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hidePivotFieldList="1" defaultThemeVersion="124226"/>
  <mc:AlternateContent xmlns:mc="http://schemas.openxmlformats.org/markup-compatibility/2006">
    <mc:Choice Requires="x15">
      <x15ac:absPath xmlns:x15ac="http://schemas.microsoft.com/office/spreadsheetml/2010/11/ac" url="\\WFP-RWA-FS01\Home$\BUwonkunda\Documents\Bruce's working documents\Rulindo District\"/>
    </mc:Choice>
  </mc:AlternateContent>
  <bookViews>
    <workbookView xWindow="0" yWindow="0" windowWidth="28800" windowHeight="12216" activeTab="2"/>
  </bookViews>
  <sheets>
    <sheet name="Workbook Instructions" sheetId="11" r:id="rId1"/>
    <sheet name="Summary" sheetId="8" r:id="rId2"/>
    <sheet name="Asset Registry" sheetId="1" r:id="rId3"/>
    <sheet name="Details and Calculations" sheetId="9" r:id="rId4"/>
    <sheet name="Raw Data" sheetId="4" r:id="rId5"/>
    <sheet name="Reference Sheet" sheetId="2" r:id="rId6"/>
    <sheet name="ESRI_MAPINFO_SHEET" sheetId="12" state="veryHidden" r:id="rId7"/>
  </sheets>
  <definedNames>
    <definedName name="_xlnm._FilterDatabase" localSheetId="2" hidden="1">'Asset Registry'!$A$2:$CH$918</definedName>
    <definedName name="_xlnm._FilterDatabase" localSheetId="3" hidden="1">'Details and Calculations'!$A$1:$CJ$917</definedName>
    <definedName name="Bacteria_Result" comment="S1">'Raw Data'!$CT1</definedName>
    <definedName name="Collection_Date" comment="A2">'Raw Data'!$F1</definedName>
    <definedName name="Construction_Date_Concrete_Structures" comment="L3">'Raw Data'!$BN1</definedName>
    <definedName name="Construction_Date_Conduction_Line" comment="J3">'Raw Data'!$AX1</definedName>
    <definedName name="Construction_Date_Distribution_Network" comment="M3">'Raw Data'!$BS1</definedName>
    <definedName name="Construction_Date_Intake" comment="I1">'Raw Data'!$AR1</definedName>
    <definedName name="Construction_Date_Kiosk" comment="T2">'Raw Data'!$DD1</definedName>
    <definedName name="Construction_Date_Pump" comment="N3">'Raw Data'!$BY1</definedName>
    <definedName name="Construction_Date_Pump_House" comment="O3">'Raw Data'!$CC1</definedName>
    <definedName name="Construction_Date_Storage_Tank" comment="K3">'Raw Data'!$BH1</definedName>
    <definedName name="Construction_Date_Treatment_Equipt" comment="Q3">'Raw Data'!$CH1</definedName>
    <definedName name="Construction_Date_Treatment_Housing" comment="R2a">'Raw Data'!$CL1</definedName>
    <definedName name="Construction_Funder" comment="F2a">'Raw Data'!$AC1</definedName>
    <definedName name="E_Coli_Result" comment="R3">'Raw Data'!$CP1</definedName>
    <definedName name="Geo_Level_1" comment="A3">'Raw Data'!$J1</definedName>
    <definedName name="Geo_Level_2" comment="B1">'Raw Data'!$K1</definedName>
    <definedName name="Geo_Level_3" comment="B2">'Raw Data'!$L1</definedName>
    <definedName name="Geo_Level_4" comment="B3">'Raw Data'!$M1</definedName>
    <definedName name="Geo_Level_5" comment="C1">'Raw Data'!$N1</definedName>
    <definedName name="Geo_Level_6" comment="C2">'Raw Data'!$O1</definedName>
    <definedName name="Geo_Level_7" comment="C3">'Raw Data'!$P1</definedName>
    <definedName name="Gov_Standard_Number_Users" comment="E1a">'Reference Sheet'!$B$37</definedName>
    <definedName name="Gov_Standards_Quantity" comment="J1">'Reference Sheet'!$B$24</definedName>
    <definedName name="Improved_Water_Point" comment="E2">'Raw Data'!$W1</definedName>
    <definedName name="Length_Conduction_Line" comment="K1a">'Raw Data'!$AZ1</definedName>
    <definedName name="Length_Distribution_Network" comment="N1a">'Raw Data'!$BU1</definedName>
    <definedName name="Number__Of_Days_Broken" comment="U3">'Raw Data'!$DH1</definedName>
    <definedName name="Number_Of_Concrete_Structures" comment="L2a">'Raw Data'!$BK1</definedName>
    <definedName name="Number_Of_Conduction_Lines" comment="J2a">'Raw Data'!$AV1</definedName>
    <definedName name="Number_Of_Distribution_Networks" comment="M2a">'Raw Data'!$BQ1</definedName>
    <definedName name="Number_Of_Intakes" comment="H3a">'Raw Data'!$AO1</definedName>
    <definedName name="Number_Of_Kiosks" comment="T1a">'Raw Data'!$DB1</definedName>
    <definedName name="Number_Of_Pumps" comment="N2A">'Raw Data'!$BW1</definedName>
    <definedName name="Number_of_Sources" comment="G1">'Raw Data'!$AE1</definedName>
    <definedName name="Number_Of_Storage_Tanks" comment="K2a">'Raw Data'!$BB1</definedName>
    <definedName name="Number_Times_Broken" comment="U2">'Raw Data'!$DG1</definedName>
    <definedName name="Other_Water_Quality_Result" comment="S3">'Raw Data'!$CY1</definedName>
    <definedName name="Out_Of_Service_Or_Broken" comment="U1">'Raw Data'!$DF1</definedName>
    <definedName name="Overall_Water_Point_Rating" comment="V2">'Raw Data'!$DL1</definedName>
    <definedName name="People_Using_System">'Raw Data'!$R1</definedName>
    <definedName name="Physical_State_Concrete_Structures" comment="M1">'Raw Data'!$BO1</definedName>
    <definedName name="Physical_State_Conduction_Line" comment="K1">'Raw Data'!$AY1</definedName>
    <definedName name="Physical_State_Distribution_Network" comment="N1">'Raw Data'!$BT1</definedName>
    <definedName name="Physical_State_Intake" comment="I2">'Raw Data'!$AS1</definedName>
    <definedName name="Physical_State_Kiosk" comment="T3">'Raw Data'!$DE1</definedName>
    <definedName name="Physical_State_Pump" comment="O1">'Raw Data'!$BZ1</definedName>
    <definedName name="Physical_State_Pump_House" comment="P1">'Raw Data'!$CD1</definedName>
    <definedName name="Physical_State_Storage_Tank" comment="L1">'Raw Data'!$BI1</definedName>
    <definedName name="Physical_State_Treatment_Equipt" comment="R1">'Raw Data'!$CI1</definedName>
    <definedName name="Physical_State_Treatment_Housing" comment="R2b">'Raw Data'!$CM1</definedName>
    <definedName name="Presence_Conduction_Line" comment="J2">'Raw Data'!$AU1</definedName>
    <definedName name="Presence_Distribution_Network" comment="M2">'Raw Data'!$BP1</definedName>
    <definedName name="Presence_Intake" comment="H3">'Raw Data'!$AN1</definedName>
    <definedName name="Presence_Kiosk" comment="T1">'Raw Data'!$CW1</definedName>
    <definedName name="Presence_Other_Concrete_Structures" comment="L2">'Raw Data'!$BJ1</definedName>
    <definedName name="Presence_Pump" comment="N2">'Raw Data'!$BV1</definedName>
    <definedName name="Presence_Pump_House" comment="O2">'Raw Data'!$CA1</definedName>
    <definedName name="Presence_Storage_Tank" comment="K2">'Raw Data'!$BA1</definedName>
    <definedName name="Presence_Treatment_Equipment" comment="Q2">'Raw Data'!$CE1</definedName>
    <definedName name="Presence_Treatment_Housing_Structure" comment="R2">'Raw Data'!$CJ1</definedName>
    <definedName name="Reference_Conduction_Line" comment="W2">'Reference Sheet'!$B$4</definedName>
    <definedName name="Reference_Distribution_Network" comment="X1">'Reference Sheet'!$B$7</definedName>
    <definedName name="Reference_Intake" comment="W1">'Reference Sheet'!$B$3</definedName>
    <definedName name="Reference_Kiosk" comment="Y3">'Reference Sheet'!$B$12</definedName>
    <definedName name="Reference_Other_Concrete_Structures" comment="Z1">'Reference Sheet'!$B$6</definedName>
    <definedName name="Reference_Pump" comment="X2">'Reference Sheet'!$B$8</definedName>
    <definedName name="Reference_Pump_House" comment="X3">'Reference Sheet'!$B$9</definedName>
    <definedName name="Reference_Storage_Tank" comment="W3">'Reference Sheet'!$B$5</definedName>
    <definedName name="Reference_Treatment_Equipment" comment="Y2">'Reference Sheet'!$B$10</definedName>
    <definedName name="Reference_Treatment_Housing_Structure" comment="Y2A">'Reference Sheet'!$B$11</definedName>
    <definedName name="Reference_Well" comment="V3">'Reference Sheet'!$B$2</definedName>
    <definedName name="Residual_Chlorine_Result" comment="R3a">'Raw Data'!$CR1</definedName>
    <definedName name="Seconds_To_Fill_20Liters" comment="I3">'Raw Data'!$AT1</definedName>
    <definedName name="Source_Protected" comment="G2a">'Raw Data'!$AL1</definedName>
    <definedName name="Source_Type" comment="G1a">'Raw Data'!$AF1</definedName>
    <definedName name="Summary" comment="Z2">'Asset Registry'!$A$2:$CG$918</definedName>
    <definedName name="Total_Families_In_Community" comment="D1a">'Raw Data'!$T1</definedName>
    <definedName name="Total_Families_With_Access" comment="D3">'Raw Data'!$U1</definedName>
    <definedName name="Total_Families_Without_Access" comment="E1">'Raw Data'!$V1</definedName>
    <definedName name="Turbidity_Result" comment="S2">'Raw Data'!$CV1</definedName>
    <definedName name="Type_Concrete_Structures" comment="L2b">'Raw Data'!$BL1</definedName>
    <definedName name="Type_Intake_Structure" comment="H3b">'Raw Data'!$AQ1</definedName>
    <definedName name="Type_Of_Water_Point_System" comment="E3">'Raw Data'!$X1</definedName>
    <definedName name="Type_Treatment_Facility" comment="Q2a">'Raw Data'!$CG1</definedName>
    <definedName name="Type_Unimproved_Source" comment="F1">'Raw Data'!$Y1</definedName>
    <definedName name="Unique_ID_Water_Point" comment="D1">'Raw Data'!$Q1</definedName>
    <definedName name="Water_Available" comment="V1">'Raw Data'!$DJ1</definedName>
    <definedName name="Water_System_Construction_Date" comment="F2">'Raw Data'!$Z1</definedName>
    <definedName name="Year_Data_Was_Collected" comment="A1">'Raw Data'!$I1</definedName>
  </definedNames>
  <calcPr calcId="171027" concurrentCalc="0"/>
  <pivotCaches>
    <pivotCache cacheId="6" r:id="rId8"/>
  </pivotCaches>
</workbook>
</file>

<file path=xl/calcChain.xml><?xml version="1.0" encoding="utf-8"?>
<calcChain xmlns="http://schemas.openxmlformats.org/spreadsheetml/2006/main">
  <c r="S3" i="9" l="1"/>
  <c r="S4" i="9"/>
  <c r="S5" i="9"/>
  <c r="S6" i="9"/>
  <c r="S7" i="9"/>
  <c r="S8" i="9"/>
  <c r="S9" i="9"/>
  <c r="S10" i="9"/>
  <c r="S11" i="9"/>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S497" i="9"/>
  <c r="S498" i="9"/>
  <c r="S499" i="9"/>
  <c r="S500" i="9"/>
  <c r="S501" i="9"/>
  <c r="S502" i="9"/>
  <c r="S503" i="9"/>
  <c r="S504" i="9"/>
  <c r="S505" i="9"/>
  <c r="S506" i="9"/>
  <c r="S507" i="9"/>
  <c r="S508" i="9"/>
  <c r="S509" i="9"/>
  <c r="S510" i="9"/>
  <c r="S511" i="9"/>
  <c r="S512" i="9"/>
  <c r="S513" i="9"/>
  <c r="S514" i="9"/>
  <c r="S515" i="9"/>
  <c r="S516" i="9"/>
  <c r="S517" i="9"/>
  <c r="S518" i="9"/>
  <c r="S519" i="9"/>
  <c r="S520" i="9"/>
  <c r="S521" i="9"/>
  <c r="S522" i="9"/>
  <c r="S523" i="9"/>
  <c r="S524" i="9"/>
  <c r="S525" i="9"/>
  <c r="S526" i="9"/>
  <c r="S527" i="9"/>
  <c r="S528" i="9"/>
  <c r="S529" i="9"/>
  <c r="S530" i="9"/>
  <c r="S531" i="9"/>
  <c r="S532" i="9"/>
  <c r="S533" i="9"/>
  <c r="S534" i="9"/>
  <c r="S535" i="9"/>
  <c r="S536" i="9"/>
  <c r="S537" i="9"/>
  <c r="S538" i="9"/>
  <c r="S539" i="9"/>
  <c r="S540" i="9"/>
  <c r="S541" i="9"/>
  <c r="S542" i="9"/>
  <c r="S543" i="9"/>
  <c r="S544" i="9"/>
  <c r="S545" i="9"/>
  <c r="S546" i="9"/>
  <c r="S547" i="9"/>
  <c r="S548" i="9"/>
  <c r="S549" i="9"/>
  <c r="S550" i="9"/>
  <c r="S551" i="9"/>
  <c r="S552" i="9"/>
  <c r="S553" i="9"/>
  <c r="S554" i="9"/>
  <c r="S555" i="9"/>
  <c r="S556" i="9"/>
  <c r="S557" i="9"/>
  <c r="S558" i="9"/>
  <c r="S559" i="9"/>
  <c r="S560" i="9"/>
  <c r="S561" i="9"/>
  <c r="S562" i="9"/>
  <c r="S563" i="9"/>
  <c r="S564" i="9"/>
  <c r="S565" i="9"/>
  <c r="S566" i="9"/>
  <c r="S567" i="9"/>
  <c r="S568" i="9"/>
  <c r="S569" i="9"/>
  <c r="S570" i="9"/>
  <c r="S571" i="9"/>
  <c r="S572" i="9"/>
  <c r="S573" i="9"/>
  <c r="S574" i="9"/>
  <c r="S575" i="9"/>
  <c r="S576" i="9"/>
  <c r="S577" i="9"/>
  <c r="S578" i="9"/>
  <c r="S579" i="9"/>
  <c r="S580" i="9"/>
  <c r="S581" i="9"/>
  <c r="S582" i="9"/>
  <c r="S583" i="9"/>
  <c r="S584" i="9"/>
  <c r="S585" i="9"/>
  <c r="S586" i="9"/>
  <c r="S587" i="9"/>
  <c r="S588" i="9"/>
  <c r="S589" i="9"/>
  <c r="S590" i="9"/>
  <c r="S591" i="9"/>
  <c r="S592" i="9"/>
  <c r="S593" i="9"/>
  <c r="S594" i="9"/>
  <c r="S595" i="9"/>
  <c r="S596" i="9"/>
  <c r="S597" i="9"/>
  <c r="S598" i="9"/>
  <c r="S599" i="9"/>
  <c r="S600" i="9"/>
  <c r="S601" i="9"/>
  <c r="S602" i="9"/>
  <c r="S603" i="9"/>
  <c r="S604" i="9"/>
  <c r="S605" i="9"/>
  <c r="S606" i="9"/>
  <c r="S607" i="9"/>
  <c r="S608" i="9"/>
  <c r="S609" i="9"/>
  <c r="S610" i="9"/>
  <c r="S611" i="9"/>
  <c r="S612" i="9"/>
  <c r="S613" i="9"/>
  <c r="S614" i="9"/>
  <c r="S615" i="9"/>
  <c r="S616" i="9"/>
  <c r="S617" i="9"/>
  <c r="S618" i="9"/>
  <c r="S619" i="9"/>
  <c r="S620" i="9"/>
  <c r="S621" i="9"/>
  <c r="S622" i="9"/>
  <c r="S623" i="9"/>
  <c r="S624" i="9"/>
  <c r="S625" i="9"/>
  <c r="S626" i="9"/>
  <c r="S627" i="9"/>
  <c r="S628" i="9"/>
  <c r="S629" i="9"/>
  <c r="S630" i="9"/>
  <c r="S631" i="9"/>
  <c r="S632" i="9"/>
  <c r="S633" i="9"/>
  <c r="S634" i="9"/>
  <c r="S635" i="9"/>
  <c r="S636" i="9"/>
  <c r="S637" i="9"/>
  <c r="S638" i="9"/>
  <c r="S639" i="9"/>
  <c r="S640" i="9"/>
  <c r="S641" i="9"/>
  <c r="S642" i="9"/>
  <c r="S643" i="9"/>
  <c r="S644" i="9"/>
  <c r="S645" i="9"/>
  <c r="S646" i="9"/>
  <c r="S647" i="9"/>
  <c r="S648" i="9"/>
  <c r="S649" i="9"/>
  <c r="S650" i="9"/>
  <c r="S651" i="9"/>
  <c r="S652" i="9"/>
  <c r="S653" i="9"/>
  <c r="S654" i="9"/>
  <c r="S655" i="9"/>
  <c r="S656" i="9"/>
  <c r="S657" i="9"/>
  <c r="S658" i="9"/>
  <c r="S659" i="9"/>
  <c r="S660" i="9"/>
  <c r="S661" i="9"/>
  <c r="S662" i="9"/>
  <c r="S663" i="9"/>
  <c r="S664" i="9"/>
  <c r="S665" i="9"/>
  <c r="S666" i="9"/>
  <c r="S667" i="9"/>
  <c r="S668" i="9"/>
  <c r="S669" i="9"/>
  <c r="S670" i="9"/>
  <c r="S671" i="9"/>
  <c r="S672" i="9"/>
  <c r="S673" i="9"/>
  <c r="S674" i="9"/>
  <c r="S675" i="9"/>
  <c r="S676" i="9"/>
  <c r="S677" i="9"/>
  <c r="S678" i="9"/>
  <c r="S679" i="9"/>
  <c r="S680" i="9"/>
  <c r="S681" i="9"/>
  <c r="S682" i="9"/>
  <c r="S683" i="9"/>
  <c r="S684" i="9"/>
  <c r="S685" i="9"/>
  <c r="S686" i="9"/>
  <c r="S687" i="9"/>
  <c r="S688" i="9"/>
  <c r="S689" i="9"/>
  <c r="S690" i="9"/>
  <c r="S691" i="9"/>
  <c r="S692" i="9"/>
  <c r="S693" i="9"/>
  <c r="S694" i="9"/>
  <c r="S695" i="9"/>
  <c r="S696" i="9"/>
  <c r="S697" i="9"/>
  <c r="S698" i="9"/>
  <c r="S699" i="9"/>
  <c r="S700" i="9"/>
  <c r="S701" i="9"/>
  <c r="S702" i="9"/>
  <c r="S703" i="9"/>
  <c r="S704" i="9"/>
  <c r="S705" i="9"/>
  <c r="S706" i="9"/>
  <c r="S707" i="9"/>
  <c r="S708" i="9"/>
  <c r="S709" i="9"/>
  <c r="S710" i="9"/>
  <c r="S711" i="9"/>
  <c r="S712" i="9"/>
  <c r="S713" i="9"/>
  <c r="S714" i="9"/>
  <c r="S715" i="9"/>
  <c r="S716" i="9"/>
  <c r="S717" i="9"/>
  <c r="S718" i="9"/>
  <c r="S719" i="9"/>
  <c r="S720" i="9"/>
  <c r="S721" i="9"/>
  <c r="S722" i="9"/>
  <c r="S723" i="9"/>
  <c r="S724" i="9"/>
  <c r="S725" i="9"/>
  <c r="S726" i="9"/>
  <c r="S727" i="9"/>
  <c r="S728" i="9"/>
  <c r="S729" i="9"/>
  <c r="S730" i="9"/>
  <c r="S731" i="9"/>
  <c r="S732" i="9"/>
  <c r="S733" i="9"/>
  <c r="S734" i="9"/>
  <c r="S735" i="9"/>
  <c r="S736" i="9"/>
  <c r="S737" i="9"/>
  <c r="S738" i="9"/>
  <c r="S739" i="9"/>
  <c r="S740" i="9"/>
  <c r="S741" i="9"/>
  <c r="S742" i="9"/>
  <c r="S743" i="9"/>
  <c r="S744" i="9"/>
  <c r="S745" i="9"/>
  <c r="S746" i="9"/>
  <c r="S747" i="9"/>
  <c r="S748" i="9"/>
  <c r="S749" i="9"/>
  <c r="S750" i="9"/>
  <c r="S751" i="9"/>
  <c r="S752" i="9"/>
  <c r="S753" i="9"/>
  <c r="S754" i="9"/>
  <c r="S755" i="9"/>
  <c r="S756" i="9"/>
  <c r="S757" i="9"/>
  <c r="S758" i="9"/>
  <c r="S759" i="9"/>
  <c r="S760" i="9"/>
  <c r="S761" i="9"/>
  <c r="S762" i="9"/>
  <c r="S763" i="9"/>
  <c r="S764" i="9"/>
  <c r="S765" i="9"/>
  <c r="S766" i="9"/>
  <c r="S767" i="9"/>
  <c r="S768" i="9"/>
  <c r="S769" i="9"/>
  <c r="S770" i="9"/>
  <c r="S771" i="9"/>
  <c r="S772" i="9"/>
  <c r="S773" i="9"/>
  <c r="S774" i="9"/>
  <c r="S775" i="9"/>
  <c r="S776" i="9"/>
  <c r="S777" i="9"/>
  <c r="S778" i="9"/>
  <c r="S779" i="9"/>
  <c r="S780" i="9"/>
  <c r="S781" i="9"/>
  <c r="S782" i="9"/>
  <c r="S783" i="9"/>
  <c r="S784" i="9"/>
  <c r="S785" i="9"/>
  <c r="S786" i="9"/>
  <c r="S787" i="9"/>
  <c r="S788" i="9"/>
  <c r="S789" i="9"/>
  <c r="S790" i="9"/>
  <c r="S791" i="9"/>
  <c r="S792" i="9"/>
  <c r="S793" i="9"/>
  <c r="S794" i="9"/>
  <c r="S795" i="9"/>
  <c r="S796" i="9"/>
  <c r="S797" i="9"/>
  <c r="S798" i="9"/>
  <c r="S799" i="9"/>
  <c r="S800" i="9"/>
  <c r="S801" i="9"/>
  <c r="S802" i="9"/>
  <c r="S803" i="9"/>
  <c r="S804" i="9"/>
  <c r="S805" i="9"/>
  <c r="S806" i="9"/>
  <c r="S807" i="9"/>
  <c r="S808" i="9"/>
  <c r="S809" i="9"/>
  <c r="S810" i="9"/>
  <c r="S811" i="9"/>
  <c r="S812" i="9"/>
  <c r="S813" i="9"/>
  <c r="S814" i="9"/>
  <c r="S815" i="9"/>
  <c r="S816" i="9"/>
  <c r="S817" i="9"/>
  <c r="S818" i="9"/>
  <c r="S819" i="9"/>
  <c r="S820" i="9"/>
  <c r="S821" i="9"/>
  <c r="S822" i="9"/>
  <c r="S823" i="9"/>
  <c r="S824" i="9"/>
  <c r="S825" i="9"/>
  <c r="S826" i="9"/>
  <c r="S827" i="9"/>
  <c r="S828" i="9"/>
  <c r="S829" i="9"/>
  <c r="S830" i="9"/>
  <c r="S831" i="9"/>
  <c r="S832" i="9"/>
  <c r="S833" i="9"/>
  <c r="S834" i="9"/>
  <c r="S835" i="9"/>
  <c r="S836" i="9"/>
  <c r="S837" i="9"/>
  <c r="S838" i="9"/>
  <c r="S839" i="9"/>
  <c r="S840" i="9"/>
  <c r="S841" i="9"/>
  <c r="S842" i="9"/>
  <c r="S843" i="9"/>
  <c r="S844" i="9"/>
  <c r="S845" i="9"/>
  <c r="S846" i="9"/>
  <c r="S847" i="9"/>
  <c r="S848" i="9"/>
  <c r="S849" i="9"/>
  <c r="S850" i="9"/>
  <c r="S851" i="9"/>
  <c r="S852" i="9"/>
  <c r="S853" i="9"/>
  <c r="S854" i="9"/>
  <c r="S855" i="9"/>
  <c r="S856" i="9"/>
  <c r="S857" i="9"/>
  <c r="S858" i="9"/>
  <c r="S859" i="9"/>
  <c r="S860" i="9"/>
  <c r="S861" i="9"/>
  <c r="S862" i="9"/>
  <c r="S863" i="9"/>
  <c r="S864" i="9"/>
  <c r="S865" i="9"/>
  <c r="S866" i="9"/>
  <c r="S867" i="9"/>
  <c r="S868" i="9"/>
  <c r="S869" i="9"/>
  <c r="S870" i="9"/>
  <c r="S871" i="9"/>
  <c r="S872" i="9"/>
  <c r="S873" i="9"/>
  <c r="S874" i="9"/>
  <c r="S875" i="9"/>
  <c r="S876" i="9"/>
  <c r="S877" i="9"/>
  <c r="S878" i="9"/>
  <c r="S879" i="9"/>
  <c r="S880" i="9"/>
  <c r="S881" i="9"/>
  <c r="S882" i="9"/>
  <c r="S883" i="9"/>
  <c r="S884" i="9"/>
  <c r="S885" i="9"/>
  <c r="S886" i="9"/>
  <c r="S887" i="9"/>
  <c r="S888" i="9"/>
  <c r="S889" i="9"/>
  <c r="S890" i="9"/>
  <c r="S891" i="9"/>
  <c r="S892" i="9"/>
  <c r="S893" i="9"/>
  <c r="S894" i="9"/>
  <c r="S895" i="9"/>
  <c r="S896" i="9"/>
  <c r="S897" i="9"/>
  <c r="S898" i="9"/>
  <c r="S899" i="9"/>
  <c r="S900" i="9"/>
  <c r="S901" i="9"/>
  <c r="S902" i="9"/>
  <c r="S903" i="9"/>
  <c r="S904" i="9"/>
  <c r="S905" i="9"/>
  <c r="S906" i="9"/>
  <c r="S907" i="9"/>
  <c r="S908" i="9"/>
  <c r="S909" i="9"/>
  <c r="S910" i="9"/>
  <c r="S911" i="9"/>
  <c r="S912" i="9"/>
  <c r="S913" i="9"/>
  <c r="S914" i="9"/>
  <c r="S915" i="9"/>
  <c r="S916" i="9"/>
  <c r="S917" i="9"/>
  <c r="S2" i="9"/>
  <c r="AV4" i="1"/>
  <c r="U4" i="1"/>
  <c r="S4" i="1"/>
  <c r="T4" i="1"/>
  <c r="AV5" i="1"/>
  <c r="U5" i="1"/>
  <c r="S5" i="1"/>
  <c r="T5" i="1"/>
  <c r="AV6" i="1"/>
  <c r="U6" i="1"/>
  <c r="S6" i="1"/>
  <c r="T6" i="1"/>
  <c r="AV7" i="1"/>
  <c r="U7" i="1"/>
  <c r="S7" i="1"/>
  <c r="T7" i="1"/>
  <c r="AV8" i="1"/>
  <c r="U8" i="1"/>
  <c r="S8" i="1"/>
  <c r="T8" i="1"/>
  <c r="AV9" i="1"/>
  <c r="U9" i="1"/>
  <c r="S9" i="1"/>
  <c r="T9" i="1"/>
  <c r="AV10" i="1"/>
  <c r="U10" i="1"/>
  <c r="S10" i="1"/>
  <c r="T10" i="1"/>
  <c r="AV11" i="1"/>
  <c r="U11" i="1"/>
  <c r="S11" i="1"/>
  <c r="T11" i="1"/>
  <c r="AV12" i="1"/>
  <c r="U12" i="1"/>
  <c r="S12" i="1"/>
  <c r="T12" i="1"/>
  <c r="AV13" i="1"/>
  <c r="U13" i="1"/>
  <c r="S13" i="1"/>
  <c r="T13" i="1"/>
  <c r="AV14" i="1"/>
  <c r="U14" i="1"/>
  <c r="S14" i="1"/>
  <c r="T14" i="1"/>
  <c r="AV15" i="1"/>
  <c r="U15" i="1"/>
  <c r="S15" i="1"/>
  <c r="T15" i="1"/>
  <c r="AV16" i="1"/>
  <c r="U16" i="1"/>
  <c r="S16" i="1"/>
  <c r="T16" i="1"/>
  <c r="AV17" i="1"/>
  <c r="U17" i="1"/>
  <c r="S17" i="1"/>
  <c r="T17" i="1"/>
  <c r="AV18" i="1"/>
  <c r="U18" i="1"/>
  <c r="S18" i="1"/>
  <c r="T18" i="1"/>
  <c r="AV19" i="1"/>
  <c r="U19" i="1"/>
  <c r="S19" i="1"/>
  <c r="T19" i="1"/>
  <c r="AV20" i="1"/>
  <c r="U20" i="1"/>
  <c r="S20" i="1"/>
  <c r="T20" i="1"/>
  <c r="AV21" i="1"/>
  <c r="U21" i="1"/>
  <c r="S21" i="1"/>
  <c r="T21" i="1"/>
  <c r="AV22" i="1"/>
  <c r="U22" i="1"/>
  <c r="S22" i="1"/>
  <c r="T22" i="1"/>
  <c r="AV23" i="1"/>
  <c r="U23" i="1"/>
  <c r="S23" i="1"/>
  <c r="T23" i="1"/>
  <c r="AV24" i="1"/>
  <c r="U24" i="1"/>
  <c r="S24" i="1"/>
  <c r="T24" i="1"/>
  <c r="AV25" i="1"/>
  <c r="U25" i="1"/>
  <c r="S25" i="1"/>
  <c r="T25" i="1"/>
  <c r="AV26" i="1"/>
  <c r="U26" i="1"/>
  <c r="S26" i="1"/>
  <c r="T26" i="1"/>
  <c r="AV27" i="1"/>
  <c r="U27" i="1"/>
  <c r="S27" i="1"/>
  <c r="T27" i="1"/>
  <c r="AV28" i="1"/>
  <c r="U28" i="1"/>
  <c r="S28" i="1"/>
  <c r="T28" i="1"/>
  <c r="AV29" i="1"/>
  <c r="U29" i="1"/>
  <c r="S29" i="1"/>
  <c r="T29" i="1"/>
  <c r="AV30" i="1"/>
  <c r="U30" i="1"/>
  <c r="S30" i="1"/>
  <c r="T30" i="1"/>
  <c r="AV31" i="1"/>
  <c r="U31" i="1"/>
  <c r="S31" i="1"/>
  <c r="T31" i="1"/>
  <c r="AV32" i="1"/>
  <c r="U32" i="1"/>
  <c r="S32" i="1"/>
  <c r="T32" i="1"/>
  <c r="AV33" i="1"/>
  <c r="U33" i="1"/>
  <c r="S33" i="1"/>
  <c r="T33" i="1"/>
  <c r="AV34" i="1"/>
  <c r="U34" i="1"/>
  <c r="S34" i="1"/>
  <c r="T34" i="1"/>
  <c r="AV35" i="1"/>
  <c r="U35" i="1"/>
  <c r="S35" i="1"/>
  <c r="T35" i="1"/>
  <c r="AV36" i="1"/>
  <c r="U36" i="1"/>
  <c r="S36" i="1"/>
  <c r="T36" i="1"/>
  <c r="AV37" i="1"/>
  <c r="U37" i="1"/>
  <c r="S37" i="1"/>
  <c r="T37" i="1"/>
  <c r="AV38" i="1"/>
  <c r="U38" i="1"/>
  <c r="S38" i="1"/>
  <c r="T38" i="1"/>
  <c r="AV39" i="1"/>
  <c r="U39" i="1"/>
  <c r="S39" i="1"/>
  <c r="T39" i="1"/>
  <c r="AV40" i="1"/>
  <c r="U40" i="1"/>
  <c r="S40" i="1"/>
  <c r="T40" i="1"/>
  <c r="AV41" i="1"/>
  <c r="U41" i="1"/>
  <c r="S41" i="1"/>
  <c r="T41" i="1"/>
  <c r="AV42" i="1"/>
  <c r="U42" i="1"/>
  <c r="S42" i="1"/>
  <c r="T42" i="1"/>
  <c r="AV43" i="1"/>
  <c r="U43" i="1"/>
  <c r="S43" i="1"/>
  <c r="T43" i="1"/>
  <c r="AV44" i="1"/>
  <c r="U44" i="1"/>
  <c r="S44" i="1"/>
  <c r="T44" i="1"/>
  <c r="AV45" i="1"/>
  <c r="U45" i="1"/>
  <c r="S45" i="1"/>
  <c r="T45" i="1"/>
  <c r="AV46" i="1"/>
  <c r="U46" i="1"/>
  <c r="S46" i="1"/>
  <c r="T46" i="1"/>
  <c r="AV47" i="1"/>
  <c r="U47" i="1"/>
  <c r="S47" i="1"/>
  <c r="T47" i="1"/>
  <c r="AV48" i="1"/>
  <c r="U48" i="1"/>
  <c r="S48" i="1"/>
  <c r="T48" i="1"/>
  <c r="AV49" i="1"/>
  <c r="U49" i="1"/>
  <c r="S49" i="1"/>
  <c r="T49" i="1"/>
  <c r="AV50" i="1"/>
  <c r="U50" i="1"/>
  <c r="S50" i="1"/>
  <c r="T50" i="1"/>
  <c r="AV51" i="1"/>
  <c r="U51" i="1"/>
  <c r="S51" i="1"/>
  <c r="T51" i="1"/>
  <c r="AV52" i="1"/>
  <c r="U52" i="1"/>
  <c r="S52" i="1"/>
  <c r="T52" i="1"/>
  <c r="AV53" i="1"/>
  <c r="U53" i="1"/>
  <c r="S53" i="1"/>
  <c r="T53" i="1"/>
  <c r="AV54" i="1"/>
  <c r="U54" i="1"/>
  <c r="S54" i="1"/>
  <c r="T54" i="1"/>
  <c r="AV55" i="1"/>
  <c r="U55" i="1"/>
  <c r="S55" i="1"/>
  <c r="T55" i="1"/>
  <c r="AV56" i="1"/>
  <c r="U56" i="1"/>
  <c r="S56" i="1"/>
  <c r="T56" i="1"/>
  <c r="AV57" i="1"/>
  <c r="U57" i="1"/>
  <c r="S57" i="1"/>
  <c r="T57" i="1"/>
  <c r="AV58" i="1"/>
  <c r="U58" i="1"/>
  <c r="S58" i="1"/>
  <c r="T58" i="1"/>
  <c r="AV59" i="1"/>
  <c r="U59" i="1"/>
  <c r="S59" i="1"/>
  <c r="T59" i="1"/>
  <c r="AV60" i="1"/>
  <c r="U60" i="1"/>
  <c r="S60" i="1"/>
  <c r="T60" i="1"/>
  <c r="AV61" i="1"/>
  <c r="U61" i="1"/>
  <c r="S61" i="1"/>
  <c r="T61" i="1"/>
  <c r="AV62" i="1"/>
  <c r="U62" i="1"/>
  <c r="S62" i="1"/>
  <c r="T62" i="1"/>
  <c r="AV63" i="1"/>
  <c r="U63" i="1"/>
  <c r="S63" i="1"/>
  <c r="T63" i="1"/>
  <c r="AV64" i="1"/>
  <c r="U64" i="1"/>
  <c r="S64" i="1"/>
  <c r="T64" i="1"/>
  <c r="AV65" i="1"/>
  <c r="U65" i="1"/>
  <c r="S65" i="1"/>
  <c r="T65" i="1"/>
  <c r="AV66" i="1"/>
  <c r="U66" i="1"/>
  <c r="S66" i="1"/>
  <c r="T66" i="1"/>
  <c r="AV67" i="1"/>
  <c r="U67" i="1"/>
  <c r="S67" i="1"/>
  <c r="T67" i="1"/>
  <c r="AV68" i="1"/>
  <c r="U68" i="1"/>
  <c r="S68" i="1"/>
  <c r="T68" i="1"/>
  <c r="AV69" i="1"/>
  <c r="U69" i="1"/>
  <c r="S69" i="1"/>
  <c r="T69" i="1"/>
  <c r="AV70" i="1"/>
  <c r="U70" i="1"/>
  <c r="S70" i="1"/>
  <c r="T70" i="1"/>
  <c r="AV71" i="1"/>
  <c r="U71" i="1"/>
  <c r="S71" i="1"/>
  <c r="T71" i="1"/>
  <c r="AV72" i="1"/>
  <c r="U72" i="1"/>
  <c r="S72" i="1"/>
  <c r="T72" i="1"/>
  <c r="AV73" i="1"/>
  <c r="U73" i="1"/>
  <c r="S73" i="1"/>
  <c r="T73" i="1"/>
  <c r="AV74" i="1"/>
  <c r="U74" i="1"/>
  <c r="S74" i="1"/>
  <c r="T74" i="1"/>
  <c r="AV75" i="1"/>
  <c r="U75" i="1"/>
  <c r="S75" i="1"/>
  <c r="T75" i="1"/>
  <c r="AV76" i="1"/>
  <c r="U76" i="1"/>
  <c r="S76" i="1"/>
  <c r="T76" i="1"/>
  <c r="AV77" i="1"/>
  <c r="U77" i="1"/>
  <c r="S77" i="1"/>
  <c r="T77" i="1"/>
  <c r="AV78" i="1"/>
  <c r="U78" i="1"/>
  <c r="S78" i="1"/>
  <c r="T78" i="1"/>
  <c r="AV79" i="1"/>
  <c r="U79" i="1"/>
  <c r="S79" i="1"/>
  <c r="T79" i="1"/>
  <c r="AV80" i="1"/>
  <c r="U80" i="1"/>
  <c r="S80" i="1"/>
  <c r="T80" i="1"/>
  <c r="AV81" i="1"/>
  <c r="U81" i="1"/>
  <c r="S81" i="1"/>
  <c r="T81" i="1"/>
  <c r="AV82" i="1"/>
  <c r="U82" i="1"/>
  <c r="S82" i="1"/>
  <c r="T82" i="1"/>
  <c r="AV83" i="1"/>
  <c r="U83" i="1"/>
  <c r="S83" i="1"/>
  <c r="T83" i="1"/>
  <c r="AV84" i="1"/>
  <c r="U84" i="1"/>
  <c r="S84" i="1"/>
  <c r="T84" i="1"/>
  <c r="AV85" i="1"/>
  <c r="U85" i="1"/>
  <c r="S85" i="1"/>
  <c r="T85" i="1"/>
  <c r="AV86" i="1"/>
  <c r="U86" i="1"/>
  <c r="S86" i="1"/>
  <c r="T86" i="1"/>
  <c r="AV87" i="1"/>
  <c r="U87" i="1"/>
  <c r="S87" i="1"/>
  <c r="T87" i="1"/>
  <c r="AV88" i="1"/>
  <c r="U88" i="1"/>
  <c r="S88" i="1"/>
  <c r="T88" i="1"/>
  <c r="AV89" i="1"/>
  <c r="U89" i="1"/>
  <c r="S89" i="1"/>
  <c r="T89" i="1"/>
  <c r="AV90" i="1"/>
  <c r="U90" i="1"/>
  <c r="S90" i="1"/>
  <c r="T90" i="1"/>
  <c r="AV91" i="1"/>
  <c r="U91" i="1"/>
  <c r="S91" i="1"/>
  <c r="T91" i="1"/>
  <c r="AV92" i="1"/>
  <c r="U92" i="1"/>
  <c r="S92" i="1"/>
  <c r="T92" i="1"/>
  <c r="AV93" i="1"/>
  <c r="U93" i="1"/>
  <c r="S93" i="1"/>
  <c r="T93" i="1"/>
  <c r="AV94" i="1"/>
  <c r="U94" i="1"/>
  <c r="S94" i="1"/>
  <c r="T94" i="1"/>
  <c r="AV95" i="1"/>
  <c r="U95" i="1"/>
  <c r="S95" i="1"/>
  <c r="T95" i="1"/>
  <c r="AV96" i="1"/>
  <c r="U96" i="1"/>
  <c r="S96" i="1"/>
  <c r="T96" i="1"/>
  <c r="AV97" i="1"/>
  <c r="U97" i="1"/>
  <c r="S97" i="1"/>
  <c r="T97" i="1"/>
  <c r="AV98" i="1"/>
  <c r="U98" i="1"/>
  <c r="S98" i="1"/>
  <c r="T98" i="1"/>
  <c r="AV99" i="1"/>
  <c r="U99" i="1"/>
  <c r="S99" i="1"/>
  <c r="T99" i="1"/>
  <c r="AV100" i="1"/>
  <c r="U100" i="1"/>
  <c r="S100" i="1"/>
  <c r="T100" i="1"/>
  <c r="AV101" i="1"/>
  <c r="U101" i="1"/>
  <c r="S101" i="1"/>
  <c r="T101" i="1"/>
  <c r="AV102" i="1"/>
  <c r="U102" i="1"/>
  <c r="S102" i="1"/>
  <c r="T102" i="1"/>
  <c r="AV103" i="1"/>
  <c r="U103" i="1"/>
  <c r="S103" i="1"/>
  <c r="T103" i="1"/>
  <c r="AV104" i="1"/>
  <c r="U104" i="1"/>
  <c r="S104" i="1"/>
  <c r="T104" i="1"/>
  <c r="AV105" i="1"/>
  <c r="U105" i="1"/>
  <c r="S105" i="1"/>
  <c r="T105" i="1"/>
  <c r="AV106" i="1"/>
  <c r="U106" i="1"/>
  <c r="S106" i="1"/>
  <c r="T106" i="1"/>
  <c r="AV107" i="1"/>
  <c r="U107" i="1"/>
  <c r="S107" i="1"/>
  <c r="T107" i="1"/>
  <c r="AV108" i="1"/>
  <c r="U108" i="1"/>
  <c r="S108" i="1"/>
  <c r="T108" i="1"/>
  <c r="AV109" i="1"/>
  <c r="U109" i="1"/>
  <c r="S109" i="1"/>
  <c r="T109" i="1"/>
  <c r="AV110" i="1"/>
  <c r="U110" i="1"/>
  <c r="S110" i="1"/>
  <c r="T110" i="1"/>
  <c r="AV111" i="1"/>
  <c r="U111" i="1"/>
  <c r="S111" i="1"/>
  <c r="T111" i="1"/>
  <c r="AV112" i="1"/>
  <c r="U112" i="1"/>
  <c r="S112" i="1"/>
  <c r="T112" i="1"/>
  <c r="AV113" i="1"/>
  <c r="U113" i="1"/>
  <c r="S113" i="1"/>
  <c r="T113" i="1"/>
  <c r="AV114" i="1"/>
  <c r="U114" i="1"/>
  <c r="S114" i="1"/>
  <c r="T114" i="1"/>
  <c r="AV115" i="1"/>
  <c r="U115" i="1"/>
  <c r="S115" i="1"/>
  <c r="T115" i="1"/>
  <c r="AV116" i="1"/>
  <c r="U116" i="1"/>
  <c r="S116" i="1"/>
  <c r="T116" i="1"/>
  <c r="AV117" i="1"/>
  <c r="U117" i="1"/>
  <c r="S117" i="1"/>
  <c r="T117" i="1"/>
  <c r="AV118" i="1"/>
  <c r="U118" i="1"/>
  <c r="S118" i="1"/>
  <c r="T118" i="1"/>
  <c r="AV119" i="1"/>
  <c r="U119" i="1"/>
  <c r="S119" i="1"/>
  <c r="T119" i="1"/>
  <c r="AV120" i="1"/>
  <c r="U120" i="1"/>
  <c r="S120" i="1"/>
  <c r="T120" i="1"/>
  <c r="AV121" i="1"/>
  <c r="U121" i="1"/>
  <c r="S121" i="1"/>
  <c r="T121" i="1"/>
  <c r="AV122" i="1"/>
  <c r="U122" i="1"/>
  <c r="S122" i="1"/>
  <c r="T122" i="1"/>
  <c r="AV123" i="1"/>
  <c r="U123" i="1"/>
  <c r="S123" i="1"/>
  <c r="T123" i="1"/>
  <c r="AV124" i="1"/>
  <c r="U124" i="1"/>
  <c r="S124" i="1"/>
  <c r="T124" i="1"/>
  <c r="AV125" i="1"/>
  <c r="U125" i="1"/>
  <c r="S125" i="1"/>
  <c r="T125" i="1"/>
  <c r="AV126" i="1"/>
  <c r="U126" i="1"/>
  <c r="S126" i="1"/>
  <c r="T126" i="1"/>
  <c r="AV127" i="1"/>
  <c r="U127" i="1"/>
  <c r="S127" i="1"/>
  <c r="T127" i="1"/>
  <c r="AV128" i="1"/>
  <c r="U128" i="1"/>
  <c r="S128" i="1"/>
  <c r="T128" i="1"/>
  <c r="AV129" i="1"/>
  <c r="U129" i="1"/>
  <c r="S129" i="1"/>
  <c r="T129" i="1"/>
  <c r="AV130" i="1"/>
  <c r="U130" i="1"/>
  <c r="S130" i="1"/>
  <c r="T130" i="1"/>
  <c r="AV131" i="1"/>
  <c r="U131" i="1"/>
  <c r="S131" i="1"/>
  <c r="T131" i="1"/>
  <c r="AV132" i="1"/>
  <c r="U132" i="1"/>
  <c r="S132" i="1"/>
  <c r="T132" i="1"/>
  <c r="AV133" i="1"/>
  <c r="U133" i="1"/>
  <c r="S133" i="1"/>
  <c r="T133" i="1"/>
  <c r="AV134" i="1"/>
  <c r="U134" i="1"/>
  <c r="S134" i="1"/>
  <c r="T134" i="1"/>
  <c r="AV135" i="1"/>
  <c r="U135" i="1"/>
  <c r="S135" i="1"/>
  <c r="T135" i="1"/>
  <c r="AV136" i="1"/>
  <c r="U136" i="1"/>
  <c r="S136" i="1"/>
  <c r="T136" i="1"/>
  <c r="AV137" i="1"/>
  <c r="U137" i="1"/>
  <c r="S137" i="1"/>
  <c r="T137" i="1"/>
  <c r="AV138" i="1"/>
  <c r="U138" i="1"/>
  <c r="S138" i="1"/>
  <c r="T138" i="1"/>
  <c r="AV139" i="1"/>
  <c r="U139" i="1"/>
  <c r="S139" i="1"/>
  <c r="T139" i="1"/>
  <c r="AV140" i="1"/>
  <c r="U140" i="1"/>
  <c r="S140" i="1"/>
  <c r="T140" i="1"/>
  <c r="AV141" i="1"/>
  <c r="U141" i="1"/>
  <c r="S141" i="1"/>
  <c r="T141" i="1"/>
  <c r="AV142" i="1"/>
  <c r="U142" i="1"/>
  <c r="S142" i="1"/>
  <c r="T142" i="1"/>
  <c r="AV143" i="1"/>
  <c r="U143" i="1"/>
  <c r="S143" i="1"/>
  <c r="T143" i="1"/>
  <c r="AV144" i="1"/>
  <c r="U144" i="1"/>
  <c r="S144" i="1"/>
  <c r="T144" i="1"/>
  <c r="AV145" i="1"/>
  <c r="U145" i="1"/>
  <c r="S145" i="1"/>
  <c r="T145" i="1"/>
  <c r="AV146" i="1"/>
  <c r="U146" i="1"/>
  <c r="S146" i="1"/>
  <c r="T146" i="1"/>
  <c r="AV147" i="1"/>
  <c r="U147" i="1"/>
  <c r="S147" i="1"/>
  <c r="T147" i="1"/>
  <c r="AV148" i="1"/>
  <c r="U148" i="1"/>
  <c r="S148" i="1"/>
  <c r="T148" i="1"/>
  <c r="AV149" i="1"/>
  <c r="U149" i="1"/>
  <c r="S149" i="1"/>
  <c r="T149" i="1"/>
  <c r="AV150" i="1"/>
  <c r="U150" i="1"/>
  <c r="S150" i="1"/>
  <c r="T150" i="1"/>
  <c r="AV151" i="1"/>
  <c r="U151" i="1"/>
  <c r="S151" i="1"/>
  <c r="T151" i="1"/>
  <c r="AV152" i="1"/>
  <c r="U152" i="1"/>
  <c r="S152" i="1"/>
  <c r="T152" i="1"/>
  <c r="AV153" i="1"/>
  <c r="U153" i="1"/>
  <c r="S153" i="1"/>
  <c r="T153" i="1"/>
  <c r="AV154" i="1"/>
  <c r="U154" i="1"/>
  <c r="S154" i="1"/>
  <c r="T154" i="1"/>
  <c r="AV155" i="1"/>
  <c r="U155" i="1"/>
  <c r="S155" i="1"/>
  <c r="T155" i="1"/>
  <c r="AV156" i="1"/>
  <c r="U156" i="1"/>
  <c r="S156" i="1"/>
  <c r="T156" i="1"/>
  <c r="AV157" i="1"/>
  <c r="U157" i="1"/>
  <c r="S157" i="1"/>
  <c r="T157" i="1"/>
  <c r="AV158" i="1"/>
  <c r="U158" i="1"/>
  <c r="S158" i="1"/>
  <c r="T158" i="1"/>
  <c r="AV159" i="1"/>
  <c r="U159" i="1"/>
  <c r="S159" i="1"/>
  <c r="T159" i="1"/>
  <c r="AV160" i="1"/>
  <c r="U160" i="1"/>
  <c r="S160" i="1"/>
  <c r="T160" i="1"/>
  <c r="AV161" i="1"/>
  <c r="U161" i="1"/>
  <c r="S161" i="1"/>
  <c r="T161" i="1"/>
  <c r="AV162" i="1"/>
  <c r="U162" i="1"/>
  <c r="S162" i="1"/>
  <c r="T162" i="1"/>
  <c r="AV163" i="1"/>
  <c r="U163" i="1"/>
  <c r="S163" i="1"/>
  <c r="T163" i="1"/>
  <c r="AV164" i="1"/>
  <c r="U164" i="1"/>
  <c r="S164" i="1"/>
  <c r="T164" i="1"/>
  <c r="AV165" i="1"/>
  <c r="U165" i="1"/>
  <c r="S165" i="1"/>
  <c r="T165" i="1"/>
  <c r="AV166" i="1"/>
  <c r="U166" i="1"/>
  <c r="S166" i="1"/>
  <c r="T166" i="1"/>
  <c r="AV167" i="1"/>
  <c r="U167" i="1"/>
  <c r="S167" i="1"/>
  <c r="T167" i="1"/>
  <c r="AV168" i="1"/>
  <c r="U168" i="1"/>
  <c r="S168" i="1"/>
  <c r="T168" i="1"/>
  <c r="AV169" i="1"/>
  <c r="U169" i="1"/>
  <c r="S169" i="1"/>
  <c r="T169" i="1"/>
  <c r="AV170" i="1"/>
  <c r="U170" i="1"/>
  <c r="S170" i="1"/>
  <c r="T170" i="1"/>
  <c r="AV171" i="1"/>
  <c r="U171" i="1"/>
  <c r="S171" i="1"/>
  <c r="T171" i="1"/>
  <c r="AV172" i="1"/>
  <c r="U172" i="1"/>
  <c r="S172" i="1"/>
  <c r="T172" i="1"/>
  <c r="AV173" i="1"/>
  <c r="U173" i="1"/>
  <c r="S173" i="1"/>
  <c r="T173" i="1"/>
  <c r="AV174" i="1"/>
  <c r="U174" i="1"/>
  <c r="S174" i="1"/>
  <c r="T174" i="1"/>
  <c r="AV175" i="1"/>
  <c r="U175" i="1"/>
  <c r="S175" i="1"/>
  <c r="T175" i="1"/>
  <c r="AV176" i="1"/>
  <c r="U176" i="1"/>
  <c r="S176" i="1"/>
  <c r="T176" i="1"/>
  <c r="AV177" i="1"/>
  <c r="U177" i="1"/>
  <c r="S177" i="1"/>
  <c r="T177" i="1"/>
  <c r="AV178" i="1"/>
  <c r="U178" i="1"/>
  <c r="S178" i="1"/>
  <c r="T178" i="1"/>
  <c r="AV179" i="1"/>
  <c r="U179" i="1"/>
  <c r="S179" i="1"/>
  <c r="T179" i="1"/>
  <c r="AV180" i="1"/>
  <c r="U180" i="1"/>
  <c r="S180" i="1"/>
  <c r="T180" i="1"/>
  <c r="AV181" i="1"/>
  <c r="U181" i="1"/>
  <c r="S181" i="1"/>
  <c r="T181" i="1"/>
  <c r="AV182" i="1"/>
  <c r="U182" i="1"/>
  <c r="S182" i="1"/>
  <c r="T182" i="1"/>
  <c r="AV183" i="1"/>
  <c r="U183" i="1"/>
  <c r="S183" i="1"/>
  <c r="T183" i="1"/>
  <c r="AV184" i="1"/>
  <c r="U184" i="1"/>
  <c r="S184" i="1"/>
  <c r="T184" i="1"/>
  <c r="AV185" i="1"/>
  <c r="U185" i="1"/>
  <c r="S185" i="1"/>
  <c r="T185" i="1"/>
  <c r="AV186" i="1"/>
  <c r="U186" i="1"/>
  <c r="S186" i="1"/>
  <c r="T186" i="1"/>
  <c r="AV187" i="1"/>
  <c r="U187" i="1"/>
  <c r="S187" i="1"/>
  <c r="T187" i="1"/>
  <c r="AV188" i="1"/>
  <c r="U188" i="1"/>
  <c r="S188" i="1"/>
  <c r="T188" i="1"/>
  <c r="AV189" i="1"/>
  <c r="U189" i="1"/>
  <c r="S189" i="1"/>
  <c r="T189" i="1"/>
  <c r="AV190" i="1"/>
  <c r="U190" i="1"/>
  <c r="S190" i="1"/>
  <c r="T190" i="1"/>
  <c r="AV191" i="1"/>
  <c r="U191" i="1"/>
  <c r="S191" i="1"/>
  <c r="T191" i="1"/>
  <c r="AV192" i="1"/>
  <c r="U192" i="1"/>
  <c r="S192" i="1"/>
  <c r="T192" i="1"/>
  <c r="AV193" i="1"/>
  <c r="U193" i="1"/>
  <c r="S193" i="1"/>
  <c r="T193" i="1"/>
  <c r="AV194" i="1"/>
  <c r="U194" i="1"/>
  <c r="S194" i="1"/>
  <c r="T194" i="1"/>
  <c r="AV195" i="1"/>
  <c r="U195" i="1"/>
  <c r="S195" i="1"/>
  <c r="T195" i="1"/>
  <c r="AV196" i="1"/>
  <c r="U196" i="1"/>
  <c r="S196" i="1"/>
  <c r="T196" i="1"/>
  <c r="AV197" i="1"/>
  <c r="U197" i="1"/>
  <c r="S197" i="1"/>
  <c r="T197" i="1"/>
  <c r="AV198" i="1"/>
  <c r="U198" i="1"/>
  <c r="S198" i="1"/>
  <c r="T198" i="1"/>
  <c r="AV199" i="1"/>
  <c r="U199" i="1"/>
  <c r="S199" i="1"/>
  <c r="T199" i="1"/>
  <c r="AV200" i="1"/>
  <c r="U200" i="1"/>
  <c r="S200" i="1"/>
  <c r="T200" i="1"/>
  <c r="AV201" i="1"/>
  <c r="U201" i="1"/>
  <c r="S201" i="1"/>
  <c r="T201" i="1"/>
  <c r="AV202" i="1"/>
  <c r="U202" i="1"/>
  <c r="S202" i="1"/>
  <c r="T202" i="1"/>
  <c r="AV203" i="1"/>
  <c r="U203" i="1"/>
  <c r="S203" i="1"/>
  <c r="T203" i="1"/>
  <c r="AV204" i="1"/>
  <c r="U204" i="1"/>
  <c r="S204" i="1"/>
  <c r="T204" i="1"/>
  <c r="AV205" i="1"/>
  <c r="U205" i="1"/>
  <c r="S205" i="1"/>
  <c r="T205" i="1"/>
  <c r="AV206" i="1"/>
  <c r="U206" i="1"/>
  <c r="S206" i="1"/>
  <c r="T206" i="1"/>
  <c r="AV207" i="1"/>
  <c r="U207" i="1"/>
  <c r="S207" i="1"/>
  <c r="T207" i="1"/>
  <c r="AV208" i="1"/>
  <c r="U208" i="1"/>
  <c r="S208" i="1"/>
  <c r="T208" i="1"/>
  <c r="AV209" i="1"/>
  <c r="U209" i="1"/>
  <c r="S209" i="1"/>
  <c r="T209" i="1"/>
  <c r="AV210" i="1"/>
  <c r="U210" i="1"/>
  <c r="S210" i="1"/>
  <c r="T210" i="1"/>
  <c r="AV211" i="1"/>
  <c r="U211" i="1"/>
  <c r="S211" i="1"/>
  <c r="T211" i="1"/>
  <c r="AV212" i="1"/>
  <c r="U212" i="1"/>
  <c r="S212" i="1"/>
  <c r="T212" i="1"/>
  <c r="AV213" i="1"/>
  <c r="U213" i="1"/>
  <c r="S213" i="1"/>
  <c r="T213" i="1"/>
  <c r="AV214" i="1"/>
  <c r="U214" i="1"/>
  <c r="S214" i="1"/>
  <c r="T214" i="1"/>
  <c r="AV215" i="1"/>
  <c r="U215" i="1"/>
  <c r="S215" i="1"/>
  <c r="T215" i="1"/>
  <c r="AV216" i="1"/>
  <c r="U216" i="1"/>
  <c r="S216" i="1"/>
  <c r="T216" i="1"/>
  <c r="AV217" i="1"/>
  <c r="U217" i="1"/>
  <c r="S217" i="1"/>
  <c r="T217" i="1"/>
  <c r="AV218" i="1"/>
  <c r="U218" i="1"/>
  <c r="S218" i="1"/>
  <c r="T218" i="1"/>
  <c r="AV219" i="1"/>
  <c r="U219" i="1"/>
  <c r="S219" i="1"/>
  <c r="T219" i="1"/>
  <c r="AV220" i="1"/>
  <c r="U220" i="1"/>
  <c r="S220" i="1"/>
  <c r="T220" i="1"/>
  <c r="AV221" i="1"/>
  <c r="U221" i="1"/>
  <c r="S221" i="1"/>
  <c r="T221" i="1"/>
  <c r="AV222" i="1"/>
  <c r="U222" i="1"/>
  <c r="S222" i="1"/>
  <c r="T222" i="1"/>
  <c r="AV223" i="1"/>
  <c r="U223" i="1"/>
  <c r="S223" i="1"/>
  <c r="T223" i="1"/>
  <c r="AV224" i="1"/>
  <c r="U224" i="1"/>
  <c r="S224" i="1"/>
  <c r="T224" i="1"/>
  <c r="AV225" i="1"/>
  <c r="U225" i="1"/>
  <c r="S225" i="1"/>
  <c r="T225" i="1"/>
  <c r="AV226" i="1"/>
  <c r="U226" i="1"/>
  <c r="S226" i="1"/>
  <c r="T226" i="1"/>
  <c r="AV227" i="1"/>
  <c r="U227" i="1"/>
  <c r="S227" i="1"/>
  <c r="T227" i="1"/>
  <c r="AV228" i="1"/>
  <c r="U228" i="1"/>
  <c r="S228" i="1"/>
  <c r="T228" i="1"/>
  <c r="AV229" i="1"/>
  <c r="U229" i="1"/>
  <c r="S229" i="1"/>
  <c r="T229" i="1"/>
  <c r="AV230" i="1"/>
  <c r="U230" i="1"/>
  <c r="S230" i="1"/>
  <c r="T230" i="1"/>
  <c r="AV231" i="1"/>
  <c r="U231" i="1"/>
  <c r="S231" i="1"/>
  <c r="T231" i="1"/>
  <c r="AV232" i="1"/>
  <c r="U232" i="1"/>
  <c r="S232" i="1"/>
  <c r="T232" i="1"/>
  <c r="AV233" i="1"/>
  <c r="U233" i="1"/>
  <c r="S233" i="1"/>
  <c r="T233" i="1"/>
  <c r="AV234" i="1"/>
  <c r="U234" i="1"/>
  <c r="S234" i="1"/>
  <c r="T234" i="1"/>
  <c r="AV235" i="1"/>
  <c r="U235" i="1"/>
  <c r="S235" i="1"/>
  <c r="T235" i="1"/>
  <c r="AV236" i="1"/>
  <c r="U236" i="1"/>
  <c r="S236" i="1"/>
  <c r="T236" i="1"/>
  <c r="AV237" i="1"/>
  <c r="U237" i="1"/>
  <c r="S237" i="1"/>
  <c r="T237" i="1"/>
  <c r="AV238" i="1"/>
  <c r="U238" i="1"/>
  <c r="S238" i="1"/>
  <c r="T238" i="1"/>
  <c r="AV239" i="1"/>
  <c r="U239" i="1"/>
  <c r="S239" i="1"/>
  <c r="T239" i="1"/>
  <c r="AV240" i="1"/>
  <c r="U240" i="1"/>
  <c r="S240" i="1"/>
  <c r="T240" i="1"/>
  <c r="AV241" i="1"/>
  <c r="U241" i="1"/>
  <c r="S241" i="1"/>
  <c r="T241" i="1"/>
  <c r="AV242" i="1"/>
  <c r="U242" i="1"/>
  <c r="S242" i="1"/>
  <c r="T242" i="1"/>
  <c r="AV243" i="1"/>
  <c r="U243" i="1"/>
  <c r="S243" i="1"/>
  <c r="T243" i="1"/>
  <c r="AV244" i="1"/>
  <c r="U244" i="1"/>
  <c r="S244" i="1"/>
  <c r="T244" i="1"/>
  <c r="AV245" i="1"/>
  <c r="U245" i="1"/>
  <c r="S245" i="1"/>
  <c r="T245" i="1"/>
  <c r="AV246" i="1"/>
  <c r="U246" i="1"/>
  <c r="S246" i="1"/>
  <c r="T246" i="1"/>
  <c r="AV247" i="1"/>
  <c r="U247" i="1"/>
  <c r="S247" i="1"/>
  <c r="T247" i="1"/>
  <c r="AV248" i="1"/>
  <c r="U248" i="1"/>
  <c r="S248" i="1"/>
  <c r="T248" i="1"/>
  <c r="AV249" i="1"/>
  <c r="U249" i="1"/>
  <c r="S249" i="1"/>
  <c r="T249" i="1"/>
  <c r="AV250" i="1"/>
  <c r="U250" i="1"/>
  <c r="S250" i="1"/>
  <c r="T250" i="1"/>
  <c r="AV251" i="1"/>
  <c r="U251" i="1"/>
  <c r="S251" i="1"/>
  <c r="T251" i="1"/>
  <c r="AV252" i="1"/>
  <c r="U252" i="1"/>
  <c r="S252" i="1"/>
  <c r="T252" i="1"/>
  <c r="AV253" i="1"/>
  <c r="U253" i="1"/>
  <c r="S253" i="1"/>
  <c r="T253" i="1"/>
  <c r="AV254" i="1"/>
  <c r="U254" i="1"/>
  <c r="S254" i="1"/>
  <c r="T254" i="1"/>
  <c r="AV255" i="1"/>
  <c r="U255" i="1"/>
  <c r="S255" i="1"/>
  <c r="T255" i="1"/>
  <c r="AV256" i="1"/>
  <c r="U256" i="1"/>
  <c r="S256" i="1"/>
  <c r="T256" i="1"/>
  <c r="AV257" i="1"/>
  <c r="U257" i="1"/>
  <c r="S257" i="1"/>
  <c r="T257" i="1"/>
  <c r="AV258" i="1"/>
  <c r="U258" i="1"/>
  <c r="S258" i="1"/>
  <c r="T258" i="1"/>
  <c r="AV259" i="1"/>
  <c r="U259" i="1"/>
  <c r="S259" i="1"/>
  <c r="T259" i="1"/>
  <c r="AV260" i="1"/>
  <c r="U260" i="1"/>
  <c r="S260" i="1"/>
  <c r="T260" i="1"/>
  <c r="AV261" i="1"/>
  <c r="U261" i="1"/>
  <c r="S261" i="1"/>
  <c r="T261" i="1"/>
  <c r="AV262" i="1"/>
  <c r="U262" i="1"/>
  <c r="S262" i="1"/>
  <c r="T262" i="1"/>
  <c r="AV263" i="1"/>
  <c r="U263" i="1"/>
  <c r="S263" i="1"/>
  <c r="T263" i="1"/>
  <c r="AV264" i="1"/>
  <c r="U264" i="1"/>
  <c r="S264" i="1"/>
  <c r="T264" i="1"/>
  <c r="AV265" i="1"/>
  <c r="U265" i="1"/>
  <c r="S265" i="1"/>
  <c r="T265" i="1"/>
  <c r="AV266" i="1"/>
  <c r="U266" i="1"/>
  <c r="S266" i="1"/>
  <c r="T266" i="1"/>
  <c r="AV267" i="1"/>
  <c r="U267" i="1"/>
  <c r="S267" i="1"/>
  <c r="T267" i="1"/>
  <c r="AV268" i="1"/>
  <c r="U268" i="1"/>
  <c r="S268" i="1"/>
  <c r="T268" i="1"/>
  <c r="AV269" i="1"/>
  <c r="U269" i="1"/>
  <c r="S269" i="1"/>
  <c r="T269" i="1"/>
  <c r="AV270" i="1"/>
  <c r="U270" i="1"/>
  <c r="S270" i="1"/>
  <c r="T270" i="1"/>
  <c r="AV271" i="1"/>
  <c r="U271" i="1"/>
  <c r="S271" i="1"/>
  <c r="T271" i="1"/>
  <c r="AV272" i="1"/>
  <c r="U272" i="1"/>
  <c r="S272" i="1"/>
  <c r="T272" i="1"/>
  <c r="AV273" i="1"/>
  <c r="U273" i="1"/>
  <c r="S273" i="1"/>
  <c r="T273" i="1"/>
  <c r="AV274" i="1"/>
  <c r="U274" i="1"/>
  <c r="S274" i="1"/>
  <c r="T274" i="1"/>
  <c r="AV275" i="1"/>
  <c r="U275" i="1"/>
  <c r="S275" i="1"/>
  <c r="T275" i="1"/>
  <c r="AV276" i="1"/>
  <c r="U276" i="1"/>
  <c r="S276" i="1"/>
  <c r="T276" i="1"/>
  <c r="AV277" i="1"/>
  <c r="U277" i="1"/>
  <c r="S277" i="1"/>
  <c r="T277" i="1"/>
  <c r="AV278" i="1"/>
  <c r="U278" i="1"/>
  <c r="S278" i="1"/>
  <c r="T278" i="1"/>
  <c r="AV279" i="1"/>
  <c r="U279" i="1"/>
  <c r="S279" i="1"/>
  <c r="T279" i="1"/>
  <c r="AV280" i="1"/>
  <c r="U280" i="1"/>
  <c r="S280" i="1"/>
  <c r="T280" i="1"/>
  <c r="AV281" i="1"/>
  <c r="U281" i="1"/>
  <c r="S281" i="1"/>
  <c r="T281" i="1"/>
  <c r="AV282" i="1"/>
  <c r="U282" i="1"/>
  <c r="S282" i="1"/>
  <c r="T282" i="1"/>
  <c r="AV283" i="1"/>
  <c r="U283" i="1"/>
  <c r="S283" i="1"/>
  <c r="T283" i="1"/>
  <c r="AV284" i="1"/>
  <c r="U284" i="1"/>
  <c r="S284" i="1"/>
  <c r="T284" i="1"/>
  <c r="AV285" i="1"/>
  <c r="U285" i="1"/>
  <c r="S285" i="1"/>
  <c r="T285" i="1"/>
  <c r="AV286" i="1"/>
  <c r="U286" i="1"/>
  <c r="S286" i="1"/>
  <c r="T286" i="1"/>
  <c r="AV287" i="1"/>
  <c r="U287" i="1"/>
  <c r="S287" i="1"/>
  <c r="T287" i="1"/>
  <c r="AV288" i="1"/>
  <c r="U288" i="1"/>
  <c r="S288" i="1"/>
  <c r="T288" i="1"/>
  <c r="AV289" i="1"/>
  <c r="U289" i="1"/>
  <c r="S289" i="1"/>
  <c r="T289" i="1"/>
  <c r="AV290" i="1"/>
  <c r="U290" i="1"/>
  <c r="S290" i="1"/>
  <c r="T290" i="1"/>
  <c r="AV291" i="1"/>
  <c r="U291" i="1"/>
  <c r="S291" i="1"/>
  <c r="T291" i="1"/>
  <c r="AV292" i="1"/>
  <c r="U292" i="1"/>
  <c r="S292" i="1"/>
  <c r="T292" i="1"/>
  <c r="AV293" i="1"/>
  <c r="U293" i="1"/>
  <c r="S293" i="1"/>
  <c r="T293" i="1"/>
  <c r="AV294" i="1"/>
  <c r="U294" i="1"/>
  <c r="S294" i="1"/>
  <c r="T294" i="1"/>
  <c r="AV295" i="1"/>
  <c r="U295" i="1"/>
  <c r="S295" i="1"/>
  <c r="T295" i="1"/>
  <c r="AV296" i="1"/>
  <c r="U296" i="1"/>
  <c r="S296" i="1"/>
  <c r="T296" i="1"/>
  <c r="AV297" i="1"/>
  <c r="U297" i="1"/>
  <c r="S297" i="1"/>
  <c r="T297" i="1"/>
  <c r="AV298" i="1"/>
  <c r="U298" i="1"/>
  <c r="S298" i="1"/>
  <c r="T298" i="1"/>
  <c r="AV299" i="1"/>
  <c r="U299" i="1"/>
  <c r="S299" i="1"/>
  <c r="T299" i="1"/>
  <c r="AV300" i="1"/>
  <c r="U300" i="1"/>
  <c r="S300" i="1"/>
  <c r="T300" i="1"/>
  <c r="AV301" i="1"/>
  <c r="U301" i="1"/>
  <c r="S301" i="1"/>
  <c r="T301" i="1"/>
  <c r="AV302" i="1"/>
  <c r="U302" i="1"/>
  <c r="S302" i="1"/>
  <c r="T302" i="1"/>
  <c r="AV303" i="1"/>
  <c r="U303" i="1"/>
  <c r="S303" i="1"/>
  <c r="T303" i="1"/>
  <c r="AV304" i="1"/>
  <c r="U304" i="1"/>
  <c r="S304" i="1"/>
  <c r="T304" i="1"/>
  <c r="AV305" i="1"/>
  <c r="U305" i="1"/>
  <c r="S305" i="1"/>
  <c r="T305" i="1"/>
  <c r="AV306" i="1"/>
  <c r="U306" i="1"/>
  <c r="S306" i="1"/>
  <c r="T306" i="1"/>
  <c r="AV307" i="1"/>
  <c r="U307" i="1"/>
  <c r="S307" i="1"/>
  <c r="T307" i="1"/>
  <c r="AV308" i="1"/>
  <c r="U308" i="1"/>
  <c r="S308" i="1"/>
  <c r="T308" i="1"/>
  <c r="AV309" i="1"/>
  <c r="U309" i="1"/>
  <c r="S309" i="1"/>
  <c r="T309" i="1"/>
  <c r="AV310" i="1"/>
  <c r="U310" i="1"/>
  <c r="S310" i="1"/>
  <c r="T310" i="1"/>
  <c r="AV311" i="1"/>
  <c r="U311" i="1"/>
  <c r="S311" i="1"/>
  <c r="T311" i="1"/>
  <c r="AV312" i="1"/>
  <c r="U312" i="1"/>
  <c r="S312" i="1"/>
  <c r="T312" i="1"/>
  <c r="AV313" i="1"/>
  <c r="U313" i="1"/>
  <c r="S313" i="1"/>
  <c r="T313" i="1"/>
  <c r="AV314" i="1"/>
  <c r="U314" i="1"/>
  <c r="S314" i="1"/>
  <c r="T314" i="1"/>
  <c r="AV315" i="1"/>
  <c r="U315" i="1"/>
  <c r="S315" i="1"/>
  <c r="T315" i="1"/>
  <c r="AV316" i="1"/>
  <c r="U316" i="1"/>
  <c r="S316" i="1"/>
  <c r="T316" i="1"/>
  <c r="AV317" i="1"/>
  <c r="U317" i="1"/>
  <c r="S317" i="1"/>
  <c r="T317" i="1"/>
  <c r="AV318" i="1"/>
  <c r="U318" i="1"/>
  <c r="S318" i="1"/>
  <c r="T318" i="1"/>
  <c r="AV319" i="1"/>
  <c r="U319" i="1"/>
  <c r="S319" i="1"/>
  <c r="T319" i="1"/>
  <c r="AV320" i="1"/>
  <c r="U320" i="1"/>
  <c r="S320" i="1"/>
  <c r="T320" i="1"/>
  <c r="AV321" i="1"/>
  <c r="U321" i="1"/>
  <c r="S321" i="1"/>
  <c r="T321" i="1"/>
  <c r="AV322" i="1"/>
  <c r="U322" i="1"/>
  <c r="S322" i="1"/>
  <c r="T322" i="1"/>
  <c r="AV323" i="1"/>
  <c r="U323" i="1"/>
  <c r="S323" i="1"/>
  <c r="T323" i="1"/>
  <c r="AV324" i="1"/>
  <c r="U324" i="1"/>
  <c r="S324" i="1"/>
  <c r="T324" i="1"/>
  <c r="AV325" i="1"/>
  <c r="U325" i="1"/>
  <c r="S325" i="1"/>
  <c r="T325" i="1"/>
  <c r="AV326" i="1"/>
  <c r="U326" i="1"/>
  <c r="S326" i="1"/>
  <c r="T326" i="1"/>
  <c r="AV327" i="1"/>
  <c r="U327" i="1"/>
  <c r="S327" i="1"/>
  <c r="T327" i="1"/>
  <c r="AV328" i="1"/>
  <c r="U328" i="1"/>
  <c r="S328" i="1"/>
  <c r="T328" i="1"/>
  <c r="AV329" i="1"/>
  <c r="U329" i="1"/>
  <c r="S329" i="1"/>
  <c r="T329" i="1"/>
  <c r="AV330" i="1"/>
  <c r="U330" i="1"/>
  <c r="S330" i="1"/>
  <c r="T330" i="1"/>
  <c r="AV331" i="1"/>
  <c r="U331" i="1"/>
  <c r="S331" i="1"/>
  <c r="T331" i="1"/>
  <c r="AV332" i="1"/>
  <c r="U332" i="1"/>
  <c r="S332" i="1"/>
  <c r="T332" i="1"/>
  <c r="AV333" i="1"/>
  <c r="U333" i="1"/>
  <c r="S333" i="1"/>
  <c r="T333" i="1"/>
  <c r="AV334" i="1"/>
  <c r="U334" i="1"/>
  <c r="S334" i="1"/>
  <c r="T334" i="1"/>
  <c r="AV335" i="1"/>
  <c r="U335" i="1"/>
  <c r="S335" i="1"/>
  <c r="T335" i="1"/>
  <c r="AV336" i="1"/>
  <c r="U336" i="1"/>
  <c r="S336" i="1"/>
  <c r="T336" i="1"/>
  <c r="AV337" i="1"/>
  <c r="U337" i="1"/>
  <c r="S337" i="1"/>
  <c r="T337" i="1"/>
  <c r="AV338" i="1"/>
  <c r="U338" i="1"/>
  <c r="S338" i="1"/>
  <c r="T338" i="1"/>
  <c r="AV339" i="1"/>
  <c r="U339" i="1"/>
  <c r="S339" i="1"/>
  <c r="T339" i="1"/>
  <c r="AV340" i="1"/>
  <c r="U340" i="1"/>
  <c r="S340" i="1"/>
  <c r="T340" i="1"/>
  <c r="AV341" i="1"/>
  <c r="U341" i="1"/>
  <c r="S341" i="1"/>
  <c r="T341" i="1"/>
  <c r="AV342" i="1"/>
  <c r="U342" i="1"/>
  <c r="S342" i="1"/>
  <c r="T342" i="1"/>
  <c r="AV343" i="1"/>
  <c r="U343" i="1"/>
  <c r="S343" i="1"/>
  <c r="T343" i="1"/>
  <c r="AV344" i="1"/>
  <c r="U344" i="1"/>
  <c r="S344" i="1"/>
  <c r="T344" i="1"/>
  <c r="AV345" i="1"/>
  <c r="U345" i="1"/>
  <c r="S345" i="1"/>
  <c r="T345" i="1"/>
  <c r="AV346" i="1"/>
  <c r="U346" i="1"/>
  <c r="S346" i="1"/>
  <c r="T346" i="1"/>
  <c r="AV347" i="1"/>
  <c r="U347" i="1"/>
  <c r="S347" i="1"/>
  <c r="T347" i="1"/>
  <c r="AV348" i="1"/>
  <c r="U348" i="1"/>
  <c r="S348" i="1"/>
  <c r="T348" i="1"/>
  <c r="AV349" i="1"/>
  <c r="U349" i="1"/>
  <c r="S349" i="1"/>
  <c r="T349" i="1"/>
  <c r="AV350" i="1"/>
  <c r="U350" i="1"/>
  <c r="S350" i="1"/>
  <c r="T350" i="1"/>
  <c r="AV351" i="1"/>
  <c r="U351" i="1"/>
  <c r="S351" i="1"/>
  <c r="T351" i="1"/>
  <c r="AV352" i="1"/>
  <c r="U352" i="1"/>
  <c r="S352" i="1"/>
  <c r="T352" i="1"/>
  <c r="AV353" i="1"/>
  <c r="U353" i="1"/>
  <c r="S353" i="1"/>
  <c r="T353" i="1"/>
  <c r="AV354" i="1"/>
  <c r="U354" i="1"/>
  <c r="S354" i="1"/>
  <c r="T354" i="1"/>
  <c r="AV355" i="1"/>
  <c r="U355" i="1"/>
  <c r="S355" i="1"/>
  <c r="T355" i="1"/>
  <c r="AV356" i="1"/>
  <c r="U356" i="1"/>
  <c r="S356" i="1"/>
  <c r="T356" i="1"/>
  <c r="AV357" i="1"/>
  <c r="U357" i="1"/>
  <c r="S357" i="1"/>
  <c r="T357" i="1"/>
  <c r="AV358" i="1"/>
  <c r="U358" i="1"/>
  <c r="S358" i="1"/>
  <c r="T358" i="1"/>
  <c r="AV359" i="1"/>
  <c r="U359" i="1"/>
  <c r="S359" i="1"/>
  <c r="T359" i="1"/>
  <c r="AV360" i="1"/>
  <c r="U360" i="1"/>
  <c r="S360" i="1"/>
  <c r="T360" i="1"/>
  <c r="AV361" i="1"/>
  <c r="U361" i="1"/>
  <c r="S361" i="1"/>
  <c r="T361" i="1"/>
  <c r="AV362" i="1"/>
  <c r="U362" i="1"/>
  <c r="S362" i="1"/>
  <c r="T362" i="1"/>
  <c r="AV363" i="1"/>
  <c r="U363" i="1"/>
  <c r="S363" i="1"/>
  <c r="T363" i="1"/>
  <c r="AV364" i="1"/>
  <c r="U364" i="1"/>
  <c r="S364" i="1"/>
  <c r="T364" i="1"/>
  <c r="AV365" i="1"/>
  <c r="U365" i="1"/>
  <c r="S365" i="1"/>
  <c r="T365" i="1"/>
  <c r="AV366" i="1"/>
  <c r="U366" i="1"/>
  <c r="S366" i="1"/>
  <c r="T366" i="1"/>
  <c r="AV367" i="1"/>
  <c r="U367" i="1"/>
  <c r="S367" i="1"/>
  <c r="T367" i="1"/>
  <c r="AV368" i="1"/>
  <c r="U368" i="1"/>
  <c r="S368" i="1"/>
  <c r="T368" i="1"/>
  <c r="AV369" i="1"/>
  <c r="U369" i="1"/>
  <c r="S369" i="1"/>
  <c r="T369" i="1"/>
  <c r="AV370" i="1"/>
  <c r="U370" i="1"/>
  <c r="S370" i="1"/>
  <c r="T370" i="1"/>
  <c r="AV371" i="1"/>
  <c r="U371" i="1"/>
  <c r="S371" i="1"/>
  <c r="T371" i="1"/>
  <c r="AV372" i="1"/>
  <c r="U372" i="1"/>
  <c r="S372" i="1"/>
  <c r="T372" i="1"/>
  <c r="AV373" i="1"/>
  <c r="U373" i="1"/>
  <c r="S373" i="1"/>
  <c r="T373" i="1"/>
  <c r="AV374" i="1"/>
  <c r="U374" i="1"/>
  <c r="S374" i="1"/>
  <c r="T374" i="1"/>
  <c r="AV375" i="1"/>
  <c r="U375" i="1"/>
  <c r="S375" i="1"/>
  <c r="T375" i="1"/>
  <c r="AV376" i="1"/>
  <c r="U376" i="1"/>
  <c r="S376" i="1"/>
  <c r="T376" i="1"/>
  <c r="AV377" i="1"/>
  <c r="U377" i="1"/>
  <c r="S377" i="1"/>
  <c r="T377" i="1"/>
  <c r="AV378" i="1"/>
  <c r="U378" i="1"/>
  <c r="S378" i="1"/>
  <c r="T378" i="1"/>
  <c r="AV379" i="1"/>
  <c r="U379" i="1"/>
  <c r="S379" i="1"/>
  <c r="T379" i="1"/>
  <c r="AV380" i="1"/>
  <c r="U380" i="1"/>
  <c r="S380" i="1"/>
  <c r="T380" i="1"/>
  <c r="AV381" i="1"/>
  <c r="U381" i="1"/>
  <c r="S381" i="1"/>
  <c r="T381" i="1"/>
  <c r="AV382" i="1"/>
  <c r="U382" i="1"/>
  <c r="S382" i="1"/>
  <c r="T382" i="1"/>
  <c r="AV383" i="1"/>
  <c r="U383" i="1"/>
  <c r="S383" i="1"/>
  <c r="T383" i="1"/>
  <c r="AV384" i="1"/>
  <c r="U384" i="1"/>
  <c r="S384" i="1"/>
  <c r="T384" i="1"/>
  <c r="AV385" i="1"/>
  <c r="U385" i="1"/>
  <c r="S385" i="1"/>
  <c r="T385" i="1"/>
  <c r="AV386" i="1"/>
  <c r="U386" i="1"/>
  <c r="S386" i="1"/>
  <c r="T386" i="1"/>
  <c r="AV387" i="1"/>
  <c r="U387" i="1"/>
  <c r="S387" i="1"/>
  <c r="T387" i="1"/>
  <c r="AV388" i="1"/>
  <c r="U388" i="1"/>
  <c r="S388" i="1"/>
  <c r="T388" i="1"/>
  <c r="AV389" i="1"/>
  <c r="U389" i="1"/>
  <c r="S389" i="1"/>
  <c r="T389" i="1"/>
  <c r="AV390" i="1"/>
  <c r="U390" i="1"/>
  <c r="S390" i="1"/>
  <c r="T390" i="1"/>
  <c r="AV391" i="1"/>
  <c r="U391" i="1"/>
  <c r="S391" i="1"/>
  <c r="T391" i="1"/>
  <c r="AV392" i="1"/>
  <c r="U392" i="1"/>
  <c r="S392" i="1"/>
  <c r="T392" i="1"/>
  <c r="AV393" i="1"/>
  <c r="U393" i="1"/>
  <c r="S393" i="1"/>
  <c r="T393" i="1"/>
  <c r="AV394" i="1"/>
  <c r="U394" i="1"/>
  <c r="S394" i="1"/>
  <c r="T394" i="1"/>
  <c r="AV395" i="1"/>
  <c r="U395" i="1"/>
  <c r="S395" i="1"/>
  <c r="T395" i="1"/>
  <c r="AV396" i="1"/>
  <c r="U396" i="1"/>
  <c r="S396" i="1"/>
  <c r="T396" i="1"/>
  <c r="AV397" i="1"/>
  <c r="U397" i="1"/>
  <c r="S397" i="1"/>
  <c r="T397" i="1"/>
  <c r="AV398" i="1"/>
  <c r="U398" i="1"/>
  <c r="S398" i="1"/>
  <c r="T398" i="1"/>
  <c r="AV399" i="1"/>
  <c r="U399" i="1"/>
  <c r="S399" i="1"/>
  <c r="T399" i="1"/>
  <c r="AV400" i="1"/>
  <c r="U400" i="1"/>
  <c r="S400" i="1"/>
  <c r="T400" i="1"/>
  <c r="AV401" i="1"/>
  <c r="U401" i="1"/>
  <c r="S401" i="1"/>
  <c r="T401" i="1"/>
  <c r="AV402" i="1"/>
  <c r="U402" i="1"/>
  <c r="S402" i="1"/>
  <c r="T402" i="1"/>
  <c r="AV403" i="1"/>
  <c r="U403" i="1"/>
  <c r="S403" i="1"/>
  <c r="T403" i="1"/>
  <c r="AV404" i="1"/>
  <c r="U404" i="1"/>
  <c r="S404" i="1"/>
  <c r="T404" i="1"/>
  <c r="AV405" i="1"/>
  <c r="U405" i="1"/>
  <c r="S405" i="1"/>
  <c r="T405" i="1"/>
  <c r="AV406" i="1"/>
  <c r="U406" i="1"/>
  <c r="S406" i="1"/>
  <c r="T406" i="1"/>
  <c r="AV407" i="1"/>
  <c r="U407" i="1"/>
  <c r="S407" i="1"/>
  <c r="T407" i="1"/>
  <c r="AV408" i="1"/>
  <c r="U408" i="1"/>
  <c r="S408" i="1"/>
  <c r="T408" i="1"/>
  <c r="AV409" i="1"/>
  <c r="U409" i="1"/>
  <c r="S409" i="1"/>
  <c r="T409" i="1"/>
  <c r="AV410" i="1"/>
  <c r="U410" i="1"/>
  <c r="S410" i="1"/>
  <c r="T410" i="1"/>
  <c r="AV411" i="1"/>
  <c r="U411" i="1"/>
  <c r="S411" i="1"/>
  <c r="T411" i="1"/>
  <c r="AV412" i="1"/>
  <c r="U412" i="1"/>
  <c r="S412" i="1"/>
  <c r="T412" i="1"/>
  <c r="AV413" i="1"/>
  <c r="U413" i="1"/>
  <c r="S413" i="1"/>
  <c r="T413" i="1"/>
  <c r="AV414" i="1"/>
  <c r="U414" i="1"/>
  <c r="S414" i="1"/>
  <c r="T414" i="1"/>
  <c r="AV415" i="1"/>
  <c r="U415" i="1"/>
  <c r="S415" i="1"/>
  <c r="T415" i="1"/>
  <c r="AV416" i="1"/>
  <c r="U416" i="1"/>
  <c r="S416" i="1"/>
  <c r="T416" i="1"/>
  <c r="AV417" i="1"/>
  <c r="U417" i="1"/>
  <c r="S417" i="1"/>
  <c r="T417" i="1"/>
  <c r="AV418" i="1"/>
  <c r="U418" i="1"/>
  <c r="S418" i="1"/>
  <c r="T418" i="1"/>
  <c r="AV419" i="1"/>
  <c r="U419" i="1"/>
  <c r="S419" i="1"/>
  <c r="T419" i="1"/>
  <c r="AV420" i="1"/>
  <c r="U420" i="1"/>
  <c r="S420" i="1"/>
  <c r="T420" i="1"/>
  <c r="AV421" i="1"/>
  <c r="U421" i="1"/>
  <c r="S421" i="1"/>
  <c r="T421" i="1"/>
  <c r="AV422" i="1"/>
  <c r="U422" i="1"/>
  <c r="S422" i="1"/>
  <c r="T422" i="1"/>
  <c r="AV423" i="1"/>
  <c r="U423" i="1"/>
  <c r="S423" i="1"/>
  <c r="T423" i="1"/>
  <c r="AV424" i="1"/>
  <c r="U424" i="1"/>
  <c r="S424" i="1"/>
  <c r="T424" i="1"/>
  <c r="AV425" i="1"/>
  <c r="U425" i="1"/>
  <c r="S425" i="1"/>
  <c r="T425" i="1"/>
  <c r="AV426" i="1"/>
  <c r="U426" i="1"/>
  <c r="S426" i="1"/>
  <c r="T426" i="1"/>
  <c r="AV427" i="1"/>
  <c r="U427" i="1"/>
  <c r="S427" i="1"/>
  <c r="T427" i="1"/>
  <c r="AV428" i="1"/>
  <c r="U428" i="1"/>
  <c r="S428" i="1"/>
  <c r="T428" i="1"/>
  <c r="AV429" i="1"/>
  <c r="U429" i="1"/>
  <c r="S429" i="1"/>
  <c r="T429" i="1"/>
  <c r="AV430" i="1"/>
  <c r="U430" i="1"/>
  <c r="S430" i="1"/>
  <c r="T430" i="1"/>
  <c r="AV431" i="1"/>
  <c r="U431" i="1"/>
  <c r="S431" i="1"/>
  <c r="T431" i="1"/>
  <c r="AV432" i="1"/>
  <c r="U432" i="1"/>
  <c r="S432" i="1"/>
  <c r="T432" i="1"/>
  <c r="AV433" i="1"/>
  <c r="U433" i="1"/>
  <c r="S433" i="1"/>
  <c r="T433" i="1"/>
  <c r="AV434" i="1"/>
  <c r="U434" i="1"/>
  <c r="S434" i="1"/>
  <c r="T434" i="1"/>
  <c r="AV435" i="1"/>
  <c r="U435" i="1"/>
  <c r="S435" i="1"/>
  <c r="T435" i="1"/>
  <c r="AV436" i="1"/>
  <c r="U436" i="1"/>
  <c r="S436" i="1"/>
  <c r="T436" i="1"/>
  <c r="AV437" i="1"/>
  <c r="U437" i="1"/>
  <c r="S437" i="1"/>
  <c r="T437" i="1"/>
  <c r="AV438" i="1"/>
  <c r="U438" i="1"/>
  <c r="S438" i="1"/>
  <c r="T438" i="1"/>
  <c r="AV439" i="1"/>
  <c r="U439" i="1"/>
  <c r="S439" i="1"/>
  <c r="T439" i="1"/>
  <c r="AV440" i="1"/>
  <c r="U440" i="1"/>
  <c r="S440" i="1"/>
  <c r="T440" i="1"/>
  <c r="AV441" i="1"/>
  <c r="U441" i="1"/>
  <c r="S441" i="1"/>
  <c r="T441" i="1"/>
  <c r="AV442" i="1"/>
  <c r="U442" i="1"/>
  <c r="S442" i="1"/>
  <c r="T442" i="1"/>
  <c r="AV443" i="1"/>
  <c r="U443" i="1"/>
  <c r="S443" i="1"/>
  <c r="T443" i="1"/>
  <c r="AV444" i="1"/>
  <c r="U444" i="1"/>
  <c r="S444" i="1"/>
  <c r="T444" i="1"/>
  <c r="AV445" i="1"/>
  <c r="U445" i="1"/>
  <c r="S445" i="1"/>
  <c r="T445" i="1"/>
  <c r="AV446" i="1"/>
  <c r="U446" i="1"/>
  <c r="S446" i="1"/>
  <c r="T446" i="1"/>
  <c r="AV447" i="1"/>
  <c r="U447" i="1"/>
  <c r="S447" i="1"/>
  <c r="T447" i="1"/>
  <c r="AV448" i="1"/>
  <c r="U448" i="1"/>
  <c r="S448" i="1"/>
  <c r="T448" i="1"/>
  <c r="AV449" i="1"/>
  <c r="U449" i="1"/>
  <c r="S449" i="1"/>
  <c r="T449" i="1"/>
  <c r="AV450" i="1"/>
  <c r="U450" i="1"/>
  <c r="S450" i="1"/>
  <c r="T450" i="1"/>
  <c r="AV451" i="1"/>
  <c r="U451" i="1"/>
  <c r="S451" i="1"/>
  <c r="T451" i="1"/>
  <c r="AV452" i="1"/>
  <c r="U452" i="1"/>
  <c r="S452" i="1"/>
  <c r="T452" i="1"/>
  <c r="AV453" i="1"/>
  <c r="U453" i="1"/>
  <c r="S453" i="1"/>
  <c r="T453" i="1"/>
  <c r="AV454" i="1"/>
  <c r="U454" i="1"/>
  <c r="S454" i="1"/>
  <c r="T454" i="1"/>
  <c r="AV455" i="1"/>
  <c r="U455" i="1"/>
  <c r="S455" i="1"/>
  <c r="T455" i="1"/>
  <c r="AV456" i="1"/>
  <c r="U456" i="1"/>
  <c r="S456" i="1"/>
  <c r="T456" i="1"/>
  <c r="AV457" i="1"/>
  <c r="U457" i="1"/>
  <c r="S457" i="1"/>
  <c r="T457" i="1"/>
  <c r="AV458" i="1"/>
  <c r="U458" i="1"/>
  <c r="S458" i="1"/>
  <c r="T458" i="1"/>
  <c r="AV459" i="1"/>
  <c r="U459" i="1"/>
  <c r="S459" i="1"/>
  <c r="T459" i="1"/>
  <c r="AV460" i="1"/>
  <c r="U460" i="1"/>
  <c r="S460" i="1"/>
  <c r="T460" i="1"/>
  <c r="AV461" i="1"/>
  <c r="U461" i="1"/>
  <c r="S461" i="1"/>
  <c r="T461" i="1"/>
  <c r="AV462" i="1"/>
  <c r="U462" i="1"/>
  <c r="S462" i="1"/>
  <c r="T462" i="1"/>
  <c r="AV463" i="1"/>
  <c r="U463" i="1"/>
  <c r="S463" i="1"/>
  <c r="T463" i="1"/>
  <c r="AV464" i="1"/>
  <c r="U464" i="1"/>
  <c r="S464" i="1"/>
  <c r="T464" i="1"/>
  <c r="AV465" i="1"/>
  <c r="U465" i="1"/>
  <c r="S465" i="1"/>
  <c r="T465" i="1"/>
  <c r="AV466" i="1"/>
  <c r="U466" i="1"/>
  <c r="S466" i="1"/>
  <c r="T466" i="1"/>
  <c r="AV467" i="1"/>
  <c r="U467" i="1"/>
  <c r="S467" i="1"/>
  <c r="T467" i="1"/>
  <c r="AV468" i="1"/>
  <c r="U468" i="1"/>
  <c r="S468" i="1"/>
  <c r="T468" i="1"/>
  <c r="AV469" i="1"/>
  <c r="U469" i="1"/>
  <c r="S469" i="1"/>
  <c r="T469" i="1"/>
  <c r="AV470" i="1"/>
  <c r="U470" i="1"/>
  <c r="S470" i="1"/>
  <c r="T470" i="1"/>
  <c r="AV471" i="1"/>
  <c r="U471" i="1"/>
  <c r="S471" i="1"/>
  <c r="T471" i="1"/>
  <c r="AV472" i="1"/>
  <c r="U472" i="1"/>
  <c r="S472" i="1"/>
  <c r="T472" i="1"/>
  <c r="AV473" i="1"/>
  <c r="U473" i="1"/>
  <c r="S473" i="1"/>
  <c r="T473" i="1"/>
  <c r="AV474" i="1"/>
  <c r="U474" i="1"/>
  <c r="S474" i="1"/>
  <c r="T474" i="1"/>
  <c r="AV475" i="1"/>
  <c r="U475" i="1"/>
  <c r="S475" i="1"/>
  <c r="T475" i="1"/>
  <c r="AV476" i="1"/>
  <c r="U476" i="1"/>
  <c r="S476" i="1"/>
  <c r="T476" i="1"/>
  <c r="AV477" i="1"/>
  <c r="U477" i="1"/>
  <c r="S477" i="1"/>
  <c r="T477" i="1"/>
  <c r="AV478" i="1"/>
  <c r="U478" i="1"/>
  <c r="S478" i="1"/>
  <c r="T478" i="1"/>
  <c r="AV479" i="1"/>
  <c r="U479" i="1"/>
  <c r="S479" i="1"/>
  <c r="T479" i="1"/>
  <c r="AV480" i="1"/>
  <c r="U480" i="1"/>
  <c r="S480" i="1"/>
  <c r="T480" i="1"/>
  <c r="AV481" i="1"/>
  <c r="U481" i="1"/>
  <c r="S481" i="1"/>
  <c r="T481" i="1"/>
  <c r="AV482" i="1"/>
  <c r="U482" i="1"/>
  <c r="S482" i="1"/>
  <c r="T482" i="1"/>
  <c r="AV483" i="1"/>
  <c r="U483" i="1"/>
  <c r="S483" i="1"/>
  <c r="T483" i="1"/>
  <c r="AV484" i="1"/>
  <c r="U484" i="1"/>
  <c r="S484" i="1"/>
  <c r="T484" i="1"/>
  <c r="AV485" i="1"/>
  <c r="U485" i="1"/>
  <c r="S485" i="1"/>
  <c r="T485" i="1"/>
  <c r="AV486" i="1"/>
  <c r="U486" i="1"/>
  <c r="S486" i="1"/>
  <c r="T486" i="1"/>
  <c r="AV487" i="1"/>
  <c r="U487" i="1"/>
  <c r="S487" i="1"/>
  <c r="T487" i="1"/>
  <c r="AV488" i="1"/>
  <c r="U488" i="1"/>
  <c r="S488" i="1"/>
  <c r="T488" i="1"/>
  <c r="AV489" i="1"/>
  <c r="U489" i="1"/>
  <c r="S489" i="1"/>
  <c r="T489" i="1"/>
  <c r="AV490" i="1"/>
  <c r="U490" i="1"/>
  <c r="S490" i="1"/>
  <c r="T490" i="1"/>
  <c r="AV491" i="1"/>
  <c r="U491" i="1"/>
  <c r="S491" i="1"/>
  <c r="T491" i="1"/>
  <c r="AV492" i="1"/>
  <c r="U492" i="1"/>
  <c r="S492" i="1"/>
  <c r="T492" i="1"/>
  <c r="AV493" i="1"/>
  <c r="U493" i="1"/>
  <c r="S493" i="1"/>
  <c r="T493" i="1"/>
  <c r="AV494" i="1"/>
  <c r="U494" i="1"/>
  <c r="S494" i="1"/>
  <c r="T494" i="1"/>
  <c r="AV495" i="1"/>
  <c r="U495" i="1"/>
  <c r="S495" i="1"/>
  <c r="T495" i="1"/>
  <c r="AV496" i="1"/>
  <c r="U496" i="1"/>
  <c r="S496" i="1"/>
  <c r="T496" i="1"/>
  <c r="AV497" i="1"/>
  <c r="U497" i="1"/>
  <c r="S497" i="1"/>
  <c r="T497" i="1"/>
  <c r="AV498" i="1"/>
  <c r="U498" i="1"/>
  <c r="S498" i="1"/>
  <c r="T498" i="1"/>
  <c r="AV499" i="1"/>
  <c r="U499" i="1"/>
  <c r="S499" i="1"/>
  <c r="T499" i="1"/>
  <c r="AV500" i="1"/>
  <c r="U500" i="1"/>
  <c r="S500" i="1"/>
  <c r="T500" i="1"/>
  <c r="AV501" i="1"/>
  <c r="U501" i="1"/>
  <c r="S501" i="1"/>
  <c r="T501" i="1"/>
  <c r="AV502" i="1"/>
  <c r="U502" i="1"/>
  <c r="S502" i="1"/>
  <c r="T502" i="1"/>
  <c r="AV503" i="1"/>
  <c r="U503" i="1"/>
  <c r="S503" i="1"/>
  <c r="T503" i="1"/>
  <c r="AV504" i="1"/>
  <c r="U504" i="1"/>
  <c r="S504" i="1"/>
  <c r="T504" i="1"/>
  <c r="AV505" i="1"/>
  <c r="U505" i="1"/>
  <c r="S505" i="1"/>
  <c r="T505" i="1"/>
  <c r="AV506" i="1"/>
  <c r="U506" i="1"/>
  <c r="S506" i="1"/>
  <c r="T506" i="1"/>
  <c r="AV507" i="1"/>
  <c r="U507" i="1"/>
  <c r="S507" i="1"/>
  <c r="T507" i="1"/>
  <c r="AV508" i="1"/>
  <c r="U508" i="1"/>
  <c r="S508" i="1"/>
  <c r="T508" i="1"/>
  <c r="AV509" i="1"/>
  <c r="U509" i="1"/>
  <c r="S509" i="1"/>
  <c r="T509" i="1"/>
  <c r="AV510" i="1"/>
  <c r="U510" i="1"/>
  <c r="S510" i="1"/>
  <c r="T510" i="1"/>
  <c r="AV511" i="1"/>
  <c r="U511" i="1"/>
  <c r="S511" i="1"/>
  <c r="T511" i="1"/>
  <c r="AV512" i="1"/>
  <c r="U512" i="1"/>
  <c r="S512" i="1"/>
  <c r="T512" i="1"/>
  <c r="AV513" i="1"/>
  <c r="U513" i="1"/>
  <c r="S513" i="1"/>
  <c r="T513" i="1"/>
  <c r="AV514" i="1"/>
  <c r="U514" i="1"/>
  <c r="S514" i="1"/>
  <c r="T514" i="1"/>
  <c r="AV515" i="1"/>
  <c r="U515" i="1"/>
  <c r="S515" i="1"/>
  <c r="T515" i="1"/>
  <c r="AV516" i="1"/>
  <c r="U516" i="1"/>
  <c r="S516" i="1"/>
  <c r="T516" i="1"/>
  <c r="AV517" i="1"/>
  <c r="U517" i="1"/>
  <c r="S517" i="1"/>
  <c r="T517" i="1"/>
  <c r="AV518" i="1"/>
  <c r="U518" i="1"/>
  <c r="S518" i="1"/>
  <c r="T518" i="1"/>
  <c r="AV519" i="1"/>
  <c r="U519" i="1"/>
  <c r="S519" i="1"/>
  <c r="T519" i="1"/>
  <c r="AV520" i="1"/>
  <c r="U520" i="1"/>
  <c r="S520" i="1"/>
  <c r="T520" i="1"/>
  <c r="AV521" i="1"/>
  <c r="U521" i="1"/>
  <c r="S521" i="1"/>
  <c r="T521" i="1"/>
  <c r="AV522" i="1"/>
  <c r="U522" i="1"/>
  <c r="S522" i="1"/>
  <c r="T522" i="1"/>
  <c r="AV523" i="1"/>
  <c r="U523" i="1"/>
  <c r="S523" i="1"/>
  <c r="T523" i="1"/>
  <c r="AV524" i="1"/>
  <c r="U524" i="1"/>
  <c r="S524" i="1"/>
  <c r="T524" i="1"/>
  <c r="AV525" i="1"/>
  <c r="U525" i="1"/>
  <c r="S525" i="1"/>
  <c r="T525" i="1"/>
  <c r="AV526" i="1"/>
  <c r="U526" i="1"/>
  <c r="S526" i="1"/>
  <c r="T526" i="1"/>
  <c r="AV527" i="1"/>
  <c r="U527" i="1"/>
  <c r="S527" i="1"/>
  <c r="T527" i="1"/>
  <c r="AV528" i="1"/>
  <c r="U528" i="1"/>
  <c r="S528" i="1"/>
  <c r="T528" i="1"/>
  <c r="AV529" i="1"/>
  <c r="U529" i="1"/>
  <c r="S529" i="1"/>
  <c r="T529" i="1"/>
  <c r="AV530" i="1"/>
  <c r="U530" i="1"/>
  <c r="S530" i="1"/>
  <c r="T530" i="1"/>
  <c r="AV531" i="1"/>
  <c r="U531" i="1"/>
  <c r="S531" i="1"/>
  <c r="T531" i="1"/>
  <c r="AV532" i="1"/>
  <c r="U532" i="1"/>
  <c r="S532" i="1"/>
  <c r="T532" i="1"/>
  <c r="AV533" i="1"/>
  <c r="U533" i="1"/>
  <c r="S533" i="1"/>
  <c r="T533" i="1"/>
  <c r="AV534" i="1"/>
  <c r="U534" i="1"/>
  <c r="S534" i="1"/>
  <c r="T534" i="1"/>
  <c r="AV535" i="1"/>
  <c r="U535" i="1"/>
  <c r="S535" i="1"/>
  <c r="T535" i="1"/>
  <c r="AV536" i="1"/>
  <c r="U536" i="1"/>
  <c r="S536" i="1"/>
  <c r="T536" i="1"/>
  <c r="AV537" i="1"/>
  <c r="U537" i="1"/>
  <c r="S537" i="1"/>
  <c r="T537" i="1"/>
  <c r="AV538" i="1"/>
  <c r="U538" i="1"/>
  <c r="S538" i="1"/>
  <c r="T538" i="1"/>
  <c r="AV539" i="1"/>
  <c r="U539" i="1"/>
  <c r="S539" i="1"/>
  <c r="T539" i="1"/>
  <c r="AV540" i="1"/>
  <c r="U540" i="1"/>
  <c r="S540" i="1"/>
  <c r="T540" i="1"/>
  <c r="AV541" i="1"/>
  <c r="U541" i="1"/>
  <c r="S541" i="1"/>
  <c r="T541" i="1"/>
  <c r="AV542" i="1"/>
  <c r="U542" i="1"/>
  <c r="S542" i="1"/>
  <c r="T542" i="1"/>
  <c r="AV543" i="1"/>
  <c r="U543" i="1"/>
  <c r="S543" i="1"/>
  <c r="T543" i="1"/>
  <c r="AV544" i="1"/>
  <c r="U544" i="1"/>
  <c r="S544" i="1"/>
  <c r="T544" i="1"/>
  <c r="AV545" i="1"/>
  <c r="U545" i="1"/>
  <c r="S545" i="1"/>
  <c r="T545" i="1"/>
  <c r="AV546" i="1"/>
  <c r="U546" i="1"/>
  <c r="S546" i="1"/>
  <c r="T546" i="1"/>
  <c r="AV547" i="1"/>
  <c r="U547" i="1"/>
  <c r="S547" i="1"/>
  <c r="T547" i="1"/>
  <c r="AV548" i="1"/>
  <c r="U548" i="1"/>
  <c r="S548" i="1"/>
  <c r="T548" i="1"/>
  <c r="AV549" i="1"/>
  <c r="U549" i="1"/>
  <c r="S549" i="1"/>
  <c r="T549" i="1"/>
  <c r="AV550" i="1"/>
  <c r="U550" i="1"/>
  <c r="S550" i="1"/>
  <c r="T550" i="1"/>
  <c r="AV551" i="1"/>
  <c r="U551" i="1"/>
  <c r="S551" i="1"/>
  <c r="T551" i="1"/>
  <c r="AV552" i="1"/>
  <c r="U552" i="1"/>
  <c r="S552" i="1"/>
  <c r="T552" i="1"/>
  <c r="AV553" i="1"/>
  <c r="U553" i="1"/>
  <c r="S553" i="1"/>
  <c r="T553" i="1"/>
  <c r="AV554" i="1"/>
  <c r="U554" i="1"/>
  <c r="S554" i="1"/>
  <c r="T554" i="1"/>
  <c r="AV555" i="1"/>
  <c r="U555" i="1"/>
  <c r="S555" i="1"/>
  <c r="T555" i="1"/>
  <c r="AV556" i="1"/>
  <c r="U556" i="1"/>
  <c r="S556" i="1"/>
  <c r="T556" i="1"/>
  <c r="AV557" i="1"/>
  <c r="U557" i="1"/>
  <c r="S557" i="1"/>
  <c r="T557" i="1"/>
  <c r="AV558" i="1"/>
  <c r="U558" i="1"/>
  <c r="S558" i="1"/>
  <c r="T558" i="1"/>
  <c r="AV559" i="1"/>
  <c r="U559" i="1"/>
  <c r="S559" i="1"/>
  <c r="T559" i="1"/>
  <c r="AV560" i="1"/>
  <c r="U560" i="1"/>
  <c r="S560" i="1"/>
  <c r="T560" i="1"/>
  <c r="AV561" i="1"/>
  <c r="U561" i="1"/>
  <c r="S561" i="1"/>
  <c r="T561" i="1"/>
  <c r="AV562" i="1"/>
  <c r="U562" i="1"/>
  <c r="S562" i="1"/>
  <c r="T562" i="1"/>
  <c r="AV563" i="1"/>
  <c r="U563" i="1"/>
  <c r="S563" i="1"/>
  <c r="T563" i="1"/>
  <c r="AV564" i="1"/>
  <c r="U564" i="1"/>
  <c r="S564" i="1"/>
  <c r="T564" i="1"/>
  <c r="AV565" i="1"/>
  <c r="U565" i="1"/>
  <c r="S565" i="1"/>
  <c r="T565" i="1"/>
  <c r="AV566" i="1"/>
  <c r="U566" i="1"/>
  <c r="S566" i="1"/>
  <c r="T566" i="1"/>
  <c r="AV567" i="1"/>
  <c r="U567" i="1"/>
  <c r="S567" i="1"/>
  <c r="T567" i="1"/>
  <c r="AV568" i="1"/>
  <c r="U568" i="1"/>
  <c r="S568" i="1"/>
  <c r="T568" i="1"/>
  <c r="AV569" i="1"/>
  <c r="U569" i="1"/>
  <c r="S569" i="1"/>
  <c r="T569" i="1"/>
  <c r="AV570" i="1"/>
  <c r="U570" i="1"/>
  <c r="S570" i="1"/>
  <c r="T570" i="1"/>
  <c r="AV571" i="1"/>
  <c r="U571" i="1"/>
  <c r="S571" i="1"/>
  <c r="T571" i="1"/>
  <c r="AV572" i="1"/>
  <c r="U572" i="1"/>
  <c r="S572" i="1"/>
  <c r="T572" i="1"/>
  <c r="AV573" i="1"/>
  <c r="U573" i="1"/>
  <c r="S573" i="1"/>
  <c r="T573" i="1"/>
  <c r="AV574" i="1"/>
  <c r="U574" i="1"/>
  <c r="S574" i="1"/>
  <c r="T574" i="1"/>
  <c r="AV575" i="1"/>
  <c r="U575" i="1"/>
  <c r="S575" i="1"/>
  <c r="T575" i="1"/>
  <c r="AV576" i="1"/>
  <c r="U576" i="1"/>
  <c r="S576" i="1"/>
  <c r="T576" i="1"/>
  <c r="AV577" i="1"/>
  <c r="U577" i="1"/>
  <c r="S577" i="1"/>
  <c r="T577" i="1"/>
  <c r="AV578" i="1"/>
  <c r="U578" i="1"/>
  <c r="S578" i="1"/>
  <c r="T578" i="1"/>
  <c r="AV579" i="1"/>
  <c r="U579" i="1"/>
  <c r="S579" i="1"/>
  <c r="T579" i="1"/>
  <c r="AV580" i="1"/>
  <c r="U580" i="1"/>
  <c r="S580" i="1"/>
  <c r="T580" i="1"/>
  <c r="AV581" i="1"/>
  <c r="U581" i="1"/>
  <c r="S581" i="1"/>
  <c r="T581" i="1"/>
  <c r="AV582" i="1"/>
  <c r="U582" i="1"/>
  <c r="S582" i="1"/>
  <c r="T582" i="1"/>
  <c r="AV583" i="1"/>
  <c r="U583" i="1"/>
  <c r="S583" i="1"/>
  <c r="T583" i="1"/>
  <c r="AV584" i="1"/>
  <c r="U584" i="1"/>
  <c r="S584" i="1"/>
  <c r="T584" i="1"/>
  <c r="AV585" i="1"/>
  <c r="U585" i="1"/>
  <c r="S585" i="1"/>
  <c r="T585" i="1"/>
  <c r="AV586" i="1"/>
  <c r="U586" i="1"/>
  <c r="S586" i="1"/>
  <c r="T586" i="1"/>
  <c r="AV587" i="1"/>
  <c r="U587" i="1"/>
  <c r="S587" i="1"/>
  <c r="T587" i="1"/>
  <c r="AV588" i="1"/>
  <c r="U588" i="1"/>
  <c r="S588" i="1"/>
  <c r="T588" i="1"/>
  <c r="AV589" i="1"/>
  <c r="U589" i="1"/>
  <c r="S589" i="1"/>
  <c r="T589" i="1"/>
  <c r="AV590" i="1"/>
  <c r="U590" i="1"/>
  <c r="S590" i="1"/>
  <c r="T590" i="1"/>
  <c r="AV591" i="1"/>
  <c r="U591" i="1"/>
  <c r="S591" i="1"/>
  <c r="T591" i="1"/>
  <c r="AV592" i="1"/>
  <c r="U592" i="1"/>
  <c r="S592" i="1"/>
  <c r="T592" i="1"/>
  <c r="AV593" i="1"/>
  <c r="U593" i="1"/>
  <c r="S593" i="1"/>
  <c r="T593" i="1"/>
  <c r="AV594" i="1"/>
  <c r="U594" i="1"/>
  <c r="S594" i="1"/>
  <c r="T594" i="1"/>
  <c r="AV595" i="1"/>
  <c r="U595" i="1"/>
  <c r="S595" i="1"/>
  <c r="T595" i="1"/>
  <c r="AV596" i="1"/>
  <c r="U596" i="1"/>
  <c r="S596" i="1"/>
  <c r="T596" i="1"/>
  <c r="AV597" i="1"/>
  <c r="U597" i="1"/>
  <c r="S597" i="1"/>
  <c r="T597" i="1"/>
  <c r="AV598" i="1"/>
  <c r="U598" i="1"/>
  <c r="S598" i="1"/>
  <c r="T598" i="1"/>
  <c r="AV599" i="1"/>
  <c r="U599" i="1"/>
  <c r="S599" i="1"/>
  <c r="T599" i="1"/>
  <c r="AV600" i="1"/>
  <c r="U600" i="1"/>
  <c r="S600" i="1"/>
  <c r="T600" i="1"/>
  <c r="AV601" i="1"/>
  <c r="U601" i="1"/>
  <c r="S601" i="1"/>
  <c r="T601" i="1"/>
  <c r="AV602" i="1"/>
  <c r="U602" i="1"/>
  <c r="S602" i="1"/>
  <c r="T602" i="1"/>
  <c r="AV603" i="1"/>
  <c r="U603" i="1"/>
  <c r="S603" i="1"/>
  <c r="T603" i="1"/>
  <c r="AV604" i="1"/>
  <c r="U604" i="1"/>
  <c r="S604" i="1"/>
  <c r="T604" i="1"/>
  <c r="AV605" i="1"/>
  <c r="U605" i="1"/>
  <c r="S605" i="1"/>
  <c r="T605" i="1"/>
  <c r="AV606" i="1"/>
  <c r="U606" i="1"/>
  <c r="S606" i="1"/>
  <c r="T606" i="1"/>
  <c r="AV607" i="1"/>
  <c r="U607" i="1"/>
  <c r="S607" i="1"/>
  <c r="T607" i="1"/>
  <c r="AV608" i="1"/>
  <c r="U608" i="1"/>
  <c r="S608" i="1"/>
  <c r="T608" i="1"/>
  <c r="AV609" i="1"/>
  <c r="U609" i="1"/>
  <c r="S609" i="1"/>
  <c r="T609" i="1"/>
  <c r="AV610" i="1"/>
  <c r="U610" i="1"/>
  <c r="S610" i="1"/>
  <c r="T610" i="1"/>
  <c r="AV611" i="1"/>
  <c r="U611" i="1"/>
  <c r="S611" i="1"/>
  <c r="T611" i="1"/>
  <c r="AV612" i="1"/>
  <c r="U612" i="1"/>
  <c r="S612" i="1"/>
  <c r="T612" i="1"/>
  <c r="AV613" i="1"/>
  <c r="U613" i="1"/>
  <c r="S613" i="1"/>
  <c r="T613" i="1"/>
  <c r="AV614" i="1"/>
  <c r="U614" i="1"/>
  <c r="S614" i="1"/>
  <c r="T614" i="1"/>
  <c r="AV615" i="1"/>
  <c r="U615" i="1"/>
  <c r="S615" i="1"/>
  <c r="T615" i="1"/>
  <c r="AV616" i="1"/>
  <c r="U616" i="1"/>
  <c r="S616" i="1"/>
  <c r="T616" i="1"/>
  <c r="AV617" i="1"/>
  <c r="U617" i="1"/>
  <c r="S617" i="1"/>
  <c r="T617" i="1"/>
  <c r="AV618" i="1"/>
  <c r="U618" i="1"/>
  <c r="S618" i="1"/>
  <c r="T618" i="1"/>
  <c r="AV619" i="1"/>
  <c r="U619" i="1"/>
  <c r="S619" i="1"/>
  <c r="T619" i="1"/>
  <c r="AV620" i="1"/>
  <c r="U620" i="1"/>
  <c r="S620" i="1"/>
  <c r="T620" i="1"/>
  <c r="AV621" i="1"/>
  <c r="U621" i="1"/>
  <c r="S621" i="1"/>
  <c r="T621" i="1"/>
  <c r="AV622" i="1"/>
  <c r="U622" i="1"/>
  <c r="S622" i="1"/>
  <c r="T622" i="1"/>
  <c r="AV623" i="1"/>
  <c r="U623" i="1"/>
  <c r="S623" i="1"/>
  <c r="T623" i="1"/>
  <c r="AV624" i="1"/>
  <c r="U624" i="1"/>
  <c r="S624" i="1"/>
  <c r="T624" i="1"/>
  <c r="AV625" i="1"/>
  <c r="U625" i="1"/>
  <c r="S625" i="1"/>
  <c r="T625" i="1"/>
  <c r="AV626" i="1"/>
  <c r="U626" i="1"/>
  <c r="S626" i="1"/>
  <c r="T626" i="1"/>
  <c r="AV627" i="1"/>
  <c r="U627" i="1"/>
  <c r="S627" i="1"/>
  <c r="T627" i="1"/>
  <c r="AV628" i="1"/>
  <c r="U628" i="1"/>
  <c r="S628" i="1"/>
  <c r="T628" i="1"/>
  <c r="AV629" i="1"/>
  <c r="U629" i="1"/>
  <c r="S629" i="1"/>
  <c r="T629" i="1"/>
  <c r="AV630" i="1"/>
  <c r="U630" i="1"/>
  <c r="S630" i="1"/>
  <c r="T630" i="1"/>
  <c r="AV631" i="1"/>
  <c r="U631" i="1"/>
  <c r="S631" i="1"/>
  <c r="T631" i="1"/>
  <c r="AV632" i="1"/>
  <c r="U632" i="1"/>
  <c r="S632" i="1"/>
  <c r="T632" i="1"/>
  <c r="AV633" i="1"/>
  <c r="U633" i="1"/>
  <c r="S633" i="1"/>
  <c r="T633" i="1"/>
  <c r="AV634" i="1"/>
  <c r="U634" i="1"/>
  <c r="S634" i="1"/>
  <c r="T634" i="1"/>
  <c r="AV635" i="1"/>
  <c r="U635" i="1"/>
  <c r="S635" i="1"/>
  <c r="T635" i="1"/>
  <c r="AV636" i="1"/>
  <c r="U636" i="1"/>
  <c r="S636" i="1"/>
  <c r="T636" i="1"/>
  <c r="AV637" i="1"/>
  <c r="U637" i="1"/>
  <c r="S637" i="1"/>
  <c r="T637" i="1"/>
  <c r="AV638" i="1"/>
  <c r="U638" i="1"/>
  <c r="S638" i="1"/>
  <c r="T638" i="1"/>
  <c r="AV639" i="1"/>
  <c r="U639" i="1"/>
  <c r="S639" i="1"/>
  <c r="T639" i="1"/>
  <c r="AV640" i="1"/>
  <c r="U640" i="1"/>
  <c r="S640" i="1"/>
  <c r="T640" i="1"/>
  <c r="AV641" i="1"/>
  <c r="U641" i="1"/>
  <c r="S641" i="1"/>
  <c r="T641" i="1"/>
  <c r="AV642" i="1"/>
  <c r="U642" i="1"/>
  <c r="S642" i="1"/>
  <c r="T642" i="1"/>
  <c r="AV643" i="1"/>
  <c r="U643" i="1"/>
  <c r="S643" i="1"/>
  <c r="T643" i="1"/>
  <c r="AV644" i="1"/>
  <c r="U644" i="1"/>
  <c r="S644" i="1"/>
  <c r="T644" i="1"/>
  <c r="AV645" i="1"/>
  <c r="U645" i="1"/>
  <c r="S645" i="1"/>
  <c r="T645" i="1"/>
  <c r="AV646" i="1"/>
  <c r="U646" i="1"/>
  <c r="S646" i="1"/>
  <c r="T646" i="1"/>
  <c r="AV647" i="1"/>
  <c r="U647" i="1"/>
  <c r="S647" i="1"/>
  <c r="T647" i="1"/>
  <c r="AV648" i="1"/>
  <c r="U648" i="1"/>
  <c r="S648" i="1"/>
  <c r="T648" i="1"/>
  <c r="AV649" i="1"/>
  <c r="U649" i="1"/>
  <c r="S649" i="1"/>
  <c r="T649" i="1"/>
  <c r="AV650" i="1"/>
  <c r="U650" i="1"/>
  <c r="S650" i="1"/>
  <c r="T650" i="1"/>
  <c r="AV651" i="1"/>
  <c r="U651" i="1"/>
  <c r="S651" i="1"/>
  <c r="T651" i="1"/>
  <c r="AV652" i="1"/>
  <c r="U652" i="1"/>
  <c r="S652" i="1"/>
  <c r="T652" i="1"/>
  <c r="AV653" i="1"/>
  <c r="U653" i="1"/>
  <c r="S653" i="1"/>
  <c r="T653" i="1"/>
  <c r="AV654" i="1"/>
  <c r="U654" i="1"/>
  <c r="S654" i="1"/>
  <c r="T654" i="1"/>
  <c r="AV655" i="1"/>
  <c r="U655" i="1"/>
  <c r="S655" i="1"/>
  <c r="T655" i="1"/>
  <c r="AV656" i="1"/>
  <c r="U656" i="1"/>
  <c r="S656" i="1"/>
  <c r="T656" i="1"/>
  <c r="AV657" i="1"/>
  <c r="U657" i="1"/>
  <c r="S657" i="1"/>
  <c r="T657" i="1"/>
  <c r="AV658" i="1"/>
  <c r="U658" i="1"/>
  <c r="S658" i="1"/>
  <c r="T658" i="1"/>
  <c r="AV659" i="1"/>
  <c r="U659" i="1"/>
  <c r="S659" i="1"/>
  <c r="T659" i="1"/>
  <c r="AV660" i="1"/>
  <c r="U660" i="1"/>
  <c r="S660" i="1"/>
  <c r="T660" i="1"/>
  <c r="AV661" i="1"/>
  <c r="U661" i="1"/>
  <c r="S661" i="1"/>
  <c r="T661" i="1"/>
  <c r="AV662" i="1"/>
  <c r="U662" i="1"/>
  <c r="S662" i="1"/>
  <c r="T662" i="1"/>
  <c r="AV663" i="1"/>
  <c r="U663" i="1"/>
  <c r="S663" i="1"/>
  <c r="T663" i="1"/>
  <c r="AV664" i="1"/>
  <c r="U664" i="1"/>
  <c r="S664" i="1"/>
  <c r="T664" i="1"/>
  <c r="AV665" i="1"/>
  <c r="U665" i="1"/>
  <c r="S665" i="1"/>
  <c r="T665" i="1"/>
  <c r="AV666" i="1"/>
  <c r="U666" i="1"/>
  <c r="S666" i="1"/>
  <c r="T666" i="1"/>
  <c r="AV667" i="1"/>
  <c r="U667" i="1"/>
  <c r="S667" i="1"/>
  <c r="T667" i="1"/>
  <c r="AV668" i="1"/>
  <c r="U668" i="1"/>
  <c r="S668" i="1"/>
  <c r="T668" i="1"/>
  <c r="AV669" i="1"/>
  <c r="U669" i="1"/>
  <c r="S669" i="1"/>
  <c r="T669" i="1"/>
  <c r="AV670" i="1"/>
  <c r="U670" i="1"/>
  <c r="S670" i="1"/>
  <c r="T670" i="1"/>
  <c r="AV671" i="1"/>
  <c r="U671" i="1"/>
  <c r="S671" i="1"/>
  <c r="T671" i="1"/>
  <c r="AV672" i="1"/>
  <c r="U672" i="1"/>
  <c r="S672" i="1"/>
  <c r="T672" i="1"/>
  <c r="AV673" i="1"/>
  <c r="U673" i="1"/>
  <c r="S673" i="1"/>
  <c r="T673" i="1"/>
  <c r="AV674" i="1"/>
  <c r="U674" i="1"/>
  <c r="S674" i="1"/>
  <c r="T674" i="1"/>
  <c r="AV675" i="1"/>
  <c r="U675" i="1"/>
  <c r="S675" i="1"/>
  <c r="T675" i="1"/>
  <c r="AV676" i="1"/>
  <c r="U676" i="1"/>
  <c r="S676" i="1"/>
  <c r="T676" i="1"/>
  <c r="AV677" i="1"/>
  <c r="U677" i="1"/>
  <c r="S677" i="1"/>
  <c r="T677" i="1"/>
  <c r="AV678" i="1"/>
  <c r="U678" i="1"/>
  <c r="S678" i="1"/>
  <c r="T678" i="1"/>
  <c r="AV679" i="1"/>
  <c r="U679" i="1"/>
  <c r="S679" i="1"/>
  <c r="T679" i="1"/>
  <c r="AV680" i="1"/>
  <c r="U680" i="1"/>
  <c r="S680" i="1"/>
  <c r="T680" i="1"/>
  <c r="AV681" i="1"/>
  <c r="U681" i="1"/>
  <c r="S681" i="1"/>
  <c r="T681" i="1"/>
  <c r="AV682" i="1"/>
  <c r="U682" i="1"/>
  <c r="S682" i="1"/>
  <c r="T682" i="1"/>
  <c r="AV683" i="1"/>
  <c r="U683" i="1"/>
  <c r="S683" i="1"/>
  <c r="T683" i="1"/>
  <c r="AV684" i="1"/>
  <c r="U684" i="1"/>
  <c r="S684" i="1"/>
  <c r="T684" i="1"/>
  <c r="AV685" i="1"/>
  <c r="U685" i="1"/>
  <c r="S685" i="1"/>
  <c r="T685" i="1"/>
  <c r="AV686" i="1"/>
  <c r="U686" i="1"/>
  <c r="S686" i="1"/>
  <c r="T686" i="1"/>
  <c r="AV687" i="1"/>
  <c r="U687" i="1"/>
  <c r="S687" i="1"/>
  <c r="T687" i="1"/>
  <c r="AV688" i="1"/>
  <c r="U688" i="1"/>
  <c r="S688" i="1"/>
  <c r="T688" i="1"/>
  <c r="AV689" i="1"/>
  <c r="U689" i="1"/>
  <c r="S689" i="1"/>
  <c r="T689" i="1"/>
  <c r="AV690" i="1"/>
  <c r="U690" i="1"/>
  <c r="S690" i="1"/>
  <c r="T690" i="1"/>
  <c r="AV691" i="1"/>
  <c r="U691" i="1"/>
  <c r="S691" i="1"/>
  <c r="T691" i="1"/>
  <c r="AV692" i="1"/>
  <c r="U692" i="1"/>
  <c r="S692" i="1"/>
  <c r="T692" i="1"/>
  <c r="AV693" i="1"/>
  <c r="U693" i="1"/>
  <c r="S693" i="1"/>
  <c r="T693" i="1"/>
  <c r="AV694" i="1"/>
  <c r="U694" i="1"/>
  <c r="S694" i="1"/>
  <c r="T694" i="1"/>
  <c r="AV695" i="1"/>
  <c r="U695" i="1"/>
  <c r="S695" i="1"/>
  <c r="T695" i="1"/>
  <c r="AV696" i="1"/>
  <c r="U696" i="1"/>
  <c r="S696" i="1"/>
  <c r="T696" i="1"/>
  <c r="AV697" i="1"/>
  <c r="U697" i="1"/>
  <c r="S697" i="1"/>
  <c r="T697" i="1"/>
  <c r="AV698" i="1"/>
  <c r="U698" i="1"/>
  <c r="S698" i="1"/>
  <c r="T698" i="1"/>
  <c r="AV699" i="1"/>
  <c r="U699" i="1"/>
  <c r="S699" i="1"/>
  <c r="T699" i="1"/>
  <c r="AV700" i="1"/>
  <c r="U700" i="1"/>
  <c r="S700" i="1"/>
  <c r="T700" i="1"/>
  <c r="AV701" i="1"/>
  <c r="U701" i="1"/>
  <c r="S701" i="1"/>
  <c r="T701" i="1"/>
  <c r="AV702" i="1"/>
  <c r="U702" i="1"/>
  <c r="S702" i="1"/>
  <c r="T702" i="1"/>
  <c r="AV703" i="1"/>
  <c r="U703" i="1"/>
  <c r="S703" i="1"/>
  <c r="T703" i="1"/>
  <c r="AV704" i="1"/>
  <c r="U704" i="1"/>
  <c r="S704" i="1"/>
  <c r="T704" i="1"/>
  <c r="AV705" i="1"/>
  <c r="U705" i="1"/>
  <c r="S705" i="1"/>
  <c r="T705" i="1"/>
  <c r="AV706" i="1"/>
  <c r="U706" i="1"/>
  <c r="S706" i="1"/>
  <c r="T706" i="1"/>
  <c r="AV707" i="1"/>
  <c r="U707" i="1"/>
  <c r="S707" i="1"/>
  <c r="T707" i="1"/>
  <c r="AV708" i="1"/>
  <c r="U708" i="1"/>
  <c r="S708" i="1"/>
  <c r="T708" i="1"/>
  <c r="AV709" i="1"/>
  <c r="U709" i="1"/>
  <c r="S709" i="1"/>
  <c r="T709" i="1"/>
  <c r="AV710" i="1"/>
  <c r="U710" i="1"/>
  <c r="S710" i="1"/>
  <c r="T710" i="1"/>
  <c r="AV711" i="1"/>
  <c r="U711" i="1"/>
  <c r="S711" i="1"/>
  <c r="T711" i="1"/>
  <c r="AV712" i="1"/>
  <c r="U712" i="1"/>
  <c r="S712" i="1"/>
  <c r="T712" i="1"/>
  <c r="AV713" i="1"/>
  <c r="U713" i="1"/>
  <c r="S713" i="1"/>
  <c r="T713" i="1"/>
  <c r="AV714" i="1"/>
  <c r="U714" i="1"/>
  <c r="S714" i="1"/>
  <c r="T714" i="1"/>
  <c r="AV715" i="1"/>
  <c r="U715" i="1"/>
  <c r="S715" i="1"/>
  <c r="T715" i="1"/>
  <c r="AV716" i="1"/>
  <c r="U716" i="1"/>
  <c r="S716" i="1"/>
  <c r="T716" i="1"/>
  <c r="AV717" i="1"/>
  <c r="U717" i="1"/>
  <c r="S717" i="1"/>
  <c r="T717" i="1"/>
  <c r="AV718" i="1"/>
  <c r="U718" i="1"/>
  <c r="S718" i="1"/>
  <c r="T718" i="1"/>
  <c r="AV719" i="1"/>
  <c r="U719" i="1"/>
  <c r="S719" i="1"/>
  <c r="T719" i="1"/>
  <c r="AV720" i="1"/>
  <c r="U720" i="1"/>
  <c r="S720" i="1"/>
  <c r="T720" i="1"/>
  <c r="AV721" i="1"/>
  <c r="U721" i="1"/>
  <c r="S721" i="1"/>
  <c r="T721" i="1"/>
  <c r="AV722" i="1"/>
  <c r="U722" i="1"/>
  <c r="S722" i="1"/>
  <c r="T722" i="1"/>
  <c r="AV723" i="1"/>
  <c r="U723" i="1"/>
  <c r="S723" i="1"/>
  <c r="T723" i="1"/>
  <c r="AV724" i="1"/>
  <c r="U724" i="1"/>
  <c r="S724" i="1"/>
  <c r="T724" i="1"/>
  <c r="AV725" i="1"/>
  <c r="U725" i="1"/>
  <c r="S725" i="1"/>
  <c r="T725" i="1"/>
  <c r="AV726" i="1"/>
  <c r="U726" i="1"/>
  <c r="S726" i="1"/>
  <c r="T726" i="1"/>
  <c r="AV727" i="1"/>
  <c r="U727" i="1"/>
  <c r="S727" i="1"/>
  <c r="T727" i="1"/>
  <c r="AV728" i="1"/>
  <c r="U728" i="1"/>
  <c r="S728" i="1"/>
  <c r="T728" i="1"/>
  <c r="AV729" i="1"/>
  <c r="U729" i="1"/>
  <c r="S729" i="1"/>
  <c r="T729" i="1"/>
  <c r="AV730" i="1"/>
  <c r="U730" i="1"/>
  <c r="S730" i="1"/>
  <c r="T730" i="1"/>
  <c r="AV731" i="1"/>
  <c r="U731" i="1"/>
  <c r="S731" i="1"/>
  <c r="T731" i="1"/>
  <c r="AV732" i="1"/>
  <c r="U732" i="1"/>
  <c r="S732" i="1"/>
  <c r="T732" i="1"/>
  <c r="AV733" i="1"/>
  <c r="U733" i="1"/>
  <c r="S733" i="1"/>
  <c r="T733" i="1"/>
  <c r="AV734" i="1"/>
  <c r="U734" i="1"/>
  <c r="S734" i="1"/>
  <c r="T734" i="1"/>
  <c r="AV735" i="1"/>
  <c r="U735" i="1"/>
  <c r="S735" i="1"/>
  <c r="T735" i="1"/>
  <c r="AV736" i="1"/>
  <c r="U736" i="1"/>
  <c r="S736" i="1"/>
  <c r="T736" i="1"/>
  <c r="AV737" i="1"/>
  <c r="U737" i="1"/>
  <c r="S737" i="1"/>
  <c r="T737" i="1"/>
  <c r="AV738" i="1"/>
  <c r="U738" i="1"/>
  <c r="S738" i="1"/>
  <c r="T738" i="1"/>
  <c r="AV739" i="1"/>
  <c r="U739" i="1"/>
  <c r="S739" i="1"/>
  <c r="T739" i="1"/>
  <c r="AV740" i="1"/>
  <c r="U740" i="1"/>
  <c r="S740" i="1"/>
  <c r="T740" i="1"/>
  <c r="AV741" i="1"/>
  <c r="U741" i="1"/>
  <c r="S741" i="1"/>
  <c r="T741" i="1"/>
  <c r="AV742" i="1"/>
  <c r="U742" i="1"/>
  <c r="S742" i="1"/>
  <c r="T742" i="1"/>
  <c r="AV743" i="1"/>
  <c r="U743" i="1"/>
  <c r="S743" i="1"/>
  <c r="T743" i="1"/>
  <c r="AV744" i="1"/>
  <c r="U744" i="1"/>
  <c r="S744" i="1"/>
  <c r="T744" i="1"/>
  <c r="AV745" i="1"/>
  <c r="U745" i="1"/>
  <c r="S745" i="1"/>
  <c r="T745" i="1"/>
  <c r="AV746" i="1"/>
  <c r="U746" i="1"/>
  <c r="S746" i="1"/>
  <c r="T746" i="1"/>
  <c r="AV747" i="1"/>
  <c r="U747" i="1"/>
  <c r="S747" i="1"/>
  <c r="T747" i="1"/>
  <c r="AV748" i="1"/>
  <c r="U748" i="1"/>
  <c r="S748" i="1"/>
  <c r="T748" i="1"/>
  <c r="AV749" i="1"/>
  <c r="U749" i="1"/>
  <c r="S749" i="1"/>
  <c r="T749" i="1"/>
  <c r="AV750" i="1"/>
  <c r="U750" i="1"/>
  <c r="S750" i="1"/>
  <c r="T750" i="1"/>
  <c r="AV751" i="1"/>
  <c r="U751" i="1"/>
  <c r="S751" i="1"/>
  <c r="T751" i="1"/>
  <c r="AV752" i="1"/>
  <c r="U752" i="1"/>
  <c r="S752" i="1"/>
  <c r="T752" i="1"/>
  <c r="AV753" i="1"/>
  <c r="U753" i="1"/>
  <c r="S753" i="1"/>
  <c r="T753" i="1"/>
  <c r="AV754" i="1"/>
  <c r="U754" i="1"/>
  <c r="S754" i="1"/>
  <c r="T754" i="1"/>
  <c r="AV755" i="1"/>
  <c r="U755" i="1"/>
  <c r="S755" i="1"/>
  <c r="T755" i="1"/>
  <c r="AV756" i="1"/>
  <c r="U756" i="1"/>
  <c r="S756" i="1"/>
  <c r="T756" i="1"/>
  <c r="AV757" i="1"/>
  <c r="U757" i="1"/>
  <c r="S757" i="1"/>
  <c r="T757" i="1"/>
  <c r="AV758" i="1"/>
  <c r="U758" i="1"/>
  <c r="S758" i="1"/>
  <c r="T758" i="1"/>
  <c r="AV759" i="1"/>
  <c r="U759" i="1"/>
  <c r="S759" i="1"/>
  <c r="T759" i="1"/>
  <c r="AV760" i="1"/>
  <c r="U760" i="1"/>
  <c r="S760" i="1"/>
  <c r="T760" i="1"/>
  <c r="AV761" i="1"/>
  <c r="U761" i="1"/>
  <c r="S761" i="1"/>
  <c r="T761" i="1"/>
  <c r="AV762" i="1"/>
  <c r="U762" i="1"/>
  <c r="S762" i="1"/>
  <c r="T762" i="1"/>
  <c r="AV763" i="1"/>
  <c r="U763" i="1"/>
  <c r="S763" i="1"/>
  <c r="T763" i="1"/>
  <c r="AV764" i="1"/>
  <c r="U764" i="1"/>
  <c r="S764" i="1"/>
  <c r="T764" i="1"/>
  <c r="AV765" i="1"/>
  <c r="U765" i="1"/>
  <c r="S765" i="1"/>
  <c r="T765" i="1"/>
  <c r="AV766" i="1"/>
  <c r="U766" i="1"/>
  <c r="S766" i="1"/>
  <c r="T766" i="1"/>
  <c r="AV767" i="1"/>
  <c r="U767" i="1"/>
  <c r="S767" i="1"/>
  <c r="T767" i="1"/>
  <c r="AV768" i="1"/>
  <c r="U768" i="1"/>
  <c r="S768" i="1"/>
  <c r="T768" i="1"/>
  <c r="AV769" i="1"/>
  <c r="U769" i="1"/>
  <c r="S769" i="1"/>
  <c r="T769" i="1"/>
  <c r="AV770" i="1"/>
  <c r="U770" i="1"/>
  <c r="S770" i="1"/>
  <c r="T770" i="1"/>
  <c r="AV771" i="1"/>
  <c r="U771" i="1"/>
  <c r="S771" i="1"/>
  <c r="T771" i="1"/>
  <c r="AV772" i="1"/>
  <c r="U772" i="1"/>
  <c r="S772" i="1"/>
  <c r="T772" i="1"/>
  <c r="AV773" i="1"/>
  <c r="U773" i="1"/>
  <c r="S773" i="1"/>
  <c r="T773" i="1"/>
  <c r="AV774" i="1"/>
  <c r="U774" i="1"/>
  <c r="S774" i="1"/>
  <c r="T774" i="1"/>
  <c r="AV775" i="1"/>
  <c r="U775" i="1"/>
  <c r="S775" i="1"/>
  <c r="T775" i="1"/>
  <c r="AV776" i="1"/>
  <c r="U776" i="1"/>
  <c r="S776" i="1"/>
  <c r="T776" i="1"/>
  <c r="AV777" i="1"/>
  <c r="U777" i="1"/>
  <c r="S777" i="1"/>
  <c r="T777" i="1"/>
  <c r="AV778" i="1"/>
  <c r="U778" i="1"/>
  <c r="S778" i="1"/>
  <c r="T778" i="1"/>
  <c r="AV779" i="1"/>
  <c r="U779" i="1"/>
  <c r="S779" i="1"/>
  <c r="T779" i="1"/>
  <c r="AV780" i="1"/>
  <c r="U780" i="1"/>
  <c r="S780" i="1"/>
  <c r="T780" i="1"/>
  <c r="AV781" i="1"/>
  <c r="U781" i="1"/>
  <c r="S781" i="1"/>
  <c r="T781" i="1"/>
  <c r="AV782" i="1"/>
  <c r="U782" i="1"/>
  <c r="S782" i="1"/>
  <c r="T782" i="1"/>
  <c r="AV783" i="1"/>
  <c r="U783" i="1"/>
  <c r="S783" i="1"/>
  <c r="T783" i="1"/>
  <c r="AV784" i="1"/>
  <c r="U784" i="1"/>
  <c r="S784" i="1"/>
  <c r="T784" i="1"/>
  <c r="AV785" i="1"/>
  <c r="U785" i="1"/>
  <c r="S785" i="1"/>
  <c r="T785" i="1"/>
  <c r="AV786" i="1"/>
  <c r="U786" i="1"/>
  <c r="S786" i="1"/>
  <c r="T786" i="1"/>
  <c r="AV787" i="1"/>
  <c r="U787" i="1"/>
  <c r="S787" i="1"/>
  <c r="T787" i="1"/>
  <c r="AV788" i="1"/>
  <c r="U788" i="1"/>
  <c r="S788" i="1"/>
  <c r="T788" i="1"/>
  <c r="AV789" i="1"/>
  <c r="U789" i="1"/>
  <c r="S789" i="1"/>
  <c r="T789" i="1"/>
  <c r="AV790" i="1"/>
  <c r="U790" i="1"/>
  <c r="S790" i="1"/>
  <c r="T790" i="1"/>
  <c r="AV791" i="1"/>
  <c r="U791" i="1"/>
  <c r="S791" i="1"/>
  <c r="T791" i="1"/>
  <c r="AV792" i="1"/>
  <c r="U792" i="1"/>
  <c r="S792" i="1"/>
  <c r="T792" i="1"/>
  <c r="AV793" i="1"/>
  <c r="U793" i="1"/>
  <c r="S793" i="1"/>
  <c r="T793" i="1"/>
  <c r="AV794" i="1"/>
  <c r="U794" i="1"/>
  <c r="S794" i="1"/>
  <c r="T794" i="1"/>
  <c r="AV795" i="1"/>
  <c r="U795" i="1"/>
  <c r="S795" i="1"/>
  <c r="T795" i="1"/>
  <c r="AV796" i="1"/>
  <c r="U796" i="1"/>
  <c r="S796" i="1"/>
  <c r="T796" i="1"/>
  <c r="AV797" i="1"/>
  <c r="U797" i="1"/>
  <c r="S797" i="1"/>
  <c r="T797" i="1"/>
  <c r="AV798" i="1"/>
  <c r="U798" i="1"/>
  <c r="S798" i="1"/>
  <c r="T798" i="1"/>
  <c r="AV799" i="1"/>
  <c r="U799" i="1"/>
  <c r="S799" i="1"/>
  <c r="T799" i="1"/>
  <c r="AV800" i="1"/>
  <c r="U800" i="1"/>
  <c r="S800" i="1"/>
  <c r="T800" i="1"/>
  <c r="AV801" i="1"/>
  <c r="U801" i="1"/>
  <c r="S801" i="1"/>
  <c r="T801" i="1"/>
  <c r="AV802" i="1"/>
  <c r="U802" i="1"/>
  <c r="S802" i="1"/>
  <c r="T802" i="1"/>
  <c r="AV803" i="1"/>
  <c r="U803" i="1"/>
  <c r="S803" i="1"/>
  <c r="T803" i="1"/>
  <c r="AV804" i="1"/>
  <c r="U804" i="1"/>
  <c r="S804" i="1"/>
  <c r="T804" i="1"/>
  <c r="AV805" i="1"/>
  <c r="U805" i="1"/>
  <c r="S805" i="1"/>
  <c r="T805" i="1"/>
  <c r="AV806" i="1"/>
  <c r="U806" i="1"/>
  <c r="S806" i="1"/>
  <c r="T806" i="1"/>
  <c r="AV807" i="1"/>
  <c r="U807" i="1"/>
  <c r="S807" i="1"/>
  <c r="T807" i="1"/>
  <c r="AV808" i="1"/>
  <c r="U808" i="1"/>
  <c r="S808" i="1"/>
  <c r="T808" i="1"/>
  <c r="AV809" i="1"/>
  <c r="U809" i="1"/>
  <c r="S809" i="1"/>
  <c r="T809" i="1"/>
  <c r="AV810" i="1"/>
  <c r="U810" i="1"/>
  <c r="S810" i="1"/>
  <c r="T810" i="1"/>
  <c r="AV811" i="1"/>
  <c r="U811" i="1"/>
  <c r="S811" i="1"/>
  <c r="T811" i="1"/>
  <c r="AV812" i="1"/>
  <c r="U812" i="1"/>
  <c r="S812" i="1"/>
  <c r="T812" i="1"/>
  <c r="AV813" i="1"/>
  <c r="U813" i="1"/>
  <c r="S813" i="1"/>
  <c r="T813" i="1"/>
  <c r="AV814" i="1"/>
  <c r="U814" i="1"/>
  <c r="S814" i="1"/>
  <c r="T814" i="1"/>
  <c r="AV815" i="1"/>
  <c r="U815" i="1"/>
  <c r="S815" i="1"/>
  <c r="T815" i="1"/>
  <c r="AV816" i="1"/>
  <c r="U816" i="1"/>
  <c r="S816" i="1"/>
  <c r="T816" i="1"/>
  <c r="AV817" i="1"/>
  <c r="U817" i="1"/>
  <c r="S817" i="1"/>
  <c r="T817" i="1"/>
  <c r="AV818" i="1"/>
  <c r="U818" i="1"/>
  <c r="S818" i="1"/>
  <c r="T818" i="1"/>
  <c r="AV819" i="1"/>
  <c r="U819" i="1"/>
  <c r="S819" i="1"/>
  <c r="T819" i="1"/>
  <c r="AV820" i="1"/>
  <c r="U820" i="1"/>
  <c r="S820" i="1"/>
  <c r="T820" i="1"/>
  <c r="AV821" i="1"/>
  <c r="U821" i="1"/>
  <c r="S821" i="1"/>
  <c r="T821" i="1"/>
  <c r="AV822" i="1"/>
  <c r="U822" i="1"/>
  <c r="S822" i="1"/>
  <c r="T822" i="1"/>
  <c r="AV823" i="1"/>
  <c r="U823" i="1"/>
  <c r="S823" i="1"/>
  <c r="T823" i="1"/>
  <c r="AV824" i="1"/>
  <c r="U824" i="1"/>
  <c r="S824" i="1"/>
  <c r="T824" i="1"/>
  <c r="AV825" i="1"/>
  <c r="U825" i="1"/>
  <c r="S825" i="1"/>
  <c r="T825" i="1"/>
  <c r="AV826" i="1"/>
  <c r="U826" i="1"/>
  <c r="S826" i="1"/>
  <c r="T826" i="1"/>
  <c r="AV827" i="1"/>
  <c r="U827" i="1"/>
  <c r="S827" i="1"/>
  <c r="T827" i="1"/>
  <c r="AV828" i="1"/>
  <c r="U828" i="1"/>
  <c r="S828" i="1"/>
  <c r="T828" i="1"/>
  <c r="AV829" i="1"/>
  <c r="U829" i="1"/>
  <c r="S829" i="1"/>
  <c r="T829" i="1"/>
  <c r="AV830" i="1"/>
  <c r="U830" i="1"/>
  <c r="S830" i="1"/>
  <c r="T830" i="1"/>
  <c r="AV831" i="1"/>
  <c r="U831" i="1"/>
  <c r="S831" i="1"/>
  <c r="T831" i="1"/>
  <c r="AV832" i="1"/>
  <c r="U832" i="1"/>
  <c r="S832" i="1"/>
  <c r="T832" i="1"/>
  <c r="AV833" i="1"/>
  <c r="U833" i="1"/>
  <c r="S833" i="1"/>
  <c r="T833" i="1"/>
  <c r="AV834" i="1"/>
  <c r="U834" i="1"/>
  <c r="S834" i="1"/>
  <c r="T834" i="1"/>
  <c r="AV835" i="1"/>
  <c r="U835" i="1"/>
  <c r="S835" i="1"/>
  <c r="T835" i="1"/>
  <c r="AV836" i="1"/>
  <c r="U836" i="1"/>
  <c r="S836" i="1"/>
  <c r="T836" i="1"/>
  <c r="AV837" i="1"/>
  <c r="U837" i="1"/>
  <c r="S837" i="1"/>
  <c r="T837" i="1"/>
  <c r="AV838" i="1"/>
  <c r="U838" i="1"/>
  <c r="S838" i="1"/>
  <c r="T838" i="1"/>
  <c r="AV839" i="1"/>
  <c r="U839" i="1"/>
  <c r="S839" i="1"/>
  <c r="T839" i="1"/>
  <c r="AV840" i="1"/>
  <c r="U840" i="1"/>
  <c r="S840" i="1"/>
  <c r="T840" i="1"/>
  <c r="AV841" i="1"/>
  <c r="U841" i="1"/>
  <c r="S841" i="1"/>
  <c r="T841" i="1"/>
  <c r="AV842" i="1"/>
  <c r="U842" i="1"/>
  <c r="S842" i="1"/>
  <c r="T842" i="1"/>
  <c r="AV843" i="1"/>
  <c r="U843" i="1"/>
  <c r="S843" i="1"/>
  <c r="T843" i="1"/>
  <c r="AV844" i="1"/>
  <c r="U844" i="1"/>
  <c r="S844" i="1"/>
  <c r="T844" i="1"/>
  <c r="AV845" i="1"/>
  <c r="U845" i="1"/>
  <c r="S845" i="1"/>
  <c r="T845" i="1"/>
  <c r="AV846" i="1"/>
  <c r="U846" i="1"/>
  <c r="S846" i="1"/>
  <c r="T846" i="1"/>
  <c r="AV847" i="1"/>
  <c r="U847" i="1"/>
  <c r="S847" i="1"/>
  <c r="T847" i="1"/>
  <c r="AV848" i="1"/>
  <c r="U848" i="1"/>
  <c r="S848" i="1"/>
  <c r="T848" i="1"/>
  <c r="AV849" i="1"/>
  <c r="U849" i="1"/>
  <c r="S849" i="1"/>
  <c r="T849" i="1"/>
  <c r="AV850" i="1"/>
  <c r="U850" i="1"/>
  <c r="S850" i="1"/>
  <c r="T850" i="1"/>
  <c r="AV851" i="1"/>
  <c r="U851" i="1"/>
  <c r="S851" i="1"/>
  <c r="T851" i="1"/>
  <c r="AV852" i="1"/>
  <c r="U852" i="1"/>
  <c r="S852" i="1"/>
  <c r="T852" i="1"/>
  <c r="AV853" i="1"/>
  <c r="U853" i="1"/>
  <c r="S853" i="1"/>
  <c r="T853" i="1"/>
  <c r="AV854" i="1"/>
  <c r="U854" i="1"/>
  <c r="S854" i="1"/>
  <c r="T854" i="1"/>
  <c r="AV855" i="1"/>
  <c r="U855" i="1"/>
  <c r="S855" i="1"/>
  <c r="T855" i="1"/>
  <c r="AV856" i="1"/>
  <c r="U856" i="1"/>
  <c r="S856" i="1"/>
  <c r="T856" i="1"/>
  <c r="AV857" i="1"/>
  <c r="U857" i="1"/>
  <c r="S857" i="1"/>
  <c r="T857" i="1"/>
  <c r="AV858" i="1"/>
  <c r="U858" i="1"/>
  <c r="S858" i="1"/>
  <c r="T858" i="1"/>
  <c r="AV859" i="1"/>
  <c r="U859" i="1"/>
  <c r="S859" i="1"/>
  <c r="T859" i="1"/>
  <c r="AV860" i="1"/>
  <c r="U860" i="1"/>
  <c r="S860" i="1"/>
  <c r="T860" i="1"/>
  <c r="AV861" i="1"/>
  <c r="U861" i="1"/>
  <c r="S861" i="1"/>
  <c r="T861" i="1"/>
  <c r="AV862" i="1"/>
  <c r="U862" i="1"/>
  <c r="S862" i="1"/>
  <c r="T862" i="1"/>
  <c r="AV863" i="1"/>
  <c r="U863" i="1"/>
  <c r="S863" i="1"/>
  <c r="T863" i="1"/>
  <c r="AV864" i="1"/>
  <c r="U864" i="1"/>
  <c r="S864" i="1"/>
  <c r="T864" i="1"/>
  <c r="AV865" i="1"/>
  <c r="U865" i="1"/>
  <c r="S865" i="1"/>
  <c r="T865" i="1"/>
  <c r="AV866" i="1"/>
  <c r="U866" i="1"/>
  <c r="S866" i="1"/>
  <c r="T866" i="1"/>
  <c r="AV867" i="1"/>
  <c r="U867" i="1"/>
  <c r="S867" i="1"/>
  <c r="T867" i="1"/>
  <c r="AV868" i="1"/>
  <c r="U868" i="1"/>
  <c r="S868" i="1"/>
  <c r="T868" i="1"/>
  <c r="AV869" i="1"/>
  <c r="U869" i="1"/>
  <c r="S869" i="1"/>
  <c r="T869" i="1"/>
  <c r="AV870" i="1"/>
  <c r="U870" i="1"/>
  <c r="S870" i="1"/>
  <c r="T870" i="1"/>
  <c r="AV871" i="1"/>
  <c r="U871" i="1"/>
  <c r="S871" i="1"/>
  <c r="T871" i="1"/>
  <c r="AV872" i="1"/>
  <c r="U872" i="1"/>
  <c r="S872" i="1"/>
  <c r="T872" i="1"/>
  <c r="AV873" i="1"/>
  <c r="U873" i="1"/>
  <c r="S873" i="1"/>
  <c r="T873" i="1"/>
  <c r="AV874" i="1"/>
  <c r="U874" i="1"/>
  <c r="S874" i="1"/>
  <c r="T874" i="1"/>
  <c r="AV875" i="1"/>
  <c r="U875" i="1"/>
  <c r="S875" i="1"/>
  <c r="T875" i="1"/>
  <c r="AV876" i="1"/>
  <c r="U876" i="1"/>
  <c r="S876" i="1"/>
  <c r="T876" i="1"/>
  <c r="AV877" i="1"/>
  <c r="U877" i="1"/>
  <c r="S877" i="1"/>
  <c r="T877" i="1"/>
  <c r="AV878" i="1"/>
  <c r="U878" i="1"/>
  <c r="S878" i="1"/>
  <c r="T878" i="1"/>
  <c r="AV879" i="1"/>
  <c r="U879" i="1"/>
  <c r="S879" i="1"/>
  <c r="T879" i="1"/>
  <c r="AV880" i="1"/>
  <c r="U880" i="1"/>
  <c r="S880" i="1"/>
  <c r="T880" i="1"/>
  <c r="AV881" i="1"/>
  <c r="U881" i="1"/>
  <c r="S881" i="1"/>
  <c r="T881" i="1"/>
  <c r="AV882" i="1"/>
  <c r="U882" i="1"/>
  <c r="S882" i="1"/>
  <c r="T882" i="1"/>
  <c r="AV883" i="1"/>
  <c r="U883" i="1"/>
  <c r="S883" i="1"/>
  <c r="T883" i="1"/>
  <c r="AV884" i="1"/>
  <c r="U884" i="1"/>
  <c r="S884" i="1"/>
  <c r="T884" i="1"/>
  <c r="AV885" i="1"/>
  <c r="U885" i="1"/>
  <c r="S885" i="1"/>
  <c r="T885" i="1"/>
  <c r="AV886" i="1"/>
  <c r="U886" i="1"/>
  <c r="S886" i="1"/>
  <c r="T886" i="1"/>
  <c r="AV887" i="1"/>
  <c r="U887" i="1"/>
  <c r="S887" i="1"/>
  <c r="T887" i="1"/>
  <c r="AV888" i="1"/>
  <c r="U888" i="1"/>
  <c r="S888" i="1"/>
  <c r="T888" i="1"/>
  <c r="AV889" i="1"/>
  <c r="U889" i="1"/>
  <c r="S889" i="1"/>
  <c r="T889" i="1"/>
  <c r="AV890" i="1"/>
  <c r="U890" i="1"/>
  <c r="S890" i="1"/>
  <c r="T890" i="1"/>
  <c r="AV891" i="1"/>
  <c r="U891" i="1"/>
  <c r="S891" i="1"/>
  <c r="T891" i="1"/>
  <c r="AV892" i="1"/>
  <c r="U892" i="1"/>
  <c r="S892" i="1"/>
  <c r="T892" i="1"/>
  <c r="AV893" i="1"/>
  <c r="U893" i="1"/>
  <c r="S893" i="1"/>
  <c r="T893" i="1"/>
  <c r="AV894" i="1"/>
  <c r="U894" i="1"/>
  <c r="S894" i="1"/>
  <c r="T894" i="1"/>
  <c r="AV895" i="1"/>
  <c r="U895" i="1"/>
  <c r="S895" i="1"/>
  <c r="T895" i="1"/>
  <c r="AV896" i="1"/>
  <c r="U896" i="1"/>
  <c r="S896" i="1"/>
  <c r="T896" i="1"/>
  <c r="AV897" i="1"/>
  <c r="U897" i="1"/>
  <c r="S897" i="1"/>
  <c r="T897" i="1"/>
  <c r="AV898" i="1"/>
  <c r="U898" i="1"/>
  <c r="S898" i="1"/>
  <c r="T898" i="1"/>
  <c r="AV899" i="1"/>
  <c r="U899" i="1"/>
  <c r="S899" i="1"/>
  <c r="T899" i="1"/>
  <c r="AV900" i="1"/>
  <c r="U900" i="1"/>
  <c r="S900" i="1"/>
  <c r="T900" i="1"/>
  <c r="AV901" i="1"/>
  <c r="U901" i="1"/>
  <c r="S901" i="1"/>
  <c r="T901" i="1"/>
  <c r="AV902" i="1"/>
  <c r="U902" i="1"/>
  <c r="S902" i="1"/>
  <c r="T902" i="1"/>
  <c r="AV903" i="1"/>
  <c r="U903" i="1"/>
  <c r="S903" i="1"/>
  <c r="T903" i="1"/>
  <c r="AV904" i="1"/>
  <c r="U904" i="1"/>
  <c r="S904" i="1"/>
  <c r="T904" i="1"/>
  <c r="AV905" i="1"/>
  <c r="U905" i="1"/>
  <c r="S905" i="1"/>
  <c r="T905" i="1"/>
  <c r="AV906" i="1"/>
  <c r="U906" i="1"/>
  <c r="S906" i="1"/>
  <c r="T906" i="1"/>
  <c r="AV907" i="1"/>
  <c r="U907" i="1"/>
  <c r="S907" i="1"/>
  <c r="T907" i="1"/>
  <c r="AV908" i="1"/>
  <c r="U908" i="1"/>
  <c r="S908" i="1"/>
  <c r="T908" i="1"/>
  <c r="AV909" i="1"/>
  <c r="U909" i="1"/>
  <c r="S909" i="1"/>
  <c r="T909" i="1"/>
  <c r="AV910" i="1"/>
  <c r="U910" i="1"/>
  <c r="S910" i="1"/>
  <c r="T910" i="1"/>
  <c r="AV911" i="1"/>
  <c r="U911" i="1"/>
  <c r="S911" i="1"/>
  <c r="T911" i="1"/>
  <c r="AV912" i="1"/>
  <c r="U912" i="1"/>
  <c r="S912" i="1"/>
  <c r="T912" i="1"/>
  <c r="AV913" i="1"/>
  <c r="U913" i="1"/>
  <c r="S913" i="1"/>
  <c r="T913" i="1"/>
  <c r="AV914" i="1"/>
  <c r="U914" i="1"/>
  <c r="S914" i="1"/>
  <c r="T914" i="1"/>
  <c r="AV915" i="1"/>
  <c r="U915" i="1"/>
  <c r="S915" i="1"/>
  <c r="T915" i="1"/>
  <c r="AV916" i="1"/>
  <c r="U916" i="1"/>
  <c r="S916" i="1"/>
  <c r="T916" i="1"/>
  <c r="AV917" i="1"/>
  <c r="U917" i="1"/>
  <c r="S917" i="1"/>
  <c r="T917" i="1"/>
  <c r="AV918" i="1"/>
  <c r="U918" i="1"/>
  <c r="S918" i="1"/>
  <c r="T918" i="1"/>
  <c r="AV3" i="1"/>
  <c r="U3" i="1"/>
  <c r="S3" i="1"/>
  <c r="T3" i="1"/>
  <c r="AP4" i="1"/>
  <c r="AP5" i="1"/>
  <c r="AP6" i="1"/>
  <c r="AP7" i="1"/>
  <c r="AP8" i="1"/>
  <c r="AP9" i="1"/>
  <c r="AP10" i="1"/>
  <c r="AP11" i="1"/>
  <c r="AP12" i="1"/>
  <c r="AP13" i="1"/>
  <c r="AP14"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AP147" i="1"/>
  <c r="AP148" i="1"/>
  <c r="AP149" i="1"/>
  <c r="AP150" i="1"/>
  <c r="AP151" i="1"/>
  <c r="AP152" i="1"/>
  <c r="AP153" i="1"/>
  <c r="AP154" i="1"/>
  <c r="AP155" i="1"/>
  <c r="AP156" i="1"/>
  <c r="AP157" i="1"/>
  <c r="AP158" i="1"/>
  <c r="AP159" i="1"/>
  <c r="AP160" i="1"/>
  <c r="AP161" i="1"/>
  <c r="AP162" i="1"/>
  <c r="AP163" i="1"/>
  <c r="AP164" i="1"/>
  <c r="AP165" i="1"/>
  <c r="AP166" i="1"/>
  <c r="AP167" i="1"/>
  <c r="AP168" i="1"/>
  <c r="AP169" i="1"/>
  <c r="AP170" i="1"/>
  <c r="AP171" i="1"/>
  <c r="AP172" i="1"/>
  <c r="AP173" i="1"/>
  <c r="AP174" i="1"/>
  <c r="AP175" i="1"/>
  <c r="AP176" i="1"/>
  <c r="AP177" i="1"/>
  <c r="AP178" i="1"/>
  <c r="AP179" i="1"/>
  <c r="AP180" i="1"/>
  <c r="AP181" i="1"/>
  <c r="AP182" i="1"/>
  <c r="AP183" i="1"/>
  <c r="AP184" i="1"/>
  <c r="AP185" i="1"/>
  <c r="AP186" i="1"/>
  <c r="AP187" i="1"/>
  <c r="AP188" i="1"/>
  <c r="AP189" i="1"/>
  <c r="AP190" i="1"/>
  <c r="AP191" i="1"/>
  <c r="AP192" i="1"/>
  <c r="AP193" i="1"/>
  <c r="AP194" i="1"/>
  <c r="AP195" i="1"/>
  <c r="AP196" i="1"/>
  <c r="AP197" i="1"/>
  <c r="AP198" i="1"/>
  <c r="AP199" i="1"/>
  <c r="AP200" i="1"/>
  <c r="AP201" i="1"/>
  <c r="AP202" i="1"/>
  <c r="AP203" i="1"/>
  <c r="AP204" i="1"/>
  <c r="AP205" i="1"/>
  <c r="AP206" i="1"/>
  <c r="AP207" i="1"/>
  <c r="AP208" i="1"/>
  <c r="AP209" i="1"/>
  <c r="AP210" i="1"/>
  <c r="AP211" i="1"/>
  <c r="AP212" i="1"/>
  <c r="AP213" i="1"/>
  <c r="AP214" i="1"/>
  <c r="AP215" i="1"/>
  <c r="AP216" i="1"/>
  <c r="AP217" i="1"/>
  <c r="AP218" i="1"/>
  <c r="AP219" i="1"/>
  <c r="AP220" i="1"/>
  <c r="AP221" i="1"/>
  <c r="AP222" i="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AP260" i="1"/>
  <c r="AP261" i="1"/>
  <c r="AP262" i="1"/>
  <c r="AP263" i="1"/>
  <c r="AP264" i="1"/>
  <c r="AP265" i="1"/>
  <c r="AP266" i="1"/>
  <c r="AP267" i="1"/>
  <c r="AP268" i="1"/>
  <c r="AP269" i="1"/>
  <c r="AP270" i="1"/>
  <c r="AP271" i="1"/>
  <c r="AP272" i="1"/>
  <c r="AP273" i="1"/>
  <c r="AP274" i="1"/>
  <c r="AP275" i="1"/>
  <c r="AP276" i="1"/>
  <c r="AP277" i="1"/>
  <c r="AP278" i="1"/>
  <c r="AP279" i="1"/>
  <c r="AP280" i="1"/>
  <c r="AP281" i="1"/>
  <c r="AP282" i="1"/>
  <c r="AP283" i="1"/>
  <c r="AP284" i="1"/>
  <c r="AP285" i="1"/>
  <c r="AP286" i="1"/>
  <c r="AP287" i="1"/>
  <c r="AP288" i="1"/>
  <c r="AP289" i="1"/>
  <c r="AP290" i="1"/>
  <c r="AP291" i="1"/>
  <c r="AP292" i="1"/>
  <c r="AP293" i="1"/>
  <c r="AP294" i="1"/>
  <c r="AP295" i="1"/>
  <c r="AP296" i="1"/>
  <c r="AP297" i="1"/>
  <c r="AP298" i="1"/>
  <c r="AP299" i="1"/>
  <c r="AP300" i="1"/>
  <c r="AP301" i="1"/>
  <c r="AP302" i="1"/>
  <c r="AP303" i="1"/>
  <c r="AP304" i="1"/>
  <c r="AP305" i="1"/>
  <c r="AP306" i="1"/>
  <c r="AP307" i="1"/>
  <c r="AP308" i="1"/>
  <c r="AP309" i="1"/>
  <c r="AP310" i="1"/>
  <c r="AP311" i="1"/>
  <c r="AP312" i="1"/>
  <c r="AP313" i="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377" i="1"/>
  <c r="AP378" i="1"/>
  <c r="AP379" i="1"/>
  <c r="AP380" i="1"/>
  <c r="AP381" i="1"/>
  <c r="AP382" i="1"/>
  <c r="AP383" i="1"/>
  <c r="AP384" i="1"/>
  <c r="AP385" i="1"/>
  <c r="AP386" i="1"/>
  <c r="AP387" i="1"/>
  <c r="AP388" i="1"/>
  <c r="AP389" i="1"/>
  <c r="AP390" i="1"/>
  <c r="AP391" i="1"/>
  <c r="AP392" i="1"/>
  <c r="AP393" i="1"/>
  <c r="AP394" i="1"/>
  <c r="AP395"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P446" i="1"/>
  <c r="AP447" i="1"/>
  <c r="AP448" i="1"/>
  <c r="AP449" i="1"/>
  <c r="AP450" i="1"/>
  <c r="AP451" i="1"/>
  <c r="AP452" i="1"/>
  <c r="AP453" i="1"/>
  <c r="AP454" i="1"/>
  <c r="AP455" i="1"/>
  <c r="AP456"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AP505" i="1"/>
  <c r="AP506" i="1"/>
  <c r="AP507" i="1"/>
  <c r="AP508" i="1"/>
  <c r="AP509" i="1"/>
  <c r="AP510" i="1"/>
  <c r="AP511" i="1"/>
  <c r="AP512" i="1"/>
  <c r="AP513" i="1"/>
  <c r="AP514" i="1"/>
  <c r="AP515" i="1"/>
  <c r="AP516" i="1"/>
  <c r="AP517" i="1"/>
  <c r="AP518" i="1"/>
  <c r="AP519"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P544" i="1"/>
  <c r="AP545" i="1"/>
  <c r="AP546" i="1"/>
  <c r="AP547" i="1"/>
  <c r="AP548" i="1"/>
  <c r="AP549" i="1"/>
  <c r="AP550" i="1"/>
  <c r="AP551" i="1"/>
  <c r="AP552" i="1"/>
  <c r="AP553" i="1"/>
  <c r="AP554" i="1"/>
  <c r="AP555" i="1"/>
  <c r="AP556" i="1"/>
  <c r="AP557" i="1"/>
  <c r="AP558" i="1"/>
  <c r="AP559" i="1"/>
  <c r="AP560" i="1"/>
  <c r="AP561" i="1"/>
  <c r="AP562" i="1"/>
  <c r="AP563" i="1"/>
  <c r="AP564" i="1"/>
  <c r="AP565" i="1"/>
  <c r="AP566" i="1"/>
  <c r="AP567" i="1"/>
  <c r="AP568" i="1"/>
  <c r="AP569" i="1"/>
  <c r="AP570" i="1"/>
  <c r="AP571" i="1"/>
  <c r="AP572" i="1"/>
  <c r="AP573" i="1"/>
  <c r="AP574" i="1"/>
  <c r="AP575" i="1"/>
  <c r="AP576" i="1"/>
  <c r="AP577" i="1"/>
  <c r="AP578" i="1"/>
  <c r="AP579" i="1"/>
  <c r="AP580" i="1"/>
  <c r="AP581" i="1"/>
  <c r="AP582" i="1"/>
  <c r="AP583" i="1"/>
  <c r="AP584" i="1"/>
  <c r="AP585" i="1"/>
  <c r="AP586" i="1"/>
  <c r="AP587" i="1"/>
  <c r="AP588" i="1"/>
  <c r="AP589" i="1"/>
  <c r="AP590" i="1"/>
  <c r="AP591" i="1"/>
  <c r="AP592" i="1"/>
  <c r="AP593" i="1"/>
  <c r="AP594" i="1"/>
  <c r="AP595" i="1"/>
  <c r="AP596" i="1"/>
  <c r="AP597" i="1"/>
  <c r="AP598" i="1"/>
  <c r="AP599" i="1"/>
  <c r="AP600" i="1"/>
  <c r="AP601" i="1"/>
  <c r="AP602" i="1"/>
  <c r="AP603" i="1"/>
  <c r="AP604" i="1"/>
  <c r="AP605" i="1"/>
  <c r="AP606" i="1"/>
  <c r="AP607" i="1"/>
  <c r="AP608" i="1"/>
  <c r="AP609" i="1"/>
  <c r="AP610" i="1"/>
  <c r="AP611" i="1"/>
  <c r="AP612" i="1"/>
  <c r="AP613" i="1"/>
  <c r="AP614" i="1"/>
  <c r="AP615" i="1"/>
  <c r="AP616" i="1"/>
  <c r="AP617" i="1"/>
  <c r="AP618" i="1"/>
  <c r="AP619" i="1"/>
  <c r="AP620" i="1"/>
  <c r="AP621" i="1"/>
  <c r="AP622" i="1"/>
  <c r="AP623" i="1"/>
  <c r="AP624" i="1"/>
  <c r="AP625" i="1"/>
  <c r="AP626" i="1"/>
  <c r="AP627" i="1"/>
  <c r="AP628" i="1"/>
  <c r="AP629" i="1"/>
  <c r="AP630" i="1"/>
  <c r="AP631" i="1"/>
  <c r="AP632" i="1"/>
  <c r="AP633" i="1"/>
  <c r="AP634" i="1"/>
  <c r="AP635" i="1"/>
  <c r="AP636" i="1"/>
  <c r="AP637" i="1"/>
  <c r="AP638" i="1"/>
  <c r="AP639" i="1"/>
  <c r="AP640" i="1"/>
  <c r="AP641" i="1"/>
  <c r="AP642" i="1"/>
  <c r="AP643" i="1"/>
  <c r="AP644" i="1"/>
  <c r="AP645" i="1"/>
  <c r="AP646" i="1"/>
  <c r="AP647" i="1"/>
  <c r="AP648" i="1"/>
  <c r="AP649" i="1"/>
  <c r="AP650" i="1"/>
  <c r="AP651" i="1"/>
  <c r="AP652" i="1"/>
  <c r="AP653" i="1"/>
  <c r="AP654" i="1"/>
  <c r="AP655" i="1"/>
  <c r="AP656" i="1"/>
  <c r="AP657" i="1"/>
  <c r="AP658" i="1"/>
  <c r="AP659" i="1"/>
  <c r="AP660" i="1"/>
  <c r="AP661" i="1"/>
  <c r="AP662" i="1"/>
  <c r="AP663" i="1"/>
  <c r="AP664" i="1"/>
  <c r="AP665" i="1"/>
  <c r="AP666" i="1"/>
  <c r="AP667" i="1"/>
  <c r="AP668" i="1"/>
  <c r="AP669" i="1"/>
  <c r="AP670" i="1"/>
  <c r="AP671" i="1"/>
  <c r="AP672" i="1"/>
  <c r="AP673" i="1"/>
  <c r="AP674" i="1"/>
  <c r="AP675" i="1"/>
  <c r="AP676" i="1"/>
  <c r="AP677" i="1"/>
  <c r="AP678" i="1"/>
  <c r="AP679" i="1"/>
  <c r="AP680" i="1"/>
  <c r="AP681" i="1"/>
  <c r="AP682" i="1"/>
  <c r="AP683" i="1"/>
  <c r="AP684" i="1"/>
  <c r="AP685" i="1"/>
  <c r="AP686" i="1"/>
  <c r="AP687" i="1"/>
  <c r="AP688" i="1"/>
  <c r="AP689" i="1"/>
  <c r="AP690" i="1"/>
  <c r="AP691" i="1"/>
  <c r="AP692" i="1"/>
  <c r="AP693" i="1"/>
  <c r="AP694" i="1"/>
  <c r="AP695" i="1"/>
  <c r="AP696" i="1"/>
  <c r="AP697" i="1"/>
  <c r="AP698" i="1"/>
  <c r="AP699" i="1"/>
  <c r="AP700" i="1"/>
  <c r="AP701" i="1"/>
  <c r="AP702" i="1"/>
  <c r="AP703" i="1"/>
  <c r="AP704" i="1"/>
  <c r="AP705" i="1"/>
  <c r="AP706" i="1"/>
  <c r="AP707" i="1"/>
  <c r="AP708" i="1"/>
  <c r="AP709" i="1"/>
  <c r="AP710" i="1"/>
  <c r="AP711" i="1"/>
  <c r="AP712" i="1"/>
  <c r="AP713" i="1"/>
  <c r="AP714" i="1"/>
  <c r="AP715" i="1"/>
  <c r="AP716" i="1"/>
  <c r="AP717" i="1"/>
  <c r="AP718" i="1"/>
  <c r="AP719" i="1"/>
  <c r="AP720" i="1"/>
  <c r="AP721" i="1"/>
  <c r="AP722" i="1"/>
  <c r="AP723" i="1"/>
  <c r="AP724" i="1"/>
  <c r="AP725" i="1"/>
  <c r="AP726" i="1"/>
  <c r="AP727" i="1"/>
  <c r="AP728" i="1"/>
  <c r="AP729" i="1"/>
  <c r="AP730" i="1"/>
  <c r="AP731" i="1"/>
  <c r="AP732" i="1"/>
  <c r="AP733" i="1"/>
  <c r="AP734" i="1"/>
  <c r="AP735" i="1"/>
  <c r="AP736" i="1"/>
  <c r="AP737" i="1"/>
  <c r="AP738" i="1"/>
  <c r="AP739" i="1"/>
  <c r="AP740" i="1"/>
  <c r="AP741" i="1"/>
  <c r="AP742" i="1"/>
  <c r="AP743" i="1"/>
  <c r="AP744" i="1"/>
  <c r="AP745" i="1"/>
  <c r="AP746" i="1"/>
  <c r="AP747" i="1"/>
  <c r="AP748" i="1"/>
  <c r="AP749" i="1"/>
  <c r="AP750" i="1"/>
  <c r="AP751" i="1"/>
  <c r="AP752" i="1"/>
  <c r="AP753" i="1"/>
  <c r="AP754" i="1"/>
  <c r="AP755" i="1"/>
  <c r="AP756" i="1"/>
  <c r="AP757" i="1"/>
  <c r="AP758" i="1"/>
  <c r="AP759" i="1"/>
  <c r="AP760" i="1"/>
  <c r="AP761" i="1"/>
  <c r="AP762" i="1"/>
  <c r="AP763" i="1"/>
  <c r="AP764" i="1"/>
  <c r="AP765" i="1"/>
  <c r="AP766" i="1"/>
  <c r="AP767" i="1"/>
  <c r="AP768" i="1"/>
  <c r="AP769" i="1"/>
  <c r="AP770" i="1"/>
  <c r="AP771" i="1"/>
  <c r="AP772" i="1"/>
  <c r="AP773" i="1"/>
  <c r="AP774" i="1"/>
  <c r="AP775" i="1"/>
  <c r="AP776" i="1"/>
  <c r="AP777" i="1"/>
  <c r="AP778" i="1"/>
  <c r="AP779" i="1"/>
  <c r="AP780" i="1"/>
  <c r="AP781" i="1"/>
  <c r="AP782" i="1"/>
  <c r="AP783" i="1"/>
  <c r="AP784" i="1"/>
  <c r="AP785" i="1"/>
  <c r="AP786" i="1"/>
  <c r="AP787" i="1"/>
  <c r="AP788" i="1"/>
  <c r="AP789" i="1"/>
  <c r="AP790" i="1"/>
  <c r="AP791" i="1"/>
  <c r="AP792" i="1"/>
  <c r="AP793" i="1"/>
  <c r="AP794" i="1"/>
  <c r="AP795" i="1"/>
  <c r="AP796" i="1"/>
  <c r="AP797" i="1"/>
  <c r="AP798" i="1"/>
  <c r="AP799" i="1"/>
  <c r="AP800" i="1"/>
  <c r="AP801" i="1"/>
  <c r="AP802" i="1"/>
  <c r="AP803" i="1"/>
  <c r="AP804" i="1"/>
  <c r="AP805" i="1"/>
  <c r="AP806" i="1"/>
  <c r="AP807" i="1"/>
  <c r="AP808" i="1"/>
  <c r="AP809" i="1"/>
  <c r="AP810" i="1"/>
  <c r="AP811" i="1"/>
  <c r="AP812" i="1"/>
  <c r="AP813" i="1"/>
  <c r="AP814" i="1"/>
  <c r="AP815" i="1"/>
  <c r="AP816" i="1"/>
  <c r="AP817" i="1"/>
  <c r="AP818" i="1"/>
  <c r="AP819" i="1"/>
  <c r="AP820" i="1"/>
  <c r="AP821" i="1"/>
  <c r="AP822" i="1"/>
  <c r="AP823" i="1"/>
  <c r="AP824" i="1"/>
  <c r="AP825" i="1"/>
  <c r="AP826" i="1"/>
  <c r="AP827" i="1"/>
  <c r="AP828" i="1"/>
  <c r="AP829" i="1"/>
  <c r="AP830" i="1"/>
  <c r="AP831" i="1"/>
  <c r="AP832" i="1"/>
  <c r="AP833" i="1"/>
  <c r="AP834" i="1"/>
  <c r="AP835" i="1"/>
  <c r="AP836" i="1"/>
  <c r="AP837" i="1"/>
  <c r="AP838" i="1"/>
  <c r="AP839" i="1"/>
  <c r="AP840" i="1"/>
  <c r="AP841" i="1"/>
  <c r="AP842" i="1"/>
  <c r="AP843" i="1"/>
  <c r="AP844" i="1"/>
  <c r="AP845" i="1"/>
  <c r="AP846" i="1"/>
  <c r="AP847" i="1"/>
  <c r="AP848" i="1"/>
  <c r="AP849" i="1"/>
  <c r="AP850" i="1"/>
  <c r="AP851" i="1"/>
  <c r="AP852" i="1"/>
  <c r="AP853" i="1"/>
  <c r="AP854" i="1"/>
  <c r="AP855" i="1"/>
  <c r="AP856" i="1"/>
  <c r="AP857" i="1"/>
  <c r="AP858" i="1"/>
  <c r="AP859" i="1"/>
  <c r="AP860" i="1"/>
  <c r="AP861" i="1"/>
  <c r="AP862" i="1"/>
  <c r="AP863" i="1"/>
  <c r="AP864" i="1"/>
  <c r="AP865" i="1"/>
  <c r="AP866" i="1"/>
  <c r="AP867" i="1"/>
  <c r="AP868" i="1"/>
  <c r="AP869" i="1"/>
  <c r="AP870" i="1"/>
  <c r="AP871" i="1"/>
  <c r="AP872" i="1"/>
  <c r="AP873" i="1"/>
  <c r="AP874" i="1"/>
  <c r="AP875" i="1"/>
  <c r="AP876" i="1"/>
  <c r="AP877" i="1"/>
  <c r="AP878" i="1"/>
  <c r="AP879" i="1"/>
  <c r="AP880" i="1"/>
  <c r="AP881" i="1"/>
  <c r="AP882" i="1"/>
  <c r="AP883" i="1"/>
  <c r="AP884" i="1"/>
  <c r="AP885" i="1"/>
  <c r="AP886" i="1"/>
  <c r="AP887" i="1"/>
  <c r="AP888" i="1"/>
  <c r="AP889" i="1"/>
  <c r="AP890" i="1"/>
  <c r="AP891" i="1"/>
  <c r="AP892" i="1"/>
  <c r="AP893" i="1"/>
  <c r="AP894" i="1"/>
  <c r="AP895" i="1"/>
  <c r="AP896" i="1"/>
  <c r="AP897" i="1"/>
  <c r="AP898" i="1"/>
  <c r="AP899" i="1"/>
  <c r="AP900" i="1"/>
  <c r="AP901" i="1"/>
  <c r="AP902" i="1"/>
  <c r="AP903" i="1"/>
  <c r="AP904" i="1"/>
  <c r="AP905" i="1"/>
  <c r="AP906" i="1"/>
  <c r="AP907" i="1"/>
  <c r="AP908" i="1"/>
  <c r="AP909" i="1"/>
  <c r="AP910" i="1"/>
  <c r="AP911" i="1"/>
  <c r="AP912" i="1"/>
  <c r="AP913" i="1"/>
  <c r="AP914" i="1"/>
  <c r="AP915" i="1"/>
  <c r="AP916" i="1"/>
  <c r="AP917" i="1"/>
  <c r="AP918" i="1"/>
  <c r="A918" i="1"/>
  <c r="B918" i="1"/>
  <c r="C918" i="1"/>
  <c r="D918" i="1"/>
  <c r="E918" i="1"/>
  <c r="F918" i="1"/>
  <c r="G918" i="1"/>
  <c r="H918" i="1"/>
  <c r="I918" i="1"/>
  <c r="J918" i="1"/>
  <c r="K918" i="1"/>
  <c r="L918" i="1"/>
  <c r="M918" i="1"/>
  <c r="N918" i="1"/>
  <c r="O918" i="1"/>
  <c r="P918" i="1"/>
  <c r="AT918" i="1"/>
  <c r="BL918" i="1"/>
  <c r="BN918" i="1"/>
  <c r="Y918" i="1"/>
  <c r="BO918" i="1"/>
  <c r="BP918" i="1"/>
  <c r="Z918" i="1"/>
  <c r="BQ918" i="1"/>
  <c r="BR918" i="1"/>
  <c r="AA918" i="1"/>
  <c r="BS918" i="1"/>
  <c r="BT918" i="1"/>
  <c r="AB918" i="1"/>
  <c r="BU918" i="1"/>
  <c r="BV918" i="1"/>
  <c r="AC918" i="1"/>
  <c r="BW918" i="1"/>
  <c r="BX918" i="1"/>
  <c r="AD918" i="1"/>
  <c r="BY918" i="1"/>
  <c r="BZ918" i="1"/>
  <c r="AE918" i="1"/>
  <c r="CA918" i="1"/>
  <c r="AF918" i="1"/>
  <c r="CD918" i="1"/>
  <c r="AG918" i="1"/>
  <c r="CF918" i="1"/>
  <c r="CG918" i="1"/>
  <c r="AH918" i="1"/>
  <c r="Q918" i="1"/>
  <c r="AI918" i="1"/>
  <c r="AJ918" i="1"/>
  <c r="AK918" i="1"/>
  <c r="AL918" i="1"/>
  <c r="AM918" i="1"/>
  <c r="AN918" i="1"/>
  <c r="AO918" i="1"/>
  <c r="AQ918" i="1"/>
  <c r="AR918" i="1"/>
  <c r="AS918" i="1"/>
  <c r="R918" i="1"/>
  <c r="AU918" i="1"/>
  <c r="AW918" i="1"/>
  <c r="AX918" i="1"/>
  <c r="AY918" i="1"/>
  <c r="AZ918" i="1"/>
  <c r="BA918" i="1"/>
  <c r="V918" i="1"/>
  <c r="W918" i="1"/>
  <c r="X918" i="1"/>
  <c r="BB918" i="1"/>
  <c r="BC918" i="1"/>
  <c r="BD918" i="1"/>
  <c r="BE918" i="1"/>
  <c r="BF918" i="1"/>
  <c r="BG918" i="1"/>
  <c r="BH918" i="1"/>
  <c r="BI918" i="1"/>
  <c r="BJ918" i="1"/>
  <c r="BK918" i="1"/>
  <c r="BM918" i="1"/>
  <c r="CB918" i="1"/>
  <c r="CC918" i="1"/>
  <c r="CE918" i="1"/>
  <c r="A201" i="1"/>
  <c r="B201" i="1"/>
  <c r="C201" i="1"/>
  <c r="D201" i="1"/>
  <c r="E201" i="1"/>
  <c r="F201" i="1"/>
  <c r="G201" i="1"/>
  <c r="H201" i="1"/>
  <c r="I201" i="1"/>
  <c r="J201" i="1"/>
  <c r="K201" i="1"/>
  <c r="L201" i="1"/>
  <c r="M201" i="1"/>
  <c r="N201" i="1"/>
  <c r="O201" i="1"/>
  <c r="P201" i="1"/>
  <c r="AT201" i="1"/>
  <c r="BL201" i="1"/>
  <c r="BN201" i="1"/>
  <c r="Y201" i="1"/>
  <c r="BO201" i="1"/>
  <c r="BP201" i="1"/>
  <c r="Z201" i="1"/>
  <c r="BQ201" i="1"/>
  <c r="BR201" i="1"/>
  <c r="AA201" i="1"/>
  <c r="BS201" i="1"/>
  <c r="BT201" i="1"/>
  <c r="AB201" i="1"/>
  <c r="BU201" i="1"/>
  <c r="BV201" i="1"/>
  <c r="AC201" i="1"/>
  <c r="BW201" i="1"/>
  <c r="AD201" i="1"/>
  <c r="BY201" i="1"/>
  <c r="AE201" i="1"/>
  <c r="CA201" i="1"/>
  <c r="AF201" i="1"/>
  <c r="CD201" i="1"/>
  <c r="AG201" i="1"/>
  <c r="CF201" i="1"/>
  <c r="CG201" i="1"/>
  <c r="AH201" i="1"/>
  <c r="Q201" i="1"/>
  <c r="AI201" i="1"/>
  <c r="AJ201" i="1"/>
  <c r="AK201" i="1"/>
  <c r="AL201" i="1"/>
  <c r="AM201" i="1"/>
  <c r="AN201" i="1"/>
  <c r="AO201" i="1"/>
  <c r="AQ201" i="1"/>
  <c r="AR201" i="1"/>
  <c r="AS201" i="1"/>
  <c r="R201" i="1"/>
  <c r="AU201" i="1"/>
  <c r="AW201" i="1"/>
  <c r="AX201" i="1"/>
  <c r="AY201" i="1"/>
  <c r="AZ201" i="1"/>
  <c r="BA201" i="1"/>
  <c r="V201" i="1"/>
  <c r="X201" i="1"/>
  <c r="W201" i="1"/>
  <c r="BB201" i="1"/>
  <c r="BC201" i="1"/>
  <c r="BD201" i="1"/>
  <c r="BE201" i="1"/>
  <c r="BF201" i="1"/>
  <c r="BG201" i="1"/>
  <c r="BH201" i="1"/>
  <c r="BI201" i="1"/>
  <c r="BJ201" i="1"/>
  <c r="BK201" i="1"/>
  <c r="BM201" i="1"/>
  <c r="BX201" i="1"/>
  <c r="BZ201" i="1"/>
  <c r="CB201" i="1"/>
  <c r="CC201" i="1"/>
  <c r="CE201" i="1"/>
  <c r="A202" i="1"/>
  <c r="B202" i="1"/>
  <c r="C202" i="1"/>
  <c r="D202" i="1"/>
  <c r="E202" i="1"/>
  <c r="F202" i="1"/>
  <c r="G202" i="1"/>
  <c r="H202" i="1"/>
  <c r="I202" i="1"/>
  <c r="J202" i="1"/>
  <c r="K202" i="1"/>
  <c r="L202" i="1"/>
  <c r="M202" i="1"/>
  <c r="N202" i="1"/>
  <c r="O202" i="1"/>
  <c r="P202" i="1"/>
  <c r="AT202" i="1"/>
  <c r="BL202" i="1"/>
  <c r="BN202" i="1"/>
  <c r="Y202" i="1"/>
  <c r="BO202" i="1"/>
  <c r="BP202" i="1"/>
  <c r="Z202" i="1"/>
  <c r="BQ202" i="1"/>
  <c r="BR202" i="1"/>
  <c r="AA202" i="1"/>
  <c r="BS202" i="1"/>
  <c r="BT202" i="1"/>
  <c r="AB202" i="1"/>
  <c r="BU202" i="1"/>
  <c r="BV202" i="1"/>
  <c r="AC202" i="1"/>
  <c r="BW202" i="1"/>
  <c r="AD202" i="1"/>
  <c r="BY202" i="1"/>
  <c r="AE202" i="1"/>
  <c r="CA202" i="1"/>
  <c r="AF202" i="1"/>
  <c r="CD202" i="1"/>
  <c r="AG202" i="1"/>
  <c r="CF202" i="1"/>
  <c r="CG202" i="1"/>
  <c r="AH202" i="1"/>
  <c r="Q202" i="1"/>
  <c r="AI202" i="1"/>
  <c r="AJ202" i="1"/>
  <c r="AK202" i="1"/>
  <c r="AL202" i="1"/>
  <c r="AM202" i="1"/>
  <c r="AN202" i="1"/>
  <c r="AO202" i="1"/>
  <c r="AQ202" i="1"/>
  <c r="AR202" i="1"/>
  <c r="AS202" i="1"/>
  <c r="R202" i="1"/>
  <c r="AU202" i="1"/>
  <c r="AW202" i="1"/>
  <c r="AX202" i="1"/>
  <c r="AY202" i="1"/>
  <c r="AZ202" i="1"/>
  <c r="BA202" i="1"/>
  <c r="V202" i="1"/>
  <c r="W202" i="1"/>
  <c r="X202" i="1"/>
  <c r="BB202" i="1"/>
  <c r="BC202" i="1"/>
  <c r="BD202" i="1"/>
  <c r="BE202" i="1"/>
  <c r="BF202" i="1"/>
  <c r="BG202" i="1"/>
  <c r="BH202" i="1"/>
  <c r="BI202" i="1"/>
  <c r="BJ202" i="1"/>
  <c r="BK202" i="1"/>
  <c r="BM202" i="1"/>
  <c r="BX202" i="1"/>
  <c r="BZ202" i="1"/>
  <c r="CB202" i="1"/>
  <c r="CC202" i="1"/>
  <c r="CE202" i="1"/>
  <c r="A203" i="1"/>
  <c r="B203" i="1"/>
  <c r="C203" i="1"/>
  <c r="D203" i="1"/>
  <c r="E203" i="1"/>
  <c r="F203" i="1"/>
  <c r="G203" i="1"/>
  <c r="H203" i="1"/>
  <c r="I203" i="1"/>
  <c r="J203" i="1"/>
  <c r="K203" i="1"/>
  <c r="L203" i="1"/>
  <c r="M203" i="1"/>
  <c r="N203" i="1"/>
  <c r="O203" i="1"/>
  <c r="P203" i="1"/>
  <c r="AT203" i="1"/>
  <c r="BL203" i="1"/>
  <c r="BN203" i="1"/>
  <c r="Y203" i="1"/>
  <c r="BO203" i="1"/>
  <c r="BP203" i="1"/>
  <c r="Z203" i="1"/>
  <c r="BQ203" i="1"/>
  <c r="BR203" i="1"/>
  <c r="AA203" i="1"/>
  <c r="BS203" i="1"/>
  <c r="AB203" i="1"/>
  <c r="BU203" i="1"/>
  <c r="BV203" i="1"/>
  <c r="AC203" i="1"/>
  <c r="BW203" i="1"/>
  <c r="AD203" i="1"/>
  <c r="BY203" i="1"/>
  <c r="AE203" i="1"/>
  <c r="CA203" i="1"/>
  <c r="AF203" i="1"/>
  <c r="CD203" i="1"/>
  <c r="AG203" i="1"/>
  <c r="CF203" i="1"/>
  <c r="CG203" i="1"/>
  <c r="AH203" i="1"/>
  <c r="Q203" i="1"/>
  <c r="AI203" i="1"/>
  <c r="AJ203" i="1"/>
  <c r="AK203" i="1"/>
  <c r="AL203" i="1"/>
  <c r="AM203" i="1"/>
  <c r="AN203" i="1"/>
  <c r="AO203" i="1"/>
  <c r="AQ203" i="1"/>
  <c r="AR203" i="1"/>
  <c r="AS203" i="1"/>
  <c r="R203" i="1"/>
  <c r="AU203" i="1"/>
  <c r="AW203" i="1"/>
  <c r="AX203" i="1"/>
  <c r="AY203" i="1"/>
  <c r="AZ203" i="1"/>
  <c r="BA203" i="1"/>
  <c r="V203" i="1"/>
  <c r="BB203" i="1"/>
  <c r="BC203" i="1"/>
  <c r="BD203" i="1"/>
  <c r="BE203" i="1"/>
  <c r="BF203" i="1"/>
  <c r="BG203" i="1"/>
  <c r="BH203" i="1"/>
  <c r="BI203" i="1"/>
  <c r="BJ203" i="1"/>
  <c r="BK203" i="1"/>
  <c r="BM203" i="1"/>
  <c r="BT203" i="1"/>
  <c r="BX203" i="1"/>
  <c r="BZ203" i="1"/>
  <c r="CB203" i="1"/>
  <c r="CC203" i="1"/>
  <c r="CE203" i="1"/>
  <c r="A204" i="1"/>
  <c r="B204" i="1"/>
  <c r="C204" i="1"/>
  <c r="D204" i="1"/>
  <c r="E204" i="1"/>
  <c r="F204" i="1"/>
  <c r="G204" i="1"/>
  <c r="H204" i="1"/>
  <c r="I204" i="1"/>
  <c r="J204" i="1"/>
  <c r="K204" i="1"/>
  <c r="L204" i="1"/>
  <c r="M204" i="1"/>
  <c r="N204" i="1"/>
  <c r="O204" i="1"/>
  <c r="P204" i="1"/>
  <c r="AT204" i="1"/>
  <c r="BL204" i="1"/>
  <c r="BN204" i="1"/>
  <c r="Y204" i="1"/>
  <c r="BO204" i="1"/>
  <c r="BP204" i="1"/>
  <c r="Z204" i="1"/>
  <c r="BQ204" i="1"/>
  <c r="BR204" i="1"/>
  <c r="AA204" i="1"/>
  <c r="BS204" i="1"/>
  <c r="BT204" i="1"/>
  <c r="AB204" i="1"/>
  <c r="BU204" i="1"/>
  <c r="BV204" i="1"/>
  <c r="AC204" i="1"/>
  <c r="BW204" i="1"/>
  <c r="AD204" i="1"/>
  <c r="BY204" i="1"/>
  <c r="AE204" i="1"/>
  <c r="CA204" i="1"/>
  <c r="AF204" i="1"/>
  <c r="CD204" i="1"/>
  <c r="AG204" i="1"/>
  <c r="CF204" i="1"/>
  <c r="CG204" i="1"/>
  <c r="AH204" i="1"/>
  <c r="Q204" i="1"/>
  <c r="AI204" i="1"/>
  <c r="AJ204" i="1"/>
  <c r="AK204" i="1"/>
  <c r="AL204" i="1"/>
  <c r="AM204" i="1"/>
  <c r="AN204" i="1"/>
  <c r="AO204" i="1"/>
  <c r="AQ204" i="1"/>
  <c r="AR204" i="1"/>
  <c r="AS204" i="1"/>
  <c r="R204" i="1"/>
  <c r="AU204" i="1"/>
  <c r="AW204" i="1"/>
  <c r="AX204" i="1"/>
  <c r="AY204" i="1"/>
  <c r="AZ204" i="1"/>
  <c r="BA204" i="1"/>
  <c r="V204" i="1"/>
  <c r="BB204" i="1"/>
  <c r="BC204" i="1"/>
  <c r="BD204" i="1"/>
  <c r="BE204" i="1"/>
  <c r="BF204" i="1"/>
  <c r="BG204" i="1"/>
  <c r="BH204" i="1"/>
  <c r="BI204" i="1"/>
  <c r="BJ204" i="1"/>
  <c r="BK204" i="1"/>
  <c r="BM204" i="1"/>
  <c r="BX204" i="1"/>
  <c r="BZ204" i="1"/>
  <c r="CB204" i="1"/>
  <c r="CC204" i="1"/>
  <c r="CE204" i="1"/>
  <c r="A205" i="1"/>
  <c r="B205" i="1"/>
  <c r="C205" i="1"/>
  <c r="D205" i="1"/>
  <c r="E205" i="1"/>
  <c r="F205" i="1"/>
  <c r="G205" i="1"/>
  <c r="H205" i="1"/>
  <c r="I205" i="1"/>
  <c r="J205" i="1"/>
  <c r="K205" i="1"/>
  <c r="L205" i="1"/>
  <c r="M205" i="1"/>
  <c r="N205" i="1"/>
  <c r="O205" i="1"/>
  <c r="P205" i="1"/>
  <c r="AT205" i="1"/>
  <c r="BL205" i="1"/>
  <c r="BN205" i="1"/>
  <c r="Y205" i="1"/>
  <c r="BO205" i="1"/>
  <c r="BP205" i="1"/>
  <c r="Z205" i="1"/>
  <c r="BQ205" i="1"/>
  <c r="BR205" i="1"/>
  <c r="AA205" i="1"/>
  <c r="BS205" i="1"/>
  <c r="AB205" i="1"/>
  <c r="BU205" i="1"/>
  <c r="BV205" i="1"/>
  <c r="AC205" i="1"/>
  <c r="BW205" i="1"/>
  <c r="AD205" i="1"/>
  <c r="BY205" i="1"/>
  <c r="AE205" i="1"/>
  <c r="CA205" i="1"/>
  <c r="AF205" i="1"/>
  <c r="CD205" i="1"/>
  <c r="AG205" i="1"/>
  <c r="CF205" i="1"/>
  <c r="CG205" i="1"/>
  <c r="AH205" i="1"/>
  <c r="Q205" i="1"/>
  <c r="AI205" i="1"/>
  <c r="AJ205" i="1"/>
  <c r="AK205" i="1"/>
  <c r="AL205" i="1"/>
  <c r="AM205" i="1"/>
  <c r="AN205" i="1"/>
  <c r="AO205" i="1"/>
  <c r="AQ205" i="1"/>
  <c r="AR205" i="1"/>
  <c r="AS205" i="1"/>
  <c r="R205" i="1"/>
  <c r="AU205" i="1"/>
  <c r="AW205" i="1"/>
  <c r="AX205" i="1"/>
  <c r="AY205" i="1"/>
  <c r="AZ205" i="1"/>
  <c r="BA205" i="1"/>
  <c r="V205" i="1"/>
  <c r="W205" i="1"/>
  <c r="X205" i="1"/>
  <c r="BB205" i="1"/>
  <c r="BC205" i="1"/>
  <c r="BD205" i="1"/>
  <c r="BE205" i="1"/>
  <c r="BF205" i="1"/>
  <c r="BG205" i="1"/>
  <c r="BH205" i="1"/>
  <c r="BI205" i="1"/>
  <c r="BJ205" i="1"/>
  <c r="BK205" i="1"/>
  <c r="BM205" i="1"/>
  <c r="BT205" i="1"/>
  <c r="BX205" i="1"/>
  <c r="BZ205" i="1"/>
  <c r="CB205" i="1"/>
  <c r="CC205" i="1"/>
  <c r="CE205" i="1"/>
  <c r="A206" i="1"/>
  <c r="B206" i="1"/>
  <c r="C206" i="1"/>
  <c r="D206" i="1"/>
  <c r="E206" i="1"/>
  <c r="F206" i="1"/>
  <c r="G206" i="1"/>
  <c r="H206" i="1"/>
  <c r="I206" i="1"/>
  <c r="J206" i="1"/>
  <c r="K206" i="1"/>
  <c r="L206" i="1"/>
  <c r="M206" i="1"/>
  <c r="N206" i="1"/>
  <c r="O206" i="1"/>
  <c r="P206" i="1"/>
  <c r="AT206" i="1"/>
  <c r="BL206" i="1"/>
  <c r="BN206" i="1"/>
  <c r="Y206" i="1"/>
  <c r="BO206" i="1"/>
  <c r="BP206" i="1"/>
  <c r="Z206" i="1"/>
  <c r="BQ206" i="1"/>
  <c r="BR206" i="1"/>
  <c r="AA206" i="1"/>
  <c r="BS206" i="1"/>
  <c r="BT206" i="1"/>
  <c r="AB206" i="1"/>
  <c r="BU206" i="1"/>
  <c r="BV206" i="1"/>
  <c r="AC206" i="1"/>
  <c r="BW206" i="1"/>
  <c r="BX206" i="1"/>
  <c r="AD206" i="1"/>
  <c r="BY206" i="1"/>
  <c r="BZ206" i="1"/>
  <c r="AE206" i="1"/>
  <c r="CA206" i="1"/>
  <c r="AF206" i="1"/>
  <c r="CD206" i="1"/>
  <c r="AG206" i="1"/>
  <c r="CF206" i="1"/>
  <c r="CG206" i="1"/>
  <c r="AH206" i="1"/>
  <c r="Q206" i="1"/>
  <c r="AI206" i="1"/>
  <c r="AJ206" i="1"/>
  <c r="AK206" i="1"/>
  <c r="AL206" i="1"/>
  <c r="AM206" i="1"/>
  <c r="AN206" i="1"/>
  <c r="AO206" i="1"/>
  <c r="AQ206" i="1"/>
  <c r="AR206" i="1"/>
  <c r="AS206" i="1"/>
  <c r="R206" i="1"/>
  <c r="AU206" i="1"/>
  <c r="AW206" i="1"/>
  <c r="AX206" i="1"/>
  <c r="AY206" i="1"/>
  <c r="AZ206" i="1"/>
  <c r="BA206" i="1"/>
  <c r="V206" i="1"/>
  <c r="BB206" i="1"/>
  <c r="BC206" i="1"/>
  <c r="BD206" i="1"/>
  <c r="BE206" i="1"/>
  <c r="BF206" i="1"/>
  <c r="BG206" i="1"/>
  <c r="BH206" i="1"/>
  <c r="BI206" i="1"/>
  <c r="BJ206" i="1"/>
  <c r="BK206" i="1"/>
  <c r="BM206" i="1"/>
  <c r="CB206" i="1"/>
  <c r="CC206" i="1"/>
  <c r="CE206" i="1"/>
  <c r="A207" i="1"/>
  <c r="B207" i="1"/>
  <c r="C207" i="1"/>
  <c r="D207" i="1"/>
  <c r="E207" i="1"/>
  <c r="F207" i="1"/>
  <c r="G207" i="1"/>
  <c r="H207" i="1"/>
  <c r="I207" i="1"/>
  <c r="J207" i="1"/>
  <c r="K207" i="1"/>
  <c r="L207" i="1"/>
  <c r="M207" i="1"/>
  <c r="N207" i="1"/>
  <c r="O207" i="1"/>
  <c r="P207" i="1"/>
  <c r="AT207" i="1"/>
  <c r="BL207" i="1"/>
  <c r="BN207" i="1"/>
  <c r="Y207" i="1"/>
  <c r="BO207" i="1"/>
  <c r="BP207" i="1"/>
  <c r="Z207" i="1"/>
  <c r="BQ207" i="1"/>
  <c r="BR207" i="1"/>
  <c r="AA207" i="1"/>
  <c r="BS207" i="1"/>
  <c r="BT207" i="1"/>
  <c r="AB207" i="1"/>
  <c r="BU207" i="1"/>
  <c r="BV207" i="1"/>
  <c r="AC207" i="1"/>
  <c r="BW207" i="1"/>
  <c r="AD207" i="1"/>
  <c r="BY207" i="1"/>
  <c r="AE207" i="1"/>
  <c r="CA207" i="1"/>
  <c r="AF207" i="1"/>
  <c r="CD207" i="1"/>
  <c r="AG207" i="1"/>
  <c r="CF207" i="1"/>
  <c r="CG207" i="1"/>
  <c r="AH207" i="1"/>
  <c r="Q207" i="1"/>
  <c r="AI207" i="1"/>
  <c r="AJ207" i="1"/>
  <c r="AK207" i="1"/>
  <c r="AL207" i="1"/>
  <c r="AM207" i="1"/>
  <c r="AN207" i="1"/>
  <c r="AO207" i="1"/>
  <c r="AQ207" i="1"/>
  <c r="AR207" i="1"/>
  <c r="AS207" i="1"/>
  <c r="R207" i="1"/>
  <c r="AU207" i="1"/>
  <c r="AW207" i="1"/>
  <c r="AX207" i="1"/>
  <c r="AY207" i="1"/>
  <c r="AZ207" i="1"/>
  <c r="BA207" i="1"/>
  <c r="V207" i="1"/>
  <c r="W207" i="1"/>
  <c r="X207" i="1"/>
  <c r="BB207" i="1"/>
  <c r="BC207" i="1"/>
  <c r="BD207" i="1"/>
  <c r="BE207" i="1"/>
  <c r="BF207" i="1"/>
  <c r="BG207" i="1"/>
  <c r="BH207" i="1"/>
  <c r="BI207" i="1"/>
  <c r="BJ207" i="1"/>
  <c r="BK207" i="1"/>
  <c r="BM207" i="1"/>
  <c r="BX207" i="1"/>
  <c r="BZ207" i="1"/>
  <c r="CB207" i="1"/>
  <c r="CC207" i="1"/>
  <c r="CE207" i="1"/>
  <c r="A208" i="1"/>
  <c r="B208" i="1"/>
  <c r="C208" i="1"/>
  <c r="D208" i="1"/>
  <c r="E208" i="1"/>
  <c r="F208" i="1"/>
  <c r="G208" i="1"/>
  <c r="H208" i="1"/>
  <c r="I208" i="1"/>
  <c r="J208" i="1"/>
  <c r="K208" i="1"/>
  <c r="L208" i="1"/>
  <c r="M208" i="1"/>
  <c r="N208" i="1"/>
  <c r="O208" i="1"/>
  <c r="P208" i="1"/>
  <c r="AT208" i="1"/>
  <c r="BL208" i="1"/>
  <c r="Y208" i="1"/>
  <c r="BO208" i="1"/>
  <c r="Z208" i="1"/>
  <c r="BQ208" i="1"/>
  <c r="AA208" i="1"/>
  <c r="BS208" i="1"/>
  <c r="AB208" i="1"/>
  <c r="BU208" i="1"/>
  <c r="AC208" i="1"/>
  <c r="BW208" i="1"/>
  <c r="AD208" i="1"/>
  <c r="BY208" i="1"/>
  <c r="AE208" i="1"/>
  <c r="CA208" i="1"/>
  <c r="AF208" i="1"/>
  <c r="CD208" i="1"/>
  <c r="AG208" i="1"/>
  <c r="CF208" i="1"/>
  <c r="CG208" i="1"/>
  <c r="AH208" i="1"/>
  <c r="Q208" i="1"/>
  <c r="AI208" i="1"/>
  <c r="AJ208" i="1"/>
  <c r="AK208" i="1"/>
  <c r="AL208" i="1"/>
  <c r="AM208" i="1"/>
  <c r="AN208" i="1"/>
  <c r="AO208" i="1"/>
  <c r="AQ208" i="1"/>
  <c r="AR208" i="1"/>
  <c r="AS208" i="1"/>
  <c r="R208" i="1"/>
  <c r="AU208" i="1"/>
  <c r="AW208" i="1"/>
  <c r="AX208" i="1"/>
  <c r="AY208" i="1"/>
  <c r="AZ208" i="1"/>
  <c r="BA208" i="1"/>
  <c r="V208" i="1"/>
  <c r="X208" i="1"/>
  <c r="W208" i="1"/>
  <c r="BB208" i="1"/>
  <c r="BC208" i="1"/>
  <c r="BD208" i="1"/>
  <c r="BE208" i="1"/>
  <c r="BF208" i="1"/>
  <c r="BG208" i="1"/>
  <c r="BH208" i="1"/>
  <c r="BI208" i="1"/>
  <c r="BJ208" i="1"/>
  <c r="BK208" i="1"/>
  <c r="BM208" i="1"/>
  <c r="BN208" i="1"/>
  <c r="BP208" i="1"/>
  <c r="BR208" i="1"/>
  <c r="BT208" i="1"/>
  <c r="BV208" i="1"/>
  <c r="BX208" i="1"/>
  <c r="BZ208" i="1"/>
  <c r="CB208" i="1"/>
  <c r="CC208" i="1"/>
  <c r="CE208" i="1"/>
  <c r="A209" i="1"/>
  <c r="B209" i="1"/>
  <c r="C209" i="1"/>
  <c r="D209" i="1"/>
  <c r="E209" i="1"/>
  <c r="F209" i="1"/>
  <c r="G209" i="1"/>
  <c r="H209" i="1"/>
  <c r="I209" i="1"/>
  <c r="J209" i="1"/>
  <c r="K209" i="1"/>
  <c r="L209" i="1"/>
  <c r="M209" i="1"/>
  <c r="N209" i="1"/>
  <c r="O209" i="1"/>
  <c r="P209" i="1"/>
  <c r="AT209" i="1"/>
  <c r="BL209" i="1"/>
  <c r="BN209" i="1"/>
  <c r="Y209" i="1"/>
  <c r="BO209" i="1"/>
  <c r="BP209" i="1"/>
  <c r="Z209" i="1"/>
  <c r="BQ209" i="1"/>
  <c r="BR209" i="1"/>
  <c r="AA209" i="1"/>
  <c r="BS209" i="1"/>
  <c r="BT209" i="1"/>
  <c r="AB209" i="1"/>
  <c r="BU209" i="1"/>
  <c r="BV209" i="1"/>
  <c r="AC209" i="1"/>
  <c r="BW209" i="1"/>
  <c r="BX209" i="1"/>
  <c r="AD209" i="1"/>
  <c r="BY209" i="1"/>
  <c r="BZ209" i="1"/>
  <c r="AE209" i="1"/>
  <c r="CA209" i="1"/>
  <c r="CC209" i="1"/>
  <c r="AF209" i="1"/>
  <c r="CD209" i="1"/>
  <c r="AG209" i="1"/>
  <c r="CF209" i="1"/>
  <c r="CG209" i="1"/>
  <c r="AH209" i="1"/>
  <c r="Q209" i="1"/>
  <c r="AI209" i="1"/>
  <c r="AJ209" i="1"/>
  <c r="AK209" i="1"/>
  <c r="AL209" i="1"/>
  <c r="AM209" i="1"/>
  <c r="AN209" i="1"/>
  <c r="AO209" i="1"/>
  <c r="AQ209" i="1"/>
  <c r="AR209" i="1"/>
  <c r="AS209" i="1"/>
  <c r="R209" i="1"/>
  <c r="AU209" i="1"/>
  <c r="AW209" i="1"/>
  <c r="AX209" i="1"/>
  <c r="AY209" i="1"/>
  <c r="AZ209" i="1"/>
  <c r="BA209" i="1"/>
  <c r="V209" i="1"/>
  <c r="W209" i="1"/>
  <c r="X209" i="1"/>
  <c r="BB209" i="1"/>
  <c r="BC209" i="1"/>
  <c r="BD209" i="1"/>
  <c r="BE209" i="1"/>
  <c r="BF209" i="1"/>
  <c r="BG209" i="1"/>
  <c r="BH209" i="1"/>
  <c r="BI209" i="1"/>
  <c r="BJ209" i="1"/>
  <c r="BK209" i="1"/>
  <c r="BM209" i="1"/>
  <c r="CB209" i="1"/>
  <c r="CE209" i="1"/>
  <c r="A210" i="1"/>
  <c r="B210" i="1"/>
  <c r="C210" i="1"/>
  <c r="D210" i="1"/>
  <c r="E210" i="1"/>
  <c r="F210" i="1"/>
  <c r="G210" i="1"/>
  <c r="H210" i="1"/>
  <c r="I210" i="1"/>
  <c r="J210" i="1"/>
  <c r="K210" i="1"/>
  <c r="L210" i="1"/>
  <c r="M210" i="1"/>
  <c r="N210" i="1"/>
  <c r="O210" i="1"/>
  <c r="P210" i="1"/>
  <c r="AT210" i="1"/>
  <c r="BL210" i="1"/>
  <c r="BN210" i="1"/>
  <c r="Y210" i="1"/>
  <c r="BO210" i="1"/>
  <c r="BP210" i="1"/>
  <c r="Z210" i="1"/>
  <c r="BQ210" i="1"/>
  <c r="BR210" i="1"/>
  <c r="AA210" i="1"/>
  <c r="BS210" i="1"/>
  <c r="BT210" i="1"/>
  <c r="AB210" i="1"/>
  <c r="BU210" i="1"/>
  <c r="BV210" i="1"/>
  <c r="AC210" i="1"/>
  <c r="BW210" i="1"/>
  <c r="AD210" i="1"/>
  <c r="BY210" i="1"/>
  <c r="AE210" i="1"/>
  <c r="CA210" i="1"/>
  <c r="AF210" i="1"/>
  <c r="CD210" i="1"/>
  <c r="AG210" i="1"/>
  <c r="CF210" i="1"/>
  <c r="CG210" i="1"/>
  <c r="AH210" i="1"/>
  <c r="Q210" i="1"/>
  <c r="AI210" i="1"/>
  <c r="AJ210" i="1"/>
  <c r="AK210" i="1"/>
  <c r="AL210" i="1"/>
  <c r="AM210" i="1"/>
  <c r="AN210" i="1"/>
  <c r="AO210" i="1"/>
  <c r="AQ210" i="1"/>
  <c r="AR210" i="1"/>
  <c r="AS210" i="1"/>
  <c r="R210" i="1"/>
  <c r="AU210" i="1"/>
  <c r="AW210" i="1"/>
  <c r="AX210" i="1"/>
  <c r="AY210" i="1"/>
  <c r="AZ210" i="1"/>
  <c r="BA210" i="1"/>
  <c r="V210" i="1"/>
  <c r="W210" i="1"/>
  <c r="X210" i="1"/>
  <c r="BB210" i="1"/>
  <c r="BC210" i="1"/>
  <c r="BD210" i="1"/>
  <c r="BE210" i="1"/>
  <c r="BF210" i="1"/>
  <c r="BG210" i="1"/>
  <c r="BH210" i="1"/>
  <c r="BI210" i="1"/>
  <c r="BJ210" i="1"/>
  <c r="BK210" i="1"/>
  <c r="BM210" i="1"/>
  <c r="BX210" i="1"/>
  <c r="BZ210" i="1"/>
  <c r="CB210" i="1"/>
  <c r="CC210" i="1"/>
  <c r="CE210" i="1"/>
  <c r="A211" i="1"/>
  <c r="B211" i="1"/>
  <c r="C211" i="1"/>
  <c r="D211" i="1"/>
  <c r="E211" i="1"/>
  <c r="F211" i="1"/>
  <c r="G211" i="1"/>
  <c r="H211" i="1"/>
  <c r="I211" i="1"/>
  <c r="J211" i="1"/>
  <c r="K211" i="1"/>
  <c r="L211" i="1"/>
  <c r="M211" i="1"/>
  <c r="N211" i="1"/>
  <c r="O211" i="1"/>
  <c r="P211" i="1"/>
  <c r="AT211" i="1"/>
  <c r="BL211" i="1"/>
  <c r="Y211" i="1"/>
  <c r="BO211" i="1"/>
  <c r="BP211" i="1"/>
  <c r="Z211" i="1"/>
  <c r="BQ211" i="1"/>
  <c r="BR211" i="1"/>
  <c r="AA211" i="1"/>
  <c r="BS211" i="1"/>
  <c r="BT211" i="1"/>
  <c r="AB211" i="1"/>
  <c r="BU211" i="1"/>
  <c r="AC211" i="1"/>
  <c r="BW211" i="1"/>
  <c r="AD211" i="1"/>
  <c r="BY211" i="1"/>
  <c r="AE211" i="1"/>
  <c r="CA211" i="1"/>
  <c r="AF211" i="1"/>
  <c r="CD211" i="1"/>
  <c r="AG211" i="1"/>
  <c r="CF211" i="1"/>
  <c r="CG211" i="1"/>
  <c r="AH211" i="1"/>
  <c r="Q211" i="1"/>
  <c r="AI211" i="1"/>
  <c r="AJ211" i="1"/>
  <c r="AK211" i="1"/>
  <c r="AL211" i="1"/>
  <c r="AM211" i="1"/>
  <c r="AN211" i="1"/>
  <c r="AO211" i="1"/>
  <c r="AQ211" i="1"/>
  <c r="AR211" i="1"/>
  <c r="AS211" i="1"/>
  <c r="R211" i="1"/>
  <c r="AU211" i="1"/>
  <c r="AW211" i="1"/>
  <c r="AX211" i="1"/>
  <c r="AY211" i="1"/>
  <c r="AZ211" i="1"/>
  <c r="BA211" i="1"/>
  <c r="V211" i="1"/>
  <c r="X211" i="1"/>
  <c r="W211" i="1"/>
  <c r="BB211" i="1"/>
  <c r="BC211" i="1"/>
  <c r="BD211" i="1"/>
  <c r="BE211" i="1"/>
  <c r="BF211" i="1"/>
  <c r="BG211" i="1"/>
  <c r="BH211" i="1"/>
  <c r="BI211" i="1"/>
  <c r="BJ211" i="1"/>
  <c r="BK211" i="1"/>
  <c r="BM211" i="1"/>
  <c r="BN211" i="1"/>
  <c r="BV211" i="1"/>
  <c r="BX211" i="1"/>
  <c r="BZ211" i="1"/>
  <c r="CB211" i="1"/>
  <c r="CC211" i="1"/>
  <c r="CE211" i="1"/>
  <c r="A212" i="1"/>
  <c r="B212" i="1"/>
  <c r="C212" i="1"/>
  <c r="D212" i="1"/>
  <c r="E212" i="1"/>
  <c r="F212" i="1"/>
  <c r="G212" i="1"/>
  <c r="H212" i="1"/>
  <c r="I212" i="1"/>
  <c r="J212" i="1"/>
  <c r="K212" i="1"/>
  <c r="L212" i="1"/>
  <c r="M212" i="1"/>
  <c r="N212" i="1"/>
  <c r="O212" i="1"/>
  <c r="P212" i="1"/>
  <c r="AT212" i="1"/>
  <c r="BL212" i="1"/>
  <c r="BN212" i="1"/>
  <c r="Y212" i="1"/>
  <c r="BO212" i="1"/>
  <c r="BP212" i="1"/>
  <c r="Z212" i="1"/>
  <c r="BQ212" i="1"/>
  <c r="BR212" i="1"/>
  <c r="AA212" i="1"/>
  <c r="BS212" i="1"/>
  <c r="AB212" i="1"/>
  <c r="BU212" i="1"/>
  <c r="BV212" i="1"/>
  <c r="AC212" i="1"/>
  <c r="BW212" i="1"/>
  <c r="BX212" i="1"/>
  <c r="AD212" i="1"/>
  <c r="BY212" i="1"/>
  <c r="BZ212" i="1"/>
  <c r="AE212" i="1"/>
  <c r="CA212" i="1"/>
  <c r="AF212" i="1"/>
  <c r="CD212" i="1"/>
  <c r="AG212" i="1"/>
  <c r="CF212" i="1"/>
  <c r="CG212" i="1"/>
  <c r="AH212" i="1"/>
  <c r="Q212" i="1"/>
  <c r="AI212" i="1"/>
  <c r="AJ212" i="1"/>
  <c r="AK212" i="1"/>
  <c r="AL212" i="1"/>
  <c r="AM212" i="1"/>
  <c r="AN212" i="1"/>
  <c r="AO212" i="1"/>
  <c r="AQ212" i="1"/>
  <c r="AR212" i="1"/>
  <c r="AS212" i="1"/>
  <c r="R212" i="1"/>
  <c r="AU212" i="1"/>
  <c r="AW212" i="1"/>
  <c r="AX212" i="1"/>
  <c r="AY212" i="1"/>
  <c r="AZ212" i="1"/>
  <c r="BA212" i="1"/>
  <c r="V212" i="1"/>
  <c r="W212" i="1"/>
  <c r="X212" i="1"/>
  <c r="BB212" i="1"/>
  <c r="BC212" i="1"/>
  <c r="BD212" i="1"/>
  <c r="BE212" i="1"/>
  <c r="BF212" i="1"/>
  <c r="BG212" i="1"/>
  <c r="BH212" i="1"/>
  <c r="BI212" i="1"/>
  <c r="BJ212" i="1"/>
  <c r="BK212" i="1"/>
  <c r="BM212" i="1"/>
  <c r="BT212" i="1"/>
  <c r="CB212" i="1"/>
  <c r="CC212" i="1"/>
  <c r="CE212" i="1"/>
  <c r="A213" i="1"/>
  <c r="B213" i="1"/>
  <c r="C213" i="1"/>
  <c r="D213" i="1"/>
  <c r="E213" i="1"/>
  <c r="F213" i="1"/>
  <c r="G213" i="1"/>
  <c r="H213" i="1"/>
  <c r="I213" i="1"/>
  <c r="J213" i="1"/>
  <c r="K213" i="1"/>
  <c r="L213" i="1"/>
  <c r="M213" i="1"/>
  <c r="N213" i="1"/>
  <c r="O213" i="1"/>
  <c r="P213" i="1"/>
  <c r="AT213" i="1"/>
  <c r="BL213" i="1"/>
  <c r="Y213" i="1"/>
  <c r="BO213" i="1"/>
  <c r="Z213" i="1"/>
  <c r="BQ213" i="1"/>
  <c r="AA213" i="1"/>
  <c r="BS213" i="1"/>
  <c r="AB213" i="1"/>
  <c r="BU213" i="1"/>
  <c r="AC213" i="1"/>
  <c r="BW213" i="1"/>
  <c r="AD213" i="1"/>
  <c r="BY213" i="1"/>
  <c r="AE213" i="1"/>
  <c r="CA213" i="1"/>
  <c r="AF213" i="1"/>
  <c r="CD213" i="1"/>
  <c r="AG213" i="1"/>
  <c r="CF213" i="1"/>
  <c r="CG213" i="1"/>
  <c r="AH213" i="1"/>
  <c r="Q213" i="1"/>
  <c r="AI213" i="1"/>
  <c r="AJ213" i="1"/>
  <c r="AK213" i="1"/>
  <c r="AL213" i="1"/>
  <c r="AM213" i="1"/>
  <c r="AN213" i="1"/>
  <c r="AO213" i="1"/>
  <c r="AQ213" i="1"/>
  <c r="AR213" i="1"/>
  <c r="AS213" i="1"/>
  <c r="R213" i="1"/>
  <c r="AU213" i="1"/>
  <c r="AW213" i="1"/>
  <c r="AX213" i="1"/>
  <c r="AY213" i="1"/>
  <c r="AZ213" i="1"/>
  <c r="BA213" i="1"/>
  <c r="V213" i="1"/>
  <c r="W213" i="1"/>
  <c r="X213" i="1"/>
  <c r="BB213" i="1"/>
  <c r="BC213" i="1"/>
  <c r="BD213" i="1"/>
  <c r="BE213" i="1"/>
  <c r="BF213" i="1"/>
  <c r="BG213" i="1"/>
  <c r="BH213" i="1"/>
  <c r="BI213" i="1"/>
  <c r="BJ213" i="1"/>
  <c r="BK213" i="1"/>
  <c r="BM213" i="1"/>
  <c r="BN213" i="1"/>
  <c r="BP213" i="1"/>
  <c r="BR213" i="1"/>
  <c r="BT213" i="1"/>
  <c r="BV213" i="1"/>
  <c r="BX213" i="1"/>
  <c r="BZ213" i="1"/>
  <c r="CB213" i="1"/>
  <c r="CC213" i="1"/>
  <c r="CE213" i="1"/>
  <c r="A214" i="1"/>
  <c r="B214" i="1"/>
  <c r="C214" i="1"/>
  <c r="D214" i="1"/>
  <c r="E214" i="1"/>
  <c r="F214" i="1"/>
  <c r="G214" i="1"/>
  <c r="H214" i="1"/>
  <c r="I214" i="1"/>
  <c r="J214" i="1"/>
  <c r="K214" i="1"/>
  <c r="L214" i="1"/>
  <c r="M214" i="1"/>
  <c r="N214" i="1"/>
  <c r="O214" i="1"/>
  <c r="P214" i="1"/>
  <c r="AT214" i="1"/>
  <c r="BL214" i="1"/>
  <c r="Y214" i="1"/>
  <c r="BO214" i="1"/>
  <c r="BP214" i="1"/>
  <c r="Z214" i="1"/>
  <c r="BQ214" i="1"/>
  <c r="BR214" i="1"/>
  <c r="AA214" i="1"/>
  <c r="BS214" i="1"/>
  <c r="BT214" i="1"/>
  <c r="AB214" i="1"/>
  <c r="BU214" i="1"/>
  <c r="BV214" i="1"/>
  <c r="AC214" i="1"/>
  <c r="BW214" i="1"/>
  <c r="AD214" i="1"/>
  <c r="BY214" i="1"/>
  <c r="AE214" i="1"/>
  <c r="CA214" i="1"/>
  <c r="AF214" i="1"/>
  <c r="CD214" i="1"/>
  <c r="AG214" i="1"/>
  <c r="CF214" i="1"/>
  <c r="CG214" i="1"/>
  <c r="AH214" i="1"/>
  <c r="Q214" i="1"/>
  <c r="AI214" i="1"/>
  <c r="AJ214" i="1"/>
  <c r="AK214" i="1"/>
  <c r="AL214" i="1"/>
  <c r="AM214" i="1"/>
  <c r="AN214" i="1"/>
  <c r="AO214" i="1"/>
  <c r="AQ214" i="1"/>
  <c r="AR214" i="1"/>
  <c r="AS214" i="1"/>
  <c r="R214" i="1"/>
  <c r="AU214" i="1"/>
  <c r="AW214" i="1"/>
  <c r="AX214" i="1"/>
  <c r="AY214" i="1"/>
  <c r="AZ214" i="1"/>
  <c r="BA214" i="1"/>
  <c r="V214" i="1"/>
  <c r="X214" i="1"/>
  <c r="W214" i="1"/>
  <c r="BB214" i="1"/>
  <c r="BC214" i="1"/>
  <c r="BD214" i="1"/>
  <c r="BE214" i="1"/>
  <c r="BF214" i="1"/>
  <c r="BG214" i="1"/>
  <c r="BH214" i="1"/>
  <c r="BI214" i="1"/>
  <c r="BJ214" i="1"/>
  <c r="BK214" i="1"/>
  <c r="BM214" i="1"/>
  <c r="BN214" i="1"/>
  <c r="BX214" i="1"/>
  <c r="BZ214" i="1"/>
  <c r="CB214" i="1"/>
  <c r="CC214" i="1"/>
  <c r="CE214" i="1"/>
  <c r="A215" i="1"/>
  <c r="B215" i="1"/>
  <c r="C215" i="1"/>
  <c r="D215" i="1"/>
  <c r="E215" i="1"/>
  <c r="F215" i="1"/>
  <c r="G215" i="1"/>
  <c r="H215" i="1"/>
  <c r="I215" i="1"/>
  <c r="J215" i="1"/>
  <c r="K215" i="1"/>
  <c r="L215" i="1"/>
  <c r="M215" i="1"/>
  <c r="N215" i="1"/>
  <c r="O215" i="1"/>
  <c r="P215" i="1"/>
  <c r="AT215" i="1"/>
  <c r="BL215" i="1"/>
  <c r="BN215" i="1"/>
  <c r="Y215" i="1"/>
  <c r="BO215" i="1"/>
  <c r="BP215" i="1"/>
  <c r="Z215" i="1"/>
  <c r="BQ215" i="1"/>
  <c r="BR215" i="1"/>
  <c r="AA215" i="1"/>
  <c r="BS215" i="1"/>
  <c r="BT215" i="1"/>
  <c r="AB215" i="1"/>
  <c r="BU215" i="1"/>
  <c r="BV215" i="1"/>
  <c r="AC215" i="1"/>
  <c r="BW215" i="1"/>
  <c r="AD215" i="1"/>
  <c r="BY215" i="1"/>
  <c r="AE215" i="1"/>
  <c r="CA215" i="1"/>
  <c r="AF215" i="1"/>
  <c r="CD215" i="1"/>
  <c r="AG215" i="1"/>
  <c r="CF215" i="1"/>
  <c r="CG215" i="1"/>
  <c r="AH215" i="1"/>
  <c r="Q215" i="1"/>
  <c r="AI215" i="1"/>
  <c r="AJ215" i="1"/>
  <c r="AK215" i="1"/>
  <c r="AL215" i="1"/>
  <c r="AM215" i="1"/>
  <c r="AN215" i="1"/>
  <c r="AO215" i="1"/>
  <c r="AQ215" i="1"/>
  <c r="AR215" i="1"/>
  <c r="AS215" i="1"/>
  <c r="R215" i="1"/>
  <c r="AU215" i="1"/>
  <c r="AW215" i="1"/>
  <c r="AX215" i="1"/>
  <c r="AY215" i="1"/>
  <c r="AZ215" i="1"/>
  <c r="BA215" i="1"/>
  <c r="V215" i="1"/>
  <c r="X215" i="1"/>
  <c r="W215" i="1"/>
  <c r="BB215" i="1"/>
  <c r="BC215" i="1"/>
  <c r="BD215" i="1"/>
  <c r="BE215" i="1"/>
  <c r="BF215" i="1"/>
  <c r="BG215" i="1"/>
  <c r="BH215" i="1"/>
  <c r="BI215" i="1"/>
  <c r="BJ215" i="1"/>
  <c r="BK215" i="1"/>
  <c r="BM215" i="1"/>
  <c r="BX215" i="1"/>
  <c r="BZ215" i="1"/>
  <c r="CB215" i="1"/>
  <c r="CC215" i="1"/>
  <c r="CE215" i="1"/>
  <c r="A216" i="1"/>
  <c r="B216" i="1"/>
  <c r="C216" i="1"/>
  <c r="D216" i="1"/>
  <c r="E216" i="1"/>
  <c r="F216" i="1"/>
  <c r="G216" i="1"/>
  <c r="H216" i="1"/>
  <c r="I216" i="1"/>
  <c r="J216" i="1"/>
  <c r="K216" i="1"/>
  <c r="L216" i="1"/>
  <c r="M216" i="1"/>
  <c r="N216" i="1"/>
  <c r="O216" i="1"/>
  <c r="P216" i="1"/>
  <c r="AT216" i="1"/>
  <c r="BL216" i="1"/>
  <c r="BN216" i="1"/>
  <c r="Y216" i="1"/>
  <c r="BO216" i="1"/>
  <c r="BP216" i="1"/>
  <c r="Z216" i="1"/>
  <c r="BQ216" i="1"/>
  <c r="BR216" i="1"/>
  <c r="AA216" i="1"/>
  <c r="BS216" i="1"/>
  <c r="BT216" i="1"/>
  <c r="AB216" i="1"/>
  <c r="BU216" i="1"/>
  <c r="BV216" i="1"/>
  <c r="AC216" i="1"/>
  <c r="BW216" i="1"/>
  <c r="BX216" i="1"/>
  <c r="AD216" i="1"/>
  <c r="BY216" i="1"/>
  <c r="BZ216" i="1"/>
  <c r="AE216" i="1"/>
  <c r="CA216" i="1"/>
  <c r="AF216" i="1"/>
  <c r="CD216" i="1"/>
  <c r="AG216" i="1"/>
  <c r="CF216" i="1"/>
  <c r="CG216" i="1"/>
  <c r="AH216" i="1"/>
  <c r="Q216" i="1"/>
  <c r="AI216" i="1"/>
  <c r="AJ216" i="1"/>
  <c r="AK216" i="1"/>
  <c r="AL216" i="1"/>
  <c r="AM216" i="1"/>
  <c r="AN216" i="1"/>
  <c r="AO216" i="1"/>
  <c r="AQ216" i="1"/>
  <c r="AR216" i="1"/>
  <c r="AS216" i="1"/>
  <c r="R216" i="1"/>
  <c r="AU216" i="1"/>
  <c r="AW216" i="1"/>
  <c r="AX216" i="1"/>
  <c r="AY216" i="1"/>
  <c r="AZ216" i="1"/>
  <c r="BA216" i="1"/>
  <c r="V216" i="1"/>
  <c r="W216" i="1"/>
  <c r="X216" i="1"/>
  <c r="BB216" i="1"/>
  <c r="BC216" i="1"/>
  <c r="BD216" i="1"/>
  <c r="BE216" i="1"/>
  <c r="BF216" i="1"/>
  <c r="BG216" i="1"/>
  <c r="BH216" i="1"/>
  <c r="BI216" i="1"/>
  <c r="BJ216" i="1"/>
  <c r="BK216" i="1"/>
  <c r="BM216" i="1"/>
  <c r="CB216" i="1"/>
  <c r="CC216" i="1"/>
  <c r="CE216" i="1"/>
  <c r="A217" i="1"/>
  <c r="B217" i="1"/>
  <c r="C217" i="1"/>
  <c r="D217" i="1"/>
  <c r="E217" i="1"/>
  <c r="F217" i="1"/>
  <c r="G217" i="1"/>
  <c r="H217" i="1"/>
  <c r="I217" i="1"/>
  <c r="J217" i="1"/>
  <c r="K217" i="1"/>
  <c r="L217" i="1"/>
  <c r="M217" i="1"/>
  <c r="N217" i="1"/>
  <c r="O217" i="1"/>
  <c r="P217" i="1"/>
  <c r="AT217" i="1"/>
  <c r="BL217" i="1"/>
  <c r="Y217" i="1"/>
  <c r="BO217" i="1"/>
  <c r="Z217" i="1"/>
  <c r="BQ217" i="1"/>
  <c r="AA217" i="1"/>
  <c r="BS217" i="1"/>
  <c r="BT217" i="1"/>
  <c r="AB217" i="1"/>
  <c r="BU217" i="1"/>
  <c r="AC217" i="1"/>
  <c r="BW217" i="1"/>
  <c r="AD217" i="1"/>
  <c r="BY217" i="1"/>
  <c r="AE217" i="1"/>
  <c r="CA217" i="1"/>
  <c r="AF217" i="1"/>
  <c r="CD217" i="1"/>
  <c r="AG217" i="1"/>
  <c r="CF217" i="1"/>
  <c r="CG217" i="1"/>
  <c r="AH217" i="1"/>
  <c r="Q217" i="1"/>
  <c r="AI217" i="1"/>
  <c r="AJ217" i="1"/>
  <c r="AK217" i="1"/>
  <c r="AL217" i="1"/>
  <c r="AM217" i="1"/>
  <c r="AN217" i="1"/>
  <c r="AO217" i="1"/>
  <c r="AQ217" i="1"/>
  <c r="AR217" i="1"/>
  <c r="AS217" i="1"/>
  <c r="R217" i="1"/>
  <c r="AU217" i="1"/>
  <c r="AW217" i="1"/>
  <c r="AX217" i="1"/>
  <c r="AY217" i="1"/>
  <c r="AZ217" i="1"/>
  <c r="BA217" i="1"/>
  <c r="V217" i="1"/>
  <c r="W217" i="1"/>
  <c r="X217" i="1"/>
  <c r="BB217" i="1"/>
  <c r="BC217" i="1"/>
  <c r="BD217" i="1"/>
  <c r="BE217" i="1"/>
  <c r="BF217" i="1"/>
  <c r="BG217" i="1"/>
  <c r="BH217" i="1"/>
  <c r="BI217" i="1"/>
  <c r="BJ217" i="1"/>
  <c r="BK217" i="1"/>
  <c r="BM217" i="1"/>
  <c r="BN217" i="1"/>
  <c r="BP217" i="1"/>
  <c r="BR217" i="1"/>
  <c r="BV217" i="1"/>
  <c r="BX217" i="1"/>
  <c r="BZ217" i="1"/>
  <c r="CB217" i="1"/>
  <c r="CC217" i="1"/>
  <c r="CE217" i="1"/>
  <c r="A218" i="1"/>
  <c r="B218" i="1"/>
  <c r="C218" i="1"/>
  <c r="D218" i="1"/>
  <c r="E218" i="1"/>
  <c r="F218" i="1"/>
  <c r="G218" i="1"/>
  <c r="H218" i="1"/>
  <c r="I218" i="1"/>
  <c r="J218" i="1"/>
  <c r="K218" i="1"/>
  <c r="L218" i="1"/>
  <c r="M218" i="1"/>
  <c r="N218" i="1"/>
  <c r="O218" i="1"/>
  <c r="P218" i="1"/>
  <c r="AT218" i="1"/>
  <c r="BL218" i="1"/>
  <c r="Y218" i="1"/>
  <c r="BO218" i="1"/>
  <c r="Z218" i="1"/>
  <c r="BQ218" i="1"/>
  <c r="AA218" i="1"/>
  <c r="BS218" i="1"/>
  <c r="AB218" i="1"/>
  <c r="BU218" i="1"/>
  <c r="AC218" i="1"/>
  <c r="BW218" i="1"/>
  <c r="AD218" i="1"/>
  <c r="BY218" i="1"/>
  <c r="AE218" i="1"/>
  <c r="CA218" i="1"/>
  <c r="AF218" i="1"/>
  <c r="CD218" i="1"/>
  <c r="AG218" i="1"/>
  <c r="CF218" i="1"/>
  <c r="CG218" i="1"/>
  <c r="AH218" i="1"/>
  <c r="Q218" i="1"/>
  <c r="AI218" i="1"/>
  <c r="AJ218" i="1"/>
  <c r="AK218" i="1"/>
  <c r="AL218" i="1"/>
  <c r="AM218" i="1"/>
  <c r="AN218" i="1"/>
  <c r="AO218" i="1"/>
  <c r="AQ218" i="1"/>
  <c r="AR218" i="1"/>
  <c r="AS218" i="1"/>
  <c r="R218" i="1"/>
  <c r="AU218" i="1"/>
  <c r="AW218" i="1"/>
  <c r="AX218" i="1"/>
  <c r="AY218" i="1"/>
  <c r="AZ218" i="1"/>
  <c r="BA218" i="1"/>
  <c r="V218" i="1"/>
  <c r="X218" i="1"/>
  <c r="W218" i="1"/>
  <c r="BB218" i="1"/>
  <c r="BC218" i="1"/>
  <c r="BD218" i="1"/>
  <c r="BE218" i="1"/>
  <c r="BF218" i="1"/>
  <c r="BG218" i="1"/>
  <c r="BH218" i="1"/>
  <c r="BI218" i="1"/>
  <c r="BJ218" i="1"/>
  <c r="BK218" i="1"/>
  <c r="BM218" i="1"/>
  <c r="BN218" i="1"/>
  <c r="BP218" i="1"/>
  <c r="BR218" i="1"/>
  <c r="BT218" i="1"/>
  <c r="BV218" i="1"/>
  <c r="BX218" i="1"/>
  <c r="BZ218" i="1"/>
  <c r="CB218" i="1"/>
  <c r="CC218" i="1"/>
  <c r="CE218" i="1"/>
  <c r="A219" i="1"/>
  <c r="B219" i="1"/>
  <c r="C219" i="1"/>
  <c r="D219" i="1"/>
  <c r="E219" i="1"/>
  <c r="F219" i="1"/>
  <c r="G219" i="1"/>
  <c r="H219" i="1"/>
  <c r="I219" i="1"/>
  <c r="J219" i="1"/>
  <c r="K219" i="1"/>
  <c r="L219" i="1"/>
  <c r="M219" i="1"/>
  <c r="N219" i="1"/>
  <c r="O219" i="1"/>
  <c r="P219" i="1"/>
  <c r="AT219" i="1"/>
  <c r="BL219" i="1"/>
  <c r="BN219" i="1"/>
  <c r="Y219" i="1"/>
  <c r="BO219" i="1"/>
  <c r="BP219" i="1"/>
  <c r="Z219" i="1"/>
  <c r="BQ219" i="1"/>
  <c r="BR219" i="1"/>
  <c r="AA219" i="1"/>
  <c r="BS219" i="1"/>
  <c r="BT219" i="1"/>
  <c r="AB219" i="1"/>
  <c r="BU219" i="1"/>
  <c r="BV219" i="1"/>
  <c r="AC219" i="1"/>
  <c r="BW219" i="1"/>
  <c r="AD219" i="1"/>
  <c r="BY219" i="1"/>
  <c r="AE219" i="1"/>
  <c r="CA219" i="1"/>
  <c r="AF219" i="1"/>
  <c r="CD219" i="1"/>
  <c r="AG219" i="1"/>
  <c r="CF219" i="1"/>
  <c r="CG219" i="1"/>
  <c r="AH219" i="1"/>
  <c r="Q219" i="1"/>
  <c r="AI219" i="1"/>
  <c r="AJ219" i="1"/>
  <c r="AK219" i="1"/>
  <c r="AL219" i="1"/>
  <c r="AM219" i="1"/>
  <c r="AN219" i="1"/>
  <c r="AO219" i="1"/>
  <c r="AQ219" i="1"/>
  <c r="AR219" i="1"/>
  <c r="AS219" i="1"/>
  <c r="R219" i="1"/>
  <c r="AU219" i="1"/>
  <c r="AW219" i="1"/>
  <c r="AX219" i="1"/>
  <c r="AY219" i="1"/>
  <c r="AZ219" i="1"/>
  <c r="BA219" i="1"/>
  <c r="V219" i="1"/>
  <c r="X219" i="1"/>
  <c r="W219" i="1"/>
  <c r="BB219" i="1"/>
  <c r="BC219" i="1"/>
  <c r="BD219" i="1"/>
  <c r="BE219" i="1"/>
  <c r="BF219" i="1"/>
  <c r="BG219" i="1"/>
  <c r="BH219" i="1"/>
  <c r="BI219" i="1"/>
  <c r="BJ219" i="1"/>
  <c r="BK219" i="1"/>
  <c r="BM219" i="1"/>
  <c r="BX219" i="1"/>
  <c r="BZ219" i="1"/>
  <c r="CB219" i="1"/>
  <c r="CC219" i="1"/>
  <c r="CE219" i="1"/>
  <c r="A220" i="1"/>
  <c r="B220" i="1"/>
  <c r="C220" i="1"/>
  <c r="D220" i="1"/>
  <c r="E220" i="1"/>
  <c r="F220" i="1"/>
  <c r="G220" i="1"/>
  <c r="H220" i="1"/>
  <c r="I220" i="1"/>
  <c r="J220" i="1"/>
  <c r="K220" i="1"/>
  <c r="L220" i="1"/>
  <c r="M220" i="1"/>
  <c r="N220" i="1"/>
  <c r="O220" i="1"/>
  <c r="P220" i="1"/>
  <c r="AT220" i="1"/>
  <c r="BL220" i="1"/>
  <c r="Y220" i="1"/>
  <c r="BO220" i="1"/>
  <c r="Z220" i="1"/>
  <c r="BQ220" i="1"/>
  <c r="BR220" i="1"/>
  <c r="AA220" i="1"/>
  <c r="BS220" i="1"/>
  <c r="AB220" i="1"/>
  <c r="BU220" i="1"/>
  <c r="AC220" i="1"/>
  <c r="BW220" i="1"/>
  <c r="AD220" i="1"/>
  <c r="BY220" i="1"/>
  <c r="AE220" i="1"/>
  <c r="CA220" i="1"/>
  <c r="AF220" i="1"/>
  <c r="CD220" i="1"/>
  <c r="AG220" i="1"/>
  <c r="CF220" i="1"/>
  <c r="CG220" i="1"/>
  <c r="AH220" i="1"/>
  <c r="Q220" i="1"/>
  <c r="AI220" i="1"/>
  <c r="AJ220" i="1"/>
  <c r="AK220" i="1"/>
  <c r="AL220" i="1"/>
  <c r="AM220" i="1"/>
  <c r="AN220" i="1"/>
  <c r="AO220" i="1"/>
  <c r="AQ220" i="1"/>
  <c r="AR220" i="1"/>
  <c r="AS220" i="1"/>
  <c r="R220" i="1"/>
  <c r="AU220" i="1"/>
  <c r="AW220" i="1"/>
  <c r="AX220" i="1"/>
  <c r="AY220" i="1"/>
  <c r="AZ220" i="1"/>
  <c r="BA220" i="1"/>
  <c r="V220" i="1"/>
  <c r="BB220" i="1"/>
  <c r="BC220" i="1"/>
  <c r="BD220" i="1"/>
  <c r="BE220" i="1"/>
  <c r="BF220" i="1"/>
  <c r="BG220" i="1"/>
  <c r="BH220" i="1"/>
  <c r="BI220" i="1"/>
  <c r="BJ220" i="1"/>
  <c r="BK220" i="1"/>
  <c r="BM220" i="1"/>
  <c r="BN220" i="1"/>
  <c r="BP220" i="1"/>
  <c r="BT220" i="1"/>
  <c r="BV220" i="1"/>
  <c r="BX220" i="1"/>
  <c r="BZ220" i="1"/>
  <c r="CB220" i="1"/>
  <c r="CC220" i="1"/>
  <c r="CE220" i="1"/>
  <c r="A221" i="1"/>
  <c r="B221" i="1"/>
  <c r="C221" i="1"/>
  <c r="D221" i="1"/>
  <c r="E221" i="1"/>
  <c r="F221" i="1"/>
  <c r="G221" i="1"/>
  <c r="H221" i="1"/>
  <c r="I221" i="1"/>
  <c r="J221" i="1"/>
  <c r="K221" i="1"/>
  <c r="L221" i="1"/>
  <c r="M221" i="1"/>
  <c r="N221" i="1"/>
  <c r="O221" i="1"/>
  <c r="P221" i="1"/>
  <c r="AT221" i="1"/>
  <c r="BL221" i="1"/>
  <c r="BN221" i="1"/>
  <c r="Y221" i="1"/>
  <c r="BO221" i="1"/>
  <c r="BP221" i="1"/>
  <c r="Z221" i="1"/>
  <c r="BQ221" i="1"/>
  <c r="BR221" i="1"/>
  <c r="AA221" i="1"/>
  <c r="BS221" i="1"/>
  <c r="BT221" i="1"/>
  <c r="AB221" i="1"/>
  <c r="BU221" i="1"/>
  <c r="BV221" i="1"/>
  <c r="AC221" i="1"/>
  <c r="BW221" i="1"/>
  <c r="AD221" i="1"/>
  <c r="BY221" i="1"/>
  <c r="AE221" i="1"/>
  <c r="CA221" i="1"/>
  <c r="AF221" i="1"/>
  <c r="CD221" i="1"/>
  <c r="AG221" i="1"/>
  <c r="CF221" i="1"/>
  <c r="CG221" i="1"/>
  <c r="AH221" i="1"/>
  <c r="Q221" i="1"/>
  <c r="AI221" i="1"/>
  <c r="AJ221" i="1"/>
  <c r="AK221" i="1"/>
  <c r="AL221" i="1"/>
  <c r="AM221" i="1"/>
  <c r="AN221" i="1"/>
  <c r="AO221" i="1"/>
  <c r="AQ221" i="1"/>
  <c r="AR221" i="1"/>
  <c r="AS221" i="1"/>
  <c r="R221" i="1"/>
  <c r="AU221" i="1"/>
  <c r="AW221" i="1"/>
  <c r="AX221" i="1"/>
  <c r="AY221" i="1"/>
  <c r="AZ221" i="1"/>
  <c r="BA221" i="1"/>
  <c r="V221" i="1"/>
  <c r="W221" i="1"/>
  <c r="X221" i="1"/>
  <c r="BB221" i="1"/>
  <c r="BC221" i="1"/>
  <c r="BD221" i="1"/>
  <c r="BE221" i="1"/>
  <c r="BF221" i="1"/>
  <c r="BG221" i="1"/>
  <c r="BH221" i="1"/>
  <c r="BI221" i="1"/>
  <c r="BJ221" i="1"/>
  <c r="BK221" i="1"/>
  <c r="BM221" i="1"/>
  <c r="BX221" i="1"/>
  <c r="BZ221" i="1"/>
  <c r="CB221" i="1"/>
  <c r="CC221" i="1"/>
  <c r="CE221" i="1"/>
  <c r="A222" i="1"/>
  <c r="B222" i="1"/>
  <c r="C222" i="1"/>
  <c r="D222" i="1"/>
  <c r="E222" i="1"/>
  <c r="F222" i="1"/>
  <c r="G222" i="1"/>
  <c r="H222" i="1"/>
  <c r="I222" i="1"/>
  <c r="J222" i="1"/>
  <c r="K222" i="1"/>
  <c r="L222" i="1"/>
  <c r="M222" i="1"/>
  <c r="N222" i="1"/>
  <c r="O222" i="1"/>
  <c r="P222" i="1"/>
  <c r="AT222" i="1"/>
  <c r="BL222" i="1"/>
  <c r="BN222" i="1"/>
  <c r="Y222" i="1"/>
  <c r="BO222" i="1"/>
  <c r="BP222" i="1"/>
  <c r="Z222" i="1"/>
  <c r="BQ222" i="1"/>
  <c r="BR222" i="1"/>
  <c r="AA222" i="1"/>
  <c r="BS222" i="1"/>
  <c r="AB222" i="1"/>
  <c r="BU222" i="1"/>
  <c r="AC222" i="1"/>
  <c r="BW222" i="1"/>
  <c r="AD222" i="1"/>
  <c r="BY222" i="1"/>
  <c r="AE222" i="1"/>
  <c r="CA222" i="1"/>
  <c r="AF222" i="1"/>
  <c r="CD222" i="1"/>
  <c r="AG222" i="1"/>
  <c r="CF222" i="1"/>
  <c r="CG222" i="1"/>
  <c r="AH222" i="1"/>
  <c r="Q222" i="1"/>
  <c r="AI222" i="1"/>
  <c r="AJ222" i="1"/>
  <c r="AK222" i="1"/>
  <c r="AL222" i="1"/>
  <c r="AM222" i="1"/>
  <c r="AN222" i="1"/>
  <c r="AO222" i="1"/>
  <c r="AQ222" i="1"/>
  <c r="AR222" i="1"/>
  <c r="AS222" i="1"/>
  <c r="R222" i="1"/>
  <c r="AU222" i="1"/>
  <c r="AW222" i="1"/>
  <c r="AX222" i="1"/>
  <c r="AY222" i="1"/>
  <c r="AZ222" i="1"/>
  <c r="BA222" i="1"/>
  <c r="V222" i="1"/>
  <c r="BB222" i="1"/>
  <c r="BC222" i="1"/>
  <c r="BD222" i="1"/>
  <c r="BE222" i="1"/>
  <c r="BF222" i="1"/>
  <c r="BG222" i="1"/>
  <c r="BH222" i="1"/>
  <c r="BI222" i="1"/>
  <c r="BJ222" i="1"/>
  <c r="BK222" i="1"/>
  <c r="BM222" i="1"/>
  <c r="BT222" i="1"/>
  <c r="BV222" i="1"/>
  <c r="BX222" i="1"/>
  <c r="BZ222" i="1"/>
  <c r="CB222" i="1"/>
  <c r="CC222" i="1"/>
  <c r="CE222" i="1"/>
  <c r="A223" i="1"/>
  <c r="B223" i="1"/>
  <c r="C223" i="1"/>
  <c r="D223" i="1"/>
  <c r="E223" i="1"/>
  <c r="F223" i="1"/>
  <c r="G223" i="1"/>
  <c r="H223" i="1"/>
  <c r="I223" i="1"/>
  <c r="J223" i="1"/>
  <c r="K223" i="1"/>
  <c r="L223" i="1"/>
  <c r="M223" i="1"/>
  <c r="N223" i="1"/>
  <c r="O223" i="1"/>
  <c r="P223" i="1"/>
  <c r="AT223" i="1"/>
  <c r="BL223" i="1"/>
  <c r="BN223" i="1"/>
  <c r="Y223" i="1"/>
  <c r="BO223" i="1"/>
  <c r="BP223" i="1"/>
  <c r="Z223" i="1"/>
  <c r="BQ223" i="1"/>
  <c r="BR223" i="1"/>
  <c r="AA223" i="1"/>
  <c r="BS223" i="1"/>
  <c r="BT223" i="1"/>
  <c r="AB223" i="1"/>
  <c r="BU223" i="1"/>
  <c r="BV223" i="1"/>
  <c r="AC223" i="1"/>
  <c r="BW223" i="1"/>
  <c r="AD223" i="1"/>
  <c r="BY223" i="1"/>
  <c r="AE223" i="1"/>
  <c r="CA223" i="1"/>
  <c r="AF223" i="1"/>
  <c r="CD223" i="1"/>
  <c r="AG223" i="1"/>
  <c r="CF223" i="1"/>
  <c r="CG223" i="1"/>
  <c r="AH223" i="1"/>
  <c r="Q223" i="1"/>
  <c r="AI223" i="1"/>
  <c r="AJ223" i="1"/>
  <c r="AK223" i="1"/>
  <c r="AL223" i="1"/>
  <c r="AM223" i="1"/>
  <c r="AN223" i="1"/>
  <c r="AO223" i="1"/>
  <c r="AQ223" i="1"/>
  <c r="AR223" i="1"/>
  <c r="AS223" i="1"/>
  <c r="R223" i="1"/>
  <c r="AU223" i="1"/>
  <c r="AW223" i="1"/>
  <c r="AX223" i="1"/>
  <c r="AY223" i="1"/>
  <c r="AZ223" i="1"/>
  <c r="BA223" i="1"/>
  <c r="V223" i="1"/>
  <c r="X223" i="1"/>
  <c r="W223" i="1"/>
  <c r="BB223" i="1"/>
  <c r="BC223" i="1"/>
  <c r="BD223" i="1"/>
  <c r="BE223" i="1"/>
  <c r="BF223" i="1"/>
  <c r="BG223" i="1"/>
  <c r="BH223" i="1"/>
  <c r="BI223" i="1"/>
  <c r="BJ223" i="1"/>
  <c r="BK223" i="1"/>
  <c r="BM223" i="1"/>
  <c r="BX223" i="1"/>
  <c r="BZ223" i="1"/>
  <c r="CB223" i="1"/>
  <c r="CC223" i="1"/>
  <c r="CE223" i="1"/>
  <c r="A224" i="1"/>
  <c r="B224" i="1"/>
  <c r="C224" i="1"/>
  <c r="D224" i="1"/>
  <c r="E224" i="1"/>
  <c r="F224" i="1"/>
  <c r="G224" i="1"/>
  <c r="H224" i="1"/>
  <c r="I224" i="1"/>
  <c r="J224" i="1"/>
  <c r="K224" i="1"/>
  <c r="L224" i="1"/>
  <c r="M224" i="1"/>
  <c r="N224" i="1"/>
  <c r="O224" i="1"/>
  <c r="P224" i="1"/>
  <c r="AT224" i="1"/>
  <c r="BL224" i="1"/>
  <c r="BN224" i="1"/>
  <c r="Y224" i="1"/>
  <c r="BO224" i="1"/>
  <c r="BP224" i="1"/>
  <c r="Z224" i="1"/>
  <c r="BQ224" i="1"/>
  <c r="BR224" i="1"/>
  <c r="AA224" i="1"/>
  <c r="BS224" i="1"/>
  <c r="AB224" i="1"/>
  <c r="BU224" i="1"/>
  <c r="AC224" i="1"/>
  <c r="BW224" i="1"/>
  <c r="AD224" i="1"/>
  <c r="BY224" i="1"/>
  <c r="AE224" i="1"/>
  <c r="CA224" i="1"/>
  <c r="AF224" i="1"/>
  <c r="CD224" i="1"/>
  <c r="AG224" i="1"/>
  <c r="CF224" i="1"/>
  <c r="CG224" i="1"/>
  <c r="AH224" i="1"/>
  <c r="Q224" i="1"/>
  <c r="AI224" i="1"/>
  <c r="AJ224" i="1"/>
  <c r="AK224" i="1"/>
  <c r="AL224" i="1"/>
  <c r="AM224" i="1"/>
  <c r="AN224" i="1"/>
  <c r="AO224" i="1"/>
  <c r="AQ224" i="1"/>
  <c r="AR224" i="1"/>
  <c r="AS224" i="1"/>
  <c r="R224" i="1"/>
  <c r="AU224" i="1"/>
  <c r="AW224" i="1"/>
  <c r="AX224" i="1"/>
  <c r="AY224" i="1"/>
  <c r="AZ224" i="1"/>
  <c r="BA224" i="1"/>
  <c r="V224" i="1"/>
  <c r="W224" i="1"/>
  <c r="X224" i="1"/>
  <c r="BB224" i="1"/>
  <c r="BC224" i="1"/>
  <c r="BD224" i="1"/>
  <c r="BE224" i="1"/>
  <c r="BF224" i="1"/>
  <c r="BG224" i="1"/>
  <c r="BH224" i="1"/>
  <c r="BI224" i="1"/>
  <c r="BJ224" i="1"/>
  <c r="BK224" i="1"/>
  <c r="BM224" i="1"/>
  <c r="BT224" i="1"/>
  <c r="BV224" i="1"/>
  <c r="BX224" i="1"/>
  <c r="BZ224" i="1"/>
  <c r="CB224" i="1"/>
  <c r="CC224" i="1"/>
  <c r="CE224" i="1"/>
  <c r="A225" i="1"/>
  <c r="B225" i="1"/>
  <c r="C225" i="1"/>
  <c r="D225" i="1"/>
  <c r="E225" i="1"/>
  <c r="F225" i="1"/>
  <c r="G225" i="1"/>
  <c r="H225" i="1"/>
  <c r="I225" i="1"/>
  <c r="J225" i="1"/>
  <c r="K225" i="1"/>
  <c r="L225" i="1"/>
  <c r="M225" i="1"/>
  <c r="N225" i="1"/>
  <c r="O225" i="1"/>
  <c r="P225" i="1"/>
  <c r="AT225" i="1"/>
  <c r="BL225" i="1"/>
  <c r="BN225" i="1"/>
  <c r="Y225" i="1"/>
  <c r="BO225" i="1"/>
  <c r="BP225" i="1"/>
  <c r="Z225" i="1"/>
  <c r="BQ225" i="1"/>
  <c r="BR225" i="1"/>
  <c r="AA225" i="1"/>
  <c r="BS225" i="1"/>
  <c r="AB225" i="1"/>
  <c r="BU225" i="1"/>
  <c r="BV225" i="1"/>
  <c r="AC225" i="1"/>
  <c r="BW225" i="1"/>
  <c r="BX225" i="1"/>
  <c r="AD225" i="1"/>
  <c r="BY225" i="1"/>
  <c r="BZ225" i="1"/>
  <c r="AE225" i="1"/>
  <c r="CA225" i="1"/>
  <c r="AF225" i="1"/>
  <c r="CD225" i="1"/>
  <c r="AG225" i="1"/>
  <c r="CF225" i="1"/>
  <c r="CG225" i="1"/>
  <c r="AH225" i="1"/>
  <c r="Q225" i="1"/>
  <c r="AI225" i="1"/>
  <c r="AJ225" i="1"/>
  <c r="AK225" i="1"/>
  <c r="AL225" i="1"/>
  <c r="AM225" i="1"/>
  <c r="AN225" i="1"/>
  <c r="AO225" i="1"/>
  <c r="AQ225" i="1"/>
  <c r="AR225" i="1"/>
  <c r="AS225" i="1"/>
  <c r="R225" i="1"/>
  <c r="AU225" i="1"/>
  <c r="AW225" i="1"/>
  <c r="AX225" i="1"/>
  <c r="AY225" i="1"/>
  <c r="AZ225" i="1"/>
  <c r="BA225" i="1"/>
  <c r="V225" i="1"/>
  <c r="BB225" i="1"/>
  <c r="BC225" i="1"/>
  <c r="BD225" i="1"/>
  <c r="BE225" i="1"/>
  <c r="BF225" i="1"/>
  <c r="BG225" i="1"/>
  <c r="BH225" i="1"/>
  <c r="BI225" i="1"/>
  <c r="BJ225" i="1"/>
  <c r="BK225" i="1"/>
  <c r="BM225" i="1"/>
  <c r="BT225" i="1"/>
  <c r="CB225" i="1"/>
  <c r="CC225" i="1"/>
  <c r="CE225" i="1"/>
  <c r="A226" i="1"/>
  <c r="B226" i="1"/>
  <c r="C226" i="1"/>
  <c r="D226" i="1"/>
  <c r="E226" i="1"/>
  <c r="F226" i="1"/>
  <c r="G226" i="1"/>
  <c r="H226" i="1"/>
  <c r="I226" i="1"/>
  <c r="J226" i="1"/>
  <c r="K226" i="1"/>
  <c r="L226" i="1"/>
  <c r="M226" i="1"/>
  <c r="N226" i="1"/>
  <c r="O226" i="1"/>
  <c r="P226" i="1"/>
  <c r="AT226" i="1"/>
  <c r="BL226" i="1"/>
  <c r="Y226" i="1"/>
  <c r="BO226" i="1"/>
  <c r="Z226" i="1"/>
  <c r="BQ226" i="1"/>
  <c r="AA226" i="1"/>
  <c r="BS226" i="1"/>
  <c r="AB226" i="1"/>
  <c r="BU226" i="1"/>
  <c r="AC226" i="1"/>
  <c r="BW226" i="1"/>
  <c r="AD226" i="1"/>
  <c r="BY226" i="1"/>
  <c r="AE226" i="1"/>
  <c r="CA226" i="1"/>
  <c r="AF226" i="1"/>
  <c r="CD226" i="1"/>
  <c r="AG226" i="1"/>
  <c r="CF226" i="1"/>
  <c r="CG226" i="1"/>
  <c r="AH226" i="1"/>
  <c r="Q226" i="1"/>
  <c r="AI226" i="1"/>
  <c r="AJ226" i="1"/>
  <c r="AK226" i="1"/>
  <c r="AL226" i="1"/>
  <c r="AM226" i="1"/>
  <c r="AN226" i="1"/>
  <c r="AO226" i="1"/>
  <c r="AQ226" i="1"/>
  <c r="AR226" i="1"/>
  <c r="AS226" i="1"/>
  <c r="R226" i="1"/>
  <c r="AU226" i="1"/>
  <c r="AW226" i="1"/>
  <c r="AX226" i="1"/>
  <c r="AY226" i="1"/>
  <c r="AZ226" i="1"/>
  <c r="BA226" i="1"/>
  <c r="V226" i="1"/>
  <c r="X226" i="1"/>
  <c r="W226" i="1"/>
  <c r="BB226" i="1"/>
  <c r="BC226" i="1"/>
  <c r="BD226" i="1"/>
  <c r="BE226" i="1"/>
  <c r="BF226" i="1"/>
  <c r="BG226" i="1"/>
  <c r="BH226" i="1"/>
  <c r="BI226" i="1"/>
  <c r="BJ226" i="1"/>
  <c r="BK226" i="1"/>
  <c r="BM226" i="1"/>
  <c r="BN226" i="1"/>
  <c r="BP226" i="1"/>
  <c r="BR226" i="1"/>
  <c r="BT226" i="1"/>
  <c r="BV226" i="1"/>
  <c r="BX226" i="1"/>
  <c r="BZ226" i="1"/>
  <c r="CB226" i="1"/>
  <c r="CC226" i="1"/>
  <c r="CE226" i="1"/>
  <c r="A227" i="1"/>
  <c r="B227" i="1"/>
  <c r="C227" i="1"/>
  <c r="D227" i="1"/>
  <c r="E227" i="1"/>
  <c r="F227" i="1"/>
  <c r="G227" i="1"/>
  <c r="H227" i="1"/>
  <c r="I227" i="1"/>
  <c r="J227" i="1"/>
  <c r="K227" i="1"/>
  <c r="L227" i="1"/>
  <c r="M227" i="1"/>
  <c r="N227" i="1"/>
  <c r="O227" i="1"/>
  <c r="P227" i="1"/>
  <c r="AT227" i="1"/>
  <c r="BL227" i="1"/>
  <c r="BN227" i="1"/>
  <c r="Y227" i="1"/>
  <c r="BO227" i="1"/>
  <c r="BP227" i="1"/>
  <c r="Z227" i="1"/>
  <c r="BQ227" i="1"/>
  <c r="BR227" i="1"/>
  <c r="AA227" i="1"/>
  <c r="BS227" i="1"/>
  <c r="BT227" i="1"/>
  <c r="AB227" i="1"/>
  <c r="BU227" i="1"/>
  <c r="BV227" i="1"/>
  <c r="AC227" i="1"/>
  <c r="BW227" i="1"/>
  <c r="AD227" i="1"/>
  <c r="BY227" i="1"/>
  <c r="AE227" i="1"/>
  <c r="CA227" i="1"/>
  <c r="AF227" i="1"/>
  <c r="CD227" i="1"/>
  <c r="AG227" i="1"/>
  <c r="CF227" i="1"/>
  <c r="CG227" i="1"/>
  <c r="AH227" i="1"/>
  <c r="Q227" i="1"/>
  <c r="AI227" i="1"/>
  <c r="AJ227" i="1"/>
  <c r="AK227" i="1"/>
  <c r="AL227" i="1"/>
  <c r="AM227" i="1"/>
  <c r="AN227" i="1"/>
  <c r="AO227" i="1"/>
  <c r="AQ227" i="1"/>
  <c r="AR227" i="1"/>
  <c r="AS227" i="1"/>
  <c r="R227" i="1"/>
  <c r="AU227" i="1"/>
  <c r="AW227" i="1"/>
  <c r="AX227" i="1"/>
  <c r="AY227" i="1"/>
  <c r="AZ227" i="1"/>
  <c r="BA227" i="1"/>
  <c r="V227" i="1"/>
  <c r="X227" i="1"/>
  <c r="W227" i="1"/>
  <c r="BB227" i="1"/>
  <c r="BC227" i="1"/>
  <c r="BD227" i="1"/>
  <c r="BE227" i="1"/>
  <c r="BF227" i="1"/>
  <c r="BG227" i="1"/>
  <c r="BH227" i="1"/>
  <c r="BI227" i="1"/>
  <c r="BJ227" i="1"/>
  <c r="BK227" i="1"/>
  <c r="BM227" i="1"/>
  <c r="BX227" i="1"/>
  <c r="BZ227" i="1"/>
  <c r="CB227" i="1"/>
  <c r="CC227" i="1"/>
  <c r="CE227" i="1"/>
  <c r="A228" i="1"/>
  <c r="B228" i="1"/>
  <c r="C228" i="1"/>
  <c r="D228" i="1"/>
  <c r="E228" i="1"/>
  <c r="F228" i="1"/>
  <c r="G228" i="1"/>
  <c r="H228" i="1"/>
  <c r="I228" i="1"/>
  <c r="J228" i="1"/>
  <c r="K228" i="1"/>
  <c r="L228" i="1"/>
  <c r="M228" i="1"/>
  <c r="N228" i="1"/>
  <c r="O228" i="1"/>
  <c r="P228" i="1"/>
  <c r="AT228" i="1"/>
  <c r="BL228" i="1"/>
  <c r="Y228" i="1"/>
  <c r="BO228" i="1"/>
  <c r="Z228" i="1"/>
  <c r="BQ228" i="1"/>
  <c r="BR228" i="1"/>
  <c r="AA228" i="1"/>
  <c r="BS228" i="1"/>
  <c r="AB228" i="1"/>
  <c r="BU228" i="1"/>
  <c r="AC228" i="1"/>
  <c r="BW228" i="1"/>
  <c r="AD228" i="1"/>
  <c r="BY228" i="1"/>
  <c r="AE228" i="1"/>
  <c r="CA228" i="1"/>
  <c r="AF228" i="1"/>
  <c r="CD228" i="1"/>
  <c r="AG228" i="1"/>
  <c r="CF228" i="1"/>
  <c r="CG228" i="1"/>
  <c r="AH228" i="1"/>
  <c r="Q228" i="1"/>
  <c r="AI228" i="1"/>
  <c r="AJ228" i="1"/>
  <c r="AK228" i="1"/>
  <c r="AL228" i="1"/>
  <c r="AM228" i="1"/>
  <c r="AN228" i="1"/>
  <c r="AO228" i="1"/>
  <c r="AQ228" i="1"/>
  <c r="AR228" i="1"/>
  <c r="AS228" i="1"/>
  <c r="R228" i="1"/>
  <c r="AU228" i="1"/>
  <c r="AW228" i="1"/>
  <c r="AX228" i="1"/>
  <c r="AY228" i="1"/>
  <c r="AZ228" i="1"/>
  <c r="BA228" i="1"/>
  <c r="V228" i="1"/>
  <c r="BB228" i="1"/>
  <c r="BC228" i="1"/>
  <c r="BD228" i="1"/>
  <c r="BE228" i="1"/>
  <c r="BF228" i="1"/>
  <c r="BG228" i="1"/>
  <c r="BH228" i="1"/>
  <c r="BI228" i="1"/>
  <c r="BJ228" i="1"/>
  <c r="BK228" i="1"/>
  <c r="BM228" i="1"/>
  <c r="BN228" i="1"/>
  <c r="BP228" i="1"/>
  <c r="BT228" i="1"/>
  <c r="BV228" i="1"/>
  <c r="BX228" i="1"/>
  <c r="BZ228" i="1"/>
  <c r="CB228" i="1"/>
  <c r="CC228" i="1"/>
  <c r="CE228" i="1"/>
  <c r="A229" i="1"/>
  <c r="B229" i="1"/>
  <c r="C229" i="1"/>
  <c r="D229" i="1"/>
  <c r="E229" i="1"/>
  <c r="F229" i="1"/>
  <c r="G229" i="1"/>
  <c r="H229" i="1"/>
  <c r="I229" i="1"/>
  <c r="J229" i="1"/>
  <c r="K229" i="1"/>
  <c r="L229" i="1"/>
  <c r="M229" i="1"/>
  <c r="N229" i="1"/>
  <c r="O229" i="1"/>
  <c r="P229" i="1"/>
  <c r="AT229" i="1"/>
  <c r="BL229" i="1"/>
  <c r="BN229" i="1"/>
  <c r="Y229" i="1"/>
  <c r="BO229" i="1"/>
  <c r="BP229" i="1"/>
  <c r="Z229" i="1"/>
  <c r="BQ229" i="1"/>
  <c r="BR229" i="1"/>
  <c r="AA229" i="1"/>
  <c r="BS229" i="1"/>
  <c r="BT229" i="1"/>
  <c r="AB229" i="1"/>
  <c r="BU229" i="1"/>
  <c r="BV229" i="1"/>
  <c r="AC229" i="1"/>
  <c r="BW229" i="1"/>
  <c r="BX229" i="1"/>
  <c r="AD229" i="1"/>
  <c r="BY229" i="1"/>
  <c r="BZ229" i="1"/>
  <c r="AE229" i="1"/>
  <c r="CA229" i="1"/>
  <c r="AF229" i="1"/>
  <c r="CD229" i="1"/>
  <c r="AG229" i="1"/>
  <c r="CF229" i="1"/>
  <c r="CG229" i="1"/>
  <c r="AH229" i="1"/>
  <c r="Q229" i="1"/>
  <c r="AI229" i="1"/>
  <c r="AJ229" i="1"/>
  <c r="AK229" i="1"/>
  <c r="AL229" i="1"/>
  <c r="AM229" i="1"/>
  <c r="AN229" i="1"/>
  <c r="AO229" i="1"/>
  <c r="AQ229" i="1"/>
  <c r="AR229" i="1"/>
  <c r="AS229" i="1"/>
  <c r="R229" i="1"/>
  <c r="AU229" i="1"/>
  <c r="AW229" i="1"/>
  <c r="AX229" i="1"/>
  <c r="AY229" i="1"/>
  <c r="AZ229" i="1"/>
  <c r="BA229" i="1"/>
  <c r="V229" i="1"/>
  <c r="X229" i="1"/>
  <c r="W229" i="1"/>
  <c r="BB229" i="1"/>
  <c r="BC229" i="1"/>
  <c r="BD229" i="1"/>
  <c r="BE229" i="1"/>
  <c r="BF229" i="1"/>
  <c r="BG229" i="1"/>
  <c r="BH229" i="1"/>
  <c r="BI229" i="1"/>
  <c r="BJ229" i="1"/>
  <c r="BK229" i="1"/>
  <c r="BM229" i="1"/>
  <c r="CB229" i="1"/>
  <c r="CC229" i="1"/>
  <c r="CE229" i="1"/>
  <c r="A230" i="1"/>
  <c r="B230" i="1"/>
  <c r="C230" i="1"/>
  <c r="D230" i="1"/>
  <c r="E230" i="1"/>
  <c r="F230" i="1"/>
  <c r="G230" i="1"/>
  <c r="H230" i="1"/>
  <c r="I230" i="1"/>
  <c r="J230" i="1"/>
  <c r="K230" i="1"/>
  <c r="L230" i="1"/>
  <c r="M230" i="1"/>
  <c r="N230" i="1"/>
  <c r="O230" i="1"/>
  <c r="P230" i="1"/>
  <c r="AT230" i="1"/>
  <c r="BL230" i="1"/>
  <c r="BN230" i="1"/>
  <c r="Y230" i="1"/>
  <c r="BO230" i="1"/>
  <c r="BP230" i="1"/>
  <c r="Z230" i="1"/>
  <c r="BQ230" i="1"/>
  <c r="BR230" i="1"/>
  <c r="AA230" i="1"/>
  <c r="BS230" i="1"/>
  <c r="AB230" i="1"/>
  <c r="BU230" i="1"/>
  <c r="BV230" i="1"/>
  <c r="AC230" i="1"/>
  <c r="BW230" i="1"/>
  <c r="AD230" i="1"/>
  <c r="BY230" i="1"/>
  <c r="AE230" i="1"/>
  <c r="CA230" i="1"/>
  <c r="AF230" i="1"/>
  <c r="CD230" i="1"/>
  <c r="AG230" i="1"/>
  <c r="CF230" i="1"/>
  <c r="CG230" i="1"/>
  <c r="AH230" i="1"/>
  <c r="Q230" i="1"/>
  <c r="AI230" i="1"/>
  <c r="AJ230" i="1"/>
  <c r="AK230" i="1"/>
  <c r="AL230" i="1"/>
  <c r="AM230" i="1"/>
  <c r="AN230" i="1"/>
  <c r="AO230" i="1"/>
  <c r="AQ230" i="1"/>
  <c r="AR230" i="1"/>
  <c r="AS230" i="1"/>
  <c r="R230" i="1"/>
  <c r="AU230" i="1"/>
  <c r="AW230" i="1"/>
  <c r="AX230" i="1"/>
  <c r="AY230" i="1"/>
  <c r="AZ230" i="1"/>
  <c r="BA230" i="1"/>
  <c r="V230" i="1"/>
  <c r="X230" i="1"/>
  <c r="W230" i="1"/>
  <c r="BB230" i="1"/>
  <c r="BC230" i="1"/>
  <c r="BD230" i="1"/>
  <c r="BE230" i="1"/>
  <c r="BF230" i="1"/>
  <c r="BG230" i="1"/>
  <c r="BH230" i="1"/>
  <c r="BI230" i="1"/>
  <c r="BJ230" i="1"/>
  <c r="BK230" i="1"/>
  <c r="BM230" i="1"/>
  <c r="BT230" i="1"/>
  <c r="BX230" i="1"/>
  <c r="BZ230" i="1"/>
  <c r="CB230" i="1"/>
  <c r="CC230" i="1"/>
  <c r="CE230" i="1"/>
  <c r="A231" i="1"/>
  <c r="B231" i="1"/>
  <c r="C231" i="1"/>
  <c r="D231" i="1"/>
  <c r="E231" i="1"/>
  <c r="F231" i="1"/>
  <c r="G231" i="1"/>
  <c r="H231" i="1"/>
  <c r="I231" i="1"/>
  <c r="J231" i="1"/>
  <c r="K231" i="1"/>
  <c r="L231" i="1"/>
  <c r="M231" i="1"/>
  <c r="N231" i="1"/>
  <c r="O231" i="1"/>
  <c r="P231" i="1"/>
  <c r="AT231" i="1"/>
  <c r="BL231" i="1"/>
  <c r="BN231" i="1"/>
  <c r="Y231" i="1"/>
  <c r="BO231" i="1"/>
  <c r="BP231" i="1"/>
  <c r="Z231" i="1"/>
  <c r="BQ231" i="1"/>
  <c r="BR231" i="1"/>
  <c r="AA231" i="1"/>
  <c r="BS231" i="1"/>
  <c r="AB231" i="1"/>
  <c r="BU231" i="1"/>
  <c r="BV231" i="1"/>
  <c r="AC231" i="1"/>
  <c r="BW231" i="1"/>
  <c r="AD231" i="1"/>
  <c r="BY231" i="1"/>
  <c r="AE231" i="1"/>
  <c r="CA231" i="1"/>
  <c r="AF231" i="1"/>
  <c r="CD231" i="1"/>
  <c r="AG231" i="1"/>
  <c r="CF231" i="1"/>
  <c r="CG231" i="1"/>
  <c r="AH231" i="1"/>
  <c r="Q231" i="1"/>
  <c r="AI231" i="1"/>
  <c r="AJ231" i="1"/>
  <c r="AK231" i="1"/>
  <c r="AL231" i="1"/>
  <c r="AM231" i="1"/>
  <c r="AN231" i="1"/>
  <c r="AO231" i="1"/>
  <c r="AQ231" i="1"/>
  <c r="AR231" i="1"/>
  <c r="AS231" i="1"/>
  <c r="R231" i="1"/>
  <c r="AU231" i="1"/>
  <c r="AW231" i="1"/>
  <c r="AX231" i="1"/>
  <c r="AY231" i="1"/>
  <c r="AZ231" i="1"/>
  <c r="BA231" i="1"/>
  <c r="V231" i="1"/>
  <c r="BB231" i="1"/>
  <c r="BC231" i="1"/>
  <c r="BD231" i="1"/>
  <c r="BE231" i="1"/>
  <c r="BF231" i="1"/>
  <c r="BG231" i="1"/>
  <c r="BH231" i="1"/>
  <c r="BI231" i="1"/>
  <c r="BJ231" i="1"/>
  <c r="BK231" i="1"/>
  <c r="BM231" i="1"/>
  <c r="BT231" i="1"/>
  <c r="BX231" i="1"/>
  <c r="BZ231" i="1"/>
  <c r="CB231" i="1"/>
  <c r="CC231" i="1"/>
  <c r="CE231" i="1"/>
  <c r="A232" i="1"/>
  <c r="B232" i="1"/>
  <c r="C232" i="1"/>
  <c r="D232" i="1"/>
  <c r="E232" i="1"/>
  <c r="F232" i="1"/>
  <c r="G232" i="1"/>
  <c r="H232" i="1"/>
  <c r="I232" i="1"/>
  <c r="J232" i="1"/>
  <c r="K232" i="1"/>
  <c r="L232" i="1"/>
  <c r="M232" i="1"/>
  <c r="N232" i="1"/>
  <c r="O232" i="1"/>
  <c r="P232" i="1"/>
  <c r="AT232" i="1"/>
  <c r="BL232" i="1"/>
  <c r="BN232" i="1"/>
  <c r="Y232" i="1"/>
  <c r="BO232" i="1"/>
  <c r="BP232" i="1"/>
  <c r="Z232" i="1"/>
  <c r="BQ232" i="1"/>
  <c r="BR232" i="1"/>
  <c r="AA232" i="1"/>
  <c r="BS232" i="1"/>
  <c r="AB232" i="1"/>
  <c r="BU232" i="1"/>
  <c r="BV232" i="1"/>
  <c r="AC232" i="1"/>
  <c r="BW232" i="1"/>
  <c r="AD232" i="1"/>
  <c r="BY232" i="1"/>
  <c r="AE232" i="1"/>
  <c r="CA232" i="1"/>
  <c r="AF232" i="1"/>
  <c r="CD232" i="1"/>
  <c r="AG232" i="1"/>
  <c r="CF232" i="1"/>
  <c r="CG232" i="1"/>
  <c r="AH232" i="1"/>
  <c r="Q232" i="1"/>
  <c r="AI232" i="1"/>
  <c r="AJ232" i="1"/>
  <c r="AK232" i="1"/>
  <c r="AL232" i="1"/>
  <c r="AM232" i="1"/>
  <c r="AN232" i="1"/>
  <c r="AO232" i="1"/>
  <c r="AQ232" i="1"/>
  <c r="AR232" i="1"/>
  <c r="AS232" i="1"/>
  <c r="R232" i="1"/>
  <c r="AU232" i="1"/>
  <c r="AW232" i="1"/>
  <c r="AX232" i="1"/>
  <c r="AY232" i="1"/>
  <c r="AZ232" i="1"/>
  <c r="BA232" i="1"/>
  <c r="V232" i="1"/>
  <c r="W232" i="1"/>
  <c r="X232" i="1"/>
  <c r="BB232" i="1"/>
  <c r="BC232" i="1"/>
  <c r="BD232" i="1"/>
  <c r="BE232" i="1"/>
  <c r="BF232" i="1"/>
  <c r="BG232" i="1"/>
  <c r="BH232" i="1"/>
  <c r="BI232" i="1"/>
  <c r="BJ232" i="1"/>
  <c r="BK232" i="1"/>
  <c r="BM232" i="1"/>
  <c r="BT232" i="1"/>
  <c r="BX232" i="1"/>
  <c r="BZ232" i="1"/>
  <c r="CB232" i="1"/>
  <c r="CC232" i="1"/>
  <c r="CE232" i="1"/>
  <c r="A233" i="1"/>
  <c r="B233" i="1"/>
  <c r="C233" i="1"/>
  <c r="D233" i="1"/>
  <c r="E233" i="1"/>
  <c r="F233" i="1"/>
  <c r="G233" i="1"/>
  <c r="H233" i="1"/>
  <c r="I233" i="1"/>
  <c r="J233" i="1"/>
  <c r="K233" i="1"/>
  <c r="L233" i="1"/>
  <c r="M233" i="1"/>
  <c r="N233" i="1"/>
  <c r="O233" i="1"/>
  <c r="P233" i="1"/>
  <c r="AT233" i="1"/>
  <c r="BL233" i="1"/>
  <c r="BN233" i="1"/>
  <c r="Y233" i="1"/>
  <c r="BO233" i="1"/>
  <c r="BP233" i="1"/>
  <c r="Z233" i="1"/>
  <c r="BQ233" i="1"/>
  <c r="BR233" i="1"/>
  <c r="AA233" i="1"/>
  <c r="BS233" i="1"/>
  <c r="BT233" i="1"/>
  <c r="AB233" i="1"/>
  <c r="BU233" i="1"/>
  <c r="AC233" i="1"/>
  <c r="BW233" i="1"/>
  <c r="AD233" i="1"/>
  <c r="BY233" i="1"/>
  <c r="AE233" i="1"/>
  <c r="CA233" i="1"/>
  <c r="AF233" i="1"/>
  <c r="CD233" i="1"/>
  <c r="AG233" i="1"/>
  <c r="CF233" i="1"/>
  <c r="CG233" i="1"/>
  <c r="AH233" i="1"/>
  <c r="Q233" i="1"/>
  <c r="AI233" i="1"/>
  <c r="AJ233" i="1"/>
  <c r="AK233" i="1"/>
  <c r="AL233" i="1"/>
  <c r="AM233" i="1"/>
  <c r="AN233" i="1"/>
  <c r="AO233" i="1"/>
  <c r="AQ233" i="1"/>
  <c r="AR233" i="1"/>
  <c r="AS233" i="1"/>
  <c r="R233" i="1"/>
  <c r="AU233" i="1"/>
  <c r="AW233" i="1"/>
  <c r="AX233" i="1"/>
  <c r="AY233" i="1"/>
  <c r="AZ233" i="1"/>
  <c r="BA233" i="1"/>
  <c r="V233" i="1"/>
  <c r="W233" i="1"/>
  <c r="X233" i="1"/>
  <c r="BB233" i="1"/>
  <c r="BC233" i="1"/>
  <c r="BD233" i="1"/>
  <c r="BE233" i="1"/>
  <c r="BF233" i="1"/>
  <c r="BG233" i="1"/>
  <c r="BH233" i="1"/>
  <c r="BI233" i="1"/>
  <c r="BJ233" i="1"/>
  <c r="BK233" i="1"/>
  <c r="BM233" i="1"/>
  <c r="BV233" i="1"/>
  <c r="BX233" i="1"/>
  <c r="BZ233" i="1"/>
  <c r="CB233" i="1"/>
  <c r="CC233" i="1"/>
  <c r="CE233" i="1"/>
  <c r="A234" i="1"/>
  <c r="B234" i="1"/>
  <c r="C234" i="1"/>
  <c r="D234" i="1"/>
  <c r="E234" i="1"/>
  <c r="F234" i="1"/>
  <c r="G234" i="1"/>
  <c r="H234" i="1"/>
  <c r="I234" i="1"/>
  <c r="J234" i="1"/>
  <c r="K234" i="1"/>
  <c r="L234" i="1"/>
  <c r="M234" i="1"/>
  <c r="N234" i="1"/>
  <c r="O234" i="1"/>
  <c r="P234" i="1"/>
  <c r="AT234" i="1"/>
  <c r="BL234" i="1"/>
  <c r="BN234" i="1"/>
  <c r="Y234" i="1"/>
  <c r="BO234" i="1"/>
  <c r="BP234" i="1"/>
  <c r="Z234" i="1"/>
  <c r="BQ234" i="1"/>
  <c r="BR234" i="1"/>
  <c r="AA234" i="1"/>
  <c r="BS234" i="1"/>
  <c r="BT234" i="1"/>
  <c r="AB234" i="1"/>
  <c r="BU234" i="1"/>
  <c r="BV234" i="1"/>
  <c r="AC234" i="1"/>
  <c r="BW234" i="1"/>
  <c r="BX234" i="1"/>
  <c r="AD234" i="1"/>
  <c r="BY234" i="1"/>
  <c r="BZ234" i="1"/>
  <c r="AE234" i="1"/>
  <c r="CA234" i="1"/>
  <c r="CC234" i="1"/>
  <c r="AF234" i="1"/>
  <c r="CD234" i="1"/>
  <c r="AG234" i="1"/>
  <c r="CF234" i="1"/>
  <c r="CG234" i="1"/>
  <c r="AH234" i="1"/>
  <c r="Q234" i="1"/>
  <c r="AI234" i="1"/>
  <c r="AJ234" i="1"/>
  <c r="AK234" i="1"/>
  <c r="AL234" i="1"/>
  <c r="AM234" i="1"/>
  <c r="AN234" i="1"/>
  <c r="AO234" i="1"/>
  <c r="AQ234" i="1"/>
  <c r="AR234" i="1"/>
  <c r="AS234" i="1"/>
  <c r="R234" i="1"/>
  <c r="AU234" i="1"/>
  <c r="AW234" i="1"/>
  <c r="AX234" i="1"/>
  <c r="AY234" i="1"/>
  <c r="AZ234" i="1"/>
  <c r="BA234" i="1"/>
  <c r="V234" i="1"/>
  <c r="X234" i="1"/>
  <c r="W234" i="1"/>
  <c r="BB234" i="1"/>
  <c r="BC234" i="1"/>
  <c r="BD234" i="1"/>
  <c r="BE234" i="1"/>
  <c r="BF234" i="1"/>
  <c r="BG234" i="1"/>
  <c r="BH234" i="1"/>
  <c r="BI234" i="1"/>
  <c r="BJ234" i="1"/>
  <c r="BK234" i="1"/>
  <c r="BM234" i="1"/>
  <c r="CB234" i="1"/>
  <c r="CE234" i="1"/>
  <c r="A235" i="1"/>
  <c r="B235" i="1"/>
  <c r="C235" i="1"/>
  <c r="D235" i="1"/>
  <c r="E235" i="1"/>
  <c r="F235" i="1"/>
  <c r="G235" i="1"/>
  <c r="H235" i="1"/>
  <c r="I235" i="1"/>
  <c r="J235" i="1"/>
  <c r="K235" i="1"/>
  <c r="L235" i="1"/>
  <c r="M235" i="1"/>
  <c r="N235" i="1"/>
  <c r="O235" i="1"/>
  <c r="P235" i="1"/>
  <c r="AT235" i="1"/>
  <c r="BL235" i="1"/>
  <c r="Y235" i="1"/>
  <c r="BO235" i="1"/>
  <c r="Z235" i="1"/>
  <c r="BQ235" i="1"/>
  <c r="AA235" i="1"/>
  <c r="BS235" i="1"/>
  <c r="AB235" i="1"/>
  <c r="BU235" i="1"/>
  <c r="AC235" i="1"/>
  <c r="BW235" i="1"/>
  <c r="AD235" i="1"/>
  <c r="BY235" i="1"/>
  <c r="AE235" i="1"/>
  <c r="CA235" i="1"/>
  <c r="AF235" i="1"/>
  <c r="CD235" i="1"/>
  <c r="AG235" i="1"/>
  <c r="CF235" i="1"/>
  <c r="CG235" i="1"/>
  <c r="AH235" i="1"/>
  <c r="Q235" i="1"/>
  <c r="AI235" i="1"/>
  <c r="AJ235" i="1"/>
  <c r="AK235" i="1"/>
  <c r="AL235" i="1"/>
  <c r="AM235" i="1"/>
  <c r="AN235" i="1"/>
  <c r="AO235" i="1"/>
  <c r="AQ235" i="1"/>
  <c r="AR235" i="1"/>
  <c r="AS235" i="1"/>
  <c r="R235" i="1"/>
  <c r="AU235" i="1"/>
  <c r="AW235" i="1"/>
  <c r="AX235" i="1"/>
  <c r="AY235" i="1"/>
  <c r="AZ235" i="1"/>
  <c r="BA235" i="1"/>
  <c r="V235" i="1"/>
  <c r="BB235" i="1"/>
  <c r="BC235" i="1"/>
  <c r="BD235" i="1"/>
  <c r="BE235" i="1"/>
  <c r="BF235" i="1"/>
  <c r="BG235" i="1"/>
  <c r="BH235" i="1"/>
  <c r="BI235" i="1"/>
  <c r="BJ235" i="1"/>
  <c r="BK235" i="1"/>
  <c r="BM235" i="1"/>
  <c r="BN235" i="1"/>
  <c r="BP235" i="1"/>
  <c r="BR235" i="1"/>
  <c r="BT235" i="1"/>
  <c r="BV235" i="1"/>
  <c r="BX235" i="1"/>
  <c r="BZ235" i="1"/>
  <c r="CB235" i="1"/>
  <c r="CC235" i="1"/>
  <c r="CE235" i="1"/>
  <c r="A236" i="1"/>
  <c r="B236" i="1"/>
  <c r="C236" i="1"/>
  <c r="D236" i="1"/>
  <c r="E236" i="1"/>
  <c r="F236" i="1"/>
  <c r="G236" i="1"/>
  <c r="H236" i="1"/>
  <c r="I236" i="1"/>
  <c r="J236" i="1"/>
  <c r="K236" i="1"/>
  <c r="L236" i="1"/>
  <c r="M236" i="1"/>
  <c r="N236" i="1"/>
  <c r="O236" i="1"/>
  <c r="P236" i="1"/>
  <c r="AT236" i="1"/>
  <c r="BL236" i="1"/>
  <c r="BN236" i="1"/>
  <c r="Y236" i="1"/>
  <c r="BO236" i="1"/>
  <c r="BP236" i="1"/>
  <c r="Z236" i="1"/>
  <c r="BQ236" i="1"/>
  <c r="BR236" i="1"/>
  <c r="AA236" i="1"/>
  <c r="BS236" i="1"/>
  <c r="AB236" i="1"/>
  <c r="BU236" i="1"/>
  <c r="BV236" i="1"/>
  <c r="AC236" i="1"/>
  <c r="BW236" i="1"/>
  <c r="AD236" i="1"/>
  <c r="BY236" i="1"/>
  <c r="AE236" i="1"/>
  <c r="CA236" i="1"/>
  <c r="AF236" i="1"/>
  <c r="CD236" i="1"/>
  <c r="AG236" i="1"/>
  <c r="CF236" i="1"/>
  <c r="CG236" i="1"/>
  <c r="AH236" i="1"/>
  <c r="Q236" i="1"/>
  <c r="AI236" i="1"/>
  <c r="AJ236" i="1"/>
  <c r="AK236" i="1"/>
  <c r="AL236" i="1"/>
  <c r="AM236" i="1"/>
  <c r="AN236" i="1"/>
  <c r="AO236" i="1"/>
  <c r="AQ236" i="1"/>
  <c r="AR236" i="1"/>
  <c r="AS236" i="1"/>
  <c r="R236" i="1"/>
  <c r="AU236" i="1"/>
  <c r="AW236" i="1"/>
  <c r="AX236" i="1"/>
  <c r="AY236" i="1"/>
  <c r="AZ236" i="1"/>
  <c r="BA236" i="1"/>
  <c r="V236" i="1"/>
  <c r="W236" i="1"/>
  <c r="X236" i="1"/>
  <c r="BB236" i="1"/>
  <c r="BC236" i="1"/>
  <c r="BD236" i="1"/>
  <c r="BE236" i="1"/>
  <c r="BF236" i="1"/>
  <c r="BG236" i="1"/>
  <c r="BH236" i="1"/>
  <c r="BI236" i="1"/>
  <c r="BJ236" i="1"/>
  <c r="BK236" i="1"/>
  <c r="BM236" i="1"/>
  <c r="BT236" i="1"/>
  <c r="BX236" i="1"/>
  <c r="BZ236" i="1"/>
  <c r="CB236" i="1"/>
  <c r="CC236" i="1"/>
  <c r="CE236" i="1"/>
  <c r="A237" i="1"/>
  <c r="B237" i="1"/>
  <c r="C237" i="1"/>
  <c r="D237" i="1"/>
  <c r="E237" i="1"/>
  <c r="F237" i="1"/>
  <c r="G237" i="1"/>
  <c r="H237" i="1"/>
  <c r="I237" i="1"/>
  <c r="J237" i="1"/>
  <c r="K237" i="1"/>
  <c r="L237" i="1"/>
  <c r="M237" i="1"/>
  <c r="N237" i="1"/>
  <c r="O237" i="1"/>
  <c r="P237" i="1"/>
  <c r="AT237" i="1"/>
  <c r="BL237" i="1"/>
  <c r="BN237" i="1"/>
  <c r="Y237" i="1"/>
  <c r="BO237" i="1"/>
  <c r="BP237" i="1"/>
  <c r="Z237" i="1"/>
  <c r="BQ237" i="1"/>
  <c r="BR237" i="1"/>
  <c r="AA237" i="1"/>
  <c r="BS237" i="1"/>
  <c r="BT237" i="1"/>
  <c r="AB237" i="1"/>
  <c r="BU237" i="1"/>
  <c r="BV237" i="1"/>
  <c r="AC237" i="1"/>
  <c r="BW237" i="1"/>
  <c r="BX237" i="1"/>
  <c r="AD237" i="1"/>
  <c r="BY237" i="1"/>
  <c r="BZ237" i="1"/>
  <c r="AE237" i="1"/>
  <c r="CA237" i="1"/>
  <c r="CC237" i="1"/>
  <c r="AF237" i="1"/>
  <c r="CD237" i="1"/>
  <c r="AG237" i="1"/>
  <c r="CF237" i="1"/>
  <c r="CG237" i="1"/>
  <c r="AH237" i="1"/>
  <c r="Q237" i="1"/>
  <c r="AI237" i="1"/>
  <c r="AJ237" i="1"/>
  <c r="AK237" i="1"/>
  <c r="AL237" i="1"/>
  <c r="AM237" i="1"/>
  <c r="AN237" i="1"/>
  <c r="AO237" i="1"/>
  <c r="AQ237" i="1"/>
  <c r="AR237" i="1"/>
  <c r="AS237" i="1"/>
  <c r="R237" i="1"/>
  <c r="AU237" i="1"/>
  <c r="AW237" i="1"/>
  <c r="AX237" i="1"/>
  <c r="AY237" i="1"/>
  <c r="AZ237" i="1"/>
  <c r="BA237" i="1"/>
  <c r="V237" i="1"/>
  <c r="W237" i="1"/>
  <c r="X237" i="1"/>
  <c r="BB237" i="1"/>
  <c r="BC237" i="1"/>
  <c r="BD237" i="1"/>
  <c r="BE237" i="1"/>
  <c r="BF237" i="1"/>
  <c r="BG237" i="1"/>
  <c r="BH237" i="1"/>
  <c r="BI237" i="1"/>
  <c r="BJ237" i="1"/>
  <c r="BK237" i="1"/>
  <c r="BM237" i="1"/>
  <c r="CB237" i="1"/>
  <c r="CE237" i="1"/>
  <c r="A238" i="1"/>
  <c r="B238" i="1"/>
  <c r="C238" i="1"/>
  <c r="D238" i="1"/>
  <c r="E238" i="1"/>
  <c r="F238" i="1"/>
  <c r="G238" i="1"/>
  <c r="H238" i="1"/>
  <c r="I238" i="1"/>
  <c r="J238" i="1"/>
  <c r="K238" i="1"/>
  <c r="L238" i="1"/>
  <c r="M238" i="1"/>
  <c r="N238" i="1"/>
  <c r="O238" i="1"/>
  <c r="P238" i="1"/>
  <c r="AT238" i="1"/>
  <c r="BL238" i="1"/>
  <c r="Y238" i="1"/>
  <c r="BO238" i="1"/>
  <c r="Z238" i="1"/>
  <c r="BQ238" i="1"/>
  <c r="AA238" i="1"/>
  <c r="BS238" i="1"/>
  <c r="AB238" i="1"/>
  <c r="BU238" i="1"/>
  <c r="AC238" i="1"/>
  <c r="BW238" i="1"/>
  <c r="AD238" i="1"/>
  <c r="BY238" i="1"/>
  <c r="AE238" i="1"/>
  <c r="CA238" i="1"/>
  <c r="AF238" i="1"/>
  <c r="CD238" i="1"/>
  <c r="AG238" i="1"/>
  <c r="CF238" i="1"/>
  <c r="CG238" i="1"/>
  <c r="AH238" i="1"/>
  <c r="Q238" i="1"/>
  <c r="AI238" i="1"/>
  <c r="AJ238" i="1"/>
  <c r="AK238" i="1"/>
  <c r="AL238" i="1"/>
  <c r="AM238" i="1"/>
  <c r="AN238" i="1"/>
  <c r="AO238" i="1"/>
  <c r="AQ238" i="1"/>
  <c r="AR238" i="1"/>
  <c r="AS238" i="1"/>
  <c r="R238" i="1"/>
  <c r="AU238" i="1"/>
  <c r="AW238" i="1"/>
  <c r="AX238" i="1"/>
  <c r="AY238" i="1"/>
  <c r="AZ238" i="1"/>
  <c r="BA238" i="1"/>
  <c r="V238" i="1"/>
  <c r="X238" i="1"/>
  <c r="W238" i="1"/>
  <c r="BB238" i="1"/>
  <c r="BC238" i="1"/>
  <c r="BD238" i="1"/>
  <c r="BE238" i="1"/>
  <c r="BF238" i="1"/>
  <c r="BG238" i="1"/>
  <c r="BH238" i="1"/>
  <c r="BI238" i="1"/>
  <c r="BJ238" i="1"/>
  <c r="BK238" i="1"/>
  <c r="BM238" i="1"/>
  <c r="BN238" i="1"/>
  <c r="BP238" i="1"/>
  <c r="BR238" i="1"/>
  <c r="BT238" i="1"/>
  <c r="BV238" i="1"/>
  <c r="BX238" i="1"/>
  <c r="BZ238" i="1"/>
  <c r="CB238" i="1"/>
  <c r="CC238" i="1"/>
  <c r="CE238" i="1"/>
  <c r="A239" i="1"/>
  <c r="B239" i="1"/>
  <c r="C239" i="1"/>
  <c r="D239" i="1"/>
  <c r="E239" i="1"/>
  <c r="F239" i="1"/>
  <c r="G239" i="1"/>
  <c r="H239" i="1"/>
  <c r="I239" i="1"/>
  <c r="J239" i="1"/>
  <c r="K239" i="1"/>
  <c r="L239" i="1"/>
  <c r="M239" i="1"/>
  <c r="N239" i="1"/>
  <c r="O239" i="1"/>
  <c r="P239" i="1"/>
  <c r="AT239" i="1"/>
  <c r="BL239" i="1"/>
  <c r="Y239" i="1"/>
  <c r="BO239" i="1"/>
  <c r="BP239" i="1"/>
  <c r="Z239" i="1"/>
  <c r="BQ239" i="1"/>
  <c r="BR239" i="1"/>
  <c r="AA239" i="1"/>
  <c r="BS239" i="1"/>
  <c r="AB239" i="1"/>
  <c r="BU239" i="1"/>
  <c r="AC239" i="1"/>
  <c r="BW239" i="1"/>
  <c r="AD239" i="1"/>
  <c r="BY239" i="1"/>
  <c r="AE239" i="1"/>
  <c r="CA239" i="1"/>
  <c r="AF239" i="1"/>
  <c r="CD239" i="1"/>
  <c r="AG239" i="1"/>
  <c r="CF239" i="1"/>
  <c r="CG239" i="1"/>
  <c r="AH239" i="1"/>
  <c r="Q239" i="1"/>
  <c r="AI239" i="1"/>
  <c r="AJ239" i="1"/>
  <c r="AK239" i="1"/>
  <c r="AL239" i="1"/>
  <c r="AM239" i="1"/>
  <c r="AN239" i="1"/>
  <c r="AO239" i="1"/>
  <c r="AQ239" i="1"/>
  <c r="AR239" i="1"/>
  <c r="AS239" i="1"/>
  <c r="R239" i="1"/>
  <c r="AU239" i="1"/>
  <c r="AW239" i="1"/>
  <c r="AX239" i="1"/>
  <c r="AY239" i="1"/>
  <c r="AZ239" i="1"/>
  <c r="BA239" i="1"/>
  <c r="V239" i="1"/>
  <c r="W239" i="1"/>
  <c r="X239" i="1"/>
  <c r="BB239" i="1"/>
  <c r="BC239" i="1"/>
  <c r="BD239" i="1"/>
  <c r="BE239" i="1"/>
  <c r="BF239" i="1"/>
  <c r="BG239" i="1"/>
  <c r="BH239" i="1"/>
  <c r="BI239" i="1"/>
  <c r="BJ239" i="1"/>
  <c r="BK239" i="1"/>
  <c r="BM239" i="1"/>
  <c r="BN239" i="1"/>
  <c r="BT239" i="1"/>
  <c r="BV239" i="1"/>
  <c r="BX239" i="1"/>
  <c r="BZ239" i="1"/>
  <c r="CB239" i="1"/>
  <c r="CC239" i="1"/>
  <c r="CE239" i="1"/>
  <c r="A240" i="1"/>
  <c r="B240" i="1"/>
  <c r="C240" i="1"/>
  <c r="D240" i="1"/>
  <c r="E240" i="1"/>
  <c r="F240" i="1"/>
  <c r="G240" i="1"/>
  <c r="H240" i="1"/>
  <c r="I240" i="1"/>
  <c r="J240" i="1"/>
  <c r="K240" i="1"/>
  <c r="L240" i="1"/>
  <c r="M240" i="1"/>
  <c r="N240" i="1"/>
  <c r="O240" i="1"/>
  <c r="P240" i="1"/>
  <c r="AT240" i="1"/>
  <c r="BL240" i="1"/>
  <c r="BN240" i="1"/>
  <c r="Y240" i="1"/>
  <c r="BO240" i="1"/>
  <c r="BP240" i="1"/>
  <c r="Z240" i="1"/>
  <c r="BQ240" i="1"/>
  <c r="BR240" i="1"/>
  <c r="AA240" i="1"/>
  <c r="BS240" i="1"/>
  <c r="AB240" i="1"/>
  <c r="BU240" i="1"/>
  <c r="AC240" i="1"/>
  <c r="BW240" i="1"/>
  <c r="AD240" i="1"/>
  <c r="BY240" i="1"/>
  <c r="AE240" i="1"/>
  <c r="CA240" i="1"/>
  <c r="AF240" i="1"/>
  <c r="CD240" i="1"/>
  <c r="AG240" i="1"/>
  <c r="CF240" i="1"/>
  <c r="CG240" i="1"/>
  <c r="AH240" i="1"/>
  <c r="Q240" i="1"/>
  <c r="AI240" i="1"/>
  <c r="AJ240" i="1"/>
  <c r="AK240" i="1"/>
  <c r="AL240" i="1"/>
  <c r="AM240" i="1"/>
  <c r="AN240" i="1"/>
  <c r="AO240" i="1"/>
  <c r="AQ240" i="1"/>
  <c r="AR240" i="1"/>
  <c r="AS240" i="1"/>
  <c r="R240" i="1"/>
  <c r="AU240" i="1"/>
  <c r="AW240" i="1"/>
  <c r="AX240" i="1"/>
  <c r="AY240" i="1"/>
  <c r="AZ240" i="1"/>
  <c r="BA240" i="1"/>
  <c r="V240" i="1"/>
  <c r="W240" i="1"/>
  <c r="X240" i="1"/>
  <c r="BB240" i="1"/>
  <c r="BC240" i="1"/>
  <c r="BD240" i="1"/>
  <c r="BE240" i="1"/>
  <c r="BF240" i="1"/>
  <c r="BG240" i="1"/>
  <c r="BH240" i="1"/>
  <c r="BI240" i="1"/>
  <c r="BJ240" i="1"/>
  <c r="BK240" i="1"/>
  <c r="BM240" i="1"/>
  <c r="BT240" i="1"/>
  <c r="BV240" i="1"/>
  <c r="BX240" i="1"/>
  <c r="BZ240" i="1"/>
  <c r="CB240" i="1"/>
  <c r="CC240" i="1"/>
  <c r="CE240" i="1"/>
  <c r="A241" i="1"/>
  <c r="B241" i="1"/>
  <c r="C241" i="1"/>
  <c r="D241" i="1"/>
  <c r="E241" i="1"/>
  <c r="F241" i="1"/>
  <c r="G241" i="1"/>
  <c r="H241" i="1"/>
  <c r="I241" i="1"/>
  <c r="J241" i="1"/>
  <c r="K241" i="1"/>
  <c r="L241" i="1"/>
  <c r="M241" i="1"/>
  <c r="N241" i="1"/>
  <c r="O241" i="1"/>
  <c r="P241" i="1"/>
  <c r="AT241" i="1"/>
  <c r="BL241" i="1"/>
  <c r="BN241" i="1"/>
  <c r="Y241" i="1"/>
  <c r="BO241" i="1"/>
  <c r="BP241" i="1"/>
  <c r="Z241" i="1"/>
  <c r="BQ241" i="1"/>
  <c r="BR241" i="1"/>
  <c r="AA241" i="1"/>
  <c r="BS241" i="1"/>
  <c r="BT241" i="1"/>
  <c r="AB241" i="1"/>
  <c r="BU241" i="1"/>
  <c r="BV241" i="1"/>
  <c r="AC241" i="1"/>
  <c r="BW241" i="1"/>
  <c r="BX241" i="1"/>
  <c r="AD241" i="1"/>
  <c r="BY241" i="1"/>
  <c r="BZ241" i="1"/>
  <c r="AE241" i="1"/>
  <c r="CA241" i="1"/>
  <c r="AF241" i="1"/>
  <c r="CD241" i="1"/>
  <c r="AG241" i="1"/>
  <c r="CF241" i="1"/>
  <c r="CG241" i="1"/>
  <c r="AH241" i="1"/>
  <c r="Q241" i="1"/>
  <c r="AI241" i="1"/>
  <c r="AJ241" i="1"/>
  <c r="AK241" i="1"/>
  <c r="AL241" i="1"/>
  <c r="AM241" i="1"/>
  <c r="AN241" i="1"/>
  <c r="AO241" i="1"/>
  <c r="AQ241" i="1"/>
  <c r="AR241" i="1"/>
  <c r="AS241" i="1"/>
  <c r="R241" i="1"/>
  <c r="AU241" i="1"/>
  <c r="AW241" i="1"/>
  <c r="AX241" i="1"/>
  <c r="AY241" i="1"/>
  <c r="AZ241" i="1"/>
  <c r="BA241" i="1"/>
  <c r="V241" i="1"/>
  <c r="X241" i="1"/>
  <c r="W241" i="1"/>
  <c r="BB241" i="1"/>
  <c r="BC241" i="1"/>
  <c r="BD241" i="1"/>
  <c r="BE241" i="1"/>
  <c r="BF241" i="1"/>
  <c r="BG241" i="1"/>
  <c r="BH241" i="1"/>
  <c r="BI241" i="1"/>
  <c r="BJ241" i="1"/>
  <c r="BK241" i="1"/>
  <c r="BM241" i="1"/>
  <c r="CB241" i="1"/>
  <c r="CC241" i="1"/>
  <c r="CE241" i="1"/>
  <c r="A242" i="1"/>
  <c r="B242" i="1"/>
  <c r="C242" i="1"/>
  <c r="D242" i="1"/>
  <c r="E242" i="1"/>
  <c r="F242" i="1"/>
  <c r="G242" i="1"/>
  <c r="H242" i="1"/>
  <c r="I242" i="1"/>
  <c r="J242" i="1"/>
  <c r="K242" i="1"/>
  <c r="L242" i="1"/>
  <c r="M242" i="1"/>
  <c r="N242" i="1"/>
  <c r="O242" i="1"/>
  <c r="P242" i="1"/>
  <c r="AT242" i="1"/>
  <c r="BL242" i="1"/>
  <c r="BN242" i="1"/>
  <c r="Y242" i="1"/>
  <c r="BO242" i="1"/>
  <c r="BP242" i="1"/>
  <c r="Z242" i="1"/>
  <c r="BQ242" i="1"/>
  <c r="BR242" i="1"/>
  <c r="AA242" i="1"/>
  <c r="BS242" i="1"/>
  <c r="AB242" i="1"/>
  <c r="BU242" i="1"/>
  <c r="BV242" i="1"/>
  <c r="AC242" i="1"/>
  <c r="BW242" i="1"/>
  <c r="AD242" i="1"/>
  <c r="BY242" i="1"/>
  <c r="AE242" i="1"/>
  <c r="CA242" i="1"/>
  <c r="AF242" i="1"/>
  <c r="CD242" i="1"/>
  <c r="AG242" i="1"/>
  <c r="CF242" i="1"/>
  <c r="CG242" i="1"/>
  <c r="AH242" i="1"/>
  <c r="Q242" i="1"/>
  <c r="AI242" i="1"/>
  <c r="AJ242" i="1"/>
  <c r="AK242" i="1"/>
  <c r="AL242" i="1"/>
  <c r="AM242" i="1"/>
  <c r="AN242" i="1"/>
  <c r="AO242" i="1"/>
  <c r="AQ242" i="1"/>
  <c r="AR242" i="1"/>
  <c r="AS242" i="1"/>
  <c r="R242" i="1"/>
  <c r="AU242" i="1"/>
  <c r="AW242" i="1"/>
  <c r="AX242" i="1"/>
  <c r="AY242" i="1"/>
  <c r="AZ242" i="1"/>
  <c r="BA242" i="1"/>
  <c r="V242" i="1"/>
  <c r="X242" i="1"/>
  <c r="W242" i="1"/>
  <c r="BB242" i="1"/>
  <c r="BC242" i="1"/>
  <c r="BD242" i="1"/>
  <c r="BE242" i="1"/>
  <c r="BF242" i="1"/>
  <c r="BG242" i="1"/>
  <c r="BH242" i="1"/>
  <c r="BI242" i="1"/>
  <c r="BJ242" i="1"/>
  <c r="BK242" i="1"/>
  <c r="BM242" i="1"/>
  <c r="BT242" i="1"/>
  <c r="BX242" i="1"/>
  <c r="BZ242" i="1"/>
  <c r="CB242" i="1"/>
  <c r="CC242" i="1"/>
  <c r="CE242" i="1"/>
  <c r="A243" i="1"/>
  <c r="B243" i="1"/>
  <c r="C243" i="1"/>
  <c r="D243" i="1"/>
  <c r="E243" i="1"/>
  <c r="F243" i="1"/>
  <c r="G243" i="1"/>
  <c r="H243" i="1"/>
  <c r="I243" i="1"/>
  <c r="J243" i="1"/>
  <c r="K243" i="1"/>
  <c r="L243" i="1"/>
  <c r="M243" i="1"/>
  <c r="N243" i="1"/>
  <c r="O243" i="1"/>
  <c r="P243" i="1"/>
  <c r="AT243" i="1"/>
  <c r="BL243" i="1"/>
  <c r="Y243" i="1"/>
  <c r="BO243" i="1"/>
  <c r="Z243" i="1"/>
  <c r="BQ243" i="1"/>
  <c r="AA243" i="1"/>
  <c r="BS243" i="1"/>
  <c r="AB243" i="1"/>
  <c r="BU243" i="1"/>
  <c r="AC243" i="1"/>
  <c r="BW243" i="1"/>
  <c r="AD243" i="1"/>
  <c r="BY243" i="1"/>
  <c r="AE243" i="1"/>
  <c r="CA243" i="1"/>
  <c r="AF243" i="1"/>
  <c r="CD243" i="1"/>
  <c r="AG243" i="1"/>
  <c r="CF243" i="1"/>
  <c r="CG243" i="1"/>
  <c r="AH243" i="1"/>
  <c r="Q243" i="1"/>
  <c r="AI243" i="1"/>
  <c r="AJ243" i="1"/>
  <c r="AK243" i="1"/>
  <c r="AL243" i="1"/>
  <c r="AM243" i="1"/>
  <c r="AN243" i="1"/>
  <c r="AO243" i="1"/>
  <c r="AQ243" i="1"/>
  <c r="AR243" i="1"/>
  <c r="AS243" i="1"/>
  <c r="R243" i="1"/>
  <c r="AU243" i="1"/>
  <c r="AW243" i="1"/>
  <c r="AX243" i="1"/>
  <c r="AY243" i="1"/>
  <c r="AZ243" i="1"/>
  <c r="BA243" i="1"/>
  <c r="V243" i="1"/>
  <c r="BB243" i="1"/>
  <c r="BC243" i="1"/>
  <c r="BD243" i="1"/>
  <c r="BE243" i="1"/>
  <c r="BF243" i="1"/>
  <c r="BG243" i="1"/>
  <c r="BH243" i="1"/>
  <c r="BI243" i="1"/>
  <c r="BJ243" i="1"/>
  <c r="BK243" i="1"/>
  <c r="BM243" i="1"/>
  <c r="BN243" i="1"/>
  <c r="BP243" i="1"/>
  <c r="BR243" i="1"/>
  <c r="BT243" i="1"/>
  <c r="BV243" i="1"/>
  <c r="BX243" i="1"/>
  <c r="BZ243" i="1"/>
  <c r="CB243" i="1"/>
  <c r="CC243" i="1"/>
  <c r="CE243" i="1"/>
  <c r="A244" i="1"/>
  <c r="B244" i="1"/>
  <c r="C244" i="1"/>
  <c r="D244" i="1"/>
  <c r="E244" i="1"/>
  <c r="F244" i="1"/>
  <c r="G244" i="1"/>
  <c r="H244" i="1"/>
  <c r="I244" i="1"/>
  <c r="J244" i="1"/>
  <c r="K244" i="1"/>
  <c r="L244" i="1"/>
  <c r="M244" i="1"/>
  <c r="N244" i="1"/>
  <c r="O244" i="1"/>
  <c r="P244" i="1"/>
  <c r="AT244" i="1"/>
  <c r="BL244" i="1"/>
  <c r="BN244" i="1"/>
  <c r="Y244" i="1"/>
  <c r="BO244" i="1"/>
  <c r="BP244" i="1"/>
  <c r="Z244" i="1"/>
  <c r="BQ244" i="1"/>
  <c r="BR244" i="1"/>
  <c r="AA244" i="1"/>
  <c r="BS244" i="1"/>
  <c r="BT244" i="1"/>
  <c r="AB244" i="1"/>
  <c r="BU244" i="1"/>
  <c r="BV244" i="1"/>
  <c r="AC244" i="1"/>
  <c r="BW244" i="1"/>
  <c r="BX244" i="1"/>
  <c r="AD244" i="1"/>
  <c r="BY244" i="1"/>
  <c r="BZ244" i="1"/>
  <c r="AE244" i="1"/>
  <c r="CA244" i="1"/>
  <c r="AF244" i="1"/>
  <c r="CD244" i="1"/>
  <c r="AG244" i="1"/>
  <c r="CF244" i="1"/>
  <c r="CG244" i="1"/>
  <c r="AH244" i="1"/>
  <c r="Q244" i="1"/>
  <c r="AI244" i="1"/>
  <c r="AJ244" i="1"/>
  <c r="AK244" i="1"/>
  <c r="AL244" i="1"/>
  <c r="AM244" i="1"/>
  <c r="AN244" i="1"/>
  <c r="AO244" i="1"/>
  <c r="AQ244" i="1"/>
  <c r="AR244" i="1"/>
  <c r="AS244" i="1"/>
  <c r="R244" i="1"/>
  <c r="AU244" i="1"/>
  <c r="AW244" i="1"/>
  <c r="AX244" i="1"/>
  <c r="AY244" i="1"/>
  <c r="AZ244" i="1"/>
  <c r="BA244" i="1"/>
  <c r="V244" i="1"/>
  <c r="W244" i="1"/>
  <c r="X244" i="1"/>
  <c r="BB244" i="1"/>
  <c r="BC244" i="1"/>
  <c r="BD244" i="1"/>
  <c r="BE244" i="1"/>
  <c r="BF244" i="1"/>
  <c r="BG244" i="1"/>
  <c r="BH244" i="1"/>
  <c r="BI244" i="1"/>
  <c r="BJ244" i="1"/>
  <c r="BK244" i="1"/>
  <c r="BM244" i="1"/>
  <c r="CB244" i="1"/>
  <c r="CC244" i="1"/>
  <c r="CE244" i="1"/>
  <c r="A245" i="1"/>
  <c r="B245" i="1"/>
  <c r="C245" i="1"/>
  <c r="D245" i="1"/>
  <c r="E245" i="1"/>
  <c r="F245" i="1"/>
  <c r="G245" i="1"/>
  <c r="H245" i="1"/>
  <c r="I245" i="1"/>
  <c r="J245" i="1"/>
  <c r="K245" i="1"/>
  <c r="L245" i="1"/>
  <c r="M245" i="1"/>
  <c r="N245" i="1"/>
  <c r="O245" i="1"/>
  <c r="P245" i="1"/>
  <c r="AT245" i="1"/>
  <c r="BL245" i="1"/>
  <c r="BN245" i="1"/>
  <c r="Y245" i="1"/>
  <c r="BO245" i="1"/>
  <c r="BP245" i="1"/>
  <c r="Z245" i="1"/>
  <c r="BQ245" i="1"/>
  <c r="BR245" i="1"/>
  <c r="AA245" i="1"/>
  <c r="BS245" i="1"/>
  <c r="BT245" i="1"/>
  <c r="AB245" i="1"/>
  <c r="BU245" i="1"/>
  <c r="BV245" i="1"/>
  <c r="AC245" i="1"/>
  <c r="BW245" i="1"/>
  <c r="AD245" i="1"/>
  <c r="BY245" i="1"/>
  <c r="AE245" i="1"/>
  <c r="CA245" i="1"/>
  <c r="AF245" i="1"/>
  <c r="CD245" i="1"/>
  <c r="AG245" i="1"/>
  <c r="CF245" i="1"/>
  <c r="CG245" i="1"/>
  <c r="AH245" i="1"/>
  <c r="Q245" i="1"/>
  <c r="AI245" i="1"/>
  <c r="AJ245" i="1"/>
  <c r="AK245" i="1"/>
  <c r="AL245" i="1"/>
  <c r="AM245" i="1"/>
  <c r="AN245" i="1"/>
  <c r="AO245" i="1"/>
  <c r="AQ245" i="1"/>
  <c r="AR245" i="1"/>
  <c r="AS245" i="1"/>
  <c r="R245" i="1"/>
  <c r="AU245" i="1"/>
  <c r="AW245" i="1"/>
  <c r="AX245" i="1"/>
  <c r="AY245" i="1"/>
  <c r="AZ245" i="1"/>
  <c r="BA245" i="1"/>
  <c r="V245" i="1"/>
  <c r="W245" i="1"/>
  <c r="X245" i="1"/>
  <c r="BB245" i="1"/>
  <c r="BC245" i="1"/>
  <c r="BD245" i="1"/>
  <c r="BE245" i="1"/>
  <c r="BF245" i="1"/>
  <c r="BG245" i="1"/>
  <c r="BH245" i="1"/>
  <c r="BI245" i="1"/>
  <c r="BJ245" i="1"/>
  <c r="BK245" i="1"/>
  <c r="BM245" i="1"/>
  <c r="BX245" i="1"/>
  <c r="BZ245" i="1"/>
  <c r="CB245" i="1"/>
  <c r="CC245" i="1"/>
  <c r="CE245" i="1"/>
  <c r="A246" i="1"/>
  <c r="B246" i="1"/>
  <c r="C246" i="1"/>
  <c r="D246" i="1"/>
  <c r="E246" i="1"/>
  <c r="F246" i="1"/>
  <c r="G246" i="1"/>
  <c r="H246" i="1"/>
  <c r="I246" i="1"/>
  <c r="J246" i="1"/>
  <c r="K246" i="1"/>
  <c r="L246" i="1"/>
  <c r="M246" i="1"/>
  <c r="N246" i="1"/>
  <c r="O246" i="1"/>
  <c r="P246" i="1"/>
  <c r="AT246" i="1"/>
  <c r="BL246" i="1"/>
  <c r="BN246" i="1"/>
  <c r="Y246" i="1"/>
  <c r="BO246" i="1"/>
  <c r="BP246" i="1"/>
  <c r="Z246" i="1"/>
  <c r="BQ246" i="1"/>
  <c r="BR246" i="1"/>
  <c r="AA246" i="1"/>
  <c r="BS246" i="1"/>
  <c r="BT246" i="1"/>
  <c r="AB246" i="1"/>
  <c r="BU246" i="1"/>
  <c r="BV246" i="1"/>
  <c r="AC246" i="1"/>
  <c r="BW246" i="1"/>
  <c r="BX246" i="1"/>
  <c r="AD246" i="1"/>
  <c r="BY246" i="1"/>
  <c r="BZ246" i="1"/>
  <c r="AE246" i="1"/>
  <c r="CA246" i="1"/>
  <c r="AF246" i="1"/>
  <c r="CD246" i="1"/>
  <c r="AG246" i="1"/>
  <c r="CF246" i="1"/>
  <c r="CG246" i="1"/>
  <c r="AH246" i="1"/>
  <c r="Q246" i="1"/>
  <c r="AI246" i="1"/>
  <c r="AJ246" i="1"/>
  <c r="AK246" i="1"/>
  <c r="AL246" i="1"/>
  <c r="AM246" i="1"/>
  <c r="AN246" i="1"/>
  <c r="AO246" i="1"/>
  <c r="AQ246" i="1"/>
  <c r="AR246" i="1"/>
  <c r="AS246" i="1"/>
  <c r="R246" i="1"/>
  <c r="AU246" i="1"/>
  <c r="AW246" i="1"/>
  <c r="AX246" i="1"/>
  <c r="AY246" i="1"/>
  <c r="AZ246" i="1"/>
  <c r="BA246" i="1"/>
  <c r="V246" i="1"/>
  <c r="BB246" i="1"/>
  <c r="BC246" i="1"/>
  <c r="BD246" i="1"/>
  <c r="BE246" i="1"/>
  <c r="BF246" i="1"/>
  <c r="BG246" i="1"/>
  <c r="BH246" i="1"/>
  <c r="BI246" i="1"/>
  <c r="BJ246" i="1"/>
  <c r="BK246" i="1"/>
  <c r="BM246" i="1"/>
  <c r="CB246" i="1"/>
  <c r="CC246" i="1"/>
  <c r="CE246" i="1"/>
  <c r="A247" i="1"/>
  <c r="B247" i="1"/>
  <c r="C247" i="1"/>
  <c r="D247" i="1"/>
  <c r="E247" i="1"/>
  <c r="F247" i="1"/>
  <c r="G247" i="1"/>
  <c r="H247" i="1"/>
  <c r="I247" i="1"/>
  <c r="J247" i="1"/>
  <c r="K247" i="1"/>
  <c r="L247" i="1"/>
  <c r="M247" i="1"/>
  <c r="N247" i="1"/>
  <c r="O247" i="1"/>
  <c r="P247" i="1"/>
  <c r="AT247" i="1"/>
  <c r="BL247" i="1"/>
  <c r="Y247" i="1"/>
  <c r="BO247" i="1"/>
  <c r="BP247" i="1"/>
  <c r="Z247" i="1"/>
  <c r="BQ247" i="1"/>
  <c r="BR247" i="1"/>
  <c r="AA247" i="1"/>
  <c r="BS247" i="1"/>
  <c r="BT247" i="1"/>
  <c r="AB247" i="1"/>
  <c r="BU247" i="1"/>
  <c r="BV247" i="1"/>
  <c r="AC247" i="1"/>
  <c r="BW247" i="1"/>
  <c r="AD247" i="1"/>
  <c r="BY247" i="1"/>
  <c r="AE247" i="1"/>
  <c r="CA247" i="1"/>
  <c r="AF247" i="1"/>
  <c r="CD247" i="1"/>
  <c r="AG247" i="1"/>
  <c r="CF247" i="1"/>
  <c r="CG247" i="1"/>
  <c r="AH247" i="1"/>
  <c r="Q247" i="1"/>
  <c r="AI247" i="1"/>
  <c r="AJ247" i="1"/>
  <c r="AK247" i="1"/>
  <c r="AL247" i="1"/>
  <c r="AM247" i="1"/>
  <c r="AN247" i="1"/>
  <c r="AO247" i="1"/>
  <c r="AQ247" i="1"/>
  <c r="AR247" i="1"/>
  <c r="AS247" i="1"/>
  <c r="R247" i="1"/>
  <c r="AU247" i="1"/>
  <c r="AW247" i="1"/>
  <c r="AX247" i="1"/>
  <c r="AY247" i="1"/>
  <c r="AZ247" i="1"/>
  <c r="BA247" i="1"/>
  <c r="V247" i="1"/>
  <c r="BB247" i="1"/>
  <c r="BC247" i="1"/>
  <c r="BD247" i="1"/>
  <c r="BE247" i="1"/>
  <c r="BF247" i="1"/>
  <c r="BG247" i="1"/>
  <c r="BH247" i="1"/>
  <c r="BI247" i="1"/>
  <c r="BJ247" i="1"/>
  <c r="BK247" i="1"/>
  <c r="BM247" i="1"/>
  <c r="BN247" i="1"/>
  <c r="BX247" i="1"/>
  <c r="BZ247" i="1"/>
  <c r="CB247" i="1"/>
  <c r="CC247" i="1"/>
  <c r="CE247" i="1"/>
  <c r="A248" i="1"/>
  <c r="B248" i="1"/>
  <c r="C248" i="1"/>
  <c r="D248" i="1"/>
  <c r="E248" i="1"/>
  <c r="F248" i="1"/>
  <c r="G248" i="1"/>
  <c r="H248" i="1"/>
  <c r="I248" i="1"/>
  <c r="J248" i="1"/>
  <c r="K248" i="1"/>
  <c r="L248" i="1"/>
  <c r="M248" i="1"/>
  <c r="N248" i="1"/>
  <c r="O248" i="1"/>
  <c r="P248" i="1"/>
  <c r="AT248" i="1"/>
  <c r="BL248" i="1"/>
  <c r="Y248" i="1"/>
  <c r="BO248" i="1"/>
  <c r="Z248" i="1"/>
  <c r="BQ248" i="1"/>
  <c r="AA248" i="1"/>
  <c r="BS248" i="1"/>
  <c r="AB248" i="1"/>
  <c r="BU248" i="1"/>
  <c r="AC248" i="1"/>
  <c r="BW248" i="1"/>
  <c r="AD248" i="1"/>
  <c r="BY248" i="1"/>
  <c r="AE248" i="1"/>
  <c r="CA248" i="1"/>
  <c r="AF248" i="1"/>
  <c r="CD248" i="1"/>
  <c r="AG248" i="1"/>
  <c r="CF248" i="1"/>
  <c r="CG248" i="1"/>
  <c r="AH248" i="1"/>
  <c r="Q248" i="1"/>
  <c r="AI248" i="1"/>
  <c r="AJ248" i="1"/>
  <c r="AK248" i="1"/>
  <c r="AL248" i="1"/>
  <c r="AM248" i="1"/>
  <c r="AN248" i="1"/>
  <c r="AO248" i="1"/>
  <c r="AQ248" i="1"/>
  <c r="AR248" i="1"/>
  <c r="AS248" i="1"/>
  <c r="R248" i="1"/>
  <c r="AU248" i="1"/>
  <c r="AW248" i="1"/>
  <c r="AX248" i="1"/>
  <c r="AY248" i="1"/>
  <c r="AZ248" i="1"/>
  <c r="BA248" i="1"/>
  <c r="V248" i="1"/>
  <c r="W248" i="1"/>
  <c r="X248" i="1"/>
  <c r="BB248" i="1"/>
  <c r="BC248" i="1"/>
  <c r="BD248" i="1"/>
  <c r="BE248" i="1"/>
  <c r="BF248" i="1"/>
  <c r="BG248" i="1"/>
  <c r="BH248" i="1"/>
  <c r="BI248" i="1"/>
  <c r="BJ248" i="1"/>
  <c r="BK248" i="1"/>
  <c r="BM248" i="1"/>
  <c r="BN248" i="1"/>
  <c r="BP248" i="1"/>
  <c r="BR248" i="1"/>
  <c r="BT248" i="1"/>
  <c r="BV248" i="1"/>
  <c r="BX248" i="1"/>
  <c r="BZ248" i="1"/>
  <c r="CB248" i="1"/>
  <c r="CC248" i="1"/>
  <c r="CE248" i="1"/>
  <c r="A249" i="1"/>
  <c r="B249" i="1"/>
  <c r="C249" i="1"/>
  <c r="D249" i="1"/>
  <c r="E249" i="1"/>
  <c r="F249" i="1"/>
  <c r="G249" i="1"/>
  <c r="H249" i="1"/>
  <c r="I249" i="1"/>
  <c r="J249" i="1"/>
  <c r="K249" i="1"/>
  <c r="L249" i="1"/>
  <c r="M249" i="1"/>
  <c r="N249" i="1"/>
  <c r="O249" i="1"/>
  <c r="P249" i="1"/>
  <c r="AT249" i="1"/>
  <c r="BL249" i="1"/>
  <c r="BN249" i="1"/>
  <c r="Y249" i="1"/>
  <c r="BO249" i="1"/>
  <c r="BP249" i="1"/>
  <c r="Z249" i="1"/>
  <c r="BQ249" i="1"/>
  <c r="BR249" i="1"/>
  <c r="AA249" i="1"/>
  <c r="BS249" i="1"/>
  <c r="BT249" i="1"/>
  <c r="AB249" i="1"/>
  <c r="BU249" i="1"/>
  <c r="BV249" i="1"/>
  <c r="AC249" i="1"/>
  <c r="BW249" i="1"/>
  <c r="AD249" i="1"/>
  <c r="BY249" i="1"/>
  <c r="AE249" i="1"/>
  <c r="CA249" i="1"/>
  <c r="AF249" i="1"/>
  <c r="CD249" i="1"/>
  <c r="AG249" i="1"/>
  <c r="CF249" i="1"/>
  <c r="CG249" i="1"/>
  <c r="AH249" i="1"/>
  <c r="Q249" i="1"/>
  <c r="AI249" i="1"/>
  <c r="AJ249" i="1"/>
  <c r="AK249" i="1"/>
  <c r="AL249" i="1"/>
  <c r="AM249" i="1"/>
  <c r="AN249" i="1"/>
  <c r="AO249" i="1"/>
  <c r="AQ249" i="1"/>
  <c r="AR249" i="1"/>
  <c r="AS249" i="1"/>
  <c r="R249" i="1"/>
  <c r="AU249" i="1"/>
  <c r="AW249" i="1"/>
  <c r="AX249" i="1"/>
  <c r="AY249" i="1"/>
  <c r="AZ249" i="1"/>
  <c r="BA249" i="1"/>
  <c r="V249" i="1"/>
  <c r="W249" i="1"/>
  <c r="X249" i="1"/>
  <c r="BB249" i="1"/>
  <c r="BC249" i="1"/>
  <c r="BD249" i="1"/>
  <c r="BE249" i="1"/>
  <c r="BF249" i="1"/>
  <c r="BG249" i="1"/>
  <c r="BH249" i="1"/>
  <c r="BI249" i="1"/>
  <c r="BJ249" i="1"/>
  <c r="BK249" i="1"/>
  <c r="BM249" i="1"/>
  <c r="BX249" i="1"/>
  <c r="BZ249" i="1"/>
  <c r="CB249" i="1"/>
  <c r="CC249" i="1"/>
  <c r="CE249" i="1"/>
  <c r="A250" i="1"/>
  <c r="B250" i="1"/>
  <c r="C250" i="1"/>
  <c r="D250" i="1"/>
  <c r="E250" i="1"/>
  <c r="F250" i="1"/>
  <c r="G250" i="1"/>
  <c r="H250" i="1"/>
  <c r="I250" i="1"/>
  <c r="J250" i="1"/>
  <c r="K250" i="1"/>
  <c r="L250" i="1"/>
  <c r="M250" i="1"/>
  <c r="N250" i="1"/>
  <c r="O250" i="1"/>
  <c r="P250" i="1"/>
  <c r="AT250" i="1"/>
  <c r="BL250" i="1"/>
  <c r="BN250" i="1"/>
  <c r="Y250" i="1"/>
  <c r="BO250" i="1"/>
  <c r="BP250" i="1"/>
  <c r="Z250" i="1"/>
  <c r="BQ250" i="1"/>
  <c r="BR250" i="1"/>
  <c r="AA250" i="1"/>
  <c r="BS250" i="1"/>
  <c r="BT250" i="1"/>
  <c r="AB250" i="1"/>
  <c r="BU250" i="1"/>
  <c r="BV250" i="1"/>
  <c r="AC250" i="1"/>
  <c r="BW250" i="1"/>
  <c r="AD250" i="1"/>
  <c r="BY250" i="1"/>
  <c r="AE250" i="1"/>
  <c r="CA250" i="1"/>
  <c r="AF250" i="1"/>
  <c r="CD250" i="1"/>
  <c r="AG250" i="1"/>
  <c r="CF250" i="1"/>
  <c r="CG250" i="1"/>
  <c r="AH250" i="1"/>
  <c r="Q250" i="1"/>
  <c r="AI250" i="1"/>
  <c r="AJ250" i="1"/>
  <c r="AK250" i="1"/>
  <c r="AL250" i="1"/>
  <c r="AM250" i="1"/>
  <c r="AN250" i="1"/>
  <c r="AO250" i="1"/>
  <c r="AQ250" i="1"/>
  <c r="AR250" i="1"/>
  <c r="AS250" i="1"/>
  <c r="R250" i="1"/>
  <c r="AU250" i="1"/>
  <c r="AW250" i="1"/>
  <c r="AX250" i="1"/>
  <c r="AY250" i="1"/>
  <c r="AZ250" i="1"/>
  <c r="BA250" i="1"/>
  <c r="V250" i="1"/>
  <c r="W250" i="1"/>
  <c r="X250" i="1"/>
  <c r="BB250" i="1"/>
  <c r="BC250" i="1"/>
  <c r="BD250" i="1"/>
  <c r="BE250" i="1"/>
  <c r="BF250" i="1"/>
  <c r="BG250" i="1"/>
  <c r="BH250" i="1"/>
  <c r="BI250" i="1"/>
  <c r="BJ250" i="1"/>
  <c r="BK250" i="1"/>
  <c r="BM250" i="1"/>
  <c r="BX250" i="1"/>
  <c r="BZ250" i="1"/>
  <c r="CB250" i="1"/>
  <c r="CC250" i="1"/>
  <c r="CE250" i="1"/>
  <c r="A251" i="1"/>
  <c r="B251" i="1"/>
  <c r="C251" i="1"/>
  <c r="D251" i="1"/>
  <c r="E251" i="1"/>
  <c r="F251" i="1"/>
  <c r="G251" i="1"/>
  <c r="H251" i="1"/>
  <c r="I251" i="1"/>
  <c r="J251" i="1"/>
  <c r="K251" i="1"/>
  <c r="L251" i="1"/>
  <c r="M251" i="1"/>
  <c r="N251" i="1"/>
  <c r="O251" i="1"/>
  <c r="P251" i="1"/>
  <c r="AT251" i="1"/>
  <c r="BL251" i="1"/>
  <c r="BN251" i="1"/>
  <c r="Y251" i="1"/>
  <c r="BO251" i="1"/>
  <c r="BP251" i="1"/>
  <c r="Z251" i="1"/>
  <c r="BQ251" i="1"/>
  <c r="BR251" i="1"/>
  <c r="AA251" i="1"/>
  <c r="BS251" i="1"/>
  <c r="AB251" i="1"/>
  <c r="BU251" i="1"/>
  <c r="BV251" i="1"/>
  <c r="AC251" i="1"/>
  <c r="BW251" i="1"/>
  <c r="AD251" i="1"/>
  <c r="BY251" i="1"/>
  <c r="AE251" i="1"/>
  <c r="CA251" i="1"/>
  <c r="AF251" i="1"/>
  <c r="CD251" i="1"/>
  <c r="AG251" i="1"/>
  <c r="CF251" i="1"/>
  <c r="CG251" i="1"/>
  <c r="AH251" i="1"/>
  <c r="Q251" i="1"/>
  <c r="AI251" i="1"/>
  <c r="AJ251" i="1"/>
  <c r="AK251" i="1"/>
  <c r="AL251" i="1"/>
  <c r="AM251" i="1"/>
  <c r="AN251" i="1"/>
  <c r="AO251" i="1"/>
  <c r="AQ251" i="1"/>
  <c r="AR251" i="1"/>
  <c r="AS251" i="1"/>
  <c r="R251" i="1"/>
  <c r="AU251" i="1"/>
  <c r="AW251" i="1"/>
  <c r="AX251" i="1"/>
  <c r="AY251" i="1"/>
  <c r="AZ251" i="1"/>
  <c r="BA251" i="1"/>
  <c r="V251" i="1"/>
  <c r="BB251" i="1"/>
  <c r="BC251" i="1"/>
  <c r="BD251" i="1"/>
  <c r="BE251" i="1"/>
  <c r="BF251" i="1"/>
  <c r="BG251" i="1"/>
  <c r="BH251" i="1"/>
  <c r="BI251" i="1"/>
  <c r="BJ251" i="1"/>
  <c r="BK251" i="1"/>
  <c r="BM251" i="1"/>
  <c r="BT251" i="1"/>
  <c r="BX251" i="1"/>
  <c r="BZ251" i="1"/>
  <c r="CB251" i="1"/>
  <c r="CC251" i="1"/>
  <c r="CE251" i="1"/>
  <c r="A252" i="1"/>
  <c r="B252" i="1"/>
  <c r="C252" i="1"/>
  <c r="D252" i="1"/>
  <c r="E252" i="1"/>
  <c r="F252" i="1"/>
  <c r="G252" i="1"/>
  <c r="H252" i="1"/>
  <c r="I252" i="1"/>
  <c r="J252" i="1"/>
  <c r="K252" i="1"/>
  <c r="L252" i="1"/>
  <c r="M252" i="1"/>
  <c r="N252" i="1"/>
  <c r="O252" i="1"/>
  <c r="P252" i="1"/>
  <c r="AT252" i="1"/>
  <c r="BL252" i="1"/>
  <c r="BN252" i="1"/>
  <c r="Y252" i="1"/>
  <c r="BO252" i="1"/>
  <c r="BP252" i="1"/>
  <c r="Z252" i="1"/>
  <c r="BQ252" i="1"/>
  <c r="BR252" i="1"/>
  <c r="AA252" i="1"/>
  <c r="BS252" i="1"/>
  <c r="BT252" i="1"/>
  <c r="AB252" i="1"/>
  <c r="BU252" i="1"/>
  <c r="BV252" i="1"/>
  <c r="AC252" i="1"/>
  <c r="BW252" i="1"/>
  <c r="AD252" i="1"/>
  <c r="BY252" i="1"/>
  <c r="AE252" i="1"/>
  <c r="CA252" i="1"/>
  <c r="AF252" i="1"/>
  <c r="CD252" i="1"/>
  <c r="AG252" i="1"/>
  <c r="CF252" i="1"/>
  <c r="CG252" i="1"/>
  <c r="AH252" i="1"/>
  <c r="Q252" i="1"/>
  <c r="AI252" i="1"/>
  <c r="AJ252" i="1"/>
  <c r="AK252" i="1"/>
  <c r="AL252" i="1"/>
  <c r="AM252" i="1"/>
  <c r="AN252" i="1"/>
  <c r="AO252" i="1"/>
  <c r="AQ252" i="1"/>
  <c r="AR252" i="1"/>
  <c r="AS252" i="1"/>
  <c r="R252" i="1"/>
  <c r="AU252" i="1"/>
  <c r="AW252" i="1"/>
  <c r="AX252" i="1"/>
  <c r="AY252" i="1"/>
  <c r="AZ252" i="1"/>
  <c r="BA252" i="1"/>
  <c r="V252" i="1"/>
  <c r="BB252" i="1"/>
  <c r="BC252" i="1"/>
  <c r="BD252" i="1"/>
  <c r="BE252" i="1"/>
  <c r="BF252" i="1"/>
  <c r="BG252" i="1"/>
  <c r="BH252" i="1"/>
  <c r="BI252" i="1"/>
  <c r="BJ252" i="1"/>
  <c r="BK252" i="1"/>
  <c r="BM252" i="1"/>
  <c r="BX252" i="1"/>
  <c r="BZ252" i="1"/>
  <c r="CB252" i="1"/>
  <c r="CC252" i="1"/>
  <c r="CE252" i="1"/>
  <c r="A253" i="1"/>
  <c r="B253" i="1"/>
  <c r="C253" i="1"/>
  <c r="D253" i="1"/>
  <c r="E253" i="1"/>
  <c r="F253" i="1"/>
  <c r="G253" i="1"/>
  <c r="H253" i="1"/>
  <c r="I253" i="1"/>
  <c r="J253" i="1"/>
  <c r="K253" i="1"/>
  <c r="L253" i="1"/>
  <c r="M253" i="1"/>
  <c r="N253" i="1"/>
  <c r="O253" i="1"/>
  <c r="P253" i="1"/>
  <c r="AT253" i="1"/>
  <c r="BL253" i="1"/>
  <c r="BN253" i="1"/>
  <c r="Y253" i="1"/>
  <c r="BO253" i="1"/>
  <c r="BP253" i="1"/>
  <c r="Z253" i="1"/>
  <c r="BQ253" i="1"/>
  <c r="BR253" i="1"/>
  <c r="AA253" i="1"/>
  <c r="BS253" i="1"/>
  <c r="BT253" i="1"/>
  <c r="AB253" i="1"/>
  <c r="BU253" i="1"/>
  <c r="BV253" i="1"/>
  <c r="AC253" i="1"/>
  <c r="BW253" i="1"/>
  <c r="AD253" i="1"/>
  <c r="BY253" i="1"/>
  <c r="AE253" i="1"/>
  <c r="CA253" i="1"/>
  <c r="AF253" i="1"/>
  <c r="CD253" i="1"/>
  <c r="AG253" i="1"/>
  <c r="CF253" i="1"/>
  <c r="CG253" i="1"/>
  <c r="AH253" i="1"/>
  <c r="Q253" i="1"/>
  <c r="AI253" i="1"/>
  <c r="AJ253" i="1"/>
  <c r="AK253" i="1"/>
  <c r="AL253" i="1"/>
  <c r="AM253" i="1"/>
  <c r="AN253" i="1"/>
  <c r="AO253" i="1"/>
  <c r="AQ253" i="1"/>
  <c r="AR253" i="1"/>
  <c r="AS253" i="1"/>
  <c r="R253" i="1"/>
  <c r="AU253" i="1"/>
  <c r="AW253" i="1"/>
  <c r="AX253" i="1"/>
  <c r="AY253" i="1"/>
  <c r="AZ253" i="1"/>
  <c r="BA253" i="1"/>
  <c r="V253" i="1"/>
  <c r="W253" i="1"/>
  <c r="X253" i="1"/>
  <c r="BB253" i="1"/>
  <c r="BC253" i="1"/>
  <c r="BD253" i="1"/>
  <c r="BE253" i="1"/>
  <c r="BF253" i="1"/>
  <c r="BG253" i="1"/>
  <c r="BH253" i="1"/>
  <c r="BI253" i="1"/>
  <c r="BJ253" i="1"/>
  <c r="BK253" i="1"/>
  <c r="BM253" i="1"/>
  <c r="BX253" i="1"/>
  <c r="BZ253" i="1"/>
  <c r="CB253" i="1"/>
  <c r="CC253" i="1"/>
  <c r="CE253" i="1"/>
  <c r="A254" i="1"/>
  <c r="B254" i="1"/>
  <c r="C254" i="1"/>
  <c r="D254" i="1"/>
  <c r="E254" i="1"/>
  <c r="F254" i="1"/>
  <c r="G254" i="1"/>
  <c r="H254" i="1"/>
  <c r="I254" i="1"/>
  <c r="J254" i="1"/>
  <c r="K254" i="1"/>
  <c r="L254" i="1"/>
  <c r="M254" i="1"/>
  <c r="N254" i="1"/>
  <c r="O254" i="1"/>
  <c r="P254" i="1"/>
  <c r="AT254" i="1"/>
  <c r="BL254" i="1"/>
  <c r="BN254" i="1"/>
  <c r="Y254" i="1"/>
  <c r="BO254" i="1"/>
  <c r="BP254" i="1"/>
  <c r="Z254" i="1"/>
  <c r="BQ254" i="1"/>
  <c r="BR254" i="1"/>
  <c r="AA254" i="1"/>
  <c r="BS254" i="1"/>
  <c r="AB254" i="1"/>
  <c r="BU254" i="1"/>
  <c r="BV254" i="1"/>
  <c r="AC254" i="1"/>
  <c r="BW254" i="1"/>
  <c r="AD254" i="1"/>
  <c r="BY254" i="1"/>
  <c r="AE254" i="1"/>
  <c r="CA254" i="1"/>
  <c r="AF254" i="1"/>
  <c r="CD254" i="1"/>
  <c r="AG254" i="1"/>
  <c r="CF254" i="1"/>
  <c r="CG254" i="1"/>
  <c r="AH254" i="1"/>
  <c r="Q254" i="1"/>
  <c r="AI254" i="1"/>
  <c r="AJ254" i="1"/>
  <c r="AK254" i="1"/>
  <c r="AL254" i="1"/>
  <c r="AM254" i="1"/>
  <c r="AN254" i="1"/>
  <c r="AO254" i="1"/>
  <c r="AQ254" i="1"/>
  <c r="AR254" i="1"/>
  <c r="AS254" i="1"/>
  <c r="R254" i="1"/>
  <c r="AU254" i="1"/>
  <c r="AW254" i="1"/>
  <c r="AX254" i="1"/>
  <c r="AY254" i="1"/>
  <c r="AZ254" i="1"/>
  <c r="BA254" i="1"/>
  <c r="V254" i="1"/>
  <c r="X254" i="1"/>
  <c r="W254" i="1"/>
  <c r="BB254" i="1"/>
  <c r="BC254" i="1"/>
  <c r="BD254" i="1"/>
  <c r="BE254" i="1"/>
  <c r="BF254" i="1"/>
  <c r="BG254" i="1"/>
  <c r="BH254" i="1"/>
  <c r="BI254" i="1"/>
  <c r="BJ254" i="1"/>
  <c r="BK254" i="1"/>
  <c r="BM254" i="1"/>
  <c r="BT254" i="1"/>
  <c r="BX254" i="1"/>
  <c r="BZ254" i="1"/>
  <c r="CB254" i="1"/>
  <c r="CC254" i="1"/>
  <c r="CE254" i="1"/>
  <c r="A255" i="1"/>
  <c r="B255" i="1"/>
  <c r="C255" i="1"/>
  <c r="D255" i="1"/>
  <c r="E255" i="1"/>
  <c r="F255" i="1"/>
  <c r="G255" i="1"/>
  <c r="H255" i="1"/>
  <c r="I255" i="1"/>
  <c r="J255" i="1"/>
  <c r="K255" i="1"/>
  <c r="L255" i="1"/>
  <c r="M255" i="1"/>
  <c r="N255" i="1"/>
  <c r="O255" i="1"/>
  <c r="P255" i="1"/>
  <c r="AT255" i="1"/>
  <c r="BL255" i="1"/>
  <c r="BN255" i="1"/>
  <c r="Y255" i="1"/>
  <c r="BO255" i="1"/>
  <c r="BP255" i="1"/>
  <c r="Z255" i="1"/>
  <c r="BQ255" i="1"/>
  <c r="BR255" i="1"/>
  <c r="AA255" i="1"/>
  <c r="BS255" i="1"/>
  <c r="BT255" i="1"/>
  <c r="AB255" i="1"/>
  <c r="BU255" i="1"/>
  <c r="AC255" i="1"/>
  <c r="BW255" i="1"/>
  <c r="AD255" i="1"/>
  <c r="BY255" i="1"/>
  <c r="AE255" i="1"/>
  <c r="CA255" i="1"/>
  <c r="AF255" i="1"/>
  <c r="CD255" i="1"/>
  <c r="AG255" i="1"/>
  <c r="CF255" i="1"/>
  <c r="CG255" i="1"/>
  <c r="AH255" i="1"/>
  <c r="Q255" i="1"/>
  <c r="AI255" i="1"/>
  <c r="AJ255" i="1"/>
  <c r="AK255" i="1"/>
  <c r="AL255" i="1"/>
  <c r="AM255" i="1"/>
  <c r="AN255" i="1"/>
  <c r="AO255" i="1"/>
  <c r="AQ255" i="1"/>
  <c r="AR255" i="1"/>
  <c r="AS255" i="1"/>
  <c r="R255" i="1"/>
  <c r="AU255" i="1"/>
  <c r="AW255" i="1"/>
  <c r="AX255" i="1"/>
  <c r="AY255" i="1"/>
  <c r="AZ255" i="1"/>
  <c r="BA255" i="1"/>
  <c r="V255" i="1"/>
  <c r="BB255" i="1"/>
  <c r="BC255" i="1"/>
  <c r="BD255" i="1"/>
  <c r="BE255" i="1"/>
  <c r="BF255" i="1"/>
  <c r="BG255" i="1"/>
  <c r="BH255" i="1"/>
  <c r="BI255" i="1"/>
  <c r="BJ255" i="1"/>
  <c r="BK255" i="1"/>
  <c r="BM255" i="1"/>
  <c r="BV255" i="1"/>
  <c r="BX255" i="1"/>
  <c r="BZ255" i="1"/>
  <c r="CB255" i="1"/>
  <c r="CC255" i="1"/>
  <c r="CE255" i="1"/>
  <c r="A256" i="1"/>
  <c r="B256" i="1"/>
  <c r="C256" i="1"/>
  <c r="D256" i="1"/>
  <c r="E256" i="1"/>
  <c r="F256" i="1"/>
  <c r="G256" i="1"/>
  <c r="H256" i="1"/>
  <c r="I256" i="1"/>
  <c r="J256" i="1"/>
  <c r="K256" i="1"/>
  <c r="L256" i="1"/>
  <c r="M256" i="1"/>
  <c r="N256" i="1"/>
  <c r="O256" i="1"/>
  <c r="P256" i="1"/>
  <c r="AT256" i="1"/>
  <c r="BL256" i="1"/>
  <c r="Y256" i="1"/>
  <c r="BO256" i="1"/>
  <c r="BP256" i="1"/>
  <c r="Z256" i="1"/>
  <c r="BQ256" i="1"/>
  <c r="BR256" i="1"/>
  <c r="AA256" i="1"/>
  <c r="BS256" i="1"/>
  <c r="AB256" i="1"/>
  <c r="BU256" i="1"/>
  <c r="BV256" i="1"/>
  <c r="AC256" i="1"/>
  <c r="BW256" i="1"/>
  <c r="AD256" i="1"/>
  <c r="BY256" i="1"/>
  <c r="AE256" i="1"/>
  <c r="CA256" i="1"/>
  <c r="AF256" i="1"/>
  <c r="CD256" i="1"/>
  <c r="AG256" i="1"/>
  <c r="CF256" i="1"/>
  <c r="CG256" i="1"/>
  <c r="AH256" i="1"/>
  <c r="Q256" i="1"/>
  <c r="AI256" i="1"/>
  <c r="AJ256" i="1"/>
  <c r="AK256" i="1"/>
  <c r="AL256" i="1"/>
  <c r="AM256" i="1"/>
  <c r="AN256" i="1"/>
  <c r="AO256" i="1"/>
  <c r="AQ256" i="1"/>
  <c r="AR256" i="1"/>
  <c r="AS256" i="1"/>
  <c r="R256" i="1"/>
  <c r="AU256" i="1"/>
  <c r="AW256" i="1"/>
  <c r="AX256" i="1"/>
  <c r="AY256" i="1"/>
  <c r="AZ256" i="1"/>
  <c r="BA256" i="1"/>
  <c r="V256" i="1"/>
  <c r="W256" i="1"/>
  <c r="X256" i="1"/>
  <c r="BB256" i="1"/>
  <c r="BC256" i="1"/>
  <c r="BD256" i="1"/>
  <c r="BE256" i="1"/>
  <c r="BF256" i="1"/>
  <c r="BG256" i="1"/>
  <c r="BH256" i="1"/>
  <c r="BI256" i="1"/>
  <c r="BJ256" i="1"/>
  <c r="BK256" i="1"/>
  <c r="BM256" i="1"/>
  <c r="BN256" i="1"/>
  <c r="BT256" i="1"/>
  <c r="BX256" i="1"/>
  <c r="BZ256" i="1"/>
  <c r="CB256" i="1"/>
  <c r="CC256" i="1"/>
  <c r="CE256" i="1"/>
  <c r="A257" i="1"/>
  <c r="B257" i="1"/>
  <c r="C257" i="1"/>
  <c r="D257" i="1"/>
  <c r="E257" i="1"/>
  <c r="F257" i="1"/>
  <c r="G257" i="1"/>
  <c r="H257" i="1"/>
  <c r="I257" i="1"/>
  <c r="J257" i="1"/>
  <c r="K257" i="1"/>
  <c r="L257" i="1"/>
  <c r="M257" i="1"/>
  <c r="N257" i="1"/>
  <c r="O257" i="1"/>
  <c r="P257" i="1"/>
  <c r="AT257" i="1"/>
  <c r="BL257" i="1"/>
  <c r="BN257" i="1"/>
  <c r="Y257" i="1"/>
  <c r="BO257" i="1"/>
  <c r="BP257" i="1"/>
  <c r="Z257" i="1"/>
  <c r="BQ257" i="1"/>
  <c r="BR257" i="1"/>
  <c r="AA257" i="1"/>
  <c r="BS257" i="1"/>
  <c r="BT257" i="1"/>
  <c r="AB257" i="1"/>
  <c r="BU257" i="1"/>
  <c r="BV257" i="1"/>
  <c r="AC257" i="1"/>
  <c r="BW257" i="1"/>
  <c r="AD257" i="1"/>
  <c r="BY257" i="1"/>
  <c r="AE257" i="1"/>
  <c r="CA257" i="1"/>
  <c r="AF257" i="1"/>
  <c r="CD257" i="1"/>
  <c r="AG257" i="1"/>
  <c r="CF257" i="1"/>
  <c r="CG257" i="1"/>
  <c r="AH257" i="1"/>
  <c r="Q257" i="1"/>
  <c r="AI257" i="1"/>
  <c r="AJ257" i="1"/>
  <c r="AK257" i="1"/>
  <c r="AL257" i="1"/>
  <c r="AM257" i="1"/>
  <c r="AN257" i="1"/>
  <c r="AO257" i="1"/>
  <c r="AQ257" i="1"/>
  <c r="AR257" i="1"/>
  <c r="AS257" i="1"/>
  <c r="R257" i="1"/>
  <c r="AU257" i="1"/>
  <c r="AW257" i="1"/>
  <c r="AX257" i="1"/>
  <c r="AY257" i="1"/>
  <c r="AZ257" i="1"/>
  <c r="BA257" i="1"/>
  <c r="V257" i="1"/>
  <c r="W257" i="1"/>
  <c r="X257" i="1"/>
  <c r="BB257" i="1"/>
  <c r="BC257" i="1"/>
  <c r="BD257" i="1"/>
  <c r="BE257" i="1"/>
  <c r="BF257" i="1"/>
  <c r="BG257" i="1"/>
  <c r="BH257" i="1"/>
  <c r="BI257" i="1"/>
  <c r="BJ257" i="1"/>
  <c r="BK257" i="1"/>
  <c r="BM257" i="1"/>
  <c r="BX257" i="1"/>
  <c r="BZ257" i="1"/>
  <c r="CB257" i="1"/>
  <c r="CC257" i="1"/>
  <c r="CE257" i="1"/>
  <c r="A258" i="1"/>
  <c r="B258" i="1"/>
  <c r="C258" i="1"/>
  <c r="D258" i="1"/>
  <c r="E258" i="1"/>
  <c r="F258" i="1"/>
  <c r="G258" i="1"/>
  <c r="H258" i="1"/>
  <c r="I258" i="1"/>
  <c r="J258" i="1"/>
  <c r="K258" i="1"/>
  <c r="L258" i="1"/>
  <c r="M258" i="1"/>
  <c r="N258" i="1"/>
  <c r="O258" i="1"/>
  <c r="P258" i="1"/>
  <c r="AT258" i="1"/>
  <c r="BL258" i="1"/>
  <c r="BN258" i="1"/>
  <c r="Y258" i="1"/>
  <c r="BO258" i="1"/>
  <c r="BP258" i="1"/>
  <c r="Z258" i="1"/>
  <c r="BQ258" i="1"/>
  <c r="BR258" i="1"/>
  <c r="AA258" i="1"/>
  <c r="BS258" i="1"/>
  <c r="BT258" i="1"/>
  <c r="AB258" i="1"/>
  <c r="BU258" i="1"/>
  <c r="BV258" i="1"/>
  <c r="AC258" i="1"/>
  <c r="BW258" i="1"/>
  <c r="BX258" i="1"/>
  <c r="AD258" i="1"/>
  <c r="BY258" i="1"/>
  <c r="BZ258" i="1"/>
  <c r="AE258" i="1"/>
  <c r="CA258" i="1"/>
  <c r="AF258" i="1"/>
  <c r="CD258" i="1"/>
  <c r="AG258" i="1"/>
  <c r="CF258" i="1"/>
  <c r="CG258" i="1"/>
  <c r="AH258" i="1"/>
  <c r="Q258" i="1"/>
  <c r="AI258" i="1"/>
  <c r="AJ258" i="1"/>
  <c r="AK258" i="1"/>
  <c r="AL258" i="1"/>
  <c r="AM258" i="1"/>
  <c r="AN258" i="1"/>
  <c r="AO258" i="1"/>
  <c r="AQ258" i="1"/>
  <c r="AR258" i="1"/>
  <c r="AS258" i="1"/>
  <c r="R258" i="1"/>
  <c r="AU258" i="1"/>
  <c r="AW258" i="1"/>
  <c r="AX258" i="1"/>
  <c r="AY258" i="1"/>
  <c r="AZ258" i="1"/>
  <c r="BA258" i="1"/>
  <c r="V258" i="1"/>
  <c r="BB258" i="1"/>
  <c r="BC258" i="1"/>
  <c r="BD258" i="1"/>
  <c r="BE258" i="1"/>
  <c r="BF258" i="1"/>
  <c r="BG258" i="1"/>
  <c r="BH258" i="1"/>
  <c r="BI258" i="1"/>
  <c r="BJ258" i="1"/>
  <c r="BK258" i="1"/>
  <c r="BM258" i="1"/>
  <c r="CB258" i="1"/>
  <c r="CC258" i="1"/>
  <c r="CE258" i="1"/>
  <c r="A259" i="1"/>
  <c r="B259" i="1"/>
  <c r="C259" i="1"/>
  <c r="D259" i="1"/>
  <c r="E259" i="1"/>
  <c r="F259" i="1"/>
  <c r="G259" i="1"/>
  <c r="H259" i="1"/>
  <c r="I259" i="1"/>
  <c r="J259" i="1"/>
  <c r="K259" i="1"/>
  <c r="L259" i="1"/>
  <c r="M259" i="1"/>
  <c r="N259" i="1"/>
  <c r="O259" i="1"/>
  <c r="P259" i="1"/>
  <c r="AT259" i="1"/>
  <c r="BL259" i="1"/>
  <c r="Y259" i="1"/>
  <c r="BO259" i="1"/>
  <c r="BP259" i="1"/>
  <c r="Z259" i="1"/>
  <c r="BQ259" i="1"/>
  <c r="BR259" i="1"/>
  <c r="AA259" i="1"/>
  <c r="BS259" i="1"/>
  <c r="AB259" i="1"/>
  <c r="BU259" i="1"/>
  <c r="BV259" i="1"/>
  <c r="AC259" i="1"/>
  <c r="BW259" i="1"/>
  <c r="AD259" i="1"/>
  <c r="BY259" i="1"/>
  <c r="AE259" i="1"/>
  <c r="CA259" i="1"/>
  <c r="AF259" i="1"/>
  <c r="CD259" i="1"/>
  <c r="AG259" i="1"/>
  <c r="CF259" i="1"/>
  <c r="CG259" i="1"/>
  <c r="AH259" i="1"/>
  <c r="Q259" i="1"/>
  <c r="AI259" i="1"/>
  <c r="AJ259" i="1"/>
  <c r="AK259" i="1"/>
  <c r="AL259" i="1"/>
  <c r="AM259" i="1"/>
  <c r="AN259" i="1"/>
  <c r="AO259" i="1"/>
  <c r="AQ259" i="1"/>
  <c r="AR259" i="1"/>
  <c r="AS259" i="1"/>
  <c r="R259" i="1"/>
  <c r="AU259" i="1"/>
  <c r="AW259" i="1"/>
  <c r="AX259" i="1"/>
  <c r="AY259" i="1"/>
  <c r="AZ259" i="1"/>
  <c r="BA259" i="1"/>
  <c r="V259" i="1"/>
  <c r="W259" i="1"/>
  <c r="X259" i="1"/>
  <c r="BB259" i="1"/>
  <c r="BC259" i="1"/>
  <c r="BD259" i="1"/>
  <c r="BE259" i="1"/>
  <c r="BF259" i="1"/>
  <c r="BG259" i="1"/>
  <c r="BH259" i="1"/>
  <c r="BI259" i="1"/>
  <c r="BJ259" i="1"/>
  <c r="BK259" i="1"/>
  <c r="BM259" i="1"/>
  <c r="BN259" i="1"/>
  <c r="BT259" i="1"/>
  <c r="BX259" i="1"/>
  <c r="BZ259" i="1"/>
  <c r="CB259" i="1"/>
  <c r="CC259" i="1"/>
  <c r="CE259" i="1"/>
  <c r="A260" i="1"/>
  <c r="B260" i="1"/>
  <c r="C260" i="1"/>
  <c r="D260" i="1"/>
  <c r="E260" i="1"/>
  <c r="F260" i="1"/>
  <c r="G260" i="1"/>
  <c r="H260" i="1"/>
  <c r="I260" i="1"/>
  <c r="J260" i="1"/>
  <c r="K260" i="1"/>
  <c r="L260" i="1"/>
  <c r="M260" i="1"/>
  <c r="N260" i="1"/>
  <c r="O260" i="1"/>
  <c r="P260" i="1"/>
  <c r="AT260" i="1"/>
  <c r="BL260" i="1"/>
  <c r="BN260" i="1"/>
  <c r="Y260" i="1"/>
  <c r="BO260" i="1"/>
  <c r="BP260" i="1"/>
  <c r="Z260" i="1"/>
  <c r="BQ260" i="1"/>
  <c r="BR260" i="1"/>
  <c r="AA260" i="1"/>
  <c r="BS260" i="1"/>
  <c r="BT260" i="1"/>
  <c r="AB260" i="1"/>
  <c r="BU260" i="1"/>
  <c r="BV260" i="1"/>
  <c r="AC260" i="1"/>
  <c r="BW260" i="1"/>
  <c r="AD260" i="1"/>
  <c r="BY260" i="1"/>
  <c r="AE260" i="1"/>
  <c r="CA260" i="1"/>
  <c r="AF260" i="1"/>
  <c r="CD260" i="1"/>
  <c r="AG260" i="1"/>
  <c r="CF260" i="1"/>
  <c r="CG260" i="1"/>
  <c r="AH260" i="1"/>
  <c r="Q260" i="1"/>
  <c r="AI260" i="1"/>
  <c r="AJ260" i="1"/>
  <c r="AK260" i="1"/>
  <c r="AL260" i="1"/>
  <c r="AM260" i="1"/>
  <c r="AN260" i="1"/>
  <c r="AO260" i="1"/>
  <c r="AQ260" i="1"/>
  <c r="AR260" i="1"/>
  <c r="AS260" i="1"/>
  <c r="R260" i="1"/>
  <c r="AU260" i="1"/>
  <c r="AW260" i="1"/>
  <c r="AX260" i="1"/>
  <c r="AY260" i="1"/>
  <c r="AZ260" i="1"/>
  <c r="BA260" i="1"/>
  <c r="V260" i="1"/>
  <c r="BB260" i="1"/>
  <c r="BC260" i="1"/>
  <c r="BD260" i="1"/>
  <c r="BE260" i="1"/>
  <c r="BF260" i="1"/>
  <c r="BG260" i="1"/>
  <c r="BH260" i="1"/>
  <c r="BI260" i="1"/>
  <c r="BJ260" i="1"/>
  <c r="BK260" i="1"/>
  <c r="BM260" i="1"/>
  <c r="BX260" i="1"/>
  <c r="BZ260" i="1"/>
  <c r="CB260" i="1"/>
  <c r="CC260" i="1"/>
  <c r="CE260" i="1"/>
  <c r="A261" i="1"/>
  <c r="B261" i="1"/>
  <c r="C261" i="1"/>
  <c r="D261" i="1"/>
  <c r="E261" i="1"/>
  <c r="F261" i="1"/>
  <c r="G261" i="1"/>
  <c r="H261" i="1"/>
  <c r="I261" i="1"/>
  <c r="J261" i="1"/>
  <c r="K261" i="1"/>
  <c r="L261" i="1"/>
  <c r="M261" i="1"/>
  <c r="N261" i="1"/>
  <c r="O261" i="1"/>
  <c r="P261" i="1"/>
  <c r="AT261" i="1"/>
  <c r="BL261" i="1"/>
  <c r="Y261" i="1"/>
  <c r="BO261" i="1"/>
  <c r="Z261" i="1"/>
  <c r="BQ261" i="1"/>
  <c r="AA261" i="1"/>
  <c r="BS261" i="1"/>
  <c r="AB261" i="1"/>
  <c r="BU261" i="1"/>
  <c r="AC261" i="1"/>
  <c r="BW261" i="1"/>
  <c r="AD261" i="1"/>
  <c r="BY261" i="1"/>
  <c r="AE261" i="1"/>
  <c r="CA261" i="1"/>
  <c r="AF261" i="1"/>
  <c r="CD261" i="1"/>
  <c r="AG261" i="1"/>
  <c r="CF261" i="1"/>
  <c r="CG261" i="1"/>
  <c r="AH261" i="1"/>
  <c r="Q261" i="1"/>
  <c r="AI261" i="1"/>
  <c r="AJ261" i="1"/>
  <c r="AK261" i="1"/>
  <c r="AL261" i="1"/>
  <c r="AM261" i="1"/>
  <c r="AN261" i="1"/>
  <c r="AO261" i="1"/>
  <c r="AQ261" i="1"/>
  <c r="AR261" i="1"/>
  <c r="AS261" i="1"/>
  <c r="R261" i="1"/>
  <c r="AU261" i="1"/>
  <c r="AW261" i="1"/>
  <c r="AX261" i="1"/>
  <c r="AY261" i="1"/>
  <c r="AZ261" i="1"/>
  <c r="BA261" i="1"/>
  <c r="V261" i="1"/>
  <c r="W261" i="1"/>
  <c r="X261" i="1"/>
  <c r="BB261" i="1"/>
  <c r="BC261" i="1"/>
  <c r="BD261" i="1"/>
  <c r="BE261" i="1"/>
  <c r="BF261" i="1"/>
  <c r="BG261" i="1"/>
  <c r="BH261" i="1"/>
  <c r="BI261" i="1"/>
  <c r="BJ261" i="1"/>
  <c r="BK261" i="1"/>
  <c r="BM261" i="1"/>
  <c r="BN261" i="1"/>
  <c r="BP261" i="1"/>
  <c r="BR261" i="1"/>
  <c r="BT261" i="1"/>
  <c r="BV261" i="1"/>
  <c r="BX261" i="1"/>
  <c r="BZ261" i="1"/>
  <c r="CB261" i="1"/>
  <c r="CC261" i="1"/>
  <c r="CE261" i="1"/>
  <c r="A262" i="1"/>
  <c r="B262" i="1"/>
  <c r="C262" i="1"/>
  <c r="D262" i="1"/>
  <c r="E262" i="1"/>
  <c r="F262" i="1"/>
  <c r="G262" i="1"/>
  <c r="H262" i="1"/>
  <c r="I262" i="1"/>
  <c r="J262" i="1"/>
  <c r="K262" i="1"/>
  <c r="L262" i="1"/>
  <c r="M262" i="1"/>
  <c r="N262" i="1"/>
  <c r="O262" i="1"/>
  <c r="P262" i="1"/>
  <c r="AT262" i="1"/>
  <c r="BL262" i="1"/>
  <c r="BN262" i="1"/>
  <c r="Y262" i="1"/>
  <c r="BO262" i="1"/>
  <c r="BP262" i="1"/>
  <c r="Z262" i="1"/>
  <c r="BQ262" i="1"/>
  <c r="BR262" i="1"/>
  <c r="AA262" i="1"/>
  <c r="BS262" i="1"/>
  <c r="AB262" i="1"/>
  <c r="BU262" i="1"/>
  <c r="AC262" i="1"/>
  <c r="BW262" i="1"/>
  <c r="AD262" i="1"/>
  <c r="BY262" i="1"/>
  <c r="AE262" i="1"/>
  <c r="CA262" i="1"/>
  <c r="AF262" i="1"/>
  <c r="CD262" i="1"/>
  <c r="AG262" i="1"/>
  <c r="CF262" i="1"/>
  <c r="CG262" i="1"/>
  <c r="AH262" i="1"/>
  <c r="Q262" i="1"/>
  <c r="AI262" i="1"/>
  <c r="AJ262" i="1"/>
  <c r="AK262" i="1"/>
  <c r="AL262" i="1"/>
  <c r="AM262" i="1"/>
  <c r="AN262" i="1"/>
  <c r="AO262" i="1"/>
  <c r="AQ262" i="1"/>
  <c r="AR262" i="1"/>
  <c r="AS262" i="1"/>
  <c r="R262" i="1"/>
  <c r="AU262" i="1"/>
  <c r="AW262" i="1"/>
  <c r="AX262" i="1"/>
  <c r="AY262" i="1"/>
  <c r="AZ262" i="1"/>
  <c r="BA262" i="1"/>
  <c r="V262" i="1"/>
  <c r="BB262" i="1"/>
  <c r="BC262" i="1"/>
  <c r="BD262" i="1"/>
  <c r="BE262" i="1"/>
  <c r="BF262" i="1"/>
  <c r="BG262" i="1"/>
  <c r="BH262" i="1"/>
  <c r="BI262" i="1"/>
  <c r="BJ262" i="1"/>
  <c r="BK262" i="1"/>
  <c r="BM262" i="1"/>
  <c r="BT262" i="1"/>
  <c r="BV262" i="1"/>
  <c r="BX262" i="1"/>
  <c r="BZ262" i="1"/>
  <c r="CB262" i="1"/>
  <c r="CC262" i="1"/>
  <c r="CE262" i="1"/>
  <c r="A263" i="1"/>
  <c r="B263" i="1"/>
  <c r="C263" i="1"/>
  <c r="D263" i="1"/>
  <c r="E263" i="1"/>
  <c r="F263" i="1"/>
  <c r="G263" i="1"/>
  <c r="H263" i="1"/>
  <c r="I263" i="1"/>
  <c r="J263" i="1"/>
  <c r="K263" i="1"/>
  <c r="L263" i="1"/>
  <c r="M263" i="1"/>
  <c r="N263" i="1"/>
  <c r="O263" i="1"/>
  <c r="P263" i="1"/>
  <c r="AT263" i="1"/>
  <c r="BL263" i="1"/>
  <c r="Y263" i="1"/>
  <c r="BO263" i="1"/>
  <c r="Z263" i="1"/>
  <c r="BQ263" i="1"/>
  <c r="BR263" i="1"/>
  <c r="AA263" i="1"/>
  <c r="BS263" i="1"/>
  <c r="BT263" i="1"/>
  <c r="AB263" i="1"/>
  <c r="BU263" i="1"/>
  <c r="AC263" i="1"/>
  <c r="BW263" i="1"/>
  <c r="AD263" i="1"/>
  <c r="BY263" i="1"/>
  <c r="AE263" i="1"/>
  <c r="CA263" i="1"/>
  <c r="AF263" i="1"/>
  <c r="CD263" i="1"/>
  <c r="AG263" i="1"/>
  <c r="CF263" i="1"/>
  <c r="CG263" i="1"/>
  <c r="AH263" i="1"/>
  <c r="Q263" i="1"/>
  <c r="AI263" i="1"/>
  <c r="AJ263" i="1"/>
  <c r="AK263" i="1"/>
  <c r="AL263" i="1"/>
  <c r="AM263" i="1"/>
  <c r="AN263" i="1"/>
  <c r="AO263" i="1"/>
  <c r="AQ263" i="1"/>
  <c r="AR263" i="1"/>
  <c r="AS263" i="1"/>
  <c r="R263" i="1"/>
  <c r="AU263" i="1"/>
  <c r="AW263" i="1"/>
  <c r="AX263" i="1"/>
  <c r="AY263" i="1"/>
  <c r="AZ263" i="1"/>
  <c r="BA263" i="1"/>
  <c r="V263" i="1"/>
  <c r="W263" i="1"/>
  <c r="X263" i="1"/>
  <c r="BB263" i="1"/>
  <c r="BC263" i="1"/>
  <c r="BD263" i="1"/>
  <c r="BE263" i="1"/>
  <c r="BF263" i="1"/>
  <c r="BG263" i="1"/>
  <c r="BH263" i="1"/>
  <c r="BI263" i="1"/>
  <c r="BJ263" i="1"/>
  <c r="BK263" i="1"/>
  <c r="BM263" i="1"/>
  <c r="BN263" i="1"/>
  <c r="BP263" i="1"/>
  <c r="BV263" i="1"/>
  <c r="BX263" i="1"/>
  <c r="BZ263" i="1"/>
  <c r="CB263" i="1"/>
  <c r="CC263" i="1"/>
  <c r="CE263" i="1"/>
  <c r="A264" i="1"/>
  <c r="B264" i="1"/>
  <c r="C264" i="1"/>
  <c r="D264" i="1"/>
  <c r="E264" i="1"/>
  <c r="F264" i="1"/>
  <c r="G264" i="1"/>
  <c r="H264" i="1"/>
  <c r="I264" i="1"/>
  <c r="J264" i="1"/>
  <c r="K264" i="1"/>
  <c r="L264" i="1"/>
  <c r="M264" i="1"/>
  <c r="N264" i="1"/>
  <c r="O264" i="1"/>
  <c r="P264" i="1"/>
  <c r="AT264" i="1"/>
  <c r="BL264" i="1"/>
  <c r="BN264" i="1"/>
  <c r="Y264" i="1"/>
  <c r="BO264" i="1"/>
  <c r="BP264" i="1"/>
  <c r="Z264" i="1"/>
  <c r="BQ264" i="1"/>
  <c r="BR264" i="1"/>
  <c r="AA264" i="1"/>
  <c r="BS264" i="1"/>
  <c r="BT264" i="1"/>
  <c r="AB264" i="1"/>
  <c r="BU264" i="1"/>
  <c r="BV264" i="1"/>
  <c r="AC264" i="1"/>
  <c r="BW264" i="1"/>
  <c r="BX264" i="1"/>
  <c r="AD264" i="1"/>
  <c r="BY264" i="1"/>
  <c r="BZ264" i="1"/>
  <c r="AE264" i="1"/>
  <c r="CA264" i="1"/>
  <c r="AF264" i="1"/>
  <c r="CD264" i="1"/>
  <c r="AG264" i="1"/>
  <c r="CF264" i="1"/>
  <c r="CG264" i="1"/>
  <c r="AH264" i="1"/>
  <c r="Q264" i="1"/>
  <c r="AI264" i="1"/>
  <c r="AJ264" i="1"/>
  <c r="AK264" i="1"/>
  <c r="AL264" i="1"/>
  <c r="AM264" i="1"/>
  <c r="AN264" i="1"/>
  <c r="AO264" i="1"/>
  <c r="AQ264" i="1"/>
  <c r="AR264" i="1"/>
  <c r="AS264" i="1"/>
  <c r="R264" i="1"/>
  <c r="AU264" i="1"/>
  <c r="AW264" i="1"/>
  <c r="AX264" i="1"/>
  <c r="AY264" i="1"/>
  <c r="AZ264" i="1"/>
  <c r="BA264" i="1"/>
  <c r="V264" i="1"/>
  <c r="W264" i="1"/>
  <c r="X264" i="1"/>
  <c r="BB264" i="1"/>
  <c r="BC264" i="1"/>
  <c r="BD264" i="1"/>
  <c r="BE264" i="1"/>
  <c r="BF264" i="1"/>
  <c r="BG264" i="1"/>
  <c r="BH264" i="1"/>
  <c r="BI264" i="1"/>
  <c r="BJ264" i="1"/>
  <c r="BK264" i="1"/>
  <c r="BM264" i="1"/>
  <c r="CB264" i="1"/>
  <c r="CC264" i="1"/>
  <c r="CE264" i="1"/>
  <c r="A265" i="1"/>
  <c r="B265" i="1"/>
  <c r="C265" i="1"/>
  <c r="D265" i="1"/>
  <c r="E265" i="1"/>
  <c r="F265" i="1"/>
  <c r="G265" i="1"/>
  <c r="H265" i="1"/>
  <c r="I265" i="1"/>
  <c r="J265" i="1"/>
  <c r="K265" i="1"/>
  <c r="L265" i="1"/>
  <c r="M265" i="1"/>
  <c r="N265" i="1"/>
  <c r="O265" i="1"/>
  <c r="P265" i="1"/>
  <c r="AT265" i="1"/>
  <c r="BL265" i="1"/>
  <c r="BN265" i="1"/>
  <c r="Y265" i="1"/>
  <c r="BO265" i="1"/>
  <c r="BP265" i="1"/>
  <c r="Z265" i="1"/>
  <c r="BQ265" i="1"/>
  <c r="BR265" i="1"/>
  <c r="AA265" i="1"/>
  <c r="BS265" i="1"/>
  <c r="BT265" i="1"/>
  <c r="AB265" i="1"/>
  <c r="BU265" i="1"/>
  <c r="BV265" i="1"/>
  <c r="AC265" i="1"/>
  <c r="BW265" i="1"/>
  <c r="BX265" i="1"/>
  <c r="AD265" i="1"/>
  <c r="BY265" i="1"/>
  <c r="BZ265" i="1"/>
  <c r="AE265" i="1"/>
  <c r="CA265" i="1"/>
  <c r="CC265" i="1"/>
  <c r="AF265" i="1"/>
  <c r="CD265" i="1"/>
  <c r="AG265" i="1"/>
  <c r="CF265" i="1"/>
  <c r="CG265" i="1"/>
  <c r="AH265" i="1"/>
  <c r="Q265" i="1"/>
  <c r="AI265" i="1"/>
  <c r="AJ265" i="1"/>
  <c r="AK265" i="1"/>
  <c r="AL265" i="1"/>
  <c r="AM265" i="1"/>
  <c r="AN265" i="1"/>
  <c r="AO265" i="1"/>
  <c r="AQ265" i="1"/>
  <c r="AR265" i="1"/>
  <c r="AS265" i="1"/>
  <c r="R265" i="1"/>
  <c r="AU265" i="1"/>
  <c r="AW265" i="1"/>
  <c r="AX265" i="1"/>
  <c r="AY265" i="1"/>
  <c r="AZ265" i="1"/>
  <c r="BA265" i="1"/>
  <c r="V265" i="1"/>
  <c r="W265" i="1"/>
  <c r="X265" i="1"/>
  <c r="BB265" i="1"/>
  <c r="BC265" i="1"/>
  <c r="BD265" i="1"/>
  <c r="BE265" i="1"/>
  <c r="BF265" i="1"/>
  <c r="BG265" i="1"/>
  <c r="BH265" i="1"/>
  <c r="BI265" i="1"/>
  <c r="BJ265" i="1"/>
  <c r="BK265" i="1"/>
  <c r="BM265" i="1"/>
  <c r="CB265" i="1"/>
  <c r="CE265" i="1"/>
  <c r="A266" i="1"/>
  <c r="B266" i="1"/>
  <c r="C266" i="1"/>
  <c r="D266" i="1"/>
  <c r="E266" i="1"/>
  <c r="F266" i="1"/>
  <c r="G266" i="1"/>
  <c r="H266" i="1"/>
  <c r="I266" i="1"/>
  <c r="J266" i="1"/>
  <c r="K266" i="1"/>
  <c r="L266" i="1"/>
  <c r="M266" i="1"/>
  <c r="N266" i="1"/>
  <c r="O266" i="1"/>
  <c r="P266" i="1"/>
  <c r="AT266" i="1"/>
  <c r="BL266" i="1"/>
  <c r="BN266" i="1"/>
  <c r="Y266" i="1"/>
  <c r="BO266" i="1"/>
  <c r="BP266" i="1"/>
  <c r="Z266" i="1"/>
  <c r="BQ266" i="1"/>
  <c r="BR266" i="1"/>
  <c r="AA266" i="1"/>
  <c r="BS266" i="1"/>
  <c r="BT266" i="1"/>
  <c r="AB266" i="1"/>
  <c r="BU266" i="1"/>
  <c r="BV266" i="1"/>
  <c r="AC266" i="1"/>
  <c r="BW266" i="1"/>
  <c r="AD266" i="1"/>
  <c r="BY266" i="1"/>
  <c r="AE266" i="1"/>
  <c r="CA266" i="1"/>
  <c r="AF266" i="1"/>
  <c r="CD266" i="1"/>
  <c r="AG266" i="1"/>
  <c r="CF266" i="1"/>
  <c r="CG266" i="1"/>
  <c r="AH266" i="1"/>
  <c r="Q266" i="1"/>
  <c r="AI266" i="1"/>
  <c r="AJ266" i="1"/>
  <c r="AK266" i="1"/>
  <c r="AL266" i="1"/>
  <c r="AM266" i="1"/>
  <c r="AN266" i="1"/>
  <c r="AO266" i="1"/>
  <c r="AQ266" i="1"/>
  <c r="AR266" i="1"/>
  <c r="AS266" i="1"/>
  <c r="R266" i="1"/>
  <c r="AU266" i="1"/>
  <c r="AW266" i="1"/>
  <c r="AX266" i="1"/>
  <c r="AY266" i="1"/>
  <c r="AZ266" i="1"/>
  <c r="BA266" i="1"/>
  <c r="V266" i="1"/>
  <c r="W266" i="1"/>
  <c r="X266" i="1"/>
  <c r="BB266" i="1"/>
  <c r="BC266" i="1"/>
  <c r="BD266" i="1"/>
  <c r="BE266" i="1"/>
  <c r="BF266" i="1"/>
  <c r="BG266" i="1"/>
  <c r="BH266" i="1"/>
  <c r="BI266" i="1"/>
  <c r="BJ266" i="1"/>
  <c r="BK266" i="1"/>
  <c r="BM266" i="1"/>
  <c r="BX266" i="1"/>
  <c r="BZ266" i="1"/>
  <c r="CB266" i="1"/>
  <c r="CC266" i="1"/>
  <c r="CE266" i="1"/>
  <c r="A267" i="1"/>
  <c r="B267" i="1"/>
  <c r="C267" i="1"/>
  <c r="D267" i="1"/>
  <c r="E267" i="1"/>
  <c r="F267" i="1"/>
  <c r="G267" i="1"/>
  <c r="H267" i="1"/>
  <c r="I267" i="1"/>
  <c r="J267" i="1"/>
  <c r="K267" i="1"/>
  <c r="L267" i="1"/>
  <c r="M267" i="1"/>
  <c r="N267" i="1"/>
  <c r="O267" i="1"/>
  <c r="P267" i="1"/>
  <c r="AT267" i="1"/>
  <c r="BL267" i="1"/>
  <c r="BN267" i="1"/>
  <c r="Y267" i="1"/>
  <c r="BO267" i="1"/>
  <c r="BP267" i="1"/>
  <c r="Z267" i="1"/>
  <c r="BQ267" i="1"/>
  <c r="BR267" i="1"/>
  <c r="AA267" i="1"/>
  <c r="BS267" i="1"/>
  <c r="AB267" i="1"/>
  <c r="BU267" i="1"/>
  <c r="AC267" i="1"/>
  <c r="BW267" i="1"/>
  <c r="AD267" i="1"/>
  <c r="BY267" i="1"/>
  <c r="AE267" i="1"/>
  <c r="CA267" i="1"/>
  <c r="AF267" i="1"/>
  <c r="CD267" i="1"/>
  <c r="AG267" i="1"/>
  <c r="CF267" i="1"/>
  <c r="CG267" i="1"/>
  <c r="AH267" i="1"/>
  <c r="Q267" i="1"/>
  <c r="AI267" i="1"/>
  <c r="AJ267" i="1"/>
  <c r="AK267" i="1"/>
  <c r="AL267" i="1"/>
  <c r="AM267" i="1"/>
  <c r="AN267" i="1"/>
  <c r="AO267" i="1"/>
  <c r="AQ267" i="1"/>
  <c r="AR267" i="1"/>
  <c r="AS267" i="1"/>
  <c r="R267" i="1"/>
  <c r="AU267" i="1"/>
  <c r="AW267" i="1"/>
  <c r="AX267" i="1"/>
  <c r="AY267" i="1"/>
  <c r="AZ267" i="1"/>
  <c r="BA267" i="1"/>
  <c r="V267" i="1"/>
  <c r="W267" i="1"/>
  <c r="X267" i="1"/>
  <c r="BB267" i="1"/>
  <c r="BC267" i="1"/>
  <c r="BD267" i="1"/>
  <c r="BE267" i="1"/>
  <c r="BF267" i="1"/>
  <c r="BG267" i="1"/>
  <c r="BH267" i="1"/>
  <c r="BI267" i="1"/>
  <c r="BJ267" i="1"/>
  <c r="BK267" i="1"/>
  <c r="BM267" i="1"/>
  <c r="BT267" i="1"/>
  <c r="BV267" i="1"/>
  <c r="BX267" i="1"/>
  <c r="BZ267" i="1"/>
  <c r="CB267" i="1"/>
  <c r="CC267" i="1"/>
  <c r="CE267" i="1"/>
  <c r="A268" i="1"/>
  <c r="B268" i="1"/>
  <c r="C268" i="1"/>
  <c r="D268" i="1"/>
  <c r="E268" i="1"/>
  <c r="F268" i="1"/>
  <c r="G268" i="1"/>
  <c r="H268" i="1"/>
  <c r="I268" i="1"/>
  <c r="J268" i="1"/>
  <c r="K268" i="1"/>
  <c r="L268" i="1"/>
  <c r="M268" i="1"/>
  <c r="N268" i="1"/>
  <c r="O268" i="1"/>
  <c r="P268" i="1"/>
  <c r="AT268" i="1"/>
  <c r="BL268" i="1"/>
  <c r="Y268" i="1"/>
  <c r="BO268" i="1"/>
  <c r="Z268" i="1"/>
  <c r="BQ268" i="1"/>
  <c r="AA268" i="1"/>
  <c r="BS268" i="1"/>
  <c r="AB268" i="1"/>
  <c r="BU268" i="1"/>
  <c r="AC268" i="1"/>
  <c r="BW268" i="1"/>
  <c r="AD268" i="1"/>
  <c r="BY268" i="1"/>
  <c r="AE268" i="1"/>
  <c r="CA268" i="1"/>
  <c r="AF268" i="1"/>
  <c r="CD268" i="1"/>
  <c r="AG268" i="1"/>
  <c r="CF268" i="1"/>
  <c r="CG268" i="1"/>
  <c r="AH268" i="1"/>
  <c r="Q268" i="1"/>
  <c r="AI268" i="1"/>
  <c r="AJ268" i="1"/>
  <c r="AK268" i="1"/>
  <c r="AL268" i="1"/>
  <c r="AM268" i="1"/>
  <c r="AN268" i="1"/>
  <c r="AO268" i="1"/>
  <c r="AQ268" i="1"/>
  <c r="AR268" i="1"/>
  <c r="AS268" i="1"/>
  <c r="R268" i="1"/>
  <c r="AU268" i="1"/>
  <c r="AW268" i="1"/>
  <c r="AX268" i="1"/>
  <c r="AY268" i="1"/>
  <c r="AZ268" i="1"/>
  <c r="BA268" i="1"/>
  <c r="V268" i="1"/>
  <c r="W268" i="1"/>
  <c r="X268" i="1"/>
  <c r="BB268" i="1"/>
  <c r="BC268" i="1"/>
  <c r="BD268" i="1"/>
  <c r="BE268" i="1"/>
  <c r="BF268" i="1"/>
  <c r="BG268" i="1"/>
  <c r="BH268" i="1"/>
  <c r="BI268" i="1"/>
  <c r="BJ268" i="1"/>
  <c r="BK268" i="1"/>
  <c r="BM268" i="1"/>
  <c r="BN268" i="1"/>
  <c r="BP268" i="1"/>
  <c r="BR268" i="1"/>
  <c r="BT268" i="1"/>
  <c r="BV268" i="1"/>
  <c r="BX268" i="1"/>
  <c r="BZ268" i="1"/>
  <c r="CB268" i="1"/>
  <c r="CC268" i="1"/>
  <c r="CE268" i="1"/>
  <c r="A269" i="1"/>
  <c r="B269" i="1"/>
  <c r="C269" i="1"/>
  <c r="D269" i="1"/>
  <c r="E269" i="1"/>
  <c r="F269" i="1"/>
  <c r="G269" i="1"/>
  <c r="H269" i="1"/>
  <c r="I269" i="1"/>
  <c r="J269" i="1"/>
  <c r="K269" i="1"/>
  <c r="L269" i="1"/>
  <c r="M269" i="1"/>
  <c r="N269" i="1"/>
  <c r="O269" i="1"/>
  <c r="P269" i="1"/>
  <c r="AT269" i="1"/>
  <c r="BL269" i="1"/>
  <c r="BN269" i="1"/>
  <c r="Y269" i="1"/>
  <c r="BO269" i="1"/>
  <c r="BP269" i="1"/>
  <c r="Z269" i="1"/>
  <c r="BQ269" i="1"/>
  <c r="BR269" i="1"/>
  <c r="AA269" i="1"/>
  <c r="BS269" i="1"/>
  <c r="BT269" i="1"/>
  <c r="AB269" i="1"/>
  <c r="BU269" i="1"/>
  <c r="BV269" i="1"/>
  <c r="AC269" i="1"/>
  <c r="BW269" i="1"/>
  <c r="AD269" i="1"/>
  <c r="BY269" i="1"/>
  <c r="AE269" i="1"/>
  <c r="CA269" i="1"/>
  <c r="AF269" i="1"/>
  <c r="CD269" i="1"/>
  <c r="AG269" i="1"/>
  <c r="CF269" i="1"/>
  <c r="CG269" i="1"/>
  <c r="AH269" i="1"/>
  <c r="Q269" i="1"/>
  <c r="AI269" i="1"/>
  <c r="AJ269" i="1"/>
  <c r="AK269" i="1"/>
  <c r="AL269" i="1"/>
  <c r="AM269" i="1"/>
  <c r="AN269" i="1"/>
  <c r="AO269" i="1"/>
  <c r="AQ269" i="1"/>
  <c r="AR269" i="1"/>
  <c r="AS269" i="1"/>
  <c r="R269" i="1"/>
  <c r="AU269" i="1"/>
  <c r="AW269" i="1"/>
  <c r="AX269" i="1"/>
  <c r="AY269" i="1"/>
  <c r="AZ269" i="1"/>
  <c r="BA269" i="1"/>
  <c r="V269" i="1"/>
  <c r="W269" i="1"/>
  <c r="X269" i="1"/>
  <c r="BB269" i="1"/>
  <c r="BC269" i="1"/>
  <c r="BD269" i="1"/>
  <c r="BE269" i="1"/>
  <c r="BF269" i="1"/>
  <c r="BG269" i="1"/>
  <c r="BH269" i="1"/>
  <c r="BI269" i="1"/>
  <c r="BJ269" i="1"/>
  <c r="BK269" i="1"/>
  <c r="BM269" i="1"/>
  <c r="BX269" i="1"/>
  <c r="BZ269" i="1"/>
  <c r="CB269" i="1"/>
  <c r="CC269" i="1"/>
  <c r="CE269" i="1"/>
  <c r="A270" i="1"/>
  <c r="B270" i="1"/>
  <c r="C270" i="1"/>
  <c r="D270" i="1"/>
  <c r="E270" i="1"/>
  <c r="F270" i="1"/>
  <c r="G270" i="1"/>
  <c r="H270" i="1"/>
  <c r="I270" i="1"/>
  <c r="J270" i="1"/>
  <c r="K270" i="1"/>
  <c r="L270" i="1"/>
  <c r="M270" i="1"/>
  <c r="N270" i="1"/>
  <c r="O270" i="1"/>
  <c r="P270" i="1"/>
  <c r="AT270" i="1"/>
  <c r="BL270" i="1"/>
  <c r="Y270" i="1"/>
  <c r="BO270" i="1"/>
  <c r="Z270" i="1"/>
  <c r="BQ270" i="1"/>
  <c r="BR270" i="1"/>
  <c r="AA270" i="1"/>
  <c r="BS270" i="1"/>
  <c r="AB270" i="1"/>
  <c r="BU270" i="1"/>
  <c r="AC270" i="1"/>
  <c r="BW270" i="1"/>
  <c r="AD270" i="1"/>
  <c r="BY270" i="1"/>
  <c r="AE270" i="1"/>
  <c r="CA270" i="1"/>
  <c r="AF270" i="1"/>
  <c r="CD270" i="1"/>
  <c r="AG270" i="1"/>
  <c r="CF270" i="1"/>
  <c r="CG270" i="1"/>
  <c r="AH270" i="1"/>
  <c r="Q270" i="1"/>
  <c r="AI270" i="1"/>
  <c r="AJ270" i="1"/>
  <c r="AK270" i="1"/>
  <c r="AL270" i="1"/>
  <c r="AM270" i="1"/>
  <c r="AN270" i="1"/>
  <c r="AO270" i="1"/>
  <c r="AQ270" i="1"/>
  <c r="AR270" i="1"/>
  <c r="AS270" i="1"/>
  <c r="R270" i="1"/>
  <c r="AU270" i="1"/>
  <c r="AW270" i="1"/>
  <c r="AX270" i="1"/>
  <c r="AY270" i="1"/>
  <c r="AZ270" i="1"/>
  <c r="BA270" i="1"/>
  <c r="V270" i="1"/>
  <c r="W270" i="1"/>
  <c r="X270" i="1"/>
  <c r="BB270" i="1"/>
  <c r="BC270" i="1"/>
  <c r="BD270" i="1"/>
  <c r="BE270" i="1"/>
  <c r="BF270" i="1"/>
  <c r="BG270" i="1"/>
  <c r="BH270" i="1"/>
  <c r="BI270" i="1"/>
  <c r="BJ270" i="1"/>
  <c r="BK270" i="1"/>
  <c r="BM270" i="1"/>
  <c r="BN270" i="1"/>
  <c r="BP270" i="1"/>
  <c r="BT270" i="1"/>
  <c r="BV270" i="1"/>
  <c r="BX270" i="1"/>
  <c r="BZ270" i="1"/>
  <c r="CB270" i="1"/>
  <c r="CC270" i="1"/>
  <c r="CE270" i="1"/>
  <c r="A271" i="1"/>
  <c r="B271" i="1"/>
  <c r="C271" i="1"/>
  <c r="D271" i="1"/>
  <c r="E271" i="1"/>
  <c r="F271" i="1"/>
  <c r="G271" i="1"/>
  <c r="H271" i="1"/>
  <c r="I271" i="1"/>
  <c r="J271" i="1"/>
  <c r="K271" i="1"/>
  <c r="L271" i="1"/>
  <c r="M271" i="1"/>
  <c r="N271" i="1"/>
  <c r="O271" i="1"/>
  <c r="P271" i="1"/>
  <c r="AT271" i="1"/>
  <c r="BL271" i="1"/>
  <c r="BN271" i="1"/>
  <c r="Y271" i="1"/>
  <c r="BO271" i="1"/>
  <c r="BP271" i="1"/>
  <c r="Z271" i="1"/>
  <c r="BQ271" i="1"/>
  <c r="BR271" i="1"/>
  <c r="AA271" i="1"/>
  <c r="BS271" i="1"/>
  <c r="BT271" i="1"/>
  <c r="AB271" i="1"/>
  <c r="BU271" i="1"/>
  <c r="BV271" i="1"/>
  <c r="AC271" i="1"/>
  <c r="BW271" i="1"/>
  <c r="AD271" i="1"/>
  <c r="BY271" i="1"/>
  <c r="AE271" i="1"/>
  <c r="CA271" i="1"/>
  <c r="AF271" i="1"/>
  <c r="CD271" i="1"/>
  <c r="AG271" i="1"/>
  <c r="CF271" i="1"/>
  <c r="CG271" i="1"/>
  <c r="AH271" i="1"/>
  <c r="Q271" i="1"/>
  <c r="AI271" i="1"/>
  <c r="AJ271" i="1"/>
  <c r="AK271" i="1"/>
  <c r="AL271" i="1"/>
  <c r="AM271" i="1"/>
  <c r="AN271" i="1"/>
  <c r="AO271" i="1"/>
  <c r="AQ271" i="1"/>
  <c r="AR271" i="1"/>
  <c r="AS271" i="1"/>
  <c r="R271" i="1"/>
  <c r="AU271" i="1"/>
  <c r="AW271" i="1"/>
  <c r="AX271" i="1"/>
  <c r="AY271" i="1"/>
  <c r="AZ271" i="1"/>
  <c r="BA271" i="1"/>
  <c r="V271" i="1"/>
  <c r="X271" i="1"/>
  <c r="W271" i="1"/>
  <c r="BB271" i="1"/>
  <c r="BC271" i="1"/>
  <c r="BD271" i="1"/>
  <c r="BE271" i="1"/>
  <c r="BF271" i="1"/>
  <c r="BG271" i="1"/>
  <c r="BH271" i="1"/>
  <c r="BI271" i="1"/>
  <c r="BJ271" i="1"/>
  <c r="BK271" i="1"/>
  <c r="BM271" i="1"/>
  <c r="BX271" i="1"/>
  <c r="BZ271" i="1"/>
  <c r="CB271" i="1"/>
  <c r="CC271" i="1"/>
  <c r="CE271" i="1"/>
  <c r="A272" i="1"/>
  <c r="B272" i="1"/>
  <c r="C272" i="1"/>
  <c r="D272" i="1"/>
  <c r="E272" i="1"/>
  <c r="F272" i="1"/>
  <c r="G272" i="1"/>
  <c r="H272" i="1"/>
  <c r="I272" i="1"/>
  <c r="J272" i="1"/>
  <c r="K272" i="1"/>
  <c r="L272" i="1"/>
  <c r="M272" i="1"/>
  <c r="N272" i="1"/>
  <c r="O272" i="1"/>
  <c r="P272" i="1"/>
  <c r="AT272" i="1"/>
  <c r="BL272" i="1"/>
  <c r="BN272" i="1"/>
  <c r="Y272" i="1"/>
  <c r="BO272" i="1"/>
  <c r="BP272" i="1"/>
  <c r="Z272" i="1"/>
  <c r="BQ272" i="1"/>
  <c r="BR272" i="1"/>
  <c r="AA272" i="1"/>
  <c r="BS272" i="1"/>
  <c r="BT272" i="1"/>
  <c r="AB272" i="1"/>
  <c r="BU272" i="1"/>
  <c r="BV272" i="1"/>
  <c r="AC272" i="1"/>
  <c r="BW272" i="1"/>
  <c r="AD272" i="1"/>
  <c r="BY272" i="1"/>
  <c r="AE272" i="1"/>
  <c r="CA272" i="1"/>
  <c r="AF272" i="1"/>
  <c r="CD272" i="1"/>
  <c r="AG272" i="1"/>
  <c r="CF272" i="1"/>
  <c r="CG272" i="1"/>
  <c r="AH272" i="1"/>
  <c r="Q272" i="1"/>
  <c r="AI272" i="1"/>
  <c r="AJ272" i="1"/>
  <c r="AK272" i="1"/>
  <c r="AL272" i="1"/>
  <c r="AM272" i="1"/>
  <c r="AN272" i="1"/>
  <c r="AO272" i="1"/>
  <c r="AQ272" i="1"/>
  <c r="AR272" i="1"/>
  <c r="AS272" i="1"/>
  <c r="R272" i="1"/>
  <c r="AU272" i="1"/>
  <c r="AW272" i="1"/>
  <c r="AX272" i="1"/>
  <c r="AY272" i="1"/>
  <c r="AZ272" i="1"/>
  <c r="BA272" i="1"/>
  <c r="V272" i="1"/>
  <c r="BB272" i="1"/>
  <c r="BC272" i="1"/>
  <c r="BD272" i="1"/>
  <c r="BE272" i="1"/>
  <c r="BF272" i="1"/>
  <c r="BG272" i="1"/>
  <c r="BH272" i="1"/>
  <c r="BI272" i="1"/>
  <c r="BJ272" i="1"/>
  <c r="BK272" i="1"/>
  <c r="BM272" i="1"/>
  <c r="BX272" i="1"/>
  <c r="BZ272" i="1"/>
  <c r="CB272" i="1"/>
  <c r="CC272" i="1"/>
  <c r="CE272" i="1"/>
  <c r="A273" i="1"/>
  <c r="B273" i="1"/>
  <c r="C273" i="1"/>
  <c r="D273" i="1"/>
  <c r="E273" i="1"/>
  <c r="F273" i="1"/>
  <c r="G273" i="1"/>
  <c r="H273" i="1"/>
  <c r="I273" i="1"/>
  <c r="J273" i="1"/>
  <c r="K273" i="1"/>
  <c r="L273" i="1"/>
  <c r="M273" i="1"/>
  <c r="N273" i="1"/>
  <c r="O273" i="1"/>
  <c r="P273" i="1"/>
  <c r="AT273" i="1"/>
  <c r="BL273" i="1"/>
  <c r="Y273" i="1"/>
  <c r="BO273" i="1"/>
  <c r="Z273" i="1"/>
  <c r="BQ273" i="1"/>
  <c r="BR273" i="1"/>
  <c r="AA273" i="1"/>
  <c r="BS273" i="1"/>
  <c r="AB273" i="1"/>
  <c r="BU273" i="1"/>
  <c r="AC273" i="1"/>
  <c r="BW273" i="1"/>
  <c r="AD273" i="1"/>
  <c r="BY273" i="1"/>
  <c r="AE273" i="1"/>
  <c r="CA273" i="1"/>
  <c r="AF273" i="1"/>
  <c r="CD273" i="1"/>
  <c r="AG273" i="1"/>
  <c r="CF273" i="1"/>
  <c r="CG273" i="1"/>
  <c r="AH273" i="1"/>
  <c r="Q273" i="1"/>
  <c r="AI273" i="1"/>
  <c r="AJ273" i="1"/>
  <c r="AK273" i="1"/>
  <c r="AL273" i="1"/>
  <c r="AM273" i="1"/>
  <c r="AN273" i="1"/>
  <c r="AO273" i="1"/>
  <c r="AQ273" i="1"/>
  <c r="AR273" i="1"/>
  <c r="AS273" i="1"/>
  <c r="R273" i="1"/>
  <c r="AU273" i="1"/>
  <c r="AW273" i="1"/>
  <c r="AX273" i="1"/>
  <c r="AY273" i="1"/>
  <c r="AZ273" i="1"/>
  <c r="BA273" i="1"/>
  <c r="V273" i="1"/>
  <c r="W273" i="1"/>
  <c r="X273" i="1"/>
  <c r="BB273" i="1"/>
  <c r="BC273" i="1"/>
  <c r="BD273" i="1"/>
  <c r="BE273" i="1"/>
  <c r="BF273" i="1"/>
  <c r="BG273" i="1"/>
  <c r="BH273" i="1"/>
  <c r="BI273" i="1"/>
  <c r="BJ273" i="1"/>
  <c r="BK273" i="1"/>
  <c r="BM273" i="1"/>
  <c r="BN273" i="1"/>
  <c r="BP273" i="1"/>
  <c r="BT273" i="1"/>
  <c r="BV273" i="1"/>
  <c r="BX273" i="1"/>
  <c r="BZ273" i="1"/>
  <c r="CB273" i="1"/>
  <c r="CC273" i="1"/>
  <c r="CE273" i="1"/>
  <c r="A274" i="1"/>
  <c r="B274" i="1"/>
  <c r="C274" i="1"/>
  <c r="D274" i="1"/>
  <c r="E274" i="1"/>
  <c r="F274" i="1"/>
  <c r="G274" i="1"/>
  <c r="H274" i="1"/>
  <c r="I274" i="1"/>
  <c r="J274" i="1"/>
  <c r="K274" i="1"/>
  <c r="L274" i="1"/>
  <c r="M274" i="1"/>
  <c r="N274" i="1"/>
  <c r="O274" i="1"/>
  <c r="P274" i="1"/>
  <c r="AT274" i="1"/>
  <c r="BL274" i="1"/>
  <c r="Y274" i="1"/>
  <c r="BO274" i="1"/>
  <c r="Z274" i="1"/>
  <c r="BQ274" i="1"/>
  <c r="BR274" i="1"/>
  <c r="AA274" i="1"/>
  <c r="BS274" i="1"/>
  <c r="AB274" i="1"/>
  <c r="BU274" i="1"/>
  <c r="BV274" i="1"/>
  <c r="AC274" i="1"/>
  <c r="BW274" i="1"/>
  <c r="AD274" i="1"/>
  <c r="BY274" i="1"/>
  <c r="AE274" i="1"/>
  <c r="CA274" i="1"/>
  <c r="AF274" i="1"/>
  <c r="CD274" i="1"/>
  <c r="AG274" i="1"/>
  <c r="CF274" i="1"/>
  <c r="CG274" i="1"/>
  <c r="AH274" i="1"/>
  <c r="Q274" i="1"/>
  <c r="AI274" i="1"/>
  <c r="AJ274" i="1"/>
  <c r="AK274" i="1"/>
  <c r="AL274" i="1"/>
  <c r="AM274" i="1"/>
  <c r="AN274" i="1"/>
  <c r="AO274" i="1"/>
  <c r="AQ274" i="1"/>
  <c r="AR274" i="1"/>
  <c r="AS274" i="1"/>
  <c r="R274" i="1"/>
  <c r="AU274" i="1"/>
  <c r="AW274" i="1"/>
  <c r="AX274" i="1"/>
  <c r="AY274" i="1"/>
  <c r="AZ274" i="1"/>
  <c r="BA274" i="1"/>
  <c r="V274" i="1"/>
  <c r="W274" i="1"/>
  <c r="X274" i="1"/>
  <c r="BB274" i="1"/>
  <c r="BC274" i="1"/>
  <c r="BD274" i="1"/>
  <c r="BE274" i="1"/>
  <c r="BF274" i="1"/>
  <c r="BG274" i="1"/>
  <c r="BH274" i="1"/>
  <c r="BI274" i="1"/>
  <c r="BJ274" i="1"/>
  <c r="BK274" i="1"/>
  <c r="BM274" i="1"/>
  <c r="BN274" i="1"/>
  <c r="BP274" i="1"/>
  <c r="BT274" i="1"/>
  <c r="BX274" i="1"/>
  <c r="BZ274" i="1"/>
  <c r="CB274" i="1"/>
  <c r="CC274" i="1"/>
  <c r="CE274" i="1"/>
  <c r="A275" i="1"/>
  <c r="B275" i="1"/>
  <c r="C275" i="1"/>
  <c r="D275" i="1"/>
  <c r="E275" i="1"/>
  <c r="F275" i="1"/>
  <c r="G275" i="1"/>
  <c r="H275" i="1"/>
  <c r="I275" i="1"/>
  <c r="J275" i="1"/>
  <c r="K275" i="1"/>
  <c r="L275" i="1"/>
  <c r="M275" i="1"/>
  <c r="N275" i="1"/>
  <c r="O275" i="1"/>
  <c r="P275" i="1"/>
  <c r="AT275" i="1"/>
  <c r="BL275" i="1"/>
  <c r="Y275" i="1"/>
  <c r="BO275" i="1"/>
  <c r="Z275" i="1"/>
  <c r="BQ275" i="1"/>
  <c r="BR275" i="1"/>
  <c r="AA275" i="1"/>
  <c r="BS275" i="1"/>
  <c r="AB275" i="1"/>
  <c r="BU275" i="1"/>
  <c r="AC275" i="1"/>
  <c r="BW275" i="1"/>
  <c r="AD275" i="1"/>
  <c r="BY275" i="1"/>
  <c r="AE275" i="1"/>
  <c r="CA275" i="1"/>
  <c r="AF275" i="1"/>
  <c r="CD275" i="1"/>
  <c r="AG275" i="1"/>
  <c r="CF275" i="1"/>
  <c r="CG275" i="1"/>
  <c r="AH275" i="1"/>
  <c r="Q275" i="1"/>
  <c r="AI275" i="1"/>
  <c r="AJ275" i="1"/>
  <c r="AK275" i="1"/>
  <c r="AL275" i="1"/>
  <c r="AM275" i="1"/>
  <c r="AN275" i="1"/>
  <c r="AO275" i="1"/>
  <c r="AQ275" i="1"/>
  <c r="AR275" i="1"/>
  <c r="AS275" i="1"/>
  <c r="R275" i="1"/>
  <c r="AU275" i="1"/>
  <c r="AW275" i="1"/>
  <c r="AX275" i="1"/>
  <c r="AY275" i="1"/>
  <c r="AZ275" i="1"/>
  <c r="BA275" i="1"/>
  <c r="V275" i="1"/>
  <c r="X275" i="1"/>
  <c r="W275" i="1"/>
  <c r="BB275" i="1"/>
  <c r="BC275" i="1"/>
  <c r="BD275" i="1"/>
  <c r="BE275" i="1"/>
  <c r="BF275" i="1"/>
  <c r="BG275" i="1"/>
  <c r="BH275" i="1"/>
  <c r="BI275" i="1"/>
  <c r="BJ275" i="1"/>
  <c r="BK275" i="1"/>
  <c r="BM275" i="1"/>
  <c r="BN275" i="1"/>
  <c r="BP275" i="1"/>
  <c r="BT275" i="1"/>
  <c r="BV275" i="1"/>
  <c r="BX275" i="1"/>
  <c r="BZ275" i="1"/>
  <c r="CB275" i="1"/>
  <c r="CC275" i="1"/>
  <c r="CE275" i="1"/>
  <c r="A276" i="1"/>
  <c r="B276" i="1"/>
  <c r="C276" i="1"/>
  <c r="D276" i="1"/>
  <c r="E276" i="1"/>
  <c r="F276" i="1"/>
  <c r="G276" i="1"/>
  <c r="H276" i="1"/>
  <c r="I276" i="1"/>
  <c r="J276" i="1"/>
  <c r="K276" i="1"/>
  <c r="L276" i="1"/>
  <c r="M276" i="1"/>
  <c r="N276" i="1"/>
  <c r="O276" i="1"/>
  <c r="P276" i="1"/>
  <c r="AT276" i="1"/>
  <c r="BL276" i="1"/>
  <c r="BN276" i="1"/>
  <c r="Y276" i="1"/>
  <c r="BO276" i="1"/>
  <c r="BP276" i="1"/>
  <c r="Z276" i="1"/>
  <c r="BQ276" i="1"/>
  <c r="BR276" i="1"/>
  <c r="AA276" i="1"/>
  <c r="BS276" i="1"/>
  <c r="BT276" i="1"/>
  <c r="AB276" i="1"/>
  <c r="BU276" i="1"/>
  <c r="BV276" i="1"/>
  <c r="AC276" i="1"/>
  <c r="BW276" i="1"/>
  <c r="AD276" i="1"/>
  <c r="BY276" i="1"/>
  <c r="AE276" i="1"/>
  <c r="CA276" i="1"/>
  <c r="AF276" i="1"/>
  <c r="CD276" i="1"/>
  <c r="AG276" i="1"/>
  <c r="CF276" i="1"/>
  <c r="CG276" i="1"/>
  <c r="AH276" i="1"/>
  <c r="Q276" i="1"/>
  <c r="AI276" i="1"/>
  <c r="AJ276" i="1"/>
  <c r="AK276" i="1"/>
  <c r="AL276" i="1"/>
  <c r="AM276" i="1"/>
  <c r="AN276" i="1"/>
  <c r="AO276" i="1"/>
  <c r="AQ276" i="1"/>
  <c r="AR276" i="1"/>
  <c r="AS276" i="1"/>
  <c r="R276" i="1"/>
  <c r="AU276" i="1"/>
  <c r="AW276" i="1"/>
  <c r="AX276" i="1"/>
  <c r="AY276" i="1"/>
  <c r="AZ276" i="1"/>
  <c r="BA276" i="1"/>
  <c r="V276" i="1"/>
  <c r="BB276" i="1"/>
  <c r="BC276" i="1"/>
  <c r="BD276" i="1"/>
  <c r="BE276" i="1"/>
  <c r="BF276" i="1"/>
  <c r="BG276" i="1"/>
  <c r="BH276" i="1"/>
  <c r="BI276" i="1"/>
  <c r="BJ276" i="1"/>
  <c r="BK276" i="1"/>
  <c r="BM276" i="1"/>
  <c r="BX276" i="1"/>
  <c r="BZ276" i="1"/>
  <c r="CB276" i="1"/>
  <c r="CC276" i="1"/>
  <c r="CE276" i="1"/>
  <c r="A277" i="1"/>
  <c r="B277" i="1"/>
  <c r="C277" i="1"/>
  <c r="D277" i="1"/>
  <c r="E277" i="1"/>
  <c r="F277" i="1"/>
  <c r="G277" i="1"/>
  <c r="H277" i="1"/>
  <c r="I277" i="1"/>
  <c r="J277" i="1"/>
  <c r="K277" i="1"/>
  <c r="L277" i="1"/>
  <c r="M277" i="1"/>
  <c r="N277" i="1"/>
  <c r="O277" i="1"/>
  <c r="P277" i="1"/>
  <c r="AT277" i="1"/>
  <c r="BL277" i="1"/>
  <c r="BN277" i="1"/>
  <c r="Y277" i="1"/>
  <c r="BO277" i="1"/>
  <c r="BP277" i="1"/>
  <c r="Z277" i="1"/>
  <c r="BQ277" i="1"/>
  <c r="BR277" i="1"/>
  <c r="AA277" i="1"/>
  <c r="BS277" i="1"/>
  <c r="BT277" i="1"/>
  <c r="AB277" i="1"/>
  <c r="BU277" i="1"/>
  <c r="BV277" i="1"/>
  <c r="AC277" i="1"/>
  <c r="BW277" i="1"/>
  <c r="AD277" i="1"/>
  <c r="BY277" i="1"/>
  <c r="AE277" i="1"/>
  <c r="CA277" i="1"/>
  <c r="AF277" i="1"/>
  <c r="CD277" i="1"/>
  <c r="AG277" i="1"/>
  <c r="CF277" i="1"/>
  <c r="CG277" i="1"/>
  <c r="AH277" i="1"/>
  <c r="Q277" i="1"/>
  <c r="AI277" i="1"/>
  <c r="AJ277" i="1"/>
  <c r="AK277" i="1"/>
  <c r="AL277" i="1"/>
  <c r="AM277" i="1"/>
  <c r="AN277" i="1"/>
  <c r="AO277" i="1"/>
  <c r="AQ277" i="1"/>
  <c r="AR277" i="1"/>
  <c r="AS277" i="1"/>
  <c r="R277" i="1"/>
  <c r="AU277" i="1"/>
  <c r="AW277" i="1"/>
  <c r="AX277" i="1"/>
  <c r="AY277" i="1"/>
  <c r="AZ277" i="1"/>
  <c r="BA277" i="1"/>
  <c r="V277" i="1"/>
  <c r="W277" i="1"/>
  <c r="X277" i="1"/>
  <c r="BB277" i="1"/>
  <c r="BC277" i="1"/>
  <c r="BD277" i="1"/>
  <c r="BE277" i="1"/>
  <c r="BF277" i="1"/>
  <c r="BG277" i="1"/>
  <c r="BH277" i="1"/>
  <c r="BI277" i="1"/>
  <c r="BJ277" i="1"/>
  <c r="BK277" i="1"/>
  <c r="BM277" i="1"/>
  <c r="BX277" i="1"/>
  <c r="BZ277" i="1"/>
  <c r="CB277" i="1"/>
  <c r="CC277" i="1"/>
  <c r="CE277" i="1"/>
  <c r="A278" i="1"/>
  <c r="B278" i="1"/>
  <c r="C278" i="1"/>
  <c r="D278" i="1"/>
  <c r="E278" i="1"/>
  <c r="F278" i="1"/>
  <c r="G278" i="1"/>
  <c r="H278" i="1"/>
  <c r="I278" i="1"/>
  <c r="J278" i="1"/>
  <c r="K278" i="1"/>
  <c r="L278" i="1"/>
  <c r="M278" i="1"/>
  <c r="N278" i="1"/>
  <c r="O278" i="1"/>
  <c r="P278" i="1"/>
  <c r="AT278" i="1"/>
  <c r="BL278" i="1"/>
  <c r="Y278" i="1"/>
  <c r="BO278" i="1"/>
  <c r="BP278" i="1"/>
  <c r="Z278" i="1"/>
  <c r="BQ278" i="1"/>
  <c r="BR278" i="1"/>
  <c r="AA278" i="1"/>
  <c r="BS278" i="1"/>
  <c r="BT278" i="1"/>
  <c r="AB278" i="1"/>
  <c r="BU278" i="1"/>
  <c r="BV278" i="1"/>
  <c r="AC278" i="1"/>
  <c r="BW278" i="1"/>
  <c r="AD278" i="1"/>
  <c r="BY278" i="1"/>
  <c r="AE278" i="1"/>
  <c r="CA278" i="1"/>
  <c r="AF278" i="1"/>
  <c r="CD278" i="1"/>
  <c r="AG278" i="1"/>
  <c r="CF278" i="1"/>
  <c r="CG278" i="1"/>
  <c r="AH278" i="1"/>
  <c r="Q278" i="1"/>
  <c r="AI278" i="1"/>
  <c r="AJ278" i="1"/>
  <c r="AK278" i="1"/>
  <c r="AL278" i="1"/>
  <c r="AM278" i="1"/>
  <c r="AN278" i="1"/>
  <c r="AO278" i="1"/>
  <c r="AQ278" i="1"/>
  <c r="AR278" i="1"/>
  <c r="AS278" i="1"/>
  <c r="R278" i="1"/>
  <c r="AU278" i="1"/>
  <c r="AW278" i="1"/>
  <c r="AX278" i="1"/>
  <c r="AY278" i="1"/>
  <c r="AZ278" i="1"/>
  <c r="BA278" i="1"/>
  <c r="V278" i="1"/>
  <c r="X278" i="1"/>
  <c r="W278" i="1"/>
  <c r="BB278" i="1"/>
  <c r="BC278" i="1"/>
  <c r="BD278" i="1"/>
  <c r="BE278" i="1"/>
  <c r="BF278" i="1"/>
  <c r="BG278" i="1"/>
  <c r="BH278" i="1"/>
  <c r="BI278" i="1"/>
  <c r="BJ278" i="1"/>
  <c r="BK278" i="1"/>
  <c r="BM278" i="1"/>
  <c r="BN278" i="1"/>
  <c r="BX278" i="1"/>
  <c r="BZ278" i="1"/>
  <c r="CB278" i="1"/>
  <c r="CC278" i="1"/>
  <c r="CE278" i="1"/>
  <c r="A279" i="1"/>
  <c r="B279" i="1"/>
  <c r="C279" i="1"/>
  <c r="D279" i="1"/>
  <c r="E279" i="1"/>
  <c r="F279" i="1"/>
  <c r="G279" i="1"/>
  <c r="H279" i="1"/>
  <c r="I279" i="1"/>
  <c r="J279" i="1"/>
  <c r="K279" i="1"/>
  <c r="L279" i="1"/>
  <c r="M279" i="1"/>
  <c r="N279" i="1"/>
  <c r="O279" i="1"/>
  <c r="P279" i="1"/>
  <c r="AT279" i="1"/>
  <c r="BL279" i="1"/>
  <c r="BN279" i="1"/>
  <c r="Y279" i="1"/>
  <c r="BO279" i="1"/>
  <c r="BP279" i="1"/>
  <c r="Z279" i="1"/>
  <c r="BQ279" i="1"/>
  <c r="BR279" i="1"/>
  <c r="AA279" i="1"/>
  <c r="BS279" i="1"/>
  <c r="BT279" i="1"/>
  <c r="AB279" i="1"/>
  <c r="BU279" i="1"/>
  <c r="BV279" i="1"/>
  <c r="AC279" i="1"/>
  <c r="BW279" i="1"/>
  <c r="BX279" i="1"/>
  <c r="AD279" i="1"/>
  <c r="BY279" i="1"/>
  <c r="BZ279" i="1"/>
  <c r="AE279" i="1"/>
  <c r="CA279" i="1"/>
  <c r="AF279" i="1"/>
  <c r="CD279" i="1"/>
  <c r="AG279" i="1"/>
  <c r="CF279" i="1"/>
  <c r="CG279" i="1"/>
  <c r="AH279" i="1"/>
  <c r="Q279" i="1"/>
  <c r="AI279" i="1"/>
  <c r="AJ279" i="1"/>
  <c r="AK279" i="1"/>
  <c r="AL279" i="1"/>
  <c r="AM279" i="1"/>
  <c r="AN279" i="1"/>
  <c r="AO279" i="1"/>
  <c r="AQ279" i="1"/>
  <c r="AR279" i="1"/>
  <c r="AS279" i="1"/>
  <c r="R279" i="1"/>
  <c r="AU279" i="1"/>
  <c r="AW279" i="1"/>
  <c r="AX279" i="1"/>
  <c r="AY279" i="1"/>
  <c r="AZ279" i="1"/>
  <c r="BA279" i="1"/>
  <c r="V279" i="1"/>
  <c r="X279" i="1"/>
  <c r="W279" i="1"/>
  <c r="BB279" i="1"/>
  <c r="BC279" i="1"/>
  <c r="BD279" i="1"/>
  <c r="BE279" i="1"/>
  <c r="BF279" i="1"/>
  <c r="BG279" i="1"/>
  <c r="BH279" i="1"/>
  <c r="BI279" i="1"/>
  <c r="BJ279" i="1"/>
  <c r="BK279" i="1"/>
  <c r="BM279" i="1"/>
  <c r="CB279" i="1"/>
  <c r="CC279" i="1"/>
  <c r="CE279" i="1"/>
  <c r="A280" i="1"/>
  <c r="B280" i="1"/>
  <c r="C280" i="1"/>
  <c r="D280" i="1"/>
  <c r="E280" i="1"/>
  <c r="F280" i="1"/>
  <c r="G280" i="1"/>
  <c r="H280" i="1"/>
  <c r="I280" i="1"/>
  <c r="J280" i="1"/>
  <c r="K280" i="1"/>
  <c r="L280" i="1"/>
  <c r="M280" i="1"/>
  <c r="N280" i="1"/>
  <c r="O280" i="1"/>
  <c r="P280" i="1"/>
  <c r="AT280" i="1"/>
  <c r="BL280" i="1"/>
  <c r="Y280" i="1"/>
  <c r="BO280" i="1"/>
  <c r="BP280" i="1"/>
  <c r="Z280" i="1"/>
  <c r="BQ280" i="1"/>
  <c r="BR280" i="1"/>
  <c r="AA280" i="1"/>
  <c r="BS280" i="1"/>
  <c r="BT280" i="1"/>
  <c r="AB280" i="1"/>
  <c r="BU280" i="1"/>
  <c r="BV280" i="1"/>
  <c r="AC280" i="1"/>
  <c r="BW280" i="1"/>
  <c r="AD280" i="1"/>
  <c r="BY280" i="1"/>
  <c r="AE280" i="1"/>
  <c r="CA280" i="1"/>
  <c r="AF280" i="1"/>
  <c r="CD280" i="1"/>
  <c r="AG280" i="1"/>
  <c r="CF280" i="1"/>
  <c r="CG280" i="1"/>
  <c r="AH280" i="1"/>
  <c r="Q280" i="1"/>
  <c r="AI280" i="1"/>
  <c r="AJ280" i="1"/>
  <c r="AK280" i="1"/>
  <c r="AL280" i="1"/>
  <c r="AM280" i="1"/>
  <c r="AN280" i="1"/>
  <c r="AO280" i="1"/>
  <c r="AQ280" i="1"/>
  <c r="AR280" i="1"/>
  <c r="AS280" i="1"/>
  <c r="R280" i="1"/>
  <c r="AU280" i="1"/>
  <c r="AW280" i="1"/>
  <c r="AX280" i="1"/>
  <c r="AY280" i="1"/>
  <c r="AZ280" i="1"/>
  <c r="BA280" i="1"/>
  <c r="V280" i="1"/>
  <c r="X280" i="1"/>
  <c r="W280" i="1"/>
  <c r="BB280" i="1"/>
  <c r="BC280" i="1"/>
  <c r="BD280" i="1"/>
  <c r="BE280" i="1"/>
  <c r="BF280" i="1"/>
  <c r="BG280" i="1"/>
  <c r="BH280" i="1"/>
  <c r="BI280" i="1"/>
  <c r="BJ280" i="1"/>
  <c r="BK280" i="1"/>
  <c r="BM280" i="1"/>
  <c r="BN280" i="1"/>
  <c r="BX280" i="1"/>
  <c r="BZ280" i="1"/>
  <c r="CB280" i="1"/>
  <c r="CC280" i="1"/>
  <c r="CE280" i="1"/>
  <c r="A281" i="1"/>
  <c r="B281" i="1"/>
  <c r="C281" i="1"/>
  <c r="D281" i="1"/>
  <c r="E281" i="1"/>
  <c r="F281" i="1"/>
  <c r="G281" i="1"/>
  <c r="H281" i="1"/>
  <c r="I281" i="1"/>
  <c r="J281" i="1"/>
  <c r="K281" i="1"/>
  <c r="L281" i="1"/>
  <c r="M281" i="1"/>
  <c r="N281" i="1"/>
  <c r="O281" i="1"/>
  <c r="P281" i="1"/>
  <c r="AT281" i="1"/>
  <c r="BL281" i="1"/>
  <c r="BN281" i="1"/>
  <c r="Y281" i="1"/>
  <c r="BO281" i="1"/>
  <c r="BP281" i="1"/>
  <c r="Z281" i="1"/>
  <c r="BQ281" i="1"/>
  <c r="BR281" i="1"/>
  <c r="AA281" i="1"/>
  <c r="BS281" i="1"/>
  <c r="AB281" i="1"/>
  <c r="BU281" i="1"/>
  <c r="BV281" i="1"/>
  <c r="AC281" i="1"/>
  <c r="BW281" i="1"/>
  <c r="BX281" i="1"/>
  <c r="AD281" i="1"/>
  <c r="BY281" i="1"/>
  <c r="BZ281" i="1"/>
  <c r="AE281" i="1"/>
  <c r="CA281" i="1"/>
  <c r="AF281" i="1"/>
  <c r="CD281" i="1"/>
  <c r="AG281" i="1"/>
  <c r="CF281" i="1"/>
  <c r="CG281" i="1"/>
  <c r="AH281" i="1"/>
  <c r="Q281" i="1"/>
  <c r="AI281" i="1"/>
  <c r="AJ281" i="1"/>
  <c r="AK281" i="1"/>
  <c r="AL281" i="1"/>
  <c r="AM281" i="1"/>
  <c r="AN281" i="1"/>
  <c r="AO281" i="1"/>
  <c r="AQ281" i="1"/>
  <c r="AR281" i="1"/>
  <c r="AS281" i="1"/>
  <c r="R281" i="1"/>
  <c r="AU281" i="1"/>
  <c r="AW281" i="1"/>
  <c r="AX281" i="1"/>
  <c r="AY281" i="1"/>
  <c r="AZ281" i="1"/>
  <c r="BA281" i="1"/>
  <c r="V281" i="1"/>
  <c r="BB281" i="1"/>
  <c r="BC281" i="1"/>
  <c r="BD281" i="1"/>
  <c r="BE281" i="1"/>
  <c r="BF281" i="1"/>
  <c r="BG281" i="1"/>
  <c r="BH281" i="1"/>
  <c r="BI281" i="1"/>
  <c r="BJ281" i="1"/>
  <c r="BK281" i="1"/>
  <c r="BM281" i="1"/>
  <c r="BT281" i="1"/>
  <c r="CB281" i="1"/>
  <c r="CC281" i="1"/>
  <c r="CE281" i="1"/>
  <c r="A282" i="1"/>
  <c r="B282" i="1"/>
  <c r="C282" i="1"/>
  <c r="D282" i="1"/>
  <c r="E282" i="1"/>
  <c r="F282" i="1"/>
  <c r="G282" i="1"/>
  <c r="H282" i="1"/>
  <c r="I282" i="1"/>
  <c r="J282" i="1"/>
  <c r="K282" i="1"/>
  <c r="L282" i="1"/>
  <c r="M282" i="1"/>
  <c r="N282" i="1"/>
  <c r="O282" i="1"/>
  <c r="P282" i="1"/>
  <c r="AT282" i="1"/>
  <c r="BL282" i="1"/>
  <c r="BN282" i="1"/>
  <c r="Y282" i="1"/>
  <c r="BO282" i="1"/>
  <c r="BP282" i="1"/>
  <c r="Z282" i="1"/>
  <c r="BQ282" i="1"/>
  <c r="BR282" i="1"/>
  <c r="AA282" i="1"/>
  <c r="BS282" i="1"/>
  <c r="BT282" i="1"/>
  <c r="AB282" i="1"/>
  <c r="BU282" i="1"/>
  <c r="BV282" i="1"/>
  <c r="AC282" i="1"/>
  <c r="BW282" i="1"/>
  <c r="AD282" i="1"/>
  <c r="BY282" i="1"/>
  <c r="AE282" i="1"/>
  <c r="CA282" i="1"/>
  <c r="AF282" i="1"/>
  <c r="CD282" i="1"/>
  <c r="AG282" i="1"/>
  <c r="CF282" i="1"/>
  <c r="CG282" i="1"/>
  <c r="AH282" i="1"/>
  <c r="Q282" i="1"/>
  <c r="AI282" i="1"/>
  <c r="AJ282" i="1"/>
  <c r="AK282" i="1"/>
  <c r="AL282" i="1"/>
  <c r="AM282" i="1"/>
  <c r="AN282" i="1"/>
  <c r="AO282" i="1"/>
  <c r="AQ282" i="1"/>
  <c r="AR282" i="1"/>
  <c r="AS282" i="1"/>
  <c r="R282" i="1"/>
  <c r="AU282" i="1"/>
  <c r="AW282" i="1"/>
  <c r="AX282" i="1"/>
  <c r="AY282" i="1"/>
  <c r="AZ282" i="1"/>
  <c r="BA282" i="1"/>
  <c r="V282" i="1"/>
  <c r="W282" i="1"/>
  <c r="X282" i="1"/>
  <c r="BB282" i="1"/>
  <c r="BC282" i="1"/>
  <c r="BD282" i="1"/>
  <c r="BE282" i="1"/>
  <c r="BF282" i="1"/>
  <c r="BG282" i="1"/>
  <c r="BH282" i="1"/>
  <c r="BI282" i="1"/>
  <c r="BJ282" i="1"/>
  <c r="BK282" i="1"/>
  <c r="BM282" i="1"/>
  <c r="BX282" i="1"/>
  <c r="BZ282" i="1"/>
  <c r="CB282" i="1"/>
  <c r="CC282" i="1"/>
  <c r="CE282" i="1"/>
  <c r="A283" i="1"/>
  <c r="B283" i="1"/>
  <c r="C283" i="1"/>
  <c r="D283" i="1"/>
  <c r="E283" i="1"/>
  <c r="F283" i="1"/>
  <c r="G283" i="1"/>
  <c r="H283" i="1"/>
  <c r="I283" i="1"/>
  <c r="J283" i="1"/>
  <c r="K283" i="1"/>
  <c r="L283" i="1"/>
  <c r="M283" i="1"/>
  <c r="N283" i="1"/>
  <c r="O283" i="1"/>
  <c r="P283" i="1"/>
  <c r="AT283" i="1"/>
  <c r="BL283" i="1"/>
  <c r="BN283" i="1"/>
  <c r="Y283" i="1"/>
  <c r="BO283" i="1"/>
  <c r="BP283" i="1"/>
  <c r="Z283" i="1"/>
  <c r="BQ283" i="1"/>
  <c r="BR283" i="1"/>
  <c r="AA283" i="1"/>
  <c r="BS283" i="1"/>
  <c r="BT283" i="1"/>
  <c r="AB283" i="1"/>
  <c r="BU283" i="1"/>
  <c r="BV283" i="1"/>
  <c r="AC283" i="1"/>
  <c r="BW283" i="1"/>
  <c r="AD283" i="1"/>
  <c r="BY283" i="1"/>
  <c r="AE283" i="1"/>
  <c r="CA283" i="1"/>
  <c r="AF283" i="1"/>
  <c r="CD283" i="1"/>
  <c r="AG283" i="1"/>
  <c r="CF283" i="1"/>
  <c r="CG283" i="1"/>
  <c r="AH283" i="1"/>
  <c r="Q283" i="1"/>
  <c r="AI283" i="1"/>
  <c r="AJ283" i="1"/>
  <c r="AK283" i="1"/>
  <c r="AL283" i="1"/>
  <c r="AM283" i="1"/>
  <c r="AN283" i="1"/>
  <c r="AO283" i="1"/>
  <c r="AQ283" i="1"/>
  <c r="AR283" i="1"/>
  <c r="AS283" i="1"/>
  <c r="R283" i="1"/>
  <c r="AU283" i="1"/>
  <c r="AW283" i="1"/>
  <c r="AX283" i="1"/>
  <c r="AY283" i="1"/>
  <c r="AZ283" i="1"/>
  <c r="BA283" i="1"/>
  <c r="V283" i="1"/>
  <c r="X283" i="1"/>
  <c r="W283" i="1"/>
  <c r="BB283" i="1"/>
  <c r="BC283" i="1"/>
  <c r="BD283" i="1"/>
  <c r="BE283" i="1"/>
  <c r="BF283" i="1"/>
  <c r="BG283" i="1"/>
  <c r="BH283" i="1"/>
  <c r="BI283" i="1"/>
  <c r="BJ283" i="1"/>
  <c r="BK283" i="1"/>
  <c r="BM283" i="1"/>
  <c r="BX283" i="1"/>
  <c r="BZ283" i="1"/>
  <c r="CB283" i="1"/>
  <c r="CC283" i="1"/>
  <c r="CE283" i="1"/>
  <c r="A284" i="1"/>
  <c r="B284" i="1"/>
  <c r="C284" i="1"/>
  <c r="D284" i="1"/>
  <c r="E284" i="1"/>
  <c r="F284" i="1"/>
  <c r="G284" i="1"/>
  <c r="H284" i="1"/>
  <c r="I284" i="1"/>
  <c r="J284" i="1"/>
  <c r="K284" i="1"/>
  <c r="L284" i="1"/>
  <c r="M284" i="1"/>
  <c r="N284" i="1"/>
  <c r="O284" i="1"/>
  <c r="P284" i="1"/>
  <c r="AT284" i="1"/>
  <c r="BL284" i="1"/>
  <c r="Y284" i="1"/>
  <c r="BO284" i="1"/>
  <c r="Z284" i="1"/>
  <c r="BQ284" i="1"/>
  <c r="AA284" i="1"/>
  <c r="BS284" i="1"/>
  <c r="AB284" i="1"/>
  <c r="BU284" i="1"/>
  <c r="AC284" i="1"/>
  <c r="BW284" i="1"/>
  <c r="AD284" i="1"/>
  <c r="BY284" i="1"/>
  <c r="AE284" i="1"/>
  <c r="CA284" i="1"/>
  <c r="AF284" i="1"/>
  <c r="CD284" i="1"/>
  <c r="AG284" i="1"/>
  <c r="CF284" i="1"/>
  <c r="CG284" i="1"/>
  <c r="AH284" i="1"/>
  <c r="Q284" i="1"/>
  <c r="AI284" i="1"/>
  <c r="AJ284" i="1"/>
  <c r="AK284" i="1"/>
  <c r="AL284" i="1"/>
  <c r="AM284" i="1"/>
  <c r="AN284" i="1"/>
  <c r="AO284" i="1"/>
  <c r="AQ284" i="1"/>
  <c r="AR284" i="1"/>
  <c r="AS284" i="1"/>
  <c r="R284" i="1"/>
  <c r="AU284" i="1"/>
  <c r="AW284" i="1"/>
  <c r="AX284" i="1"/>
  <c r="AY284" i="1"/>
  <c r="AZ284" i="1"/>
  <c r="BA284" i="1"/>
  <c r="V284" i="1"/>
  <c r="W284" i="1"/>
  <c r="X284" i="1"/>
  <c r="BB284" i="1"/>
  <c r="BC284" i="1"/>
  <c r="BD284" i="1"/>
  <c r="BE284" i="1"/>
  <c r="BF284" i="1"/>
  <c r="BG284" i="1"/>
  <c r="BH284" i="1"/>
  <c r="BI284" i="1"/>
  <c r="BJ284" i="1"/>
  <c r="BK284" i="1"/>
  <c r="BM284" i="1"/>
  <c r="BN284" i="1"/>
  <c r="BP284" i="1"/>
  <c r="BR284" i="1"/>
  <c r="BT284" i="1"/>
  <c r="BV284" i="1"/>
  <c r="BX284" i="1"/>
  <c r="BZ284" i="1"/>
  <c r="CB284" i="1"/>
  <c r="CC284" i="1"/>
  <c r="CE284" i="1"/>
  <c r="A285" i="1"/>
  <c r="B285" i="1"/>
  <c r="C285" i="1"/>
  <c r="D285" i="1"/>
  <c r="E285" i="1"/>
  <c r="F285" i="1"/>
  <c r="G285" i="1"/>
  <c r="H285" i="1"/>
  <c r="I285" i="1"/>
  <c r="J285" i="1"/>
  <c r="K285" i="1"/>
  <c r="L285" i="1"/>
  <c r="M285" i="1"/>
  <c r="N285" i="1"/>
  <c r="O285" i="1"/>
  <c r="P285" i="1"/>
  <c r="AT285" i="1"/>
  <c r="BL285" i="1"/>
  <c r="BN285" i="1"/>
  <c r="Y285" i="1"/>
  <c r="BO285" i="1"/>
  <c r="BP285" i="1"/>
  <c r="Z285" i="1"/>
  <c r="BQ285" i="1"/>
  <c r="BR285" i="1"/>
  <c r="AA285" i="1"/>
  <c r="BS285" i="1"/>
  <c r="BT285" i="1"/>
  <c r="AB285" i="1"/>
  <c r="BU285" i="1"/>
  <c r="BV285" i="1"/>
  <c r="AC285" i="1"/>
  <c r="BW285" i="1"/>
  <c r="AD285" i="1"/>
  <c r="BY285" i="1"/>
  <c r="AE285" i="1"/>
  <c r="CA285" i="1"/>
  <c r="AF285" i="1"/>
  <c r="CD285" i="1"/>
  <c r="AG285" i="1"/>
  <c r="CF285" i="1"/>
  <c r="CG285" i="1"/>
  <c r="AH285" i="1"/>
  <c r="Q285" i="1"/>
  <c r="AI285" i="1"/>
  <c r="AJ285" i="1"/>
  <c r="AK285" i="1"/>
  <c r="AL285" i="1"/>
  <c r="AM285" i="1"/>
  <c r="AN285" i="1"/>
  <c r="AO285" i="1"/>
  <c r="AQ285" i="1"/>
  <c r="AR285" i="1"/>
  <c r="AS285" i="1"/>
  <c r="R285" i="1"/>
  <c r="AU285" i="1"/>
  <c r="AW285" i="1"/>
  <c r="AX285" i="1"/>
  <c r="AY285" i="1"/>
  <c r="AZ285" i="1"/>
  <c r="BA285" i="1"/>
  <c r="V285" i="1"/>
  <c r="W285" i="1"/>
  <c r="X285" i="1"/>
  <c r="BB285" i="1"/>
  <c r="BC285" i="1"/>
  <c r="BD285" i="1"/>
  <c r="BE285" i="1"/>
  <c r="BF285" i="1"/>
  <c r="BG285" i="1"/>
  <c r="BH285" i="1"/>
  <c r="BI285" i="1"/>
  <c r="BJ285" i="1"/>
  <c r="BK285" i="1"/>
  <c r="BM285" i="1"/>
  <c r="BX285" i="1"/>
  <c r="BZ285" i="1"/>
  <c r="CB285" i="1"/>
  <c r="CC285" i="1"/>
  <c r="CE285" i="1"/>
  <c r="A286" i="1"/>
  <c r="B286" i="1"/>
  <c r="C286" i="1"/>
  <c r="D286" i="1"/>
  <c r="E286" i="1"/>
  <c r="F286" i="1"/>
  <c r="G286" i="1"/>
  <c r="H286" i="1"/>
  <c r="I286" i="1"/>
  <c r="J286" i="1"/>
  <c r="K286" i="1"/>
  <c r="L286" i="1"/>
  <c r="M286" i="1"/>
  <c r="N286" i="1"/>
  <c r="O286" i="1"/>
  <c r="P286" i="1"/>
  <c r="AT286" i="1"/>
  <c r="BL286" i="1"/>
  <c r="BN286" i="1"/>
  <c r="Y286" i="1"/>
  <c r="BO286" i="1"/>
  <c r="BP286" i="1"/>
  <c r="Z286" i="1"/>
  <c r="BQ286" i="1"/>
  <c r="BR286" i="1"/>
  <c r="AA286" i="1"/>
  <c r="BS286" i="1"/>
  <c r="BT286" i="1"/>
  <c r="AB286" i="1"/>
  <c r="BU286" i="1"/>
  <c r="BV286" i="1"/>
  <c r="AC286" i="1"/>
  <c r="BW286" i="1"/>
  <c r="AD286" i="1"/>
  <c r="BY286" i="1"/>
  <c r="AE286" i="1"/>
  <c r="CA286" i="1"/>
  <c r="AF286" i="1"/>
  <c r="CD286" i="1"/>
  <c r="AG286" i="1"/>
  <c r="CF286" i="1"/>
  <c r="CG286" i="1"/>
  <c r="AH286" i="1"/>
  <c r="Q286" i="1"/>
  <c r="AI286" i="1"/>
  <c r="AJ286" i="1"/>
  <c r="AK286" i="1"/>
  <c r="AL286" i="1"/>
  <c r="AM286" i="1"/>
  <c r="AN286" i="1"/>
  <c r="AO286" i="1"/>
  <c r="AQ286" i="1"/>
  <c r="AR286" i="1"/>
  <c r="AS286" i="1"/>
  <c r="R286" i="1"/>
  <c r="AU286" i="1"/>
  <c r="AW286" i="1"/>
  <c r="AX286" i="1"/>
  <c r="AY286" i="1"/>
  <c r="AZ286" i="1"/>
  <c r="BA286" i="1"/>
  <c r="V286" i="1"/>
  <c r="W286" i="1"/>
  <c r="X286" i="1"/>
  <c r="BB286" i="1"/>
  <c r="BC286" i="1"/>
  <c r="BD286" i="1"/>
  <c r="BE286" i="1"/>
  <c r="BF286" i="1"/>
  <c r="BG286" i="1"/>
  <c r="BH286" i="1"/>
  <c r="BI286" i="1"/>
  <c r="BJ286" i="1"/>
  <c r="BK286" i="1"/>
  <c r="BM286" i="1"/>
  <c r="BX286" i="1"/>
  <c r="BZ286" i="1"/>
  <c r="CB286" i="1"/>
  <c r="CC286" i="1"/>
  <c r="CE286" i="1"/>
  <c r="A287" i="1"/>
  <c r="B287" i="1"/>
  <c r="C287" i="1"/>
  <c r="D287" i="1"/>
  <c r="E287" i="1"/>
  <c r="F287" i="1"/>
  <c r="G287" i="1"/>
  <c r="H287" i="1"/>
  <c r="I287" i="1"/>
  <c r="J287" i="1"/>
  <c r="K287" i="1"/>
  <c r="L287" i="1"/>
  <c r="M287" i="1"/>
  <c r="N287" i="1"/>
  <c r="O287" i="1"/>
  <c r="P287" i="1"/>
  <c r="AT287" i="1"/>
  <c r="BL287" i="1"/>
  <c r="BN287" i="1"/>
  <c r="Y287" i="1"/>
  <c r="BO287" i="1"/>
  <c r="BP287" i="1"/>
  <c r="Z287" i="1"/>
  <c r="BQ287" i="1"/>
  <c r="BR287" i="1"/>
  <c r="AA287" i="1"/>
  <c r="BS287" i="1"/>
  <c r="BT287" i="1"/>
  <c r="AB287" i="1"/>
  <c r="BU287" i="1"/>
  <c r="BV287" i="1"/>
  <c r="AC287" i="1"/>
  <c r="BW287" i="1"/>
  <c r="BX287" i="1"/>
  <c r="AD287" i="1"/>
  <c r="BY287" i="1"/>
  <c r="BZ287" i="1"/>
  <c r="AE287" i="1"/>
  <c r="CA287" i="1"/>
  <c r="AF287" i="1"/>
  <c r="CD287" i="1"/>
  <c r="AG287" i="1"/>
  <c r="CF287" i="1"/>
  <c r="CG287" i="1"/>
  <c r="AH287" i="1"/>
  <c r="Q287" i="1"/>
  <c r="AI287" i="1"/>
  <c r="AJ287" i="1"/>
  <c r="AK287" i="1"/>
  <c r="AL287" i="1"/>
  <c r="AM287" i="1"/>
  <c r="AN287" i="1"/>
  <c r="AO287" i="1"/>
  <c r="AQ287" i="1"/>
  <c r="AR287" i="1"/>
  <c r="AS287" i="1"/>
  <c r="R287" i="1"/>
  <c r="AU287" i="1"/>
  <c r="AW287" i="1"/>
  <c r="AX287" i="1"/>
  <c r="AY287" i="1"/>
  <c r="AZ287" i="1"/>
  <c r="BA287" i="1"/>
  <c r="V287" i="1"/>
  <c r="X287" i="1"/>
  <c r="W287" i="1"/>
  <c r="BB287" i="1"/>
  <c r="BC287" i="1"/>
  <c r="BD287" i="1"/>
  <c r="BE287" i="1"/>
  <c r="BF287" i="1"/>
  <c r="BG287" i="1"/>
  <c r="BH287" i="1"/>
  <c r="BI287" i="1"/>
  <c r="BJ287" i="1"/>
  <c r="BK287" i="1"/>
  <c r="BM287" i="1"/>
  <c r="CB287" i="1"/>
  <c r="CC287" i="1"/>
  <c r="CE287" i="1"/>
  <c r="A288" i="1"/>
  <c r="B288" i="1"/>
  <c r="C288" i="1"/>
  <c r="D288" i="1"/>
  <c r="E288" i="1"/>
  <c r="F288" i="1"/>
  <c r="G288" i="1"/>
  <c r="H288" i="1"/>
  <c r="I288" i="1"/>
  <c r="J288" i="1"/>
  <c r="K288" i="1"/>
  <c r="L288" i="1"/>
  <c r="M288" i="1"/>
  <c r="N288" i="1"/>
  <c r="O288" i="1"/>
  <c r="P288" i="1"/>
  <c r="AT288" i="1"/>
  <c r="BL288" i="1"/>
  <c r="BN288" i="1"/>
  <c r="Y288" i="1"/>
  <c r="BO288" i="1"/>
  <c r="BP288" i="1"/>
  <c r="Z288" i="1"/>
  <c r="BQ288" i="1"/>
  <c r="BR288" i="1"/>
  <c r="AA288" i="1"/>
  <c r="BS288" i="1"/>
  <c r="AB288" i="1"/>
  <c r="BU288" i="1"/>
  <c r="AC288" i="1"/>
  <c r="BW288" i="1"/>
  <c r="AD288" i="1"/>
  <c r="BY288" i="1"/>
  <c r="AE288" i="1"/>
  <c r="CA288" i="1"/>
  <c r="AF288" i="1"/>
  <c r="CD288" i="1"/>
  <c r="AG288" i="1"/>
  <c r="CF288" i="1"/>
  <c r="CG288" i="1"/>
  <c r="AH288" i="1"/>
  <c r="Q288" i="1"/>
  <c r="AI288" i="1"/>
  <c r="AJ288" i="1"/>
  <c r="AK288" i="1"/>
  <c r="AL288" i="1"/>
  <c r="AM288" i="1"/>
  <c r="AN288" i="1"/>
  <c r="AO288" i="1"/>
  <c r="AQ288" i="1"/>
  <c r="AR288" i="1"/>
  <c r="AS288" i="1"/>
  <c r="R288" i="1"/>
  <c r="AU288" i="1"/>
  <c r="AW288" i="1"/>
  <c r="AX288" i="1"/>
  <c r="AY288" i="1"/>
  <c r="AZ288" i="1"/>
  <c r="BA288" i="1"/>
  <c r="V288" i="1"/>
  <c r="W288" i="1"/>
  <c r="X288" i="1"/>
  <c r="BB288" i="1"/>
  <c r="BC288" i="1"/>
  <c r="BD288" i="1"/>
  <c r="BE288" i="1"/>
  <c r="BF288" i="1"/>
  <c r="BG288" i="1"/>
  <c r="BH288" i="1"/>
  <c r="BI288" i="1"/>
  <c r="BJ288" i="1"/>
  <c r="BK288" i="1"/>
  <c r="BM288" i="1"/>
  <c r="BT288" i="1"/>
  <c r="BV288" i="1"/>
  <c r="BX288" i="1"/>
  <c r="BZ288" i="1"/>
  <c r="CB288" i="1"/>
  <c r="CC288" i="1"/>
  <c r="CE288" i="1"/>
  <c r="A289" i="1"/>
  <c r="B289" i="1"/>
  <c r="C289" i="1"/>
  <c r="D289" i="1"/>
  <c r="E289" i="1"/>
  <c r="F289" i="1"/>
  <c r="G289" i="1"/>
  <c r="H289" i="1"/>
  <c r="I289" i="1"/>
  <c r="J289" i="1"/>
  <c r="K289" i="1"/>
  <c r="L289" i="1"/>
  <c r="M289" i="1"/>
  <c r="N289" i="1"/>
  <c r="O289" i="1"/>
  <c r="P289" i="1"/>
  <c r="AT289" i="1"/>
  <c r="BL289" i="1"/>
  <c r="BN289" i="1"/>
  <c r="Y289" i="1"/>
  <c r="BO289" i="1"/>
  <c r="BP289" i="1"/>
  <c r="Z289" i="1"/>
  <c r="BQ289" i="1"/>
  <c r="BR289" i="1"/>
  <c r="AA289" i="1"/>
  <c r="BS289" i="1"/>
  <c r="BT289" i="1"/>
  <c r="AB289" i="1"/>
  <c r="BU289" i="1"/>
  <c r="BV289" i="1"/>
  <c r="AC289" i="1"/>
  <c r="BW289" i="1"/>
  <c r="AD289" i="1"/>
  <c r="BY289" i="1"/>
  <c r="AE289" i="1"/>
  <c r="CA289" i="1"/>
  <c r="AF289" i="1"/>
  <c r="CD289" i="1"/>
  <c r="AG289" i="1"/>
  <c r="CF289" i="1"/>
  <c r="CG289" i="1"/>
  <c r="AH289" i="1"/>
  <c r="Q289" i="1"/>
  <c r="AI289" i="1"/>
  <c r="AJ289" i="1"/>
  <c r="AK289" i="1"/>
  <c r="AL289" i="1"/>
  <c r="AM289" i="1"/>
  <c r="AN289" i="1"/>
  <c r="AO289" i="1"/>
  <c r="AQ289" i="1"/>
  <c r="AR289" i="1"/>
  <c r="AS289" i="1"/>
  <c r="R289" i="1"/>
  <c r="AU289" i="1"/>
  <c r="AW289" i="1"/>
  <c r="AX289" i="1"/>
  <c r="AY289" i="1"/>
  <c r="AZ289" i="1"/>
  <c r="BA289" i="1"/>
  <c r="V289" i="1"/>
  <c r="X289" i="1"/>
  <c r="W289" i="1"/>
  <c r="BB289" i="1"/>
  <c r="BC289" i="1"/>
  <c r="BD289" i="1"/>
  <c r="BE289" i="1"/>
  <c r="BF289" i="1"/>
  <c r="BG289" i="1"/>
  <c r="BH289" i="1"/>
  <c r="BI289" i="1"/>
  <c r="BJ289" i="1"/>
  <c r="BK289" i="1"/>
  <c r="BM289" i="1"/>
  <c r="BX289" i="1"/>
  <c r="BZ289" i="1"/>
  <c r="CB289" i="1"/>
  <c r="CC289" i="1"/>
  <c r="CE289" i="1"/>
  <c r="A290" i="1"/>
  <c r="B290" i="1"/>
  <c r="C290" i="1"/>
  <c r="D290" i="1"/>
  <c r="E290" i="1"/>
  <c r="F290" i="1"/>
  <c r="G290" i="1"/>
  <c r="H290" i="1"/>
  <c r="I290" i="1"/>
  <c r="J290" i="1"/>
  <c r="K290" i="1"/>
  <c r="L290" i="1"/>
  <c r="M290" i="1"/>
  <c r="N290" i="1"/>
  <c r="O290" i="1"/>
  <c r="P290" i="1"/>
  <c r="AT290" i="1"/>
  <c r="BL290" i="1"/>
  <c r="BN290" i="1"/>
  <c r="Y290" i="1"/>
  <c r="BO290" i="1"/>
  <c r="BP290" i="1"/>
  <c r="Z290" i="1"/>
  <c r="BQ290" i="1"/>
  <c r="BR290" i="1"/>
  <c r="AA290" i="1"/>
  <c r="BS290" i="1"/>
  <c r="BT290" i="1"/>
  <c r="AB290" i="1"/>
  <c r="BU290" i="1"/>
  <c r="BV290" i="1"/>
  <c r="AC290" i="1"/>
  <c r="BW290" i="1"/>
  <c r="AD290" i="1"/>
  <c r="BY290" i="1"/>
  <c r="AE290" i="1"/>
  <c r="CA290" i="1"/>
  <c r="AF290" i="1"/>
  <c r="CD290" i="1"/>
  <c r="AG290" i="1"/>
  <c r="CF290" i="1"/>
  <c r="CG290" i="1"/>
  <c r="AH290" i="1"/>
  <c r="Q290" i="1"/>
  <c r="AI290" i="1"/>
  <c r="AJ290" i="1"/>
  <c r="AK290" i="1"/>
  <c r="AL290" i="1"/>
  <c r="AM290" i="1"/>
  <c r="AN290" i="1"/>
  <c r="AO290" i="1"/>
  <c r="AQ290" i="1"/>
  <c r="AR290" i="1"/>
  <c r="AS290" i="1"/>
  <c r="R290" i="1"/>
  <c r="AU290" i="1"/>
  <c r="AW290" i="1"/>
  <c r="AX290" i="1"/>
  <c r="AY290" i="1"/>
  <c r="AZ290" i="1"/>
  <c r="BA290" i="1"/>
  <c r="V290" i="1"/>
  <c r="W290" i="1"/>
  <c r="X290" i="1"/>
  <c r="BB290" i="1"/>
  <c r="BC290" i="1"/>
  <c r="BD290" i="1"/>
  <c r="BE290" i="1"/>
  <c r="BF290" i="1"/>
  <c r="BG290" i="1"/>
  <c r="BH290" i="1"/>
  <c r="BI290" i="1"/>
  <c r="BJ290" i="1"/>
  <c r="BK290" i="1"/>
  <c r="BM290" i="1"/>
  <c r="BX290" i="1"/>
  <c r="BZ290" i="1"/>
  <c r="CB290" i="1"/>
  <c r="CC290" i="1"/>
  <c r="CE290" i="1"/>
  <c r="A291" i="1"/>
  <c r="B291" i="1"/>
  <c r="C291" i="1"/>
  <c r="D291" i="1"/>
  <c r="E291" i="1"/>
  <c r="F291" i="1"/>
  <c r="G291" i="1"/>
  <c r="H291" i="1"/>
  <c r="I291" i="1"/>
  <c r="J291" i="1"/>
  <c r="K291" i="1"/>
  <c r="L291" i="1"/>
  <c r="M291" i="1"/>
  <c r="N291" i="1"/>
  <c r="O291" i="1"/>
  <c r="P291" i="1"/>
  <c r="AT291" i="1"/>
  <c r="BL291" i="1"/>
  <c r="Y291" i="1"/>
  <c r="BO291" i="1"/>
  <c r="Z291" i="1"/>
  <c r="BQ291" i="1"/>
  <c r="AA291" i="1"/>
  <c r="BS291" i="1"/>
  <c r="AB291" i="1"/>
  <c r="BU291" i="1"/>
  <c r="AC291" i="1"/>
  <c r="BW291" i="1"/>
  <c r="AD291" i="1"/>
  <c r="BY291" i="1"/>
  <c r="AE291" i="1"/>
  <c r="CA291" i="1"/>
  <c r="AF291" i="1"/>
  <c r="CD291" i="1"/>
  <c r="AG291" i="1"/>
  <c r="CF291" i="1"/>
  <c r="CG291" i="1"/>
  <c r="AH291" i="1"/>
  <c r="Q291" i="1"/>
  <c r="AI291" i="1"/>
  <c r="AJ291" i="1"/>
  <c r="AK291" i="1"/>
  <c r="AL291" i="1"/>
  <c r="AM291" i="1"/>
  <c r="AN291" i="1"/>
  <c r="AO291" i="1"/>
  <c r="AQ291" i="1"/>
  <c r="AR291" i="1"/>
  <c r="AS291" i="1"/>
  <c r="R291" i="1"/>
  <c r="AU291" i="1"/>
  <c r="AW291" i="1"/>
  <c r="AX291" i="1"/>
  <c r="AY291" i="1"/>
  <c r="AZ291" i="1"/>
  <c r="BA291" i="1"/>
  <c r="V291" i="1"/>
  <c r="BB291" i="1"/>
  <c r="BC291" i="1"/>
  <c r="BD291" i="1"/>
  <c r="BE291" i="1"/>
  <c r="BF291" i="1"/>
  <c r="BG291" i="1"/>
  <c r="BH291" i="1"/>
  <c r="BI291" i="1"/>
  <c r="BJ291" i="1"/>
  <c r="BK291" i="1"/>
  <c r="BM291" i="1"/>
  <c r="BN291" i="1"/>
  <c r="BP291" i="1"/>
  <c r="BR291" i="1"/>
  <c r="BT291" i="1"/>
  <c r="BV291" i="1"/>
  <c r="BX291" i="1"/>
  <c r="BZ291" i="1"/>
  <c r="CB291" i="1"/>
  <c r="CC291" i="1"/>
  <c r="CE291" i="1"/>
  <c r="A292" i="1"/>
  <c r="B292" i="1"/>
  <c r="C292" i="1"/>
  <c r="D292" i="1"/>
  <c r="E292" i="1"/>
  <c r="F292" i="1"/>
  <c r="G292" i="1"/>
  <c r="H292" i="1"/>
  <c r="I292" i="1"/>
  <c r="J292" i="1"/>
  <c r="K292" i="1"/>
  <c r="L292" i="1"/>
  <c r="M292" i="1"/>
  <c r="N292" i="1"/>
  <c r="O292" i="1"/>
  <c r="P292" i="1"/>
  <c r="AT292" i="1"/>
  <c r="BL292" i="1"/>
  <c r="BN292" i="1"/>
  <c r="Y292" i="1"/>
  <c r="BO292" i="1"/>
  <c r="BP292" i="1"/>
  <c r="Z292" i="1"/>
  <c r="BQ292" i="1"/>
  <c r="BR292" i="1"/>
  <c r="AA292" i="1"/>
  <c r="BS292" i="1"/>
  <c r="AB292" i="1"/>
  <c r="BU292" i="1"/>
  <c r="BV292" i="1"/>
  <c r="AC292" i="1"/>
  <c r="BW292" i="1"/>
  <c r="AD292" i="1"/>
  <c r="BY292" i="1"/>
  <c r="AE292" i="1"/>
  <c r="CA292" i="1"/>
  <c r="AF292" i="1"/>
  <c r="CD292" i="1"/>
  <c r="AG292" i="1"/>
  <c r="CF292" i="1"/>
  <c r="CG292" i="1"/>
  <c r="AH292" i="1"/>
  <c r="Q292" i="1"/>
  <c r="AI292" i="1"/>
  <c r="AJ292" i="1"/>
  <c r="AK292" i="1"/>
  <c r="AL292" i="1"/>
  <c r="AM292" i="1"/>
  <c r="AN292" i="1"/>
  <c r="AO292" i="1"/>
  <c r="AQ292" i="1"/>
  <c r="AR292" i="1"/>
  <c r="AS292" i="1"/>
  <c r="R292" i="1"/>
  <c r="AU292" i="1"/>
  <c r="AW292" i="1"/>
  <c r="AX292" i="1"/>
  <c r="AY292" i="1"/>
  <c r="AZ292" i="1"/>
  <c r="BA292" i="1"/>
  <c r="V292" i="1"/>
  <c r="X292" i="1"/>
  <c r="W292" i="1"/>
  <c r="BB292" i="1"/>
  <c r="BC292" i="1"/>
  <c r="BD292" i="1"/>
  <c r="BE292" i="1"/>
  <c r="BF292" i="1"/>
  <c r="BG292" i="1"/>
  <c r="BH292" i="1"/>
  <c r="BI292" i="1"/>
  <c r="BJ292" i="1"/>
  <c r="BK292" i="1"/>
  <c r="BM292" i="1"/>
  <c r="BT292" i="1"/>
  <c r="BX292" i="1"/>
  <c r="BZ292" i="1"/>
  <c r="CB292" i="1"/>
  <c r="CC292" i="1"/>
  <c r="CE292" i="1"/>
  <c r="A293" i="1"/>
  <c r="B293" i="1"/>
  <c r="C293" i="1"/>
  <c r="D293" i="1"/>
  <c r="E293" i="1"/>
  <c r="F293" i="1"/>
  <c r="G293" i="1"/>
  <c r="H293" i="1"/>
  <c r="I293" i="1"/>
  <c r="J293" i="1"/>
  <c r="K293" i="1"/>
  <c r="L293" i="1"/>
  <c r="M293" i="1"/>
  <c r="N293" i="1"/>
  <c r="O293" i="1"/>
  <c r="P293" i="1"/>
  <c r="AT293" i="1"/>
  <c r="BL293" i="1"/>
  <c r="BN293" i="1"/>
  <c r="Y293" i="1"/>
  <c r="BO293" i="1"/>
  <c r="BP293" i="1"/>
  <c r="Z293" i="1"/>
  <c r="BQ293" i="1"/>
  <c r="BR293" i="1"/>
  <c r="AA293" i="1"/>
  <c r="BS293" i="1"/>
  <c r="AB293" i="1"/>
  <c r="BU293" i="1"/>
  <c r="BV293" i="1"/>
  <c r="AC293" i="1"/>
  <c r="BW293" i="1"/>
  <c r="BX293" i="1"/>
  <c r="AD293" i="1"/>
  <c r="BY293" i="1"/>
  <c r="BZ293" i="1"/>
  <c r="AE293" i="1"/>
  <c r="CA293" i="1"/>
  <c r="AF293" i="1"/>
  <c r="CD293" i="1"/>
  <c r="AG293" i="1"/>
  <c r="CF293" i="1"/>
  <c r="CG293" i="1"/>
  <c r="AH293" i="1"/>
  <c r="Q293" i="1"/>
  <c r="AI293" i="1"/>
  <c r="AJ293" i="1"/>
  <c r="AK293" i="1"/>
  <c r="AL293" i="1"/>
  <c r="AM293" i="1"/>
  <c r="AN293" i="1"/>
  <c r="AO293" i="1"/>
  <c r="AQ293" i="1"/>
  <c r="AR293" i="1"/>
  <c r="AS293" i="1"/>
  <c r="R293" i="1"/>
  <c r="AU293" i="1"/>
  <c r="AW293" i="1"/>
  <c r="AX293" i="1"/>
  <c r="AY293" i="1"/>
  <c r="AZ293" i="1"/>
  <c r="BA293" i="1"/>
  <c r="V293" i="1"/>
  <c r="BB293" i="1"/>
  <c r="BC293" i="1"/>
  <c r="BD293" i="1"/>
  <c r="BE293" i="1"/>
  <c r="BF293" i="1"/>
  <c r="BG293" i="1"/>
  <c r="BH293" i="1"/>
  <c r="BI293" i="1"/>
  <c r="BJ293" i="1"/>
  <c r="BK293" i="1"/>
  <c r="BM293" i="1"/>
  <c r="BT293" i="1"/>
  <c r="CB293" i="1"/>
  <c r="CC293" i="1"/>
  <c r="CE293" i="1"/>
  <c r="A294" i="1"/>
  <c r="B294" i="1"/>
  <c r="C294" i="1"/>
  <c r="D294" i="1"/>
  <c r="E294" i="1"/>
  <c r="F294" i="1"/>
  <c r="G294" i="1"/>
  <c r="H294" i="1"/>
  <c r="I294" i="1"/>
  <c r="J294" i="1"/>
  <c r="K294" i="1"/>
  <c r="L294" i="1"/>
  <c r="M294" i="1"/>
  <c r="N294" i="1"/>
  <c r="O294" i="1"/>
  <c r="P294" i="1"/>
  <c r="AT294" i="1"/>
  <c r="BL294" i="1"/>
  <c r="BN294" i="1"/>
  <c r="Y294" i="1"/>
  <c r="BO294" i="1"/>
  <c r="BP294" i="1"/>
  <c r="Z294" i="1"/>
  <c r="BQ294" i="1"/>
  <c r="BR294" i="1"/>
  <c r="AA294" i="1"/>
  <c r="BS294" i="1"/>
  <c r="BT294" i="1"/>
  <c r="AB294" i="1"/>
  <c r="BU294" i="1"/>
  <c r="BV294" i="1"/>
  <c r="AC294" i="1"/>
  <c r="BW294" i="1"/>
  <c r="AD294" i="1"/>
  <c r="BY294" i="1"/>
  <c r="AE294" i="1"/>
  <c r="CA294" i="1"/>
  <c r="AF294" i="1"/>
  <c r="CD294" i="1"/>
  <c r="AG294" i="1"/>
  <c r="CF294" i="1"/>
  <c r="CG294" i="1"/>
  <c r="AH294" i="1"/>
  <c r="Q294" i="1"/>
  <c r="AI294" i="1"/>
  <c r="AJ294" i="1"/>
  <c r="AK294" i="1"/>
  <c r="AL294" i="1"/>
  <c r="AM294" i="1"/>
  <c r="AN294" i="1"/>
  <c r="AO294" i="1"/>
  <c r="AQ294" i="1"/>
  <c r="AR294" i="1"/>
  <c r="AS294" i="1"/>
  <c r="R294" i="1"/>
  <c r="AU294" i="1"/>
  <c r="AW294" i="1"/>
  <c r="AX294" i="1"/>
  <c r="AY294" i="1"/>
  <c r="AZ294" i="1"/>
  <c r="BA294" i="1"/>
  <c r="V294" i="1"/>
  <c r="W294" i="1"/>
  <c r="X294" i="1"/>
  <c r="BB294" i="1"/>
  <c r="BC294" i="1"/>
  <c r="BD294" i="1"/>
  <c r="BE294" i="1"/>
  <c r="BF294" i="1"/>
  <c r="BG294" i="1"/>
  <c r="BH294" i="1"/>
  <c r="BI294" i="1"/>
  <c r="BJ294" i="1"/>
  <c r="BK294" i="1"/>
  <c r="BM294" i="1"/>
  <c r="BX294" i="1"/>
  <c r="BZ294" i="1"/>
  <c r="CB294" i="1"/>
  <c r="CC294" i="1"/>
  <c r="CE294" i="1"/>
  <c r="A295" i="1"/>
  <c r="B295" i="1"/>
  <c r="C295" i="1"/>
  <c r="D295" i="1"/>
  <c r="E295" i="1"/>
  <c r="F295" i="1"/>
  <c r="G295" i="1"/>
  <c r="H295" i="1"/>
  <c r="I295" i="1"/>
  <c r="J295" i="1"/>
  <c r="K295" i="1"/>
  <c r="L295" i="1"/>
  <c r="M295" i="1"/>
  <c r="N295" i="1"/>
  <c r="O295" i="1"/>
  <c r="P295" i="1"/>
  <c r="AT295" i="1"/>
  <c r="BL295" i="1"/>
  <c r="BN295" i="1"/>
  <c r="Y295" i="1"/>
  <c r="BO295" i="1"/>
  <c r="BP295" i="1"/>
  <c r="Z295" i="1"/>
  <c r="BQ295" i="1"/>
  <c r="AA295" i="1"/>
  <c r="BS295" i="1"/>
  <c r="BT295" i="1"/>
  <c r="AB295" i="1"/>
  <c r="BU295" i="1"/>
  <c r="BV295" i="1"/>
  <c r="AC295" i="1"/>
  <c r="BW295" i="1"/>
  <c r="AD295" i="1"/>
  <c r="BY295" i="1"/>
  <c r="AE295" i="1"/>
  <c r="CA295" i="1"/>
  <c r="AF295" i="1"/>
  <c r="CD295" i="1"/>
  <c r="AG295" i="1"/>
  <c r="CF295" i="1"/>
  <c r="CG295" i="1"/>
  <c r="AH295" i="1"/>
  <c r="Q295" i="1"/>
  <c r="AI295" i="1"/>
  <c r="AJ295" i="1"/>
  <c r="AK295" i="1"/>
  <c r="AL295" i="1"/>
  <c r="AM295" i="1"/>
  <c r="AN295" i="1"/>
  <c r="AO295" i="1"/>
  <c r="AQ295" i="1"/>
  <c r="AR295" i="1"/>
  <c r="AS295" i="1"/>
  <c r="R295" i="1"/>
  <c r="AU295" i="1"/>
  <c r="AW295" i="1"/>
  <c r="AX295" i="1"/>
  <c r="AY295" i="1"/>
  <c r="AZ295" i="1"/>
  <c r="BA295" i="1"/>
  <c r="V295" i="1"/>
  <c r="BB295" i="1"/>
  <c r="BC295" i="1"/>
  <c r="BD295" i="1"/>
  <c r="BE295" i="1"/>
  <c r="BF295" i="1"/>
  <c r="BG295" i="1"/>
  <c r="BH295" i="1"/>
  <c r="BI295" i="1"/>
  <c r="BJ295" i="1"/>
  <c r="BK295" i="1"/>
  <c r="BM295" i="1"/>
  <c r="BR295" i="1"/>
  <c r="BX295" i="1"/>
  <c r="BZ295" i="1"/>
  <c r="CB295" i="1"/>
  <c r="CC295" i="1"/>
  <c r="CE295" i="1"/>
  <c r="A296" i="1"/>
  <c r="B296" i="1"/>
  <c r="C296" i="1"/>
  <c r="D296" i="1"/>
  <c r="E296" i="1"/>
  <c r="F296" i="1"/>
  <c r="G296" i="1"/>
  <c r="H296" i="1"/>
  <c r="I296" i="1"/>
  <c r="J296" i="1"/>
  <c r="K296" i="1"/>
  <c r="L296" i="1"/>
  <c r="M296" i="1"/>
  <c r="N296" i="1"/>
  <c r="O296" i="1"/>
  <c r="P296" i="1"/>
  <c r="AT296" i="1"/>
  <c r="BL296" i="1"/>
  <c r="Y296" i="1"/>
  <c r="BO296" i="1"/>
  <c r="BP296" i="1"/>
  <c r="Z296" i="1"/>
  <c r="BQ296" i="1"/>
  <c r="BR296" i="1"/>
  <c r="AA296" i="1"/>
  <c r="BS296" i="1"/>
  <c r="AB296" i="1"/>
  <c r="BU296" i="1"/>
  <c r="AC296" i="1"/>
  <c r="BW296" i="1"/>
  <c r="AD296" i="1"/>
  <c r="BY296" i="1"/>
  <c r="AE296" i="1"/>
  <c r="CA296" i="1"/>
  <c r="AF296" i="1"/>
  <c r="CD296" i="1"/>
  <c r="AG296" i="1"/>
  <c r="CF296" i="1"/>
  <c r="CG296" i="1"/>
  <c r="AH296" i="1"/>
  <c r="Q296" i="1"/>
  <c r="AI296" i="1"/>
  <c r="AJ296" i="1"/>
  <c r="AK296" i="1"/>
  <c r="AL296" i="1"/>
  <c r="AM296" i="1"/>
  <c r="AN296" i="1"/>
  <c r="AO296" i="1"/>
  <c r="AQ296" i="1"/>
  <c r="AR296" i="1"/>
  <c r="AS296" i="1"/>
  <c r="R296" i="1"/>
  <c r="AU296" i="1"/>
  <c r="AW296" i="1"/>
  <c r="AX296" i="1"/>
  <c r="AY296" i="1"/>
  <c r="AZ296" i="1"/>
  <c r="BA296" i="1"/>
  <c r="V296" i="1"/>
  <c r="W296" i="1"/>
  <c r="X296" i="1"/>
  <c r="BB296" i="1"/>
  <c r="BC296" i="1"/>
  <c r="BD296" i="1"/>
  <c r="BE296" i="1"/>
  <c r="BF296" i="1"/>
  <c r="BG296" i="1"/>
  <c r="BH296" i="1"/>
  <c r="BI296" i="1"/>
  <c r="BJ296" i="1"/>
  <c r="BK296" i="1"/>
  <c r="BM296" i="1"/>
  <c r="BN296" i="1"/>
  <c r="BT296" i="1"/>
  <c r="BV296" i="1"/>
  <c r="BX296" i="1"/>
  <c r="BZ296" i="1"/>
  <c r="CB296" i="1"/>
  <c r="CC296" i="1"/>
  <c r="CE296" i="1"/>
  <c r="A297" i="1"/>
  <c r="B297" i="1"/>
  <c r="C297" i="1"/>
  <c r="D297" i="1"/>
  <c r="E297" i="1"/>
  <c r="F297" i="1"/>
  <c r="G297" i="1"/>
  <c r="H297" i="1"/>
  <c r="I297" i="1"/>
  <c r="J297" i="1"/>
  <c r="K297" i="1"/>
  <c r="L297" i="1"/>
  <c r="M297" i="1"/>
  <c r="N297" i="1"/>
  <c r="O297" i="1"/>
  <c r="P297" i="1"/>
  <c r="AT297" i="1"/>
  <c r="BL297" i="1"/>
  <c r="Y297" i="1"/>
  <c r="BO297" i="1"/>
  <c r="Z297" i="1"/>
  <c r="BQ297" i="1"/>
  <c r="AA297" i="1"/>
  <c r="BS297" i="1"/>
  <c r="AB297" i="1"/>
  <c r="BU297" i="1"/>
  <c r="AC297" i="1"/>
  <c r="BW297" i="1"/>
  <c r="AD297" i="1"/>
  <c r="BY297" i="1"/>
  <c r="AE297" i="1"/>
  <c r="CA297" i="1"/>
  <c r="AF297" i="1"/>
  <c r="CD297" i="1"/>
  <c r="AG297" i="1"/>
  <c r="CF297" i="1"/>
  <c r="CG297" i="1"/>
  <c r="AH297" i="1"/>
  <c r="Q297" i="1"/>
  <c r="AI297" i="1"/>
  <c r="AJ297" i="1"/>
  <c r="AK297" i="1"/>
  <c r="AL297" i="1"/>
  <c r="AM297" i="1"/>
  <c r="AN297" i="1"/>
  <c r="AO297" i="1"/>
  <c r="AQ297" i="1"/>
  <c r="AR297" i="1"/>
  <c r="AS297" i="1"/>
  <c r="R297" i="1"/>
  <c r="AU297" i="1"/>
  <c r="AW297" i="1"/>
  <c r="AX297" i="1"/>
  <c r="AY297" i="1"/>
  <c r="AZ297" i="1"/>
  <c r="BA297" i="1"/>
  <c r="V297" i="1"/>
  <c r="W297" i="1"/>
  <c r="X297" i="1"/>
  <c r="BB297" i="1"/>
  <c r="BC297" i="1"/>
  <c r="BD297" i="1"/>
  <c r="BE297" i="1"/>
  <c r="BF297" i="1"/>
  <c r="BG297" i="1"/>
  <c r="BH297" i="1"/>
  <c r="BI297" i="1"/>
  <c r="BJ297" i="1"/>
  <c r="BK297" i="1"/>
  <c r="BM297" i="1"/>
  <c r="BN297" i="1"/>
  <c r="BP297" i="1"/>
  <c r="BR297" i="1"/>
  <c r="BT297" i="1"/>
  <c r="BV297" i="1"/>
  <c r="BX297" i="1"/>
  <c r="BZ297" i="1"/>
  <c r="CB297" i="1"/>
  <c r="CC297" i="1"/>
  <c r="CE297" i="1"/>
  <c r="A298" i="1"/>
  <c r="B298" i="1"/>
  <c r="C298" i="1"/>
  <c r="D298" i="1"/>
  <c r="E298" i="1"/>
  <c r="F298" i="1"/>
  <c r="G298" i="1"/>
  <c r="H298" i="1"/>
  <c r="I298" i="1"/>
  <c r="J298" i="1"/>
  <c r="K298" i="1"/>
  <c r="L298" i="1"/>
  <c r="M298" i="1"/>
  <c r="N298" i="1"/>
  <c r="O298" i="1"/>
  <c r="P298" i="1"/>
  <c r="AT298" i="1"/>
  <c r="BL298" i="1"/>
  <c r="BN298" i="1"/>
  <c r="Y298" i="1"/>
  <c r="BO298" i="1"/>
  <c r="BP298" i="1"/>
  <c r="Z298" i="1"/>
  <c r="BQ298" i="1"/>
  <c r="BR298" i="1"/>
  <c r="AA298" i="1"/>
  <c r="BS298" i="1"/>
  <c r="AB298" i="1"/>
  <c r="BU298" i="1"/>
  <c r="BV298" i="1"/>
  <c r="AC298" i="1"/>
  <c r="BW298" i="1"/>
  <c r="BX298" i="1"/>
  <c r="AD298" i="1"/>
  <c r="BY298" i="1"/>
  <c r="BZ298" i="1"/>
  <c r="AE298" i="1"/>
  <c r="CA298" i="1"/>
  <c r="AF298" i="1"/>
  <c r="CD298" i="1"/>
  <c r="AG298" i="1"/>
  <c r="CF298" i="1"/>
  <c r="CG298" i="1"/>
  <c r="AH298" i="1"/>
  <c r="Q298" i="1"/>
  <c r="AI298" i="1"/>
  <c r="AJ298" i="1"/>
  <c r="AK298" i="1"/>
  <c r="AL298" i="1"/>
  <c r="AM298" i="1"/>
  <c r="AN298" i="1"/>
  <c r="AO298" i="1"/>
  <c r="AQ298" i="1"/>
  <c r="AR298" i="1"/>
  <c r="AS298" i="1"/>
  <c r="R298" i="1"/>
  <c r="AU298" i="1"/>
  <c r="AW298" i="1"/>
  <c r="AX298" i="1"/>
  <c r="AY298" i="1"/>
  <c r="AZ298" i="1"/>
  <c r="BA298" i="1"/>
  <c r="V298" i="1"/>
  <c r="X298" i="1"/>
  <c r="W298" i="1"/>
  <c r="BB298" i="1"/>
  <c r="BC298" i="1"/>
  <c r="BD298" i="1"/>
  <c r="BE298" i="1"/>
  <c r="BF298" i="1"/>
  <c r="BG298" i="1"/>
  <c r="BH298" i="1"/>
  <c r="BI298" i="1"/>
  <c r="BJ298" i="1"/>
  <c r="BK298" i="1"/>
  <c r="BM298" i="1"/>
  <c r="BT298" i="1"/>
  <c r="CB298" i="1"/>
  <c r="CC298" i="1"/>
  <c r="CE298" i="1"/>
  <c r="A299" i="1"/>
  <c r="B299" i="1"/>
  <c r="C299" i="1"/>
  <c r="D299" i="1"/>
  <c r="E299" i="1"/>
  <c r="F299" i="1"/>
  <c r="G299" i="1"/>
  <c r="H299" i="1"/>
  <c r="I299" i="1"/>
  <c r="J299" i="1"/>
  <c r="K299" i="1"/>
  <c r="L299" i="1"/>
  <c r="M299" i="1"/>
  <c r="N299" i="1"/>
  <c r="O299" i="1"/>
  <c r="P299" i="1"/>
  <c r="AT299" i="1"/>
  <c r="BL299" i="1"/>
  <c r="BN299" i="1"/>
  <c r="Y299" i="1"/>
  <c r="BO299" i="1"/>
  <c r="BP299" i="1"/>
  <c r="Z299" i="1"/>
  <c r="BQ299" i="1"/>
  <c r="BR299" i="1"/>
  <c r="AA299" i="1"/>
  <c r="BS299" i="1"/>
  <c r="BT299" i="1"/>
  <c r="AB299" i="1"/>
  <c r="BU299" i="1"/>
  <c r="BV299" i="1"/>
  <c r="AC299" i="1"/>
  <c r="BW299" i="1"/>
  <c r="BX299" i="1"/>
  <c r="AD299" i="1"/>
  <c r="BY299" i="1"/>
  <c r="BZ299" i="1"/>
  <c r="AE299" i="1"/>
  <c r="CA299" i="1"/>
  <c r="AF299" i="1"/>
  <c r="CD299" i="1"/>
  <c r="AG299" i="1"/>
  <c r="CF299" i="1"/>
  <c r="CG299" i="1"/>
  <c r="AH299" i="1"/>
  <c r="Q299" i="1"/>
  <c r="AI299" i="1"/>
  <c r="AJ299" i="1"/>
  <c r="AK299" i="1"/>
  <c r="AL299" i="1"/>
  <c r="AM299" i="1"/>
  <c r="AN299" i="1"/>
  <c r="AO299" i="1"/>
  <c r="AQ299" i="1"/>
  <c r="AR299" i="1"/>
  <c r="AS299" i="1"/>
  <c r="R299" i="1"/>
  <c r="AU299" i="1"/>
  <c r="AW299" i="1"/>
  <c r="AX299" i="1"/>
  <c r="AY299" i="1"/>
  <c r="AZ299" i="1"/>
  <c r="BA299" i="1"/>
  <c r="V299" i="1"/>
  <c r="X299" i="1"/>
  <c r="W299" i="1"/>
  <c r="BB299" i="1"/>
  <c r="BC299" i="1"/>
  <c r="BD299" i="1"/>
  <c r="BE299" i="1"/>
  <c r="BF299" i="1"/>
  <c r="BG299" i="1"/>
  <c r="BH299" i="1"/>
  <c r="BI299" i="1"/>
  <c r="BJ299" i="1"/>
  <c r="BK299" i="1"/>
  <c r="BM299" i="1"/>
  <c r="CB299" i="1"/>
  <c r="CC299" i="1"/>
  <c r="CE299" i="1"/>
  <c r="A300" i="1"/>
  <c r="B300" i="1"/>
  <c r="C300" i="1"/>
  <c r="D300" i="1"/>
  <c r="E300" i="1"/>
  <c r="F300" i="1"/>
  <c r="G300" i="1"/>
  <c r="H300" i="1"/>
  <c r="I300" i="1"/>
  <c r="J300" i="1"/>
  <c r="K300" i="1"/>
  <c r="L300" i="1"/>
  <c r="M300" i="1"/>
  <c r="N300" i="1"/>
  <c r="O300" i="1"/>
  <c r="P300" i="1"/>
  <c r="AT300" i="1"/>
  <c r="BL300" i="1"/>
  <c r="BN300" i="1"/>
  <c r="Y300" i="1"/>
  <c r="BO300" i="1"/>
  <c r="BP300" i="1"/>
  <c r="Z300" i="1"/>
  <c r="BQ300" i="1"/>
  <c r="BR300" i="1"/>
  <c r="AA300" i="1"/>
  <c r="BS300" i="1"/>
  <c r="AB300" i="1"/>
  <c r="BU300" i="1"/>
  <c r="BV300" i="1"/>
  <c r="AC300" i="1"/>
  <c r="BW300" i="1"/>
  <c r="BX300" i="1"/>
  <c r="AD300" i="1"/>
  <c r="BY300" i="1"/>
  <c r="BZ300" i="1"/>
  <c r="AE300" i="1"/>
  <c r="CA300" i="1"/>
  <c r="AF300" i="1"/>
  <c r="CD300" i="1"/>
  <c r="AG300" i="1"/>
  <c r="CF300" i="1"/>
  <c r="CG300" i="1"/>
  <c r="AH300" i="1"/>
  <c r="Q300" i="1"/>
  <c r="AI300" i="1"/>
  <c r="AJ300" i="1"/>
  <c r="AK300" i="1"/>
  <c r="AL300" i="1"/>
  <c r="AM300" i="1"/>
  <c r="AN300" i="1"/>
  <c r="AO300" i="1"/>
  <c r="AQ300" i="1"/>
  <c r="AR300" i="1"/>
  <c r="AS300" i="1"/>
  <c r="R300" i="1"/>
  <c r="AU300" i="1"/>
  <c r="AW300" i="1"/>
  <c r="AX300" i="1"/>
  <c r="AY300" i="1"/>
  <c r="AZ300" i="1"/>
  <c r="BA300" i="1"/>
  <c r="V300" i="1"/>
  <c r="W300" i="1"/>
  <c r="X300" i="1"/>
  <c r="BB300" i="1"/>
  <c r="BC300" i="1"/>
  <c r="BD300" i="1"/>
  <c r="BE300" i="1"/>
  <c r="BF300" i="1"/>
  <c r="BG300" i="1"/>
  <c r="BH300" i="1"/>
  <c r="BI300" i="1"/>
  <c r="BJ300" i="1"/>
  <c r="BK300" i="1"/>
  <c r="BM300" i="1"/>
  <c r="BT300" i="1"/>
  <c r="CB300" i="1"/>
  <c r="CC300" i="1"/>
  <c r="CE300" i="1"/>
  <c r="A301" i="1"/>
  <c r="B301" i="1"/>
  <c r="C301" i="1"/>
  <c r="D301" i="1"/>
  <c r="E301" i="1"/>
  <c r="F301" i="1"/>
  <c r="G301" i="1"/>
  <c r="H301" i="1"/>
  <c r="I301" i="1"/>
  <c r="J301" i="1"/>
  <c r="K301" i="1"/>
  <c r="L301" i="1"/>
  <c r="M301" i="1"/>
  <c r="N301" i="1"/>
  <c r="O301" i="1"/>
  <c r="P301" i="1"/>
  <c r="AT301" i="1"/>
  <c r="BL301" i="1"/>
  <c r="BN301" i="1"/>
  <c r="Y301" i="1"/>
  <c r="BO301" i="1"/>
  <c r="BP301" i="1"/>
  <c r="Z301" i="1"/>
  <c r="BQ301" i="1"/>
  <c r="BR301" i="1"/>
  <c r="AA301" i="1"/>
  <c r="BS301" i="1"/>
  <c r="BT301" i="1"/>
  <c r="AB301" i="1"/>
  <c r="BU301" i="1"/>
  <c r="BV301" i="1"/>
  <c r="AC301" i="1"/>
  <c r="BW301" i="1"/>
  <c r="AD301" i="1"/>
  <c r="BY301" i="1"/>
  <c r="AE301" i="1"/>
  <c r="CA301" i="1"/>
  <c r="AF301" i="1"/>
  <c r="CD301" i="1"/>
  <c r="AG301" i="1"/>
  <c r="CF301" i="1"/>
  <c r="CG301" i="1"/>
  <c r="AH301" i="1"/>
  <c r="Q301" i="1"/>
  <c r="AI301" i="1"/>
  <c r="AJ301" i="1"/>
  <c r="AK301" i="1"/>
  <c r="AL301" i="1"/>
  <c r="AM301" i="1"/>
  <c r="AN301" i="1"/>
  <c r="AO301" i="1"/>
  <c r="AQ301" i="1"/>
  <c r="AR301" i="1"/>
  <c r="AS301" i="1"/>
  <c r="R301" i="1"/>
  <c r="AU301" i="1"/>
  <c r="AW301" i="1"/>
  <c r="AX301" i="1"/>
  <c r="AY301" i="1"/>
  <c r="AZ301" i="1"/>
  <c r="BA301" i="1"/>
  <c r="V301" i="1"/>
  <c r="X301" i="1"/>
  <c r="W301" i="1"/>
  <c r="BB301" i="1"/>
  <c r="BC301" i="1"/>
  <c r="BD301" i="1"/>
  <c r="BE301" i="1"/>
  <c r="BF301" i="1"/>
  <c r="BG301" i="1"/>
  <c r="BH301" i="1"/>
  <c r="BI301" i="1"/>
  <c r="BJ301" i="1"/>
  <c r="BK301" i="1"/>
  <c r="BM301" i="1"/>
  <c r="BX301" i="1"/>
  <c r="BZ301" i="1"/>
  <c r="CB301" i="1"/>
  <c r="CC301" i="1"/>
  <c r="CE301" i="1"/>
  <c r="A302" i="1"/>
  <c r="B302" i="1"/>
  <c r="C302" i="1"/>
  <c r="D302" i="1"/>
  <c r="E302" i="1"/>
  <c r="F302" i="1"/>
  <c r="G302" i="1"/>
  <c r="H302" i="1"/>
  <c r="I302" i="1"/>
  <c r="J302" i="1"/>
  <c r="K302" i="1"/>
  <c r="L302" i="1"/>
  <c r="M302" i="1"/>
  <c r="N302" i="1"/>
  <c r="O302" i="1"/>
  <c r="P302" i="1"/>
  <c r="AT302" i="1"/>
  <c r="BL302" i="1"/>
  <c r="BN302" i="1"/>
  <c r="Y302" i="1"/>
  <c r="BO302" i="1"/>
  <c r="BP302" i="1"/>
  <c r="Z302" i="1"/>
  <c r="BQ302" i="1"/>
  <c r="BR302" i="1"/>
  <c r="AA302" i="1"/>
  <c r="BS302" i="1"/>
  <c r="AB302" i="1"/>
  <c r="BU302" i="1"/>
  <c r="AC302" i="1"/>
  <c r="BW302" i="1"/>
  <c r="AD302" i="1"/>
  <c r="BY302" i="1"/>
  <c r="AE302" i="1"/>
  <c r="CA302" i="1"/>
  <c r="AF302" i="1"/>
  <c r="CD302" i="1"/>
  <c r="AG302" i="1"/>
  <c r="CF302" i="1"/>
  <c r="CG302" i="1"/>
  <c r="AH302" i="1"/>
  <c r="Q302" i="1"/>
  <c r="AI302" i="1"/>
  <c r="AJ302" i="1"/>
  <c r="AK302" i="1"/>
  <c r="AL302" i="1"/>
  <c r="AM302" i="1"/>
  <c r="AN302" i="1"/>
  <c r="AO302" i="1"/>
  <c r="AQ302" i="1"/>
  <c r="AR302" i="1"/>
  <c r="AS302" i="1"/>
  <c r="R302" i="1"/>
  <c r="AU302" i="1"/>
  <c r="AW302" i="1"/>
  <c r="AX302" i="1"/>
  <c r="AY302" i="1"/>
  <c r="AZ302" i="1"/>
  <c r="BA302" i="1"/>
  <c r="V302" i="1"/>
  <c r="BB302" i="1"/>
  <c r="BC302" i="1"/>
  <c r="BD302" i="1"/>
  <c r="BE302" i="1"/>
  <c r="BF302" i="1"/>
  <c r="BG302" i="1"/>
  <c r="BH302" i="1"/>
  <c r="BI302" i="1"/>
  <c r="BJ302" i="1"/>
  <c r="BK302" i="1"/>
  <c r="BM302" i="1"/>
  <c r="BT302" i="1"/>
  <c r="BV302" i="1"/>
  <c r="BX302" i="1"/>
  <c r="BZ302" i="1"/>
  <c r="CB302" i="1"/>
  <c r="CC302" i="1"/>
  <c r="CE302" i="1"/>
  <c r="A303" i="1"/>
  <c r="B303" i="1"/>
  <c r="C303" i="1"/>
  <c r="D303" i="1"/>
  <c r="E303" i="1"/>
  <c r="F303" i="1"/>
  <c r="G303" i="1"/>
  <c r="H303" i="1"/>
  <c r="I303" i="1"/>
  <c r="J303" i="1"/>
  <c r="K303" i="1"/>
  <c r="L303" i="1"/>
  <c r="M303" i="1"/>
  <c r="N303" i="1"/>
  <c r="O303" i="1"/>
  <c r="P303" i="1"/>
  <c r="AT303" i="1"/>
  <c r="BL303" i="1"/>
  <c r="BN303" i="1"/>
  <c r="Y303" i="1"/>
  <c r="BO303" i="1"/>
  <c r="BP303" i="1"/>
  <c r="Z303" i="1"/>
  <c r="BQ303" i="1"/>
  <c r="BR303" i="1"/>
  <c r="AA303" i="1"/>
  <c r="BS303" i="1"/>
  <c r="BT303" i="1"/>
  <c r="AB303" i="1"/>
  <c r="BU303" i="1"/>
  <c r="BV303" i="1"/>
  <c r="AC303" i="1"/>
  <c r="BW303" i="1"/>
  <c r="AD303" i="1"/>
  <c r="BY303" i="1"/>
  <c r="AE303" i="1"/>
  <c r="CA303" i="1"/>
  <c r="AF303" i="1"/>
  <c r="CD303" i="1"/>
  <c r="AG303" i="1"/>
  <c r="CF303" i="1"/>
  <c r="CG303" i="1"/>
  <c r="AH303" i="1"/>
  <c r="Q303" i="1"/>
  <c r="AI303" i="1"/>
  <c r="AJ303" i="1"/>
  <c r="AK303" i="1"/>
  <c r="AL303" i="1"/>
  <c r="AM303" i="1"/>
  <c r="AN303" i="1"/>
  <c r="AO303" i="1"/>
  <c r="AQ303" i="1"/>
  <c r="AR303" i="1"/>
  <c r="AS303" i="1"/>
  <c r="R303" i="1"/>
  <c r="AU303" i="1"/>
  <c r="AW303" i="1"/>
  <c r="AX303" i="1"/>
  <c r="AY303" i="1"/>
  <c r="AZ303" i="1"/>
  <c r="BA303" i="1"/>
  <c r="V303" i="1"/>
  <c r="W303" i="1"/>
  <c r="X303" i="1"/>
  <c r="BB303" i="1"/>
  <c r="BC303" i="1"/>
  <c r="BD303" i="1"/>
  <c r="BE303" i="1"/>
  <c r="BF303" i="1"/>
  <c r="BG303" i="1"/>
  <c r="BH303" i="1"/>
  <c r="BI303" i="1"/>
  <c r="BJ303" i="1"/>
  <c r="BK303" i="1"/>
  <c r="BM303" i="1"/>
  <c r="BX303" i="1"/>
  <c r="BZ303" i="1"/>
  <c r="CB303" i="1"/>
  <c r="CC303" i="1"/>
  <c r="CE303" i="1"/>
  <c r="A304" i="1"/>
  <c r="B304" i="1"/>
  <c r="C304" i="1"/>
  <c r="D304" i="1"/>
  <c r="E304" i="1"/>
  <c r="F304" i="1"/>
  <c r="G304" i="1"/>
  <c r="H304" i="1"/>
  <c r="I304" i="1"/>
  <c r="J304" i="1"/>
  <c r="K304" i="1"/>
  <c r="L304" i="1"/>
  <c r="M304" i="1"/>
  <c r="N304" i="1"/>
  <c r="O304" i="1"/>
  <c r="P304" i="1"/>
  <c r="AT304" i="1"/>
  <c r="BL304" i="1"/>
  <c r="Y304" i="1"/>
  <c r="BO304" i="1"/>
  <c r="BP304" i="1"/>
  <c r="Z304" i="1"/>
  <c r="BQ304" i="1"/>
  <c r="BR304" i="1"/>
  <c r="AA304" i="1"/>
  <c r="BS304" i="1"/>
  <c r="AB304" i="1"/>
  <c r="BU304" i="1"/>
  <c r="BV304" i="1"/>
  <c r="AC304" i="1"/>
  <c r="BW304" i="1"/>
  <c r="AD304" i="1"/>
  <c r="BY304" i="1"/>
  <c r="AE304" i="1"/>
  <c r="CA304" i="1"/>
  <c r="AF304" i="1"/>
  <c r="CD304" i="1"/>
  <c r="AG304" i="1"/>
  <c r="CF304" i="1"/>
  <c r="CG304" i="1"/>
  <c r="AH304" i="1"/>
  <c r="Q304" i="1"/>
  <c r="AI304" i="1"/>
  <c r="AJ304" i="1"/>
  <c r="AK304" i="1"/>
  <c r="AL304" i="1"/>
  <c r="AM304" i="1"/>
  <c r="AN304" i="1"/>
  <c r="AO304" i="1"/>
  <c r="AQ304" i="1"/>
  <c r="AR304" i="1"/>
  <c r="AS304" i="1"/>
  <c r="R304" i="1"/>
  <c r="AU304" i="1"/>
  <c r="AW304" i="1"/>
  <c r="AX304" i="1"/>
  <c r="AY304" i="1"/>
  <c r="AZ304" i="1"/>
  <c r="BA304" i="1"/>
  <c r="V304" i="1"/>
  <c r="W304" i="1"/>
  <c r="X304" i="1"/>
  <c r="BB304" i="1"/>
  <c r="BC304" i="1"/>
  <c r="BD304" i="1"/>
  <c r="BE304" i="1"/>
  <c r="BF304" i="1"/>
  <c r="BG304" i="1"/>
  <c r="BH304" i="1"/>
  <c r="BI304" i="1"/>
  <c r="BJ304" i="1"/>
  <c r="BK304" i="1"/>
  <c r="BM304" i="1"/>
  <c r="BN304" i="1"/>
  <c r="BT304" i="1"/>
  <c r="BX304" i="1"/>
  <c r="BZ304" i="1"/>
  <c r="CB304" i="1"/>
  <c r="CC304" i="1"/>
  <c r="CE304" i="1"/>
  <c r="A305" i="1"/>
  <c r="B305" i="1"/>
  <c r="C305" i="1"/>
  <c r="D305" i="1"/>
  <c r="E305" i="1"/>
  <c r="F305" i="1"/>
  <c r="G305" i="1"/>
  <c r="H305" i="1"/>
  <c r="I305" i="1"/>
  <c r="J305" i="1"/>
  <c r="K305" i="1"/>
  <c r="L305" i="1"/>
  <c r="M305" i="1"/>
  <c r="N305" i="1"/>
  <c r="O305" i="1"/>
  <c r="P305" i="1"/>
  <c r="AT305" i="1"/>
  <c r="BL305" i="1"/>
  <c r="BN305" i="1"/>
  <c r="Y305" i="1"/>
  <c r="BO305" i="1"/>
  <c r="BP305" i="1"/>
  <c r="Z305" i="1"/>
  <c r="BQ305" i="1"/>
  <c r="BR305" i="1"/>
  <c r="AA305" i="1"/>
  <c r="BS305" i="1"/>
  <c r="AB305" i="1"/>
  <c r="BU305" i="1"/>
  <c r="BV305" i="1"/>
  <c r="AC305" i="1"/>
  <c r="BW305" i="1"/>
  <c r="BX305" i="1"/>
  <c r="AD305" i="1"/>
  <c r="BY305" i="1"/>
  <c r="BZ305" i="1"/>
  <c r="AE305" i="1"/>
  <c r="CA305" i="1"/>
  <c r="AF305" i="1"/>
  <c r="CD305" i="1"/>
  <c r="AG305" i="1"/>
  <c r="CF305" i="1"/>
  <c r="CG305" i="1"/>
  <c r="AH305" i="1"/>
  <c r="Q305" i="1"/>
  <c r="AI305" i="1"/>
  <c r="AJ305" i="1"/>
  <c r="AK305" i="1"/>
  <c r="AL305" i="1"/>
  <c r="AM305" i="1"/>
  <c r="AN305" i="1"/>
  <c r="AO305" i="1"/>
  <c r="AQ305" i="1"/>
  <c r="AR305" i="1"/>
  <c r="AS305" i="1"/>
  <c r="R305" i="1"/>
  <c r="AU305" i="1"/>
  <c r="AW305" i="1"/>
  <c r="AX305" i="1"/>
  <c r="AY305" i="1"/>
  <c r="AZ305" i="1"/>
  <c r="BA305" i="1"/>
  <c r="V305" i="1"/>
  <c r="BB305" i="1"/>
  <c r="BC305" i="1"/>
  <c r="BD305" i="1"/>
  <c r="BE305" i="1"/>
  <c r="BF305" i="1"/>
  <c r="BG305" i="1"/>
  <c r="BH305" i="1"/>
  <c r="BI305" i="1"/>
  <c r="BJ305" i="1"/>
  <c r="BK305" i="1"/>
  <c r="BM305" i="1"/>
  <c r="BT305" i="1"/>
  <c r="CB305" i="1"/>
  <c r="CC305" i="1"/>
  <c r="CE305" i="1"/>
  <c r="A306" i="1"/>
  <c r="B306" i="1"/>
  <c r="C306" i="1"/>
  <c r="D306" i="1"/>
  <c r="E306" i="1"/>
  <c r="F306" i="1"/>
  <c r="G306" i="1"/>
  <c r="H306" i="1"/>
  <c r="I306" i="1"/>
  <c r="J306" i="1"/>
  <c r="K306" i="1"/>
  <c r="L306" i="1"/>
  <c r="M306" i="1"/>
  <c r="N306" i="1"/>
  <c r="O306" i="1"/>
  <c r="P306" i="1"/>
  <c r="AT306" i="1"/>
  <c r="BL306" i="1"/>
  <c r="BN306" i="1"/>
  <c r="Y306" i="1"/>
  <c r="BO306" i="1"/>
  <c r="BP306" i="1"/>
  <c r="Z306" i="1"/>
  <c r="BQ306" i="1"/>
  <c r="BR306" i="1"/>
  <c r="AA306" i="1"/>
  <c r="BS306" i="1"/>
  <c r="BT306" i="1"/>
  <c r="AB306" i="1"/>
  <c r="BU306" i="1"/>
  <c r="BV306" i="1"/>
  <c r="AC306" i="1"/>
  <c r="BW306" i="1"/>
  <c r="AD306" i="1"/>
  <c r="BY306" i="1"/>
  <c r="AE306" i="1"/>
  <c r="CA306" i="1"/>
  <c r="AF306" i="1"/>
  <c r="CD306" i="1"/>
  <c r="AG306" i="1"/>
  <c r="CF306" i="1"/>
  <c r="CG306" i="1"/>
  <c r="AH306" i="1"/>
  <c r="Q306" i="1"/>
  <c r="AI306" i="1"/>
  <c r="AJ306" i="1"/>
  <c r="AK306" i="1"/>
  <c r="AL306" i="1"/>
  <c r="AM306" i="1"/>
  <c r="AN306" i="1"/>
  <c r="AO306" i="1"/>
  <c r="AQ306" i="1"/>
  <c r="AR306" i="1"/>
  <c r="AS306" i="1"/>
  <c r="R306" i="1"/>
  <c r="AU306" i="1"/>
  <c r="AW306" i="1"/>
  <c r="AX306" i="1"/>
  <c r="AY306" i="1"/>
  <c r="AZ306" i="1"/>
  <c r="BA306" i="1"/>
  <c r="V306" i="1"/>
  <c r="W306" i="1"/>
  <c r="X306" i="1"/>
  <c r="BB306" i="1"/>
  <c r="BC306" i="1"/>
  <c r="BD306" i="1"/>
  <c r="BE306" i="1"/>
  <c r="BF306" i="1"/>
  <c r="BG306" i="1"/>
  <c r="BH306" i="1"/>
  <c r="BI306" i="1"/>
  <c r="BJ306" i="1"/>
  <c r="BK306" i="1"/>
  <c r="BM306" i="1"/>
  <c r="BX306" i="1"/>
  <c r="BZ306" i="1"/>
  <c r="CB306" i="1"/>
  <c r="CC306" i="1"/>
  <c r="CE306" i="1"/>
  <c r="A307" i="1"/>
  <c r="B307" i="1"/>
  <c r="C307" i="1"/>
  <c r="D307" i="1"/>
  <c r="E307" i="1"/>
  <c r="F307" i="1"/>
  <c r="G307" i="1"/>
  <c r="H307" i="1"/>
  <c r="I307" i="1"/>
  <c r="J307" i="1"/>
  <c r="K307" i="1"/>
  <c r="L307" i="1"/>
  <c r="M307" i="1"/>
  <c r="N307" i="1"/>
  <c r="O307" i="1"/>
  <c r="P307" i="1"/>
  <c r="AT307" i="1"/>
  <c r="BL307" i="1"/>
  <c r="BN307" i="1"/>
  <c r="Y307" i="1"/>
  <c r="BO307" i="1"/>
  <c r="BP307" i="1"/>
  <c r="Z307" i="1"/>
  <c r="BQ307" i="1"/>
  <c r="BR307" i="1"/>
  <c r="AA307" i="1"/>
  <c r="BS307" i="1"/>
  <c r="BT307" i="1"/>
  <c r="AB307" i="1"/>
  <c r="BU307" i="1"/>
  <c r="BV307" i="1"/>
  <c r="AC307" i="1"/>
  <c r="BW307" i="1"/>
  <c r="AD307" i="1"/>
  <c r="BY307" i="1"/>
  <c r="AE307" i="1"/>
  <c r="CA307" i="1"/>
  <c r="AF307" i="1"/>
  <c r="CD307" i="1"/>
  <c r="AG307" i="1"/>
  <c r="CF307" i="1"/>
  <c r="CG307" i="1"/>
  <c r="AH307" i="1"/>
  <c r="Q307" i="1"/>
  <c r="AI307" i="1"/>
  <c r="AJ307" i="1"/>
  <c r="AK307" i="1"/>
  <c r="AL307" i="1"/>
  <c r="AM307" i="1"/>
  <c r="AN307" i="1"/>
  <c r="AO307" i="1"/>
  <c r="AQ307" i="1"/>
  <c r="AR307" i="1"/>
  <c r="AS307" i="1"/>
  <c r="R307" i="1"/>
  <c r="AU307" i="1"/>
  <c r="AW307" i="1"/>
  <c r="AX307" i="1"/>
  <c r="AY307" i="1"/>
  <c r="AZ307" i="1"/>
  <c r="BA307" i="1"/>
  <c r="V307" i="1"/>
  <c r="W307" i="1"/>
  <c r="X307" i="1"/>
  <c r="BB307" i="1"/>
  <c r="BC307" i="1"/>
  <c r="BD307" i="1"/>
  <c r="BE307" i="1"/>
  <c r="BF307" i="1"/>
  <c r="BG307" i="1"/>
  <c r="BH307" i="1"/>
  <c r="BI307" i="1"/>
  <c r="BJ307" i="1"/>
  <c r="BK307" i="1"/>
  <c r="BM307" i="1"/>
  <c r="BX307" i="1"/>
  <c r="BZ307" i="1"/>
  <c r="CB307" i="1"/>
  <c r="CC307" i="1"/>
  <c r="CE307" i="1"/>
  <c r="A308" i="1"/>
  <c r="B308" i="1"/>
  <c r="C308" i="1"/>
  <c r="D308" i="1"/>
  <c r="E308" i="1"/>
  <c r="F308" i="1"/>
  <c r="G308" i="1"/>
  <c r="H308" i="1"/>
  <c r="I308" i="1"/>
  <c r="J308" i="1"/>
  <c r="K308" i="1"/>
  <c r="L308" i="1"/>
  <c r="M308" i="1"/>
  <c r="N308" i="1"/>
  <c r="O308" i="1"/>
  <c r="P308" i="1"/>
  <c r="AT308" i="1"/>
  <c r="BL308" i="1"/>
  <c r="BN308" i="1"/>
  <c r="Y308" i="1"/>
  <c r="BO308" i="1"/>
  <c r="BP308" i="1"/>
  <c r="Z308" i="1"/>
  <c r="BQ308" i="1"/>
  <c r="BR308" i="1"/>
  <c r="AA308" i="1"/>
  <c r="BS308" i="1"/>
  <c r="AB308" i="1"/>
  <c r="BU308" i="1"/>
  <c r="BV308" i="1"/>
  <c r="AC308" i="1"/>
  <c r="BW308" i="1"/>
  <c r="BX308" i="1"/>
  <c r="AD308" i="1"/>
  <c r="BY308" i="1"/>
  <c r="BZ308" i="1"/>
  <c r="AE308" i="1"/>
  <c r="CA308" i="1"/>
  <c r="AF308" i="1"/>
  <c r="CD308" i="1"/>
  <c r="AG308" i="1"/>
  <c r="CF308" i="1"/>
  <c r="CG308" i="1"/>
  <c r="AH308" i="1"/>
  <c r="Q308" i="1"/>
  <c r="AI308" i="1"/>
  <c r="AJ308" i="1"/>
  <c r="AK308" i="1"/>
  <c r="AL308" i="1"/>
  <c r="AM308" i="1"/>
  <c r="AN308" i="1"/>
  <c r="AO308" i="1"/>
  <c r="AQ308" i="1"/>
  <c r="AR308" i="1"/>
  <c r="AS308" i="1"/>
  <c r="R308" i="1"/>
  <c r="AU308" i="1"/>
  <c r="AW308" i="1"/>
  <c r="AX308" i="1"/>
  <c r="AY308" i="1"/>
  <c r="AZ308" i="1"/>
  <c r="BA308" i="1"/>
  <c r="V308" i="1"/>
  <c r="W308" i="1"/>
  <c r="X308" i="1"/>
  <c r="BB308" i="1"/>
  <c r="BC308" i="1"/>
  <c r="BD308" i="1"/>
  <c r="BE308" i="1"/>
  <c r="BF308" i="1"/>
  <c r="BG308" i="1"/>
  <c r="BH308" i="1"/>
  <c r="BI308" i="1"/>
  <c r="BJ308" i="1"/>
  <c r="BK308" i="1"/>
  <c r="BM308" i="1"/>
  <c r="BT308" i="1"/>
  <c r="CB308" i="1"/>
  <c r="CC308" i="1"/>
  <c r="CE308" i="1"/>
  <c r="A309" i="1"/>
  <c r="B309" i="1"/>
  <c r="C309" i="1"/>
  <c r="D309" i="1"/>
  <c r="E309" i="1"/>
  <c r="F309" i="1"/>
  <c r="G309" i="1"/>
  <c r="H309" i="1"/>
  <c r="I309" i="1"/>
  <c r="J309" i="1"/>
  <c r="K309" i="1"/>
  <c r="L309" i="1"/>
  <c r="M309" i="1"/>
  <c r="N309" i="1"/>
  <c r="O309" i="1"/>
  <c r="P309" i="1"/>
  <c r="AT309" i="1"/>
  <c r="BL309" i="1"/>
  <c r="BN309" i="1"/>
  <c r="Y309" i="1"/>
  <c r="BO309" i="1"/>
  <c r="BP309" i="1"/>
  <c r="Z309" i="1"/>
  <c r="BQ309" i="1"/>
  <c r="BR309" i="1"/>
  <c r="AA309" i="1"/>
  <c r="BS309" i="1"/>
  <c r="BT309" i="1"/>
  <c r="AB309" i="1"/>
  <c r="BU309" i="1"/>
  <c r="BV309" i="1"/>
  <c r="AC309" i="1"/>
  <c r="BW309" i="1"/>
  <c r="AD309" i="1"/>
  <c r="BY309" i="1"/>
  <c r="AE309" i="1"/>
  <c r="CA309" i="1"/>
  <c r="AF309" i="1"/>
  <c r="CD309" i="1"/>
  <c r="AG309" i="1"/>
  <c r="CF309" i="1"/>
  <c r="CG309" i="1"/>
  <c r="AH309" i="1"/>
  <c r="Q309" i="1"/>
  <c r="AI309" i="1"/>
  <c r="AJ309" i="1"/>
  <c r="AK309" i="1"/>
  <c r="AL309" i="1"/>
  <c r="AM309" i="1"/>
  <c r="AN309" i="1"/>
  <c r="AO309" i="1"/>
  <c r="AQ309" i="1"/>
  <c r="AR309" i="1"/>
  <c r="AS309" i="1"/>
  <c r="R309" i="1"/>
  <c r="AU309" i="1"/>
  <c r="AW309" i="1"/>
  <c r="AX309" i="1"/>
  <c r="AY309" i="1"/>
  <c r="AZ309" i="1"/>
  <c r="BA309" i="1"/>
  <c r="V309" i="1"/>
  <c r="X309" i="1"/>
  <c r="W309" i="1"/>
  <c r="BB309" i="1"/>
  <c r="BC309" i="1"/>
  <c r="BD309" i="1"/>
  <c r="BE309" i="1"/>
  <c r="BF309" i="1"/>
  <c r="BG309" i="1"/>
  <c r="BH309" i="1"/>
  <c r="BI309" i="1"/>
  <c r="BJ309" i="1"/>
  <c r="BK309" i="1"/>
  <c r="BM309" i="1"/>
  <c r="BX309" i="1"/>
  <c r="BZ309" i="1"/>
  <c r="CB309" i="1"/>
  <c r="CC309" i="1"/>
  <c r="CE309" i="1"/>
  <c r="A310" i="1"/>
  <c r="B310" i="1"/>
  <c r="C310" i="1"/>
  <c r="D310" i="1"/>
  <c r="E310" i="1"/>
  <c r="F310" i="1"/>
  <c r="G310" i="1"/>
  <c r="H310" i="1"/>
  <c r="I310" i="1"/>
  <c r="J310" i="1"/>
  <c r="K310" i="1"/>
  <c r="L310" i="1"/>
  <c r="M310" i="1"/>
  <c r="N310" i="1"/>
  <c r="O310" i="1"/>
  <c r="P310" i="1"/>
  <c r="AT310" i="1"/>
  <c r="BL310" i="1"/>
  <c r="BN310" i="1"/>
  <c r="Y310" i="1"/>
  <c r="BO310" i="1"/>
  <c r="BP310" i="1"/>
  <c r="Z310" i="1"/>
  <c r="BQ310" i="1"/>
  <c r="BR310" i="1"/>
  <c r="AA310" i="1"/>
  <c r="BS310" i="1"/>
  <c r="BT310" i="1"/>
  <c r="AB310" i="1"/>
  <c r="BU310" i="1"/>
  <c r="AC310" i="1"/>
  <c r="BW310" i="1"/>
  <c r="AD310" i="1"/>
  <c r="BY310" i="1"/>
  <c r="AE310" i="1"/>
  <c r="CA310" i="1"/>
  <c r="AF310" i="1"/>
  <c r="CD310" i="1"/>
  <c r="AG310" i="1"/>
  <c r="CF310" i="1"/>
  <c r="CG310" i="1"/>
  <c r="AH310" i="1"/>
  <c r="Q310" i="1"/>
  <c r="AI310" i="1"/>
  <c r="AJ310" i="1"/>
  <c r="AK310" i="1"/>
  <c r="AL310" i="1"/>
  <c r="AM310" i="1"/>
  <c r="AN310" i="1"/>
  <c r="AO310" i="1"/>
  <c r="AQ310" i="1"/>
  <c r="AR310" i="1"/>
  <c r="AS310" i="1"/>
  <c r="R310" i="1"/>
  <c r="AU310" i="1"/>
  <c r="AW310" i="1"/>
  <c r="AX310" i="1"/>
  <c r="AY310" i="1"/>
  <c r="AZ310" i="1"/>
  <c r="BA310" i="1"/>
  <c r="V310" i="1"/>
  <c r="W310" i="1"/>
  <c r="X310" i="1"/>
  <c r="BB310" i="1"/>
  <c r="BC310" i="1"/>
  <c r="BD310" i="1"/>
  <c r="BE310" i="1"/>
  <c r="BF310" i="1"/>
  <c r="BG310" i="1"/>
  <c r="BH310" i="1"/>
  <c r="BI310" i="1"/>
  <c r="BJ310" i="1"/>
  <c r="BK310" i="1"/>
  <c r="BM310" i="1"/>
  <c r="BV310" i="1"/>
  <c r="BX310" i="1"/>
  <c r="BZ310" i="1"/>
  <c r="CB310" i="1"/>
  <c r="CC310" i="1"/>
  <c r="CE310" i="1"/>
  <c r="A311" i="1"/>
  <c r="B311" i="1"/>
  <c r="C311" i="1"/>
  <c r="D311" i="1"/>
  <c r="E311" i="1"/>
  <c r="F311" i="1"/>
  <c r="G311" i="1"/>
  <c r="H311" i="1"/>
  <c r="I311" i="1"/>
  <c r="J311" i="1"/>
  <c r="K311" i="1"/>
  <c r="L311" i="1"/>
  <c r="M311" i="1"/>
  <c r="N311" i="1"/>
  <c r="O311" i="1"/>
  <c r="P311" i="1"/>
  <c r="AT311" i="1"/>
  <c r="BL311" i="1"/>
  <c r="BN311" i="1"/>
  <c r="Y311" i="1"/>
  <c r="BO311" i="1"/>
  <c r="BP311" i="1"/>
  <c r="Z311" i="1"/>
  <c r="BQ311" i="1"/>
  <c r="BR311" i="1"/>
  <c r="AA311" i="1"/>
  <c r="BS311" i="1"/>
  <c r="BT311" i="1"/>
  <c r="AB311" i="1"/>
  <c r="BU311" i="1"/>
  <c r="BV311" i="1"/>
  <c r="AC311" i="1"/>
  <c r="BW311" i="1"/>
  <c r="AD311" i="1"/>
  <c r="BY311" i="1"/>
  <c r="AE311" i="1"/>
  <c r="CA311" i="1"/>
  <c r="AF311" i="1"/>
  <c r="CD311" i="1"/>
  <c r="AG311" i="1"/>
  <c r="CF311" i="1"/>
  <c r="CG311" i="1"/>
  <c r="AH311" i="1"/>
  <c r="Q311" i="1"/>
  <c r="AI311" i="1"/>
  <c r="AJ311" i="1"/>
  <c r="AK311" i="1"/>
  <c r="AL311" i="1"/>
  <c r="AM311" i="1"/>
  <c r="AN311" i="1"/>
  <c r="AO311" i="1"/>
  <c r="AQ311" i="1"/>
  <c r="AR311" i="1"/>
  <c r="AS311" i="1"/>
  <c r="R311" i="1"/>
  <c r="AU311" i="1"/>
  <c r="AW311" i="1"/>
  <c r="AX311" i="1"/>
  <c r="AY311" i="1"/>
  <c r="AZ311" i="1"/>
  <c r="BA311" i="1"/>
  <c r="V311" i="1"/>
  <c r="W311" i="1"/>
  <c r="X311" i="1"/>
  <c r="BB311" i="1"/>
  <c r="BC311" i="1"/>
  <c r="BD311" i="1"/>
  <c r="BE311" i="1"/>
  <c r="BF311" i="1"/>
  <c r="BG311" i="1"/>
  <c r="BH311" i="1"/>
  <c r="BI311" i="1"/>
  <c r="BJ311" i="1"/>
  <c r="BK311" i="1"/>
  <c r="BM311" i="1"/>
  <c r="BX311" i="1"/>
  <c r="BZ311" i="1"/>
  <c r="CB311" i="1"/>
  <c r="CC311" i="1"/>
  <c r="CE311" i="1"/>
  <c r="A312" i="1"/>
  <c r="B312" i="1"/>
  <c r="C312" i="1"/>
  <c r="D312" i="1"/>
  <c r="E312" i="1"/>
  <c r="F312" i="1"/>
  <c r="G312" i="1"/>
  <c r="H312" i="1"/>
  <c r="I312" i="1"/>
  <c r="J312" i="1"/>
  <c r="K312" i="1"/>
  <c r="L312" i="1"/>
  <c r="M312" i="1"/>
  <c r="N312" i="1"/>
  <c r="O312" i="1"/>
  <c r="P312" i="1"/>
  <c r="AT312" i="1"/>
  <c r="BL312" i="1"/>
  <c r="Y312" i="1"/>
  <c r="BO312" i="1"/>
  <c r="Z312" i="1"/>
  <c r="BQ312" i="1"/>
  <c r="BR312" i="1"/>
  <c r="AA312" i="1"/>
  <c r="BS312" i="1"/>
  <c r="AB312" i="1"/>
  <c r="BU312" i="1"/>
  <c r="AC312" i="1"/>
  <c r="BW312" i="1"/>
  <c r="AD312" i="1"/>
  <c r="BY312" i="1"/>
  <c r="AE312" i="1"/>
  <c r="CA312" i="1"/>
  <c r="AF312" i="1"/>
  <c r="CD312" i="1"/>
  <c r="AG312" i="1"/>
  <c r="CF312" i="1"/>
  <c r="CG312" i="1"/>
  <c r="AH312" i="1"/>
  <c r="Q312" i="1"/>
  <c r="AI312" i="1"/>
  <c r="AJ312" i="1"/>
  <c r="AK312" i="1"/>
  <c r="AL312" i="1"/>
  <c r="AM312" i="1"/>
  <c r="AN312" i="1"/>
  <c r="AO312" i="1"/>
  <c r="AQ312" i="1"/>
  <c r="AR312" i="1"/>
  <c r="AS312" i="1"/>
  <c r="R312" i="1"/>
  <c r="AU312" i="1"/>
  <c r="AW312" i="1"/>
  <c r="AX312" i="1"/>
  <c r="AY312" i="1"/>
  <c r="AZ312" i="1"/>
  <c r="BA312" i="1"/>
  <c r="V312" i="1"/>
  <c r="BB312" i="1"/>
  <c r="BC312" i="1"/>
  <c r="BD312" i="1"/>
  <c r="BE312" i="1"/>
  <c r="BF312" i="1"/>
  <c r="BG312" i="1"/>
  <c r="BH312" i="1"/>
  <c r="BI312" i="1"/>
  <c r="BJ312" i="1"/>
  <c r="BK312" i="1"/>
  <c r="BM312" i="1"/>
  <c r="BN312" i="1"/>
  <c r="BP312" i="1"/>
  <c r="BT312" i="1"/>
  <c r="BV312" i="1"/>
  <c r="BX312" i="1"/>
  <c r="BZ312" i="1"/>
  <c r="CB312" i="1"/>
  <c r="CC312" i="1"/>
  <c r="CE312" i="1"/>
  <c r="A313" i="1"/>
  <c r="B313" i="1"/>
  <c r="C313" i="1"/>
  <c r="D313" i="1"/>
  <c r="E313" i="1"/>
  <c r="F313" i="1"/>
  <c r="G313" i="1"/>
  <c r="H313" i="1"/>
  <c r="I313" i="1"/>
  <c r="J313" i="1"/>
  <c r="K313" i="1"/>
  <c r="L313" i="1"/>
  <c r="M313" i="1"/>
  <c r="N313" i="1"/>
  <c r="O313" i="1"/>
  <c r="P313" i="1"/>
  <c r="AT313" i="1"/>
  <c r="BL313" i="1"/>
  <c r="Y313" i="1"/>
  <c r="BO313" i="1"/>
  <c r="Z313" i="1"/>
  <c r="BQ313" i="1"/>
  <c r="BR313" i="1"/>
  <c r="AA313" i="1"/>
  <c r="BS313" i="1"/>
  <c r="AB313" i="1"/>
  <c r="BU313" i="1"/>
  <c r="AC313" i="1"/>
  <c r="BW313" i="1"/>
  <c r="AD313" i="1"/>
  <c r="BY313" i="1"/>
  <c r="AE313" i="1"/>
  <c r="CA313" i="1"/>
  <c r="AF313" i="1"/>
  <c r="CD313" i="1"/>
  <c r="AG313" i="1"/>
  <c r="CF313" i="1"/>
  <c r="CG313" i="1"/>
  <c r="AH313" i="1"/>
  <c r="Q313" i="1"/>
  <c r="AI313" i="1"/>
  <c r="AJ313" i="1"/>
  <c r="AK313" i="1"/>
  <c r="AL313" i="1"/>
  <c r="AM313" i="1"/>
  <c r="AN313" i="1"/>
  <c r="AO313" i="1"/>
  <c r="AQ313" i="1"/>
  <c r="AR313" i="1"/>
  <c r="AS313" i="1"/>
  <c r="R313" i="1"/>
  <c r="AU313" i="1"/>
  <c r="AW313" i="1"/>
  <c r="AX313" i="1"/>
  <c r="AY313" i="1"/>
  <c r="AZ313" i="1"/>
  <c r="BA313" i="1"/>
  <c r="V313" i="1"/>
  <c r="X313" i="1"/>
  <c r="W313" i="1"/>
  <c r="BB313" i="1"/>
  <c r="BC313" i="1"/>
  <c r="BD313" i="1"/>
  <c r="BE313" i="1"/>
  <c r="BF313" i="1"/>
  <c r="BG313" i="1"/>
  <c r="BH313" i="1"/>
  <c r="BI313" i="1"/>
  <c r="BJ313" i="1"/>
  <c r="BK313" i="1"/>
  <c r="BM313" i="1"/>
  <c r="BN313" i="1"/>
  <c r="BP313" i="1"/>
  <c r="BT313" i="1"/>
  <c r="BV313" i="1"/>
  <c r="BX313" i="1"/>
  <c r="BZ313" i="1"/>
  <c r="CB313" i="1"/>
  <c r="CC313" i="1"/>
  <c r="CE313" i="1"/>
  <c r="A314" i="1"/>
  <c r="B314" i="1"/>
  <c r="C314" i="1"/>
  <c r="D314" i="1"/>
  <c r="E314" i="1"/>
  <c r="F314" i="1"/>
  <c r="G314" i="1"/>
  <c r="H314" i="1"/>
  <c r="I314" i="1"/>
  <c r="J314" i="1"/>
  <c r="K314" i="1"/>
  <c r="L314" i="1"/>
  <c r="M314" i="1"/>
  <c r="N314" i="1"/>
  <c r="O314" i="1"/>
  <c r="P314" i="1"/>
  <c r="AT314" i="1"/>
  <c r="BL314" i="1"/>
  <c r="BN314" i="1"/>
  <c r="Y314" i="1"/>
  <c r="BO314" i="1"/>
  <c r="BP314" i="1"/>
  <c r="Z314" i="1"/>
  <c r="BQ314" i="1"/>
  <c r="BR314" i="1"/>
  <c r="AA314" i="1"/>
  <c r="BS314" i="1"/>
  <c r="BT314" i="1"/>
  <c r="AB314" i="1"/>
  <c r="BU314" i="1"/>
  <c r="BV314" i="1"/>
  <c r="AC314" i="1"/>
  <c r="BW314" i="1"/>
  <c r="AD314" i="1"/>
  <c r="BY314" i="1"/>
  <c r="AE314" i="1"/>
  <c r="CA314" i="1"/>
  <c r="AF314" i="1"/>
  <c r="CD314" i="1"/>
  <c r="AG314" i="1"/>
  <c r="CF314" i="1"/>
  <c r="CG314" i="1"/>
  <c r="AH314" i="1"/>
  <c r="Q314" i="1"/>
  <c r="AI314" i="1"/>
  <c r="AJ314" i="1"/>
  <c r="AK314" i="1"/>
  <c r="AL314" i="1"/>
  <c r="AM314" i="1"/>
  <c r="AN314" i="1"/>
  <c r="AO314" i="1"/>
  <c r="AQ314" i="1"/>
  <c r="AR314" i="1"/>
  <c r="AS314" i="1"/>
  <c r="R314" i="1"/>
  <c r="AU314" i="1"/>
  <c r="AW314" i="1"/>
  <c r="AX314" i="1"/>
  <c r="AY314" i="1"/>
  <c r="AZ314" i="1"/>
  <c r="BA314" i="1"/>
  <c r="V314" i="1"/>
  <c r="W314" i="1"/>
  <c r="X314" i="1"/>
  <c r="BB314" i="1"/>
  <c r="BC314" i="1"/>
  <c r="BD314" i="1"/>
  <c r="BE314" i="1"/>
  <c r="BF314" i="1"/>
  <c r="BG314" i="1"/>
  <c r="BH314" i="1"/>
  <c r="BI314" i="1"/>
  <c r="BJ314" i="1"/>
  <c r="BK314" i="1"/>
  <c r="BM314" i="1"/>
  <c r="BX314" i="1"/>
  <c r="BZ314" i="1"/>
  <c r="CB314" i="1"/>
  <c r="CC314" i="1"/>
  <c r="CE314" i="1"/>
  <c r="A315" i="1"/>
  <c r="B315" i="1"/>
  <c r="C315" i="1"/>
  <c r="D315" i="1"/>
  <c r="E315" i="1"/>
  <c r="F315" i="1"/>
  <c r="G315" i="1"/>
  <c r="H315" i="1"/>
  <c r="I315" i="1"/>
  <c r="J315" i="1"/>
  <c r="K315" i="1"/>
  <c r="L315" i="1"/>
  <c r="M315" i="1"/>
  <c r="N315" i="1"/>
  <c r="O315" i="1"/>
  <c r="P315" i="1"/>
  <c r="AT315" i="1"/>
  <c r="BL315" i="1"/>
  <c r="Y315" i="1"/>
  <c r="BO315" i="1"/>
  <c r="BP315" i="1"/>
  <c r="Z315" i="1"/>
  <c r="BQ315" i="1"/>
  <c r="BR315" i="1"/>
  <c r="AA315" i="1"/>
  <c r="BS315" i="1"/>
  <c r="BT315" i="1"/>
  <c r="AB315" i="1"/>
  <c r="BU315" i="1"/>
  <c r="BV315" i="1"/>
  <c r="AC315" i="1"/>
  <c r="BW315" i="1"/>
  <c r="AD315" i="1"/>
  <c r="BY315" i="1"/>
  <c r="AE315" i="1"/>
  <c r="CA315" i="1"/>
  <c r="AF315" i="1"/>
  <c r="CD315" i="1"/>
  <c r="AG315" i="1"/>
  <c r="CF315" i="1"/>
  <c r="CG315" i="1"/>
  <c r="AH315" i="1"/>
  <c r="Q315" i="1"/>
  <c r="AI315" i="1"/>
  <c r="AJ315" i="1"/>
  <c r="AK315" i="1"/>
  <c r="AL315" i="1"/>
  <c r="AM315" i="1"/>
  <c r="AN315" i="1"/>
  <c r="AO315" i="1"/>
  <c r="AQ315" i="1"/>
  <c r="AR315" i="1"/>
  <c r="AS315" i="1"/>
  <c r="R315" i="1"/>
  <c r="AU315" i="1"/>
  <c r="AW315" i="1"/>
  <c r="AX315" i="1"/>
  <c r="AY315" i="1"/>
  <c r="AZ315" i="1"/>
  <c r="BA315" i="1"/>
  <c r="V315" i="1"/>
  <c r="BB315" i="1"/>
  <c r="BC315" i="1"/>
  <c r="BD315" i="1"/>
  <c r="BE315" i="1"/>
  <c r="BF315" i="1"/>
  <c r="BG315" i="1"/>
  <c r="BH315" i="1"/>
  <c r="BI315" i="1"/>
  <c r="BJ315" i="1"/>
  <c r="BK315" i="1"/>
  <c r="BM315" i="1"/>
  <c r="BN315" i="1"/>
  <c r="BX315" i="1"/>
  <c r="BZ315" i="1"/>
  <c r="CB315" i="1"/>
  <c r="CC315" i="1"/>
  <c r="CE315" i="1"/>
  <c r="A316" i="1"/>
  <c r="B316" i="1"/>
  <c r="C316" i="1"/>
  <c r="D316" i="1"/>
  <c r="E316" i="1"/>
  <c r="F316" i="1"/>
  <c r="G316" i="1"/>
  <c r="H316" i="1"/>
  <c r="I316" i="1"/>
  <c r="J316" i="1"/>
  <c r="K316" i="1"/>
  <c r="L316" i="1"/>
  <c r="M316" i="1"/>
  <c r="N316" i="1"/>
  <c r="O316" i="1"/>
  <c r="P316" i="1"/>
  <c r="AT316" i="1"/>
  <c r="BL316" i="1"/>
  <c r="BN316" i="1"/>
  <c r="Y316" i="1"/>
  <c r="BO316" i="1"/>
  <c r="BP316" i="1"/>
  <c r="Z316" i="1"/>
  <c r="BQ316" i="1"/>
  <c r="AA316" i="1"/>
  <c r="BS316" i="1"/>
  <c r="AB316" i="1"/>
  <c r="BU316" i="1"/>
  <c r="BV316" i="1"/>
  <c r="AC316" i="1"/>
  <c r="BW316" i="1"/>
  <c r="BX316" i="1"/>
  <c r="AD316" i="1"/>
  <c r="BY316" i="1"/>
  <c r="BZ316" i="1"/>
  <c r="AE316" i="1"/>
  <c r="CA316" i="1"/>
  <c r="AF316" i="1"/>
  <c r="CD316" i="1"/>
  <c r="AG316" i="1"/>
  <c r="CF316" i="1"/>
  <c r="CG316" i="1"/>
  <c r="AH316" i="1"/>
  <c r="Q316" i="1"/>
  <c r="AI316" i="1"/>
  <c r="AJ316" i="1"/>
  <c r="AK316" i="1"/>
  <c r="AL316" i="1"/>
  <c r="AM316" i="1"/>
  <c r="AN316" i="1"/>
  <c r="AO316" i="1"/>
  <c r="AQ316" i="1"/>
  <c r="AR316" i="1"/>
  <c r="AS316" i="1"/>
  <c r="R316" i="1"/>
  <c r="AU316" i="1"/>
  <c r="AW316" i="1"/>
  <c r="AX316" i="1"/>
  <c r="AY316" i="1"/>
  <c r="AZ316" i="1"/>
  <c r="BA316" i="1"/>
  <c r="V316" i="1"/>
  <c r="BB316" i="1"/>
  <c r="BC316" i="1"/>
  <c r="BD316" i="1"/>
  <c r="BE316" i="1"/>
  <c r="BF316" i="1"/>
  <c r="BG316" i="1"/>
  <c r="BH316" i="1"/>
  <c r="BI316" i="1"/>
  <c r="BJ316" i="1"/>
  <c r="BK316" i="1"/>
  <c r="BM316" i="1"/>
  <c r="BR316" i="1"/>
  <c r="BT316" i="1"/>
  <c r="CB316" i="1"/>
  <c r="CC316" i="1"/>
  <c r="CE316" i="1"/>
  <c r="A317" i="1"/>
  <c r="B317" i="1"/>
  <c r="C317" i="1"/>
  <c r="D317" i="1"/>
  <c r="E317" i="1"/>
  <c r="F317" i="1"/>
  <c r="G317" i="1"/>
  <c r="H317" i="1"/>
  <c r="I317" i="1"/>
  <c r="J317" i="1"/>
  <c r="K317" i="1"/>
  <c r="L317" i="1"/>
  <c r="M317" i="1"/>
  <c r="N317" i="1"/>
  <c r="O317" i="1"/>
  <c r="P317" i="1"/>
  <c r="AT317" i="1"/>
  <c r="BL317" i="1"/>
  <c r="BN317" i="1"/>
  <c r="Y317" i="1"/>
  <c r="BO317" i="1"/>
  <c r="BP317" i="1"/>
  <c r="Z317" i="1"/>
  <c r="BQ317" i="1"/>
  <c r="AA317" i="1"/>
  <c r="BS317" i="1"/>
  <c r="AB317" i="1"/>
  <c r="BU317" i="1"/>
  <c r="BV317" i="1"/>
  <c r="AC317" i="1"/>
  <c r="BW317" i="1"/>
  <c r="BX317" i="1"/>
  <c r="AD317" i="1"/>
  <c r="BY317" i="1"/>
  <c r="BZ317" i="1"/>
  <c r="AE317" i="1"/>
  <c r="CA317" i="1"/>
  <c r="AF317" i="1"/>
  <c r="CD317" i="1"/>
  <c r="AG317" i="1"/>
  <c r="CF317" i="1"/>
  <c r="CG317" i="1"/>
  <c r="AH317" i="1"/>
  <c r="Q317" i="1"/>
  <c r="AI317" i="1"/>
  <c r="AJ317" i="1"/>
  <c r="AK317" i="1"/>
  <c r="AL317" i="1"/>
  <c r="AM317" i="1"/>
  <c r="AN317" i="1"/>
  <c r="AO317" i="1"/>
  <c r="AQ317" i="1"/>
  <c r="AR317" i="1"/>
  <c r="AS317" i="1"/>
  <c r="R317" i="1"/>
  <c r="AU317" i="1"/>
  <c r="AW317" i="1"/>
  <c r="AX317" i="1"/>
  <c r="AY317" i="1"/>
  <c r="AZ317" i="1"/>
  <c r="BA317" i="1"/>
  <c r="V317" i="1"/>
  <c r="X317" i="1"/>
  <c r="W317" i="1"/>
  <c r="BB317" i="1"/>
  <c r="BC317" i="1"/>
  <c r="BD317" i="1"/>
  <c r="BE317" i="1"/>
  <c r="BF317" i="1"/>
  <c r="BG317" i="1"/>
  <c r="BH317" i="1"/>
  <c r="BI317" i="1"/>
  <c r="BJ317" i="1"/>
  <c r="BK317" i="1"/>
  <c r="BM317" i="1"/>
  <c r="BR317" i="1"/>
  <c r="BT317" i="1"/>
  <c r="CB317" i="1"/>
  <c r="CC317" i="1"/>
  <c r="CE317" i="1"/>
  <c r="A318" i="1"/>
  <c r="B318" i="1"/>
  <c r="C318" i="1"/>
  <c r="D318" i="1"/>
  <c r="E318" i="1"/>
  <c r="F318" i="1"/>
  <c r="G318" i="1"/>
  <c r="H318" i="1"/>
  <c r="I318" i="1"/>
  <c r="J318" i="1"/>
  <c r="K318" i="1"/>
  <c r="L318" i="1"/>
  <c r="M318" i="1"/>
  <c r="N318" i="1"/>
  <c r="O318" i="1"/>
  <c r="P318" i="1"/>
  <c r="AT318" i="1"/>
  <c r="BL318" i="1"/>
  <c r="Y318" i="1"/>
  <c r="BO318" i="1"/>
  <c r="Z318" i="1"/>
  <c r="BQ318" i="1"/>
  <c r="BR318" i="1"/>
  <c r="AA318" i="1"/>
  <c r="BS318" i="1"/>
  <c r="AB318" i="1"/>
  <c r="BU318" i="1"/>
  <c r="AC318" i="1"/>
  <c r="BW318" i="1"/>
  <c r="AD318" i="1"/>
  <c r="BY318" i="1"/>
  <c r="AE318" i="1"/>
  <c r="CA318" i="1"/>
  <c r="AF318" i="1"/>
  <c r="CD318" i="1"/>
  <c r="AG318" i="1"/>
  <c r="CF318" i="1"/>
  <c r="CG318" i="1"/>
  <c r="AH318" i="1"/>
  <c r="Q318" i="1"/>
  <c r="AI318" i="1"/>
  <c r="AJ318" i="1"/>
  <c r="AK318" i="1"/>
  <c r="AL318" i="1"/>
  <c r="AM318" i="1"/>
  <c r="AN318" i="1"/>
  <c r="AO318" i="1"/>
  <c r="AQ318" i="1"/>
  <c r="AR318" i="1"/>
  <c r="AS318" i="1"/>
  <c r="R318" i="1"/>
  <c r="AU318" i="1"/>
  <c r="AW318" i="1"/>
  <c r="AX318" i="1"/>
  <c r="AY318" i="1"/>
  <c r="AZ318" i="1"/>
  <c r="BA318" i="1"/>
  <c r="V318" i="1"/>
  <c r="W318" i="1"/>
  <c r="X318" i="1"/>
  <c r="BB318" i="1"/>
  <c r="BC318" i="1"/>
  <c r="BD318" i="1"/>
  <c r="BE318" i="1"/>
  <c r="BF318" i="1"/>
  <c r="BG318" i="1"/>
  <c r="BH318" i="1"/>
  <c r="BI318" i="1"/>
  <c r="BJ318" i="1"/>
  <c r="BK318" i="1"/>
  <c r="BM318" i="1"/>
  <c r="BN318" i="1"/>
  <c r="BP318" i="1"/>
  <c r="BT318" i="1"/>
  <c r="BV318" i="1"/>
  <c r="BX318" i="1"/>
  <c r="BZ318" i="1"/>
  <c r="CB318" i="1"/>
  <c r="CC318" i="1"/>
  <c r="CE318" i="1"/>
  <c r="A319" i="1"/>
  <c r="B319" i="1"/>
  <c r="C319" i="1"/>
  <c r="D319" i="1"/>
  <c r="E319" i="1"/>
  <c r="F319" i="1"/>
  <c r="G319" i="1"/>
  <c r="H319" i="1"/>
  <c r="I319" i="1"/>
  <c r="J319" i="1"/>
  <c r="K319" i="1"/>
  <c r="L319" i="1"/>
  <c r="M319" i="1"/>
  <c r="N319" i="1"/>
  <c r="O319" i="1"/>
  <c r="P319" i="1"/>
  <c r="AT319" i="1"/>
  <c r="BL319" i="1"/>
  <c r="BN319" i="1"/>
  <c r="Y319" i="1"/>
  <c r="BO319" i="1"/>
  <c r="BP319" i="1"/>
  <c r="Z319" i="1"/>
  <c r="BQ319" i="1"/>
  <c r="BR319" i="1"/>
  <c r="AA319" i="1"/>
  <c r="BS319" i="1"/>
  <c r="BT319" i="1"/>
  <c r="AB319" i="1"/>
  <c r="BU319" i="1"/>
  <c r="BV319" i="1"/>
  <c r="AC319" i="1"/>
  <c r="BW319" i="1"/>
  <c r="BX319" i="1"/>
  <c r="AD319" i="1"/>
  <c r="BY319" i="1"/>
  <c r="BZ319" i="1"/>
  <c r="AE319" i="1"/>
  <c r="CA319" i="1"/>
  <c r="CC319" i="1"/>
  <c r="AF319" i="1"/>
  <c r="CD319" i="1"/>
  <c r="AG319" i="1"/>
  <c r="CF319" i="1"/>
  <c r="CG319" i="1"/>
  <c r="AH319" i="1"/>
  <c r="Q319" i="1"/>
  <c r="AI319" i="1"/>
  <c r="AJ319" i="1"/>
  <c r="AK319" i="1"/>
  <c r="AL319" i="1"/>
  <c r="AM319" i="1"/>
  <c r="AN319" i="1"/>
  <c r="AO319" i="1"/>
  <c r="AQ319" i="1"/>
  <c r="AR319" i="1"/>
  <c r="AS319" i="1"/>
  <c r="R319" i="1"/>
  <c r="AU319" i="1"/>
  <c r="AW319" i="1"/>
  <c r="AX319" i="1"/>
  <c r="AY319" i="1"/>
  <c r="AZ319" i="1"/>
  <c r="BA319" i="1"/>
  <c r="V319" i="1"/>
  <c r="BB319" i="1"/>
  <c r="BC319" i="1"/>
  <c r="BD319" i="1"/>
  <c r="BE319" i="1"/>
  <c r="BF319" i="1"/>
  <c r="BG319" i="1"/>
  <c r="BH319" i="1"/>
  <c r="BI319" i="1"/>
  <c r="BJ319" i="1"/>
  <c r="BK319" i="1"/>
  <c r="BM319" i="1"/>
  <c r="CB319" i="1"/>
  <c r="CE319" i="1"/>
  <c r="A320" i="1"/>
  <c r="B320" i="1"/>
  <c r="C320" i="1"/>
  <c r="D320" i="1"/>
  <c r="E320" i="1"/>
  <c r="F320" i="1"/>
  <c r="G320" i="1"/>
  <c r="H320" i="1"/>
  <c r="I320" i="1"/>
  <c r="J320" i="1"/>
  <c r="K320" i="1"/>
  <c r="L320" i="1"/>
  <c r="M320" i="1"/>
  <c r="N320" i="1"/>
  <c r="O320" i="1"/>
  <c r="P320" i="1"/>
  <c r="AT320" i="1"/>
  <c r="BL320" i="1"/>
  <c r="BN320" i="1"/>
  <c r="Y320" i="1"/>
  <c r="BO320" i="1"/>
  <c r="BP320" i="1"/>
  <c r="Z320" i="1"/>
  <c r="BQ320" i="1"/>
  <c r="BR320" i="1"/>
  <c r="AA320" i="1"/>
  <c r="BS320" i="1"/>
  <c r="AB320" i="1"/>
  <c r="BU320" i="1"/>
  <c r="BV320" i="1"/>
  <c r="AC320" i="1"/>
  <c r="BW320" i="1"/>
  <c r="AD320" i="1"/>
  <c r="BY320" i="1"/>
  <c r="AE320" i="1"/>
  <c r="CA320" i="1"/>
  <c r="AF320" i="1"/>
  <c r="CD320" i="1"/>
  <c r="AG320" i="1"/>
  <c r="CF320" i="1"/>
  <c r="CG320" i="1"/>
  <c r="AH320" i="1"/>
  <c r="Q320" i="1"/>
  <c r="AI320" i="1"/>
  <c r="AJ320" i="1"/>
  <c r="AK320" i="1"/>
  <c r="AL320" i="1"/>
  <c r="AM320" i="1"/>
  <c r="AN320" i="1"/>
  <c r="AO320" i="1"/>
  <c r="AQ320" i="1"/>
  <c r="AR320" i="1"/>
  <c r="AS320" i="1"/>
  <c r="R320" i="1"/>
  <c r="AU320" i="1"/>
  <c r="AW320" i="1"/>
  <c r="AX320" i="1"/>
  <c r="AY320" i="1"/>
  <c r="AZ320" i="1"/>
  <c r="BA320" i="1"/>
  <c r="V320" i="1"/>
  <c r="X320" i="1"/>
  <c r="W320" i="1"/>
  <c r="BB320" i="1"/>
  <c r="BC320" i="1"/>
  <c r="BD320" i="1"/>
  <c r="BE320" i="1"/>
  <c r="BF320" i="1"/>
  <c r="BG320" i="1"/>
  <c r="BH320" i="1"/>
  <c r="BI320" i="1"/>
  <c r="BJ320" i="1"/>
  <c r="BK320" i="1"/>
  <c r="BM320" i="1"/>
  <c r="BT320" i="1"/>
  <c r="BX320" i="1"/>
  <c r="BZ320" i="1"/>
  <c r="CB320" i="1"/>
  <c r="CC320" i="1"/>
  <c r="CE320" i="1"/>
  <c r="A321" i="1"/>
  <c r="B321" i="1"/>
  <c r="C321" i="1"/>
  <c r="D321" i="1"/>
  <c r="E321" i="1"/>
  <c r="F321" i="1"/>
  <c r="G321" i="1"/>
  <c r="H321" i="1"/>
  <c r="I321" i="1"/>
  <c r="J321" i="1"/>
  <c r="K321" i="1"/>
  <c r="L321" i="1"/>
  <c r="M321" i="1"/>
  <c r="N321" i="1"/>
  <c r="O321" i="1"/>
  <c r="P321" i="1"/>
  <c r="AT321" i="1"/>
  <c r="BL321" i="1"/>
  <c r="BN321" i="1"/>
  <c r="Y321" i="1"/>
  <c r="BO321" i="1"/>
  <c r="BP321" i="1"/>
  <c r="Z321" i="1"/>
  <c r="BQ321" i="1"/>
  <c r="BR321" i="1"/>
  <c r="AA321" i="1"/>
  <c r="BS321" i="1"/>
  <c r="BT321" i="1"/>
  <c r="AB321" i="1"/>
  <c r="BU321" i="1"/>
  <c r="BV321" i="1"/>
  <c r="AC321" i="1"/>
  <c r="BW321" i="1"/>
  <c r="BX321" i="1"/>
  <c r="AD321" i="1"/>
  <c r="BY321" i="1"/>
  <c r="BZ321" i="1"/>
  <c r="AE321" i="1"/>
  <c r="CA321" i="1"/>
  <c r="AF321" i="1"/>
  <c r="CD321" i="1"/>
  <c r="AG321" i="1"/>
  <c r="CF321" i="1"/>
  <c r="CG321" i="1"/>
  <c r="AH321" i="1"/>
  <c r="Q321" i="1"/>
  <c r="AI321" i="1"/>
  <c r="AJ321" i="1"/>
  <c r="AK321" i="1"/>
  <c r="AL321" i="1"/>
  <c r="AM321" i="1"/>
  <c r="AN321" i="1"/>
  <c r="AO321" i="1"/>
  <c r="AQ321" i="1"/>
  <c r="AR321" i="1"/>
  <c r="AS321" i="1"/>
  <c r="R321" i="1"/>
  <c r="AU321" i="1"/>
  <c r="AW321" i="1"/>
  <c r="AX321" i="1"/>
  <c r="AY321" i="1"/>
  <c r="AZ321" i="1"/>
  <c r="BA321" i="1"/>
  <c r="V321" i="1"/>
  <c r="W321" i="1"/>
  <c r="X321" i="1"/>
  <c r="BB321" i="1"/>
  <c r="BC321" i="1"/>
  <c r="BD321" i="1"/>
  <c r="BE321" i="1"/>
  <c r="BF321" i="1"/>
  <c r="BG321" i="1"/>
  <c r="BH321" i="1"/>
  <c r="BI321" i="1"/>
  <c r="BJ321" i="1"/>
  <c r="BK321" i="1"/>
  <c r="BM321" i="1"/>
  <c r="CB321" i="1"/>
  <c r="CC321" i="1"/>
  <c r="CE321" i="1"/>
  <c r="A322" i="1"/>
  <c r="B322" i="1"/>
  <c r="C322" i="1"/>
  <c r="D322" i="1"/>
  <c r="E322" i="1"/>
  <c r="F322" i="1"/>
  <c r="G322" i="1"/>
  <c r="H322" i="1"/>
  <c r="I322" i="1"/>
  <c r="J322" i="1"/>
  <c r="K322" i="1"/>
  <c r="L322" i="1"/>
  <c r="M322" i="1"/>
  <c r="N322" i="1"/>
  <c r="O322" i="1"/>
  <c r="P322" i="1"/>
  <c r="AT322" i="1"/>
  <c r="BL322" i="1"/>
  <c r="BN322" i="1"/>
  <c r="Y322" i="1"/>
  <c r="BO322" i="1"/>
  <c r="BP322" i="1"/>
  <c r="Z322" i="1"/>
  <c r="BQ322" i="1"/>
  <c r="BR322" i="1"/>
  <c r="AA322" i="1"/>
  <c r="BS322" i="1"/>
  <c r="BT322" i="1"/>
  <c r="AB322" i="1"/>
  <c r="BU322" i="1"/>
  <c r="BV322" i="1"/>
  <c r="AC322" i="1"/>
  <c r="BW322" i="1"/>
  <c r="AD322" i="1"/>
  <c r="BY322" i="1"/>
  <c r="AE322" i="1"/>
  <c r="CA322" i="1"/>
  <c r="AF322" i="1"/>
  <c r="CD322" i="1"/>
  <c r="AG322" i="1"/>
  <c r="CF322" i="1"/>
  <c r="CG322" i="1"/>
  <c r="AH322" i="1"/>
  <c r="Q322" i="1"/>
  <c r="AI322" i="1"/>
  <c r="AJ322" i="1"/>
  <c r="AK322" i="1"/>
  <c r="AL322" i="1"/>
  <c r="AM322" i="1"/>
  <c r="AN322" i="1"/>
  <c r="AO322" i="1"/>
  <c r="AQ322" i="1"/>
  <c r="AR322" i="1"/>
  <c r="AS322" i="1"/>
  <c r="R322" i="1"/>
  <c r="AU322" i="1"/>
  <c r="AW322" i="1"/>
  <c r="AX322" i="1"/>
  <c r="AY322" i="1"/>
  <c r="AZ322" i="1"/>
  <c r="BA322" i="1"/>
  <c r="V322" i="1"/>
  <c r="W322" i="1"/>
  <c r="X322" i="1"/>
  <c r="BB322" i="1"/>
  <c r="BC322" i="1"/>
  <c r="BD322" i="1"/>
  <c r="BE322" i="1"/>
  <c r="BF322" i="1"/>
  <c r="BG322" i="1"/>
  <c r="BH322" i="1"/>
  <c r="BI322" i="1"/>
  <c r="BJ322" i="1"/>
  <c r="BK322" i="1"/>
  <c r="BM322" i="1"/>
  <c r="BX322" i="1"/>
  <c r="BZ322" i="1"/>
  <c r="CB322" i="1"/>
  <c r="CC322" i="1"/>
  <c r="CE322" i="1"/>
  <c r="A323" i="1"/>
  <c r="B323" i="1"/>
  <c r="C323" i="1"/>
  <c r="D323" i="1"/>
  <c r="E323" i="1"/>
  <c r="F323" i="1"/>
  <c r="G323" i="1"/>
  <c r="H323" i="1"/>
  <c r="I323" i="1"/>
  <c r="J323" i="1"/>
  <c r="K323" i="1"/>
  <c r="L323" i="1"/>
  <c r="M323" i="1"/>
  <c r="N323" i="1"/>
  <c r="O323" i="1"/>
  <c r="P323" i="1"/>
  <c r="AT323" i="1"/>
  <c r="BL323" i="1"/>
  <c r="BN323" i="1"/>
  <c r="Y323" i="1"/>
  <c r="BO323" i="1"/>
  <c r="BP323" i="1"/>
  <c r="Z323" i="1"/>
  <c r="BQ323" i="1"/>
  <c r="BR323" i="1"/>
  <c r="AA323" i="1"/>
  <c r="BS323" i="1"/>
  <c r="BT323" i="1"/>
  <c r="AB323" i="1"/>
  <c r="BU323" i="1"/>
  <c r="BV323" i="1"/>
  <c r="AC323" i="1"/>
  <c r="BW323" i="1"/>
  <c r="AD323" i="1"/>
  <c r="BY323" i="1"/>
  <c r="AE323" i="1"/>
  <c r="CA323" i="1"/>
  <c r="AF323" i="1"/>
  <c r="CD323" i="1"/>
  <c r="AG323" i="1"/>
  <c r="CF323" i="1"/>
  <c r="CG323" i="1"/>
  <c r="AH323" i="1"/>
  <c r="Q323" i="1"/>
  <c r="AI323" i="1"/>
  <c r="AJ323" i="1"/>
  <c r="AK323" i="1"/>
  <c r="AL323" i="1"/>
  <c r="AM323" i="1"/>
  <c r="AN323" i="1"/>
  <c r="AO323" i="1"/>
  <c r="AQ323" i="1"/>
  <c r="AR323" i="1"/>
  <c r="AS323" i="1"/>
  <c r="R323" i="1"/>
  <c r="AU323" i="1"/>
  <c r="AW323" i="1"/>
  <c r="AX323" i="1"/>
  <c r="AY323" i="1"/>
  <c r="AZ323" i="1"/>
  <c r="BA323" i="1"/>
  <c r="V323" i="1"/>
  <c r="W323" i="1"/>
  <c r="X323" i="1"/>
  <c r="BB323" i="1"/>
  <c r="BC323" i="1"/>
  <c r="BD323" i="1"/>
  <c r="BE323" i="1"/>
  <c r="BF323" i="1"/>
  <c r="BG323" i="1"/>
  <c r="BH323" i="1"/>
  <c r="BI323" i="1"/>
  <c r="BJ323" i="1"/>
  <c r="BK323" i="1"/>
  <c r="BM323" i="1"/>
  <c r="BX323" i="1"/>
  <c r="BZ323" i="1"/>
  <c r="CB323" i="1"/>
  <c r="CC323" i="1"/>
  <c r="CE323" i="1"/>
  <c r="A324" i="1"/>
  <c r="B324" i="1"/>
  <c r="C324" i="1"/>
  <c r="D324" i="1"/>
  <c r="E324" i="1"/>
  <c r="F324" i="1"/>
  <c r="G324" i="1"/>
  <c r="H324" i="1"/>
  <c r="I324" i="1"/>
  <c r="J324" i="1"/>
  <c r="K324" i="1"/>
  <c r="L324" i="1"/>
  <c r="M324" i="1"/>
  <c r="N324" i="1"/>
  <c r="O324" i="1"/>
  <c r="P324" i="1"/>
  <c r="AT324" i="1"/>
  <c r="BL324" i="1"/>
  <c r="BN324" i="1"/>
  <c r="Y324" i="1"/>
  <c r="BO324" i="1"/>
  <c r="BP324" i="1"/>
  <c r="Z324" i="1"/>
  <c r="BQ324" i="1"/>
  <c r="BR324" i="1"/>
  <c r="AA324" i="1"/>
  <c r="BS324" i="1"/>
  <c r="BT324" i="1"/>
  <c r="AB324" i="1"/>
  <c r="BU324" i="1"/>
  <c r="AC324" i="1"/>
  <c r="BW324" i="1"/>
  <c r="AD324" i="1"/>
  <c r="BY324" i="1"/>
  <c r="AE324" i="1"/>
  <c r="CA324" i="1"/>
  <c r="AF324" i="1"/>
  <c r="CD324" i="1"/>
  <c r="AG324" i="1"/>
  <c r="CF324" i="1"/>
  <c r="CG324" i="1"/>
  <c r="AH324" i="1"/>
  <c r="Q324" i="1"/>
  <c r="AI324" i="1"/>
  <c r="AJ324" i="1"/>
  <c r="AK324" i="1"/>
  <c r="AL324" i="1"/>
  <c r="AM324" i="1"/>
  <c r="AN324" i="1"/>
  <c r="AO324" i="1"/>
  <c r="AQ324" i="1"/>
  <c r="AR324" i="1"/>
  <c r="AS324" i="1"/>
  <c r="R324" i="1"/>
  <c r="AU324" i="1"/>
  <c r="AW324" i="1"/>
  <c r="AX324" i="1"/>
  <c r="AY324" i="1"/>
  <c r="AZ324" i="1"/>
  <c r="BA324" i="1"/>
  <c r="V324" i="1"/>
  <c r="X324" i="1"/>
  <c r="W324" i="1"/>
  <c r="BB324" i="1"/>
  <c r="BC324" i="1"/>
  <c r="BD324" i="1"/>
  <c r="BE324" i="1"/>
  <c r="BF324" i="1"/>
  <c r="BG324" i="1"/>
  <c r="BH324" i="1"/>
  <c r="BI324" i="1"/>
  <c r="BJ324" i="1"/>
  <c r="BK324" i="1"/>
  <c r="BM324" i="1"/>
  <c r="BV324" i="1"/>
  <c r="BX324" i="1"/>
  <c r="BZ324" i="1"/>
  <c r="CB324" i="1"/>
  <c r="CC324" i="1"/>
  <c r="CE324" i="1"/>
  <c r="A325" i="1"/>
  <c r="B325" i="1"/>
  <c r="C325" i="1"/>
  <c r="D325" i="1"/>
  <c r="E325" i="1"/>
  <c r="F325" i="1"/>
  <c r="G325" i="1"/>
  <c r="H325" i="1"/>
  <c r="I325" i="1"/>
  <c r="J325" i="1"/>
  <c r="K325" i="1"/>
  <c r="L325" i="1"/>
  <c r="M325" i="1"/>
  <c r="N325" i="1"/>
  <c r="O325" i="1"/>
  <c r="P325" i="1"/>
  <c r="AT325" i="1"/>
  <c r="BL325" i="1"/>
  <c r="BN325" i="1"/>
  <c r="Y325" i="1"/>
  <c r="BO325" i="1"/>
  <c r="BP325" i="1"/>
  <c r="Z325" i="1"/>
  <c r="BQ325" i="1"/>
  <c r="BR325" i="1"/>
  <c r="AA325" i="1"/>
  <c r="BS325" i="1"/>
  <c r="BT325" i="1"/>
  <c r="AB325" i="1"/>
  <c r="BU325" i="1"/>
  <c r="BV325" i="1"/>
  <c r="AC325" i="1"/>
  <c r="BW325" i="1"/>
  <c r="AD325" i="1"/>
  <c r="BY325" i="1"/>
  <c r="AE325" i="1"/>
  <c r="CA325" i="1"/>
  <c r="AF325" i="1"/>
  <c r="CD325" i="1"/>
  <c r="AG325" i="1"/>
  <c r="CF325" i="1"/>
  <c r="CG325" i="1"/>
  <c r="AH325" i="1"/>
  <c r="Q325" i="1"/>
  <c r="AI325" i="1"/>
  <c r="AJ325" i="1"/>
  <c r="AK325" i="1"/>
  <c r="AL325" i="1"/>
  <c r="AM325" i="1"/>
  <c r="AN325" i="1"/>
  <c r="AO325" i="1"/>
  <c r="AQ325" i="1"/>
  <c r="AR325" i="1"/>
  <c r="AS325" i="1"/>
  <c r="R325" i="1"/>
  <c r="AU325" i="1"/>
  <c r="AW325" i="1"/>
  <c r="AX325" i="1"/>
  <c r="AY325" i="1"/>
  <c r="AZ325" i="1"/>
  <c r="BA325" i="1"/>
  <c r="V325" i="1"/>
  <c r="X325" i="1"/>
  <c r="W325" i="1"/>
  <c r="BB325" i="1"/>
  <c r="BC325" i="1"/>
  <c r="BD325" i="1"/>
  <c r="BE325" i="1"/>
  <c r="BF325" i="1"/>
  <c r="BG325" i="1"/>
  <c r="BH325" i="1"/>
  <c r="BI325" i="1"/>
  <c r="BJ325" i="1"/>
  <c r="BK325" i="1"/>
  <c r="BM325" i="1"/>
  <c r="BX325" i="1"/>
  <c r="BZ325" i="1"/>
  <c r="CB325" i="1"/>
  <c r="CC325" i="1"/>
  <c r="CE325" i="1"/>
  <c r="A326" i="1"/>
  <c r="B326" i="1"/>
  <c r="C326" i="1"/>
  <c r="D326" i="1"/>
  <c r="E326" i="1"/>
  <c r="F326" i="1"/>
  <c r="G326" i="1"/>
  <c r="H326" i="1"/>
  <c r="I326" i="1"/>
  <c r="J326" i="1"/>
  <c r="K326" i="1"/>
  <c r="L326" i="1"/>
  <c r="M326" i="1"/>
  <c r="N326" i="1"/>
  <c r="O326" i="1"/>
  <c r="P326" i="1"/>
  <c r="AT326" i="1"/>
  <c r="BL326" i="1"/>
  <c r="BN326" i="1"/>
  <c r="Y326" i="1"/>
  <c r="BO326" i="1"/>
  <c r="BP326" i="1"/>
  <c r="Z326" i="1"/>
  <c r="BQ326" i="1"/>
  <c r="BR326" i="1"/>
  <c r="AA326" i="1"/>
  <c r="BS326" i="1"/>
  <c r="BT326" i="1"/>
  <c r="AB326" i="1"/>
  <c r="BU326" i="1"/>
  <c r="BV326" i="1"/>
  <c r="AC326" i="1"/>
  <c r="BW326" i="1"/>
  <c r="AD326" i="1"/>
  <c r="BY326" i="1"/>
  <c r="AE326" i="1"/>
  <c r="CA326" i="1"/>
  <c r="AF326" i="1"/>
  <c r="CD326" i="1"/>
  <c r="AG326" i="1"/>
  <c r="CF326" i="1"/>
  <c r="CG326" i="1"/>
  <c r="AH326" i="1"/>
  <c r="Q326" i="1"/>
  <c r="AI326" i="1"/>
  <c r="AJ326" i="1"/>
  <c r="AK326" i="1"/>
  <c r="AL326" i="1"/>
  <c r="AM326" i="1"/>
  <c r="AN326" i="1"/>
  <c r="AO326" i="1"/>
  <c r="AQ326" i="1"/>
  <c r="AR326" i="1"/>
  <c r="AS326" i="1"/>
  <c r="R326" i="1"/>
  <c r="AU326" i="1"/>
  <c r="AW326" i="1"/>
  <c r="AX326" i="1"/>
  <c r="AY326" i="1"/>
  <c r="AZ326" i="1"/>
  <c r="BA326" i="1"/>
  <c r="V326" i="1"/>
  <c r="W326" i="1"/>
  <c r="X326" i="1"/>
  <c r="BB326" i="1"/>
  <c r="BC326" i="1"/>
  <c r="BD326" i="1"/>
  <c r="BE326" i="1"/>
  <c r="BF326" i="1"/>
  <c r="BG326" i="1"/>
  <c r="BH326" i="1"/>
  <c r="BI326" i="1"/>
  <c r="BJ326" i="1"/>
  <c r="BK326" i="1"/>
  <c r="BM326" i="1"/>
  <c r="BX326" i="1"/>
  <c r="BZ326" i="1"/>
  <c r="CB326" i="1"/>
  <c r="CC326" i="1"/>
  <c r="CE326" i="1"/>
  <c r="A327" i="1"/>
  <c r="B327" i="1"/>
  <c r="C327" i="1"/>
  <c r="D327" i="1"/>
  <c r="E327" i="1"/>
  <c r="F327" i="1"/>
  <c r="G327" i="1"/>
  <c r="H327" i="1"/>
  <c r="I327" i="1"/>
  <c r="J327" i="1"/>
  <c r="K327" i="1"/>
  <c r="L327" i="1"/>
  <c r="M327" i="1"/>
  <c r="N327" i="1"/>
  <c r="O327" i="1"/>
  <c r="P327" i="1"/>
  <c r="AT327" i="1"/>
  <c r="BL327" i="1"/>
  <c r="Y327" i="1"/>
  <c r="BO327" i="1"/>
  <c r="Z327" i="1"/>
  <c r="BQ327" i="1"/>
  <c r="BR327" i="1"/>
  <c r="AA327" i="1"/>
  <c r="BS327" i="1"/>
  <c r="AB327" i="1"/>
  <c r="BU327" i="1"/>
  <c r="AC327" i="1"/>
  <c r="BW327" i="1"/>
  <c r="AD327" i="1"/>
  <c r="BY327" i="1"/>
  <c r="AE327" i="1"/>
  <c r="CA327" i="1"/>
  <c r="AF327" i="1"/>
  <c r="CD327" i="1"/>
  <c r="AG327" i="1"/>
  <c r="CF327" i="1"/>
  <c r="CG327" i="1"/>
  <c r="AH327" i="1"/>
  <c r="Q327" i="1"/>
  <c r="AI327" i="1"/>
  <c r="AJ327" i="1"/>
  <c r="AK327" i="1"/>
  <c r="AL327" i="1"/>
  <c r="AM327" i="1"/>
  <c r="AN327" i="1"/>
  <c r="AO327" i="1"/>
  <c r="AQ327" i="1"/>
  <c r="AR327" i="1"/>
  <c r="AS327" i="1"/>
  <c r="R327" i="1"/>
  <c r="AU327" i="1"/>
  <c r="AW327" i="1"/>
  <c r="AX327" i="1"/>
  <c r="AY327" i="1"/>
  <c r="AZ327" i="1"/>
  <c r="BA327" i="1"/>
  <c r="V327" i="1"/>
  <c r="W327" i="1"/>
  <c r="X327" i="1"/>
  <c r="BB327" i="1"/>
  <c r="BC327" i="1"/>
  <c r="BD327" i="1"/>
  <c r="BE327" i="1"/>
  <c r="BF327" i="1"/>
  <c r="BG327" i="1"/>
  <c r="BH327" i="1"/>
  <c r="BI327" i="1"/>
  <c r="BJ327" i="1"/>
  <c r="BK327" i="1"/>
  <c r="BM327" i="1"/>
  <c r="BN327" i="1"/>
  <c r="BP327" i="1"/>
  <c r="BT327" i="1"/>
  <c r="BV327" i="1"/>
  <c r="BX327" i="1"/>
  <c r="BZ327" i="1"/>
  <c r="CB327" i="1"/>
  <c r="CC327" i="1"/>
  <c r="CE327" i="1"/>
  <c r="A328" i="1"/>
  <c r="B328" i="1"/>
  <c r="C328" i="1"/>
  <c r="D328" i="1"/>
  <c r="E328" i="1"/>
  <c r="F328" i="1"/>
  <c r="G328" i="1"/>
  <c r="H328" i="1"/>
  <c r="I328" i="1"/>
  <c r="J328" i="1"/>
  <c r="K328" i="1"/>
  <c r="L328" i="1"/>
  <c r="M328" i="1"/>
  <c r="N328" i="1"/>
  <c r="O328" i="1"/>
  <c r="P328" i="1"/>
  <c r="AT328" i="1"/>
  <c r="BL328" i="1"/>
  <c r="BN328" i="1"/>
  <c r="Y328" i="1"/>
  <c r="BO328" i="1"/>
  <c r="BP328" i="1"/>
  <c r="Z328" i="1"/>
  <c r="BQ328" i="1"/>
  <c r="BR328" i="1"/>
  <c r="AA328" i="1"/>
  <c r="BS328" i="1"/>
  <c r="AB328" i="1"/>
  <c r="BU328" i="1"/>
  <c r="BV328" i="1"/>
  <c r="AC328" i="1"/>
  <c r="BW328" i="1"/>
  <c r="AD328" i="1"/>
  <c r="BY328" i="1"/>
  <c r="AE328" i="1"/>
  <c r="CA328" i="1"/>
  <c r="AF328" i="1"/>
  <c r="CD328" i="1"/>
  <c r="AG328" i="1"/>
  <c r="CF328" i="1"/>
  <c r="CG328" i="1"/>
  <c r="AH328" i="1"/>
  <c r="Q328" i="1"/>
  <c r="AI328" i="1"/>
  <c r="AJ328" i="1"/>
  <c r="AK328" i="1"/>
  <c r="AL328" i="1"/>
  <c r="AM328" i="1"/>
  <c r="AN328" i="1"/>
  <c r="AO328" i="1"/>
  <c r="AQ328" i="1"/>
  <c r="AR328" i="1"/>
  <c r="AS328" i="1"/>
  <c r="R328" i="1"/>
  <c r="AU328" i="1"/>
  <c r="AW328" i="1"/>
  <c r="AX328" i="1"/>
  <c r="AY328" i="1"/>
  <c r="AZ328" i="1"/>
  <c r="BA328" i="1"/>
  <c r="V328" i="1"/>
  <c r="X328" i="1"/>
  <c r="W328" i="1"/>
  <c r="BB328" i="1"/>
  <c r="BC328" i="1"/>
  <c r="BD328" i="1"/>
  <c r="BE328" i="1"/>
  <c r="BF328" i="1"/>
  <c r="BG328" i="1"/>
  <c r="BH328" i="1"/>
  <c r="BI328" i="1"/>
  <c r="BJ328" i="1"/>
  <c r="BK328" i="1"/>
  <c r="BM328" i="1"/>
  <c r="BT328" i="1"/>
  <c r="BX328" i="1"/>
  <c r="BZ328" i="1"/>
  <c r="CB328" i="1"/>
  <c r="CC328" i="1"/>
  <c r="CE328" i="1"/>
  <c r="A329" i="1"/>
  <c r="B329" i="1"/>
  <c r="C329" i="1"/>
  <c r="D329" i="1"/>
  <c r="E329" i="1"/>
  <c r="F329" i="1"/>
  <c r="G329" i="1"/>
  <c r="H329" i="1"/>
  <c r="I329" i="1"/>
  <c r="J329" i="1"/>
  <c r="K329" i="1"/>
  <c r="L329" i="1"/>
  <c r="M329" i="1"/>
  <c r="N329" i="1"/>
  <c r="O329" i="1"/>
  <c r="P329" i="1"/>
  <c r="AT329" i="1"/>
  <c r="BL329" i="1"/>
  <c r="BN329" i="1"/>
  <c r="Y329" i="1"/>
  <c r="BO329" i="1"/>
  <c r="BP329" i="1"/>
  <c r="Z329" i="1"/>
  <c r="BQ329" i="1"/>
  <c r="BR329" i="1"/>
  <c r="AA329" i="1"/>
  <c r="BS329" i="1"/>
  <c r="BT329" i="1"/>
  <c r="AB329" i="1"/>
  <c r="BU329" i="1"/>
  <c r="BV329" i="1"/>
  <c r="AC329" i="1"/>
  <c r="BW329" i="1"/>
  <c r="BX329" i="1"/>
  <c r="AD329" i="1"/>
  <c r="BY329" i="1"/>
  <c r="BZ329" i="1"/>
  <c r="AE329" i="1"/>
  <c r="CA329" i="1"/>
  <c r="AF329" i="1"/>
  <c r="CD329" i="1"/>
  <c r="AG329" i="1"/>
  <c r="CF329" i="1"/>
  <c r="CG329" i="1"/>
  <c r="AH329" i="1"/>
  <c r="Q329" i="1"/>
  <c r="AI329" i="1"/>
  <c r="AJ329" i="1"/>
  <c r="AK329" i="1"/>
  <c r="AL329" i="1"/>
  <c r="AM329" i="1"/>
  <c r="AN329" i="1"/>
  <c r="AO329" i="1"/>
  <c r="AQ329" i="1"/>
  <c r="AR329" i="1"/>
  <c r="AS329" i="1"/>
  <c r="R329" i="1"/>
  <c r="AU329" i="1"/>
  <c r="AW329" i="1"/>
  <c r="AX329" i="1"/>
  <c r="AY329" i="1"/>
  <c r="AZ329" i="1"/>
  <c r="BA329" i="1"/>
  <c r="V329" i="1"/>
  <c r="W329" i="1"/>
  <c r="X329" i="1"/>
  <c r="BB329" i="1"/>
  <c r="BC329" i="1"/>
  <c r="BD329" i="1"/>
  <c r="BE329" i="1"/>
  <c r="BF329" i="1"/>
  <c r="BG329" i="1"/>
  <c r="BH329" i="1"/>
  <c r="BI329" i="1"/>
  <c r="BJ329" i="1"/>
  <c r="BK329" i="1"/>
  <c r="BM329" i="1"/>
  <c r="CB329" i="1"/>
  <c r="CC329" i="1"/>
  <c r="CE329" i="1"/>
  <c r="A330" i="1"/>
  <c r="B330" i="1"/>
  <c r="C330" i="1"/>
  <c r="D330" i="1"/>
  <c r="E330" i="1"/>
  <c r="F330" i="1"/>
  <c r="G330" i="1"/>
  <c r="H330" i="1"/>
  <c r="I330" i="1"/>
  <c r="J330" i="1"/>
  <c r="K330" i="1"/>
  <c r="L330" i="1"/>
  <c r="M330" i="1"/>
  <c r="N330" i="1"/>
  <c r="O330" i="1"/>
  <c r="P330" i="1"/>
  <c r="AT330" i="1"/>
  <c r="BL330" i="1"/>
  <c r="BN330" i="1"/>
  <c r="Y330" i="1"/>
  <c r="BO330" i="1"/>
  <c r="BP330" i="1"/>
  <c r="Z330" i="1"/>
  <c r="BQ330" i="1"/>
  <c r="BR330" i="1"/>
  <c r="AA330" i="1"/>
  <c r="BS330" i="1"/>
  <c r="BT330" i="1"/>
  <c r="AB330" i="1"/>
  <c r="BU330" i="1"/>
  <c r="BV330" i="1"/>
  <c r="AC330" i="1"/>
  <c r="BW330" i="1"/>
  <c r="BX330" i="1"/>
  <c r="AD330" i="1"/>
  <c r="BY330" i="1"/>
  <c r="BZ330" i="1"/>
  <c r="AE330" i="1"/>
  <c r="CA330" i="1"/>
  <c r="AF330" i="1"/>
  <c r="CD330" i="1"/>
  <c r="AG330" i="1"/>
  <c r="CF330" i="1"/>
  <c r="CG330" i="1"/>
  <c r="AH330" i="1"/>
  <c r="Q330" i="1"/>
  <c r="AI330" i="1"/>
  <c r="AJ330" i="1"/>
  <c r="AK330" i="1"/>
  <c r="AL330" i="1"/>
  <c r="AM330" i="1"/>
  <c r="AN330" i="1"/>
  <c r="AO330" i="1"/>
  <c r="AQ330" i="1"/>
  <c r="AR330" i="1"/>
  <c r="AS330" i="1"/>
  <c r="R330" i="1"/>
  <c r="AU330" i="1"/>
  <c r="AW330" i="1"/>
  <c r="AX330" i="1"/>
  <c r="AY330" i="1"/>
  <c r="AZ330" i="1"/>
  <c r="BA330" i="1"/>
  <c r="V330" i="1"/>
  <c r="BB330" i="1"/>
  <c r="BC330" i="1"/>
  <c r="BD330" i="1"/>
  <c r="BE330" i="1"/>
  <c r="BF330" i="1"/>
  <c r="BG330" i="1"/>
  <c r="BH330" i="1"/>
  <c r="BI330" i="1"/>
  <c r="BJ330" i="1"/>
  <c r="BK330" i="1"/>
  <c r="BM330" i="1"/>
  <c r="CB330" i="1"/>
  <c r="CC330" i="1"/>
  <c r="CE330" i="1"/>
  <c r="A331" i="1"/>
  <c r="B331" i="1"/>
  <c r="C331" i="1"/>
  <c r="D331" i="1"/>
  <c r="E331" i="1"/>
  <c r="F331" i="1"/>
  <c r="G331" i="1"/>
  <c r="H331" i="1"/>
  <c r="I331" i="1"/>
  <c r="J331" i="1"/>
  <c r="K331" i="1"/>
  <c r="L331" i="1"/>
  <c r="M331" i="1"/>
  <c r="N331" i="1"/>
  <c r="O331" i="1"/>
  <c r="P331" i="1"/>
  <c r="AT331" i="1"/>
  <c r="BL331" i="1"/>
  <c r="BN331" i="1"/>
  <c r="Y331" i="1"/>
  <c r="BO331" i="1"/>
  <c r="BP331" i="1"/>
  <c r="Z331" i="1"/>
  <c r="BQ331" i="1"/>
  <c r="BR331" i="1"/>
  <c r="AA331" i="1"/>
  <c r="BS331" i="1"/>
  <c r="BT331" i="1"/>
  <c r="AB331" i="1"/>
  <c r="BU331" i="1"/>
  <c r="BV331" i="1"/>
  <c r="AC331" i="1"/>
  <c r="BW331" i="1"/>
  <c r="AD331" i="1"/>
  <c r="BY331" i="1"/>
  <c r="AE331" i="1"/>
  <c r="CA331" i="1"/>
  <c r="AF331" i="1"/>
  <c r="CD331" i="1"/>
  <c r="AG331" i="1"/>
  <c r="CF331" i="1"/>
  <c r="CG331" i="1"/>
  <c r="AH331" i="1"/>
  <c r="Q331" i="1"/>
  <c r="AI331" i="1"/>
  <c r="AJ331" i="1"/>
  <c r="AK331" i="1"/>
  <c r="AL331" i="1"/>
  <c r="AM331" i="1"/>
  <c r="AN331" i="1"/>
  <c r="AO331" i="1"/>
  <c r="AQ331" i="1"/>
  <c r="AR331" i="1"/>
  <c r="AS331" i="1"/>
  <c r="R331" i="1"/>
  <c r="AU331" i="1"/>
  <c r="AW331" i="1"/>
  <c r="AX331" i="1"/>
  <c r="AY331" i="1"/>
  <c r="AZ331" i="1"/>
  <c r="BA331" i="1"/>
  <c r="V331" i="1"/>
  <c r="W331" i="1"/>
  <c r="X331" i="1"/>
  <c r="BB331" i="1"/>
  <c r="BC331" i="1"/>
  <c r="BD331" i="1"/>
  <c r="BE331" i="1"/>
  <c r="BF331" i="1"/>
  <c r="BG331" i="1"/>
  <c r="BH331" i="1"/>
  <c r="BI331" i="1"/>
  <c r="BJ331" i="1"/>
  <c r="BK331" i="1"/>
  <c r="BM331" i="1"/>
  <c r="BX331" i="1"/>
  <c r="BZ331" i="1"/>
  <c r="CB331" i="1"/>
  <c r="CC331" i="1"/>
  <c r="CE331" i="1"/>
  <c r="A332" i="1"/>
  <c r="B332" i="1"/>
  <c r="C332" i="1"/>
  <c r="D332" i="1"/>
  <c r="E332" i="1"/>
  <c r="F332" i="1"/>
  <c r="G332" i="1"/>
  <c r="H332" i="1"/>
  <c r="I332" i="1"/>
  <c r="J332" i="1"/>
  <c r="K332" i="1"/>
  <c r="L332" i="1"/>
  <c r="M332" i="1"/>
  <c r="N332" i="1"/>
  <c r="O332" i="1"/>
  <c r="P332" i="1"/>
  <c r="AT332" i="1"/>
  <c r="BL332" i="1"/>
  <c r="Y332" i="1"/>
  <c r="BO332" i="1"/>
  <c r="Z332" i="1"/>
  <c r="BQ332" i="1"/>
  <c r="AA332" i="1"/>
  <c r="BS332" i="1"/>
  <c r="AB332" i="1"/>
  <c r="BU332" i="1"/>
  <c r="AC332" i="1"/>
  <c r="BW332" i="1"/>
  <c r="AD332" i="1"/>
  <c r="BY332" i="1"/>
  <c r="AE332" i="1"/>
  <c r="CA332" i="1"/>
  <c r="AF332" i="1"/>
  <c r="CD332" i="1"/>
  <c r="AG332" i="1"/>
  <c r="CF332" i="1"/>
  <c r="CG332" i="1"/>
  <c r="AH332" i="1"/>
  <c r="Q332" i="1"/>
  <c r="AI332" i="1"/>
  <c r="AJ332" i="1"/>
  <c r="AK332" i="1"/>
  <c r="AL332" i="1"/>
  <c r="AM332" i="1"/>
  <c r="AN332" i="1"/>
  <c r="AO332" i="1"/>
  <c r="AQ332" i="1"/>
  <c r="AR332" i="1"/>
  <c r="AS332" i="1"/>
  <c r="R332" i="1"/>
  <c r="AU332" i="1"/>
  <c r="AW332" i="1"/>
  <c r="AX332" i="1"/>
  <c r="AY332" i="1"/>
  <c r="AZ332" i="1"/>
  <c r="BA332" i="1"/>
  <c r="V332" i="1"/>
  <c r="X332" i="1"/>
  <c r="W332" i="1"/>
  <c r="BB332" i="1"/>
  <c r="BC332" i="1"/>
  <c r="BD332" i="1"/>
  <c r="BE332" i="1"/>
  <c r="BF332" i="1"/>
  <c r="BG332" i="1"/>
  <c r="BH332" i="1"/>
  <c r="BI332" i="1"/>
  <c r="BJ332" i="1"/>
  <c r="BK332" i="1"/>
  <c r="BM332" i="1"/>
  <c r="BN332" i="1"/>
  <c r="BP332" i="1"/>
  <c r="BR332" i="1"/>
  <c r="BT332" i="1"/>
  <c r="BV332" i="1"/>
  <c r="BX332" i="1"/>
  <c r="BZ332" i="1"/>
  <c r="CB332" i="1"/>
  <c r="CC332" i="1"/>
  <c r="CE332" i="1"/>
  <c r="A333" i="1"/>
  <c r="B333" i="1"/>
  <c r="C333" i="1"/>
  <c r="D333" i="1"/>
  <c r="E333" i="1"/>
  <c r="F333" i="1"/>
  <c r="G333" i="1"/>
  <c r="H333" i="1"/>
  <c r="I333" i="1"/>
  <c r="J333" i="1"/>
  <c r="K333" i="1"/>
  <c r="L333" i="1"/>
  <c r="M333" i="1"/>
  <c r="N333" i="1"/>
  <c r="O333" i="1"/>
  <c r="P333" i="1"/>
  <c r="AT333" i="1"/>
  <c r="BL333" i="1"/>
  <c r="BN333" i="1"/>
  <c r="Y333" i="1"/>
  <c r="BO333" i="1"/>
  <c r="BP333" i="1"/>
  <c r="Z333" i="1"/>
  <c r="BQ333" i="1"/>
  <c r="BR333" i="1"/>
  <c r="AA333" i="1"/>
  <c r="BS333" i="1"/>
  <c r="BT333" i="1"/>
  <c r="AB333" i="1"/>
  <c r="BU333" i="1"/>
  <c r="BV333" i="1"/>
  <c r="AC333" i="1"/>
  <c r="BW333" i="1"/>
  <c r="AD333" i="1"/>
  <c r="BY333" i="1"/>
  <c r="AE333" i="1"/>
  <c r="CA333" i="1"/>
  <c r="AF333" i="1"/>
  <c r="CD333" i="1"/>
  <c r="AG333" i="1"/>
  <c r="CF333" i="1"/>
  <c r="CG333" i="1"/>
  <c r="AH333" i="1"/>
  <c r="Q333" i="1"/>
  <c r="AI333" i="1"/>
  <c r="AJ333" i="1"/>
  <c r="AK333" i="1"/>
  <c r="AL333" i="1"/>
  <c r="AM333" i="1"/>
  <c r="AN333" i="1"/>
  <c r="AO333" i="1"/>
  <c r="AQ333" i="1"/>
  <c r="AR333" i="1"/>
  <c r="AS333" i="1"/>
  <c r="R333" i="1"/>
  <c r="AU333" i="1"/>
  <c r="AW333" i="1"/>
  <c r="AX333" i="1"/>
  <c r="AY333" i="1"/>
  <c r="AZ333" i="1"/>
  <c r="BA333" i="1"/>
  <c r="V333" i="1"/>
  <c r="X333" i="1"/>
  <c r="W333" i="1"/>
  <c r="BB333" i="1"/>
  <c r="BC333" i="1"/>
  <c r="BD333" i="1"/>
  <c r="BE333" i="1"/>
  <c r="BF333" i="1"/>
  <c r="BG333" i="1"/>
  <c r="BH333" i="1"/>
  <c r="BI333" i="1"/>
  <c r="BJ333" i="1"/>
  <c r="BK333" i="1"/>
  <c r="BM333" i="1"/>
  <c r="BX333" i="1"/>
  <c r="BZ333" i="1"/>
  <c r="CB333" i="1"/>
  <c r="CC333" i="1"/>
  <c r="CE333" i="1"/>
  <c r="A334" i="1"/>
  <c r="B334" i="1"/>
  <c r="C334" i="1"/>
  <c r="D334" i="1"/>
  <c r="E334" i="1"/>
  <c r="F334" i="1"/>
  <c r="G334" i="1"/>
  <c r="H334" i="1"/>
  <c r="I334" i="1"/>
  <c r="J334" i="1"/>
  <c r="K334" i="1"/>
  <c r="L334" i="1"/>
  <c r="M334" i="1"/>
  <c r="N334" i="1"/>
  <c r="O334" i="1"/>
  <c r="P334" i="1"/>
  <c r="AT334" i="1"/>
  <c r="BL334" i="1"/>
  <c r="BN334" i="1"/>
  <c r="Y334" i="1"/>
  <c r="BO334" i="1"/>
  <c r="BP334" i="1"/>
  <c r="Z334" i="1"/>
  <c r="BQ334" i="1"/>
  <c r="BR334" i="1"/>
  <c r="AA334" i="1"/>
  <c r="BS334" i="1"/>
  <c r="BT334" i="1"/>
  <c r="AB334" i="1"/>
  <c r="BU334" i="1"/>
  <c r="BV334" i="1"/>
  <c r="AC334" i="1"/>
  <c r="BW334" i="1"/>
  <c r="AD334" i="1"/>
  <c r="BY334" i="1"/>
  <c r="AE334" i="1"/>
  <c r="CA334" i="1"/>
  <c r="AF334" i="1"/>
  <c r="CD334" i="1"/>
  <c r="AG334" i="1"/>
  <c r="CF334" i="1"/>
  <c r="CG334" i="1"/>
  <c r="AH334" i="1"/>
  <c r="Q334" i="1"/>
  <c r="AI334" i="1"/>
  <c r="AJ334" i="1"/>
  <c r="AK334" i="1"/>
  <c r="AL334" i="1"/>
  <c r="AM334" i="1"/>
  <c r="AN334" i="1"/>
  <c r="AO334" i="1"/>
  <c r="AQ334" i="1"/>
  <c r="AR334" i="1"/>
  <c r="AS334" i="1"/>
  <c r="R334" i="1"/>
  <c r="AU334" i="1"/>
  <c r="AW334" i="1"/>
  <c r="AX334" i="1"/>
  <c r="AY334" i="1"/>
  <c r="AZ334" i="1"/>
  <c r="BA334" i="1"/>
  <c r="V334" i="1"/>
  <c r="W334" i="1"/>
  <c r="X334" i="1"/>
  <c r="BB334" i="1"/>
  <c r="BC334" i="1"/>
  <c r="BD334" i="1"/>
  <c r="BE334" i="1"/>
  <c r="BF334" i="1"/>
  <c r="BG334" i="1"/>
  <c r="BH334" i="1"/>
  <c r="BI334" i="1"/>
  <c r="BJ334" i="1"/>
  <c r="BK334" i="1"/>
  <c r="BM334" i="1"/>
  <c r="BX334" i="1"/>
  <c r="BZ334" i="1"/>
  <c r="CB334" i="1"/>
  <c r="CC334" i="1"/>
  <c r="CE334" i="1"/>
  <c r="A335" i="1"/>
  <c r="B335" i="1"/>
  <c r="C335" i="1"/>
  <c r="D335" i="1"/>
  <c r="E335" i="1"/>
  <c r="F335" i="1"/>
  <c r="G335" i="1"/>
  <c r="H335" i="1"/>
  <c r="I335" i="1"/>
  <c r="J335" i="1"/>
  <c r="K335" i="1"/>
  <c r="L335" i="1"/>
  <c r="M335" i="1"/>
  <c r="N335" i="1"/>
  <c r="O335" i="1"/>
  <c r="P335" i="1"/>
  <c r="AT335" i="1"/>
  <c r="BL335" i="1"/>
  <c r="BN335" i="1"/>
  <c r="Y335" i="1"/>
  <c r="BO335" i="1"/>
  <c r="BP335" i="1"/>
  <c r="Z335" i="1"/>
  <c r="BQ335" i="1"/>
  <c r="BR335" i="1"/>
  <c r="AA335" i="1"/>
  <c r="BS335" i="1"/>
  <c r="AB335" i="1"/>
  <c r="BU335" i="1"/>
  <c r="BV335" i="1"/>
  <c r="AC335" i="1"/>
  <c r="BW335" i="1"/>
  <c r="AD335" i="1"/>
  <c r="BY335" i="1"/>
  <c r="AE335" i="1"/>
  <c r="CA335" i="1"/>
  <c r="AF335" i="1"/>
  <c r="CD335" i="1"/>
  <c r="AG335" i="1"/>
  <c r="CF335" i="1"/>
  <c r="CG335" i="1"/>
  <c r="AH335" i="1"/>
  <c r="Q335" i="1"/>
  <c r="AI335" i="1"/>
  <c r="AJ335" i="1"/>
  <c r="AK335" i="1"/>
  <c r="AL335" i="1"/>
  <c r="AM335" i="1"/>
  <c r="AN335" i="1"/>
  <c r="AO335" i="1"/>
  <c r="AQ335" i="1"/>
  <c r="AR335" i="1"/>
  <c r="AS335" i="1"/>
  <c r="R335" i="1"/>
  <c r="AU335" i="1"/>
  <c r="AW335" i="1"/>
  <c r="AX335" i="1"/>
  <c r="AY335" i="1"/>
  <c r="AZ335" i="1"/>
  <c r="BA335" i="1"/>
  <c r="V335" i="1"/>
  <c r="BB335" i="1"/>
  <c r="BC335" i="1"/>
  <c r="BD335" i="1"/>
  <c r="BE335" i="1"/>
  <c r="BF335" i="1"/>
  <c r="BG335" i="1"/>
  <c r="BH335" i="1"/>
  <c r="BI335" i="1"/>
  <c r="BJ335" i="1"/>
  <c r="BK335" i="1"/>
  <c r="BM335" i="1"/>
  <c r="BT335" i="1"/>
  <c r="BX335" i="1"/>
  <c r="BZ335" i="1"/>
  <c r="CB335" i="1"/>
  <c r="CC335" i="1"/>
  <c r="CE335" i="1"/>
  <c r="A336" i="1"/>
  <c r="B336" i="1"/>
  <c r="C336" i="1"/>
  <c r="D336" i="1"/>
  <c r="E336" i="1"/>
  <c r="F336" i="1"/>
  <c r="G336" i="1"/>
  <c r="H336" i="1"/>
  <c r="I336" i="1"/>
  <c r="J336" i="1"/>
  <c r="K336" i="1"/>
  <c r="L336" i="1"/>
  <c r="M336" i="1"/>
  <c r="N336" i="1"/>
  <c r="O336" i="1"/>
  <c r="P336" i="1"/>
  <c r="AT336" i="1"/>
  <c r="BL336" i="1"/>
  <c r="BN336" i="1"/>
  <c r="Y336" i="1"/>
  <c r="BO336" i="1"/>
  <c r="BP336" i="1"/>
  <c r="Z336" i="1"/>
  <c r="BQ336" i="1"/>
  <c r="BR336" i="1"/>
  <c r="AA336" i="1"/>
  <c r="BS336" i="1"/>
  <c r="BT336" i="1"/>
  <c r="AB336" i="1"/>
  <c r="BU336" i="1"/>
  <c r="BV336" i="1"/>
  <c r="AC336" i="1"/>
  <c r="BW336" i="1"/>
  <c r="BX336" i="1"/>
  <c r="AD336" i="1"/>
  <c r="BY336" i="1"/>
  <c r="BZ336" i="1"/>
  <c r="AE336" i="1"/>
  <c r="CA336" i="1"/>
  <c r="AF336" i="1"/>
  <c r="CD336" i="1"/>
  <c r="AG336" i="1"/>
  <c r="CF336" i="1"/>
  <c r="CG336" i="1"/>
  <c r="AH336" i="1"/>
  <c r="Q336" i="1"/>
  <c r="AI336" i="1"/>
  <c r="AJ336" i="1"/>
  <c r="AK336" i="1"/>
  <c r="AL336" i="1"/>
  <c r="AM336" i="1"/>
  <c r="AN336" i="1"/>
  <c r="AO336" i="1"/>
  <c r="AQ336" i="1"/>
  <c r="AR336" i="1"/>
  <c r="AS336" i="1"/>
  <c r="R336" i="1"/>
  <c r="AU336" i="1"/>
  <c r="AW336" i="1"/>
  <c r="AX336" i="1"/>
  <c r="AY336" i="1"/>
  <c r="AZ336" i="1"/>
  <c r="BA336" i="1"/>
  <c r="V336" i="1"/>
  <c r="W336" i="1"/>
  <c r="X336" i="1"/>
  <c r="BB336" i="1"/>
  <c r="BC336" i="1"/>
  <c r="BD336" i="1"/>
  <c r="BE336" i="1"/>
  <c r="BF336" i="1"/>
  <c r="BG336" i="1"/>
  <c r="BH336" i="1"/>
  <c r="BI336" i="1"/>
  <c r="BJ336" i="1"/>
  <c r="BK336" i="1"/>
  <c r="BM336" i="1"/>
  <c r="CB336" i="1"/>
  <c r="CC336" i="1"/>
  <c r="CE336" i="1"/>
  <c r="A337" i="1"/>
  <c r="B337" i="1"/>
  <c r="C337" i="1"/>
  <c r="D337" i="1"/>
  <c r="E337" i="1"/>
  <c r="F337" i="1"/>
  <c r="G337" i="1"/>
  <c r="H337" i="1"/>
  <c r="I337" i="1"/>
  <c r="J337" i="1"/>
  <c r="K337" i="1"/>
  <c r="L337" i="1"/>
  <c r="M337" i="1"/>
  <c r="N337" i="1"/>
  <c r="O337" i="1"/>
  <c r="P337" i="1"/>
  <c r="AT337" i="1"/>
  <c r="BL337" i="1"/>
  <c r="BN337" i="1"/>
  <c r="Y337" i="1"/>
  <c r="BO337" i="1"/>
  <c r="BP337" i="1"/>
  <c r="Z337" i="1"/>
  <c r="BQ337" i="1"/>
  <c r="BR337" i="1"/>
  <c r="AA337" i="1"/>
  <c r="BS337" i="1"/>
  <c r="AB337" i="1"/>
  <c r="BU337" i="1"/>
  <c r="BV337" i="1"/>
  <c r="AC337" i="1"/>
  <c r="BW337" i="1"/>
  <c r="AD337" i="1"/>
  <c r="BY337" i="1"/>
  <c r="AE337" i="1"/>
  <c r="CA337" i="1"/>
  <c r="AF337" i="1"/>
  <c r="CD337" i="1"/>
  <c r="AG337" i="1"/>
  <c r="CF337" i="1"/>
  <c r="CG337" i="1"/>
  <c r="AH337" i="1"/>
  <c r="Q337" i="1"/>
  <c r="AI337" i="1"/>
  <c r="AJ337" i="1"/>
  <c r="AK337" i="1"/>
  <c r="AL337" i="1"/>
  <c r="AM337" i="1"/>
  <c r="AN337" i="1"/>
  <c r="AO337" i="1"/>
  <c r="AQ337" i="1"/>
  <c r="AR337" i="1"/>
  <c r="AS337" i="1"/>
  <c r="R337" i="1"/>
  <c r="AU337" i="1"/>
  <c r="AW337" i="1"/>
  <c r="AX337" i="1"/>
  <c r="AY337" i="1"/>
  <c r="AZ337" i="1"/>
  <c r="BA337" i="1"/>
  <c r="V337" i="1"/>
  <c r="W337" i="1"/>
  <c r="X337" i="1"/>
  <c r="BB337" i="1"/>
  <c r="BC337" i="1"/>
  <c r="BD337" i="1"/>
  <c r="BE337" i="1"/>
  <c r="BF337" i="1"/>
  <c r="BG337" i="1"/>
  <c r="BH337" i="1"/>
  <c r="BI337" i="1"/>
  <c r="BJ337" i="1"/>
  <c r="BK337" i="1"/>
  <c r="BM337" i="1"/>
  <c r="BT337" i="1"/>
  <c r="BX337" i="1"/>
  <c r="BZ337" i="1"/>
  <c r="CB337" i="1"/>
  <c r="CC337" i="1"/>
  <c r="CE337" i="1"/>
  <c r="A338" i="1"/>
  <c r="B338" i="1"/>
  <c r="C338" i="1"/>
  <c r="D338" i="1"/>
  <c r="E338" i="1"/>
  <c r="F338" i="1"/>
  <c r="G338" i="1"/>
  <c r="H338" i="1"/>
  <c r="I338" i="1"/>
  <c r="J338" i="1"/>
  <c r="K338" i="1"/>
  <c r="L338" i="1"/>
  <c r="M338" i="1"/>
  <c r="N338" i="1"/>
  <c r="O338" i="1"/>
  <c r="P338" i="1"/>
  <c r="AT338" i="1"/>
  <c r="BL338" i="1"/>
  <c r="Y338" i="1"/>
  <c r="BO338" i="1"/>
  <c r="Z338" i="1"/>
  <c r="BQ338" i="1"/>
  <c r="BR338" i="1"/>
  <c r="AA338" i="1"/>
  <c r="BS338" i="1"/>
  <c r="AB338" i="1"/>
  <c r="BU338" i="1"/>
  <c r="AC338" i="1"/>
  <c r="BW338" i="1"/>
  <c r="AD338" i="1"/>
  <c r="BY338" i="1"/>
  <c r="AE338" i="1"/>
  <c r="CA338" i="1"/>
  <c r="AF338" i="1"/>
  <c r="CD338" i="1"/>
  <c r="AG338" i="1"/>
  <c r="CF338" i="1"/>
  <c r="CG338" i="1"/>
  <c r="AH338" i="1"/>
  <c r="Q338" i="1"/>
  <c r="AI338" i="1"/>
  <c r="AJ338" i="1"/>
  <c r="AK338" i="1"/>
  <c r="AL338" i="1"/>
  <c r="AM338" i="1"/>
  <c r="AN338" i="1"/>
  <c r="AO338" i="1"/>
  <c r="AQ338" i="1"/>
  <c r="AR338" i="1"/>
  <c r="AS338" i="1"/>
  <c r="R338" i="1"/>
  <c r="AU338" i="1"/>
  <c r="AW338" i="1"/>
  <c r="AX338" i="1"/>
  <c r="AY338" i="1"/>
  <c r="AZ338" i="1"/>
  <c r="BA338" i="1"/>
  <c r="V338" i="1"/>
  <c r="W338" i="1"/>
  <c r="X338" i="1"/>
  <c r="BB338" i="1"/>
  <c r="BC338" i="1"/>
  <c r="BD338" i="1"/>
  <c r="BE338" i="1"/>
  <c r="BF338" i="1"/>
  <c r="BG338" i="1"/>
  <c r="BH338" i="1"/>
  <c r="BI338" i="1"/>
  <c r="BJ338" i="1"/>
  <c r="BK338" i="1"/>
  <c r="BM338" i="1"/>
  <c r="BN338" i="1"/>
  <c r="BP338" i="1"/>
  <c r="BT338" i="1"/>
  <c r="BV338" i="1"/>
  <c r="BX338" i="1"/>
  <c r="BZ338" i="1"/>
  <c r="CB338" i="1"/>
  <c r="CC338" i="1"/>
  <c r="CE338" i="1"/>
  <c r="A339" i="1"/>
  <c r="B339" i="1"/>
  <c r="C339" i="1"/>
  <c r="D339" i="1"/>
  <c r="E339" i="1"/>
  <c r="F339" i="1"/>
  <c r="G339" i="1"/>
  <c r="H339" i="1"/>
  <c r="I339" i="1"/>
  <c r="J339" i="1"/>
  <c r="K339" i="1"/>
  <c r="L339" i="1"/>
  <c r="M339" i="1"/>
  <c r="N339" i="1"/>
  <c r="O339" i="1"/>
  <c r="P339" i="1"/>
  <c r="AT339" i="1"/>
  <c r="BL339" i="1"/>
  <c r="BN339" i="1"/>
  <c r="Y339" i="1"/>
  <c r="BO339" i="1"/>
  <c r="BP339" i="1"/>
  <c r="Z339" i="1"/>
  <c r="BQ339" i="1"/>
  <c r="BR339" i="1"/>
  <c r="AA339" i="1"/>
  <c r="BS339" i="1"/>
  <c r="BT339" i="1"/>
  <c r="AB339" i="1"/>
  <c r="BU339" i="1"/>
  <c r="BV339" i="1"/>
  <c r="AC339" i="1"/>
  <c r="BW339" i="1"/>
  <c r="BX339" i="1"/>
  <c r="AD339" i="1"/>
  <c r="BY339" i="1"/>
  <c r="BZ339" i="1"/>
  <c r="AE339" i="1"/>
  <c r="CA339" i="1"/>
  <c r="AF339" i="1"/>
  <c r="CD339" i="1"/>
  <c r="AG339" i="1"/>
  <c r="CF339" i="1"/>
  <c r="CG339" i="1"/>
  <c r="AH339" i="1"/>
  <c r="Q339" i="1"/>
  <c r="AI339" i="1"/>
  <c r="AJ339" i="1"/>
  <c r="AK339" i="1"/>
  <c r="AL339" i="1"/>
  <c r="AM339" i="1"/>
  <c r="AN339" i="1"/>
  <c r="AO339" i="1"/>
  <c r="AQ339" i="1"/>
  <c r="AR339" i="1"/>
  <c r="AS339" i="1"/>
  <c r="R339" i="1"/>
  <c r="AU339" i="1"/>
  <c r="AW339" i="1"/>
  <c r="AX339" i="1"/>
  <c r="AY339" i="1"/>
  <c r="AZ339" i="1"/>
  <c r="BA339" i="1"/>
  <c r="V339" i="1"/>
  <c r="X339" i="1"/>
  <c r="W339" i="1"/>
  <c r="BB339" i="1"/>
  <c r="BC339" i="1"/>
  <c r="BD339" i="1"/>
  <c r="BE339" i="1"/>
  <c r="BF339" i="1"/>
  <c r="BG339" i="1"/>
  <c r="BH339" i="1"/>
  <c r="BI339" i="1"/>
  <c r="BJ339" i="1"/>
  <c r="BK339" i="1"/>
  <c r="BM339" i="1"/>
  <c r="CB339" i="1"/>
  <c r="CC339" i="1"/>
  <c r="CE339" i="1"/>
  <c r="A340" i="1"/>
  <c r="B340" i="1"/>
  <c r="C340" i="1"/>
  <c r="D340" i="1"/>
  <c r="E340" i="1"/>
  <c r="F340" i="1"/>
  <c r="G340" i="1"/>
  <c r="H340" i="1"/>
  <c r="I340" i="1"/>
  <c r="J340" i="1"/>
  <c r="K340" i="1"/>
  <c r="L340" i="1"/>
  <c r="M340" i="1"/>
  <c r="N340" i="1"/>
  <c r="O340" i="1"/>
  <c r="P340" i="1"/>
  <c r="AT340" i="1"/>
  <c r="BL340" i="1"/>
  <c r="BN340" i="1"/>
  <c r="Y340" i="1"/>
  <c r="BO340" i="1"/>
  <c r="BP340" i="1"/>
  <c r="Z340" i="1"/>
  <c r="BQ340" i="1"/>
  <c r="BR340" i="1"/>
  <c r="AA340" i="1"/>
  <c r="BS340" i="1"/>
  <c r="BT340" i="1"/>
  <c r="AB340" i="1"/>
  <c r="BU340" i="1"/>
  <c r="BV340" i="1"/>
  <c r="AC340" i="1"/>
  <c r="BW340" i="1"/>
  <c r="AD340" i="1"/>
  <c r="BY340" i="1"/>
  <c r="AE340" i="1"/>
  <c r="CA340" i="1"/>
  <c r="AF340" i="1"/>
  <c r="CD340" i="1"/>
  <c r="AG340" i="1"/>
  <c r="CF340" i="1"/>
  <c r="CG340" i="1"/>
  <c r="AH340" i="1"/>
  <c r="Q340" i="1"/>
  <c r="AI340" i="1"/>
  <c r="AJ340" i="1"/>
  <c r="AK340" i="1"/>
  <c r="AL340" i="1"/>
  <c r="AM340" i="1"/>
  <c r="AN340" i="1"/>
  <c r="AO340" i="1"/>
  <c r="AQ340" i="1"/>
  <c r="AR340" i="1"/>
  <c r="AS340" i="1"/>
  <c r="R340" i="1"/>
  <c r="AU340" i="1"/>
  <c r="AW340" i="1"/>
  <c r="AX340" i="1"/>
  <c r="AY340" i="1"/>
  <c r="AZ340" i="1"/>
  <c r="BA340" i="1"/>
  <c r="V340" i="1"/>
  <c r="BB340" i="1"/>
  <c r="BC340" i="1"/>
  <c r="BD340" i="1"/>
  <c r="BE340" i="1"/>
  <c r="BF340" i="1"/>
  <c r="BG340" i="1"/>
  <c r="BH340" i="1"/>
  <c r="BI340" i="1"/>
  <c r="BJ340" i="1"/>
  <c r="BK340" i="1"/>
  <c r="BM340" i="1"/>
  <c r="BX340" i="1"/>
  <c r="BZ340" i="1"/>
  <c r="CB340" i="1"/>
  <c r="CC340" i="1"/>
  <c r="CE340" i="1"/>
  <c r="A341" i="1"/>
  <c r="B341" i="1"/>
  <c r="C341" i="1"/>
  <c r="D341" i="1"/>
  <c r="E341" i="1"/>
  <c r="F341" i="1"/>
  <c r="G341" i="1"/>
  <c r="H341" i="1"/>
  <c r="I341" i="1"/>
  <c r="J341" i="1"/>
  <c r="K341" i="1"/>
  <c r="L341" i="1"/>
  <c r="M341" i="1"/>
  <c r="N341" i="1"/>
  <c r="O341" i="1"/>
  <c r="P341" i="1"/>
  <c r="AT341" i="1"/>
  <c r="BL341" i="1"/>
  <c r="BN341" i="1"/>
  <c r="Y341" i="1"/>
  <c r="BO341" i="1"/>
  <c r="BP341" i="1"/>
  <c r="Z341" i="1"/>
  <c r="BQ341" i="1"/>
  <c r="BR341" i="1"/>
  <c r="AA341" i="1"/>
  <c r="BS341" i="1"/>
  <c r="BT341" i="1"/>
  <c r="AB341" i="1"/>
  <c r="BU341" i="1"/>
  <c r="BV341" i="1"/>
  <c r="AC341" i="1"/>
  <c r="BW341" i="1"/>
  <c r="AD341" i="1"/>
  <c r="BY341" i="1"/>
  <c r="AE341" i="1"/>
  <c r="CA341" i="1"/>
  <c r="AF341" i="1"/>
  <c r="CD341" i="1"/>
  <c r="AG341" i="1"/>
  <c r="CF341" i="1"/>
  <c r="CG341" i="1"/>
  <c r="AH341" i="1"/>
  <c r="Q341" i="1"/>
  <c r="AI341" i="1"/>
  <c r="AJ341" i="1"/>
  <c r="AK341" i="1"/>
  <c r="AL341" i="1"/>
  <c r="AM341" i="1"/>
  <c r="AN341" i="1"/>
  <c r="AO341" i="1"/>
  <c r="AQ341" i="1"/>
  <c r="AR341" i="1"/>
  <c r="AS341" i="1"/>
  <c r="R341" i="1"/>
  <c r="AU341" i="1"/>
  <c r="AW341" i="1"/>
  <c r="AX341" i="1"/>
  <c r="AY341" i="1"/>
  <c r="AZ341" i="1"/>
  <c r="BA341" i="1"/>
  <c r="V341" i="1"/>
  <c r="X341" i="1"/>
  <c r="W341" i="1"/>
  <c r="BB341" i="1"/>
  <c r="BC341" i="1"/>
  <c r="BD341" i="1"/>
  <c r="BE341" i="1"/>
  <c r="BF341" i="1"/>
  <c r="BG341" i="1"/>
  <c r="BH341" i="1"/>
  <c r="BI341" i="1"/>
  <c r="BJ341" i="1"/>
  <c r="BK341" i="1"/>
  <c r="BM341" i="1"/>
  <c r="BX341" i="1"/>
  <c r="BZ341" i="1"/>
  <c r="CB341" i="1"/>
  <c r="CC341" i="1"/>
  <c r="CE341" i="1"/>
  <c r="A342" i="1"/>
  <c r="B342" i="1"/>
  <c r="C342" i="1"/>
  <c r="D342" i="1"/>
  <c r="E342" i="1"/>
  <c r="F342" i="1"/>
  <c r="G342" i="1"/>
  <c r="H342" i="1"/>
  <c r="I342" i="1"/>
  <c r="J342" i="1"/>
  <c r="K342" i="1"/>
  <c r="L342" i="1"/>
  <c r="M342" i="1"/>
  <c r="N342" i="1"/>
  <c r="O342" i="1"/>
  <c r="P342" i="1"/>
  <c r="AT342" i="1"/>
  <c r="BL342" i="1"/>
  <c r="BN342" i="1"/>
  <c r="Y342" i="1"/>
  <c r="BO342" i="1"/>
  <c r="BP342" i="1"/>
  <c r="Z342" i="1"/>
  <c r="BQ342" i="1"/>
  <c r="BR342" i="1"/>
  <c r="AA342" i="1"/>
  <c r="BS342" i="1"/>
  <c r="BT342" i="1"/>
  <c r="AB342" i="1"/>
  <c r="BU342" i="1"/>
  <c r="BV342" i="1"/>
  <c r="AC342" i="1"/>
  <c r="BW342" i="1"/>
  <c r="BX342" i="1"/>
  <c r="AD342" i="1"/>
  <c r="BY342" i="1"/>
  <c r="BZ342" i="1"/>
  <c r="AE342" i="1"/>
  <c r="CA342" i="1"/>
  <c r="CC342" i="1"/>
  <c r="AF342" i="1"/>
  <c r="CD342" i="1"/>
  <c r="AG342" i="1"/>
  <c r="CF342" i="1"/>
  <c r="CG342" i="1"/>
  <c r="AH342" i="1"/>
  <c r="Q342" i="1"/>
  <c r="AI342" i="1"/>
  <c r="AJ342" i="1"/>
  <c r="AK342" i="1"/>
  <c r="AL342" i="1"/>
  <c r="AM342" i="1"/>
  <c r="AN342" i="1"/>
  <c r="AO342" i="1"/>
  <c r="AQ342" i="1"/>
  <c r="AR342" i="1"/>
  <c r="AS342" i="1"/>
  <c r="R342" i="1"/>
  <c r="AU342" i="1"/>
  <c r="AW342" i="1"/>
  <c r="AX342" i="1"/>
  <c r="AY342" i="1"/>
  <c r="AZ342" i="1"/>
  <c r="BA342" i="1"/>
  <c r="V342" i="1"/>
  <c r="W342" i="1"/>
  <c r="X342" i="1"/>
  <c r="BB342" i="1"/>
  <c r="BC342" i="1"/>
  <c r="BD342" i="1"/>
  <c r="BE342" i="1"/>
  <c r="BF342" i="1"/>
  <c r="BG342" i="1"/>
  <c r="BH342" i="1"/>
  <c r="BI342" i="1"/>
  <c r="BJ342" i="1"/>
  <c r="BK342" i="1"/>
  <c r="BM342" i="1"/>
  <c r="CB342" i="1"/>
  <c r="CE342" i="1"/>
  <c r="A343" i="1"/>
  <c r="B343" i="1"/>
  <c r="C343" i="1"/>
  <c r="D343" i="1"/>
  <c r="E343" i="1"/>
  <c r="F343" i="1"/>
  <c r="G343" i="1"/>
  <c r="H343" i="1"/>
  <c r="I343" i="1"/>
  <c r="J343" i="1"/>
  <c r="K343" i="1"/>
  <c r="L343" i="1"/>
  <c r="M343" i="1"/>
  <c r="N343" i="1"/>
  <c r="O343" i="1"/>
  <c r="P343" i="1"/>
  <c r="AT343" i="1"/>
  <c r="BL343" i="1"/>
  <c r="Y343" i="1"/>
  <c r="BO343" i="1"/>
  <c r="Z343" i="1"/>
  <c r="BQ343" i="1"/>
  <c r="AA343" i="1"/>
  <c r="BS343" i="1"/>
  <c r="AB343" i="1"/>
  <c r="BU343" i="1"/>
  <c r="AC343" i="1"/>
  <c r="BW343" i="1"/>
  <c r="AD343" i="1"/>
  <c r="BY343" i="1"/>
  <c r="AE343" i="1"/>
  <c r="CA343" i="1"/>
  <c r="AF343" i="1"/>
  <c r="CD343" i="1"/>
  <c r="AG343" i="1"/>
  <c r="CF343" i="1"/>
  <c r="CG343" i="1"/>
  <c r="AH343" i="1"/>
  <c r="Q343" i="1"/>
  <c r="AI343" i="1"/>
  <c r="AJ343" i="1"/>
  <c r="AK343" i="1"/>
  <c r="AL343" i="1"/>
  <c r="AM343" i="1"/>
  <c r="AN343" i="1"/>
  <c r="AO343" i="1"/>
  <c r="AQ343" i="1"/>
  <c r="AR343" i="1"/>
  <c r="AS343" i="1"/>
  <c r="R343" i="1"/>
  <c r="AU343" i="1"/>
  <c r="AW343" i="1"/>
  <c r="AX343" i="1"/>
  <c r="AY343" i="1"/>
  <c r="AZ343" i="1"/>
  <c r="BA343" i="1"/>
  <c r="V343" i="1"/>
  <c r="BB343" i="1"/>
  <c r="BC343" i="1"/>
  <c r="BD343" i="1"/>
  <c r="BE343" i="1"/>
  <c r="BF343" i="1"/>
  <c r="BG343" i="1"/>
  <c r="BH343" i="1"/>
  <c r="BI343" i="1"/>
  <c r="BJ343" i="1"/>
  <c r="BK343" i="1"/>
  <c r="BM343" i="1"/>
  <c r="BN343" i="1"/>
  <c r="BP343" i="1"/>
  <c r="BR343" i="1"/>
  <c r="BT343" i="1"/>
  <c r="BV343" i="1"/>
  <c r="BX343" i="1"/>
  <c r="BZ343" i="1"/>
  <c r="CB343" i="1"/>
  <c r="CC343" i="1"/>
  <c r="CE343" i="1"/>
  <c r="A344" i="1"/>
  <c r="B344" i="1"/>
  <c r="C344" i="1"/>
  <c r="D344" i="1"/>
  <c r="E344" i="1"/>
  <c r="F344" i="1"/>
  <c r="G344" i="1"/>
  <c r="H344" i="1"/>
  <c r="I344" i="1"/>
  <c r="J344" i="1"/>
  <c r="K344" i="1"/>
  <c r="L344" i="1"/>
  <c r="M344" i="1"/>
  <c r="N344" i="1"/>
  <c r="O344" i="1"/>
  <c r="P344" i="1"/>
  <c r="AT344" i="1"/>
  <c r="BL344" i="1"/>
  <c r="BN344" i="1"/>
  <c r="Y344" i="1"/>
  <c r="BO344" i="1"/>
  <c r="BP344" i="1"/>
  <c r="Z344" i="1"/>
  <c r="BQ344" i="1"/>
  <c r="BR344" i="1"/>
  <c r="AA344" i="1"/>
  <c r="BS344" i="1"/>
  <c r="BT344" i="1"/>
  <c r="AB344" i="1"/>
  <c r="BU344" i="1"/>
  <c r="BV344" i="1"/>
  <c r="AC344" i="1"/>
  <c r="BW344" i="1"/>
  <c r="BX344" i="1"/>
  <c r="AD344" i="1"/>
  <c r="BY344" i="1"/>
  <c r="BZ344" i="1"/>
  <c r="AE344" i="1"/>
  <c r="CA344" i="1"/>
  <c r="AF344" i="1"/>
  <c r="CD344" i="1"/>
  <c r="AG344" i="1"/>
  <c r="CF344" i="1"/>
  <c r="CG344" i="1"/>
  <c r="AH344" i="1"/>
  <c r="Q344" i="1"/>
  <c r="AI344" i="1"/>
  <c r="AJ344" i="1"/>
  <c r="AK344" i="1"/>
  <c r="AL344" i="1"/>
  <c r="AM344" i="1"/>
  <c r="AN344" i="1"/>
  <c r="AO344" i="1"/>
  <c r="AQ344" i="1"/>
  <c r="AR344" i="1"/>
  <c r="AS344" i="1"/>
  <c r="R344" i="1"/>
  <c r="AU344" i="1"/>
  <c r="AW344" i="1"/>
  <c r="AX344" i="1"/>
  <c r="AY344" i="1"/>
  <c r="AZ344" i="1"/>
  <c r="BA344" i="1"/>
  <c r="V344" i="1"/>
  <c r="W344" i="1"/>
  <c r="X344" i="1"/>
  <c r="BB344" i="1"/>
  <c r="BC344" i="1"/>
  <c r="BD344" i="1"/>
  <c r="BE344" i="1"/>
  <c r="BF344" i="1"/>
  <c r="BG344" i="1"/>
  <c r="BH344" i="1"/>
  <c r="BI344" i="1"/>
  <c r="BJ344" i="1"/>
  <c r="BK344" i="1"/>
  <c r="BM344" i="1"/>
  <c r="CB344" i="1"/>
  <c r="CC344" i="1"/>
  <c r="CE344" i="1"/>
  <c r="A345" i="1"/>
  <c r="B345" i="1"/>
  <c r="C345" i="1"/>
  <c r="D345" i="1"/>
  <c r="E345" i="1"/>
  <c r="F345" i="1"/>
  <c r="G345" i="1"/>
  <c r="H345" i="1"/>
  <c r="I345" i="1"/>
  <c r="J345" i="1"/>
  <c r="K345" i="1"/>
  <c r="L345" i="1"/>
  <c r="M345" i="1"/>
  <c r="N345" i="1"/>
  <c r="O345" i="1"/>
  <c r="P345" i="1"/>
  <c r="AT345" i="1"/>
  <c r="BL345" i="1"/>
  <c r="BN345" i="1"/>
  <c r="Y345" i="1"/>
  <c r="BO345" i="1"/>
  <c r="BP345" i="1"/>
  <c r="Z345" i="1"/>
  <c r="BQ345" i="1"/>
  <c r="BR345" i="1"/>
  <c r="AA345" i="1"/>
  <c r="BS345" i="1"/>
  <c r="BT345" i="1"/>
  <c r="AB345" i="1"/>
  <c r="BU345" i="1"/>
  <c r="BV345" i="1"/>
  <c r="AC345" i="1"/>
  <c r="BW345" i="1"/>
  <c r="BX345" i="1"/>
  <c r="AD345" i="1"/>
  <c r="BY345" i="1"/>
  <c r="BZ345" i="1"/>
  <c r="AE345" i="1"/>
  <c r="CA345" i="1"/>
  <c r="AF345" i="1"/>
  <c r="CD345" i="1"/>
  <c r="AG345" i="1"/>
  <c r="CF345" i="1"/>
  <c r="CG345" i="1"/>
  <c r="AH345" i="1"/>
  <c r="Q345" i="1"/>
  <c r="AI345" i="1"/>
  <c r="AJ345" i="1"/>
  <c r="AK345" i="1"/>
  <c r="AL345" i="1"/>
  <c r="AM345" i="1"/>
  <c r="AN345" i="1"/>
  <c r="AO345" i="1"/>
  <c r="AQ345" i="1"/>
  <c r="AR345" i="1"/>
  <c r="AS345" i="1"/>
  <c r="R345" i="1"/>
  <c r="AU345" i="1"/>
  <c r="AW345" i="1"/>
  <c r="AX345" i="1"/>
  <c r="AY345" i="1"/>
  <c r="AZ345" i="1"/>
  <c r="BA345" i="1"/>
  <c r="V345" i="1"/>
  <c r="W345" i="1"/>
  <c r="X345" i="1"/>
  <c r="BB345" i="1"/>
  <c r="BC345" i="1"/>
  <c r="BD345" i="1"/>
  <c r="BE345" i="1"/>
  <c r="BF345" i="1"/>
  <c r="BG345" i="1"/>
  <c r="BH345" i="1"/>
  <c r="BI345" i="1"/>
  <c r="BJ345" i="1"/>
  <c r="BK345" i="1"/>
  <c r="BM345" i="1"/>
  <c r="CB345" i="1"/>
  <c r="CC345" i="1"/>
  <c r="CE345" i="1"/>
  <c r="A346" i="1"/>
  <c r="B346" i="1"/>
  <c r="C346" i="1"/>
  <c r="D346" i="1"/>
  <c r="E346" i="1"/>
  <c r="F346" i="1"/>
  <c r="G346" i="1"/>
  <c r="H346" i="1"/>
  <c r="I346" i="1"/>
  <c r="J346" i="1"/>
  <c r="K346" i="1"/>
  <c r="L346" i="1"/>
  <c r="M346" i="1"/>
  <c r="N346" i="1"/>
  <c r="O346" i="1"/>
  <c r="P346" i="1"/>
  <c r="AT346" i="1"/>
  <c r="BL346" i="1"/>
  <c r="BN346" i="1"/>
  <c r="Y346" i="1"/>
  <c r="BO346" i="1"/>
  <c r="BP346" i="1"/>
  <c r="Z346" i="1"/>
  <c r="BQ346" i="1"/>
  <c r="BR346" i="1"/>
  <c r="AA346" i="1"/>
  <c r="BS346" i="1"/>
  <c r="BT346" i="1"/>
  <c r="AB346" i="1"/>
  <c r="BU346" i="1"/>
  <c r="BV346" i="1"/>
  <c r="AC346" i="1"/>
  <c r="BW346" i="1"/>
  <c r="AD346" i="1"/>
  <c r="BY346" i="1"/>
  <c r="AE346" i="1"/>
  <c r="CA346" i="1"/>
  <c r="AF346" i="1"/>
  <c r="CD346" i="1"/>
  <c r="AG346" i="1"/>
  <c r="CF346" i="1"/>
  <c r="CG346" i="1"/>
  <c r="AH346" i="1"/>
  <c r="Q346" i="1"/>
  <c r="AI346" i="1"/>
  <c r="AJ346" i="1"/>
  <c r="AK346" i="1"/>
  <c r="AL346" i="1"/>
  <c r="AM346" i="1"/>
  <c r="AN346" i="1"/>
  <c r="AO346" i="1"/>
  <c r="AQ346" i="1"/>
  <c r="AR346" i="1"/>
  <c r="AS346" i="1"/>
  <c r="R346" i="1"/>
  <c r="AU346" i="1"/>
  <c r="AW346" i="1"/>
  <c r="AX346" i="1"/>
  <c r="AY346" i="1"/>
  <c r="AZ346" i="1"/>
  <c r="BA346" i="1"/>
  <c r="V346" i="1"/>
  <c r="W346" i="1"/>
  <c r="X346" i="1"/>
  <c r="BB346" i="1"/>
  <c r="BC346" i="1"/>
  <c r="BD346" i="1"/>
  <c r="BE346" i="1"/>
  <c r="BF346" i="1"/>
  <c r="BG346" i="1"/>
  <c r="BH346" i="1"/>
  <c r="BI346" i="1"/>
  <c r="BJ346" i="1"/>
  <c r="BK346" i="1"/>
  <c r="BM346" i="1"/>
  <c r="BX346" i="1"/>
  <c r="BZ346" i="1"/>
  <c r="CB346" i="1"/>
  <c r="CC346" i="1"/>
  <c r="CE346" i="1"/>
  <c r="A347" i="1"/>
  <c r="B347" i="1"/>
  <c r="C347" i="1"/>
  <c r="D347" i="1"/>
  <c r="E347" i="1"/>
  <c r="F347" i="1"/>
  <c r="G347" i="1"/>
  <c r="H347" i="1"/>
  <c r="I347" i="1"/>
  <c r="J347" i="1"/>
  <c r="K347" i="1"/>
  <c r="L347" i="1"/>
  <c r="M347" i="1"/>
  <c r="N347" i="1"/>
  <c r="O347" i="1"/>
  <c r="P347" i="1"/>
  <c r="AT347" i="1"/>
  <c r="BL347" i="1"/>
  <c r="BN347" i="1"/>
  <c r="Y347" i="1"/>
  <c r="BO347" i="1"/>
  <c r="BP347" i="1"/>
  <c r="Z347" i="1"/>
  <c r="BQ347" i="1"/>
  <c r="BR347" i="1"/>
  <c r="AA347" i="1"/>
  <c r="BS347" i="1"/>
  <c r="BT347" i="1"/>
  <c r="AB347" i="1"/>
  <c r="BU347" i="1"/>
  <c r="AC347" i="1"/>
  <c r="BW347" i="1"/>
  <c r="AD347" i="1"/>
  <c r="BY347" i="1"/>
  <c r="AE347" i="1"/>
  <c r="CA347" i="1"/>
  <c r="AF347" i="1"/>
  <c r="CD347" i="1"/>
  <c r="AG347" i="1"/>
  <c r="CF347" i="1"/>
  <c r="CG347" i="1"/>
  <c r="AH347" i="1"/>
  <c r="Q347" i="1"/>
  <c r="AI347" i="1"/>
  <c r="AJ347" i="1"/>
  <c r="AK347" i="1"/>
  <c r="AL347" i="1"/>
  <c r="AM347" i="1"/>
  <c r="AN347" i="1"/>
  <c r="AO347" i="1"/>
  <c r="AQ347" i="1"/>
  <c r="AR347" i="1"/>
  <c r="AS347" i="1"/>
  <c r="R347" i="1"/>
  <c r="AU347" i="1"/>
  <c r="AW347" i="1"/>
  <c r="AX347" i="1"/>
  <c r="AY347" i="1"/>
  <c r="AZ347" i="1"/>
  <c r="BA347" i="1"/>
  <c r="V347" i="1"/>
  <c r="BB347" i="1"/>
  <c r="BC347" i="1"/>
  <c r="BD347" i="1"/>
  <c r="BE347" i="1"/>
  <c r="BF347" i="1"/>
  <c r="BG347" i="1"/>
  <c r="BH347" i="1"/>
  <c r="BI347" i="1"/>
  <c r="BJ347" i="1"/>
  <c r="BK347" i="1"/>
  <c r="BM347" i="1"/>
  <c r="BV347" i="1"/>
  <c r="BX347" i="1"/>
  <c r="BZ347" i="1"/>
  <c r="CB347" i="1"/>
  <c r="CC347" i="1"/>
  <c r="CE347" i="1"/>
  <c r="A348" i="1"/>
  <c r="B348" i="1"/>
  <c r="C348" i="1"/>
  <c r="D348" i="1"/>
  <c r="E348" i="1"/>
  <c r="F348" i="1"/>
  <c r="G348" i="1"/>
  <c r="H348" i="1"/>
  <c r="I348" i="1"/>
  <c r="J348" i="1"/>
  <c r="K348" i="1"/>
  <c r="L348" i="1"/>
  <c r="M348" i="1"/>
  <c r="N348" i="1"/>
  <c r="O348" i="1"/>
  <c r="P348" i="1"/>
  <c r="AT348" i="1"/>
  <c r="BL348" i="1"/>
  <c r="BN348" i="1"/>
  <c r="Y348" i="1"/>
  <c r="BO348" i="1"/>
  <c r="BP348" i="1"/>
  <c r="Z348" i="1"/>
  <c r="BQ348" i="1"/>
  <c r="BR348" i="1"/>
  <c r="AA348" i="1"/>
  <c r="BS348" i="1"/>
  <c r="AB348" i="1"/>
  <c r="BU348" i="1"/>
  <c r="BV348" i="1"/>
  <c r="AC348" i="1"/>
  <c r="BW348" i="1"/>
  <c r="BX348" i="1"/>
  <c r="AD348" i="1"/>
  <c r="BY348" i="1"/>
  <c r="BZ348" i="1"/>
  <c r="AE348" i="1"/>
  <c r="CA348" i="1"/>
  <c r="AF348" i="1"/>
  <c r="CD348" i="1"/>
  <c r="AG348" i="1"/>
  <c r="CF348" i="1"/>
  <c r="CG348" i="1"/>
  <c r="AH348" i="1"/>
  <c r="Q348" i="1"/>
  <c r="AI348" i="1"/>
  <c r="AJ348" i="1"/>
  <c r="AK348" i="1"/>
  <c r="AL348" i="1"/>
  <c r="AM348" i="1"/>
  <c r="AN348" i="1"/>
  <c r="AO348" i="1"/>
  <c r="AQ348" i="1"/>
  <c r="AR348" i="1"/>
  <c r="AS348" i="1"/>
  <c r="R348" i="1"/>
  <c r="AU348" i="1"/>
  <c r="AW348" i="1"/>
  <c r="AX348" i="1"/>
  <c r="AY348" i="1"/>
  <c r="AZ348" i="1"/>
  <c r="BA348" i="1"/>
  <c r="V348" i="1"/>
  <c r="W348" i="1"/>
  <c r="X348" i="1"/>
  <c r="BB348" i="1"/>
  <c r="BC348" i="1"/>
  <c r="BD348" i="1"/>
  <c r="BE348" i="1"/>
  <c r="BF348" i="1"/>
  <c r="BG348" i="1"/>
  <c r="BH348" i="1"/>
  <c r="BI348" i="1"/>
  <c r="BJ348" i="1"/>
  <c r="BK348" i="1"/>
  <c r="BM348" i="1"/>
  <c r="BT348" i="1"/>
  <c r="CB348" i="1"/>
  <c r="CC348" i="1"/>
  <c r="CE348" i="1"/>
  <c r="A349" i="1"/>
  <c r="B349" i="1"/>
  <c r="C349" i="1"/>
  <c r="D349" i="1"/>
  <c r="E349" i="1"/>
  <c r="F349" i="1"/>
  <c r="G349" i="1"/>
  <c r="H349" i="1"/>
  <c r="I349" i="1"/>
  <c r="J349" i="1"/>
  <c r="K349" i="1"/>
  <c r="L349" i="1"/>
  <c r="M349" i="1"/>
  <c r="N349" i="1"/>
  <c r="O349" i="1"/>
  <c r="P349" i="1"/>
  <c r="AT349" i="1"/>
  <c r="BL349" i="1"/>
  <c r="BN349" i="1"/>
  <c r="Y349" i="1"/>
  <c r="BO349" i="1"/>
  <c r="Z349" i="1"/>
  <c r="BQ349" i="1"/>
  <c r="AA349" i="1"/>
  <c r="BS349" i="1"/>
  <c r="AB349" i="1"/>
  <c r="BU349" i="1"/>
  <c r="AC349" i="1"/>
  <c r="BW349" i="1"/>
  <c r="AD349" i="1"/>
  <c r="BY349" i="1"/>
  <c r="AE349" i="1"/>
  <c r="CA349" i="1"/>
  <c r="AF349" i="1"/>
  <c r="CD349" i="1"/>
  <c r="AG349" i="1"/>
  <c r="CF349" i="1"/>
  <c r="CG349" i="1"/>
  <c r="AH349" i="1"/>
  <c r="Q349" i="1"/>
  <c r="AI349" i="1"/>
  <c r="AJ349" i="1"/>
  <c r="AK349" i="1"/>
  <c r="AL349" i="1"/>
  <c r="AM349" i="1"/>
  <c r="AN349" i="1"/>
  <c r="AO349" i="1"/>
  <c r="AQ349" i="1"/>
  <c r="AR349" i="1"/>
  <c r="AS349" i="1"/>
  <c r="R349" i="1"/>
  <c r="AU349" i="1"/>
  <c r="AW349" i="1"/>
  <c r="AX349" i="1"/>
  <c r="AY349" i="1"/>
  <c r="AZ349" i="1"/>
  <c r="BA349" i="1"/>
  <c r="V349" i="1"/>
  <c r="X349" i="1"/>
  <c r="W349" i="1"/>
  <c r="BB349" i="1"/>
  <c r="BC349" i="1"/>
  <c r="BD349" i="1"/>
  <c r="BE349" i="1"/>
  <c r="BF349" i="1"/>
  <c r="BG349" i="1"/>
  <c r="BH349" i="1"/>
  <c r="BI349" i="1"/>
  <c r="BJ349" i="1"/>
  <c r="BK349" i="1"/>
  <c r="BM349" i="1"/>
  <c r="BP349" i="1"/>
  <c r="BR349" i="1"/>
  <c r="BT349" i="1"/>
  <c r="BV349" i="1"/>
  <c r="BX349" i="1"/>
  <c r="BZ349" i="1"/>
  <c r="CB349" i="1"/>
  <c r="CC349" i="1"/>
  <c r="CE349" i="1"/>
  <c r="A350" i="1"/>
  <c r="B350" i="1"/>
  <c r="C350" i="1"/>
  <c r="D350" i="1"/>
  <c r="E350" i="1"/>
  <c r="F350" i="1"/>
  <c r="G350" i="1"/>
  <c r="H350" i="1"/>
  <c r="I350" i="1"/>
  <c r="J350" i="1"/>
  <c r="K350" i="1"/>
  <c r="L350" i="1"/>
  <c r="M350" i="1"/>
  <c r="N350" i="1"/>
  <c r="O350" i="1"/>
  <c r="P350" i="1"/>
  <c r="AT350" i="1"/>
  <c r="BL350" i="1"/>
  <c r="BN350" i="1"/>
  <c r="Y350" i="1"/>
  <c r="BO350" i="1"/>
  <c r="Z350" i="1"/>
  <c r="BQ350" i="1"/>
  <c r="AA350" i="1"/>
  <c r="BS350" i="1"/>
  <c r="AB350" i="1"/>
  <c r="BU350" i="1"/>
  <c r="AC350" i="1"/>
  <c r="BW350" i="1"/>
  <c r="AD350" i="1"/>
  <c r="BY350" i="1"/>
  <c r="AE350" i="1"/>
  <c r="CA350" i="1"/>
  <c r="AF350" i="1"/>
  <c r="CD350" i="1"/>
  <c r="AG350" i="1"/>
  <c r="CF350" i="1"/>
  <c r="CG350" i="1"/>
  <c r="AH350" i="1"/>
  <c r="Q350" i="1"/>
  <c r="AI350" i="1"/>
  <c r="AJ350" i="1"/>
  <c r="AK350" i="1"/>
  <c r="AL350" i="1"/>
  <c r="AM350" i="1"/>
  <c r="AN350" i="1"/>
  <c r="AO350" i="1"/>
  <c r="AQ350" i="1"/>
  <c r="AR350" i="1"/>
  <c r="AS350" i="1"/>
  <c r="R350" i="1"/>
  <c r="AU350" i="1"/>
  <c r="AW350" i="1"/>
  <c r="AX350" i="1"/>
  <c r="AY350" i="1"/>
  <c r="AZ350" i="1"/>
  <c r="BA350" i="1"/>
  <c r="V350" i="1"/>
  <c r="W350" i="1"/>
  <c r="X350" i="1"/>
  <c r="BB350" i="1"/>
  <c r="BC350" i="1"/>
  <c r="BD350" i="1"/>
  <c r="BE350" i="1"/>
  <c r="BF350" i="1"/>
  <c r="BG350" i="1"/>
  <c r="BH350" i="1"/>
  <c r="BI350" i="1"/>
  <c r="BJ350" i="1"/>
  <c r="BK350" i="1"/>
  <c r="BM350" i="1"/>
  <c r="BP350" i="1"/>
  <c r="BR350" i="1"/>
  <c r="BT350" i="1"/>
  <c r="BV350" i="1"/>
  <c r="BX350" i="1"/>
  <c r="BZ350" i="1"/>
  <c r="CB350" i="1"/>
  <c r="CC350" i="1"/>
  <c r="CE350" i="1"/>
  <c r="A351" i="1"/>
  <c r="B351" i="1"/>
  <c r="C351" i="1"/>
  <c r="D351" i="1"/>
  <c r="E351" i="1"/>
  <c r="F351" i="1"/>
  <c r="G351" i="1"/>
  <c r="H351" i="1"/>
  <c r="I351" i="1"/>
  <c r="J351" i="1"/>
  <c r="K351" i="1"/>
  <c r="L351" i="1"/>
  <c r="M351" i="1"/>
  <c r="N351" i="1"/>
  <c r="O351" i="1"/>
  <c r="P351" i="1"/>
  <c r="AT351" i="1"/>
  <c r="BL351" i="1"/>
  <c r="BN351" i="1"/>
  <c r="Y351" i="1"/>
  <c r="BO351" i="1"/>
  <c r="BP351" i="1"/>
  <c r="Z351" i="1"/>
  <c r="BQ351" i="1"/>
  <c r="BR351" i="1"/>
  <c r="AA351" i="1"/>
  <c r="BS351" i="1"/>
  <c r="BT351" i="1"/>
  <c r="AB351" i="1"/>
  <c r="BU351" i="1"/>
  <c r="BV351" i="1"/>
  <c r="AC351" i="1"/>
  <c r="BW351" i="1"/>
  <c r="BX351" i="1"/>
  <c r="AD351" i="1"/>
  <c r="BY351" i="1"/>
  <c r="BZ351" i="1"/>
  <c r="AE351" i="1"/>
  <c r="CA351" i="1"/>
  <c r="CC351" i="1"/>
  <c r="AF351" i="1"/>
  <c r="CD351" i="1"/>
  <c r="AG351" i="1"/>
  <c r="CF351" i="1"/>
  <c r="CG351" i="1"/>
  <c r="AH351" i="1"/>
  <c r="Q351" i="1"/>
  <c r="AI351" i="1"/>
  <c r="AJ351" i="1"/>
  <c r="AK351" i="1"/>
  <c r="AL351" i="1"/>
  <c r="AM351" i="1"/>
  <c r="AN351" i="1"/>
  <c r="AO351" i="1"/>
  <c r="AQ351" i="1"/>
  <c r="AR351" i="1"/>
  <c r="AS351" i="1"/>
  <c r="R351" i="1"/>
  <c r="AU351" i="1"/>
  <c r="AW351" i="1"/>
  <c r="AX351" i="1"/>
  <c r="AY351" i="1"/>
  <c r="AZ351" i="1"/>
  <c r="BA351" i="1"/>
  <c r="V351" i="1"/>
  <c r="BB351" i="1"/>
  <c r="BC351" i="1"/>
  <c r="BD351" i="1"/>
  <c r="BE351" i="1"/>
  <c r="BF351" i="1"/>
  <c r="BG351" i="1"/>
  <c r="BH351" i="1"/>
  <c r="BI351" i="1"/>
  <c r="BJ351" i="1"/>
  <c r="BK351" i="1"/>
  <c r="BM351" i="1"/>
  <c r="CB351" i="1"/>
  <c r="CE351" i="1"/>
  <c r="A352" i="1"/>
  <c r="B352" i="1"/>
  <c r="C352" i="1"/>
  <c r="D352" i="1"/>
  <c r="E352" i="1"/>
  <c r="F352" i="1"/>
  <c r="G352" i="1"/>
  <c r="H352" i="1"/>
  <c r="I352" i="1"/>
  <c r="J352" i="1"/>
  <c r="K352" i="1"/>
  <c r="L352" i="1"/>
  <c r="M352" i="1"/>
  <c r="N352" i="1"/>
  <c r="O352" i="1"/>
  <c r="P352" i="1"/>
  <c r="AT352" i="1"/>
  <c r="BL352" i="1"/>
  <c r="BN352" i="1"/>
  <c r="Y352" i="1"/>
  <c r="BO352" i="1"/>
  <c r="BP352" i="1"/>
  <c r="Z352" i="1"/>
  <c r="BQ352" i="1"/>
  <c r="BR352" i="1"/>
  <c r="AA352" i="1"/>
  <c r="BS352" i="1"/>
  <c r="BT352" i="1"/>
  <c r="AB352" i="1"/>
  <c r="BU352" i="1"/>
  <c r="BV352" i="1"/>
  <c r="AC352" i="1"/>
  <c r="BW352" i="1"/>
  <c r="AD352" i="1"/>
  <c r="BY352" i="1"/>
  <c r="AE352" i="1"/>
  <c r="CA352" i="1"/>
  <c r="AF352" i="1"/>
  <c r="CD352" i="1"/>
  <c r="AG352" i="1"/>
  <c r="CF352" i="1"/>
  <c r="CG352" i="1"/>
  <c r="AH352" i="1"/>
  <c r="Q352" i="1"/>
  <c r="AI352" i="1"/>
  <c r="AJ352" i="1"/>
  <c r="AK352" i="1"/>
  <c r="AL352" i="1"/>
  <c r="AM352" i="1"/>
  <c r="AN352" i="1"/>
  <c r="AO352" i="1"/>
  <c r="AQ352" i="1"/>
  <c r="AR352" i="1"/>
  <c r="AS352" i="1"/>
  <c r="R352" i="1"/>
  <c r="AU352" i="1"/>
  <c r="AW352" i="1"/>
  <c r="AX352" i="1"/>
  <c r="AY352" i="1"/>
  <c r="AZ352" i="1"/>
  <c r="BA352" i="1"/>
  <c r="V352" i="1"/>
  <c r="BB352" i="1"/>
  <c r="BC352" i="1"/>
  <c r="BD352" i="1"/>
  <c r="BE352" i="1"/>
  <c r="BF352" i="1"/>
  <c r="BG352" i="1"/>
  <c r="BH352" i="1"/>
  <c r="BI352" i="1"/>
  <c r="BJ352" i="1"/>
  <c r="BK352" i="1"/>
  <c r="BM352" i="1"/>
  <c r="BX352" i="1"/>
  <c r="BZ352" i="1"/>
  <c r="CB352" i="1"/>
  <c r="CC352" i="1"/>
  <c r="CE352" i="1"/>
  <c r="A353" i="1"/>
  <c r="B353" i="1"/>
  <c r="C353" i="1"/>
  <c r="D353" i="1"/>
  <c r="E353" i="1"/>
  <c r="F353" i="1"/>
  <c r="G353" i="1"/>
  <c r="H353" i="1"/>
  <c r="I353" i="1"/>
  <c r="J353" i="1"/>
  <c r="K353" i="1"/>
  <c r="L353" i="1"/>
  <c r="M353" i="1"/>
  <c r="N353" i="1"/>
  <c r="O353" i="1"/>
  <c r="P353" i="1"/>
  <c r="AT353" i="1"/>
  <c r="BL353" i="1"/>
  <c r="BN353" i="1"/>
  <c r="Y353" i="1"/>
  <c r="BO353" i="1"/>
  <c r="BP353" i="1"/>
  <c r="Z353" i="1"/>
  <c r="BQ353" i="1"/>
  <c r="BR353" i="1"/>
  <c r="AA353" i="1"/>
  <c r="BS353" i="1"/>
  <c r="AB353" i="1"/>
  <c r="BU353" i="1"/>
  <c r="BV353" i="1"/>
  <c r="AC353" i="1"/>
  <c r="BW353" i="1"/>
  <c r="BX353" i="1"/>
  <c r="AD353" i="1"/>
  <c r="BY353" i="1"/>
  <c r="BZ353" i="1"/>
  <c r="AE353" i="1"/>
  <c r="CA353" i="1"/>
  <c r="AF353" i="1"/>
  <c r="CD353" i="1"/>
  <c r="AG353" i="1"/>
  <c r="CF353" i="1"/>
  <c r="CG353" i="1"/>
  <c r="AH353" i="1"/>
  <c r="Q353" i="1"/>
  <c r="AI353" i="1"/>
  <c r="AJ353" i="1"/>
  <c r="AK353" i="1"/>
  <c r="AL353" i="1"/>
  <c r="AM353" i="1"/>
  <c r="AN353" i="1"/>
  <c r="AO353" i="1"/>
  <c r="AQ353" i="1"/>
  <c r="AR353" i="1"/>
  <c r="AS353" i="1"/>
  <c r="R353" i="1"/>
  <c r="AU353" i="1"/>
  <c r="AW353" i="1"/>
  <c r="AX353" i="1"/>
  <c r="AY353" i="1"/>
  <c r="AZ353" i="1"/>
  <c r="BA353" i="1"/>
  <c r="V353" i="1"/>
  <c r="BB353" i="1"/>
  <c r="BC353" i="1"/>
  <c r="BD353" i="1"/>
  <c r="BE353" i="1"/>
  <c r="BF353" i="1"/>
  <c r="BG353" i="1"/>
  <c r="BH353" i="1"/>
  <c r="BI353" i="1"/>
  <c r="BJ353" i="1"/>
  <c r="BK353" i="1"/>
  <c r="BM353" i="1"/>
  <c r="BT353" i="1"/>
  <c r="CB353" i="1"/>
  <c r="CC353" i="1"/>
  <c r="CE353" i="1"/>
  <c r="A354" i="1"/>
  <c r="B354" i="1"/>
  <c r="C354" i="1"/>
  <c r="D354" i="1"/>
  <c r="E354" i="1"/>
  <c r="F354" i="1"/>
  <c r="G354" i="1"/>
  <c r="H354" i="1"/>
  <c r="I354" i="1"/>
  <c r="J354" i="1"/>
  <c r="K354" i="1"/>
  <c r="L354" i="1"/>
  <c r="M354" i="1"/>
  <c r="N354" i="1"/>
  <c r="O354" i="1"/>
  <c r="P354" i="1"/>
  <c r="AT354" i="1"/>
  <c r="BL354" i="1"/>
  <c r="BN354" i="1"/>
  <c r="Y354" i="1"/>
  <c r="BO354" i="1"/>
  <c r="BP354" i="1"/>
  <c r="Z354" i="1"/>
  <c r="BQ354" i="1"/>
  <c r="BR354" i="1"/>
  <c r="AA354" i="1"/>
  <c r="BS354" i="1"/>
  <c r="AB354" i="1"/>
  <c r="BU354" i="1"/>
  <c r="BV354" i="1"/>
  <c r="AC354" i="1"/>
  <c r="BW354" i="1"/>
  <c r="AD354" i="1"/>
  <c r="BY354" i="1"/>
  <c r="AE354" i="1"/>
  <c r="CA354" i="1"/>
  <c r="AF354" i="1"/>
  <c r="CD354" i="1"/>
  <c r="AG354" i="1"/>
  <c r="CF354" i="1"/>
  <c r="CG354" i="1"/>
  <c r="AH354" i="1"/>
  <c r="Q354" i="1"/>
  <c r="AI354" i="1"/>
  <c r="AJ354" i="1"/>
  <c r="AK354" i="1"/>
  <c r="AL354" i="1"/>
  <c r="AM354" i="1"/>
  <c r="AN354" i="1"/>
  <c r="AO354" i="1"/>
  <c r="AQ354" i="1"/>
  <c r="AR354" i="1"/>
  <c r="AS354" i="1"/>
  <c r="R354" i="1"/>
  <c r="AU354" i="1"/>
  <c r="AW354" i="1"/>
  <c r="AX354" i="1"/>
  <c r="AY354" i="1"/>
  <c r="AZ354" i="1"/>
  <c r="BA354" i="1"/>
  <c r="V354" i="1"/>
  <c r="W354" i="1"/>
  <c r="X354" i="1"/>
  <c r="BB354" i="1"/>
  <c r="BC354" i="1"/>
  <c r="BD354" i="1"/>
  <c r="BE354" i="1"/>
  <c r="BF354" i="1"/>
  <c r="BG354" i="1"/>
  <c r="BH354" i="1"/>
  <c r="BI354" i="1"/>
  <c r="BJ354" i="1"/>
  <c r="BK354" i="1"/>
  <c r="BM354" i="1"/>
  <c r="BT354" i="1"/>
  <c r="BX354" i="1"/>
  <c r="BZ354" i="1"/>
  <c r="CB354" i="1"/>
  <c r="CC354" i="1"/>
  <c r="CE354" i="1"/>
  <c r="A355" i="1"/>
  <c r="B355" i="1"/>
  <c r="C355" i="1"/>
  <c r="D355" i="1"/>
  <c r="E355" i="1"/>
  <c r="F355" i="1"/>
  <c r="G355" i="1"/>
  <c r="H355" i="1"/>
  <c r="I355" i="1"/>
  <c r="J355" i="1"/>
  <c r="K355" i="1"/>
  <c r="L355" i="1"/>
  <c r="M355" i="1"/>
  <c r="N355" i="1"/>
  <c r="O355" i="1"/>
  <c r="P355" i="1"/>
  <c r="AT355" i="1"/>
  <c r="BL355" i="1"/>
  <c r="BN355" i="1"/>
  <c r="Y355" i="1"/>
  <c r="BO355" i="1"/>
  <c r="BP355" i="1"/>
  <c r="Z355" i="1"/>
  <c r="BQ355" i="1"/>
  <c r="BR355" i="1"/>
  <c r="AA355" i="1"/>
  <c r="BS355" i="1"/>
  <c r="AB355" i="1"/>
  <c r="BU355" i="1"/>
  <c r="AC355" i="1"/>
  <c r="BW355" i="1"/>
  <c r="AD355" i="1"/>
  <c r="BY355" i="1"/>
  <c r="AE355" i="1"/>
  <c r="CA355" i="1"/>
  <c r="AF355" i="1"/>
  <c r="CD355" i="1"/>
  <c r="AG355" i="1"/>
  <c r="CF355" i="1"/>
  <c r="CG355" i="1"/>
  <c r="AH355" i="1"/>
  <c r="Q355" i="1"/>
  <c r="AI355" i="1"/>
  <c r="AJ355" i="1"/>
  <c r="AK355" i="1"/>
  <c r="AL355" i="1"/>
  <c r="AM355" i="1"/>
  <c r="AN355" i="1"/>
  <c r="AO355" i="1"/>
  <c r="AQ355" i="1"/>
  <c r="AR355" i="1"/>
  <c r="AS355" i="1"/>
  <c r="R355" i="1"/>
  <c r="AU355" i="1"/>
  <c r="AW355" i="1"/>
  <c r="AX355" i="1"/>
  <c r="AY355" i="1"/>
  <c r="AZ355" i="1"/>
  <c r="BA355" i="1"/>
  <c r="V355" i="1"/>
  <c r="X355" i="1"/>
  <c r="W355" i="1"/>
  <c r="BB355" i="1"/>
  <c r="BC355" i="1"/>
  <c r="BD355" i="1"/>
  <c r="BE355" i="1"/>
  <c r="BF355" i="1"/>
  <c r="BG355" i="1"/>
  <c r="BH355" i="1"/>
  <c r="BI355" i="1"/>
  <c r="BJ355" i="1"/>
  <c r="BK355" i="1"/>
  <c r="BM355" i="1"/>
  <c r="BT355" i="1"/>
  <c r="BV355" i="1"/>
  <c r="BX355" i="1"/>
  <c r="BZ355" i="1"/>
  <c r="CB355" i="1"/>
  <c r="CC355" i="1"/>
  <c r="CE355" i="1"/>
  <c r="A356" i="1"/>
  <c r="B356" i="1"/>
  <c r="C356" i="1"/>
  <c r="D356" i="1"/>
  <c r="E356" i="1"/>
  <c r="F356" i="1"/>
  <c r="G356" i="1"/>
  <c r="H356" i="1"/>
  <c r="I356" i="1"/>
  <c r="J356" i="1"/>
  <c r="K356" i="1"/>
  <c r="L356" i="1"/>
  <c r="M356" i="1"/>
  <c r="N356" i="1"/>
  <c r="O356" i="1"/>
  <c r="P356" i="1"/>
  <c r="AT356" i="1"/>
  <c r="BL356" i="1"/>
  <c r="Y356" i="1"/>
  <c r="BO356" i="1"/>
  <c r="Z356" i="1"/>
  <c r="BQ356" i="1"/>
  <c r="AA356" i="1"/>
  <c r="BS356" i="1"/>
  <c r="AB356" i="1"/>
  <c r="BU356" i="1"/>
  <c r="AC356" i="1"/>
  <c r="BW356" i="1"/>
  <c r="AD356" i="1"/>
  <c r="BY356" i="1"/>
  <c r="AE356" i="1"/>
  <c r="CA356" i="1"/>
  <c r="AF356" i="1"/>
  <c r="CD356" i="1"/>
  <c r="AG356" i="1"/>
  <c r="CF356" i="1"/>
  <c r="CG356" i="1"/>
  <c r="AH356" i="1"/>
  <c r="Q356" i="1"/>
  <c r="AI356" i="1"/>
  <c r="AJ356" i="1"/>
  <c r="AK356" i="1"/>
  <c r="AL356" i="1"/>
  <c r="AM356" i="1"/>
  <c r="AN356" i="1"/>
  <c r="AO356" i="1"/>
  <c r="AQ356" i="1"/>
  <c r="AR356" i="1"/>
  <c r="AS356" i="1"/>
  <c r="R356" i="1"/>
  <c r="AU356" i="1"/>
  <c r="AW356" i="1"/>
  <c r="AX356" i="1"/>
  <c r="AY356" i="1"/>
  <c r="AZ356" i="1"/>
  <c r="BA356" i="1"/>
  <c r="V356" i="1"/>
  <c r="X356" i="1"/>
  <c r="W356" i="1"/>
  <c r="BB356" i="1"/>
  <c r="BC356" i="1"/>
  <c r="BD356" i="1"/>
  <c r="BE356" i="1"/>
  <c r="BF356" i="1"/>
  <c r="BG356" i="1"/>
  <c r="BH356" i="1"/>
  <c r="BI356" i="1"/>
  <c r="BJ356" i="1"/>
  <c r="BK356" i="1"/>
  <c r="BM356" i="1"/>
  <c r="BN356" i="1"/>
  <c r="BP356" i="1"/>
  <c r="BR356" i="1"/>
  <c r="BT356" i="1"/>
  <c r="BV356" i="1"/>
  <c r="BX356" i="1"/>
  <c r="BZ356" i="1"/>
  <c r="CB356" i="1"/>
  <c r="CC356" i="1"/>
  <c r="CE356" i="1"/>
  <c r="A357" i="1"/>
  <c r="B357" i="1"/>
  <c r="C357" i="1"/>
  <c r="D357" i="1"/>
  <c r="E357" i="1"/>
  <c r="F357" i="1"/>
  <c r="G357" i="1"/>
  <c r="H357" i="1"/>
  <c r="I357" i="1"/>
  <c r="J357" i="1"/>
  <c r="K357" i="1"/>
  <c r="L357" i="1"/>
  <c r="M357" i="1"/>
  <c r="N357" i="1"/>
  <c r="O357" i="1"/>
  <c r="P357" i="1"/>
  <c r="AT357" i="1"/>
  <c r="BL357" i="1"/>
  <c r="Y357" i="1"/>
  <c r="BO357" i="1"/>
  <c r="Z357" i="1"/>
  <c r="BQ357" i="1"/>
  <c r="BR357" i="1"/>
  <c r="AA357" i="1"/>
  <c r="BS357" i="1"/>
  <c r="AB357" i="1"/>
  <c r="BU357" i="1"/>
  <c r="AC357" i="1"/>
  <c r="BW357" i="1"/>
  <c r="AD357" i="1"/>
  <c r="BY357" i="1"/>
  <c r="AE357" i="1"/>
  <c r="CA357" i="1"/>
  <c r="AF357" i="1"/>
  <c r="CD357" i="1"/>
  <c r="AG357" i="1"/>
  <c r="CF357" i="1"/>
  <c r="CG357" i="1"/>
  <c r="AH357" i="1"/>
  <c r="Q357" i="1"/>
  <c r="AI357" i="1"/>
  <c r="AJ357" i="1"/>
  <c r="AK357" i="1"/>
  <c r="AL357" i="1"/>
  <c r="AM357" i="1"/>
  <c r="AN357" i="1"/>
  <c r="AO357" i="1"/>
  <c r="AQ357" i="1"/>
  <c r="AR357" i="1"/>
  <c r="AS357" i="1"/>
  <c r="R357" i="1"/>
  <c r="AU357" i="1"/>
  <c r="AW357" i="1"/>
  <c r="AX357" i="1"/>
  <c r="AY357" i="1"/>
  <c r="AZ357" i="1"/>
  <c r="BA357" i="1"/>
  <c r="V357" i="1"/>
  <c r="X357" i="1"/>
  <c r="W357" i="1"/>
  <c r="BB357" i="1"/>
  <c r="BC357" i="1"/>
  <c r="BD357" i="1"/>
  <c r="BE357" i="1"/>
  <c r="BF357" i="1"/>
  <c r="BG357" i="1"/>
  <c r="BH357" i="1"/>
  <c r="BI357" i="1"/>
  <c r="BJ357" i="1"/>
  <c r="BK357" i="1"/>
  <c r="BM357" i="1"/>
  <c r="BN357" i="1"/>
  <c r="BP357" i="1"/>
  <c r="BT357" i="1"/>
  <c r="BV357" i="1"/>
  <c r="BX357" i="1"/>
  <c r="BZ357" i="1"/>
  <c r="CB357" i="1"/>
  <c r="CC357" i="1"/>
  <c r="CE357" i="1"/>
  <c r="A358" i="1"/>
  <c r="B358" i="1"/>
  <c r="C358" i="1"/>
  <c r="D358" i="1"/>
  <c r="E358" i="1"/>
  <c r="F358" i="1"/>
  <c r="G358" i="1"/>
  <c r="H358" i="1"/>
  <c r="I358" i="1"/>
  <c r="J358" i="1"/>
  <c r="K358" i="1"/>
  <c r="L358" i="1"/>
  <c r="M358" i="1"/>
  <c r="N358" i="1"/>
  <c r="O358" i="1"/>
  <c r="P358" i="1"/>
  <c r="AT358" i="1"/>
  <c r="BL358" i="1"/>
  <c r="BN358" i="1"/>
  <c r="Y358" i="1"/>
  <c r="BO358" i="1"/>
  <c r="BP358" i="1"/>
  <c r="Z358" i="1"/>
  <c r="BQ358" i="1"/>
  <c r="BR358" i="1"/>
  <c r="AA358" i="1"/>
  <c r="BS358" i="1"/>
  <c r="BT358" i="1"/>
  <c r="AB358" i="1"/>
  <c r="BU358" i="1"/>
  <c r="BV358" i="1"/>
  <c r="AC358" i="1"/>
  <c r="BW358" i="1"/>
  <c r="BX358" i="1"/>
  <c r="AD358" i="1"/>
  <c r="BY358" i="1"/>
  <c r="BZ358" i="1"/>
  <c r="AE358" i="1"/>
  <c r="CA358" i="1"/>
  <c r="AF358" i="1"/>
  <c r="CD358" i="1"/>
  <c r="AG358" i="1"/>
  <c r="CF358" i="1"/>
  <c r="CG358" i="1"/>
  <c r="AH358" i="1"/>
  <c r="Q358" i="1"/>
  <c r="AI358" i="1"/>
  <c r="AJ358" i="1"/>
  <c r="AK358" i="1"/>
  <c r="AL358" i="1"/>
  <c r="AM358" i="1"/>
  <c r="AN358" i="1"/>
  <c r="AO358" i="1"/>
  <c r="AQ358" i="1"/>
  <c r="AR358" i="1"/>
  <c r="AS358" i="1"/>
  <c r="R358" i="1"/>
  <c r="AU358" i="1"/>
  <c r="AW358" i="1"/>
  <c r="AX358" i="1"/>
  <c r="AY358" i="1"/>
  <c r="AZ358" i="1"/>
  <c r="BA358" i="1"/>
  <c r="V358" i="1"/>
  <c r="BB358" i="1"/>
  <c r="BC358" i="1"/>
  <c r="BD358" i="1"/>
  <c r="BE358" i="1"/>
  <c r="BF358" i="1"/>
  <c r="BG358" i="1"/>
  <c r="BH358" i="1"/>
  <c r="BI358" i="1"/>
  <c r="BJ358" i="1"/>
  <c r="BK358" i="1"/>
  <c r="BM358" i="1"/>
  <c r="CB358" i="1"/>
  <c r="CC358" i="1"/>
  <c r="CE358" i="1"/>
  <c r="A359" i="1"/>
  <c r="B359" i="1"/>
  <c r="C359" i="1"/>
  <c r="D359" i="1"/>
  <c r="E359" i="1"/>
  <c r="F359" i="1"/>
  <c r="G359" i="1"/>
  <c r="H359" i="1"/>
  <c r="I359" i="1"/>
  <c r="J359" i="1"/>
  <c r="K359" i="1"/>
  <c r="L359" i="1"/>
  <c r="M359" i="1"/>
  <c r="N359" i="1"/>
  <c r="O359" i="1"/>
  <c r="P359" i="1"/>
  <c r="AT359" i="1"/>
  <c r="BL359" i="1"/>
  <c r="BN359" i="1"/>
  <c r="Y359" i="1"/>
  <c r="BO359" i="1"/>
  <c r="BP359" i="1"/>
  <c r="Z359" i="1"/>
  <c r="BQ359" i="1"/>
  <c r="BR359" i="1"/>
  <c r="AA359" i="1"/>
  <c r="BS359" i="1"/>
  <c r="BT359" i="1"/>
  <c r="AB359" i="1"/>
  <c r="BU359" i="1"/>
  <c r="BV359" i="1"/>
  <c r="AC359" i="1"/>
  <c r="BW359" i="1"/>
  <c r="AD359" i="1"/>
  <c r="BY359" i="1"/>
  <c r="AE359" i="1"/>
  <c r="CA359" i="1"/>
  <c r="AF359" i="1"/>
  <c r="CD359" i="1"/>
  <c r="AG359" i="1"/>
  <c r="CF359" i="1"/>
  <c r="CG359" i="1"/>
  <c r="AH359" i="1"/>
  <c r="Q359" i="1"/>
  <c r="AI359" i="1"/>
  <c r="AJ359" i="1"/>
  <c r="AK359" i="1"/>
  <c r="AL359" i="1"/>
  <c r="AM359" i="1"/>
  <c r="AN359" i="1"/>
  <c r="AO359" i="1"/>
  <c r="AQ359" i="1"/>
  <c r="AR359" i="1"/>
  <c r="AS359" i="1"/>
  <c r="R359" i="1"/>
  <c r="AU359" i="1"/>
  <c r="AW359" i="1"/>
  <c r="AX359" i="1"/>
  <c r="AY359" i="1"/>
  <c r="AZ359" i="1"/>
  <c r="BA359" i="1"/>
  <c r="V359" i="1"/>
  <c r="W359" i="1"/>
  <c r="X359" i="1"/>
  <c r="BB359" i="1"/>
  <c r="BC359" i="1"/>
  <c r="BD359" i="1"/>
  <c r="BE359" i="1"/>
  <c r="BF359" i="1"/>
  <c r="BG359" i="1"/>
  <c r="BH359" i="1"/>
  <c r="BI359" i="1"/>
  <c r="BJ359" i="1"/>
  <c r="BK359" i="1"/>
  <c r="BM359" i="1"/>
  <c r="BX359" i="1"/>
  <c r="BZ359" i="1"/>
  <c r="CB359" i="1"/>
  <c r="CC359" i="1"/>
  <c r="CE359" i="1"/>
  <c r="A360" i="1"/>
  <c r="B360" i="1"/>
  <c r="C360" i="1"/>
  <c r="D360" i="1"/>
  <c r="E360" i="1"/>
  <c r="F360" i="1"/>
  <c r="G360" i="1"/>
  <c r="H360" i="1"/>
  <c r="I360" i="1"/>
  <c r="J360" i="1"/>
  <c r="K360" i="1"/>
  <c r="L360" i="1"/>
  <c r="M360" i="1"/>
  <c r="N360" i="1"/>
  <c r="O360" i="1"/>
  <c r="P360" i="1"/>
  <c r="AT360" i="1"/>
  <c r="BL360" i="1"/>
  <c r="BN360" i="1"/>
  <c r="Y360" i="1"/>
  <c r="BO360" i="1"/>
  <c r="BP360" i="1"/>
  <c r="Z360" i="1"/>
  <c r="BQ360" i="1"/>
  <c r="BR360" i="1"/>
  <c r="AA360" i="1"/>
  <c r="BS360" i="1"/>
  <c r="BT360" i="1"/>
  <c r="AB360" i="1"/>
  <c r="BU360" i="1"/>
  <c r="BV360" i="1"/>
  <c r="AC360" i="1"/>
  <c r="BW360" i="1"/>
  <c r="AD360" i="1"/>
  <c r="BY360" i="1"/>
  <c r="AE360" i="1"/>
  <c r="CA360" i="1"/>
  <c r="AF360" i="1"/>
  <c r="CD360" i="1"/>
  <c r="AG360" i="1"/>
  <c r="CF360" i="1"/>
  <c r="CG360" i="1"/>
  <c r="AH360" i="1"/>
  <c r="Q360" i="1"/>
  <c r="AI360" i="1"/>
  <c r="AJ360" i="1"/>
  <c r="AK360" i="1"/>
  <c r="AL360" i="1"/>
  <c r="AM360" i="1"/>
  <c r="AN360" i="1"/>
  <c r="AO360" i="1"/>
  <c r="AQ360" i="1"/>
  <c r="AR360" i="1"/>
  <c r="AS360" i="1"/>
  <c r="R360" i="1"/>
  <c r="AU360" i="1"/>
  <c r="AW360" i="1"/>
  <c r="AX360" i="1"/>
  <c r="AY360" i="1"/>
  <c r="AZ360" i="1"/>
  <c r="BA360" i="1"/>
  <c r="V360" i="1"/>
  <c r="BB360" i="1"/>
  <c r="BC360" i="1"/>
  <c r="BD360" i="1"/>
  <c r="BE360" i="1"/>
  <c r="BF360" i="1"/>
  <c r="BG360" i="1"/>
  <c r="BH360" i="1"/>
  <c r="BI360" i="1"/>
  <c r="BJ360" i="1"/>
  <c r="BK360" i="1"/>
  <c r="BM360" i="1"/>
  <c r="BX360" i="1"/>
  <c r="BZ360" i="1"/>
  <c r="CB360" i="1"/>
  <c r="CC360" i="1"/>
  <c r="CE360" i="1"/>
  <c r="A361" i="1"/>
  <c r="B361" i="1"/>
  <c r="C361" i="1"/>
  <c r="D361" i="1"/>
  <c r="E361" i="1"/>
  <c r="F361" i="1"/>
  <c r="G361" i="1"/>
  <c r="H361" i="1"/>
  <c r="I361" i="1"/>
  <c r="J361" i="1"/>
  <c r="K361" i="1"/>
  <c r="L361" i="1"/>
  <c r="M361" i="1"/>
  <c r="N361" i="1"/>
  <c r="O361" i="1"/>
  <c r="P361" i="1"/>
  <c r="AT361" i="1"/>
  <c r="BL361" i="1"/>
  <c r="Y361" i="1"/>
  <c r="BO361" i="1"/>
  <c r="Z361" i="1"/>
  <c r="BQ361" i="1"/>
  <c r="AA361" i="1"/>
  <c r="BS361" i="1"/>
  <c r="AB361" i="1"/>
  <c r="BU361" i="1"/>
  <c r="AC361" i="1"/>
  <c r="BW361" i="1"/>
  <c r="AD361" i="1"/>
  <c r="BY361" i="1"/>
  <c r="AE361" i="1"/>
  <c r="CA361" i="1"/>
  <c r="AF361" i="1"/>
  <c r="CD361" i="1"/>
  <c r="AG361" i="1"/>
  <c r="CF361" i="1"/>
  <c r="CG361" i="1"/>
  <c r="AH361" i="1"/>
  <c r="Q361" i="1"/>
  <c r="AI361" i="1"/>
  <c r="AJ361" i="1"/>
  <c r="AK361" i="1"/>
  <c r="AL361" i="1"/>
  <c r="AM361" i="1"/>
  <c r="AN361" i="1"/>
  <c r="AO361" i="1"/>
  <c r="AQ361" i="1"/>
  <c r="AR361" i="1"/>
  <c r="AS361" i="1"/>
  <c r="R361" i="1"/>
  <c r="AU361" i="1"/>
  <c r="AW361" i="1"/>
  <c r="AX361" i="1"/>
  <c r="AY361" i="1"/>
  <c r="AZ361" i="1"/>
  <c r="BA361" i="1"/>
  <c r="V361" i="1"/>
  <c r="W361" i="1"/>
  <c r="X361" i="1"/>
  <c r="BB361" i="1"/>
  <c r="BC361" i="1"/>
  <c r="BD361" i="1"/>
  <c r="BE361" i="1"/>
  <c r="BF361" i="1"/>
  <c r="BG361" i="1"/>
  <c r="BH361" i="1"/>
  <c r="BI361" i="1"/>
  <c r="BJ361" i="1"/>
  <c r="BK361" i="1"/>
  <c r="BM361" i="1"/>
  <c r="BN361" i="1"/>
  <c r="BP361" i="1"/>
  <c r="BR361" i="1"/>
  <c r="BT361" i="1"/>
  <c r="BV361" i="1"/>
  <c r="BX361" i="1"/>
  <c r="BZ361" i="1"/>
  <c r="CB361" i="1"/>
  <c r="CC361" i="1"/>
  <c r="CE361" i="1"/>
  <c r="A362" i="1"/>
  <c r="B362" i="1"/>
  <c r="C362" i="1"/>
  <c r="D362" i="1"/>
  <c r="E362" i="1"/>
  <c r="F362" i="1"/>
  <c r="G362" i="1"/>
  <c r="H362" i="1"/>
  <c r="I362" i="1"/>
  <c r="J362" i="1"/>
  <c r="K362" i="1"/>
  <c r="L362" i="1"/>
  <c r="M362" i="1"/>
  <c r="N362" i="1"/>
  <c r="O362" i="1"/>
  <c r="P362" i="1"/>
  <c r="AT362" i="1"/>
  <c r="BL362" i="1"/>
  <c r="Y362" i="1"/>
  <c r="BO362" i="1"/>
  <c r="Z362" i="1"/>
  <c r="BQ362" i="1"/>
  <c r="BR362" i="1"/>
  <c r="AA362" i="1"/>
  <c r="BS362" i="1"/>
  <c r="AB362" i="1"/>
  <c r="BU362" i="1"/>
  <c r="AC362" i="1"/>
  <c r="BW362" i="1"/>
  <c r="AD362" i="1"/>
  <c r="BY362" i="1"/>
  <c r="AE362" i="1"/>
  <c r="CA362" i="1"/>
  <c r="AF362" i="1"/>
  <c r="CD362" i="1"/>
  <c r="AG362" i="1"/>
  <c r="CF362" i="1"/>
  <c r="CG362" i="1"/>
  <c r="AH362" i="1"/>
  <c r="Q362" i="1"/>
  <c r="AI362" i="1"/>
  <c r="AJ362" i="1"/>
  <c r="AK362" i="1"/>
  <c r="AL362" i="1"/>
  <c r="AM362" i="1"/>
  <c r="AN362" i="1"/>
  <c r="AO362" i="1"/>
  <c r="AQ362" i="1"/>
  <c r="AR362" i="1"/>
  <c r="AS362" i="1"/>
  <c r="R362" i="1"/>
  <c r="AU362" i="1"/>
  <c r="AW362" i="1"/>
  <c r="AX362" i="1"/>
  <c r="AY362" i="1"/>
  <c r="AZ362" i="1"/>
  <c r="BA362" i="1"/>
  <c r="V362" i="1"/>
  <c r="W362" i="1"/>
  <c r="X362" i="1"/>
  <c r="BB362" i="1"/>
  <c r="BC362" i="1"/>
  <c r="BD362" i="1"/>
  <c r="BE362" i="1"/>
  <c r="BF362" i="1"/>
  <c r="BG362" i="1"/>
  <c r="BH362" i="1"/>
  <c r="BI362" i="1"/>
  <c r="BJ362" i="1"/>
  <c r="BK362" i="1"/>
  <c r="BM362" i="1"/>
  <c r="BN362" i="1"/>
  <c r="BP362" i="1"/>
  <c r="BT362" i="1"/>
  <c r="BV362" i="1"/>
  <c r="BX362" i="1"/>
  <c r="BZ362" i="1"/>
  <c r="CB362" i="1"/>
  <c r="CC362" i="1"/>
  <c r="CE362" i="1"/>
  <c r="A363" i="1"/>
  <c r="B363" i="1"/>
  <c r="C363" i="1"/>
  <c r="D363" i="1"/>
  <c r="E363" i="1"/>
  <c r="F363" i="1"/>
  <c r="G363" i="1"/>
  <c r="H363" i="1"/>
  <c r="I363" i="1"/>
  <c r="J363" i="1"/>
  <c r="K363" i="1"/>
  <c r="L363" i="1"/>
  <c r="M363" i="1"/>
  <c r="N363" i="1"/>
  <c r="O363" i="1"/>
  <c r="P363" i="1"/>
  <c r="AT363" i="1"/>
  <c r="BL363" i="1"/>
  <c r="Y363" i="1"/>
  <c r="BO363" i="1"/>
  <c r="Z363" i="1"/>
  <c r="BQ363" i="1"/>
  <c r="BR363" i="1"/>
  <c r="AA363" i="1"/>
  <c r="BS363" i="1"/>
  <c r="AB363" i="1"/>
  <c r="BU363" i="1"/>
  <c r="AC363" i="1"/>
  <c r="BW363" i="1"/>
  <c r="AD363" i="1"/>
  <c r="BY363" i="1"/>
  <c r="AE363" i="1"/>
  <c r="CA363" i="1"/>
  <c r="AF363" i="1"/>
  <c r="CD363" i="1"/>
  <c r="AG363" i="1"/>
  <c r="CF363" i="1"/>
  <c r="CG363" i="1"/>
  <c r="AH363" i="1"/>
  <c r="Q363" i="1"/>
  <c r="AI363" i="1"/>
  <c r="AJ363" i="1"/>
  <c r="AK363" i="1"/>
  <c r="AL363" i="1"/>
  <c r="AM363" i="1"/>
  <c r="AN363" i="1"/>
  <c r="AO363" i="1"/>
  <c r="AQ363" i="1"/>
  <c r="AR363" i="1"/>
  <c r="AS363" i="1"/>
  <c r="R363" i="1"/>
  <c r="AU363" i="1"/>
  <c r="AW363" i="1"/>
  <c r="AX363" i="1"/>
  <c r="AY363" i="1"/>
  <c r="AZ363" i="1"/>
  <c r="BA363" i="1"/>
  <c r="V363" i="1"/>
  <c r="W363" i="1"/>
  <c r="X363" i="1"/>
  <c r="BB363" i="1"/>
  <c r="BC363" i="1"/>
  <c r="BD363" i="1"/>
  <c r="BE363" i="1"/>
  <c r="BF363" i="1"/>
  <c r="BG363" i="1"/>
  <c r="BH363" i="1"/>
  <c r="BI363" i="1"/>
  <c r="BJ363" i="1"/>
  <c r="BK363" i="1"/>
  <c r="BM363" i="1"/>
  <c r="BN363" i="1"/>
  <c r="BP363" i="1"/>
  <c r="BT363" i="1"/>
  <c r="BV363" i="1"/>
  <c r="BX363" i="1"/>
  <c r="BZ363" i="1"/>
  <c r="CB363" i="1"/>
  <c r="CC363" i="1"/>
  <c r="CE363" i="1"/>
  <c r="A364" i="1"/>
  <c r="B364" i="1"/>
  <c r="C364" i="1"/>
  <c r="D364" i="1"/>
  <c r="E364" i="1"/>
  <c r="F364" i="1"/>
  <c r="G364" i="1"/>
  <c r="H364" i="1"/>
  <c r="I364" i="1"/>
  <c r="J364" i="1"/>
  <c r="K364" i="1"/>
  <c r="L364" i="1"/>
  <c r="M364" i="1"/>
  <c r="N364" i="1"/>
  <c r="O364" i="1"/>
  <c r="P364" i="1"/>
  <c r="AT364" i="1"/>
  <c r="BL364" i="1"/>
  <c r="BN364" i="1"/>
  <c r="Y364" i="1"/>
  <c r="BO364" i="1"/>
  <c r="BP364" i="1"/>
  <c r="Z364" i="1"/>
  <c r="BQ364" i="1"/>
  <c r="BR364" i="1"/>
  <c r="AA364" i="1"/>
  <c r="BS364" i="1"/>
  <c r="BT364" i="1"/>
  <c r="AB364" i="1"/>
  <c r="BU364" i="1"/>
  <c r="BV364" i="1"/>
  <c r="AC364" i="1"/>
  <c r="BW364" i="1"/>
  <c r="AD364" i="1"/>
  <c r="BY364" i="1"/>
  <c r="AE364" i="1"/>
  <c r="CA364" i="1"/>
  <c r="AF364" i="1"/>
  <c r="CD364" i="1"/>
  <c r="AG364" i="1"/>
  <c r="CF364" i="1"/>
  <c r="CG364" i="1"/>
  <c r="AH364" i="1"/>
  <c r="Q364" i="1"/>
  <c r="AI364" i="1"/>
  <c r="AJ364" i="1"/>
  <c r="AK364" i="1"/>
  <c r="AL364" i="1"/>
  <c r="AM364" i="1"/>
  <c r="AN364" i="1"/>
  <c r="AO364" i="1"/>
  <c r="AQ364" i="1"/>
  <c r="AR364" i="1"/>
  <c r="AS364" i="1"/>
  <c r="R364" i="1"/>
  <c r="AU364" i="1"/>
  <c r="AW364" i="1"/>
  <c r="AX364" i="1"/>
  <c r="AY364" i="1"/>
  <c r="AZ364" i="1"/>
  <c r="BA364" i="1"/>
  <c r="V364" i="1"/>
  <c r="BB364" i="1"/>
  <c r="BC364" i="1"/>
  <c r="BD364" i="1"/>
  <c r="BE364" i="1"/>
  <c r="BF364" i="1"/>
  <c r="BG364" i="1"/>
  <c r="BH364" i="1"/>
  <c r="BI364" i="1"/>
  <c r="BJ364" i="1"/>
  <c r="BK364" i="1"/>
  <c r="BM364" i="1"/>
  <c r="BX364" i="1"/>
  <c r="BZ364" i="1"/>
  <c r="CB364" i="1"/>
  <c r="CC364" i="1"/>
  <c r="CE364" i="1"/>
  <c r="A365" i="1"/>
  <c r="B365" i="1"/>
  <c r="C365" i="1"/>
  <c r="D365" i="1"/>
  <c r="E365" i="1"/>
  <c r="F365" i="1"/>
  <c r="G365" i="1"/>
  <c r="H365" i="1"/>
  <c r="I365" i="1"/>
  <c r="J365" i="1"/>
  <c r="K365" i="1"/>
  <c r="L365" i="1"/>
  <c r="M365" i="1"/>
  <c r="N365" i="1"/>
  <c r="O365" i="1"/>
  <c r="P365" i="1"/>
  <c r="AT365" i="1"/>
  <c r="BL365" i="1"/>
  <c r="BN365" i="1"/>
  <c r="Y365" i="1"/>
  <c r="BO365" i="1"/>
  <c r="BP365" i="1"/>
  <c r="Z365" i="1"/>
  <c r="BQ365" i="1"/>
  <c r="BR365" i="1"/>
  <c r="AA365" i="1"/>
  <c r="BS365" i="1"/>
  <c r="BT365" i="1"/>
  <c r="AB365" i="1"/>
  <c r="BU365" i="1"/>
  <c r="BV365" i="1"/>
  <c r="AC365" i="1"/>
  <c r="BW365" i="1"/>
  <c r="BX365" i="1"/>
  <c r="AD365" i="1"/>
  <c r="BY365" i="1"/>
  <c r="BZ365" i="1"/>
  <c r="AE365" i="1"/>
  <c r="CA365" i="1"/>
  <c r="CC365" i="1"/>
  <c r="AF365" i="1"/>
  <c r="CD365" i="1"/>
  <c r="AG365" i="1"/>
  <c r="CF365" i="1"/>
  <c r="CG365" i="1"/>
  <c r="AH365" i="1"/>
  <c r="Q365" i="1"/>
  <c r="AI365" i="1"/>
  <c r="AJ365" i="1"/>
  <c r="AK365" i="1"/>
  <c r="AL365" i="1"/>
  <c r="AM365" i="1"/>
  <c r="AN365" i="1"/>
  <c r="AO365" i="1"/>
  <c r="AQ365" i="1"/>
  <c r="AR365" i="1"/>
  <c r="AS365" i="1"/>
  <c r="R365" i="1"/>
  <c r="AU365" i="1"/>
  <c r="AW365" i="1"/>
  <c r="AX365" i="1"/>
  <c r="AY365" i="1"/>
  <c r="AZ365" i="1"/>
  <c r="BA365" i="1"/>
  <c r="V365" i="1"/>
  <c r="W365" i="1"/>
  <c r="X365" i="1"/>
  <c r="BB365" i="1"/>
  <c r="BC365" i="1"/>
  <c r="BD365" i="1"/>
  <c r="BE365" i="1"/>
  <c r="BF365" i="1"/>
  <c r="BG365" i="1"/>
  <c r="BH365" i="1"/>
  <c r="BI365" i="1"/>
  <c r="BJ365" i="1"/>
  <c r="BK365" i="1"/>
  <c r="BM365" i="1"/>
  <c r="CB365" i="1"/>
  <c r="CE365" i="1"/>
  <c r="A366" i="1"/>
  <c r="B366" i="1"/>
  <c r="C366" i="1"/>
  <c r="D366" i="1"/>
  <c r="E366" i="1"/>
  <c r="F366" i="1"/>
  <c r="G366" i="1"/>
  <c r="H366" i="1"/>
  <c r="I366" i="1"/>
  <c r="J366" i="1"/>
  <c r="K366" i="1"/>
  <c r="L366" i="1"/>
  <c r="M366" i="1"/>
  <c r="N366" i="1"/>
  <c r="O366" i="1"/>
  <c r="P366" i="1"/>
  <c r="AT366" i="1"/>
  <c r="BL366" i="1"/>
  <c r="Y366" i="1"/>
  <c r="BO366" i="1"/>
  <c r="Z366" i="1"/>
  <c r="BQ366" i="1"/>
  <c r="BR366" i="1"/>
  <c r="AA366" i="1"/>
  <c r="BS366" i="1"/>
  <c r="AB366" i="1"/>
  <c r="BU366" i="1"/>
  <c r="AC366" i="1"/>
  <c r="BW366" i="1"/>
  <c r="AD366" i="1"/>
  <c r="BY366" i="1"/>
  <c r="AE366" i="1"/>
  <c r="CA366" i="1"/>
  <c r="AF366" i="1"/>
  <c r="CD366" i="1"/>
  <c r="AG366" i="1"/>
  <c r="CF366" i="1"/>
  <c r="CG366" i="1"/>
  <c r="AH366" i="1"/>
  <c r="Q366" i="1"/>
  <c r="AI366" i="1"/>
  <c r="AJ366" i="1"/>
  <c r="AK366" i="1"/>
  <c r="AL366" i="1"/>
  <c r="AM366" i="1"/>
  <c r="AN366" i="1"/>
  <c r="AO366" i="1"/>
  <c r="AQ366" i="1"/>
  <c r="AR366" i="1"/>
  <c r="AS366" i="1"/>
  <c r="R366" i="1"/>
  <c r="AU366" i="1"/>
  <c r="AW366" i="1"/>
  <c r="AX366" i="1"/>
  <c r="AY366" i="1"/>
  <c r="AZ366" i="1"/>
  <c r="BA366" i="1"/>
  <c r="V366" i="1"/>
  <c r="W366" i="1"/>
  <c r="X366" i="1"/>
  <c r="BB366" i="1"/>
  <c r="BC366" i="1"/>
  <c r="BD366" i="1"/>
  <c r="BE366" i="1"/>
  <c r="BF366" i="1"/>
  <c r="BG366" i="1"/>
  <c r="BH366" i="1"/>
  <c r="BI366" i="1"/>
  <c r="BJ366" i="1"/>
  <c r="BK366" i="1"/>
  <c r="BM366" i="1"/>
  <c r="BN366" i="1"/>
  <c r="BP366" i="1"/>
  <c r="BT366" i="1"/>
  <c r="BV366" i="1"/>
  <c r="BX366" i="1"/>
  <c r="BZ366" i="1"/>
  <c r="CB366" i="1"/>
  <c r="CC366" i="1"/>
  <c r="CE366" i="1"/>
  <c r="A367" i="1"/>
  <c r="B367" i="1"/>
  <c r="C367" i="1"/>
  <c r="D367" i="1"/>
  <c r="E367" i="1"/>
  <c r="F367" i="1"/>
  <c r="G367" i="1"/>
  <c r="H367" i="1"/>
  <c r="I367" i="1"/>
  <c r="J367" i="1"/>
  <c r="K367" i="1"/>
  <c r="L367" i="1"/>
  <c r="M367" i="1"/>
  <c r="N367" i="1"/>
  <c r="O367" i="1"/>
  <c r="P367" i="1"/>
  <c r="AT367" i="1"/>
  <c r="BL367" i="1"/>
  <c r="BN367" i="1"/>
  <c r="Y367" i="1"/>
  <c r="BO367" i="1"/>
  <c r="BP367" i="1"/>
  <c r="Z367" i="1"/>
  <c r="BQ367" i="1"/>
  <c r="BR367" i="1"/>
  <c r="AA367" i="1"/>
  <c r="BS367" i="1"/>
  <c r="BT367" i="1"/>
  <c r="AB367" i="1"/>
  <c r="BU367" i="1"/>
  <c r="BV367" i="1"/>
  <c r="AC367" i="1"/>
  <c r="BW367" i="1"/>
  <c r="AD367" i="1"/>
  <c r="BY367" i="1"/>
  <c r="AE367" i="1"/>
  <c r="CA367" i="1"/>
  <c r="AF367" i="1"/>
  <c r="CD367" i="1"/>
  <c r="AG367" i="1"/>
  <c r="CF367" i="1"/>
  <c r="CG367" i="1"/>
  <c r="AH367" i="1"/>
  <c r="Q367" i="1"/>
  <c r="AI367" i="1"/>
  <c r="AJ367" i="1"/>
  <c r="AK367" i="1"/>
  <c r="AL367" i="1"/>
  <c r="AM367" i="1"/>
  <c r="AN367" i="1"/>
  <c r="AO367" i="1"/>
  <c r="AQ367" i="1"/>
  <c r="AR367" i="1"/>
  <c r="AS367" i="1"/>
  <c r="R367" i="1"/>
  <c r="AU367" i="1"/>
  <c r="AW367" i="1"/>
  <c r="AX367" i="1"/>
  <c r="AY367" i="1"/>
  <c r="AZ367" i="1"/>
  <c r="BA367" i="1"/>
  <c r="V367" i="1"/>
  <c r="W367" i="1"/>
  <c r="X367" i="1"/>
  <c r="BB367" i="1"/>
  <c r="BC367" i="1"/>
  <c r="BD367" i="1"/>
  <c r="BE367" i="1"/>
  <c r="BF367" i="1"/>
  <c r="BG367" i="1"/>
  <c r="BH367" i="1"/>
  <c r="BI367" i="1"/>
  <c r="BJ367" i="1"/>
  <c r="BK367" i="1"/>
  <c r="BM367" i="1"/>
  <c r="BX367" i="1"/>
  <c r="BZ367" i="1"/>
  <c r="CB367" i="1"/>
  <c r="CC367" i="1"/>
  <c r="CE367" i="1"/>
  <c r="A368" i="1"/>
  <c r="B368" i="1"/>
  <c r="C368" i="1"/>
  <c r="D368" i="1"/>
  <c r="E368" i="1"/>
  <c r="F368" i="1"/>
  <c r="G368" i="1"/>
  <c r="H368" i="1"/>
  <c r="I368" i="1"/>
  <c r="J368" i="1"/>
  <c r="K368" i="1"/>
  <c r="L368" i="1"/>
  <c r="M368" i="1"/>
  <c r="N368" i="1"/>
  <c r="O368" i="1"/>
  <c r="P368" i="1"/>
  <c r="AT368" i="1"/>
  <c r="BL368" i="1"/>
  <c r="BN368" i="1"/>
  <c r="Y368" i="1"/>
  <c r="BO368" i="1"/>
  <c r="BP368" i="1"/>
  <c r="Z368" i="1"/>
  <c r="BQ368" i="1"/>
  <c r="BR368" i="1"/>
  <c r="AA368" i="1"/>
  <c r="BS368" i="1"/>
  <c r="BT368" i="1"/>
  <c r="AB368" i="1"/>
  <c r="BU368" i="1"/>
  <c r="BV368" i="1"/>
  <c r="AC368" i="1"/>
  <c r="BW368" i="1"/>
  <c r="AD368" i="1"/>
  <c r="BY368" i="1"/>
  <c r="AE368" i="1"/>
  <c r="CA368" i="1"/>
  <c r="AF368" i="1"/>
  <c r="CD368" i="1"/>
  <c r="AG368" i="1"/>
  <c r="CF368" i="1"/>
  <c r="CG368" i="1"/>
  <c r="AH368" i="1"/>
  <c r="Q368" i="1"/>
  <c r="AI368" i="1"/>
  <c r="AJ368" i="1"/>
  <c r="AK368" i="1"/>
  <c r="AL368" i="1"/>
  <c r="AM368" i="1"/>
  <c r="AN368" i="1"/>
  <c r="AO368" i="1"/>
  <c r="AQ368" i="1"/>
  <c r="AR368" i="1"/>
  <c r="AS368" i="1"/>
  <c r="R368" i="1"/>
  <c r="AU368" i="1"/>
  <c r="AW368" i="1"/>
  <c r="AX368" i="1"/>
  <c r="AY368" i="1"/>
  <c r="AZ368" i="1"/>
  <c r="BA368" i="1"/>
  <c r="V368" i="1"/>
  <c r="BB368" i="1"/>
  <c r="BC368" i="1"/>
  <c r="BD368" i="1"/>
  <c r="BE368" i="1"/>
  <c r="BF368" i="1"/>
  <c r="BG368" i="1"/>
  <c r="BH368" i="1"/>
  <c r="BI368" i="1"/>
  <c r="BJ368" i="1"/>
  <c r="BK368" i="1"/>
  <c r="BM368" i="1"/>
  <c r="BX368" i="1"/>
  <c r="BZ368" i="1"/>
  <c r="CB368" i="1"/>
  <c r="CC368" i="1"/>
  <c r="CE368" i="1"/>
  <c r="A369" i="1"/>
  <c r="B369" i="1"/>
  <c r="C369" i="1"/>
  <c r="D369" i="1"/>
  <c r="E369" i="1"/>
  <c r="F369" i="1"/>
  <c r="G369" i="1"/>
  <c r="H369" i="1"/>
  <c r="I369" i="1"/>
  <c r="J369" i="1"/>
  <c r="K369" i="1"/>
  <c r="L369" i="1"/>
  <c r="M369" i="1"/>
  <c r="N369" i="1"/>
  <c r="O369" i="1"/>
  <c r="P369" i="1"/>
  <c r="AT369" i="1"/>
  <c r="BL369" i="1"/>
  <c r="BN369" i="1"/>
  <c r="Y369" i="1"/>
  <c r="BO369" i="1"/>
  <c r="BP369" i="1"/>
  <c r="Z369" i="1"/>
  <c r="BQ369" i="1"/>
  <c r="BR369" i="1"/>
  <c r="AA369" i="1"/>
  <c r="BS369" i="1"/>
  <c r="BT369" i="1"/>
  <c r="AB369" i="1"/>
  <c r="BU369" i="1"/>
  <c r="BV369" i="1"/>
  <c r="AC369" i="1"/>
  <c r="BW369" i="1"/>
  <c r="AD369" i="1"/>
  <c r="BY369" i="1"/>
  <c r="AE369" i="1"/>
  <c r="CA369" i="1"/>
  <c r="AF369" i="1"/>
  <c r="CD369" i="1"/>
  <c r="AG369" i="1"/>
  <c r="CF369" i="1"/>
  <c r="CG369" i="1"/>
  <c r="AH369" i="1"/>
  <c r="Q369" i="1"/>
  <c r="AI369" i="1"/>
  <c r="AJ369" i="1"/>
  <c r="AK369" i="1"/>
  <c r="AL369" i="1"/>
  <c r="AM369" i="1"/>
  <c r="AN369" i="1"/>
  <c r="AO369" i="1"/>
  <c r="AQ369" i="1"/>
  <c r="AR369" i="1"/>
  <c r="AS369" i="1"/>
  <c r="R369" i="1"/>
  <c r="AU369" i="1"/>
  <c r="AW369" i="1"/>
  <c r="AX369" i="1"/>
  <c r="AY369" i="1"/>
  <c r="AZ369" i="1"/>
  <c r="BA369" i="1"/>
  <c r="V369" i="1"/>
  <c r="X369" i="1"/>
  <c r="W369" i="1"/>
  <c r="BB369" i="1"/>
  <c r="BC369" i="1"/>
  <c r="BD369" i="1"/>
  <c r="BE369" i="1"/>
  <c r="BF369" i="1"/>
  <c r="BG369" i="1"/>
  <c r="BH369" i="1"/>
  <c r="BI369" i="1"/>
  <c r="BJ369" i="1"/>
  <c r="BK369" i="1"/>
  <c r="BM369" i="1"/>
  <c r="BX369" i="1"/>
  <c r="BZ369" i="1"/>
  <c r="CB369" i="1"/>
  <c r="CC369" i="1"/>
  <c r="CE369" i="1"/>
  <c r="A370" i="1"/>
  <c r="B370" i="1"/>
  <c r="C370" i="1"/>
  <c r="D370" i="1"/>
  <c r="E370" i="1"/>
  <c r="F370" i="1"/>
  <c r="G370" i="1"/>
  <c r="H370" i="1"/>
  <c r="I370" i="1"/>
  <c r="J370" i="1"/>
  <c r="K370" i="1"/>
  <c r="L370" i="1"/>
  <c r="M370" i="1"/>
  <c r="N370" i="1"/>
  <c r="O370" i="1"/>
  <c r="P370" i="1"/>
  <c r="AT370" i="1"/>
  <c r="BL370" i="1"/>
  <c r="BN370" i="1"/>
  <c r="Y370" i="1"/>
  <c r="BO370" i="1"/>
  <c r="BP370" i="1"/>
  <c r="Z370" i="1"/>
  <c r="BQ370" i="1"/>
  <c r="BR370" i="1"/>
  <c r="AA370" i="1"/>
  <c r="BS370" i="1"/>
  <c r="BT370" i="1"/>
  <c r="AB370" i="1"/>
  <c r="BU370" i="1"/>
  <c r="BV370" i="1"/>
  <c r="AC370" i="1"/>
  <c r="BW370" i="1"/>
  <c r="BX370" i="1"/>
  <c r="AD370" i="1"/>
  <c r="BY370" i="1"/>
  <c r="BZ370" i="1"/>
  <c r="AE370" i="1"/>
  <c r="CA370" i="1"/>
  <c r="CC370" i="1"/>
  <c r="AF370" i="1"/>
  <c r="CD370" i="1"/>
  <c r="AG370" i="1"/>
  <c r="CF370" i="1"/>
  <c r="CG370" i="1"/>
  <c r="AH370" i="1"/>
  <c r="Q370" i="1"/>
  <c r="AI370" i="1"/>
  <c r="AJ370" i="1"/>
  <c r="AK370" i="1"/>
  <c r="AL370" i="1"/>
  <c r="AM370" i="1"/>
  <c r="AN370" i="1"/>
  <c r="AO370" i="1"/>
  <c r="AQ370" i="1"/>
  <c r="AR370" i="1"/>
  <c r="AS370" i="1"/>
  <c r="R370" i="1"/>
  <c r="AU370" i="1"/>
  <c r="AW370" i="1"/>
  <c r="AX370" i="1"/>
  <c r="AY370" i="1"/>
  <c r="AZ370" i="1"/>
  <c r="BA370" i="1"/>
  <c r="V370" i="1"/>
  <c r="W370" i="1"/>
  <c r="X370" i="1"/>
  <c r="BB370" i="1"/>
  <c r="BC370" i="1"/>
  <c r="BD370" i="1"/>
  <c r="BE370" i="1"/>
  <c r="BF370" i="1"/>
  <c r="BG370" i="1"/>
  <c r="BH370" i="1"/>
  <c r="BI370" i="1"/>
  <c r="BJ370" i="1"/>
  <c r="BK370" i="1"/>
  <c r="BM370" i="1"/>
  <c r="CB370" i="1"/>
  <c r="CE370" i="1"/>
  <c r="A371" i="1"/>
  <c r="B371" i="1"/>
  <c r="C371" i="1"/>
  <c r="D371" i="1"/>
  <c r="E371" i="1"/>
  <c r="F371" i="1"/>
  <c r="G371" i="1"/>
  <c r="H371" i="1"/>
  <c r="I371" i="1"/>
  <c r="J371" i="1"/>
  <c r="K371" i="1"/>
  <c r="L371" i="1"/>
  <c r="M371" i="1"/>
  <c r="N371" i="1"/>
  <c r="O371" i="1"/>
  <c r="P371" i="1"/>
  <c r="AT371" i="1"/>
  <c r="BL371" i="1"/>
  <c r="BN371" i="1"/>
  <c r="Y371" i="1"/>
  <c r="BO371" i="1"/>
  <c r="BP371" i="1"/>
  <c r="Z371" i="1"/>
  <c r="BQ371" i="1"/>
  <c r="BR371" i="1"/>
  <c r="AA371" i="1"/>
  <c r="BS371" i="1"/>
  <c r="AB371" i="1"/>
  <c r="BU371" i="1"/>
  <c r="BV371" i="1"/>
  <c r="AC371" i="1"/>
  <c r="BW371" i="1"/>
  <c r="AD371" i="1"/>
  <c r="BY371" i="1"/>
  <c r="AE371" i="1"/>
  <c r="CA371" i="1"/>
  <c r="AF371" i="1"/>
  <c r="CD371" i="1"/>
  <c r="AG371" i="1"/>
  <c r="CF371" i="1"/>
  <c r="CG371" i="1"/>
  <c r="AH371" i="1"/>
  <c r="Q371" i="1"/>
  <c r="AI371" i="1"/>
  <c r="AJ371" i="1"/>
  <c r="AK371" i="1"/>
  <c r="AL371" i="1"/>
  <c r="AM371" i="1"/>
  <c r="AN371" i="1"/>
  <c r="AO371" i="1"/>
  <c r="AQ371" i="1"/>
  <c r="AR371" i="1"/>
  <c r="AS371" i="1"/>
  <c r="R371" i="1"/>
  <c r="AU371" i="1"/>
  <c r="AW371" i="1"/>
  <c r="AX371" i="1"/>
  <c r="AY371" i="1"/>
  <c r="AZ371" i="1"/>
  <c r="BA371" i="1"/>
  <c r="V371" i="1"/>
  <c r="BB371" i="1"/>
  <c r="BC371" i="1"/>
  <c r="BD371" i="1"/>
  <c r="BE371" i="1"/>
  <c r="BF371" i="1"/>
  <c r="BG371" i="1"/>
  <c r="BH371" i="1"/>
  <c r="BI371" i="1"/>
  <c r="BJ371" i="1"/>
  <c r="BK371" i="1"/>
  <c r="BM371" i="1"/>
  <c r="BT371" i="1"/>
  <c r="BX371" i="1"/>
  <c r="BZ371" i="1"/>
  <c r="CB371" i="1"/>
  <c r="CC371" i="1"/>
  <c r="CE371" i="1"/>
  <c r="A372" i="1"/>
  <c r="B372" i="1"/>
  <c r="C372" i="1"/>
  <c r="D372" i="1"/>
  <c r="E372" i="1"/>
  <c r="F372" i="1"/>
  <c r="G372" i="1"/>
  <c r="H372" i="1"/>
  <c r="I372" i="1"/>
  <c r="J372" i="1"/>
  <c r="K372" i="1"/>
  <c r="L372" i="1"/>
  <c r="M372" i="1"/>
  <c r="N372" i="1"/>
  <c r="O372" i="1"/>
  <c r="P372" i="1"/>
  <c r="AT372" i="1"/>
  <c r="BL372" i="1"/>
  <c r="BN372" i="1"/>
  <c r="Y372" i="1"/>
  <c r="BO372" i="1"/>
  <c r="BP372" i="1"/>
  <c r="Z372" i="1"/>
  <c r="BQ372" i="1"/>
  <c r="BR372" i="1"/>
  <c r="AA372" i="1"/>
  <c r="BS372" i="1"/>
  <c r="BT372" i="1"/>
  <c r="AB372" i="1"/>
  <c r="BU372" i="1"/>
  <c r="BV372" i="1"/>
  <c r="AC372" i="1"/>
  <c r="BW372" i="1"/>
  <c r="BX372" i="1"/>
  <c r="AD372" i="1"/>
  <c r="BY372" i="1"/>
  <c r="BZ372" i="1"/>
  <c r="AE372" i="1"/>
  <c r="CA372" i="1"/>
  <c r="AF372" i="1"/>
  <c r="CD372" i="1"/>
  <c r="AG372" i="1"/>
  <c r="CF372" i="1"/>
  <c r="CG372" i="1"/>
  <c r="AH372" i="1"/>
  <c r="Q372" i="1"/>
  <c r="AI372" i="1"/>
  <c r="AJ372" i="1"/>
  <c r="AK372" i="1"/>
  <c r="AL372" i="1"/>
  <c r="AM372" i="1"/>
  <c r="AN372" i="1"/>
  <c r="AO372" i="1"/>
  <c r="AQ372" i="1"/>
  <c r="AR372" i="1"/>
  <c r="AS372" i="1"/>
  <c r="R372" i="1"/>
  <c r="AU372" i="1"/>
  <c r="AW372" i="1"/>
  <c r="AX372" i="1"/>
  <c r="AY372" i="1"/>
  <c r="AZ372" i="1"/>
  <c r="BA372" i="1"/>
  <c r="V372" i="1"/>
  <c r="W372" i="1"/>
  <c r="X372" i="1"/>
  <c r="BB372" i="1"/>
  <c r="BC372" i="1"/>
  <c r="BD372" i="1"/>
  <c r="BE372" i="1"/>
  <c r="BF372" i="1"/>
  <c r="BG372" i="1"/>
  <c r="BH372" i="1"/>
  <c r="BI372" i="1"/>
  <c r="BJ372" i="1"/>
  <c r="BK372" i="1"/>
  <c r="BM372" i="1"/>
  <c r="CB372" i="1"/>
  <c r="CC372" i="1"/>
  <c r="CE372" i="1"/>
  <c r="A373" i="1"/>
  <c r="B373" i="1"/>
  <c r="C373" i="1"/>
  <c r="D373" i="1"/>
  <c r="E373" i="1"/>
  <c r="F373" i="1"/>
  <c r="G373" i="1"/>
  <c r="H373" i="1"/>
  <c r="I373" i="1"/>
  <c r="J373" i="1"/>
  <c r="K373" i="1"/>
  <c r="L373" i="1"/>
  <c r="M373" i="1"/>
  <c r="N373" i="1"/>
  <c r="O373" i="1"/>
  <c r="P373" i="1"/>
  <c r="AT373" i="1"/>
  <c r="BL373" i="1"/>
  <c r="BN373" i="1"/>
  <c r="Y373" i="1"/>
  <c r="BO373" i="1"/>
  <c r="BP373" i="1"/>
  <c r="Z373" i="1"/>
  <c r="BQ373" i="1"/>
  <c r="BR373" i="1"/>
  <c r="AA373" i="1"/>
  <c r="BS373" i="1"/>
  <c r="BT373" i="1"/>
  <c r="AB373" i="1"/>
  <c r="BU373" i="1"/>
  <c r="BV373" i="1"/>
  <c r="AC373" i="1"/>
  <c r="BW373" i="1"/>
  <c r="BX373" i="1"/>
  <c r="AD373" i="1"/>
  <c r="BY373" i="1"/>
  <c r="BZ373" i="1"/>
  <c r="AE373" i="1"/>
  <c r="CA373" i="1"/>
  <c r="AF373" i="1"/>
  <c r="CD373" i="1"/>
  <c r="AG373" i="1"/>
  <c r="CF373" i="1"/>
  <c r="CG373" i="1"/>
  <c r="AH373" i="1"/>
  <c r="Q373" i="1"/>
  <c r="AI373" i="1"/>
  <c r="AJ373" i="1"/>
  <c r="AK373" i="1"/>
  <c r="AL373" i="1"/>
  <c r="AM373" i="1"/>
  <c r="AN373" i="1"/>
  <c r="AO373" i="1"/>
  <c r="AQ373" i="1"/>
  <c r="AR373" i="1"/>
  <c r="AS373" i="1"/>
  <c r="R373" i="1"/>
  <c r="AU373" i="1"/>
  <c r="AW373" i="1"/>
  <c r="AX373" i="1"/>
  <c r="AY373" i="1"/>
  <c r="AZ373" i="1"/>
  <c r="BA373" i="1"/>
  <c r="V373" i="1"/>
  <c r="W373" i="1"/>
  <c r="X373" i="1"/>
  <c r="BB373" i="1"/>
  <c r="BC373" i="1"/>
  <c r="BD373" i="1"/>
  <c r="BE373" i="1"/>
  <c r="BF373" i="1"/>
  <c r="BG373" i="1"/>
  <c r="BH373" i="1"/>
  <c r="BI373" i="1"/>
  <c r="BJ373" i="1"/>
  <c r="BK373" i="1"/>
  <c r="BM373" i="1"/>
  <c r="CB373" i="1"/>
  <c r="CC373" i="1"/>
  <c r="CE373" i="1"/>
  <c r="A374" i="1"/>
  <c r="B374" i="1"/>
  <c r="C374" i="1"/>
  <c r="D374" i="1"/>
  <c r="E374" i="1"/>
  <c r="F374" i="1"/>
  <c r="G374" i="1"/>
  <c r="H374" i="1"/>
  <c r="I374" i="1"/>
  <c r="J374" i="1"/>
  <c r="K374" i="1"/>
  <c r="L374" i="1"/>
  <c r="M374" i="1"/>
  <c r="N374" i="1"/>
  <c r="O374" i="1"/>
  <c r="P374" i="1"/>
  <c r="AT374" i="1"/>
  <c r="BL374" i="1"/>
  <c r="BN374" i="1"/>
  <c r="Y374" i="1"/>
  <c r="BO374" i="1"/>
  <c r="BP374" i="1"/>
  <c r="Z374" i="1"/>
  <c r="BQ374" i="1"/>
  <c r="BR374" i="1"/>
  <c r="AA374" i="1"/>
  <c r="BS374" i="1"/>
  <c r="AB374" i="1"/>
  <c r="BU374" i="1"/>
  <c r="BV374" i="1"/>
  <c r="AC374" i="1"/>
  <c r="BW374" i="1"/>
  <c r="BX374" i="1"/>
  <c r="AD374" i="1"/>
  <c r="BY374" i="1"/>
  <c r="BZ374" i="1"/>
  <c r="AE374" i="1"/>
  <c r="CA374" i="1"/>
  <c r="AF374" i="1"/>
  <c r="CD374" i="1"/>
  <c r="AG374" i="1"/>
  <c r="CF374" i="1"/>
  <c r="CG374" i="1"/>
  <c r="AH374" i="1"/>
  <c r="Q374" i="1"/>
  <c r="AI374" i="1"/>
  <c r="AJ374" i="1"/>
  <c r="AK374" i="1"/>
  <c r="AL374" i="1"/>
  <c r="AM374" i="1"/>
  <c r="AN374" i="1"/>
  <c r="AO374" i="1"/>
  <c r="AQ374" i="1"/>
  <c r="AR374" i="1"/>
  <c r="AS374" i="1"/>
  <c r="R374" i="1"/>
  <c r="AU374" i="1"/>
  <c r="AW374" i="1"/>
  <c r="AX374" i="1"/>
  <c r="AY374" i="1"/>
  <c r="AZ374" i="1"/>
  <c r="BA374" i="1"/>
  <c r="V374" i="1"/>
  <c r="X374" i="1"/>
  <c r="W374" i="1"/>
  <c r="BB374" i="1"/>
  <c r="BC374" i="1"/>
  <c r="BD374" i="1"/>
  <c r="BE374" i="1"/>
  <c r="BF374" i="1"/>
  <c r="BG374" i="1"/>
  <c r="BH374" i="1"/>
  <c r="BI374" i="1"/>
  <c r="BJ374" i="1"/>
  <c r="BK374" i="1"/>
  <c r="BM374" i="1"/>
  <c r="BT374" i="1"/>
  <c r="CB374" i="1"/>
  <c r="CC374" i="1"/>
  <c r="CE374" i="1"/>
  <c r="A375" i="1"/>
  <c r="B375" i="1"/>
  <c r="C375" i="1"/>
  <c r="D375" i="1"/>
  <c r="E375" i="1"/>
  <c r="F375" i="1"/>
  <c r="G375" i="1"/>
  <c r="H375" i="1"/>
  <c r="I375" i="1"/>
  <c r="J375" i="1"/>
  <c r="K375" i="1"/>
  <c r="L375" i="1"/>
  <c r="M375" i="1"/>
  <c r="N375" i="1"/>
  <c r="O375" i="1"/>
  <c r="P375" i="1"/>
  <c r="AT375" i="1"/>
  <c r="BL375" i="1"/>
  <c r="BN375" i="1"/>
  <c r="Y375" i="1"/>
  <c r="BO375" i="1"/>
  <c r="BP375" i="1"/>
  <c r="Z375" i="1"/>
  <c r="BQ375" i="1"/>
  <c r="BR375" i="1"/>
  <c r="AA375" i="1"/>
  <c r="BS375" i="1"/>
  <c r="BT375" i="1"/>
  <c r="AB375" i="1"/>
  <c r="BU375" i="1"/>
  <c r="BV375" i="1"/>
  <c r="AC375" i="1"/>
  <c r="BW375" i="1"/>
  <c r="AD375" i="1"/>
  <c r="BY375" i="1"/>
  <c r="AE375" i="1"/>
  <c r="CA375" i="1"/>
  <c r="AF375" i="1"/>
  <c r="CD375" i="1"/>
  <c r="AG375" i="1"/>
  <c r="CF375" i="1"/>
  <c r="CG375" i="1"/>
  <c r="AH375" i="1"/>
  <c r="Q375" i="1"/>
  <c r="AI375" i="1"/>
  <c r="AJ375" i="1"/>
  <c r="AK375" i="1"/>
  <c r="AL375" i="1"/>
  <c r="AM375" i="1"/>
  <c r="AN375" i="1"/>
  <c r="AO375" i="1"/>
  <c r="AQ375" i="1"/>
  <c r="AR375" i="1"/>
  <c r="AS375" i="1"/>
  <c r="R375" i="1"/>
  <c r="AU375" i="1"/>
  <c r="AW375" i="1"/>
  <c r="AX375" i="1"/>
  <c r="AY375" i="1"/>
  <c r="AZ375" i="1"/>
  <c r="BA375" i="1"/>
  <c r="V375" i="1"/>
  <c r="W375" i="1"/>
  <c r="X375" i="1"/>
  <c r="BB375" i="1"/>
  <c r="BC375" i="1"/>
  <c r="BD375" i="1"/>
  <c r="BE375" i="1"/>
  <c r="BF375" i="1"/>
  <c r="BG375" i="1"/>
  <c r="BH375" i="1"/>
  <c r="BI375" i="1"/>
  <c r="BJ375" i="1"/>
  <c r="BK375" i="1"/>
  <c r="BM375" i="1"/>
  <c r="BX375" i="1"/>
  <c r="BZ375" i="1"/>
  <c r="CB375" i="1"/>
  <c r="CC375" i="1"/>
  <c r="CE375" i="1"/>
  <c r="A376" i="1"/>
  <c r="B376" i="1"/>
  <c r="C376" i="1"/>
  <c r="D376" i="1"/>
  <c r="E376" i="1"/>
  <c r="F376" i="1"/>
  <c r="G376" i="1"/>
  <c r="H376" i="1"/>
  <c r="I376" i="1"/>
  <c r="J376" i="1"/>
  <c r="K376" i="1"/>
  <c r="L376" i="1"/>
  <c r="M376" i="1"/>
  <c r="N376" i="1"/>
  <c r="O376" i="1"/>
  <c r="P376" i="1"/>
  <c r="AT376" i="1"/>
  <c r="BL376" i="1"/>
  <c r="Y376" i="1"/>
  <c r="BO376" i="1"/>
  <c r="BP376" i="1"/>
  <c r="Z376" i="1"/>
  <c r="BQ376" i="1"/>
  <c r="BR376" i="1"/>
  <c r="AA376" i="1"/>
  <c r="BS376" i="1"/>
  <c r="AB376" i="1"/>
  <c r="BU376" i="1"/>
  <c r="BV376" i="1"/>
  <c r="AC376" i="1"/>
  <c r="BW376" i="1"/>
  <c r="AD376" i="1"/>
  <c r="BY376" i="1"/>
  <c r="AE376" i="1"/>
  <c r="CA376" i="1"/>
  <c r="AF376" i="1"/>
  <c r="CD376" i="1"/>
  <c r="AG376" i="1"/>
  <c r="CF376" i="1"/>
  <c r="CG376" i="1"/>
  <c r="AH376" i="1"/>
  <c r="Q376" i="1"/>
  <c r="AI376" i="1"/>
  <c r="AJ376" i="1"/>
  <c r="AK376" i="1"/>
  <c r="AL376" i="1"/>
  <c r="AM376" i="1"/>
  <c r="AN376" i="1"/>
  <c r="AO376" i="1"/>
  <c r="AQ376" i="1"/>
  <c r="AR376" i="1"/>
  <c r="AS376" i="1"/>
  <c r="R376" i="1"/>
  <c r="AU376" i="1"/>
  <c r="AW376" i="1"/>
  <c r="AX376" i="1"/>
  <c r="AY376" i="1"/>
  <c r="AZ376" i="1"/>
  <c r="BA376" i="1"/>
  <c r="V376" i="1"/>
  <c r="W376" i="1"/>
  <c r="X376" i="1"/>
  <c r="BB376" i="1"/>
  <c r="BC376" i="1"/>
  <c r="BD376" i="1"/>
  <c r="BE376" i="1"/>
  <c r="BF376" i="1"/>
  <c r="BG376" i="1"/>
  <c r="BH376" i="1"/>
  <c r="BI376" i="1"/>
  <c r="BJ376" i="1"/>
  <c r="BK376" i="1"/>
  <c r="BM376" i="1"/>
  <c r="BN376" i="1"/>
  <c r="BT376" i="1"/>
  <c r="BX376" i="1"/>
  <c r="BZ376" i="1"/>
  <c r="CB376" i="1"/>
  <c r="CC376" i="1"/>
  <c r="CE376" i="1"/>
  <c r="A377" i="1"/>
  <c r="B377" i="1"/>
  <c r="C377" i="1"/>
  <c r="D377" i="1"/>
  <c r="E377" i="1"/>
  <c r="F377" i="1"/>
  <c r="G377" i="1"/>
  <c r="H377" i="1"/>
  <c r="I377" i="1"/>
  <c r="J377" i="1"/>
  <c r="K377" i="1"/>
  <c r="L377" i="1"/>
  <c r="M377" i="1"/>
  <c r="N377" i="1"/>
  <c r="O377" i="1"/>
  <c r="P377" i="1"/>
  <c r="AT377" i="1"/>
  <c r="BL377" i="1"/>
  <c r="BN377" i="1"/>
  <c r="Y377" i="1"/>
  <c r="BO377" i="1"/>
  <c r="BP377" i="1"/>
  <c r="Z377" i="1"/>
  <c r="BQ377" i="1"/>
  <c r="BR377" i="1"/>
  <c r="AA377" i="1"/>
  <c r="BS377" i="1"/>
  <c r="BT377" i="1"/>
  <c r="AB377" i="1"/>
  <c r="BU377" i="1"/>
  <c r="BV377" i="1"/>
  <c r="AC377" i="1"/>
  <c r="BW377" i="1"/>
  <c r="AD377" i="1"/>
  <c r="BY377" i="1"/>
  <c r="AE377" i="1"/>
  <c r="CA377" i="1"/>
  <c r="AF377" i="1"/>
  <c r="CD377" i="1"/>
  <c r="AG377" i="1"/>
  <c r="CF377" i="1"/>
  <c r="CG377" i="1"/>
  <c r="AH377" i="1"/>
  <c r="Q377" i="1"/>
  <c r="AI377" i="1"/>
  <c r="AJ377" i="1"/>
  <c r="AK377" i="1"/>
  <c r="AL377" i="1"/>
  <c r="AM377" i="1"/>
  <c r="AN377" i="1"/>
  <c r="AO377" i="1"/>
  <c r="AQ377" i="1"/>
  <c r="AR377" i="1"/>
  <c r="AS377" i="1"/>
  <c r="R377" i="1"/>
  <c r="AU377" i="1"/>
  <c r="AW377" i="1"/>
  <c r="AX377" i="1"/>
  <c r="AY377" i="1"/>
  <c r="AZ377" i="1"/>
  <c r="BA377" i="1"/>
  <c r="V377" i="1"/>
  <c r="X377" i="1"/>
  <c r="W377" i="1"/>
  <c r="BB377" i="1"/>
  <c r="BC377" i="1"/>
  <c r="BD377" i="1"/>
  <c r="BE377" i="1"/>
  <c r="BF377" i="1"/>
  <c r="BG377" i="1"/>
  <c r="BH377" i="1"/>
  <c r="BI377" i="1"/>
  <c r="BJ377" i="1"/>
  <c r="BK377" i="1"/>
  <c r="BM377" i="1"/>
  <c r="BX377" i="1"/>
  <c r="BZ377" i="1"/>
  <c r="CB377" i="1"/>
  <c r="CC377" i="1"/>
  <c r="CE377" i="1"/>
  <c r="A378" i="1"/>
  <c r="B378" i="1"/>
  <c r="C378" i="1"/>
  <c r="D378" i="1"/>
  <c r="E378" i="1"/>
  <c r="F378" i="1"/>
  <c r="G378" i="1"/>
  <c r="H378" i="1"/>
  <c r="I378" i="1"/>
  <c r="J378" i="1"/>
  <c r="K378" i="1"/>
  <c r="L378" i="1"/>
  <c r="M378" i="1"/>
  <c r="N378" i="1"/>
  <c r="O378" i="1"/>
  <c r="P378" i="1"/>
  <c r="AT378" i="1"/>
  <c r="BL378" i="1"/>
  <c r="BN378" i="1"/>
  <c r="Y378" i="1"/>
  <c r="BO378" i="1"/>
  <c r="BP378" i="1"/>
  <c r="Z378" i="1"/>
  <c r="BQ378" i="1"/>
  <c r="BR378" i="1"/>
  <c r="AA378" i="1"/>
  <c r="BS378" i="1"/>
  <c r="BT378" i="1"/>
  <c r="AB378" i="1"/>
  <c r="BU378" i="1"/>
  <c r="BV378" i="1"/>
  <c r="AC378" i="1"/>
  <c r="BW378" i="1"/>
  <c r="BX378" i="1"/>
  <c r="AD378" i="1"/>
  <c r="BY378" i="1"/>
  <c r="BZ378" i="1"/>
  <c r="AE378" i="1"/>
  <c r="CA378" i="1"/>
  <c r="AF378" i="1"/>
  <c r="CD378" i="1"/>
  <c r="AG378" i="1"/>
  <c r="CF378" i="1"/>
  <c r="CG378" i="1"/>
  <c r="AH378" i="1"/>
  <c r="Q378" i="1"/>
  <c r="AI378" i="1"/>
  <c r="AJ378" i="1"/>
  <c r="AK378" i="1"/>
  <c r="AL378" i="1"/>
  <c r="AM378" i="1"/>
  <c r="AN378" i="1"/>
  <c r="AO378" i="1"/>
  <c r="AQ378" i="1"/>
  <c r="AR378" i="1"/>
  <c r="AS378" i="1"/>
  <c r="R378" i="1"/>
  <c r="AU378" i="1"/>
  <c r="AW378" i="1"/>
  <c r="AX378" i="1"/>
  <c r="AY378" i="1"/>
  <c r="AZ378" i="1"/>
  <c r="BA378" i="1"/>
  <c r="V378" i="1"/>
  <c r="BB378" i="1"/>
  <c r="BC378" i="1"/>
  <c r="BD378" i="1"/>
  <c r="BE378" i="1"/>
  <c r="BF378" i="1"/>
  <c r="BG378" i="1"/>
  <c r="BH378" i="1"/>
  <c r="BI378" i="1"/>
  <c r="BJ378" i="1"/>
  <c r="BK378" i="1"/>
  <c r="BM378" i="1"/>
  <c r="CB378" i="1"/>
  <c r="CC378" i="1"/>
  <c r="CE378" i="1"/>
  <c r="A379" i="1"/>
  <c r="B379" i="1"/>
  <c r="C379" i="1"/>
  <c r="D379" i="1"/>
  <c r="E379" i="1"/>
  <c r="F379" i="1"/>
  <c r="G379" i="1"/>
  <c r="H379" i="1"/>
  <c r="I379" i="1"/>
  <c r="J379" i="1"/>
  <c r="K379" i="1"/>
  <c r="L379" i="1"/>
  <c r="M379" i="1"/>
  <c r="N379" i="1"/>
  <c r="O379" i="1"/>
  <c r="P379" i="1"/>
  <c r="AT379" i="1"/>
  <c r="BL379" i="1"/>
  <c r="BN379" i="1"/>
  <c r="Y379" i="1"/>
  <c r="BO379" i="1"/>
  <c r="BP379" i="1"/>
  <c r="Z379" i="1"/>
  <c r="BQ379" i="1"/>
  <c r="AA379" i="1"/>
  <c r="BS379" i="1"/>
  <c r="AB379" i="1"/>
  <c r="BU379" i="1"/>
  <c r="AC379" i="1"/>
  <c r="BW379" i="1"/>
  <c r="AD379" i="1"/>
  <c r="BY379" i="1"/>
  <c r="AE379" i="1"/>
  <c r="CA379" i="1"/>
  <c r="AF379" i="1"/>
  <c r="CD379" i="1"/>
  <c r="AG379" i="1"/>
  <c r="CF379" i="1"/>
  <c r="CG379" i="1"/>
  <c r="AH379" i="1"/>
  <c r="Q379" i="1"/>
  <c r="AI379" i="1"/>
  <c r="AJ379" i="1"/>
  <c r="AK379" i="1"/>
  <c r="AL379" i="1"/>
  <c r="AM379" i="1"/>
  <c r="AN379" i="1"/>
  <c r="AO379" i="1"/>
  <c r="AQ379" i="1"/>
  <c r="AR379" i="1"/>
  <c r="AS379" i="1"/>
  <c r="R379" i="1"/>
  <c r="AU379" i="1"/>
  <c r="AW379" i="1"/>
  <c r="AX379" i="1"/>
  <c r="AY379" i="1"/>
  <c r="AZ379" i="1"/>
  <c r="BA379" i="1"/>
  <c r="V379" i="1"/>
  <c r="W379" i="1"/>
  <c r="X379" i="1"/>
  <c r="BB379" i="1"/>
  <c r="BC379" i="1"/>
  <c r="BD379" i="1"/>
  <c r="BE379" i="1"/>
  <c r="BF379" i="1"/>
  <c r="BG379" i="1"/>
  <c r="BH379" i="1"/>
  <c r="BI379" i="1"/>
  <c r="BJ379" i="1"/>
  <c r="BK379" i="1"/>
  <c r="BM379" i="1"/>
  <c r="BR379" i="1"/>
  <c r="BT379" i="1"/>
  <c r="BV379" i="1"/>
  <c r="BX379" i="1"/>
  <c r="BZ379" i="1"/>
  <c r="CB379" i="1"/>
  <c r="CC379" i="1"/>
  <c r="CE379" i="1"/>
  <c r="A380" i="1"/>
  <c r="B380" i="1"/>
  <c r="C380" i="1"/>
  <c r="D380" i="1"/>
  <c r="E380" i="1"/>
  <c r="F380" i="1"/>
  <c r="G380" i="1"/>
  <c r="H380" i="1"/>
  <c r="I380" i="1"/>
  <c r="J380" i="1"/>
  <c r="K380" i="1"/>
  <c r="L380" i="1"/>
  <c r="M380" i="1"/>
  <c r="N380" i="1"/>
  <c r="O380" i="1"/>
  <c r="P380" i="1"/>
  <c r="AT380" i="1"/>
  <c r="BL380" i="1"/>
  <c r="BN380" i="1"/>
  <c r="Y380" i="1"/>
  <c r="BO380" i="1"/>
  <c r="BP380" i="1"/>
  <c r="Z380" i="1"/>
  <c r="BQ380" i="1"/>
  <c r="BR380" i="1"/>
  <c r="AA380" i="1"/>
  <c r="BS380" i="1"/>
  <c r="BT380" i="1"/>
  <c r="AB380" i="1"/>
  <c r="BU380" i="1"/>
  <c r="BV380" i="1"/>
  <c r="AC380" i="1"/>
  <c r="BW380" i="1"/>
  <c r="AD380" i="1"/>
  <c r="BY380" i="1"/>
  <c r="AE380" i="1"/>
  <c r="CA380" i="1"/>
  <c r="AF380" i="1"/>
  <c r="CD380" i="1"/>
  <c r="AG380" i="1"/>
  <c r="CF380" i="1"/>
  <c r="CG380" i="1"/>
  <c r="AH380" i="1"/>
  <c r="Q380" i="1"/>
  <c r="AI380" i="1"/>
  <c r="AJ380" i="1"/>
  <c r="AK380" i="1"/>
  <c r="AL380" i="1"/>
  <c r="AM380" i="1"/>
  <c r="AN380" i="1"/>
  <c r="AO380" i="1"/>
  <c r="AQ380" i="1"/>
  <c r="AR380" i="1"/>
  <c r="AS380" i="1"/>
  <c r="R380" i="1"/>
  <c r="AU380" i="1"/>
  <c r="AW380" i="1"/>
  <c r="AX380" i="1"/>
  <c r="AY380" i="1"/>
  <c r="AZ380" i="1"/>
  <c r="BA380" i="1"/>
  <c r="V380" i="1"/>
  <c r="BB380" i="1"/>
  <c r="BC380" i="1"/>
  <c r="BD380" i="1"/>
  <c r="BE380" i="1"/>
  <c r="BF380" i="1"/>
  <c r="BG380" i="1"/>
  <c r="BH380" i="1"/>
  <c r="BI380" i="1"/>
  <c r="BJ380" i="1"/>
  <c r="BK380" i="1"/>
  <c r="BM380" i="1"/>
  <c r="BX380" i="1"/>
  <c r="BZ380" i="1"/>
  <c r="CB380" i="1"/>
  <c r="CC380" i="1"/>
  <c r="CE380" i="1"/>
  <c r="A381" i="1"/>
  <c r="B381" i="1"/>
  <c r="C381" i="1"/>
  <c r="D381" i="1"/>
  <c r="E381" i="1"/>
  <c r="F381" i="1"/>
  <c r="G381" i="1"/>
  <c r="H381" i="1"/>
  <c r="I381" i="1"/>
  <c r="J381" i="1"/>
  <c r="K381" i="1"/>
  <c r="L381" i="1"/>
  <c r="M381" i="1"/>
  <c r="N381" i="1"/>
  <c r="O381" i="1"/>
  <c r="P381" i="1"/>
  <c r="AT381" i="1"/>
  <c r="BL381" i="1"/>
  <c r="BN381" i="1"/>
  <c r="Y381" i="1"/>
  <c r="BO381" i="1"/>
  <c r="BP381" i="1"/>
  <c r="Z381" i="1"/>
  <c r="BQ381" i="1"/>
  <c r="BR381" i="1"/>
  <c r="AA381" i="1"/>
  <c r="BS381" i="1"/>
  <c r="BT381" i="1"/>
  <c r="AB381" i="1"/>
  <c r="BU381" i="1"/>
  <c r="BV381" i="1"/>
  <c r="AC381" i="1"/>
  <c r="BW381" i="1"/>
  <c r="AD381" i="1"/>
  <c r="BY381" i="1"/>
  <c r="AE381" i="1"/>
  <c r="CA381" i="1"/>
  <c r="AF381" i="1"/>
  <c r="CD381" i="1"/>
  <c r="AG381" i="1"/>
  <c r="CF381" i="1"/>
  <c r="CG381" i="1"/>
  <c r="AH381" i="1"/>
  <c r="Q381" i="1"/>
  <c r="AI381" i="1"/>
  <c r="AJ381" i="1"/>
  <c r="AK381" i="1"/>
  <c r="AL381" i="1"/>
  <c r="AM381" i="1"/>
  <c r="AN381" i="1"/>
  <c r="AO381" i="1"/>
  <c r="AQ381" i="1"/>
  <c r="AR381" i="1"/>
  <c r="AS381" i="1"/>
  <c r="R381" i="1"/>
  <c r="AU381" i="1"/>
  <c r="AW381" i="1"/>
  <c r="AX381" i="1"/>
  <c r="AY381" i="1"/>
  <c r="AZ381" i="1"/>
  <c r="BA381" i="1"/>
  <c r="V381" i="1"/>
  <c r="X381" i="1"/>
  <c r="W381" i="1"/>
  <c r="BB381" i="1"/>
  <c r="BC381" i="1"/>
  <c r="BD381" i="1"/>
  <c r="BE381" i="1"/>
  <c r="BF381" i="1"/>
  <c r="BG381" i="1"/>
  <c r="BH381" i="1"/>
  <c r="BI381" i="1"/>
  <c r="BJ381" i="1"/>
  <c r="BK381" i="1"/>
  <c r="BM381" i="1"/>
  <c r="BX381" i="1"/>
  <c r="BZ381" i="1"/>
  <c r="CB381" i="1"/>
  <c r="CC381" i="1"/>
  <c r="CE381" i="1"/>
  <c r="A382" i="1"/>
  <c r="B382" i="1"/>
  <c r="C382" i="1"/>
  <c r="D382" i="1"/>
  <c r="E382" i="1"/>
  <c r="F382" i="1"/>
  <c r="G382" i="1"/>
  <c r="H382" i="1"/>
  <c r="I382" i="1"/>
  <c r="J382" i="1"/>
  <c r="K382" i="1"/>
  <c r="L382" i="1"/>
  <c r="M382" i="1"/>
  <c r="N382" i="1"/>
  <c r="O382" i="1"/>
  <c r="P382" i="1"/>
  <c r="AT382" i="1"/>
  <c r="BL382" i="1"/>
  <c r="BN382" i="1"/>
  <c r="Y382" i="1"/>
  <c r="BO382" i="1"/>
  <c r="BP382" i="1"/>
  <c r="Z382" i="1"/>
  <c r="BQ382" i="1"/>
  <c r="BR382" i="1"/>
  <c r="AA382" i="1"/>
  <c r="BS382" i="1"/>
  <c r="BT382" i="1"/>
  <c r="AB382" i="1"/>
  <c r="BU382" i="1"/>
  <c r="BV382" i="1"/>
  <c r="AC382" i="1"/>
  <c r="BW382" i="1"/>
  <c r="BX382" i="1"/>
  <c r="AD382" i="1"/>
  <c r="BY382" i="1"/>
  <c r="BZ382" i="1"/>
  <c r="AE382" i="1"/>
  <c r="CA382" i="1"/>
  <c r="CC382" i="1"/>
  <c r="AF382" i="1"/>
  <c r="CD382" i="1"/>
  <c r="AG382" i="1"/>
  <c r="CF382" i="1"/>
  <c r="CG382" i="1"/>
  <c r="AH382" i="1"/>
  <c r="Q382" i="1"/>
  <c r="AI382" i="1"/>
  <c r="AJ382" i="1"/>
  <c r="AK382" i="1"/>
  <c r="AL382" i="1"/>
  <c r="AM382" i="1"/>
  <c r="AN382" i="1"/>
  <c r="AO382" i="1"/>
  <c r="AQ382" i="1"/>
  <c r="AR382" i="1"/>
  <c r="AS382" i="1"/>
  <c r="R382" i="1"/>
  <c r="AU382" i="1"/>
  <c r="AW382" i="1"/>
  <c r="AX382" i="1"/>
  <c r="AY382" i="1"/>
  <c r="AZ382" i="1"/>
  <c r="BA382" i="1"/>
  <c r="V382" i="1"/>
  <c r="W382" i="1"/>
  <c r="X382" i="1"/>
  <c r="BB382" i="1"/>
  <c r="BC382" i="1"/>
  <c r="BD382" i="1"/>
  <c r="BE382" i="1"/>
  <c r="BF382" i="1"/>
  <c r="BG382" i="1"/>
  <c r="BH382" i="1"/>
  <c r="BI382" i="1"/>
  <c r="BJ382" i="1"/>
  <c r="BK382" i="1"/>
  <c r="BM382" i="1"/>
  <c r="CB382" i="1"/>
  <c r="CE382" i="1"/>
  <c r="A383" i="1"/>
  <c r="B383" i="1"/>
  <c r="C383" i="1"/>
  <c r="D383" i="1"/>
  <c r="E383" i="1"/>
  <c r="F383" i="1"/>
  <c r="G383" i="1"/>
  <c r="H383" i="1"/>
  <c r="I383" i="1"/>
  <c r="J383" i="1"/>
  <c r="K383" i="1"/>
  <c r="L383" i="1"/>
  <c r="M383" i="1"/>
  <c r="N383" i="1"/>
  <c r="O383" i="1"/>
  <c r="P383" i="1"/>
  <c r="AT383" i="1"/>
  <c r="BL383" i="1"/>
  <c r="BN383" i="1"/>
  <c r="Y383" i="1"/>
  <c r="BO383" i="1"/>
  <c r="BP383" i="1"/>
  <c r="Z383" i="1"/>
  <c r="BQ383" i="1"/>
  <c r="BR383" i="1"/>
  <c r="AA383" i="1"/>
  <c r="BS383" i="1"/>
  <c r="BT383" i="1"/>
  <c r="AB383" i="1"/>
  <c r="BU383" i="1"/>
  <c r="BV383" i="1"/>
  <c r="AC383" i="1"/>
  <c r="BW383" i="1"/>
  <c r="AD383" i="1"/>
  <c r="BY383" i="1"/>
  <c r="AE383" i="1"/>
  <c r="CA383" i="1"/>
  <c r="AF383" i="1"/>
  <c r="CD383" i="1"/>
  <c r="AG383" i="1"/>
  <c r="CF383" i="1"/>
  <c r="CG383" i="1"/>
  <c r="AH383" i="1"/>
  <c r="Q383" i="1"/>
  <c r="AI383" i="1"/>
  <c r="AJ383" i="1"/>
  <c r="AK383" i="1"/>
  <c r="AL383" i="1"/>
  <c r="AM383" i="1"/>
  <c r="AN383" i="1"/>
  <c r="AO383" i="1"/>
  <c r="AQ383" i="1"/>
  <c r="AR383" i="1"/>
  <c r="AS383" i="1"/>
  <c r="R383" i="1"/>
  <c r="AU383" i="1"/>
  <c r="AW383" i="1"/>
  <c r="AX383" i="1"/>
  <c r="AY383" i="1"/>
  <c r="AZ383" i="1"/>
  <c r="BA383" i="1"/>
  <c r="V383" i="1"/>
  <c r="W383" i="1"/>
  <c r="X383" i="1"/>
  <c r="BB383" i="1"/>
  <c r="BC383" i="1"/>
  <c r="BD383" i="1"/>
  <c r="BE383" i="1"/>
  <c r="BF383" i="1"/>
  <c r="BG383" i="1"/>
  <c r="BH383" i="1"/>
  <c r="BI383" i="1"/>
  <c r="BJ383" i="1"/>
  <c r="BK383" i="1"/>
  <c r="BM383" i="1"/>
  <c r="BX383" i="1"/>
  <c r="BZ383" i="1"/>
  <c r="CB383" i="1"/>
  <c r="CC383" i="1"/>
  <c r="CE383" i="1"/>
  <c r="A384" i="1"/>
  <c r="B384" i="1"/>
  <c r="C384" i="1"/>
  <c r="D384" i="1"/>
  <c r="E384" i="1"/>
  <c r="F384" i="1"/>
  <c r="G384" i="1"/>
  <c r="H384" i="1"/>
  <c r="I384" i="1"/>
  <c r="J384" i="1"/>
  <c r="K384" i="1"/>
  <c r="L384" i="1"/>
  <c r="M384" i="1"/>
  <c r="N384" i="1"/>
  <c r="O384" i="1"/>
  <c r="P384" i="1"/>
  <c r="AT384" i="1"/>
  <c r="BL384" i="1"/>
  <c r="BN384" i="1"/>
  <c r="Y384" i="1"/>
  <c r="BO384" i="1"/>
  <c r="BP384" i="1"/>
  <c r="Z384" i="1"/>
  <c r="BQ384" i="1"/>
  <c r="BR384" i="1"/>
  <c r="AA384" i="1"/>
  <c r="BS384" i="1"/>
  <c r="BT384" i="1"/>
  <c r="AB384" i="1"/>
  <c r="BU384" i="1"/>
  <c r="BV384" i="1"/>
  <c r="AC384" i="1"/>
  <c r="BW384" i="1"/>
  <c r="BX384" i="1"/>
  <c r="AD384" i="1"/>
  <c r="BY384" i="1"/>
  <c r="BZ384" i="1"/>
  <c r="AE384" i="1"/>
  <c r="CA384" i="1"/>
  <c r="AF384" i="1"/>
  <c r="CD384" i="1"/>
  <c r="AG384" i="1"/>
  <c r="CF384" i="1"/>
  <c r="CG384" i="1"/>
  <c r="AH384" i="1"/>
  <c r="Q384" i="1"/>
  <c r="AI384" i="1"/>
  <c r="AJ384" i="1"/>
  <c r="AK384" i="1"/>
  <c r="AL384" i="1"/>
  <c r="AM384" i="1"/>
  <c r="AN384" i="1"/>
  <c r="AO384" i="1"/>
  <c r="AQ384" i="1"/>
  <c r="AR384" i="1"/>
  <c r="AS384" i="1"/>
  <c r="R384" i="1"/>
  <c r="AU384" i="1"/>
  <c r="AW384" i="1"/>
  <c r="AX384" i="1"/>
  <c r="AY384" i="1"/>
  <c r="AZ384" i="1"/>
  <c r="BA384" i="1"/>
  <c r="V384" i="1"/>
  <c r="W384" i="1"/>
  <c r="X384" i="1"/>
  <c r="BB384" i="1"/>
  <c r="BC384" i="1"/>
  <c r="BD384" i="1"/>
  <c r="BE384" i="1"/>
  <c r="BF384" i="1"/>
  <c r="BG384" i="1"/>
  <c r="BH384" i="1"/>
  <c r="BI384" i="1"/>
  <c r="BJ384" i="1"/>
  <c r="BK384" i="1"/>
  <c r="BM384" i="1"/>
  <c r="CB384" i="1"/>
  <c r="CC384" i="1"/>
  <c r="CE384" i="1"/>
  <c r="A385" i="1"/>
  <c r="B385" i="1"/>
  <c r="C385" i="1"/>
  <c r="D385" i="1"/>
  <c r="E385" i="1"/>
  <c r="F385" i="1"/>
  <c r="G385" i="1"/>
  <c r="H385" i="1"/>
  <c r="I385" i="1"/>
  <c r="J385" i="1"/>
  <c r="K385" i="1"/>
  <c r="L385" i="1"/>
  <c r="M385" i="1"/>
  <c r="N385" i="1"/>
  <c r="O385" i="1"/>
  <c r="P385" i="1"/>
  <c r="AT385" i="1"/>
  <c r="BL385" i="1"/>
  <c r="BN385" i="1"/>
  <c r="Y385" i="1"/>
  <c r="BO385" i="1"/>
  <c r="BP385" i="1"/>
  <c r="Z385" i="1"/>
  <c r="BQ385" i="1"/>
  <c r="AA385" i="1"/>
  <c r="BS385" i="1"/>
  <c r="AB385" i="1"/>
  <c r="BU385" i="1"/>
  <c r="BV385" i="1"/>
  <c r="AC385" i="1"/>
  <c r="BW385" i="1"/>
  <c r="BX385" i="1"/>
  <c r="AD385" i="1"/>
  <c r="BY385" i="1"/>
  <c r="BZ385" i="1"/>
  <c r="AE385" i="1"/>
  <c r="CA385" i="1"/>
  <c r="AF385" i="1"/>
  <c r="CD385" i="1"/>
  <c r="AG385" i="1"/>
  <c r="CF385" i="1"/>
  <c r="CG385" i="1"/>
  <c r="AH385" i="1"/>
  <c r="Q385" i="1"/>
  <c r="AI385" i="1"/>
  <c r="AJ385" i="1"/>
  <c r="AK385" i="1"/>
  <c r="AL385" i="1"/>
  <c r="AM385" i="1"/>
  <c r="AN385" i="1"/>
  <c r="AO385" i="1"/>
  <c r="AQ385" i="1"/>
  <c r="AR385" i="1"/>
  <c r="AS385" i="1"/>
  <c r="R385" i="1"/>
  <c r="AU385" i="1"/>
  <c r="AW385" i="1"/>
  <c r="AX385" i="1"/>
  <c r="AY385" i="1"/>
  <c r="AZ385" i="1"/>
  <c r="BA385" i="1"/>
  <c r="V385" i="1"/>
  <c r="X385" i="1"/>
  <c r="W385" i="1"/>
  <c r="BB385" i="1"/>
  <c r="BC385" i="1"/>
  <c r="BD385" i="1"/>
  <c r="BE385" i="1"/>
  <c r="BF385" i="1"/>
  <c r="BG385" i="1"/>
  <c r="BH385" i="1"/>
  <c r="BI385" i="1"/>
  <c r="BJ385" i="1"/>
  <c r="BK385" i="1"/>
  <c r="BM385" i="1"/>
  <c r="BR385" i="1"/>
  <c r="BT385" i="1"/>
  <c r="CB385" i="1"/>
  <c r="CC385" i="1"/>
  <c r="CE385" i="1"/>
  <c r="A386" i="1"/>
  <c r="B386" i="1"/>
  <c r="C386" i="1"/>
  <c r="D386" i="1"/>
  <c r="E386" i="1"/>
  <c r="F386" i="1"/>
  <c r="G386" i="1"/>
  <c r="H386" i="1"/>
  <c r="I386" i="1"/>
  <c r="J386" i="1"/>
  <c r="K386" i="1"/>
  <c r="L386" i="1"/>
  <c r="M386" i="1"/>
  <c r="N386" i="1"/>
  <c r="O386" i="1"/>
  <c r="P386" i="1"/>
  <c r="AT386" i="1"/>
  <c r="BL386" i="1"/>
  <c r="BN386" i="1"/>
  <c r="Y386" i="1"/>
  <c r="BO386" i="1"/>
  <c r="BP386" i="1"/>
  <c r="Z386" i="1"/>
  <c r="BQ386" i="1"/>
  <c r="BR386" i="1"/>
  <c r="AA386" i="1"/>
  <c r="BS386" i="1"/>
  <c r="BT386" i="1"/>
  <c r="AB386" i="1"/>
  <c r="BU386" i="1"/>
  <c r="BV386" i="1"/>
  <c r="AC386" i="1"/>
  <c r="BW386" i="1"/>
  <c r="AD386" i="1"/>
  <c r="BY386" i="1"/>
  <c r="AE386" i="1"/>
  <c r="CA386" i="1"/>
  <c r="AF386" i="1"/>
  <c r="CD386" i="1"/>
  <c r="AG386" i="1"/>
  <c r="CF386" i="1"/>
  <c r="CG386" i="1"/>
  <c r="AH386" i="1"/>
  <c r="Q386" i="1"/>
  <c r="AI386" i="1"/>
  <c r="AJ386" i="1"/>
  <c r="AK386" i="1"/>
  <c r="AL386" i="1"/>
  <c r="AM386" i="1"/>
  <c r="AN386" i="1"/>
  <c r="AO386" i="1"/>
  <c r="AQ386" i="1"/>
  <c r="AR386" i="1"/>
  <c r="AS386" i="1"/>
  <c r="R386" i="1"/>
  <c r="AU386" i="1"/>
  <c r="AW386" i="1"/>
  <c r="AX386" i="1"/>
  <c r="AY386" i="1"/>
  <c r="AZ386" i="1"/>
  <c r="BA386" i="1"/>
  <c r="V386" i="1"/>
  <c r="W386" i="1"/>
  <c r="X386" i="1"/>
  <c r="BB386" i="1"/>
  <c r="BC386" i="1"/>
  <c r="BD386" i="1"/>
  <c r="BE386" i="1"/>
  <c r="BF386" i="1"/>
  <c r="BG386" i="1"/>
  <c r="BH386" i="1"/>
  <c r="BI386" i="1"/>
  <c r="BJ386" i="1"/>
  <c r="BK386" i="1"/>
  <c r="BM386" i="1"/>
  <c r="BX386" i="1"/>
  <c r="BZ386" i="1"/>
  <c r="CB386" i="1"/>
  <c r="CC386" i="1"/>
  <c r="CE386" i="1"/>
  <c r="A387" i="1"/>
  <c r="B387" i="1"/>
  <c r="C387" i="1"/>
  <c r="D387" i="1"/>
  <c r="E387" i="1"/>
  <c r="F387" i="1"/>
  <c r="G387" i="1"/>
  <c r="H387" i="1"/>
  <c r="I387" i="1"/>
  <c r="J387" i="1"/>
  <c r="K387" i="1"/>
  <c r="L387" i="1"/>
  <c r="M387" i="1"/>
  <c r="N387" i="1"/>
  <c r="O387" i="1"/>
  <c r="P387" i="1"/>
  <c r="AT387" i="1"/>
  <c r="BL387" i="1"/>
  <c r="BN387" i="1"/>
  <c r="Y387" i="1"/>
  <c r="BO387" i="1"/>
  <c r="BP387" i="1"/>
  <c r="Z387" i="1"/>
  <c r="BQ387" i="1"/>
  <c r="BR387" i="1"/>
  <c r="AA387" i="1"/>
  <c r="BS387" i="1"/>
  <c r="BT387" i="1"/>
  <c r="AB387" i="1"/>
  <c r="BU387" i="1"/>
  <c r="BV387" i="1"/>
  <c r="AC387" i="1"/>
  <c r="BW387" i="1"/>
  <c r="AD387" i="1"/>
  <c r="BY387" i="1"/>
  <c r="AE387" i="1"/>
  <c r="CA387" i="1"/>
  <c r="AF387" i="1"/>
  <c r="CD387" i="1"/>
  <c r="AG387" i="1"/>
  <c r="CF387" i="1"/>
  <c r="CG387" i="1"/>
  <c r="AH387" i="1"/>
  <c r="Q387" i="1"/>
  <c r="AI387" i="1"/>
  <c r="AJ387" i="1"/>
  <c r="AK387" i="1"/>
  <c r="AL387" i="1"/>
  <c r="AM387" i="1"/>
  <c r="AN387" i="1"/>
  <c r="AO387" i="1"/>
  <c r="AQ387" i="1"/>
  <c r="AR387" i="1"/>
  <c r="AS387" i="1"/>
  <c r="R387" i="1"/>
  <c r="AU387" i="1"/>
  <c r="AW387" i="1"/>
  <c r="AX387" i="1"/>
  <c r="AY387" i="1"/>
  <c r="AZ387" i="1"/>
  <c r="BA387" i="1"/>
  <c r="V387" i="1"/>
  <c r="W387" i="1"/>
  <c r="X387" i="1"/>
  <c r="BB387" i="1"/>
  <c r="BC387" i="1"/>
  <c r="BD387" i="1"/>
  <c r="BE387" i="1"/>
  <c r="BF387" i="1"/>
  <c r="BG387" i="1"/>
  <c r="BH387" i="1"/>
  <c r="BI387" i="1"/>
  <c r="BJ387" i="1"/>
  <c r="BK387" i="1"/>
  <c r="BM387" i="1"/>
  <c r="BX387" i="1"/>
  <c r="BZ387" i="1"/>
  <c r="CB387" i="1"/>
  <c r="CC387" i="1"/>
  <c r="CE387" i="1"/>
  <c r="A388" i="1"/>
  <c r="B388" i="1"/>
  <c r="C388" i="1"/>
  <c r="D388" i="1"/>
  <c r="E388" i="1"/>
  <c r="F388" i="1"/>
  <c r="G388" i="1"/>
  <c r="H388" i="1"/>
  <c r="I388" i="1"/>
  <c r="J388" i="1"/>
  <c r="K388" i="1"/>
  <c r="L388" i="1"/>
  <c r="M388" i="1"/>
  <c r="N388" i="1"/>
  <c r="O388" i="1"/>
  <c r="P388" i="1"/>
  <c r="AT388" i="1"/>
  <c r="BL388" i="1"/>
  <c r="BN388" i="1"/>
  <c r="Y388" i="1"/>
  <c r="BO388" i="1"/>
  <c r="BP388" i="1"/>
  <c r="Z388" i="1"/>
  <c r="BQ388" i="1"/>
  <c r="BR388" i="1"/>
  <c r="AA388" i="1"/>
  <c r="BS388" i="1"/>
  <c r="AB388" i="1"/>
  <c r="BU388" i="1"/>
  <c r="BV388" i="1"/>
  <c r="AC388" i="1"/>
  <c r="BW388" i="1"/>
  <c r="AD388" i="1"/>
  <c r="BY388" i="1"/>
  <c r="AE388" i="1"/>
  <c r="CA388" i="1"/>
  <c r="AF388" i="1"/>
  <c r="CD388" i="1"/>
  <c r="AG388" i="1"/>
  <c r="CF388" i="1"/>
  <c r="CG388" i="1"/>
  <c r="AH388" i="1"/>
  <c r="Q388" i="1"/>
  <c r="AI388" i="1"/>
  <c r="AJ388" i="1"/>
  <c r="AK388" i="1"/>
  <c r="AL388" i="1"/>
  <c r="AM388" i="1"/>
  <c r="AN388" i="1"/>
  <c r="AO388" i="1"/>
  <c r="AQ388" i="1"/>
  <c r="AR388" i="1"/>
  <c r="AS388" i="1"/>
  <c r="R388" i="1"/>
  <c r="AU388" i="1"/>
  <c r="AW388" i="1"/>
  <c r="AX388" i="1"/>
  <c r="AY388" i="1"/>
  <c r="AZ388" i="1"/>
  <c r="BA388" i="1"/>
  <c r="V388" i="1"/>
  <c r="X388" i="1"/>
  <c r="W388" i="1"/>
  <c r="BB388" i="1"/>
  <c r="BC388" i="1"/>
  <c r="BD388" i="1"/>
  <c r="BE388" i="1"/>
  <c r="BF388" i="1"/>
  <c r="BG388" i="1"/>
  <c r="BH388" i="1"/>
  <c r="BI388" i="1"/>
  <c r="BJ388" i="1"/>
  <c r="BK388" i="1"/>
  <c r="BM388" i="1"/>
  <c r="BT388" i="1"/>
  <c r="BX388" i="1"/>
  <c r="BZ388" i="1"/>
  <c r="CB388" i="1"/>
  <c r="CC388" i="1"/>
  <c r="CE388" i="1"/>
  <c r="A389" i="1"/>
  <c r="B389" i="1"/>
  <c r="C389" i="1"/>
  <c r="D389" i="1"/>
  <c r="E389" i="1"/>
  <c r="F389" i="1"/>
  <c r="G389" i="1"/>
  <c r="H389" i="1"/>
  <c r="I389" i="1"/>
  <c r="J389" i="1"/>
  <c r="K389" i="1"/>
  <c r="L389" i="1"/>
  <c r="M389" i="1"/>
  <c r="N389" i="1"/>
  <c r="O389" i="1"/>
  <c r="P389" i="1"/>
  <c r="AT389" i="1"/>
  <c r="BL389" i="1"/>
  <c r="BN389" i="1"/>
  <c r="Y389" i="1"/>
  <c r="BO389" i="1"/>
  <c r="BP389" i="1"/>
  <c r="Z389" i="1"/>
  <c r="BQ389" i="1"/>
  <c r="BR389" i="1"/>
  <c r="AA389" i="1"/>
  <c r="BS389" i="1"/>
  <c r="BT389" i="1"/>
  <c r="AB389" i="1"/>
  <c r="BU389" i="1"/>
  <c r="BV389" i="1"/>
  <c r="AC389" i="1"/>
  <c r="BW389" i="1"/>
  <c r="AD389" i="1"/>
  <c r="BY389" i="1"/>
  <c r="AE389" i="1"/>
  <c r="CA389" i="1"/>
  <c r="AF389" i="1"/>
  <c r="CD389" i="1"/>
  <c r="AG389" i="1"/>
  <c r="CF389" i="1"/>
  <c r="CG389" i="1"/>
  <c r="AH389" i="1"/>
  <c r="Q389" i="1"/>
  <c r="AI389" i="1"/>
  <c r="AJ389" i="1"/>
  <c r="AK389" i="1"/>
  <c r="AL389" i="1"/>
  <c r="AM389" i="1"/>
  <c r="AN389" i="1"/>
  <c r="AO389" i="1"/>
  <c r="AQ389" i="1"/>
  <c r="AR389" i="1"/>
  <c r="AS389" i="1"/>
  <c r="R389" i="1"/>
  <c r="AU389" i="1"/>
  <c r="AW389" i="1"/>
  <c r="AX389" i="1"/>
  <c r="AY389" i="1"/>
  <c r="AZ389" i="1"/>
  <c r="BA389" i="1"/>
  <c r="V389" i="1"/>
  <c r="X389" i="1"/>
  <c r="W389" i="1"/>
  <c r="BB389" i="1"/>
  <c r="BC389" i="1"/>
  <c r="BD389" i="1"/>
  <c r="BE389" i="1"/>
  <c r="BF389" i="1"/>
  <c r="BG389" i="1"/>
  <c r="BH389" i="1"/>
  <c r="BI389" i="1"/>
  <c r="BJ389" i="1"/>
  <c r="BK389" i="1"/>
  <c r="BM389" i="1"/>
  <c r="BX389" i="1"/>
  <c r="BZ389" i="1"/>
  <c r="CB389" i="1"/>
  <c r="CC389" i="1"/>
  <c r="CE389" i="1"/>
  <c r="A390" i="1"/>
  <c r="B390" i="1"/>
  <c r="C390" i="1"/>
  <c r="D390" i="1"/>
  <c r="E390" i="1"/>
  <c r="F390" i="1"/>
  <c r="G390" i="1"/>
  <c r="H390" i="1"/>
  <c r="I390" i="1"/>
  <c r="J390" i="1"/>
  <c r="K390" i="1"/>
  <c r="L390" i="1"/>
  <c r="M390" i="1"/>
  <c r="N390" i="1"/>
  <c r="O390" i="1"/>
  <c r="P390" i="1"/>
  <c r="AT390" i="1"/>
  <c r="BL390" i="1"/>
  <c r="BN390" i="1"/>
  <c r="Y390" i="1"/>
  <c r="BO390" i="1"/>
  <c r="BP390" i="1"/>
  <c r="Z390" i="1"/>
  <c r="BQ390" i="1"/>
  <c r="BR390" i="1"/>
  <c r="AA390" i="1"/>
  <c r="BS390" i="1"/>
  <c r="BT390" i="1"/>
  <c r="AB390" i="1"/>
  <c r="BU390" i="1"/>
  <c r="BV390" i="1"/>
  <c r="AC390" i="1"/>
  <c r="BW390" i="1"/>
  <c r="BX390" i="1"/>
  <c r="AD390" i="1"/>
  <c r="BY390" i="1"/>
  <c r="BZ390" i="1"/>
  <c r="AE390" i="1"/>
  <c r="CA390" i="1"/>
  <c r="CC390" i="1"/>
  <c r="AF390" i="1"/>
  <c r="CD390" i="1"/>
  <c r="AG390" i="1"/>
  <c r="CF390" i="1"/>
  <c r="CG390" i="1"/>
  <c r="AH390" i="1"/>
  <c r="Q390" i="1"/>
  <c r="AI390" i="1"/>
  <c r="AJ390" i="1"/>
  <c r="AK390" i="1"/>
  <c r="AL390" i="1"/>
  <c r="AM390" i="1"/>
  <c r="AN390" i="1"/>
  <c r="AO390" i="1"/>
  <c r="AQ390" i="1"/>
  <c r="AR390" i="1"/>
  <c r="AS390" i="1"/>
  <c r="R390" i="1"/>
  <c r="AU390" i="1"/>
  <c r="AW390" i="1"/>
  <c r="AX390" i="1"/>
  <c r="AY390" i="1"/>
  <c r="AZ390" i="1"/>
  <c r="BA390" i="1"/>
  <c r="V390" i="1"/>
  <c r="W390" i="1"/>
  <c r="X390" i="1"/>
  <c r="BB390" i="1"/>
  <c r="BC390" i="1"/>
  <c r="BD390" i="1"/>
  <c r="BE390" i="1"/>
  <c r="BF390" i="1"/>
  <c r="BG390" i="1"/>
  <c r="BH390" i="1"/>
  <c r="BI390" i="1"/>
  <c r="BJ390" i="1"/>
  <c r="BK390" i="1"/>
  <c r="BM390" i="1"/>
  <c r="CB390" i="1"/>
  <c r="CE390" i="1"/>
  <c r="A391" i="1"/>
  <c r="B391" i="1"/>
  <c r="C391" i="1"/>
  <c r="D391" i="1"/>
  <c r="E391" i="1"/>
  <c r="F391" i="1"/>
  <c r="G391" i="1"/>
  <c r="H391" i="1"/>
  <c r="I391" i="1"/>
  <c r="J391" i="1"/>
  <c r="K391" i="1"/>
  <c r="L391" i="1"/>
  <c r="M391" i="1"/>
  <c r="N391" i="1"/>
  <c r="O391" i="1"/>
  <c r="P391" i="1"/>
  <c r="AT391" i="1"/>
  <c r="BL391" i="1"/>
  <c r="BN391" i="1"/>
  <c r="Y391" i="1"/>
  <c r="BO391" i="1"/>
  <c r="BP391" i="1"/>
  <c r="Z391" i="1"/>
  <c r="BQ391" i="1"/>
  <c r="BR391" i="1"/>
  <c r="AA391" i="1"/>
  <c r="BS391" i="1"/>
  <c r="BT391" i="1"/>
  <c r="AB391" i="1"/>
  <c r="BU391" i="1"/>
  <c r="BV391" i="1"/>
  <c r="AC391" i="1"/>
  <c r="BW391" i="1"/>
  <c r="AD391" i="1"/>
  <c r="BY391" i="1"/>
  <c r="AE391" i="1"/>
  <c r="CA391" i="1"/>
  <c r="AF391" i="1"/>
  <c r="CD391" i="1"/>
  <c r="AG391" i="1"/>
  <c r="CF391" i="1"/>
  <c r="CG391" i="1"/>
  <c r="AH391" i="1"/>
  <c r="Q391" i="1"/>
  <c r="AI391" i="1"/>
  <c r="AJ391" i="1"/>
  <c r="AK391" i="1"/>
  <c r="AL391" i="1"/>
  <c r="AM391" i="1"/>
  <c r="AN391" i="1"/>
  <c r="AO391" i="1"/>
  <c r="AQ391" i="1"/>
  <c r="AR391" i="1"/>
  <c r="AS391" i="1"/>
  <c r="R391" i="1"/>
  <c r="AU391" i="1"/>
  <c r="AW391" i="1"/>
  <c r="AX391" i="1"/>
  <c r="AY391" i="1"/>
  <c r="AZ391" i="1"/>
  <c r="BA391" i="1"/>
  <c r="V391" i="1"/>
  <c r="W391" i="1"/>
  <c r="X391" i="1"/>
  <c r="BB391" i="1"/>
  <c r="BC391" i="1"/>
  <c r="BD391" i="1"/>
  <c r="BE391" i="1"/>
  <c r="BF391" i="1"/>
  <c r="BG391" i="1"/>
  <c r="BH391" i="1"/>
  <c r="BI391" i="1"/>
  <c r="BJ391" i="1"/>
  <c r="BK391" i="1"/>
  <c r="BM391" i="1"/>
  <c r="BX391" i="1"/>
  <c r="BZ391" i="1"/>
  <c r="CB391" i="1"/>
  <c r="CC391" i="1"/>
  <c r="CE391" i="1"/>
  <c r="A392" i="1"/>
  <c r="B392" i="1"/>
  <c r="C392" i="1"/>
  <c r="D392" i="1"/>
  <c r="E392" i="1"/>
  <c r="F392" i="1"/>
  <c r="G392" i="1"/>
  <c r="H392" i="1"/>
  <c r="I392" i="1"/>
  <c r="J392" i="1"/>
  <c r="K392" i="1"/>
  <c r="L392" i="1"/>
  <c r="M392" i="1"/>
  <c r="N392" i="1"/>
  <c r="O392" i="1"/>
  <c r="P392" i="1"/>
  <c r="AT392" i="1"/>
  <c r="BL392" i="1"/>
  <c r="BN392" i="1"/>
  <c r="Y392" i="1"/>
  <c r="BO392" i="1"/>
  <c r="BP392" i="1"/>
  <c r="Z392" i="1"/>
  <c r="BQ392" i="1"/>
  <c r="BR392" i="1"/>
  <c r="AA392" i="1"/>
  <c r="BS392" i="1"/>
  <c r="AB392" i="1"/>
  <c r="BU392" i="1"/>
  <c r="BV392" i="1"/>
  <c r="AC392" i="1"/>
  <c r="BW392" i="1"/>
  <c r="BX392" i="1"/>
  <c r="AD392" i="1"/>
  <c r="BY392" i="1"/>
  <c r="BZ392" i="1"/>
  <c r="AE392" i="1"/>
  <c r="CA392" i="1"/>
  <c r="AF392" i="1"/>
  <c r="CD392" i="1"/>
  <c r="AG392" i="1"/>
  <c r="CF392" i="1"/>
  <c r="CG392" i="1"/>
  <c r="AH392" i="1"/>
  <c r="Q392" i="1"/>
  <c r="AI392" i="1"/>
  <c r="AJ392" i="1"/>
  <c r="AK392" i="1"/>
  <c r="AL392" i="1"/>
  <c r="AM392" i="1"/>
  <c r="AN392" i="1"/>
  <c r="AO392" i="1"/>
  <c r="AQ392" i="1"/>
  <c r="AR392" i="1"/>
  <c r="AS392" i="1"/>
  <c r="R392" i="1"/>
  <c r="AU392" i="1"/>
  <c r="AW392" i="1"/>
  <c r="AX392" i="1"/>
  <c r="AY392" i="1"/>
  <c r="AZ392" i="1"/>
  <c r="BA392" i="1"/>
  <c r="V392" i="1"/>
  <c r="W392" i="1"/>
  <c r="X392" i="1"/>
  <c r="BB392" i="1"/>
  <c r="BC392" i="1"/>
  <c r="BD392" i="1"/>
  <c r="BE392" i="1"/>
  <c r="BF392" i="1"/>
  <c r="BG392" i="1"/>
  <c r="BH392" i="1"/>
  <c r="BI392" i="1"/>
  <c r="BJ392" i="1"/>
  <c r="BK392" i="1"/>
  <c r="BM392" i="1"/>
  <c r="BT392" i="1"/>
  <c r="CB392" i="1"/>
  <c r="CC392" i="1"/>
  <c r="CE392" i="1"/>
  <c r="A393" i="1"/>
  <c r="B393" i="1"/>
  <c r="C393" i="1"/>
  <c r="D393" i="1"/>
  <c r="E393" i="1"/>
  <c r="F393" i="1"/>
  <c r="G393" i="1"/>
  <c r="H393" i="1"/>
  <c r="I393" i="1"/>
  <c r="J393" i="1"/>
  <c r="K393" i="1"/>
  <c r="L393" i="1"/>
  <c r="M393" i="1"/>
  <c r="N393" i="1"/>
  <c r="O393" i="1"/>
  <c r="P393" i="1"/>
  <c r="AT393" i="1"/>
  <c r="BL393" i="1"/>
  <c r="BN393" i="1"/>
  <c r="Y393" i="1"/>
  <c r="BO393" i="1"/>
  <c r="BP393" i="1"/>
  <c r="Z393" i="1"/>
  <c r="BQ393" i="1"/>
  <c r="BR393" i="1"/>
  <c r="AA393" i="1"/>
  <c r="BS393" i="1"/>
  <c r="BT393" i="1"/>
  <c r="AB393" i="1"/>
  <c r="BU393" i="1"/>
  <c r="BV393" i="1"/>
  <c r="AC393" i="1"/>
  <c r="BW393" i="1"/>
  <c r="AD393" i="1"/>
  <c r="BY393" i="1"/>
  <c r="AE393" i="1"/>
  <c r="CA393" i="1"/>
  <c r="AF393" i="1"/>
  <c r="CD393" i="1"/>
  <c r="AG393" i="1"/>
  <c r="CF393" i="1"/>
  <c r="CG393" i="1"/>
  <c r="AH393" i="1"/>
  <c r="Q393" i="1"/>
  <c r="AI393" i="1"/>
  <c r="AJ393" i="1"/>
  <c r="AK393" i="1"/>
  <c r="AL393" i="1"/>
  <c r="AM393" i="1"/>
  <c r="AN393" i="1"/>
  <c r="AO393" i="1"/>
  <c r="AQ393" i="1"/>
  <c r="AR393" i="1"/>
  <c r="AS393" i="1"/>
  <c r="R393" i="1"/>
  <c r="AU393" i="1"/>
  <c r="AW393" i="1"/>
  <c r="AX393" i="1"/>
  <c r="AY393" i="1"/>
  <c r="AZ393" i="1"/>
  <c r="BA393" i="1"/>
  <c r="V393" i="1"/>
  <c r="X393" i="1"/>
  <c r="W393" i="1"/>
  <c r="BB393" i="1"/>
  <c r="BC393" i="1"/>
  <c r="BD393" i="1"/>
  <c r="BE393" i="1"/>
  <c r="BF393" i="1"/>
  <c r="BG393" i="1"/>
  <c r="BH393" i="1"/>
  <c r="BI393" i="1"/>
  <c r="BJ393" i="1"/>
  <c r="BK393" i="1"/>
  <c r="BM393" i="1"/>
  <c r="BX393" i="1"/>
  <c r="BZ393" i="1"/>
  <c r="CB393" i="1"/>
  <c r="CC393" i="1"/>
  <c r="CE393" i="1"/>
  <c r="A394" i="1"/>
  <c r="B394" i="1"/>
  <c r="C394" i="1"/>
  <c r="D394" i="1"/>
  <c r="E394" i="1"/>
  <c r="F394" i="1"/>
  <c r="G394" i="1"/>
  <c r="H394" i="1"/>
  <c r="I394" i="1"/>
  <c r="J394" i="1"/>
  <c r="K394" i="1"/>
  <c r="L394" i="1"/>
  <c r="M394" i="1"/>
  <c r="N394" i="1"/>
  <c r="O394" i="1"/>
  <c r="P394" i="1"/>
  <c r="AT394" i="1"/>
  <c r="BL394" i="1"/>
  <c r="BN394" i="1"/>
  <c r="Y394" i="1"/>
  <c r="BO394" i="1"/>
  <c r="BP394" i="1"/>
  <c r="Z394" i="1"/>
  <c r="BQ394" i="1"/>
  <c r="BR394" i="1"/>
  <c r="AA394" i="1"/>
  <c r="BS394" i="1"/>
  <c r="BT394" i="1"/>
  <c r="AB394" i="1"/>
  <c r="BU394" i="1"/>
  <c r="BV394" i="1"/>
  <c r="AC394" i="1"/>
  <c r="BW394" i="1"/>
  <c r="AD394" i="1"/>
  <c r="BY394" i="1"/>
  <c r="AE394" i="1"/>
  <c r="CA394" i="1"/>
  <c r="AF394" i="1"/>
  <c r="CD394" i="1"/>
  <c r="AG394" i="1"/>
  <c r="CF394" i="1"/>
  <c r="CG394" i="1"/>
  <c r="AH394" i="1"/>
  <c r="Q394" i="1"/>
  <c r="AI394" i="1"/>
  <c r="AJ394" i="1"/>
  <c r="AK394" i="1"/>
  <c r="AL394" i="1"/>
  <c r="AM394" i="1"/>
  <c r="AN394" i="1"/>
  <c r="AO394" i="1"/>
  <c r="AQ394" i="1"/>
  <c r="AR394" i="1"/>
  <c r="AS394" i="1"/>
  <c r="R394" i="1"/>
  <c r="AU394" i="1"/>
  <c r="AW394" i="1"/>
  <c r="AX394" i="1"/>
  <c r="AY394" i="1"/>
  <c r="AZ394" i="1"/>
  <c r="BA394" i="1"/>
  <c r="V394" i="1"/>
  <c r="W394" i="1"/>
  <c r="X394" i="1"/>
  <c r="BB394" i="1"/>
  <c r="BC394" i="1"/>
  <c r="BD394" i="1"/>
  <c r="BE394" i="1"/>
  <c r="BF394" i="1"/>
  <c r="BG394" i="1"/>
  <c r="BH394" i="1"/>
  <c r="BI394" i="1"/>
  <c r="BJ394" i="1"/>
  <c r="BK394" i="1"/>
  <c r="BM394" i="1"/>
  <c r="BX394" i="1"/>
  <c r="BZ394" i="1"/>
  <c r="CB394" i="1"/>
  <c r="CC394" i="1"/>
  <c r="CE394" i="1"/>
  <c r="A395" i="1"/>
  <c r="B395" i="1"/>
  <c r="C395" i="1"/>
  <c r="D395" i="1"/>
  <c r="E395" i="1"/>
  <c r="F395" i="1"/>
  <c r="G395" i="1"/>
  <c r="H395" i="1"/>
  <c r="I395" i="1"/>
  <c r="J395" i="1"/>
  <c r="K395" i="1"/>
  <c r="L395" i="1"/>
  <c r="M395" i="1"/>
  <c r="N395" i="1"/>
  <c r="O395" i="1"/>
  <c r="P395" i="1"/>
  <c r="AT395" i="1"/>
  <c r="BL395" i="1"/>
  <c r="BN395" i="1"/>
  <c r="Y395" i="1"/>
  <c r="BO395" i="1"/>
  <c r="BP395" i="1"/>
  <c r="Z395" i="1"/>
  <c r="BQ395" i="1"/>
  <c r="BR395" i="1"/>
  <c r="AA395" i="1"/>
  <c r="BS395" i="1"/>
  <c r="BT395" i="1"/>
  <c r="AB395" i="1"/>
  <c r="BU395" i="1"/>
  <c r="BV395" i="1"/>
  <c r="AC395" i="1"/>
  <c r="BW395" i="1"/>
  <c r="AD395" i="1"/>
  <c r="BY395" i="1"/>
  <c r="AE395" i="1"/>
  <c r="CA395" i="1"/>
  <c r="AF395" i="1"/>
  <c r="CD395" i="1"/>
  <c r="AG395" i="1"/>
  <c r="CF395" i="1"/>
  <c r="CG395" i="1"/>
  <c r="AH395" i="1"/>
  <c r="Q395" i="1"/>
  <c r="AI395" i="1"/>
  <c r="AJ395" i="1"/>
  <c r="AK395" i="1"/>
  <c r="AL395" i="1"/>
  <c r="AM395" i="1"/>
  <c r="AN395" i="1"/>
  <c r="AO395" i="1"/>
  <c r="AQ395" i="1"/>
  <c r="AR395" i="1"/>
  <c r="AS395" i="1"/>
  <c r="R395" i="1"/>
  <c r="AU395" i="1"/>
  <c r="AW395" i="1"/>
  <c r="AX395" i="1"/>
  <c r="AY395" i="1"/>
  <c r="AZ395" i="1"/>
  <c r="BA395" i="1"/>
  <c r="V395" i="1"/>
  <c r="W395" i="1"/>
  <c r="X395" i="1"/>
  <c r="BB395" i="1"/>
  <c r="BC395" i="1"/>
  <c r="BD395" i="1"/>
  <c r="BE395" i="1"/>
  <c r="BF395" i="1"/>
  <c r="BG395" i="1"/>
  <c r="BH395" i="1"/>
  <c r="BI395" i="1"/>
  <c r="BJ395" i="1"/>
  <c r="BK395" i="1"/>
  <c r="BM395" i="1"/>
  <c r="BX395" i="1"/>
  <c r="BZ395" i="1"/>
  <c r="CB395" i="1"/>
  <c r="CC395" i="1"/>
  <c r="CE395" i="1"/>
  <c r="A396" i="1"/>
  <c r="B396" i="1"/>
  <c r="C396" i="1"/>
  <c r="D396" i="1"/>
  <c r="E396" i="1"/>
  <c r="F396" i="1"/>
  <c r="G396" i="1"/>
  <c r="H396" i="1"/>
  <c r="I396" i="1"/>
  <c r="J396" i="1"/>
  <c r="K396" i="1"/>
  <c r="L396" i="1"/>
  <c r="M396" i="1"/>
  <c r="N396" i="1"/>
  <c r="O396" i="1"/>
  <c r="P396" i="1"/>
  <c r="AT396" i="1"/>
  <c r="BL396" i="1"/>
  <c r="BN396" i="1"/>
  <c r="Y396" i="1"/>
  <c r="BO396" i="1"/>
  <c r="BP396" i="1"/>
  <c r="Z396" i="1"/>
  <c r="BQ396" i="1"/>
  <c r="BR396" i="1"/>
  <c r="AA396" i="1"/>
  <c r="BS396" i="1"/>
  <c r="BT396" i="1"/>
  <c r="AB396" i="1"/>
  <c r="BU396" i="1"/>
  <c r="BV396" i="1"/>
  <c r="AC396" i="1"/>
  <c r="BW396" i="1"/>
  <c r="BX396" i="1"/>
  <c r="AD396" i="1"/>
  <c r="BY396" i="1"/>
  <c r="BZ396" i="1"/>
  <c r="AE396" i="1"/>
  <c r="CA396" i="1"/>
  <c r="AF396" i="1"/>
  <c r="CD396" i="1"/>
  <c r="AG396" i="1"/>
  <c r="CF396" i="1"/>
  <c r="CG396" i="1"/>
  <c r="AH396" i="1"/>
  <c r="Q396" i="1"/>
  <c r="AI396" i="1"/>
  <c r="AJ396" i="1"/>
  <c r="AK396" i="1"/>
  <c r="AL396" i="1"/>
  <c r="AM396" i="1"/>
  <c r="AN396" i="1"/>
  <c r="AO396" i="1"/>
  <c r="AQ396" i="1"/>
  <c r="AR396" i="1"/>
  <c r="AS396" i="1"/>
  <c r="R396" i="1"/>
  <c r="AU396" i="1"/>
  <c r="AW396" i="1"/>
  <c r="AX396" i="1"/>
  <c r="AY396" i="1"/>
  <c r="AZ396" i="1"/>
  <c r="BA396" i="1"/>
  <c r="V396" i="1"/>
  <c r="W396" i="1"/>
  <c r="X396" i="1"/>
  <c r="BB396" i="1"/>
  <c r="BC396" i="1"/>
  <c r="BD396" i="1"/>
  <c r="BE396" i="1"/>
  <c r="BF396" i="1"/>
  <c r="BG396" i="1"/>
  <c r="BH396" i="1"/>
  <c r="BI396" i="1"/>
  <c r="BJ396" i="1"/>
  <c r="BK396" i="1"/>
  <c r="BM396" i="1"/>
  <c r="CB396" i="1"/>
  <c r="CC396" i="1"/>
  <c r="CE396" i="1"/>
  <c r="A397" i="1"/>
  <c r="B397" i="1"/>
  <c r="C397" i="1"/>
  <c r="D397" i="1"/>
  <c r="E397" i="1"/>
  <c r="F397" i="1"/>
  <c r="G397" i="1"/>
  <c r="H397" i="1"/>
  <c r="I397" i="1"/>
  <c r="J397" i="1"/>
  <c r="K397" i="1"/>
  <c r="L397" i="1"/>
  <c r="M397" i="1"/>
  <c r="N397" i="1"/>
  <c r="O397" i="1"/>
  <c r="P397" i="1"/>
  <c r="AT397" i="1"/>
  <c r="BL397" i="1"/>
  <c r="Y397" i="1"/>
  <c r="BO397" i="1"/>
  <c r="BP397" i="1"/>
  <c r="Z397" i="1"/>
  <c r="BQ397" i="1"/>
  <c r="BR397" i="1"/>
  <c r="AA397" i="1"/>
  <c r="BS397" i="1"/>
  <c r="AB397" i="1"/>
  <c r="BU397" i="1"/>
  <c r="BV397" i="1"/>
  <c r="AC397" i="1"/>
  <c r="BW397" i="1"/>
  <c r="AD397" i="1"/>
  <c r="BY397" i="1"/>
  <c r="AE397" i="1"/>
  <c r="CA397" i="1"/>
  <c r="AF397" i="1"/>
  <c r="CD397" i="1"/>
  <c r="AG397" i="1"/>
  <c r="CF397" i="1"/>
  <c r="CG397" i="1"/>
  <c r="AH397" i="1"/>
  <c r="Q397" i="1"/>
  <c r="AI397" i="1"/>
  <c r="AJ397" i="1"/>
  <c r="AK397" i="1"/>
  <c r="AL397" i="1"/>
  <c r="AM397" i="1"/>
  <c r="AN397" i="1"/>
  <c r="AO397" i="1"/>
  <c r="AQ397" i="1"/>
  <c r="AR397" i="1"/>
  <c r="AS397" i="1"/>
  <c r="R397" i="1"/>
  <c r="AU397" i="1"/>
  <c r="AW397" i="1"/>
  <c r="AX397" i="1"/>
  <c r="AY397" i="1"/>
  <c r="AZ397" i="1"/>
  <c r="BA397" i="1"/>
  <c r="V397" i="1"/>
  <c r="W397" i="1"/>
  <c r="X397" i="1"/>
  <c r="BB397" i="1"/>
  <c r="BC397" i="1"/>
  <c r="BD397" i="1"/>
  <c r="BE397" i="1"/>
  <c r="BF397" i="1"/>
  <c r="BG397" i="1"/>
  <c r="BH397" i="1"/>
  <c r="BI397" i="1"/>
  <c r="BJ397" i="1"/>
  <c r="BK397" i="1"/>
  <c r="BM397" i="1"/>
  <c r="BN397" i="1"/>
  <c r="BT397" i="1"/>
  <c r="BX397" i="1"/>
  <c r="BZ397" i="1"/>
  <c r="CB397" i="1"/>
  <c r="CC397" i="1"/>
  <c r="CE397" i="1"/>
  <c r="A398" i="1"/>
  <c r="B398" i="1"/>
  <c r="C398" i="1"/>
  <c r="D398" i="1"/>
  <c r="E398" i="1"/>
  <c r="F398" i="1"/>
  <c r="G398" i="1"/>
  <c r="H398" i="1"/>
  <c r="I398" i="1"/>
  <c r="J398" i="1"/>
  <c r="K398" i="1"/>
  <c r="L398" i="1"/>
  <c r="M398" i="1"/>
  <c r="N398" i="1"/>
  <c r="O398" i="1"/>
  <c r="P398" i="1"/>
  <c r="AT398" i="1"/>
  <c r="BL398" i="1"/>
  <c r="BN398" i="1"/>
  <c r="Y398" i="1"/>
  <c r="BO398" i="1"/>
  <c r="BP398" i="1"/>
  <c r="Z398" i="1"/>
  <c r="BQ398" i="1"/>
  <c r="BR398" i="1"/>
  <c r="AA398" i="1"/>
  <c r="BS398" i="1"/>
  <c r="BT398" i="1"/>
  <c r="AB398" i="1"/>
  <c r="BU398" i="1"/>
  <c r="BV398" i="1"/>
  <c r="AC398" i="1"/>
  <c r="BW398" i="1"/>
  <c r="BX398" i="1"/>
  <c r="AD398" i="1"/>
  <c r="BY398" i="1"/>
  <c r="BZ398" i="1"/>
  <c r="AE398" i="1"/>
  <c r="CA398" i="1"/>
  <c r="AF398" i="1"/>
  <c r="CD398" i="1"/>
  <c r="AG398" i="1"/>
  <c r="CF398" i="1"/>
  <c r="CG398" i="1"/>
  <c r="AH398" i="1"/>
  <c r="Q398" i="1"/>
  <c r="AI398" i="1"/>
  <c r="AJ398" i="1"/>
  <c r="AK398" i="1"/>
  <c r="AL398" i="1"/>
  <c r="AM398" i="1"/>
  <c r="AN398" i="1"/>
  <c r="AO398" i="1"/>
  <c r="AQ398" i="1"/>
  <c r="AR398" i="1"/>
  <c r="AS398" i="1"/>
  <c r="R398" i="1"/>
  <c r="AU398" i="1"/>
  <c r="AW398" i="1"/>
  <c r="AX398" i="1"/>
  <c r="AY398" i="1"/>
  <c r="AZ398" i="1"/>
  <c r="BA398" i="1"/>
  <c r="V398" i="1"/>
  <c r="W398" i="1"/>
  <c r="X398" i="1"/>
  <c r="BB398" i="1"/>
  <c r="BC398" i="1"/>
  <c r="BD398" i="1"/>
  <c r="BE398" i="1"/>
  <c r="BF398" i="1"/>
  <c r="BG398" i="1"/>
  <c r="BH398" i="1"/>
  <c r="BI398" i="1"/>
  <c r="BJ398" i="1"/>
  <c r="BK398" i="1"/>
  <c r="BM398" i="1"/>
  <c r="CB398" i="1"/>
  <c r="CC398" i="1"/>
  <c r="CE398" i="1"/>
  <c r="A399" i="1"/>
  <c r="B399" i="1"/>
  <c r="C399" i="1"/>
  <c r="D399" i="1"/>
  <c r="E399" i="1"/>
  <c r="F399" i="1"/>
  <c r="G399" i="1"/>
  <c r="H399" i="1"/>
  <c r="I399" i="1"/>
  <c r="J399" i="1"/>
  <c r="K399" i="1"/>
  <c r="L399" i="1"/>
  <c r="M399" i="1"/>
  <c r="N399" i="1"/>
  <c r="O399" i="1"/>
  <c r="P399" i="1"/>
  <c r="AT399" i="1"/>
  <c r="BL399" i="1"/>
  <c r="Y399" i="1"/>
  <c r="BO399" i="1"/>
  <c r="BP399" i="1"/>
  <c r="Z399" i="1"/>
  <c r="BQ399" i="1"/>
  <c r="BR399" i="1"/>
  <c r="AA399" i="1"/>
  <c r="BS399" i="1"/>
  <c r="AB399" i="1"/>
  <c r="BU399" i="1"/>
  <c r="BV399" i="1"/>
  <c r="AC399" i="1"/>
  <c r="BW399" i="1"/>
  <c r="AD399" i="1"/>
  <c r="BY399" i="1"/>
  <c r="AE399" i="1"/>
  <c r="CA399" i="1"/>
  <c r="AF399" i="1"/>
  <c r="CD399" i="1"/>
  <c r="AG399" i="1"/>
  <c r="CF399" i="1"/>
  <c r="CG399" i="1"/>
  <c r="AH399" i="1"/>
  <c r="Q399" i="1"/>
  <c r="AI399" i="1"/>
  <c r="AJ399" i="1"/>
  <c r="AK399" i="1"/>
  <c r="AL399" i="1"/>
  <c r="AM399" i="1"/>
  <c r="AN399" i="1"/>
  <c r="AO399" i="1"/>
  <c r="AQ399" i="1"/>
  <c r="AR399" i="1"/>
  <c r="AS399" i="1"/>
  <c r="R399" i="1"/>
  <c r="AU399" i="1"/>
  <c r="AW399" i="1"/>
  <c r="AX399" i="1"/>
  <c r="AY399" i="1"/>
  <c r="AZ399" i="1"/>
  <c r="BA399" i="1"/>
  <c r="V399" i="1"/>
  <c r="X399" i="1"/>
  <c r="W399" i="1"/>
  <c r="BB399" i="1"/>
  <c r="BC399" i="1"/>
  <c r="BD399" i="1"/>
  <c r="BE399" i="1"/>
  <c r="BF399" i="1"/>
  <c r="BG399" i="1"/>
  <c r="BH399" i="1"/>
  <c r="BI399" i="1"/>
  <c r="BJ399" i="1"/>
  <c r="BK399" i="1"/>
  <c r="BM399" i="1"/>
  <c r="BN399" i="1"/>
  <c r="BT399" i="1"/>
  <c r="BX399" i="1"/>
  <c r="BZ399" i="1"/>
  <c r="CB399" i="1"/>
  <c r="CC399" i="1"/>
  <c r="CE399" i="1"/>
  <c r="A400" i="1"/>
  <c r="B400" i="1"/>
  <c r="C400" i="1"/>
  <c r="D400" i="1"/>
  <c r="E400" i="1"/>
  <c r="F400" i="1"/>
  <c r="G400" i="1"/>
  <c r="H400" i="1"/>
  <c r="I400" i="1"/>
  <c r="J400" i="1"/>
  <c r="K400" i="1"/>
  <c r="L400" i="1"/>
  <c r="M400" i="1"/>
  <c r="N400" i="1"/>
  <c r="O400" i="1"/>
  <c r="P400" i="1"/>
  <c r="AT400" i="1"/>
  <c r="BL400" i="1"/>
  <c r="BN400" i="1"/>
  <c r="Y400" i="1"/>
  <c r="BO400" i="1"/>
  <c r="BP400" i="1"/>
  <c r="Z400" i="1"/>
  <c r="BQ400" i="1"/>
  <c r="BR400" i="1"/>
  <c r="AA400" i="1"/>
  <c r="BS400" i="1"/>
  <c r="BT400" i="1"/>
  <c r="AB400" i="1"/>
  <c r="BU400" i="1"/>
  <c r="BV400" i="1"/>
  <c r="AC400" i="1"/>
  <c r="BW400" i="1"/>
  <c r="AD400" i="1"/>
  <c r="BY400" i="1"/>
  <c r="AE400" i="1"/>
  <c r="CA400" i="1"/>
  <c r="AF400" i="1"/>
  <c r="CD400" i="1"/>
  <c r="AG400" i="1"/>
  <c r="CF400" i="1"/>
  <c r="CG400" i="1"/>
  <c r="AH400" i="1"/>
  <c r="Q400" i="1"/>
  <c r="AI400" i="1"/>
  <c r="AJ400" i="1"/>
  <c r="AK400" i="1"/>
  <c r="AL400" i="1"/>
  <c r="AM400" i="1"/>
  <c r="AN400" i="1"/>
  <c r="AO400" i="1"/>
  <c r="AQ400" i="1"/>
  <c r="AR400" i="1"/>
  <c r="AS400" i="1"/>
  <c r="R400" i="1"/>
  <c r="AU400" i="1"/>
  <c r="AW400" i="1"/>
  <c r="AX400" i="1"/>
  <c r="AY400" i="1"/>
  <c r="AZ400" i="1"/>
  <c r="BA400" i="1"/>
  <c r="V400" i="1"/>
  <c r="W400" i="1"/>
  <c r="X400" i="1"/>
  <c r="BB400" i="1"/>
  <c r="BC400" i="1"/>
  <c r="BD400" i="1"/>
  <c r="BE400" i="1"/>
  <c r="BF400" i="1"/>
  <c r="BG400" i="1"/>
  <c r="BH400" i="1"/>
  <c r="BI400" i="1"/>
  <c r="BJ400" i="1"/>
  <c r="BK400" i="1"/>
  <c r="BM400" i="1"/>
  <c r="BX400" i="1"/>
  <c r="BZ400" i="1"/>
  <c r="CB400" i="1"/>
  <c r="CC400" i="1"/>
  <c r="CE400" i="1"/>
  <c r="A401" i="1"/>
  <c r="B401" i="1"/>
  <c r="C401" i="1"/>
  <c r="D401" i="1"/>
  <c r="E401" i="1"/>
  <c r="F401" i="1"/>
  <c r="G401" i="1"/>
  <c r="H401" i="1"/>
  <c r="I401" i="1"/>
  <c r="J401" i="1"/>
  <c r="K401" i="1"/>
  <c r="L401" i="1"/>
  <c r="M401" i="1"/>
  <c r="N401" i="1"/>
  <c r="O401" i="1"/>
  <c r="P401" i="1"/>
  <c r="AT401" i="1"/>
  <c r="BL401" i="1"/>
  <c r="BN401" i="1"/>
  <c r="Y401" i="1"/>
  <c r="BO401" i="1"/>
  <c r="Z401" i="1"/>
  <c r="BQ401" i="1"/>
  <c r="BR401" i="1"/>
  <c r="AA401" i="1"/>
  <c r="BS401" i="1"/>
  <c r="AB401" i="1"/>
  <c r="BU401" i="1"/>
  <c r="BV401" i="1"/>
  <c r="AC401" i="1"/>
  <c r="BW401" i="1"/>
  <c r="AD401" i="1"/>
  <c r="BY401" i="1"/>
  <c r="AE401" i="1"/>
  <c r="CA401" i="1"/>
  <c r="AF401" i="1"/>
  <c r="CD401" i="1"/>
  <c r="AG401" i="1"/>
  <c r="CF401" i="1"/>
  <c r="CG401" i="1"/>
  <c r="AH401" i="1"/>
  <c r="Q401" i="1"/>
  <c r="AI401" i="1"/>
  <c r="AJ401" i="1"/>
  <c r="AK401" i="1"/>
  <c r="AL401" i="1"/>
  <c r="AM401" i="1"/>
  <c r="AN401" i="1"/>
  <c r="AO401" i="1"/>
  <c r="AQ401" i="1"/>
  <c r="AR401" i="1"/>
  <c r="AS401" i="1"/>
  <c r="R401" i="1"/>
  <c r="AU401" i="1"/>
  <c r="AW401" i="1"/>
  <c r="AX401" i="1"/>
  <c r="AY401" i="1"/>
  <c r="AZ401" i="1"/>
  <c r="BA401" i="1"/>
  <c r="V401" i="1"/>
  <c r="W401" i="1"/>
  <c r="X401" i="1"/>
  <c r="BB401" i="1"/>
  <c r="BC401" i="1"/>
  <c r="BD401" i="1"/>
  <c r="BE401" i="1"/>
  <c r="BF401" i="1"/>
  <c r="BG401" i="1"/>
  <c r="BH401" i="1"/>
  <c r="BI401" i="1"/>
  <c r="BJ401" i="1"/>
  <c r="BK401" i="1"/>
  <c r="BM401" i="1"/>
  <c r="BP401" i="1"/>
  <c r="BT401" i="1"/>
  <c r="BX401" i="1"/>
  <c r="BZ401" i="1"/>
  <c r="CB401" i="1"/>
  <c r="CC401" i="1"/>
  <c r="CE401" i="1"/>
  <c r="A402" i="1"/>
  <c r="B402" i="1"/>
  <c r="C402" i="1"/>
  <c r="D402" i="1"/>
  <c r="E402" i="1"/>
  <c r="F402" i="1"/>
  <c r="G402" i="1"/>
  <c r="H402" i="1"/>
  <c r="I402" i="1"/>
  <c r="J402" i="1"/>
  <c r="K402" i="1"/>
  <c r="L402" i="1"/>
  <c r="M402" i="1"/>
  <c r="N402" i="1"/>
  <c r="O402" i="1"/>
  <c r="P402" i="1"/>
  <c r="AT402" i="1"/>
  <c r="BL402" i="1"/>
  <c r="BN402" i="1"/>
  <c r="Y402" i="1"/>
  <c r="BO402" i="1"/>
  <c r="BP402" i="1"/>
  <c r="Z402" i="1"/>
  <c r="BQ402" i="1"/>
  <c r="BR402" i="1"/>
  <c r="AA402" i="1"/>
  <c r="BS402" i="1"/>
  <c r="BT402" i="1"/>
  <c r="AB402" i="1"/>
  <c r="BU402" i="1"/>
  <c r="BV402" i="1"/>
  <c r="AC402" i="1"/>
  <c r="BW402" i="1"/>
  <c r="BX402" i="1"/>
  <c r="AD402" i="1"/>
  <c r="BY402" i="1"/>
  <c r="BZ402" i="1"/>
  <c r="AE402" i="1"/>
  <c r="CA402" i="1"/>
  <c r="AF402" i="1"/>
  <c r="CD402" i="1"/>
  <c r="AG402" i="1"/>
  <c r="CF402" i="1"/>
  <c r="CG402" i="1"/>
  <c r="AH402" i="1"/>
  <c r="Q402" i="1"/>
  <c r="AI402" i="1"/>
  <c r="AJ402" i="1"/>
  <c r="AK402" i="1"/>
  <c r="AL402" i="1"/>
  <c r="AM402" i="1"/>
  <c r="AN402" i="1"/>
  <c r="AO402" i="1"/>
  <c r="AQ402" i="1"/>
  <c r="AR402" i="1"/>
  <c r="AS402" i="1"/>
  <c r="R402" i="1"/>
  <c r="AU402" i="1"/>
  <c r="AW402" i="1"/>
  <c r="AX402" i="1"/>
  <c r="AY402" i="1"/>
  <c r="AZ402" i="1"/>
  <c r="BA402" i="1"/>
  <c r="V402" i="1"/>
  <c r="BB402" i="1"/>
  <c r="BC402" i="1"/>
  <c r="BD402" i="1"/>
  <c r="BE402" i="1"/>
  <c r="BF402" i="1"/>
  <c r="BG402" i="1"/>
  <c r="BH402" i="1"/>
  <c r="BI402" i="1"/>
  <c r="BJ402" i="1"/>
  <c r="BK402" i="1"/>
  <c r="BM402" i="1"/>
  <c r="CB402" i="1"/>
  <c r="CC402" i="1"/>
  <c r="CE402" i="1"/>
  <c r="A403" i="1"/>
  <c r="B403" i="1"/>
  <c r="C403" i="1"/>
  <c r="D403" i="1"/>
  <c r="E403" i="1"/>
  <c r="F403" i="1"/>
  <c r="G403" i="1"/>
  <c r="H403" i="1"/>
  <c r="I403" i="1"/>
  <c r="J403" i="1"/>
  <c r="K403" i="1"/>
  <c r="L403" i="1"/>
  <c r="M403" i="1"/>
  <c r="N403" i="1"/>
  <c r="O403" i="1"/>
  <c r="P403" i="1"/>
  <c r="AT403" i="1"/>
  <c r="BL403" i="1"/>
  <c r="BN403" i="1"/>
  <c r="Y403" i="1"/>
  <c r="BO403" i="1"/>
  <c r="BP403" i="1"/>
  <c r="Z403" i="1"/>
  <c r="BQ403" i="1"/>
  <c r="BR403" i="1"/>
  <c r="AA403" i="1"/>
  <c r="BS403" i="1"/>
  <c r="BT403" i="1"/>
  <c r="AB403" i="1"/>
  <c r="BU403" i="1"/>
  <c r="BV403" i="1"/>
  <c r="AC403" i="1"/>
  <c r="BW403" i="1"/>
  <c r="AD403" i="1"/>
  <c r="BY403" i="1"/>
  <c r="AE403" i="1"/>
  <c r="CA403" i="1"/>
  <c r="AF403" i="1"/>
  <c r="CD403" i="1"/>
  <c r="AG403" i="1"/>
  <c r="CF403" i="1"/>
  <c r="CG403" i="1"/>
  <c r="AH403" i="1"/>
  <c r="Q403" i="1"/>
  <c r="AI403" i="1"/>
  <c r="AJ403" i="1"/>
  <c r="AK403" i="1"/>
  <c r="AL403" i="1"/>
  <c r="AM403" i="1"/>
  <c r="AN403" i="1"/>
  <c r="AO403" i="1"/>
  <c r="AQ403" i="1"/>
  <c r="AR403" i="1"/>
  <c r="AS403" i="1"/>
  <c r="R403" i="1"/>
  <c r="AU403" i="1"/>
  <c r="AW403" i="1"/>
  <c r="AX403" i="1"/>
  <c r="AY403" i="1"/>
  <c r="AZ403" i="1"/>
  <c r="BA403" i="1"/>
  <c r="V403" i="1"/>
  <c r="W403" i="1"/>
  <c r="X403" i="1"/>
  <c r="BB403" i="1"/>
  <c r="BC403" i="1"/>
  <c r="BD403" i="1"/>
  <c r="BE403" i="1"/>
  <c r="BF403" i="1"/>
  <c r="BG403" i="1"/>
  <c r="BH403" i="1"/>
  <c r="BI403" i="1"/>
  <c r="BJ403" i="1"/>
  <c r="BK403" i="1"/>
  <c r="BM403" i="1"/>
  <c r="BX403" i="1"/>
  <c r="BZ403" i="1"/>
  <c r="CB403" i="1"/>
  <c r="CC403" i="1"/>
  <c r="CE403" i="1"/>
  <c r="A404" i="1"/>
  <c r="B404" i="1"/>
  <c r="C404" i="1"/>
  <c r="D404" i="1"/>
  <c r="E404" i="1"/>
  <c r="F404" i="1"/>
  <c r="G404" i="1"/>
  <c r="H404" i="1"/>
  <c r="I404" i="1"/>
  <c r="J404" i="1"/>
  <c r="K404" i="1"/>
  <c r="L404" i="1"/>
  <c r="M404" i="1"/>
  <c r="N404" i="1"/>
  <c r="O404" i="1"/>
  <c r="P404" i="1"/>
  <c r="AT404" i="1"/>
  <c r="BL404" i="1"/>
  <c r="BN404" i="1"/>
  <c r="Y404" i="1"/>
  <c r="BO404" i="1"/>
  <c r="BP404" i="1"/>
  <c r="Z404" i="1"/>
  <c r="BQ404" i="1"/>
  <c r="BR404" i="1"/>
  <c r="AA404" i="1"/>
  <c r="BS404" i="1"/>
  <c r="BT404" i="1"/>
  <c r="AB404" i="1"/>
  <c r="BU404" i="1"/>
  <c r="BV404" i="1"/>
  <c r="AC404" i="1"/>
  <c r="BW404" i="1"/>
  <c r="BX404" i="1"/>
  <c r="AD404" i="1"/>
  <c r="BY404" i="1"/>
  <c r="BZ404" i="1"/>
  <c r="AE404" i="1"/>
  <c r="CA404" i="1"/>
  <c r="AF404" i="1"/>
  <c r="CD404" i="1"/>
  <c r="AG404" i="1"/>
  <c r="CF404" i="1"/>
  <c r="CG404" i="1"/>
  <c r="AH404" i="1"/>
  <c r="Q404" i="1"/>
  <c r="AI404" i="1"/>
  <c r="AJ404" i="1"/>
  <c r="AK404" i="1"/>
  <c r="AL404" i="1"/>
  <c r="AM404" i="1"/>
  <c r="AN404" i="1"/>
  <c r="AO404" i="1"/>
  <c r="AQ404" i="1"/>
  <c r="AR404" i="1"/>
  <c r="AS404" i="1"/>
  <c r="R404" i="1"/>
  <c r="AU404" i="1"/>
  <c r="AW404" i="1"/>
  <c r="AX404" i="1"/>
  <c r="AY404" i="1"/>
  <c r="AZ404" i="1"/>
  <c r="BA404" i="1"/>
  <c r="V404" i="1"/>
  <c r="W404" i="1"/>
  <c r="BB404" i="1"/>
  <c r="BC404" i="1"/>
  <c r="BD404" i="1"/>
  <c r="BE404" i="1"/>
  <c r="BF404" i="1"/>
  <c r="BG404" i="1"/>
  <c r="BH404" i="1"/>
  <c r="BI404" i="1"/>
  <c r="BJ404" i="1"/>
  <c r="BK404" i="1"/>
  <c r="BM404" i="1"/>
  <c r="CB404" i="1"/>
  <c r="CC404" i="1"/>
  <c r="CE404" i="1"/>
  <c r="A405" i="1"/>
  <c r="B405" i="1"/>
  <c r="C405" i="1"/>
  <c r="D405" i="1"/>
  <c r="E405" i="1"/>
  <c r="F405" i="1"/>
  <c r="G405" i="1"/>
  <c r="H405" i="1"/>
  <c r="I405" i="1"/>
  <c r="J405" i="1"/>
  <c r="K405" i="1"/>
  <c r="L405" i="1"/>
  <c r="M405" i="1"/>
  <c r="N405" i="1"/>
  <c r="O405" i="1"/>
  <c r="P405" i="1"/>
  <c r="AT405" i="1"/>
  <c r="BL405" i="1"/>
  <c r="BN405" i="1"/>
  <c r="Y405" i="1"/>
  <c r="BO405" i="1"/>
  <c r="BP405" i="1"/>
  <c r="Z405" i="1"/>
  <c r="BQ405" i="1"/>
  <c r="BR405" i="1"/>
  <c r="AA405" i="1"/>
  <c r="BS405" i="1"/>
  <c r="BT405" i="1"/>
  <c r="AB405" i="1"/>
  <c r="BU405" i="1"/>
  <c r="BV405" i="1"/>
  <c r="AC405" i="1"/>
  <c r="BW405" i="1"/>
  <c r="BX405" i="1"/>
  <c r="AD405" i="1"/>
  <c r="BY405" i="1"/>
  <c r="BZ405" i="1"/>
  <c r="AE405" i="1"/>
  <c r="CA405" i="1"/>
  <c r="AF405" i="1"/>
  <c r="CD405" i="1"/>
  <c r="AG405" i="1"/>
  <c r="CF405" i="1"/>
  <c r="CG405" i="1"/>
  <c r="AH405" i="1"/>
  <c r="Q405" i="1"/>
  <c r="AI405" i="1"/>
  <c r="AJ405" i="1"/>
  <c r="AK405" i="1"/>
  <c r="AL405" i="1"/>
  <c r="AM405" i="1"/>
  <c r="AN405" i="1"/>
  <c r="AO405" i="1"/>
  <c r="AQ405" i="1"/>
  <c r="AR405" i="1"/>
  <c r="AS405" i="1"/>
  <c r="R405" i="1"/>
  <c r="AU405" i="1"/>
  <c r="AW405" i="1"/>
  <c r="AX405" i="1"/>
  <c r="AY405" i="1"/>
  <c r="AZ405" i="1"/>
  <c r="BA405" i="1"/>
  <c r="V405" i="1"/>
  <c r="W405" i="1"/>
  <c r="X405" i="1"/>
  <c r="BB405" i="1"/>
  <c r="BC405" i="1"/>
  <c r="BD405" i="1"/>
  <c r="BE405" i="1"/>
  <c r="BF405" i="1"/>
  <c r="BG405" i="1"/>
  <c r="BH405" i="1"/>
  <c r="BI405" i="1"/>
  <c r="BJ405" i="1"/>
  <c r="BK405" i="1"/>
  <c r="BM405" i="1"/>
  <c r="CB405" i="1"/>
  <c r="CC405" i="1"/>
  <c r="CE405" i="1"/>
  <c r="A406" i="1"/>
  <c r="B406" i="1"/>
  <c r="C406" i="1"/>
  <c r="D406" i="1"/>
  <c r="E406" i="1"/>
  <c r="F406" i="1"/>
  <c r="G406" i="1"/>
  <c r="H406" i="1"/>
  <c r="I406" i="1"/>
  <c r="J406" i="1"/>
  <c r="K406" i="1"/>
  <c r="L406" i="1"/>
  <c r="M406" i="1"/>
  <c r="N406" i="1"/>
  <c r="O406" i="1"/>
  <c r="P406" i="1"/>
  <c r="AT406" i="1"/>
  <c r="BL406" i="1"/>
  <c r="BN406" i="1"/>
  <c r="Y406" i="1"/>
  <c r="BO406" i="1"/>
  <c r="BP406" i="1"/>
  <c r="Z406" i="1"/>
  <c r="BQ406" i="1"/>
  <c r="BR406" i="1"/>
  <c r="AA406" i="1"/>
  <c r="BS406" i="1"/>
  <c r="BT406" i="1"/>
  <c r="AB406" i="1"/>
  <c r="BU406" i="1"/>
  <c r="BV406" i="1"/>
  <c r="AC406" i="1"/>
  <c r="BW406" i="1"/>
  <c r="AD406" i="1"/>
  <c r="BY406" i="1"/>
  <c r="AE406" i="1"/>
  <c r="CA406" i="1"/>
  <c r="AF406" i="1"/>
  <c r="CD406" i="1"/>
  <c r="AG406" i="1"/>
  <c r="CF406" i="1"/>
  <c r="CG406" i="1"/>
  <c r="AH406" i="1"/>
  <c r="Q406" i="1"/>
  <c r="AI406" i="1"/>
  <c r="AJ406" i="1"/>
  <c r="AK406" i="1"/>
  <c r="AL406" i="1"/>
  <c r="AM406" i="1"/>
  <c r="AN406" i="1"/>
  <c r="AO406" i="1"/>
  <c r="AQ406" i="1"/>
  <c r="AR406" i="1"/>
  <c r="AS406" i="1"/>
  <c r="R406" i="1"/>
  <c r="AU406" i="1"/>
  <c r="AW406" i="1"/>
  <c r="AX406" i="1"/>
  <c r="AY406" i="1"/>
  <c r="AZ406" i="1"/>
  <c r="BA406" i="1"/>
  <c r="V406" i="1"/>
  <c r="BB406" i="1"/>
  <c r="BC406" i="1"/>
  <c r="BD406" i="1"/>
  <c r="BE406" i="1"/>
  <c r="BF406" i="1"/>
  <c r="BG406" i="1"/>
  <c r="BH406" i="1"/>
  <c r="BI406" i="1"/>
  <c r="BJ406" i="1"/>
  <c r="BK406" i="1"/>
  <c r="BM406" i="1"/>
  <c r="BX406" i="1"/>
  <c r="BZ406" i="1"/>
  <c r="CB406" i="1"/>
  <c r="CC406" i="1"/>
  <c r="CE406" i="1"/>
  <c r="A407" i="1"/>
  <c r="B407" i="1"/>
  <c r="C407" i="1"/>
  <c r="D407" i="1"/>
  <c r="E407" i="1"/>
  <c r="F407" i="1"/>
  <c r="G407" i="1"/>
  <c r="H407" i="1"/>
  <c r="I407" i="1"/>
  <c r="J407" i="1"/>
  <c r="K407" i="1"/>
  <c r="L407" i="1"/>
  <c r="M407" i="1"/>
  <c r="N407" i="1"/>
  <c r="O407" i="1"/>
  <c r="P407" i="1"/>
  <c r="AT407" i="1"/>
  <c r="BL407" i="1"/>
  <c r="BN407" i="1"/>
  <c r="Y407" i="1"/>
  <c r="BO407" i="1"/>
  <c r="BP407" i="1"/>
  <c r="Z407" i="1"/>
  <c r="BQ407" i="1"/>
  <c r="BR407" i="1"/>
  <c r="AA407" i="1"/>
  <c r="BS407" i="1"/>
  <c r="BT407" i="1"/>
  <c r="AB407" i="1"/>
  <c r="BU407" i="1"/>
  <c r="BV407" i="1"/>
  <c r="AC407" i="1"/>
  <c r="BW407" i="1"/>
  <c r="BX407" i="1"/>
  <c r="AD407" i="1"/>
  <c r="BY407" i="1"/>
  <c r="BZ407" i="1"/>
  <c r="AE407" i="1"/>
  <c r="CA407" i="1"/>
  <c r="AF407" i="1"/>
  <c r="CD407" i="1"/>
  <c r="AG407" i="1"/>
  <c r="CF407" i="1"/>
  <c r="CG407" i="1"/>
  <c r="AH407" i="1"/>
  <c r="Q407" i="1"/>
  <c r="AI407" i="1"/>
  <c r="AJ407" i="1"/>
  <c r="AK407" i="1"/>
  <c r="AL407" i="1"/>
  <c r="AM407" i="1"/>
  <c r="AN407" i="1"/>
  <c r="AO407" i="1"/>
  <c r="AQ407" i="1"/>
  <c r="AR407" i="1"/>
  <c r="AS407" i="1"/>
  <c r="R407" i="1"/>
  <c r="AU407" i="1"/>
  <c r="AW407" i="1"/>
  <c r="AX407" i="1"/>
  <c r="AY407" i="1"/>
  <c r="AZ407" i="1"/>
  <c r="BA407" i="1"/>
  <c r="V407" i="1"/>
  <c r="BB407" i="1"/>
  <c r="BC407" i="1"/>
  <c r="BD407" i="1"/>
  <c r="BE407" i="1"/>
  <c r="BF407" i="1"/>
  <c r="BG407" i="1"/>
  <c r="BH407" i="1"/>
  <c r="BI407" i="1"/>
  <c r="BJ407" i="1"/>
  <c r="BK407" i="1"/>
  <c r="BM407" i="1"/>
  <c r="CB407" i="1"/>
  <c r="CC407" i="1"/>
  <c r="CE407" i="1"/>
  <c r="A408" i="1"/>
  <c r="B408" i="1"/>
  <c r="C408" i="1"/>
  <c r="D408" i="1"/>
  <c r="E408" i="1"/>
  <c r="F408" i="1"/>
  <c r="G408" i="1"/>
  <c r="H408" i="1"/>
  <c r="I408" i="1"/>
  <c r="J408" i="1"/>
  <c r="K408" i="1"/>
  <c r="L408" i="1"/>
  <c r="M408" i="1"/>
  <c r="N408" i="1"/>
  <c r="O408" i="1"/>
  <c r="P408" i="1"/>
  <c r="AT408" i="1"/>
  <c r="BL408" i="1"/>
  <c r="BN408" i="1"/>
  <c r="Y408" i="1"/>
  <c r="BO408" i="1"/>
  <c r="BP408" i="1"/>
  <c r="Z408" i="1"/>
  <c r="BQ408" i="1"/>
  <c r="BR408" i="1"/>
  <c r="AA408" i="1"/>
  <c r="BS408" i="1"/>
  <c r="BT408" i="1"/>
  <c r="AB408" i="1"/>
  <c r="BU408" i="1"/>
  <c r="BV408" i="1"/>
  <c r="AC408" i="1"/>
  <c r="BW408" i="1"/>
  <c r="AD408" i="1"/>
  <c r="BY408" i="1"/>
  <c r="AE408" i="1"/>
  <c r="CA408" i="1"/>
  <c r="AF408" i="1"/>
  <c r="CD408" i="1"/>
  <c r="AG408" i="1"/>
  <c r="CF408" i="1"/>
  <c r="CG408" i="1"/>
  <c r="AH408" i="1"/>
  <c r="Q408" i="1"/>
  <c r="AI408" i="1"/>
  <c r="AJ408" i="1"/>
  <c r="AK408" i="1"/>
  <c r="AL408" i="1"/>
  <c r="AM408" i="1"/>
  <c r="AN408" i="1"/>
  <c r="AO408" i="1"/>
  <c r="AQ408" i="1"/>
  <c r="AR408" i="1"/>
  <c r="AS408" i="1"/>
  <c r="R408" i="1"/>
  <c r="AU408" i="1"/>
  <c r="AW408" i="1"/>
  <c r="AX408" i="1"/>
  <c r="AY408" i="1"/>
  <c r="AZ408" i="1"/>
  <c r="BA408" i="1"/>
  <c r="V408" i="1"/>
  <c r="BB408" i="1"/>
  <c r="BC408" i="1"/>
  <c r="BD408" i="1"/>
  <c r="BE408" i="1"/>
  <c r="BF408" i="1"/>
  <c r="BG408" i="1"/>
  <c r="BH408" i="1"/>
  <c r="BI408" i="1"/>
  <c r="BJ408" i="1"/>
  <c r="BK408" i="1"/>
  <c r="BM408" i="1"/>
  <c r="BX408" i="1"/>
  <c r="BZ408" i="1"/>
  <c r="CB408" i="1"/>
  <c r="CC408" i="1"/>
  <c r="CE408" i="1"/>
  <c r="A409" i="1"/>
  <c r="B409" i="1"/>
  <c r="C409" i="1"/>
  <c r="D409" i="1"/>
  <c r="E409" i="1"/>
  <c r="F409" i="1"/>
  <c r="G409" i="1"/>
  <c r="H409" i="1"/>
  <c r="I409" i="1"/>
  <c r="J409" i="1"/>
  <c r="K409" i="1"/>
  <c r="L409" i="1"/>
  <c r="M409" i="1"/>
  <c r="N409" i="1"/>
  <c r="O409" i="1"/>
  <c r="P409" i="1"/>
  <c r="AT409" i="1"/>
  <c r="BL409" i="1"/>
  <c r="BN409" i="1"/>
  <c r="Y409" i="1"/>
  <c r="BO409" i="1"/>
  <c r="BP409" i="1"/>
  <c r="Z409" i="1"/>
  <c r="BQ409" i="1"/>
  <c r="BR409" i="1"/>
  <c r="AA409" i="1"/>
  <c r="BS409" i="1"/>
  <c r="BT409" i="1"/>
  <c r="AB409" i="1"/>
  <c r="BU409" i="1"/>
  <c r="BV409" i="1"/>
  <c r="AC409" i="1"/>
  <c r="BW409" i="1"/>
  <c r="BX409" i="1"/>
  <c r="AD409" i="1"/>
  <c r="BY409" i="1"/>
  <c r="BZ409" i="1"/>
  <c r="AE409" i="1"/>
  <c r="CA409" i="1"/>
  <c r="AF409" i="1"/>
  <c r="CD409" i="1"/>
  <c r="AG409" i="1"/>
  <c r="CF409" i="1"/>
  <c r="CG409" i="1"/>
  <c r="AH409" i="1"/>
  <c r="Q409" i="1"/>
  <c r="AI409" i="1"/>
  <c r="AJ409" i="1"/>
  <c r="AK409" i="1"/>
  <c r="AL409" i="1"/>
  <c r="AM409" i="1"/>
  <c r="AN409" i="1"/>
  <c r="AO409" i="1"/>
  <c r="AQ409" i="1"/>
  <c r="AR409" i="1"/>
  <c r="AS409" i="1"/>
  <c r="R409" i="1"/>
  <c r="AU409" i="1"/>
  <c r="AW409" i="1"/>
  <c r="AX409" i="1"/>
  <c r="AY409" i="1"/>
  <c r="AZ409" i="1"/>
  <c r="BA409" i="1"/>
  <c r="V409" i="1"/>
  <c r="BB409" i="1"/>
  <c r="BC409" i="1"/>
  <c r="BD409" i="1"/>
  <c r="BE409" i="1"/>
  <c r="BF409" i="1"/>
  <c r="BG409" i="1"/>
  <c r="BH409" i="1"/>
  <c r="BI409" i="1"/>
  <c r="BJ409" i="1"/>
  <c r="BK409" i="1"/>
  <c r="BM409" i="1"/>
  <c r="CB409" i="1"/>
  <c r="CC409" i="1"/>
  <c r="CE409" i="1"/>
  <c r="A410" i="1"/>
  <c r="B410" i="1"/>
  <c r="C410" i="1"/>
  <c r="D410" i="1"/>
  <c r="E410" i="1"/>
  <c r="F410" i="1"/>
  <c r="G410" i="1"/>
  <c r="H410" i="1"/>
  <c r="I410" i="1"/>
  <c r="J410" i="1"/>
  <c r="K410" i="1"/>
  <c r="L410" i="1"/>
  <c r="M410" i="1"/>
  <c r="N410" i="1"/>
  <c r="O410" i="1"/>
  <c r="P410" i="1"/>
  <c r="AT410" i="1"/>
  <c r="BL410" i="1"/>
  <c r="BN410" i="1"/>
  <c r="Y410" i="1"/>
  <c r="BO410" i="1"/>
  <c r="BP410" i="1"/>
  <c r="Z410" i="1"/>
  <c r="BQ410" i="1"/>
  <c r="BR410" i="1"/>
  <c r="AA410" i="1"/>
  <c r="BS410" i="1"/>
  <c r="BT410" i="1"/>
  <c r="AB410" i="1"/>
  <c r="BU410" i="1"/>
  <c r="BV410" i="1"/>
  <c r="AC410" i="1"/>
  <c r="BW410" i="1"/>
  <c r="AD410" i="1"/>
  <c r="BY410" i="1"/>
  <c r="AE410" i="1"/>
  <c r="CA410" i="1"/>
  <c r="AF410" i="1"/>
  <c r="CD410" i="1"/>
  <c r="AG410" i="1"/>
  <c r="CF410" i="1"/>
  <c r="CG410" i="1"/>
  <c r="AH410" i="1"/>
  <c r="Q410" i="1"/>
  <c r="AI410" i="1"/>
  <c r="AJ410" i="1"/>
  <c r="AK410" i="1"/>
  <c r="AL410" i="1"/>
  <c r="AM410" i="1"/>
  <c r="AN410" i="1"/>
  <c r="AO410" i="1"/>
  <c r="AQ410" i="1"/>
  <c r="AR410" i="1"/>
  <c r="AS410" i="1"/>
  <c r="R410" i="1"/>
  <c r="AU410" i="1"/>
  <c r="AW410" i="1"/>
  <c r="AX410" i="1"/>
  <c r="AY410" i="1"/>
  <c r="AZ410" i="1"/>
  <c r="BA410" i="1"/>
  <c r="V410" i="1"/>
  <c r="W410" i="1"/>
  <c r="BB410" i="1"/>
  <c r="BC410" i="1"/>
  <c r="BD410" i="1"/>
  <c r="BE410" i="1"/>
  <c r="BF410" i="1"/>
  <c r="BG410" i="1"/>
  <c r="BH410" i="1"/>
  <c r="BI410" i="1"/>
  <c r="BJ410" i="1"/>
  <c r="BK410" i="1"/>
  <c r="BM410" i="1"/>
  <c r="BX410" i="1"/>
  <c r="BZ410" i="1"/>
  <c r="CB410" i="1"/>
  <c r="CC410" i="1"/>
  <c r="CE410" i="1"/>
  <c r="A411" i="1"/>
  <c r="B411" i="1"/>
  <c r="C411" i="1"/>
  <c r="D411" i="1"/>
  <c r="E411" i="1"/>
  <c r="F411" i="1"/>
  <c r="G411" i="1"/>
  <c r="H411" i="1"/>
  <c r="I411" i="1"/>
  <c r="J411" i="1"/>
  <c r="K411" i="1"/>
  <c r="L411" i="1"/>
  <c r="M411" i="1"/>
  <c r="N411" i="1"/>
  <c r="O411" i="1"/>
  <c r="P411" i="1"/>
  <c r="AT411" i="1"/>
  <c r="BL411" i="1"/>
  <c r="BN411" i="1"/>
  <c r="Y411" i="1"/>
  <c r="BO411" i="1"/>
  <c r="BP411" i="1"/>
  <c r="Z411" i="1"/>
  <c r="BQ411" i="1"/>
  <c r="BR411" i="1"/>
  <c r="AA411" i="1"/>
  <c r="BS411" i="1"/>
  <c r="BT411" i="1"/>
  <c r="AB411" i="1"/>
  <c r="BU411" i="1"/>
  <c r="BV411" i="1"/>
  <c r="AC411" i="1"/>
  <c r="BW411" i="1"/>
  <c r="BX411" i="1"/>
  <c r="AD411" i="1"/>
  <c r="BY411" i="1"/>
  <c r="BZ411" i="1"/>
  <c r="AE411" i="1"/>
  <c r="CA411" i="1"/>
  <c r="AF411" i="1"/>
  <c r="CD411" i="1"/>
  <c r="AG411" i="1"/>
  <c r="CF411" i="1"/>
  <c r="CG411" i="1"/>
  <c r="AH411" i="1"/>
  <c r="Q411" i="1"/>
  <c r="AI411" i="1"/>
  <c r="AJ411" i="1"/>
  <c r="AK411" i="1"/>
  <c r="AL411" i="1"/>
  <c r="AM411" i="1"/>
  <c r="AN411" i="1"/>
  <c r="AO411" i="1"/>
  <c r="AQ411" i="1"/>
  <c r="AR411" i="1"/>
  <c r="AS411" i="1"/>
  <c r="R411" i="1"/>
  <c r="AU411" i="1"/>
  <c r="AW411" i="1"/>
  <c r="AX411" i="1"/>
  <c r="AY411" i="1"/>
  <c r="AZ411" i="1"/>
  <c r="BA411" i="1"/>
  <c r="V411" i="1"/>
  <c r="W411" i="1"/>
  <c r="X411" i="1"/>
  <c r="BB411" i="1"/>
  <c r="BC411" i="1"/>
  <c r="BD411" i="1"/>
  <c r="BE411" i="1"/>
  <c r="BF411" i="1"/>
  <c r="BG411" i="1"/>
  <c r="BH411" i="1"/>
  <c r="BI411" i="1"/>
  <c r="BJ411" i="1"/>
  <c r="BK411" i="1"/>
  <c r="BM411" i="1"/>
  <c r="CB411" i="1"/>
  <c r="CC411" i="1"/>
  <c r="CE411" i="1"/>
  <c r="A412" i="1"/>
  <c r="B412" i="1"/>
  <c r="C412" i="1"/>
  <c r="D412" i="1"/>
  <c r="E412" i="1"/>
  <c r="F412" i="1"/>
  <c r="G412" i="1"/>
  <c r="H412" i="1"/>
  <c r="I412" i="1"/>
  <c r="J412" i="1"/>
  <c r="K412" i="1"/>
  <c r="L412" i="1"/>
  <c r="M412" i="1"/>
  <c r="N412" i="1"/>
  <c r="O412" i="1"/>
  <c r="P412" i="1"/>
  <c r="AT412" i="1"/>
  <c r="BL412" i="1"/>
  <c r="BN412" i="1"/>
  <c r="Y412" i="1"/>
  <c r="BO412" i="1"/>
  <c r="BP412" i="1"/>
  <c r="Z412" i="1"/>
  <c r="BQ412" i="1"/>
  <c r="BR412" i="1"/>
  <c r="AA412" i="1"/>
  <c r="BS412" i="1"/>
  <c r="AB412" i="1"/>
  <c r="BU412" i="1"/>
  <c r="BV412" i="1"/>
  <c r="AC412" i="1"/>
  <c r="BW412" i="1"/>
  <c r="AD412" i="1"/>
  <c r="BY412" i="1"/>
  <c r="AE412" i="1"/>
  <c r="CA412" i="1"/>
  <c r="AF412" i="1"/>
  <c r="CD412" i="1"/>
  <c r="AG412" i="1"/>
  <c r="CF412" i="1"/>
  <c r="CG412" i="1"/>
  <c r="AH412" i="1"/>
  <c r="Q412" i="1"/>
  <c r="AI412" i="1"/>
  <c r="AJ412" i="1"/>
  <c r="AK412" i="1"/>
  <c r="AL412" i="1"/>
  <c r="AM412" i="1"/>
  <c r="AN412" i="1"/>
  <c r="AO412" i="1"/>
  <c r="AQ412" i="1"/>
  <c r="AR412" i="1"/>
  <c r="AS412" i="1"/>
  <c r="R412" i="1"/>
  <c r="AU412" i="1"/>
  <c r="AW412" i="1"/>
  <c r="AX412" i="1"/>
  <c r="AY412" i="1"/>
  <c r="AZ412" i="1"/>
  <c r="BA412" i="1"/>
  <c r="V412" i="1"/>
  <c r="W412" i="1"/>
  <c r="X412" i="1"/>
  <c r="BB412" i="1"/>
  <c r="BC412" i="1"/>
  <c r="BD412" i="1"/>
  <c r="BE412" i="1"/>
  <c r="BF412" i="1"/>
  <c r="BG412" i="1"/>
  <c r="BH412" i="1"/>
  <c r="BI412" i="1"/>
  <c r="BJ412" i="1"/>
  <c r="BK412" i="1"/>
  <c r="BM412" i="1"/>
  <c r="BT412" i="1"/>
  <c r="BX412" i="1"/>
  <c r="BZ412" i="1"/>
  <c r="CB412" i="1"/>
  <c r="CC412" i="1"/>
  <c r="CE412" i="1"/>
  <c r="A413" i="1"/>
  <c r="B413" i="1"/>
  <c r="C413" i="1"/>
  <c r="D413" i="1"/>
  <c r="E413" i="1"/>
  <c r="F413" i="1"/>
  <c r="G413" i="1"/>
  <c r="H413" i="1"/>
  <c r="I413" i="1"/>
  <c r="J413" i="1"/>
  <c r="K413" i="1"/>
  <c r="L413" i="1"/>
  <c r="M413" i="1"/>
  <c r="N413" i="1"/>
  <c r="O413" i="1"/>
  <c r="P413" i="1"/>
  <c r="AT413" i="1"/>
  <c r="BL413" i="1"/>
  <c r="Y413" i="1"/>
  <c r="BO413" i="1"/>
  <c r="BP413" i="1"/>
  <c r="Z413" i="1"/>
  <c r="BQ413" i="1"/>
  <c r="BR413" i="1"/>
  <c r="AA413" i="1"/>
  <c r="BS413" i="1"/>
  <c r="AB413" i="1"/>
  <c r="BU413" i="1"/>
  <c r="BV413" i="1"/>
  <c r="AC413" i="1"/>
  <c r="BW413" i="1"/>
  <c r="BX413" i="1"/>
  <c r="AD413" i="1"/>
  <c r="BY413" i="1"/>
  <c r="BZ413" i="1"/>
  <c r="AE413" i="1"/>
  <c r="CA413" i="1"/>
  <c r="AF413" i="1"/>
  <c r="CD413" i="1"/>
  <c r="AG413" i="1"/>
  <c r="CF413" i="1"/>
  <c r="CG413" i="1"/>
  <c r="AH413" i="1"/>
  <c r="Q413" i="1"/>
  <c r="AI413" i="1"/>
  <c r="AJ413" i="1"/>
  <c r="AK413" i="1"/>
  <c r="AL413" i="1"/>
  <c r="AM413" i="1"/>
  <c r="AN413" i="1"/>
  <c r="AO413" i="1"/>
  <c r="AQ413" i="1"/>
  <c r="AR413" i="1"/>
  <c r="AS413" i="1"/>
  <c r="R413" i="1"/>
  <c r="AU413" i="1"/>
  <c r="AW413" i="1"/>
  <c r="AX413" i="1"/>
  <c r="AY413" i="1"/>
  <c r="AZ413" i="1"/>
  <c r="BA413" i="1"/>
  <c r="V413" i="1"/>
  <c r="W413" i="1"/>
  <c r="X413" i="1"/>
  <c r="BB413" i="1"/>
  <c r="BC413" i="1"/>
  <c r="BD413" i="1"/>
  <c r="BE413" i="1"/>
  <c r="BF413" i="1"/>
  <c r="BG413" i="1"/>
  <c r="BH413" i="1"/>
  <c r="BI413" i="1"/>
  <c r="BJ413" i="1"/>
  <c r="BK413" i="1"/>
  <c r="BM413" i="1"/>
  <c r="BN413" i="1"/>
  <c r="BT413" i="1"/>
  <c r="CB413" i="1"/>
  <c r="CC413" i="1"/>
  <c r="CE413" i="1"/>
  <c r="A414" i="1"/>
  <c r="B414" i="1"/>
  <c r="C414" i="1"/>
  <c r="D414" i="1"/>
  <c r="E414" i="1"/>
  <c r="F414" i="1"/>
  <c r="G414" i="1"/>
  <c r="H414" i="1"/>
  <c r="I414" i="1"/>
  <c r="J414" i="1"/>
  <c r="K414" i="1"/>
  <c r="L414" i="1"/>
  <c r="M414" i="1"/>
  <c r="N414" i="1"/>
  <c r="O414" i="1"/>
  <c r="P414" i="1"/>
  <c r="AT414" i="1"/>
  <c r="BL414" i="1"/>
  <c r="BN414" i="1"/>
  <c r="Y414" i="1"/>
  <c r="BO414" i="1"/>
  <c r="BP414" i="1"/>
  <c r="Z414" i="1"/>
  <c r="BQ414" i="1"/>
  <c r="BR414" i="1"/>
  <c r="AA414" i="1"/>
  <c r="BS414" i="1"/>
  <c r="BT414" i="1"/>
  <c r="AB414" i="1"/>
  <c r="BU414" i="1"/>
  <c r="BV414" i="1"/>
  <c r="AC414" i="1"/>
  <c r="BW414" i="1"/>
  <c r="BX414" i="1"/>
  <c r="AD414" i="1"/>
  <c r="BY414" i="1"/>
  <c r="BZ414" i="1"/>
  <c r="AE414" i="1"/>
  <c r="CA414" i="1"/>
  <c r="AF414" i="1"/>
  <c r="CD414" i="1"/>
  <c r="AG414" i="1"/>
  <c r="CF414" i="1"/>
  <c r="CG414" i="1"/>
  <c r="AH414" i="1"/>
  <c r="Q414" i="1"/>
  <c r="AI414" i="1"/>
  <c r="AJ414" i="1"/>
  <c r="AK414" i="1"/>
  <c r="AL414" i="1"/>
  <c r="AM414" i="1"/>
  <c r="AN414" i="1"/>
  <c r="AO414" i="1"/>
  <c r="AQ414" i="1"/>
  <c r="AR414" i="1"/>
  <c r="AS414" i="1"/>
  <c r="R414" i="1"/>
  <c r="AU414" i="1"/>
  <c r="AW414" i="1"/>
  <c r="AX414" i="1"/>
  <c r="AY414" i="1"/>
  <c r="AZ414" i="1"/>
  <c r="BA414" i="1"/>
  <c r="V414" i="1"/>
  <c r="W414" i="1"/>
  <c r="X414" i="1"/>
  <c r="BB414" i="1"/>
  <c r="BC414" i="1"/>
  <c r="BD414" i="1"/>
  <c r="BE414" i="1"/>
  <c r="BF414" i="1"/>
  <c r="BG414" i="1"/>
  <c r="BH414" i="1"/>
  <c r="BI414" i="1"/>
  <c r="BJ414" i="1"/>
  <c r="BK414" i="1"/>
  <c r="BM414" i="1"/>
  <c r="CB414" i="1"/>
  <c r="CC414" i="1"/>
  <c r="CE414" i="1"/>
  <c r="A415" i="1"/>
  <c r="B415" i="1"/>
  <c r="C415" i="1"/>
  <c r="D415" i="1"/>
  <c r="E415" i="1"/>
  <c r="F415" i="1"/>
  <c r="G415" i="1"/>
  <c r="H415" i="1"/>
  <c r="I415" i="1"/>
  <c r="J415" i="1"/>
  <c r="K415" i="1"/>
  <c r="L415" i="1"/>
  <c r="M415" i="1"/>
  <c r="N415" i="1"/>
  <c r="O415" i="1"/>
  <c r="P415" i="1"/>
  <c r="AT415" i="1"/>
  <c r="BL415" i="1"/>
  <c r="BN415" i="1"/>
  <c r="Y415" i="1"/>
  <c r="BO415" i="1"/>
  <c r="BP415" i="1"/>
  <c r="Z415" i="1"/>
  <c r="BQ415" i="1"/>
  <c r="BR415" i="1"/>
  <c r="AA415" i="1"/>
  <c r="BS415" i="1"/>
  <c r="BT415" i="1"/>
  <c r="AB415" i="1"/>
  <c r="BU415" i="1"/>
  <c r="BV415" i="1"/>
  <c r="AC415" i="1"/>
  <c r="BW415" i="1"/>
  <c r="BX415" i="1"/>
  <c r="AD415" i="1"/>
  <c r="BY415" i="1"/>
  <c r="BZ415" i="1"/>
  <c r="AE415" i="1"/>
  <c r="CA415" i="1"/>
  <c r="AF415" i="1"/>
  <c r="CD415" i="1"/>
  <c r="AG415" i="1"/>
  <c r="CF415" i="1"/>
  <c r="CG415" i="1"/>
  <c r="AH415" i="1"/>
  <c r="Q415" i="1"/>
  <c r="AI415" i="1"/>
  <c r="AJ415" i="1"/>
  <c r="AK415" i="1"/>
  <c r="AL415" i="1"/>
  <c r="AM415" i="1"/>
  <c r="AN415" i="1"/>
  <c r="AO415" i="1"/>
  <c r="AQ415" i="1"/>
  <c r="AR415" i="1"/>
  <c r="AS415" i="1"/>
  <c r="R415" i="1"/>
  <c r="AU415" i="1"/>
  <c r="AW415" i="1"/>
  <c r="AX415" i="1"/>
  <c r="AY415" i="1"/>
  <c r="AZ415" i="1"/>
  <c r="BA415" i="1"/>
  <c r="V415" i="1"/>
  <c r="W415" i="1"/>
  <c r="X415" i="1"/>
  <c r="BB415" i="1"/>
  <c r="BC415" i="1"/>
  <c r="BD415" i="1"/>
  <c r="BE415" i="1"/>
  <c r="BF415" i="1"/>
  <c r="BG415" i="1"/>
  <c r="BH415" i="1"/>
  <c r="BI415" i="1"/>
  <c r="BJ415" i="1"/>
  <c r="BK415" i="1"/>
  <c r="BM415" i="1"/>
  <c r="CB415" i="1"/>
  <c r="CC415" i="1"/>
  <c r="CE415" i="1"/>
  <c r="A416" i="1"/>
  <c r="B416" i="1"/>
  <c r="C416" i="1"/>
  <c r="D416" i="1"/>
  <c r="E416" i="1"/>
  <c r="F416" i="1"/>
  <c r="G416" i="1"/>
  <c r="H416" i="1"/>
  <c r="I416" i="1"/>
  <c r="J416" i="1"/>
  <c r="K416" i="1"/>
  <c r="L416" i="1"/>
  <c r="M416" i="1"/>
  <c r="N416" i="1"/>
  <c r="O416" i="1"/>
  <c r="P416" i="1"/>
  <c r="AT416" i="1"/>
  <c r="BL416" i="1"/>
  <c r="BN416" i="1"/>
  <c r="Y416" i="1"/>
  <c r="BO416" i="1"/>
  <c r="BP416" i="1"/>
  <c r="Z416" i="1"/>
  <c r="BQ416" i="1"/>
  <c r="BR416" i="1"/>
  <c r="AA416" i="1"/>
  <c r="BS416" i="1"/>
  <c r="BT416" i="1"/>
  <c r="AB416" i="1"/>
  <c r="BU416" i="1"/>
  <c r="BV416" i="1"/>
  <c r="AC416" i="1"/>
  <c r="BW416" i="1"/>
  <c r="BX416" i="1"/>
  <c r="AD416" i="1"/>
  <c r="BY416" i="1"/>
  <c r="BZ416" i="1"/>
  <c r="AE416" i="1"/>
  <c r="CA416" i="1"/>
  <c r="AF416" i="1"/>
  <c r="CD416" i="1"/>
  <c r="AG416" i="1"/>
  <c r="CF416" i="1"/>
  <c r="CG416" i="1"/>
  <c r="AH416" i="1"/>
  <c r="Q416" i="1"/>
  <c r="AI416" i="1"/>
  <c r="AJ416" i="1"/>
  <c r="AK416" i="1"/>
  <c r="AL416" i="1"/>
  <c r="AM416" i="1"/>
  <c r="AN416" i="1"/>
  <c r="AO416" i="1"/>
  <c r="AQ416" i="1"/>
  <c r="AR416" i="1"/>
  <c r="AS416" i="1"/>
  <c r="R416" i="1"/>
  <c r="AU416" i="1"/>
  <c r="AW416" i="1"/>
  <c r="AX416" i="1"/>
  <c r="AY416" i="1"/>
  <c r="AZ416" i="1"/>
  <c r="BA416" i="1"/>
  <c r="V416" i="1"/>
  <c r="X416" i="1"/>
  <c r="W416" i="1"/>
  <c r="BB416" i="1"/>
  <c r="BC416" i="1"/>
  <c r="BD416" i="1"/>
  <c r="BE416" i="1"/>
  <c r="BF416" i="1"/>
  <c r="BG416" i="1"/>
  <c r="BH416" i="1"/>
  <c r="BI416" i="1"/>
  <c r="BJ416" i="1"/>
  <c r="BK416" i="1"/>
  <c r="BM416" i="1"/>
  <c r="CB416" i="1"/>
  <c r="CC416" i="1"/>
  <c r="CE416" i="1"/>
  <c r="A417" i="1"/>
  <c r="B417" i="1"/>
  <c r="C417" i="1"/>
  <c r="D417" i="1"/>
  <c r="E417" i="1"/>
  <c r="F417" i="1"/>
  <c r="G417" i="1"/>
  <c r="H417" i="1"/>
  <c r="I417" i="1"/>
  <c r="J417" i="1"/>
  <c r="K417" i="1"/>
  <c r="L417" i="1"/>
  <c r="M417" i="1"/>
  <c r="N417" i="1"/>
  <c r="O417" i="1"/>
  <c r="P417" i="1"/>
  <c r="AT417" i="1"/>
  <c r="BL417" i="1"/>
  <c r="BN417" i="1"/>
  <c r="Y417" i="1"/>
  <c r="BO417" i="1"/>
  <c r="BP417" i="1"/>
  <c r="Z417" i="1"/>
  <c r="BQ417" i="1"/>
  <c r="BR417" i="1"/>
  <c r="AA417" i="1"/>
  <c r="BS417" i="1"/>
  <c r="BT417" i="1"/>
  <c r="AB417" i="1"/>
  <c r="BU417" i="1"/>
  <c r="BV417" i="1"/>
  <c r="AC417" i="1"/>
  <c r="BW417" i="1"/>
  <c r="AD417" i="1"/>
  <c r="BY417" i="1"/>
  <c r="AE417" i="1"/>
  <c r="CA417" i="1"/>
  <c r="AF417" i="1"/>
  <c r="CD417" i="1"/>
  <c r="AG417" i="1"/>
  <c r="CF417" i="1"/>
  <c r="CG417" i="1"/>
  <c r="AH417" i="1"/>
  <c r="Q417" i="1"/>
  <c r="AI417" i="1"/>
  <c r="AJ417" i="1"/>
  <c r="AK417" i="1"/>
  <c r="AL417" i="1"/>
  <c r="AM417" i="1"/>
  <c r="AN417" i="1"/>
  <c r="AO417" i="1"/>
  <c r="AQ417" i="1"/>
  <c r="AR417" i="1"/>
  <c r="AS417" i="1"/>
  <c r="R417" i="1"/>
  <c r="AU417" i="1"/>
  <c r="AW417" i="1"/>
  <c r="AX417" i="1"/>
  <c r="AY417" i="1"/>
  <c r="AZ417" i="1"/>
  <c r="BA417" i="1"/>
  <c r="V417" i="1"/>
  <c r="W417" i="1"/>
  <c r="X417" i="1"/>
  <c r="BB417" i="1"/>
  <c r="BC417" i="1"/>
  <c r="BD417" i="1"/>
  <c r="BE417" i="1"/>
  <c r="BF417" i="1"/>
  <c r="BG417" i="1"/>
  <c r="BH417" i="1"/>
  <c r="BI417" i="1"/>
  <c r="BJ417" i="1"/>
  <c r="BK417" i="1"/>
  <c r="BM417" i="1"/>
  <c r="BX417" i="1"/>
  <c r="BZ417" i="1"/>
  <c r="CB417" i="1"/>
  <c r="CC417" i="1"/>
  <c r="CE417" i="1"/>
  <c r="A418" i="1"/>
  <c r="B418" i="1"/>
  <c r="C418" i="1"/>
  <c r="D418" i="1"/>
  <c r="E418" i="1"/>
  <c r="F418" i="1"/>
  <c r="G418" i="1"/>
  <c r="H418" i="1"/>
  <c r="I418" i="1"/>
  <c r="J418" i="1"/>
  <c r="K418" i="1"/>
  <c r="L418" i="1"/>
  <c r="M418" i="1"/>
  <c r="N418" i="1"/>
  <c r="O418" i="1"/>
  <c r="P418" i="1"/>
  <c r="AT418" i="1"/>
  <c r="BL418" i="1"/>
  <c r="BN418" i="1"/>
  <c r="Y418" i="1"/>
  <c r="BO418" i="1"/>
  <c r="BP418" i="1"/>
  <c r="Z418" i="1"/>
  <c r="BQ418" i="1"/>
  <c r="BR418" i="1"/>
  <c r="AA418" i="1"/>
  <c r="BS418" i="1"/>
  <c r="BT418" i="1"/>
  <c r="AB418" i="1"/>
  <c r="BU418" i="1"/>
  <c r="BV418" i="1"/>
  <c r="AC418" i="1"/>
  <c r="BW418" i="1"/>
  <c r="BX418" i="1"/>
  <c r="AD418" i="1"/>
  <c r="BY418" i="1"/>
  <c r="BZ418" i="1"/>
  <c r="AE418" i="1"/>
  <c r="CA418" i="1"/>
  <c r="CC418" i="1"/>
  <c r="AF418" i="1"/>
  <c r="CD418" i="1"/>
  <c r="AG418" i="1"/>
  <c r="CF418" i="1"/>
  <c r="CG418" i="1"/>
  <c r="AH418" i="1"/>
  <c r="Q418" i="1"/>
  <c r="AI418" i="1"/>
  <c r="AJ418" i="1"/>
  <c r="AK418" i="1"/>
  <c r="AL418" i="1"/>
  <c r="AM418" i="1"/>
  <c r="AN418" i="1"/>
  <c r="AO418" i="1"/>
  <c r="AQ418" i="1"/>
  <c r="AR418" i="1"/>
  <c r="AS418" i="1"/>
  <c r="R418" i="1"/>
  <c r="AU418" i="1"/>
  <c r="AW418" i="1"/>
  <c r="AX418" i="1"/>
  <c r="AY418" i="1"/>
  <c r="AZ418" i="1"/>
  <c r="BA418" i="1"/>
  <c r="V418" i="1"/>
  <c r="BB418" i="1"/>
  <c r="BC418" i="1"/>
  <c r="BD418" i="1"/>
  <c r="BE418" i="1"/>
  <c r="BF418" i="1"/>
  <c r="BG418" i="1"/>
  <c r="BH418" i="1"/>
  <c r="BI418" i="1"/>
  <c r="BJ418" i="1"/>
  <c r="BK418" i="1"/>
  <c r="BM418" i="1"/>
  <c r="CB418" i="1"/>
  <c r="CE418" i="1"/>
  <c r="A419" i="1"/>
  <c r="B419" i="1"/>
  <c r="C419" i="1"/>
  <c r="D419" i="1"/>
  <c r="E419" i="1"/>
  <c r="F419" i="1"/>
  <c r="G419" i="1"/>
  <c r="H419" i="1"/>
  <c r="I419" i="1"/>
  <c r="J419" i="1"/>
  <c r="K419" i="1"/>
  <c r="L419" i="1"/>
  <c r="M419" i="1"/>
  <c r="N419" i="1"/>
  <c r="O419" i="1"/>
  <c r="P419" i="1"/>
  <c r="AT419" i="1"/>
  <c r="BL419" i="1"/>
  <c r="BN419" i="1"/>
  <c r="Y419" i="1"/>
  <c r="BO419" i="1"/>
  <c r="BP419" i="1"/>
  <c r="Z419" i="1"/>
  <c r="BQ419" i="1"/>
  <c r="BR419" i="1"/>
  <c r="AA419" i="1"/>
  <c r="BS419" i="1"/>
  <c r="BT419" i="1"/>
  <c r="AB419" i="1"/>
  <c r="BU419" i="1"/>
  <c r="BV419" i="1"/>
  <c r="AC419" i="1"/>
  <c r="BW419" i="1"/>
  <c r="BX419" i="1"/>
  <c r="AD419" i="1"/>
  <c r="BY419" i="1"/>
  <c r="BZ419" i="1"/>
  <c r="AE419" i="1"/>
  <c r="CA419" i="1"/>
  <c r="AF419" i="1"/>
  <c r="CD419" i="1"/>
  <c r="AG419" i="1"/>
  <c r="CF419" i="1"/>
  <c r="CG419" i="1"/>
  <c r="AH419" i="1"/>
  <c r="Q419" i="1"/>
  <c r="AI419" i="1"/>
  <c r="AJ419" i="1"/>
  <c r="AK419" i="1"/>
  <c r="AL419" i="1"/>
  <c r="AM419" i="1"/>
  <c r="AN419" i="1"/>
  <c r="AO419" i="1"/>
  <c r="AQ419" i="1"/>
  <c r="AR419" i="1"/>
  <c r="AS419" i="1"/>
  <c r="R419" i="1"/>
  <c r="AU419" i="1"/>
  <c r="AW419" i="1"/>
  <c r="AX419" i="1"/>
  <c r="AY419" i="1"/>
  <c r="AZ419" i="1"/>
  <c r="BA419" i="1"/>
  <c r="V419" i="1"/>
  <c r="W419" i="1"/>
  <c r="X419" i="1"/>
  <c r="BB419" i="1"/>
  <c r="BC419" i="1"/>
  <c r="BD419" i="1"/>
  <c r="BE419" i="1"/>
  <c r="BF419" i="1"/>
  <c r="BG419" i="1"/>
  <c r="BH419" i="1"/>
  <c r="BI419" i="1"/>
  <c r="BJ419" i="1"/>
  <c r="BK419" i="1"/>
  <c r="BM419" i="1"/>
  <c r="CB419" i="1"/>
  <c r="CC419" i="1"/>
  <c r="CE419" i="1"/>
  <c r="A420" i="1"/>
  <c r="B420" i="1"/>
  <c r="C420" i="1"/>
  <c r="D420" i="1"/>
  <c r="E420" i="1"/>
  <c r="F420" i="1"/>
  <c r="G420" i="1"/>
  <c r="H420" i="1"/>
  <c r="I420" i="1"/>
  <c r="J420" i="1"/>
  <c r="K420" i="1"/>
  <c r="L420" i="1"/>
  <c r="M420" i="1"/>
  <c r="N420" i="1"/>
  <c r="O420" i="1"/>
  <c r="P420" i="1"/>
  <c r="AT420" i="1"/>
  <c r="BL420" i="1"/>
  <c r="BN420" i="1"/>
  <c r="Y420" i="1"/>
  <c r="BO420" i="1"/>
  <c r="BP420" i="1"/>
  <c r="Z420" i="1"/>
  <c r="BQ420" i="1"/>
  <c r="BR420" i="1"/>
  <c r="AA420" i="1"/>
  <c r="BS420" i="1"/>
  <c r="BT420" i="1"/>
  <c r="AB420" i="1"/>
  <c r="BU420" i="1"/>
  <c r="BV420" i="1"/>
  <c r="AC420" i="1"/>
  <c r="BW420" i="1"/>
  <c r="AD420" i="1"/>
  <c r="BY420" i="1"/>
  <c r="AE420" i="1"/>
  <c r="CA420" i="1"/>
  <c r="AF420" i="1"/>
  <c r="CD420" i="1"/>
  <c r="AG420" i="1"/>
  <c r="CF420" i="1"/>
  <c r="CG420" i="1"/>
  <c r="AH420" i="1"/>
  <c r="Q420" i="1"/>
  <c r="AI420" i="1"/>
  <c r="AJ420" i="1"/>
  <c r="AK420" i="1"/>
  <c r="AL420" i="1"/>
  <c r="AM420" i="1"/>
  <c r="AN420" i="1"/>
  <c r="AO420" i="1"/>
  <c r="AQ420" i="1"/>
  <c r="AR420" i="1"/>
  <c r="AS420" i="1"/>
  <c r="R420" i="1"/>
  <c r="AU420" i="1"/>
  <c r="AW420" i="1"/>
  <c r="AX420" i="1"/>
  <c r="AY420" i="1"/>
  <c r="AZ420" i="1"/>
  <c r="BA420" i="1"/>
  <c r="V420" i="1"/>
  <c r="W420" i="1"/>
  <c r="X420" i="1"/>
  <c r="BB420" i="1"/>
  <c r="BC420" i="1"/>
  <c r="BD420" i="1"/>
  <c r="BE420" i="1"/>
  <c r="BF420" i="1"/>
  <c r="BG420" i="1"/>
  <c r="BH420" i="1"/>
  <c r="BI420" i="1"/>
  <c r="BJ420" i="1"/>
  <c r="BK420" i="1"/>
  <c r="BM420" i="1"/>
  <c r="BX420" i="1"/>
  <c r="BZ420" i="1"/>
  <c r="CB420" i="1"/>
  <c r="CC420" i="1"/>
  <c r="CE420" i="1"/>
  <c r="A421" i="1"/>
  <c r="B421" i="1"/>
  <c r="C421" i="1"/>
  <c r="D421" i="1"/>
  <c r="E421" i="1"/>
  <c r="F421" i="1"/>
  <c r="G421" i="1"/>
  <c r="H421" i="1"/>
  <c r="I421" i="1"/>
  <c r="J421" i="1"/>
  <c r="K421" i="1"/>
  <c r="L421" i="1"/>
  <c r="M421" i="1"/>
  <c r="N421" i="1"/>
  <c r="O421" i="1"/>
  <c r="P421" i="1"/>
  <c r="AT421" i="1"/>
  <c r="BL421" i="1"/>
  <c r="BN421" i="1"/>
  <c r="Y421" i="1"/>
  <c r="BO421" i="1"/>
  <c r="BP421" i="1"/>
  <c r="Z421" i="1"/>
  <c r="BQ421" i="1"/>
  <c r="BR421" i="1"/>
  <c r="AA421" i="1"/>
  <c r="BS421" i="1"/>
  <c r="BT421" i="1"/>
  <c r="AB421" i="1"/>
  <c r="BU421" i="1"/>
  <c r="BV421" i="1"/>
  <c r="AC421" i="1"/>
  <c r="BW421" i="1"/>
  <c r="AD421" i="1"/>
  <c r="BY421" i="1"/>
  <c r="AE421" i="1"/>
  <c r="CA421" i="1"/>
  <c r="AF421" i="1"/>
  <c r="CD421" i="1"/>
  <c r="AG421" i="1"/>
  <c r="CF421" i="1"/>
  <c r="CG421" i="1"/>
  <c r="AH421" i="1"/>
  <c r="Q421" i="1"/>
  <c r="AI421" i="1"/>
  <c r="AJ421" i="1"/>
  <c r="AK421" i="1"/>
  <c r="AL421" i="1"/>
  <c r="AM421" i="1"/>
  <c r="AN421" i="1"/>
  <c r="AO421" i="1"/>
  <c r="AQ421" i="1"/>
  <c r="AR421" i="1"/>
  <c r="AS421" i="1"/>
  <c r="R421" i="1"/>
  <c r="AU421" i="1"/>
  <c r="AW421" i="1"/>
  <c r="AX421" i="1"/>
  <c r="AY421" i="1"/>
  <c r="AZ421" i="1"/>
  <c r="BA421" i="1"/>
  <c r="V421" i="1"/>
  <c r="W421" i="1"/>
  <c r="X421" i="1"/>
  <c r="BB421" i="1"/>
  <c r="BC421" i="1"/>
  <c r="BD421" i="1"/>
  <c r="BE421" i="1"/>
  <c r="BF421" i="1"/>
  <c r="BG421" i="1"/>
  <c r="BH421" i="1"/>
  <c r="BI421" i="1"/>
  <c r="BJ421" i="1"/>
  <c r="BK421" i="1"/>
  <c r="BM421" i="1"/>
  <c r="BX421" i="1"/>
  <c r="BZ421" i="1"/>
  <c r="CB421" i="1"/>
  <c r="CC421" i="1"/>
  <c r="CE421" i="1"/>
  <c r="A422" i="1"/>
  <c r="B422" i="1"/>
  <c r="C422" i="1"/>
  <c r="D422" i="1"/>
  <c r="E422" i="1"/>
  <c r="F422" i="1"/>
  <c r="G422" i="1"/>
  <c r="H422" i="1"/>
  <c r="I422" i="1"/>
  <c r="J422" i="1"/>
  <c r="K422" i="1"/>
  <c r="L422" i="1"/>
  <c r="M422" i="1"/>
  <c r="N422" i="1"/>
  <c r="O422" i="1"/>
  <c r="P422" i="1"/>
  <c r="AT422" i="1"/>
  <c r="BL422" i="1"/>
  <c r="BN422" i="1"/>
  <c r="Y422" i="1"/>
  <c r="BO422" i="1"/>
  <c r="BP422" i="1"/>
  <c r="Z422" i="1"/>
  <c r="BQ422" i="1"/>
  <c r="BR422" i="1"/>
  <c r="AA422" i="1"/>
  <c r="BS422" i="1"/>
  <c r="AB422" i="1"/>
  <c r="BU422" i="1"/>
  <c r="AC422" i="1"/>
  <c r="BW422" i="1"/>
  <c r="AD422" i="1"/>
  <c r="BY422" i="1"/>
  <c r="AE422" i="1"/>
  <c r="CA422" i="1"/>
  <c r="AF422" i="1"/>
  <c r="CD422" i="1"/>
  <c r="AG422" i="1"/>
  <c r="CF422" i="1"/>
  <c r="CG422" i="1"/>
  <c r="AH422" i="1"/>
  <c r="Q422" i="1"/>
  <c r="AI422" i="1"/>
  <c r="AJ422" i="1"/>
  <c r="AK422" i="1"/>
  <c r="AL422" i="1"/>
  <c r="AM422" i="1"/>
  <c r="AN422" i="1"/>
  <c r="AO422" i="1"/>
  <c r="AQ422" i="1"/>
  <c r="AR422" i="1"/>
  <c r="AS422" i="1"/>
  <c r="R422" i="1"/>
  <c r="AU422" i="1"/>
  <c r="AW422" i="1"/>
  <c r="AX422" i="1"/>
  <c r="AY422" i="1"/>
  <c r="AZ422" i="1"/>
  <c r="BA422" i="1"/>
  <c r="V422" i="1"/>
  <c r="W422" i="1"/>
  <c r="X422" i="1"/>
  <c r="BB422" i="1"/>
  <c r="BC422" i="1"/>
  <c r="BD422" i="1"/>
  <c r="BE422" i="1"/>
  <c r="BF422" i="1"/>
  <c r="BG422" i="1"/>
  <c r="BH422" i="1"/>
  <c r="BI422" i="1"/>
  <c r="BJ422" i="1"/>
  <c r="BK422" i="1"/>
  <c r="BM422" i="1"/>
  <c r="BT422" i="1"/>
  <c r="BV422" i="1"/>
  <c r="BX422" i="1"/>
  <c r="BZ422" i="1"/>
  <c r="CB422" i="1"/>
  <c r="CC422" i="1"/>
  <c r="CE422" i="1"/>
  <c r="A423" i="1"/>
  <c r="B423" i="1"/>
  <c r="C423" i="1"/>
  <c r="D423" i="1"/>
  <c r="E423" i="1"/>
  <c r="F423" i="1"/>
  <c r="G423" i="1"/>
  <c r="H423" i="1"/>
  <c r="I423" i="1"/>
  <c r="J423" i="1"/>
  <c r="K423" i="1"/>
  <c r="L423" i="1"/>
  <c r="M423" i="1"/>
  <c r="N423" i="1"/>
  <c r="O423" i="1"/>
  <c r="P423" i="1"/>
  <c r="AT423" i="1"/>
  <c r="BL423" i="1"/>
  <c r="BN423" i="1"/>
  <c r="Y423" i="1"/>
  <c r="BO423" i="1"/>
  <c r="BP423" i="1"/>
  <c r="Z423" i="1"/>
  <c r="BQ423" i="1"/>
  <c r="BR423" i="1"/>
  <c r="AA423" i="1"/>
  <c r="BS423" i="1"/>
  <c r="BT423" i="1"/>
  <c r="AB423" i="1"/>
  <c r="BU423" i="1"/>
  <c r="BV423" i="1"/>
  <c r="AC423" i="1"/>
  <c r="BW423" i="1"/>
  <c r="AD423" i="1"/>
  <c r="BY423" i="1"/>
  <c r="AE423" i="1"/>
  <c r="CA423" i="1"/>
  <c r="AF423" i="1"/>
  <c r="CD423" i="1"/>
  <c r="AG423" i="1"/>
  <c r="CF423" i="1"/>
  <c r="CG423" i="1"/>
  <c r="AH423" i="1"/>
  <c r="Q423" i="1"/>
  <c r="AI423" i="1"/>
  <c r="AJ423" i="1"/>
  <c r="AK423" i="1"/>
  <c r="AL423" i="1"/>
  <c r="AM423" i="1"/>
  <c r="AN423" i="1"/>
  <c r="AO423" i="1"/>
  <c r="AQ423" i="1"/>
  <c r="AR423" i="1"/>
  <c r="AS423" i="1"/>
  <c r="R423" i="1"/>
  <c r="AU423" i="1"/>
  <c r="AW423" i="1"/>
  <c r="AX423" i="1"/>
  <c r="AY423" i="1"/>
  <c r="AZ423" i="1"/>
  <c r="BA423" i="1"/>
  <c r="V423" i="1"/>
  <c r="BB423" i="1"/>
  <c r="BC423" i="1"/>
  <c r="BD423" i="1"/>
  <c r="BE423" i="1"/>
  <c r="BF423" i="1"/>
  <c r="BG423" i="1"/>
  <c r="BH423" i="1"/>
  <c r="BI423" i="1"/>
  <c r="BJ423" i="1"/>
  <c r="BK423" i="1"/>
  <c r="BM423" i="1"/>
  <c r="BX423" i="1"/>
  <c r="BZ423" i="1"/>
  <c r="CB423" i="1"/>
  <c r="CC423" i="1"/>
  <c r="CE423" i="1"/>
  <c r="A424" i="1"/>
  <c r="B424" i="1"/>
  <c r="C424" i="1"/>
  <c r="D424" i="1"/>
  <c r="E424" i="1"/>
  <c r="F424" i="1"/>
  <c r="G424" i="1"/>
  <c r="H424" i="1"/>
  <c r="I424" i="1"/>
  <c r="J424" i="1"/>
  <c r="K424" i="1"/>
  <c r="L424" i="1"/>
  <c r="M424" i="1"/>
  <c r="N424" i="1"/>
  <c r="O424" i="1"/>
  <c r="P424" i="1"/>
  <c r="AT424" i="1"/>
  <c r="BL424" i="1"/>
  <c r="BN424" i="1"/>
  <c r="Y424" i="1"/>
  <c r="BO424" i="1"/>
  <c r="BP424" i="1"/>
  <c r="Z424" i="1"/>
  <c r="BQ424" i="1"/>
  <c r="BR424" i="1"/>
  <c r="AA424" i="1"/>
  <c r="BS424" i="1"/>
  <c r="BT424" i="1"/>
  <c r="AB424" i="1"/>
  <c r="BU424" i="1"/>
  <c r="BV424" i="1"/>
  <c r="AC424" i="1"/>
  <c r="BW424" i="1"/>
  <c r="BX424" i="1"/>
  <c r="AD424" i="1"/>
  <c r="BY424" i="1"/>
  <c r="BZ424" i="1"/>
  <c r="AE424" i="1"/>
  <c r="CA424" i="1"/>
  <c r="AF424" i="1"/>
  <c r="CD424" i="1"/>
  <c r="AG424" i="1"/>
  <c r="CF424" i="1"/>
  <c r="CG424" i="1"/>
  <c r="AH424" i="1"/>
  <c r="Q424" i="1"/>
  <c r="AI424" i="1"/>
  <c r="AJ424" i="1"/>
  <c r="AK424" i="1"/>
  <c r="AL424" i="1"/>
  <c r="AM424" i="1"/>
  <c r="AN424" i="1"/>
  <c r="AO424" i="1"/>
  <c r="AQ424" i="1"/>
  <c r="AR424" i="1"/>
  <c r="AS424" i="1"/>
  <c r="R424" i="1"/>
  <c r="AU424" i="1"/>
  <c r="AW424" i="1"/>
  <c r="AX424" i="1"/>
  <c r="AY424" i="1"/>
  <c r="AZ424" i="1"/>
  <c r="BA424" i="1"/>
  <c r="V424" i="1"/>
  <c r="X424" i="1"/>
  <c r="W424" i="1"/>
  <c r="BB424" i="1"/>
  <c r="BC424" i="1"/>
  <c r="BD424" i="1"/>
  <c r="BE424" i="1"/>
  <c r="BF424" i="1"/>
  <c r="BG424" i="1"/>
  <c r="BH424" i="1"/>
  <c r="BI424" i="1"/>
  <c r="BJ424" i="1"/>
  <c r="BK424" i="1"/>
  <c r="BM424" i="1"/>
  <c r="CB424" i="1"/>
  <c r="CC424" i="1"/>
  <c r="CE424" i="1"/>
  <c r="A425" i="1"/>
  <c r="B425" i="1"/>
  <c r="C425" i="1"/>
  <c r="D425" i="1"/>
  <c r="E425" i="1"/>
  <c r="F425" i="1"/>
  <c r="G425" i="1"/>
  <c r="H425" i="1"/>
  <c r="I425" i="1"/>
  <c r="J425" i="1"/>
  <c r="K425" i="1"/>
  <c r="L425" i="1"/>
  <c r="M425" i="1"/>
  <c r="N425" i="1"/>
  <c r="O425" i="1"/>
  <c r="P425" i="1"/>
  <c r="AT425" i="1"/>
  <c r="BL425" i="1"/>
  <c r="BN425" i="1"/>
  <c r="Y425" i="1"/>
  <c r="BO425" i="1"/>
  <c r="BP425" i="1"/>
  <c r="Z425" i="1"/>
  <c r="BQ425" i="1"/>
  <c r="BR425" i="1"/>
  <c r="AA425" i="1"/>
  <c r="BS425" i="1"/>
  <c r="BT425" i="1"/>
  <c r="AB425" i="1"/>
  <c r="BU425" i="1"/>
  <c r="BV425" i="1"/>
  <c r="AC425" i="1"/>
  <c r="BW425" i="1"/>
  <c r="BX425" i="1"/>
  <c r="AD425" i="1"/>
  <c r="BY425" i="1"/>
  <c r="BZ425" i="1"/>
  <c r="AE425" i="1"/>
  <c r="CA425" i="1"/>
  <c r="CC425" i="1"/>
  <c r="AF425" i="1"/>
  <c r="CD425" i="1"/>
  <c r="AG425" i="1"/>
  <c r="CF425" i="1"/>
  <c r="CG425" i="1"/>
  <c r="AH425" i="1"/>
  <c r="Q425" i="1"/>
  <c r="AI425" i="1"/>
  <c r="AJ425" i="1"/>
  <c r="AK425" i="1"/>
  <c r="AL425" i="1"/>
  <c r="AM425" i="1"/>
  <c r="AN425" i="1"/>
  <c r="AO425" i="1"/>
  <c r="AQ425" i="1"/>
  <c r="AR425" i="1"/>
  <c r="AS425" i="1"/>
  <c r="R425" i="1"/>
  <c r="AU425" i="1"/>
  <c r="AW425" i="1"/>
  <c r="AX425" i="1"/>
  <c r="AY425" i="1"/>
  <c r="AZ425" i="1"/>
  <c r="BA425" i="1"/>
  <c r="V425" i="1"/>
  <c r="X425" i="1"/>
  <c r="W425" i="1"/>
  <c r="BB425" i="1"/>
  <c r="BC425" i="1"/>
  <c r="BD425" i="1"/>
  <c r="BE425" i="1"/>
  <c r="BF425" i="1"/>
  <c r="BG425" i="1"/>
  <c r="BH425" i="1"/>
  <c r="BI425" i="1"/>
  <c r="BJ425" i="1"/>
  <c r="BK425" i="1"/>
  <c r="BM425" i="1"/>
  <c r="CB425" i="1"/>
  <c r="CE425" i="1"/>
  <c r="A426" i="1"/>
  <c r="B426" i="1"/>
  <c r="C426" i="1"/>
  <c r="D426" i="1"/>
  <c r="E426" i="1"/>
  <c r="F426" i="1"/>
  <c r="G426" i="1"/>
  <c r="H426" i="1"/>
  <c r="I426" i="1"/>
  <c r="J426" i="1"/>
  <c r="K426" i="1"/>
  <c r="L426" i="1"/>
  <c r="M426" i="1"/>
  <c r="N426" i="1"/>
  <c r="O426" i="1"/>
  <c r="P426" i="1"/>
  <c r="AT426" i="1"/>
  <c r="BL426" i="1"/>
  <c r="BN426" i="1"/>
  <c r="Y426" i="1"/>
  <c r="BO426" i="1"/>
  <c r="BP426" i="1"/>
  <c r="Z426" i="1"/>
  <c r="BQ426" i="1"/>
  <c r="BR426" i="1"/>
  <c r="AA426" i="1"/>
  <c r="BS426" i="1"/>
  <c r="BT426" i="1"/>
  <c r="AB426" i="1"/>
  <c r="BU426" i="1"/>
  <c r="BV426" i="1"/>
  <c r="AC426" i="1"/>
  <c r="BW426" i="1"/>
  <c r="AD426" i="1"/>
  <c r="BY426" i="1"/>
  <c r="AE426" i="1"/>
  <c r="CA426" i="1"/>
  <c r="AF426" i="1"/>
  <c r="CD426" i="1"/>
  <c r="AG426" i="1"/>
  <c r="CF426" i="1"/>
  <c r="CG426" i="1"/>
  <c r="AH426" i="1"/>
  <c r="Q426" i="1"/>
  <c r="AI426" i="1"/>
  <c r="AJ426" i="1"/>
  <c r="AK426" i="1"/>
  <c r="AL426" i="1"/>
  <c r="AM426" i="1"/>
  <c r="AN426" i="1"/>
  <c r="AO426" i="1"/>
  <c r="AQ426" i="1"/>
  <c r="AR426" i="1"/>
  <c r="AS426" i="1"/>
  <c r="R426" i="1"/>
  <c r="AU426" i="1"/>
  <c r="AW426" i="1"/>
  <c r="AX426" i="1"/>
  <c r="AY426" i="1"/>
  <c r="AZ426" i="1"/>
  <c r="BA426" i="1"/>
  <c r="V426" i="1"/>
  <c r="X426" i="1"/>
  <c r="W426" i="1"/>
  <c r="BB426" i="1"/>
  <c r="BC426" i="1"/>
  <c r="BD426" i="1"/>
  <c r="BE426" i="1"/>
  <c r="BF426" i="1"/>
  <c r="BG426" i="1"/>
  <c r="BH426" i="1"/>
  <c r="BI426" i="1"/>
  <c r="BJ426" i="1"/>
  <c r="BK426" i="1"/>
  <c r="BM426" i="1"/>
  <c r="BX426" i="1"/>
  <c r="BZ426" i="1"/>
  <c r="CB426" i="1"/>
  <c r="CC426" i="1"/>
  <c r="CE426" i="1"/>
  <c r="A427" i="1"/>
  <c r="B427" i="1"/>
  <c r="C427" i="1"/>
  <c r="D427" i="1"/>
  <c r="E427" i="1"/>
  <c r="F427" i="1"/>
  <c r="G427" i="1"/>
  <c r="H427" i="1"/>
  <c r="I427" i="1"/>
  <c r="J427" i="1"/>
  <c r="K427" i="1"/>
  <c r="L427" i="1"/>
  <c r="M427" i="1"/>
  <c r="N427" i="1"/>
  <c r="O427" i="1"/>
  <c r="P427" i="1"/>
  <c r="AT427" i="1"/>
  <c r="BL427" i="1"/>
  <c r="BN427" i="1"/>
  <c r="Y427" i="1"/>
  <c r="BO427" i="1"/>
  <c r="BP427" i="1"/>
  <c r="Z427" i="1"/>
  <c r="BQ427" i="1"/>
  <c r="BR427" i="1"/>
  <c r="AA427" i="1"/>
  <c r="BS427" i="1"/>
  <c r="BT427" i="1"/>
  <c r="AB427" i="1"/>
  <c r="BU427" i="1"/>
  <c r="BV427" i="1"/>
  <c r="AC427" i="1"/>
  <c r="BW427" i="1"/>
  <c r="BX427" i="1"/>
  <c r="AD427" i="1"/>
  <c r="BY427" i="1"/>
  <c r="BZ427" i="1"/>
  <c r="AE427" i="1"/>
  <c r="CA427" i="1"/>
  <c r="AF427" i="1"/>
  <c r="CD427" i="1"/>
  <c r="AG427" i="1"/>
  <c r="CF427" i="1"/>
  <c r="CG427" i="1"/>
  <c r="AH427" i="1"/>
  <c r="Q427" i="1"/>
  <c r="AI427" i="1"/>
  <c r="AJ427" i="1"/>
  <c r="AK427" i="1"/>
  <c r="AL427" i="1"/>
  <c r="AM427" i="1"/>
  <c r="AN427" i="1"/>
  <c r="AO427" i="1"/>
  <c r="AQ427" i="1"/>
  <c r="AR427" i="1"/>
  <c r="AS427" i="1"/>
  <c r="R427" i="1"/>
  <c r="AU427" i="1"/>
  <c r="AW427" i="1"/>
  <c r="AX427" i="1"/>
  <c r="AY427" i="1"/>
  <c r="AZ427" i="1"/>
  <c r="BA427" i="1"/>
  <c r="V427" i="1"/>
  <c r="W427" i="1"/>
  <c r="X427" i="1"/>
  <c r="BB427" i="1"/>
  <c r="BC427" i="1"/>
  <c r="BD427" i="1"/>
  <c r="BE427" i="1"/>
  <c r="BF427" i="1"/>
  <c r="BG427" i="1"/>
  <c r="BH427" i="1"/>
  <c r="BI427" i="1"/>
  <c r="BJ427" i="1"/>
  <c r="BK427" i="1"/>
  <c r="BM427" i="1"/>
  <c r="CB427" i="1"/>
  <c r="CC427" i="1"/>
  <c r="CE427" i="1"/>
  <c r="A428" i="1"/>
  <c r="B428" i="1"/>
  <c r="C428" i="1"/>
  <c r="D428" i="1"/>
  <c r="E428" i="1"/>
  <c r="F428" i="1"/>
  <c r="G428" i="1"/>
  <c r="H428" i="1"/>
  <c r="I428" i="1"/>
  <c r="J428" i="1"/>
  <c r="K428" i="1"/>
  <c r="L428" i="1"/>
  <c r="M428" i="1"/>
  <c r="N428" i="1"/>
  <c r="O428" i="1"/>
  <c r="P428" i="1"/>
  <c r="AT428" i="1"/>
  <c r="BL428" i="1"/>
  <c r="Y428" i="1"/>
  <c r="BO428" i="1"/>
  <c r="Z428" i="1"/>
  <c r="BQ428" i="1"/>
  <c r="AA428" i="1"/>
  <c r="BS428" i="1"/>
  <c r="AB428" i="1"/>
  <c r="BU428" i="1"/>
  <c r="AC428" i="1"/>
  <c r="BW428" i="1"/>
  <c r="AD428" i="1"/>
  <c r="BY428" i="1"/>
  <c r="AE428" i="1"/>
  <c r="CA428" i="1"/>
  <c r="AF428" i="1"/>
  <c r="CD428" i="1"/>
  <c r="AG428" i="1"/>
  <c r="CF428" i="1"/>
  <c r="CG428" i="1"/>
  <c r="AH428" i="1"/>
  <c r="Q428" i="1"/>
  <c r="AI428" i="1"/>
  <c r="AJ428" i="1"/>
  <c r="AK428" i="1"/>
  <c r="AL428" i="1"/>
  <c r="AM428" i="1"/>
  <c r="AN428" i="1"/>
  <c r="AO428" i="1"/>
  <c r="AQ428" i="1"/>
  <c r="AR428" i="1"/>
  <c r="AS428" i="1"/>
  <c r="R428" i="1"/>
  <c r="AU428" i="1"/>
  <c r="AW428" i="1"/>
  <c r="AX428" i="1"/>
  <c r="AY428" i="1"/>
  <c r="AZ428" i="1"/>
  <c r="BA428" i="1"/>
  <c r="V428" i="1"/>
  <c r="W428" i="1"/>
  <c r="X428" i="1"/>
  <c r="BB428" i="1"/>
  <c r="BC428" i="1"/>
  <c r="BD428" i="1"/>
  <c r="BE428" i="1"/>
  <c r="BF428" i="1"/>
  <c r="BG428" i="1"/>
  <c r="BH428" i="1"/>
  <c r="BI428" i="1"/>
  <c r="BJ428" i="1"/>
  <c r="BK428" i="1"/>
  <c r="BM428" i="1"/>
  <c r="BN428" i="1"/>
  <c r="BP428" i="1"/>
  <c r="BR428" i="1"/>
  <c r="BT428" i="1"/>
  <c r="BV428" i="1"/>
  <c r="BX428" i="1"/>
  <c r="BZ428" i="1"/>
  <c r="CB428" i="1"/>
  <c r="CC428" i="1"/>
  <c r="CE428" i="1"/>
  <c r="A429" i="1"/>
  <c r="B429" i="1"/>
  <c r="C429" i="1"/>
  <c r="D429" i="1"/>
  <c r="E429" i="1"/>
  <c r="F429" i="1"/>
  <c r="G429" i="1"/>
  <c r="H429" i="1"/>
  <c r="I429" i="1"/>
  <c r="J429" i="1"/>
  <c r="K429" i="1"/>
  <c r="L429" i="1"/>
  <c r="M429" i="1"/>
  <c r="N429" i="1"/>
  <c r="O429" i="1"/>
  <c r="P429" i="1"/>
  <c r="AT429" i="1"/>
  <c r="BL429" i="1"/>
  <c r="Y429" i="1"/>
  <c r="BO429" i="1"/>
  <c r="Z429" i="1"/>
  <c r="BQ429" i="1"/>
  <c r="BR429" i="1"/>
  <c r="AA429" i="1"/>
  <c r="BS429" i="1"/>
  <c r="AB429" i="1"/>
  <c r="BU429" i="1"/>
  <c r="AC429" i="1"/>
  <c r="BW429" i="1"/>
  <c r="AD429" i="1"/>
  <c r="BY429" i="1"/>
  <c r="AE429" i="1"/>
  <c r="CA429" i="1"/>
  <c r="AF429" i="1"/>
  <c r="CD429" i="1"/>
  <c r="AG429" i="1"/>
  <c r="CF429" i="1"/>
  <c r="CG429" i="1"/>
  <c r="AH429" i="1"/>
  <c r="Q429" i="1"/>
  <c r="AI429" i="1"/>
  <c r="AJ429" i="1"/>
  <c r="AK429" i="1"/>
  <c r="AL429" i="1"/>
  <c r="AM429" i="1"/>
  <c r="AN429" i="1"/>
  <c r="AO429" i="1"/>
  <c r="AQ429" i="1"/>
  <c r="AR429" i="1"/>
  <c r="AS429" i="1"/>
  <c r="R429" i="1"/>
  <c r="AU429" i="1"/>
  <c r="AW429" i="1"/>
  <c r="AX429" i="1"/>
  <c r="AY429" i="1"/>
  <c r="AZ429" i="1"/>
  <c r="BA429" i="1"/>
  <c r="V429" i="1"/>
  <c r="W429" i="1"/>
  <c r="X429" i="1"/>
  <c r="BB429" i="1"/>
  <c r="BC429" i="1"/>
  <c r="BD429" i="1"/>
  <c r="BE429" i="1"/>
  <c r="BF429" i="1"/>
  <c r="BG429" i="1"/>
  <c r="BH429" i="1"/>
  <c r="BI429" i="1"/>
  <c r="BJ429" i="1"/>
  <c r="BK429" i="1"/>
  <c r="BM429" i="1"/>
  <c r="BN429" i="1"/>
  <c r="BP429" i="1"/>
  <c r="BT429" i="1"/>
  <c r="BV429" i="1"/>
  <c r="BX429" i="1"/>
  <c r="BZ429" i="1"/>
  <c r="CB429" i="1"/>
  <c r="CC429" i="1"/>
  <c r="CE429" i="1"/>
  <c r="A430" i="1"/>
  <c r="B430" i="1"/>
  <c r="C430" i="1"/>
  <c r="D430" i="1"/>
  <c r="E430" i="1"/>
  <c r="F430" i="1"/>
  <c r="G430" i="1"/>
  <c r="H430" i="1"/>
  <c r="I430" i="1"/>
  <c r="J430" i="1"/>
  <c r="K430" i="1"/>
  <c r="L430" i="1"/>
  <c r="M430" i="1"/>
  <c r="N430" i="1"/>
  <c r="O430" i="1"/>
  <c r="P430" i="1"/>
  <c r="AT430" i="1"/>
  <c r="BL430" i="1"/>
  <c r="BN430" i="1"/>
  <c r="Y430" i="1"/>
  <c r="BO430" i="1"/>
  <c r="BP430" i="1"/>
  <c r="Z430" i="1"/>
  <c r="BQ430" i="1"/>
  <c r="BR430" i="1"/>
  <c r="AA430" i="1"/>
  <c r="BS430" i="1"/>
  <c r="AB430" i="1"/>
  <c r="BU430" i="1"/>
  <c r="AC430" i="1"/>
  <c r="BW430" i="1"/>
  <c r="AD430" i="1"/>
  <c r="BY430" i="1"/>
  <c r="AE430" i="1"/>
  <c r="CA430" i="1"/>
  <c r="AF430" i="1"/>
  <c r="CD430" i="1"/>
  <c r="AG430" i="1"/>
  <c r="CF430" i="1"/>
  <c r="CG430" i="1"/>
  <c r="AH430" i="1"/>
  <c r="Q430" i="1"/>
  <c r="AI430" i="1"/>
  <c r="AJ430" i="1"/>
  <c r="AK430" i="1"/>
  <c r="AL430" i="1"/>
  <c r="AM430" i="1"/>
  <c r="AN430" i="1"/>
  <c r="AO430" i="1"/>
  <c r="AQ430" i="1"/>
  <c r="AR430" i="1"/>
  <c r="AS430" i="1"/>
  <c r="R430" i="1"/>
  <c r="AU430" i="1"/>
  <c r="AW430" i="1"/>
  <c r="AX430" i="1"/>
  <c r="AY430" i="1"/>
  <c r="AZ430" i="1"/>
  <c r="BA430" i="1"/>
  <c r="V430" i="1"/>
  <c r="W430" i="1"/>
  <c r="X430" i="1"/>
  <c r="BB430" i="1"/>
  <c r="BC430" i="1"/>
  <c r="BD430" i="1"/>
  <c r="BE430" i="1"/>
  <c r="BF430" i="1"/>
  <c r="BG430" i="1"/>
  <c r="BH430" i="1"/>
  <c r="BI430" i="1"/>
  <c r="BJ430" i="1"/>
  <c r="BK430" i="1"/>
  <c r="BM430" i="1"/>
  <c r="BT430" i="1"/>
  <c r="BV430" i="1"/>
  <c r="BX430" i="1"/>
  <c r="BZ430" i="1"/>
  <c r="CB430" i="1"/>
  <c r="CC430" i="1"/>
  <c r="CE430" i="1"/>
  <c r="A431" i="1"/>
  <c r="B431" i="1"/>
  <c r="C431" i="1"/>
  <c r="D431" i="1"/>
  <c r="E431" i="1"/>
  <c r="F431" i="1"/>
  <c r="G431" i="1"/>
  <c r="H431" i="1"/>
  <c r="I431" i="1"/>
  <c r="J431" i="1"/>
  <c r="K431" i="1"/>
  <c r="L431" i="1"/>
  <c r="M431" i="1"/>
  <c r="N431" i="1"/>
  <c r="O431" i="1"/>
  <c r="P431" i="1"/>
  <c r="AT431" i="1"/>
  <c r="BL431" i="1"/>
  <c r="BN431" i="1"/>
  <c r="Y431" i="1"/>
  <c r="BO431" i="1"/>
  <c r="BP431" i="1"/>
  <c r="Z431" i="1"/>
  <c r="BQ431" i="1"/>
  <c r="BR431" i="1"/>
  <c r="AA431" i="1"/>
  <c r="BS431" i="1"/>
  <c r="BT431" i="1"/>
  <c r="AB431" i="1"/>
  <c r="BU431" i="1"/>
  <c r="BV431" i="1"/>
  <c r="AC431" i="1"/>
  <c r="BW431" i="1"/>
  <c r="BX431" i="1"/>
  <c r="AD431" i="1"/>
  <c r="BY431" i="1"/>
  <c r="BZ431" i="1"/>
  <c r="AE431" i="1"/>
  <c r="CA431" i="1"/>
  <c r="CC431" i="1"/>
  <c r="AF431" i="1"/>
  <c r="CD431" i="1"/>
  <c r="AG431" i="1"/>
  <c r="CF431" i="1"/>
  <c r="CG431" i="1"/>
  <c r="AH431" i="1"/>
  <c r="Q431" i="1"/>
  <c r="AI431" i="1"/>
  <c r="AJ431" i="1"/>
  <c r="AK431" i="1"/>
  <c r="AL431" i="1"/>
  <c r="AM431" i="1"/>
  <c r="AN431" i="1"/>
  <c r="AO431" i="1"/>
  <c r="AQ431" i="1"/>
  <c r="AR431" i="1"/>
  <c r="AS431" i="1"/>
  <c r="R431" i="1"/>
  <c r="AU431" i="1"/>
  <c r="AW431" i="1"/>
  <c r="AX431" i="1"/>
  <c r="AY431" i="1"/>
  <c r="AZ431" i="1"/>
  <c r="BA431" i="1"/>
  <c r="V431" i="1"/>
  <c r="W431" i="1"/>
  <c r="X431" i="1"/>
  <c r="BB431" i="1"/>
  <c r="BC431" i="1"/>
  <c r="BD431" i="1"/>
  <c r="BE431" i="1"/>
  <c r="BF431" i="1"/>
  <c r="BG431" i="1"/>
  <c r="BH431" i="1"/>
  <c r="BI431" i="1"/>
  <c r="BJ431" i="1"/>
  <c r="BK431" i="1"/>
  <c r="BM431" i="1"/>
  <c r="CB431" i="1"/>
  <c r="CE431" i="1"/>
  <c r="A432" i="1"/>
  <c r="B432" i="1"/>
  <c r="C432" i="1"/>
  <c r="D432" i="1"/>
  <c r="E432" i="1"/>
  <c r="F432" i="1"/>
  <c r="G432" i="1"/>
  <c r="H432" i="1"/>
  <c r="I432" i="1"/>
  <c r="J432" i="1"/>
  <c r="K432" i="1"/>
  <c r="L432" i="1"/>
  <c r="M432" i="1"/>
  <c r="N432" i="1"/>
  <c r="O432" i="1"/>
  <c r="P432" i="1"/>
  <c r="AT432" i="1"/>
  <c r="BL432" i="1"/>
  <c r="Y432" i="1"/>
  <c r="BO432" i="1"/>
  <c r="Z432" i="1"/>
  <c r="BQ432" i="1"/>
  <c r="BR432" i="1"/>
  <c r="AA432" i="1"/>
  <c r="BS432" i="1"/>
  <c r="AB432" i="1"/>
  <c r="BU432" i="1"/>
  <c r="AC432" i="1"/>
  <c r="BW432" i="1"/>
  <c r="AD432" i="1"/>
  <c r="BY432" i="1"/>
  <c r="AE432" i="1"/>
  <c r="CA432" i="1"/>
  <c r="AF432" i="1"/>
  <c r="CD432" i="1"/>
  <c r="AG432" i="1"/>
  <c r="CF432" i="1"/>
  <c r="CG432" i="1"/>
  <c r="AH432" i="1"/>
  <c r="Q432" i="1"/>
  <c r="AI432" i="1"/>
  <c r="AJ432" i="1"/>
  <c r="AK432" i="1"/>
  <c r="AL432" i="1"/>
  <c r="AM432" i="1"/>
  <c r="AN432" i="1"/>
  <c r="AO432" i="1"/>
  <c r="AQ432" i="1"/>
  <c r="AR432" i="1"/>
  <c r="AS432" i="1"/>
  <c r="R432" i="1"/>
  <c r="AU432" i="1"/>
  <c r="AW432" i="1"/>
  <c r="AX432" i="1"/>
  <c r="AY432" i="1"/>
  <c r="AZ432" i="1"/>
  <c r="BA432" i="1"/>
  <c r="V432" i="1"/>
  <c r="W432" i="1"/>
  <c r="X432" i="1"/>
  <c r="BB432" i="1"/>
  <c r="BC432" i="1"/>
  <c r="BD432" i="1"/>
  <c r="BE432" i="1"/>
  <c r="BF432" i="1"/>
  <c r="BG432" i="1"/>
  <c r="BH432" i="1"/>
  <c r="BI432" i="1"/>
  <c r="BJ432" i="1"/>
  <c r="BK432" i="1"/>
  <c r="BM432" i="1"/>
  <c r="BN432" i="1"/>
  <c r="BP432" i="1"/>
  <c r="BT432" i="1"/>
  <c r="BV432" i="1"/>
  <c r="BX432" i="1"/>
  <c r="BZ432" i="1"/>
  <c r="CB432" i="1"/>
  <c r="CC432" i="1"/>
  <c r="CE432" i="1"/>
  <c r="A433" i="1"/>
  <c r="B433" i="1"/>
  <c r="C433" i="1"/>
  <c r="D433" i="1"/>
  <c r="E433" i="1"/>
  <c r="F433" i="1"/>
  <c r="G433" i="1"/>
  <c r="H433" i="1"/>
  <c r="I433" i="1"/>
  <c r="J433" i="1"/>
  <c r="K433" i="1"/>
  <c r="L433" i="1"/>
  <c r="M433" i="1"/>
  <c r="N433" i="1"/>
  <c r="O433" i="1"/>
  <c r="P433" i="1"/>
  <c r="AT433" i="1"/>
  <c r="BL433" i="1"/>
  <c r="BN433" i="1"/>
  <c r="Y433" i="1"/>
  <c r="BO433" i="1"/>
  <c r="BP433" i="1"/>
  <c r="Z433" i="1"/>
  <c r="BQ433" i="1"/>
  <c r="BR433" i="1"/>
  <c r="AA433" i="1"/>
  <c r="BS433" i="1"/>
  <c r="AB433" i="1"/>
  <c r="BU433" i="1"/>
  <c r="AC433" i="1"/>
  <c r="BW433" i="1"/>
  <c r="AD433" i="1"/>
  <c r="BY433" i="1"/>
  <c r="AE433" i="1"/>
  <c r="CA433" i="1"/>
  <c r="AF433" i="1"/>
  <c r="CD433" i="1"/>
  <c r="AG433" i="1"/>
  <c r="CF433" i="1"/>
  <c r="CG433" i="1"/>
  <c r="AH433" i="1"/>
  <c r="Q433" i="1"/>
  <c r="AI433" i="1"/>
  <c r="AJ433" i="1"/>
  <c r="AK433" i="1"/>
  <c r="AL433" i="1"/>
  <c r="AM433" i="1"/>
  <c r="AN433" i="1"/>
  <c r="AO433" i="1"/>
  <c r="AQ433" i="1"/>
  <c r="AR433" i="1"/>
  <c r="AS433" i="1"/>
  <c r="R433" i="1"/>
  <c r="AU433" i="1"/>
  <c r="AW433" i="1"/>
  <c r="AX433" i="1"/>
  <c r="AY433" i="1"/>
  <c r="AZ433" i="1"/>
  <c r="BA433" i="1"/>
  <c r="V433" i="1"/>
  <c r="BB433" i="1"/>
  <c r="BC433" i="1"/>
  <c r="BD433" i="1"/>
  <c r="BE433" i="1"/>
  <c r="BF433" i="1"/>
  <c r="BG433" i="1"/>
  <c r="BH433" i="1"/>
  <c r="BI433" i="1"/>
  <c r="BJ433" i="1"/>
  <c r="BK433" i="1"/>
  <c r="BM433" i="1"/>
  <c r="BT433" i="1"/>
  <c r="BV433" i="1"/>
  <c r="BX433" i="1"/>
  <c r="BZ433" i="1"/>
  <c r="CB433" i="1"/>
  <c r="CC433" i="1"/>
  <c r="CE433" i="1"/>
  <c r="A434" i="1"/>
  <c r="B434" i="1"/>
  <c r="C434" i="1"/>
  <c r="D434" i="1"/>
  <c r="E434" i="1"/>
  <c r="F434" i="1"/>
  <c r="G434" i="1"/>
  <c r="H434" i="1"/>
  <c r="I434" i="1"/>
  <c r="J434" i="1"/>
  <c r="K434" i="1"/>
  <c r="L434" i="1"/>
  <c r="M434" i="1"/>
  <c r="N434" i="1"/>
  <c r="O434" i="1"/>
  <c r="P434" i="1"/>
  <c r="AT434" i="1"/>
  <c r="BL434" i="1"/>
  <c r="BN434" i="1"/>
  <c r="Y434" i="1"/>
  <c r="BO434" i="1"/>
  <c r="BP434" i="1"/>
  <c r="Z434" i="1"/>
  <c r="BQ434" i="1"/>
  <c r="BR434" i="1"/>
  <c r="AA434" i="1"/>
  <c r="BS434" i="1"/>
  <c r="BT434" i="1"/>
  <c r="AB434" i="1"/>
  <c r="BU434" i="1"/>
  <c r="BV434" i="1"/>
  <c r="AC434" i="1"/>
  <c r="BW434" i="1"/>
  <c r="AD434" i="1"/>
  <c r="BY434" i="1"/>
  <c r="AE434" i="1"/>
  <c r="CA434" i="1"/>
  <c r="AF434" i="1"/>
  <c r="CD434" i="1"/>
  <c r="AG434" i="1"/>
  <c r="CF434" i="1"/>
  <c r="CG434" i="1"/>
  <c r="AH434" i="1"/>
  <c r="Q434" i="1"/>
  <c r="AI434" i="1"/>
  <c r="AJ434" i="1"/>
  <c r="AK434" i="1"/>
  <c r="AL434" i="1"/>
  <c r="AM434" i="1"/>
  <c r="AN434" i="1"/>
  <c r="AO434" i="1"/>
  <c r="AQ434" i="1"/>
  <c r="AR434" i="1"/>
  <c r="AS434" i="1"/>
  <c r="R434" i="1"/>
  <c r="AU434" i="1"/>
  <c r="AW434" i="1"/>
  <c r="AX434" i="1"/>
  <c r="AY434" i="1"/>
  <c r="AZ434" i="1"/>
  <c r="BA434" i="1"/>
  <c r="V434" i="1"/>
  <c r="X434" i="1"/>
  <c r="W434" i="1"/>
  <c r="BB434" i="1"/>
  <c r="BC434" i="1"/>
  <c r="BD434" i="1"/>
  <c r="BE434" i="1"/>
  <c r="BF434" i="1"/>
  <c r="BG434" i="1"/>
  <c r="BH434" i="1"/>
  <c r="BI434" i="1"/>
  <c r="BJ434" i="1"/>
  <c r="BK434" i="1"/>
  <c r="BM434" i="1"/>
  <c r="BX434" i="1"/>
  <c r="BZ434" i="1"/>
  <c r="CB434" i="1"/>
  <c r="CC434" i="1"/>
  <c r="CE434" i="1"/>
  <c r="A435" i="1"/>
  <c r="B435" i="1"/>
  <c r="C435" i="1"/>
  <c r="D435" i="1"/>
  <c r="E435" i="1"/>
  <c r="F435" i="1"/>
  <c r="G435" i="1"/>
  <c r="H435" i="1"/>
  <c r="I435" i="1"/>
  <c r="J435" i="1"/>
  <c r="K435" i="1"/>
  <c r="L435" i="1"/>
  <c r="M435" i="1"/>
  <c r="N435" i="1"/>
  <c r="O435" i="1"/>
  <c r="P435" i="1"/>
  <c r="AT435" i="1"/>
  <c r="BL435" i="1"/>
  <c r="Y435" i="1"/>
  <c r="BO435" i="1"/>
  <c r="Z435" i="1"/>
  <c r="BQ435" i="1"/>
  <c r="BR435" i="1"/>
  <c r="AA435" i="1"/>
  <c r="BS435" i="1"/>
  <c r="AB435" i="1"/>
  <c r="BU435" i="1"/>
  <c r="AC435" i="1"/>
  <c r="BW435" i="1"/>
  <c r="AD435" i="1"/>
  <c r="BY435" i="1"/>
  <c r="AE435" i="1"/>
  <c r="CA435" i="1"/>
  <c r="AF435" i="1"/>
  <c r="CD435" i="1"/>
  <c r="AG435" i="1"/>
  <c r="CF435" i="1"/>
  <c r="CG435" i="1"/>
  <c r="AH435" i="1"/>
  <c r="Q435" i="1"/>
  <c r="AI435" i="1"/>
  <c r="AJ435" i="1"/>
  <c r="AK435" i="1"/>
  <c r="AL435" i="1"/>
  <c r="AM435" i="1"/>
  <c r="AN435" i="1"/>
  <c r="AO435" i="1"/>
  <c r="AQ435" i="1"/>
  <c r="AR435" i="1"/>
  <c r="AS435" i="1"/>
  <c r="R435" i="1"/>
  <c r="AU435" i="1"/>
  <c r="AW435" i="1"/>
  <c r="AX435" i="1"/>
  <c r="AY435" i="1"/>
  <c r="AZ435" i="1"/>
  <c r="BA435" i="1"/>
  <c r="V435" i="1"/>
  <c r="BB435" i="1"/>
  <c r="BC435" i="1"/>
  <c r="BD435" i="1"/>
  <c r="BE435" i="1"/>
  <c r="BF435" i="1"/>
  <c r="BG435" i="1"/>
  <c r="BH435" i="1"/>
  <c r="BI435" i="1"/>
  <c r="BJ435" i="1"/>
  <c r="BK435" i="1"/>
  <c r="BM435" i="1"/>
  <c r="BN435" i="1"/>
  <c r="BP435" i="1"/>
  <c r="BT435" i="1"/>
  <c r="BV435" i="1"/>
  <c r="BX435" i="1"/>
  <c r="BZ435" i="1"/>
  <c r="CB435" i="1"/>
  <c r="CC435" i="1"/>
  <c r="CE435" i="1"/>
  <c r="A436" i="1"/>
  <c r="B436" i="1"/>
  <c r="C436" i="1"/>
  <c r="D436" i="1"/>
  <c r="E436" i="1"/>
  <c r="F436" i="1"/>
  <c r="G436" i="1"/>
  <c r="H436" i="1"/>
  <c r="I436" i="1"/>
  <c r="J436" i="1"/>
  <c r="K436" i="1"/>
  <c r="L436" i="1"/>
  <c r="M436" i="1"/>
  <c r="N436" i="1"/>
  <c r="O436" i="1"/>
  <c r="P436" i="1"/>
  <c r="AT436" i="1"/>
  <c r="BL436" i="1"/>
  <c r="BN436" i="1"/>
  <c r="Y436" i="1"/>
  <c r="BO436" i="1"/>
  <c r="BP436" i="1"/>
  <c r="Z436" i="1"/>
  <c r="BQ436" i="1"/>
  <c r="BR436" i="1"/>
  <c r="AA436" i="1"/>
  <c r="BS436" i="1"/>
  <c r="AB436" i="1"/>
  <c r="BU436" i="1"/>
  <c r="BV436" i="1"/>
  <c r="AC436" i="1"/>
  <c r="BW436" i="1"/>
  <c r="AD436" i="1"/>
  <c r="BY436" i="1"/>
  <c r="AE436" i="1"/>
  <c r="CA436" i="1"/>
  <c r="AF436" i="1"/>
  <c r="CD436" i="1"/>
  <c r="AG436" i="1"/>
  <c r="CF436" i="1"/>
  <c r="CG436" i="1"/>
  <c r="AH436" i="1"/>
  <c r="Q436" i="1"/>
  <c r="AI436" i="1"/>
  <c r="AJ436" i="1"/>
  <c r="AK436" i="1"/>
  <c r="AL436" i="1"/>
  <c r="AM436" i="1"/>
  <c r="AN436" i="1"/>
  <c r="AO436" i="1"/>
  <c r="AQ436" i="1"/>
  <c r="AR436" i="1"/>
  <c r="AS436" i="1"/>
  <c r="R436" i="1"/>
  <c r="AU436" i="1"/>
  <c r="AW436" i="1"/>
  <c r="AX436" i="1"/>
  <c r="AY436" i="1"/>
  <c r="AZ436" i="1"/>
  <c r="BA436" i="1"/>
  <c r="V436" i="1"/>
  <c r="W436" i="1"/>
  <c r="X436" i="1"/>
  <c r="BB436" i="1"/>
  <c r="BC436" i="1"/>
  <c r="BD436" i="1"/>
  <c r="BE436" i="1"/>
  <c r="BF436" i="1"/>
  <c r="BG436" i="1"/>
  <c r="BH436" i="1"/>
  <c r="BI436" i="1"/>
  <c r="BJ436" i="1"/>
  <c r="BK436" i="1"/>
  <c r="BM436" i="1"/>
  <c r="BT436" i="1"/>
  <c r="BX436" i="1"/>
  <c r="BZ436" i="1"/>
  <c r="CB436" i="1"/>
  <c r="CC436" i="1"/>
  <c r="CE436" i="1"/>
  <c r="A437" i="1"/>
  <c r="B437" i="1"/>
  <c r="C437" i="1"/>
  <c r="D437" i="1"/>
  <c r="E437" i="1"/>
  <c r="F437" i="1"/>
  <c r="G437" i="1"/>
  <c r="H437" i="1"/>
  <c r="I437" i="1"/>
  <c r="J437" i="1"/>
  <c r="K437" i="1"/>
  <c r="L437" i="1"/>
  <c r="M437" i="1"/>
  <c r="N437" i="1"/>
  <c r="O437" i="1"/>
  <c r="P437" i="1"/>
  <c r="AT437" i="1"/>
  <c r="BL437" i="1"/>
  <c r="Y437" i="1"/>
  <c r="BO437" i="1"/>
  <c r="Z437" i="1"/>
  <c r="BQ437" i="1"/>
  <c r="AA437" i="1"/>
  <c r="BS437" i="1"/>
  <c r="AB437" i="1"/>
  <c r="BU437" i="1"/>
  <c r="AC437" i="1"/>
  <c r="BW437" i="1"/>
  <c r="AD437" i="1"/>
  <c r="BY437" i="1"/>
  <c r="AE437" i="1"/>
  <c r="CA437" i="1"/>
  <c r="AF437" i="1"/>
  <c r="CD437" i="1"/>
  <c r="AG437" i="1"/>
  <c r="CF437" i="1"/>
  <c r="CG437" i="1"/>
  <c r="AH437" i="1"/>
  <c r="Q437" i="1"/>
  <c r="AI437" i="1"/>
  <c r="AJ437" i="1"/>
  <c r="AK437" i="1"/>
  <c r="AL437" i="1"/>
  <c r="AM437" i="1"/>
  <c r="AN437" i="1"/>
  <c r="AO437" i="1"/>
  <c r="AQ437" i="1"/>
  <c r="AR437" i="1"/>
  <c r="AS437" i="1"/>
  <c r="R437" i="1"/>
  <c r="AU437" i="1"/>
  <c r="AW437" i="1"/>
  <c r="AX437" i="1"/>
  <c r="AY437" i="1"/>
  <c r="AZ437" i="1"/>
  <c r="BA437" i="1"/>
  <c r="V437" i="1"/>
  <c r="X437" i="1"/>
  <c r="W437" i="1"/>
  <c r="BB437" i="1"/>
  <c r="BC437" i="1"/>
  <c r="BD437" i="1"/>
  <c r="BE437" i="1"/>
  <c r="BF437" i="1"/>
  <c r="BG437" i="1"/>
  <c r="BH437" i="1"/>
  <c r="BI437" i="1"/>
  <c r="BJ437" i="1"/>
  <c r="BK437" i="1"/>
  <c r="BM437" i="1"/>
  <c r="BN437" i="1"/>
  <c r="BP437" i="1"/>
  <c r="BR437" i="1"/>
  <c r="BT437" i="1"/>
  <c r="BV437" i="1"/>
  <c r="BX437" i="1"/>
  <c r="BZ437" i="1"/>
  <c r="CB437" i="1"/>
  <c r="CC437" i="1"/>
  <c r="CE437" i="1"/>
  <c r="A438" i="1"/>
  <c r="B438" i="1"/>
  <c r="C438" i="1"/>
  <c r="D438" i="1"/>
  <c r="E438" i="1"/>
  <c r="F438" i="1"/>
  <c r="G438" i="1"/>
  <c r="H438" i="1"/>
  <c r="I438" i="1"/>
  <c r="J438" i="1"/>
  <c r="K438" i="1"/>
  <c r="L438" i="1"/>
  <c r="M438" i="1"/>
  <c r="N438" i="1"/>
  <c r="O438" i="1"/>
  <c r="P438" i="1"/>
  <c r="AT438" i="1"/>
  <c r="BL438" i="1"/>
  <c r="Y438" i="1"/>
  <c r="BO438" i="1"/>
  <c r="Z438" i="1"/>
  <c r="BQ438" i="1"/>
  <c r="AA438" i="1"/>
  <c r="BS438" i="1"/>
  <c r="AB438" i="1"/>
  <c r="BU438" i="1"/>
  <c r="AC438" i="1"/>
  <c r="BW438" i="1"/>
  <c r="AD438" i="1"/>
  <c r="BY438" i="1"/>
  <c r="AE438" i="1"/>
  <c r="CA438" i="1"/>
  <c r="AF438" i="1"/>
  <c r="CD438" i="1"/>
  <c r="AG438" i="1"/>
  <c r="CF438" i="1"/>
  <c r="CG438" i="1"/>
  <c r="AH438" i="1"/>
  <c r="Q438" i="1"/>
  <c r="AI438" i="1"/>
  <c r="AJ438" i="1"/>
  <c r="AK438" i="1"/>
  <c r="AL438" i="1"/>
  <c r="AM438" i="1"/>
  <c r="AN438" i="1"/>
  <c r="AO438" i="1"/>
  <c r="AQ438" i="1"/>
  <c r="AR438" i="1"/>
  <c r="AS438" i="1"/>
  <c r="R438" i="1"/>
  <c r="AU438" i="1"/>
  <c r="AW438" i="1"/>
  <c r="AX438" i="1"/>
  <c r="AY438" i="1"/>
  <c r="AZ438" i="1"/>
  <c r="BA438" i="1"/>
  <c r="V438" i="1"/>
  <c r="BB438" i="1"/>
  <c r="BC438" i="1"/>
  <c r="BD438" i="1"/>
  <c r="BE438" i="1"/>
  <c r="BF438" i="1"/>
  <c r="BG438" i="1"/>
  <c r="BH438" i="1"/>
  <c r="BI438" i="1"/>
  <c r="BJ438" i="1"/>
  <c r="BK438" i="1"/>
  <c r="BM438" i="1"/>
  <c r="BN438" i="1"/>
  <c r="BP438" i="1"/>
  <c r="BR438" i="1"/>
  <c r="BT438" i="1"/>
  <c r="BV438" i="1"/>
  <c r="BX438" i="1"/>
  <c r="BZ438" i="1"/>
  <c r="CB438" i="1"/>
  <c r="CC438" i="1"/>
  <c r="CE438" i="1"/>
  <c r="A439" i="1"/>
  <c r="B439" i="1"/>
  <c r="C439" i="1"/>
  <c r="D439" i="1"/>
  <c r="E439" i="1"/>
  <c r="F439" i="1"/>
  <c r="G439" i="1"/>
  <c r="H439" i="1"/>
  <c r="I439" i="1"/>
  <c r="J439" i="1"/>
  <c r="K439" i="1"/>
  <c r="L439" i="1"/>
  <c r="M439" i="1"/>
  <c r="N439" i="1"/>
  <c r="O439" i="1"/>
  <c r="P439" i="1"/>
  <c r="AT439" i="1"/>
  <c r="BL439" i="1"/>
  <c r="BN439" i="1"/>
  <c r="Y439" i="1"/>
  <c r="BO439" i="1"/>
  <c r="BP439" i="1"/>
  <c r="Z439" i="1"/>
  <c r="BQ439" i="1"/>
  <c r="BR439" i="1"/>
  <c r="AA439" i="1"/>
  <c r="BS439" i="1"/>
  <c r="BT439" i="1"/>
  <c r="AB439" i="1"/>
  <c r="BU439" i="1"/>
  <c r="BV439" i="1"/>
  <c r="AC439" i="1"/>
  <c r="BW439" i="1"/>
  <c r="BX439" i="1"/>
  <c r="AD439" i="1"/>
  <c r="BY439" i="1"/>
  <c r="BZ439" i="1"/>
  <c r="AE439" i="1"/>
  <c r="CA439" i="1"/>
  <c r="AF439" i="1"/>
  <c r="CD439" i="1"/>
  <c r="AG439" i="1"/>
  <c r="CF439" i="1"/>
  <c r="CG439" i="1"/>
  <c r="AH439" i="1"/>
  <c r="Q439" i="1"/>
  <c r="AI439" i="1"/>
  <c r="AJ439" i="1"/>
  <c r="AK439" i="1"/>
  <c r="AL439" i="1"/>
  <c r="AM439" i="1"/>
  <c r="AN439" i="1"/>
  <c r="AO439" i="1"/>
  <c r="AQ439" i="1"/>
  <c r="AR439" i="1"/>
  <c r="AS439" i="1"/>
  <c r="R439" i="1"/>
  <c r="AU439" i="1"/>
  <c r="AW439" i="1"/>
  <c r="AX439" i="1"/>
  <c r="AY439" i="1"/>
  <c r="AZ439" i="1"/>
  <c r="BA439" i="1"/>
  <c r="V439" i="1"/>
  <c r="W439" i="1"/>
  <c r="X439" i="1"/>
  <c r="BB439" i="1"/>
  <c r="BC439" i="1"/>
  <c r="BD439" i="1"/>
  <c r="BE439" i="1"/>
  <c r="BF439" i="1"/>
  <c r="BG439" i="1"/>
  <c r="BH439" i="1"/>
  <c r="BI439" i="1"/>
  <c r="BJ439" i="1"/>
  <c r="BK439" i="1"/>
  <c r="BM439" i="1"/>
  <c r="CB439" i="1"/>
  <c r="CC439" i="1"/>
  <c r="CE439" i="1"/>
  <c r="A440" i="1"/>
  <c r="B440" i="1"/>
  <c r="C440" i="1"/>
  <c r="D440" i="1"/>
  <c r="E440" i="1"/>
  <c r="F440" i="1"/>
  <c r="G440" i="1"/>
  <c r="H440" i="1"/>
  <c r="I440" i="1"/>
  <c r="J440" i="1"/>
  <c r="K440" i="1"/>
  <c r="L440" i="1"/>
  <c r="M440" i="1"/>
  <c r="N440" i="1"/>
  <c r="O440" i="1"/>
  <c r="P440" i="1"/>
  <c r="AT440" i="1"/>
  <c r="BL440" i="1"/>
  <c r="BN440" i="1"/>
  <c r="Y440" i="1"/>
  <c r="BO440" i="1"/>
  <c r="BP440" i="1"/>
  <c r="Z440" i="1"/>
  <c r="BQ440" i="1"/>
  <c r="BR440" i="1"/>
  <c r="AA440" i="1"/>
  <c r="BS440" i="1"/>
  <c r="BT440" i="1"/>
  <c r="AB440" i="1"/>
  <c r="BU440" i="1"/>
  <c r="BV440" i="1"/>
  <c r="AC440" i="1"/>
  <c r="BW440" i="1"/>
  <c r="BX440" i="1"/>
  <c r="AD440" i="1"/>
  <c r="BY440" i="1"/>
  <c r="BZ440" i="1"/>
  <c r="AE440" i="1"/>
  <c r="CA440" i="1"/>
  <c r="AF440" i="1"/>
  <c r="CD440" i="1"/>
  <c r="AG440" i="1"/>
  <c r="CF440" i="1"/>
  <c r="CG440" i="1"/>
  <c r="AH440" i="1"/>
  <c r="Q440" i="1"/>
  <c r="AI440" i="1"/>
  <c r="AJ440" i="1"/>
  <c r="AK440" i="1"/>
  <c r="AL440" i="1"/>
  <c r="AM440" i="1"/>
  <c r="AN440" i="1"/>
  <c r="AO440" i="1"/>
  <c r="AQ440" i="1"/>
  <c r="AR440" i="1"/>
  <c r="AS440" i="1"/>
  <c r="R440" i="1"/>
  <c r="AU440" i="1"/>
  <c r="AW440" i="1"/>
  <c r="AX440" i="1"/>
  <c r="AY440" i="1"/>
  <c r="AZ440" i="1"/>
  <c r="BA440" i="1"/>
  <c r="V440" i="1"/>
  <c r="X440" i="1"/>
  <c r="W440" i="1"/>
  <c r="BB440" i="1"/>
  <c r="BC440" i="1"/>
  <c r="BD440" i="1"/>
  <c r="BE440" i="1"/>
  <c r="BF440" i="1"/>
  <c r="BG440" i="1"/>
  <c r="BH440" i="1"/>
  <c r="BI440" i="1"/>
  <c r="BJ440" i="1"/>
  <c r="BK440" i="1"/>
  <c r="BM440" i="1"/>
  <c r="CB440" i="1"/>
  <c r="CC440" i="1"/>
  <c r="CE440" i="1"/>
  <c r="A441" i="1"/>
  <c r="B441" i="1"/>
  <c r="C441" i="1"/>
  <c r="D441" i="1"/>
  <c r="E441" i="1"/>
  <c r="F441" i="1"/>
  <c r="G441" i="1"/>
  <c r="H441" i="1"/>
  <c r="I441" i="1"/>
  <c r="J441" i="1"/>
  <c r="K441" i="1"/>
  <c r="L441" i="1"/>
  <c r="M441" i="1"/>
  <c r="N441" i="1"/>
  <c r="O441" i="1"/>
  <c r="P441" i="1"/>
  <c r="AT441" i="1"/>
  <c r="BL441" i="1"/>
  <c r="Y441" i="1"/>
  <c r="BO441" i="1"/>
  <c r="Z441" i="1"/>
  <c r="BQ441" i="1"/>
  <c r="BR441" i="1"/>
  <c r="AA441" i="1"/>
  <c r="BS441" i="1"/>
  <c r="AB441" i="1"/>
  <c r="BU441" i="1"/>
  <c r="AC441" i="1"/>
  <c r="BW441" i="1"/>
  <c r="AD441" i="1"/>
  <c r="BY441" i="1"/>
  <c r="AE441" i="1"/>
  <c r="CA441" i="1"/>
  <c r="AF441" i="1"/>
  <c r="CD441" i="1"/>
  <c r="AG441" i="1"/>
  <c r="CF441" i="1"/>
  <c r="CG441" i="1"/>
  <c r="AH441" i="1"/>
  <c r="Q441" i="1"/>
  <c r="AI441" i="1"/>
  <c r="AJ441" i="1"/>
  <c r="AK441" i="1"/>
  <c r="AL441" i="1"/>
  <c r="AM441" i="1"/>
  <c r="AN441" i="1"/>
  <c r="AO441" i="1"/>
  <c r="AQ441" i="1"/>
  <c r="AR441" i="1"/>
  <c r="AS441" i="1"/>
  <c r="R441" i="1"/>
  <c r="AU441" i="1"/>
  <c r="AW441" i="1"/>
  <c r="AX441" i="1"/>
  <c r="AY441" i="1"/>
  <c r="AZ441" i="1"/>
  <c r="BA441" i="1"/>
  <c r="V441" i="1"/>
  <c r="W441" i="1"/>
  <c r="X441" i="1"/>
  <c r="BB441" i="1"/>
  <c r="BC441" i="1"/>
  <c r="BD441" i="1"/>
  <c r="BE441" i="1"/>
  <c r="BF441" i="1"/>
  <c r="BG441" i="1"/>
  <c r="BH441" i="1"/>
  <c r="BI441" i="1"/>
  <c r="BJ441" i="1"/>
  <c r="BK441" i="1"/>
  <c r="BM441" i="1"/>
  <c r="BN441" i="1"/>
  <c r="BP441" i="1"/>
  <c r="BT441" i="1"/>
  <c r="BV441" i="1"/>
  <c r="BX441" i="1"/>
  <c r="BZ441" i="1"/>
  <c r="CB441" i="1"/>
  <c r="CC441" i="1"/>
  <c r="CE441" i="1"/>
  <c r="A442" i="1"/>
  <c r="B442" i="1"/>
  <c r="C442" i="1"/>
  <c r="D442" i="1"/>
  <c r="E442" i="1"/>
  <c r="F442" i="1"/>
  <c r="G442" i="1"/>
  <c r="H442" i="1"/>
  <c r="I442" i="1"/>
  <c r="J442" i="1"/>
  <c r="K442" i="1"/>
  <c r="L442" i="1"/>
  <c r="M442" i="1"/>
  <c r="N442" i="1"/>
  <c r="O442" i="1"/>
  <c r="P442" i="1"/>
  <c r="AT442" i="1"/>
  <c r="BL442" i="1"/>
  <c r="BN442" i="1"/>
  <c r="Y442" i="1"/>
  <c r="BO442" i="1"/>
  <c r="BP442" i="1"/>
  <c r="Z442" i="1"/>
  <c r="BQ442" i="1"/>
  <c r="BR442" i="1"/>
  <c r="AA442" i="1"/>
  <c r="BS442" i="1"/>
  <c r="BT442" i="1"/>
  <c r="AB442" i="1"/>
  <c r="BU442" i="1"/>
  <c r="BV442" i="1"/>
  <c r="AC442" i="1"/>
  <c r="BW442" i="1"/>
  <c r="AD442" i="1"/>
  <c r="BY442" i="1"/>
  <c r="AE442" i="1"/>
  <c r="CA442" i="1"/>
  <c r="AF442" i="1"/>
  <c r="CD442" i="1"/>
  <c r="AG442" i="1"/>
  <c r="CF442" i="1"/>
  <c r="CG442" i="1"/>
  <c r="AH442" i="1"/>
  <c r="Q442" i="1"/>
  <c r="AI442" i="1"/>
  <c r="AJ442" i="1"/>
  <c r="AK442" i="1"/>
  <c r="AL442" i="1"/>
  <c r="AM442" i="1"/>
  <c r="AN442" i="1"/>
  <c r="AO442" i="1"/>
  <c r="AQ442" i="1"/>
  <c r="AR442" i="1"/>
  <c r="AS442" i="1"/>
  <c r="R442" i="1"/>
  <c r="AU442" i="1"/>
  <c r="AW442" i="1"/>
  <c r="AX442" i="1"/>
  <c r="AY442" i="1"/>
  <c r="AZ442" i="1"/>
  <c r="BA442" i="1"/>
  <c r="V442" i="1"/>
  <c r="X442" i="1"/>
  <c r="W442" i="1"/>
  <c r="BB442" i="1"/>
  <c r="BC442" i="1"/>
  <c r="BD442" i="1"/>
  <c r="BE442" i="1"/>
  <c r="BF442" i="1"/>
  <c r="BG442" i="1"/>
  <c r="BH442" i="1"/>
  <c r="BI442" i="1"/>
  <c r="BJ442" i="1"/>
  <c r="BK442" i="1"/>
  <c r="BM442" i="1"/>
  <c r="BX442" i="1"/>
  <c r="BZ442" i="1"/>
  <c r="CB442" i="1"/>
  <c r="CC442" i="1"/>
  <c r="CE442" i="1"/>
  <c r="A443" i="1"/>
  <c r="B443" i="1"/>
  <c r="C443" i="1"/>
  <c r="D443" i="1"/>
  <c r="E443" i="1"/>
  <c r="F443" i="1"/>
  <c r="G443" i="1"/>
  <c r="H443" i="1"/>
  <c r="I443" i="1"/>
  <c r="J443" i="1"/>
  <c r="K443" i="1"/>
  <c r="L443" i="1"/>
  <c r="M443" i="1"/>
  <c r="N443" i="1"/>
  <c r="O443" i="1"/>
  <c r="P443" i="1"/>
  <c r="AT443" i="1"/>
  <c r="BL443" i="1"/>
  <c r="BN443" i="1"/>
  <c r="Y443" i="1"/>
  <c r="BO443" i="1"/>
  <c r="BP443" i="1"/>
  <c r="Z443" i="1"/>
  <c r="BQ443" i="1"/>
  <c r="BR443" i="1"/>
  <c r="AA443" i="1"/>
  <c r="BS443" i="1"/>
  <c r="BT443" i="1"/>
  <c r="AB443" i="1"/>
  <c r="BU443" i="1"/>
  <c r="BV443" i="1"/>
  <c r="AC443" i="1"/>
  <c r="BW443" i="1"/>
  <c r="BX443" i="1"/>
  <c r="AD443" i="1"/>
  <c r="BY443" i="1"/>
  <c r="BZ443" i="1"/>
  <c r="AE443" i="1"/>
  <c r="CA443" i="1"/>
  <c r="CC443" i="1"/>
  <c r="AF443" i="1"/>
  <c r="CD443" i="1"/>
  <c r="AG443" i="1"/>
  <c r="CF443" i="1"/>
  <c r="CG443" i="1"/>
  <c r="AH443" i="1"/>
  <c r="Q443" i="1"/>
  <c r="AI443" i="1"/>
  <c r="AJ443" i="1"/>
  <c r="AK443" i="1"/>
  <c r="AL443" i="1"/>
  <c r="AM443" i="1"/>
  <c r="AN443" i="1"/>
  <c r="AO443" i="1"/>
  <c r="AQ443" i="1"/>
  <c r="AR443" i="1"/>
  <c r="AS443" i="1"/>
  <c r="R443" i="1"/>
  <c r="AU443" i="1"/>
  <c r="AW443" i="1"/>
  <c r="AX443" i="1"/>
  <c r="AY443" i="1"/>
  <c r="AZ443" i="1"/>
  <c r="BA443" i="1"/>
  <c r="V443" i="1"/>
  <c r="W443" i="1"/>
  <c r="X443" i="1"/>
  <c r="BB443" i="1"/>
  <c r="BC443" i="1"/>
  <c r="BD443" i="1"/>
  <c r="BE443" i="1"/>
  <c r="BF443" i="1"/>
  <c r="BG443" i="1"/>
  <c r="BH443" i="1"/>
  <c r="BI443" i="1"/>
  <c r="BJ443" i="1"/>
  <c r="BK443" i="1"/>
  <c r="BM443" i="1"/>
  <c r="CB443" i="1"/>
  <c r="CE443" i="1"/>
  <c r="A444" i="1"/>
  <c r="B444" i="1"/>
  <c r="C444" i="1"/>
  <c r="D444" i="1"/>
  <c r="E444" i="1"/>
  <c r="F444" i="1"/>
  <c r="G444" i="1"/>
  <c r="H444" i="1"/>
  <c r="I444" i="1"/>
  <c r="J444" i="1"/>
  <c r="K444" i="1"/>
  <c r="L444" i="1"/>
  <c r="M444" i="1"/>
  <c r="N444" i="1"/>
  <c r="O444" i="1"/>
  <c r="P444" i="1"/>
  <c r="AT444" i="1"/>
  <c r="BL444" i="1"/>
  <c r="Y444" i="1"/>
  <c r="BO444" i="1"/>
  <c r="Z444" i="1"/>
  <c r="BQ444" i="1"/>
  <c r="AA444" i="1"/>
  <c r="BS444" i="1"/>
  <c r="AB444" i="1"/>
  <c r="BU444" i="1"/>
  <c r="AC444" i="1"/>
  <c r="BW444" i="1"/>
  <c r="AD444" i="1"/>
  <c r="BY444" i="1"/>
  <c r="AE444" i="1"/>
  <c r="CA444" i="1"/>
  <c r="AF444" i="1"/>
  <c r="CD444" i="1"/>
  <c r="AG444" i="1"/>
  <c r="CF444" i="1"/>
  <c r="CG444" i="1"/>
  <c r="AH444" i="1"/>
  <c r="Q444" i="1"/>
  <c r="AI444" i="1"/>
  <c r="AJ444" i="1"/>
  <c r="AK444" i="1"/>
  <c r="AL444" i="1"/>
  <c r="AM444" i="1"/>
  <c r="AN444" i="1"/>
  <c r="AO444" i="1"/>
  <c r="AQ444" i="1"/>
  <c r="AR444" i="1"/>
  <c r="AS444" i="1"/>
  <c r="R444" i="1"/>
  <c r="AU444" i="1"/>
  <c r="AW444" i="1"/>
  <c r="AX444" i="1"/>
  <c r="AY444" i="1"/>
  <c r="AZ444" i="1"/>
  <c r="BA444" i="1"/>
  <c r="V444" i="1"/>
  <c r="W444" i="1"/>
  <c r="X444" i="1"/>
  <c r="BB444" i="1"/>
  <c r="BC444" i="1"/>
  <c r="BD444" i="1"/>
  <c r="BE444" i="1"/>
  <c r="BF444" i="1"/>
  <c r="BG444" i="1"/>
  <c r="BH444" i="1"/>
  <c r="BI444" i="1"/>
  <c r="BJ444" i="1"/>
  <c r="BK444" i="1"/>
  <c r="BM444" i="1"/>
  <c r="BN444" i="1"/>
  <c r="BP444" i="1"/>
  <c r="BR444" i="1"/>
  <c r="BT444" i="1"/>
  <c r="BV444" i="1"/>
  <c r="BX444" i="1"/>
  <c r="BZ444" i="1"/>
  <c r="CB444" i="1"/>
  <c r="CC444" i="1"/>
  <c r="CE444" i="1"/>
  <c r="A445" i="1"/>
  <c r="B445" i="1"/>
  <c r="C445" i="1"/>
  <c r="D445" i="1"/>
  <c r="E445" i="1"/>
  <c r="F445" i="1"/>
  <c r="G445" i="1"/>
  <c r="H445" i="1"/>
  <c r="I445" i="1"/>
  <c r="J445" i="1"/>
  <c r="K445" i="1"/>
  <c r="L445" i="1"/>
  <c r="M445" i="1"/>
  <c r="N445" i="1"/>
  <c r="O445" i="1"/>
  <c r="P445" i="1"/>
  <c r="AT445" i="1"/>
  <c r="BL445" i="1"/>
  <c r="Y445" i="1"/>
  <c r="BO445" i="1"/>
  <c r="Z445" i="1"/>
  <c r="BQ445" i="1"/>
  <c r="BR445" i="1"/>
  <c r="AA445" i="1"/>
  <c r="BS445" i="1"/>
  <c r="AB445" i="1"/>
  <c r="BU445" i="1"/>
  <c r="AC445" i="1"/>
  <c r="BW445" i="1"/>
  <c r="AD445" i="1"/>
  <c r="BY445" i="1"/>
  <c r="AE445" i="1"/>
  <c r="CA445" i="1"/>
  <c r="AF445" i="1"/>
  <c r="CD445" i="1"/>
  <c r="AG445" i="1"/>
  <c r="CF445" i="1"/>
  <c r="CG445" i="1"/>
  <c r="AH445" i="1"/>
  <c r="Q445" i="1"/>
  <c r="AI445" i="1"/>
  <c r="AJ445" i="1"/>
  <c r="AK445" i="1"/>
  <c r="AL445" i="1"/>
  <c r="AM445" i="1"/>
  <c r="AN445" i="1"/>
  <c r="AO445" i="1"/>
  <c r="AQ445" i="1"/>
  <c r="AR445" i="1"/>
  <c r="AS445" i="1"/>
  <c r="R445" i="1"/>
  <c r="AU445" i="1"/>
  <c r="AW445" i="1"/>
  <c r="AX445" i="1"/>
  <c r="AY445" i="1"/>
  <c r="AZ445" i="1"/>
  <c r="BA445" i="1"/>
  <c r="V445" i="1"/>
  <c r="W445" i="1"/>
  <c r="X445" i="1"/>
  <c r="BB445" i="1"/>
  <c r="BC445" i="1"/>
  <c r="BD445" i="1"/>
  <c r="BE445" i="1"/>
  <c r="BF445" i="1"/>
  <c r="BG445" i="1"/>
  <c r="BH445" i="1"/>
  <c r="BI445" i="1"/>
  <c r="BJ445" i="1"/>
  <c r="BK445" i="1"/>
  <c r="BM445" i="1"/>
  <c r="BN445" i="1"/>
  <c r="BP445" i="1"/>
  <c r="BT445" i="1"/>
  <c r="BV445" i="1"/>
  <c r="BX445" i="1"/>
  <c r="BZ445" i="1"/>
  <c r="CB445" i="1"/>
  <c r="CC445" i="1"/>
  <c r="CE445" i="1"/>
  <c r="A446" i="1"/>
  <c r="B446" i="1"/>
  <c r="C446" i="1"/>
  <c r="D446" i="1"/>
  <c r="E446" i="1"/>
  <c r="F446" i="1"/>
  <c r="G446" i="1"/>
  <c r="H446" i="1"/>
  <c r="I446" i="1"/>
  <c r="J446" i="1"/>
  <c r="K446" i="1"/>
  <c r="L446" i="1"/>
  <c r="M446" i="1"/>
  <c r="N446" i="1"/>
  <c r="O446" i="1"/>
  <c r="P446" i="1"/>
  <c r="AT446" i="1"/>
  <c r="BL446" i="1"/>
  <c r="BN446" i="1"/>
  <c r="Y446" i="1"/>
  <c r="BO446" i="1"/>
  <c r="BP446" i="1"/>
  <c r="Z446" i="1"/>
  <c r="BQ446" i="1"/>
  <c r="BR446" i="1"/>
  <c r="AA446" i="1"/>
  <c r="BS446" i="1"/>
  <c r="BT446" i="1"/>
  <c r="AB446" i="1"/>
  <c r="BU446" i="1"/>
  <c r="BV446" i="1"/>
  <c r="AC446" i="1"/>
  <c r="BW446" i="1"/>
  <c r="AD446" i="1"/>
  <c r="BY446" i="1"/>
  <c r="AE446" i="1"/>
  <c r="CA446" i="1"/>
  <c r="AF446" i="1"/>
  <c r="CD446" i="1"/>
  <c r="AG446" i="1"/>
  <c r="CF446" i="1"/>
  <c r="CG446" i="1"/>
  <c r="AH446" i="1"/>
  <c r="Q446" i="1"/>
  <c r="AI446" i="1"/>
  <c r="AJ446" i="1"/>
  <c r="AK446" i="1"/>
  <c r="AL446" i="1"/>
  <c r="AM446" i="1"/>
  <c r="AN446" i="1"/>
  <c r="AO446" i="1"/>
  <c r="AQ446" i="1"/>
  <c r="AR446" i="1"/>
  <c r="AS446" i="1"/>
  <c r="R446" i="1"/>
  <c r="AU446" i="1"/>
  <c r="AW446" i="1"/>
  <c r="AX446" i="1"/>
  <c r="AY446" i="1"/>
  <c r="AZ446" i="1"/>
  <c r="BA446" i="1"/>
  <c r="V446" i="1"/>
  <c r="X446" i="1"/>
  <c r="W446" i="1"/>
  <c r="BB446" i="1"/>
  <c r="BC446" i="1"/>
  <c r="BD446" i="1"/>
  <c r="BE446" i="1"/>
  <c r="BF446" i="1"/>
  <c r="BG446" i="1"/>
  <c r="BH446" i="1"/>
  <c r="BI446" i="1"/>
  <c r="BJ446" i="1"/>
  <c r="BK446" i="1"/>
  <c r="BM446" i="1"/>
  <c r="BX446" i="1"/>
  <c r="BZ446" i="1"/>
  <c r="CB446" i="1"/>
  <c r="CC446" i="1"/>
  <c r="CE446" i="1"/>
  <c r="A447" i="1"/>
  <c r="B447" i="1"/>
  <c r="C447" i="1"/>
  <c r="D447" i="1"/>
  <c r="E447" i="1"/>
  <c r="F447" i="1"/>
  <c r="G447" i="1"/>
  <c r="H447" i="1"/>
  <c r="I447" i="1"/>
  <c r="J447" i="1"/>
  <c r="K447" i="1"/>
  <c r="L447" i="1"/>
  <c r="M447" i="1"/>
  <c r="N447" i="1"/>
  <c r="O447" i="1"/>
  <c r="P447" i="1"/>
  <c r="AT447" i="1"/>
  <c r="BL447" i="1"/>
  <c r="BN447" i="1"/>
  <c r="Y447" i="1"/>
  <c r="BO447" i="1"/>
  <c r="BP447" i="1"/>
  <c r="Z447" i="1"/>
  <c r="BQ447" i="1"/>
  <c r="BR447" i="1"/>
  <c r="AA447" i="1"/>
  <c r="BS447" i="1"/>
  <c r="AB447" i="1"/>
  <c r="BU447" i="1"/>
  <c r="BV447" i="1"/>
  <c r="AC447" i="1"/>
  <c r="BW447" i="1"/>
  <c r="AD447" i="1"/>
  <c r="BY447" i="1"/>
  <c r="AE447" i="1"/>
  <c r="CA447" i="1"/>
  <c r="AF447" i="1"/>
  <c r="CD447" i="1"/>
  <c r="AG447" i="1"/>
  <c r="CF447" i="1"/>
  <c r="CG447" i="1"/>
  <c r="AH447" i="1"/>
  <c r="Q447" i="1"/>
  <c r="AI447" i="1"/>
  <c r="AJ447" i="1"/>
  <c r="AK447" i="1"/>
  <c r="AL447" i="1"/>
  <c r="AM447" i="1"/>
  <c r="AN447" i="1"/>
  <c r="AO447" i="1"/>
  <c r="AQ447" i="1"/>
  <c r="AR447" i="1"/>
  <c r="AS447" i="1"/>
  <c r="R447" i="1"/>
  <c r="AU447" i="1"/>
  <c r="AW447" i="1"/>
  <c r="AX447" i="1"/>
  <c r="AY447" i="1"/>
  <c r="AZ447" i="1"/>
  <c r="BA447" i="1"/>
  <c r="V447" i="1"/>
  <c r="W447" i="1"/>
  <c r="X447" i="1"/>
  <c r="BB447" i="1"/>
  <c r="BC447" i="1"/>
  <c r="BD447" i="1"/>
  <c r="BE447" i="1"/>
  <c r="BF447" i="1"/>
  <c r="BG447" i="1"/>
  <c r="BH447" i="1"/>
  <c r="BI447" i="1"/>
  <c r="BJ447" i="1"/>
  <c r="BK447" i="1"/>
  <c r="BM447" i="1"/>
  <c r="BT447" i="1"/>
  <c r="BX447" i="1"/>
  <c r="BZ447" i="1"/>
  <c r="CB447" i="1"/>
  <c r="CC447" i="1"/>
  <c r="CE447" i="1"/>
  <c r="A448" i="1"/>
  <c r="B448" i="1"/>
  <c r="C448" i="1"/>
  <c r="D448" i="1"/>
  <c r="E448" i="1"/>
  <c r="F448" i="1"/>
  <c r="G448" i="1"/>
  <c r="H448" i="1"/>
  <c r="I448" i="1"/>
  <c r="J448" i="1"/>
  <c r="K448" i="1"/>
  <c r="L448" i="1"/>
  <c r="M448" i="1"/>
  <c r="N448" i="1"/>
  <c r="O448" i="1"/>
  <c r="P448" i="1"/>
  <c r="AT448" i="1"/>
  <c r="BL448" i="1"/>
  <c r="BN448" i="1"/>
  <c r="Y448" i="1"/>
  <c r="BO448" i="1"/>
  <c r="BP448" i="1"/>
  <c r="Z448" i="1"/>
  <c r="BQ448" i="1"/>
  <c r="BR448" i="1"/>
  <c r="AA448" i="1"/>
  <c r="BS448" i="1"/>
  <c r="BT448" i="1"/>
  <c r="AB448" i="1"/>
  <c r="BU448" i="1"/>
  <c r="BV448" i="1"/>
  <c r="AC448" i="1"/>
  <c r="BW448" i="1"/>
  <c r="BX448" i="1"/>
  <c r="AD448" i="1"/>
  <c r="BY448" i="1"/>
  <c r="BZ448" i="1"/>
  <c r="AE448" i="1"/>
  <c r="CA448" i="1"/>
  <c r="AF448" i="1"/>
  <c r="CD448" i="1"/>
  <c r="AG448" i="1"/>
  <c r="CF448" i="1"/>
  <c r="CG448" i="1"/>
  <c r="AH448" i="1"/>
  <c r="Q448" i="1"/>
  <c r="AI448" i="1"/>
  <c r="AJ448" i="1"/>
  <c r="AK448" i="1"/>
  <c r="AL448" i="1"/>
  <c r="AM448" i="1"/>
  <c r="AN448" i="1"/>
  <c r="AO448" i="1"/>
  <c r="AQ448" i="1"/>
  <c r="AR448" i="1"/>
  <c r="AS448" i="1"/>
  <c r="R448" i="1"/>
  <c r="AU448" i="1"/>
  <c r="AW448" i="1"/>
  <c r="AX448" i="1"/>
  <c r="AY448" i="1"/>
  <c r="AZ448" i="1"/>
  <c r="BA448" i="1"/>
  <c r="V448" i="1"/>
  <c r="X448" i="1"/>
  <c r="W448" i="1"/>
  <c r="BB448" i="1"/>
  <c r="BC448" i="1"/>
  <c r="BD448" i="1"/>
  <c r="BE448" i="1"/>
  <c r="BF448" i="1"/>
  <c r="BG448" i="1"/>
  <c r="BH448" i="1"/>
  <c r="BI448" i="1"/>
  <c r="BJ448" i="1"/>
  <c r="BK448" i="1"/>
  <c r="BM448" i="1"/>
  <c r="CB448" i="1"/>
  <c r="CC448" i="1"/>
  <c r="CE448" i="1"/>
  <c r="A449" i="1"/>
  <c r="B449" i="1"/>
  <c r="C449" i="1"/>
  <c r="D449" i="1"/>
  <c r="E449" i="1"/>
  <c r="F449" i="1"/>
  <c r="G449" i="1"/>
  <c r="H449" i="1"/>
  <c r="I449" i="1"/>
  <c r="J449" i="1"/>
  <c r="K449" i="1"/>
  <c r="L449" i="1"/>
  <c r="M449" i="1"/>
  <c r="N449" i="1"/>
  <c r="O449" i="1"/>
  <c r="P449" i="1"/>
  <c r="AT449" i="1"/>
  <c r="BL449" i="1"/>
  <c r="BN449" i="1"/>
  <c r="Y449" i="1"/>
  <c r="BO449" i="1"/>
  <c r="BP449" i="1"/>
  <c r="Z449" i="1"/>
  <c r="BQ449" i="1"/>
  <c r="BR449" i="1"/>
  <c r="AA449" i="1"/>
  <c r="BS449" i="1"/>
  <c r="BT449" i="1"/>
  <c r="AB449" i="1"/>
  <c r="BU449" i="1"/>
  <c r="BV449" i="1"/>
  <c r="AC449" i="1"/>
  <c r="BW449" i="1"/>
  <c r="AD449" i="1"/>
  <c r="BY449" i="1"/>
  <c r="AE449" i="1"/>
  <c r="CA449" i="1"/>
  <c r="AF449" i="1"/>
  <c r="CD449" i="1"/>
  <c r="AG449" i="1"/>
  <c r="CF449" i="1"/>
  <c r="CG449" i="1"/>
  <c r="AH449" i="1"/>
  <c r="Q449" i="1"/>
  <c r="AI449" i="1"/>
  <c r="AJ449" i="1"/>
  <c r="AK449" i="1"/>
  <c r="AL449" i="1"/>
  <c r="AM449" i="1"/>
  <c r="AN449" i="1"/>
  <c r="AO449" i="1"/>
  <c r="AQ449" i="1"/>
  <c r="AR449" i="1"/>
  <c r="AS449" i="1"/>
  <c r="R449" i="1"/>
  <c r="AU449" i="1"/>
  <c r="AW449" i="1"/>
  <c r="AX449" i="1"/>
  <c r="AY449" i="1"/>
  <c r="AZ449" i="1"/>
  <c r="BA449" i="1"/>
  <c r="V449" i="1"/>
  <c r="W449" i="1"/>
  <c r="X449" i="1"/>
  <c r="BB449" i="1"/>
  <c r="BC449" i="1"/>
  <c r="BD449" i="1"/>
  <c r="BE449" i="1"/>
  <c r="BF449" i="1"/>
  <c r="BG449" i="1"/>
  <c r="BH449" i="1"/>
  <c r="BI449" i="1"/>
  <c r="BJ449" i="1"/>
  <c r="BK449" i="1"/>
  <c r="BM449" i="1"/>
  <c r="BX449" i="1"/>
  <c r="BZ449" i="1"/>
  <c r="CB449" i="1"/>
  <c r="CC449" i="1"/>
  <c r="CE449" i="1"/>
  <c r="A450" i="1"/>
  <c r="B450" i="1"/>
  <c r="C450" i="1"/>
  <c r="D450" i="1"/>
  <c r="E450" i="1"/>
  <c r="F450" i="1"/>
  <c r="G450" i="1"/>
  <c r="H450" i="1"/>
  <c r="I450" i="1"/>
  <c r="J450" i="1"/>
  <c r="K450" i="1"/>
  <c r="L450" i="1"/>
  <c r="M450" i="1"/>
  <c r="N450" i="1"/>
  <c r="O450" i="1"/>
  <c r="P450" i="1"/>
  <c r="AT450" i="1"/>
  <c r="BL450" i="1"/>
  <c r="BN450" i="1"/>
  <c r="Y450" i="1"/>
  <c r="BO450" i="1"/>
  <c r="Z450" i="1"/>
  <c r="BQ450" i="1"/>
  <c r="BR450" i="1"/>
  <c r="AA450" i="1"/>
  <c r="BS450" i="1"/>
  <c r="BT450" i="1"/>
  <c r="AB450" i="1"/>
  <c r="BU450" i="1"/>
  <c r="AC450" i="1"/>
  <c r="BW450" i="1"/>
  <c r="BX450" i="1"/>
  <c r="AD450" i="1"/>
  <c r="BY450" i="1"/>
  <c r="AE450" i="1"/>
  <c r="CA450" i="1"/>
  <c r="AF450" i="1"/>
  <c r="CD450" i="1"/>
  <c r="AG450" i="1"/>
  <c r="CF450" i="1"/>
  <c r="CG450" i="1"/>
  <c r="AH450" i="1"/>
  <c r="Q450" i="1"/>
  <c r="AI450" i="1"/>
  <c r="AJ450" i="1"/>
  <c r="AK450" i="1"/>
  <c r="AL450" i="1"/>
  <c r="AM450" i="1"/>
  <c r="AN450" i="1"/>
  <c r="AO450" i="1"/>
  <c r="AQ450" i="1"/>
  <c r="AR450" i="1"/>
  <c r="AS450" i="1"/>
  <c r="R450" i="1"/>
  <c r="AU450" i="1"/>
  <c r="AW450" i="1"/>
  <c r="AX450" i="1"/>
  <c r="AY450" i="1"/>
  <c r="AZ450" i="1"/>
  <c r="BA450" i="1"/>
  <c r="V450" i="1"/>
  <c r="BB450" i="1"/>
  <c r="BC450" i="1"/>
  <c r="BD450" i="1"/>
  <c r="BE450" i="1"/>
  <c r="BF450" i="1"/>
  <c r="BG450" i="1"/>
  <c r="BH450" i="1"/>
  <c r="BI450" i="1"/>
  <c r="BJ450" i="1"/>
  <c r="BK450" i="1"/>
  <c r="BM450" i="1"/>
  <c r="BP450" i="1"/>
  <c r="BV450" i="1"/>
  <c r="BZ450" i="1"/>
  <c r="CB450" i="1"/>
  <c r="CC450" i="1"/>
  <c r="CE450" i="1"/>
  <c r="A451" i="1"/>
  <c r="B451" i="1"/>
  <c r="C451" i="1"/>
  <c r="D451" i="1"/>
  <c r="E451" i="1"/>
  <c r="F451" i="1"/>
  <c r="G451" i="1"/>
  <c r="H451" i="1"/>
  <c r="I451" i="1"/>
  <c r="J451" i="1"/>
  <c r="K451" i="1"/>
  <c r="L451" i="1"/>
  <c r="M451" i="1"/>
  <c r="N451" i="1"/>
  <c r="O451" i="1"/>
  <c r="P451" i="1"/>
  <c r="AT451" i="1"/>
  <c r="BL451" i="1"/>
  <c r="BN451" i="1"/>
  <c r="Y451" i="1"/>
  <c r="BO451" i="1"/>
  <c r="BP451" i="1"/>
  <c r="Z451" i="1"/>
  <c r="BQ451" i="1"/>
  <c r="BR451" i="1"/>
  <c r="AA451" i="1"/>
  <c r="BS451" i="1"/>
  <c r="BT451" i="1"/>
  <c r="AB451" i="1"/>
  <c r="BU451" i="1"/>
  <c r="BV451" i="1"/>
  <c r="AC451" i="1"/>
  <c r="BW451" i="1"/>
  <c r="AD451" i="1"/>
  <c r="BY451" i="1"/>
  <c r="AE451" i="1"/>
  <c r="CA451" i="1"/>
  <c r="AF451" i="1"/>
  <c r="CD451" i="1"/>
  <c r="AG451" i="1"/>
  <c r="CF451" i="1"/>
  <c r="CG451" i="1"/>
  <c r="AH451" i="1"/>
  <c r="Q451" i="1"/>
  <c r="AI451" i="1"/>
  <c r="AJ451" i="1"/>
  <c r="AK451" i="1"/>
  <c r="AL451" i="1"/>
  <c r="AM451" i="1"/>
  <c r="AN451" i="1"/>
  <c r="AO451" i="1"/>
  <c r="AQ451" i="1"/>
  <c r="AR451" i="1"/>
  <c r="AS451" i="1"/>
  <c r="R451" i="1"/>
  <c r="AU451" i="1"/>
  <c r="AW451" i="1"/>
  <c r="AX451" i="1"/>
  <c r="AY451" i="1"/>
  <c r="AZ451" i="1"/>
  <c r="BA451" i="1"/>
  <c r="V451" i="1"/>
  <c r="BB451" i="1"/>
  <c r="BC451" i="1"/>
  <c r="BD451" i="1"/>
  <c r="BE451" i="1"/>
  <c r="BF451" i="1"/>
  <c r="BG451" i="1"/>
  <c r="BH451" i="1"/>
  <c r="BI451" i="1"/>
  <c r="BJ451" i="1"/>
  <c r="BK451" i="1"/>
  <c r="BM451" i="1"/>
  <c r="BX451" i="1"/>
  <c r="BZ451" i="1"/>
  <c r="CB451" i="1"/>
  <c r="CC451" i="1"/>
  <c r="CE451" i="1"/>
  <c r="A452" i="1"/>
  <c r="B452" i="1"/>
  <c r="C452" i="1"/>
  <c r="D452" i="1"/>
  <c r="E452" i="1"/>
  <c r="F452" i="1"/>
  <c r="G452" i="1"/>
  <c r="H452" i="1"/>
  <c r="I452" i="1"/>
  <c r="J452" i="1"/>
  <c r="K452" i="1"/>
  <c r="L452" i="1"/>
  <c r="M452" i="1"/>
  <c r="N452" i="1"/>
  <c r="O452" i="1"/>
  <c r="P452" i="1"/>
  <c r="AT452" i="1"/>
  <c r="BL452" i="1"/>
  <c r="Y452" i="1"/>
  <c r="BO452" i="1"/>
  <c r="Z452" i="1"/>
  <c r="BQ452" i="1"/>
  <c r="AA452" i="1"/>
  <c r="BS452" i="1"/>
  <c r="AB452" i="1"/>
  <c r="BU452" i="1"/>
  <c r="AC452" i="1"/>
  <c r="BW452" i="1"/>
  <c r="AD452" i="1"/>
  <c r="BY452" i="1"/>
  <c r="AE452" i="1"/>
  <c r="CA452" i="1"/>
  <c r="AF452" i="1"/>
  <c r="CD452" i="1"/>
  <c r="AG452" i="1"/>
  <c r="CF452" i="1"/>
  <c r="CG452" i="1"/>
  <c r="AH452" i="1"/>
  <c r="Q452" i="1"/>
  <c r="AI452" i="1"/>
  <c r="AJ452" i="1"/>
  <c r="AK452" i="1"/>
  <c r="AL452" i="1"/>
  <c r="AM452" i="1"/>
  <c r="AN452" i="1"/>
  <c r="AO452" i="1"/>
  <c r="AQ452" i="1"/>
  <c r="AR452" i="1"/>
  <c r="AS452" i="1"/>
  <c r="R452" i="1"/>
  <c r="AU452" i="1"/>
  <c r="AW452" i="1"/>
  <c r="AX452" i="1"/>
  <c r="AY452" i="1"/>
  <c r="AZ452" i="1"/>
  <c r="BA452" i="1"/>
  <c r="V452" i="1"/>
  <c r="W452" i="1"/>
  <c r="X452" i="1"/>
  <c r="BB452" i="1"/>
  <c r="BC452" i="1"/>
  <c r="BD452" i="1"/>
  <c r="BE452" i="1"/>
  <c r="BF452" i="1"/>
  <c r="BG452" i="1"/>
  <c r="BH452" i="1"/>
  <c r="BI452" i="1"/>
  <c r="BJ452" i="1"/>
  <c r="BK452" i="1"/>
  <c r="BM452" i="1"/>
  <c r="BN452" i="1"/>
  <c r="BP452" i="1"/>
  <c r="BR452" i="1"/>
  <c r="BT452" i="1"/>
  <c r="BV452" i="1"/>
  <c r="BX452" i="1"/>
  <c r="BZ452" i="1"/>
  <c r="CB452" i="1"/>
  <c r="CC452" i="1"/>
  <c r="CE452" i="1"/>
  <c r="A453" i="1"/>
  <c r="B453" i="1"/>
  <c r="C453" i="1"/>
  <c r="D453" i="1"/>
  <c r="E453" i="1"/>
  <c r="F453" i="1"/>
  <c r="G453" i="1"/>
  <c r="H453" i="1"/>
  <c r="I453" i="1"/>
  <c r="J453" i="1"/>
  <c r="K453" i="1"/>
  <c r="L453" i="1"/>
  <c r="M453" i="1"/>
  <c r="N453" i="1"/>
  <c r="O453" i="1"/>
  <c r="P453" i="1"/>
  <c r="AT453" i="1"/>
  <c r="BL453" i="1"/>
  <c r="BN453" i="1"/>
  <c r="Y453" i="1"/>
  <c r="BO453" i="1"/>
  <c r="BP453" i="1"/>
  <c r="Z453" i="1"/>
  <c r="BQ453" i="1"/>
  <c r="BR453" i="1"/>
  <c r="AA453" i="1"/>
  <c r="BS453" i="1"/>
  <c r="BT453" i="1"/>
  <c r="AB453" i="1"/>
  <c r="BU453" i="1"/>
  <c r="BV453" i="1"/>
  <c r="AC453" i="1"/>
  <c r="BW453" i="1"/>
  <c r="BX453" i="1"/>
  <c r="AD453" i="1"/>
  <c r="BY453" i="1"/>
  <c r="BZ453" i="1"/>
  <c r="AE453" i="1"/>
  <c r="CA453" i="1"/>
  <c r="AF453" i="1"/>
  <c r="CD453" i="1"/>
  <c r="AG453" i="1"/>
  <c r="CF453" i="1"/>
  <c r="CG453" i="1"/>
  <c r="AH453" i="1"/>
  <c r="Q453" i="1"/>
  <c r="AI453" i="1"/>
  <c r="AJ453" i="1"/>
  <c r="AK453" i="1"/>
  <c r="AL453" i="1"/>
  <c r="AM453" i="1"/>
  <c r="AN453" i="1"/>
  <c r="AO453" i="1"/>
  <c r="AQ453" i="1"/>
  <c r="AR453" i="1"/>
  <c r="AS453" i="1"/>
  <c r="R453" i="1"/>
  <c r="AU453" i="1"/>
  <c r="AW453" i="1"/>
  <c r="AX453" i="1"/>
  <c r="AY453" i="1"/>
  <c r="AZ453" i="1"/>
  <c r="BA453" i="1"/>
  <c r="V453" i="1"/>
  <c r="BB453" i="1"/>
  <c r="BC453" i="1"/>
  <c r="BD453" i="1"/>
  <c r="BE453" i="1"/>
  <c r="BF453" i="1"/>
  <c r="BG453" i="1"/>
  <c r="BH453" i="1"/>
  <c r="BI453" i="1"/>
  <c r="BJ453" i="1"/>
  <c r="BK453" i="1"/>
  <c r="BM453" i="1"/>
  <c r="CB453" i="1"/>
  <c r="CC453" i="1"/>
  <c r="CE453" i="1"/>
  <c r="A454" i="1"/>
  <c r="B454" i="1"/>
  <c r="C454" i="1"/>
  <c r="D454" i="1"/>
  <c r="E454" i="1"/>
  <c r="F454" i="1"/>
  <c r="G454" i="1"/>
  <c r="H454" i="1"/>
  <c r="I454" i="1"/>
  <c r="J454" i="1"/>
  <c r="K454" i="1"/>
  <c r="L454" i="1"/>
  <c r="M454" i="1"/>
  <c r="N454" i="1"/>
  <c r="O454" i="1"/>
  <c r="P454" i="1"/>
  <c r="AT454" i="1"/>
  <c r="BL454" i="1"/>
  <c r="BN454" i="1"/>
  <c r="Y454" i="1"/>
  <c r="BO454" i="1"/>
  <c r="BP454" i="1"/>
  <c r="Z454" i="1"/>
  <c r="BQ454" i="1"/>
  <c r="BR454" i="1"/>
  <c r="AA454" i="1"/>
  <c r="BS454" i="1"/>
  <c r="BT454" i="1"/>
  <c r="AB454" i="1"/>
  <c r="BU454" i="1"/>
  <c r="BV454" i="1"/>
  <c r="AC454" i="1"/>
  <c r="BW454" i="1"/>
  <c r="BX454" i="1"/>
  <c r="AD454" i="1"/>
  <c r="BY454" i="1"/>
  <c r="BZ454" i="1"/>
  <c r="AE454" i="1"/>
  <c r="CA454" i="1"/>
  <c r="AF454" i="1"/>
  <c r="CD454" i="1"/>
  <c r="AG454" i="1"/>
  <c r="CF454" i="1"/>
  <c r="CG454" i="1"/>
  <c r="AH454" i="1"/>
  <c r="Q454" i="1"/>
  <c r="AI454" i="1"/>
  <c r="AJ454" i="1"/>
  <c r="AK454" i="1"/>
  <c r="AL454" i="1"/>
  <c r="AM454" i="1"/>
  <c r="AN454" i="1"/>
  <c r="AO454" i="1"/>
  <c r="AQ454" i="1"/>
  <c r="AR454" i="1"/>
  <c r="AS454" i="1"/>
  <c r="R454" i="1"/>
  <c r="AU454" i="1"/>
  <c r="AW454" i="1"/>
  <c r="AX454" i="1"/>
  <c r="AY454" i="1"/>
  <c r="AZ454" i="1"/>
  <c r="BA454" i="1"/>
  <c r="V454" i="1"/>
  <c r="W454" i="1"/>
  <c r="X454" i="1"/>
  <c r="BB454" i="1"/>
  <c r="BC454" i="1"/>
  <c r="BD454" i="1"/>
  <c r="BE454" i="1"/>
  <c r="BF454" i="1"/>
  <c r="BG454" i="1"/>
  <c r="BH454" i="1"/>
  <c r="BI454" i="1"/>
  <c r="BJ454" i="1"/>
  <c r="BK454" i="1"/>
  <c r="BM454" i="1"/>
  <c r="CB454" i="1"/>
  <c r="CC454" i="1"/>
  <c r="CE454" i="1"/>
  <c r="A455" i="1"/>
  <c r="B455" i="1"/>
  <c r="C455" i="1"/>
  <c r="D455" i="1"/>
  <c r="E455" i="1"/>
  <c r="F455" i="1"/>
  <c r="G455" i="1"/>
  <c r="H455" i="1"/>
  <c r="I455" i="1"/>
  <c r="J455" i="1"/>
  <c r="K455" i="1"/>
  <c r="L455" i="1"/>
  <c r="M455" i="1"/>
  <c r="N455" i="1"/>
  <c r="O455" i="1"/>
  <c r="P455" i="1"/>
  <c r="AT455" i="1"/>
  <c r="BL455" i="1"/>
  <c r="BN455" i="1"/>
  <c r="Y455" i="1"/>
  <c r="BO455" i="1"/>
  <c r="BP455" i="1"/>
  <c r="Z455" i="1"/>
  <c r="BQ455" i="1"/>
  <c r="BR455" i="1"/>
  <c r="AA455" i="1"/>
  <c r="BS455" i="1"/>
  <c r="BT455" i="1"/>
  <c r="AB455" i="1"/>
  <c r="BU455" i="1"/>
  <c r="BV455" i="1"/>
  <c r="AC455" i="1"/>
  <c r="BW455" i="1"/>
  <c r="AD455" i="1"/>
  <c r="BY455" i="1"/>
  <c r="AE455" i="1"/>
  <c r="CA455" i="1"/>
  <c r="AF455" i="1"/>
  <c r="CD455" i="1"/>
  <c r="AG455" i="1"/>
  <c r="CF455" i="1"/>
  <c r="CG455" i="1"/>
  <c r="AH455" i="1"/>
  <c r="Q455" i="1"/>
  <c r="AI455" i="1"/>
  <c r="AJ455" i="1"/>
  <c r="AK455" i="1"/>
  <c r="AL455" i="1"/>
  <c r="AM455" i="1"/>
  <c r="AN455" i="1"/>
  <c r="AO455" i="1"/>
  <c r="AQ455" i="1"/>
  <c r="AR455" i="1"/>
  <c r="AS455" i="1"/>
  <c r="R455" i="1"/>
  <c r="AU455" i="1"/>
  <c r="AW455" i="1"/>
  <c r="AX455" i="1"/>
  <c r="AY455" i="1"/>
  <c r="AZ455" i="1"/>
  <c r="BA455" i="1"/>
  <c r="V455" i="1"/>
  <c r="BB455" i="1"/>
  <c r="BC455" i="1"/>
  <c r="BD455" i="1"/>
  <c r="BE455" i="1"/>
  <c r="BF455" i="1"/>
  <c r="BG455" i="1"/>
  <c r="BH455" i="1"/>
  <c r="BI455" i="1"/>
  <c r="BJ455" i="1"/>
  <c r="BK455" i="1"/>
  <c r="BM455" i="1"/>
  <c r="BX455" i="1"/>
  <c r="BZ455" i="1"/>
  <c r="CB455" i="1"/>
  <c r="CC455" i="1"/>
  <c r="CE455" i="1"/>
  <c r="A456" i="1"/>
  <c r="B456" i="1"/>
  <c r="C456" i="1"/>
  <c r="D456" i="1"/>
  <c r="E456" i="1"/>
  <c r="F456" i="1"/>
  <c r="G456" i="1"/>
  <c r="H456" i="1"/>
  <c r="I456" i="1"/>
  <c r="J456" i="1"/>
  <c r="K456" i="1"/>
  <c r="L456" i="1"/>
  <c r="M456" i="1"/>
  <c r="N456" i="1"/>
  <c r="O456" i="1"/>
  <c r="P456" i="1"/>
  <c r="AT456" i="1"/>
  <c r="BL456" i="1"/>
  <c r="Y456" i="1"/>
  <c r="BO456" i="1"/>
  <c r="Z456" i="1"/>
  <c r="BQ456" i="1"/>
  <c r="AA456" i="1"/>
  <c r="BS456" i="1"/>
  <c r="AB456" i="1"/>
  <c r="BU456" i="1"/>
  <c r="AC456" i="1"/>
  <c r="BW456" i="1"/>
  <c r="AD456" i="1"/>
  <c r="BY456" i="1"/>
  <c r="AE456" i="1"/>
  <c r="CA456" i="1"/>
  <c r="AF456" i="1"/>
  <c r="CD456" i="1"/>
  <c r="AG456" i="1"/>
  <c r="CF456" i="1"/>
  <c r="CG456" i="1"/>
  <c r="AH456" i="1"/>
  <c r="Q456" i="1"/>
  <c r="AI456" i="1"/>
  <c r="AJ456" i="1"/>
  <c r="AK456" i="1"/>
  <c r="AL456" i="1"/>
  <c r="AM456" i="1"/>
  <c r="AN456" i="1"/>
  <c r="AO456" i="1"/>
  <c r="AQ456" i="1"/>
  <c r="AR456" i="1"/>
  <c r="AS456" i="1"/>
  <c r="R456" i="1"/>
  <c r="AU456" i="1"/>
  <c r="AW456" i="1"/>
  <c r="AX456" i="1"/>
  <c r="AY456" i="1"/>
  <c r="AZ456" i="1"/>
  <c r="BA456" i="1"/>
  <c r="V456" i="1"/>
  <c r="W456" i="1"/>
  <c r="X456" i="1"/>
  <c r="BB456" i="1"/>
  <c r="BC456" i="1"/>
  <c r="BD456" i="1"/>
  <c r="BE456" i="1"/>
  <c r="BF456" i="1"/>
  <c r="BG456" i="1"/>
  <c r="BH456" i="1"/>
  <c r="BI456" i="1"/>
  <c r="BJ456" i="1"/>
  <c r="BK456" i="1"/>
  <c r="BM456" i="1"/>
  <c r="BN456" i="1"/>
  <c r="BP456" i="1"/>
  <c r="BR456" i="1"/>
  <c r="BT456" i="1"/>
  <c r="BV456" i="1"/>
  <c r="BX456" i="1"/>
  <c r="BZ456" i="1"/>
  <c r="CB456" i="1"/>
  <c r="CC456" i="1"/>
  <c r="CE456" i="1"/>
  <c r="A457" i="1"/>
  <c r="B457" i="1"/>
  <c r="C457" i="1"/>
  <c r="D457" i="1"/>
  <c r="E457" i="1"/>
  <c r="F457" i="1"/>
  <c r="G457" i="1"/>
  <c r="H457" i="1"/>
  <c r="I457" i="1"/>
  <c r="J457" i="1"/>
  <c r="K457" i="1"/>
  <c r="L457" i="1"/>
  <c r="M457" i="1"/>
  <c r="N457" i="1"/>
  <c r="O457" i="1"/>
  <c r="P457" i="1"/>
  <c r="AT457" i="1"/>
  <c r="BL457" i="1"/>
  <c r="Y457" i="1"/>
  <c r="BO457" i="1"/>
  <c r="Z457" i="1"/>
  <c r="BQ457" i="1"/>
  <c r="BR457" i="1"/>
  <c r="AA457" i="1"/>
  <c r="BS457" i="1"/>
  <c r="AB457" i="1"/>
  <c r="BU457" i="1"/>
  <c r="AC457" i="1"/>
  <c r="BW457" i="1"/>
  <c r="AD457" i="1"/>
  <c r="BY457" i="1"/>
  <c r="AE457" i="1"/>
  <c r="CA457" i="1"/>
  <c r="AF457" i="1"/>
  <c r="CD457" i="1"/>
  <c r="AG457" i="1"/>
  <c r="CF457" i="1"/>
  <c r="CG457" i="1"/>
  <c r="AH457" i="1"/>
  <c r="Q457" i="1"/>
  <c r="AI457" i="1"/>
  <c r="AJ457" i="1"/>
  <c r="AK457" i="1"/>
  <c r="AL457" i="1"/>
  <c r="AM457" i="1"/>
  <c r="AN457" i="1"/>
  <c r="AO457" i="1"/>
  <c r="AQ457" i="1"/>
  <c r="AR457" i="1"/>
  <c r="AS457" i="1"/>
  <c r="R457" i="1"/>
  <c r="AU457" i="1"/>
  <c r="AW457" i="1"/>
  <c r="AX457" i="1"/>
  <c r="AY457" i="1"/>
  <c r="AZ457" i="1"/>
  <c r="BA457" i="1"/>
  <c r="V457" i="1"/>
  <c r="W457" i="1"/>
  <c r="X457" i="1"/>
  <c r="BB457" i="1"/>
  <c r="BC457" i="1"/>
  <c r="BD457" i="1"/>
  <c r="BE457" i="1"/>
  <c r="BF457" i="1"/>
  <c r="BG457" i="1"/>
  <c r="BH457" i="1"/>
  <c r="BI457" i="1"/>
  <c r="BJ457" i="1"/>
  <c r="BK457" i="1"/>
  <c r="BM457" i="1"/>
  <c r="BN457" i="1"/>
  <c r="BP457" i="1"/>
  <c r="BT457" i="1"/>
  <c r="BV457" i="1"/>
  <c r="BX457" i="1"/>
  <c r="BZ457" i="1"/>
  <c r="CB457" i="1"/>
  <c r="CC457" i="1"/>
  <c r="CE457" i="1"/>
  <c r="A458" i="1"/>
  <c r="B458" i="1"/>
  <c r="C458" i="1"/>
  <c r="D458" i="1"/>
  <c r="E458" i="1"/>
  <c r="F458" i="1"/>
  <c r="G458" i="1"/>
  <c r="H458" i="1"/>
  <c r="I458" i="1"/>
  <c r="J458" i="1"/>
  <c r="K458" i="1"/>
  <c r="L458" i="1"/>
  <c r="M458" i="1"/>
  <c r="N458" i="1"/>
  <c r="O458" i="1"/>
  <c r="P458" i="1"/>
  <c r="AT458" i="1"/>
  <c r="BL458" i="1"/>
  <c r="BN458" i="1"/>
  <c r="Y458" i="1"/>
  <c r="BO458" i="1"/>
  <c r="BP458" i="1"/>
  <c r="Z458" i="1"/>
  <c r="BQ458" i="1"/>
  <c r="BR458" i="1"/>
  <c r="AA458" i="1"/>
  <c r="BS458" i="1"/>
  <c r="BT458" i="1"/>
  <c r="AB458" i="1"/>
  <c r="BU458" i="1"/>
  <c r="AC458" i="1"/>
  <c r="BW458" i="1"/>
  <c r="AD458" i="1"/>
  <c r="BY458" i="1"/>
  <c r="AE458" i="1"/>
  <c r="CA458" i="1"/>
  <c r="AF458" i="1"/>
  <c r="CD458" i="1"/>
  <c r="AG458" i="1"/>
  <c r="CF458" i="1"/>
  <c r="CG458" i="1"/>
  <c r="AH458" i="1"/>
  <c r="Q458" i="1"/>
  <c r="AI458" i="1"/>
  <c r="AJ458" i="1"/>
  <c r="AK458" i="1"/>
  <c r="AL458" i="1"/>
  <c r="AM458" i="1"/>
  <c r="AN458" i="1"/>
  <c r="AO458" i="1"/>
  <c r="AQ458" i="1"/>
  <c r="AR458" i="1"/>
  <c r="AS458" i="1"/>
  <c r="R458" i="1"/>
  <c r="AU458" i="1"/>
  <c r="AW458" i="1"/>
  <c r="AX458" i="1"/>
  <c r="AY458" i="1"/>
  <c r="AZ458" i="1"/>
  <c r="BA458" i="1"/>
  <c r="V458" i="1"/>
  <c r="BB458" i="1"/>
  <c r="BC458" i="1"/>
  <c r="BD458" i="1"/>
  <c r="BE458" i="1"/>
  <c r="BF458" i="1"/>
  <c r="BG458" i="1"/>
  <c r="BH458" i="1"/>
  <c r="BI458" i="1"/>
  <c r="BJ458" i="1"/>
  <c r="BK458" i="1"/>
  <c r="BM458" i="1"/>
  <c r="BV458" i="1"/>
  <c r="BX458" i="1"/>
  <c r="BZ458" i="1"/>
  <c r="CB458" i="1"/>
  <c r="CC458" i="1"/>
  <c r="CE458" i="1"/>
  <c r="A459" i="1"/>
  <c r="B459" i="1"/>
  <c r="C459" i="1"/>
  <c r="D459" i="1"/>
  <c r="E459" i="1"/>
  <c r="F459" i="1"/>
  <c r="G459" i="1"/>
  <c r="H459" i="1"/>
  <c r="I459" i="1"/>
  <c r="J459" i="1"/>
  <c r="K459" i="1"/>
  <c r="L459" i="1"/>
  <c r="M459" i="1"/>
  <c r="N459" i="1"/>
  <c r="O459" i="1"/>
  <c r="P459" i="1"/>
  <c r="AT459" i="1"/>
  <c r="BL459" i="1"/>
  <c r="BN459" i="1"/>
  <c r="Y459" i="1"/>
  <c r="BO459" i="1"/>
  <c r="BP459" i="1"/>
  <c r="Z459" i="1"/>
  <c r="BQ459" i="1"/>
  <c r="BR459" i="1"/>
  <c r="AA459" i="1"/>
  <c r="BS459" i="1"/>
  <c r="BT459" i="1"/>
  <c r="AB459" i="1"/>
  <c r="BU459" i="1"/>
  <c r="BV459" i="1"/>
  <c r="AC459" i="1"/>
  <c r="BW459" i="1"/>
  <c r="AD459" i="1"/>
  <c r="BY459" i="1"/>
  <c r="AE459" i="1"/>
  <c r="CA459" i="1"/>
  <c r="AF459" i="1"/>
  <c r="CD459" i="1"/>
  <c r="AG459" i="1"/>
  <c r="CF459" i="1"/>
  <c r="CG459" i="1"/>
  <c r="AH459" i="1"/>
  <c r="Q459" i="1"/>
  <c r="AI459" i="1"/>
  <c r="AJ459" i="1"/>
  <c r="AK459" i="1"/>
  <c r="AL459" i="1"/>
  <c r="AM459" i="1"/>
  <c r="AN459" i="1"/>
  <c r="AO459" i="1"/>
  <c r="AQ459" i="1"/>
  <c r="AR459" i="1"/>
  <c r="AS459" i="1"/>
  <c r="R459" i="1"/>
  <c r="AU459" i="1"/>
  <c r="AW459" i="1"/>
  <c r="AX459" i="1"/>
  <c r="AY459" i="1"/>
  <c r="AZ459" i="1"/>
  <c r="BA459" i="1"/>
  <c r="V459" i="1"/>
  <c r="BB459" i="1"/>
  <c r="BC459" i="1"/>
  <c r="BD459" i="1"/>
  <c r="BE459" i="1"/>
  <c r="BF459" i="1"/>
  <c r="BG459" i="1"/>
  <c r="BH459" i="1"/>
  <c r="BI459" i="1"/>
  <c r="BJ459" i="1"/>
  <c r="BK459" i="1"/>
  <c r="BM459" i="1"/>
  <c r="BX459" i="1"/>
  <c r="BZ459" i="1"/>
  <c r="CB459" i="1"/>
  <c r="CC459" i="1"/>
  <c r="CE459" i="1"/>
  <c r="A460" i="1"/>
  <c r="B460" i="1"/>
  <c r="C460" i="1"/>
  <c r="D460" i="1"/>
  <c r="E460" i="1"/>
  <c r="F460" i="1"/>
  <c r="G460" i="1"/>
  <c r="H460" i="1"/>
  <c r="I460" i="1"/>
  <c r="J460" i="1"/>
  <c r="K460" i="1"/>
  <c r="L460" i="1"/>
  <c r="M460" i="1"/>
  <c r="N460" i="1"/>
  <c r="O460" i="1"/>
  <c r="P460" i="1"/>
  <c r="AT460" i="1"/>
  <c r="BL460" i="1"/>
  <c r="BN460" i="1"/>
  <c r="Y460" i="1"/>
  <c r="BO460" i="1"/>
  <c r="BP460" i="1"/>
  <c r="Z460" i="1"/>
  <c r="BQ460" i="1"/>
  <c r="BR460" i="1"/>
  <c r="AA460" i="1"/>
  <c r="BS460" i="1"/>
  <c r="BT460" i="1"/>
  <c r="AB460" i="1"/>
  <c r="BU460" i="1"/>
  <c r="BV460" i="1"/>
  <c r="AC460" i="1"/>
  <c r="BW460" i="1"/>
  <c r="BX460" i="1"/>
  <c r="AD460" i="1"/>
  <c r="BY460" i="1"/>
  <c r="BZ460" i="1"/>
  <c r="AE460" i="1"/>
  <c r="CA460" i="1"/>
  <c r="AF460" i="1"/>
  <c r="CD460" i="1"/>
  <c r="AG460" i="1"/>
  <c r="CF460" i="1"/>
  <c r="CG460" i="1"/>
  <c r="AH460" i="1"/>
  <c r="Q460" i="1"/>
  <c r="AI460" i="1"/>
  <c r="AJ460" i="1"/>
  <c r="AK460" i="1"/>
  <c r="AL460" i="1"/>
  <c r="AM460" i="1"/>
  <c r="AN460" i="1"/>
  <c r="AO460" i="1"/>
  <c r="AQ460" i="1"/>
  <c r="AR460" i="1"/>
  <c r="AS460" i="1"/>
  <c r="R460" i="1"/>
  <c r="AU460" i="1"/>
  <c r="AW460" i="1"/>
  <c r="AX460" i="1"/>
  <c r="AY460" i="1"/>
  <c r="AZ460" i="1"/>
  <c r="BA460" i="1"/>
  <c r="V460" i="1"/>
  <c r="X460" i="1"/>
  <c r="W460" i="1"/>
  <c r="BB460" i="1"/>
  <c r="BC460" i="1"/>
  <c r="BD460" i="1"/>
  <c r="BE460" i="1"/>
  <c r="BF460" i="1"/>
  <c r="BG460" i="1"/>
  <c r="BH460" i="1"/>
  <c r="BI460" i="1"/>
  <c r="BJ460" i="1"/>
  <c r="BK460" i="1"/>
  <c r="BM460" i="1"/>
  <c r="CB460" i="1"/>
  <c r="CC460" i="1"/>
  <c r="CE460" i="1"/>
  <c r="A461" i="1"/>
  <c r="B461" i="1"/>
  <c r="C461" i="1"/>
  <c r="D461" i="1"/>
  <c r="E461" i="1"/>
  <c r="F461" i="1"/>
  <c r="G461" i="1"/>
  <c r="H461" i="1"/>
  <c r="I461" i="1"/>
  <c r="J461" i="1"/>
  <c r="K461" i="1"/>
  <c r="L461" i="1"/>
  <c r="M461" i="1"/>
  <c r="N461" i="1"/>
  <c r="O461" i="1"/>
  <c r="P461" i="1"/>
  <c r="AT461" i="1"/>
  <c r="BL461" i="1"/>
  <c r="BN461" i="1"/>
  <c r="Y461" i="1"/>
  <c r="BO461" i="1"/>
  <c r="BP461" i="1"/>
  <c r="Z461" i="1"/>
  <c r="BQ461" i="1"/>
  <c r="BR461" i="1"/>
  <c r="AA461" i="1"/>
  <c r="BS461" i="1"/>
  <c r="BT461" i="1"/>
  <c r="AB461" i="1"/>
  <c r="BU461" i="1"/>
  <c r="BV461" i="1"/>
  <c r="AC461" i="1"/>
  <c r="BW461" i="1"/>
  <c r="BX461" i="1"/>
  <c r="AD461" i="1"/>
  <c r="BY461" i="1"/>
  <c r="BZ461" i="1"/>
  <c r="AE461" i="1"/>
  <c r="CA461" i="1"/>
  <c r="AF461" i="1"/>
  <c r="CD461" i="1"/>
  <c r="AG461" i="1"/>
  <c r="CF461" i="1"/>
  <c r="CG461" i="1"/>
  <c r="AH461" i="1"/>
  <c r="Q461" i="1"/>
  <c r="AI461" i="1"/>
  <c r="AJ461" i="1"/>
  <c r="AK461" i="1"/>
  <c r="AL461" i="1"/>
  <c r="AM461" i="1"/>
  <c r="AN461" i="1"/>
  <c r="AO461" i="1"/>
  <c r="AQ461" i="1"/>
  <c r="AR461" i="1"/>
  <c r="AS461" i="1"/>
  <c r="R461" i="1"/>
  <c r="AU461" i="1"/>
  <c r="AW461" i="1"/>
  <c r="AX461" i="1"/>
  <c r="AY461" i="1"/>
  <c r="AZ461" i="1"/>
  <c r="BA461" i="1"/>
  <c r="V461" i="1"/>
  <c r="BB461" i="1"/>
  <c r="BC461" i="1"/>
  <c r="BD461" i="1"/>
  <c r="BE461" i="1"/>
  <c r="BF461" i="1"/>
  <c r="BG461" i="1"/>
  <c r="BH461" i="1"/>
  <c r="BI461" i="1"/>
  <c r="BJ461" i="1"/>
  <c r="BK461" i="1"/>
  <c r="BM461" i="1"/>
  <c r="CB461" i="1"/>
  <c r="CC461" i="1"/>
  <c r="CE461" i="1"/>
  <c r="A462" i="1"/>
  <c r="B462" i="1"/>
  <c r="C462" i="1"/>
  <c r="D462" i="1"/>
  <c r="E462" i="1"/>
  <c r="F462" i="1"/>
  <c r="G462" i="1"/>
  <c r="H462" i="1"/>
  <c r="I462" i="1"/>
  <c r="J462" i="1"/>
  <c r="K462" i="1"/>
  <c r="L462" i="1"/>
  <c r="M462" i="1"/>
  <c r="N462" i="1"/>
  <c r="O462" i="1"/>
  <c r="P462" i="1"/>
  <c r="AT462" i="1"/>
  <c r="BL462" i="1"/>
  <c r="Y462" i="1"/>
  <c r="BO462" i="1"/>
  <c r="Z462" i="1"/>
  <c r="BQ462" i="1"/>
  <c r="AA462" i="1"/>
  <c r="BS462" i="1"/>
  <c r="AB462" i="1"/>
  <c r="BU462" i="1"/>
  <c r="AC462" i="1"/>
  <c r="BW462" i="1"/>
  <c r="AD462" i="1"/>
  <c r="BY462" i="1"/>
  <c r="AE462" i="1"/>
  <c r="CA462" i="1"/>
  <c r="AF462" i="1"/>
  <c r="CD462" i="1"/>
  <c r="AG462" i="1"/>
  <c r="CF462" i="1"/>
  <c r="CG462" i="1"/>
  <c r="AH462" i="1"/>
  <c r="Q462" i="1"/>
  <c r="AI462" i="1"/>
  <c r="AJ462" i="1"/>
  <c r="AK462" i="1"/>
  <c r="AL462" i="1"/>
  <c r="AM462" i="1"/>
  <c r="AN462" i="1"/>
  <c r="AO462" i="1"/>
  <c r="AQ462" i="1"/>
  <c r="AR462" i="1"/>
  <c r="AS462" i="1"/>
  <c r="R462" i="1"/>
  <c r="AU462" i="1"/>
  <c r="AW462" i="1"/>
  <c r="AX462" i="1"/>
  <c r="AY462" i="1"/>
  <c r="AZ462" i="1"/>
  <c r="BA462" i="1"/>
  <c r="V462" i="1"/>
  <c r="BB462" i="1"/>
  <c r="BC462" i="1"/>
  <c r="BD462" i="1"/>
  <c r="BE462" i="1"/>
  <c r="BF462" i="1"/>
  <c r="BG462" i="1"/>
  <c r="BH462" i="1"/>
  <c r="BI462" i="1"/>
  <c r="BJ462" i="1"/>
  <c r="BK462" i="1"/>
  <c r="BM462" i="1"/>
  <c r="BN462" i="1"/>
  <c r="BP462" i="1"/>
  <c r="BR462" i="1"/>
  <c r="BT462" i="1"/>
  <c r="BV462" i="1"/>
  <c r="BX462" i="1"/>
  <c r="BZ462" i="1"/>
  <c r="CB462" i="1"/>
  <c r="CC462" i="1"/>
  <c r="CE462" i="1"/>
  <c r="A463" i="1"/>
  <c r="B463" i="1"/>
  <c r="C463" i="1"/>
  <c r="D463" i="1"/>
  <c r="E463" i="1"/>
  <c r="F463" i="1"/>
  <c r="G463" i="1"/>
  <c r="H463" i="1"/>
  <c r="I463" i="1"/>
  <c r="J463" i="1"/>
  <c r="K463" i="1"/>
  <c r="L463" i="1"/>
  <c r="M463" i="1"/>
  <c r="N463" i="1"/>
  <c r="O463" i="1"/>
  <c r="P463" i="1"/>
  <c r="AT463" i="1"/>
  <c r="BL463" i="1"/>
  <c r="Y463" i="1"/>
  <c r="BO463" i="1"/>
  <c r="Z463" i="1"/>
  <c r="BQ463" i="1"/>
  <c r="AA463" i="1"/>
  <c r="BS463" i="1"/>
  <c r="AB463" i="1"/>
  <c r="BU463" i="1"/>
  <c r="AC463" i="1"/>
  <c r="BW463" i="1"/>
  <c r="AD463" i="1"/>
  <c r="BY463" i="1"/>
  <c r="AE463" i="1"/>
  <c r="CA463" i="1"/>
  <c r="AF463" i="1"/>
  <c r="CD463" i="1"/>
  <c r="AG463" i="1"/>
  <c r="CF463" i="1"/>
  <c r="CG463" i="1"/>
  <c r="AH463" i="1"/>
  <c r="Q463" i="1"/>
  <c r="AI463" i="1"/>
  <c r="AJ463" i="1"/>
  <c r="AK463" i="1"/>
  <c r="AL463" i="1"/>
  <c r="AM463" i="1"/>
  <c r="AN463" i="1"/>
  <c r="AO463" i="1"/>
  <c r="AQ463" i="1"/>
  <c r="AR463" i="1"/>
  <c r="AS463" i="1"/>
  <c r="R463" i="1"/>
  <c r="AU463" i="1"/>
  <c r="AW463" i="1"/>
  <c r="AX463" i="1"/>
  <c r="AY463" i="1"/>
  <c r="AZ463" i="1"/>
  <c r="BA463" i="1"/>
  <c r="V463" i="1"/>
  <c r="W463" i="1"/>
  <c r="X463" i="1"/>
  <c r="BB463" i="1"/>
  <c r="BC463" i="1"/>
  <c r="BD463" i="1"/>
  <c r="BE463" i="1"/>
  <c r="BF463" i="1"/>
  <c r="BG463" i="1"/>
  <c r="BH463" i="1"/>
  <c r="BI463" i="1"/>
  <c r="BJ463" i="1"/>
  <c r="BK463" i="1"/>
  <c r="BM463" i="1"/>
  <c r="BN463" i="1"/>
  <c r="BP463" i="1"/>
  <c r="BR463" i="1"/>
  <c r="BT463" i="1"/>
  <c r="BV463" i="1"/>
  <c r="BX463" i="1"/>
  <c r="BZ463" i="1"/>
  <c r="CB463" i="1"/>
  <c r="CC463" i="1"/>
  <c r="CE463" i="1"/>
  <c r="A464" i="1"/>
  <c r="B464" i="1"/>
  <c r="C464" i="1"/>
  <c r="D464" i="1"/>
  <c r="E464" i="1"/>
  <c r="F464" i="1"/>
  <c r="G464" i="1"/>
  <c r="H464" i="1"/>
  <c r="I464" i="1"/>
  <c r="J464" i="1"/>
  <c r="K464" i="1"/>
  <c r="L464" i="1"/>
  <c r="M464" i="1"/>
  <c r="N464" i="1"/>
  <c r="O464" i="1"/>
  <c r="P464" i="1"/>
  <c r="AT464" i="1"/>
  <c r="BL464" i="1"/>
  <c r="Y464" i="1"/>
  <c r="BO464" i="1"/>
  <c r="Z464" i="1"/>
  <c r="BQ464" i="1"/>
  <c r="BR464" i="1"/>
  <c r="AA464" i="1"/>
  <c r="BS464" i="1"/>
  <c r="AB464" i="1"/>
  <c r="BU464" i="1"/>
  <c r="AC464" i="1"/>
  <c r="BW464" i="1"/>
  <c r="AD464" i="1"/>
  <c r="BY464" i="1"/>
  <c r="AE464" i="1"/>
  <c r="CA464" i="1"/>
  <c r="AF464" i="1"/>
  <c r="CD464" i="1"/>
  <c r="AG464" i="1"/>
  <c r="CF464" i="1"/>
  <c r="CG464" i="1"/>
  <c r="AH464" i="1"/>
  <c r="Q464" i="1"/>
  <c r="AI464" i="1"/>
  <c r="AJ464" i="1"/>
  <c r="AK464" i="1"/>
  <c r="AL464" i="1"/>
  <c r="AM464" i="1"/>
  <c r="AN464" i="1"/>
  <c r="AO464" i="1"/>
  <c r="AQ464" i="1"/>
  <c r="AR464" i="1"/>
  <c r="AS464" i="1"/>
  <c r="R464" i="1"/>
  <c r="AU464" i="1"/>
  <c r="AW464" i="1"/>
  <c r="AX464" i="1"/>
  <c r="AY464" i="1"/>
  <c r="AZ464" i="1"/>
  <c r="BA464" i="1"/>
  <c r="V464" i="1"/>
  <c r="W464" i="1"/>
  <c r="X464" i="1"/>
  <c r="BB464" i="1"/>
  <c r="BC464" i="1"/>
  <c r="BD464" i="1"/>
  <c r="BE464" i="1"/>
  <c r="BF464" i="1"/>
  <c r="BG464" i="1"/>
  <c r="BH464" i="1"/>
  <c r="BI464" i="1"/>
  <c r="BJ464" i="1"/>
  <c r="BK464" i="1"/>
  <c r="BM464" i="1"/>
  <c r="BN464" i="1"/>
  <c r="BP464" i="1"/>
  <c r="BT464" i="1"/>
  <c r="BV464" i="1"/>
  <c r="BX464" i="1"/>
  <c r="BZ464" i="1"/>
  <c r="CB464" i="1"/>
  <c r="CC464" i="1"/>
  <c r="CE464" i="1"/>
  <c r="A465" i="1"/>
  <c r="B465" i="1"/>
  <c r="C465" i="1"/>
  <c r="D465" i="1"/>
  <c r="E465" i="1"/>
  <c r="F465" i="1"/>
  <c r="G465" i="1"/>
  <c r="H465" i="1"/>
  <c r="I465" i="1"/>
  <c r="J465" i="1"/>
  <c r="K465" i="1"/>
  <c r="L465" i="1"/>
  <c r="M465" i="1"/>
  <c r="N465" i="1"/>
  <c r="O465" i="1"/>
  <c r="P465" i="1"/>
  <c r="AT465" i="1"/>
  <c r="BL465" i="1"/>
  <c r="BN465" i="1"/>
  <c r="Y465" i="1"/>
  <c r="BO465" i="1"/>
  <c r="BP465" i="1"/>
  <c r="Z465" i="1"/>
  <c r="BQ465" i="1"/>
  <c r="BR465" i="1"/>
  <c r="AA465" i="1"/>
  <c r="BS465" i="1"/>
  <c r="AB465" i="1"/>
  <c r="BU465" i="1"/>
  <c r="BV465" i="1"/>
  <c r="AC465" i="1"/>
  <c r="BW465" i="1"/>
  <c r="AD465" i="1"/>
  <c r="BY465" i="1"/>
  <c r="AE465" i="1"/>
  <c r="CA465" i="1"/>
  <c r="AF465" i="1"/>
  <c r="CD465" i="1"/>
  <c r="AG465" i="1"/>
  <c r="CF465" i="1"/>
  <c r="CG465" i="1"/>
  <c r="AH465" i="1"/>
  <c r="Q465" i="1"/>
  <c r="AI465" i="1"/>
  <c r="AJ465" i="1"/>
  <c r="AK465" i="1"/>
  <c r="AL465" i="1"/>
  <c r="AM465" i="1"/>
  <c r="AN465" i="1"/>
  <c r="AO465" i="1"/>
  <c r="AQ465" i="1"/>
  <c r="AR465" i="1"/>
  <c r="AS465" i="1"/>
  <c r="R465" i="1"/>
  <c r="AU465" i="1"/>
  <c r="AW465" i="1"/>
  <c r="AX465" i="1"/>
  <c r="AY465" i="1"/>
  <c r="AZ465" i="1"/>
  <c r="BA465" i="1"/>
  <c r="V465" i="1"/>
  <c r="X465" i="1"/>
  <c r="W465" i="1"/>
  <c r="BB465" i="1"/>
  <c r="BC465" i="1"/>
  <c r="BD465" i="1"/>
  <c r="BE465" i="1"/>
  <c r="BF465" i="1"/>
  <c r="BG465" i="1"/>
  <c r="BH465" i="1"/>
  <c r="BI465" i="1"/>
  <c r="BJ465" i="1"/>
  <c r="BK465" i="1"/>
  <c r="BM465" i="1"/>
  <c r="BT465" i="1"/>
  <c r="BX465" i="1"/>
  <c r="BZ465" i="1"/>
  <c r="CB465" i="1"/>
  <c r="CC465" i="1"/>
  <c r="CE465" i="1"/>
  <c r="A466" i="1"/>
  <c r="B466" i="1"/>
  <c r="C466" i="1"/>
  <c r="D466" i="1"/>
  <c r="E466" i="1"/>
  <c r="F466" i="1"/>
  <c r="G466" i="1"/>
  <c r="H466" i="1"/>
  <c r="I466" i="1"/>
  <c r="J466" i="1"/>
  <c r="K466" i="1"/>
  <c r="L466" i="1"/>
  <c r="M466" i="1"/>
  <c r="N466" i="1"/>
  <c r="O466" i="1"/>
  <c r="P466" i="1"/>
  <c r="AT466" i="1"/>
  <c r="BL466" i="1"/>
  <c r="BN466" i="1"/>
  <c r="Y466" i="1"/>
  <c r="BO466" i="1"/>
  <c r="BP466" i="1"/>
  <c r="Z466" i="1"/>
  <c r="BQ466" i="1"/>
  <c r="BR466" i="1"/>
  <c r="AA466" i="1"/>
  <c r="BS466" i="1"/>
  <c r="BT466" i="1"/>
  <c r="AB466" i="1"/>
  <c r="BU466" i="1"/>
  <c r="BV466" i="1"/>
  <c r="AC466" i="1"/>
  <c r="BW466" i="1"/>
  <c r="AD466" i="1"/>
  <c r="BY466" i="1"/>
  <c r="AE466" i="1"/>
  <c r="CA466" i="1"/>
  <c r="AF466" i="1"/>
  <c r="CD466" i="1"/>
  <c r="AG466" i="1"/>
  <c r="CF466" i="1"/>
  <c r="CG466" i="1"/>
  <c r="AH466" i="1"/>
  <c r="Q466" i="1"/>
  <c r="AI466" i="1"/>
  <c r="AJ466" i="1"/>
  <c r="AK466" i="1"/>
  <c r="AL466" i="1"/>
  <c r="AM466" i="1"/>
  <c r="AN466" i="1"/>
  <c r="AO466" i="1"/>
  <c r="AQ466" i="1"/>
  <c r="AR466" i="1"/>
  <c r="AS466" i="1"/>
  <c r="R466" i="1"/>
  <c r="AU466" i="1"/>
  <c r="AW466" i="1"/>
  <c r="AX466" i="1"/>
  <c r="AY466" i="1"/>
  <c r="AZ466" i="1"/>
  <c r="BA466" i="1"/>
  <c r="V466" i="1"/>
  <c r="X466" i="1"/>
  <c r="W466" i="1"/>
  <c r="BB466" i="1"/>
  <c r="BC466" i="1"/>
  <c r="BD466" i="1"/>
  <c r="BE466" i="1"/>
  <c r="BF466" i="1"/>
  <c r="BG466" i="1"/>
  <c r="BH466" i="1"/>
  <c r="BI466" i="1"/>
  <c r="BJ466" i="1"/>
  <c r="BK466" i="1"/>
  <c r="BM466" i="1"/>
  <c r="BX466" i="1"/>
  <c r="BZ466" i="1"/>
  <c r="CB466" i="1"/>
  <c r="CC466" i="1"/>
  <c r="CE466" i="1"/>
  <c r="A467" i="1"/>
  <c r="B467" i="1"/>
  <c r="C467" i="1"/>
  <c r="D467" i="1"/>
  <c r="E467" i="1"/>
  <c r="F467" i="1"/>
  <c r="G467" i="1"/>
  <c r="H467" i="1"/>
  <c r="I467" i="1"/>
  <c r="J467" i="1"/>
  <c r="K467" i="1"/>
  <c r="L467" i="1"/>
  <c r="M467" i="1"/>
  <c r="N467" i="1"/>
  <c r="O467" i="1"/>
  <c r="P467" i="1"/>
  <c r="AT467" i="1"/>
  <c r="BL467" i="1"/>
  <c r="BN467" i="1"/>
  <c r="Y467" i="1"/>
  <c r="BO467" i="1"/>
  <c r="Z467" i="1"/>
  <c r="BQ467" i="1"/>
  <c r="AA467" i="1"/>
  <c r="BS467" i="1"/>
  <c r="AB467" i="1"/>
  <c r="BU467" i="1"/>
  <c r="AC467" i="1"/>
  <c r="BW467" i="1"/>
  <c r="AD467" i="1"/>
  <c r="BY467" i="1"/>
  <c r="AE467" i="1"/>
  <c r="CA467" i="1"/>
  <c r="AF467" i="1"/>
  <c r="CD467" i="1"/>
  <c r="AG467" i="1"/>
  <c r="CF467" i="1"/>
  <c r="CG467" i="1"/>
  <c r="AH467" i="1"/>
  <c r="Q467" i="1"/>
  <c r="AI467" i="1"/>
  <c r="AJ467" i="1"/>
  <c r="AK467" i="1"/>
  <c r="AL467" i="1"/>
  <c r="AM467" i="1"/>
  <c r="AN467" i="1"/>
  <c r="AO467" i="1"/>
  <c r="AQ467" i="1"/>
  <c r="AR467" i="1"/>
  <c r="AS467" i="1"/>
  <c r="R467" i="1"/>
  <c r="AU467" i="1"/>
  <c r="AW467" i="1"/>
  <c r="AX467" i="1"/>
  <c r="AY467" i="1"/>
  <c r="AZ467" i="1"/>
  <c r="BA467" i="1"/>
  <c r="V467" i="1"/>
  <c r="BB467" i="1"/>
  <c r="BC467" i="1"/>
  <c r="BD467" i="1"/>
  <c r="BE467" i="1"/>
  <c r="BF467" i="1"/>
  <c r="BG467" i="1"/>
  <c r="BH467" i="1"/>
  <c r="BI467" i="1"/>
  <c r="BJ467" i="1"/>
  <c r="BK467" i="1"/>
  <c r="BM467" i="1"/>
  <c r="BP467" i="1"/>
  <c r="BR467" i="1"/>
  <c r="BT467" i="1"/>
  <c r="BV467" i="1"/>
  <c r="BX467" i="1"/>
  <c r="BZ467" i="1"/>
  <c r="CB467" i="1"/>
  <c r="CC467" i="1"/>
  <c r="CE467" i="1"/>
  <c r="A468" i="1"/>
  <c r="B468" i="1"/>
  <c r="C468" i="1"/>
  <c r="D468" i="1"/>
  <c r="E468" i="1"/>
  <c r="F468" i="1"/>
  <c r="G468" i="1"/>
  <c r="H468" i="1"/>
  <c r="I468" i="1"/>
  <c r="J468" i="1"/>
  <c r="K468" i="1"/>
  <c r="L468" i="1"/>
  <c r="M468" i="1"/>
  <c r="N468" i="1"/>
  <c r="O468" i="1"/>
  <c r="P468" i="1"/>
  <c r="AT468" i="1"/>
  <c r="BL468" i="1"/>
  <c r="BN468" i="1"/>
  <c r="Y468" i="1"/>
  <c r="BO468" i="1"/>
  <c r="BP468" i="1"/>
  <c r="Z468" i="1"/>
  <c r="BQ468" i="1"/>
  <c r="BR468" i="1"/>
  <c r="AA468" i="1"/>
  <c r="BS468" i="1"/>
  <c r="BT468" i="1"/>
  <c r="AB468" i="1"/>
  <c r="BU468" i="1"/>
  <c r="BV468" i="1"/>
  <c r="AC468" i="1"/>
  <c r="BW468" i="1"/>
  <c r="BX468" i="1"/>
  <c r="AD468" i="1"/>
  <c r="BY468" i="1"/>
  <c r="BZ468" i="1"/>
  <c r="AE468" i="1"/>
  <c r="CA468" i="1"/>
  <c r="AF468" i="1"/>
  <c r="CD468" i="1"/>
  <c r="AG468" i="1"/>
  <c r="CF468" i="1"/>
  <c r="CG468" i="1"/>
  <c r="AH468" i="1"/>
  <c r="Q468" i="1"/>
  <c r="AI468" i="1"/>
  <c r="AJ468" i="1"/>
  <c r="AK468" i="1"/>
  <c r="AL468" i="1"/>
  <c r="AM468" i="1"/>
  <c r="AN468" i="1"/>
  <c r="AO468" i="1"/>
  <c r="AQ468" i="1"/>
  <c r="AR468" i="1"/>
  <c r="AS468" i="1"/>
  <c r="R468" i="1"/>
  <c r="AU468" i="1"/>
  <c r="AW468" i="1"/>
  <c r="AX468" i="1"/>
  <c r="AY468" i="1"/>
  <c r="AZ468" i="1"/>
  <c r="BA468" i="1"/>
  <c r="V468" i="1"/>
  <c r="X468" i="1"/>
  <c r="W468" i="1"/>
  <c r="BB468" i="1"/>
  <c r="BC468" i="1"/>
  <c r="BD468" i="1"/>
  <c r="BE468" i="1"/>
  <c r="BF468" i="1"/>
  <c r="BG468" i="1"/>
  <c r="BH468" i="1"/>
  <c r="BI468" i="1"/>
  <c r="BJ468" i="1"/>
  <c r="BK468" i="1"/>
  <c r="BM468" i="1"/>
  <c r="CB468" i="1"/>
  <c r="CC468" i="1"/>
  <c r="CE468" i="1"/>
  <c r="A469" i="1"/>
  <c r="B469" i="1"/>
  <c r="C469" i="1"/>
  <c r="D469" i="1"/>
  <c r="E469" i="1"/>
  <c r="F469" i="1"/>
  <c r="G469" i="1"/>
  <c r="H469" i="1"/>
  <c r="I469" i="1"/>
  <c r="J469" i="1"/>
  <c r="K469" i="1"/>
  <c r="L469" i="1"/>
  <c r="M469" i="1"/>
  <c r="N469" i="1"/>
  <c r="O469" i="1"/>
  <c r="P469" i="1"/>
  <c r="AT469" i="1"/>
  <c r="BL469" i="1"/>
  <c r="BN469" i="1"/>
  <c r="Y469" i="1"/>
  <c r="BO469" i="1"/>
  <c r="BP469" i="1"/>
  <c r="Z469" i="1"/>
  <c r="BQ469" i="1"/>
  <c r="BR469" i="1"/>
  <c r="AA469" i="1"/>
  <c r="BS469" i="1"/>
  <c r="AB469" i="1"/>
  <c r="BU469" i="1"/>
  <c r="BV469" i="1"/>
  <c r="AC469" i="1"/>
  <c r="BW469" i="1"/>
  <c r="AD469" i="1"/>
  <c r="BY469" i="1"/>
  <c r="AE469" i="1"/>
  <c r="CA469" i="1"/>
  <c r="AF469" i="1"/>
  <c r="CD469" i="1"/>
  <c r="AG469" i="1"/>
  <c r="CF469" i="1"/>
  <c r="CG469" i="1"/>
  <c r="AH469" i="1"/>
  <c r="Q469" i="1"/>
  <c r="AI469" i="1"/>
  <c r="AJ469" i="1"/>
  <c r="AK469" i="1"/>
  <c r="AL469" i="1"/>
  <c r="AM469" i="1"/>
  <c r="AN469" i="1"/>
  <c r="AO469" i="1"/>
  <c r="AQ469" i="1"/>
  <c r="AR469" i="1"/>
  <c r="AS469" i="1"/>
  <c r="R469" i="1"/>
  <c r="AU469" i="1"/>
  <c r="AW469" i="1"/>
  <c r="AX469" i="1"/>
  <c r="AY469" i="1"/>
  <c r="AZ469" i="1"/>
  <c r="BA469" i="1"/>
  <c r="V469" i="1"/>
  <c r="X469" i="1"/>
  <c r="W469" i="1"/>
  <c r="BB469" i="1"/>
  <c r="BC469" i="1"/>
  <c r="BD469" i="1"/>
  <c r="BE469" i="1"/>
  <c r="BF469" i="1"/>
  <c r="BG469" i="1"/>
  <c r="BH469" i="1"/>
  <c r="BI469" i="1"/>
  <c r="BJ469" i="1"/>
  <c r="BK469" i="1"/>
  <c r="BM469" i="1"/>
  <c r="BT469" i="1"/>
  <c r="BX469" i="1"/>
  <c r="BZ469" i="1"/>
  <c r="CB469" i="1"/>
  <c r="CC469" i="1"/>
  <c r="CE469" i="1"/>
  <c r="A470" i="1"/>
  <c r="B470" i="1"/>
  <c r="C470" i="1"/>
  <c r="D470" i="1"/>
  <c r="E470" i="1"/>
  <c r="F470" i="1"/>
  <c r="G470" i="1"/>
  <c r="H470" i="1"/>
  <c r="I470" i="1"/>
  <c r="J470" i="1"/>
  <c r="K470" i="1"/>
  <c r="L470" i="1"/>
  <c r="M470" i="1"/>
  <c r="N470" i="1"/>
  <c r="O470" i="1"/>
  <c r="P470" i="1"/>
  <c r="AT470" i="1"/>
  <c r="BL470" i="1"/>
  <c r="BN470" i="1"/>
  <c r="Y470" i="1"/>
  <c r="BO470" i="1"/>
  <c r="BP470" i="1"/>
  <c r="Z470" i="1"/>
  <c r="BQ470" i="1"/>
  <c r="BR470" i="1"/>
  <c r="AA470" i="1"/>
  <c r="BS470" i="1"/>
  <c r="BT470" i="1"/>
  <c r="AB470" i="1"/>
  <c r="BU470" i="1"/>
  <c r="BV470" i="1"/>
  <c r="AC470" i="1"/>
  <c r="BW470" i="1"/>
  <c r="BX470" i="1"/>
  <c r="AD470" i="1"/>
  <c r="BY470" i="1"/>
  <c r="BZ470" i="1"/>
  <c r="AE470" i="1"/>
  <c r="CA470" i="1"/>
  <c r="AF470" i="1"/>
  <c r="CD470" i="1"/>
  <c r="AG470" i="1"/>
  <c r="CF470" i="1"/>
  <c r="CG470" i="1"/>
  <c r="AH470" i="1"/>
  <c r="Q470" i="1"/>
  <c r="AI470" i="1"/>
  <c r="AJ470" i="1"/>
  <c r="AK470" i="1"/>
  <c r="AL470" i="1"/>
  <c r="AM470" i="1"/>
  <c r="AN470" i="1"/>
  <c r="AO470" i="1"/>
  <c r="AQ470" i="1"/>
  <c r="AR470" i="1"/>
  <c r="AS470" i="1"/>
  <c r="R470" i="1"/>
  <c r="AU470" i="1"/>
  <c r="AW470" i="1"/>
  <c r="AX470" i="1"/>
  <c r="AY470" i="1"/>
  <c r="AZ470" i="1"/>
  <c r="BA470" i="1"/>
  <c r="V470" i="1"/>
  <c r="W470" i="1"/>
  <c r="X470" i="1"/>
  <c r="BB470" i="1"/>
  <c r="BC470" i="1"/>
  <c r="BD470" i="1"/>
  <c r="BE470" i="1"/>
  <c r="BF470" i="1"/>
  <c r="BG470" i="1"/>
  <c r="BH470" i="1"/>
  <c r="BI470" i="1"/>
  <c r="BJ470" i="1"/>
  <c r="BK470" i="1"/>
  <c r="BM470" i="1"/>
  <c r="CB470" i="1"/>
  <c r="CC470" i="1"/>
  <c r="CE470" i="1"/>
  <c r="A471" i="1"/>
  <c r="B471" i="1"/>
  <c r="C471" i="1"/>
  <c r="D471" i="1"/>
  <c r="E471" i="1"/>
  <c r="F471" i="1"/>
  <c r="G471" i="1"/>
  <c r="H471" i="1"/>
  <c r="I471" i="1"/>
  <c r="J471" i="1"/>
  <c r="K471" i="1"/>
  <c r="L471" i="1"/>
  <c r="M471" i="1"/>
  <c r="N471" i="1"/>
  <c r="O471" i="1"/>
  <c r="P471" i="1"/>
  <c r="AT471" i="1"/>
  <c r="BL471" i="1"/>
  <c r="BN471" i="1"/>
  <c r="Y471" i="1"/>
  <c r="BO471" i="1"/>
  <c r="BP471" i="1"/>
  <c r="Z471" i="1"/>
  <c r="BQ471" i="1"/>
  <c r="BR471" i="1"/>
  <c r="AA471" i="1"/>
  <c r="BS471" i="1"/>
  <c r="BT471" i="1"/>
  <c r="AB471" i="1"/>
  <c r="BU471" i="1"/>
  <c r="AC471" i="1"/>
  <c r="BW471" i="1"/>
  <c r="AD471" i="1"/>
  <c r="BY471" i="1"/>
  <c r="AE471" i="1"/>
  <c r="CA471" i="1"/>
  <c r="AF471" i="1"/>
  <c r="CD471" i="1"/>
  <c r="AG471" i="1"/>
  <c r="CF471" i="1"/>
  <c r="CG471" i="1"/>
  <c r="AH471" i="1"/>
  <c r="Q471" i="1"/>
  <c r="AI471" i="1"/>
  <c r="AJ471" i="1"/>
  <c r="AK471" i="1"/>
  <c r="AL471" i="1"/>
  <c r="AM471" i="1"/>
  <c r="AN471" i="1"/>
  <c r="AO471" i="1"/>
  <c r="AQ471" i="1"/>
  <c r="AR471" i="1"/>
  <c r="AS471" i="1"/>
  <c r="R471" i="1"/>
  <c r="AU471" i="1"/>
  <c r="AW471" i="1"/>
  <c r="AX471" i="1"/>
  <c r="AY471" i="1"/>
  <c r="AZ471" i="1"/>
  <c r="BA471" i="1"/>
  <c r="V471" i="1"/>
  <c r="W471" i="1"/>
  <c r="X471" i="1"/>
  <c r="BB471" i="1"/>
  <c r="BC471" i="1"/>
  <c r="BD471" i="1"/>
  <c r="BE471" i="1"/>
  <c r="BF471" i="1"/>
  <c r="BG471" i="1"/>
  <c r="BH471" i="1"/>
  <c r="BI471" i="1"/>
  <c r="BJ471" i="1"/>
  <c r="BK471" i="1"/>
  <c r="BM471" i="1"/>
  <c r="BV471" i="1"/>
  <c r="BX471" i="1"/>
  <c r="BZ471" i="1"/>
  <c r="CB471" i="1"/>
  <c r="CC471" i="1"/>
  <c r="CE471" i="1"/>
  <c r="A472" i="1"/>
  <c r="B472" i="1"/>
  <c r="C472" i="1"/>
  <c r="D472" i="1"/>
  <c r="E472" i="1"/>
  <c r="F472" i="1"/>
  <c r="G472" i="1"/>
  <c r="H472" i="1"/>
  <c r="I472" i="1"/>
  <c r="J472" i="1"/>
  <c r="K472" i="1"/>
  <c r="L472" i="1"/>
  <c r="M472" i="1"/>
  <c r="N472" i="1"/>
  <c r="O472" i="1"/>
  <c r="P472" i="1"/>
  <c r="AT472" i="1"/>
  <c r="BL472" i="1"/>
  <c r="BN472" i="1"/>
  <c r="Y472" i="1"/>
  <c r="BO472" i="1"/>
  <c r="Z472" i="1"/>
  <c r="BQ472" i="1"/>
  <c r="BR472" i="1"/>
  <c r="AA472" i="1"/>
  <c r="BS472" i="1"/>
  <c r="BT472" i="1"/>
  <c r="AB472" i="1"/>
  <c r="BU472" i="1"/>
  <c r="AC472" i="1"/>
  <c r="BW472" i="1"/>
  <c r="AD472" i="1"/>
  <c r="BY472" i="1"/>
  <c r="AE472" i="1"/>
  <c r="CA472" i="1"/>
  <c r="AF472" i="1"/>
  <c r="CD472" i="1"/>
  <c r="AG472" i="1"/>
  <c r="CF472" i="1"/>
  <c r="CG472" i="1"/>
  <c r="AH472" i="1"/>
  <c r="Q472" i="1"/>
  <c r="AI472" i="1"/>
  <c r="AJ472" i="1"/>
  <c r="AK472" i="1"/>
  <c r="AL472" i="1"/>
  <c r="AM472" i="1"/>
  <c r="AN472" i="1"/>
  <c r="AO472" i="1"/>
  <c r="AQ472" i="1"/>
  <c r="AR472" i="1"/>
  <c r="AS472" i="1"/>
  <c r="R472" i="1"/>
  <c r="AU472" i="1"/>
  <c r="AW472" i="1"/>
  <c r="AX472" i="1"/>
  <c r="AY472" i="1"/>
  <c r="AZ472" i="1"/>
  <c r="BA472" i="1"/>
  <c r="V472" i="1"/>
  <c r="X472" i="1"/>
  <c r="W472" i="1"/>
  <c r="BB472" i="1"/>
  <c r="BC472" i="1"/>
  <c r="BD472" i="1"/>
  <c r="BE472" i="1"/>
  <c r="BF472" i="1"/>
  <c r="BG472" i="1"/>
  <c r="BH472" i="1"/>
  <c r="BI472" i="1"/>
  <c r="BJ472" i="1"/>
  <c r="BK472" i="1"/>
  <c r="BM472" i="1"/>
  <c r="BP472" i="1"/>
  <c r="BV472" i="1"/>
  <c r="BX472" i="1"/>
  <c r="BZ472" i="1"/>
  <c r="CB472" i="1"/>
  <c r="CC472" i="1"/>
  <c r="CE472" i="1"/>
  <c r="A473" i="1"/>
  <c r="B473" i="1"/>
  <c r="C473" i="1"/>
  <c r="D473" i="1"/>
  <c r="E473" i="1"/>
  <c r="F473" i="1"/>
  <c r="G473" i="1"/>
  <c r="H473" i="1"/>
  <c r="I473" i="1"/>
  <c r="J473" i="1"/>
  <c r="K473" i="1"/>
  <c r="L473" i="1"/>
  <c r="M473" i="1"/>
  <c r="N473" i="1"/>
  <c r="O473" i="1"/>
  <c r="P473" i="1"/>
  <c r="AT473" i="1"/>
  <c r="BL473" i="1"/>
  <c r="BN473" i="1"/>
  <c r="Y473" i="1"/>
  <c r="BO473" i="1"/>
  <c r="BP473" i="1"/>
  <c r="Z473" i="1"/>
  <c r="BQ473" i="1"/>
  <c r="BR473" i="1"/>
  <c r="AA473" i="1"/>
  <c r="BS473" i="1"/>
  <c r="BT473" i="1"/>
  <c r="AB473" i="1"/>
  <c r="BU473" i="1"/>
  <c r="BV473" i="1"/>
  <c r="AC473" i="1"/>
  <c r="BW473" i="1"/>
  <c r="BX473" i="1"/>
  <c r="AD473" i="1"/>
  <c r="BY473" i="1"/>
  <c r="BZ473" i="1"/>
  <c r="AE473" i="1"/>
  <c r="CA473" i="1"/>
  <c r="CC473" i="1"/>
  <c r="AF473" i="1"/>
  <c r="CD473" i="1"/>
  <c r="AG473" i="1"/>
  <c r="CF473" i="1"/>
  <c r="CG473" i="1"/>
  <c r="AH473" i="1"/>
  <c r="Q473" i="1"/>
  <c r="AI473" i="1"/>
  <c r="AJ473" i="1"/>
  <c r="AK473" i="1"/>
  <c r="AL473" i="1"/>
  <c r="AM473" i="1"/>
  <c r="AN473" i="1"/>
  <c r="AO473" i="1"/>
  <c r="AQ473" i="1"/>
  <c r="AR473" i="1"/>
  <c r="AS473" i="1"/>
  <c r="R473" i="1"/>
  <c r="AU473" i="1"/>
  <c r="AW473" i="1"/>
  <c r="AX473" i="1"/>
  <c r="AY473" i="1"/>
  <c r="AZ473" i="1"/>
  <c r="BA473" i="1"/>
  <c r="V473" i="1"/>
  <c r="X473" i="1"/>
  <c r="W473" i="1"/>
  <c r="BB473" i="1"/>
  <c r="BC473" i="1"/>
  <c r="BD473" i="1"/>
  <c r="BE473" i="1"/>
  <c r="BF473" i="1"/>
  <c r="BG473" i="1"/>
  <c r="BH473" i="1"/>
  <c r="BI473" i="1"/>
  <c r="BJ473" i="1"/>
  <c r="BK473" i="1"/>
  <c r="BM473" i="1"/>
  <c r="CB473" i="1"/>
  <c r="CE473" i="1"/>
  <c r="A474" i="1"/>
  <c r="B474" i="1"/>
  <c r="C474" i="1"/>
  <c r="D474" i="1"/>
  <c r="E474" i="1"/>
  <c r="F474" i="1"/>
  <c r="G474" i="1"/>
  <c r="H474" i="1"/>
  <c r="I474" i="1"/>
  <c r="J474" i="1"/>
  <c r="K474" i="1"/>
  <c r="L474" i="1"/>
  <c r="M474" i="1"/>
  <c r="N474" i="1"/>
  <c r="O474" i="1"/>
  <c r="P474" i="1"/>
  <c r="AT474" i="1"/>
  <c r="BL474" i="1"/>
  <c r="Y474" i="1"/>
  <c r="BO474" i="1"/>
  <c r="Z474" i="1"/>
  <c r="BQ474" i="1"/>
  <c r="AA474" i="1"/>
  <c r="BS474" i="1"/>
  <c r="AB474" i="1"/>
  <c r="BU474" i="1"/>
  <c r="AC474" i="1"/>
  <c r="BW474" i="1"/>
  <c r="AD474" i="1"/>
  <c r="BY474" i="1"/>
  <c r="AE474" i="1"/>
  <c r="CA474" i="1"/>
  <c r="AF474" i="1"/>
  <c r="CD474" i="1"/>
  <c r="AG474" i="1"/>
  <c r="CF474" i="1"/>
  <c r="CG474" i="1"/>
  <c r="AH474" i="1"/>
  <c r="Q474" i="1"/>
  <c r="AI474" i="1"/>
  <c r="AJ474" i="1"/>
  <c r="AK474" i="1"/>
  <c r="AL474" i="1"/>
  <c r="AM474" i="1"/>
  <c r="AN474" i="1"/>
  <c r="AO474" i="1"/>
  <c r="AQ474" i="1"/>
  <c r="AR474" i="1"/>
  <c r="AS474" i="1"/>
  <c r="R474" i="1"/>
  <c r="AU474" i="1"/>
  <c r="AW474" i="1"/>
  <c r="AX474" i="1"/>
  <c r="AY474" i="1"/>
  <c r="AZ474" i="1"/>
  <c r="BA474" i="1"/>
  <c r="V474" i="1"/>
  <c r="BB474" i="1"/>
  <c r="BC474" i="1"/>
  <c r="BD474" i="1"/>
  <c r="BE474" i="1"/>
  <c r="BF474" i="1"/>
  <c r="BG474" i="1"/>
  <c r="BH474" i="1"/>
  <c r="BI474" i="1"/>
  <c r="BJ474" i="1"/>
  <c r="BK474" i="1"/>
  <c r="BM474" i="1"/>
  <c r="BN474" i="1"/>
  <c r="BP474" i="1"/>
  <c r="BR474" i="1"/>
  <c r="BT474" i="1"/>
  <c r="BV474" i="1"/>
  <c r="BX474" i="1"/>
  <c r="BZ474" i="1"/>
  <c r="CB474" i="1"/>
  <c r="CC474" i="1"/>
  <c r="CE474" i="1"/>
  <c r="A475" i="1"/>
  <c r="B475" i="1"/>
  <c r="C475" i="1"/>
  <c r="D475" i="1"/>
  <c r="E475" i="1"/>
  <c r="F475" i="1"/>
  <c r="G475" i="1"/>
  <c r="H475" i="1"/>
  <c r="I475" i="1"/>
  <c r="J475" i="1"/>
  <c r="K475" i="1"/>
  <c r="L475" i="1"/>
  <c r="M475" i="1"/>
  <c r="N475" i="1"/>
  <c r="O475" i="1"/>
  <c r="P475" i="1"/>
  <c r="AT475" i="1"/>
  <c r="BL475" i="1"/>
  <c r="BN475" i="1"/>
  <c r="Y475" i="1"/>
  <c r="BO475" i="1"/>
  <c r="BP475" i="1"/>
  <c r="Z475" i="1"/>
  <c r="BQ475" i="1"/>
  <c r="BR475" i="1"/>
  <c r="AA475" i="1"/>
  <c r="BS475" i="1"/>
  <c r="AB475" i="1"/>
  <c r="BU475" i="1"/>
  <c r="AC475" i="1"/>
  <c r="BW475" i="1"/>
  <c r="AD475" i="1"/>
  <c r="BY475" i="1"/>
  <c r="AE475" i="1"/>
  <c r="CA475" i="1"/>
  <c r="AF475" i="1"/>
  <c r="CD475" i="1"/>
  <c r="AG475" i="1"/>
  <c r="CF475" i="1"/>
  <c r="CG475" i="1"/>
  <c r="AH475" i="1"/>
  <c r="Q475" i="1"/>
  <c r="AI475" i="1"/>
  <c r="AJ475" i="1"/>
  <c r="AK475" i="1"/>
  <c r="AL475" i="1"/>
  <c r="AM475" i="1"/>
  <c r="AN475" i="1"/>
  <c r="AO475" i="1"/>
  <c r="AQ475" i="1"/>
  <c r="AR475" i="1"/>
  <c r="AS475" i="1"/>
  <c r="R475" i="1"/>
  <c r="AU475" i="1"/>
  <c r="AW475" i="1"/>
  <c r="AX475" i="1"/>
  <c r="AY475" i="1"/>
  <c r="AZ475" i="1"/>
  <c r="BA475" i="1"/>
  <c r="V475" i="1"/>
  <c r="W475" i="1"/>
  <c r="X475" i="1"/>
  <c r="BB475" i="1"/>
  <c r="BC475" i="1"/>
  <c r="BD475" i="1"/>
  <c r="BE475" i="1"/>
  <c r="BF475" i="1"/>
  <c r="BG475" i="1"/>
  <c r="BH475" i="1"/>
  <c r="BI475" i="1"/>
  <c r="BJ475" i="1"/>
  <c r="BK475" i="1"/>
  <c r="BM475" i="1"/>
  <c r="BT475" i="1"/>
  <c r="BV475" i="1"/>
  <c r="BX475" i="1"/>
  <c r="BZ475" i="1"/>
  <c r="CB475" i="1"/>
  <c r="CC475" i="1"/>
  <c r="CE475" i="1"/>
  <c r="A476" i="1"/>
  <c r="B476" i="1"/>
  <c r="C476" i="1"/>
  <c r="D476" i="1"/>
  <c r="E476" i="1"/>
  <c r="F476" i="1"/>
  <c r="G476" i="1"/>
  <c r="H476" i="1"/>
  <c r="I476" i="1"/>
  <c r="J476" i="1"/>
  <c r="K476" i="1"/>
  <c r="L476" i="1"/>
  <c r="M476" i="1"/>
  <c r="N476" i="1"/>
  <c r="O476" i="1"/>
  <c r="P476" i="1"/>
  <c r="AT476" i="1"/>
  <c r="BL476" i="1"/>
  <c r="Y476" i="1"/>
  <c r="BO476" i="1"/>
  <c r="Z476" i="1"/>
  <c r="BQ476" i="1"/>
  <c r="AA476" i="1"/>
  <c r="BS476" i="1"/>
  <c r="AB476" i="1"/>
  <c r="BU476" i="1"/>
  <c r="AC476" i="1"/>
  <c r="BW476" i="1"/>
  <c r="AD476" i="1"/>
  <c r="BY476" i="1"/>
  <c r="AE476" i="1"/>
  <c r="CA476" i="1"/>
  <c r="AF476" i="1"/>
  <c r="CD476" i="1"/>
  <c r="AG476" i="1"/>
  <c r="CF476" i="1"/>
  <c r="CG476" i="1"/>
  <c r="AH476" i="1"/>
  <c r="Q476" i="1"/>
  <c r="AI476" i="1"/>
  <c r="AJ476" i="1"/>
  <c r="AK476" i="1"/>
  <c r="AL476" i="1"/>
  <c r="AM476" i="1"/>
  <c r="AN476" i="1"/>
  <c r="AO476" i="1"/>
  <c r="AQ476" i="1"/>
  <c r="AR476" i="1"/>
  <c r="AS476" i="1"/>
  <c r="R476" i="1"/>
  <c r="AU476" i="1"/>
  <c r="AW476" i="1"/>
  <c r="AX476" i="1"/>
  <c r="AY476" i="1"/>
  <c r="AZ476" i="1"/>
  <c r="BA476" i="1"/>
  <c r="V476" i="1"/>
  <c r="W476" i="1"/>
  <c r="X476" i="1"/>
  <c r="BB476" i="1"/>
  <c r="BC476" i="1"/>
  <c r="BD476" i="1"/>
  <c r="BE476" i="1"/>
  <c r="BF476" i="1"/>
  <c r="BG476" i="1"/>
  <c r="BH476" i="1"/>
  <c r="BI476" i="1"/>
  <c r="BJ476" i="1"/>
  <c r="BK476" i="1"/>
  <c r="BM476" i="1"/>
  <c r="BN476" i="1"/>
  <c r="BP476" i="1"/>
  <c r="BR476" i="1"/>
  <c r="BT476" i="1"/>
  <c r="BV476" i="1"/>
  <c r="BX476" i="1"/>
  <c r="BZ476" i="1"/>
  <c r="CB476" i="1"/>
  <c r="CC476" i="1"/>
  <c r="CE476" i="1"/>
  <c r="A477" i="1"/>
  <c r="B477" i="1"/>
  <c r="C477" i="1"/>
  <c r="D477" i="1"/>
  <c r="E477" i="1"/>
  <c r="F477" i="1"/>
  <c r="G477" i="1"/>
  <c r="H477" i="1"/>
  <c r="I477" i="1"/>
  <c r="J477" i="1"/>
  <c r="K477" i="1"/>
  <c r="L477" i="1"/>
  <c r="M477" i="1"/>
  <c r="N477" i="1"/>
  <c r="O477" i="1"/>
  <c r="P477" i="1"/>
  <c r="AT477" i="1"/>
  <c r="BL477" i="1"/>
  <c r="Y477" i="1"/>
  <c r="BO477" i="1"/>
  <c r="Z477" i="1"/>
  <c r="BQ477" i="1"/>
  <c r="BR477" i="1"/>
  <c r="AA477" i="1"/>
  <c r="BS477" i="1"/>
  <c r="AB477" i="1"/>
  <c r="BU477" i="1"/>
  <c r="AC477" i="1"/>
  <c r="BW477" i="1"/>
  <c r="AD477" i="1"/>
  <c r="BY477" i="1"/>
  <c r="AE477" i="1"/>
  <c r="CA477" i="1"/>
  <c r="AF477" i="1"/>
  <c r="CD477" i="1"/>
  <c r="AG477" i="1"/>
  <c r="CF477" i="1"/>
  <c r="CG477" i="1"/>
  <c r="AH477" i="1"/>
  <c r="Q477" i="1"/>
  <c r="AI477" i="1"/>
  <c r="AJ477" i="1"/>
  <c r="AK477" i="1"/>
  <c r="AL477" i="1"/>
  <c r="AM477" i="1"/>
  <c r="AN477" i="1"/>
  <c r="AO477" i="1"/>
  <c r="AQ477" i="1"/>
  <c r="AR477" i="1"/>
  <c r="AS477" i="1"/>
  <c r="R477" i="1"/>
  <c r="AU477" i="1"/>
  <c r="AW477" i="1"/>
  <c r="AX477" i="1"/>
  <c r="AY477" i="1"/>
  <c r="AZ477" i="1"/>
  <c r="BA477" i="1"/>
  <c r="V477" i="1"/>
  <c r="W477" i="1"/>
  <c r="X477" i="1"/>
  <c r="BB477" i="1"/>
  <c r="BC477" i="1"/>
  <c r="BD477" i="1"/>
  <c r="BE477" i="1"/>
  <c r="BF477" i="1"/>
  <c r="BG477" i="1"/>
  <c r="BH477" i="1"/>
  <c r="BI477" i="1"/>
  <c r="BJ477" i="1"/>
  <c r="BK477" i="1"/>
  <c r="BM477" i="1"/>
  <c r="BN477" i="1"/>
  <c r="BP477" i="1"/>
  <c r="BT477" i="1"/>
  <c r="BV477" i="1"/>
  <c r="BX477" i="1"/>
  <c r="BZ477" i="1"/>
  <c r="CB477" i="1"/>
  <c r="CC477" i="1"/>
  <c r="CE477" i="1"/>
  <c r="A478" i="1"/>
  <c r="B478" i="1"/>
  <c r="C478" i="1"/>
  <c r="D478" i="1"/>
  <c r="E478" i="1"/>
  <c r="F478" i="1"/>
  <c r="G478" i="1"/>
  <c r="H478" i="1"/>
  <c r="I478" i="1"/>
  <c r="J478" i="1"/>
  <c r="K478" i="1"/>
  <c r="L478" i="1"/>
  <c r="M478" i="1"/>
  <c r="N478" i="1"/>
  <c r="O478" i="1"/>
  <c r="P478" i="1"/>
  <c r="AT478" i="1"/>
  <c r="BL478" i="1"/>
  <c r="BN478" i="1"/>
  <c r="Y478" i="1"/>
  <c r="BO478" i="1"/>
  <c r="BP478" i="1"/>
  <c r="Z478" i="1"/>
  <c r="BQ478" i="1"/>
  <c r="BR478" i="1"/>
  <c r="AA478" i="1"/>
  <c r="BS478" i="1"/>
  <c r="BT478" i="1"/>
  <c r="AB478" i="1"/>
  <c r="BU478" i="1"/>
  <c r="BV478" i="1"/>
  <c r="AC478" i="1"/>
  <c r="BW478" i="1"/>
  <c r="BX478" i="1"/>
  <c r="AD478" i="1"/>
  <c r="BY478" i="1"/>
  <c r="BZ478" i="1"/>
  <c r="AE478" i="1"/>
  <c r="CA478" i="1"/>
  <c r="CC478" i="1"/>
  <c r="AF478" i="1"/>
  <c r="CD478" i="1"/>
  <c r="AG478" i="1"/>
  <c r="CF478" i="1"/>
  <c r="CG478" i="1"/>
  <c r="AH478" i="1"/>
  <c r="Q478" i="1"/>
  <c r="AI478" i="1"/>
  <c r="AJ478" i="1"/>
  <c r="AK478" i="1"/>
  <c r="AL478" i="1"/>
  <c r="AM478" i="1"/>
  <c r="AN478" i="1"/>
  <c r="AO478" i="1"/>
  <c r="AQ478" i="1"/>
  <c r="AR478" i="1"/>
  <c r="AS478" i="1"/>
  <c r="R478" i="1"/>
  <c r="AU478" i="1"/>
  <c r="AW478" i="1"/>
  <c r="AX478" i="1"/>
  <c r="AY478" i="1"/>
  <c r="AZ478" i="1"/>
  <c r="BA478" i="1"/>
  <c r="V478" i="1"/>
  <c r="BB478" i="1"/>
  <c r="BC478" i="1"/>
  <c r="BD478" i="1"/>
  <c r="BE478" i="1"/>
  <c r="BF478" i="1"/>
  <c r="BG478" i="1"/>
  <c r="BH478" i="1"/>
  <c r="BI478" i="1"/>
  <c r="BJ478" i="1"/>
  <c r="BK478" i="1"/>
  <c r="BM478" i="1"/>
  <c r="CB478" i="1"/>
  <c r="CE478" i="1"/>
  <c r="A479" i="1"/>
  <c r="B479" i="1"/>
  <c r="C479" i="1"/>
  <c r="D479" i="1"/>
  <c r="E479" i="1"/>
  <c r="F479" i="1"/>
  <c r="G479" i="1"/>
  <c r="H479" i="1"/>
  <c r="I479" i="1"/>
  <c r="J479" i="1"/>
  <c r="K479" i="1"/>
  <c r="L479" i="1"/>
  <c r="M479" i="1"/>
  <c r="N479" i="1"/>
  <c r="O479" i="1"/>
  <c r="P479" i="1"/>
  <c r="AT479" i="1"/>
  <c r="BL479" i="1"/>
  <c r="BN479" i="1"/>
  <c r="Y479" i="1"/>
  <c r="BO479" i="1"/>
  <c r="BP479" i="1"/>
  <c r="Z479" i="1"/>
  <c r="BQ479" i="1"/>
  <c r="BR479" i="1"/>
  <c r="AA479" i="1"/>
  <c r="BS479" i="1"/>
  <c r="BT479" i="1"/>
  <c r="AB479" i="1"/>
  <c r="BU479" i="1"/>
  <c r="BV479" i="1"/>
  <c r="AC479" i="1"/>
  <c r="BW479" i="1"/>
  <c r="BX479" i="1"/>
  <c r="AD479" i="1"/>
  <c r="BY479" i="1"/>
  <c r="BZ479" i="1"/>
  <c r="AE479" i="1"/>
  <c r="CA479" i="1"/>
  <c r="AF479" i="1"/>
  <c r="CD479" i="1"/>
  <c r="AG479" i="1"/>
  <c r="CF479" i="1"/>
  <c r="CG479" i="1"/>
  <c r="AH479" i="1"/>
  <c r="Q479" i="1"/>
  <c r="AI479" i="1"/>
  <c r="AJ479" i="1"/>
  <c r="AK479" i="1"/>
  <c r="AL479" i="1"/>
  <c r="AM479" i="1"/>
  <c r="AN479" i="1"/>
  <c r="AO479" i="1"/>
  <c r="AQ479" i="1"/>
  <c r="AR479" i="1"/>
  <c r="AS479" i="1"/>
  <c r="R479" i="1"/>
  <c r="AU479" i="1"/>
  <c r="AW479" i="1"/>
  <c r="AX479" i="1"/>
  <c r="AY479" i="1"/>
  <c r="AZ479" i="1"/>
  <c r="BA479" i="1"/>
  <c r="V479" i="1"/>
  <c r="W479" i="1"/>
  <c r="X479" i="1"/>
  <c r="BB479" i="1"/>
  <c r="BC479" i="1"/>
  <c r="BD479" i="1"/>
  <c r="BE479" i="1"/>
  <c r="BF479" i="1"/>
  <c r="BG479" i="1"/>
  <c r="BH479" i="1"/>
  <c r="BI479" i="1"/>
  <c r="BJ479" i="1"/>
  <c r="BK479" i="1"/>
  <c r="BM479" i="1"/>
  <c r="CB479" i="1"/>
  <c r="CC479" i="1"/>
  <c r="CE479" i="1"/>
  <c r="A480" i="1"/>
  <c r="B480" i="1"/>
  <c r="C480" i="1"/>
  <c r="D480" i="1"/>
  <c r="E480" i="1"/>
  <c r="F480" i="1"/>
  <c r="G480" i="1"/>
  <c r="H480" i="1"/>
  <c r="I480" i="1"/>
  <c r="J480" i="1"/>
  <c r="K480" i="1"/>
  <c r="L480" i="1"/>
  <c r="M480" i="1"/>
  <c r="N480" i="1"/>
  <c r="O480" i="1"/>
  <c r="P480" i="1"/>
  <c r="AT480" i="1"/>
  <c r="BL480" i="1"/>
  <c r="BN480" i="1"/>
  <c r="Y480" i="1"/>
  <c r="BO480" i="1"/>
  <c r="BP480" i="1"/>
  <c r="Z480" i="1"/>
  <c r="BQ480" i="1"/>
  <c r="BR480" i="1"/>
  <c r="AA480" i="1"/>
  <c r="BS480" i="1"/>
  <c r="BT480" i="1"/>
  <c r="AB480" i="1"/>
  <c r="BU480" i="1"/>
  <c r="BV480" i="1"/>
  <c r="AC480" i="1"/>
  <c r="BW480" i="1"/>
  <c r="AD480" i="1"/>
  <c r="BY480" i="1"/>
  <c r="AE480" i="1"/>
  <c r="CA480" i="1"/>
  <c r="AF480" i="1"/>
  <c r="CD480" i="1"/>
  <c r="AG480" i="1"/>
  <c r="CF480" i="1"/>
  <c r="CG480" i="1"/>
  <c r="AH480" i="1"/>
  <c r="Q480" i="1"/>
  <c r="AI480" i="1"/>
  <c r="AJ480" i="1"/>
  <c r="AK480" i="1"/>
  <c r="AL480" i="1"/>
  <c r="AM480" i="1"/>
  <c r="AN480" i="1"/>
  <c r="AO480" i="1"/>
  <c r="AQ480" i="1"/>
  <c r="AR480" i="1"/>
  <c r="AS480" i="1"/>
  <c r="R480" i="1"/>
  <c r="AU480" i="1"/>
  <c r="AW480" i="1"/>
  <c r="AX480" i="1"/>
  <c r="AY480" i="1"/>
  <c r="AZ480" i="1"/>
  <c r="BA480" i="1"/>
  <c r="V480" i="1"/>
  <c r="W480" i="1"/>
  <c r="X480" i="1"/>
  <c r="BB480" i="1"/>
  <c r="BC480" i="1"/>
  <c r="BD480" i="1"/>
  <c r="BE480" i="1"/>
  <c r="BF480" i="1"/>
  <c r="BG480" i="1"/>
  <c r="BH480" i="1"/>
  <c r="BI480" i="1"/>
  <c r="BJ480" i="1"/>
  <c r="BK480" i="1"/>
  <c r="BM480" i="1"/>
  <c r="BX480" i="1"/>
  <c r="BZ480" i="1"/>
  <c r="CB480" i="1"/>
  <c r="CC480" i="1"/>
  <c r="CE480" i="1"/>
  <c r="A481" i="1"/>
  <c r="B481" i="1"/>
  <c r="C481" i="1"/>
  <c r="D481" i="1"/>
  <c r="E481" i="1"/>
  <c r="F481" i="1"/>
  <c r="G481" i="1"/>
  <c r="H481" i="1"/>
  <c r="I481" i="1"/>
  <c r="J481" i="1"/>
  <c r="K481" i="1"/>
  <c r="L481" i="1"/>
  <c r="M481" i="1"/>
  <c r="N481" i="1"/>
  <c r="O481" i="1"/>
  <c r="P481" i="1"/>
  <c r="AT481" i="1"/>
  <c r="BL481" i="1"/>
  <c r="BN481" i="1"/>
  <c r="Y481" i="1"/>
  <c r="BO481" i="1"/>
  <c r="BP481" i="1"/>
  <c r="Z481" i="1"/>
  <c r="BQ481" i="1"/>
  <c r="BR481" i="1"/>
  <c r="AA481" i="1"/>
  <c r="BS481" i="1"/>
  <c r="BT481" i="1"/>
  <c r="AB481" i="1"/>
  <c r="BU481" i="1"/>
  <c r="BV481" i="1"/>
  <c r="AC481" i="1"/>
  <c r="BW481" i="1"/>
  <c r="AD481" i="1"/>
  <c r="BY481" i="1"/>
  <c r="AE481" i="1"/>
  <c r="CA481" i="1"/>
  <c r="AF481" i="1"/>
  <c r="CD481" i="1"/>
  <c r="AG481" i="1"/>
  <c r="CF481" i="1"/>
  <c r="CG481" i="1"/>
  <c r="AH481" i="1"/>
  <c r="Q481" i="1"/>
  <c r="AI481" i="1"/>
  <c r="AJ481" i="1"/>
  <c r="AK481" i="1"/>
  <c r="AL481" i="1"/>
  <c r="AM481" i="1"/>
  <c r="AN481" i="1"/>
  <c r="AO481" i="1"/>
  <c r="AQ481" i="1"/>
  <c r="AR481" i="1"/>
  <c r="AS481" i="1"/>
  <c r="R481" i="1"/>
  <c r="AU481" i="1"/>
  <c r="AW481" i="1"/>
  <c r="AX481" i="1"/>
  <c r="AY481" i="1"/>
  <c r="AZ481" i="1"/>
  <c r="BA481" i="1"/>
  <c r="V481" i="1"/>
  <c r="W481" i="1"/>
  <c r="X481" i="1"/>
  <c r="BB481" i="1"/>
  <c r="BC481" i="1"/>
  <c r="BD481" i="1"/>
  <c r="BE481" i="1"/>
  <c r="BF481" i="1"/>
  <c r="BG481" i="1"/>
  <c r="BH481" i="1"/>
  <c r="BI481" i="1"/>
  <c r="BJ481" i="1"/>
  <c r="BK481" i="1"/>
  <c r="BM481" i="1"/>
  <c r="BX481" i="1"/>
  <c r="BZ481" i="1"/>
  <c r="CB481" i="1"/>
  <c r="CC481" i="1"/>
  <c r="CE481" i="1"/>
  <c r="A482" i="1"/>
  <c r="B482" i="1"/>
  <c r="C482" i="1"/>
  <c r="D482" i="1"/>
  <c r="E482" i="1"/>
  <c r="F482" i="1"/>
  <c r="G482" i="1"/>
  <c r="H482" i="1"/>
  <c r="I482" i="1"/>
  <c r="J482" i="1"/>
  <c r="K482" i="1"/>
  <c r="L482" i="1"/>
  <c r="M482" i="1"/>
  <c r="N482" i="1"/>
  <c r="O482" i="1"/>
  <c r="P482" i="1"/>
  <c r="AT482" i="1"/>
  <c r="BL482" i="1"/>
  <c r="BN482" i="1"/>
  <c r="Y482" i="1"/>
  <c r="BO482" i="1"/>
  <c r="BP482" i="1"/>
  <c r="Z482" i="1"/>
  <c r="BQ482" i="1"/>
  <c r="BR482" i="1"/>
  <c r="AA482" i="1"/>
  <c r="BS482" i="1"/>
  <c r="BT482" i="1"/>
  <c r="AB482" i="1"/>
  <c r="BU482" i="1"/>
  <c r="BV482" i="1"/>
  <c r="AC482" i="1"/>
  <c r="BW482" i="1"/>
  <c r="AD482" i="1"/>
  <c r="BY482" i="1"/>
  <c r="AE482" i="1"/>
  <c r="CA482" i="1"/>
  <c r="AF482" i="1"/>
  <c r="CD482" i="1"/>
  <c r="AG482" i="1"/>
  <c r="CF482" i="1"/>
  <c r="CG482" i="1"/>
  <c r="AH482" i="1"/>
  <c r="Q482" i="1"/>
  <c r="AI482" i="1"/>
  <c r="AJ482" i="1"/>
  <c r="AK482" i="1"/>
  <c r="AL482" i="1"/>
  <c r="AM482" i="1"/>
  <c r="AN482" i="1"/>
  <c r="AO482" i="1"/>
  <c r="AQ482" i="1"/>
  <c r="AR482" i="1"/>
  <c r="AS482" i="1"/>
  <c r="R482" i="1"/>
  <c r="AU482" i="1"/>
  <c r="AW482" i="1"/>
  <c r="AX482" i="1"/>
  <c r="AY482" i="1"/>
  <c r="AZ482" i="1"/>
  <c r="BA482" i="1"/>
  <c r="V482" i="1"/>
  <c r="X482" i="1"/>
  <c r="W482" i="1"/>
  <c r="BB482" i="1"/>
  <c r="BC482" i="1"/>
  <c r="BD482" i="1"/>
  <c r="BE482" i="1"/>
  <c r="BF482" i="1"/>
  <c r="BG482" i="1"/>
  <c r="BH482" i="1"/>
  <c r="BI482" i="1"/>
  <c r="BJ482" i="1"/>
  <c r="BK482" i="1"/>
  <c r="BM482" i="1"/>
  <c r="BX482" i="1"/>
  <c r="BZ482" i="1"/>
  <c r="CB482" i="1"/>
  <c r="CC482" i="1"/>
  <c r="CE482" i="1"/>
  <c r="A483" i="1"/>
  <c r="B483" i="1"/>
  <c r="C483" i="1"/>
  <c r="D483" i="1"/>
  <c r="E483" i="1"/>
  <c r="F483" i="1"/>
  <c r="G483" i="1"/>
  <c r="H483" i="1"/>
  <c r="I483" i="1"/>
  <c r="J483" i="1"/>
  <c r="K483" i="1"/>
  <c r="L483" i="1"/>
  <c r="M483" i="1"/>
  <c r="N483" i="1"/>
  <c r="O483" i="1"/>
  <c r="P483" i="1"/>
  <c r="AT483" i="1"/>
  <c r="BL483" i="1"/>
  <c r="BN483" i="1"/>
  <c r="Y483" i="1"/>
  <c r="BO483" i="1"/>
  <c r="BP483" i="1"/>
  <c r="Z483" i="1"/>
  <c r="BQ483" i="1"/>
  <c r="BR483" i="1"/>
  <c r="AA483" i="1"/>
  <c r="BS483" i="1"/>
  <c r="BT483" i="1"/>
  <c r="AB483" i="1"/>
  <c r="BU483" i="1"/>
  <c r="BV483" i="1"/>
  <c r="AC483" i="1"/>
  <c r="BW483" i="1"/>
  <c r="AD483" i="1"/>
  <c r="BY483" i="1"/>
  <c r="AE483" i="1"/>
  <c r="CA483" i="1"/>
  <c r="AF483" i="1"/>
  <c r="CD483" i="1"/>
  <c r="AG483" i="1"/>
  <c r="CF483" i="1"/>
  <c r="CG483" i="1"/>
  <c r="AH483" i="1"/>
  <c r="Q483" i="1"/>
  <c r="AI483" i="1"/>
  <c r="AJ483" i="1"/>
  <c r="AK483" i="1"/>
  <c r="AL483" i="1"/>
  <c r="AM483" i="1"/>
  <c r="AN483" i="1"/>
  <c r="AO483" i="1"/>
  <c r="AQ483" i="1"/>
  <c r="AR483" i="1"/>
  <c r="AS483" i="1"/>
  <c r="R483" i="1"/>
  <c r="AU483" i="1"/>
  <c r="AW483" i="1"/>
  <c r="AX483" i="1"/>
  <c r="AY483" i="1"/>
  <c r="AZ483" i="1"/>
  <c r="BA483" i="1"/>
  <c r="V483" i="1"/>
  <c r="BB483" i="1"/>
  <c r="BC483" i="1"/>
  <c r="BD483" i="1"/>
  <c r="BE483" i="1"/>
  <c r="BF483" i="1"/>
  <c r="BG483" i="1"/>
  <c r="BH483" i="1"/>
  <c r="BI483" i="1"/>
  <c r="BJ483" i="1"/>
  <c r="BK483" i="1"/>
  <c r="BM483" i="1"/>
  <c r="BX483" i="1"/>
  <c r="BZ483" i="1"/>
  <c r="CB483" i="1"/>
  <c r="CC483" i="1"/>
  <c r="CE483" i="1"/>
  <c r="A484" i="1"/>
  <c r="B484" i="1"/>
  <c r="C484" i="1"/>
  <c r="D484" i="1"/>
  <c r="E484" i="1"/>
  <c r="F484" i="1"/>
  <c r="G484" i="1"/>
  <c r="H484" i="1"/>
  <c r="I484" i="1"/>
  <c r="J484" i="1"/>
  <c r="K484" i="1"/>
  <c r="L484" i="1"/>
  <c r="M484" i="1"/>
  <c r="N484" i="1"/>
  <c r="O484" i="1"/>
  <c r="P484" i="1"/>
  <c r="AT484" i="1"/>
  <c r="BL484" i="1"/>
  <c r="BN484" i="1"/>
  <c r="Y484" i="1"/>
  <c r="BO484" i="1"/>
  <c r="BP484" i="1"/>
  <c r="Z484" i="1"/>
  <c r="BQ484" i="1"/>
  <c r="BR484" i="1"/>
  <c r="AA484" i="1"/>
  <c r="BS484" i="1"/>
  <c r="BT484" i="1"/>
  <c r="AB484" i="1"/>
  <c r="BU484" i="1"/>
  <c r="BV484" i="1"/>
  <c r="AC484" i="1"/>
  <c r="BW484" i="1"/>
  <c r="BX484" i="1"/>
  <c r="AD484" i="1"/>
  <c r="BY484" i="1"/>
  <c r="BZ484" i="1"/>
  <c r="AE484" i="1"/>
  <c r="CA484" i="1"/>
  <c r="CC484" i="1"/>
  <c r="AF484" i="1"/>
  <c r="CD484" i="1"/>
  <c r="AG484" i="1"/>
  <c r="CF484" i="1"/>
  <c r="CG484" i="1"/>
  <c r="AH484" i="1"/>
  <c r="Q484" i="1"/>
  <c r="AI484" i="1"/>
  <c r="AJ484" i="1"/>
  <c r="AK484" i="1"/>
  <c r="AL484" i="1"/>
  <c r="AM484" i="1"/>
  <c r="AN484" i="1"/>
  <c r="AO484" i="1"/>
  <c r="AQ484" i="1"/>
  <c r="AR484" i="1"/>
  <c r="AS484" i="1"/>
  <c r="R484" i="1"/>
  <c r="AU484" i="1"/>
  <c r="AW484" i="1"/>
  <c r="AX484" i="1"/>
  <c r="AY484" i="1"/>
  <c r="AZ484" i="1"/>
  <c r="BA484" i="1"/>
  <c r="V484" i="1"/>
  <c r="W484" i="1"/>
  <c r="X484" i="1"/>
  <c r="BB484" i="1"/>
  <c r="BC484" i="1"/>
  <c r="BD484" i="1"/>
  <c r="BE484" i="1"/>
  <c r="BF484" i="1"/>
  <c r="BG484" i="1"/>
  <c r="BH484" i="1"/>
  <c r="BI484" i="1"/>
  <c r="BJ484" i="1"/>
  <c r="BK484" i="1"/>
  <c r="BM484" i="1"/>
  <c r="CB484" i="1"/>
  <c r="CE484" i="1"/>
  <c r="A485" i="1"/>
  <c r="B485" i="1"/>
  <c r="C485" i="1"/>
  <c r="D485" i="1"/>
  <c r="E485" i="1"/>
  <c r="F485" i="1"/>
  <c r="G485" i="1"/>
  <c r="H485" i="1"/>
  <c r="I485" i="1"/>
  <c r="J485" i="1"/>
  <c r="K485" i="1"/>
  <c r="L485" i="1"/>
  <c r="M485" i="1"/>
  <c r="N485" i="1"/>
  <c r="O485" i="1"/>
  <c r="P485" i="1"/>
  <c r="AT485" i="1"/>
  <c r="BL485" i="1"/>
  <c r="BN485" i="1"/>
  <c r="Y485" i="1"/>
  <c r="BO485" i="1"/>
  <c r="BP485" i="1"/>
  <c r="Z485" i="1"/>
  <c r="BQ485" i="1"/>
  <c r="BR485" i="1"/>
  <c r="AA485" i="1"/>
  <c r="BS485" i="1"/>
  <c r="BT485" i="1"/>
  <c r="AB485" i="1"/>
  <c r="BU485" i="1"/>
  <c r="BV485" i="1"/>
  <c r="AC485" i="1"/>
  <c r="BW485" i="1"/>
  <c r="AD485" i="1"/>
  <c r="BY485" i="1"/>
  <c r="AE485" i="1"/>
  <c r="CA485" i="1"/>
  <c r="AF485" i="1"/>
  <c r="CD485" i="1"/>
  <c r="AG485" i="1"/>
  <c r="CF485" i="1"/>
  <c r="CG485" i="1"/>
  <c r="AH485" i="1"/>
  <c r="Q485" i="1"/>
  <c r="AI485" i="1"/>
  <c r="AJ485" i="1"/>
  <c r="AK485" i="1"/>
  <c r="AL485" i="1"/>
  <c r="AM485" i="1"/>
  <c r="AN485" i="1"/>
  <c r="AO485" i="1"/>
  <c r="AQ485" i="1"/>
  <c r="AR485" i="1"/>
  <c r="AS485" i="1"/>
  <c r="R485" i="1"/>
  <c r="AU485" i="1"/>
  <c r="AW485" i="1"/>
  <c r="AX485" i="1"/>
  <c r="AY485" i="1"/>
  <c r="AZ485" i="1"/>
  <c r="BA485" i="1"/>
  <c r="V485" i="1"/>
  <c r="W485" i="1"/>
  <c r="X485" i="1"/>
  <c r="BB485" i="1"/>
  <c r="BC485" i="1"/>
  <c r="BD485" i="1"/>
  <c r="BE485" i="1"/>
  <c r="BF485" i="1"/>
  <c r="BG485" i="1"/>
  <c r="BH485" i="1"/>
  <c r="BI485" i="1"/>
  <c r="BJ485" i="1"/>
  <c r="BK485" i="1"/>
  <c r="BM485" i="1"/>
  <c r="BX485" i="1"/>
  <c r="BZ485" i="1"/>
  <c r="CB485" i="1"/>
  <c r="CC485" i="1"/>
  <c r="CE485" i="1"/>
  <c r="A486" i="1"/>
  <c r="B486" i="1"/>
  <c r="C486" i="1"/>
  <c r="D486" i="1"/>
  <c r="E486" i="1"/>
  <c r="F486" i="1"/>
  <c r="G486" i="1"/>
  <c r="H486" i="1"/>
  <c r="I486" i="1"/>
  <c r="J486" i="1"/>
  <c r="K486" i="1"/>
  <c r="L486" i="1"/>
  <c r="M486" i="1"/>
  <c r="N486" i="1"/>
  <c r="O486" i="1"/>
  <c r="P486" i="1"/>
  <c r="AT486" i="1"/>
  <c r="BL486" i="1"/>
  <c r="BN486" i="1"/>
  <c r="Y486" i="1"/>
  <c r="BO486" i="1"/>
  <c r="BP486" i="1"/>
  <c r="Z486" i="1"/>
  <c r="BQ486" i="1"/>
  <c r="BR486" i="1"/>
  <c r="AA486" i="1"/>
  <c r="BS486" i="1"/>
  <c r="BT486" i="1"/>
  <c r="AB486" i="1"/>
  <c r="BU486" i="1"/>
  <c r="BV486" i="1"/>
  <c r="AC486" i="1"/>
  <c r="BW486" i="1"/>
  <c r="BX486" i="1"/>
  <c r="AD486" i="1"/>
  <c r="BY486" i="1"/>
  <c r="BZ486" i="1"/>
  <c r="AE486" i="1"/>
  <c r="CA486" i="1"/>
  <c r="AF486" i="1"/>
  <c r="CD486" i="1"/>
  <c r="AG486" i="1"/>
  <c r="CF486" i="1"/>
  <c r="CG486" i="1"/>
  <c r="AH486" i="1"/>
  <c r="Q486" i="1"/>
  <c r="AI486" i="1"/>
  <c r="AJ486" i="1"/>
  <c r="AK486" i="1"/>
  <c r="AL486" i="1"/>
  <c r="AM486" i="1"/>
  <c r="AN486" i="1"/>
  <c r="AO486" i="1"/>
  <c r="AQ486" i="1"/>
  <c r="AR486" i="1"/>
  <c r="AS486" i="1"/>
  <c r="R486" i="1"/>
  <c r="AU486" i="1"/>
  <c r="AW486" i="1"/>
  <c r="AX486" i="1"/>
  <c r="AY486" i="1"/>
  <c r="AZ486" i="1"/>
  <c r="BA486" i="1"/>
  <c r="V486" i="1"/>
  <c r="W486" i="1"/>
  <c r="X486" i="1"/>
  <c r="BB486" i="1"/>
  <c r="BC486" i="1"/>
  <c r="BD486" i="1"/>
  <c r="BE486" i="1"/>
  <c r="BF486" i="1"/>
  <c r="BG486" i="1"/>
  <c r="BH486" i="1"/>
  <c r="BI486" i="1"/>
  <c r="BJ486" i="1"/>
  <c r="BK486" i="1"/>
  <c r="BM486" i="1"/>
  <c r="CB486" i="1"/>
  <c r="CC486" i="1"/>
  <c r="CE486" i="1"/>
  <c r="A487" i="1"/>
  <c r="B487" i="1"/>
  <c r="C487" i="1"/>
  <c r="D487" i="1"/>
  <c r="E487" i="1"/>
  <c r="F487" i="1"/>
  <c r="G487" i="1"/>
  <c r="H487" i="1"/>
  <c r="I487" i="1"/>
  <c r="J487" i="1"/>
  <c r="K487" i="1"/>
  <c r="L487" i="1"/>
  <c r="M487" i="1"/>
  <c r="N487" i="1"/>
  <c r="O487" i="1"/>
  <c r="P487" i="1"/>
  <c r="AT487" i="1"/>
  <c r="BL487" i="1"/>
  <c r="BN487" i="1"/>
  <c r="Y487" i="1"/>
  <c r="BO487" i="1"/>
  <c r="BP487" i="1"/>
  <c r="Z487" i="1"/>
  <c r="BQ487" i="1"/>
  <c r="BR487" i="1"/>
  <c r="AA487" i="1"/>
  <c r="BS487" i="1"/>
  <c r="AB487" i="1"/>
  <c r="BU487" i="1"/>
  <c r="BV487" i="1"/>
  <c r="AC487" i="1"/>
  <c r="BW487" i="1"/>
  <c r="BX487" i="1"/>
  <c r="AD487" i="1"/>
  <c r="BY487" i="1"/>
  <c r="BZ487" i="1"/>
  <c r="AE487" i="1"/>
  <c r="CA487" i="1"/>
  <c r="AF487" i="1"/>
  <c r="CD487" i="1"/>
  <c r="AG487" i="1"/>
  <c r="CF487" i="1"/>
  <c r="CG487" i="1"/>
  <c r="AH487" i="1"/>
  <c r="Q487" i="1"/>
  <c r="AI487" i="1"/>
  <c r="AJ487" i="1"/>
  <c r="AK487" i="1"/>
  <c r="AL487" i="1"/>
  <c r="AM487" i="1"/>
  <c r="AN487" i="1"/>
  <c r="AO487" i="1"/>
  <c r="AQ487" i="1"/>
  <c r="AR487" i="1"/>
  <c r="AS487" i="1"/>
  <c r="R487" i="1"/>
  <c r="AU487" i="1"/>
  <c r="AW487" i="1"/>
  <c r="AX487" i="1"/>
  <c r="AY487" i="1"/>
  <c r="AZ487" i="1"/>
  <c r="BA487" i="1"/>
  <c r="V487" i="1"/>
  <c r="X487" i="1"/>
  <c r="W487" i="1"/>
  <c r="BB487" i="1"/>
  <c r="BC487" i="1"/>
  <c r="BD487" i="1"/>
  <c r="BE487" i="1"/>
  <c r="BF487" i="1"/>
  <c r="BG487" i="1"/>
  <c r="BH487" i="1"/>
  <c r="BI487" i="1"/>
  <c r="BJ487" i="1"/>
  <c r="BK487" i="1"/>
  <c r="BM487" i="1"/>
  <c r="BT487" i="1"/>
  <c r="CB487" i="1"/>
  <c r="CC487" i="1"/>
  <c r="CE487" i="1"/>
  <c r="A488" i="1"/>
  <c r="B488" i="1"/>
  <c r="C488" i="1"/>
  <c r="D488" i="1"/>
  <c r="E488" i="1"/>
  <c r="F488" i="1"/>
  <c r="G488" i="1"/>
  <c r="H488" i="1"/>
  <c r="I488" i="1"/>
  <c r="J488" i="1"/>
  <c r="K488" i="1"/>
  <c r="L488" i="1"/>
  <c r="M488" i="1"/>
  <c r="N488" i="1"/>
  <c r="O488" i="1"/>
  <c r="P488" i="1"/>
  <c r="AT488" i="1"/>
  <c r="BL488" i="1"/>
  <c r="BN488" i="1"/>
  <c r="Y488" i="1"/>
  <c r="BO488" i="1"/>
  <c r="BP488" i="1"/>
  <c r="Z488" i="1"/>
  <c r="BQ488" i="1"/>
  <c r="BR488" i="1"/>
  <c r="AA488" i="1"/>
  <c r="BS488" i="1"/>
  <c r="BT488" i="1"/>
  <c r="AB488" i="1"/>
  <c r="BU488" i="1"/>
  <c r="BV488" i="1"/>
  <c r="AC488" i="1"/>
  <c r="BW488" i="1"/>
  <c r="AD488" i="1"/>
  <c r="BY488" i="1"/>
  <c r="AE488" i="1"/>
  <c r="CA488" i="1"/>
  <c r="AF488" i="1"/>
  <c r="CD488" i="1"/>
  <c r="AG488" i="1"/>
  <c r="CF488" i="1"/>
  <c r="CG488" i="1"/>
  <c r="AH488" i="1"/>
  <c r="Q488" i="1"/>
  <c r="AI488" i="1"/>
  <c r="AJ488" i="1"/>
  <c r="AK488" i="1"/>
  <c r="AL488" i="1"/>
  <c r="AM488" i="1"/>
  <c r="AN488" i="1"/>
  <c r="AO488" i="1"/>
  <c r="AQ488" i="1"/>
  <c r="AR488" i="1"/>
  <c r="AS488" i="1"/>
  <c r="R488" i="1"/>
  <c r="AU488" i="1"/>
  <c r="AW488" i="1"/>
  <c r="AX488" i="1"/>
  <c r="AY488" i="1"/>
  <c r="AZ488" i="1"/>
  <c r="BA488" i="1"/>
  <c r="V488" i="1"/>
  <c r="W488" i="1"/>
  <c r="X488" i="1"/>
  <c r="BB488" i="1"/>
  <c r="BC488" i="1"/>
  <c r="BD488" i="1"/>
  <c r="BE488" i="1"/>
  <c r="BF488" i="1"/>
  <c r="BG488" i="1"/>
  <c r="BH488" i="1"/>
  <c r="BI488" i="1"/>
  <c r="BJ488" i="1"/>
  <c r="BK488" i="1"/>
  <c r="BM488" i="1"/>
  <c r="BX488" i="1"/>
  <c r="BZ488" i="1"/>
  <c r="CB488" i="1"/>
  <c r="CC488" i="1"/>
  <c r="CE488" i="1"/>
  <c r="A489" i="1"/>
  <c r="B489" i="1"/>
  <c r="C489" i="1"/>
  <c r="D489" i="1"/>
  <c r="E489" i="1"/>
  <c r="F489" i="1"/>
  <c r="G489" i="1"/>
  <c r="H489" i="1"/>
  <c r="I489" i="1"/>
  <c r="J489" i="1"/>
  <c r="K489" i="1"/>
  <c r="L489" i="1"/>
  <c r="M489" i="1"/>
  <c r="N489" i="1"/>
  <c r="O489" i="1"/>
  <c r="P489" i="1"/>
  <c r="AT489" i="1"/>
  <c r="BL489" i="1"/>
  <c r="BN489" i="1"/>
  <c r="Y489" i="1"/>
  <c r="BO489" i="1"/>
  <c r="BP489" i="1"/>
  <c r="Z489" i="1"/>
  <c r="BQ489" i="1"/>
  <c r="BR489" i="1"/>
  <c r="AA489" i="1"/>
  <c r="BS489" i="1"/>
  <c r="BT489" i="1"/>
  <c r="AB489" i="1"/>
  <c r="BU489" i="1"/>
  <c r="BV489" i="1"/>
  <c r="AC489" i="1"/>
  <c r="BW489" i="1"/>
  <c r="BX489" i="1"/>
  <c r="AD489" i="1"/>
  <c r="BY489" i="1"/>
  <c r="BZ489" i="1"/>
  <c r="AE489" i="1"/>
  <c r="CA489" i="1"/>
  <c r="AF489" i="1"/>
  <c r="CD489" i="1"/>
  <c r="AG489" i="1"/>
  <c r="CF489" i="1"/>
  <c r="CG489" i="1"/>
  <c r="AH489" i="1"/>
  <c r="Q489" i="1"/>
  <c r="AI489" i="1"/>
  <c r="AJ489" i="1"/>
  <c r="AK489" i="1"/>
  <c r="AL489" i="1"/>
  <c r="AM489" i="1"/>
  <c r="AN489" i="1"/>
  <c r="AO489" i="1"/>
  <c r="AQ489" i="1"/>
  <c r="AR489" i="1"/>
  <c r="AS489" i="1"/>
  <c r="R489" i="1"/>
  <c r="AU489" i="1"/>
  <c r="AW489" i="1"/>
  <c r="AX489" i="1"/>
  <c r="AY489" i="1"/>
  <c r="AZ489" i="1"/>
  <c r="BA489" i="1"/>
  <c r="V489" i="1"/>
  <c r="BB489" i="1"/>
  <c r="BC489" i="1"/>
  <c r="BD489" i="1"/>
  <c r="BE489" i="1"/>
  <c r="BF489" i="1"/>
  <c r="BG489" i="1"/>
  <c r="BH489" i="1"/>
  <c r="BI489" i="1"/>
  <c r="BJ489" i="1"/>
  <c r="BK489" i="1"/>
  <c r="BM489" i="1"/>
  <c r="CB489" i="1"/>
  <c r="CC489" i="1"/>
  <c r="CE489" i="1"/>
  <c r="A490" i="1"/>
  <c r="B490" i="1"/>
  <c r="C490" i="1"/>
  <c r="D490" i="1"/>
  <c r="E490" i="1"/>
  <c r="F490" i="1"/>
  <c r="G490" i="1"/>
  <c r="H490" i="1"/>
  <c r="I490" i="1"/>
  <c r="J490" i="1"/>
  <c r="K490" i="1"/>
  <c r="L490" i="1"/>
  <c r="M490" i="1"/>
  <c r="N490" i="1"/>
  <c r="O490" i="1"/>
  <c r="P490" i="1"/>
  <c r="AT490" i="1"/>
  <c r="BL490" i="1"/>
  <c r="BN490" i="1"/>
  <c r="Y490" i="1"/>
  <c r="BO490" i="1"/>
  <c r="Z490" i="1"/>
  <c r="BQ490" i="1"/>
  <c r="BR490" i="1"/>
  <c r="AA490" i="1"/>
  <c r="BS490" i="1"/>
  <c r="AB490" i="1"/>
  <c r="BU490" i="1"/>
  <c r="AC490" i="1"/>
  <c r="BW490" i="1"/>
  <c r="AD490" i="1"/>
  <c r="BY490" i="1"/>
  <c r="AE490" i="1"/>
  <c r="CA490" i="1"/>
  <c r="AF490" i="1"/>
  <c r="CD490" i="1"/>
  <c r="AG490" i="1"/>
  <c r="CF490" i="1"/>
  <c r="CG490" i="1"/>
  <c r="AH490" i="1"/>
  <c r="Q490" i="1"/>
  <c r="AI490" i="1"/>
  <c r="AJ490" i="1"/>
  <c r="AK490" i="1"/>
  <c r="AL490" i="1"/>
  <c r="AM490" i="1"/>
  <c r="AN490" i="1"/>
  <c r="AO490" i="1"/>
  <c r="AQ490" i="1"/>
  <c r="AR490" i="1"/>
  <c r="AS490" i="1"/>
  <c r="R490" i="1"/>
  <c r="AU490" i="1"/>
  <c r="AW490" i="1"/>
  <c r="AX490" i="1"/>
  <c r="AY490" i="1"/>
  <c r="AZ490" i="1"/>
  <c r="BA490" i="1"/>
  <c r="V490" i="1"/>
  <c r="W490" i="1"/>
  <c r="X490" i="1"/>
  <c r="BB490" i="1"/>
  <c r="BC490" i="1"/>
  <c r="BD490" i="1"/>
  <c r="BE490" i="1"/>
  <c r="BF490" i="1"/>
  <c r="BG490" i="1"/>
  <c r="BH490" i="1"/>
  <c r="BI490" i="1"/>
  <c r="BJ490" i="1"/>
  <c r="BK490" i="1"/>
  <c r="BM490" i="1"/>
  <c r="BP490" i="1"/>
  <c r="BT490" i="1"/>
  <c r="BV490" i="1"/>
  <c r="BX490" i="1"/>
  <c r="BZ490" i="1"/>
  <c r="CB490" i="1"/>
  <c r="CC490" i="1"/>
  <c r="CE490" i="1"/>
  <c r="A491" i="1"/>
  <c r="B491" i="1"/>
  <c r="C491" i="1"/>
  <c r="D491" i="1"/>
  <c r="E491" i="1"/>
  <c r="F491" i="1"/>
  <c r="G491" i="1"/>
  <c r="H491" i="1"/>
  <c r="I491" i="1"/>
  <c r="J491" i="1"/>
  <c r="K491" i="1"/>
  <c r="L491" i="1"/>
  <c r="M491" i="1"/>
  <c r="N491" i="1"/>
  <c r="O491" i="1"/>
  <c r="P491" i="1"/>
  <c r="AT491" i="1"/>
  <c r="BL491" i="1"/>
  <c r="BN491" i="1"/>
  <c r="Y491" i="1"/>
  <c r="BO491" i="1"/>
  <c r="BP491" i="1"/>
  <c r="Z491" i="1"/>
  <c r="BQ491" i="1"/>
  <c r="BR491" i="1"/>
  <c r="AA491" i="1"/>
  <c r="BS491" i="1"/>
  <c r="BT491" i="1"/>
  <c r="AB491" i="1"/>
  <c r="BU491" i="1"/>
  <c r="BV491" i="1"/>
  <c r="AC491" i="1"/>
  <c r="BW491" i="1"/>
  <c r="BX491" i="1"/>
  <c r="AD491" i="1"/>
  <c r="BY491" i="1"/>
  <c r="BZ491" i="1"/>
  <c r="AE491" i="1"/>
  <c r="CA491" i="1"/>
  <c r="AF491" i="1"/>
  <c r="CD491" i="1"/>
  <c r="AG491" i="1"/>
  <c r="CF491" i="1"/>
  <c r="CG491" i="1"/>
  <c r="AH491" i="1"/>
  <c r="Q491" i="1"/>
  <c r="AI491" i="1"/>
  <c r="AJ491" i="1"/>
  <c r="AK491" i="1"/>
  <c r="AL491" i="1"/>
  <c r="AM491" i="1"/>
  <c r="AN491" i="1"/>
  <c r="AO491" i="1"/>
  <c r="AQ491" i="1"/>
  <c r="AR491" i="1"/>
  <c r="AS491" i="1"/>
  <c r="R491" i="1"/>
  <c r="AU491" i="1"/>
  <c r="AW491" i="1"/>
  <c r="AX491" i="1"/>
  <c r="AY491" i="1"/>
  <c r="AZ491" i="1"/>
  <c r="BA491" i="1"/>
  <c r="V491" i="1"/>
  <c r="W491" i="1"/>
  <c r="X491" i="1"/>
  <c r="BB491" i="1"/>
  <c r="BC491" i="1"/>
  <c r="BD491" i="1"/>
  <c r="BE491" i="1"/>
  <c r="BF491" i="1"/>
  <c r="BG491" i="1"/>
  <c r="BH491" i="1"/>
  <c r="BI491" i="1"/>
  <c r="BJ491" i="1"/>
  <c r="BK491" i="1"/>
  <c r="BM491" i="1"/>
  <c r="CB491" i="1"/>
  <c r="CC491" i="1"/>
  <c r="CE491" i="1"/>
  <c r="A492" i="1"/>
  <c r="B492" i="1"/>
  <c r="C492" i="1"/>
  <c r="D492" i="1"/>
  <c r="E492" i="1"/>
  <c r="F492" i="1"/>
  <c r="G492" i="1"/>
  <c r="H492" i="1"/>
  <c r="I492" i="1"/>
  <c r="J492" i="1"/>
  <c r="K492" i="1"/>
  <c r="L492" i="1"/>
  <c r="M492" i="1"/>
  <c r="N492" i="1"/>
  <c r="O492" i="1"/>
  <c r="P492" i="1"/>
  <c r="AT492" i="1"/>
  <c r="BL492" i="1"/>
  <c r="BN492" i="1"/>
  <c r="Y492" i="1"/>
  <c r="BO492" i="1"/>
  <c r="BP492" i="1"/>
  <c r="Z492" i="1"/>
  <c r="BQ492" i="1"/>
  <c r="BR492" i="1"/>
  <c r="AA492" i="1"/>
  <c r="BS492" i="1"/>
  <c r="BT492" i="1"/>
  <c r="AB492" i="1"/>
  <c r="BU492" i="1"/>
  <c r="BV492" i="1"/>
  <c r="AC492" i="1"/>
  <c r="BW492" i="1"/>
  <c r="AD492" i="1"/>
  <c r="BY492" i="1"/>
  <c r="AE492" i="1"/>
  <c r="CA492" i="1"/>
  <c r="AF492" i="1"/>
  <c r="CD492" i="1"/>
  <c r="AG492" i="1"/>
  <c r="CF492" i="1"/>
  <c r="CG492" i="1"/>
  <c r="AH492" i="1"/>
  <c r="Q492" i="1"/>
  <c r="AI492" i="1"/>
  <c r="AJ492" i="1"/>
  <c r="AK492" i="1"/>
  <c r="AL492" i="1"/>
  <c r="AM492" i="1"/>
  <c r="AN492" i="1"/>
  <c r="AO492" i="1"/>
  <c r="AQ492" i="1"/>
  <c r="AR492" i="1"/>
  <c r="AS492" i="1"/>
  <c r="R492" i="1"/>
  <c r="AU492" i="1"/>
  <c r="AW492" i="1"/>
  <c r="AX492" i="1"/>
  <c r="AY492" i="1"/>
  <c r="AZ492" i="1"/>
  <c r="BA492" i="1"/>
  <c r="V492" i="1"/>
  <c r="W492" i="1"/>
  <c r="X492" i="1"/>
  <c r="BB492" i="1"/>
  <c r="BC492" i="1"/>
  <c r="BD492" i="1"/>
  <c r="BE492" i="1"/>
  <c r="BF492" i="1"/>
  <c r="BG492" i="1"/>
  <c r="BH492" i="1"/>
  <c r="BI492" i="1"/>
  <c r="BJ492" i="1"/>
  <c r="BK492" i="1"/>
  <c r="BM492" i="1"/>
  <c r="BX492" i="1"/>
  <c r="BZ492" i="1"/>
  <c r="CB492" i="1"/>
  <c r="CC492" i="1"/>
  <c r="CE492" i="1"/>
  <c r="A493" i="1"/>
  <c r="B493" i="1"/>
  <c r="C493" i="1"/>
  <c r="D493" i="1"/>
  <c r="E493" i="1"/>
  <c r="F493" i="1"/>
  <c r="G493" i="1"/>
  <c r="H493" i="1"/>
  <c r="I493" i="1"/>
  <c r="J493" i="1"/>
  <c r="K493" i="1"/>
  <c r="L493" i="1"/>
  <c r="M493" i="1"/>
  <c r="N493" i="1"/>
  <c r="O493" i="1"/>
  <c r="P493" i="1"/>
  <c r="AT493" i="1"/>
  <c r="BL493" i="1"/>
  <c r="BN493" i="1"/>
  <c r="Y493" i="1"/>
  <c r="BO493" i="1"/>
  <c r="BP493" i="1"/>
  <c r="Z493" i="1"/>
  <c r="BQ493" i="1"/>
  <c r="BR493" i="1"/>
  <c r="AA493" i="1"/>
  <c r="BS493" i="1"/>
  <c r="AB493" i="1"/>
  <c r="BU493" i="1"/>
  <c r="BV493" i="1"/>
  <c r="AC493" i="1"/>
  <c r="BW493" i="1"/>
  <c r="BX493" i="1"/>
  <c r="AD493" i="1"/>
  <c r="BY493" i="1"/>
  <c r="BZ493" i="1"/>
  <c r="AE493" i="1"/>
  <c r="CA493" i="1"/>
  <c r="AF493" i="1"/>
  <c r="CD493" i="1"/>
  <c r="AG493" i="1"/>
  <c r="CF493" i="1"/>
  <c r="CG493" i="1"/>
  <c r="AH493" i="1"/>
  <c r="Q493" i="1"/>
  <c r="AI493" i="1"/>
  <c r="AJ493" i="1"/>
  <c r="AK493" i="1"/>
  <c r="AL493" i="1"/>
  <c r="AM493" i="1"/>
  <c r="AN493" i="1"/>
  <c r="AO493" i="1"/>
  <c r="AQ493" i="1"/>
  <c r="AR493" i="1"/>
  <c r="AS493" i="1"/>
  <c r="R493" i="1"/>
  <c r="AU493" i="1"/>
  <c r="AW493" i="1"/>
  <c r="AX493" i="1"/>
  <c r="AY493" i="1"/>
  <c r="AZ493" i="1"/>
  <c r="BA493" i="1"/>
  <c r="V493" i="1"/>
  <c r="W493" i="1"/>
  <c r="X493" i="1"/>
  <c r="BB493" i="1"/>
  <c r="BC493" i="1"/>
  <c r="BD493" i="1"/>
  <c r="BE493" i="1"/>
  <c r="BF493" i="1"/>
  <c r="BG493" i="1"/>
  <c r="BH493" i="1"/>
  <c r="BI493" i="1"/>
  <c r="BJ493" i="1"/>
  <c r="BK493" i="1"/>
  <c r="BM493" i="1"/>
  <c r="BT493" i="1"/>
  <c r="CB493" i="1"/>
  <c r="CC493" i="1"/>
  <c r="CE493" i="1"/>
  <c r="A494" i="1"/>
  <c r="B494" i="1"/>
  <c r="C494" i="1"/>
  <c r="D494" i="1"/>
  <c r="E494" i="1"/>
  <c r="F494" i="1"/>
  <c r="G494" i="1"/>
  <c r="H494" i="1"/>
  <c r="I494" i="1"/>
  <c r="J494" i="1"/>
  <c r="K494" i="1"/>
  <c r="L494" i="1"/>
  <c r="M494" i="1"/>
  <c r="N494" i="1"/>
  <c r="O494" i="1"/>
  <c r="P494" i="1"/>
  <c r="AT494" i="1"/>
  <c r="BL494" i="1"/>
  <c r="BN494" i="1"/>
  <c r="Y494" i="1"/>
  <c r="BO494" i="1"/>
  <c r="BP494" i="1"/>
  <c r="Z494" i="1"/>
  <c r="BQ494" i="1"/>
  <c r="BR494" i="1"/>
  <c r="AA494" i="1"/>
  <c r="BS494" i="1"/>
  <c r="BT494" i="1"/>
  <c r="AB494" i="1"/>
  <c r="BU494" i="1"/>
  <c r="BV494" i="1"/>
  <c r="AC494" i="1"/>
  <c r="BW494" i="1"/>
  <c r="BX494" i="1"/>
  <c r="AD494" i="1"/>
  <c r="BY494" i="1"/>
  <c r="BZ494" i="1"/>
  <c r="AE494" i="1"/>
  <c r="CA494" i="1"/>
  <c r="AF494" i="1"/>
  <c r="CD494" i="1"/>
  <c r="AG494" i="1"/>
  <c r="CF494" i="1"/>
  <c r="CG494" i="1"/>
  <c r="AH494" i="1"/>
  <c r="Q494" i="1"/>
  <c r="AI494" i="1"/>
  <c r="AJ494" i="1"/>
  <c r="AK494" i="1"/>
  <c r="AL494" i="1"/>
  <c r="AM494" i="1"/>
  <c r="AN494" i="1"/>
  <c r="AO494" i="1"/>
  <c r="AQ494" i="1"/>
  <c r="AR494" i="1"/>
  <c r="AS494" i="1"/>
  <c r="R494" i="1"/>
  <c r="AU494" i="1"/>
  <c r="AW494" i="1"/>
  <c r="AX494" i="1"/>
  <c r="AY494" i="1"/>
  <c r="AZ494" i="1"/>
  <c r="BA494" i="1"/>
  <c r="V494" i="1"/>
  <c r="W494" i="1"/>
  <c r="X494" i="1"/>
  <c r="BB494" i="1"/>
  <c r="BC494" i="1"/>
  <c r="BD494" i="1"/>
  <c r="BE494" i="1"/>
  <c r="BF494" i="1"/>
  <c r="BG494" i="1"/>
  <c r="BH494" i="1"/>
  <c r="BI494" i="1"/>
  <c r="BJ494" i="1"/>
  <c r="BK494" i="1"/>
  <c r="BM494" i="1"/>
  <c r="CB494" i="1"/>
  <c r="CC494" i="1"/>
  <c r="CE494" i="1"/>
  <c r="A495" i="1"/>
  <c r="B495" i="1"/>
  <c r="C495" i="1"/>
  <c r="D495" i="1"/>
  <c r="E495" i="1"/>
  <c r="F495" i="1"/>
  <c r="G495" i="1"/>
  <c r="H495" i="1"/>
  <c r="I495" i="1"/>
  <c r="J495" i="1"/>
  <c r="K495" i="1"/>
  <c r="L495" i="1"/>
  <c r="M495" i="1"/>
  <c r="N495" i="1"/>
  <c r="O495" i="1"/>
  <c r="P495" i="1"/>
  <c r="AT495" i="1"/>
  <c r="BL495" i="1"/>
  <c r="Y495" i="1"/>
  <c r="BO495" i="1"/>
  <c r="BP495" i="1"/>
  <c r="Z495" i="1"/>
  <c r="BQ495" i="1"/>
  <c r="BR495" i="1"/>
  <c r="AA495" i="1"/>
  <c r="BS495" i="1"/>
  <c r="AB495" i="1"/>
  <c r="BU495" i="1"/>
  <c r="BV495" i="1"/>
  <c r="AC495" i="1"/>
  <c r="BW495" i="1"/>
  <c r="AD495" i="1"/>
  <c r="BY495" i="1"/>
  <c r="AE495" i="1"/>
  <c r="CA495" i="1"/>
  <c r="AF495" i="1"/>
  <c r="CD495" i="1"/>
  <c r="AG495" i="1"/>
  <c r="CF495" i="1"/>
  <c r="CG495" i="1"/>
  <c r="AH495" i="1"/>
  <c r="Q495" i="1"/>
  <c r="AI495" i="1"/>
  <c r="AJ495" i="1"/>
  <c r="AK495" i="1"/>
  <c r="AL495" i="1"/>
  <c r="AM495" i="1"/>
  <c r="AN495" i="1"/>
  <c r="AO495" i="1"/>
  <c r="AQ495" i="1"/>
  <c r="AR495" i="1"/>
  <c r="AS495" i="1"/>
  <c r="R495" i="1"/>
  <c r="AU495" i="1"/>
  <c r="AW495" i="1"/>
  <c r="AX495" i="1"/>
  <c r="AY495" i="1"/>
  <c r="AZ495" i="1"/>
  <c r="BA495" i="1"/>
  <c r="V495" i="1"/>
  <c r="W495" i="1"/>
  <c r="X495" i="1"/>
  <c r="BB495" i="1"/>
  <c r="BC495" i="1"/>
  <c r="BD495" i="1"/>
  <c r="BE495" i="1"/>
  <c r="BF495" i="1"/>
  <c r="BG495" i="1"/>
  <c r="BH495" i="1"/>
  <c r="BI495" i="1"/>
  <c r="BJ495" i="1"/>
  <c r="BK495" i="1"/>
  <c r="BM495" i="1"/>
  <c r="BN495" i="1"/>
  <c r="BT495" i="1"/>
  <c r="BX495" i="1"/>
  <c r="BZ495" i="1"/>
  <c r="CB495" i="1"/>
  <c r="CC495" i="1"/>
  <c r="CE495" i="1"/>
  <c r="A496" i="1"/>
  <c r="B496" i="1"/>
  <c r="C496" i="1"/>
  <c r="D496" i="1"/>
  <c r="E496" i="1"/>
  <c r="F496" i="1"/>
  <c r="G496" i="1"/>
  <c r="H496" i="1"/>
  <c r="I496" i="1"/>
  <c r="J496" i="1"/>
  <c r="K496" i="1"/>
  <c r="L496" i="1"/>
  <c r="M496" i="1"/>
  <c r="N496" i="1"/>
  <c r="O496" i="1"/>
  <c r="P496" i="1"/>
  <c r="AT496" i="1"/>
  <c r="BL496" i="1"/>
  <c r="BN496" i="1"/>
  <c r="Y496" i="1"/>
  <c r="BO496" i="1"/>
  <c r="BP496" i="1"/>
  <c r="Z496" i="1"/>
  <c r="BQ496" i="1"/>
  <c r="BR496" i="1"/>
  <c r="AA496" i="1"/>
  <c r="BS496" i="1"/>
  <c r="AB496" i="1"/>
  <c r="BU496" i="1"/>
  <c r="BV496" i="1"/>
  <c r="AC496" i="1"/>
  <c r="BW496" i="1"/>
  <c r="AD496" i="1"/>
  <c r="BY496" i="1"/>
  <c r="AE496" i="1"/>
  <c r="CA496" i="1"/>
  <c r="AF496" i="1"/>
  <c r="CD496" i="1"/>
  <c r="AG496" i="1"/>
  <c r="CF496" i="1"/>
  <c r="CG496" i="1"/>
  <c r="AH496" i="1"/>
  <c r="Q496" i="1"/>
  <c r="AI496" i="1"/>
  <c r="AJ496" i="1"/>
  <c r="AK496" i="1"/>
  <c r="AL496" i="1"/>
  <c r="AM496" i="1"/>
  <c r="AN496" i="1"/>
  <c r="AO496" i="1"/>
  <c r="AQ496" i="1"/>
  <c r="AR496" i="1"/>
  <c r="AS496" i="1"/>
  <c r="R496" i="1"/>
  <c r="AU496" i="1"/>
  <c r="AW496" i="1"/>
  <c r="AX496" i="1"/>
  <c r="AY496" i="1"/>
  <c r="AZ496" i="1"/>
  <c r="BA496" i="1"/>
  <c r="V496" i="1"/>
  <c r="W496" i="1"/>
  <c r="X496" i="1"/>
  <c r="BB496" i="1"/>
  <c r="BC496" i="1"/>
  <c r="BD496" i="1"/>
  <c r="BE496" i="1"/>
  <c r="BF496" i="1"/>
  <c r="BG496" i="1"/>
  <c r="BH496" i="1"/>
  <c r="BI496" i="1"/>
  <c r="BJ496" i="1"/>
  <c r="BK496" i="1"/>
  <c r="BM496" i="1"/>
  <c r="BT496" i="1"/>
  <c r="BX496" i="1"/>
  <c r="BZ496" i="1"/>
  <c r="CB496" i="1"/>
  <c r="CC496" i="1"/>
  <c r="CE496" i="1"/>
  <c r="A497" i="1"/>
  <c r="B497" i="1"/>
  <c r="C497" i="1"/>
  <c r="D497" i="1"/>
  <c r="E497" i="1"/>
  <c r="F497" i="1"/>
  <c r="G497" i="1"/>
  <c r="H497" i="1"/>
  <c r="I497" i="1"/>
  <c r="J497" i="1"/>
  <c r="K497" i="1"/>
  <c r="L497" i="1"/>
  <c r="M497" i="1"/>
  <c r="N497" i="1"/>
  <c r="O497" i="1"/>
  <c r="P497" i="1"/>
  <c r="AT497" i="1"/>
  <c r="BL497" i="1"/>
  <c r="BN497" i="1"/>
  <c r="Y497" i="1"/>
  <c r="BO497" i="1"/>
  <c r="BP497" i="1"/>
  <c r="Z497" i="1"/>
  <c r="BQ497" i="1"/>
  <c r="BR497" i="1"/>
  <c r="AA497" i="1"/>
  <c r="BS497" i="1"/>
  <c r="BT497" i="1"/>
  <c r="AB497" i="1"/>
  <c r="BU497" i="1"/>
  <c r="BV497" i="1"/>
  <c r="AC497" i="1"/>
  <c r="BW497" i="1"/>
  <c r="BX497" i="1"/>
  <c r="AD497" i="1"/>
  <c r="BY497" i="1"/>
  <c r="BZ497" i="1"/>
  <c r="AE497" i="1"/>
  <c r="CA497" i="1"/>
  <c r="AF497" i="1"/>
  <c r="CD497" i="1"/>
  <c r="AG497" i="1"/>
  <c r="CF497" i="1"/>
  <c r="CG497" i="1"/>
  <c r="AH497" i="1"/>
  <c r="Q497" i="1"/>
  <c r="AI497" i="1"/>
  <c r="AJ497" i="1"/>
  <c r="AK497" i="1"/>
  <c r="AL497" i="1"/>
  <c r="AM497" i="1"/>
  <c r="AN497" i="1"/>
  <c r="AO497" i="1"/>
  <c r="AQ497" i="1"/>
  <c r="AR497" i="1"/>
  <c r="AS497" i="1"/>
  <c r="R497" i="1"/>
  <c r="AU497" i="1"/>
  <c r="AW497" i="1"/>
  <c r="AX497" i="1"/>
  <c r="AY497" i="1"/>
  <c r="AZ497" i="1"/>
  <c r="BA497" i="1"/>
  <c r="V497" i="1"/>
  <c r="BB497" i="1"/>
  <c r="BC497" i="1"/>
  <c r="BD497" i="1"/>
  <c r="BE497" i="1"/>
  <c r="BF497" i="1"/>
  <c r="BG497" i="1"/>
  <c r="BH497" i="1"/>
  <c r="BI497" i="1"/>
  <c r="BJ497" i="1"/>
  <c r="BK497" i="1"/>
  <c r="BM497" i="1"/>
  <c r="CB497" i="1"/>
  <c r="CC497" i="1"/>
  <c r="CE497" i="1"/>
  <c r="A498" i="1"/>
  <c r="B498" i="1"/>
  <c r="C498" i="1"/>
  <c r="D498" i="1"/>
  <c r="E498" i="1"/>
  <c r="F498" i="1"/>
  <c r="G498" i="1"/>
  <c r="H498" i="1"/>
  <c r="I498" i="1"/>
  <c r="J498" i="1"/>
  <c r="K498" i="1"/>
  <c r="L498" i="1"/>
  <c r="M498" i="1"/>
  <c r="N498" i="1"/>
  <c r="O498" i="1"/>
  <c r="P498" i="1"/>
  <c r="AT498" i="1"/>
  <c r="BL498" i="1"/>
  <c r="BN498" i="1"/>
  <c r="Y498" i="1"/>
  <c r="BO498" i="1"/>
  <c r="BP498" i="1"/>
  <c r="Z498" i="1"/>
  <c r="BQ498" i="1"/>
  <c r="BR498" i="1"/>
  <c r="AA498" i="1"/>
  <c r="BS498" i="1"/>
  <c r="AB498" i="1"/>
  <c r="BU498" i="1"/>
  <c r="BV498" i="1"/>
  <c r="AC498" i="1"/>
  <c r="BW498" i="1"/>
  <c r="BX498" i="1"/>
  <c r="AD498" i="1"/>
  <c r="BY498" i="1"/>
  <c r="BZ498" i="1"/>
  <c r="AE498" i="1"/>
  <c r="CA498" i="1"/>
  <c r="AF498" i="1"/>
  <c r="CD498" i="1"/>
  <c r="AG498" i="1"/>
  <c r="CF498" i="1"/>
  <c r="CG498" i="1"/>
  <c r="AH498" i="1"/>
  <c r="Q498" i="1"/>
  <c r="AI498" i="1"/>
  <c r="AJ498" i="1"/>
  <c r="AK498" i="1"/>
  <c r="AL498" i="1"/>
  <c r="AM498" i="1"/>
  <c r="AN498" i="1"/>
  <c r="AO498" i="1"/>
  <c r="AQ498" i="1"/>
  <c r="AR498" i="1"/>
  <c r="AS498" i="1"/>
  <c r="R498" i="1"/>
  <c r="AU498" i="1"/>
  <c r="AW498" i="1"/>
  <c r="AX498" i="1"/>
  <c r="AY498" i="1"/>
  <c r="AZ498" i="1"/>
  <c r="BA498" i="1"/>
  <c r="V498" i="1"/>
  <c r="W498" i="1"/>
  <c r="X498" i="1"/>
  <c r="BB498" i="1"/>
  <c r="BC498" i="1"/>
  <c r="BD498" i="1"/>
  <c r="BE498" i="1"/>
  <c r="BF498" i="1"/>
  <c r="BG498" i="1"/>
  <c r="BH498" i="1"/>
  <c r="BI498" i="1"/>
  <c r="BJ498" i="1"/>
  <c r="BK498" i="1"/>
  <c r="BM498" i="1"/>
  <c r="BT498" i="1"/>
  <c r="CB498" i="1"/>
  <c r="CC498" i="1"/>
  <c r="CE498" i="1"/>
  <c r="A499" i="1"/>
  <c r="B499" i="1"/>
  <c r="C499" i="1"/>
  <c r="D499" i="1"/>
  <c r="E499" i="1"/>
  <c r="F499" i="1"/>
  <c r="G499" i="1"/>
  <c r="H499" i="1"/>
  <c r="I499" i="1"/>
  <c r="J499" i="1"/>
  <c r="K499" i="1"/>
  <c r="L499" i="1"/>
  <c r="M499" i="1"/>
  <c r="N499" i="1"/>
  <c r="O499" i="1"/>
  <c r="P499" i="1"/>
  <c r="AT499" i="1"/>
  <c r="BL499" i="1"/>
  <c r="BN499" i="1"/>
  <c r="Y499" i="1"/>
  <c r="BO499" i="1"/>
  <c r="BP499" i="1"/>
  <c r="Z499" i="1"/>
  <c r="BQ499" i="1"/>
  <c r="BR499" i="1"/>
  <c r="AA499" i="1"/>
  <c r="BS499" i="1"/>
  <c r="BT499" i="1"/>
  <c r="AB499" i="1"/>
  <c r="BU499" i="1"/>
  <c r="BV499" i="1"/>
  <c r="AC499" i="1"/>
  <c r="BW499" i="1"/>
  <c r="AD499" i="1"/>
  <c r="BY499" i="1"/>
  <c r="AE499" i="1"/>
  <c r="CA499" i="1"/>
  <c r="AF499" i="1"/>
  <c r="CD499" i="1"/>
  <c r="AG499" i="1"/>
  <c r="CF499" i="1"/>
  <c r="CG499" i="1"/>
  <c r="AH499" i="1"/>
  <c r="Q499" i="1"/>
  <c r="AI499" i="1"/>
  <c r="AJ499" i="1"/>
  <c r="AK499" i="1"/>
  <c r="AL499" i="1"/>
  <c r="AM499" i="1"/>
  <c r="AN499" i="1"/>
  <c r="AO499" i="1"/>
  <c r="AQ499" i="1"/>
  <c r="AR499" i="1"/>
  <c r="AS499" i="1"/>
  <c r="R499" i="1"/>
  <c r="AU499" i="1"/>
  <c r="AW499" i="1"/>
  <c r="AX499" i="1"/>
  <c r="AY499" i="1"/>
  <c r="AZ499" i="1"/>
  <c r="BA499" i="1"/>
  <c r="V499" i="1"/>
  <c r="BB499" i="1"/>
  <c r="BC499" i="1"/>
  <c r="BD499" i="1"/>
  <c r="BE499" i="1"/>
  <c r="BF499" i="1"/>
  <c r="BG499" i="1"/>
  <c r="BH499" i="1"/>
  <c r="BI499" i="1"/>
  <c r="BJ499" i="1"/>
  <c r="BK499" i="1"/>
  <c r="BM499" i="1"/>
  <c r="BX499" i="1"/>
  <c r="BZ499" i="1"/>
  <c r="CB499" i="1"/>
  <c r="CC499" i="1"/>
  <c r="CE499" i="1"/>
  <c r="A500" i="1"/>
  <c r="B500" i="1"/>
  <c r="C500" i="1"/>
  <c r="D500" i="1"/>
  <c r="E500" i="1"/>
  <c r="F500" i="1"/>
  <c r="G500" i="1"/>
  <c r="H500" i="1"/>
  <c r="I500" i="1"/>
  <c r="J500" i="1"/>
  <c r="K500" i="1"/>
  <c r="L500" i="1"/>
  <c r="M500" i="1"/>
  <c r="N500" i="1"/>
  <c r="O500" i="1"/>
  <c r="P500" i="1"/>
  <c r="AT500" i="1"/>
  <c r="BL500" i="1"/>
  <c r="BN500" i="1"/>
  <c r="Y500" i="1"/>
  <c r="BO500" i="1"/>
  <c r="BP500" i="1"/>
  <c r="Z500" i="1"/>
  <c r="BQ500" i="1"/>
  <c r="BR500" i="1"/>
  <c r="AA500" i="1"/>
  <c r="BS500" i="1"/>
  <c r="BT500" i="1"/>
  <c r="AB500" i="1"/>
  <c r="BU500" i="1"/>
  <c r="BV500" i="1"/>
  <c r="AC500" i="1"/>
  <c r="BW500" i="1"/>
  <c r="AD500" i="1"/>
  <c r="BY500" i="1"/>
  <c r="AE500" i="1"/>
  <c r="CA500" i="1"/>
  <c r="AF500" i="1"/>
  <c r="CD500" i="1"/>
  <c r="AG500" i="1"/>
  <c r="CF500" i="1"/>
  <c r="CG500" i="1"/>
  <c r="AH500" i="1"/>
  <c r="Q500" i="1"/>
  <c r="AI500" i="1"/>
  <c r="AJ500" i="1"/>
  <c r="AK500" i="1"/>
  <c r="AL500" i="1"/>
  <c r="AM500" i="1"/>
  <c r="AN500" i="1"/>
  <c r="AO500" i="1"/>
  <c r="AQ500" i="1"/>
  <c r="AR500" i="1"/>
  <c r="AS500" i="1"/>
  <c r="R500" i="1"/>
  <c r="AU500" i="1"/>
  <c r="AW500" i="1"/>
  <c r="AX500" i="1"/>
  <c r="AY500" i="1"/>
  <c r="AZ500" i="1"/>
  <c r="BA500" i="1"/>
  <c r="V500" i="1"/>
  <c r="W500" i="1"/>
  <c r="X500" i="1"/>
  <c r="BB500" i="1"/>
  <c r="BC500" i="1"/>
  <c r="BD500" i="1"/>
  <c r="BE500" i="1"/>
  <c r="BF500" i="1"/>
  <c r="BG500" i="1"/>
  <c r="BH500" i="1"/>
  <c r="BI500" i="1"/>
  <c r="BJ500" i="1"/>
  <c r="BK500" i="1"/>
  <c r="BM500" i="1"/>
  <c r="BX500" i="1"/>
  <c r="BZ500" i="1"/>
  <c r="CB500" i="1"/>
  <c r="CC500" i="1"/>
  <c r="CE500" i="1"/>
  <c r="A501" i="1"/>
  <c r="B501" i="1"/>
  <c r="C501" i="1"/>
  <c r="D501" i="1"/>
  <c r="E501" i="1"/>
  <c r="F501" i="1"/>
  <c r="G501" i="1"/>
  <c r="H501" i="1"/>
  <c r="I501" i="1"/>
  <c r="J501" i="1"/>
  <c r="K501" i="1"/>
  <c r="L501" i="1"/>
  <c r="M501" i="1"/>
  <c r="N501" i="1"/>
  <c r="O501" i="1"/>
  <c r="P501" i="1"/>
  <c r="AT501" i="1"/>
  <c r="BL501" i="1"/>
  <c r="BN501" i="1"/>
  <c r="Y501" i="1"/>
  <c r="BO501" i="1"/>
  <c r="BP501" i="1"/>
  <c r="Z501" i="1"/>
  <c r="BQ501" i="1"/>
  <c r="BR501" i="1"/>
  <c r="AA501" i="1"/>
  <c r="BS501" i="1"/>
  <c r="AB501" i="1"/>
  <c r="BU501" i="1"/>
  <c r="BV501" i="1"/>
  <c r="AC501" i="1"/>
  <c r="BW501" i="1"/>
  <c r="BX501" i="1"/>
  <c r="AD501" i="1"/>
  <c r="BY501" i="1"/>
  <c r="BZ501" i="1"/>
  <c r="AE501" i="1"/>
  <c r="CA501" i="1"/>
  <c r="AF501" i="1"/>
  <c r="CD501" i="1"/>
  <c r="AG501" i="1"/>
  <c r="CF501" i="1"/>
  <c r="CG501" i="1"/>
  <c r="AH501" i="1"/>
  <c r="Q501" i="1"/>
  <c r="AI501" i="1"/>
  <c r="AJ501" i="1"/>
  <c r="AK501" i="1"/>
  <c r="AL501" i="1"/>
  <c r="AM501" i="1"/>
  <c r="AN501" i="1"/>
  <c r="AO501" i="1"/>
  <c r="AQ501" i="1"/>
  <c r="AR501" i="1"/>
  <c r="AS501" i="1"/>
  <c r="R501" i="1"/>
  <c r="AU501" i="1"/>
  <c r="AW501" i="1"/>
  <c r="AX501" i="1"/>
  <c r="AY501" i="1"/>
  <c r="AZ501" i="1"/>
  <c r="BA501" i="1"/>
  <c r="V501" i="1"/>
  <c r="W501" i="1"/>
  <c r="X501" i="1"/>
  <c r="BB501" i="1"/>
  <c r="BC501" i="1"/>
  <c r="BD501" i="1"/>
  <c r="BE501" i="1"/>
  <c r="BF501" i="1"/>
  <c r="BG501" i="1"/>
  <c r="BH501" i="1"/>
  <c r="BI501" i="1"/>
  <c r="BJ501" i="1"/>
  <c r="BK501" i="1"/>
  <c r="BM501" i="1"/>
  <c r="BT501" i="1"/>
  <c r="CB501" i="1"/>
  <c r="CC501" i="1"/>
  <c r="CE501" i="1"/>
  <c r="A502" i="1"/>
  <c r="B502" i="1"/>
  <c r="C502" i="1"/>
  <c r="D502" i="1"/>
  <c r="E502" i="1"/>
  <c r="F502" i="1"/>
  <c r="G502" i="1"/>
  <c r="H502" i="1"/>
  <c r="I502" i="1"/>
  <c r="J502" i="1"/>
  <c r="K502" i="1"/>
  <c r="L502" i="1"/>
  <c r="M502" i="1"/>
  <c r="N502" i="1"/>
  <c r="O502" i="1"/>
  <c r="P502" i="1"/>
  <c r="AT502" i="1"/>
  <c r="BL502" i="1"/>
  <c r="BN502" i="1"/>
  <c r="Y502" i="1"/>
  <c r="BO502" i="1"/>
  <c r="BP502" i="1"/>
  <c r="Z502" i="1"/>
  <c r="BQ502" i="1"/>
  <c r="BR502" i="1"/>
  <c r="AA502" i="1"/>
  <c r="BS502" i="1"/>
  <c r="BT502" i="1"/>
  <c r="AB502" i="1"/>
  <c r="BU502" i="1"/>
  <c r="BV502" i="1"/>
  <c r="AC502" i="1"/>
  <c r="BW502" i="1"/>
  <c r="BX502" i="1"/>
  <c r="AD502" i="1"/>
  <c r="BY502" i="1"/>
  <c r="BZ502" i="1"/>
  <c r="AE502" i="1"/>
  <c r="CA502" i="1"/>
  <c r="AF502" i="1"/>
  <c r="CD502" i="1"/>
  <c r="AG502" i="1"/>
  <c r="CF502" i="1"/>
  <c r="CG502" i="1"/>
  <c r="AH502" i="1"/>
  <c r="Q502" i="1"/>
  <c r="AI502" i="1"/>
  <c r="AJ502" i="1"/>
  <c r="AK502" i="1"/>
  <c r="AL502" i="1"/>
  <c r="AM502" i="1"/>
  <c r="AN502" i="1"/>
  <c r="AO502" i="1"/>
  <c r="AQ502" i="1"/>
  <c r="AR502" i="1"/>
  <c r="AS502" i="1"/>
  <c r="R502" i="1"/>
  <c r="AU502" i="1"/>
  <c r="AW502" i="1"/>
  <c r="AX502" i="1"/>
  <c r="AY502" i="1"/>
  <c r="AZ502" i="1"/>
  <c r="BA502" i="1"/>
  <c r="V502" i="1"/>
  <c r="W502" i="1"/>
  <c r="X502" i="1"/>
  <c r="BB502" i="1"/>
  <c r="BC502" i="1"/>
  <c r="BD502" i="1"/>
  <c r="BE502" i="1"/>
  <c r="BF502" i="1"/>
  <c r="BG502" i="1"/>
  <c r="BH502" i="1"/>
  <c r="BI502" i="1"/>
  <c r="BJ502" i="1"/>
  <c r="BK502" i="1"/>
  <c r="BM502" i="1"/>
  <c r="CB502" i="1"/>
  <c r="CC502" i="1"/>
  <c r="CE502" i="1"/>
  <c r="A503" i="1"/>
  <c r="B503" i="1"/>
  <c r="C503" i="1"/>
  <c r="D503" i="1"/>
  <c r="E503" i="1"/>
  <c r="F503" i="1"/>
  <c r="G503" i="1"/>
  <c r="H503" i="1"/>
  <c r="I503" i="1"/>
  <c r="J503" i="1"/>
  <c r="K503" i="1"/>
  <c r="L503" i="1"/>
  <c r="M503" i="1"/>
  <c r="N503" i="1"/>
  <c r="O503" i="1"/>
  <c r="P503" i="1"/>
  <c r="AT503" i="1"/>
  <c r="BL503" i="1"/>
  <c r="BN503" i="1"/>
  <c r="Y503" i="1"/>
  <c r="BO503" i="1"/>
  <c r="BP503" i="1"/>
  <c r="Z503" i="1"/>
  <c r="BQ503" i="1"/>
  <c r="BR503" i="1"/>
  <c r="AA503" i="1"/>
  <c r="BS503" i="1"/>
  <c r="BT503" i="1"/>
  <c r="AB503" i="1"/>
  <c r="BU503" i="1"/>
  <c r="BV503" i="1"/>
  <c r="AC503" i="1"/>
  <c r="BW503" i="1"/>
  <c r="AD503" i="1"/>
  <c r="BY503" i="1"/>
  <c r="AE503" i="1"/>
  <c r="CA503" i="1"/>
  <c r="AF503" i="1"/>
  <c r="CD503" i="1"/>
  <c r="AG503" i="1"/>
  <c r="CF503" i="1"/>
  <c r="CG503" i="1"/>
  <c r="AH503" i="1"/>
  <c r="Q503" i="1"/>
  <c r="AI503" i="1"/>
  <c r="AJ503" i="1"/>
  <c r="AK503" i="1"/>
  <c r="AL503" i="1"/>
  <c r="AM503" i="1"/>
  <c r="AN503" i="1"/>
  <c r="AO503" i="1"/>
  <c r="AQ503" i="1"/>
  <c r="AR503" i="1"/>
  <c r="AS503" i="1"/>
  <c r="R503" i="1"/>
  <c r="AU503" i="1"/>
  <c r="AW503" i="1"/>
  <c r="AX503" i="1"/>
  <c r="AY503" i="1"/>
  <c r="AZ503" i="1"/>
  <c r="BA503" i="1"/>
  <c r="V503" i="1"/>
  <c r="BB503" i="1"/>
  <c r="BC503" i="1"/>
  <c r="BD503" i="1"/>
  <c r="BE503" i="1"/>
  <c r="BF503" i="1"/>
  <c r="BG503" i="1"/>
  <c r="BH503" i="1"/>
  <c r="BI503" i="1"/>
  <c r="BJ503" i="1"/>
  <c r="BK503" i="1"/>
  <c r="BM503" i="1"/>
  <c r="BX503" i="1"/>
  <c r="BZ503" i="1"/>
  <c r="CB503" i="1"/>
  <c r="CC503" i="1"/>
  <c r="CE503" i="1"/>
  <c r="A504" i="1"/>
  <c r="B504" i="1"/>
  <c r="C504" i="1"/>
  <c r="D504" i="1"/>
  <c r="E504" i="1"/>
  <c r="F504" i="1"/>
  <c r="G504" i="1"/>
  <c r="H504" i="1"/>
  <c r="I504" i="1"/>
  <c r="J504" i="1"/>
  <c r="K504" i="1"/>
  <c r="L504" i="1"/>
  <c r="M504" i="1"/>
  <c r="N504" i="1"/>
  <c r="O504" i="1"/>
  <c r="P504" i="1"/>
  <c r="AT504" i="1"/>
  <c r="BL504" i="1"/>
  <c r="BN504" i="1"/>
  <c r="Y504" i="1"/>
  <c r="BO504" i="1"/>
  <c r="BP504" i="1"/>
  <c r="Z504" i="1"/>
  <c r="BQ504" i="1"/>
  <c r="BR504" i="1"/>
  <c r="AA504" i="1"/>
  <c r="BS504" i="1"/>
  <c r="BT504" i="1"/>
  <c r="AB504" i="1"/>
  <c r="BU504" i="1"/>
  <c r="BV504" i="1"/>
  <c r="AC504" i="1"/>
  <c r="BW504" i="1"/>
  <c r="AD504" i="1"/>
  <c r="BY504" i="1"/>
  <c r="AE504" i="1"/>
  <c r="CA504" i="1"/>
  <c r="AF504" i="1"/>
  <c r="CD504" i="1"/>
  <c r="AG504" i="1"/>
  <c r="CF504" i="1"/>
  <c r="CG504" i="1"/>
  <c r="AH504" i="1"/>
  <c r="Q504" i="1"/>
  <c r="AI504" i="1"/>
  <c r="AJ504" i="1"/>
  <c r="AK504" i="1"/>
  <c r="AL504" i="1"/>
  <c r="AM504" i="1"/>
  <c r="AN504" i="1"/>
  <c r="AO504" i="1"/>
  <c r="AQ504" i="1"/>
  <c r="AR504" i="1"/>
  <c r="AS504" i="1"/>
  <c r="R504" i="1"/>
  <c r="AU504" i="1"/>
  <c r="AW504" i="1"/>
  <c r="AX504" i="1"/>
  <c r="AY504" i="1"/>
  <c r="AZ504" i="1"/>
  <c r="BA504" i="1"/>
  <c r="V504" i="1"/>
  <c r="W504" i="1"/>
  <c r="X504" i="1"/>
  <c r="BB504" i="1"/>
  <c r="BC504" i="1"/>
  <c r="BD504" i="1"/>
  <c r="BE504" i="1"/>
  <c r="BF504" i="1"/>
  <c r="BG504" i="1"/>
  <c r="BH504" i="1"/>
  <c r="BI504" i="1"/>
  <c r="BJ504" i="1"/>
  <c r="BK504" i="1"/>
  <c r="BM504" i="1"/>
  <c r="BX504" i="1"/>
  <c r="BZ504" i="1"/>
  <c r="CB504" i="1"/>
  <c r="CC504" i="1"/>
  <c r="CE504" i="1"/>
  <c r="A505" i="1"/>
  <c r="B505" i="1"/>
  <c r="C505" i="1"/>
  <c r="D505" i="1"/>
  <c r="E505" i="1"/>
  <c r="F505" i="1"/>
  <c r="G505" i="1"/>
  <c r="H505" i="1"/>
  <c r="I505" i="1"/>
  <c r="J505" i="1"/>
  <c r="K505" i="1"/>
  <c r="L505" i="1"/>
  <c r="M505" i="1"/>
  <c r="N505" i="1"/>
  <c r="O505" i="1"/>
  <c r="P505" i="1"/>
  <c r="AT505" i="1"/>
  <c r="BL505" i="1"/>
  <c r="Y505" i="1"/>
  <c r="BO505" i="1"/>
  <c r="BP505" i="1"/>
  <c r="Z505" i="1"/>
  <c r="BQ505" i="1"/>
  <c r="BR505" i="1"/>
  <c r="AA505" i="1"/>
  <c r="BS505" i="1"/>
  <c r="AB505" i="1"/>
  <c r="BU505" i="1"/>
  <c r="BV505" i="1"/>
  <c r="AC505" i="1"/>
  <c r="BW505" i="1"/>
  <c r="AD505" i="1"/>
  <c r="BY505" i="1"/>
  <c r="AE505" i="1"/>
  <c r="CA505" i="1"/>
  <c r="AF505" i="1"/>
  <c r="CD505" i="1"/>
  <c r="AG505" i="1"/>
  <c r="CF505" i="1"/>
  <c r="CG505" i="1"/>
  <c r="AH505" i="1"/>
  <c r="Q505" i="1"/>
  <c r="AI505" i="1"/>
  <c r="AJ505" i="1"/>
  <c r="AK505" i="1"/>
  <c r="AL505" i="1"/>
  <c r="AM505" i="1"/>
  <c r="AN505" i="1"/>
  <c r="AO505" i="1"/>
  <c r="AQ505" i="1"/>
  <c r="AR505" i="1"/>
  <c r="AS505" i="1"/>
  <c r="R505" i="1"/>
  <c r="AU505" i="1"/>
  <c r="AW505" i="1"/>
  <c r="AX505" i="1"/>
  <c r="AY505" i="1"/>
  <c r="AZ505" i="1"/>
  <c r="BA505" i="1"/>
  <c r="V505" i="1"/>
  <c r="BB505" i="1"/>
  <c r="BC505" i="1"/>
  <c r="BD505" i="1"/>
  <c r="BE505" i="1"/>
  <c r="BF505" i="1"/>
  <c r="BG505" i="1"/>
  <c r="BH505" i="1"/>
  <c r="BI505" i="1"/>
  <c r="BJ505" i="1"/>
  <c r="BK505" i="1"/>
  <c r="BM505" i="1"/>
  <c r="BN505" i="1"/>
  <c r="BT505" i="1"/>
  <c r="BX505" i="1"/>
  <c r="BZ505" i="1"/>
  <c r="CB505" i="1"/>
  <c r="CC505" i="1"/>
  <c r="CE505" i="1"/>
  <c r="A506" i="1"/>
  <c r="B506" i="1"/>
  <c r="C506" i="1"/>
  <c r="D506" i="1"/>
  <c r="E506" i="1"/>
  <c r="F506" i="1"/>
  <c r="G506" i="1"/>
  <c r="H506" i="1"/>
  <c r="I506" i="1"/>
  <c r="J506" i="1"/>
  <c r="K506" i="1"/>
  <c r="L506" i="1"/>
  <c r="M506" i="1"/>
  <c r="N506" i="1"/>
  <c r="O506" i="1"/>
  <c r="P506" i="1"/>
  <c r="AT506" i="1"/>
  <c r="BL506" i="1"/>
  <c r="BN506" i="1"/>
  <c r="Y506" i="1"/>
  <c r="BO506" i="1"/>
  <c r="BP506" i="1"/>
  <c r="Z506" i="1"/>
  <c r="BQ506" i="1"/>
  <c r="BR506" i="1"/>
  <c r="AA506" i="1"/>
  <c r="BS506" i="1"/>
  <c r="AB506" i="1"/>
  <c r="BU506" i="1"/>
  <c r="BV506" i="1"/>
  <c r="AC506" i="1"/>
  <c r="BW506" i="1"/>
  <c r="BX506" i="1"/>
  <c r="AD506" i="1"/>
  <c r="BY506" i="1"/>
  <c r="BZ506" i="1"/>
  <c r="AE506" i="1"/>
  <c r="CA506" i="1"/>
  <c r="AF506" i="1"/>
  <c r="CD506" i="1"/>
  <c r="AG506" i="1"/>
  <c r="CF506" i="1"/>
  <c r="CG506" i="1"/>
  <c r="AH506" i="1"/>
  <c r="Q506" i="1"/>
  <c r="AI506" i="1"/>
  <c r="AJ506" i="1"/>
  <c r="AK506" i="1"/>
  <c r="AL506" i="1"/>
  <c r="AM506" i="1"/>
  <c r="AN506" i="1"/>
  <c r="AO506" i="1"/>
  <c r="AQ506" i="1"/>
  <c r="AR506" i="1"/>
  <c r="AS506" i="1"/>
  <c r="R506" i="1"/>
  <c r="AU506" i="1"/>
  <c r="AW506" i="1"/>
  <c r="AX506" i="1"/>
  <c r="AY506" i="1"/>
  <c r="AZ506" i="1"/>
  <c r="BA506" i="1"/>
  <c r="V506" i="1"/>
  <c r="W506" i="1"/>
  <c r="X506" i="1"/>
  <c r="BB506" i="1"/>
  <c r="BC506" i="1"/>
  <c r="BD506" i="1"/>
  <c r="BE506" i="1"/>
  <c r="BF506" i="1"/>
  <c r="BG506" i="1"/>
  <c r="BH506" i="1"/>
  <c r="BI506" i="1"/>
  <c r="BJ506" i="1"/>
  <c r="BK506" i="1"/>
  <c r="BM506" i="1"/>
  <c r="BT506" i="1"/>
  <c r="CB506" i="1"/>
  <c r="CC506" i="1"/>
  <c r="CE506" i="1"/>
  <c r="A507" i="1"/>
  <c r="B507" i="1"/>
  <c r="C507" i="1"/>
  <c r="D507" i="1"/>
  <c r="E507" i="1"/>
  <c r="F507" i="1"/>
  <c r="G507" i="1"/>
  <c r="H507" i="1"/>
  <c r="I507" i="1"/>
  <c r="J507" i="1"/>
  <c r="K507" i="1"/>
  <c r="L507" i="1"/>
  <c r="M507" i="1"/>
  <c r="N507" i="1"/>
  <c r="O507" i="1"/>
  <c r="P507" i="1"/>
  <c r="AT507" i="1"/>
  <c r="BL507" i="1"/>
  <c r="Y507" i="1"/>
  <c r="BO507" i="1"/>
  <c r="Z507" i="1"/>
  <c r="BQ507" i="1"/>
  <c r="AA507" i="1"/>
  <c r="BS507" i="1"/>
  <c r="AB507" i="1"/>
  <c r="BU507" i="1"/>
  <c r="AC507" i="1"/>
  <c r="BW507" i="1"/>
  <c r="AD507" i="1"/>
  <c r="BY507" i="1"/>
  <c r="AE507" i="1"/>
  <c r="CA507" i="1"/>
  <c r="AF507" i="1"/>
  <c r="CD507" i="1"/>
  <c r="AG507" i="1"/>
  <c r="CF507" i="1"/>
  <c r="CG507" i="1"/>
  <c r="AH507" i="1"/>
  <c r="Q507" i="1"/>
  <c r="AI507" i="1"/>
  <c r="AJ507" i="1"/>
  <c r="AK507" i="1"/>
  <c r="AL507" i="1"/>
  <c r="AM507" i="1"/>
  <c r="AN507" i="1"/>
  <c r="AO507" i="1"/>
  <c r="AQ507" i="1"/>
  <c r="AR507" i="1"/>
  <c r="AS507" i="1"/>
  <c r="R507" i="1"/>
  <c r="AU507" i="1"/>
  <c r="AW507" i="1"/>
  <c r="AX507" i="1"/>
  <c r="AY507" i="1"/>
  <c r="AZ507" i="1"/>
  <c r="BA507" i="1"/>
  <c r="V507" i="1"/>
  <c r="W507" i="1"/>
  <c r="X507" i="1"/>
  <c r="BB507" i="1"/>
  <c r="BC507" i="1"/>
  <c r="BD507" i="1"/>
  <c r="BE507" i="1"/>
  <c r="BF507" i="1"/>
  <c r="BG507" i="1"/>
  <c r="BH507" i="1"/>
  <c r="BI507" i="1"/>
  <c r="BJ507" i="1"/>
  <c r="BK507" i="1"/>
  <c r="BM507" i="1"/>
  <c r="BN507" i="1"/>
  <c r="BP507" i="1"/>
  <c r="BR507" i="1"/>
  <c r="BT507" i="1"/>
  <c r="BV507" i="1"/>
  <c r="BX507" i="1"/>
  <c r="BZ507" i="1"/>
  <c r="CB507" i="1"/>
  <c r="CC507" i="1"/>
  <c r="CE507" i="1"/>
  <c r="A508" i="1"/>
  <c r="B508" i="1"/>
  <c r="C508" i="1"/>
  <c r="D508" i="1"/>
  <c r="E508" i="1"/>
  <c r="F508" i="1"/>
  <c r="G508" i="1"/>
  <c r="H508" i="1"/>
  <c r="I508" i="1"/>
  <c r="J508" i="1"/>
  <c r="K508" i="1"/>
  <c r="L508" i="1"/>
  <c r="M508" i="1"/>
  <c r="N508" i="1"/>
  <c r="O508" i="1"/>
  <c r="P508" i="1"/>
  <c r="AT508" i="1"/>
  <c r="BL508" i="1"/>
  <c r="BN508" i="1"/>
  <c r="Y508" i="1"/>
  <c r="BO508" i="1"/>
  <c r="BP508" i="1"/>
  <c r="Z508" i="1"/>
  <c r="BQ508" i="1"/>
  <c r="BR508" i="1"/>
  <c r="AA508" i="1"/>
  <c r="BS508" i="1"/>
  <c r="BT508" i="1"/>
  <c r="AB508" i="1"/>
  <c r="BU508" i="1"/>
  <c r="AC508" i="1"/>
  <c r="BW508" i="1"/>
  <c r="AD508" i="1"/>
  <c r="BY508" i="1"/>
  <c r="AE508" i="1"/>
  <c r="CA508" i="1"/>
  <c r="AF508" i="1"/>
  <c r="CD508" i="1"/>
  <c r="AG508" i="1"/>
  <c r="CF508" i="1"/>
  <c r="CG508" i="1"/>
  <c r="AH508" i="1"/>
  <c r="Q508" i="1"/>
  <c r="AI508" i="1"/>
  <c r="AJ508" i="1"/>
  <c r="AK508" i="1"/>
  <c r="AL508" i="1"/>
  <c r="AM508" i="1"/>
  <c r="AN508" i="1"/>
  <c r="AO508" i="1"/>
  <c r="AQ508" i="1"/>
  <c r="AR508" i="1"/>
  <c r="AS508" i="1"/>
  <c r="R508" i="1"/>
  <c r="AU508" i="1"/>
  <c r="AW508" i="1"/>
  <c r="AX508" i="1"/>
  <c r="AY508" i="1"/>
  <c r="AZ508" i="1"/>
  <c r="BA508" i="1"/>
  <c r="V508" i="1"/>
  <c r="W508" i="1"/>
  <c r="X508" i="1"/>
  <c r="BB508" i="1"/>
  <c r="BC508" i="1"/>
  <c r="BD508" i="1"/>
  <c r="BE508" i="1"/>
  <c r="BF508" i="1"/>
  <c r="BG508" i="1"/>
  <c r="BH508" i="1"/>
  <c r="BI508" i="1"/>
  <c r="BJ508" i="1"/>
  <c r="BK508" i="1"/>
  <c r="BM508" i="1"/>
  <c r="BV508" i="1"/>
  <c r="BX508" i="1"/>
  <c r="BZ508" i="1"/>
  <c r="CB508" i="1"/>
  <c r="CC508" i="1"/>
  <c r="CE508" i="1"/>
  <c r="A509" i="1"/>
  <c r="B509" i="1"/>
  <c r="C509" i="1"/>
  <c r="D509" i="1"/>
  <c r="E509" i="1"/>
  <c r="F509" i="1"/>
  <c r="G509" i="1"/>
  <c r="H509" i="1"/>
  <c r="I509" i="1"/>
  <c r="J509" i="1"/>
  <c r="K509" i="1"/>
  <c r="L509" i="1"/>
  <c r="M509" i="1"/>
  <c r="N509" i="1"/>
  <c r="O509" i="1"/>
  <c r="P509" i="1"/>
  <c r="AT509" i="1"/>
  <c r="BL509" i="1"/>
  <c r="BN509" i="1"/>
  <c r="Y509" i="1"/>
  <c r="BO509" i="1"/>
  <c r="BP509" i="1"/>
  <c r="Z509" i="1"/>
  <c r="BQ509" i="1"/>
  <c r="BR509" i="1"/>
  <c r="AA509" i="1"/>
  <c r="BS509" i="1"/>
  <c r="BT509" i="1"/>
  <c r="AB509" i="1"/>
  <c r="BU509" i="1"/>
  <c r="BV509" i="1"/>
  <c r="AC509" i="1"/>
  <c r="BW509" i="1"/>
  <c r="AD509" i="1"/>
  <c r="BY509" i="1"/>
  <c r="AE509" i="1"/>
  <c r="CA509" i="1"/>
  <c r="AF509" i="1"/>
  <c r="CD509" i="1"/>
  <c r="AG509" i="1"/>
  <c r="CF509" i="1"/>
  <c r="CG509" i="1"/>
  <c r="AH509" i="1"/>
  <c r="Q509" i="1"/>
  <c r="AI509" i="1"/>
  <c r="AJ509" i="1"/>
  <c r="AK509" i="1"/>
  <c r="AL509" i="1"/>
  <c r="AM509" i="1"/>
  <c r="AN509" i="1"/>
  <c r="AO509" i="1"/>
  <c r="AQ509" i="1"/>
  <c r="AR509" i="1"/>
  <c r="AS509" i="1"/>
  <c r="R509" i="1"/>
  <c r="AU509" i="1"/>
  <c r="AW509" i="1"/>
  <c r="AX509" i="1"/>
  <c r="AY509" i="1"/>
  <c r="AZ509" i="1"/>
  <c r="BA509" i="1"/>
  <c r="V509" i="1"/>
  <c r="W509" i="1"/>
  <c r="X509" i="1"/>
  <c r="BB509" i="1"/>
  <c r="BC509" i="1"/>
  <c r="BD509" i="1"/>
  <c r="BE509" i="1"/>
  <c r="BF509" i="1"/>
  <c r="BG509" i="1"/>
  <c r="BH509" i="1"/>
  <c r="BI509" i="1"/>
  <c r="BJ509" i="1"/>
  <c r="BK509" i="1"/>
  <c r="BM509" i="1"/>
  <c r="BX509" i="1"/>
  <c r="BZ509" i="1"/>
  <c r="CB509" i="1"/>
  <c r="CC509" i="1"/>
  <c r="CE509" i="1"/>
  <c r="A510" i="1"/>
  <c r="B510" i="1"/>
  <c r="C510" i="1"/>
  <c r="D510" i="1"/>
  <c r="E510" i="1"/>
  <c r="F510" i="1"/>
  <c r="G510" i="1"/>
  <c r="H510" i="1"/>
  <c r="I510" i="1"/>
  <c r="J510" i="1"/>
  <c r="K510" i="1"/>
  <c r="L510" i="1"/>
  <c r="M510" i="1"/>
  <c r="N510" i="1"/>
  <c r="O510" i="1"/>
  <c r="P510" i="1"/>
  <c r="AT510" i="1"/>
  <c r="BL510" i="1"/>
  <c r="BN510" i="1"/>
  <c r="Y510" i="1"/>
  <c r="BO510" i="1"/>
  <c r="BP510" i="1"/>
  <c r="Z510" i="1"/>
  <c r="BQ510" i="1"/>
  <c r="BR510" i="1"/>
  <c r="AA510" i="1"/>
  <c r="BS510" i="1"/>
  <c r="BT510" i="1"/>
  <c r="AB510" i="1"/>
  <c r="BU510" i="1"/>
  <c r="BV510" i="1"/>
  <c r="AC510" i="1"/>
  <c r="BW510" i="1"/>
  <c r="AD510" i="1"/>
  <c r="BY510" i="1"/>
  <c r="AE510" i="1"/>
  <c r="CA510" i="1"/>
  <c r="AF510" i="1"/>
  <c r="CD510" i="1"/>
  <c r="AG510" i="1"/>
  <c r="CF510" i="1"/>
  <c r="CG510" i="1"/>
  <c r="AH510" i="1"/>
  <c r="Q510" i="1"/>
  <c r="AI510" i="1"/>
  <c r="AJ510" i="1"/>
  <c r="AK510" i="1"/>
  <c r="AL510" i="1"/>
  <c r="AM510" i="1"/>
  <c r="AN510" i="1"/>
  <c r="AO510" i="1"/>
  <c r="AQ510" i="1"/>
  <c r="AR510" i="1"/>
  <c r="AS510" i="1"/>
  <c r="R510" i="1"/>
  <c r="AU510" i="1"/>
  <c r="AW510" i="1"/>
  <c r="AX510" i="1"/>
  <c r="AY510" i="1"/>
  <c r="AZ510" i="1"/>
  <c r="BA510" i="1"/>
  <c r="V510" i="1"/>
  <c r="X510" i="1"/>
  <c r="W510" i="1"/>
  <c r="BB510" i="1"/>
  <c r="BC510" i="1"/>
  <c r="BD510" i="1"/>
  <c r="BE510" i="1"/>
  <c r="BF510" i="1"/>
  <c r="BG510" i="1"/>
  <c r="BH510" i="1"/>
  <c r="BI510" i="1"/>
  <c r="BJ510" i="1"/>
  <c r="BK510" i="1"/>
  <c r="BM510" i="1"/>
  <c r="BX510" i="1"/>
  <c r="BZ510" i="1"/>
  <c r="CB510" i="1"/>
  <c r="CC510" i="1"/>
  <c r="CE510" i="1"/>
  <c r="A511" i="1"/>
  <c r="B511" i="1"/>
  <c r="C511" i="1"/>
  <c r="D511" i="1"/>
  <c r="E511" i="1"/>
  <c r="F511" i="1"/>
  <c r="G511" i="1"/>
  <c r="H511" i="1"/>
  <c r="I511" i="1"/>
  <c r="J511" i="1"/>
  <c r="K511" i="1"/>
  <c r="L511" i="1"/>
  <c r="M511" i="1"/>
  <c r="N511" i="1"/>
  <c r="O511" i="1"/>
  <c r="P511" i="1"/>
  <c r="AT511" i="1"/>
  <c r="BL511" i="1"/>
  <c r="BN511" i="1"/>
  <c r="Y511" i="1"/>
  <c r="BO511" i="1"/>
  <c r="BP511" i="1"/>
  <c r="Z511" i="1"/>
  <c r="BQ511" i="1"/>
  <c r="BR511" i="1"/>
  <c r="AA511" i="1"/>
  <c r="BS511" i="1"/>
  <c r="BT511" i="1"/>
  <c r="AB511" i="1"/>
  <c r="BU511" i="1"/>
  <c r="BV511" i="1"/>
  <c r="AC511" i="1"/>
  <c r="BW511" i="1"/>
  <c r="AD511" i="1"/>
  <c r="BY511" i="1"/>
  <c r="AE511" i="1"/>
  <c r="CA511" i="1"/>
  <c r="AF511" i="1"/>
  <c r="CD511" i="1"/>
  <c r="AG511" i="1"/>
  <c r="CF511" i="1"/>
  <c r="CG511" i="1"/>
  <c r="AH511" i="1"/>
  <c r="Q511" i="1"/>
  <c r="AI511" i="1"/>
  <c r="AJ511" i="1"/>
  <c r="AK511" i="1"/>
  <c r="AL511" i="1"/>
  <c r="AM511" i="1"/>
  <c r="AN511" i="1"/>
  <c r="AO511" i="1"/>
  <c r="AQ511" i="1"/>
  <c r="AR511" i="1"/>
  <c r="AS511" i="1"/>
  <c r="R511" i="1"/>
  <c r="AU511" i="1"/>
  <c r="AW511" i="1"/>
  <c r="AX511" i="1"/>
  <c r="AY511" i="1"/>
  <c r="AZ511" i="1"/>
  <c r="BA511" i="1"/>
  <c r="V511" i="1"/>
  <c r="BB511" i="1"/>
  <c r="BC511" i="1"/>
  <c r="BD511" i="1"/>
  <c r="BE511" i="1"/>
  <c r="BF511" i="1"/>
  <c r="BG511" i="1"/>
  <c r="BH511" i="1"/>
  <c r="BI511" i="1"/>
  <c r="BJ511" i="1"/>
  <c r="BK511" i="1"/>
  <c r="BM511" i="1"/>
  <c r="BX511" i="1"/>
  <c r="BZ511" i="1"/>
  <c r="CB511" i="1"/>
  <c r="CC511" i="1"/>
  <c r="CE511" i="1"/>
  <c r="A512" i="1"/>
  <c r="B512" i="1"/>
  <c r="C512" i="1"/>
  <c r="D512" i="1"/>
  <c r="E512" i="1"/>
  <c r="F512" i="1"/>
  <c r="G512" i="1"/>
  <c r="H512" i="1"/>
  <c r="I512" i="1"/>
  <c r="J512" i="1"/>
  <c r="K512" i="1"/>
  <c r="L512" i="1"/>
  <c r="M512" i="1"/>
  <c r="N512" i="1"/>
  <c r="O512" i="1"/>
  <c r="P512" i="1"/>
  <c r="AT512" i="1"/>
  <c r="BL512" i="1"/>
  <c r="BN512" i="1"/>
  <c r="Y512" i="1"/>
  <c r="BO512" i="1"/>
  <c r="Z512" i="1"/>
  <c r="BQ512" i="1"/>
  <c r="AA512" i="1"/>
  <c r="BS512" i="1"/>
  <c r="AB512" i="1"/>
  <c r="BU512" i="1"/>
  <c r="AC512" i="1"/>
  <c r="BW512" i="1"/>
  <c r="AD512" i="1"/>
  <c r="BY512" i="1"/>
  <c r="AE512" i="1"/>
  <c r="CA512" i="1"/>
  <c r="AF512" i="1"/>
  <c r="CD512" i="1"/>
  <c r="AG512" i="1"/>
  <c r="CF512" i="1"/>
  <c r="CG512" i="1"/>
  <c r="AH512" i="1"/>
  <c r="Q512" i="1"/>
  <c r="AI512" i="1"/>
  <c r="AJ512" i="1"/>
  <c r="AK512" i="1"/>
  <c r="AL512" i="1"/>
  <c r="AM512" i="1"/>
  <c r="AN512" i="1"/>
  <c r="AO512" i="1"/>
  <c r="AQ512" i="1"/>
  <c r="AR512" i="1"/>
  <c r="AS512" i="1"/>
  <c r="R512" i="1"/>
  <c r="AU512" i="1"/>
  <c r="AW512" i="1"/>
  <c r="AX512" i="1"/>
  <c r="AY512" i="1"/>
  <c r="AZ512" i="1"/>
  <c r="BA512" i="1"/>
  <c r="V512" i="1"/>
  <c r="W512" i="1"/>
  <c r="X512" i="1"/>
  <c r="BB512" i="1"/>
  <c r="BC512" i="1"/>
  <c r="BD512" i="1"/>
  <c r="BE512" i="1"/>
  <c r="BF512" i="1"/>
  <c r="BG512" i="1"/>
  <c r="BH512" i="1"/>
  <c r="BI512" i="1"/>
  <c r="BJ512" i="1"/>
  <c r="BK512" i="1"/>
  <c r="BM512" i="1"/>
  <c r="BP512" i="1"/>
  <c r="BR512" i="1"/>
  <c r="BT512" i="1"/>
  <c r="BV512" i="1"/>
  <c r="BX512" i="1"/>
  <c r="BZ512" i="1"/>
  <c r="CB512" i="1"/>
  <c r="CC512" i="1"/>
  <c r="CE512" i="1"/>
  <c r="A513" i="1"/>
  <c r="B513" i="1"/>
  <c r="C513" i="1"/>
  <c r="D513" i="1"/>
  <c r="E513" i="1"/>
  <c r="F513" i="1"/>
  <c r="G513" i="1"/>
  <c r="H513" i="1"/>
  <c r="I513" i="1"/>
  <c r="J513" i="1"/>
  <c r="K513" i="1"/>
  <c r="L513" i="1"/>
  <c r="M513" i="1"/>
  <c r="N513" i="1"/>
  <c r="O513" i="1"/>
  <c r="P513" i="1"/>
  <c r="AT513" i="1"/>
  <c r="BL513" i="1"/>
  <c r="BN513" i="1"/>
  <c r="Y513" i="1"/>
  <c r="BO513" i="1"/>
  <c r="BP513" i="1"/>
  <c r="Z513" i="1"/>
  <c r="BQ513" i="1"/>
  <c r="BR513" i="1"/>
  <c r="AA513" i="1"/>
  <c r="BS513" i="1"/>
  <c r="BT513" i="1"/>
  <c r="AB513" i="1"/>
  <c r="BU513" i="1"/>
  <c r="BV513" i="1"/>
  <c r="AC513" i="1"/>
  <c r="BW513" i="1"/>
  <c r="BX513" i="1"/>
  <c r="AD513" i="1"/>
  <c r="BY513" i="1"/>
  <c r="BZ513" i="1"/>
  <c r="AE513" i="1"/>
  <c r="CA513" i="1"/>
  <c r="AF513" i="1"/>
  <c r="CD513" i="1"/>
  <c r="AG513" i="1"/>
  <c r="CF513" i="1"/>
  <c r="CG513" i="1"/>
  <c r="AH513" i="1"/>
  <c r="Q513" i="1"/>
  <c r="AI513" i="1"/>
  <c r="AJ513" i="1"/>
  <c r="AK513" i="1"/>
  <c r="AL513" i="1"/>
  <c r="AM513" i="1"/>
  <c r="AN513" i="1"/>
  <c r="AO513" i="1"/>
  <c r="AQ513" i="1"/>
  <c r="AR513" i="1"/>
  <c r="AS513" i="1"/>
  <c r="R513" i="1"/>
  <c r="AU513" i="1"/>
  <c r="AW513" i="1"/>
  <c r="AX513" i="1"/>
  <c r="AY513" i="1"/>
  <c r="AZ513" i="1"/>
  <c r="BA513" i="1"/>
  <c r="V513" i="1"/>
  <c r="BB513" i="1"/>
  <c r="BC513" i="1"/>
  <c r="BD513" i="1"/>
  <c r="BE513" i="1"/>
  <c r="BF513" i="1"/>
  <c r="BG513" i="1"/>
  <c r="BH513" i="1"/>
  <c r="BI513" i="1"/>
  <c r="BJ513" i="1"/>
  <c r="BK513" i="1"/>
  <c r="BM513" i="1"/>
  <c r="CB513" i="1"/>
  <c r="CC513" i="1"/>
  <c r="CE513" i="1"/>
  <c r="A514" i="1"/>
  <c r="B514" i="1"/>
  <c r="C514" i="1"/>
  <c r="D514" i="1"/>
  <c r="E514" i="1"/>
  <c r="F514" i="1"/>
  <c r="G514" i="1"/>
  <c r="H514" i="1"/>
  <c r="I514" i="1"/>
  <c r="J514" i="1"/>
  <c r="K514" i="1"/>
  <c r="L514" i="1"/>
  <c r="M514" i="1"/>
  <c r="N514" i="1"/>
  <c r="O514" i="1"/>
  <c r="P514" i="1"/>
  <c r="AT514" i="1"/>
  <c r="BL514" i="1"/>
  <c r="Y514" i="1"/>
  <c r="BO514" i="1"/>
  <c r="Z514" i="1"/>
  <c r="BQ514" i="1"/>
  <c r="BR514" i="1"/>
  <c r="AA514" i="1"/>
  <c r="BS514" i="1"/>
  <c r="AB514" i="1"/>
  <c r="BU514" i="1"/>
  <c r="AC514" i="1"/>
  <c r="BW514" i="1"/>
  <c r="AD514" i="1"/>
  <c r="BY514" i="1"/>
  <c r="AE514" i="1"/>
  <c r="CA514" i="1"/>
  <c r="AF514" i="1"/>
  <c r="CD514" i="1"/>
  <c r="AG514" i="1"/>
  <c r="CF514" i="1"/>
  <c r="CG514" i="1"/>
  <c r="AH514" i="1"/>
  <c r="Q514" i="1"/>
  <c r="AI514" i="1"/>
  <c r="AJ514" i="1"/>
  <c r="AK514" i="1"/>
  <c r="AL514" i="1"/>
  <c r="AM514" i="1"/>
  <c r="AN514" i="1"/>
  <c r="AO514" i="1"/>
  <c r="AQ514" i="1"/>
  <c r="AR514" i="1"/>
  <c r="AS514" i="1"/>
  <c r="R514" i="1"/>
  <c r="AU514" i="1"/>
  <c r="AW514" i="1"/>
  <c r="AX514" i="1"/>
  <c r="AY514" i="1"/>
  <c r="AZ514" i="1"/>
  <c r="BA514" i="1"/>
  <c r="V514" i="1"/>
  <c r="X514" i="1"/>
  <c r="W514" i="1"/>
  <c r="BB514" i="1"/>
  <c r="BC514" i="1"/>
  <c r="BD514" i="1"/>
  <c r="BE514" i="1"/>
  <c r="BF514" i="1"/>
  <c r="BG514" i="1"/>
  <c r="BH514" i="1"/>
  <c r="BI514" i="1"/>
  <c r="BJ514" i="1"/>
  <c r="BK514" i="1"/>
  <c r="BM514" i="1"/>
  <c r="BN514" i="1"/>
  <c r="BP514" i="1"/>
  <c r="BT514" i="1"/>
  <c r="BV514" i="1"/>
  <c r="BX514" i="1"/>
  <c r="BZ514" i="1"/>
  <c r="CB514" i="1"/>
  <c r="CC514" i="1"/>
  <c r="CE514" i="1"/>
  <c r="A515" i="1"/>
  <c r="B515" i="1"/>
  <c r="C515" i="1"/>
  <c r="D515" i="1"/>
  <c r="E515" i="1"/>
  <c r="F515" i="1"/>
  <c r="G515" i="1"/>
  <c r="H515" i="1"/>
  <c r="I515" i="1"/>
  <c r="J515" i="1"/>
  <c r="K515" i="1"/>
  <c r="L515" i="1"/>
  <c r="M515" i="1"/>
  <c r="N515" i="1"/>
  <c r="O515" i="1"/>
  <c r="P515" i="1"/>
  <c r="AT515" i="1"/>
  <c r="BL515" i="1"/>
  <c r="Y515" i="1"/>
  <c r="BO515" i="1"/>
  <c r="Z515" i="1"/>
  <c r="BQ515" i="1"/>
  <c r="BR515" i="1"/>
  <c r="AA515" i="1"/>
  <c r="BS515" i="1"/>
  <c r="AB515" i="1"/>
  <c r="BU515" i="1"/>
  <c r="AC515" i="1"/>
  <c r="BW515" i="1"/>
  <c r="AD515" i="1"/>
  <c r="BY515" i="1"/>
  <c r="AE515" i="1"/>
  <c r="CA515" i="1"/>
  <c r="AF515" i="1"/>
  <c r="CD515" i="1"/>
  <c r="AG515" i="1"/>
  <c r="CF515" i="1"/>
  <c r="CG515" i="1"/>
  <c r="AH515" i="1"/>
  <c r="Q515" i="1"/>
  <c r="AI515" i="1"/>
  <c r="AJ515" i="1"/>
  <c r="AK515" i="1"/>
  <c r="AL515" i="1"/>
  <c r="AM515" i="1"/>
  <c r="AN515" i="1"/>
  <c r="AO515" i="1"/>
  <c r="AQ515" i="1"/>
  <c r="AR515" i="1"/>
  <c r="AS515" i="1"/>
  <c r="R515" i="1"/>
  <c r="AU515" i="1"/>
  <c r="AW515" i="1"/>
  <c r="AX515" i="1"/>
  <c r="AY515" i="1"/>
  <c r="AZ515" i="1"/>
  <c r="BA515" i="1"/>
  <c r="V515" i="1"/>
  <c r="BB515" i="1"/>
  <c r="BC515" i="1"/>
  <c r="BD515" i="1"/>
  <c r="BE515" i="1"/>
  <c r="BF515" i="1"/>
  <c r="BG515" i="1"/>
  <c r="BH515" i="1"/>
  <c r="BI515" i="1"/>
  <c r="BJ515" i="1"/>
  <c r="BK515" i="1"/>
  <c r="BM515" i="1"/>
  <c r="BN515" i="1"/>
  <c r="BP515" i="1"/>
  <c r="BT515" i="1"/>
  <c r="BV515" i="1"/>
  <c r="BX515" i="1"/>
  <c r="BZ515" i="1"/>
  <c r="CB515" i="1"/>
  <c r="CC515" i="1"/>
  <c r="CE515" i="1"/>
  <c r="A516" i="1"/>
  <c r="B516" i="1"/>
  <c r="C516" i="1"/>
  <c r="D516" i="1"/>
  <c r="E516" i="1"/>
  <c r="F516" i="1"/>
  <c r="G516" i="1"/>
  <c r="H516" i="1"/>
  <c r="I516" i="1"/>
  <c r="J516" i="1"/>
  <c r="K516" i="1"/>
  <c r="L516" i="1"/>
  <c r="M516" i="1"/>
  <c r="N516" i="1"/>
  <c r="O516" i="1"/>
  <c r="P516" i="1"/>
  <c r="AT516" i="1"/>
  <c r="BL516" i="1"/>
  <c r="BN516" i="1"/>
  <c r="Y516" i="1"/>
  <c r="BO516" i="1"/>
  <c r="BP516" i="1"/>
  <c r="Z516" i="1"/>
  <c r="BQ516" i="1"/>
  <c r="BR516" i="1"/>
  <c r="AA516" i="1"/>
  <c r="BS516" i="1"/>
  <c r="AB516" i="1"/>
  <c r="BU516" i="1"/>
  <c r="AC516" i="1"/>
  <c r="BW516" i="1"/>
  <c r="AD516" i="1"/>
  <c r="BY516" i="1"/>
  <c r="AE516" i="1"/>
  <c r="CA516" i="1"/>
  <c r="AF516" i="1"/>
  <c r="CD516" i="1"/>
  <c r="AG516" i="1"/>
  <c r="CF516" i="1"/>
  <c r="CG516" i="1"/>
  <c r="AH516" i="1"/>
  <c r="Q516" i="1"/>
  <c r="AI516" i="1"/>
  <c r="AJ516" i="1"/>
  <c r="AK516" i="1"/>
  <c r="AL516" i="1"/>
  <c r="AM516" i="1"/>
  <c r="AN516" i="1"/>
  <c r="AO516" i="1"/>
  <c r="AQ516" i="1"/>
  <c r="AR516" i="1"/>
  <c r="AS516" i="1"/>
  <c r="R516" i="1"/>
  <c r="AU516" i="1"/>
  <c r="AW516" i="1"/>
  <c r="AX516" i="1"/>
  <c r="AY516" i="1"/>
  <c r="AZ516" i="1"/>
  <c r="BA516" i="1"/>
  <c r="V516" i="1"/>
  <c r="X516" i="1"/>
  <c r="W516" i="1"/>
  <c r="BB516" i="1"/>
  <c r="BC516" i="1"/>
  <c r="BD516" i="1"/>
  <c r="BE516" i="1"/>
  <c r="BF516" i="1"/>
  <c r="BG516" i="1"/>
  <c r="BH516" i="1"/>
  <c r="BI516" i="1"/>
  <c r="BJ516" i="1"/>
  <c r="BK516" i="1"/>
  <c r="BM516" i="1"/>
  <c r="BT516" i="1"/>
  <c r="BV516" i="1"/>
  <c r="BX516" i="1"/>
  <c r="BZ516" i="1"/>
  <c r="CB516" i="1"/>
  <c r="CC516" i="1"/>
  <c r="CE516" i="1"/>
  <c r="A517" i="1"/>
  <c r="B517" i="1"/>
  <c r="C517" i="1"/>
  <c r="D517" i="1"/>
  <c r="E517" i="1"/>
  <c r="F517" i="1"/>
  <c r="G517" i="1"/>
  <c r="H517" i="1"/>
  <c r="I517" i="1"/>
  <c r="J517" i="1"/>
  <c r="K517" i="1"/>
  <c r="L517" i="1"/>
  <c r="M517" i="1"/>
  <c r="N517" i="1"/>
  <c r="O517" i="1"/>
  <c r="P517" i="1"/>
  <c r="AT517" i="1"/>
  <c r="BL517" i="1"/>
  <c r="Y517" i="1"/>
  <c r="BO517" i="1"/>
  <c r="Z517" i="1"/>
  <c r="BQ517" i="1"/>
  <c r="AA517" i="1"/>
  <c r="BS517" i="1"/>
  <c r="AB517" i="1"/>
  <c r="BU517" i="1"/>
  <c r="AC517" i="1"/>
  <c r="BW517" i="1"/>
  <c r="AD517" i="1"/>
  <c r="BY517" i="1"/>
  <c r="AE517" i="1"/>
  <c r="CA517" i="1"/>
  <c r="AF517" i="1"/>
  <c r="CD517" i="1"/>
  <c r="AG517" i="1"/>
  <c r="CF517" i="1"/>
  <c r="CG517" i="1"/>
  <c r="AH517" i="1"/>
  <c r="Q517" i="1"/>
  <c r="AI517" i="1"/>
  <c r="AJ517" i="1"/>
  <c r="AK517" i="1"/>
  <c r="AL517" i="1"/>
  <c r="AM517" i="1"/>
  <c r="AN517" i="1"/>
  <c r="AO517" i="1"/>
  <c r="AQ517" i="1"/>
  <c r="AR517" i="1"/>
  <c r="AS517" i="1"/>
  <c r="R517" i="1"/>
  <c r="AU517" i="1"/>
  <c r="AW517" i="1"/>
  <c r="AX517" i="1"/>
  <c r="AY517" i="1"/>
  <c r="AZ517" i="1"/>
  <c r="BA517" i="1"/>
  <c r="V517" i="1"/>
  <c r="X517" i="1"/>
  <c r="W517" i="1"/>
  <c r="BB517" i="1"/>
  <c r="BC517" i="1"/>
  <c r="BD517" i="1"/>
  <c r="BE517" i="1"/>
  <c r="BF517" i="1"/>
  <c r="BG517" i="1"/>
  <c r="BH517" i="1"/>
  <c r="BI517" i="1"/>
  <c r="BJ517" i="1"/>
  <c r="BK517" i="1"/>
  <c r="BM517" i="1"/>
  <c r="BN517" i="1"/>
  <c r="BP517" i="1"/>
  <c r="BR517" i="1"/>
  <c r="BT517" i="1"/>
  <c r="BV517" i="1"/>
  <c r="BX517" i="1"/>
  <c r="BZ517" i="1"/>
  <c r="CB517" i="1"/>
  <c r="CC517" i="1"/>
  <c r="CE517" i="1"/>
  <c r="A518" i="1"/>
  <c r="B518" i="1"/>
  <c r="C518" i="1"/>
  <c r="D518" i="1"/>
  <c r="E518" i="1"/>
  <c r="F518" i="1"/>
  <c r="G518" i="1"/>
  <c r="H518" i="1"/>
  <c r="I518" i="1"/>
  <c r="J518" i="1"/>
  <c r="K518" i="1"/>
  <c r="L518" i="1"/>
  <c r="M518" i="1"/>
  <c r="N518" i="1"/>
  <c r="O518" i="1"/>
  <c r="P518" i="1"/>
  <c r="AT518" i="1"/>
  <c r="BL518" i="1"/>
  <c r="BN518" i="1"/>
  <c r="Y518" i="1"/>
  <c r="BO518" i="1"/>
  <c r="BP518" i="1"/>
  <c r="Z518" i="1"/>
  <c r="BQ518" i="1"/>
  <c r="BR518" i="1"/>
  <c r="AA518" i="1"/>
  <c r="BS518" i="1"/>
  <c r="BT518" i="1"/>
  <c r="AB518" i="1"/>
  <c r="BU518" i="1"/>
  <c r="BV518" i="1"/>
  <c r="AC518" i="1"/>
  <c r="BW518" i="1"/>
  <c r="BX518" i="1"/>
  <c r="AD518" i="1"/>
  <c r="BY518" i="1"/>
  <c r="BZ518" i="1"/>
  <c r="AE518" i="1"/>
  <c r="CA518" i="1"/>
  <c r="AF518" i="1"/>
  <c r="CD518" i="1"/>
  <c r="AG518" i="1"/>
  <c r="CF518" i="1"/>
  <c r="CG518" i="1"/>
  <c r="AH518" i="1"/>
  <c r="Q518" i="1"/>
  <c r="AI518" i="1"/>
  <c r="AJ518" i="1"/>
  <c r="AK518" i="1"/>
  <c r="AL518" i="1"/>
  <c r="AM518" i="1"/>
  <c r="AN518" i="1"/>
  <c r="AO518" i="1"/>
  <c r="AQ518" i="1"/>
  <c r="AR518" i="1"/>
  <c r="AS518" i="1"/>
  <c r="R518" i="1"/>
  <c r="AU518" i="1"/>
  <c r="AW518" i="1"/>
  <c r="AX518" i="1"/>
  <c r="AY518" i="1"/>
  <c r="AZ518" i="1"/>
  <c r="BA518" i="1"/>
  <c r="V518" i="1"/>
  <c r="W518" i="1"/>
  <c r="X518" i="1"/>
  <c r="BB518" i="1"/>
  <c r="BC518" i="1"/>
  <c r="BD518" i="1"/>
  <c r="BE518" i="1"/>
  <c r="BF518" i="1"/>
  <c r="BG518" i="1"/>
  <c r="BH518" i="1"/>
  <c r="BI518" i="1"/>
  <c r="BJ518" i="1"/>
  <c r="BK518" i="1"/>
  <c r="BM518" i="1"/>
  <c r="CB518" i="1"/>
  <c r="CC518" i="1"/>
  <c r="CE518" i="1"/>
  <c r="A519" i="1"/>
  <c r="B519" i="1"/>
  <c r="C519" i="1"/>
  <c r="D519" i="1"/>
  <c r="E519" i="1"/>
  <c r="F519" i="1"/>
  <c r="G519" i="1"/>
  <c r="H519" i="1"/>
  <c r="I519" i="1"/>
  <c r="J519" i="1"/>
  <c r="K519" i="1"/>
  <c r="L519" i="1"/>
  <c r="M519" i="1"/>
  <c r="N519" i="1"/>
  <c r="O519" i="1"/>
  <c r="P519" i="1"/>
  <c r="AT519" i="1"/>
  <c r="BL519" i="1"/>
  <c r="BN519" i="1"/>
  <c r="Y519" i="1"/>
  <c r="BO519" i="1"/>
  <c r="BP519" i="1"/>
  <c r="Z519" i="1"/>
  <c r="BQ519" i="1"/>
  <c r="BR519" i="1"/>
  <c r="AA519" i="1"/>
  <c r="BS519" i="1"/>
  <c r="BT519" i="1"/>
  <c r="AB519" i="1"/>
  <c r="BU519" i="1"/>
  <c r="AC519" i="1"/>
  <c r="BW519" i="1"/>
  <c r="AD519" i="1"/>
  <c r="BY519" i="1"/>
  <c r="AE519" i="1"/>
  <c r="CA519" i="1"/>
  <c r="AF519" i="1"/>
  <c r="CD519" i="1"/>
  <c r="AG519" i="1"/>
  <c r="CF519" i="1"/>
  <c r="CG519" i="1"/>
  <c r="AH519" i="1"/>
  <c r="Q519" i="1"/>
  <c r="AI519" i="1"/>
  <c r="AJ519" i="1"/>
  <c r="AK519" i="1"/>
  <c r="AL519" i="1"/>
  <c r="AM519" i="1"/>
  <c r="AN519" i="1"/>
  <c r="AO519" i="1"/>
  <c r="AQ519" i="1"/>
  <c r="AR519" i="1"/>
  <c r="AS519" i="1"/>
  <c r="R519" i="1"/>
  <c r="AU519" i="1"/>
  <c r="AW519" i="1"/>
  <c r="AX519" i="1"/>
  <c r="AY519" i="1"/>
  <c r="AZ519" i="1"/>
  <c r="BA519" i="1"/>
  <c r="V519" i="1"/>
  <c r="W519" i="1"/>
  <c r="X519" i="1"/>
  <c r="BB519" i="1"/>
  <c r="BC519" i="1"/>
  <c r="BD519" i="1"/>
  <c r="BE519" i="1"/>
  <c r="BF519" i="1"/>
  <c r="BG519" i="1"/>
  <c r="BH519" i="1"/>
  <c r="BI519" i="1"/>
  <c r="BJ519" i="1"/>
  <c r="BK519" i="1"/>
  <c r="BM519" i="1"/>
  <c r="BV519" i="1"/>
  <c r="BX519" i="1"/>
  <c r="BZ519" i="1"/>
  <c r="CB519" i="1"/>
  <c r="CC519" i="1"/>
  <c r="CE519" i="1"/>
  <c r="A520" i="1"/>
  <c r="B520" i="1"/>
  <c r="C520" i="1"/>
  <c r="D520" i="1"/>
  <c r="E520" i="1"/>
  <c r="F520" i="1"/>
  <c r="G520" i="1"/>
  <c r="H520" i="1"/>
  <c r="I520" i="1"/>
  <c r="J520" i="1"/>
  <c r="K520" i="1"/>
  <c r="L520" i="1"/>
  <c r="M520" i="1"/>
  <c r="N520" i="1"/>
  <c r="O520" i="1"/>
  <c r="P520" i="1"/>
  <c r="AT520" i="1"/>
  <c r="BL520" i="1"/>
  <c r="BN520" i="1"/>
  <c r="Y520" i="1"/>
  <c r="BO520" i="1"/>
  <c r="BP520" i="1"/>
  <c r="Z520" i="1"/>
  <c r="BQ520" i="1"/>
  <c r="BR520" i="1"/>
  <c r="AA520" i="1"/>
  <c r="BS520" i="1"/>
  <c r="AB520" i="1"/>
  <c r="BU520" i="1"/>
  <c r="BV520" i="1"/>
  <c r="AC520" i="1"/>
  <c r="BW520" i="1"/>
  <c r="BX520" i="1"/>
  <c r="AD520" i="1"/>
  <c r="BY520" i="1"/>
  <c r="BZ520" i="1"/>
  <c r="AE520" i="1"/>
  <c r="CA520" i="1"/>
  <c r="AF520" i="1"/>
  <c r="CD520" i="1"/>
  <c r="AG520" i="1"/>
  <c r="CF520" i="1"/>
  <c r="CG520" i="1"/>
  <c r="AH520" i="1"/>
  <c r="Q520" i="1"/>
  <c r="AI520" i="1"/>
  <c r="AJ520" i="1"/>
  <c r="AK520" i="1"/>
  <c r="AL520" i="1"/>
  <c r="AM520" i="1"/>
  <c r="AN520" i="1"/>
  <c r="AO520" i="1"/>
  <c r="AQ520" i="1"/>
  <c r="AR520" i="1"/>
  <c r="AS520" i="1"/>
  <c r="R520" i="1"/>
  <c r="AU520" i="1"/>
  <c r="AW520" i="1"/>
  <c r="AX520" i="1"/>
  <c r="AY520" i="1"/>
  <c r="AZ520" i="1"/>
  <c r="BA520" i="1"/>
  <c r="V520" i="1"/>
  <c r="BB520" i="1"/>
  <c r="BC520" i="1"/>
  <c r="BD520" i="1"/>
  <c r="BE520" i="1"/>
  <c r="BF520" i="1"/>
  <c r="BG520" i="1"/>
  <c r="BH520" i="1"/>
  <c r="BI520" i="1"/>
  <c r="BJ520" i="1"/>
  <c r="BK520" i="1"/>
  <c r="BM520" i="1"/>
  <c r="BT520" i="1"/>
  <c r="CB520" i="1"/>
  <c r="CC520" i="1"/>
  <c r="CE520" i="1"/>
  <c r="A521" i="1"/>
  <c r="B521" i="1"/>
  <c r="C521" i="1"/>
  <c r="D521" i="1"/>
  <c r="E521" i="1"/>
  <c r="F521" i="1"/>
  <c r="G521" i="1"/>
  <c r="H521" i="1"/>
  <c r="I521" i="1"/>
  <c r="J521" i="1"/>
  <c r="K521" i="1"/>
  <c r="L521" i="1"/>
  <c r="M521" i="1"/>
  <c r="N521" i="1"/>
  <c r="O521" i="1"/>
  <c r="P521" i="1"/>
  <c r="AT521" i="1"/>
  <c r="BL521" i="1"/>
  <c r="BN521" i="1"/>
  <c r="Y521" i="1"/>
  <c r="BO521" i="1"/>
  <c r="BP521" i="1"/>
  <c r="Z521" i="1"/>
  <c r="BQ521" i="1"/>
  <c r="BR521" i="1"/>
  <c r="AA521" i="1"/>
  <c r="BS521" i="1"/>
  <c r="BT521" i="1"/>
  <c r="AB521" i="1"/>
  <c r="BU521" i="1"/>
  <c r="BV521" i="1"/>
  <c r="AC521" i="1"/>
  <c r="BW521" i="1"/>
  <c r="BX521" i="1"/>
  <c r="AD521" i="1"/>
  <c r="BY521" i="1"/>
  <c r="BZ521" i="1"/>
  <c r="AE521" i="1"/>
  <c r="CA521" i="1"/>
  <c r="CC521" i="1"/>
  <c r="AF521" i="1"/>
  <c r="CD521" i="1"/>
  <c r="AG521" i="1"/>
  <c r="CF521" i="1"/>
  <c r="CG521" i="1"/>
  <c r="AH521" i="1"/>
  <c r="Q521" i="1"/>
  <c r="AI521" i="1"/>
  <c r="AJ521" i="1"/>
  <c r="AK521" i="1"/>
  <c r="AL521" i="1"/>
  <c r="AM521" i="1"/>
  <c r="AN521" i="1"/>
  <c r="AO521" i="1"/>
  <c r="AQ521" i="1"/>
  <c r="AR521" i="1"/>
  <c r="AS521" i="1"/>
  <c r="R521" i="1"/>
  <c r="AU521" i="1"/>
  <c r="AW521" i="1"/>
  <c r="AX521" i="1"/>
  <c r="AY521" i="1"/>
  <c r="AZ521" i="1"/>
  <c r="BA521" i="1"/>
  <c r="V521" i="1"/>
  <c r="X521" i="1"/>
  <c r="W521" i="1"/>
  <c r="BB521" i="1"/>
  <c r="BC521" i="1"/>
  <c r="BD521" i="1"/>
  <c r="BE521" i="1"/>
  <c r="BF521" i="1"/>
  <c r="BG521" i="1"/>
  <c r="BH521" i="1"/>
  <c r="BI521" i="1"/>
  <c r="BJ521" i="1"/>
  <c r="BK521" i="1"/>
  <c r="BM521" i="1"/>
  <c r="CB521" i="1"/>
  <c r="CE521" i="1"/>
  <c r="A522" i="1"/>
  <c r="B522" i="1"/>
  <c r="C522" i="1"/>
  <c r="D522" i="1"/>
  <c r="E522" i="1"/>
  <c r="F522" i="1"/>
  <c r="G522" i="1"/>
  <c r="H522" i="1"/>
  <c r="I522" i="1"/>
  <c r="J522" i="1"/>
  <c r="K522" i="1"/>
  <c r="L522" i="1"/>
  <c r="M522" i="1"/>
  <c r="N522" i="1"/>
  <c r="O522" i="1"/>
  <c r="P522" i="1"/>
  <c r="AT522" i="1"/>
  <c r="BL522" i="1"/>
  <c r="Y522" i="1"/>
  <c r="BO522" i="1"/>
  <c r="Z522" i="1"/>
  <c r="BQ522" i="1"/>
  <c r="BR522" i="1"/>
  <c r="AA522" i="1"/>
  <c r="BS522" i="1"/>
  <c r="BT522" i="1"/>
  <c r="AB522" i="1"/>
  <c r="BU522" i="1"/>
  <c r="BV522" i="1"/>
  <c r="AC522" i="1"/>
  <c r="BW522" i="1"/>
  <c r="AD522" i="1"/>
  <c r="BY522" i="1"/>
  <c r="AE522" i="1"/>
  <c r="CA522" i="1"/>
  <c r="AF522" i="1"/>
  <c r="CD522" i="1"/>
  <c r="AG522" i="1"/>
  <c r="CF522" i="1"/>
  <c r="CG522" i="1"/>
  <c r="AH522" i="1"/>
  <c r="Q522" i="1"/>
  <c r="AI522" i="1"/>
  <c r="AJ522" i="1"/>
  <c r="AK522" i="1"/>
  <c r="AL522" i="1"/>
  <c r="AM522" i="1"/>
  <c r="AN522" i="1"/>
  <c r="AO522" i="1"/>
  <c r="AQ522" i="1"/>
  <c r="AR522" i="1"/>
  <c r="AS522" i="1"/>
  <c r="R522" i="1"/>
  <c r="AU522" i="1"/>
  <c r="AW522" i="1"/>
  <c r="AX522" i="1"/>
  <c r="AY522" i="1"/>
  <c r="AZ522" i="1"/>
  <c r="BA522" i="1"/>
  <c r="V522" i="1"/>
  <c r="W522" i="1"/>
  <c r="X522" i="1"/>
  <c r="BB522" i="1"/>
  <c r="BC522" i="1"/>
  <c r="BD522" i="1"/>
  <c r="BE522" i="1"/>
  <c r="BF522" i="1"/>
  <c r="BG522" i="1"/>
  <c r="BH522" i="1"/>
  <c r="BI522" i="1"/>
  <c r="BJ522" i="1"/>
  <c r="BK522" i="1"/>
  <c r="BM522" i="1"/>
  <c r="BN522" i="1"/>
  <c r="BP522" i="1"/>
  <c r="BX522" i="1"/>
  <c r="BZ522" i="1"/>
  <c r="CB522" i="1"/>
  <c r="CC522" i="1"/>
  <c r="CE522" i="1"/>
  <c r="A523" i="1"/>
  <c r="B523" i="1"/>
  <c r="C523" i="1"/>
  <c r="D523" i="1"/>
  <c r="E523" i="1"/>
  <c r="F523" i="1"/>
  <c r="G523" i="1"/>
  <c r="H523" i="1"/>
  <c r="I523" i="1"/>
  <c r="J523" i="1"/>
  <c r="K523" i="1"/>
  <c r="L523" i="1"/>
  <c r="M523" i="1"/>
  <c r="N523" i="1"/>
  <c r="O523" i="1"/>
  <c r="P523" i="1"/>
  <c r="AT523" i="1"/>
  <c r="BL523" i="1"/>
  <c r="BN523" i="1"/>
  <c r="Y523" i="1"/>
  <c r="BO523" i="1"/>
  <c r="BP523" i="1"/>
  <c r="Z523" i="1"/>
  <c r="BQ523" i="1"/>
  <c r="BR523" i="1"/>
  <c r="AA523" i="1"/>
  <c r="BS523" i="1"/>
  <c r="BT523" i="1"/>
  <c r="AB523" i="1"/>
  <c r="BU523" i="1"/>
  <c r="BV523" i="1"/>
  <c r="AC523" i="1"/>
  <c r="BW523" i="1"/>
  <c r="BX523" i="1"/>
  <c r="AD523" i="1"/>
  <c r="BY523" i="1"/>
  <c r="BZ523" i="1"/>
  <c r="AE523" i="1"/>
  <c r="CA523" i="1"/>
  <c r="AF523" i="1"/>
  <c r="CD523" i="1"/>
  <c r="AG523" i="1"/>
  <c r="CF523" i="1"/>
  <c r="CG523" i="1"/>
  <c r="AH523" i="1"/>
  <c r="Q523" i="1"/>
  <c r="AI523" i="1"/>
  <c r="AJ523" i="1"/>
  <c r="AK523" i="1"/>
  <c r="AL523" i="1"/>
  <c r="AM523" i="1"/>
  <c r="AN523" i="1"/>
  <c r="AO523" i="1"/>
  <c r="AQ523" i="1"/>
  <c r="AR523" i="1"/>
  <c r="AS523" i="1"/>
  <c r="R523" i="1"/>
  <c r="AU523" i="1"/>
  <c r="AW523" i="1"/>
  <c r="AX523" i="1"/>
  <c r="AY523" i="1"/>
  <c r="AZ523" i="1"/>
  <c r="BA523" i="1"/>
  <c r="V523" i="1"/>
  <c r="W523" i="1"/>
  <c r="X523" i="1"/>
  <c r="BB523" i="1"/>
  <c r="BC523" i="1"/>
  <c r="BD523" i="1"/>
  <c r="BE523" i="1"/>
  <c r="BF523" i="1"/>
  <c r="BG523" i="1"/>
  <c r="BH523" i="1"/>
  <c r="BI523" i="1"/>
  <c r="BJ523" i="1"/>
  <c r="BK523" i="1"/>
  <c r="BM523" i="1"/>
  <c r="CB523" i="1"/>
  <c r="CC523" i="1"/>
  <c r="CE523" i="1"/>
  <c r="A524" i="1"/>
  <c r="B524" i="1"/>
  <c r="C524" i="1"/>
  <c r="D524" i="1"/>
  <c r="E524" i="1"/>
  <c r="F524" i="1"/>
  <c r="G524" i="1"/>
  <c r="H524" i="1"/>
  <c r="I524" i="1"/>
  <c r="J524" i="1"/>
  <c r="K524" i="1"/>
  <c r="L524" i="1"/>
  <c r="M524" i="1"/>
  <c r="N524" i="1"/>
  <c r="O524" i="1"/>
  <c r="P524" i="1"/>
  <c r="AT524" i="1"/>
  <c r="BL524" i="1"/>
  <c r="Y524" i="1"/>
  <c r="BO524" i="1"/>
  <c r="Z524" i="1"/>
  <c r="BQ524" i="1"/>
  <c r="AA524" i="1"/>
  <c r="BS524" i="1"/>
  <c r="AB524" i="1"/>
  <c r="BU524" i="1"/>
  <c r="AC524" i="1"/>
  <c r="BW524" i="1"/>
  <c r="AD524" i="1"/>
  <c r="BY524" i="1"/>
  <c r="AE524" i="1"/>
  <c r="CA524" i="1"/>
  <c r="AF524" i="1"/>
  <c r="CD524" i="1"/>
  <c r="AG524" i="1"/>
  <c r="CF524" i="1"/>
  <c r="CG524" i="1"/>
  <c r="AH524" i="1"/>
  <c r="Q524" i="1"/>
  <c r="AI524" i="1"/>
  <c r="AJ524" i="1"/>
  <c r="AK524" i="1"/>
  <c r="AL524" i="1"/>
  <c r="AM524" i="1"/>
  <c r="AN524" i="1"/>
  <c r="AO524" i="1"/>
  <c r="AQ524" i="1"/>
  <c r="AR524" i="1"/>
  <c r="AS524" i="1"/>
  <c r="R524" i="1"/>
  <c r="AU524" i="1"/>
  <c r="AW524" i="1"/>
  <c r="AX524" i="1"/>
  <c r="AY524" i="1"/>
  <c r="AZ524" i="1"/>
  <c r="BA524" i="1"/>
  <c r="V524" i="1"/>
  <c r="W524" i="1"/>
  <c r="X524" i="1"/>
  <c r="BB524" i="1"/>
  <c r="BC524" i="1"/>
  <c r="BD524" i="1"/>
  <c r="BE524" i="1"/>
  <c r="BF524" i="1"/>
  <c r="BG524" i="1"/>
  <c r="BH524" i="1"/>
  <c r="BI524" i="1"/>
  <c r="BJ524" i="1"/>
  <c r="BK524" i="1"/>
  <c r="BM524" i="1"/>
  <c r="BN524" i="1"/>
  <c r="BP524" i="1"/>
  <c r="BR524" i="1"/>
  <c r="BT524" i="1"/>
  <c r="BV524" i="1"/>
  <c r="BX524" i="1"/>
  <c r="BZ524" i="1"/>
  <c r="CB524" i="1"/>
  <c r="CC524" i="1"/>
  <c r="CE524" i="1"/>
  <c r="A525" i="1"/>
  <c r="B525" i="1"/>
  <c r="C525" i="1"/>
  <c r="D525" i="1"/>
  <c r="E525" i="1"/>
  <c r="F525" i="1"/>
  <c r="G525" i="1"/>
  <c r="H525" i="1"/>
  <c r="I525" i="1"/>
  <c r="J525" i="1"/>
  <c r="K525" i="1"/>
  <c r="L525" i="1"/>
  <c r="M525" i="1"/>
  <c r="N525" i="1"/>
  <c r="O525" i="1"/>
  <c r="P525" i="1"/>
  <c r="AT525" i="1"/>
  <c r="BL525" i="1"/>
  <c r="BN525" i="1"/>
  <c r="Y525" i="1"/>
  <c r="BO525" i="1"/>
  <c r="BP525" i="1"/>
  <c r="Z525" i="1"/>
  <c r="BQ525" i="1"/>
  <c r="BR525" i="1"/>
  <c r="AA525" i="1"/>
  <c r="BS525" i="1"/>
  <c r="AB525" i="1"/>
  <c r="BU525" i="1"/>
  <c r="AC525" i="1"/>
  <c r="BW525" i="1"/>
  <c r="AD525" i="1"/>
  <c r="BY525" i="1"/>
  <c r="AE525" i="1"/>
  <c r="CA525" i="1"/>
  <c r="AF525" i="1"/>
  <c r="CD525" i="1"/>
  <c r="AG525" i="1"/>
  <c r="CF525" i="1"/>
  <c r="CG525" i="1"/>
  <c r="AH525" i="1"/>
  <c r="Q525" i="1"/>
  <c r="AI525" i="1"/>
  <c r="AJ525" i="1"/>
  <c r="AK525" i="1"/>
  <c r="AL525" i="1"/>
  <c r="AM525" i="1"/>
  <c r="AN525" i="1"/>
  <c r="AO525" i="1"/>
  <c r="AQ525" i="1"/>
  <c r="AR525" i="1"/>
  <c r="AS525" i="1"/>
  <c r="R525" i="1"/>
  <c r="AU525" i="1"/>
  <c r="AW525" i="1"/>
  <c r="AX525" i="1"/>
  <c r="AY525" i="1"/>
  <c r="AZ525" i="1"/>
  <c r="BA525" i="1"/>
  <c r="V525" i="1"/>
  <c r="BB525" i="1"/>
  <c r="BC525" i="1"/>
  <c r="BD525" i="1"/>
  <c r="BE525" i="1"/>
  <c r="BF525" i="1"/>
  <c r="BG525" i="1"/>
  <c r="BH525" i="1"/>
  <c r="BI525" i="1"/>
  <c r="BJ525" i="1"/>
  <c r="BK525" i="1"/>
  <c r="BM525" i="1"/>
  <c r="BT525" i="1"/>
  <c r="BV525" i="1"/>
  <c r="BX525" i="1"/>
  <c r="BZ525" i="1"/>
  <c r="CB525" i="1"/>
  <c r="CC525" i="1"/>
  <c r="CE525" i="1"/>
  <c r="A526" i="1"/>
  <c r="B526" i="1"/>
  <c r="C526" i="1"/>
  <c r="D526" i="1"/>
  <c r="E526" i="1"/>
  <c r="F526" i="1"/>
  <c r="G526" i="1"/>
  <c r="H526" i="1"/>
  <c r="I526" i="1"/>
  <c r="J526" i="1"/>
  <c r="K526" i="1"/>
  <c r="L526" i="1"/>
  <c r="M526" i="1"/>
  <c r="N526" i="1"/>
  <c r="O526" i="1"/>
  <c r="P526" i="1"/>
  <c r="AT526" i="1"/>
  <c r="BL526" i="1"/>
  <c r="BN526" i="1"/>
  <c r="Y526" i="1"/>
  <c r="BO526" i="1"/>
  <c r="BP526" i="1"/>
  <c r="Z526" i="1"/>
  <c r="BQ526" i="1"/>
  <c r="BR526" i="1"/>
  <c r="AA526" i="1"/>
  <c r="BS526" i="1"/>
  <c r="BT526" i="1"/>
  <c r="AB526" i="1"/>
  <c r="BU526" i="1"/>
  <c r="BV526" i="1"/>
  <c r="AC526" i="1"/>
  <c r="BW526" i="1"/>
  <c r="BX526" i="1"/>
  <c r="AD526" i="1"/>
  <c r="BY526" i="1"/>
  <c r="BZ526" i="1"/>
  <c r="AE526" i="1"/>
  <c r="CA526" i="1"/>
  <c r="AF526" i="1"/>
  <c r="CD526" i="1"/>
  <c r="AG526" i="1"/>
  <c r="CF526" i="1"/>
  <c r="CG526" i="1"/>
  <c r="AH526" i="1"/>
  <c r="Q526" i="1"/>
  <c r="AI526" i="1"/>
  <c r="AJ526" i="1"/>
  <c r="AK526" i="1"/>
  <c r="AL526" i="1"/>
  <c r="AM526" i="1"/>
  <c r="AN526" i="1"/>
  <c r="AO526" i="1"/>
  <c r="AQ526" i="1"/>
  <c r="AR526" i="1"/>
  <c r="AS526" i="1"/>
  <c r="R526" i="1"/>
  <c r="AU526" i="1"/>
  <c r="AW526" i="1"/>
  <c r="AX526" i="1"/>
  <c r="AY526" i="1"/>
  <c r="AZ526" i="1"/>
  <c r="BA526" i="1"/>
  <c r="V526" i="1"/>
  <c r="W526" i="1"/>
  <c r="X526" i="1"/>
  <c r="BB526" i="1"/>
  <c r="BC526" i="1"/>
  <c r="BD526" i="1"/>
  <c r="BE526" i="1"/>
  <c r="BF526" i="1"/>
  <c r="BG526" i="1"/>
  <c r="BH526" i="1"/>
  <c r="BI526" i="1"/>
  <c r="BJ526" i="1"/>
  <c r="BK526" i="1"/>
  <c r="BM526" i="1"/>
  <c r="CB526" i="1"/>
  <c r="CC526" i="1"/>
  <c r="CE526" i="1"/>
  <c r="A527" i="1"/>
  <c r="B527" i="1"/>
  <c r="C527" i="1"/>
  <c r="D527" i="1"/>
  <c r="E527" i="1"/>
  <c r="F527" i="1"/>
  <c r="G527" i="1"/>
  <c r="H527" i="1"/>
  <c r="I527" i="1"/>
  <c r="J527" i="1"/>
  <c r="K527" i="1"/>
  <c r="L527" i="1"/>
  <c r="M527" i="1"/>
  <c r="N527" i="1"/>
  <c r="O527" i="1"/>
  <c r="P527" i="1"/>
  <c r="AT527" i="1"/>
  <c r="BL527" i="1"/>
  <c r="BN527" i="1"/>
  <c r="Y527" i="1"/>
  <c r="BO527" i="1"/>
  <c r="BP527" i="1"/>
  <c r="Z527" i="1"/>
  <c r="BQ527" i="1"/>
  <c r="BR527" i="1"/>
  <c r="AA527" i="1"/>
  <c r="BS527" i="1"/>
  <c r="BT527" i="1"/>
  <c r="AB527" i="1"/>
  <c r="BU527" i="1"/>
  <c r="BV527" i="1"/>
  <c r="AC527" i="1"/>
  <c r="BW527" i="1"/>
  <c r="BX527" i="1"/>
  <c r="AD527" i="1"/>
  <c r="BY527" i="1"/>
  <c r="BZ527" i="1"/>
  <c r="AE527" i="1"/>
  <c r="CA527" i="1"/>
  <c r="CC527" i="1"/>
  <c r="AF527" i="1"/>
  <c r="CD527" i="1"/>
  <c r="AG527" i="1"/>
  <c r="CF527" i="1"/>
  <c r="CG527" i="1"/>
  <c r="AH527" i="1"/>
  <c r="Q527" i="1"/>
  <c r="AI527" i="1"/>
  <c r="AJ527" i="1"/>
  <c r="AK527" i="1"/>
  <c r="AL527" i="1"/>
  <c r="AM527" i="1"/>
  <c r="AN527" i="1"/>
  <c r="AO527" i="1"/>
  <c r="AQ527" i="1"/>
  <c r="AR527" i="1"/>
  <c r="AS527" i="1"/>
  <c r="R527" i="1"/>
  <c r="AU527" i="1"/>
  <c r="AW527" i="1"/>
  <c r="AX527" i="1"/>
  <c r="AY527" i="1"/>
  <c r="AZ527" i="1"/>
  <c r="BA527" i="1"/>
  <c r="V527" i="1"/>
  <c r="W527" i="1"/>
  <c r="X527" i="1"/>
  <c r="BB527" i="1"/>
  <c r="BC527" i="1"/>
  <c r="BD527" i="1"/>
  <c r="BE527" i="1"/>
  <c r="BF527" i="1"/>
  <c r="BG527" i="1"/>
  <c r="BH527" i="1"/>
  <c r="BI527" i="1"/>
  <c r="BJ527" i="1"/>
  <c r="BK527" i="1"/>
  <c r="BM527" i="1"/>
  <c r="CB527" i="1"/>
  <c r="CE527" i="1"/>
  <c r="A528" i="1"/>
  <c r="B528" i="1"/>
  <c r="C528" i="1"/>
  <c r="D528" i="1"/>
  <c r="E528" i="1"/>
  <c r="F528" i="1"/>
  <c r="G528" i="1"/>
  <c r="H528" i="1"/>
  <c r="I528" i="1"/>
  <c r="J528" i="1"/>
  <c r="K528" i="1"/>
  <c r="L528" i="1"/>
  <c r="M528" i="1"/>
  <c r="N528" i="1"/>
  <c r="O528" i="1"/>
  <c r="P528" i="1"/>
  <c r="AT528" i="1"/>
  <c r="BL528" i="1"/>
  <c r="Y528" i="1"/>
  <c r="BO528" i="1"/>
  <c r="Z528" i="1"/>
  <c r="BQ528" i="1"/>
  <c r="AA528" i="1"/>
  <c r="BS528" i="1"/>
  <c r="AB528" i="1"/>
  <c r="BU528" i="1"/>
  <c r="AC528" i="1"/>
  <c r="BW528" i="1"/>
  <c r="AD528" i="1"/>
  <c r="BY528" i="1"/>
  <c r="AE528" i="1"/>
  <c r="CA528" i="1"/>
  <c r="AF528" i="1"/>
  <c r="CD528" i="1"/>
  <c r="AG528" i="1"/>
  <c r="CF528" i="1"/>
  <c r="CG528" i="1"/>
  <c r="AH528" i="1"/>
  <c r="Q528" i="1"/>
  <c r="AI528" i="1"/>
  <c r="AJ528" i="1"/>
  <c r="AK528" i="1"/>
  <c r="AL528" i="1"/>
  <c r="AM528" i="1"/>
  <c r="AN528" i="1"/>
  <c r="AO528" i="1"/>
  <c r="AQ528" i="1"/>
  <c r="AR528" i="1"/>
  <c r="AS528" i="1"/>
  <c r="R528" i="1"/>
  <c r="AU528" i="1"/>
  <c r="AW528" i="1"/>
  <c r="AX528" i="1"/>
  <c r="AY528" i="1"/>
  <c r="AZ528" i="1"/>
  <c r="BA528" i="1"/>
  <c r="V528" i="1"/>
  <c r="W528" i="1"/>
  <c r="X528" i="1"/>
  <c r="BB528" i="1"/>
  <c r="BC528" i="1"/>
  <c r="BD528" i="1"/>
  <c r="BE528" i="1"/>
  <c r="BF528" i="1"/>
  <c r="BG528" i="1"/>
  <c r="BH528" i="1"/>
  <c r="BI528" i="1"/>
  <c r="BJ528" i="1"/>
  <c r="BK528" i="1"/>
  <c r="BM528" i="1"/>
  <c r="BN528" i="1"/>
  <c r="BP528" i="1"/>
  <c r="BR528" i="1"/>
  <c r="BT528" i="1"/>
  <c r="BV528" i="1"/>
  <c r="BX528" i="1"/>
  <c r="BZ528" i="1"/>
  <c r="CB528" i="1"/>
  <c r="CC528" i="1"/>
  <c r="CE528" i="1"/>
  <c r="A529" i="1"/>
  <c r="B529" i="1"/>
  <c r="C529" i="1"/>
  <c r="D529" i="1"/>
  <c r="E529" i="1"/>
  <c r="F529" i="1"/>
  <c r="G529" i="1"/>
  <c r="H529" i="1"/>
  <c r="I529" i="1"/>
  <c r="J529" i="1"/>
  <c r="K529" i="1"/>
  <c r="L529" i="1"/>
  <c r="M529" i="1"/>
  <c r="N529" i="1"/>
  <c r="O529" i="1"/>
  <c r="P529" i="1"/>
  <c r="AT529" i="1"/>
  <c r="BL529" i="1"/>
  <c r="BN529" i="1"/>
  <c r="Y529" i="1"/>
  <c r="BO529" i="1"/>
  <c r="BP529" i="1"/>
  <c r="Z529" i="1"/>
  <c r="BQ529" i="1"/>
  <c r="BR529" i="1"/>
  <c r="AA529" i="1"/>
  <c r="BS529" i="1"/>
  <c r="BT529" i="1"/>
  <c r="AB529" i="1"/>
  <c r="BU529" i="1"/>
  <c r="BV529" i="1"/>
  <c r="AC529" i="1"/>
  <c r="BW529" i="1"/>
  <c r="BX529" i="1"/>
  <c r="AD529" i="1"/>
  <c r="BY529" i="1"/>
  <c r="BZ529" i="1"/>
  <c r="AE529" i="1"/>
  <c r="CA529" i="1"/>
  <c r="AF529" i="1"/>
  <c r="CD529" i="1"/>
  <c r="AG529" i="1"/>
  <c r="CF529" i="1"/>
  <c r="CG529" i="1"/>
  <c r="AH529" i="1"/>
  <c r="Q529" i="1"/>
  <c r="AI529" i="1"/>
  <c r="AJ529" i="1"/>
  <c r="AK529" i="1"/>
  <c r="AL529" i="1"/>
  <c r="AM529" i="1"/>
  <c r="AN529" i="1"/>
  <c r="AO529" i="1"/>
  <c r="AQ529" i="1"/>
  <c r="AR529" i="1"/>
  <c r="AS529" i="1"/>
  <c r="R529" i="1"/>
  <c r="AU529" i="1"/>
  <c r="AW529" i="1"/>
  <c r="AX529" i="1"/>
  <c r="AY529" i="1"/>
  <c r="AZ529" i="1"/>
  <c r="BA529" i="1"/>
  <c r="V529" i="1"/>
  <c r="BB529" i="1"/>
  <c r="BC529" i="1"/>
  <c r="BD529" i="1"/>
  <c r="BE529" i="1"/>
  <c r="BF529" i="1"/>
  <c r="BG529" i="1"/>
  <c r="BH529" i="1"/>
  <c r="BI529" i="1"/>
  <c r="BJ529" i="1"/>
  <c r="BK529" i="1"/>
  <c r="BM529" i="1"/>
  <c r="CB529" i="1"/>
  <c r="CC529" i="1"/>
  <c r="CE529" i="1"/>
  <c r="A530" i="1"/>
  <c r="B530" i="1"/>
  <c r="C530" i="1"/>
  <c r="D530" i="1"/>
  <c r="E530" i="1"/>
  <c r="F530" i="1"/>
  <c r="G530" i="1"/>
  <c r="H530" i="1"/>
  <c r="I530" i="1"/>
  <c r="J530" i="1"/>
  <c r="K530" i="1"/>
  <c r="L530" i="1"/>
  <c r="M530" i="1"/>
  <c r="N530" i="1"/>
  <c r="O530" i="1"/>
  <c r="P530" i="1"/>
  <c r="AT530" i="1"/>
  <c r="BL530" i="1"/>
  <c r="BN530" i="1"/>
  <c r="Y530" i="1"/>
  <c r="BO530" i="1"/>
  <c r="BP530" i="1"/>
  <c r="Z530" i="1"/>
  <c r="BQ530" i="1"/>
  <c r="BR530" i="1"/>
  <c r="AA530" i="1"/>
  <c r="BS530" i="1"/>
  <c r="BT530" i="1"/>
  <c r="AB530" i="1"/>
  <c r="BU530" i="1"/>
  <c r="BV530" i="1"/>
  <c r="AC530" i="1"/>
  <c r="BW530" i="1"/>
  <c r="BX530" i="1"/>
  <c r="AD530" i="1"/>
  <c r="BY530" i="1"/>
  <c r="BZ530" i="1"/>
  <c r="AE530" i="1"/>
  <c r="CA530" i="1"/>
  <c r="AF530" i="1"/>
  <c r="CD530" i="1"/>
  <c r="AG530" i="1"/>
  <c r="CF530" i="1"/>
  <c r="CG530" i="1"/>
  <c r="AH530" i="1"/>
  <c r="Q530" i="1"/>
  <c r="AI530" i="1"/>
  <c r="AJ530" i="1"/>
  <c r="AK530" i="1"/>
  <c r="AL530" i="1"/>
  <c r="AM530" i="1"/>
  <c r="AN530" i="1"/>
  <c r="AO530" i="1"/>
  <c r="AQ530" i="1"/>
  <c r="AR530" i="1"/>
  <c r="AS530" i="1"/>
  <c r="R530" i="1"/>
  <c r="AU530" i="1"/>
  <c r="AW530" i="1"/>
  <c r="AX530" i="1"/>
  <c r="AY530" i="1"/>
  <c r="AZ530" i="1"/>
  <c r="BA530" i="1"/>
  <c r="V530" i="1"/>
  <c r="W530" i="1"/>
  <c r="X530" i="1"/>
  <c r="BB530" i="1"/>
  <c r="BC530" i="1"/>
  <c r="BD530" i="1"/>
  <c r="BE530" i="1"/>
  <c r="BF530" i="1"/>
  <c r="BG530" i="1"/>
  <c r="BH530" i="1"/>
  <c r="BI530" i="1"/>
  <c r="BJ530" i="1"/>
  <c r="BK530" i="1"/>
  <c r="BM530" i="1"/>
  <c r="CB530" i="1"/>
  <c r="CC530" i="1"/>
  <c r="CE530" i="1"/>
  <c r="A531" i="1"/>
  <c r="B531" i="1"/>
  <c r="C531" i="1"/>
  <c r="D531" i="1"/>
  <c r="E531" i="1"/>
  <c r="F531" i="1"/>
  <c r="G531" i="1"/>
  <c r="H531" i="1"/>
  <c r="I531" i="1"/>
  <c r="J531" i="1"/>
  <c r="K531" i="1"/>
  <c r="L531" i="1"/>
  <c r="M531" i="1"/>
  <c r="N531" i="1"/>
  <c r="O531" i="1"/>
  <c r="P531" i="1"/>
  <c r="AT531" i="1"/>
  <c r="BL531" i="1"/>
  <c r="Y531" i="1"/>
  <c r="BO531" i="1"/>
  <c r="Z531" i="1"/>
  <c r="BQ531" i="1"/>
  <c r="AA531" i="1"/>
  <c r="BS531" i="1"/>
  <c r="AB531" i="1"/>
  <c r="BU531" i="1"/>
  <c r="AC531" i="1"/>
  <c r="BW531" i="1"/>
  <c r="AD531" i="1"/>
  <c r="BY531" i="1"/>
  <c r="AE531" i="1"/>
  <c r="CA531" i="1"/>
  <c r="AF531" i="1"/>
  <c r="CD531" i="1"/>
  <c r="AG531" i="1"/>
  <c r="CF531" i="1"/>
  <c r="CG531" i="1"/>
  <c r="AH531" i="1"/>
  <c r="Q531" i="1"/>
  <c r="AI531" i="1"/>
  <c r="AJ531" i="1"/>
  <c r="AK531" i="1"/>
  <c r="AL531" i="1"/>
  <c r="AM531" i="1"/>
  <c r="AN531" i="1"/>
  <c r="AO531" i="1"/>
  <c r="AQ531" i="1"/>
  <c r="AR531" i="1"/>
  <c r="AS531" i="1"/>
  <c r="R531" i="1"/>
  <c r="AU531" i="1"/>
  <c r="AW531" i="1"/>
  <c r="AX531" i="1"/>
  <c r="AY531" i="1"/>
  <c r="AZ531" i="1"/>
  <c r="BA531" i="1"/>
  <c r="V531" i="1"/>
  <c r="W531" i="1"/>
  <c r="X531" i="1"/>
  <c r="BB531" i="1"/>
  <c r="BC531" i="1"/>
  <c r="BD531" i="1"/>
  <c r="BE531" i="1"/>
  <c r="BF531" i="1"/>
  <c r="BG531" i="1"/>
  <c r="BH531" i="1"/>
  <c r="BI531" i="1"/>
  <c r="BJ531" i="1"/>
  <c r="BK531" i="1"/>
  <c r="BM531" i="1"/>
  <c r="BN531" i="1"/>
  <c r="BP531" i="1"/>
  <c r="BR531" i="1"/>
  <c r="BT531" i="1"/>
  <c r="BV531" i="1"/>
  <c r="BX531" i="1"/>
  <c r="BZ531" i="1"/>
  <c r="CB531" i="1"/>
  <c r="CC531" i="1"/>
  <c r="CE531" i="1"/>
  <c r="A532" i="1"/>
  <c r="B532" i="1"/>
  <c r="C532" i="1"/>
  <c r="D532" i="1"/>
  <c r="E532" i="1"/>
  <c r="F532" i="1"/>
  <c r="G532" i="1"/>
  <c r="H532" i="1"/>
  <c r="I532" i="1"/>
  <c r="J532" i="1"/>
  <c r="K532" i="1"/>
  <c r="L532" i="1"/>
  <c r="M532" i="1"/>
  <c r="N532" i="1"/>
  <c r="O532" i="1"/>
  <c r="P532" i="1"/>
  <c r="AT532" i="1"/>
  <c r="BL532" i="1"/>
  <c r="Y532" i="1"/>
  <c r="BO532" i="1"/>
  <c r="Z532" i="1"/>
  <c r="BQ532" i="1"/>
  <c r="AA532" i="1"/>
  <c r="BS532" i="1"/>
  <c r="BT532" i="1"/>
  <c r="AB532" i="1"/>
  <c r="BU532" i="1"/>
  <c r="AC532" i="1"/>
  <c r="BW532" i="1"/>
  <c r="AD532" i="1"/>
  <c r="BY532" i="1"/>
  <c r="AE532" i="1"/>
  <c r="CA532" i="1"/>
  <c r="AF532" i="1"/>
  <c r="CD532" i="1"/>
  <c r="AG532" i="1"/>
  <c r="CF532" i="1"/>
  <c r="CG532" i="1"/>
  <c r="AH532" i="1"/>
  <c r="Q532" i="1"/>
  <c r="AI532" i="1"/>
  <c r="AJ532" i="1"/>
  <c r="AK532" i="1"/>
  <c r="AL532" i="1"/>
  <c r="AM532" i="1"/>
  <c r="AN532" i="1"/>
  <c r="AO532" i="1"/>
  <c r="AQ532" i="1"/>
  <c r="AR532" i="1"/>
  <c r="AS532" i="1"/>
  <c r="R532" i="1"/>
  <c r="AU532" i="1"/>
  <c r="AW532" i="1"/>
  <c r="AX532" i="1"/>
  <c r="AY532" i="1"/>
  <c r="AZ532" i="1"/>
  <c r="BA532" i="1"/>
  <c r="V532" i="1"/>
  <c r="W532" i="1"/>
  <c r="X532" i="1"/>
  <c r="BB532" i="1"/>
  <c r="BC532" i="1"/>
  <c r="BD532" i="1"/>
  <c r="BE532" i="1"/>
  <c r="BF532" i="1"/>
  <c r="BG532" i="1"/>
  <c r="BH532" i="1"/>
  <c r="BI532" i="1"/>
  <c r="BJ532" i="1"/>
  <c r="BK532" i="1"/>
  <c r="BM532" i="1"/>
  <c r="BN532" i="1"/>
  <c r="BP532" i="1"/>
  <c r="BR532" i="1"/>
  <c r="BV532" i="1"/>
  <c r="BX532" i="1"/>
  <c r="BZ532" i="1"/>
  <c r="CB532" i="1"/>
  <c r="CC532" i="1"/>
  <c r="CE532" i="1"/>
  <c r="A533" i="1"/>
  <c r="B533" i="1"/>
  <c r="C533" i="1"/>
  <c r="D533" i="1"/>
  <c r="E533" i="1"/>
  <c r="F533" i="1"/>
  <c r="G533" i="1"/>
  <c r="H533" i="1"/>
  <c r="I533" i="1"/>
  <c r="J533" i="1"/>
  <c r="K533" i="1"/>
  <c r="L533" i="1"/>
  <c r="M533" i="1"/>
  <c r="N533" i="1"/>
  <c r="O533" i="1"/>
  <c r="P533" i="1"/>
  <c r="AT533" i="1"/>
  <c r="BL533" i="1"/>
  <c r="BN533" i="1"/>
  <c r="Y533" i="1"/>
  <c r="BO533" i="1"/>
  <c r="BP533" i="1"/>
  <c r="Z533" i="1"/>
  <c r="BQ533" i="1"/>
  <c r="BR533" i="1"/>
  <c r="AA533" i="1"/>
  <c r="BS533" i="1"/>
  <c r="AB533" i="1"/>
  <c r="BU533" i="1"/>
  <c r="BV533" i="1"/>
  <c r="AC533" i="1"/>
  <c r="BW533" i="1"/>
  <c r="BX533" i="1"/>
  <c r="AD533" i="1"/>
  <c r="BY533" i="1"/>
  <c r="BZ533" i="1"/>
  <c r="AE533" i="1"/>
  <c r="CA533" i="1"/>
  <c r="AF533" i="1"/>
  <c r="CD533" i="1"/>
  <c r="AG533" i="1"/>
  <c r="CF533" i="1"/>
  <c r="CG533" i="1"/>
  <c r="AH533" i="1"/>
  <c r="Q533" i="1"/>
  <c r="AI533" i="1"/>
  <c r="AJ533" i="1"/>
  <c r="AK533" i="1"/>
  <c r="AL533" i="1"/>
  <c r="AM533" i="1"/>
  <c r="AN533" i="1"/>
  <c r="AO533" i="1"/>
  <c r="AQ533" i="1"/>
  <c r="AR533" i="1"/>
  <c r="AS533" i="1"/>
  <c r="R533" i="1"/>
  <c r="AU533" i="1"/>
  <c r="AW533" i="1"/>
  <c r="AX533" i="1"/>
  <c r="AY533" i="1"/>
  <c r="AZ533" i="1"/>
  <c r="BA533" i="1"/>
  <c r="V533" i="1"/>
  <c r="X533" i="1"/>
  <c r="W533" i="1"/>
  <c r="BB533" i="1"/>
  <c r="BC533" i="1"/>
  <c r="BD533" i="1"/>
  <c r="BE533" i="1"/>
  <c r="BF533" i="1"/>
  <c r="BG533" i="1"/>
  <c r="BH533" i="1"/>
  <c r="BI533" i="1"/>
  <c r="BJ533" i="1"/>
  <c r="BK533" i="1"/>
  <c r="BM533" i="1"/>
  <c r="BT533" i="1"/>
  <c r="CB533" i="1"/>
  <c r="CC533" i="1"/>
  <c r="CE533" i="1"/>
  <c r="A534" i="1"/>
  <c r="B534" i="1"/>
  <c r="C534" i="1"/>
  <c r="D534" i="1"/>
  <c r="E534" i="1"/>
  <c r="F534" i="1"/>
  <c r="G534" i="1"/>
  <c r="H534" i="1"/>
  <c r="I534" i="1"/>
  <c r="J534" i="1"/>
  <c r="K534" i="1"/>
  <c r="L534" i="1"/>
  <c r="M534" i="1"/>
  <c r="N534" i="1"/>
  <c r="O534" i="1"/>
  <c r="P534" i="1"/>
  <c r="AT534" i="1"/>
  <c r="BL534" i="1"/>
  <c r="BN534" i="1"/>
  <c r="Y534" i="1"/>
  <c r="BO534" i="1"/>
  <c r="BP534" i="1"/>
  <c r="Z534" i="1"/>
  <c r="BQ534" i="1"/>
  <c r="BR534" i="1"/>
  <c r="AA534" i="1"/>
  <c r="BS534" i="1"/>
  <c r="BT534" i="1"/>
  <c r="AB534" i="1"/>
  <c r="BU534" i="1"/>
  <c r="BV534" i="1"/>
  <c r="AC534" i="1"/>
  <c r="BW534" i="1"/>
  <c r="AD534" i="1"/>
  <c r="BY534" i="1"/>
  <c r="AE534" i="1"/>
  <c r="CA534" i="1"/>
  <c r="AF534" i="1"/>
  <c r="CD534" i="1"/>
  <c r="AG534" i="1"/>
  <c r="CF534" i="1"/>
  <c r="CG534" i="1"/>
  <c r="AH534" i="1"/>
  <c r="Q534" i="1"/>
  <c r="AI534" i="1"/>
  <c r="AJ534" i="1"/>
  <c r="AK534" i="1"/>
  <c r="AL534" i="1"/>
  <c r="AM534" i="1"/>
  <c r="AN534" i="1"/>
  <c r="AO534" i="1"/>
  <c r="AQ534" i="1"/>
  <c r="AR534" i="1"/>
  <c r="AS534" i="1"/>
  <c r="R534" i="1"/>
  <c r="AU534" i="1"/>
  <c r="AW534" i="1"/>
  <c r="AX534" i="1"/>
  <c r="AY534" i="1"/>
  <c r="AZ534" i="1"/>
  <c r="BA534" i="1"/>
  <c r="V534" i="1"/>
  <c r="X534" i="1"/>
  <c r="W534" i="1"/>
  <c r="BB534" i="1"/>
  <c r="BC534" i="1"/>
  <c r="BD534" i="1"/>
  <c r="BE534" i="1"/>
  <c r="BF534" i="1"/>
  <c r="BG534" i="1"/>
  <c r="BH534" i="1"/>
  <c r="BI534" i="1"/>
  <c r="BJ534" i="1"/>
  <c r="BK534" i="1"/>
  <c r="BM534" i="1"/>
  <c r="BX534" i="1"/>
  <c r="BZ534" i="1"/>
  <c r="CB534" i="1"/>
  <c r="CC534" i="1"/>
  <c r="CE534" i="1"/>
  <c r="A535" i="1"/>
  <c r="B535" i="1"/>
  <c r="C535" i="1"/>
  <c r="D535" i="1"/>
  <c r="E535" i="1"/>
  <c r="F535" i="1"/>
  <c r="G535" i="1"/>
  <c r="H535" i="1"/>
  <c r="I535" i="1"/>
  <c r="J535" i="1"/>
  <c r="K535" i="1"/>
  <c r="L535" i="1"/>
  <c r="M535" i="1"/>
  <c r="N535" i="1"/>
  <c r="O535" i="1"/>
  <c r="P535" i="1"/>
  <c r="AT535" i="1"/>
  <c r="BL535" i="1"/>
  <c r="BN535" i="1"/>
  <c r="Y535" i="1"/>
  <c r="BO535" i="1"/>
  <c r="BP535" i="1"/>
  <c r="Z535" i="1"/>
  <c r="BQ535" i="1"/>
  <c r="BR535" i="1"/>
  <c r="AA535" i="1"/>
  <c r="BS535" i="1"/>
  <c r="BT535" i="1"/>
  <c r="AB535" i="1"/>
  <c r="BU535" i="1"/>
  <c r="BV535" i="1"/>
  <c r="AC535" i="1"/>
  <c r="BW535" i="1"/>
  <c r="AD535" i="1"/>
  <c r="BY535" i="1"/>
  <c r="AE535" i="1"/>
  <c r="CA535" i="1"/>
  <c r="AF535" i="1"/>
  <c r="CD535" i="1"/>
  <c r="AG535" i="1"/>
  <c r="CF535" i="1"/>
  <c r="CG535" i="1"/>
  <c r="AH535" i="1"/>
  <c r="Q535" i="1"/>
  <c r="AI535" i="1"/>
  <c r="AJ535" i="1"/>
  <c r="AK535" i="1"/>
  <c r="AL535" i="1"/>
  <c r="AM535" i="1"/>
  <c r="AN535" i="1"/>
  <c r="AO535" i="1"/>
  <c r="AQ535" i="1"/>
  <c r="AR535" i="1"/>
  <c r="AS535" i="1"/>
  <c r="R535" i="1"/>
  <c r="AU535" i="1"/>
  <c r="AW535" i="1"/>
  <c r="AX535" i="1"/>
  <c r="AY535" i="1"/>
  <c r="AZ535" i="1"/>
  <c r="BA535" i="1"/>
  <c r="V535" i="1"/>
  <c r="BB535" i="1"/>
  <c r="BC535" i="1"/>
  <c r="BD535" i="1"/>
  <c r="BE535" i="1"/>
  <c r="BF535" i="1"/>
  <c r="BG535" i="1"/>
  <c r="BH535" i="1"/>
  <c r="BI535" i="1"/>
  <c r="BJ535" i="1"/>
  <c r="BK535" i="1"/>
  <c r="BM535" i="1"/>
  <c r="BX535" i="1"/>
  <c r="BZ535" i="1"/>
  <c r="CB535" i="1"/>
  <c r="CC535" i="1"/>
  <c r="CE535" i="1"/>
  <c r="A536" i="1"/>
  <c r="B536" i="1"/>
  <c r="C536" i="1"/>
  <c r="D536" i="1"/>
  <c r="E536" i="1"/>
  <c r="F536" i="1"/>
  <c r="G536" i="1"/>
  <c r="H536" i="1"/>
  <c r="I536" i="1"/>
  <c r="J536" i="1"/>
  <c r="K536" i="1"/>
  <c r="L536" i="1"/>
  <c r="M536" i="1"/>
  <c r="N536" i="1"/>
  <c r="O536" i="1"/>
  <c r="P536" i="1"/>
  <c r="AT536" i="1"/>
  <c r="BL536" i="1"/>
  <c r="BN536" i="1"/>
  <c r="Y536" i="1"/>
  <c r="BO536" i="1"/>
  <c r="BP536" i="1"/>
  <c r="Z536" i="1"/>
  <c r="BQ536" i="1"/>
  <c r="BR536" i="1"/>
  <c r="AA536" i="1"/>
  <c r="BS536" i="1"/>
  <c r="AB536" i="1"/>
  <c r="BU536" i="1"/>
  <c r="BV536" i="1"/>
  <c r="AC536" i="1"/>
  <c r="BW536" i="1"/>
  <c r="BX536" i="1"/>
  <c r="AD536" i="1"/>
  <c r="BY536" i="1"/>
  <c r="BZ536" i="1"/>
  <c r="AE536" i="1"/>
  <c r="CA536" i="1"/>
  <c r="AF536" i="1"/>
  <c r="CD536" i="1"/>
  <c r="AG536" i="1"/>
  <c r="CF536" i="1"/>
  <c r="CG536" i="1"/>
  <c r="AH536" i="1"/>
  <c r="Q536" i="1"/>
  <c r="AI536" i="1"/>
  <c r="AJ536" i="1"/>
  <c r="AK536" i="1"/>
  <c r="AL536" i="1"/>
  <c r="AM536" i="1"/>
  <c r="AN536" i="1"/>
  <c r="AO536" i="1"/>
  <c r="AQ536" i="1"/>
  <c r="AR536" i="1"/>
  <c r="AS536" i="1"/>
  <c r="R536" i="1"/>
  <c r="AU536" i="1"/>
  <c r="AW536" i="1"/>
  <c r="AX536" i="1"/>
  <c r="AY536" i="1"/>
  <c r="AZ536" i="1"/>
  <c r="BA536" i="1"/>
  <c r="V536" i="1"/>
  <c r="BB536" i="1"/>
  <c r="BC536" i="1"/>
  <c r="BD536" i="1"/>
  <c r="BE536" i="1"/>
  <c r="BF536" i="1"/>
  <c r="BG536" i="1"/>
  <c r="BH536" i="1"/>
  <c r="BI536" i="1"/>
  <c r="BJ536" i="1"/>
  <c r="BK536" i="1"/>
  <c r="BM536" i="1"/>
  <c r="BT536" i="1"/>
  <c r="CB536" i="1"/>
  <c r="CC536" i="1"/>
  <c r="CE536" i="1"/>
  <c r="A537" i="1"/>
  <c r="B537" i="1"/>
  <c r="C537" i="1"/>
  <c r="D537" i="1"/>
  <c r="E537" i="1"/>
  <c r="F537" i="1"/>
  <c r="G537" i="1"/>
  <c r="H537" i="1"/>
  <c r="I537" i="1"/>
  <c r="J537" i="1"/>
  <c r="K537" i="1"/>
  <c r="L537" i="1"/>
  <c r="M537" i="1"/>
  <c r="N537" i="1"/>
  <c r="O537" i="1"/>
  <c r="P537" i="1"/>
  <c r="AT537" i="1"/>
  <c r="BL537" i="1"/>
  <c r="Y537" i="1"/>
  <c r="BO537" i="1"/>
  <c r="Z537" i="1"/>
  <c r="BQ537" i="1"/>
  <c r="BR537" i="1"/>
  <c r="AA537" i="1"/>
  <c r="BS537" i="1"/>
  <c r="AB537" i="1"/>
  <c r="BU537" i="1"/>
  <c r="AC537" i="1"/>
  <c r="BW537" i="1"/>
  <c r="AD537" i="1"/>
  <c r="BY537" i="1"/>
  <c r="AE537" i="1"/>
  <c r="CA537" i="1"/>
  <c r="AF537" i="1"/>
  <c r="CD537" i="1"/>
  <c r="AG537" i="1"/>
  <c r="CF537" i="1"/>
  <c r="CG537" i="1"/>
  <c r="AH537" i="1"/>
  <c r="Q537" i="1"/>
  <c r="AI537" i="1"/>
  <c r="AJ537" i="1"/>
  <c r="AK537" i="1"/>
  <c r="AL537" i="1"/>
  <c r="AM537" i="1"/>
  <c r="AN537" i="1"/>
  <c r="AO537" i="1"/>
  <c r="AQ537" i="1"/>
  <c r="AR537" i="1"/>
  <c r="AS537" i="1"/>
  <c r="R537" i="1"/>
  <c r="AU537" i="1"/>
  <c r="AW537" i="1"/>
  <c r="AX537" i="1"/>
  <c r="AY537" i="1"/>
  <c r="AZ537" i="1"/>
  <c r="BA537" i="1"/>
  <c r="V537" i="1"/>
  <c r="W537" i="1"/>
  <c r="X537" i="1"/>
  <c r="BB537" i="1"/>
  <c r="BC537" i="1"/>
  <c r="BD537" i="1"/>
  <c r="BE537" i="1"/>
  <c r="BF537" i="1"/>
  <c r="BG537" i="1"/>
  <c r="BH537" i="1"/>
  <c r="BI537" i="1"/>
  <c r="BJ537" i="1"/>
  <c r="BK537" i="1"/>
  <c r="BM537" i="1"/>
  <c r="BN537" i="1"/>
  <c r="BP537" i="1"/>
  <c r="BT537" i="1"/>
  <c r="BV537" i="1"/>
  <c r="BX537" i="1"/>
  <c r="BZ537" i="1"/>
  <c r="CB537" i="1"/>
  <c r="CC537" i="1"/>
  <c r="CE537" i="1"/>
  <c r="A538" i="1"/>
  <c r="B538" i="1"/>
  <c r="C538" i="1"/>
  <c r="D538" i="1"/>
  <c r="E538" i="1"/>
  <c r="F538" i="1"/>
  <c r="G538" i="1"/>
  <c r="H538" i="1"/>
  <c r="I538" i="1"/>
  <c r="J538" i="1"/>
  <c r="K538" i="1"/>
  <c r="L538" i="1"/>
  <c r="M538" i="1"/>
  <c r="N538" i="1"/>
  <c r="O538" i="1"/>
  <c r="P538" i="1"/>
  <c r="AT538" i="1"/>
  <c r="BL538" i="1"/>
  <c r="BN538" i="1"/>
  <c r="Y538" i="1"/>
  <c r="BO538" i="1"/>
  <c r="BP538" i="1"/>
  <c r="Z538" i="1"/>
  <c r="BQ538" i="1"/>
  <c r="BR538" i="1"/>
  <c r="AA538" i="1"/>
  <c r="BS538" i="1"/>
  <c r="BT538" i="1"/>
  <c r="AB538" i="1"/>
  <c r="BU538" i="1"/>
  <c r="BV538" i="1"/>
  <c r="AC538" i="1"/>
  <c r="BW538" i="1"/>
  <c r="AD538" i="1"/>
  <c r="BY538" i="1"/>
  <c r="AE538" i="1"/>
  <c r="CA538" i="1"/>
  <c r="AF538" i="1"/>
  <c r="CD538" i="1"/>
  <c r="AG538" i="1"/>
  <c r="CF538" i="1"/>
  <c r="CG538" i="1"/>
  <c r="AH538" i="1"/>
  <c r="Q538" i="1"/>
  <c r="AI538" i="1"/>
  <c r="AJ538" i="1"/>
  <c r="AK538" i="1"/>
  <c r="AL538" i="1"/>
  <c r="AM538" i="1"/>
  <c r="AN538" i="1"/>
  <c r="AO538" i="1"/>
  <c r="AQ538" i="1"/>
  <c r="AR538" i="1"/>
  <c r="AS538" i="1"/>
  <c r="R538" i="1"/>
  <c r="AU538" i="1"/>
  <c r="AW538" i="1"/>
  <c r="AX538" i="1"/>
  <c r="AY538" i="1"/>
  <c r="AZ538" i="1"/>
  <c r="BA538" i="1"/>
  <c r="V538" i="1"/>
  <c r="X538" i="1"/>
  <c r="W538" i="1"/>
  <c r="BB538" i="1"/>
  <c r="BC538" i="1"/>
  <c r="BD538" i="1"/>
  <c r="BE538" i="1"/>
  <c r="BF538" i="1"/>
  <c r="BG538" i="1"/>
  <c r="BH538" i="1"/>
  <c r="BI538" i="1"/>
  <c r="BJ538" i="1"/>
  <c r="BK538" i="1"/>
  <c r="BM538" i="1"/>
  <c r="BX538" i="1"/>
  <c r="BZ538" i="1"/>
  <c r="CB538" i="1"/>
  <c r="CC538" i="1"/>
  <c r="CE538" i="1"/>
  <c r="A539" i="1"/>
  <c r="B539" i="1"/>
  <c r="C539" i="1"/>
  <c r="D539" i="1"/>
  <c r="E539" i="1"/>
  <c r="F539" i="1"/>
  <c r="G539" i="1"/>
  <c r="H539" i="1"/>
  <c r="I539" i="1"/>
  <c r="J539" i="1"/>
  <c r="K539" i="1"/>
  <c r="L539" i="1"/>
  <c r="M539" i="1"/>
  <c r="N539" i="1"/>
  <c r="O539" i="1"/>
  <c r="P539" i="1"/>
  <c r="AT539" i="1"/>
  <c r="BL539" i="1"/>
  <c r="BN539" i="1"/>
  <c r="Y539" i="1"/>
  <c r="BO539" i="1"/>
  <c r="BP539" i="1"/>
  <c r="Z539" i="1"/>
  <c r="BQ539" i="1"/>
  <c r="BR539" i="1"/>
  <c r="AA539" i="1"/>
  <c r="BS539" i="1"/>
  <c r="BT539" i="1"/>
  <c r="AB539" i="1"/>
  <c r="BU539" i="1"/>
  <c r="BV539" i="1"/>
  <c r="AC539" i="1"/>
  <c r="BW539" i="1"/>
  <c r="BX539" i="1"/>
  <c r="AD539" i="1"/>
  <c r="BY539" i="1"/>
  <c r="BZ539" i="1"/>
  <c r="AE539" i="1"/>
  <c r="CA539" i="1"/>
  <c r="AF539" i="1"/>
  <c r="CD539" i="1"/>
  <c r="AG539" i="1"/>
  <c r="CF539" i="1"/>
  <c r="CG539" i="1"/>
  <c r="AH539" i="1"/>
  <c r="Q539" i="1"/>
  <c r="AI539" i="1"/>
  <c r="AJ539" i="1"/>
  <c r="AK539" i="1"/>
  <c r="AL539" i="1"/>
  <c r="AM539" i="1"/>
  <c r="AN539" i="1"/>
  <c r="AO539" i="1"/>
  <c r="AQ539" i="1"/>
  <c r="AR539" i="1"/>
  <c r="AS539" i="1"/>
  <c r="R539" i="1"/>
  <c r="AU539" i="1"/>
  <c r="AW539" i="1"/>
  <c r="AX539" i="1"/>
  <c r="AY539" i="1"/>
  <c r="AZ539" i="1"/>
  <c r="BA539" i="1"/>
  <c r="V539" i="1"/>
  <c r="W539" i="1"/>
  <c r="X539" i="1"/>
  <c r="BB539" i="1"/>
  <c r="BC539" i="1"/>
  <c r="BD539" i="1"/>
  <c r="BE539" i="1"/>
  <c r="BF539" i="1"/>
  <c r="BG539" i="1"/>
  <c r="BH539" i="1"/>
  <c r="BI539" i="1"/>
  <c r="BJ539" i="1"/>
  <c r="BK539" i="1"/>
  <c r="BM539" i="1"/>
  <c r="CB539" i="1"/>
  <c r="CC539" i="1"/>
  <c r="CE539" i="1"/>
  <c r="A540" i="1"/>
  <c r="B540" i="1"/>
  <c r="C540" i="1"/>
  <c r="D540" i="1"/>
  <c r="E540" i="1"/>
  <c r="F540" i="1"/>
  <c r="G540" i="1"/>
  <c r="H540" i="1"/>
  <c r="I540" i="1"/>
  <c r="J540" i="1"/>
  <c r="K540" i="1"/>
  <c r="L540" i="1"/>
  <c r="M540" i="1"/>
  <c r="N540" i="1"/>
  <c r="O540" i="1"/>
  <c r="P540" i="1"/>
  <c r="AT540" i="1"/>
  <c r="BL540" i="1"/>
  <c r="BN540" i="1"/>
  <c r="Y540" i="1"/>
  <c r="BO540" i="1"/>
  <c r="BP540" i="1"/>
  <c r="Z540" i="1"/>
  <c r="BQ540" i="1"/>
  <c r="BR540" i="1"/>
  <c r="AA540" i="1"/>
  <c r="BS540" i="1"/>
  <c r="AB540" i="1"/>
  <c r="BU540" i="1"/>
  <c r="BV540" i="1"/>
  <c r="AC540" i="1"/>
  <c r="BW540" i="1"/>
  <c r="BX540" i="1"/>
  <c r="AD540" i="1"/>
  <c r="BY540" i="1"/>
  <c r="BZ540" i="1"/>
  <c r="AE540" i="1"/>
  <c r="CA540" i="1"/>
  <c r="AF540" i="1"/>
  <c r="CD540" i="1"/>
  <c r="AG540" i="1"/>
  <c r="CF540" i="1"/>
  <c r="CG540" i="1"/>
  <c r="AH540" i="1"/>
  <c r="Q540" i="1"/>
  <c r="AI540" i="1"/>
  <c r="AJ540" i="1"/>
  <c r="AK540" i="1"/>
  <c r="AL540" i="1"/>
  <c r="AM540" i="1"/>
  <c r="AN540" i="1"/>
  <c r="AO540" i="1"/>
  <c r="AQ540" i="1"/>
  <c r="AR540" i="1"/>
  <c r="AS540" i="1"/>
  <c r="R540" i="1"/>
  <c r="AU540" i="1"/>
  <c r="AW540" i="1"/>
  <c r="AX540" i="1"/>
  <c r="AY540" i="1"/>
  <c r="AZ540" i="1"/>
  <c r="BA540" i="1"/>
  <c r="V540" i="1"/>
  <c r="BB540" i="1"/>
  <c r="BC540" i="1"/>
  <c r="BD540" i="1"/>
  <c r="BE540" i="1"/>
  <c r="BF540" i="1"/>
  <c r="BG540" i="1"/>
  <c r="BH540" i="1"/>
  <c r="BI540" i="1"/>
  <c r="BJ540" i="1"/>
  <c r="BK540" i="1"/>
  <c r="BM540" i="1"/>
  <c r="BT540" i="1"/>
  <c r="CB540" i="1"/>
  <c r="CC540" i="1"/>
  <c r="CE540" i="1"/>
  <c r="A541" i="1"/>
  <c r="B541" i="1"/>
  <c r="C541" i="1"/>
  <c r="D541" i="1"/>
  <c r="E541" i="1"/>
  <c r="F541" i="1"/>
  <c r="G541" i="1"/>
  <c r="H541" i="1"/>
  <c r="I541" i="1"/>
  <c r="J541" i="1"/>
  <c r="K541" i="1"/>
  <c r="L541" i="1"/>
  <c r="M541" i="1"/>
  <c r="N541" i="1"/>
  <c r="O541" i="1"/>
  <c r="P541" i="1"/>
  <c r="AT541" i="1"/>
  <c r="BL541" i="1"/>
  <c r="BN541" i="1"/>
  <c r="Y541" i="1"/>
  <c r="BO541" i="1"/>
  <c r="BP541" i="1"/>
  <c r="Z541" i="1"/>
  <c r="BQ541" i="1"/>
  <c r="BR541" i="1"/>
  <c r="AA541" i="1"/>
  <c r="BS541" i="1"/>
  <c r="BT541" i="1"/>
  <c r="AB541" i="1"/>
  <c r="BU541" i="1"/>
  <c r="AC541" i="1"/>
  <c r="BW541" i="1"/>
  <c r="AD541" i="1"/>
  <c r="BY541" i="1"/>
  <c r="AE541" i="1"/>
  <c r="CA541" i="1"/>
  <c r="AF541" i="1"/>
  <c r="CD541" i="1"/>
  <c r="AG541" i="1"/>
  <c r="CF541" i="1"/>
  <c r="CG541" i="1"/>
  <c r="AH541" i="1"/>
  <c r="Q541" i="1"/>
  <c r="AI541" i="1"/>
  <c r="AJ541" i="1"/>
  <c r="AK541" i="1"/>
  <c r="AL541" i="1"/>
  <c r="AM541" i="1"/>
  <c r="AN541" i="1"/>
  <c r="AO541" i="1"/>
  <c r="AQ541" i="1"/>
  <c r="AR541" i="1"/>
  <c r="AS541" i="1"/>
  <c r="R541" i="1"/>
  <c r="AU541" i="1"/>
  <c r="AW541" i="1"/>
  <c r="AX541" i="1"/>
  <c r="AY541" i="1"/>
  <c r="AZ541" i="1"/>
  <c r="BA541" i="1"/>
  <c r="V541" i="1"/>
  <c r="X541" i="1"/>
  <c r="W541" i="1"/>
  <c r="BB541" i="1"/>
  <c r="BC541" i="1"/>
  <c r="BD541" i="1"/>
  <c r="BE541" i="1"/>
  <c r="BF541" i="1"/>
  <c r="BG541" i="1"/>
  <c r="BH541" i="1"/>
  <c r="BI541" i="1"/>
  <c r="BJ541" i="1"/>
  <c r="BK541" i="1"/>
  <c r="BM541" i="1"/>
  <c r="BV541" i="1"/>
  <c r="BX541" i="1"/>
  <c r="BZ541" i="1"/>
  <c r="CB541" i="1"/>
  <c r="CC541" i="1"/>
  <c r="CE541" i="1"/>
  <c r="A542" i="1"/>
  <c r="B542" i="1"/>
  <c r="C542" i="1"/>
  <c r="D542" i="1"/>
  <c r="E542" i="1"/>
  <c r="F542" i="1"/>
  <c r="G542" i="1"/>
  <c r="H542" i="1"/>
  <c r="I542" i="1"/>
  <c r="J542" i="1"/>
  <c r="K542" i="1"/>
  <c r="L542" i="1"/>
  <c r="M542" i="1"/>
  <c r="N542" i="1"/>
  <c r="O542" i="1"/>
  <c r="P542" i="1"/>
  <c r="AT542" i="1"/>
  <c r="BL542" i="1"/>
  <c r="BN542" i="1"/>
  <c r="Y542" i="1"/>
  <c r="BO542" i="1"/>
  <c r="BP542" i="1"/>
  <c r="Z542" i="1"/>
  <c r="BQ542" i="1"/>
  <c r="BR542" i="1"/>
  <c r="AA542" i="1"/>
  <c r="BS542" i="1"/>
  <c r="BT542" i="1"/>
  <c r="AB542" i="1"/>
  <c r="BU542" i="1"/>
  <c r="BV542" i="1"/>
  <c r="AC542" i="1"/>
  <c r="BW542" i="1"/>
  <c r="BX542" i="1"/>
  <c r="AD542" i="1"/>
  <c r="BY542" i="1"/>
  <c r="BZ542" i="1"/>
  <c r="AE542" i="1"/>
  <c r="CA542" i="1"/>
  <c r="CC542" i="1"/>
  <c r="AF542" i="1"/>
  <c r="CD542" i="1"/>
  <c r="AG542" i="1"/>
  <c r="CF542" i="1"/>
  <c r="CG542" i="1"/>
  <c r="AH542" i="1"/>
  <c r="Q542" i="1"/>
  <c r="AI542" i="1"/>
  <c r="AJ542" i="1"/>
  <c r="AK542" i="1"/>
  <c r="AL542" i="1"/>
  <c r="AM542" i="1"/>
  <c r="AN542" i="1"/>
  <c r="AO542" i="1"/>
  <c r="AQ542" i="1"/>
  <c r="AR542" i="1"/>
  <c r="AS542" i="1"/>
  <c r="R542" i="1"/>
  <c r="AU542" i="1"/>
  <c r="AW542" i="1"/>
  <c r="AX542" i="1"/>
  <c r="AY542" i="1"/>
  <c r="AZ542" i="1"/>
  <c r="BA542" i="1"/>
  <c r="V542" i="1"/>
  <c r="BB542" i="1"/>
  <c r="BC542" i="1"/>
  <c r="BD542" i="1"/>
  <c r="BE542" i="1"/>
  <c r="BF542" i="1"/>
  <c r="BG542" i="1"/>
  <c r="BH542" i="1"/>
  <c r="BI542" i="1"/>
  <c r="BJ542" i="1"/>
  <c r="BK542" i="1"/>
  <c r="BM542" i="1"/>
  <c r="CB542" i="1"/>
  <c r="CE542" i="1"/>
  <c r="A543" i="1"/>
  <c r="B543" i="1"/>
  <c r="C543" i="1"/>
  <c r="D543" i="1"/>
  <c r="E543" i="1"/>
  <c r="F543" i="1"/>
  <c r="G543" i="1"/>
  <c r="H543" i="1"/>
  <c r="I543" i="1"/>
  <c r="J543" i="1"/>
  <c r="K543" i="1"/>
  <c r="L543" i="1"/>
  <c r="M543" i="1"/>
  <c r="N543" i="1"/>
  <c r="O543" i="1"/>
  <c r="P543" i="1"/>
  <c r="AT543" i="1"/>
  <c r="BL543" i="1"/>
  <c r="Y543" i="1"/>
  <c r="BO543" i="1"/>
  <c r="Z543" i="1"/>
  <c r="BQ543" i="1"/>
  <c r="BR543" i="1"/>
  <c r="AA543" i="1"/>
  <c r="BS543" i="1"/>
  <c r="AB543" i="1"/>
  <c r="BU543" i="1"/>
  <c r="AC543" i="1"/>
  <c r="BW543" i="1"/>
  <c r="AD543" i="1"/>
  <c r="BY543" i="1"/>
  <c r="AE543" i="1"/>
  <c r="CA543" i="1"/>
  <c r="AF543" i="1"/>
  <c r="CD543" i="1"/>
  <c r="AG543" i="1"/>
  <c r="CF543" i="1"/>
  <c r="CG543" i="1"/>
  <c r="AH543" i="1"/>
  <c r="Q543" i="1"/>
  <c r="AI543" i="1"/>
  <c r="AJ543" i="1"/>
  <c r="AK543" i="1"/>
  <c r="AL543" i="1"/>
  <c r="AM543" i="1"/>
  <c r="AN543" i="1"/>
  <c r="AO543" i="1"/>
  <c r="AQ543" i="1"/>
  <c r="AR543" i="1"/>
  <c r="AS543" i="1"/>
  <c r="R543" i="1"/>
  <c r="AU543" i="1"/>
  <c r="AW543" i="1"/>
  <c r="AX543" i="1"/>
  <c r="AY543" i="1"/>
  <c r="AZ543" i="1"/>
  <c r="BA543" i="1"/>
  <c r="V543" i="1"/>
  <c r="BB543" i="1"/>
  <c r="BC543" i="1"/>
  <c r="BD543" i="1"/>
  <c r="BE543" i="1"/>
  <c r="BF543" i="1"/>
  <c r="BG543" i="1"/>
  <c r="BH543" i="1"/>
  <c r="BI543" i="1"/>
  <c r="BJ543" i="1"/>
  <c r="BK543" i="1"/>
  <c r="BM543" i="1"/>
  <c r="BN543" i="1"/>
  <c r="BP543" i="1"/>
  <c r="BT543" i="1"/>
  <c r="BV543" i="1"/>
  <c r="BX543" i="1"/>
  <c r="BZ543" i="1"/>
  <c r="CB543" i="1"/>
  <c r="CC543" i="1"/>
  <c r="CE543" i="1"/>
  <c r="A544" i="1"/>
  <c r="B544" i="1"/>
  <c r="C544" i="1"/>
  <c r="D544" i="1"/>
  <c r="E544" i="1"/>
  <c r="F544" i="1"/>
  <c r="G544" i="1"/>
  <c r="H544" i="1"/>
  <c r="I544" i="1"/>
  <c r="J544" i="1"/>
  <c r="K544" i="1"/>
  <c r="L544" i="1"/>
  <c r="M544" i="1"/>
  <c r="N544" i="1"/>
  <c r="O544" i="1"/>
  <c r="P544" i="1"/>
  <c r="AT544" i="1"/>
  <c r="BL544" i="1"/>
  <c r="BN544" i="1"/>
  <c r="Y544" i="1"/>
  <c r="BO544" i="1"/>
  <c r="BP544" i="1"/>
  <c r="Z544" i="1"/>
  <c r="BQ544" i="1"/>
  <c r="BR544" i="1"/>
  <c r="AA544" i="1"/>
  <c r="BS544" i="1"/>
  <c r="BT544" i="1"/>
  <c r="AB544" i="1"/>
  <c r="BU544" i="1"/>
  <c r="BV544" i="1"/>
  <c r="AC544" i="1"/>
  <c r="BW544" i="1"/>
  <c r="AD544" i="1"/>
  <c r="BY544" i="1"/>
  <c r="AE544" i="1"/>
  <c r="CA544" i="1"/>
  <c r="AF544" i="1"/>
  <c r="CD544" i="1"/>
  <c r="AG544" i="1"/>
  <c r="CF544" i="1"/>
  <c r="CG544" i="1"/>
  <c r="AH544" i="1"/>
  <c r="Q544" i="1"/>
  <c r="AI544" i="1"/>
  <c r="AJ544" i="1"/>
  <c r="AK544" i="1"/>
  <c r="AL544" i="1"/>
  <c r="AM544" i="1"/>
  <c r="AN544" i="1"/>
  <c r="AO544" i="1"/>
  <c r="AQ544" i="1"/>
  <c r="AR544" i="1"/>
  <c r="AS544" i="1"/>
  <c r="R544" i="1"/>
  <c r="AU544" i="1"/>
  <c r="AW544" i="1"/>
  <c r="AX544" i="1"/>
  <c r="AY544" i="1"/>
  <c r="AZ544" i="1"/>
  <c r="BA544" i="1"/>
  <c r="V544" i="1"/>
  <c r="W544" i="1"/>
  <c r="X544" i="1"/>
  <c r="BB544" i="1"/>
  <c r="BC544" i="1"/>
  <c r="BD544" i="1"/>
  <c r="BE544" i="1"/>
  <c r="BF544" i="1"/>
  <c r="BG544" i="1"/>
  <c r="BH544" i="1"/>
  <c r="BI544" i="1"/>
  <c r="BJ544" i="1"/>
  <c r="BK544" i="1"/>
  <c r="BM544" i="1"/>
  <c r="BX544" i="1"/>
  <c r="BZ544" i="1"/>
  <c r="CB544" i="1"/>
  <c r="CC544" i="1"/>
  <c r="CE544" i="1"/>
  <c r="A545" i="1"/>
  <c r="B545" i="1"/>
  <c r="C545" i="1"/>
  <c r="D545" i="1"/>
  <c r="E545" i="1"/>
  <c r="F545" i="1"/>
  <c r="G545" i="1"/>
  <c r="H545" i="1"/>
  <c r="I545" i="1"/>
  <c r="J545" i="1"/>
  <c r="K545" i="1"/>
  <c r="L545" i="1"/>
  <c r="M545" i="1"/>
  <c r="N545" i="1"/>
  <c r="O545" i="1"/>
  <c r="P545" i="1"/>
  <c r="AT545" i="1"/>
  <c r="BL545" i="1"/>
  <c r="BN545" i="1"/>
  <c r="Y545" i="1"/>
  <c r="BO545" i="1"/>
  <c r="BP545" i="1"/>
  <c r="Z545" i="1"/>
  <c r="BQ545" i="1"/>
  <c r="BR545" i="1"/>
  <c r="AA545" i="1"/>
  <c r="BS545" i="1"/>
  <c r="AB545" i="1"/>
  <c r="BU545" i="1"/>
  <c r="BV545" i="1"/>
  <c r="AC545" i="1"/>
  <c r="BW545" i="1"/>
  <c r="BX545" i="1"/>
  <c r="AD545" i="1"/>
  <c r="BY545" i="1"/>
  <c r="BZ545" i="1"/>
  <c r="AE545" i="1"/>
  <c r="CA545" i="1"/>
  <c r="AF545" i="1"/>
  <c r="CD545" i="1"/>
  <c r="AG545" i="1"/>
  <c r="CF545" i="1"/>
  <c r="CG545" i="1"/>
  <c r="AH545" i="1"/>
  <c r="Q545" i="1"/>
  <c r="AI545" i="1"/>
  <c r="AJ545" i="1"/>
  <c r="AK545" i="1"/>
  <c r="AL545" i="1"/>
  <c r="AM545" i="1"/>
  <c r="AN545" i="1"/>
  <c r="AO545" i="1"/>
  <c r="AQ545" i="1"/>
  <c r="AR545" i="1"/>
  <c r="AS545" i="1"/>
  <c r="R545" i="1"/>
  <c r="AU545" i="1"/>
  <c r="AW545" i="1"/>
  <c r="AX545" i="1"/>
  <c r="AY545" i="1"/>
  <c r="AZ545" i="1"/>
  <c r="BA545" i="1"/>
  <c r="V545" i="1"/>
  <c r="W545" i="1"/>
  <c r="X545" i="1"/>
  <c r="BB545" i="1"/>
  <c r="BC545" i="1"/>
  <c r="BD545" i="1"/>
  <c r="BE545" i="1"/>
  <c r="BF545" i="1"/>
  <c r="BG545" i="1"/>
  <c r="BH545" i="1"/>
  <c r="BI545" i="1"/>
  <c r="BJ545" i="1"/>
  <c r="BK545" i="1"/>
  <c r="BM545" i="1"/>
  <c r="BT545" i="1"/>
  <c r="CB545" i="1"/>
  <c r="CC545" i="1"/>
  <c r="CE545" i="1"/>
  <c r="A546" i="1"/>
  <c r="B546" i="1"/>
  <c r="C546" i="1"/>
  <c r="D546" i="1"/>
  <c r="E546" i="1"/>
  <c r="F546" i="1"/>
  <c r="G546" i="1"/>
  <c r="H546" i="1"/>
  <c r="I546" i="1"/>
  <c r="J546" i="1"/>
  <c r="K546" i="1"/>
  <c r="L546" i="1"/>
  <c r="M546" i="1"/>
  <c r="N546" i="1"/>
  <c r="O546" i="1"/>
  <c r="P546" i="1"/>
  <c r="AT546" i="1"/>
  <c r="BL546" i="1"/>
  <c r="Y546" i="1"/>
  <c r="BO546" i="1"/>
  <c r="BP546" i="1"/>
  <c r="Z546" i="1"/>
  <c r="BQ546" i="1"/>
  <c r="BR546" i="1"/>
  <c r="AA546" i="1"/>
  <c r="BS546" i="1"/>
  <c r="AB546" i="1"/>
  <c r="BU546" i="1"/>
  <c r="AC546" i="1"/>
  <c r="BW546" i="1"/>
  <c r="AD546" i="1"/>
  <c r="BY546" i="1"/>
  <c r="AE546" i="1"/>
  <c r="CA546" i="1"/>
  <c r="AF546" i="1"/>
  <c r="CD546" i="1"/>
  <c r="AG546" i="1"/>
  <c r="CF546" i="1"/>
  <c r="CG546" i="1"/>
  <c r="AH546" i="1"/>
  <c r="Q546" i="1"/>
  <c r="AI546" i="1"/>
  <c r="AJ546" i="1"/>
  <c r="AK546" i="1"/>
  <c r="AL546" i="1"/>
  <c r="AM546" i="1"/>
  <c r="AN546" i="1"/>
  <c r="AO546" i="1"/>
  <c r="AQ546" i="1"/>
  <c r="AR546" i="1"/>
  <c r="AS546" i="1"/>
  <c r="R546" i="1"/>
  <c r="AU546" i="1"/>
  <c r="AW546" i="1"/>
  <c r="AX546" i="1"/>
  <c r="AY546" i="1"/>
  <c r="AZ546" i="1"/>
  <c r="BA546" i="1"/>
  <c r="V546" i="1"/>
  <c r="W546" i="1"/>
  <c r="X546" i="1"/>
  <c r="BB546" i="1"/>
  <c r="BC546" i="1"/>
  <c r="BD546" i="1"/>
  <c r="BE546" i="1"/>
  <c r="BF546" i="1"/>
  <c r="BG546" i="1"/>
  <c r="BH546" i="1"/>
  <c r="BI546" i="1"/>
  <c r="BJ546" i="1"/>
  <c r="BK546" i="1"/>
  <c r="BM546" i="1"/>
  <c r="BN546" i="1"/>
  <c r="BT546" i="1"/>
  <c r="BV546" i="1"/>
  <c r="BX546" i="1"/>
  <c r="BZ546" i="1"/>
  <c r="CB546" i="1"/>
  <c r="CC546" i="1"/>
  <c r="CE546" i="1"/>
  <c r="A547" i="1"/>
  <c r="B547" i="1"/>
  <c r="C547" i="1"/>
  <c r="D547" i="1"/>
  <c r="E547" i="1"/>
  <c r="F547" i="1"/>
  <c r="G547" i="1"/>
  <c r="H547" i="1"/>
  <c r="I547" i="1"/>
  <c r="J547" i="1"/>
  <c r="K547" i="1"/>
  <c r="L547" i="1"/>
  <c r="M547" i="1"/>
  <c r="N547" i="1"/>
  <c r="O547" i="1"/>
  <c r="P547" i="1"/>
  <c r="AT547" i="1"/>
  <c r="BL547" i="1"/>
  <c r="BN547" i="1"/>
  <c r="Y547" i="1"/>
  <c r="BO547" i="1"/>
  <c r="BP547" i="1"/>
  <c r="Z547" i="1"/>
  <c r="BQ547" i="1"/>
  <c r="BR547" i="1"/>
  <c r="AA547" i="1"/>
  <c r="BS547" i="1"/>
  <c r="BT547" i="1"/>
  <c r="AB547" i="1"/>
  <c r="BU547" i="1"/>
  <c r="AC547" i="1"/>
  <c r="BW547" i="1"/>
  <c r="AD547" i="1"/>
  <c r="BY547" i="1"/>
  <c r="AE547" i="1"/>
  <c r="CA547" i="1"/>
  <c r="AF547" i="1"/>
  <c r="CD547" i="1"/>
  <c r="AG547" i="1"/>
  <c r="CF547" i="1"/>
  <c r="CG547" i="1"/>
  <c r="AH547" i="1"/>
  <c r="Q547" i="1"/>
  <c r="AI547" i="1"/>
  <c r="AJ547" i="1"/>
  <c r="AK547" i="1"/>
  <c r="AL547" i="1"/>
  <c r="AM547" i="1"/>
  <c r="AN547" i="1"/>
  <c r="AO547" i="1"/>
  <c r="AQ547" i="1"/>
  <c r="AR547" i="1"/>
  <c r="AS547" i="1"/>
  <c r="R547" i="1"/>
  <c r="AU547" i="1"/>
  <c r="AW547" i="1"/>
  <c r="AX547" i="1"/>
  <c r="AY547" i="1"/>
  <c r="AZ547" i="1"/>
  <c r="BA547" i="1"/>
  <c r="V547" i="1"/>
  <c r="X547" i="1"/>
  <c r="W547" i="1"/>
  <c r="BB547" i="1"/>
  <c r="BC547" i="1"/>
  <c r="BD547" i="1"/>
  <c r="BE547" i="1"/>
  <c r="BF547" i="1"/>
  <c r="BG547" i="1"/>
  <c r="BH547" i="1"/>
  <c r="BI547" i="1"/>
  <c r="BJ547" i="1"/>
  <c r="BK547" i="1"/>
  <c r="BM547" i="1"/>
  <c r="BV547" i="1"/>
  <c r="BX547" i="1"/>
  <c r="BZ547" i="1"/>
  <c r="CB547" i="1"/>
  <c r="CC547" i="1"/>
  <c r="CE547" i="1"/>
  <c r="A548" i="1"/>
  <c r="B548" i="1"/>
  <c r="C548" i="1"/>
  <c r="D548" i="1"/>
  <c r="E548" i="1"/>
  <c r="F548" i="1"/>
  <c r="G548" i="1"/>
  <c r="H548" i="1"/>
  <c r="I548" i="1"/>
  <c r="J548" i="1"/>
  <c r="K548" i="1"/>
  <c r="L548" i="1"/>
  <c r="M548" i="1"/>
  <c r="N548" i="1"/>
  <c r="O548" i="1"/>
  <c r="P548" i="1"/>
  <c r="AT548" i="1"/>
  <c r="BL548" i="1"/>
  <c r="BN548" i="1"/>
  <c r="Y548" i="1"/>
  <c r="BO548" i="1"/>
  <c r="BP548" i="1"/>
  <c r="Z548" i="1"/>
  <c r="BQ548" i="1"/>
  <c r="BR548" i="1"/>
  <c r="AA548" i="1"/>
  <c r="BS548" i="1"/>
  <c r="BT548" i="1"/>
  <c r="AB548" i="1"/>
  <c r="BU548" i="1"/>
  <c r="BV548" i="1"/>
  <c r="AC548" i="1"/>
  <c r="BW548" i="1"/>
  <c r="BX548" i="1"/>
  <c r="AD548" i="1"/>
  <c r="BY548" i="1"/>
  <c r="BZ548" i="1"/>
  <c r="AE548" i="1"/>
  <c r="CA548" i="1"/>
  <c r="AF548" i="1"/>
  <c r="CD548" i="1"/>
  <c r="AG548" i="1"/>
  <c r="CF548" i="1"/>
  <c r="CG548" i="1"/>
  <c r="AH548" i="1"/>
  <c r="Q548" i="1"/>
  <c r="AI548" i="1"/>
  <c r="AJ548" i="1"/>
  <c r="AK548" i="1"/>
  <c r="AL548" i="1"/>
  <c r="AM548" i="1"/>
  <c r="AN548" i="1"/>
  <c r="AO548" i="1"/>
  <c r="AQ548" i="1"/>
  <c r="AR548" i="1"/>
  <c r="AS548" i="1"/>
  <c r="R548" i="1"/>
  <c r="AU548" i="1"/>
  <c r="AW548" i="1"/>
  <c r="AX548" i="1"/>
  <c r="AY548" i="1"/>
  <c r="AZ548" i="1"/>
  <c r="BA548" i="1"/>
  <c r="V548" i="1"/>
  <c r="X548" i="1"/>
  <c r="W548" i="1"/>
  <c r="BB548" i="1"/>
  <c r="BC548" i="1"/>
  <c r="BD548" i="1"/>
  <c r="BE548" i="1"/>
  <c r="BF548" i="1"/>
  <c r="BG548" i="1"/>
  <c r="BH548" i="1"/>
  <c r="BI548" i="1"/>
  <c r="BJ548" i="1"/>
  <c r="BK548" i="1"/>
  <c r="BM548" i="1"/>
  <c r="CB548" i="1"/>
  <c r="CC548" i="1"/>
  <c r="CE548" i="1"/>
  <c r="A549" i="1"/>
  <c r="B549" i="1"/>
  <c r="C549" i="1"/>
  <c r="D549" i="1"/>
  <c r="E549" i="1"/>
  <c r="F549" i="1"/>
  <c r="G549" i="1"/>
  <c r="H549" i="1"/>
  <c r="I549" i="1"/>
  <c r="J549" i="1"/>
  <c r="K549" i="1"/>
  <c r="L549" i="1"/>
  <c r="M549" i="1"/>
  <c r="N549" i="1"/>
  <c r="O549" i="1"/>
  <c r="P549" i="1"/>
  <c r="AT549" i="1"/>
  <c r="BL549" i="1"/>
  <c r="BN549" i="1"/>
  <c r="Y549" i="1"/>
  <c r="BO549" i="1"/>
  <c r="BP549" i="1"/>
  <c r="Z549" i="1"/>
  <c r="BQ549" i="1"/>
  <c r="AA549" i="1"/>
  <c r="BS549" i="1"/>
  <c r="AB549" i="1"/>
  <c r="BU549" i="1"/>
  <c r="BV549" i="1"/>
  <c r="AC549" i="1"/>
  <c r="BW549" i="1"/>
  <c r="AD549" i="1"/>
  <c r="BY549" i="1"/>
  <c r="AE549" i="1"/>
  <c r="CA549" i="1"/>
  <c r="AF549" i="1"/>
  <c r="CD549" i="1"/>
  <c r="AG549" i="1"/>
  <c r="CF549" i="1"/>
  <c r="CG549" i="1"/>
  <c r="AH549" i="1"/>
  <c r="Q549" i="1"/>
  <c r="AI549" i="1"/>
  <c r="AJ549" i="1"/>
  <c r="AK549" i="1"/>
  <c r="AL549" i="1"/>
  <c r="AM549" i="1"/>
  <c r="AN549" i="1"/>
  <c r="AO549" i="1"/>
  <c r="AQ549" i="1"/>
  <c r="AR549" i="1"/>
  <c r="AS549" i="1"/>
  <c r="R549" i="1"/>
  <c r="AU549" i="1"/>
  <c r="AW549" i="1"/>
  <c r="AX549" i="1"/>
  <c r="AY549" i="1"/>
  <c r="AZ549" i="1"/>
  <c r="BA549" i="1"/>
  <c r="V549" i="1"/>
  <c r="BB549" i="1"/>
  <c r="BC549" i="1"/>
  <c r="BD549" i="1"/>
  <c r="BE549" i="1"/>
  <c r="BF549" i="1"/>
  <c r="BG549" i="1"/>
  <c r="BH549" i="1"/>
  <c r="BI549" i="1"/>
  <c r="BJ549" i="1"/>
  <c r="BK549" i="1"/>
  <c r="BM549" i="1"/>
  <c r="BR549" i="1"/>
  <c r="BT549" i="1"/>
  <c r="BX549" i="1"/>
  <c r="BZ549" i="1"/>
  <c r="CB549" i="1"/>
  <c r="CC549" i="1"/>
  <c r="CE549" i="1"/>
  <c r="A550" i="1"/>
  <c r="B550" i="1"/>
  <c r="C550" i="1"/>
  <c r="D550" i="1"/>
  <c r="E550" i="1"/>
  <c r="F550" i="1"/>
  <c r="G550" i="1"/>
  <c r="H550" i="1"/>
  <c r="I550" i="1"/>
  <c r="J550" i="1"/>
  <c r="K550" i="1"/>
  <c r="L550" i="1"/>
  <c r="M550" i="1"/>
  <c r="N550" i="1"/>
  <c r="O550" i="1"/>
  <c r="P550" i="1"/>
  <c r="AT550" i="1"/>
  <c r="BL550" i="1"/>
  <c r="Y550" i="1"/>
  <c r="BO550" i="1"/>
  <c r="Z550" i="1"/>
  <c r="BQ550" i="1"/>
  <c r="AA550" i="1"/>
  <c r="BS550" i="1"/>
  <c r="AB550" i="1"/>
  <c r="BU550" i="1"/>
  <c r="AC550" i="1"/>
  <c r="BW550" i="1"/>
  <c r="AD550" i="1"/>
  <c r="BY550" i="1"/>
  <c r="AE550" i="1"/>
  <c r="CA550" i="1"/>
  <c r="AF550" i="1"/>
  <c r="CD550" i="1"/>
  <c r="AG550" i="1"/>
  <c r="CF550" i="1"/>
  <c r="CG550" i="1"/>
  <c r="AH550" i="1"/>
  <c r="Q550" i="1"/>
  <c r="AI550" i="1"/>
  <c r="AJ550" i="1"/>
  <c r="AK550" i="1"/>
  <c r="AL550" i="1"/>
  <c r="AM550" i="1"/>
  <c r="AN550" i="1"/>
  <c r="AO550" i="1"/>
  <c r="AQ550" i="1"/>
  <c r="AR550" i="1"/>
  <c r="AS550" i="1"/>
  <c r="R550" i="1"/>
  <c r="AU550" i="1"/>
  <c r="AW550" i="1"/>
  <c r="AX550" i="1"/>
  <c r="AY550" i="1"/>
  <c r="AZ550" i="1"/>
  <c r="BA550" i="1"/>
  <c r="V550" i="1"/>
  <c r="BB550" i="1"/>
  <c r="BC550" i="1"/>
  <c r="BD550" i="1"/>
  <c r="BE550" i="1"/>
  <c r="BF550" i="1"/>
  <c r="BG550" i="1"/>
  <c r="BH550" i="1"/>
  <c r="BI550" i="1"/>
  <c r="BJ550" i="1"/>
  <c r="BK550" i="1"/>
  <c r="BM550" i="1"/>
  <c r="BN550" i="1"/>
  <c r="BP550" i="1"/>
  <c r="BR550" i="1"/>
  <c r="BT550" i="1"/>
  <c r="BV550" i="1"/>
  <c r="BX550" i="1"/>
  <c r="BZ550" i="1"/>
  <c r="CB550" i="1"/>
  <c r="CC550" i="1"/>
  <c r="CE550" i="1"/>
  <c r="A551" i="1"/>
  <c r="B551" i="1"/>
  <c r="C551" i="1"/>
  <c r="D551" i="1"/>
  <c r="E551" i="1"/>
  <c r="F551" i="1"/>
  <c r="G551" i="1"/>
  <c r="H551" i="1"/>
  <c r="I551" i="1"/>
  <c r="J551" i="1"/>
  <c r="K551" i="1"/>
  <c r="L551" i="1"/>
  <c r="M551" i="1"/>
  <c r="N551" i="1"/>
  <c r="O551" i="1"/>
  <c r="P551" i="1"/>
  <c r="AT551" i="1"/>
  <c r="BL551" i="1"/>
  <c r="BN551" i="1"/>
  <c r="Y551" i="1"/>
  <c r="BO551" i="1"/>
  <c r="BP551" i="1"/>
  <c r="Z551" i="1"/>
  <c r="BQ551" i="1"/>
  <c r="BR551" i="1"/>
  <c r="AA551" i="1"/>
  <c r="BS551" i="1"/>
  <c r="AB551" i="1"/>
  <c r="BU551" i="1"/>
  <c r="BV551" i="1"/>
  <c r="AC551" i="1"/>
  <c r="BW551" i="1"/>
  <c r="BX551" i="1"/>
  <c r="AD551" i="1"/>
  <c r="BY551" i="1"/>
  <c r="BZ551" i="1"/>
  <c r="AE551" i="1"/>
  <c r="CA551" i="1"/>
  <c r="AF551" i="1"/>
  <c r="CD551" i="1"/>
  <c r="AG551" i="1"/>
  <c r="CF551" i="1"/>
  <c r="CG551" i="1"/>
  <c r="AH551" i="1"/>
  <c r="Q551" i="1"/>
  <c r="AI551" i="1"/>
  <c r="AJ551" i="1"/>
  <c r="AK551" i="1"/>
  <c r="AL551" i="1"/>
  <c r="AM551" i="1"/>
  <c r="AN551" i="1"/>
  <c r="AO551" i="1"/>
  <c r="AQ551" i="1"/>
  <c r="AR551" i="1"/>
  <c r="AS551" i="1"/>
  <c r="R551" i="1"/>
  <c r="AU551" i="1"/>
  <c r="AW551" i="1"/>
  <c r="AX551" i="1"/>
  <c r="AY551" i="1"/>
  <c r="AZ551" i="1"/>
  <c r="BA551" i="1"/>
  <c r="V551" i="1"/>
  <c r="X551" i="1"/>
  <c r="W551" i="1"/>
  <c r="BB551" i="1"/>
  <c r="BC551" i="1"/>
  <c r="BD551" i="1"/>
  <c r="BE551" i="1"/>
  <c r="BF551" i="1"/>
  <c r="BG551" i="1"/>
  <c r="BH551" i="1"/>
  <c r="BI551" i="1"/>
  <c r="BJ551" i="1"/>
  <c r="BK551" i="1"/>
  <c r="BM551" i="1"/>
  <c r="BT551" i="1"/>
  <c r="CB551" i="1"/>
  <c r="CC551" i="1"/>
  <c r="CE551" i="1"/>
  <c r="A552" i="1"/>
  <c r="B552" i="1"/>
  <c r="C552" i="1"/>
  <c r="D552" i="1"/>
  <c r="E552" i="1"/>
  <c r="F552" i="1"/>
  <c r="G552" i="1"/>
  <c r="H552" i="1"/>
  <c r="I552" i="1"/>
  <c r="J552" i="1"/>
  <c r="K552" i="1"/>
  <c r="L552" i="1"/>
  <c r="M552" i="1"/>
  <c r="N552" i="1"/>
  <c r="O552" i="1"/>
  <c r="P552" i="1"/>
  <c r="AT552" i="1"/>
  <c r="BL552" i="1"/>
  <c r="BN552" i="1"/>
  <c r="Y552" i="1"/>
  <c r="BO552" i="1"/>
  <c r="BP552" i="1"/>
  <c r="Z552" i="1"/>
  <c r="BQ552" i="1"/>
  <c r="BR552" i="1"/>
  <c r="AA552" i="1"/>
  <c r="BS552" i="1"/>
  <c r="BT552" i="1"/>
  <c r="AB552" i="1"/>
  <c r="BU552" i="1"/>
  <c r="BV552" i="1"/>
  <c r="AC552" i="1"/>
  <c r="BW552" i="1"/>
  <c r="BX552" i="1"/>
  <c r="AD552" i="1"/>
  <c r="BY552" i="1"/>
  <c r="BZ552" i="1"/>
  <c r="AE552" i="1"/>
  <c r="CA552" i="1"/>
  <c r="AF552" i="1"/>
  <c r="CD552" i="1"/>
  <c r="AG552" i="1"/>
  <c r="CF552" i="1"/>
  <c r="CG552" i="1"/>
  <c r="AH552" i="1"/>
  <c r="Q552" i="1"/>
  <c r="AI552" i="1"/>
  <c r="AJ552" i="1"/>
  <c r="AK552" i="1"/>
  <c r="AL552" i="1"/>
  <c r="AM552" i="1"/>
  <c r="AN552" i="1"/>
  <c r="AO552" i="1"/>
  <c r="AQ552" i="1"/>
  <c r="AR552" i="1"/>
  <c r="AS552" i="1"/>
  <c r="R552" i="1"/>
  <c r="AU552" i="1"/>
  <c r="AW552" i="1"/>
  <c r="AX552" i="1"/>
  <c r="AY552" i="1"/>
  <c r="AZ552" i="1"/>
  <c r="BA552" i="1"/>
  <c r="V552" i="1"/>
  <c r="X552" i="1"/>
  <c r="W552" i="1"/>
  <c r="BB552" i="1"/>
  <c r="BC552" i="1"/>
  <c r="BD552" i="1"/>
  <c r="BE552" i="1"/>
  <c r="BF552" i="1"/>
  <c r="BG552" i="1"/>
  <c r="BH552" i="1"/>
  <c r="BI552" i="1"/>
  <c r="BJ552" i="1"/>
  <c r="BK552" i="1"/>
  <c r="BM552" i="1"/>
  <c r="CB552" i="1"/>
  <c r="CC552" i="1"/>
  <c r="CE552" i="1"/>
  <c r="A553" i="1"/>
  <c r="B553" i="1"/>
  <c r="C553" i="1"/>
  <c r="D553" i="1"/>
  <c r="E553" i="1"/>
  <c r="F553" i="1"/>
  <c r="G553" i="1"/>
  <c r="H553" i="1"/>
  <c r="I553" i="1"/>
  <c r="J553" i="1"/>
  <c r="K553" i="1"/>
  <c r="L553" i="1"/>
  <c r="M553" i="1"/>
  <c r="N553" i="1"/>
  <c r="O553" i="1"/>
  <c r="P553" i="1"/>
  <c r="AT553" i="1"/>
  <c r="BL553" i="1"/>
  <c r="BN553" i="1"/>
  <c r="Y553" i="1"/>
  <c r="BO553" i="1"/>
  <c r="BP553" i="1"/>
  <c r="Z553" i="1"/>
  <c r="BQ553" i="1"/>
  <c r="BR553" i="1"/>
  <c r="AA553" i="1"/>
  <c r="BS553" i="1"/>
  <c r="BT553" i="1"/>
  <c r="AB553" i="1"/>
  <c r="BU553" i="1"/>
  <c r="BV553" i="1"/>
  <c r="AC553" i="1"/>
  <c r="BW553" i="1"/>
  <c r="BX553" i="1"/>
  <c r="AD553" i="1"/>
  <c r="BY553" i="1"/>
  <c r="BZ553" i="1"/>
  <c r="AE553" i="1"/>
  <c r="CA553" i="1"/>
  <c r="AF553" i="1"/>
  <c r="CD553" i="1"/>
  <c r="AG553" i="1"/>
  <c r="CF553" i="1"/>
  <c r="CG553" i="1"/>
  <c r="AH553" i="1"/>
  <c r="Q553" i="1"/>
  <c r="AI553" i="1"/>
  <c r="AJ553" i="1"/>
  <c r="AK553" i="1"/>
  <c r="AL553" i="1"/>
  <c r="AM553" i="1"/>
  <c r="AN553" i="1"/>
  <c r="AO553" i="1"/>
  <c r="AQ553" i="1"/>
  <c r="AR553" i="1"/>
  <c r="AS553" i="1"/>
  <c r="R553" i="1"/>
  <c r="AU553" i="1"/>
  <c r="AW553" i="1"/>
  <c r="AX553" i="1"/>
  <c r="AY553" i="1"/>
  <c r="AZ553" i="1"/>
  <c r="BA553" i="1"/>
  <c r="V553" i="1"/>
  <c r="BB553" i="1"/>
  <c r="BC553" i="1"/>
  <c r="BD553" i="1"/>
  <c r="BE553" i="1"/>
  <c r="BF553" i="1"/>
  <c r="BG553" i="1"/>
  <c r="BH553" i="1"/>
  <c r="BI553" i="1"/>
  <c r="BJ553" i="1"/>
  <c r="BK553" i="1"/>
  <c r="BM553" i="1"/>
  <c r="CB553" i="1"/>
  <c r="CC553" i="1"/>
  <c r="CE553" i="1"/>
  <c r="A554" i="1"/>
  <c r="B554" i="1"/>
  <c r="C554" i="1"/>
  <c r="D554" i="1"/>
  <c r="E554" i="1"/>
  <c r="F554" i="1"/>
  <c r="G554" i="1"/>
  <c r="H554" i="1"/>
  <c r="I554" i="1"/>
  <c r="J554" i="1"/>
  <c r="K554" i="1"/>
  <c r="L554" i="1"/>
  <c r="M554" i="1"/>
  <c r="N554" i="1"/>
  <c r="O554" i="1"/>
  <c r="P554" i="1"/>
  <c r="AT554" i="1"/>
  <c r="BL554" i="1"/>
  <c r="BN554" i="1"/>
  <c r="Y554" i="1"/>
  <c r="BO554" i="1"/>
  <c r="BP554" i="1"/>
  <c r="Z554" i="1"/>
  <c r="BQ554" i="1"/>
  <c r="BR554" i="1"/>
  <c r="AA554" i="1"/>
  <c r="BS554" i="1"/>
  <c r="BT554" i="1"/>
  <c r="AB554" i="1"/>
  <c r="BU554" i="1"/>
  <c r="BV554" i="1"/>
  <c r="AC554" i="1"/>
  <c r="BW554" i="1"/>
  <c r="AD554" i="1"/>
  <c r="BY554" i="1"/>
  <c r="AE554" i="1"/>
  <c r="CA554" i="1"/>
  <c r="AF554" i="1"/>
  <c r="CD554" i="1"/>
  <c r="AG554" i="1"/>
  <c r="CF554" i="1"/>
  <c r="CG554" i="1"/>
  <c r="AH554" i="1"/>
  <c r="Q554" i="1"/>
  <c r="AI554" i="1"/>
  <c r="AJ554" i="1"/>
  <c r="AK554" i="1"/>
  <c r="AL554" i="1"/>
  <c r="AM554" i="1"/>
  <c r="AN554" i="1"/>
  <c r="AO554" i="1"/>
  <c r="AQ554" i="1"/>
  <c r="AR554" i="1"/>
  <c r="AS554" i="1"/>
  <c r="R554" i="1"/>
  <c r="AU554" i="1"/>
  <c r="AW554" i="1"/>
  <c r="AX554" i="1"/>
  <c r="AY554" i="1"/>
  <c r="AZ554" i="1"/>
  <c r="BA554" i="1"/>
  <c r="V554" i="1"/>
  <c r="X554" i="1"/>
  <c r="W554" i="1"/>
  <c r="BB554" i="1"/>
  <c r="BC554" i="1"/>
  <c r="BD554" i="1"/>
  <c r="BE554" i="1"/>
  <c r="BF554" i="1"/>
  <c r="BG554" i="1"/>
  <c r="BH554" i="1"/>
  <c r="BI554" i="1"/>
  <c r="BJ554" i="1"/>
  <c r="BK554" i="1"/>
  <c r="BM554" i="1"/>
  <c r="BX554" i="1"/>
  <c r="BZ554" i="1"/>
  <c r="CB554" i="1"/>
  <c r="CC554" i="1"/>
  <c r="CE554" i="1"/>
  <c r="A555" i="1"/>
  <c r="B555" i="1"/>
  <c r="C555" i="1"/>
  <c r="D555" i="1"/>
  <c r="E555" i="1"/>
  <c r="F555" i="1"/>
  <c r="G555" i="1"/>
  <c r="H555" i="1"/>
  <c r="I555" i="1"/>
  <c r="J555" i="1"/>
  <c r="K555" i="1"/>
  <c r="L555" i="1"/>
  <c r="M555" i="1"/>
  <c r="N555" i="1"/>
  <c r="O555" i="1"/>
  <c r="P555" i="1"/>
  <c r="AT555" i="1"/>
  <c r="BL555" i="1"/>
  <c r="BN555" i="1"/>
  <c r="Y555" i="1"/>
  <c r="BO555" i="1"/>
  <c r="BP555" i="1"/>
  <c r="Z555" i="1"/>
  <c r="BQ555" i="1"/>
  <c r="BR555" i="1"/>
  <c r="AA555" i="1"/>
  <c r="BS555" i="1"/>
  <c r="BT555" i="1"/>
  <c r="AB555" i="1"/>
  <c r="BU555" i="1"/>
  <c r="BV555" i="1"/>
  <c r="AC555" i="1"/>
  <c r="BW555" i="1"/>
  <c r="BX555" i="1"/>
  <c r="AD555" i="1"/>
  <c r="BY555" i="1"/>
  <c r="BZ555" i="1"/>
  <c r="AE555" i="1"/>
  <c r="CA555" i="1"/>
  <c r="AF555" i="1"/>
  <c r="CD555" i="1"/>
  <c r="AG555" i="1"/>
  <c r="CF555" i="1"/>
  <c r="CG555" i="1"/>
  <c r="AH555" i="1"/>
  <c r="Q555" i="1"/>
  <c r="AI555" i="1"/>
  <c r="AJ555" i="1"/>
  <c r="AK555" i="1"/>
  <c r="AL555" i="1"/>
  <c r="AM555" i="1"/>
  <c r="AN555" i="1"/>
  <c r="AO555" i="1"/>
  <c r="AQ555" i="1"/>
  <c r="AR555" i="1"/>
  <c r="AS555" i="1"/>
  <c r="R555" i="1"/>
  <c r="AU555" i="1"/>
  <c r="AW555" i="1"/>
  <c r="AX555" i="1"/>
  <c r="AY555" i="1"/>
  <c r="AZ555" i="1"/>
  <c r="BA555" i="1"/>
  <c r="V555" i="1"/>
  <c r="BB555" i="1"/>
  <c r="BC555" i="1"/>
  <c r="BD555" i="1"/>
  <c r="BE555" i="1"/>
  <c r="BF555" i="1"/>
  <c r="BG555" i="1"/>
  <c r="BH555" i="1"/>
  <c r="BI555" i="1"/>
  <c r="BJ555" i="1"/>
  <c r="BK555" i="1"/>
  <c r="BM555" i="1"/>
  <c r="CB555" i="1"/>
  <c r="CC555" i="1"/>
  <c r="CE555" i="1"/>
  <c r="A556" i="1"/>
  <c r="B556" i="1"/>
  <c r="C556" i="1"/>
  <c r="D556" i="1"/>
  <c r="E556" i="1"/>
  <c r="F556" i="1"/>
  <c r="G556" i="1"/>
  <c r="H556" i="1"/>
  <c r="I556" i="1"/>
  <c r="J556" i="1"/>
  <c r="K556" i="1"/>
  <c r="L556" i="1"/>
  <c r="M556" i="1"/>
  <c r="N556" i="1"/>
  <c r="O556" i="1"/>
  <c r="P556" i="1"/>
  <c r="AT556" i="1"/>
  <c r="BL556" i="1"/>
  <c r="BN556" i="1"/>
  <c r="Y556" i="1"/>
  <c r="BO556" i="1"/>
  <c r="BP556" i="1"/>
  <c r="Z556" i="1"/>
  <c r="BQ556" i="1"/>
  <c r="BR556" i="1"/>
  <c r="AA556" i="1"/>
  <c r="BS556" i="1"/>
  <c r="BT556" i="1"/>
  <c r="AB556" i="1"/>
  <c r="BU556" i="1"/>
  <c r="BV556" i="1"/>
  <c r="AC556" i="1"/>
  <c r="BW556" i="1"/>
  <c r="AD556" i="1"/>
  <c r="BY556" i="1"/>
  <c r="AE556" i="1"/>
  <c r="CA556" i="1"/>
  <c r="AF556" i="1"/>
  <c r="CD556" i="1"/>
  <c r="AG556" i="1"/>
  <c r="CF556" i="1"/>
  <c r="CG556" i="1"/>
  <c r="AH556" i="1"/>
  <c r="Q556" i="1"/>
  <c r="AI556" i="1"/>
  <c r="AJ556" i="1"/>
  <c r="AK556" i="1"/>
  <c r="AL556" i="1"/>
  <c r="AM556" i="1"/>
  <c r="AN556" i="1"/>
  <c r="AO556" i="1"/>
  <c r="AQ556" i="1"/>
  <c r="AR556" i="1"/>
  <c r="AS556" i="1"/>
  <c r="R556" i="1"/>
  <c r="AU556" i="1"/>
  <c r="AW556" i="1"/>
  <c r="AX556" i="1"/>
  <c r="AY556" i="1"/>
  <c r="AZ556" i="1"/>
  <c r="BA556" i="1"/>
  <c r="V556" i="1"/>
  <c r="W556" i="1"/>
  <c r="X556" i="1"/>
  <c r="BB556" i="1"/>
  <c r="BC556" i="1"/>
  <c r="BD556" i="1"/>
  <c r="BE556" i="1"/>
  <c r="BF556" i="1"/>
  <c r="BG556" i="1"/>
  <c r="BH556" i="1"/>
  <c r="BI556" i="1"/>
  <c r="BJ556" i="1"/>
  <c r="BK556" i="1"/>
  <c r="BM556" i="1"/>
  <c r="BX556" i="1"/>
  <c r="BZ556" i="1"/>
  <c r="CB556" i="1"/>
  <c r="CC556" i="1"/>
  <c r="CE556" i="1"/>
  <c r="A557" i="1"/>
  <c r="B557" i="1"/>
  <c r="C557" i="1"/>
  <c r="D557" i="1"/>
  <c r="E557" i="1"/>
  <c r="F557" i="1"/>
  <c r="G557" i="1"/>
  <c r="H557" i="1"/>
  <c r="I557" i="1"/>
  <c r="J557" i="1"/>
  <c r="K557" i="1"/>
  <c r="L557" i="1"/>
  <c r="M557" i="1"/>
  <c r="N557" i="1"/>
  <c r="O557" i="1"/>
  <c r="P557" i="1"/>
  <c r="AT557" i="1"/>
  <c r="BL557" i="1"/>
  <c r="Y557" i="1"/>
  <c r="BO557" i="1"/>
  <c r="Z557" i="1"/>
  <c r="BQ557" i="1"/>
  <c r="AA557" i="1"/>
  <c r="BS557" i="1"/>
  <c r="AB557" i="1"/>
  <c r="BU557" i="1"/>
  <c r="AC557" i="1"/>
  <c r="BW557" i="1"/>
  <c r="AD557" i="1"/>
  <c r="BY557" i="1"/>
  <c r="AE557" i="1"/>
  <c r="CA557" i="1"/>
  <c r="AF557" i="1"/>
  <c r="CD557" i="1"/>
  <c r="AG557" i="1"/>
  <c r="CF557" i="1"/>
  <c r="CG557" i="1"/>
  <c r="AH557" i="1"/>
  <c r="Q557" i="1"/>
  <c r="AI557" i="1"/>
  <c r="AJ557" i="1"/>
  <c r="AK557" i="1"/>
  <c r="AL557" i="1"/>
  <c r="AM557" i="1"/>
  <c r="AN557" i="1"/>
  <c r="AO557" i="1"/>
  <c r="AQ557" i="1"/>
  <c r="AR557" i="1"/>
  <c r="AS557" i="1"/>
  <c r="R557" i="1"/>
  <c r="AU557" i="1"/>
  <c r="AW557" i="1"/>
  <c r="AX557" i="1"/>
  <c r="AY557" i="1"/>
  <c r="AZ557" i="1"/>
  <c r="BA557" i="1"/>
  <c r="V557" i="1"/>
  <c r="X557" i="1"/>
  <c r="W557" i="1"/>
  <c r="BB557" i="1"/>
  <c r="BC557" i="1"/>
  <c r="BD557" i="1"/>
  <c r="BE557" i="1"/>
  <c r="BF557" i="1"/>
  <c r="BG557" i="1"/>
  <c r="BH557" i="1"/>
  <c r="BI557" i="1"/>
  <c r="BJ557" i="1"/>
  <c r="BK557" i="1"/>
  <c r="BM557" i="1"/>
  <c r="BN557" i="1"/>
  <c r="BP557" i="1"/>
  <c r="BR557" i="1"/>
  <c r="BT557" i="1"/>
  <c r="BV557" i="1"/>
  <c r="BX557" i="1"/>
  <c r="BZ557" i="1"/>
  <c r="CB557" i="1"/>
  <c r="CC557" i="1"/>
  <c r="CE557" i="1"/>
  <c r="A558" i="1"/>
  <c r="B558" i="1"/>
  <c r="C558" i="1"/>
  <c r="D558" i="1"/>
  <c r="E558" i="1"/>
  <c r="F558" i="1"/>
  <c r="G558" i="1"/>
  <c r="H558" i="1"/>
  <c r="I558" i="1"/>
  <c r="J558" i="1"/>
  <c r="K558" i="1"/>
  <c r="L558" i="1"/>
  <c r="M558" i="1"/>
  <c r="N558" i="1"/>
  <c r="O558" i="1"/>
  <c r="P558" i="1"/>
  <c r="AT558" i="1"/>
  <c r="BL558" i="1"/>
  <c r="BN558" i="1"/>
  <c r="Y558" i="1"/>
  <c r="BO558" i="1"/>
  <c r="BP558" i="1"/>
  <c r="Z558" i="1"/>
  <c r="BQ558" i="1"/>
  <c r="BR558" i="1"/>
  <c r="AA558" i="1"/>
  <c r="BS558" i="1"/>
  <c r="BT558" i="1"/>
  <c r="AB558" i="1"/>
  <c r="BU558" i="1"/>
  <c r="BV558" i="1"/>
  <c r="AC558" i="1"/>
  <c r="BW558" i="1"/>
  <c r="AD558" i="1"/>
  <c r="BY558" i="1"/>
  <c r="AE558" i="1"/>
  <c r="CA558" i="1"/>
  <c r="AF558" i="1"/>
  <c r="CD558" i="1"/>
  <c r="AG558" i="1"/>
  <c r="CF558" i="1"/>
  <c r="CG558" i="1"/>
  <c r="AH558" i="1"/>
  <c r="Q558" i="1"/>
  <c r="AI558" i="1"/>
  <c r="AJ558" i="1"/>
  <c r="AK558" i="1"/>
  <c r="AL558" i="1"/>
  <c r="AM558" i="1"/>
  <c r="AN558" i="1"/>
  <c r="AO558" i="1"/>
  <c r="AQ558" i="1"/>
  <c r="AR558" i="1"/>
  <c r="AS558" i="1"/>
  <c r="R558" i="1"/>
  <c r="AU558" i="1"/>
  <c r="AW558" i="1"/>
  <c r="AX558" i="1"/>
  <c r="AY558" i="1"/>
  <c r="AZ558" i="1"/>
  <c r="BA558" i="1"/>
  <c r="V558" i="1"/>
  <c r="X558" i="1"/>
  <c r="W558" i="1"/>
  <c r="BB558" i="1"/>
  <c r="BC558" i="1"/>
  <c r="BD558" i="1"/>
  <c r="BE558" i="1"/>
  <c r="BF558" i="1"/>
  <c r="BG558" i="1"/>
  <c r="BH558" i="1"/>
  <c r="BI558" i="1"/>
  <c r="BJ558" i="1"/>
  <c r="BK558" i="1"/>
  <c r="BM558" i="1"/>
  <c r="BX558" i="1"/>
  <c r="BZ558" i="1"/>
  <c r="CB558" i="1"/>
  <c r="CC558" i="1"/>
  <c r="CE558" i="1"/>
  <c r="A559" i="1"/>
  <c r="B559" i="1"/>
  <c r="C559" i="1"/>
  <c r="D559" i="1"/>
  <c r="E559" i="1"/>
  <c r="F559" i="1"/>
  <c r="G559" i="1"/>
  <c r="H559" i="1"/>
  <c r="I559" i="1"/>
  <c r="J559" i="1"/>
  <c r="K559" i="1"/>
  <c r="L559" i="1"/>
  <c r="M559" i="1"/>
  <c r="N559" i="1"/>
  <c r="O559" i="1"/>
  <c r="P559" i="1"/>
  <c r="AT559" i="1"/>
  <c r="BL559" i="1"/>
  <c r="BN559" i="1"/>
  <c r="Y559" i="1"/>
  <c r="BO559" i="1"/>
  <c r="BP559" i="1"/>
  <c r="Z559" i="1"/>
  <c r="BQ559" i="1"/>
  <c r="BR559" i="1"/>
  <c r="AA559" i="1"/>
  <c r="BS559" i="1"/>
  <c r="AB559" i="1"/>
  <c r="BU559" i="1"/>
  <c r="BV559" i="1"/>
  <c r="AC559" i="1"/>
  <c r="BW559" i="1"/>
  <c r="BX559" i="1"/>
  <c r="AD559" i="1"/>
  <c r="BY559" i="1"/>
  <c r="BZ559" i="1"/>
  <c r="AE559" i="1"/>
  <c r="CA559" i="1"/>
  <c r="AF559" i="1"/>
  <c r="CD559" i="1"/>
  <c r="AG559" i="1"/>
  <c r="CF559" i="1"/>
  <c r="CG559" i="1"/>
  <c r="AH559" i="1"/>
  <c r="Q559" i="1"/>
  <c r="AI559" i="1"/>
  <c r="AJ559" i="1"/>
  <c r="AK559" i="1"/>
  <c r="AL559" i="1"/>
  <c r="AM559" i="1"/>
  <c r="AN559" i="1"/>
  <c r="AO559" i="1"/>
  <c r="AQ559" i="1"/>
  <c r="AR559" i="1"/>
  <c r="AS559" i="1"/>
  <c r="R559" i="1"/>
  <c r="AU559" i="1"/>
  <c r="AW559" i="1"/>
  <c r="AX559" i="1"/>
  <c r="AY559" i="1"/>
  <c r="AZ559" i="1"/>
  <c r="BA559" i="1"/>
  <c r="V559" i="1"/>
  <c r="X559" i="1"/>
  <c r="W559" i="1"/>
  <c r="BB559" i="1"/>
  <c r="BC559" i="1"/>
  <c r="BD559" i="1"/>
  <c r="BE559" i="1"/>
  <c r="BF559" i="1"/>
  <c r="BG559" i="1"/>
  <c r="BH559" i="1"/>
  <c r="BI559" i="1"/>
  <c r="BJ559" i="1"/>
  <c r="BK559" i="1"/>
  <c r="BM559" i="1"/>
  <c r="BT559" i="1"/>
  <c r="CB559" i="1"/>
  <c r="CC559" i="1"/>
  <c r="CE559" i="1"/>
  <c r="A560" i="1"/>
  <c r="B560" i="1"/>
  <c r="C560" i="1"/>
  <c r="D560" i="1"/>
  <c r="E560" i="1"/>
  <c r="F560" i="1"/>
  <c r="G560" i="1"/>
  <c r="H560" i="1"/>
  <c r="I560" i="1"/>
  <c r="J560" i="1"/>
  <c r="K560" i="1"/>
  <c r="L560" i="1"/>
  <c r="M560" i="1"/>
  <c r="N560" i="1"/>
  <c r="O560" i="1"/>
  <c r="P560" i="1"/>
  <c r="AT560" i="1"/>
  <c r="BL560" i="1"/>
  <c r="BN560" i="1"/>
  <c r="Y560" i="1"/>
  <c r="BO560" i="1"/>
  <c r="BP560" i="1"/>
  <c r="Z560" i="1"/>
  <c r="BQ560" i="1"/>
  <c r="BR560" i="1"/>
  <c r="AA560" i="1"/>
  <c r="BS560" i="1"/>
  <c r="BT560" i="1"/>
  <c r="AB560" i="1"/>
  <c r="BU560" i="1"/>
  <c r="BV560" i="1"/>
  <c r="AC560" i="1"/>
  <c r="BW560" i="1"/>
  <c r="BX560" i="1"/>
  <c r="AD560" i="1"/>
  <c r="BY560" i="1"/>
  <c r="BZ560" i="1"/>
  <c r="AE560" i="1"/>
  <c r="CA560" i="1"/>
  <c r="AF560" i="1"/>
  <c r="CD560" i="1"/>
  <c r="AG560" i="1"/>
  <c r="CF560" i="1"/>
  <c r="CG560" i="1"/>
  <c r="AH560" i="1"/>
  <c r="Q560" i="1"/>
  <c r="AI560" i="1"/>
  <c r="AJ560" i="1"/>
  <c r="AK560" i="1"/>
  <c r="AL560" i="1"/>
  <c r="AM560" i="1"/>
  <c r="AN560" i="1"/>
  <c r="AO560" i="1"/>
  <c r="AQ560" i="1"/>
  <c r="AR560" i="1"/>
  <c r="AS560" i="1"/>
  <c r="R560" i="1"/>
  <c r="AU560" i="1"/>
  <c r="AW560" i="1"/>
  <c r="AX560" i="1"/>
  <c r="AY560" i="1"/>
  <c r="AZ560" i="1"/>
  <c r="BA560" i="1"/>
  <c r="V560" i="1"/>
  <c r="X560" i="1"/>
  <c r="W560" i="1"/>
  <c r="BB560" i="1"/>
  <c r="BC560" i="1"/>
  <c r="BD560" i="1"/>
  <c r="BE560" i="1"/>
  <c r="BF560" i="1"/>
  <c r="BG560" i="1"/>
  <c r="BH560" i="1"/>
  <c r="BI560" i="1"/>
  <c r="BJ560" i="1"/>
  <c r="BK560" i="1"/>
  <c r="BM560" i="1"/>
  <c r="CB560" i="1"/>
  <c r="CC560" i="1"/>
  <c r="CE560" i="1"/>
  <c r="A561" i="1"/>
  <c r="B561" i="1"/>
  <c r="C561" i="1"/>
  <c r="D561" i="1"/>
  <c r="E561" i="1"/>
  <c r="F561" i="1"/>
  <c r="G561" i="1"/>
  <c r="H561" i="1"/>
  <c r="I561" i="1"/>
  <c r="J561" i="1"/>
  <c r="K561" i="1"/>
  <c r="L561" i="1"/>
  <c r="M561" i="1"/>
  <c r="N561" i="1"/>
  <c r="O561" i="1"/>
  <c r="P561" i="1"/>
  <c r="AT561" i="1"/>
  <c r="BL561" i="1"/>
  <c r="BN561" i="1"/>
  <c r="Y561" i="1"/>
  <c r="BO561" i="1"/>
  <c r="BP561" i="1"/>
  <c r="Z561" i="1"/>
  <c r="BQ561" i="1"/>
  <c r="BR561" i="1"/>
  <c r="AA561" i="1"/>
  <c r="BS561" i="1"/>
  <c r="BT561" i="1"/>
  <c r="AB561" i="1"/>
  <c r="BU561" i="1"/>
  <c r="BV561" i="1"/>
  <c r="AC561" i="1"/>
  <c r="BW561" i="1"/>
  <c r="BX561" i="1"/>
  <c r="AD561" i="1"/>
  <c r="BY561" i="1"/>
  <c r="BZ561" i="1"/>
  <c r="AE561" i="1"/>
  <c r="CA561" i="1"/>
  <c r="AF561" i="1"/>
  <c r="CD561" i="1"/>
  <c r="AG561" i="1"/>
  <c r="CF561" i="1"/>
  <c r="CG561" i="1"/>
  <c r="AH561" i="1"/>
  <c r="Q561" i="1"/>
  <c r="AI561" i="1"/>
  <c r="AJ561" i="1"/>
  <c r="AK561" i="1"/>
  <c r="AL561" i="1"/>
  <c r="AM561" i="1"/>
  <c r="AN561" i="1"/>
  <c r="AO561" i="1"/>
  <c r="AQ561" i="1"/>
  <c r="AR561" i="1"/>
  <c r="AS561" i="1"/>
  <c r="R561" i="1"/>
  <c r="AU561" i="1"/>
  <c r="AW561" i="1"/>
  <c r="AX561" i="1"/>
  <c r="AY561" i="1"/>
  <c r="AZ561" i="1"/>
  <c r="BA561" i="1"/>
  <c r="V561" i="1"/>
  <c r="W561" i="1"/>
  <c r="BB561" i="1"/>
  <c r="BC561" i="1"/>
  <c r="BD561" i="1"/>
  <c r="BE561" i="1"/>
  <c r="BF561" i="1"/>
  <c r="BG561" i="1"/>
  <c r="BH561" i="1"/>
  <c r="BI561" i="1"/>
  <c r="BJ561" i="1"/>
  <c r="BK561" i="1"/>
  <c r="BM561" i="1"/>
  <c r="CB561" i="1"/>
  <c r="CC561" i="1"/>
  <c r="CE561" i="1"/>
  <c r="A562" i="1"/>
  <c r="B562" i="1"/>
  <c r="C562" i="1"/>
  <c r="D562" i="1"/>
  <c r="E562" i="1"/>
  <c r="F562" i="1"/>
  <c r="G562" i="1"/>
  <c r="H562" i="1"/>
  <c r="I562" i="1"/>
  <c r="J562" i="1"/>
  <c r="K562" i="1"/>
  <c r="L562" i="1"/>
  <c r="M562" i="1"/>
  <c r="N562" i="1"/>
  <c r="O562" i="1"/>
  <c r="P562" i="1"/>
  <c r="AT562" i="1"/>
  <c r="BL562" i="1"/>
  <c r="BN562" i="1"/>
  <c r="Y562" i="1"/>
  <c r="BO562" i="1"/>
  <c r="BP562" i="1"/>
  <c r="Z562" i="1"/>
  <c r="BQ562" i="1"/>
  <c r="BR562" i="1"/>
  <c r="AA562" i="1"/>
  <c r="BS562" i="1"/>
  <c r="AB562" i="1"/>
  <c r="BU562" i="1"/>
  <c r="BV562" i="1"/>
  <c r="AC562" i="1"/>
  <c r="BW562" i="1"/>
  <c r="AD562" i="1"/>
  <c r="BY562" i="1"/>
  <c r="AE562" i="1"/>
  <c r="CA562" i="1"/>
  <c r="AF562" i="1"/>
  <c r="CD562" i="1"/>
  <c r="AG562" i="1"/>
  <c r="CF562" i="1"/>
  <c r="CG562" i="1"/>
  <c r="AH562" i="1"/>
  <c r="Q562" i="1"/>
  <c r="AI562" i="1"/>
  <c r="AJ562" i="1"/>
  <c r="AK562" i="1"/>
  <c r="AL562" i="1"/>
  <c r="AM562" i="1"/>
  <c r="AN562" i="1"/>
  <c r="AO562" i="1"/>
  <c r="AQ562" i="1"/>
  <c r="AR562" i="1"/>
  <c r="AS562" i="1"/>
  <c r="R562" i="1"/>
  <c r="AU562" i="1"/>
  <c r="AW562" i="1"/>
  <c r="AX562" i="1"/>
  <c r="AY562" i="1"/>
  <c r="AZ562" i="1"/>
  <c r="BA562" i="1"/>
  <c r="V562" i="1"/>
  <c r="BB562" i="1"/>
  <c r="BC562" i="1"/>
  <c r="BD562" i="1"/>
  <c r="BE562" i="1"/>
  <c r="BF562" i="1"/>
  <c r="BG562" i="1"/>
  <c r="BH562" i="1"/>
  <c r="BI562" i="1"/>
  <c r="BJ562" i="1"/>
  <c r="BK562" i="1"/>
  <c r="BM562" i="1"/>
  <c r="BT562" i="1"/>
  <c r="BX562" i="1"/>
  <c r="BZ562" i="1"/>
  <c r="CB562" i="1"/>
  <c r="CC562" i="1"/>
  <c r="CE562" i="1"/>
  <c r="A563" i="1"/>
  <c r="B563" i="1"/>
  <c r="C563" i="1"/>
  <c r="D563" i="1"/>
  <c r="E563" i="1"/>
  <c r="F563" i="1"/>
  <c r="G563" i="1"/>
  <c r="H563" i="1"/>
  <c r="I563" i="1"/>
  <c r="J563" i="1"/>
  <c r="K563" i="1"/>
  <c r="L563" i="1"/>
  <c r="M563" i="1"/>
  <c r="N563" i="1"/>
  <c r="O563" i="1"/>
  <c r="P563" i="1"/>
  <c r="AT563" i="1"/>
  <c r="BL563" i="1"/>
  <c r="Y563" i="1"/>
  <c r="BO563" i="1"/>
  <c r="Z563" i="1"/>
  <c r="BQ563" i="1"/>
  <c r="BR563" i="1"/>
  <c r="AA563" i="1"/>
  <c r="BS563" i="1"/>
  <c r="AB563" i="1"/>
  <c r="BU563" i="1"/>
  <c r="AC563" i="1"/>
  <c r="BW563" i="1"/>
  <c r="AD563" i="1"/>
  <c r="BY563" i="1"/>
  <c r="AE563" i="1"/>
  <c r="CA563" i="1"/>
  <c r="AF563" i="1"/>
  <c r="CD563" i="1"/>
  <c r="AG563" i="1"/>
  <c r="CF563" i="1"/>
  <c r="CG563" i="1"/>
  <c r="AH563" i="1"/>
  <c r="Q563" i="1"/>
  <c r="AI563" i="1"/>
  <c r="AJ563" i="1"/>
  <c r="AK563" i="1"/>
  <c r="AL563" i="1"/>
  <c r="AM563" i="1"/>
  <c r="AN563" i="1"/>
  <c r="AO563" i="1"/>
  <c r="AQ563" i="1"/>
  <c r="AR563" i="1"/>
  <c r="AS563" i="1"/>
  <c r="R563" i="1"/>
  <c r="AU563" i="1"/>
  <c r="AW563" i="1"/>
  <c r="AX563" i="1"/>
  <c r="AY563" i="1"/>
  <c r="AZ563" i="1"/>
  <c r="BA563" i="1"/>
  <c r="V563" i="1"/>
  <c r="W563" i="1"/>
  <c r="X563" i="1"/>
  <c r="BB563" i="1"/>
  <c r="BC563" i="1"/>
  <c r="BD563" i="1"/>
  <c r="BE563" i="1"/>
  <c r="BF563" i="1"/>
  <c r="BG563" i="1"/>
  <c r="BH563" i="1"/>
  <c r="BI563" i="1"/>
  <c r="BJ563" i="1"/>
  <c r="BK563" i="1"/>
  <c r="BM563" i="1"/>
  <c r="BN563" i="1"/>
  <c r="BP563" i="1"/>
  <c r="BT563" i="1"/>
  <c r="BV563" i="1"/>
  <c r="BX563" i="1"/>
  <c r="BZ563" i="1"/>
  <c r="CB563" i="1"/>
  <c r="CC563" i="1"/>
  <c r="CE563" i="1"/>
  <c r="A564" i="1"/>
  <c r="B564" i="1"/>
  <c r="C564" i="1"/>
  <c r="D564" i="1"/>
  <c r="E564" i="1"/>
  <c r="F564" i="1"/>
  <c r="G564" i="1"/>
  <c r="H564" i="1"/>
  <c r="I564" i="1"/>
  <c r="J564" i="1"/>
  <c r="K564" i="1"/>
  <c r="L564" i="1"/>
  <c r="M564" i="1"/>
  <c r="N564" i="1"/>
  <c r="O564" i="1"/>
  <c r="P564" i="1"/>
  <c r="AT564" i="1"/>
  <c r="BL564" i="1"/>
  <c r="BN564" i="1"/>
  <c r="Y564" i="1"/>
  <c r="BO564" i="1"/>
  <c r="BP564" i="1"/>
  <c r="Z564" i="1"/>
  <c r="BQ564" i="1"/>
  <c r="BR564" i="1"/>
  <c r="AA564" i="1"/>
  <c r="BS564" i="1"/>
  <c r="BT564" i="1"/>
  <c r="AB564" i="1"/>
  <c r="BU564" i="1"/>
  <c r="BV564" i="1"/>
  <c r="AC564" i="1"/>
  <c r="BW564" i="1"/>
  <c r="AD564" i="1"/>
  <c r="BY564" i="1"/>
  <c r="AE564" i="1"/>
  <c r="CA564" i="1"/>
  <c r="AF564" i="1"/>
  <c r="CD564" i="1"/>
  <c r="AG564" i="1"/>
  <c r="CF564" i="1"/>
  <c r="CG564" i="1"/>
  <c r="AH564" i="1"/>
  <c r="Q564" i="1"/>
  <c r="AI564" i="1"/>
  <c r="AJ564" i="1"/>
  <c r="AK564" i="1"/>
  <c r="AL564" i="1"/>
  <c r="AM564" i="1"/>
  <c r="AN564" i="1"/>
  <c r="AO564" i="1"/>
  <c r="AQ564" i="1"/>
  <c r="AR564" i="1"/>
  <c r="AS564" i="1"/>
  <c r="R564" i="1"/>
  <c r="AU564" i="1"/>
  <c r="AW564" i="1"/>
  <c r="AX564" i="1"/>
  <c r="AY564" i="1"/>
  <c r="AZ564" i="1"/>
  <c r="BA564" i="1"/>
  <c r="V564" i="1"/>
  <c r="W564" i="1"/>
  <c r="X564" i="1"/>
  <c r="BB564" i="1"/>
  <c r="BC564" i="1"/>
  <c r="BD564" i="1"/>
  <c r="BE564" i="1"/>
  <c r="BF564" i="1"/>
  <c r="BG564" i="1"/>
  <c r="BH564" i="1"/>
  <c r="BI564" i="1"/>
  <c r="BJ564" i="1"/>
  <c r="BK564" i="1"/>
  <c r="BM564" i="1"/>
  <c r="BX564" i="1"/>
  <c r="BZ564" i="1"/>
  <c r="CB564" i="1"/>
  <c r="CC564" i="1"/>
  <c r="CE564" i="1"/>
  <c r="A565" i="1"/>
  <c r="B565" i="1"/>
  <c r="C565" i="1"/>
  <c r="D565" i="1"/>
  <c r="E565" i="1"/>
  <c r="F565" i="1"/>
  <c r="G565" i="1"/>
  <c r="H565" i="1"/>
  <c r="I565" i="1"/>
  <c r="J565" i="1"/>
  <c r="K565" i="1"/>
  <c r="L565" i="1"/>
  <c r="M565" i="1"/>
  <c r="N565" i="1"/>
  <c r="O565" i="1"/>
  <c r="P565" i="1"/>
  <c r="AT565" i="1"/>
  <c r="BL565" i="1"/>
  <c r="BN565" i="1"/>
  <c r="Y565" i="1"/>
  <c r="BO565" i="1"/>
  <c r="BP565" i="1"/>
  <c r="Z565" i="1"/>
  <c r="BQ565" i="1"/>
  <c r="BR565" i="1"/>
  <c r="AA565" i="1"/>
  <c r="BS565" i="1"/>
  <c r="BT565" i="1"/>
  <c r="AB565" i="1"/>
  <c r="BU565" i="1"/>
  <c r="BV565" i="1"/>
  <c r="AC565" i="1"/>
  <c r="BW565" i="1"/>
  <c r="BX565" i="1"/>
  <c r="AD565" i="1"/>
  <c r="BY565" i="1"/>
  <c r="BZ565" i="1"/>
  <c r="AE565" i="1"/>
  <c r="CA565" i="1"/>
  <c r="AF565" i="1"/>
  <c r="CD565" i="1"/>
  <c r="AG565" i="1"/>
  <c r="CF565" i="1"/>
  <c r="CG565" i="1"/>
  <c r="AH565" i="1"/>
  <c r="Q565" i="1"/>
  <c r="AI565" i="1"/>
  <c r="AJ565" i="1"/>
  <c r="AK565" i="1"/>
  <c r="AL565" i="1"/>
  <c r="AM565" i="1"/>
  <c r="AN565" i="1"/>
  <c r="AO565" i="1"/>
  <c r="AQ565" i="1"/>
  <c r="AR565" i="1"/>
  <c r="AS565" i="1"/>
  <c r="R565" i="1"/>
  <c r="AU565" i="1"/>
  <c r="AW565" i="1"/>
  <c r="AX565" i="1"/>
  <c r="AY565" i="1"/>
  <c r="AZ565" i="1"/>
  <c r="BA565" i="1"/>
  <c r="V565" i="1"/>
  <c r="W565" i="1"/>
  <c r="X565" i="1"/>
  <c r="BB565" i="1"/>
  <c r="BC565" i="1"/>
  <c r="BD565" i="1"/>
  <c r="BE565" i="1"/>
  <c r="BF565" i="1"/>
  <c r="BG565" i="1"/>
  <c r="BH565" i="1"/>
  <c r="BI565" i="1"/>
  <c r="BJ565" i="1"/>
  <c r="BK565" i="1"/>
  <c r="BM565" i="1"/>
  <c r="CB565" i="1"/>
  <c r="CC565" i="1"/>
  <c r="CE565" i="1"/>
  <c r="A566" i="1"/>
  <c r="B566" i="1"/>
  <c r="C566" i="1"/>
  <c r="D566" i="1"/>
  <c r="E566" i="1"/>
  <c r="F566" i="1"/>
  <c r="G566" i="1"/>
  <c r="H566" i="1"/>
  <c r="I566" i="1"/>
  <c r="J566" i="1"/>
  <c r="K566" i="1"/>
  <c r="L566" i="1"/>
  <c r="M566" i="1"/>
  <c r="N566" i="1"/>
  <c r="O566" i="1"/>
  <c r="P566" i="1"/>
  <c r="AT566" i="1"/>
  <c r="BL566" i="1"/>
  <c r="BN566" i="1"/>
  <c r="Y566" i="1"/>
  <c r="BO566" i="1"/>
  <c r="BP566" i="1"/>
  <c r="Z566" i="1"/>
  <c r="BQ566" i="1"/>
  <c r="BR566" i="1"/>
  <c r="AA566" i="1"/>
  <c r="BS566" i="1"/>
  <c r="AB566" i="1"/>
  <c r="BU566" i="1"/>
  <c r="BV566" i="1"/>
  <c r="AC566" i="1"/>
  <c r="BW566" i="1"/>
  <c r="BX566" i="1"/>
  <c r="AD566" i="1"/>
  <c r="BY566" i="1"/>
  <c r="BZ566" i="1"/>
  <c r="AE566" i="1"/>
  <c r="CA566" i="1"/>
  <c r="AF566" i="1"/>
  <c r="CD566" i="1"/>
  <c r="AG566" i="1"/>
  <c r="CF566" i="1"/>
  <c r="CG566" i="1"/>
  <c r="AH566" i="1"/>
  <c r="Q566" i="1"/>
  <c r="AI566" i="1"/>
  <c r="AJ566" i="1"/>
  <c r="AK566" i="1"/>
  <c r="AL566" i="1"/>
  <c r="AM566" i="1"/>
  <c r="AN566" i="1"/>
  <c r="AO566" i="1"/>
  <c r="AQ566" i="1"/>
  <c r="AR566" i="1"/>
  <c r="AS566" i="1"/>
  <c r="R566" i="1"/>
  <c r="AU566" i="1"/>
  <c r="AW566" i="1"/>
  <c r="AX566" i="1"/>
  <c r="AY566" i="1"/>
  <c r="AZ566" i="1"/>
  <c r="BA566" i="1"/>
  <c r="V566" i="1"/>
  <c r="BB566" i="1"/>
  <c r="BC566" i="1"/>
  <c r="BD566" i="1"/>
  <c r="BE566" i="1"/>
  <c r="BF566" i="1"/>
  <c r="BG566" i="1"/>
  <c r="BH566" i="1"/>
  <c r="BI566" i="1"/>
  <c r="BJ566" i="1"/>
  <c r="BK566" i="1"/>
  <c r="BM566" i="1"/>
  <c r="BT566" i="1"/>
  <c r="CB566" i="1"/>
  <c r="CC566" i="1"/>
  <c r="CE566" i="1"/>
  <c r="A567" i="1"/>
  <c r="B567" i="1"/>
  <c r="C567" i="1"/>
  <c r="D567" i="1"/>
  <c r="E567" i="1"/>
  <c r="F567" i="1"/>
  <c r="G567" i="1"/>
  <c r="H567" i="1"/>
  <c r="I567" i="1"/>
  <c r="J567" i="1"/>
  <c r="K567" i="1"/>
  <c r="L567" i="1"/>
  <c r="M567" i="1"/>
  <c r="N567" i="1"/>
  <c r="O567" i="1"/>
  <c r="P567" i="1"/>
  <c r="AT567" i="1"/>
  <c r="BL567" i="1"/>
  <c r="BN567" i="1"/>
  <c r="Y567" i="1"/>
  <c r="BO567" i="1"/>
  <c r="BP567" i="1"/>
  <c r="Z567" i="1"/>
  <c r="BQ567" i="1"/>
  <c r="BR567" i="1"/>
  <c r="AA567" i="1"/>
  <c r="BS567" i="1"/>
  <c r="AB567" i="1"/>
  <c r="BU567" i="1"/>
  <c r="AC567" i="1"/>
  <c r="BW567" i="1"/>
  <c r="AD567" i="1"/>
  <c r="BY567" i="1"/>
  <c r="AE567" i="1"/>
  <c r="CA567" i="1"/>
  <c r="AF567" i="1"/>
  <c r="CD567" i="1"/>
  <c r="AG567" i="1"/>
  <c r="CF567" i="1"/>
  <c r="CG567" i="1"/>
  <c r="AH567" i="1"/>
  <c r="Q567" i="1"/>
  <c r="AI567" i="1"/>
  <c r="AJ567" i="1"/>
  <c r="AK567" i="1"/>
  <c r="AL567" i="1"/>
  <c r="AM567" i="1"/>
  <c r="AN567" i="1"/>
  <c r="AO567" i="1"/>
  <c r="AQ567" i="1"/>
  <c r="AR567" i="1"/>
  <c r="AS567" i="1"/>
  <c r="R567" i="1"/>
  <c r="AU567" i="1"/>
  <c r="AW567" i="1"/>
  <c r="AX567" i="1"/>
  <c r="AY567" i="1"/>
  <c r="AZ567" i="1"/>
  <c r="BA567" i="1"/>
  <c r="V567" i="1"/>
  <c r="W567" i="1"/>
  <c r="X567" i="1"/>
  <c r="BB567" i="1"/>
  <c r="BC567" i="1"/>
  <c r="BD567" i="1"/>
  <c r="BE567" i="1"/>
  <c r="BF567" i="1"/>
  <c r="BG567" i="1"/>
  <c r="BH567" i="1"/>
  <c r="BI567" i="1"/>
  <c r="BJ567" i="1"/>
  <c r="BK567" i="1"/>
  <c r="BM567" i="1"/>
  <c r="BT567" i="1"/>
  <c r="BV567" i="1"/>
  <c r="BX567" i="1"/>
  <c r="BZ567" i="1"/>
  <c r="CB567" i="1"/>
  <c r="CC567" i="1"/>
  <c r="CE567" i="1"/>
  <c r="A568" i="1"/>
  <c r="B568" i="1"/>
  <c r="C568" i="1"/>
  <c r="D568" i="1"/>
  <c r="E568" i="1"/>
  <c r="F568" i="1"/>
  <c r="G568" i="1"/>
  <c r="H568" i="1"/>
  <c r="I568" i="1"/>
  <c r="J568" i="1"/>
  <c r="K568" i="1"/>
  <c r="L568" i="1"/>
  <c r="M568" i="1"/>
  <c r="N568" i="1"/>
  <c r="O568" i="1"/>
  <c r="P568" i="1"/>
  <c r="AT568" i="1"/>
  <c r="BL568" i="1"/>
  <c r="BN568" i="1"/>
  <c r="Y568" i="1"/>
  <c r="BO568" i="1"/>
  <c r="BP568" i="1"/>
  <c r="Z568" i="1"/>
  <c r="BQ568" i="1"/>
  <c r="BR568" i="1"/>
  <c r="AA568" i="1"/>
  <c r="BS568" i="1"/>
  <c r="BT568" i="1"/>
  <c r="AB568" i="1"/>
  <c r="BU568" i="1"/>
  <c r="BV568" i="1"/>
  <c r="AC568" i="1"/>
  <c r="BW568" i="1"/>
  <c r="BX568" i="1"/>
  <c r="AD568" i="1"/>
  <c r="BY568" i="1"/>
  <c r="BZ568" i="1"/>
  <c r="AE568" i="1"/>
  <c r="CA568" i="1"/>
  <c r="AF568" i="1"/>
  <c r="CD568" i="1"/>
  <c r="AG568" i="1"/>
  <c r="CF568" i="1"/>
  <c r="CG568" i="1"/>
  <c r="AH568" i="1"/>
  <c r="Q568" i="1"/>
  <c r="AI568" i="1"/>
  <c r="AJ568" i="1"/>
  <c r="AK568" i="1"/>
  <c r="AL568" i="1"/>
  <c r="AM568" i="1"/>
  <c r="AN568" i="1"/>
  <c r="AO568" i="1"/>
  <c r="AQ568" i="1"/>
  <c r="AR568" i="1"/>
  <c r="AS568" i="1"/>
  <c r="R568" i="1"/>
  <c r="AU568" i="1"/>
  <c r="AW568" i="1"/>
  <c r="AX568" i="1"/>
  <c r="AY568" i="1"/>
  <c r="AZ568" i="1"/>
  <c r="BA568" i="1"/>
  <c r="V568" i="1"/>
  <c r="X568" i="1"/>
  <c r="BB568" i="1"/>
  <c r="BC568" i="1"/>
  <c r="BD568" i="1"/>
  <c r="BE568" i="1"/>
  <c r="BF568" i="1"/>
  <c r="BG568" i="1"/>
  <c r="BH568" i="1"/>
  <c r="BI568" i="1"/>
  <c r="BJ568" i="1"/>
  <c r="BK568" i="1"/>
  <c r="BM568" i="1"/>
  <c r="CB568" i="1"/>
  <c r="CC568" i="1"/>
  <c r="CE568" i="1"/>
  <c r="A569" i="1"/>
  <c r="B569" i="1"/>
  <c r="C569" i="1"/>
  <c r="D569" i="1"/>
  <c r="E569" i="1"/>
  <c r="F569" i="1"/>
  <c r="G569" i="1"/>
  <c r="H569" i="1"/>
  <c r="I569" i="1"/>
  <c r="J569" i="1"/>
  <c r="K569" i="1"/>
  <c r="L569" i="1"/>
  <c r="M569" i="1"/>
  <c r="N569" i="1"/>
  <c r="O569" i="1"/>
  <c r="P569" i="1"/>
  <c r="AT569" i="1"/>
  <c r="BL569" i="1"/>
  <c r="BN569" i="1"/>
  <c r="Y569" i="1"/>
  <c r="BO569" i="1"/>
  <c r="BP569" i="1"/>
  <c r="Z569" i="1"/>
  <c r="BQ569" i="1"/>
  <c r="AA569" i="1"/>
  <c r="BS569" i="1"/>
  <c r="BT569" i="1"/>
  <c r="AB569" i="1"/>
  <c r="BU569" i="1"/>
  <c r="BV569" i="1"/>
  <c r="AC569" i="1"/>
  <c r="BW569" i="1"/>
  <c r="AD569" i="1"/>
  <c r="BY569" i="1"/>
  <c r="AE569" i="1"/>
  <c r="CA569" i="1"/>
  <c r="AF569" i="1"/>
  <c r="CD569" i="1"/>
  <c r="AG569" i="1"/>
  <c r="CF569" i="1"/>
  <c r="CG569" i="1"/>
  <c r="AH569" i="1"/>
  <c r="Q569" i="1"/>
  <c r="AI569" i="1"/>
  <c r="AJ569" i="1"/>
  <c r="AK569" i="1"/>
  <c r="AL569" i="1"/>
  <c r="AM569" i="1"/>
  <c r="AN569" i="1"/>
  <c r="AO569" i="1"/>
  <c r="AQ569" i="1"/>
  <c r="AR569" i="1"/>
  <c r="AS569" i="1"/>
  <c r="R569" i="1"/>
  <c r="AU569" i="1"/>
  <c r="AW569" i="1"/>
  <c r="AX569" i="1"/>
  <c r="AY569" i="1"/>
  <c r="AZ569" i="1"/>
  <c r="BA569" i="1"/>
  <c r="V569" i="1"/>
  <c r="BB569" i="1"/>
  <c r="BC569" i="1"/>
  <c r="BD569" i="1"/>
  <c r="BE569" i="1"/>
  <c r="BF569" i="1"/>
  <c r="BG569" i="1"/>
  <c r="BH569" i="1"/>
  <c r="BI569" i="1"/>
  <c r="BJ569" i="1"/>
  <c r="BK569" i="1"/>
  <c r="BM569" i="1"/>
  <c r="BR569" i="1"/>
  <c r="BX569" i="1"/>
  <c r="BZ569" i="1"/>
  <c r="CB569" i="1"/>
  <c r="CC569" i="1"/>
  <c r="CE569" i="1"/>
  <c r="A570" i="1"/>
  <c r="B570" i="1"/>
  <c r="C570" i="1"/>
  <c r="D570" i="1"/>
  <c r="E570" i="1"/>
  <c r="F570" i="1"/>
  <c r="G570" i="1"/>
  <c r="H570" i="1"/>
  <c r="I570" i="1"/>
  <c r="J570" i="1"/>
  <c r="K570" i="1"/>
  <c r="L570" i="1"/>
  <c r="M570" i="1"/>
  <c r="N570" i="1"/>
  <c r="O570" i="1"/>
  <c r="P570" i="1"/>
  <c r="AT570" i="1"/>
  <c r="BL570" i="1"/>
  <c r="BN570" i="1"/>
  <c r="Y570" i="1"/>
  <c r="BO570" i="1"/>
  <c r="BP570" i="1"/>
  <c r="Z570" i="1"/>
  <c r="BQ570" i="1"/>
  <c r="BR570" i="1"/>
  <c r="AA570" i="1"/>
  <c r="BS570" i="1"/>
  <c r="BT570" i="1"/>
  <c r="AB570" i="1"/>
  <c r="BU570" i="1"/>
  <c r="BV570" i="1"/>
  <c r="AC570" i="1"/>
  <c r="BW570" i="1"/>
  <c r="AD570" i="1"/>
  <c r="BY570" i="1"/>
  <c r="AE570" i="1"/>
  <c r="CA570" i="1"/>
  <c r="AF570" i="1"/>
  <c r="CD570" i="1"/>
  <c r="AG570" i="1"/>
  <c r="CF570" i="1"/>
  <c r="CG570" i="1"/>
  <c r="AH570" i="1"/>
  <c r="Q570" i="1"/>
  <c r="AI570" i="1"/>
  <c r="AJ570" i="1"/>
  <c r="AK570" i="1"/>
  <c r="AL570" i="1"/>
  <c r="AM570" i="1"/>
  <c r="AN570" i="1"/>
  <c r="AO570" i="1"/>
  <c r="AQ570" i="1"/>
  <c r="AR570" i="1"/>
  <c r="AS570" i="1"/>
  <c r="R570" i="1"/>
  <c r="AU570" i="1"/>
  <c r="AW570" i="1"/>
  <c r="AX570" i="1"/>
  <c r="AY570" i="1"/>
  <c r="AZ570" i="1"/>
  <c r="BA570" i="1"/>
  <c r="V570" i="1"/>
  <c r="X570" i="1"/>
  <c r="W570" i="1"/>
  <c r="BB570" i="1"/>
  <c r="BC570" i="1"/>
  <c r="BD570" i="1"/>
  <c r="BE570" i="1"/>
  <c r="BF570" i="1"/>
  <c r="BG570" i="1"/>
  <c r="BH570" i="1"/>
  <c r="BI570" i="1"/>
  <c r="BJ570" i="1"/>
  <c r="BK570" i="1"/>
  <c r="BM570" i="1"/>
  <c r="BX570" i="1"/>
  <c r="BZ570" i="1"/>
  <c r="CB570" i="1"/>
  <c r="CC570" i="1"/>
  <c r="CE570" i="1"/>
  <c r="A571" i="1"/>
  <c r="B571" i="1"/>
  <c r="C571" i="1"/>
  <c r="D571" i="1"/>
  <c r="E571" i="1"/>
  <c r="F571" i="1"/>
  <c r="G571" i="1"/>
  <c r="H571" i="1"/>
  <c r="I571" i="1"/>
  <c r="J571" i="1"/>
  <c r="K571" i="1"/>
  <c r="L571" i="1"/>
  <c r="M571" i="1"/>
  <c r="N571" i="1"/>
  <c r="O571" i="1"/>
  <c r="P571" i="1"/>
  <c r="AT571" i="1"/>
  <c r="BL571" i="1"/>
  <c r="BN571" i="1"/>
  <c r="Y571" i="1"/>
  <c r="BO571" i="1"/>
  <c r="BP571" i="1"/>
  <c r="Z571" i="1"/>
  <c r="BQ571" i="1"/>
  <c r="BR571" i="1"/>
  <c r="AA571" i="1"/>
  <c r="BS571" i="1"/>
  <c r="BT571" i="1"/>
  <c r="AB571" i="1"/>
  <c r="BU571" i="1"/>
  <c r="BV571" i="1"/>
  <c r="AC571" i="1"/>
  <c r="BW571" i="1"/>
  <c r="AD571" i="1"/>
  <c r="BY571" i="1"/>
  <c r="AE571" i="1"/>
  <c r="CA571" i="1"/>
  <c r="AF571" i="1"/>
  <c r="CD571" i="1"/>
  <c r="AG571" i="1"/>
  <c r="CF571" i="1"/>
  <c r="CG571" i="1"/>
  <c r="AH571" i="1"/>
  <c r="Q571" i="1"/>
  <c r="AI571" i="1"/>
  <c r="AJ571" i="1"/>
  <c r="AK571" i="1"/>
  <c r="AL571" i="1"/>
  <c r="AM571" i="1"/>
  <c r="AN571" i="1"/>
  <c r="AO571" i="1"/>
  <c r="AQ571" i="1"/>
  <c r="AR571" i="1"/>
  <c r="AS571" i="1"/>
  <c r="R571" i="1"/>
  <c r="AU571" i="1"/>
  <c r="AW571" i="1"/>
  <c r="AX571" i="1"/>
  <c r="AY571" i="1"/>
  <c r="AZ571" i="1"/>
  <c r="BA571" i="1"/>
  <c r="V571" i="1"/>
  <c r="W571" i="1"/>
  <c r="BB571" i="1"/>
  <c r="BC571" i="1"/>
  <c r="BD571" i="1"/>
  <c r="BE571" i="1"/>
  <c r="BF571" i="1"/>
  <c r="BG571" i="1"/>
  <c r="BH571" i="1"/>
  <c r="BI571" i="1"/>
  <c r="BJ571" i="1"/>
  <c r="BK571" i="1"/>
  <c r="BM571" i="1"/>
  <c r="BX571" i="1"/>
  <c r="BZ571" i="1"/>
  <c r="CB571" i="1"/>
  <c r="CC571" i="1"/>
  <c r="CE571" i="1"/>
  <c r="A572" i="1"/>
  <c r="B572" i="1"/>
  <c r="C572" i="1"/>
  <c r="D572" i="1"/>
  <c r="E572" i="1"/>
  <c r="F572" i="1"/>
  <c r="G572" i="1"/>
  <c r="H572" i="1"/>
  <c r="I572" i="1"/>
  <c r="J572" i="1"/>
  <c r="K572" i="1"/>
  <c r="L572" i="1"/>
  <c r="M572" i="1"/>
  <c r="N572" i="1"/>
  <c r="O572" i="1"/>
  <c r="P572" i="1"/>
  <c r="AT572" i="1"/>
  <c r="BL572" i="1"/>
  <c r="BN572" i="1"/>
  <c r="Y572" i="1"/>
  <c r="BO572" i="1"/>
  <c r="BP572" i="1"/>
  <c r="Z572" i="1"/>
  <c r="BQ572" i="1"/>
  <c r="BR572" i="1"/>
  <c r="AA572" i="1"/>
  <c r="BS572" i="1"/>
  <c r="BT572" i="1"/>
  <c r="AB572" i="1"/>
  <c r="BU572" i="1"/>
  <c r="BV572" i="1"/>
  <c r="AC572" i="1"/>
  <c r="BW572" i="1"/>
  <c r="BX572" i="1"/>
  <c r="AD572" i="1"/>
  <c r="BY572" i="1"/>
  <c r="BZ572" i="1"/>
  <c r="AE572" i="1"/>
  <c r="CA572" i="1"/>
  <c r="AF572" i="1"/>
  <c r="CD572" i="1"/>
  <c r="AG572" i="1"/>
  <c r="CF572" i="1"/>
  <c r="CG572" i="1"/>
  <c r="AH572" i="1"/>
  <c r="Q572" i="1"/>
  <c r="AI572" i="1"/>
  <c r="AJ572" i="1"/>
  <c r="AK572" i="1"/>
  <c r="AL572" i="1"/>
  <c r="AM572" i="1"/>
  <c r="AN572" i="1"/>
  <c r="AO572" i="1"/>
  <c r="AQ572" i="1"/>
  <c r="AR572" i="1"/>
  <c r="AS572" i="1"/>
  <c r="R572" i="1"/>
  <c r="AU572" i="1"/>
  <c r="AW572" i="1"/>
  <c r="AX572" i="1"/>
  <c r="AY572" i="1"/>
  <c r="AZ572" i="1"/>
  <c r="BA572" i="1"/>
  <c r="V572" i="1"/>
  <c r="X572" i="1"/>
  <c r="W572" i="1"/>
  <c r="BB572" i="1"/>
  <c r="BC572" i="1"/>
  <c r="BD572" i="1"/>
  <c r="BE572" i="1"/>
  <c r="BF572" i="1"/>
  <c r="BG572" i="1"/>
  <c r="BH572" i="1"/>
  <c r="BI572" i="1"/>
  <c r="BJ572" i="1"/>
  <c r="BK572" i="1"/>
  <c r="BM572" i="1"/>
  <c r="CB572" i="1"/>
  <c r="CC572" i="1"/>
  <c r="CE572" i="1"/>
  <c r="A573" i="1"/>
  <c r="B573" i="1"/>
  <c r="C573" i="1"/>
  <c r="D573" i="1"/>
  <c r="E573" i="1"/>
  <c r="F573" i="1"/>
  <c r="G573" i="1"/>
  <c r="H573" i="1"/>
  <c r="I573" i="1"/>
  <c r="J573" i="1"/>
  <c r="K573" i="1"/>
  <c r="L573" i="1"/>
  <c r="M573" i="1"/>
  <c r="N573" i="1"/>
  <c r="O573" i="1"/>
  <c r="P573" i="1"/>
  <c r="AT573" i="1"/>
  <c r="BL573" i="1"/>
  <c r="BN573" i="1"/>
  <c r="Y573" i="1"/>
  <c r="BO573" i="1"/>
  <c r="BP573" i="1"/>
  <c r="Z573" i="1"/>
  <c r="BQ573" i="1"/>
  <c r="BR573" i="1"/>
  <c r="AA573" i="1"/>
  <c r="BS573" i="1"/>
  <c r="BT573" i="1"/>
  <c r="AB573" i="1"/>
  <c r="BU573" i="1"/>
  <c r="BV573" i="1"/>
  <c r="AC573" i="1"/>
  <c r="BW573" i="1"/>
  <c r="BX573" i="1"/>
  <c r="AD573" i="1"/>
  <c r="BY573" i="1"/>
  <c r="BZ573" i="1"/>
  <c r="AE573" i="1"/>
  <c r="CA573" i="1"/>
  <c r="AF573" i="1"/>
  <c r="CD573" i="1"/>
  <c r="AG573" i="1"/>
  <c r="CF573" i="1"/>
  <c r="CG573" i="1"/>
  <c r="AH573" i="1"/>
  <c r="Q573" i="1"/>
  <c r="AI573" i="1"/>
  <c r="AJ573" i="1"/>
  <c r="AK573" i="1"/>
  <c r="AL573" i="1"/>
  <c r="AM573" i="1"/>
  <c r="AN573" i="1"/>
  <c r="AO573" i="1"/>
  <c r="AQ573" i="1"/>
  <c r="AR573" i="1"/>
  <c r="AS573" i="1"/>
  <c r="R573" i="1"/>
  <c r="AU573" i="1"/>
  <c r="AW573" i="1"/>
  <c r="AX573" i="1"/>
  <c r="AY573" i="1"/>
  <c r="AZ573" i="1"/>
  <c r="BA573" i="1"/>
  <c r="V573" i="1"/>
  <c r="BB573" i="1"/>
  <c r="BC573" i="1"/>
  <c r="BD573" i="1"/>
  <c r="BE573" i="1"/>
  <c r="BF573" i="1"/>
  <c r="BG573" i="1"/>
  <c r="BH573" i="1"/>
  <c r="BI573" i="1"/>
  <c r="BJ573" i="1"/>
  <c r="BK573" i="1"/>
  <c r="BM573" i="1"/>
  <c r="CB573" i="1"/>
  <c r="CC573" i="1"/>
  <c r="CE573" i="1"/>
  <c r="A574" i="1"/>
  <c r="B574" i="1"/>
  <c r="C574" i="1"/>
  <c r="D574" i="1"/>
  <c r="E574" i="1"/>
  <c r="F574" i="1"/>
  <c r="G574" i="1"/>
  <c r="H574" i="1"/>
  <c r="I574" i="1"/>
  <c r="J574" i="1"/>
  <c r="K574" i="1"/>
  <c r="L574" i="1"/>
  <c r="M574" i="1"/>
  <c r="N574" i="1"/>
  <c r="O574" i="1"/>
  <c r="P574" i="1"/>
  <c r="AT574" i="1"/>
  <c r="BL574" i="1"/>
  <c r="BN574" i="1"/>
  <c r="Y574" i="1"/>
  <c r="BO574" i="1"/>
  <c r="BP574" i="1"/>
  <c r="Z574" i="1"/>
  <c r="BQ574" i="1"/>
  <c r="BR574" i="1"/>
  <c r="AA574" i="1"/>
  <c r="BS574" i="1"/>
  <c r="BT574" i="1"/>
  <c r="AB574" i="1"/>
  <c r="BU574" i="1"/>
  <c r="BV574" i="1"/>
  <c r="AC574" i="1"/>
  <c r="BW574" i="1"/>
  <c r="AD574" i="1"/>
  <c r="BY574" i="1"/>
  <c r="AE574" i="1"/>
  <c r="CA574" i="1"/>
  <c r="AF574" i="1"/>
  <c r="CD574" i="1"/>
  <c r="AG574" i="1"/>
  <c r="CF574" i="1"/>
  <c r="CG574" i="1"/>
  <c r="AH574" i="1"/>
  <c r="Q574" i="1"/>
  <c r="AI574" i="1"/>
  <c r="AJ574" i="1"/>
  <c r="AK574" i="1"/>
  <c r="AL574" i="1"/>
  <c r="AM574" i="1"/>
  <c r="AN574" i="1"/>
  <c r="AO574" i="1"/>
  <c r="AQ574" i="1"/>
  <c r="AR574" i="1"/>
  <c r="AS574" i="1"/>
  <c r="R574" i="1"/>
  <c r="AU574" i="1"/>
  <c r="AW574" i="1"/>
  <c r="AX574" i="1"/>
  <c r="AY574" i="1"/>
  <c r="AZ574" i="1"/>
  <c r="BA574" i="1"/>
  <c r="V574" i="1"/>
  <c r="W574" i="1"/>
  <c r="BB574" i="1"/>
  <c r="BC574" i="1"/>
  <c r="BD574" i="1"/>
  <c r="BE574" i="1"/>
  <c r="BF574" i="1"/>
  <c r="BG574" i="1"/>
  <c r="BH574" i="1"/>
  <c r="BI574" i="1"/>
  <c r="BJ574" i="1"/>
  <c r="BK574" i="1"/>
  <c r="BM574" i="1"/>
  <c r="BX574" i="1"/>
  <c r="BZ574" i="1"/>
  <c r="CB574" i="1"/>
  <c r="CC574" i="1"/>
  <c r="CE574" i="1"/>
  <c r="A575" i="1"/>
  <c r="B575" i="1"/>
  <c r="C575" i="1"/>
  <c r="D575" i="1"/>
  <c r="E575" i="1"/>
  <c r="F575" i="1"/>
  <c r="G575" i="1"/>
  <c r="H575" i="1"/>
  <c r="I575" i="1"/>
  <c r="J575" i="1"/>
  <c r="K575" i="1"/>
  <c r="L575" i="1"/>
  <c r="M575" i="1"/>
  <c r="N575" i="1"/>
  <c r="O575" i="1"/>
  <c r="P575" i="1"/>
  <c r="AT575" i="1"/>
  <c r="BL575" i="1"/>
  <c r="BN575" i="1"/>
  <c r="Y575" i="1"/>
  <c r="BO575" i="1"/>
  <c r="BP575" i="1"/>
  <c r="Z575" i="1"/>
  <c r="BQ575" i="1"/>
  <c r="BR575" i="1"/>
  <c r="AA575" i="1"/>
  <c r="BS575" i="1"/>
  <c r="AB575" i="1"/>
  <c r="BU575" i="1"/>
  <c r="BV575" i="1"/>
  <c r="AC575" i="1"/>
  <c r="BW575" i="1"/>
  <c r="AD575" i="1"/>
  <c r="BY575" i="1"/>
  <c r="AE575" i="1"/>
  <c r="CA575" i="1"/>
  <c r="AF575" i="1"/>
  <c r="CD575" i="1"/>
  <c r="AG575" i="1"/>
  <c r="CF575" i="1"/>
  <c r="CG575" i="1"/>
  <c r="AH575" i="1"/>
  <c r="Q575" i="1"/>
  <c r="AI575" i="1"/>
  <c r="AJ575" i="1"/>
  <c r="AK575" i="1"/>
  <c r="AL575" i="1"/>
  <c r="AM575" i="1"/>
  <c r="AN575" i="1"/>
  <c r="AO575" i="1"/>
  <c r="AQ575" i="1"/>
  <c r="AR575" i="1"/>
  <c r="AS575" i="1"/>
  <c r="R575" i="1"/>
  <c r="AU575" i="1"/>
  <c r="AW575" i="1"/>
  <c r="AX575" i="1"/>
  <c r="AY575" i="1"/>
  <c r="AZ575" i="1"/>
  <c r="BA575" i="1"/>
  <c r="V575" i="1"/>
  <c r="W575" i="1"/>
  <c r="X575" i="1"/>
  <c r="BB575" i="1"/>
  <c r="BC575" i="1"/>
  <c r="BD575" i="1"/>
  <c r="BE575" i="1"/>
  <c r="BF575" i="1"/>
  <c r="BG575" i="1"/>
  <c r="BH575" i="1"/>
  <c r="BI575" i="1"/>
  <c r="BJ575" i="1"/>
  <c r="BK575" i="1"/>
  <c r="BM575" i="1"/>
  <c r="BT575" i="1"/>
  <c r="BX575" i="1"/>
  <c r="BZ575" i="1"/>
  <c r="CB575" i="1"/>
  <c r="CC575" i="1"/>
  <c r="CE575" i="1"/>
  <c r="A576" i="1"/>
  <c r="B576" i="1"/>
  <c r="C576" i="1"/>
  <c r="D576" i="1"/>
  <c r="E576" i="1"/>
  <c r="F576" i="1"/>
  <c r="G576" i="1"/>
  <c r="H576" i="1"/>
  <c r="I576" i="1"/>
  <c r="J576" i="1"/>
  <c r="K576" i="1"/>
  <c r="L576" i="1"/>
  <c r="M576" i="1"/>
  <c r="N576" i="1"/>
  <c r="O576" i="1"/>
  <c r="P576" i="1"/>
  <c r="AT576" i="1"/>
  <c r="BL576" i="1"/>
  <c r="BN576" i="1"/>
  <c r="Y576" i="1"/>
  <c r="BO576" i="1"/>
  <c r="BP576" i="1"/>
  <c r="Z576" i="1"/>
  <c r="BQ576" i="1"/>
  <c r="BR576" i="1"/>
  <c r="AA576" i="1"/>
  <c r="BS576" i="1"/>
  <c r="BT576" i="1"/>
  <c r="AB576" i="1"/>
  <c r="BU576" i="1"/>
  <c r="BV576" i="1"/>
  <c r="AC576" i="1"/>
  <c r="BW576" i="1"/>
  <c r="AD576" i="1"/>
  <c r="BY576" i="1"/>
  <c r="AE576" i="1"/>
  <c r="CA576" i="1"/>
  <c r="AF576" i="1"/>
  <c r="CD576" i="1"/>
  <c r="AG576" i="1"/>
  <c r="CF576" i="1"/>
  <c r="CG576" i="1"/>
  <c r="AH576" i="1"/>
  <c r="Q576" i="1"/>
  <c r="AI576" i="1"/>
  <c r="AJ576" i="1"/>
  <c r="AK576" i="1"/>
  <c r="AL576" i="1"/>
  <c r="AM576" i="1"/>
  <c r="AN576" i="1"/>
  <c r="AO576" i="1"/>
  <c r="AQ576" i="1"/>
  <c r="AR576" i="1"/>
  <c r="AS576" i="1"/>
  <c r="R576" i="1"/>
  <c r="AU576" i="1"/>
  <c r="AW576" i="1"/>
  <c r="AX576" i="1"/>
  <c r="AY576" i="1"/>
  <c r="AZ576" i="1"/>
  <c r="BA576" i="1"/>
  <c r="V576" i="1"/>
  <c r="X576" i="1"/>
  <c r="W576" i="1"/>
  <c r="BB576" i="1"/>
  <c r="BC576" i="1"/>
  <c r="BD576" i="1"/>
  <c r="BE576" i="1"/>
  <c r="BF576" i="1"/>
  <c r="BG576" i="1"/>
  <c r="BH576" i="1"/>
  <c r="BI576" i="1"/>
  <c r="BJ576" i="1"/>
  <c r="BK576" i="1"/>
  <c r="BM576" i="1"/>
  <c r="BX576" i="1"/>
  <c r="BZ576" i="1"/>
  <c r="CB576" i="1"/>
  <c r="CC576" i="1"/>
  <c r="CE576" i="1"/>
  <c r="A577" i="1"/>
  <c r="B577" i="1"/>
  <c r="C577" i="1"/>
  <c r="D577" i="1"/>
  <c r="E577" i="1"/>
  <c r="F577" i="1"/>
  <c r="G577" i="1"/>
  <c r="H577" i="1"/>
  <c r="I577" i="1"/>
  <c r="J577" i="1"/>
  <c r="K577" i="1"/>
  <c r="L577" i="1"/>
  <c r="M577" i="1"/>
  <c r="N577" i="1"/>
  <c r="O577" i="1"/>
  <c r="P577" i="1"/>
  <c r="AT577" i="1"/>
  <c r="BL577" i="1"/>
  <c r="Y577" i="1"/>
  <c r="BO577" i="1"/>
  <c r="BP577" i="1"/>
  <c r="Z577" i="1"/>
  <c r="BQ577" i="1"/>
  <c r="BR577" i="1"/>
  <c r="AA577" i="1"/>
  <c r="BS577" i="1"/>
  <c r="BT577" i="1"/>
  <c r="AB577" i="1"/>
  <c r="BU577" i="1"/>
  <c r="BV577" i="1"/>
  <c r="AC577" i="1"/>
  <c r="BW577" i="1"/>
  <c r="AD577" i="1"/>
  <c r="BY577" i="1"/>
  <c r="AE577" i="1"/>
  <c r="CA577" i="1"/>
  <c r="AF577" i="1"/>
  <c r="CD577" i="1"/>
  <c r="AG577" i="1"/>
  <c r="CF577" i="1"/>
  <c r="CG577" i="1"/>
  <c r="AH577" i="1"/>
  <c r="Q577" i="1"/>
  <c r="AI577" i="1"/>
  <c r="AJ577" i="1"/>
  <c r="AK577" i="1"/>
  <c r="AL577" i="1"/>
  <c r="AM577" i="1"/>
  <c r="AN577" i="1"/>
  <c r="AO577" i="1"/>
  <c r="AQ577" i="1"/>
  <c r="AR577" i="1"/>
  <c r="AS577" i="1"/>
  <c r="R577" i="1"/>
  <c r="AU577" i="1"/>
  <c r="AW577" i="1"/>
  <c r="AX577" i="1"/>
  <c r="AY577" i="1"/>
  <c r="AZ577" i="1"/>
  <c r="BA577" i="1"/>
  <c r="V577" i="1"/>
  <c r="W577" i="1"/>
  <c r="X577" i="1"/>
  <c r="BB577" i="1"/>
  <c r="BC577" i="1"/>
  <c r="BD577" i="1"/>
  <c r="BE577" i="1"/>
  <c r="BF577" i="1"/>
  <c r="BG577" i="1"/>
  <c r="BH577" i="1"/>
  <c r="BI577" i="1"/>
  <c r="BJ577" i="1"/>
  <c r="BK577" i="1"/>
  <c r="BM577" i="1"/>
  <c r="BN577" i="1"/>
  <c r="BX577" i="1"/>
  <c r="BZ577" i="1"/>
  <c r="CB577" i="1"/>
  <c r="CC577" i="1"/>
  <c r="CE577" i="1"/>
  <c r="A578" i="1"/>
  <c r="B578" i="1"/>
  <c r="C578" i="1"/>
  <c r="D578" i="1"/>
  <c r="E578" i="1"/>
  <c r="F578" i="1"/>
  <c r="G578" i="1"/>
  <c r="H578" i="1"/>
  <c r="I578" i="1"/>
  <c r="J578" i="1"/>
  <c r="K578" i="1"/>
  <c r="L578" i="1"/>
  <c r="M578" i="1"/>
  <c r="N578" i="1"/>
  <c r="O578" i="1"/>
  <c r="P578" i="1"/>
  <c r="AT578" i="1"/>
  <c r="BL578" i="1"/>
  <c r="Y578" i="1"/>
  <c r="BO578" i="1"/>
  <c r="Z578" i="1"/>
  <c r="BQ578" i="1"/>
  <c r="BR578" i="1"/>
  <c r="AA578" i="1"/>
  <c r="BS578" i="1"/>
  <c r="BT578" i="1"/>
  <c r="AB578" i="1"/>
  <c r="BU578" i="1"/>
  <c r="BV578" i="1"/>
  <c r="AC578" i="1"/>
  <c r="BW578" i="1"/>
  <c r="AD578" i="1"/>
  <c r="BY578" i="1"/>
  <c r="AE578" i="1"/>
  <c r="CA578" i="1"/>
  <c r="AF578" i="1"/>
  <c r="CD578" i="1"/>
  <c r="AG578" i="1"/>
  <c r="CF578" i="1"/>
  <c r="CG578" i="1"/>
  <c r="AH578" i="1"/>
  <c r="Q578" i="1"/>
  <c r="AI578" i="1"/>
  <c r="AJ578" i="1"/>
  <c r="AK578" i="1"/>
  <c r="AL578" i="1"/>
  <c r="AM578" i="1"/>
  <c r="AN578" i="1"/>
  <c r="AO578" i="1"/>
  <c r="AQ578" i="1"/>
  <c r="AR578" i="1"/>
  <c r="AS578" i="1"/>
  <c r="R578" i="1"/>
  <c r="AU578" i="1"/>
  <c r="AW578" i="1"/>
  <c r="AX578" i="1"/>
  <c r="AY578" i="1"/>
  <c r="AZ578" i="1"/>
  <c r="BA578" i="1"/>
  <c r="V578" i="1"/>
  <c r="X578" i="1"/>
  <c r="W578" i="1"/>
  <c r="BB578" i="1"/>
  <c r="BC578" i="1"/>
  <c r="BD578" i="1"/>
  <c r="BE578" i="1"/>
  <c r="BF578" i="1"/>
  <c r="BG578" i="1"/>
  <c r="BH578" i="1"/>
  <c r="BI578" i="1"/>
  <c r="BJ578" i="1"/>
  <c r="BK578" i="1"/>
  <c r="BM578" i="1"/>
  <c r="BN578" i="1"/>
  <c r="BP578" i="1"/>
  <c r="BX578" i="1"/>
  <c r="BZ578" i="1"/>
  <c r="CB578" i="1"/>
  <c r="CC578" i="1"/>
  <c r="CE578" i="1"/>
  <c r="A579" i="1"/>
  <c r="B579" i="1"/>
  <c r="C579" i="1"/>
  <c r="D579" i="1"/>
  <c r="E579" i="1"/>
  <c r="F579" i="1"/>
  <c r="G579" i="1"/>
  <c r="H579" i="1"/>
  <c r="I579" i="1"/>
  <c r="J579" i="1"/>
  <c r="K579" i="1"/>
  <c r="L579" i="1"/>
  <c r="M579" i="1"/>
  <c r="N579" i="1"/>
  <c r="O579" i="1"/>
  <c r="P579" i="1"/>
  <c r="AT579" i="1"/>
  <c r="BL579" i="1"/>
  <c r="BN579" i="1"/>
  <c r="Y579" i="1"/>
  <c r="BO579" i="1"/>
  <c r="BP579" i="1"/>
  <c r="Z579" i="1"/>
  <c r="BQ579" i="1"/>
  <c r="BR579" i="1"/>
  <c r="AA579" i="1"/>
  <c r="BS579" i="1"/>
  <c r="BT579" i="1"/>
  <c r="AB579" i="1"/>
  <c r="BU579" i="1"/>
  <c r="BV579" i="1"/>
  <c r="AC579" i="1"/>
  <c r="BW579" i="1"/>
  <c r="AD579" i="1"/>
  <c r="BY579" i="1"/>
  <c r="AE579" i="1"/>
  <c r="CA579" i="1"/>
  <c r="AF579" i="1"/>
  <c r="CD579" i="1"/>
  <c r="AG579" i="1"/>
  <c r="CF579" i="1"/>
  <c r="CG579" i="1"/>
  <c r="AH579" i="1"/>
  <c r="Q579" i="1"/>
  <c r="AI579" i="1"/>
  <c r="AJ579" i="1"/>
  <c r="AK579" i="1"/>
  <c r="AL579" i="1"/>
  <c r="AM579" i="1"/>
  <c r="AN579" i="1"/>
  <c r="AO579" i="1"/>
  <c r="AQ579" i="1"/>
  <c r="AR579" i="1"/>
  <c r="AS579" i="1"/>
  <c r="R579" i="1"/>
  <c r="AU579" i="1"/>
  <c r="AW579" i="1"/>
  <c r="AX579" i="1"/>
  <c r="AY579" i="1"/>
  <c r="AZ579" i="1"/>
  <c r="BA579" i="1"/>
  <c r="V579" i="1"/>
  <c r="BB579" i="1"/>
  <c r="BC579" i="1"/>
  <c r="BD579" i="1"/>
  <c r="BE579" i="1"/>
  <c r="BF579" i="1"/>
  <c r="BG579" i="1"/>
  <c r="BH579" i="1"/>
  <c r="BI579" i="1"/>
  <c r="BJ579" i="1"/>
  <c r="BK579" i="1"/>
  <c r="BM579" i="1"/>
  <c r="BX579" i="1"/>
  <c r="BZ579" i="1"/>
  <c r="CB579" i="1"/>
  <c r="CC579" i="1"/>
  <c r="CE579" i="1"/>
  <c r="A580" i="1"/>
  <c r="B580" i="1"/>
  <c r="C580" i="1"/>
  <c r="D580" i="1"/>
  <c r="E580" i="1"/>
  <c r="F580" i="1"/>
  <c r="G580" i="1"/>
  <c r="H580" i="1"/>
  <c r="I580" i="1"/>
  <c r="J580" i="1"/>
  <c r="K580" i="1"/>
  <c r="L580" i="1"/>
  <c r="M580" i="1"/>
  <c r="N580" i="1"/>
  <c r="O580" i="1"/>
  <c r="P580" i="1"/>
  <c r="AT580" i="1"/>
  <c r="BL580" i="1"/>
  <c r="BN580" i="1"/>
  <c r="Y580" i="1"/>
  <c r="BO580" i="1"/>
  <c r="BP580" i="1"/>
  <c r="Z580" i="1"/>
  <c r="BQ580" i="1"/>
  <c r="BR580" i="1"/>
  <c r="AA580" i="1"/>
  <c r="BS580" i="1"/>
  <c r="BT580" i="1"/>
  <c r="AB580" i="1"/>
  <c r="BU580" i="1"/>
  <c r="BV580" i="1"/>
  <c r="AC580" i="1"/>
  <c r="BW580" i="1"/>
  <c r="BX580" i="1"/>
  <c r="AD580" i="1"/>
  <c r="BY580" i="1"/>
  <c r="BZ580" i="1"/>
  <c r="AE580" i="1"/>
  <c r="CA580" i="1"/>
  <c r="AF580" i="1"/>
  <c r="CD580" i="1"/>
  <c r="AG580" i="1"/>
  <c r="CF580" i="1"/>
  <c r="CG580" i="1"/>
  <c r="AH580" i="1"/>
  <c r="Q580" i="1"/>
  <c r="AI580" i="1"/>
  <c r="AJ580" i="1"/>
  <c r="AK580" i="1"/>
  <c r="AL580" i="1"/>
  <c r="AM580" i="1"/>
  <c r="AN580" i="1"/>
  <c r="AO580" i="1"/>
  <c r="AQ580" i="1"/>
  <c r="AR580" i="1"/>
  <c r="AS580" i="1"/>
  <c r="R580" i="1"/>
  <c r="AU580" i="1"/>
  <c r="AW580" i="1"/>
  <c r="AX580" i="1"/>
  <c r="AY580" i="1"/>
  <c r="AZ580" i="1"/>
  <c r="BA580" i="1"/>
  <c r="V580" i="1"/>
  <c r="W580" i="1"/>
  <c r="X580" i="1"/>
  <c r="BB580" i="1"/>
  <c r="BC580" i="1"/>
  <c r="BD580" i="1"/>
  <c r="BE580" i="1"/>
  <c r="BF580" i="1"/>
  <c r="BG580" i="1"/>
  <c r="BH580" i="1"/>
  <c r="BI580" i="1"/>
  <c r="BJ580" i="1"/>
  <c r="BK580" i="1"/>
  <c r="BM580" i="1"/>
  <c r="CB580" i="1"/>
  <c r="CC580" i="1"/>
  <c r="CE580" i="1"/>
  <c r="A581" i="1"/>
  <c r="B581" i="1"/>
  <c r="C581" i="1"/>
  <c r="D581" i="1"/>
  <c r="E581" i="1"/>
  <c r="F581" i="1"/>
  <c r="G581" i="1"/>
  <c r="H581" i="1"/>
  <c r="I581" i="1"/>
  <c r="J581" i="1"/>
  <c r="K581" i="1"/>
  <c r="L581" i="1"/>
  <c r="M581" i="1"/>
  <c r="N581" i="1"/>
  <c r="O581" i="1"/>
  <c r="P581" i="1"/>
  <c r="AT581" i="1"/>
  <c r="BL581" i="1"/>
  <c r="BN581" i="1"/>
  <c r="Y581" i="1"/>
  <c r="BO581" i="1"/>
  <c r="BP581" i="1"/>
  <c r="Z581" i="1"/>
  <c r="BQ581" i="1"/>
  <c r="BR581" i="1"/>
  <c r="AA581" i="1"/>
  <c r="BS581" i="1"/>
  <c r="AB581" i="1"/>
  <c r="BU581" i="1"/>
  <c r="BV581" i="1"/>
  <c r="AC581" i="1"/>
  <c r="BW581" i="1"/>
  <c r="AD581" i="1"/>
  <c r="BY581" i="1"/>
  <c r="AE581" i="1"/>
  <c r="CA581" i="1"/>
  <c r="AF581" i="1"/>
  <c r="CD581" i="1"/>
  <c r="AG581" i="1"/>
  <c r="CF581" i="1"/>
  <c r="CG581" i="1"/>
  <c r="AH581" i="1"/>
  <c r="Q581" i="1"/>
  <c r="AI581" i="1"/>
  <c r="AJ581" i="1"/>
  <c r="AK581" i="1"/>
  <c r="AL581" i="1"/>
  <c r="AM581" i="1"/>
  <c r="AN581" i="1"/>
  <c r="AO581" i="1"/>
  <c r="AQ581" i="1"/>
  <c r="AR581" i="1"/>
  <c r="AS581" i="1"/>
  <c r="R581" i="1"/>
  <c r="AU581" i="1"/>
  <c r="AW581" i="1"/>
  <c r="AX581" i="1"/>
  <c r="AY581" i="1"/>
  <c r="AZ581" i="1"/>
  <c r="BA581" i="1"/>
  <c r="V581" i="1"/>
  <c r="W581" i="1"/>
  <c r="X581" i="1"/>
  <c r="BB581" i="1"/>
  <c r="BC581" i="1"/>
  <c r="BD581" i="1"/>
  <c r="BE581" i="1"/>
  <c r="BF581" i="1"/>
  <c r="BG581" i="1"/>
  <c r="BH581" i="1"/>
  <c r="BI581" i="1"/>
  <c r="BJ581" i="1"/>
  <c r="BK581" i="1"/>
  <c r="BM581" i="1"/>
  <c r="BT581" i="1"/>
  <c r="BX581" i="1"/>
  <c r="BZ581" i="1"/>
  <c r="CB581" i="1"/>
  <c r="CC581" i="1"/>
  <c r="CE581" i="1"/>
  <c r="A582" i="1"/>
  <c r="B582" i="1"/>
  <c r="C582" i="1"/>
  <c r="D582" i="1"/>
  <c r="E582" i="1"/>
  <c r="F582" i="1"/>
  <c r="G582" i="1"/>
  <c r="H582" i="1"/>
  <c r="I582" i="1"/>
  <c r="J582" i="1"/>
  <c r="K582" i="1"/>
  <c r="L582" i="1"/>
  <c r="M582" i="1"/>
  <c r="N582" i="1"/>
  <c r="O582" i="1"/>
  <c r="P582" i="1"/>
  <c r="AT582" i="1"/>
  <c r="BL582" i="1"/>
  <c r="BN582" i="1"/>
  <c r="Y582" i="1"/>
  <c r="BO582" i="1"/>
  <c r="BP582" i="1"/>
  <c r="Z582" i="1"/>
  <c r="BQ582" i="1"/>
  <c r="BR582" i="1"/>
  <c r="AA582" i="1"/>
  <c r="BS582" i="1"/>
  <c r="BT582" i="1"/>
  <c r="AB582" i="1"/>
  <c r="BU582" i="1"/>
  <c r="BV582" i="1"/>
  <c r="AC582" i="1"/>
  <c r="BW582" i="1"/>
  <c r="AD582" i="1"/>
  <c r="BY582" i="1"/>
  <c r="AE582" i="1"/>
  <c r="CA582" i="1"/>
  <c r="AF582" i="1"/>
  <c r="CD582" i="1"/>
  <c r="AG582" i="1"/>
  <c r="CF582" i="1"/>
  <c r="CG582" i="1"/>
  <c r="AH582" i="1"/>
  <c r="Q582" i="1"/>
  <c r="AI582" i="1"/>
  <c r="AJ582" i="1"/>
  <c r="AK582" i="1"/>
  <c r="AL582" i="1"/>
  <c r="AM582" i="1"/>
  <c r="AN582" i="1"/>
  <c r="AO582" i="1"/>
  <c r="AQ582" i="1"/>
  <c r="AR582" i="1"/>
  <c r="AS582" i="1"/>
  <c r="R582" i="1"/>
  <c r="AU582" i="1"/>
  <c r="AW582" i="1"/>
  <c r="AX582" i="1"/>
  <c r="AY582" i="1"/>
  <c r="AZ582" i="1"/>
  <c r="BA582" i="1"/>
  <c r="V582" i="1"/>
  <c r="W582" i="1"/>
  <c r="X582" i="1"/>
  <c r="BB582" i="1"/>
  <c r="BC582" i="1"/>
  <c r="BD582" i="1"/>
  <c r="BE582" i="1"/>
  <c r="BF582" i="1"/>
  <c r="BG582" i="1"/>
  <c r="BH582" i="1"/>
  <c r="BI582" i="1"/>
  <c r="BJ582" i="1"/>
  <c r="BK582" i="1"/>
  <c r="BM582" i="1"/>
  <c r="BX582" i="1"/>
  <c r="BZ582" i="1"/>
  <c r="CB582" i="1"/>
  <c r="CC582" i="1"/>
  <c r="CE582" i="1"/>
  <c r="A583" i="1"/>
  <c r="B583" i="1"/>
  <c r="C583" i="1"/>
  <c r="D583" i="1"/>
  <c r="E583" i="1"/>
  <c r="F583" i="1"/>
  <c r="G583" i="1"/>
  <c r="H583" i="1"/>
  <c r="I583" i="1"/>
  <c r="J583" i="1"/>
  <c r="K583" i="1"/>
  <c r="L583" i="1"/>
  <c r="M583" i="1"/>
  <c r="N583" i="1"/>
  <c r="O583" i="1"/>
  <c r="P583" i="1"/>
  <c r="AT583" i="1"/>
  <c r="BL583" i="1"/>
  <c r="BN583" i="1"/>
  <c r="Y583" i="1"/>
  <c r="BO583" i="1"/>
  <c r="BP583" i="1"/>
  <c r="Z583" i="1"/>
  <c r="BQ583" i="1"/>
  <c r="BR583" i="1"/>
  <c r="AA583" i="1"/>
  <c r="BS583" i="1"/>
  <c r="AB583" i="1"/>
  <c r="BU583" i="1"/>
  <c r="AC583" i="1"/>
  <c r="BW583" i="1"/>
  <c r="AD583" i="1"/>
  <c r="BY583" i="1"/>
  <c r="AE583" i="1"/>
  <c r="CA583" i="1"/>
  <c r="AF583" i="1"/>
  <c r="CD583" i="1"/>
  <c r="AG583" i="1"/>
  <c r="CF583" i="1"/>
  <c r="CG583" i="1"/>
  <c r="AH583" i="1"/>
  <c r="Q583" i="1"/>
  <c r="AI583" i="1"/>
  <c r="AJ583" i="1"/>
  <c r="AK583" i="1"/>
  <c r="AL583" i="1"/>
  <c r="AM583" i="1"/>
  <c r="AN583" i="1"/>
  <c r="AO583" i="1"/>
  <c r="AQ583" i="1"/>
  <c r="AR583" i="1"/>
  <c r="AS583" i="1"/>
  <c r="R583" i="1"/>
  <c r="AU583" i="1"/>
  <c r="AW583" i="1"/>
  <c r="AX583" i="1"/>
  <c r="AY583" i="1"/>
  <c r="AZ583" i="1"/>
  <c r="BA583" i="1"/>
  <c r="V583" i="1"/>
  <c r="W583" i="1"/>
  <c r="X583" i="1"/>
  <c r="BB583" i="1"/>
  <c r="BC583" i="1"/>
  <c r="BD583" i="1"/>
  <c r="BE583" i="1"/>
  <c r="BF583" i="1"/>
  <c r="BG583" i="1"/>
  <c r="BH583" i="1"/>
  <c r="BI583" i="1"/>
  <c r="BJ583" i="1"/>
  <c r="BK583" i="1"/>
  <c r="BM583" i="1"/>
  <c r="BT583" i="1"/>
  <c r="BV583" i="1"/>
  <c r="BX583" i="1"/>
  <c r="BZ583" i="1"/>
  <c r="CB583" i="1"/>
  <c r="CC583" i="1"/>
  <c r="CE583" i="1"/>
  <c r="A584" i="1"/>
  <c r="B584" i="1"/>
  <c r="C584" i="1"/>
  <c r="D584" i="1"/>
  <c r="E584" i="1"/>
  <c r="F584" i="1"/>
  <c r="G584" i="1"/>
  <c r="H584" i="1"/>
  <c r="I584" i="1"/>
  <c r="J584" i="1"/>
  <c r="K584" i="1"/>
  <c r="L584" i="1"/>
  <c r="M584" i="1"/>
  <c r="N584" i="1"/>
  <c r="O584" i="1"/>
  <c r="P584" i="1"/>
  <c r="AT584" i="1"/>
  <c r="BL584" i="1"/>
  <c r="BN584" i="1"/>
  <c r="Y584" i="1"/>
  <c r="BO584" i="1"/>
  <c r="BP584" i="1"/>
  <c r="Z584" i="1"/>
  <c r="BQ584" i="1"/>
  <c r="BR584" i="1"/>
  <c r="AA584" i="1"/>
  <c r="BS584" i="1"/>
  <c r="BT584" i="1"/>
  <c r="AB584" i="1"/>
  <c r="BU584" i="1"/>
  <c r="BV584" i="1"/>
  <c r="AC584" i="1"/>
  <c r="BW584" i="1"/>
  <c r="BX584" i="1"/>
  <c r="AD584" i="1"/>
  <c r="BY584" i="1"/>
  <c r="BZ584" i="1"/>
  <c r="AE584" i="1"/>
  <c r="CA584" i="1"/>
  <c r="AF584" i="1"/>
  <c r="CD584" i="1"/>
  <c r="AG584" i="1"/>
  <c r="CF584" i="1"/>
  <c r="CG584" i="1"/>
  <c r="AH584" i="1"/>
  <c r="Q584" i="1"/>
  <c r="AI584" i="1"/>
  <c r="AJ584" i="1"/>
  <c r="AK584" i="1"/>
  <c r="AL584" i="1"/>
  <c r="AM584" i="1"/>
  <c r="AN584" i="1"/>
  <c r="AO584" i="1"/>
  <c r="AQ584" i="1"/>
  <c r="AR584" i="1"/>
  <c r="AS584" i="1"/>
  <c r="R584" i="1"/>
  <c r="AU584" i="1"/>
  <c r="AW584" i="1"/>
  <c r="AX584" i="1"/>
  <c r="AY584" i="1"/>
  <c r="AZ584" i="1"/>
  <c r="BA584" i="1"/>
  <c r="V584" i="1"/>
  <c r="W584" i="1"/>
  <c r="X584" i="1"/>
  <c r="BB584" i="1"/>
  <c r="BC584" i="1"/>
  <c r="BD584" i="1"/>
  <c r="BE584" i="1"/>
  <c r="BF584" i="1"/>
  <c r="BG584" i="1"/>
  <c r="BH584" i="1"/>
  <c r="BI584" i="1"/>
  <c r="BJ584" i="1"/>
  <c r="BK584" i="1"/>
  <c r="BM584" i="1"/>
  <c r="CB584" i="1"/>
  <c r="CC584" i="1"/>
  <c r="CE584" i="1"/>
  <c r="A585" i="1"/>
  <c r="B585" i="1"/>
  <c r="C585" i="1"/>
  <c r="D585" i="1"/>
  <c r="E585" i="1"/>
  <c r="F585" i="1"/>
  <c r="G585" i="1"/>
  <c r="H585" i="1"/>
  <c r="I585" i="1"/>
  <c r="J585" i="1"/>
  <c r="K585" i="1"/>
  <c r="L585" i="1"/>
  <c r="M585" i="1"/>
  <c r="N585" i="1"/>
  <c r="O585" i="1"/>
  <c r="P585" i="1"/>
  <c r="AT585" i="1"/>
  <c r="BL585" i="1"/>
  <c r="BN585" i="1"/>
  <c r="Y585" i="1"/>
  <c r="BO585" i="1"/>
  <c r="BP585" i="1"/>
  <c r="Z585" i="1"/>
  <c r="BQ585" i="1"/>
  <c r="BR585" i="1"/>
  <c r="AA585" i="1"/>
  <c r="BS585" i="1"/>
  <c r="BT585" i="1"/>
  <c r="AB585" i="1"/>
  <c r="BU585" i="1"/>
  <c r="BV585" i="1"/>
  <c r="AC585" i="1"/>
  <c r="BW585" i="1"/>
  <c r="BX585" i="1"/>
  <c r="AD585" i="1"/>
  <c r="BY585" i="1"/>
  <c r="BZ585" i="1"/>
  <c r="AE585" i="1"/>
  <c r="CA585" i="1"/>
  <c r="AF585" i="1"/>
  <c r="CD585" i="1"/>
  <c r="AG585" i="1"/>
  <c r="CF585" i="1"/>
  <c r="CG585" i="1"/>
  <c r="AH585" i="1"/>
  <c r="Q585" i="1"/>
  <c r="AI585" i="1"/>
  <c r="AJ585" i="1"/>
  <c r="AK585" i="1"/>
  <c r="AL585" i="1"/>
  <c r="AM585" i="1"/>
  <c r="AN585" i="1"/>
  <c r="AO585" i="1"/>
  <c r="AQ585" i="1"/>
  <c r="AR585" i="1"/>
  <c r="AS585" i="1"/>
  <c r="R585" i="1"/>
  <c r="AU585" i="1"/>
  <c r="AW585" i="1"/>
  <c r="AX585" i="1"/>
  <c r="AY585" i="1"/>
  <c r="AZ585" i="1"/>
  <c r="BA585" i="1"/>
  <c r="V585" i="1"/>
  <c r="BB585" i="1"/>
  <c r="BC585" i="1"/>
  <c r="BD585" i="1"/>
  <c r="BE585" i="1"/>
  <c r="BF585" i="1"/>
  <c r="BG585" i="1"/>
  <c r="BH585" i="1"/>
  <c r="BI585" i="1"/>
  <c r="BJ585" i="1"/>
  <c r="BK585" i="1"/>
  <c r="BM585" i="1"/>
  <c r="CB585" i="1"/>
  <c r="CC585" i="1"/>
  <c r="CE585" i="1"/>
  <c r="A586" i="1"/>
  <c r="B586" i="1"/>
  <c r="C586" i="1"/>
  <c r="D586" i="1"/>
  <c r="E586" i="1"/>
  <c r="F586" i="1"/>
  <c r="G586" i="1"/>
  <c r="H586" i="1"/>
  <c r="I586" i="1"/>
  <c r="J586" i="1"/>
  <c r="K586" i="1"/>
  <c r="L586" i="1"/>
  <c r="M586" i="1"/>
  <c r="N586" i="1"/>
  <c r="O586" i="1"/>
  <c r="P586" i="1"/>
  <c r="AT586" i="1"/>
  <c r="BL586" i="1"/>
  <c r="BN586" i="1"/>
  <c r="Y586" i="1"/>
  <c r="BO586" i="1"/>
  <c r="BP586" i="1"/>
  <c r="Z586" i="1"/>
  <c r="BQ586" i="1"/>
  <c r="BR586" i="1"/>
  <c r="AA586" i="1"/>
  <c r="BS586" i="1"/>
  <c r="BT586" i="1"/>
  <c r="AB586" i="1"/>
  <c r="BU586" i="1"/>
  <c r="BV586" i="1"/>
  <c r="AC586" i="1"/>
  <c r="BW586" i="1"/>
  <c r="AD586" i="1"/>
  <c r="BY586" i="1"/>
  <c r="AE586" i="1"/>
  <c r="CA586" i="1"/>
  <c r="AF586" i="1"/>
  <c r="CD586" i="1"/>
  <c r="AG586" i="1"/>
  <c r="CF586" i="1"/>
  <c r="CG586" i="1"/>
  <c r="AH586" i="1"/>
  <c r="Q586" i="1"/>
  <c r="AI586" i="1"/>
  <c r="AJ586" i="1"/>
  <c r="AK586" i="1"/>
  <c r="AL586" i="1"/>
  <c r="AM586" i="1"/>
  <c r="AN586" i="1"/>
  <c r="AO586" i="1"/>
  <c r="AQ586" i="1"/>
  <c r="AR586" i="1"/>
  <c r="AS586" i="1"/>
  <c r="R586" i="1"/>
  <c r="AU586" i="1"/>
  <c r="AW586" i="1"/>
  <c r="AX586" i="1"/>
  <c r="AY586" i="1"/>
  <c r="AZ586" i="1"/>
  <c r="BA586" i="1"/>
  <c r="V586" i="1"/>
  <c r="W586" i="1"/>
  <c r="X586" i="1"/>
  <c r="BB586" i="1"/>
  <c r="BC586" i="1"/>
  <c r="BD586" i="1"/>
  <c r="BE586" i="1"/>
  <c r="BF586" i="1"/>
  <c r="BG586" i="1"/>
  <c r="BH586" i="1"/>
  <c r="BI586" i="1"/>
  <c r="BJ586" i="1"/>
  <c r="BK586" i="1"/>
  <c r="BM586" i="1"/>
  <c r="BX586" i="1"/>
  <c r="BZ586" i="1"/>
  <c r="CB586" i="1"/>
  <c r="CC586" i="1"/>
  <c r="CE586" i="1"/>
  <c r="A587" i="1"/>
  <c r="B587" i="1"/>
  <c r="C587" i="1"/>
  <c r="D587" i="1"/>
  <c r="E587" i="1"/>
  <c r="F587" i="1"/>
  <c r="G587" i="1"/>
  <c r="H587" i="1"/>
  <c r="I587" i="1"/>
  <c r="J587" i="1"/>
  <c r="K587" i="1"/>
  <c r="L587" i="1"/>
  <c r="M587" i="1"/>
  <c r="N587" i="1"/>
  <c r="O587" i="1"/>
  <c r="P587" i="1"/>
  <c r="AT587" i="1"/>
  <c r="BL587" i="1"/>
  <c r="BN587" i="1"/>
  <c r="Y587" i="1"/>
  <c r="BO587" i="1"/>
  <c r="BP587" i="1"/>
  <c r="Z587" i="1"/>
  <c r="BQ587" i="1"/>
  <c r="BR587" i="1"/>
  <c r="AA587" i="1"/>
  <c r="BS587" i="1"/>
  <c r="AB587" i="1"/>
  <c r="BU587" i="1"/>
  <c r="AC587" i="1"/>
  <c r="BW587" i="1"/>
  <c r="AD587" i="1"/>
  <c r="BY587" i="1"/>
  <c r="AE587" i="1"/>
  <c r="CA587" i="1"/>
  <c r="AF587" i="1"/>
  <c r="CD587" i="1"/>
  <c r="AG587" i="1"/>
  <c r="CF587" i="1"/>
  <c r="CG587" i="1"/>
  <c r="AH587" i="1"/>
  <c r="Q587" i="1"/>
  <c r="AI587" i="1"/>
  <c r="AJ587" i="1"/>
  <c r="AK587" i="1"/>
  <c r="AL587" i="1"/>
  <c r="AM587" i="1"/>
  <c r="AN587" i="1"/>
  <c r="AO587" i="1"/>
  <c r="AQ587" i="1"/>
  <c r="AR587" i="1"/>
  <c r="AS587" i="1"/>
  <c r="R587" i="1"/>
  <c r="AU587" i="1"/>
  <c r="AW587" i="1"/>
  <c r="AX587" i="1"/>
  <c r="AY587" i="1"/>
  <c r="AZ587" i="1"/>
  <c r="BA587" i="1"/>
  <c r="V587" i="1"/>
  <c r="W587" i="1"/>
  <c r="X587" i="1"/>
  <c r="BB587" i="1"/>
  <c r="BC587" i="1"/>
  <c r="BD587" i="1"/>
  <c r="BE587" i="1"/>
  <c r="BF587" i="1"/>
  <c r="BG587" i="1"/>
  <c r="BH587" i="1"/>
  <c r="BI587" i="1"/>
  <c r="BJ587" i="1"/>
  <c r="BK587" i="1"/>
  <c r="BM587" i="1"/>
  <c r="BT587" i="1"/>
  <c r="BV587" i="1"/>
  <c r="BX587" i="1"/>
  <c r="BZ587" i="1"/>
  <c r="CB587" i="1"/>
  <c r="CC587" i="1"/>
  <c r="CE587" i="1"/>
  <c r="A588" i="1"/>
  <c r="B588" i="1"/>
  <c r="C588" i="1"/>
  <c r="D588" i="1"/>
  <c r="E588" i="1"/>
  <c r="F588" i="1"/>
  <c r="G588" i="1"/>
  <c r="H588" i="1"/>
  <c r="I588" i="1"/>
  <c r="J588" i="1"/>
  <c r="K588" i="1"/>
  <c r="L588" i="1"/>
  <c r="M588" i="1"/>
  <c r="N588" i="1"/>
  <c r="O588" i="1"/>
  <c r="P588" i="1"/>
  <c r="AT588" i="1"/>
  <c r="BL588" i="1"/>
  <c r="BN588" i="1"/>
  <c r="Y588" i="1"/>
  <c r="BO588" i="1"/>
  <c r="BP588" i="1"/>
  <c r="Z588" i="1"/>
  <c r="BQ588" i="1"/>
  <c r="BR588" i="1"/>
  <c r="AA588" i="1"/>
  <c r="BS588" i="1"/>
  <c r="BT588" i="1"/>
  <c r="AB588" i="1"/>
  <c r="BU588" i="1"/>
  <c r="BV588" i="1"/>
  <c r="AC588" i="1"/>
  <c r="BW588" i="1"/>
  <c r="BX588" i="1"/>
  <c r="AD588" i="1"/>
  <c r="BY588" i="1"/>
  <c r="BZ588" i="1"/>
  <c r="AE588" i="1"/>
  <c r="CA588" i="1"/>
  <c r="CC588" i="1"/>
  <c r="AF588" i="1"/>
  <c r="CD588" i="1"/>
  <c r="AG588" i="1"/>
  <c r="CF588" i="1"/>
  <c r="CG588" i="1"/>
  <c r="AH588" i="1"/>
  <c r="Q588" i="1"/>
  <c r="AI588" i="1"/>
  <c r="AJ588" i="1"/>
  <c r="AK588" i="1"/>
  <c r="AL588" i="1"/>
  <c r="AM588" i="1"/>
  <c r="AN588" i="1"/>
  <c r="AO588" i="1"/>
  <c r="AQ588" i="1"/>
  <c r="AR588" i="1"/>
  <c r="AS588" i="1"/>
  <c r="R588" i="1"/>
  <c r="AU588" i="1"/>
  <c r="AW588" i="1"/>
  <c r="AX588" i="1"/>
  <c r="AY588" i="1"/>
  <c r="AZ588" i="1"/>
  <c r="BA588" i="1"/>
  <c r="V588" i="1"/>
  <c r="W588" i="1"/>
  <c r="X588" i="1"/>
  <c r="BB588" i="1"/>
  <c r="BC588" i="1"/>
  <c r="BD588" i="1"/>
  <c r="BE588" i="1"/>
  <c r="BF588" i="1"/>
  <c r="BG588" i="1"/>
  <c r="BH588" i="1"/>
  <c r="BI588" i="1"/>
  <c r="BJ588" i="1"/>
  <c r="BK588" i="1"/>
  <c r="BM588" i="1"/>
  <c r="CB588" i="1"/>
  <c r="CE588" i="1"/>
  <c r="A589" i="1"/>
  <c r="B589" i="1"/>
  <c r="C589" i="1"/>
  <c r="D589" i="1"/>
  <c r="E589" i="1"/>
  <c r="F589" i="1"/>
  <c r="G589" i="1"/>
  <c r="H589" i="1"/>
  <c r="I589" i="1"/>
  <c r="J589" i="1"/>
  <c r="K589" i="1"/>
  <c r="L589" i="1"/>
  <c r="M589" i="1"/>
  <c r="N589" i="1"/>
  <c r="O589" i="1"/>
  <c r="P589" i="1"/>
  <c r="AT589" i="1"/>
  <c r="BL589" i="1"/>
  <c r="BN589" i="1"/>
  <c r="Y589" i="1"/>
  <c r="BO589" i="1"/>
  <c r="BP589" i="1"/>
  <c r="Z589" i="1"/>
  <c r="BQ589" i="1"/>
  <c r="BR589" i="1"/>
  <c r="AA589" i="1"/>
  <c r="BS589" i="1"/>
  <c r="BT589" i="1"/>
  <c r="AB589" i="1"/>
  <c r="BU589" i="1"/>
  <c r="BV589" i="1"/>
  <c r="AC589" i="1"/>
  <c r="BW589" i="1"/>
  <c r="BX589" i="1"/>
  <c r="AD589" i="1"/>
  <c r="BY589" i="1"/>
  <c r="BZ589" i="1"/>
  <c r="AE589" i="1"/>
  <c r="CA589" i="1"/>
  <c r="AF589" i="1"/>
  <c r="CD589" i="1"/>
  <c r="AG589" i="1"/>
  <c r="CF589" i="1"/>
  <c r="CG589" i="1"/>
  <c r="AH589" i="1"/>
  <c r="Q589" i="1"/>
  <c r="AI589" i="1"/>
  <c r="AJ589" i="1"/>
  <c r="AK589" i="1"/>
  <c r="AL589" i="1"/>
  <c r="AM589" i="1"/>
  <c r="AN589" i="1"/>
  <c r="AO589" i="1"/>
  <c r="AQ589" i="1"/>
  <c r="AR589" i="1"/>
  <c r="AS589" i="1"/>
  <c r="R589" i="1"/>
  <c r="AU589" i="1"/>
  <c r="AW589" i="1"/>
  <c r="AX589" i="1"/>
  <c r="AY589" i="1"/>
  <c r="AZ589" i="1"/>
  <c r="BA589" i="1"/>
  <c r="V589" i="1"/>
  <c r="BB589" i="1"/>
  <c r="BC589" i="1"/>
  <c r="BD589" i="1"/>
  <c r="BE589" i="1"/>
  <c r="BF589" i="1"/>
  <c r="BG589" i="1"/>
  <c r="BH589" i="1"/>
  <c r="BI589" i="1"/>
  <c r="BJ589" i="1"/>
  <c r="BK589" i="1"/>
  <c r="BM589" i="1"/>
  <c r="CB589" i="1"/>
  <c r="CC589" i="1"/>
  <c r="CE589" i="1"/>
  <c r="A590" i="1"/>
  <c r="B590" i="1"/>
  <c r="C590" i="1"/>
  <c r="D590" i="1"/>
  <c r="E590" i="1"/>
  <c r="F590" i="1"/>
  <c r="G590" i="1"/>
  <c r="H590" i="1"/>
  <c r="I590" i="1"/>
  <c r="J590" i="1"/>
  <c r="K590" i="1"/>
  <c r="L590" i="1"/>
  <c r="M590" i="1"/>
  <c r="N590" i="1"/>
  <c r="O590" i="1"/>
  <c r="P590" i="1"/>
  <c r="AT590" i="1"/>
  <c r="BL590" i="1"/>
  <c r="BN590" i="1"/>
  <c r="Y590" i="1"/>
  <c r="BO590" i="1"/>
  <c r="BP590" i="1"/>
  <c r="Z590" i="1"/>
  <c r="BQ590" i="1"/>
  <c r="BR590" i="1"/>
  <c r="AA590" i="1"/>
  <c r="BS590" i="1"/>
  <c r="BT590" i="1"/>
  <c r="AB590" i="1"/>
  <c r="BU590" i="1"/>
  <c r="BV590" i="1"/>
  <c r="AC590" i="1"/>
  <c r="BW590" i="1"/>
  <c r="BX590" i="1"/>
  <c r="AD590" i="1"/>
  <c r="BY590" i="1"/>
  <c r="BZ590" i="1"/>
  <c r="AE590" i="1"/>
  <c r="CA590" i="1"/>
  <c r="AF590" i="1"/>
  <c r="CD590" i="1"/>
  <c r="AG590" i="1"/>
  <c r="CF590" i="1"/>
  <c r="CG590" i="1"/>
  <c r="AH590" i="1"/>
  <c r="Q590" i="1"/>
  <c r="AI590" i="1"/>
  <c r="AJ590" i="1"/>
  <c r="AK590" i="1"/>
  <c r="AL590" i="1"/>
  <c r="AM590" i="1"/>
  <c r="AN590" i="1"/>
  <c r="AO590" i="1"/>
  <c r="AQ590" i="1"/>
  <c r="AR590" i="1"/>
  <c r="AS590" i="1"/>
  <c r="R590" i="1"/>
  <c r="AU590" i="1"/>
  <c r="AW590" i="1"/>
  <c r="AX590" i="1"/>
  <c r="AY590" i="1"/>
  <c r="AZ590" i="1"/>
  <c r="BA590" i="1"/>
  <c r="V590" i="1"/>
  <c r="X590" i="1"/>
  <c r="W590" i="1"/>
  <c r="BB590" i="1"/>
  <c r="BC590" i="1"/>
  <c r="BD590" i="1"/>
  <c r="BE590" i="1"/>
  <c r="BF590" i="1"/>
  <c r="BG590" i="1"/>
  <c r="BH590" i="1"/>
  <c r="BI590" i="1"/>
  <c r="BJ590" i="1"/>
  <c r="BK590" i="1"/>
  <c r="BM590" i="1"/>
  <c r="CB590" i="1"/>
  <c r="CC590" i="1"/>
  <c r="CE590" i="1"/>
  <c r="A591" i="1"/>
  <c r="B591" i="1"/>
  <c r="C591" i="1"/>
  <c r="D591" i="1"/>
  <c r="E591" i="1"/>
  <c r="F591" i="1"/>
  <c r="G591" i="1"/>
  <c r="H591" i="1"/>
  <c r="I591" i="1"/>
  <c r="J591" i="1"/>
  <c r="K591" i="1"/>
  <c r="L591" i="1"/>
  <c r="M591" i="1"/>
  <c r="N591" i="1"/>
  <c r="O591" i="1"/>
  <c r="P591" i="1"/>
  <c r="AT591" i="1"/>
  <c r="BL591" i="1"/>
  <c r="BN591" i="1"/>
  <c r="Y591" i="1"/>
  <c r="BO591" i="1"/>
  <c r="BP591" i="1"/>
  <c r="Z591" i="1"/>
  <c r="BQ591" i="1"/>
  <c r="BR591" i="1"/>
  <c r="AA591" i="1"/>
  <c r="BS591" i="1"/>
  <c r="BT591" i="1"/>
  <c r="AB591" i="1"/>
  <c r="BU591" i="1"/>
  <c r="BV591" i="1"/>
  <c r="AC591" i="1"/>
  <c r="BW591" i="1"/>
  <c r="BX591" i="1"/>
  <c r="AD591" i="1"/>
  <c r="BY591" i="1"/>
  <c r="BZ591" i="1"/>
  <c r="AE591" i="1"/>
  <c r="CA591" i="1"/>
  <c r="AF591" i="1"/>
  <c r="CD591" i="1"/>
  <c r="AG591" i="1"/>
  <c r="CF591" i="1"/>
  <c r="CG591" i="1"/>
  <c r="AH591" i="1"/>
  <c r="Q591" i="1"/>
  <c r="AI591" i="1"/>
  <c r="AJ591" i="1"/>
  <c r="AK591" i="1"/>
  <c r="AL591" i="1"/>
  <c r="AM591" i="1"/>
  <c r="AN591" i="1"/>
  <c r="AO591" i="1"/>
  <c r="AQ591" i="1"/>
  <c r="AR591" i="1"/>
  <c r="AS591" i="1"/>
  <c r="R591" i="1"/>
  <c r="AU591" i="1"/>
  <c r="AW591" i="1"/>
  <c r="AX591" i="1"/>
  <c r="AY591" i="1"/>
  <c r="AZ591" i="1"/>
  <c r="BA591" i="1"/>
  <c r="V591" i="1"/>
  <c r="W591" i="1"/>
  <c r="X591" i="1"/>
  <c r="BB591" i="1"/>
  <c r="BC591" i="1"/>
  <c r="BD591" i="1"/>
  <c r="BE591" i="1"/>
  <c r="BF591" i="1"/>
  <c r="BG591" i="1"/>
  <c r="BH591" i="1"/>
  <c r="BI591" i="1"/>
  <c r="BJ591" i="1"/>
  <c r="BK591" i="1"/>
  <c r="BM591" i="1"/>
  <c r="CB591" i="1"/>
  <c r="CC591" i="1"/>
  <c r="CE591" i="1"/>
  <c r="A592" i="1"/>
  <c r="B592" i="1"/>
  <c r="C592" i="1"/>
  <c r="D592" i="1"/>
  <c r="E592" i="1"/>
  <c r="F592" i="1"/>
  <c r="G592" i="1"/>
  <c r="H592" i="1"/>
  <c r="I592" i="1"/>
  <c r="J592" i="1"/>
  <c r="K592" i="1"/>
  <c r="L592" i="1"/>
  <c r="M592" i="1"/>
  <c r="N592" i="1"/>
  <c r="O592" i="1"/>
  <c r="P592" i="1"/>
  <c r="AT592" i="1"/>
  <c r="BL592" i="1"/>
  <c r="BN592" i="1"/>
  <c r="Y592" i="1"/>
  <c r="BO592" i="1"/>
  <c r="BP592" i="1"/>
  <c r="Z592" i="1"/>
  <c r="BQ592" i="1"/>
  <c r="BR592" i="1"/>
  <c r="AA592" i="1"/>
  <c r="BS592" i="1"/>
  <c r="BT592" i="1"/>
  <c r="AB592" i="1"/>
  <c r="BU592" i="1"/>
  <c r="BV592" i="1"/>
  <c r="AC592" i="1"/>
  <c r="BW592" i="1"/>
  <c r="AD592" i="1"/>
  <c r="BY592" i="1"/>
  <c r="AE592" i="1"/>
  <c r="CA592" i="1"/>
  <c r="AF592" i="1"/>
  <c r="CD592" i="1"/>
  <c r="AG592" i="1"/>
  <c r="CF592" i="1"/>
  <c r="CG592" i="1"/>
  <c r="AH592" i="1"/>
  <c r="Q592" i="1"/>
  <c r="AI592" i="1"/>
  <c r="AJ592" i="1"/>
  <c r="AK592" i="1"/>
  <c r="AL592" i="1"/>
  <c r="AM592" i="1"/>
  <c r="AN592" i="1"/>
  <c r="AO592" i="1"/>
  <c r="AQ592" i="1"/>
  <c r="AR592" i="1"/>
  <c r="AS592" i="1"/>
  <c r="R592" i="1"/>
  <c r="AU592" i="1"/>
  <c r="AW592" i="1"/>
  <c r="AX592" i="1"/>
  <c r="AY592" i="1"/>
  <c r="AZ592" i="1"/>
  <c r="BA592" i="1"/>
  <c r="V592" i="1"/>
  <c r="X592" i="1"/>
  <c r="W592" i="1"/>
  <c r="BB592" i="1"/>
  <c r="BC592" i="1"/>
  <c r="BD592" i="1"/>
  <c r="BE592" i="1"/>
  <c r="BF592" i="1"/>
  <c r="BG592" i="1"/>
  <c r="BH592" i="1"/>
  <c r="BI592" i="1"/>
  <c r="BJ592" i="1"/>
  <c r="BK592" i="1"/>
  <c r="BM592" i="1"/>
  <c r="BX592" i="1"/>
  <c r="BZ592" i="1"/>
  <c r="CB592" i="1"/>
  <c r="CC592" i="1"/>
  <c r="CE592" i="1"/>
  <c r="A593" i="1"/>
  <c r="B593" i="1"/>
  <c r="C593" i="1"/>
  <c r="D593" i="1"/>
  <c r="E593" i="1"/>
  <c r="F593" i="1"/>
  <c r="G593" i="1"/>
  <c r="H593" i="1"/>
  <c r="I593" i="1"/>
  <c r="J593" i="1"/>
  <c r="K593" i="1"/>
  <c r="L593" i="1"/>
  <c r="M593" i="1"/>
  <c r="N593" i="1"/>
  <c r="O593" i="1"/>
  <c r="P593" i="1"/>
  <c r="AT593" i="1"/>
  <c r="BL593" i="1"/>
  <c r="BN593" i="1"/>
  <c r="Y593" i="1"/>
  <c r="BO593" i="1"/>
  <c r="BP593" i="1"/>
  <c r="Z593" i="1"/>
  <c r="BQ593" i="1"/>
  <c r="BR593" i="1"/>
  <c r="AA593" i="1"/>
  <c r="BS593" i="1"/>
  <c r="BT593" i="1"/>
  <c r="AB593" i="1"/>
  <c r="BU593" i="1"/>
  <c r="BV593" i="1"/>
  <c r="AC593" i="1"/>
  <c r="BW593" i="1"/>
  <c r="AD593" i="1"/>
  <c r="BY593" i="1"/>
  <c r="AE593" i="1"/>
  <c r="CA593" i="1"/>
  <c r="AF593" i="1"/>
  <c r="CD593" i="1"/>
  <c r="AG593" i="1"/>
  <c r="CF593" i="1"/>
  <c r="CG593" i="1"/>
  <c r="AH593" i="1"/>
  <c r="Q593" i="1"/>
  <c r="AI593" i="1"/>
  <c r="AJ593" i="1"/>
  <c r="AK593" i="1"/>
  <c r="AL593" i="1"/>
  <c r="AM593" i="1"/>
  <c r="AN593" i="1"/>
  <c r="AO593" i="1"/>
  <c r="AQ593" i="1"/>
  <c r="AR593" i="1"/>
  <c r="AS593" i="1"/>
  <c r="R593" i="1"/>
  <c r="AU593" i="1"/>
  <c r="AW593" i="1"/>
  <c r="AX593" i="1"/>
  <c r="AY593" i="1"/>
  <c r="AZ593" i="1"/>
  <c r="BA593" i="1"/>
  <c r="V593" i="1"/>
  <c r="W593" i="1"/>
  <c r="X593" i="1"/>
  <c r="BB593" i="1"/>
  <c r="BC593" i="1"/>
  <c r="BD593" i="1"/>
  <c r="BE593" i="1"/>
  <c r="BF593" i="1"/>
  <c r="BG593" i="1"/>
  <c r="BH593" i="1"/>
  <c r="BI593" i="1"/>
  <c r="BJ593" i="1"/>
  <c r="BK593" i="1"/>
  <c r="BM593" i="1"/>
  <c r="BX593" i="1"/>
  <c r="BZ593" i="1"/>
  <c r="CB593" i="1"/>
  <c r="CC593" i="1"/>
  <c r="CE593" i="1"/>
  <c r="A594" i="1"/>
  <c r="B594" i="1"/>
  <c r="C594" i="1"/>
  <c r="D594" i="1"/>
  <c r="E594" i="1"/>
  <c r="F594" i="1"/>
  <c r="G594" i="1"/>
  <c r="H594" i="1"/>
  <c r="I594" i="1"/>
  <c r="J594" i="1"/>
  <c r="K594" i="1"/>
  <c r="L594" i="1"/>
  <c r="M594" i="1"/>
  <c r="N594" i="1"/>
  <c r="O594" i="1"/>
  <c r="P594" i="1"/>
  <c r="AT594" i="1"/>
  <c r="BL594" i="1"/>
  <c r="BN594" i="1"/>
  <c r="Y594" i="1"/>
  <c r="BO594" i="1"/>
  <c r="BP594" i="1"/>
  <c r="Z594" i="1"/>
  <c r="BQ594" i="1"/>
  <c r="BR594" i="1"/>
  <c r="AA594" i="1"/>
  <c r="BS594" i="1"/>
  <c r="BT594" i="1"/>
  <c r="AB594" i="1"/>
  <c r="BU594" i="1"/>
  <c r="BV594" i="1"/>
  <c r="AC594" i="1"/>
  <c r="BW594" i="1"/>
  <c r="AD594" i="1"/>
  <c r="BY594" i="1"/>
  <c r="AE594" i="1"/>
  <c r="CA594" i="1"/>
  <c r="AF594" i="1"/>
  <c r="CD594" i="1"/>
  <c r="AG594" i="1"/>
  <c r="CF594" i="1"/>
  <c r="CG594" i="1"/>
  <c r="AH594" i="1"/>
  <c r="Q594" i="1"/>
  <c r="AI594" i="1"/>
  <c r="AJ594" i="1"/>
  <c r="AK594" i="1"/>
  <c r="AL594" i="1"/>
  <c r="AM594" i="1"/>
  <c r="AN594" i="1"/>
  <c r="AO594" i="1"/>
  <c r="AQ594" i="1"/>
  <c r="AR594" i="1"/>
  <c r="AS594" i="1"/>
  <c r="R594" i="1"/>
  <c r="AU594" i="1"/>
  <c r="AW594" i="1"/>
  <c r="AX594" i="1"/>
  <c r="AY594" i="1"/>
  <c r="AZ594" i="1"/>
  <c r="BA594" i="1"/>
  <c r="V594" i="1"/>
  <c r="W594" i="1"/>
  <c r="X594" i="1"/>
  <c r="BB594" i="1"/>
  <c r="BC594" i="1"/>
  <c r="BD594" i="1"/>
  <c r="BE594" i="1"/>
  <c r="BF594" i="1"/>
  <c r="BG594" i="1"/>
  <c r="BH594" i="1"/>
  <c r="BI594" i="1"/>
  <c r="BJ594" i="1"/>
  <c r="BK594" i="1"/>
  <c r="BM594" i="1"/>
  <c r="BX594" i="1"/>
  <c r="BZ594" i="1"/>
  <c r="CB594" i="1"/>
  <c r="CC594" i="1"/>
  <c r="CE594" i="1"/>
  <c r="A595" i="1"/>
  <c r="B595" i="1"/>
  <c r="C595" i="1"/>
  <c r="D595" i="1"/>
  <c r="E595" i="1"/>
  <c r="F595" i="1"/>
  <c r="G595" i="1"/>
  <c r="H595" i="1"/>
  <c r="I595" i="1"/>
  <c r="J595" i="1"/>
  <c r="K595" i="1"/>
  <c r="L595" i="1"/>
  <c r="M595" i="1"/>
  <c r="N595" i="1"/>
  <c r="O595" i="1"/>
  <c r="P595" i="1"/>
  <c r="AT595" i="1"/>
  <c r="BL595" i="1"/>
  <c r="BN595" i="1"/>
  <c r="Y595" i="1"/>
  <c r="BO595" i="1"/>
  <c r="BP595" i="1"/>
  <c r="Z595" i="1"/>
  <c r="BQ595" i="1"/>
  <c r="BR595" i="1"/>
  <c r="AA595" i="1"/>
  <c r="BS595" i="1"/>
  <c r="AB595" i="1"/>
  <c r="BU595" i="1"/>
  <c r="BV595" i="1"/>
  <c r="AC595" i="1"/>
  <c r="BW595" i="1"/>
  <c r="AD595" i="1"/>
  <c r="BY595" i="1"/>
  <c r="AE595" i="1"/>
  <c r="CA595" i="1"/>
  <c r="AF595" i="1"/>
  <c r="CD595" i="1"/>
  <c r="AG595" i="1"/>
  <c r="CF595" i="1"/>
  <c r="CG595" i="1"/>
  <c r="AH595" i="1"/>
  <c r="Q595" i="1"/>
  <c r="AI595" i="1"/>
  <c r="AJ595" i="1"/>
  <c r="AK595" i="1"/>
  <c r="AL595" i="1"/>
  <c r="AM595" i="1"/>
  <c r="AN595" i="1"/>
  <c r="AO595" i="1"/>
  <c r="AQ595" i="1"/>
  <c r="AR595" i="1"/>
  <c r="AS595" i="1"/>
  <c r="R595" i="1"/>
  <c r="AU595" i="1"/>
  <c r="AW595" i="1"/>
  <c r="AX595" i="1"/>
  <c r="AY595" i="1"/>
  <c r="AZ595" i="1"/>
  <c r="BA595" i="1"/>
  <c r="V595" i="1"/>
  <c r="X595" i="1"/>
  <c r="W595" i="1"/>
  <c r="BB595" i="1"/>
  <c r="BC595" i="1"/>
  <c r="BD595" i="1"/>
  <c r="BE595" i="1"/>
  <c r="BF595" i="1"/>
  <c r="BG595" i="1"/>
  <c r="BH595" i="1"/>
  <c r="BI595" i="1"/>
  <c r="BJ595" i="1"/>
  <c r="BK595" i="1"/>
  <c r="BM595" i="1"/>
  <c r="BT595" i="1"/>
  <c r="BX595" i="1"/>
  <c r="BZ595" i="1"/>
  <c r="CB595" i="1"/>
  <c r="CC595" i="1"/>
  <c r="CE595" i="1"/>
  <c r="A596" i="1"/>
  <c r="B596" i="1"/>
  <c r="C596" i="1"/>
  <c r="D596" i="1"/>
  <c r="E596" i="1"/>
  <c r="F596" i="1"/>
  <c r="G596" i="1"/>
  <c r="H596" i="1"/>
  <c r="I596" i="1"/>
  <c r="J596" i="1"/>
  <c r="K596" i="1"/>
  <c r="L596" i="1"/>
  <c r="M596" i="1"/>
  <c r="N596" i="1"/>
  <c r="O596" i="1"/>
  <c r="P596" i="1"/>
  <c r="AT596" i="1"/>
  <c r="BL596" i="1"/>
  <c r="Y596" i="1"/>
  <c r="BO596" i="1"/>
  <c r="Z596" i="1"/>
  <c r="BQ596" i="1"/>
  <c r="AA596" i="1"/>
  <c r="BS596" i="1"/>
  <c r="AB596" i="1"/>
  <c r="BU596" i="1"/>
  <c r="AC596" i="1"/>
  <c r="BW596" i="1"/>
  <c r="AD596" i="1"/>
  <c r="BY596" i="1"/>
  <c r="AE596" i="1"/>
  <c r="CA596" i="1"/>
  <c r="AF596" i="1"/>
  <c r="CD596" i="1"/>
  <c r="AG596" i="1"/>
  <c r="CF596" i="1"/>
  <c r="CG596" i="1"/>
  <c r="AH596" i="1"/>
  <c r="Q596" i="1"/>
  <c r="AI596" i="1"/>
  <c r="AJ596" i="1"/>
  <c r="AK596" i="1"/>
  <c r="AL596" i="1"/>
  <c r="AM596" i="1"/>
  <c r="AN596" i="1"/>
  <c r="AO596" i="1"/>
  <c r="AQ596" i="1"/>
  <c r="AR596" i="1"/>
  <c r="AS596" i="1"/>
  <c r="R596" i="1"/>
  <c r="AU596" i="1"/>
  <c r="AW596" i="1"/>
  <c r="AX596" i="1"/>
  <c r="AY596" i="1"/>
  <c r="AZ596" i="1"/>
  <c r="BA596" i="1"/>
  <c r="V596" i="1"/>
  <c r="W596" i="1"/>
  <c r="X596" i="1"/>
  <c r="BB596" i="1"/>
  <c r="BC596" i="1"/>
  <c r="BD596" i="1"/>
  <c r="BE596" i="1"/>
  <c r="BF596" i="1"/>
  <c r="BG596" i="1"/>
  <c r="BH596" i="1"/>
  <c r="BI596" i="1"/>
  <c r="BJ596" i="1"/>
  <c r="BK596" i="1"/>
  <c r="BM596" i="1"/>
  <c r="BN596" i="1"/>
  <c r="BP596" i="1"/>
  <c r="BR596" i="1"/>
  <c r="BT596" i="1"/>
  <c r="BV596" i="1"/>
  <c r="BX596" i="1"/>
  <c r="BZ596" i="1"/>
  <c r="CB596" i="1"/>
  <c r="CC596" i="1"/>
  <c r="CE596" i="1"/>
  <c r="A597" i="1"/>
  <c r="B597" i="1"/>
  <c r="C597" i="1"/>
  <c r="D597" i="1"/>
  <c r="E597" i="1"/>
  <c r="F597" i="1"/>
  <c r="G597" i="1"/>
  <c r="H597" i="1"/>
  <c r="I597" i="1"/>
  <c r="J597" i="1"/>
  <c r="K597" i="1"/>
  <c r="L597" i="1"/>
  <c r="M597" i="1"/>
  <c r="N597" i="1"/>
  <c r="O597" i="1"/>
  <c r="P597" i="1"/>
  <c r="AT597" i="1"/>
  <c r="BL597" i="1"/>
  <c r="BN597" i="1"/>
  <c r="Y597" i="1"/>
  <c r="BO597" i="1"/>
  <c r="BP597" i="1"/>
  <c r="Z597" i="1"/>
  <c r="BQ597" i="1"/>
  <c r="BR597" i="1"/>
  <c r="AA597" i="1"/>
  <c r="BS597" i="1"/>
  <c r="BT597" i="1"/>
  <c r="AB597" i="1"/>
  <c r="BU597" i="1"/>
  <c r="BV597" i="1"/>
  <c r="AC597" i="1"/>
  <c r="BW597" i="1"/>
  <c r="BX597" i="1"/>
  <c r="AD597" i="1"/>
  <c r="BY597" i="1"/>
  <c r="BZ597" i="1"/>
  <c r="AE597" i="1"/>
  <c r="CA597" i="1"/>
  <c r="AF597" i="1"/>
  <c r="CD597" i="1"/>
  <c r="AG597" i="1"/>
  <c r="CF597" i="1"/>
  <c r="CG597" i="1"/>
  <c r="AH597" i="1"/>
  <c r="Q597" i="1"/>
  <c r="AI597" i="1"/>
  <c r="AJ597" i="1"/>
  <c r="AK597" i="1"/>
  <c r="AL597" i="1"/>
  <c r="AM597" i="1"/>
  <c r="AN597" i="1"/>
  <c r="AO597" i="1"/>
  <c r="AQ597" i="1"/>
  <c r="AR597" i="1"/>
  <c r="AS597" i="1"/>
  <c r="R597" i="1"/>
  <c r="AU597" i="1"/>
  <c r="AW597" i="1"/>
  <c r="AX597" i="1"/>
  <c r="AY597" i="1"/>
  <c r="AZ597" i="1"/>
  <c r="BA597" i="1"/>
  <c r="V597" i="1"/>
  <c r="BB597" i="1"/>
  <c r="BC597" i="1"/>
  <c r="BD597" i="1"/>
  <c r="BE597" i="1"/>
  <c r="BF597" i="1"/>
  <c r="BG597" i="1"/>
  <c r="BH597" i="1"/>
  <c r="BI597" i="1"/>
  <c r="BJ597" i="1"/>
  <c r="BK597" i="1"/>
  <c r="BM597" i="1"/>
  <c r="CB597" i="1"/>
  <c r="CC597" i="1"/>
  <c r="CE597" i="1"/>
  <c r="A598" i="1"/>
  <c r="B598" i="1"/>
  <c r="C598" i="1"/>
  <c r="D598" i="1"/>
  <c r="E598" i="1"/>
  <c r="F598" i="1"/>
  <c r="G598" i="1"/>
  <c r="H598" i="1"/>
  <c r="I598" i="1"/>
  <c r="J598" i="1"/>
  <c r="K598" i="1"/>
  <c r="L598" i="1"/>
  <c r="M598" i="1"/>
  <c r="N598" i="1"/>
  <c r="O598" i="1"/>
  <c r="P598" i="1"/>
  <c r="AT598" i="1"/>
  <c r="BL598" i="1"/>
  <c r="BN598" i="1"/>
  <c r="Y598" i="1"/>
  <c r="BO598" i="1"/>
  <c r="BP598" i="1"/>
  <c r="Z598" i="1"/>
  <c r="BQ598" i="1"/>
  <c r="BR598" i="1"/>
  <c r="AA598" i="1"/>
  <c r="BS598" i="1"/>
  <c r="BT598" i="1"/>
  <c r="AB598" i="1"/>
  <c r="BU598" i="1"/>
  <c r="BV598" i="1"/>
  <c r="AC598" i="1"/>
  <c r="BW598" i="1"/>
  <c r="BX598" i="1"/>
  <c r="AD598" i="1"/>
  <c r="BY598" i="1"/>
  <c r="BZ598" i="1"/>
  <c r="AE598" i="1"/>
  <c r="CA598" i="1"/>
  <c r="AF598" i="1"/>
  <c r="CD598" i="1"/>
  <c r="AG598" i="1"/>
  <c r="CF598" i="1"/>
  <c r="CG598" i="1"/>
  <c r="AH598" i="1"/>
  <c r="Q598" i="1"/>
  <c r="AI598" i="1"/>
  <c r="AJ598" i="1"/>
  <c r="AK598" i="1"/>
  <c r="AL598" i="1"/>
  <c r="AM598" i="1"/>
  <c r="AN598" i="1"/>
  <c r="AO598" i="1"/>
  <c r="AQ598" i="1"/>
  <c r="AR598" i="1"/>
  <c r="AS598" i="1"/>
  <c r="R598" i="1"/>
  <c r="AU598" i="1"/>
  <c r="AW598" i="1"/>
  <c r="AX598" i="1"/>
  <c r="AY598" i="1"/>
  <c r="AZ598" i="1"/>
  <c r="BA598" i="1"/>
  <c r="V598" i="1"/>
  <c r="X598" i="1"/>
  <c r="W598" i="1"/>
  <c r="BB598" i="1"/>
  <c r="BC598" i="1"/>
  <c r="BD598" i="1"/>
  <c r="BE598" i="1"/>
  <c r="BF598" i="1"/>
  <c r="BG598" i="1"/>
  <c r="BH598" i="1"/>
  <c r="BI598" i="1"/>
  <c r="BJ598" i="1"/>
  <c r="BK598" i="1"/>
  <c r="BM598" i="1"/>
  <c r="CB598" i="1"/>
  <c r="CC598" i="1"/>
  <c r="CE598" i="1"/>
  <c r="A599" i="1"/>
  <c r="B599" i="1"/>
  <c r="C599" i="1"/>
  <c r="D599" i="1"/>
  <c r="E599" i="1"/>
  <c r="F599" i="1"/>
  <c r="G599" i="1"/>
  <c r="H599" i="1"/>
  <c r="I599" i="1"/>
  <c r="J599" i="1"/>
  <c r="K599" i="1"/>
  <c r="L599" i="1"/>
  <c r="M599" i="1"/>
  <c r="N599" i="1"/>
  <c r="O599" i="1"/>
  <c r="P599" i="1"/>
  <c r="AT599" i="1"/>
  <c r="BL599" i="1"/>
  <c r="BN599" i="1"/>
  <c r="Y599" i="1"/>
  <c r="BO599" i="1"/>
  <c r="BP599" i="1"/>
  <c r="Z599" i="1"/>
  <c r="BQ599" i="1"/>
  <c r="BR599" i="1"/>
  <c r="AA599" i="1"/>
  <c r="BS599" i="1"/>
  <c r="AB599" i="1"/>
  <c r="BU599" i="1"/>
  <c r="BV599" i="1"/>
  <c r="AC599" i="1"/>
  <c r="BW599" i="1"/>
  <c r="BX599" i="1"/>
  <c r="AD599" i="1"/>
  <c r="BY599" i="1"/>
  <c r="BZ599" i="1"/>
  <c r="AE599" i="1"/>
  <c r="CA599" i="1"/>
  <c r="AF599" i="1"/>
  <c r="CD599" i="1"/>
  <c r="AG599" i="1"/>
  <c r="CF599" i="1"/>
  <c r="CG599" i="1"/>
  <c r="AH599" i="1"/>
  <c r="Q599" i="1"/>
  <c r="AI599" i="1"/>
  <c r="AJ599" i="1"/>
  <c r="AK599" i="1"/>
  <c r="AL599" i="1"/>
  <c r="AM599" i="1"/>
  <c r="AN599" i="1"/>
  <c r="AO599" i="1"/>
  <c r="AQ599" i="1"/>
  <c r="AR599" i="1"/>
  <c r="AS599" i="1"/>
  <c r="R599" i="1"/>
  <c r="AU599" i="1"/>
  <c r="AW599" i="1"/>
  <c r="AX599" i="1"/>
  <c r="AY599" i="1"/>
  <c r="AZ599" i="1"/>
  <c r="BA599" i="1"/>
  <c r="V599" i="1"/>
  <c r="W599" i="1"/>
  <c r="X599" i="1"/>
  <c r="BB599" i="1"/>
  <c r="BC599" i="1"/>
  <c r="BD599" i="1"/>
  <c r="BE599" i="1"/>
  <c r="BF599" i="1"/>
  <c r="BG599" i="1"/>
  <c r="BH599" i="1"/>
  <c r="BI599" i="1"/>
  <c r="BJ599" i="1"/>
  <c r="BK599" i="1"/>
  <c r="BM599" i="1"/>
  <c r="BT599" i="1"/>
  <c r="CB599" i="1"/>
  <c r="CC599" i="1"/>
  <c r="CE599" i="1"/>
  <c r="A600" i="1"/>
  <c r="B600" i="1"/>
  <c r="C600" i="1"/>
  <c r="D600" i="1"/>
  <c r="E600" i="1"/>
  <c r="F600" i="1"/>
  <c r="G600" i="1"/>
  <c r="H600" i="1"/>
  <c r="I600" i="1"/>
  <c r="J600" i="1"/>
  <c r="K600" i="1"/>
  <c r="L600" i="1"/>
  <c r="M600" i="1"/>
  <c r="N600" i="1"/>
  <c r="O600" i="1"/>
  <c r="P600" i="1"/>
  <c r="AT600" i="1"/>
  <c r="BL600" i="1"/>
  <c r="Y600" i="1"/>
  <c r="BO600" i="1"/>
  <c r="Z600" i="1"/>
  <c r="BQ600" i="1"/>
  <c r="BR600" i="1"/>
  <c r="AA600" i="1"/>
  <c r="BS600" i="1"/>
  <c r="AB600" i="1"/>
  <c r="BU600" i="1"/>
  <c r="AC600" i="1"/>
  <c r="BW600" i="1"/>
  <c r="AD600" i="1"/>
  <c r="BY600" i="1"/>
  <c r="AE600" i="1"/>
  <c r="CA600" i="1"/>
  <c r="AF600" i="1"/>
  <c r="CD600" i="1"/>
  <c r="AG600" i="1"/>
  <c r="CF600" i="1"/>
  <c r="CG600" i="1"/>
  <c r="AH600" i="1"/>
  <c r="Q600" i="1"/>
  <c r="AI600" i="1"/>
  <c r="AJ600" i="1"/>
  <c r="AK600" i="1"/>
  <c r="AL600" i="1"/>
  <c r="AM600" i="1"/>
  <c r="AN600" i="1"/>
  <c r="AO600" i="1"/>
  <c r="AQ600" i="1"/>
  <c r="AR600" i="1"/>
  <c r="AS600" i="1"/>
  <c r="R600" i="1"/>
  <c r="AU600" i="1"/>
  <c r="AW600" i="1"/>
  <c r="AX600" i="1"/>
  <c r="AY600" i="1"/>
  <c r="AZ600" i="1"/>
  <c r="BA600" i="1"/>
  <c r="V600" i="1"/>
  <c r="X600" i="1"/>
  <c r="W600" i="1"/>
  <c r="BB600" i="1"/>
  <c r="BC600" i="1"/>
  <c r="BD600" i="1"/>
  <c r="BE600" i="1"/>
  <c r="BF600" i="1"/>
  <c r="BG600" i="1"/>
  <c r="BH600" i="1"/>
  <c r="BI600" i="1"/>
  <c r="BJ600" i="1"/>
  <c r="BK600" i="1"/>
  <c r="BM600" i="1"/>
  <c r="BN600" i="1"/>
  <c r="BP600" i="1"/>
  <c r="BT600" i="1"/>
  <c r="BV600" i="1"/>
  <c r="BX600" i="1"/>
  <c r="BZ600" i="1"/>
  <c r="CB600" i="1"/>
  <c r="CC600" i="1"/>
  <c r="CE600" i="1"/>
  <c r="A601" i="1"/>
  <c r="B601" i="1"/>
  <c r="C601" i="1"/>
  <c r="D601" i="1"/>
  <c r="E601" i="1"/>
  <c r="F601" i="1"/>
  <c r="G601" i="1"/>
  <c r="H601" i="1"/>
  <c r="I601" i="1"/>
  <c r="J601" i="1"/>
  <c r="K601" i="1"/>
  <c r="L601" i="1"/>
  <c r="M601" i="1"/>
  <c r="N601" i="1"/>
  <c r="O601" i="1"/>
  <c r="P601" i="1"/>
  <c r="AT601" i="1"/>
  <c r="BL601" i="1"/>
  <c r="BN601" i="1"/>
  <c r="Y601" i="1"/>
  <c r="BO601" i="1"/>
  <c r="BP601" i="1"/>
  <c r="Z601" i="1"/>
  <c r="BQ601" i="1"/>
  <c r="BR601" i="1"/>
  <c r="AA601" i="1"/>
  <c r="BS601" i="1"/>
  <c r="AB601" i="1"/>
  <c r="BU601" i="1"/>
  <c r="BV601" i="1"/>
  <c r="AC601" i="1"/>
  <c r="BW601" i="1"/>
  <c r="AD601" i="1"/>
  <c r="BY601" i="1"/>
  <c r="AE601" i="1"/>
  <c r="CA601" i="1"/>
  <c r="AF601" i="1"/>
  <c r="CD601" i="1"/>
  <c r="AG601" i="1"/>
  <c r="CF601" i="1"/>
  <c r="CG601" i="1"/>
  <c r="AH601" i="1"/>
  <c r="Q601" i="1"/>
  <c r="AI601" i="1"/>
  <c r="AJ601" i="1"/>
  <c r="AK601" i="1"/>
  <c r="AL601" i="1"/>
  <c r="AM601" i="1"/>
  <c r="AN601" i="1"/>
  <c r="AO601" i="1"/>
  <c r="AQ601" i="1"/>
  <c r="AR601" i="1"/>
  <c r="AS601" i="1"/>
  <c r="R601" i="1"/>
  <c r="AU601" i="1"/>
  <c r="AW601" i="1"/>
  <c r="AX601" i="1"/>
  <c r="AY601" i="1"/>
  <c r="AZ601" i="1"/>
  <c r="BA601" i="1"/>
  <c r="V601" i="1"/>
  <c r="W601" i="1"/>
  <c r="X601" i="1"/>
  <c r="BB601" i="1"/>
  <c r="BC601" i="1"/>
  <c r="BD601" i="1"/>
  <c r="BE601" i="1"/>
  <c r="BF601" i="1"/>
  <c r="BG601" i="1"/>
  <c r="BH601" i="1"/>
  <c r="BI601" i="1"/>
  <c r="BJ601" i="1"/>
  <c r="BK601" i="1"/>
  <c r="BM601" i="1"/>
  <c r="BT601" i="1"/>
  <c r="BX601" i="1"/>
  <c r="BZ601" i="1"/>
  <c r="CB601" i="1"/>
  <c r="CC601" i="1"/>
  <c r="CE601" i="1"/>
  <c r="A602" i="1"/>
  <c r="B602" i="1"/>
  <c r="C602" i="1"/>
  <c r="D602" i="1"/>
  <c r="E602" i="1"/>
  <c r="F602" i="1"/>
  <c r="G602" i="1"/>
  <c r="H602" i="1"/>
  <c r="I602" i="1"/>
  <c r="J602" i="1"/>
  <c r="K602" i="1"/>
  <c r="L602" i="1"/>
  <c r="M602" i="1"/>
  <c r="N602" i="1"/>
  <c r="O602" i="1"/>
  <c r="P602" i="1"/>
  <c r="AT602" i="1"/>
  <c r="BL602" i="1"/>
  <c r="BN602" i="1"/>
  <c r="Y602" i="1"/>
  <c r="BO602" i="1"/>
  <c r="BP602" i="1"/>
  <c r="Z602" i="1"/>
  <c r="BQ602" i="1"/>
  <c r="BR602" i="1"/>
  <c r="AA602" i="1"/>
  <c r="BS602" i="1"/>
  <c r="BT602" i="1"/>
  <c r="AB602" i="1"/>
  <c r="BU602" i="1"/>
  <c r="BV602" i="1"/>
  <c r="AC602" i="1"/>
  <c r="BW602" i="1"/>
  <c r="AD602" i="1"/>
  <c r="BY602" i="1"/>
  <c r="AE602" i="1"/>
  <c r="CA602" i="1"/>
  <c r="AF602" i="1"/>
  <c r="CD602" i="1"/>
  <c r="AG602" i="1"/>
  <c r="CF602" i="1"/>
  <c r="CG602" i="1"/>
  <c r="AH602" i="1"/>
  <c r="Q602" i="1"/>
  <c r="AI602" i="1"/>
  <c r="AJ602" i="1"/>
  <c r="AK602" i="1"/>
  <c r="AL602" i="1"/>
  <c r="AM602" i="1"/>
  <c r="AN602" i="1"/>
  <c r="AO602" i="1"/>
  <c r="AQ602" i="1"/>
  <c r="AR602" i="1"/>
  <c r="AS602" i="1"/>
  <c r="R602" i="1"/>
  <c r="AU602" i="1"/>
  <c r="AW602" i="1"/>
  <c r="AX602" i="1"/>
  <c r="AY602" i="1"/>
  <c r="AZ602" i="1"/>
  <c r="BA602" i="1"/>
  <c r="V602" i="1"/>
  <c r="W602" i="1"/>
  <c r="X602" i="1"/>
  <c r="BB602" i="1"/>
  <c r="BC602" i="1"/>
  <c r="BD602" i="1"/>
  <c r="BE602" i="1"/>
  <c r="BF602" i="1"/>
  <c r="BG602" i="1"/>
  <c r="BH602" i="1"/>
  <c r="BI602" i="1"/>
  <c r="BJ602" i="1"/>
  <c r="BK602" i="1"/>
  <c r="BM602" i="1"/>
  <c r="BX602" i="1"/>
  <c r="BZ602" i="1"/>
  <c r="CB602" i="1"/>
  <c r="CC602" i="1"/>
  <c r="CE602" i="1"/>
  <c r="A603" i="1"/>
  <c r="B603" i="1"/>
  <c r="C603" i="1"/>
  <c r="D603" i="1"/>
  <c r="E603" i="1"/>
  <c r="F603" i="1"/>
  <c r="G603" i="1"/>
  <c r="H603" i="1"/>
  <c r="I603" i="1"/>
  <c r="J603" i="1"/>
  <c r="K603" i="1"/>
  <c r="L603" i="1"/>
  <c r="M603" i="1"/>
  <c r="N603" i="1"/>
  <c r="O603" i="1"/>
  <c r="P603" i="1"/>
  <c r="AT603" i="1"/>
  <c r="BL603" i="1"/>
  <c r="Y603" i="1"/>
  <c r="BO603" i="1"/>
  <c r="Z603" i="1"/>
  <c r="BQ603" i="1"/>
  <c r="AA603" i="1"/>
  <c r="BS603" i="1"/>
  <c r="AB603" i="1"/>
  <c r="BU603" i="1"/>
  <c r="AC603" i="1"/>
  <c r="BW603" i="1"/>
  <c r="AD603" i="1"/>
  <c r="BY603" i="1"/>
  <c r="AE603" i="1"/>
  <c r="CA603" i="1"/>
  <c r="AF603" i="1"/>
  <c r="CD603" i="1"/>
  <c r="AG603" i="1"/>
  <c r="CF603" i="1"/>
  <c r="CG603" i="1"/>
  <c r="AH603" i="1"/>
  <c r="Q603" i="1"/>
  <c r="AI603" i="1"/>
  <c r="AJ603" i="1"/>
  <c r="AK603" i="1"/>
  <c r="AL603" i="1"/>
  <c r="AM603" i="1"/>
  <c r="AN603" i="1"/>
  <c r="AO603" i="1"/>
  <c r="AQ603" i="1"/>
  <c r="AR603" i="1"/>
  <c r="AS603" i="1"/>
  <c r="R603" i="1"/>
  <c r="AU603" i="1"/>
  <c r="AW603" i="1"/>
  <c r="AX603" i="1"/>
  <c r="AY603" i="1"/>
  <c r="AZ603" i="1"/>
  <c r="BA603" i="1"/>
  <c r="V603" i="1"/>
  <c r="X603" i="1"/>
  <c r="W603" i="1"/>
  <c r="BB603" i="1"/>
  <c r="BC603" i="1"/>
  <c r="BD603" i="1"/>
  <c r="BE603" i="1"/>
  <c r="BF603" i="1"/>
  <c r="BG603" i="1"/>
  <c r="BH603" i="1"/>
  <c r="BI603" i="1"/>
  <c r="BJ603" i="1"/>
  <c r="BK603" i="1"/>
  <c r="BM603" i="1"/>
  <c r="BN603" i="1"/>
  <c r="BP603" i="1"/>
  <c r="BR603" i="1"/>
  <c r="BT603" i="1"/>
  <c r="BV603" i="1"/>
  <c r="BX603" i="1"/>
  <c r="BZ603" i="1"/>
  <c r="CB603" i="1"/>
  <c r="CC603" i="1"/>
  <c r="CE603" i="1"/>
  <c r="A604" i="1"/>
  <c r="B604" i="1"/>
  <c r="C604" i="1"/>
  <c r="D604" i="1"/>
  <c r="E604" i="1"/>
  <c r="F604" i="1"/>
  <c r="G604" i="1"/>
  <c r="H604" i="1"/>
  <c r="I604" i="1"/>
  <c r="J604" i="1"/>
  <c r="K604" i="1"/>
  <c r="L604" i="1"/>
  <c r="M604" i="1"/>
  <c r="N604" i="1"/>
  <c r="O604" i="1"/>
  <c r="P604" i="1"/>
  <c r="AT604" i="1"/>
  <c r="BL604" i="1"/>
  <c r="BN604" i="1"/>
  <c r="Y604" i="1"/>
  <c r="BO604" i="1"/>
  <c r="BP604" i="1"/>
  <c r="Z604" i="1"/>
  <c r="BQ604" i="1"/>
  <c r="BR604" i="1"/>
  <c r="AA604" i="1"/>
  <c r="BS604" i="1"/>
  <c r="BT604" i="1"/>
  <c r="AB604" i="1"/>
  <c r="BU604" i="1"/>
  <c r="BV604" i="1"/>
  <c r="AC604" i="1"/>
  <c r="BW604" i="1"/>
  <c r="BX604" i="1"/>
  <c r="AD604" i="1"/>
  <c r="BY604" i="1"/>
  <c r="BZ604" i="1"/>
  <c r="AE604" i="1"/>
  <c r="CA604" i="1"/>
  <c r="CC604" i="1"/>
  <c r="AF604" i="1"/>
  <c r="CD604" i="1"/>
  <c r="AG604" i="1"/>
  <c r="CF604" i="1"/>
  <c r="CG604" i="1"/>
  <c r="AH604" i="1"/>
  <c r="Q604" i="1"/>
  <c r="AI604" i="1"/>
  <c r="AJ604" i="1"/>
  <c r="AK604" i="1"/>
  <c r="AL604" i="1"/>
  <c r="AM604" i="1"/>
  <c r="AN604" i="1"/>
  <c r="AO604" i="1"/>
  <c r="AQ604" i="1"/>
  <c r="AR604" i="1"/>
  <c r="AS604" i="1"/>
  <c r="R604" i="1"/>
  <c r="AU604" i="1"/>
  <c r="AW604" i="1"/>
  <c r="AX604" i="1"/>
  <c r="AY604" i="1"/>
  <c r="AZ604" i="1"/>
  <c r="BA604" i="1"/>
  <c r="V604" i="1"/>
  <c r="W604" i="1"/>
  <c r="X604" i="1"/>
  <c r="BB604" i="1"/>
  <c r="BC604" i="1"/>
  <c r="BD604" i="1"/>
  <c r="BE604" i="1"/>
  <c r="BF604" i="1"/>
  <c r="BG604" i="1"/>
  <c r="BH604" i="1"/>
  <c r="BI604" i="1"/>
  <c r="BJ604" i="1"/>
  <c r="BK604" i="1"/>
  <c r="BM604" i="1"/>
  <c r="CB604" i="1"/>
  <c r="CE604" i="1"/>
  <c r="A605" i="1"/>
  <c r="B605" i="1"/>
  <c r="C605" i="1"/>
  <c r="D605" i="1"/>
  <c r="E605" i="1"/>
  <c r="F605" i="1"/>
  <c r="G605" i="1"/>
  <c r="H605" i="1"/>
  <c r="I605" i="1"/>
  <c r="J605" i="1"/>
  <c r="K605" i="1"/>
  <c r="L605" i="1"/>
  <c r="M605" i="1"/>
  <c r="N605" i="1"/>
  <c r="O605" i="1"/>
  <c r="P605" i="1"/>
  <c r="AT605" i="1"/>
  <c r="BL605" i="1"/>
  <c r="Y605" i="1"/>
  <c r="BO605" i="1"/>
  <c r="BP605" i="1"/>
  <c r="Z605" i="1"/>
  <c r="BQ605" i="1"/>
  <c r="BR605" i="1"/>
  <c r="AA605" i="1"/>
  <c r="BS605" i="1"/>
  <c r="AB605" i="1"/>
  <c r="BU605" i="1"/>
  <c r="AC605" i="1"/>
  <c r="BW605" i="1"/>
  <c r="AD605" i="1"/>
  <c r="BY605" i="1"/>
  <c r="AE605" i="1"/>
  <c r="CA605" i="1"/>
  <c r="AF605" i="1"/>
  <c r="CD605" i="1"/>
  <c r="AG605" i="1"/>
  <c r="CF605" i="1"/>
  <c r="CG605" i="1"/>
  <c r="AH605" i="1"/>
  <c r="Q605" i="1"/>
  <c r="AI605" i="1"/>
  <c r="AJ605" i="1"/>
  <c r="AK605" i="1"/>
  <c r="AL605" i="1"/>
  <c r="AM605" i="1"/>
  <c r="AN605" i="1"/>
  <c r="AO605" i="1"/>
  <c r="AQ605" i="1"/>
  <c r="AR605" i="1"/>
  <c r="AS605" i="1"/>
  <c r="R605" i="1"/>
  <c r="AU605" i="1"/>
  <c r="AW605" i="1"/>
  <c r="AX605" i="1"/>
  <c r="AY605" i="1"/>
  <c r="AZ605" i="1"/>
  <c r="BA605" i="1"/>
  <c r="V605" i="1"/>
  <c r="X605" i="1"/>
  <c r="W605" i="1"/>
  <c r="BB605" i="1"/>
  <c r="BC605" i="1"/>
  <c r="BD605" i="1"/>
  <c r="BE605" i="1"/>
  <c r="BF605" i="1"/>
  <c r="BG605" i="1"/>
  <c r="BH605" i="1"/>
  <c r="BI605" i="1"/>
  <c r="BJ605" i="1"/>
  <c r="BK605" i="1"/>
  <c r="BM605" i="1"/>
  <c r="BN605" i="1"/>
  <c r="BT605" i="1"/>
  <c r="BV605" i="1"/>
  <c r="BX605" i="1"/>
  <c r="BZ605" i="1"/>
  <c r="CB605" i="1"/>
  <c r="CC605" i="1"/>
  <c r="CE605" i="1"/>
  <c r="A606" i="1"/>
  <c r="B606" i="1"/>
  <c r="C606" i="1"/>
  <c r="D606" i="1"/>
  <c r="E606" i="1"/>
  <c r="F606" i="1"/>
  <c r="G606" i="1"/>
  <c r="H606" i="1"/>
  <c r="I606" i="1"/>
  <c r="J606" i="1"/>
  <c r="K606" i="1"/>
  <c r="L606" i="1"/>
  <c r="M606" i="1"/>
  <c r="N606" i="1"/>
  <c r="O606" i="1"/>
  <c r="P606" i="1"/>
  <c r="AT606" i="1"/>
  <c r="BL606" i="1"/>
  <c r="Y606" i="1"/>
  <c r="BO606" i="1"/>
  <c r="Z606" i="1"/>
  <c r="BQ606" i="1"/>
  <c r="BR606" i="1"/>
  <c r="AA606" i="1"/>
  <c r="BS606" i="1"/>
  <c r="AB606" i="1"/>
  <c r="BU606" i="1"/>
  <c r="AC606" i="1"/>
  <c r="BW606" i="1"/>
  <c r="AD606" i="1"/>
  <c r="BY606" i="1"/>
  <c r="AE606" i="1"/>
  <c r="CA606" i="1"/>
  <c r="AF606" i="1"/>
  <c r="CD606" i="1"/>
  <c r="AG606" i="1"/>
  <c r="CF606" i="1"/>
  <c r="CG606" i="1"/>
  <c r="AH606" i="1"/>
  <c r="Q606" i="1"/>
  <c r="AI606" i="1"/>
  <c r="AJ606" i="1"/>
  <c r="AK606" i="1"/>
  <c r="AL606" i="1"/>
  <c r="AM606" i="1"/>
  <c r="AN606" i="1"/>
  <c r="AO606" i="1"/>
  <c r="AQ606" i="1"/>
  <c r="AR606" i="1"/>
  <c r="AS606" i="1"/>
  <c r="R606" i="1"/>
  <c r="AU606" i="1"/>
  <c r="AW606" i="1"/>
  <c r="AX606" i="1"/>
  <c r="AY606" i="1"/>
  <c r="AZ606" i="1"/>
  <c r="BA606" i="1"/>
  <c r="V606" i="1"/>
  <c r="W606" i="1"/>
  <c r="X606" i="1"/>
  <c r="BB606" i="1"/>
  <c r="BC606" i="1"/>
  <c r="BD606" i="1"/>
  <c r="BE606" i="1"/>
  <c r="BF606" i="1"/>
  <c r="BG606" i="1"/>
  <c r="BH606" i="1"/>
  <c r="BI606" i="1"/>
  <c r="BJ606" i="1"/>
  <c r="BK606" i="1"/>
  <c r="BM606" i="1"/>
  <c r="BN606" i="1"/>
  <c r="BP606" i="1"/>
  <c r="BT606" i="1"/>
  <c r="BV606" i="1"/>
  <c r="BX606" i="1"/>
  <c r="BZ606" i="1"/>
  <c r="CB606" i="1"/>
  <c r="CC606" i="1"/>
  <c r="CE606" i="1"/>
  <c r="A607" i="1"/>
  <c r="B607" i="1"/>
  <c r="C607" i="1"/>
  <c r="D607" i="1"/>
  <c r="E607" i="1"/>
  <c r="F607" i="1"/>
  <c r="G607" i="1"/>
  <c r="H607" i="1"/>
  <c r="I607" i="1"/>
  <c r="J607" i="1"/>
  <c r="K607" i="1"/>
  <c r="L607" i="1"/>
  <c r="M607" i="1"/>
  <c r="N607" i="1"/>
  <c r="O607" i="1"/>
  <c r="P607" i="1"/>
  <c r="AT607" i="1"/>
  <c r="BL607" i="1"/>
  <c r="BN607" i="1"/>
  <c r="Y607" i="1"/>
  <c r="BO607" i="1"/>
  <c r="BP607" i="1"/>
  <c r="Z607" i="1"/>
  <c r="BQ607" i="1"/>
  <c r="BR607" i="1"/>
  <c r="AA607" i="1"/>
  <c r="BS607" i="1"/>
  <c r="BT607" i="1"/>
  <c r="AB607" i="1"/>
  <c r="BU607" i="1"/>
  <c r="BV607" i="1"/>
  <c r="AC607" i="1"/>
  <c r="BW607" i="1"/>
  <c r="AD607" i="1"/>
  <c r="BY607" i="1"/>
  <c r="AE607" i="1"/>
  <c r="CA607" i="1"/>
  <c r="AF607" i="1"/>
  <c r="CD607" i="1"/>
  <c r="AG607" i="1"/>
  <c r="CF607" i="1"/>
  <c r="CG607" i="1"/>
  <c r="AH607" i="1"/>
  <c r="Q607" i="1"/>
  <c r="AI607" i="1"/>
  <c r="AJ607" i="1"/>
  <c r="AK607" i="1"/>
  <c r="AL607" i="1"/>
  <c r="AM607" i="1"/>
  <c r="AN607" i="1"/>
  <c r="AO607" i="1"/>
  <c r="AQ607" i="1"/>
  <c r="AR607" i="1"/>
  <c r="AS607" i="1"/>
  <c r="R607" i="1"/>
  <c r="AU607" i="1"/>
  <c r="AW607" i="1"/>
  <c r="AX607" i="1"/>
  <c r="AY607" i="1"/>
  <c r="AZ607" i="1"/>
  <c r="BA607" i="1"/>
  <c r="V607" i="1"/>
  <c r="BB607" i="1"/>
  <c r="BC607" i="1"/>
  <c r="BD607" i="1"/>
  <c r="BE607" i="1"/>
  <c r="BF607" i="1"/>
  <c r="BG607" i="1"/>
  <c r="BH607" i="1"/>
  <c r="BI607" i="1"/>
  <c r="BJ607" i="1"/>
  <c r="BK607" i="1"/>
  <c r="BM607" i="1"/>
  <c r="BX607" i="1"/>
  <c r="BZ607" i="1"/>
  <c r="CB607" i="1"/>
  <c r="CC607" i="1"/>
  <c r="CE607" i="1"/>
  <c r="A608" i="1"/>
  <c r="B608" i="1"/>
  <c r="C608" i="1"/>
  <c r="D608" i="1"/>
  <c r="E608" i="1"/>
  <c r="F608" i="1"/>
  <c r="G608" i="1"/>
  <c r="H608" i="1"/>
  <c r="I608" i="1"/>
  <c r="J608" i="1"/>
  <c r="K608" i="1"/>
  <c r="L608" i="1"/>
  <c r="M608" i="1"/>
  <c r="N608" i="1"/>
  <c r="O608" i="1"/>
  <c r="P608" i="1"/>
  <c r="AT608" i="1"/>
  <c r="BL608" i="1"/>
  <c r="Y608" i="1"/>
  <c r="BO608" i="1"/>
  <c r="Z608" i="1"/>
  <c r="BQ608" i="1"/>
  <c r="BR608" i="1"/>
  <c r="AA608" i="1"/>
  <c r="BS608" i="1"/>
  <c r="AB608" i="1"/>
  <c r="BU608" i="1"/>
  <c r="BV608" i="1"/>
  <c r="AC608" i="1"/>
  <c r="BW608" i="1"/>
  <c r="AD608" i="1"/>
  <c r="BY608" i="1"/>
  <c r="AE608" i="1"/>
  <c r="CA608" i="1"/>
  <c r="AF608" i="1"/>
  <c r="CD608" i="1"/>
  <c r="AG608" i="1"/>
  <c r="CF608" i="1"/>
  <c r="CG608" i="1"/>
  <c r="AH608" i="1"/>
  <c r="Q608" i="1"/>
  <c r="AI608" i="1"/>
  <c r="AJ608" i="1"/>
  <c r="AK608" i="1"/>
  <c r="AL608" i="1"/>
  <c r="AM608" i="1"/>
  <c r="AN608" i="1"/>
  <c r="AO608" i="1"/>
  <c r="AQ608" i="1"/>
  <c r="AR608" i="1"/>
  <c r="AS608" i="1"/>
  <c r="R608" i="1"/>
  <c r="AU608" i="1"/>
  <c r="AW608" i="1"/>
  <c r="AX608" i="1"/>
  <c r="AY608" i="1"/>
  <c r="AZ608" i="1"/>
  <c r="BA608" i="1"/>
  <c r="V608" i="1"/>
  <c r="BB608" i="1"/>
  <c r="BC608" i="1"/>
  <c r="BD608" i="1"/>
  <c r="BE608" i="1"/>
  <c r="BF608" i="1"/>
  <c r="BG608" i="1"/>
  <c r="BH608" i="1"/>
  <c r="BI608" i="1"/>
  <c r="BJ608" i="1"/>
  <c r="BK608" i="1"/>
  <c r="BM608" i="1"/>
  <c r="BN608" i="1"/>
  <c r="BP608" i="1"/>
  <c r="BT608" i="1"/>
  <c r="BX608" i="1"/>
  <c r="BZ608" i="1"/>
  <c r="CB608" i="1"/>
  <c r="CC608" i="1"/>
  <c r="CE608" i="1"/>
  <c r="A609" i="1"/>
  <c r="B609" i="1"/>
  <c r="C609" i="1"/>
  <c r="D609" i="1"/>
  <c r="E609" i="1"/>
  <c r="F609" i="1"/>
  <c r="G609" i="1"/>
  <c r="H609" i="1"/>
  <c r="I609" i="1"/>
  <c r="J609" i="1"/>
  <c r="K609" i="1"/>
  <c r="L609" i="1"/>
  <c r="M609" i="1"/>
  <c r="N609" i="1"/>
  <c r="O609" i="1"/>
  <c r="P609" i="1"/>
  <c r="AT609" i="1"/>
  <c r="BL609" i="1"/>
  <c r="Y609" i="1"/>
  <c r="BO609" i="1"/>
  <c r="Z609" i="1"/>
  <c r="BQ609" i="1"/>
  <c r="AA609" i="1"/>
  <c r="BS609" i="1"/>
  <c r="AB609" i="1"/>
  <c r="BU609" i="1"/>
  <c r="AC609" i="1"/>
  <c r="BW609" i="1"/>
  <c r="AD609" i="1"/>
  <c r="BY609" i="1"/>
  <c r="AE609" i="1"/>
  <c r="CA609" i="1"/>
  <c r="AF609" i="1"/>
  <c r="CD609" i="1"/>
  <c r="AG609" i="1"/>
  <c r="CF609" i="1"/>
  <c r="CG609" i="1"/>
  <c r="AH609" i="1"/>
  <c r="Q609" i="1"/>
  <c r="AI609" i="1"/>
  <c r="AJ609" i="1"/>
  <c r="AK609" i="1"/>
  <c r="AL609" i="1"/>
  <c r="AM609" i="1"/>
  <c r="AN609" i="1"/>
  <c r="AO609" i="1"/>
  <c r="AQ609" i="1"/>
  <c r="AR609" i="1"/>
  <c r="AS609" i="1"/>
  <c r="R609" i="1"/>
  <c r="AU609" i="1"/>
  <c r="AW609" i="1"/>
  <c r="AX609" i="1"/>
  <c r="AY609" i="1"/>
  <c r="AZ609" i="1"/>
  <c r="BA609" i="1"/>
  <c r="V609" i="1"/>
  <c r="W609" i="1"/>
  <c r="X609" i="1"/>
  <c r="BB609" i="1"/>
  <c r="BC609" i="1"/>
  <c r="BD609" i="1"/>
  <c r="BE609" i="1"/>
  <c r="BF609" i="1"/>
  <c r="BG609" i="1"/>
  <c r="BH609" i="1"/>
  <c r="BI609" i="1"/>
  <c r="BJ609" i="1"/>
  <c r="BK609" i="1"/>
  <c r="BM609" i="1"/>
  <c r="BN609" i="1"/>
  <c r="BP609" i="1"/>
  <c r="BR609" i="1"/>
  <c r="BT609" i="1"/>
  <c r="BV609" i="1"/>
  <c r="BX609" i="1"/>
  <c r="BZ609" i="1"/>
  <c r="CB609" i="1"/>
  <c r="CC609" i="1"/>
  <c r="CE609" i="1"/>
  <c r="A610" i="1"/>
  <c r="B610" i="1"/>
  <c r="C610" i="1"/>
  <c r="D610" i="1"/>
  <c r="E610" i="1"/>
  <c r="F610" i="1"/>
  <c r="G610" i="1"/>
  <c r="H610" i="1"/>
  <c r="I610" i="1"/>
  <c r="J610" i="1"/>
  <c r="K610" i="1"/>
  <c r="L610" i="1"/>
  <c r="M610" i="1"/>
  <c r="N610" i="1"/>
  <c r="O610" i="1"/>
  <c r="P610" i="1"/>
  <c r="AT610" i="1"/>
  <c r="BL610" i="1"/>
  <c r="BN610" i="1"/>
  <c r="Y610" i="1"/>
  <c r="BO610" i="1"/>
  <c r="BP610" i="1"/>
  <c r="Z610" i="1"/>
  <c r="BQ610" i="1"/>
  <c r="BR610" i="1"/>
  <c r="AA610" i="1"/>
  <c r="BS610" i="1"/>
  <c r="BT610" i="1"/>
  <c r="AB610" i="1"/>
  <c r="BU610" i="1"/>
  <c r="BV610" i="1"/>
  <c r="AC610" i="1"/>
  <c r="BW610" i="1"/>
  <c r="BX610" i="1"/>
  <c r="AD610" i="1"/>
  <c r="BY610" i="1"/>
  <c r="BZ610" i="1"/>
  <c r="AE610" i="1"/>
  <c r="CA610" i="1"/>
  <c r="CC610" i="1"/>
  <c r="AF610" i="1"/>
  <c r="CD610" i="1"/>
  <c r="AG610" i="1"/>
  <c r="CF610" i="1"/>
  <c r="CG610" i="1"/>
  <c r="AH610" i="1"/>
  <c r="Q610" i="1"/>
  <c r="AI610" i="1"/>
  <c r="AJ610" i="1"/>
  <c r="AK610" i="1"/>
  <c r="AL610" i="1"/>
  <c r="AM610" i="1"/>
  <c r="AN610" i="1"/>
  <c r="AO610" i="1"/>
  <c r="AQ610" i="1"/>
  <c r="AR610" i="1"/>
  <c r="AS610" i="1"/>
  <c r="R610" i="1"/>
  <c r="AU610" i="1"/>
  <c r="AW610" i="1"/>
  <c r="AX610" i="1"/>
  <c r="AY610" i="1"/>
  <c r="AZ610" i="1"/>
  <c r="BA610" i="1"/>
  <c r="V610" i="1"/>
  <c r="BB610" i="1"/>
  <c r="BC610" i="1"/>
  <c r="BD610" i="1"/>
  <c r="BE610" i="1"/>
  <c r="BF610" i="1"/>
  <c r="BG610" i="1"/>
  <c r="BH610" i="1"/>
  <c r="BI610" i="1"/>
  <c r="BJ610" i="1"/>
  <c r="BK610" i="1"/>
  <c r="BM610" i="1"/>
  <c r="CB610" i="1"/>
  <c r="CE610" i="1"/>
  <c r="A611" i="1"/>
  <c r="B611" i="1"/>
  <c r="C611" i="1"/>
  <c r="D611" i="1"/>
  <c r="E611" i="1"/>
  <c r="F611" i="1"/>
  <c r="G611" i="1"/>
  <c r="H611" i="1"/>
  <c r="I611" i="1"/>
  <c r="J611" i="1"/>
  <c r="K611" i="1"/>
  <c r="L611" i="1"/>
  <c r="M611" i="1"/>
  <c r="N611" i="1"/>
  <c r="O611" i="1"/>
  <c r="P611" i="1"/>
  <c r="AT611" i="1"/>
  <c r="BL611" i="1"/>
  <c r="BN611" i="1"/>
  <c r="Y611" i="1"/>
  <c r="BO611" i="1"/>
  <c r="Z611" i="1"/>
  <c r="BQ611" i="1"/>
  <c r="BR611" i="1"/>
  <c r="AA611" i="1"/>
  <c r="BS611" i="1"/>
  <c r="BT611" i="1"/>
  <c r="AB611" i="1"/>
  <c r="BU611" i="1"/>
  <c r="BV611" i="1"/>
  <c r="AC611" i="1"/>
  <c r="BW611" i="1"/>
  <c r="AD611" i="1"/>
  <c r="BY611" i="1"/>
  <c r="AE611" i="1"/>
  <c r="CA611" i="1"/>
  <c r="AF611" i="1"/>
  <c r="CD611" i="1"/>
  <c r="AG611" i="1"/>
  <c r="CF611" i="1"/>
  <c r="CG611" i="1"/>
  <c r="AH611" i="1"/>
  <c r="Q611" i="1"/>
  <c r="AI611" i="1"/>
  <c r="AJ611" i="1"/>
  <c r="AK611" i="1"/>
  <c r="AL611" i="1"/>
  <c r="AM611" i="1"/>
  <c r="AN611" i="1"/>
  <c r="AO611" i="1"/>
  <c r="AQ611" i="1"/>
  <c r="AR611" i="1"/>
  <c r="AS611" i="1"/>
  <c r="R611" i="1"/>
  <c r="AU611" i="1"/>
  <c r="AW611" i="1"/>
  <c r="AX611" i="1"/>
  <c r="AY611" i="1"/>
  <c r="AZ611" i="1"/>
  <c r="BA611" i="1"/>
  <c r="V611" i="1"/>
  <c r="X611" i="1"/>
  <c r="W611" i="1"/>
  <c r="BB611" i="1"/>
  <c r="BC611" i="1"/>
  <c r="BD611" i="1"/>
  <c r="BE611" i="1"/>
  <c r="BF611" i="1"/>
  <c r="BG611" i="1"/>
  <c r="BH611" i="1"/>
  <c r="BI611" i="1"/>
  <c r="BJ611" i="1"/>
  <c r="BK611" i="1"/>
  <c r="BM611" i="1"/>
  <c r="BP611" i="1"/>
  <c r="BX611" i="1"/>
  <c r="BZ611" i="1"/>
  <c r="CB611" i="1"/>
  <c r="CC611" i="1"/>
  <c r="CE611" i="1"/>
  <c r="A612" i="1"/>
  <c r="B612" i="1"/>
  <c r="C612" i="1"/>
  <c r="D612" i="1"/>
  <c r="E612" i="1"/>
  <c r="F612" i="1"/>
  <c r="G612" i="1"/>
  <c r="H612" i="1"/>
  <c r="I612" i="1"/>
  <c r="J612" i="1"/>
  <c r="K612" i="1"/>
  <c r="L612" i="1"/>
  <c r="M612" i="1"/>
  <c r="N612" i="1"/>
  <c r="O612" i="1"/>
  <c r="P612" i="1"/>
  <c r="AT612" i="1"/>
  <c r="BL612" i="1"/>
  <c r="Y612" i="1"/>
  <c r="BO612" i="1"/>
  <c r="Z612" i="1"/>
  <c r="BQ612" i="1"/>
  <c r="AA612" i="1"/>
  <c r="BS612" i="1"/>
  <c r="AB612" i="1"/>
  <c r="BU612" i="1"/>
  <c r="AC612" i="1"/>
  <c r="BW612" i="1"/>
  <c r="AD612" i="1"/>
  <c r="BY612" i="1"/>
  <c r="AE612" i="1"/>
  <c r="CA612" i="1"/>
  <c r="AF612" i="1"/>
  <c r="CD612" i="1"/>
  <c r="AG612" i="1"/>
  <c r="CF612" i="1"/>
  <c r="CG612" i="1"/>
  <c r="AH612" i="1"/>
  <c r="Q612" i="1"/>
  <c r="AI612" i="1"/>
  <c r="AJ612" i="1"/>
  <c r="AK612" i="1"/>
  <c r="AL612" i="1"/>
  <c r="AM612" i="1"/>
  <c r="AN612" i="1"/>
  <c r="AO612" i="1"/>
  <c r="AQ612" i="1"/>
  <c r="AR612" i="1"/>
  <c r="AS612" i="1"/>
  <c r="R612" i="1"/>
  <c r="AU612" i="1"/>
  <c r="AW612" i="1"/>
  <c r="AX612" i="1"/>
  <c r="AY612" i="1"/>
  <c r="AZ612" i="1"/>
  <c r="BA612" i="1"/>
  <c r="V612" i="1"/>
  <c r="W612" i="1"/>
  <c r="X612" i="1"/>
  <c r="BB612" i="1"/>
  <c r="BC612" i="1"/>
  <c r="BD612" i="1"/>
  <c r="BE612" i="1"/>
  <c r="BF612" i="1"/>
  <c r="BG612" i="1"/>
  <c r="BH612" i="1"/>
  <c r="BI612" i="1"/>
  <c r="BJ612" i="1"/>
  <c r="BK612" i="1"/>
  <c r="BM612" i="1"/>
  <c r="BN612" i="1"/>
  <c r="BP612" i="1"/>
  <c r="BR612" i="1"/>
  <c r="BT612" i="1"/>
  <c r="BV612" i="1"/>
  <c r="BX612" i="1"/>
  <c r="BZ612" i="1"/>
  <c r="CB612" i="1"/>
  <c r="CC612" i="1"/>
  <c r="CE612" i="1"/>
  <c r="A613" i="1"/>
  <c r="B613" i="1"/>
  <c r="C613" i="1"/>
  <c r="D613" i="1"/>
  <c r="E613" i="1"/>
  <c r="F613" i="1"/>
  <c r="G613" i="1"/>
  <c r="H613" i="1"/>
  <c r="I613" i="1"/>
  <c r="J613" i="1"/>
  <c r="K613" i="1"/>
  <c r="L613" i="1"/>
  <c r="M613" i="1"/>
  <c r="N613" i="1"/>
  <c r="O613" i="1"/>
  <c r="P613" i="1"/>
  <c r="AT613" i="1"/>
  <c r="BL613" i="1"/>
  <c r="BN613" i="1"/>
  <c r="Y613" i="1"/>
  <c r="BO613" i="1"/>
  <c r="BP613" i="1"/>
  <c r="Z613" i="1"/>
  <c r="BQ613" i="1"/>
  <c r="BR613" i="1"/>
  <c r="AA613" i="1"/>
  <c r="BS613" i="1"/>
  <c r="AB613" i="1"/>
  <c r="BU613" i="1"/>
  <c r="BV613" i="1"/>
  <c r="AC613" i="1"/>
  <c r="BW613" i="1"/>
  <c r="BX613" i="1"/>
  <c r="AD613" i="1"/>
  <c r="BY613" i="1"/>
  <c r="BZ613" i="1"/>
  <c r="AE613" i="1"/>
  <c r="CA613" i="1"/>
  <c r="AF613" i="1"/>
  <c r="CD613" i="1"/>
  <c r="AG613" i="1"/>
  <c r="CF613" i="1"/>
  <c r="CG613" i="1"/>
  <c r="AH613" i="1"/>
  <c r="Q613" i="1"/>
  <c r="AI613" i="1"/>
  <c r="AJ613" i="1"/>
  <c r="AK613" i="1"/>
  <c r="AL613" i="1"/>
  <c r="AM613" i="1"/>
  <c r="AN613" i="1"/>
  <c r="AO613" i="1"/>
  <c r="AQ613" i="1"/>
  <c r="AR613" i="1"/>
  <c r="AS613" i="1"/>
  <c r="R613" i="1"/>
  <c r="AU613" i="1"/>
  <c r="AW613" i="1"/>
  <c r="AX613" i="1"/>
  <c r="AY613" i="1"/>
  <c r="AZ613" i="1"/>
  <c r="BA613" i="1"/>
  <c r="V613" i="1"/>
  <c r="X613" i="1"/>
  <c r="W613" i="1"/>
  <c r="BB613" i="1"/>
  <c r="BC613" i="1"/>
  <c r="BD613" i="1"/>
  <c r="BE613" i="1"/>
  <c r="BF613" i="1"/>
  <c r="BG613" i="1"/>
  <c r="BH613" i="1"/>
  <c r="BI613" i="1"/>
  <c r="BJ613" i="1"/>
  <c r="BK613" i="1"/>
  <c r="BM613" i="1"/>
  <c r="BT613" i="1"/>
  <c r="CB613" i="1"/>
  <c r="CC613" i="1"/>
  <c r="CE613" i="1"/>
  <c r="A614" i="1"/>
  <c r="B614" i="1"/>
  <c r="C614" i="1"/>
  <c r="D614" i="1"/>
  <c r="E614" i="1"/>
  <c r="F614" i="1"/>
  <c r="G614" i="1"/>
  <c r="H614" i="1"/>
  <c r="I614" i="1"/>
  <c r="J614" i="1"/>
  <c r="K614" i="1"/>
  <c r="L614" i="1"/>
  <c r="M614" i="1"/>
  <c r="N614" i="1"/>
  <c r="O614" i="1"/>
  <c r="P614" i="1"/>
  <c r="AT614" i="1"/>
  <c r="BL614" i="1"/>
  <c r="BN614" i="1"/>
  <c r="Y614" i="1"/>
  <c r="BO614" i="1"/>
  <c r="BP614" i="1"/>
  <c r="Z614" i="1"/>
  <c r="BQ614" i="1"/>
  <c r="BR614" i="1"/>
  <c r="AA614" i="1"/>
  <c r="BS614" i="1"/>
  <c r="BT614" i="1"/>
  <c r="AB614" i="1"/>
  <c r="BU614" i="1"/>
  <c r="BV614" i="1"/>
  <c r="AC614" i="1"/>
  <c r="BW614" i="1"/>
  <c r="BX614" i="1"/>
  <c r="AD614" i="1"/>
  <c r="BY614" i="1"/>
  <c r="BZ614" i="1"/>
  <c r="AE614" i="1"/>
  <c r="CA614" i="1"/>
  <c r="AF614" i="1"/>
  <c r="CD614" i="1"/>
  <c r="AG614" i="1"/>
  <c r="CF614" i="1"/>
  <c r="CG614" i="1"/>
  <c r="AH614" i="1"/>
  <c r="Q614" i="1"/>
  <c r="AI614" i="1"/>
  <c r="AJ614" i="1"/>
  <c r="AK614" i="1"/>
  <c r="AL614" i="1"/>
  <c r="AM614" i="1"/>
  <c r="AN614" i="1"/>
  <c r="AO614" i="1"/>
  <c r="AQ614" i="1"/>
  <c r="AR614" i="1"/>
  <c r="AS614" i="1"/>
  <c r="R614" i="1"/>
  <c r="AU614" i="1"/>
  <c r="AW614" i="1"/>
  <c r="AX614" i="1"/>
  <c r="AY614" i="1"/>
  <c r="AZ614" i="1"/>
  <c r="BA614" i="1"/>
  <c r="V614" i="1"/>
  <c r="X614" i="1"/>
  <c r="W614" i="1"/>
  <c r="BB614" i="1"/>
  <c r="BC614" i="1"/>
  <c r="BD614" i="1"/>
  <c r="BE614" i="1"/>
  <c r="BF614" i="1"/>
  <c r="BG614" i="1"/>
  <c r="BH614" i="1"/>
  <c r="BI614" i="1"/>
  <c r="BJ614" i="1"/>
  <c r="BK614" i="1"/>
  <c r="BM614" i="1"/>
  <c r="CB614" i="1"/>
  <c r="CC614" i="1"/>
  <c r="CE614" i="1"/>
  <c r="A615" i="1"/>
  <c r="B615" i="1"/>
  <c r="C615" i="1"/>
  <c r="D615" i="1"/>
  <c r="E615" i="1"/>
  <c r="F615" i="1"/>
  <c r="G615" i="1"/>
  <c r="H615" i="1"/>
  <c r="I615" i="1"/>
  <c r="J615" i="1"/>
  <c r="K615" i="1"/>
  <c r="L615" i="1"/>
  <c r="M615" i="1"/>
  <c r="N615" i="1"/>
  <c r="O615" i="1"/>
  <c r="P615" i="1"/>
  <c r="AT615" i="1"/>
  <c r="BL615" i="1"/>
  <c r="BN615" i="1"/>
  <c r="Y615" i="1"/>
  <c r="BO615" i="1"/>
  <c r="BP615" i="1"/>
  <c r="Z615" i="1"/>
  <c r="BQ615" i="1"/>
  <c r="BR615" i="1"/>
  <c r="AA615" i="1"/>
  <c r="BS615" i="1"/>
  <c r="BT615" i="1"/>
  <c r="AB615" i="1"/>
  <c r="BU615" i="1"/>
  <c r="BV615" i="1"/>
  <c r="AC615" i="1"/>
  <c r="BW615" i="1"/>
  <c r="BX615" i="1"/>
  <c r="AD615" i="1"/>
  <c r="BY615" i="1"/>
  <c r="BZ615" i="1"/>
  <c r="AE615" i="1"/>
  <c r="CA615" i="1"/>
  <c r="AF615" i="1"/>
  <c r="CD615" i="1"/>
  <c r="AG615" i="1"/>
  <c r="CF615" i="1"/>
  <c r="CG615" i="1"/>
  <c r="AH615" i="1"/>
  <c r="Q615" i="1"/>
  <c r="AI615" i="1"/>
  <c r="AJ615" i="1"/>
  <c r="AK615" i="1"/>
  <c r="AL615" i="1"/>
  <c r="AM615" i="1"/>
  <c r="AN615" i="1"/>
  <c r="AO615" i="1"/>
  <c r="AQ615" i="1"/>
  <c r="AR615" i="1"/>
  <c r="AS615" i="1"/>
  <c r="R615" i="1"/>
  <c r="AU615" i="1"/>
  <c r="AW615" i="1"/>
  <c r="AX615" i="1"/>
  <c r="AY615" i="1"/>
  <c r="AZ615" i="1"/>
  <c r="BA615" i="1"/>
  <c r="V615" i="1"/>
  <c r="W615" i="1"/>
  <c r="X615" i="1"/>
  <c r="BB615" i="1"/>
  <c r="BC615" i="1"/>
  <c r="BD615" i="1"/>
  <c r="BE615" i="1"/>
  <c r="BF615" i="1"/>
  <c r="BG615" i="1"/>
  <c r="BH615" i="1"/>
  <c r="BI615" i="1"/>
  <c r="BJ615" i="1"/>
  <c r="BK615" i="1"/>
  <c r="BM615" i="1"/>
  <c r="CB615" i="1"/>
  <c r="CC615" i="1"/>
  <c r="CE615" i="1"/>
  <c r="A616" i="1"/>
  <c r="B616" i="1"/>
  <c r="C616" i="1"/>
  <c r="D616" i="1"/>
  <c r="E616" i="1"/>
  <c r="F616" i="1"/>
  <c r="G616" i="1"/>
  <c r="H616" i="1"/>
  <c r="I616" i="1"/>
  <c r="J616" i="1"/>
  <c r="K616" i="1"/>
  <c r="L616" i="1"/>
  <c r="M616" i="1"/>
  <c r="N616" i="1"/>
  <c r="O616" i="1"/>
  <c r="P616" i="1"/>
  <c r="AT616" i="1"/>
  <c r="BL616" i="1"/>
  <c r="BN616" i="1"/>
  <c r="Y616" i="1"/>
  <c r="BO616" i="1"/>
  <c r="BP616" i="1"/>
  <c r="Z616" i="1"/>
  <c r="BQ616" i="1"/>
  <c r="BR616" i="1"/>
  <c r="AA616" i="1"/>
  <c r="BS616" i="1"/>
  <c r="AB616" i="1"/>
  <c r="BU616" i="1"/>
  <c r="BV616" i="1"/>
  <c r="AC616" i="1"/>
  <c r="BW616" i="1"/>
  <c r="BX616" i="1"/>
  <c r="AD616" i="1"/>
  <c r="BY616" i="1"/>
  <c r="BZ616" i="1"/>
  <c r="AE616" i="1"/>
  <c r="CA616" i="1"/>
  <c r="AF616" i="1"/>
  <c r="CD616" i="1"/>
  <c r="AG616" i="1"/>
  <c r="CF616" i="1"/>
  <c r="CG616" i="1"/>
  <c r="AH616" i="1"/>
  <c r="Q616" i="1"/>
  <c r="AI616" i="1"/>
  <c r="AJ616" i="1"/>
  <c r="AK616" i="1"/>
  <c r="AL616" i="1"/>
  <c r="AM616" i="1"/>
  <c r="AN616" i="1"/>
  <c r="AO616" i="1"/>
  <c r="AQ616" i="1"/>
  <c r="AR616" i="1"/>
  <c r="AS616" i="1"/>
  <c r="R616" i="1"/>
  <c r="AU616" i="1"/>
  <c r="AW616" i="1"/>
  <c r="AX616" i="1"/>
  <c r="AY616" i="1"/>
  <c r="AZ616" i="1"/>
  <c r="BA616" i="1"/>
  <c r="V616" i="1"/>
  <c r="BB616" i="1"/>
  <c r="BC616" i="1"/>
  <c r="BD616" i="1"/>
  <c r="BE616" i="1"/>
  <c r="BF616" i="1"/>
  <c r="BG616" i="1"/>
  <c r="BH616" i="1"/>
  <c r="BI616" i="1"/>
  <c r="BJ616" i="1"/>
  <c r="BK616" i="1"/>
  <c r="BM616" i="1"/>
  <c r="BT616" i="1"/>
  <c r="CB616" i="1"/>
  <c r="CC616" i="1"/>
  <c r="CE616" i="1"/>
  <c r="A617" i="1"/>
  <c r="B617" i="1"/>
  <c r="C617" i="1"/>
  <c r="D617" i="1"/>
  <c r="E617" i="1"/>
  <c r="F617" i="1"/>
  <c r="G617" i="1"/>
  <c r="H617" i="1"/>
  <c r="I617" i="1"/>
  <c r="J617" i="1"/>
  <c r="K617" i="1"/>
  <c r="L617" i="1"/>
  <c r="M617" i="1"/>
  <c r="N617" i="1"/>
  <c r="O617" i="1"/>
  <c r="P617" i="1"/>
  <c r="AT617" i="1"/>
  <c r="BL617" i="1"/>
  <c r="BN617" i="1"/>
  <c r="Y617" i="1"/>
  <c r="BO617" i="1"/>
  <c r="BP617" i="1"/>
  <c r="Z617" i="1"/>
  <c r="BQ617" i="1"/>
  <c r="BR617" i="1"/>
  <c r="AA617" i="1"/>
  <c r="BS617" i="1"/>
  <c r="BT617" i="1"/>
  <c r="AB617" i="1"/>
  <c r="BU617" i="1"/>
  <c r="BV617" i="1"/>
  <c r="AC617" i="1"/>
  <c r="BW617" i="1"/>
  <c r="AD617" i="1"/>
  <c r="BY617" i="1"/>
  <c r="AE617" i="1"/>
  <c r="CA617" i="1"/>
  <c r="AF617" i="1"/>
  <c r="CD617" i="1"/>
  <c r="AG617" i="1"/>
  <c r="CF617" i="1"/>
  <c r="CG617" i="1"/>
  <c r="AH617" i="1"/>
  <c r="Q617" i="1"/>
  <c r="AI617" i="1"/>
  <c r="AJ617" i="1"/>
  <c r="AK617" i="1"/>
  <c r="AL617" i="1"/>
  <c r="AM617" i="1"/>
  <c r="AN617" i="1"/>
  <c r="AO617" i="1"/>
  <c r="AQ617" i="1"/>
  <c r="AR617" i="1"/>
  <c r="AS617" i="1"/>
  <c r="R617" i="1"/>
  <c r="AU617" i="1"/>
  <c r="AW617" i="1"/>
  <c r="AX617" i="1"/>
  <c r="AY617" i="1"/>
  <c r="AZ617" i="1"/>
  <c r="BA617" i="1"/>
  <c r="V617" i="1"/>
  <c r="W617" i="1"/>
  <c r="X617" i="1"/>
  <c r="BB617" i="1"/>
  <c r="BC617" i="1"/>
  <c r="BD617" i="1"/>
  <c r="BE617" i="1"/>
  <c r="BF617" i="1"/>
  <c r="BG617" i="1"/>
  <c r="BH617" i="1"/>
  <c r="BI617" i="1"/>
  <c r="BJ617" i="1"/>
  <c r="BK617" i="1"/>
  <c r="BM617" i="1"/>
  <c r="BX617" i="1"/>
  <c r="BZ617" i="1"/>
  <c r="CB617" i="1"/>
  <c r="CC617" i="1"/>
  <c r="CE617" i="1"/>
  <c r="A618" i="1"/>
  <c r="B618" i="1"/>
  <c r="C618" i="1"/>
  <c r="D618" i="1"/>
  <c r="E618" i="1"/>
  <c r="F618" i="1"/>
  <c r="G618" i="1"/>
  <c r="H618" i="1"/>
  <c r="I618" i="1"/>
  <c r="J618" i="1"/>
  <c r="K618" i="1"/>
  <c r="L618" i="1"/>
  <c r="M618" i="1"/>
  <c r="N618" i="1"/>
  <c r="O618" i="1"/>
  <c r="P618" i="1"/>
  <c r="AT618" i="1"/>
  <c r="BL618" i="1"/>
  <c r="BN618" i="1"/>
  <c r="Y618" i="1"/>
  <c r="BO618" i="1"/>
  <c r="BP618" i="1"/>
  <c r="Z618" i="1"/>
  <c r="BQ618" i="1"/>
  <c r="BR618" i="1"/>
  <c r="AA618" i="1"/>
  <c r="BS618" i="1"/>
  <c r="BT618" i="1"/>
  <c r="AB618" i="1"/>
  <c r="BU618" i="1"/>
  <c r="BV618" i="1"/>
  <c r="AC618" i="1"/>
  <c r="BW618" i="1"/>
  <c r="AD618" i="1"/>
  <c r="BY618" i="1"/>
  <c r="AE618" i="1"/>
  <c r="CA618" i="1"/>
  <c r="AF618" i="1"/>
  <c r="CD618" i="1"/>
  <c r="AG618" i="1"/>
  <c r="CF618" i="1"/>
  <c r="CG618" i="1"/>
  <c r="AH618" i="1"/>
  <c r="Q618" i="1"/>
  <c r="AI618" i="1"/>
  <c r="AJ618" i="1"/>
  <c r="AK618" i="1"/>
  <c r="AL618" i="1"/>
  <c r="AM618" i="1"/>
  <c r="AN618" i="1"/>
  <c r="AO618" i="1"/>
  <c r="AQ618" i="1"/>
  <c r="AR618" i="1"/>
  <c r="AS618" i="1"/>
  <c r="R618" i="1"/>
  <c r="AU618" i="1"/>
  <c r="AW618" i="1"/>
  <c r="AX618" i="1"/>
  <c r="AY618" i="1"/>
  <c r="AZ618" i="1"/>
  <c r="BA618" i="1"/>
  <c r="V618" i="1"/>
  <c r="W618" i="1"/>
  <c r="X618" i="1"/>
  <c r="BB618" i="1"/>
  <c r="BC618" i="1"/>
  <c r="BD618" i="1"/>
  <c r="BE618" i="1"/>
  <c r="BF618" i="1"/>
  <c r="BG618" i="1"/>
  <c r="BH618" i="1"/>
  <c r="BI618" i="1"/>
  <c r="BJ618" i="1"/>
  <c r="BK618" i="1"/>
  <c r="BM618" i="1"/>
  <c r="BX618" i="1"/>
  <c r="BZ618" i="1"/>
  <c r="CB618" i="1"/>
  <c r="CC618" i="1"/>
  <c r="CE618" i="1"/>
  <c r="A619" i="1"/>
  <c r="B619" i="1"/>
  <c r="C619" i="1"/>
  <c r="D619" i="1"/>
  <c r="E619" i="1"/>
  <c r="F619" i="1"/>
  <c r="G619" i="1"/>
  <c r="H619" i="1"/>
  <c r="I619" i="1"/>
  <c r="J619" i="1"/>
  <c r="K619" i="1"/>
  <c r="L619" i="1"/>
  <c r="M619" i="1"/>
  <c r="N619" i="1"/>
  <c r="O619" i="1"/>
  <c r="P619" i="1"/>
  <c r="AT619" i="1"/>
  <c r="BL619" i="1"/>
  <c r="BN619" i="1"/>
  <c r="Y619" i="1"/>
  <c r="BO619" i="1"/>
  <c r="BP619" i="1"/>
  <c r="Z619" i="1"/>
  <c r="BQ619" i="1"/>
  <c r="BR619" i="1"/>
  <c r="AA619" i="1"/>
  <c r="BS619" i="1"/>
  <c r="AB619" i="1"/>
  <c r="BU619" i="1"/>
  <c r="BV619" i="1"/>
  <c r="AC619" i="1"/>
  <c r="BW619" i="1"/>
  <c r="BX619" i="1"/>
  <c r="AD619" i="1"/>
  <c r="BY619" i="1"/>
  <c r="BZ619" i="1"/>
  <c r="AE619" i="1"/>
  <c r="CA619" i="1"/>
  <c r="AF619" i="1"/>
  <c r="CD619" i="1"/>
  <c r="AG619" i="1"/>
  <c r="CF619" i="1"/>
  <c r="CG619" i="1"/>
  <c r="AH619" i="1"/>
  <c r="Q619" i="1"/>
  <c r="AI619" i="1"/>
  <c r="AJ619" i="1"/>
  <c r="AK619" i="1"/>
  <c r="AL619" i="1"/>
  <c r="AM619" i="1"/>
  <c r="AN619" i="1"/>
  <c r="AO619" i="1"/>
  <c r="AQ619" i="1"/>
  <c r="AR619" i="1"/>
  <c r="AS619" i="1"/>
  <c r="R619" i="1"/>
  <c r="AU619" i="1"/>
  <c r="AW619" i="1"/>
  <c r="AX619" i="1"/>
  <c r="AY619" i="1"/>
  <c r="AZ619" i="1"/>
  <c r="BA619" i="1"/>
  <c r="V619" i="1"/>
  <c r="W619" i="1"/>
  <c r="X619" i="1"/>
  <c r="BB619" i="1"/>
  <c r="BC619" i="1"/>
  <c r="BD619" i="1"/>
  <c r="BE619" i="1"/>
  <c r="BF619" i="1"/>
  <c r="BG619" i="1"/>
  <c r="BH619" i="1"/>
  <c r="BI619" i="1"/>
  <c r="BJ619" i="1"/>
  <c r="BK619" i="1"/>
  <c r="BM619" i="1"/>
  <c r="BT619" i="1"/>
  <c r="CB619" i="1"/>
  <c r="CC619" i="1"/>
  <c r="CE619" i="1"/>
  <c r="A620" i="1"/>
  <c r="B620" i="1"/>
  <c r="C620" i="1"/>
  <c r="D620" i="1"/>
  <c r="E620" i="1"/>
  <c r="F620" i="1"/>
  <c r="G620" i="1"/>
  <c r="H620" i="1"/>
  <c r="I620" i="1"/>
  <c r="J620" i="1"/>
  <c r="K620" i="1"/>
  <c r="L620" i="1"/>
  <c r="M620" i="1"/>
  <c r="N620" i="1"/>
  <c r="O620" i="1"/>
  <c r="P620" i="1"/>
  <c r="AT620" i="1"/>
  <c r="BL620" i="1"/>
  <c r="BN620" i="1"/>
  <c r="Y620" i="1"/>
  <c r="BO620" i="1"/>
  <c r="BP620" i="1"/>
  <c r="Z620" i="1"/>
  <c r="BQ620" i="1"/>
  <c r="BR620" i="1"/>
  <c r="AA620" i="1"/>
  <c r="BS620" i="1"/>
  <c r="BT620" i="1"/>
  <c r="AB620" i="1"/>
  <c r="BU620" i="1"/>
  <c r="BV620" i="1"/>
  <c r="AC620" i="1"/>
  <c r="BW620" i="1"/>
  <c r="AD620" i="1"/>
  <c r="BY620" i="1"/>
  <c r="AE620" i="1"/>
  <c r="CA620" i="1"/>
  <c r="AF620" i="1"/>
  <c r="CD620" i="1"/>
  <c r="AG620" i="1"/>
  <c r="CF620" i="1"/>
  <c r="CG620" i="1"/>
  <c r="AH620" i="1"/>
  <c r="Q620" i="1"/>
  <c r="AI620" i="1"/>
  <c r="AJ620" i="1"/>
  <c r="AK620" i="1"/>
  <c r="AL620" i="1"/>
  <c r="AM620" i="1"/>
  <c r="AN620" i="1"/>
  <c r="AO620" i="1"/>
  <c r="AQ620" i="1"/>
  <c r="AR620" i="1"/>
  <c r="AS620" i="1"/>
  <c r="R620" i="1"/>
  <c r="AU620" i="1"/>
  <c r="AW620" i="1"/>
  <c r="AX620" i="1"/>
  <c r="AY620" i="1"/>
  <c r="AZ620" i="1"/>
  <c r="BA620" i="1"/>
  <c r="V620" i="1"/>
  <c r="X620" i="1"/>
  <c r="W620" i="1"/>
  <c r="BB620" i="1"/>
  <c r="BC620" i="1"/>
  <c r="BD620" i="1"/>
  <c r="BE620" i="1"/>
  <c r="BF620" i="1"/>
  <c r="BG620" i="1"/>
  <c r="BH620" i="1"/>
  <c r="BI620" i="1"/>
  <c r="BJ620" i="1"/>
  <c r="BK620" i="1"/>
  <c r="BM620" i="1"/>
  <c r="BX620" i="1"/>
  <c r="BZ620" i="1"/>
  <c r="CB620" i="1"/>
  <c r="CC620" i="1"/>
  <c r="CE620" i="1"/>
  <c r="A621" i="1"/>
  <c r="B621" i="1"/>
  <c r="C621" i="1"/>
  <c r="D621" i="1"/>
  <c r="E621" i="1"/>
  <c r="F621" i="1"/>
  <c r="G621" i="1"/>
  <c r="H621" i="1"/>
  <c r="I621" i="1"/>
  <c r="J621" i="1"/>
  <c r="K621" i="1"/>
  <c r="L621" i="1"/>
  <c r="M621" i="1"/>
  <c r="N621" i="1"/>
  <c r="O621" i="1"/>
  <c r="P621" i="1"/>
  <c r="AT621" i="1"/>
  <c r="BL621" i="1"/>
  <c r="BN621" i="1"/>
  <c r="Y621" i="1"/>
  <c r="BO621" i="1"/>
  <c r="BP621" i="1"/>
  <c r="Z621" i="1"/>
  <c r="BQ621" i="1"/>
  <c r="BR621" i="1"/>
  <c r="AA621" i="1"/>
  <c r="BS621" i="1"/>
  <c r="BT621" i="1"/>
  <c r="AB621" i="1"/>
  <c r="BU621" i="1"/>
  <c r="BV621" i="1"/>
  <c r="AC621" i="1"/>
  <c r="BW621" i="1"/>
  <c r="AD621" i="1"/>
  <c r="BY621" i="1"/>
  <c r="AE621" i="1"/>
  <c r="CA621" i="1"/>
  <c r="AF621" i="1"/>
  <c r="CD621" i="1"/>
  <c r="AG621" i="1"/>
  <c r="CF621" i="1"/>
  <c r="CG621" i="1"/>
  <c r="AH621" i="1"/>
  <c r="Q621" i="1"/>
  <c r="AI621" i="1"/>
  <c r="AJ621" i="1"/>
  <c r="AK621" i="1"/>
  <c r="AL621" i="1"/>
  <c r="AM621" i="1"/>
  <c r="AN621" i="1"/>
  <c r="AO621" i="1"/>
  <c r="AQ621" i="1"/>
  <c r="AR621" i="1"/>
  <c r="AS621" i="1"/>
  <c r="R621" i="1"/>
  <c r="AU621" i="1"/>
  <c r="AW621" i="1"/>
  <c r="AX621" i="1"/>
  <c r="AY621" i="1"/>
  <c r="AZ621" i="1"/>
  <c r="BA621" i="1"/>
  <c r="V621" i="1"/>
  <c r="W621" i="1"/>
  <c r="X621" i="1"/>
  <c r="BB621" i="1"/>
  <c r="BC621" i="1"/>
  <c r="BD621" i="1"/>
  <c r="BE621" i="1"/>
  <c r="BF621" i="1"/>
  <c r="BG621" i="1"/>
  <c r="BH621" i="1"/>
  <c r="BI621" i="1"/>
  <c r="BJ621" i="1"/>
  <c r="BK621" i="1"/>
  <c r="BM621" i="1"/>
  <c r="BX621" i="1"/>
  <c r="BZ621" i="1"/>
  <c r="CB621" i="1"/>
  <c r="CC621" i="1"/>
  <c r="CE621" i="1"/>
  <c r="A622" i="1"/>
  <c r="B622" i="1"/>
  <c r="C622" i="1"/>
  <c r="D622" i="1"/>
  <c r="E622" i="1"/>
  <c r="F622" i="1"/>
  <c r="G622" i="1"/>
  <c r="H622" i="1"/>
  <c r="I622" i="1"/>
  <c r="J622" i="1"/>
  <c r="K622" i="1"/>
  <c r="L622" i="1"/>
  <c r="M622" i="1"/>
  <c r="N622" i="1"/>
  <c r="O622" i="1"/>
  <c r="P622" i="1"/>
  <c r="AT622" i="1"/>
  <c r="BL622" i="1"/>
  <c r="BN622" i="1"/>
  <c r="Y622" i="1"/>
  <c r="BO622" i="1"/>
  <c r="BP622" i="1"/>
  <c r="Z622" i="1"/>
  <c r="BQ622" i="1"/>
  <c r="BR622" i="1"/>
  <c r="AA622" i="1"/>
  <c r="BS622" i="1"/>
  <c r="AB622" i="1"/>
  <c r="BU622" i="1"/>
  <c r="BV622" i="1"/>
  <c r="AC622" i="1"/>
  <c r="BW622" i="1"/>
  <c r="AD622" i="1"/>
  <c r="BY622" i="1"/>
  <c r="AE622" i="1"/>
  <c r="CA622" i="1"/>
  <c r="AF622" i="1"/>
  <c r="CD622" i="1"/>
  <c r="AG622" i="1"/>
  <c r="CF622" i="1"/>
  <c r="CG622" i="1"/>
  <c r="AH622" i="1"/>
  <c r="Q622" i="1"/>
  <c r="AI622" i="1"/>
  <c r="AJ622" i="1"/>
  <c r="AK622" i="1"/>
  <c r="AL622" i="1"/>
  <c r="AM622" i="1"/>
  <c r="AN622" i="1"/>
  <c r="AO622" i="1"/>
  <c r="AQ622" i="1"/>
  <c r="AR622" i="1"/>
  <c r="AS622" i="1"/>
  <c r="R622" i="1"/>
  <c r="AU622" i="1"/>
  <c r="AW622" i="1"/>
  <c r="AX622" i="1"/>
  <c r="AY622" i="1"/>
  <c r="AZ622" i="1"/>
  <c r="BA622" i="1"/>
  <c r="V622" i="1"/>
  <c r="BB622" i="1"/>
  <c r="BC622" i="1"/>
  <c r="BD622" i="1"/>
  <c r="BE622" i="1"/>
  <c r="BF622" i="1"/>
  <c r="BG622" i="1"/>
  <c r="BH622" i="1"/>
  <c r="BI622" i="1"/>
  <c r="BJ622" i="1"/>
  <c r="BK622" i="1"/>
  <c r="BM622" i="1"/>
  <c r="BT622" i="1"/>
  <c r="BX622" i="1"/>
  <c r="BZ622" i="1"/>
  <c r="CB622" i="1"/>
  <c r="CC622" i="1"/>
  <c r="CE622" i="1"/>
  <c r="A623" i="1"/>
  <c r="B623" i="1"/>
  <c r="C623" i="1"/>
  <c r="D623" i="1"/>
  <c r="E623" i="1"/>
  <c r="F623" i="1"/>
  <c r="G623" i="1"/>
  <c r="H623" i="1"/>
  <c r="I623" i="1"/>
  <c r="J623" i="1"/>
  <c r="K623" i="1"/>
  <c r="L623" i="1"/>
  <c r="M623" i="1"/>
  <c r="N623" i="1"/>
  <c r="O623" i="1"/>
  <c r="P623" i="1"/>
  <c r="AT623" i="1"/>
  <c r="BL623" i="1"/>
  <c r="BN623" i="1"/>
  <c r="Y623" i="1"/>
  <c r="BO623" i="1"/>
  <c r="BP623" i="1"/>
  <c r="Z623" i="1"/>
  <c r="BQ623" i="1"/>
  <c r="BR623" i="1"/>
  <c r="AA623" i="1"/>
  <c r="BS623" i="1"/>
  <c r="BT623" i="1"/>
  <c r="AB623" i="1"/>
  <c r="BU623" i="1"/>
  <c r="BV623" i="1"/>
  <c r="AC623" i="1"/>
  <c r="BW623" i="1"/>
  <c r="AD623" i="1"/>
  <c r="BY623" i="1"/>
  <c r="AE623" i="1"/>
  <c r="CA623" i="1"/>
  <c r="AF623" i="1"/>
  <c r="CD623" i="1"/>
  <c r="AG623" i="1"/>
  <c r="CF623" i="1"/>
  <c r="CG623" i="1"/>
  <c r="AH623" i="1"/>
  <c r="Q623" i="1"/>
  <c r="AI623" i="1"/>
  <c r="AJ623" i="1"/>
  <c r="AK623" i="1"/>
  <c r="AL623" i="1"/>
  <c r="AM623" i="1"/>
  <c r="AN623" i="1"/>
  <c r="AO623" i="1"/>
  <c r="AQ623" i="1"/>
  <c r="AR623" i="1"/>
  <c r="AS623" i="1"/>
  <c r="R623" i="1"/>
  <c r="AU623" i="1"/>
  <c r="AW623" i="1"/>
  <c r="AX623" i="1"/>
  <c r="AY623" i="1"/>
  <c r="AZ623" i="1"/>
  <c r="BA623" i="1"/>
  <c r="V623" i="1"/>
  <c r="BB623" i="1"/>
  <c r="BC623" i="1"/>
  <c r="BD623" i="1"/>
  <c r="BE623" i="1"/>
  <c r="BF623" i="1"/>
  <c r="BG623" i="1"/>
  <c r="BH623" i="1"/>
  <c r="BI623" i="1"/>
  <c r="BJ623" i="1"/>
  <c r="BK623" i="1"/>
  <c r="BM623" i="1"/>
  <c r="BX623" i="1"/>
  <c r="BZ623" i="1"/>
  <c r="CB623" i="1"/>
  <c r="CC623" i="1"/>
  <c r="CE623" i="1"/>
  <c r="A624" i="1"/>
  <c r="B624" i="1"/>
  <c r="C624" i="1"/>
  <c r="D624" i="1"/>
  <c r="E624" i="1"/>
  <c r="F624" i="1"/>
  <c r="G624" i="1"/>
  <c r="H624" i="1"/>
  <c r="I624" i="1"/>
  <c r="J624" i="1"/>
  <c r="K624" i="1"/>
  <c r="L624" i="1"/>
  <c r="M624" i="1"/>
  <c r="N624" i="1"/>
  <c r="O624" i="1"/>
  <c r="P624" i="1"/>
  <c r="AT624" i="1"/>
  <c r="BL624" i="1"/>
  <c r="BN624" i="1"/>
  <c r="Y624" i="1"/>
  <c r="BO624" i="1"/>
  <c r="BP624" i="1"/>
  <c r="Z624" i="1"/>
  <c r="BQ624" i="1"/>
  <c r="BR624" i="1"/>
  <c r="AA624" i="1"/>
  <c r="BS624" i="1"/>
  <c r="BT624" i="1"/>
  <c r="AB624" i="1"/>
  <c r="BU624" i="1"/>
  <c r="BV624" i="1"/>
  <c r="AC624" i="1"/>
  <c r="BW624" i="1"/>
  <c r="BX624" i="1"/>
  <c r="AD624" i="1"/>
  <c r="BY624" i="1"/>
  <c r="BZ624" i="1"/>
  <c r="AE624" i="1"/>
  <c r="CA624" i="1"/>
  <c r="AF624" i="1"/>
  <c r="CD624" i="1"/>
  <c r="AG624" i="1"/>
  <c r="CF624" i="1"/>
  <c r="CG624" i="1"/>
  <c r="AH624" i="1"/>
  <c r="Q624" i="1"/>
  <c r="AI624" i="1"/>
  <c r="AJ624" i="1"/>
  <c r="AK624" i="1"/>
  <c r="AL624" i="1"/>
  <c r="AM624" i="1"/>
  <c r="AN624" i="1"/>
  <c r="AO624" i="1"/>
  <c r="AQ624" i="1"/>
  <c r="AR624" i="1"/>
  <c r="AS624" i="1"/>
  <c r="R624" i="1"/>
  <c r="AU624" i="1"/>
  <c r="AW624" i="1"/>
  <c r="AX624" i="1"/>
  <c r="AY624" i="1"/>
  <c r="AZ624" i="1"/>
  <c r="BA624" i="1"/>
  <c r="V624" i="1"/>
  <c r="W624" i="1"/>
  <c r="X624" i="1"/>
  <c r="BB624" i="1"/>
  <c r="BC624" i="1"/>
  <c r="BD624" i="1"/>
  <c r="BE624" i="1"/>
  <c r="BF624" i="1"/>
  <c r="BG624" i="1"/>
  <c r="BH624" i="1"/>
  <c r="BI624" i="1"/>
  <c r="BJ624" i="1"/>
  <c r="BK624" i="1"/>
  <c r="BM624" i="1"/>
  <c r="CB624" i="1"/>
  <c r="CC624" i="1"/>
  <c r="CE624" i="1"/>
  <c r="A625" i="1"/>
  <c r="B625" i="1"/>
  <c r="C625" i="1"/>
  <c r="D625" i="1"/>
  <c r="E625" i="1"/>
  <c r="F625" i="1"/>
  <c r="G625" i="1"/>
  <c r="H625" i="1"/>
  <c r="I625" i="1"/>
  <c r="J625" i="1"/>
  <c r="K625" i="1"/>
  <c r="L625" i="1"/>
  <c r="M625" i="1"/>
  <c r="N625" i="1"/>
  <c r="O625" i="1"/>
  <c r="P625" i="1"/>
  <c r="AT625" i="1"/>
  <c r="BL625" i="1"/>
  <c r="BN625" i="1"/>
  <c r="Y625" i="1"/>
  <c r="BO625" i="1"/>
  <c r="BP625" i="1"/>
  <c r="Z625" i="1"/>
  <c r="BQ625" i="1"/>
  <c r="BR625" i="1"/>
  <c r="AA625" i="1"/>
  <c r="BS625" i="1"/>
  <c r="BT625" i="1"/>
  <c r="AB625" i="1"/>
  <c r="BU625" i="1"/>
  <c r="BV625" i="1"/>
  <c r="AC625" i="1"/>
  <c r="BW625" i="1"/>
  <c r="BX625" i="1"/>
  <c r="AD625" i="1"/>
  <c r="BY625" i="1"/>
  <c r="BZ625" i="1"/>
  <c r="AE625" i="1"/>
  <c r="CA625" i="1"/>
  <c r="AF625" i="1"/>
  <c r="CD625" i="1"/>
  <c r="AG625" i="1"/>
  <c r="CF625" i="1"/>
  <c r="CG625" i="1"/>
  <c r="AH625" i="1"/>
  <c r="Q625" i="1"/>
  <c r="AI625" i="1"/>
  <c r="AJ625" i="1"/>
  <c r="AK625" i="1"/>
  <c r="AL625" i="1"/>
  <c r="AM625" i="1"/>
  <c r="AN625" i="1"/>
  <c r="AO625" i="1"/>
  <c r="AQ625" i="1"/>
  <c r="AR625" i="1"/>
  <c r="AS625" i="1"/>
  <c r="R625" i="1"/>
  <c r="AU625" i="1"/>
  <c r="AW625" i="1"/>
  <c r="AX625" i="1"/>
  <c r="AY625" i="1"/>
  <c r="AZ625" i="1"/>
  <c r="BA625" i="1"/>
  <c r="V625" i="1"/>
  <c r="BB625" i="1"/>
  <c r="BC625" i="1"/>
  <c r="BD625" i="1"/>
  <c r="BE625" i="1"/>
  <c r="BF625" i="1"/>
  <c r="BG625" i="1"/>
  <c r="BH625" i="1"/>
  <c r="BI625" i="1"/>
  <c r="BJ625" i="1"/>
  <c r="BK625" i="1"/>
  <c r="BM625" i="1"/>
  <c r="CB625" i="1"/>
  <c r="CC625" i="1"/>
  <c r="CE625" i="1"/>
  <c r="A626" i="1"/>
  <c r="B626" i="1"/>
  <c r="C626" i="1"/>
  <c r="D626" i="1"/>
  <c r="E626" i="1"/>
  <c r="F626" i="1"/>
  <c r="G626" i="1"/>
  <c r="H626" i="1"/>
  <c r="I626" i="1"/>
  <c r="J626" i="1"/>
  <c r="K626" i="1"/>
  <c r="L626" i="1"/>
  <c r="M626" i="1"/>
  <c r="N626" i="1"/>
  <c r="O626" i="1"/>
  <c r="P626" i="1"/>
  <c r="AT626" i="1"/>
  <c r="BL626" i="1"/>
  <c r="Y626" i="1"/>
  <c r="BO626" i="1"/>
  <c r="Z626" i="1"/>
  <c r="BQ626" i="1"/>
  <c r="AA626" i="1"/>
  <c r="BS626" i="1"/>
  <c r="AB626" i="1"/>
  <c r="BU626" i="1"/>
  <c r="AC626" i="1"/>
  <c r="BW626" i="1"/>
  <c r="AD626" i="1"/>
  <c r="BY626" i="1"/>
  <c r="AE626" i="1"/>
  <c r="CA626" i="1"/>
  <c r="AF626" i="1"/>
  <c r="CD626" i="1"/>
  <c r="AG626" i="1"/>
  <c r="CF626" i="1"/>
  <c r="CG626" i="1"/>
  <c r="AH626" i="1"/>
  <c r="Q626" i="1"/>
  <c r="AI626" i="1"/>
  <c r="AJ626" i="1"/>
  <c r="AK626" i="1"/>
  <c r="AL626" i="1"/>
  <c r="AM626" i="1"/>
  <c r="AN626" i="1"/>
  <c r="AO626" i="1"/>
  <c r="AQ626" i="1"/>
  <c r="AR626" i="1"/>
  <c r="AS626" i="1"/>
  <c r="R626" i="1"/>
  <c r="AU626" i="1"/>
  <c r="AW626" i="1"/>
  <c r="AX626" i="1"/>
  <c r="AY626" i="1"/>
  <c r="AZ626" i="1"/>
  <c r="BA626" i="1"/>
  <c r="V626" i="1"/>
  <c r="BB626" i="1"/>
  <c r="BC626" i="1"/>
  <c r="BD626" i="1"/>
  <c r="BE626" i="1"/>
  <c r="BF626" i="1"/>
  <c r="BG626" i="1"/>
  <c r="BH626" i="1"/>
  <c r="BI626" i="1"/>
  <c r="BJ626" i="1"/>
  <c r="BK626" i="1"/>
  <c r="BM626" i="1"/>
  <c r="BN626" i="1"/>
  <c r="BP626" i="1"/>
  <c r="BR626" i="1"/>
  <c r="BT626" i="1"/>
  <c r="BV626" i="1"/>
  <c r="BX626" i="1"/>
  <c r="BZ626" i="1"/>
  <c r="CB626" i="1"/>
  <c r="CC626" i="1"/>
  <c r="CE626" i="1"/>
  <c r="A627" i="1"/>
  <c r="B627" i="1"/>
  <c r="C627" i="1"/>
  <c r="D627" i="1"/>
  <c r="E627" i="1"/>
  <c r="F627" i="1"/>
  <c r="G627" i="1"/>
  <c r="H627" i="1"/>
  <c r="I627" i="1"/>
  <c r="J627" i="1"/>
  <c r="K627" i="1"/>
  <c r="L627" i="1"/>
  <c r="M627" i="1"/>
  <c r="N627" i="1"/>
  <c r="O627" i="1"/>
  <c r="P627" i="1"/>
  <c r="AT627" i="1"/>
  <c r="BL627" i="1"/>
  <c r="BN627" i="1"/>
  <c r="Y627" i="1"/>
  <c r="BO627" i="1"/>
  <c r="BP627" i="1"/>
  <c r="Z627" i="1"/>
  <c r="BQ627" i="1"/>
  <c r="BR627" i="1"/>
  <c r="AA627" i="1"/>
  <c r="BS627" i="1"/>
  <c r="BT627" i="1"/>
  <c r="AB627" i="1"/>
  <c r="BU627" i="1"/>
  <c r="BV627" i="1"/>
  <c r="AC627" i="1"/>
  <c r="BW627" i="1"/>
  <c r="BX627" i="1"/>
  <c r="AD627" i="1"/>
  <c r="BY627" i="1"/>
  <c r="BZ627" i="1"/>
  <c r="AE627" i="1"/>
  <c r="CA627" i="1"/>
  <c r="AF627" i="1"/>
  <c r="CD627" i="1"/>
  <c r="AG627" i="1"/>
  <c r="CF627" i="1"/>
  <c r="CG627" i="1"/>
  <c r="AH627" i="1"/>
  <c r="Q627" i="1"/>
  <c r="AI627" i="1"/>
  <c r="AJ627" i="1"/>
  <c r="AK627" i="1"/>
  <c r="AL627" i="1"/>
  <c r="AM627" i="1"/>
  <c r="AN627" i="1"/>
  <c r="AO627" i="1"/>
  <c r="AQ627" i="1"/>
  <c r="AR627" i="1"/>
  <c r="AS627" i="1"/>
  <c r="R627" i="1"/>
  <c r="AU627" i="1"/>
  <c r="AW627" i="1"/>
  <c r="AX627" i="1"/>
  <c r="AY627" i="1"/>
  <c r="AZ627" i="1"/>
  <c r="BA627" i="1"/>
  <c r="V627" i="1"/>
  <c r="W627" i="1"/>
  <c r="X627" i="1"/>
  <c r="BB627" i="1"/>
  <c r="BC627" i="1"/>
  <c r="BD627" i="1"/>
  <c r="BE627" i="1"/>
  <c r="BF627" i="1"/>
  <c r="BG627" i="1"/>
  <c r="BH627" i="1"/>
  <c r="BI627" i="1"/>
  <c r="BJ627" i="1"/>
  <c r="BK627" i="1"/>
  <c r="BM627" i="1"/>
  <c r="CB627" i="1"/>
  <c r="CC627" i="1"/>
  <c r="CE627" i="1"/>
  <c r="A628" i="1"/>
  <c r="B628" i="1"/>
  <c r="C628" i="1"/>
  <c r="D628" i="1"/>
  <c r="E628" i="1"/>
  <c r="F628" i="1"/>
  <c r="G628" i="1"/>
  <c r="H628" i="1"/>
  <c r="I628" i="1"/>
  <c r="J628" i="1"/>
  <c r="K628" i="1"/>
  <c r="L628" i="1"/>
  <c r="M628" i="1"/>
  <c r="N628" i="1"/>
  <c r="O628" i="1"/>
  <c r="P628" i="1"/>
  <c r="AT628" i="1"/>
  <c r="BL628" i="1"/>
  <c r="BN628" i="1"/>
  <c r="Y628" i="1"/>
  <c r="BO628" i="1"/>
  <c r="BP628" i="1"/>
  <c r="Z628" i="1"/>
  <c r="BQ628" i="1"/>
  <c r="BR628" i="1"/>
  <c r="AA628" i="1"/>
  <c r="BS628" i="1"/>
  <c r="BT628" i="1"/>
  <c r="AB628" i="1"/>
  <c r="BU628" i="1"/>
  <c r="BV628" i="1"/>
  <c r="AC628" i="1"/>
  <c r="BW628" i="1"/>
  <c r="BX628" i="1"/>
  <c r="AD628" i="1"/>
  <c r="BY628" i="1"/>
  <c r="BZ628" i="1"/>
  <c r="AE628" i="1"/>
  <c r="CA628" i="1"/>
  <c r="AF628" i="1"/>
  <c r="CD628" i="1"/>
  <c r="AG628" i="1"/>
  <c r="CF628" i="1"/>
  <c r="CG628" i="1"/>
  <c r="AH628" i="1"/>
  <c r="Q628" i="1"/>
  <c r="AI628" i="1"/>
  <c r="AJ628" i="1"/>
  <c r="AK628" i="1"/>
  <c r="AL628" i="1"/>
  <c r="AM628" i="1"/>
  <c r="AN628" i="1"/>
  <c r="AO628" i="1"/>
  <c r="AQ628" i="1"/>
  <c r="AR628" i="1"/>
  <c r="AS628" i="1"/>
  <c r="R628" i="1"/>
  <c r="AU628" i="1"/>
  <c r="AW628" i="1"/>
  <c r="AX628" i="1"/>
  <c r="AY628" i="1"/>
  <c r="AZ628" i="1"/>
  <c r="BA628" i="1"/>
  <c r="V628" i="1"/>
  <c r="W628" i="1"/>
  <c r="X628" i="1"/>
  <c r="BB628" i="1"/>
  <c r="BC628" i="1"/>
  <c r="BD628" i="1"/>
  <c r="BE628" i="1"/>
  <c r="BF628" i="1"/>
  <c r="BG628" i="1"/>
  <c r="BH628" i="1"/>
  <c r="BI628" i="1"/>
  <c r="BJ628" i="1"/>
  <c r="BK628" i="1"/>
  <c r="BM628" i="1"/>
  <c r="CB628" i="1"/>
  <c r="CC628" i="1"/>
  <c r="CE628" i="1"/>
  <c r="A629" i="1"/>
  <c r="B629" i="1"/>
  <c r="C629" i="1"/>
  <c r="D629" i="1"/>
  <c r="E629" i="1"/>
  <c r="F629" i="1"/>
  <c r="G629" i="1"/>
  <c r="H629" i="1"/>
  <c r="I629" i="1"/>
  <c r="J629" i="1"/>
  <c r="K629" i="1"/>
  <c r="L629" i="1"/>
  <c r="M629" i="1"/>
  <c r="N629" i="1"/>
  <c r="O629" i="1"/>
  <c r="P629" i="1"/>
  <c r="AT629" i="1"/>
  <c r="BL629" i="1"/>
  <c r="BN629" i="1"/>
  <c r="Y629" i="1"/>
  <c r="BO629" i="1"/>
  <c r="BP629" i="1"/>
  <c r="Z629" i="1"/>
  <c r="BQ629" i="1"/>
  <c r="BR629" i="1"/>
  <c r="AA629" i="1"/>
  <c r="BS629" i="1"/>
  <c r="AB629" i="1"/>
  <c r="BU629" i="1"/>
  <c r="BV629" i="1"/>
  <c r="AC629" i="1"/>
  <c r="BW629" i="1"/>
  <c r="AD629" i="1"/>
  <c r="BY629" i="1"/>
  <c r="AE629" i="1"/>
  <c r="CA629" i="1"/>
  <c r="AF629" i="1"/>
  <c r="CD629" i="1"/>
  <c r="AG629" i="1"/>
  <c r="CF629" i="1"/>
  <c r="CG629" i="1"/>
  <c r="AH629" i="1"/>
  <c r="Q629" i="1"/>
  <c r="AI629" i="1"/>
  <c r="AJ629" i="1"/>
  <c r="AK629" i="1"/>
  <c r="AL629" i="1"/>
  <c r="AM629" i="1"/>
  <c r="AN629" i="1"/>
  <c r="AO629" i="1"/>
  <c r="AQ629" i="1"/>
  <c r="AR629" i="1"/>
  <c r="AS629" i="1"/>
  <c r="R629" i="1"/>
  <c r="AU629" i="1"/>
  <c r="AW629" i="1"/>
  <c r="AX629" i="1"/>
  <c r="AY629" i="1"/>
  <c r="AZ629" i="1"/>
  <c r="BA629" i="1"/>
  <c r="V629" i="1"/>
  <c r="W629" i="1"/>
  <c r="X629" i="1"/>
  <c r="BB629" i="1"/>
  <c r="BC629" i="1"/>
  <c r="BD629" i="1"/>
  <c r="BE629" i="1"/>
  <c r="BF629" i="1"/>
  <c r="BG629" i="1"/>
  <c r="BH629" i="1"/>
  <c r="BI629" i="1"/>
  <c r="BJ629" i="1"/>
  <c r="BK629" i="1"/>
  <c r="BM629" i="1"/>
  <c r="BT629" i="1"/>
  <c r="BX629" i="1"/>
  <c r="BZ629" i="1"/>
  <c r="CB629" i="1"/>
  <c r="CC629" i="1"/>
  <c r="CE629" i="1"/>
  <c r="A630" i="1"/>
  <c r="B630" i="1"/>
  <c r="C630" i="1"/>
  <c r="D630" i="1"/>
  <c r="E630" i="1"/>
  <c r="F630" i="1"/>
  <c r="G630" i="1"/>
  <c r="H630" i="1"/>
  <c r="I630" i="1"/>
  <c r="J630" i="1"/>
  <c r="K630" i="1"/>
  <c r="L630" i="1"/>
  <c r="M630" i="1"/>
  <c r="N630" i="1"/>
  <c r="O630" i="1"/>
  <c r="P630" i="1"/>
  <c r="AT630" i="1"/>
  <c r="BL630" i="1"/>
  <c r="BN630" i="1"/>
  <c r="Y630" i="1"/>
  <c r="BO630" i="1"/>
  <c r="BP630" i="1"/>
  <c r="Z630" i="1"/>
  <c r="BQ630" i="1"/>
  <c r="BR630" i="1"/>
  <c r="AA630" i="1"/>
  <c r="BS630" i="1"/>
  <c r="AB630" i="1"/>
  <c r="BU630" i="1"/>
  <c r="BV630" i="1"/>
  <c r="AC630" i="1"/>
  <c r="BW630" i="1"/>
  <c r="BX630" i="1"/>
  <c r="AD630" i="1"/>
  <c r="BY630" i="1"/>
  <c r="BZ630" i="1"/>
  <c r="AE630" i="1"/>
  <c r="CA630" i="1"/>
  <c r="AF630" i="1"/>
  <c r="CD630" i="1"/>
  <c r="AG630" i="1"/>
  <c r="CF630" i="1"/>
  <c r="CG630" i="1"/>
  <c r="AH630" i="1"/>
  <c r="Q630" i="1"/>
  <c r="AI630" i="1"/>
  <c r="AJ630" i="1"/>
  <c r="AK630" i="1"/>
  <c r="AL630" i="1"/>
  <c r="AM630" i="1"/>
  <c r="AN630" i="1"/>
  <c r="AO630" i="1"/>
  <c r="AQ630" i="1"/>
  <c r="AR630" i="1"/>
  <c r="AS630" i="1"/>
  <c r="R630" i="1"/>
  <c r="AU630" i="1"/>
  <c r="AW630" i="1"/>
  <c r="AX630" i="1"/>
  <c r="AY630" i="1"/>
  <c r="AZ630" i="1"/>
  <c r="BA630" i="1"/>
  <c r="V630" i="1"/>
  <c r="W630" i="1"/>
  <c r="X630" i="1"/>
  <c r="BB630" i="1"/>
  <c r="BC630" i="1"/>
  <c r="BD630" i="1"/>
  <c r="BE630" i="1"/>
  <c r="BF630" i="1"/>
  <c r="BG630" i="1"/>
  <c r="BH630" i="1"/>
  <c r="BI630" i="1"/>
  <c r="BJ630" i="1"/>
  <c r="BK630" i="1"/>
  <c r="BM630" i="1"/>
  <c r="BT630" i="1"/>
  <c r="CB630" i="1"/>
  <c r="CC630" i="1"/>
  <c r="CE630" i="1"/>
  <c r="A631" i="1"/>
  <c r="B631" i="1"/>
  <c r="C631" i="1"/>
  <c r="D631" i="1"/>
  <c r="E631" i="1"/>
  <c r="F631" i="1"/>
  <c r="G631" i="1"/>
  <c r="H631" i="1"/>
  <c r="I631" i="1"/>
  <c r="J631" i="1"/>
  <c r="K631" i="1"/>
  <c r="L631" i="1"/>
  <c r="M631" i="1"/>
  <c r="N631" i="1"/>
  <c r="O631" i="1"/>
  <c r="P631" i="1"/>
  <c r="AT631" i="1"/>
  <c r="BL631" i="1"/>
  <c r="BN631" i="1"/>
  <c r="Y631" i="1"/>
  <c r="BO631" i="1"/>
  <c r="BP631" i="1"/>
  <c r="Z631" i="1"/>
  <c r="BQ631" i="1"/>
  <c r="BR631" i="1"/>
  <c r="AA631" i="1"/>
  <c r="BS631" i="1"/>
  <c r="BT631" i="1"/>
  <c r="AB631" i="1"/>
  <c r="BU631" i="1"/>
  <c r="BV631" i="1"/>
  <c r="AC631" i="1"/>
  <c r="BW631" i="1"/>
  <c r="BX631" i="1"/>
  <c r="AD631" i="1"/>
  <c r="BY631" i="1"/>
  <c r="BZ631" i="1"/>
  <c r="AE631" i="1"/>
  <c r="CA631" i="1"/>
  <c r="CC631" i="1"/>
  <c r="AF631" i="1"/>
  <c r="CD631" i="1"/>
  <c r="AG631" i="1"/>
  <c r="CF631" i="1"/>
  <c r="CG631" i="1"/>
  <c r="AH631" i="1"/>
  <c r="Q631" i="1"/>
  <c r="AI631" i="1"/>
  <c r="AJ631" i="1"/>
  <c r="AK631" i="1"/>
  <c r="AL631" i="1"/>
  <c r="AM631" i="1"/>
  <c r="AN631" i="1"/>
  <c r="AO631" i="1"/>
  <c r="AQ631" i="1"/>
  <c r="AR631" i="1"/>
  <c r="AS631" i="1"/>
  <c r="R631" i="1"/>
  <c r="AU631" i="1"/>
  <c r="AW631" i="1"/>
  <c r="AX631" i="1"/>
  <c r="AY631" i="1"/>
  <c r="AZ631" i="1"/>
  <c r="BA631" i="1"/>
  <c r="V631" i="1"/>
  <c r="X631" i="1"/>
  <c r="W631" i="1"/>
  <c r="BB631" i="1"/>
  <c r="BC631" i="1"/>
  <c r="BD631" i="1"/>
  <c r="BE631" i="1"/>
  <c r="BF631" i="1"/>
  <c r="BG631" i="1"/>
  <c r="BH631" i="1"/>
  <c r="BI631" i="1"/>
  <c r="BJ631" i="1"/>
  <c r="BK631" i="1"/>
  <c r="BM631" i="1"/>
  <c r="CB631" i="1"/>
  <c r="CE631" i="1"/>
  <c r="A632" i="1"/>
  <c r="B632" i="1"/>
  <c r="C632" i="1"/>
  <c r="D632" i="1"/>
  <c r="E632" i="1"/>
  <c r="F632" i="1"/>
  <c r="G632" i="1"/>
  <c r="H632" i="1"/>
  <c r="I632" i="1"/>
  <c r="J632" i="1"/>
  <c r="K632" i="1"/>
  <c r="L632" i="1"/>
  <c r="M632" i="1"/>
  <c r="N632" i="1"/>
  <c r="O632" i="1"/>
  <c r="P632" i="1"/>
  <c r="AT632" i="1"/>
  <c r="BL632" i="1"/>
  <c r="Y632" i="1"/>
  <c r="BO632" i="1"/>
  <c r="Z632" i="1"/>
  <c r="BQ632" i="1"/>
  <c r="BR632" i="1"/>
  <c r="AA632" i="1"/>
  <c r="BS632" i="1"/>
  <c r="AB632" i="1"/>
  <c r="BU632" i="1"/>
  <c r="BV632" i="1"/>
  <c r="AC632" i="1"/>
  <c r="BW632" i="1"/>
  <c r="AD632" i="1"/>
  <c r="BY632" i="1"/>
  <c r="AE632" i="1"/>
  <c r="CA632" i="1"/>
  <c r="AF632" i="1"/>
  <c r="CD632" i="1"/>
  <c r="AG632" i="1"/>
  <c r="CF632" i="1"/>
  <c r="CG632" i="1"/>
  <c r="AH632" i="1"/>
  <c r="Q632" i="1"/>
  <c r="AI632" i="1"/>
  <c r="AJ632" i="1"/>
  <c r="AK632" i="1"/>
  <c r="AL632" i="1"/>
  <c r="AM632" i="1"/>
  <c r="AN632" i="1"/>
  <c r="AO632" i="1"/>
  <c r="AQ632" i="1"/>
  <c r="AR632" i="1"/>
  <c r="AS632" i="1"/>
  <c r="R632" i="1"/>
  <c r="AU632" i="1"/>
  <c r="AW632" i="1"/>
  <c r="AX632" i="1"/>
  <c r="AY632" i="1"/>
  <c r="AZ632" i="1"/>
  <c r="BA632" i="1"/>
  <c r="V632" i="1"/>
  <c r="BB632" i="1"/>
  <c r="BC632" i="1"/>
  <c r="BD632" i="1"/>
  <c r="BE632" i="1"/>
  <c r="BF632" i="1"/>
  <c r="BG632" i="1"/>
  <c r="BH632" i="1"/>
  <c r="BI632" i="1"/>
  <c r="BJ632" i="1"/>
  <c r="BK632" i="1"/>
  <c r="BM632" i="1"/>
  <c r="BN632" i="1"/>
  <c r="BP632" i="1"/>
  <c r="BT632" i="1"/>
  <c r="BX632" i="1"/>
  <c r="BZ632" i="1"/>
  <c r="CB632" i="1"/>
  <c r="CC632" i="1"/>
  <c r="CE632" i="1"/>
  <c r="A633" i="1"/>
  <c r="B633" i="1"/>
  <c r="C633" i="1"/>
  <c r="D633" i="1"/>
  <c r="E633" i="1"/>
  <c r="F633" i="1"/>
  <c r="G633" i="1"/>
  <c r="H633" i="1"/>
  <c r="I633" i="1"/>
  <c r="J633" i="1"/>
  <c r="K633" i="1"/>
  <c r="L633" i="1"/>
  <c r="M633" i="1"/>
  <c r="N633" i="1"/>
  <c r="O633" i="1"/>
  <c r="P633" i="1"/>
  <c r="AT633" i="1"/>
  <c r="BL633" i="1"/>
  <c r="Y633" i="1"/>
  <c r="BO633" i="1"/>
  <c r="Z633" i="1"/>
  <c r="BQ633" i="1"/>
  <c r="BR633" i="1"/>
  <c r="AA633" i="1"/>
  <c r="BS633" i="1"/>
  <c r="AB633" i="1"/>
  <c r="BU633" i="1"/>
  <c r="AC633" i="1"/>
  <c r="BW633" i="1"/>
  <c r="AD633" i="1"/>
  <c r="BY633" i="1"/>
  <c r="AE633" i="1"/>
  <c r="CA633" i="1"/>
  <c r="AF633" i="1"/>
  <c r="CD633" i="1"/>
  <c r="AG633" i="1"/>
  <c r="CF633" i="1"/>
  <c r="CG633" i="1"/>
  <c r="AH633" i="1"/>
  <c r="Q633" i="1"/>
  <c r="AI633" i="1"/>
  <c r="AJ633" i="1"/>
  <c r="AK633" i="1"/>
  <c r="AL633" i="1"/>
  <c r="AM633" i="1"/>
  <c r="AN633" i="1"/>
  <c r="AO633" i="1"/>
  <c r="AQ633" i="1"/>
  <c r="AR633" i="1"/>
  <c r="AS633" i="1"/>
  <c r="R633" i="1"/>
  <c r="AU633" i="1"/>
  <c r="AW633" i="1"/>
  <c r="AX633" i="1"/>
  <c r="AY633" i="1"/>
  <c r="AZ633" i="1"/>
  <c r="BA633" i="1"/>
  <c r="V633" i="1"/>
  <c r="W633" i="1"/>
  <c r="X633" i="1"/>
  <c r="BB633" i="1"/>
  <c r="BC633" i="1"/>
  <c r="BD633" i="1"/>
  <c r="BE633" i="1"/>
  <c r="BF633" i="1"/>
  <c r="BG633" i="1"/>
  <c r="BH633" i="1"/>
  <c r="BI633" i="1"/>
  <c r="BJ633" i="1"/>
  <c r="BK633" i="1"/>
  <c r="BM633" i="1"/>
  <c r="BN633" i="1"/>
  <c r="BP633" i="1"/>
  <c r="BT633" i="1"/>
  <c r="BV633" i="1"/>
  <c r="BX633" i="1"/>
  <c r="BZ633" i="1"/>
  <c r="CB633" i="1"/>
  <c r="CC633" i="1"/>
  <c r="CE633" i="1"/>
  <c r="A634" i="1"/>
  <c r="B634" i="1"/>
  <c r="C634" i="1"/>
  <c r="D634" i="1"/>
  <c r="E634" i="1"/>
  <c r="F634" i="1"/>
  <c r="G634" i="1"/>
  <c r="H634" i="1"/>
  <c r="I634" i="1"/>
  <c r="J634" i="1"/>
  <c r="K634" i="1"/>
  <c r="L634" i="1"/>
  <c r="M634" i="1"/>
  <c r="N634" i="1"/>
  <c r="O634" i="1"/>
  <c r="P634" i="1"/>
  <c r="AT634" i="1"/>
  <c r="BL634" i="1"/>
  <c r="BN634" i="1"/>
  <c r="Y634" i="1"/>
  <c r="BO634" i="1"/>
  <c r="BP634" i="1"/>
  <c r="Z634" i="1"/>
  <c r="BQ634" i="1"/>
  <c r="BR634" i="1"/>
  <c r="AA634" i="1"/>
  <c r="BS634" i="1"/>
  <c r="BT634" i="1"/>
  <c r="AB634" i="1"/>
  <c r="BU634" i="1"/>
  <c r="BV634" i="1"/>
  <c r="AC634" i="1"/>
  <c r="BW634" i="1"/>
  <c r="AD634" i="1"/>
  <c r="BY634" i="1"/>
  <c r="AE634" i="1"/>
  <c r="CA634" i="1"/>
  <c r="AF634" i="1"/>
  <c r="CD634" i="1"/>
  <c r="AG634" i="1"/>
  <c r="CF634" i="1"/>
  <c r="CG634" i="1"/>
  <c r="AH634" i="1"/>
  <c r="Q634" i="1"/>
  <c r="AI634" i="1"/>
  <c r="AJ634" i="1"/>
  <c r="AK634" i="1"/>
  <c r="AL634" i="1"/>
  <c r="AM634" i="1"/>
  <c r="AN634" i="1"/>
  <c r="AO634" i="1"/>
  <c r="AQ634" i="1"/>
  <c r="AR634" i="1"/>
  <c r="AS634" i="1"/>
  <c r="R634" i="1"/>
  <c r="AU634" i="1"/>
  <c r="AW634" i="1"/>
  <c r="AX634" i="1"/>
  <c r="AY634" i="1"/>
  <c r="AZ634" i="1"/>
  <c r="BA634" i="1"/>
  <c r="V634" i="1"/>
  <c r="W634" i="1"/>
  <c r="X634" i="1"/>
  <c r="BB634" i="1"/>
  <c r="BC634" i="1"/>
  <c r="BD634" i="1"/>
  <c r="BE634" i="1"/>
  <c r="BF634" i="1"/>
  <c r="BG634" i="1"/>
  <c r="BH634" i="1"/>
  <c r="BI634" i="1"/>
  <c r="BJ634" i="1"/>
  <c r="BK634" i="1"/>
  <c r="BM634" i="1"/>
  <c r="BX634" i="1"/>
  <c r="BZ634" i="1"/>
  <c r="CB634" i="1"/>
  <c r="CC634" i="1"/>
  <c r="CE634" i="1"/>
  <c r="A635" i="1"/>
  <c r="B635" i="1"/>
  <c r="C635" i="1"/>
  <c r="D635" i="1"/>
  <c r="E635" i="1"/>
  <c r="F635" i="1"/>
  <c r="G635" i="1"/>
  <c r="H635" i="1"/>
  <c r="I635" i="1"/>
  <c r="J635" i="1"/>
  <c r="K635" i="1"/>
  <c r="L635" i="1"/>
  <c r="M635" i="1"/>
  <c r="N635" i="1"/>
  <c r="O635" i="1"/>
  <c r="P635" i="1"/>
  <c r="AT635" i="1"/>
  <c r="BL635" i="1"/>
  <c r="BN635" i="1"/>
  <c r="Y635" i="1"/>
  <c r="BO635" i="1"/>
  <c r="BP635" i="1"/>
  <c r="Z635" i="1"/>
  <c r="BQ635" i="1"/>
  <c r="BR635" i="1"/>
  <c r="AA635" i="1"/>
  <c r="BS635" i="1"/>
  <c r="BT635" i="1"/>
  <c r="AB635" i="1"/>
  <c r="BU635" i="1"/>
  <c r="BV635" i="1"/>
  <c r="AC635" i="1"/>
  <c r="BW635" i="1"/>
  <c r="BX635" i="1"/>
  <c r="AD635" i="1"/>
  <c r="BY635" i="1"/>
  <c r="BZ635" i="1"/>
  <c r="AE635" i="1"/>
  <c r="CA635" i="1"/>
  <c r="AF635" i="1"/>
  <c r="CD635" i="1"/>
  <c r="AG635" i="1"/>
  <c r="CF635" i="1"/>
  <c r="CG635" i="1"/>
  <c r="AH635" i="1"/>
  <c r="Q635" i="1"/>
  <c r="AI635" i="1"/>
  <c r="AJ635" i="1"/>
  <c r="AK635" i="1"/>
  <c r="AL635" i="1"/>
  <c r="AM635" i="1"/>
  <c r="AN635" i="1"/>
  <c r="AO635" i="1"/>
  <c r="AQ635" i="1"/>
  <c r="AR635" i="1"/>
  <c r="AS635" i="1"/>
  <c r="R635" i="1"/>
  <c r="AU635" i="1"/>
  <c r="AW635" i="1"/>
  <c r="AX635" i="1"/>
  <c r="AY635" i="1"/>
  <c r="AZ635" i="1"/>
  <c r="BA635" i="1"/>
  <c r="V635" i="1"/>
  <c r="W635" i="1"/>
  <c r="X635" i="1"/>
  <c r="BB635" i="1"/>
  <c r="BC635" i="1"/>
  <c r="BD635" i="1"/>
  <c r="BE635" i="1"/>
  <c r="BF635" i="1"/>
  <c r="BG635" i="1"/>
  <c r="BH635" i="1"/>
  <c r="BI635" i="1"/>
  <c r="BJ635" i="1"/>
  <c r="BK635" i="1"/>
  <c r="BM635" i="1"/>
  <c r="CB635" i="1"/>
  <c r="CC635" i="1"/>
  <c r="CE635" i="1"/>
  <c r="A636" i="1"/>
  <c r="B636" i="1"/>
  <c r="C636" i="1"/>
  <c r="D636" i="1"/>
  <c r="E636" i="1"/>
  <c r="F636" i="1"/>
  <c r="G636" i="1"/>
  <c r="H636" i="1"/>
  <c r="I636" i="1"/>
  <c r="J636" i="1"/>
  <c r="K636" i="1"/>
  <c r="L636" i="1"/>
  <c r="M636" i="1"/>
  <c r="N636" i="1"/>
  <c r="O636" i="1"/>
  <c r="P636" i="1"/>
  <c r="AT636" i="1"/>
  <c r="BL636" i="1"/>
  <c r="BN636" i="1"/>
  <c r="Y636" i="1"/>
  <c r="BO636" i="1"/>
  <c r="BP636" i="1"/>
  <c r="Z636" i="1"/>
  <c r="BQ636" i="1"/>
  <c r="BR636" i="1"/>
  <c r="AA636" i="1"/>
  <c r="BS636" i="1"/>
  <c r="AB636" i="1"/>
  <c r="BU636" i="1"/>
  <c r="BV636" i="1"/>
  <c r="AC636" i="1"/>
  <c r="BW636" i="1"/>
  <c r="AD636" i="1"/>
  <c r="BY636" i="1"/>
  <c r="AE636" i="1"/>
  <c r="CA636" i="1"/>
  <c r="AF636" i="1"/>
  <c r="CD636" i="1"/>
  <c r="AG636" i="1"/>
  <c r="CF636" i="1"/>
  <c r="CG636" i="1"/>
  <c r="AH636" i="1"/>
  <c r="Q636" i="1"/>
  <c r="AI636" i="1"/>
  <c r="AJ636" i="1"/>
  <c r="AK636" i="1"/>
  <c r="AL636" i="1"/>
  <c r="AM636" i="1"/>
  <c r="AN636" i="1"/>
  <c r="AO636" i="1"/>
  <c r="AQ636" i="1"/>
  <c r="AR636" i="1"/>
  <c r="AS636" i="1"/>
  <c r="R636" i="1"/>
  <c r="AU636" i="1"/>
  <c r="AW636" i="1"/>
  <c r="AX636" i="1"/>
  <c r="AY636" i="1"/>
  <c r="AZ636" i="1"/>
  <c r="BA636" i="1"/>
  <c r="V636" i="1"/>
  <c r="W636" i="1"/>
  <c r="X636" i="1"/>
  <c r="BB636" i="1"/>
  <c r="BC636" i="1"/>
  <c r="BD636" i="1"/>
  <c r="BE636" i="1"/>
  <c r="BF636" i="1"/>
  <c r="BG636" i="1"/>
  <c r="BH636" i="1"/>
  <c r="BI636" i="1"/>
  <c r="BJ636" i="1"/>
  <c r="BK636" i="1"/>
  <c r="BM636" i="1"/>
  <c r="BT636" i="1"/>
  <c r="BX636" i="1"/>
  <c r="BZ636" i="1"/>
  <c r="CB636" i="1"/>
  <c r="CC636" i="1"/>
  <c r="CE636" i="1"/>
  <c r="A637" i="1"/>
  <c r="B637" i="1"/>
  <c r="C637" i="1"/>
  <c r="D637" i="1"/>
  <c r="E637" i="1"/>
  <c r="F637" i="1"/>
  <c r="G637" i="1"/>
  <c r="H637" i="1"/>
  <c r="I637" i="1"/>
  <c r="J637" i="1"/>
  <c r="K637" i="1"/>
  <c r="L637" i="1"/>
  <c r="M637" i="1"/>
  <c r="N637" i="1"/>
  <c r="O637" i="1"/>
  <c r="P637" i="1"/>
  <c r="AT637" i="1"/>
  <c r="BL637" i="1"/>
  <c r="BN637" i="1"/>
  <c r="Y637" i="1"/>
  <c r="BO637" i="1"/>
  <c r="BP637" i="1"/>
  <c r="Z637" i="1"/>
  <c r="BQ637" i="1"/>
  <c r="BR637" i="1"/>
  <c r="AA637" i="1"/>
  <c r="BS637" i="1"/>
  <c r="AB637" i="1"/>
  <c r="BU637" i="1"/>
  <c r="BV637" i="1"/>
  <c r="AC637" i="1"/>
  <c r="BW637" i="1"/>
  <c r="BX637" i="1"/>
  <c r="AD637" i="1"/>
  <c r="BY637" i="1"/>
  <c r="BZ637" i="1"/>
  <c r="AE637" i="1"/>
  <c r="CA637" i="1"/>
  <c r="AF637" i="1"/>
  <c r="CD637" i="1"/>
  <c r="AG637" i="1"/>
  <c r="CF637" i="1"/>
  <c r="CG637" i="1"/>
  <c r="AH637" i="1"/>
  <c r="Q637" i="1"/>
  <c r="AI637" i="1"/>
  <c r="AJ637" i="1"/>
  <c r="AK637" i="1"/>
  <c r="AL637" i="1"/>
  <c r="AM637" i="1"/>
  <c r="AN637" i="1"/>
  <c r="AO637" i="1"/>
  <c r="AQ637" i="1"/>
  <c r="AR637" i="1"/>
  <c r="AS637" i="1"/>
  <c r="R637" i="1"/>
  <c r="AU637" i="1"/>
  <c r="AW637" i="1"/>
  <c r="AX637" i="1"/>
  <c r="AY637" i="1"/>
  <c r="AZ637" i="1"/>
  <c r="BA637" i="1"/>
  <c r="V637" i="1"/>
  <c r="X637" i="1"/>
  <c r="W637" i="1"/>
  <c r="BB637" i="1"/>
  <c r="BC637" i="1"/>
  <c r="BD637" i="1"/>
  <c r="BE637" i="1"/>
  <c r="BF637" i="1"/>
  <c r="BG637" i="1"/>
  <c r="BH637" i="1"/>
  <c r="BI637" i="1"/>
  <c r="BJ637" i="1"/>
  <c r="BK637" i="1"/>
  <c r="BM637" i="1"/>
  <c r="BT637" i="1"/>
  <c r="CB637" i="1"/>
  <c r="CC637" i="1"/>
  <c r="CE637" i="1"/>
  <c r="A638" i="1"/>
  <c r="B638" i="1"/>
  <c r="C638" i="1"/>
  <c r="D638" i="1"/>
  <c r="E638" i="1"/>
  <c r="F638" i="1"/>
  <c r="G638" i="1"/>
  <c r="H638" i="1"/>
  <c r="I638" i="1"/>
  <c r="J638" i="1"/>
  <c r="K638" i="1"/>
  <c r="L638" i="1"/>
  <c r="M638" i="1"/>
  <c r="N638" i="1"/>
  <c r="O638" i="1"/>
  <c r="P638" i="1"/>
  <c r="AT638" i="1"/>
  <c r="BL638" i="1"/>
  <c r="BN638" i="1"/>
  <c r="Y638" i="1"/>
  <c r="BO638" i="1"/>
  <c r="BP638" i="1"/>
  <c r="Z638" i="1"/>
  <c r="BQ638" i="1"/>
  <c r="BR638" i="1"/>
  <c r="AA638" i="1"/>
  <c r="BS638" i="1"/>
  <c r="AB638" i="1"/>
  <c r="BU638" i="1"/>
  <c r="AC638" i="1"/>
  <c r="BW638" i="1"/>
  <c r="AD638" i="1"/>
  <c r="BY638" i="1"/>
  <c r="AE638" i="1"/>
  <c r="CA638" i="1"/>
  <c r="AF638" i="1"/>
  <c r="CD638" i="1"/>
  <c r="AG638" i="1"/>
  <c r="CF638" i="1"/>
  <c r="CG638" i="1"/>
  <c r="AH638" i="1"/>
  <c r="Q638" i="1"/>
  <c r="AI638" i="1"/>
  <c r="AJ638" i="1"/>
  <c r="AK638" i="1"/>
  <c r="AL638" i="1"/>
  <c r="AM638" i="1"/>
  <c r="AN638" i="1"/>
  <c r="AO638" i="1"/>
  <c r="AQ638" i="1"/>
  <c r="AR638" i="1"/>
  <c r="AS638" i="1"/>
  <c r="R638" i="1"/>
  <c r="AU638" i="1"/>
  <c r="AW638" i="1"/>
  <c r="AX638" i="1"/>
  <c r="AY638" i="1"/>
  <c r="AZ638" i="1"/>
  <c r="BA638" i="1"/>
  <c r="V638" i="1"/>
  <c r="X638" i="1"/>
  <c r="W638" i="1"/>
  <c r="BB638" i="1"/>
  <c r="BC638" i="1"/>
  <c r="BD638" i="1"/>
  <c r="BE638" i="1"/>
  <c r="BF638" i="1"/>
  <c r="BG638" i="1"/>
  <c r="BH638" i="1"/>
  <c r="BI638" i="1"/>
  <c r="BJ638" i="1"/>
  <c r="BK638" i="1"/>
  <c r="BM638" i="1"/>
  <c r="BT638" i="1"/>
  <c r="BV638" i="1"/>
  <c r="BX638" i="1"/>
  <c r="BZ638" i="1"/>
  <c r="CB638" i="1"/>
  <c r="CC638" i="1"/>
  <c r="CE638" i="1"/>
  <c r="A639" i="1"/>
  <c r="B639" i="1"/>
  <c r="C639" i="1"/>
  <c r="D639" i="1"/>
  <c r="E639" i="1"/>
  <c r="F639" i="1"/>
  <c r="G639" i="1"/>
  <c r="H639" i="1"/>
  <c r="I639" i="1"/>
  <c r="J639" i="1"/>
  <c r="K639" i="1"/>
  <c r="L639" i="1"/>
  <c r="M639" i="1"/>
  <c r="N639" i="1"/>
  <c r="O639" i="1"/>
  <c r="P639" i="1"/>
  <c r="AT639" i="1"/>
  <c r="BL639" i="1"/>
  <c r="BN639" i="1"/>
  <c r="Y639" i="1"/>
  <c r="BO639" i="1"/>
  <c r="BP639" i="1"/>
  <c r="Z639" i="1"/>
  <c r="BQ639" i="1"/>
  <c r="BR639" i="1"/>
  <c r="AA639" i="1"/>
  <c r="BS639" i="1"/>
  <c r="BT639" i="1"/>
  <c r="AB639" i="1"/>
  <c r="BU639" i="1"/>
  <c r="BV639" i="1"/>
  <c r="AC639" i="1"/>
  <c r="BW639" i="1"/>
  <c r="AD639" i="1"/>
  <c r="BY639" i="1"/>
  <c r="AE639" i="1"/>
  <c r="CA639" i="1"/>
  <c r="AF639" i="1"/>
  <c r="CD639" i="1"/>
  <c r="AG639" i="1"/>
  <c r="CF639" i="1"/>
  <c r="CG639" i="1"/>
  <c r="AH639" i="1"/>
  <c r="Q639" i="1"/>
  <c r="AI639" i="1"/>
  <c r="AJ639" i="1"/>
  <c r="AK639" i="1"/>
  <c r="AL639" i="1"/>
  <c r="AM639" i="1"/>
  <c r="AN639" i="1"/>
  <c r="AO639" i="1"/>
  <c r="AQ639" i="1"/>
  <c r="AR639" i="1"/>
  <c r="AS639" i="1"/>
  <c r="R639" i="1"/>
  <c r="AU639" i="1"/>
  <c r="AW639" i="1"/>
  <c r="AX639" i="1"/>
  <c r="AY639" i="1"/>
  <c r="AZ639" i="1"/>
  <c r="BA639" i="1"/>
  <c r="V639" i="1"/>
  <c r="BB639" i="1"/>
  <c r="BC639" i="1"/>
  <c r="BD639" i="1"/>
  <c r="BE639" i="1"/>
  <c r="BF639" i="1"/>
  <c r="BG639" i="1"/>
  <c r="BH639" i="1"/>
  <c r="BI639" i="1"/>
  <c r="BJ639" i="1"/>
  <c r="BK639" i="1"/>
  <c r="BM639" i="1"/>
  <c r="BX639" i="1"/>
  <c r="BZ639" i="1"/>
  <c r="CB639" i="1"/>
  <c r="CC639" i="1"/>
  <c r="CE639" i="1"/>
  <c r="A640" i="1"/>
  <c r="B640" i="1"/>
  <c r="C640" i="1"/>
  <c r="D640" i="1"/>
  <c r="E640" i="1"/>
  <c r="F640" i="1"/>
  <c r="G640" i="1"/>
  <c r="H640" i="1"/>
  <c r="I640" i="1"/>
  <c r="J640" i="1"/>
  <c r="K640" i="1"/>
  <c r="L640" i="1"/>
  <c r="M640" i="1"/>
  <c r="N640" i="1"/>
  <c r="O640" i="1"/>
  <c r="P640" i="1"/>
  <c r="AT640" i="1"/>
  <c r="BL640" i="1"/>
  <c r="BN640" i="1"/>
  <c r="Y640" i="1"/>
  <c r="BO640" i="1"/>
  <c r="BP640" i="1"/>
  <c r="Z640" i="1"/>
  <c r="BQ640" i="1"/>
  <c r="BR640" i="1"/>
  <c r="AA640" i="1"/>
  <c r="BS640" i="1"/>
  <c r="BT640" i="1"/>
  <c r="AB640" i="1"/>
  <c r="BU640" i="1"/>
  <c r="BV640" i="1"/>
  <c r="AC640" i="1"/>
  <c r="BW640" i="1"/>
  <c r="BX640" i="1"/>
  <c r="AD640" i="1"/>
  <c r="BY640" i="1"/>
  <c r="BZ640" i="1"/>
  <c r="AE640" i="1"/>
  <c r="CA640" i="1"/>
  <c r="AF640" i="1"/>
  <c r="CD640" i="1"/>
  <c r="AG640" i="1"/>
  <c r="CF640" i="1"/>
  <c r="CG640" i="1"/>
  <c r="AH640" i="1"/>
  <c r="Q640" i="1"/>
  <c r="AI640" i="1"/>
  <c r="AJ640" i="1"/>
  <c r="AK640" i="1"/>
  <c r="AL640" i="1"/>
  <c r="AM640" i="1"/>
  <c r="AN640" i="1"/>
  <c r="AO640" i="1"/>
  <c r="AQ640" i="1"/>
  <c r="AR640" i="1"/>
  <c r="AS640" i="1"/>
  <c r="R640" i="1"/>
  <c r="AU640" i="1"/>
  <c r="AW640" i="1"/>
  <c r="AX640" i="1"/>
  <c r="AY640" i="1"/>
  <c r="AZ640" i="1"/>
  <c r="BA640" i="1"/>
  <c r="V640" i="1"/>
  <c r="W640" i="1"/>
  <c r="X640" i="1"/>
  <c r="BB640" i="1"/>
  <c r="BC640" i="1"/>
  <c r="BD640" i="1"/>
  <c r="BE640" i="1"/>
  <c r="BF640" i="1"/>
  <c r="BG640" i="1"/>
  <c r="BH640" i="1"/>
  <c r="BI640" i="1"/>
  <c r="BJ640" i="1"/>
  <c r="BK640" i="1"/>
  <c r="BM640" i="1"/>
  <c r="CB640" i="1"/>
  <c r="CC640" i="1"/>
  <c r="CE640" i="1"/>
  <c r="A641" i="1"/>
  <c r="B641" i="1"/>
  <c r="C641" i="1"/>
  <c r="D641" i="1"/>
  <c r="E641" i="1"/>
  <c r="F641" i="1"/>
  <c r="G641" i="1"/>
  <c r="H641" i="1"/>
  <c r="I641" i="1"/>
  <c r="J641" i="1"/>
  <c r="K641" i="1"/>
  <c r="L641" i="1"/>
  <c r="M641" i="1"/>
  <c r="N641" i="1"/>
  <c r="O641" i="1"/>
  <c r="P641" i="1"/>
  <c r="AT641" i="1"/>
  <c r="BL641" i="1"/>
  <c r="Y641" i="1"/>
  <c r="BO641" i="1"/>
  <c r="Z641" i="1"/>
  <c r="BQ641" i="1"/>
  <c r="BR641" i="1"/>
  <c r="AA641" i="1"/>
  <c r="BS641" i="1"/>
  <c r="AB641" i="1"/>
  <c r="BU641" i="1"/>
  <c r="AC641" i="1"/>
  <c r="BW641" i="1"/>
  <c r="AD641" i="1"/>
  <c r="BY641" i="1"/>
  <c r="AE641" i="1"/>
  <c r="CA641" i="1"/>
  <c r="AF641" i="1"/>
  <c r="CD641" i="1"/>
  <c r="AG641" i="1"/>
  <c r="CF641" i="1"/>
  <c r="CG641" i="1"/>
  <c r="AH641" i="1"/>
  <c r="Q641" i="1"/>
  <c r="AI641" i="1"/>
  <c r="AJ641" i="1"/>
  <c r="AK641" i="1"/>
  <c r="AL641" i="1"/>
  <c r="AM641" i="1"/>
  <c r="AN641" i="1"/>
  <c r="AO641" i="1"/>
  <c r="AQ641" i="1"/>
  <c r="AR641" i="1"/>
  <c r="AS641" i="1"/>
  <c r="R641" i="1"/>
  <c r="AU641" i="1"/>
  <c r="AW641" i="1"/>
  <c r="AX641" i="1"/>
  <c r="AY641" i="1"/>
  <c r="AZ641" i="1"/>
  <c r="BA641" i="1"/>
  <c r="V641" i="1"/>
  <c r="W641" i="1"/>
  <c r="X641" i="1"/>
  <c r="BB641" i="1"/>
  <c r="BC641" i="1"/>
  <c r="BD641" i="1"/>
  <c r="BE641" i="1"/>
  <c r="BF641" i="1"/>
  <c r="BG641" i="1"/>
  <c r="BH641" i="1"/>
  <c r="BI641" i="1"/>
  <c r="BJ641" i="1"/>
  <c r="BK641" i="1"/>
  <c r="BM641" i="1"/>
  <c r="BN641" i="1"/>
  <c r="BP641" i="1"/>
  <c r="BT641" i="1"/>
  <c r="BV641" i="1"/>
  <c r="BX641" i="1"/>
  <c r="BZ641" i="1"/>
  <c r="CB641" i="1"/>
  <c r="CC641" i="1"/>
  <c r="CE641" i="1"/>
  <c r="A642" i="1"/>
  <c r="B642" i="1"/>
  <c r="C642" i="1"/>
  <c r="D642" i="1"/>
  <c r="E642" i="1"/>
  <c r="F642" i="1"/>
  <c r="G642" i="1"/>
  <c r="H642" i="1"/>
  <c r="I642" i="1"/>
  <c r="J642" i="1"/>
  <c r="K642" i="1"/>
  <c r="L642" i="1"/>
  <c r="M642" i="1"/>
  <c r="N642" i="1"/>
  <c r="O642" i="1"/>
  <c r="P642" i="1"/>
  <c r="AT642" i="1"/>
  <c r="BL642" i="1"/>
  <c r="BN642" i="1"/>
  <c r="Y642" i="1"/>
  <c r="BO642" i="1"/>
  <c r="BP642" i="1"/>
  <c r="Z642" i="1"/>
  <c r="BQ642" i="1"/>
  <c r="BR642" i="1"/>
  <c r="AA642" i="1"/>
  <c r="BS642" i="1"/>
  <c r="BT642" i="1"/>
  <c r="AB642" i="1"/>
  <c r="BU642" i="1"/>
  <c r="BV642" i="1"/>
  <c r="AC642" i="1"/>
  <c r="BW642" i="1"/>
  <c r="BX642" i="1"/>
  <c r="AD642" i="1"/>
  <c r="BY642" i="1"/>
  <c r="BZ642" i="1"/>
  <c r="AE642" i="1"/>
  <c r="CA642" i="1"/>
  <c r="AF642" i="1"/>
  <c r="CD642" i="1"/>
  <c r="AG642" i="1"/>
  <c r="CF642" i="1"/>
  <c r="CG642" i="1"/>
  <c r="AH642" i="1"/>
  <c r="Q642" i="1"/>
  <c r="AI642" i="1"/>
  <c r="AJ642" i="1"/>
  <c r="AK642" i="1"/>
  <c r="AL642" i="1"/>
  <c r="AM642" i="1"/>
  <c r="AN642" i="1"/>
  <c r="AO642" i="1"/>
  <c r="AQ642" i="1"/>
  <c r="AR642" i="1"/>
  <c r="AS642" i="1"/>
  <c r="R642" i="1"/>
  <c r="AU642" i="1"/>
  <c r="AW642" i="1"/>
  <c r="AX642" i="1"/>
  <c r="AY642" i="1"/>
  <c r="AZ642" i="1"/>
  <c r="BA642" i="1"/>
  <c r="V642" i="1"/>
  <c r="X642" i="1"/>
  <c r="W642" i="1"/>
  <c r="BB642" i="1"/>
  <c r="BC642" i="1"/>
  <c r="BD642" i="1"/>
  <c r="BE642" i="1"/>
  <c r="BF642" i="1"/>
  <c r="BG642" i="1"/>
  <c r="BH642" i="1"/>
  <c r="BI642" i="1"/>
  <c r="BJ642" i="1"/>
  <c r="BK642" i="1"/>
  <c r="BM642" i="1"/>
  <c r="CB642" i="1"/>
  <c r="CC642" i="1"/>
  <c r="CE642" i="1"/>
  <c r="A643" i="1"/>
  <c r="B643" i="1"/>
  <c r="C643" i="1"/>
  <c r="D643" i="1"/>
  <c r="E643" i="1"/>
  <c r="F643" i="1"/>
  <c r="G643" i="1"/>
  <c r="H643" i="1"/>
  <c r="I643" i="1"/>
  <c r="J643" i="1"/>
  <c r="K643" i="1"/>
  <c r="L643" i="1"/>
  <c r="M643" i="1"/>
  <c r="N643" i="1"/>
  <c r="O643" i="1"/>
  <c r="P643" i="1"/>
  <c r="AT643" i="1"/>
  <c r="BL643" i="1"/>
  <c r="Y643" i="1"/>
  <c r="BO643" i="1"/>
  <c r="Z643" i="1"/>
  <c r="BQ643" i="1"/>
  <c r="AA643" i="1"/>
  <c r="BS643" i="1"/>
  <c r="AB643" i="1"/>
  <c r="BU643" i="1"/>
  <c r="AC643" i="1"/>
  <c r="BW643" i="1"/>
  <c r="AD643" i="1"/>
  <c r="BY643" i="1"/>
  <c r="AE643" i="1"/>
  <c r="CA643" i="1"/>
  <c r="AF643" i="1"/>
  <c r="CD643" i="1"/>
  <c r="AG643" i="1"/>
  <c r="CF643" i="1"/>
  <c r="CG643" i="1"/>
  <c r="AH643" i="1"/>
  <c r="Q643" i="1"/>
  <c r="AI643" i="1"/>
  <c r="AJ643" i="1"/>
  <c r="AK643" i="1"/>
  <c r="AL643" i="1"/>
  <c r="AM643" i="1"/>
  <c r="AN643" i="1"/>
  <c r="AO643" i="1"/>
  <c r="AQ643" i="1"/>
  <c r="AR643" i="1"/>
  <c r="AS643" i="1"/>
  <c r="R643" i="1"/>
  <c r="AU643" i="1"/>
  <c r="AW643" i="1"/>
  <c r="AX643" i="1"/>
  <c r="AY643" i="1"/>
  <c r="AZ643" i="1"/>
  <c r="BA643" i="1"/>
  <c r="V643" i="1"/>
  <c r="X643" i="1"/>
  <c r="W643" i="1"/>
  <c r="BB643" i="1"/>
  <c r="BC643" i="1"/>
  <c r="BD643" i="1"/>
  <c r="BE643" i="1"/>
  <c r="BF643" i="1"/>
  <c r="BG643" i="1"/>
  <c r="BH643" i="1"/>
  <c r="BI643" i="1"/>
  <c r="BJ643" i="1"/>
  <c r="BK643" i="1"/>
  <c r="BM643" i="1"/>
  <c r="BN643" i="1"/>
  <c r="BP643" i="1"/>
  <c r="BR643" i="1"/>
  <c r="BT643" i="1"/>
  <c r="BV643" i="1"/>
  <c r="BX643" i="1"/>
  <c r="BZ643" i="1"/>
  <c r="CB643" i="1"/>
  <c r="CC643" i="1"/>
  <c r="CE643" i="1"/>
  <c r="A644" i="1"/>
  <c r="B644" i="1"/>
  <c r="C644" i="1"/>
  <c r="D644" i="1"/>
  <c r="E644" i="1"/>
  <c r="F644" i="1"/>
  <c r="G644" i="1"/>
  <c r="H644" i="1"/>
  <c r="I644" i="1"/>
  <c r="J644" i="1"/>
  <c r="K644" i="1"/>
  <c r="L644" i="1"/>
  <c r="M644" i="1"/>
  <c r="N644" i="1"/>
  <c r="O644" i="1"/>
  <c r="P644" i="1"/>
  <c r="AT644" i="1"/>
  <c r="BL644" i="1"/>
  <c r="BN644" i="1"/>
  <c r="Y644" i="1"/>
  <c r="BO644" i="1"/>
  <c r="BP644" i="1"/>
  <c r="Z644" i="1"/>
  <c r="BQ644" i="1"/>
  <c r="BR644" i="1"/>
  <c r="AA644" i="1"/>
  <c r="BS644" i="1"/>
  <c r="BT644" i="1"/>
  <c r="AB644" i="1"/>
  <c r="BU644" i="1"/>
  <c r="BV644" i="1"/>
  <c r="AC644" i="1"/>
  <c r="BW644" i="1"/>
  <c r="BX644" i="1"/>
  <c r="AD644" i="1"/>
  <c r="BY644" i="1"/>
  <c r="AE644" i="1"/>
  <c r="CA644" i="1"/>
  <c r="AF644" i="1"/>
  <c r="CD644" i="1"/>
  <c r="AG644" i="1"/>
  <c r="CF644" i="1"/>
  <c r="CG644" i="1"/>
  <c r="AH644" i="1"/>
  <c r="Q644" i="1"/>
  <c r="AI644" i="1"/>
  <c r="AJ644" i="1"/>
  <c r="AK644" i="1"/>
  <c r="AL644" i="1"/>
  <c r="AM644" i="1"/>
  <c r="AN644" i="1"/>
  <c r="AO644" i="1"/>
  <c r="AQ644" i="1"/>
  <c r="AR644" i="1"/>
  <c r="AS644" i="1"/>
  <c r="R644" i="1"/>
  <c r="AU644" i="1"/>
  <c r="AW644" i="1"/>
  <c r="AX644" i="1"/>
  <c r="AY644" i="1"/>
  <c r="AZ644" i="1"/>
  <c r="BA644" i="1"/>
  <c r="V644" i="1"/>
  <c r="BB644" i="1"/>
  <c r="BC644" i="1"/>
  <c r="BD644" i="1"/>
  <c r="BE644" i="1"/>
  <c r="BF644" i="1"/>
  <c r="BG644" i="1"/>
  <c r="BH644" i="1"/>
  <c r="BI644" i="1"/>
  <c r="BJ644" i="1"/>
  <c r="BK644" i="1"/>
  <c r="BM644" i="1"/>
  <c r="BZ644" i="1"/>
  <c r="CB644" i="1"/>
  <c r="CC644" i="1"/>
  <c r="CE644" i="1"/>
  <c r="A645" i="1"/>
  <c r="B645" i="1"/>
  <c r="C645" i="1"/>
  <c r="D645" i="1"/>
  <c r="E645" i="1"/>
  <c r="F645" i="1"/>
  <c r="G645" i="1"/>
  <c r="H645" i="1"/>
  <c r="I645" i="1"/>
  <c r="J645" i="1"/>
  <c r="K645" i="1"/>
  <c r="L645" i="1"/>
  <c r="M645" i="1"/>
  <c r="N645" i="1"/>
  <c r="O645" i="1"/>
  <c r="P645" i="1"/>
  <c r="AT645" i="1"/>
  <c r="BL645" i="1"/>
  <c r="BN645" i="1"/>
  <c r="Y645" i="1"/>
  <c r="BO645" i="1"/>
  <c r="BP645" i="1"/>
  <c r="Z645" i="1"/>
  <c r="BQ645" i="1"/>
  <c r="BR645" i="1"/>
  <c r="AA645" i="1"/>
  <c r="BS645" i="1"/>
  <c r="BT645" i="1"/>
  <c r="AB645" i="1"/>
  <c r="BU645" i="1"/>
  <c r="BV645" i="1"/>
  <c r="AC645" i="1"/>
  <c r="BW645" i="1"/>
  <c r="BX645" i="1"/>
  <c r="AD645" i="1"/>
  <c r="BY645" i="1"/>
  <c r="BZ645" i="1"/>
  <c r="AE645" i="1"/>
  <c r="CA645" i="1"/>
  <c r="CC645" i="1"/>
  <c r="AF645" i="1"/>
  <c r="CD645" i="1"/>
  <c r="AG645" i="1"/>
  <c r="CF645" i="1"/>
  <c r="CG645" i="1"/>
  <c r="AH645" i="1"/>
  <c r="Q645" i="1"/>
  <c r="AI645" i="1"/>
  <c r="AJ645" i="1"/>
  <c r="AK645" i="1"/>
  <c r="AL645" i="1"/>
  <c r="AM645" i="1"/>
  <c r="AN645" i="1"/>
  <c r="AO645" i="1"/>
  <c r="AQ645" i="1"/>
  <c r="AR645" i="1"/>
  <c r="AS645" i="1"/>
  <c r="R645" i="1"/>
  <c r="AU645" i="1"/>
  <c r="AW645" i="1"/>
  <c r="AX645" i="1"/>
  <c r="AY645" i="1"/>
  <c r="AZ645" i="1"/>
  <c r="BA645" i="1"/>
  <c r="V645" i="1"/>
  <c r="W645" i="1"/>
  <c r="X645" i="1"/>
  <c r="BB645" i="1"/>
  <c r="BC645" i="1"/>
  <c r="BD645" i="1"/>
  <c r="BE645" i="1"/>
  <c r="BF645" i="1"/>
  <c r="BG645" i="1"/>
  <c r="BH645" i="1"/>
  <c r="BI645" i="1"/>
  <c r="BJ645" i="1"/>
  <c r="BK645" i="1"/>
  <c r="BM645" i="1"/>
  <c r="CB645" i="1"/>
  <c r="CE645" i="1"/>
  <c r="A646" i="1"/>
  <c r="B646" i="1"/>
  <c r="C646" i="1"/>
  <c r="D646" i="1"/>
  <c r="E646" i="1"/>
  <c r="F646" i="1"/>
  <c r="G646" i="1"/>
  <c r="H646" i="1"/>
  <c r="I646" i="1"/>
  <c r="J646" i="1"/>
  <c r="K646" i="1"/>
  <c r="L646" i="1"/>
  <c r="M646" i="1"/>
  <c r="N646" i="1"/>
  <c r="O646" i="1"/>
  <c r="P646" i="1"/>
  <c r="AT646" i="1"/>
  <c r="BL646" i="1"/>
  <c r="BN646" i="1"/>
  <c r="Y646" i="1"/>
  <c r="BO646" i="1"/>
  <c r="BP646" i="1"/>
  <c r="Z646" i="1"/>
  <c r="BQ646" i="1"/>
  <c r="BR646" i="1"/>
  <c r="AA646" i="1"/>
  <c r="BS646" i="1"/>
  <c r="BT646" i="1"/>
  <c r="AB646" i="1"/>
  <c r="BU646" i="1"/>
  <c r="BV646" i="1"/>
  <c r="AC646" i="1"/>
  <c r="BW646" i="1"/>
  <c r="AD646" i="1"/>
  <c r="BY646" i="1"/>
  <c r="AE646" i="1"/>
  <c r="CA646" i="1"/>
  <c r="AF646" i="1"/>
  <c r="CD646" i="1"/>
  <c r="AG646" i="1"/>
  <c r="CF646" i="1"/>
  <c r="CG646" i="1"/>
  <c r="AH646" i="1"/>
  <c r="Q646" i="1"/>
  <c r="AI646" i="1"/>
  <c r="AJ646" i="1"/>
  <c r="AK646" i="1"/>
  <c r="AL646" i="1"/>
  <c r="AM646" i="1"/>
  <c r="AN646" i="1"/>
  <c r="AO646" i="1"/>
  <c r="AQ646" i="1"/>
  <c r="AR646" i="1"/>
  <c r="AS646" i="1"/>
  <c r="R646" i="1"/>
  <c r="AU646" i="1"/>
  <c r="AW646" i="1"/>
  <c r="AX646" i="1"/>
  <c r="AY646" i="1"/>
  <c r="AZ646" i="1"/>
  <c r="BA646" i="1"/>
  <c r="V646" i="1"/>
  <c r="W646" i="1"/>
  <c r="X646" i="1"/>
  <c r="BB646" i="1"/>
  <c r="BC646" i="1"/>
  <c r="BD646" i="1"/>
  <c r="BE646" i="1"/>
  <c r="BF646" i="1"/>
  <c r="BG646" i="1"/>
  <c r="BH646" i="1"/>
  <c r="BI646" i="1"/>
  <c r="BJ646" i="1"/>
  <c r="BK646" i="1"/>
  <c r="BM646" i="1"/>
  <c r="BX646" i="1"/>
  <c r="BZ646" i="1"/>
  <c r="CB646" i="1"/>
  <c r="CC646" i="1"/>
  <c r="CE646" i="1"/>
  <c r="A647" i="1"/>
  <c r="B647" i="1"/>
  <c r="C647" i="1"/>
  <c r="D647" i="1"/>
  <c r="E647" i="1"/>
  <c r="F647" i="1"/>
  <c r="G647" i="1"/>
  <c r="H647" i="1"/>
  <c r="I647" i="1"/>
  <c r="J647" i="1"/>
  <c r="K647" i="1"/>
  <c r="L647" i="1"/>
  <c r="M647" i="1"/>
  <c r="N647" i="1"/>
  <c r="O647" i="1"/>
  <c r="P647" i="1"/>
  <c r="AT647" i="1"/>
  <c r="BL647" i="1"/>
  <c r="Y647" i="1"/>
  <c r="BO647" i="1"/>
  <c r="Z647" i="1"/>
  <c r="BQ647" i="1"/>
  <c r="BR647" i="1"/>
  <c r="AA647" i="1"/>
  <c r="BS647" i="1"/>
  <c r="AB647" i="1"/>
  <c r="BU647" i="1"/>
  <c r="BV647" i="1"/>
  <c r="AC647" i="1"/>
  <c r="BW647" i="1"/>
  <c r="AD647" i="1"/>
  <c r="BY647" i="1"/>
  <c r="AE647" i="1"/>
  <c r="CA647" i="1"/>
  <c r="AF647" i="1"/>
  <c r="CD647" i="1"/>
  <c r="AG647" i="1"/>
  <c r="CF647" i="1"/>
  <c r="CG647" i="1"/>
  <c r="AH647" i="1"/>
  <c r="Q647" i="1"/>
  <c r="AI647" i="1"/>
  <c r="AJ647" i="1"/>
  <c r="AK647" i="1"/>
  <c r="AL647" i="1"/>
  <c r="AM647" i="1"/>
  <c r="AN647" i="1"/>
  <c r="AO647" i="1"/>
  <c r="AQ647" i="1"/>
  <c r="AR647" i="1"/>
  <c r="AS647" i="1"/>
  <c r="R647" i="1"/>
  <c r="AU647" i="1"/>
  <c r="AW647" i="1"/>
  <c r="AX647" i="1"/>
  <c r="AY647" i="1"/>
  <c r="AZ647" i="1"/>
  <c r="BA647" i="1"/>
  <c r="V647" i="1"/>
  <c r="W647" i="1"/>
  <c r="X647" i="1"/>
  <c r="BB647" i="1"/>
  <c r="BC647" i="1"/>
  <c r="BD647" i="1"/>
  <c r="BE647" i="1"/>
  <c r="BF647" i="1"/>
  <c r="BG647" i="1"/>
  <c r="BH647" i="1"/>
  <c r="BI647" i="1"/>
  <c r="BJ647" i="1"/>
  <c r="BK647" i="1"/>
  <c r="BM647" i="1"/>
  <c r="BN647" i="1"/>
  <c r="BP647" i="1"/>
  <c r="BT647" i="1"/>
  <c r="BX647" i="1"/>
  <c r="BZ647" i="1"/>
  <c r="CB647" i="1"/>
  <c r="CC647" i="1"/>
  <c r="CE647" i="1"/>
  <c r="A648" i="1"/>
  <c r="B648" i="1"/>
  <c r="C648" i="1"/>
  <c r="D648" i="1"/>
  <c r="E648" i="1"/>
  <c r="F648" i="1"/>
  <c r="G648" i="1"/>
  <c r="H648" i="1"/>
  <c r="I648" i="1"/>
  <c r="J648" i="1"/>
  <c r="K648" i="1"/>
  <c r="L648" i="1"/>
  <c r="M648" i="1"/>
  <c r="N648" i="1"/>
  <c r="O648" i="1"/>
  <c r="P648" i="1"/>
  <c r="AT648" i="1"/>
  <c r="BL648" i="1"/>
  <c r="BN648" i="1"/>
  <c r="Y648" i="1"/>
  <c r="BO648" i="1"/>
  <c r="BP648" i="1"/>
  <c r="Z648" i="1"/>
  <c r="BQ648" i="1"/>
  <c r="BR648" i="1"/>
  <c r="AA648" i="1"/>
  <c r="BS648" i="1"/>
  <c r="BT648" i="1"/>
  <c r="AB648" i="1"/>
  <c r="BU648" i="1"/>
  <c r="BV648" i="1"/>
  <c r="AC648" i="1"/>
  <c r="BW648" i="1"/>
  <c r="BX648" i="1"/>
  <c r="AD648" i="1"/>
  <c r="BY648" i="1"/>
  <c r="BZ648" i="1"/>
  <c r="AE648" i="1"/>
  <c r="CA648" i="1"/>
  <c r="CC648" i="1"/>
  <c r="AF648" i="1"/>
  <c r="CD648" i="1"/>
  <c r="AG648" i="1"/>
  <c r="CF648" i="1"/>
  <c r="CG648" i="1"/>
  <c r="AH648" i="1"/>
  <c r="Q648" i="1"/>
  <c r="AI648" i="1"/>
  <c r="AJ648" i="1"/>
  <c r="AK648" i="1"/>
  <c r="AL648" i="1"/>
  <c r="AM648" i="1"/>
  <c r="AN648" i="1"/>
  <c r="AO648" i="1"/>
  <c r="AQ648" i="1"/>
  <c r="AR648" i="1"/>
  <c r="AS648" i="1"/>
  <c r="R648" i="1"/>
  <c r="AU648" i="1"/>
  <c r="AW648" i="1"/>
  <c r="AX648" i="1"/>
  <c r="AY648" i="1"/>
  <c r="AZ648" i="1"/>
  <c r="BA648" i="1"/>
  <c r="V648" i="1"/>
  <c r="W648" i="1"/>
  <c r="X648" i="1"/>
  <c r="BB648" i="1"/>
  <c r="BC648" i="1"/>
  <c r="BD648" i="1"/>
  <c r="BE648" i="1"/>
  <c r="BF648" i="1"/>
  <c r="BG648" i="1"/>
  <c r="BH648" i="1"/>
  <c r="BI648" i="1"/>
  <c r="BJ648" i="1"/>
  <c r="BK648" i="1"/>
  <c r="BM648" i="1"/>
  <c r="CB648" i="1"/>
  <c r="CE648" i="1"/>
  <c r="A649" i="1"/>
  <c r="B649" i="1"/>
  <c r="C649" i="1"/>
  <c r="D649" i="1"/>
  <c r="E649" i="1"/>
  <c r="F649" i="1"/>
  <c r="G649" i="1"/>
  <c r="H649" i="1"/>
  <c r="I649" i="1"/>
  <c r="J649" i="1"/>
  <c r="K649" i="1"/>
  <c r="L649" i="1"/>
  <c r="M649" i="1"/>
  <c r="N649" i="1"/>
  <c r="O649" i="1"/>
  <c r="P649" i="1"/>
  <c r="AT649" i="1"/>
  <c r="BL649" i="1"/>
  <c r="BN649" i="1"/>
  <c r="Y649" i="1"/>
  <c r="BO649" i="1"/>
  <c r="BP649" i="1"/>
  <c r="Z649" i="1"/>
  <c r="BQ649" i="1"/>
  <c r="BR649" i="1"/>
  <c r="AA649" i="1"/>
  <c r="BS649" i="1"/>
  <c r="AB649" i="1"/>
  <c r="BU649" i="1"/>
  <c r="BV649" i="1"/>
  <c r="AC649" i="1"/>
  <c r="BW649" i="1"/>
  <c r="AD649" i="1"/>
  <c r="BY649" i="1"/>
  <c r="AE649" i="1"/>
  <c r="CA649" i="1"/>
  <c r="AF649" i="1"/>
  <c r="CD649" i="1"/>
  <c r="AG649" i="1"/>
  <c r="CF649" i="1"/>
  <c r="CG649" i="1"/>
  <c r="AH649" i="1"/>
  <c r="Q649" i="1"/>
  <c r="AI649" i="1"/>
  <c r="AJ649" i="1"/>
  <c r="AK649" i="1"/>
  <c r="AL649" i="1"/>
  <c r="AM649" i="1"/>
  <c r="AN649" i="1"/>
  <c r="AO649" i="1"/>
  <c r="AQ649" i="1"/>
  <c r="AR649" i="1"/>
  <c r="AS649" i="1"/>
  <c r="R649" i="1"/>
  <c r="AU649" i="1"/>
  <c r="AW649" i="1"/>
  <c r="AX649" i="1"/>
  <c r="AY649" i="1"/>
  <c r="AZ649" i="1"/>
  <c r="BA649" i="1"/>
  <c r="V649" i="1"/>
  <c r="W649" i="1"/>
  <c r="X649" i="1"/>
  <c r="BB649" i="1"/>
  <c r="BC649" i="1"/>
  <c r="BD649" i="1"/>
  <c r="BE649" i="1"/>
  <c r="BF649" i="1"/>
  <c r="BG649" i="1"/>
  <c r="BH649" i="1"/>
  <c r="BI649" i="1"/>
  <c r="BJ649" i="1"/>
  <c r="BK649" i="1"/>
  <c r="BM649" i="1"/>
  <c r="BT649" i="1"/>
  <c r="BX649" i="1"/>
  <c r="BZ649" i="1"/>
  <c r="CB649" i="1"/>
  <c r="CC649" i="1"/>
  <c r="CE649" i="1"/>
  <c r="A650" i="1"/>
  <c r="B650" i="1"/>
  <c r="C650" i="1"/>
  <c r="D650" i="1"/>
  <c r="E650" i="1"/>
  <c r="F650" i="1"/>
  <c r="G650" i="1"/>
  <c r="H650" i="1"/>
  <c r="I650" i="1"/>
  <c r="J650" i="1"/>
  <c r="K650" i="1"/>
  <c r="L650" i="1"/>
  <c r="M650" i="1"/>
  <c r="N650" i="1"/>
  <c r="O650" i="1"/>
  <c r="P650" i="1"/>
  <c r="AT650" i="1"/>
  <c r="BL650" i="1"/>
  <c r="BN650" i="1"/>
  <c r="Y650" i="1"/>
  <c r="BO650" i="1"/>
  <c r="BP650" i="1"/>
  <c r="Z650" i="1"/>
  <c r="BQ650" i="1"/>
  <c r="BR650" i="1"/>
  <c r="AA650" i="1"/>
  <c r="BS650" i="1"/>
  <c r="AB650" i="1"/>
  <c r="BU650" i="1"/>
  <c r="AC650" i="1"/>
  <c r="BW650" i="1"/>
  <c r="AD650" i="1"/>
  <c r="BY650" i="1"/>
  <c r="AE650" i="1"/>
  <c r="CA650" i="1"/>
  <c r="AF650" i="1"/>
  <c r="CD650" i="1"/>
  <c r="AG650" i="1"/>
  <c r="CF650" i="1"/>
  <c r="CG650" i="1"/>
  <c r="AH650" i="1"/>
  <c r="Q650" i="1"/>
  <c r="AI650" i="1"/>
  <c r="AJ650" i="1"/>
  <c r="AK650" i="1"/>
  <c r="AL650" i="1"/>
  <c r="AM650" i="1"/>
  <c r="AN650" i="1"/>
  <c r="AO650" i="1"/>
  <c r="AQ650" i="1"/>
  <c r="AR650" i="1"/>
  <c r="AS650" i="1"/>
  <c r="R650" i="1"/>
  <c r="AU650" i="1"/>
  <c r="AW650" i="1"/>
  <c r="AX650" i="1"/>
  <c r="AY650" i="1"/>
  <c r="AZ650" i="1"/>
  <c r="BA650" i="1"/>
  <c r="V650" i="1"/>
  <c r="X650" i="1"/>
  <c r="W650" i="1"/>
  <c r="BB650" i="1"/>
  <c r="BC650" i="1"/>
  <c r="BD650" i="1"/>
  <c r="BE650" i="1"/>
  <c r="BF650" i="1"/>
  <c r="BG650" i="1"/>
  <c r="BH650" i="1"/>
  <c r="BI650" i="1"/>
  <c r="BJ650" i="1"/>
  <c r="BK650" i="1"/>
  <c r="BM650" i="1"/>
  <c r="BT650" i="1"/>
  <c r="BV650" i="1"/>
  <c r="BX650" i="1"/>
  <c r="BZ650" i="1"/>
  <c r="CB650" i="1"/>
  <c r="CC650" i="1"/>
  <c r="CE650" i="1"/>
  <c r="A651" i="1"/>
  <c r="B651" i="1"/>
  <c r="C651" i="1"/>
  <c r="D651" i="1"/>
  <c r="E651" i="1"/>
  <c r="F651" i="1"/>
  <c r="G651" i="1"/>
  <c r="H651" i="1"/>
  <c r="I651" i="1"/>
  <c r="J651" i="1"/>
  <c r="K651" i="1"/>
  <c r="L651" i="1"/>
  <c r="M651" i="1"/>
  <c r="N651" i="1"/>
  <c r="O651" i="1"/>
  <c r="P651" i="1"/>
  <c r="AT651" i="1"/>
  <c r="BL651" i="1"/>
  <c r="BN651" i="1"/>
  <c r="Y651" i="1"/>
  <c r="BO651" i="1"/>
  <c r="BP651" i="1"/>
  <c r="Z651" i="1"/>
  <c r="BQ651" i="1"/>
  <c r="BR651" i="1"/>
  <c r="AA651" i="1"/>
  <c r="BS651" i="1"/>
  <c r="AB651" i="1"/>
  <c r="BU651" i="1"/>
  <c r="AC651" i="1"/>
  <c r="BW651" i="1"/>
  <c r="AD651" i="1"/>
  <c r="BY651" i="1"/>
  <c r="AE651" i="1"/>
  <c r="CA651" i="1"/>
  <c r="AF651" i="1"/>
  <c r="CD651" i="1"/>
  <c r="AG651" i="1"/>
  <c r="CF651" i="1"/>
  <c r="CG651" i="1"/>
  <c r="AH651" i="1"/>
  <c r="Q651" i="1"/>
  <c r="AI651" i="1"/>
  <c r="AJ651" i="1"/>
  <c r="AK651" i="1"/>
  <c r="AL651" i="1"/>
  <c r="AM651" i="1"/>
  <c r="AN651" i="1"/>
  <c r="AO651" i="1"/>
  <c r="AQ651" i="1"/>
  <c r="AR651" i="1"/>
  <c r="AS651" i="1"/>
  <c r="R651" i="1"/>
  <c r="AU651" i="1"/>
  <c r="AW651" i="1"/>
  <c r="AX651" i="1"/>
  <c r="AY651" i="1"/>
  <c r="AZ651" i="1"/>
  <c r="BA651" i="1"/>
  <c r="V651" i="1"/>
  <c r="W651" i="1"/>
  <c r="X651" i="1"/>
  <c r="BB651" i="1"/>
  <c r="BC651" i="1"/>
  <c r="BD651" i="1"/>
  <c r="BE651" i="1"/>
  <c r="BF651" i="1"/>
  <c r="BG651" i="1"/>
  <c r="BH651" i="1"/>
  <c r="BI651" i="1"/>
  <c r="BJ651" i="1"/>
  <c r="BK651" i="1"/>
  <c r="BM651" i="1"/>
  <c r="BT651" i="1"/>
  <c r="BV651" i="1"/>
  <c r="BX651" i="1"/>
  <c r="BZ651" i="1"/>
  <c r="CB651" i="1"/>
  <c r="CC651" i="1"/>
  <c r="CE651" i="1"/>
  <c r="A652" i="1"/>
  <c r="B652" i="1"/>
  <c r="C652" i="1"/>
  <c r="D652" i="1"/>
  <c r="E652" i="1"/>
  <c r="F652" i="1"/>
  <c r="G652" i="1"/>
  <c r="H652" i="1"/>
  <c r="I652" i="1"/>
  <c r="J652" i="1"/>
  <c r="K652" i="1"/>
  <c r="L652" i="1"/>
  <c r="M652" i="1"/>
  <c r="N652" i="1"/>
  <c r="O652" i="1"/>
  <c r="P652" i="1"/>
  <c r="AT652" i="1"/>
  <c r="BL652" i="1"/>
  <c r="BN652" i="1"/>
  <c r="Y652" i="1"/>
  <c r="BO652" i="1"/>
  <c r="BP652" i="1"/>
  <c r="Z652" i="1"/>
  <c r="BQ652" i="1"/>
  <c r="BR652" i="1"/>
  <c r="AA652" i="1"/>
  <c r="BS652" i="1"/>
  <c r="BT652" i="1"/>
  <c r="AB652" i="1"/>
  <c r="BU652" i="1"/>
  <c r="BV652" i="1"/>
  <c r="AC652" i="1"/>
  <c r="BW652" i="1"/>
  <c r="AD652" i="1"/>
  <c r="BY652" i="1"/>
  <c r="AE652" i="1"/>
  <c r="CA652" i="1"/>
  <c r="AF652" i="1"/>
  <c r="CD652" i="1"/>
  <c r="AG652" i="1"/>
  <c r="CF652" i="1"/>
  <c r="CG652" i="1"/>
  <c r="AH652" i="1"/>
  <c r="Q652" i="1"/>
  <c r="AI652" i="1"/>
  <c r="AJ652" i="1"/>
  <c r="AK652" i="1"/>
  <c r="AL652" i="1"/>
  <c r="AM652" i="1"/>
  <c r="AN652" i="1"/>
  <c r="AO652" i="1"/>
  <c r="AQ652" i="1"/>
  <c r="AR652" i="1"/>
  <c r="AS652" i="1"/>
  <c r="R652" i="1"/>
  <c r="AU652" i="1"/>
  <c r="AW652" i="1"/>
  <c r="AX652" i="1"/>
  <c r="AY652" i="1"/>
  <c r="AZ652" i="1"/>
  <c r="BA652" i="1"/>
  <c r="V652" i="1"/>
  <c r="X652" i="1"/>
  <c r="W652" i="1"/>
  <c r="BB652" i="1"/>
  <c r="BC652" i="1"/>
  <c r="BD652" i="1"/>
  <c r="BE652" i="1"/>
  <c r="BF652" i="1"/>
  <c r="BG652" i="1"/>
  <c r="BH652" i="1"/>
  <c r="BI652" i="1"/>
  <c r="BJ652" i="1"/>
  <c r="BK652" i="1"/>
  <c r="BM652" i="1"/>
  <c r="BX652" i="1"/>
  <c r="BZ652" i="1"/>
  <c r="CB652" i="1"/>
  <c r="CC652" i="1"/>
  <c r="CE652" i="1"/>
  <c r="A653" i="1"/>
  <c r="B653" i="1"/>
  <c r="C653" i="1"/>
  <c r="D653" i="1"/>
  <c r="E653" i="1"/>
  <c r="F653" i="1"/>
  <c r="G653" i="1"/>
  <c r="H653" i="1"/>
  <c r="I653" i="1"/>
  <c r="J653" i="1"/>
  <c r="K653" i="1"/>
  <c r="L653" i="1"/>
  <c r="M653" i="1"/>
  <c r="N653" i="1"/>
  <c r="O653" i="1"/>
  <c r="P653" i="1"/>
  <c r="AT653" i="1"/>
  <c r="BL653" i="1"/>
  <c r="BN653" i="1"/>
  <c r="Y653" i="1"/>
  <c r="BO653" i="1"/>
  <c r="BP653" i="1"/>
  <c r="Z653" i="1"/>
  <c r="BQ653" i="1"/>
  <c r="BR653" i="1"/>
  <c r="AA653" i="1"/>
  <c r="BS653" i="1"/>
  <c r="BT653" i="1"/>
  <c r="AB653" i="1"/>
  <c r="BU653" i="1"/>
  <c r="BV653" i="1"/>
  <c r="AC653" i="1"/>
  <c r="BW653" i="1"/>
  <c r="BX653" i="1"/>
  <c r="AD653" i="1"/>
  <c r="BY653" i="1"/>
  <c r="BZ653" i="1"/>
  <c r="AE653" i="1"/>
  <c r="CA653" i="1"/>
  <c r="AF653" i="1"/>
  <c r="CD653" i="1"/>
  <c r="AG653" i="1"/>
  <c r="CF653" i="1"/>
  <c r="CG653" i="1"/>
  <c r="AH653" i="1"/>
  <c r="Q653" i="1"/>
  <c r="AI653" i="1"/>
  <c r="AJ653" i="1"/>
  <c r="AK653" i="1"/>
  <c r="AL653" i="1"/>
  <c r="AM653" i="1"/>
  <c r="AN653" i="1"/>
  <c r="AO653" i="1"/>
  <c r="AQ653" i="1"/>
  <c r="AR653" i="1"/>
  <c r="AS653" i="1"/>
  <c r="R653" i="1"/>
  <c r="AU653" i="1"/>
  <c r="AW653" i="1"/>
  <c r="AX653" i="1"/>
  <c r="AY653" i="1"/>
  <c r="AZ653" i="1"/>
  <c r="BA653" i="1"/>
  <c r="V653" i="1"/>
  <c r="BB653" i="1"/>
  <c r="BC653" i="1"/>
  <c r="BD653" i="1"/>
  <c r="BE653" i="1"/>
  <c r="BF653" i="1"/>
  <c r="BG653" i="1"/>
  <c r="BH653" i="1"/>
  <c r="BI653" i="1"/>
  <c r="BJ653" i="1"/>
  <c r="BK653" i="1"/>
  <c r="BM653" i="1"/>
  <c r="CB653" i="1"/>
  <c r="CC653" i="1"/>
  <c r="CE653" i="1"/>
  <c r="A654" i="1"/>
  <c r="B654" i="1"/>
  <c r="C654" i="1"/>
  <c r="D654" i="1"/>
  <c r="E654" i="1"/>
  <c r="F654" i="1"/>
  <c r="G654" i="1"/>
  <c r="H654" i="1"/>
  <c r="I654" i="1"/>
  <c r="J654" i="1"/>
  <c r="K654" i="1"/>
  <c r="L654" i="1"/>
  <c r="M654" i="1"/>
  <c r="N654" i="1"/>
  <c r="O654" i="1"/>
  <c r="P654" i="1"/>
  <c r="AT654" i="1"/>
  <c r="BL654" i="1"/>
  <c r="Y654" i="1"/>
  <c r="BO654" i="1"/>
  <c r="Z654" i="1"/>
  <c r="BQ654" i="1"/>
  <c r="AA654" i="1"/>
  <c r="BS654" i="1"/>
  <c r="AB654" i="1"/>
  <c r="BU654" i="1"/>
  <c r="AC654" i="1"/>
  <c r="BW654" i="1"/>
  <c r="AD654" i="1"/>
  <c r="BY654" i="1"/>
  <c r="AE654" i="1"/>
  <c r="CA654" i="1"/>
  <c r="AF654" i="1"/>
  <c r="CD654" i="1"/>
  <c r="AG654" i="1"/>
  <c r="CF654" i="1"/>
  <c r="CG654" i="1"/>
  <c r="AH654" i="1"/>
  <c r="Q654" i="1"/>
  <c r="AI654" i="1"/>
  <c r="AJ654" i="1"/>
  <c r="AK654" i="1"/>
  <c r="AL654" i="1"/>
  <c r="AM654" i="1"/>
  <c r="AN654" i="1"/>
  <c r="AO654" i="1"/>
  <c r="AQ654" i="1"/>
  <c r="AR654" i="1"/>
  <c r="AS654" i="1"/>
  <c r="R654" i="1"/>
  <c r="AU654" i="1"/>
  <c r="AW654" i="1"/>
  <c r="AX654" i="1"/>
  <c r="AY654" i="1"/>
  <c r="AZ654" i="1"/>
  <c r="BA654" i="1"/>
  <c r="V654" i="1"/>
  <c r="BB654" i="1"/>
  <c r="BC654" i="1"/>
  <c r="BD654" i="1"/>
  <c r="BE654" i="1"/>
  <c r="BF654" i="1"/>
  <c r="BG654" i="1"/>
  <c r="BH654" i="1"/>
  <c r="BI654" i="1"/>
  <c r="BJ654" i="1"/>
  <c r="BK654" i="1"/>
  <c r="BM654" i="1"/>
  <c r="BN654" i="1"/>
  <c r="BP654" i="1"/>
  <c r="BR654" i="1"/>
  <c r="BT654" i="1"/>
  <c r="BV654" i="1"/>
  <c r="BX654" i="1"/>
  <c r="BZ654" i="1"/>
  <c r="CB654" i="1"/>
  <c r="CC654" i="1"/>
  <c r="CE654" i="1"/>
  <c r="A655" i="1"/>
  <c r="B655" i="1"/>
  <c r="C655" i="1"/>
  <c r="D655" i="1"/>
  <c r="E655" i="1"/>
  <c r="F655" i="1"/>
  <c r="G655" i="1"/>
  <c r="H655" i="1"/>
  <c r="I655" i="1"/>
  <c r="J655" i="1"/>
  <c r="K655" i="1"/>
  <c r="L655" i="1"/>
  <c r="M655" i="1"/>
  <c r="N655" i="1"/>
  <c r="O655" i="1"/>
  <c r="P655" i="1"/>
  <c r="AT655" i="1"/>
  <c r="BL655" i="1"/>
  <c r="BN655" i="1"/>
  <c r="Y655" i="1"/>
  <c r="BO655" i="1"/>
  <c r="BP655" i="1"/>
  <c r="Z655" i="1"/>
  <c r="BQ655" i="1"/>
  <c r="BR655" i="1"/>
  <c r="AA655" i="1"/>
  <c r="BS655" i="1"/>
  <c r="AB655" i="1"/>
  <c r="BU655" i="1"/>
  <c r="BV655" i="1"/>
  <c r="AC655" i="1"/>
  <c r="BW655" i="1"/>
  <c r="AD655" i="1"/>
  <c r="BY655" i="1"/>
  <c r="AE655" i="1"/>
  <c r="CA655" i="1"/>
  <c r="AF655" i="1"/>
  <c r="CD655" i="1"/>
  <c r="AG655" i="1"/>
  <c r="CF655" i="1"/>
  <c r="CG655" i="1"/>
  <c r="AH655" i="1"/>
  <c r="Q655" i="1"/>
  <c r="AI655" i="1"/>
  <c r="AJ655" i="1"/>
  <c r="AK655" i="1"/>
  <c r="AL655" i="1"/>
  <c r="AM655" i="1"/>
  <c r="AN655" i="1"/>
  <c r="AO655" i="1"/>
  <c r="AQ655" i="1"/>
  <c r="AR655" i="1"/>
  <c r="AS655" i="1"/>
  <c r="R655" i="1"/>
  <c r="AU655" i="1"/>
  <c r="AW655" i="1"/>
  <c r="AX655" i="1"/>
  <c r="AY655" i="1"/>
  <c r="AZ655" i="1"/>
  <c r="BA655" i="1"/>
  <c r="V655" i="1"/>
  <c r="X655" i="1"/>
  <c r="W655" i="1"/>
  <c r="BB655" i="1"/>
  <c r="BC655" i="1"/>
  <c r="BD655" i="1"/>
  <c r="BE655" i="1"/>
  <c r="BF655" i="1"/>
  <c r="BG655" i="1"/>
  <c r="BH655" i="1"/>
  <c r="BI655" i="1"/>
  <c r="BJ655" i="1"/>
  <c r="BK655" i="1"/>
  <c r="BM655" i="1"/>
  <c r="BT655" i="1"/>
  <c r="BX655" i="1"/>
  <c r="BZ655" i="1"/>
  <c r="CB655" i="1"/>
  <c r="CC655" i="1"/>
  <c r="CE655" i="1"/>
  <c r="A656" i="1"/>
  <c r="B656" i="1"/>
  <c r="C656" i="1"/>
  <c r="D656" i="1"/>
  <c r="E656" i="1"/>
  <c r="F656" i="1"/>
  <c r="G656" i="1"/>
  <c r="H656" i="1"/>
  <c r="I656" i="1"/>
  <c r="J656" i="1"/>
  <c r="K656" i="1"/>
  <c r="L656" i="1"/>
  <c r="M656" i="1"/>
  <c r="N656" i="1"/>
  <c r="O656" i="1"/>
  <c r="P656" i="1"/>
  <c r="AT656" i="1"/>
  <c r="BL656" i="1"/>
  <c r="BN656" i="1"/>
  <c r="Y656" i="1"/>
  <c r="BO656" i="1"/>
  <c r="BP656" i="1"/>
  <c r="Z656" i="1"/>
  <c r="BQ656" i="1"/>
  <c r="BR656" i="1"/>
  <c r="AA656" i="1"/>
  <c r="BS656" i="1"/>
  <c r="AB656" i="1"/>
  <c r="BU656" i="1"/>
  <c r="BV656" i="1"/>
  <c r="AC656" i="1"/>
  <c r="BW656" i="1"/>
  <c r="AD656" i="1"/>
  <c r="BY656" i="1"/>
  <c r="AE656" i="1"/>
  <c r="CA656" i="1"/>
  <c r="AF656" i="1"/>
  <c r="CD656" i="1"/>
  <c r="AG656" i="1"/>
  <c r="CF656" i="1"/>
  <c r="CG656" i="1"/>
  <c r="AH656" i="1"/>
  <c r="Q656" i="1"/>
  <c r="AI656" i="1"/>
  <c r="AJ656" i="1"/>
  <c r="AK656" i="1"/>
  <c r="AL656" i="1"/>
  <c r="AM656" i="1"/>
  <c r="AN656" i="1"/>
  <c r="AO656" i="1"/>
  <c r="AQ656" i="1"/>
  <c r="AR656" i="1"/>
  <c r="AS656" i="1"/>
  <c r="R656" i="1"/>
  <c r="AU656" i="1"/>
  <c r="AW656" i="1"/>
  <c r="AX656" i="1"/>
  <c r="AY656" i="1"/>
  <c r="AZ656" i="1"/>
  <c r="BA656" i="1"/>
  <c r="V656" i="1"/>
  <c r="W656" i="1"/>
  <c r="X656" i="1"/>
  <c r="BB656" i="1"/>
  <c r="BC656" i="1"/>
  <c r="BD656" i="1"/>
  <c r="BE656" i="1"/>
  <c r="BF656" i="1"/>
  <c r="BG656" i="1"/>
  <c r="BH656" i="1"/>
  <c r="BI656" i="1"/>
  <c r="BJ656" i="1"/>
  <c r="BK656" i="1"/>
  <c r="BM656" i="1"/>
  <c r="BT656" i="1"/>
  <c r="BX656" i="1"/>
  <c r="BZ656" i="1"/>
  <c r="CB656" i="1"/>
  <c r="CC656" i="1"/>
  <c r="CE656" i="1"/>
  <c r="A657" i="1"/>
  <c r="B657" i="1"/>
  <c r="C657" i="1"/>
  <c r="D657" i="1"/>
  <c r="E657" i="1"/>
  <c r="F657" i="1"/>
  <c r="G657" i="1"/>
  <c r="H657" i="1"/>
  <c r="I657" i="1"/>
  <c r="J657" i="1"/>
  <c r="K657" i="1"/>
  <c r="L657" i="1"/>
  <c r="M657" i="1"/>
  <c r="N657" i="1"/>
  <c r="O657" i="1"/>
  <c r="P657" i="1"/>
  <c r="AT657" i="1"/>
  <c r="BL657" i="1"/>
  <c r="BN657" i="1"/>
  <c r="Y657" i="1"/>
  <c r="BO657" i="1"/>
  <c r="BP657" i="1"/>
  <c r="Z657" i="1"/>
  <c r="BQ657" i="1"/>
  <c r="BR657" i="1"/>
  <c r="AA657" i="1"/>
  <c r="BS657" i="1"/>
  <c r="AB657" i="1"/>
  <c r="BU657" i="1"/>
  <c r="BV657" i="1"/>
  <c r="AC657" i="1"/>
  <c r="BW657" i="1"/>
  <c r="BX657" i="1"/>
  <c r="AD657" i="1"/>
  <c r="BY657" i="1"/>
  <c r="BZ657" i="1"/>
  <c r="AE657" i="1"/>
  <c r="CA657" i="1"/>
  <c r="AF657" i="1"/>
  <c r="CD657" i="1"/>
  <c r="AG657" i="1"/>
  <c r="CF657" i="1"/>
  <c r="CG657" i="1"/>
  <c r="AH657" i="1"/>
  <c r="Q657" i="1"/>
  <c r="AI657" i="1"/>
  <c r="AJ657" i="1"/>
  <c r="AK657" i="1"/>
  <c r="AL657" i="1"/>
  <c r="AM657" i="1"/>
  <c r="AN657" i="1"/>
  <c r="AO657" i="1"/>
  <c r="AQ657" i="1"/>
  <c r="AR657" i="1"/>
  <c r="AS657" i="1"/>
  <c r="R657" i="1"/>
  <c r="AU657" i="1"/>
  <c r="AW657" i="1"/>
  <c r="AX657" i="1"/>
  <c r="AY657" i="1"/>
  <c r="AZ657" i="1"/>
  <c r="BA657" i="1"/>
  <c r="V657" i="1"/>
  <c r="X657" i="1"/>
  <c r="W657" i="1"/>
  <c r="BB657" i="1"/>
  <c r="BC657" i="1"/>
  <c r="BD657" i="1"/>
  <c r="BE657" i="1"/>
  <c r="BF657" i="1"/>
  <c r="BG657" i="1"/>
  <c r="BH657" i="1"/>
  <c r="BI657" i="1"/>
  <c r="BJ657" i="1"/>
  <c r="BK657" i="1"/>
  <c r="BM657" i="1"/>
  <c r="BT657" i="1"/>
  <c r="CB657" i="1"/>
  <c r="CC657" i="1"/>
  <c r="CE657" i="1"/>
  <c r="A658" i="1"/>
  <c r="B658" i="1"/>
  <c r="C658" i="1"/>
  <c r="D658" i="1"/>
  <c r="E658" i="1"/>
  <c r="F658" i="1"/>
  <c r="G658" i="1"/>
  <c r="H658" i="1"/>
  <c r="I658" i="1"/>
  <c r="J658" i="1"/>
  <c r="K658" i="1"/>
  <c r="L658" i="1"/>
  <c r="M658" i="1"/>
  <c r="N658" i="1"/>
  <c r="O658" i="1"/>
  <c r="P658" i="1"/>
  <c r="AT658" i="1"/>
  <c r="BL658" i="1"/>
  <c r="Y658" i="1"/>
  <c r="BO658" i="1"/>
  <c r="Z658" i="1"/>
  <c r="BQ658" i="1"/>
  <c r="BR658" i="1"/>
  <c r="AA658" i="1"/>
  <c r="BS658" i="1"/>
  <c r="AB658" i="1"/>
  <c r="BU658" i="1"/>
  <c r="AC658" i="1"/>
  <c r="BW658" i="1"/>
  <c r="AD658" i="1"/>
  <c r="BY658" i="1"/>
  <c r="AE658" i="1"/>
  <c r="CA658" i="1"/>
  <c r="AF658" i="1"/>
  <c r="CD658" i="1"/>
  <c r="AG658" i="1"/>
  <c r="CF658" i="1"/>
  <c r="CG658" i="1"/>
  <c r="AH658" i="1"/>
  <c r="Q658" i="1"/>
  <c r="AI658" i="1"/>
  <c r="AJ658" i="1"/>
  <c r="AK658" i="1"/>
  <c r="AL658" i="1"/>
  <c r="AM658" i="1"/>
  <c r="AN658" i="1"/>
  <c r="AO658" i="1"/>
  <c r="AQ658" i="1"/>
  <c r="AR658" i="1"/>
  <c r="AS658" i="1"/>
  <c r="R658" i="1"/>
  <c r="AU658" i="1"/>
  <c r="AW658" i="1"/>
  <c r="AX658" i="1"/>
  <c r="AY658" i="1"/>
  <c r="AZ658" i="1"/>
  <c r="BA658" i="1"/>
  <c r="V658" i="1"/>
  <c r="W658" i="1"/>
  <c r="X658" i="1"/>
  <c r="BB658" i="1"/>
  <c r="BC658" i="1"/>
  <c r="BD658" i="1"/>
  <c r="BE658" i="1"/>
  <c r="BF658" i="1"/>
  <c r="BG658" i="1"/>
  <c r="BH658" i="1"/>
  <c r="BI658" i="1"/>
  <c r="BJ658" i="1"/>
  <c r="BK658" i="1"/>
  <c r="BM658" i="1"/>
  <c r="BN658" i="1"/>
  <c r="BP658" i="1"/>
  <c r="BT658" i="1"/>
  <c r="BV658" i="1"/>
  <c r="BX658" i="1"/>
  <c r="BZ658" i="1"/>
  <c r="CB658" i="1"/>
  <c r="CC658" i="1"/>
  <c r="CE658" i="1"/>
  <c r="A659" i="1"/>
  <c r="B659" i="1"/>
  <c r="C659" i="1"/>
  <c r="D659" i="1"/>
  <c r="E659" i="1"/>
  <c r="F659" i="1"/>
  <c r="G659" i="1"/>
  <c r="H659" i="1"/>
  <c r="I659" i="1"/>
  <c r="J659" i="1"/>
  <c r="K659" i="1"/>
  <c r="L659" i="1"/>
  <c r="M659" i="1"/>
  <c r="N659" i="1"/>
  <c r="O659" i="1"/>
  <c r="P659" i="1"/>
  <c r="AT659" i="1"/>
  <c r="BL659" i="1"/>
  <c r="BN659" i="1"/>
  <c r="Y659" i="1"/>
  <c r="BO659" i="1"/>
  <c r="BP659" i="1"/>
  <c r="Z659" i="1"/>
  <c r="BQ659" i="1"/>
  <c r="BR659" i="1"/>
  <c r="AA659" i="1"/>
  <c r="BS659" i="1"/>
  <c r="AB659" i="1"/>
  <c r="BU659" i="1"/>
  <c r="BV659" i="1"/>
  <c r="AC659" i="1"/>
  <c r="BW659" i="1"/>
  <c r="AD659" i="1"/>
  <c r="BY659" i="1"/>
  <c r="AE659" i="1"/>
  <c r="CA659" i="1"/>
  <c r="AF659" i="1"/>
  <c r="CD659" i="1"/>
  <c r="AG659" i="1"/>
  <c r="CF659" i="1"/>
  <c r="CG659" i="1"/>
  <c r="AH659" i="1"/>
  <c r="Q659" i="1"/>
  <c r="AI659" i="1"/>
  <c r="AJ659" i="1"/>
  <c r="AK659" i="1"/>
  <c r="AL659" i="1"/>
  <c r="AM659" i="1"/>
  <c r="AN659" i="1"/>
  <c r="AO659" i="1"/>
  <c r="AQ659" i="1"/>
  <c r="AR659" i="1"/>
  <c r="AS659" i="1"/>
  <c r="R659" i="1"/>
  <c r="AU659" i="1"/>
  <c r="AW659" i="1"/>
  <c r="AX659" i="1"/>
  <c r="AY659" i="1"/>
  <c r="AZ659" i="1"/>
  <c r="BA659" i="1"/>
  <c r="V659" i="1"/>
  <c r="X659" i="1"/>
  <c r="W659" i="1"/>
  <c r="BB659" i="1"/>
  <c r="BC659" i="1"/>
  <c r="BD659" i="1"/>
  <c r="BE659" i="1"/>
  <c r="BF659" i="1"/>
  <c r="BG659" i="1"/>
  <c r="BH659" i="1"/>
  <c r="BI659" i="1"/>
  <c r="BJ659" i="1"/>
  <c r="BK659" i="1"/>
  <c r="BM659" i="1"/>
  <c r="BT659" i="1"/>
  <c r="BX659" i="1"/>
  <c r="BZ659" i="1"/>
  <c r="CB659" i="1"/>
  <c r="CC659" i="1"/>
  <c r="CE659" i="1"/>
  <c r="A660" i="1"/>
  <c r="B660" i="1"/>
  <c r="C660" i="1"/>
  <c r="D660" i="1"/>
  <c r="E660" i="1"/>
  <c r="F660" i="1"/>
  <c r="G660" i="1"/>
  <c r="H660" i="1"/>
  <c r="I660" i="1"/>
  <c r="J660" i="1"/>
  <c r="K660" i="1"/>
  <c r="L660" i="1"/>
  <c r="M660" i="1"/>
  <c r="N660" i="1"/>
  <c r="O660" i="1"/>
  <c r="P660" i="1"/>
  <c r="AT660" i="1"/>
  <c r="BL660" i="1"/>
  <c r="Y660" i="1"/>
  <c r="BO660" i="1"/>
  <c r="Z660" i="1"/>
  <c r="BQ660" i="1"/>
  <c r="AA660" i="1"/>
  <c r="BS660" i="1"/>
  <c r="AB660" i="1"/>
  <c r="BU660" i="1"/>
  <c r="AC660" i="1"/>
  <c r="BW660" i="1"/>
  <c r="AD660" i="1"/>
  <c r="BY660" i="1"/>
  <c r="AE660" i="1"/>
  <c r="CA660" i="1"/>
  <c r="AF660" i="1"/>
  <c r="CD660" i="1"/>
  <c r="AG660" i="1"/>
  <c r="CF660" i="1"/>
  <c r="CG660" i="1"/>
  <c r="AH660" i="1"/>
  <c r="Q660" i="1"/>
  <c r="AI660" i="1"/>
  <c r="AJ660" i="1"/>
  <c r="AK660" i="1"/>
  <c r="AL660" i="1"/>
  <c r="AM660" i="1"/>
  <c r="AN660" i="1"/>
  <c r="AO660" i="1"/>
  <c r="AQ660" i="1"/>
  <c r="AR660" i="1"/>
  <c r="AS660" i="1"/>
  <c r="R660" i="1"/>
  <c r="AU660" i="1"/>
  <c r="AW660" i="1"/>
  <c r="AX660" i="1"/>
  <c r="AY660" i="1"/>
  <c r="AZ660" i="1"/>
  <c r="BA660" i="1"/>
  <c r="V660" i="1"/>
  <c r="W660" i="1"/>
  <c r="X660" i="1"/>
  <c r="BB660" i="1"/>
  <c r="BC660" i="1"/>
  <c r="BD660" i="1"/>
  <c r="BE660" i="1"/>
  <c r="BF660" i="1"/>
  <c r="BG660" i="1"/>
  <c r="BH660" i="1"/>
  <c r="BI660" i="1"/>
  <c r="BJ660" i="1"/>
  <c r="BK660" i="1"/>
  <c r="BM660" i="1"/>
  <c r="BN660" i="1"/>
  <c r="BP660" i="1"/>
  <c r="BR660" i="1"/>
  <c r="BT660" i="1"/>
  <c r="BV660" i="1"/>
  <c r="BX660" i="1"/>
  <c r="BZ660" i="1"/>
  <c r="CB660" i="1"/>
  <c r="CC660" i="1"/>
  <c r="CE660" i="1"/>
  <c r="A661" i="1"/>
  <c r="B661" i="1"/>
  <c r="C661" i="1"/>
  <c r="D661" i="1"/>
  <c r="E661" i="1"/>
  <c r="F661" i="1"/>
  <c r="G661" i="1"/>
  <c r="H661" i="1"/>
  <c r="I661" i="1"/>
  <c r="J661" i="1"/>
  <c r="K661" i="1"/>
  <c r="L661" i="1"/>
  <c r="M661" i="1"/>
  <c r="N661" i="1"/>
  <c r="O661" i="1"/>
  <c r="P661" i="1"/>
  <c r="AT661" i="1"/>
  <c r="BL661" i="1"/>
  <c r="BN661" i="1"/>
  <c r="Y661" i="1"/>
  <c r="BO661" i="1"/>
  <c r="BP661" i="1"/>
  <c r="Z661" i="1"/>
  <c r="BQ661" i="1"/>
  <c r="AA661" i="1"/>
  <c r="BS661" i="1"/>
  <c r="AB661" i="1"/>
  <c r="BU661" i="1"/>
  <c r="AC661" i="1"/>
  <c r="BW661" i="1"/>
  <c r="AD661" i="1"/>
  <c r="BY661" i="1"/>
  <c r="AE661" i="1"/>
  <c r="CA661" i="1"/>
  <c r="AF661" i="1"/>
  <c r="CD661" i="1"/>
  <c r="AG661" i="1"/>
  <c r="CF661" i="1"/>
  <c r="CG661" i="1"/>
  <c r="AH661" i="1"/>
  <c r="Q661" i="1"/>
  <c r="AI661" i="1"/>
  <c r="AJ661" i="1"/>
  <c r="AK661" i="1"/>
  <c r="AL661" i="1"/>
  <c r="AM661" i="1"/>
  <c r="AN661" i="1"/>
  <c r="AO661" i="1"/>
  <c r="AQ661" i="1"/>
  <c r="AR661" i="1"/>
  <c r="AS661" i="1"/>
  <c r="R661" i="1"/>
  <c r="AU661" i="1"/>
  <c r="AW661" i="1"/>
  <c r="AX661" i="1"/>
  <c r="AY661" i="1"/>
  <c r="AZ661" i="1"/>
  <c r="BA661" i="1"/>
  <c r="V661" i="1"/>
  <c r="X661" i="1"/>
  <c r="W661" i="1"/>
  <c r="BB661" i="1"/>
  <c r="BC661" i="1"/>
  <c r="BD661" i="1"/>
  <c r="BE661" i="1"/>
  <c r="BF661" i="1"/>
  <c r="BG661" i="1"/>
  <c r="BH661" i="1"/>
  <c r="BI661" i="1"/>
  <c r="BJ661" i="1"/>
  <c r="BK661" i="1"/>
  <c r="BM661" i="1"/>
  <c r="BR661" i="1"/>
  <c r="BT661" i="1"/>
  <c r="BV661" i="1"/>
  <c r="BX661" i="1"/>
  <c r="BZ661" i="1"/>
  <c r="CB661" i="1"/>
  <c r="CC661" i="1"/>
  <c r="CE661" i="1"/>
  <c r="A662" i="1"/>
  <c r="B662" i="1"/>
  <c r="C662" i="1"/>
  <c r="D662" i="1"/>
  <c r="E662" i="1"/>
  <c r="F662" i="1"/>
  <c r="G662" i="1"/>
  <c r="H662" i="1"/>
  <c r="I662" i="1"/>
  <c r="J662" i="1"/>
  <c r="K662" i="1"/>
  <c r="L662" i="1"/>
  <c r="M662" i="1"/>
  <c r="N662" i="1"/>
  <c r="O662" i="1"/>
  <c r="P662" i="1"/>
  <c r="AT662" i="1"/>
  <c r="BL662" i="1"/>
  <c r="Y662" i="1"/>
  <c r="BO662" i="1"/>
  <c r="Z662" i="1"/>
  <c r="BQ662" i="1"/>
  <c r="BR662" i="1"/>
  <c r="AA662" i="1"/>
  <c r="BS662" i="1"/>
  <c r="AB662" i="1"/>
  <c r="BU662" i="1"/>
  <c r="AC662" i="1"/>
  <c r="BW662" i="1"/>
  <c r="AD662" i="1"/>
  <c r="BY662" i="1"/>
  <c r="AE662" i="1"/>
  <c r="CA662" i="1"/>
  <c r="AF662" i="1"/>
  <c r="CD662" i="1"/>
  <c r="AG662" i="1"/>
  <c r="CF662" i="1"/>
  <c r="CG662" i="1"/>
  <c r="AH662" i="1"/>
  <c r="Q662" i="1"/>
  <c r="AI662" i="1"/>
  <c r="AJ662" i="1"/>
  <c r="AK662" i="1"/>
  <c r="AL662" i="1"/>
  <c r="AM662" i="1"/>
  <c r="AN662" i="1"/>
  <c r="AO662" i="1"/>
  <c r="AQ662" i="1"/>
  <c r="AR662" i="1"/>
  <c r="AS662" i="1"/>
  <c r="R662" i="1"/>
  <c r="AU662" i="1"/>
  <c r="AW662" i="1"/>
  <c r="AX662" i="1"/>
  <c r="AY662" i="1"/>
  <c r="AZ662" i="1"/>
  <c r="BA662" i="1"/>
  <c r="V662" i="1"/>
  <c r="W662" i="1"/>
  <c r="X662" i="1"/>
  <c r="BB662" i="1"/>
  <c r="BC662" i="1"/>
  <c r="BD662" i="1"/>
  <c r="BE662" i="1"/>
  <c r="BF662" i="1"/>
  <c r="BG662" i="1"/>
  <c r="BH662" i="1"/>
  <c r="BI662" i="1"/>
  <c r="BJ662" i="1"/>
  <c r="BK662" i="1"/>
  <c r="BM662" i="1"/>
  <c r="BN662" i="1"/>
  <c r="BP662" i="1"/>
  <c r="BT662" i="1"/>
  <c r="BV662" i="1"/>
  <c r="BX662" i="1"/>
  <c r="BZ662" i="1"/>
  <c r="CB662" i="1"/>
  <c r="CC662" i="1"/>
  <c r="CE662" i="1"/>
  <c r="A663" i="1"/>
  <c r="B663" i="1"/>
  <c r="C663" i="1"/>
  <c r="D663" i="1"/>
  <c r="E663" i="1"/>
  <c r="F663" i="1"/>
  <c r="G663" i="1"/>
  <c r="H663" i="1"/>
  <c r="I663" i="1"/>
  <c r="J663" i="1"/>
  <c r="K663" i="1"/>
  <c r="L663" i="1"/>
  <c r="M663" i="1"/>
  <c r="N663" i="1"/>
  <c r="O663" i="1"/>
  <c r="P663" i="1"/>
  <c r="AT663" i="1"/>
  <c r="BL663" i="1"/>
  <c r="BN663" i="1"/>
  <c r="Y663" i="1"/>
  <c r="BO663" i="1"/>
  <c r="BP663" i="1"/>
  <c r="Z663" i="1"/>
  <c r="BQ663" i="1"/>
  <c r="BR663" i="1"/>
  <c r="AA663" i="1"/>
  <c r="BS663" i="1"/>
  <c r="BT663" i="1"/>
  <c r="AB663" i="1"/>
  <c r="BU663" i="1"/>
  <c r="BV663" i="1"/>
  <c r="AC663" i="1"/>
  <c r="BW663" i="1"/>
  <c r="AD663" i="1"/>
  <c r="BY663" i="1"/>
  <c r="AE663" i="1"/>
  <c r="CA663" i="1"/>
  <c r="AF663" i="1"/>
  <c r="CD663" i="1"/>
  <c r="AG663" i="1"/>
  <c r="CF663" i="1"/>
  <c r="CG663" i="1"/>
  <c r="AH663" i="1"/>
  <c r="Q663" i="1"/>
  <c r="AI663" i="1"/>
  <c r="AJ663" i="1"/>
  <c r="AK663" i="1"/>
  <c r="AL663" i="1"/>
  <c r="AM663" i="1"/>
  <c r="AN663" i="1"/>
  <c r="AO663" i="1"/>
  <c r="AQ663" i="1"/>
  <c r="AR663" i="1"/>
  <c r="AS663" i="1"/>
  <c r="R663" i="1"/>
  <c r="AU663" i="1"/>
  <c r="AW663" i="1"/>
  <c r="AX663" i="1"/>
  <c r="AY663" i="1"/>
  <c r="AZ663" i="1"/>
  <c r="BA663" i="1"/>
  <c r="V663" i="1"/>
  <c r="BB663" i="1"/>
  <c r="BC663" i="1"/>
  <c r="BD663" i="1"/>
  <c r="BE663" i="1"/>
  <c r="BF663" i="1"/>
  <c r="BG663" i="1"/>
  <c r="BH663" i="1"/>
  <c r="BI663" i="1"/>
  <c r="BJ663" i="1"/>
  <c r="BK663" i="1"/>
  <c r="BM663" i="1"/>
  <c r="BX663" i="1"/>
  <c r="BZ663" i="1"/>
  <c r="CB663" i="1"/>
  <c r="CC663" i="1"/>
  <c r="CE663" i="1"/>
  <c r="A664" i="1"/>
  <c r="B664" i="1"/>
  <c r="C664" i="1"/>
  <c r="D664" i="1"/>
  <c r="E664" i="1"/>
  <c r="F664" i="1"/>
  <c r="G664" i="1"/>
  <c r="H664" i="1"/>
  <c r="I664" i="1"/>
  <c r="J664" i="1"/>
  <c r="K664" i="1"/>
  <c r="L664" i="1"/>
  <c r="M664" i="1"/>
  <c r="N664" i="1"/>
  <c r="O664" i="1"/>
  <c r="P664" i="1"/>
  <c r="AT664" i="1"/>
  <c r="BL664" i="1"/>
  <c r="Y664" i="1"/>
  <c r="BO664" i="1"/>
  <c r="Z664" i="1"/>
  <c r="BQ664" i="1"/>
  <c r="AA664" i="1"/>
  <c r="BS664" i="1"/>
  <c r="AB664" i="1"/>
  <c r="BU664" i="1"/>
  <c r="AC664" i="1"/>
  <c r="BW664" i="1"/>
  <c r="AD664" i="1"/>
  <c r="BY664" i="1"/>
  <c r="AE664" i="1"/>
  <c r="CA664" i="1"/>
  <c r="AF664" i="1"/>
  <c r="CD664" i="1"/>
  <c r="AG664" i="1"/>
  <c r="CF664" i="1"/>
  <c r="CG664" i="1"/>
  <c r="AH664" i="1"/>
  <c r="Q664" i="1"/>
  <c r="AI664" i="1"/>
  <c r="AJ664" i="1"/>
  <c r="AK664" i="1"/>
  <c r="AL664" i="1"/>
  <c r="AM664" i="1"/>
  <c r="AN664" i="1"/>
  <c r="AO664" i="1"/>
  <c r="AQ664" i="1"/>
  <c r="AR664" i="1"/>
  <c r="AS664" i="1"/>
  <c r="R664" i="1"/>
  <c r="AU664" i="1"/>
  <c r="AW664" i="1"/>
  <c r="AX664" i="1"/>
  <c r="AY664" i="1"/>
  <c r="AZ664" i="1"/>
  <c r="BA664" i="1"/>
  <c r="V664" i="1"/>
  <c r="W664" i="1"/>
  <c r="X664" i="1"/>
  <c r="BB664" i="1"/>
  <c r="BC664" i="1"/>
  <c r="BD664" i="1"/>
  <c r="BE664" i="1"/>
  <c r="BF664" i="1"/>
  <c r="BG664" i="1"/>
  <c r="BH664" i="1"/>
  <c r="BI664" i="1"/>
  <c r="BJ664" i="1"/>
  <c r="BK664" i="1"/>
  <c r="BM664" i="1"/>
  <c r="BN664" i="1"/>
  <c r="BP664" i="1"/>
  <c r="BR664" i="1"/>
  <c r="BT664" i="1"/>
  <c r="BV664" i="1"/>
  <c r="BX664" i="1"/>
  <c r="BZ664" i="1"/>
  <c r="CB664" i="1"/>
  <c r="CC664" i="1"/>
  <c r="CE664" i="1"/>
  <c r="A665" i="1"/>
  <c r="B665" i="1"/>
  <c r="C665" i="1"/>
  <c r="D665" i="1"/>
  <c r="E665" i="1"/>
  <c r="F665" i="1"/>
  <c r="G665" i="1"/>
  <c r="H665" i="1"/>
  <c r="I665" i="1"/>
  <c r="J665" i="1"/>
  <c r="K665" i="1"/>
  <c r="L665" i="1"/>
  <c r="M665" i="1"/>
  <c r="N665" i="1"/>
  <c r="O665" i="1"/>
  <c r="P665" i="1"/>
  <c r="AT665" i="1"/>
  <c r="BL665" i="1"/>
  <c r="Y665" i="1"/>
  <c r="BO665" i="1"/>
  <c r="Z665" i="1"/>
  <c r="BQ665" i="1"/>
  <c r="AA665" i="1"/>
  <c r="BS665" i="1"/>
  <c r="AB665" i="1"/>
  <c r="BU665" i="1"/>
  <c r="AC665" i="1"/>
  <c r="BW665" i="1"/>
  <c r="AD665" i="1"/>
  <c r="BY665" i="1"/>
  <c r="AE665" i="1"/>
  <c r="CA665" i="1"/>
  <c r="AF665" i="1"/>
  <c r="CD665" i="1"/>
  <c r="AG665" i="1"/>
  <c r="CF665" i="1"/>
  <c r="CG665" i="1"/>
  <c r="AH665" i="1"/>
  <c r="Q665" i="1"/>
  <c r="AI665" i="1"/>
  <c r="AJ665" i="1"/>
  <c r="AK665" i="1"/>
  <c r="AL665" i="1"/>
  <c r="AM665" i="1"/>
  <c r="AN665" i="1"/>
  <c r="AO665" i="1"/>
  <c r="AQ665" i="1"/>
  <c r="AR665" i="1"/>
  <c r="AS665" i="1"/>
  <c r="R665" i="1"/>
  <c r="AU665" i="1"/>
  <c r="AW665" i="1"/>
  <c r="AX665" i="1"/>
  <c r="AY665" i="1"/>
  <c r="AZ665" i="1"/>
  <c r="BA665" i="1"/>
  <c r="V665" i="1"/>
  <c r="W665" i="1"/>
  <c r="X665" i="1"/>
  <c r="BB665" i="1"/>
  <c r="BC665" i="1"/>
  <c r="BD665" i="1"/>
  <c r="BE665" i="1"/>
  <c r="BF665" i="1"/>
  <c r="BG665" i="1"/>
  <c r="BH665" i="1"/>
  <c r="BI665" i="1"/>
  <c r="BJ665" i="1"/>
  <c r="BK665" i="1"/>
  <c r="BM665" i="1"/>
  <c r="BN665" i="1"/>
  <c r="BP665" i="1"/>
  <c r="BR665" i="1"/>
  <c r="BT665" i="1"/>
  <c r="BV665" i="1"/>
  <c r="BX665" i="1"/>
  <c r="BZ665" i="1"/>
  <c r="CB665" i="1"/>
  <c r="CC665" i="1"/>
  <c r="CE665" i="1"/>
  <c r="A666" i="1"/>
  <c r="B666" i="1"/>
  <c r="C666" i="1"/>
  <c r="D666" i="1"/>
  <c r="E666" i="1"/>
  <c r="F666" i="1"/>
  <c r="G666" i="1"/>
  <c r="H666" i="1"/>
  <c r="I666" i="1"/>
  <c r="J666" i="1"/>
  <c r="K666" i="1"/>
  <c r="L666" i="1"/>
  <c r="M666" i="1"/>
  <c r="N666" i="1"/>
  <c r="O666" i="1"/>
  <c r="P666" i="1"/>
  <c r="AT666" i="1"/>
  <c r="BL666" i="1"/>
  <c r="BN666" i="1"/>
  <c r="Y666" i="1"/>
  <c r="BO666" i="1"/>
  <c r="BP666" i="1"/>
  <c r="Z666" i="1"/>
  <c r="BQ666" i="1"/>
  <c r="BR666" i="1"/>
  <c r="AA666" i="1"/>
  <c r="BS666" i="1"/>
  <c r="BT666" i="1"/>
  <c r="AB666" i="1"/>
  <c r="BU666" i="1"/>
  <c r="BV666" i="1"/>
  <c r="AC666" i="1"/>
  <c r="BW666" i="1"/>
  <c r="BX666" i="1"/>
  <c r="AD666" i="1"/>
  <c r="BY666" i="1"/>
  <c r="BZ666" i="1"/>
  <c r="AE666" i="1"/>
  <c r="CA666" i="1"/>
  <c r="AF666" i="1"/>
  <c r="CD666" i="1"/>
  <c r="AG666" i="1"/>
  <c r="CF666" i="1"/>
  <c r="CG666" i="1"/>
  <c r="AH666" i="1"/>
  <c r="Q666" i="1"/>
  <c r="AI666" i="1"/>
  <c r="AJ666" i="1"/>
  <c r="AK666" i="1"/>
  <c r="AL666" i="1"/>
  <c r="AM666" i="1"/>
  <c r="AN666" i="1"/>
  <c r="AO666" i="1"/>
  <c r="AQ666" i="1"/>
  <c r="AR666" i="1"/>
  <c r="AS666" i="1"/>
  <c r="R666" i="1"/>
  <c r="AU666" i="1"/>
  <c r="AW666" i="1"/>
  <c r="AX666" i="1"/>
  <c r="AY666" i="1"/>
  <c r="AZ666" i="1"/>
  <c r="BA666" i="1"/>
  <c r="V666" i="1"/>
  <c r="X666" i="1"/>
  <c r="W666" i="1"/>
  <c r="BB666" i="1"/>
  <c r="BC666" i="1"/>
  <c r="BD666" i="1"/>
  <c r="BE666" i="1"/>
  <c r="BF666" i="1"/>
  <c r="BG666" i="1"/>
  <c r="BH666" i="1"/>
  <c r="BI666" i="1"/>
  <c r="BJ666" i="1"/>
  <c r="BK666" i="1"/>
  <c r="BM666" i="1"/>
  <c r="CB666" i="1"/>
  <c r="CC666" i="1"/>
  <c r="CE666" i="1"/>
  <c r="A667" i="1"/>
  <c r="B667" i="1"/>
  <c r="C667" i="1"/>
  <c r="D667" i="1"/>
  <c r="E667" i="1"/>
  <c r="F667" i="1"/>
  <c r="G667" i="1"/>
  <c r="H667" i="1"/>
  <c r="I667" i="1"/>
  <c r="J667" i="1"/>
  <c r="K667" i="1"/>
  <c r="L667" i="1"/>
  <c r="M667" i="1"/>
  <c r="N667" i="1"/>
  <c r="O667" i="1"/>
  <c r="P667" i="1"/>
  <c r="AT667" i="1"/>
  <c r="BL667" i="1"/>
  <c r="BN667" i="1"/>
  <c r="Y667" i="1"/>
  <c r="BO667" i="1"/>
  <c r="BP667" i="1"/>
  <c r="Z667" i="1"/>
  <c r="BQ667" i="1"/>
  <c r="BR667" i="1"/>
  <c r="AA667" i="1"/>
  <c r="BS667" i="1"/>
  <c r="BT667" i="1"/>
  <c r="AB667" i="1"/>
  <c r="BU667" i="1"/>
  <c r="BV667" i="1"/>
  <c r="AC667" i="1"/>
  <c r="BW667" i="1"/>
  <c r="BX667" i="1"/>
  <c r="AD667" i="1"/>
  <c r="BY667" i="1"/>
  <c r="BZ667" i="1"/>
  <c r="AE667" i="1"/>
  <c r="CA667" i="1"/>
  <c r="AF667" i="1"/>
  <c r="CD667" i="1"/>
  <c r="AG667" i="1"/>
  <c r="CF667" i="1"/>
  <c r="CG667" i="1"/>
  <c r="AH667" i="1"/>
  <c r="Q667" i="1"/>
  <c r="AI667" i="1"/>
  <c r="AJ667" i="1"/>
  <c r="AK667" i="1"/>
  <c r="AL667" i="1"/>
  <c r="AM667" i="1"/>
  <c r="AN667" i="1"/>
  <c r="AO667" i="1"/>
  <c r="AQ667" i="1"/>
  <c r="AR667" i="1"/>
  <c r="AS667" i="1"/>
  <c r="R667" i="1"/>
  <c r="AU667" i="1"/>
  <c r="AW667" i="1"/>
  <c r="AX667" i="1"/>
  <c r="AY667" i="1"/>
  <c r="AZ667" i="1"/>
  <c r="BA667" i="1"/>
  <c r="V667" i="1"/>
  <c r="W667" i="1"/>
  <c r="X667" i="1"/>
  <c r="BB667" i="1"/>
  <c r="BC667" i="1"/>
  <c r="BD667" i="1"/>
  <c r="BE667" i="1"/>
  <c r="BF667" i="1"/>
  <c r="BG667" i="1"/>
  <c r="BH667" i="1"/>
  <c r="BI667" i="1"/>
  <c r="BJ667" i="1"/>
  <c r="BK667" i="1"/>
  <c r="BM667" i="1"/>
  <c r="CB667" i="1"/>
  <c r="CC667" i="1"/>
  <c r="CE667" i="1"/>
  <c r="A668" i="1"/>
  <c r="B668" i="1"/>
  <c r="C668" i="1"/>
  <c r="D668" i="1"/>
  <c r="E668" i="1"/>
  <c r="F668" i="1"/>
  <c r="G668" i="1"/>
  <c r="H668" i="1"/>
  <c r="I668" i="1"/>
  <c r="J668" i="1"/>
  <c r="K668" i="1"/>
  <c r="L668" i="1"/>
  <c r="M668" i="1"/>
  <c r="N668" i="1"/>
  <c r="O668" i="1"/>
  <c r="P668" i="1"/>
  <c r="AT668" i="1"/>
  <c r="BL668" i="1"/>
  <c r="BN668" i="1"/>
  <c r="Y668" i="1"/>
  <c r="BO668" i="1"/>
  <c r="BP668" i="1"/>
  <c r="Z668" i="1"/>
  <c r="BQ668" i="1"/>
  <c r="BR668" i="1"/>
  <c r="AA668" i="1"/>
  <c r="BS668" i="1"/>
  <c r="BT668" i="1"/>
  <c r="AB668" i="1"/>
  <c r="BU668" i="1"/>
  <c r="BV668" i="1"/>
  <c r="AC668" i="1"/>
  <c r="BW668" i="1"/>
  <c r="BX668" i="1"/>
  <c r="AD668" i="1"/>
  <c r="BY668" i="1"/>
  <c r="BZ668" i="1"/>
  <c r="AE668" i="1"/>
  <c r="CA668" i="1"/>
  <c r="CC668" i="1"/>
  <c r="AF668" i="1"/>
  <c r="CD668" i="1"/>
  <c r="AG668" i="1"/>
  <c r="CF668" i="1"/>
  <c r="CG668" i="1"/>
  <c r="AH668" i="1"/>
  <c r="Q668" i="1"/>
  <c r="AI668" i="1"/>
  <c r="AJ668" i="1"/>
  <c r="AK668" i="1"/>
  <c r="AL668" i="1"/>
  <c r="AM668" i="1"/>
  <c r="AN668" i="1"/>
  <c r="AO668" i="1"/>
  <c r="AQ668" i="1"/>
  <c r="AR668" i="1"/>
  <c r="AS668" i="1"/>
  <c r="R668" i="1"/>
  <c r="AU668" i="1"/>
  <c r="AW668" i="1"/>
  <c r="AX668" i="1"/>
  <c r="AY668" i="1"/>
  <c r="AZ668" i="1"/>
  <c r="BA668" i="1"/>
  <c r="V668" i="1"/>
  <c r="W668" i="1"/>
  <c r="X668" i="1"/>
  <c r="BB668" i="1"/>
  <c r="BC668" i="1"/>
  <c r="BD668" i="1"/>
  <c r="BE668" i="1"/>
  <c r="BF668" i="1"/>
  <c r="BG668" i="1"/>
  <c r="BH668" i="1"/>
  <c r="BI668" i="1"/>
  <c r="BJ668" i="1"/>
  <c r="BK668" i="1"/>
  <c r="BM668" i="1"/>
  <c r="CB668" i="1"/>
  <c r="CE668" i="1"/>
  <c r="A669" i="1"/>
  <c r="B669" i="1"/>
  <c r="C669" i="1"/>
  <c r="D669" i="1"/>
  <c r="E669" i="1"/>
  <c r="F669" i="1"/>
  <c r="G669" i="1"/>
  <c r="H669" i="1"/>
  <c r="I669" i="1"/>
  <c r="J669" i="1"/>
  <c r="K669" i="1"/>
  <c r="L669" i="1"/>
  <c r="M669" i="1"/>
  <c r="N669" i="1"/>
  <c r="O669" i="1"/>
  <c r="P669" i="1"/>
  <c r="AT669" i="1"/>
  <c r="BL669" i="1"/>
  <c r="Y669" i="1"/>
  <c r="BO669" i="1"/>
  <c r="Z669" i="1"/>
  <c r="BQ669" i="1"/>
  <c r="AA669" i="1"/>
  <c r="BS669" i="1"/>
  <c r="AB669" i="1"/>
  <c r="BU669" i="1"/>
  <c r="AC669" i="1"/>
  <c r="BW669" i="1"/>
  <c r="AD669" i="1"/>
  <c r="BY669" i="1"/>
  <c r="AE669" i="1"/>
  <c r="CA669" i="1"/>
  <c r="AF669" i="1"/>
  <c r="CD669" i="1"/>
  <c r="AG669" i="1"/>
  <c r="CF669" i="1"/>
  <c r="CG669" i="1"/>
  <c r="AH669" i="1"/>
  <c r="Q669" i="1"/>
  <c r="AI669" i="1"/>
  <c r="AJ669" i="1"/>
  <c r="AK669" i="1"/>
  <c r="AL669" i="1"/>
  <c r="AM669" i="1"/>
  <c r="AN669" i="1"/>
  <c r="AO669" i="1"/>
  <c r="AQ669" i="1"/>
  <c r="AR669" i="1"/>
  <c r="AS669" i="1"/>
  <c r="R669" i="1"/>
  <c r="AU669" i="1"/>
  <c r="AW669" i="1"/>
  <c r="AX669" i="1"/>
  <c r="AY669" i="1"/>
  <c r="AZ669" i="1"/>
  <c r="BA669" i="1"/>
  <c r="V669" i="1"/>
  <c r="W669" i="1"/>
  <c r="X669" i="1"/>
  <c r="BB669" i="1"/>
  <c r="BC669" i="1"/>
  <c r="BD669" i="1"/>
  <c r="BE669" i="1"/>
  <c r="BF669" i="1"/>
  <c r="BG669" i="1"/>
  <c r="BH669" i="1"/>
  <c r="BI669" i="1"/>
  <c r="BJ669" i="1"/>
  <c r="BK669" i="1"/>
  <c r="BM669" i="1"/>
  <c r="BN669" i="1"/>
  <c r="BP669" i="1"/>
  <c r="BR669" i="1"/>
  <c r="BT669" i="1"/>
  <c r="BV669" i="1"/>
  <c r="BX669" i="1"/>
  <c r="BZ669" i="1"/>
  <c r="CB669" i="1"/>
  <c r="CC669" i="1"/>
  <c r="CE669" i="1"/>
  <c r="A670" i="1"/>
  <c r="B670" i="1"/>
  <c r="C670" i="1"/>
  <c r="D670" i="1"/>
  <c r="E670" i="1"/>
  <c r="F670" i="1"/>
  <c r="G670" i="1"/>
  <c r="H670" i="1"/>
  <c r="I670" i="1"/>
  <c r="J670" i="1"/>
  <c r="K670" i="1"/>
  <c r="L670" i="1"/>
  <c r="M670" i="1"/>
  <c r="N670" i="1"/>
  <c r="O670" i="1"/>
  <c r="P670" i="1"/>
  <c r="AT670" i="1"/>
  <c r="BL670" i="1"/>
  <c r="BN670" i="1"/>
  <c r="Y670" i="1"/>
  <c r="BO670" i="1"/>
  <c r="BP670" i="1"/>
  <c r="Z670" i="1"/>
  <c r="BQ670" i="1"/>
  <c r="BR670" i="1"/>
  <c r="AA670" i="1"/>
  <c r="BS670" i="1"/>
  <c r="BT670" i="1"/>
  <c r="AB670" i="1"/>
  <c r="BU670" i="1"/>
  <c r="BV670" i="1"/>
  <c r="AC670" i="1"/>
  <c r="BW670" i="1"/>
  <c r="BX670" i="1"/>
  <c r="AD670" i="1"/>
  <c r="BY670" i="1"/>
  <c r="BZ670" i="1"/>
  <c r="AE670" i="1"/>
  <c r="CA670" i="1"/>
  <c r="AF670" i="1"/>
  <c r="CD670" i="1"/>
  <c r="AG670" i="1"/>
  <c r="CF670" i="1"/>
  <c r="CG670" i="1"/>
  <c r="AH670" i="1"/>
  <c r="Q670" i="1"/>
  <c r="AI670" i="1"/>
  <c r="AJ670" i="1"/>
  <c r="AK670" i="1"/>
  <c r="AL670" i="1"/>
  <c r="AM670" i="1"/>
  <c r="AN670" i="1"/>
  <c r="AO670" i="1"/>
  <c r="AQ670" i="1"/>
  <c r="AR670" i="1"/>
  <c r="AS670" i="1"/>
  <c r="R670" i="1"/>
  <c r="AU670" i="1"/>
  <c r="AW670" i="1"/>
  <c r="AX670" i="1"/>
  <c r="AY670" i="1"/>
  <c r="AZ670" i="1"/>
  <c r="BA670" i="1"/>
  <c r="V670" i="1"/>
  <c r="X670" i="1"/>
  <c r="W670" i="1"/>
  <c r="BB670" i="1"/>
  <c r="BC670" i="1"/>
  <c r="BD670" i="1"/>
  <c r="BE670" i="1"/>
  <c r="BF670" i="1"/>
  <c r="BG670" i="1"/>
  <c r="BH670" i="1"/>
  <c r="BI670" i="1"/>
  <c r="BJ670" i="1"/>
  <c r="BK670" i="1"/>
  <c r="BM670" i="1"/>
  <c r="CB670" i="1"/>
  <c r="CC670" i="1"/>
  <c r="CE670" i="1"/>
  <c r="A671" i="1"/>
  <c r="B671" i="1"/>
  <c r="C671" i="1"/>
  <c r="D671" i="1"/>
  <c r="E671" i="1"/>
  <c r="F671" i="1"/>
  <c r="G671" i="1"/>
  <c r="H671" i="1"/>
  <c r="I671" i="1"/>
  <c r="J671" i="1"/>
  <c r="K671" i="1"/>
  <c r="L671" i="1"/>
  <c r="M671" i="1"/>
  <c r="N671" i="1"/>
  <c r="O671" i="1"/>
  <c r="P671" i="1"/>
  <c r="AT671" i="1"/>
  <c r="BL671" i="1"/>
  <c r="BN671" i="1"/>
  <c r="Y671" i="1"/>
  <c r="BO671" i="1"/>
  <c r="BP671" i="1"/>
  <c r="Z671" i="1"/>
  <c r="BQ671" i="1"/>
  <c r="BR671" i="1"/>
  <c r="AA671" i="1"/>
  <c r="BS671" i="1"/>
  <c r="BT671" i="1"/>
  <c r="AB671" i="1"/>
  <c r="BU671" i="1"/>
  <c r="BV671" i="1"/>
  <c r="AC671" i="1"/>
  <c r="BW671" i="1"/>
  <c r="AD671" i="1"/>
  <c r="BY671" i="1"/>
  <c r="AE671" i="1"/>
  <c r="CA671" i="1"/>
  <c r="AF671" i="1"/>
  <c r="CD671" i="1"/>
  <c r="AG671" i="1"/>
  <c r="CF671" i="1"/>
  <c r="CG671" i="1"/>
  <c r="AH671" i="1"/>
  <c r="Q671" i="1"/>
  <c r="AI671" i="1"/>
  <c r="AJ671" i="1"/>
  <c r="AK671" i="1"/>
  <c r="AL671" i="1"/>
  <c r="AM671" i="1"/>
  <c r="AN671" i="1"/>
  <c r="AO671" i="1"/>
  <c r="AQ671" i="1"/>
  <c r="AR671" i="1"/>
  <c r="AS671" i="1"/>
  <c r="R671" i="1"/>
  <c r="AU671" i="1"/>
  <c r="AW671" i="1"/>
  <c r="AX671" i="1"/>
  <c r="AY671" i="1"/>
  <c r="AZ671" i="1"/>
  <c r="BA671" i="1"/>
  <c r="V671" i="1"/>
  <c r="BB671" i="1"/>
  <c r="BC671" i="1"/>
  <c r="BD671" i="1"/>
  <c r="BE671" i="1"/>
  <c r="BF671" i="1"/>
  <c r="BG671" i="1"/>
  <c r="BH671" i="1"/>
  <c r="BI671" i="1"/>
  <c r="BJ671" i="1"/>
  <c r="BK671" i="1"/>
  <c r="BM671" i="1"/>
  <c r="BX671" i="1"/>
  <c r="BZ671" i="1"/>
  <c r="CB671" i="1"/>
  <c r="CC671" i="1"/>
  <c r="CE671" i="1"/>
  <c r="A672" i="1"/>
  <c r="B672" i="1"/>
  <c r="C672" i="1"/>
  <c r="D672" i="1"/>
  <c r="E672" i="1"/>
  <c r="F672" i="1"/>
  <c r="G672" i="1"/>
  <c r="H672" i="1"/>
  <c r="I672" i="1"/>
  <c r="J672" i="1"/>
  <c r="K672" i="1"/>
  <c r="L672" i="1"/>
  <c r="M672" i="1"/>
  <c r="N672" i="1"/>
  <c r="O672" i="1"/>
  <c r="P672" i="1"/>
  <c r="AT672" i="1"/>
  <c r="BL672" i="1"/>
  <c r="BN672" i="1"/>
  <c r="Y672" i="1"/>
  <c r="BO672" i="1"/>
  <c r="BP672" i="1"/>
  <c r="Z672" i="1"/>
  <c r="BQ672" i="1"/>
  <c r="BR672" i="1"/>
  <c r="AA672" i="1"/>
  <c r="BS672" i="1"/>
  <c r="BT672" i="1"/>
  <c r="AB672" i="1"/>
  <c r="BU672" i="1"/>
  <c r="BV672" i="1"/>
  <c r="AC672" i="1"/>
  <c r="BW672" i="1"/>
  <c r="BX672" i="1"/>
  <c r="AD672" i="1"/>
  <c r="BY672" i="1"/>
  <c r="BZ672" i="1"/>
  <c r="AE672" i="1"/>
  <c r="CA672" i="1"/>
  <c r="AF672" i="1"/>
  <c r="CD672" i="1"/>
  <c r="AG672" i="1"/>
  <c r="CF672" i="1"/>
  <c r="CG672" i="1"/>
  <c r="AH672" i="1"/>
  <c r="Q672" i="1"/>
  <c r="AI672" i="1"/>
  <c r="AJ672" i="1"/>
  <c r="AK672" i="1"/>
  <c r="AL672" i="1"/>
  <c r="AM672" i="1"/>
  <c r="AN672" i="1"/>
  <c r="AO672" i="1"/>
  <c r="AQ672" i="1"/>
  <c r="AR672" i="1"/>
  <c r="AS672" i="1"/>
  <c r="R672" i="1"/>
  <c r="AU672" i="1"/>
  <c r="AW672" i="1"/>
  <c r="AX672" i="1"/>
  <c r="AY672" i="1"/>
  <c r="AZ672" i="1"/>
  <c r="BA672" i="1"/>
  <c r="V672" i="1"/>
  <c r="W672" i="1"/>
  <c r="X672" i="1"/>
  <c r="BB672" i="1"/>
  <c r="BC672" i="1"/>
  <c r="BD672" i="1"/>
  <c r="BE672" i="1"/>
  <c r="BF672" i="1"/>
  <c r="BG672" i="1"/>
  <c r="BH672" i="1"/>
  <c r="BI672" i="1"/>
  <c r="BJ672" i="1"/>
  <c r="BK672" i="1"/>
  <c r="BM672" i="1"/>
  <c r="CB672" i="1"/>
  <c r="CC672" i="1"/>
  <c r="CE672" i="1"/>
  <c r="A673" i="1"/>
  <c r="B673" i="1"/>
  <c r="C673" i="1"/>
  <c r="D673" i="1"/>
  <c r="E673" i="1"/>
  <c r="F673" i="1"/>
  <c r="G673" i="1"/>
  <c r="H673" i="1"/>
  <c r="I673" i="1"/>
  <c r="J673" i="1"/>
  <c r="K673" i="1"/>
  <c r="L673" i="1"/>
  <c r="M673" i="1"/>
  <c r="N673" i="1"/>
  <c r="O673" i="1"/>
  <c r="P673" i="1"/>
  <c r="AT673" i="1"/>
  <c r="BL673" i="1"/>
  <c r="BN673" i="1"/>
  <c r="Y673" i="1"/>
  <c r="BO673" i="1"/>
  <c r="BP673" i="1"/>
  <c r="Z673" i="1"/>
  <c r="BQ673" i="1"/>
  <c r="BR673" i="1"/>
  <c r="AA673" i="1"/>
  <c r="BS673" i="1"/>
  <c r="AB673" i="1"/>
  <c r="BU673" i="1"/>
  <c r="BV673" i="1"/>
  <c r="AC673" i="1"/>
  <c r="BW673" i="1"/>
  <c r="AD673" i="1"/>
  <c r="BY673" i="1"/>
  <c r="AE673" i="1"/>
  <c r="CA673" i="1"/>
  <c r="AF673" i="1"/>
  <c r="CD673" i="1"/>
  <c r="AG673" i="1"/>
  <c r="CF673" i="1"/>
  <c r="CG673" i="1"/>
  <c r="AH673" i="1"/>
  <c r="Q673" i="1"/>
  <c r="AI673" i="1"/>
  <c r="AJ673" i="1"/>
  <c r="AK673" i="1"/>
  <c r="AL673" i="1"/>
  <c r="AM673" i="1"/>
  <c r="AN673" i="1"/>
  <c r="AO673" i="1"/>
  <c r="AQ673" i="1"/>
  <c r="AR673" i="1"/>
  <c r="AS673" i="1"/>
  <c r="R673" i="1"/>
  <c r="AU673" i="1"/>
  <c r="AW673" i="1"/>
  <c r="AX673" i="1"/>
  <c r="AY673" i="1"/>
  <c r="AZ673" i="1"/>
  <c r="BA673" i="1"/>
  <c r="V673" i="1"/>
  <c r="W673" i="1"/>
  <c r="X673" i="1"/>
  <c r="BB673" i="1"/>
  <c r="BC673" i="1"/>
  <c r="BD673" i="1"/>
  <c r="BE673" i="1"/>
  <c r="BF673" i="1"/>
  <c r="BG673" i="1"/>
  <c r="BH673" i="1"/>
  <c r="BI673" i="1"/>
  <c r="BJ673" i="1"/>
  <c r="BK673" i="1"/>
  <c r="BM673" i="1"/>
  <c r="BT673" i="1"/>
  <c r="BX673" i="1"/>
  <c r="BZ673" i="1"/>
  <c r="CB673" i="1"/>
  <c r="CC673" i="1"/>
  <c r="CE673" i="1"/>
  <c r="A674" i="1"/>
  <c r="B674" i="1"/>
  <c r="C674" i="1"/>
  <c r="D674" i="1"/>
  <c r="E674" i="1"/>
  <c r="F674" i="1"/>
  <c r="G674" i="1"/>
  <c r="H674" i="1"/>
  <c r="I674" i="1"/>
  <c r="J674" i="1"/>
  <c r="K674" i="1"/>
  <c r="L674" i="1"/>
  <c r="M674" i="1"/>
  <c r="N674" i="1"/>
  <c r="O674" i="1"/>
  <c r="P674" i="1"/>
  <c r="AT674" i="1"/>
  <c r="BL674" i="1"/>
  <c r="BN674" i="1"/>
  <c r="Y674" i="1"/>
  <c r="BO674" i="1"/>
  <c r="BP674" i="1"/>
  <c r="Z674" i="1"/>
  <c r="BQ674" i="1"/>
  <c r="BR674" i="1"/>
  <c r="AA674" i="1"/>
  <c r="BS674" i="1"/>
  <c r="BT674" i="1"/>
  <c r="AB674" i="1"/>
  <c r="BU674" i="1"/>
  <c r="BV674" i="1"/>
  <c r="AC674" i="1"/>
  <c r="BW674" i="1"/>
  <c r="BX674" i="1"/>
  <c r="AD674" i="1"/>
  <c r="BY674" i="1"/>
  <c r="BZ674" i="1"/>
  <c r="AE674" i="1"/>
  <c r="CA674" i="1"/>
  <c r="AF674" i="1"/>
  <c r="CD674" i="1"/>
  <c r="AG674" i="1"/>
  <c r="CF674" i="1"/>
  <c r="CG674" i="1"/>
  <c r="AH674" i="1"/>
  <c r="Q674" i="1"/>
  <c r="AI674" i="1"/>
  <c r="AJ674" i="1"/>
  <c r="AK674" i="1"/>
  <c r="AL674" i="1"/>
  <c r="AM674" i="1"/>
  <c r="AN674" i="1"/>
  <c r="AO674" i="1"/>
  <c r="AQ674" i="1"/>
  <c r="AR674" i="1"/>
  <c r="AS674" i="1"/>
  <c r="R674" i="1"/>
  <c r="AU674" i="1"/>
  <c r="AW674" i="1"/>
  <c r="AX674" i="1"/>
  <c r="AY674" i="1"/>
  <c r="AZ674" i="1"/>
  <c r="BA674" i="1"/>
  <c r="V674" i="1"/>
  <c r="X674" i="1"/>
  <c r="W674" i="1"/>
  <c r="BB674" i="1"/>
  <c r="BC674" i="1"/>
  <c r="BD674" i="1"/>
  <c r="BE674" i="1"/>
  <c r="BF674" i="1"/>
  <c r="BG674" i="1"/>
  <c r="BH674" i="1"/>
  <c r="BI674" i="1"/>
  <c r="BJ674" i="1"/>
  <c r="BK674" i="1"/>
  <c r="BM674" i="1"/>
  <c r="CB674" i="1"/>
  <c r="CC674" i="1"/>
  <c r="CE674" i="1"/>
  <c r="A675" i="1"/>
  <c r="B675" i="1"/>
  <c r="C675" i="1"/>
  <c r="D675" i="1"/>
  <c r="E675" i="1"/>
  <c r="F675" i="1"/>
  <c r="G675" i="1"/>
  <c r="H675" i="1"/>
  <c r="I675" i="1"/>
  <c r="J675" i="1"/>
  <c r="K675" i="1"/>
  <c r="L675" i="1"/>
  <c r="M675" i="1"/>
  <c r="N675" i="1"/>
  <c r="O675" i="1"/>
  <c r="P675" i="1"/>
  <c r="AT675" i="1"/>
  <c r="BL675" i="1"/>
  <c r="BN675" i="1"/>
  <c r="Y675" i="1"/>
  <c r="BO675" i="1"/>
  <c r="BP675" i="1"/>
  <c r="Z675" i="1"/>
  <c r="BQ675" i="1"/>
  <c r="BR675" i="1"/>
  <c r="AA675" i="1"/>
  <c r="BS675" i="1"/>
  <c r="BT675" i="1"/>
  <c r="AB675" i="1"/>
  <c r="BU675" i="1"/>
  <c r="BV675" i="1"/>
  <c r="AC675" i="1"/>
  <c r="BW675" i="1"/>
  <c r="BX675" i="1"/>
  <c r="AD675" i="1"/>
  <c r="BY675" i="1"/>
  <c r="BZ675" i="1"/>
  <c r="AE675" i="1"/>
  <c r="CA675" i="1"/>
  <c r="AF675" i="1"/>
  <c r="CD675" i="1"/>
  <c r="AG675" i="1"/>
  <c r="CF675" i="1"/>
  <c r="CG675" i="1"/>
  <c r="AH675" i="1"/>
  <c r="Q675" i="1"/>
  <c r="AI675" i="1"/>
  <c r="AJ675" i="1"/>
  <c r="AK675" i="1"/>
  <c r="AL675" i="1"/>
  <c r="AM675" i="1"/>
  <c r="AN675" i="1"/>
  <c r="AO675" i="1"/>
  <c r="AQ675" i="1"/>
  <c r="AR675" i="1"/>
  <c r="AS675" i="1"/>
  <c r="R675" i="1"/>
  <c r="AU675" i="1"/>
  <c r="AW675" i="1"/>
  <c r="AX675" i="1"/>
  <c r="AY675" i="1"/>
  <c r="AZ675" i="1"/>
  <c r="BA675" i="1"/>
  <c r="V675" i="1"/>
  <c r="W675" i="1"/>
  <c r="X675" i="1"/>
  <c r="BB675" i="1"/>
  <c r="BC675" i="1"/>
  <c r="BD675" i="1"/>
  <c r="BE675" i="1"/>
  <c r="BF675" i="1"/>
  <c r="BG675" i="1"/>
  <c r="BH675" i="1"/>
  <c r="BI675" i="1"/>
  <c r="BJ675" i="1"/>
  <c r="BK675" i="1"/>
  <c r="BM675" i="1"/>
  <c r="CB675" i="1"/>
  <c r="CC675" i="1"/>
  <c r="CE675" i="1"/>
  <c r="A676" i="1"/>
  <c r="B676" i="1"/>
  <c r="C676" i="1"/>
  <c r="D676" i="1"/>
  <c r="E676" i="1"/>
  <c r="F676" i="1"/>
  <c r="G676" i="1"/>
  <c r="H676" i="1"/>
  <c r="I676" i="1"/>
  <c r="J676" i="1"/>
  <c r="K676" i="1"/>
  <c r="L676" i="1"/>
  <c r="M676" i="1"/>
  <c r="N676" i="1"/>
  <c r="O676" i="1"/>
  <c r="P676" i="1"/>
  <c r="AT676" i="1"/>
  <c r="BL676" i="1"/>
  <c r="Y676" i="1"/>
  <c r="BO676" i="1"/>
  <c r="Z676" i="1"/>
  <c r="BQ676" i="1"/>
  <c r="BR676" i="1"/>
  <c r="AA676" i="1"/>
  <c r="BS676" i="1"/>
  <c r="AB676" i="1"/>
  <c r="BU676" i="1"/>
  <c r="AC676" i="1"/>
  <c r="BW676" i="1"/>
  <c r="AD676" i="1"/>
  <c r="BY676" i="1"/>
  <c r="AE676" i="1"/>
  <c r="CA676" i="1"/>
  <c r="AF676" i="1"/>
  <c r="CD676" i="1"/>
  <c r="AG676" i="1"/>
  <c r="CF676" i="1"/>
  <c r="CG676" i="1"/>
  <c r="AH676" i="1"/>
  <c r="Q676" i="1"/>
  <c r="AI676" i="1"/>
  <c r="AJ676" i="1"/>
  <c r="AK676" i="1"/>
  <c r="AL676" i="1"/>
  <c r="AM676" i="1"/>
  <c r="AN676" i="1"/>
  <c r="AO676" i="1"/>
  <c r="AQ676" i="1"/>
  <c r="AR676" i="1"/>
  <c r="AS676" i="1"/>
  <c r="R676" i="1"/>
  <c r="AU676" i="1"/>
  <c r="AW676" i="1"/>
  <c r="AX676" i="1"/>
  <c r="AY676" i="1"/>
  <c r="AZ676" i="1"/>
  <c r="BA676" i="1"/>
  <c r="V676" i="1"/>
  <c r="X676" i="1"/>
  <c r="W676" i="1"/>
  <c r="BB676" i="1"/>
  <c r="BC676" i="1"/>
  <c r="BD676" i="1"/>
  <c r="BE676" i="1"/>
  <c r="BF676" i="1"/>
  <c r="BG676" i="1"/>
  <c r="BH676" i="1"/>
  <c r="BI676" i="1"/>
  <c r="BJ676" i="1"/>
  <c r="BK676" i="1"/>
  <c r="BM676" i="1"/>
  <c r="BN676" i="1"/>
  <c r="BP676" i="1"/>
  <c r="BT676" i="1"/>
  <c r="BV676" i="1"/>
  <c r="BX676" i="1"/>
  <c r="BZ676" i="1"/>
  <c r="CB676" i="1"/>
  <c r="CC676" i="1"/>
  <c r="CE676" i="1"/>
  <c r="A677" i="1"/>
  <c r="B677" i="1"/>
  <c r="C677" i="1"/>
  <c r="D677" i="1"/>
  <c r="E677" i="1"/>
  <c r="F677" i="1"/>
  <c r="G677" i="1"/>
  <c r="H677" i="1"/>
  <c r="I677" i="1"/>
  <c r="J677" i="1"/>
  <c r="K677" i="1"/>
  <c r="L677" i="1"/>
  <c r="M677" i="1"/>
  <c r="N677" i="1"/>
  <c r="O677" i="1"/>
  <c r="P677" i="1"/>
  <c r="AT677" i="1"/>
  <c r="BL677" i="1"/>
  <c r="Y677" i="1"/>
  <c r="BO677" i="1"/>
  <c r="Z677" i="1"/>
  <c r="BQ677" i="1"/>
  <c r="BR677" i="1"/>
  <c r="AA677" i="1"/>
  <c r="BS677" i="1"/>
  <c r="AB677" i="1"/>
  <c r="BU677" i="1"/>
  <c r="AC677" i="1"/>
  <c r="BW677" i="1"/>
  <c r="AD677" i="1"/>
  <c r="BY677" i="1"/>
  <c r="AE677" i="1"/>
  <c r="CA677" i="1"/>
  <c r="AF677" i="1"/>
  <c r="CD677" i="1"/>
  <c r="AG677" i="1"/>
  <c r="CF677" i="1"/>
  <c r="CG677" i="1"/>
  <c r="AH677" i="1"/>
  <c r="Q677" i="1"/>
  <c r="AI677" i="1"/>
  <c r="AJ677" i="1"/>
  <c r="AK677" i="1"/>
  <c r="AL677" i="1"/>
  <c r="AM677" i="1"/>
  <c r="AN677" i="1"/>
  <c r="AO677" i="1"/>
  <c r="AQ677" i="1"/>
  <c r="AR677" i="1"/>
  <c r="AS677" i="1"/>
  <c r="R677" i="1"/>
  <c r="AU677" i="1"/>
  <c r="AW677" i="1"/>
  <c r="AX677" i="1"/>
  <c r="AY677" i="1"/>
  <c r="AZ677" i="1"/>
  <c r="BA677" i="1"/>
  <c r="V677" i="1"/>
  <c r="W677" i="1"/>
  <c r="X677" i="1"/>
  <c r="BB677" i="1"/>
  <c r="BC677" i="1"/>
  <c r="BD677" i="1"/>
  <c r="BE677" i="1"/>
  <c r="BF677" i="1"/>
  <c r="BG677" i="1"/>
  <c r="BH677" i="1"/>
  <c r="BI677" i="1"/>
  <c r="BJ677" i="1"/>
  <c r="BK677" i="1"/>
  <c r="BM677" i="1"/>
  <c r="BN677" i="1"/>
  <c r="BP677" i="1"/>
  <c r="BT677" i="1"/>
  <c r="BV677" i="1"/>
  <c r="BX677" i="1"/>
  <c r="BZ677" i="1"/>
  <c r="CB677" i="1"/>
  <c r="CC677" i="1"/>
  <c r="CE677" i="1"/>
  <c r="A678" i="1"/>
  <c r="B678" i="1"/>
  <c r="C678" i="1"/>
  <c r="D678" i="1"/>
  <c r="E678" i="1"/>
  <c r="F678" i="1"/>
  <c r="G678" i="1"/>
  <c r="H678" i="1"/>
  <c r="I678" i="1"/>
  <c r="J678" i="1"/>
  <c r="K678" i="1"/>
  <c r="L678" i="1"/>
  <c r="M678" i="1"/>
  <c r="N678" i="1"/>
  <c r="O678" i="1"/>
  <c r="P678" i="1"/>
  <c r="AT678" i="1"/>
  <c r="BL678" i="1"/>
  <c r="Y678" i="1"/>
  <c r="BO678" i="1"/>
  <c r="Z678" i="1"/>
  <c r="BQ678" i="1"/>
  <c r="AA678" i="1"/>
  <c r="BS678" i="1"/>
  <c r="AB678" i="1"/>
  <c r="BU678" i="1"/>
  <c r="AC678" i="1"/>
  <c r="BW678" i="1"/>
  <c r="AD678" i="1"/>
  <c r="BY678" i="1"/>
  <c r="AE678" i="1"/>
  <c r="CA678" i="1"/>
  <c r="AF678" i="1"/>
  <c r="CD678" i="1"/>
  <c r="AG678" i="1"/>
  <c r="CF678" i="1"/>
  <c r="CG678" i="1"/>
  <c r="AH678" i="1"/>
  <c r="Q678" i="1"/>
  <c r="AI678" i="1"/>
  <c r="AJ678" i="1"/>
  <c r="AK678" i="1"/>
  <c r="AL678" i="1"/>
  <c r="AM678" i="1"/>
  <c r="AN678" i="1"/>
  <c r="AO678" i="1"/>
  <c r="AQ678" i="1"/>
  <c r="AR678" i="1"/>
  <c r="AS678" i="1"/>
  <c r="R678" i="1"/>
  <c r="AU678" i="1"/>
  <c r="AW678" i="1"/>
  <c r="AX678" i="1"/>
  <c r="AY678" i="1"/>
  <c r="AZ678" i="1"/>
  <c r="BA678" i="1"/>
  <c r="V678" i="1"/>
  <c r="BB678" i="1"/>
  <c r="BC678" i="1"/>
  <c r="BD678" i="1"/>
  <c r="BE678" i="1"/>
  <c r="BF678" i="1"/>
  <c r="BG678" i="1"/>
  <c r="BH678" i="1"/>
  <c r="BI678" i="1"/>
  <c r="BJ678" i="1"/>
  <c r="BK678" i="1"/>
  <c r="BM678" i="1"/>
  <c r="BN678" i="1"/>
  <c r="BP678" i="1"/>
  <c r="BR678" i="1"/>
  <c r="BT678" i="1"/>
  <c r="BV678" i="1"/>
  <c r="BX678" i="1"/>
  <c r="BZ678" i="1"/>
  <c r="CB678" i="1"/>
  <c r="CC678" i="1"/>
  <c r="CE678" i="1"/>
  <c r="A679" i="1"/>
  <c r="B679" i="1"/>
  <c r="C679" i="1"/>
  <c r="D679" i="1"/>
  <c r="E679" i="1"/>
  <c r="F679" i="1"/>
  <c r="G679" i="1"/>
  <c r="H679" i="1"/>
  <c r="I679" i="1"/>
  <c r="J679" i="1"/>
  <c r="K679" i="1"/>
  <c r="L679" i="1"/>
  <c r="M679" i="1"/>
  <c r="N679" i="1"/>
  <c r="O679" i="1"/>
  <c r="P679" i="1"/>
  <c r="AT679" i="1"/>
  <c r="BL679" i="1"/>
  <c r="BN679" i="1"/>
  <c r="Y679" i="1"/>
  <c r="BO679" i="1"/>
  <c r="BP679" i="1"/>
  <c r="Z679" i="1"/>
  <c r="BQ679" i="1"/>
  <c r="BR679" i="1"/>
  <c r="AA679" i="1"/>
  <c r="BS679" i="1"/>
  <c r="BT679" i="1"/>
  <c r="AB679" i="1"/>
  <c r="BU679" i="1"/>
  <c r="BV679" i="1"/>
  <c r="AC679" i="1"/>
  <c r="BW679" i="1"/>
  <c r="BX679" i="1"/>
  <c r="AD679" i="1"/>
  <c r="BY679" i="1"/>
  <c r="BZ679" i="1"/>
  <c r="AE679" i="1"/>
  <c r="CA679" i="1"/>
  <c r="AF679" i="1"/>
  <c r="CD679" i="1"/>
  <c r="AG679" i="1"/>
  <c r="CF679" i="1"/>
  <c r="CG679" i="1"/>
  <c r="AH679" i="1"/>
  <c r="Q679" i="1"/>
  <c r="AI679" i="1"/>
  <c r="AJ679" i="1"/>
  <c r="AK679" i="1"/>
  <c r="AL679" i="1"/>
  <c r="AM679" i="1"/>
  <c r="AN679" i="1"/>
  <c r="AO679" i="1"/>
  <c r="AQ679" i="1"/>
  <c r="AR679" i="1"/>
  <c r="AS679" i="1"/>
  <c r="R679" i="1"/>
  <c r="AU679" i="1"/>
  <c r="AW679" i="1"/>
  <c r="AX679" i="1"/>
  <c r="AY679" i="1"/>
  <c r="AZ679" i="1"/>
  <c r="BA679" i="1"/>
  <c r="V679" i="1"/>
  <c r="W679" i="1"/>
  <c r="X679" i="1"/>
  <c r="BB679" i="1"/>
  <c r="BC679" i="1"/>
  <c r="BD679" i="1"/>
  <c r="BE679" i="1"/>
  <c r="BF679" i="1"/>
  <c r="BG679" i="1"/>
  <c r="BH679" i="1"/>
  <c r="BI679" i="1"/>
  <c r="BJ679" i="1"/>
  <c r="BK679" i="1"/>
  <c r="BM679" i="1"/>
  <c r="CB679" i="1"/>
  <c r="CC679" i="1"/>
  <c r="CE679" i="1"/>
  <c r="A680" i="1"/>
  <c r="B680" i="1"/>
  <c r="C680" i="1"/>
  <c r="D680" i="1"/>
  <c r="E680" i="1"/>
  <c r="F680" i="1"/>
  <c r="G680" i="1"/>
  <c r="H680" i="1"/>
  <c r="I680" i="1"/>
  <c r="J680" i="1"/>
  <c r="K680" i="1"/>
  <c r="L680" i="1"/>
  <c r="M680" i="1"/>
  <c r="N680" i="1"/>
  <c r="O680" i="1"/>
  <c r="P680" i="1"/>
  <c r="AT680" i="1"/>
  <c r="BL680" i="1"/>
  <c r="Y680" i="1"/>
  <c r="BO680" i="1"/>
  <c r="Z680" i="1"/>
  <c r="BQ680" i="1"/>
  <c r="AA680" i="1"/>
  <c r="BS680" i="1"/>
  <c r="AB680" i="1"/>
  <c r="BU680" i="1"/>
  <c r="AC680" i="1"/>
  <c r="BW680" i="1"/>
  <c r="AD680" i="1"/>
  <c r="BY680" i="1"/>
  <c r="AE680" i="1"/>
  <c r="CA680" i="1"/>
  <c r="AF680" i="1"/>
  <c r="CD680" i="1"/>
  <c r="AG680" i="1"/>
  <c r="CF680" i="1"/>
  <c r="CG680" i="1"/>
  <c r="AH680" i="1"/>
  <c r="Q680" i="1"/>
  <c r="AI680" i="1"/>
  <c r="AJ680" i="1"/>
  <c r="AK680" i="1"/>
  <c r="AL680" i="1"/>
  <c r="AM680" i="1"/>
  <c r="AN680" i="1"/>
  <c r="AO680" i="1"/>
  <c r="AQ680" i="1"/>
  <c r="AR680" i="1"/>
  <c r="AS680" i="1"/>
  <c r="R680" i="1"/>
  <c r="AU680" i="1"/>
  <c r="AW680" i="1"/>
  <c r="AX680" i="1"/>
  <c r="AY680" i="1"/>
  <c r="AZ680" i="1"/>
  <c r="BA680" i="1"/>
  <c r="V680" i="1"/>
  <c r="W680" i="1"/>
  <c r="X680" i="1"/>
  <c r="BB680" i="1"/>
  <c r="BC680" i="1"/>
  <c r="BD680" i="1"/>
  <c r="BE680" i="1"/>
  <c r="BF680" i="1"/>
  <c r="BG680" i="1"/>
  <c r="BH680" i="1"/>
  <c r="BI680" i="1"/>
  <c r="BJ680" i="1"/>
  <c r="BK680" i="1"/>
  <c r="BM680" i="1"/>
  <c r="BN680" i="1"/>
  <c r="BP680" i="1"/>
  <c r="BR680" i="1"/>
  <c r="BT680" i="1"/>
  <c r="BV680" i="1"/>
  <c r="BX680" i="1"/>
  <c r="BZ680" i="1"/>
  <c r="CB680" i="1"/>
  <c r="CC680" i="1"/>
  <c r="CE680" i="1"/>
  <c r="A681" i="1"/>
  <c r="B681" i="1"/>
  <c r="C681" i="1"/>
  <c r="D681" i="1"/>
  <c r="E681" i="1"/>
  <c r="F681" i="1"/>
  <c r="G681" i="1"/>
  <c r="H681" i="1"/>
  <c r="I681" i="1"/>
  <c r="J681" i="1"/>
  <c r="K681" i="1"/>
  <c r="L681" i="1"/>
  <c r="M681" i="1"/>
  <c r="N681" i="1"/>
  <c r="O681" i="1"/>
  <c r="P681" i="1"/>
  <c r="AT681" i="1"/>
  <c r="BL681" i="1"/>
  <c r="BN681" i="1"/>
  <c r="Y681" i="1"/>
  <c r="BO681" i="1"/>
  <c r="BP681" i="1"/>
  <c r="Z681" i="1"/>
  <c r="BQ681" i="1"/>
  <c r="BR681" i="1"/>
  <c r="AA681" i="1"/>
  <c r="BS681" i="1"/>
  <c r="BT681" i="1"/>
  <c r="AB681" i="1"/>
  <c r="BU681" i="1"/>
  <c r="BV681" i="1"/>
  <c r="AC681" i="1"/>
  <c r="BW681" i="1"/>
  <c r="AD681" i="1"/>
  <c r="BY681" i="1"/>
  <c r="AE681" i="1"/>
  <c r="CA681" i="1"/>
  <c r="AF681" i="1"/>
  <c r="CD681" i="1"/>
  <c r="AG681" i="1"/>
  <c r="CF681" i="1"/>
  <c r="CG681" i="1"/>
  <c r="AH681" i="1"/>
  <c r="Q681" i="1"/>
  <c r="AI681" i="1"/>
  <c r="AJ681" i="1"/>
  <c r="AK681" i="1"/>
  <c r="AL681" i="1"/>
  <c r="AM681" i="1"/>
  <c r="AN681" i="1"/>
  <c r="AO681" i="1"/>
  <c r="AQ681" i="1"/>
  <c r="AR681" i="1"/>
  <c r="AS681" i="1"/>
  <c r="R681" i="1"/>
  <c r="AU681" i="1"/>
  <c r="AW681" i="1"/>
  <c r="AX681" i="1"/>
  <c r="AY681" i="1"/>
  <c r="AZ681" i="1"/>
  <c r="BA681" i="1"/>
  <c r="V681" i="1"/>
  <c r="W681" i="1"/>
  <c r="X681" i="1"/>
  <c r="BB681" i="1"/>
  <c r="BC681" i="1"/>
  <c r="BD681" i="1"/>
  <c r="BE681" i="1"/>
  <c r="BF681" i="1"/>
  <c r="BG681" i="1"/>
  <c r="BH681" i="1"/>
  <c r="BI681" i="1"/>
  <c r="BJ681" i="1"/>
  <c r="BK681" i="1"/>
  <c r="BM681" i="1"/>
  <c r="BX681" i="1"/>
  <c r="BZ681" i="1"/>
  <c r="CB681" i="1"/>
  <c r="CC681" i="1"/>
  <c r="CE681" i="1"/>
  <c r="A682" i="1"/>
  <c r="B682" i="1"/>
  <c r="C682" i="1"/>
  <c r="D682" i="1"/>
  <c r="E682" i="1"/>
  <c r="F682" i="1"/>
  <c r="G682" i="1"/>
  <c r="H682" i="1"/>
  <c r="I682" i="1"/>
  <c r="J682" i="1"/>
  <c r="K682" i="1"/>
  <c r="L682" i="1"/>
  <c r="M682" i="1"/>
  <c r="N682" i="1"/>
  <c r="O682" i="1"/>
  <c r="P682" i="1"/>
  <c r="AT682" i="1"/>
  <c r="BL682" i="1"/>
  <c r="BN682" i="1"/>
  <c r="Y682" i="1"/>
  <c r="BO682" i="1"/>
  <c r="BP682" i="1"/>
  <c r="Z682" i="1"/>
  <c r="BQ682" i="1"/>
  <c r="BR682" i="1"/>
  <c r="AA682" i="1"/>
  <c r="BS682" i="1"/>
  <c r="BT682" i="1"/>
  <c r="AB682" i="1"/>
  <c r="BU682" i="1"/>
  <c r="BV682" i="1"/>
  <c r="AC682" i="1"/>
  <c r="BW682" i="1"/>
  <c r="BX682" i="1"/>
  <c r="AD682" i="1"/>
  <c r="BY682" i="1"/>
  <c r="BZ682" i="1"/>
  <c r="AE682" i="1"/>
  <c r="CA682" i="1"/>
  <c r="CC682" i="1"/>
  <c r="AF682" i="1"/>
  <c r="CD682" i="1"/>
  <c r="AG682" i="1"/>
  <c r="CF682" i="1"/>
  <c r="CG682" i="1"/>
  <c r="AH682" i="1"/>
  <c r="Q682" i="1"/>
  <c r="AI682" i="1"/>
  <c r="AJ682" i="1"/>
  <c r="AK682" i="1"/>
  <c r="AL682" i="1"/>
  <c r="AM682" i="1"/>
  <c r="AN682" i="1"/>
  <c r="AO682" i="1"/>
  <c r="AQ682" i="1"/>
  <c r="AR682" i="1"/>
  <c r="AS682" i="1"/>
  <c r="R682" i="1"/>
  <c r="AU682" i="1"/>
  <c r="AW682" i="1"/>
  <c r="AX682" i="1"/>
  <c r="AY682" i="1"/>
  <c r="AZ682" i="1"/>
  <c r="BA682" i="1"/>
  <c r="V682" i="1"/>
  <c r="BB682" i="1"/>
  <c r="BC682" i="1"/>
  <c r="BD682" i="1"/>
  <c r="BE682" i="1"/>
  <c r="BF682" i="1"/>
  <c r="BG682" i="1"/>
  <c r="BH682" i="1"/>
  <c r="BI682" i="1"/>
  <c r="BJ682" i="1"/>
  <c r="BK682" i="1"/>
  <c r="BM682" i="1"/>
  <c r="CB682" i="1"/>
  <c r="CE682" i="1"/>
  <c r="A683" i="1"/>
  <c r="B683" i="1"/>
  <c r="C683" i="1"/>
  <c r="D683" i="1"/>
  <c r="E683" i="1"/>
  <c r="F683" i="1"/>
  <c r="G683" i="1"/>
  <c r="H683" i="1"/>
  <c r="I683" i="1"/>
  <c r="J683" i="1"/>
  <c r="K683" i="1"/>
  <c r="L683" i="1"/>
  <c r="M683" i="1"/>
  <c r="N683" i="1"/>
  <c r="O683" i="1"/>
  <c r="P683" i="1"/>
  <c r="AT683" i="1"/>
  <c r="BL683" i="1"/>
  <c r="BN683" i="1"/>
  <c r="Y683" i="1"/>
  <c r="BO683" i="1"/>
  <c r="BP683" i="1"/>
  <c r="Z683" i="1"/>
  <c r="BQ683" i="1"/>
  <c r="BR683" i="1"/>
  <c r="AA683" i="1"/>
  <c r="BS683" i="1"/>
  <c r="BT683" i="1"/>
  <c r="AB683" i="1"/>
  <c r="BU683" i="1"/>
  <c r="BV683" i="1"/>
  <c r="AC683" i="1"/>
  <c r="BW683" i="1"/>
  <c r="AD683" i="1"/>
  <c r="BY683" i="1"/>
  <c r="AE683" i="1"/>
  <c r="CA683" i="1"/>
  <c r="AF683" i="1"/>
  <c r="CD683" i="1"/>
  <c r="AG683" i="1"/>
  <c r="CF683" i="1"/>
  <c r="CG683" i="1"/>
  <c r="AH683" i="1"/>
  <c r="Q683" i="1"/>
  <c r="AI683" i="1"/>
  <c r="AJ683" i="1"/>
  <c r="AK683" i="1"/>
  <c r="AL683" i="1"/>
  <c r="AM683" i="1"/>
  <c r="AN683" i="1"/>
  <c r="AO683" i="1"/>
  <c r="AQ683" i="1"/>
  <c r="AR683" i="1"/>
  <c r="AS683" i="1"/>
  <c r="R683" i="1"/>
  <c r="AU683" i="1"/>
  <c r="AW683" i="1"/>
  <c r="AX683" i="1"/>
  <c r="AY683" i="1"/>
  <c r="AZ683" i="1"/>
  <c r="BA683" i="1"/>
  <c r="V683" i="1"/>
  <c r="BB683" i="1"/>
  <c r="BC683" i="1"/>
  <c r="BD683" i="1"/>
  <c r="BE683" i="1"/>
  <c r="BF683" i="1"/>
  <c r="BG683" i="1"/>
  <c r="BH683" i="1"/>
  <c r="BI683" i="1"/>
  <c r="BJ683" i="1"/>
  <c r="BK683" i="1"/>
  <c r="BM683" i="1"/>
  <c r="BX683" i="1"/>
  <c r="BZ683" i="1"/>
  <c r="CB683" i="1"/>
  <c r="CC683" i="1"/>
  <c r="CE683" i="1"/>
  <c r="A684" i="1"/>
  <c r="B684" i="1"/>
  <c r="C684" i="1"/>
  <c r="D684" i="1"/>
  <c r="E684" i="1"/>
  <c r="F684" i="1"/>
  <c r="G684" i="1"/>
  <c r="H684" i="1"/>
  <c r="I684" i="1"/>
  <c r="J684" i="1"/>
  <c r="K684" i="1"/>
  <c r="L684" i="1"/>
  <c r="M684" i="1"/>
  <c r="N684" i="1"/>
  <c r="O684" i="1"/>
  <c r="P684" i="1"/>
  <c r="AT684" i="1"/>
  <c r="BL684" i="1"/>
  <c r="BN684" i="1"/>
  <c r="Y684" i="1"/>
  <c r="BO684" i="1"/>
  <c r="BP684" i="1"/>
  <c r="Z684" i="1"/>
  <c r="BQ684" i="1"/>
  <c r="BR684" i="1"/>
  <c r="AA684" i="1"/>
  <c r="BS684" i="1"/>
  <c r="BT684" i="1"/>
  <c r="AB684" i="1"/>
  <c r="BU684" i="1"/>
  <c r="AC684" i="1"/>
  <c r="BW684" i="1"/>
  <c r="AD684" i="1"/>
  <c r="BY684" i="1"/>
  <c r="AE684" i="1"/>
  <c r="CA684" i="1"/>
  <c r="AF684" i="1"/>
  <c r="CD684" i="1"/>
  <c r="AG684" i="1"/>
  <c r="CF684" i="1"/>
  <c r="CG684" i="1"/>
  <c r="AH684" i="1"/>
  <c r="Q684" i="1"/>
  <c r="AI684" i="1"/>
  <c r="AJ684" i="1"/>
  <c r="AK684" i="1"/>
  <c r="AL684" i="1"/>
  <c r="AM684" i="1"/>
  <c r="AN684" i="1"/>
  <c r="AO684" i="1"/>
  <c r="AQ684" i="1"/>
  <c r="AR684" i="1"/>
  <c r="AS684" i="1"/>
  <c r="R684" i="1"/>
  <c r="AU684" i="1"/>
  <c r="AW684" i="1"/>
  <c r="AX684" i="1"/>
  <c r="AY684" i="1"/>
  <c r="AZ684" i="1"/>
  <c r="BA684" i="1"/>
  <c r="V684" i="1"/>
  <c r="W684" i="1"/>
  <c r="X684" i="1"/>
  <c r="BB684" i="1"/>
  <c r="BC684" i="1"/>
  <c r="BD684" i="1"/>
  <c r="BE684" i="1"/>
  <c r="BF684" i="1"/>
  <c r="BG684" i="1"/>
  <c r="BH684" i="1"/>
  <c r="BI684" i="1"/>
  <c r="BJ684" i="1"/>
  <c r="BK684" i="1"/>
  <c r="BM684" i="1"/>
  <c r="BV684" i="1"/>
  <c r="BX684" i="1"/>
  <c r="BZ684" i="1"/>
  <c r="CB684" i="1"/>
  <c r="CC684" i="1"/>
  <c r="CE684" i="1"/>
  <c r="A685" i="1"/>
  <c r="B685" i="1"/>
  <c r="C685" i="1"/>
  <c r="D685" i="1"/>
  <c r="E685" i="1"/>
  <c r="F685" i="1"/>
  <c r="G685" i="1"/>
  <c r="H685" i="1"/>
  <c r="I685" i="1"/>
  <c r="J685" i="1"/>
  <c r="K685" i="1"/>
  <c r="L685" i="1"/>
  <c r="M685" i="1"/>
  <c r="N685" i="1"/>
  <c r="O685" i="1"/>
  <c r="P685" i="1"/>
  <c r="AT685" i="1"/>
  <c r="BL685" i="1"/>
  <c r="BN685" i="1"/>
  <c r="Y685" i="1"/>
  <c r="BO685" i="1"/>
  <c r="BP685" i="1"/>
  <c r="Z685" i="1"/>
  <c r="BQ685" i="1"/>
  <c r="BR685" i="1"/>
  <c r="AA685" i="1"/>
  <c r="BS685" i="1"/>
  <c r="BT685" i="1"/>
  <c r="AB685" i="1"/>
  <c r="BU685" i="1"/>
  <c r="AC685" i="1"/>
  <c r="BW685" i="1"/>
  <c r="AD685" i="1"/>
  <c r="BY685" i="1"/>
  <c r="AE685" i="1"/>
  <c r="CA685" i="1"/>
  <c r="AF685" i="1"/>
  <c r="CD685" i="1"/>
  <c r="AG685" i="1"/>
  <c r="CF685" i="1"/>
  <c r="CG685" i="1"/>
  <c r="AH685" i="1"/>
  <c r="Q685" i="1"/>
  <c r="AI685" i="1"/>
  <c r="AJ685" i="1"/>
  <c r="AK685" i="1"/>
  <c r="AL685" i="1"/>
  <c r="AM685" i="1"/>
  <c r="AN685" i="1"/>
  <c r="AO685" i="1"/>
  <c r="AQ685" i="1"/>
  <c r="AR685" i="1"/>
  <c r="AS685" i="1"/>
  <c r="R685" i="1"/>
  <c r="AU685" i="1"/>
  <c r="AW685" i="1"/>
  <c r="AX685" i="1"/>
  <c r="AY685" i="1"/>
  <c r="AZ685" i="1"/>
  <c r="BA685" i="1"/>
  <c r="V685" i="1"/>
  <c r="W685" i="1"/>
  <c r="X685" i="1"/>
  <c r="BB685" i="1"/>
  <c r="BC685" i="1"/>
  <c r="BD685" i="1"/>
  <c r="BE685" i="1"/>
  <c r="BF685" i="1"/>
  <c r="BG685" i="1"/>
  <c r="BH685" i="1"/>
  <c r="BI685" i="1"/>
  <c r="BJ685" i="1"/>
  <c r="BK685" i="1"/>
  <c r="BM685" i="1"/>
  <c r="BV685" i="1"/>
  <c r="BX685" i="1"/>
  <c r="BZ685" i="1"/>
  <c r="CB685" i="1"/>
  <c r="CC685" i="1"/>
  <c r="CE685" i="1"/>
  <c r="A686" i="1"/>
  <c r="B686" i="1"/>
  <c r="C686" i="1"/>
  <c r="D686" i="1"/>
  <c r="E686" i="1"/>
  <c r="F686" i="1"/>
  <c r="G686" i="1"/>
  <c r="H686" i="1"/>
  <c r="I686" i="1"/>
  <c r="J686" i="1"/>
  <c r="K686" i="1"/>
  <c r="L686" i="1"/>
  <c r="M686" i="1"/>
  <c r="N686" i="1"/>
  <c r="O686" i="1"/>
  <c r="P686" i="1"/>
  <c r="AT686" i="1"/>
  <c r="BL686" i="1"/>
  <c r="BN686" i="1"/>
  <c r="Y686" i="1"/>
  <c r="BO686" i="1"/>
  <c r="BP686" i="1"/>
  <c r="Z686" i="1"/>
  <c r="BQ686" i="1"/>
  <c r="BR686" i="1"/>
  <c r="AA686" i="1"/>
  <c r="BS686" i="1"/>
  <c r="BT686" i="1"/>
  <c r="AB686" i="1"/>
  <c r="BU686" i="1"/>
  <c r="BV686" i="1"/>
  <c r="AC686" i="1"/>
  <c r="BW686" i="1"/>
  <c r="BX686" i="1"/>
  <c r="AD686" i="1"/>
  <c r="BY686" i="1"/>
  <c r="BZ686" i="1"/>
  <c r="AE686" i="1"/>
  <c r="CA686" i="1"/>
  <c r="AF686" i="1"/>
  <c r="CD686" i="1"/>
  <c r="AG686" i="1"/>
  <c r="CF686" i="1"/>
  <c r="CG686" i="1"/>
  <c r="AH686" i="1"/>
  <c r="Q686" i="1"/>
  <c r="AI686" i="1"/>
  <c r="AJ686" i="1"/>
  <c r="AK686" i="1"/>
  <c r="AL686" i="1"/>
  <c r="AM686" i="1"/>
  <c r="AN686" i="1"/>
  <c r="AO686" i="1"/>
  <c r="AQ686" i="1"/>
  <c r="AR686" i="1"/>
  <c r="AS686" i="1"/>
  <c r="R686" i="1"/>
  <c r="AU686" i="1"/>
  <c r="AW686" i="1"/>
  <c r="AX686" i="1"/>
  <c r="AY686" i="1"/>
  <c r="AZ686" i="1"/>
  <c r="BA686" i="1"/>
  <c r="V686" i="1"/>
  <c r="X686" i="1"/>
  <c r="W686" i="1"/>
  <c r="BB686" i="1"/>
  <c r="BC686" i="1"/>
  <c r="BD686" i="1"/>
  <c r="BE686" i="1"/>
  <c r="BF686" i="1"/>
  <c r="BG686" i="1"/>
  <c r="BH686" i="1"/>
  <c r="BI686" i="1"/>
  <c r="BJ686" i="1"/>
  <c r="BK686" i="1"/>
  <c r="BM686" i="1"/>
  <c r="CB686" i="1"/>
  <c r="CC686" i="1"/>
  <c r="CE686" i="1"/>
  <c r="A687" i="1"/>
  <c r="B687" i="1"/>
  <c r="C687" i="1"/>
  <c r="D687" i="1"/>
  <c r="E687" i="1"/>
  <c r="F687" i="1"/>
  <c r="G687" i="1"/>
  <c r="H687" i="1"/>
  <c r="I687" i="1"/>
  <c r="J687" i="1"/>
  <c r="K687" i="1"/>
  <c r="L687" i="1"/>
  <c r="M687" i="1"/>
  <c r="N687" i="1"/>
  <c r="O687" i="1"/>
  <c r="P687" i="1"/>
  <c r="AT687" i="1"/>
  <c r="BL687" i="1"/>
  <c r="BN687" i="1"/>
  <c r="Y687" i="1"/>
  <c r="BO687" i="1"/>
  <c r="BP687" i="1"/>
  <c r="Z687" i="1"/>
  <c r="BQ687" i="1"/>
  <c r="BR687" i="1"/>
  <c r="AA687" i="1"/>
  <c r="BS687" i="1"/>
  <c r="BT687" i="1"/>
  <c r="AB687" i="1"/>
  <c r="BU687" i="1"/>
  <c r="BV687" i="1"/>
  <c r="AC687" i="1"/>
  <c r="BW687" i="1"/>
  <c r="AD687" i="1"/>
  <c r="BY687" i="1"/>
  <c r="AE687" i="1"/>
  <c r="CA687" i="1"/>
  <c r="AF687" i="1"/>
  <c r="CD687" i="1"/>
  <c r="AG687" i="1"/>
  <c r="CF687" i="1"/>
  <c r="CG687" i="1"/>
  <c r="AH687" i="1"/>
  <c r="Q687" i="1"/>
  <c r="AI687" i="1"/>
  <c r="AJ687" i="1"/>
  <c r="AK687" i="1"/>
  <c r="AL687" i="1"/>
  <c r="AM687" i="1"/>
  <c r="AN687" i="1"/>
  <c r="AO687" i="1"/>
  <c r="AQ687" i="1"/>
  <c r="AR687" i="1"/>
  <c r="AS687" i="1"/>
  <c r="R687" i="1"/>
  <c r="AU687" i="1"/>
  <c r="AW687" i="1"/>
  <c r="AX687" i="1"/>
  <c r="AY687" i="1"/>
  <c r="AZ687" i="1"/>
  <c r="BA687" i="1"/>
  <c r="V687" i="1"/>
  <c r="BB687" i="1"/>
  <c r="BC687" i="1"/>
  <c r="BD687" i="1"/>
  <c r="BE687" i="1"/>
  <c r="BF687" i="1"/>
  <c r="BG687" i="1"/>
  <c r="BH687" i="1"/>
  <c r="BI687" i="1"/>
  <c r="BJ687" i="1"/>
  <c r="BK687" i="1"/>
  <c r="BM687" i="1"/>
  <c r="BX687" i="1"/>
  <c r="BZ687" i="1"/>
  <c r="CB687" i="1"/>
  <c r="CC687" i="1"/>
  <c r="CE687" i="1"/>
  <c r="A688" i="1"/>
  <c r="B688" i="1"/>
  <c r="C688" i="1"/>
  <c r="D688" i="1"/>
  <c r="E688" i="1"/>
  <c r="F688" i="1"/>
  <c r="G688" i="1"/>
  <c r="H688" i="1"/>
  <c r="I688" i="1"/>
  <c r="J688" i="1"/>
  <c r="K688" i="1"/>
  <c r="L688" i="1"/>
  <c r="M688" i="1"/>
  <c r="N688" i="1"/>
  <c r="O688" i="1"/>
  <c r="P688" i="1"/>
  <c r="AT688" i="1"/>
  <c r="BL688" i="1"/>
  <c r="BN688" i="1"/>
  <c r="Y688" i="1"/>
  <c r="BO688" i="1"/>
  <c r="BP688" i="1"/>
  <c r="Z688" i="1"/>
  <c r="BQ688" i="1"/>
  <c r="BR688" i="1"/>
  <c r="AA688" i="1"/>
  <c r="BS688" i="1"/>
  <c r="BT688" i="1"/>
  <c r="AB688" i="1"/>
  <c r="BU688" i="1"/>
  <c r="BV688" i="1"/>
  <c r="AC688" i="1"/>
  <c r="BW688" i="1"/>
  <c r="BX688" i="1"/>
  <c r="AD688" i="1"/>
  <c r="BY688" i="1"/>
  <c r="BZ688" i="1"/>
  <c r="AE688" i="1"/>
  <c r="CA688" i="1"/>
  <c r="AF688" i="1"/>
  <c r="CD688" i="1"/>
  <c r="AG688" i="1"/>
  <c r="CF688" i="1"/>
  <c r="CG688" i="1"/>
  <c r="AH688" i="1"/>
  <c r="Q688" i="1"/>
  <c r="AI688" i="1"/>
  <c r="AJ688" i="1"/>
  <c r="AK688" i="1"/>
  <c r="AL688" i="1"/>
  <c r="AM688" i="1"/>
  <c r="AN688" i="1"/>
  <c r="AO688" i="1"/>
  <c r="AQ688" i="1"/>
  <c r="AR688" i="1"/>
  <c r="AS688" i="1"/>
  <c r="R688" i="1"/>
  <c r="AU688" i="1"/>
  <c r="AW688" i="1"/>
  <c r="AX688" i="1"/>
  <c r="AY688" i="1"/>
  <c r="AZ688" i="1"/>
  <c r="BA688" i="1"/>
  <c r="V688" i="1"/>
  <c r="W688" i="1"/>
  <c r="X688" i="1"/>
  <c r="BB688" i="1"/>
  <c r="BC688" i="1"/>
  <c r="BD688" i="1"/>
  <c r="BE688" i="1"/>
  <c r="BF688" i="1"/>
  <c r="BG688" i="1"/>
  <c r="BH688" i="1"/>
  <c r="BI688" i="1"/>
  <c r="BJ688" i="1"/>
  <c r="BK688" i="1"/>
  <c r="BM688" i="1"/>
  <c r="CB688" i="1"/>
  <c r="CC688" i="1"/>
  <c r="CE688" i="1"/>
  <c r="A689" i="1"/>
  <c r="B689" i="1"/>
  <c r="C689" i="1"/>
  <c r="D689" i="1"/>
  <c r="E689" i="1"/>
  <c r="F689" i="1"/>
  <c r="G689" i="1"/>
  <c r="H689" i="1"/>
  <c r="I689" i="1"/>
  <c r="J689" i="1"/>
  <c r="K689" i="1"/>
  <c r="L689" i="1"/>
  <c r="M689" i="1"/>
  <c r="N689" i="1"/>
  <c r="O689" i="1"/>
  <c r="P689" i="1"/>
  <c r="AT689" i="1"/>
  <c r="BL689" i="1"/>
  <c r="BN689" i="1"/>
  <c r="Y689" i="1"/>
  <c r="BO689" i="1"/>
  <c r="BP689" i="1"/>
  <c r="Z689" i="1"/>
  <c r="BQ689" i="1"/>
  <c r="BR689" i="1"/>
  <c r="AA689" i="1"/>
  <c r="BS689" i="1"/>
  <c r="BT689" i="1"/>
  <c r="AB689" i="1"/>
  <c r="BU689" i="1"/>
  <c r="BV689" i="1"/>
  <c r="AC689" i="1"/>
  <c r="BW689" i="1"/>
  <c r="AD689" i="1"/>
  <c r="BY689" i="1"/>
  <c r="AE689" i="1"/>
  <c r="CA689" i="1"/>
  <c r="AF689" i="1"/>
  <c r="CD689" i="1"/>
  <c r="AG689" i="1"/>
  <c r="CF689" i="1"/>
  <c r="CG689" i="1"/>
  <c r="AH689" i="1"/>
  <c r="Q689" i="1"/>
  <c r="AI689" i="1"/>
  <c r="AJ689" i="1"/>
  <c r="AK689" i="1"/>
  <c r="AL689" i="1"/>
  <c r="AM689" i="1"/>
  <c r="AN689" i="1"/>
  <c r="AO689" i="1"/>
  <c r="AQ689" i="1"/>
  <c r="AR689" i="1"/>
  <c r="AS689" i="1"/>
  <c r="R689" i="1"/>
  <c r="AU689" i="1"/>
  <c r="AW689" i="1"/>
  <c r="AX689" i="1"/>
  <c r="AY689" i="1"/>
  <c r="AZ689" i="1"/>
  <c r="BA689" i="1"/>
  <c r="V689" i="1"/>
  <c r="W689" i="1"/>
  <c r="X689" i="1"/>
  <c r="BB689" i="1"/>
  <c r="BC689" i="1"/>
  <c r="BD689" i="1"/>
  <c r="BE689" i="1"/>
  <c r="BF689" i="1"/>
  <c r="BG689" i="1"/>
  <c r="BH689" i="1"/>
  <c r="BI689" i="1"/>
  <c r="BJ689" i="1"/>
  <c r="BK689" i="1"/>
  <c r="BM689" i="1"/>
  <c r="BX689" i="1"/>
  <c r="BZ689" i="1"/>
  <c r="CB689" i="1"/>
  <c r="CC689" i="1"/>
  <c r="CE689" i="1"/>
  <c r="A690" i="1"/>
  <c r="B690" i="1"/>
  <c r="C690" i="1"/>
  <c r="D690" i="1"/>
  <c r="E690" i="1"/>
  <c r="F690" i="1"/>
  <c r="G690" i="1"/>
  <c r="H690" i="1"/>
  <c r="I690" i="1"/>
  <c r="J690" i="1"/>
  <c r="K690" i="1"/>
  <c r="L690" i="1"/>
  <c r="M690" i="1"/>
  <c r="N690" i="1"/>
  <c r="O690" i="1"/>
  <c r="P690" i="1"/>
  <c r="AT690" i="1"/>
  <c r="BL690" i="1"/>
  <c r="BN690" i="1"/>
  <c r="Y690" i="1"/>
  <c r="BO690" i="1"/>
  <c r="BP690" i="1"/>
  <c r="Z690" i="1"/>
  <c r="BQ690" i="1"/>
  <c r="BR690" i="1"/>
  <c r="AA690" i="1"/>
  <c r="BS690" i="1"/>
  <c r="AB690" i="1"/>
  <c r="BU690" i="1"/>
  <c r="BV690" i="1"/>
  <c r="AC690" i="1"/>
  <c r="BW690" i="1"/>
  <c r="AD690" i="1"/>
  <c r="BY690" i="1"/>
  <c r="AE690" i="1"/>
  <c r="CA690" i="1"/>
  <c r="AF690" i="1"/>
  <c r="CD690" i="1"/>
  <c r="AG690" i="1"/>
  <c r="CF690" i="1"/>
  <c r="CG690" i="1"/>
  <c r="AH690" i="1"/>
  <c r="Q690" i="1"/>
  <c r="AI690" i="1"/>
  <c r="AJ690" i="1"/>
  <c r="AK690" i="1"/>
  <c r="AL690" i="1"/>
  <c r="AM690" i="1"/>
  <c r="AN690" i="1"/>
  <c r="AO690" i="1"/>
  <c r="AQ690" i="1"/>
  <c r="AR690" i="1"/>
  <c r="AS690" i="1"/>
  <c r="R690" i="1"/>
  <c r="AU690" i="1"/>
  <c r="AW690" i="1"/>
  <c r="AX690" i="1"/>
  <c r="AY690" i="1"/>
  <c r="AZ690" i="1"/>
  <c r="BA690" i="1"/>
  <c r="V690" i="1"/>
  <c r="BB690" i="1"/>
  <c r="BC690" i="1"/>
  <c r="BD690" i="1"/>
  <c r="BE690" i="1"/>
  <c r="BF690" i="1"/>
  <c r="BG690" i="1"/>
  <c r="BH690" i="1"/>
  <c r="BI690" i="1"/>
  <c r="BJ690" i="1"/>
  <c r="BK690" i="1"/>
  <c r="BM690" i="1"/>
  <c r="BT690" i="1"/>
  <c r="BX690" i="1"/>
  <c r="BZ690" i="1"/>
  <c r="CB690" i="1"/>
  <c r="CC690" i="1"/>
  <c r="CE690" i="1"/>
  <c r="A691" i="1"/>
  <c r="B691" i="1"/>
  <c r="C691" i="1"/>
  <c r="D691" i="1"/>
  <c r="E691" i="1"/>
  <c r="F691" i="1"/>
  <c r="G691" i="1"/>
  <c r="H691" i="1"/>
  <c r="I691" i="1"/>
  <c r="J691" i="1"/>
  <c r="K691" i="1"/>
  <c r="L691" i="1"/>
  <c r="M691" i="1"/>
  <c r="N691" i="1"/>
  <c r="O691" i="1"/>
  <c r="P691" i="1"/>
  <c r="AT691" i="1"/>
  <c r="BL691" i="1"/>
  <c r="BN691" i="1"/>
  <c r="Y691" i="1"/>
  <c r="BO691" i="1"/>
  <c r="BP691" i="1"/>
  <c r="Z691" i="1"/>
  <c r="BQ691" i="1"/>
  <c r="BR691" i="1"/>
  <c r="AA691" i="1"/>
  <c r="BS691" i="1"/>
  <c r="BT691" i="1"/>
  <c r="AB691" i="1"/>
  <c r="BU691" i="1"/>
  <c r="BV691" i="1"/>
  <c r="AC691" i="1"/>
  <c r="BW691" i="1"/>
  <c r="BX691" i="1"/>
  <c r="AD691" i="1"/>
  <c r="BY691" i="1"/>
  <c r="BZ691" i="1"/>
  <c r="AE691" i="1"/>
  <c r="CA691" i="1"/>
  <c r="CC691" i="1"/>
  <c r="AF691" i="1"/>
  <c r="CD691" i="1"/>
  <c r="AG691" i="1"/>
  <c r="CF691" i="1"/>
  <c r="CG691" i="1"/>
  <c r="AH691" i="1"/>
  <c r="Q691" i="1"/>
  <c r="AI691" i="1"/>
  <c r="AJ691" i="1"/>
  <c r="AK691" i="1"/>
  <c r="AL691" i="1"/>
  <c r="AM691" i="1"/>
  <c r="AN691" i="1"/>
  <c r="AO691" i="1"/>
  <c r="AQ691" i="1"/>
  <c r="AR691" i="1"/>
  <c r="AS691" i="1"/>
  <c r="R691" i="1"/>
  <c r="AU691" i="1"/>
  <c r="AW691" i="1"/>
  <c r="AX691" i="1"/>
  <c r="AY691" i="1"/>
  <c r="AZ691" i="1"/>
  <c r="BA691" i="1"/>
  <c r="V691" i="1"/>
  <c r="X691" i="1"/>
  <c r="W691" i="1"/>
  <c r="BB691" i="1"/>
  <c r="BC691" i="1"/>
  <c r="BD691" i="1"/>
  <c r="BE691" i="1"/>
  <c r="BF691" i="1"/>
  <c r="BG691" i="1"/>
  <c r="BH691" i="1"/>
  <c r="BI691" i="1"/>
  <c r="BJ691" i="1"/>
  <c r="BK691" i="1"/>
  <c r="BM691" i="1"/>
  <c r="CB691" i="1"/>
  <c r="CE691" i="1"/>
  <c r="A692" i="1"/>
  <c r="B692" i="1"/>
  <c r="C692" i="1"/>
  <c r="D692" i="1"/>
  <c r="E692" i="1"/>
  <c r="F692" i="1"/>
  <c r="G692" i="1"/>
  <c r="H692" i="1"/>
  <c r="I692" i="1"/>
  <c r="J692" i="1"/>
  <c r="K692" i="1"/>
  <c r="L692" i="1"/>
  <c r="M692" i="1"/>
  <c r="N692" i="1"/>
  <c r="O692" i="1"/>
  <c r="P692" i="1"/>
  <c r="AT692" i="1"/>
  <c r="BL692" i="1"/>
  <c r="BN692" i="1"/>
  <c r="Y692" i="1"/>
  <c r="BO692" i="1"/>
  <c r="BP692" i="1"/>
  <c r="Z692" i="1"/>
  <c r="BQ692" i="1"/>
  <c r="BR692" i="1"/>
  <c r="AA692" i="1"/>
  <c r="BS692" i="1"/>
  <c r="BT692" i="1"/>
  <c r="AB692" i="1"/>
  <c r="BU692" i="1"/>
  <c r="BV692" i="1"/>
  <c r="AC692" i="1"/>
  <c r="BW692" i="1"/>
  <c r="BX692" i="1"/>
  <c r="AD692" i="1"/>
  <c r="BY692" i="1"/>
  <c r="BZ692" i="1"/>
  <c r="AE692" i="1"/>
  <c r="CA692" i="1"/>
  <c r="AF692" i="1"/>
  <c r="CD692" i="1"/>
  <c r="AG692" i="1"/>
  <c r="CF692" i="1"/>
  <c r="CG692" i="1"/>
  <c r="AH692" i="1"/>
  <c r="Q692" i="1"/>
  <c r="AI692" i="1"/>
  <c r="AJ692" i="1"/>
  <c r="AK692" i="1"/>
  <c r="AL692" i="1"/>
  <c r="AM692" i="1"/>
  <c r="AN692" i="1"/>
  <c r="AO692" i="1"/>
  <c r="AQ692" i="1"/>
  <c r="AR692" i="1"/>
  <c r="AS692" i="1"/>
  <c r="R692" i="1"/>
  <c r="AU692" i="1"/>
  <c r="AW692" i="1"/>
  <c r="AX692" i="1"/>
  <c r="AY692" i="1"/>
  <c r="AZ692" i="1"/>
  <c r="BA692" i="1"/>
  <c r="V692" i="1"/>
  <c r="W692" i="1"/>
  <c r="X692" i="1"/>
  <c r="BB692" i="1"/>
  <c r="BC692" i="1"/>
  <c r="BD692" i="1"/>
  <c r="BE692" i="1"/>
  <c r="BF692" i="1"/>
  <c r="BG692" i="1"/>
  <c r="BH692" i="1"/>
  <c r="BI692" i="1"/>
  <c r="BJ692" i="1"/>
  <c r="BK692" i="1"/>
  <c r="BM692" i="1"/>
  <c r="CB692" i="1"/>
  <c r="CC692" i="1"/>
  <c r="CE692" i="1"/>
  <c r="A693" i="1"/>
  <c r="B693" i="1"/>
  <c r="C693" i="1"/>
  <c r="D693" i="1"/>
  <c r="E693" i="1"/>
  <c r="F693" i="1"/>
  <c r="G693" i="1"/>
  <c r="H693" i="1"/>
  <c r="I693" i="1"/>
  <c r="J693" i="1"/>
  <c r="K693" i="1"/>
  <c r="L693" i="1"/>
  <c r="M693" i="1"/>
  <c r="N693" i="1"/>
  <c r="O693" i="1"/>
  <c r="P693" i="1"/>
  <c r="AT693" i="1"/>
  <c r="BL693" i="1"/>
  <c r="BN693" i="1"/>
  <c r="Y693" i="1"/>
  <c r="BO693" i="1"/>
  <c r="BP693" i="1"/>
  <c r="Z693" i="1"/>
  <c r="BQ693" i="1"/>
  <c r="BR693" i="1"/>
  <c r="AA693" i="1"/>
  <c r="BS693" i="1"/>
  <c r="BT693" i="1"/>
  <c r="AB693" i="1"/>
  <c r="BU693" i="1"/>
  <c r="BV693" i="1"/>
  <c r="AC693" i="1"/>
  <c r="BW693" i="1"/>
  <c r="AD693" i="1"/>
  <c r="BY693" i="1"/>
  <c r="AE693" i="1"/>
  <c r="CA693" i="1"/>
  <c r="AF693" i="1"/>
  <c r="CD693" i="1"/>
  <c r="AG693" i="1"/>
  <c r="CF693" i="1"/>
  <c r="CG693" i="1"/>
  <c r="AH693" i="1"/>
  <c r="Q693" i="1"/>
  <c r="AI693" i="1"/>
  <c r="AJ693" i="1"/>
  <c r="AK693" i="1"/>
  <c r="AL693" i="1"/>
  <c r="AM693" i="1"/>
  <c r="AN693" i="1"/>
  <c r="AO693" i="1"/>
  <c r="AQ693" i="1"/>
  <c r="AR693" i="1"/>
  <c r="AS693" i="1"/>
  <c r="R693" i="1"/>
  <c r="AU693" i="1"/>
  <c r="AW693" i="1"/>
  <c r="AX693" i="1"/>
  <c r="AY693" i="1"/>
  <c r="AZ693" i="1"/>
  <c r="BA693" i="1"/>
  <c r="V693" i="1"/>
  <c r="W693" i="1"/>
  <c r="X693" i="1"/>
  <c r="BB693" i="1"/>
  <c r="BC693" i="1"/>
  <c r="BD693" i="1"/>
  <c r="BE693" i="1"/>
  <c r="BF693" i="1"/>
  <c r="BG693" i="1"/>
  <c r="BH693" i="1"/>
  <c r="BI693" i="1"/>
  <c r="BJ693" i="1"/>
  <c r="BK693" i="1"/>
  <c r="BM693" i="1"/>
  <c r="BX693" i="1"/>
  <c r="BZ693" i="1"/>
  <c r="CB693" i="1"/>
  <c r="CC693" i="1"/>
  <c r="CE693" i="1"/>
  <c r="A694" i="1"/>
  <c r="B694" i="1"/>
  <c r="C694" i="1"/>
  <c r="D694" i="1"/>
  <c r="E694" i="1"/>
  <c r="F694" i="1"/>
  <c r="G694" i="1"/>
  <c r="H694" i="1"/>
  <c r="I694" i="1"/>
  <c r="J694" i="1"/>
  <c r="K694" i="1"/>
  <c r="L694" i="1"/>
  <c r="M694" i="1"/>
  <c r="N694" i="1"/>
  <c r="O694" i="1"/>
  <c r="P694" i="1"/>
  <c r="AT694" i="1"/>
  <c r="BL694" i="1"/>
  <c r="Y694" i="1"/>
  <c r="BO694" i="1"/>
  <c r="Z694" i="1"/>
  <c r="BQ694" i="1"/>
  <c r="AA694" i="1"/>
  <c r="BS694" i="1"/>
  <c r="AB694" i="1"/>
  <c r="BU694" i="1"/>
  <c r="AC694" i="1"/>
  <c r="BW694" i="1"/>
  <c r="AD694" i="1"/>
  <c r="BY694" i="1"/>
  <c r="AE694" i="1"/>
  <c r="CA694" i="1"/>
  <c r="AF694" i="1"/>
  <c r="CD694" i="1"/>
  <c r="AG694" i="1"/>
  <c r="CF694" i="1"/>
  <c r="CG694" i="1"/>
  <c r="AH694" i="1"/>
  <c r="Q694" i="1"/>
  <c r="AI694" i="1"/>
  <c r="AJ694" i="1"/>
  <c r="AK694" i="1"/>
  <c r="AL694" i="1"/>
  <c r="AM694" i="1"/>
  <c r="AN694" i="1"/>
  <c r="AO694" i="1"/>
  <c r="AQ694" i="1"/>
  <c r="AR694" i="1"/>
  <c r="AS694" i="1"/>
  <c r="R694" i="1"/>
  <c r="AU694" i="1"/>
  <c r="AW694" i="1"/>
  <c r="AX694" i="1"/>
  <c r="AY694" i="1"/>
  <c r="AZ694" i="1"/>
  <c r="BA694" i="1"/>
  <c r="V694" i="1"/>
  <c r="BB694" i="1"/>
  <c r="BC694" i="1"/>
  <c r="BD694" i="1"/>
  <c r="BE694" i="1"/>
  <c r="BF694" i="1"/>
  <c r="BG694" i="1"/>
  <c r="BH694" i="1"/>
  <c r="BI694" i="1"/>
  <c r="BJ694" i="1"/>
  <c r="BK694" i="1"/>
  <c r="BM694" i="1"/>
  <c r="BN694" i="1"/>
  <c r="BP694" i="1"/>
  <c r="BR694" i="1"/>
  <c r="BT694" i="1"/>
  <c r="BV694" i="1"/>
  <c r="BX694" i="1"/>
  <c r="BZ694" i="1"/>
  <c r="CB694" i="1"/>
  <c r="CC694" i="1"/>
  <c r="CE694" i="1"/>
  <c r="A695" i="1"/>
  <c r="B695" i="1"/>
  <c r="C695" i="1"/>
  <c r="D695" i="1"/>
  <c r="E695" i="1"/>
  <c r="F695" i="1"/>
  <c r="G695" i="1"/>
  <c r="H695" i="1"/>
  <c r="I695" i="1"/>
  <c r="J695" i="1"/>
  <c r="K695" i="1"/>
  <c r="L695" i="1"/>
  <c r="M695" i="1"/>
  <c r="N695" i="1"/>
  <c r="O695" i="1"/>
  <c r="P695" i="1"/>
  <c r="AT695" i="1"/>
  <c r="BL695" i="1"/>
  <c r="Y695" i="1"/>
  <c r="BO695" i="1"/>
  <c r="Z695" i="1"/>
  <c r="BQ695" i="1"/>
  <c r="BR695" i="1"/>
  <c r="AA695" i="1"/>
  <c r="BS695" i="1"/>
  <c r="AB695" i="1"/>
  <c r="BU695" i="1"/>
  <c r="AC695" i="1"/>
  <c r="BW695" i="1"/>
  <c r="AD695" i="1"/>
  <c r="BY695" i="1"/>
  <c r="AE695" i="1"/>
  <c r="CA695" i="1"/>
  <c r="AF695" i="1"/>
  <c r="CD695" i="1"/>
  <c r="AG695" i="1"/>
  <c r="CF695" i="1"/>
  <c r="CG695" i="1"/>
  <c r="AH695" i="1"/>
  <c r="Q695" i="1"/>
  <c r="AI695" i="1"/>
  <c r="AJ695" i="1"/>
  <c r="AK695" i="1"/>
  <c r="AL695" i="1"/>
  <c r="AM695" i="1"/>
  <c r="AN695" i="1"/>
  <c r="AO695" i="1"/>
  <c r="AQ695" i="1"/>
  <c r="AR695" i="1"/>
  <c r="AS695" i="1"/>
  <c r="R695" i="1"/>
  <c r="AU695" i="1"/>
  <c r="AW695" i="1"/>
  <c r="AX695" i="1"/>
  <c r="AY695" i="1"/>
  <c r="AZ695" i="1"/>
  <c r="BA695" i="1"/>
  <c r="V695" i="1"/>
  <c r="BB695" i="1"/>
  <c r="BC695" i="1"/>
  <c r="BD695" i="1"/>
  <c r="BE695" i="1"/>
  <c r="BF695" i="1"/>
  <c r="BG695" i="1"/>
  <c r="BH695" i="1"/>
  <c r="BI695" i="1"/>
  <c r="BJ695" i="1"/>
  <c r="BK695" i="1"/>
  <c r="BM695" i="1"/>
  <c r="BN695" i="1"/>
  <c r="BP695" i="1"/>
  <c r="BT695" i="1"/>
  <c r="BV695" i="1"/>
  <c r="BX695" i="1"/>
  <c r="BZ695" i="1"/>
  <c r="CB695" i="1"/>
  <c r="CC695" i="1"/>
  <c r="CE695" i="1"/>
  <c r="A696" i="1"/>
  <c r="B696" i="1"/>
  <c r="C696" i="1"/>
  <c r="D696" i="1"/>
  <c r="E696" i="1"/>
  <c r="F696" i="1"/>
  <c r="G696" i="1"/>
  <c r="H696" i="1"/>
  <c r="I696" i="1"/>
  <c r="J696" i="1"/>
  <c r="K696" i="1"/>
  <c r="L696" i="1"/>
  <c r="M696" i="1"/>
  <c r="N696" i="1"/>
  <c r="O696" i="1"/>
  <c r="P696" i="1"/>
  <c r="AT696" i="1"/>
  <c r="BL696" i="1"/>
  <c r="BN696" i="1"/>
  <c r="Y696" i="1"/>
  <c r="BO696" i="1"/>
  <c r="BP696" i="1"/>
  <c r="Z696" i="1"/>
  <c r="BQ696" i="1"/>
  <c r="BR696" i="1"/>
  <c r="AA696" i="1"/>
  <c r="BS696" i="1"/>
  <c r="BT696" i="1"/>
  <c r="AB696" i="1"/>
  <c r="BU696" i="1"/>
  <c r="AC696" i="1"/>
  <c r="BW696" i="1"/>
  <c r="AD696" i="1"/>
  <c r="BY696" i="1"/>
  <c r="AE696" i="1"/>
  <c r="CA696" i="1"/>
  <c r="AF696" i="1"/>
  <c r="CD696" i="1"/>
  <c r="AG696" i="1"/>
  <c r="CF696" i="1"/>
  <c r="CG696" i="1"/>
  <c r="AH696" i="1"/>
  <c r="Q696" i="1"/>
  <c r="AI696" i="1"/>
  <c r="AJ696" i="1"/>
  <c r="AK696" i="1"/>
  <c r="AL696" i="1"/>
  <c r="AM696" i="1"/>
  <c r="AN696" i="1"/>
  <c r="AO696" i="1"/>
  <c r="AQ696" i="1"/>
  <c r="AR696" i="1"/>
  <c r="AS696" i="1"/>
  <c r="R696" i="1"/>
  <c r="AU696" i="1"/>
  <c r="AW696" i="1"/>
  <c r="AX696" i="1"/>
  <c r="AY696" i="1"/>
  <c r="AZ696" i="1"/>
  <c r="BA696" i="1"/>
  <c r="V696" i="1"/>
  <c r="W696" i="1"/>
  <c r="X696" i="1"/>
  <c r="BB696" i="1"/>
  <c r="BC696" i="1"/>
  <c r="BD696" i="1"/>
  <c r="BE696" i="1"/>
  <c r="BF696" i="1"/>
  <c r="BG696" i="1"/>
  <c r="BH696" i="1"/>
  <c r="BI696" i="1"/>
  <c r="BJ696" i="1"/>
  <c r="BK696" i="1"/>
  <c r="BM696" i="1"/>
  <c r="BV696" i="1"/>
  <c r="BX696" i="1"/>
  <c r="BZ696" i="1"/>
  <c r="CB696" i="1"/>
  <c r="CC696" i="1"/>
  <c r="CE696" i="1"/>
  <c r="A697" i="1"/>
  <c r="B697" i="1"/>
  <c r="C697" i="1"/>
  <c r="D697" i="1"/>
  <c r="E697" i="1"/>
  <c r="F697" i="1"/>
  <c r="G697" i="1"/>
  <c r="H697" i="1"/>
  <c r="I697" i="1"/>
  <c r="J697" i="1"/>
  <c r="K697" i="1"/>
  <c r="L697" i="1"/>
  <c r="M697" i="1"/>
  <c r="N697" i="1"/>
  <c r="O697" i="1"/>
  <c r="P697" i="1"/>
  <c r="AT697" i="1"/>
  <c r="BL697" i="1"/>
  <c r="BN697" i="1"/>
  <c r="Y697" i="1"/>
  <c r="BO697" i="1"/>
  <c r="BP697" i="1"/>
  <c r="Z697" i="1"/>
  <c r="BQ697" i="1"/>
  <c r="BR697" i="1"/>
  <c r="AA697" i="1"/>
  <c r="BS697" i="1"/>
  <c r="BT697" i="1"/>
  <c r="AB697" i="1"/>
  <c r="BU697" i="1"/>
  <c r="BV697" i="1"/>
  <c r="AC697" i="1"/>
  <c r="BW697" i="1"/>
  <c r="AD697" i="1"/>
  <c r="BY697" i="1"/>
  <c r="AE697" i="1"/>
  <c r="CA697" i="1"/>
  <c r="AF697" i="1"/>
  <c r="CD697" i="1"/>
  <c r="AG697" i="1"/>
  <c r="CF697" i="1"/>
  <c r="CG697" i="1"/>
  <c r="AH697" i="1"/>
  <c r="Q697" i="1"/>
  <c r="AI697" i="1"/>
  <c r="AJ697" i="1"/>
  <c r="AK697" i="1"/>
  <c r="AL697" i="1"/>
  <c r="AM697" i="1"/>
  <c r="AN697" i="1"/>
  <c r="AO697" i="1"/>
  <c r="AQ697" i="1"/>
  <c r="AR697" i="1"/>
  <c r="AS697" i="1"/>
  <c r="R697" i="1"/>
  <c r="AU697" i="1"/>
  <c r="AW697" i="1"/>
  <c r="AX697" i="1"/>
  <c r="AY697" i="1"/>
  <c r="AZ697" i="1"/>
  <c r="BA697" i="1"/>
  <c r="V697" i="1"/>
  <c r="W697" i="1"/>
  <c r="X697" i="1"/>
  <c r="BB697" i="1"/>
  <c r="BC697" i="1"/>
  <c r="BD697" i="1"/>
  <c r="BE697" i="1"/>
  <c r="BF697" i="1"/>
  <c r="BG697" i="1"/>
  <c r="BH697" i="1"/>
  <c r="BI697" i="1"/>
  <c r="BJ697" i="1"/>
  <c r="BK697" i="1"/>
  <c r="BM697" i="1"/>
  <c r="BX697" i="1"/>
  <c r="BZ697" i="1"/>
  <c r="CB697" i="1"/>
  <c r="CC697" i="1"/>
  <c r="CE697" i="1"/>
  <c r="A698" i="1"/>
  <c r="B698" i="1"/>
  <c r="C698" i="1"/>
  <c r="D698" i="1"/>
  <c r="E698" i="1"/>
  <c r="F698" i="1"/>
  <c r="G698" i="1"/>
  <c r="H698" i="1"/>
  <c r="I698" i="1"/>
  <c r="J698" i="1"/>
  <c r="K698" i="1"/>
  <c r="L698" i="1"/>
  <c r="M698" i="1"/>
  <c r="N698" i="1"/>
  <c r="O698" i="1"/>
  <c r="P698" i="1"/>
  <c r="AT698" i="1"/>
  <c r="BL698" i="1"/>
  <c r="BN698" i="1"/>
  <c r="Y698" i="1"/>
  <c r="BO698" i="1"/>
  <c r="BP698" i="1"/>
  <c r="Z698" i="1"/>
  <c r="BQ698" i="1"/>
  <c r="BR698" i="1"/>
  <c r="AA698" i="1"/>
  <c r="BS698" i="1"/>
  <c r="AB698" i="1"/>
  <c r="BU698" i="1"/>
  <c r="BV698" i="1"/>
  <c r="AC698" i="1"/>
  <c r="BW698" i="1"/>
  <c r="AD698" i="1"/>
  <c r="BY698" i="1"/>
  <c r="AE698" i="1"/>
  <c r="CA698" i="1"/>
  <c r="AF698" i="1"/>
  <c r="CD698" i="1"/>
  <c r="AG698" i="1"/>
  <c r="CF698" i="1"/>
  <c r="CG698" i="1"/>
  <c r="AH698" i="1"/>
  <c r="Q698" i="1"/>
  <c r="AI698" i="1"/>
  <c r="AJ698" i="1"/>
  <c r="AK698" i="1"/>
  <c r="AL698" i="1"/>
  <c r="AM698" i="1"/>
  <c r="AN698" i="1"/>
  <c r="AO698" i="1"/>
  <c r="AQ698" i="1"/>
  <c r="AR698" i="1"/>
  <c r="AS698" i="1"/>
  <c r="R698" i="1"/>
  <c r="AU698" i="1"/>
  <c r="AW698" i="1"/>
  <c r="AX698" i="1"/>
  <c r="AY698" i="1"/>
  <c r="AZ698" i="1"/>
  <c r="BA698" i="1"/>
  <c r="V698" i="1"/>
  <c r="BB698" i="1"/>
  <c r="BC698" i="1"/>
  <c r="BD698" i="1"/>
  <c r="BE698" i="1"/>
  <c r="BF698" i="1"/>
  <c r="BG698" i="1"/>
  <c r="BH698" i="1"/>
  <c r="BI698" i="1"/>
  <c r="BJ698" i="1"/>
  <c r="BK698" i="1"/>
  <c r="BM698" i="1"/>
  <c r="BT698" i="1"/>
  <c r="BX698" i="1"/>
  <c r="BZ698" i="1"/>
  <c r="CB698" i="1"/>
  <c r="CC698" i="1"/>
  <c r="CE698" i="1"/>
  <c r="A699" i="1"/>
  <c r="B699" i="1"/>
  <c r="C699" i="1"/>
  <c r="D699" i="1"/>
  <c r="E699" i="1"/>
  <c r="F699" i="1"/>
  <c r="G699" i="1"/>
  <c r="H699" i="1"/>
  <c r="I699" i="1"/>
  <c r="J699" i="1"/>
  <c r="K699" i="1"/>
  <c r="L699" i="1"/>
  <c r="M699" i="1"/>
  <c r="N699" i="1"/>
  <c r="O699" i="1"/>
  <c r="P699" i="1"/>
  <c r="AT699" i="1"/>
  <c r="BL699" i="1"/>
  <c r="BN699" i="1"/>
  <c r="Y699" i="1"/>
  <c r="BO699" i="1"/>
  <c r="BP699" i="1"/>
  <c r="Z699" i="1"/>
  <c r="BQ699" i="1"/>
  <c r="BR699" i="1"/>
  <c r="AA699" i="1"/>
  <c r="BS699" i="1"/>
  <c r="AB699" i="1"/>
  <c r="BU699" i="1"/>
  <c r="BV699" i="1"/>
  <c r="AC699" i="1"/>
  <c r="BW699" i="1"/>
  <c r="BX699" i="1"/>
  <c r="AD699" i="1"/>
  <c r="BY699" i="1"/>
  <c r="BZ699" i="1"/>
  <c r="AE699" i="1"/>
  <c r="CA699" i="1"/>
  <c r="AF699" i="1"/>
  <c r="CD699" i="1"/>
  <c r="AG699" i="1"/>
  <c r="CF699" i="1"/>
  <c r="CG699" i="1"/>
  <c r="AH699" i="1"/>
  <c r="Q699" i="1"/>
  <c r="AI699" i="1"/>
  <c r="AJ699" i="1"/>
  <c r="AK699" i="1"/>
  <c r="AL699" i="1"/>
  <c r="AM699" i="1"/>
  <c r="AN699" i="1"/>
  <c r="AO699" i="1"/>
  <c r="AQ699" i="1"/>
  <c r="AR699" i="1"/>
  <c r="AS699" i="1"/>
  <c r="R699" i="1"/>
  <c r="AU699" i="1"/>
  <c r="AW699" i="1"/>
  <c r="AX699" i="1"/>
  <c r="AY699" i="1"/>
  <c r="AZ699" i="1"/>
  <c r="BA699" i="1"/>
  <c r="V699" i="1"/>
  <c r="W699" i="1"/>
  <c r="X699" i="1"/>
  <c r="BB699" i="1"/>
  <c r="BC699" i="1"/>
  <c r="BD699" i="1"/>
  <c r="BE699" i="1"/>
  <c r="BF699" i="1"/>
  <c r="BG699" i="1"/>
  <c r="BH699" i="1"/>
  <c r="BI699" i="1"/>
  <c r="BJ699" i="1"/>
  <c r="BK699" i="1"/>
  <c r="BM699" i="1"/>
  <c r="BT699" i="1"/>
  <c r="CB699" i="1"/>
  <c r="CC699" i="1"/>
  <c r="CE699" i="1"/>
  <c r="A700" i="1"/>
  <c r="B700" i="1"/>
  <c r="C700" i="1"/>
  <c r="D700" i="1"/>
  <c r="E700" i="1"/>
  <c r="F700" i="1"/>
  <c r="G700" i="1"/>
  <c r="H700" i="1"/>
  <c r="I700" i="1"/>
  <c r="J700" i="1"/>
  <c r="K700" i="1"/>
  <c r="L700" i="1"/>
  <c r="M700" i="1"/>
  <c r="N700" i="1"/>
  <c r="O700" i="1"/>
  <c r="P700" i="1"/>
  <c r="AT700" i="1"/>
  <c r="BL700" i="1"/>
  <c r="Y700" i="1"/>
  <c r="BO700" i="1"/>
  <c r="BP700" i="1"/>
  <c r="Z700" i="1"/>
  <c r="BQ700" i="1"/>
  <c r="BR700" i="1"/>
  <c r="AA700" i="1"/>
  <c r="BS700" i="1"/>
  <c r="BT700" i="1"/>
  <c r="AB700" i="1"/>
  <c r="BU700" i="1"/>
  <c r="BV700" i="1"/>
  <c r="AC700" i="1"/>
  <c r="BW700" i="1"/>
  <c r="AD700" i="1"/>
  <c r="BY700" i="1"/>
  <c r="AE700" i="1"/>
  <c r="CA700" i="1"/>
  <c r="AF700" i="1"/>
  <c r="CD700" i="1"/>
  <c r="AG700" i="1"/>
  <c r="CF700" i="1"/>
  <c r="CG700" i="1"/>
  <c r="AH700" i="1"/>
  <c r="Q700" i="1"/>
  <c r="AI700" i="1"/>
  <c r="AJ700" i="1"/>
  <c r="AK700" i="1"/>
  <c r="AL700" i="1"/>
  <c r="AM700" i="1"/>
  <c r="AN700" i="1"/>
  <c r="AO700" i="1"/>
  <c r="AQ700" i="1"/>
  <c r="AR700" i="1"/>
  <c r="AS700" i="1"/>
  <c r="R700" i="1"/>
  <c r="AU700" i="1"/>
  <c r="AW700" i="1"/>
  <c r="AX700" i="1"/>
  <c r="AY700" i="1"/>
  <c r="AZ700" i="1"/>
  <c r="BA700" i="1"/>
  <c r="V700" i="1"/>
  <c r="W700" i="1"/>
  <c r="X700" i="1"/>
  <c r="BB700" i="1"/>
  <c r="BC700" i="1"/>
  <c r="BD700" i="1"/>
  <c r="BE700" i="1"/>
  <c r="BF700" i="1"/>
  <c r="BG700" i="1"/>
  <c r="BH700" i="1"/>
  <c r="BI700" i="1"/>
  <c r="BJ700" i="1"/>
  <c r="BK700" i="1"/>
  <c r="BM700" i="1"/>
  <c r="BN700" i="1"/>
  <c r="BX700" i="1"/>
  <c r="BZ700" i="1"/>
  <c r="CB700" i="1"/>
  <c r="CC700" i="1"/>
  <c r="CE700" i="1"/>
  <c r="A701" i="1"/>
  <c r="B701" i="1"/>
  <c r="C701" i="1"/>
  <c r="D701" i="1"/>
  <c r="E701" i="1"/>
  <c r="F701" i="1"/>
  <c r="G701" i="1"/>
  <c r="H701" i="1"/>
  <c r="I701" i="1"/>
  <c r="J701" i="1"/>
  <c r="K701" i="1"/>
  <c r="L701" i="1"/>
  <c r="M701" i="1"/>
  <c r="N701" i="1"/>
  <c r="O701" i="1"/>
  <c r="P701" i="1"/>
  <c r="AT701" i="1"/>
  <c r="BL701" i="1"/>
  <c r="BN701" i="1"/>
  <c r="Y701" i="1"/>
  <c r="BO701" i="1"/>
  <c r="BP701" i="1"/>
  <c r="Z701" i="1"/>
  <c r="BQ701" i="1"/>
  <c r="BR701" i="1"/>
  <c r="AA701" i="1"/>
  <c r="BS701" i="1"/>
  <c r="BT701" i="1"/>
  <c r="AB701" i="1"/>
  <c r="BU701" i="1"/>
  <c r="BV701" i="1"/>
  <c r="AC701" i="1"/>
  <c r="BW701" i="1"/>
  <c r="BX701" i="1"/>
  <c r="AD701" i="1"/>
  <c r="BY701" i="1"/>
  <c r="BZ701" i="1"/>
  <c r="AE701" i="1"/>
  <c r="CA701" i="1"/>
  <c r="AF701" i="1"/>
  <c r="CD701" i="1"/>
  <c r="AG701" i="1"/>
  <c r="CF701" i="1"/>
  <c r="CG701" i="1"/>
  <c r="AH701" i="1"/>
  <c r="Q701" i="1"/>
  <c r="AI701" i="1"/>
  <c r="AJ701" i="1"/>
  <c r="AK701" i="1"/>
  <c r="AL701" i="1"/>
  <c r="AM701" i="1"/>
  <c r="AN701" i="1"/>
  <c r="AO701" i="1"/>
  <c r="AQ701" i="1"/>
  <c r="AR701" i="1"/>
  <c r="AS701" i="1"/>
  <c r="R701" i="1"/>
  <c r="AU701" i="1"/>
  <c r="AW701" i="1"/>
  <c r="AX701" i="1"/>
  <c r="AY701" i="1"/>
  <c r="AZ701" i="1"/>
  <c r="BA701" i="1"/>
  <c r="V701" i="1"/>
  <c r="BB701" i="1"/>
  <c r="BC701" i="1"/>
  <c r="BD701" i="1"/>
  <c r="BE701" i="1"/>
  <c r="BF701" i="1"/>
  <c r="BG701" i="1"/>
  <c r="BH701" i="1"/>
  <c r="BI701" i="1"/>
  <c r="BJ701" i="1"/>
  <c r="BK701" i="1"/>
  <c r="BM701" i="1"/>
  <c r="CB701" i="1"/>
  <c r="CC701" i="1"/>
  <c r="CE701" i="1"/>
  <c r="A702" i="1"/>
  <c r="B702" i="1"/>
  <c r="C702" i="1"/>
  <c r="D702" i="1"/>
  <c r="E702" i="1"/>
  <c r="F702" i="1"/>
  <c r="G702" i="1"/>
  <c r="H702" i="1"/>
  <c r="I702" i="1"/>
  <c r="J702" i="1"/>
  <c r="K702" i="1"/>
  <c r="L702" i="1"/>
  <c r="M702" i="1"/>
  <c r="N702" i="1"/>
  <c r="O702" i="1"/>
  <c r="P702" i="1"/>
  <c r="AT702" i="1"/>
  <c r="BL702" i="1"/>
  <c r="Y702" i="1"/>
  <c r="BO702" i="1"/>
  <c r="Z702" i="1"/>
  <c r="BQ702" i="1"/>
  <c r="BR702" i="1"/>
  <c r="AA702" i="1"/>
  <c r="BS702" i="1"/>
  <c r="AB702" i="1"/>
  <c r="BU702" i="1"/>
  <c r="BV702" i="1"/>
  <c r="AC702" i="1"/>
  <c r="BW702" i="1"/>
  <c r="AD702" i="1"/>
  <c r="BY702" i="1"/>
  <c r="AE702" i="1"/>
  <c r="CA702" i="1"/>
  <c r="AF702" i="1"/>
  <c r="CD702" i="1"/>
  <c r="AG702" i="1"/>
  <c r="CF702" i="1"/>
  <c r="CG702" i="1"/>
  <c r="AH702" i="1"/>
  <c r="Q702" i="1"/>
  <c r="AI702" i="1"/>
  <c r="AJ702" i="1"/>
  <c r="AK702" i="1"/>
  <c r="AL702" i="1"/>
  <c r="AM702" i="1"/>
  <c r="AN702" i="1"/>
  <c r="AO702" i="1"/>
  <c r="AQ702" i="1"/>
  <c r="AR702" i="1"/>
  <c r="AS702" i="1"/>
  <c r="R702" i="1"/>
  <c r="AU702" i="1"/>
  <c r="AW702" i="1"/>
  <c r="AX702" i="1"/>
  <c r="AY702" i="1"/>
  <c r="AZ702" i="1"/>
  <c r="BA702" i="1"/>
  <c r="V702" i="1"/>
  <c r="W702" i="1"/>
  <c r="X702" i="1"/>
  <c r="BB702" i="1"/>
  <c r="BC702" i="1"/>
  <c r="BD702" i="1"/>
  <c r="BE702" i="1"/>
  <c r="BF702" i="1"/>
  <c r="BG702" i="1"/>
  <c r="BH702" i="1"/>
  <c r="BI702" i="1"/>
  <c r="BJ702" i="1"/>
  <c r="BK702" i="1"/>
  <c r="BM702" i="1"/>
  <c r="BN702" i="1"/>
  <c r="BP702" i="1"/>
  <c r="BT702" i="1"/>
  <c r="BX702" i="1"/>
  <c r="BZ702" i="1"/>
  <c r="CB702" i="1"/>
  <c r="CC702" i="1"/>
  <c r="CE702" i="1"/>
  <c r="A703" i="1"/>
  <c r="B703" i="1"/>
  <c r="C703" i="1"/>
  <c r="D703" i="1"/>
  <c r="E703" i="1"/>
  <c r="F703" i="1"/>
  <c r="G703" i="1"/>
  <c r="H703" i="1"/>
  <c r="I703" i="1"/>
  <c r="J703" i="1"/>
  <c r="K703" i="1"/>
  <c r="L703" i="1"/>
  <c r="M703" i="1"/>
  <c r="N703" i="1"/>
  <c r="O703" i="1"/>
  <c r="P703" i="1"/>
  <c r="AT703" i="1"/>
  <c r="BL703" i="1"/>
  <c r="BN703" i="1"/>
  <c r="Y703" i="1"/>
  <c r="BO703" i="1"/>
  <c r="BP703" i="1"/>
  <c r="Z703" i="1"/>
  <c r="BQ703" i="1"/>
  <c r="BR703" i="1"/>
  <c r="AA703" i="1"/>
  <c r="BS703" i="1"/>
  <c r="BT703" i="1"/>
  <c r="AB703" i="1"/>
  <c r="BU703" i="1"/>
  <c r="BV703" i="1"/>
  <c r="AC703" i="1"/>
  <c r="BW703" i="1"/>
  <c r="BX703" i="1"/>
  <c r="AD703" i="1"/>
  <c r="BY703" i="1"/>
  <c r="BZ703" i="1"/>
  <c r="AE703" i="1"/>
  <c r="CA703" i="1"/>
  <c r="AF703" i="1"/>
  <c r="CD703" i="1"/>
  <c r="AG703" i="1"/>
  <c r="CF703" i="1"/>
  <c r="CG703" i="1"/>
  <c r="AH703" i="1"/>
  <c r="Q703" i="1"/>
  <c r="AI703" i="1"/>
  <c r="AJ703" i="1"/>
  <c r="AK703" i="1"/>
  <c r="AL703" i="1"/>
  <c r="AM703" i="1"/>
  <c r="AN703" i="1"/>
  <c r="AO703" i="1"/>
  <c r="AQ703" i="1"/>
  <c r="AR703" i="1"/>
  <c r="AS703" i="1"/>
  <c r="R703" i="1"/>
  <c r="AU703" i="1"/>
  <c r="AW703" i="1"/>
  <c r="AX703" i="1"/>
  <c r="AY703" i="1"/>
  <c r="AZ703" i="1"/>
  <c r="BA703" i="1"/>
  <c r="V703" i="1"/>
  <c r="W703" i="1"/>
  <c r="X703" i="1"/>
  <c r="BB703" i="1"/>
  <c r="BC703" i="1"/>
  <c r="BD703" i="1"/>
  <c r="BE703" i="1"/>
  <c r="BF703" i="1"/>
  <c r="BG703" i="1"/>
  <c r="BH703" i="1"/>
  <c r="BI703" i="1"/>
  <c r="BJ703" i="1"/>
  <c r="BK703" i="1"/>
  <c r="BM703" i="1"/>
  <c r="CB703" i="1"/>
  <c r="CC703" i="1"/>
  <c r="CE703" i="1"/>
  <c r="A704" i="1"/>
  <c r="B704" i="1"/>
  <c r="C704" i="1"/>
  <c r="D704" i="1"/>
  <c r="E704" i="1"/>
  <c r="F704" i="1"/>
  <c r="G704" i="1"/>
  <c r="H704" i="1"/>
  <c r="I704" i="1"/>
  <c r="J704" i="1"/>
  <c r="K704" i="1"/>
  <c r="L704" i="1"/>
  <c r="M704" i="1"/>
  <c r="N704" i="1"/>
  <c r="O704" i="1"/>
  <c r="P704" i="1"/>
  <c r="AT704" i="1"/>
  <c r="BL704" i="1"/>
  <c r="BN704" i="1"/>
  <c r="Y704" i="1"/>
  <c r="BO704" i="1"/>
  <c r="BP704" i="1"/>
  <c r="Z704" i="1"/>
  <c r="BQ704" i="1"/>
  <c r="BR704" i="1"/>
  <c r="AA704" i="1"/>
  <c r="BS704" i="1"/>
  <c r="BT704" i="1"/>
  <c r="AB704" i="1"/>
  <c r="BU704" i="1"/>
  <c r="BV704" i="1"/>
  <c r="AC704" i="1"/>
  <c r="BW704" i="1"/>
  <c r="BX704" i="1"/>
  <c r="AD704" i="1"/>
  <c r="BY704" i="1"/>
  <c r="BZ704" i="1"/>
  <c r="AE704" i="1"/>
  <c r="CA704" i="1"/>
  <c r="AF704" i="1"/>
  <c r="CD704" i="1"/>
  <c r="AG704" i="1"/>
  <c r="CF704" i="1"/>
  <c r="CG704" i="1"/>
  <c r="AH704" i="1"/>
  <c r="Q704" i="1"/>
  <c r="AI704" i="1"/>
  <c r="AJ704" i="1"/>
  <c r="AK704" i="1"/>
  <c r="AL704" i="1"/>
  <c r="AM704" i="1"/>
  <c r="AN704" i="1"/>
  <c r="AO704" i="1"/>
  <c r="AQ704" i="1"/>
  <c r="AR704" i="1"/>
  <c r="AS704" i="1"/>
  <c r="R704" i="1"/>
  <c r="AU704" i="1"/>
  <c r="AW704" i="1"/>
  <c r="AX704" i="1"/>
  <c r="AY704" i="1"/>
  <c r="AZ704" i="1"/>
  <c r="BA704" i="1"/>
  <c r="V704" i="1"/>
  <c r="W704" i="1"/>
  <c r="X704" i="1"/>
  <c r="BB704" i="1"/>
  <c r="BC704" i="1"/>
  <c r="BD704" i="1"/>
  <c r="BE704" i="1"/>
  <c r="BF704" i="1"/>
  <c r="BG704" i="1"/>
  <c r="BH704" i="1"/>
  <c r="BI704" i="1"/>
  <c r="BJ704" i="1"/>
  <c r="BK704" i="1"/>
  <c r="BM704" i="1"/>
  <c r="CB704" i="1"/>
  <c r="CC704" i="1"/>
  <c r="CE704" i="1"/>
  <c r="A705" i="1"/>
  <c r="B705" i="1"/>
  <c r="C705" i="1"/>
  <c r="D705" i="1"/>
  <c r="E705" i="1"/>
  <c r="F705" i="1"/>
  <c r="G705" i="1"/>
  <c r="H705" i="1"/>
  <c r="I705" i="1"/>
  <c r="J705" i="1"/>
  <c r="K705" i="1"/>
  <c r="L705" i="1"/>
  <c r="M705" i="1"/>
  <c r="N705" i="1"/>
  <c r="O705" i="1"/>
  <c r="P705" i="1"/>
  <c r="AT705" i="1"/>
  <c r="BL705" i="1"/>
  <c r="BN705" i="1"/>
  <c r="Y705" i="1"/>
  <c r="BO705" i="1"/>
  <c r="BP705" i="1"/>
  <c r="Z705" i="1"/>
  <c r="BQ705" i="1"/>
  <c r="BR705" i="1"/>
  <c r="AA705" i="1"/>
  <c r="BS705" i="1"/>
  <c r="BT705" i="1"/>
  <c r="AB705" i="1"/>
  <c r="BU705" i="1"/>
  <c r="BV705" i="1"/>
  <c r="AC705" i="1"/>
  <c r="BW705" i="1"/>
  <c r="BX705" i="1"/>
  <c r="AD705" i="1"/>
  <c r="BY705" i="1"/>
  <c r="BZ705" i="1"/>
  <c r="AE705" i="1"/>
  <c r="CA705" i="1"/>
  <c r="AF705" i="1"/>
  <c r="CD705" i="1"/>
  <c r="AG705" i="1"/>
  <c r="CF705" i="1"/>
  <c r="CG705" i="1"/>
  <c r="AH705" i="1"/>
  <c r="Q705" i="1"/>
  <c r="AI705" i="1"/>
  <c r="AJ705" i="1"/>
  <c r="AK705" i="1"/>
  <c r="AL705" i="1"/>
  <c r="AM705" i="1"/>
  <c r="AN705" i="1"/>
  <c r="AO705" i="1"/>
  <c r="AQ705" i="1"/>
  <c r="AR705" i="1"/>
  <c r="AS705" i="1"/>
  <c r="R705" i="1"/>
  <c r="AU705" i="1"/>
  <c r="AW705" i="1"/>
  <c r="AX705" i="1"/>
  <c r="AY705" i="1"/>
  <c r="AZ705" i="1"/>
  <c r="BA705" i="1"/>
  <c r="V705" i="1"/>
  <c r="BB705" i="1"/>
  <c r="BC705" i="1"/>
  <c r="BD705" i="1"/>
  <c r="BE705" i="1"/>
  <c r="BF705" i="1"/>
  <c r="BG705" i="1"/>
  <c r="BH705" i="1"/>
  <c r="BI705" i="1"/>
  <c r="BJ705" i="1"/>
  <c r="BK705" i="1"/>
  <c r="BM705" i="1"/>
  <c r="CB705" i="1"/>
  <c r="CC705" i="1"/>
  <c r="CE705" i="1"/>
  <c r="A706" i="1"/>
  <c r="B706" i="1"/>
  <c r="C706" i="1"/>
  <c r="D706" i="1"/>
  <c r="E706" i="1"/>
  <c r="F706" i="1"/>
  <c r="G706" i="1"/>
  <c r="H706" i="1"/>
  <c r="I706" i="1"/>
  <c r="J706" i="1"/>
  <c r="K706" i="1"/>
  <c r="L706" i="1"/>
  <c r="M706" i="1"/>
  <c r="N706" i="1"/>
  <c r="O706" i="1"/>
  <c r="P706" i="1"/>
  <c r="AT706" i="1"/>
  <c r="BL706" i="1"/>
  <c r="Y706" i="1"/>
  <c r="BO706" i="1"/>
  <c r="Z706" i="1"/>
  <c r="BQ706" i="1"/>
  <c r="BR706" i="1"/>
  <c r="AA706" i="1"/>
  <c r="BS706" i="1"/>
  <c r="AB706" i="1"/>
  <c r="BU706" i="1"/>
  <c r="AC706" i="1"/>
  <c r="BW706" i="1"/>
  <c r="AD706" i="1"/>
  <c r="BY706" i="1"/>
  <c r="AE706" i="1"/>
  <c r="CA706" i="1"/>
  <c r="AF706" i="1"/>
  <c r="CD706" i="1"/>
  <c r="AG706" i="1"/>
  <c r="CF706" i="1"/>
  <c r="CG706" i="1"/>
  <c r="AH706" i="1"/>
  <c r="Q706" i="1"/>
  <c r="AI706" i="1"/>
  <c r="AJ706" i="1"/>
  <c r="AK706" i="1"/>
  <c r="AL706" i="1"/>
  <c r="AM706" i="1"/>
  <c r="AN706" i="1"/>
  <c r="AO706" i="1"/>
  <c r="AQ706" i="1"/>
  <c r="AR706" i="1"/>
  <c r="AS706" i="1"/>
  <c r="R706" i="1"/>
  <c r="AU706" i="1"/>
  <c r="AW706" i="1"/>
  <c r="AX706" i="1"/>
  <c r="AY706" i="1"/>
  <c r="AZ706" i="1"/>
  <c r="BA706" i="1"/>
  <c r="V706" i="1"/>
  <c r="W706" i="1"/>
  <c r="X706" i="1"/>
  <c r="BB706" i="1"/>
  <c r="BC706" i="1"/>
  <c r="BD706" i="1"/>
  <c r="BE706" i="1"/>
  <c r="BF706" i="1"/>
  <c r="BG706" i="1"/>
  <c r="BH706" i="1"/>
  <c r="BI706" i="1"/>
  <c r="BJ706" i="1"/>
  <c r="BK706" i="1"/>
  <c r="BM706" i="1"/>
  <c r="BN706" i="1"/>
  <c r="BP706" i="1"/>
  <c r="BT706" i="1"/>
  <c r="BV706" i="1"/>
  <c r="BX706" i="1"/>
  <c r="BZ706" i="1"/>
  <c r="CB706" i="1"/>
  <c r="CC706" i="1"/>
  <c r="CE706" i="1"/>
  <c r="A707" i="1"/>
  <c r="B707" i="1"/>
  <c r="C707" i="1"/>
  <c r="D707" i="1"/>
  <c r="E707" i="1"/>
  <c r="F707" i="1"/>
  <c r="G707" i="1"/>
  <c r="H707" i="1"/>
  <c r="I707" i="1"/>
  <c r="J707" i="1"/>
  <c r="K707" i="1"/>
  <c r="L707" i="1"/>
  <c r="M707" i="1"/>
  <c r="N707" i="1"/>
  <c r="O707" i="1"/>
  <c r="P707" i="1"/>
  <c r="AT707" i="1"/>
  <c r="BL707" i="1"/>
  <c r="BN707" i="1"/>
  <c r="Y707" i="1"/>
  <c r="BO707" i="1"/>
  <c r="BP707" i="1"/>
  <c r="Z707" i="1"/>
  <c r="BQ707" i="1"/>
  <c r="BR707" i="1"/>
  <c r="AA707" i="1"/>
  <c r="BS707" i="1"/>
  <c r="BT707" i="1"/>
  <c r="AB707" i="1"/>
  <c r="BU707" i="1"/>
  <c r="BV707" i="1"/>
  <c r="AC707" i="1"/>
  <c r="BW707" i="1"/>
  <c r="BX707" i="1"/>
  <c r="AD707" i="1"/>
  <c r="BY707" i="1"/>
  <c r="BZ707" i="1"/>
  <c r="AE707" i="1"/>
  <c r="CA707" i="1"/>
  <c r="AF707" i="1"/>
  <c r="CD707" i="1"/>
  <c r="AG707" i="1"/>
  <c r="CF707" i="1"/>
  <c r="CG707" i="1"/>
  <c r="AH707" i="1"/>
  <c r="Q707" i="1"/>
  <c r="AI707" i="1"/>
  <c r="AJ707" i="1"/>
  <c r="AK707" i="1"/>
  <c r="AL707" i="1"/>
  <c r="AM707" i="1"/>
  <c r="AN707" i="1"/>
  <c r="AO707" i="1"/>
  <c r="AQ707" i="1"/>
  <c r="AR707" i="1"/>
  <c r="AS707" i="1"/>
  <c r="R707" i="1"/>
  <c r="AU707" i="1"/>
  <c r="AW707" i="1"/>
  <c r="AX707" i="1"/>
  <c r="AY707" i="1"/>
  <c r="AZ707" i="1"/>
  <c r="BA707" i="1"/>
  <c r="V707" i="1"/>
  <c r="W707" i="1"/>
  <c r="X707" i="1"/>
  <c r="BB707" i="1"/>
  <c r="BC707" i="1"/>
  <c r="BD707" i="1"/>
  <c r="BE707" i="1"/>
  <c r="BF707" i="1"/>
  <c r="BG707" i="1"/>
  <c r="BH707" i="1"/>
  <c r="BI707" i="1"/>
  <c r="BJ707" i="1"/>
  <c r="BK707" i="1"/>
  <c r="BM707" i="1"/>
  <c r="CB707" i="1"/>
  <c r="CC707" i="1"/>
  <c r="CE707" i="1"/>
  <c r="A708" i="1"/>
  <c r="B708" i="1"/>
  <c r="C708" i="1"/>
  <c r="D708" i="1"/>
  <c r="E708" i="1"/>
  <c r="F708" i="1"/>
  <c r="G708" i="1"/>
  <c r="H708" i="1"/>
  <c r="I708" i="1"/>
  <c r="J708" i="1"/>
  <c r="K708" i="1"/>
  <c r="L708" i="1"/>
  <c r="M708" i="1"/>
  <c r="N708" i="1"/>
  <c r="O708" i="1"/>
  <c r="P708" i="1"/>
  <c r="AT708" i="1"/>
  <c r="BL708" i="1"/>
  <c r="BN708" i="1"/>
  <c r="Y708" i="1"/>
  <c r="BO708" i="1"/>
  <c r="BP708" i="1"/>
  <c r="Z708" i="1"/>
  <c r="BQ708" i="1"/>
  <c r="BR708" i="1"/>
  <c r="AA708" i="1"/>
  <c r="BS708" i="1"/>
  <c r="BT708" i="1"/>
  <c r="AB708" i="1"/>
  <c r="BU708" i="1"/>
  <c r="BV708" i="1"/>
  <c r="AC708" i="1"/>
  <c r="BW708" i="1"/>
  <c r="BX708" i="1"/>
  <c r="AD708" i="1"/>
  <c r="BY708" i="1"/>
  <c r="BZ708" i="1"/>
  <c r="AE708" i="1"/>
  <c r="CA708" i="1"/>
  <c r="AF708" i="1"/>
  <c r="CD708" i="1"/>
  <c r="AG708" i="1"/>
  <c r="CF708" i="1"/>
  <c r="CG708" i="1"/>
  <c r="AH708" i="1"/>
  <c r="Q708" i="1"/>
  <c r="AI708" i="1"/>
  <c r="AJ708" i="1"/>
  <c r="AK708" i="1"/>
  <c r="AL708" i="1"/>
  <c r="AM708" i="1"/>
  <c r="AN708" i="1"/>
  <c r="AO708" i="1"/>
  <c r="AQ708" i="1"/>
  <c r="AR708" i="1"/>
  <c r="AS708" i="1"/>
  <c r="R708" i="1"/>
  <c r="AU708" i="1"/>
  <c r="AW708" i="1"/>
  <c r="AX708" i="1"/>
  <c r="AY708" i="1"/>
  <c r="AZ708" i="1"/>
  <c r="BA708" i="1"/>
  <c r="V708" i="1"/>
  <c r="W708" i="1"/>
  <c r="X708" i="1"/>
  <c r="BB708" i="1"/>
  <c r="BC708" i="1"/>
  <c r="BD708" i="1"/>
  <c r="BE708" i="1"/>
  <c r="BF708" i="1"/>
  <c r="BG708" i="1"/>
  <c r="BH708" i="1"/>
  <c r="BI708" i="1"/>
  <c r="BJ708" i="1"/>
  <c r="BK708" i="1"/>
  <c r="BM708" i="1"/>
  <c r="CB708" i="1"/>
  <c r="CC708" i="1"/>
  <c r="CE708" i="1"/>
  <c r="A709" i="1"/>
  <c r="B709" i="1"/>
  <c r="C709" i="1"/>
  <c r="D709" i="1"/>
  <c r="E709" i="1"/>
  <c r="F709" i="1"/>
  <c r="G709" i="1"/>
  <c r="H709" i="1"/>
  <c r="I709" i="1"/>
  <c r="J709" i="1"/>
  <c r="K709" i="1"/>
  <c r="L709" i="1"/>
  <c r="M709" i="1"/>
  <c r="N709" i="1"/>
  <c r="O709" i="1"/>
  <c r="P709" i="1"/>
  <c r="AT709" i="1"/>
  <c r="BL709" i="1"/>
  <c r="Y709" i="1"/>
  <c r="BO709" i="1"/>
  <c r="Z709" i="1"/>
  <c r="BQ709" i="1"/>
  <c r="AA709" i="1"/>
  <c r="BS709" i="1"/>
  <c r="AB709" i="1"/>
  <c r="BU709" i="1"/>
  <c r="AC709" i="1"/>
  <c r="BW709" i="1"/>
  <c r="AD709" i="1"/>
  <c r="BY709" i="1"/>
  <c r="AE709" i="1"/>
  <c r="CA709" i="1"/>
  <c r="AF709" i="1"/>
  <c r="CD709" i="1"/>
  <c r="AG709" i="1"/>
  <c r="CF709" i="1"/>
  <c r="CG709" i="1"/>
  <c r="AH709" i="1"/>
  <c r="Q709" i="1"/>
  <c r="AI709" i="1"/>
  <c r="AJ709" i="1"/>
  <c r="AK709" i="1"/>
  <c r="AL709" i="1"/>
  <c r="AM709" i="1"/>
  <c r="AN709" i="1"/>
  <c r="AO709" i="1"/>
  <c r="AQ709" i="1"/>
  <c r="AR709" i="1"/>
  <c r="AS709" i="1"/>
  <c r="R709" i="1"/>
  <c r="AU709" i="1"/>
  <c r="AW709" i="1"/>
  <c r="AX709" i="1"/>
  <c r="AY709" i="1"/>
  <c r="AZ709" i="1"/>
  <c r="BA709" i="1"/>
  <c r="V709" i="1"/>
  <c r="W709" i="1"/>
  <c r="X709" i="1"/>
  <c r="BB709" i="1"/>
  <c r="BC709" i="1"/>
  <c r="BD709" i="1"/>
  <c r="BE709" i="1"/>
  <c r="BF709" i="1"/>
  <c r="BG709" i="1"/>
  <c r="BH709" i="1"/>
  <c r="BI709" i="1"/>
  <c r="BJ709" i="1"/>
  <c r="BK709" i="1"/>
  <c r="BM709" i="1"/>
  <c r="BN709" i="1"/>
  <c r="BP709" i="1"/>
  <c r="BR709" i="1"/>
  <c r="BT709" i="1"/>
  <c r="BV709" i="1"/>
  <c r="BX709" i="1"/>
  <c r="BZ709" i="1"/>
  <c r="CB709" i="1"/>
  <c r="CC709" i="1"/>
  <c r="CE709" i="1"/>
  <c r="A710" i="1"/>
  <c r="B710" i="1"/>
  <c r="C710" i="1"/>
  <c r="D710" i="1"/>
  <c r="E710" i="1"/>
  <c r="F710" i="1"/>
  <c r="G710" i="1"/>
  <c r="H710" i="1"/>
  <c r="I710" i="1"/>
  <c r="J710" i="1"/>
  <c r="K710" i="1"/>
  <c r="L710" i="1"/>
  <c r="M710" i="1"/>
  <c r="N710" i="1"/>
  <c r="O710" i="1"/>
  <c r="P710" i="1"/>
  <c r="AT710" i="1"/>
  <c r="BL710" i="1"/>
  <c r="BN710" i="1"/>
  <c r="Y710" i="1"/>
  <c r="BO710" i="1"/>
  <c r="BP710" i="1"/>
  <c r="Z710" i="1"/>
  <c r="BQ710" i="1"/>
  <c r="BR710" i="1"/>
  <c r="AA710" i="1"/>
  <c r="BS710" i="1"/>
  <c r="BT710" i="1"/>
  <c r="AB710" i="1"/>
  <c r="BU710" i="1"/>
  <c r="BV710" i="1"/>
  <c r="AC710" i="1"/>
  <c r="BW710" i="1"/>
  <c r="BX710" i="1"/>
  <c r="AD710" i="1"/>
  <c r="BY710" i="1"/>
  <c r="BZ710" i="1"/>
  <c r="AE710" i="1"/>
  <c r="CA710" i="1"/>
  <c r="AF710" i="1"/>
  <c r="CD710" i="1"/>
  <c r="AG710" i="1"/>
  <c r="CF710" i="1"/>
  <c r="CG710" i="1"/>
  <c r="AH710" i="1"/>
  <c r="Q710" i="1"/>
  <c r="AI710" i="1"/>
  <c r="AJ710" i="1"/>
  <c r="AK710" i="1"/>
  <c r="AL710" i="1"/>
  <c r="AM710" i="1"/>
  <c r="AN710" i="1"/>
  <c r="AO710" i="1"/>
  <c r="AQ710" i="1"/>
  <c r="AR710" i="1"/>
  <c r="AS710" i="1"/>
  <c r="R710" i="1"/>
  <c r="AU710" i="1"/>
  <c r="AW710" i="1"/>
  <c r="AX710" i="1"/>
  <c r="AY710" i="1"/>
  <c r="AZ710" i="1"/>
  <c r="BA710" i="1"/>
  <c r="V710" i="1"/>
  <c r="X710" i="1"/>
  <c r="W710" i="1"/>
  <c r="BB710" i="1"/>
  <c r="BC710" i="1"/>
  <c r="BD710" i="1"/>
  <c r="BE710" i="1"/>
  <c r="BF710" i="1"/>
  <c r="BG710" i="1"/>
  <c r="BH710" i="1"/>
  <c r="BI710" i="1"/>
  <c r="BJ710" i="1"/>
  <c r="BK710" i="1"/>
  <c r="BM710" i="1"/>
  <c r="CB710" i="1"/>
  <c r="CC710" i="1"/>
  <c r="CE710" i="1"/>
  <c r="A711" i="1"/>
  <c r="B711" i="1"/>
  <c r="C711" i="1"/>
  <c r="D711" i="1"/>
  <c r="E711" i="1"/>
  <c r="F711" i="1"/>
  <c r="G711" i="1"/>
  <c r="H711" i="1"/>
  <c r="I711" i="1"/>
  <c r="J711" i="1"/>
  <c r="K711" i="1"/>
  <c r="L711" i="1"/>
  <c r="M711" i="1"/>
  <c r="N711" i="1"/>
  <c r="O711" i="1"/>
  <c r="P711" i="1"/>
  <c r="AT711" i="1"/>
  <c r="BL711" i="1"/>
  <c r="BN711" i="1"/>
  <c r="Y711" i="1"/>
  <c r="BO711" i="1"/>
  <c r="BP711" i="1"/>
  <c r="Z711" i="1"/>
  <c r="BQ711" i="1"/>
  <c r="BR711" i="1"/>
  <c r="AA711" i="1"/>
  <c r="BS711" i="1"/>
  <c r="AB711" i="1"/>
  <c r="BU711" i="1"/>
  <c r="BV711" i="1"/>
  <c r="AC711" i="1"/>
  <c r="BW711" i="1"/>
  <c r="BX711" i="1"/>
  <c r="AD711" i="1"/>
  <c r="BY711" i="1"/>
  <c r="BZ711" i="1"/>
  <c r="AE711" i="1"/>
  <c r="CA711" i="1"/>
  <c r="AF711" i="1"/>
  <c r="CD711" i="1"/>
  <c r="AG711" i="1"/>
  <c r="CF711" i="1"/>
  <c r="CG711" i="1"/>
  <c r="AH711" i="1"/>
  <c r="Q711" i="1"/>
  <c r="AI711" i="1"/>
  <c r="AJ711" i="1"/>
  <c r="AK711" i="1"/>
  <c r="AL711" i="1"/>
  <c r="AM711" i="1"/>
  <c r="AN711" i="1"/>
  <c r="AO711" i="1"/>
  <c r="AQ711" i="1"/>
  <c r="AR711" i="1"/>
  <c r="AS711" i="1"/>
  <c r="R711" i="1"/>
  <c r="AU711" i="1"/>
  <c r="AW711" i="1"/>
  <c r="AX711" i="1"/>
  <c r="AY711" i="1"/>
  <c r="AZ711" i="1"/>
  <c r="BA711" i="1"/>
  <c r="V711" i="1"/>
  <c r="W711" i="1"/>
  <c r="X711" i="1"/>
  <c r="BB711" i="1"/>
  <c r="BC711" i="1"/>
  <c r="BD711" i="1"/>
  <c r="BE711" i="1"/>
  <c r="BF711" i="1"/>
  <c r="BG711" i="1"/>
  <c r="BH711" i="1"/>
  <c r="BI711" i="1"/>
  <c r="BJ711" i="1"/>
  <c r="BK711" i="1"/>
  <c r="BM711" i="1"/>
  <c r="BT711" i="1"/>
  <c r="CB711" i="1"/>
  <c r="CC711" i="1"/>
  <c r="CE711" i="1"/>
  <c r="A712" i="1"/>
  <c r="B712" i="1"/>
  <c r="C712" i="1"/>
  <c r="D712" i="1"/>
  <c r="E712" i="1"/>
  <c r="F712" i="1"/>
  <c r="G712" i="1"/>
  <c r="H712" i="1"/>
  <c r="I712" i="1"/>
  <c r="J712" i="1"/>
  <c r="K712" i="1"/>
  <c r="L712" i="1"/>
  <c r="M712" i="1"/>
  <c r="N712" i="1"/>
  <c r="O712" i="1"/>
  <c r="P712" i="1"/>
  <c r="AT712" i="1"/>
  <c r="BL712" i="1"/>
  <c r="BN712" i="1"/>
  <c r="Y712" i="1"/>
  <c r="BO712" i="1"/>
  <c r="BP712" i="1"/>
  <c r="Z712" i="1"/>
  <c r="BQ712" i="1"/>
  <c r="BR712" i="1"/>
  <c r="AA712" i="1"/>
  <c r="BS712" i="1"/>
  <c r="BT712" i="1"/>
  <c r="AB712" i="1"/>
  <c r="BU712" i="1"/>
  <c r="AC712" i="1"/>
  <c r="BW712" i="1"/>
  <c r="AD712" i="1"/>
  <c r="BY712" i="1"/>
  <c r="AE712" i="1"/>
  <c r="CA712" i="1"/>
  <c r="AF712" i="1"/>
  <c r="CD712" i="1"/>
  <c r="AG712" i="1"/>
  <c r="CF712" i="1"/>
  <c r="CG712" i="1"/>
  <c r="AH712" i="1"/>
  <c r="Q712" i="1"/>
  <c r="AI712" i="1"/>
  <c r="AJ712" i="1"/>
  <c r="AK712" i="1"/>
  <c r="AL712" i="1"/>
  <c r="AM712" i="1"/>
  <c r="AN712" i="1"/>
  <c r="AO712" i="1"/>
  <c r="AQ712" i="1"/>
  <c r="AR712" i="1"/>
  <c r="AS712" i="1"/>
  <c r="R712" i="1"/>
  <c r="AU712" i="1"/>
  <c r="AW712" i="1"/>
  <c r="AX712" i="1"/>
  <c r="AY712" i="1"/>
  <c r="AZ712" i="1"/>
  <c r="BA712" i="1"/>
  <c r="V712" i="1"/>
  <c r="W712" i="1"/>
  <c r="X712" i="1"/>
  <c r="BB712" i="1"/>
  <c r="BC712" i="1"/>
  <c r="BD712" i="1"/>
  <c r="BE712" i="1"/>
  <c r="BF712" i="1"/>
  <c r="BG712" i="1"/>
  <c r="BH712" i="1"/>
  <c r="BI712" i="1"/>
  <c r="BJ712" i="1"/>
  <c r="BK712" i="1"/>
  <c r="BM712" i="1"/>
  <c r="BV712" i="1"/>
  <c r="BX712" i="1"/>
  <c r="BZ712" i="1"/>
  <c r="CB712" i="1"/>
  <c r="CC712" i="1"/>
  <c r="CE712" i="1"/>
  <c r="A713" i="1"/>
  <c r="B713" i="1"/>
  <c r="C713" i="1"/>
  <c r="D713" i="1"/>
  <c r="E713" i="1"/>
  <c r="F713" i="1"/>
  <c r="G713" i="1"/>
  <c r="H713" i="1"/>
  <c r="I713" i="1"/>
  <c r="J713" i="1"/>
  <c r="K713" i="1"/>
  <c r="L713" i="1"/>
  <c r="M713" i="1"/>
  <c r="N713" i="1"/>
  <c r="O713" i="1"/>
  <c r="P713" i="1"/>
  <c r="AT713" i="1"/>
  <c r="BL713" i="1"/>
  <c r="Y713" i="1"/>
  <c r="BO713" i="1"/>
  <c r="Z713" i="1"/>
  <c r="BQ713" i="1"/>
  <c r="BR713" i="1"/>
  <c r="AA713" i="1"/>
  <c r="BS713" i="1"/>
  <c r="AB713" i="1"/>
  <c r="BU713" i="1"/>
  <c r="AC713" i="1"/>
  <c r="BW713" i="1"/>
  <c r="AD713" i="1"/>
  <c r="BY713" i="1"/>
  <c r="AE713" i="1"/>
  <c r="CA713" i="1"/>
  <c r="AF713" i="1"/>
  <c r="CD713" i="1"/>
  <c r="AG713" i="1"/>
  <c r="CF713" i="1"/>
  <c r="CG713" i="1"/>
  <c r="AH713" i="1"/>
  <c r="Q713" i="1"/>
  <c r="AI713" i="1"/>
  <c r="AJ713" i="1"/>
  <c r="AK713" i="1"/>
  <c r="AL713" i="1"/>
  <c r="AM713" i="1"/>
  <c r="AN713" i="1"/>
  <c r="AO713" i="1"/>
  <c r="AQ713" i="1"/>
  <c r="AR713" i="1"/>
  <c r="AS713" i="1"/>
  <c r="R713" i="1"/>
  <c r="AU713" i="1"/>
  <c r="AW713" i="1"/>
  <c r="AX713" i="1"/>
  <c r="AY713" i="1"/>
  <c r="AZ713" i="1"/>
  <c r="BA713" i="1"/>
  <c r="V713" i="1"/>
  <c r="W713" i="1"/>
  <c r="X713" i="1"/>
  <c r="BB713" i="1"/>
  <c r="BC713" i="1"/>
  <c r="BD713" i="1"/>
  <c r="BE713" i="1"/>
  <c r="BF713" i="1"/>
  <c r="BG713" i="1"/>
  <c r="BH713" i="1"/>
  <c r="BI713" i="1"/>
  <c r="BJ713" i="1"/>
  <c r="BK713" i="1"/>
  <c r="BM713" i="1"/>
  <c r="BN713" i="1"/>
  <c r="BP713" i="1"/>
  <c r="BT713" i="1"/>
  <c r="BV713" i="1"/>
  <c r="BX713" i="1"/>
  <c r="BZ713" i="1"/>
  <c r="CB713" i="1"/>
  <c r="CC713" i="1"/>
  <c r="CE713" i="1"/>
  <c r="A714" i="1"/>
  <c r="B714" i="1"/>
  <c r="C714" i="1"/>
  <c r="D714" i="1"/>
  <c r="E714" i="1"/>
  <c r="F714" i="1"/>
  <c r="G714" i="1"/>
  <c r="H714" i="1"/>
  <c r="I714" i="1"/>
  <c r="J714" i="1"/>
  <c r="K714" i="1"/>
  <c r="L714" i="1"/>
  <c r="M714" i="1"/>
  <c r="N714" i="1"/>
  <c r="O714" i="1"/>
  <c r="P714" i="1"/>
  <c r="AT714" i="1"/>
  <c r="BL714" i="1"/>
  <c r="BN714" i="1"/>
  <c r="Y714" i="1"/>
  <c r="BO714" i="1"/>
  <c r="BP714" i="1"/>
  <c r="Z714" i="1"/>
  <c r="BQ714" i="1"/>
  <c r="BR714" i="1"/>
  <c r="AA714" i="1"/>
  <c r="BS714" i="1"/>
  <c r="BT714" i="1"/>
  <c r="AB714" i="1"/>
  <c r="BU714" i="1"/>
  <c r="BV714" i="1"/>
  <c r="AC714" i="1"/>
  <c r="BW714" i="1"/>
  <c r="AD714" i="1"/>
  <c r="BY714" i="1"/>
  <c r="AE714" i="1"/>
  <c r="CA714" i="1"/>
  <c r="AF714" i="1"/>
  <c r="CD714" i="1"/>
  <c r="AG714" i="1"/>
  <c r="CF714" i="1"/>
  <c r="CG714" i="1"/>
  <c r="AH714" i="1"/>
  <c r="Q714" i="1"/>
  <c r="AI714" i="1"/>
  <c r="AJ714" i="1"/>
  <c r="AK714" i="1"/>
  <c r="AL714" i="1"/>
  <c r="AM714" i="1"/>
  <c r="AN714" i="1"/>
  <c r="AO714" i="1"/>
  <c r="AQ714" i="1"/>
  <c r="AR714" i="1"/>
  <c r="AS714" i="1"/>
  <c r="R714" i="1"/>
  <c r="AU714" i="1"/>
  <c r="AW714" i="1"/>
  <c r="AX714" i="1"/>
  <c r="AY714" i="1"/>
  <c r="AZ714" i="1"/>
  <c r="BA714" i="1"/>
  <c r="V714" i="1"/>
  <c r="W714" i="1"/>
  <c r="X714" i="1"/>
  <c r="BB714" i="1"/>
  <c r="BC714" i="1"/>
  <c r="BD714" i="1"/>
  <c r="BE714" i="1"/>
  <c r="BF714" i="1"/>
  <c r="BG714" i="1"/>
  <c r="BH714" i="1"/>
  <c r="BI714" i="1"/>
  <c r="BJ714" i="1"/>
  <c r="BK714" i="1"/>
  <c r="BM714" i="1"/>
  <c r="BX714" i="1"/>
  <c r="BZ714" i="1"/>
  <c r="CB714" i="1"/>
  <c r="CC714" i="1"/>
  <c r="CE714" i="1"/>
  <c r="A715" i="1"/>
  <c r="B715" i="1"/>
  <c r="C715" i="1"/>
  <c r="D715" i="1"/>
  <c r="E715" i="1"/>
  <c r="F715" i="1"/>
  <c r="G715" i="1"/>
  <c r="H715" i="1"/>
  <c r="I715" i="1"/>
  <c r="J715" i="1"/>
  <c r="K715" i="1"/>
  <c r="L715" i="1"/>
  <c r="M715" i="1"/>
  <c r="N715" i="1"/>
  <c r="O715" i="1"/>
  <c r="P715" i="1"/>
  <c r="AT715" i="1"/>
  <c r="BL715" i="1"/>
  <c r="BN715" i="1"/>
  <c r="Y715" i="1"/>
  <c r="BO715" i="1"/>
  <c r="BP715" i="1"/>
  <c r="Z715" i="1"/>
  <c r="BQ715" i="1"/>
  <c r="AA715" i="1"/>
  <c r="BS715" i="1"/>
  <c r="BT715" i="1"/>
  <c r="AB715" i="1"/>
  <c r="BU715" i="1"/>
  <c r="BV715" i="1"/>
  <c r="AC715" i="1"/>
  <c r="BW715" i="1"/>
  <c r="AD715" i="1"/>
  <c r="BY715" i="1"/>
  <c r="AE715" i="1"/>
  <c r="CA715" i="1"/>
  <c r="AF715" i="1"/>
  <c r="CD715" i="1"/>
  <c r="AG715" i="1"/>
  <c r="CF715" i="1"/>
  <c r="CG715" i="1"/>
  <c r="AH715" i="1"/>
  <c r="Q715" i="1"/>
  <c r="AI715" i="1"/>
  <c r="AJ715" i="1"/>
  <c r="AK715" i="1"/>
  <c r="AL715" i="1"/>
  <c r="AM715" i="1"/>
  <c r="AN715" i="1"/>
  <c r="AO715" i="1"/>
  <c r="AQ715" i="1"/>
  <c r="AR715" i="1"/>
  <c r="AS715" i="1"/>
  <c r="R715" i="1"/>
  <c r="AU715" i="1"/>
  <c r="AW715" i="1"/>
  <c r="AX715" i="1"/>
  <c r="AY715" i="1"/>
  <c r="AZ715" i="1"/>
  <c r="BA715" i="1"/>
  <c r="V715" i="1"/>
  <c r="X715" i="1"/>
  <c r="W715" i="1"/>
  <c r="BB715" i="1"/>
  <c r="BC715" i="1"/>
  <c r="BD715" i="1"/>
  <c r="BE715" i="1"/>
  <c r="BF715" i="1"/>
  <c r="BG715" i="1"/>
  <c r="BH715" i="1"/>
  <c r="BI715" i="1"/>
  <c r="BJ715" i="1"/>
  <c r="BK715" i="1"/>
  <c r="BM715" i="1"/>
  <c r="BR715" i="1"/>
  <c r="BX715" i="1"/>
  <c r="BZ715" i="1"/>
  <c r="CB715" i="1"/>
  <c r="CC715" i="1"/>
  <c r="CE715" i="1"/>
  <c r="A716" i="1"/>
  <c r="B716" i="1"/>
  <c r="C716" i="1"/>
  <c r="D716" i="1"/>
  <c r="E716" i="1"/>
  <c r="F716" i="1"/>
  <c r="G716" i="1"/>
  <c r="H716" i="1"/>
  <c r="I716" i="1"/>
  <c r="J716" i="1"/>
  <c r="K716" i="1"/>
  <c r="L716" i="1"/>
  <c r="M716" i="1"/>
  <c r="N716" i="1"/>
  <c r="O716" i="1"/>
  <c r="P716" i="1"/>
  <c r="AT716" i="1"/>
  <c r="BL716" i="1"/>
  <c r="BN716" i="1"/>
  <c r="Y716" i="1"/>
  <c r="BO716" i="1"/>
  <c r="BP716" i="1"/>
  <c r="Z716" i="1"/>
  <c r="BQ716" i="1"/>
  <c r="BR716" i="1"/>
  <c r="AA716" i="1"/>
  <c r="BS716" i="1"/>
  <c r="BT716" i="1"/>
  <c r="AB716" i="1"/>
  <c r="BU716" i="1"/>
  <c r="BV716" i="1"/>
  <c r="AC716" i="1"/>
  <c r="BW716" i="1"/>
  <c r="AD716" i="1"/>
  <c r="BY716" i="1"/>
  <c r="AE716" i="1"/>
  <c r="CA716" i="1"/>
  <c r="AF716" i="1"/>
  <c r="CD716" i="1"/>
  <c r="AG716" i="1"/>
  <c r="CF716" i="1"/>
  <c r="CG716" i="1"/>
  <c r="AH716" i="1"/>
  <c r="Q716" i="1"/>
  <c r="AI716" i="1"/>
  <c r="AJ716" i="1"/>
  <c r="AK716" i="1"/>
  <c r="AL716" i="1"/>
  <c r="AM716" i="1"/>
  <c r="AN716" i="1"/>
  <c r="AO716" i="1"/>
  <c r="AQ716" i="1"/>
  <c r="AR716" i="1"/>
  <c r="AS716" i="1"/>
  <c r="R716" i="1"/>
  <c r="AU716" i="1"/>
  <c r="AW716" i="1"/>
  <c r="AX716" i="1"/>
  <c r="AY716" i="1"/>
  <c r="AZ716" i="1"/>
  <c r="BA716" i="1"/>
  <c r="V716" i="1"/>
  <c r="X716" i="1"/>
  <c r="W716" i="1"/>
  <c r="BB716" i="1"/>
  <c r="BC716" i="1"/>
  <c r="BD716" i="1"/>
  <c r="BE716" i="1"/>
  <c r="BF716" i="1"/>
  <c r="BG716" i="1"/>
  <c r="BH716" i="1"/>
  <c r="BI716" i="1"/>
  <c r="BJ716" i="1"/>
  <c r="BK716" i="1"/>
  <c r="BM716" i="1"/>
  <c r="BX716" i="1"/>
  <c r="BZ716" i="1"/>
  <c r="CB716" i="1"/>
  <c r="CC716" i="1"/>
  <c r="CE716" i="1"/>
  <c r="A717" i="1"/>
  <c r="B717" i="1"/>
  <c r="C717" i="1"/>
  <c r="D717" i="1"/>
  <c r="E717" i="1"/>
  <c r="F717" i="1"/>
  <c r="G717" i="1"/>
  <c r="H717" i="1"/>
  <c r="I717" i="1"/>
  <c r="J717" i="1"/>
  <c r="K717" i="1"/>
  <c r="L717" i="1"/>
  <c r="M717" i="1"/>
  <c r="N717" i="1"/>
  <c r="O717" i="1"/>
  <c r="P717" i="1"/>
  <c r="AT717" i="1"/>
  <c r="BL717" i="1"/>
  <c r="BN717" i="1"/>
  <c r="Y717" i="1"/>
  <c r="BO717" i="1"/>
  <c r="BP717" i="1"/>
  <c r="Z717" i="1"/>
  <c r="BQ717" i="1"/>
  <c r="BR717" i="1"/>
  <c r="AA717" i="1"/>
  <c r="BS717" i="1"/>
  <c r="AB717" i="1"/>
  <c r="BU717" i="1"/>
  <c r="AC717" i="1"/>
  <c r="BW717" i="1"/>
  <c r="AD717" i="1"/>
  <c r="BY717" i="1"/>
  <c r="AE717" i="1"/>
  <c r="CA717" i="1"/>
  <c r="AF717" i="1"/>
  <c r="CD717" i="1"/>
  <c r="AG717" i="1"/>
  <c r="CF717" i="1"/>
  <c r="CG717" i="1"/>
  <c r="AH717" i="1"/>
  <c r="Q717" i="1"/>
  <c r="AI717" i="1"/>
  <c r="AJ717" i="1"/>
  <c r="AK717" i="1"/>
  <c r="AL717" i="1"/>
  <c r="AM717" i="1"/>
  <c r="AN717" i="1"/>
  <c r="AO717" i="1"/>
  <c r="AQ717" i="1"/>
  <c r="AR717" i="1"/>
  <c r="AS717" i="1"/>
  <c r="R717" i="1"/>
  <c r="AU717" i="1"/>
  <c r="AW717" i="1"/>
  <c r="AX717" i="1"/>
  <c r="AY717" i="1"/>
  <c r="AZ717" i="1"/>
  <c r="BA717" i="1"/>
  <c r="V717" i="1"/>
  <c r="BB717" i="1"/>
  <c r="BC717" i="1"/>
  <c r="BD717" i="1"/>
  <c r="BE717" i="1"/>
  <c r="BF717" i="1"/>
  <c r="BG717" i="1"/>
  <c r="BH717" i="1"/>
  <c r="BI717" i="1"/>
  <c r="BJ717" i="1"/>
  <c r="BK717" i="1"/>
  <c r="BM717" i="1"/>
  <c r="BT717" i="1"/>
  <c r="BV717" i="1"/>
  <c r="BX717" i="1"/>
  <c r="BZ717" i="1"/>
  <c r="CB717" i="1"/>
  <c r="CC717" i="1"/>
  <c r="CE717" i="1"/>
  <c r="A718" i="1"/>
  <c r="B718" i="1"/>
  <c r="C718" i="1"/>
  <c r="D718" i="1"/>
  <c r="E718" i="1"/>
  <c r="F718" i="1"/>
  <c r="G718" i="1"/>
  <c r="H718" i="1"/>
  <c r="I718" i="1"/>
  <c r="J718" i="1"/>
  <c r="K718" i="1"/>
  <c r="L718" i="1"/>
  <c r="M718" i="1"/>
  <c r="N718" i="1"/>
  <c r="O718" i="1"/>
  <c r="P718" i="1"/>
  <c r="AT718" i="1"/>
  <c r="BL718" i="1"/>
  <c r="BN718" i="1"/>
  <c r="Y718" i="1"/>
  <c r="BO718" i="1"/>
  <c r="BP718" i="1"/>
  <c r="Z718" i="1"/>
  <c r="BQ718" i="1"/>
  <c r="BR718" i="1"/>
  <c r="AA718" i="1"/>
  <c r="BS718" i="1"/>
  <c r="BT718" i="1"/>
  <c r="AB718" i="1"/>
  <c r="BU718" i="1"/>
  <c r="BV718" i="1"/>
  <c r="AC718" i="1"/>
  <c r="BW718" i="1"/>
  <c r="BX718" i="1"/>
  <c r="AD718" i="1"/>
  <c r="BY718" i="1"/>
  <c r="BZ718" i="1"/>
  <c r="AE718" i="1"/>
  <c r="CA718" i="1"/>
  <c r="AF718" i="1"/>
  <c r="CD718" i="1"/>
  <c r="AG718" i="1"/>
  <c r="CF718" i="1"/>
  <c r="CG718" i="1"/>
  <c r="AH718" i="1"/>
  <c r="Q718" i="1"/>
  <c r="AI718" i="1"/>
  <c r="AJ718" i="1"/>
  <c r="AK718" i="1"/>
  <c r="AL718" i="1"/>
  <c r="AM718" i="1"/>
  <c r="AN718" i="1"/>
  <c r="AO718" i="1"/>
  <c r="AQ718" i="1"/>
  <c r="AR718" i="1"/>
  <c r="AS718" i="1"/>
  <c r="R718" i="1"/>
  <c r="AU718" i="1"/>
  <c r="AW718" i="1"/>
  <c r="AX718" i="1"/>
  <c r="AY718" i="1"/>
  <c r="AZ718" i="1"/>
  <c r="BA718" i="1"/>
  <c r="V718" i="1"/>
  <c r="X718" i="1"/>
  <c r="W718" i="1"/>
  <c r="BB718" i="1"/>
  <c r="BC718" i="1"/>
  <c r="BD718" i="1"/>
  <c r="BE718" i="1"/>
  <c r="BF718" i="1"/>
  <c r="BG718" i="1"/>
  <c r="BH718" i="1"/>
  <c r="BI718" i="1"/>
  <c r="BJ718" i="1"/>
  <c r="BK718" i="1"/>
  <c r="BM718" i="1"/>
  <c r="CB718" i="1"/>
  <c r="CC718" i="1"/>
  <c r="CE718" i="1"/>
  <c r="A719" i="1"/>
  <c r="B719" i="1"/>
  <c r="C719" i="1"/>
  <c r="D719" i="1"/>
  <c r="E719" i="1"/>
  <c r="F719" i="1"/>
  <c r="G719" i="1"/>
  <c r="H719" i="1"/>
  <c r="I719" i="1"/>
  <c r="J719" i="1"/>
  <c r="K719" i="1"/>
  <c r="L719" i="1"/>
  <c r="M719" i="1"/>
  <c r="N719" i="1"/>
  <c r="O719" i="1"/>
  <c r="P719" i="1"/>
  <c r="AT719" i="1"/>
  <c r="BL719" i="1"/>
  <c r="Y719" i="1"/>
  <c r="BO719" i="1"/>
  <c r="BP719" i="1"/>
  <c r="Z719" i="1"/>
  <c r="BQ719" i="1"/>
  <c r="BR719" i="1"/>
  <c r="AA719" i="1"/>
  <c r="BS719" i="1"/>
  <c r="BT719" i="1"/>
  <c r="AB719" i="1"/>
  <c r="BU719" i="1"/>
  <c r="BV719" i="1"/>
  <c r="AC719" i="1"/>
  <c r="BW719" i="1"/>
  <c r="AD719" i="1"/>
  <c r="BY719" i="1"/>
  <c r="AE719" i="1"/>
  <c r="CA719" i="1"/>
  <c r="AF719" i="1"/>
  <c r="CD719" i="1"/>
  <c r="AG719" i="1"/>
  <c r="CF719" i="1"/>
  <c r="CG719" i="1"/>
  <c r="AH719" i="1"/>
  <c r="Q719" i="1"/>
  <c r="AI719" i="1"/>
  <c r="AJ719" i="1"/>
  <c r="AK719" i="1"/>
  <c r="AL719" i="1"/>
  <c r="AM719" i="1"/>
  <c r="AN719" i="1"/>
  <c r="AO719" i="1"/>
  <c r="AQ719" i="1"/>
  <c r="AR719" i="1"/>
  <c r="AS719" i="1"/>
  <c r="R719" i="1"/>
  <c r="AU719" i="1"/>
  <c r="AW719" i="1"/>
  <c r="AX719" i="1"/>
  <c r="AY719" i="1"/>
  <c r="AZ719" i="1"/>
  <c r="BA719" i="1"/>
  <c r="V719" i="1"/>
  <c r="X719" i="1"/>
  <c r="W719" i="1"/>
  <c r="BB719" i="1"/>
  <c r="BC719" i="1"/>
  <c r="BD719" i="1"/>
  <c r="BE719" i="1"/>
  <c r="BF719" i="1"/>
  <c r="BG719" i="1"/>
  <c r="BH719" i="1"/>
  <c r="BI719" i="1"/>
  <c r="BJ719" i="1"/>
  <c r="BK719" i="1"/>
  <c r="BM719" i="1"/>
  <c r="BN719" i="1"/>
  <c r="BX719" i="1"/>
  <c r="BZ719" i="1"/>
  <c r="CB719" i="1"/>
  <c r="CC719" i="1"/>
  <c r="CE719" i="1"/>
  <c r="A720" i="1"/>
  <c r="B720" i="1"/>
  <c r="C720" i="1"/>
  <c r="D720" i="1"/>
  <c r="E720" i="1"/>
  <c r="F720" i="1"/>
  <c r="G720" i="1"/>
  <c r="H720" i="1"/>
  <c r="I720" i="1"/>
  <c r="J720" i="1"/>
  <c r="K720" i="1"/>
  <c r="L720" i="1"/>
  <c r="M720" i="1"/>
  <c r="N720" i="1"/>
  <c r="O720" i="1"/>
  <c r="P720" i="1"/>
  <c r="AT720" i="1"/>
  <c r="BL720" i="1"/>
  <c r="Y720" i="1"/>
  <c r="BO720" i="1"/>
  <c r="BP720" i="1"/>
  <c r="Z720" i="1"/>
  <c r="BQ720" i="1"/>
  <c r="BR720" i="1"/>
  <c r="AA720" i="1"/>
  <c r="BS720" i="1"/>
  <c r="BT720" i="1"/>
  <c r="AB720" i="1"/>
  <c r="BU720" i="1"/>
  <c r="BV720" i="1"/>
  <c r="AC720" i="1"/>
  <c r="BW720" i="1"/>
  <c r="AD720" i="1"/>
  <c r="BY720" i="1"/>
  <c r="AE720" i="1"/>
  <c r="CA720" i="1"/>
  <c r="AF720" i="1"/>
  <c r="CD720" i="1"/>
  <c r="AG720" i="1"/>
  <c r="CF720" i="1"/>
  <c r="CG720" i="1"/>
  <c r="AH720" i="1"/>
  <c r="Q720" i="1"/>
  <c r="AI720" i="1"/>
  <c r="AJ720" i="1"/>
  <c r="AK720" i="1"/>
  <c r="AL720" i="1"/>
  <c r="AM720" i="1"/>
  <c r="AN720" i="1"/>
  <c r="AO720" i="1"/>
  <c r="AQ720" i="1"/>
  <c r="AR720" i="1"/>
  <c r="AS720" i="1"/>
  <c r="R720" i="1"/>
  <c r="AU720" i="1"/>
  <c r="AW720" i="1"/>
  <c r="AX720" i="1"/>
  <c r="AY720" i="1"/>
  <c r="AZ720" i="1"/>
  <c r="BA720" i="1"/>
  <c r="V720" i="1"/>
  <c r="W720" i="1"/>
  <c r="X720" i="1"/>
  <c r="BB720" i="1"/>
  <c r="BC720" i="1"/>
  <c r="BD720" i="1"/>
  <c r="BE720" i="1"/>
  <c r="BF720" i="1"/>
  <c r="BG720" i="1"/>
  <c r="BH720" i="1"/>
  <c r="BI720" i="1"/>
  <c r="BJ720" i="1"/>
  <c r="BK720" i="1"/>
  <c r="BM720" i="1"/>
  <c r="BN720" i="1"/>
  <c r="BX720" i="1"/>
  <c r="BZ720" i="1"/>
  <c r="CB720" i="1"/>
  <c r="CC720" i="1"/>
  <c r="CE720" i="1"/>
  <c r="A721" i="1"/>
  <c r="B721" i="1"/>
  <c r="C721" i="1"/>
  <c r="D721" i="1"/>
  <c r="E721" i="1"/>
  <c r="F721" i="1"/>
  <c r="G721" i="1"/>
  <c r="H721" i="1"/>
  <c r="I721" i="1"/>
  <c r="J721" i="1"/>
  <c r="K721" i="1"/>
  <c r="L721" i="1"/>
  <c r="M721" i="1"/>
  <c r="N721" i="1"/>
  <c r="O721" i="1"/>
  <c r="P721" i="1"/>
  <c r="AT721" i="1"/>
  <c r="BL721" i="1"/>
  <c r="Y721" i="1"/>
  <c r="BO721" i="1"/>
  <c r="Z721" i="1"/>
  <c r="BQ721" i="1"/>
  <c r="AA721" i="1"/>
  <c r="BS721" i="1"/>
  <c r="AB721" i="1"/>
  <c r="BU721" i="1"/>
  <c r="AC721" i="1"/>
  <c r="BW721" i="1"/>
  <c r="AD721" i="1"/>
  <c r="BY721" i="1"/>
  <c r="AE721" i="1"/>
  <c r="CA721" i="1"/>
  <c r="AF721" i="1"/>
  <c r="CD721" i="1"/>
  <c r="AG721" i="1"/>
  <c r="CF721" i="1"/>
  <c r="CG721" i="1"/>
  <c r="AH721" i="1"/>
  <c r="Q721" i="1"/>
  <c r="AI721" i="1"/>
  <c r="AJ721" i="1"/>
  <c r="AK721" i="1"/>
  <c r="AL721" i="1"/>
  <c r="AM721" i="1"/>
  <c r="AN721" i="1"/>
  <c r="AO721" i="1"/>
  <c r="AQ721" i="1"/>
  <c r="AR721" i="1"/>
  <c r="AS721" i="1"/>
  <c r="R721" i="1"/>
  <c r="AU721" i="1"/>
  <c r="AW721" i="1"/>
  <c r="AX721" i="1"/>
  <c r="AY721" i="1"/>
  <c r="AZ721" i="1"/>
  <c r="BA721" i="1"/>
  <c r="V721" i="1"/>
  <c r="W721" i="1"/>
  <c r="X721" i="1"/>
  <c r="BB721" i="1"/>
  <c r="BC721" i="1"/>
  <c r="BD721" i="1"/>
  <c r="BE721" i="1"/>
  <c r="BF721" i="1"/>
  <c r="BG721" i="1"/>
  <c r="BH721" i="1"/>
  <c r="BI721" i="1"/>
  <c r="BJ721" i="1"/>
  <c r="BK721" i="1"/>
  <c r="BM721" i="1"/>
  <c r="BN721" i="1"/>
  <c r="BP721" i="1"/>
  <c r="BR721" i="1"/>
  <c r="BT721" i="1"/>
  <c r="BV721" i="1"/>
  <c r="BX721" i="1"/>
  <c r="BZ721" i="1"/>
  <c r="CB721" i="1"/>
  <c r="CC721" i="1"/>
  <c r="CE721" i="1"/>
  <c r="A722" i="1"/>
  <c r="B722" i="1"/>
  <c r="C722" i="1"/>
  <c r="D722" i="1"/>
  <c r="E722" i="1"/>
  <c r="F722" i="1"/>
  <c r="G722" i="1"/>
  <c r="H722" i="1"/>
  <c r="I722" i="1"/>
  <c r="J722" i="1"/>
  <c r="K722" i="1"/>
  <c r="L722" i="1"/>
  <c r="M722" i="1"/>
  <c r="N722" i="1"/>
  <c r="O722" i="1"/>
  <c r="P722" i="1"/>
  <c r="AT722" i="1"/>
  <c r="BL722" i="1"/>
  <c r="BN722" i="1"/>
  <c r="Y722" i="1"/>
  <c r="BO722" i="1"/>
  <c r="BP722" i="1"/>
  <c r="Z722" i="1"/>
  <c r="BQ722" i="1"/>
  <c r="BR722" i="1"/>
  <c r="AA722" i="1"/>
  <c r="BS722" i="1"/>
  <c r="BT722" i="1"/>
  <c r="AB722" i="1"/>
  <c r="BU722" i="1"/>
  <c r="BV722" i="1"/>
  <c r="AC722" i="1"/>
  <c r="BW722" i="1"/>
  <c r="BX722" i="1"/>
  <c r="AD722" i="1"/>
  <c r="BY722" i="1"/>
  <c r="BZ722" i="1"/>
  <c r="AE722" i="1"/>
  <c r="CA722" i="1"/>
  <c r="AF722" i="1"/>
  <c r="CD722" i="1"/>
  <c r="AG722" i="1"/>
  <c r="CF722" i="1"/>
  <c r="CG722" i="1"/>
  <c r="AH722" i="1"/>
  <c r="Q722" i="1"/>
  <c r="AI722" i="1"/>
  <c r="AJ722" i="1"/>
  <c r="AK722" i="1"/>
  <c r="AL722" i="1"/>
  <c r="AM722" i="1"/>
  <c r="AN722" i="1"/>
  <c r="AO722" i="1"/>
  <c r="AQ722" i="1"/>
  <c r="AR722" i="1"/>
  <c r="AS722" i="1"/>
  <c r="R722" i="1"/>
  <c r="AU722" i="1"/>
  <c r="AW722" i="1"/>
  <c r="AX722" i="1"/>
  <c r="AY722" i="1"/>
  <c r="AZ722" i="1"/>
  <c r="BA722" i="1"/>
  <c r="V722" i="1"/>
  <c r="X722" i="1"/>
  <c r="W722" i="1"/>
  <c r="BB722" i="1"/>
  <c r="BC722" i="1"/>
  <c r="BD722" i="1"/>
  <c r="BE722" i="1"/>
  <c r="BF722" i="1"/>
  <c r="BG722" i="1"/>
  <c r="BH722" i="1"/>
  <c r="BI722" i="1"/>
  <c r="BJ722" i="1"/>
  <c r="BK722" i="1"/>
  <c r="BM722" i="1"/>
  <c r="CB722" i="1"/>
  <c r="CC722" i="1"/>
  <c r="CE722" i="1"/>
  <c r="A723" i="1"/>
  <c r="B723" i="1"/>
  <c r="C723" i="1"/>
  <c r="D723" i="1"/>
  <c r="E723" i="1"/>
  <c r="F723" i="1"/>
  <c r="G723" i="1"/>
  <c r="H723" i="1"/>
  <c r="I723" i="1"/>
  <c r="J723" i="1"/>
  <c r="K723" i="1"/>
  <c r="L723" i="1"/>
  <c r="M723" i="1"/>
  <c r="N723" i="1"/>
  <c r="O723" i="1"/>
  <c r="P723" i="1"/>
  <c r="AT723" i="1"/>
  <c r="BL723" i="1"/>
  <c r="BN723" i="1"/>
  <c r="Y723" i="1"/>
  <c r="BO723" i="1"/>
  <c r="BP723" i="1"/>
  <c r="Z723" i="1"/>
  <c r="BQ723" i="1"/>
  <c r="BR723" i="1"/>
  <c r="AA723" i="1"/>
  <c r="BS723" i="1"/>
  <c r="AB723" i="1"/>
  <c r="BU723" i="1"/>
  <c r="BV723" i="1"/>
  <c r="AC723" i="1"/>
  <c r="BW723" i="1"/>
  <c r="BX723" i="1"/>
  <c r="AD723" i="1"/>
  <c r="BY723" i="1"/>
  <c r="BZ723" i="1"/>
  <c r="AE723" i="1"/>
  <c r="CA723" i="1"/>
  <c r="AF723" i="1"/>
  <c r="CD723" i="1"/>
  <c r="AG723" i="1"/>
  <c r="CF723" i="1"/>
  <c r="CG723" i="1"/>
  <c r="AH723" i="1"/>
  <c r="Q723" i="1"/>
  <c r="AI723" i="1"/>
  <c r="AJ723" i="1"/>
  <c r="AK723" i="1"/>
  <c r="AL723" i="1"/>
  <c r="AM723" i="1"/>
  <c r="AN723" i="1"/>
  <c r="AO723" i="1"/>
  <c r="AQ723" i="1"/>
  <c r="AR723" i="1"/>
  <c r="AS723" i="1"/>
  <c r="R723" i="1"/>
  <c r="AU723" i="1"/>
  <c r="AW723" i="1"/>
  <c r="AX723" i="1"/>
  <c r="AY723" i="1"/>
  <c r="AZ723" i="1"/>
  <c r="BA723" i="1"/>
  <c r="V723" i="1"/>
  <c r="W723" i="1"/>
  <c r="X723" i="1"/>
  <c r="BB723" i="1"/>
  <c r="BC723" i="1"/>
  <c r="BD723" i="1"/>
  <c r="BE723" i="1"/>
  <c r="BF723" i="1"/>
  <c r="BG723" i="1"/>
  <c r="BH723" i="1"/>
  <c r="BI723" i="1"/>
  <c r="BJ723" i="1"/>
  <c r="BK723" i="1"/>
  <c r="BM723" i="1"/>
  <c r="BT723" i="1"/>
  <c r="CB723" i="1"/>
  <c r="CC723" i="1"/>
  <c r="CE723" i="1"/>
  <c r="A724" i="1"/>
  <c r="B724" i="1"/>
  <c r="C724" i="1"/>
  <c r="D724" i="1"/>
  <c r="E724" i="1"/>
  <c r="F724" i="1"/>
  <c r="G724" i="1"/>
  <c r="H724" i="1"/>
  <c r="I724" i="1"/>
  <c r="J724" i="1"/>
  <c r="K724" i="1"/>
  <c r="L724" i="1"/>
  <c r="M724" i="1"/>
  <c r="N724" i="1"/>
  <c r="O724" i="1"/>
  <c r="P724" i="1"/>
  <c r="AT724" i="1"/>
  <c r="BL724" i="1"/>
  <c r="Y724" i="1"/>
  <c r="BO724" i="1"/>
  <c r="Z724" i="1"/>
  <c r="BQ724" i="1"/>
  <c r="AA724" i="1"/>
  <c r="BS724" i="1"/>
  <c r="AB724" i="1"/>
  <c r="BU724" i="1"/>
  <c r="AC724" i="1"/>
  <c r="BW724" i="1"/>
  <c r="AD724" i="1"/>
  <c r="BY724" i="1"/>
  <c r="AE724" i="1"/>
  <c r="CA724" i="1"/>
  <c r="AF724" i="1"/>
  <c r="CD724" i="1"/>
  <c r="AG724" i="1"/>
  <c r="CF724" i="1"/>
  <c r="CG724" i="1"/>
  <c r="AH724" i="1"/>
  <c r="Q724" i="1"/>
  <c r="AI724" i="1"/>
  <c r="AJ724" i="1"/>
  <c r="AK724" i="1"/>
  <c r="AL724" i="1"/>
  <c r="AM724" i="1"/>
  <c r="AN724" i="1"/>
  <c r="AO724" i="1"/>
  <c r="AQ724" i="1"/>
  <c r="AR724" i="1"/>
  <c r="AS724" i="1"/>
  <c r="R724" i="1"/>
  <c r="AU724" i="1"/>
  <c r="AW724" i="1"/>
  <c r="AX724" i="1"/>
  <c r="AY724" i="1"/>
  <c r="AZ724" i="1"/>
  <c r="BA724" i="1"/>
  <c r="V724" i="1"/>
  <c r="W724" i="1"/>
  <c r="X724" i="1"/>
  <c r="BB724" i="1"/>
  <c r="BC724" i="1"/>
  <c r="BD724" i="1"/>
  <c r="BE724" i="1"/>
  <c r="BF724" i="1"/>
  <c r="BG724" i="1"/>
  <c r="BH724" i="1"/>
  <c r="BI724" i="1"/>
  <c r="BJ724" i="1"/>
  <c r="BK724" i="1"/>
  <c r="BM724" i="1"/>
  <c r="BN724" i="1"/>
  <c r="BP724" i="1"/>
  <c r="BR724" i="1"/>
  <c r="BT724" i="1"/>
  <c r="BV724" i="1"/>
  <c r="BX724" i="1"/>
  <c r="BZ724" i="1"/>
  <c r="CB724" i="1"/>
  <c r="CC724" i="1"/>
  <c r="CE724" i="1"/>
  <c r="A725" i="1"/>
  <c r="B725" i="1"/>
  <c r="C725" i="1"/>
  <c r="D725" i="1"/>
  <c r="E725" i="1"/>
  <c r="F725" i="1"/>
  <c r="G725" i="1"/>
  <c r="H725" i="1"/>
  <c r="I725" i="1"/>
  <c r="J725" i="1"/>
  <c r="K725" i="1"/>
  <c r="L725" i="1"/>
  <c r="M725" i="1"/>
  <c r="N725" i="1"/>
  <c r="O725" i="1"/>
  <c r="P725" i="1"/>
  <c r="AT725" i="1"/>
  <c r="BL725" i="1"/>
  <c r="BN725" i="1"/>
  <c r="Y725" i="1"/>
  <c r="BO725" i="1"/>
  <c r="BP725" i="1"/>
  <c r="Z725" i="1"/>
  <c r="BQ725" i="1"/>
  <c r="BR725" i="1"/>
  <c r="AA725" i="1"/>
  <c r="BS725" i="1"/>
  <c r="BT725" i="1"/>
  <c r="AB725" i="1"/>
  <c r="BU725" i="1"/>
  <c r="BV725" i="1"/>
  <c r="AC725" i="1"/>
  <c r="BW725" i="1"/>
  <c r="BX725" i="1"/>
  <c r="AD725" i="1"/>
  <c r="BY725" i="1"/>
  <c r="BZ725" i="1"/>
  <c r="AE725" i="1"/>
  <c r="CA725" i="1"/>
  <c r="AF725" i="1"/>
  <c r="CD725" i="1"/>
  <c r="AG725" i="1"/>
  <c r="CF725" i="1"/>
  <c r="CG725" i="1"/>
  <c r="AH725" i="1"/>
  <c r="Q725" i="1"/>
  <c r="AI725" i="1"/>
  <c r="AJ725" i="1"/>
  <c r="AK725" i="1"/>
  <c r="AL725" i="1"/>
  <c r="AM725" i="1"/>
  <c r="AN725" i="1"/>
  <c r="AO725" i="1"/>
  <c r="AQ725" i="1"/>
  <c r="AR725" i="1"/>
  <c r="AS725" i="1"/>
  <c r="R725" i="1"/>
  <c r="AU725" i="1"/>
  <c r="AW725" i="1"/>
  <c r="AX725" i="1"/>
  <c r="AY725" i="1"/>
  <c r="AZ725" i="1"/>
  <c r="BA725" i="1"/>
  <c r="V725" i="1"/>
  <c r="BB725" i="1"/>
  <c r="BC725" i="1"/>
  <c r="BD725" i="1"/>
  <c r="BE725" i="1"/>
  <c r="BF725" i="1"/>
  <c r="BG725" i="1"/>
  <c r="BH725" i="1"/>
  <c r="BI725" i="1"/>
  <c r="BJ725" i="1"/>
  <c r="BK725" i="1"/>
  <c r="BM725" i="1"/>
  <c r="CB725" i="1"/>
  <c r="CC725" i="1"/>
  <c r="CE725" i="1"/>
  <c r="A726" i="1"/>
  <c r="B726" i="1"/>
  <c r="C726" i="1"/>
  <c r="D726" i="1"/>
  <c r="E726" i="1"/>
  <c r="F726" i="1"/>
  <c r="G726" i="1"/>
  <c r="H726" i="1"/>
  <c r="I726" i="1"/>
  <c r="J726" i="1"/>
  <c r="K726" i="1"/>
  <c r="L726" i="1"/>
  <c r="M726" i="1"/>
  <c r="N726" i="1"/>
  <c r="O726" i="1"/>
  <c r="P726" i="1"/>
  <c r="AT726" i="1"/>
  <c r="BL726" i="1"/>
  <c r="BN726" i="1"/>
  <c r="Y726" i="1"/>
  <c r="BO726" i="1"/>
  <c r="BP726" i="1"/>
  <c r="Z726" i="1"/>
  <c r="BQ726" i="1"/>
  <c r="BR726" i="1"/>
  <c r="AA726" i="1"/>
  <c r="BS726" i="1"/>
  <c r="BT726" i="1"/>
  <c r="AB726" i="1"/>
  <c r="BU726" i="1"/>
  <c r="BV726" i="1"/>
  <c r="AC726" i="1"/>
  <c r="BW726" i="1"/>
  <c r="BX726" i="1"/>
  <c r="AD726" i="1"/>
  <c r="BY726" i="1"/>
  <c r="BZ726" i="1"/>
  <c r="AE726" i="1"/>
  <c r="CA726" i="1"/>
  <c r="CC726" i="1"/>
  <c r="AF726" i="1"/>
  <c r="CD726" i="1"/>
  <c r="AG726" i="1"/>
  <c r="CF726" i="1"/>
  <c r="CG726" i="1"/>
  <c r="AH726" i="1"/>
  <c r="Q726" i="1"/>
  <c r="AI726" i="1"/>
  <c r="AJ726" i="1"/>
  <c r="AK726" i="1"/>
  <c r="AL726" i="1"/>
  <c r="AM726" i="1"/>
  <c r="AN726" i="1"/>
  <c r="AO726" i="1"/>
  <c r="AQ726" i="1"/>
  <c r="AR726" i="1"/>
  <c r="AS726" i="1"/>
  <c r="R726" i="1"/>
  <c r="AU726" i="1"/>
  <c r="AW726" i="1"/>
  <c r="AX726" i="1"/>
  <c r="AY726" i="1"/>
  <c r="AZ726" i="1"/>
  <c r="BA726" i="1"/>
  <c r="V726" i="1"/>
  <c r="BB726" i="1"/>
  <c r="BC726" i="1"/>
  <c r="BD726" i="1"/>
  <c r="BE726" i="1"/>
  <c r="BF726" i="1"/>
  <c r="BG726" i="1"/>
  <c r="BH726" i="1"/>
  <c r="BI726" i="1"/>
  <c r="BJ726" i="1"/>
  <c r="BK726" i="1"/>
  <c r="BM726" i="1"/>
  <c r="CB726" i="1"/>
  <c r="CE726" i="1"/>
  <c r="A727" i="1"/>
  <c r="B727" i="1"/>
  <c r="C727" i="1"/>
  <c r="D727" i="1"/>
  <c r="E727" i="1"/>
  <c r="F727" i="1"/>
  <c r="G727" i="1"/>
  <c r="H727" i="1"/>
  <c r="I727" i="1"/>
  <c r="J727" i="1"/>
  <c r="K727" i="1"/>
  <c r="L727" i="1"/>
  <c r="M727" i="1"/>
  <c r="N727" i="1"/>
  <c r="O727" i="1"/>
  <c r="P727" i="1"/>
  <c r="AT727" i="1"/>
  <c r="BL727" i="1"/>
  <c r="Y727" i="1"/>
  <c r="BO727" i="1"/>
  <c r="Z727" i="1"/>
  <c r="BQ727" i="1"/>
  <c r="AA727" i="1"/>
  <c r="BS727" i="1"/>
  <c r="AB727" i="1"/>
  <c r="BU727" i="1"/>
  <c r="AC727" i="1"/>
  <c r="BW727" i="1"/>
  <c r="AD727" i="1"/>
  <c r="BY727" i="1"/>
  <c r="AE727" i="1"/>
  <c r="CA727" i="1"/>
  <c r="AF727" i="1"/>
  <c r="CD727" i="1"/>
  <c r="AG727" i="1"/>
  <c r="CF727" i="1"/>
  <c r="CG727" i="1"/>
  <c r="AH727" i="1"/>
  <c r="Q727" i="1"/>
  <c r="AI727" i="1"/>
  <c r="AJ727" i="1"/>
  <c r="AK727" i="1"/>
  <c r="AL727" i="1"/>
  <c r="AM727" i="1"/>
  <c r="AN727" i="1"/>
  <c r="AO727" i="1"/>
  <c r="AQ727" i="1"/>
  <c r="AR727" i="1"/>
  <c r="AS727" i="1"/>
  <c r="R727" i="1"/>
  <c r="AU727" i="1"/>
  <c r="AW727" i="1"/>
  <c r="AX727" i="1"/>
  <c r="AY727" i="1"/>
  <c r="AZ727" i="1"/>
  <c r="BA727" i="1"/>
  <c r="V727" i="1"/>
  <c r="X727" i="1"/>
  <c r="W727" i="1"/>
  <c r="BB727" i="1"/>
  <c r="BC727" i="1"/>
  <c r="BD727" i="1"/>
  <c r="BE727" i="1"/>
  <c r="BF727" i="1"/>
  <c r="BG727" i="1"/>
  <c r="BH727" i="1"/>
  <c r="BI727" i="1"/>
  <c r="BJ727" i="1"/>
  <c r="BK727" i="1"/>
  <c r="BM727" i="1"/>
  <c r="BN727" i="1"/>
  <c r="BP727" i="1"/>
  <c r="BR727" i="1"/>
  <c r="BT727" i="1"/>
  <c r="BV727" i="1"/>
  <c r="BX727" i="1"/>
  <c r="BZ727" i="1"/>
  <c r="CB727" i="1"/>
  <c r="CC727" i="1"/>
  <c r="CE727" i="1"/>
  <c r="A728" i="1"/>
  <c r="B728" i="1"/>
  <c r="C728" i="1"/>
  <c r="D728" i="1"/>
  <c r="E728" i="1"/>
  <c r="F728" i="1"/>
  <c r="G728" i="1"/>
  <c r="H728" i="1"/>
  <c r="I728" i="1"/>
  <c r="J728" i="1"/>
  <c r="K728" i="1"/>
  <c r="L728" i="1"/>
  <c r="M728" i="1"/>
  <c r="N728" i="1"/>
  <c r="O728" i="1"/>
  <c r="P728" i="1"/>
  <c r="AT728" i="1"/>
  <c r="BL728" i="1"/>
  <c r="BN728" i="1"/>
  <c r="Y728" i="1"/>
  <c r="BO728" i="1"/>
  <c r="BP728" i="1"/>
  <c r="Z728" i="1"/>
  <c r="BQ728" i="1"/>
  <c r="BR728" i="1"/>
  <c r="AA728" i="1"/>
  <c r="BS728" i="1"/>
  <c r="BT728" i="1"/>
  <c r="AB728" i="1"/>
  <c r="BU728" i="1"/>
  <c r="BV728" i="1"/>
  <c r="AC728" i="1"/>
  <c r="BW728" i="1"/>
  <c r="BX728" i="1"/>
  <c r="AD728" i="1"/>
  <c r="BY728" i="1"/>
  <c r="BZ728" i="1"/>
  <c r="AE728" i="1"/>
  <c r="CA728" i="1"/>
  <c r="AF728" i="1"/>
  <c r="CD728" i="1"/>
  <c r="AG728" i="1"/>
  <c r="CF728" i="1"/>
  <c r="CG728" i="1"/>
  <c r="AH728" i="1"/>
  <c r="Q728" i="1"/>
  <c r="AI728" i="1"/>
  <c r="AJ728" i="1"/>
  <c r="AK728" i="1"/>
  <c r="AL728" i="1"/>
  <c r="AM728" i="1"/>
  <c r="AN728" i="1"/>
  <c r="AO728" i="1"/>
  <c r="AQ728" i="1"/>
  <c r="AR728" i="1"/>
  <c r="AS728" i="1"/>
  <c r="R728" i="1"/>
  <c r="AU728" i="1"/>
  <c r="AW728" i="1"/>
  <c r="AX728" i="1"/>
  <c r="AY728" i="1"/>
  <c r="AZ728" i="1"/>
  <c r="BA728" i="1"/>
  <c r="V728" i="1"/>
  <c r="W728" i="1"/>
  <c r="X728" i="1"/>
  <c r="BB728" i="1"/>
  <c r="BC728" i="1"/>
  <c r="BD728" i="1"/>
  <c r="BE728" i="1"/>
  <c r="BF728" i="1"/>
  <c r="BG728" i="1"/>
  <c r="BH728" i="1"/>
  <c r="BI728" i="1"/>
  <c r="BJ728" i="1"/>
  <c r="BK728" i="1"/>
  <c r="BM728" i="1"/>
  <c r="CB728" i="1"/>
  <c r="CC728" i="1"/>
  <c r="CE728" i="1"/>
  <c r="A729" i="1"/>
  <c r="B729" i="1"/>
  <c r="C729" i="1"/>
  <c r="D729" i="1"/>
  <c r="E729" i="1"/>
  <c r="F729" i="1"/>
  <c r="G729" i="1"/>
  <c r="H729" i="1"/>
  <c r="I729" i="1"/>
  <c r="J729" i="1"/>
  <c r="K729" i="1"/>
  <c r="L729" i="1"/>
  <c r="M729" i="1"/>
  <c r="N729" i="1"/>
  <c r="O729" i="1"/>
  <c r="P729" i="1"/>
  <c r="AT729" i="1"/>
  <c r="BL729" i="1"/>
  <c r="Y729" i="1"/>
  <c r="BO729" i="1"/>
  <c r="Z729" i="1"/>
  <c r="BQ729" i="1"/>
  <c r="AA729" i="1"/>
  <c r="BS729" i="1"/>
  <c r="AB729" i="1"/>
  <c r="BU729" i="1"/>
  <c r="AC729" i="1"/>
  <c r="BW729" i="1"/>
  <c r="AD729" i="1"/>
  <c r="BY729" i="1"/>
  <c r="AE729" i="1"/>
  <c r="CA729" i="1"/>
  <c r="AF729" i="1"/>
  <c r="CD729" i="1"/>
  <c r="AG729" i="1"/>
  <c r="CF729" i="1"/>
  <c r="CG729" i="1"/>
  <c r="AH729" i="1"/>
  <c r="Q729" i="1"/>
  <c r="AI729" i="1"/>
  <c r="AJ729" i="1"/>
  <c r="AK729" i="1"/>
  <c r="AL729" i="1"/>
  <c r="AM729" i="1"/>
  <c r="AN729" i="1"/>
  <c r="AO729" i="1"/>
  <c r="AQ729" i="1"/>
  <c r="AR729" i="1"/>
  <c r="AS729" i="1"/>
  <c r="R729" i="1"/>
  <c r="AU729" i="1"/>
  <c r="AW729" i="1"/>
  <c r="AX729" i="1"/>
  <c r="AY729" i="1"/>
  <c r="AZ729" i="1"/>
  <c r="BA729" i="1"/>
  <c r="V729" i="1"/>
  <c r="W729" i="1"/>
  <c r="X729" i="1"/>
  <c r="BB729" i="1"/>
  <c r="BC729" i="1"/>
  <c r="BD729" i="1"/>
  <c r="BE729" i="1"/>
  <c r="BF729" i="1"/>
  <c r="BG729" i="1"/>
  <c r="BH729" i="1"/>
  <c r="BI729" i="1"/>
  <c r="BJ729" i="1"/>
  <c r="BK729" i="1"/>
  <c r="BM729" i="1"/>
  <c r="BN729" i="1"/>
  <c r="BP729" i="1"/>
  <c r="BR729" i="1"/>
  <c r="BT729" i="1"/>
  <c r="BV729" i="1"/>
  <c r="BX729" i="1"/>
  <c r="BZ729" i="1"/>
  <c r="CB729" i="1"/>
  <c r="CC729" i="1"/>
  <c r="CE729" i="1"/>
  <c r="A730" i="1"/>
  <c r="B730" i="1"/>
  <c r="C730" i="1"/>
  <c r="D730" i="1"/>
  <c r="E730" i="1"/>
  <c r="F730" i="1"/>
  <c r="G730" i="1"/>
  <c r="H730" i="1"/>
  <c r="I730" i="1"/>
  <c r="J730" i="1"/>
  <c r="K730" i="1"/>
  <c r="L730" i="1"/>
  <c r="M730" i="1"/>
  <c r="N730" i="1"/>
  <c r="O730" i="1"/>
  <c r="P730" i="1"/>
  <c r="AT730" i="1"/>
  <c r="BL730" i="1"/>
  <c r="Y730" i="1"/>
  <c r="BO730" i="1"/>
  <c r="Z730" i="1"/>
  <c r="BQ730" i="1"/>
  <c r="BR730" i="1"/>
  <c r="AA730" i="1"/>
  <c r="BS730" i="1"/>
  <c r="AB730" i="1"/>
  <c r="BU730" i="1"/>
  <c r="AC730" i="1"/>
  <c r="BW730" i="1"/>
  <c r="AD730" i="1"/>
  <c r="BY730" i="1"/>
  <c r="AE730" i="1"/>
  <c r="CA730" i="1"/>
  <c r="AF730" i="1"/>
  <c r="CD730" i="1"/>
  <c r="AG730" i="1"/>
  <c r="CF730" i="1"/>
  <c r="CG730" i="1"/>
  <c r="AH730" i="1"/>
  <c r="Q730" i="1"/>
  <c r="AI730" i="1"/>
  <c r="AJ730" i="1"/>
  <c r="AK730" i="1"/>
  <c r="AL730" i="1"/>
  <c r="AM730" i="1"/>
  <c r="AN730" i="1"/>
  <c r="AO730" i="1"/>
  <c r="AQ730" i="1"/>
  <c r="AR730" i="1"/>
  <c r="AS730" i="1"/>
  <c r="R730" i="1"/>
  <c r="AU730" i="1"/>
  <c r="AW730" i="1"/>
  <c r="AX730" i="1"/>
  <c r="AY730" i="1"/>
  <c r="AZ730" i="1"/>
  <c r="BA730" i="1"/>
  <c r="V730" i="1"/>
  <c r="W730" i="1"/>
  <c r="X730" i="1"/>
  <c r="BB730" i="1"/>
  <c r="BC730" i="1"/>
  <c r="BD730" i="1"/>
  <c r="BE730" i="1"/>
  <c r="BF730" i="1"/>
  <c r="BG730" i="1"/>
  <c r="BH730" i="1"/>
  <c r="BI730" i="1"/>
  <c r="BJ730" i="1"/>
  <c r="BK730" i="1"/>
  <c r="BM730" i="1"/>
  <c r="BN730" i="1"/>
  <c r="BP730" i="1"/>
  <c r="BT730" i="1"/>
  <c r="BV730" i="1"/>
  <c r="BX730" i="1"/>
  <c r="BZ730" i="1"/>
  <c r="CB730" i="1"/>
  <c r="CC730" i="1"/>
  <c r="CE730" i="1"/>
  <c r="A731" i="1"/>
  <c r="B731" i="1"/>
  <c r="C731" i="1"/>
  <c r="D731" i="1"/>
  <c r="E731" i="1"/>
  <c r="F731" i="1"/>
  <c r="G731" i="1"/>
  <c r="H731" i="1"/>
  <c r="I731" i="1"/>
  <c r="J731" i="1"/>
  <c r="K731" i="1"/>
  <c r="L731" i="1"/>
  <c r="M731" i="1"/>
  <c r="N731" i="1"/>
  <c r="O731" i="1"/>
  <c r="P731" i="1"/>
  <c r="AT731" i="1"/>
  <c r="BL731" i="1"/>
  <c r="BN731" i="1"/>
  <c r="Y731" i="1"/>
  <c r="BO731" i="1"/>
  <c r="BP731" i="1"/>
  <c r="Z731" i="1"/>
  <c r="BQ731" i="1"/>
  <c r="BR731" i="1"/>
  <c r="AA731" i="1"/>
  <c r="BS731" i="1"/>
  <c r="BT731" i="1"/>
  <c r="AB731" i="1"/>
  <c r="BU731" i="1"/>
  <c r="BV731" i="1"/>
  <c r="AC731" i="1"/>
  <c r="BW731" i="1"/>
  <c r="AD731" i="1"/>
  <c r="BY731" i="1"/>
  <c r="AE731" i="1"/>
  <c r="CA731" i="1"/>
  <c r="AF731" i="1"/>
  <c r="CD731" i="1"/>
  <c r="AG731" i="1"/>
  <c r="CF731" i="1"/>
  <c r="CG731" i="1"/>
  <c r="AH731" i="1"/>
  <c r="Q731" i="1"/>
  <c r="AI731" i="1"/>
  <c r="AJ731" i="1"/>
  <c r="AK731" i="1"/>
  <c r="AL731" i="1"/>
  <c r="AM731" i="1"/>
  <c r="AN731" i="1"/>
  <c r="AO731" i="1"/>
  <c r="AQ731" i="1"/>
  <c r="AR731" i="1"/>
  <c r="AS731" i="1"/>
  <c r="R731" i="1"/>
  <c r="AU731" i="1"/>
  <c r="AW731" i="1"/>
  <c r="AX731" i="1"/>
  <c r="AY731" i="1"/>
  <c r="AZ731" i="1"/>
  <c r="BA731" i="1"/>
  <c r="V731" i="1"/>
  <c r="BB731" i="1"/>
  <c r="BC731" i="1"/>
  <c r="BD731" i="1"/>
  <c r="BE731" i="1"/>
  <c r="BF731" i="1"/>
  <c r="BG731" i="1"/>
  <c r="BH731" i="1"/>
  <c r="BI731" i="1"/>
  <c r="BJ731" i="1"/>
  <c r="BK731" i="1"/>
  <c r="BM731" i="1"/>
  <c r="BX731" i="1"/>
  <c r="BZ731" i="1"/>
  <c r="CB731" i="1"/>
  <c r="CC731" i="1"/>
  <c r="CE731" i="1"/>
  <c r="A732" i="1"/>
  <c r="B732" i="1"/>
  <c r="C732" i="1"/>
  <c r="D732" i="1"/>
  <c r="E732" i="1"/>
  <c r="F732" i="1"/>
  <c r="G732" i="1"/>
  <c r="H732" i="1"/>
  <c r="I732" i="1"/>
  <c r="J732" i="1"/>
  <c r="K732" i="1"/>
  <c r="L732" i="1"/>
  <c r="M732" i="1"/>
  <c r="N732" i="1"/>
  <c r="O732" i="1"/>
  <c r="P732" i="1"/>
  <c r="AT732" i="1"/>
  <c r="BL732" i="1"/>
  <c r="BN732" i="1"/>
  <c r="Y732" i="1"/>
  <c r="BO732" i="1"/>
  <c r="BP732" i="1"/>
  <c r="Z732" i="1"/>
  <c r="BQ732" i="1"/>
  <c r="BR732" i="1"/>
  <c r="AA732" i="1"/>
  <c r="BS732" i="1"/>
  <c r="BT732" i="1"/>
  <c r="AB732" i="1"/>
  <c r="BU732" i="1"/>
  <c r="BV732" i="1"/>
  <c r="AC732" i="1"/>
  <c r="BW732" i="1"/>
  <c r="AD732" i="1"/>
  <c r="BY732" i="1"/>
  <c r="AE732" i="1"/>
  <c r="CA732" i="1"/>
  <c r="AF732" i="1"/>
  <c r="CD732" i="1"/>
  <c r="AG732" i="1"/>
  <c r="CF732" i="1"/>
  <c r="CG732" i="1"/>
  <c r="AH732" i="1"/>
  <c r="Q732" i="1"/>
  <c r="AI732" i="1"/>
  <c r="AJ732" i="1"/>
  <c r="AK732" i="1"/>
  <c r="AL732" i="1"/>
  <c r="AM732" i="1"/>
  <c r="AN732" i="1"/>
  <c r="AO732" i="1"/>
  <c r="AQ732" i="1"/>
  <c r="AR732" i="1"/>
  <c r="AS732" i="1"/>
  <c r="R732" i="1"/>
  <c r="AU732" i="1"/>
  <c r="AW732" i="1"/>
  <c r="AX732" i="1"/>
  <c r="AY732" i="1"/>
  <c r="AZ732" i="1"/>
  <c r="BA732" i="1"/>
  <c r="V732" i="1"/>
  <c r="X732" i="1"/>
  <c r="W732" i="1"/>
  <c r="BB732" i="1"/>
  <c r="BC732" i="1"/>
  <c r="BD732" i="1"/>
  <c r="BE732" i="1"/>
  <c r="BF732" i="1"/>
  <c r="BG732" i="1"/>
  <c r="BH732" i="1"/>
  <c r="BI732" i="1"/>
  <c r="BJ732" i="1"/>
  <c r="BK732" i="1"/>
  <c r="BM732" i="1"/>
  <c r="BX732" i="1"/>
  <c r="BZ732" i="1"/>
  <c r="CB732" i="1"/>
  <c r="CC732" i="1"/>
  <c r="CE732" i="1"/>
  <c r="A733" i="1"/>
  <c r="B733" i="1"/>
  <c r="C733" i="1"/>
  <c r="D733" i="1"/>
  <c r="E733" i="1"/>
  <c r="F733" i="1"/>
  <c r="G733" i="1"/>
  <c r="H733" i="1"/>
  <c r="I733" i="1"/>
  <c r="J733" i="1"/>
  <c r="K733" i="1"/>
  <c r="L733" i="1"/>
  <c r="M733" i="1"/>
  <c r="N733" i="1"/>
  <c r="O733" i="1"/>
  <c r="P733" i="1"/>
  <c r="AT733" i="1"/>
  <c r="BL733" i="1"/>
  <c r="BN733" i="1"/>
  <c r="Y733" i="1"/>
  <c r="BO733" i="1"/>
  <c r="BP733" i="1"/>
  <c r="Z733" i="1"/>
  <c r="BQ733" i="1"/>
  <c r="AA733" i="1"/>
  <c r="BS733" i="1"/>
  <c r="AB733" i="1"/>
  <c r="BU733" i="1"/>
  <c r="AC733" i="1"/>
  <c r="BW733" i="1"/>
  <c r="AD733" i="1"/>
  <c r="BY733" i="1"/>
  <c r="AE733" i="1"/>
  <c r="CA733" i="1"/>
  <c r="AF733" i="1"/>
  <c r="CD733" i="1"/>
  <c r="AG733" i="1"/>
  <c r="CF733" i="1"/>
  <c r="CG733" i="1"/>
  <c r="AH733" i="1"/>
  <c r="Q733" i="1"/>
  <c r="AI733" i="1"/>
  <c r="AJ733" i="1"/>
  <c r="AK733" i="1"/>
  <c r="AL733" i="1"/>
  <c r="AM733" i="1"/>
  <c r="AN733" i="1"/>
  <c r="AO733" i="1"/>
  <c r="AQ733" i="1"/>
  <c r="AR733" i="1"/>
  <c r="AS733" i="1"/>
  <c r="R733" i="1"/>
  <c r="AU733" i="1"/>
  <c r="AW733" i="1"/>
  <c r="AX733" i="1"/>
  <c r="AY733" i="1"/>
  <c r="AZ733" i="1"/>
  <c r="BA733" i="1"/>
  <c r="V733" i="1"/>
  <c r="X733" i="1"/>
  <c r="W733" i="1"/>
  <c r="BB733" i="1"/>
  <c r="BC733" i="1"/>
  <c r="BD733" i="1"/>
  <c r="BE733" i="1"/>
  <c r="BF733" i="1"/>
  <c r="BG733" i="1"/>
  <c r="BH733" i="1"/>
  <c r="BI733" i="1"/>
  <c r="BJ733" i="1"/>
  <c r="BK733" i="1"/>
  <c r="BM733" i="1"/>
  <c r="BR733" i="1"/>
  <c r="BT733" i="1"/>
  <c r="BV733" i="1"/>
  <c r="BX733" i="1"/>
  <c r="BZ733" i="1"/>
  <c r="CB733" i="1"/>
  <c r="CC733" i="1"/>
  <c r="CE733" i="1"/>
  <c r="A734" i="1"/>
  <c r="B734" i="1"/>
  <c r="C734" i="1"/>
  <c r="D734" i="1"/>
  <c r="E734" i="1"/>
  <c r="F734" i="1"/>
  <c r="G734" i="1"/>
  <c r="H734" i="1"/>
  <c r="I734" i="1"/>
  <c r="J734" i="1"/>
  <c r="K734" i="1"/>
  <c r="L734" i="1"/>
  <c r="M734" i="1"/>
  <c r="N734" i="1"/>
  <c r="O734" i="1"/>
  <c r="P734" i="1"/>
  <c r="AT734" i="1"/>
  <c r="BL734" i="1"/>
  <c r="BN734" i="1"/>
  <c r="Y734" i="1"/>
  <c r="BO734" i="1"/>
  <c r="BP734" i="1"/>
  <c r="Z734" i="1"/>
  <c r="BQ734" i="1"/>
  <c r="BR734" i="1"/>
  <c r="AA734" i="1"/>
  <c r="BS734" i="1"/>
  <c r="AB734" i="1"/>
  <c r="BU734" i="1"/>
  <c r="AC734" i="1"/>
  <c r="BW734" i="1"/>
  <c r="AD734" i="1"/>
  <c r="BY734" i="1"/>
  <c r="AE734" i="1"/>
  <c r="CA734" i="1"/>
  <c r="AF734" i="1"/>
  <c r="CD734" i="1"/>
  <c r="AG734" i="1"/>
  <c r="CF734" i="1"/>
  <c r="CG734" i="1"/>
  <c r="AH734" i="1"/>
  <c r="Q734" i="1"/>
  <c r="AI734" i="1"/>
  <c r="AJ734" i="1"/>
  <c r="AK734" i="1"/>
  <c r="AL734" i="1"/>
  <c r="AM734" i="1"/>
  <c r="AN734" i="1"/>
  <c r="AO734" i="1"/>
  <c r="AQ734" i="1"/>
  <c r="AR734" i="1"/>
  <c r="AS734" i="1"/>
  <c r="R734" i="1"/>
  <c r="AU734" i="1"/>
  <c r="AW734" i="1"/>
  <c r="AX734" i="1"/>
  <c r="AY734" i="1"/>
  <c r="AZ734" i="1"/>
  <c r="BA734" i="1"/>
  <c r="V734" i="1"/>
  <c r="X734" i="1"/>
  <c r="W734" i="1"/>
  <c r="BB734" i="1"/>
  <c r="BC734" i="1"/>
  <c r="BD734" i="1"/>
  <c r="BE734" i="1"/>
  <c r="BF734" i="1"/>
  <c r="BG734" i="1"/>
  <c r="BH734" i="1"/>
  <c r="BI734" i="1"/>
  <c r="BJ734" i="1"/>
  <c r="BK734" i="1"/>
  <c r="BM734" i="1"/>
  <c r="BT734" i="1"/>
  <c r="BV734" i="1"/>
  <c r="BX734" i="1"/>
  <c r="BZ734" i="1"/>
  <c r="CB734" i="1"/>
  <c r="CC734" i="1"/>
  <c r="CE734" i="1"/>
  <c r="A735" i="1"/>
  <c r="B735" i="1"/>
  <c r="C735" i="1"/>
  <c r="D735" i="1"/>
  <c r="E735" i="1"/>
  <c r="F735" i="1"/>
  <c r="G735" i="1"/>
  <c r="H735" i="1"/>
  <c r="I735" i="1"/>
  <c r="J735" i="1"/>
  <c r="K735" i="1"/>
  <c r="L735" i="1"/>
  <c r="M735" i="1"/>
  <c r="N735" i="1"/>
  <c r="O735" i="1"/>
  <c r="P735" i="1"/>
  <c r="AT735" i="1"/>
  <c r="BL735" i="1"/>
  <c r="BN735" i="1"/>
  <c r="Y735" i="1"/>
  <c r="BO735" i="1"/>
  <c r="BP735" i="1"/>
  <c r="Z735" i="1"/>
  <c r="BQ735" i="1"/>
  <c r="BR735" i="1"/>
  <c r="AA735" i="1"/>
  <c r="BS735" i="1"/>
  <c r="BT735" i="1"/>
  <c r="AB735" i="1"/>
  <c r="BU735" i="1"/>
  <c r="BV735" i="1"/>
  <c r="AC735" i="1"/>
  <c r="BW735" i="1"/>
  <c r="BX735" i="1"/>
  <c r="AD735" i="1"/>
  <c r="BY735" i="1"/>
  <c r="BZ735" i="1"/>
  <c r="AE735" i="1"/>
  <c r="CA735" i="1"/>
  <c r="AF735" i="1"/>
  <c r="CD735" i="1"/>
  <c r="AG735" i="1"/>
  <c r="CF735" i="1"/>
  <c r="CG735" i="1"/>
  <c r="AH735" i="1"/>
  <c r="Q735" i="1"/>
  <c r="AI735" i="1"/>
  <c r="AJ735" i="1"/>
  <c r="AK735" i="1"/>
  <c r="AL735" i="1"/>
  <c r="AM735" i="1"/>
  <c r="AN735" i="1"/>
  <c r="AO735" i="1"/>
  <c r="AQ735" i="1"/>
  <c r="AR735" i="1"/>
  <c r="AS735" i="1"/>
  <c r="R735" i="1"/>
  <c r="AU735" i="1"/>
  <c r="AW735" i="1"/>
  <c r="AX735" i="1"/>
  <c r="AY735" i="1"/>
  <c r="AZ735" i="1"/>
  <c r="BA735" i="1"/>
  <c r="V735" i="1"/>
  <c r="W735" i="1"/>
  <c r="X735" i="1"/>
  <c r="BB735" i="1"/>
  <c r="BC735" i="1"/>
  <c r="BD735" i="1"/>
  <c r="BE735" i="1"/>
  <c r="BF735" i="1"/>
  <c r="BG735" i="1"/>
  <c r="BH735" i="1"/>
  <c r="BI735" i="1"/>
  <c r="BJ735" i="1"/>
  <c r="BK735" i="1"/>
  <c r="BM735" i="1"/>
  <c r="CB735" i="1"/>
  <c r="CC735" i="1"/>
  <c r="CE735" i="1"/>
  <c r="A736" i="1"/>
  <c r="B736" i="1"/>
  <c r="C736" i="1"/>
  <c r="D736" i="1"/>
  <c r="E736" i="1"/>
  <c r="F736" i="1"/>
  <c r="G736" i="1"/>
  <c r="H736" i="1"/>
  <c r="I736" i="1"/>
  <c r="J736" i="1"/>
  <c r="K736" i="1"/>
  <c r="L736" i="1"/>
  <c r="M736" i="1"/>
  <c r="N736" i="1"/>
  <c r="O736" i="1"/>
  <c r="P736" i="1"/>
  <c r="AT736" i="1"/>
  <c r="BL736" i="1"/>
  <c r="BN736" i="1"/>
  <c r="Y736" i="1"/>
  <c r="BO736" i="1"/>
  <c r="BP736" i="1"/>
  <c r="Z736" i="1"/>
  <c r="BQ736" i="1"/>
  <c r="BR736" i="1"/>
  <c r="AA736" i="1"/>
  <c r="BS736" i="1"/>
  <c r="BT736" i="1"/>
  <c r="AB736" i="1"/>
  <c r="BU736" i="1"/>
  <c r="BV736" i="1"/>
  <c r="AC736" i="1"/>
  <c r="BW736" i="1"/>
  <c r="BX736" i="1"/>
  <c r="AD736" i="1"/>
  <c r="BY736" i="1"/>
  <c r="BZ736" i="1"/>
  <c r="AE736" i="1"/>
  <c r="CA736" i="1"/>
  <c r="AF736" i="1"/>
  <c r="CD736" i="1"/>
  <c r="AG736" i="1"/>
  <c r="CF736" i="1"/>
  <c r="CG736" i="1"/>
  <c r="AH736" i="1"/>
  <c r="Q736" i="1"/>
  <c r="AI736" i="1"/>
  <c r="AJ736" i="1"/>
  <c r="AK736" i="1"/>
  <c r="AL736" i="1"/>
  <c r="AM736" i="1"/>
  <c r="AN736" i="1"/>
  <c r="AO736" i="1"/>
  <c r="AQ736" i="1"/>
  <c r="AR736" i="1"/>
  <c r="AS736" i="1"/>
  <c r="R736" i="1"/>
  <c r="AU736" i="1"/>
  <c r="AW736" i="1"/>
  <c r="AX736" i="1"/>
  <c r="AY736" i="1"/>
  <c r="AZ736" i="1"/>
  <c r="BA736" i="1"/>
  <c r="V736" i="1"/>
  <c r="W736" i="1"/>
  <c r="X736" i="1"/>
  <c r="BB736" i="1"/>
  <c r="BC736" i="1"/>
  <c r="BD736" i="1"/>
  <c r="BE736" i="1"/>
  <c r="BF736" i="1"/>
  <c r="BG736" i="1"/>
  <c r="BH736" i="1"/>
  <c r="BI736" i="1"/>
  <c r="BJ736" i="1"/>
  <c r="BK736" i="1"/>
  <c r="BM736" i="1"/>
  <c r="CB736" i="1"/>
  <c r="CC736" i="1"/>
  <c r="CE736" i="1"/>
  <c r="A737" i="1"/>
  <c r="B737" i="1"/>
  <c r="C737" i="1"/>
  <c r="D737" i="1"/>
  <c r="E737" i="1"/>
  <c r="F737" i="1"/>
  <c r="G737" i="1"/>
  <c r="H737" i="1"/>
  <c r="I737" i="1"/>
  <c r="J737" i="1"/>
  <c r="K737" i="1"/>
  <c r="L737" i="1"/>
  <c r="M737" i="1"/>
  <c r="N737" i="1"/>
  <c r="O737" i="1"/>
  <c r="P737" i="1"/>
  <c r="AT737" i="1"/>
  <c r="BL737" i="1"/>
  <c r="BN737" i="1"/>
  <c r="Y737" i="1"/>
  <c r="BO737" i="1"/>
  <c r="BP737" i="1"/>
  <c r="Z737" i="1"/>
  <c r="BQ737" i="1"/>
  <c r="BR737" i="1"/>
  <c r="AA737" i="1"/>
  <c r="BS737" i="1"/>
  <c r="BT737" i="1"/>
  <c r="AB737" i="1"/>
  <c r="BU737" i="1"/>
  <c r="BV737" i="1"/>
  <c r="AC737" i="1"/>
  <c r="BW737" i="1"/>
  <c r="BX737" i="1"/>
  <c r="AD737" i="1"/>
  <c r="BY737" i="1"/>
  <c r="BZ737" i="1"/>
  <c r="AE737" i="1"/>
  <c r="CA737" i="1"/>
  <c r="AF737" i="1"/>
  <c r="CD737" i="1"/>
  <c r="AG737" i="1"/>
  <c r="CF737" i="1"/>
  <c r="CG737" i="1"/>
  <c r="AH737" i="1"/>
  <c r="Q737" i="1"/>
  <c r="AI737" i="1"/>
  <c r="AJ737" i="1"/>
  <c r="AK737" i="1"/>
  <c r="AL737" i="1"/>
  <c r="AM737" i="1"/>
  <c r="AN737" i="1"/>
  <c r="AO737" i="1"/>
  <c r="AQ737" i="1"/>
  <c r="AR737" i="1"/>
  <c r="AS737" i="1"/>
  <c r="R737" i="1"/>
  <c r="AU737" i="1"/>
  <c r="AW737" i="1"/>
  <c r="AX737" i="1"/>
  <c r="AY737" i="1"/>
  <c r="AZ737" i="1"/>
  <c r="BA737" i="1"/>
  <c r="V737" i="1"/>
  <c r="BB737" i="1"/>
  <c r="BC737" i="1"/>
  <c r="BD737" i="1"/>
  <c r="BE737" i="1"/>
  <c r="BF737" i="1"/>
  <c r="BG737" i="1"/>
  <c r="BH737" i="1"/>
  <c r="BI737" i="1"/>
  <c r="BJ737" i="1"/>
  <c r="BK737" i="1"/>
  <c r="BM737" i="1"/>
  <c r="CB737" i="1"/>
  <c r="CC737" i="1"/>
  <c r="CE737" i="1"/>
  <c r="A738" i="1"/>
  <c r="B738" i="1"/>
  <c r="C738" i="1"/>
  <c r="D738" i="1"/>
  <c r="E738" i="1"/>
  <c r="F738" i="1"/>
  <c r="G738" i="1"/>
  <c r="H738" i="1"/>
  <c r="I738" i="1"/>
  <c r="J738" i="1"/>
  <c r="K738" i="1"/>
  <c r="L738" i="1"/>
  <c r="M738" i="1"/>
  <c r="N738" i="1"/>
  <c r="O738" i="1"/>
  <c r="P738" i="1"/>
  <c r="AT738" i="1"/>
  <c r="BL738" i="1"/>
  <c r="Y738" i="1"/>
  <c r="BO738" i="1"/>
  <c r="Z738" i="1"/>
  <c r="BQ738" i="1"/>
  <c r="AA738" i="1"/>
  <c r="BS738" i="1"/>
  <c r="AB738" i="1"/>
  <c r="BU738" i="1"/>
  <c r="AC738" i="1"/>
  <c r="BW738" i="1"/>
  <c r="AD738" i="1"/>
  <c r="BY738" i="1"/>
  <c r="AE738" i="1"/>
  <c r="CA738" i="1"/>
  <c r="AF738" i="1"/>
  <c r="CD738" i="1"/>
  <c r="AG738" i="1"/>
  <c r="CF738" i="1"/>
  <c r="CG738" i="1"/>
  <c r="AH738" i="1"/>
  <c r="Q738" i="1"/>
  <c r="AI738" i="1"/>
  <c r="AJ738" i="1"/>
  <c r="AK738" i="1"/>
  <c r="AL738" i="1"/>
  <c r="AM738" i="1"/>
  <c r="AN738" i="1"/>
  <c r="AO738" i="1"/>
  <c r="AQ738" i="1"/>
  <c r="AR738" i="1"/>
  <c r="AS738" i="1"/>
  <c r="R738" i="1"/>
  <c r="AU738" i="1"/>
  <c r="AW738" i="1"/>
  <c r="AX738" i="1"/>
  <c r="AY738" i="1"/>
  <c r="AZ738" i="1"/>
  <c r="BA738" i="1"/>
  <c r="V738" i="1"/>
  <c r="BB738" i="1"/>
  <c r="BC738" i="1"/>
  <c r="BD738" i="1"/>
  <c r="BE738" i="1"/>
  <c r="BF738" i="1"/>
  <c r="BG738" i="1"/>
  <c r="BH738" i="1"/>
  <c r="BI738" i="1"/>
  <c r="BJ738" i="1"/>
  <c r="BK738" i="1"/>
  <c r="BM738" i="1"/>
  <c r="BN738" i="1"/>
  <c r="BP738" i="1"/>
  <c r="BR738" i="1"/>
  <c r="BT738" i="1"/>
  <c r="BV738" i="1"/>
  <c r="BX738" i="1"/>
  <c r="BZ738" i="1"/>
  <c r="CB738" i="1"/>
  <c r="CC738" i="1"/>
  <c r="CE738" i="1"/>
  <c r="A739" i="1"/>
  <c r="B739" i="1"/>
  <c r="C739" i="1"/>
  <c r="D739" i="1"/>
  <c r="E739" i="1"/>
  <c r="F739" i="1"/>
  <c r="G739" i="1"/>
  <c r="H739" i="1"/>
  <c r="I739" i="1"/>
  <c r="J739" i="1"/>
  <c r="K739" i="1"/>
  <c r="L739" i="1"/>
  <c r="M739" i="1"/>
  <c r="N739" i="1"/>
  <c r="O739" i="1"/>
  <c r="P739" i="1"/>
  <c r="AT739" i="1"/>
  <c r="BL739" i="1"/>
  <c r="Y739" i="1"/>
  <c r="BO739" i="1"/>
  <c r="BP739" i="1"/>
  <c r="Z739" i="1"/>
  <c r="BQ739" i="1"/>
  <c r="BR739" i="1"/>
  <c r="AA739" i="1"/>
  <c r="BS739" i="1"/>
  <c r="BT739" i="1"/>
  <c r="AB739" i="1"/>
  <c r="BU739" i="1"/>
  <c r="BV739" i="1"/>
  <c r="AC739" i="1"/>
  <c r="BW739" i="1"/>
  <c r="AD739" i="1"/>
  <c r="BY739" i="1"/>
  <c r="AE739" i="1"/>
  <c r="CA739" i="1"/>
  <c r="AF739" i="1"/>
  <c r="CD739" i="1"/>
  <c r="AG739" i="1"/>
  <c r="CF739" i="1"/>
  <c r="CG739" i="1"/>
  <c r="AH739" i="1"/>
  <c r="Q739" i="1"/>
  <c r="AI739" i="1"/>
  <c r="AJ739" i="1"/>
  <c r="AK739" i="1"/>
  <c r="AL739" i="1"/>
  <c r="AM739" i="1"/>
  <c r="AN739" i="1"/>
  <c r="AO739" i="1"/>
  <c r="AQ739" i="1"/>
  <c r="AR739" i="1"/>
  <c r="AS739" i="1"/>
  <c r="R739" i="1"/>
  <c r="AU739" i="1"/>
  <c r="AW739" i="1"/>
  <c r="AX739" i="1"/>
  <c r="AY739" i="1"/>
  <c r="AZ739" i="1"/>
  <c r="BA739" i="1"/>
  <c r="V739" i="1"/>
  <c r="X739" i="1"/>
  <c r="BB739" i="1"/>
  <c r="BC739" i="1"/>
  <c r="BD739" i="1"/>
  <c r="BE739" i="1"/>
  <c r="BF739" i="1"/>
  <c r="BG739" i="1"/>
  <c r="BH739" i="1"/>
  <c r="BI739" i="1"/>
  <c r="BJ739" i="1"/>
  <c r="BK739" i="1"/>
  <c r="BM739" i="1"/>
  <c r="BN739" i="1"/>
  <c r="BX739" i="1"/>
  <c r="BZ739" i="1"/>
  <c r="CB739" i="1"/>
  <c r="CC739" i="1"/>
  <c r="CE739" i="1"/>
  <c r="A740" i="1"/>
  <c r="B740" i="1"/>
  <c r="C740" i="1"/>
  <c r="D740" i="1"/>
  <c r="E740" i="1"/>
  <c r="F740" i="1"/>
  <c r="G740" i="1"/>
  <c r="H740" i="1"/>
  <c r="I740" i="1"/>
  <c r="J740" i="1"/>
  <c r="K740" i="1"/>
  <c r="L740" i="1"/>
  <c r="M740" i="1"/>
  <c r="N740" i="1"/>
  <c r="O740" i="1"/>
  <c r="P740" i="1"/>
  <c r="AT740" i="1"/>
  <c r="BL740" i="1"/>
  <c r="BN740" i="1"/>
  <c r="Y740" i="1"/>
  <c r="BO740" i="1"/>
  <c r="BP740" i="1"/>
  <c r="Z740" i="1"/>
  <c r="BQ740" i="1"/>
  <c r="BR740" i="1"/>
  <c r="AA740" i="1"/>
  <c r="BS740" i="1"/>
  <c r="BT740" i="1"/>
  <c r="AB740" i="1"/>
  <c r="BU740" i="1"/>
  <c r="BV740" i="1"/>
  <c r="AC740" i="1"/>
  <c r="BW740" i="1"/>
  <c r="AD740" i="1"/>
  <c r="BY740" i="1"/>
  <c r="AE740" i="1"/>
  <c r="CA740" i="1"/>
  <c r="AF740" i="1"/>
  <c r="CD740" i="1"/>
  <c r="AG740" i="1"/>
  <c r="CF740" i="1"/>
  <c r="CG740" i="1"/>
  <c r="AH740" i="1"/>
  <c r="Q740" i="1"/>
  <c r="AI740" i="1"/>
  <c r="AJ740" i="1"/>
  <c r="AK740" i="1"/>
  <c r="AL740" i="1"/>
  <c r="AM740" i="1"/>
  <c r="AN740" i="1"/>
  <c r="AO740" i="1"/>
  <c r="AQ740" i="1"/>
  <c r="AR740" i="1"/>
  <c r="AS740" i="1"/>
  <c r="R740" i="1"/>
  <c r="AU740" i="1"/>
  <c r="AW740" i="1"/>
  <c r="AX740" i="1"/>
  <c r="AY740" i="1"/>
  <c r="AZ740" i="1"/>
  <c r="BA740" i="1"/>
  <c r="V740" i="1"/>
  <c r="X740" i="1"/>
  <c r="W740" i="1"/>
  <c r="BB740" i="1"/>
  <c r="BC740" i="1"/>
  <c r="BD740" i="1"/>
  <c r="BE740" i="1"/>
  <c r="BF740" i="1"/>
  <c r="BG740" i="1"/>
  <c r="BH740" i="1"/>
  <c r="BI740" i="1"/>
  <c r="BJ740" i="1"/>
  <c r="BK740" i="1"/>
  <c r="BM740" i="1"/>
  <c r="BX740" i="1"/>
  <c r="BZ740" i="1"/>
  <c r="CB740" i="1"/>
  <c r="CC740" i="1"/>
  <c r="CE740" i="1"/>
  <c r="A741" i="1"/>
  <c r="B741" i="1"/>
  <c r="C741" i="1"/>
  <c r="D741" i="1"/>
  <c r="E741" i="1"/>
  <c r="F741" i="1"/>
  <c r="G741" i="1"/>
  <c r="H741" i="1"/>
  <c r="I741" i="1"/>
  <c r="J741" i="1"/>
  <c r="K741" i="1"/>
  <c r="L741" i="1"/>
  <c r="M741" i="1"/>
  <c r="N741" i="1"/>
  <c r="O741" i="1"/>
  <c r="P741" i="1"/>
  <c r="AT741" i="1"/>
  <c r="BL741" i="1"/>
  <c r="BN741" i="1"/>
  <c r="Y741" i="1"/>
  <c r="BO741" i="1"/>
  <c r="BP741" i="1"/>
  <c r="Z741" i="1"/>
  <c r="BQ741" i="1"/>
  <c r="BR741" i="1"/>
  <c r="AA741" i="1"/>
  <c r="BS741" i="1"/>
  <c r="BT741" i="1"/>
  <c r="AB741" i="1"/>
  <c r="BU741" i="1"/>
  <c r="AC741" i="1"/>
  <c r="BW741" i="1"/>
  <c r="AD741" i="1"/>
  <c r="BY741" i="1"/>
  <c r="AE741" i="1"/>
  <c r="CA741" i="1"/>
  <c r="AF741" i="1"/>
  <c r="CD741" i="1"/>
  <c r="AG741" i="1"/>
  <c r="CF741" i="1"/>
  <c r="CG741" i="1"/>
  <c r="AH741" i="1"/>
  <c r="Q741" i="1"/>
  <c r="AI741" i="1"/>
  <c r="AJ741" i="1"/>
  <c r="AK741" i="1"/>
  <c r="AL741" i="1"/>
  <c r="AM741" i="1"/>
  <c r="AN741" i="1"/>
  <c r="AO741" i="1"/>
  <c r="AQ741" i="1"/>
  <c r="AR741" i="1"/>
  <c r="AS741" i="1"/>
  <c r="R741" i="1"/>
  <c r="AU741" i="1"/>
  <c r="AW741" i="1"/>
  <c r="AX741" i="1"/>
  <c r="AY741" i="1"/>
  <c r="AZ741" i="1"/>
  <c r="BA741" i="1"/>
  <c r="V741" i="1"/>
  <c r="W741" i="1"/>
  <c r="X741" i="1"/>
  <c r="BB741" i="1"/>
  <c r="BC741" i="1"/>
  <c r="BD741" i="1"/>
  <c r="BE741" i="1"/>
  <c r="BF741" i="1"/>
  <c r="BG741" i="1"/>
  <c r="BH741" i="1"/>
  <c r="BI741" i="1"/>
  <c r="BJ741" i="1"/>
  <c r="BK741" i="1"/>
  <c r="BM741" i="1"/>
  <c r="BV741" i="1"/>
  <c r="BX741" i="1"/>
  <c r="BZ741" i="1"/>
  <c r="CB741" i="1"/>
  <c r="CC741" i="1"/>
  <c r="CE741" i="1"/>
  <c r="A742" i="1"/>
  <c r="B742" i="1"/>
  <c r="C742" i="1"/>
  <c r="D742" i="1"/>
  <c r="E742" i="1"/>
  <c r="F742" i="1"/>
  <c r="G742" i="1"/>
  <c r="H742" i="1"/>
  <c r="I742" i="1"/>
  <c r="J742" i="1"/>
  <c r="K742" i="1"/>
  <c r="L742" i="1"/>
  <c r="M742" i="1"/>
  <c r="N742" i="1"/>
  <c r="O742" i="1"/>
  <c r="P742" i="1"/>
  <c r="AT742" i="1"/>
  <c r="BL742" i="1"/>
  <c r="BN742" i="1"/>
  <c r="Y742" i="1"/>
  <c r="BO742" i="1"/>
  <c r="BP742" i="1"/>
  <c r="Z742" i="1"/>
  <c r="BQ742" i="1"/>
  <c r="BR742" i="1"/>
  <c r="AA742" i="1"/>
  <c r="BS742" i="1"/>
  <c r="AB742" i="1"/>
  <c r="BU742" i="1"/>
  <c r="BV742" i="1"/>
  <c r="AC742" i="1"/>
  <c r="BW742" i="1"/>
  <c r="AD742" i="1"/>
  <c r="BY742" i="1"/>
  <c r="AE742" i="1"/>
  <c r="CA742" i="1"/>
  <c r="AF742" i="1"/>
  <c r="CD742" i="1"/>
  <c r="AG742" i="1"/>
  <c r="CF742" i="1"/>
  <c r="CG742" i="1"/>
  <c r="AH742" i="1"/>
  <c r="Q742" i="1"/>
  <c r="AI742" i="1"/>
  <c r="AJ742" i="1"/>
  <c r="AK742" i="1"/>
  <c r="AL742" i="1"/>
  <c r="AM742" i="1"/>
  <c r="AN742" i="1"/>
  <c r="AO742" i="1"/>
  <c r="AQ742" i="1"/>
  <c r="AR742" i="1"/>
  <c r="AS742" i="1"/>
  <c r="R742" i="1"/>
  <c r="AU742" i="1"/>
  <c r="AW742" i="1"/>
  <c r="AX742" i="1"/>
  <c r="AY742" i="1"/>
  <c r="AZ742" i="1"/>
  <c r="BA742" i="1"/>
  <c r="V742" i="1"/>
  <c r="BB742" i="1"/>
  <c r="BC742" i="1"/>
  <c r="BD742" i="1"/>
  <c r="BE742" i="1"/>
  <c r="BF742" i="1"/>
  <c r="BG742" i="1"/>
  <c r="BH742" i="1"/>
  <c r="BI742" i="1"/>
  <c r="BJ742" i="1"/>
  <c r="BK742" i="1"/>
  <c r="BM742" i="1"/>
  <c r="BT742" i="1"/>
  <c r="BX742" i="1"/>
  <c r="BZ742" i="1"/>
  <c r="CB742" i="1"/>
  <c r="CC742" i="1"/>
  <c r="CE742" i="1"/>
  <c r="A743" i="1"/>
  <c r="B743" i="1"/>
  <c r="C743" i="1"/>
  <c r="D743" i="1"/>
  <c r="E743" i="1"/>
  <c r="F743" i="1"/>
  <c r="G743" i="1"/>
  <c r="H743" i="1"/>
  <c r="I743" i="1"/>
  <c r="J743" i="1"/>
  <c r="K743" i="1"/>
  <c r="L743" i="1"/>
  <c r="M743" i="1"/>
  <c r="N743" i="1"/>
  <c r="O743" i="1"/>
  <c r="P743" i="1"/>
  <c r="AT743" i="1"/>
  <c r="BL743" i="1"/>
  <c r="Y743" i="1"/>
  <c r="BO743" i="1"/>
  <c r="Z743" i="1"/>
  <c r="BQ743" i="1"/>
  <c r="AA743" i="1"/>
  <c r="BS743" i="1"/>
  <c r="AB743" i="1"/>
  <c r="BU743" i="1"/>
  <c r="AC743" i="1"/>
  <c r="BW743" i="1"/>
  <c r="AD743" i="1"/>
  <c r="BY743" i="1"/>
  <c r="AE743" i="1"/>
  <c r="CA743" i="1"/>
  <c r="AF743" i="1"/>
  <c r="CD743" i="1"/>
  <c r="AG743" i="1"/>
  <c r="CF743" i="1"/>
  <c r="CG743" i="1"/>
  <c r="AH743" i="1"/>
  <c r="Q743" i="1"/>
  <c r="AI743" i="1"/>
  <c r="AJ743" i="1"/>
  <c r="AK743" i="1"/>
  <c r="AL743" i="1"/>
  <c r="AM743" i="1"/>
  <c r="AN743" i="1"/>
  <c r="AO743" i="1"/>
  <c r="AQ743" i="1"/>
  <c r="AR743" i="1"/>
  <c r="AS743" i="1"/>
  <c r="R743" i="1"/>
  <c r="AU743" i="1"/>
  <c r="AW743" i="1"/>
  <c r="AX743" i="1"/>
  <c r="AY743" i="1"/>
  <c r="AZ743" i="1"/>
  <c r="BA743" i="1"/>
  <c r="V743" i="1"/>
  <c r="X743" i="1"/>
  <c r="W743" i="1"/>
  <c r="BB743" i="1"/>
  <c r="BC743" i="1"/>
  <c r="BD743" i="1"/>
  <c r="BE743" i="1"/>
  <c r="BF743" i="1"/>
  <c r="BG743" i="1"/>
  <c r="BH743" i="1"/>
  <c r="BI743" i="1"/>
  <c r="BJ743" i="1"/>
  <c r="BK743" i="1"/>
  <c r="BM743" i="1"/>
  <c r="BN743" i="1"/>
  <c r="BP743" i="1"/>
  <c r="BR743" i="1"/>
  <c r="BT743" i="1"/>
  <c r="BV743" i="1"/>
  <c r="BX743" i="1"/>
  <c r="BZ743" i="1"/>
  <c r="CB743" i="1"/>
  <c r="CC743" i="1"/>
  <c r="CE743" i="1"/>
  <c r="A744" i="1"/>
  <c r="B744" i="1"/>
  <c r="C744" i="1"/>
  <c r="D744" i="1"/>
  <c r="E744" i="1"/>
  <c r="F744" i="1"/>
  <c r="G744" i="1"/>
  <c r="H744" i="1"/>
  <c r="I744" i="1"/>
  <c r="J744" i="1"/>
  <c r="K744" i="1"/>
  <c r="L744" i="1"/>
  <c r="M744" i="1"/>
  <c r="N744" i="1"/>
  <c r="O744" i="1"/>
  <c r="P744" i="1"/>
  <c r="AT744" i="1"/>
  <c r="BL744" i="1"/>
  <c r="BN744" i="1"/>
  <c r="Y744" i="1"/>
  <c r="BO744" i="1"/>
  <c r="BP744" i="1"/>
  <c r="Z744" i="1"/>
  <c r="BQ744" i="1"/>
  <c r="BR744" i="1"/>
  <c r="AA744" i="1"/>
  <c r="BS744" i="1"/>
  <c r="BT744" i="1"/>
  <c r="AB744" i="1"/>
  <c r="BU744" i="1"/>
  <c r="BV744" i="1"/>
  <c r="AC744" i="1"/>
  <c r="BW744" i="1"/>
  <c r="BX744" i="1"/>
  <c r="AD744" i="1"/>
  <c r="BY744" i="1"/>
  <c r="BZ744" i="1"/>
  <c r="AE744" i="1"/>
  <c r="CA744" i="1"/>
  <c r="AF744" i="1"/>
  <c r="CD744" i="1"/>
  <c r="AG744" i="1"/>
  <c r="CF744" i="1"/>
  <c r="CG744" i="1"/>
  <c r="AH744" i="1"/>
  <c r="Q744" i="1"/>
  <c r="AI744" i="1"/>
  <c r="AJ744" i="1"/>
  <c r="AK744" i="1"/>
  <c r="AL744" i="1"/>
  <c r="AM744" i="1"/>
  <c r="AN744" i="1"/>
  <c r="AO744" i="1"/>
  <c r="AQ744" i="1"/>
  <c r="AR744" i="1"/>
  <c r="AS744" i="1"/>
  <c r="R744" i="1"/>
  <c r="AU744" i="1"/>
  <c r="AW744" i="1"/>
  <c r="AX744" i="1"/>
  <c r="AY744" i="1"/>
  <c r="AZ744" i="1"/>
  <c r="BA744" i="1"/>
  <c r="V744" i="1"/>
  <c r="W744" i="1"/>
  <c r="X744" i="1"/>
  <c r="BB744" i="1"/>
  <c r="BC744" i="1"/>
  <c r="BD744" i="1"/>
  <c r="BE744" i="1"/>
  <c r="BF744" i="1"/>
  <c r="BG744" i="1"/>
  <c r="BH744" i="1"/>
  <c r="BI744" i="1"/>
  <c r="BJ744" i="1"/>
  <c r="BK744" i="1"/>
  <c r="BM744" i="1"/>
  <c r="CB744" i="1"/>
  <c r="CC744" i="1"/>
  <c r="CE744" i="1"/>
  <c r="A745" i="1"/>
  <c r="B745" i="1"/>
  <c r="C745" i="1"/>
  <c r="D745" i="1"/>
  <c r="E745" i="1"/>
  <c r="F745" i="1"/>
  <c r="G745" i="1"/>
  <c r="H745" i="1"/>
  <c r="I745" i="1"/>
  <c r="J745" i="1"/>
  <c r="K745" i="1"/>
  <c r="L745" i="1"/>
  <c r="M745" i="1"/>
  <c r="N745" i="1"/>
  <c r="O745" i="1"/>
  <c r="P745" i="1"/>
  <c r="AT745" i="1"/>
  <c r="BL745" i="1"/>
  <c r="Y745" i="1"/>
  <c r="BO745" i="1"/>
  <c r="Z745" i="1"/>
  <c r="BQ745" i="1"/>
  <c r="AA745" i="1"/>
  <c r="BS745" i="1"/>
  <c r="AB745" i="1"/>
  <c r="BU745" i="1"/>
  <c r="AC745" i="1"/>
  <c r="BW745" i="1"/>
  <c r="AD745" i="1"/>
  <c r="BY745" i="1"/>
  <c r="AE745" i="1"/>
  <c r="CA745" i="1"/>
  <c r="AF745" i="1"/>
  <c r="CD745" i="1"/>
  <c r="AG745" i="1"/>
  <c r="CF745" i="1"/>
  <c r="CG745" i="1"/>
  <c r="AH745" i="1"/>
  <c r="Q745" i="1"/>
  <c r="AI745" i="1"/>
  <c r="AJ745" i="1"/>
  <c r="AK745" i="1"/>
  <c r="AL745" i="1"/>
  <c r="AM745" i="1"/>
  <c r="AN745" i="1"/>
  <c r="AO745" i="1"/>
  <c r="AQ745" i="1"/>
  <c r="AR745" i="1"/>
  <c r="AS745" i="1"/>
  <c r="R745" i="1"/>
  <c r="AU745" i="1"/>
  <c r="AW745" i="1"/>
  <c r="AX745" i="1"/>
  <c r="AY745" i="1"/>
  <c r="AZ745" i="1"/>
  <c r="BA745" i="1"/>
  <c r="V745" i="1"/>
  <c r="W745" i="1"/>
  <c r="X745" i="1"/>
  <c r="BB745" i="1"/>
  <c r="BC745" i="1"/>
  <c r="BD745" i="1"/>
  <c r="BE745" i="1"/>
  <c r="BF745" i="1"/>
  <c r="BG745" i="1"/>
  <c r="BH745" i="1"/>
  <c r="BI745" i="1"/>
  <c r="BJ745" i="1"/>
  <c r="BK745" i="1"/>
  <c r="BM745" i="1"/>
  <c r="BN745" i="1"/>
  <c r="BP745" i="1"/>
  <c r="BR745" i="1"/>
  <c r="BT745" i="1"/>
  <c r="BV745" i="1"/>
  <c r="BX745" i="1"/>
  <c r="BZ745" i="1"/>
  <c r="CB745" i="1"/>
  <c r="CC745" i="1"/>
  <c r="CE745" i="1"/>
  <c r="A746" i="1"/>
  <c r="B746" i="1"/>
  <c r="C746" i="1"/>
  <c r="D746" i="1"/>
  <c r="E746" i="1"/>
  <c r="F746" i="1"/>
  <c r="G746" i="1"/>
  <c r="H746" i="1"/>
  <c r="I746" i="1"/>
  <c r="J746" i="1"/>
  <c r="K746" i="1"/>
  <c r="L746" i="1"/>
  <c r="M746" i="1"/>
  <c r="N746" i="1"/>
  <c r="O746" i="1"/>
  <c r="P746" i="1"/>
  <c r="AT746" i="1"/>
  <c r="BL746" i="1"/>
  <c r="BN746" i="1"/>
  <c r="Y746" i="1"/>
  <c r="BO746" i="1"/>
  <c r="BP746" i="1"/>
  <c r="Z746" i="1"/>
  <c r="BQ746" i="1"/>
  <c r="BR746" i="1"/>
  <c r="AA746" i="1"/>
  <c r="BS746" i="1"/>
  <c r="BT746" i="1"/>
  <c r="AB746" i="1"/>
  <c r="BU746" i="1"/>
  <c r="BV746" i="1"/>
  <c r="AC746" i="1"/>
  <c r="BW746" i="1"/>
  <c r="BX746" i="1"/>
  <c r="AD746" i="1"/>
  <c r="BY746" i="1"/>
  <c r="BZ746" i="1"/>
  <c r="AE746" i="1"/>
  <c r="CA746" i="1"/>
  <c r="AF746" i="1"/>
  <c r="CD746" i="1"/>
  <c r="AG746" i="1"/>
  <c r="CF746" i="1"/>
  <c r="CG746" i="1"/>
  <c r="AH746" i="1"/>
  <c r="Q746" i="1"/>
  <c r="AI746" i="1"/>
  <c r="AJ746" i="1"/>
  <c r="AK746" i="1"/>
  <c r="AL746" i="1"/>
  <c r="AM746" i="1"/>
  <c r="AN746" i="1"/>
  <c r="AO746" i="1"/>
  <c r="AQ746" i="1"/>
  <c r="AR746" i="1"/>
  <c r="AS746" i="1"/>
  <c r="R746" i="1"/>
  <c r="AU746" i="1"/>
  <c r="AW746" i="1"/>
  <c r="AX746" i="1"/>
  <c r="AY746" i="1"/>
  <c r="AZ746" i="1"/>
  <c r="BA746" i="1"/>
  <c r="V746" i="1"/>
  <c r="X746" i="1"/>
  <c r="BB746" i="1"/>
  <c r="BC746" i="1"/>
  <c r="BD746" i="1"/>
  <c r="BE746" i="1"/>
  <c r="BF746" i="1"/>
  <c r="BG746" i="1"/>
  <c r="BH746" i="1"/>
  <c r="BI746" i="1"/>
  <c r="BJ746" i="1"/>
  <c r="BK746" i="1"/>
  <c r="BM746" i="1"/>
  <c r="CB746" i="1"/>
  <c r="CC746" i="1"/>
  <c r="CE746" i="1"/>
  <c r="A747" i="1"/>
  <c r="B747" i="1"/>
  <c r="C747" i="1"/>
  <c r="D747" i="1"/>
  <c r="E747" i="1"/>
  <c r="F747" i="1"/>
  <c r="G747" i="1"/>
  <c r="H747" i="1"/>
  <c r="I747" i="1"/>
  <c r="J747" i="1"/>
  <c r="K747" i="1"/>
  <c r="L747" i="1"/>
  <c r="M747" i="1"/>
  <c r="N747" i="1"/>
  <c r="O747" i="1"/>
  <c r="P747" i="1"/>
  <c r="AT747" i="1"/>
  <c r="BL747" i="1"/>
  <c r="BN747" i="1"/>
  <c r="Y747" i="1"/>
  <c r="BO747" i="1"/>
  <c r="BP747" i="1"/>
  <c r="Z747" i="1"/>
  <c r="BQ747" i="1"/>
  <c r="BR747" i="1"/>
  <c r="AA747" i="1"/>
  <c r="BS747" i="1"/>
  <c r="BT747" i="1"/>
  <c r="AB747" i="1"/>
  <c r="BU747" i="1"/>
  <c r="BV747" i="1"/>
  <c r="AC747" i="1"/>
  <c r="BW747" i="1"/>
  <c r="BX747" i="1"/>
  <c r="AD747" i="1"/>
  <c r="BY747" i="1"/>
  <c r="BZ747" i="1"/>
  <c r="AE747" i="1"/>
  <c r="CA747" i="1"/>
  <c r="AF747" i="1"/>
  <c r="CD747" i="1"/>
  <c r="AG747" i="1"/>
  <c r="CF747" i="1"/>
  <c r="CG747" i="1"/>
  <c r="AH747" i="1"/>
  <c r="Q747" i="1"/>
  <c r="AI747" i="1"/>
  <c r="AJ747" i="1"/>
  <c r="AK747" i="1"/>
  <c r="AL747" i="1"/>
  <c r="AM747" i="1"/>
  <c r="AN747" i="1"/>
  <c r="AO747" i="1"/>
  <c r="AQ747" i="1"/>
  <c r="AR747" i="1"/>
  <c r="AS747" i="1"/>
  <c r="R747" i="1"/>
  <c r="AU747" i="1"/>
  <c r="AW747" i="1"/>
  <c r="AX747" i="1"/>
  <c r="AY747" i="1"/>
  <c r="AZ747" i="1"/>
  <c r="BA747" i="1"/>
  <c r="V747" i="1"/>
  <c r="W747" i="1"/>
  <c r="X747" i="1"/>
  <c r="BB747" i="1"/>
  <c r="BC747" i="1"/>
  <c r="BD747" i="1"/>
  <c r="BE747" i="1"/>
  <c r="BF747" i="1"/>
  <c r="BG747" i="1"/>
  <c r="BH747" i="1"/>
  <c r="BI747" i="1"/>
  <c r="BJ747" i="1"/>
  <c r="BK747" i="1"/>
  <c r="BM747" i="1"/>
  <c r="CB747" i="1"/>
  <c r="CC747" i="1"/>
  <c r="CE747" i="1"/>
  <c r="A748" i="1"/>
  <c r="B748" i="1"/>
  <c r="C748" i="1"/>
  <c r="D748" i="1"/>
  <c r="E748" i="1"/>
  <c r="F748" i="1"/>
  <c r="G748" i="1"/>
  <c r="H748" i="1"/>
  <c r="I748" i="1"/>
  <c r="J748" i="1"/>
  <c r="K748" i="1"/>
  <c r="L748" i="1"/>
  <c r="M748" i="1"/>
  <c r="N748" i="1"/>
  <c r="O748" i="1"/>
  <c r="P748" i="1"/>
  <c r="AT748" i="1"/>
  <c r="BL748" i="1"/>
  <c r="Y748" i="1"/>
  <c r="BO748" i="1"/>
  <c r="Z748" i="1"/>
  <c r="BQ748" i="1"/>
  <c r="AA748" i="1"/>
  <c r="BS748" i="1"/>
  <c r="AB748" i="1"/>
  <c r="BU748" i="1"/>
  <c r="AC748" i="1"/>
  <c r="BW748" i="1"/>
  <c r="AD748" i="1"/>
  <c r="BY748" i="1"/>
  <c r="AE748" i="1"/>
  <c r="CA748" i="1"/>
  <c r="AF748" i="1"/>
  <c r="CD748" i="1"/>
  <c r="AG748" i="1"/>
  <c r="CF748" i="1"/>
  <c r="CG748" i="1"/>
  <c r="AH748" i="1"/>
  <c r="Q748" i="1"/>
  <c r="AI748" i="1"/>
  <c r="AJ748" i="1"/>
  <c r="AK748" i="1"/>
  <c r="AL748" i="1"/>
  <c r="AM748" i="1"/>
  <c r="AN748" i="1"/>
  <c r="AO748" i="1"/>
  <c r="AQ748" i="1"/>
  <c r="AR748" i="1"/>
  <c r="AS748" i="1"/>
  <c r="R748" i="1"/>
  <c r="AU748" i="1"/>
  <c r="AW748" i="1"/>
  <c r="AX748" i="1"/>
  <c r="AY748" i="1"/>
  <c r="AZ748" i="1"/>
  <c r="BA748" i="1"/>
  <c r="V748" i="1"/>
  <c r="W748" i="1"/>
  <c r="X748" i="1"/>
  <c r="BB748" i="1"/>
  <c r="BC748" i="1"/>
  <c r="BD748" i="1"/>
  <c r="BE748" i="1"/>
  <c r="BF748" i="1"/>
  <c r="BG748" i="1"/>
  <c r="BH748" i="1"/>
  <c r="BI748" i="1"/>
  <c r="BJ748" i="1"/>
  <c r="BK748" i="1"/>
  <c r="BM748" i="1"/>
  <c r="BN748" i="1"/>
  <c r="BP748" i="1"/>
  <c r="BR748" i="1"/>
  <c r="BT748" i="1"/>
  <c r="BV748" i="1"/>
  <c r="BX748" i="1"/>
  <c r="BZ748" i="1"/>
  <c r="CB748" i="1"/>
  <c r="CC748" i="1"/>
  <c r="CE748" i="1"/>
  <c r="A749" i="1"/>
  <c r="B749" i="1"/>
  <c r="C749" i="1"/>
  <c r="D749" i="1"/>
  <c r="E749" i="1"/>
  <c r="F749" i="1"/>
  <c r="G749" i="1"/>
  <c r="H749" i="1"/>
  <c r="I749" i="1"/>
  <c r="J749" i="1"/>
  <c r="K749" i="1"/>
  <c r="L749" i="1"/>
  <c r="M749" i="1"/>
  <c r="N749" i="1"/>
  <c r="O749" i="1"/>
  <c r="P749" i="1"/>
  <c r="AT749" i="1"/>
  <c r="BL749" i="1"/>
  <c r="Y749" i="1"/>
  <c r="BO749" i="1"/>
  <c r="Z749" i="1"/>
  <c r="BQ749" i="1"/>
  <c r="AA749" i="1"/>
  <c r="BS749" i="1"/>
  <c r="AB749" i="1"/>
  <c r="BU749" i="1"/>
  <c r="AC749" i="1"/>
  <c r="BW749" i="1"/>
  <c r="AD749" i="1"/>
  <c r="BY749" i="1"/>
  <c r="AE749" i="1"/>
  <c r="CA749" i="1"/>
  <c r="AF749" i="1"/>
  <c r="CD749" i="1"/>
  <c r="AG749" i="1"/>
  <c r="CF749" i="1"/>
  <c r="CG749" i="1"/>
  <c r="AH749" i="1"/>
  <c r="Q749" i="1"/>
  <c r="AI749" i="1"/>
  <c r="AJ749" i="1"/>
  <c r="AK749" i="1"/>
  <c r="AL749" i="1"/>
  <c r="AM749" i="1"/>
  <c r="AN749" i="1"/>
  <c r="AO749" i="1"/>
  <c r="AQ749" i="1"/>
  <c r="AR749" i="1"/>
  <c r="AS749" i="1"/>
  <c r="R749" i="1"/>
  <c r="AU749" i="1"/>
  <c r="AW749" i="1"/>
  <c r="AX749" i="1"/>
  <c r="AY749" i="1"/>
  <c r="AZ749" i="1"/>
  <c r="BA749" i="1"/>
  <c r="V749" i="1"/>
  <c r="W749" i="1"/>
  <c r="X749" i="1"/>
  <c r="BB749" i="1"/>
  <c r="BC749" i="1"/>
  <c r="BD749" i="1"/>
  <c r="BE749" i="1"/>
  <c r="BF749" i="1"/>
  <c r="BG749" i="1"/>
  <c r="BH749" i="1"/>
  <c r="BI749" i="1"/>
  <c r="BJ749" i="1"/>
  <c r="BK749" i="1"/>
  <c r="BM749" i="1"/>
  <c r="BN749" i="1"/>
  <c r="BP749" i="1"/>
  <c r="BR749" i="1"/>
  <c r="BT749" i="1"/>
  <c r="BV749" i="1"/>
  <c r="BX749" i="1"/>
  <c r="BZ749" i="1"/>
  <c r="CB749" i="1"/>
  <c r="CC749" i="1"/>
  <c r="CE749" i="1"/>
  <c r="A750" i="1"/>
  <c r="B750" i="1"/>
  <c r="C750" i="1"/>
  <c r="D750" i="1"/>
  <c r="E750" i="1"/>
  <c r="F750" i="1"/>
  <c r="G750" i="1"/>
  <c r="H750" i="1"/>
  <c r="I750" i="1"/>
  <c r="J750" i="1"/>
  <c r="K750" i="1"/>
  <c r="L750" i="1"/>
  <c r="M750" i="1"/>
  <c r="N750" i="1"/>
  <c r="O750" i="1"/>
  <c r="P750" i="1"/>
  <c r="AT750" i="1"/>
  <c r="BL750" i="1"/>
  <c r="Y750" i="1"/>
  <c r="BO750" i="1"/>
  <c r="Z750" i="1"/>
  <c r="BQ750" i="1"/>
  <c r="BR750" i="1"/>
  <c r="AA750" i="1"/>
  <c r="BS750" i="1"/>
  <c r="AB750" i="1"/>
  <c r="BU750" i="1"/>
  <c r="AC750" i="1"/>
  <c r="BW750" i="1"/>
  <c r="AD750" i="1"/>
  <c r="BY750" i="1"/>
  <c r="AE750" i="1"/>
  <c r="CA750" i="1"/>
  <c r="AF750" i="1"/>
  <c r="CD750" i="1"/>
  <c r="AG750" i="1"/>
  <c r="CF750" i="1"/>
  <c r="CG750" i="1"/>
  <c r="AH750" i="1"/>
  <c r="Q750" i="1"/>
  <c r="AI750" i="1"/>
  <c r="AJ750" i="1"/>
  <c r="AK750" i="1"/>
  <c r="AL750" i="1"/>
  <c r="AM750" i="1"/>
  <c r="AN750" i="1"/>
  <c r="AO750" i="1"/>
  <c r="AQ750" i="1"/>
  <c r="AR750" i="1"/>
  <c r="AS750" i="1"/>
  <c r="R750" i="1"/>
  <c r="AU750" i="1"/>
  <c r="AW750" i="1"/>
  <c r="AX750" i="1"/>
  <c r="AY750" i="1"/>
  <c r="AZ750" i="1"/>
  <c r="BA750" i="1"/>
  <c r="V750" i="1"/>
  <c r="W750" i="1"/>
  <c r="X750" i="1"/>
  <c r="BB750" i="1"/>
  <c r="BC750" i="1"/>
  <c r="BD750" i="1"/>
  <c r="BE750" i="1"/>
  <c r="BF750" i="1"/>
  <c r="BG750" i="1"/>
  <c r="BH750" i="1"/>
  <c r="BI750" i="1"/>
  <c r="BJ750" i="1"/>
  <c r="BK750" i="1"/>
  <c r="BM750" i="1"/>
  <c r="BN750" i="1"/>
  <c r="BP750" i="1"/>
  <c r="BT750" i="1"/>
  <c r="BV750" i="1"/>
  <c r="BX750" i="1"/>
  <c r="BZ750" i="1"/>
  <c r="CB750" i="1"/>
  <c r="CC750" i="1"/>
  <c r="CE750" i="1"/>
  <c r="A751" i="1"/>
  <c r="B751" i="1"/>
  <c r="C751" i="1"/>
  <c r="D751" i="1"/>
  <c r="E751" i="1"/>
  <c r="F751" i="1"/>
  <c r="G751" i="1"/>
  <c r="H751" i="1"/>
  <c r="I751" i="1"/>
  <c r="J751" i="1"/>
  <c r="K751" i="1"/>
  <c r="L751" i="1"/>
  <c r="M751" i="1"/>
  <c r="N751" i="1"/>
  <c r="O751" i="1"/>
  <c r="P751" i="1"/>
  <c r="AT751" i="1"/>
  <c r="BL751" i="1"/>
  <c r="BN751" i="1"/>
  <c r="Y751" i="1"/>
  <c r="BO751" i="1"/>
  <c r="BP751" i="1"/>
  <c r="Z751" i="1"/>
  <c r="BQ751" i="1"/>
  <c r="BR751" i="1"/>
  <c r="AA751" i="1"/>
  <c r="BS751" i="1"/>
  <c r="AB751" i="1"/>
  <c r="BU751" i="1"/>
  <c r="BV751" i="1"/>
  <c r="AC751" i="1"/>
  <c r="BW751" i="1"/>
  <c r="AD751" i="1"/>
  <c r="BY751" i="1"/>
  <c r="AE751" i="1"/>
  <c r="CA751" i="1"/>
  <c r="AF751" i="1"/>
  <c r="CD751" i="1"/>
  <c r="AG751" i="1"/>
  <c r="CF751" i="1"/>
  <c r="CG751" i="1"/>
  <c r="AH751" i="1"/>
  <c r="Q751" i="1"/>
  <c r="AI751" i="1"/>
  <c r="AJ751" i="1"/>
  <c r="AK751" i="1"/>
  <c r="AL751" i="1"/>
  <c r="AM751" i="1"/>
  <c r="AN751" i="1"/>
  <c r="AO751" i="1"/>
  <c r="AQ751" i="1"/>
  <c r="AR751" i="1"/>
  <c r="AS751" i="1"/>
  <c r="R751" i="1"/>
  <c r="AU751" i="1"/>
  <c r="AW751" i="1"/>
  <c r="AX751" i="1"/>
  <c r="AY751" i="1"/>
  <c r="AZ751" i="1"/>
  <c r="BA751" i="1"/>
  <c r="V751" i="1"/>
  <c r="X751" i="1"/>
  <c r="W751" i="1"/>
  <c r="BB751" i="1"/>
  <c r="BC751" i="1"/>
  <c r="BD751" i="1"/>
  <c r="BE751" i="1"/>
  <c r="BF751" i="1"/>
  <c r="BG751" i="1"/>
  <c r="BH751" i="1"/>
  <c r="BI751" i="1"/>
  <c r="BJ751" i="1"/>
  <c r="BK751" i="1"/>
  <c r="BM751" i="1"/>
  <c r="BT751" i="1"/>
  <c r="BX751" i="1"/>
  <c r="BZ751" i="1"/>
  <c r="CB751" i="1"/>
  <c r="CC751" i="1"/>
  <c r="CE751" i="1"/>
  <c r="A752" i="1"/>
  <c r="B752" i="1"/>
  <c r="C752" i="1"/>
  <c r="D752" i="1"/>
  <c r="E752" i="1"/>
  <c r="F752" i="1"/>
  <c r="G752" i="1"/>
  <c r="H752" i="1"/>
  <c r="I752" i="1"/>
  <c r="J752" i="1"/>
  <c r="K752" i="1"/>
  <c r="L752" i="1"/>
  <c r="M752" i="1"/>
  <c r="N752" i="1"/>
  <c r="O752" i="1"/>
  <c r="P752" i="1"/>
  <c r="AT752" i="1"/>
  <c r="BL752" i="1"/>
  <c r="Y752" i="1"/>
  <c r="BO752" i="1"/>
  <c r="Z752" i="1"/>
  <c r="BQ752" i="1"/>
  <c r="AA752" i="1"/>
  <c r="BS752" i="1"/>
  <c r="AB752" i="1"/>
  <c r="BU752" i="1"/>
  <c r="AC752" i="1"/>
  <c r="BW752" i="1"/>
  <c r="AD752" i="1"/>
  <c r="BY752" i="1"/>
  <c r="AE752" i="1"/>
  <c r="CA752" i="1"/>
  <c r="AF752" i="1"/>
  <c r="CD752" i="1"/>
  <c r="AG752" i="1"/>
  <c r="CF752" i="1"/>
  <c r="CG752" i="1"/>
  <c r="AH752" i="1"/>
  <c r="Q752" i="1"/>
  <c r="AI752" i="1"/>
  <c r="AJ752" i="1"/>
  <c r="AK752" i="1"/>
  <c r="AL752" i="1"/>
  <c r="AM752" i="1"/>
  <c r="AN752" i="1"/>
  <c r="AO752" i="1"/>
  <c r="AQ752" i="1"/>
  <c r="AR752" i="1"/>
  <c r="AS752" i="1"/>
  <c r="R752" i="1"/>
  <c r="AU752" i="1"/>
  <c r="AW752" i="1"/>
  <c r="AX752" i="1"/>
  <c r="AY752" i="1"/>
  <c r="AZ752" i="1"/>
  <c r="BA752" i="1"/>
  <c r="V752" i="1"/>
  <c r="W752" i="1"/>
  <c r="X752" i="1"/>
  <c r="BB752" i="1"/>
  <c r="BC752" i="1"/>
  <c r="BD752" i="1"/>
  <c r="BE752" i="1"/>
  <c r="BF752" i="1"/>
  <c r="BG752" i="1"/>
  <c r="BH752" i="1"/>
  <c r="BI752" i="1"/>
  <c r="BJ752" i="1"/>
  <c r="BK752" i="1"/>
  <c r="BM752" i="1"/>
  <c r="BN752" i="1"/>
  <c r="BP752" i="1"/>
  <c r="BR752" i="1"/>
  <c r="BT752" i="1"/>
  <c r="BV752" i="1"/>
  <c r="BX752" i="1"/>
  <c r="BZ752" i="1"/>
  <c r="CB752" i="1"/>
  <c r="CC752" i="1"/>
  <c r="CE752" i="1"/>
  <c r="A753" i="1"/>
  <c r="B753" i="1"/>
  <c r="C753" i="1"/>
  <c r="D753" i="1"/>
  <c r="E753" i="1"/>
  <c r="F753" i="1"/>
  <c r="G753" i="1"/>
  <c r="H753" i="1"/>
  <c r="I753" i="1"/>
  <c r="J753" i="1"/>
  <c r="K753" i="1"/>
  <c r="L753" i="1"/>
  <c r="M753" i="1"/>
  <c r="N753" i="1"/>
  <c r="O753" i="1"/>
  <c r="P753" i="1"/>
  <c r="AT753" i="1"/>
  <c r="BL753" i="1"/>
  <c r="Y753" i="1"/>
  <c r="BO753" i="1"/>
  <c r="Z753" i="1"/>
  <c r="BQ753" i="1"/>
  <c r="BR753" i="1"/>
  <c r="AA753" i="1"/>
  <c r="BS753" i="1"/>
  <c r="AB753" i="1"/>
  <c r="BU753" i="1"/>
  <c r="AC753" i="1"/>
  <c r="BW753" i="1"/>
  <c r="AD753" i="1"/>
  <c r="BY753" i="1"/>
  <c r="AE753" i="1"/>
  <c r="CA753" i="1"/>
  <c r="AF753" i="1"/>
  <c r="CD753" i="1"/>
  <c r="AG753" i="1"/>
  <c r="CF753" i="1"/>
  <c r="CG753" i="1"/>
  <c r="AH753" i="1"/>
  <c r="Q753" i="1"/>
  <c r="AI753" i="1"/>
  <c r="AJ753" i="1"/>
  <c r="AK753" i="1"/>
  <c r="AL753" i="1"/>
  <c r="AM753" i="1"/>
  <c r="AN753" i="1"/>
  <c r="AO753" i="1"/>
  <c r="AQ753" i="1"/>
  <c r="AR753" i="1"/>
  <c r="AS753" i="1"/>
  <c r="R753" i="1"/>
  <c r="AU753" i="1"/>
  <c r="AW753" i="1"/>
  <c r="AX753" i="1"/>
  <c r="AY753" i="1"/>
  <c r="AZ753" i="1"/>
  <c r="BA753" i="1"/>
  <c r="V753" i="1"/>
  <c r="W753" i="1"/>
  <c r="X753" i="1"/>
  <c r="BB753" i="1"/>
  <c r="BC753" i="1"/>
  <c r="BD753" i="1"/>
  <c r="BE753" i="1"/>
  <c r="BF753" i="1"/>
  <c r="BG753" i="1"/>
  <c r="BH753" i="1"/>
  <c r="BI753" i="1"/>
  <c r="BJ753" i="1"/>
  <c r="BK753" i="1"/>
  <c r="BM753" i="1"/>
  <c r="BN753" i="1"/>
  <c r="BP753" i="1"/>
  <c r="BT753" i="1"/>
  <c r="BV753" i="1"/>
  <c r="BX753" i="1"/>
  <c r="BZ753" i="1"/>
  <c r="CB753" i="1"/>
  <c r="CC753" i="1"/>
  <c r="CE753" i="1"/>
  <c r="A754" i="1"/>
  <c r="B754" i="1"/>
  <c r="C754" i="1"/>
  <c r="D754" i="1"/>
  <c r="E754" i="1"/>
  <c r="F754" i="1"/>
  <c r="G754" i="1"/>
  <c r="H754" i="1"/>
  <c r="I754" i="1"/>
  <c r="J754" i="1"/>
  <c r="K754" i="1"/>
  <c r="L754" i="1"/>
  <c r="M754" i="1"/>
  <c r="N754" i="1"/>
  <c r="O754" i="1"/>
  <c r="P754" i="1"/>
  <c r="AT754" i="1"/>
  <c r="BL754" i="1"/>
  <c r="BN754" i="1"/>
  <c r="Y754" i="1"/>
  <c r="BO754" i="1"/>
  <c r="BP754" i="1"/>
  <c r="Z754" i="1"/>
  <c r="BQ754" i="1"/>
  <c r="BR754" i="1"/>
  <c r="AA754" i="1"/>
  <c r="BS754" i="1"/>
  <c r="AB754" i="1"/>
  <c r="BU754" i="1"/>
  <c r="AC754" i="1"/>
  <c r="BW754" i="1"/>
  <c r="AD754" i="1"/>
  <c r="BY754" i="1"/>
  <c r="AE754" i="1"/>
  <c r="CA754" i="1"/>
  <c r="AF754" i="1"/>
  <c r="CD754" i="1"/>
  <c r="AG754" i="1"/>
  <c r="CF754" i="1"/>
  <c r="CG754" i="1"/>
  <c r="AH754" i="1"/>
  <c r="Q754" i="1"/>
  <c r="AI754" i="1"/>
  <c r="AJ754" i="1"/>
  <c r="AK754" i="1"/>
  <c r="AL754" i="1"/>
  <c r="AM754" i="1"/>
  <c r="AN754" i="1"/>
  <c r="AO754" i="1"/>
  <c r="AQ754" i="1"/>
  <c r="AR754" i="1"/>
  <c r="AS754" i="1"/>
  <c r="R754" i="1"/>
  <c r="AU754" i="1"/>
  <c r="AW754" i="1"/>
  <c r="AX754" i="1"/>
  <c r="AY754" i="1"/>
  <c r="AZ754" i="1"/>
  <c r="BA754" i="1"/>
  <c r="V754" i="1"/>
  <c r="X754" i="1"/>
  <c r="W754" i="1"/>
  <c r="BB754" i="1"/>
  <c r="BC754" i="1"/>
  <c r="BD754" i="1"/>
  <c r="BE754" i="1"/>
  <c r="BF754" i="1"/>
  <c r="BG754" i="1"/>
  <c r="BH754" i="1"/>
  <c r="BI754" i="1"/>
  <c r="BJ754" i="1"/>
  <c r="BK754" i="1"/>
  <c r="BM754" i="1"/>
  <c r="BT754" i="1"/>
  <c r="BV754" i="1"/>
  <c r="BX754" i="1"/>
  <c r="BZ754" i="1"/>
  <c r="CB754" i="1"/>
  <c r="CC754" i="1"/>
  <c r="CE754" i="1"/>
  <c r="A755" i="1"/>
  <c r="B755" i="1"/>
  <c r="C755" i="1"/>
  <c r="D755" i="1"/>
  <c r="E755" i="1"/>
  <c r="F755" i="1"/>
  <c r="G755" i="1"/>
  <c r="H755" i="1"/>
  <c r="I755" i="1"/>
  <c r="J755" i="1"/>
  <c r="K755" i="1"/>
  <c r="L755" i="1"/>
  <c r="M755" i="1"/>
  <c r="N755" i="1"/>
  <c r="O755" i="1"/>
  <c r="P755" i="1"/>
  <c r="AT755" i="1"/>
  <c r="BL755" i="1"/>
  <c r="BN755" i="1"/>
  <c r="Y755" i="1"/>
  <c r="BO755" i="1"/>
  <c r="BP755" i="1"/>
  <c r="Z755" i="1"/>
  <c r="BQ755" i="1"/>
  <c r="BR755" i="1"/>
  <c r="AA755" i="1"/>
  <c r="BS755" i="1"/>
  <c r="AB755" i="1"/>
  <c r="BU755" i="1"/>
  <c r="BV755" i="1"/>
  <c r="AC755" i="1"/>
  <c r="BW755" i="1"/>
  <c r="BX755" i="1"/>
  <c r="AD755" i="1"/>
  <c r="BY755" i="1"/>
  <c r="BZ755" i="1"/>
  <c r="AE755" i="1"/>
  <c r="CA755" i="1"/>
  <c r="AF755" i="1"/>
  <c r="CD755" i="1"/>
  <c r="AG755" i="1"/>
  <c r="CF755" i="1"/>
  <c r="CG755" i="1"/>
  <c r="AH755" i="1"/>
  <c r="Q755" i="1"/>
  <c r="AI755" i="1"/>
  <c r="AJ755" i="1"/>
  <c r="AK755" i="1"/>
  <c r="AL755" i="1"/>
  <c r="AM755" i="1"/>
  <c r="AN755" i="1"/>
  <c r="AO755" i="1"/>
  <c r="AQ755" i="1"/>
  <c r="AR755" i="1"/>
  <c r="AS755" i="1"/>
  <c r="R755" i="1"/>
  <c r="AU755" i="1"/>
  <c r="AW755" i="1"/>
  <c r="AX755" i="1"/>
  <c r="AY755" i="1"/>
  <c r="AZ755" i="1"/>
  <c r="BA755" i="1"/>
  <c r="V755" i="1"/>
  <c r="W755" i="1"/>
  <c r="X755" i="1"/>
  <c r="BB755" i="1"/>
  <c r="BC755" i="1"/>
  <c r="BD755" i="1"/>
  <c r="BE755" i="1"/>
  <c r="BF755" i="1"/>
  <c r="BG755" i="1"/>
  <c r="BH755" i="1"/>
  <c r="BI755" i="1"/>
  <c r="BJ755" i="1"/>
  <c r="BK755" i="1"/>
  <c r="BM755" i="1"/>
  <c r="BT755" i="1"/>
  <c r="CB755" i="1"/>
  <c r="CC755" i="1"/>
  <c r="CE755" i="1"/>
  <c r="A756" i="1"/>
  <c r="B756" i="1"/>
  <c r="C756" i="1"/>
  <c r="D756" i="1"/>
  <c r="E756" i="1"/>
  <c r="F756" i="1"/>
  <c r="G756" i="1"/>
  <c r="H756" i="1"/>
  <c r="I756" i="1"/>
  <c r="J756" i="1"/>
  <c r="K756" i="1"/>
  <c r="L756" i="1"/>
  <c r="M756" i="1"/>
  <c r="N756" i="1"/>
  <c r="O756" i="1"/>
  <c r="P756" i="1"/>
  <c r="AT756" i="1"/>
  <c r="BL756" i="1"/>
  <c r="BN756" i="1"/>
  <c r="Y756" i="1"/>
  <c r="BO756" i="1"/>
  <c r="BP756" i="1"/>
  <c r="Z756" i="1"/>
  <c r="BQ756" i="1"/>
  <c r="BR756" i="1"/>
  <c r="AA756" i="1"/>
  <c r="BS756" i="1"/>
  <c r="BT756" i="1"/>
  <c r="AB756" i="1"/>
  <c r="BU756" i="1"/>
  <c r="BV756" i="1"/>
  <c r="AC756" i="1"/>
  <c r="BW756" i="1"/>
  <c r="BX756" i="1"/>
  <c r="AD756" i="1"/>
  <c r="BY756" i="1"/>
  <c r="BZ756" i="1"/>
  <c r="AE756" i="1"/>
  <c r="CA756" i="1"/>
  <c r="AF756" i="1"/>
  <c r="CD756" i="1"/>
  <c r="AG756" i="1"/>
  <c r="CF756" i="1"/>
  <c r="CG756" i="1"/>
  <c r="AH756" i="1"/>
  <c r="Q756" i="1"/>
  <c r="AI756" i="1"/>
  <c r="AJ756" i="1"/>
  <c r="AK756" i="1"/>
  <c r="AL756" i="1"/>
  <c r="AM756" i="1"/>
  <c r="AN756" i="1"/>
  <c r="AO756" i="1"/>
  <c r="AQ756" i="1"/>
  <c r="AR756" i="1"/>
  <c r="AS756" i="1"/>
  <c r="R756" i="1"/>
  <c r="AU756" i="1"/>
  <c r="AW756" i="1"/>
  <c r="AX756" i="1"/>
  <c r="AY756" i="1"/>
  <c r="AZ756" i="1"/>
  <c r="BA756" i="1"/>
  <c r="V756" i="1"/>
  <c r="W756" i="1"/>
  <c r="X756" i="1"/>
  <c r="BB756" i="1"/>
  <c r="BC756" i="1"/>
  <c r="BD756" i="1"/>
  <c r="BE756" i="1"/>
  <c r="BF756" i="1"/>
  <c r="BG756" i="1"/>
  <c r="BH756" i="1"/>
  <c r="BI756" i="1"/>
  <c r="BJ756" i="1"/>
  <c r="BK756" i="1"/>
  <c r="BM756" i="1"/>
  <c r="CB756" i="1"/>
  <c r="CC756" i="1"/>
  <c r="CE756" i="1"/>
  <c r="A757" i="1"/>
  <c r="B757" i="1"/>
  <c r="C757" i="1"/>
  <c r="D757" i="1"/>
  <c r="E757" i="1"/>
  <c r="F757" i="1"/>
  <c r="G757" i="1"/>
  <c r="H757" i="1"/>
  <c r="I757" i="1"/>
  <c r="J757" i="1"/>
  <c r="K757" i="1"/>
  <c r="L757" i="1"/>
  <c r="M757" i="1"/>
  <c r="N757" i="1"/>
  <c r="O757" i="1"/>
  <c r="P757" i="1"/>
  <c r="AT757" i="1"/>
  <c r="BL757" i="1"/>
  <c r="BN757" i="1"/>
  <c r="Y757" i="1"/>
  <c r="BO757" i="1"/>
  <c r="BP757" i="1"/>
  <c r="Z757" i="1"/>
  <c r="BQ757" i="1"/>
  <c r="BR757" i="1"/>
  <c r="AA757" i="1"/>
  <c r="BS757" i="1"/>
  <c r="BT757" i="1"/>
  <c r="AB757" i="1"/>
  <c r="BU757" i="1"/>
  <c r="BV757" i="1"/>
  <c r="AC757" i="1"/>
  <c r="BW757" i="1"/>
  <c r="AD757" i="1"/>
  <c r="BY757" i="1"/>
  <c r="AE757" i="1"/>
  <c r="CA757" i="1"/>
  <c r="AF757" i="1"/>
  <c r="CD757" i="1"/>
  <c r="AG757" i="1"/>
  <c r="CF757" i="1"/>
  <c r="CG757" i="1"/>
  <c r="AH757" i="1"/>
  <c r="Q757" i="1"/>
  <c r="AI757" i="1"/>
  <c r="AJ757" i="1"/>
  <c r="AK757" i="1"/>
  <c r="AL757" i="1"/>
  <c r="AM757" i="1"/>
  <c r="AN757" i="1"/>
  <c r="AO757" i="1"/>
  <c r="AQ757" i="1"/>
  <c r="AR757" i="1"/>
  <c r="AS757" i="1"/>
  <c r="R757" i="1"/>
  <c r="AU757" i="1"/>
  <c r="AW757" i="1"/>
  <c r="AX757" i="1"/>
  <c r="AY757" i="1"/>
  <c r="AZ757" i="1"/>
  <c r="BA757" i="1"/>
  <c r="V757" i="1"/>
  <c r="W757" i="1"/>
  <c r="X757" i="1"/>
  <c r="BB757" i="1"/>
  <c r="BC757" i="1"/>
  <c r="BD757" i="1"/>
  <c r="BE757" i="1"/>
  <c r="BF757" i="1"/>
  <c r="BG757" i="1"/>
  <c r="BH757" i="1"/>
  <c r="BI757" i="1"/>
  <c r="BJ757" i="1"/>
  <c r="BK757" i="1"/>
  <c r="BM757" i="1"/>
  <c r="BX757" i="1"/>
  <c r="BZ757" i="1"/>
  <c r="CB757" i="1"/>
  <c r="CC757" i="1"/>
  <c r="CE757" i="1"/>
  <c r="A758" i="1"/>
  <c r="B758" i="1"/>
  <c r="C758" i="1"/>
  <c r="D758" i="1"/>
  <c r="E758" i="1"/>
  <c r="F758" i="1"/>
  <c r="G758" i="1"/>
  <c r="H758" i="1"/>
  <c r="I758" i="1"/>
  <c r="J758" i="1"/>
  <c r="K758" i="1"/>
  <c r="L758" i="1"/>
  <c r="M758" i="1"/>
  <c r="N758" i="1"/>
  <c r="O758" i="1"/>
  <c r="P758" i="1"/>
  <c r="AT758" i="1"/>
  <c r="BL758" i="1"/>
  <c r="BN758" i="1"/>
  <c r="Y758" i="1"/>
  <c r="BO758" i="1"/>
  <c r="BP758" i="1"/>
  <c r="Z758" i="1"/>
  <c r="BQ758" i="1"/>
  <c r="BR758" i="1"/>
  <c r="AA758" i="1"/>
  <c r="BS758" i="1"/>
  <c r="BT758" i="1"/>
  <c r="AB758" i="1"/>
  <c r="BU758" i="1"/>
  <c r="BV758" i="1"/>
  <c r="AC758" i="1"/>
  <c r="BW758" i="1"/>
  <c r="AD758" i="1"/>
  <c r="BY758" i="1"/>
  <c r="AE758" i="1"/>
  <c r="CA758" i="1"/>
  <c r="AF758" i="1"/>
  <c r="CD758" i="1"/>
  <c r="AG758" i="1"/>
  <c r="CF758" i="1"/>
  <c r="CG758" i="1"/>
  <c r="AH758" i="1"/>
  <c r="Q758" i="1"/>
  <c r="AI758" i="1"/>
  <c r="AJ758" i="1"/>
  <c r="AK758" i="1"/>
  <c r="AL758" i="1"/>
  <c r="AM758" i="1"/>
  <c r="AN758" i="1"/>
  <c r="AO758" i="1"/>
  <c r="AQ758" i="1"/>
  <c r="AR758" i="1"/>
  <c r="AS758" i="1"/>
  <c r="R758" i="1"/>
  <c r="AU758" i="1"/>
  <c r="AW758" i="1"/>
  <c r="AX758" i="1"/>
  <c r="AY758" i="1"/>
  <c r="AZ758" i="1"/>
  <c r="BA758" i="1"/>
  <c r="V758" i="1"/>
  <c r="W758" i="1"/>
  <c r="X758" i="1"/>
  <c r="BB758" i="1"/>
  <c r="BC758" i="1"/>
  <c r="BD758" i="1"/>
  <c r="BE758" i="1"/>
  <c r="BF758" i="1"/>
  <c r="BG758" i="1"/>
  <c r="BH758" i="1"/>
  <c r="BI758" i="1"/>
  <c r="BJ758" i="1"/>
  <c r="BK758" i="1"/>
  <c r="BM758" i="1"/>
  <c r="BX758" i="1"/>
  <c r="BZ758" i="1"/>
  <c r="CB758" i="1"/>
  <c r="CC758" i="1"/>
  <c r="CE758" i="1"/>
  <c r="A759" i="1"/>
  <c r="B759" i="1"/>
  <c r="C759" i="1"/>
  <c r="D759" i="1"/>
  <c r="E759" i="1"/>
  <c r="F759" i="1"/>
  <c r="G759" i="1"/>
  <c r="H759" i="1"/>
  <c r="I759" i="1"/>
  <c r="J759" i="1"/>
  <c r="K759" i="1"/>
  <c r="L759" i="1"/>
  <c r="M759" i="1"/>
  <c r="N759" i="1"/>
  <c r="O759" i="1"/>
  <c r="P759" i="1"/>
  <c r="AT759" i="1"/>
  <c r="BL759" i="1"/>
  <c r="BN759" i="1"/>
  <c r="Y759" i="1"/>
  <c r="BO759" i="1"/>
  <c r="BP759" i="1"/>
  <c r="Z759" i="1"/>
  <c r="BQ759" i="1"/>
  <c r="BR759" i="1"/>
  <c r="AA759" i="1"/>
  <c r="BS759" i="1"/>
  <c r="AB759" i="1"/>
  <c r="BU759" i="1"/>
  <c r="AC759" i="1"/>
  <c r="BW759" i="1"/>
  <c r="AD759" i="1"/>
  <c r="BY759" i="1"/>
  <c r="AE759" i="1"/>
  <c r="CA759" i="1"/>
  <c r="AF759" i="1"/>
  <c r="CD759" i="1"/>
  <c r="AG759" i="1"/>
  <c r="CF759" i="1"/>
  <c r="CG759" i="1"/>
  <c r="AH759" i="1"/>
  <c r="Q759" i="1"/>
  <c r="AI759" i="1"/>
  <c r="AJ759" i="1"/>
  <c r="AK759" i="1"/>
  <c r="AL759" i="1"/>
  <c r="AM759" i="1"/>
  <c r="AN759" i="1"/>
  <c r="AO759" i="1"/>
  <c r="AQ759" i="1"/>
  <c r="AR759" i="1"/>
  <c r="AS759" i="1"/>
  <c r="R759" i="1"/>
  <c r="AU759" i="1"/>
  <c r="AW759" i="1"/>
  <c r="AX759" i="1"/>
  <c r="AY759" i="1"/>
  <c r="AZ759" i="1"/>
  <c r="BA759" i="1"/>
  <c r="V759" i="1"/>
  <c r="W759" i="1"/>
  <c r="X759" i="1"/>
  <c r="BB759" i="1"/>
  <c r="BC759" i="1"/>
  <c r="BD759" i="1"/>
  <c r="BE759" i="1"/>
  <c r="BF759" i="1"/>
  <c r="BG759" i="1"/>
  <c r="BH759" i="1"/>
  <c r="BI759" i="1"/>
  <c r="BJ759" i="1"/>
  <c r="BK759" i="1"/>
  <c r="BM759" i="1"/>
  <c r="BT759" i="1"/>
  <c r="BV759" i="1"/>
  <c r="BX759" i="1"/>
  <c r="BZ759" i="1"/>
  <c r="CB759" i="1"/>
  <c r="CC759" i="1"/>
  <c r="CE759" i="1"/>
  <c r="A760" i="1"/>
  <c r="B760" i="1"/>
  <c r="C760" i="1"/>
  <c r="D760" i="1"/>
  <c r="E760" i="1"/>
  <c r="F760" i="1"/>
  <c r="G760" i="1"/>
  <c r="H760" i="1"/>
  <c r="I760" i="1"/>
  <c r="J760" i="1"/>
  <c r="K760" i="1"/>
  <c r="L760" i="1"/>
  <c r="M760" i="1"/>
  <c r="N760" i="1"/>
  <c r="O760" i="1"/>
  <c r="P760" i="1"/>
  <c r="AT760" i="1"/>
  <c r="BL760" i="1"/>
  <c r="BN760" i="1"/>
  <c r="Y760" i="1"/>
  <c r="BO760" i="1"/>
  <c r="BP760" i="1"/>
  <c r="Z760" i="1"/>
  <c r="BQ760" i="1"/>
  <c r="BR760" i="1"/>
  <c r="AA760" i="1"/>
  <c r="BS760" i="1"/>
  <c r="AB760" i="1"/>
  <c r="BU760" i="1"/>
  <c r="BV760" i="1"/>
  <c r="AC760" i="1"/>
  <c r="BW760" i="1"/>
  <c r="BX760" i="1"/>
  <c r="AD760" i="1"/>
  <c r="BY760" i="1"/>
  <c r="BZ760" i="1"/>
  <c r="AE760" i="1"/>
  <c r="CA760" i="1"/>
  <c r="AF760" i="1"/>
  <c r="CD760" i="1"/>
  <c r="AG760" i="1"/>
  <c r="CF760" i="1"/>
  <c r="CG760" i="1"/>
  <c r="AH760" i="1"/>
  <c r="Q760" i="1"/>
  <c r="AI760" i="1"/>
  <c r="AJ760" i="1"/>
  <c r="AK760" i="1"/>
  <c r="AL760" i="1"/>
  <c r="AM760" i="1"/>
  <c r="AN760" i="1"/>
  <c r="AO760" i="1"/>
  <c r="AQ760" i="1"/>
  <c r="AR760" i="1"/>
  <c r="AS760" i="1"/>
  <c r="R760" i="1"/>
  <c r="AU760" i="1"/>
  <c r="AW760" i="1"/>
  <c r="AX760" i="1"/>
  <c r="AY760" i="1"/>
  <c r="AZ760" i="1"/>
  <c r="BA760" i="1"/>
  <c r="V760" i="1"/>
  <c r="BB760" i="1"/>
  <c r="BC760" i="1"/>
  <c r="BD760" i="1"/>
  <c r="BE760" i="1"/>
  <c r="BF760" i="1"/>
  <c r="BG760" i="1"/>
  <c r="BH760" i="1"/>
  <c r="BI760" i="1"/>
  <c r="BJ760" i="1"/>
  <c r="BK760" i="1"/>
  <c r="BM760" i="1"/>
  <c r="BT760" i="1"/>
  <c r="CB760" i="1"/>
  <c r="CC760" i="1"/>
  <c r="CE760" i="1"/>
  <c r="A761" i="1"/>
  <c r="B761" i="1"/>
  <c r="C761" i="1"/>
  <c r="D761" i="1"/>
  <c r="E761" i="1"/>
  <c r="F761" i="1"/>
  <c r="G761" i="1"/>
  <c r="H761" i="1"/>
  <c r="I761" i="1"/>
  <c r="J761" i="1"/>
  <c r="K761" i="1"/>
  <c r="L761" i="1"/>
  <c r="M761" i="1"/>
  <c r="N761" i="1"/>
  <c r="O761" i="1"/>
  <c r="P761" i="1"/>
  <c r="AT761" i="1"/>
  <c r="BL761" i="1"/>
  <c r="BN761" i="1"/>
  <c r="Y761" i="1"/>
  <c r="BO761" i="1"/>
  <c r="BP761" i="1"/>
  <c r="Z761" i="1"/>
  <c r="BQ761" i="1"/>
  <c r="BR761" i="1"/>
  <c r="AA761" i="1"/>
  <c r="BS761" i="1"/>
  <c r="BT761" i="1"/>
  <c r="AB761" i="1"/>
  <c r="BU761" i="1"/>
  <c r="BV761" i="1"/>
  <c r="AC761" i="1"/>
  <c r="BW761" i="1"/>
  <c r="AD761" i="1"/>
  <c r="BY761" i="1"/>
  <c r="AE761" i="1"/>
  <c r="CA761" i="1"/>
  <c r="AF761" i="1"/>
  <c r="CD761" i="1"/>
  <c r="AG761" i="1"/>
  <c r="CF761" i="1"/>
  <c r="CG761" i="1"/>
  <c r="AH761" i="1"/>
  <c r="Q761" i="1"/>
  <c r="AI761" i="1"/>
  <c r="AJ761" i="1"/>
  <c r="AK761" i="1"/>
  <c r="AL761" i="1"/>
  <c r="AM761" i="1"/>
  <c r="AN761" i="1"/>
  <c r="AO761" i="1"/>
  <c r="AQ761" i="1"/>
  <c r="AR761" i="1"/>
  <c r="AS761" i="1"/>
  <c r="R761" i="1"/>
  <c r="AU761" i="1"/>
  <c r="AW761" i="1"/>
  <c r="AX761" i="1"/>
  <c r="AY761" i="1"/>
  <c r="AZ761" i="1"/>
  <c r="BA761" i="1"/>
  <c r="V761" i="1"/>
  <c r="W761" i="1"/>
  <c r="X761" i="1"/>
  <c r="BB761" i="1"/>
  <c r="BC761" i="1"/>
  <c r="BD761" i="1"/>
  <c r="BE761" i="1"/>
  <c r="BF761" i="1"/>
  <c r="BG761" i="1"/>
  <c r="BH761" i="1"/>
  <c r="BI761" i="1"/>
  <c r="BJ761" i="1"/>
  <c r="BK761" i="1"/>
  <c r="BM761" i="1"/>
  <c r="BX761" i="1"/>
  <c r="BZ761" i="1"/>
  <c r="CB761" i="1"/>
  <c r="CC761" i="1"/>
  <c r="CE761" i="1"/>
  <c r="A762" i="1"/>
  <c r="B762" i="1"/>
  <c r="C762" i="1"/>
  <c r="D762" i="1"/>
  <c r="E762" i="1"/>
  <c r="F762" i="1"/>
  <c r="G762" i="1"/>
  <c r="H762" i="1"/>
  <c r="I762" i="1"/>
  <c r="J762" i="1"/>
  <c r="K762" i="1"/>
  <c r="L762" i="1"/>
  <c r="M762" i="1"/>
  <c r="N762" i="1"/>
  <c r="O762" i="1"/>
  <c r="P762" i="1"/>
  <c r="AT762" i="1"/>
  <c r="BL762" i="1"/>
  <c r="BN762" i="1"/>
  <c r="Y762" i="1"/>
  <c r="BO762" i="1"/>
  <c r="BP762" i="1"/>
  <c r="Z762" i="1"/>
  <c r="BQ762" i="1"/>
  <c r="BR762" i="1"/>
  <c r="AA762" i="1"/>
  <c r="BS762" i="1"/>
  <c r="BT762" i="1"/>
  <c r="AB762" i="1"/>
  <c r="BU762" i="1"/>
  <c r="BV762" i="1"/>
  <c r="AC762" i="1"/>
  <c r="BW762" i="1"/>
  <c r="AD762" i="1"/>
  <c r="BY762" i="1"/>
  <c r="AE762" i="1"/>
  <c r="CA762" i="1"/>
  <c r="AF762" i="1"/>
  <c r="CD762" i="1"/>
  <c r="AG762" i="1"/>
  <c r="CF762" i="1"/>
  <c r="CG762" i="1"/>
  <c r="AH762" i="1"/>
  <c r="Q762" i="1"/>
  <c r="AI762" i="1"/>
  <c r="AJ762" i="1"/>
  <c r="AK762" i="1"/>
  <c r="AL762" i="1"/>
  <c r="AM762" i="1"/>
  <c r="AN762" i="1"/>
  <c r="AO762" i="1"/>
  <c r="AQ762" i="1"/>
  <c r="AR762" i="1"/>
  <c r="AS762" i="1"/>
  <c r="R762" i="1"/>
  <c r="AU762" i="1"/>
  <c r="AW762" i="1"/>
  <c r="AX762" i="1"/>
  <c r="AY762" i="1"/>
  <c r="AZ762" i="1"/>
  <c r="BA762" i="1"/>
  <c r="V762" i="1"/>
  <c r="W762" i="1"/>
  <c r="X762" i="1"/>
  <c r="BB762" i="1"/>
  <c r="BC762" i="1"/>
  <c r="BD762" i="1"/>
  <c r="BE762" i="1"/>
  <c r="BF762" i="1"/>
  <c r="BG762" i="1"/>
  <c r="BH762" i="1"/>
  <c r="BI762" i="1"/>
  <c r="BJ762" i="1"/>
  <c r="BK762" i="1"/>
  <c r="BM762" i="1"/>
  <c r="BX762" i="1"/>
  <c r="BZ762" i="1"/>
  <c r="CB762" i="1"/>
  <c r="CC762" i="1"/>
  <c r="CE762" i="1"/>
  <c r="A763" i="1"/>
  <c r="B763" i="1"/>
  <c r="C763" i="1"/>
  <c r="D763" i="1"/>
  <c r="E763" i="1"/>
  <c r="F763" i="1"/>
  <c r="G763" i="1"/>
  <c r="H763" i="1"/>
  <c r="I763" i="1"/>
  <c r="J763" i="1"/>
  <c r="K763" i="1"/>
  <c r="L763" i="1"/>
  <c r="M763" i="1"/>
  <c r="N763" i="1"/>
  <c r="O763" i="1"/>
  <c r="P763" i="1"/>
  <c r="AT763" i="1"/>
  <c r="BL763" i="1"/>
  <c r="BN763" i="1"/>
  <c r="Y763" i="1"/>
  <c r="BO763" i="1"/>
  <c r="BP763" i="1"/>
  <c r="Z763" i="1"/>
  <c r="BQ763" i="1"/>
  <c r="BR763" i="1"/>
  <c r="AA763" i="1"/>
  <c r="BS763" i="1"/>
  <c r="BT763" i="1"/>
  <c r="AB763" i="1"/>
  <c r="BU763" i="1"/>
  <c r="BV763" i="1"/>
  <c r="AC763" i="1"/>
  <c r="BW763" i="1"/>
  <c r="BX763" i="1"/>
  <c r="AD763" i="1"/>
  <c r="BY763" i="1"/>
  <c r="BZ763" i="1"/>
  <c r="AE763" i="1"/>
  <c r="CA763" i="1"/>
  <c r="AF763" i="1"/>
  <c r="CD763" i="1"/>
  <c r="AG763" i="1"/>
  <c r="CF763" i="1"/>
  <c r="CG763" i="1"/>
  <c r="AH763" i="1"/>
  <c r="Q763" i="1"/>
  <c r="AI763" i="1"/>
  <c r="AJ763" i="1"/>
  <c r="AK763" i="1"/>
  <c r="AL763" i="1"/>
  <c r="AM763" i="1"/>
  <c r="AN763" i="1"/>
  <c r="AO763" i="1"/>
  <c r="AQ763" i="1"/>
  <c r="AR763" i="1"/>
  <c r="AS763" i="1"/>
  <c r="R763" i="1"/>
  <c r="AU763" i="1"/>
  <c r="AW763" i="1"/>
  <c r="AX763" i="1"/>
  <c r="AY763" i="1"/>
  <c r="AZ763" i="1"/>
  <c r="BA763" i="1"/>
  <c r="V763" i="1"/>
  <c r="W763" i="1"/>
  <c r="X763" i="1"/>
  <c r="BB763" i="1"/>
  <c r="BC763" i="1"/>
  <c r="BD763" i="1"/>
  <c r="BE763" i="1"/>
  <c r="BF763" i="1"/>
  <c r="BG763" i="1"/>
  <c r="BH763" i="1"/>
  <c r="BI763" i="1"/>
  <c r="BJ763" i="1"/>
  <c r="BK763" i="1"/>
  <c r="BM763" i="1"/>
  <c r="CB763" i="1"/>
  <c r="CC763" i="1"/>
  <c r="CE763" i="1"/>
  <c r="A764" i="1"/>
  <c r="B764" i="1"/>
  <c r="C764" i="1"/>
  <c r="D764" i="1"/>
  <c r="E764" i="1"/>
  <c r="F764" i="1"/>
  <c r="G764" i="1"/>
  <c r="H764" i="1"/>
  <c r="I764" i="1"/>
  <c r="J764" i="1"/>
  <c r="K764" i="1"/>
  <c r="L764" i="1"/>
  <c r="M764" i="1"/>
  <c r="N764" i="1"/>
  <c r="O764" i="1"/>
  <c r="P764" i="1"/>
  <c r="AT764" i="1"/>
  <c r="BL764" i="1"/>
  <c r="Y764" i="1"/>
  <c r="BO764" i="1"/>
  <c r="Z764" i="1"/>
  <c r="BQ764" i="1"/>
  <c r="AA764" i="1"/>
  <c r="BS764" i="1"/>
  <c r="AB764" i="1"/>
  <c r="BU764" i="1"/>
  <c r="AC764" i="1"/>
  <c r="BW764" i="1"/>
  <c r="AD764" i="1"/>
  <c r="BY764" i="1"/>
  <c r="AE764" i="1"/>
  <c r="CA764" i="1"/>
  <c r="AF764" i="1"/>
  <c r="CD764" i="1"/>
  <c r="AG764" i="1"/>
  <c r="CF764" i="1"/>
  <c r="CG764" i="1"/>
  <c r="AH764" i="1"/>
  <c r="Q764" i="1"/>
  <c r="AI764" i="1"/>
  <c r="AJ764" i="1"/>
  <c r="AK764" i="1"/>
  <c r="AL764" i="1"/>
  <c r="AM764" i="1"/>
  <c r="AN764" i="1"/>
  <c r="AO764" i="1"/>
  <c r="AQ764" i="1"/>
  <c r="AR764" i="1"/>
  <c r="AS764" i="1"/>
  <c r="R764" i="1"/>
  <c r="AU764" i="1"/>
  <c r="AW764" i="1"/>
  <c r="AX764" i="1"/>
  <c r="AY764" i="1"/>
  <c r="AZ764" i="1"/>
  <c r="BA764" i="1"/>
  <c r="V764" i="1"/>
  <c r="W764" i="1"/>
  <c r="X764" i="1"/>
  <c r="BB764" i="1"/>
  <c r="BC764" i="1"/>
  <c r="BD764" i="1"/>
  <c r="BE764" i="1"/>
  <c r="BF764" i="1"/>
  <c r="BG764" i="1"/>
  <c r="BH764" i="1"/>
  <c r="BI764" i="1"/>
  <c r="BJ764" i="1"/>
  <c r="BK764" i="1"/>
  <c r="BM764" i="1"/>
  <c r="BN764" i="1"/>
  <c r="BP764" i="1"/>
  <c r="BR764" i="1"/>
  <c r="BT764" i="1"/>
  <c r="BV764" i="1"/>
  <c r="BX764" i="1"/>
  <c r="BZ764" i="1"/>
  <c r="CB764" i="1"/>
  <c r="CC764" i="1"/>
  <c r="CE764" i="1"/>
  <c r="A765" i="1"/>
  <c r="B765" i="1"/>
  <c r="C765" i="1"/>
  <c r="D765" i="1"/>
  <c r="E765" i="1"/>
  <c r="F765" i="1"/>
  <c r="G765" i="1"/>
  <c r="H765" i="1"/>
  <c r="I765" i="1"/>
  <c r="J765" i="1"/>
  <c r="K765" i="1"/>
  <c r="L765" i="1"/>
  <c r="M765" i="1"/>
  <c r="N765" i="1"/>
  <c r="O765" i="1"/>
  <c r="P765" i="1"/>
  <c r="AT765" i="1"/>
  <c r="BL765" i="1"/>
  <c r="Y765" i="1"/>
  <c r="BO765" i="1"/>
  <c r="Z765" i="1"/>
  <c r="BQ765" i="1"/>
  <c r="BR765" i="1"/>
  <c r="AA765" i="1"/>
  <c r="BS765" i="1"/>
  <c r="AB765" i="1"/>
  <c r="BU765" i="1"/>
  <c r="AC765" i="1"/>
  <c r="BW765" i="1"/>
  <c r="AD765" i="1"/>
  <c r="BY765" i="1"/>
  <c r="AE765" i="1"/>
  <c r="CA765" i="1"/>
  <c r="AF765" i="1"/>
  <c r="CD765" i="1"/>
  <c r="AG765" i="1"/>
  <c r="CF765" i="1"/>
  <c r="CG765" i="1"/>
  <c r="AH765" i="1"/>
  <c r="Q765" i="1"/>
  <c r="AI765" i="1"/>
  <c r="AJ765" i="1"/>
  <c r="AK765" i="1"/>
  <c r="AL765" i="1"/>
  <c r="AM765" i="1"/>
  <c r="AN765" i="1"/>
  <c r="AO765" i="1"/>
  <c r="AQ765" i="1"/>
  <c r="AR765" i="1"/>
  <c r="AS765" i="1"/>
  <c r="R765" i="1"/>
  <c r="AU765" i="1"/>
  <c r="AW765" i="1"/>
  <c r="AX765" i="1"/>
  <c r="AY765" i="1"/>
  <c r="AZ765" i="1"/>
  <c r="BA765" i="1"/>
  <c r="V765" i="1"/>
  <c r="W765" i="1"/>
  <c r="X765" i="1"/>
  <c r="BB765" i="1"/>
  <c r="BC765" i="1"/>
  <c r="BD765" i="1"/>
  <c r="BE765" i="1"/>
  <c r="BF765" i="1"/>
  <c r="BG765" i="1"/>
  <c r="BH765" i="1"/>
  <c r="BI765" i="1"/>
  <c r="BJ765" i="1"/>
  <c r="BK765" i="1"/>
  <c r="BM765" i="1"/>
  <c r="BN765" i="1"/>
  <c r="BP765" i="1"/>
  <c r="BT765" i="1"/>
  <c r="BV765" i="1"/>
  <c r="BX765" i="1"/>
  <c r="BZ765" i="1"/>
  <c r="CB765" i="1"/>
  <c r="CC765" i="1"/>
  <c r="CE765" i="1"/>
  <c r="A766" i="1"/>
  <c r="B766" i="1"/>
  <c r="C766" i="1"/>
  <c r="D766" i="1"/>
  <c r="E766" i="1"/>
  <c r="F766" i="1"/>
  <c r="G766" i="1"/>
  <c r="H766" i="1"/>
  <c r="I766" i="1"/>
  <c r="J766" i="1"/>
  <c r="K766" i="1"/>
  <c r="L766" i="1"/>
  <c r="M766" i="1"/>
  <c r="N766" i="1"/>
  <c r="O766" i="1"/>
  <c r="P766" i="1"/>
  <c r="AT766" i="1"/>
  <c r="BL766" i="1"/>
  <c r="BN766" i="1"/>
  <c r="Y766" i="1"/>
  <c r="BO766" i="1"/>
  <c r="BP766" i="1"/>
  <c r="Z766" i="1"/>
  <c r="BQ766" i="1"/>
  <c r="BR766" i="1"/>
  <c r="AA766" i="1"/>
  <c r="BS766" i="1"/>
  <c r="BT766" i="1"/>
  <c r="AB766" i="1"/>
  <c r="BU766" i="1"/>
  <c r="BV766" i="1"/>
  <c r="AC766" i="1"/>
  <c r="BW766" i="1"/>
  <c r="BX766" i="1"/>
  <c r="AD766" i="1"/>
  <c r="BY766" i="1"/>
  <c r="BZ766" i="1"/>
  <c r="AE766" i="1"/>
  <c r="CA766" i="1"/>
  <c r="AF766" i="1"/>
  <c r="CD766" i="1"/>
  <c r="AG766" i="1"/>
  <c r="CF766" i="1"/>
  <c r="CG766" i="1"/>
  <c r="AH766" i="1"/>
  <c r="Q766" i="1"/>
  <c r="AI766" i="1"/>
  <c r="AJ766" i="1"/>
  <c r="AK766" i="1"/>
  <c r="AL766" i="1"/>
  <c r="AM766" i="1"/>
  <c r="AN766" i="1"/>
  <c r="AO766" i="1"/>
  <c r="AQ766" i="1"/>
  <c r="AR766" i="1"/>
  <c r="AS766" i="1"/>
  <c r="R766" i="1"/>
  <c r="AU766" i="1"/>
  <c r="AW766" i="1"/>
  <c r="AX766" i="1"/>
  <c r="AY766" i="1"/>
  <c r="AZ766" i="1"/>
  <c r="BA766" i="1"/>
  <c r="V766" i="1"/>
  <c r="X766" i="1"/>
  <c r="W766" i="1"/>
  <c r="BB766" i="1"/>
  <c r="BC766" i="1"/>
  <c r="BD766" i="1"/>
  <c r="BE766" i="1"/>
  <c r="BF766" i="1"/>
  <c r="BG766" i="1"/>
  <c r="BH766" i="1"/>
  <c r="BI766" i="1"/>
  <c r="BJ766" i="1"/>
  <c r="BK766" i="1"/>
  <c r="BM766" i="1"/>
  <c r="CB766" i="1"/>
  <c r="CC766" i="1"/>
  <c r="CE766" i="1"/>
  <c r="A767" i="1"/>
  <c r="B767" i="1"/>
  <c r="C767" i="1"/>
  <c r="D767" i="1"/>
  <c r="E767" i="1"/>
  <c r="F767" i="1"/>
  <c r="G767" i="1"/>
  <c r="H767" i="1"/>
  <c r="I767" i="1"/>
  <c r="J767" i="1"/>
  <c r="K767" i="1"/>
  <c r="L767" i="1"/>
  <c r="M767" i="1"/>
  <c r="N767" i="1"/>
  <c r="O767" i="1"/>
  <c r="P767" i="1"/>
  <c r="AT767" i="1"/>
  <c r="BL767" i="1"/>
  <c r="Y767" i="1"/>
  <c r="BO767" i="1"/>
  <c r="Z767" i="1"/>
  <c r="BQ767" i="1"/>
  <c r="AA767" i="1"/>
  <c r="BS767" i="1"/>
  <c r="AB767" i="1"/>
  <c r="BU767" i="1"/>
  <c r="AC767" i="1"/>
  <c r="BW767" i="1"/>
  <c r="AD767" i="1"/>
  <c r="BY767" i="1"/>
  <c r="AE767" i="1"/>
  <c r="CA767" i="1"/>
  <c r="AF767" i="1"/>
  <c r="CD767" i="1"/>
  <c r="AG767" i="1"/>
  <c r="CF767" i="1"/>
  <c r="CG767" i="1"/>
  <c r="AH767" i="1"/>
  <c r="Q767" i="1"/>
  <c r="AI767" i="1"/>
  <c r="AJ767" i="1"/>
  <c r="AK767" i="1"/>
  <c r="AL767" i="1"/>
  <c r="AM767" i="1"/>
  <c r="AN767" i="1"/>
  <c r="AO767" i="1"/>
  <c r="AQ767" i="1"/>
  <c r="AR767" i="1"/>
  <c r="AS767" i="1"/>
  <c r="R767" i="1"/>
  <c r="AU767" i="1"/>
  <c r="AW767" i="1"/>
  <c r="AX767" i="1"/>
  <c r="AY767" i="1"/>
  <c r="AZ767" i="1"/>
  <c r="BA767" i="1"/>
  <c r="V767" i="1"/>
  <c r="X767" i="1"/>
  <c r="W767" i="1"/>
  <c r="BB767" i="1"/>
  <c r="BC767" i="1"/>
  <c r="BD767" i="1"/>
  <c r="BE767" i="1"/>
  <c r="BF767" i="1"/>
  <c r="BG767" i="1"/>
  <c r="BH767" i="1"/>
  <c r="BI767" i="1"/>
  <c r="BJ767" i="1"/>
  <c r="BK767" i="1"/>
  <c r="BM767" i="1"/>
  <c r="BN767" i="1"/>
  <c r="BP767" i="1"/>
  <c r="BR767" i="1"/>
  <c r="BT767" i="1"/>
  <c r="BV767" i="1"/>
  <c r="BX767" i="1"/>
  <c r="BZ767" i="1"/>
  <c r="CB767" i="1"/>
  <c r="CC767" i="1"/>
  <c r="CE767" i="1"/>
  <c r="A768" i="1"/>
  <c r="B768" i="1"/>
  <c r="C768" i="1"/>
  <c r="D768" i="1"/>
  <c r="E768" i="1"/>
  <c r="F768" i="1"/>
  <c r="G768" i="1"/>
  <c r="H768" i="1"/>
  <c r="I768" i="1"/>
  <c r="J768" i="1"/>
  <c r="K768" i="1"/>
  <c r="L768" i="1"/>
  <c r="M768" i="1"/>
  <c r="N768" i="1"/>
  <c r="O768" i="1"/>
  <c r="P768" i="1"/>
  <c r="AT768" i="1"/>
  <c r="BL768" i="1"/>
  <c r="BN768" i="1"/>
  <c r="Y768" i="1"/>
  <c r="BO768" i="1"/>
  <c r="BP768" i="1"/>
  <c r="Z768" i="1"/>
  <c r="BQ768" i="1"/>
  <c r="BR768" i="1"/>
  <c r="AA768" i="1"/>
  <c r="BS768" i="1"/>
  <c r="AB768" i="1"/>
  <c r="BU768" i="1"/>
  <c r="BV768" i="1"/>
  <c r="AC768" i="1"/>
  <c r="BW768" i="1"/>
  <c r="AD768" i="1"/>
  <c r="BY768" i="1"/>
  <c r="AE768" i="1"/>
  <c r="CA768" i="1"/>
  <c r="AF768" i="1"/>
  <c r="CD768" i="1"/>
  <c r="AG768" i="1"/>
  <c r="CF768" i="1"/>
  <c r="CG768" i="1"/>
  <c r="AH768" i="1"/>
  <c r="Q768" i="1"/>
  <c r="AI768" i="1"/>
  <c r="AJ768" i="1"/>
  <c r="AK768" i="1"/>
  <c r="AL768" i="1"/>
  <c r="AM768" i="1"/>
  <c r="AN768" i="1"/>
  <c r="AO768" i="1"/>
  <c r="AQ768" i="1"/>
  <c r="AR768" i="1"/>
  <c r="AS768" i="1"/>
  <c r="R768" i="1"/>
  <c r="AU768" i="1"/>
  <c r="AW768" i="1"/>
  <c r="AX768" i="1"/>
  <c r="AY768" i="1"/>
  <c r="AZ768" i="1"/>
  <c r="BA768" i="1"/>
  <c r="V768" i="1"/>
  <c r="W768" i="1"/>
  <c r="X768" i="1"/>
  <c r="BB768" i="1"/>
  <c r="BC768" i="1"/>
  <c r="BD768" i="1"/>
  <c r="BE768" i="1"/>
  <c r="BF768" i="1"/>
  <c r="BG768" i="1"/>
  <c r="BH768" i="1"/>
  <c r="BI768" i="1"/>
  <c r="BJ768" i="1"/>
  <c r="BK768" i="1"/>
  <c r="BM768" i="1"/>
  <c r="BT768" i="1"/>
  <c r="BX768" i="1"/>
  <c r="BZ768" i="1"/>
  <c r="CB768" i="1"/>
  <c r="CC768" i="1"/>
  <c r="CE768" i="1"/>
  <c r="A769" i="1"/>
  <c r="B769" i="1"/>
  <c r="C769" i="1"/>
  <c r="D769" i="1"/>
  <c r="E769" i="1"/>
  <c r="F769" i="1"/>
  <c r="G769" i="1"/>
  <c r="H769" i="1"/>
  <c r="I769" i="1"/>
  <c r="J769" i="1"/>
  <c r="K769" i="1"/>
  <c r="L769" i="1"/>
  <c r="M769" i="1"/>
  <c r="N769" i="1"/>
  <c r="O769" i="1"/>
  <c r="P769" i="1"/>
  <c r="AT769" i="1"/>
  <c r="BL769" i="1"/>
  <c r="BN769" i="1"/>
  <c r="Y769" i="1"/>
  <c r="BO769" i="1"/>
  <c r="BP769" i="1"/>
  <c r="Z769" i="1"/>
  <c r="BQ769" i="1"/>
  <c r="BR769" i="1"/>
  <c r="AA769" i="1"/>
  <c r="BS769" i="1"/>
  <c r="BT769" i="1"/>
  <c r="AB769" i="1"/>
  <c r="BU769" i="1"/>
  <c r="BV769" i="1"/>
  <c r="AC769" i="1"/>
  <c r="BW769" i="1"/>
  <c r="AD769" i="1"/>
  <c r="BY769" i="1"/>
  <c r="AE769" i="1"/>
  <c r="CA769" i="1"/>
  <c r="AF769" i="1"/>
  <c r="CD769" i="1"/>
  <c r="AG769" i="1"/>
  <c r="CF769" i="1"/>
  <c r="CG769" i="1"/>
  <c r="AH769" i="1"/>
  <c r="Q769" i="1"/>
  <c r="AI769" i="1"/>
  <c r="AJ769" i="1"/>
  <c r="AK769" i="1"/>
  <c r="AL769" i="1"/>
  <c r="AM769" i="1"/>
  <c r="AN769" i="1"/>
  <c r="AO769" i="1"/>
  <c r="AQ769" i="1"/>
  <c r="AR769" i="1"/>
  <c r="AS769" i="1"/>
  <c r="R769" i="1"/>
  <c r="AU769" i="1"/>
  <c r="AW769" i="1"/>
  <c r="AX769" i="1"/>
  <c r="AY769" i="1"/>
  <c r="AZ769" i="1"/>
  <c r="BA769" i="1"/>
  <c r="V769" i="1"/>
  <c r="W769" i="1"/>
  <c r="X769" i="1"/>
  <c r="BB769" i="1"/>
  <c r="BC769" i="1"/>
  <c r="BD769" i="1"/>
  <c r="BE769" i="1"/>
  <c r="BF769" i="1"/>
  <c r="BG769" i="1"/>
  <c r="BH769" i="1"/>
  <c r="BI769" i="1"/>
  <c r="BJ769" i="1"/>
  <c r="BK769" i="1"/>
  <c r="BM769" i="1"/>
  <c r="BX769" i="1"/>
  <c r="BZ769" i="1"/>
  <c r="CB769" i="1"/>
  <c r="CC769" i="1"/>
  <c r="CE769" i="1"/>
  <c r="A770" i="1"/>
  <c r="B770" i="1"/>
  <c r="C770" i="1"/>
  <c r="D770" i="1"/>
  <c r="E770" i="1"/>
  <c r="F770" i="1"/>
  <c r="G770" i="1"/>
  <c r="H770" i="1"/>
  <c r="I770" i="1"/>
  <c r="J770" i="1"/>
  <c r="K770" i="1"/>
  <c r="L770" i="1"/>
  <c r="M770" i="1"/>
  <c r="N770" i="1"/>
  <c r="O770" i="1"/>
  <c r="P770" i="1"/>
  <c r="AT770" i="1"/>
  <c r="BL770" i="1"/>
  <c r="BN770" i="1"/>
  <c r="Y770" i="1"/>
  <c r="BO770" i="1"/>
  <c r="BP770" i="1"/>
  <c r="Z770" i="1"/>
  <c r="BQ770" i="1"/>
  <c r="BR770" i="1"/>
  <c r="AA770" i="1"/>
  <c r="BS770" i="1"/>
  <c r="AB770" i="1"/>
  <c r="BU770" i="1"/>
  <c r="BV770" i="1"/>
  <c r="AC770" i="1"/>
  <c r="BW770" i="1"/>
  <c r="AD770" i="1"/>
  <c r="BY770" i="1"/>
  <c r="AE770" i="1"/>
  <c r="CA770" i="1"/>
  <c r="AF770" i="1"/>
  <c r="CD770" i="1"/>
  <c r="AG770" i="1"/>
  <c r="CF770" i="1"/>
  <c r="CG770" i="1"/>
  <c r="AH770" i="1"/>
  <c r="Q770" i="1"/>
  <c r="AI770" i="1"/>
  <c r="AJ770" i="1"/>
  <c r="AK770" i="1"/>
  <c r="AL770" i="1"/>
  <c r="AM770" i="1"/>
  <c r="AN770" i="1"/>
  <c r="AO770" i="1"/>
  <c r="AQ770" i="1"/>
  <c r="AR770" i="1"/>
  <c r="AS770" i="1"/>
  <c r="R770" i="1"/>
  <c r="AU770" i="1"/>
  <c r="AW770" i="1"/>
  <c r="AX770" i="1"/>
  <c r="AY770" i="1"/>
  <c r="AZ770" i="1"/>
  <c r="BA770" i="1"/>
  <c r="V770" i="1"/>
  <c r="BB770" i="1"/>
  <c r="BC770" i="1"/>
  <c r="BD770" i="1"/>
  <c r="BE770" i="1"/>
  <c r="BF770" i="1"/>
  <c r="BG770" i="1"/>
  <c r="BH770" i="1"/>
  <c r="BI770" i="1"/>
  <c r="BJ770" i="1"/>
  <c r="BK770" i="1"/>
  <c r="BM770" i="1"/>
  <c r="BT770" i="1"/>
  <c r="BX770" i="1"/>
  <c r="BZ770" i="1"/>
  <c r="CB770" i="1"/>
  <c r="CC770" i="1"/>
  <c r="CE770" i="1"/>
  <c r="A771" i="1"/>
  <c r="B771" i="1"/>
  <c r="C771" i="1"/>
  <c r="D771" i="1"/>
  <c r="E771" i="1"/>
  <c r="F771" i="1"/>
  <c r="G771" i="1"/>
  <c r="H771" i="1"/>
  <c r="I771" i="1"/>
  <c r="J771" i="1"/>
  <c r="K771" i="1"/>
  <c r="L771" i="1"/>
  <c r="M771" i="1"/>
  <c r="N771" i="1"/>
  <c r="O771" i="1"/>
  <c r="P771" i="1"/>
  <c r="AT771" i="1"/>
  <c r="BL771" i="1"/>
  <c r="BN771" i="1"/>
  <c r="Y771" i="1"/>
  <c r="BO771" i="1"/>
  <c r="BP771" i="1"/>
  <c r="Z771" i="1"/>
  <c r="BQ771" i="1"/>
  <c r="BR771" i="1"/>
  <c r="AA771" i="1"/>
  <c r="BS771" i="1"/>
  <c r="BT771" i="1"/>
  <c r="AB771" i="1"/>
  <c r="BU771" i="1"/>
  <c r="BV771" i="1"/>
  <c r="AC771" i="1"/>
  <c r="BW771" i="1"/>
  <c r="AD771" i="1"/>
  <c r="BY771" i="1"/>
  <c r="AE771" i="1"/>
  <c r="CA771" i="1"/>
  <c r="AF771" i="1"/>
  <c r="CD771" i="1"/>
  <c r="AG771" i="1"/>
  <c r="CF771" i="1"/>
  <c r="CG771" i="1"/>
  <c r="AH771" i="1"/>
  <c r="Q771" i="1"/>
  <c r="AI771" i="1"/>
  <c r="AJ771" i="1"/>
  <c r="AK771" i="1"/>
  <c r="AL771" i="1"/>
  <c r="AM771" i="1"/>
  <c r="AN771" i="1"/>
  <c r="AO771" i="1"/>
  <c r="AQ771" i="1"/>
  <c r="AR771" i="1"/>
  <c r="AS771" i="1"/>
  <c r="R771" i="1"/>
  <c r="AU771" i="1"/>
  <c r="AW771" i="1"/>
  <c r="AX771" i="1"/>
  <c r="AY771" i="1"/>
  <c r="AZ771" i="1"/>
  <c r="BA771" i="1"/>
  <c r="V771" i="1"/>
  <c r="BB771" i="1"/>
  <c r="BC771" i="1"/>
  <c r="BD771" i="1"/>
  <c r="BE771" i="1"/>
  <c r="BF771" i="1"/>
  <c r="BG771" i="1"/>
  <c r="BH771" i="1"/>
  <c r="BI771" i="1"/>
  <c r="BJ771" i="1"/>
  <c r="BK771" i="1"/>
  <c r="BM771" i="1"/>
  <c r="BX771" i="1"/>
  <c r="BZ771" i="1"/>
  <c r="CB771" i="1"/>
  <c r="CC771" i="1"/>
  <c r="CE771" i="1"/>
  <c r="A772" i="1"/>
  <c r="B772" i="1"/>
  <c r="C772" i="1"/>
  <c r="D772" i="1"/>
  <c r="E772" i="1"/>
  <c r="F772" i="1"/>
  <c r="G772" i="1"/>
  <c r="H772" i="1"/>
  <c r="I772" i="1"/>
  <c r="J772" i="1"/>
  <c r="K772" i="1"/>
  <c r="L772" i="1"/>
  <c r="M772" i="1"/>
  <c r="N772" i="1"/>
  <c r="O772" i="1"/>
  <c r="P772" i="1"/>
  <c r="AT772" i="1"/>
  <c r="BL772" i="1"/>
  <c r="Y772" i="1"/>
  <c r="BO772" i="1"/>
  <c r="Z772" i="1"/>
  <c r="BQ772" i="1"/>
  <c r="BR772" i="1"/>
  <c r="AA772" i="1"/>
  <c r="BS772" i="1"/>
  <c r="AB772" i="1"/>
  <c r="BU772" i="1"/>
  <c r="BV772" i="1"/>
  <c r="AC772" i="1"/>
  <c r="BW772" i="1"/>
  <c r="AD772" i="1"/>
  <c r="BY772" i="1"/>
  <c r="AE772" i="1"/>
  <c r="CA772" i="1"/>
  <c r="AF772" i="1"/>
  <c r="CD772" i="1"/>
  <c r="AG772" i="1"/>
  <c r="CF772" i="1"/>
  <c r="CG772" i="1"/>
  <c r="AH772" i="1"/>
  <c r="Q772" i="1"/>
  <c r="AI772" i="1"/>
  <c r="AJ772" i="1"/>
  <c r="AK772" i="1"/>
  <c r="AL772" i="1"/>
  <c r="AM772" i="1"/>
  <c r="AN772" i="1"/>
  <c r="AO772" i="1"/>
  <c r="AQ772" i="1"/>
  <c r="AR772" i="1"/>
  <c r="AS772" i="1"/>
  <c r="R772" i="1"/>
  <c r="AU772" i="1"/>
  <c r="AW772" i="1"/>
  <c r="AX772" i="1"/>
  <c r="AY772" i="1"/>
  <c r="AZ772" i="1"/>
  <c r="BA772" i="1"/>
  <c r="V772" i="1"/>
  <c r="BB772" i="1"/>
  <c r="BC772" i="1"/>
  <c r="BD772" i="1"/>
  <c r="BE772" i="1"/>
  <c r="BF772" i="1"/>
  <c r="BG772" i="1"/>
  <c r="BH772" i="1"/>
  <c r="BI772" i="1"/>
  <c r="BJ772" i="1"/>
  <c r="BK772" i="1"/>
  <c r="BM772" i="1"/>
  <c r="BN772" i="1"/>
  <c r="BP772" i="1"/>
  <c r="BT772" i="1"/>
  <c r="BX772" i="1"/>
  <c r="BZ772" i="1"/>
  <c r="CB772" i="1"/>
  <c r="CC772" i="1"/>
  <c r="CE772" i="1"/>
  <c r="A773" i="1"/>
  <c r="B773" i="1"/>
  <c r="C773" i="1"/>
  <c r="D773" i="1"/>
  <c r="E773" i="1"/>
  <c r="F773" i="1"/>
  <c r="G773" i="1"/>
  <c r="H773" i="1"/>
  <c r="I773" i="1"/>
  <c r="J773" i="1"/>
  <c r="K773" i="1"/>
  <c r="L773" i="1"/>
  <c r="M773" i="1"/>
  <c r="N773" i="1"/>
  <c r="O773" i="1"/>
  <c r="P773" i="1"/>
  <c r="AT773" i="1"/>
  <c r="BL773" i="1"/>
  <c r="BN773" i="1"/>
  <c r="Y773" i="1"/>
  <c r="BO773" i="1"/>
  <c r="BP773" i="1"/>
  <c r="Z773" i="1"/>
  <c r="BQ773" i="1"/>
  <c r="BR773" i="1"/>
  <c r="AA773" i="1"/>
  <c r="BS773" i="1"/>
  <c r="AB773" i="1"/>
  <c r="BU773" i="1"/>
  <c r="BV773" i="1"/>
  <c r="AC773" i="1"/>
  <c r="BW773" i="1"/>
  <c r="BX773" i="1"/>
  <c r="AD773" i="1"/>
  <c r="BY773" i="1"/>
  <c r="BZ773" i="1"/>
  <c r="AE773" i="1"/>
  <c r="CA773" i="1"/>
  <c r="AF773" i="1"/>
  <c r="CD773" i="1"/>
  <c r="AG773" i="1"/>
  <c r="CF773" i="1"/>
  <c r="CG773" i="1"/>
  <c r="AH773" i="1"/>
  <c r="Q773" i="1"/>
  <c r="AI773" i="1"/>
  <c r="AJ773" i="1"/>
  <c r="AK773" i="1"/>
  <c r="AL773" i="1"/>
  <c r="AM773" i="1"/>
  <c r="AN773" i="1"/>
  <c r="AO773" i="1"/>
  <c r="AQ773" i="1"/>
  <c r="AR773" i="1"/>
  <c r="AS773" i="1"/>
  <c r="R773" i="1"/>
  <c r="AU773" i="1"/>
  <c r="AW773" i="1"/>
  <c r="AX773" i="1"/>
  <c r="AY773" i="1"/>
  <c r="AZ773" i="1"/>
  <c r="BA773" i="1"/>
  <c r="V773" i="1"/>
  <c r="X773" i="1"/>
  <c r="W773" i="1"/>
  <c r="BB773" i="1"/>
  <c r="BC773" i="1"/>
  <c r="BD773" i="1"/>
  <c r="BE773" i="1"/>
  <c r="BF773" i="1"/>
  <c r="BG773" i="1"/>
  <c r="BH773" i="1"/>
  <c r="BI773" i="1"/>
  <c r="BJ773" i="1"/>
  <c r="BK773" i="1"/>
  <c r="BM773" i="1"/>
  <c r="BT773" i="1"/>
  <c r="CB773" i="1"/>
  <c r="CC773" i="1"/>
  <c r="CE773" i="1"/>
  <c r="A774" i="1"/>
  <c r="B774" i="1"/>
  <c r="C774" i="1"/>
  <c r="D774" i="1"/>
  <c r="E774" i="1"/>
  <c r="F774" i="1"/>
  <c r="G774" i="1"/>
  <c r="H774" i="1"/>
  <c r="I774" i="1"/>
  <c r="J774" i="1"/>
  <c r="K774" i="1"/>
  <c r="L774" i="1"/>
  <c r="M774" i="1"/>
  <c r="N774" i="1"/>
  <c r="O774" i="1"/>
  <c r="P774" i="1"/>
  <c r="AT774" i="1"/>
  <c r="BL774" i="1"/>
  <c r="BN774" i="1"/>
  <c r="Y774" i="1"/>
  <c r="BO774" i="1"/>
  <c r="Z774" i="1"/>
  <c r="BQ774" i="1"/>
  <c r="AA774" i="1"/>
  <c r="BS774" i="1"/>
  <c r="AB774" i="1"/>
  <c r="BU774" i="1"/>
  <c r="AC774" i="1"/>
  <c r="BW774" i="1"/>
  <c r="AD774" i="1"/>
  <c r="BY774" i="1"/>
  <c r="AE774" i="1"/>
  <c r="CA774" i="1"/>
  <c r="AF774" i="1"/>
  <c r="CD774" i="1"/>
  <c r="AG774" i="1"/>
  <c r="CF774" i="1"/>
  <c r="CG774" i="1"/>
  <c r="AH774" i="1"/>
  <c r="Q774" i="1"/>
  <c r="AI774" i="1"/>
  <c r="AJ774" i="1"/>
  <c r="AK774" i="1"/>
  <c r="AL774" i="1"/>
  <c r="AM774" i="1"/>
  <c r="AN774" i="1"/>
  <c r="AO774" i="1"/>
  <c r="AQ774" i="1"/>
  <c r="AR774" i="1"/>
  <c r="AS774" i="1"/>
  <c r="R774" i="1"/>
  <c r="AU774" i="1"/>
  <c r="AW774" i="1"/>
  <c r="AX774" i="1"/>
  <c r="AY774" i="1"/>
  <c r="AZ774" i="1"/>
  <c r="BA774" i="1"/>
  <c r="V774" i="1"/>
  <c r="W774" i="1"/>
  <c r="X774" i="1"/>
  <c r="BB774" i="1"/>
  <c r="BC774" i="1"/>
  <c r="BD774" i="1"/>
  <c r="BE774" i="1"/>
  <c r="BF774" i="1"/>
  <c r="BG774" i="1"/>
  <c r="BH774" i="1"/>
  <c r="BI774" i="1"/>
  <c r="BJ774" i="1"/>
  <c r="BK774" i="1"/>
  <c r="BM774" i="1"/>
  <c r="BP774" i="1"/>
  <c r="BR774" i="1"/>
  <c r="BT774" i="1"/>
  <c r="BV774" i="1"/>
  <c r="BX774" i="1"/>
  <c r="BZ774" i="1"/>
  <c r="CB774" i="1"/>
  <c r="CC774" i="1"/>
  <c r="CE774" i="1"/>
  <c r="A775" i="1"/>
  <c r="B775" i="1"/>
  <c r="C775" i="1"/>
  <c r="D775" i="1"/>
  <c r="E775" i="1"/>
  <c r="F775" i="1"/>
  <c r="G775" i="1"/>
  <c r="H775" i="1"/>
  <c r="I775" i="1"/>
  <c r="J775" i="1"/>
  <c r="K775" i="1"/>
  <c r="L775" i="1"/>
  <c r="M775" i="1"/>
  <c r="N775" i="1"/>
  <c r="O775" i="1"/>
  <c r="P775" i="1"/>
  <c r="AT775" i="1"/>
  <c r="BL775" i="1"/>
  <c r="Y775" i="1"/>
  <c r="BO775" i="1"/>
  <c r="Z775" i="1"/>
  <c r="BQ775" i="1"/>
  <c r="AA775" i="1"/>
  <c r="BS775" i="1"/>
  <c r="AB775" i="1"/>
  <c r="BU775" i="1"/>
  <c r="AC775" i="1"/>
  <c r="BW775" i="1"/>
  <c r="AD775" i="1"/>
  <c r="BY775" i="1"/>
  <c r="AE775" i="1"/>
  <c r="CA775" i="1"/>
  <c r="AF775" i="1"/>
  <c r="CD775" i="1"/>
  <c r="AG775" i="1"/>
  <c r="CF775" i="1"/>
  <c r="CG775" i="1"/>
  <c r="AH775" i="1"/>
  <c r="Q775" i="1"/>
  <c r="AI775" i="1"/>
  <c r="AJ775" i="1"/>
  <c r="AK775" i="1"/>
  <c r="AL775" i="1"/>
  <c r="AM775" i="1"/>
  <c r="AN775" i="1"/>
  <c r="AO775" i="1"/>
  <c r="AQ775" i="1"/>
  <c r="AR775" i="1"/>
  <c r="AS775" i="1"/>
  <c r="R775" i="1"/>
  <c r="AU775" i="1"/>
  <c r="AW775" i="1"/>
  <c r="AX775" i="1"/>
  <c r="AY775" i="1"/>
  <c r="AZ775" i="1"/>
  <c r="BA775" i="1"/>
  <c r="V775" i="1"/>
  <c r="X775" i="1"/>
  <c r="BB775" i="1"/>
  <c r="BC775" i="1"/>
  <c r="BD775" i="1"/>
  <c r="BE775" i="1"/>
  <c r="BF775" i="1"/>
  <c r="BG775" i="1"/>
  <c r="BH775" i="1"/>
  <c r="BI775" i="1"/>
  <c r="BJ775" i="1"/>
  <c r="BK775" i="1"/>
  <c r="BM775" i="1"/>
  <c r="BN775" i="1"/>
  <c r="BP775" i="1"/>
  <c r="BR775" i="1"/>
  <c r="BT775" i="1"/>
  <c r="BV775" i="1"/>
  <c r="BX775" i="1"/>
  <c r="BZ775" i="1"/>
  <c r="CB775" i="1"/>
  <c r="CC775" i="1"/>
  <c r="CE775" i="1"/>
  <c r="A776" i="1"/>
  <c r="B776" i="1"/>
  <c r="C776" i="1"/>
  <c r="D776" i="1"/>
  <c r="E776" i="1"/>
  <c r="F776" i="1"/>
  <c r="G776" i="1"/>
  <c r="H776" i="1"/>
  <c r="I776" i="1"/>
  <c r="J776" i="1"/>
  <c r="K776" i="1"/>
  <c r="L776" i="1"/>
  <c r="M776" i="1"/>
  <c r="N776" i="1"/>
  <c r="O776" i="1"/>
  <c r="P776" i="1"/>
  <c r="AT776" i="1"/>
  <c r="BL776" i="1"/>
  <c r="BN776" i="1"/>
  <c r="Y776" i="1"/>
  <c r="BO776" i="1"/>
  <c r="BP776" i="1"/>
  <c r="Z776" i="1"/>
  <c r="BQ776" i="1"/>
  <c r="BR776" i="1"/>
  <c r="AA776" i="1"/>
  <c r="BS776" i="1"/>
  <c r="BT776" i="1"/>
  <c r="AB776" i="1"/>
  <c r="BU776" i="1"/>
  <c r="BV776" i="1"/>
  <c r="AC776" i="1"/>
  <c r="BW776" i="1"/>
  <c r="BX776" i="1"/>
  <c r="AD776" i="1"/>
  <c r="BY776" i="1"/>
  <c r="BZ776" i="1"/>
  <c r="AE776" i="1"/>
  <c r="CA776" i="1"/>
  <c r="AF776" i="1"/>
  <c r="CD776" i="1"/>
  <c r="AG776" i="1"/>
  <c r="CF776" i="1"/>
  <c r="CG776" i="1"/>
  <c r="AH776" i="1"/>
  <c r="Q776" i="1"/>
  <c r="AI776" i="1"/>
  <c r="AJ776" i="1"/>
  <c r="AK776" i="1"/>
  <c r="AL776" i="1"/>
  <c r="AM776" i="1"/>
  <c r="AN776" i="1"/>
  <c r="AO776" i="1"/>
  <c r="AQ776" i="1"/>
  <c r="AR776" i="1"/>
  <c r="AS776" i="1"/>
  <c r="R776" i="1"/>
  <c r="AU776" i="1"/>
  <c r="AW776" i="1"/>
  <c r="AX776" i="1"/>
  <c r="AY776" i="1"/>
  <c r="AZ776" i="1"/>
  <c r="BA776" i="1"/>
  <c r="V776" i="1"/>
  <c r="W776" i="1"/>
  <c r="X776" i="1"/>
  <c r="BB776" i="1"/>
  <c r="BC776" i="1"/>
  <c r="BD776" i="1"/>
  <c r="BE776" i="1"/>
  <c r="BF776" i="1"/>
  <c r="BG776" i="1"/>
  <c r="BH776" i="1"/>
  <c r="BI776" i="1"/>
  <c r="BJ776" i="1"/>
  <c r="BK776" i="1"/>
  <c r="BM776" i="1"/>
  <c r="CB776" i="1"/>
  <c r="CC776" i="1"/>
  <c r="CE776" i="1"/>
  <c r="A777" i="1"/>
  <c r="B777" i="1"/>
  <c r="C777" i="1"/>
  <c r="D777" i="1"/>
  <c r="E777" i="1"/>
  <c r="F777" i="1"/>
  <c r="G777" i="1"/>
  <c r="H777" i="1"/>
  <c r="I777" i="1"/>
  <c r="J777" i="1"/>
  <c r="K777" i="1"/>
  <c r="L777" i="1"/>
  <c r="M777" i="1"/>
  <c r="N777" i="1"/>
  <c r="O777" i="1"/>
  <c r="P777" i="1"/>
  <c r="AT777" i="1"/>
  <c r="BL777" i="1"/>
  <c r="Y777" i="1"/>
  <c r="BO777" i="1"/>
  <c r="Z777" i="1"/>
  <c r="BQ777" i="1"/>
  <c r="AA777" i="1"/>
  <c r="BS777" i="1"/>
  <c r="AB777" i="1"/>
  <c r="BU777" i="1"/>
  <c r="AC777" i="1"/>
  <c r="BW777" i="1"/>
  <c r="AD777" i="1"/>
  <c r="BY777" i="1"/>
  <c r="AE777" i="1"/>
  <c r="CA777" i="1"/>
  <c r="AF777" i="1"/>
  <c r="CD777" i="1"/>
  <c r="AG777" i="1"/>
  <c r="CF777" i="1"/>
  <c r="CG777" i="1"/>
  <c r="AH777" i="1"/>
  <c r="Q777" i="1"/>
  <c r="AI777" i="1"/>
  <c r="AJ777" i="1"/>
  <c r="AK777" i="1"/>
  <c r="AL777" i="1"/>
  <c r="AM777" i="1"/>
  <c r="AN777" i="1"/>
  <c r="AO777" i="1"/>
  <c r="AQ777" i="1"/>
  <c r="AR777" i="1"/>
  <c r="AS777" i="1"/>
  <c r="R777" i="1"/>
  <c r="AU777" i="1"/>
  <c r="AW777" i="1"/>
  <c r="AX777" i="1"/>
  <c r="AY777" i="1"/>
  <c r="AZ777" i="1"/>
  <c r="BA777" i="1"/>
  <c r="V777" i="1"/>
  <c r="W777" i="1"/>
  <c r="X777" i="1"/>
  <c r="BB777" i="1"/>
  <c r="BC777" i="1"/>
  <c r="BD777" i="1"/>
  <c r="BE777" i="1"/>
  <c r="BF777" i="1"/>
  <c r="BG777" i="1"/>
  <c r="BH777" i="1"/>
  <c r="BI777" i="1"/>
  <c r="BJ777" i="1"/>
  <c r="BK777" i="1"/>
  <c r="BM777" i="1"/>
  <c r="BN777" i="1"/>
  <c r="BP777" i="1"/>
  <c r="BR777" i="1"/>
  <c r="BT777" i="1"/>
  <c r="BV777" i="1"/>
  <c r="BX777" i="1"/>
  <c r="BZ777" i="1"/>
  <c r="CB777" i="1"/>
  <c r="CC777" i="1"/>
  <c r="CE777" i="1"/>
  <c r="A778" i="1"/>
  <c r="B778" i="1"/>
  <c r="C778" i="1"/>
  <c r="D778" i="1"/>
  <c r="E778" i="1"/>
  <c r="F778" i="1"/>
  <c r="G778" i="1"/>
  <c r="H778" i="1"/>
  <c r="I778" i="1"/>
  <c r="J778" i="1"/>
  <c r="K778" i="1"/>
  <c r="L778" i="1"/>
  <c r="M778" i="1"/>
  <c r="N778" i="1"/>
  <c r="O778" i="1"/>
  <c r="P778" i="1"/>
  <c r="AT778" i="1"/>
  <c r="BL778" i="1"/>
  <c r="BN778" i="1"/>
  <c r="Y778" i="1"/>
  <c r="BO778" i="1"/>
  <c r="BP778" i="1"/>
  <c r="Z778" i="1"/>
  <c r="BQ778" i="1"/>
  <c r="BR778" i="1"/>
  <c r="AA778" i="1"/>
  <c r="BS778" i="1"/>
  <c r="BT778" i="1"/>
  <c r="AB778" i="1"/>
  <c r="BU778" i="1"/>
  <c r="BV778" i="1"/>
  <c r="AC778" i="1"/>
  <c r="BW778" i="1"/>
  <c r="BX778" i="1"/>
  <c r="AD778" i="1"/>
  <c r="BY778" i="1"/>
  <c r="BZ778" i="1"/>
  <c r="AE778" i="1"/>
  <c r="CA778" i="1"/>
  <c r="AF778" i="1"/>
  <c r="CD778" i="1"/>
  <c r="AG778" i="1"/>
  <c r="CF778" i="1"/>
  <c r="CG778" i="1"/>
  <c r="AH778" i="1"/>
  <c r="Q778" i="1"/>
  <c r="AI778" i="1"/>
  <c r="AJ778" i="1"/>
  <c r="AK778" i="1"/>
  <c r="AL778" i="1"/>
  <c r="AM778" i="1"/>
  <c r="AN778" i="1"/>
  <c r="AO778" i="1"/>
  <c r="AQ778" i="1"/>
  <c r="AR778" i="1"/>
  <c r="AS778" i="1"/>
  <c r="R778" i="1"/>
  <c r="AU778" i="1"/>
  <c r="AW778" i="1"/>
  <c r="AX778" i="1"/>
  <c r="AY778" i="1"/>
  <c r="AZ778" i="1"/>
  <c r="BA778" i="1"/>
  <c r="V778" i="1"/>
  <c r="X778" i="1"/>
  <c r="BB778" i="1"/>
  <c r="BC778" i="1"/>
  <c r="BD778" i="1"/>
  <c r="BE778" i="1"/>
  <c r="BF778" i="1"/>
  <c r="BG778" i="1"/>
  <c r="BH778" i="1"/>
  <c r="BI778" i="1"/>
  <c r="BJ778" i="1"/>
  <c r="BK778" i="1"/>
  <c r="BM778" i="1"/>
  <c r="CB778" i="1"/>
  <c r="CC778" i="1"/>
  <c r="CE778" i="1"/>
  <c r="A779" i="1"/>
  <c r="B779" i="1"/>
  <c r="C779" i="1"/>
  <c r="D779" i="1"/>
  <c r="E779" i="1"/>
  <c r="F779" i="1"/>
  <c r="G779" i="1"/>
  <c r="H779" i="1"/>
  <c r="I779" i="1"/>
  <c r="J779" i="1"/>
  <c r="K779" i="1"/>
  <c r="L779" i="1"/>
  <c r="M779" i="1"/>
  <c r="N779" i="1"/>
  <c r="O779" i="1"/>
  <c r="P779" i="1"/>
  <c r="AT779" i="1"/>
  <c r="BL779" i="1"/>
  <c r="BN779" i="1"/>
  <c r="Y779" i="1"/>
  <c r="BO779" i="1"/>
  <c r="BP779" i="1"/>
  <c r="Z779" i="1"/>
  <c r="BQ779" i="1"/>
  <c r="BR779" i="1"/>
  <c r="AA779" i="1"/>
  <c r="BS779" i="1"/>
  <c r="BT779" i="1"/>
  <c r="AB779" i="1"/>
  <c r="BU779" i="1"/>
  <c r="BV779" i="1"/>
  <c r="AC779" i="1"/>
  <c r="BW779" i="1"/>
  <c r="AD779" i="1"/>
  <c r="BY779" i="1"/>
  <c r="AE779" i="1"/>
  <c r="CA779" i="1"/>
  <c r="AF779" i="1"/>
  <c r="CD779" i="1"/>
  <c r="AG779" i="1"/>
  <c r="CF779" i="1"/>
  <c r="CG779" i="1"/>
  <c r="AH779" i="1"/>
  <c r="Q779" i="1"/>
  <c r="AI779" i="1"/>
  <c r="AJ779" i="1"/>
  <c r="AK779" i="1"/>
  <c r="AL779" i="1"/>
  <c r="AM779" i="1"/>
  <c r="AN779" i="1"/>
  <c r="AO779" i="1"/>
  <c r="AQ779" i="1"/>
  <c r="AR779" i="1"/>
  <c r="AS779" i="1"/>
  <c r="R779" i="1"/>
  <c r="AU779" i="1"/>
  <c r="AW779" i="1"/>
  <c r="AX779" i="1"/>
  <c r="AY779" i="1"/>
  <c r="AZ779" i="1"/>
  <c r="BA779" i="1"/>
  <c r="V779" i="1"/>
  <c r="BB779" i="1"/>
  <c r="BC779" i="1"/>
  <c r="BD779" i="1"/>
  <c r="BE779" i="1"/>
  <c r="BF779" i="1"/>
  <c r="BG779" i="1"/>
  <c r="BH779" i="1"/>
  <c r="BI779" i="1"/>
  <c r="BJ779" i="1"/>
  <c r="BK779" i="1"/>
  <c r="BM779" i="1"/>
  <c r="BX779" i="1"/>
  <c r="BZ779" i="1"/>
  <c r="CB779" i="1"/>
  <c r="CC779" i="1"/>
  <c r="CE779" i="1"/>
  <c r="A780" i="1"/>
  <c r="B780" i="1"/>
  <c r="C780" i="1"/>
  <c r="D780" i="1"/>
  <c r="E780" i="1"/>
  <c r="F780" i="1"/>
  <c r="G780" i="1"/>
  <c r="H780" i="1"/>
  <c r="I780" i="1"/>
  <c r="J780" i="1"/>
  <c r="K780" i="1"/>
  <c r="L780" i="1"/>
  <c r="M780" i="1"/>
  <c r="N780" i="1"/>
  <c r="O780" i="1"/>
  <c r="P780" i="1"/>
  <c r="AT780" i="1"/>
  <c r="BL780" i="1"/>
  <c r="BN780" i="1"/>
  <c r="Y780" i="1"/>
  <c r="BO780" i="1"/>
  <c r="BP780" i="1"/>
  <c r="Z780" i="1"/>
  <c r="BQ780" i="1"/>
  <c r="BR780" i="1"/>
  <c r="AA780" i="1"/>
  <c r="BS780" i="1"/>
  <c r="BT780" i="1"/>
  <c r="AB780" i="1"/>
  <c r="BU780" i="1"/>
  <c r="BV780" i="1"/>
  <c r="AC780" i="1"/>
  <c r="BW780" i="1"/>
  <c r="AD780" i="1"/>
  <c r="BY780" i="1"/>
  <c r="AE780" i="1"/>
  <c r="CA780" i="1"/>
  <c r="AF780" i="1"/>
  <c r="CD780" i="1"/>
  <c r="AG780" i="1"/>
  <c r="CF780" i="1"/>
  <c r="CG780" i="1"/>
  <c r="AH780" i="1"/>
  <c r="Q780" i="1"/>
  <c r="AI780" i="1"/>
  <c r="AJ780" i="1"/>
  <c r="AK780" i="1"/>
  <c r="AL780" i="1"/>
  <c r="AM780" i="1"/>
  <c r="AN780" i="1"/>
  <c r="AO780" i="1"/>
  <c r="AQ780" i="1"/>
  <c r="AR780" i="1"/>
  <c r="AS780" i="1"/>
  <c r="R780" i="1"/>
  <c r="AU780" i="1"/>
  <c r="AW780" i="1"/>
  <c r="AX780" i="1"/>
  <c r="AY780" i="1"/>
  <c r="AZ780" i="1"/>
  <c r="BA780" i="1"/>
  <c r="V780" i="1"/>
  <c r="X780" i="1"/>
  <c r="BB780" i="1"/>
  <c r="BC780" i="1"/>
  <c r="BD780" i="1"/>
  <c r="BE780" i="1"/>
  <c r="BF780" i="1"/>
  <c r="BG780" i="1"/>
  <c r="BH780" i="1"/>
  <c r="BI780" i="1"/>
  <c r="BJ780" i="1"/>
  <c r="BK780" i="1"/>
  <c r="BM780" i="1"/>
  <c r="BX780" i="1"/>
  <c r="BZ780" i="1"/>
  <c r="CB780" i="1"/>
  <c r="CC780" i="1"/>
  <c r="CE780" i="1"/>
  <c r="A781" i="1"/>
  <c r="B781" i="1"/>
  <c r="C781" i="1"/>
  <c r="D781" i="1"/>
  <c r="E781" i="1"/>
  <c r="F781" i="1"/>
  <c r="G781" i="1"/>
  <c r="H781" i="1"/>
  <c r="I781" i="1"/>
  <c r="J781" i="1"/>
  <c r="K781" i="1"/>
  <c r="L781" i="1"/>
  <c r="M781" i="1"/>
  <c r="N781" i="1"/>
  <c r="O781" i="1"/>
  <c r="P781" i="1"/>
  <c r="AT781" i="1"/>
  <c r="BL781" i="1"/>
  <c r="BN781" i="1"/>
  <c r="Y781" i="1"/>
  <c r="BO781" i="1"/>
  <c r="BP781" i="1"/>
  <c r="Z781" i="1"/>
  <c r="BQ781" i="1"/>
  <c r="BR781" i="1"/>
  <c r="AA781" i="1"/>
  <c r="BS781" i="1"/>
  <c r="BT781" i="1"/>
  <c r="AB781" i="1"/>
  <c r="BU781" i="1"/>
  <c r="BV781" i="1"/>
  <c r="AC781" i="1"/>
  <c r="BW781" i="1"/>
  <c r="BX781" i="1"/>
  <c r="AD781" i="1"/>
  <c r="BY781" i="1"/>
  <c r="BZ781" i="1"/>
  <c r="AE781" i="1"/>
  <c r="CA781" i="1"/>
  <c r="AF781" i="1"/>
  <c r="CD781" i="1"/>
  <c r="AG781" i="1"/>
  <c r="CF781" i="1"/>
  <c r="CG781" i="1"/>
  <c r="AH781" i="1"/>
  <c r="Q781" i="1"/>
  <c r="AI781" i="1"/>
  <c r="AJ781" i="1"/>
  <c r="AK781" i="1"/>
  <c r="AL781" i="1"/>
  <c r="AM781" i="1"/>
  <c r="AN781" i="1"/>
  <c r="AO781" i="1"/>
  <c r="AQ781" i="1"/>
  <c r="AR781" i="1"/>
  <c r="AS781" i="1"/>
  <c r="R781" i="1"/>
  <c r="AU781" i="1"/>
  <c r="AW781" i="1"/>
  <c r="AX781" i="1"/>
  <c r="AY781" i="1"/>
  <c r="AZ781" i="1"/>
  <c r="BA781" i="1"/>
  <c r="V781" i="1"/>
  <c r="BB781" i="1"/>
  <c r="BC781" i="1"/>
  <c r="BD781" i="1"/>
  <c r="BE781" i="1"/>
  <c r="BF781" i="1"/>
  <c r="BG781" i="1"/>
  <c r="BH781" i="1"/>
  <c r="BI781" i="1"/>
  <c r="BJ781" i="1"/>
  <c r="BK781" i="1"/>
  <c r="BM781" i="1"/>
  <c r="CB781" i="1"/>
  <c r="CC781" i="1"/>
  <c r="CE781" i="1"/>
  <c r="A782" i="1"/>
  <c r="B782" i="1"/>
  <c r="C782" i="1"/>
  <c r="D782" i="1"/>
  <c r="E782" i="1"/>
  <c r="F782" i="1"/>
  <c r="G782" i="1"/>
  <c r="H782" i="1"/>
  <c r="I782" i="1"/>
  <c r="J782" i="1"/>
  <c r="K782" i="1"/>
  <c r="L782" i="1"/>
  <c r="M782" i="1"/>
  <c r="N782" i="1"/>
  <c r="O782" i="1"/>
  <c r="P782" i="1"/>
  <c r="AT782" i="1"/>
  <c r="BL782" i="1"/>
  <c r="BN782" i="1"/>
  <c r="Y782" i="1"/>
  <c r="BO782" i="1"/>
  <c r="BP782" i="1"/>
  <c r="Z782" i="1"/>
  <c r="BQ782" i="1"/>
  <c r="BR782" i="1"/>
  <c r="AA782" i="1"/>
  <c r="BS782" i="1"/>
  <c r="AB782" i="1"/>
  <c r="BU782" i="1"/>
  <c r="BV782" i="1"/>
  <c r="AC782" i="1"/>
  <c r="BW782" i="1"/>
  <c r="AD782" i="1"/>
  <c r="BY782" i="1"/>
  <c r="AE782" i="1"/>
  <c r="CA782" i="1"/>
  <c r="AF782" i="1"/>
  <c r="CD782" i="1"/>
  <c r="AG782" i="1"/>
  <c r="CF782" i="1"/>
  <c r="CG782" i="1"/>
  <c r="AH782" i="1"/>
  <c r="Q782" i="1"/>
  <c r="AI782" i="1"/>
  <c r="AJ782" i="1"/>
  <c r="AK782" i="1"/>
  <c r="AL782" i="1"/>
  <c r="AM782" i="1"/>
  <c r="AN782" i="1"/>
  <c r="AO782" i="1"/>
  <c r="AQ782" i="1"/>
  <c r="AR782" i="1"/>
  <c r="AS782" i="1"/>
  <c r="R782" i="1"/>
  <c r="AU782" i="1"/>
  <c r="AW782" i="1"/>
  <c r="AX782" i="1"/>
  <c r="AY782" i="1"/>
  <c r="AZ782" i="1"/>
  <c r="BA782" i="1"/>
  <c r="V782" i="1"/>
  <c r="BB782" i="1"/>
  <c r="BC782" i="1"/>
  <c r="BD782" i="1"/>
  <c r="BE782" i="1"/>
  <c r="BF782" i="1"/>
  <c r="BG782" i="1"/>
  <c r="BH782" i="1"/>
  <c r="BI782" i="1"/>
  <c r="BJ782" i="1"/>
  <c r="BK782" i="1"/>
  <c r="BM782" i="1"/>
  <c r="BT782" i="1"/>
  <c r="BX782" i="1"/>
  <c r="BZ782" i="1"/>
  <c r="CB782" i="1"/>
  <c r="CC782" i="1"/>
  <c r="CE782" i="1"/>
  <c r="A783" i="1"/>
  <c r="B783" i="1"/>
  <c r="C783" i="1"/>
  <c r="D783" i="1"/>
  <c r="E783" i="1"/>
  <c r="F783" i="1"/>
  <c r="G783" i="1"/>
  <c r="H783" i="1"/>
  <c r="I783" i="1"/>
  <c r="J783" i="1"/>
  <c r="K783" i="1"/>
  <c r="L783" i="1"/>
  <c r="M783" i="1"/>
  <c r="N783" i="1"/>
  <c r="O783" i="1"/>
  <c r="P783" i="1"/>
  <c r="AT783" i="1"/>
  <c r="BL783" i="1"/>
  <c r="Y783" i="1"/>
  <c r="BO783" i="1"/>
  <c r="Z783" i="1"/>
  <c r="BQ783" i="1"/>
  <c r="BR783" i="1"/>
  <c r="AA783" i="1"/>
  <c r="BS783" i="1"/>
  <c r="AB783" i="1"/>
  <c r="BU783" i="1"/>
  <c r="AC783" i="1"/>
  <c r="BW783" i="1"/>
  <c r="AD783" i="1"/>
  <c r="BY783" i="1"/>
  <c r="AE783" i="1"/>
  <c r="CA783" i="1"/>
  <c r="AF783" i="1"/>
  <c r="CD783" i="1"/>
  <c r="AG783" i="1"/>
  <c r="CF783" i="1"/>
  <c r="CG783" i="1"/>
  <c r="AH783" i="1"/>
  <c r="Q783" i="1"/>
  <c r="AI783" i="1"/>
  <c r="AJ783" i="1"/>
  <c r="AK783" i="1"/>
  <c r="AL783" i="1"/>
  <c r="AM783" i="1"/>
  <c r="AN783" i="1"/>
  <c r="AO783" i="1"/>
  <c r="AQ783" i="1"/>
  <c r="AR783" i="1"/>
  <c r="AS783" i="1"/>
  <c r="R783" i="1"/>
  <c r="AU783" i="1"/>
  <c r="AW783" i="1"/>
  <c r="AX783" i="1"/>
  <c r="AY783" i="1"/>
  <c r="AZ783" i="1"/>
  <c r="BA783" i="1"/>
  <c r="V783" i="1"/>
  <c r="BB783" i="1"/>
  <c r="BC783" i="1"/>
  <c r="BD783" i="1"/>
  <c r="BE783" i="1"/>
  <c r="BF783" i="1"/>
  <c r="BG783" i="1"/>
  <c r="BH783" i="1"/>
  <c r="BI783" i="1"/>
  <c r="BJ783" i="1"/>
  <c r="BK783" i="1"/>
  <c r="BM783" i="1"/>
  <c r="BN783" i="1"/>
  <c r="BP783" i="1"/>
  <c r="BT783" i="1"/>
  <c r="BV783" i="1"/>
  <c r="BX783" i="1"/>
  <c r="BZ783" i="1"/>
  <c r="CB783" i="1"/>
  <c r="CC783" i="1"/>
  <c r="CE783" i="1"/>
  <c r="A784" i="1"/>
  <c r="B784" i="1"/>
  <c r="C784" i="1"/>
  <c r="D784" i="1"/>
  <c r="E784" i="1"/>
  <c r="F784" i="1"/>
  <c r="G784" i="1"/>
  <c r="H784" i="1"/>
  <c r="I784" i="1"/>
  <c r="J784" i="1"/>
  <c r="K784" i="1"/>
  <c r="L784" i="1"/>
  <c r="M784" i="1"/>
  <c r="N784" i="1"/>
  <c r="O784" i="1"/>
  <c r="P784" i="1"/>
  <c r="AT784" i="1"/>
  <c r="BL784" i="1"/>
  <c r="BN784" i="1"/>
  <c r="Y784" i="1"/>
  <c r="BO784" i="1"/>
  <c r="BP784" i="1"/>
  <c r="Z784" i="1"/>
  <c r="BQ784" i="1"/>
  <c r="BR784" i="1"/>
  <c r="AA784" i="1"/>
  <c r="BS784" i="1"/>
  <c r="BT784" i="1"/>
  <c r="AB784" i="1"/>
  <c r="BU784" i="1"/>
  <c r="BV784" i="1"/>
  <c r="AC784" i="1"/>
  <c r="BW784" i="1"/>
  <c r="AD784" i="1"/>
  <c r="BY784" i="1"/>
  <c r="AE784" i="1"/>
  <c r="CA784" i="1"/>
  <c r="AF784" i="1"/>
  <c r="CD784" i="1"/>
  <c r="AG784" i="1"/>
  <c r="CF784" i="1"/>
  <c r="CG784" i="1"/>
  <c r="AH784" i="1"/>
  <c r="Q784" i="1"/>
  <c r="AI784" i="1"/>
  <c r="AJ784" i="1"/>
  <c r="AK784" i="1"/>
  <c r="AL784" i="1"/>
  <c r="AM784" i="1"/>
  <c r="AN784" i="1"/>
  <c r="AO784" i="1"/>
  <c r="AQ784" i="1"/>
  <c r="AR784" i="1"/>
  <c r="AS784" i="1"/>
  <c r="R784" i="1"/>
  <c r="AU784" i="1"/>
  <c r="AW784" i="1"/>
  <c r="AX784" i="1"/>
  <c r="AY784" i="1"/>
  <c r="AZ784" i="1"/>
  <c r="BA784" i="1"/>
  <c r="V784" i="1"/>
  <c r="X784" i="1"/>
  <c r="W784" i="1"/>
  <c r="BB784" i="1"/>
  <c r="BC784" i="1"/>
  <c r="BD784" i="1"/>
  <c r="BE784" i="1"/>
  <c r="BF784" i="1"/>
  <c r="BG784" i="1"/>
  <c r="BH784" i="1"/>
  <c r="BI784" i="1"/>
  <c r="BJ784" i="1"/>
  <c r="BK784" i="1"/>
  <c r="BM784" i="1"/>
  <c r="BX784" i="1"/>
  <c r="BZ784" i="1"/>
  <c r="CB784" i="1"/>
  <c r="CC784" i="1"/>
  <c r="CE784" i="1"/>
  <c r="A785" i="1"/>
  <c r="B785" i="1"/>
  <c r="C785" i="1"/>
  <c r="D785" i="1"/>
  <c r="E785" i="1"/>
  <c r="F785" i="1"/>
  <c r="G785" i="1"/>
  <c r="H785" i="1"/>
  <c r="I785" i="1"/>
  <c r="J785" i="1"/>
  <c r="K785" i="1"/>
  <c r="L785" i="1"/>
  <c r="M785" i="1"/>
  <c r="N785" i="1"/>
  <c r="O785" i="1"/>
  <c r="P785" i="1"/>
  <c r="AT785" i="1"/>
  <c r="BL785" i="1"/>
  <c r="Y785" i="1"/>
  <c r="BO785" i="1"/>
  <c r="Z785" i="1"/>
  <c r="BQ785" i="1"/>
  <c r="AA785" i="1"/>
  <c r="BS785" i="1"/>
  <c r="AB785" i="1"/>
  <c r="BU785" i="1"/>
  <c r="AC785" i="1"/>
  <c r="BW785" i="1"/>
  <c r="AD785" i="1"/>
  <c r="BY785" i="1"/>
  <c r="AE785" i="1"/>
  <c r="CA785" i="1"/>
  <c r="AF785" i="1"/>
  <c r="CD785" i="1"/>
  <c r="AG785" i="1"/>
  <c r="CF785" i="1"/>
  <c r="CG785" i="1"/>
  <c r="AH785" i="1"/>
  <c r="Q785" i="1"/>
  <c r="AI785" i="1"/>
  <c r="AJ785" i="1"/>
  <c r="AK785" i="1"/>
  <c r="AL785" i="1"/>
  <c r="AM785" i="1"/>
  <c r="AN785" i="1"/>
  <c r="AO785" i="1"/>
  <c r="AQ785" i="1"/>
  <c r="AR785" i="1"/>
  <c r="AS785" i="1"/>
  <c r="R785" i="1"/>
  <c r="AU785" i="1"/>
  <c r="AW785" i="1"/>
  <c r="AX785" i="1"/>
  <c r="AY785" i="1"/>
  <c r="AZ785" i="1"/>
  <c r="BA785" i="1"/>
  <c r="V785" i="1"/>
  <c r="W785" i="1"/>
  <c r="X785" i="1"/>
  <c r="BB785" i="1"/>
  <c r="BC785" i="1"/>
  <c r="BD785" i="1"/>
  <c r="BE785" i="1"/>
  <c r="BF785" i="1"/>
  <c r="BG785" i="1"/>
  <c r="BH785" i="1"/>
  <c r="BI785" i="1"/>
  <c r="BJ785" i="1"/>
  <c r="BK785" i="1"/>
  <c r="BM785" i="1"/>
  <c r="BN785" i="1"/>
  <c r="BP785" i="1"/>
  <c r="BR785" i="1"/>
  <c r="BT785" i="1"/>
  <c r="BV785" i="1"/>
  <c r="BX785" i="1"/>
  <c r="BZ785" i="1"/>
  <c r="CB785" i="1"/>
  <c r="CC785" i="1"/>
  <c r="CE785" i="1"/>
  <c r="A786" i="1"/>
  <c r="B786" i="1"/>
  <c r="C786" i="1"/>
  <c r="D786" i="1"/>
  <c r="E786" i="1"/>
  <c r="F786" i="1"/>
  <c r="G786" i="1"/>
  <c r="H786" i="1"/>
  <c r="I786" i="1"/>
  <c r="J786" i="1"/>
  <c r="K786" i="1"/>
  <c r="L786" i="1"/>
  <c r="M786" i="1"/>
  <c r="N786" i="1"/>
  <c r="O786" i="1"/>
  <c r="P786" i="1"/>
  <c r="AT786" i="1"/>
  <c r="BL786" i="1"/>
  <c r="BN786" i="1"/>
  <c r="Y786" i="1"/>
  <c r="BO786" i="1"/>
  <c r="BP786" i="1"/>
  <c r="Z786" i="1"/>
  <c r="BQ786" i="1"/>
  <c r="BR786" i="1"/>
  <c r="AA786" i="1"/>
  <c r="BS786" i="1"/>
  <c r="BT786" i="1"/>
  <c r="AB786" i="1"/>
  <c r="BU786" i="1"/>
  <c r="BV786" i="1"/>
  <c r="AC786" i="1"/>
  <c r="BW786" i="1"/>
  <c r="AD786" i="1"/>
  <c r="BY786" i="1"/>
  <c r="AE786" i="1"/>
  <c r="CA786" i="1"/>
  <c r="AF786" i="1"/>
  <c r="CD786" i="1"/>
  <c r="AG786" i="1"/>
  <c r="CF786" i="1"/>
  <c r="CG786" i="1"/>
  <c r="AH786" i="1"/>
  <c r="Q786" i="1"/>
  <c r="AI786" i="1"/>
  <c r="AJ786" i="1"/>
  <c r="AK786" i="1"/>
  <c r="AL786" i="1"/>
  <c r="AM786" i="1"/>
  <c r="AN786" i="1"/>
  <c r="AO786" i="1"/>
  <c r="AQ786" i="1"/>
  <c r="AR786" i="1"/>
  <c r="AS786" i="1"/>
  <c r="R786" i="1"/>
  <c r="AU786" i="1"/>
  <c r="AW786" i="1"/>
  <c r="AX786" i="1"/>
  <c r="AY786" i="1"/>
  <c r="AZ786" i="1"/>
  <c r="BA786" i="1"/>
  <c r="V786" i="1"/>
  <c r="W786" i="1"/>
  <c r="X786" i="1"/>
  <c r="BB786" i="1"/>
  <c r="BC786" i="1"/>
  <c r="BD786" i="1"/>
  <c r="BE786" i="1"/>
  <c r="BF786" i="1"/>
  <c r="BG786" i="1"/>
  <c r="BH786" i="1"/>
  <c r="BI786" i="1"/>
  <c r="BJ786" i="1"/>
  <c r="BK786" i="1"/>
  <c r="BM786" i="1"/>
  <c r="BX786" i="1"/>
  <c r="BZ786" i="1"/>
  <c r="CB786" i="1"/>
  <c r="CC786" i="1"/>
  <c r="CE786" i="1"/>
  <c r="A787" i="1"/>
  <c r="B787" i="1"/>
  <c r="C787" i="1"/>
  <c r="D787" i="1"/>
  <c r="E787" i="1"/>
  <c r="F787" i="1"/>
  <c r="G787" i="1"/>
  <c r="H787" i="1"/>
  <c r="I787" i="1"/>
  <c r="J787" i="1"/>
  <c r="K787" i="1"/>
  <c r="L787" i="1"/>
  <c r="M787" i="1"/>
  <c r="N787" i="1"/>
  <c r="O787" i="1"/>
  <c r="P787" i="1"/>
  <c r="AT787" i="1"/>
  <c r="BL787" i="1"/>
  <c r="BN787" i="1"/>
  <c r="Y787" i="1"/>
  <c r="BO787" i="1"/>
  <c r="BP787" i="1"/>
  <c r="Z787" i="1"/>
  <c r="BQ787" i="1"/>
  <c r="BR787" i="1"/>
  <c r="AA787" i="1"/>
  <c r="BS787" i="1"/>
  <c r="BT787" i="1"/>
  <c r="AB787" i="1"/>
  <c r="BU787" i="1"/>
  <c r="BV787" i="1"/>
  <c r="AC787" i="1"/>
  <c r="BW787" i="1"/>
  <c r="BX787" i="1"/>
  <c r="AD787" i="1"/>
  <c r="BY787" i="1"/>
  <c r="BZ787" i="1"/>
  <c r="AE787" i="1"/>
  <c r="CA787" i="1"/>
  <c r="AF787" i="1"/>
  <c r="CD787" i="1"/>
  <c r="AG787" i="1"/>
  <c r="CF787" i="1"/>
  <c r="CG787" i="1"/>
  <c r="AH787" i="1"/>
  <c r="Q787" i="1"/>
  <c r="AI787" i="1"/>
  <c r="AJ787" i="1"/>
  <c r="AK787" i="1"/>
  <c r="AL787" i="1"/>
  <c r="AM787" i="1"/>
  <c r="AN787" i="1"/>
  <c r="AO787" i="1"/>
  <c r="AQ787" i="1"/>
  <c r="AR787" i="1"/>
  <c r="AS787" i="1"/>
  <c r="R787" i="1"/>
  <c r="AU787" i="1"/>
  <c r="AW787" i="1"/>
  <c r="AX787" i="1"/>
  <c r="AY787" i="1"/>
  <c r="AZ787" i="1"/>
  <c r="BA787" i="1"/>
  <c r="V787" i="1"/>
  <c r="W787" i="1"/>
  <c r="X787" i="1"/>
  <c r="BB787" i="1"/>
  <c r="BC787" i="1"/>
  <c r="BD787" i="1"/>
  <c r="BE787" i="1"/>
  <c r="BF787" i="1"/>
  <c r="BG787" i="1"/>
  <c r="BH787" i="1"/>
  <c r="BI787" i="1"/>
  <c r="BJ787" i="1"/>
  <c r="BK787" i="1"/>
  <c r="BM787" i="1"/>
  <c r="CB787" i="1"/>
  <c r="CC787" i="1"/>
  <c r="CE787" i="1"/>
  <c r="A788" i="1"/>
  <c r="B788" i="1"/>
  <c r="C788" i="1"/>
  <c r="D788" i="1"/>
  <c r="E788" i="1"/>
  <c r="F788" i="1"/>
  <c r="G788" i="1"/>
  <c r="H788" i="1"/>
  <c r="I788" i="1"/>
  <c r="J788" i="1"/>
  <c r="K788" i="1"/>
  <c r="L788" i="1"/>
  <c r="M788" i="1"/>
  <c r="N788" i="1"/>
  <c r="O788" i="1"/>
  <c r="P788" i="1"/>
  <c r="AT788" i="1"/>
  <c r="BL788" i="1"/>
  <c r="BN788" i="1"/>
  <c r="Y788" i="1"/>
  <c r="BO788" i="1"/>
  <c r="BP788" i="1"/>
  <c r="Z788" i="1"/>
  <c r="BQ788" i="1"/>
  <c r="BR788" i="1"/>
  <c r="AA788" i="1"/>
  <c r="BS788" i="1"/>
  <c r="BT788" i="1"/>
  <c r="AB788" i="1"/>
  <c r="BU788" i="1"/>
  <c r="BV788" i="1"/>
  <c r="AC788" i="1"/>
  <c r="BW788" i="1"/>
  <c r="AD788" i="1"/>
  <c r="BY788" i="1"/>
  <c r="AE788" i="1"/>
  <c r="CA788" i="1"/>
  <c r="AF788" i="1"/>
  <c r="CD788" i="1"/>
  <c r="AG788" i="1"/>
  <c r="CF788" i="1"/>
  <c r="CG788" i="1"/>
  <c r="AH788" i="1"/>
  <c r="Q788" i="1"/>
  <c r="AI788" i="1"/>
  <c r="AJ788" i="1"/>
  <c r="AK788" i="1"/>
  <c r="AL788" i="1"/>
  <c r="AM788" i="1"/>
  <c r="AN788" i="1"/>
  <c r="AO788" i="1"/>
  <c r="AQ788" i="1"/>
  <c r="AR788" i="1"/>
  <c r="AS788" i="1"/>
  <c r="R788" i="1"/>
  <c r="AU788" i="1"/>
  <c r="AW788" i="1"/>
  <c r="AX788" i="1"/>
  <c r="AY788" i="1"/>
  <c r="AZ788" i="1"/>
  <c r="BA788" i="1"/>
  <c r="V788" i="1"/>
  <c r="X788" i="1"/>
  <c r="W788" i="1"/>
  <c r="BB788" i="1"/>
  <c r="BC788" i="1"/>
  <c r="BD788" i="1"/>
  <c r="BE788" i="1"/>
  <c r="BF788" i="1"/>
  <c r="BG788" i="1"/>
  <c r="BH788" i="1"/>
  <c r="BI788" i="1"/>
  <c r="BJ788" i="1"/>
  <c r="BK788" i="1"/>
  <c r="BM788" i="1"/>
  <c r="BX788" i="1"/>
  <c r="BZ788" i="1"/>
  <c r="CB788" i="1"/>
  <c r="CC788" i="1"/>
  <c r="CE788" i="1"/>
  <c r="A789" i="1"/>
  <c r="B789" i="1"/>
  <c r="C789" i="1"/>
  <c r="D789" i="1"/>
  <c r="E789" i="1"/>
  <c r="F789" i="1"/>
  <c r="G789" i="1"/>
  <c r="H789" i="1"/>
  <c r="I789" i="1"/>
  <c r="J789" i="1"/>
  <c r="K789" i="1"/>
  <c r="L789" i="1"/>
  <c r="M789" i="1"/>
  <c r="N789" i="1"/>
  <c r="O789" i="1"/>
  <c r="P789" i="1"/>
  <c r="AT789" i="1"/>
  <c r="BL789" i="1"/>
  <c r="Y789" i="1"/>
  <c r="BO789" i="1"/>
  <c r="Z789" i="1"/>
  <c r="BQ789" i="1"/>
  <c r="BR789" i="1"/>
  <c r="AA789" i="1"/>
  <c r="BS789" i="1"/>
  <c r="AB789" i="1"/>
  <c r="BU789" i="1"/>
  <c r="AC789" i="1"/>
  <c r="BW789" i="1"/>
  <c r="AD789" i="1"/>
  <c r="BY789" i="1"/>
  <c r="AE789" i="1"/>
  <c r="CA789" i="1"/>
  <c r="AF789" i="1"/>
  <c r="CD789" i="1"/>
  <c r="AG789" i="1"/>
  <c r="CF789" i="1"/>
  <c r="CG789" i="1"/>
  <c r="AH789" i="1"/>
  <c r="Q789" i="1"/>
  <c r="AI789" i="1"/>
  <c r="AJ789" i="1"/>
  <c r="AK789" i="1"/>
  <c r="AL789" i="1"/>
  <c r="AM789" i="1"/>
  <c r="AN789" i="1"/>
  <c r="AO789" i="1"/>
  <c r="AQ789" i="1"/>
  <c r="AR789" i="1"/>
  <c r="AS789" i="1"/>
  <c r="R789" i="1"/>
  <c r="AU789" i="1"/>
  <c r="AW789" i="1"/>
  <c r="AX789" i="1"/>
  <c r="AY789" i="1"/>
  <c r="AZ789" i="1"/>
  <c r="BA789" i="1"/>
  <c r="V789" i="1"/>
  <c r="W789" i="1"/>
  <c r="X789" i="1"/>
  <c r="BB789" i="1"/>
  <c r="BC789" i="1"/>
  <c r="BD789" i="1"/>
  <c r="BE789" i="1"/>
  <c r="BF789" i="1"/>
  <c r="BG789" i="1"/>
  <c r="BH789" i="1"/>
  <c r="BI789" i="1"/>
  <c r="BJ789" i="1"/>
  <c r="BK789" i="1"/>
  <c r="BM789" i="1"/>
  <c r="BN789" i="1"/>
  <c r="BP789" i="1"/>
  <c r="BT789" i="1"/>
  <c r="BV789" i="1"/>
  <c r="BX789" i="1"/>
  <c r="BZ789" i="1"/>
  <c r="CB789" i="1"/>
  <c r="CC789" i="1"/>
  <c r="CE789" i="1"/>
  <c r="A790" i="1"/>
  <c r="B790" i="1"/>
  <c r="C790" i="1"/>
  <c r="D790" i="1"/>
  <c r="E790" i="1"/>
  <c r="F790" i="1"/>
  <c r="G790" i="1"/>
  <c r="H790" i="1"/>
  <c r="I790" i="1"/>
  <c r="J790" i="1"/>
  <c r="K790" i="1"/>
  <c r="L790" i="1"/>
  <c r="M790" i="1"/>
  <c r="N790" i="1"/>
  <c r="O790" i="1"/>
  <c r="P790" i="1"/>
  <c r="AT790" i="1"/>
  <c r="BL790" i="1"/>
  <c r="BN790" i="1"/>
  <c r="Y790" i="1"/>
  <c r="BO790" i="1"/>
  <c r="BP790" i="1"/>
  <c r="Z790" i="1"/>
  <c r="BQ790" i="1"/>
  <c r="BR790" i="1"/>
  <c r="AA790" i="1"/>
  <c r="BS790" i="1"/>
  <c r="BT790" i="1"/>
  <c r="AB790" i="1"/>
  <c r="BU790" i="1"/>
  <c r="BV790" i="1"/>
  <c r="AC790" i="1"/>
  <c r="BW790" i="1"/>
  <c r="AD790" i="1"/>
  <c r="BY790" i="1"/>
  <c r="AE790" i="1"/>
  <c r="CA790" i="1"/>
  <c r="AF790" i="1"/>
  <c r="CD790" i="1"/>
  <c r="AG790" i="1"/>
  <c r="CF790" i="1"/>
  <c r="CG790" i="1"/>
  <c r="AH790" i="1"/>
  <c r="Q790" i="1"/>
  <c r="AI790" i="1"/>
  <c r="AJ790" i="1"/>
  <c r="AK790" i="1"/>
  <c r="AL790" i="1"/>
  <c r="AM790" i="1"/>
  <c r="AN790" i="1"/>
  <c r="AO790" i="1"/>
  <c r="AQ790" i="1"/>
  <c r="AR790" i="1"/>
  <c r="AS790" i="1"/>
  <c r="R790" i="1"/>
  <c r="AU790" i="1"/>
  <c r="AW790" i="1"/>
  <c r="AX790" i="1"/>
  <c r="AY790" i="1"/>
  <c r="AZ790" i="1"/>
  <c r="BA790" i="1"/>
  <c r="V790" i="1"/>
  <c r="W790" i="1"/>
  <c r="X790" i="1"/>
  <c r="BB790" i="1"/>
  <c r="BC790" i="1"/>
  <c r="BD790" i="1"/>
  <c r="BE790" i="1"/>
  <c r="BF790" i="1"/>
  <c r="BG790" i="1"/>
  <c r="BH790" i="1"/>
  <c r="BI790" i="1"/>
  <c r="BJ790" i="1"/>
  <c r="BK790" i="1"/>
  <c r="BM790" i="1"/>
  <c r="BX790" i="1"/>
  <c r="BZ790" i="1"/>
  <c r="CB790" i="1"/>
  <c r="CC790" i="1"/>
  <c r="CE790" i="1"/>
  <c r="A791" i="1"/>
  <c r="B791" i="1"/>
  <c r="C791" i="1"/>
  <c r="D791" i="1"/>
  <c r="E791" i="1"/>
  <c r="F791" i="1"/>
  <c r="G791" i="1"/>
  <c r="H791" i="1"/>
  <c r="I791" i="1"/>
  <c r="J791" i="1"/>
  <c r="K791" i="1"/>
  <c r="L791" i="1"/>
  <c r="M791" i="1"/>
  <c r="N791" i="1"/>
  <c r="O791" i="1"/>
  <c r="P791" i="1"/>
  <c r="AT791" i="1"/>
  <c r="BL791" i="1"/>
  <c r="Y791" i="1"/>
  <c r="BO791" i="1"/>
  <c r="Z791" i="1"/>
  <c r="BQ791" i="1"/>
  <c r="AA791" i="1"/>
  <c r="BS791" i="1"/>
  <c r="BT791" i="1"/>
  <c r="AB791" i="1"/>
  <c r="BU791" i="1"/>
  <c r="AC791" i="1"/>
  <c r="BW791" i="1"/>
  <c r="AD791" i="1"/>
  <c r="BY791" i="1"/>
  <c r="AE791" i="1"/>
  <c r="CA791" i="1"/>
  <c r="AF791" i="1"/>
  <c r="CD791" i="1"/>
  <c r="AG791" i="1"/>
  <c r="CF791" i="1"/>
  <c r="CG791" i="1"/>
  <c r="AH791" i="1"/>
  <c r="Q791" i="1"/>
  <c r="AI791" i="1"/>
  <c r="AJ791" i="1"/>
  <c r="AK791" i="1"/>
  <c r="AL791" i="1"/>
  <c r="AM791" i="1"/>
  <c r="AN791" i="1"/>
  <c r="AO791" i="1"/>
  <c r="AQ791" i="1"/>
  <c r="AR791" i="1"/>
  <c r="AS791" i="1"/>
  <c r="R791" i="1"/>
  <c r="AU791" i="1"/>
  <c r="AW791" i="1"/>
  <c r="AX791" i="1"/>
  <c r="AY791" i="1"/>
  <c r="AZ791" i="1"/>
  <c r="BA791" i="1"/>
  <c r="V791" i="1"/>
  <c r="X791" i="1"/>
  <c r="W791" i="1"/>
  <c r="BB791" i="1"/>
  <c r="BC791" i="1"/>
  <c r="BD791" i="1"/>
  <c r="BE791" i="1"/>
  <c r="BF791" i="1"/>
  <c r="BG791" i="1"/>
  <c r="BH791" i="1"/>
  <c r="BI791" i="1"/>
  <c r="BJ791" i="1"/>
  <c r="BK791" i="1"/>
  <c r="BM791" i="1"/>
  <c r="BN791" i="1"/>
  <c r="BP791" i="1"/>
  <c r="BR791" i="1"/>
  <c r="BV791" i="1"/>
  <c r="BX791" i="1"/>
  <c r="BZ791" i="1"/>
  <c r="CB791" i="1"/>
  <c r="CC791" i="1"/>
  <c r="CE791" i="1"/>
  <c r="A792" i="1"/>
  <c r="B792" i="1"/>
  <c r="C792" i="1"/>
  <c r="D792" i="1"/>
  <c r="E792" i="1"/>
  <c r="F792" i="1"/>
  <c r="G792" i="1"/>
  <c r="H792" i="1"/>
  <c r="I792" i="1"/>
  <c r="J792" i="1"/>
  <c r="K792" i="1"/>
  <c r="L792" i="1"/>
  <c r="M792" i="1"/>
  <c r="N792" i="1"/>
  <c r="O792" i="1"/>
  <c r="P792" i="1"/>
  <c r="AT792" i="1"/>
  <c r="BL792" i="1"/>
  <c r="BN792" i="1"/>
  <c r="Y792" i="1"/>
  <c r="BO792" i="1"/>
  <c r="BP792" i="1"/>
  <c r="Z792" i="1"/>
  <c r="BQ792" i="1"/>
  <c r="BR792" i="1"/>
  <c r="AA792" i="1"/>
  <c r="BS792" i="1"/>
  <c r="BT792" i="1"/>
  <c r="AB792" i="1"/>
  <c r="BU792" i="1"/>
  <c r="BV792" i="1"/>
  <c r="AC792" i="1"/>
  <c r="BW792" i="1"/>
  <c r="BX792" i="1"/>
  <c r="AD792" i="1"/>
  <c r="BY792" i="1"/>
  <c r="BZ792" i="1"/>
  <c r="AE792" i="1"/>
  <c r="CA792" i="1"/>
  <c r="AF792" i="1"/>
  <c r="CD792" i="1"/>
  <c r="AG792" i="1"/>
  <c r="CF792" i="1"/>
  <c r="CG792" i="1"/>
  <c r="AH792" i="1"/>
  <c r="Q792" i="1"/>
  <c r="AI792" i="1"/>
  <c r="AJ792" i="1"/>
  <c r="AK792" i="1"/>
  <c r="AL792" i="1"/>
  <c r="AM792" i="1"/>
  <c r="AN792" i="1"/>
  <c r="AO792" i="1"/>
  <c r="AQ792" i="1"/>
  <c r="AR792" i="1"/>
  <c r="AS792" i="1"/>
  <c r="R792" i="1"/>
  <c r="AU792" i="1"/>
  <c r="AW792" i="1"/>
  <c r="AX792" i="1"/>
  <c r="AY792" i="1"/>
  <c r="AZ792" i="1"/>
  <c r="BA792" i="1"/>
  <c r="V792" i="1"/>
  <c r="W792" i="1"/>
  <c r="X792" i="1"/>
  <c r="BB792" i="1"/>
  <c r="BC792" i="1"/>
  <c r="BD792" i="1"/>
  <c r="BE792" i="1"/>
  <c r="BF792" i="1"/>
  <c r="BG792" i="1"/>
  <c r="BH792" i="1"/>
  <c r="BI792" i="1"/>
  <c r="BJ792" i="1"/>
  <c r="BK792" i="1"/>
  <c r="BM792" i="1"/>
  <c r="CB792" i="1"/>
  <c r="CC792" i="1"/>
  <c r="CE792" i="1"/>
  <c r="A793" i="1"/>
  <c r="B793" i="1"/>
  <c r="C793" i="1"/>
  <c r="D793" i="1"/>
  <c r="E793" i="1"/>
  <c r="F793" i="1"/>
  <c r="G793" i="1"/>
  <c r="H793" i="1"/>
  <c r="I793" i="1"/>
  <c r="J793" i="1"/>
  <c r="K793" i="1"/>
  <c r="L793" i="1"/>
  <c r="M793" i="1"/>
  <c r="N793" i="1"/>
  <c r="O793" i="1"/>
  <c r="P793" i="1"/>
  <c r="AT793" i="1"/>
  <c r="BL793" i="1"/>
  <c r="BN793" i="1"/>
  <c r="Y793" i="1"/>
  <c r="BO793" i="1"/>
  <c r="BP793" i="1"/>
  <c r="Z793" i="1"/>
  <c r="BQ793" i="1"/>
  <c r="BR793" i="1"/>
  <c r="AA793" i="1"/>
  <c r="BS793" i="1"/>
  <c r="BT793" i="1"/>
  <c r="AB793" i="1"/>
  <c r="BU793" i="1"/>
  <c r="BV793" i="1"/>
  <c r="AC793" i="1"/>
  <c r="BW793" i="1"/>
  <c r="BX793" i="1"/>
  <c r="AD793" i="1"/>
  <c r="BY793" i="1"/>
  <c r="BZ793" i="1"/>
  <c r="AE793" i="1"/>
  <c r="CA793" i="1"/>
  <c r="AF793" i="1"/>
  <c r="CD793" i="1"/>
  <c r="AG793" i="1"/>
  <c r="CF793" i="1"/>
  <c r="CG793" i="1"/>
  <c r="AH793" i="1"/>
  <c r="Q793" i="1"/>
  <c r="AI793" i="1"/>
  <c r="AJ793" i="1"/>
  <c r="AK793" i="1"/>
  <c r="AL793" i="1"/>
  <c r="AM793" i="1"/>
  <c r="AN793" i="1"/>
  <c r="AO793" i="1"/>
  <c r="AQ793" i="1"/>
  <c r="AR793" i="1"/>
  <c r="AS793" i="1"/>
  <c r="R793" i="1"/>
  <c r="AU793" i="1"/>
  <c r="AW793" i="1"/>
  <c r="AX793" i="1"/>
  <c r="AY793" i="1"/>
  <c r="AZ793" i="1"/>
  <c r="BA793" i="1"/>
  <c r="V793" i="1"/>
  <c r="W793" i="1"/>
  <c r="BB793" i="1"/>
  <c r="BC793" i="1"/>
  <c r="BD793" i="1"/>
  <c r="BE793" i="1"/>
  <c r="BF793" i="1"/>
  <c r="BG793" i="1"/>
  <c r="BH793" i="1"/>
  <c r="BI793" i="1"/>
  <c r="BJ793" i="1"/>
  <c r="BK793" i="1"/>
  <c r="BM793" i="1"/>
  <c r="CB793" i="1"/>
  <c r="CC793" i="1"/>
  <c r="CE793" i="1"/>
  <c r="A794" i="1"/>
  <c r="B794" i="1"/>
  <c r="C794" i="1"/>
  <c r="D794" i="1"/>
  <c r="E794" i="1"/>
  <c r="F794" i="1"/>
  <c r="G794" i="1"/>
  <c r="H794" i="1"/>
  <c r="I794" i="1"/>
  <c r="J794" i="1"/>
  <c r="K794" i="1"/>
  <c r="L794" i="1"/>
  <c r="M794" i="1"/>
  <c r="N794" i="1"/>
  <c r="O794" i="1"/>
  <c r="P794" i="1"/>
  <c r="AT794" i="1"/>
  <c r="BL794" i="1"/>
  <c r="Y794" i="1"/>
  <c r="BO794" i="1"/>
  <c r="Z794" i="1"/>
  <c r="BQ794" i="1"/>
  <c r="AA794" i="1"/>
  <c r="BS794" i="1"/>
  <c r="AB794" i="1"/>
  <c r="BU794" i="1"/>
  <c r="AC794" i="1"/>
  <c r="BW794" i="1"/>
  <c r="AD794" i="1"/>
  <c r="BY794" i="1"/>
  <c r="AE794" i="1"/>
  <c r="CA794" i="1"/>
  <c r="AF794" i="1"/>
  <c r="CD794" i="1"/>
  <c r="AG794" i="1"/>
  <c r="CF794" i="1"/>
  <c r="CG794" i="1"/>
  <c r="AH794" i="1"/>
  <c r="Q794" i="1"/>
  <c r="AI794" i="1"/>
  <c r="AJ794" i="1"/>
  <c r="AK794" i="1"/>
  <c r="AL794" i="1"/>
  <c r="AM794" i="1"/>
  <c r="AN794" i="1"/>
  <c r="AO794" i="1"/>
  <c r="AQ794" i="1"/>
  <c r="AR794" i="1"/>
  <c r="AS794" i="1"/>
  <c r="R794" i="1"/>
  <c r="AU794" i="1"/>
  <c r="AW794" i="1"/>
  <c r="AX794" i="1"/>
  <c r="AY794" i="1"/>
  <c r="AZ794" i="1"/>
  <c r="BA794" i="1"/>
  <c r="V794" i="1"/>
  <c r="W794" i="1"/>
  <c r="BB794" i="1"/>
  <c r="BC794" i="1"/>
  <c r="BD794" i="1"/>
  <c r="BE794" i="1"/>
  <c r="BF794" i="1"/>
  <c r="BG794" i="1"/>
  <c r="BH794" i="1"/>
  <c r="BI794" i="1"/>
  <c r="BJ794" i="1"/>
  <c r="BK794" i="1"/>
  <c r="BM794" i="1"/>
  <c r="BN794" i="1"/>
  <c r="BP794" i="1"/>
  <c r="BR794" i="1"/>
  <c r="BT794" i="1"/>
  <c r="BV794" i="1"/>
  <c r="BX794" i="1"/>
  <c r="BZ794" i="1"/>
  <c r="CB794" i="1"/>
  <c r="CC794" i="1"/>
  <c r="CE794" i="1"/>
  <c r="A795" i="1"/>
  <c r="B795" i="1"/>
  <c r="C795" i="1"/>
  <c r="D795" i="1"/>
  <c r="E795" i="1"/>
  <c r="F795" i="1"/>
  <c r="G795" i="1"/>
  <c r="H795" i="1"/>
  <c r="I795" i="1"/>
  <c r="J795" i="1"/>
  <c r="K795" i="1"/>
  <c r="L795" i="1"/>
  <c r="M795" i="1"/>
  <c r="N795" i="1"/>
  <c r="O795" i="1"/>
  <c r="P795" i="1"/>
  <c r="AT795" i="1"/>
  <c r="BL795" i="1"/>
  <c r="Y795" i="1"/>
  <c r="BO795" i="1"/>
  <c r="Z795" i="1"/>
  <c r="BQ795" i="1"/>
  <c r="BR795" i="1"/>
  <c r="AA795" i="1"/>
  <c r="BS795" i="1"/>
  <c r="AB795" i="1"/>
  <c r="BU795" i="1"/>
  <c r="AC795" i="1"/>
  <c r="BW795" i="1"/>
  <c r="AD795" i="1"/>
  <c r="BY795" i="1"/>
  <c r="AE795" i="1"/>
  <c r="CA795" i="1"/>
  <c r="AF795" i="1"/>
  <c r="CD795" i="1"/>
  <c r="AG795" i="1"/>
  <c r="CF795" i="1"/>
  <c r="CG795" i="1"/>
  <c r="AH795" i="1"/>
  <c r="Q795" i="1"/>
  <c r="AI795" i="1"/>
  <c r="AJ795" i="1"/>
  <c r="AK795" i="1"/>
  <c r="AL795" i="1"/>
  <c r="AM795" i="1"/>
  <c r="AN795" i="1"/>
  <c r="AO795" i="1"/>
  <c r="AQ795" i="1"/>
  <c r="AR795" i="1"/>
  <c r="AS795" i="1"/>
  <c r="R795" i="1"/>
  <c r="AU795" i="1"/>
  <c r="AW795" i="1"/>
  <c r="AX795" i="1"/>
  <c r="AY795" i="1"/>
  <c r="AZ795" i="1"/>
  <c r="BA795" i="1"/>
  <c r="V795" i="1"/>
  <c r="W795" i="1"/>
  <c r="BB795" i="1"/>
  <c r="BC795" i="1"/>
  <c r="BD795" i="1"/>
  <c r="BE795" i="1"/>
  <c r="BF795" i="1"/>
  <c r="BG795" i="1"/>
  <c r="BH795" i="1"/>
  <c r="BI795" i="1"/>
  <c r="BJ795" i="1"/>
  <c r="BK795" i="1"/>
  <c r="BM795" i="1"/>
  <c r="BN795" i="1"/>
  <c r="BP795" i="1"/>
  <c r="BT795" i="1"/>
  <c r="BV795" i="1"/>
  <c r="BX795" i="1"/>
  <c r="BZ795" i="1"/>
  <c r="CB795" i="1"/>
  <c r="CC795" i="1"/>
  <c r="CE795" i="1"/>
  <c r="A796" i="1"/>
  <c r="B796" i="1"/>
  <c r="C796" i="1"/>
  <c r="D796" i="1"/>
  <c r="E796" i="1"/>
  <c r="F796" i="1"/>
  <c r="G796" i="1"/>
  <c r="H796" i="1"/>
  <c r="I796" i="1"/>
  <c r="J796" i="1"/>
  <c r="K796" i="1"/>
  <c r="L796" i="1"/>
  <c r="M796" i="1"/>
  <c r="N796" i="1"/>
  <c r="O796" i="1"/>
  <c r="P796" i="1"/>
  <c r="AT796" i="1"/>
  <c r="BL796" i="1"/>
  <c r="BN796" i="1"/>
  <c r="Y796" i="1"/>
  <c r="BO796" i="1"/>
  <c r="BP796" i="1"/>
  <c r="Z796" i="1"/>
  <c r="BQ796" i="1"/>
  <c r="BR796" i="1"/>
  <c r="AA796" i="1"/>
  <c r="BS796" i="1"/>
  <c r="BT796" i="1"/>
  <c r="AB796" i="1"/>
  <c r="BU796" i="1"/>
  <c r="BV796" i="1"/>
  <c r="AC796" i="1"/>
  <c r="BW796" i="1"/>
  <c r="BX796" i="1"/>
  <c r="AD796" i="1"/>
  <c r="BY796" i="1"/>
  <c r="BZ796" i="1"/>
  <c r="AE796" i="1"/>
  <c r="CA796" i="1"/>
  <c r="AF796" i="1"/>
  <c r="CD796" i="1"/>
  <c r="AG796" i="1"/>
  <c r="CF796" i="1"/>
  <c r="CG796" i="1"/>
  <c r="AH796" i="1"/>
  <c r="Q796" i="1"/>
  <c r="AI796" i="1"/>
  <c r="AJ796" i="1"/>
  <c r="AK796" i="1"/>
  <c r="AL796" i="1"/>
  <c r="AM796" i="1"/>
  <c r="AN796" i="1"/>
  <c r="AO796" i="1"/>
  <c r="AQ796" i="1"/>
  <c r="AR796" i="1"/>
  <c r="AS796" i="1"/>
  <c r="R796" i="1"/>
  <c r="AU796" i="1"/>
  <c r="AW796" i="1"/>
  <c r="AX796" i="1"/>
  <c r="AY796" i="1"/>
  <c r="AZ796" i="1"/>
  <c r="BA796" i="1"/>
  <c r="V796" i="1"/>
  <c r="W796" i="1"/>
  <c r="X796" i="1"/>
  <c r="BB796" i="1"/>
  <c r="BC796" i="1"/>
  <c r="BD796" i="1"/>
  <c r="BE796" i="1"/>
  <c r="BF796" i="1"/>
  <c r="BG796" i="1"/>
  <c r="BH796" i="1"/>
  <c r="BI796" i="1"/>
  <c r="BJ796" i="1"/>
  <c r="BK796" i="1"/>
  <c r="BM796" i="1"/>
  <c r="CB796" i="1"/>
  <c r="CC796" i="1"/>
  <c r="CE796" i="1"/>
  <c r="A797" i="1"/>
  <c r="B797" i="1"/>
  <c r="C797" i="1"/>
  <c r="D797" i="1"/>
  <c r="E797" i="1"/>
  <c r="F797" i="1"/>
  <c r="G797" i="1"/>
  <c r="H797" i="1"/>
  <c r="I797" i="1"/>
  <c r="J797" i="1"/>
  <c r="K797" i="1"/>
  <c r="L797" i="1"/>
  <c r="M797" i="1"/>
  <c r="N797" i="1"/>
  <c r="O797" i="1"/>
  <c r="P797" i="1"/>
  <c r="AT797" i="1"/>
  <c r="BL797" i="1"/>
  <c r="BN797" i="1"/>
  <c r="Y797" i="1"/>
  <c r="BO797" i="1"/>
  <c r="BP797" i="1"/>
  <c r="Z797" i="1"/>
  <c r="BQ797" i="1"/>
  <c r="BR797" i="1"/>
  <c r="AA797" i="1"/>
  <c r="BS797" i="1"/>
  <c r="BT797" i="1"/>
  <c r="AB797" i="1"/>
  <c r="BU797" i="1"/>
  <c r="BV797" i="1"/>
  <c r="AC797" i="1"/>
  <c r="BW797" i="1"/>
  <c r="BX797" i="1"/>
  <c r="AD797" i="1"/>
  <c r="BY797" i="1"/>
  <c r="BZ797" i="1"/>
  <c r="AE797" i="1"/>
  <c r="CA797" i="1"/>
  <c r="CC797" i="1"/>
  <c r="AF797" i="1"/>
  <c r="CD797" i="1"/>
  <c r="AG797" i="1"/>
  <c r="CF797" i="1"/>
  <c r="CG797" i="1"/>
  <c r="AH797" i="1"/>
  <c r="Q797" i="1"/>
  <c r="AI797" i="1"/>
  <c r="AJ797" i="1"/>
  <c r="AK797" i="1"/>
  <c r="AL797" i="1"/>
  <c r="AM797" i="1"/>
  <c r="AN797" i="1"/>
  <c r="AO797" i="1"/>
  <c r="AQ797" i="1"/>
  <c r="AR797" i="1"/>
  <c r="AS797" i="1"/>
  <c r="R797" i="1"/>
  <c r="AU797" i="1"/>
  <c r="AW797" i="1"/>
  <c r="AX797" i="1"/>
  <c r="AY797" i="1"/>
  <c r="AZ797" i="1"/>
  <c r="BA797" i="1"/>
  <c r="V797" i="1"/>
  <c r="W797" i="1"/>
  <c r="X797" i="1"/>
  <c r="BB797" i="1"/>
  <c r="BC797" i="1"/>
  <c r="BD797" i="1"/>
  <c r="BE797" i="1"/>
  <c r="BF797" i="1"/>
  <c r="BG797" i="1"/>
  <c r="BH797" i="1"/>
  <c r="BI797" i="1"/>
  <c r="BJ797" i="1"/>
  <c r="BK797" i="1"/>
  <c r="BM797" i="1"/>
  <c r="CB797" i="1"/>
  <c r="CE797" i="1"/>
  <c r="A798" i="1"/>
  <c r="B798" i="1"/>
  <c r="C798" i="1"/>
  <c r="D798" i="1"/>
  <c r="E798" i="1"/>
  <c r="F798" i="1"/>
  <c r="G798" i="1"/>
  <c r="H798" i="1"/>
  <c r="I798" i="1"/>
  <c r="J798" i="1"/>
  <c r="K798" i="1"/>
  <c r="L798" i="1"/>
  <c r="M798" i="1"/>
  <c r="N798" i="1"/>
  <c r="O798" i="1"/>
  <c r="P798" i="1"/>
  <c r="AT798" i="1"/>
  <c r="BL798" i="1"/>
  <c r="Y798" i="1"/>
  <c r="BO798" i="1"/>
  <c r="Z798" i="1"/>
  <c r="BQ798" i="1"/>
  <c r="AA798" i="1"/>
  <c r="BS798" i="1"/>
  <c r="AB798" i="1"/>
  <c r="BU798" i="1"/>
  <c r="AC798" i="1"/>
  <c r="BW798" i="1"/>
  <c r="AD798" i="1"/>
  <c r="BY798" i="1"/>
  <c r="AE798" i="1"/>
  <c r="CA798" i="1"/>
  <c r="AF798" i="1"/>
  <c r="CD798" i="1"/>
  <c r="AG798" i="1"/>
  <c r="CF798" i="1"/>
  <c r="CG798" i="1"/>
  <c r="AH798" i="1"/>
  <c r="Q798" i="1"/>
  <c r="AI798" i="1"/>
  <c r="AJ798" i="1"/>
  <c r="AK798" i="1"/>
  <c r="AL798" i="1"/>
  <c r="AM798" i="1"/>
  <c r="AN798" i="1"/>
  <c r="AO798" i="1"/>
  <c r="AQ798" i="1"/>
  <c r="AR798" i="1"/>
  <c r="AS798" i="1"/>
  <c r="R798" i="1"/>
  <c r="AU798" i="1"/>
  <c r="AW798" i="1"/>
  <c r="AX798" i="1"/>
  <c r="AY798" i="1"/>
  <c r="AZ798" i="1"/>
  <c r="BA798" i="1"/>
  <c r="V798" i="1"/>
  <c r="W798" i="1"/>
  <c r="BB798" i="1"/>
  <c r="BC798" i="1"/>
  <c r="BD798" i="1"/>
  <c r="BE798" i="1"/>
  <c r="BF798" i="1"/>
  <c r="BG798" i="1"/>
  <c r="BH798" i="1"/>
  <c r="BI798" i="1"/>
  <c r="BJ798" i="1"/>
  <c r="BK798" i="1"/>
  <c r="BM798" i="1"/>
  <c r="BN798" i="1"/>
  <c r="BP798" i="1"/>
  <c r="BR798" i="1"/>
  <c r="BT798" i="1"/>
  <c r="BV798" i="1"/>
  <c r="BX798" i="1"/>
  <c r="BZ798" i="1"/>
  <c r="CB798" i="1"/>
  <c r="CC798" i="1"/>
  <c r="CE798" i="1"/>
  <c r="A799" i="1"/>
  <c r="B799" i="1"/>
  <c r="C799" i="1"/>
  <c r="D799" i="1"/>
  <c r="E799" i="1"/>
  <c r="F799" i="1"/>
  <c r="G799" i="1"/>
  <c r="H799" i="1"/>
  <c r="I799" i="1"/>
  <c r="J799" i="1"/>
  <c r="K799" i="1"/>
  <c r="L799" i="1"/>
  <c r="M799" i="1"/>
  <c r="N799" i="1"/>
  <c r="O799" i="1"/>
  <c r="P799" i="1"/>
  <c r="AT799" i="1"/>
  <c r="BL799" i="1"/>
  <c r="BN799" i="1"/>
  <c r="Y799" i="1"/>
  <c r="BO799" i="1"/>
  <c r="BP799" i="1"/>
  <c r="Z799" i="1"/>
  <c r="BQ799" i="1"/>
  <c r="BR799" i="1"/>
  <c r="AA799" i="1"/>
  <c r="BS799" i="1"/>
  <c r="BT799" i="1"/>
  <c r="AB799" i="1"/>
  <c r="BU799" i="1"/>
  <c r="BV799" i="1"/>
  <c r="AC799" i="1"/>
  <c r="BW799" i="1"/>
  <c r="AD799" i="1"/>
  <c r="BY799" i="1"/>
  <c r="AE799" i="1"/>
  <c r="CA799" i="1"/>
  <c r="AF799" i="1"/>
  <c r="CD799" i="1"/>
  <c r="AG799" i="1"/>
  <c r="CF799" i="1"/>
  <c r="CG799" i="1"/>
  <c r="AH799" i="1"/>
  <c r="Q799" i="1"/>
  <c r="AI799" i="1"/>
  <c r="AJ799" i="1"/>
  <c r="AK799" i="1"/>
  <c r="AL799" i="1"/>
  <c r="AM799" i="1"/>
  <c r="AN799" i="1"/>
  <c r="AO799" i="1"/>
  <c r="AQ799" i="1"/>
  <c r="AR799" i="1"/>
  <c r="AS799" i="1"/>
  <c r="R799" i="1"/>
  <c r="AU799" i="1"/>
  <c r="AW799" i="1"/>
  <c r="AX799" i="1"/>
  <c r="AY799" i="1"/>
  <c r="AZ799" i="1"/>
  <c r="BA799" i="1"/>
  <c r="V799" i="1"/>
  <c r="W799" i="1"/>
  <c r="BB799" i="1"/>
  <c r="BC799" i="1"/>
  <c r="BD799" i="1"/>
  <c r="BE799" i="1"/>
  <c r="BF799" i="1"/>
  <c r="BG799" i="1"/>
  <c r="BH799" i="1"/>
  <c r="BI799" i="1"/>
  <c r="BJ799" i="1"/>
  <c r="BK799" i="1"/>
  <c r="BM799" i="1"/>
  <c r="BX799" i="1"/>
  <c r="BZ799" i="1"/>
  <c r="CB799" i="1"/>
  <c r="CC799" i="1"/>
  <c r="CE799" i="1"/>
  <c r="A800" i="1"/>
  <c r="B800" i="1"/>
  <c r="C800" i="1"/>
  <c r="D800" i="1"/>
  <c r="E800" i="1"/>
  <c r="F800" i="1"/>
  <c r="G800" i="1"/>
  <c r="H800" i="1"/>
  <c r="I800" i="1"/>
  <c r="J800" i="1"/>
  <c r="K800" i="1"/>
  <c r="L800" i="1"/>
  <c r="M800" i="1"/>
  <c r="N800" i="1"/>
  <c r="O800" i="1"/>
  <c r="P800" i="1"/>
  <c r="AT800" i="1"/>
  <c r="BL800" i="1"/>
  <c r="BN800" i="1"/>
  <c r="Y800" i="1"/>
  <c r="BO800" i="1"/>
  <c r="BP800" i="1"/>
  <c r="Z800" i="1"/>
  <c r="BQ800" i="1"/>
  <c r="BR800" i="1"/>
  <c r="AA800" i="1"/>
  <c r="BS800" i="1"/>
  <c r="BT800" i="1"/>
  <c r="AB800" i="1"/>
  <c r="BU800" i="1"/>
  <c r="BV800" i="1"/>
  <c r="AC800" i="1"/>
  <c r="BW800" i="1"/>
  <c r="BX800" i="1"/>
  <c r="AD800" i="1"/>
  <c r="BY800" i="1"/>
  <c r="BZ800" i="1"/>
  <c r="AE800" i="1"/>
  <c r="CA800" i="1"/>
  <c r="AF800" i="1"/>
  <c r="CD800" i="1"/>
  <c r="AG800" i="1"/>
  <c r="CF800" i="1"/>
  <c r="CG800" i="1"/>
  <c r="AH800" i="1"/>
  <c r="Q800" i="1"/>
  <c r="AI800" i="1"/>
  <c r="AJ800" i="1"/>
  <c r="AK800" i="1"/>
  <c r="AL800" i="1"/>
  <c r="AM800" i="1"/>
  <c r="AN800" i="1"/>
  <c r="AO800" i="1"/>
  <c r="AQ800" i="1"/>
  <c r="AR800" i="1"/>
  <c r="AS800" i="1"/>
  <c r="R800" i="1"/>
  <c r="AU800" i="1"/>
  <c r="AW800" i="1"/>
  <c r="AX800" i="1"/>
  <c r="AY800" i="1"/>
  <c r="AZ800" i="1"/>
  <c r="BA800" i="1"/>
  <c r="V800" i="1"/>
  <c r="W800" i="1"/>
  <c r="X800" i="1"/>
  <c r="BB800" i="1"/>
  <c r="BC800" i="1"/>
  <c r="BD800" i="1"/>
  <c r="BE800" i="1"/>
  <c r="BF800" i="1"/>
  <c r="BG800" i="1"/>
  <c r="BH800" i="1"/>
  <c r="BI800" i="1"/>
  <c r="BJ800" i="1"/>
  <c r="BK800" i="1"/>
  <c r="BM800" i="1"/>
  <c r="CB800" i="1"/>
  <c r="CC800" i="1"/>
  <c r="CE800" i="1"/>
  <c r="A801" i="1"/>
  <c r="B801" i="1"/>
  <c r="C801" i="1"/>
  <c r="D801" i="1"/>
  <c r="E801" i="1"/>
  <c r="F801" i="1"/>
  <c r="G801" i="1"/>
  <c r="H801" i="1"/>
  <c r="I801" i="1"/>
  <c r="J801" i="1"/>
  <c r="K801" i="1"/>
  <c r="L801" i="1"/>
  <c r="M801" i="1"/>
  <c r="N801" i="1"/>
  <c r="O801" i="1"/>
  <c r="P801" i="1"/>
  <c r="AT801" i="1"/>
  <c r="BL801" i="1"/>
  <c r="BN801" i="1"/>
  <c r="Y801" i="1"/>
  <c r="BO801" i="1"/>
  <c r="BP801" i="1"/>
  <c r="Z801" i="1"/>
  <c r="BQ801" i="1"/>
  <c r="BR801" i="1"/>
  <c r="AA801" i="1"/>
  <c r="BS801" i="1"/>
  <c r="BT801" i="1"/>
  <c r="AB801" i="1"/>
  <c r="BU801" i="1"/>
  <c r="BV801" i="1"/>
  <c r="AC801" i="1"/>
  <c r="BW801" i="1"/>
  <c r="AD801" i="1"/>
  <c r="BY801" i="1"/>
  <c r="AE801" i="1"/>
  <c r="CA801" i="1"/>
  <c r="AF801" i="1"/>
  <c r="CD801" i="1"/>
  <c r="AG801" i="1"/>
  <c r="CF801" i="1"/>
  <c r="CG801" i="1"/>
  <c r="AH801" i="1"/>
  <c r="Q801" i="1"/>
  <c r="AI801" i="1"/>
  <c r="AJ801" i="1"/>
  <c r="AK801" i="1"/>
  <c r="AL801" i="1"/>
  <c r="AM801" i="1"/>
  <c r="AN801" i="1"/>
  <c r="AO801" i="1"/>
  <c r="AQ801" i="1"/>
  <c r="AR801" i="1"/>
  <c r="AS801" i="1"/>
  <c r="R801" i="1"/>
  <c r="AU801" i="1"/>
  <c r="AW801" i="1"/>
  <c r="AX801" i="1"/>
  <c r="AY801" i="1"/>
  <c r="AZ801" i="1"/>
  <c r="BA801" i="1"/>
  <c r="V801" i="1"/>
  <c r="W801" i="1"/>
  <c r="X801" i="1"/>
  <c r="BB801" i="1"/>
  <c r="BC801" i="1"/>
  <c r="BD801" i="1"/>
  <c r="BE801" i="1"/>
  <c r="BF801" i="1"/>
  <c r="BG801" i="1"/>
  <c r="BH801" i="1"/>
  <c r="BI801" i="1"/>
  <c r="BJ801" i="1"/>
  <c r="BK801" i="1"/>
  <c r="BM801" i="1"/>
  <c r="BX801" i="1"/>
  <c r="BZ801" i="1"/>
  <c r="CB801" i="1"/>
  <c r="CC801" i="1"/>
  <c r="CE801" i="1"/>
  <c r="A802" i="1"/>
  <c r="B802" i="1"/>
  <c r="C802" i="1"/>
  <c r="D802" i="1"/>
  <c r="E802" i="1"/>
  <c r="F802" i="1"/>
  <c r="G802" i="1"/>
  <c r="H802" i="1"/>
  <c r="I802" i="1"/>
  <c r="J802" i="1"/>
  <c r="K802" i="1"/>
  <c r="L802" i="1"/>
  <c r="M802" i="1"/>
  <c r="N802" i="1"/>
  <c r="O802" i="1"/>
  <c r="P802" i="1"/>
  <c r="AT802" i="1"/>
  <c r="BL802" i="1"/>
  <c r="BN802" i="1"/>
  <c r="Y802" i="1"/>
  <c r="BO802" i="1"/>
  <c r="BP802" i="1"/>
  <c r="Z802" i="1"/>
  <c r="BQ802" i="1"/>
  <c r="BR802" i="1"/>
  <c r="AA802" i="1"/>
  <c r="BS802" i="1"/>
  <c r="AB802" i="1"/>
  <c r="BU802" i="1"/>
  <c r="BV802" i="1"/>
  <c r="AC802" i="1"/>
  <c r="BW802" i="1"/>
  <c r="AD802" i="1"/>
  <c r="BY802" i="1"/>
  <c r="AE802" i="1"/>
  <c r="CA802" i="1"/>
  <c r="AF802" i="1"/>
  <c r="CD802" i="1"/>
  <c r="AG802" i="1"/>
  <c r="CF802" i="1"/>
  <c r="CG802" i="1"/>
  <c r="AH802" i="1"/>
  <c r="Q802" i="1"/>
  <c r="AI802" i="1"/>
  <c r="AJ802" i="1"/>
  <c r="AK802" i="1"/>
  <c r="AL802" i="1"/>
  <c r="AM802" i="1"/>
  <c r="AN802" i="1"/>
  <c r="AO802" i="1"/>
  <c r="AQ802" i="1"/>
  <c r="AR802" i="1"/>
  <c r="AS802" i="1"/>
  <c r="R802" i="1"/>
  <c r="AU802" i="1"/>
  <c r="AW802" i="1"/>
  <c r="AX802" i="1"/>
  <c r="AY802" i="1"/>
  <c r="AZ802" i="1"/>
  <c r="BA802" i="1"/>
  <c r="V802" i="1"/>
  <c r="W802" i="1"/>
  <c r="BB802" i="1"/>
  <c r="BC802" i="1"/>
  <c r="BD802" i="1"/>
  <c r="BE802" i="1"/>
  <c r="BF802" i="1"/>
  <c r="BG802" i="1"/>
  <c r="BH802" i="1"/>
  <c r="BI802" i="1"/>
  <c r="BJ802" i="1"/>
  <c r="BK802" i="1"/>
  <c r="BM802" i="1"/>
  <c r="BT802" i="1"/>
  <c r="BX802" i="1"/>
  <c r="BZ802" i="1"/>
  <c r="CB802" i="1"/>
  <c r="CC802" i="1"/>
  <c r="CE802" i="1"/>
  <c r="A803" i="1"/>
  <c r="B803" i="1"/>
  <c r="C803" i="1"/>
  <c r="D803" i="1"/>
  <c r="E803" i="1"/>
  <c r="F803" i="1"/>
  <c r="G803" i="1"/>
  <c r="H803" i="1"/>
  <c r="I803" i="1"/>
  <c r="J803" i="1"/>
  <c r="K803" i="1"/>
  <c r="L803" i="1"/>
  <c r="M803" i="1"/>
  <c r="N803" i="1"/>
  <c r="O803" i="1"/>
  <c r="P803" i="1"/>
  <c r="AT803" i="1"/>
  <c r="BL803" i="1"/>
  <c r="BN803" i="1"/>
  <c r="Y803" i="1"/>
  <c r="BO803" i="1"/>
  <c r="BP803" i="1"/>
  <c r="Z803" i="1"/>
  <c r="BQ803" i="1"/>
  <c r="BR803" i="1"/>
  <c r="AA803" i="1"/>
  <c r="BS803" i="1"/>
  <c r="AB803" i="1"/>
  <c r="BU803" i="1"/>
  <c r="BV803" i="1"/>
  <c r="AC803" i="1"/>
  <c r="BW803" i="1"/>
  <c r="BX803" i="1"/>
  <c r="AD803" i="1"/>
  <c r="BY803" i="1"/>
  <c r="BZ803" i="1"/>
  <c r="AE803" i="1"/>
  <c r="CA803" i="1"/>
  <c r="AF803" i="1"/>
  <c r="CD803" i="1"/>
  <c r="AG803" i="1"/>
  <c r="CF803" i="1"/>
  <c r="CG803" i="1"/>
  <c r="AH803" i="1"/>
  <c r="Q803" i="1"/>
  <c r="AI803" i="1"/>
  <c r="AJ803" i="1"/>
  <c r="AK803" i="1"/>
  <c r="AL803" i="1"/>
  <c r="AM803" i="1"/>
  <c r="AN803" i="1"/>
  <c r="AO803" i="1"/>
  <c r="AQ803" i="1"/>
  <c r="AR803" i="1"/>
  <c r="AS803" i="1"/>
  <c r="R803" i="1"/>
  <c r="AU803" i="1"/>
  <c r="AW803" i="1"/>
  <c r="AX803" i="1"/>
  <c r="AY803" i="1"/>
  <c r="AZ803" i="1"/>
  <c r="BA803" i="1"/>
  <c r="V803" i="1"/>
  <c r="W803" i="1"/>
  <c r="X803" i="1"/>
  <c r="BB803" i="1"/>
  <c r="BC803" i="1"/>
  <c r="BD803" i="1"/>
  <c r="BE803" i="1"/>
  <c r="BF803" i="1"/>
  <c r="BG803" i="1"/>
  <c r="BH803" i="1"/>
  <c r="BI803" i="1"/>
  <c r="BJ803" i="1"/>
  <c r="BK803" i="1"/>
  <c r="BM803" i="1"/>
  <c r="BT803" i="1"/>
  <c r="CB803" i="1"/>
  <c r="CC803" i="1"/>
  <c r="CE803" i="1"/>
  <c r="A804" i="1"/>
  <c r="B804" i="1"/>
  <c r="C804" i="1"/>
  <c r="D804" i="1"/>
  <c r="E804" i="1"/>
  <c r="F804" i="1"/>
  <c r="G804" i="1"/>
  <c r="H804" i="1"/>
  <c r="I804" i="1"/>
  <c r="J804" i="1"/>
  <c r="K804" i="1"/>
  <c r="L804" i="1"/>
  <c r="M804" i="1"/>
  <c r="N804" i="1"/>
  <c r="O804" i="1"/>
  <c r="P804" i="1"/>
  <c r="AT804" i="1"/>
  <c r="BL804" i="1"/>
  <c r="BN804" i="1"/>
  <c r="Y804" i="1"/>
  <c r="BO804" i="1"/>
  <c r="BP804" i="1"/>
  <c r="Z804" i="1"/>
  <c r="BQ804" i="1"/>
  <c r="BR804" i="1"/>
  <c r="AA804" i="1"/>
  <c r="BS804" i="1"/>
  <c r="BT804" i="1"/>
  <c r="AB804" i="1"/>
  <c r="BU804" i="1"/>
  <c r="BV804" i="1"/>
  <c r="AC804" i="1"/>
  <c r="BW804" i="1"/>
  <c r="AD804" i="1"/>
  <c r="BY804" i="1"/>
  <c r="AE804" i="1"/>
  <c r="CA804" i="1"/>
  <c r="AF804" i="1"/>
  <c r="CD804" i="1"/>
  <c r="AG804" i="1"/>
  <c r="CF804" i="1"/>
  <c r="CG804" i="1"/>
  <c r="AH804" i="1"/>
  <c r="Q804" i="1"/>
  <c r="AI804" i="1"/>
  <c r="AJ804" i="1"/>
  <c r="AK804" i="1"/>
  <c r="AL804" i="1"/>
  <c r="AM804" i="1"/>
  <c r="AN804" i="1"/>
  <c r="AO804" i="1"/>
  <c r="AQ804" i="1"/>
  <c r="AR804" i="1"/>
  <c r="AS804" i="1"/>
  <c r="R804" i="1"/>
  <c r="AU804" i="1"/>
  <c r="AW804" i="1"/>
  <c r="AX804" i="1"/>
  <c r="AY804" i="1"/>
  <c r="AZ804" i="1"/>
  <c r="BA804" i="1"/>
  <c r="V804" i="1"/>
  <c r="X804" i="1"/>
  <c r="W804" i="1"/>
  <c r="BB804" i="1"/>
  <c r="BC804" i="1"/>
  <c r="BD804" i="1"/>
  <c r="BE804" i="1"/>
  <c r="BF804" i="1"/>
  <c r="BG804" i="1"/>
  <c r="BH804" i="1"/>
  <c r="BI804" i="1"/>
  <c r="BJ804" i="1"/>
  <c r="BK804" i="1"/>
  <c r="BM804" i="1"/>
  <c r="BX804" i="1"/>
  <c r="BZ804" i="1"/>
  <c r="CB804" i="1"/>
  <c r="CC804" i="1"/>
  <c r="CE804" i="1"/>
  <c r="A805" i="1"/>
  <c r="B805" i="1"/>
  <c r="C805" i="1"/>
  <c r="D805" i="1"/>
  <c r="E805" i="1"/>
  <c r="F805" i="1"/>
  <c r="G805" i="1"/>
  <c r="H805" i="1"/>
  <c r="I805" i="1"/>
  <c r="J805" i="1"/>
  <c r="K805" i="1"/>
  <c r="L805" i="1"/>
  <c r="M805" i="1"/>
  <c r="N805" i="1"/>
  <c r="O805" i="1"/>
  <c r="P805" i="1"/>
  <c r="AT805" i="1"/>
  <c r="BL805" i="1"/>
  <c r="BN805" i="1"/>
  <c r="Y805" i="1"/>
  <c r="BO805" i="1"/>
  <c r="BP805" i="1"/>
  <c r="Z805" i="1"/>
  <c r="BQ805" i="1"/>
  <c r="BR805" i="1"/>
  <c r="AA805" i="1"/>
  <c r="BS805" i="1"/>
  <c r="BT805" i="1"/>
  <c r="AB805" i="1"/>
  <c r="BU805" i="1"/>
  <c r="BV805" i="1"/>
  <c r="AC805" i="1"/>
  <c r="BW805" i="1"/>
  <c r="BX805" i="1"/>
  <c r="AD805" i="1"/>
  <c r="BY805" i="1"/>
  <c r="BZ805" i="1"/>
  <c r="AE805" i="1"/>
  <c r="CA805" i="1"/>
  <c r="AF805" i="1"/>
  <c r="CD805" i="1"/>
  <c r="AG805" i="1"/>
  <c r="CF805" i="1"/>
  <c r="CG805" i="1"/>
  <c r="AH805" i="1"/>
  <c r="Q805" i="1"/>
  <c r="AI805" i="1"/>
  <c r="AJ805" i="1"/>
  <c r="AK805" i="1"/>
  <c r="AL805" i="1"/>
  <c r="AM805" i="1"/>
  <c r="AN805" i="1"/>
  <c r="AO805" i="1"/>
  <c r="AQ805" i="1"/>
  <c r="AR805" i="1"/>
  <c r="AS805" i="1"/>
  <c r="R805" i="1"/>
  <c r="AU805" i="1"/>
  <c r="AW805" i="1"/>
  <c r="AX805" i="1"/>
  <c r="AY805" i="1"/>
  <c r="AZ805" i="1"/>
  <c r="BA805" i="1"/>
  <c r="V805" i="1"/>
  <c r="W805" i="1"/>
  <c r="BB805" i="1"/>
  <c r="BC805" i="1"/>
  <c r="BD805" i="1"/>
  <c r="BE805" i="1"/>
  <c r="BF805" i="1"/>
  <c r="BG805" i="1"/>
  <c r="BH805" i="1"/>
  <c r="BI805" i="1"/>
  <c r="BJ805" i="1"/>
  <c r="BK805" i="1"/>
  <c r="BM805" i="1"/>
  <c r="CB805" i="1"/>
  <c r="CC805" i="1"/>
  <c r="CE805" i="1"/>
  <c r="A806" i="1"/>
  <c r="B806" i="1"/>
  <c r="C806" i="1"/>
  <c r="D806" i="1"/>
  <c r="E806" i="1"/>
  <c r="F806" i="1"/>
  <c r="G806" i="1"/>
  <c r="H806" i="1"/>
  <c r="I806" i="1"/>
  <c r="J806" i="1"/>
  <c r="K806" i="1"/>
  <c r="L806" i="1"/>
  <c r="M806" i="1"/>
  <c r="N806" i="1"/>
  <c r="O806" i="1"/>
  <c r="P806" i="1"/>
  <c r="AT806" i="1"/>
  <c r="BL806" i="1"/>
  <c r="BN806" i="1"/>
  <c r="Y806" i="1"/>
  <c r="BO806" i="1"/>
  <c r="BP806" i="1"/>
  <c r="Z806" i="1"/>
  <c r="BQ806" i="1"/>
  <c r="BR806" i="1"/>
  <c r="AA806" i="1"/>
  <c r="BS806" i="1"/>
  <c r="BT806" i="1"/>
  <c r="AB806" i="1"/>
  <c r="BU806" i="1"/>
  <c r="BV806" i="1"/>
  <c r="AC806" i="1"/>
  <c r="BW806" i="1"/>
  <c r="AD806" i="1"/>
  <c r="BY806" i="1"/>
  <c r="AE806" i="1"/>
  <c r="CA806" i="1"/>
  <c r="AF806" i="1"/>
  <c r="CD806" i="1"/>
  <c r="AG806" i="1"/>
  <c r="CF806" i="1"/>
  <c r="CG806" i="1"/>
  <c r="AH806" i="1"/>
  <c r="Q806" i="1"/>
  <c r="AI806" i="1"/>
  <c r="AJ806" i="1"/>
  <c r="AK806" i="1"/>
  <c r="AL806" i="1"/>
  <c r="AM806" i="1"/>
  <c r="AN806" i="1"/>
  <c r="AO806" i="1"/>
  <c r="AQ806" i="1"/>
  <c r="AR806" i="1"/>
  <c r="AS806" i="1"/>
  <c r="R806" i="1"/>
  <c r="AU806" i="1"/>
  <c r="AW806" i="1"/>
  <c r="AX806" i="1"/>
  <c r="AY806" i="1"/>
  <c r="AZ806" i="1"/>
  <c r="BA806" i="1"/>
  <c r="V806" i="1"/>
  <c r="W806" i="1"/>
  <c r="X806" i="1"/>
  <c r="BB806" i="1"/>
  <c r="BC806" i="1"/>
  <c r="BD806" i="1"/>
  <c r="BE806" i="1"/>
  <c r="BF806" i="1"/>
  <c r="BG806" i="1"/>
  <c r="BH806" i="1"/>
  <c r="BI806" i="1"/>
  <c r="BJ806" i="1"/>
  <c r="BK806" i="1"/>
  <c r="BM806" i="1"/>
  <c r="BX806" i="1"/>
  <c r="BZ806" i="1"/>
  <c r="CB806" i="1"/>
  <c r="CC806" i="1"/>
  <c r="CE806" i="1"/>
  <c r="A807" i="1"/>
  <c r="B807" i="1"/>
  <c r="C807" i="1"/>
  <c r="D807" i="1"/>
  <c r="E807" i="1"/>
  <c r="F807" i="1"/>
  <c r="G807" i="1"/>
  <c r="H807" i="1"/>
  <c r="I807" i="1"/>
  <c r="J807" i="1"/>
  <c r="K807" i="1"/>
  <c r="L807" i="1"/>
  <c r="M807" i="1"/>
  <c r="N807" i="1"/>
  <c r="O807" i="1"/>
  <c r="P807" i="1"/>
  <c r="AT807" i="1"/>
  <c r="BL807" i="1"/>
  <c r="BN807" i="1"/>
  <c r="Y807" i="1"/>
  <c r="BO807" i="1"/>
  <c r="BP807" i="1"/>
  <c r="Z807" i="1"/>
  <c r="BQ807" i="1"/>
  <c r="BR807" i="1"/>
  <c r="AA807" i="1"/>
  <c r="BS807" i="1"/>
  <c r="BT807" i="1"/>
  <c r="AB807" i="1"/>
  <c r="BU807" i="1"/>
  <c r="BV807" i="1"/>
  <c r="AC807" i="1"/>
  <c r="BW807" i="1"/>
  <c r="BX807" i="1"/>
  <c r="AD807" i="1"/>
  <c r="BY807" i="1"/>
  <c r="BZ807" i="1"/>
  <c r="AE807" i="1"/>
  <c r="CA807" i="1"/>
  <c r="CC807" i="1"/>
  <c r="AF807" i="1"/>
  <c r="CD807" i="1"/>
  <c r="AG807" i="1"/>
  <c r="CF807" i="1"/>
  <c r="CG807" i="1"/>
  <c r="AH807" i="1"/>
  <c r="Q807" i="1"/>
  <c r="AI807" i="1"/>
  <c r="AJ807" i="1"/>
  <c r="AK807" i="1"/>
  <c r="AL807" i="1"/>
  <c r="AM807" i="1"/>
  <c r="AN807" i="1"/>
  <c r="AO807" i="1"/>
  <c r="AQ807" i="1"/>
  <c r="AR807" i="1"/>
  <c r="AS807" i="1"/>
  <c r="R807" i="1"/>
  <c r="AU807" i="1"/>
  <c r="AW807" i="1"/>
  <c r="AX807" i="1"/>
  <c r="AY807" i="1"/>
  <c r="AZ807" i="1"/>
  <c r="BA807" i="1"/>
  <c r="V807" i="1"/>
  <c r="X807" i="1"/>
  <c r="W807" i="1"/>
  <c r="BB807" i="1"/>
  <c r="BC807" i="1"/>
  <c r="BD807" i="1"/>
  <c r="BE807" i="1"/>
  <c r="BF807" i="1"/>
  <c r="BG807" i="1"/>
  <c r="BH807" i="1"/>
  <c r="BI807" i="1"/>
  <c r="BJ807" i="1"/>
  <c r="BK807" i="1"/>
  <c r="BM807" i="1"/>
  <c r="CB807" i="1"/>
  <c r="CE807" i="1"/>
  <c r="A808" i="1"/>
  <c r="B808" i="1"/>
  <c r="C808" i="1"/>
  <c r="D808" i="1"/>
  <c r="E808" i="1"/>
  <c r="F808" i="1"/>
  <c r="G808" i="1"/>
  <c r="H808" i="1"/>
  <c r="I808" i="1"/>
  <c r="J808" i="1"/>
  <c r="K808" i="1"/>
  <c r="L808" i="1"/>
  <c r="M808" i="1"/>
  <c r="N808" i="1"/>
  <c r="O808" i="1"/>
  <c r="P808" i="1"/>
  <c r="AT808" i="1"/>
  <c r="BL808" i="1"/>
  <c r="BN808" i="1"/>
  <c r="Y808" i="1"/>
  <c r="BO808" i="1"/>
  <c r="BP808" i="1"/>
  <c r="Z808" i="1"/>
  <c r="BQ808" i="1"/>
  <c r="BR808" i="1"/>
  <c r="AA808" i="1"/>
  <c r="BS808" i="1"/>
  <c r="BT808" i="1"/>
  <c r="AB808" i="1"/>
  <c r="BU808" i="1"/>
  <c r="AC808" i="1"/>
  <c r="BW808" i="1"/>
  <c r="AD808" i="1"/>
  <c r="BY808" i="1"/>
  <c r="AE808" i="1"/>
  <c r="CA808" i="1"/>
  <c r="AF808" i="1"/>
  <c r="CD808" i="1"/>
  <c r="AG808" i="1"/>
  <c r="CF808" i="1"/>
  <c r="CG808" i="1"/>
  <c r="AH808" i="1"/>
  <c r="Q808" i="1"/>
  <c r="AI808" i="1"/>
  <c r="AJ808" i="1"/>
  <c r="AK808" i="1"/>
  <c r="AL808" i="1"/>
  <c r="AM808" i="1"/>
  <c r="AN808" i="1"/>
  <c r="AO808" i="1"/>
  <c r="AQ808" i="1"/>
  <c r="AR808" i="1"/>
  <c r="AS808" i="1"/>
  <c r="R808" i="1"/>
  <c r="AU808" i="1"/>
  <c r="AW808" i="1"/>
  <c r="AX808" i="1"/>
  <c r="AY808" i="1"/>
  <c r="AZ808" i="1"/>
  <c r="BA808" i="1"/>
  <c r="V808" i="1"/>
  <c r="W808" i="1"/>
  <c r="X808" i="1"/>
  <c r="BB808" i="1"/>
  <c r="BC808" i="1"/>
  <c r="BD808" i="1"/>
  <c r="BE808" i="1"/>
  <c r="BF808" i="1"/>
  <c r="BG808" i="1"/>
  <c r="BH808" i="1"/>
  <c r="BI808" i="1"/>
  <c r="BJ808" i="1"/>
  <c r="BK808" i="1"/>
  <c r="BM808" i="1"/>
  <c r="BV808" i="1"/>
  <c r="BX808" i="1"/>
  <c r="BZ808" i="1"/>
  <c r="CB808" i="1"/>
  <c r="CC808" i="1"/>
  <c r="CE808" i="1"/>
  <c r="A809" i="1"/>
  <c r="B809" i="1"/>
  <c r="C809" i="1"/>
  <c r="D809" i="1"/>
  <c r="E809" i="1"/>
  <c r="F809" i="1"/>
  <c r="G809" i="1"/>
  <c r="H809" i="1"/>
  <c r="I809" i="1"/>
  <c r="J809" i="1"/>
  <c r="K809" i="1"/>
  <c r="L809" i="1"/>
  <c r="M809" i="1"/>
  <c r="N809" i="1"/>
  <c r="O809" i="1"/>
  <c r="P809" i="1"/>
  <c r="AT809" i="1"/>
  <c r="BL809" i="1"/>
  <c r="BN809" i="1"/>
  <c r="Y809" i="1"/>
  <c r="BO809" i="1"/>
  <c r="BP809" i="1"/>
  <c r="Z809" i="1"/>
  <c r="BQ809" i="1"/>
  <c r="BR809" i="1"/>
  <c r="AA809" i="1"/>
  <c r="BS809" i="1"/>
  <c r="BT809" i="1"/>
  <c r="AB809" i="1"/>
  <c r="BU809" i="1"/>
  <c r="BV809" i="1"/>
  <c r="AC809" i="1"/>
  <c r="BW809" i="1"/>
  <c r="AD809" i="1"/>
  <c r="BY809" i="1"/>
  <c r="AE809" i="1"/>
  <c r="CA809" i="1"/>
  <c r="AF809" i="1"/>
  <c r="CD809" i="1"/>
  <c r="AG809" i="1"/>
  <c r="CF809" i="1"/>
  <c r="CG809" i="1"/>
  <c r="AH809" i="1"/>
  <c r="Q809" i="1"/>
  <c r="AI809" i="1"/>
  <c r="AJ809" i="1"/>
  <c r="AK809" i="1"/>
  <c r="AL809" i="1"/>
  <c r="AM809" i="1"/>
  <c r="AN809" i="1"/>
  <c r="AO809" i="1"/>
  <c r="AQ809" i="1"/>
  <c r="AR809" i="1"/>
  <c r="AS809" i="1"/>
  <c r="R809" i="1"/>
  <c r="AU809" i="1"/>
  <c r="AW809" i="1"/>
  <c r="AX809" i="1"/>
  <c r="AY809" i="1"/>
  <c r="AZ809" i="1"/>
  <c r="BA809" i="1"/>
  <c r="V809" i="1"/>
  <c r="W809" i="1"/>
  <c r="X809" i="1"/>
  <c r="BB809" i="1"/>
  <c r="BC809" i="1"/>
  <c r="BD809" i="1"/>
  <c r="BE809" i="1"/>
  <c r="BF809" i="1"/>
  <c r="BG809" i="1"/>
  <c r="BH809" i="1"/>
  <c r="BI809" i="1"/>
  <c r="BJ809" i="1"/>
  <c r="BK809" i="1"/>
  <c r="BM809" i="1"/>
  <c r="BX809" i="1"/>
  <c r="BZ809" i="1"/>
  <c r="CB809" i="1"/>
  <c r="CC809" i="1"/>
  <c r="CE809" i="1"/>
  <c r="A810" i="1"/>
  <c r="B810" i="1"/>
  <c r="C810" i="1"/>
  <c r="D810" i="1"/>
  <c r="E810" i="1"/>
  <c r="F810" i="1"/>
  <c r="G810" i="1"/>
  <c r="H810" i="1"/>
  <c r="I810" i="1"/>
  <c r="J810" i="1"/>
  <c r="K810" i="1"/>
  <c r="L810" i="1"/>
  <c r="M810" i="1"/>
  <c r="N810" i="1"/>
  <c r="O810" i="1"/>
  <c r="P810" i="1"/>
  <c r="AT810" i="1"/>
  <c r="BL810" i="1"/>
  <c r="Y810" i="1"/>
  <c r="BO810" i="1"/>
  <c r="Z810" i="1"/>
  <c r="BQ810" i="1"/>
  <c r="AA810" i="1"/>
  <c r="BS810" i="1"/>
  <c r="AB810" i="1"/>
  <c r="BU810" i="1"/>
  <c r="AC810" i="1"/>
  <c r="BW810" i="1"/>
  <c r="AD810" i="1"/>
  <c r="BY810" i="1"/>
  <c r="AE810" i="1"/>
  <c r="CA810" i="1"/>
  <c r="AF810" i="1"/>
  <c r="CD810" i="1"/>
  <c r="AG810" i="1"/>
  <c r="CF810" i="1"/>
  <c r="CG810" i="1"/>
  <c r="AH810" i="1"/>
  <c r="Q810" i="1"/>
  <c r="AI810" i="1"/>
  <c r="AJ810" i="1"/>
  <c r="AK810" i="1"/>
  <c r="AL810" i="1"/>
  <c r="AM810" i="1"/>
  <c r="AN810" i="1"/>
  <c r="AO810" i="1"/>
  <c r="AQ810" i="1"/>
  <c r="AR810" i="1"/>
  <c r="AS810" i="1"/>
  <c r="R810" i="1"/>
  <c r="AU810" i="1"/>
  <c r="AW810" i="1"/>
  <c r="AX810" i="1"/>
  <c r="AY810" i="1"/>
  <c r="AZ810" i="1"/>
  <c r="BA810" i="1"/>
  <c r="V810" i="1"/>
  <c r="W810" i="1"/>
  <c r="BB810" i="1"/>
  <c r="BC810" i="1"/>
  <c r="BD810" i="1"/>
  <c r="BE810" i="1"/>
  <c r="BF810" i="1"/>
  <c r="BG810" i="1"/>
  <c r="BH810" i="1"/>
  <c r="BI810" i="1"/>
  <c r="BJ810" i="1"/>
  <c r="BK810" i="1"/>
  <c r="BM810" i="1"/>
  <c r="BN810" i="1"/>
  <c r="BP810" i="1"/>
  <c r="BR810" i="1"/>
  <c r="BT810" i="1"/>
  <c r="BV810" i="1"/>
  <c r="BX810" i="1"/>
  <c r="BZ810" i="1"/>
  <c r="CB810" i="1"/>
  <c r="CC810" i="1"/>
  <c r="CE810" i="1"/>
  <c r="A811" i="1"/>
  <c r="B811" i="1"/>
  <c r="C811" i="1"/>
  <c r="D811" i="1"/>
  <c r="E811" i="1"/>
  <c r="F811" i="1"/>
  <c r="G811" i="1"/>
  <c r="H811" i="1"/>
  <c r="I811" i="1"/>
  <c r="J811" i="1"/>
  <c r="K811" i="1"/>
  <c r="L811" i="1"/>
  <c r="M811" i="1"/>
  <c r="N811" i="1"/>
  <c r="O811" i="1"/>
  <c r="P811" i="1"/>
  <c r="AT811" i="1"/>
  <c r="BL811" i="1"/>
  <c r="BN811" i="1"/>
  <c r="Y811" i="1"/>
  <c r="BO811" i="1"/>
  <c r="BP811" i="1"/>
  <c r="Z811" i="1"/>
  <c r="BQ811" i="1"/>
  <c r="BR811" i="1"/>
  <c r="AA811" i="1"/>
  <c r="BS811" i="1"/>
  <c r="AB811" i="1"/>
  <c r="BU811" i="1"/>
  <c r="BV811" i="1"/>
  <c r="AC811" i="1"/>
  <c r="BW811" i="1"/>
  <c r="BX811" i="1"/>
  <c r="AD811" i="1"/>
  <c r="BY811" i="1"/>
  <c r="BZ811" i="1"/>
  <c r="AE811" i="1"/>
  <c r="CA811" i="1"/>
  <c r="AF811" i="1"/>
  <c r="CD811" i="1"/>
  <c r="AG811" i="1"/>
  <c r="CF811" i="1"/>
  <c r="CG811" i="1"/>
  <c r="AH811" i="1"/>
  <c r="Q811" i="1"/>
  <c r="AI811" i="1"/>
  <c r="AJ811" i="1"/>
  <c r="AK811" i="1"/>
  <c r="AL811" i="1"/>
  <c r="AM811" i="1"/>
  <c r="AN811" i="1"/>
  <c r="AO811" i="1"/>
  <c r="AQ811" i="1"/>
  <c r="AR811" i="1"/>
  <c r="AS811" i="1"/>
  <c r="R811" i="1"/>
  <c r="AU811" i="1"/>
  <c r="AW811" i="1"/>
  <c r="AX811" i="1"/>
  <c r="AY811" i="1"/>
  <c r="AZ811" i="1"/>
  <c r="BA811" i="1"/>
  <c r="V811" i="1"/>
  <c r="W811" i="1"/>
  <c r="X811" i="1"/>
  <c r="BB811" i="1"/>
  <c r="BC811" i="1"/>
  <c r="BD811" i="1"/>
  <c r="BE811" i="1"/>
  <c r="BF811" i="1"/>
  <c r="BG811" i="1"/>
  <c r="BH811" i="1"/>
  <c r="BI811" i="1"/>
  <c r="BJ811" i="1"/>
  <c r="BK811" i="1"/>
  <c r="BM811" i="1"/>
  <c r="BT811" i="1"/>
  <c r="CB811" i="1"/>
  <c r="CC811" i="1"/>
  <c r="CE811" i="1"/>
  <c r="A812" i="1"/>
  <c r="B812" i="1"/>
  <c r="C812" i="1"/>
  <c r="D812" i="1"/>
  <c r="E812" i="1"/>
  <c r="F812" i="1"/>
  <c r="G812" i="1"/>
  <c r="H812" i="1"/>
  <c r="I812" i="1"/>
  <c r="J812" i="1"/>
  <c r="K812" i="1"/>
  <c r="L812" i="1"/>
  <c r="M812" i="1"/>
  <c r="N812" i="1"/>
  <c r="O812" i="1"/>
  <c r="P812" i="1"/>
  <c r="AT812" i="1"/>
  <c r="BL812" i="1"/>
  <c r="Y812" i="1"/>
  <c r="BO812" i="1"/>
  <c r="Z812" i="1"/>
  <c r="BQ812" i="1"/>
  <c r="AA812" i="1"/>
  <c r="BS812" i="1"/>
  <c r="AB812" i="1"/>
  <c r="BU812" i="1"/>
  <c r="AC812" i="1"/>
  <c r="BW812" i="1"/>
  <c r="AD812" i="1"/>
  <c r="BY812" i="1"/>
  <c r="AE812" i="1"/>
  <c r="CA812" i="1"/>
  <c r="AF812" i="1"/>
  <c r="CD812" i="1"/>
  <c r="AG812" i="1"/>
  <c r="CF812" i="1"/>
  <c r="CG812" i="1"/>
  <c r="AH812" i="1"/>
  <c r="Q812" i="1"/>
  <c r="AI812" i="1"/>
  <c r="AJ812" i="1"/>
  <c r="AK812" i="1"/>
  <c r="AL812" i="1"/>
  <c r="AM812" i="1"/>
  <c r="AN812" i="1"/>
  <c r="AO812" i="1"/>
  <c r="AQ812" i="1"/>
  <c r="AR812" i="1"/>
  <c r="AS812" i="1"/>
  <c r="R812" i="1"/>
  <c r="AU812" i="1"/>
  <c r="AW812" i="1"/>
  <c r="AX812" i="1"/>
  <c r="AY812" i="1"/>
  <c r="AZ812" i="1"/>
  <c r="BA812" i="1"/>
  <c r="V812" i="1"/>
  <c r="W812" i="1"/>
  <c r="X812" i="1"/>
  <c r="BB812" i="1"/>
  <c r="BC812" i="1"/>
  <c r="BD812" i="1"/>
  <c r="BE812" i="1"/>
  <c r="BF812" i="1"/>
  <c r="BG812" i="1"/>
  <c r="BH812" i="1"/>
  <c r="BI812" i="1"/>
  <c r="BJ812" i="1"/>
  <c r="BK812" i="1"/>
  <c r="BM812" i="1"/>
  <c r="BN812" i="1"/>
  <c r="BP812" i="1"/>
  <c r="BR812" i="1"/>
  <c r="BT812" i="1"/>
  <c r="BV812" i="1"/>
  <c r="BX812" i="1"/>
  <c r="BZ812" i="1"/>
  <c r="CB812" i="1"/>
  <c r="CC812" i="1"/>
  <c r="CE812" i="1"/>
  <c r="A813" i="1"/>
  <c r="B813" i="1"/>
  <c r="C813" i="1"/>
  <c r="D813" i="1"/>
  <c r="E813" i="1"/>
  <c r="F813" i="1"/>
  <c r="G813" i="1"/>
  <c r="H813" i="1"/>
  <c r="I813" i="1"/>
  <c r="J813" i="1"/>
  <c r="K813" i="1"/>
  <c r="L813" i="1"/>
  <c r="M813" i="1"/>
  <c r="N813" i="1"/>
  <c r="O813" i="1"/>
  <c r="P813" i="1"/>
  <c r="AT813" i="1"/>
  <c r="BL813" i="1"/>
  <c r="Y813" i="1"/>
  <c r="BO813" i="1"/>
  <c r="Z813" i="1"/>
  <c r="BQ813" i="1"/>
  <c r="AA813" i="1"/>
  <c r="BS813" i="1"/>
  <c r="AB813" i="1"/>
  <c r="BU813" i="1"/>
  <c r="AC813" i="1"/>
  <c r="BW813" i="1"/>
  <c r="AD813" i="1"/>
  <c r="BY813" i="1"/>
  <c r="AE813" i="1"/>
  <c r="CA813" i="1"/>
  <c r="AF813" i="1"/>
  <c r="CD813" i="1"/>
  <c r="AG813" i="1"/>
  <c r="CF813" i="1"/>
  <c r="CG813" i="1"/>
  <c r="AH813" i="1"/>
  <c r="Q813" i="1"/>
  <c r="AI813" i="1"/>
  <c r="AJ813" i="1"/>
  <c r="AK813" i="1"/>
  <c r="AL813" i="1"/>
  <c r="AM813" i="1"/>
  <c r="AN813" i="1"/>
  <c r="AO813" i="1"/>
  <c r="AQ813" i="1"/>
  <c r="AR813" i="1"/>
  <c r="AS813" i="1"/>
  <c r="R813" i="1"/>
  <c r="AU813" i="1"/>
  <c r="AW813" i="1"/>
  <c r="AX813" i="1"/>
  <c r="AY813" i="1"/>
  <c r="AZ813" i="1"/>
  <c r="BA813" i="1"/>
  <c r="V813" i="1"/>
  <c r="W813" i="1"/>
  <c r="X813" i="1"/>
  <c r="BB813" i="1"/>
  <c r="BC813" i="1"/>
  <c r="BD813" i="1"/>
  <c r="BE813" i="1"/>
  <c r="BF813" i="1"/>
  <c r="BG813" i="1"/>
  <c r="BH813" i="1"/>
  <c r="BI813" i="1"/>
  <c r="BJ813" i="1"/>
  <c r="BK813" i="1"/>
  <c r="BM813" i="1"/>
  <c r="BN813" i="1"/>
  <c r="BP813" i="1"/>
  <c r="BR813" i="1"/>
  <c r="BT813" i="1"/>
  <c r="BV813" i="1"/>
  <c r="BX813" i="1"/>
  <c r="BZ813" i="1"/>
  <c r="CB813" i="1"/>
  <c r="CC813" i="1"/>
  <c r="CE813" i="1"/>
  <c r="A814" i="1"/>
  <c r="B814" i="1"/>
  <c r="C814" i="1"/>
  <c r="D814" i="1"/>
  <c r="E814" i="1"/>
  <c r="F814" i="1"/>
  <c r="G814" i="1"/>
  <c r="H814" i="1"/>
  <c r="I814" i="1"/>
  <c r="J814" i="1"/>
  <c r="K814" i="1"/>
  <c r="L814" i="1"/>
  <c r="M814" i="1"/>
  <c r="N814" i="1"/>
  <c r="O814" i="1"/>
  <c r="P814" i="1"/>
  <c r="AT814" i="1"/>
  <c r="BL814" i="1"/>
  <c r="BN814" i="1"/>
  <c r="Y814" i="1"/>
  <c r="BO814" i="1"/>
  <c r="BP814" i="1"/>
  <c r="Z814" i="1"/>
  <c r="BQ814" i="1"/>
  <c r="BR814" i="1"/>
  <c r="AA814" i="1"/>
  <c r="BS814" i="1"/>
  <c r="BT814" i="1"/>
  <c r="AB814" i="1"/>
  <c r="BU814" i="1"/>
  <c r="BV814" i="1"/>
  <c r="AC814" i="1"/>
  <c r="BW814" i="1"/>
  <c r="AD814" i="1"/>
  <c r="BY814" i="1"/>
  <c r="AE814" i="1"/>
  <c r="CA814" i="1"/>
  <c r="AF814" i="1"/>
  <c r="CD814" i="1"/>
  <c r="AG814" i="1"/>
  <c r="CF814" i="1"/>
  <c r="CG814" i="1"/>
  <c r="AH814" i="1"/>
  <c r="Q814" i="1"/>
  <c r="AI814" i="1"/>
  <c r="AJ814" i="1"/>
  <c r="AK814" i="1"/>
  <c r="AL814" i="1"/>
  <c r="AM814" i="1"/>
  <c r="AN814" i="1"/>
  <c r="AO814" i="1"/>
  <c r="AQ814" i="1"/>
  <c r="AR814" i="1"/>
  <c r="AS814" i="1"/>
  <c r="R814" i="1"/>
  <c r="AU814" i="1"/>
  <c r="AW814" i="1"/>
  <c r="AX814" i="1"/>
  <c r="AY814" i="1"/>
  <c r="AZ814" i="1"/>
  <c r="BA814" i="1"/>
  <c r="V814" i="1"/>
  <c r="W814" i="1"/>
  <c r="X814" i="1"/>
  <c r="BB814" i="1"/>
  <c r="BC814" i="1"/>
  <c r="BD814" i="1"/>
  <c r="BE814" i="1"/>
  <c r="BF814" i="1"/>
  <c r="BG814" i="1"/>
  <c r="BH814" i="1"/>
  <c r="BI814" i="1"/>
  <c r="BJ814" i="1"/>
  <c r="BK814" i="1"/>
  <c r="BM814" i="1"/>
  <c r="BX814" i="1"/>
  <c r="BZ814" i="1"/>
  <c r="CB814" i="1"/>
  <c r="CC814" i="1"/>
  <c r="CE814" i="1"/>
  <c r="A815" i="1"/>
  <c r="B815" i="1"/>
  <c r="C815" i="1"/>
  <c r="D815" i="1"/>
  <c r="E815" i="1"/>
  <c r="F815" i="1"/>
  <c r="G815" i="1"/>
  <c r="H815" i="1"/>
  <c r="I815" i="1"/>
  <c r="J815" i="1"/>
  <c r="K815" i="1"/>
  <c r="L815" i="1"/>
  <c r="M815" i="1"/>
  <c r="N815" i="1"/>
  <c r="O815" i="1"/>
  <c r="P815" i="1"/>
  <c r="AT815" i="1"/>
  <c r="BL815" i="1"/>
  <c r="BN815" i="1"/>
  <c r="Y815" i="1"/>
  <c r="BO815" i="1"/>
  <c r="BP815" i="1"/>
  <c r="Z815" i="1"/>
  <c r="BQ815" i="1"/>
  <c r="BR815" i="1"/>
  <c r="AA815" i="1"/>
  <c r="BS815" i="1"/>
  <c r="BT815" i="1"/>
  <c r="AB815" i="1"/>
  <c r="BU815" i="1"/>
  <c r="BV815" i="1"/>
  <c r="AC815" i="1"/>
  <c r="BW815" i="1"/>
  <c r="BX815" i="1"/>
  <c r="AD815" i="1"/>
  <c r="BY815" i="1"/>
  <c r="BZ815" i="1"/>
  <c r="AE815" i="1"/>
  <c r="CA815" i="1"/>
  <c r="AF815" i="1"/>
  <c r="CD815" i="1"/>
  <c r="AG815" i="1"/>
  <c r="CF815" i="1"/>
  <c r="CG815" i="1"/>
  <c r="AH815" i="1"/>
  <c r="Q815" i="1"/>
  <c r="AI815" i="1"/>
  <c r="AJ815" i="1"/>
  <c r="AK815" i="1"/>
  <c r="AL815" i="1"/>
  <c r="AM815" i="1"/>
  <c r="AN815" i="1"/>
  <c r="AO815" i="1"/>
  <c r="AQ815" i="1"/>
  <c r="AR815" i="1"/>
  <c r="AS815" i="1"/>
  <c r="R815" i="1"/>
  <c r="AU815" i="1"/>
  <c r="AW815" i="1"/>
  <c r="AX815" i="1"/>
  <c r="AY815" i="1"/>
  <c r="AZ815" i="1"/>
  <c r="BA815" i="1"/>
  <c r="V815" i="1"/>
  <c r="W815" i="1"/>
  <c r="X815" i="1"/>
  <c r="BB815" i="1"/>
  <c r="BC815" i="1"/>
  <c r="BD815" i="1"/>
  <c r="BE815" i="1"/>
  <c r="BF815" i="1"/>
  <c r="BG815" i="1"/>
  <c r="BH815" i="1"/>
  <c r="BI815" i="1"/>
  <c r="BJ815" i="1"/>
  <c r="BK815" i="1"/>
  <c r="BM815" i="1"/>
  <c r="CB815" i="1"/>
  <c r="CC815" i="1"/>
  <c r="CE815" i="1"/>
  <c r="A816" i="1"/>
  <c r="B816" i="1"/>
  <c r="C816" i="1"/>
  <c r="D816" i="1"/>
  <c r="E816" i="1"/>
  <c r="F816" i="1"/>
  <c r="G816" i="1"/>
  <c r="H816" i="1"/>
  <c r="I816" i="1"/>
  <c r="J816" i="1"/>
  <c r="K816" i="1"/>
  <c r="L816" i="1"/>
  <c r="M816" i="1"/>
  <c r="N816" i="1"/>
  <c r="O816" i="1"/>
  <c r="P816" i="1"/>
  <c r="AT816" i="1"/>
  <c r="BL816" i="1"/>
  <c r="BN816" i="1"/>
  <c r="Y816" i="1"/>
  <c r="BO816" i="1"/>
  <c r="BP816" i="1"/>
  <c r="Z816" i="1"/>
  <c r="BQ816" i="1"/>
  <c r="BR816" i="1"/>
  <c r="AA816" i="1"/>
  <c r="BS816" i="1"/>
  <c r="BT816" i="1"/>
  <c r="AB816" i="1"/>
  <c r="BU816" i="1"/>
  <c r="BV816" i="1"/>
  <c r="AC816" i="1"/>
  <c r="BW816" i="1"/>
  <c r="BX816" i="1"/>
  <c r="AD816" i="1"/>
  <c r="BY816" i="1"/>
  <c r="BZ816" i="1"/>
  <c r="AE816" i="1"/>
  <c r="CA816" i="1"/>
  <c r="CC816" i="1"/>
  <c r="AF816" i="1"/>
  <c r="CD816" i="1"/>
  <c r="AG816" i="1"/>
  <c r="CF816" i="1"/>
  <c r="CG816" i="1"/>
  <c r="AH816" i="1"/>
  <c r="Q816" i="1"/>
  <c r="AI816" i="1"/>
  <c r="AJ816" i="1"/>
  <c r="AK816" i="1"/>
  <c r="AL816" i="1"/>
  <c r="AM816" i="1"/>
  <c r="AN816" i="1"/>
  <c r="AO816" i="1"/>
  <c r="AQ816" i="1"/>
  <c r="AR816" i="1"/>
  <c r="AS816" i="1"/>
  <c r="R816" i="1"/>
  <c r="AU816" i="1"/>
  <c r="AW816" i="1"/>
  <c r="AX816" i="1"/>
  <c r="AY816" i="1"/>
  <c r="AZ816" i="1"/>
  <c r="BA816" i="1"/>
  <c r="V816" i="1"/>
  <c r="W816" i="1"/>
  <c r="X816" i="1"/>
  <c r="BB816" i="1"/>
  <c r="BC816" i="1"/>
  <c r="BD816" i="1"/>
  <c r="BE816" i="1"/>
  <c r="BF816" i="1"/>
  <c r="BG816" i="1"/>
  <c r="BH816" i="1"/>
  <c r="BI816" i="1"/>
  <c r="BJ816" i="1"/>
  <c r="BK816" i="1"/>
  <c r="BM816" i="1"/>
  <c r="CB816" i="1"/>
  <c r="CE816" i="1"/>
  <c r="A817" i="1"/>
  <c r="B817" i="1"/>
  <c r="C817" i="1"/>
  <c r="D817" i="1"/>
  <c r="E817" i="1"/>
  <c r="F817" i="1"/>
  <c r="G817" i="1"/>
  <c r="H817" i="1"/>
  <c r="I817" i="1"/>
  <c r="J817" i="1"/>
  <c r="K817" i="1"/>
  <c r="L817" i="1"/>
  <c r="M817" i="1"/>
  <c r="N817" i="1"/>
  <c r="O817" i="1"/>
  <c r="P817" i="1"/>
  <c r="AT817" i="1"/>
  <c r="BL817" i="1"/>
  <c r="Y817" i="1"/>
  <c r="BO817" i="1"/>
  <c r="Z817" i="1"/>
  <c r="BQ817" i="1"/>
  <c r="AA817" i="1"/>
  <c r="BS817" i="1"/>
  <c r="AB817" i="1"/>
  <c r="BU817" i="1"/>
  <c r="AC817" i="1"/>
  <c r="BW817" i="1"/>
  <c r="AD817" i="1"/>
  <c r="BY817" i="1"/>
  <c r="AE817" i="1"/>
  <c r="CA817" i="1"/>
  <c r="AF817" i="1"/>
  <c r="CD817" i="1"/>
  <c r="AG817" i="1"/>
  <c r="CF817" i="1"/>
  <c r="CG817" i="1"/>
  <c r="AH817" i="1"/>
  <c r="Q817" i="1"/>
  <c r="AI817" i="1"/>
  <c r="AJ817" i="1"/>
  <c r="AK817" i="1"/>
  <c r="AL817" i="1"/>
  <c r="AM817" i="1"/>
  <c r="AN817" i="1"/>
  <c r="AO817" i="1"/>
  <c r="AQ817" i="1"/>
  <c r="AR817" i="1"/>
  <c r="AS817" i="1"/>
  <c r="R817" i="1"/>
  <c r="AU817" i="1"/>
  <c r="AW817" i="1"/>
  <c r="AX817" i="1"/>
  <c r="AY817" i="1"/>
  <c r="AZ817" i="1"/>
  <c r="BA817" i="1"/>
  <c r="V817" i="1"/>
  <c r="W817" i="1"/>
  <c r="X817" i="1"/>
  <c r="BB817" i="1"/>
  <c r="BC817" i="1"/>
  <c r="BD817" i="1"/>
  <c r="BE817" i="1"/>
  <c r="BF817" i="1"/>
  <c r="BG817" i="1"/>
  <c r="BH817" i="1"/>
  <c r="BI817" i="1"/>
  <c r="BJ817" i="1"/>
  <c r="BK817" i="1"/>
  <c r="BM817" i="1"/>
  <c r="BN817" i="1"/>
  <c r="BP817" i="1"/>
  <c r="BR817" i="1"/>
  <c r="BT817" i="1"/>
  <c r="BV817" i="1"/>
  <c r="BX817" i="1"/>
  <c r="BZ817" i="1"/>
  <c r="CB817" i="1"/>
  <c r="CC817" i="1"/>
  <c r="CE817" i="1"/>
  <c r="A818" i="1"/>
  <c r="B818" i="1"/>
  <c r="C818" i="1"/>
  <c r="D818" i="1"/>
  <c r="E818" i="1"/>
  <c r="F818" i="1"/>
  <c r="G818" i="1"/>
  <c r="H818" i="1"/>
  <c r="I818" i="1"/>
  <c r="J818" i="1"/>
  <c r="K818" i="1"/>
  <c r="L818" i="1"/>
  <c r="M818" i="1"/>
  <c r="N818" i="1"/>
  <c r="O818" i="1"/>
  <c r="P818" i="1"/>
  <c r="AT818" i="1"/>
  <c r="BL818" i="1"/>
  <c r="Y818" i="1"/>
  <c r="BO818" i="1"/>
  <c r="Z818" i="1"/>
  <c r="BQ818" i="1"/>
  <c r="BR818" i="1"/>
  <c r="AA818" i="1"/>
  <c r="BS818" i="1"/>
  <c r="AB818" i="1"/>
  <c r="BU818" i="1"/>
  <c r="AC818" i="1"/>
  <c r="BW818" i="1"/>
  <c r="AD818" i="1"/>
  <c r="BY818" i="1"/>
  <c r="AE818" i="1"/>
  <c r="CA818" i="1"/>
  <c r="AF818" i="1"/>
  <c r="CD818" i="1"/>
  <c r="AG818" i="1"/>
  <c r="CF818" i="1"/>
  <c r="CG818" i="1"/>
  <c r="AH818" i="1"/>
  <c r="Q818" i="1"/>
  <c r="AI818" i="1"/>
  <c r="AJ818" i="1"/>
  <c r="AK818" i="1"/>
  <c r="AL818" i="1"/>
  <c r="AM818" i="1"/>
  <c r="AN818" i="1"/>
  <c r="AO818" i="1"/>
  <c r="AQ818" i="1"/>
  <c r="AR818" i="1"/>
  <c r="AS818" i="1"/>
  <c r="R818" i="1"/>
  <c r="AU818" i="1"/>
  <c r="AW818" i="1"/>
  <c r="AX818" i="1"/>
  <c r="AY818" i="1"/>
  <c r="AZ818" i="1"/>
  <c r="BA818" i="1"/>
  <c r="V818" i="1"/>
  <c r="W818" i="1"/>
  <c r="X818" i="1"/>
  <c r="BB818" i="1"/>
  <c r="BC818" i="1"/>
  <c r="BD818" i="1"/>
  <c r="BE818" i="1"/>
  <c r="BF818" i="1"/>
  <c r="BG818" i="1"/>
  <c r="BH818" i="1"/>
  <c r="BI818" i="1"/>
  <c r="BJ818" i="1"/>
  <c r="BK818" i="1"/>
  <c r="BM818" i="1"/>
  <c r="BN818" i="1"/>
  <c r="BP818" i="1"/>
  <c r="BT818" i="1"/>
  <c r="BV818" i="1"/>
  <c r="BX818" i="1"/>
  <c r="BZ818" i="1"/>
  <c r="CB818" i="1"/>
  <c r="CC818" i="1"/>
  <c r="CE818" i="1"/>
  <c r="A819" i="1"/>
  <c r="B819" i="1"/>
  <c r="C819" i="1"/>
  <c r="D819" i="1"/>
  <c r="E819" i="1"/>
  <c r="F819" i="1"/>
  <c r="G819" i="1"/>
  <c r="H819" i="1"/>
  <c r="I819" i="1"/>
  <c r="J819" i="1"/>
  <c r="K819" i="1"/>
  <c r="L819" i="1"/>
  <c r="M819" i="1"/>
  <c r="N819" i="1"/>
  <c r="O819" i="1"/>
  <c r="P819" i="1"/>
  <c r="AT819" i="1"/>
  <c r="BL819" i="1"/>
  <c r="Y819" i="1"/>
  <c r="BO819" i="1"/>
  <c r="Z819" i="1"/>
  <c r="BQ819" i="1"/>
  <c r="AA819" i="1"/>
  <c r="BS819" i="1"/>
  <c r="AB819" i="1"/>
  <c r="BU819" i="1"/>
  <c r="AC819" i="1"/>
  <c r="BW819" i="1"/>
  <c r="AD819" i="1"/>
  <c r="BY819" i="1"/>
  <c r="AE819" i="1"/>
  <c r="CA819" i="1"/>
  <c r="AF819" i="1"/>
  <c r="CD819" i="1"/>
  <c r="AG819" i="1"/>
  <c r="CF819" i="1"/>
  <c r="CG819" i="1"/>
  <c r="AH819" i="1"/>
  <c r="Q819" i="1"/>
  <c r="AI819" i="1"/>
  <c r="AJ819" i="1"/>
  <c r="AK819" i="1"/>
  <c r="AL819" i="1"/>
  <c r="AM819" i="1"/>
  <c r="AN819" i="1"/>
  <c r="AO819" i="1"/>
  <c r="AQ819" i="1"/>
  <c r="AR819" i="1"/>
  <c r="AS819" i="1"/>
  <c r="R819" i="1"/>
  <c r="AU819" i="1"/>
  <c r="AW819" i="1"/>
  <c r="AX819" i="1"/>
  <c r="AY819" i="1"/>
  <c r="AZ819" i="1"/>
  <c r="BA819" i="1"/>
  <c r="V819" i="1"/>
  <c r="X819" i="1"/>
  <c r="W819" i="1"/>
  <c r="BB819" i="1"/>
  <c r="BC819" i="1"/>
  <c r="BD819" i="1"/>
  <c r="BE819" i="1"/>
  <c r="BF819" i="1"/>
  <c r="BG819" i="1"/>
  <c r="BH819" i="1"/>
  <c r="BI819" i="1"/>
  <c r="BJ819" i="1"/>
  <c r="BK819" i="1"/>
  <c r="BM819" i="1"/>
  <c r="BN819" i="1"/>
  <c r="BP819" i="1"/>
  <c r="BR819" i="1"/>
  <c r="BT819" i="1"/>
  <c r="BV819" i="1"/>
  <c r="BX819" i="1"/>
  <c r="BZ819" i="1"/>
  <c r="CB819" i="1"/>
  <c r="CC819" i="1"/>
  <c r="CE819" i="1"/>
  <c r="A820" i="1"/>
  <c r="B820" i="1"/>
  <c r="C820" i="1"/>
  <c r="D820" i="1"/>
  <c r="E820" i="1"/>
  <c r="F820" i="1"/>
  <c r="G820" i="1"/>
  <c r="H820" i="1"/>
  <c r="I820" i="1"/>
  <c r="J820" i="1"/>
  <c r="K820" i="1"/>
  <c r="L820" i="1"/>
  <c r="M820" i="1"/>
  <c r="N820" i="1"/>
  <c r="O820" i="1"/>
  <c r="P820" i="1"/>
  <c r="AT820" i="1"/>
  <c r="BL820" i="1"/>
  <c r="BN820" i="1"/>
  <c r="Y820" i="1"/>
  <c r="BO820" i="1"/>
  <c r="BP820" i="1"/>
  <c r="Z820" i="1"/>
  <c r="BQ820" i="1"/>
  <c r="BR820" i="1"/>
  <c r="AA820" i="1"/>
  <c r="BS820" i="1"/>
  <c r="BT820" i="1"/>
  <c r="AB820" i="1"/>
  <c r="BU820" i="1"/>
  <c r="BV820" i="1"/>
  <c r="AC820" i="1"/>
  <c r="BW820" i="1"/>
  <c r="AD820" i="1"/>
  <c r="BY820" i="1"/>
  <c r="AE820" i="1"/>
  <c r="CA820" i="1"/>
  <c r="AF820" i="1"/>
  <c r="CD820" i="1"/>
  <c r="AG820" i="1"/>
  <c r="CF820" i="1"/>
  <c r="CG820" i="1"/>
  <c r="AH820" i="1"/>
  <c r="Q820" i="1"/>
  <c r="AI820" i="1"/>
  <c r="AJ820" i="1"/>
  <c r="AK820" i="1"/>
  <c r="AL820" i="1"/>
  <c r="AM820" i="1"/>
  <c r="AN820" i="1"/>
  <c r="AO820" i="1"/>
  <c r="AQ820" i="1"/>
  <c r="AR820" i="1"/>
  <c r="AS820" i="1"/>
  <c r="R820" i="1"/>
  <c r="AU820" i="1"/>
  <c r="AW820" i="1"/>
  <c r="AX820" i="1"/>
  <c r="AY820" i="1"/>
  <c r="AZ820" i="1"/>
  <c r="BA820" i="1"/>
  <c r="V820" i="1"/>
  <c r="X820" i="1"/>
  <c r="W820" i="1"/>
  <c r="BB820" i="1"/>
  <c r="BC820" i="1"/>
  <c r="BD820" i="1"/>
  <c r="BE820" i="1"/>
  <c r="BF820" i="1"/>
  <c r="BG820" i="1"/>
  <c r="BH820" i="1"/>
  <c r="BI820" i="1"/>
  <c r="BJ820" i="1"/>
  <c r="BK820" i="1"/>
  <c r="BM820" i="1"/>
  <c r="BX820" i="1"/>
  <c r="BZ820" i="1"/>
  <c r="CB820" i="1"/>
  <c r="CC820" i="1"/>
  <c r="CE820" i="1"/>
  <c r="A821" i="1"/>
  <c r="B821" i="1"/>
  <c r="C821" i="1"/>
  <c r="D821" i="1"/>
  <c r="E821" i="1"/>
  <c r="F821" i="1"/>
  <c r="G821" i="1"/>
  <c r="H821" i="1"/>
  <c r="I821" i="1"/>
  <c r="J821" i="1"/>
  <c r="K821" i="1"/>
  <c r="L821" i="1"/>
  <c r="M821" i="1"/>
  <c r="N821" i="1"/>
  <c r="O821" i="1"/>
  <c r="P821" i="1"/>
  <c r="AT821" i="1"/>
  <c r="BL821" i="1"/>
  <c r="BN821" i="1"/>
  <c r="Y821" i="1"/>
  <c r="BO821" i="1"/>
  <c r="BP821" i="1"/>
  <c r="Z821" i="1"/>
  <c r="BQ821" i="1"/>
  <c r="BR821" i="1"/>
  <c r="AA821" i="1"/>
  <c r="BS821" i="1"/>
  <c r="BT821" i="1"/>
  <c r="AB821" i="1"/>
  <c r="BU821" i="1"/>
  <c r="AC821" i="1"/>
  <c r="BW821" i="1"/>
  <c r="AD821" i="1"/>
  <c r="BY821" i="1"/>
  <c r="AE821" i="1"/>
  <c r="CA821" i="1"/>
  <c r="AF821" i="1"/>
  <c r="CD821" i="1"/>
  <c r="AG821" i="1"/>
  <c r="CF821" i="1"/>
  <c r="CG821" i="1"/>
  <c r="AH821" i="1"/>
  <c r="Q821" i="1"/>
  <c r="AI821" i="1"/>
  <c r="AJ821" i="1"/>
  <c r="AK821" i="1"/>
  <c r="AL821" i="1"/>
  <c r="AM821" i="1"/>
  <c r="AN821" i="1"/>
  <c r="AO821" i="1"/>
  <c r="AQ821" i="1"/>
  <c r="AR821" i="1"/>
  <c r="AS821" i="1"/>
  <c r="R821" i="1"/>
  <c r="AU821" i="1"/>
  <c r="AW821" i="1"/>
  <c r="AX821" i="1"/>
  <c r="AY821" i="1"/>
  <c r="AZ821" i="1"/>
  <c r="BA821" i="1"/>
  <c r="V821" i="1"/>
  <c r="W821" i="1"/>
  <c r="X821" i="1"/>
  <c r="BB821" i="1"/>
  <c r="BC821" i="1"/>
  <c r="BD821" i="1"/>
  <c r="BE821" i="1"/>
  <c r="BF821" i="1"/>
  <c r="BG821" i="1"/>
  <c r="BH821" i="1"/>
  <c r="BI821" i="1"/>
  <c r="BJ821" i="1"/>
  <c r="BK821" i="1"/>
  <c r="BM821" i="1"/>
  <c r="BV821" i="1"/>
  <c r="BX821" i="1"/>
  <c r="BZ821" i="1"/>
  <c r="CB821" i="1"/>
  <c r="CC821" i="1"/>
  <c r="CE821" i="1"/>
  <c r="A822" i="1"/>
  <c r="B822" i="1"/>
  <c r="C822" i="1"/>
  <c r="D822" i="1"/>
  <c r="E822" i="1"/>
  <c r="F822" i="1"/>
  <c r="G822" i="1"/>
  <c r="H822" i="1"/>
  <c r="I822" i="1"/>
  <c r="J822" i="1"/>
  <c r="K822" i="1"/>
  <c r="L822" i="1"/>
  <c r="M822" i="1"/>
  <c r="N822" i="1"/>
  <c r="O822" i="1"/>
  <c r="P822" i="1"/>
  <c r="AT822" i="1"/>
  <c r="BL822" i="1"/>
  <c r="BN822" i="1"/>
  <c r="Y822" i="1"/>
  <c r="BO822" i="1"/>
  <c r="BP822" i="1"/>
  <c r="Z822" i="1"/>
  <c r="BQ822" i="1"/>
  <c r="BR822" i="1"/>
  <c r="AA822" i="1"/>
  <c r="BS822" i="1"/>
  <c r="AB822" i="1"/>
  <c r="BU822" i="1"/>
  <c r="BV822" i="1"/>
  <c r="AC822" i="1"/>
  <c r="BW822" i="1"/>
  <c r="AD822" i="1"/>
  <c r="BY822" i="1"/>
  <c r="AE822" i="1"/>
  <c r="CA822" i="1"/>
  <c r="AF822" i="1"/>
  <c r="CD822" i="1"/>
  <c r="AG822" i="1"/>
  <c r="CF822" i="1"/>
  <c r="CG822" i="1"/>
  <c r="AH822" i="1"/>
  <c r="Q822" i="1"/>
  <c r="AI822" i="1"/>
  <c r="AJ822" i="1"/>
  <c r="AK822" i="1"/>
  <c r="AL822" i="1"/>
  <c r="AM822" i="1"/>
  <c r="AN822" i="1"/>
  <c r="AO822" i="1"/>
  <c r="AQ822" i="1"/>
  <c r="AR822" i="1"/>
  <c r="AS822" i="1"/>
  <c r="R822" i="1"/>
  <c r="AU822" i="1"/>
  <c r="AW822" i="1"/>
  <c r="AX822" i="1"/>
  <c r="AY822" i="1"/>
  <c r="AZ822" i="1"/>
  <c r="BA822" i="1"/>
  <c r="V822" i="1"/>
  <c r="W822" i="1"/>
  <c r="BB822" i="1"/>
  <c r="BC822" i="1"/>
  <c r="BD822" i="1"/>
  <c r="BE822" i="1"/>
  <c r="BF822" i="1"/>
  <c r="BG822" i="1"/>
  <c r="BH822" i="1"/>
  <c r="BI822" i="1"/>
  <c r="BJ822" i="1"/>
  <c r="BK822" i="1"/>
  <c r="BM822" i="1"/>
  <c r="BT822" i="1"/>
  <c r="BX822" i="1"/>
  <c r="BZ822" i="1"/>
  <c r="CB822" i="1"/>
  <c r="CC822" i="1"/>
  <c r="CE822" i="1"/>
  <c r="A823" i="1"/>
  <c r="B823" i="1"/>
  <c r="C823" i="1"/>
  <c r="D823" i="1"/>
  <c r="E823" i="1"/>
  <c r="F823" i="1"/>
  <c r="G823" i="1"/>
  <c r="H823" i="1"/>
  <c r="I823" i="1"/>
  <c r="J823" i="1"/>
  <c r="K823" i="1"/>
  <c r="L823" i="1"/>
  <c r="M823" i="1"/>
  <c r="N823" i="1"/>
  <c r="O823" i="1"/>
  <c r="P823" i="1"/>
  <c r="AT823" i="1"/>
  <c r="BL823" i="1"/>
  <c r="BN823" i="1"/>
  <c r="Y823" i="1"/>
  <c r="BO823" i="1"/>
  <c r="BP823" i="1"/>
  <c r="Z823" i="1"/>
  <c r="BQ823" i="1"/>
  <c r="BR823" i="1"/>
  <c r="AA823" i="1"/>
  <c r="BS823" i="1"/>
  <c r="BT823" i="1"/>
  <c r="AB823" i="1"/>
  <c r="BU823" i="1"/>
  <c r="BV823" i="1"/>
  <c r="AC823" i="1"/>
  <c r="BW823" i="1"/>
  <c r="BX823" i="1"/>
  <c r="AD823" i="1"/>
  <c r="BY823" i="1"/>
  <c r="BZ823" i="1"/>
  <c r="AE823" i="1"/>
  <c r="CA823" i="1"/>
  <c r="AF823" i="1"/>
  <c r="CD823" i="1"/>
  <c r="AG823" i="1"/>
  <c r="CF823" i="1"/>
  <c r="CG823" i="1"/>
  <c r="AH823" i="1"/>
  <c r="Q823" i="1"/>
  <c r="AI823" i="1"/>
  <c r="AJ823" i="1"/>
  <c r="AK823" i="1"/>
  <c r="AL823" i="1"/>
  <c r="AM823" i="1"/>
  <c r="AN823" i="1"/>
  <c r="AO823" i="1"/>
  <c r="AQ823" i="1"/>
  <c r="AR823" i="1"/>
  <c r="AS823" i="1"/>
  <c r="R823" i="1"/>
  <c r="AU823" i="1"/>
  <c r="AW823" i="1"/>
  <c r="AX823" i="1"/>
  <c r="AY823" i="1"/>
  <c r="AZ823" i="1"/>
  <c r="BA823" i="1"/>
  <c r="V823" i="1"/>
  <c r="W823" i="1"/>
  <c r="X823" i="1"/>
  <c r="BB823" i="1"/>
  <c r="BC823" i="1"/>
  <c r="BD823" i="1"/>
  <c r="BE823" i="1"/>
  <c r="BF823" i="1"/>
  <c r="BG823" i="1"/>
  <c r="BH823" i="1"/>
  <c r="BI823" i="1"/>
  <c r="BJ823" i="1"/>
  <c r="BK823" i="1"/>
  <c r="BM823" i="1"/>
  <c r="CB823" i="1"/>
  <c r="CC823" i="1"/>
  <c r="CE823" i="1"/>
  <c r="A824" i="1"/>
  <c r="B824" i="1"/>
  <c r="C824" i="1"/>
  <c r="D824" i="1"/>
  <c r="E824" i="1"/>
  <c r="F824" i="1"/>
  <c r="G824" i="1"/>
  <c r="H824" i="1"/>
  <c r="I824" i="1"/>
  <c r="J824" i="1"/>
  <c r="K824" i="1"/>
  <c r="L824" i="1"/>
  <c r="M824" i="1"/>
  <c r="N824" i="1"/>
  <c r="O824" i="1"/>
  <c r="P824" i="1"/>
  <c r="AT824" i="1"/>
  <c r="BL824" i="1"/>
  <c r="BN824" i="1"/>
  <c r="Y824" i="1"/>
  <c r="BO824" i="1"/>
  <c r="BP824" i="1"/>
  <c r="Z824" i="1"/>
  <c r="BQ824" i="1"/>
  <c r="BR824" i="1"/>
  <c r="AA824" i="1"/>
  <c r="BS824" i="1"/>
  <c r="BT824" i="1"/>
  <c r="AB824" i="1"/>
  <c r="BU824" i="1"/>
  <c r="BV824" i="1"/>
  <c r="AC824" i="1"/>
  <c r="BW824" i="1"/>
  <c r="AD824" i="1"/>
  <c r="BY824" i="1"/>
  <c r="AE824" i="1"/>
  <c r="CA824" i="1"/>
  <c r="AF824" i="1"/>
  <c r="CD824" i="1"/>
  <c r="AG824" i="1"/>
  <c r="CF824" i="1"/>
  <c r="CG824" i="1"/>
  <c r="AH824" i="1"/>
  <c r="Q824" i="1"/>
  <c r="AI824" i="1"/>
  <c r="AJ824" i="1"/>
  <c r="AK824" i="1"/>
  <c r="AL824" i="1"/>
  <c r="AM824" i="1"/>
  <c r="AN824" i="1"/>
  <c r="AO824" i="1"/>
  <c r="AQ824" i="1"/>
  <c r="AR824" i="1"/>
  <c r="AS824" i="1"/>
  <c r="R824" i="1"/>
  <c r="AU824" i="1"/>
  <c r="AW824" i="1"/>
  <c r="AX824" i="1"/>
  <c r="AY824" i="1"/>
  <c r="AZ824" i="1"/>
  <c r="BA824" i="1"/>
  <c r="V824" i="1"/>
  <c r="X824" i="1"/>
  <c r="W824" i="1"/>
  <c r="BB824" i="1"/>
  <c r="BC824" i="1"/>
  <c r="BD824" i="1"/>
  <c r="BE824" i="1"/>
  <c r="BF824" i="1"/>
  <c r="BG824" i="1"/>
  <c r="BH824" i="1"/>
  <c r="BI824" i="1"/>
  <c r="BJ824" i="1"/>
  <c r="BK824" i="1"/>
  <c r="BM824" i="1"/>
  <c r="BX824" i="1"/>
  <c r="BZ824" i="1"/>
  <c r="CB824" i="1"/>
  <c r="CC824" i="1"/>
  <c r="CE824" i="1"/>
  <c r="A825" i="1"/>
  <c r="B825" i="1"/>
  <c r="C825" i="1"/>
  <c r="D825" i="1"/>
  <c r="E825" i="1"/>
  <c r="F825" i="1"/>
  <c r="G825" i="1"/>
  <c r="H825" i="1"/>
  <c r="I825" i="1"/>
  <c r="J825" i="1"/>
  <c r="K825" i="1"/>
  <c r="L825" i="1"/>
  <c r="M825" i="1"/>
  <c r="N825" i="1"/>
  <c r="O825" i="1"/>
  <c r="P825" i="1"/>
  <c r="AT825" i="1"/>
  <c r="BL825" i="1"/>
  <c r="BN825" i="1"/>
  <c r="Y825" i="1"/>
  <c r="BO825" i="1"/>
  <c r="BP825" i="1"/>
  <c r="Z825" i="1"/>
  <c r="BQ825" i="1"/>
  <c r="BR825" i="1"/>
  <c r="AA825" i="1"/>
  <c r="BS825" i="1"/>
  <c r="AB825" i="1"/>
  <c r="BU825" i="1"/>
  <c r="BV825" i="1"/>
  <c r="AC825" i="1"/>
  <c r="BW825" i="1"/>
  <c r="BX825" i="1"/>
  <c r="AD825" i="1"/>
  <c r="BY825" i="1"/>
  <c r="BZ825" i="1"/>
  <c r="AE825" i="1"/>
  <c r="CA825" i="1"/>
  <c r="AF825" i="1"/>
  <c r="CD825" i="1"/>
  <c r="AG825" i="1"/>
  <c r="CF825" i="1"/>
  <c r="CG825" i="1"/>
  <c r="AH825" i="1"/>
  <c r="Q825" i="1"/>
  <c r="AI825" i="1"/>
  <c r="AJ825" i="1"/>
  <c r="AK825" i="1"/>
  <c r="AL825" i="1"/>
  <c r="AM825" i="1"/>
  <c r="AN825" i="1"/>
  <c r="AO825" i="1"/>
  <c r="AQ825" i="1"/>
  <c r="AR825" i="1"/>
  <c r="AS825" i="1"/>
  <c r="R825" i="1"/>
  <c r="AU825" i="1"/>
  <c r="AW825" i="1"/>
  <c r="AX825" i="1"/>
  <c r="AY825" i="1"/>
  <c r="AZ825" i="1"/>
  <c r="BA825" i="1"/>
  <c r="V825" i="1"/>
  <c r="X825" i="1"/>
  <c r="W825" i="1"/>
  <c r="BB825" i="1"/>
  <c r="BC825" i="1"/>
  <c r="BD825" i="1"/>
  <c r="BE825" i="1"/>
  <c r="BF825" i="1"/>
  <c r="BG825" i="1"/>
  <c r="BH825" i="1"/>
  <c r="BI825" i="1"/>
  <c r="BJ825" i="1"/>
  <c r="BK825" i="1"/>
  <c r="BM825" i="1"/>
  <c r="BT825" i="1"/>
  <c r="CB825" i="1"/>
  <c r="CC825" i="1"/>
  <c r="CE825" i="1"/>
  <c r="A826" i="1"/>
  <c r="B826" i="1"/>
  <c r="C826" i="1"/>
  <c r="D826" i="1"/>
  <c r="E826" i="1"/>
  <c r="F826" i="1"/>
  <c r="G826" i="1"/>
  <c r="H826" i="1"/>
  <c r="I826" i="1"/>
  <c r="J826" i="1"/>
  <c r="K826" i="1"/>
  <c r="L826" i="1"/>
  <c r="M826" i="1"/>
  <c r="N826" i="1"/>
  <c r="O826" i="1"/>
  <c r="P826" i="1"/>
  <c r="AT826" i="1"/>
  <c r="BL826" i="1"/>
  <c r="BN826" i="1"/>
  <c r="Y826" i="1"/>
  <c r="BO826" i="1"/>
  <c r="BP826" i="1"/>
  <c r="Z826" i="1"/>
  <c r="BQ826" i="1"/>
  <c r="BR826" i="1"/>
  <c r="AA826" i="1"/>
  <c r="BS826" i="1"/>
  <c r="BT826" i="1"/>
  <c r="AB826" i="1"/>
  <c r="BU826" i="1"/>
  <c r="BV826" i="1"/>
  <c r="AC826" i="1"/>
  <c r="BW826" i="1"/>
  <c r="BX826" i="1"/>
  <c r="AD826" i="1"/>
  <c r="BY826" i="1"/>
  <c r="BZ826" i="1"/>
  <c r="AE826" i="1"/>
  <c r="CA826" i="1"/>
  <c r="AF826" i="1"/>
  <c r="CD826" i="1"/>
  <c r="AG826" i="1"/>
  <c r="CF826" i="1"/>
  <c r="CG826" i="1"/>
  <c r="AH826" i="1"/>
  <c r="Q826" i="1"/>
  <c r="AI826" i="1"/>
  <c r="AJ826" i="1"/>
  <c r="AK826" i="1"/>
  <c r="AL826" i="1"/>
  <c r="AM826" i="1"/>
  <c r="AN826" i="1"/>
  <c r="AO826" i="1"/>
  <c r="AQ826" i="1"/>
  <c r="AR826" i="1"/>
  <c r="AS826" i="1"/>
  <c r="R826" i="1"/>
  <c r="AU826" i="1"/>
  <c r="AW826" i="1"/>
  <c r="AX826" i="1"/>
  <c r="AY826" i="1"/>
  <c r="AZ826" i="1"/>
  <c r="BA826" i="1"/>
  <c r="V826" i="1"/>
  <c r="X826" i="1"/>
  <c r="W826" i="1"/>
  <c r="BB826" i="1"/>
  <c r="BC826" i="1"/>
  <c r="BD826" i="1"/>
  <c r="BE826" i="1"/>
  <c r="BF826" i="1"/>
  <c r="BG826" i="1"/>
  <c r="BH826" i="1"/>
  <c r="BI826" i="1"/>
  <c r="BJ826" i="1"/>
  <c r="BK826" i="1"/>
  <c r="BM826" i="1"/>
  <c r="CB826" i="1"/>
  <c r="CC826" i="1"/>
  <c r="CE826" i="1"/>
  <c r="A827" i="1"/>
  <c r="B827" i="1"/>
  <c r="C827" i="1"/>
  <c r="D827" i="1"/>
  <c r="E827" i="1"/>
  <c r="F827" i="1"/>
  <c r="G827" i="1"/>
  <c r="H827" i="1"/>
  <c r="I827" i="1"/>
  <c r="J827" i="1"/>
  <c r="K827" i="1"/>
  <c r="L827" i="1"/>
  <c r="M827" i="1"/>
  <c r="N827" i="1"/>
  <c r="O827" i="1"/>
  <c r="P827" i="1"/>
  <c r="AT827" i="1"/>
  <c r="BL827" i="1"/>
  <c r="BN827" i="1"/>
  <c r="Y827" i="1"/>
  <c r="BO827" i="1"/>
  <c r="BP827" i="1"/>
  <c r="Z827" i="1"/>
  <c r="BQ827" i="1"/>
  <c r="BR827" i="1"/>
  <c r="AA827" i="1"/>
  <c r="BS827" i="1"/>
  <c r="AB827" i="1"/>
  <c r="BU827" i="1"/>
  <c r="AC827" i="1"/>
  <c r="BW827" i="1"/>
  <c r="AD827" i="1"/>
  <c r="BY827" i="1"/>
  <c r="AE827" i="1"/>
  <c r="CA827" i="1"/>
  <c r="AF827" i="1"/>
  <c r="CD827" i="1"/>
  <c r="AG827" i="1"/>
  <c r="CF827" i="1"/>
  <c r="CG827" i="1"/>
  <c r="AH827" i="1"/>
  <c r="Q827" i="1"/>
  <c r="AI827" i="1"/>
  <c r="AJ827" i="1"/>
  <c r="AK827" i="1"/>
  <c r="AL827" i="1"/>
  <c r="AM827" i="1"/>
  <c r="AN827" i="1"/>
  <c r="AO827" i="1"/>
  <c r="AQ827" i="1"/>
  <c r="AR827" i="1"/>
  <c r="AS827" i="1"/>
  <c r="R827" i="1"/>
  <c r="AU827" i="1"/>
  <c r="AW827" i="1"/>
  <c r="AX827" i="1"/>
  <c r="AY827" i="1"/>
  <c r="AZ827" i="1"/>
  <c r="BA827" i="1"/>
  <c r="V827" i="1"/>
  <c r="W827" i="1"/>
  <c r="X827" i="1"/>
  <c r="BB827" i="1"/>
  <c r="BC827" i="1"/>
  <c r="BD827" i="1"/>
  <c r="BE827" i="1"/>
  <c r="BF827" i="1"/>
  <c r="BG827" i="1"/>
  <c r="BH827" i="1"/>
  <c r="BI827" i="1"/>
  <c r="BJ827" i="1"/>
  <c r="BK827" i="1"/>
  <c r="BM827" i="1"/>
  <c r="BT827" i="1"/>
  <c r="BV827" i="1"/>
  <c r="BX827" i="1"/>
  <c r="BZ827" i="1"/>
  <c r="CB827" i="1"/>
  <c r="CC827" i="1"/>
  <c r="CE827" i="1"/>
  <c r="A828" i="1"/>
  <c r="B828" i="1"/>
  <c r="C828" i="1"/>
  <c r="D828" i="1"/>
  <c r="E828" i="1"/>
  <c r="F828" i="1"/>
  <c r="G828" i="1"/>
  <c r="H828" i="1"/>
  <c r="I828" i="1"/>
  <c r="J828" i="1"/>
  <c r="K828" i="1"/>
  <c r="L828" i="1"/>
  <c r="M828" i="1"/>
  <c r="N828" i="1"/>
  <c r="O828" i="1"/>
  <c r="P828" i="1"/>
  <c r="AT828" i="1"/>
  <c r="BL828" i="1"/>
  <c r="BN828" i="1"/>
  <c r="Y828" i="1"/>
  <c r="BO828" i="1"/>
  <c r="BP828" i="1"/>
  <c r="Z828" i="1"/>
  <c r="BQ828" i="1"/>
  <c r="BR828" i="1"/>
  <c r="AA828" i="1"/>
  <c r="BS828" i="1"/>
  <c r="BT828" i="1"/>
  <c r="AB828" i="1"/>
  <c r="BU828" i="1"/>
  <c r="BV828" i="1"/>
  <c r="AC828" i="1"/>
  <c r="BW828" i="1"/>
  <c r="AD828" i="1"/>
  <c r="BY828" i="1"/>
  <c r="AE828" i="1"/>
  <c r="CA828" i="1"/>
  <c r="AF828" i="1"/>
  <c r="CD828" i="1"/>
  <c r="AG828" i="1"/>
  <c r="CF828" i="1"/>
  <c r="CG828" i="1"/>
  <c r="AH828" i="1"/>
  <c r="Q828" i="1"/>
  <c r="AI828" i="1"/>
  <c r="AJ828" i="1"/>
  <c r="AK828" i="1"/>
  <c r="AL828" i="1"/>
  <c r="AM828" i="1"/>
  <c r="AN828" i="1"/>
  <c r="AO828" i="1"/>
  <c r="AQ828" i="1"/>
  <c r="AR828" i="1"/>
  <c r="AS828" i="1"/>
  <c r="R828" i="1"/>
  <c r="AU828" i="1"/>
  <c r="AW828" i="1"/>
  <c r="AX828" i="1"/>
  <c r="AY828" i="1"/>
  <c r="AZ828" i="1"/>
  <c r="BA828" i="1"/>
  <c r="V828" i="1"/>
  <c r="X828" i="1"/>
  <c r="W828" i="1"/>
  <c r="BB828" i="1"/>
  <c r="BC828" i="1"/>
  <c r="BD828" i="1"/>
  <c r="BE828" i="1"/>
  <c r="BF828" i="1"/>
  <c r="BG828" i="1"/>
  <c r="BH828" i="1"/>
  <c r="BI828" i="1"/>
  <c r="BJ828" i="1"/>
  <c r="BK828" i="1"/>
  <c r="BM828" i="1"/>
  <c r="BX828" i="1"/>
  <c r="BZ828" i="1"/>
  <c r="CB828" i="1"/>
  <c r="CC828" i="1"/>
  <c r="CE828" i="1"/>
  <c r="A829" i="1"/>
  <c r="B829" i="1"/>
  <c r="C829" i="1"/>
  <c r="D829" i="1"/>
  <c r="E829" i="1"/>
  <c r="F829" i="1"/>
  <c r="G829" i="1"/>
  <c r="H829" i="1"/>
  <c r="I829" i="1"/>
  <c r="J829" i="1"/>
  <c r="K829" i="1"/>
  <c r="L829" i="1"/>
  <c r="M829" i="1"/>
  <c r="N829" i="1"/>
  <c r="O829" i="1"/>
  <c r="P829" i="1"/>
  <c r="AT829" i="1"/>
  <c r="BL829" i="1"/>
  <c r="Y829" i="1"/>
  <c r="BO829" i="1"/>
  <c r="Z829" i="1"/>
  <c r="BQ829" i="1"/>
  <c r="AA829" i="1"/>
  <c r="BS829" i="1"/>
  <c r="AB829" i="1"/>
  <c r="BU829" i="1"/>
  <c r="AC829" i="1"/>
  <c r="BW829" i="1"/>
  <c r="AD829" i="1"/>
  <c r="BY829" i="1"/>
  <c r="AE829" i="1"/>
  <c r="CA829" i="1"/>
  <c r="AF829" i="1"/>
  <c r="CD829" i="1"/>
  <c r="AG829" i="1"/>
  <c r="CF829" i="1"/>
  <c r="CG829" i="1"/>
  <c r="AH829" i="1"/>
  <c r="Q829" i="1"/>
  <c r="AI829" i="1"/>
  <c r="AJ829" i="1"/>
  <c r="AK829" i="1"/>
  <c r="AL829" i="1"/>
  <c r="AM829" i="1"/>
  <c r="AN829" i="1"/>
  <c r="AO829" i="1"/>
  <c r="AQ829" i="1"/>
  <c r="AR829" i="1"/>
  <c r="AS829" i="1"/>
  <c r="R829" i="1"/>
  <c r="AU829" i="1"/>
  <c r="AW829" i="1"/>
  <c r="AX829" i="1"/>
  <c r="AY829" i="1"/>
  <c r="AZ829" i="1"/>
  <c r="BA829" i="1"/>
  <c r="V829" i="1"/>
  <c r="W829" i="1"/>
  <c r="X829" i="1"/>
  <c r="BB829" i="1"/>
  <c r="BC829" i="1"/>
  <c r="BD829" i="1"/>
  <c r="BE829" i="1"/>
  <c r="BF829" i="1"/>
  <c r="BG829" i="1"/>
  <c r="BH829" i="1"/>
  <c r="BI829" i="1"/>
  <c r="BJ829" i="1"/>
  <c r="BK829" i="1"/>
  <c r="BM829" i="1"/>
  <c r="BN829" i="1"/>
  <c r="BP829" i="1"/>
  <c r="BR829" i="1"/>
  <c r="BT829" i="1"/>
  <c r="BV829" i="1"/>
  <c r="BX829" i="1"/>
  <c r="BZ829" i="1"/>
  <c r="CB829" i="1"/>
  <c r="CC829" i="1"/>
  <c r="CE829" i="1"/>
  <c r="A830" i="1"/>
  <c r="B830" i="1"/>
  <c r="C830" i="1"/>
  <c r="D830" i="1"/>
  <c r="E830" i="1"/>
  <c r="F830" i="1"/>
  <c r="G830" i="1"/>
  <c r="H830" i="1"/>
  <c r="I830" i="1"/>
  <c r="J830" i="1"/>
  <c r="K830" i="1"/>
  <c r="L830" i="1"/>
  <c r="M830" i="1"/>
  <c r="N830" i="1"/>
  <c r="O830" i="1"/>
  <c r="P830" i="1"/>
  <c r="AT830" i="1"/>
  <c r="BL830" i="1"/>
  <c r="Y830" i="1"/>
  <c r="BO830" i="1"/>
  <c r="Z830" i="1"/>
  <c r="BQ830" i="1"/>
  <c r="AA830" i="1"/>
  <c r="BS830" i="1"/>
  <c r="AB830" i="1"/>
  <c r="BU830" i="1"/>
  <c r="AC830" i="1"/>
  <c r="BW830" i="1"/>
  <c r="AD830" i="1"/>
  <c r="BY830" i="1"/>
  <c r="AE830" i="1"/>
  <c r="CA830" i="1"/>
  <c r="AF830" i="1"/>
  <c r="CD830" i="1"/>
  <c r="AG830" i="1"/>
  <c r="CF830" i="1"/>
  <c r="CG830" i="1"/>
  <c r="AH830" i="1"/>
  <c r="Q830" i="1"/>
  <c r="AI830" i="1"/>
  <c r="AJ830" i="1"/>
  <c r="AK830" i="1"/>
  <c r="AL830" i="1"/>
  <c r="AM830" i="1"/>
  <c r="AN830" i="1"/>
  <c r="AO830" i="1"/>
  <c r="AQ830" i="1"/>
  <c r="AR830" i="1"/>
  <c r="AS830" i="1"/>
  <c r="R830" i="1"/>
  <c r="AU830" i="1"/>
  <c r="AW830" i="1"/>
  <c r="AX830" i="1"/>
  <c r="AY830" i="1"/>
  <c r="AZ830" i="1"/>
  <c r="BA830" i="1"/>
  <c r="V830" i="1"/>
  <c r="W830" i="1"/>
  <c r="BB830" i="1"/>
  <c r="BC830" i="1"/>
  <c r="BD830" i="1"/>
  <c r="BE830" i="1"/>
  <c r="BF830" i="1"/>
  <c r="BG830" i="1"/>
  <c r="BH830" i="1"/>
  <c r="BI830" i="1"/>
  <c r="BJ830" i="1"/>
  <c r="BK830" i="1"/>
  <c r="BM830" i="1"/>
  <c r="BN830" i="1"/>
  <c r="BP830" i="1"/>
  <c r="BR830" i="1"/>
  <c r="BT830" i="1"/>
  <c r="BV830" i="1"/>
  <c r="BX830" i="1"/>
  <c r="BZ830" i="1"/>
  <c r="CB830" i="1"/>
  <c r="CC830" i="1"/>
  <c r="CE830" i="1"/>
  <c r="A831" i="1"/>
  <c r="B831" i="1"/>
  <c r="C831" i="1"/>
  <c r="D831" i="1"/>
  <c r="E831" i="1"/>
  <c r="F831" i="1"/>
  <c r="G831" i="1"/>
  <c r="H831" i="1"/>
  <c r="I831" i="1"/>
  <c r="J831" i="1"/>
  <c r="K831" i="1"/>
  <c r="L831" i="1"/>
  <c r="M831" i="1"/>
  <c r="N831" i="1"/>
  <c r="O831" i="1"/>
  <c r="P831" i="1"/>
  <c r="AT831" i="1"/>
  <c r="BL831" i="1"/>
  <c r="Y831" i="1"/>
  <c r="BO831" i="1"/>
  <c r="Z831" i="1"/>
  <c r="BQ831" i="1"/>
  <c r="AA831" i="1"/>
  <c r="BS831" i="1"/>
  <c r="AB831" i="1"/>
  <c r="BU831" i="1"/>
  <c r="AC831" i="1"/>
  <c r="BW831" i="1"/>
  <c r="AD831" i="1"/>
  <c r="BY831" i="1"/>
  <c r="AE831" i="1"/>
  <c r="CA831" i="1"/>
  <c r="AF831" i="1"/>
  <c r="CD831" i="1"/>
  <c r="AG831" i="1"/>
  <c r="CF831" i="1"/>
  <c r="CG831" i="1"/>
  <c r="AH831" i="1"/>
  <c r="Q831" i="1"/>
  <c r="AI831" i="1"/>
  <c r="AJ831" i="1"/>
  <c r="AK831" i="1"/>
  <c r="AL831" i="1"/>
  <c r="AM831" i="1"/>
  <c r="AN831" i="1"/>
  <c r="AO831" i="1"/>
  <c r="AQ831" i="1"/>
  <c r="AR831" i="1"/>
  <c r="AS831" i="1"/>
  <c r="R831" i="1"/>
  <c r="AU831" i="1"/>
  <c r="AW831" i="1"/>
  <c r="AX831" i="1"/>
  <c r="AY831" i="1"/>
  <c r="AZ831" i="1"/>
  <c r="BA831" i="1"/>
  <c r="V831" i="1"/>
  <c r="X831" i="1"/>
  <c r="W831" i="1"/>
  <c r="BB831" i="1"/>
  <c r="BC831" i="1"/>
  <c r="BD831" i="1"/>
  <c r="BE831" i="1"/>
  <c r="BF831" i="1"/>
  <c r="BG831" i="1"/>
  <c r="BH831" i="1"/>
  <c r="BI831" i="1"/>
  <c r="BJ831" i="1"/>
  <c r="BK831" i="1"/>
  <c r="BM831" i="1"/>
  <c r="BN831" i="1"/>
  <c r="BP831" i="1"/>
  <c r="BR831" i="1"/>
  <c r="BT831" i="1"/>
  <c r="BV831" i="1"/>
  <c r="BX831" i="1"/>
  <c r="BZ831" i="1"/>
  <c r="CB831" i="1"/>
  <c r="CC831" i="1"/>
  <c r="CE831" i="1"/>
  <c r="A832" i="1"/>
  <c r="B832" i="1"/>
  <c r="C832" i="1"/>
  <c r="D832" i="1"/>
  <c r="E832" i="1"/>
  <c r="F832" i="1"/>
  <c r="G832" i="1"/>
  <c r="H832" i="1"/>
  <c r="I832" i="1"/>
  <c r="J832" i="1"/>
  <c r="K832" i="1"/>
  <c r="L832" i="1"/>
  <c r="M832" i="1"/>
  <c r="N832" i="1"/>
  <c r="O832" i="1"/>
  <c r="P832" i="1"/>
  <c r="AT832" i="1"/>
  <c r="BL832" i="1"/>
  <c r="BN832" i="1"/>
  <c r="Y832" i="1"/>
  <c r="BO832" i="1"/>
  <c r="BP832" i="1"/>
  <c r="Z832" i="1"/>
  <c r="BQ832" i="1"/>
  <c r="AA832" i="1"/>
  <c r="BS832" i="1"/>
  <c r="AB832" i="1"/>
  <c r="BU832" i="1"/>
  <c r="BV832" i="1"/>
  <c r="AC832" i="1"/>
  <c r="BW832" i="1"/>
  <c r="AD832" i="1"/>
  <c r="BY832" i="1"/>
  <c r="AE832" i="1"/>
  <c r="CA832" i="1"/>
  <c r="AF832" i="1"/>
  <c r="CD832" i="1"/>
  <c r="AG832" i="1"/>
  <c r="CF832" i="1"/>
  <c r="CG832" i="1"/>
  <c r="AH832" i="1"/>
  <c r="Q832" i="1"/>
  <c r="AI832" i="1"/>
  <c r="AJ832" i="1"/>
  <c r="AK832" i="1"/>
  <c r="AL832" i="1"/>
  <c r="AM832" i="1"/>
  <c r="AN832" i="1"/>
  <c r="AO832" i="1"/>
  <c r="AQ832" i="1"/>
  <c r="AR832" i="1"/>
  <c r="AS832" i="1"/>
  <c r="R832" i="1"/>
  <c r="AU832" i="1"/>
  <c r="AW832" i="1"/>
  <c r="AX832" i="1"/>
  <c r="AY832" i="1"/>
  <c r="AZ832" i="1"/>
  <c r="BA832" i="1"/>
  <c r="V832" i="1"/>
  <c r="W832" i="1"/>
  <c r="X832" i="1"/>
  <c r="BB832" i="1"/>
  <c r="BC832" i="1"/>
  <c r="BD832" i="1"/>
  <c r="BE832" i="1"/>
  <c r="BF832" i="1"/>
  <c r="BG832" i="1"/>
  <c r="BH832" i="1"/>
  <c r="BI832" i="1"/>
  <c r="BJ832" i="1"/>
  <c r="BK832" i="1"/>
  <c r="BM832" i="1"/>
  <c r="BR832" i="1"/>
  <c r="BT832" i="1"/>
  <c r="BX832" i="1"/>
  <c r="BZ832" i="1"/>
  <c r="CB832" i="1"/>
  <c r="CC832" i="1"/>
  <c r="CE832" i="1"/>
  <c r="A833" i="1"/>
  <c r="B833" i="1"/>
  <c r="C833" i="1"/>
  <c r="D833" i="1"/>
  <c r="E833" i="1"/>
  <c r="F833" i="1"/>
  <c r="G833" i="1"/>
  <c r="H833" i="1"/>
  <c r="I833" i="1"/>
  <c r="J833" i="1"/>
  <c r="K833" i="1"/>
  <c r="L833" i="1"/>
  <c r="M833" i="1"/>
  <c r="N833" i="1"/>
  <c r="O833" i="1"/>
  <c r="P833" i="1"/>
  <c r="AT833" i="1"/>
  <c r="BL833" i="1"/>
  <c r="BN833" i="1"/>
  <c r="Y833" i="1"/>
  <c r="BO833" i="1"/>
  <c r="BP833" i="1"/>
  <c r="Z833" i="1"/>
  <c r="BQ833" i="1"/>
  <c r="BR833" i="1"/>
  <c r="AA833" i="1"/>
  <c r="BS833" i="1"/>
  <c r="BT833" i="1"/>
  <c r="AB833" i="1"/>
  <c r="BU833" i="1"/>
  <c r="BV833" i="1"/>
  <c r="AC833" i="1"/>
  <c r="BW833" i="1"/>
  <c r="AD833" i="1"/>
  <c r="BY833" i="1"/>
  <c r="AE833" i="1"/>
  <c r="CA833" i="1"/>
  <c r="AF833" i="1"/>
  <c r="CD833" i="1"/>
  <c r="AG833" i="1"/>
  <c r="CF833" i="1"/>
  <c r="CG833" i="1"/>
  <c r="AH833" i="1"/>
  <c r="Q833" i="1"/>
  <c r="AI833" i="1"/>
  <c r="AJ833" i="1"/>
  <c r="AK833" i="1"/>
  <c r="AL833" i="1"/>
  <c r="AM833" i="1"/>
  <c r="AN833" i="1"/>
  <c r="AO833" i="1"/>
  <c r="AQ833" i="1"/>
  <c r="AR833" i="1"/>
  <c r="AS833" i="1"/>
  <c r="R833" i="1"/>
  <c r="AU833" i="1"/>
  <c r="AW833" i="1"/>
  <c r="AX833" i="1"/>
  <c r="AY833" i="1"/>
  <c r="AZ833" i="1"/>
  <c r="BA833" i="1"/>
  <c r="V833" i="1"/>
  <c r="W833" i="1"/>
  <c r="X833" i="1"/>
  <c r="BB833" i="1"/>
  <c r="BC833" i="1"/>
  <c r="BD833" i="1"/>
  <c r="BE833" i="1"/>
  <c r="BF833" i="1"/>
  <c r="BG833" i="1"/>
  <c r="BH833" i="1"/>
  <c r="BI833" i="1"/>
  <c r="BJ833" i="1"/>
  <c r="BK833" i="1"/>
  <c r="BM833" i="1"/>
  <c r="BX833" i="1"/>
  <c r="BZ833" i="1"/>
  <c r="CB833" i="1"/>
  <c r="CC833" i="1"/>
  <c r="CE833" i="1"/>
  <c r="A834" i="1"/>
  <c r="B834" i="1"/>
  <c r="C834" i="1"/>
  <c r="D834" i="1"/>
  <c r="E834" i="1"/>
  <c r="F834" i="1"/>
  <c r="G834" i="1"/>
  <c r="H834" i="1"/>
  <c r="I834" i="1"/>
  <c r="J834" i="1"/>
  <c r="K834" i="1"/>
  <c r="L834" i="1"/>
  <c r="M834" i="1"/>
  <c r="N834" i="1"/>
  <c r="O834" i="1"/>
  <c r="P834" i="1"/>
  <c r="AT834" i="1"/>
  <c r="BL834" i="1"/>
  <c r="BN834" i="1"/>
  <c r="Y834" i="1"/>
  <c r="BO834" i="1"/>
  <c r="BP834" i="1"/>
  <c r="Z834" i="1"/>
  <c r="BQ834" i="1"/>
  <c r="BR834" i="1"/>
  <c r="AA834" i="1"/>
  <c r="BS834" i="1"/>
  <c r="AB834" i="1"/>
  <c r="BU834" i="1"/>
  <c r="AC834" i="1"/>
  <c r="BW834" i="1"/>
  <c r="AD834" i="1"/>
  <c r="BY834" i="1"/>
  <c r="AE834" i="1"/>
  <c r="CA834" i="1"/>
  <c r="AF834" i="1"/>
  <c r="CD834" i="1"/>
  <c r="AG834" i="1"/>
  <c r="CF834" i="1"/>
  <c r="CG834" i="1"/>
  <c r="AH834" i="1"/>
  <c r="Q834" i="1"/>
  <c r="AI834" i="1"/>
  <c r="AJ834" i="1"/>
  <c r="AK834" i="1"/>
  <c r="AL834" i="1"/>
  <c r="AM834" i="1"/>
  <c r="AN834" i="1"/>
  <c r="AO834" i="1"/>
  <c r="AQ834" i="1"/>
  <c r="AR834" i="1"/>
  <c r="AS834" i="1"/>
  <c r="R834" i="1"/>
  <c r="AU834" i="1"/>
  <c r="AW834" i="1"/>
  <c r="AX834" i="1"/>
  <c r="AY834" i="1"/>
  <c r="AZ834" i="1"/>
  <c r="BA834" i="1"/>
  <c r="V834" i="1"/>
  <c r="X834" i="1"/>
  <c r="W834" i="1"/>
  <c r="BB834" i="1"/>
  <c r="BC834" i="1"/>
  <c r="BD834" i="1"/>
  <c r="BE834" i="1"/>
  <c r="BF834" i="1"/>
  <c r="BG834" i="1"/>
  <c r="BH834" i="1"/>
  <c r="BI834" i="1"/>
  <c r="BJ834" i="1"/>
  <c r="BK834" i="1"/>
  <c r="BM834" i="1"/>
  <c r="BT834" i="1"/>
  <c r="BV834" i="1"/>
  <c r="BX834" i="1"/>
  <c r="BZ834" i="1"/>
  <c r="CB834" i="1"/>
  <c r="CC834" i="1"/>
  <c r="CE834" i="1"/>
  <c r="A835" i="1"/>
  <c r="B835" i="1"/>
  <c r="C835" i="1"/>
  <c r="D835" i="1"/>
  <c r="E835" i="1"/>
  <c r="F835" i="1"/>
  <c r="G835" i="1"/>
  <c r="H835" i="1"/>
  <c r="I835" i="1"/>
  <c r="J835" i="1"/>
  <c r="K835" i="1"/>
  <c r="L835" i="1"/>
  <c r="M835" i="1"/>
  <c r="N835" i="1"/>
  <c r="O835" i="1"/>
  <c r="P835" i="1"/>
  <c r="AT835" i="1"/>
  <c r="BL835" i="1"/>
  <c r="BN835" i="1"/>
  <c r="Y835" i="1"/>
  <c r="BO835" i="1"/>
  <c r="BP835" i="1"/>
  <c r="Z835" i="1"/>
  <c r="BQ835" i="1"/>
  <c r="BR835" i="1"/>
  <c r="AA835" i="1"/>
  <c r="BS835" i="1"/>
  <c r="BT835" i="1"/>
  <c r="AB835" i="1"/>
  <c r="BU835" i="1"/>
  <c r="BV835" i="1"/>
  <c r="AC835" i="1"/>
  <c r="BW835" i="1"/>
  <c r="AD835" i="1"/>
  <c r="BY835" i="1"/>
  <c r="AE835" i="1"/>
  <c r="CA835" i="1"/>
  <c r="AF835" i="1"/>
  <c r="CD835" i="1"/>
  <c r="AG835" i="1"/>
  <c r="CF835" i="1"/>
  <c r="CG835" i="1"/>
  <c r="AH835" i="1"/>
  <c r="Q835" i="1"/>
  <c r="AI835" i="1"/>
  <c r="AJ835" i="1"/>
  <c r="AK835" i="1"/>
  <c r="AL835" i="1"/>
  <c r="AM835" i="1"/>
  <c r="AN835" i="1"/>
  <c r="AO835" i="1"/>
  <c r="AQ835" i="1"/>
  <c r="AR835" i="1"/>
  <c r="AS835" i="1"/>
  <c r="R835" i="1"/>
  <c r="AU835" i="1"/>
  <c r="AW835" i="1"/>
  <c r="AX835" i="1"/>
  <c r="AY835" i="1"/>
  <c r="AZ835" i="1"/>
  <c r="BA835" i="1"/>
  <c r="V835" i="1"/>
  <c r="W835" i="1"/>
  <c r="BB835" i="1"/>
  <c r="BC835" i="1"/>
  <c r="BD835" i="1"/>
  <c r="BE835" i="1"/>
  <c r="BF835" i="1"/>
  <c r="BG835" i="1"/>
  <c r="BH835" i="1"/>
  <c r="BI835" i="1"/>
  <c r="BJ835" i="1"/>
  <c r="BK835" i="1"/>
  <c r="BM835" i="1"/>
  <c r="BX835" i="1"/>
  <c r="BZ835" i="1"/>
  <c r="CB835" i="1"/>
  <c r="CC835" i="1"/>
  <c r="CE835" i="1"/>
  <c r="A836" i="1"/>
  <c r="B836" i="1"/>
  <c r="C836" i="1"/>
  <c r="D836" i="1"/>
  <c r="E836" i="1"/>
  <c r="F836" i="1"/>
  <c r="G836" i="1"/>
  <c r="H836" i="1"/>
  <c r="I836" i="1"/>
  <c r="J836" i="1"/>
  <c r="K836" i="1"/>
  <c r="L836" i="1"/>
  <c r="M836" i="1"/>
  <c r="N836" i="1"/>
  <c r="O836" i="1"/>
  <c r="P836" i="1"/>
  <c r="AT836" i="1"/>
  <c r="BL836" i="1"/>
  <c r="BN836" i="1"/>
  <c r="Y836" i="1"/>
  <c r="BO836" i="1"/>
  <c r="BP836" i="1"/>
  <c r="Z836" i="1"/>
  <c r="BQ836" i="1"/>
  <c r="BR836" i="1"/>
  <c r="AA836" i="1"/>
  <c r="BS836" i="1"/>
  <c r="BT836" i="1"/>
  <c r="AB836" i="1"/>
  <c r="BU836" i="1"/>
  <c r="BV836" i="1"/>
  <c r="AC836" i="1"/>
  <c r="BW836" i="1"/>
  <c r="BX836" i="1"/>
  <c r="AD836" i="1"/>
  <c r="BY836" i="1"/>
  <c r="BZ836" i="1"/>
  <c r="AE836" i="1"/>
  <c r="CA836" i="1"/>
  <c r="CC836" i="1"/>
  <c r="AF836" i="1"/>
  <c r="CD836" i="1"/>
  <c r="AG836" i="1"/>
  <c r="CF836" i="1"/>
  <c r="CG836" i="1"/>
  <c r="AH836" i="1"/>
  <c r="Q836" i="1"/>
  <c r="AI836" i="1"/>
  <c r="AJ836" i="1"/>
  <c r="AK836" i="1"/>
  <c r="AL836" i="1"/>
  <c r="AM836" i="1"/>
  <c r="AN836" i="1"/>
  <c r="AO836" i="1"/>
  <c r="AQ836" i="1"/>
  <c r="AR836" i="1"/>
  <c r="AS836" i="1"/>
  <c r="R836" i="1"/>
  <c r="AU836" i="1"/>
  <c r="AW836" i="1"/>
  <c r="AX836" i="1"/>
  <c r="AY836" i="1"/>
  <c r="AZ836" i="1"/>
  <c r="BA836" i="1"/>
  <c r="V836" i="1"/>
  <c r="W836" i="1"/>
  <c r="X836" i="1"/>
  <c r="BB836" i="1"/>
  <c r="BC836" i="1"/>
  <c r="BD836" i="1"/>
  <c r="BE836" i="1"/>
  <c r="BF836" i="1"/>
  <c r="BG836" i="1"/>
  <c r="BH836" i="1"/>
  <c r="BI836" i="1"/>
  <c r="BJ836" i="1"/>
  <c r="BK836" i="1"/>
  <c r="BM836" i="1"/>
  <c r="CB836" i="1"/>
  <c r="CE836" i="1"/>
  <c r="A837" i="1"/>
  <c r="B837" i="1"/>
  <c r="C837" i="1"/>
  <c r="D837" i="1"/>
  <c r="E837" i="1"/>
  <c r="F837" i="1"/>
  <c r="G837" i="1"/>
  <c r="H837" i="1"/>
  <c r="I837" i="1"/>
  <c r="J837" i="1"/>
  <c r="K837" i="1"/>
  <c r="L837" i="1"/>
  <c r="M837" i="1"/>
  <c r="N837" i="1"/>
  <c r="O837" i="1"/>
  <c r="P837" i="1"/>
  <c r="AT837" i="1"/>
  <c r="BL837" i="1"/>
  <c r="BN837" i="1"/>
  <c r="Y837" i="1"/>
  <c r="BO837" i="1"/>
  <c r="BP837" i="1"/>
  <c r="Z837" i="1"/>
  <c r="BQ837" i="1"/>
  <c r="BR837" i="1"/>
  <c r="AA837" i="1"/>
  <c r="BS837" i="1"/>
  <c r="BT837" i="1"/>
  <c r="AB837" i="1"/>
  <c r="BU837" i="1"/>
  <c r="BV837" i="1"/>
  <c r="AC837" i="1"/>
  <c r="BW837" i="1"/>
  <c r="BX837" i="1"/>
  <c r="AD837" i="1"/>
  <c r="BY837" i="1"/>
  <c r="BZ837" i="1"/>
  <c r="AE837" i="1"/>
  <c r="CA837" i="1"/>
  <c r="CC837" i="1"/>
  <c r="AF837" i="1"/>
  <c r="CD837" i="1"/>
  <c r="AG837" i="1"/>
  <c r="CF837" i="1"/>
  <c r="CG837" i="1"/>
  <c r="AH837" i="1"/>
  <c r="Q837" i="1"/>
  <c r="AI837" i="1"/>
  <c r="AJ837" i="1"/>
  <c r="AK837" i="1"/>
  <c r="AL837" i="1"/>
  <c r="AM837" i="1"/>
  <c r="AN837" i="1"/>
  <c r="AO837" i="1"/>
  <c r="AQ837" i="1"/>
  <c r="AR837" i="1"/>
  <c r="AS837" i="1"/>
  <c r="R837" i="1"/>
  <c r="AU837" i="1"/>
  <c r="AW837" i="1"/>
  <c r="AX837" i="1"/>
  <c r="AY837" i="1"/>
  <c r="AZ837" i="1"/>
  <c r="BA837" i="1"/>
  <c r="V837" i="1"/>
  <c r="W837" i="1"/>
  <c r="X837" i="1"/>
  <c r="BB837" i="1"/>
  <c r="BC837" i="1"/>
  <c r="BD837" i="1"/>
  <c r="BE837" i="1"/>
  <c r="BF837" i="1"/>
  <c r="BG837" i="1"/>
  <c r="BH837" i="1"/>
  <c r="BI837" i="1"/>
  <c r="BJ837" i="1"/>
  <c r="BK837" i="1"/>
  <c r="BM837" i="1"/>
  <c r="CB837" i="1"/>
  <c r="CE837" i="1"/>
  <c r="A838" i="1"/>
  <c r="B838" i="1"/>
  <c r="C838" i="1"/>
  <c r="D838" i="1"/>
  <c r="E838" i="1"/>
  <c r="F838" i="1"/>
  <c r="G838" i="1"/>
  <c r="H838" i="1"/>
  <c r="I838" i="1"/>
  <c r="J838" i="1"/>
  <c r="K838" i="1"/>
  <c r="L838" i="1"/>
  <c r="M838" i="1"/>
  <c r="N838" i="1"/>
  <c r="O838" i="1"/>
  <c r="P838" i="1"/>
  <c r="AT838" i="1"/>
  <c r="BL838" i="1"/>
  <c r="Y838" i="1"/>
  <c r="BO838" i="1"/>
  <c r="Z838" i="1"/>
  <c r="BQ838" i="1"/>
  <c r="BR838" i="1"/>
  <c r="AA838" i="1"/>
  <c r="BS838" i="1"/>
  <c r="AB838" i="1"/>
  <c r="BU838" i="1"/>
  <c r="AC838" i="1"/>
  <c r="BW838" i="1"/>
  <c r="AD838" i="1"/>
  <c r="BY838" i="1"/>
  <c r="AE838" i="1"/>
  <c r="CA838" i="1"/>
  <c r="AF838" i="1"/>
  <c r="CD838" i="1"/>
  <c r="AG838" i="1"/>
  <c r="CF838" i="1"/>
  <c r="CG838" i="1"/>
  <c r="AH838" i="1"/>
  <c r="Q838" i="1"/>
  <c r="AI838" i="1"/>
  <c r="AJ838" i="1"/>
  <c r="AK838" i="1"/>
  <c r="AL838" i="1"/>
  <c r="AM838" i="1"/>
  <c r="AN838" i="1"/>
  <c r="AO838" i="1"/>
  <c r="AQ838" i="1"/>
  <c r="AR838" i="1"/>
  <c r="AS838" i="1"/>
  <c r="R838" i="1"/>
  <c r="AU838" i="1"/>
  <c r="AW838" i="1"/>
  <c r="AX838" i="1"/>
  <c r="AY838" i="1"/>
  <c r="AZ838" i="1"/>
  <c r="BA838" i="1"/>
  <c r="V838" i="1"/>
  <c r="W838" i="1"/>
  <c r="X838" i="1"/>
  <c r="BB838" i="1"/>
  <c r="BC838" i="1"/>
  <c r="BD838" i="1"/>
  <c r="BE838" i="1"/>
  <c r="BF838" i="1"/>
  <c r="BG838" i="1"/>
  <c r="BH838" i="1"/>
  <c r="BI838" i="1"/>
  <c r="BJ838" i="1"/>
  <c r="BK838" i="1"/>
  <c r="BM838" i="1"/>
  <c r="BN838" i="1"/>
  <c r="BP838" i="1"/>
  <c r="BT838" i="1"/>
  <c r="BV838" i="1"/>
  <c r="BX838" i="1"/>
  <c r="BZ838" i="1"/>
  <c r="CB838" i="1"/>
  <c r="CC838" i="1"/>
  <c r="CE838" i="1"/>
  <c r="A839" i="1"/>
  <c r="B839" i="1"/>
  <c r="C839" i="1"/>
  <c r="D839" i="1"/>
  <c r="E839" i="1"/>
  <c r="F839" i="1"/>
  <c r="G839" i="1"/>
  <c r="H839" i="1"/>
  <c r="I839" i="1"/>
  <c r="J839" i="1"/>
  <c r="K839" i="1"/>
  <c r="L839" i="1"/>
  <c r="M839" i="1"/>
  <c r="N839" i="1"/>
  <c r="O839" i="1"/>
  <c r="P839" i="1"/>
  <c r="AT839" i="1"/>
  <c r="BL839" i="1"/>
  <c r="BN839" i="1"/>
  <c r="Y839" i="1"/>
  <c r="BO839" i="1"/>
  <c r="BP839" i="1"/>
  <c r="Z839" i="1"/>
  <c r="BQ839" i="1"/>
  <c r="BR839" i="1"/>
  <c r="AA839" i="1"/>
  <c r="BS839" i="1"/>
  <c r="BT839" i="1"/>
  <c r="AB839" i="1"/>
  <c r="BU839" i="1"/>
  <c r="BV839" i="1"/>
  <c r="AC839" i="1"/>
  <c r="BW839" i="1"/>
  <c r="BX839" i="1"/>
  <c r="AD839" i="1"/>
  <c r="BY839" i="1"/>
  <c r="BZ839" i="1"/>
  <c r="AE839" i="1"/>
  <c r="CA839" i="1"/>
  <c r="CC839" i="1"/>
  <c r="AF839" i="1"/>
  <c r="CD839" i="1"/>
  <c r="AG839" i="1"/>
  <c r="CF839" i="1"/>
  <c r="CG839" i="1"/>
  <c r="AH839" i="1"/>
  <c r="Q839" i="1"/>
  <c r="AI839" i="1"/>
  <c r="AJ839" i="1"/>
  <c r="AK839" i="1"/>
  <c r="AL839" i="1"/>
  <c r="AM839" i="1"/>
  <c r="AN839" i="1"/>
  <c r="AO839" i="1"/>
  <c r="AQ839" i="1"/>
  <c r="AR839" i="1"/>
  <c r="AS839" i="1"/>
  <c r="R839" i="1"/>
  <c r="AU839" i="1"/>
  <c r="AW839" i="1"/>
  <c r="AX839" i="1"/>
  <c r="AY839" i="1"/>
  <c r="AZ839" i="1"/>
  <c r="BA839" i="1"/>
  <c r="V839" i="1"/>
  <c r="X839" i="1"/>
  <c r="W839" i="1"/>
  <c r="BB839" i="1"/>
  <c r="BC839" i="1"/>
  <c r="BD839" i="1"/>
  <c r="BE839" i="1"/>
  <c r="BF839" i="1"/>
  <c r="BG839" i="1"/>
  <c r="BH839" i="1"/>
  <c r="BI839" i="1"/>
  <c r="BJ839" i="1"/>
  <c r="BK839" i="1"/>
  <c r="BM839" i="1"/>
  <c r="CB839" i="1"/>
  <c r="CE839" i="1"/>
  <c r="A840" i="1"/>
  <c r="B840" i="1"/>
  <c r="C840" i="1"/>
  <c r="D840" i="1"/>
  <c r="E840" i="1"/>
  <c r="F840" i="1"/>
  <c r="G840" i="1"/>
  <c r="H840" i="1"/>
  <c r="I840" i="1"/>
  <c r="J840" i="1"/>
  <c r="K840" i="1"/>
  <c r="L840" i="1"/>
  <c r="M840" i="1"/>
  <c r="N840" i="1"/>
  <c r="O840" i="1"/>
  <c r="P840" i="1"/>
  <c r="AT840" i="1"/>
  <c r="BL840" i="1"/>
  <c r="BN840" i="1"/>
  <c r="Y840" i="1"/>
  <c r="BO840" i="1"/>
  <c r="BP840" i="1"/>
  <c r="Z840" i="1"/>
  <c r="BQ840" i="1"/>
  <c r="BR840" i="1"/>
  <c r="AA840" i="1"/>
  <c r="BS840" i="1"/>
  <c r="BT840" i="1"/>
  <c r="AB840" i="1"/>
  <c r="BU840" i="1"/>
  <c r="BV840" i="1"/>
  <c r="AC840" i="1"/>
  <c r="BW840" i="1"/>
  <c r="BX840" i="1"/>
  <c r="AD840" i="1"/>
  <c r="BY840" i="1"/>
  <c r="BZ840" i="1"/>
  <c r="AE840" i="1"/>
  <c r="CA840" i="1"/>
  <c r="AF840" i="1"/>
  <c r="CD840" i="1"/>
  <c r="AG840" i="1"/>
  <c r="CF840" i="1"/>
  <c r="CG840" i="1"/>
  <c r="AH840" i="1"/>
  <c r="Q840" i="1"/>
  <c r="AI840" i="1"/>
  <c r="AJ840" i="1"/>
  <c r="AK840" i="1"/>
  <c r="AL840" i="1"/>
  <c r="AM840" i="1"/>
  <c r="AN840" i="1"/>
  <c r="AO840" i="1"/>
  <c r="AQ840" i="1"/>
  <c r="AR840" i="1"/>
  <c r="AS840" i="1"/>
  <c r="R840" i="1"/>
  <c r="AU840" i="1"/>
  <c r="AW840" i="1"/>
  <c r="AX840" i="1"/>
  <c r="AY840" i="1"/>
  <c r="AZ840" i="1"/>
  <c r="BA840" i="1"/>
  <c r="V840" i="1"/>
  <c r="W840" i="1"/>
  <c r="X840" i="1"/>
  <c r="BB840" i="1"/>
  <c r="BC840" i="1"/>
  <c r="BD840" i="1"/>
  <c r="BE840" i="1"/>
  <c r="BF840" i="1"/>
  <c r="BG840" i="1"/>
  <c r="BH840" i="1"/>
  <c r="BI840" i="1"/>
  <c r="BJ840" i="1"/>
  <c r="BK840" i="1"/>
  <c r="BM840" i="1"/>
  <c r="CB840" i="1"/>
  <c r="CC840" i="1"/>
  <c r="CE840" i="1"/>
  <c r="A841" i="1"/>
  <c r="B841" i="1"/>
  <c r="C841" i="1"/>
  <c r="D841" i="1"/>
  <c r="E841" i="1"/>
  <c r="F841" i="1"/>
  <c r="G841" i="1"/>
  <c r="H841" i="1"/>
  <c r="I841" i="1"/>
  <c r="J841" i="1"/>
  <c r="K841" i="1"/>
  <c r="L841" i="1"/>
  <c r="M841" i="1"/>
  <c r="N841" i="1"/>
  <c r="O841" i="1"/>
  <c r="P841" i="1"/>
  <c r="AT841" i="1"/>
  <c r="BL841" i="1"/>
  <c r="BN841" i="1"/>
  <c r="Y841" i="1"/>
  <c r="BO841" i="1"/>
  <c r="BP841" i="1"/>
  <c r="Z841" i="1"/>
  <c r="BQ841" i="1"/>
  <c r="BR841" i="1"/>
  <c r="AA841" i="1"/>
  <c r="BS841" i="1"/>
  <c r="AB841" i="1"/>
  <c r="BU841" i="1"/>
  <c r="AC841" i="1"/>
  <c r="BW841" i="1"/>
  <c r="AD841" i="1"/>
  <c r="BY841" i="1"/>
  <c r="AE841" i="1"/>
  <c r="CA841" i="1"/>
  <c r="AF841" i="1"/>
  <c r="CD841" i="1"/>
  <c r="AG841" i="1"/>
  <c r="CF841" i="1"/>
  <c r="CG841" i="1"/>
  <c r="AH841" i="1"/>
  <c r="Q841" i="1"/>
  <c r="AI841" i="1"/>
  <c r="AJ841" i="1"/>
  <c r="AK841" i="1"/>
  <c r="AL841" i="1"/>
  <c r="AM841" i="1"/>
  <c r="AN841" i="1"/>
  <c r="AO841" i="1"/>
  <c r="AQ841" i="1"/>
  <c r="AR841" i="1"/>
  <c r="AS841" i="1"/>
  <c r="R841" i="1"/>
  <c r="AU841" i="1"/>
  <c r="AW841" i="1"/>
  <c r="AX841" i="1"/>
  <c r="AY841" i="1"/>
  <c r="AZ841" i="1"/>
  <c r="BA841" i="1"/>
  <c r="V841" i="1"/>
  <c r="W841" i="1"/>
  <c r="BB841" i="1"/>
  <c r="BC841" i="1"/>
  <c r="BD841" i="1"/>
  <c r="BE841" i="1"/>
  <c r="BF841" i="1"/>
  <c r="BG841" i="1"/>
  <c r="BH841" i="1"/>
  <c r="BI841" i="1"/>
  <c r="BJ841" i="1"/>
  <c r="BK841" i="1"/>
  <c r="BM841" i="1"/>
  <c r="BT841" i="1"/>
  <c r="BV841" i="1"/>
  <c r="BX841" i="1"/>
  <c r="BZ841" i="1"/>
  <c r="CB841" i="1"/>
  <c r="CC841" i="1"/>
  <c r="CE841" i="1"/>
  <c r="A842" i="1"/>
  <c r="B842" i="1"/>
  <c r="C842" i="1"/>
  <c r="D842" i="1"/>
  <c r="E842" i="1"/>
  <c r="F842" i="1"/>
  <c r="G842" i="1"/>
  <c r="H842" i="1"/>
  <c r="I842" i="1"/>
  <c r="J842" i="1"/>
  <c r="K842" i="1"/>
  <c r="L842" i="1"/>
  <c r="M842" i="1"/>
  <c r="N842" i="1"/>
  <c r="O842" i="1"/>
  <c r="P842" i="1"/>
  <c r="AT842" i="1"/>
  <c r="BL842" i="1"/>
  <c r="BN842" i="1"/>
  <c r="Y842" i="1"/>
  <c r="BO842" i="1"/>
  <c r="BP842" i="1"/>
  <c r="Z842" i="1"/>
  <c r="BQ842" i="1"/>
  <c r="BR842" i="1"/>
  <c r="AA842" i="1"/>
  <c r="BS842" i="1"/>
  <c r="BT842" i="1"/>
  <c r="AB842" i="1"/>
  <c r="BU842" i="1"/>
  <c r="BV842" i="1"/>
  <c r="AC842" i="1"/>
  <c r="BW842" i="1"/>
  <c r="AD842" i="1"/>
  <c r="BY842" i="1"/>
  <c r="AE842" i="1"/>
  <c r="CA842" i="1"/>
  <c r="AF842" i="1"/>
  <c r="CD842" i="1"/>
  <c r="AG842" i="1"/>
  <c r="CF842" i="1"/>
  <c r="CG842" i="1"/>
  <c r="AH842" i="1"/>
  <c r="Q842" i="1"/>
  <c r="AI842" i="1"/>
  <c r="AJ842" i="1"/>
  <c r="AK842" i="1"/>
  <c r="AL842" i="1"/>
  <c r="AM842" i="1"/>
  <c r="AN842" i="1"/>
  <c r="AO842" i="1"/>
  <c r="AQ842" i="1"/>
  <c r="AR842" i="1"/>
  <c r="AS842" i="1"/>
  <c r="R842" i="1"/>
  <c r="AU842" i="1"/>
  <c r="AW842" i="1"/>
  <c r="AX842" i="1"/>
  <c r="AY842" i="1"/>
  <c r="AZ842" i="1"/>
  <c r="BA842" i="1"/>
  <c r="V842" i="1"/>
  <c r="W842" i="1"/>
  <c r="X842" i="1"/>
  <c r="BB842" i="1"/>
  <c r="BC842" i="1"/>
  <c r="BD842" i="1"/>
  <c r="BE842" i="1"/>
  <c r="BF842" i="1"/>
  <c r="BG842" i="1"/>
  <c r="BH842" i="1"/>
  <c r="BI842" i="1"/>
  <c r="BJ842" i="1"/>
  <c r="BK842" i="1"/>
  <c r="BM842" i="1"/>
  <c r="BX842" i="1"/>
  <c r="BZ842" i="1"/>
  <c r="CB842" i="1"/>
  <c r="CC842" i="1"/>
  <c r="CE842" i="1"/>
  <c r="A843" i="1"/>
  <c r="B843" i="1"/>
  <c r="C843" i="1"/>
  <c r="D843" i="1"/>
  <c r="E843" i="1"/>
  <c r="F843" i="1"/>
  <c r="G843" i="1"/>
  <c r="H843" i="1"/>
  <c r="I843" i="1"/>
  <c r="J843" i="1"/>
  <c r="K843" i="1"/>
  <c r="L843" i="1"/>
  <c r="M843" i="1"/>
  <c r="N843" i="1"/>
  <c r="O843" i="1"/>
  <c r="P843" i="1"/>
  <c r="AT843" i="1"/>
  <c r="BL843" i="1"/>
  <c r="BN843" i="1"/>
  <c r="Y843" i="1"/>
  <c r="BO843" i="1"/>
  <c r="BP843" i="1"/>
  <c r="Z843" i="1"/>
  <c r="BQ843" i="1"/>
  <c r="BR843" i="1"/>
  <c r="AA843" i="1"/>
  <c r="BS843" i="1"/>
  <c r="BT843" i="1"/>
  <c r="AB843" i="1"/>
  <c r="BU843" i="1"/>
  <c r="BV843" i="1"/>
  <c r="AC843" i="1"/>
  <c r="BW843" i="1"/>
  <c r="AD843" i="1"/>
  <c r="BY843" i="1"/>
  <c r="AE843" i="1"/>
  <c r="CA843" i="1"/>
  <c r="AF843" i="1"/>
  <c r="CD843" i="1"/>
  <c r="AG843" i="1"/>
  <c r="CF843" i="1"/>
  <c r="CG843" i="1"/>
  <c r="AH843" i="1"/>
  <c r="Q843" i="1"/>
  <c r="AI843" i="1"/>
  <c r="AJ843" i="1"/>
  <c r="AK843" i="1"/>
  <c r="AL843" i="1"/>
  <c r="AM843" i="1"/>
  <c r="AN843" i="1"/>
  <c r="AO843" i="1"/>
  <c r="AQ843" i="1"/>
  <c r="AR843" i="1"/>
  <c r="AS843" i="1"/>
  <c r="R843" i="1"/>
  <c r="AU843" i="1"/>
  <c r="AW843" i="1"/>
  <c r="AX843" i="1"/>
  <c r="AY843" i="1"/>
  <c r="AZ843" i="1"/>
  <c r="BA843" i="1"/>
  <c r="V843" i="1"/>
  <c r="W843" i="1"/>
  <c r="BB843" i="1"/>
  <c r="BC843" i="1"/>
  <c r="BD843" i="1"/>
  <c r="BE843" i="1"/>
  <c r="BF843" i="1"/>
  <c r="BG843" i="1"/>
  <c r="BH843" i="1"/>
  <c r="BI843" i="1"/>
  <c r="BJ843" i="1"/>
  <c r="BK843" i="1"/>
  <c r="BM843" i="1"/>
  <c r="BX843" i="1"/>
  <c r="BZ843" i="1"/>
  <c r="CB843" i="1"/>
  <c r="CC843" i="1"/>
  <c r="CE843" i="1"/>
  <c r="A844" i="1"/>
  <c r="B844" i="1"/>
  <c r="C844" i="1"/>
  <c r="D844" i="1"/>
  <c r="E844" i="1"/>
  <c r="F844" i="1"/>
  <c r="G844" i="1"/>
  <c r="H844" i="1"/>
  <c r="I844" i="1"/>
  <c r="J844" i="1"/>
  <c r="K844" i="1"/>
  <c r="L844" i="1"/>
  <c r="M844" i="1"/>
  <c r="N844" i="1"/>
  <c r="O844" i="1"/>
  <c r="P844" i="1"/>
  <c r="AT844" i="1"/>
  <c r="BL844" i="1"/>
  <c r="BN844" i="1"/>
  <c r="Y844" i="1"/>
  <c r="BO844" i="1"/>
  <c r="BP844" i="1"/>
  <c r="Z844" i="1"/>
  <c r="BQ844" i="1"/>
  <c r="BR844" i="1"/>
  <c r="AA844" i="1"/>
  <c r="BS844" i="1"/>
  <c r="BT844" i="1"/>
  <c r="AB844" i="1"/>
  <c r="BU844" i="1"/>
  <c r="BV844" i="1"/>
  <c r="AC844" i="1"/>
  <c r="BW844" i="1"/>
  <c r="BX844" i="1"/>
  <c r="AD844" i="1"/>
  <c r="BY844" i="1"/>
  <c r="BZ844" i="1"/>
  <c r="AE844" i="1"/>
  <c r="CA844" i="1"/>
  <c r="AF844" i="1"/>
  <c r="CD844" i="1"/>
  <c r="AG844" i="1"/>
  <c r="CF844" i="1"/>
  <c r="CG844" i="1"/>
  <c r="AH844" i="1"/>
  <c r="Q844" i="1"/>
  <c r="AI844" i="1"/>
  <c r="AJ844" i="1"/>
  <c r="AK844" i="1"/>
  <c r="AL844" i="1"/>
  <c r="AM844" i="1"/>
  <c r="AN844" i="1"/>
  <c r="AO844" i="1"/>
  <c r="AQ844" i="1"/>
  <c r="AR844" i="1"/>
  <c r="AS844" i="1"/>
  <c r="R844" i="1"/>
  <c r="AU844" i="1"/>
  <c r="AW844" i="1"/>
  <c r="AX844" i="1"/>
  <c r="AY844" i="1"/>
  <c r="AZ844" i="1"/>
  <c r="BA844" i="1"/>
  <c r="V844" i="1"/>
  <c r="W844" i="1"/>
  <c r="X844" i="1"/>
  <c r="BB844" i="1"/>
  <c r="BC844" i="1"/>
  <c r="BD844" i="1"/>
  <c r="BE844" i="1"/>
  <c r="BF844" i="1"/>
  <c r="BG844" i="1"/>
  <c r="BH844" i="1"/>
  <c r="BI844" i="1"/>
  <c r="BJ844" i="1"/>
  <c r="BK844" i="1"/>
  <c r="BM844" i="1"/>
  <c r="CB844" i="1"/>
  <c r="CC844" i="1"/>
  <c r="CE844" i="1"/>
  <c r="A845" i="1"/>
  <c r="B845" i="1"/>
  <c r="C845" i="1"/>
  <c r="D845" i="1"/>
  <c r="E845" i="1"/>
  <c r="F845" i="1"/>
  <c r="G845" i="1"/>
  <c r="H845" i="1"/>
  <c r="I845" i="1"/>
  <c r="J845" i="1"/>
  <c r="K845" i="1"/>
  <c r="L845" i="1"/>
  <c r="M845" i="1"/>
  <c r="N845" i="1"/>
  <c r="O845" i="1"/>
  <c r="P845" i="1"/>
  <c r="AT845" i="1"/>
  <c r="BL845" i="1"/>
  <c r="BN845" i="1"/>
  <c r="Y845" i="1"/>
  <c r="BO845" i="1"/>
  <c r="BP845" i="1"/>
  <c r="Z845" i="1"/>
  <c r="BQ845" i="1"/>
  <c r="BR845" i="1"/>
  <c r="AA845" i="1"/>
  <c r="BS845" i="1"/>
  <c r="AB845" i="1"/>
  <c r="BU845" i="1"/>
  <c r="BV845" i="1"/>
  <c r="AC845" i="1"/>
  <c r="BW845" i="1"/>
  <c r="BX845" i="1"/>
  <c r="AD845" i="1"/>
  <c r="BY845" i="1"/>
  <c r="BZ845" i="1"/>
  <c r="AE845" i="1"/>
  <c r="CA845" i="1"/>
  <c r="AF845" i="1"/>
  <c r="CD845" i="1"/>
  <c r="AG845" i="1"/>
  <c r="CF845" i="1"/>
  <c r="CG845" i="1"/>
  <c r="AH845" i="1"/>
  <c r="Q845" i="1"/>
  <c r="AI845" i="1"/>
  <c r="AJ845" i="1"/>
  <c r="AK845" i="1"/>
  <c r="AL845" i="1"/>
  <c r="AM845" i="1"/>
  <c r="AN845" i="1"/>
  <c r="AO845" i="1"/>
  <c r="AQ845" i="1"/>
  <c r="AR845" i="1"/>
  <c r="AS845" i="1"/>
  <c r="R845" i="1"/>
  <c r="AU845" i="1"/>
  <c r="AW845" i="1"/>
  <c r="AX845" i="1"/>
  <c r="AY845" i="1"/>
  <c r="AZ845" i="1"/>
  <c r="BA845" i="1"/>
  <c r="V845" i="1"/>
  <c r="X845" i="1"/>
  <c r="W845" i="1"/>
  <c r="BB845" i="1"/>
  <c r="BC845" i="1"/>
  <c r="BD845" i="1"/>
  <c r="BE845" i="1"/>
  <c r="BF845" i="1"/>
  <c r="BG845" i="1"/>
  <c r="BH845" i="1"/>
  <c r="BI845" i="1"/>
  <c r="BJ845" i="1"/>
  <c r="BK845" i="1"/>
  <c r="BM845" i="1"/>
  <c r="BT845" i="1"/>
  <c r="CB845" i="1"/>
  <c r="CC845" i="1"/>
  <c r="CE845" i="1"/>
  <c r="A846" i="1"/>
  <c r="B846" i="1"/>
  <c r="C846" i="1"/>
  <c r="D846" i="1"/>
  <c r="E846" i="1"/>
  <c r="F846" i="1"/>
  <c r="G846" i="1"/>
  <c r="H846" i="1"/>
  <c r="I846" i="1"/>
  <c r="J846" i="1"/>
  <c r="K846" i="1"/>
  <c r="L846" i="1"/>
  <c r="M846" i="1"/>
  <c r="N846" i="1"/>
  <c r="O846" i="1"/>
  <c r="P846" i="1"/>
  <c r="AT846" i="1"/>
  <c r="BL846" i="1"/>
  <c r="BN846" i="1"/>
  <c r="Y846" i="1"/>
  <c r="BO846" i="1"/>
  <c r="BP846" i="1"/>
  <c r="Z846" i="1"/>
  <c r="BQ846" i="1"/>
  <c r="BR846" i="1"/>
  <c r="AA846" i="1"/>
  <c r="BS846" i="1"/>
  <c r="BT846" i="1"/>
  <c r="AB846" i="1"/>
  <c r="BU846" i="1"/>
  <c r="BV846" i="1"/>
  <c r="AC846" i="1"/>
  <c r="BW846" i="1"/>
  <c r="AD846" i="1"/>
  <c r="BY846" i="1"/>
  <c r="AE846" i="1"/>
  <c r="CA846" i="1"/>
  <c r="AF846" i="1"/>
  <c r="CD846" i="1"/>
  <c r="AG846" i="1"/>
  <c r="CF846" i="1"/>
  <c r="CG846" i="1"/>
  <c r="AH846" i="1"/>
  <c r="Q846" i="1"/>
  <c r="AI846" i="1"/>
  <c r="AJ846" i="1"/>
  <c r="AK846" i="1"/>
  <c r="AL846" i="1"/>
  <c r="AM846" i="1"/>
  <c r="AN846" i="1"/>
  <c r="AO846" i="1"/>
  <c r="AQ846" i="1"/>
  <c r="AR846" i="1"/>
  <c r="AS846" i="1"/>
  <c r="R846" i="1"/>
  <c r="AU846" i="1"/>
  <c r="AW846" i="1"/>
  <c r="AX846" i="1"/>
  <c r="AY846" i="1"/>
  <c r="AZ846" i="1"/>
  <c r="BA846" i="1"/>
  <c r="V846" i="1"/>
  <c r="W846" i="1"/>
  <c r="X846" i="1"/>
  <c r="BB846" i="1"/>
  <c r="BC846" i="1"/>
  <c r="BD846" i="1"/>
  <c r="BE846" i="1"/>
  <c r="BF846" i="1"/>
  <c r="BG846" i="1"/>
  <c r="BH846" i="1"/>
  <c r="BI846" i="1"/>
  <c r="BJ846" i="1"/>
  <c r="BK846" i="1"/>
  <c r="BM846" i="1"/>
  <c r="BX846" i="1"/>
  <c r="BZ846" i="1"/>
  <c r="CB846" i="1"/>
  <c r="CC846" i="1"/>
  <c r="CE846" i="1"/>
  <c r="A847" i="1"/>
  <c r="B847" i="1"/>
  <c r="C847" i="1"/>
  <c r="D847" i="1"/>
  <c r="E847" i="1"/>
  <c r="F847" i="1"/>
  <c r="G847" i="1"/>
  <c r="H847" i="1"/>
  <c r="I847" i="1"/>
  <c r="J847" i="1"/>
  <c r="K847" i="1"/>
  <c r="L847" i="1"/>
  <c r="M847" i="1"/>
  <c r="N847" i="1"/>
  <c r="O847" i="1"/>
  <c r="P847" i="1"/>
  <c r="AT847" i="1"/>
  <c r="BL847" i="1"/>
  <c r="Y847" i="1"/>
  <c r="BO847" i="1"/>
  <c r="Z847" i="1"/>
  <c r="BQ847" i="1"/>
  <c r="AA847" i="1"/>
  <c r="BS847" i="1"/>
  <c r="AB847" i="1"/>
  <c r="BU847" i="1"/>
  <c r="AC847" i="1"/>
  <c r="BW847" i="1"/>
  <c r="AD847" i="1"/>
  <c r="BY847" i="1"/>
  <c r="AE847" i="1"/>
  <c r="CA847" i="1"/>
  <c r="AF847" i="1"/>
  <c r="CD847" i="1"/>
  <c r="AG847" i="1"/>
  <c r="CF847" i="1"/>
  <c r="CG847" i="1"/>
  <c r="AH847" i="1"/>
  <c r="Q847" i="1"/>
  <c r="AI847" i="1"/>
  <c r="AJ847" i="1"/>
  <c r="AK847" i="1"/>
  <c r="AL847" i="1"/>
  <c r="AM847" i="1"/>
  <c r="AN847" i="1"/>
  <c r="AO847" i="1"/>
  <c r="AQ847" i="1"/>
  <c r="AR847" i="1"/>
  <c r="AS847" i="1"/>
  <c r="R847" i="1"/>
  <c r="AU847" i="1"/>
  <c r="AW847" i="1"/>
  <c r="AX847" i="1"/>
  <c r="AY847" i="1"/>
  <c r="AZ847" i="1"/>
  <c r="BA847" i="1"/>
  <c r="V847" i="1"/>
  <c r="X847" i="1"/>
  <c r="W847" i="1"/>
  <c r="BB847" i="1"/>
  <c r="BC847" i="1"/>
  <c r="BD847" i="1"/>
  <c r="BE847" i="1"/>
  <c r="BF847" i="1"/>
  <c r="BG847" i="1"/>
  <c r="BH847" i="1"/>
  <c r="BI847" i="1"/>
  <c r="BJ847" i="1"/>
  <c r="BK847" i="1"/>
  <c r="BM847" i="1"/>
  <c r="BN847" i="1"/>
  <c r="BP847" i="1"/>
  <c r="BR847" i="1"/>
  <c r="BT847" i="1"/>
  <c r="BV847" i="1"/>
  <c r="BX847" i="1"/>
  <c r="BZ847" i="1"/>
  <c r="CB847" i="1"/>
  <c r="CC847" i="1"/>
  <c r="CE847" i="1"/>
  <c r="A848" i="1"/>
  <c r="B848" i="1"/>
  <c r="C848" i="1"/>
  <c r="D848" i="1"/>
  <c r="E848" i="1"/>
  <c r="F848" i="1"/>
  <c r="G848" i="1"/>
  <c r="H848" i="1"/>
  <c r="I848" i="1"/>
  <c r="J848" i="1"/>
  <c r="K848" i="1"/>
  <c r="L848" i="1"/>
  <c r="M848" i="1"/>
  <c r="N848" i="1"/>
  <c r="O848" i="1"/>
  <c r="P848" i="1"/>
  <c r="AT848" i="1"/>
  <c r="BL848" i="1"/>
  <c r="BN848" i="1"/>
  <c r="Y848" i="1"/>
  <c r="BO848" i="1"/>
  <c r="BP848" i="1"/>
  <c r="Z848" i="1"/>
  <c r="BQ848" i="1"/>
  <c r="BR848" i="1"/>
  <c r="AA848" i="1"/>
  <c r="BS848" i="1"/>
  <c r="BT848" i="1"/>
  <c r="AB848" i="1"/>
  <c r="BU848" i="1"/>
  <c r="BV848" i="1"/>
  <c r="AC848" i="1"/>
  <c r="BW848" i="1"/>
  <c r="AD848" i="1"/>
  <c r="BY848" i="1"/>
  <c r="AE848" i="1"/>
  <c r="CA848" i="1"/>
  <c r="AF848" i="1"/>
  <c r="CD848" i="1"/>
  <c r="AG848" i="1"/>
  <c r="CF848" i="1"/>
  <c r="CG848" i="1"/>
  <c r="AH848" i="1"/>
  <c r="Q848" i="1"/>
  <c r="AI848" i="1"/>
  <c r="AJ848" i="1"/>
  <c r="AK848" i="1"/>
  <c r="AL848" i="1"/>
  <c r="AM848" i="1"/>
  <c r="AN848" i="1"/>
  <c r="AO848" i="1"/>
  <c r="AQ848" i="1"/>
  <c r="AR848" i="1"/>
  <c r="AS848" i="1"/>
  <c r="R848" i="1"/>
  <c r="AU848" i="1"/>
  <c r="AW848" i="1"/>
  <c r="AX848" i="1"/>
  <c r="AY848" i="1"/>
  <c r="AZ848" i="1"/>
  <c r="BA848" i="1"/>
  <c r="V848" i="1"/>
  <c r="X848" i="1"/>
  <c r="W848" i="1"/>
  <c r="BB848" i="1"/>
  <c r="BC848" i="1"/>
  <c r="BD848" i="1"/>
  <c r="BE848" i="1"/>
  <c r="BF848" i="1"/>
  <c r="BG848" i="1"/>
  <c r="BH848" i="1"/>
  <c r="BI848" i="1"/>
  <c r="BJ848" i="1"/>
  <c r="BK848" i="1"/>
  <c r="BM848" i="1"/>
  <c r="BX848" i="1"/>
  <c r="BZ848" i="1"/>
  <c r="CB848" i="1"/>
  <c r="CC848" i="1"/>
  <c r="CE848" i="1"/>
  <c r="A849" i="1"/>
  <c r="B849" i="1"/>
  <c r="C849" i="1"/>
  <c r="D849" i="1"/>
  <c r="E849" i="1"/>
  <c r="F849" i="1"/>
  <c r="G849" i="1"/>
  <c r="H849" i="1"/>
  <c r="I849" i="1"/>
  <c r="J849" i="1"/>
  <c r="K849" i="1"/>
  <c r="L849" i="1"/>
  <c r="M849" i="1"/>
  <c r="N849" i="1"/>
  <c r="O849" i="1"/>
  <c r="P849" i="1"/>
  <c r="AT849" i="1"/>
  <c r="BL849" i="1"/>
  <c r="BN849" i="1"/>
  <c r="Y849" i="1"/>
  <c r="BO849" i="1"/>
  <c r="BP849" i="1"/>
  <c r="Z849" i="1"/>
  <c r="BQ849" i="1"/>
  <c r="BR849" i="1"/>
  <c r="AA849" i="1"/>
  <c r="BS849" i="1"/>
  <c r="BT849" i="1"/>
  <c r="AB849" i="1"/>
  <c r="BU849" i="1"/>
  <c r="BV849" i="1"/>
  <c r="AC849" i="1"/>
  <c r="BW849" i="1"/>
  <c r="BX849" i="1"/>
  <c r="AD849" i="1"/>
  <c r="BY849" i="1"/>
  <c r="BZ849" i="1"/>
  <c r="AE849" i="1"/>
  <c r="CA849" i="1"/>
  <c r="AF849" i="1"/>
  <c r="CD849" i="1"/>
  <c r="AG849" i="1"/>
  <c r="CF849" i="1"/>
  <c r="CG849" i="1"/>
  <c r="AH849" i="1"/>
  <c r="Q849" i="1"/>
  <c r="AI849" i="1"/>
  <c r="AJ849" i="1"/>
  <c r="AK849" i="1"/>
  <c r="AL849" i="1"/>
  <c r="AM849" i="1"/>
  <c r="AN849" i="1"/>
  <c r="AO849" i="1"/>
  <c r="AQ849" i="1"/>
  <c r="AR849" i="1"/>
  <c r="AS849" i="1"/>
  <c r="R849" i="1"/>
  <c r="AU849" i="1"/>
  <c r="AW849" i="1"/>
  <c r="AX849" i="1"/>
  <c r="AY849" i="1"/>
  <c r="AZ849" i="1"/>
  <c r="BA849" i="1"/>
  <c r="V849" i="1"/>
  <c r="W849" i="1"/>
  <c r="BB849" i="1"/>
  <c r="BC849" i="1"/>
  <c r="BD849" i="1"/>
  <c r="BE849" i="1"/>
  <c r="BF849" i="1"/>
  <c r="BG849" i="1"/>
  <c r="BH849" i="1"/>
  <c r="BI849" i="1"/>
  <c r="BJ849" i="1"/>
  <c r="BK849" i="1"/>
  <c r="BM849" i="1"/>
  <c r="CB849" i="1"/>
  <c r="CC849" i="1"/>
  <c r="CE849" i="1"/>
  <c r="A850" i="1"/>
  <c r="B850" i="1"/>
  <c r="C850" i="1"/>
  <c r="D850" i="1"/>
  <c r="E850" i="1"/>
  <c r="F850" i="1"/>
  <c r="G850" i="1"/>
  <c r="H850" i="1"/>
  <c r="I850" i="1"/>
  <c r="J850" i="1"/>
  <c r="K850" i="1"/>
  <c r="L850" i="1"/>
  <c r="M850" i="1"/>
  <c r="N850" i="1"/>
  <c r="O850" i="1"/>
  <c r="P850" i="1"/>
  <c r="AT850" i="1"/>
  <c r="BL850" i="1"/>
  <c r="Y850" i="1"/>
  <c r="BO850" i="1"/>
  <c r="BP850" i="1"/>
  <c r="Z850" i="1"/>
  <c r="BQ850" i="1"/>
  <c r="BR850" i="1"/>
  <c r="AA850" i="1"/>
  <c r="BS850" i="1"/>
  <c r="AB850" i="1"/>
  <c r="BU850" i="1"/>
  <c r="AC850" i="1"/>
  <c r="BW850" i="1"/>
  <c r="AD850" i="1"/>
  <c r="BY850" i="1"/>
  <c r="AE850" i="1"/>
  <c r="CA850" i="1"/>
  <c r="AF850" i="1"/>
  <c r="CD850" i="1"/>
  <c r="AG850" i="1"/>
  <c r="CF850" i="1"/>
  <c r="CG850" i="1"/>
  <c r="AH850" i="1"/>
  <c r="Q850" i="1"/>
  <c r="AI850" i="1"/>
  <c r="AJ850" i="1"/>
  <c r="AK850" i="1"/>
  <c r="AL850" i="1"/>
  <c r="AM850" i="1"/>
  <c r="AN850" i="1"/>
  <c r="AO850" i="1"/>
  <c r="AQ850" i="1"/>
  <c r="AR850" i="1"/>
  <c r="AS850" i="1"/>
  <c r="R850" i="1"/>
  <c r="AU850" i="1"/>
  <c r="AW850" i="1"/>
  <c r="AX850" i="1"/>
  <c r="AY850" i="1"/>
  <c r="AZ850" i="1"/>
  <c r="BA850" i="1"/>
  <c r="V850" i="1"/>
  <c r="W850" i="1"/>
  <c r="X850" i="1"/>
  <c r="BB850" i="1"/>
  <c r="BC850" i="1"/>
  <c r="BD850" i="1"/>
  <c r="BE850" i="1"/>
  <c r="BF850" i="1"/>
  <c r="BG850" i="1"/>
  <c r="BH850" i="1"/>
  <c r="BI850" i="1"/>
  <c r="BJ850" i="1"/>
  <c r="BK850" i="1"/>
  <c r="BM850" i="1"/>
  <c r="BN850" i="1"/>
  <c r="BT850" i="1"/>
  <c r="BV850" i="1"/>
  <c r="BX850" i="1"/>
  <c r="BZ850" i="1"/>
  <c r="CB850" i="1"/>
  <c r="CC850" i="1"/>
  <c r="CE850" i="1"/>
  <c r="A851" i="1"/>
  <c r="B851" i="1"/>
  <c r="C851" i="1"/>
  <c r="D851" i="1"/>
  <c r="E851" i="1"/>
  <c r="F851" i="1"/>
  <c r="G851" i="1"/>
  <c r="H851" i="1"/>
  <c r="I851" i="1"/>
  <c r="J851" i="1"/>
  <c r="K851" i="1"/>
  <c r="L851" i="1"/>
  <c r="M851" i="1"/>
  <c r="N851" i="1"/>
  <c r="O851" i="1"/>
  <c r="P851" i="1"/>
  <c r="AT851" i="1"/>
  <c r="BL851" i="1"/>
  <c r="Y851" i="1"/>
  <c r="BO851" i="1"/>
  <c r="Z851" i="1"/>
  <c r="BQ851" i="1"/>
  <c r="AA851" i="1"/>
  <c r="BS851" i="1"/>
  <c r="AB851" i="1"/>
  <c r="BU851" i="1"/>
  <c r="AC851" i="1"/>
  <c r="BW851" i="1"/>
  <c r="AD851" i="1"/>
  <c r="BY851" i="1"/>
  <c r="AE851" i="1"/>
  <c r="CA851" i="1"/>
  <c r="AF851" i="1"/>
  <c r="CD851" i="1"/>
  <c r="AG851" i="1"/>
  <c r="CF851" i="1"/>
  <c r="CG851" i="1"/>
  <c r="AH851" i="1"/>
  <c r="Q851" i="1"/>
  <c r="AI851" i="1"/>
  <c r="AJ851" i="1"/>
  <c r="AK851" i="1"/>
  <c r="AL851" i="1"/>
  <c r="AM851" i="1"/>
  <c r="AN851" i="1"/>
  <c r="AO851" i="1"/>
  <c r="AQ851" i="1"/>
  <c r="AR851" i="1"/>
  <c r="AS851" i="1"/>
  <c r="R851" i="1"/>
  <c r="AU851" i="1"/>
  <c r="AW851" i="1"/>
  <c r="AX851" i="1"/>
  <c r="AY851" i="1"/>
  <c r="AZ851" i="1"/>
  <c r="BA851" i="1"/>
  <c r="V851" i="1"/>
  <c r="X851" i="1"/>
  <c r="W851" i="1"/>
  <c r="BB851" i="1"/>
  <c r="BC851" i="1"/>
  <c r="BD851" i="1"/>
  <c r="BE851" i="1"/>
  <c r="BF851" i="1"/>
  <c r="BG851" i="1"/>
  <c r="BH851" i="1"/>
  <c r="BI851" i="1"/>
  <c r="BJ851" i="1"/>
  <c r="BK851" i="1"/>
  <c r="BM851" i="1"/>
  <c r="BN851" i="1"/>
  <c r="BP851" i="1"/>
  <c r="BR851" i="1"/>
  <c r="BT851" i="1"/>
  <c r="BV851" i="1"/>
  <c r="BX851" i="1"/>
  <c r="BZ851" i="1"/>
  <c r="CB851" i="1"/>
  <c r="CC851" i="1"/>
  <c r="CE851" i="1"/>
  <c r="A852" i="1"/>
  <c r="B852" i="1"/>
  <c r="C852" i="1"/>
  <c r="D852" i="1"/>
  <c r="E852" i="1"/>
  <c r="F852" i="1"/>
  <c r="G852" i="1"/>
  <c r="H852" i="1"/>
  <c r="I852" i="1"/>
  <c r="J852" i="1"/>
  <c r="K852" i="1"/>
  <c r="L852" i="1"/>
  <c r="M852" i="1"/>
  <c r="N852" i="1"/>
  <c r="O852" i="1"/>
  <c r="P852" i="1"/>
  <c r="AT852" i="1"/>
  <c r="BL852" i="1"/>
  <c r="BN852" i="1"/>
  <c r="Y852" i="1"/>
  <c r="BO852" i="1"/>
  <c r="BP852" i="1"/>
  <c r="Z852" i="1"/>
  <c r="BQ852" i="1"/>
  <c r="BR852" i="1"/>
  <c r="AA852" i="1"/>
  <c r="BS852" i="1"/>
  <c r="BT852" i="1"/>
  <c r="AB852" i="1"/>
  <c r="BU852" i="1"/>
  <c r="BV852" i="1"/>
  <c r="AC852" i="1"/>
  <c r="BW852" i="1"/>
  <c r="AD852" i="1"/>
  <c r="BY852" i="1"/>
  <c r="AE852" i="1"/>
  <c r="CA852" i="1"/>
  <c r="AF852" i="1"/>
  <c r="CD852" i="1"/>
  <c r="AG852" i="1"/>
  <c r="CF852" i="1"/>
  <c r="CG852" i="1"/>
  <c r="AH852" i="1"/>
  <c r="Q852" i="1"/>
  <c r="AI852" i="1"/>
  <c r="AJ852" i="1"/>
  <c r="AK852" i="1"/>
  <c r="AL852" i="1"/>
  <c r="AM852" i="1"/>
  <c r="AN852" i="1"/>
  <c r="AO852" i="1"/>
  <c r="AQ852" i="1"/>
  <c r="AR852" i="1"/>
  <c r="AS852" i="1"/>
  <c r="R852" i="1"/>
  <c r="AU852" i="1"/>
  <c r="AW852" i="1"/>
  <c r="AX852" i="1"/>
  <c r="AY852" i="1"/>
  <c r="AZ852" i="1"/>
  <c r="BA852" i="1"/>
  <c r="V852" i="1"/>
  <c r="X852" i="1"/>
  <c r="W852" i="1"/>
  <c r="BB852" i="1"/>
  <c r="BC852" i="1"/>
  <c r="BD852" i="1"/>
  <c r="BE852" i="1"/>
  <c r="BF852" i="1"/>
  <c r="BG852" i="1"/>
  <c r="BH852" i="1"/>
  <c r="BI852" i="1"/>
  <c r="BJ852" i="1"/>
  <c r="BK852" i="1"/>
  <c r="BM852" i="1"/>
  <c r="BX852" i="1"/>
  <c r="BZ852" i="1"/>
  <c r="CB852" i="1"/>
  <c r="CC852" i="1"/>
  <c r="CE852" i="1"/>
  <c r="A853" i="1"/>
  <c r="B853" i="1"/>
  <c r="C853" i="1"/>
  <c r="D853" i="1"/>
  <c r="E853" i="1"/>
  <c r="F853" i="1"/>
  <c r="G853" i="1"/>
  <c r="H853" i="1"/>
  <c r="I853" i="1"/>
  <c r="J853" i="1"/>
  <c r="K853" i="1"/>
  <c r="L853" i="1"/>
  <c r="M853" i="1"/>
  <c r="N853" i="1"/>
  <c r="O853" i="1"/>
  <c r="P853" i="1"/>
  <c r="AT853" i="1"/>
  <c r="BL853" i="1"/>
  <c r="BN853" i="1"/>
  <c r="Y853" i="1"/>
  <c r="BO853" i="1"/>
  <c r="BP853" i="1"/>
  <c r="Z853" i="1"/>
  <c r="BQ853" i="1"/>
  <c r="BR853" i="1"/>
  <c r="AA853" i="1"/>
  <c r="BS853" i="1"/>
  <c r="BT853" i="1"/>
  <c r="AB853" i="1"/>
  <c r="BU853" i="1"/>
  <c r="BV853" i="1"/>
  <c r="AC853" i="1"/>
  <c r="BW853" i="1"/>
  <c r="BX853" i="1"/>
  <c r="AD853" i="1"/>
  <c r="BY853" i="1"/>
  <c r="BZ853" i="1"/>
  <c r="AE853" i="1"/>
  <c r="CA853" i="1"/>
  <c r="AF853" i="1"/>
  <c r="CD853" i="1"/>
  <c r="AG853" i="1"/>
  <c r="CF853" i="1"/>
  <c r="CG853" i="1"/>
  <c r="AH853" i="1"/>
  <c r="Q853" i="1"/>
  <c r="AI853" i="1"/>
  <c r="AJ853" i="1"/>
  <c r="AK853" i="1"/>
  <c r="AL853" i="1"/>
  <c r="AM853" i="1"/>
  <c r="AN853" i="1"/>
  <c r="AO853" i="1"/>
  <c r="AQ853" i="1"/>
  <c r="AR853" i="1"/>
  <c r="AS853" i="1"/>
  <c r="R853" i="1"/>
  <c r="AU853" i="1"/>
  <c r="AW853" i="1"/>
  <c r="AX853" i="1"/>
  <c r="AY853" i="1"/>
  <c r="AZ853" i="1"/>
  <c r="BA853" i="1"/>
  <c r="V853" i="1"/>
  <c r="W853" i="1"/>
  <c r="BB853" i="1"/>
  <c r="BC853" i="1"/>
  <c r="BD853" i="1"/>
  <c r="BE853" i="1"/>
  <c r="BF853" i="1"/>
  <c r="BG853" i="1"/>
  <c r="BH853" i="1"/>
  <c r="BI853" i="1"/>
  <c r="BJ853" i="1"/>
  <c r="BK853" i="1"/>
  <c r="BM853" i="1"/>
  <c r="CB853" i="1"/>
  <c r="CC853" i="1"/>
  <c r="CE853" i="1"/>
  <c r="A854" i="1"/>
  <c r="B854" i="1"/>
  <c r="C854" i="1"/>
  <c r="D854" i="1"/>
  <c r="E854" i="1"/>
  <c r="F854" i="1"/>
  <c r="G854" i="1"/>
  <c r="H854" i="1"/>
  <c r="I854" i="1"/>
  <c r="J854" i="1"/>
  <c r="K854" i="1"/>
  <c r="L854" i="1"/>
  <c r="M854" i="1"/>
  <c r="N854" i="1"/>
  <c r="O854" i="1"/>
  <c r="P854" i="1"/>
  <c r="AT854" i="1"/>
  <c r="BL854" i="1"/>
  <c r="BN854" i="1"/>
  <c r="Y854" i="1"/>
  <c r="BO854" i="1"/>
  <c r="BP854" i="1"/>
  <c r="Z854" i="1"/>
  <c r="BQ854" i="1"/>
  <c r="BR854" i="1"/>
  <c r="AA854" i="1"/>
  <c r="BS854" i="1"/>
  <c r="AB854" i="1"/>
  <c r="BU854" i="1"/>
  <c r="BV854" i="1"/>
  <c r="AC854" i="1"/>
  <c r="BW854" i="1"/>
  <c r="BX854" i="1"/>
  <c r="AD854" i="1"/>
  <c r="BY854" i="1"/>
  <c r="BZ854" i="1"/>
  <c r="AE854" i="1"/>
  <c r="CA854" i="1"/>
  <c r="AF854" i="1"/>
  <c r="CD854" i="1"/>
  <c r="AG854" i="1"/>
  <c r="CF854" i="1"/>
  <c r="CG854" i="1"/>
  <c r="AH854" i="1"/>
  <c r="Q854" i="1"/>
  <c r="AI854" i="1"/>
  <c r="AJ854" i="1"/>
  <c r="AK854" i="1"/>
  <c r="AL854" i="1"/>
  <c r="AM854" i="1"/>
  <c r="AN854" i="1"/>
  <c r="AO854" i="1"/>
  <c r="AQ854" i="1"/>
  <c r="AR854" i="1"/>
  <c r="AS854" i="1"/>
  <c r="R854" i="1"/>
  <c r="AU854" i="1"/>
  <c r="AW854" i="1"/>
  <c r="AX854" i="1"/>
  <c r="AY854" i="1"/>
  <c r="AZ854" i="1"/>
  <c r="BA854" i="1"/>
  <c r="V854" i="1"/>
  <c r="W854" i="1"/>
  <c r="X854" i="1"/>
  <c r="BB854" i="1"/>
  <c r="BC854" i="1"/>
  <c r="BD854" i="1"/>
  <c r="BE854" i="1"/>
  <c r="BF854" i="1"/>
  <c r="BG854" i="1"/>
  <c r="BH854" i="1"/>
  <c r="BI854" i="1"/>
  <c r="BJ854" i="1"/>
  <c r="BK854" i="1"/>
  <c r="BM854" i="1"/>
  <c r="BT854" i="1"/>
  <c r="CB854" i="1"/>
  <c r="CC854" i="1"/>
  <c r="CE854" i="1"/>
  <c r="A855" i="1"/>
  <c r="B855" i="1"/>
  <c r="C855" i="1"/>
  <c r="D855" i="1"/>
  <c r="E855" i="1"/>
  <c r="F855" i="1"/>
  <c r="G855" i="1"/>
  <c r="H855" i="1"/>
  <c r="I855" i="1"/>
  <c r="J855" i="1"/>
  <c r="K855" i="1"/>
  <c r="L855" i="1"/>
  <c r="M855" i="1"/>
  <c r="N855" i="1"/>
  <c r="O855" i="1"/>
  <c r="P855" i="1"/>
  <c r="AT855" i="1"/>
  <c r="BL855" i="1"/>
  <c r="BN855" i="1"/>
  <c r="Y855" i="1"/>
  <c r="BO855" i="1"/>
  <c r="BP855" i="1"/>
  <c r="Z855" i="1"/>
  <c r="BQ855" i="1"/>
  <c r="BR855" i="1"/>
  <c r="AA855" i="1"/>
  <c r="BS855" i="1"/>
  <c r="AB855" i="1"/>
  <c r="BU855" i="1"/>
  <c r="AC855" i="1"/>
  <c r="BW855" i="1"/>
  <c r="AD855" i="1"/>
  <c r="BY855" i="1"/>
  <c r="AE855" i="1"/>
  <c r="CA855" i="1"/>
  <c r="AF855" i="1"/>
  <c r="CD855" i="1"/>
  <c r="AG855" i="1"/>
  <c r="CF855" i="1"/>
  <c r="CG855" i="1"/>
  <c r="AH855" i="1"/>
  <c r="Q855" i="1"/>
  <c r="AI855" i="1"/>
  <c r="AJ855" i="1"/>
  <c r="AK855" i="1"/>
  <c r="AL855" i="1"/>
  <c r="AM855" i="1"/>
  <c r="AN855" i="1"/>
  <c r="AO855" i="1"/>
  <c r="AQ855" i="1"/>
  <c r="AR855" i="1"/>
  <c r="AS855" i="1"/>
  <c r="R855" i="1"/>
  <c r="AU855" i="1"/>
  <c r="AW855" i="1"/>
  <c r="AX855" i="1"/>
  <c r="AY855" i="1"/>
  <c r="AZ855" i="1"/>
  <c r="BA855" i="1"/>
  <c r="V855" i="1"/>
  <c r="W855" i="1"/>
  <c r="X855" i="1"/>
  <c r="BB855" i="1"/>
  <c r="BC855" i="1"/>
  <c r="BD855" i="1"/>
  <c r="BE855" i="1"/>
  <c r="BF855" i="1"/>
  <c r="BG855" i="1"/>
  <c r="BH855" i="1"/>
  <c r="BI855" i="1"/>
  <c r="BJ855" i="1"/>
  <c r="BK855" i="1"/>
  <c r="BM855" i="1"/>
  <c r="BT855" i="1"/>
  <c r="BV855" i="1"/>
  <c r="BX855" i="1"/>
  <c r="BZ855" i="1"/>
  <c r="CB855" i="1"/>
  <c r="CC855" i="1"/>
  <c r="CE855" i="1"/>
  <c r="A856" i="1"/>
  <c r="B856" i="1"/>
  <c r="C856" i="1"/>
  <c r="D856" i="1"/>
  <c r="E856" i="1"/>
  <c r="F856" i="1"/>
  <c r="G856" i="1"/>
  <c r="H856" i="1"/>
  <c r="I856" i="1"/>
  <c r="J856" i="1"/>
  <c r="K856" i="1"/>
  <c r="L856" i="1"/>
  <c r="M856" i="1"/>
  <c r="N856" i="1"/>
  <c r="O856" i="1"/>
  <c r="P856" i="1"/>
  <c r="AT856" i="1"/>
  <c r="BL856" i="1"/>
  <c r="BN856" i="1"/>
  <c r="Y856" i="1"/>
  <c r="BO856" i="1"/>
  <c r="BP856" i="1"/>
  <c r="Z856" i="1"/>
  <c r="BQ856" i="1"/>
  <c r="BR856" i="1"/>
  <c r="AA856" i="1"/>
  <c r="BS856" i="1"/>
  <c r="BT856" i="1"/>
  <c r="AB856" i="1"/>
  <c r="BU856" i="1"/>
  <c r="BV856" i="1"/>
  <c r="AC856" i="1"/>
  <c r="BW856" i="1"/>
  <c r="AD856" i="1"/>
  <c r="BY856" i="1"/>
  <c r="AE856" i="1"/>
  <c r="CA856" i="1"/>
  <c r="AF856" i="1"/>
  <c r="CD856" i="1"/>
  <c r="AG856" i="1"/>
  <c r="CF856" i="1"/>
  <c r="CG856" i="1"/>
  <c r="AH856" i="1"/>
  <c r="Q856" i="1"/>
  <c r="AI856" i="1"/>
  <c r="AJ856" i="1"/>
  <c r="AK856" i="1"/>
  <c r="AL856" i="1"/>
  <c r="AM856" i="1"/>
  <c r="AN856" i="1"/>
  <c r="AO856" i="1"/>
  <c r="AQ856" i="1"/>
  <c r="AR856" i="1"/>
  <c r="AS856" i="1"/>
  <c r="R856" i="1"/>
  <c r="AU856" i="1"/>
  <c r="AW856" i="1"/>
  <c r="AX856" i="1"/>
  <c r="AY856" i="1"/>
  <c r="AZ856" i="1"/>
  <c r="BA856" i="1"/>
  <c r="V856" i="1"/>
  <c r="X856" i="1"/>
  <c r="W856" i="1"/>
  <c r="BB856" i="1"/>
  <c r="BC856" i="1"/>
  <c r="BD856" i="1"/>
  <c r="BE856" i="1"/>
  <c r="BF856" i="1"/>
  <c r="BG856" i="1"/>
  <c r="BH856" i="1"/>
  <c r="BI856" i="1"/>
  <c r="BJ856" i="1"/>
  <c r="BK856" i="1"/>
  <c r="BM856" i="1"/>
  <c r="BX856" i="1"/>
  <c r="BZ856" i="1"/>
  <c r="CB856" i="1"/>
  <c r="CC856" i="1"/>
  <c r="CE856" i="1"/>
  <c r="A857" i="1"/>
  <c r="B857" i="1"/>
  <c r="C857" i="1"/>
  <c r="D857" i="1"/>
  <c r="E857" i="1"/>
  <c r="F857" i="1"/>
  <c r="G857" i="1"/>
  <c r="H857" i="1"/>
  <c r="I857" i="1"/>
  <c r="J857" i="1"/>
  <c r="K857" i="1"/>
  <c r="L857" i="1"/>
  <c r="M857" i="1"/>
  <c r="N857" i="1"/>
  <c r="O857" i="1"/>
  <c r="P857" i="1"/>
  <c r="AT857" i="1"/>
  <c r="BL857" i="1"/>
  <c r="BN857" i="1"/>
  <c r="Y857" i="1"/>
  <c r="BO857" i="1"/>
  <c r="BP857" i="1"/>
  <c r="Z857" i="1"/>
  <c r="BQ857" i="1"/>
  <c r="BR857" i="1"/>
  <c r="AA857" i="1"/>
  <c r="BS857" i="1"/>
  <c r="AB857" i="1"/>
  <c r="BU857" i="1"/>
  <c r="BV857" i="1"/>
  <c r="AC857" i="1"/>
  <c r="BW857" i="1"/>
  <c r="AD857" i="1"/>
  <c r="BY857" i="1"/>
  <c r="AE857" i="1"/>
  <c r="CA857" i="1"/>
  <c r="AF857" i="1"/>
  <c r="CD857" i="1"/>
  <c r="AG857" i="1"/>
  <c r="CF857" i="1"/>
  <c r="CG857" i="1"/>
  <c r="AH857" i="1"/>
  <c r="Q857" i="1"/>
  <c r="AI857" i="1"/>
  <c r="AJ857" i="1"/>
  <c r="AK857" i="1"/>
  <c r="AL857" i="1"/>
  <c r="AM857" i="1"/>
  <c r="AN857" i="1"/>
  <c r="AO857" i="1"/>
  <c r="AQ857" i="1"/>
  <c r="AR857" i="1"/>
  <c r="AS857" i="1"/>
  <c r="R857" i="1"/>
  <c r="AU857" i="1"/>
  <c r="AW857" i="1"/>
  <c r="AX857" i="1"/>
  <c r="AY857" i="1"/>
  <c r="AZ857" i="1"/>
  <c r="BA857" i="1"/>
  <c r="V857" i="1"/>
  <c r="W857" i="1"/>
  <c r="X857" i="1"/>
  <c r="BB857" i="1"/>
  <c r="BC857" i="1"/>
  <c r="BD857" i="1"/>
  <c r="BE857" i="1"/>
  <c r="BF857" i="1"/>
  <c r="BG857" i="1"/>
  <c r="BH857" i="1"/>
  <c r="BI857" i="1"/>
  <c r="BJ857" i="1"/>
  <c r="BK857" i="1"/>
  <c r="BM857" i="1"/>
  <c r="BT857" i="1"/>
  <c r="BX857" i="1"/>
  <c r="BZ857" i="1"/>
  <c r="CB857" i="1"/>
  <c r="CC857" i="1"/>
  <c r="CE857" i="1"/>
  <c r="A858" i="1"/>
  <c r="B858" i="1"/>
  <c r="C858" i="1"/>
  <c r="D858" i="1"/>
  <c r="E858" i="1"/>
  <c r="F858" i="1"/>
  <c r="G858" i="1"/>
  <c r="H858" i="1"/>
  <c r="I858" i="1"/>
  <c r="J858" i="1"/>
  <c r="K858" i="1"/>
  <c r="L858" i="1"/>
  <c r="M858" i="1"/>
  <c r="N858" i="1"/>
  <c r="O858" i="1"/>
  <c r="P858" i="1"/>
  <c r="AT858" i="1"/>
  <c r="BL858" i="1"/>
  <c r="BN858" i="1"/>
  <c r="Y858" i="1"/>
  <c r="BO858" i="1"/>
  <c r="BP858" i="1"/>
  <c r="Z858" i="1"/>
  <c r="BQ858" i="1"/>
  <c r="BR858" i="1"/>
  <c r="AA858" i="1"/>
  <c r="BS858" i="1"/>
  <c r="BT858" i="1"/>
  <c r="AB858" i="1"/>
  <c r="BU858" i="1"/>
  <c r="AC858" i="1"/>
  <c r="BW858" i="1"/>
  <c r="AD858" i="1"/>
  <c r="BY858" i="1"/>
  <c r="AE858" i="1"/>
  <c r="CA858" i="1"/>
  <c r="AF858" i="1"/>
  <c r="CD858" i="1"/>
  <c r="AG858" i="1"/>
  <c r="CF858" i="1"/>
  <c r="CG858" i="1"/>
  <c r="AH858" i="1"/>
  <c r="Q858" i="1"/>
  <c r="AI858" i="1"/>
  <c r="AJ858" i="1"/>
  <c r="AK858" i="1"/>
  <c r="AL858" i="1"/>
  <c r="AM858" i="1"/>
  <c r="AN858" i="1"/>
  <c r="AO858" i="1"/>
  <c r="AQ858" i="1"/>
  <c r="AR858" i="1"/>
  <c r="AS858" i="1"/>
  <c r="R858" i="1"/>
  <c r="AU858" i="1"/>
  <c r="AW858" i="1"/>
  <c r="AX858" i="1"/>
  <c r="AY858" i="1"/>
  <c r="AZ858" i="1"/>
  <c r="BA858" i="1"/>
  <c r="V858" i="1"/>
  <c r="W858" i="1"/>
  <c r="BB858" i="1"/>
  <c r="BC858" i="1"/>
  <c r="BD858" i="1"/>
  <c r="BE858" i="1"/>
  <c r="BF858" i="1"/>
  <c r="BG858" i="1"/>
  <c r="BH858" i="1"/>
  <c r="BI858" i="1"/>
  <c r="BJ858" i="1"/>
  <c r="BK858" i="1"/>
  <c r="BM858" i="1"/>
  <c r="BV858" i="1"/>
  <c r="BX858" i="1"/>
  <c r="BZ858" i="1"/>
  <c r="CB858" i="1"/>
  <c r="CC858" i="1"/>
  <c r="CE858" i="1"/>
  <c r="A859" i="1"/>
  <c r="B859" i="1"/>
  <c r="C859" i="1"/>
  <c r="D859" i="1"/>
  <c r="E859" i="1"/>
  <c r="F859" i="1"/>
  <c r="G859" i="1"/>
  <c r="H859" i="1"/>
  <c r="I859" i="1"/>
  <c r="J859" i="1"/>
  <c r="K859" i="1"/>
  <c r="L859" i="1"/>
  <c r="M859" i="1"/>
  <c r="N859" i="1"/>
  <c r="O859" i="1"/>
  <c r="P859" i="1"/>
  <c r="AT859" i="1"/>
  <c r="BL859" i="1"/>
  <c r="Y859" i="1"/>
  <c r="BO859" i="1"/>
  <c r="Z859" i="1"/>
  <c r="BQ859" i="1"/>
  <c r="AA859" i="1"/>
  <c r="BS859" i="1"/>
  <c r="AB859" i="1"/>
  <c r="BU859" i="1"/>
  <c r="AC859" i="1"/>
  <c r="BW859" i="1"/>
  <c r="AD859" i="1"/>
  <c r="BY859" i="1"/>
  <c r="AE859" i="1"/>
  <c r="CA859" i="1"/>
  <c r="AF859" i="1"/>
  <c r="CD859" i="1"/>
  <c r="AG859" i="1"/>
  <c r="CF859" i="1"/>
  <c r="CG859" i="1"/>
  <c r="AH859" i="1"/>
  <c r="Q859" i="1"/>
  <c r="AI859" i="1"/>
  <c r="AJ859" i="1"/>
  <c r="AK859" i="1"/>
  <c r="AL859" i="1"/>
  <c r="AM859" i="1"/>
  <c r="AN859" i="1"/>
  <c r="AO859" i="1"/>
  <c r="AQ859" i="1"/>
  <c r="AR859" i="1"/>
  <c r="AS859" i="1"/>
  <c r="R859" i="1"/>
  <c r="AU859" i="1"/>
  <c r="AW859" i="1"/>
  <c r="AX859" i="1"/>
  <c r="AY859" i="1"/>
  <c r="AZ859" i="1"/>
  <c r="BA859" i="1"/>
  <c r="V859" i="1"/>
  <c r="X859" i="1"/>
  <c r="W859" i="1"/>
  <c r="BB859" i="1"/>
  <c r="BC859" i="1"/>
  <c r="BD859" i="1"/>
  <c r="BE859" i="1"/>
  <c r="BF859" i="1"/>
  <c r="BG859" i="1"/>
  <c r="BH859" i="1"/>
  <c r="BI859" i="1"/>
  <c r="BJ859" i="1"/>
  <c r="BK859" i="1"/>
  <c r="BM859" i="1"/>
  <c r="BN859" i="1"/>
  <c r="BP859" i="1"/>
  <c r="BR859" i="1"/>
  <c r="BT859" i="1"/>
  <c r="BV859" i="1"/>
  <c r="BX859" i="1"/>
  <c r="BZ859" i="1"/>
  <c r="CB859" i="1"/>
  <c r="CC859" i="1"/>
  <c r="CE859" i="1"/>
  <c r="A860" i="1"/>
  <c r="B860" i="1"/>
  <c r="C860" i="1"/>
  <c r="D860" i="1"/>
  <c r="E860" i="1"/>
  <c r="F860" i="1"/>
  <c r="G860" i="1"/>
  <c r="H860" i="1"/>
  <c r="I860" i="1"/>
  <c r="J860" i="1"/>
  <c r="K860" i="1"/>
  <c r="L860" i="1"/>
  <c r="M860" i="1"/>
  <c r="N860" i="1"/>
  <c r="O860" i="1"/>
  <c r="P860" i="1"/>
  <c r="AT860" i="1"/>
  <c r="BL860" i="1"/>
  <c r="BN860" i="1"/>
  <c r="Y860" i="1"/>
  <c r="BO860" i="1"/>
  <c r="BP860" i="1"/>
  <c r="Z860" i="1"/>
  <c r="BQ860" i="1"/>
  <c r="BR860" i="1"/>
  <c r="AA860" i="1"/>
  <c r="BS860" i="1"/>
  <c r="BT860" i="1"/>
  <c r="AB860" i="1"/>
  <c r="BU860" i="1"/>
  <c r="BV860" i="1"/>
  <c r="AC860" i="1"/>
  <c r="BW860" i="1"/>
  <c r="AD860" i="1"/>
  <c r="BY860" i="1"/>
  <c r="AE860" i="1"/>
  <c r="CA860" i="1"/>
  <c r="AF860" i="1"/>
  <c r="CD860" i="1"/>
  <c r="AG860" i="1"/>
  <c r="CF860" i="1"/>
  <c r="CG860" i="1"/>
  <c r="AH860" i="1"/>
  <c r="Q860" i="1"/>
  <c r="AI860" i="1"/>
  <c r="AJ860" i="1"/>
  <c r="AK860" i="1"/>
  <c r="AL860" i="1"/>
  <c r="AM860" i="1"/>
  <c r="AN860" i="1"/>
  <c r="AO860" i="1"/>
  <c r="AQ860" i="1"/>
  <c r="AR860" i="1"/>
  <c r="AS860" i="1"/>
  <c r="R860" i="1"/>
  <c r="AU860" i="1"/>
  <c r="AW860" i="1"/>
  <c r="AX860" i="1"/>
  <c r="AY860" i="1"/>
  <c r="AZ860" i="1"/>
  <c r="BA860" i="1"/>
  <c r="V860" i="1"/>
  <c r="X860" i="1"/>
  <c r="W860" i="1"/>
  <c r="BB860" i="1"/>
  <c r="BC860" i="1"/>
  <c r="BD860" i="1"/>
  <c r="BE860" i="1"/>
  <c r="BF860" i="1"/>
  <c r="BG860" i="1"/>
  <c r="BH860" i="1"/>
  <c r="BI860" i="1"/>
  <c r="BJ860" i="1"/>
  <c r="BK860" i="1"/>
  <c r="BM860" i="1"/>
  <c r="BX860" i="1"/>
  <c r="BZ860" i="1"/>
  <c r="CB860" i="1"/>
  <c r="CC860" i="1"/>
  <c r="CE860" i="1"/>
  <c r="A861" i="1"/>
  <c r="B861" i="1"/>
  <c r="C861" i="1"/>
  <c r="D861" i="1"/>
  <c r="E861" i="1"/>
  <c r="F861" i="1"/>
  <c r="G861" i="1"/>
  <c r="H861" i="1"/>
  <c r="I861" i="1"/>
  <c r="J861" i="1"/>
  <c r="K861" i="1"/>
  <c r="L861" i="1"/>
  <c r="M861" i="1"/>
  <c r="N861" i="1"/>
  <c r="O861" i="1"/>
  <c r="P861" i="1"/>
  <c r="AT861" i="1"/>
  <c r="BL861" i="1"/>
  <c r="BN861" i="1"/>
  <c r="Y861" i="1"/>
  <c r="BO861" i="1"/>
  <c r="BP861" i="1"/>
  <c r="Z861" i="1"/>
  <c r="BQ861" i="1"/>
  <c r="BR861" i="1"/>
  <c r="AA861" i="1"/>
  <c r="BS861" i="1"/>
  <c r="BT861" i="1"/>
  <c r="AB861" i="1"/>
  <c r="BU861" i="1"/>
  <c r="BV861" i="1"/>
  <c r="AC861" i="1"/>
  <c r="BW861" i="1"/>
  <c r="AD861" i="1"/>
  <c r="BY861" i="1"/>
  <c r="AE861" i="1"/>
  <c r="CA861" i="1"/>
  <c r="AF861" i="1"/>
  <c r="CD861" i="1"/>
  <c r="AG861" i="1"/>
  <c r="CF861" i="1"/>
  <c r="CG861" i="1"/>
  <c r="AH861" i="1"/>
  <c r="Q861" i="1"/>
  <c r="AI861" i="1"/>
  <c r="AJ861" i="1"/>
  <c r="AK861" i="1"/>
  <c r="AL861" i="1"/>
  <c r="AM861" i="1"/>
  <c r="AN861" i="1"/>
  <c r="AO861" i="1"/>
  <c r="AQ861" i="1"/>
  <c r="AR861" i="1"/>
  <c r="AS861" i="1"/>
  <c r="R861" i="1"/>
  <c r="AU861" i="1"/>
  <c r="AW861" i="1"/>
  <c r="AX861" i="1"/>
  <c r="AY861" i="1"/>
  <c r="AZ861" i="1"/>
  <c r="BA861" i="1"/>
  <c r="V861" i="1"/>
  <c r="W861" i="1"/>
  <c r="X861" i="1"/>
  <c r="BB861" i="1"/>
  <c r="BC861" i="1"/>
  <c r="BD861" i="1"/>
  <c r="BE861" i="1"/>
  <c r="BF861" i="1"/>
  <c r="BG861" i="1"/>
  <c r="BH861" i="1"/>
  <c r="BI861" i="1"/>
  <c r="BJ861" i="1"/>
  <c r="BK861" i="1"/>
  <c r="BM861" i="1"/>
  <c r="BX861" i="1"/>
  <c r="BZ861" i="1"/>
  <c r="CB861" i="1"/>
  <c r="CC861" i="1"/>
  <c r="CE861" i="1"/>
  <c r="A862" i="1"/>
  <c r="B862" i="1"/>
  <c r="C862" i="1"/>
  <c r="D862" i="1"/>
  <c r="E862" i="1"/>
  <c r="F862" i="1"/>
  <c r="G862" i="1"/>
  <c r="H862" i="1"/>
  <c r="I862" i="1"/>
  <c r="J862" i="1"/>
  <c r="K862" i="1"/>
  <c r="L862" i="1"/>
  <c r="M862" i="1"/>
  <c r="N862" i="1"/>
  <c r="O862" i="1"/>
  <c r="P862" i="1"/>
  <c r="AT862" i="1"/>
  <c r="BL862" i="1"/>
  <c r="BN862" i="1"/>
  <c r="Y862" i="1"/>
  <c r="BO862" i="1"/>
  <c r="BP862" i="1"/>
  <c r="Z862" i="1"/>
  <c r="BQ862" i="1"/>
  <c r="BR862" i="1"/>
  <c r="AA862" i="1"/>
  <c r="BS862" i="1"/>
  <c r="BT862" i="1"/>
  <c r="AB862" i="1"/>
  <c r="BU862" i="1"/>
  <c r="BV862" i="1"/>
  <c r="AC862" i="1"/>
  <c r="BW862" i="1"/>
  <c r="AD862" i="1"/>
  <c r="BY862" i="1"/>
  <c r="AE862" i="1"/>
  <c r="CA862" i="1"/>
  <c r="AF862" i="1"/>
  <c r="CD862" i="1"/>
  <c r="AG862" i="1"/>
  <c r="CF862" i="1"/>
  <c r="CG862" i="1"/>
  <c r="AH862" i="1"/>
  <c r="Q862" i="1"/>
  <c r="AI862" i="1"/>
  <c r="AJ862" i="1"/>
  <c r="AK862" i="1"/>
  <c r="AL862" i="1"/>
  <c r="AM862" i="1"/>
  <c r="AN862" i="1"/>
  <c r="AO862" i="1"/>
  <c r="AQ862" i="1"/>
  <c r="AR862" i="1"/>
  <c r="AS862" i="1"/>
  <c r="R862" i="1"/>
  <c r="AU862" i="1"/>
  <c r="AW862" i="1"/>
  <c r="AX862" i="1"/>
  <c r="AY862" i="1"/>
  <c r="AZ862" i="1"/>
  <c r="BA862" i="1"/>
  <c r="V862" i="1"/>
  <c r="W862" i="1"/>
  <c r="X862" i="1"/>
  <c r="BB862" i="1"/>
  <c r="BC862" i="1"/>
  <c r="BD862" i="1"/>
  <c r="BE862" i="1"/>
  <c r="BF862" i="1"/>
  <c r="BG862" i="1"/>
  <c r="BH862" i="1"/>
  <c r="BI862" i="1"/>
  <c r="BJ862" i="1"/>
  <c r="BK862" i="1"/>
  <c r="BM862" i="1"/>
  <c r="BX862" i="1"/>
  <c r="BZ862" i="1"/>
  <c r="CB862" i="1"/>
  <c r="CC862" i="1"/>
  <c r="CE862" i="1"/>
  <c r="A863" i="1"/>
  <c r="B863" i="1"/>
  <c r="C863" i="1"/>
  <c r="D863" i="1"/>
  <c r="E863" i="1"/>
  <c r="F863" i="1"/>
  <c r="G863" i="1"/>
  <c r="H863" i="1"/>
  <c r="I863" i="1"/>
  <c r="J863" i="1"/>
  <c r="K863" i="1"/>
  <c r="L863" i="1"/>
  <c r="M863" i="1"/>
  <c r="N863" i="1"/>
  <c r="O863" i="1"/>
  <c r="P863" i="1"/>
  <c r="AT863" i="1"/>
  <c r="BL863" i="1"/>
  <c r="BN863" i="1"/>
  <c r="Y863" i="1"/>
  <c r="BO863" i="1"/>
  <c r="BP863" i="1"/>
  <c r="Z863" i="1"/>
  <c r="BQ863" i="1"/>
  <c r="BR863" i="1"/>
  <c r="AA863" i="1"/>
  <c r="BS863" i="1"/>
  <c r="BT863" i="1"/>
  <c r="AB863" i="1"/>
  <c r="BU863" i="1"/>
  <c r="BV863" i="1"/>
  <c r="AC863" i="1"/>
  <c r="BW863" i="1"/>
  <c r="BX863" i="1"/>
  <c r="AD863" i="1"/>
  <c r="BY863" i="1"/>
  <c r="BZ863" i="1"/>
  <c r="AE863" i="1"/>
  <c r="CA863" i="1"/>
  <c r="AF863" i="1"/>
  <c r="CD863" i="1"/>
  <c r="AG863" i="1"/>
  <c r="CF863" i="1"/>
  <c r="CG863" i="1"/>
  <c r="AH863" i="1"/>
  <c r="Q863" i="1"/>
  <c r="AI863" i="1"/>
  <c r="AJ863" i="1"/>
  <c r="AK863" i="1"/>
  <c r="AL863" i="1"/>
  <c r="AM863" i="1"/>
  <c r="AN863" i="1"/>
  <c r="AO863" i="1"/>
  <c r="AQ863" i="1"/>
  <c r="AR863" i="1"/>
  <c r="AS863" i="1"/>
  <c r="R863" i="1"/>
  <c r="AU863" i="1"/>
  <c r="AW863" i="1"/>
  <c r="AX863" i="1"/>
  <c r="AY863" i="1"/>
  <c r="AZ863" i="1"/>
  <c r="BA863" i="1"/>
  <c r="V863" i="1"/>
  <c r="W863" i="1"/>
  <c r="X863" i="1"/>
  <c r="BB863" i="1"/>
  <c r="BC863" i="1"/>
  <c r="BD863" i="1"/>
  <c r="BE863" i="1"/>
  <c r="BF863" i="1"/>
  <c r="BG863" i="1"/>
  <c r="BH863" i="1"/>
  <c r="BI863" i="1"/>
  <c r="BJ863" i="1"/>
  <c r="BK863" i="1"/>
  <c r="BM863" i="1"/>
  <c r="CB863" i="1"/>
  <c r="CC863" i="1"/>
  <c r="CE863" i="1"/>
  <c r="A864" i="1"/>
  <c r="B864" i="1"/>
  <c r="C864" i="1"/>
  <c r="D864" i="1"/>
  <c r="E864" i="1"/>
  <c r="F864" i="1"/>
  <c r="G864" i="1"/>
  <c r="H864" i="1"/>
  <c r="I864" i="1"/>
  <c r="J864" i="1"/>
  <c r="K864" i="1"/>
  <c r="L864" i="1"/>
  <c r="M864" i="1"/>
  <c r="N864" i="1"/>
  <c r="O864" i="1"/>
  <c r="P864" i="1"/>
  <c r="AT864" i="1"/>
  <c r="BL864" i="1"/>
  <c r="BN864" i="1"/>
  <c r="Y864" i="1"/>
  <c r="BO864" i="1"/>
  <c r="BP864" i="1"/>
  <c r="Z864" i="1"/>
  <c r="BQ864" i="1"/>
  <c r="BR864" i="1"/>
  <c r="AA864" i="1"/>
  <c r="BS864" i="1"/>
  <c r="BT864" i="1"/>
  <c r="AB864" i="1"/>
  <c r="BU864" i="1"/>
  <c r="BV864" i="1"/>
  <c r="AC864" i="1"/>
  <c r="BW864" i="1"/>
  <c r="AD864" i="1"/>
  <c r="BY864" i="1"/>
  <c r="AE864" i="1"/>
  <c r="CA864" i="1"/>
  <c r="AF864" i="1"/>
  <c r="CD864" i="1"/>
  <c r="AG864" i="1"/>
  <c r="CF864" i="1"/>
  <c r="CG864" i="1"/>
  <c r="AH864" i="1"/>
  <c r="Q864" i="1"/>
  <c r="AI864" i="1"/>
  <c r="AJ864" i="1"/>
  <c r="AK864" i="1"/>
  <c r="AL864" i="1"/>
  <c r="AM864" i="1"/>
  <c r="AN864" i="1"/>
  <c r="AO864" i="1"/>
  <c r="AQ864" i="1"/>
  <c r="AR864" i="1"/>
  <c r="AS864" i="1"/>
  <c r="R864" i="1"/>
  <c r="AU864" i="1"/>
  <c r="AW864" i="1"/>
  <c r="AX864" i="1"/>
  <c r="AY864" i="1"/>
  <c r="AZ864" i="1"/>
  <c r="BA864" i="1"/>
  <c r="V864" i="1"/>
  <c r="X864" i="1"/>
  <c r="W864" i="1"/>
  <c r="BB864" i="1"/>
  <c r="BC864" i="1"/>
  <c r="BD864" i="1"/>
  <c r="BE864" i="1"/>
  <c r="BF864" i="1"/>
  <c r="BG864" i="1"/>
  <c r="BH864" i="1"/>
  <c r="BI864" i="1"/>
  <c r="BJ864" i="1"/>
  <c r="BK864" i="1"/>
  <c r="BM864" i="1"/>
  <c r="BX864" i="1"/>
  <c r="BZ864" i="1"/>
  <c r="CB864" i="1"/>
  <c r="CC864" i="1"/>
  <c r="CE864" i="1"/>
  <c r="A865" i="1"/>
  <c r="B865" i="1"/>
  <c r="C865" i="1"/>
  <c r="D865" i="1"/>
  <c r="E865" i="1"/>
  <c r="F865" i="1"/>
  <c r="G865" i="1"/>
  <c r="H865" i="1"/>
  <c r="I865" i="1"/>
  <c r="J865" i="1"/>
  <c r="K865" i="1"/>
  <c r="L865" i="1"/>
  <c r="M865" i="1"/>
  <c r="N865" i="1"/>
  <c r="O865" i="1"/>
  <c r="P865" i="1"/>
  <c r="AT865" i="1"/>
  <c r="BL865" i="1"/>
  <c r="BN865" i="1"/>
  <c r="Y865" i="1"/>
  <c r="BO865" i="1"/>
  <c r="BP865" i="1"/>
  <c r="Z865" i="1"/>
  <c r="BQ865" i="1"/>
  <c r="BR865" i="1"/>
  <c r="AA865" i="1"/>
  <c r="BS865" i="1"/>
  <c r="AB865" i="1"/>
  <c r="BU865" i="1"/>
  <c r="BV865" i="1"/>
  <c r="AC865" i="1"/>
  <c r="BW865" i="1"/>
  <c r="AD865" i="1"/>
  <c r="BY865" i="1"/>
  <c r="AE865" i="1"/>
  <c r="CA865" i="1"/>
  <c r="AF865" i="1"/>
  <c r="CD865" i="1"/>
  <c r="AG865" i="1"/>
  <c r="CF865" i="1"/>
  <c r="CG865" i="1"/>
  <c r="AH865" i="1"/>
  <c r="Q865" i="1"/>
  <c r="AI865" i="1"/>
  <c r="AJ865" i="1"/>
  <c r="AK865" i="1"/>
  <c r="AL865" i="1"/>
  <c r="AM865" i="1"/>
  <c r="AN865" i="1"/>
  <c r="AO865" i="1"/>
  <c r="AQ865" i="1"/>
  <c r="AR865" i="1"/>
  <c r="AS865" i="1"/>
  <c r="R865" i="1"/>
  <c r="AU865" i="1"/>
  <c r="AW865" i="1"/>
  <c r="AX865" i="1"/>
  <c r="AY865" i="1"/>
  <c r="AZ865" i="1"/>
  <c r="BA865" i="1"/>
  <c r="V865" i="1"/>
  <c r="W865" i="1"/>
  <c r="X865" i="1"/>
  <c r="BB865" i="1"/>
  <c r="BC865" i="1"/>
  <c r="BD865" i="1"/>
  <c r="BE865" i="1"/>
  <c r="BF865" i="1"/>
  <c r="BG865" i="1"/>
  <c r="BH865" i="1"/>
  <c r="BI865" i="1"/>
  <c r="BJ865" i="1"/>
  <c r="BK865" i="1"/>
  <c r="BM865" i="1"/>
  <c r="BT865" i="1"/>
  <c r="BX865" i="1"/>
  <c r="BZ865" i="1"/>
  <c r="CB865" i="1"/>
  <c r="CC865" i="1"/>
  <c r="CE865" i="1"/>
  <c r="A866" i="1"/>
  <c r="B866" i="1"/>
  <c r="C866" i="1"/>
  <c r="D866" i="1"/>
  <c r="E866" i="1"/>
  <c r="F866" i="1"/>
  <c r="G866" i="1"/>
  <c r="H866" i="1"/>
  <c r="I866" i="1"/>
  <c r="J866" i="1"/>
  <c r="K866" i="1"/>
  <c r="L866" i="1"/>
  <c r="M866" i="1"/>
  <c r="N866" i="1"/>
  <c r="O866" i="1"/>
  <c r="P866" i="1"/>
  <c r="AT866" i="1"/>
  <c r="BL866" i="1"/>
  <c r="BN866" i="1"/>
  <c r="Y866" i="1"/>
  <c r="BO866" i="1"/>
  <c r="BP866" i="1"/>
  <c r="Z866" i="1"/>
  <c r="BQ866" i="1"/>
  <c r="BR866" i="1"/>
  <c r="AA866" i="1"/>
  <c r="BS866" i="1"/>
  <c r="BT866" i="1"/>
  <c r="AB866" i="1"/>
  <c r="BU866" i="1"/>
  <c r="BV866" i="1"/>
  <c r="AC866" i="1"/>
  <c r="BW866" i="1"/>
  <c r="AD866" i="1"/>
  <c r="BY866" i="1"/>
  <c r="AE866" i="1"/>
  <c r="CA866" i="1"/>
  <c r="AF866" i="1"/>
  <c r="CD866" i="1"/>
  <c r="AG866" i="1"/>
  <c r="CF866" i="1"/>
  <c r="CG866" i="1"/>
  <c r="AH866" i="1"/>
  <c r="Q866" i="1"/>
  <c r="AI866" i="1"/>
  <c r="AJ866" i="1"/>
  <c r="AK866" i="1"/>
  <c r="AL866" i="1"/>
  <c r="AM866" i="1"/>
  <c r="AN866" i="1"/>
  <c r="AO866" i="1"/>
  <c r="AQ866" i="1"/>
  <c r="AR866" i="1"/>
  <c r="AS866" i="1"/>
  <c r="R866" i="1"/>
  <c r="AU866" i="1"/>
  <c r="AW866" i="1"/>
  <c r="AX866" i="1"/>
  <c r="AY866" i="1"/>
  <c r="AZ866" i="1"/>
  <c r="BA866" i="1"/>
  <c r="V866" i="1"/>
  <c r="W866" i="1"/>
  <c r="X866" i="1"/>
  <c r="BB866" i="1"/>
  <c r="BC866" i="1"/>
  <c r="BD866" i="1"/>
  <c r="BE866" i="1"/>
  <c r="BF866" i="1"/>
  <c r="BG866" i="1"/>
  <c r="BH866" i="1"/>
  <c r="BI866" i="1"/>
  <c r="BJ866" i="1"/>
  <c r="BK866" i="1"/>
  <c r="BM866" i="1"/>
  <c r="BX866" i="1"/>
  <c r="BZ866" i="1"/>
  <c r="CB866" i="1"/>
  <c r="CC866" i="1"/>
  <c r="CE866" i="1"/>
  <c r="A867" i="1"/>
  <c r="B867" i="1"/>
  <c r="C867" i="1"/>
  <c r="D867" i="1"/>
  <c r="E867" i="1"/>
  <c r="F867" i="1"/>
  <c r="G867" i="1"/>
  <c r="H867" i="1"/>
  <c r="I867" i="1"/>
  <c r="J867" i="1"/>
  <c r="K867" i="1"/>
  <c r="L867" i="1"/>
  <c r="M867" i="1"/>
  <c r="N867" i="1"/>
  <c r="O867" i="1"/>
  <c r="P867" i="1"/>
  <c r="AT867" i="1"/>
  <c r="BL867" i="1"/>
  <c r="Y867" i="1"/>
  <c r="BO867" i="1"/>
  <c r="Z867" i="1"/>
  <c r="BQ867" i="1"/>
  <c r="BR867" i="1"/>
  <c r="AA867" i="1"/>
  <c r="BS867" i="1"/>
  <c r="AB867" i="1"/>
  <c r="BU867" i="1"/>
  <c r="AC867" i="1"/>
  <c r="BW867" i="1"/>
  <c r="AD867" i="1"/>
  <c r="BY867" i="1"/>
  <c r="AE867" i="1"/>
  <c r="CA867" i="1"/>
  <c r="AF867" i="1"/>
  <c r="CD867" i="1"/>
  <c r="AG867" i="1"/>
  <c r="CF867" i="1"/>
  <c r="CG867" i="1"/>
  <c r="AH867" i="1"/>
  <c r="Q867" i="1"/>
  <c r="AI867" i="1"/>
  <c r="AJ867" i="1"/>
  <c r="AK867" i="1"/>
  <c r="AL867" i="1"/>
  <c r="AM867" i="1"/>
  <c r="AN867" i="1"/>
  <c r="AO867" i="1"/>
  <c r="AQ867" i="1"/>
  <c r="AR867" i="1"/>
  <c r="AS867" i="1"/>
  <c r="R867" i="1"/>
  <c r="AU867" i="1"/>
  <c r="AW867" i="1"/>
  <c r="AX867" i="1"/>
  <c r="AY867" i="1"/>
  <c r="AZ867" i="1"/>
  <c r="BA867" i="1"/>
  <c r="V867" i="1"/>
  <c r="W867" i="1"/>
  <c r="BB867" i="1"/>
  <c r="BC867" i="1"/>
  <c r="BD867" i="1"/>
  <c r="BE867" i="1"/>
  <c r="BF867" i="1"/>
  <c r="BG867" i="1"/>
  <c r="BH867" i="1"/>
  <c r="BI867" i="1"/>
  <c r="BJ867" i="1"/>
  <c r="BK867" i="1"/>
  <c r="BM867" i="1"/>
  <c r="BN867" i="1"/>
  <c r="BP867" i="1"/>
  <c r="BT867" i="1"/>
  <c r="BV867" i="1"/>
  <c r="BX867" i="1"/>
  <c r="BZ867" i="1"/>
  <c r="CB867" i="1"/>
  <c r="CC867" i="1"/>
  <c r="CE867" i="1"/>
  <c r="A868" i="1"/>
  <c r="B868" i="1"/>
  <c r="C868" i="1"/>
  <c r="D868" i="1"/>
  <c r="E868" i="1"/>
  <c r="F868" i="1"/>
  <c r="G868" i="1"/>
  <c r="H868" i="1"/>
  <c r="I868" i="1"/>
  <c r="J868" i="1"/>
  <c r="K868" i="1"/>
  <c r="L868" i="1"/>
  <c r="M868" i="1"/>
  <c r="N868" i="1"/>
  <c r="O868" i="1"/>
  <c r="P868" i="1"/>
  <c r="AT868" i="1"/>
  <c r="BL868" i="1"/>
  <c r="BN868" i="1"/>
  <c r="Y868" i="1"/>
  <c r="BO868" i="1"/>
  <c r="BP868" i="1"/>
  <c r="Z868" i="1"/>
  <c r="BQ868" i="1"/>
  <c r="BR868" i="1"/>
  <c r="AA868" i="1"/>
  <c r="BS868" i="1"/>
  <c r="BT868" i="1"/>
  <c r="AB868" i="1"/>
  <c r="BU868" i="1"/>
  <c r="BV868" i="1"/>
  <c r="AC868" i="1"/>
  <c r="BW868" i="1"/>
  <c r="BX868" i="1"/>
  <c r="AD868" i="1"/>
  <c r="BY868" i="1"/>
  <c r="BZ868" i="1"/>
  <c r="AE868" i="1"/>
  <c r="CA868" i="1"/>
  <c r="AF868" i="1"/>
  <c r="CD868" i="1"/>
  <c r="AG868" i="1"/>
  <c r="CF868" i="1"/>
  <c r="CG868" i="1"/>
  <c r="AH868" i="1"/>
  <c r="Q868" i="1"/>
  <c r="AI868" i="1"/>
  <c r="AJ868" i="1"/>
  <c r="AK868" i="1"/>
  <c r="AL868" i="1"/>
  <c r="AM868" i="1"/>
  <c r="AN868" i="1"/>
  <c r="AO868" i="1"/>
  <c r="AQ868" i="1"/>
  <c r="AR868" i="1"/>
  <c r="AS868" i="1"/>
  <c r="R868" i="1"/>
  <c r="AU868" i="1"/>
  <c r="AW868" i="1"/>
  <c r="AX868" i="1"/>
  <c r="AY868" i="1"/>
  <c r="AZ868" i="1"/>
  <c r="BA868" i="1"/>
  <c r="V868" i="1"/>
  <c r="W868" i="1"/>
  <c r="X868" i="1"/>
  <c r="BB868" i="1"/>
  <c r="BC868" i="1"/>
  <c r="BD868" i="1"/>
  <c r="BE868" i="1"/>
  <c r="BF868" i="1"/>
  <c r="BG868" i="1"/>
  <c r="BH868" i="1"/>
  <c r="BI868" i="1"/>
  <c r="BJ868" i="1"/>
  <c r="BK868" i="1"/>
  <c r="BM868" i="1"/>
  <c r="CB868" i="1"/>
  <c r="CC868" i="1"/>
  <c r="CE868" i="1"/>
  <c r="A869" i="1"/>
  <c r="B869" i="1"/>
  <c r="C869" i="1"/>
  <c r="D869" i="1"/>
  <c r="E869" i="1"/>
  <c r="F869" i="1"/>
  <c r="G869" i="1"/>
  <c r="H869" i="1"/>
  <c r="I869" i="1"/>
  <c r="J869" i="1"/>
  <c r="K869" i="1"/>
  <c r="L869" i="1"/>
  <c r="M869" i="1"/>
  <c r="N869" i="1"/>
  <c r="O869" i="1"/>
  <c r="P869" i="1"/>
  <c r="AT869" i="1"/>
  <c r="BL869" i="1"/>
  <c r="BN869" i="1"/>
  <c r="Y869" i="1"/>
  <c r="BO869" i="1"/>
  <c r="BP869" i="1"/>
  <c r="Z869" i="1"/>
  <c r="BQ869" i="1"/>
  <c r="BR869" i="1"/>
  <c r="AA869" i="1"/>
  <c r="BS869" i="1"/>
  <c r="AB869" i="1"/>
  <c r="BU869" i="1"/>
  <c r="BV869" i="1"/>
  <c r="AC869" i="1"/>
  <c r="BW869" i="1"/>
  <c r="BX869" i="1"/>
  <c r="AD869" i="1"/>
  <c r="BY869" i="1"/>
  <c r="BZ869" i="1"/>
  <c r="AE869" i="1"/>
  <c r="CA869" i="1"/>
  <c r="AF869" i="1"/>
  <c r="CD869" i="1"/>
  <c r="AG869" i="1"/>
  <c r="CF869" i="1"/>
  <c r="CG869" i="1"/>
  <c r="AH869" i="1"/>
  <c r="Q869" i="1"/>
  <c r="AI869" i="1"/>
  <c r="AJ869" i="1"/>
  <c r="AK869" i="1"/>
  <c r="AL869" i="1"/>
  <c r="AM869" i="1"/>
  <c r="AN869" i="1"/>
  <c r="AO869" i="1"/>
  <c r="AQ869" i="1"/>
  <c r="AR869" i="1"/>
  <c r="AS869" i="1"/>
  <c r="R869" i="1"/>
  <c r="AU869" i="1"/>
  <c r="AW869" i="1"/>
  <c r="AX869" i="1"/>
  <c r="AY869" i="1"/>
  <c r="AZ869" i="1"/>
  <c r="BA869" i="1"/>
  <c r="V869" i="1"/>
  <c r="X869" i="1"/>
  <c r="W869" i="1"/>
  <c r="BB869" i="1"/>
  <c r="BC869" i="1"/>
  <c r="BD869" i="1"/>
  <c r="BE869" i="1"/>
  <c r="BF869" i="1"/>
  <c r="BG869" i="1"/>
  <c r="BH869" i="1"/>
  <c r="BI869" i="1"/>
  <c r="BJ869" i="1"/>
  <c r="BK869" i="1"/>
  <c r="BM869" i="1"/>
  <c r="BT869" i="1"/>
  <c r="CB869" i="1"/>
  <c r="CC869" i="1"/>
  <c r="CE869" i="1"/>
  <c r="A870" i="1"/>
  <c r="B870" i="1"/>
  <c r="C870" i="1"/>
  <c r="D870" i="1"/>
  <c r="E870" i="1"/>
  <c r="F870" i="1"/>
  <c r="G870" i="1"/>
  <c r="H870" i="1"/>
  <c r="I870" i="1"/>
  <c r="J870" i="1"/>
  <c r="K870" i="1"/>
  <c r="L870" i="1"/>
  <c r="M870" i="1"/>
  <c r="N870" i="1"/>
  <c r="O870" i="1"/>
  <c r="P870" i="1"/>
  <c r="AT870" i="1"/>
  <c r="BL870" i="1"/>
  <c r="BN870" i="1"/>
  <c r="Y870" i="1"/>
  <c r="BO870" i="1"/>
  <c r="BP870" i="1"/>
  <c r="Z870" i="1"/>
  <c r="BQ870" i="1"/>
  <c r="BR870" i="1"/>
  <c r="AA870" i="1"/>
  <c r="BS870" i="1"/>
  <c r="BT870" i="1"/>
  <c r="AB870" i="1"/>
  <c r="BU870" i="1"/>
  <c r="BV870" i="1"/>
  <c r="AC870" i="1"/>
  <c r="BW870" i="1"/>
  <c r="AD870" i="1"/>
  <c r="BY870" i="1"/>
  <c r="AE870" i="1"/>
  <c r="CA870" i="1"/>
  <c r="AF870" i="1"/>
  <c r="CD870" i="1"/>
  <c r="AG870" i="1"/>
  <c r="CF870" i="1"/>
  <c r="CG870" i="1"/>
  <c r="AH870" i="1"/>
  <c r="Q870" i="1"/>
  <c r="AI870" i="1"/>
  <c r="AJ870" i="1"/>
  <c r="AK870" i="1"/>
  <c r="AL870" i="1"/>
  <c r="AM870" i="1"/>
  <c r="AN870" i="1"/>
  <c r="AO870" i="1"/>
  <c r="AQ870" i="1"/>
  <c r="AR870" i="1"/>
  <c r="AS870" i="1"/>
  <c r="R870" i="1"/>
  <c r="AU870" i="1"/>
  <c r="AW870" i="1"/>
  <c r="AX870" i="1"/>
  <c r="AY870" i="1"/>
  <c r="AZ870" i="1"/>
  <c r="BA870" i="1"/>
  <c r="V870" i="1"/>
  <c r="W870" i="1"/>
  <c r="X870" i="1"/>
  <c r="BB870" i="1"/>
  <c r="BC870" i="1"/>
  <c r="BD870" i="1"/>
  <c r="BE870" i="1"/>
  <c r="BF870" i="1"/>
  <c r="BG870" i="1"/>
  <c r="BH870" i="1"/>
  <c r="BI870" i="1"/>
  <c r="BJ870" i="1"/>
  <c r="BK870" i="1"/>
  <c r="BM870" i="1"/>
  <c r="BX870" i="1"/>
  <c r="BZ870" i="1"/>
  <c r="CB870" i="1"/>
  <c r="CC870" i="1"/>
  <c r="CE870" i="1"/>
  <c r="A871" i="1"/>
  <c r="B871" i="1"/>
  <c r="C871" i="1"/>
  <c r="D871" i="1"/>
  <c r="E871" i="1"/>
  <c r="F871" i="1"/>
  <c r="G871" i="1"/>
  <c r="H871" i="1"/>
  <c r="I871" i="1"/>
  <c r="J871" i="1"/>
  <c r="K871" i="1"/>
  <c r="L871" i="1"/>
  <c r="M871" i="1"/>
  <c r="N871" i="1"/>
  <c r="O871" i="1"/>
  <c r="P871" i="1"/>
  <c r="AT871" i="1"/>
  <c r="BL871" i="1"/>
  <c r="BN871" i="1"/>
  <c r="Y871" i="1"/>
  <c r="BO871" i="1"/>
  <c r="BP871" i="1"/>
  <c r="Z871" i="1"/>
  <c r="BQ871" i="1"/>
  <c r="BR871" i="1"/>
  <c r="AA871" i="1"/>
  <c r="BS871" i="1"/>
  <c r="BT871" i="1"/>
  <c r="AB871" i="1"/>
  <c r="BU871" i="1"/>
  <c r="BV871" i="1"/>
  <c r="AC871" i="1"/>
  <c r="BW871" i="1"/>
  <c r="AD871" i="1"/>
  <c r="BY871" i="1"/>
  <c r="AE871" i="1"/>
  <c r="CA871" i="1"/>
  <c r="AF871" i="1"/>
  <c r="CD871" i="1"/>
  <c r="AG871" i="1"/>
  <c r="CF871" i="1"/>
  <c r="CG871" i="1"/>
  <c r="AH871" i="1"/>
  <c r="Q871" i="1"/>
  <c r="AI871" i="1"/>
  <c r="AJ871" i="1"/>
  <c r="AK871" i="1"/>
  <c r="AL871" i="1"/>
  <c r="AM871" i="1"/>
  <c r="AN871" i="1"/>
  <c r="AO871" i="1"/>
  <c r="AQ871" i="1"/>
  <c r="AR871" i="1"/>
  <c r="AS871" i="1"/>
  <c r="R871" i="1"/>
  <c r="AU871" i="1"/>
  <c r="AW871" i="1"/>
  <c r="AX871" i="1"/>
  <c r="AY871" i="1"/>
  <c r="AZ871" i="1"/>
  <c r="BA871" i="1"/>
  <c r="V871" i="1"/>
  <c r="W871" i="1"/>
  <c r="BB871" i="1"/>
  <c r="BC871" i="1"/>
  <c r="BD871" i="1"/>
  <c r="BE871" i="1"/>
  <c r="BF871" i="1"/>
  <c r="BG871" i="1"/>
  <c r="BH871" i="1"/>
  <c r="BI871" i="1"/>
  <c r="BJ871" i="1"/>
  <c r="BK871" i="1"/>
  <c r="BM871" i="1"/>
  <c r="BX871" i="1"/>
  <c r="BZ871" i="1"/>
  <c r="CB871" i="1"/>
  <c r="CC871" i="1"/>
  <c r="CE871" i="1"/>
  <c r="A872" i="1"/>
  <c r="B872" i="1"/>
  <c r="C872" i="1"/>
  <c r="D872" i="1"/>
  <c r="E872" i="1"/>
  <c r="F872" i="1"/>
  <c r="G872" i="1"/>
  <c r="H872" i="1"/>
  <c r="I872" i="1"/>
  <c r="J872" i="1"/>
  <c r="K872" i="1"/>
  <c r="L872" i="1"/>
  <c r="M872" i="1"/>
  <c r="N872" i="1"/>
  <c r="O872" i="1"/>
  <c r="P872" i="1"/>
  <c r="AT872" i="1"/>
  <c r="BL872" i="1"/>
  <c r="Y872" i="1"/>
  <c r="BO872" i="1"/>
  <c r="Z872" i="1"/>
  <c r="BQ872" i="1"/>
  <c r="AA872" i="1"/>
  <c r="BS872" i="1"/>
  <c r="AB872" i="1"/>
  <c r="BU872" i="1"/>
  <c r="AC872" i="1"/>
  <c r="BW872" i="1"/>
  <c r="AD872" i="1"/>
  <c r="BY872" i="1"/>
  <c r="AE872" i="1"/>
  <c r="CA872" i="1"/>
  <c r="AF872" i="1"/>
  <c r="CD872" i="1"/>
  <c r="AG872" i="1"/>
  <c r="CF872" i="1"/>
  <c r="CG872" i="1"/>
  <c r="AH872" i="1"/>
  <c r="Q872" i="1"/>
  <c r="AI872" i="1"/>
  <c r="AJ872" i="1"/>
  <c r="AK872" i="1"/>
  <c r="AL872" i="1"/>
  <c r="AM872" i="1"/>
  <c r="AN872" i="1"/>
  <c r="AO872" i="1"/>
  <c r="AQ872" i="1"/>
  <c r="AR872" i="1"/>
  <c r="AS872" i="1"/>
  <c r="R872" i="1"/>
  <c r="AU872" i="1"/>
  <c r="AW872" i="1"/>
  <c r="AX872" i="1"/>
  <c r="AY872" i="1"/>
  <c r="AZ872" i="1"/>
  <c r="BA872" i="1"/>
  <c r="V872" i="1"/>
  <c r="W872" i="1"/>
  <c r="X872" i="1"/>
  <c r="BB872" i="1"/>
  <c r="BC872" i="1"/>
  <c r="BD872" i="1"/>
  <c r="BE872" i="1"/>
  <c r="BF872" i="1"/>
  <c r="BG872" i="1"/>
  <c r="BH872" i="1"/>
  <c r="BI872" i="1"/>
  <c r="BJ872" i="1"/>
  <c r="BK872" i="1"/>
  <c r="BM872" i="1"/>
  <c r="BN872" i="1"/>
  <c r="BP872" i="1"/>
  <c r="BR872" i="1"/>
  <c r="BT872" i="1"/>
  <c r="BV872" i="1"/>
  <c r="BX872" i="1"/>
  <c r="BZ872" i="1"/>
  <c r="CB872" i="1"/>
  <c r="CC872" i="1"/>
  <c r="CE872" i="1"/>
  <c r="A873" i="1"/>
  <c r="B873" i="1"/>
  <c r="C873" i="1"/>
  <c r="D873" i="1"/>
  <c r="E873" i="1"/>
  <c r="F873" i="1"/>
  <c r="G873" i="1"/>
  <c r="H873" i="1"/>
  <c r="I873" i="1"/>
  <c r="J873" i="1"/>
  <c r="K873" i="1"/>
  <c r="L873" i="1"/>
  <c r="M873" i="1"/>
  <c r="N873" i="1"/>
  <c r="O873" i="1"/>
  <c r="P873" i="1"/>
  <c r="AT873" i="1"/>
  <c r="BL873" i="1"/>
  <c r="BN873" i="1"/>
  <c r="Y873" i="1"/>
  <c r="BO873" i="1"/>
  <c r="BP873" i="1"/>
  <c r="Z873" i="1"/>
  <c r="BQ873" i="1"/>
  <c r="BR873" i="1"/>
  <c r="AA873" i="1"/>
  <c r="BS873" i="1"/>
  <c r="BT873" i="1"/>
  <c r="AB873" i="1"/>
  <c r="BU873" i="1"/>
  <c r="BV873" i="1"/>
  <c r="AC873" i="1"/>
  <c r="BW873" i="1"/>
  <c r="BX873" i="1"/>
  <c r="AD873" i="1"/>
  <c r="BY873" i="1"/>
  <c r="BZ873" i="1"/>
  <c r="AE873" i="1"/>
  <c r="CA873" i="1"/>
  <c r="AF873" i="1"/>
  <c r="CD873" i="1"/>
  <c r="AG873" i="1"/>
  <c r="CF873" i="1"/>
  <c r="CG873" i="1"/>
  <c r="AH873" i="1"/>
  <c r="Q873" i="1"/>
  <c r="AI873" i="1"/>
  <c r="AJ873" i="1"/>
  <c r="AK873" i="1"/>
  <c r="AL873" i="1"/>
  <c r="AM873" i="1"/>
  <c r="AN873" i="1"/>
  <c r="AO873" i="1"/>
  <c r="AQ873" i="1"/>
  <c r="AR873" i="1"/>
  <c r="AS873" i="1"/>
  <c r="R873" i="1"/>
  <c r="AU873" i="1"/>
  <c r="AW873" i="1"/>
  <c r="AX873" i="1"/>
  <c r="AY873" i="1"/>
  <c r="AZ873" i="1"/>
  <c r="BA873" i="1"/>
  <c r="V873" i="1"/>
  <c r="W873" i="1"/>
  <c r="BB873" i="1"/>
  <c r="BC873" i="1"/>
  <c r="BD873" i="1"/>
  <c r="BE873" i="1"/>
  <c r="BF873" i="1"/>
  <c r="BG873" i="1"/>
  <c r="BH873" i="1"/>
  <c r="BI873" i="1"/>
  <c r="BJ873" i="1"/>
  <c r="BK873" i="1"/>
  <c r="BM873" i="1"/>
  <c r="CB873" i="1"/>
  <c r="CC873" i="1"/>
  <c r="CE873" i="1"/>
  <c r="A874" i="1"/>
  <c r="B874" i="1"/>
  <c r="C874" i="1"/>
  <c r="D874" i="1"/>
  <c r="E874" i="1"/>
  <c r="F874" i="1"/>
  <c r="G874" i="1"/>
  <c r="H874" i="1"/>
  <c r="I874" i="1"/>
  <c r="J874" i="1"/>
  <c r="K874" i="1"/>
  <c r="L874" i="1"/>
  <c r="M874" i="1"/>
  <c r="N874" i="1"/>
  <c r="O874" i="1"/>
  <c r="P874" i="1"/>
  <c r="AT874" i="1"/>
  <c r="BL874" i="1"/>
  <c r="BN874" i="1"/>
  <c r="Y874" i="1"/>
  <c r="BO874" i="1"/>
  <c r="BP874" i="1"/>
  <c r="Z874" i="1"/>
  <c r="BQ874" i="1"/>
  <c r="BR874" i="1"/>
  <c r="AA874" i="1"/>
  <c r="BS874" i="1"/>
  <c r="BT874" i="1"/>
  <c r="AB874" i="1"/>
  <c r="BU874" i="1"/>
  <c r="BV874" i="1"/>
  <c r="AC874" i="1"/>
  <c r="BW874" i="1"/>
  <c r="BX874" i="1"/>
  <c r="AD874" i="1"/>
  <c r="BY874" i="1"/>
  <c r="BZ874" i="1"/>
  <c r="AE874" i="1"/>
  <c r="CA874" i="1"/>
  <c r="AF874" i="1"/>
  <c r="CD874" i="1"/>
  <c r="AG874" i="1"/>
  <c r="CF874" i="1"/>
  <c r="CG874" i="1"/>
  <c r="AH874" i="1"/>
  <c r="Q874" i="1"/>
  <c r="AI874" i="1"/>
  <c r="AJ874" i="1"/>
  <c r="AK874" i="1"/>
  <c r="AL874" i="1"/>
  <c r="AM874" i="1"/>
  <c r="AN874" i="1"/>
  <c r="AO874" i="1"/>
  <c r="AQ874" i="1"/>
  <c r="AR874" i="1"/>
  <c r="AS874" i="1"/>
  <c r="R874" i="1"/>
  <c r="AU874" i="1"/>
  <c r="AW874" i="1"/>
  <c r="AX874" i="1"/>
  <c r="AY874" i="1"/>
  <c r="AZ874" i="1"/>
  <c r="BA874" i="1"/>
  <c r="V874" i="1"/>
  <c r="X874" i="1"/>
  <c r="W874" i="1"/>
  <c r="BB874" i="1"/>
  <c r="BC874" i="1"/>
  <c r="BD874" i="1"/>
  <c r="BE874" i="1"/>
  <c r="BF874" i="1"/>
  <c r="BG874" i="1"/>
  <c r="BH874" i="1"/>
  <c r="BI874" i="1"/>
  <c r="BJ874" i="1"/>
  <c r="BK874" i="1"/>
  <c r="BM874" i="1"/>
  <c r="CB874" i="1"/>
  <c r="CC874" i="1"/>
  <c r="CE874" i="1"/>
  <c r="A875" i="1"/>
  <c r="B875" i="1"/>
  <c r="C875" i="1"/>
  <c r="D875" i="1"/>
  <c r="E875" i="1"/>
  <c r="F875" i="1"/>
  <c r="G875" i="1"/>
  <c r="H875" i="1"/>
  <c r="I875" i="1"/>
  <c r="J875" i="1"/>
  <c r="K875" i="1"/>
  <c r="L875" i="1"/>
  <c r="M875" i="1"/>
  <c r="N875" i="1"/>
  <c r="O875" i="1"/>
  <c r="P875" i="1"/>
  <c r="AT875" i="1"/>
  <c r="BL875" i="1"/>
  <c r="Y875" i="1"/>
  <c r="BO875" i="1"/>
  <c r="Z875" i="1"/>
  <c r="BQ875" i="1"/>
  <c r="AA875" i="1"/>
  <c r="BS875" i="1"/>
  <c r="AB875" i="1"/>
  <c r="BU875" i="1"/>
  <c r="AC875" i="1"/>
  <c r="BW875" i="1"/>
  <c r="AD875" i="1"/>
  <c r="BY875" i="1"/>
  <c r="AE875" i="1"/>
  <c r="CA875" i="1"/>
  <c r="AF875" i="1"/>
  <c r="CD875" i="1"/>
  <c r="AG875" i="1"/>
  <c r="CF875" i="1"/>
  <c r="CG875" i="1"/>
  <c r="AH875" i="1"/>
  <c r="Q875" i="1"/>
  <c r="AI875" i="1"/>
  <c r="AJ875" i="1"/>
  <c r="AK875" i="1"/>
  <c r="AL875" i="1"/>
  <c r="AM875" i="1"/>
  <c r="AN875" i="1"/>
  <c r="AO875" i="1"/>
  <c r="AQ875" i="1"/>
  <c r="AR875" i="1"/>
  <c r="AS875" i="1"/>
  <c r="R875" i="1"/>
  <c r="AU875" i="1"/>
  <c r="AW875" i="1"/>
  <c r="AX875" i="1"/>
  <c r="AY875" i="1"/>
  <c r="AZ875" i="1"/>
  <c r="BA875" i="1"/>
  <c r="V875" i="1"/>
  <c r="X875" i="1"/>
  <c r="W875" i="1"/>
  <c r="BB875" i="1"/>
  <c r="BC875" i="1"/>
  <c r="BD875" i="1"/>
  <c r="BE875" i="1"/>
  <c r="BF875" i="1"/>
  <c r="BG875" i="1"/>
  <c r="BH875" i="1"/>
  <c r="BI875" i="1"/>
  <c r="BJ875" i="1"/>
  <c r="BK875" i="1"/>
  <c r="BM875" i="1"/>
  <c r="BN875" i="1"/>
  <c r="BP875" i="1"/>
  <c r="BR875" i="1"/>
  <c r="BT875" i="1"/>
  <c r="BV875" i="1"/>
  <c r="BX875" i="1"/>
  <c r="BZ875" i="1"/>
  <c r="CB875" i="1"/>
  <c r="CC875" i="1"/>
  <c r="CE875" i="1"/>
  <c r="A876" i="1"/>
  <c r="B876" i="1"/>
  <c r="C876" i="1"/>
  <c r="D876" i="1"/>
  <c r="E876" i="1"/>
  <c r="F876" i="1"/>
  <c r="G876" i="1"/>
  <c r="H876" i="1"/>
  <c r="I876" i="1"/>
  <c r="J876" i="1"/>
  <c r="K876" i="1"/>
  <c r="L876" i="1"/>
  <c r="M876" i="1"/>
  <c r="N876" i="1"/>
  <c r="O876" i="1"/>
  <c r="P876" i="1"/>
  <c r="AT876" i="1"/>
  <c r="BL876" i="1"/>
  <c r="BN876" i="1"/>
  <c r="Y876" i="1"/>
  <c r="BO876" i="1"/>
  <c r="BP876" i="1"/>
  <c r="Z876" i="1"/>
  <c r="BQ876" i="1"/>
  <c r="BR876" i="1"/>
  <c r="AA876" i="1"/>
  <c r="BS876" i="1"/>
  <c r="BT876" i="1"/>
  <c r="AB876" i="1"/>
  <c r="BU876" i="1"/>
  <c r="BV876" i="1"/>
  <c r="AC876" i="1"/>
  <c r="BW876" i="1"/>
  <c r="BX876" i="1"/>
  <c r="AD876" i="1"/>
  <c r="BY876" i="1"/>
  <c r="BZ876" i="1"/>
  <c r="AE876" i="1"/>
  <c r="CA876" i="1"/>
  <c r="AF876" i="1"/>
  <c r="CD876" i="1"/>
  <c r="AG876" i="1"/>
  <c r="CF876" i="1"/>
  <c r="CG876" i="1"/>
  <c r="AH876" i="1"/>
  <c r="Q876" i="1"/>
  <c r="AI876" i="1"/>
  <c r="AJ876" i="1"/>
  <c r="AK876" i="1"/>
  <c r="AL876" i="1"/>
  <c r="AM876" i="1"/>
  <c r="AN876" i="1"/>
  <c r="AO876" i="1"/>
  <c r="AQ876" i="1"/>
  <c r="AR876" i="1"/>
  <c r="AS876" i="1"/>
  <c r="R876" i="1"/>
  <c r="AU876" i="1"/>
  <c r="AW876" i="1"/>
  <c r="AX876" i="1"/>
  <c r="AY876" i="1"/>
  <c r="AZ876" i="1"/>
  <c r="BA876" i="1"/>
  <c r="V876" i="1"/>
  <c r="W876" i="1"/>
  <c r="X876" i="1"/>
  <c r="BB876" i="1"/>
  <c r="BC876" i="1"/>
  <c r="BD876" i="1"/>
  <c r="BE876" i="1"/>
  <c r="BF876" i="1"/>
  <c r="BG876" i="1"/>
  <c r="BH876" i="1"/>
  <c r="BI876" i="1"/>
  <c r="BJ876" i="1"/>
  <c r="BK876" i="1"/>
  <c r="BM876" i="1"/>
  <c r="CB876" i="1"/>
  <c r="CC876" i="1"/>
  <c r="CE876" i="1"/>
  <c r="A877" i="1"/>
  <c r="B877" i="1"/>
  <c r="C877" i="1"/>
  <c r="D877" i="1"/>
  <c r="E877" i="1"/>
  <c r="F877" i="1"/>
  <c r="G877" i="1"/>
  <c r="H877" i="1"/>
  <c r="I877" i="1"/>
  <c r="J877" i="1"/>
  <c r="K877" i="1"/>
  <c r="L877" i="1"/>
  <c r="M877" i="1"/>
  <c r="N877" i="1"/>
  <c r="O877" i="1"/>
  <c r="P877" i="1"/>
  <c r="AT877" i="1"/>
  <c r="BL877" i="1"/>
  <c r="BN877" i="1"/>
  <c r="Y877" i="1"/>
  <c r="BO877" i="1"/>
  <c r="BP877" i="1"/>
  <c r="Z877" i="1"/>
  <c r="BQ877" i="1"/>
  <c r="BR877" i="1"/>
  <c r="AA877" i="1"/>
  <c r="BS877" i="1"/>
  <c r="BT877" i="1"/>
  <c r="AB877" i="1"/>
  <c r="BU877" i="1"/>
  <c r="BV877" i="1"/>
  <c r="AC877" i="1"/>
  <c r="BW877" i="1"/>
  <c r="BX877" i="1"/>
  <c r="AD877" i="1"/>
  <c r="BY877" i="1"/>
  <c r="BZ877" i="1"/>
  <c r="AE877" i="1"/>
  <c r="CA877" i="1"/>
  <c r="AF877" i="1"/>
  <c r="CD877" i="1"/>
  <c r="AG877" i="1"/>
  <c r="CF877" i="1"/>
  <c r="CG877" i="1"/>
  <c r="AH877" i="1"/>
  <c r="Q877" i="1"/>
  <c r="AI877" i="1"/>
  <c r="AJ877" i="1"/>
  <c r="AK877" i="1"/>
  <c r="AL877" i="1"/>
  <c r="AM877" i="1"/>
  <c r="AN877" i="1"/>
  <c r="AO877" i="1"/>
  <c r="AQ877" i="1"/>
  <c r="AR877" i="1"/>
  <c r="AS877" i="1"/>
  <c r="R877" i="1"/>
  <c r="AU877" i="1"/>
  <c r="AW877" i="1"/>
  <c r="AX877" i="1"/>
  <c r="AY877" i="1"/>
  <c r="AZ877" i="1"/>
  <c r="BA877" i="1"/>
  <c r="V877" i="1"/>
  <c r="W877" i="1"/>
  <c r="BB877" i="1"/>
  <c r="BC877" i="1"/>
  <c r="BD877" i="1"/>
  <c r="BE877" i="1"/>
  <c r="BF877" i="1"/>
  <c r="BG877" i="1"/>
  <c r="BH877" i="1"/>
  <c r="BI877" i="1"/>
  <c r="BJ877" i="1"/>
  <c r="BK877" i="1"/>
  <c r="BM877" i="1"/>
  <c r="CB877" i="1"/>
  <c r="CC877" i="1"/>
  <c r="CE877" i="1"/>
  <c r="A878" i="1"/>
  <c r="B878" i="1"/>
  <c r="C878" i="1"/>
  <c r="D878" i="1"/>
  <c r="E878" i="1"/>
  <c r="F878" i="1"/>
  <c r="G878" i="1"/>
  <c r="H878" i="1"/>
  <c r="I878" i="1"/>
  <c r="J878" i="1"/>
  <c r="K878" i="1"/>
  <c r="L878" i="1"/>
  <c r="M878" i="1"/>
  <c r="N878" i="1"/>
  <c r="O878" i="1"/>
  <c r="P878" i="1"/>
  <c r="AT878" i="1"/>
  <c r="BL878" i="1"/>
  <c r="BN878" i="1"/>
  <c r="Y878" i="1"/>
  <c r="BO878" i="1"/>
  <c r="BP878" i="1"/>
  <c r="Z878" i="1"/>
  <c r="BQ878" i="1"/>
  <c r="BR878" i="1"/>
  <c r="AA878" i="1"/>
  <c r="BS878" i="1"/>
  <c r="BT878" i="1"/>
  <c r="AB878" i="1"/>
  <c r="BU878" i="1"/>
  <c r="BV878" i="1"/>
  <c r="AC878" i="1"/>
  <c r="BW878" i="1"/>
  <c r="BX878" i="1"/>
  <c r="AD878" i="1"/>
  <c r="BY878" i="1"/>
  <c r="BZ878" i="1"/>
  <c r="AE878" i="1"/>
  <c r="CA878" i="1"/>
  <c r="AF878" i="1"/>
  <c r="CD878" i="1"/>
  <c r="AG878" i="1"/>
  <c r="CF878" i="1"/>
  <c r="CG878" i="1"/>
  <c r="AH878" i="1"/>
  <c r="Q878" i="1"/>
  <c r="AI878" i="1"/>
  <c r="AJ878" i="1"/>
  <c r="AK878" i="1"/>
  <c r="AL878" i="1"/>
  <c r="AM878" i="1"/>
  <c r="AN878" i="1"/>
  <c r="AO878" i="1"/>
  <c r="AQ878" i="1"/>
  <c r="AR878" i="1"/>
  <c r="AS878" i="1"/>
  <c r="R878" i="1"/>
  <c r="AU878" i="1"/>
  <c r="AW878" i="1"/>
  <c r="AX878" i="1"/>
  <c r="AY878" i="1"/>
  <c r="AZ878" i="1"/>
  <c r="BA878" i="1"/>
  <c r="V878" i="1"/>
  <c r="X878" i="1"/>
  <c r="W878" i="1"/>
  <c r="BB878" i="1"/>
  <c r="BC878" i="1"/>
  <c r="BD878" i="1"/>
  <c r="BE878" i="1"/>
  <c r="BF878" i="1"/>
  <c r="BG878" i="1"/>
  <c r="BH878" i="1"/>
  <c r="BI878" i="1"/>
  <c r="BJ878" i="1"/>
  <c r="BK878" i="1"/>
  <c r="BM878" i="1"/>
  <c r="CB878" i="1"/>
  <c r="CC878" i="1"/>
  <c r="CE878" i="1"/>
  <c r="A879" i="1"/>
  <c r="B879" i="1"/>
  <c r="C879" i="1"/>
  <c r="D879" i="1"/>
  <c r="E879" i="1"/>
  <c r="F879" i="1"/>
  <c r="G879" i="1"/>
  <c r="H879" i="1"/>
  <c r="I879" i="1"/>
  <c r="J879" i="1"/>
  <c r="K879" i="1"/>
  <c r="L879" i="1"/>
  <c r="M879" i="1"/>
  <c r="N879" i="1"/>
  <c r="O879" i="1"/>
  <c r="P879" i="1"/>
  <c r="AT879" i="1"/>
  <c r="BL879" i="1"/>
  <c r="BN879" i="1"/>
  <c r="Y879" i="1"/>
  <c r="BO879" i="1"/>
  <c r="BP879" i="1"/>
  <c r="Z879" i="1"/>
  <c r="BQ879" i="1"/>
  <c r="BR879" i="1"/>
  <c r="AA879" i="1"/>
  <c r="BS879" i="1"/>
  <c r="BT879" i="1"/>
  <c r="AB879" i="1"/>
  <c r="BU879" i="1"/>
  <c r="BV879" i="1"/>
  <c r="AC879" i="1"/>
  <c r="BW879" i="1"/>
  <c r="AD879" i="1"/>
  <c r="BY879" i="1"/>
  <c r="AE879" i="1"/>
  <c r="CA879" i="1"/>
  <c r="AF879" i="1"/>
  <c r="CD879" i="1"/>
  <c r="AG879" i="1"/>
  <c r="CF879" i="1"/>
  <c r="CG879" i="1"/>
  <c r="AH879" i="1"/>
  <c r="Q879" i="1"/>
  <c r="AI879" i="1"/>
  <c r="AJ879" i="1"/>
  <c r="AK879" i="1"/>
  <c r="AL879" i="1"/>
  <c r="AM879" i="1"/>
  <c r="AN879" i="1"/>
  <c r="AO879" i="1"/>
  <c r="AQ879" i="1"/>
  <c r="AR879" i="1"/>
  <c r="AS879" i="1"/>
  <c r="R879" i="1"/>
  <c r="AU879" i="1"/>
  <c r="AW879" i="1"/>
  <c r="AX879" i="1"/>
  <c r="AY879" i="1"/>
  <c r="AZ879" i="1"/>
  <c r="BA879" i="1"/>
  <c r="V879" i="1"/>
  <c r="W879" i="1"/>
  <c r="BB879" i="1"/>
  <c r="BC879" i="1"/>
  <c r="BD879" i="1"/>
  <c r="BE879" i="1"/>
  <c r="BF879" i="1"/>
  <c r="BG879" i="1"/>
  <c r="BH879" i="1"/>
  <c r="BI879" i="1"/>
  <c r="BJ879" i="1"/>
  <c r="BK879" i="1"/>
  <c r="BM879" i="1"/>
  <c r="BX879" i="1"/>
  <c r="BZ879" i="1"/>
  <c r="CB879" i="1"/>
  <c r="CC879" i="1"/>
  <c r="CE879" i="1"/>
  <c r="A880" i="1"/>
  <c r="B880" i="1"/>
  <c r="C880" i="1"/>
  <c r="D880" i="1"/>
  <c r="E880" i="1"/>
  <c r="F880" i="1"/>
  <c r="G880" i="1"/>
  <c r="H880" i="1"/>
  <c r="I880" i="1"/>
  <c r="J880" i="1"/>
  <c r="K880" i="1"/>
  <c r="L880" i="1"/>
  <c r="M880" i="1"/>
  <c r="N880" i="1"/>
  <c r="O880" i="1"/>
  <c r="P880" i="1"/>
  <c r="AT880" i="1"/>
  <c r="BL880" i="1"/>
  <c r="Y880" i="1"/>
  <c r="BO880" i="1"/>
  <c r="Z880" i="1"/>
  <c r="BQ880" i="1"/>
  <c r="AA880" i="1"/>
  <c r="BS880" i="1"/>
  <c r="AB880" i="1"/>
  <c r="BU880" i="1"/>
  <c r="AC880" i="1"/>
  <c r="BW880" i="1"/>
  <c r="AD880" i="1"/>
  <c r="BY880" i="1"/>
  <c r="AE880" i="1"/>
  <c r="CA880" i="1"/>
  <c r="AF880" i="1"/>
  <c r="CD880" i="1"/>
  <c r="AG880" i="1"/>
  <c r="CF880" i="1"/>
  <c r="CG880" i="1"/>
  <c r="AH880" i="1"/>
  <c r="Q880" i="1"/>
  <c r="AI880" i="1"/>
  <c r="AJ880" i="1"/>
  <c r="AK880" i="1"/>
  <c r="AL880" i="1"/>
  <c r="AM880" i="1"/>
  <c r="AN880" i="1"/>
  <c r="AO880" i="1"/>
  <c r="AQ880" i="1"/>
  <c r="AR880" i="1"/>
  <c r="AS880" i="1"/>
  <c r="R880" i="1"/>
  <c r="AU880" i="1"/>
  <c r="AW880" i="1"/>
  <c r="AX880" i="1"/>
  <c r="AY880" i="1"/>
  <c r="AZ880" i="1"/>
  <c r="BA880" i="1"/>
  <c r="V880" i="1"/>
  <c r="W880" i="1"/>
  <c r="X880" i="1"/>
  <c r="BB880" i="1"/>
  <c r="BC880" i="1"/>
  <c r="BD880" i="1"/>
  <c r="BE880" i="1"/>
  <c r="BF880" i="1"/>
  <c r="BG880" i="1"/>
  <c r="BH880" i="1"/>
  <c r="BI880" i="1"/>
  <c r="BJ880" i="1"/>
  <c r="BK880" i="1"/>
  <c r="BM880" i="1"/>
  <c r="BN880" i="1"/>
  <c r="BP880" i="1"/>
  <c r="BR880" i="1"/>
  <c r="BT880" i="1"/>
  <c r="BV880" i="1"/>
  <c r="BX880" i="1"/>
  <c r="BZ880" i="1"/>
  <c r="CB880" i="1"/>
  <c r="CC880" i="1"/>
  <c r="CE880" i="1"/>
  <c r="A881" i="1"/>
  <c r="B881" i="1"/>
  <c r="C881" i="1"/>
  <c r="D881" i="1"/>
  <c r="E881" i="1"/>
  <c r="F881" i="1"/>
  <c r="G881" i="1"/>
  <c r="H881" i="1"/>
  <c r="I881" i="1"/>
  <c r="J881" i="1"/>
  <c r="K881" i="1"/>
  <c r="L881" i="1"/>
  <c r="M881" i="1"/>
  <c r="N881" i="1"/>
  <c r="O881" i="1"/>
  <c r="P881" i="1"/>
  <c r="AT881" i="1"/>
  <c r="BL881" i="1"/>
  <c r="BN881" i="1"/>
  <c r="Y881" i="1"/>
  <c r="BO881" i="1"/>
  <c r="BP881" i="1"/>
  <c r="Z881" i="1"/>
  <c r="BQ881" i="1"/>
  <c r="BR881" i="1"/>
  <c r="AA881" i="1"/>
  <c r="BS881" i="1"/>
  <c r="AB881" i="1"/>
  <c r="BU881" i="1"/>
  <c r="BV881" i="1"/>
  <c r="AC881" i="1"/>
  <c r="BW881" i="1"/>
  <c r="BX881" i="1"/>
  <c r="AD881" i="1"/>
  <c r="BY881" i="1"/>
  <c r="BZ881" i="1"/>
  <c r="AE881" i="1"/>
  <c r="CA881" i="1"/>
  <c r="AF881" i="1"/>
  <c r="CD881" i="1"/>
  <c r="AG881" i="1"/>
  <c r="CF881" i="1"/>
  <c r="CG881" i="1"/>
  <c r="AH881" i="1"/>
  <c r="Q881" i="1"/>
  <c r="AI881" i="1"/>
  <c r="AJ881" i="1"/>
  <c r="AK881" i="1"/>
  <c r="AL881" i="1"/>
  <c r="AM881" i="1"/>
  <c r="AN881" i="1"/>
  <c r="AO881" i="1"/>
  <c r="AQ881" i="1"/>
  <c r="AR881" i="1"/>
  <c r="AS881" i="1"/>
  <c r="R881" i="1"/>
  <c r="AU881" i="1"/>
  <c r="AW881" i="1"/>
  <c r="AX881" i="1"/>
  <c r="AY881" i="1"/>
  <c r="AZ881" i="1"/>
  <c r="BA881" i="1"/>
  <c r="V881" i="1"/>
  <c r="X881" i="1"/>
  <c r="W881" i="1"/>
  <c r="BB881" i="1"/>
  <c r="BC881" i="1"/>
  <c r="BD881" i="1"/>
  <c r="BE881" i="1"/>
  <c r="BF881" i="1"/>
  <c r="BG881" i="1"/>
  <c r="BH881" i="1"/>
  <c r="BI881" i="1"/>
  <c r="BJ881" i="1"/>
  <c r="BK881" i="1"/>
  <c r="BM881" i="1"/>
  <c r="BT881" i="1"/>
  <c r="CB881" i="1"/>
  <c r="CC881" i="1"/>
  <c r="CE881" i="1"/>
  <c r="A882" i="1"/>
  <c r="B882" i="1"/>
  <c r="C882" i="1"/>
  <c r="D882" i="1"/>
  <c r="E882" i="1"/>
  <c r="F882" i="1"/>
  <c r="G882" i="1"/>
  <c r="H882" i="1"/>
  <c r="I882" i="1"/>
  <c r="J882" i="1"/>
  <c r="K882" i="1"/>
  <c r="L882" i="1"/>
  <c r="M882" i="1"/>
  <c r="N882" i="1"/>
  <c r="O882" i="1"/>
  <c r="P882" i="1"/>
  <c r="AT882" i="1"/>
  <c r="BL882" i="1"/>
  <c r="BN882" i="1"/>
  <c r="Y882" i="1"/>
  <c r="BO882" i="1"/>
  <c r="BP882" i="1"/>
  <c r="Z882" i="1"/>
  <c r="BQ882" i="1"/>
  <c r="BR882" i="1"/>
  <c r="AA882" i="1"/>
  <c r="BS882" i="1"/>
  <c r="BT882" i="1"/>
  <c r="AB882" i="1"/>
  <c r="BU882" i="1"/>
  <c r="BV882" i="1"/>
  <c r="AC882" i="1"/>
  <c r="BW882" i="1"/>
  <c r="BX882" i="1"/>
  <c r="AD882" i="1"/>
  <c r="BY882" i="1"/>
  <c r="BZ882" i="1"/>
  <c r="AE882" i="1"/>
  <c r="CA882" i="1"/>
  <c r="AF882" i="1"/>
  <c r="CD882" i="1"/>
  <c r="AG882" i="1"/>
  <c r="CF882" i="1"/>
  <c r="CG882" i="1"/>
  <c r="AH882" i="1"/>
  <c r="Q882" i="1"/>
  <c r="AI882" i="1"/>
  <c r="AJ882" i="1"/>
  <c r="AK882" i="1"/>
  <c r="AL882" i="1"/>
  <c r="AM882" i="1"/>
  <c r="AN882" i="1"/>
  <c r="AO882" i="1"/>
  <c r="AQ882" i="1"/>
  <c r="AR882" i="1"/>
  <c r="AS882" i="1"/>
  <c r="R882" i="1"/>
  <c r="AU882" i="1"/>
  <c r="AW882" i="1"/>
  <c r="AX882" i="1"/>
  <c r="AY882" i="1"/>
  <c r="AZ882" i="1"/>
  <c r="BA882" i="1"/>
  <c r="V882" i="1"/>
  <c r="X882" i="1"/>
  <c r="W882" i="1"/>
  <c r="BB882" i="1"/>
  <c r="BC882" i="1"/>
  <c r="BD882" i="1"/>
  <c r="BE882" i="1"/>
  <c r="BF882" i="1"/>
  <c r="BG882" i="1"/>
  <c r="BH882" i="1"/>
  <c r="BI882" i="1"/>
  <c r="BJ882" i="1"/>
  <c r="BK882" i="1"/>
  <c r="BM882" i="1"/>
  <c r="CB882" i="1"/>
  <c r="CC882" i="1"/>
  <c r="CE882" i="1"/>
  <c r="A883" i="1"/>
  <c r="B883" i="1"/>
  <c r="C883" i="1"/>
  <c r="D883" i="1"/>
  <c r="E883" i="1"/>
  <c r="F883" i="1"/>
  <c r="G883" i="1"/>
  <c r="H883" i="1"/>
  <c r="I883" i="1"/>
  <c r="J883" i="1"/>
  <c r="K883" i="1"/>
  <c r="L883" i="1"/>
  <c r="M883" i="1"/>
  <c r="N883" i="1"/>
  <c r="O883" i="1"/>
  <c r="P883" i="1"/>
  <c r="AT883" i="1"/>
  <c r="BL883" i="1"/>
  <c r="BN883" i="1"/>
  <c r="Y883" i="1"/>
  <c r="BO883" i="1"/>
  <c r="BP883" i="1"/>
  <c r="Z883" i="1"/>
  <c r="BQ883" i="1"/>
  <c r="BR883" i="1"/>
  <c r="AA883" i="1"/>
  <c r="BS883" i="1"/>
  <c r="AB883" i="1"/>
  <c r="BU883" i="1"/>
  <c r="BV883" i="1"/>
  <c r="AC883" i="1"/>
  <c r="BW883" i="1"/>
  <c r="BX883" i="1"/>
  <c r="AD883" i="1"/>
  <c r="BY883" i="1"/>
  <c r="BZ883" i="1"/>
  <c r="AE883" i="1"/>
  <c r="CA883" i="1"/>
  <c r="AF883" i="1"/>
  <c r="CD883" i="1"/>
  <c r="AG883" i="1"/>
  <c r="CF883" i="1"/>
  <c r="CG883" i="1"/>
  <c r="AH883" i="1"/>
  <c r="Q883" i="1"/>
  <c r="AI883" i="1"/>
  <c r="AJ883" i="1"/>
  <c r="AK883" i="1"/>
  <c r="AL883" i="1"/>
  <c r="AM883" i="1"/>
  <c r="AN883" i="1"/>
  <c r="AO883" i="1"/>
  <c r="AQ883" i="1"/>
  <c r="AR883" i="1"/>
  <c r="AS883" i="1"/>
  <c r="R883" i="1"/>
  <c r="AU883" i="1"/>
  <c r="AW883" i="1"/>
  <c r="AX883" i="1"/>
  <c r="AY883" i="1"/>
  <c r="AZ883" i="1"/>
  <c r="BA883" i="1"/>
  <c r="V883" i="1"/>
  <c r="W883" i="1"/>
  <c r="X883" i="1"/>
  <c r="BB883" i="1"/>
  <c r="BC883" i="1"/>
  <c r="BD883" i="1"/>
  <c r="BE883" i="1"/>
  <c r="BF883" i="1"/>
  <c r="BG883" i="1"/>
  <c r="BH883" i="1"/>
  <c r="BI883" i="1"/>
  <c r="BJ883" i="1"/>
  <c r="BK883" i="1"/>
  <c r="BM883" i="1"/>
  <c r="BT883" i="1"/>
  <c r="CB883" i="1"/>
  <c r="CC883" i="1"/>
  <c r="CE883" i="1"/>
  <c r="A884" i="1"/>
  <c r="B884" i="1"/>
  <c r="C884" i="1"/>
  <c r="D884" i="1"/>
  <c r="E884" i="1"/>
  <c r="F884" i="1"/>
  <c r="G884" i="1"/>
  <c r="H884" i="1"/>
  <c r="I884" i="1"/>
  <c r="J884" i="1"/>
  <c r="K884" i="1"/>
  <c r="L884" i="1"/>
  <c r="M884" i="1"/>
  <c r="N884" i="1"/>
  <c r="O884" i="1"/>
  <c r="P884" i="1"/>
  <c r="AT884" i="1"/>
  <c r="BL884" i="1"/>
  <c r="Y884" i="1"/>
  <c r="BO884" i="1"/>
  <c r="BP884" i="1"/>
  <c r="Z884" i="1"/>
  <c r="BQ884" i="1"/>
  <c r="BR884" i="1"/>
  <c r="AA884" i="1"/>
  <c r="BS884" i="1"/>
  <c r="AB884" i="1"/>
  <c r="BU884" i="1"/>
  <c r="BV884" i="1"/>
  <c r="AC884" i="1"/>
  <c r="BW884" i="1"/>
  <c r="AD884" i="1"/>
  <c r="BY884" i="1"/>
  <c r="AE884" i="1"/>
  <c r="CA884" i="1"/>
  <c r="AF884" i="1"/>
  <c r="CD884" i="1"/>
  <c r="AG884" i="1"/>
  <c r="CF884" i="1"/>
  <c r="CG884" i="1"/>
  <c r="AH884" i="1"/>
  <c r="Q884" i="1"/>
  <c r="AI884" i="1"/>
  <c r="AJ884" i="1"/>
  <c r="AK884" i="1"/>
  <c r="AL884" i="1"/>
  <c r="AM884" i="1"/>
  <c r="AN884" i="1"/>
  <c r="AO884" i="1"/>
  <c r="AQ884" i="1"/>
  <c r="AR884" i="1"/>
  <c r="AS884" i="1"/>
  <c r="R884" i="1"/>
  <c r="AU884" i="1"/>
  <c r="AW884" i="1"/>
  <c r="AX884" i="1"/>
  <c r="AY884" i="1"/>
  <c r="AZ884" i="1"/>
  <c r="BA884" i="1"/>
  <c r="V884" i="1"/>
  <c r="W884" i="1"/>
  <c r="X884" i="1"/>
  <c r="BB884" i="1"/>
  <c r="BC884" i="1"/>
  <c r="BD884" i="1"/>
  <c r="BE884" i="1"/>
  <c r="BF884" i="1"/>
  <c r="BG884" i="1"/>
  <c r="BH884" i="1"/>
  <c r="BI884" i="1"/>
  <c r="BJ884" i="1"/>
  <c r="BK884" i="1"/>
  <c r="BM884" i="1"/>
  <c r="BN884" i="1"/>
  <c r="BT884" i="1"/>
  <c r="BX884" i="1"/>
  <c r="BZ884" i="1"/>
  <c r="CB884" i="1"/>
  <c r="CC884" i="1"/>
  <c r="CE884" i="1"/>
  <c r="A885" i="1"/>
  <c r="B885" i="1"/>
  <c r="C885" i="1"/>
  <c r="D885" i="1"/>
  <c r="E885" i="1"/>
  <c r="F885" i="1"/>
  <c r="G885" i="1"/>
  <c r="H885" i="1"/>
  <c r="I885" i="1"/>
  <c r="J885" i="1"/>
  <c r="K885" i="1"/>
  <c r="L885" i="1"/>
  <c r="M885" i="1"/>
  <c r="N885" i="1"/>
  <c r="O885" i="1"/>
  <c r="P885" i="1"/>
  <c r="AT885" i="1"/>
  <c r="BL885" i="1"/>
  <c r="BN885" i="1"/>
  <c r="Y885" i="1"/>
  <c r="BO885" i="1"/>
  <c r="BP885" i="1"/>
  <c r="Z885" i="1"/>
  <c r="BQ885" i="1"/>
  <c r="BR885" i="1"/>
  <c r="AA885" i="1"/>
  <c r="BS885" i="1"/>
  <c r="BT885" i="1"/>
  <c r="AB885" i="1"/>
  <c r="BU885" i="1"/>
  <c r="BV885" i="1"/>
  <c r="AC885" i="1"/>
  <c r="BW885" i="1"/>
  <c r="BX885" i="1"/>
  <c r="AD885" i="1"/>
  <c r="BY885" i="1"/>
  <c r="BZ885" i="1"/>
  <c r="AE885" i="1"/>
  <c r="CA885" i="1"/>
  <c r="AF885" i="1"/>
  <c r="CD885" i="1"/>
  <c r="AG885" i="1"/>
  <c r="CF885" i="1"/>
  <c r="CG885" i="1"/>
  <c r="AH885" i="1"/>
  <c r="Q885" i="1"/>
  <c r="AI885" i="1"/>
  <c r="AJ885" i="1"/>
  <c r="AK885" i="1"/>
  <c r="AL885" i="1"/>
  <c r="AM885" i="1"/>
  <c r="AN885" i="1"/>
  <c r="AO885" i="1"/>
  <c r="AQ885" i="1"/>
  <c r="AR885" i="1"/>
  <c r="AS885" i="1"/>
  <c r="R885" i="1"/>
  <c r="AU885" i="1"/>
  <c r="AW885" i="1"/>
  <c r="AX885" i="1"/>
  <c r="AY885" i="1"/>
  <c r="AZ885" i="1"/>
  <c r="BA885" i="1"/>
  <c r="V885" i="1"/>
  <c r="W885" i="1"/>
  <c r="BB885" i="1"/>
  <c r="BC885" i="1"/>
  <c r="BD885" i="1"/>
  <c r="BE885" i="1"/>
  <c r="BF885" i="1"/>
  <c r="BG885" i="1"/>
  <c r="BH885" i="1"/>
  <c r="BI885" i="1"/>
  <c r="BJ885" i="1"/>
  <c r="BK885" i="1"/>
  <c r="BM885" i="1"/>
  <c r="CB885" i="1"/>
  <c r="CC885" i="1"/>
  <c r="CE885" i="1"/>
  <c r="A886" i="1"/>
  <c r="B886" i="1"/>
  <c r="C886" i="1"/>
  <c r="D886" i="1"/>
  <c r="E886" i="1"/>
  <c r="F886" i="1"/>
  <c r="G886" i="1"/>
  <c r="H886" i="1"/>
  <c r="I886" i="1"/>
  <c r="J886" i="1"/>
  <c r="K886" i="1"/>
  <c r="L886" i="1"/>
  <c r="M886" i="1"/>
  <c r="N886" i="1"/>
  <c r="O886" i="1"/>
  <c r="P886" i="1"/>
  <c r="AT886" i="1"/>
  <c r="BL886" i="1"/>
  <c r="BN886" i="1"/>
  <c r="Y886" i="1"/>
  <c r="BO886" i="1"/>
  <c r="BP886" i="1"/>
  <c r="Z886" i="1"/>
  <c r="BQ886" i="1"/>
  <c r="BR886" i="1"/>
  <c r="AA886" i="1"/>
  <c r="BS886" i="1"/>
  <c r="BT886" i="1"/>
  <c r="AB886" i="1"/>
  <c r="BU886" i="1"/>
  <c r="BV886" i="1"/>
  <c r="AC886" i="1"/>
  <c r="BW886" i="1"/>
  <c r="BX886" i="1"/>
  <c r="AD886" i="1"/>
  <c r="BY886" i="1"/>
  <c r="BZ886" i="1"/>
  <c r="AE886" i="1"/>
  <c r="CA886" i="1"/>
  <c r="AF886" i="1"/>
  <c r="CD886" i="1"/>
  <c r="AG886" i="1"/>
  <c r="CF886" i="1"/>
  <c r="CG886" i="1"/>
  <c r="AH886" i="1"/>
  <c r="Q886" i="1"/>
  <c r="AI886" i="1"/>
  <c r="AJ886" i="1"/>
  <c r="AK886" i="1"/>
  <c r="AL886" i="1"/>
  <c r="AM886" i="1"/>
  <c r="AN886" i="1"/>
  <c r="AO886" i="1"/>
  <c r="AQ886" i="1"/>
  <c r="AR886" i="1"/>
  <c r="AS886" i="1"/>
  <c r="R886" i="1"/>
  <c r="AU886" i="1"/>
  <c r="AW886" i="1"/>
  <c r="AX886" i="1"/>
  <c r="AY886" i="1"/>
  <c r="AZ886" i="1"/>
  <c r="BA886" i="1"/>
  <c r="V886" i="1"/>
  <c r="X886" i="1"/>
  <c r="W886" i="1"/>
  <c r="BB886" i="1"/>
  <c r="BC886" i="1"/>
  <c r="BD886" i="1"/>
  <c r="BE886" i="1"/>
  <c r="BF886" i="1"/>
  <c r="BG886" i="1"/>
  <c r="BH886" i="1"/>
  <c r="BI886" i="1"/>
  <c r="BJ886" i="1"/>
  <c r="BK886" i="1"/>
  <c r="BM886" i="1"/>
  <c r="CB886" i="1"/>
  <c r="CC886" i="1"/>
  <c r="CE886" i="1"/>
  <c r="A887" i="1"/>
  <c r="B887" i="1"/>
  <c r="C887" i="1"/>
  <c r="D887" i="1"/>
  <c r="E887" i="1"/>
  <c r="F887" i="1"/>
  <c r="G887" i="1"/>
  <c r="H887" i="1"/>
  <c r="I887" i="1"/>
  <c r="J887" i="1"/>
  <c r="K887" i="1"/>
  <c r="L887" i="1"/>
  <c r="M887" i="1"/>
  <c r="N887" i="1"/>
  <c r="O887" i="1"/>
  <c r="P887" i="1"/>
  <c r="AT887" i="1"/>
  <c r="BL887" i="1"/>
  <c r="BN887" i="1"/>
  <c r="Y887" i="1"/>
  <c r="BO887" i="1"/>
  <c r="BP887" i="1"/>
  <c r="Z887" i="1"/>
  <c r="BQ887" i="1"/>
  <c r="BR887" i="1"/>
  <c r="AA887" i="1"/>
  <c r="BS887" i="1"/>
  <c r="BT887" i="1"/>
  <c r="AB887" i="1"/>
  <c r="BU887" i="1"/>
  <c r="BV887" i="1"/>
  <c r="AC887" i="1"/>
  <c r="BW887" i="1"/>
  <c r="BX887" i="1"/>
  <c r="AD887" i="1"/>
  <c r="BY887" i="1"/>
  <c r="BZ887" i="1"/>
  <c r="AE887" i="1"/>
  <c r="CA887" i="1"/>
  <c r="AF887" i="1"/>
  <c r="CD887" i="1"/>
  <c r="AG887" i="1"/>
  <c r="CF887" i="1"/>
  <c r="CG887" i="1"/>
  <c r="AH887" i="1"/>
  <c r="Q887" i="1"/>
  <c r="AI887" i="1"/>
  <c r="AJ887" i="1"/>
  <c r="AK887" i="1"/>
  <c r="AL887" i="1"/>
  <c r="AM887" i="1"/>
  <c r="AN887" i="1"/>
  <c r="AO887" i="1"/>
  <c r="AQ887" i="1"/>
  <c r="AR887" i="1"/>
  <c r="AS887" i="1"/>
  <c r="R887" i="1"/>
  <c r="AU887" i="1"/>
  <c r="AW887" i="1"/>
  <c r="AX887" i="1"/>
  <c r="AY887" i="1"/>
  <c r="AZ887" i="1"/>
  <c r="BA887" i="1"/>
  <c r="V887" i="1"/>
  <c r="W887" i="1"/>
  <c r="X887" i="1"/>
  <c r="BB887" i="1"/>
  <c r="BC887" i="1"/>
  <c r="BD887" i="1"/>
  <c r="BE887" i="1"/>
  <c r="BF887" i="1"/>
  <c r="BG887" i="1"/>
  <c r="BH887" i="1"/>
  <c r="BI887" i="1"/>
  <c r="BJ887" i="1"/>
  <c r="BK887" i="1"/>
  <c r="BM887" i="1"/>
  <c r="CB887" i="1"/>
  <c r="CC887" i="1"/>
  <c r="CE887" i="1"/>
  <c r="A888" i="1"/>
  <c r="B888" i="1"/>
  <c r="C888" i="1"/>
  <c r="D888" i="1"/>
  <c r="E888" i="1"/>
  <c r="F888" i="1"/>
  <c r="G888" i="1"/>
  <c r="H888" i="1"/>
  <c r="I888" i="1"/>
  <c r="J888" i="1"/>
  <c r="K888" i="1"/>
  <c r="L888" i="1"/>
  <c r="M888" i="1"/>
  <c r="N888" i="1"/>
  <c r="O888" i="1"/>
  <c r="P888" i="1"/>
  <c r="AT888" i="1"/>
  <c r="BL888" i="1"/>
  <c r="BN888" i="1"/>
  <c r="Y888" i="1"/>
  <c r="BO888" i="1"/>
  <c r="BP888" i="1"/>
  <c r="Z888" i="1"/>
  <c r="BQ888" i="1"/>
  <c r="BR888" i="1"/>
  <c r="AA888" i="1"/>
  <c r="BS888" i="1"/>
  <c r="BT888" i="1"/>
  <c r="AB888" i="1"/>
  <c r="BU888" i="1"/>
  <c r="BV888" i="1"/>
  <c r="AC888" i="1"/>
  <c r="BW888" i="1"/>
  <c r="BX888" i="1"/>
  <c r="AD888" i="1"/>
  <c r="BY888" i="1"/>
  <c r="BZ888" i="1"/>
  <c r="AE888" i="1"/>
  <c r="CA888" i="1"/>
  <c r="AF888" i="1"/>
  <c r="CD888" i="1"/>
  <c r="AG888" i="1"/>
  <c r="CF888" i="1"/>
  <c r="CG888" i="1"/>
  <c r="AH888" i="1"/>
  <c r="Q888" i="1"/>
  <c r="AI888" i="1"/>
  <c r="AJ888" i="1"/>
  <c r="AK888" i="1"/>
  <c r="AL888" i="1"/>
  <c r="AM888" i="1"/>
  <c r="AN888" i="1"/>
  <c r="AO888" i="1"/>
  <c r="AQ888" i="1"/>
  <c r="AR888" i="1"/>
  <c r="AS888" i="1"/>
  <c r="R888" i="1"/>
  <c r="AU888" i="1"/>
  <c r="AW888" i="1"/>
  <c r="AX888" i="1"/>
  <c r="AY888" i="1"/>
  <c r="AZ888" i="1"/>
  <c r="BA888" i="1"/>
  <c r="V888" i="1"/>
  <c r="W888" i="1"/>
  <c r="X888" i="1"/>
  <c r="BB888" i="1"/>
  <c r="BC888" i="1"/>
  <c r="BD888" i="1"/>
  <c r="BE888" i="1"/>
  <c r="BF888" i="1"/>
  <c r="BG888" i="1"/>
  <c r="BH888" i="1"/>
  <c r="BI888" i="1"/>
  <c r="BJ888" i="1"/>
  <c r="BK888" i="1"/>
  <c r="BM888" i="1"/>
  <c r="CB888" i="1"/>
  <c r="CC888" i="1"/>
  <c r="CE888" i="1"/>
  <c r="A889" i="1"/>
  <c r="B889" i="1"/>
  <c r="C889" i="1"/>
  <c r="D889" i="1"/>
  <c r="E889" i="1"/>
  <c r="F889" i="1"/>
  <c r="G889" i="1"/>
  <c r="H889" i="1"/>
  <c r="I889" i="1"/>
  <c r="J889" i="1"/>
  <c r="K889" i="1"/>
  <c r="L889" i="1"/>
  <c r="M889" i="1"/>
  <c r="N889" i="1"/>
  <c r="O889" i="1"/>
  <c r="P889" i="1"/>
  <c r="AT889" i="1"/>
  <c r="BL889" i="1"/>
  <c r="BN889" i="1"/>
  <c r="Y889" i="1"/>
  <c r="BO889" i="1"/>
  <c r="BP889" i="1"/>
  <c r="Z889" i="1"/>
  <c r="BQ889" i="1"/>
  <c r="BR889" i="1"/>
  <c r="AA889" i="1"/>
  <c r="BS889" i="1"/>
  <c r="BT889" i="1"/>
  <c r="AB889" i="1"/>
  <c r="BU889" i="1"/>
  <c r="BV889" i="1"/>
  <c r="AC889" i="1"/>
  <c r="BW889" i="1"/>
  <c r="BX889" i="1"/>
  <c r="AD889" i="1"/>
  <c r="BY889" i="1"/>
  <c r="BZ889" i="1"/>
  <c r="AE889" i="1"/>
  <c r="CA889" i="1"/>
  <c r="AF889" i="1"/>
  <c r="CD889" i="1"/>
  <c r="AG889" i="1"/>
  <c r="CF889" i="1"/>
  <c r="CG889" i="1"/>
  <c r="AH889" i="1"/>
  <c r="Q889" i="1"/>
  <c r="AI889" i="1"/>
  <c r="AJ889" i="1"/>
  <c r="AK889" i="1"/>
  <c r="AL889" i="1"/>
  <c r="AM889" i="1"/>
  <c r="AN889" i="1"/>
  <c r="AO889" i="1"/>
  <c r="AQ889" i="1"/>
  <c r="AR889" i="1"/>
  <c r="AS889" i="1"/>
  <c r="R889" i="1"/>
  <c r="AU889" i="1"/>
  <c r="AW889" i="1"/>
  <c r="AX889" i="1"/>
  <c r="AY889" i="1"/>
  <c r="AZ889" i="1"/>
  <c r="BA889" i="1"/>
  <c r="V889" i="1"/>
  <c r="W889" i="1"/>
  <c r="BB889" i="1"/>
  <c r="BC889" i="1"/>
  <c r="BD889" i="1"/>
  <c r="BE889" i="1"/>
  <c r="BF889" i="1"/>
  <c r="BG889" i="1"/>
  <c r="BH889" i="1"/>
  <c r="BI889" i="1"/>
  <c r="BJ889" i="1"/>
  <c r="BK889" i="1"/>
  <c r="BM889" i="1"/>
  <c r="CB889" i="1"/>
  <c r="CC889" i="1"/>
  <c r="CE889" i="1"/>
  <c r="A890" i="1"/>
  <c r="B890" i="1"/>
  <c r="C890" i="1"/>
  <c r="D890" i="1"/>
  <c r="E890" i="1"/>
  <c r="F890" i="1"/>
  <c r="G890" i="1"/>
  <c r="H890" i="1"/>
  <c r="I890" i="1"/>
  <c r="J890" i="1"/>
  <c r="K890" i="1"/>
  <c r="L890" i="1"/>
  <c r="M890" i="1"/>
  <c r="N890" i="1"/>
  <c r="O890" i="1"/>
  <c r="P890" i="1"/>
  <c r="AT890" i="1"/>
  <c r="BL890" i="1"/>
  <c r="Y890" i="1"/>
  <c r="BO890" i="1"/>
  <c r="Z890" i="1"/>
  <c r="BQ890" i="1"/>
  <c r="AA890" i="1"/>
  <c r="BS890" i="1"/>
  <c r="AB890" i="1"/>
  <c r="BU890" i="1"/>
  <c r="AC890" i="1"/>
  <c r="BW890" i="1"/>
  <c r="AD890" i="1"/>
  <c r="BY890" i="1"/>
  <c r="AE890" i="1"/>
  <c r="CA890" i="1"/>
  <c r="AF890" i="1"/>
  <c r="CD890" i="1"/>
  <c r="AG890" i="1"/>
  <c r="CF890" i="1"/>
  <c r="CG890" i="1"/>
  <c r="AH890" i="1"/>
  <c r="Q890" i="1"/>
  <c r="AI890" i="1"/>
  <c r="AJ890" i="1"/>
  <c r="AK890" i="1"/>
  <c r="AL890" i="1"/>
  <c r="AM890" i="1"/>
  <c r="AN890" i="1"/>
  <c r="AO890" i="1"/>
  <c r="AQ890" i="1"/>
  <c r="AR890" i="1"/>
  <c r="AS890" i="1"/>
  <c r="R890" i="1"/>
  <c r="AU890" i="1"/>
  <c r="AW890" i="1"/>
  <c r="AX890" i="1"/>
  <c r="AY890" i="1"/>
  <c r="AZ890" i="1"/>
  <c r="BA890" i="1"/>
  <c r="V890" i="1"/>
  <c r="W890" i="1"/>
  <c r="BB890" i="1"/>
  <c r="BC890" i="1"/>
  <c r="BD890" i="1"/>
  <c r="BE890" i="1"/>
  <c r="BF890" i="1"/>
  <c r="BG890" i="1"/>
  <c r="BH890" i="1"/>
  <c r="BI890" i="1"/>
  <c r="BJ890" i="1"/>
  <c r="BK890" i="1"/>
  <c r="BM890" i="1"/>
  <c r="BN890" i="1"/>
  <c r="BP890" i="1"/>
  <c r="BR890" i="1"/>
  <c r="BT890" i="1"/>
  <c r="BV890" i="1"/>
  <c r="BX890" i="1"/>
  <c r="BZ890" i="1"/>
  <c r="CB890" i="1"/>
  <c r="CC890" i="1"/>
  <c r="CE890" i="1"/>
  <c r="A891" i="1"/>
  <c r="B891" i="1"/>
  <c r="C891" i="1"/>
  <c r="D891" i="1"/>
  <c r="E891" i="1"/>
  <c r="F891" i="1"/>
  <c r="G891" i="1"/>
  <c r="H891" i="1"/>
  <c r="I891" i="1"/>
  <c r="J891" i="1"/>
  <c r="K891" i="1"/>
  <c r="L891" i="1"/>
  <c r="M891" i="1"/>
  <c r="N891" i="1"/>
  <c r="O891" i="1"/>
  <c r="P891" i="1"/>
  <c r="AT891" i="1"/>
  <c r="BL891" i="1"/>
  <c r="BN891" i="1"/>
  <c r="Y891" i="1"/>
  <c r="BO891" i="1"/>
  <c r="BP891" i="1"/>
  <c r="Z891" i="1"/>
  <c r="BQ891" i="1"/>
  <c r="BR891" i="1"/>
  <c r="AA891" i="1"/>
  <c r="BS891" i="1"/>
  <c r="BT891" i="1"/>
  <c r="AB891" i="1"/>
  <c r="BU891" i="1"/>
  <c r="BV891" i="1"/>
  <c r="AC891" i="1"/>
  <c r="BW891" i="1"/>
  <c r="BX891" i="1"/>
  <c r="AD891" i="1"/>
  <c r="BY891" i="1"/>
  <c r="BZ891" i="1"/>
  <c r="AE891" i="1"/>
  <c r="CA891" i="1"/>
  <c r="AF891" i="1"/>
  <c r="CD891" i="1"/>
  <c r="AG891" i="1"/>
  <c r="CF891" i="1"/>
  <c r="CG891" i="1"/>
  <c r="AH891" i="1"/>
  <c r="Q891" i="1"/>
  <c r="AI891" i="1"/>
  <c r="AJ891" i="1"/>
  <c r="AK891" i="1"/>
  <c r="AL891" i="1"/>
  <c r="AM891" i="1"/>
  <c r="AN891" i="1"/>
  <c r="AO891" i="1"/>
  <c r="AQ891" i="1"/>
  <c r="AR891" i="1"/>
  <c r="AS891" i="1"/>
  <c r="R891" i="1"/>
  <c r="AU891" i="1"/>
  <c r="AW891" i="1"/>
  <c r="AX891" i="1"/>
  <c r="AY891" i="1"/>
  <c r="AZ891" i="1"/>
  <c r="BA891" i="1"/>
  <c r="V891" i="1"/>
  <c r="W891" i="1"/>
  <c r="X891" i="1"/>
  <c r="BB891" i="1"/>
  <c r="BC891" i="1"/>
  <c r="BD891" i="1"/>
  <c r="BE891" i="1"/>
  <c r="BF891" i="1"/>
  <c r="BG891" i="1"/>
  <c r="BH891" i="1"/>
  <c r="BI891" i="1"/>
  <c r="BJ891" i="1"/>
  <c r="BK891" i="1"/>
  <c r="BM891" i="1"/>
  <c r="CB891" i="1"/>
  <c r="CC891" i="1"/>
  <c r="CE891" i="1"/>
  <c r="A892" i="1"/>
  <c r="B892" i="1"/>
  <c r="C892" i="1"/>
  <c r="D892" i="1"/>
  <c r="E892" i="1"/>
  <c r="F892" i="1"/>
  <c r="G892" i="1"/>
  <c r="H892" i="1"/>
  <c r="I892" i="1"/>
  <c r="J892" i="1"/>
  <c r="K892" i="1"/>
  <c r="L892" i="1"/>
  <c r="M892" i="1"/>
  <c r="N892" i="1"/>
  <c r="O892" i="1"/>
  <c r="P892" i="1"/>
  <c r="AT892" i="1"/>
  <c r="BL892" i="1"/>
  <c r="Y892" i="1"/>
  <c r="BO892" i="1"/>
  <c r="Z892" i="1"/>
  <c r="BQ892" i="1"/>
  <c r="AA892" i="1"/>
  <c r="BS892" i="1"/>
  <c r="AB892" i="1"/>
  <c r="BU892" i="1"/>
  <c r="AC892" i="1"/>
  <c r="BW892" i="1"/>
  <c r="AD892" i="1"/>
  <c r="BY892" i="1"/>
  <c r="AE892" i="1"/>
  <c r="CA892" i="1"/>
  <c r="AF892" i="1"/>
  <c r="CD892" i="1"/>
  <c r="AG892" i="1"/>
  <c r="CF892" i="1"/>
  <c r="CG892" i="1"/>
  <c r="AH892" i="1"/>
  <c r="Q892" i="1"/>
  <c r="AI892" i="1"/>
  <c r="AJ892" i="1"/>
  <c r="AK892" i="1"/>
  <c r="AL892" i="1"/>
  <c r="AM892" i="1"/>
  <c r="AN892" i="1"/>
  <c r="AO892" i="1"/>
  <c r="AQ892" i="1"/>
  <c r="AR892" i="1"/>
  <c r="AS892" i="1"/>
  <c r="R892" i="1"/>
  <c r="AU892" i="1"/>
  <c r="AW892" i="1"/>
  <c r="AX892" i="1"/>
  <c r="AY892" i="1"/>
  <c r="AZ892" i="1"/>
  <c r="BA892" i="1"/>
  <c r="V892" i="1"/>
  <c r="W892" i="1"/>
  <c r="X892" i="1"/>
  <c r="BB892" i="1"/>
  <c r="BC892" i="1"/>
  <c r="BD892" i="1"/>
  <c r="BE892" i="1"/>
  <c r="BF892" i="1"/>
  <c r="BG892" i="1"/>
  <c r="BH892" i="1"/>
  <c r="BI892" i="1"/>
  <c r="BJ892" i="1"/>
  <c r="BK892" i="1"/>
  <c r="BM892" i="1"/>
  <c r="BN892" i="1"/>
  <c r="BP892" i="1"/>
  <c r="BR892" i="1"/>
  <c r="BT892" i="1"/>
  <c r="BV892" i="1"/>
  <c r="BX892" i="1"/>
  <c r="BZ892" i="1"/>
  <c r="CB892" i="1"/>
  <c r="CC892" i="1"/>
  <c r="CE892" i="1"/>
  <c r="A893" i="1"/>
  <c r="B893" i="1"/>
  <c r="C893" i="1"/>
  <c r="D893" i="1"/>
  <c r="E893" i="1"/>
  <c r="F893" i="1"/>
  <c r="G893" i="1"/>
  <c r="H893" i="1"/>
  <c r="I893" i="1"/>
  <c r="J893" i="1"/>
  <c r="K893" i="1"/>
  <c r="L893" i="1"/>
  <c r="M893" i="1"/>
  <c r="N893" i="1"/>
  <c r="O893" i="1"/>
  <c r="P893" i="1"/>
  <c r="AT893" i="1"/>
  <c r="BL893" i="1"/>
  <c r="BN893" i="1"/>
  <c r="Y893" i="1"/>
  <c r="BO893" i="1"/>
  <c r="BP893" i="1"/>
  <c r="Z893" i="1"/>
  <c r="BQ893" i="1"/>
  <c r="BR893" i="1"/>
  <c r="AA893" i="1"/>
  <c r="BS893" i="1"/>
  <c r="BT893" i="1"/>
  <c r="AB893" i="1"/>
  <c r="BU893" i="1"/>
  <c r="BV893" i="1"/>
  <c r="AC893" i="1"/>
  <c r="BW893" i="1"/>
  <c r="AD893" i="1"/>
  <c r="BY893" i="1"/>
  <c r="AE893" i="1"/>
  <c r="CA893" i="1"/>
  <c r="AF893" i="1"/>
  <c r="CD893" i="1"/>
  <c r="AG893" i="1"/>
  <c r="CF893" i="1"/>
  <c r="CG893" i="1"/>
  <c r="AH893" i="1"/>
  <c r="Q893" i="1"/>
  <c r="AI893" i="1"/>
  <c r="AJ893" i="1"/>
  <c r="AK893" i="1"/>
  <c r="AL893" i="1"/>
  <c r="AM893" i="1"/>
  <c r="AN893" i="1"/>
  <c r="AO893" i="1"/>
  <c r="AQ893" i="1"/>
  <c r="AR893" i="1"/>
  <c r="AS893" i="1"/>
  <c r="R893" i="1"/>
  <c r="AU893" i="1"/>
  <c r="AW893" i="1"/>
  <c r="AX893" i="1"/>
  <c r="AY893" i="1"/>
  <c r="AZ893" i="1"/>
  <c r="BA893" i="1"/>
  <c r="V893" i="1"/>
  <c r="W893" i="1"/>
  <c r="X893" i="1"/>
  <c r="BB893" i="1"/>
  <c r="BC893" i="1"/>
  <c r="BD893" i="1"/>
  <c r="BE893" i="1"/>
  <c r="BF893" i="1"/>
  <c r="BG893" i="1"/>
  <c r="BH893" i="1"/>
  <c r="BI893" i="1"/>
  <c r="BJ893" i="1"/>
  <c r="BK893" i="1"/>
  <c r="BM893" i="1"/>
  <c r="BX893" i="1"/>
  <c r="BZ893" i="1"/>
  <c r="CB893" i="1"/>
  <c r="CC893" i="1"/>
  <c r="CE893" i="1"/>
  <c r="A894" i="1"/>
  <c r="B894" i="1"/>
  <c r="C894" i="1"/>
  <c r="D894" i="1"/>
  <c r="E894" i="1"/>
  <c r="F894" i="1"/>
  <c r="G894" i="1"/>
  <c r="H894" i="1"/>
  <c r="I894" i="1"/>
  <c r="J894" i="1"/>
  <c r="K894" i="1"/>
  <c r="L894" i="1"/>
  <c r="M894" i="1"/>
  <c r="N894" i="1"/>
  <c r="O894" i="1"/>
  <c r="P894" i="1"/>
  <c r="AT894" i="1"/>
  <c r="BL894" i="1"/>
  <c r="BN894" i="1"/>
  <c r="Y894" i="1"/>
  <c r="BO894" i="1"/>
  <c r="BP894" i="1"/>
  <c r="Z894" i="1"/>
  <c r="BQ894" i="1"/>
  <c r="BR894" i="1"/>
  <c r="AA894" i="1"/>
  <c r="BS894" i="1"/>
  <c r="BT894" i="1"/>
  <c r="AB894" i="1"/>
  <c r="BU894" i="1"/>
  <c r="AC894" i="1"/>
  <c r="BW894" i="1"/>
  <c r="AD894" i="1"/>
  <c r="BY894" i="1"/>
  <c r="AE894" i="1"/>
  <c r="CA894" i="1"/>
  <c r="AF894" i="1"/>
  <c r="CD894" i="1"/>
  <c r="AG894" i="1"/>
  <c r="CF894" i="1"/>
  <c r="CG894" i="1"/>
  <c r="AH894" i="1"/>
  <c r="Q894" i="1"/>
  <c r="AI894" i="1"/>
  <c r="AJ894" i="1"/>
  <c r="AK894" i="1"/>
  <c r="AL894" i="1"/>
  <c r="AM894" i="1"/>
  <c r="AN894" i="1"/>
  <c r="AO894" i="1"/>
  <c r="AQ894" i="1"/>
  <c r="AR894" i="1"/>
  <c r="AS894" i="1"/>
  <c r="R894" i="1"/>
  <c r="AU894" i="1"/>
  <c r="AW894" i="1"/>
  <c r="AX894" i="1"/>
  <c r="AY894" i="1"/>
  <c r="AZ894" i="1"/>
  <c r="BA894" i="1"/>
  <c r="V894" i="1"/>
  <c r="W894" i="1"/>
  <c r="BB894" i="1"/>
  <c r="BC894" i="1"/>
  <c r="BD894" i="1"/>
  <c r="BE894" i="1"/>
  <c r="BF894" i="1"/>
  <c r="BG894" i="1"/>
  <c r="BH894" i="1"/>
  <c r="BI894" i="1"/>
  <c r="BJ894" i="1"/>
  <c r="BK894" i="1"/>
  <c r="BM894" i="1"/>
  <c r="BV894" i="1"/>
  <c r="BX894" i="1"/>
  <c r="BZ894" i="1"/>
  <c r="CB894" i="1"/>
  <c r="CC894" i="1"/>
  <c r="CE894" i="1"/>
  <c r="A895" i="1"/>
  <c r="B895" i="1"/>
  <c r="C895" i="1"/>
  <c r="D895" i="1"/>
  <c r="E895" i="1"/>
  <c r="F895" i="1"/>
  <c r="G895" i="1"/>
  <c r="H895" i="1"/>
  <c r="I895" i="1"/>
  <c r="J895" i="1"/>
  <c r="K895" i="1"/>
  <c r="L895" i="1"/>
  <c r="M895" i="1"/>
  <c r="N895" i="1"/>
  <c r="O895" i="1"/>
  <c r="P895" i="1"/>
  <c r="AT895" i="1"/>
  <c r="BL895" i="1"/>
  <c r="BN895" i="1"/>
  <c r="Y895" i="1"/>
  <c r="BO895" i="1"/>
  <c r="BP895" i="1"/>
  <c r="Z895" i="1"/>
  <c r="BQ895" i="1"/>
  <c r="BR895" i="1"/>
  <c r="AA895" i="1"/>
  <c r="BS895" i="1"/>
  <c r="BT895" i="1"/>
  <c r="AB895" i="1"/>
  <c r="BU895" i="1"/>
  <c r="BV895" i="1"/>
  <c r="AC895" i="1"/>
  <c r="BW895" i="1"/>
  <c r="BX895" i="1"/>
  <c r="AD895" i="1"/>
  <c r="BY895" i="1"/>
  <c r="BZ895" i="1"/>
  <c r="AE895" i="1"/>
  <c r="CA895" i="1"/>
  <c r="AF895" i="1"/>
  <c r="CD895" i="1"/>
  <c r="AG895" i="1"/>
  <c r="CF895" i="1"/>
  <c r="CG895" i="1"/>
  <c r="AH895" i="1"/>
  <c r="Q895" i="1"/>
  <c r="AI895" i="1"/>
  <c r="AJ895" i="1"/>
  <c r="AK895" i="1"/>
  <c r="AL895" i="1"/>
  <c r="AM895" i="1"/>
  <c r="AN895" i="1"/>
  <c r="AO895" i="1"/>
  <c r="AQ895" i="1"/>
  <c r="AR895" i="1"/>
  <c r="AS895" i="1"/>
  <c r="R895" i="1"/>
  <c r="AU895" i="1"/>
  <c r="AW895" i="1"/>
  <c r="AX895" i="1"/>
  <c r="AY895" i="1"/>
  <c r="AZ895" i="1"/>
  <c r="BA895" i="1"/>
  <c r="V895" i="1"/>
  <c r="W895" i="1"/>
  <c r="X895" i="1"/>
  <c r="BB895" i="1"/>
  <c r="BC895" i="1"/>
  <c r="BD895" i="1"/>
  <c r="BE895" i="1"/>
  <c r="BF895" i="1"/>
  <c r="BG895" i="1"/>
  <c r="BH895" i="1"/>
  <c r="BI895" i="1"/>
  <c r="BJ895" i="1"/>
  <c r="BK895" i="1"/>
  <c r="BM895" i="1"/>
  <c r="CB895" i="1"/>
  <c r="CC895" i="1"/>
  <c r="CE895" i="1"/>
  <c r="A896" i="1"/>
  <c r="B896" i="1"/>
  <c r="C896" i="1"/>
  <c r="D896" i="1"/>
  <c r="E896" i="1"/>
  <c r="F896" i="1"/>
  <c r="G896" i="1"/>
  <c r="H896" i="1"/>
  <c r="I896" i="1"/>
  <c r="J896" i="1"/>
  <c r="K896" i="1"/>
  <c r="L896" i="1"/>
  <c r="M896" i="1"/>
  <c r="N896" i="1"/>
  <c r="O896" i="1"/>
  <c r="P896" i="1"/>
  <c r="AT896" i="1"/>
  <c r="BL896" i="1"/>
  <c r="BN896" i="1"/>
  <c r="Y896" i="1"/>
  <c r="BO896" i="1"/>
  <c r="BP896" i="1"/>
  <c r="Z896" i="1"/>
  <c r="BQ896" i="1"/>
  <c r="BR896" i="1"/>
  <c r="AA896" i="1"/>
  <c r="BS896" i="1"/>
  <c r="BT896" i="1"/>
  <c r="AB896" i="1"/>
  <c r="BU896" i="1"/>
  <c r="BV896" i="1"/>
  <c r="AC896" i="1"/>
  <c r="BW896" i="1"/>
  <c r="BX896" i="1"/>
  <c r="AD896" i="1"/>
  <c r="BY896" i="1"/>
  <c r="BZ896" i="1"/>
  <c r="AE896" i="1"/>
  <c r="CA896" i="1"/>
  <c r="AF896" i="1"/>
  <c r="CD896" i="1"/>
  <c r="AG896" i="1"/>
  <c r="CF896" i="1"/>
  <c r="CG896" i="1"/>
  <c r="AH896" i="1"/>
  <c r="Q896" i="1"/>
  <c r="AI896" i="1"/>
  <c r="AJ896" i="1"/>
  <c r="AK896" i="1"/>
  <c r="AL896" i="1"/>
  <c r="AM896" i="1"/>
  <c r="AN896" i="1"/>
  <c r="AO896" i="1"/>
  <c r="AQ896" i="1"/>
  <c r="AR896" i="1"/>
  <c r="AS896" i="1"/>
  <c r="R896" i="1"/>
  <c r="AU896" i="1"/>
  <c r="AW896" i="1"/>
  <c r="AX896" i="1"/>
  <c r="AY896" i="1"/>
  <c r="AZ896" i="1"/>
  <c r="BA896" i="1"/>
  <c r="V896" i="1"/>
  <c r="W896" i="1"/>
  <c r="X896" i="1"/>
  <c r="BB896" i="1"/>
  <c r="BC896" i="1"/>
  <c r="BD896" i="1"/>
  <c r="BE896" i="1"/>
  <c r="BF896" i="1"/>
  <c r="BG896" i="1"/>
  <c r="BH896" i="1"/>
  <c r="BI896" i="1"/>
  <c r="BJ896" i="1"/>
  <c r="BK896" i="1"/>
  <c r="BM896" i="1"/>
  <c r="CB896" i="1"/>
  <c r="CC896" i="1"/>
  <c r="CE896" i="1"/>
  <c r="A897" i="1"/>
  <c r="B897" i="1"/>
  <c r="C897" i="1"/>
  <c r="D897" i="1"/>
  <c r="E897" i="1"/>
  <c r="F897" i="1"/>
  <c r="G897" i="1"/>
  <c r="H897" i="1"/>
  <c r="I897" i="1"/>
  <c r="J897" i="1"/>
  <c r="K897" i="1"/>
  <c r="L897" i="1"/>
  <c r="M897" i="1"/>
  <c r="N897" i="1"/>
  <c r="O897" i="1"/>
  <c r="P897" i="1"/>
  <c r="AT897" i="1"/>
  <c r="BL897" i="1"/>
  <c r="BN897" i="1"/>
  <c r="Y897" i="1"/>
  <c r="BO897" i="1"/>
  <c r="BP897" i="1"/>
  <c r="Z897" i="1"/>
  <c r="BQ897" i="1"/>
  <c r="BR897" i="1"/>
  <c r="AA897" i="1"/>
  <c r="BS897" i="1"/>
  <c r="BT897" i="1"/>
  <c r="AB897" i="1"/>
  <c r="BU897" i="1"/>
  <c r="BV897" i="1"/>
  <c r="AC897" i="1"/>
  <c r="BW897" i="1"/>
  <c r="AD897" i="1"/>
  <c r="BY897" i="1"/>
  <c r="AE897" i="1"/>
  <c r="CA897" i="1"/>
  <c r="AF897" i="1"/>
  <c r="CD897" i="1"/>
  <c r="AG897" i="1"/>
  <c r="CF897" i="1"/>
  <c r="CG897" i="1"/>
  <c r="AH897" i="1"/>
  <c r="Q897" i="1"/>
  <c r="AI897" i="1"/>
  <c r="AJ897" i="1"/>
  <c r="AK897" i="1"/>
  <c r="AL897" i="1"/>
  <c r="AM897" i="1"/>
  <c r="AN897" i="1"/>
  <c r="AO897" i="1"/>
  <c r="AQ897" i="1"/>
  <c r="AR897" i="1"/>
  <c r="AS897" i="1"/>
  <c r="R897" i="1"/>
  <c r="AU897" i="1"/>
  <c r="AW897" i="1"/>
  <c r="AX897" i="1"/>
  <c r="AY897" i="1"/>
  <c r="AZ897" i="1"/>
  <c r="BA897" i="1"/>
  <c r="V897" i="1"/>
  <c r="W897" i="1"/>
  <c r="X897" i="1"/>
  <c r="BB897" i="1"/>
  <c r="BC897" i="1"/>
  <c r="BD897" i="1"/>
  <c r="BE897" i="1"/>
  <c r="BF897" i="1"/>
  <c r="BG897" i="1"/>
  <c r="BH897" i="1"/>
  <c r="BI897" i="1"/>
  <c r="BJ897" i="1"/>
  <c r="BK897" i="1"/>
  <c r="BM897" i="1"/>
  <c r="BX897" i="1"/>
  <c r="BZ897" i="1"/>
  <c r="CB897" i="1"/>
  <c r="CC897" i="1"/>
  <c r="CE897" i="1"/>
  <c r="A898" i="1"/>
  <c r="B898" i="1"/>
  <c r="C898" i="1"/>
  <c r="D898" i="1"/>
  <c r="E898" i="1"/>
  <c r="F898" i="1"/>
  <c r="G898" i="1"/>
  <c r="H898" i="1"/>
  <c r="I898" i="1"/>
  <c r="J898" i="1"/>
  <c r="K898" i="1"/>
  <c r="L898" i="1"/>
  <c r="M898" i="1"/>
  <c r="N898" i="1"/>
  <c r="O898" i="1"/>
  <c r="P898" i="1"/>
  <c r="AT898" i="1"/>
  <c r="BL898" i="1"/>
  <c r="Y898" i="1"/>
  <c r="BO898" i="1"/>
  <c r="Z898" i="1"/>
  <c r="BQ898" i="1"/>
  <c r="AA898" i="1"/>
  <c r="BS898" i="1"/>
  <c r="AB898" i="1"/>
  <c r="BU898" i="1"/>
  <c r="AC898" i="1"/>
  <c r="BW898" i="1"/>
  <c r="AD898" i="1"/>
  <c r="BY898" i="1"/>
  <c r="AE898" i="1"/>
  <c r="CA898" i="1"/>
  <c r="AF898" i="1"/>
  <c r="CD898" i="1"/>
  <c r="AG898" i="1"/>
  <c r="CF898" i="1"/>
  <c r="CG898" i="1"/>
  <c r="AH898" i="1"/>
  <c r="Q898" i="1"/>
  <c r="AI898" i="1"/>
  <c r="AJ898" i="1"/>
  <c r="AK898" i="1"/>
  <c r="AL898" i="1"/>
  <c r="AM898" i="1"/>
  <c r="AN898" i="1"/>
  <c r="AO898" i="1"/>
  <c r="AQ898" i="1"/>
  <c r="AR898" i="1"/>
  <c r="AS898" i="1"/>
  <c r="R898" i="1"/>
  <c r="AU898" i="1"/>
  <c r="AW898" i="1"/>
  <c r="AX898" i="1"/>
  <c r="AY898" i="1"/>
  <c r="AZ898" i="1"/>
  <c r="BA898" i="1"/>
  <c r="V898" i="1"/>
  <c r="W898" i="1"/>
  <c r="BB898" i="1"/>
  <c r="BC898" i="1"/>
  <c r="BD898" i="1"/>
  <c r="BE898" i="1"/>
  <c r="BF898" i="1"/>
  <c r="BG898" i="1"/>
  <c r="BH898" i="1"/>
  <c r="BI898" i="1"/>
  <c r="BJ898" i="1"/>
  <c r="BK898" i="1"/>
  <c r="BM898" i="1"/>
  <c r="BN898" i="1"/>
  <c r="BP898" i="1"/>
  <c r="BR898" i="1"/>
  <c r="BT898" i="1"/>
  <c r="BV898" i="1"/>
  <c r="BX898" i="1"/>
  <c r="BZ898" i="1"/>
  <c r="CB898" i="1"/>
  <c r="CC898" i="1"/>
  <c r="CE898" i="1"/>
  <c r="A899" i="1"/>
  <c r="B899" i="1"/>
  <c r="C899" i="1"/>
  <c r="D899" i="1"/>
  <c r="E899" i="1"/>
  <c r="F899" i="1"/>
  <c r="G899" i="1"/>
  <c r="H899" i="1"/>
  <c r="I899" i="1"/>
  <c r="J899" i="1"/>
  <c r="K899" i="1"/>
  <c r="L899" i="1"/>
  <c r="M899" i="1"/>
  <c r="N899" i="1"/>
  <c r="O899" i="1"/>
  <c r="P899" i="1"/>
  <c r="AT899" i="1"/>
  <c r="BL899" i="1"/>
  <c r="Y899" i="1"/>
  <c r="BO899" i="1"/>
  <c r="Z899" i="1"/>
  <c r="BQ899" i="1"/>
  <c r="BR899" i="1"/>
  <c r="AA899" i="1"/>
  <c r="BS899" i="1"/>
  <c r="AB899" i="1"/>
  <c r="BU899" i="1"/>
  <c r="AC899" i="1"/>
  <c r="BW899" i="1"/>
  <c r="AD899" i="1"/>
  <c r="BY899" i="1"/>
  <c r="AE899" i="1"/>
  <c r="CA899" i="1"/>
  <c r="AF899" i="1"/>
  <c r="CD899" i="1"/>
  <c r="AG899" i="1"/>
  <c r="CF899" i="1"/>
  <c r="CG899" i="1"/>
  <c r="AH899" i="1"/>
  <c r="Q899" i="1"/>
  <c r="AI899" i="1"/>
  <c r="AJ899" i="1"/>
  <c r="AK899" i="1"/>
  <c r="AL899" i="1"/>
  <c r="AM899" i="1"/>
  <c r="AN899" i="1"/>
  <c r="AO899" i="1"/>
  <c r="AQ899" i="1"/>
  <c r="AR899" i="1"/>
  <c r="AS899" i="1"/>
  <c r="R899" i="1"/>
  <c r="AU899" i="1"/>
  <c r="AW899" i="1"/>
  <c r="AX899" i="1"/>
  <c r="AY899" i="1"/>
  <c r="AZ899" i="1"/>
  <c r="BA899" i="1"/>
  <c r="V899" i="1"/>
  <c r="W899" i="1"/>
  <c r="BB899" i="1"/>
  <c r="BC899" i="1"/>
  <c r="BD899" i="1"/>
  <c r="BE899" i="1"/>
  <c r="BF899" i="1"/>
  <c r="BG899" i="1"/>
  <c r="BH899" i="1"/>
  <c r="BI899" i="1"/>
  <c r="BJ899" i="1"/>
  <c r="BK899" i="1"/>
  <c r="BM899" i="1"/>
  <c r="BN899" i="1"/>
  <c r="BP899" i="1"/>
  <c r="BT899" i="1"/>
  <c r="BV899" i="1"/>
  <c r="BX899" i="1"/>
  <c r="BZ899" i="1"/>
  <c r="CB899" i="1"/>
  <c r="CC899" i="1"/>
  <c r="CE899" i="1"/>
  <c r="A900" i="1"/>
  <c r="B900" i="1"/>
  <c r="C900" i="1"/>
  <c r="D900" i="1"/>
  <c r="E900" i="1"/>
  <c r="F900" i="1"/>
  <c r="G900" i="1"/>
  <c r="H900" i="1"/>
  <c r="I900" i="1"/>
  <c r="J900" i="1"/>
  <c r="K900" i="1"/>
  <c r="L900" i="1"/>
  <c r="M900" i="1"/>
  <c r="N900" i="1"/>
  <c r="O900" i="1"/>
  <c r="P900" i="1"/>
  <c r="AT900" i="1"/>
  <c r="BL900" i="1"/>
  <c r="BN900" i="1"/>
  <c r="Y900" i="1"/>
  <c r="BO900" i="1"/>
  <c r="BP900" i="1"/>
  <c r="Z900" i="1"/>
  <c r="BQ900" i="1"/>
  <c r="BR900" i="1"/>
  <c r="AA900" i="1"/>
  <c r="BS900" i="1"/>
  <c r="BT900" i="1"/>
  <c r="AB900" i="1"/>
  <c r="BU900" i="1"/>
  <c r="BV900" i="1"/>
  <c r="AC900" i="1"/>
  <c r="BW900" i="1"/>
  <c r="AD900" i="1"/>
  <c r="BY900" i="1"/>
  <c r="AE900" i="1"/>
  <c r="CA900" i="1"/>
  <c r="AF900" i="1"/>
  <c r="CD900" i="1"/>
  <c r="AG900" i="1"/>
  <c r="CF900" i="1"/>
  <c r="CG900" i="1"/>
  <c r="AH900" i="1"/>
  <c r="Q900" i="1"/>
  <c r="AI900" i="1"/>
  <c r="AJ900" i="1"/>
  <c r="AK900" i="1"/>
  <c r="AL900" i="1"/>
  <c r="AM900" i="1"/>
  <c r="AN900" i="1"/>
  <c r="AO900" i="1"/>
  <c r="AQ900" i="1"/>
  <c r="AR900" i="1"/>
  <c r="AS900" i="1"/>
  <c r="R900" i="1"/>
  <c r="AU900" i="1"/>
  <c r="AW900" i="1"/>
  <c r="AX900" i="1"/>
  <c r="AY900" i="1"/>
  <c r="AZ900" i="1"/>
  <c r="BA900" i="1"/>
  <c r="V900" i="1"/>
  <c r="X900" i="1"/>
  <c r="W900" i="1"/>
  <c r="BB900" i="1"/>
  <c r="BC900" i="1"/>
  <c r="BD900" i="1"/>
  <c r="BE900" i="1"/>
  <c r="BF900" i="1"/>
  <c r="BG900" i="1"/>
  <c r="BH900" i="1"/>
  <c r="BI900" i="1"/>
  <c r="BJ900" i="1"/>
  <c r="BK900" i="1"/>
  <c r="BM900" i="1"/>
  <c r="BX900" i="1"/>
  <c r="BZ900" i="1"/>
  <c r="CB900" i="1"/>
  <c r="CC900" i="1"/>
  <c r="CE900" i="1"/>
  <c r="A901" i="1"/>
  <c r="B901" i="1"/>
  <c r="C901" i="1"/>
  <c r="D901" i="1"/>
  <c r="E901" i="1"/>
  <c r="F901" i="1"/>
  <c r="G901" i="1"/>
  <c r="H901" i="1"/>
  <c r="I901" i="1"/>
  <c r="J901" i="1"/>
  <c r="K901" i="1"/>
  <c r="L901" i="1"/>
  <c r="M901" i="1"/>
  <c r="N901" i="1"/>
  <c r="O901" i="1"/>
  <c r="P901" i="1"/>
  <c r="AT901" i="1"/>
  <c r="BL901" i="1"/>
  <c r="BN901" i="1"/>
  <c r="Y901" i="1"/>
  <c r="BO901" i="1"/>
  <c r="BP901" i="1"/>
  <c r="Z901" i="1"/>
  <c r="BQ901" i="1"/>
  <c r="BR901" i="1"/>
  <c r="AA901" i="1"/>
  <c r="BS901" i="1"/>
  <c r="AB901" i="1"/>
  <c r="BU901" i="1"/>
  <c r="AC901" i="1"/>
  <c r="BW901" i="1"/>
  <c r="AD901" i="1"/>
  <c r="BY901" i="1"/>
  <c r="AE901" i="1"/>
  <c r="CA901" i="1"/>
  <c r="AF901" i="1"/>
  <c r="CD901" i="1"/>
  <c r="AG901" i="1"/>
  <c r="CF901" i="1"/>
  <c r="CG901" i="1"/>
  <c r="AH901" i="1"/>
  <c r="Q901" i="1"/>
  <c r="AI901" i="1"/>
  <c r="AJ901" i="1"/>
  <c r="AK901" i="1"/>
  <c r="AL901" i="1"/>
  <c r="AM901" i="1"/>
  <c r="AN901" i="1"/>
  <c r="AO901" i="1"/>
  <c r="AQ901" i="1"/>
  <c r="AR901" i="1"/>
  <c r="AS901" i="1"/>
  <c r="R901" i="1"/>
  <c r="AU901" i="1"/>
  <c r="AW901" i="1"/>
  <c r="AX901" i="1"/>
  <c r="AY901" i="1"/>
  <c r="AZ901" i="1"/>
  <c r="BA901" i="1"/>
  <c r="V901" i="1"/>
  <c r="W901" i="1"/>
  <c r="BB901" i="1"/>
  <c r="BC901" i="1"/>
  <c r="BD901" i="1"/>
  <c r="BE901" i="1"/>
  <c r="BF901" i="1"/>
  <c r="BG901" i="1"/>
  <c r="BH901" i="1"/>
  <c r="BI901" i="1"/>
  <c r="BJ901" i="1"/>
  <c r="BK901" i="1"/>
  <c r="BM901" i="1"/>
  <c r="BT901" i="1"/>
  <c r="BV901" i="1"/>
  <c r="BX901" i="1"/>
  <c r="BZ901" i="1"/>
  <c r="CB901" i="1"/>
  <c r="CC901" i="1"/>
  <c r="CE901" i="1"/>
  <c r="A902" i="1"/>
  <c r="B902" i="1"/>
  <c r="C902" i="1"/>
  <c r="D902" i="1"/>
  <c r="E902" i="1"/>
  <c r="F902" i="1"/>
  <c r="G902" i="1"/>
  <c r="H902" i="1"/>
  <c r="I902" i="1"/>
  <c r="J902" i="1"/>
  <c r="K902" i="1"/>
  <c r="L902" i="1"/>
  <c r="M902" i="1"/>
  <c r="N902" i="1"/>
  <c r="O902" i="1"/>
  <c r="P902" i="1"/>
  <c r="AT902" i="1"/>
  <c r="BL902" i="1"/>
  <c r="BN902" i="1"/>
  <c r="Y902" i="1"/>
  <c r="BO902" i="1"/>
  <c r="BP902" i="1"/>
  <c r="Z902" i="1"/>
  <c r="BQ902" i="1"/>
  <c r="BR902" i="1"/>
  <c r="AA902" i="1"/>
  <c r="BS902" i="1"/>
  <c r="BT902" i="1"/>
  <c r="AB902" i="1"/>
  <c r="BU902" i="1"/>
  <c r="BV902" i="1"/>
  <c r="AC902" i="1"/>
  <c r="BW902" i="1"/>
  <c r="BX902" i="1"/>
  <c r="AD902" i="1"/>
  <c r="BY902" i="1"/>
  <c r="BZ902" i="1"/>
  <c r="AE902" i="1"/>
  <c r="CA902" i="1"/>
  <c r="AF902" i="1"/>
  <c r="CD902" i="1"/>
  <c r="AG902" i="1"/>
  <c r="CF902" i="1"/>
  <c r="CG902" i="1"/>
  <c r="AH902" i="1"/>
  <c r="Q902" i="1"/>
  <c r="AI902" i="1"/>
  <c r="AJ902" i="1"/>
  <c r="AK902" i="1"/>
  <c r="AL902" i="1"/>
  <c r="AM902" i="1"/>
  <c r="AN902" i="1"/>
  <c r="AO902" i="1"/>
  <c r="AQ902" i="1"/>
  <c r="AR902" i="1"/>
  <c r="AS902" i="1"/>
  <c r="R902" i="1"/>
  <c r="AU902" i="1"/>
  <c r="AW902" i="1"/>
  <c r="AX902" i="1"/>
  <c r="AY902" i="1"/>
  <c r="AZ902" i="1"/>
  <c r="BA902" i="1"/>
  <c r="V902" i="1"/>
  <c r="X902" i="1"/>
  <c r="W902" i="1"/>
  <c r="BB902" i="1"/>
  <c r="BC902" i="1"/>
  <c r="BD902" i="1"/>
  <c r="BE902" i="1"/>
  <c r="BF902" i="1"/>
  <c r="BG902" i="1"/>
  <c r="BH902" i="1"/>
  <c r="BI902" i="1"/>
  <c r="BJ902" i="1"/>
  <c r="BK902" i="1"/>
  <c r="BM902" i="1"/>
  <c r="CB902" i="1"/>
  <c r="CC902" i="1"/>
  <c r="CE902" i="1"/>
  <c r="A903" i="1"/>
  <c r="B903" i="1"/>
  <c r="C903" i="1"/>
  <c r="D903" i="1"/>
  <c r="E903" i="1"/>
  <c r="F903" i="1"/>
  <c r="G903" i="1"/>
  <c r="H903" i="1"/>
  <c r="I903" i="1"/>
  <c r="J903" i="1"/>
  <c r="K903" i="1"/>
  <c r="L903" i="1"/>
  <c r="M903" i="1"/>
  <c r="N903" i="1"/>
  <c r="O903" i="1"/>
  <c r="P903" i="1"/>
  <c r="AT903" i="1"/>
  <c r="BL903" i="1"/>
  <c r="BN903" i="1"/>
  <c r="Y903" i="1"/>
  <c r="BO903" i="1"/>
  <c r="BP903" i="1"/>
  <c r="Z903" i="1"/>
  <c r="BQ903" i="1"/>
  <c r="BR903" i="1"/>
  <c r="AA903" i="1"/>
  <c r="BS903" i="1"/>
  <c r="BT903" i="1"/>
  <c r="AB903" i="1"/>
  <c r="BU903" i="1"/>
  <c r="BV903" i="1"/>
  <c r="AC903" i="1"/>
  <c r="BW903" i="1"/>
  <c r="AD903" i="1"/>
  <c r="BY903" i="1"/>
  <c r="AE903" i="1"/>
  <c r="CA903" i="1"/>
  <c r="AF903" i="1"/>
  <c r="CD903" i="1"/>
  <c r="AG903" i="1"/>
  <c r="CF903" i="1"/>
  <c r="CG903" i="1"/>
  <c r="AH903" i="1"/>
  <c r="Q903" i="1"/>
  <c r="AI903" i="1"/>
  <c r="AJ903" i="1"/>
  <c r="AK903" i="1"/>
  <c r="AL903" i="1"/>
  <c r="AM903" i="1"/>
  <c r="AN903" i="1"/>
  <c r="AO903" i="1"/>
  <c r="AQ903" i="1"/>
  <c r="AR903" i="1"/>
  <c r="AS903" i="1"/>
  <c r="R903" i="1"/>
  <c r="AU903" i="1"/>
  <c r="AW903" i="1"/>
  <c r="AX903" i="1"/>
  <c r="AY903" i="1"/>
  <c r="AZ903" i="1"/>
  <c r="BA903" i="1"/>
  <c r="V903" i="1"/>
  <c r="W903" i="1"/>
  <c r="BB903" i="1"/>
  <c r="BC903" i="1"/>
  <c r="BD903" i="1"/>
  <c r="BE903" i="1"/>
  <c r="BF903" i="1"/>
  <c r="BG903" i="1"/>
  <c r="BH903" i="1"/>
  <c r="BI903" i="1"/>
  <c r="BJ903" i="1"/>
  <c r="BK903" i="1"/>
  <c r="BM903" i="1"/>
  <c r="BX903" i="1"/>
  <c r="BZ903" i="1"/>
  <c r="CB903" i="1"/>
  <c r="CC903" i="1"/>
  <c r="CE903" i="1"/>
  <c r="A904" i="1"/>
  <c r="B904" i="1"/>
  <c r="C904" i="1"/>
  <c r="D904" i="1"/>
  <c r="E904" i="1"/>
  <c r="F904" i="1"/>
  <c r="G904" i="1"/>
  <c r="H904" i="1"/>
  <c r="I904" i="1"/>
  <c r="J904" i="1"/>
  <c r="K904" i="1"/>
  <c r="L904" i="1"/>
  <c r="M904" i="1"/>
  <c r="N904" i="1"/>
  <c r="O904" i="1"/>
  <c r="P904" i="1"/>
  <c r="AT904" i="1"/>
  <c r="BL904" i="1"/>
  <c r="BN904" i="1"/>
  <c r="Y904" i="1"/>
  <c r="BO904" i="1"/>
  <c r="BP904" i="1"/>
  <c r="Z904" i="1"/>
  <c r="BQ904" i="1"/>
  <c r="BR904" i="1"/>
  <c r="AA904" i="1"/>
  <c r="BS904" i="1"/>
  <c r="AB904" i="1"/>
  <c r="BU904" i="1"/>
  <c r="AC904" i="1"/>
  <c r="BW904" i="1"/>
  <c r="AD904" i="1"/>
  <c r="BY904" i="1"/>
  <c r="AE904" i="1"/>
  <c r="CA904" i="1"/>
  <c r="AF904" i="1"/>
  <c r="CD904" i="1"/>
  <c r="AG904" i="1"/>
  <c r="CF904" i="1"/>
  <c r="CG904" i="1"/>
  <c r="AH904" i="1"/>
  <c r="Q904" i="1"/>
  <c r="AI904" i="1"/>
  <c r="AJ904" i="1"/>
  <c r="AK904" i="1"/>
  <c r="AL904" i="1"/>
  <c r="AM904" i="1"/>
  <c r="AN904" i="1"/>
  <c r="AO904" i="1"/>
  <c r="AQ904" i="1"/>
  <c r="AR904" i="1"/>
  <c r="AS904" i="1"/>
  <c r="R904" i="1"/>
  <c r="AU904" i="1"/>
  <c r="AW904" i="1"/>
  <c r="AX904" i="1"/>
  <c r="AY904" i="1"/>
  <c r="AZ904" i="1"/>
  <c r="BA904" i="1"/>
  <c r="V904" i="1"/>
  <c r="W904" i="1"/>
  <c r="X904" i="1"/>
  <c r="BB904" i="1"/>
  <c r="BC904" i="1"/>
  <c r="BD904" i="1"/>
  <c r="BE904" i="1"/>
  <c r="BF904" i="1"/>
  <c r="BG904" i="1"/>
  <c r="BH904" i="1"/>
  <c r="BI904" i="1"/>
  <c r="BJ904" i="1"/>
  <c r="BK904" i="1"/>
  <c r="BM904" i="1"/>
  <c r="BT904" i="1"/>
  <c r="BV904" i="1"/>
  <c r="BX904" i="1"/>
  <c r="BZ904" i="1"/>
  <c r="CB904" i="1"/>
  <c r="CC904" i="1"/>
  <c r="CE904" i="1"/>
  <c r="A905" i="1"/>
  <c r="B905" i="1"/>
  <c r="C905" i="1"/>
  <c r="D905" i="1"/>
  <c r="E905" i="1"/>
  <c r="F905" i="1"/>
  <c r="G905" i="1"/>
  <c r="H905" i="1"/>
  <c r="I905" i="1"/>
  <c r="J905" i="1"/>
  <c r="K905" i="1"/>
  <c r="L905" i="1"/>
  <c r="M905" i="1"/>
  <c r="N905" i="1"/>
  <c r="O905" i="1"/>
  <c r="P905" i="1"/>
  <c r="AT905" i="1"/>
  <c r="BL905" i="1"/>
  <c r="BN905" i="1"/>
  <c r="Y905" i="1"/>
  <c r="BO905" i="1"/>
  <c r="BP905" i="1"/>
  <c r="Z905" i="1"/>
  <c r="BQ905" i="1"/>
  <c r="BR905" i="1"/>
  <c r="AA905" i="1"/>
  <c r="BS905" i="1"/>
  <c r="AB905" i="1"/>
  <c r="BU905" i="1"/>
  <c r="AC905" i="1"/>
  <c r="BW905" i="1"/>
  <c r="AD905" i="1"/>
  <c r="BY905" i="1"/>
  <c r="AE905" i="1"/>
  <c r="CA905" i="1"/>
  <c r="AF905" i="1"/>
  <c r="CD905" i="1"/>
  <c r="AG905" i="1"/>
  <c r="CF905" i="1"/>
  <c r="CG905" i="1"/>
  <c r="AH905" i="1"/>
  <c r="Q905" i="1"/>
  <c r="AI905" i="1"/>
  <c r="AJ905" i="1"/>
  <c r="AK905" i="1"/>
  <c r="AL905" i="1"/>
  <c r="AM905" i="1"/>
  <c r="AN905" i="1"/>
  <c r="AO905" i="1"/>
  <c r="AQ905" i="1"/>
  <c r="AR905" i="1"/>
  <c r="AS905" i="1"/>
  <c r="R905" i="1"/>
  <c r="AU905" i="1"/>
  <c r="AW905" i="1"/>
  <c r="AX905" i="1"/>
  <c r="AY905" i="1"/>
  <c r="AZ905" i="1"/>
  <c r="BA905" i="1"/>
  <c r="V905" i="1"/>
  <c r="W905" i="1"/>
  <c r="BB905" i="1"/>
  <c r="BC905" i="1"/>
  <c r="BD905" i="1"/>
  <c r="BE905" i="1"/>
  <c r="BF905" i="1"/>
  <c r="BG905" i="1"/>
  <c r="BH905" i="1"/>
  <c r="BI905" i="1"/>
  <c r="BJ905" i="1"/>
  <c r="BK905" i="1"/>
  <c r="BM905" i="1"/>
  <c r="BT905" i="1"/>
  <c r="BV905" i="1"/>
  <c r="BX905" i="1"/>
  <c r="BZ905" i="1"/>
  <c r="CB905" i="1"/>
  <c r="CC905" i="1"/>
  <c r="CE905" i="1"/>
  <c r="A906" i="1"/>
  <c r="B906" i="1"/>
  <c r="C906" i="1"/>
  <c r="D906" i="1"/>
  <c r="E906" i="1"/>
  <c r="F906" i="1"/>
  <c r="G906" i="1"/>
  <c r="H906" i="1"/>
  <c r="I906" i="1"/>
  <c r="J906" i="1"/>
  <c r="K906" i="1"/>
  <c r="L906" i="1"/>
  <c r="M906" i="1"/>
  <c r="N906" i="1"/>
  <c r="O906" i="1"/>
  <c r="P906" i="1"/>
  <c r="AT906" i="1"/>
  <c r="BL906" i="1"/>
  <c r="BN906" i="1"/>
  <c r="Y906" i="1"/>
  <c r="BO906" i="1"/>
  <c r="BP906" i="1"/>
  <c r="Z906" i="1"/>
  <c r="BQ906" i="1"/>
  <c r="BR906" i="1"/>
  <c r="AA906" i="1"/>
  <c r="BS906" i="1"/>
  <c r="BT906" i="1"/>
  <c r="AB906" i="1"/>
  <c r="BU906" i="1"/>
  <c r="BV906" i="1"/>
  <c r="AC906" i="1"/>
  <c r="BW906" i="1"/>
  <c r="BX906" i="1"/>
  <c r="AD906" i="1"/>
  <c r="BY906" i="1"/>
  <c r="BZ906" i="1"/>
  <c r="AE906" i="1"/>
  <c r="CA906" i="1"/>
  <c r="AF906" i="1"/>
  <c r="CD906" i="1"/>
  <c r="AG906" i="1"/>
  <c r="CF906" i="1"/>
  <c r="CG906" i="1"/>
  <c r="AH906" i="1"/>
  <c r="Q906" i="1"/>
  <c r="AI906" i="1"/>
  <c r="AJ906" i="1"/>
  <c r="AK906" i="1"/>
  <c r="AL906" i="1"/>
  <c r="AM906" i="1"/>
  <c r="AN906" i="1"/>
  <c r="AO906" i="1"/>
  <c r="AQ906" i="1"/>
  <c r="AR906" i="1"/>
  <c r="AS906" i="1"/>
  <c r="R906" i="1"/>
  <c r="AU906" i="1"/>
  <c r="AW906" i="1"/>
  <c r="AX906" i="1"/>
  <c r="AY906" i="1"/>
  <c r="AZ906" i="1"/>
  <c r="BA906" i="1"/>
  <c r="V906" i="1"/>
  <c r="X906" i="1"/>
  <c r="W906" i="1"/>
  <c r="BB906" i="1"/>
  <c r="BC906" i="1"/>
  <c r="BD906" i="1"/>
  <c r="BE906" i="1"/>
  <c r="BF906" i="1"/>
  <c r="BG906" i="1"/>
  <c r="BH906" i="1"/>
  <c r="BI906" i="1"/>
  <c r="BJ906" i="1"/>
  <c r="BK906" i="1"/>
  <c r="BM906" i="1"/>
  <c r="CB906" i="1"/>
  <c r="CC906" i="1"/>
  <c r="CE906" i="1"/>
  <c r="A907" i="1"/>
  <c r="B907" i="1"/>
  <c r="C907" i="1"/>
  <c r="D907" i="1"/>
  <c r="E907" i="1"/>
  <c r="F907" i="1"/>
  <c r="G907" i="1"/>
  <c r="H907" i="1"/>
  <c r="I907" i="1"/>
  <c r="J907" i="1"/>
  <c r="K907" i="1"/>
  <c r="L907" i="1"/>
  <c r="M907" i="1"/>
  <c r="N907" i="1"/>
  <c r="O907" i="1"/>
  <c r="P907" i="1"/>
  <c r="AT907" i="1"/>
  <c r="BL907" i="1"/>
  <c r="BN907" i="1"/>
  <c r="Y907" i="1"/>
  <c r="BO907" i="1"/>
  <c r="BP907" i="1"/>
  <c r="Z907" i="1"/>
  <c r="BQ907" i="1"/>
  <c r="BR907" i="1"/>
  <c r="AA907" i="1"/>
  <c r="BS907" i="1"/>
  <c r="BT907" i="1"/>
  <c r="AB907" i="1"/>
  <c r="BU907" i="1"/>
  <c r="BV907" i="1"/>
  <c r="AC907" i="1"/>
  <c r="BW907" i="1"/>
  <c r="AD907" i="1"/>
  <c r="BY907" i="1"/>
  <c r="AE907" i="1"/>
  <c r="CA907" i="1"/>
  <c r="AF907" i="1"/>
  <c r="CD907" i="1"/>
  <c r="AG907" i="1"/>
  <c r="CF907" i="1"/>
  <c r="CG907" i="1"/>
  <c r="AH907" i="1"/>
  <c r="Q907" i="1"/>
  <c r="AI907" i="1"/>
  <c r="AJ907" i="1"/>
  <c r="AK907" i="1"/>
  <c r="AL907" i="1"/>
  <c r="AM907" i="1"/>
  <c r="AN907" i="1"/>
  <c r="AO907" i="1"/>
  <c r="AQ907" i="1"/>
  <c r="AR907" i="1"/>
  <c r="AS907" i="1"/>
  <c r="R907" i="1"/>
  <c r="AU907" i="1"/>
  <c r="AW907" i="1"/>
  <c r="AX907" i="1"/>
  <c r="AY907" i="1"/>
  <c r="AZ907" i="1"/>
  <c r="BA907" i="1"/>
  <c r="V907" i="1"/>
  <c r="W907" i="1"/>
  <c r="BB907" i="1"/>
  <c r="BC907" i="1"/>
  <c r="BD907" i="1"/>
  <c r="BE907" i="1"/>
  <c r="BF907" i="1"/>
  <c r="BG907" i="1"/>
  <c r="BH907" i="1"/>
  <c r="BI907" i="1"/>
  <c r="BJ907" i="1"/>
  <c r="BK907" i="1"/>
  <c r="BM907" i="1"/>
  <c r="BX907" i="1"/>
  <c r="BZ907" i="1"/>
  <c r="CB907" i="1"/>
  <c r="CC907" i="1"/>
  <c r="CE907" i="1"/>
  <c r="A908" i="1"/>
  <c r="B908" i="1"/>
  <c r="C908" i="1"/>
  <c r="D908" i="1"/>
  <c r="E908" i="1"/>
  <c r="F908" i="1"/>
  <c r="G908" i="1"/>
  <c r="H908" i="1"/>
  <c r="I908" i="1"/>
  <c r="J908" i="1"/>
  <c r="K908" i="1"/>
  <c r="L908" i="1"/>
  <c r="M908" i="1"/>
  <c r="N908" i="1"/>
  <c r="O908" i="1"/>
  <c r="P908" i="1"/>
  <c r="AT908" i="1"/>
  <c r="BL908" i="1"/>
  <c r="BN908" i="1"/>
  <c r="Y908" i="1"/>
  <c r="BO908" i="1"/>
  <c r="BP908" i="1"/>
  <c r="Z908" i="1"/>
  <c r="BQ908" i="1"/>
  <c r="BR908" i="1"/>
  <c r="AA908" i="1"/>
  <c r="BS908" i="1"/>
  <c r="AB908" i="1"/>
  <c r="BU908" i="1"/>
  <c r="BV908" i="1"/>
  <c r="AC908" i="1"/>
  <c r="BW908" i="1"/>
  <c r="AD908" i="1"/>
  <c r="BY908" i="1"/>
  <c r="AE908" i="1"/>
  <c r="CA908" i="1"/>
  <c r="AF908" i="1"/>
  <c r="CD908" i="1"/>
  <c r="AG908" i="1"/>
  <c r="CF908" i="1"/>
  <c r="CG908" i="1"/>
  <c r="AH908" i="1"/>
  <c r="Q908" i="1"/>
  <c r="AI908" i="1"/>
  <c r="AJ908" i="1"/>
  <c r="AK908" i="1"/>
  <c r="AL908" i="1"/>
  <c r="AM908" i="1"/>
  <c r="AN908" i="1"/>
  <c r="AO908" i="1"/>
  <c r="AQ908" i="1"/>
  <c r="AR908" i="1"/>
  <c r="AS908" i="1"/>
  <c r="R908" i="1"/>
  <c r="AU908" i="1"/>
  <c r="AW908" i="1"/>
  <c r="AX908" i="1"/>
  <c r="AY908" i="1"/>
  <c r="AZ908" i="1"/>
  <c r="BA908" i="1"/>
  <c r="V908" i="1"/>
  <c r="W908" i="1"/>
  <c r="X908" i="1"/>
  <c r="BB908" i="1"/>
  <c r="BC908" i="1"/>
  <c r="BD908" i="1"/>
  <c r="BE908" i="1"/>
  <c r="BF908" i="1"/>
  <c r="BG908" i="1"/>
  <c r="BH908" i="1"/>
  <c r="BI908" i="1"/>
  <c r="BJ908" i="1"/>
  <c r="BK908" i="1"/>
  <c r="BM908" i="1"/>
  <c r="BT908" i="1"/>
  <c r="BX908" i="1"/>
  <c r="BZ908" i="1"/>
  <c r="CB908" i="1"/>
  <c r="CC908" i="1"/>
  <c r="CE908" i="1"/>
  <c r="A909" i="1"/>
  <c r="B909" i="1"/>
  <c r="C909" i="1"/>
  <c r="D909" i="1"/>
  <c r="E909" i="1"/>
  <c r="F909" i="1"/>
  <c r="G909" i="1"/>
  <c r="H909" i="1"/>
  <c r="I909" i="1"/>
  <c r="J909" i="1"/>
  <c r="K909" i="1"/>
  <c r="L909" i="1"/>
  <c r="M909" i="1"/>
  <c r="N909" i="1"/>
  <c r="O909" i="1"/>
  <c r="P909" i="1"/>
  <c r="AT909" i="1"/>
  <c r="BL909" i="1"/>
  <c r="Y909" i="1"/>
  <c r="BO909" i="1"/>
  <c r="Z909" i="1"/>
  <c r="BQ909" i="1"/>
  <c r="AA909" i="1"/>
  <c r="BS909" i="1"/>
  <c r="AB909" i="1"/>
  <c r="BU909" i="1"/>
  <c r="AC909" i="1"/>
  <c r="BW909" i="1"/>
  <c r="AD909" i="1"/>
  <c r="BY909" i="1"/>
  <c r="AE909" i="1"/>
  <c r="CA909" i="1"/>
  <c r="AF909" i="1"/>
  <c r="CD909" i="1"/>
  <c r="AG909" i="1"/>
  <c r="CF909" i="1"/>
  <c r="CG909" i="1"/>
  <c r="AH909" i="1"/>
  <c r="Q909" i="1"/>
  <c r="AI909" i="1"/>
  <c r="AJ909" i="1"/>
  <c r="AK909" i="1"/>
  <c r="AL909" i="1"/>
  <c r="AM909" i="1"/>
  <c r="AN909" i="1"/>
  <c r="AO909" i="1"/>
  <c r="AQ909" i="1"/>
  <c r="AR909" i="1"/>
  <c r="AS909" i="1"/>
  <c r="R909" i="1"/>
  <c r="AU909" i="1"/>
  <c r="AW909" i="1"/>
  <c r="AX909" i="1"/>
  <c r="AY909" i="1"/>
  <c r="AZ909" i="1"/>
  <c r="BA909" i="1"/>
  <c r="V909" i="1"/>
  <c r="W909" i="1"/>
  <c r="X909" i="1"/>
  <c r="BB909" i="1"/>
  <c r="BC909" i="1"/>
  <c r="BD909" i="1"/>
  <c r="BE909" i="1"/>
  <c r="BF909" i="1"/>
  <c r="BG909" i="1"/>
  <c r="BH909" i="1"/>
  <c r="BI909" i="1"/>
  <c r="BJ909" i="1"/>
  <c r="BK909" i="1"/>
  <c r="BM909" i="1"/>
  <c r="BN909" i="1"/>
  <c r="BP909" i="1"/>
  <c r="BR909" i="1"/>
  <c r="BT909" i="1"/>
  <c r="BV909" i="1"/>
  <c r="BX909" i="1"/>
  <c r="BZ909" i="1"/>
  <c r="CB909" i="1"/>
  <c r="CC909" i="1"/>
  <c r="CE909" i="1"/>
  <c r="A910" i="1"/>
  <c r="B910" i="1"/>
  <c r="C910" i="1"/>
  <c r="D910" i="1"/>
  <c r="E910" i="1"/>
  <c r="F910" i="1"/>
  <c r="G910" i="1"/>
  <c r="H910" i="1"/>
  <c r="I910" i="1"/>
  <c r="J910" i="1"/>
  <c r="K910" i="1"/>
  <c r="L910" i="1"/>
  <c r="M910" i="1"/>
  <c r="N910" i="1"/>
  <c r="O910" i="1"/>
  <c r="P910" i="1"/>
  <c r="AT910" i="1"/>
  <c r="BL910" i="1"/>
  <c r="BN910" i="1"/>
  <c r="Y910" i="1"/>
  <c r="BO910" i="1"/>
  <c r="BP910" i="1"/>
  <c r="Z910" i="1"/>
  <c r="BQ910" i="1"/>
  <c r="BR910" i="1"/>
  <c r="AA910" i="1"/>
  <c r="BS910" i="1"/>
  <c r="BT910" i="1"/>
  <c r="AB910" i="1"/>
  <c r="BU910" i="1"/>
  <c r="BV910" i="1"/>
  <c r="AC910" i="1"/>
  <c r="BW910" i="1"/>
  <c r="BX910" i="1"/>
  <c r="AD910" i="1"/>
  <c r="BY910" i="1"/>
  <c r="BZ910" i="1"/>
  <c r="AE910" i="1"/>
  <c r="CA910" i="1"/>
  <c r="AF910" i="1"/>
  <c r="CD910" i="1"/>
  <c r="AG910" i="1"/>
  <c r="CF910" i="1"/>
  <c r="CG910" i="1"/>
  <c r="AH910" i="1"/>
  <c r="Q910" i="1"/>
  <c r="AI910" i="1"/>
  <c r="AJ910" i="1"/>
  <c r="AK910" i="1"/>
  <c r="AL910" i="1"/>
  <c r="AM910" i="1"/>
  <c r="AN910" i="1"/>
  <c r="AO910" i="1"/>
  <c r="AQ910" i="1"/>
  <c r="AR910" i="1"/>
  <c r="AS910" i="1"/>
  <c r="R910" i="1"/>
  <c r="AU910" i="1"/>
  <c r="AW910" i="1"/>
  <c r="AX910" i="1"/>
  <c r="AY910" i="1"/>
  <c r="AZ910" i="1"/>
  <c r="BA910" i="1"/>
  <c r="V910" i="1"/>
  <c r="X910" i="1"/>
  <c r="W910" i="1"/>
  <c r="BB910" i="1"/>
  <c r="BC910" i="1"/>
  <c r="BD910" i="1"/>
  <c r="BE910" i="1"/>
  <c r="BF910" i="1"/>
  <c r="BG910" i="1"/>
  <c r="BH910" i="1"/>
  <c r="BI910" i="1"/>
  <c r="BJ910" i="1"/>
  <c r="BK910" i="1"/>
  <c r="BM910" i="1"/>
  <c r="CB910" i="1"/>
  <c r="CC910" i="1"/>
  <c r="CE910" i="1"/>
  <c r="A911" i="1"/>
  <c r="B911" i="1"/>
  <c r="C911" i="1"/>
  <c r="D911" i="1"/>
  <c r="E911" i="1"/>
  <c r="F911" i="1"/>
  <c r="G911" i="1"/>
  <c r="H911" i="1"/>
  <c r="I911" i="1"/>
  <c r="J911" i="1"/>
  <c r="K911" i="1"/>
  <c r="L911" i="1"/>
  <c r="M911" i="1"/>
  <c r="N911" i="1"/>
  <c r="O911" i="1"/>
  <c r="P911" i="1"/>
  <c r="AT911" i="1"/>
  <c r="BL911" i="1"/>
  <c r="BN911" i="1"/>
  <c r="Y911" i="1"/>
  <c r="BO911" i="1"/>
  <c r="BP911" i="1"/>
  <c r="Z911" i="1"/>
  <c r="BQ911" i="1"/>
  <c r="BR911" i="1"/>
  <c r="AA911" i="1"/>
  <c r="BS911" i="1"/>
  <c r="BT911" i="1"/>
  <c r="AB911" i="1"/>
  <c r="BU911" i="1"/>
  <c r="BV911" i="1"/>
  <c r="AC911" i="1"/>
  <c r="BW911" i="1"/>
  <c r="AD911" i="1"/>
  <c r="BY911" i="1"/>
  <c r="AE911" i="1"/>
  <c r="CA911" i="1"/>
  <c r="AF911" i="1"/>
  <c r="CD911" i="1"/>
  <c r="AG911" i="1"/>
  <c r="CF911" i="1"/>
  <c r="CG911" i="1"/>
  <c r="AH911" i="1"/>
  <c r="Q911" i="1"/>
  <c r="AI911" i="1"/>
  <c r="AJ911" i="1"/>
  <c r="AK911" i="1"/>
  <c r="AL911" i="1"/>
  <c r="AM911" i="1"/>
  <c r="AN911" i="1"/>
  <c r="AO911" i="1"/>
  <c r="AQ911" i="1"/>
  <c r="AR911" i="1"/>
  <c r="AS911" i="1"/>
  <c r="R911" i="1"/>
  <c r="AU911" i="1"/>
  <c r="AW911" i="1"/>
  <c r="AX911" i="1"/>
  <c r="AY911" i="1"/>
  <c r="AZ911" i="1"/>
  <c r="BA911" i="1"/>
  <c r="V911" i="1"/>
  <c r="W911" i="1"/>
  <c r="BB911" i="1"/>
  <c r="BC911" i="1"/>
  <c r="BD911" i="1"/>
  <c r="BE911" i="1"/>
  <c r="BF911" i="1"/>
  <c r="BG911" i="1"/>
  <c r="BH911" i="1"/>
  <c r="BI911" i="1"/>
  <c r="BJ911" i="1"/>
  <c r="BK911" i="1"/>
  <c r="BM911" i="1"/>
  <c r="BX911" i="1"/>
  <c r="BZ911" i="1"/>
  <c r="CB911" i="1"/>
  <c r="CC911" i="1"/>
  <c r="CE911" i="1"/>
  <c r="A912" i="1"/>
  <c r="B912" i="1"/>
  <c r="C912" i="1"/>
  <c r="D912" i="1"/>
  <c r="E912" i="1"/>
  <c r="F912" i="1"/>
  <c r="G912" i="1"/>
  <c r="H912" i="1"/>
  <c r="I912" i="1"/>
  <c r="J912" i="1"/>
  <c r="K912" i="1"/>
  <c r="L912" i="1"/>
  <c r="M912" i="1"/>
  <c r="N912" i="1"/>
  <c r="O912" i="1"/>
  <c r="P912" i="1"/>
  <c r="AT912" i="1"/>
  <c r="BL912" i="1"/>
  <c r="Y912" i="1"/>
  <c r="BO912" i="1"/>
  <c r="Z912" i="1"/>
  <c r="BQ912" i="1"/>
  <c r="AA912" i="1"/>
  <c r="BS912" i="1"/>
  <c r="AB912" i="1"/>
  <c r="BU912" i="1"/>
  <c r="AC912" i="1"/>
  <c r="BW912" i="1"/>
  <c r="AD912" i="1"/>
  <c r="BY912" i="1"/>
  <c r="AE912" i="1"/>
  <c r="CA912" i="1"/>
  <c r="AF912" i="1"/>
  <c r="CD912" i="1"/>
  <c r="AG912" i="1"/>
  <c r="CF912" i="1"/>
  <c r="CG912" i="1"/>
  <c r="AH912" i="1"/>
  <c r="Q912" i="1"/>
  <c r="AI912" i="1"/>
  <c r="AJ912" i="1"/>
  <c r="AK912" i="1"/>
  <c r="AL912" i="1"/>
  <c r="AM912" i="1"/>
  <c r="AN912" i="1"/>
  <c r="AO912" i="1"/>
  <c r="AQ912" i="1"/>
  <c r="AR912" i="1"/>
  <c r="AS912" i="1"/>
  <c r="R912" i="1"/>
  <c r="AU912" i="1"/>
  <c r="AW912" i="1"/>
  <c r="AX912" i="1"/>
  <c r="AY912" i="1"/>
  <c r="AZ912" i="1"/>
  <c r="BA912" i="1"/>
  <c r="V912" i="1"/>
  <c r="W912" i="1"/>
  <c r="X912" i="1"/>
  <c r="BB912" i="1"/>
  <c r="BC912" i="1"/>
  <c r="BD912" i="1"/>
  <c r="BE912" i="1"/>
  <c r="BF912" i="1"/>
  <c r="BG912" i="1"/>
  <c r="BH912" i="1"/>
  <c r="BI912" i="1"/>
  <c r="BJ912" i="1"/>
  <c r="BK912" i="1"/>
  <c r="BM912" i="1"/>
  <c r="BN912" i="1"/>
  <c r="BP912" i="1"/>
  <c r="BR912" i="1"/>
  <c r="BT912" i="1"/>
  <c r="BV912" i="1"/>
  <c r="BX912" i="1"/>
  <c r="BZ912" i="1"/>
  <c r="CB912" i="1"/>
  <c r="CC912" i="1"/>
  <c r="CE912" i="1"/>
  <c r="A913" i="1"/>
  <c r="B913" i="1"/>
  <c r="C913" i="1"/>
  <c r="D913" i="1"/>
  <c r="E913" i="1"/>
  <c r="F913" i="1"/>
  <c r="G913" i="1"/>
  <c r="H913" i="1"/>
  <c r="I913" i="1"/>
  <c r="J913" i="1"/>
  <c r="K913" i="1"/>
  <c r="L913" i="1"/>
  <c r="M913" i="1"/>
  <c r="N913" i="1"/>
  <c r="O913" i="1"/>
  <c r="P913" i="1"/>
  <c r="AT913" i="1"/>
  <c r="BL913" i="1"/>
  <c r="Y913" i="1"/>
  <c r="BO913" i="1"/>
  <c r="Z913" i="1"/>
  <c r="BQ913" i="1"/>
  <c r="AA913" i="1"/>
  <c r="BS913" i="1"/>
  <c r="AB913" i="1"/>
  <c r="BU913" i="1"/>
  <c r="AC913" i="1"/>
  <c r="BW913" i="1"/>
  <c r="AD913" i="1"/>
  <c r="BY913" i="1"/>
  <c r="AE913" i="1"/>
  <c r="CA913" i="1"/>
  <c r="AF913" i="1"/>
  <c r="CD913" i="1"/>
  <c r="AG913" i="1"/>
  <c r="CF913" i="1"/>
  <c r="CG913" i="1"/>
  <c r="AH913" i="1"/>
  <c r="Q913" i="1"/>
  <c r="AI913" i="1"/>
  <c r="AJ913" i="1"/>
  <c r="AK913" i="1"/>
  <c r="AL913" i="1"/>
  <c r="AM913" i="1"/>
  <c r="AN913" i="1"/>
  <c r="AO913" i="1"/>
  <c r="AQ913" i="1"/>
  <c r="AR913" i="1"/>
  <c r="AS913" i="1"/>
  <c r="R913" i="1"/>
  <c r="AU913" i="1"/>
  <c r="AW913" i="1"/>
  <c r="AX913" i="1"/>
  <c r="AY913" i="1"/>
  <c r="AZ913" i="1"/>
  <c r="BA913" i="1"/>
  <c r="V913" i="1"/>
  <c r="W913" i="1"/>
  <c r="X913" i="1"/>
  <c r="BB913" i="1"/>
  <c r="BC913" i="1"/>
  <c r="BD913" i="1"/>
  <c r="BE913" i="1"/>
  <c r="BF913" i="1"/>
  <c r="BG913" i="1"/>
  <c r="BH913" i="1"/>
  <c r="BI913" i="1"/>
  <c r="BJ913" i="1"/>
  <c r="BK913" i="1"/>
  <c r="BM913" i="1"/>
  <c r="BN913" i="1"/>
  <c r="BP913" i="1"/>
  <c r="BR913" i="1"/>
  <c r="BT913" i="1"/>
  <c r="BV913" i="1"/>
  <c r="BX913" i="1"/>
  <c r="BZ913" i="1"/>
  <c r="CB913" i="1"/>
  <c r="CC913" i="1"/>
  <c r="CE913" i="1"/>
  <c r="A914" i="1"/>
  <c r="B914" i="1"/>
  <c r="C914" i="1"/>
  <c r="D914" i="1"/>
  <c r="E914" i="1"/>
  <c r="F914" i="1"/>
  <c r="G914" i="1"/>
  <c r="H914" i="1"/>
  <c r="I914" i="1"/>
  <c r="J914" i="1"/>
  <c r="K914" i="1"/>
  <c r="L914" i="1"/>
  <c r="M914" i="1"/>
  <c r="N914" i="1"/>
  <c r="O914" i="1"/>
  <c r="P914" i="1"/>
  <c r="AT914" i="1"/>
  <c r="BL914" i="1"/>
  <c r="Y914" i="1"/>
  <c r="BO914" i="1"/>
  <c r="Z914" i="1"/>
  <c r="BQ914" i="1"/>
  <c r="AA914" i="1"/>
  <c r="BS914" i="1"/>
  <c r="AB914" i="1"/>
  <c r="BU914" i="1"/>
  <c r="AC914" i="1"/>
  <c r="BW914" i="1"/>
  <c r="AD914" i="1"/>
  <c r="BY914" i="1"/>
  <c r="AE914" i="1"/>
  <c r="CA914" i="1"/>
  <c r="AF914" i="1"/>
  <c r="CD914" i="1"/>
  <c r="AG914" i="1"/>
  <c r="CF914" i="1"/>
  <c r="CG914" i="1"/>
  <c r="AH914" i="1"/>
  <c r="Q914" i="1"/>
  <c r="AI914" i="1"/>
  <c r="AJ914" i="1"/>
  <c r="AK914" i="1"/>
  <c r="AL914" i="1"/>
  <c r="AM914" i="1"/>
  <c r="AN914" i="1"/>
  <c r="AO914" i="1"/>
  <c r="AQ914" i="1"/>
  <c r="AR914" i="1"/>
  <c r="AS914" i="1"/>
  <c r="R914" i="1"/>
  <c r="AU914" i="1"/>
  <c r="AW914" i="1"/>
  <c r="AX914" i="1"/>
  <c r="AY914" i="1"/>
  <c r="AZ914" i="1"/>
  <c r="BA914" i="1"/>
  <c r="V914" i="1"/>
  <c r="W914" i="1"/>
  <c r="BB914" i="1"/>
  <c r="BC914" i="1"/>
  <c r="BD914" i="1"/>
  <c r="BE914" i="1"/>
  <c r="BF914" i="1"/>
  <c r="BG914" i="1"/>
  <c r="BH914" i="1"/>
  <c r="BI914" i="1"/>
  <c r="BJ914" i="1"/>
  <c r="BK914" i="1"/>
  <c r="BM914" i="1"/>
  <c r="BN914" i="1"/>
  <c r="BP914" i="1"/>
  <c r="BR914" i="1"/>
  <c r="BT914" i="1"/>
  <c r="BV914" i="1"/>
  <c r="BX914" i="1"/>
  <c r="BZ914" i="1"/>
  <c r="CB914" i="1"/>
  <c r="CC914" i="1"/>
  <c r="CE914" i="1"/>
  <c r="A915" i="1"/>
  <c r="B915" i="1"/>
  <c r="C915" i="1"/>
  <c r="D915" i="1"/>
  <c r="E915" i="1"/>
  <c r="F915" i="1"/>
  <c r="G915" i="1"/>
  <c r="H915" i="1"/>
  <c r="I915" i="1"/>
  <c r="J915" i="1"/>
  <c r="K915" i="1"/>
  <c r="L915" i="1"/>
  <c r="M915" i="1"/>
  <c r="N915" i="1"/>
  <c r="O915" i="1"/>
  <c r="P915" i="1"/>
  <c r="AT915" i="1"/>
  <c r="BL915" i="1"/>
  <c r="BN915" i="1"/>
  <c r="Y915" i="1"/>
  <c r="BO915" i="1"/>
  <c r="BP915" i="1"/>
  <c r="Z915" i="1"/>
  <c r="BQ915" i="1"/>
  <c r="BR915" i="1"/>
  <c r="AA915" i="1"/>
  <c r="BS915" i="1"/>
  <c r="BT915" i="1"/>
  <c r="AB915" i="1"/>
  <c r="BU915" i="1"/>
  <c r="BV915" i="1"/>
  <c r="AC915" i="1"/>
  <c r="BW915" i="1"/>
  <c r="BX915" i="1"/>
  <c r="AD915" i="1"/>
  <c r="BY915" i="1"/>
  <c r="BZ915" i="1"/>
  <c r="AE915" i="1"/>
  <c r="CA915" i="1"/>
  <c r="AF915" i="1"/>
  <c r="CD915" i="1"/>
  <c r="AG915" i="1"/>
  <c r="CF915" i="1"/>
  <c r="CG915" i="1"/>
  <c r="AH915" i="1"/>
  <c r="Q915" i="1"/>
  <c r="AI915" i="1"/>
  <c r="AJ915" i="1"/>
  <c r="AK915" i="1"/>
  <c r="AL915" i="1"/>
  <c r="AM915" i="1"/>
  <c r="AN915" i="1"/>
  <c r="AO915" i="1"/>
  <c r="AQ915" i="1"/>
  <c r="AR915" i="1"/>
  <c r="AS915" i="1"/>
  <c r="R915" i="1"/>
  <c r="AU915" i="1"/>
  <c r="AW915" i="1"/>
  <c r="AX915" i="1"/>
  <c r="AY915" i="1"/>
  <c r="AZ915" i="1"/>
  <c r="BA915" i="1"/>
  <c r="V915" i="1"/>
  <c r="W915" i="1"/>
  <c r="X915" i="1"/>
  <c r="BB915" i="1"/>
  <c r="BC915" i="1"/>
  <c r="BD915" i="1"/>
  <c r="BE915" i="1"/>
  <c r="BF915" i="1"/>
  <c r="BG915" i="1"/>
  <c r="BH915" i="1"/>
  <c r="BI915" i="1"/>
  <c r="BJ915" i="1"/>
  <c r="BK915" i="1"/>
  <c r="BM915" i="1"/>
  <c r="CB915" i="1"/>
  <c r="CC915" i="1"/>
  <c r="CE915" i="1"/>
  <c r="A916" i="1"/>
  <c r="B916" i="1"/>
  <c r="C916" i="1"/>
  <c r="D916" i="1"/>
  <c r="E916" i="1"/>
  <c r="F916" i="1"/>
  <c r="G916" i="1"/>
  <c r="H916" i="1"/>
  <c r="I916" i="1"/>
  <c r="J916" i="1"/>
  <c r="K916" i="1"/>
  <c r="L916" i="1"/>
  <c r="M916" i="1"/>
  <c r="N916" i="1"/>
  <c r="O916" i="1"/>
  <c r="P916" i="1"/>
  <c r="AT916" i="1"/>
  <c r="BL916" i="1"/>
  <c r="BN916" i="1"/>
  <c r="Y916" i="1"/>
  <c r="BO916" i="1"/>
  <c r="BP916" i="1"/>
  <c r="Z916" i="1"/>
  <c r="BQ916" i="1"/>
  <c r="BR916" i="1"/>
  <c r="AA916" i="1"/>
  <c r="BS916" i="1"/>
  <c r="BT916" i="1"/>
  <c r="AB916" i="1"/>
  <c r="BU916" i="1"/>
  <c r="BV916" i="1"/>
  <c r="AC916" i="1"/>
  <c r="BW916" i="1"/>
  <c r="AD916" i="1"/>
  <c r="BY916" i="1"/>
  <c r="AE916" i="1"/>
  <c r="CA916" i="1"/>
  <c r="AF916" i="1"/>
  <c r="CD916" i="1"/>
  <c r="AG916" i="1"/>
  <c r="CF916" i="1"/>
  <c r="CG916" i="1"/>
  <c r="AH916" i="1"/>
  <c r="Q916" i="1"/>
  <c r="AI916" i="1"/>
  <c r="AJ916" i="1"/>
  <c r="AK916" i="1"/>
  <c r="AL916" i="1"/>
  <c r="AM916" i="1"/>
  <c r="AN916" i="1"/>
  <c r="AO916" i="1"/>
  <c r="AQ916" i="1"/>
  <c r="AR916" i="1"/>
  <c r="AS916" i="1"/>
  <c r="R916" i="1"/>
  <c r="AU916" i="1"/>
  <c r="AW916" i="1"/>
  <c r="AX916" i="1"/>
  <c r="AY916" i="1"/>
  <c r="AZ916" i="1"/>
  <c r="BA916" i="1"/>
  <c r="V916" i="1"/>
  <c r="X916" i="1"/>
  <c r="W916" i="1"/>
  <c r="BB916" i="1"/>
  <c r="BC916" i="1"/>
  <c r="BD916" i="1"/>
  <c r="BE916" i="1"/>
  <c r="BF916" i="1"/>
  <c r="BG916" i="1"/>
  <c r="BH916" i="1"/>
  <c r="BI916" i="1"/>
  <c r="BJ916" i="1"/>
  <c r="BK916" i="1"/>
  <c r="BM916" i="1"/>
  <c r="BX916" i="1"/>
  <c r="BZ916" i="1"/>
  <c r="CB916" i="1"/>
  <c r="CC916" i="1"/>
  <c r="CE916" i="1"/>
  <c r="A917" i="1"/>
  <c r="B917" i="1"/>
  <c r="C917" i="1"/>
  <c r="D917" i="1"/>
  <c r="E917" i="1"/>
  <c r="F917" i="1"/>
  <c r="G917" i="1"/>
  <c r="H917" i="1"/>
  <c r="I917" i="1"/>
  <c r="J917" i="1"/>
  <c r="K917" i="1"/>
  <c r="L917" i="1"/>
  <c r="M917" i="1"/>
  <c r="N917" i="1"/>
  <c r="O917" i="1"/>
  <c r="P917" i="1"/>
  <c r="AT917" i="1"/>
  <c r="BL917" i="1"/>
  <c r="BN917" i="1"/>
  <c r="Y917" i="1"/>
  <c r="BO917" i="1"/>
  <c r="BP917" i="1"/>
  <c r="Z917" i="1"/>
  <c r="BQ917" i="1"/>
  <c r="BR917" i="1"/>
  <c r="AA917" i="1"/>
  <c r="BS917" i="1"/>
  <c r="BT917" i="1"/>
  <c r="AB917" i="1"/>
  <c r="BU917" i="1"/>
  <c r="BV917" i="1"/>
  <c r="AC917" i="1"/>
  <c r="BW917" i="1"/>
  <c r="AD917" i="1"/>
  <c r="BY917" i="1"/>
  <c r="AE917" i="1"/>
  <c r="CA917" i="1"/>
  <c r="AF917" i="1"/>
  <c r="CD917" i="1"/>
  <c r="AG917" i="1"/>
  <c r="CF917" i="1"/>
  <c r="CG917" i="1"/>
  <c r="AH917" i="1"/>
  <c r="Q917" i="1"/>
  <c r="AI917" i="1"/>
  <c r="AJ917" i="1"/>
  <c r="AK917" i="1"/>
  <c r="AL917" i="1"/>
  <c r="AM917" i="1"/>
  <c r="AN917" i="1"/>
  <c r="AO917" i="1"/>
  <c r="AQ917" i="1"/>
  <c r="AR917" i="1"/>
  <c r="AS917" i="1"/>
  <c r="R917" i="1"/>
  <c r="AU917" i="1"/>
  <c r="AW917" i="1"/>
  <c r="AX917" i="1"/>
  <c r="AY917" i="1"/>
  <c r="AZ917" i="1"/>
  <c r="BA917" i="1"/>
  <c r="V917" i="1"/>
  <c r="W917" i="1"/>
  <c r="X917" i="1"/>
  <c r="BB917" i="1"/>
  <c r="BC917" i="1"/>
  <c r="BD917" i="1"/>
  <c r="BE917" i="1"/>
  <c r="BF917" i="1"/>
  <c r="BG917" i="1"/>
  <c r="BH917" i="1"/>
  <c r="BI917" i="1"/>
  <c r="BJ917" i="1"/>
  <c r="BK917" i="1"/>
  <c r="BM917" i="1"/>
  <c r="BX917" i="1"/>
  <c r="BZ917" i="1"/>
  <c r="CB917" i="1"/>
  <c r="CC917" i="1"/>
  <c r="CE917" i="1"/>
  <c r="BS3" i="9"/>
  <c r="BW3" i="9"/>
  <c r="BS4" i="9"/>
  <c r="BW4" i="9"/>
  <c r="BS5" i="9"/>
  <c r="BW5" i="9"/>
  <c r="BS6" i="9"/>
  <c r="BW6" i="9"/>
  <c r="BS7" i="9"/>
  <c r="BW7" i="9"/>
  <c r="BS8" i="9"/>
  <c r="BW8" i="9"/>
  <c r="BS9" i="9"/>
  <c r="BW9" i="9"/>
  <c r="BS10" i="9"/>
  <c r="BW10" i="9"/>
  <c r="BS11" i="9"/>
  <c r="BW11" i="9"/>
  <c r="BS12" i="9"/>
  <c r="BW12" i="9"/>
  <c r="BS13" i="9"/>
  <c r="BW13" i="9"/>
  <c r="BS14" i="9"/>
  <c r="BW14" i="9"/>
  <c r="BS15" i="9"/>
  <c r="BW15" i="9"/>
  <c r="BS16" i="9"/>
  <c r="BW16" i="9"/>
  <c r="BS17" i="9"/>
  <c r="BW17" i="9"/>
  <c r="BS18" i="9"/>
  <c r="BW18" i="9"/>
  <c r="BS19" i="9"/>
  <c r="BW19" i="9"/>
  <c r="BS20" i="9"/>
  <c r="BW20" i="9"/>
  <c r="BS21" i="9"/>
  <c r="BW21" i="9"/>
  <c r="BS22" i="9"/>
  <c r="BW22" i="9"/>
  <c r="BS23" i="9"/>
  <c r="BW23" i="9"/>
  <c r="BS24" i="9"/>
  <c r="BW24" i="9"/>
  <c r="BS25" i="9"/>
  <c r="BW25" i="9"/>
  <c r="BS26" i="9"/>
  <c r="BW26" i="9"/>
  <c r="BS27" i="9"/>
  <c r="BW27" i="9"/>
  <c r="BS28" i="9"/>
  <c r="BW28" i="9"/>
  <c r="BS29" i="9"/>
  <c r="BW29" i="9"/>
  <c r="BS30" i="9"/>
  <c r="BW30" i="9"/>
  <c r="BS31" i="9"/>
  <c r="BW31" i="9"/>
  <c r="BS32" i="9"/>
  <c r="BW32" i="9"/>
  <c r="BS33" i="9"/>
  <c r="BW33" i="9"/>
  <c r="BS34" i="9"/>
  <c r="BW34" i="9"/>
  <c r="BS35" i="9"/>
  <c r="BW35" i="9"/>
  <c r="BS36" i="9"/>
  <c r="BW36" i="9"/>
  <c r="BS37" i="9"/>
  <c r="BW37" i="9"/>
  <c r="BS38" i="9"/>
  <c r="BW38" i="9"/>
  <c r="BS39" i="9"/>
  <c r="BW39" i="9"/>
  <c r="BS40" i="9"/>
  <c r="BW40" i="9"/>
  <c r="BS41" i="9"/>
  <c r="BW41" i="9"/>
  <c r="BS42" i="9"/>
  <c r="BW42" i="9"/>
  <c r="BS43" i="9"/>
  <c r="BW43" i="9"/>
  <c r="BS44" i="9"/>
  <c r="BW44" i="9"/>
  <c r="BS45" i="9"/>
  <c r="BW45" i="9"/>
  <c r="BS46" i="9"/>
  <c r="BW46" i="9"/>
  <c r="BS47" i="9"/>
  <c r="BW47" i="9"/>
  <c r="BS48" i="9"/>
  <c r="BW48" i="9"/>
  <c r="BS49" i="9"/>
  <c r="BW49" i="9"/>
  <c r="BS50" i="9"/>
  <c r="BW50" i="9"/>
  <c r="BS51" i="9"/>
  <c r="BW51" i="9"/>
  <c r="BS52" i="9"/>
  <c r="BW52" i="9"/>
  <c r="BS53" i="9"/>
  <c r="BW53" i="9"/>
  <c r="BS54" i="9"/>
  <c r="BW54" i="9"/>
  <c r="BS55" i="9"/>
  <c r="BW55" i="9"/>
  <c r="BS56" i="9"/>
  <c r="BW56" i="9"/>
  <c r="BS57" i="9"/>
  <c r="BW57" i="9"/>
  <c r="BS58" i="9"/>
  <c r="BW58" i="9"/>
  <c r="BS59" i="9"/>
  <c r="BW59" i="9"/>
  <c r="BS60" i="9"/>
  <c r="BW60" i="9"/>
  <c r="BS61" i="9"/>
  <c r="BW61" i="9"/>
  <c r="BS62" i="9"/>
  <c r="BW62" i="9"/>
  <c r="BS63" i="9"/>
  <c r="BW63" i="9"/>
  <c r="BS64" i="9"/>
  <c r="BW64" i="9"/>
  <c r="BS65" i="9"/>
  <c r="BW65" i="9"/>
  <c r="BS66" i="9"/>
  <c r="BW66" i="9"/>
  <c r="BS67" i="9"/>
  <c r="BW67" i="9"/>
  <c r="BS68" i="9"/>
  <c r="BW68" i="9"/>
  <c r="BS69" i="9"/>
  <c r="BW69" i="9"/>
  <c r="BS70" i="9"/>
  <c r="BW70" i="9"/>
  <c r="BS71" i="9"/>
  <c r="BW71" i="9"/>
  <c r="BS72" i="9"/>
  <c r="BW72" i="9"/>
  <c r="BS73" i="9"/>
  <c r="BW73" i="9"/>
  <c r="BS74" i="9"/>
  <c r="BW74" i="9"/>
  <c r="BS75" i="9"/>
  <c r="BW75" i="9"/>
  <c r="BS76" i="9"/>
  <c r="BW76" i="9"/>
  <c r="BS77" i="9"/>
  <c r="BW77" i="9"/>
  <c r="BS78" i="9"/>
  <c r="BW78" i="9"/>
  <c r="BS79" i="9"/>
  <c r="BW79" i="9"/>
  <c r="BS80" i="9"/>
  <c r="BW80" i="9"/>
  <c r="BS81" i="9"/>
  <c r="BW81" i="9"/>
  <c r="BS82" i="9"/>
  <c r="BW82" i="9"/>
  <c r="BS83" i="9"/>
  <c r="BW83" i="9"/>
  <c r="BS84" i="9"/>
  <c r="BW84" i="9"/>
  <c r="BS85" i="9"/>
  <c r="BW85" i="9"/>
  <c r="BS86" i="9"/>
  <c r="BW86" i="9"/>
  <c r="BS87" i="9"/>
  <c r="BW87" i="9"/>
  <c r="BS88" i="9"/>
  <c r="BW88" i="9"/>
  <c r="BS89" i="9"/>
  <c r="BW89" i="9"/>
  <c r="BS90" i="9"/>
  <c r="BW90" i="9"/>
  <c r="BS91" i="9"/>
  <c r="BW91" i="9"/>
  <c r="BS92" i="9"/>
  <c r="BW92" i="9"/>
  <c r="BS93" i="9"/>
  <c r="BW93" i="9"/>
  <c r="BS94" i="9"/>
  <c r="BW94" i="9"/>
  <c r="BS95" i="9"/>
  <c r="BW95" i="9"/>
  <c r="BS96" i="9"/>
  <c r="BW96" i="9"/>
  <c r="BS97" i="9"/>
  <c r="BW97" i="9"/>
  <c r="BS98" i="9"/>
  <c r="BW98" i="9"/>
  <c r="BS99" i="9"/>
  <c r="BW99" i="9"/>
  <c r="BS100" i="9"/>
  <c r="BW100" i="9"/>
  <c r="BS101" i="9"/>
  <c r="BW101" i="9"/>
  <c r="BS102" i="9"/>
  <c r="BW102" i="9"/>
  <c r="BS103" i="9"/>
  <c r="BW103" i="9"/>
  <c r="BS104" i="9"/>
  <c r="BW104" i="9"/>
  <c r="BS105" i="9"/>
  <c r="BW105" i="9"/>
  <c r="BS106" i="9"/>
  <c r="BW106" i="9"/>
  <c r="BS107" i="9"/>
  <c r="BW107" i="9"/>
  <c r="BS108" i="9"/>
  <c r="BW108" i="9"/>
  <c r="BS109" i="9"/>
  <c r="BW109" i="9"/>
  <c r="BS110" i="9"/>
  <c r="BW110" i="9"/>
  <c r="BS111" i="9"/>
  <c r="BW111" i="9"/>
  <c r="BS112" i="9"/>
  <c r="BW112" i="9"/>
  <c r="BS113" i="9"/>
  <c r="BW113" i="9"/>
  <c r="BS114" i="9"/>
  <c r="BW114" i="9"/>
  <c r="BS115" i="9"/>
  <c r="BW115" i="9"/>
  <c r="BS116" i="9"/>
  <c r="BW116" i="9"/>
  <c r="BS117" i="9"/>
  <c r="BW117" i="9"/>
  <c r="BS118" i="9"/>
  <c r="BW118" i="9"/>
  <c r="BS119" i="9"/>
  <c r="BW119" i="9"/>
  <c r="BS120" i="9"/>
  <c r="BW120" i="9"/>
  <c r="BS121" i="9"/>
  <c r="BW121" i="9"/>
  <c r="BS122" i="9"/>
  <c r="BW122" i="9"/>
  <c r="BS123" i="9"/>
  <c r="BW123" i="9"/>
  <c r="BS124" i="9"/>
  <c r="BW124" i="9"/>
  <c r="BS125" i="9"/>
  <c r="BW125" i="9"/>
  <c r="BS126" i="9"/>
  <c r="BW126" i="9"/>
  <c r="BS127" i="9"/>
  <c r="BW127" i="9"/>
  <c r="BS128" i="9"/>
  <c r="BW128" i="9"/>
  <c r="BS129" i="9"/>
  <c r="BW129" i="9"/>
  <c r="BS130" i="9"/>
  <c r="BW130" i="9"/>
  <c r="BS131" i="9"/>
  <c r="BW131" i="9"/>
  <c r="BS132" i="9"/>
  <c r="BW132" i="9"/>
  <c r="BS133" i="9"/>
  <c r="BW133" i="9"/>
  <c r="BS134" i="9"/>
  <c r="BW134" i="9"/>
  <c r="BS135" i="9"/>
  <c r="BW135" i="9"/>
  <c r="BS136" i="9"/>
  <c r="BW136" i="9"/>
  <c r="BS137" i="9"/>
  <c r="BW137" i="9"/>
  <c r="BS138" i="9"/>
  <c r="BW138" i="9"/>
  <c r="BS139" i="9"/>
  <c r="BW139" i="9"/>
  <c r="BS140" i="9"/>
  <c r="BW140" i="9"/>
  <c r="BS141" i="9"/>
  <c r="BW141" i="9"/>
  <c r="BS142" i="9"/>
  <c r="BW142" i="9"/>
  <c r="BS143" i="9"/>
  <c r="BW143" i="9"/>
  <c r="BS144" i="9"/>
  <c r="BW144" i="9"/>
  <c r="BS145" i="9"/>
  <c r="BW145" i="9"/>
  <c r="BS146" i="9"/>
  <c r="BW146" i="9"/>
  <c r="BS147" i="9"/>
  <c r="BW147" i="9"/>
  <c r="BS148" i="9"/>
  <c r="BW148" i="9"/>
  <c r="BS149" i="9"/>
  <c r="BW149" i="9"/>
  <c r="BS150" i="9"/>
  <c r="BW150" i="9"/>
  <c r="BS151" i="9"/>
  <c r="BW151" i="9"/>
  <c r="BS152" i="9"/>
  <c r="BW152" i="9"/>
  <c r="BS153" i="9"/>
  <c r="BW153" i="9"/>
  <c r="BS154" i="9"/>
  <c r="BW154" i="9"/>
  <c r="BS155" i="9"/>
  <c r="BW155" i="9"/>
  <c r="BS156" i="9"/>
  <c r="BW156" i="9"/>
  <c r="BS157" i="9"/>
  <c r="BW157" i="9"/>
  <c r="BS158" i="9"/>
  <c r="BW158" i="9"/>
  <c r="BS159" i="9"/>
  <c r="BW159" i="9"/>
  <c r="BS160" i="9"/>
  <c r="BW160" i="9"/>
  <c r="BS161" i="9"/>
  <c r="BW161" i="9"/>
  <c r="BS162" i="9"/>
  <c r="BW162" i="9"/>
  <c r="BS163" i="9"/>
  <c r="BW163" i="9"/>
  <c r="BS164" i="9"/>
  <c r="BW164" i="9"/>
  <c r="BS165" i="9"/>
  <c r="BW165" i="9"/>
  <c r="BS166" i="9"/>
  <c r="BW166" i="9"/>
  <c r="BS167" i="9"/>
  <c r="BW167" i="9"/>
  <c r="BS168" i="9"/>
  <c r="BW168" i="9"/>
  <c r="BS169" i="9"/>
  <c r="BW169" i="9"/>
  <c r="BS170" i="9"/>
  <c r="BW170" i="9"/>
  <c r="BS171" i="9"/>
  <c r="BW171" i="9"/>
  <c r="BS172" i="9"/>
  <c r="BW172" i="9"/>
  <c r="BS173" i="9"/>
  <c r="BW173" i="9"/>
  <c r="BS174" i="9"/>
  <c r="BW174" i="9"/>
  <c r="BS175" i="9"/>
  <c r="BW175" i="9"/>
  <c r="BS176" i="9"/>
  <c r="BW176" i="9"/>
  <c r="BS177" i="9"/>
  <c r="BW177" i="9"/>
  <c r="BS178" i="9"/>
  <c r="BW178" i="9"/>
  <c r="BS179" i="9"/>
  <c r="BW179" i="9"/>
  <c r="BS180" i="9"/>
  <c r="BW180" i="9"/>
  <c r="BS181" i="9"/>
  <c r="BW181" i="9"/>
  <c r="BS182" i="9"/>
  <c r="BW182" i="9"/>
  <c r="BS183" i="9"/>
  <c r="BW183" i="9"/>
  <c r="BS184" i="9"/>
  <c r="BW184" i="9"/>
  <c r="BS185" i="9"/>
  <c r="BW185" i="9"/>
  <c r="BS186" i="9"/>
  <c r="BW186" i="9"/>
  <c r="BS187" i="9"/>
  <c r="BW187" i="9"/>
  <c r="BS188" i="9"/>
  <c r="BW188" i="9"/>
  <c r="BS189" i="9"/>
  <c r="BW189" i="9"/>
  <c r="BS190" i="9"/>
  <c r="BW190" i="9"/>
  <c r="BS191" i="9"/>
  <c r="BW191" i="9"/>
  <c r="BS192" i="9"/>
  <c r="BW192" i="9"/>
  <c r="BS193" i="9"/>
  <c r="BW193" i="9"/>
  <c r="BS194" i="9"/>
  <c r="BW194" i="9"/>
  <c r="BS195" i="9"/>
  <c r="BW195" i="9"/>
  <c r="BS196" i="9"/>
  <c r="BW196" i="9"/>
  <c r="BS197" i="9"/>
  <c r="BW197" i="9"/>
  <c r="BS198" i="9"/>
  <c r="BW198" i="9"/>
  <c r="BS199" i="9"/>
  <c r="BW199" i="9"/>
  <c r="BS200" i="9"/>
  <c r="BW200" i="9"/>
  <c r="BS201" i="9"/>
  <c r="BW201" i="9"/>
  <c r="BS202" i="9"/>
  <c r="BW202" i="9"/>
  <c r="BS203" i="9"/>
  <c r="BW203" i="9"/>
  <c r="BS204" i="9"/>
  <c r="BW204" i="9"/>
  <c r="BS205" i="9"/>
  <c r="BW205" i="9"/>
  <c r="BS206" i="9"/>
  <c r="BW206" i="9"/>
  <c r="BS207" i="9"/>
  <c r="BW207" i="9"/>
  <c r="BS208" i="9"/>
  <c r="BW208" i="9"/>
  <c r="BS209" i="9"/>
  <c r="BW209" i="9"/>
  <c r="BS210" i="9"/>
  <c r="BW210" i="9"/>
  <c r="BS211" i="9"/>
  <c r="BW211" i="9"/>
  <c r="BS212" i="9"/>
  <c r="BW212" i="9"/>
  <c r="BS213" i="9"/>
  <c r="BW213" i="9"/>
  <c r="BS214" i="9"/>
  <c r="BW214" i="9"/>
  <c r="BS215" i="9"/>
  <c r="BW215" i="9"/>
  <c r="BS216" i="9"/>
  <c r="BW216" i="9"/>
  <c r="BS217" i="9"/>
  <c r="BW217" i="9"/>
  <c r="BS218" i="9"/>
  <c r="BW218" i="9"/>
  <c r="BS219" i="9"/>
  <c r="BW219" i="9"/>
  <c r="BS220" i="9"/>
  <c r="BW220" i="9"/>
  <c r="BS221" i="9"/>
  <c r="BW221" i="9"/>
  <c r="BS222" i="9"/>
  <c r="BW222" i="9"/>
  <c r="BS223" i="9"/>
  <c r="BW223" i="9"/>
  <c r="BS224" i="9"/>
  <c r="BW224" i="9"/>
  <c r="BS225" i="9"/>
  <c r="BW225" i="9"/>
  <c r="BS226" i="9"/>
  <c r="BW226" i="9"/>
  <c r="BS227" i="9"/>
  <c r="BW227" i="9"/>
  <c r="BS228" i="9"/>
  <c r="BW228" i="9"/>
  <c r="BS229" i="9"/>
  <c r="BW229" i="9"/>
  <c r="BS230" i="9"/>
  <c r="BW230" i="9"/>
  <c r="BS231" i="9"/>
  <c r="BW231" i="9"/>
  <c r="BS232" i="9"/>
  <c r="BW232" i="9"/>
  <c r="BS233" i="9"/>
  <c r="BW233" i="9"/>
  <c r="BS234" i="9"/>
  <c r="BW234" i="9"/>
  <c r="BS235" i="9"/>
  <c r="BW235" i="9"/>
  <c r="BS236" i="9"/>
  <c r="BW236" i="9"/>
  <c r="BS237" i="9"/>
  <c r="BW237" i="9"/>
  <c r="BS238" i="9"/>
  <c r="BW238" i="9"/>
  <c r="BS239" i="9"/>
  <c r="BW239" i="9"/>
  <c r="BS240" i="9"/>
  <c r="BW240" i="9"/>
  <c r="BS241" i="9"/>
  <c r="BW241" i="9"/>
  <c r="BS242" i="9"/>
  <c r="BW242" i="9"/>
  <c r="BS243" i="9"/>
  <c r="BW243" i="9"/>
  <c r="BS244" i="9"/>
  <c r="BW244" i="9"/>
  <c r="BS245" i="9"/>
  <c r="BW245" i="9"/>
  <c r="BS246" i="9"/>
  <c r="BW246" i="9"/>
  <c r="BS247" i="9"/>
  <c r="BW247" i="9"/>
  <c r="BS248" i="9"/>
  <c r="BW248" i="9"/>
  <c r="BS249" i="9"/>
  <c r="BW249" i="9"/>
  <c r="BS250" i="9"/>
  <c r="BW250" i="9"/>
  <c r="BS251" i="9"/>
  <c r="BW251" i="9"/>
  <c r="BS252" i="9"/>
  <c r="BW252" i="9"/>
  <c r="BS253" i="9"/>
  <c r="BW253" i="9"/>
  <c r="BS254" i="9"/>
  <c r="BW254" i="9"/>
  <c r="BS255" i="9"/>
  <c r="BW255" i="9"/>
  <c r="BS256" i="9"/>
  <c r="BW256" i="9"/>
  <c r="BS257" i="9"/>
  <c r="BW257" i="9"/>
  <c r="BS258" i="9"/>
  <c r="BW258" i="9"/>
  <c r="BS259" i="9"/>
  <c r="BW259" i="9"/>
  <c r="BS260" i="9"/>
  <c r="BW260" i="9"/>
  <c r="BS261" i="9"/>
  <c r="BW261" i="9"/>
  <c r="BS262" i="9"/>
  <c r="BW262" i="9"/>
  <c r="BS263" i="9"/>
  <c r="BW263" i="9"/>
  <c r="BS264" i="9"/>
  <c r="BW264" i="9"/>
  <c r="BS265" i="9"/>
  <c r="BW265" i="9"/>
  <c r="BS266" i="9"/>
  <c r="BW266" i="9"/>
  <c r="BS267" i="9"/>
  <c r="BW267" i="9"/>
  <c r="BS268" i="9"/>
  <c r="BW268" i="9"/>
  <c r="BS269" i="9"/>
  <c r="BW269" i="9"/>
  <c r="BS270" i="9"/>
  <c r="BW270" i="9"/>
  <c r="BS271" i="9"/>
  <c r="BW271" i="9"/>
  <c r="BS272" i="9"/>
  <c r="BW272" i="9"/>
  <c r="BS273" i="9"/>
  <c r="BW273" i="9"/>
  <c r="BS274" i="9"/>
  <c r="BW274" i="9"/>
  <c r="BS275" i="9"/>
  <c r="BW275" i="9"/>
  <c r="BS276" i="9"/>
  <c r="BW276" i="9"/>
  <c r="BS277" i="9"/>
  <c r="BW277" i="9"/>
  <c r="BS278" i="9"/>
  <c r="BW278" i="9"/>
  <c r="BS279" i="9"/>
  <c r="BW279" i="9"/>
  <c r="BS280" i="9"/>
  <c r="BW280" i="9"/>
  <c r="BS281" i="9"/>
  <c r="BW281" i="9"/>
  <c r="BS282" i="9"/>
  <c r="BW282" i="9"/>
  <c r="BS283" i="9"/>
  <c r="BW283" i="9"/>
  <c r="BS284" i="9"/>
  <c r="BW284" i="9"/>
  <c r="BS285" i="9"/>
  <c r="BW285" i="9"/>
  <c r="BS286" i="9"/>
  <c r="BW286" i="9"/>
  <c r="BS287" i="9"/>
  <c r="BW287" i="9"/>
  <c r="BS288" i="9"/>
  <c r="BW288" i="9"/>
  <c r="BS289" i="9"/>
  <c r="BW289" i="9"/>
  <c r="BS290" i="9"/>
  <c r="BW290" i="9"/>
  <c r="BS291" i="9"/>
  <c r="BW291" i="9"/>
  <c r="BS292" i="9"/>
  <c r="BW292" i="9"/>
  <c r="BS293" i="9"/>
  <c r="BW293" i="9"/>
  <c r="BS294" i="9"/>
  <c r="BW294" i="9"/>
  <c r="BS295" i="9"/>
  <c r="BW295" i="9"/>
  <c r="BS296" i="9"/>
  <c r="BW296" i="9"/>
  <c r="BS297" i="9"/>
  <c r="BW297" i="9"/>
  <c r="BS298" i="9"/>
  <c r="BW298" i="9"/>
  <c r="BS299" i="9"/>
  <c r="BW299" i="9"/>
  <c r="BS300" i="9"/>
  <c r="BW300" i="9"/>
  <c r="BS301" i="9"/>
  <c r="BW301" i="9"/>
  <c r="BS302" i="9"/>
  <c r="BW302" i="9"/>
  <c r="BS303" i="9"/>
  <c r="BW303" i="9"/>
  <c r="BS304" i="9"/>
  <c r="BW304" i="9"/>
  <c r="BS305" i="9"/>
  <c r="BW305" i="9"/>
  <c r="BS306" i="9"/>
  <c r="BW306" i="9"/>
  <c r="BS307" i="9"/>
  <c r="BW307" i="9"/>
  <c r="BS308" i="9"/>
  <c r="BW308" i="9"/>
  <c r="BS309" i="9"/>
  <c r="BW309" i="9"/>
  <c r="BS310" i="9"/>
  <c r="BW310" i="9"/>
  <c r="BS311" i="9"/>
  <c r="BW311" i="9"/>
  <c r="BS312" i="9"/>
  <c r="BW312" i="9"/>
  <c r="BS313" i="9"/>
  <c r="BW313" i="9"/>
  <c r="BS314" i="9"/>
  <c r="BW314" i="9"/>
  <c r="BS315" i="9"/>
  <c r="BW315" i="9"/>
  <c r="BS316" i="9"/>
  <c r="BW316" i="9"/>
  <c r="BS317" i="9"/>
  <c r="BW317" i="9"/>
  <c r="BS318" i="9"/>
  <c r="BW318" i="9"/>
  <c r="BS319" i="9"/>
  <c r="BW319" i="9"/>
  <c r="BS320" i="9"/>
  <c r="BW320" i="9"/>
  <c r="BS321" i="9"/>
  <c r="BW321" i="9"/>
  <c r="BS322" i="9"/>
  <c r="BW322" i="9"/>
  <c r="BS323" i="9"/>
  <c r="BW323" i="9"/>
  <c r="BS324" i="9"/>
  <c r="BW324" i="9"/>
  <c r="BS325" i="9"/>
  <c r="BW325" i="9"/>
  <c r="BS326" i="9"/>
  <c r="BW326" i="9"/>
  <c r="BS327" i="9"/>
  <c r="BW327" i="9"/>
  <c r="BS328" i="9"/>
  <c r="BW328" i="9"/>
  <c r="BS329" i="9"/>
  <c r="BW329" i="9"/>
  <c r="BS330" i="9"/>
  <c r="BW330" i="9"/>
  <c r="BS331" i="9"/>
  <c r="BW331" i="9"/>
  <c r="BS332" i="9"/>
  <c r="BW332" i="9"/>
  <c r="BS333" i="9"/>
  <c r="BW333" i="9"/>
  <c r="BS334" i="9"/>
  <c r="BW334" i="9"/>
  <c r="BS335" i="9"/>
  <c r="BW335" i="9"/>
  <c r="BS336" i="9"/>
  <c r="BW336" i="9"/>
  <c r="BS337" i="9"/>
  <c r="BW337" i="9"/>
  <c r="BS338" i="9"/>
  <c r="BW338" i="9"/>
  <c r="BS339" i="9"/>
  <c r="BW339" i="9"/>
  <c r="BS340" i="9"/>
  <c r="BW340" i="9"/>
  <c r="BS341" i="9"/>
  <c r="BW341" i="9"/>
  <c r="BS342" i="9"/>
  <c r="BW342" i="9"/>
  <c r="BS343" i="9"/>
  <c r="BW343" i="9"/>
  <c r="BS344" i="9"/>
  <c r="BW344" i="9"/>
  <c r="BS345" i="9"/>
  <c r="BW345" i="9"/>
  <c r="BS346" i="9"/>
  <c r="BW346" i="9"/>
  <c r="BS347" i="9"/>
  <c r="BW347" i="9"/>
  <c r="BS348" i="9"/>
  <c r="BW348" i="9"/>
  <c r="BS349" i="9"/>
  <c r="BW349" i="9"/>
  <c r="BS350" i="9"/>
  <c r="BW350" i="9"/>
  <c r="BS351" i="9"/>
  <c r="BW351" i="9"/>
  <c r="BS352" i="9"/>
  <c r="BW352" i="9"/>
  <c r="BS353" i="9"/>
  <c r="BW353" i="9"/>
  <c r="BS354" i="9"/>
  <c r="BW354" i="9"/>
  <c r="BS355" i="9"/>
  <c r="BW355" i="9"/>
  <c r="BS356" i="9"/>
  <c r="BW356" i="9"/>
  <c r="BS357" i="9"/>
  <c r="BW357" i="9"/>
  <c r="BS358" i="9"/>
  <c r="BW358" i="9"/>
  <c r="BS359" i="9"/>
  <c r="BW359" i="9"/>
  <c r="BS360" i="9"/>
  <c r="BW360" i="9"/>
  <c r="BS361" i="9"/>
  <c r="BW361" i="9"/>
  <c r="BS362" i="9"/>
  <c r="BW362" i="9"/>
  <c r="BS363" i="9"/>
  <c r="BW363" i="9"/>
  <c r="BS364" i="9"/>
  <c r="BW364" i="9"/>
  <c r="BS365" i="9"/>
  <c r="BW365" i="9"/>
  <c r="BS366" i="9"/>
  <c r="BW366" i="9"/>
  <c r="BS367" i="9"/>
  <c r="BW367" i="9"/>
  <c r="BS368" i="9"/>
  <c r="BW368" i="9"/>
  <c r="BS369" i="9"/>
  <c r="BW369" i="9"/>
  <c r="BS370" i="9"/>
  <c r="BW370" i="9"/>
  <c r="BS371" i="9"/>
  <c r="BW371" i="9"/>
  <c r="BS372" i="9"/>
  <c r="BW372" i="9"/>
  <c r="BS373" i="9"/>
  <c r="BW373" i="9"/>
  <c r="BS374" i="9"/>
  <c r="BW374" i="9"/>
  <c r="BS375" i="9"/>
  <c r="BW375" i="9"/>
  <c r="BS376" i="9"/>
  <c r="BW376" i="9"/>
  <c r="BS377" i="9"/>
  <c r="BW377" i="9"/>
  <c r="BS378" i="9"/>
  <c r="BW378" i="9"/>
  <c r="BS379" i="9"/>
  <c r="BW379" i="9"/>
  <c r="BS380" i="9"/>
  <c r="BW380" i="9"/>
  <c r="BS381" i="9"/>
  <c r="BW381" i="9"/>
  <c r="BS382" i="9"/>
  <c r="BW382" i="9"/>
  <c r="BS383" i="9"/>
  <c r="BW383" i="9"/>
  <c r="BS384" i="9"/>
  <c r="BW384" i="9"/>
  <c r="BS385" i="9"/>
  <c r="BW385" i="9"/>
  <c r="BS386" i="9"/>
  <c r="BW386" i="9"/>
  <c r="BS387" i="9"/>
  <c r="BW387" i="9"/>
  <c r="BS388" i="9"/>
  <c r="BW388" i="9"/>
  <c r="BS389" i="9"/>
  <c r="BW389" i="9"/>
  <c r="BS390" i="9"/>
  <c r="BW390" i="9"/>
  <c r="BS391" i="9"/>
  <c r="BW391" i="9"/>
  <c r="BS392" i="9"/>
  <c r="BW392" i="9"/>
  <c r="BS393" i="9"/>
  <c r="BW393" i="9"/>
  <c r="BS394" i="9"/>
  <c r="BW394" i="9"/>
  <c r="BS395" i="9"/>
  <c r="BW395" i="9"/>
  <c r="BS396" i="9"/>
  <c r="BW396" i="9"/>
  <c r="BS397" i="9"/>
  <c r="BW397" i="9"/>
  <c r="BS398" i="9"/>
  <c r="BW398" i="9"/>
  <c r="BS399" i="9"/>
  <c r="BW399" i="9"/>
  <c r="BS400" i="9"/>
  <c r="BW400" i="9"/>
  <c r="BS401" i="9"/>
  <c r="BW401" i="9"/>
  <c r="BS402" i="9"/>
  <c r="BW402" i="9"/>
  <c r="BS403" i="9"/>
  <c r="BW403" i="9"/>
  <c r="BS404" i="9"/>
  <c r="BW404" i="9"/>
  <c r="BS405" i="9"/>
  <c r="BW405" i="9"/>
  <c r="BS406" i="9"/>
  <c r="BW406" i="9"/>
  <c r="BS407" i="9"/>
  <c r="BW407" i="9"/>
  <c r="BS408" i="9"/>
  <c r="BW408" i="9"/>
  <c r="BS409" i="9"/>
  <c r="BW409" i="9"/>
  <c r="BS410" i="9"/>
  <c r="BW410" i="9"/>
  <c r="BS411" i="9"/>
  <c r="BW411" i="9"/>
  <c r="BS412" i="9"/>
  <c r="BW412" i="9"/>
  <c r="BS413" i="9"/>
  <c r="BW413" i="9"/>
  <c r="BS414" i="9"/>
  <c r="BW414" i="9"/>
  <c r="BS415" i="9"/>
  <c r="BW415" i="9"/>
  <c r="BS416" i="9"/>
  <c r="BW416" i="9"/>
  <c r="BS417" i="9"/>
  <c r="BW417" i="9"/>
  <c r="BS418" i="9"/>
  <c r="BW418" i="9"/>
  <c r="BS419" i="9"/>
  <c r="BW419" i="9"/>
  <c r="BS420" i="9"/>
  <c r="BW420" i="9"/>
  <c r="BS421" i="9"/>
  <c r="BW421" i="9"/>
  <c r="BS422" i="9"/>
  <c r="BW422" i="9"/>
  <c r="BS423" i="9"/>
  <c r="BW423" i="9"/>
  <c r="BS424" i="9"/>
  <c r="BW424" i="9"/>
  <c r="BS425" i="9"/>
  <c r="BW425" i="9"/>
  <c r="BS426" i="9"/>
  <c r="BW426" i="9"/>
  <c r="BS427" i="9"/>
  <c r="BW427" i="9"/>
  <c r="BS428" i="9"/>
  <c r="BW428" i="9"/>
  <c r="BS429" i="9"/>
  <c r="BW429" i="9"/>
  <c r="BS430" i="9"/>
  <c r="BW430" i="9"/>
  <c r="BS431" i="9"/>
  <c r="BW431" i="9"/>
  <c r="BS432" i="9"/>
  <c r="BW432" i="9"/>
  <c r="BS433" i="9"/>
  <c r="BW433" i="9"/>
  <c r="BS434" i="9"/>
  <c r="BW434" i="9"/>
  <c r="BS435" i="9"/>
  <c r="BW435" i="9"/>
  <c r="BS436" i="9"/>
  <c r="BW436" i="9"/>
  <c r="BS437" i="9"/>
  <c r="BW437" i="9"/>
  <c r="BS438" i="9"/>
  <c r="BW438" i="9"/>
  <c r="BS439" i="9"/>
  <c r="BW439" i="9"/>
  <c r="BS440" i="9"/>
  <c r="BW440" i="9"/>
  <c r="BS441" i="9"/>
  <c r="BW441" i="9"/>
  <c r="BS442" i="9"/>
  <c r="BW442" i="9"/>
  <c r="BS443" i="9"/>
  <c r="BW443" i="9"/>
  <c r="BS444" i="9"/>
  <c r="BW444" i="9"/>
  <c r="BS445" i="9"/>
  <c r="BW445" i="9"/>
  <c r="BS446" i="9"/>
  <c r="BW446" i="9"/>
  <c r="BS447" i="9"/>
  <c r="BW447" i="9"/>
  <c r="BS448" i="9"/>
  <c r="BW448" i="9"/>
  <c r="BS449" i="9"/>
  <c r="BW449" i="9"/>
  <c r="BS450" i="9"/>
  <c r="BW450" i="9"/>
  <c r="BS451" i="9"/>
  <c r="BW451" i="9"/>
  <c r="BS452" i="9"/>
  <c r="BW452" i="9"/>
  <c r="BS453" i="9"/>
  <c r="BW453" i="9"/>
  <c r="BS454" i="9"/>
  <c r="BW454" i="9"/>
  <c r="BS455" i="9"/>
  <c r="BW455" i="9"/>
  <c r="BS456" i="9"/>
  <c r="BW456" i="9"/>
  <c r="BS457" i="9"/>
  <c r="BW457" i="9"/>
  <c r="BS458" i="9"/>
  <c r="BW458" i="9"/>
  <c r="BS459" i="9"/>
  <c r="BW459" i="9"/>
  <c r="BS460" i="9"/>
  <c r="BW460" i="9"/>
  <c r="BS461" i="9"/>
  <c r="BW461" i="9"/>
  <c r="BS462" i="9"/>
  <c r="BW462" i="9"/>
  <c r="BS463" i="9"/>
  <c r="BW463" i="9"/>
  <c r="BS464" i="9"/>
  <c r="BW464" i="9"/>
  <c r="BS465" i="9"/>
  <c r="BW465" i="9"/>
  <c r="BS466" i="9"/>
  <c r="BW466" i="9"/>
  <c r="BS467" i="9"/>
  <c r="BW467" i="9"/>
  <c r="BS468" i="9"/>
  <c r="BW468" i="9"/>
  <c r="BS469" i="9"/>
  <c r="BW469" i="9"/>
  <c r="BS470" i="9"/>
  <c r="BW470" i="9"/>
  <c r="BS471" i="9"/>
  <c r="BW471" i="9"/>
  <c r="BS472" i="9"/>
  <c r="BW472" i="9"/>
  <c r="BS473" i="9"/>
  <c r="BW473" i="9"/>
  <c r="BS474" i="9"/>
  <c r="BW474" i="9"/>
  <c r="BS475" i="9"/>
  <c r="BW475" i="9"/>
  <c r="BS476" i="9"/>
  <c r="BW476" i="9"/>
  <c r="BS477" i="9"/>
  <c r="BW477" i="9"/>
  <c r="BS478" i="9"/>
  <c r="BW478" i="9"/>
  <c r="BS479" i="9"/>
  <c r="BW479" i="9"/>
  <c r="BS480" i="9"/>
  <c r="BW480" i="9"/>
  <c r="BS481" i="9"/>
  <c r="BW481" i="9"/>
  <c r="BS482" i="9"/>
  <c r="BW482" i="9"/>
  <c r="BS483" i="9"/>
  <c r="BW483" i="9"/>
  <c r="BS484" i="9"/>
  <c r="BW484" i="9"/>
  <c r="BS485" i="9"/>
  <c r="BW485" i="9"/>
  <c r="BS486" i="9"/>
  <c r="BW486" i="9"/>
  <c r="BS487" i="9"/>
  <c r="BW487" i="9"/>
  <c r="BS488" i="9"/>
  <c r="BW488" i="9"/>
  <c r="BS489" i="9"/>
  <c r="BW489" i="9"/>
  <c r="BS490" i="9"/>
  <c r="BW490" i="9"/>
  <c r="BS491" i="9"/>
  <c r="BW491" i="9"/>
  <c r="BS492" i="9"/>
  <c r="BW492" i="9"/>
  <c r="BS493" i="9"/>
  <c r="BW493" i="9"/>
  <c r="BS494" i="9"/>
  <c r="BW494" i="9"/>
  <c r="BS495" i="9"/>
  <c r="BW495" i="9"/>
  <c r="BS496" i="9"/>
  <c r="BW496" i="9"/>
  <c r="BS497" i="9"/>
  <c r="BW497" i="9"/>
  <c r="BS498" i="9"/>
  <c r="BW498" i="9"/>
  <c r="BS499" i="9"/>
  <c r="BW499" i="9"/>
  <c r="BS500" i="9"/>
  <c r="BW500" i="9"/>
  <c r="BS501" i="9"/>
  <c r="BW501" i="9"/>
  <c r="BS502" i="9"/>
  <c r="BW502" i="9"/>
  <c r="BS503" i="9"/>
  <c r="BW503" i="9"/>
  <c r="BS504" i="9"/>
  <c r="BW504" i="9"/>
  <c r="BS505" i="9"/>
  <c r="BW505" i="9"/>
  <c r="BS506" i="9"/>
  <c r="BW506" i="9"/>
  <c r="BS507" i="9"/>
  <c r="BW507" i="9"/>
  <c r="BS508" i="9"/>
  <c r="BW508" i="9"/>
  <c r="BS509" i="9"/>
  <c r="BW509" i="9"/>
  <c r="BS510" i="9"/>
  <c r="BW510" i="9"/>
  <c r="BS511" i="9"/>
  <c r="BW511" i="9"/>
  <c r="BS512" i="9"/>
  <c r="BW512" i="9"/>
  <c r="BS513" i="9"/>
  <c r="BW513" i="9"/>
  <c r="BS514" i="9"/>
  <c r="BW514" i="9"/>
  <c r="BS515" i="9"/>
  <c r="BW515" i="9"/>
  <c r="BS516" i="9"/>
  <c r="BW516" i="9"/>
  <c r="BS517" i="9"/>
  <c r="BW517" i="9"/>
  <c r="BS518" i="9"/>
  <c r="BW518" i="9"/>
  <c r="BS519" i="9"/>
  <c r="BW519" i="9"/>
  <c r="BS520" i="9"/>
  <c r="BW520" i="9"/>
  <c r="BS521" i="9"/>
  <c r="BW521" i="9"/>
  <c r="BS522" i="9"/>
  <c r="BW522" i="9"/>
  <c r="BS523" i="9"/>
  <c r="BW523" i="9"/>
  <c r="BS524" i="9"/>
  <c r="BW524" i="9"/>
  <c r="BS525" i="9"/>
  <c r="BW525" i="9"/>
  <c r="BS526" i="9"/>
  <c r="BW526" i="9"/>
  <c r="BS527" i="9"/>
  <c r="BW527" i="9"/>
  <c r="BS528" i="9"/>
  <c r="BW528" i="9"/>
  <c r="BS529" i="9"/>
  <c r="BW529" i="9"/>
  <c r="BS530" i="9"/>
  <c r="BW530" i="9"/>
  <c r="BS531" i="9"/>
  <c r="BW531" i="9"/>
  <c r="BS532" i="9"/>
  <c r="BW532" i="9"/>
  <c r="BS533" i="9"/>
  <c r="BW533" i="9"/>
  <c r="BS534" i="9"/>
  <c r="BW534" i="9"/>
  <c r="BS535" i="9"/>
  <c r="BW535" i="9"/>
  <c r="BS536" i="9"/>
  <c r="BW536" i="9"/>
  <c r="BS537" i="9"/>
  <c r="BW537" i="9"/>
  <c r="BS538" i="9"/>
  <c r="BW538" i="9"/>
  <c r="BS539" i="9"/>
  <c r="BW539" i="9"/>
  <c r="BS540" i="9"/>
  <c r="BW540" i="9"/>
  <c r="BS541" i="9"/>
  <c r="BW541" i="9"/>
  <c r="BS542" i="9"/>
  <c r="BW542" i="9"/>
  <c r="BS543" i="9"/>
  <c r="BW543" i="9"/>
  <c r="BS544" i="9"/>
  <c r="BW544" i="9"/>
  <c r="BS545" i="9"/>
  <c r="BW545" i="9"/>
  <c r="BS546" i="9"/>
  <c r="BW546" i="9"/>
  <c r="BS547" i="9"/>
  <c r="BW547" i="9"/>
  <c r="BS548" i="9"/>
  <c r="BW548" i="9"/>
  <c r="BS549" i="9"/>
  <c r="BW549" i="9"/>
  <c r="BS550" i="9"/>
  <c r="BW550" i="9"/>
  <c r="BS551" i="9"/>
  <c r="BW551" i="9"/>
  <c r="BS552" i="9"/>
  <c r="BW552" i="9"/>
  <c r="BS553" i="9"/>
  <c r="BW553" i="9"/>
  <c r="BS554" i="9"/>
  <c r="BW554" i="9"/>
  <c r="BS555" i="9"/>
  <c r="BW555" i="9"/>
  <c r="BS556" i="9"/>
  <c r="BW556" i="9"/>
  <c r="BS557" i="9"/>
  <c r="BW557" i="9"/>
  <c r="BS558" i="9"/>
  <c r="BW558" i="9"/>
  <c r="BS559" i="9"/>
  <c r="BW559" i="9"/>
  <c r="BS560" i="9"/>
  <c r="BW560" i="9"/>
  <c r="BS561" i="9"/>
  <c r="BW561" i="9"/>
  <c r="BS562" i="9"/>
  <c r="BW562" i="9"/>
  <c r="BS563" i="9"/>
  <c r="BW563" i="9"/>
  <c r="BS564" i="9"/>
  <c r="BW564" i="9"/>
  <c r="BS565" i="9"/>
  <c r="BW565" i="9"/>
  <c r="BS566" i="9"/>
  <c r="BW566" i="9"/>
  <c r="BS567" i="9"/>
  <c r="BW567" i="9"/>
  <c r="BS568" i="9"/>
  <c r="BW568" i="9"/>
  <c r="BS569" i="9"/>
  <c r="BW569" i="9"/>
  <c r="BS570" i="9"/>
  <c r="BW570" i="9"/>
  <c r="BS571" i="9"/>
  <c r="BW571" i="9"/>
  <c r="BS572" i="9"/>
  <c r="BW572" i="9"/>
  <c r="BS573" i="9"/>
  <c r="BW573" i="9"/>
  <c r="BS574" i="9"/>
  <c r="BW574" i="9"/>
  <c r="BS575" i="9"/>
  <c r="BW575" i="9"/>
  <c r="BS576" i="9"/>
  <c r="BW576" i="9"/>
  <c r="BS577" i="9"/>
  <c r="BW577" i="9"/>
  <c r="BS578" i="9"/>
  <c r="BW578" i="9"/>
  <c r="BS579" i="9"/>
  <c r="BW579" i="9"/>
  <c r="BS580" i="9"/>
  <c r="BW580" i="9"/>
  <c r="BS581" i="9"/>
  <c r="BW581" i="9"/>
  <c r="BS582" i="9"/>
  <c r="BW582" i="9"/>
  <c r="BS583" i="9"/>
  <c r="BW583" i="9"/>
  <c r="BS584" i="9"/>
  <c r="BW584" i="9"/>
  <c r="BS585" i="9"/>
  <c r="BW585" i="9"/>
  <c r="BS586" i="9"/>
  <c r="BW586" i="9"/>
  <c r="BS587" i="9"/>
  <c r="BW587" i="9"/>
  <c r="BS588" i="9"/>
  <c r="BW588" i="9"/>
  <c r="BS589" i="9"/>
  <c r="BW589" i="9"/>
  <c r="BS590" i="9"/>
  <c r="BW590" i="9"/>
  <c r="BS591" i="9"/>
  <c r="BW591" i="9"/>
  <c r="BS592" i="9"/>
  <c r="BW592" i="9"/>
  <c r="BS593" i="9"/>
  <c r="BW593" i="9"/>
  <c r="BS594" i="9"/>
  <c r="BW594" i="9"/>
  <c r="BS595" i="9"/>
  <c r="BW595" i="9"/>
  <c r="BS596" i="9"/>
  <c r="BW596" i="9"/>
  <c r="BS597" i="9"/>
  <c r="BW597" i="9"/>
  <c r="BS598" i="9"/>
  <c r="BW598" i="9"/>
  <c r="BS599" i="9"/>
  <c r="BW599" i="9"/>
  <c r="BS600" i="9"/>
  <c r="BW600" i="9"/>
  <c r="BS601" i="9"/>
  <c r="BW601" i="9"/>
  <c r="BS602" i="9"/>
  <c r="BW602" i="9"/>
  <c r="BS603" i="9"/>
  <c r="BW603" i="9"/>
  <c r="BS604" i="9"/>
  <c r="BW604" i="9"/>
  <c r="BS605" i="9"/>
  <c r="BW605" i="9"/>
  <c r="BS606" i="9"/>
  <c r="BW606" i="9"/>
  <c r="BS607" i="9"/>
  <c r="BW607" i="9"/>
  <c r="BS608" i="9"/>
  <c r="BW608" i="9"/>
  <c r="BS609" i="9"/>
  <c r="BW609" i="9"/>
  <c r="BS610" i="9"/>
  <c r="BW610" i="9"/>
  <c r="BS611" i="9"/>
  <c r="BW611" i="9"/>
  <c r="BS612" i="9"/>
  <c r="BW612" i="9"/>
  <c r="BS613" i="9"/>
  <c r="BW613" i="9"/>
  <c r="BS614" i="9"/>
  <c r="BW614" i="9"/>
  <c r="BS615" i="9"/>
  <c r="BW615" i="9"/>
  <c r="BS616" i="9"/>
  <c r="BW616" i="9"/>
  <c r="BS617" i="9"/>
  <c r="BW617" i="9"/>
  <c r="BS618" i="9"/>
  <c r="BW618" i="9"/>
  <c r="BS619" i="9"/>
  <c r="BW619" i="9"/>
  <c r="BS620" i="9"/>
  <c r="BW620" i="9"/>
  <c r="BS621" i="9"/>
  <c r="BW621" i="9"/>
  <c r="BS622" i="9"/>
  <c r="BW622" i="9"/>
  <c r="BS623" i="9"/>
  <c r="BW623" i="9"/>
  <c r="BS624" i="9"/>
  <c r="BW624" i="9"/>
  <c r="BS625" i="9"/>
  <c r="BW625" i="9"/>
  <c r="BS626" i="9"/>
  <c r="BW626" i="9"/>
  <c r="BS627" i="9"/>
  <c r="BW627" i="9"/>
  <c r="BS628" i="9"/>
  <c r="BW628" i="9"/>
  <c r="BS629" i="9"/>
  <c r="BW629" i="9"/>
  <c r="BS630" i="9"/>
  <c r="BW630" i="9"/>
  <c r="BS631" i="9"/>
  <c r="BW631" i="9"/>
  <c r="BS632" i="9"/>
  <c r="BW632" i="9"/>
  <c r="BS633" i="9"/>
  <c r="BW633" i="9"/>
  <c r="BS634" i="9"/>
  <c r="BW634" i="9"/>
  <c r="BS635" i="9"/>
  <c r="BW635" i="9"/>
  <c r="BS636" i="9"/>
  <c r="BW636" i="9"/>
  <c r="BS637" i="9"/>
  <c r="BW637" i="9"/>
  <c r="BS638" i="9"/>
  <c r="BW638" i="9"/>
  <c r="BS639" i="9"/>
  <c r="BW639" i="9"/>
  <c r="BS640" i="9"/>
  <c r="BW640" i="9"/>
  <c r="BS641" i="9"/>
  <c r="BW641" i="9"/>
  <c r="BS642" i="9"/>
  <c r="BW642" i="9"/>
  <c r="BS643" i="9"/>
  <c r="BW643" i="9"/>
  <c r="BS644" i="9"/>
  <c r="BW644" i="9"/>
  <c r="BS645" i="9"/>
  <c r="BW645" i="9"/>
  <c r="BS646" i="9"/>
  <c r="BW646" i="9"/>
  <c r="BS647" i="9"/>
  <c r="BW647" i="9"/>
  <c r="BS648" i="9"/>
  <c r="BW648" i="9"/>
  <c r="BS649" i="9"/>
  <c r="BW649" i="9"/>
  <c r="BS650" i="9"/>
  <c r="BW650" i="9"/>
  <c r="BS651" i="9"/>
  <c r="BW651" i="9"/>
  <c r="BS652" i="9"/>
  <c r="BW652" i="9"/>
  <c r="BS653" i="9"/>
  <c r="BW653" i="9"/>
  <c r="BS654" i="9"/>
  <c r="BW654" i="9"/>
  <c r="BS655" i="9"/>
  <c r="BW655" i="9"/>
  <c r="BS656" i="9"/>
  <c r="BW656" i="9"/>
  <c r="BS657" i="9"/>
  <c r="BW657" i="9"/>
  <c r="BS658" i="9"/>
  <c r="BW658" i="9"/>
  <c r="BS659" i="9"/>
  <c r="BW659" i="9"/>
  <c r="BS660" i="9"/>
  <c r="BW660" i="9"/>
  <c r="BS661" i="9"/>
  <c r="BW661" i="9"/>
  <c r="BS662" i="9"/>
  <c r="BW662" i="9"/>
  <c r="BS663" i="9"/>
  <c r="BW663" i="9"/>
  <c r="BS664" i="9"/>
  <c r="BW664" i="9"/>
  <c r="BS665" i="9"/>
  <c r="BW665" i="9"/>
  <c r="BS666" i="9"/>
  <c r="BW666" i="9"/>
  <c r="BS667" i="9"/>
  <c r="BW667" i="9"/>
  <c r="BS668" i="9"/>
  <c r="BW668" i="9"/>
  <c r="BS669" i="9"/>
  <c r="BW669" i="9"/>
  <c r="BS670" i="9"/>
  <c r="BW670" i="9"/>
  <c r="BS671" i="9"/>
  <c r="BW671" i="9"/>
  <c r="BS672" i="9"/>
  <c r="BW672" i="9"/>
  <c r="BS673" i="9"/>
  <c r="BW673" i="9"/>
  <c r="BS674" i="9"/>
  <c r="BW674" i="9"/>
  <c r="BS675" i="9"/>
  <c r="BW675" i="9"/>
  <c r="BS676" i="9"/>
  <c r="BW676" i="9"/>
  <c r="BS677" i="9"/>
  <c r="BW677" i="9"/>
  <c r="BS678" i="9"/>
  <c r="BW678" i="9"/>
  <c r="BS679" i="9"/>
  <c r="BW679" i="9"/>
  <c r="BS680" i="9"/>
  <c r="BW680" i="9"/>
  <c r="BS681" i="9"/>
  <c r="BW681" i="9"/>
  <c r="BS682" i="9"/>
  <c r="BW682" i="9"/>
  <c r="BS683" i="9"/>
  <c r="BW683" i="9"/>
  <c r="BS684" i="9"/>
  <c r="BW684" i="9"/>
  <c r="BS685" i="9"/>
  <c r="BW685" i="9"/>
  <c r="BS686" i="9"/>
  <c r="BW686" i="9"/>
  <c r="BS687" i="9"/>
  <c r="BW687" i="9"/>
  <c r="BS688" i="9"/>
  <c r="BW688" i="9"/>
  <c r="BS689" i="9"/>
  <c r="BW689" i="9"/>
  <c r="BS690" i="9"/>
  <c r="BW690" i="9"/>
  <c r="BS691" i="9"/>
  <c r="BW691" i="9"/>
  <c r="BS692" i="9"/>
  <c r="BW692" i="9"/>
  <c r="BS693" i="9"/>
  <c r="BW693" i="9"/>
  <c r="BS694" i="9"/>
  <c r="BW694" i="9"/>
  <c r="BS695" i="9"/>
  <c r="BW695" i="9"/>
  <c r="BS696" i="9"/>
  <c r="BW696" i="9"/>
  <c r="BS697" i="9"/>
  <c r="BW697" i="9"/>
  <c r="BS698" i="9"/>
  <c r="BW698" i="9"/>
  <c r="BS699" i="9"/>
  <c r="BW699" i="9"/>
  <c r="BS700" i="9"/>
  <c r="BW700" i="9"/>
  <c r="BS701" i="9"/>
  <c r="BW701" i="9"/>
  <c r="BS702" i="9"/>
  <c r="BW702" i="9"/>
  <c r="BS703" i="9"/>
  <c r="BW703" i="9"/>
  <c r="BS704" i="9"/>
  <c r="BW704" i="9"/>
  <c r="BS705" i="9"/>
  <c r="BW705" i="9"/>
  <c r="BS706" i="9"/>
  <c r="BW706" i="9"/>
  <c r="BS707" i="9"/>
  <c r="BW707" i="9"/>
  <c r="BS708" i="9"/>
  <c r="BW708" i="9"/>
  <c r="BS709" i="9"/>
  <c r="BW709" i="9"/>
  <c r="BS710" i="9"/>
  <c r="BW710" i="9"/>
  <c r="BS711" i="9"/>
  <c r="BW711" i="9"/>
  <c r="BS712" i="9"/>
  <c r="BW712" i="9"/>
  <c r="BS713" i="9"/>
  <c r="BW713" i="9"/>
  <c r="BS714" i="9"/>
  <c r="BW714" i="9"/>
  <c r="BS715" i="9"/>
  <c r="BW715" i="9"/>
  <c r="BS716" i="9"/>
  <c r="BW716" i="9"/>
  <c r="BS717" i="9"/>
  <c r="BW717" i="9"/>
  <c r="BS718" i="9"/>
  <c r="BW718" i="9"/>
  <c r="BS719" i="9"/>
  <c r="BW719" i="9"/>
  <c r="BS720" i="9"/>
  <c r="BW720" i="9"/>
  <c r="BS721" i="9"/>
  <c r="BW721" i="9"/>
  <c r="BS722" i="9"/>
  <c r="BW722" i="9"/>
  <c r="BS723" i="9"/>
  <c r="BW723" i="9"/>
  <c r="BS724" i="9"/>
  <c r="BW724" i="9"/>
  <c r="BS725" i="9"/>
  <c r="BW725" i="9"/>
  <c r="BS726" i="9"/>
  <c r="BW726" i="9"/>
  <c r="BS727" i="9"/>
  <c r="BW727" i="9"/>
  <c r="BS728" i="9"/>
  <c r="BW728" i="9"/>
  <c r="BS729" i="9"/>
  <c r="BW729" i="9"/>
  <c r="BS730" i="9"/>
  <c r="BW730" i="9"/>
  <c r="BS731" i="9"/>
  <c r="BW731" i="9"/>
  <c r="BS732" i="9"/>
  <c r="BW732" i="9"/>
  <c r="BS733" i="9"/>
  <c r="BW733" i="9"/>
  <c r="BS734" i="9"/>
  <c r="BW734" i="9"/>
  <c r="BS735" i="9"/>
  <c r="BW735" i="9"/>
  <c r="BS736" i="9"/>
  <c r="BW736" i="9"/>
  <c r="BS737" i="9"/>
  <c r="BW737" i="9"/>
  <c r="BS738" i="9"/>
  <c r="BW738" i="9"/>
  <c r="BS739" i="9"/>
  <c r="BW739" i="9"/>
  <c r="BS740" i="9"/>
  <c r="BW740" i="9"/>
  <c r="BS741" i="9"/>
  <c r="BW741" i="9"/>
  <c r="BS742" i="9"/>
  <c r="BW742" i="9"/>
  <c r="BS743" i="9"/>
  <c r="BW743" i="9"/>
  <c r="BS744" i="9"/>
  <c r="BW744" i="9"/>
  <c r="BS745" i="9"/>
  <c r="BW745" i="9"/>
  <c r="BS746" i="9"/>
  <c r="BW746" i="9"/>
  <c r="BS747" i="9"/>
  <c r="BW747" i="9"/>
  <c r="BS748" i="9"/>
  <c r="BW748" i="9"/>
  <c r="BS749" i="9"/>
  <c r="BW749" i="9"/>
  <c r="BS750" i="9"/>
  <c r="BW750" i="9"/>
  <c r="BS751" i="9"/>
  <c r="BW751" i="9"/>
  <c r="BS752" i="9"/>
  <c r="BW752" i="9"/>
  <c r="BS753" i="9"/>
  <c r="BW753" i="9"/>
  <c r="BS754" i="9"/>
  <c r="BW754" i="9"/>
  <c r="BS755" i="9"/>
  <c r="BW755" i="9"/>
  <c r="BS756" i="9"/>
  <c r="BW756" i="9"/>
  <c r="BS757" i="9"/>
  <c r="BW757" i="9"/>
  <c r="BS758" i="9"/>
  <c r="BW758" i="9"/>
  <c r="BS759" i="9"/>
  <c r="BW759" i="9"/>
  <c r="BS760" i="9"/>
  <c r="BW760" i="9"/>
  <c r="BS761" i="9"/>
  <c r="BW761" i="9"/>
  <c r="BS762" i="9"/>
  <c r="BW762" i="9"/>
  <c r="BS763" i="9"/>
  <c r="BW763" i="9"/>
  <c r="BS764" i="9"/>
  <c r="BW764" i="9"/>
  <c r="BS765" i="9"/>
  <c r="BW765" i="9"/>
  <c r="BS766" i="9"/>
  <c r="BW766" i="9"/>
  <c r="BS767" i="9"/>
  <c r="BW767" i="9"/>
  <c r="BS768" i="9"/>
  <c r="BW768" i="9"/>
  <c r="BS769" i="9"/>
  <c r="BW769" i="9"/>
  <c r="BS770" i="9"/>
  <c r="BW770" i="9"/>
  <c r="BS771" i="9"/>
  <c r="BW771" i="9"/>
  <c r="BS772" i="9"/>
  <c r="BW772" i="9"/>
  <c r="BS773" i="9"/>
  <c r="BW773" i="9"/>
  <c r="BS774" i="9"/>
  <c r="BW774" i="9"/>
  <c r="BS775" i="9"/>
  <c r="BW775" i="9"/>
  <c r="BS776" i="9"/>
  <c r="BW776" i="9"/>
  <c r="BS777" i="9"/>
  <c r="BW777" i="9"/>
  <c r="BS778" i="9"/>
  <c r="BW778" i="9"/>
  <c r="BS779" i="9"/>
  <c r="BW779" i="9"/>
  <c r="BS780" i="9"/>
  <c r="BW780" i="9"/>
  <c r="BS781" i="9"/>
  <c r="BW781" i="9"/>
  <c r="BS782" i="9"/>
  <c r="BW782" i="9"/>
  <c r="BS783" i="9"/>
  <c r="BW783" i="9"/>
  <c r="BS784" i="9"/>
  <c r="BW784" i="9"/>
  <c r="BS785" i="9"/>
  <c r="BW785" i="9"/>
  <c r="BS786" i="9"/>
  <c r="BW786" i="9"/>
  <c r="BS787" i="9"/>
  <c r="BW787" i="9"/>
  <c r="BS788" i="9"/>
  <c r="BW788" i="9"/>
  <c r="BS789" i="9"/>
  <c r="BW789" i="9"/>
  <c r="BS790" i="9"/>
  <c r="BW790" i="9"/>
  <c r="BS791" i="9"/>
  <c r="BW791" i="9"/>
  <c r="BS792" i="9"/>
  <c r="BW792" i="9"/>
  <c r="BS793" i="9"/>
  <c r="BW793" i="9"/>
  <c r="BS794" i="9"/>
  <c r="BW794" i="9"/>
  <c r="BS795" i="9"/>
  <c r="BW795" i="9"/>
  <c r="BS796" i="9"/>
  <c r="BW796" i="9"/>
  <c r="BS797" i="9"/>
  <c r="BW797" i="9"/>
  <c r="BS798" i="9"/>
  <c r="BW798" i="9"/>
  <c r="BS799" i="9"/>
  <c r="BW799" i="9"/>
  <c r="BS800" i="9"/>
  <c r="BW800" i="9"/>
  <c r="BS801" i="9"/>
  <c r="BW801" i="9"/>
  <c r="BS802" i="9"/>
  <c r="BW802" i="9"/>
  <c r="BS803" i="9"/>
  <c r="BW803" i="9"/>
  <c r="BS804" i="9"/>
  <c r="BW804" i="9"/>
  <c r="BS805" i="9"/>
  <c r="BW805" i="9"/>
  <c r="BS806" i="9"/>
  <c r="BW806" i="9"/>
  <c r="BS807" i="9"/>
  <c r="BW807" i="9"/>
  <c r="BS808" i="9"/>
  <c r="BW808" i="9"/>
  <c r="BS809" i="9"/>
  <c r="BW809" i="9"/>
  <c r="BS810" i="9"/>
  <c r="BW810" i="9"/>
  <c r="BS811" i="9"/>
  <c r="BW811" i="9"/>
  <c r="BS812" i="9"/>
  <c r="BW812" i="9"/>
  <c r="BS813" i="9"/>
  <c r="BW813" i="9"/>
  <c r="BS814" i="9"/>
  <c r="BW814" i="9"/>
  <c r="BS815" i="9"/>
  <c r="BW815" i="9"/>
  <c r="BS816" i="9"/>
  <c r="BW816" i="9"/>
  <c r="BS817" i="9"/>
  <c r="BW817" i="9"/>
  <c r="BS818" i="9"/>
  <c r="BW818" i="9"/>
  <c r="BS819" i="9"/>
  <c r="BW819" i="9"/>
  <c r="BS820" i="9"/>
  <c r="BW820" i="9"/>
  <c r="BS821" i="9"/>
  <c r="BW821" i="9"/>
  <c r="BS822" i="9"/>
  <c r="BW822" i="9"/>
  <c r="BS823" i="9"/>
  <c r="BW823" i="9"/>
  <c r="BS824" i="9"/>
  <c r="BW824" i="9"/>
  <c r="BS825" i="9"/>
  <c r="BW825" i="9"/>
  <c r="BS826" i="9"/>
  <c r="BW826" i="9"/>
  <c r="BS827" i="9"/>
  <c r="BW827" i="9"/>
  <c r="BS828" i="9"/>
  <c r="BW828" i="9"/>
  <c r="BS829" i="9"/>
  <c r="BW829" i="9"/>
  <c r="BS830" i="9"/>
  <c r="BW830" i="9"/>
  <c r="BS831" i="9"/>
  <c r="BW831" i="9"/>
  <c r="BS832" i="9"/>
  <c r="BW832" i="9"/>
  <c r="BS833" i="9"/>
  <c r="BW833" i="9"/>
  <c r="BS834" i="9"/>
  <c r="BW834" i="9"/>
  <c r="BS835" i="9"/>
  <c r="BW835" i="9"/>
  <c r="BS836" i="9"/>
  <c r="BW836" i="9"/>
  <c r="BS837" i="9"/>
  <c r="BW837" i="9"/>
  <c r="BS838" i="9"/>
  <c r="BW838" i="9"/>
  <c r="BS839" i="9"/>
  <c r="BW839" i="9"/>
  <c r="BS840" i="9"/>
  <c r="BW840" i="9"/>
  <c r="BS841" i="9"/>
  <c r="BW841" i="9"/>
  <c r="BS842" i="9"/>
  <c r="BW842" i="9"/>
  <c r="BS843" i="9"/>
  <c r="BW843" i="9"/>
  <c r="BS844" i="9"/>
  <c r="BW844" i="9"/>
  <c r="BS845" i="9"/>
  <c r="BW845" i="9"/>
  <c r="BS846" i="9"/>
  <c r="BW846" i="9"/>
  <c r="BS847" i="9"/>
  <c r="BW847" i="9"/>
  <c r="BS848" i="9"/>
  <c r="BW848" i="9"/>
  <c r="BS849" i="9"/>
  <c r="BW849" i="9"/>
  <c r="BS850" i="9"/>
  <c r="BW850" i="9"/>
  <c r="BS851" i="9"/>
  <c r="BW851" i="9"/>
  <c r="BS852" i="9"/>
  <c r="BW852" i="9"/>
  <c r="BS853" i="9"/>
  <c r="BW853" i="9"/>
  <c r="BS854" i="9"/>
  <c r="BW854" i="9"/>
  <c r="BS855" i="9"/>
  <c r="BW855" i="9"/>
  <c r="BS856" i="9"/>
  <c r="BW856" i="9"/>
  <c r="BS857" i="9"/>
  <c r="BW857" i="9"/>
  <c r="BS858" i="9"/>
  <c r="BW858" i="9"/>
  <c r="BS859" i="9"/>
  <c r="BW859" i="9"/>
  <c r="BS860" i="9"/>
  <c r="BW860" i="9"/>
  <c r="BS861" i="9"/>
  <c r="BW861" i="9"/>
  <c r="BS862" i="9"/>
  <c r="BW862" i="9"/>
  <c r="BS863" i="9"/>
  <c r="BW863" i="9"/>
  <c r="BS864" i="9"/>
  <c r="BW864" i="9"/>
  <c r="BS865" i="9"/>
  <c r="BW865" i="9"/>
  <c r="BS866" i="9"/>
  <c r="BW866" i="9"/>
  <c r="BS867" i="9"/>
  <c r="BW867" i="9"/>
  <c r="BS868" i="9"/>
  <c r="BW868" i="9"/>
  <c r="BS869" i="9"/>
  <c r="BW869" i="9"/>
  <c r="BS870" i="9"/>
  <c r="BW870" i="9"/>
  <c r="BS871" i="9"/>
  <c r="BW871" i="9"/>
  <c r="BS872" i="9"/>
  <c r="BW872" i="9"/>
  <c r="BS873" i="9"/>
  <c r="BW873" i="9"/>
  <c r="BS874" i="9"/>
  <c r="BW874" i="9"/>
  <c r="BS875" i="9"/>
  <c r="BW875" i="9"/>
  <c r="BS876" i="9"/>
  <c r="BW876" i="9"/>
  <c r="BS877" i="9"/>
  <c r="BW877" i="9"/>
  <c r="BS878" i="9"/>
  <c r="BW878" i="9"/>
  <c r="BS879" i="9"/>
  <c r="BW879" i="9"/>
  <c r="BS880" i="9"/>
  <c r="BW880" i="9"/>
  <c r="BS881" i="9"/>
  <c r="BW881" i="9"/>
  <c r="BS882" i="9"/>
  <c r="BW882" i="9"/>
  <c r="BS883" i="9"/>
  <c r="BW883" i="9"/>
  <c r="BS884" i="9"/>
  <c r="BW884" i="9"/>
  <c r="BS885" i="9"/>
  <c r="BW885" i="9"/>
  <c r="BS886" i="9"/>
  <c r="BW886" i="9"/>
  <c r="BS887" i="9"/>
  <c r="BW887" i="9"/>
  <c r="BS888" i="9"/>
  <c r="BW888" i="9"/>
  <c r="BS889" i="9"/>
  <c r="BW889" i="9"/>
  <c r="BS890" i="9"/>
  <c r="BW890" i="9"/>
  <c r="BS891" i="9"/>
  <c r="BW891" i="9"/>
  <c r="BS892" i="9"/>
  <c r="BW892" i="9"/>
  <c r="BS893" i="9"/>
  <c r="BW893" i="9"/>
  <c r="BS894" i="9"/>
  <c r="BW894" i="9"/>
  <c r="BS895" i="9"/>
  <c r="BW895" i="9"/>
  <c r="BS896" i="9"/>
  <c r="BW896" i="9"/>
  <c r="BS897" i="9"/>
  <c r="BW897" i="9"/>
  <c r="BS898" i="9"/>
  <c r="BW898" i="9"/>
  <c r="BS899" i="9"/>
  <c r="BW899" i="9"/>
  <c r="BS900" i="9"/>
  <c r="BW900" i="9"/>
  <c r="BS901" i="9"/>
  <c r="BW901" i="9"/>
  <c r="BS902" i="9"/>
  <c r="BW902" i="9"/>
  <c r="BS903" i="9"/>
  <c r="BW903" i="9"/>
  <c r="BS904" i="9"/>
  <c r="BW904" i="9"/>
  <c r="BS905" i="9"/>
  <c r="BW905" i="9"/>
  <c r="BS906" i="9"/>
  <c r="BW906" i="9"/>
  <c r="BS907" i="9"/>
  <c r="BW907" i="9"/>
  <c r="BS908" i="9"/>
  <c r="BW908" i="9"/>
  <c r="BS909" i="9"/>
  <c r="BW909" i="9"/>
  <c r="BS910" i="9"/>
  <c r="BW910" i="9"/>
  <c r="BS911" i="9"/>
  <c r="BW911" i="9"/>
  <c r="BS912" i="9"/>
  <c r="BW912" i="9"/>
  <c r="BS913" i="9"/>
  <c r="BW913" i="9"/>
  <c r="BS914" i="9"/>
  <c r="BW914" i="9"/>
  <c r="BS915" i="9"/>
  <c r="BW915" i="9"/>
  <c r="BS916" i="9"/>
  <c r="BW916" i="9"/>
  <c r="BS917" i="9"/>
  <c r="BW917" i="9"/>
  <c r="BS2" i="9"/>
  <c r="BW2" i="9"/>
  <c r="BR2" i="9"/>
  <c r="BV2" i="9"/>
  <c r="J4" i="9"/>
  <c r="J2" i="9"/>
  <c r="J3" i="9"/>
  <c r="T4" i="9"/>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T2" i="9"/>
  <c r="T3" i="9"/>
  <c r="T5" i="9"/>
  <c r="T6" i="9"/>
  <c r="T7" i="9"/>
  <c r="T8" i="9"/>
  <c r="T9" i="9"/>
  <c r="T10" i="9"/>
  <c r="T11" i="9"/>
  <c r="T12" i="9"/>
  <c r="T13" i="9"/>
  <c r="T14" i="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88" i="9"/>
  <c r="T189" i="9"/>
  <c r="T190" i="9"/>
  <c r="T191" i="9"/>
  <c r="T192" i="9"/>
  <c r="T193" i="9"/>
  <c r="T194" i="9"/>
  <c r="T195" i="9"/>
  <c r="T196" i="9"/>
  <c r="T197" i="9"/>
  <c r="T198" i="9"/>
  <c r="T199" i="9"/>
  <c r="T200"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T227" i="9"/>
  <c r="T228" i="9"/>
  <c r="T229" i="9"/>
  <c r="T230" i="9"/>
  <c r="T231" i="9"/>
  <c r="T232" i="9"/>
  <c r="T233" i="9"/>
  <c r="T234" i="9"/>
  <c r="T235" i="9"/>
  <c r="T236" i="9"/>
  <c r="T237" i="9"/>
  <c r="T238" i="9"/>
  <c r="T239" i="9"/>
  <c r="T240" i="9"/>
  <c r="T241" i="9"/>
  <c r="T242" i="9"/>
  <c r="T243" i="9"/>
  <c r="T244" i="9"/>
  <c r="T245" i="9"/>
  <c r="T246" i="9"/>
  <c r="T247" i="9"/>
  <c r="T248" i="9"/>
  <c r="T249" i="9"/>
  <c r="T250" i="9"/>
  <c r="T251" i="9"/>
  <c r="T252" i="9"/>
  <c r="T253" i="9"/>
  <c r="T254" i="9"/>
  <c r="T255" i="9"/>
  <c r="T256" i="9"/>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282" i="9"/>
  <c r="T283" i="9"/>
  <c r="T284" i="9"/>
  <c r="T285" i="9"/>
  <c r="T286" i="9"/>
  <c r="T287" i="9"/>
  <c r="T288" i="9"/>
  <c r="T289" i="9"/>
  <c r="T290" i="9"/>
  <c r="T291" i="9"/>
  <c r="T292" i="9"/>
  <c r="T293" i="9"/>
  <c r="T294" i="9"/>
  <c r="T295" i="9"/>
  <c r="T296" i="9"/>
  <c r="T297" i="9"/>
  <c r="T298" i="9"/>
  <c r="T299" i="9"/>
  <c r="T300" i="9"/>
  <c r="T301" i="9"/>
  <c r="T302" i="9"/>
  <c r="T303" i="9"/>
  <c r="T304" i="9"/>
  <c r="T305" i="9"/>
  <c r="T306" i="9"/>
  <c r="T307" i="9"/>
  <c r="T308"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36" i="9"/>
  <c r="T337" i="9"/>
  <c r="T338" i="9"/>
  <c r="T339" i="9"/>
  <c r="T340" i="9"/>
  <c r="T341" i="9"/>
  <c r="T342" i="9"/>
  <c r="T343" i="9"/>
  <c r="T344" i="9"/>
  <c r="T345" i="9"/>
  <c r="T346" i="9"/>
  <c r="T347" i="9"/>
  <c r="T348" i="9"/>
  <c r="T349" i="9"/>
  <c r="T350" i="9"/>
  <c r="T351" i="9"/>
  <c r="T352" i="9"/>
  <c r="T353" i="9"/>
  <c r="T354" i="9"/>
  <c r="T355" i="9"/>
  <c r="T356" i="9"/>
  <c r="T357" i="9"/>
  <c r="T358" i="9"/>
  <c r="T359" i="9"/>
  <c r="T360" i="9"/>
  <c r="T361" i="9"/>
  <c r="T362" i="9"/>
  <c r="T363" i="9"/>
  <c r="T364" i="9"/>
  <c r="T365" i="9"/>
  <c r="T366" i="9"/>
  <c r="T367" i="9"/>
  <c r="T368" i="9"/>
  <c r="T369" i="9"/>
  <c r="T370" i="9"/>
  <c r="T371" i="9"/>
  <c r="T372" i="9"/>
  <c r="T373" i="9"/>
  <c r="T374" i="9"/>
  <c r="T375" i="9"/>
  <c r="T376" i="9"/>
  <c r="T377" i="9"/>
  <c r="T378" i="9"/>
  <c r="T379" i="9"/>
  <c r="T380" i="9"/>
  <c r="T381" i="9"/>
  <c r="T382" i="9"/>
  <c r="T383" i="9"/>
  <c r="T384" i="9"/>
  <c r="T385" i="9"/>
  <c r="T386" i="9"/>
  <c r="T387" i="9"/>
  <c r="T388" i="9"/>
  <c r="T389" i="9"/>
  <c r="T390" i="9"/>
  <c r="T391" i="9"/>
  <c r="T392" i="9"/>
  <c r="T393" i="9"/>
  <c r="T394" i="9"/>
  <c r="T395" i="9"/>
  <c r="T396" i="9"/>
  <c r="T397" i="9"/>
  <c r="T398" i="9"/>
  <c r="T399" i="9"/>
  <c r="T400" i="9"/>
  <c r="T401" i="9"/>
  <c r="T402" i="9"/>
  <c r="T403" i="9"/>
  <c r="T404" i="9"/>
  <c r="T405" i="9"/>
  <c r="T406" i="9"/>
  <c r="T407" i="9"/>
  <c r="T408" i="9"/>
  <c r="T409" i="9"/>
  <c r="T410" i="9"/>
  <c r="T411" i="9"/>
  <c r="T412" i="9"/>
  <c r="T413" i="9"/>
  <c r="T414" i="9"/>
  <c r="T415" i="9"/>
  <c r="T416" i="9"/>
  <c r="T417" i="9"/>
  <c r="T418" i="9"/>
  <c r="T419" i="9"/>
  <c r="T420" i="9"/>
  <c r="T421" i="9"/>
  <c r="T422" i="9"/>
  <c r="T423" i="9"/>
  <c r="T424" i="9"/>
  <c r="T425" i="9"/>
  <c r="T426" i="9"/>
  <c r="T427" i="9"/>
  <c r="T428" i="9"/>
  <c r="T429" i="9"/>
  <c r="T430" i="9"/>
  <c r="T431" i="9"/>
  <c r="T432" i="9"/>
  <c r="T433" i="9"/>
  <c r="T434" i="9"/>
  <c r="T435" i="9"/>
  <c r="T436" i="9"/>
  <c r="T437" i="9"/>
  <c r="T438" i="9"/>
  <c r="T439" i="9"/>
  <c r="T440" i="9"/>
  <c r="T441" i="9"/>
  <c r="T442" i="9"/>
  <c r="T443" i="9"/>
  <c r="T444" i="9"/>
  <c r="T445" i="9"/>
  <c r="T446" i="9"/>
  <c r="T447" i="9"/>
  <c r="T448" i="9"/>
  <c r="T449" i="9"/>
  <c r="T450" i="9"/>
  <c r="T451" i="9"/>
  <c r="T452" i="9"/>
  <c r="T453" i="9"/>
  <c r="T454" i="9"/>
  <c r="T455" i="9"/>
  <c r="T456" i="9"/>
  <c r="T457" i="9"/>
  <c r="T458" i="9"/>
  <c r="T459" i="9"/>
  <c r="T460" i="9"/>
  <c r="T461" i="9"/>
  <c r="T462" i="9"/>
  <c r="T463" i="9"/>
  <c r="T464" i="9"/>
  <c r="T465" i="9"/>
  <c r="T466" i="9"/>
  <c r="T467" i="9"/>
  <c r="T468" i="9"/>
  <c r="T469" i="9"/>
  <c r="T470" i="9"/>
  <c r="T471" i="9"/>
  <c r="T472" i="9"/>
  <c r="T473" i="9"/>
  <c r="T474" i="9"/>
  <c r="T475" i="9"/>
  <c r="T476" i="9"/>
  <c r="T477" i="9"/>
  <c r="T478" i="9"/>
  <c r="T479" i="9"/>
  <c r="T480" i="9"/>
  <c r="T481" i="9"/>
  <c r="T482" i="9"/>
  <c r="T483" i="9"/>
  <c r="T484" i="9"/>
  <c r="T485" i="9"/>
  <c r="T486" i="9"/>
  <c r="T487" i="9"/>
  <c r="T488" i="9"/>
  <c r="T489" i="9"/>
  <c r="T490" i="9"/>
  <c r="T491" i="9"/>
  <c r="T492" i="9"/>
  <c r="T493" i="9"/>
  <c r="T494" i="9"/>
  <c r="T495" i="9"/>
  <c r="T496" i="9"/>
  <c r="T497" i="9"/>
  <c r="T498" i="9"/>
  <c r="T499" i="9"/>
  <c r="T500" i="9"/>
  <c r="T501" i="9"/>
  <c r="T502" i="9"/>
  <c r="T503" i="9"/>
  <c r="T504" i="9"/>
  <c r="T505" i="9"/>
  <c r="T506" i="9"/>
  <c r="T507" i="9"/>
  <c r="T508" i="9"/>
  <c r="T509" i="9"/>
  <c r="T510" i="9"/>
  <c r="T511" i="9"/>
  <c r="T512" i="9"/>
  <c r="T513" i="9"/>
  <c r="T514" i="9"/>
  <c r="T515" i="9"/>
  <c r="T516" i="9"/>
  <c r="T517" i="9"/>
  <c r="T518" i="9"/>
  <c r="T519" i="9"/>
  <c r="T520" i="9"/>
  <c r="T521" i="9"/>
  <c r="T522" i="9"/>
  <c r="T523" i="9"/>
  <c r="T524" i="9"/>
  <c r="T525" i="9"/>
  <c r="T526" i="9"/>
  <c r="T527" i="9"/>
  <c r="T528" i="9"/>
  <c r="T529" i="9"/>
  <c r="T530" i="9"/>
  <c r="T531" i="9"/>
  <c r="T532" i="9"/>
  <c r="T533" i="9"/>
  <c r="T534" i="9"/>
  <c r="T535" i="9"/>
  <c r="T536" i="9"/>
  <c r="T537" i="9"/>
  <c r="T538" i="9"/>
  <c r="T539" i="9"/>
  <c r="T540" i="9"/>
  <c r="T541" i="9"/>
  <c r="T542" i="9"/>
  <c r="T543" i="9"/>
  <c r="T544" i="9"/>
  <c r="T545" i="9"/>
  <c r="T546" i="9"/>
  <c r="T547" i="9"/>
  <c r="T548" i="9"/>
  <c r="T549" i="9"/>
  <c r="T550" i="9"/>
  <c r="T551" i="9"/>
  <c r="T552" i="9"/>
  <c r="T553" i="9"/>
  <c r="T554" i="9"/>
  <c r="T555" i="9"/>
  <c r="T556" i="9"/>
  <c r="T557" i="9"/>
  <c r="T558" i="9"/>
  <c r="T559" i="9"/>
  <c r="T560" i="9"/>
  <c r="T561" i="9"/>
  <c r="T562" i="9"/>
  <c r="T563" i="9"/>
  <c r="T564" i="9"/>
  <c r="T565" i="9"/>
  <c r="T566" i="9"/>
  <c r="T567" i="9"/>
  <c r="T568" i="9"/>
  <c r="T569" i="9"/>
  <c r="T570" i="9"/>
  <c r="T571" i="9"/>
  <c r="T572" i="9"/>
  <c r="T573" i="9"/>
  <c r="T574" i="9"/>
  <c r="T575" i="9"/>
  <c r="T576" i="9"/>
  <c r="T577" i="9"/>
  <c r="T578" i="9"/>
  <c r="T579" i="9"/>
  <c r="T580" i="9"/>
  <c r="T581" i="9"/>
  <c r="T582" i="9"/>
  <c r="T583" i="9"/>
  <c r="T584" i="9"/>
  <c r="T585" i="9"/>
  <c r="T586" i="9"/>
  <c r="T587" i="9"/>
  <c r="T588" i="9"/>
  <c r="T589" i="9"/>
  <c r="T590" i="9"/>
  <c r="T591" i="9"/>
  <c r="T592" i="9"/>
  <c r="T593" i="9"/>
  <c r="T594" i="9"/>
  <c r="T595" i="9"/>
  <c r="T596" i="9"/>
  <c r="T597" i="9"/>
  <c r="T598" i="9"/>
  <c r="T599" i="9"/>
  <c r="T600" i="9"/>
  <c r="T601" i="9"/>
  <c r="T602" i="9"/>
  <c r="T603" i="9"/>
  <c r="T604" i="9"/>
  <c r="T605" i="9"/>
  <c r="T606" i="9"/>
  <c r="T607" i="9"/>
  <c r="T608" i="9"/>
  <c r="T609" i="9"/>
  <c r="T610" i="9"/>
  <c r="T611" i="9"/>
  <c r="T612" i="9"/>
  <c r="T613" i="9"/>
  <c r="T614" i="9"/>
  <c r="T615" i="9"/>
  <c r="T616" i="9"/>
  <c r="T617" i="9"/>
  <c r="T618" i="9"/>
  <c r="T619" i="9"/>
  <c r="T620" i="9"/>
  <c r="T621" i="9"/>
  <c r="T622" i="9"/>
  <c r="T623" i="9"/>
  <c r="T624" i="9"/>
  <c r="T625" i="9"/>
  <c r="T626" i="9"/>
  <c r="T627" i="9"/>
  <c r="T628" i="9"/>
  <c r="T629" i="9"/>
  <c r="T630" i="9"/>
  <c r="T631" i="9"/>
  <c r="T632" i="9"/>
  <c r="T633" i="9"/>
  <c r="T634" i="9"/>
  <c r="T635" i="9"/>
  <c r="T636" i="9"/>
  <c r="T637" i="9"/>
  <c r="T638" i="9"/>
  <c r="T639" i="9"/>
  <c r="T640" i="9"/>
  <c r="T641" i="9"/>
  <c r="T642" i="9"/>
  <c r="T643" i="9"/>
  <c r="T644" i="9"/>
  <c r="T645" i="9"/>
  <c r="T646" i="9"/>
  <c r="T647" i="9"/>
  <c r="T648" i="9"/>
  <c r="T649" i="9"/>
  <c r="T650" i="9"/>
  <c r="T651" i="9"/>
  <c r="T652" i="9"/>
  <c r="T653" i="9"/>
  <c r="T654" i="9"/>
  <c r="T655" i="9"/>
  <c r="T656" i="9"/>
  <c r="T657" i="9"/>
  <c r="T658" i="9"/>
  <c r="T659" i="9"/>
  <c r="T660" i="9"/>
  <c r="T661" i="9"/>
  <c r="T662" i="9"/>
  <c r="T663" i="9"/>
  <c r="T664" i="9"/>
  <c r="T665" i="9"/>
  <c r="T666" i="9"/>
  <c r="T667" i="9"/>
  <c r="T668" i="9"/>
  <c r="T669" i="9"/>
  <c r="T670" i="9"/>
  <c r="T671" i="9"/>
  <c r="T672" i="9"/>
  <c r="T673" i="9"/>
  <c r="T674" i="9"/>
  <c r="T675" i="9"/>
  <c r="T676" i="9"/>
  <c r="T677" i="9"/>
  <c r="T678" i="9"/>
  <c r="T679" i="9"/>
  <c r="T680" i="9"/>
  <c r="T681" i="9"/>
  <c r="T682" i="9"/>
  <c r="T683" i="9"/>
  <c r="T684" i="9"/>
  <c r="T685" i="9"/>
  <c r="T686" i="9"/>
  <c r="T687" i="9"/>
  <c r="T688" i="9"/>
  <c r="T689" i="9"/>
  <c r="T690" i="9"/>
  <c r="T691" i="9"/>
  <c r="T692" i="9"/>
  <c r="T693" i="9"/>
  <c r="T694" i="9"/>
  <c r="T695" i="9"/>
  <c r="T696" i="9"/>
  <c r="T697" i="9"/>
  <c r="T698" i="9"/>
  <c r="T699" i="9"/>
  <c r="T700" i="9"/>
  <c r="T701" i="9"/>
  <c r="T702" i="9"/>
  <c r="T703" i="9"/>
  <c r="T704" i="9"/>
  <c r="T705" i="9"/>
  <c r="T706" i="9"/>
  <c r="T707" i="9"/>
  <c r="T708" i="9"/>
  <c r="T709" i="9"/>
  <c r="T710" i="9"/>
  <c r="T711" i="9"/>
  <c r="T712" i="9"/>
  <c r="T713" i="9"/>
  <c r="T714" i="9"/>
  <c r="T715" i="9"/>
  <c r="T716" i="9"/>
  <c r="T717" i="9"/>
  <c r="T718" i="9"/>
  <c r="T719" i="9"/>
  <c r="T720" i="9"/>
  <c r="T721" i="9"/>
  <c r="T722" i="9"/>
  <c r="T723" i="9"/>
  <c r="T724" i="9"/>
  <c r="T725" i="9"/>
  <c r="T726" i="9"/>
  <c r="T727" i="9"/>
  <c r="T728" i="9"/>
  <c r="T729" i="9"/>
  <c r="T730" i="9"/>
  <c r="T731" i="9"/>
  <c r="T732" i="9"/>
  <c r="T733" i="9"/>
  <c r="T734" i="9"/>
  <c r="T735" i="9"/>
  <c r="T736" i="9"/>
  <c r="T737" i="9"/>
  <c r="T738" i="9"/>
  <c r="T739" i="9"/>
  <c r="T740" i="9"/>
  <c r="T741" i="9"/>
  <c r="T742" i="9"/>
  <c r="T743" i="9"/>
  <c r="T744" i="9"/>
  <c r="T745" i="9"/>
  <c r="T746" i="9"/>
  <c r="T747" i="9"/>
  <c r="T748" i="9"/>
  <c r="T749" i="9"/>
  <c r="T750" i="9"/>
  <c r="T751" i="9"/>
  <c r="T752" i="9"/>
  <c r="T753" i="9"/>
  <c r="T754" i="9"/>
  <c r="T755" i="9"/>
  <c r="T756" i="9"/>
  <c r="T757" i="9"/>
  <c r="T758" i="9"/>
  <c r="T759" i="9"/>
  <c r="T760" i="9"/>
  <c r="T761" i="9"/>
  <c r="T762" i="9"/>
  <c r="T763" i="9"/>
  <c r="T764" i="9"/>
  <c r="T765" i="9"/>
  <c r="T766" i="9"/>
  <c r="T767" i="9"/>
  <c r="T768" i="9"/>
  <c r="T769" i="9"/>
  <c r="T770" i="9"/>
  <c r="T771" i="9"/>
  <c r="T772" i="9"/>
  <c r="T773" i="9"/>
  <c r="T774" i="9"/>
  <c r="T775" i="9"/>
  <c r="T776" i="9"/>
  <c r="T777" i="9"/>
  <c r="T778" i="9"/>
  <c r="T779" i="9"/>
  <c r="T780" i="9"/>
  <c r="T781" i="9"/>
  <c r="T782" i="9"/>
  <c r="T783" i="9"/>
  <c r="T784" i="9"/>
  <c r="T785" i="9"/>
  <c r="T786" i="9"/>
  <c r="T787" i="9"/>
  <c r="T788" i="9"/>
  <c r="T789" i="9"/>
  <c r="T790" i="9"/>
  <c r="T791" i="9"/>
  <c r="T792" i="9"/>
  <c r="T793" i="9"/>
  <c r="T794" i="9"/>
  <c r="T795" i="9"/>
  <c r="T796" i="9"/>
  <c r="T797" i="9"/>
  <c r="T798" i="9"/>
  <c r="T799" i="9"/>
  <c r="T800" i="9"/>
  <c r="T801" i="9"/>
  <c r="T802" i="9"/>
  <c r="T803" i="9"/>
  <c r="T804" i="9"/>
  <c r="T805" i="9"/>
  <c r="T806" i="9"/>
  <c r="T807" i="9"/>
  <c r="T808" i="9"/>
  <c r="T809" i="9"/>
  <c r="T810" i="9"/>
  <c r="T811" i="9"/>
  <c r="T812" i="9"/>
  <c r="T813" i="9"/>
  <c r="T814" i="9"/>
  <c r="T815" i="9"/>
  <c r="T816" i="9"/>
  <c r="T817" i="9"/>
  <c r="T818" i="9"/>
  <c r="T819" i="9"/>
  <c r="T820" i="9"/>
  <c r="T821" i="9"/>
  <c r="T822" i="9"/>
  <c r="T823" i="9"/>
  <c r="T824" i="9"/>
  <c r="T825" i="9"/>
  <c r="T826" i="9"/>
  <c r="T827" i="9"/>
  <c r="T828" i="9"/>
  <c r="T829" i="9"/>
  <c r="T830" i="9"/>
  <c r="T831" i="9"/>
  <c r="T832" i="9"/>
  <c r="T833" i="9"/>
  <c r="T834" i="9"/>
  <c r="T835" i="9"/>
  <c r="T836" i="9"/>
  <c r="T837" i="9"/>
  <c r="T838" i="9"/>
  <c r="T839" i="9"/>
  <c r="T840" i="9"/>
  <c r="T841" i="9"/>
  <c r="T842" i="9"/>
  <c r="T843" i="9"/>
  <c r="T844" i="9"/>
  <c r="T845" i="9"/>
  <c r="T846" i="9"/>
  <c r="T847" i="9"/>
  <c r="T848" i="9"/>
  <c r="T849" i="9"/>
  <c r="T850" i="9"/>
  <c r="T851" i="9"/>
  <c r="T852" i="9"/>
  <c r="T853" i="9"/>
  <c r="T854" i="9"/>
  <c r="T855" i="9"/>
  <c r="T856" i="9"/>
  <c r="T857" i="9"/>
  <c r="T858" i="9"/>
  <c r="T859" i="9"/>
  <c r="T860" i="9"/>
  <c r="T861" i="9"/>
  <c r="T862" i="9"/>
  <c r="T863" i="9"/>
  <c r="T864" i="9"/>
  <c r="T865" i="9"/>
  <c r="T866" i="9"/>
  <c r="T867" i="9"/>
  <c r="T868" i="9"/>
  <c r="T869" i="9"/>
  <c r="T870" i="9"/>
  <c r="T871" i="9"/>
  <c r="T872" i="9"/>
  <c r="T873" i="9"/>
  <c r="T874" i="9"/>
  <c r="T875" i="9"/>
  <c r="T876" i="9"/>
  <c r="T877" i="9"/>
  <c r="T878" i="9"/>
  <c r="T879" i="9"/>
  <c r="T880" i="9"/>
  <c r="T881" i="9"/>
  <c r="T882" i="9"/>
  <c r="T883" i="9"/>
  <c r="T884" i="9"/>
  <c r="T885" i="9"/>
  <c r="T886" i="9"/>
  <c r="T887" i="9"/>
  <c r="T888" i="9"/>
  <c r="T889" i="9"/>
  <c r="T890" i="9"/>
  <c r="T891" i="9"/>
  <c r="T892" i="9"/>
  <c r="T893" i="9"/>
  <c r="T894" i="9"/>
  <c r="T895" i="9"/>
  <c r="T896" i="9"/>
  <c r="T897" i="9"/>
  <c r="T898" i="9"/>
  <c r="T899" i="9"/>
  <c r="T900" i="9"/>
  <c r="T901" i="9"/>
  <c r="T902" i="9"/>
  <c r="T903" i="9"/>
  <c r="T904" i="9"/>
  <c r="T905" i="9"/>
  <c r="T906" i="9"/>
  <c r="T907" i="9"/>
  <c r="T908" i="9"/>
  <c r="T909" i="9"/>
  <c r="T910" i="9"/>
  <c r="T911" i="9"/>
  <c r="T912" i="9"/>
  <c r="T913" i="9"/>
  <c r="T914" i="9"/>
  <c r="T915" i="9"/>
  <c r="T916" i="9"/>
  <c r="T917" i="9"/>
  <c r="M4" i="9"/>
  <c r="L4" i="9"/>
  <c r="N4" i="9"/>
  <c r="M5" i="9"/>
  <c r="L5" i="9"/>
  <c r="N5" i="9"/>
  <c r="M6" i="9"/>
  <c r="L6" i="9"/>
  <c r="N6" i="9"/>
  <c r="M7" i="9"/>
  <c r="L7" i="9"/>
  <c r="N7" i="9"/>
  <c r="M8" i="9"/>
  <c r="L8" i="9"/>
  <c r="N8" i="9"/>
  <c r="M9" i="9"/>
  <c r="L9" i="9"/>
  <c r="N9" i="9"/>
  <c r="M10" i="9"/>
  <c r="L10" i="9"/>
  <c r="N10" i="9"/>
  <c r="M13" i="9"/>
  <c r="L13" i="9"/>
  <c r="N13" i="9"/>
  <c r="M14" i="9"/>
  <c r="L14" i="9"/>
  <c r="N14" i="9"/>
  <c r="M16" i="9"/>
  <c r="L16" i="9"/>
  <c r="N16" i="9"/>
  <c r="M17" i="9"/>
  <c r="L17" i="9"/>
  <c r="N17" i="9"/>
  <c r="M18" i="9"/>
  <c r="L18" i="9"/>
  <c r="N18" i="9"/>
  <c r="M19" i="9"/>
  <c r="L19" i="9"/>
  <c r="N19" i="9"/>
  <c r="M21" i="9"/>
  <c r="L21" i="9"/>
  <c r="N21" i="9"/>
  <c r="M22" i="9"/>
  <c r="L22" i="9"/>
  <c r="N22" i="9"/>
  <c r="M23" i="9"/>
  <c r="L23" i="9"/>
  <c r="N23" i="9"/>
  <c r="M26" i="9"/>
  <c r="L26" i="9"/>
  <c r="N26" i="9"/>
  <c r="M29" i="9"/>
  <c r="L29" i="9"/>
  <c r="N29" i="9"/>
  <c r="M30" i="9"/>
  <c r="L30" i="9"/>
  <c r="N30" i="9"/>
  <c r="M31" i="9"/>
  <c r="L31" i="9"/>
  <c r="N31" i="9"/>
  <c r="M33" i="9"/>
  <c r="L33" i="9"/>
  <c r="N33" i="9"/>
  <c r="M34" i="9"/>
  <c r="L34" i="9"/>
  <c r="N34" i="9"/>
  <c r="M35" i="9"/>
  <c r="L35" i="9"/>
  <c r="N35" i="9"/>
  <c r="M37" i="9"/>
  <c r="L37" i="9"/>
  <c r="N37" i="9"/>
  <c r="M38" i="9"/>
  <c r="L38" i="9"/>
  <c r="N38" i="9"/>
  <c r="M39" i="9"/>
  <c r="L39" i="9"/>
  <c r="N39" i="9"/>
  <c r="M40" i="9"/>
  <c r="L40" i="9"/>
  <c r="N40" i="9"/>
  <c r="M41" i="9"/>
  <c r="L41" i="9"/>
  <c r="N41" i="9"/>
  <c r="M42" i="9"/>
  <c r="L42" i="9"/>
  <c r="N42" i="9"/>
  <c r="M43" i="9"/>
  <c r="L43" i="9"/>
  <c r="N43" i="9"/>
  <c r="M44" i="9"/>
  <c r="L44" i="9"/>
  <c r="N44" i="9"/>
  <c r="M45" i="9"/>
  <c r="L45" i="9"/>
  <c r="N45" i="9"/>
  <c r="M46" i="9"/>
  <c r="L46" i="9"/>
  <c r="N46" i="9"/>
  <c r="M47" i="9"/>
  <c r="L47" i="9"/>
  <c r="N47" i="9"/>
  <c r="M48" i="9"/>
  <c r="L48" i="9"/>
  <c r="N48" i="9"/>
  <c r="M49" i="9"/>
  <c r="L49" i="9"/>
  <c r="N49" i="9"/>
  <c r="M50" i="9"/>
  <c r="L50" i="9"/>
  <c r="N50" i="9"/>
  <c r="M51" i="9"/>
  <c r="L51" i="9"/>
  <c r="N51" i="9"/>
  <c r="M52" i="9"/>
  <c r="L52" i="9"/>
  <c r="N52" i="9"/>
  <c r="M54" i="9"/>
  <c r="L54" i="9"/>
  <c r="N54" i="9"/>
  <c r="M56" i="9"/>
  <c r="L56" i="9"/>
  <c r="N56" i="9"/>
  <c r="M58" i="9"/>
  <c r="L58" i="9"/>
  <c r="N58" i="9"/>
  <c r="M59" i="9"/>
  <c r="L59" i="9"/>
  <c r="N59" i="9"/>
  <c r="M60" i="9"/>
  <c r="L60" i="9"/>
  <c r="N60" i="9"/>
  <c r="M61" i="9"/>
  <c r="L61" i="9"/>
  <c r="N61" i="9"/>
  <c r="M62" i="9"/>
  <c r="L62" i="9"/>
  <c r="N62" i="9"/>
  <c r="M63" i="9"/>
  <c r="L63" i="9"/>
  <c r="N63" i="9"/>
  <c r="M64" i="9"/>
  <c r="L64" i="9"/>
  <c r="N64" i="9"/>
  <c r="M65" i="9"/>
  <c r="L65" i="9"/>
  <c r="N65" i="9"/>
  <c r="M66" i="9"/>
  <c r="L66" i="9"/>
  <c r="N66" i="9"/>
  <c r="M67" i="9"/>
  <c r="L67" i="9"/>
  <c r="N67" i="9"/>
  <c r="M68" i="9"/>
  <c r="L68" i="9"/>
  <c r="N68" i="9"/>
  <c r="M69" i="9"/>
  <c r="L69" i="9"/>
  <c r="N69" i="9"/>
  <c r="M70" i="9"/>
  <c r="L70" i="9"/>
  <c r="N70" i="9"/>
  <c r="M71" i="9"/>
  <c r="L71" i="9"/>
  <c r="N71" i="9"/>
  <c r="M72" i="9"/>
  <c r="L72" i="9"/>
  <c r="N72" i="9"/>
  <c r="M74" i="9"/>
  <c r="L74" i="9"/>
  <c r="N74" i="9"/>
  <c r="M75" i="9"/>
  <c r="L75" i="9"/>
  <c r="N75" i="9"/>
  <c r="M76" i="9"/>
  <c r="L76" i="9"/>
  <c r="N76" i="9"/>
  <c r="M77" i="9"/>
  <c r="L77" i="9"/>
  <c r="N77" i="9"/>
  <c r="M78" i="9"/>
  <c r="L78" i="9"/>
  <c r="N78" i="9"/>
  <c r="M79" i="9"/>
  <c r="L79" i="9"/>
  <c r="N79" i="9"/>
  <c r="M80" i="9"/>
  <c r="L80" i="9"/>
  <c r="N80" i="9"/>
  <c r="M81" i="9"/>
  <c r="L81" i="9"/>
  <c r="N81" i="9"/>
  <c r="M82" i="9"/>
  <c r="L82" i="9"/>
  <c r="N82" i="9"/>
  <c r="M83" i="9"/>
  <c r="L83" i="9"/>
  <c r="N83" i="9"/>
  <c r="M84" i="9"/>
  <c r="L84" i="9"/>
  <c r="N84" i="9"/>
  <c r="M85" i="9"/>
  <c r="L85" i="9"/>
  <c r="N85" i="9"/>
  <c r="M86" i="9"/>
  <c r="L86" i="9"/>
  <c r="N86" i="9"/>
  <c r="M87" i="9"/>
  <c r="L87" i="9"/>
  <c r="N87" i="9"/>
  <c r="M88" i="9"/>
  <c r="L88" i="9"/>
  <c r="N88" i="9"/>
  <c r="M89" i="9"/>
  <c r="L89" i="9"/>
  <c r="N89" i="9"/>
  <c r="M90" i="9"/>
  <c r="L90" i="9"/>
  <c r="N90" i="9"/>
  <c r="M91" i="9"/>
  <c r="L91" i="9"/>
  <c r="N91" i="9"/>
  <c r="M92" i="9"/>
  <c r="L92" i="9"/>
  <c r="N92" i="9"/>
  <c r="M93" i="9"/>
  <c r="L93" i="9"/>
  <c r="N93" i="9"/>
  <c r="M94" i="9"/>
  <c r="L94" i="9"/>
  <c r="N94" i="9"/>
  <c r="M96" i="9"/>
  <c r="L96" i="9"/>
  <c r="N96" i="9"/>
  <c r="M97" i="9"/>
  <c r="L97" i="9"/>
  <c r="N97" i="9"/>
  <c r="M98" i="9"/>
  <c r="L98" i="9"/>
  <c r="N98" i="9"/>
  <c r="M99" i="9"/>
  <c r="L99" i="9"/>
  <c r="N99" i="9"/>
  <c r="M100" i="9"/>
  <c r="L100" i="9"/>
  <c r="N100" i="9"/>
  <c r="M101" i="9"/>
  <c r="L101" i="9"/>
  <c r="N101" i="9"/>
  <c r="M102" i="9"/>
  <c r="L102" i="9"/>
  <c r="N102" i="9"/>
  <c r="M103" i="9"/>
  <c r="L103" i="9"/>
  <c r="N103" i="9"/>
  <c r="M104" i="9"/>
  <c r="L104" i="9"/>
  <c r="N104" i="9"/>
  <c r="M105" i="9"/>
  <c r="L105" i="9"/>
  <c r="N105" i="9"/>
  <c r="M106" i="9"/>
  <c r="L106" i="9"/>
  <c r="N106" i="9"/>
  <c r="M107" i="9"/>
  <c r="L107" i="9"/>
  <c r="N107" i="9"/>
  <c r="M108" i="9"/>
  <c r="L108" i="9"/>
  <c r="N108" i="9"/>
  <c r="M109" i="9"/>
  <c r="L109" i="9"/>
  <c r="N109" i="9"/>
  <c r="M110" i="9"/>
  <c r="L110" i="9"/>
  <c r="N110" i="9"/>
  <c r="M111" i="9"/>
  <c r="L111" i="9"/>
  <c r="N111" i="9"/>
  <c r="M112" i="9"/>
  <c r="L112" i="9"/>
  <c r="N112" i="9"/>
  <c r="M113" i="9"/>
  <c r="L113" i="9"/>
  <c r="N113" i="9"/>
  <c r="M114" i="9"/>
  <c r="L114" i="9"/>
  <c r="N114" i="9"/>
  <c r="M115" i="9"/>
  <c r="L115" i="9"/>
  <c r="N115" i="9"/>
  <c r="M116" i="9"/>
  <c r="L116" i="9"/>
  <c r="N116" i="9"/>
  <c r="M117" i="9"/>
  <c r="L117" i="9"/>
  <c r="N117" i="9"/>
  <c r="M119" i="9"/>
  <c r="L119" i="9"/>
  <c r="N119" i="9"/>
  <c r="M120" i="9"/>
  <c r="L120" i="9"/>
  <c r="N120" i="9"/>
  <c r="M121" i="9"/>
  <c r="L121" i="9"/>
  <c r="N121" i="9"/>
  <c r="M123" i="9"/>
  <c r="L123" i="9"/>
  <c r="N123" i="9"/>
  <c r="M124" i="9"/>
  <c r="L124" i="9"/>
  <c r="N124" i="9"/>
  <c r="M125" i="9"/>
  <c r="L125" i="9"/>
  <c r="N125" i="9"/>
  <c r="M126" i="9"/>
  <c r="L126" i="9"/>
  <c r="N126" i="9"/>
  <c r="M127" i="9"/>
  <c r="L127" i="9"/>
  <c r="N127" i="9"/>
  <c r="M128" i="9"/>
  <c r="L128" i="9"/>
  <c r="N128" i="9"/>
  <c r="M129" i="9"/>
  <c r="L129" i="9"/>
  <c r="N129" i="9"/>
  <c r="M131" i="9"/>
  <c r="L131" i="9"/>
  <c r="N131" i="9"/>
  <c r="M132" i="9"/>
  <c r="L132" i="9"/>
  <c r="N132" i="9"/>
  <c r="M135" i="9"/>
  <c r="L135" i="9"/>
  <c r="N135" i="9"/>
  <c r="M136" i="9"/>
  <c r="L136" i="9"/>
  <c r="N136" i="9"/>
  <c r="M138" i="9"/>
  <c r="L138" i="9"/>
  <c r="N138" i="9"/>
  <c r="M139" i="9"/>
  <c r="L139" i="9"/>
  <c r="N139" i="9"/>
  <c r="M140" i="9"/>
  <c r="L140" i="9"/>
  <c r="N140" i="9"/>
  <c r="M141" i="9"/>
  <c r="L141" i="9"/>
  <c r="N141" i="9"/>
  <c r="M142" i="9"/>
  <c r="L142" i="9"/>
  <c r="N142" i="9"/>
  <c r="M143" i="9"/>
  <c r="L143" i="9"/>
  <c r="N143" i="9"/>
  <c r="M144" i="9"/>
  <c r="L144" i="9"/>
  <c r="N144" i="9"/>
  <c r="M145" i="9"/>
  <c r="L145" i="9"/>
  <c r="N145" i="9"/>
  <c r="M146" i="9"/>
  <c r="L146" i="9"/>
  <c r="N146" i="9"/>
  <c r="M147" i="9"/>
  <c r="L147" i="9"/>
  <c r="N147" i="9"/>
  <c r="M148" i="9"/>
  <c r="L148" i="9"/>
  <c r="N148" i="9"/>
  <c r="M149" i="9"/>
  <c r="L149" i="9"/>
  <c r="N149" i="9"/>
  <c r="M150" i="9"/>
  <c r="L150" i="9"/>
  <c r="N150" i="9"/>
  <c r="M151" i="9"/>
  <c r="L151" i="9"/>
  <c r="N151" i="9"/>
  <c r="M152" i="9"/>
  <c r="L152" i="9"/>
  <c r="N152" i="9"/>
  <c r="M154" i="9"/>
  <c r="L154" i="9"/>
  <c r="N154" i="9"/>
  <c r="M155" i="9"/>
  <c r="L155" i="9"/>
  <c r="N155" i="9"/>
  <c r="M158" i="9"/>
  <c r="L158" i="9"/>
  <c r="N158" i="9"/>
  <c r="M159" i="9"/>
  <c r="L159" i="9"/>
  <c r="N159" i="9"/>
  <c r="M160" i="9"/>
  <c r="L160" i="9"/>
  <c r="N160" i="9"/>
  <c r="M161" i="9"/>
  <c r="L161" i="9"/>
  <c r="N161" i="9"/>
  <c r="M162" i="9"/>
  <c r="L162" i="9"/>
  <c r="N162" i="9"/>
  <c r="M163" i="9"/>
  <c r="L163" i="9"/>
  <c r="N163" i="9"/>
  <c r="M164" i="9"/>
  <c r="L164" i="9"/>
  <c r="N164" i="9"/>
  <c r="M165" i="9"/>
  <c r="L165" i="9"/>
  <c r="N165" i="9"/>
  <c r="M167" i="9"/>
  <c r="L167" i="9"/>
  <c r="N167" i="9"/>
  <c r="M169" i="9"/>
  <c r="L169" i="9"/>
  <c r="N169" i="9"/>
  <c r="M170" i="9"/>
  <c r="L170" i="9"/>
  <c r="N170" i="9"/>
  <c r="M172" i="9"/>
  <c r="L172" i="9"/>
  <c r="N172" i="9"/>
  <c r="M173" i="9"/>
  <c r="L173" i="9"/>
  <c r="N173" i="9"/>
  <c r="M174" i="9"/>
  <c r="L174" i="9"/>
  <c r="N174" i="9"/>
  <c r="M175" i="9"/>
  <c r="L175" i="9"/>
  <c r="N175" i="9"/>
  <c r="M176" i="9"/>
  <c r="L176" i="9"/>
  <c r="N176" i="9"/>
  <c r="M177" i="9"/>
  <c r="L177" i="9"/>
  <c r="N177" i="9"/>
  <c r="M179" i="9"/>
  <c r="L179" i="9"/>
  <c r="N179" i="9"/>
  <c r="M180" i="9"/>
  <c r="L180" i="9"/>
  <c r="N180" i="9"/>
  <c r="M182" i="9"/>
  <c r="L182" i="9"/>
  <c r="N182" i="9"/>
  <c r="M183" i="9"/>
  <c r="L183" i="9"/>
  <c r="N183" i="9"/>
  <c r="M184" i="9"/>
  <c r="L184" i="9"/>
  <c r="N184" i="9"/>
  <c r="M186" i="9"/>
  <c r="L186" i="9"/>
  <c r="N186" i="9"/>
  <c r="M187" i="9"/>
  <c r="L187" i="9"/>
  <c r="N187" i="9"/>
  <c r="M188" i="9"/>
  <c r="L188" i="9"/>
  <c r="N188" i="9"/>
  <c r="M189" i="9"/>
  <c r="L189" i="9"/>
  <c r="N189" i="9"/>
  <c r="M190" i="9"/>
  <c r="L190" i="9"/>
  <c r="N190" i="9"/>
  <c r="M191" i="9"/>
  <c r="L191" i="9"/>
  <c r="N191" i="9"/>
  <c r="M192" i="9"/>
  <c r="L192" i="9"/>
  <c r="N192" i="9"/>
  <c r="M193" i="9"/>
  <c r="L193" i="9"/>
  <c r="N193" i="9"/>
  <c r="M194" i="9"/>
  <c r="L194" i="9"/>
  <c r="N194" i="9"/>
  <c r="M195" i="9"/>
  <c r="L195" i="9"/>
  <c r="N195" i="9"/>
  <c r="M196" i="9"/>
  <c r="L196" i="9"/>
  <c r="N196" i="9"/>
  <c r="M197" i="9"/>
  <c r="L197" i="9"/>
  <c r="N197" i="9"/>
  <c r="M198" i="9"/>
  <c r="L198" i="9"/>
  <c r="N198" i="9"/>
  <c r="M200" i="9"/>
  <c r="L200" i="9"/>
  <c r="N200" i="9"/>
  <c r="M201" i="9"/>
  <c r="L201" i="9"/>
  <c r="N201" i="9"/>
  <c r="M202" i="9"/>
  <c r="L202" i="9"/>
  <c r="N202" i="9"/>
  <c r="M203" i="9"/>
  <c r="L203" i="9"/>
  <c r="N203" i="9"/>
  <c r="M204" i="9"/>
  <c r="L204" i="9"/>
  <c r="N204" i="9"/>
  <c r="M205" i="9"/>
  <c r="L205" i="9"/>
  <c r="N205" i="9"/>
  <c r="M206" i="9"/>
  <c r="L206" i="9"/>
  <c r="N206" i="9"/>
  <c r="M207" i="9"/>
  <c r="L207" i="9"/>
  <c r="N207" i="9"/>
  <c r="M208" i="9"/>
  <c r="L208" i="9"/>
  <c r="N208" i="9"/>
  <c r="M209" i="9"/>
  <c r="L209" i="9"/>
  <c r="N209" i="9"/>
  <c r="M210" i="9"/>
  <c r="L210" i="9"/>
  <c r="N210" i="9"/>
  <c r="M211" i="9"/>
  <c r="L211" i="9"/>
  <c r="N211" i="9"/>
  <c r="M212" i="9"/>
  <c r="L212" i="9"/>
  <c r="N212" i="9"/>
  <c r="M213" i="9"/>
  <c r="L213" i="9"/>
  <c r="N213" i="9"/>
  <c r="M214" i="9"/>
  <c r="L214" i="9"/>
  <c r="N214" i="9"/>
  <c r="M215" i="9"/>
  <c r="L215" i="9"/>
  <c r="N215" i="9"/>
  <c r="M216" i="9"/>
  <c r="L216" i="9"/>
  <c r="N216" i="9"/>
  <c r="M217" i="9"/>
  <c r="L217" i="9"/>
  <c r="N217" i="9"/>
  <c r="M218" i="9"/>
  <c r="L218" i="9"/>
  <c r="N218" i="9"/>
  <c r="M219" i="9"/>
  <c r="L219" i="9"/>
  <c r="N219" i="9"/>
  <c r="M220" i="9"/>
  <c r="L220" i="9"/>
  <c r="N220" i="9"/>
  <c r="M221" i="9"/>
  <c r="L221" i="9"/>
  <c r="N221" i="9"/>
  <c r="M222" i="9"/>
  <c r="L222" i="9"/>
  <c r="N222" i="9"/>
  <c r="M223" i="9"/>
  <c r="L223" i="9"/>
  <c r="N223" i="9"/>
  <c r="M224" i="9"/>
  <c r="L224" i="9"/>
  <c r="N224" i="9"/>
  <c r="M225" i="9"/>
  <c r="L225" i="9"/>
  <c r="N225" i="9"/>
  <c r="M226" i="9"/>
  <c r="L226" i="9"/>
  <c r="N226" i="9"/>
  <c r="M227" i="9"/>
  <c r="L227" i="9"/>
  <c r="N227" i="9"/>
  <c r="M228" i="9"/>
  <c r="L228" i="9"/>
  <c r="N228" i="9"/>
  <c r="M229" i="9"/>
  <c r="L229" i="9"/>
  <c r="N229" i="9"/>
  <c r="M230" i="9"/>
  <c r="L230" i="9"/>
  <c r="N230" i="9"/>
  <c r="M231" i="9"/>
  <c r="L231" i="9"/>
  <c r="N231" i="9"/>
  <c r="M232" i="9"/>
  <c r="L232" i="9"/>
  <c r="N232" i="9"/>
  <c r="M233" i="9"/>
  <c r="L233" i="9"/>
  <c r="N233" i="9"/>
  <c r="M234" i="9"/>
  <c r="L234" i="9"/>
  <c r="N234" i="9"/>
  <c r="M235" i="9"/>
  <c r="L235" i="9"/>
  <c r="N235" i="9"/>
  <c r="M236" i="9"/>
  <c r="L236" i="9"/>
  <c r="N236" i="9"/>
  <c r="M237" i="9"/>
  <c r="L237" i="9"/>
  <c r="N237" i="9"/>
  <c r="M238" i="9"/>
  <c r="L238" i="9"/>
  <c r="N238" i="9"/>
  <c r="M239" i="9"/>
  <c r="L239" i="9"/>
  <c r="N239" i="9"/>
  <c r="M240" i="9"/>
  <c r="L240" i="9"/>
  <c r="N240" i="9"/>
  <c r="M241" i="9"/>
  <c r="L241" i="9"/>
  <c r="N241" i="9"/>
  <c r="M242" i="9"/>
  <c r="L242" i="9"/>
  <c r="N242" i="9"/>
  <c r="M243" i="9"/>
  <c r="L243" i="9"/>
  <c r="N243" i="9"/>
  <c r="M244" i="9"/>
  <c r="L244" i="9"/>
  <c r="N244" i="9"/>
  <c r="M245" i="9"/>
  <c r="L245" i="9"/>
  <c r="N245" i="9"/>
  <c r="M246" i="9"/>
  <c r="L246" i="9"/>
  <c r="N246" i="9"/>
  <c r="M247" i="9"/>
  <c r="L247" i="9"/>
  <c r="N247" i="9"/>
  <c r="M248" i="9"/>
  <c r="L248" i="9"/>
  <c r="N248" i="9"/>
  <c r="M249" i="9"/>
  <c r="L249" i="9"/>
  <c r="N249" i="9"/>
  <c r="M250" i="9"/>
  <c r="L250" i="9"/>
  <c r="N250" i="9"/>
  <c r="M251" i="9"/>
  <c r="L251" i="9"/>
  <c r="N251" i="9"/>
  <c r="M252" i="9"/>
  <c r="L252" i="9"/>
  <c r="N252" i="9"/>
  <c r="M253" i="9"/>
  <c r="L253" i="9"/>
  <c r="N253" i="9"/>
  <c r="M254" i="9"/>
  <c r="L254" i="9"/>
  <c r="N254" i="9"/>
  <c r="M255" i="9"/>
  <c r="L255" i="9"/>
  <c r="N255" i="9"/>
  <c r="M256" i="9"/>
  <c r="L256" i="9"/>
  <c r="N256" i="9"/>
  <c r="M257" i="9"/>
  <c r="L257" i="9"/>
  <c r="N257" i="9"/>
  <c r="M258" i="9"/>
  <c r="L258" i="9"/>
  <c r="N258" i="9"/>
  <c r="M259" i="9"/>
  <c r="L259" i="9"/>
  <c r="N259" i="9"/>
  <c r="M260" i="9"/>
  <c r="L260" i="9"/>
  <c r="N260" i="9"/>
  <c r="M261" i="9"/>
  <c r="L261" i="9"/>
  <c r="N261" i="9"/>
  <c r="M262" i="9"/>
  <c r="L262" i="9"/>
  <c r="N262" i="9"/>
  <c r="M263" i="9"/>
  <c r="L263" i="9"/>
  <c r="N263" i="9"/>
  <c r="M264" i="9"/>
  <c r="L264" i="9"/>
  <c r="N264" i="9"/>
  <c r="M265" i="9"/>
  <c r="L265" i="9"/>
  <c r="N265" i="9"/>
  <c r="M266" i="9"/>
  <c r="L266" i="9"/>
  <c r="N266" i="9"/>
  <c r="M267" i="9"/>
  <c r="L267" i="9"/>
  <c r="N267" i="9"/>
  <c r="M268" i="9"/>
  <c r="L268" i="9"/>
  <c r="N268" i="9"/>
  <c r="M269" i="9"/>
  <c r="L269" i="9"/>
  <c r="N269" i="9"/>
  <c r="M270" i="9"/>
  <c r="L270" i="9"/>
  <c r="N270" i="9"/>
  <c r="M271" i="9"/>
  <c r="L271" i="9"/>
  <c r="N271" i="9"/>
  <c r="M272" i="9"/>
  <c r="L272" i="9"/>
  <c r="N272" i="9"/>
  <c r="M273" i="9"/>
  <c r="L273" i="9"/>
  <c r="N273" i="9"/>
  <c r="M274" i="9"/>
  <c r="L274" i="9"/>
  <c r="N274" i="9"/>
  <c r="M275" i="9"/>
  <c r="L275" i="9"/>
  <c r="N275" i="9"/>
  <c r="M276" i="9"/>
  <c r="L276" i="9"/>
  <c r="N276" i="9"/>
  <c r="M277" i="9"/>
  <c r="L277" i="9"/>
  <c r="N277" i="9"/>
  <c r="M278" i="9"/>
  <c r="L278" i="9"/>
  <c r="N278" i="9"/>
  <c r="M279" i="9"/>
  <c r="L279" i="9"/>
  <c r="N279" i="9"/>
  <c r="M280" i="9"/>
  <c r="L280" i="9"/>
  <c r="N280" i="9"/>
  <c r="M281" i="9"/>
  <c r="L281" i="9"/>
  <c r="N281" i="9"/>
  <c r="M282" i="9"/>
  <c r="L282" i="9"/>
  <c r="N282" i="9"/>
  <c r="M283" i="9"/>
  <c r="L283" i="9"/>
  <c r="N283" i="9"/>
  <c r="M284" i="9"/>
  <c r="L284" i="9"/>
  <c r="N284" i="9"/>
  <c r="M285" i="9"/>
  <c r="L285" i="9"/>
  <c r="N285" i="9"/>
  <c r="M286" i="9"/>
  <c r="L286" i="9"/>
  <c r="N286" i="9"/>
  <c r="M287" i="9"/>
  <c r="L287" i="9"/>
  <c r="N287" i="9"/>
  <c r="M288" i="9"/>
  <c r="L288" i="9"/>
  <c r="N288" i="9"/>
  <c r="M289" i="9"/>
  <c r="L289" i="9"/>
  <c r="N289" i="9"/>
  <c r="M290" i="9"/>
  <c r="L290" i="9"/>
  <c r="N290" i="9"/>
  <c r="M291" i="9"/>
  <c r="L291" i="9"/>
  <c r="N291" i="9"/>
  <c r="M292" i="9"/>
  <c r="L292" i="9"/>
  <c r="N292" i="9"/>
  <c r="M293" i="9"/>
  <c r="L293" i="9"/>
  <c r="N293" i="9"/>
  <c r="M294" i="9"/>
  <c r="L294" i="9"/>
  <c r="N294" i="9"/>
  <c r="M295" i="9"/>
  <c r="L295" i="9"/>
  <c r="N295" i="9"/>
  <c r="M296" i="9"/>
  <c r="L296" i="9"/>
  <c r="N296" i="9"/>
  <c r="M297" i="9"/>
  <c r="L297" i="9"/>
  <c r="N297" i="9"/>
  <c r="M298" i="9"/>
  <c r="L298" i="9"/>
  <c r="N298" i="9"/>
  <c r="M299" i="9"/>
  <c r="L299" i="9"/>
  <c r="N299" i="9"/>
  <c r="M300" i="9"/>
  <c r="L300" i="9"/>
  <c r="N300" i="9"/>
  <c r="M301" i="9"/>
  <c r="L301" i="9"/>
  <c r="N301" i="9"/>
  <c r="M302" i="9"/>
  <c r="L302" i="9"/>
  <c r="N302" i="9"/>
  <c r="M303" i="9"/>
  <c r="L303" i="9"/>
  <c r="N303" i="9"/>
  <c r="M304" i="9"/>
  <c r="L304" i="9"/>
  <c r="N304" i="9"/>
  <c r="M305" i="9"/>
  <c r="L305" i="9"/>
  <c r="N305" i="9"/>
  <c r="M306" i="9"/>
  <c r="L306" i="9"/>
  <c r="N306" i="9"/>
  <c r="M307" i="9"/>
  <c r="L307" i="9"/>
  <c r="N307" i="9"/>
  <c r="M308" i="9"/>
  <c r="L308" i="9"/>
  <c r="N308" i="9"/>
  <c r="M309" i="9"/>
  <c r="L309" i="9"/>
  <c r="N309" i="9"/>
  <c r="M310" i="9"/>
  <c r="L310" i="9"/>
  <c r="N310" i="9"/>
  <c r="M311" i="9"/>
  <c r="L311" i="9"/>
  <c r="N311" i="9"/>
  <c r="M312" i="9"/>
  <c r="L312" i="9"/>
  <c r="N312" i="9"/>
  <c r="M313" i="9"/>
  <c r="L313" i="9"/>
  <c r="N313" i="9"/>
  <c r="M314" i="9"/>
  <c r="L314" i="9"/>
  <c r="N314" i="9"/>
  <c r="M315" i="9"/>
  <c r="L315" i="9"/>
  <c r="N315" i="9"/>
  <c r="M316" i="9"/>
  <c r="L316" i="9"/>
  <c r="N316" i="9"/>
  <c r="M317" i="9"/>
  <c r="L317" i="9"/>
  <c r="N317" i="9"/>
  <c r="M318" i="9"/>
  <c r="L318" i="9"/>
  <c r="N318" i="9"/>
  <c r="M319" i="9"/>
  <c r="L319" i="9"/>
  <c r="N319" i="9"/>
  <c r="M320" i="9"/>
  <c r="L320" i="9"/>
  <c r="N320" i="9"/>
  <c r="M321" i="9"/>
  <c r="L321" i="9"/>
  <c r="N321" i="9"/>
  <c r="M322" i="9"/>
  <c r="L322" i="9"/>
  <c r="N322" i="9"/>
  <c r="M323" i="9"/>
  <c r="L323" i="9"/>
  <c r="N323" i="9"/>
  <c r="M324" i="9"/>
  <c r="L324" i="9"/>
  <c r="N324" i="9"/>
  <c r="M325" i="9"/>
  <c r="L325" i="9"/>
  <c r="N325" i="9"/>
  <c r="M326" i="9"/>
  <c r="L326" i="9"/>
  <c r="N326" i="9"/>
  <c r="M327" i="9"/>
  <c r="L327" i="9"/>
  <c r="N327" i="9"/>
  <c r="M328" i="9"/>
  <c r="L328" i="9"/>
  <c r="N328" i="9"/>
  <c r="M329" i="9"/>
  <c r="L329" i="9"/>
  <c r="N329" i="9"/>
  <c r="M330" i="9"/>
  <c r="L330" i="9"/>
  <c r="N330" i="9"/>
  <c r="M331" i="9"/>
  <c r="L331" i="9"/>
  <c r="N331" i="9"/>
  <c r="M332" i="9"/>
  <c r="L332" i="9"/>
  <c r="N332" i="9"/>
  <c r="M333" i="9"/>
  <c r="L333" i="9"/>
  <c r="N333" i="9"/>
  <c r="M334" i="9"/>
  <c r="L334" i="9"/>
  <c r="N334" i="9"/>
  <c r="M335" i="9"/>
  <c r="L335" i="9"/>
  <c r="N335" i="9"/>
  <c r="M336" i="9"/>
  <c r="L336" i="9"/>
  <c r="N336" i="9"/>
  <c r="M337" i="9"/>
  <c r="L337" i="9"/>
  <c r="N337" i="9"/>
  <c r="M338" i="9"/>
  <c r="L338" i="9"/>
  <c r="N338" i="9"/>
  <c r="M339" i="9"/>
  <c r="L339" i="9"/>
  <c r="N339" i="9"/>
  <c r="M340" i="9"/>
  <c r="L340" i="9"/>
  <c r="N340" i="9"/>
  <c r="M341" i="9"/>
  <c r="L341" i="9"/>
  <c r="N341" i="9"/>
  <c r="M342" i="9"/>
  <c r="L342" i="9"/>
  <c r="N342" i="9"/>
  <c r="M343" i="9"/>
  <c r="L343" i="9"/>
  <c r="N343" i="9"/>
  <c r="M344" i="9"/>
  <c r="L344" i="9"/>
  <c r="N344" i="9"/>
  <c r="M345" i="9"/>
  <c r="L345" i="9"/>
  <c r="N345" i="9"/>
  <c r="M346" i="9"/>
  <c r="L346" i="9"/>
  <c r="N346" i="9"/>
  <c r="M347" i="9"/>
  <c r="L347" i="9"/>
  <c r="N347" i="9"/>
  <c r="M348" i="9"/>
  <c r="L348" i="9"/>
  <c r="N348" i="9"/>
  <c r="M349" i="9"/>
  <c r="L349" i="9"/>
  <c r="N349" i="9"/>
  <c r="M350" i="9"/>
  <c r="L350" i="9"/>
  <c r="N350" i="9"/>
  <c r="M351" i="9"/>
  <c r="L351" i="9"/>
  <c r="N351" i="9"/>
  <c r="M352" i="9"/>
  <c r="L352" i="9"/>
  <c r="N352" i="9"/>
  <c r="M353" i="9"/>
  <c r="L353" i="9"/>
  <c r="N353" i="9"/>
  <c r="M354" i="9"/>
  <c r="L354" i="9"/>
  <c r="N354" i="9"/>
  <c r="M355" i="9"/>
  <c r="L355" i="9"/>
  <c r="N355" i="9"/>
  <c r="M356" i="9"/>
  <c r="L356" i="9"/>
  <c r="N356" i="9"/>
  <c r="M357" i="9"/>
  <c r="L357" i="9"/>
  <c r="N357" i="9"/>
  <c r="M358" i="9"/>
  <c r="L358" i="9"/>
  <c r="N358" i="9"/>
  <c r="M359" i="9"/>
  <c r="L359" i="9"/>
  <c r="N359" i="9"/>
  <c r="M360" i="9"/>
  <c r="L360" i="9"/>
  <c r="N360" i="9"/>
  <c r="M361" i="9"/>
  <c r="L361" i="9"/>
  <c r="N361" i="9"/>
  <c r="M362" i="9"/>
  <c r="L362" i="9"/>
  <c r="N362" i="9"/>
  <c r="M363" i="9"/>
  <c r="L363" i="9"/>
  <c r="N363" i="9"/>
  <c r="M364" i="9"/>
  <c r="L364" i="9"/>
  <c r="N364" i="9"/>
  <c r="M365" i="9"/>
  <c r="L365" i="9"/>
  <c r="N365" i="9"/>
  <c r="M366" i="9"/>
  <c r="L366" i="9"/>
  <c r="N366" i="9"/>
  <c r="M367" i="9"/>
  <c r="L367" i="9"/>
  <c r="N367" i="9"/>
  <c r="M368" i="9"/>
  <c r="L368" i="9"/>
  <c r="N368" i="9"/>
  <c r="M369" i="9"/>
  <c r="L369" i="9"/>
  <c r="N369" i="9"/>
  <c r="M370" i="9"/>
  <c r="L370" i="9"/>
  <c r="N370" i="9"/>
  <c r="M371" i="9"/>
  <c r="L371" i="9"/>
  <c r="N371" i="9"/>
  <c r="M372" i="9"/>
  <c r="L372" i="9"/>
  <c r="N372" i="9"/>
  <c r="M373" i="9"/>
  <c r="L373" i="9"/>
  <c r="N373" i="9"/>
  <c r="M374" i="9"/>
  <c r="L374" i="9"/>
  <c r="N374" i="9"/>
  <c r="M375" i="9"/>
  <c r="L375" i="9"/>
  <c r="N375" i="9"/>
  <c r="M376" i="9"/>
  <c r="L376" i="9"/>
  <c r="N376" i="9"/>
  <c r="M377" i="9"/>
  <c r="L377" i="9"/>
  <c r="N377" i="9"/>
  <c r="M378" i="9"/>
  <c r="L378" i="9"/>
  <c r="N378" i="9"/>
  <c r="M379" i="9"/>
  <c r="L379" i="9"/>
  <c r="N379" i="9"/>
  <c r="M380" i="9"/>
  <c r="L380" i="9"/>
  <c r="N380" i="9"/>
  <c r="M381" i="9"/>
  <c r="L381" i="9"/>
  <c r="N381" i="9"/>
  <c r="M382" i="9"/>
  <c r="L382" i="9"/>
  <c r="N382" i="9"/>
  <c r="M383" i="9"/>
  <c r="L383" i="9"/>
  <c r="N383" i="9"/>
  <c r="M384" i="9"/>
  <c r="L384" i="9"/>
  <c r="N384" i="9"/>
  <c r="M385" i="9"/>
  <c r="L385" i="9"/>
  <c r="N385" i="9"/>
  <c r="M386" i="9"/>
  <c r="L386" i="9"/>
  <c r="N386" i="9"/>
  <c r="M387" i="9"/>
  <c r="L387" i="9"/>
  <c r="N387" i="9"/>
  <c r="M388" i="9"/>
  <c r="L388" i="9"/>
  <c r="N388" i="9"/>
  <c r="M389" i="9"/>
  <c r="L389" i="9"/>
  <c r="N389" i="9"/>
  <c r="M390" i="9"/>
  <c r="L390" i="9"/>
  <c r="N390" i="9"/>
  <c r="M391" i="9"/>
  <c r="L391" i="9"/>
  <c r="N391" i="9"/>
  <c r="M392" i="9"/>
  <c r="L392" i="9"/>
  <c r="N392" i="9"/>
  <c r="M393" i="9"/>
  <c r="L393" i="9"/>
  <c r="N393" i="9"/>
  <c r="M394" i="9"/>
  <c r="L394" i="9"/>
  <c r="N394" i="9"/>
  <c r="M395" i="9"/>
  <c r="L395" i="9"/>
  <c r="N395" i="9"/>
  <c r="M396" i="9"/>
  <c r="L396" i="9"/>
  <c r="N396" i="9"/>
  <c r="M397" i="9"/>
  <c r="L397" i="9"/>
  <c r="N397" i="9"/>
  <c r="M398" i="9"/>
  <c r="L398" i="9"/>
  <c r="N398" i="9"/>
  <c r="M399" i="9"/>
  <c r="L399" i="9"/>
  <c r="N399" i="9"/>
  <c r="M400" i="9"/>
  <c r="L400" i="9"/>
  <c r="N400" i="9"/>
  <c r="M401" i="9"/>
  <c r="L401" i="9"/>
  <c r="N401" i="9"/>
  <c r="M402" i="9"/>
  <c r="L402" i="9"/>
  <c r="N402" i="9"/>
  <c r="M403" i="9"/>
  <c r="L403" i="9"/>
  <c r="N403" i="9"/>
  <c r="M404" i="9"/>
  <c r="L404" i="9"/>
  <c r="N404" i="9"/>
  <c r="M405" i="9"/>
  <c r="L405" i="9"/>
  <c r="N405" i="9"/>
  <c r="M406" i="9"/>
  <c r="L406" i="9"/>
  <c r="N406" i="9"/>
  <c r="M407" i="9"/>
  <c r="L407" i="9"/>
  <c r="N407" i="9"/>
  <c r="M408" i="9"/>
  <c r="L408" i="9"/>
  <c r="N408" i="9"/>
  <c r="M409" i="9"/>
  <c r="L409" i="9"/>
  <c r="N409" i="9"/>
  <c r="M410" i="9"/>
  <c r="L410" i="9"/>
  <c r="N410" i="9"/>
  <c r="M411" i="9"/>
  <c r="L411" i="9"/>
  <c r="N411" i="9"/>
  <c r="M412" i="9"/>
  <c r="L412" i="9"/>
  <c r="N412" i="9"/>
  <c r="M413" i="9"/>
  <c r="L413" i="9"/>
  <c r="N413" i="9"/>
  <c r="M414" i="9"/>
  <c r="L414" i="9"/>
  <c r="N414" i="9"/>
  <c r="M415" i="9"/>
  <c r="L415" i="9"/>
  <c r="N415" i="9"/>
  <c r="M416" i="9"/>
  <c r="L416" i="9"/>
  <c r="N416" i="9"/>
  <c r="M417" i="9"/>
  <c r="L417" i="9"/>
  <c r="N417" i="9"/>
  <c r="M418" i="9"/>
  <c r="L418" i="9"/>
  <c r="N418" i="9"/>
  <c r="M419" i="9"/>
  <c r="L419" i="9"/>
  <c r="N419" i="9"/>
  <c r="M420" i="9"/>
  <c r="L420" i="9"/>
  <c r="N420" i="9"/>
  <c r="M421" i="9"/>
  <c r="L421" i="9"/>
  <c r="N421" i="9"/>
  <c r="M422" i="9"/>
  <c r="L422" i="9"/>
  <c r="N422" i="9"/>
  <c r="M423" i="9"/>
  <c r="L423" i="9"/>
  <c r="N423" i="9"/>
  <c r="M424" i="9"/>
  <c r="L424" i="9"/>
  <c r="N424" i="9"/>
  <c r="M425" i="9"/>
  <c r="L425" i="9"/>
  <c r="N425" i="9"/>
  <c r="M426" i="9"/>
  <c r="L426" i="9"/>
  <c r="N426" i="9"/>
  <c r="M427" i="9"/>
  <c r="L427" i="9"/>
  <c r="N427" i="9"/>
  <c r="M428" i="9"/>
  <c r="L428" i="9"/>
  <c r="N428" i="9"/>
  <c r="M429" i="9"/>
  <c r="L429" i="9"/>
  <c r="N429" i="9"/>
  <c r="M430" i="9"/>
  <c r="L430" i="9"/>
  <c r="N430" i="9"/>
  <c r="M431" i="9"/>
  <c r="L431" i="9"/>
  <c r="N431" i="9"/>
  <c r="M432" i="9"/>
  <c r="L432" i="9"/>
  <c r="N432" i="9"/>
  <c r="M433" i="9"/>
  <c r="L433" i="9"/>
  <c r="N433" i="9"/>
  <c r="M434" i="9"/>
  <c r="L434" i="9"/>
  <c r="N434" i="9"/>
  <c r="M435" i="9"/>
  <c r="L435" i="9"/>
  <c r="N435" i="9"/>
  <c r="M436" i="9"/>
  <c r="L436" i="9"/>
  <c r="N436" i="9"/>
  <c r="M437" i="9"/>
  <c r="L437" i="9"/>
  <c r="N437" i="9"/>
  <c r="M438" i="9"/>
  <c r="L438" i="9"/>
  <c r="N438" i="9"/>
  <c r="M439" i="9"/>
  <c r="L439" i="9"/>
  <c r="N439" i="9"/>
  <c r="M440" i="9"/>
  <c r="L440" i="9"/>
  <c r="N440" i="9"/>
  <c r="M441" i="9"/>
  <c r="L441" i="9"/>
  <c r="N441" i="9"/>
  <c r="M442" i="9"/>
  <c r="L442" i="9"/>
  <c r="N442" i="9"/>
  <c r="M443" i="9"/>
  <c r="L443" i="9"/>
  <c r="N443" i="9"/>
  <c r="M444" i="9"/>
  <c r="L444" i="9"/>
  <c r="N444" i="9"/>
  <c r="M445" i="9"/>
  <c r="L445" i="9"/>
  <c r="N445" i="9"/>
  <c r="M446" i="9"/>
  <c r="L446" i="9"/>
  <c r="N446" i="9"/>
  <c r="M447" i="9"/>
  <c r="L447" i="9"/>
  <c r="N447" i="9"/>
  <c r="M448" i="9"/>
  <c r="L448" i="9"/>
  <c r="N448" i="9"/>
  <c r="M449" i="9"/>
  <c r="L449" i="9"/>
  <c r="N449" i="9"/>
  <c r="M450" i="9"/>
  <c r="L450" i="9"/>
  <c r="N450" i="9"/>
  <c r="M451" i="9"/>
  <c r="L451" i="9"/>
  <c r="N451" i="9"/>
  <c r="M452" i="9"/>
  <c r="L452" i="9"/>
  <c r="N452" i="9"/>
  <c r="M453" i="9"/>
  <c r="L453" i="9"/>
  <c r="N453" i="9"/>
  <c r="M454" i="9"/>
  <c r="L454" i="9"/>
  <c r="N454" i="9"/>
  <c r="M455" i="9"/>
  <c r="L455" i="9"/>
  <c r="N455" i="9"/>
  <c r="M456" i="9"/>
  <c r="L456" i="9"/>
  <c r="N456" i="9"/>
  <c r="M457" i="9"/>
  <c r="L457" i="9"/>
  <c r="N457" i="9"/>
  <c r="M458" i="9"/>
  <c r="L458" i="9"/>
  <c r="N458" i="9"/>
  <c r="M459" i="9"/>
  <c r="L459" i="9"/>
  <c r="N459" i="9"/>
  <c r="M460" i="9"/>
  <c r="L460" i="9"/>
  <c r="N460" i="9"/>
  <c r="M461" i="9"/>
  <c r="L461" i="9"/>
  <c r="N461" i="9"/>
  <c r="M462" i="9"/>
  <c r="L462" i="9"/>
  <c r="N462" i="9"/>
  <c r="M463" i="9"/>
  <c r="L463" i="9"/>
  <c r="N463" i="9"/>
  <c r="M464" i="9"/>
  <c r="L464" i="9"/>
  <c r="N464" i="9"/>
  <c r="M465" i="9"/>
  <c r="L465" i="9"/>
  <c r="N465" i="9"/>
  <c r="M466" i="9"/>
  <c r="L466" i="9"/>
  <c r="N466" i="9"/>
  <c r="M467" i="9"/>
  <c r="L467" i="9"/>
  <c r="N467" i="9"/>
  <c r="M468" i="9"/>
  <c r="L468" i="9"/>
  <c r="N468" i="9"/>
  <c r="M469" i="9"/>
  <c r="L469" i="9"/>
  <c r="N469" i="9"/>
  <c r="M470" i="9"/>
  <c r="L470" i="9"/>
  <c r="N470" i="9"/>
  <c r="M471" i="9"/>
  <c r="L471" i="9"/>
  <c r="N471" i="9"/>
  <c r="M472" i="9"/>
  <c r="L472" i="9"/>
  <c r="N472" i="9"/>
  <c r="M473" i="9"/>
  <c r="L473" i="9"/>
  <c r="N473" i="9"/>
  <c r="M474" i="9"/>
  <c r="L474" i="9"/>
  <c r="N474" i="9"/>
  <c r="M475" i="9"/>
  <c r="L475" i="9"/>
  <c r="N475" i="9"/>
  <c r="M476" i="9"/>
  <c r="L476" i="9"/>
  <c r="N476" i="9"/>
  <c r="M477" i="9"/>
  <c r="L477" i="9"/>
  <c r="N477" i="9"/>
  <c r="M478" i="9"/>
  <c r="L478" i="9"/>
  <c r="N478" i="9"/>
  <c r="M479" i="9"/>
  <c r="L479" i="9"/>
  <c r="N479" i="9"/>
  <c r="M480" i="9"/>
  <c r="L480" i="9"/>
  <c r="N480" i="9"/>
  <c r="M481" i="9"/>
  <c r="L481" i="9"/>
  <c r="N481" i="9"/>
  <c r="M482" i="9"/>
  <c r="L482" i="9"/>
  <c r="N482" i="9"/>
  <c r="M483" i="9"/>
  <c r="L483" i="9"/>
  <c r="N483" i="9"/>
  <c r="M484" i="9"/>
  <c r="L484" i="9"/>
  <c r="N484" i="9"/>
  <c r="M485" i="9"/>
  <c r="L485" i="9"/>
  <c r="N485" i="9"/>
  <c r="M486" i="9"/>
  <c r="L486" i="9"/>
  <c r="N486" i="9"/>
  <c r="M487" i="9"/>
  <c r="L487" i="9"/>
  <c r="N487" i="9"/>
  <c r="M488" i="9"/>
  <c r="L488" i="9"/>
  <c r="N488" i="9"/>
  <c r="M489" i="9"/>
  <c r="L489" i="9"/>
  <c r="N489" i="9"/>
  <c r="M490" i="9"/>
  <c r="L490" i="9"/>
  <c r="N490" i="9"/>
  <c r="M491" i="9"/>
  <c r="L491" i="9"/>
  <c r="N491" i="9"/>
  <c r="M492" i="9"/>
  <c r="L492" i="9"/>
  <c r="N492" i="9"/>
  <c r="M493" i="9"/>
  <c r="L493" i="9"/>
  <c r="N493" i="9"/>
  <c r="M494" i="9"/>
  <c r="L494" i="9"/>
  <c r="N494" i="9"/>
  <c r="M495" i="9"/>
  <c r="L495" i="9"/>
  <c r="N495" i="9"/>
  <c r="M496" i="9"/>
  <c r="L496" i="9"/>
  <c r="N496" i="9"/>
  <c r="M497" i="9"/>
  <c r="L497" i="9"/>
  <c r="N497" i="9"/>
  <c r="M498" i="9"/>
  <c r="L498" i="9"/>
  <c r="N498" i="9"/>
  <c r="M499" i="9"/>
  <c r="L499" i="9"/>
  <c r="N499" i="9"/>
  <c r="M500" i="9"/>
  <c r="L500" i="9"/>
  <c r="N500" i="9"/>
  <c r="M501" i="9"/>
  <c r="L501" i="9"/>
  <c r="N501" i="9"/>
  <c r="M502" i="9"/>
  <c r="L502" i="9"/>
  <c r="N502" i="9"/>
  <c r="M503" i="9"/>
  <c r="L503" i="9"/>
  <c r="N503" i="9"/>
  <c r="M504" i="9"/>
  <c r="L504" i="9"/>
  <c r="N504" i="9"/>
  <c r="M505" i="9"/>
  <c r="L505" i="9"/>
  <c r="N505" i="9"/>
  <c r="M506" i="9"/>
  <c r="L506" i="9"/>
  <c r="N506" i="9"/>
  <c r="M507" i="9"/>
  <c r="L507" i="9"/>
  <c r="N507" i="9"/>
  <c r="M508" i="9"/>
  <c r="L508" i="9"/>
  <c r="N508" i="9"/>
  <c r="M509" i="9"/>
  <c r="L509" i="9"/>
  <c r="N509" i="9"/>
  <c r="M510" i="9"/>
  <c r="L510" i="9"/>
  <c r="N510" i="9"/>
  <c r="M511" i="9"/>
  <c r="L511" i="9"/>
  <c r="N511" i="9"/>
  <c r="M512" i="9"/>
  <c r="L512" i="9"/>
  <c r="N512" i="9"/>
  <c r="M513" i="9"/>
  <c r="L513" i="9"/>
  <c r="N513" i="9"/>
  <c r="M514" i="9"/>
  <c r="L514" i="9"/>
  <c r="N514" i="9"/>
  <c r="M515" i="9"/>
  <c r="L515" i="9"/>
  <c r="N515" i="9"/>
  <c r="M516" i="9"/>
  <c r="L516" i="9"/>
  <c r="N516" i="9"/>
  <c r="M517" i="9"/>
  <c r="L517" i="9"/>
  <c r="N517" i="9"/>
  <c r="M518" i="9"/>
  <c r="L518" i="9"/>
  <c r="N518" i="9"/>
  <c r="M519" i="9"/>
  <c r="L519" i="9"/>
  <c r="N519" i="9"/>
  <c r="M520" i="9"/>
  <c r="L520" i="9"/>
  <c r="N520" i="9"/>
  <c r="M521" i="9"/>
  <c r="L521" i="9"/>
  <c r="N521" i="9"/>
  <c r="M522" i="9"/>
  <c r="L522" i="9"/>
  <c r="N522" i="9"/>
  <c r="M523" i="9"/>
  <c r="L523" i="9"/>
  <c r="N523" i="9"/>
  <c r="M524" i="9"/>
  <c r="L524" i="9"/>
  <c r="N524" i="9"/>
  <c r="M525" i="9"/>
  <c r="L525" i="9"/>
  <c r="N525" i="9"/>
  <c r="M526" i="9"/>
  <c r="L526" i="9"/>
  <c r="N526" i="9"/>
  <c r="M527" i="9"/>
  <c r="L527" i="9"/>
  <c r="N527" i="9"/>
  <c r="M528" i="9"/>
  <c r="L528" i="9"/>
  <c r="N528" i="9"/>
  <c r="M529" i="9"/>
  <c r="L529" i="9"/>
  <c r="N529" i="9"/>
  <c r="M530" i="9"/>
  <c r="L530" i="9"/>
  <c r="N530" i="9"/>
  <c r="M531" i="9"/>
  <c r="L531" i="9"/>
  <c r="N531" i="9"/>
  <c r="M532" i="9"/>
  <c r="L532" i="9"/>
  <c r="N532" i="9"/>
  <c r="M533" i="9"/>
  <c r="L533" i="9"/>
  <c r="N533" i="9"/>
  <c r="M534" i="9"/>
  <c r="L534" i="9"/>
  <c r="N534" i="9"/>
  <c r="M535" i="9"/>
  <c r="L535" i="9"/>
  <c r="N535" i="9"/>
  <c r="M536" i="9"/>
  <c r="L536" i="9"/>
  <c r="N536" i="9"/>
  <c r="M537" i="9"/>
  <c r="L537" i="9"/>
  <c r="N537" i="9"/>
  <c r="M538" i="9"/>
  <c r="L538" i="9"/>
  <c r="N538" i="9"/>
  <c r="M539" i="9"/>
  <c r="L539" i="9"/>
  <c r="N539" i="9"/>
  <c r="M540" i="9"/>
  <c r="L540" i="9"/>
  <c r="N540" i="9"/>
  <c r="M541" i="9"/>
  <c r="L541" i="9"/>
  <c r="N541" i="9"/>
  <c r="M542" i="9"/>
  <c r="L542" i="9"/>
  <c r="N542" i="9"/>
  <c r="M543" i="9"/>
  <c r="L543" i="9"/>
  <c r="N543" i="9"/>
  <c r="M544" i="9"/>
  <c r="L544" i="9"/>
  <c r="N544" i="9"/>
  <c r="M545" i="9"/>
  <c r="L545" i="9"/>
  <c r="N545" i="9"/>
  <c r="M546" i="9"/>
  <c r="L546" i="9"/>
  <c r="N546" i="9"/>
  <c r="M547" i="9"/>
  <c r="L547" i="9"/>
  <c r="N547" i="9"/>
  <c r="M548" i="9"/>
  <c r="L548" i="9"/>
  <c r="N548" i="9"/>
  <c r="M549" i="9"/>
  <c r="L549" i="9"/>
  <c r="N549" i="9"/>
  <c r="M550" i="9"/>
  <c r="L550" i="9"/>
  <c r="N550" i="9"/>
  <c r="M551" i="9"/>
  <c r="L551" i="9"/>
  <c r="N551" i="9"/>
  <c r="M552" i="9"/>
  <c r="L552" i="9"/>
  <c r="N552" i="9"/>
  <c r="M553" i="9"/>
  <c r="L553" i="9"/>
  <c r="N553" i="9"/>
  <c r="M554" i="9"/>
  <c r="L554" i="9"/>
  <c r="N554" i="9"/>
  <c r="M555" i="9"/>
  <c r="L555" i="9"/>
  <c r="N555" i="9"/>
  <c r="M556" i="9"/>
  <c r="L556" i="9"/>
  <c r="N556" i="9"/>
  <c r="M557" i="9"/>
  <c r="L557" i="9"/>
  <c r="N557" i="9"/>
  <c r="M558" i="9"/>
  <c r="L558" i="9"/>
  <c r="N558" i="9"/>
  <c r="M559" i="9"/>
  <c r="L559" i="9"/>
  <c r="N559" i="9"/>
  <c r="M560" i="9"/>
  <c r="L560" i="9"/>
  <c r="N560" i="9"/>
  <c r="M561" i="9"/>
  <c r="L561" i="9"/>
  <c r="N561" i="9"/>
  <c r="M562" i="9"/>
  <c r="L562" i="9"/>
  <c r="N562" i="9"/>
  <c r="M563" i="9"/>
  <c r="L563" i="9"/>
  <c r="N563" i="9"/>
  <c r="M564" i="9"/>
  <c r="L564" i="9"/>
  <c r="N564" i="9"/>
  <c r="M565" i="9"/>
  <c r="L565" i="9"/>
  <c r="N565" i="9"/>
  <c r="M566" i="9"/>
  <c r="L566" i="9"/>
  <c r="N566" i="9"/>
  <c r="M567" i="9"/>
  <c r="L567" i="9"/>
  <c r="N567" i="9"/>
  <c r="M568" i="9"/>
  <c r="L568" i="9"/>
  <c r="N568" i="9"/>
  <c r="M569" i="9"/>
  <c r="L569" i="9"/>
  <c r="N569" i="9"/>
  <c r="M570" i="9"/>
  <c r="L570" i="9"/>
  <c r="N570" i="9"/>
  <c r="M571" i="9"/>
  <c r="L571" i="9"/>
  <c r="N571" i="9"/>
  <c r="M572" i="9"/>
  <c r="L572" i="9"/>
  <c r="N572" i="9"/>
  <c r="M573" i="9"/>
  <c r="L573" i="9"/>
  <c r="N573" i="9"/>
  <c r="M574" i="9"/>
  <c r="L574" i="9"/>
  <c r="N574" i="9"/>
  <c r="M575" i="9"/>
  <c r="L575" i="9"/>
  <c r="N575" i="9"/>
  <c r="M576" i="9"/>
  <c r="L576" i="9"/>
  <c r="N576" i="9"/>
  <c r="M577" i="9"/>
  <c r="L577" i="9"/>
  <c r="N577" i="9"/>
  <c r="M578" i="9"/>
  <c r="L578" i="9"/>
  <c r="N578" i="9"/>
  <c r="M579" i="9"/>
  <c r="L579" i="9"/>
  <c r="N579" i="9"/>
  <c r="M580" i="9"/>
  <c r="L580" i="9"/>
  <c r="N580" i="9"/>
  <c r="M581" i="9"/>
  <c r="L581" i="9"/>
  <c r="N581" i="9"/>
  <c r="M582" i="9"/>
  <c r="L582" i="9"/>
  <c r="N582" i="9"/>
  <c r="M583" i="9"/>
  <c r="L583" i="9"/>
  <c r="N583" i="9"/>
  <c r="M584" i="9"/>
  <c r="L584" i="9"/>
  <c r="N584" i="9"/>
  <c r="M585" i="9"/>
  <c r="L585" i="9"/>
  <c r="N585" i="9"/>
  <c r="M586" i="9"/>
  <c r="L586" i="9"/>
  <c r="N586" i="9"/>
  <c r="M587" i="9"/>
  <c r="L587" i="9"/>
  <c r="N587" i="9"/>
  <c r="M588" i="9"/>
  <c r="L588" i="9"/>
  <c r="N588" i="9"/>
  <c r="M589" i="9"/>
  <c r="L589" i="9"/>
  <c r="N589" i="9"/>
  <c r="M590" i="9"/>
  <c r="L590" i="9"/>
  <c r="N590" i="9"/>
  <c r="M591" i="9"/>
  <c r="L591" i="9"/>
  <c r="N591" i="9"/>
  <c r="M592" i="9"/>
  <c r="L592" i="9"/>
  <c r="N592" i="9"/>
  <c r="M593" i="9"/>
  <c r="L593" i="9"/>
  <c r="N593" i="9"/>
  <c r="M594" i="9"/>
  <c r="L594" i="9"/>
  <c r="N594" i="9"/>
  <c r="M595" i="9"/>
  <c r="L595" i="9"/>
  <c r="N595" i="9"/>
  <c r="M596" i="9"/>
  <c r="L596" i="9"/>
  <c r="N596" i="9"/>
  <c r="M597" i="9"/>
  <c r="L597" i="9"/>
  <c r="N597" i="9"/>
  <c r="M598" i="9"/>
  <c r="L598" i="9"/>
  <c r="N598" i="9"/>
  <c r="M599" i="9"/>
  <c r="L599" i="9"/>
  <c r="N599" i="9"/>
  <c r="M600" i="9"/>
  <c r="L600" i="9"/>
  <c r="N600" i="9"/>
  <c r="M601" i="9"/>
  <c r="L601" i="9"/>
  <c r="N601" i="9"/>
  <c r="M602" i="9"/>
  <c r="L602" i="9"/>
  <c r="N602" i="9"/>
  <c r="M603" i="9"/>
  <c r="L603" i="9"/>
  <c r="N603" i="9"/>
  <c r="M604" i="9"/>
  <c r="L604" i="9"/>
  <c r="N604" i="9"/>
  <c r="M605" i="9"/>
  <c r="L605" i="9"/>
  <c r="N605" i="9"/>
  <c r="M606" i="9"/>
  <c r="L606" i="9"/>
  <c r="N606" i="9"/>
  <c r="M607" i="9"/>
  <c r="L607" i="9"/>
  <c r="N607" i="9"/>
  <c r="M608" i="9"/>
  <c r="L608" i="9"/>
  <c r="N608" i="9"/>
  <c r="M609" i="9"/>
  <c r="L609" i="9"/>
  <c r="N609" i="9"/>
  <c r="M610" i="9"/>
  <c r="L610" i="9"/>
  <c r="N610" i="9"/>
  <c r="M611" i="9"/>
  <c r="L611" i="9"/>
  <c r="N611" i="9"/>
  <c r="M612" i="9"/>
  <c r="L612" i="9"/>
  <c r="N612" i="9"/>
  <c r="M613" i="9"/>
  <c r="L613" i="9"/>
  <c r="N613" i="9"/>
  <c r="M614" i="9"/>
  <c r="L614" i="9"/>
  <c r="N614" i="9"/>
  <c r="M615" i="9"/>
  <c r="L615" i="9"/>
  <c r="N615" i="9"/>
  <c r="M616" i="9"/>
  <c r="L616" i="9"/>
  <c r="N616" i="9"/>
  <c r="M617" i="9"/>
  <c r="L617" i="9"/>
  <c r="N617" i="9"/>
  <c r="M618" i="9"/>
  <c r="L618" i="9"/>
  <c r="N618" i="9"/>
  <c r="M619" i="9"/>
  <c r="L619" i="9"/>
  <c r="N619" i="9"/>
  <c r="M620" i="9"/>
  <c r="L620" i="9"/>
  <c r="N620" i="9"/>
  <c r="M621" i="9"/>
  <c r="L621" i="9"/>
  <c r="N621" i="9"/>
  <c r="M622" i="9"/>
  <c r="L622" i="9"/>
  <c r="N622" i="9"/>
  <c r="M623" i="9"/>
  <c r="L623" i="9"/>
  <c r="N623" i="9"/>
  <c r="M624" i="9"/>
  <c r="L624" i="9"/>
  <c r="N624" i="9"/>
  <c r="M625" i="9"/>
  <c r="L625" i="9"/>
  <c r="N625" i="9"/>
  <c r="M626" i="9"/>
  <c r="L626" i="9"/>
  <c r="N626" i="9"/>
  <c r="M627" i="9"/>
  <c r="L627" i="9"/>
  <c r="N627" i="9"/>
  <c r="M628" i="9"/>
  <c r="L628" i="9"/>
  <c r="N628" i="9"/>
  <c r="M629" i="9"/>
  <c r="L629" i="9"/>
  <c r="N629" i="9"/>
  <c r="M630" i="9"/>
  <c r="L630" i="9"/>
  <c r="N630" i="9"/>
  <c r="M631" i="9"/>
  <c r="L631" i="9"/>
  <c r="N631" i="9"/>
  <c r="M632" i="9"/>
  <c r="L632" i="9"/>
  <c r="N632" i="9"/>
  <c r="M633" i="9"/>
  <c r="L633" i="9"/>
  <c r="N633" i="9"/>
  <c r="M634" i="9"/>
  <c r="L634" i="9"/>
  <c r="N634" i="9"/>
  <c r="M635" i="9"/>
  <c r="L635" i="9"/>
  <c r="N635" i="9"/>
  <c r="M636" i="9"/>
  <c r="L636" i="9"/>
  <c r="N636" i="9"/>
  <c r="M637" i="9"/>
  <c r="L637" i="9"/>
  <c r="N637" i="9"/>
  <c r="M638" i="9"/>
  <c r="L638" i="9"/>
  <c r="N638" i="9"/>
  <c r="M639" i="9"/>
  <c r="L639" i="9"/>
  <c r="N639" i="9"/>
  <c r="M640" i="9"/>
  <c r="L640" i="9"/>
  <c r="N640" i="9"/>
  <c r="M641" i="9"/>
  <c r="L641" i="9"/>
  <c r="N641" i="9"/>
  <c r="M642" i="9"/>
  <c r="L642" i="9"/>
  <c r="N642" i="9"/>
  <c r="M643" i="9"/>
  <c r="L643" i="9"/>
  <c r="N643" i="9"/>
  <c r="M644" i="9"/>
  <c r="L644" i="9"/>
  <c r="N644" i="9"/>
  <c r="M645" i="9"/>
  <c r="L645" i="9"/>
  <c r="N645" i="9"/>
  <c r="M646" i="9"/>
  <c r="L646" i="9"/>
  <c r="N646" i="9"/>
  <c r="M647" i="9"/>
  <c r="L647" i="9"/>
  <c r="N647" i="9"/>
  <c r="M648" i="9"/>
  <c r="L648" i="9"/>
  <c r="N648" i="9"/>
  <c r="M649" i="9"/>
  <c r="L649" i="9"/>
  <c r="N649" i="9"/>
  <c r="M650" i="9"/>
  <c r="L650" i="9"/>
  <c r="N650" i="9"/>
  <c r="M651" i="9"/>
  <c r="L651" i="9"/>
  <c r="N651" i="9"/>
  <c r="M652" i="9"/>
  <c r="L652" i="9"/>
  <c r="N652" i="9"/>
  <c r="M653" i="9"/>
  <c r="L653" i="9"/>
  <c r="N653" i="9"/>
  <c r="M654" i="9"/>
  <c r="L654" i="9"/>
  <c r="N654" i="9"/>
  <c r="M655" i="9"/>
  <c r="L655" i="9"/>
  <c r="N655" i="9"/>
  <c r="M656" i="9"/>
  <c r="L656" i="9"/>
  <c r="N656" i="9"/>
  <c r="M657" i="9"/>
  <c r="L657" i="9"/>
  <c r="N657" i="9"/>
  <c r="M658" i="9"/>
  <c r="L658" i="9"/>
  <c r="N658" i="9"/>
  <c r="M659" i="9"/>
  <c r="L659" i="9"/>
  <c r="N659" i="9"/>
  <c r="M660" i="9"/>
  <c r="L660" i="9"/>
  <c r="N660" i="9"/>
  <c r="M661" i="9"/>
  <c r="L661" i="9"/>
  <c r="N661" i="9"/>
  <c r="M662" i="9"/>
  <c r="L662" i="9"/>
  <c r="N662" i="9"/>
  <c r="M663" i="9"/>
  <c r="L663" i="9"/>
  <c r="N663" i="9"/>
  <c r="M664" i="9"/>
  <c r="L664" i="9"/>
  <c r="N664" i="9"/>
  <c r="M665" i="9"/>
  <c r="L665" i="9"/>
  <c r="N665" i="9"/>
  <c r="M666" i="9"/>
  <c r="L666" i="9"/>
  <c r="N666" i="9"/>
  <c r="M667" i="9"/>
  <c r="L667" i="9"/>
  <c r="N667" i="9"/>
  <c r="M668" i="9"/>
  <c r="L668" i="9"/>
  <c r="N668" i="9"/>
  <c r="M669" i="9"/>
  <c r="L669" i="9"/>
  <c r="N669" i="9"/>
  <c r="M670" i="9"/>
  <c r="L670" i="9"/>
  <c r="N670" i="9"/>
  <c r="M671" i="9"/>
  <c r="L671" i="9"/>
  <c r="N671" i="9"/>
  <c r="M672" i="9"/>
  <c r="L672" i="9"/>
  <c r="N672" i="9"/>
  <c r="M673" i="9"/>
  <c r="L673" i="9"/>
  <c r="N673" i="9"/>
  <c r="M674" i="9"/>
  <c r="L674" i="9"/>
  <c r="N674" i="9"/>
  <c r="M675" i="9"/>
  <c r="L675" i="9"/>
  <c r="N675" i="9"/>
  <c r="M676" i="9"/>
  <c r="L676" i="9"/>
  <c r="N676" i="9"/>
  <c r="M677" i="9"/>
  <c r="L677" i="9"/>
  <c r="N677" i="9"/>
  <c r="M678" i="9"/>
  <c r="L678" i="9"/>
  <c r="N678" i="9"/>
  <c r="M679" i="9"/>
  <c r="L679" i="9"/>
  <c r="N679" i="9"/>
  <c r="M680" i="9"/>
  <c r="L680" i="9"/>
  <c r="N680" i="9"/>
  <c r="M681" i="9"/>
  <c r="L681" i="9"/>
  <c r="N681" i="9"/>
  <c r="M682" i="9"/>
  <c r="L682" i="9"/>
  <c r="N682" i="9"/>
  <c r="M683" i="9"/>
  <c r="L683" i="9"/>
  <c r="N683" i="9"/>
  <c r="M684" i="9"/>
  <c r="L684" i="9"/>
  <c r="N684" i="9"/>
  <c r="M685" i="9"/>
  <c r="L685" i="9"/>
  <c r="N685" i="9"/>
  <c r="M686" i="9"/>
  <c r="L686" i="9"/>
  <c r="N686" i="9"/>
  <c r="M687" i="9"/>
  <c r="L687" i="9"/>
  <c r="N687" i="9"/>
  <c r="M688" i="9"/>
  <c r="L688" i="9"/>
  <c r="N688" i="9"/>
  <c r="M689" i="9"/>
  <c r="L689" i="9"/>
  <c r="N689" i="9"/>
  <c r="M690" i="9"/>
  <c r="L690" i="9"/>
  <c r="N690" i="9"/>
  <c r="M691" i="9"/>
  <c r="L691" i="9"/>
  <c r="N691" i="9"/>
  <c r="M692" i="9"/>
  <c r="L692" i="9"/>
  <c r="N692" i="9"/>
  <c r="M693" i="9"/>
  <c r="L693" i="9"/>
  <c r="N693" i="9"/>
  <c r="M694" i="9"/>
  <c r="L694" i="9"/>
  <c r="N694" i="9"/>
  <c r="M695" i="9"/>
  <c r="L695" i="9"/>
  <c r="N695" i="9"/>
  <c r="M696" i="9"/>
  <c r="L696" i="9"/>
  <c r="N696" i="9"/>
  <c r="M697" i="9"/>
  <c r="L697" i="9"/>
  <c r="N697" i="9"/>
  <c r="M698" i="9"/>
  <c r="L698" i="9"/>
  <c r="N698" i="9"/>
  <c r="M699" i="9"/>
  <c r="L699" i="9"/>
  <c r="N699" i="9"/>
  <c r="M700" i="9"/>
  <c r="L700" i="9"/>
  <c r="N700" i="9"/>
  <c r="M701" i="9"/>
  <c r="L701" i="9"/>
  <c r="N701" i="9"/>
  <c r="M702" i="9"/>
  <c r="L702" i="9"/>
  <c r="N702" i="9"/>
  <c r="M703" i="9"/>
  <c r="L703" i="9"/>
  <c r="N703" i="9"/>
  <c r="M704" i="9"/>
  <c r="L704" i="9"/>
  <c r="N704" i="9"/>
  <c r="M705" i="9"/>
  <c r="L705" i="9"/>
  <c r="N705" i="9"/>
  <c r="M706" i="9"/>
  <c r="L706" i="9"/>
  <c r="N706" i="9"/>
  <c r="M707" i="9"/>
  <c r="L707" i="9"/>
  <c r="N707" i="9"/>
  <c r="M708" i="9"/>
  <c r="L708" i="9"/>
  <c r="N708" i="9"/>
  <c r="M709" i="9"/>
  <c r="L709" i="9"/>
  <c r="N709" i="9"/>
  <c r="M710" i="9"/>
  <c r="L710" i="9"/>
  <c r="N710" i="9"/>
  <c r="M711" i="9"/>
  <c r="L711" i="9"/>
  <c r="N711" i="9"/>
  <c r="M712" i="9"/>
  <c r="L712" i="9"/>
  <c r="N712" i="9"/>
  <c r="M713" i="9"/>
  <c r="L713" i="9"/>
  <c r="N713" i="9"/>
  <c r="M714" i="9"/>
  <c r="L714" i="9"/>
  <c r="N714" i="9"/>
  <c r="M715" i="9"/>
  <c r="L715" i="9"/>
  <c r="N715" i="9"/>
  <c r="M716" i="9"/>
  <c r="L716" i="9"/>
  <c r="N716" i="9"/>
  <c r="M717" i="9"/>
  <c r="L717" i="9"/>
  <c r="N717" i="9"/>
  <c r="M718" i="9"/>
  <c r="L718" i="9"/>
  <c r="N718" i="9"/>
  <c r="M719" i="9"/>
  <c r="L719" i="9"/>
  <c r="N719" i="9"/>
  <c r="M720" i="9"/>
  <c r="L720" i="9"/>
  <c r="N720" i="9"/>
  <c r="M721" i="9"/>
  <c r="L721" i="9"/>
  <c r="N721" i="9"/>
  <c r="M722" i="9"/>
  <c r="L722" i="9"/>
  <c r="N722" i="9"/>
  <c r="M723" i="9"/>
  <c r="L723" i="9"/>
  <c r="N723" i="9"/>
  <c r="M724" i="9"/>
  <c r="L724" i="9"/>
  <c r="N724" i="9"/>
  <c r="M725" i="9"/>
  <c r="L725" i="9"/>
  <c r="N725" i="9"/>
  <c r="M726" i="9"/>
  <c r="L726" i="9"/>
  <c r="N726" i="9"/>
  <c r="M727" i="9"/>
  <c r="L727" i="9"/>
  <c r="N727" i="9"/>
  <c r="M728" i="9"/>
  <c r="L728" i="9"/>
  <c r="N728" i="9"/>
  <c r="M729" i="9"/>
  <c r="L729" i="9"/>
  <c r="N729" i="9"/>
  <c r="M730" i="9"/>
  <c r="L730" i="9"/>
  <c r="N730" i="9"/>
  <c r="M731" i="9"/>
  <c r="L731" i="9"/>
  <c r="N731" i="9"/>
  <c r="M732" i="9"/>
  <c r="L732" i="9"/>
  <c r="N732" i="9"/>
  <c r="M733" i="9"/>
  <c r="L733" i="9"/>
  <c r="N733" i="9"/>
  <c r="M734" i="9"/>
  <c r="L734" i="9"/>
  <c r="N734" i="9"/>
  <c r="M735" i="9"/>
  <c r="L735" i="9"/>
  <c r="N735" i="9"/>
  <c r="M736" i="9"/>
  <c r="L736" i="9"/>
  <c r="N736" i="9"/>
  <c r="M737" i="9"/>
  <c r="L737" i="9"/>
  <c r="N737" i="9"/>
  <c r="M738" i="9"/>
  <c r="L738" i="9"/>
  <c r="N738" i="9"/>
  <c r="M739" i="9"/>
  <c r="L739" i="9"/>
  <c r="N739" i="9"/>
  <c r="M740" i="9"/>
  <c r="L740" i="9"/>
  <c r="N740" i="9"/>
  <c r="M741" i="9"/>
  <c r="L741" i="9"/>
  <c r="N741" i="9"/>
  <c r="M742" i="9"/>
  <c r="L742" i="9"/>
  <c r="N742" i="9"/>
  <c r="M743" i="9"/>
  <c r="L743" i="9"/>
  <c r="N743" i="9"/>
  <c r="M744" i="9"/>
  <c r="L744" i="9"/>
  <c r="N744" i="9"/>
  <c r="M745" i="9"/>
  <c r="L745" i="9"/>
  <c r="N745" i="9"/>
  <c r="M746" i="9"/>
  <c r="L746" i="9"/>
  <c r="N746" i="9"/>
  <c r="M747" i="9"/>
  <c r="L747" i="9"/>
  <c r="N747" i="9"/>
  <c r="M748" i="9"/>
  <c r="L748" i="9"/>
  <c r="N748" i="9"/>
  <c r="M749" i="9"/>
  <c r="L749" i="9"/>
  <c r="N749" i="9"/>
  <c r="M750" i="9"/>
  <c r="L750" i="9"/>
  <c r="N750" i="9"/>
  <c r="M751" i="9"/>
  <c r="L751" i="9"/>
  <c r="N751" i="9"/>
  <c r="M752" i="9"/>
  <c r="L752" i="9"/>
  <c r="N752" i="9"/>
  <c r="M753" i="9"/>
  <c r="L753" i="9"/>
  <c r="N753" i="9"/>
  <c r="M754" i="9"/>
  <c r="L754" i="9"/>
  <c r="N754" i="9"/>
  <c r="M755" i="9"/>
  <c r="L755" i="9"/>
  <c r="N755" i="9"/>
  <c r="M756" i="9"/>
  <c r="L756" i="9"/>
  <c r="N756" i="9"/>
  <c r="M757" i="9"/>
  <c r="L757" i="9"/>
  <c r="N757" i="9"/>
  <c r="M758" i="9"/>
  <c r="L758" i="9"/>
  <c r="N758" i="9"/>
  <c r="M759" i="9"/>
  <c r="L759" i="9"/>
  <c r="N759" i="9"/>
  <c r="M760" i="9"/>
  <c r="L760" i="9"/>
  <c r="N760" i="9"/>
  <c r="M761" i="9"/>
  <c r="L761" i="9"/>
  <c r="N761" i="9"/>
  <c r="M762" i="9"/>
  <c r="L762" i="9"/>
  <c r="N762" i="9"/>
  <c r="M763" i="9"/>
  <c r="L763" i="9"/>
  <c r="N763" i="9"/>
  <c r="M764" i="9"/>
  <c r="L764" i="9"/>
  <c r="N764" i="9"/>
  <c r="M765" i="9"/>
  <c r="L765" i="9"/>
  <c r="N765" i="9"/>
  <c r="M766" i="9"/>
  <c r="L766" i="9"/>
  <c r="N766" i="9"/>
  <c r="M767" i="9"/>
  <c r="L767" i="9"/>
  <c r="N767" i="9"/>
  <c r="M768" i="9"/>
  <c r="L768" i="9"/>
  <c r="N768" i="9"/>
  <c r="M769" i="9"/>
  <c r="L769" i="9"/>
  <c r="N769" i="9"/>
  <c r="M770" i="9"/>
  <c r="L770" i="9"/>
  <c r="N770" i="9"/>
  <c r="M771" i="9"/>
  <c r="L771" i="9"/>
  <c r="N771" i="9"/>
  <c r="M772" i="9"/>
  <c r="L772" i="9"/>
  <c r="N772" i="9"/>
  <c r="M773" i="9"/>
  <c r="L773" i="9"/>
  <c r="N773" i="9"/>
  <c r="M774" i="9"/>
  <c r="L774" i="9"/>
  <c r="N774" i="9"/>
  <c r="M775" i="9"/>
  <c r="L775" i="9"/>
  <c r="N775" i="9"/>
  <c r="M776" i="9"/>
  <c r="L776" i="9"/>
  <c r="N776" i="9"/>
  <c r="M777" i="9"/>
  <c r="L777" i="9"/>
  <c r="N777" i="9"/>
  <c r="M778" i="9"/>
  <c r="L778" i="9"/>
  <c r="N778" i="9"/>
  <c r="M779" i="9"/>
  <c r="L779" i="9"/>
  <c r="N779" i="9"/>
  <c r="M780" i="9"/>
  <c r="L780" i="9"/>
  <c r="N780" i="9"/>
  <c r="M781" i="9"/>
  <c r="L781" i="9"/>
  <c r="N781" i="9"/>
  <c r="M782" i="9"/>
  <c r="L782" i="9"/>
  <c r="N782" i="9"/>
  <c r="M783" i="9"/>
  <c r="L783" i="9"/>
  <c r="N783" i="9"/>
  <c r="M784" i="9"/>
  <c r="L784" i="9"/>
  <c r="N784" i="9"/>
  <c r="M785" i="9"/>
  <c r="L785" i="9"/>
  <c r="N785" i="9"/>
  <c r="M786" i="9"/>
  <c r="L786" i="9"/>
  <c r="N786" i="9"/>
  <c r="M787" i="9"/>
  <c r="L787" i="9"/>
  <c r="N787" i="9"/>
  <c r="M788" i="9"/>
  <c r="L788" i="9"/>
  <c r="N788" i="9"/>
  <c r="M789" i="9"/>
  <c r="L789" i="9"/>
  <c r="N789" i="9"/>
  <c r="M790" i="9"/>
  <c r="L790" i="9"/>
  <c r="N790" i="9"/>
  <c r="M791" i="9"/>
  <c r="L791" i="9"/>
  <c r="N791" i="9"/>
  <c r="M792" i="9"/>
  <c r="L792" i="9"/>
  <c r="N792" i="9"/>
  <c r="M793" i="9"/>
  <c r="L793" i="9"/>
  <c r="N793" i="9"/>
  <c r="M794" i="9"/>
  <c r="L794" i="9"/>
  <c r="N794" i="9"/>
  <c r="M795" i="9"/>
  <c r="L795" i="9"/>
  <c r="N795" i="9"/>
  <c r="M796" i="9"/>
  <c r="L796" i="9"/>
  <c r="N796" i="9"/>
  <c r="M797" i="9"/>
  <c r="L797" i="9"/>
  <c r="N797" i="9"/>
  <c r="M798" i="9"/>
  <c r="L798" i="9"/>
  <c r="N798" i="9"/>
  <c r="M799" i="9"/>
  <c r="L799" i="9"/>
  <c r="N799" i="9"/>
  <c r="M800" i="9"/>
  <c r="L800" i="9"/>
  <c r="N800" i="9"/>
  <c r="M801" i="9"/>
  <c r="L801" i="9"/>
  <c r="N801" i="9"/>
  <c r="M802" i="9"/>
  <c r="L802" i="9"/>
  <c r="N802" i="9"/>
  <c r="M803" i="9"/>
  <c r="L803" i="9"/>
  <c r="N803" i="9"/>
  <c r="M804" i="9"/>
  <c r="L804" i="9"/>
  <c r="N804" i="9"/>
  <c r="M805" i="9"/>
  <c r="L805" i="9"/>
  <c r="N805" i="9"/>
  <c r="M806" i="9"/>
  <c r="L806" i="9"/>
  <c r="N806" i="9"/>
  <c r="M807" i="9"/>
  <c r="L807" i="9"/>
  <c r="N807" i="9"/>
  <c r="M808" i="9"/>
  <c r="L808" i="9"/>
  <c r="N808" i="9"/>
  <c r="M809" i="9"/>
  <c r="L809" i="9"/>
  <c r="N809" i="9"/>
  <c r="M810" i="9"/>
  <c r="L810" i="9"/>
  <c r="N810" i="9"/>
  <c r="M811" i="9"/>
  <c r="L811" i="9"/>
  <c r="N811" i="9"/>
  <c r="M812" i="9"/>
  <c r="L812" i="9"/>
  <c r="N812" i="9"/>
  <c r="M813" i="9"/>
  <c r="L813" i="9"/>
  <c r="N813" i="9"/>
  <c r="M814" i="9"/>
  <c r="L814" i="9"/>
  <c r="N814" i="9"/>
  <c r="M815" i="9"/>
  <c r="L815" i="9"/>
  <c r="N815" i="9"/>
  <c r="M816" i="9"/>
  <c r="L816" i="9"/>
  <c r="N816" i="9"/>
  <c r="M817" i="9"/>
  <c r="L817" i="9"/>
  <c r="N817" i="9"/>
  <c r="M818" i="9"/>
  <c r="L818" i="9"/>
  <c r="N818" i="9"/>
  <c r="M819" i="9"/>
  <c r="L819" i="9"/>
  <c r="N819" i="9"/>
  <c r="M820" i="9"/>
  <c r="L820" i="9"/>
  <c r="N820" i="9"/>
  <c r="M821" i="9"/>
  <c r="L821" i="9"/>
  <c r="N821" i="9"/>
  <c r="M822" i="9"/>
  <c r="L822" i="9"/>
  <c r="N822" i="9"/>
  <c r="M823" i="9"/>
  <c r="L823" i="9"/>
  <c r="N823" i="9"/>
  <c r="M824" i="9"/>
  <c r="L824" i="9"/>
  <c r="N824" i="9"/>
  <c r="M825" i="9"/>
  <c r="L825" i="9"/>
  <c r="N825" i="9"/>
  <c r="M826" i="9"/>
  <c r="L826" i="9"/>
  <c r="N826" i="9"/>
  <c r="M827" i="9"/>
  <c r="L827" i="9"/>
  <c r="N827" i="9"/>
  <c r="M828" i="9"/>
  <c r="L828" i="9"/>
  <c r="N828" i="9"/>
  <c r="M829" i="9"/>
  <c r="L829" i="9"/>
  <c r="N829" i="9"/>
  <c r="M830" i="9"/>
  <c r="L830" i="9"/>
  <c r="N830" i="9"/>
  <c r="M831" i="9"/>
  <c r="L831" i="9"/>
  <c r="N831" i="9"/>
  <c r="M832" i="9"/>
  <c r="L832" i="9"/>
  <c r="N832" i="9"/>
  <c r="M833" i="9"/>
  <c r="L833" i="9"/>
  <c r="N833" i="9"/>
  <c r="M834" i="9"/>
  <c r="L834" i="9"/>
  <c r="N834" i="9"/>
  <c r="M835" i="9"/>
  <c r="L835" i="9"/>
  <c r="N835" i="9"/>
  <c r="M836" i="9"/>
  <c r="L836" i="9"/>
  <c r="N836" i="9"/>
  <c r="M837" i="9"/>
  <c r="L837" i="9"/>
  <c r="N837" i="9"/>
  <c r="M838" i="9"/>
  <c r="L838" i="9"/>
  <c r="N838" i="9"/>
  <c r="M839" i="9"/>
  <c r="L839" i="9"/>
  <c r="N839" i="9"/>
  <c r="M840" i="9"/>
  <c r="L840" i="9"/>
  <c r="N840" i="9"/>
  <c r="M841" i="9"/>
  <c r="L841" i="9"/>
  <c r="N841" i="9"/>
  <c r="M842" i="9"/>
  <c r="L842" i="9"/>
  <c r="N842" i="9"/>
  <c r="M843" i="9"/>
  <c r="L843" i="9"/>
  <c r="N843" i="9"/>
  <c r="M844" i="9"/>
  <c r="L844" i="9"/>
  <c r="N844" i="9"/>
  <c r="M845" i="9"/>
  <c r="L845" i="9"/>
  <c r="N845" i="9"/>
  <c r="M846" i="9"/>
  <c r="L846" i="9"/>
  <c r="N846" i="9"/>
  <c r="M847" i="9"/>
  <c r="L847" i="9"/>
  <c r="N847" i="9"/>
  <c r="M848" i="9"/>
  <c r="L848" i="9"/>
  <c r="N848" i="9"/>
  <c r="M849" i="9"/>
  <c r="L849" i="9"/>
  <c r="N849" i="9"/>
  <c r="M850" i="9"/>
  <c r="L850" i="9"/>
  <c r="N850" i="9"/>
  <c r="M851" i="9"/>
  <c r="L851" i="9"/>
  <c r="N851" i="9"/>
  <c r="M852" i="9"/>
  <c r="L852" i="9"/>
  <c r="N852" i="9"/>
  <c r="M853" i="9"/>
  <c r="L853" i="9"/>
  <c r="N853" i="9"/>
  <c r="M854" i="9"/>
  <c r="L854" i="9"/>
  <c r="N854" i="9"/>
  <c r="M855" i="9"/>
  <c r="L855" i="9"/>
  <c r="N855" i="9"/>
  <c r="M856" i="9"/>
  <c r="L856" i="9"/>
  <c r="N856" i="9"/>
  <c r="M857" i="9"/>
  <c r="L857" i="9"/>
  <c r="N857" i="9"/>
  <c r="M858" i="9"/>
  <c r="L858" i="9"/>
  <c r="N858" i="9"/>
  <c r="M859" i="9"/>
  <c r="L859" i="9"/>
  <c r="N859" i="9"/>
  <c r="M860" i="9"/>
  <c r="L860" i="9"/>
  <c r="N860" i="9"/>
  <c r="M861" i="9"/>
  <c r="L861" i="9"/>
  <c r="N861" i="9"/>
  <c r="M862" i="9"/>
  <c r="L862" i="9"/>
  <c r="N862" i="9"/>
  <c r="M863" i="9"/>
  <c r="L863" i="9"/>
  <c r="N863" i="9"/>
  <c r="M864" i="9"/>
  <c r="L864" i="9"/>
  <c r="N864" i="9"/>
  <c r="M865" i="9"/>
  <c r="L865" i="9"/>
  <c r="N865" i="9"/>
  <c r="M866" i="9"/>
  <c r="L866" i="9"/>
  <c r="N866" i="9"/>
  <c r="M867" i="9"/>
  <c r="L867" i="9"/>
  <c r="N867" i="9"/>
  <c r="M868" i="9"/>
  <c r="L868" i="9"/>
  <c r="N868" i="9"/>
  <c r="M869" i="9"/>
  <c r="L869" i="9"/>
  <c r="N869" i="9"/>
  <c r="M870" i="9"/>
  <c r="L870" i="9"/>
  <c r="N870" i="9"/>
  <c r="M871" i="9"/>
  <c r="L871" i="9"/>
  <c r="N871" i="9"/>
  <c r="M872" i="9"/>
  <c r="L872" i="9"/>
  <c r="N872" i="9"/>
  <c r="M873" i="9"/>
  <c r="L873" i="9"/>
  <c r="N873" i="9"/>
  <c r="M874" i="9"/>
  <c r="L874" i="9"/>
  <c r="N874" i="9"/>
  <c r="M875" i="9"/>
  <c r="L875" i="9"/>
  <c r="N875" i="9"/>
  <c r="M876" i="9"/>
  <c r="L876" i="9"/>
  <c r="N876" i="9"/>
  <c r="M877" i="9"/>
  <c r="L877" i="9"/>
  <c r="N877" i="9"/>
  <c r="M878" i="9"/>
  <c r="L878" i="9"/>
  <c r="N878" i="9"/>
  <c r="M879" i="9"/>
  <c r="L879" i="9"/>
  <c r="N879" i="9"/>
  <c r="M880" i="9"/>
  <c r="L880" i="9"/>
  <c r="N880" i="9"/>
  <c r="M881" i="9"/>
  <c r="L881" i="9"/>
  <c r="N881" i="9"/>
  <c r="M882" i="9"/>
  <c r="L882" i="9"/>
  <c r="N882" i="9"/>
  <c r="M883" i="9"/>
  <c r="L883" i="9"/>
  <c r="N883" i="9"/>
  <c r="M884" i="9"/>
  <c r="L884" i="9"/>
  <c r="N884" i="9"/>
  <c r="M885" i="9"/>
  <c r="L885" i="9"/>
  <c r="N885" i="9"/>
  <c r="M886" i="9"/>
  <c r="L886" i="9"/>
  <c r="N886" i="9"/>
  <c r="M887" i="9"/>
  <c r="L887" i="9"/>
  <c r="N887" i="9"/>
  <c r="M888" i="9"/>
  <c r="L888" i="9"/>
  <c r="N888" i="9"/>
  <c r="M889" i="9"/>
  <c r="L889" i="9"/>
  <c r="N889" i="9"/>
  <c r="M890" i="9"/>
  <c r="L890" i="9"/>
  <c r="N890" i="9"/>
  <c r="M891" i="9"/>
  <c r="L891" i="9"/>
  <c r="N891" i="9"/>
  <c r="M892" i="9"/>
  <c r="L892" i="9"/>
  <c r="N892" i="9"/>
  <c r="M893" i="9"/>
  <c r="L893" i="9"/>
  <c r="N893" i="9"/>
  <c r="M894" i="9"/>
  <c r="L894" i="9"/>
  <c r="N894" i="9"/>
  <c r="M895" i="9"/>
  <c r="L895" i="9"/>
  <c r="N895" i="9"/>
  <c r="M896" i="9"/>
  <c r="L896" i="9"/>
  <c r="N896" i="9"/>
  <c r="M897" i="9"/>
  <c r="L897" i="9"/>
  <c r="N897" i="9"/>
  <c r="M898" i="9"/>
  <c r="L898" i="9"/>
  <c r="N898" i="9"/>
  <c r="M899" i="9"/>
  <c r="L899" i="9"/>
  <c r="N899" i="9"/>
  <c r="M900" i="9"/>
  <c r="L900" i="9"/>
  <c r="N900" i="9"/>
  <c r="M901" i="9"/>
  <c r="L901" i="9"/>
  <c r="N901" i="9"/>
  <c r="M902" i="9"/>
  <c r="L902" i="9"/>
  <c r="N902" i="9"/>
  <c r="M903" i="9"/>
  <c r="L903" i="9"/>
  <c r="N903" i="9"/>
  <c r="M904" i="9"/>
  <c r="L904" i="9"/>
  <c r="N904" i="9"/>
  <c r="M905" i="9"/>
  <c r="L905" i="9"/>
  <c r="N905" i="9"/>
  <c r="M906" i="9"/>
  <c r="L906" i="9"/>
  <c r="N906" i="9"/>
  <c r="M907" i="9"/>
  <c r="L907" i="9"/>
  <c r="N907" i="9"/>
  <c r="M908" i="9"/>
  <c r="L908" i="9"/>
  <c r="N908" i="9"/>
  <c r="M909" i="9"/>
  <c r="L909" i="9"/>
  <c r="N909" i="9"/>
  <c r="M910" i="9"/>
  <c r="L910" i="9"/>
  <c r="N910" i="9"/>
  <c r="M911" i="9"/>
  <c r="L911" i="9"/>
  <c r="N911" i="9"/>
  <c r="M912" i="9"/>
  <c r="L912" i="9"/>
  <c r="N912" i="9"/>
  <c r="M913" i="9"/>
  <c r="L913" i="9"/>
  <c r="N913" i="9"/>
  <c r="M914" i="9"/>
  <c r="L914" i="9"/>
  <c r="N914" i="9"/>
  <c r="M915" i="9"/>
  <c r="L915" i="9"/>
  <c r="N915" i="9"/>
  <c r="M916" i="9"/>
  <c r="L916" i="9"/>
  <c r="N916" i="9"/>
  <c r="M917" i="9"/>
  <c r="L917" i="9"/>
  <c r="N917" i="9"/>
  <c r="M2" i="9"/>
  <c r="L2" i="9"/>
  <c r="N2" i="9"/>
  <c r="A201" i="9"/>
  <c r="B201" i="9"/>
  <c r="C201" i="9"/>
  <c r="D201" i="9"/>
  <c r="E201" i="9"/>
  <c r="F201" i="9"/>
  <c r="G201" i="9"/>
  <c r="H201" i="9"/>
  <c r="I201" i="9"/>
  <c r="K201" i="9"/>
  <c r="O201" i="9"/>
  <c r="P201" i="9"/>
  <c r="Q201" i="9"/>
  <c r="R201" i="9"/>
  <c r="U201" i="9"/>
  <c r="V201" i="9"/>
  <c r="W201" i="9"/>
  <c r="X201" i="9"/>
  <c r="Y201" i="9"/>
  <c r="Z201" i="9"/>
  <c r="AA201" i="9"/>
  <c r="AB201" i="9"/>
  <c r="AC201" i="9"/>
  <c r="AD201" i="9"/>
  <c r="AE201" i="9"/>
  <c r="AF201" i="9"/>
  <c r="AG201" i="9"/>
  <c r="AH201" i="9"/>
  <c r="AI201" i="9"/>
  <c r="AJ201" i="9"/>
  <c r="AK201" i="9"/>
  <c r="AL201" i="9"/>
  <c r="AM201" i="9"/>
  <c r="AN201" i="9"/>
  <c r="AO201" i="9"/>
  <c r="AP201" i="9"/>
  <c r="AQ201" i="9"/>
  <c r="AR201" i="9"/>
  <c r="AS201" i="9"/>
  <c r="AT201" i="9"/>
  <c r="AU201" i="9"/>
  <c r="AV201" i="9"/>
  <c r="AW201" i="9"/>
  <c r="AX201" i="9"/>
  <c r="AY201" i="9"/>
  <c r="AZ201" i="9"/>
  <c r="BA201" i="9"/>
  <c r="BB201" i="9"/>
  <c r="BC201" i="9"/>
  <c r="BD201" i="9"/>
  <c r="BE201" i="9"/>
  <c r="BF201" i="9"/>
  <c r="BG201" i="9"/>
  <c r="BH201" i="9"/>
  <c r="BI201" i="9"/>
  <c r="BJ201" i="9"/>
  <c r="BK201" i="9"/>
  <c r="BL201" i="9"/>
  <c r="BM201" i="9"/>
  <c r="BN201" i="9"/>
  <c r="BO201" i="9"/>
  <c r="BP201" i="9"/>
  <c r="BQ201" i="9"/>
  <c r="BR201" i="9"/>
  <c r="BT201" i="9"/>
  <c r="BU201" i="9"/>
  <c r="BV201" i="9"/>
  <c r="BX201" i="9"/>
  <c r="BY201" i="9"/>
  <c r="BZ201" i="9"/>
  <c r="CA201" i="9"/>
  <c r="CB201" i="9"/>
  <c r="CC201" i="9"/>
  <c r="CD201" i="9"/>
  <c r="CE201" i="9"/>
  <c r="CF201" i="9"/>
  <c r="CG201" i="9"/>
  <c r="CH201" i="9"/>
  <c r="CI201" i="9"/>
  <c r="CJ201" i="9"/>
  <c r="A202" i="9"/>
  <c r="B202" i="9"/>
  <c r="C202" i="9"/>
  <c r="D202" i="9"/>
  <c r="E202" i="9"/>
  <c r="F202" i="9"/>
  <c r="G202" i="9"/>
  <c r="H202" i="9"/>
  <c r="I202" i="9"/>
  <c r="K202" i="9"/>
  <c r="O202" i="9"/>
  <c r="P202" i="9"/>
  <c r="Q202" i="9"/>
  <c r="R202" i="9"/>
  <c r="U202" i="9"/>
  <c r="V202" i="9"/>
  <c r="W202" i="9"/>
  <c r="X202" i="9"/>
  <c r="Y202" i="9"/>
  <c r="Z202" i="9"/>
  <c r="AA202" i="9"/>
  <c r="AB202" i="9"/>
  <c r="AC202" i="9"/>
  <c r="AD202" i="9"/>
  <c r="AE202" i="9"/>
  <c r="AF202" i="9"/>
  <c r="AG202" i="9"/>
  <c r="AH202" i="9"/>
  <c r="AI202" i="9"/>
  <c r="AJ202" i="9"/>
  <c r="AK202" i="9"/>
  <c r="AL202" i="9"/>
  <c r="AM202" i="9"/>
  <c r="AN202" i="9"/>
  <c r="AO202" i="9"/>
  <c r="AP202" i="9"/>
  <c r="AQ202" i="9"/>
  <c r="AR202" i="9"/>
  <c r="AS202" i="9"/>
  <c r="AT202" i="9"/>
  <c r="AU202" i="9"/>
  <c r="AV202" i="9"/>
  <c r="AW202" i="9"/>
  <c r="AX202" i="9"/>
  <c r="AY202" i="9"/>
  <c r="AZ202" i="9"/>
  <c r="BA202" i="9"/>
  <c r="BB202" i="9"/>
  <c r="BC202" i="9"/>
  <c r="BD202" i="9"/>
  <c r="BE202" i="9"/>
  <c r="BF202" i="9"/>
  <c r="BG202" i="9"/>
  <c r="BH202" i="9"/>
  <c r="BI202" i="9"/>
  <c r="BJ202" i="9"/>
  <c r="BK202" i="9"/>
  <c r="BL202" i="9"/>
  <c r="BM202" i="9"/>
  <c r="BN202" i="9"/>
  <c r="BO202" i="9"/>
  <c r="BP202" i="9"/>
  <c r="BQ202" i="9"/>
  <c r="BR202" i="9"/>
  <c r="BT202" i="9"/>
  <c r="BU202" i="9"/>
  <c r="BV202" i="9"/>
  <c r="BX202" i="9"/>
  <c r="BY202" i="9"/>
  <c r="BZ202" i="9"/>
  <c r="CA202" i="9"/>
  <c r="CB202" i="9"/>
  <c r="CC202" i="9"/>
  <c r="CD202" i="9"/>
  <c r="CE202" i="9"/>
  <c r="CF202" i="9"/>
  <c r="CG202" i="9"/>
  <c r="CH202" i="9"/>
  <c r="CI202" i="9"/>
  <c r="CJ202" i="9"/>
  <c r="A203" i="9"/>
  <c r="B203" i="9"/>
  <c r="C203" i="9"/>
  <c r="D203" i="9"/>
  <c r="E203" i="9"/>
  <c r="F203" i="9"/>
  <c r="G203" i="9"/>
  <c r="H203" i="9"/>
  <c r="I203" i="9"/>
  <c r="K203" i="9"/>
  <c r="O203" i="9"/>
  <c r="P203" i="9"/>
  <c r="Q203" i="9"/>
  <c r="R203" i="9"/>
  <c r="U203" i="9"/>
  <c r="V203" i="9"/>
  <c r="W203" i="9"/>
  <c r="X203" i="9"/>
  <c r="Y203" i="9"/>
  <c r="Z203" i="9"/>
  <c r="AA203" i="9"/>
  <c r="AB203" i="9"/>
  <c r="AC203" i="9"/>
  <c r="AD203" i="9"/>
  <c r="AE203" i="9"/>
  <c r="AF203" i="9"/>
  <c r="AG203" i="9"/>
  <c r="AH203" i="9"/>
  <c r="AI203" i="9"/>
  <c r="AJ203" i="9"/>
  <c r="AK203" i="9"/>
  <c r="AL203" i="9"/>
  <c r="AM203" i="9"/>
  <c r="AN203" i="9"/>
  <c r="AO203" i="9"/>
  <c r="AP203" i="9"/>
  <c r="AQ203" i="9"/>
  <c r="AR203" i="9"/>
  <c r="AS203" i="9"/>
  <c r="AT203" i="9"/>
  <c r="AU203" i="9"/>
  <c r="AV203" i="9"/>
  <c r="AW203" i="9"/>
  <c r="AX203" i="9"/>
  <c r="AY203" i="9"/>
  <c r="AZ203" i="9"/>
  <c r="BA203" i="9"/>
  <c r="BB203" i="9"/>
  <c r="BC203" i="9"/>
  <c r="BD203" i="9"/>
  <c r="BE203" i="9"/>
  <c r="BF203" i="9"/>
  <c r="BG203" i="9"/>
  <c r="BH203" i="9"/>
  <c r="BI203" i="9"/>
  <c r="BJ203" i="9"/>
  <c r="BK203" i="9"/>
  <c r="BL203" i="9"/>
  <c r="BM203" i="9"/>
  <c r="BN203" i="9"/>
  <c r="BO203" i="9"/>
  <c r="BP203" i="9"/>
  <c r="BQ203" i="9"/>
  <c r="BR203" i="9"/>
  <c r="BT203" i="9"/>
  <c r="BU203" i="9"/>
  <c r="BV203" i="9"/>
  <c r="BX203" i="9"/>
  <c r="BY203" i="9"/>
  <c r="BZ203" i="9"/>
  <c r="CA203" i="9"/>
  <c r="CB203" i="9"/>
  <c r="CC203" i="9"/>
  <c r="CD203" i="9"/>
  <c r="CE203" i="9"/>
  <c r="CF203" i="9"/>
  <c r="CG203" i="9"/>
  <c r="CH203" i="9"/>
  <c r="CI203" i="9"/>
  <c r="CJ203" i="9"/>
  <c r="A204" i="9"/>
  <c r="B204" i="9"/>
  <c r="C204" i="9"/>
  <c r="D204" i="9"/>
  <c r="E204" i="9"/>
  <c r="F204" i="9"/>
  <c r="G204" i="9"/>
  <c r="H204" i="9"/>
  <c r="I204" i="9"/>
  <c r="K204" i="9"/>
  <c r="O204" i="9"/>
  <c r="P204" i="9"/>
  <c r="Q204" i="9"/>
  <c r="R204" i="9"/>
  <c r="U204" i="9"/>
  <c r="V204" i="9"/>
  <c r="W204" i="9"/>
  <c r="X204" i="9"/>
  <c r="Y204" i="9"/>
  <c r="Z204" i="9"/>
  <c r="AA204" i="9"/>
  <c r="AB204" i="9"/>
  <c r="AC204" i="9"/>
  <c r="AD204" i="9"/>
  <c r="AE204" i="9"/>
  <c r="AF204" i="9"/>
  <c r="AG204" i="9"/>
  <c r="AH204" i="9"/>
  <c r="AI204" i="9"/>
  <c r="AJ204" i="9"/>
  <c r="AK204" i="9"/>
  <c r="AL204" i="9"/>
  <c r="AM204" i="9"/>
  <c r="AN204" i="9"/>
  <c r="AO204" i="9"/>
  <c r="AP204" i="9"/>
  <c r="AQ204" i="9"/>
  <c r="AR204" i="9"/>
  <c r="AS204" i="9"/>
  <c r="AT204" i="9"/>
  <c r="AU204" i="9"/>
  <c r="AV204" i="9"/>
  <c r="AW204" i="9"/>
  <c r="AX204" i="9"/>
  <c r="AY204" i="9"/>
  <c r="AZ204" i="9"/>
  <c r="BA204" i="9"/>
  <c r="BB204" i="9"/>
  <c r="BC204" i="9"/>
  <c r="BD204" i="9"/>
  <c r="BE204" i="9"/>
  <c r="BF204" i="9"/>
  <c r="BG204" i="9"/>
  <c r="BH204" i="9"/>
  <c r="BI204" i="9"/>
  <c r="BJ204" i="9"/>
  <c r="BK204" i="9"/>
  <c r="BL204" i="9"/>
  <c r="BM204" i="9"/>
  <c r="BN204" i="9"/>
  <c r="BO204" i="9"/>
  <c r="BP204" i="9"/>
  <c r="BQ204" i="9"/>
  <c r="BR204" i="9"/>
  <c r="BT204" i="9"/>
  <c r="BU204" i="9"/>
  <c r="BV204" i="9"/>
  <c r="BX204" i="9"/>
  <c r="BY204" i="9"/>
  <c r="BZ204" i="9"/>
  <c r="CA204" i="9"/>
  <c r="CB204" i="9"/>
  <c r="CC204" i="9"/>
  <c r="CD204" i="9"/>
  <c r="CE204" i="9"/>
  <c r="CF204" i="9"/>
  <c r="CG204" i="9"/>
  <c r="CH204" i="9"/>
  <c r="CI204" i="9"/>
  <c r="CJ204" i="9"/>
  <c r="A205" i="9"/>
  <c r="B205" i="9"/>
  <c r="C205" i="9"/>
  <c r="D205" i="9"/>
  <c r="E205" i="9"/>
  <c r="F205" i="9"/>
  <c r="G205" i="9"/>
  <c r="H205" i="9"/>
  <c r="I205" i="9"/>
  <c r="K205" i="9"/>
  <c r="O205" i="9"/>
  <c r="P205" i="9"/>
  <c r="Q205" i="9"/>
  <c r="R205" i="9"/>
  <c r="U205" i="9"/>
  <c r="V205" i="9"/>
  <c r="W205" i="9"/>
  <c r="X205" i="9"/>
  <c r="Y205" i="9"/>
  <c r="Z205" i="9"/>
  <c r="AA205" i="9"/>
  <c r="AB205" i="9"/>
  <c r="AC205" i="9"/>
  <c r="AD205" i="9"/>
  <c r="AE205" i="9"/>
  <c r="AF205" i="9"/>
  <c r="AG205" i="9"/>
  <c r="AH205" i="9"/>
  <c r="AI205" i="9"/>
  <c r="AJ205" i="9"/>
  <c r="AK205" i="9"/>
  <c r="AL205" i="9"/>
  <c r="AM205" i="9"/>
  <c r="AN205" i="9"/>
  <c r="AO205" i="9"/>
  <c r="AP205" i="9"/>
  <c r="AQ205" i="9"/>
  <c r="AR205" i="9"/>
  <c r="AS205" i="9"/>
  <c r="AT205" i="9"/>
  <c r="AU205" i="9"/>
  <c r="AV205" i="9"/>
  <c r="AW205" i="9"/>
  <c r="AX205" i="9"/>
  <c r="AY205" i="9"/>
  <c r="AZ205" i="9"/>
  <c r="BA205" i="9"/>
  <c r="BB205" i="9"/>
  <c r="BC205" i="9"/>
  <c r="BD205" i="9"/>
  <c r="BE205" i="9"/>
  <c r="BF205" i="9"/>
  <c r="BG205" i="9"/>
  <c r="BH205" i="9"/>
  <c r="BI205" i="9"/>
  <c r="BJ205" i="9"/>
  <c r="BK205" i="9"/>
  <c r="BL205" i="9"/>
  <c r="BM205" i="9"/>
  <c r="BN205" i="9"/>
  <c r="BO205" i="9"/>
  <c r="BP205" i="9"/>
  <c r="BQ205" i="9"/>
  <c r="BR205" i="9"/>
  <c r="BT205" i="9"/>
  <c r="BU205" i="9"/>
  <c r="BV205" i="9"/>
  <c r="BX205" i="9"/>
  <c r="BY205" i="9"/>
  <c r="BZ205" i="9"/>
  <c r="CA205" i="9"/>
  <c r="CB205" i="9"/>
  <c r="CC205" i="9"/>
  <c r="CD205" i="9"/>
  <c r="CE205" i="9"/>
  <c r="CF205" i="9"/>
  <c r="CG205" i="9"/>
  <c r="CH205" i="9"/>
  <c r="CI205" i="9"/>
  <c r="CJ205" i="9"/>
  <c r="A206" i="9"/>
  <c r="B206" i="9"/>
  <c r="C206" i="9"/>
  <c r="D206" i="9"/>
  <c r="E206" i="9"/>
  <c r="F206" i="9"/>
  <c r="G206" i="9"/>
  <c r="H206" i="9"/>
  <c r="I206" i="9"/>
  <c r="K206" i="9"/>
  <c r="O206" i="9"/>
  <c r="P206" i="9"/>
  <c r="Q206" i="9"/>
  <c r="R206" i="9"/>
  <c r="U206" i="9"/>
  <c r="V206" i="9"/>
  <c r="W206" i="9"/>
  <c r="X206" i="9"/>
  <c r="Y206" i="9"/>
  <c r="Z206" i="9"/>
  <c r="AA206" i="9"/>
  <c r="AB206" i="9"/>
  <c r="AC206" i="9"/>
  <c r="AD206" i="9"/>
  <c r="AE206" i="9"/>
  <c r="AF206" i="9"/>
  <c r="AG206" i="9"/>
  <c r="AH206" i="9"/>
  <c r="AI206" i="9"/>
  <c r="AJ206" i="9"/>
  <c r="AK206" i="9"/>
  <c r="AL206" i="9"/>
  <c r="AM206" i="9"/>
  <c r="AN206" i="9"/>
  <c r="AO206" i="9"/>
  <c r="AP206" i="9"/>
  <c r="AQ206" i="9"/>
  <c r="AR206" i="9"/>
  <c r="AS206" i="9"/>
  <c r="AT206" i="9"/>
  <c r="AU206" i="9"/>
  <c r="AV206" i="9"/>
  <c r="AW206" i="9"/>
  <c r="AX206" i="9"/>
  <c r="AY206" i="9"/>
  <c r="AZ206" i="9"/>
  <c r="BA206" i="9"/>
  <c r="BB206" i="9"/>
  <c r="BC206" i="9"/>
  <c r="BD206" i="9"/>
  <c r="BE206" i="9"/>
  <c r="BF206" i="9"/>
  <c r="BG206" i="9"/>
  <c r="BH206" i="9"/>
  <c r="BI206" i="9"/>
  <c r="BJ206" i="9"/>
  <c r="BK206" i="9"/>
  <c r="BL206" i="9"/>
  <c r="BM206" i="9"/>
  <c r="BN206" i="9"/>
  <c r="BO206" i="9"/>
  <c r="BP206" i="9"/>
  <c r="BQ206" i="9"/>
  <c r="BR206" i="9"/>
  <c r="BT206" i="9"/>
  <c r="BU206" i="9"/>
  <c r="BV206" i="9"/>
  <c r="BX206" i="9"/>
  <c r="BY206" i="9"/>
  <c r="BZ206" i="9"/>
  <c r="CA206" i="9"/>
  <c r="CB206" i="9"/>
  <c r="CC206" i="9"/>
  <c r="CD206" i="9"/>
  <c r="CE206" i="9"/>
  <c r="CF206" i="9"/>
  <c r="CG206" i="9"/>
  <c r="CH206" i="9"/>
  <c r="CI206" i="9"/>
  <c r="CJ206" i="9"/>
  <c r="A207" i="9"/>
  <c r="B207" i="9"/>
  <c r="C207" i="9"/>
  <c r="D207" i="9"/>
  <c r="E207" i="9"/>
  <c r="F207" i="9"/>
  <c r="G207" i="9"/>
  <c r="H207" i="9"/>
  <c r="I207" i="9"/>
  <c r="K207" i="9"/>
  <c r="O207" i="9"/>
  <c r="P207" i="9"/>
  <c r="Q207" i="9"/>
  <c r="R207" i="9"/>
  <c r="U207" i="9"/>
  <c r="V207" i="9"/>
  <c r="W207" i="9"/>
  <c r="X207" i="9"/>
  <c r="Y207" i="9"/>
  <c r="Z207" i="9"/>
  <c r="AA207" i="9"/>
  <c r="AB207" i="9"/>
  <c r="AC207" i="9"/>
  <c r="AD207" i="9"/>
  <c r="AE207" i="9"/>
  <c r="AF207" i="9"/>
  <c r="AG207" i="9"/>
  <c r="AH207" i="9"/>
  <c r="AI207" i="9"/>
  <c r="AJ207" i="9"/>
  <c r="AK207" i="9"/>
  <c r="AL207" i="9"/>
  <c r="AM207" i="9"/>
  <c r="AN207" i="9"/>
  <c r="AO207" i="9"/>
  <c r="AP207" i="9"/>
  <c r="AQ207" i="9"/>
  <c r="AR207" i="9"/>
  <c r="AS207" i="9"/>
  <c r="AT207" i="9"/>
  <c r="AU207" i="9"/>
  <c r="AV207" i="9"/>
  <c r="AW207" i="9"/>
  <c r="AX207" i="9"/>
  <c r="AY207" i="9"/>
  <c r="AZ207" i="9"/>
  <c r="BA207" i="9"/>
  <c r="BB207" i="9"/>
  <c r="BC207" i="9"/>
  <c r="BD207" i="9"/>
  <c r="BE207" i="9"/>
  <c r="BF207" i="9"/>
  <c r="BG207" i="9"/>
  <c r="BH207" i="9"/>
  <c r="BI207" i="9"/>
  <c r="BJ207" i="9"/>
  <c r="BK207" i="9"/>
  <c r="BL207" i="9"/>
  <c r="BM207" i="9"/>
  <c r="BN207" i="9"/>
  <c r="BO207" i="9"/>
  <c r="BP207" i="9"/>
  <c r="BQ207" i="9"/>
  <c r="BR207" i="9"/>
  <c r="BT207" i="9"/>
  <c r="BU207" i="9"/>
  <c r="BV207" i="9"/>
  <c r="BX207" i="9"/>
  <c r="BY207" i="9"/>
  <c r="BZ207" i="9"/>
  <c r="CA207" i="9"/>
  <c r="CB207" i="9"/>
  <c r="CC207" i="9"/>
  <c r="CD207" i="9"/>
  <c r="CE207" i="9"/>
  <c r="CF207" i="9"/>
  <c r="CG207" i="9"/>
  <c r="CH207" i="9"/>
  <c r="CI207" i="9"/>
  <c r="CJ207" i="9"/>
  <c r="A208" i="9"/>
  <c r="B208" i="9"/>
  <c r="C208" i="9"/>
  <c r="D208" i="9"/>
  <c r="E208" i="9"/>
  <c r="F208" i="9"/>
  <c r="G208" i="9"/>
  <c r="H208" i="9"/>
  <c r="I208" i="9"/>
  <c r="K208" i="9"/>
  <c r="O208" i="9"/>
  <c r="P208" i="9"/>
  <c r="Q208" i="9"/>
  <c r="R208" i="9"/>
  <c r="U208" i="9"/>
  <c r="V208" i="9"/>
  <c r="W208" i="9"/>
  <c r="X208" i="9"/>
  <c r="Y208" i="9"/>
  <c r="Z208" i="9"/>
  <c r="AA208" i="9"/>
  <c r="AB208" i="9"/>
  <c r="AC208" i="9"/>
  <c r="AD208" i="9"/>
  <c r="AE208" i="9"/>
  <c r="AF208" i="9"/>
  <c r="AG208" i="9"/>
  <c r="AH208" i="9"/>
  <c r="AI208" i="9"/>
  <c r="AJ208" i="9"/>
  <c r="AK208" i="9"/>
  <c r="AL208" i="9"/>
  <c r="AM208" i="9"/>
  <c r="AN208" i="9"/>
  <c r="AO208" i="9"/>
  <c r="AP208" i="9"/>
  <c r="AQ208" i="9"/>
  <c r="AR208" i="9"/>
  <c r="AS208" i="9"/>
  <c r="AT208" i="9"/>
  <c r="AU208" i="9"/>
  <c r="AV208" i="9"/>
  <c r="AW208" i="9"/>
  <c r="AX208" i="9"/>
  <c r="AY208" i="9"/>
  <c r="AZ208" i="9"/>
  <c r="BA208" i="9"/>
  <c r="BB208" i="9"/>
  <c r="BC208" i="9"/>
  <c r="BD208" i="9"/>
  <c r="BE208" i="9"/>
  <c r="BF208" i="9"/>
  <c r="BG208" i="9"/>
  <c r="BH208" i="9"/>
  <c r="BI208" i="9"/>
  <c r="BJ208" i="9"/>
  <c r="BK208" i="9"/>
  <c r="BL208" i="9"/>
  <c r="BM208" i="9"/>
  <c r="BN208" i="9"/>
  <c r="BO208" i="9"/>
  <c r="BP208" i="9"/>
  <c r="BQ208" i="9"/>
  <c r="BR208" i="9"/>
  <c r="BT208" i="9"/>
  <c r="BU208" i="9"/>
  <c r="BV208" i="9"/>
  <c r="BX208" i="9"/>
  <c r="BY208" i="9"/>
  <c r="BZ208" i="9"/>
  <c r="CA208" i="9"/>
  <c r="CB208" i="9"/>
  <c r="CC208" i="9"/>
  <c r="CD208" i="9"/>
  <c r="CE208" i="9"/>
  <c r="CF208" i="9"/>
  <c r="CG208" i="9"/>
  <c r="CH208" i="9"/>
  <c r="CI208" i="9"/>
  <c r="CJ208" i="9"/>
  <c r="A209" i="9"/>
  <c r="B209" i="9"/>
  <c r="C209" i="9"/>
  <c r="D209" i="9"/>
  <c r="E209" i="9"/>
  <c r="F209" i="9"/>
  <c r="G209" i="9"/>
  <c r="H209" i="9"/>
  <c r="I209" i="9"/>
  <c r="K209" i="9"/>
  <c r="O209" i="9"/>
  <c r="P209" i="9"/>
  <c r="Q209" i="9"/>
  <c r="R209" i="9"/>
  <c r="U209" i="9"/>
  <c r="V209" i="9"/>
  <c r="W209" i="9"/>
  <c r="X209" i="9"/>
  <c r="Y209" i="9"/>
  <c r="Z209" i="9"/>
  <c r="AA209" i="9"/>
  <c r="AB209" i="9"/>
  <c r="AC209" i="9"/>
  <c r="AD209" i="9"/>
  <c r="AE209" i="9"/>
  <c r="AF209" i="9"/>
  <c r="AG209" i="9"/>
  <c r="AH209" i="9"/>
  <c r="AI209" i="9"/>
  <c r="AJ209" i="9"/>
  <c r="AK209" i="9"/>
  <c r="AL209" i="9"/>
  <c r="AM209" i="9"/>
  <c r="AN209" i="9"/>
  <c r="AO209" i="9"/>
  <c r="AP209" i="9"/>
  <c r="AQ209" i="9"/>
  <c r="AR209" i="9"/>
  <c r="AS209" i="9"/>
  <c r="AT209" i="9"/>
  <c r="AU209" i="9"/>
  <c r="AV209" i="9"/>
  <c r="AW209" i="9"/>
  <c r="AX209" i="9"/>
  <c r="AY209" i="9"/>
  <c r="AZ209" i="9"/>
  <c r="BA209" i="9"/>
  <c r="BB209" i="9"/>
  <c r="BC209" i="9"/>
  <c r="BD209" i="9"/>
  <c r="BE209" i="9"/>
  <c r="BF209" i="9"/>
  <c r="BG209" i="9"/>
  <c r="BH209" i="9"/>
  <c r="BI209" i="9"/>
  <c r="BJ209" i="9"/>
  <c r="BK209" i="9"/>
  <c r="BL209" i="9"/>
  <c r="BM209" i="9"/>
  <c r="BN209" i="9"/>
  <c r="BO209" i="9"/>
  <c r="BP209" i="9"/>
  <c r="BQ209" i="9"/>
  <c r="BR209" i="9"/>
  <c r="BT209" i="9"/>
  <c r="BU209" i="9"/>
  <c r="BV209" i="9"/>
  <c r="BX209" i="9"/>
  <c r="BY209" i="9"/>
  <c r="BZ209" i="9"/>
  <c r="CA209" i="9"/>
  <c r="CB209" i="9"/>
  <c r="CC209" i="9"/>
  <c r="CD209" i="9"/>
  <c r="CE209" i="9"/>
  <c r="CF209" i="9"/>
  <c r="CG209" i="9"/>
  <c r="CH209" i="9"/>
  <c r="CI209" i="9"/>
  <c r="CJ209" i="9"/>
  <c r="A210" i="9"/>
  <c r="B210" i="9"/>
  <c r="C210" i="9"/>
  <c r="D210" i="9"/>
  <c r="E210" i="9"/>
  <c r="F210" i="9"/>
  <c r="G210" i="9"/>
  <c r="H210" i="9"/>
  <c r="I210" i="9"/>
  <c r="K210" i="9"/>
  <c r="O210" i="9"/>
  <c r="P210" i="9"/>
  <c r="Q210" i="9"/>
  <c r="R210" i="9"/>
  <c r="U210" i="9"/>
  <c r="V210" i="9"/>
  <c r="W210" i="9"/>
  <c r="X210" i="9"/>
  <c r="Y210" i="9"/>
  <c r="Z210" i="9"/>
  <c r="AA210" i="9"/>
  <c r="AB210" i="9"/>
  <c r="AC210" i="9"/>
  <c r="AD210" i="9"/>
  <c r="AE210" i="9"/>
  <c r="AF210" i="9"/>
  <c r="AG210" i="9"/>
  <c r="AH210" i="9"/>
  <c r="AI210" i="9"/>
  <c r="AJ210" i="9"/>
  <c r="AK210" i="9"/>
  <c r="AL210" i="9"/>
  <c r="AM210" i="9"/>
  <c r="AN210" i="9"/>
  <c r="AO210" i="9"/>
  <c r="AP210" i="9"/>
  <c r="AQ210" i="9"/>
  <c r="AR210" i="9"/>
  <c r="AS210" i="9"/>
  <c r="AT210" i="9"/>
  <c r="AU210" i="9"/>
  <c r="AV210" i="9"/>
  <c r="AW210" i="9"/>
  <c r="AX210" i="9"/>
  <c r="AY210" i="9"/>
  <c r="AZ210" i="9"/>
  <c r="BA210" i="9"/>
  <c r="BB210" i="9"/>
  <c r="BC210" i="9"/>
  <c r="BD210" i="9"/>
  <c r="BE210" i="9"/>
  <c r="BF210" i="9"/>
  <c r="BG210" i="9"/>
  <c r="BH210" i="9"/>
  <c r="BI210" i="9"/>
  <c r="BJ210" i="9"/>
  <c r="BK210" i="9"/>
  <c r="BL210" i="9"/>
  <c r="BM210" i="9"/>
  <c r="BN210" i="9"/>
  <c r="BO210" i="9"/>
  <c r="BP210" i="9"/>
  <c r="BQ210" i="9"/>
  <c r="BR210" i="9"/>
  <c r="BT210" i="9"/>
  <c r="BU210" i="9"/>
  <c r="BV210" i="9"/>
  <c r="BX210" i="9"/>
  <c r="BY210" i="9"/>
  <c r="BZ210" i="9"/>
  <c r="CA210" i="9"/>
  <c r="CB210" i="9"/>
  <c r="CC210" i="9"/>
  <c r="CD210" i="9"/>
  <c r="CE210" i="9"/>
  <c r="CF210" i="9"/>
  <c r="CG210" i="9"/>
  <c r="CH210" i="9"/>
  <c r="CI210" i="9"/>
  <c r="CJ210" i="9"/>
  <c r="A211" i="9"/>
  <c r="B211" i="9"/>
  <c r="C211" i="9"/>
  <c r="D211" i="9"/>
  <c r="E211" i="9"/>
  <c r="F211" i="9"/>
  <c r="G211" i="9"/>
  <c r="H211" i="9"/>
  <c r="I211" i="9"/>
  <c r="K211" i="9"/>
  <c r="O211" i="9"/>
  <c r="P211" i="9"/>
  <c r="Q211" i="9"/>
  <c r="R211" i="9"/>
  <c r="U211" i="9"/>
  <c r="V211" i="9"/>
  <c r="W211" i="9"/>
  <c r="X211" i="9"/>
  <c r="Y211" i="9"/>
  <c r="Z211" i="9"/>
  <c r="AA211" i="9"/>
  <c r="AB211" i="9"/>
  <c r="AC211" i="9"/>
  <c r="AD211" i="9"/>
  <c r="AE211" i="9"/>
  <c r="AF211" i="9"/>
  <c r="AG211" i="9"/>
  <c r="AH211" i="9"/>
  <c r="AI211" i="9"/>
  <c r="AJ211" i="9"/>
  <c r="AK211" i="9"/>
  <c r="AL211" i="9"/>
  <c r="AM211" i="9"/>
  <c r="AN211" i="9"/>
  <c r="AO211" i="9"/>
  <c r="AP211" i="9"/>
  <c r="AQ211" i="9"/>
  <c r="AR211" i="9"/>
  <c r="AS211" i="9"/>
  <c r="AT211" i="9"/>
  <c r="AU211" i="9"/>
  <c r="AV211" i="9"/>
  <c r="AW211" i="9"/>
  <c r="AX211" i="9"/>
  <c r="AY211" i="9"/>
  <c r="AZ211" i="9"/>
  <c r="BA211" i="9"/>
  <c r="BB211" i="9"/>
  <c r="BC211" i="9"/>
  <c r="BD211" i="9"/>
  <c r="BE211" i="9"/>
  <c r="BF211" i="9"/>
  <c r="BG211" i="9"/>
  <c r="BH211" i="9"/>
  <c r="BI211" i="9"/>
  <c r="BJ211" i="9"/>
  <c r="BK211" i="9"/>
  <c r="BL211" i="9"/>
  <c r="BM211" i="9"/>
  <c r="BN211" i="9"/>
  <c r="BO211" i="9"/>
  <c r="BP211" i="9"/>
  <c r="BQ211" i="9"/>
  <c r="BR211" i="9"/>
  <c r="BT211" i="9"/>
  <c r="BU211" i="9"/>
  <c r="BV211" i="9"/>
  <c r="BX211" i="9"/>
  <c r="BY211" i="9"/>
  <c r="BZ211" i="9"/>
  <c r="CA211" i="9"/>
  <c r="CB211" i="9"/>
  <c r="CC211" i="9"/>
  <c r="CD211" i="9"/>
  <c r="CE211" i="9"/>
  <c r="CF211" i="9"/>
  <c r="CG211" i="9"/>
  <c r="CH211" i="9"/>
  <c r="CI211" i="9"/>
  <c r="CJ211" i="9"/>
  <c r="A212" i="9"/>
  <c r="B212" i="9"/>
  <c r="C212" i="9"/>
  <c r="D212" i="9"/>
  <c r="E212" i="9"/>
  <c r="F212" i="9"/>
  <c r="G212" i="9"/>
  <c r="H212" i="9"/>
  <c r="I212" i="9"/>
  <c r="K212" i="9"/>
  <c r="O212" i="9"/>
  <c r="P212" i="9"/>
  <c r="Q212" i="9"/>
  <c r="R212" i="9"/>
  <c r="U212" i="9"/>
  <c r="V212" i="9"/>
  <c r="W212" i="9"/>
  <c r="X212" i="9"/>
  <c r="Y212" i="9"/>
  <c r="Z212" i="9"/>
  <c r="AA212" i="9"/>
  <c r="AB212" i="9"/>
  <c r="AC212" i="9"/>
  <c r="AD212" i="9"/>
  <c r="AE212" i="9"/>
  <c r="AF212" i="9"/>
  <c r="AG212" i="9"/>
  <c r="AH212" i="9"/>
  <c r="AI212" i="9"/>
  <c r="AJ212" i="9"/>
  <c r="AK212" i="9"/>
  <c r="AL212" i="9"/>
  <c r="AM212" i="9"/>
  <c r="AN212" i="9"/>
  <c r="AO212" i="9"/>
  <c r="AP212" i="9"/>
  <c r="AQ212" i="9"/>
  <c r="AR212" i="9"/>
  <c r="AS212" i="9"/>
  <c r="AT212" i="9"/>
  <c r="AU212" i="9"/>
  <c r="AV212" i="9"/>
  <c r="AW212" i="9"/>
  <c r="AX212" i="9"/>
  <c r="AY212" i="9"/>
  <c r="AZ212" i="9"/>
  <c r="BA212" i="9"/>
  <c r="BB212" i="9"/>
  <c r="BC212" i="9"/>
  <c r="BD212" i="9"/>
  <c r="BE212" i="9"/>
  <c r="BF212" i="9"/>
  <c r="BG212" i="9"/>
  <c r="BH212" i="9"/>
  <c r="BI212" i="9"/>
  <c r="BJ212" i="9"/>
  <c r="BK212" i="9"/>
  <c r="BL212" i="9"/>
  <c r="BM212" i="9"/>
  <c r="BN212" i="9"/>
  <c r="BO212" i="9"/>
  <c r="BP212" i="9"/>
  <c r="BQ212" i="9"/>
  <c r="BR212" i="9"/>
  <c r="BT212" i="9"/>
  <c r="BU212" i="9"/>
  <c r="BV212" i="9"/>
  <c r="BX212" i="9"/>
  <c r="BY212" i="9"/>
  <c r="BZ212" i="9"/>
  <c r="CA212" i="9"/>
  <c r="CB212" i="9"/>
  <c r="CC212" i="9"/>
  <c r="CD212" i="9"/>
  <c r="CE212" i="9"/>
  <c r="CF212" i="9"/>
  <c r="CG212" i="9"/>
  <c r="CH212" i="9"/>
  <c r="CI212" i="9"/>
  <c r="CJ212" i="9"/>
  <c r="A213" i="9"/>
  <c r="B213" i="9"/>
  <c r="C213" i="9"/>
  <c r="D213" i="9"/>
  <c r="E213" i="9"/>
  <c r="F213" i="9"/>
  <c r="G213" i="9"/>
  <c r="H213" i="9"/>
  <c r="I213" i="9"/>
  <c r="K213" i="9"/>
  <c r="O213" i="9"/>
  <c r="P213" i="9"/>
  <c r="Q213" i="9"/>
  <c r="R213" i="9"/>
  <c r="U213" i="9"/>
  <c r="V213" i="9"/>
  <c r="W213" i="9"/>
  <c r="X213" i="9"/>
  <c r="Y213" i="9"/>
  <c r="Z213" i="9"/>
  <c r="AA213" i="9"/>
  <c r="AB213" i="9"/>
  <c r="AC213" i="9"/>
  <c r="AD213" i="9"/>
  <c r="AE213" i="9"/>
  <c r="AF213" i="9"/>
  <c r="AG213" i="9"/>
  <c r="AH213" i="9"/>
  <c r="AI213" i="9"/>
  <c r="AJ213" i="9"/>
  <c r="AK213" i="9"/>
  <c r="AL213" i="9"/>
  <c r="AM213" i="9"/>
  <c r="AN213" i="9"/>
  <c r="AO213" i="9"/>
  <c r="AP213" i="9"/>
  <c r="AQ213" i="9"/>
  <c r="AR213" i="9"/>
  <c r="AS213" i="9"/>
  <c r="AT213" i="9"/>
  <c r="AU213" i="9"/>
  <c r="AV213" i="9"/>
  <c r="AW213" i="9"/>
  <c r="AX213" i="9"/>
  <c r="AY213" i="9"/>
  <c r="AZ213" i="9"/>
  <c r="BA213" i="9"/>
  <c r="BB213" i="9"/>
  <c r="BC213" i="9"/>
  <c r="BD213" i="9"/>
  <c r="BE213" i="9"/>
  <c r="BF213" i="9"/>
  <c r="BG213" i="9"/>
  <c r="BH213" i="9"/>
  <c r="BI213" i="9"/>
  <c r="BJ213" i="9"/>
  <c r="BK213" i="9"/>
  <c r="BL213" i="9"/>
  <c r="BM213" i="9"/>
  <c r="BN213" i="9"/>
  <c r="BO213" i="9"/>
  <c r="BP213" i="9"/>
  <c r="BQ213" i="9"/>
  <c r="BR213" i="9"/>
  <c r="BT213" i="9"/>
  <c r="BU213" i="9"/>
  <c r="BV213" i="9"/>
  <c r="BX213" i="9"/>
  <c r="BY213" i="9"/>
  <c r="BZ213" i="9"/>
  <c r="CA213" i="9"/>
  <c r="CB213" i="9"/>
  <c r="CC213" i="9"/>
  <c r="CD213" i="9"/>
  <c r="CE213" i="9"/>
  <c r="CF213" i="9"/>
  <c r="CG213" i="9"/>
  <c r="CH213" i="9"/>
  <c r="CI213" i="9"/>
  <c r="CJ213" i="9"/>
  <c r="A214" i="9"/>
  <c r="B214" i="9"/>
  <c r="C214" i="9"/>
  <c r="D214" i="9"/>
  <c r="E214" i="9"/>
  <c r="F214" i="9"/>
  <c r="G214" i="9"/>
  <c r="H214" i="9"/>
  <c r="I214" i="9"/>
  <c r="K214" i="9"/>
  <c r="O214" i="9"/>
  <c r="P214" i="9"/>
  <c r="Q214" i="9"/>
  <c r="R214" i="9"/>
  <c r="U214" i="9"/>
  <c r="V214" i="9"/>
  <c r="W214" i="9"/>
  <c r="X214" i="9"/>
  <c r="Y214" i="9"/>
  <c r="Z214" i="9"/>
  <c r="AA214" i="9"/>
  <c r="AB214" i="9"/>
  <c r="AC214" i="9"/>
  <c r="AD214" i="9"/>
  <c r="AE214" i="9"/>
  <c r="AF214" i="9"/>
  <c r="AG214" i="9"/>
  <c r="AH214" i="9"/>
  <c r="AI214" i="9"/>
  <c r="AJ214" i="9"/>
  <c r="AK214" i="9"/>
  <c r="AL214" i="9"/>
  <c r="AM214" i="9"/>
  <c r="AN214" i="9"/>
  <c r="AO214" i="9"/>
  <c r="AP214" i="9"/>
  <c r="AQ214" i="9"/>
  <c r="AR214" i="9"/>
  <c r="AS214" i="9"/>
  <c r="AT214" i="9"/>
  <c r="AU214" i="9"/>
  <c r="AV214" i="9"/>
  <c r="AW214" i="9"/>
  <c r="AX214" i="9"/>
  <c r="AY214" i="9"/>
  <c r="AZ214" i="9"/>
  <c r="BA214" i="9"/>
  <c r="BB214" i="9"/>
  <c r="BC214" i="9"/>
  <c r="BD214" i="9"/>
  <c r="BE214" i="9"/>
  <c r="BF214" i="9"/>
  <c r="BG214" i="9"/>
  <c r="BH214" i="9"/>
  <c r="BI214" i="9"/>
  <c r="BJ214" i="9"/>
  <c r="BK214" i="9"/>
  <c r="BL214" i="9"/>
  <c r="BM214" i="9"/>
  <c r="BN214" i="9"/>
  <c r="BO214" i="9"/>
  <c r="BP214" i="9"/>
  <c r="BQ214" i="9"/>
  <c r="BR214" i="9"/>
  <c r="BT214" i="9"/>
  <c r="BU214" i="9"/>
  <c r="BV214" i="9"/>
  <c r="BX214" i="9"/>
  <c r="BY214" i="9"/>
  <c r="BZ214" i="9"/>
  <c r="CA214" i="9"/>
  <c r="CB214" i="9"/>
  <c r="CC214" i="9"/>
  <c r="CD214" i="9"/>
  <c r="CE214" i="9"/>
  <c r="CF214" i="9"/>
  <c r="CG214" i="9"/>
  <c r="CH214" i="9"/>
  <c r="CI214" i="9"/>
  <c r="CJ214" i="9"/>
  <c r="A215" i="9"/>
  <c r="B215" i="9"/>
  <c r="C215" i="9"/>
  <c r="D215" i="9"/>
  <c r="E215" i="9"/>
  <c r="F215" i="9"/>
  <c r="G215" i="9"/>
  <c r="H215" i="9"/>
  <c r="I215" i="9"/>
  <c r="K215" i="9"/>
  <c r="O215" i="9"/>
  <c r="P215" i="9"/>
  <c r="Q215" i="9"/>
  <c r="R215" i="9"/>
  <c r="U215" i="9"/>
  <c r="V215" i="9"/>
  <c r="W215" i="9"/>
  <c r="X215" i="9"/>
  <c r="Y215" i="9"/>
  <c r="Z215" i="9"/>
  <c r="AA215" i="9"/>
  <c r="AB215" i="9"/>
  <c r="AC215" i="9"/>
  <c r="AD215" i="9"/>
  <c r="AE215" i="9"/>
  <c r="AF215" i="9"/>
  <c r="AG215" i="9"/>
  <c r="AH215" i="9"/>
  <c r="AI215" i="9"/>
  <c r="AJ215" i="9"/>
  <c r="AK215" i="9"/>
  <c r="AL215" i="9"/>
  <c r="AM215" i="9"/>
  <c r="AN215" i="9"/>
  <c r="AO215" i="9"/>
  <c r="AP215" i="9"/>
  <c r="AQ215" i="9"/>
  <c r="AR215" i="9"/>
  <c r="AS215" i="9"/>
  <c r="AT215" i="9"/>
  <c r="AU215" i="9"/>
  <c r="AV215" i="9"/>
  <c r="AW215" i="9"/>
  <c r="AX215" i="9"/>
  <c r="AY215" i="9"/>
  <c r="AZ215" i="9"/>
  <c r="BA215" i="9"/>
  <c r="BB215" i="9"/>
  <c r="BC215" i="9"/>
  <c r="BD215" i="9"/>
  <c r="BE215" i="9"/>
  <c r="BF215" i="9"/>
  <c r="BG215" i="9"/>
  <c r="BH215" i="9"/>
  <c r="BI215" i="9"/>
  <c r="BJ215" i="9"/>
  <c r="BK215" i="9"/>
  <c r="BL215" i="9"/>
  <c r="BM215" i="9"/>
  <c r="BN215" i="9"/>
  <c r="BO215" i="9"/>
  <c r="BP215" i="9"/>
  <c r="BQ215" i="9"/>
  <c r="BR215" i="9"/>
  <c r="BT215" i="9"/>
  <c r="BU215" i="9"/>
  <c r="BV215" i="9"/>
  <c r="BX215" i="9"/>
  <c r="BY215" i="9"/>
  <c r="BZ215" i="9"/>
  <c r="CA215" i="9"/>
  <c r="CB215" i="9"/>
  <c r="CC215" i="9"/>
  <c r="CD215" i="9"/>
  <c r="CE215" i="9"/>
  <c r="CF215" i="9"/>
  <c r="CG215" i="9"/>
  <c r="CH215" i="9"/>
  <c r="CI215" i="9"/>
  <c r="CJ215" i="9"/>
  <c r="A216" i="9"/>
  <c r="B216" i="9"/>
  <c r="C216" i="9"/>
  <c r="D216" i="9"/>
  <c r="E216" i="9"/>
  <c r="F216" i="9"/>
  <c r="G216" i="9"/>
  <c r="H216" i="9"/>
  <c r="I216" i="9"/>
  <c r="K216" i="9"/>
  <c r="O216" i="9"/>
  <c r="P216" i="9"/>
  <c r="Q216" i="9"/>
  <c r="R216" i="9"/>
  <c r="U216" i="9"/>
  <c r="V216" i="9"/>
  <c r="W216" i="9"/>
  <c r="X216" i="9"/>
  <c r="Y216" i="9"/>
  <c r="Z216" i="9"/>
  <c r="AA216" i="9"/>
  <c r="AB216" i="9"/>
  <c r="AC216" i="9"/>
  <c r="AD216" i="9"/>
  <c r="AE216" i="9"/>
  <c r="AF216" i="9"/>
  <c r="AG216" i="9"/>
  <c r="AH216" i="9"/>
  <c r="AI216" i="9"/>
  <c r="AJ216" i="9"/>
  <c r="AK216" i="9"/>
  <c r="AL216" i="9"/>
  <c r="AM216" i="9"/>
  <c r="AN216" i="9"/>
  <c r="AO216" i="9"/>
  <c r="AP216" i="9"/>
  <c r="AQ216" i="9"/>
  <c r="AR216" i="9"/>
  <c r="AS216" i="9"/>
  <c r="AT216" i="9"/>
  <c r="AU216" i="9"/>
  <c r="AV216" i="9"/>
  <c r="AW216" i="9"/>
  <c r="AX216" i="9"/>
  <c r="AY216" i="9"/>
  <c r="AZ216" i="9"/>
  <c r="BA216" i="9"/>
  <c r="BB216" i="9"/>
  <c r="BC216" i="9"/>
  <c r="BD216" i="9"/>
  <c r="BE216" i="9"/>
  <c r="BF216" i="9"/>
  <c r="BG216" i="9"/>
  <c r="BH216" i="9"/>
  <c r="BI216" i="9"/>
  <c r="BJ216" i="9"/>
  <c r="BK216" i="9"/>
  <c r="BL216" i="9"/>
  <c r="BM216" i="9"/>
  <c r="BN216" i="9"/>
  <c r="BO216" i="9"/>
  <c r="BP216" i="9"/>
  <c r="BQ216" i="9"/>
  <c r="BR216" i="9"/>
  <c r="BT216" i="9"/>
  <c r="BU216" i="9"/>
  <c r="BV216" i="9"/>
  <c r="BX216" i="9"/>
  <c r="BY216" i="9"/>
  <c r="BZ216" i="9"/>
  <c r="CA216" i="9"/>
  <c r="CB216" i="9"/>
  <c r="CC216" i="9"/>
  <c r="CD216" i="9"/>
  <c r="CE216" i="9"/>
  <c r="CF216" i="9"/>
  <c r="CG216" i="9"/>
  <c r="CH216" i="9"/>
  <c r="CI216" i="9"/>
  <c r="CJ216" i="9"/>
  <c r="A217" i="9"/>
  <c r="B217" i="9"/>
  <c r="C217" i="9"/>
  <c r="D217" i="9"/>
  <c r="E217" i="9"/>
  <c r="F217" i="9"/>
  <c r="G217" i="9"/>
  <c r="H217" i="9"/>
  <c r="I217" i="9"/>
  <c r="K217" i="9"/>
  <c r="O217" i="9"/>
  <c r="P217" i="9"/>
  <c r="Q217" i="9"/>
  <c r="R217" i="9"/>
  <c r="U217" i="9"/>
  <c r="V217" i="9"/>
  <c r="W217" i="9"/>
  <c r="X217" i="9"/>
  <c r="Y217" i="9"/>
  <c r="Z217" i="9"/>
  <c r="AA217" i="9"/>
  <c r="AB217" i="9"/>
  <c r="AC217" i="9"/>
  <c r="AD217" i="9"/>
  <c r="AE217" i="9"/>
  <c r="AF217" i="9"/>
  <c r="AG217" i="9"/>
  <c r="AH217" i="9"/>
  <c r="AI217" i="9"/>
  <c r="AJ217" i="9"/>
  <c r="AK217" i="9"/>
  <c r="AL217" i="9"/>
  <c r="AM217" i="9"/>
  <c r="AN217" i="9"/>
  <c r="AO217" i="9"/>
  <c r="AP217" i="9"/>
  <c r="AQ217" i="9"/>
  <c r="AR217" i="9"/>
  <c r="AS217" i="9"/>
  <c r="AT217" i="9"/>
  <c r="AU217" i="9"/>
  <c r="AV217" i="9"/>
  <c r="AW217" i="9"/>
  <c r="AX217" i="9"/>
  <c r="AY217" i="9"/>
  <c r="AZ217" i="9"/>
  <c r="BA217" i="9"/>
  <c r="BB217" i="9"/>
  <c r="BC217" i="9"/>
  <c r="BD217" i="9"/>
  <c r="BE217" i="9"/>
  <c r="BF217" i="9"/>
  <c r="BG217" i="9"/>
  <c r="BH217" i="9"/>
  <c r="BI217" i="9"/>
  <c r="BJ217" i="9"/>
  <c r="BK217" i="9"/>
  <c r="BL217" i="9"/>
  <c r="BM217" i="9"/>
  <c r="BN217" i="9"/>
  <c r="BO217" i="9"/>
  <c r="BP217" i="9"/>
  <c r="BQ217" i="9"/>
  <c r="BR217" i="9"/>
  <c r="BT217" i="9"/>
  <c r="BU217" i="9"/>
  <c r="BV217" i="9"/>
  <c r="BX217" i="9"/>
  <c r="BY217" i="9"/>
  <c r="BZ217" i="9"/>
  <c r="CA217" i="9"/>
  <c r="CB217" i="9"/>
  <c r="CC217" i="9"/>
  <c r="CD217" i="9"/>
  <c r="CE217" i="9"/>
  <c r="CF217" i="9"/>
  <c r="CG217" i="9"/>
  <c r="CH217" i="9"/>
  <c r="CI217" i="9"/>
  <c r="CJ217" i="9"/>
  <c r="A218" i="9"/>
  <c r="B218" i="9"/>
  <c r="C218" i="9"/>
  <c r="D218" i="9"/>
  <c r="E218" i="9"/>
  <c r="F218" i="9"/>
  <c r="G218" i="9"/>
  <c r="H218" i="9"/>
  <c r="I218" i="9"/>
  <c r="K218" i="9"/>
  <c r="O218" i="9"/>
  <c r="P218" i="9"/>
  <c r="Q218" i="9"/>
  <c r="R218" i="9"/>
  <c r="U218" i="9"/>
  <c r="V218" i="9"/>
  <c r="W218" i="9"/>
  <c r="X218" i="9"/>
  <c r="Y218" i="9"/>
  <c r="Z218" i="9"/>
  <c r="AA218" i="9"/>
  <c r="AB218" i="9"/>
  <c r="AC218" i="9"/>
  <c r="AD218" i="9"/>
  <c r="AE218" i="9"/>
  <c r="AF218" i="9"/>
  <c r="AG218" i="9"/>
  <c r="AH218" i="9"/>
  <c r="AI218" i="9"/>
  <c r="AJ218" i="9"/>
  <c r="AK218" i="9"/>
  <c r="AL218" i="9"/>
  <c r="AM218" i="9"/>
  <c r="AN218" i="9"/>
  <c r="AO218" i="9"/>
  <c r="AP218" i="9"/>
  <c r="AQ218" i="9"/>
  <c r="AR218" i="9"/>
  <c r="AS218" i="9"/>
  <c r="AT218" i="9"/>
  <c r="AU218" i="9"/>
  <c r="AV218" i="9"/>
  <c r="AW218" i="9"/>
  <c r="AX218" i="9"/>
  <c r="AY218" i="9"/>
  <c r="AZ218" i="9"/>
  <c r="BA218" i="9"/>
  <c r="BB218" i="9"/>
  <c r="BC218" i="9"/>
  <c r="BD218" i="9"/>
  <c r="BE218" i="9"/>
  <c r="BF218" i="9"/>
  <c r="BG218" i="9"/>
  <c r="BH218" i="9"/>
  <c r="BI218" i="9"/>
  <c r="BJ218" i="9"/>
  <c r="BK218" i="9"/>
  <c r="BL218" i="9"/>
  <c r="BM218" i="9"/>
  <c r="BN218" i="9"/>
  <c r="BO218" i="9"/>
  <c r="BP218" i="9"/>
  <c r="BQ218" i="9"/>
  <c r="BR218" i="9"/>
  <c r="BT218" i="9"/>
  <c r="BU218" i="9"/>
  <c r="BV218" i="9"/>
  <c r="BX218" i="9"/>
  <c r="BY218" i="9"/>
  <c r="BZ218" i="9"/>
  <c r="CA218" i="9"/>
  <c r="CB218" i="9"/>
  <c r="CC218" i="9"/>
  <c r="CD218" i="9"/>
  <c r="CE218" i="9"/>
  <c r="CF218" i="9"/>
  <c r="CG218" i="9"/>
  <c r="CH218" i="9"/>
  <c r="CI218" i="9"/>
  <c r="CJ218" i="9"/>
  <c r="A219" i="9"/>
  <c r="B219" i="9"/>
  <c r="C219" i="9"/>
  <c r="D219" i="9"/>
  <c r="E219" i="9"/>
  <c r="F219" i="9"/>
  <c r="G219" i="9"/>
  <c r="H219" i="9"/>
  <c r="I219" i="9"/>
  <c r="K219" i="9"/>
  <c r="O219" i="9"/>
  <c r="P219" i="9"/>
  <c r="Q219" i="9"/>
  <c r="R219" i="9"/>
  <c r="U219" i="9"/>
  <c r="V219" i="9"/>
  <c r="W219" i="9"/>
  <c r="X219" i="9"/>
  <c r="Y219" i="9"/>
  <c r="Z219" i="9"/>
  <c r="AA219" i="9"/>
  <c r="AB219" i="9"/>
  <c r="AC219" i="9"/>
  <c r="AD219" i="9"/>
  <c r="AE219" i="9"/>
  <c r="AF219" i="9"/>
  <c r="AG219" i="9"/>
  <c r="AH219" i="9"/>
  <c r="AI219" i="9"/>
  <c r="AJ219" i="9"/>
  <c r="AK219" i="9"/>
  <c r="AL219" i="9"/>
  <c r="AM219" i="9"/>
  <c r="AN219" i="9"/>
  <c r="AO219" i="9"/>
  <c r="AP219" i="9"/>
  <c r="AQ219" i="9"/>
  <c r="AR219" i="9"/>
  <c r="AS219" i="9"/>
  <c r="AT219" i="9"/>
  <c r="AU219" i="9"/>
  <c r="AV219" i="9"/>
  <c r="AW219" i="9"/>
  <c r="AX219" i="9"/>
  <c r="AY219" i="9"/>
  <c r="AZ219" i="9"/>
  <c r="BA219" i="9"/>
  <c r="BB219" i="9"/>
  <c r="BC219" i="9"/>
  <c r="BD219" i="9"/>
  <c r="BE219" i="9"/>
  <c r="BF219" i="9"/>
  <c r="BG219" i="9"/>
  <c r="BH219" i="9"/>
  <c r="BI219" i="9"/>
  <c r="BJ219" i="9"/>
  <c r="BK219" i="9"/>
  <c r="BL219" i="9"/>
  <c r="BM219" i="9"/>
  <c r="BN219" i="9"/>
  <c r="BO219" i="9"/>
  <c r="BP219" i="9"/>
  <c r="BQ219" i="9"/>
  <c r="BR219" i="9"/>
  <c r="BT219" i="9"/>
  <c r="BU219" i="9"/>
  <c r="BV219" i="9"/>
  <c r="BX219" i="9"/>
  <c r="BY219" i="9"/>
  <c r="BZ219" i="9"/>
  <c r="CA219" i="9"/>
  <c r="CB219" i="9"/>
  <c r="CC219" i="9"/>
  <c r="CD219" i="9"/>
  <c r="CE219" i="9"/>
  <c r="CF219" i="9"/>
  <c r="CG219" i="9"/>
  <c r="CH219" i="9"/>
  <c r="CI219" i="9"/>
  <c r="CJ219" i="9"/>
  <c r="A220" i="9"/>
  <c r="B220" i="9"/>
  <c r="C220" i="9"/>
  <c r="D220" i="9"/>
  <c r="E220" i="9"/>
  <c r="F220" i="9"/>
  <c r="G220" i="9"/>
  <c r="H220" i="9"/>
  <c r="I220" i="9"/>
  <c r="K220" i="9"/>
  <c r="O220" i="9"/>
  <c r="P220" i="9"/>
  <c r="Q220" i="9"/>
  <c r="R220" i="9"/>
  <c r="U220" i="9"/>
  <c r="V220" i="9"/>
  <c r="W220" i="9"/>
  <c r="X220" i="9"/>
  <c r="Y220" i="9"/>
  <c r="Z220" i="9"/>
  <c r="AA220" i="9"/>
  <c r="AB220" i="9"/>
  <c r="AC220" i="9"/>
  <c r="AD220" i="9"/>
  <c r="AE220" i="9"/>
  <c r="AF220" i="9"/>
  <c r="AG220" i="9"/>
  <c r="AH220" i="9"/>
  <c r="AI220" i="9"/>
  <c r="AJ220" i="9"/>
  <c r="AK220" i="9"/>
  <c r="AL220" i="9"/>
  <c r="AM220" i="9"/>
  <c r="AN220" i="9"/>
  <c r="AO220" i="9"/>
  <c r="AP220" i="9"/>
  <c r="AQ220" i="9"/>
  <c r="AR220" i="9"/>
  <c r="AS220" i="9"/>
  <c r="AT220" i="9"/>
  <c r="AU220" i="9"/>
  <c r="AV220" i="9"/>
  <c r="AW220" i="9"/>
  <c r="AX220" i="9"/>
  <c r="AY220" i="9"/>
  <c r="AZ220" i="9"/>
  <c r="BA220" i="9"/>
  <c r="BB220" i="9"/>
  <c r="BC220" i="9"/>
  <c r="BD220" i="9"/>
  <c r="BE220" i="9"/>
  <c r="BF220" i="9"/>
  <c r="BG220" i="9"/>
  <c r="BH220" i="9"/>
  <c r="BI220" i="9"/>
  <c r="BJ220" i="9"/>
  <c r="BK220" i="9"/>
  <c r="BL220" i="9"/>
  <c r="BM220" i="9"/>
  <c r="BN220" i="9"/>
  <c r="BO220" i="9"/>
  <c r="BP220" i="9"/>
  <c r="BQ220" i="9"/>
  <c r="BR220" i="9"/>
  <c r="BT220" i="9"/>
  <c r="BU220" i="9"/>
  <c r="BV220" i="9"/>
  <c r="BX220" i="9"/>
  <c r="BY220" i="9"/>
  <c r="BZ220" i="9"/>
  <c r="CA220" i="9"/>
  <c r="CB220" i="9"/>
  <c r="CC220" i="9"/>
  <c r="CD220" i="9"/>
  <c r="CE220" i="9"/>
  <c r="CF220" i="9"/>
  <c r="CG220" i="9"/>
  <c r="CH220" i="9"/>
  <c r="CI220" i="9"/>
  <c r="CJ220" i="9"/>
  <c r="A221" i="9"/>
  <c r="B221" i="9"/>
  <c r="C221" i="9"/>
  <c r="D221" i="9"/>
  <c r="E221" i="9"/>
  <c r="F221" i="9"/>
  <c r="G221" i="9"/>
  <c r="H221" i="9"/>
  <c r="I221" i="9"/>
  <c r="K221" i="9"/>
  <c r="O221" i="9"/>
  <c r="P221" i="9"/>
  <c r="Q221" i="9"/>
  <c r="R221" i="9"/>
  <c r="U221" i="9"/>
  <c r="V221" i="9"/>
  <c r="W221" i="9"/>
  <c r="X221" i="9"/>
  <c r="Y221" i="9"/>
  <c r="Z221" i="9"/>
  <c r="AA221" i="9"/>
  <c r="AB221" i="9"/>
  <c r="AC221" i="9"/>
  <c r="AD221" i="9"/>
  <c r="AE221" i="9"/>
  <c r="AF221" i="9"/>
  <c r="AG221" i="9"/>
  <c r="AH221" i="9"/>
  <c r="AI221" i="9"/>
  <c r="AJ221" i="9"/>
  <c r="AK221" i="9"/>
  <c r="AL221" i="9"/>
  <c r="AM221" i="9"/>
  <c r="AN221" i="9"/>
  <c r="AO221" i="9"/>
  <c r="AP221" i="9"/>
  <c r="AQ221" i="9"/>
  <c r="AR221" i="9"/>
  <c r="AS221" i="9"/>
  <c r="AT221" i="9"/>
  <c r="AU221" i="9"/>
  <c r="AV221" i="9"/>
  <c r="AW221" i="9"/>
  <c r="AX221" i="9"/>
  <c r="AY221" i="9"/>
  <c r="AZ221" i="9"/>
  <c r="BA221" i="9"/>
  <c r="BB221" i="9"/>
  <c r="BC221" i="9"/>
  <c r="BD221" i="9"/>
  <c r="BE221" i="9"/>
  <c r="BF221" i="9"/>
  <c r="BG221" i="9"/>
  <c r="BH221" i="9"/>
  <c r="BI221" i="9"/>
  <c r="BJ221" i="9"/>
  <c r="BK221" i="9"/>
  <c r="BL221" i="9"/>
  <c r="BM221" i="9"/>
  <c r="BN221" i="9"/>
  <c r="BO221" i="9"/>
  <c r="BP221" i="9"/>
  <c r="BQ221" i="9"/>
  <c r="BR221" i="9"/>
  <c r="BT221" i="9"/>
  <c r="BU221" i="9"/>
  <c r="BV221" i="9"/>
  <c r="BX221" i="9"/>
  <c r="BY221" i="9"/>
  <c r="BZ221" i="9"/>
  <c r="CA221" i="9"/>
  <c r="CB221" i="9"/>
  <c r="CC221" i="9"/>
  <c r="CD221" i="9"/>
  <c r="CE221" i="9"/>
  <c r="CF221" i="9"/>
  <c r="CG221" i="9"/>
  <c r="CH221" i="9"/>
  <c r="CI221" i="9"/>
  <c r="CJ221" i="9"/>
  <c r="A222" i="9"/>
  <c r="B222" i="9"/>
  <c r="C222" i="9"/>
  <c r="D222" i="9"/>
  <c r="E222" i="9"/>
  <c r="F222" i="9"/>
  <c r="G222" i="9"/>
  <c r="H222" i="9"/>
  <c r="I222" i="9"/>
  <c r="K222" i="9"/>
  <c r="O222" i="9"/>
  <c r="P222" i="9"/>
  <c r="Q222" i="9"/>
  <c r="R222" i="9"/>
  <c r="U222" i="9"/>
  <c r="V222" i="9"/>
  <c r="W222" i="9"/>
  <c r="X222" i="9"/>
  <c r="Y222" i="9"/>
  <c r="Z222" i="9"/>
  <c r="AA222" i="9"/>
  <c r="AB222" i="9"/>
  <c r="AC222" i="9"/>
  <c r="AD222" i="9"/>
  <c r="AE222" i="9"/>
  <c r="AF222" i="9"/>
  <c r="AG222" i="9"/>
  <c r="AH222" i="9"/>
  <c r="AI222" i="9"/>
  <c r="AJ222" i="9"/>
  <c r="AK222" i="9"/>
  <c r="AL222" i="9"/>
  <c r="AM222" i="9"/>
  <c r="AN222" i="9"/>
  <c r="AO222" i="9"/>
  <c r="AP222" i="9"/>
  <c r="AQ222" i="9"/>
  <c r="AR222" i="9"/>
  <c r="AS222" i="9"/>
  <c r="AT222" i="9"/>
  <c r="AU222" i="9"/>
  <c r="AV222" i="9"/>
  <c r="AW222" i="9"/>
  <c r="AX222" i="9"/>
  <c r="AY222" i="9"/>
  <c r="AZ222" i="9"/>
  <c r="BA222" i="9"/>
  <c r="BB222" i="9"/>
  <c r="BC222" i="9"/>
  <c r="BD222" i="9"/>
  <c r="BE222" i="9"/>
  <c r="BF222" i="9"/>
  <c r="BG222" i="9"/>
  <c r="BH222" i="9"/>
  <c r="BI222" i="9"/>
  <c r="BJ222" i="9"/>
  <c r="BK222" i="9"/>
  <c r="BL222" i="9"/>
  <c r="BM222" i="9"/>
  <c r="BN222" i="9"/>
  <c r="BO222" i="9"/>
  <c r="BP222" i="9"/>
  <c r="BQ222" i="9"/>
  <c r="BR222" i="9"/>
  <c r="BT222" i="9"/>
  <c r="BU222" i="9"/>
  <c r="BV222" i="9"/>
  <c r="BX222" i="9"/>
  <c r="BY222" i="9"/>
  <c r="BZ222" i="9"/>
  <c r="CA222" i="9"/>
  <c r="CB222" i="9"/>
  <c r="CC222" i="9"/>
  <c r="CD222" i="9"/>
  <c r="CE222" i="9"/>
  <c r="CF222" i="9"/>
  <c r="CG222" i="9"/>
  <c r="CH222" i="9"/>
  <c r="CI222" i="9"/>
  <c r="CJ222" i="9"/>
  <c r="A223" i="9"/>
  <c r="B223" i="9"/>
  <c r="C223" i="9"/>
  <c r="D223" i="9"/>
  <c r="E223" i="9"/>
  <c r="F223" i="9"/>
  <c r="G223" i="9"/>
  <c r="H223" i="9"/>
  <c r="I223" i="9"/>
  <c r="K223" i="9"/>
  <c r="O223" i="9"/>
  <c r="P223" i="9"/>
  <c r="Q223" i="9"/>
  <c r="R223" i="9"/>
  <c r="U223" i="9"/>
  <c r="V223" i="9"/>
  <c r="W223" i="9"/>
  <c r="X223" i="9"/>
  <c r="Y223" i="9"/>
  <c r="Z223" i="9"/>
  <c r="AA223" i="9"/>
  <c r="AB223" i="9"/>
  <c r="AC223" i="9"/>
  <c r="AD223" i="9"/>
  <c r="AE223" i="9"/>
  <c r="AF223" i="9"/>
  <c r="AG223" i="9"/>
  <c r="AH223" i="9"/>
  <c r="AI223" i="9"/>
  <c r="AJ223" i="9"/>
  <c r="AK223" i="9"/>
  <c r="AL223" i="9"/>
  <c r="AM223" i="9"/>
  <c r="AN223" i="9"/>
  <c r="AO223" i="9"/>
  <c r="AP223" i="9"/>
  <c r="AQ223" i="9"/>
  <c r="AR223" i="9"/>
  <c r="AS223" i="9"/>
  <c r="AT223" i="9"/>
  <c r="AU223" i="9"/>
  <c r="AV223" i="9"/>
  <c r="AW223" i="9"/>
  <c r="AX223" i="9"/>
  <c r="AY223" i="9"/>
  <c r="AZ223" i="9"/>
  <c r="BA223" i="9"/>
  <c r="BB223" i="9"/>
  <c r="BC223" i="9"/>
  <c r="BD223" i="9"/>
  <c r="BE223" i="9"/>
  <c r="BF223" i="9"/>
  <c r="BG223" i="9"/>
  <c r="BH223" i="9"/>
  <c r="BI223" i="9"/>
  <c r="BJ223" i="9"/>
  <c r="BK223" i="9"/>
  <c r="BL223" i="9"/>
  <c r="BM223" i="9"/>
  <c r="BN223" i="9"/>
  <c r="BO223" i="9"/>
  <c r="BP223" i="9"/>
  <c r="BQ223" i="9"/>
  <c r="BR223" i="9"/>
  <c r="BT223" i="9"/>
  <c r="BU223" i="9"/>
  <c r="BV223" i="9"/>
  <c r="BX223" i="9"/>
  <c r="BY223" i="9"/>
  <c r="BZ223" i="9"/>
  <c r="CA223" i="9"/>
  <c r="CB223" i="9"/>
  <c r="CC223" i="9"/>
  <c r="CD223" i="9"/>
  <c r="CE223" i="9"/>
  <c r="CF223" i="9"/>
  <c r="CG223" i="9"/>
  <c r="CH223" i="9"/>
  <c r="CI223" i="9"/>
  <c r="CJ223" i="9"/>
  <c r="A224" i="9"/>
  <c r="B224" i="9"/>
  <c r="C224" i="9"/>
  <c r="D224" i="9"/>
  <c r="E224" i="9"/>
  <c r="F224" i="9"/>
  <c r="G224" i="9"/>
  <c r="H224" i="9"/>
  <c r="I224" i="9"/>
  <c r="K224" i="9"/>
  <c r="O224" i="9"/>
  <c r="P224" i="9"/>
  <c r="Q224" i="9"/>
  <c r="R224" i="9"/>
  <c r="U224" i="9"/>
  <c r="V224" i="9"/>
  <c r="W224" i="9"/>
  <c r="X224" i="9"/>
  <c r="Y224" i="9"/>
  <c r="Z224" i="9"/>
  <c r="AA224" i="9"/>
  <c r="AB224" i="9"/>
  <c r="AC224" i="9"/>
  <c r="AD224" i="9"/>
  <c r="AE224" i="9"/>
  <c r="AF224" i="9"/>
  <c r="AG224" i="9"/>
  <c r="AH224" i="9"/>
  <c r="AI224" i="9"/>
  <c r="AJ224" i="9"/>
  <c r="AK224" i="9"/>
  <c r="AL224" i="9"/>
  <c r="AM224" i="9"/>
  <c r="AN224" i="9"/>
  <c r="AO224" i="9"/>
  <c r="AP224" i="9"/>
  <c r="AQ224" i="9"/>
  <c r="AR224" i="9"/>
  <c r="AS224" i="9"/>
  <c r="AT224" i="9"/>
  <c r="AU224" i="9"/>
  <c r="AV224" i="9"/>
  <c r="AW224" i="9"/>
  <c r="AX224" i="9"/>
  <c r="AY224" i="9"/>
  <c r="AZ224" i="9"/>
  <c r="BA224" i="9"/>
  <c r="BB224" i="9"/>
  <c r="BC224" i="9"/>
  <c r="BD224" i="9"/>
  <c r="BE224" i="9"/>
  <c r="BF224" i="9"/>
  <c r="BG224" i="9"/>
  <c r="BH224" i="9"/>
  <c r="BI224" i="9"/>
  <c r="BJ224" i="9"/>
  <c r="BK224" i="9"/>
  <c r="BL224" i="9"/>
  <c r="BM224" i="9"/>
  <c r="BN224" i="9"/>
  <c r="BO224" i="9"/>
  <c r="BP224" i="9"/>
  <c r="BQ224" i="9"/>
  <c r="BR224" i="9"/>
  <c r="BT224" i="9"/>
  <c r="BU224" i="9"/>
  <c r="BV224" i="9"/>
  <c r="BX224" i="9"/>
  <c r="BY224" i="9"/>
  <c r="BZ224" i="9"/>
  <c r="CA224" i="9"/>
  <c r="CB224" i="9"/>
  <c r="CC224" i="9"/>
  <c r="CD224" i="9"/>
  <c r="CE224" i="9"/>
  <c r="CF224" i="9"/>
  <c r="CG224" i="9"/>
  <c r="CH224" i="9"/>
  <c r="CI224" i="9"/>
  <c r="CJ224" i="9"/>
  <c r="A225" i="9"/>
  <c r="B225" i="9"/>
  <c r="C225" i="9"/>
  <c r="D225" i="9"/>
  <c r="E225" i="9"/>
  <c r="F225" i="9"/>
  <c r="G225" i="9"/>
  <c r="H225" i="9"/>
  <c r="I225" i="9"/>
  <c r="K225" i="9"/>
  <c r="O225" i="9"/>
  <c r="P225" i="9"/>
  <c r="Q225" i="9"/>
  <c r="R225" i="9"/>
  <c r="U225" i="9"/>
  <c r="V225" i="9"/>
  <c r="W225" i="9"/>
  <c r="X225" i="9"/>
  <c r="Y225" i="9"/>
  <c r="Z225" i="9"/>
  <c r="AA225" i="9"/>
  <c r="AB225" i="9"/>
  <c r="AC225" i="9"/>
  <c r="AD225" i="9"/>
  <c r="AE225" i="9"/>
  <c r="AF225" i="9"/>
  <c r="AG225" i="9"/>
  <c r="AH225" i="9"/>
  <c r="AI225" i="9"/>
  <c r="AJ225" i="9"/>
  <c r="AK225" i="9"/>
  <c r="AL225" i="9"/>
  <c r="AM225" i="9"/>
  <c r="AN225" i="9"/>
  <c r="AO225" i="9"/>
  <c r="AP225" i="9"/>
  <c r="AQ225" i="9"/>
  <c r="AR225" i="9"/>
  <c r="AS225" i="9"/>
  <c r="AT225" i="9"/>
  <c r="AU225" i="9"/>
  <c r="AV225" i="9"/>
  <c r="AW225" i="9"/>
  <c r="AX225" i="9"/>
  <c r="AY225" i="9"/>
  <c r="AZ225" i="9"/>
  <c r="BA225" i="9"/>
  <c r="BB225" i="9"/>
  <c r="BC225" i="9"/>
  <c r="BD225" i="9"/>
  <c r="BE225" i="9"/>
  <c r="BF225" i="9"/>
  <c r="BG225" i="9"/>
  <c r="BH225" i="9"/>
  <c r="BI225" i="9"/>
  <c r="BJ225" i="9"/>
  <c r="BK225" i="9"/>
  <c r="BL225" i="9"/>
  <c r="BM225" i="9"/>
  <c r="BN225" i="9"/>
  <c r="BO225" i="9"/>
  <c r="BP225" i="9"/>
  <c r="BQ225" i="9"/>
  <c r="BR225" i="9"/>
  <c r="BT225" i="9"/>
  <c r="BU225" i="9"/>
  <c r="BV225" i="9"/>
  <c r="BX225" i="9"/>
  <c r="BY225" i="9"/>
  <c r="BZ225" i="9"/>
  <c r="CA225" i="9"/>
  <c r="CB225" i="9"/>
  <c r="CC225" i="9"/>
  <c r="CD225" i="9"/>
  <c r="CE225" i="9"/>
  <c r="CF225" i="9"/>
  <c r="CG225" i="9"/>
  <c r="CH225" i="9"/>
  <c r="CI225" i="9"/>
  <c r="CJ225" i="9"/>
  <c r="A226" i="9"/>
  <c r="B226" i="9"/>
  <c r="C226" i="9"/>
  <c r="D226" i="9"/>
  <c r="E226" i="9"/>
  <c r="F226" i="9"/>
  <c r="G226" i="9"/>
  <c r="H226" i="9"/>
  <c r="I226" i="9"/>
  <c r="K226" i="9"/>
  <c r="O226" i="9"/>
  <c r="P226" i="9"/>
  <c r="Q226" i="9"/>
  <c r="R226" i="9"/>
  <c r="U226" i="9"/>
  <c r="V226" i="9"/>
  <c r="W226" i="9"/>
  <c r="X226" i="9"/>
  <c r="Y226" i="9"/>
  <c r="Z226" i="9"/>
  <c r="AA226" i="9"/>
  <c r="AB226" i="9"/>
  <c r="AC226" i="9"/>
  <c r="AD226" i="9"/>
  <c r="AE226" i="9"/>
  <c r="AF226" i="9"/>
  <c r="AG226" i="9"/>
  <c r="AH226" i="9"/>
  <c r="AI226" i="9"/>
  <c r="AJ226" i="9"/>
  <c r="AK226" i="9"/>
  <c r="AL226" i="9"/>
  <c r="AM226" i="9"/>
  <c r="AN226" i="9"/>
  <c r="AO226" i="9"/>
  <c r="AP226" i="9"/>
  <c r="AQ226" i="9"/>
  <c r="AR226" i="9"/>
  <c r="AS226" i="9"/>
  <c r="AT226" i="9"/>
  <c r="AU226" i="9"/>
  <c r="AV226" i="9"/>
  <c r="AW226" i="9"/>
  <c r="AX226" i="9"/>
  <c r="AY226" i="9"/>
  <c r="AZ226" i="9"/>
  <c r="BA226" i="9"/>
  <c r="BB226" i="9"/>
  <c r="BC226" i="9"/>
  <c r="BD226" i="9"/>
  <c r="BE226" i="9"/>
  <c r="BF226" i="9"/>
  <c r="BG226" i="9"/>
  <c r="BH226" i="9"/>
  <c r="BI226" i="9"/>
  <c r="BJ226" i="9"/>
  <c r="BK226" i="9"/>
  <c r="BL226" i="9"/>
  <c r="BM226" i="9"/>
  <c r="BN226" i="9"/>
  <c r="BO226" i="9"/>
  <c r="BP226" i="9"/>
  <c r="BQ226" i="9"/>
  <c r="BR226" i="9"/>
  <c r="BT226" i="9"/>
  <c r="BU226" i="9"/>
  <c r="BV226" i="9"/>
  <c r="BX226" i="9"/>
  <c r="BY226" i="9"/>
  <c r="BZ226" i="9"/>
  <c r="CA226" i="9"/>
  <c r="CB226" i="9"/>
  <c r="CC226" i="9"/>
  <c r="CD226" i="9"/>
  <c r="CE226" i="9"/>
  <c r="CF226" i="9"/>
  <c r="CG226" i="9"/>
  <c r="CH226" i="9"/>
  <c r="CI226" i="9"/>
  <c r="CJ226" i="9"/>
  <c r="A227" i="9"/>
  <c r="B227" i="9"/>
  <c r="C227" i="9"/>
  <c r="D227" i="9"/>
  <c r="E227" i="9"/>
  <c r="F227" i="9"/>
  <c r="G227" i="9"/>
  <c r="H227" i="9"/>
  <c r="I227" i="9"/>
  <c r="K227" i="9"/>
  <c r="O227" i="9"/>
  <c r="P227" i="9"/>
  <c r="Q227" i="9"/>
  <c r="R227" i="9"/>
  <c r="U227" i="9"/>
  <c r="V227" i="9"/>
  <c r="W227" i="9"/>
  <c r="X227" i="9"/>
  <c r="Y227" i="9"/>
  <c r="Z227" i="9"/>
  <c r="AA227" i="9"/>
  <c r="AB227" i="9"/>
  <c r="AC227" i="9"/>
  <c r="AD227" i="9"/>
  <c r="AE227" i="9"/>
  <c r="AF227" i="9"/>
  <c r="AG227" i="9"/>
  <c r="AH227" i="9"/>
  <c r="AI227" i="9"/>
  <c r="AJ227" i="9"/>
  <c r="AK227" i="9"/>
  <c r="AL227" i="9"/>
  <c r="AM227" i="9"/>
  <c r="AN227" i="9"/>
  <c r="AO227" i="9"/>
  <c r="AP227" i="9"/>
  <c r="AQ227" i="9"/>
  <c r="AR227" i="9"/>
  <c r="AS227" i="9"/>
  <c r="AT227" i="9"/>
  <c r="AU227" i="9"/>
  <c r="AV227" i="9"/>
  <c r="AW227" i="9"/>
  <c r="AX227" i="9"/>
  <c r="AY227" i="9"/>
  <c r="AZ227" i="9"/>
  <c r="BA227" i="9"/>
  <c r="BB227" i="9"/>
  <c r="BC227" i="9"/>
  <c r="BD227" i="9"/>
  <c r="BE227" i="9"/>
  <c r="BF227" i="9"/>
  <c r="BG227" i="9"/>
  <c r="BH227" i="9"/>
  <c r="BI227" i="9"/>
  <c r="BJ227" i="9"/>
  <c r="BK227" i="9"/>
  <c r="BL227" i="9"/>
  <c r="BM227" i="9"/>
  <c r="BN227" i="9"/>
  <c r="BO227" i="9"/>
  <c r="BP227" i="9"/>
  <c r="BQ227" i="9"/>
  <c r="BR227" i="9"/>
  <c r="BT227" i="9"/>
  <c r="BU227" i="9"/>
  <c r="BV227" i="9"/>
  <c r="BX227" i="9"/>
  <c r="BY227" i="9"/>
  <c r="BZ227" i="9"/>
  <c r="CA227" i="9"/>
  <c r="CB227" i="9"/>
  <c r="CC227" i="9"/>
  <c r="CD227" i="9"/>
  <c r="CE227" i="9"/>
  <c r="CF227" i="9"/>
  <c r="CG227" i="9"/>
  <c r="CH227" i="9"/>
  <c r="CI227" i="9"/>
  <c r="CJ227" i="9"/>
  <c r="A228" i="9"/>
  <c r="B228" i="9"/>
  <c r="C228" i="9"/>
  <c r="D228" i="9"/>
  <c r="E228" i="9"/>
  <c r="F228" i="9"/>
  <c r="G228" i="9"/>
  <c r="H228" i="9"/>
  <c r="I228" i="9"/>
  <c r="K228" i="9"/>
  <c r="O228" i="9"/>
  <c r="P228" i="9"/>
  <c r="Q228" i="9"/>
  <c r="R228" i="9"/>
  <c r="U228" i="9"/>
  <c r="V228" i="9"/>
  <c r="W228" i="9"/>
  <c r="X228" i="9"/>
  <c r="Y228" i="9"/>
  <c r="Z228" i="9"/>
  <c r="AA228" i="9"/>
  <c r="AB228" i="9"/>
  <c r="AC228" i="9"/>
  <c r="AD228" i="9"/>
  <c r="AE228" i="9"/>
  <c r="AF228" i="9"/>
  <c r="AG228" i="9"/>
  <c r="AH228" i="9"/>
  <c r="AI228" i="9"/>
  <c r="AJ228" i="9"/>
  <c r="AK228" i="9"/>
  <c r="AL228" i="9"/>
  <c r="AM228" i="9"/>
  <c r="AN228" i="9"/>
  <c r="AO228" i="9"/>
  <c r="AP228" i="9"/>
  <c r="AQ228" i="9"/>
  <c r="AR228" i="9"/>
  <c r="AS228" i="9"/>
  <c r="AT228" i="9"/>
  <c r="AU228" i="9"/>
  <c r="AV228" i="9"/>
  <c r="AW228" i="9"/>
  <c r="AX228" i="9"/>
  <c r="AY228" i="9"/>
  <c r="AZ228" i="9"/>
  <c r="BA228" i="9"/>
  <c r="BB228" i="9"/>
  <c r="BC228" i="9"/>
  <c r="BD228" i="9"/>
  <c r="BE228" i="9"/>
  <c r="BF228" i="9"/>
  <c r="BG228" i="9"/>
  <c r="BH228" i="9"/>
  <c r="BI228" i="9"/>
  <c r="BJ228" i="9"/>
  <c r="BK228" i="9"/>
  <c r="BL228" i="9"/>
  <c r="BM228" i="9"/>
  <c r="BN228" i="9"/>
  <c r="BO228" i="9"/>
  <c r="BP228" i="9"/>
  <c r="BQ228" i="9"/>
  <c r="BR228" i="9"/>
  <c r="BT228" i="9"/>
  <c r="BU228" i="9"/>
  <c r="BV228" i="9"/>
  <c r="BX228" i="9"/>
  <c r="BY228" i="9"/>
  <c r="BZ228" i="9"/>
  <c r="CA228" i="9"/>
  <c r="CB228" i="9"/>
  <c r="CC228" i="9"/>
  <c r="CD228" i="9"/>
  <c r="CE228" i="9"/>
  <c r="CF228" i="9"/>
  <c r="CG228" i="9"/>
  <c r="CH228" i="9"/>
  <c r="CI228" i="9"/>
  <c r="CJ228" i="9"/>
  <c r="A229" i="9"/>
  <c r="B229" i="9"/>
  <c r="C229" i="9"/>
  <c r="D229" i="9"/>
  <c r="E229" i="9"/>
  <c r="F229" i="9"/>
  <c r="G229" i="9"/>
  <c r="H229" i="9"/>
  <c r="I229" i="9"/>
  <c r="K229" i="9"/>
  <c r="O229" i="9"/>
  <c r="P229" i="9"/>
  <c r="Q229" i="9"/>
  <c r="R229" i="9"/>
  <c r="U229" i="9"/>
  <c r="V229" i="9"/>
  <c r="W229" i="9"/>
  <c r="X229" i="9"/>
  <c r="Y229" i="9"/>
  <c r="Z229" i="9"/>
  <c r="AA229" i="9"/>
  <c r="AB229" i="9"/>
  <c r="AC229" i="9"/>
  <c r="AD229" i="9"/>
  <c r="AE229" i="9"/>
  <c r="AF229" i="9"/>
  <c r="AG229" i="9"/>
  <c r="AH229" i="9"/>
  <c r="AI229" i="9"/>
  <c r="AJ229" i="9"/>
  <c r="AK229" i="9"/>
  <c r="AL229" i="9"/>
  <c r="AM229" i="9"/>
  <c r="AN229" i="9"/>
  <c r="AO229" i="9"/>
  <c r="AP229" i="9"/>
  <c r="AQ229" i="9"/>
  <c r="AR229" i="9"/>
  <c r="AS229" i="9"/>
  <c r="AT229" i="9"/>
  <c r="AU229" i="9"/>
  <c r="AV229" i="9"/>
  <c r="AW229" i="9"/>
  <c r="AX229" i="9"/>
  <c r="AY229" i="9"/>
  <c r="AZ229" i="9"/>
  <c r="BA229" i="9"/>
  <c r="BB229" i="9"/>
  <c r="BC229" i="9"/>
  <c r="BD229" i="9"/>
  <c r="BE229" i="9"/>
  <c r="BF229" i="9"/>
  <c r="BG229" i="9"/>
  <c r="BH229" i="9"/>
  <c r="BI229" i="9"/>
  <c r="BJ229" i="9"/>
  <c r="BK229" i="9"/>
  <c r="BL229" i="9"/>
  <c r="BM229" i="9"/>
  <c r="BN229" i="9"/>
  <c r="BO229" i="9"/>
  <c r="BP229" i="9"/>
  <c r="BQ229" i="9"/>
  <c r="BR229" i="9"/>
  <c r="BT229" i="9"/>
  <c r="BU229" i="9"/>
  <c r="BV229" i="9"/>
  <c r="BX229" i="9"/>
  <c r="BY229" i="9"/>
  <c r="BZ229" i="9"/>
  <c r="CA229" i="9"/>
  <c r="CB229" i="9"/>
  <c r="CC229" i="9"/>
  <c r="CD229" i="9"/>
  <c r="CE229" i="9"/>
  <c r="CF229" i="9"/>
  <c r="CG229" i="9"/>
  <c r="CH229" i="9"/>
  <c r="CI229" i="9"/>
  <c r="CJ229" i="9"/>
  <c r="A230" i="9"/>
  <c r="B230" i="9"/>
  <c r="C230" i="9"/>
  <c r="D230" i="9"/>
  <c r="E230" i="9"/>
  <c r="F230" i="9"/>
  <c r="G230" i="9"/>
  <c r="H230" i="9"/>
  <c r="I230" i="9"/>
  <c r="K230" i="9"/>
  <c r="O230" i="9"/>
  <c r="P230" i="9"/>
  <c r="Q230" i="9"/>
  <c r="R230" i="9"/>
  <c r="U230" i="9"/>
  <c r="V230" i="9"/>
  <c r="W230" i="9"/>
  <c r="X230" i="9"/>
  <c r="Y230" i="9"/>
  <c r="Z230" i="9"/>
  <c r="AA230" i="9"/>
  <c r="AB230" i="9"/>
  <c r="AC230" i="9"/>
  <c r="AD230" i="9"/>
  <c r="AE230" i="9"/>
  <c r="AF230" i="9"/>
  <c r="AG230" i="9"/>
  <c r="AH230" i="9"/>
  <c r="AI230" i="9"/>
  <c r="AJ230" i="9"/>
  <c r="AK230" i="9"/>
  <c r="AL230" i="9"/>
  <c r="AM230" i="9"/>
  <c r="AN230" i="9"/>
  <c r="AO230" i="9"/>
  <c r="AP230" i="9"/>
  <c r="AQ230" i="9"/>
  <c r="AR230" i="9"/>
  <c r="AS230" i="9"/>
  <c r="AT230" i="9"/>
  <c r="AU230" i="9"/>
  <c r="AV230" i="9"/>
  <c r="AW230" i="9"/>
  <c r="AX230" i="9"/>
  <c r="AY230" i="9"/>
  <c r="AZ230" i="9"/>
  <c r="BA230" i="9"/>
  <c r="BB230" i="9"/>
  <c r="BC230" i="9"/>
  <c r="BD230" i="9"/>
  <c r="BE230" i="9"/>
  <c r="BF230" i="9"/>
  <c r="BG230" i="9"/>
  <c r="BH230" i="9"/>
  <c r="BI230" i="9"/>
  <c r="BJ230" i="9"/>
  <c r="BK230" i="9"/>
  <c r="BL230" i="9"/>
  <c r="BM230" i="9"/>
  <c r="BN230" i="9"/>
  <c r="BO230" i="9"/>
  <c r="BP230" i="9"/>
  <c r="BQ230" i="9"/>
  <c r="BR230" i="9"/>
  <c r="BT230" i="9"/>
  <c r="BU230" i="9"/>
  <c r="BV230" i="9"/>
  <c r="BX230" i="9"/>
  <c r="BY230" i="9"/>
  <c r="BZ230" i="9"/>
  <c r="CA230" i="9"/>
  <c r="CB230" i="9"/>
  <c r="CC230" i="9"/>
  <c r="CD230" i="9"/>
  <c r="CE230" i="9"/>
  <c r="CF230" i="9"/>
  <c r="CG230" i="9"/>
  <c r="CH230" i="9"/>
  <c r="CI230" i="9"/>
  <c r="CJ230" i="9"/>
  <c r="A231" i="9"/>
  <c r="B231" i="9"/>
  <c r="C231" i="9"/>
  <c r="D231" i="9"/>
  <c r="E231" i="9"/>
  <c r="F231" i="9"/>
  <c r="G231" i="9"/>
  <c r="H231" i="9"/>
  <c r="I231" i="9"/>
  <c r="K231" i="9"/>
  <c r="O231" i="9"/>
  <c r="P231" i="9"/>
  <c r="Q231" i="9"/>
  <c r="R231" i="9"/>
  <c r="U231" i="9"/>
  <c r="V231" i="9"/>
  <c r="W231" i="9"/>
  <c r="X231" i="9"/>
  <c r="Y231" i="9"/>
  <c r="Z231" i="9"/>
  <c r="AA231" i="9"/>
  <c r="AB231" i="9"/>
  <c r="AC231" i="9"/>
  <c r="AD231" i="9"/>
  <c r="AE231" i="9"/>
  <c r="AF231" i="9"/>
  <c r="AG231" i="9"/>
  <c r="AH231" i="9"/>
  <c r="AI231" i="9"/>
  <c r="AJ231" i="9"/>
  <c r="AK231" i="9"/>
  <c r="AL231" i="9"/>
  <c r="AM231" i="9"/>
  <c r="AN231" i="9"/>
  <c r="AO231" i="9"/>
  <c r="AP231" i="9"/>
  <c r="AQ231" i="9"/>
  <c r="AR231" i="9"/>
  <c r="AS231" i="9"/>
  <c r="AT231" i="9"/>
  <c r="AU231" i="9"/>
  <c r="AV231" i="9"/>
  <c r="AW231" i="9"/>
  <c r="AX231" i="9"/>
  <c r="AY231" i="9"/>
  <c r="AZ231" i="9"/>
  <c r="BA231" i="9"/>
  <c r="BB231" i="9"/>
  <c r="BC231" i="9"/>
  <c r="BD231" i="9"/>
  <c r="BE231" i="9"/>
  <c r="BF231" i="9"/>
  <c r="BG231" i="9"/>
  <c r="BH231" i="9"/>
  <c r="BI231" i="9"/>
  <c r="BJ231" i="9"/>
  <c r="BK231" i="9"/>
  <c r="BL231" i="9"/>
  <c r="BM231" i="9"/>
  <c r="BN231" i="9"/>
  <c r="BO231" i="9"/>
  <c r="BP231" i="9"/>
  <c r="BQ231" i="9"/>
  <c r="BR231" i="9"/>
  <c r="BT231" i="9"/>
  <c r="BU231" i="9"/>
  <c r="BV231" i="9"/>
  <c r="BX231" i="9"/>
  <c r="BY231" i="9"/>
  <c r="BZ231" i="9"/>
  <c r="CA231" i="9"/>
  <c r="CB231" i="9"/>
  <c r="CC231" i="9"/>
  <c r="CD231" i="9"/>
  <c r="CE231" i="9"/>
  <c r="CF231" i="9"/>
  <c r="CG231" i="9"/>
  <c r="CH231" i="9"/>
  <c r="CI231" i="9"/>
  <c r="CJ231" i="9"/>
  <c r="A232" i="9"/>
  <c r="B232" i="9"/>
  <c r="C232" i="9"/>
  <c r="D232" i="9"/>
  <c r="E232" i="9"/>
  <c r="F232" i="9"/>
  <c r="G232" i="9"/>
  <c r="H232" i="9"/>
  <c r="I232" i="9"/>
  <c r="K232" i="9"/>
  <c r="O232" i="9"/>
  <c r="P232" i="9"/>
  <c r="Q232" i="9"/>
  <c r="R232" i="9"/>
  <c r="U232" i="9"/>
  <c r="V232" i="9"/>
  <c r="W232" i="9"/>
  <c r="X232" i="9"/>
  <c r="Y232" i="9"/>
  <c r="Z232" i="9"/>
  <c r="AA232" i="9"/>
  <c r="AB232" i="9"/>
  <c r="AC232" i="9"/>
  <c r="AD232" i="9"/>
  <c r="AE232" i="9"/>
  <c r="AF232" i="9"/>
  <c r="AG232" i="9"/>
  <c r="AH232" i="9"/>
  <c r="AI232" i="9"/>
  <c r="AJ232" i="9"/>
  <c r="AK232" i="9"/>
  <c r="AL232" i="9"/>
  <c r="AM232" i="9"/>
  <c r="AN232" i="9"/>
  <c r="AO232" i="9"/>
  <c r="AP232" i="9"/>
  <c r="AQ232" i="9"/>
  <c r="AR232" i="9"/>
  <c r="AS232" i="9"/>
  <c r="AT232" i="9"/>
  <c r="AU232" i="9"/>
  <c r="AV232" i="9"/>
  <c r="AW232" i="9"/>
  <c r="AX232" i="9"/>
  <c r="AY232" i="9"/>
  <c r="AZ232" i="9"/>
  <c r="BA232" i="9"/>
  <c r="BB232" i="9"/>
  <c r="BC232" i="9"/>
  <c r="BD232" i="9"/>
  <c r="BE232" i="9"/>
  <c r="BF232" i="9"/>
  <c r="BG232" i="9"/>
  <c r="BH232" i="9"/>
  <c r="BI232" i="9"/>
  <c r="BJ232" i="9"/>
  <c r="BK232" i="9"/>
  <c r="BL232" i="9"/>
  <c r="BM232" i="9"/>
  <c r="BN232" i="9"/>
  <c r="BO232" i="9"/>
  <c r="BP232" i="9"/>
  <c r="BQ232" i="9"/>
  <c r="BR232" i="9"/>
  <c r="BT232" i="9"/>
  <c r="BU232" i="9"/>
  <c r="BV232" i="9"/>
  <c r="BX232" i="9"/>
  <c r="BY232" i="9"/>
  <c r="BZ232" i="9"/>
  <c r="CA232" i="9"/>
  <c r="CB232" i="9"/>
  <c r="CC232" i="9"/>
  <c r="CD232" i="9"/>
  <c r="CE232" i="9"/>
  <c r="CF232" i="9"/>
  <c r="CG232" i="9"/>
  <c r="CH232" i="9"/>
  <c r="CI232" i="9"/>
  <c r="CJ232" i="9"/>
  <c r="A233" i="9"/>
  <c r="B233" i="9"/>
  <c r="C233" i="9"/>
  <c r="D233" i="9"/>
  <c r="E233" i="9"/>
  <c r="F233" i="9"/>
  <c r="G233" i="9"/>
  <c r="H233" i="9"/>
  <c r="I233" i="9"/>
  <c r="K233" i="9"/>
  <c r="O233" i="9"/>
  <c r="P233" i="9"/>
  <c r="Q233" i="9"/>
  <c r="R233" i="9"/>
  <c r="U233" i="9"/>
  <c r="V233" i="9"/>
  <c r="W233" i="9"/>
  <c r="X233" i="9"/>
  <c r="Y233" i="9"/>
  <c r="Z233" i="9"/>
  <c r="AA233" i="9"/>
  <c r="AB233" i="9"/>
  <c r="AC233" i="9"/>
  <c r="AD233" i="9"/>
  <c r="AE233" i="9"/>
  <c r="AF233" i="9"/>
  <c r="AG233" i="9"/>
  <c r="AH233" i="9"/>
  <c r="AI233" i="9"/>
  <c r="AJ233" i="9"/>
  <c r="AK233" i="9"/>
  <c r="AL233" i="9"/>
  <c r="AM233" i="9"/>
  <c r="AN233" i="9"/>
  <c r="AO233" i="9"/>
  <c r="AP233" i="9"/>
  <c r="AQ233" i="9"/>
  <c r="AR233" i="9"/>
  <c r="AS233" i="9"/>
  <c r="AT233" i="9"/>
  <c r="AU233" i="9"/>
  <c r="AV233" i="9"/>
  <c r="AW233" i="9"/>
  <c r="AX233" i="9"/>
  <c r="AY233" i="9"/>
  <c r="AZ233" i="9"/>
  <c r="BA233" i="9"/>
  <c r="BB233" i="9"/>
  <c r="BC233" i="9"/>
  <c r="BD233" i="9"/>
  <c r="BE233" i="9"/>
  <c r="BF233" i="9"/>
  <c r="BG233" i="9"/>
  <c r="BH233" i="9"/>
  <c r="BI233" i="9"/>
  <c r="BJ233" i="9"/>
  <c r="BK233" i="9"/>
  <c r="BL233" i="9"/>
  <c r="BM233" i="9"/>
  <c r="BN233" i="9"/>
  <c r="BO233" i="9"/>
  <c r="BP233" i="9"/>
  <c r="BQ233" i="9"/>
  <c r="BR233" i="9"/>
  <c r="BT233" i="9"/>
  <c r="BU233" i="9"/>
  <c r="BV233" i="9"/>
  <c r="BX233" i="9"/>
  <c r="BY233" i="9"/>
  <c r="BZ233" i="9"/>
  <c r="CA233" i="9"/>
  <c r="CB233" i="9"/>
  <c r="CC233" i="9"/>
  <c r="CD233" i="9"/>
  <c r="CE233" i="9"/>
  <c r="CF233" i="9"/>
  <c r="CG233" i="9"/>
  <c r="CH233" i="9"/>
  <c r="CI233" i="9"/>
  <c r="CJ233" i="9"/>
  <c r="A234" i="9"/>
  <c r="B234" i="9"/>
  <c r="C234" i="9"/>
  <c r="D234" i="9"/>
  <c r="E234" i="9"/>
  <c r="F234" i="9"/>
  <c r="G234" i="9"/>
  <c r="H234" i="9"/>
  <c r="I234" i="9"/>
  <c r="K234" i="9"/>
  <c r="O234" i="9"/>
  <c r="P234" i="9"/>
  <c r="Q234" i="9"/>
  <c r="R234" i="9"/>
  <c r="U234" i="9"/>
  <c r="V234" i="9"/>
  <c r="W234" i="9"/>
  <c r="X234" i="9"/>
  <c r="Y234" i="9"/>
  <c r="Z234" i="9"/>
  <c r="AA234" i="9"/>
  <c r="AB234" i="9"/>
  <c r="AC234" i="9"/>
  <c r="AD234" i="9"/>
  <c r="AE234" i="9"/>
  <c r="AF234" i="9"/>
  <c r="AG234" i="9"/>
  <c r="AH234" i="9"/>
  <c r="AI234" i="9"/>
  <c r="AJ234" i="9"/>
  <c r="AK234" i="9"/>
  <c r="AL234" i="9"/>
  <c r="AM234" i="9"/>
  <c r="AN234" i="9"/>
  <c r="AO234" i="9"/>
  <c r="AP234" i="9"/>
  <c r="AQ234" i="9"/>
  <c r="AR234" i="9"/>
  <c r="AS234" i="9"/>
  <c r="AT234" i="9"/>
  <c r="AU234" i="9"/>
  <c r="AV234" i="9"/>
  <c r="AW234" i="9"/>
  <c r="AX234" i="9"/>
  <c r="AY234" i="9"/>
  <c r="AZ234" i="9"/>
  <c r="BA234" i="9"/>
  <c r="BB234" i="9"/>
  <c r="BC234" i="9"/>
  <c r="BD234" i="9"/>
  <c r="BE234" i="9"/>
  <c r="BF234" i="9"/>
  <c r="BG234" i="9"/>
  <c r="BH234" i="9"/>
  <c r="BI234" i="9"/>
  <c r="BJ234" i="9"/>
  <c r="BK234" i="9"/>
  <c r="BL234" i="9"/>
  <c r="BM234" i="9"/>
  <c r="BN234" i="9"/>
  <c r="BO234" i="9"/>
  <c r="BP234" i="9"/>
  <c r="BQ234" i="9"/>
  <c r="BR234" i="9"/>
  <c r="BT234" i="9"/>
  <c r="BU234" i="9"/>
  <c r="BV234" i="9"/>
  <c r="BX234" i="9"/>
  <c r="BY234" i="9"/>
  <c r="BZ234" i="9"/>
  <c r="CA234" i="9"/>
  <c r="CB234" i="9"/>
  <c r="CC234" i="9"/>
  <c r="CD234" i="9"/>
  <c r="CE234" i="9"/>
  <c r="CF234" i="9"/>
  <c r="CG234" i="9"/>
  <c r="CH234" i="9"/>
  <c r="CI234" i="9"/>
  <c r="CJ234" i="9"/>
  <c r="A235" i="9"/>
  <c r="B235" i="9"/>
  <c r="C235" i="9"/>
  <c r="D235" i="9"/>
  <c r="E235" i="9"/>
  <c r="F235" i="9"/>
  <c r="G235" i="9"/>
  <c r="H235" i="9"/>
  <c r="I235" i="9"/>
  <c r="K235" i="9"/>
  <c r="O235" i="9"/>
  <c r="P235" i="9"/>
  <c r="Q235" i="9"/>
  <c r="R235" i="9"/>
  <c r="U235" i="9"/>
  <c r="V235" i="9"/>
  <c r="W235" i="9"/>
  <c r="X235" i="9"/>
  <c r="Y235" i="9"/>
  <c r="Z235" i="9"/>
  <c r="AA235" i="9"/>
  <c r="AB235" i="9"/>
  <c r="AC235" i="9"/>
  <c r="AD235" i="9"/>
  <c r="AE235" i="9"/>
  <c r="AF235" i="9"/>
  <c r="AG235" i="9"/>
  <c r="AH235" i="9"/>
  <c r="AI235" i="9"/>
  <c r="AJ235" i="9"/>
  <c r="AK235" i="9"/>
  <c r="AL235" i="9"/>
  <c r="AM235" i="9"/>
  <c r="AN235" i="9"/>
  <c r="AO235" i="9"/>
  <c r="AP235" i="9"/>
  <c r="AQ235" i="9"/>
  <c r="AR235" i="9"/>
  <c r="AS235" i="9"/>
  <c r="AT235" i="9"/>
  <c r="AU235" i="9"/>
  <c r="AV235" i="9"/>
  <c r="AW235" i="9"/>
  <c r="AX235" i="9"/>
  <c r="AY235" i="9"/>
  <c r="AZ235" i="9"/>
  <c r="BA235" i="9"/>
  <c r="BB235" i="9"/>
  <c r="BC235" i="9"/>
  <c r="BD235" i="9"/>
  <c r="BE235" i="9"/>
  <c r="BF235" i="9"/>
  <c r="BG235" i="9"/>
  <c r="BH235" i="9"/>
  <c r="BI235" i="9"/>
  <c r="BJ235" i="9"/>
  <c r="BK235" i="9"/>
  <c r="BL235" i="9"/>
  <c r="BM235" i="9"/>
  <c r="BN235" i="9"/>
  <c r="BO235" i="9"/>
  <c r="BP235" i="9"/>
  <c r="BQ235" i="9"/>
  <c r="BR235" i="9"/>
  <c r="BT235" i="9"/>
  <c r="BU235" i="9"/>
  <c r="BV235" i="9"/>
  <c r="BX235" i="9"/>
  <c r="BY235" i="9"/>
  <c r="BZ235" i="9"/>
  <c r="CA235" i="9"/>
  <c r="CB235" i="9"/>
  <c r="CC235" i="9"/>
  <c r="CD235" i="9"/>
  <c r="CE235" i="9"/>
  <c r="CF235" i="9"/>
  <c r="CG235" i="9"/>
  <c r="CH235" i="9"/>
  <c r="CI235" i="9"/>
  <c r="CJ235" i="9"/>
  <c r="A236" i="9"/>
  <c r="B236" i="9"/>
  <c r="C236" i="9"/>
  <c r="D236" i="9"/>
  <c r="E236" i="9"/>
  <c r="F236" i="9"/>
  <c r="G236" i="9"/>
  <c r="H236" i="9"/>
  <c r="I236" i="9"/>
  <c r="K236" i="9"/>
  <c r="O236" i="9"/>
  <c r="P236" i="9"/>
  <c r="Q236" i="9"/>
  <c r="R236" i="9"/>
  <c r="U236" i="9"/>
  <c r="V236" i="9"/>
  <c r="W236" i="9"/>
  <c r="X236" i="9"/>
  <c r="Y236" i="9"/>
  <c r="Z236" i="9"/>
  <c r="AA236" i="9"/>
  <c r="AB236" i="9"/>
  <c r="AC236" i="9"/>
  <c r="AD236" i="9"/>
  <c r="AE236" i="9"/>
  <c r="AF236" i="9"/>
  <c r="AG236" i="9"/>
  <c r="AH236" i="9"/>
  <c r="AI236" i="9"/>
  <c r="AJ236" i="9"/>
  <c r="AK236" i="9"/>
  <c r="AL236" i="9"/>
  <c r="AM236" i="9"/>
  <c r="AN236" i="9"/>
  <c r="AO236" i="9"/>
  <c r="AP236" i="9"/>
  <c r="AQ236" i="9"/>
  <c r="AR236" i="9"/>
  <c r="AS236" i="9"/>
  <c r="AT236" i="9"/>
  <c r="AU236" i="9"/>
  <c r="AV236" i="9"/>
  <c r="AW236" i="9"/>
  <c r="AX236" i="9"/>
  <c r="AY236" i="9"/>
  <c r="AZ236" i="9"/>
  <c r="BA236" i="9"/>
  <c r="BB236" i="9"/>
  <c r="BC236" i="9"/>
  <c r="BD236" i="9"/>
  <c r="BE236" i="9"/>
  <c r="BF236" i="9"/>
  <c r="BG236" i="9"/>
  <c r="BH236" i="9"/>
  <c r="BI236" i="9"/>
  <c r="BJ236" i="9"/>
  <c r="BK236" i="9"/>
  <c r="BL236" i="9"/>
  <c r="BM236" i="9"/>
  <c r="BN236" i="9"/>
  <c r="BO236" i="9"/>
  <c r="BP236" i="9"/>
  <c r="BQ236" i="9"/>
  <c r="BR236" i="9"/>
  <c r="BT236" i="9"/>
  <c r="BU236" i="9"/>
  <c r="BV236" i="9"/>
  <c r="BX236" i="9"/>
  <c r="BY236" i="9"/>
  <c r="BZ236" i="9"/>
  <c r="CA236" i="9"/>
  <c r="CB236" i="9"/>
  <c r="CC236" i="9"/>
  <c r="CD236" i="9"/>
  <c r="CE236" i="9"/>
  <c r="CF236" i="9"/>
  <c r="CG236" i="9"/>
  <c r="CH236" i="9"/>
  <c r="CI236" i="9"/>
  <c r="CJ236" i="9"/>
  <c r="A237" i="9"/>
  <c r="B237" i="9"/>
  <c r="C237" i="9"/>
  <c r="D237" i="9"/>
  <c r="E237" i="9"/>
  <c r="F237" i="9"/>
  <c r="G237" i="9"/>
  <c r="H237" i="9"/>
  <c r="I237" i="9"/>
  <c r="K237" i="9"/>
  <c r="O237" i="9"/>
  <c r="P237" i="9"/>
  <c r="Q237" i="9"/>
  <c r="R237" i="9"/>
  <c r="U237" i="9"/>
  <c r="V237" i="9"/>
  <c r="W237" i="9"/>
  <c r="X237" i="9"/>
  <c r="Y237" i="9"/>
  <c r="Z237" i="9"/>
  <c r="AA237" i="9"/>
  <c r="AB237" i="9"/>
  <c r="AC237" i="9"/>
  <c r="AD237" i="9"/>
  <c r="AE237" i="9"/>
  <c r="AF237" i="9"/>
  <c r="AG237" i="9"/>
  <c r="AH237" i="9"/>
  <c r="AI237" i="9"/>
  <c r="AJ237" i="9"/>
  <c r="AK237" i="9"/>
  <c r="AL237" i="9"/>
  <c r="AM237" i="9"/>
  <c r="AN237" i="9"/>
  <c r="AO237" i="9"/>
  <c r="AP237" i="9"/>
  <c r="AQ237" i="9"/>
  <c r="AR237" i="9"/>
  <c r="AS237" i="9"/>
  <c r="AT237" i="9"/>
  <c r="AU237" i="9"/>
  <c r="AV237" i="9"/>
  <c r="AW237" i="9"/>
  <c r="AX237" i="9"/>
  <c r="AY237" i="9"/>
  <c r="AZ237" i="9"/>
  <c r="BA237" i="9"/>
  <c r="BB237" i="9"/>
  <c r="BC237" i="9"/>
  <c r="BD237" i="9"/>
  <c r="BE237" i="9"/>
  <c r="BF237" i="9"/>
  <c r="BG237" i="9"/>
  <c r="BH237" i="9"/>
  <c r="BI237" i="9"/>
  <c r="BJ237" i="9"/>
  <c r="BK237" i="9"/>
  <c r="BL237" i="9"/>
  <c r="BM237" i="9"/>
  <c r="BN237" i="9"/>
  <c r="BO237" i="9"/>
  <c r="BP237" i="9"/>
  <c r="BQ237" i="9"/>
  <c r="BR237" i="9"/>
  <c r="BT237" i="9"/>
  <c r="BU237" i="9"/>
  <c r="BV237" i="9"/>
  <c r="BX237" i="9"/>
  <c r="BY237" i="9"/>
  <c r="BZ237" i="9"/>
  <c r="CA237" i="9"/>
  <c r="CB237" i="9"/>
  <c r="CC237" i="9"/>
  <c r="CD237" i="9"/>
  <c r="CE237" i="9"/>
  <c r="CF237" i="9"/>
  <c r="CG237" i="9"/>
  <c r="CH237" i="9"/>
  <c r="CI237" i="9"/>
  <c r="CJ237" i="9"/>
  <c r="A238" i="9"/>
  <c r="B238" i="9"/>
  <c r="C238" i="9"/>
  <c r="D238" i="9"/>
  <c r="E238" i="9"/>
  <c r="F238" i="9"/>
  <c r="G238" i="9"/>
  <c r="H238" i="9"/>
  <c r="I238" i="9"/>
  <c r="K238" i="9"/>
  <c r="O238" i="9"/>
  <c r="P238" i="9"/>
  <c r="Q238" i="9"/>
  <c r="R238" i="9"/>
  <c r="U238" i="9"/>
  <c r="V238" i="9"/>
  <c r="W238" i="9"/>
  <c r="X238" i="9"/>
  <c r="Y238" i="9"/>
  <c r="Z238" i="9"/>
  <c r="AA238" i="9"/>
  <c r="AB238" i="9"/>
  <c r="AC238" i="9"/>
  <c r="AD238" i="9"/>
  <c r="AE238" i="9"/>
  <c r="AF238" i="9"/>
  <c r="AG238" i="9"/>
  <c r="AH238" i="9"/>
  <c r="AI238" i="9"/>
  <c r="AJ238" i="9"/>
  <c r="AK238" i="9"/>
  <c r="AL238" i="9"/>
  <c r="AM238" i="9"/>
  <c r="AN238" i="9"/>
  <c r="AO238" i="9"/>
  <c r="AP238" i="9"/>
  <c r="AQ238" i="9"/>
  <c r="AR238" i="9"/>
  <c r="AS238" i="9"/>
  <c r="AT238" i="9"/>
  <c r="AU238" i="9"/>
  <c r="AV238" i="9"/>
  <c r="AW238" i="9"/>
  <c r="AX238" i="9"/>
  <c r="AY238" i="9"/>
  <c r="AZ238" i="9"/>
  <c r="BA238" i="9"/>
  <c r="BB238" i="9"/>
  <c r="BC238" i="9"/>
  <c r="BD238" i="9"/>
  <c r="BE238" i="9"/>
  <c r="BF238" i="9"/>
  <c r="BG238" i="9"/>
  <c r="BH238" i="9"/>
  <c r="BI238" i="9"/>
  <c r="BJ238" i="9"/>
  <c r="BK238" i="9"/>
  <c r="BL238" i="9"/>
  <c r="BM238" i="9"/>
  <c r="BN238" i="9"/>
  <c r="BO238" i="9"/>
  <c r="BP238" i="9"/>
  <c r="BQ238" i="9"/>
  <c r="BR238" i="9"/>
  <c r="BT238" i="9"/>
  <c r="BU238" i="9"/>
  <c r="BV238" i="9"/>
  <c r="BX238" i="9"/>
  <c r="BY238" i="9"/>
  <c r="BZ238" i="9"/>
  <c r="CA238" i="9"/>
  <c r="CB238" i="9"/>
  <c r="CC238" i="9"/>
  <c r="CD238" i="9"/>
  <c r="CE238" i="9"/>
  <c r="CF238" i="9"/>
  <c r="CG238" i="9"/>
  <c r="CH238" i="9"/>
  <c r="CI238" i="9"/>
  <c r="CJ238" i="9"/>
  <c r="A239" i="9"/>
  <c r="B239" i="9"/>
  <c r="C239" i="9"/>
  <c r="D239" i="9"/>
  <c r="E239" i="9"/>
  <c r="F239" i="9"/>
  <c r="G239" i="9"/>
  <c r="H239" i="9"/>
  <c r="I239" i="9"/>
  <c r="K239" i="9"/>
  <c r="O239" i="9"/>
  <c r="P239" i="9"/>
  <c r="Q239" i="9"/>
  <c r="R239" i="9"/>
  <c r="U239" i="9"/>
  <c r="V239" i="9"/>
  <c r="W239" i="9"/>
  <c r="X239" i="9"/>
  <c r="Y239" i="9"/>
  <c r="Z239" i="9"/>
  <c r="AA239" i="9"/>
  <c r="AB239" i="9"/>
  <c r="AC239" i="9"/>
  <c r="AD239" i="9"/>
  <c r="AE239" i="9"/>
  <c r="AF239" i="9"/>
  <c r="AG239" i="9"/>
  <c r="AH239" i="9"/>
  <c r="AI239" i="9"/>
  <c r="AJ239" i="9"/>
  <c r="AK239" i="9"/>
  <c r="AL239" i="9"/>
  <c r="AM239" i="9"/>
  <c r="AN239" i="9"/>
  <c r="AO239" i="9"/>
  <c r="AP239" i="9"/>
  <c r="AQ239" i="9"/>
  <c r="AR239" i="9"/>
  <c r="AS239" i="9"/>
  <c r="AT239" i="9"/>
  <c r="AU239" i="9"/>
  <c r="AV239" i="9"/>
  <c r="AW239" i="9"/>
  <c r="AX239" i="9"/>
  <c r="AY239" i="9"/>
  <c r="AZ239" i="9"/>
  <c r="BA239" i="9"/>
  <c r="BB239" i="9"/>
  <c r="BC239" i="9"/>
  <c r="BD239" i="9"/>
  <c r="BE239" i="9"/>
  <c r="BF239" i="9"/>
  <c r="BG239" i="9"/>
  <c r="BH239" i="9"/>
  <c r="BI239" i="9"/>
  <c r="BJ239" i="9"/>
  <c r="BK239" i="9"/>
  <c r="BL239" i="9"/>
  <c r="BM239" i="9"/>
  <c r="BN239" i="9"/>
  <c r="BO239" i="9"/>
  <c r="BP239" i="9"/>
  <c r="BQ239" i="9"/>
  <c r="BR239" i="9"/>
  <c r="BT239" i="9"/>
  <c r="BU239" i="9"/>
  <c r="BV239" i="9"/>
  <c r="BX239" i="9"/>
  <c r="BY239" i="9"/>
  <c r="BZ239" i="9"/>
  <c r="CA239" i="9"/>
  <c r="CB239" i="9"/>
  <c r="CC239" i="9"/>
  <c r="CD239" i="9"/>
  <c r="CE239" i="9"/>
  <c r="CF239" i="9"/>
  <c r="CG239" i="9"/>
  <c r="CH239" i="9"/>
  <c r="CI239" i="9"/>
  <c r="CJ239" i="9"/>
  <c r="A240" i="9"/>
  <c r="B240" i="9"/>
  <c r="C240" i="9"/>
  <c r="D240" i="9"/>
  <c r="E240" i="9"/>
  <c r="F240" i="9"/>
  <c r="G240" i="9"/>
  <c r="H240" i="9"/>
  <c r="I240" i="9"/>
  <c r="K240" i="9"/>
  <c r="O240" i="9"/>
  <c r="P240" i="9"/>
  <c r="Q240" i="9"/>
  <c r="R240" i="9"/>
  <c r="U240" i="9"/>
  <c r="V240" i="9"/>
  <c r="W240" i="9"/>
  <c r="X240" i="9"/>
  <c r="Y240" i="9"/>
  <c r="Z240" i="9"/>
  <c r="AA240" i="9"/>
  <c r="AB240" i="9"/>
  <c r="AC240" i="9"/>
  <c r="AD240" i="9"/>
  <c r="AE240" i="9"/>
  <c r="AF240" i="9"/>
  <c r="AG240" i="9"/>
  <c r="AH240" i="9"/>
  <c r="AI240" i="9"/>
  <c r="AJ240" i="9"/>
  <c r="AK240" i="9"/>
  <c r="AL240" i="9"/>
  <c r="AM240" i="9"/>
  <c r="AN240" i="9"/>
  <c r="AO240" i="9"/>
  <c r="AP240" i="9"/>
  <c r="AQ240" i="9"/>
  <c r="AR240" i="9"/>
  <c r="AS240" i="9"/>
  <c r="AT240" i="9"/>
  <c r="AU240" i="9"/>
  <c r="AV240" i="9"/>
  <c r="AW240" i="9"/>
  <c r="AX240" i="9"/>
  <c r="AY240" i="9"/>
  <c r="AZ240" i="9"/>
  <c r="BA240" i="9"/>
  <c r="BB240" i="9"/>
  <c r="BC240" i="9"/>
  <c r="BD240" i="9"/>
  <c r="BE240" i="9"/>
  <c r="BF240" i="9"/>
  <c r="BG240" i="9"/>
  <c r="BH240" i="9"/>
  <c r="BI240" i="9"/>
  <c r="BJ240" i="9"/>
  <c r="BK240" i="9"/>
  <c r="BL240" i="9"/>
  <c r="BM240" i="9"/>
  <c r="BN240" i="9"/>
  <c r="BO240" i="9"/>
  <c r="BP240" i="9"/>
  <c r="BQ240" i="9"/>
  <c r="BR240" i="9"/>
  <c r="BT240" i="9"/>
  <c r="BU240" i="9"/>
  <c r="BV240" i="9"/>
  <c r="BX240" i="9"/>
  <c r="BY240" i="9"/>
  <c r="BZ240" i="9"/>
  <c r="CA240" i="9"/>
  <c r="CB240" i="9"/>
  <c r="CC240" i="9"/>
  <c r="CD240" i="9"/>
  <c r="CE240" i="9"/>
  <c r="CF240" i="9"/>
  <c r="CG240" i="9"/>
  <c r="CH240" i="9"/>
  <c r="CI240" i="9"/>
  <c r="CJ240" i="9"/>
  <c r="A241" i="9"/>
  <c r="B241" i="9"/>
  <c r="C241" i="9"/>
  <c r="D241" i="9"/>
  <c r="E241" i="9"/>
  <c r="F241" i="9"/>
  <c r="G241" i="9"/>
  <c r="H241" i="9"/>
  <c r="I241" i="9"/>
  <c r="K241" i="9"/>
  <c r="O241" i="9"/>
  <c r="P241" i="9"/>
  <c r="Q241" i="9"/>
  <c r="R241" i="9"/>
  <c r="U241" i="9"/>
  <c r="V241" i="9"/>
  <c r="W241" i="9"/>
  <c r="X241" i="9"/>
  <c r="Y241" i="9"/>
  <c r="Z241" i="9"/>
  <c r="AA241" i="9"/>
  <c r="AB241" i="9"/>
  <c r="AC241" i="9"/>
  <c r="AD241" i="9"/>
  <c r="AE241" i="9"/>
  <c r="AF241" i="9"/>
  <c r="AG241" i="9"/>
  <c r="AH241" i="9"/>
  <c r="AI241" i="9"/>
  <c r="AJ241" i="9"/>
  <c r="AK241" i="9"/>
  <c r="AL241" i="9"/>
  <c r="AM241" i="9"/>
  <c r="AN241" i="9"/>
  <c r="AO241" i="9"/>
  <c r="AP241" i="9"/>
  <c r="AQ241" i="9"/>
  <c r="AR241" i="9"/>
  <c r="AS241" i="9"/>
  <c r="AT241" i="9"/>
  <c r="AU241" i="9"/>
  <c r="AV241" i="9"/>
  <c r="AW241" i="9"/>
  <c r="AX241" i="9"/>
  <c r="AY241" i="9"/>
  <c r="AZ241" i="9"/>
  <c r="BA241" i="9"/>
  <c r="BB241" i="9"/>
  <c r="BC241" i="9"/>
  <c r="BD241" i="9"/>
  <c r="BE241" i="9"/>
  <c r="BF241" i="9"/>
  <c r="BG241" i="9"/>
  <c r="BH241" i="9"/>
  <c r="BI241" i="9"/>
  <c r="BJ241" i="9"/>
  <c r="BK241" i="9"/>
  <c r="BL241" i="9"/>
  <c r="BM241" i="9"/>
  <c r="BN241" i="9"/>
  <c r="BO241" i="9"/>
  <c r="BP241" i="9"/>
  <c r="BQ241" i="9"/>
  <c r="BR241" i="9"/>
  <c r="BT241" i="9"/>
  <c r="BU241" i="9"/>
  <c r="BV241" i="9"/>
  <c r="BX241" i="9"/>
  <c r="BY241" i="9"/>
  <c r="BZ241" i="9"/>
  <c r="CA241" i="9"/>
  <c r="CB241" i="9"/>
  <c r="CC241" i="9"/>
  <c r="CD241" i="9"/>
  <c r="CE241" i="9"/>
  <c r="CF241" i="9"/>
  <c r="CG241" i="9"/>
  <c r="CH241" i="9"/>
  <c r="CI241" i="9"/>
  <c r="CJ241" i="9"/>
  <c r="A242" i="9"/>
  <c r="B242" i="9"/>
  <c r="C242" i="9"/>
  <c r="D242" i="9"/>
  <c r="E242" i="9"/>
  <c r="F242" i="9"/>
  <c r="G242" i="9"/>
  <c r="H242" i="9"/>
  <c r="I242" i="9"/>
  <c r="K242" i="9"/>
  <c r="O242" i="9"/>
  <c r="P242" i="9"/>
  <c r="Q242" i="9"/>
  <c r="R242" i="9"/>
  <c r="U242" i="9"/>
  <c r="V242" i="9"/>
  <c r="W242" i="9"/>
  <c r="X242" i="9"/>
  <c r="Y242" i="9"/>
  <c r="Z242" i="9"/>
  <c r="AA242" i="9"/>
  <c r="AB242" i="9"/>
  <c r="AC242" i="9"/>
  <c r="AD242" i="9"/>
  <c r="AE242" i="9"/>
  <c r="AF242" i="9"/>
  <c r="AG242" i="9"/>
  <c r="AH242" i="9"/>
  <c r="AI242" i="9"/>
  <c r="AJ242" i="9"/>
  <c r="AK242" i="9"/>
  <c r="AL242" i="9"/>
  <c r="AM242" i="9"/>
  <c r="AN242" i="9"/>
  <c r="AO242" i="9"/>
  <c r="AP242" i="9"/>
  <c r="AQ242" i="9"/>
  <c r="AR242" i="9"/>
  <c r="AS242" i="9"/>
  <c r="AT242" i="9"/>
  <c r="AU242" i="9"/>
  <c r="AV242" i="9"/>
  <c r="AW242" i="9"/>
  <c r="AX242" i="9"/>
  <c r="AY242" i="9"/>
  <c r="AZ242" i="9"/>
  <c r="BA242" i="9"/>
  <c r="BB242" i="9"/>
  <c r="BC242" i="9"/>
  <c r="BD242" i="9"/>
  <c r="BE242" i="9"/>
  <c r="BF242" i="9"/>
  <c r="BG242" i="9"/>
  <c r="BH242" i="9"/>
  <c r="BI242" i="9"/>
  <c r="BJ242" i="9"/>
  <c r="BK242" i="9"/>
  <c r="BL242" i="9"/>
  <c r="BM242" i="9"/>
  <c r="BN242" i="9"/>
  <c r="BO242" i="9"/>
  <c r="BP242" i="9"/>
  <c r="BQ242" i="9"/>
  <c r="BR242" i="9"/>
  <c r="BT242" i="9"/>
  <c r="BU242" i="9"/>
  <c r="BV242" i="9"/>
  <c r="BX242" i="9"/>
  <c r="BY242" i="9"/>
  <c r="BZ242" i="9"/>
  <c r="CA242" i="9"/>
  <c r="CB242" i="9"/>
  <c r="CC242" i="9"/>
  <c r="CD242" i="9"/>
  <c r="CE242" i="9"/>
  <c r="CF242" i="9"/>
  <c r="CG242" i="9"/>
  <c r="CH242" i="9"/>
  <c r="CI242" i="9"/>
  <c r="CJ242" i="9"/>
  <c r="A243" i="9"/>
  <c r="B243" i="9"/>
  <c r="C243" i="9"/>
  <c r="D243" i="9"/>
  <c r="E243" i="9"/>
  <c r="F243" i="9"/>
  <c r="G243" i="9"/>
  <c r="H243" i="9"/>
  <c r="I243" i="9"/>
  <c r="K243" i="9"/>
  <c r="O243" i="9"/>
  <c r="P243" i="9"/>
  <c r="Q243" i="9"/>
  <c r="R243" i="9"/>
  <c r="U243" i="9"/>
  <c r="V243" i="9"/>
  <c r="W243" i="9"/>
  <c r="X243" i="9"/>
  <c r="Y243" i="9"/>
  <c r="Z243" i="9"/>
  <c r="AA243" i="9"/>
  <c r="AB243" i="9"/>
  <c r="AC243" i="9"/>
  <c r="AD243" i="9"/>
  <c r="AE243" i="9"/>
  <c r="AF243" i="9"/>
  <c r="AG243" i="9"/>
  <c r="AH243" i="9"/>
  <c r="AI243" i="9"/>
  <c r="AJ243" i="9"/>
  <c r="AK243" i="9"/>
  <c r="AL243" i="9"/>
  <c r="AM243" i="9"/>
  <c r="AN243" i="9"/>
  <c r="AO243" i="9"/>
  <c r="AP243" i="9"/>
  <c r="AQ243" i="9"/>
  <c r="AR243" i="9"/>
  <c r="AS243" i="9"/>
  <c r="AT243" i="9"/>
  <c r="AU243" i="9"/>
  <c r="AV243" i="9"/>
  <c r="AW243" i="9"/>
  <c r="AX243" i="9"/>
  <c r="AY243" i="9"/>
  <c r="AZ243" i="9"/>
  <c r="BA243" i="9"/>
  <c r="BB243" i="9"/>
  <c r="BC243" i="9"/>
  <c r="BD243" i="9"/>
  <c r="BE243" i="9"/>
  <c r="BF243" i="9"/>
  <c r="BG243" i="9"/>
  <c r="BH243" i="9"/>
  <c r="BI243" i="9"/>
  <c r="BJ243" i="9"/>
  <c r="BK243" i="9"/>
  <c r="BL243" i="9"/>
  <c r="BM243" i="9"/>
  <c r="BN243" i="9"/>
  <c r="BO243" i="9"/>
  <c r="BP243" i="9"/>
  <c r="BQ243" i="9"/>
  <c r="BR243" i="9"/>
  <c r="BT243" i="9"/>
  <c r="BU243" i="9"/>
  <c r="BV243" i="9"/>
  <c r="BX243" i="9"/>
  <c r="BY243" i="9"/>
  <c r="BZ243" i="9"/>
  <c r="CA243" i="9"/>
  <c r="CB243" i="9"/>
  <c r="CC243" i="9"/>
  <c r="CD243" i="9"/>
  <c r="CE243" i="9"/>
  <c r="CF243" i="9"/>
  <c r="CG243" i="9"/>
  <c r="CH243" i="9"/>
  <c r="CI243" i="9"/>
  <c r="CJ243" i="9"/>
  <c r="A244" i="9"/>
  <c r="B244" i="9"/>
  <c r="C244" i="9"/>
  <c r="D244" i="9"/>
  <c r="E244" i="9"/>
  <c r="F244" i="9"/>
  <c r="G244" i="9"/>
  <c r="H244" i="9"/>
  <c r="I244" i="9"/>
  <c r="K244" i="9"/>
  <c r="O244" i="9"/>
  <c r="P244" i="9"/>
  <c r="Q244" i="9"/>
  <c r="R244" i="9"/>
  <c r="U244" i="9"/>
  <c r="V244" i="9"/>
  <c r="W244" i="9"/>
  <c r="X244" i="9"/>
  <c r="Y244" i="9"/>
  <c r="Z244" i="9"/>
  <c r="AA244" i="9"/>
  <c r="AB244" i="9"/>
  <c r="AC244" i="9"/>
  <c r="AD244" i="9"/>
  <c r="AE244" i="9"/>
  <c r="AF244" i="9"/>
  <c r="AG244" i="9"/>
  <c r="AH244" i="9"/>
  <c r="AI244" i="9"/>
  <c r="AJ244" i="9"/>
  <c r="AK244" i="9"/>
  <c r="AL244" i="9"/>
  <c r="AM244" i="9"/>
  <c r="AN244" i="9"/>
  <c r="AO244" i="9"/>
  <c r="AP244" i="9"/>
  <c r="AQ244" i="9"/>
  <c r="AR244" i="9"/>
  <c r="AS244" i="9"/>
  <c r="AT244" i="9"/>
  <c r="AU244" i="9"/>
  <c r="AV244" i="9"/>
  <c r="AW244" i="9"/>
  <c r="AX244" i="9"/>
  <c r="AY244" i="9"/>
  <c r="AZ244" i="9"/>
  <c r="BA244" i="9"/>
  <c r="BB244" i="9"/>
  <c r="BC244" i="9"/>
  <c r="BD244" i="9"/>
  <c r="BE244" i="9"/>
  <c r="BF244" i="9"/>
  <c r="BG244" i="9"/>
  <c r="BH244" i="9"/>
  <c r="BI244" i="9"/>
  <c r="BJ244" i="9"/>
  <c r="BK244" i="9"/>
  <c r="BL244" i="9"/>
  <c r="BM244" i="9"/>
  <c r="BN244" i="9"/>
  <c r="BO244" i="9"/>
  <c r="BP244" i="9"/>
  <c r="BQ244" i="9"/>
  <c r="BR244" i="9"/>
  <c r="BT244" i="9"/>
  <c r="BU244" i="9"/>
  <c r="BV244" i="9"/>
  <c r="BX244" i="9"/>
  <c r="BY244" i="9"/>
  <c r="BZ244" i="9"/>
  <c r="CA244" i="9"/>
  <c r="CB244" i="9"/>
  <c r="CC244" i="9"/>
  <c r="CD244" i="9"/>
  <c r="CE244" i="9"/>
  <c r="CF244" i="9"/>
  <c r="CG244" i="9"/>
  <c r="CH244" i="9"/>
  <c r="CI244" i="9"/>
  <c r="CJ244" i="9"/>
  <c r="A245" i="9"/>
  <c r="B245" i="9"/>
  <c r="C245" i="9"/>
  <c r="D245" i="9"/>
  <c r="E245" i="9"/>
  <c r="F245" i="9"/>
  <c r="G245" i="9"/>
  <c r="H245" i="9"/>
  <c r="I245" i="9"/>
  <c r="K245" i="9"/>
  <c r="O245" i="9"/>
  <c r="P245" i="9"/>
  <c r="Q245" i="9"/>
  <c r="R245" i="9"/>
  <c r="U245" i="9"/>
  <c r="V245" i="9"/>
  <c r="W245" i="9"/>
  <c r="X245" i="9"/>
  <c r="Y245" i="9"/>
  <c r="Z245" i="9"/>
  <c r="AA245" i="9"/>
  <c r="AB245" i="9"/>
  <c r="AC245" i="9"/>
  <c r="AD245" i="9"/>
  <c r="AE245" i="9"/>
  <c r="AF245" i="9"/>
  <c r="AG245" i="9"/>
  <c r="AH245" i="9"/>
  <c r="AI245" i="9"/>
  <c r="AJ245" i="9"/>
  <c r="AK245" i="9"/>
  <c r="AL245" i="9"/>
  <c r="AM245" i="9"/>
  <c r="AN245" i="9"/>
  <c r="AO245" i="9"/>
  <c r="AP245" i="9"/>
  <c r="AQ245" i="9"/>
  <c r="AR245" i="9"/>
  <c r="AS245" i="9"/>
  <c r="AT245" i="9"/>
  <c r="AU245" i="9"/>
  <c r="AV245" i="9"/>
  <c r="AW245" i="9"/>
  <c r="AX245" i="9"/>
  <c r="AY245" i="9"/>
  <c r="AZ245" i="9"/>
  <c r="BA245" i="9"/>
  <c r="BB245" i="9"/>
  <c r="BC245" i="9"/>
  <c r="BD245" i="9"/>
  <c r="BE245" i="9"/>
  <c r="BF245" i="9"/>
  <c r="BG245" i="9"/>
  <c r="BH245" i="9"/>
  <c r="BI245" i="9"/>
  <c r="BJ245" i="9"/>
  <c r="BK245" i="9"/>
  <c r="BL245" i="9"/>
  <c r="BM245" i="9"/>
  <c r="BN245" i="9"/>
  <c r="BO245" i="9"/>
  <c r="BP245" i="9"/>
  <c r="BQ245" i="9"/>
  <c r="BR245" i="9"/>
  <c r="BT245" i="9"/>
  <c r="BU245" i="9"/>
  <c r="BV245" i="9"/>
  <c r="BX245" i="9"/>
  <c r="BY245" i="9"/>
  <c r="BZ245" i="9"/>
  <c r="CA245" i="9"/>
  <c r="CB245" i="9"/>
  <c r="CC245" i="9"/>
  <c r="CD245" i="9"/>
  <c r="CE245" i="9"/>
  <c r="CF245" i="9"/>
  <c r="CG245" i="9"/>
  <c r="CH245" i="9"/>
  <c r="CI245" i="9"/>
  <c r="CJ245" i="9"/>
  <c r="A246" i="9"/>
  <c r="B246" i="9"/>
  <c r="C246" i="9"/>
  <c r="D246" i="9"/>
  <c r="E246" i="9"/>
  <c r="F246" i="9"/>
  <c r="G246" i="9"/>
  <c r="H246" i="9"/>
  <c r="I246" i="9"/>
  <c r="K246" i="9"/>
  <c r="O246" i="9"/>
  <c r="P246" i="9"/>
  <c r="Q246" i="9"/>
  <c r="R246" i="9"/>
  <c r="U246" i="9"/>
  <c r="V246" i="9"/>
  <c r="W246" i="9"/>
  <c r="X246" i="9"/>
  <c r="Y246" i="9"/>
  <c r="Z246" i="9"/>
  <c r="AA246" i="9"/>
  <c r="AB246" i="9"/>
  <c r="AC246" i="9"/>
  <c r="AD246" i="9"/>
  <c r="AE246" i="9"/>
  <c r="AF246" i="9"/>
  <c r="AG246" i="9"/>
  <c r="AH246" i="9"/>
  <c r="AI246" i="9"/>
  <c r="AJ246" i="9"/>
  <c r="AK246" i="9"/>
  <c r="AL246" i="9"/>
  <c r="AM246" i="9"/>
  <c r="AN246" i="9"/>
  <c r="AO246" i="9"/>
  <c r="AP246" i="9"/>
  <c r="AQ246" i="9"/>
  <c r="AR246" i="9"/>
  <c r="AS246" i="9"/>
  <c r="AT246" i="9"/>
  <c r="AU246" i="9"/>
  <c r="AV246" i="9"/>
  <c r="AW246" i="9"/>
  <c r="AX246" i="9"/>
  <c r="AY246" i="9"/>
  <c r="AZ246" i="9"/>
  <c r="BA246" i="9"/>
  <c r="BB246" i="9"/>
  <c r="BC246" i="9"/>
  <c r="BD246" i="9"/>
  <c r="BE246" i="9"/>
  <c r="BF246" i="9"/>
  <c r="BG246" i="9"/>
  <c r="BH246" i="9"/>
  <c r="BI246" i="9"/>
  <c r="BJ246" i="9"/>
  <c r="BK246" i="9"/>
  <c r="BL246" i="9"/>
  <c r="BM246" i="9"/>
  <c r="BN246" i="9"/>
  <c r="BO246" i="9"/>
  <c r="BP246" i="9"/>
  <c r="BQ246" i="9"/>
  <c r="BR246" i="9"/>
  <c r="BT246" i="9"/>
  <c r="BU246" i="9"/>
  <c r="BV246" i="9"/>
  <c r="BX246" i="9"/>
  <c r="BY246" i="9"/>
  <c r="BZ246" i="9"/>
  <c r="CA246" i="9"/>
  <c r="CB246" i="9"/>
  <c r="CC246" i="9"/>
  <c r="CD246" i="9"/>
  <c r="CE246" i="9"/>
  <c r="CF246" i="9"/>
  <c r="CG246" i="9"/>
  <c r="CH246" i="9"/>
  <c r="CI246" i="9"/>
  <c r="CJ246" i="9"/>
  <c r="A247" i="9"/>
  <c r="B247" i="9"/>
  <c r="C247" i="9"/>
  <c r="D247" i="9"/>
  <c r="E247" i="9"/>
  <c r="F247" i="9"/>
  <c r="G247" i="9"/>
  <c r="H247" i="9"/>
  <c r="I247" i="9"/>
  <c r="K247" i="9"/>
  <c r="O247" i="9"/>
  <c r="P247" i="9"/>
  <c r="Q247" i="9"/>
  <c r="R247" i="9"/>
  <c r="U247" i="9"/>
  <c r="V247" i="9"/>
  <c r="W247" i="9"/>
  <c r="X247" i="9"/>
  <c r="Y247" i="9"/>
  <c r="Z247" i="9"/>
  <c r="AA247" i="9"/>
  <c r="AB247" i="9"/>
  <c r="AC247" i="9"/>
  <c r="AD247" i="9"/>
  <c r="AE247" i="9"/>
  <c r="AF247" i="9"/>
  <c r="AG247" i="9"/>
  <c r="AH247" i="9"/>
  <c r="AI247" i="9"/>
  <c r="AJ247" i="9"/>
  <c r="AK247" i="9"/>
  <c r="AL247" i="9"/>
  <c r="AM247" i="9"/>
  <c r="AN247" i="9"/>
  <c r="AO247" i="9"/>
  <c r="AP247" i="9"/>
  <c r="AQ247" i="9"/>
  <c r="AR247" i="9"/>
  <c r="AS247" i="9"/>
  <c r="AT247" i="9"/>
  <c r="AU247" i="9"/>
  <c r="AV247" i="9"/>
  <c r="AW247" i="9"/>
  <c r="AX247" i="9"/>
  <c r="AY247" i="9"/>
  <c r="AZ247" i="9"/>
  <c r="BA247" i="9"/>
  <c r="BB247" i="9"/>
  <c r="BC247" i="9"/>
  <c r="BD247" i="9"/>
  <c r="BE247" i="9"/>
  <c r="BF247" i="9"/>
  <c r="BG247" i="9"/>
  <c r="BH247" i="9"/>
  <c r="BI247" i="9"/>
  <c r="BJ247" i="9"/>
  <c r="BK247" i="9"/>
  <c r="BL247" i="9"/>
  <c r="BM247" i="9"/>
  <c r="BN247" i="9"/>
  <c r="BO247" i="9"/>
  <c r="BP247" i="9"/>
  <c r="BQ247" i="9"/>
  <c r="BR247" i="9"/>
  <c r="BT247" i="9"/>
  <c r="BU247" i="9"/>
  <c r="BV247" i="9"/>
  <c r="BX247" i="9"/>
  <c r="BY247" i="9"/>
  <c r="BZ247" i="9"/>
  <c r="CA247" i="9"/>
  <c r="CB247" i="9"/>
  <c r="CC247" i="9"/>
  <c r="CD247" i="9"/>
  <c r="CE247" i="9"/>
  <c r="CF247" i="9"/>
  <c r="CG247" i="9"/>
  <c r="CH247" i="9"/>
  <c r="CI247" i="9"/>
  <c r="CJ247" i="9"/>
  <c r="A248" i="9"/>
  <c r="B248" i="9"/>
  <c r="C248" i="9"/>
  <c r="D248" i="9"/>
  <c r="E248" i="9"/>
  <c r="F248" i="9"/>
  <c r="G248" i="9"/>
  <c r="H248" i="9"/>
  <c r="I248" i="9"/>
  <c r="K248" i="9"/>
  <c r="O248" i="9"/>
  <c r="P248" i="9"/>
  <c r="Q248" i="9"/>
  <c r="R248" i="9"/>
  <c r="U248" i="9"/>
  <c r="V248" i="9"/>
  <c r="W248" i="9"/>
  <c r="X248" i="9"/>
  <c r="Y248" i="9"/>
  <c r="Z248" i="9"/>
  <c r="AA248" i="9"/>
  <c r="AB248" i="9"/>
  <c r="AC248" i="9"/>
  <c r="AD248" i="9"/>
  <c r="AE248" i="9"/>
  <c r="AF248" i="9"/>
  <c r="AG248" i="9"/>
  <c r="AH248" i="9"/>
  <c r="AI248" i="9"/>
  <c r="AJ248" i="9"/>
  <c r="AK248" i="9"/>
  <c r="AL248" i="9"/>
  <c r="AM248" i="9"/>
  <c r="AN248" i="9"/>
  <c r="AO248" i="9"/>
  <c r="AP248" i="9"/>
  <c r="AQ248" i="9"/>
  <c r="AR248" i="9"/>
  <c r="AS248" i="9"/>
  <c r="AT248" i="9"/>
  <c r="AU248" i="9"/>
  <c r="AV248" i="9"/>
  <c r="AW248" i="9"/>
  <c r="AX248" i="9"/>
  <c r="AY248" i="9"/>
  <c r="AZ248" i="9"/>
  <c r="BA248" i="9"/>
  <c r="BB248" i="9"/>
  <c r="BC248" i="9"/>
  <c r="BD248" i="9"/>
  <c r="BE248" i="9"/>
  <c r="BF248" i="9"/>
  <c r="BG248" i="9"/>
  <c r="BH248" i="9"/>
  <c r="BI248" i="9"/>
  <c r="BJ248" i="9"/>
  <c r="BK248" i="9"/>
  <c r="BL248" i="9"/>
  <c r="BM248" i="9"/>
  <c r="BN248" i="9"/>
  <c r="BO248" i="9"/>
  <c r="BP248" i="9"/>
  <c r="BQ248" i="9"/>
  <c r="BR248" i="9"/>
  <c r="BT248" i="9"/>
  <c r="BU248" i="9"/>
  <c r="BV248" i="9"/>
  <c r="BX248" i="9"/>
  <c r="BY248" i="9"/>
  <c r="BZ248" i="9"/>
  <c r="CA248" i="9"/>
  <c r="CB248" i="9"/>
  <c r="CC248" i="9"/>
  <c r="CD248" i="9"/>
  <c r="CE248" i="9"/>
  <c r="CF248" i="9"/>
  <c r="CG248" i="9"/>
  <c r="CH248" i="9"/>
  <c r="CI248" i="9"/>
  <c r="CJ248" i="9"/>
  <c r="A249" i="9"/>
  <c r="B249" i="9"/>
  <c r="C249" i="9"/>
  <c r="D249" i="9"/>
  <c r="E249" i="9"/>
  <c r="F249" i="9"/>
  <c r="G249" i="9"/>
  <c r="H249" i="9"/>
  <c r="I249" i="9"/>
  <c r="K249" i="9"/>
  <c r="O249" i="9"/>
  <c r="P249" i="9"/>
  <c r="Q249" i="9"/>
  <c r="R249" i="9"/>
  <c r="U249" i="9"/>
  <c r="V249" i="9"/>
  <c r="W249" i="9"/>
  <c r="X249" i="9"/>
  <c r="Y249" i="9"/>
  <c r="Z249" i="9"/>
  <c r="AA249" i="9"/>
  <c r="AB249" i="9"/>
  <c r="AC249" i="9"/>
  <c r="AD249" i="9"/>
  <c r="AE249" i="9"/>
  <c r="AF249" i="9"/>
  <c r="AG249" i="9"/>
  <c r="AH249" i="9"/>
  <c r="AI249" i="9"/>
  <c r="AJ249" i="9"/>
  <c r="AK249" i="9"/>
  <c r="AL249" i="9"/>
  <c r="AM249" i="9"/>
  <c r="AN249" i="9"/>
  <c r="AO249" i="9"/>
  <c r="AP249" i="9"/>
  <c r="AQ249" i="9"/>
  <c r="AR249" i="9"/>
  <c r="AS249" i="9"/>
  <c r="AT249" i="9"/>
  <c r="AU249" i="9"/>
  <c r="AV249" i="9"/>
  <c r="AW249" i="9"/>
  <c r="AX249" i="9"/>
  <c r="AY249" i="9"/>
  <c r="AZ249" i="9"/>
  <c r="BA249" i="9"/>
  <c r="BB249" i="9"/>
  <c r="BC249" i="9"/>
  <c r="BD249" i="9"/>
  <c r="BE249" i="9"/>
  <c r="BF249" i="9"/>
  <c r="BG249" i="9"/>
  <c r="BH249" i="9"/>
  <c r="BI249" i="9"/>
  <c r="BJ249" i="9"/>
  <c r="BK249" i="9"/>
  <c r="BL249" i="9"/>
  <c r="BM249" i="9"/>
  <c r="BN249" i="9"/>
  <c r="BO249" i="9"/>
  <c r="BP249" i="9"/>
  <c r="BQ249" i="9"/>
  <c r="BR249" i="9"/>
  <c r="BT249" i="9"/>
  <c r="BU249" i="9"/>
  <c r="BV249" i="9"/>
  <c r="BX249" i="9"/>
  <c r="BY249" i="9"/>
  <c r="BZ249" i="9"/>
  <c r="CA249" i="9"/>
  <c r="CB249" i="9"/>
  <c r="CC249" i="9"/>
  <c r="CD249" i="9"/>
  <c r="CE249" i="9"/>
  <c r="CF249" i="9"/>
  <c r="CG249" i="9"/>
  <c r="CH249" i="9"/>
  <c r="CI249" i="9"/>
  <c r="CJ249" i="9"/>
  <c r="A250" i="9"/>
  <c r="B250" i="9"/>
  <c r="C250" i="9"/>
  <c r="D250" i="9"/>
  <c r="E250" i="9"/>
  <c r="F250" i="9"/>
  <c r="G250" i="9"/>
  <c r="H250" i="9"/>
  <c r="I250" i="9"/>
  <c r="K250" i="9"/>
  <c r="O250" i="9"/>
  <c r="P250" i="9"/>
  <c r="Q250" i="9"/>
  <c r="R250" i="9"/>
  <c r="U250" i="9"/>
  <c r="V250" i="9"/>
  <c r="W250" i="9"/>
  <c r="X250" i="9"/>
  <c r="Y250" i="9"/>
  <c r="Z250" i="9"/>
  <c r="AA250" i="9"/>
  <c r="AB250" i="9"/>
  <c r="AC250" i="9"/>
  <c r="AD250" i="9"/>
  <c r="AE250" i="9"/>
  <c r="AF250" i="9"/>
  <c r="AG250" i="9"/>
  <c r="AH250" i="9"/>
  <c r="AI250" i="9"/>
  <c r="AJ250" i="9"/>
  <c r="AK250" i="9"/>
  <c r="AL250" i="9"/>
  <c r="AM250" i="9"/>
  <c r="AN250" i="9"/>
  <c r="AO250" i="9"/>
  <c r="AP250" i="9"/>
  <c r="AQ250" i="9"/>
  <c r="AR250" i="9"/>
  <c r="AS250" i="9"/>
  <c r="AT250" i="9"/>
  <c r="AU250" i="9"/>
  <c r="AV250" i="9"/>
  <c r="AW250" i="9"/>
  <c r="AX250" i="9"/>
  <c r="AY250" i="9"/>
  <c r="AZ250" i="9"/>
  <c r="BA250" i="9"/>
  <c r="BB250" i="9"/>
  <c r="BC250" i="9"/>
  <c r="BD250" i="9"/>
  <c r="BE250" i="9"/>
  <c r="BF250" i="9"/>
  <c r="BG250" i="9"/>
  <c r="BH250" i="9"/>
  <c r="BI250" i="9"/>
  <c r="BJ250" i="9"/>
  <c r="BK250" i="9"/>
  <c r="BL250" i="9"/>
  <c r="BM250" i="9"/>
  <c r="BN250" i="9"/>
  <c r="BO250" i="9"/>
  <c r="BP250" i="9"/>
  <c r="BQ250" i="9"/>
  <c r="BR250" i="9"/>
  <c r="BT250" i="9"/>
  <c r="BU250" i="9"/>
  <c r="BV250" i="9"/>
  <c r="BX250" i="9"/>
  <c r="BY250" i="9"/>
  <c r="BZ250" i="9"/>
  <c r="CA250" i="9"/>
  <c r="CB250" i="9"/>
  <c r="CC250" i="9"/>
  <c r="CD250" i="9"/>
  <c r="CE250" i="9"/>
  <c r="CF250" i="9"/>
  <c r="CG250" i="9"/>
  <c r="CH250" i="9"/>
  <c r="CI250" i="9"/>
  <c r="CJ250" i="9"/>
  <c r="A251" i="9"/>
  <c r="B251" i="9"/>
  <c r="C251" i="9"/>
  <c r="D251" i="9"/>
  <c r="E251" i="9"/>
  <c r="F251" i="9"/>
  <c r="G251" i="9"/>
  <c r="H251" i="9"/>
  <c r="I251" i="9"/>
  <c r="K251" i="9"/>
  <c r="O251" i="9"/>
  <c r="P251" i="9"/>
  <c r="Q251" i="9"/>
  <c r="R251" i="9"/>
  <c r="U251" i="9"/>
  <c r="V251" i="9"/>
  <c r="W251" i="9"/>
  <c r="X251" i="9"/>
  <c r="Y251" i="9"/>
  <c r="Z251" i="9"/>
  <c r="AA251" i="9"/>
  <c r="AB251" i="9"/>
  <c r="AC251" i="9"/>
  <c r="AD251" i="9"/>
  <c r="AE251" i="9"/>
  <c r="AF251" i="9"/>
  <c r="AG251" i="9"/>
  <c r="AH251" i="9"/>
  <c r="AI251" i="9"/>
  <c r="AJ251" i="9"/>
  <c r="AK251" i="9"/>
  <c r="AL251" i="9"/>
  <c r="AM251" i="9"/>
  <c r="AN251" i="9"/>
  <c r="AO251" i="9"/>
  <c r="AP251" i="9"/>
  <c r="AQ251" i="9"/>
  <c r="AR251" i="9"/>
  <c r="AS251" i="9"/>
  <c r="AT251" i="9"/>
  <c r="AU251" i="9"/>
  <c r="AV251" i="9"/>
  <c r="AW251" i="9"/>
  <c r="AX251" i="9"/>
  <c r="AY251" i="9"/>
  <c r="AZ251" i="9"/>
  <c r="BA251" i="9"/>
  <c r="BB251" i="9"/>
  <c r="BC251" i="9"/>
  <c r="BD251" i="9"/>
  <c r="BE251" i="9"/>
  <c r="BF251" i="9"/>
  <c r="BG251" i="9"/>
  <c r="BH251" i="9"/>
  <c r="BI251" i="9"/>
  <c r="BJ251" i="9"/>
  <c r="BK251" i="9"/>
  <c r="BL251" i="9"/>
  <c r="BM251" i="9"/>
  <c r="BN251" i="9"/>
  <c r="BO251" i="9"/>
  <c r="BP251" i="9"/>
  <c r="BQ251" i="9"/>
  <c r="BR251" i="9"/>
  <c r="BT251" i="9"/>
  <c r="BU251" i="9"/>
  <c r="BV251" i="9"/>
  <c r="BX251" i="9"/>
  <c r="BY251" i="9"/>
  <c r="BZ251" i="9"/>
  <c r="CA251" i="9"/>
  <c r="CB251" i="9"/>
  <c r="CC251" i="9"/>
  <c r="CD251" i="9"/>
  <c r="CE251" i="9"/>
  <c r="CF251" i="9"/>
  <c r="CG251" i="9"/>
  <c r="CH251" i="9"/>
  <c r="CI251" i="9"/>
  <c r="CJ251" i="9"/>
  <c r="A252" i="9"/>
  <c r="B252" i="9"/>
  <c r="C252" i="9"/>
  <c r="D252" i="9"/>
  <c r="E252" i="9"/>
  <c r="F252" i="9"/>
  <c r="G252" i="9"/>
  <c r="H252" i="9"/>
  <c r="I252" i="9"/>
  <c r="K252" i="9"/>
  <c r="O252" i="9"/>
  <c r="P252" i="9"/>
  <c r="Q252" i="9"/>
  <c r="R252" i="9"/>
  <c r="U252" i="9"/>
  <c r="V252" i="9"/>
  <c r="W252" i="9"/>
  <c r="X252" i="9"/>
  <c r="Y252" i="9"/>
  <c r="Z252" i="9"/>
  <c r="AA252" i="9"/>
  <c r="AB252" i="9"/>
  <c r="AC252" i="9"/>
  <c r="AD252" i="9"/>
  <c r="AE252" i="9"/>
  <c r="AF252" i="9"/>
  <c r="AG252" i="9"/>
  <c r="AH252" i="9"/>
  <c r="AI252" i="9"/>
  <c r="AJ252" i="9"/>
  <c r="AK252" i="9"/>
  <c r="AL252" i="9"/>
  <c r="AM252" i="9"/>
  <c r="AN252" i="9"/>
  <c r="AO252" i="9"/>
  <c r="AP252" i="9"/>
  <c r="AQ252" i="9"/>
  <c r="AR252" i="9"/>
  <c r="AS252" i="9"/>
  <c r="AT252" i="9"/>
  <c r="AU252" i="9"/>
  <c r="AV252" i="9"/>
  <c r="AW252" i="9"/>
  <c r="AX252" i="9"/>
  <c r="AY252" i="9"/>
  <c r="AZ252" i="9"/>
  <c r="BA252" i="9"/>
  <c r="BB252" i="9"/>
  <c r="BC252" i="9"/>
  <c r="BD252" i="9"/>
  <c r="BE252" i="9"/>
  <c r="BF252" i="9"/>
  <c r="BG252" i="9"/>
  <c r="BH252" i="9"/>
  <c r="BI252" i="9"/>
  <c r="BJ252" i="9"/>
  <c r="BK252" i="9"/>
  <c r="BL252" i="9"/>
  <c r="BM252" i="9"/>
  <c r="BN252" i="9"/>
  <c r="BO252" i="9"/>
  <c r="BP252" i="9"/>
  <c r="BQ252" i="9"/>
  <c r="BR252" i="9"/>
  <c r="BT252" i="9"/>
  <c r="BU252" i="9"/>
  <c r="BV252" i="9"/>
  <c r="BX252" i="9"/>
  <c r="BY252" i="9"/>
  <c r="BZ252" i="9"/>
  <c r="CA252" i="9"/>
  <c r="CB252" i="9"/>
  <c r="CC252" i="9"/>
  <c r="CD252" i="9"/>
  <c r="CE252" i="9"/>
  <c r="CF252" i="9"/>
  <c r="CG252" i="9"/>
  <c r="CH252" i="9"/>
  <c r="CI252" i="9"/>
  <c r="CJ252" i="9"/>
  <c r="A253" i="9"/>
  <c r="B253" i="9"/>
  <c r="C253" i="9"/>
  <c r="D253" i="9"/>
  <c r="E253" i="9"/>
  <c r="F253" i="9"/>
  <c r="G253" i="9"/>
  <c r="H253" i="9"/>
  <c r="I253" i="9"/>
  <c r="K253" i="9"/>
  <c r="O253" i="9"/>
  <c r="P253" i="9"/>
  <c r="Q253" i="9"/>
  <c r="R253" i="9"/>
  <c r="U253" i="9"/>
  <c r="V253" i="9"/>
  <c r="W253" i="9"/>
  <c r="X253" i="9"/>
  <c r="Y253" i="9"/>
  <c r="Z253" i="9"/>
  <c r="AA253" i="9"/>
  <c r="AB253" i="9"/>
  <c r="AC253" i="9"/>
  <c r="AD253" i="9"/>
  <c r="AE253" i="9"/>
  <c r="AF253" i="9"/>
  <c r="AG253" i="9"/>
  <c r="AH253" i="9"/>
  <c r="AI253" i="9"/>
  <c r="AJ253" i="9"/>
  <c r="AK253" i="9"/>
  <c r="AL253" i="9"/>
  <c r="AM253" i="9"/>
  <c r="AN253" i="9"/>
  <c r="AO253" i="9"/>
  <c r="AP253" i="9"/>
  <c r="AQ253" i="9"/>
  <c r="AR253" i="9"/>
  <c r="AS253" i="9"/>
  <c r="AT253" i="9"/>
  <c r="AU253" i="9"/>
  <c r="AV253" i="9"/>
  <c r="AW253" i="9"/>
  <c r="AX253" i="9"/>
  <c r="AY253" i="9"/>
  <c r="AZ253" i="9"/>
  <c r="BA253" i="9"/>
  <c r="BB253" i="9"/>
  <c r="BC253" i="9"/>
  <c r="BD253" i="9"/>
  <c r="BE253" i="9"/>
  <c r="BF253" i="9"/>
  <c r="BG253" i="9"/>
  <c r="BH253" i="9"/>
  <c r="BI253" i="9"/>
  <c r="BJ253" i="9"/>
  <c r="BK253" i="9"/>
  <c r="BL253" i="9"/>
  <c r="BM253" i="9"/>
  <c r="BN253" i="9"/>
  <c r="BO253" i="9"/>
  <c r="BP253" i="9"/>
  <c r="BQ253" i="9"/>
  <c r="BR253" i="9"/>
  <c r="BT253" i="9"/>
  <c r="BU253" i="9"/>
  <c r="BV253" i="9"/>
  <c r="BX253" i="9"/>
  <c r="BY253" i="9"/>
  <c r="BZ253" i="9"/>
  <c r="CA253" i="9"/>
  <c r="CB253" i="9"/>
  <c r="CC253" i="9"/>
  <c r="CD253" i="9"/>
  <c r="CE253" i="9"/>
  <c r="CF253" i="9"/>
  <c r="CG253" i="9"/>
  <c r="CH253" i="9"/>
  <c r="CI253" i="9"/>
  <c r="CJ253" i="9"/>
  <c r="A254" i="9"/>
  <c r="B254" i="9"/>
  <c r="C254" i="9"/>
  <c r="D254" i="9"/>
  <c r="E254" i="9"/>
  <c r="F254" i="9"/>
  <c r="G254" i="9"/>
  <c r="H254" i="9"/>
  <c r="I254" i="9"/>
  <c r="K254" i="9"/>
  <c r="O254" i="9"/>
  <c r="P254" i="9"/>
  <c r="Q254" i="9"/>
  <c r="R254" i="9"/>
  <c r="U254" i="9"/>
  <c r="V254" i="9"/>
  <c r="W254" i="9"/>
  <c r="X254" i="9"/>
  <c r="Y254" i="9"/>
  <c r="Z254" i="9"/>
  <c r="AA254" i="9"/>
  <c r="AB254" i="9"/>
  <c r="AC254" i="9"/>
  <c r="AD254" i="9"/>
  <c r="AE254" i="9"/>
  <c r="AF254" i="9"/>
  <c r="AG254" i="9"/>
  <c r="AH254" i="9"/>
  <c r="AI254" i="9"/>
  <c r="AJ254" i="9"/>
  <c r="AK254" i="9"/>
  <c r="AL254" i="9"/>
  <c r="AM254" i="9"/>
  <c r="AN254" i="9"/>
  <c r="AO254" i="9"/>
  <c r="AP254" i="9"/>
  <c r="AQ254" i="9"/>
  <c r="AR254" i="9"/>
  <c r="AS254" i="9"/>
  <c r="AT254" i="9"/>
  <c r="AU254" i="9"/>
  <c r="AV254" i="9"/>
  <c r="AW254" i="9"/>
  <c r="AX254" i="9"/>
  <c r="AY254" i="9"/>
  <c r="AZ254" i="9"/>
  <c r="BA254" i="9"/>
  <c r="BB254" i="9"/>
  <c r="BC254" i="9"/>
  <c r="BD254" i="9"/>
  <c r="BE254" i="9"/>
  <c r="BF254" i="9"/>
  <c r="BG254" i="9"/>
  <c r="BH254" i="9"/>
  <c r="BI254" i="9"/>
  <c r="BJ254" i="9"/>
  <c r="BK254" i="9"/>
  <c r="BL254" i="9"/>
  <c r="BM254" i="9"/>
  <c r="BN254" i="9"/>
  <c r="BO254" i="9"/>
  <c r="BP254" i="9"/>
  <c r="BQ254" i="9"/>
  <c r="BR254" i="9"/>
  <c r="BT254" i="9"/>
  <c r="BU254" i="9"/>
  <c r="BV254" i="9"/>
  <c r="BX254" i="9"/>
  <c r="BY254" i="9"/>
  <c r="BZ254" i="9"/>
  <c r="CA254" i="9"/>
  <c r="CB254" i="9"/>
  <c r="CC254" i="9"/>
  <c r="CD254" i="9"/>
  <c r="CE254" i="9"/>
  <c r="CF254" i="9"/>
  <c r="CG254" i="9"/>
  <c r="CH254" i="9"/>
  <c r="CI254" i="9"/>
  <c r="CJ254" i="9"/>
  <c r="A255" i="9"/>
  <c r="B255" i="9"/>
  <c r="C255" i="9"/>
  <c r="D255" i="9"/>
  <c r="E255" i="9"/>
  <c r="F255" i="9"/>
  <c r="G255" i="9"/>
  <c r="H255" i="9"/>
  <c r="I255" i="9"/>
  <c r="K255" i="9"/>
  <c r="O255" i="9"/>
  <c r="P255" i="9"/>
  <c r="Q255" i="9"/>
  <c r="R255" i="9"/>
  <c r="U255" i="9"/>
  <c r="V255" i="9"/>
  <c r="W255" i="9"/>
  <c r="X255" i="9"/>
  <c r="Y255" i="9"/>
  <c r="Z255" i="9"/>
  <c r="AA255" i="9"/>
  <c r="AB255" i="9"/>
  <c r="AC255" i="9"/>
  <c r="AD255" i="9"/>
  <c r="AE255" i="9"/>
  <c r="AF255" i="9"/>
  <c r="AG255" i="9"/>
  <c r="AH255" i="9"/>
  <c r="AI255" i="9"/>
  <c r="AJ255" i="9"/>
  <c r="AK255" i="9"/>
  <c r="AL255" i="9"/>
  <c r="AM255" i="9"/>
  <c r="AN255" i="9"/>
  <c r="AO255" i="9"/>
  <c r="AP255" i="9"/>
  <c r="AQ255" i="9"/>
  <c r="AR255" i="9"/>
  <c r="AS255" i="9"/>
  <c r="AT255" i="9"/>
  <c r="AU255" i="9"/>
  <c r="AV255" i="9"/>
  <c r="AW255" i="9"/>
  <c r="AX255" i="9"/>
  <c r="AY255" i="9"/>
  <c r="AZ255" i="9"/>
  <c r="BA255" i="9"/>
  <c r="BB255" i="9"/>
  <c r="BC255" i="9"/>
  <c r="BD255" i="9"/>
  <c r="BE255" i="9"/>
  <c r="BF255" i="9"/>
  <c r="BG255" i="9"/>
  <c r="BH255" i="9"/>
  <c r="BI255" i="9"/>
  <c r="BJ255" i="9"/>
  <c r="BK255" i="9"/>
  <c r="BL255" i="9"/>
  <c r="BM255" i="9"/>
  <c r="BN255" i="9"/>
  <c r="BO255" i="9"/>
  <c r="BP255" i="9"/>
  <c r="BQ255" i="9"/>
  <c r="BR255" i="9"/>
  <c r="BT255" i="9"/>
  <c r="BU255" i="9"/>
  <c r="BV255" i="9"/>
  <c r="BX255" i="9"/>
  <c r="BY255" i="9"/>
  <c r="BZ255" i="9"/>
  <c r="CA255" i="9"/>
  <c r="CB255" i="9"/>
  <c r="CC255" i="9"/>
  <c r="CD255" i="9"/>
  <c r="CE255" i="9"/>
  <c r="CF255" i="9"/>
  <c r="CG255" i="9"/>
  <c r="CH255" i="9"/>
  <c r="CI255" i="9"/>
  <c r="CJ255" i="9"/>
  <c r="A256" i="9"/>
  <c r="B256" i="9"/>
  <c r="C256" i="9"/>
  <c r="D256" i="9"/>
  <c r="E256" i="9"/>
  <c r="F256" i="9"/>
  <c r="G256" i="9"/>
  <c r="H256" i="9"/>
  <c r="I256" i="9"/>
  <c r="K256" i="9"/>
  <c r="O256" i="9"/>
  <c r="P256" i="9"/>
  <c r="Q256" i="9"/>
  <c r="R256" i="9"/>
  <c r="U256" i="9"/>
  <c r="V256" i="9"/>
  <c r="W256" i="9"/>
  <c r="X256" i="9"/>
  <c r="Y256" i="9"/>
  <c r="Z256" i="9"/>
  <c r="AA256" i="9"/>
  <c r="AB256" i="9"/>
  <c r="AC256" i="9"/>
  <c r="AD256" i="9"/>
  <c r="AE256" i="9"/>
  <c r="AF256" i="9"/>
  <c r="AG256" i="9"/>
  <c r="AH256" i="9"/>
  <c r="AI256" i="9"/>
  <c r="AJ256" i="9"/>
  <c r="AK256" i="9"/>
  <c r="AL256" i="9"/>
  <c r="AM256" i="9"/>
  <c r="AN256" i="9"/>
  <c r="AO256" i="9"/>
  <c r="AP256" i="9"/>
  <c r="AQ256" i="9"/>
  <c r="AR256" i="9"/>
  <c r="AS256" i="9"/>
  <c r="AT256" i="9"/>
  <c r="AU256" i="9"/>
  <c r="AV256" i="9"/>
  <c r="AW256" i="9"/>
  <c r="AX256" i="9"/>
  <c r="AY256" i="9"/>
  <c r="AZ256" i="9"/>
  <c r="BA256" i="9"/>
  <c r="BB256" i="9"/>
  <c r="BC256" i="9"/>
  <c r="BD256" i="9"/>
  <c r="BE256" i="9"/>
  <c r="BF256" i="9"/>
  <c r="BG256" i="9"/>
  <c r="BH256" i="9"/>
  <c r="BI256" i="9"/>
  <c r="BJ256" i="9"/>
  <c r="BK256" i="9"/>
  <c r="BL256" i="9"/>
  <c r="BM256" i="9"/>
  <c r="BN256" i="9"/>
  <c r="BO256" i="9"/>
  <c r="BP256" i="9"/>
  <c r="BQ256" i="9"/>
  <c r="BR256" i="9"/>
  <c r="BT256" i="9"/>
  <c r="BU256" i="9"/>
  <c r="BV256" i="9"/>
  <c r="BX256" i="9"/>
  <c r="BY256" i="9"/>
  <c r="BZ256" i="9"/>
  <c r="CA256" i="9"/>
  <c r="CB256" i="9"/>
  <c r="CC256" i="9"/>
  <c r="CD256" i="9"/>
  <c r="CE256" i="9"/>
  <c r="CF256" i="9"/>
  <c r="CG256" i="9"/>
  <c r="CH256" i="9"/>
  <c r="CI256" i="9"/>
  <c r="CJ256" i="9"/>
  <c r="A257" i="9"/>
  <c r="B257" i="9"/>
  <c r="C257" i="9"/>
  <c r="D257" i="9"/>
  <c r="E257" i="9"/>
  <c r="F257" i="9"/>
  <c r="G257" i="9"/>
  <c r="H257" i="9"/>
  <c r="I257" i="9"/>
  <c r="K257" i="9"/>
  <c r="O257" i="9"/>
  <c r="P257" i="9"/>
  <c r="Q257" i="9"/>
  <c r="R257" i="9"/>
  <c r="U257" i="9"/>
  <c r="V257" i="9"/>
  <c r="W257" i="9"/>
  <c r="X257" i="9"/>
  <c r="Y257" i="9"/>
  <c r="Z257" i="9"/>
  <c r="AA257" i="9"/>
  <c r="AB257" i="9"/>
  <c r="AC257" i="9"/>
  <c r="AD257" i="9"/>
  <c r="AE257" i="9"/>
  <c r="AF257" i="9"/>
  <c r="AG257" i="9"/>
  <c r="AH257" i="9"/>
  <c r="AI257" i="9"/>
  <c r="AJ257" i="9"/>
  <c r="AK257" i="9"/>
  <c r="AL257" i="9"/>
  <c r="AM257" i="9"/>
  <c r="AN257" i="9"/>
  <c r="AO257" i="9"/>
  <c r="AP257" i="9"/>
  <c r="AQ257" i="9"/>
  <c r="AR257" i="9"/>
  <c r="AS257" i="9"/>
  <c r="AT257" i="9"/>
  <c r="AU257" i="9"/>
  <c r="AV257" i="9"/>
  <c r="AW257" i="9"/>
  <c r="AX257" i="9"/>
  <c r="AY257" i="9"/>
  <c r="AZ257" i="9"/>
  <c r="BA257" i="9"/>
  <c r="BB257" i="9"/>
  <c r="BC257" i="9"/>
  <c r="BD257" i="9"/>
  <c r="BE257" i="9"/>
  <c r="BF257" i="9"/>
  <c r="BG257" i="9"/>
  <c r="BH257" i="9"/>
  <c r="BI257" i="9"/>
  <c r="BJ257" i="9"/>
  <c r="BK257" i="9"/>
  <c r="BL257" i="9"/>
  <c r="BM257" i="9"/>
  <c r="BN257" i="9"/>
  <c r="BO257" i="9"/>
  <c r="BP257" i="9"/>
  <c r="BQ257" i="9"/>
  <c r="BR257" i="9"/>
  <c r="BT257" i="9"/>
  <c r="BU257" i="9"/>
  <c r="BV257" i="9"/>
  <c r="BX257" i="9"/>
  <c r="BY257" i="9"/>
  <c r="BZ257" i="9"/>
  <c r="CA257" i="9"/>
  <c r="CB257" i="9"/>
  <c r="CC257" i="9"/>
  <c r="CD257" i="9"/>
  <c r="CE257" i="9"/>
  <c r="CF257" i="9"/>
  <c r="CG257" i="9"/>
  <c r="CH257" i="9"/>
  <c r="CI257" i="9"/>
  <c r="CJ257" i="9"/>
  <c r="A258" i="9"/>
  <c r="B258" i="9"/>
  <c r="C258" i="9"/>
  <c r="D258" i="9"/>
  <c r="E258" i="9"/>
  <c r="F258" i="9"/>
  <c r="G258" i="9"/>
  <c r="H258" i="9"/>
  <c r="I258" i="9"/>
  <c r="K258" i="9"/>
  <c r="O258" i="9"/>
  <c r="P258" i="9"/>
  <c r="Q258" i="9"/>
  <c r="R258" i="9"/>
  <c r="U258" i="9"/>
  <c r="V258" i="9"/>
  <c r="W258" i="9"/>
  <c r="X258" i="9"/>
  <c r="Y258" i="9"/>
  <c r="Z258" i="9"/>
  <c r="AA258" i="9"/>
  <c r="AB258" i="9"/>
  <c r="AC258" i="9"/>
  <c r="AD258" i="9"/>
  <c r="AE258" i="9"/>
  <c r="AF258" i="9"/>
  <c r="AG258" i="9"/>
  <c r="AH258" i="9"/>
  <c r="AI258" i="9"/>
  <c r="AJ258" i="9"/>
  <c r="AK258" i="9"/>
  <c r="AL258" i="9"/>
  <c r="AM258" i="9"/>
  <c r="AN258" i="9"/>
  <c r="AO258" i="9"/>
  <c r="AP258" i="9"/>
  <c r="AQ258" i="9"/>
  <c r="AR258" i="9"/>
  <c r="AS258" i="9"/>
  <c r="AT258" i="9"/>
  <c r="AU258" i="9"/>
  <c r="AV258" i="9"/>
  <c r="AW258" i="9"/>
  <c r="AX258" i="9"/>
  <c r="AY258" i="9"/>
  <c r="AZ258" i="9"/>
  <c r="BA258" i="9"/>
  <c r="BB258" i="9"/>
  <c r="BC258" i="9"/>
  <c r="BD258" i="9"/>
  <c r="BE258" i="9"/>
  <c r="BF258" i="9"/>
  <c r="BG258" i="9"/>
  <c r="BH258" i="9"/>
  <c r="BI258" i="9"/>
  <c r="BJ258" i="9"/>
  <c r="BK258" i="9"/>
  <c r="BL258" i="9"/>
  <c r="BM258" i="9"/>
  <c r="BN258" i="9"/>
  <c r="BO258" i="9"/>
  <c r="BP258" i="9"/>
  <c r="BQ258" i="9"/>
  <c r="BR258" i="9"/>
  <c r="BT258" i="9"/>
  <c r="BU258" i="9"/>
  <c r="BV258" i="9"/>
  <c r="BX258" i="9"/>
  <c r="BY258" i="9"/>
  <c r="BZ258" i="9"/>
  <c r="CA258" i="9"/>
  <c r="CB258" i="9"/>
  <c r="CC258" i="9"/>
  <c r="CD258" i="9"/>
  <c r="CE258" i="9"/>
  <c r="CF258" i="9"/>
  <c r="CG258" i="9"/>
  <c r="CH258" i="9"/>
  <c r="CI258" i="9"/>
  <c r="CJ258" i="9"/>
  <c r="A259" i="9"/>
  <c r="B259" i="9"/>
  <c r="C259" i="9"/>
  <c r="D259" i="9"/>
  <c r="E259" i="9"/>
  <c r="F259" i="9"/>
  <c r="G259" i="9"/>
  <c r="H259" i="9"/>
  <c r="I259" i="9"/>
  <c r="K259" i="9"/>
  <c r="O259" i="9"/>
  <c r="P259" i="9"/>
  <c r="Q259" i="9"/>
  <c r="R259" i="9"/>
  <c r="U259" i="9"/>
  <c r="V259" i="9"/>
  <c r="W259" i="9"/>
  <c r="X259" i="9"/>
  <c r="Y259" i="9"/>
  <c r="Z259" i="9"/>
  <c r="AA259" i="9"/>
  <c r="AB259" i="9"/>
  <c r="AC259" i="9"/>
  <c r="AD259" i="9"/>
  <c r="AE259" i="9"/>
  <c r="AF259" i="9"/>
  <c r="AG259" i="9"/>
  <c r="AH259" i="9"/>
  <c r="AI259" i="9"/>
  <c r="AJ259" i="9"/>
  <c r="AK259" i="9"/>
  <c r="AL259" i="9"/>
  <c r="AM259" i="9"/>
  <c r="AN259" i="9"/>
  <c r="AO259" i="9"/>
  <c r="AP259" i="9"/>
  <c r="AQ259" i="9"/>
  <c r="AR259" i="9"/>
  <c r="AS259" i="9"/>
  <c r="AT259" i="9"/>
  <c r="AU259" i="9"/>
  <c r="AV259" i="9"/>
  <c r="AW259" i="9"/>
  <c r="AX259" i="9"/>
  <c r="AY259" i="9"/>
  <c r="AZ259" i="9"/>
  <c r="BA259" i="9"/>
  <c r="BB259" i="9"/>
  <c r="BC259" i="9"/>
  <c r="BD259" i="9"/>
  <c r="BE259" i="9"/>
  <c r="BF259" i="9"/>
  <c r="BG259" i="9"/>
  <c r="BH259" i="9"/>
  <c r="BI259" i="9"/>
  <c r="BJ259" i="9"/>
  <c r="BK259" i="9"/>
  <c r="BL259" i="9"/>
  <c r="BM259" i="9"/>
  <c r="BN259" i="9"/>
  <c r="BO259" i="9"/>
  <c r="BP259" i="9"/>
  <c r="BQ259" i="9"/>
  <c r="BR259" i="9"/>
  <c r="BT259" i="9"/>
  <c r="BU259" i="9"/>
  <c r="BV259" i="9"/>
  <c r="BX259" i="9"/>
  <c r="BY259" i="9"/>
  <c r="BZ259" i="9"/>
  <c r="CA259" i="9"/>
  <c r="CB259" i="9"/>
  <c r="CC259" i="9"/>
  <c r="CD259" i="9"/>
  <c r="CE259" i="9"/>
  <c r="CF259" i="9"/>
  <c r="CG259" i="9"/>
  <c r="CH259" i="9"/>
  <c r="CI259" i="9"/>
  <c r="CJ259" i="9"/>
  <c r="A260" i="9"/>
  <c r="B260" i="9"/>
  <c r="C260" i="9"/>
  <c r="D260" i="9"/>
  <c r="E260" i="9"/>
  <c r="F260" i="9"/>
  <c r="G260" i="9"/>
  <c r="H260" i="9"/>
  <c r="I260" i="9"/>
  <c r="K260" i="9"/>
  <c r="O260" i="9"/>
  <c r="P260" i="9"/>
  <c r="Q260" i="9"/>
  <c r="R260" i="9"/>
  <c r="U260" i="9"/>
  <c r="V260" i="9"/>
  <c r="W260" i="9"/>
  <c r="X260" i="9"/>
  <c r="Y260" i="9"/>
  <c r="Z260" i="9"/>
  <c r="AA260" i="9"/>
  <c r="AB260" i="9"/>
  <c r="AC260" i="9"/>
  <c r="AD260" i="9"/>
  <c r="AE260" i="9"/>
  <c r="AF260" i="9"/>
  <c r="AG260" i="9"/>
  <c r="AH260" i="9"/>
  <c r="AI260" i="9"/>
  <c r="AJ260" i="9"/>
  <c r="AK260" i="9"/>
  <c r="AL260" i="9"/>
  <c r="AM260" i="9"/>
  <c r="AN260" i="9"/>
  <c r="AO260" i="9"/>
  <c r="AP260" i="9"/>
  <c r="AQ260" i="9"/>
  <c r="AR260" i="9"/>
  <c r="AS260" i="9"/>
  <c r="AT260" i="9"/>
  <c r="AU260" i="9"/>
  <c r="AV260" i="9"/>
  <c r="AW260" i="9"/>
  <c r="AX260" i="9"/>
  <c r="AY260" i="9"/>
  <c r="AZ260" i="9"/>
  <c r="BA260" i="9"/>
  <c r="BB260" i="9"/>
  <c r="BC260" i="9"/>
  <c r="BD260" i="9"/>
  <c r="BE260" i="9"/>
  <c r="BF260" i="9"/>
  <c r="BG260" i="9"/>
  <c r="BH260" i="9"/>
  <c r="BI260" i="9"/>
  <c r="BJ260" i="9"/>
  <c r="BK260" i="9"/>
  <c r="BL260" i="9"/>
  <c r="BM260" i="9"/>
  <c r="BN260" i="9"/>
  <c r="BO260" i="9"/>
  <c r="BP260" i="9"/>
  <c r="BQ260" i="9"/>
  <c r="BR260" i="9"/>
  <c r="BT260" i="9"/>
  <c r="BU260" i="9"/>
  <c r="BV260" i="9"/>
  <c r="BX260" i="9"/>
  <c r="BY260" i="9"/>
  <c r="BZ260" i="9"/>
  <c r="CA260" i="9"/>
  <c r="CB260" i="9"/>
  <c r="CC260" i="9"/>
  <c r="CD260" i="9"/>
  <c r="CE260" i="9"/>
  <c r="CF260" i="9"/>
  <c r="CG260" i="9"/>
  <c r="CH260" i="9"/>
  <c r="CI260" i="9"/>
  <c r="CJ260" i="9"/>
  <c r="A261" i="9"/>
  <c r="B261" i="9"/>
  <c r="C261" i="9"/>
  <c r="D261" i="9"/>
  <c r="E261" i="9"/>
  <c r="F261" i="9"/>
  <c r="G261" i="9"/>
  <c r="H261" i="9"/>
  <c r="I261" i="9"/>
  <c r="K261" i="9"/>
  <c r="O261" i="9"/>
  <c r="P261" i="9"/>
  <c r="Q261" i="9"/>
  <c r="R261" i="9"/>
  <c r="U261" i="9"/>
  <c r="V261" i="9"/>
  <c r="W261" i="9"/>
  <c r="X261" i="9"/>
  <c r="Y261" i="9"/>
  <c r="Z261" i="9"/>
  <c r="AA261" i="9"/>
  <c r="AB261" i="9"/>
  <c r="AC261" i="9"/>
  <c r="AD261" i="9"/>
  <c r="AE261" i="9"/>
  <c r="AF261" i="9"/>
  <c r="AG261" i="9"/>
  <c r="AH261" i="9"/>
  <c r="AI261" i="9"/>
  <c r="AJ261" i="9"/>
  <c r="AK261" i="9"/>
  <c r="AL261" i="9"/>
  <c r="AM261" i="9"/>
  <c r="AN261" i="9"/>
  <c r="AO261" i="9"/>
  <c r="AP261" i="9"/>
  <c r="AQ261" i="9"/>
  <c r="AR261" i="9"/>
  <c r="AS261" i="9"/>
  <c r="AT261" i="9"/>
  <c r="AU261" i="9"/>
  <c r="AV261" i="9"/>
  <c r="AW261" i="9"/>
  <c r="AX261" i="9"/>
  <c r="AY261" i="9"/>
  <c r="AZ261" i="9"/>
  <c r="BA261" i="9"/>
  <c r="BB261" i="9"/>
  <c r="BC261" i="9"/>
  <c r="BD261" i="9"/>
  <c r="BE261" i="9"/>
  <c r="BF261" i="9"/>
  <c r="BG261" i="9"/>
  <c r="BH261" i="9"/>
  <c r="BI261" i="9"/>
  <c r="BJ261" i="9"/>
  <c r="BK261" i="9"/>
  <c r="BL261" i="9"/>
  <c r="BM261" i="9"/>
  <c r="BN261" i="9"/>
  <c r="BO261" i="9"/>
  <c r="BP261" i="9"/>
  <c r="BQ261" i="9"/>
  <c r="BR261" i="9"/>
  <c r="BT261" i="9"/>
  <c r="BU261" i="9"/>
  <c r="BV261" i="9"/>
  <c r="BX261" i="9"/>
  <c r="BY261" i="9"/>
  <c r="BZ261" i="9"/>
  <c r="CA261" i="9"/>
  <c r="CB261" i="9"/>
  <c r="CC261" i="9"/>
  <c r="CD261" i="9"/>
  <c r="CE261" i="9"/>
  <c r="CF261" i="9"/>
  <c r="CG261" i="9"/>
  <c r="CH261" i="9"/>
  <c r="CI261" i="9"/>
  <c r="CJ261" i="9"/>
  <c r="A262" i="9"/>
  <c r="B262" i="9"/>
  <c r="C262" i="9"/>
  <c r="D262" i="9"/>
  <c r="E262" i="9"/>
  <c r="F262" i="9"/>
  <c r="G262" i="9"/>
  <c r="H262" i="9"/>
  <c r="I262" i="9"/>
  <c r="K262" i="9"/>
  <c r="O262" i="9"/>
  <c r="P262" i="9"/>
  <c r="Q262" i="9"/>
  <c r="R262" i="9"/>
  <c r="U262" i="9"/>
  <c r="V262" i="9"/>
  <c r="W262" i="9"/>
  <c r="X262" i="9"/>
  <c r="Y262" i="9"/>
  <c r="Z262" i="9"/>
  <c r="AA262" i="9"/>
  <c r="AB262" i="9"/>
  <c r="AC262" i="9"/>
  <c r="AD262" i="9"/>
  <c r="AE262" i="9"/>
  <c r="AF262" i="9"/>
  <c r="AG262" i="9"/>
  <c r="AH262" i="9"/>
  <c r="AI262" i="9"/>
  <c r="AJ262" i="9"/>
  <c r="AK262" i="9"/>
  <c r="AL262" i="9"/>
  <c r="AM262" i="9"/>
  <c r="AN262" i="9"/>
  <c r="AO262" i="9"/>
  <c r="AP262" i="9"/>
  <c r="AQ262" i="9"/>
  <c r="AR262" i="9"/>
  <c r="AS262" i="9"/>
  <c r="AT262" i="9"/>
  <c r="AU262" i="9"/>
  <c r="AV262" i="9"/>
  <c r="AW262" i="9"/>
  <c r="AX262" i="9"/>
  <c r="AY262" i="9"/>
  <c r="AZ262" i="9"/>
  <c r="BA262" i="9"/>
  <c r="BB262" i="9"/>
  <c r="BC262" i="9"/>
  <c r="BD262" i="9"/>
  <c r="BE262" i="9"/>
  <c r="BF262" i="9"/>
  <c r="BG262" i="9"/>
  <c r="BH262" i="9"/>
  <c r="BI262" i="9"/>
  <c r="BJ262" i="9"/>
  <c r="BK262" i="9"/>
  <c r="BL262" i="9"/>
  <c r="BM262" i="9"/>
  <c r="BN262" i="9"/>
  <c r="BO262" i="9"/>
  <c r="BP262" i="9"/>
  <c r="BQ262" i="9"/>
  <c r="BR262" i="9"/>
  <c r="BT262" i="9"/>
  <c r="BU262" i="9"/>
  <c r="BV262" i="9"/>
  <c r="BX262" i="9"/>
  <c r="BY262" i="9"/>
  <c r="BZ262" i="9"/>
  <c r="CA262" i="9"/>
  <c r="CB262" i="9"/>
  <c r="CC262" i="9"/>
  <c r="CD262" i="9"/>
  <c r="CE262" i="9"/>
  <c r="CF262" i="9"/>
  <c r="CG262" i="9"/>
  <c r="CH262" i="9"/>
  <c r="CI262" i="9"/>
  <c r="CJ262" i="9"/>
  <c r="A263" i="9"/>
  <c r="B263" i="9"/>
  <c r="C263" i="9"/>
  <c r="D263" i="9"/>
  <c r="E263" i="9"/>
  <c r="F263" i="9"/>
  <c r="G263" i="9"/>
  <c r="H263" i="9"/>
  <c r="I263" i="9"/>
  <c r="K263" i="9"/>
  <c r="O263" i="9"/>
  <c r="P263" i="9"/>
  <c r="Q263" i="9"/>
  <c r="R263" i="9"/>
  <c r="U263" i="9"/>
  <c r="V263" i="9"/>
  <c r="W263" i="9"/>
  <c r="X263" i="9"/>
  <c r="Y263" i="9"/>
  <c r="Z263" i="9"/>
  <c r="AA263" i="9"/>
  <c r="AB263" i="9"/>
  <c r="AC263" i="9"/>
  <c r="AD263" i="9"/>
  <c r="AE263" i="9"/>
  <c r="AF263" i="9"/>
  <c r="AG263" i="9"/>
  <c r="AH263" i="9"/>
  <c r="AI263" i="9"/>
  <c r="AJ263" i="9"/>
  <c r="AK263" i="9"/>
  <c r="AL263" i="9"/>
  <c r="AM263" i="9"/>
  <c r="AN263" i="9"/>
  <c r="AO263" i="9"/>
  <c r="AP263" i="9"/>
  <c r="AQ263" i="9"/>
  <c r="AR263" i="9"/>
  <c r="AS263" i="9"/>
  <c r="AT263" i="9"/>
  <c r="AU263" i="9"/>
  <c r="AV263" i="9"/>
  <c r="AW263" i="9"/>
  <c r="AX263" i="9"/>
  <c r="AY263" i="9"/>
  <c r="AZ263" i="9"/>
  <c r="BA263" i="9"/>
  <c r="BB263" i="9"/>
  <c r="BC263" i="9"/>
  <c r="BD263" i="9"/>
  <c r="BE263" i="9"/>
  <c r="BF263" i="9"/>
  <c r="BG263" i="9"/>
  <c r="BH263" i="9"/>
  <c r="BI263" i="9"/>
  <c r="BJ263" i="9"/>
  <c r="BK263" i="9"/>
  <c r="BL263" i="9"/>
  <c r="BM263" i="9"/>
  <c r="BN263" i="9"/>
  <c r="BO263" i="9"/>
  <c r="BP263" i="9"/>
  <c r="BQ263" i="9"/>
  <c r="BR263" i="9"/>
  <c r="BT263" i="9"/>
  <c r="BU263" i="9"/>
  <c r="BV263" i="9"/>
  <c r="BX263" i="9"/>
  <c r="BY263" i="9"/>
  <c r="BZ263" i="9"/>
  <c r="CA263" i="9"/>
  <c r="CB263" i="9"/>
  <c r="CC263" i="9"/>
  <c r="CD263" i="9"/>
  <c r="CE263" i="9"/>
  <c r="CF263" i="9"/>
  <c r="CG263" i="9"/>
  <c r="CH263" i="9"/>
  <c r="CI263" i="9"/>
  <c r="CJ263" i="9"/>
  <c r="A264" i="9"/>
  <c r="B264" i="9"/>
  <c r="C264" i="9"/>
  <c r="D264" i="9"/>
  <c r="E264" i="9"/>
  <c r="F264" i="9"/>
  <c r="G264" i="9"/>
  <c r="H264" i="9"/>
  <c r="I264" i="9"/>
  <c r="K264" i="9"/>
  <c r="O264" i="9"/>
  <c r="P264" i="9"/>
  <c r="Q264" i="9"/>
  <c r="R264" i="9"/>
  <c r="U264" i="9"/>
  <c r="V264" i="9"/>
  <c r="W264" i="9"/>
  <c r="X264" i="9"/>
  <c r="Y264" i="9"/>
  <c r="Z264" i="9"/>
  <c r="AA264" i="9"/>
  <c r="AB264" i="9"/>
  <c r="AC264" i="9"/>
  <c r="AD264" i="9"/>
  <c r="AE264" i="9"/>
  <c r="AF264" i="9"/>
  <c r="AG264" i="9"/>
  <c r="AH264" i="9"/>
  <c r="AI264" i="9"/>
  <c r="AJ264" i="9"/>
  <c r="AK264" i="9"/>
  <c r="AL264" i="9"/>
  <c r="AM264" i="9"/>
  <c r="AN264" i="9"/>
  <c r="AO264" i="9"/>
  <c r="AP264" i="9"/>
  <c r="AQ264" i="9"/>
  <c r="AR264" i="9"/>
  <c r="AS264" i="9"/>
  <c r="AT264" i="9"/>
  <c r="AU264" i="9"/>
  <c r="AV264" i="9"/>
  <c r="AW264" i="9"/>
  <c r="AX264" i="9"/>
  <c r="AY264" i="9"/>
  <c r="AZ264" i="9"/>
  <c r="BA264" i="9"/>
  <c r="BB264" i="9"/>
  <c r="BC264" i="9"/>
  <c r="BD264" i="9"/>
  <c r="BE264" i="9"/>
  <c r="BF264" i="9"/>
  <c r="BG264" i="9"/>
  <c r="BH264" i="9"/>
  <c r="BI264" i="9"/>
  <c r="BJ264" i="9"/>
  <c r="BK264" i="9"/>
  <c r="BL264" i="9"/>
  <c r="BM264" i="9"/>
  <c r="BN264" i="9"/>
  <c r="BO264" i="9"/>
  <c r="BP264" i="9"/>
  <c r="BQ264" i="9"/>
  <c r="BR264" i="9"/>
  <c r="BT264" i="9"/>
  <c r="BU264" i="9"/>
  <c r="BV264" i="9"/>
  <c r="BX264" i="9"/>
  <c r="BY264" i="9"/>
  <c r="BZ264" i="9"/>
  <c r="CA264" i="9"/>
  <c r="CB264" i="9"/>
  <c r="CC264" i="9"/>
  <c r="CD264" i="9"/>
  <c r="CE264" i="9"/>
  <c r="CF264" i="9"/>
  <c r="CG264" i="9"/>
  <c r="CH264" i="9"/>
  <c r="CI264" i="9"/>
  <c r="CJ264" i="9"/>
  <c r="A265" i="9"/>
  <c r="B265" i="9"/>
  <c r="C265" i="9"/>
  <c r="D265" i="9"/>
  <c r="E265" i="9"/>
  <c r="F265" i="9"/>
  <c r="G265" i="9"/>
  <c r="H265" i="9"/>
  <c r="I265" i="9"/>
  <c r="K265" i="9"/>
  <c r="O265" i="9"/>
  <c r="P265" i="9"/>
  <c r="Q265" i="9"/>
  <c r="R265" i="9"/>
  <c r="U265" i="9"/>
  <c r="V265" i="9"/>
  <c r="W265" i="9"/>
  <c r="X265" i="9"/>
  <c r="Y265" i="9"/>
  <c r="Z265" i="9"/>
  <c r="AA265" i="9"/>
  <c r="AB265" i="9"/>
  <c r="AC265" i="9"/>
  <c r="AD265" i="9"/>
  <c r="AE265" i="9"/>
  <c r="AF265" i="9"/>
  <c r="AG265" i="9"/>
  <c r="AH265" i="9"/>
  <c r="AI265" i="9"/>
  <c r="AJ265" i="9"/>
  <c r="AK265" i="9"/>
  <c r="AL265" i="9"/>
  <c r="AM265" i="9"/>
  <c r="AN265" i="9"/>
  <c r="AO265" i="9"/>
  <c r="AP265" i="9"/>
  <c r="AQ265" i="9"/>
  <c r="AR265" i="9"/>
  <c r="AS265" i="9"/>
  <c r="AT265" i="9"/>
  <c r="AU265" i="9"/>
  <c r="AV265" i="9"/>
  <c r="AW265" i="9"/>
  <c r="AX265" i="9"/>
  <c r="AY265" i="9"/>
  <c r="AZ265" i="9"/>
  <c r="BA265" i="9"/>
  <c r="BB265" i="9"/>
  <c r="BC265" i="9"/>
  <c r="BD265" i="9"/>
  <c r="BE265" i="9"/>
  <c r="BF265" i="9"/>
  <c r="BG265" i="9"/>
  <c r="BH265" i="9"/>
  <c r="BI265" i="9"/>
  <c r="BJ265" i="9"/>
  <c r="BK265" i="9"/>
  <c r="BL265" i="9"/>
  <c r="BM265" i="9"/>
  <c r="BN265" i="9"/>
  <c r="BO265" i="9"/>
  <c r="BP265" i="9"/>
  <c r="BQ265" i="9"/>
  <c r="BR265" i="9"/>
  <c r="BT265" i="9"/>
  <c r="BU265" i="9"/>
  <c r="BV265" i="9"/>
  <c r="BX265" i="9"/>
  <c r="BY265" i="9"/>
  <c r="BZ265" i="9"/>
  <c r="CA265" i="9"/>
  <c r="CB265" i="9"/>
  <c r="CC265" i="9"/>
  <c r="CD265" i="9"/>
  <c r="CE265" i="9"/>
  <c r="CF265" i="9"/>
  <c r="CG265" i="9"/>
  <c r="CH265" i="9"/>
  <c r="CI265" i="9"/>
  <c r="CJ265" i="9"/>
  <c r="A266" i="9"/>
  <c r="B266" i="9"/>
  <c r="C266" i="9"/>
  <c r="D266" i="9"/>
  <c r="E266" i="9"/>
  <c r="F266" i="9"/>
  <c r="G266" i="9"/>
  <c r="H266" i="9"/>
  <c r="I266" i="9"/>
  <c r="K266" i="9"/>
  <c r="O266" i="9"/>
  <c r="P266" i="9"/>
  <c r="Q266" i="9"/>
  <c r="R266" i="9"/>
  <c r="U266" i="9"/>
  <c r="V266" i="9"/>
  <c r="W266" i="9"/>
  <c r="X266" i="9"/>
  <c r="Y266" i="9"/>
  <c r="Z266" i="9"/>
  <c r="AA266" i="9"/>
  <c r="AB266" i="9"/>
  <c r="AC266" i="9"/>
  <c r="AD266" i="9"/>
  <c r="AE266" i="9"/>
  <c r="AF266" i="9"/>
  <c r="AG266" i="9"/>
  <c r="AH266" i="9"/>
  <c r="AI266" i="9"/>
  <c r="AJ266" i="9"/>
  <c r="AK266" i="9"/>
  <c r="AL266" i="9"/>
  <c r="AM266" i="9"/>
  <c r="AN266" i="9"/>
  <c r="AO266" i="9"/>
  <c r="AP266" i="9"/>
  <c r="AQ266" i="9"/>
  <c r="AR266" i="9"/>
  <c r="AS266" i="9"/>
  <c r="AT266" i="9"/>
  <c r="AU266" i="9"/>
  <c r="AV266" i="9"/>
  <c r="AW266" i="9"/>
  <c r="AX266" i="9"/>
  <c r="AY266" i="9"/>
  <c r="AZ266" i="9"/>
  <c r="BA266" i="9"/>
  <c r="BB266" i="9"/>
  <c r="BC266" i="9"/>
  <c r="BD266" i="9"/>
  <c r="BE266" i="9"/>
  <c r="BF266" i="9"/>
  <c r="BG266" i="9"/>
  <c r="BH266" i="9"/>
  <c r="BI266" i="9"/>
  <c r="BJ266" i="9"/>
  <c r="BK266" i="9"/>
  <c r="BL266" i="9"/>
  <c r="BM266" i="9"/>
  <c r="BN266" i="9"/>
  <c r="BO266" i="9"/>
  <c r="BP266" i="9"/>
  <c r="BQ266" i="9"/>
  <c r="BR266" i="9"/>
  <c r="BT266" i="9"/>
  <c r="BU266" i="9"/>
  <c r="BV266" i="9"/>
  <c r="BX266" i="9"/>
  <c r="BY266" i="9"/>
  <c r="BZ266" i="9"/>
  <c r="CA266" i="9"/>
  <c r="CB266" i="9"/>
  <c r="CC266" i="9"/>
  <c r="CD266" i="9"/>
  <c r="CE266" i="9"/>
  <c r="CF266" i="9"/>
  <c r="CG266" i="9"/>
  <c r="CH266" i="9"/>
  <c r="CI266" i="9"/>
  <c r="CJ266" i="9"/>
  <c r="A267" i="9"/>
  <c r="B267" i="9"/>
  <c r="C267" i="9"/>
  <c r="D267" i="9"/>
  <c r="E267" i="9"/>
  <c r="F267" i="9"/>
  <c r="G267" i="9"/>
  <c r="H267" i="9"/>
  <c r="I267" i="9"/>
  <c r="K267" i="9"/>
  <c r="O267" i="9"/>
  <c r="P267" i="9"/>
  <c r="Q267" i="9"/>
  <c r="R267" i="9"/>
  <c r="U267" i="9"/>
  <c r="V267" i="9"/>
  <c r="W267" i="9"/>
  <c r="X267" i="9"/>
  <c r="Y267" i="9"/>
  <c r="Z267" i="9"/>
  <c r="AA267" i="9"/>
  <c r="AB267" i="9"/>
  <c r="AC267" i="9"/>
  <c r="AD267" i="9"/>
  <c r="AE267" i="9"/>
  <c r="AF267" i="9"/>
  <c r="AG267" i="9"/>
  <c r="AH267" i="9"/>
  <c r="AI267" i="9"/>
  <c r="AJ267" i="9"/>
  <c r="AK267" i="9"/>
  <c r="AL267" i="9"/>
  <c r="AM267" i="9"/>
  <c r="AN267" i="9"/>
  <c r="AO267" i="9"/>
  <c r="AP267" i="9"/>
  <c r="AQ267" i="9"/>
  <c r="AR267" i="9"/>
  <c r="AS267" i="9"/>
  <c r="AT267" i="9"/>
  <c r="AU267" i="9"/>
  <c r="AV267" i="9"/>
  <c r="AW267" i="9"/>
  <c r="AX267" i="9"/>
  <c r="AY267" i="9"/>
  <c r="AZ267" i="9"/>
  <c r="BA267" i="9"/>
  <c r="BB267" i="9"/>
  <c r="BC267" i="9"/>
  <c r="BD267" i="9"/>
  <c r="BE267" i="9"/>
  <c r="BF267" i="9"/>
  <c r="BG267" i="9"/>
  <c r="BH267" i="9"/>
  <c r="BI267" i="9"/>
  <c r="BJ267" i="9"/>
  <c r="BK267" i="9"/>
  <c r="BL267" i="9"/>
  <c r="BM267" i="9"/>
  <c r="BN267" i="9"/>
  <c r="BO267" i="9"/>
  <c r="BP267" i="9"/>
  <c r="BQ267" i="9"/>
  <c r="BR267" i="9"/>
  <c r="BT267" i="9"/>
  <c r="BU267" i="9"/>
  <c r="BV267" i="9"/>
  <c r="BX267" i="9"/>
  <c r="BY267" i="9"/>
  <c r="BZ267" i="9"/>
  <c r="CA267" i="9"/>
  <c r="CB267" i="9"/>
  <c r="CC267" i="9"/>
  <c r="CD267" i="9"/>
  <c r="CE267" i="9"/>
  <c r="CF267" i="9"/>
  <c r="CG267" i="9"/>
  <c r="CH267" i="9"/>
  <c r="CI267" i="9"/>
  <c r="CJ267" i="9"/>
  <c r="A268" i="9"/>
  <c r="B268" i="9"/>
  <c r="C268" i="9"/>
  <c r="D268" i="9"/>
  <c r="E268" i="9"/>
  <c r="F268" i="9"/>
  <c r="G268" i="9"/>
  <c r="H268" i="9"/>
  <c r="I268" i="9"/>
  <c r="K268" i="9"/>
  <c r="O268" i="9"/>
  <c r="P268" i="9"/>
  <c r="Q268" i="9"/>
  <c r="R268" i="9"/>
  <c r="U268" i="9"/>
  <c r="V268" i="9"/>
  <c r="W268" i="9"/>
  <c r="X268" i="9"/>
  <c r="Y268" i="9"/>
  <c r="Z268" i="9"/>
  <c r="AA268" i="9"/>
  <c r="AB268" i="9"/>
  <c r="AC268" i="9"/>
  <c r="AD268" i="9"/>
  <c r="AE268" i="9"/>
  <c r="AF268" i="9"/>
  <c r="AG268" i="9"/>
  <c r="AH268" i="9"/>
  <c r="AI268" i="9"/>
  <c r="AJ268" i="9"/>
  <c r="AK268" i="9"/>
  <c r="AL268" i="9"/>
  <c r="AM268" i="9"/>
  <c r="AN268" i="9"/>
  <c r="AO268" i="9"/>
  <c r="AP268" i="9"/>
  <c r="AQ268" i="9"/>
  <c r="AR268" i="9"/>
  <c r="AS268" i="9"/>
  <c r="AT268" i="9"/>
  <c r="AU268" i="9"/>
  <c r="AV268" i="9"/>
  <c r="AW268" i="9"/>
  <c r="AX268" i="9"/>
  <c r="AY268" i="9"/>
  <c r="AZ268" i="9"/>
  <c r="BA268" i="9"/>
  <c r="BB268" i="9"/>
  <c r="BC268" i="9"/>
  <c r="BD268" i="9"/>
  <c r="BE268" i="9"/>
  <c r="BF268" i="9"/>
  <c r="BG268" i="9"/>
  <c r="BH268" i="9"/>
  <c r="BI268" i="9"/>
  <c r="BJ268" i="9"/>
  <c r="BK268" i="9"/>
  <c r="BL268" i="9"/>
  <c r="BM268" i="9"/>
  <c r="BN268" i="9"/>
  <c r="BO268" i="9"/>
  <c r="BP268" i="9"/>
  <c r="BQ268" i="9"/>
  <c r="BR268" i="9"/>
  <c r="BT268" i="9"/>
  <c r="BU268" i="9"/>
  <c r="BV268" i="9"/>
  <c r="BX268" i="9"/>
  <c r="BY268" i="9"/>
  <c r="BZ268" i="9"/>
  <c r="CA268" i="9"/>
  <c r="CB268" i="9"/>
  <c r="CC268" i="9"/>
  <c r="CD268" i="9"/>
  <c r="CE268" i="9"/>
  <c r="CF268" i="9"/>
  <c r="CG268" i="9"/>
  <c r="CH268" i="9"/>
  <c r="CI268" i="9"/>
  <c r="CJ268" i="9"/>
  <c r="A269" i="9"/>
  <c r="B269" i="9"/>
  <c r="C269" i="9"/>
  <c r="D269" i="9"/>
  <c r="E269" i="9"/>
  <c r="F269" i="9"/>
  <c r="G269" i="9"/>
  <c r="H269" i="9"/>
  <c r="I269" i="9"/>
  <c r="K269" i="9"/>
  <c r="O269" i="9"/>
  <c r="P269" i="9"/>
  <c r="Q269" i="9"/>
  <c r="R269" i="9"/>
  <c r="U269" i="9"/>
  <c r="V269" i="9"/>
  <c r="W269" i="9"/>
  <c r="X269" i="9"/>
  <c r="Y269" i="9"/>
  <c r="Z269" i="9"/>
  <c r="AA269" i="9"/>
  <c r="AB269" i="9"/>
  <c r="AC269" i="9"/>
  <c r="AD269" i="9"/>
  <c r="AE269" i="9"/>
  <c r="AF269" i="9"/>
  <c r="AG269" i="9"/>
  <c r="AH269" i="9"/>
  <c r="AI269" i="9"/>
  <c r="AJ269" i="9"/>
  <c r="AK269" i="9"/>
  <c r="AL269" i="9"/>
  <c r="AM269" i="9"/>
  <c r="AN269" i="9"/>
  <c r="AO269" i="9"/>
  <c r="AP269" i="9"/>
  <c r="AQ269" i="9"/>
  <c r="AR269" i="9"/>
  <c r="AS269" i="9"/>
  <c r="AT269" i="9"/>
  <c r="AU269" i="9"/>
  <c r="AV269" i="9"/>
  <c r="AW269" i="9"/>
  <c r="AX269" i="9"/>
  <c r="AY269" i="9"/>
  <c r="AZ269" i="9"/>
  <c r="BA269" i="9"/>
  <c r="BB269" i="9"/>
  <c r="BC269" i="9"/>
  <c r="BD269" i="9"/>
  <c r="BE269" i="9"/>
  <c r="BF269" i="9"/>
  <c r="BG269" i="9"/>
  <c r="BH269" i="9"/>
  <c r="BI269" i="9"/>
  <c r="BJ269" i="9"/>
  <c r="BK269" i="9"/>
  <c r="BL269" i="9"/>
  <c r="BM269" i="9"/>
  <c r="BN269" i="9"/>
  <c r="BO269" i="9"/>
  <c r="BP269" i="9"/>
  <c r="BQ269" i="9"/>
  <c r="BR269" i="9"/>
  <c r="BT269" i="9"/>
  <c r="BU269" i="9"/>
  <c r="BV269" i="9"/>
  <c r="BX269" i="9"/>
  <c r="BY269" i="9"/>
  <c r="BZ269" i="9"/>
  <c r="CA269" i="9"/>
  <c r="CB269" i="9"/>
  <c r="CC269" i="9"/>
  <c r="CD269" i="9"/>
  <c r="CE269" i="9"/>
  <c r="CF269" i="9"/>
  <c r="CG269" i="9"/>
  <c r="CH269" i="9"/>
  <c r="CI269" i="9"/>
  <c r="CJ269" i="9"/>
  <c r="A270" i="9"/>
  <c r="B270" i="9"/>
  <c r="C270" i="9"/>
  <c r="D270" i="9"/>
  <c r="E270" i="9"/>
  <c r="F270" i="9"/>
  <c r="G270" i="9"/>
  <c r="H270" i="9"/>
  <c r="I270" i="9"/>
  <c r="K270" i="9"/>
  <c r="O270" i="9"/>
  <c r="P270" i="9"/>
  <c r="Q270" i="9"/>
  <c r="R270" i="9"/>
  <c r="U270" i="9"/>
  <c r="V270" i="9"/>
  <c r="W270" i="9"/>
  <c r="X270" i="9"/>
  <c r="Y270" i="9"/>
  <c r="Z270" i="9"/>
  <c r="AA270" i="9"/>
  <c r="AB270" i="9"/>
  <c r="AC270" i="9"/>
  <c r="AD270" i="9"/>
  <c r="AE270" i="9"/>
  <c r="AF270" i="9"/>
  <c r="AG270" i="9"/>
  <c r="AH270" i="9"/>
  <c r="AI270" i="9"/>
  <c r="AJ270" i="9"/>
  <c r="AK270" i="9"/>
  <c r="AL270" i="9"/>
  <c r="AM270" i="9"/>
  <c r="AN270" i="9"/>
  <c r="AO270" i="9"/>
  <c r="AP270" i="9"/>
  <c r="AQ270" i="9"/>
  <c r="AR270" i="9"/>
  <c r="AS270" i="9"/>
  <c r="AT270" i="9"/>
  <c r="AU270" i="9"/>
  <c r="AV270" i="9"/>
  <c r="AW270" i="9"/>
  <c r="AX270" i="9"/>
  <c r="AY270" i="9"/>
  <c r="AZ270" i="9"/>
  <c r="BA270" i="9"/>
  <c r="BB270" i="9"/>
  <c r="BC270" i="9"/>
  <c r="BD270" i="9"/>
  <c r="BE270" i="9"/>
  <c r="BF270" i="9"/>
  <c r="BG270" i="9"/>
  <c r="BH270" i="9"/>
  <c r="BI270" i="9"/>
  <c r="BJ270" i="9"/>
  <c r="BK270" i="9"/>
  <c r="BL270" i="9"/>
  <c r="BM270" i="9"/>
  <c r="BN270" i="9"/>
  <c r="BO270" i="9"/>
  <c r="BP270" i="9"/>
  <c r="BQ270" i="9"/>
  <c r="BR270" i="9"/>
  <c r="BT270" i="9"/>
  <c r="BU270" i="9"/>
  <c r="BV270" i="9"/>
  <c r="BX270" i="9"/>
  <c r="BY270" i="9"/>
  <c r="BZ270" i="9"/>
  <c r="CA270" i="9"/>
  <c r="CB270" i="9"/>
  <c r="CC270" i="9"/>
  <c r="CD270" i="9"/>
  <c r="CE270" i="9"/>
  <c r="CF270" i="9"/>
  <c r="CG270" i="9"/>
  <c r="CH270" i="9"/>
  <c r="CI270" i="9"/>
  <c r="CJ270" i="9"/>
  <c r="A271" i="9"/>
  <c r="B271" i="9"/>
  <c r="C271" i="9"/>
  <c r="D271" i="9"/>
  <c r="E271" i="9"/>
  <c r="F271" i="9"/>
  <c r="G271" i="9"/>
  <c r="H271" i="9"/>
  <c r="I271" i="9"/>
  <c r="K271" i="9"/>
  <c r="O271" i="9"/>
  <c r="P271" i="9"/>
  <c r="Q271" i="9"/>
  <c r="R271" i="9"/>
  <c r="U271" i="9"/>
  <c r="V271" i="9"/>
  <c r="W271" i="9"/>
  <c r="X271" i="9"/>
  <c r="Y271" i="9"/>
  <c r="Z271" i="9"/>
  <c r="AA271" i="9"/>
  <c r="AB271" i="9"/>
  <c r="AC271" i="9"/>
  <c r="AD271" i="9"/>
  <c r="AE271" i="9"/>
  <c r="AF271" i="9"/>
  <c r="AG271" i="9"/>
  <c r="AH271" i="9"/>
  <c r="AI271" i="9"/>
  <c r="AJ271" i="9"/>
  <c r="AK271" i="9"/>
  <c r="AL271" i="9"/>
  <c r="AM271" i="9"/>
  <c r="AN271" i="9"/>
  <c r="AO271" i="9"/>
  <c r="AP271" i="9"/>
  <c r="AQ271" i="9"/>
  <c r="AR271" i="9"/>
  <c r="AS271" i="9"/>
  <c r="AT271" i="9"/>
  <c r="AU271" i="9"/>
  <c r="AV271" i="9"/>
  <c r="AW271" i="9"/>
  <c r="AX271" i="9"/>
  <c r="AY271" i="9"/>
  <c r="AZ271" i="9"/>
  <c r="BA271" i="9"/>
  <c r="BB271" i="9"/>
  <c r="BC271" i="9"/>
  <c r="BD271" i="9"/>
  <c r="BE271" i="9"/>
  <c r="BF271" i="9"/>
  <c r="BG271" i="9"/>
  <c r="BH271" i="9"/>
  <c r="BI271" i="9"/>
  <c r="BJ271" i="9"/>
  <c r="BK271" i="9"/>
  <c r="BL271" i="9"/>
  <c r="BM271" i="9"/>
  <c r="BN271" i="9"/>
  <c r="BO271" i="9"/>
  <c r="BP271" i="9"/>
  <c r="BQ271" i="9"/>
  <c r="BR271" i="9"/>
  <c r="BT271" i="9"/>
  <c r="BU271" i="9"/>
  <c r="BV271" i="9"/>
  <c r="BX271" i="9"/>
  <c r="BY271" i="9"/>
  <c r="BZ271" i="9"/>
  <c r="CA271" i="9"/>
  <c r="CB271" i="9"/>
  <c r="CC271" i="9"/>
  <c r="CD271" i="9"/>
  <c r="CE271" i="9"/>
  <c r="CF271" i="9"/>
  <c r="CG271" i="9"/>
  <c r="CH271" i="9"/>
  <c r="CI271" i="9"/>
  <c r="CJ271" i="9"/>
  <c r="A272" i="9"/>
  <c r="B272" i="9"/>
  <c r="C272" i="9"/>
  <c r="D272" i="9"/>
  <c r="E272" i="9"/>
  <c r="F272" i="9"/>
  <c r="G272" i="9"/>
  <c r="H272" i="9"/>
  <c r="I272" i="9"/>
  <c r="K272" i="9"/>
  <c r="O272" i="9"/>
  <c r="P272" i="9"/>
  <c r="Q272" i="9"/>
  <c r="R272" i="9"/>
  <c r="U272" i="9"/>
  <c r="V272" i="9"/>
  <c r="W272" i="9"/>
  <c r="X272" i="9"/>
  <c r="Y272" i="9"/>
  <c r="Z272" i="9"/>
  <c r="AA272" i="9"/>
  <c r="AB272" i="9"/>
  <c r="AC272" i="9"/>
  <c r="AD272" i="9"/>
  <c r="AE272" i="9"/>
  <c r="AF272" i="9"/>
  <c r="AG272" i="9"/>
  <c r="AH272" i="9"/>
  <c r="AI272" i="9"/>
  <c r="AJ272" i="9"/>
  <c r="AK272" i="9"/>
  <c r="AL272" i="9"/>
  <c r="AM272" i="9"/>
  <c r="AN272" i="9"/>
  <c r="AO272" i="9"/>
  <c r="AP272" i="9"/>
  <c r="AQ272" i="9"/>
  <c r="AR272" i="9"/>
  <c r="AS272" i="9"/>
  <c r="AT272" i="9"/>
  <c r="AU272" i="9"/>
  <c r="AV272" i="9"/>
  <c r="AW272" i="9"/>
  <c r="AX272" i="9"/>
  <c r="AY272" i="9"/>
  <c r="AZ272" i="9"/>
  <c r="BA272" i="9"/>
  <c r="BB272" i="9"/>
  <c r="BC272" i="9"/>
  <c r="BD272" i="9"/>
  <c r="BE272" i="9"/>
  <c r="BF272" i="9"/>
  <c r="BG272" i="9"/>
  <c r="BH272" i="9"/>
  <c r="BI272" i="9"/>
  <c r="BJ272" i="9"/>
  <c r="BK272" i="9"/>
  <c r="BL272" i="9"/>
  <c r="BM272" i="9"/>
  <c r="BN272" i="9"/>
  <c r="BO272" i="9"/>
  <c r="BP272" i="9"/>
  <c r="BQ272" i="9"/>
  <c r="BR272" i="9"/>
  <c r="BT272" i="9"/>
  <c r="BU272" i="9"/>
  <c r="BV272" i="9"/>
  <c r="BX272" i="9"/>
  <c r="BY272" i="9"/>
  <c r="BZ272" i="9"/>
  <c r="CA272" i="9"/>
  <c r="CB272" i="9"/>
  <c r="CC272" i="9"/>
  <c r="CD272" i="9"/>
  <c r="CE272" i="9"/>
  <c r="CF272" i="9"/>
  <c r="CG272" i="9"/>
  <c r="CH272" i="9"/>
  <c r="CI272" i="9"/>
  <c r="CJ272" i="9"/>
  <c r="A273" i="9"/>
  <c r="B273" i="9"/>
  <c r="C273" i="9"/>
  <c r="D273" i="9"/>
  <c r="E273" i="9"/>
  <c r="F273" i="9"/>
  <c r="G273" i="9"/>
  <c r="H273" i="9"/>
  <c r="I273" i="9"/>
  <c r="K273" i="9"/>
  <c r="O273" i="9"/>
  <c r="P273" i="9"/>
  <c r="Q273" i="9"/>
  <c r="R273" i="9"/>
  <c r="U273" i="9"/>
  <c r="V273" i="9"/>
  <c r="W273" i="9"/>
  <c r="X273" i="9"/>
  <c r="Y273" i="9"/>
  <c r="Z273" i="9"/>
  <c r="AA273" i="9"/>
  <c r="AB273" i="9"/>
  <c r="AC273" i="9"/>
  <c r="AD273" i="9"/>
  <c r="AE273" i="9"/>
  <c r="AF273" i="9"/>
  <c r="AG273" i="9"/>
  <c r="AH273" i="9"/>
  <c r="AI273" i="9"/>
  <c r="AJ273" i="9"/>
  <c r="AK273" i="9"/>
  <c r="AL273" i="9"/>
  <c r="AM273" i="9"/>
  <c r="AN273" i="9"/>
  <c r="AO273" i="9"/>
  <c r="AP273" i="9"/>
  <c r="AQ273" i="9"/>
  <c r="AR273" i="9"/>
  <c r="AS273" i="9"/>
  <c r="AT273" i="9"/>
  <c r="AU273" i="9"/>
  <c r="AV273" i="9"/>
  <c r="AW273" i="9"/>
  <c r="AX273" i="9"/>
  <c r="AY273" i="9"/>
  <c r="AZ273" i="9"/>
  <c r="BA273" i="9"/>
  <c r="BB273" i="9"/>
  <c r="BC273" i="9"/>
  <c r="BD273" i="9"/>
  <c r="BE273" i="9"/>
  <c r="BF273" i="9"/>
  <c r="BG273" i="9"/>
  <c r="BH273" i="9"/>
  <c r="BI273" i="9"/>
  <c r="BJ273" i="9"/>
  <c r="BK273" i="9"/>
  <c r="BL273" i="9"/>
  <c r="BM273" i="9"/>
  <c r="BN273" i="9"/>
  <c r="BO273" i="9"/>
  <c r="BP273" i="9"/>
  <c r="BQ273" i="9"/>
  <c r="BR273" i="9"/>
  <c r="BT273" i="9"/>
  <c r="BU273" i="9"/>
  <c r="BV273" i="9"/>
  <c r="BX273" i="9"/>
  <c r="BY273" i="9"/>
  <c r="BZ273" i="9"/>
  <c r="CA273" i="9"/>
  <c r="CB273" i="9"/>
  <c r="CC273" i="9"/>
  <c r="CD273" i="9"/>
  <c r="CE273" i="9"/>
  <c r="CF273" i="9"/>
  <c r="CG273" i="9"/>
  <c r="CH273" i="9"/>
  <c r="CI273" i="9"/>
  <c r="CJ273" i="9"/>
  <c r="A274" i="9"/>
  <c r="B274" i="9"/>
  <c r="C274" i="9"/>
  <c r="D274" i="9"/>
  <c r="E274" i="9"/>
  <c r="F274" i="9"/>
  <c r="G274" i="9"/>
  <c r="H274" i="9"/>
  <c r="I274" i="9"/>
  <c r="K274" i="9"/>
  <c r="O274" i="9"/>
  <c r="P274" i="9"/>
  <c r="Q274" i="9"/>
  <c r="R274" i="9"/>
  <c r="U274" i="9"/>
  <c r="V274" i="9"/>
  <c r="W274" i="9"/>
  <c r="X274" i="9"/>
  <c r="Y274" i="9"/>
  <c r="Z274" i="9"/>
  <c r="AA274" i="9"/>
  <c r="AB274" i="9"/>
  <c r="AC274" i="9"/>
  <c r="AD274" i="9"/>
  <c r="AE274" i="9"/>
  <c r="AF274" i="9"/>
  <c r="AG274" i="9"/>
  <c r="AH274" i="9"/>
  <c r="AI274" i="9"/>
  <c r="AJ274" i="9"/>
  <c r="AK274" i="9"/>
  <c r="AL274" i="9"/>
  <c r="AM274" i="9"/>
  <c r="AN274" i="9"/>
  <c r="AO274" i="9"/>
  <c r="AP274" i="9"/>
  <c r="AQ274" i="9"/>
  <c r="AR274" i="9"/>
  <c r="AS274" i="9"/>
  <c r="AT274" i="9"/>
  <c r="AU274" i="9"/>
  <c r="AV274" i="9"/>
  <c r="AW274" i="9"/>
  <c r="AX274" i="9"/>
  <c r="AY274" i="9"/>
  <c r="AZ274" i="9"/>
  <c r="BA274" i="9"/>
  <c r="BB274" i="9"/>
  <c r="BC274" i="9"/>
  <c r="BD274" i="9"/>
  <c r="BE274" i="9"/>
  <c r="BF274" i="9"/>
  <c r="BG274" i="9"/>
  <c r="BH274" i="9"/>
  <c r="BI274" i="9"/>
  <c r="BJ274" i="9"/>
  <c r="BK274" i="9"/>
  <c r="BL274" i="9"/>
  <c r="BM274" i="9"/>
  <c r="BN274" i="9"/>
  <c r="BO274" i="9"/>
  <c r="BP274" i="9"/>
  <c r="BQ274" i="9"/>
  <c r="BR274" i="9"/>
  <c r="BT274" i="9"/>
  <c r="BU274" i="9"/>
  <c r="BV274" i="9"/>
  <c r="BX274" i="9"/>
  <c r="BY274" i="9"/>
  <c r="BZ274" i="9"/>
  <c r="CA274" i="9"/>
  <c r="CB274" i="9"/>
  <c r="CC274" i="9"/>
  <c r="CD274" i="9"/>
  <c r="CE274" i="9"/>
  <c r="CF274" i="9"/>
  <c r="CG274" i="9"/>
  <c r="CH274" i="9"/>
  <c r="CI274" i="9"/>
  <c r="CJ274" i="9"/>
  <c r="A275" i="9"/>
  <c r="B275" i="9"/>
  <c r="C275" i="9"/>
  <c r="D275" i="9"/>
  <c r="E275" i="9"/>
  <c r="F275" i="9"/>
  <c r="G275" i="9"/>
  <c r="H275" i="9"/>
  <c r="I275" i="9"/>
  <c r="K275" i="9"/>
  <c r="O275" i="9"/>
  <c r="P275" i="9"/>
  <c r="Q275" i="9"/>
  <c r="R275" i="9"/>
  <c r="U275" i="9"/>
  <c r="V275" i="9"/>
  <c r="W275" i="9"/>
  <c r="X275" i="9"/>
  <c r="Y275" i="9"/>
  <c r="Z275" i="9"/>
  <c r="AA275" i="9"/>
  <c r="AB275" i="9"/>
  <c r="AC275" i="9"/>
  <c r="AD275" i="9"/>
  <c r="AE275" i="9"/>
  <c r="AF275" i="9"/>
  <c r="AG275" i="9"/>
  <c r="AH275" i="9"/>
  <c r="AI275" i="9"/>
  <c r="AJ275" i="9"/>
  <c r="AK275" i="9"/>
  <c r="AL275" i="9"/>
  <c r="AM275" i="9"/>
  <c r="AN275" i="9"/>
  <c r="AO275" i="9"/>
  <c r="AP275" i="9"/>
  <c r="AQ275" i="9"/>
  <c r="AR275" i="9"/>
  <c r="AS275" i="9"/>
  <c r="AT275" i="9"/>
  <c r="AU275" i="9"/>
  <c r="AV275" i="9"/>
  <c r="AW275" i="9"/>
  <c r="AX275" i="9"/>
  <c r="AY275" i="9"/>
  <c r="AZ275" i="9"/>
  <c r="BA275" i="9"/>
  <c r="BB275" i="9"/>
  <c r="BC275" i="9"/>
  <c r="BD275" i="9"/>
  <c r="BE275" i="9"/>
  <c r="BF275" i="9"/>
  <c r="BG275" i="9"/>
  <c r="BH275" i="9"/>
  <c r="BI275" i="9"/>
  <c r="BJ275" i="9"/>
  <c r="BK275" i="9"/>
  <c r="BL275" i="9"/>
  <c r="BM275" i="9"/>
  <c r="BN275" i="9"/>
  <c r="BO275" i="9"/>
  <c r="BP275" i="9"/>
  <c r="BQ275" i="9"/>
  <c r="BR275" i="9"/>
  <c r="BT275" i="9"/>
  <c r="BU275" i="9"/>
  <c r="BV275" i="9"/>
  <c r="BX275" i="9"/>
  <c r="BY275" i="9"/>
  <c r="BZ275" i="9"/>
  <c r="CA275" i="9"/>
  <c r="CB275" i="9"/>
  <c r="CC275" i="9"/>
  <c r="CD275" i="9"/>
  <c r="CE275" i="9"/>
  <c r="CF275" i="9"/>
  <c r="CG275" i="9"/>
  <c r="CH275" i="9"/>
  <c r="CI275" i="9"/>
  <c r="CJ275" i="9"/>
  <c r="A276" i="9"/>
  <c r="B276" i="9"/>
  <c r="C276" i="9"/>
  <c r="D276" i="9"/>
  <c r="E276" i="9"/>
  <c r="F276" i="9"/>
  <c r="G276" i="9"/>
  <c r="H276" i="9"/>
  <c r="I276" i="9"/>
  <c r="K276" i="9"/>
  <c r="O276" i="9"/>
  <c r="P276" i="9"/>
  <c r="Q276" i="9"/>
  <c r="R276" i="9"/>
  <c r="U276" i="9"/>
  <c r="V276" i="9"/>
  <c r="W276" i="9"/>
  <c r="X276" i="9"/>
  <c r="Y276" i="9"/>
  <c r="Z276" i="9"/>
  <c r="AA276" i="9"/>
  <c r="AB276" i="9"/>
  <c r="AC276" i="9"/>
  <c r="AD276" i="9"/>
  <c r="AE276" i="9"/>
  <c r="AF276" i="9"/>
  <c r="AG276" i="9"/>
  <c r="AH276" i="9"/>
  <c r="AI276" i="9"/>
  <c r="AJ276" i="9"/>
  <c r="AK276" i="9"/>
  <c r="AL276" i="9"/>
  <c r="AM276" i="9"/>
  <c r="AN276" i="9"/>
  <c r="AO276" i="9"/>
  <c r="AP276" i="9"/>
  <c r="AQ276" i="9"/>
  <c r="AR276" i="9"/>
  <c r="AS276" i="9"/>
  <c r="AT276" i="9"/>
  <c r="AU276" i="9"/>
  <c r="AV276" i="9"/>
  <c r="AW276" i="9"/>
  <c r="AX276" i="9"/>
  <c r="AY276" i="9"/>
  <c r="AZ276" i="9"/>
  <c r="BA276" i="9"/>
  <c r="BB276" i="9"/>
  <c r="BC276" i="9"/>
  <c r="BD276" i="9"/>
  <c r="BE276" i="9"/>
  <c r="BF276" i="9"/>
  <c r="BG276" i="9"/>
  <c r="BH276" i="9"/>
  <c r="BI276" i="9"/>
  <c r="BJ276" i="9"/>
  <c r="BK276" i="9"/>
  <c r="BL276" i="9"/>
  <c r="BM276" i="9"/>
  <c r="BN276" i="9"/>
  <c r="BO276" i="9"/>
  <c r="BP276" i="9"/>
  <c r="BQ276" i="9"/>
  <c r="BR276" i="9"/>
  <c r="BT276" i="9"/>
  <c r="BU276" i="9"/>
  <c r="BV276" i="9"/>
  <c r="BX276" i="9"/>
  <c r="BY276" i="9"/>
  <c r="BZ276" i="9"/>
  <c r="CA276" i="9"/>
  <c r="CB276" i="9"/>
  <c r="CC276" i="9"/>
  <c r="CD276" i="9"/>
  <c r="CE276" i="9"/>
  <c r="CF276" i="9"/>
  <c r="CG276" i="9"/>
  <c r="CH276" i="9"/>
  <c r="CI276" i="9"/>
  <c r="CJ276" i="9"/>
  <c r="A277" i="9"/>
  <c r="B277" i="9"/>
  <c r="C277" i="9"/>
  <c r="D277" i="9"/>
  <c r="E277" i="9"/>
  <c r="F277" i="9"/>
  <c r="G277" i="9"/>
  <c r="H277" i="9"/>
  <c r="I277" i="9"/>
  <c r="K277" i="9"/>
  <c r="O277" i="9"/>
  <c r="P277" i="9"/>
  <c r="Q277" i="9"/>
  <c r="R277" i="9"/>
  <c r="U277" i="9"/>
  <c r="V277" i="9"/>
  <c r="W277" i="9"/>
  <c r="X277" i="9"/>
  <c r="Y277" i="9"/>
  <c r="Z277" i="9"/>
  <c r="AA277" i="9"/>
  <c r="AB277" i="9"/>
  <c r="AC277" i="9"/>
  <c r="AD277" i="9"/>
  <c r="AE277" i="9"/>
  <c r="AF277" i="9"/>
  <c r="AG277" i="9"/>
  <c r="AH277" i="9"/>
  <c r="AI277" i="9"/>
  <c r="AJ277" i="9"/>
  <c r="AK277" i="9"/>
  <c r="AL277" i="9"/>
  <c r="AM277" i="9"/>
  <c r="AN277" i="9"/>
  <c r="AO277" i="9"/>
  <c r="AP277" i="9"/>
  <c r="AQ277" i="9"/>
  <c r="AR277" i="9"/>
  <c r="AS277" i="9"/>
  <c r="AT277" i="9"/>
  <c r="AU277" i="9"/>
  <c r="AV277" i="9"/>
  <c r="AW277" i="9"/>
  <c r="AX277" i="9"/>
  <c r="AY277" i="9"/>
  <c r="AZ277" i="9"/>
  <c r="BA277" i="9"/>
  <c r="BB277" i="9"/>
  <c r="BC277" i="9"/>
  <c r="BD277" i="9"/>
  <c r="BE277" i="9"/>
  <c r="BF277" i="9"/>
  <c r="BG277" i="9"/>
  <c r="BH277" i="9"/>
  <c r="BI277" i="9"/>
  <c r="BJ277" i="9"/>
  <c r="BK277" i="9"/>
  <c r="BL277" i="9"/>
  <c r="BM277" i="9"/>
  <c r="BN277" i="9"/>
  <c r="BO277" i="9"/>
  <c r="BP277" i="9"/>
  <c r="BQ277" i="9"/>
  <c r="BR277" i="9"/>
  <c r="BT277" i="9"/>
  <c r="BU277" i="9"/>
  <c r="BV277" i="9"/>
  <c r="BX277" i="9"/>
  <c r="BY277" i="9"/>
  <c r="BZ277" i="9"/>
  <c r="CA277" i="9"/>
  <c r="CB277" i="9"/>
  <c r="CC277" i="9"/>
  <c r="CD277" i="9"/>
  <c r="CE277" i="9"/>
  <c r="CF277" i="9"/>
  <c r="CG277" i="9"/>
  <c r="CH277" i="9"/>
  <c r="CI277" i="9"/>
  <c r="CJ277" i="9"/>
  <c r="A278" i="9"/>
  <c r="B278" i="9"/>
  <c r="C278" i="9"/>
  <c r="D278" i="9"/>
  <c r="E278" i="9"/>
  <c r="F278" i="9"/>
  <c r="G278" i="9"/>
  <c r="H278" i="9"/>
  <c r="I278" i="9"/>
  <c r="K278" i="9"/>
  <c r="O278" i="9"/>
  <c r="P278" i="9"/>
  <c r="Q278" i="9"/>
  <c r="R278" i="9"/>
  <c r="U278" i="9"/>
  <c r="V278" i="9"/>
  <c r="W278" i="9"/>
  <c r="X278" i="9"/>
  <c r="Y278" i="9"/>
  <c r="Z278" i="9"/>
  <c r="AA278" i="9"/>
  <c r="AB278" i="9"/>
  <c r="AC278" i="9"/>
  <c r="AD278" i="9"/>
  <c r="AE278" i="9"/>
  <c r="AF278" i="9"/>
  <c r="AG278" i="9"/>
  <c r="AH278" i="9"/>
  <c r="AI278" i="9"/>
  <c r="AJ278" i="9"/>
  <c r="AK278" i="9"/>
  <c r="AL278" i="9"/>
  <c r="AM278" i="9"/>
  <c r="AN278" i="9"/>
  <c r="AO278" i="9"/>
  <c r="AP278" i="9"/>
  <c r="AQ278" i="9"/>
  <c r="AR278" i="9"/>
  <c r="AS278" i="9"/>
  <c r="AT278" i="9"/>
  <c r="AU278" i="9"/>
  <c r="AV278" i="9"/>
  <c r="AW278" i="9"/>
  <c r="AX278" i="9"/>
  <c r="AY278" i="9"/>
  <c r="AZ278" i="9"/>
  <c r="BA278" i="9"/>
  <c r="BB278" i="9"/>
  <c r="BC278" i="9"/>
  <c r="BD278" i="9"/>
  <c r="BE278" i="9"/>
  <c r="BF278" i="9"/>
  <c r="BG278" i="9"/>
  <c r="BH278" i="9"/>
  <c r="BI278" i="9"/>
  <c r="BJ278" i="9"/>
  <c r="BK278" i="9"/>
  <c r="BL278" i="9"/>
  <c r="BM278" i="9"/>
  <c r="BN278" i="9"/>
  <c r="BO278" i="9"/>
  <c r="BP278" i="9"/>
  <c r="BQ278" i="9"/>
  <c r="BR278" i="9"/>
  <c r="BT278" i="9"/>
  <c r="BU278" i="9"/>
  <c r="BV278" i="9"/>
  <c r="BX278" i="9"/>
  <c r="BY278" i="9"/>
  <c r="BZ278" i="9"/>
  <c r="CA278" i="9"/>
  <c r="CB278" i="9"/>
  <c r="CC278" i="9"/>
  <c r="CD278" i="9"/>
  <c r="CE278" i="9"/>
  <c r="CF278" i="9"/>
  <c r="CG278" i="9"/>
  <c r="CH278" i="9"/>
  <c r="CI278" i="9"/>
  <c r="CJ278" i="9"/>
  <c r="A279" i="9"/>
  <c r="B279" i="9"/>
  <c r="C279" i="9"/>
  <c r="D279" i="9"/>
  <c r="E279" i="9"/>
  <c r="F279" i="9"/>
  <c r="G279" i="9"/>
  <c r="H279" i="9"/>
  <c r="I279" i="9"/>
  <c r="K279" i="9"/>
  <c r="O279" i="9"/>
  <c r="P279" i="9"/>
  <c r="Q279" i="9"/>
  <c r="R279" i="9"/>
  <c r="U279" i="9"/>
  <c r="V279" i="9"/>
  <c r="W279" i="9"/>
  <c r="X279" i="9"/>
  <c r="Y279" i="9"/>
  <c r="Z279" i="9"/>
  <c r="AA279" i="9"/>
  <c r="AB279" i="9"/>
  <c r="AC279" i="9"/>
  <c r="AD279" i="9"/>
  <c r="AE279" i="9"/>
  <c r="AF279" i="9"/>
  <c r="AG279" i="9"/>
  <c r="AH279" i="9"/>
  <c r="AI279" i="9"/>
  <c r="AJ279" i="9"/>
  <c r="AK279" i="9"/>
  <c r="AL279" i="9"/>
  <c r="AM279" i="9"/>
  <c r="AN279" i="9"/>
  <c r="AO279" i="9"/>
  <c r="AP279" i="9"/>
  <c r="AQ279" i="9"/>
  <c r="AR279" i="9"/>
  <c r="AS279" i="9"/>
  <c r="AT279" i="9"/>
  <c r="AU279" i="9"/>
  <c r="AV279" i="9"/>
  <c r="AW279" i="9"/>
  <c r="AX279" i="9"/>
  <c r="AY279" i="9"/>
  <c r="AZ279" i="9"/>
  <c r="BA279" i="9"/>
  <c r="BB279" i="9"/>
  <c r="BC279" i="9"/>
  <c r="BD279" i="9"/>
  <c r="BE279" i="9"/>
  <c r="BF279" i="9"/>
  <c r="BG279" i="9"/>
  <c r="BH279" i="9"/>
  <c r="BI279" i="9"/>
  <c r="BJ279" i="9"/>
  <c r="BK279" i="9"/>
  <c r="BL279" i="9"/>
  <c r="BM279" i="9"/>
  <c r="BN279" i="9"/>
  <c r="BO279" i="9"/>
  <c r="BP279" i="9"/>
  <c r="BQ279" i="9"/>
  <c r="BR279" i="9"/>
  <c r="BT279" i="9"/>
  <c r="BU279" i="9"/>
  <c r="BV279" i="9"/>
  <c r="BX279" i="9"/>
  <c r="BY279" i="9"/>
  <c r="BZ279" i="9"/>
  <c r="CA279" i="9"/>
  <c r="CB279" i="9"/>
  <c r="CC279" i="9"/>
  <c r="CD279" i="9"/>
  <c r="CE279" i="9"/>
  <c r="CF279" i="9"/>
  <c r="CG279" i="9"/>
  <c r="CH279" i="9"/>
  <c r="CI279" i="9"/>
  <c r="CJ279" i="9"/>
  <c r="A280" i="9"/>
  <c r="B280" i="9"/>
  <c r="C280" i="9"/>
  <c r="D280" i="9"/>
  <c r="E280" i="9"/>
  <c r="F280" i="9"/>
  <c r="G280" i="9"/>
  <c r="H280" i="9"/>
  <c r="I280" i="9"/>
  <c r="K280" i="9"/>
  <c r="O280" i="9"/>
  <c r="P280" i="9"/>
  <c r="Q280" i="9"/>
  <c r="R280" i="9"/>
  <c r="U280" i="9"/>
  <c r="V280" i="9"/>
  <c r="W280" i="9"/>
  <c r="X280" i="9"/>
  <c r="Y280" i="9"/>
  <c r="Z280" i="9"/>
  <c r="AA280" i="9"/>
  <c r="AB280" i="9"/>
  <c r="AC280" i="9"/>
  <c r="AD280" i="9"/>
  <c r="AE280" i="9"/>
  <c r="AF280" i="9"/>
  <c r="AG280" i="9"/>
  <c r="AH280" i="9"/>
  <c r="AI280" i="9"/>
  <c r="AJ280" i="9"/>
  <c r="AK280" i="9"/>
  <c r="AL280" i="9"/>
  <c r="AM280" i="9"/>
  <c r="AN280" i="9"/>
  <c r="AO280" i="9"/>
  <c r="AP280" i="9"/>
  <c r="AQ280" i="9"/>
  <c r="AR280" i="9"/>
  <c r="AS280" i="9"/>
  <c r="AT280" i="9"/>
  <c r="AU280" i="9"/>
  <c r="AV280" i="9"/>
  <c r="AW280" i="9"/>
  <c r="AX280" i="9"/>
  <c r="AY280" i="9"/>
  <c r="AZ280" i="9"/>
  <c r="BA280" i="9"/>
  <c r="BB280" i="9"/>
  <c r="BC280" i="9"/>
  <c r="BD280" i="9"/>
  <c r="BE280" i="9"/>
  <c r="BF280" i="9"/>
  <c r="BG280" i="9"/>
  <c r="BH280" i="9"/>
  <c r="BI280" i="9"/>
  <c r="BJ280" i="9"/>
  <c r="BK280" i="9"/>
  <c r="BL280" i="9"/>
  <c r="BM280" i="9"/>
  <c r="BN280" i="9"/>
  <c r="BO280" i="9"/>
  <c r="BP280" i="9"/>
  <c r="BQ280" i="9"/>
  <c r="BR280" i="9"/>
  <c r="BT280" i="9"/>
  <c r="BU280" i="9"/>
  <c r="BV280" i="9"/>
  <c r="BX280" i="9"/>
  <c r="BY280" i="9"/>
  <c r="BZ280" i="9"/>
  <c r="CA280" i="9"/>
  <c r="CB280" i="9"/>
  <c r="CC280" i="9"/>
  <c r="CD280" i="9"/>
  <c r="CE280" i="9"/>
  <c r="CF280" i="9"/>
  <c r="CG280" i="9"/>
  <c r="CH280" i="9"/>
  <c r="CI280" i="9"/>
  <c r="CJ280" i="9"/>
  <c r="A281" i="9"/>
  <c r="B281" i="9"/>
  <c r="C281" i="9"/>
  <c r="D281" i="9"/>
  <c r="E281" i="9"/>
  <c r="F281" i="9"/>
  <c r="G281" i="9"/>
  <c r="H281" i="9"/>
  <c r="I281" i="9"/>
  <c r="K281" i="9"/>
  <c r="O281" i="9"/>
  <c r="P281" i="9"/>
  <c r="Q281" i="9"/>
  <c r="R281" i="9"/>
  <c r="U281" i="9"/>
  <c r="V281" i="9"/>
  <c r="W281" i="9"/>
  <c r="X281" i="9"/>
  <c r="Y281" i="9"/>
  <c r="Z281" i="9"/>
  <c r="AA281" i="9"/>
  <c r="AB281" i="9"/>
  <c r="AC281" i="9"/>
  <c r="AD281" i="9"/>
  <c r="AE281" i="9"/>
  <c r="AF281" i="9"/>
  <c r="AG281" i="9"/>
  <c r="AH281" i="9"/>
  <c r="AI281" i="9"/>
  <c r="AJ281" i="9"/>
  <c r="AK281" i="9"/>
  <c r="AL281" i="9"/>
  <c r="AM281" i="9"/>
  <c r="AN281" i="9"/>
  <c r="AO281" i="9"/>
  <c r="AP281" i="9"/>
  <c r="AQ281" i="9"/>
  <c r="AR281" i="9"/>
  <c r="AS281" i="9"/>
  <c r="AT281" i="9"/>
  <c r="AU281" i="9"/>
  <c r="AV281" i="9"/>
  <c r="AW281" i="9"/>
  <c r="AX281" i="9"/>
  <c r="AY281" i="9"/>
  <c r="AZ281" i="9"/>
  <c r="BA281" i="9"/>
  <c r="BB281" i="9"/>
  <c r="BC281" i="9"/>
  <c r="BD281" i="9"/>
  <c r="BE281" i="9"/>
  <c r="BF281" i="9"/>
  <c r="BG281" i="9"/>
  <c r="BH281" i="9"/>
  <c r="BI281" i="9"/>
  <c r="BJ281" i="9"/>
  <c r="BK281" i="9"/>
  <c r="BL281" i="9"/>
  <c r="BM281" i="9"/>
  <c r="BN281" i="9"/>
  <c r="BO281" i="9"/>
  <c r="BP281" i="9"/>
  <c r="BQ281" i="9"/>
  <c r="BR281" i="9"/>
  <c r="BT281" i="9"/>
  <c r="BU281" i="9"/>
  <c r="BV281" i="9"/>
  <c r="BX281" i="9"/>
  <c r="BY281" i="9"/>
  <c r="BZ281" i="9"/>
  <c r="CA281" i="9"/>
  <c r="CB281" i="9"/>
  <c r="CC281" i="9"/>
  <c r="CD281" i="9"/>
  <c r="CE281" i="9"/>
  <c r="CF281" i="9"/>
  <c r="CG281" i="9"/>
  <c r="CH281" i="9"/>
  <c r="CI281" i="9"/>
  <c r="CJ281" i="9"/>
  <c r="A282" i="9"/>
  <c r="B282" i="9"/>
  <c r="C282" i="9"/>
  <c r="D282" i="9"/>
  <c r="E282" i="9"/>
  <c r="F282" i="9"/>
  <c r="G282" i="9"/>
  <c r="H282" i="9"/>
  <c r="I282" i="9"/>
  <c r="K282" i="9"/>
  <c r="O282" i="9"/>
  <c r="P282" i="9"/>
  <c r="Q282" i="9"/>
  <c r="R282" i="9"/>
  <c r="U282" i="9"/>
  <c r="V282" i="9"/>
  <c r="W282" i="9"/>
  <c r="X282" i="9"/>
  <c r="Y282" i="9"/>
  <c r="Z282" i="9"/>
  <c r="AA282" i="9"/>
  <c r="AB282" i="9"/>
  <c r="AC282" i="9"/>
  <c r="AD282" i="9"/>
  <c r="AE282" i="9"/>
  <c r="AF282" i="9"/>
  <c r="AG282" i="9"/>
  <c r="AH282" i="9"/>
  <c r="AI282" i="9"/>
  <c r="AJ282" i="9"/>
  <c r="AK282" i="9"/>
  <c r="AL282" i="9"/>
  <c r="AM282" i="9"/>
  <c r="AN282" i="9"/>
  <c r="AO282" i="9"/>
  <c r="AP282" i="9"/>
  <c r="AQ282" i="9"/>
  <c r="AR282" i="9"/>
  <c r="AS282" i="9"/>
  <c r="AT282" i="9"/>
  <c r="AU282" i="9"/>
  <c r="AV282" i="9"/>
  <c r="AW282" i="9"/>
  <c r="AX282" i="9"/>
  <c r="AY282" i="9"/>
  <c r="AZ282" i="9"/>
  <c r="BA282" i="9"/>
  <c r="BB282" i="9"/>
  <c r="BC282" i="9"/>
  <c r="BD282" i="9"/>
  <c r="BE282" i="9"/>
  <c r="BF282" i="9"/>
  <c r="BG282" i="9"/>
  <c r="BH282" i="9"/>
  <c r="BI282" i="9"/>
  <c r="BJ282" i="9"/>
  <c r="BK282" i="9"/>
  <c r="BL282" i="9"/>
  <c r="BM282" i="9"/>
  <c r="BN282" i="9"/>
  <c r="BO282" i="9"/>
  <c r="BP282" i="9"/>
  <c r="BQ282" i="9"/>
  <c r="BR282" i="9"/>
  <c r="BT282" i="9"/>
  <c r="BU282" i="9"/>
  <c r="BV282" i="9"/>
  <c r="BX282" i="9"/>
  <c r="BY282" i="9"/>
  <c r="BZ282" i="9"/>
  <c r="CA282" i="9"/>
  <c r="CB282" i="9"/>
  <c r="CC282" i="9"/>
  <c r="CD282" i="9"/>
  <c r="CE282" i="9"/>
  <c r="CF282" i="9"/>
  <c r="CG282" i="9"/>
  <c r="CH282" i="9"/>
  <c r="CI282" i="9"/>
  <c r="CJ282" i="9"/>
  <c r="A283" i="9"/>
  <c r="B283" i="9"/>
  <c r="C283" i="9"/>
  <c r="D283" i="9"/>
  <c r="E283" i="9"/>
  <c r="F283" i="9"/>
  <c r="G283" i="9"/>
  <c r="H283" i="9"/>
  <c r="I283" i="9"/>
  <c r="K283" i="9"/>
  <c r="O283" i="9"/>
  <c r="P283" i="9"/>
  <c r="Q283" i="9"/>
  <c r="R283" i="9"/>
  <c r="U283" i="9"/>
  <c r="V283" i="9"/>
  <c r="W283" i="9"/>
  <c r="X283" i="9"/>
  <c r="Y283" i="9"/>
  <c r="Z283" i="9"/>
  <c r="AA283" i="9"/>
  <c r="AB283" i="9"/>
  <c r="AC283" i="9"/>
  <c r="AD283" i="9"/>
  <c r="AE283" i="9"/>
  <c r="AF283" i="9"/>
  <c r="AG283" i="9"/>
  <c r="AH283" i="9"/>
  <c r="AI283" i="9"/>
  <c r="AJ283" i="9"/>
  <c r="AK283" i="9"/>
  <c r="AL283" i="9"/>
  <c r="AM283" i="9"/>
  <c r="AN283" i="9"/>
  <c r="AO283" i="9"/>
  <c r="AP283" i="9"/>
  <c r="AQ283" i="9"/>
  <c r="AR283" i="9"/>
  <c r="AS283" i="9"/>
  <c r="AT283" i="9"/>
  <c r="AU283" i="9"/>
  <c r="AV283" i="9"/>
  <c r="AW283" i="9"/>
  <c r="AX283" i="9"/>
  <c r="AY283" i="9"/>
  <c r="AZ283" i="9"/>
  <c r="BA283" i="9"/>
  <c r="BB283" i="9"/>
  <c r="BC283" i="9"/>
  <c r="BD283" i="9"/>
  <c r="BE283" i="9"/>
  <c r="BF283" i="9"/>
  <c r="BG283" i="9"/>
  <c r="BH283" i="9"/>
  <c r="BI283" i="9"/>
  <c r="BJ283" i="9"/>
  <c r="BK283" i="9"/>
  <c r="BL283" i="9"/>
  <c r="BM283" i="9"/>
  <c r="BN283" i="9"/>
  <c r="BO283" i="9"/>
  <c r="BP283" i="9"/>
  <c r="BQ283" i="9"/>
  <c r="BR283" i="9"/>
  <c r="BT283" i="9"/>
  <c r="BU283" i="9"/>
  <c r="BV283" i="9"/>
  <c r="BX283" i="9"/>
  <c r="BY283" i="9"/>
  <c r="BZ283" i="9"/>
  <c r="CA283" i="9"/>
  <c r="CB283" i="9"/>
  <c r="CC283" i="9"/>
  <c r="CD283" i="9"/>
  <c r="CE283" i="9"/>
  <c r="CF283" i="9"/>
  <c r="CG283" i="9"/>
  <c r="CH283" i="9"/>
  <c r="CI283" i="9"/>
  <c r="CJ283" i="9"/>
  <c r="A284" i="9"/>
  <c r="B284" i="9"/>
  <c r="C284" i="9"/>
  <c r="D284" i="9"/>
  <c r="E284" i="9"/>
  <c r="F284" i="9"/>
  <c r="G284" i="9"/>
  <c r="H284" i="9"/>
  <c r="I284" i="9"/>
  <c r="K284" i="9"/>
  <c r="O284" i="9"/>
  <c r="P284" i="9"/>
  <c r="Q284" i="9"/>
  <c r="R284" i="9"/>
  <c r="U284" i="9"/>
  <c r="V284" i="9"/>
  <c r="W284" i="9"/>
  <c r="X284" i="9"/>
  <c r="Y284" i="9"/>
  <c r="Z284" i="9"/>
  <c r="AA284" i="9"/>
  <c r="AB284" i="9"/>
  <c r="AC284" i="9"/>
  <c r="AD284" i="9"/>
  <c r="AE284" i="9"/>
  <c r="AF284" i="9"/>
  <c r="AG284" i="9"/>
  <c r="AH284" i="9"/>
  <c r="AI284" i="9"/>
  <c r="AJ284" i="9"/>
  <c r="AK284" i="9"/>
  <c r="AL284" i="9"/>
  <c r="AM284" i="9"/>
  <c r="AN284" i="9"/>
  <c r="AO284" i="9"/>
  <c r="AP284" i="9"/>
  <c r="AQ284" i="9"/>
  <c r="AR284" i="9"/>
  <c r="AS284" i="9"/>
  <c r="AT284" i="9"/>
  <c r="AU284" i="9"/>
  <c r="AV284" i="9"/>
  <c r="AW284" i="9"/>
  <c r="AX284" i="9"/>
  <c r="AY284" i="9"/>
  <c r="AZ284" i="9"/>
  <c r="BA284" i="9"/>
  <c r="BB284" i="9"/>
  <c r="BC284" i="9"/>
  <c r="BD284" i="9"/>
  <c r="BE284" i="9"/>
  <c r="BF284" i="9"/>
  <c r="BG284" i="9"/>
  <c r="BH284" i="9"/>
  <c r="BI284" i="9"/>
  <c r="BJ284" i="9"/>
  <c r="BK284" i="9"/>
  <c r="BL284" i="9"/>
  <c r="BM284" i="9"/>
  <c r="BN284" i="9"/>
  <c r="BO284" i="9"/>
  <c r="BP284" i="9"/>
  <c r="BQ284" i="9"/>
  <c r="BR284" i="9"/>
  <c r="BT284" i="9"/>
  <c r="BU284" i="9"/>
  <c r="BV284" i="9"/>
  <c r="BX284" i="9"/>
  <c r="BY284" i="9"/>
  <c r="BZ284" i="9"/>
  <c r="CA284" i="9"/>
  <c r="CB284" i="9"/>
  <c r="CC284" i="9"/>
  <c r="CD284" i="9"/>
  <c r="CE284" i="9"/>
  <c r="CF284" i="9"/>
  <c r="CG284" i="9"/>
  <c r="CH284" i="9"/>
  <c r="CI284" i="9"/>
  <c r="CJ284" i="9"/>
  <c r="A285" i="9"/>
  <c r="B285" i="9"/>
  <c r="C285" i="9"/>
  <c r="D285" i="9"/>
  <c r="E285" i="9"/>
  <c r="F285" i="9"/>
  <c r="G285" i="9"/>
  <c r="H285" i="9"/>
  <c r="I285" i="9"/>
  <c r="K285" i="9"/>
  <c r="O285" i="9"/>
  <c r="P285" i="9"/>
  <c r="Q285" i="9"/>
  <c r="R285" i="9"/>
  <c r="U285" i="9"/>
  <c r="V285" i="9"/>
  <c r="W285" i="9"/>
  <c r="X285" i="9"/>
  <c r="Y285" i="9"/>
  <c r="Z285" i="9"/>
  <c r="AA285" i="9"/>
  <c r="AB285" i="9"/>
  <c r="AC285" i="9"/>
  <c r="AD285" i="9"/>
  <c r="AE285" i="9"/>
  <c r="AF285" i="9"/>
  <c r="AG285" i="9"/>
  <c r="AH285" i="9"/>
  <c r="AI285" i="9"/>
  <c r="AJ285" i="9"/>
  <c r="AK285" i="9"/>
  <c r="AL285" i="9"/>
  <c r="AM285" i="9"/>
  <c r="AN285" i="9"/>
  <c r="AO285" i="9"/>
  <c r="AP285" i="9"/>
  <c r="AQ285" i="9"/>
  <c r="AR285" i="9"/>
  <c r="AS285" i="9"/>
  <c r="AT285" i="9"/>
  <c r="AU285" i="9"/>
  <c r="AV285" i="9"/>
  <c r="AW285" i="9"/>
  <c r="AX285" i="9"/>
  <c r="AY285" i="9"/>
  <c r="AZ285" i="9"/>
  <c r="BA285" i="9"/>
  <c r="BB285" i="9"/>
  <c r="BC285" i="9"/>
  <c r="BD285" i="9"/>
  <c r="BE285" i="9"/>
  <c r="BF285" i="9"/>
  <c r="BG285" i="9"/>
  <c r="BH285" i="9"/>
  <c r="BI285" i="9"/>
  <c r="BJ285" i="9"/>
  <c r="BK285" i="9"/>
  <c r="BL285" i="9"/>
  <c r="BM285" i="9"/>
  <c r="BN285" i="9"/>
  <c r="BO285" i="9"/>
  <c r="BP285" i="9"/>
  <c r="BQ285" i="9"/>
  <c r="BR285" i="9"/>
  <c r="BT285" i="9"/>
  <c r="BU285" i="9"/>
  <c r="BV285" i="9"/>
  <c r="BX285" i="9"/>
  <c r="BY285" i="9"/>
  <c r="BZ285" i="9"/>
  <c r="CA285" i="9"/>
  <c r="CB285" i="9"/>
  <c r="CC285" i="9"/>
  <c r="CD285" i="9"/>
  <c r="CE285" i="9"/>
  <c r="CF285" i="9"/>
  <c r="CG285" i="9"/>
  <c r="CH285" i="9"/>
  <c r="CI285" i="9"/>
  <c r="CJ285" i="9"/>
  <c r="A286" i="9"/>
  <c r="B286" i="9"/>
  <c r="C286" i="9"/>
  <c r="D286" i="9"/>
  <c r="E286" i="9"/>
  <c r="F286" i="9"/>
  <c r="G286" i="9"/>
  <c r="H286" i="9"/>
  <c r="I286" i="9"/>
  <c r="K286" i="9"/>
  <c r="O286" i="9"/>
  <c r="P286" i="9"/>
  <c r="Q286" i="9"/>
  <c r="R286" i="9"/>
  <c r="U286" i="9"/>
  <c r="V286" i="9"/>
  <c r="W286" i="9"/>
  <c r="X286" i="9"/>
  <c r="Y286" i="9"/>
  <c r="Z286" i="9"/>
  <c r="AA286" i="9"/>
  <c r="AB286" i="9"/>
  <c r="AC286" i="9"/>
  <c r="AD286" i="9"/>
  <c r="AE286" i="9"/>
  <c r="AF286" i="9"/>
  <c r="AG286" i="9"/>
  <c r="AH286" i="9"/>
  <c r="AI286" i="9"/>
  <c r="AJ286" i="9"/>
  <c r="AK286" i="9"/>
  <c r="AL286" i="9"/>
  <c r="AM286" i="9"/>
  <c r="AN286" i="9"/>
  <c r="AO286" i="9"/>
  <c r="AP286" i="9"/>
  <c r="AQ286" i="9"/>
  <c r="AR286" i="9"/>
  <c r="AS286" i="9"/>
  <c r="AT286" i="9"/>
  <c r="AU286" i="9"/>
  <c r="AV286" i="9"/>
  <c r="AW286" i="9"/>
  <c r="AX286" i="9"/>
  <c r="AY286" i="9"/>
  <c r="AZ286" i="9"/>
  <c r="BA286" i="9"/>
  <c r="BB286" i="9"/>
  <c r="BC286" i="9"/>
  <c r="BD286" i="9"/>
  <c r="BE286" i="9"/>
  <c r="BF286" i="9"/>
  <c r="BG286" i="9"/>
  <c r="BH286" i="9"/>
  <c r="BI286" i="9"/>
  <c r="BJ286" i="9"/>
  <c r="BK286" i="9"/>
  <c r="BL286" i="9"/>
  <c r="BM286" i="9"/>
  <c r="BN286" i="9"/>
  <c r="BO286" i="9"/>
  <c r="BP286" i="9"/>
  <c r="BQ286" i="9"/>
  <c r="BR286" i="9"/>
  <c r="BT286" i="9"/>
  <c r="BU286" i="9"/>
  <c r="BV286" i="9"/>
  <c r="BX286" i="9"/>
  <c r="BY286" i="9"/>
  <c r="BZ286" i="9"/>
  <c r="CA286" i="9"/>
  <c r="CB286" i="9"/>
  <c r="CC286" i="9"/>
  <c r="CD286" i="9"/>
  <c r="CE286" i="9"/>
  <c r="CF286" i="9"/>
  <c r="CG286" i="9"/>
  <c r="CH286" i="9"/>
  <c r="CI286" i="9"/>
  <c r="CJ286" i="9"/>
  <c r="A287" i="9"/>
  <c r="B287" i="9"/>
  <c r="C287" i="9"/>
  <c r="D287" i="9"/>
  <c r="E287" i="9"/>
  <c r="F287" i="9"/>
  <c r="G287" i="9"/>
  <c r="H287" i="9"/>
  <c r="I287" i="9"/>
  <c r="K287" i="9"/>
  <c r="O287" i="9"/>
  <c r="P287" i="9"/>
  <c r="Q287" i="9"/>
  <c r="R287" i="9"/>
  <c r="U287" i="9"/>
  <c r="V287" i="9"/>
  <c r="W287" i="9"/>
  <c r="X287" i="9"/>
  <c r="Y287" i="9"/>
  <c r="Z287" i="9"/>
  <c r="AA287" i="9"/>
  <c r="AB287" i="9"/>
  <c r="AC287" i="9"/>
  <c r="AD287" i="9"/>
  <c r="AE287" i="9"/>
  <c r="AF287" i="9"/>
  <c r="AG287" i="9"/>
  <c r="AH287" i="9"/>
  <c r="AI287" i="9"/>
  <c r="AJ287" i="9"/>
  <c r="AK287" i="9"/>
  <c r="AL287" i="9"/>
  <c r="AM287" i="9"/>
  <c r="AN287" i="9"/>
  <c r="AO287" i="9"/>
  <c r="AP287" i="9"/>
  <c r="AQ287" i="9"/>
  <c r="AR287" i="9"/>
  <c r="AS287" i="9"/>
  <c r="AT287" i="9"/>
  <c r="AU287" i="9"/>
  <c r="AV287" i="9"/>
  <c r="AW287" i="9"/>
  <c r="AX287" i="9"/>
  <c r="AY287" i="9"/>
  <c r="AZ287" i="9"/>
  <c r="BA287" i="9"/>
  <c r="BB287" i="9"/>
  <c r="BC287" i="9"/>
  <c r="BD287" i="9"/>
  <c r="BE287" i="9"/>
  <c r="BF287" i="9"/>
  <c r="BG287" i="9"/>
  <c r="BH287" i="9"/>
  <c r="BI287" i="9"/>
  <c r="BJ287" i="9"/>
  <c r="BK287" i="9"/>
  <c r="BL287" i="9"/>
  <c r="BM287" i="9"/>
  <c r="BN287" i="9"/>
  <c r="BO287" i="9"/>
  <c r="BP287" i="9"/>
  <c r="BQ287" i="9"/>
  <c r="BR287" i="9"/>
  <c r="BT287" i="9"/>
  <c r="BU287" i="9"/>
  <c r="BV287" i="9"/>
  <c r="BX287" i="9"/>
  <c r="BY287" i="9"/>
  <c r="BZ287" i="9"/>
  <c r="CA287" i="9"/>
  <c r="CB287" i="9"/>
  <c r="CC287" i="9"/>
  <c r="CD287" i="9"/>
  <c r="CE287" i="9"/>
  <c r="CF287" i="9"/>
  <c r="CG287" i="9"/>
  <c r="CH287" i="9"/>
  <c r="CI287" i="9"/>
  <c r="CJ287" i="9"/>
  <c r="A288" i="9"/>
  <c r="B288" i="9"/>
  <c r="C288" i="9"/>
  <c r="D288" i="9"/>
  <c r="E288" i="9"/>
  <c r="F288" i="9"/>
  <c r="G288" i="9"/>
  <c r="H288" i="9"/>
  <c r="I288" i="9"/>
  <c r="K288" i="9"/>
  <c r="O288" i="9"/>
  <c r="P288" i="9"/>
  <c r="Q288" i="9"/>
  <c r="R288" i="9"/>
  <c r="U288" i="9"/>
  <c r="V288" i="9"/>
  <c r="W288" i="9"/>
  <c r="X288" i="9"/>
  <c r="Y288" i="9"/>
  <c r="Z288" i="9"/>
  <c r="AA288" i="9"/>
  <c r="AB288" i="9"/>
  <c r="AC288" i="9"/>
  <c r="AD288" i="9"/>
  <c r="AE288" i="9"/>
  <c r="AF288" i="9"/>
  <c r="AG288" i="9"/>
  <c r="AH288" i="9"/>
  <c r="AI288" i="9"/>
  <c r="AJ288" i="9"/>
  <c r="AK288" i="9"/>
  <c r="AL288" i="9"/>
  <c r="AM288" i="9"/>
  <c r="AN288" i="9"/>
  <c r="AO288" i="9"/>
  <c r="AP288" i="9"/>
  <c r="AQ288" i="9"/>
  <c r="AR288" i="9"/>
  <c r="AS288" i="9"/>
  <c r="AT288" i="9"/>
  <c r="AU288" i="9"/>
  <c r="AV288" i="9"/>
  <c r="AW288" i="9"/>
  <c r="AX288" i="9"/>
  <c r="AY288" i="9"/>
  <c r="AZ288" i="9"/>
  <c r="BA288" i="9"/>
  <c r="BB288" i="9"/>
  <c r="BC288" i="9"/>
  <c r="BD288" i="9"/>
  <c r="BE288" i="9"/>
  <c r="BF288" i="9"/>
  <c r="BG288" i="9"/>
  <c r="BH288" i="9"/>
  <c r="BI288" i="9"/>
  <c r="BJ288" i="9"/>
  <c r="BK288" i="9"/>
  <c r="BL288" i="9"/>
  <c r="BM288" i="9"/>
  <c r="BN288" i="9"/>
  <c r="BO288" i="9"/>
  <c r="BP288" i="9"/>
  <c r="BQ288" i="9"/>
  <c r="BR288" i="9"/>
  <c r="BT288" i="9"/>
  <c r="BU288" i="9"/>
  <c r="BV288" i="9"/>
  <c r="BX288" i="9"/>
  <c r="BY288" i="9"/>
  <c r="BZ288" i="9"/>
  <c r="CA288" i="9"/>
  <c r="CB288" i="9"/>
  <c r="CC288" i="9"/>
  <c r="CD288" i="9"/>
  <c r="CE288" i="9"/>
  <c r="CF288" i="9"/>
  <c r="CG288" i="9"/>
  <c r="CH288" i="9"/>
  <c r="CI288" i="9"/>
  <c r="CJ288" i="9"/>
  <c r="A289" i="9"/>
  <c r="B289" i="9"/>
  <c r="C289" i="9"/>
  <c r="D289" i="9"/>
  <c r="E289" i="9"/>
  <c r="F289" i="9"/>
  <c r="G289" i="9"/>
  <c r="H289" i="9"/>
  <c r="I289" i="9"/>
  <c r="K289" i="9"/>
  <c r="O289" i="9"/>
  <c r="P289" i="9"/>
  <c r="Q289" i="9"/>
  <c r="R289" i="9"/>
  <c r="U289" i="9"/>
  <c r="V289" i="9"/>
  <c r="W289" i="9"/>
  <c r="X289" i="9"/>
  <c r="Y289" i="9"/>
  <c r="Z289" i="9"/>
  <c r="AA289" i="9"/>
  <c r="AB289" i="9"/>
  <c r="AC289" i="9"/>
  <c r="AD289" i="9"/>
  <c r="AE289" i="9"/>
  <c r="AF289" i="9"/>
  <c r="AG289" i="9"/>
  <c r="AH289" i="9"/>
  <c r="AI289" i="9"/>
  <c r="AJ289" i="9"/>
  <c r="AK289" i="9"/>
  <c r="AL289" i="9"/>
  <c r="AM289" i="9"/>
  <c r="AN289" i="9"/>
  <c r="AO289" i="9"/>
  <c r="AP289" i="9"/>
  <c r="AQ289" i="9"/>
  <c r="AR289" i="9"/>
  <c r="AS289" i="9"/>
  <c r="AT289" i="9"/>
  <c r="AU289" i="9"/>
  <c r="AV289" i="9"/>
  <c r="AW289" i="9"/>
  <c r="AX289" i="9"/>
  <c r="AY289" i="9"/>
  <c r="AZ289" i="9"/>
  <c r="BA289" i="9"/>
  <c r="BB289" i="9"/>
  <c r="BC289" i="9"/>
  <c r="BD289" i="9"/>
  <c r="BE289" i="9"/>
  <c r="BF289" i="9"/>
  <c r="BG289" i="9"/>
  <c r="BH289" i="9"/>
  <c r="BI289" i="9"/>
  <c r="BJ289" i="9"/>
  <c r="BK289" i="9"/>
  <c r="BL289" i="9"/>
  <c r="BM289" i="9"/>
  <c r="BN289" i="9"/>
  <c r="BO289" i="9"/>
  <c r="BP289" i="9"/>
  <c r="BQ289" i="9"/>
  <c r="BR289" i="9"/>
  <c r="BT289" i="9"/>
  <c r="BU289" i="9"/>
  <c r="BV289" i="9"/>
  <c r="BX289" i="9"/>
  <c r="BY289" i="9"/>
  <c r="BZ289" i="9"/>
  <c r="CA289" i="9"/>
  <c r="CB289" i="9"/>
  <c r="CC289" i="9"/>
  <c r="CD289" i="9"/>
  <c r="CE289" i="9"/>
  <c r="CF289" i="9"/>
  <c r="CG289" i="9"/>
  <c r="CH289" i="9"/>
  <c r="CI289" i="9"/>
  <c r="CJ289" i="9"/>
  <c r="A290" i="9"/>
  <c r="B290" i="9"/>
  <c r="C290" i="9"/>
  <c r="D290" i="9"/>
  <c r="E290" i="9"/>
  <c r="F290" i="9"/>
  <c r="G290" i="9"/>
  <c r="H290" i="9"/>
  <c r="I290" i="9"/>
  <c r="K290" i="9"/>
  <c r="O290" i="9"/>
  <c r="P290" i="9"/>
  <c r="Q290" i="9"/>
  <c r="R290" i="9"/>
  <c r="U290" i="9"/>
  <c r="V290" i="9"/>
  <c r="W290" i="9"/>
  <c r="X290" i="9"/>
  <c r="Y290" i="9"/>
  <c r="Z290" i="9"/>
  <c r="AA290" i="9"/>
  <c r="AB290" i="9"/>
  <c r="AC290" i="9"/>
  <c r="AD290" i="9"/>
  <c r="AE290" i="9"/>
  <c r="AF290" i="9"/>
  <c r="AG290" i="9"/>
  <c r="AH290" i="9"/>
  <c r="AI290" i="9"/>
  <c r="AJ290" i="9"/>
  <c r="AK290" i="9"/>
  <c r="AL290" i="9"/>
  <c r="AM290" i="9"/>
  <c r="AN290" i="9"/>
  <c r="AO290" i="9"/>
  <c r="AP290" i="9"/>
  <c r="AQ290" i="9"/>
  <c r="AR290" i="9"/>
  <c r="AS290" i="9"/>
  <c r="AT290" i="9"/>
  <c r="AU290" i="9"/>
  <c r="AV290" i="9"/>
  <c r="AW290" i="9"/>
  <c r="AX290" i="9"/>
  <c r="AY290" i="9"/>
  <c r="AZ290" i="9"/>
  <c r="BA290" i="9"/>
  <c r="BB290" i="9"/>
  <c r="BC290" i="9"/>
  <c r="BD290" i="9"/>
  <c r="BE290" i="9"/>
  <c r="BF290" i="9"/>
  <c r="BG290" i="9"/>
  <c r="BH290" i="9"/>
  <c r="BI290" i="9"/>
  <c r="BJ290" i="9"/>
  <c r="BK290" i="9"/>
  <c r="BL290" i="9"/>
  <c r="BM290" i="9"/>
  <c r="BN290" i="9"/>
  <c r="BO290" i="9"/>
  <c r="BP290" i="9"/>
  <c r="BQ290" i="9"/>
  <c r="BR290" i="9"/>
  <c r="BT290" i="9"/>
  <c r="BU290" i="9"/>
  <c r="BV290" i="9"/>
  <c r="BX290" i="9"/>
  <c r="BY290" i="9"/>
  <c r="BZ290" i="9"/>
  <c r="CA290" i="9"/>
  <c r="CB290" i="9"/>
  <c r="CC290" i="9"/>
  <c r="CD290" i="9"/>
  <c r="CE290" i="9"/>
  <c r="CF290" i="9"/>
  <c r="CG290" i="9"/>
  <c r="CH290" i="9"/>
  <c r="CI290" i="9"/>
  <c r="CJ290" i="9"/>
  <c r="A291" i="9"/>
  <c r="B291" i="9"/>
  <c r="C291" i="9"/>
  <c r="D291" i="9"/>
  <c r="E291" i="9"/>
  <c r="F291" i="9"/>
  <c r="G291" i="9"/>
  <c r="H291" i="9"/>
  <c r="I291" i="9"/>
  <c r="K291" i="9"/>
  <c r="O291" i="9"/>
  <c r="P291" i="9"/>
  <c r="Q291" i="9"/>
  <c r="R291" i="9"/>
  <c r="U291" i="9"/>
  <c r="V291" i="9"/>
  <c r="W291" i="9"/>
  <c r="X291" i="9"/>
  <c r="Y291" i="9"/>
  <c r="Z291" i="9"/>
  <c r="AA291" i="9"/>
  <c r="AB291" i="9"/>
  <c r="AC291" i="9"/>
  <c r="AD291" i="9"/>
  <c r="AE291" i="9"/>
  <c r="AF291" i="9"/>
  <c r="AG291" i="9"/>
  <c r="AH291" i="9"/>
  <c r="AI291" i="9"/>
  <c r="AJ291" i="9"/>
  <c r="AK291" i="9"/>
  <c r="AL291" i="9"/>
  <c r="AM291" i="9"/>
  <c r="AN291" i="9"/>
  <c r="AO291" i="9"/>
  <c r="AP291" i="9"/>
  <c r="AQ291" i="9"/>
  <c r="AR291" i="9"/>
  <c r="AS291" i="9"/>
  <c r="AT291" i="9"/>
  <c r="AU291" i="9"/>
  <c r="AV291" i="9"/>
  <c r="AW291" i="9"/>
  <c r="AX291" i="9"/>
  <c r="AY291" i="9"/>
  <c r="AZ291" i="9"/>
  <c r="BA291" i="9"/>
  <c r="BB291" i="9"/>
  <c r="BC291" i="9"/>
  <c r="BD291" i="9"/>
  <c r="BE291" i="9"/>
  <c r="BF291" i="9"/>
  <c r="BG291" i="9"/>
  <c r="BH291" i="9"/>
  <c r="BI291" i="9"/>
  <c r="BJ291" i="9"/>
  <c r="BK291" i="9"/>
  <c r="BL291" i="9"/>
  <c r="BM291" i="9"/>
  <c r="BN291" i="9"/>
  <c r="BO291" i="9"/>
  <c r="BP291" i="9"/>
  <c r="BQ291" i="9"/>
  <c r="BR291" i="9"/>
  <c r="BT291" i="9"/>
  <c r="BU291" i="9"/>
  <c r="BV291" i="9"/>
  <c r="BX291" i="9"/>
  <c r="BY291" i="9"/>
  <c r="BZ291" i="9"/>
  <c r="CA291" i="9"/>
  <c r="CB291" i="9"/>
  <c r="CC291" i="9"/>
  <c r="CD291" i="9"/>
  <c r="CE291" i="9"/>
  <c r="CF291" i="9"/>
  <c r="CG291" i="9"/>
  <c r="CH291" i="9"/>
  <c r="CI291" i="9"/>
  <c r="CJ291" i="9"/>
  <c r="A292" i="9"/>
  <c r="B292" i="9"/>
  <c r="C292" i="9"/>
  <c r="D292" i="9"/>
  <c r="E292" i="9"/>
  <c r="F292" i="9"/>
  <c r="G292" i="9"/>
  <c r="H292" i="9"/>
  <c r="I292" i="9"/>
  <c r="K292" i="9"/>
  <c r="O292" i="9"/>
  <c r="P292" i="9"/>
  <c r="Q292" i="9"/>
  <c r="R292" i="9"/>
  <c r="U292" i="9"/>
  <c r="V292" i="9"/>
  <c r="W292" i="9"/>
  <c r="X292" i="9"/>
  <c r="Y292" i="9"/>
  <c r="Z292" i="9"/>
  <c r="AA292" i="9"/>
  <c r="AB292" i="9"/>
  <c r="AC292" i="9"/>
  <c r="AD292" i="9"/>
  <c r="AE292" i="9"/>
  <c r="AF292" i="9"/>
  <c r="AG292" i="9"/>
  <c r="AH292" i="9"/>
  <c r="AI292" i="9"/>
  <c r="AJ292" i="9"/>
  <c r="AK292" i="9"/>
  <c r="AL292" i="9"/>
  <c r="AM292" i="9"/>
  <c r="AN292" i="9"/>
  <c r="AO292" i="9"/>
  <c r="AP292" i="9"/>
  <c r="AQ292" i="9"/>
  <c r="AR292" i="9"/>
  <c r="AS292" i="9"/>
  <c r="AT292" i="9"/>
  <c r="AU292" i="9"/>
  <c r="AV292" i="9"/>
  <c r="AW292" i="9"/>
  <c r="AX292" i="9"/>
  <c r="AY292" i="9"/>
  <c r="AZ292" i="9"/>
  <c r="BA292" i="9"/>
  <c r="BB292" i="9"/>
  <c r="BC292" i="9"/>
  <c r="BD292" i="9"/>
  <c r="BE292" i="9"/>
  <c r="BF292" i="9"/>
  <c r="BG292" i="9"/>
  <c r="BH292" i="9"/>
  <c r="BI292" i="9"/>
  <c r="BJ292" i="9"/>
  <c r="BK292" i="9"/>
  <c r="BL292" i="9"/>
  <c r="BM292" i="9"/>
  <c r="BN292" i="9"/>
  <c r="BO292" i="9"/>
  <c r="BP292" i="9"/>
  <c r="BQ292" i="9"/>
  <c r="BR292" i="9"/>
  <c r="BT292" i="9"/>
  <c r="BU292" i="9"/>
  <c r="BV292" i="9"/>
  <c r="BX292" i="9"/>
  <c r="BY292" i="9"/>
  <c r="BZ292" i="9"/>
  <c r="CA292" i="9"/>
  <c r="CB292" i="9"/>
  <c r="CC292" i="9"/>
  <c r="CD292" i="9"/>
  <c r="CE292" i="9"/>
  <c r="CF292" i="9"/>
  <c r="CG292" i="9"/>
  <c r="CH292" i="9"/>
  <c r="CI292" i="9"/>
  <c r="CJ292" i="9"/>
  <c r="A293" i="9"/>
  <c r="B293" i="9"/>
  <c r="C293" i="9"/>
  <c r="D293" i="9"/>
  <c r="E293" i="9"/>
  <c r="F293" i="9"/>
  <c r="G293" i="9"/>
  <c r="H293" i="9"/>
  <c r="I293" i="9"/>
  <c r="K293" i="9"/>
  <c r="O293" i="9"/>
  <c r="P293" i="9"/>
  <c r="Q293" i="9"/>
  <c r="R293" i="9"/>
  <c r="U293" i="9"/>
  <c r="V293" i="9"/>
  <c r="W293" i="9"/>
  <c r="X293" i="9"/>
  <c r="Y293" i="9"/>
  <c r="Z293" i="9"/>
  <c r="AA293" i="9"/>
  <c r="AB293" i="9"/>
  <c r="AC293" i="9"/>
  <c r="AD293" i="9"/>
  <c r="AE293" i="9"/>
  <c r="AF293" i="9"/>
  <c r="AG293" i="9"/>
  <c r="AH293" i="9"/>
  <c r="AI293" i="9"/>
  <c r="AJ293" i="9"/>
  <c r="AK293" i="9"/>
  <c r="AL293" i="9"/>
  <c r="AM293" i="9"/>
  <c r="AN293" i="9"/>
  <c r="AO293" i="9"/>
  <c r="AP293" i="9"/>
  <c r="AQ293" i="9"/>
  <c r="AR293" i="9"/>
  <c r="AS293" i="9"/>
  <c r="AT293" i="9"/>
  <c r="AU293" i="9"/>
  <c r="AV293" i="9"/>
  <c r="AW293" i="9"/>
  <c r="AX293" i="9"/>
  <c r="AY293" i="9"/>
  <c r="AZ293" i="9"/>
  <c r="BA293" i="9"/>
  <c r="BB293" i="9"/>
  <c r="BC293" i="9"/>
  <c r="BD293" i="9"/>
  <c r="BE293" i="9"/>
  <c r="BF293" i="9"/>
  <c r="BG293" i="9"/>
  <c r="BH293" i="9"/>
  <c r="BI293" i="9"/>
  <c r="BJ293" i="9"/>
  <c r="BK293" i="9"/>
  <c r="BL293" i="9"/>
  <c r="BM293" i="9"/>
  <c r="BN293" i="9"/>
  <c r="BO293" i="9"/>
  <c r="BP293" i="9"/>
  <c r="BQ293" i="9"/>
  <c r="BR293" i="9"/>
  <c r="BT293" i="9"/>
  <c r="BU293" i="9"/>
  <c r="BV293" i="9"/>
  <c r="BX293" i="9"/>
  <c r="BY293" i="9"/>
  <c r="BZ293" i="9"/>
  <c r="CA293" i="9"/>
  <c r="CB293" i="9"/>
  <c r="CC293" i="9"/>
  <c r="CD293" i="9"/>
  <c r="CE293" i="9"/>
  <c r="CF293" i="9"/>
  <c r="CG293" i="9"/>
  <c r="CH293" i="9"/>
  <c r="CI293" i="9"/>
  <c r="CJ293" i="9"/>
  <c r="A294" i="9"/>
  <c r="B294" i="9"/>
  <c r="C294" i="9"/>
  <c r="D294" i="9"/>
  <c r="E294" i="9"/>
  <c r="F294" i="9"/>
  <c r="G294" i="9"/>
  <c r="H294" i="9"/>
  <c r="I294" i="9"/>
  <c r="K294" i="9"/>
  <c r="O294" i="9"/>
  <c r="P294" i="9"/>
  <c r="Q294" i="9"/>
  <c r="R294" i="9"/>
  <c r="U294" i="9"/>
  <c r="V294" i="9"/>
  <c r="W294" i="9"/>
  <c r="X294" i="9"/>
  <c r="Y294" i="9"/>
  <c r="Z294" i="9"/>
  <c r="AA294" i="9"/>
  <c r="AB294" i="9"/>
  <c r="AC294" i="9"/>
  <c r="AD294" i="9"/>
  <c r="AE294" i="9"/>
  <c r="AF294" i="9"/>
  <c r="AG294" i="9"/>
  <c r="AH294" i="9"/>
  <c r="AI294" i="9"/>
  <c r="AJ294" i="9"/>
  <c r="AK294" i="9"/>
  <c r="AL294" i="9"/>
  <c r="AM294" i="9"/>
  <c r="AN294" i="9"/>
  <c r="AO294" i="9"/>
  <c r="AP294" i="9"/>
  <c r="AQ294" i="9"/>
  <c r="AR294" i="9"/>
  <c r="AS294" i="9"/>
  <c r="AT294" i="9"/>
  <c r="AU294" i="9"/>
  <c r="AV294" i="9"/>
  <c r="AW294" i="9"/>
  <c r="AX294" i="9"/>
  <c r="AY294" i="9"/>
  <c r="AZ294" i="9"/>
  <c r="BA294" i="9"/>
  <c r="BB294" i="9"/>
  <c r="BC294" i="9"/>
  <c r="BD294" i="9"/>
  <c r="BE294" i="9"/>
  <c r="BF294" i="9"/>
  <c r="BG294" i="9"/>
  <c r="BH294" i="9"/>
  <c r="BI294" i="9"/>
  <c r="BJ294" i="9"/>
  <c r="BK294" i="9"/>
  <c r="BL294" i="9"/>
  <c r="BM294" i="9"/>
  <c r="BN294" i="9"/>
  <c r="BO294" i="9"/>
  <c r="BP294" i="9"/>
  <c r="BQ294" i="9"/>
  <c r="BR294" i="9"/>
  <c r="BT294" i="9"/>
  <c r="BU294" i="9"/>
  <c r="BV294" i="9"/>
  <c r="BX294" i="9"/>
  <c r="BY294" i="9"/>
  <c r="BZ294" i="9"/>
  <c r="CA294" i="9"/>
  <c r="CB294" i="9"/>
  <c r="CC294" i="9"/>
  <c r="CD294" i="9"/>
  <c r="CE294" i="9"/>
  <c r="CF294" i="9"/>
  <c r="CG294" i="9"/>
  <c r="CH294" i="9"/>
  <c r="CI294" i="9"/>
  <c r="CJ294" i="9"/>
  <c r="A295" i="9"/>
  <c r="B295" i="9"/>
  <c r="C295" i="9"/>
  <c r="D295" i="9"/>
  <c r="E295" i="9"/>
  <c r="F295" i="9"/>
  <c r="G295" i="9"/>
  <c r="H295" i="9"/>
  <c r="I295" i="9"/>
  <c r="K295" i="9"/>
  <c r="O295" i="9"/>
  <c r="P295" i="9"/>
  <c r="Q295" i="9"/>
  <c r="R295" i="9"/>
  <c r="U295" i="9"/>
  <c r="V295" i="9"/>
  <c r="W295" i="9"/>
  <c r="X295" i="9"/>
  <c r="Y295" i="9"/>
  <c r="Z295" i="9"/>
  <c r="AA295" i="9"/>
  <c r="AB295" i="9"/>
  <c r="AC295" i="9"/>
  <c r="AD295" i="9"/>
  <c r="AE295" i="9"/>
  <c r="AF295" i="9"/>
  <c r="AG295" i="9"/>
  <c r="AH295" i="9"/>
  <c r="AI295" i="9"/>
  <c r="AJ295" i="9"/>
  <c r="AK295" i="9"/>
  <c r="AL295" i="9"/>
  <c r="AM295" i="9"/>
  <c r="AN295" i="9"/>
  <c r="AO295" i="9"/>
  <c r="AP295" i="9"/>
  <c r="AQ295" i="9"/>
  <c r="AR295" i="9"/>
  <c r="AS295" i="9"/>
  <c r="AT295" i="9"/>
  <c r="AU295" i="9"/>
  <c r="AV295" i="9"/>
  <c r="AW295" i="9"/>
  <c r="AX295" i="9"/>
  <c r="AY295" i="9"/>
  <c r="AZ295" i="9"/>
  <c r="BA295" i="9"/>
  <c r="BB295" i="9"/>
  <c r="BC295" i="9"/>
  <c r="BD295" i="9"/>
  <c r="BE295" i="9"/>
  <c r="BF295" i="9"/>
  <c r="BG295" i="9"/>
  <c r="BH295" i="9"/>
  <c r="BI295" i="9"/>
  <c r="BJ295" i="9"/>
  <c r="BK295" i="9"/>
  <c r="BL295" i="9"/>
  <c r="BM295" i="9"/>
  <c r="BN295" i="9"/>
  <c r="BO295" i="9"/>
  <c r="BP295" i="9"/>
  <c r="BQ295" i="9"/>
  <c r="BR295" i="9"/>
  <c r="BT295" i="9"/>
  <c r="BU295" i="9"/>
  <c r="BV295" i="9"/>
  <c r="BX295" i="9"/>
  <c r="BY295" i="9"/>
  <c r="BZ295" i="9"/>
  <c r="CA295" i="9"/>
  <c r="CB295" i="9"/>
  <c r="CC295" i="9"/>
  <c r="CD295" i="9"/>
  <c r="CE295" i="9"/>
  <c r="CF295" i="9"/>
  <c r="CG295" i="9"/>
  <c r="CH295" i="9"/>
  <c r="CI295" i="9"/>
  <c r="CJ295" i="9"/>
  <c r="A296" i="9"/>
  <c r="B296" i="9"/>
  <c r="C296" i="9"/>
  <c r="D296" i="9"/>
  <c r="E296" i="9"/>
  <c r="F296" i="9"/>
  <c r="G296" i="9"/>
  <c r="H296" i="9"/>
  <c r="I296" i="9"/>
  <c r="K296" i="9"/>
  <c r="O296" i="9"/>
  <c r="P296" i="9"/>
  <c r="Q296" i="9"/>
  <c r="R296" i="9"/>
  <c r="U296" i="9"/>
  <c r="V296" i="9"/>
  <c r="W296" i="9"/>
  <c r="X296" i="9"/>
  <c r="Y296" i="9"/>
  <c r="Z296" i="9"/>
  <c r="AA296" i="9"/>
  <c r="AB296" i="9"/>
  <c r="AC296" i="9"/>
  <c r="AD296" i="9"/>
  <c r="AE296" i="9"/>
  <c r="AF296" i="9"/>
  <c r="AG296" i="9"/>
  <c r="AH296" i="9"/>
  <c r="AI296" i="9"/>
  <c r="AJ296" i="9"/>
  <c r="AK296" i="9"/>
  <c r="AL296" i="9"/>
  <c r="AM296" i="9"/>
  <c r="AN296" i="9"/>
  <c r="AO296" i="9"/>
  <c r="AP296" i="9"/>
  <c r="AQ296" i="9"/>
  <c r="AR296" i="9"/>
  <c r="AS296" i="9"/>
  <c r="AT296" i="9"/>
  <c r="AU296" i="9"/>
  <c r="AV296" i="9"/>
  <c r="AW296" i="9"/>
  <c r="AX296" i="9"/>
  <c r="AY296" i="9"/>
  <c r="AZ296" i="9"/>
  <c r="BA296" i="9"/>
  <c r="BB296" i="9"/>
  <c r="BC296" i="9"/>
  <c r="BD296" i="9"/>
  <c r="BE296" i="9"/>
  <c r="BF296" i="9"/>
  <c r="BG296" i="9"/>
  <c r="BH296" i="9"/>
  <c r="BI296" i="9"/>
  <c r="BJ296" i="9"/>
  <c r="BK296" i="9"/>
  <c r="BL296" i="9"/>
  <c r="BM296" i="9"/>
  <c r="BN296" i="9"/>
  <c r="BO296" i="9"/>
  <c r="BP296" i="9"/>
  <c r="BQ296" i="9"/>
  <c r="BR296" i="9"/>
  <c r="BT296" i="9"/>
  <c r="BU296" i="9"/>
  <c r="BV296" i="9"/>
  <c r="BX296" i="9"/>
  <c r="BY296" i="9"/>
  <c r="BZ296" i="9"/>
  <c r="CA296" i="9"/>
  <c r="CB296" i="9"/>
  <c r="CC296" i="9"/>
  <c r="CD296" i="9"/>
  <c r="CE296" i="9"/>
  <c r="CF296" i="9"/>
  <c r="CG296" i="9"/>
  <c r="CH296" i="9"/>
  <c r="CI296" i="9"/>
  <c r="CJ296" i="9"/>
  <c r="A297" i="9"/>
  <c r="B297" i="9"/>
  <c r="C297" i="9"/>
  <c r="D297" i="9"/>
  <c r="E297" i="9"/>
  <c r="F297" i="9"/>
  <c r="G297" i="9"/>
  <c r="H297" i="9"/>
  <c r="I297" i="9"/>
  <c r="K297" i="9"/>
  <c r="O297" i="9"/>
  <c r="P297" i="9"/>
  <c r="Q297" i="9"/>
  <c r="R297" i="9"/>
  <c r="U297" i="9"/>
  <c r="V297" i="9"/>
  <c r="W297" i="9"/>
  <c r="X297" i="9"/>
  <c r="Y297" i="9"/>
  <c r="Z297" i="9"/>
  <c r="AA297" i="9"/>
  <c r="AB297" i="9"/>
  <c r="AC297" i="9"/>
  <c r="AD297" i="9"/>
  <c r="AE297" i="9"/>
  <c r="AF297" i="9"/>
  <c r="AG297" i="9"/>
  <c r="AH297" i="9"/>
  <c r="AI297" i="9"/>
  <c r="AJ297" i="9"/>
  <c r="AK297" i="9"/>
  <c r="AL297" i="9"/>
  <c r="AM297" i="9"/>
  <c r="AN297" i="9"/>
  <c r="AO297" i="9"/>
  <c r="AP297" i="9"/>
  <c r="AQ297" i="9"/>
  <c r="AR297" i="9"/>
  <c r="AS297" i="9"/>
  <c r="AT297" i="9"/>
  <c r="AU297" i="9"/>
  <c r="AV297" i="9"/>
  <c r="AW297" i="9"/>
  <c r="AX297" i="9"/>
  <c r="AY297" i="9"/>
  <c r="AZ297" i="9"/>
  <c r="BA297" i="9"/>
  <c r="BB297" i="9"/>
  <c r="BC297" i="9"/>
  <c r="BD297" i="9"/>
  <c r="BE297" i="9"/>
  <c r="BF297" i="9"/>
  <c r="BG297" i="9"/>
  <c r="BH297" i="9"/>
  <c r="BI297" i="9"/>
  <c r="BJ297" i="9"/>
  <c r="BK297" i="9"/>
  <c r="BL297" i="9"/>
  <c r="BM297" i="9"/>
  <c r="BN297" i="9"/>
  <c r="BO297" i="9"/>
  <c r="BP297" i="9"/>
  <c r="BQ297" i="9"/>
  <c r="BR297" i="9"/>
  <c r="BT297" i="9"/>
  <c r="BU297" i="9"/>
  <c r="BV297" i="9"/>
  <c r="BX297" i="9"/>
  <c r="BY297" i="9"/>
  <c r="BZ297" i="9"/>
  <c r="CA297" i="9"/>
  <c r="CB297" i="9"/>
  <c r="CC297" i="9"/>
  <c r="CD297" i="9"/>
  <c r="CE297" i="9"/>
  <c r="CF297" i="9"/>
  <c r="CG297" i="9"/>
  <c r="CH297" i="9"/>
  <c r="CI297" i="9"/>
  <c r="CJ297" i="9"/>
  <c r="A298" i="9"/>
  <c r="B298" i="9"/>
  <c r="C298" i="9"/>
  <c r="D298" i="9"/>
  <c r="E298" i="9"/>
  <c r="F298" i="9"/>
  <c r="G298" i="9"/>
  <c r="H298" i="9"/>
  <c r="I298" i="9"/>
  <c r="K298" i="9"/>
  <c r="O298" i="9"/>
  <c r="P298" i="9"/>
  <c r="Q298" i="9"/>
  <c r="R298" i="9"/>
  <c r="U298" i="9"/>
  <c r="V298" i="9"/>
  <c r="W298" i="9"/>
  <c r="X298" i="9"/>
  <c r="Y298" i="9"/>
  <c r="Z298" i="9"/>
  <c r="AA298" i="9"/>
  <c r="AB298" i="9"/>
  <c r="AC298" i="9"/>
  <c r="AD298" i="9"/>
  <c r="AE298" i="9"/>
  <c r="AF298" i="9"/>
  <c r="AG298" i="9"/>
  <c r="AH298" i="9"/>
  <c r="AI298" i="9"/>
  <c r="AJ298" i="9"/>
  <c r="AK298" i="9"/>
  <c r="AL298" i="9"/>
  <c r="AM298" i="9"/>
  <c r="AN298" i="9"/>
  <c r="AO298" i="9"/>
  <c r="AP298" i="9"/>
  <c r="AQ298" i="9"/>
  <c r="AR298" i="9"/>
  <c r="AS298" i="9"/>
  <c r="AT298" i="9"/>
  <c r="AU298" i="9"/>
  <c r="AV298" i="9"/>
  <c r="AW298" i="9"/>
  <c r="AX298" i="9"/>
  <c r="AY298" i="9"/>
  <c r="AZ298" i="9"/>
  <c r="BA298" i="9"/>
  <c r="BB298" i="9"/>
  <c r="BC298" i="9"/>
  <c r="BD298" i="9"/>
  <c r="BE298" i="9"/>
  <c r="BF298" i="9"/>
  <c r="BG298" i="9"/>
  <c r="BH298" i="9"/>
  <c r="BI298" i="9"/>
  <c r="BJ298" i="9"/>
  <c r="BK298" i="9"/>
  <c r="BL298" i="9"/>
  <c r="BM298" i="9"/>
  <c r="BN298" i="9"/>
  <c r="BO298" i="9"/>
  <c r="BP298" i="9"/>
  <c r="BQ298" i="9"/>
  <c r="BR298" i="9"/>
  <c r="BT298" i="9"/>
  <c r="BU298" i="9"/>
  <c r="BV298" i="9"/>
  <c r="BX298" i="9"/>
  <c r="BY298" i="9"/>
  <c r="BZ298" i="9"/>
  <c r="CA298" i="9"/>
  <c r="CB298" i="9"/>
  <c r="CC298" i="9"/>
  <c r="CD298" i="9"/>
  <c r="CE298" i="9"/>
  <c r="CF298" i="9"/>
  <c r="CG298" i="9"/>
  <c r="CH298" i="9"/>
  <c r="CI298" i="9"/>
  <c r="CJ298" i="9"/>
  <c r="A299" i="9"/>
  <c r="B299" i="9"/>
  <c r="C299" i="9"/>
  <c r="D299" i="9"/>
  <c r="E299" i="9"/>
  <c r="F299" i="9"/>
  <c r="G299" i="9"/>
  <c r="H299" i="9"/>
  <c r="I299" i="9"/>
  <c r="K299" i="9"/>
  <c r="O299" i="9"/>
  <c r="P299" i="9"/>
  <c r="Q299" i="9"/>
  <c r="R299" i="9"/>
  <c r="U299" i="9"/>
  <c r="V299" i="9"/>
  <c r="W299" i="9"/>
  <c r="X299" i="9"/>
  <c r="Y299" i="9"/>
  <c r="Z299" i="9"/>
  <c r="AA299" i="9"/>
  <c r="AB299" i="9"/>
  <c r="AC299" i="9"/>
  <c r="AD299" i="9"/>
  <c r="AE299" i="9"/>
  <c r="AF299" i="9"/>
  <c r="AG299" i="9"/>
  <c r="AH299" i="9"/>
  <c r="AI299" i="9"/>
  <c r="AJ299" i="9"/>
  <c r="AK299" i="9"/>
  <c r="AL299" i="9"/>
  <c r="AM299" i="9"/>
  <c r="AN299" i="9"/>
  <c r="AO299" i="9"/>
  <c r="AP299" i="9"/>
  <c r="AQ299" i="9"/>
  <c r="AR299" i="9"/>
  <c r="AS299" i="9"/>
  <c r="AT299" i="9"/>
  <c r="AU299" i="9"/>
  <c r="AV299" i="9"/>
  <c r="AW299" i="9"/>
  <c r="AX299" i="9"/>
  <c r="AY299" i="9"/>
  <c r="AZ299" i="9"/>
  <c r="BA299" i="9"/>
  <c r="BB299" i="9"/>
  <c r="BC299" i="9"/>
  <c r="BD299" i="9"/>
  <c r="BE299" i="9"/>
  <c r="BF299" i="9"/>
  <c r="BG299" i="9"/>
  <c r="BH299" i="9"/>
  <c r="BI299" i="9"/>
  <c r="BJ299" i="9"/>
  <c r="BK299" i="9"/>
  <c r="BL299" i="9"/>
  <c r="BM299" i="9"/>
  <c r="BN299" i="9"/>
  <c r="BO299" i="9"/>
  <c r="BP299" i="9"/>
  <c r="BQ299" i="9"/>
  <c r="BR299" i="9"/>
  <c r="BT299" i="9"/>
  <c r="BU299" i="9"/>
  <c r="BV299" i="9"/>
  <c r="BX299" i="9"/>
  <c r="BY299" i="9"/>
  <c r="BZ299" i="9"/>
  <c r="CA299" i="9"/>
  <c r="CB299" i="9"/>
  <c r="CC299" i="9"/>
  <c r="CD299" i="9"/>
  <c r="CE299" i="9"/>
  <c r="CF299" i="9"/>
  <c r="CG299" i="9"/>
  <c r="CH299" i="9"/>
  <c r="CI299" i="9"/>
  <c r="CJ299" i="9"/>
  <c r="A300" i="9"/>
  <c r="B300" i="9"/>
  <c r="C300" i="9"/>
  <c r="D300" i="9"/>
  <c r="E300" i="9"/>
  <c r="F300" i="9"/>
  <c r="G300" i="9"/>
  <c r="H300" i="9"/>
  <c r="I300" i="9"/>
  <c r="K300" i="9"/>
  <c r="O300" i="9"/>
  <c r="P300" i="9"/>
  <c r="Q300" i="9"/>
  <c r="R300" i="9"/>
  <c r="U300" i="9"/>
  <c r="V300" i="9"/>
  <c r="W300" i="9"/>
  <c r="X300" i="9"/>
  <c r="Y300" i="9"/>
  <c r="Z300" i="9"/>
  <c r="AA300" i="9"/>
  <c r="AB300" i="9"/>
  <c r="AC300" i="9"/>
  <c r="AD300" i="9"/>
  <c r="AE300" i="9"/>
  <c r="AF300" i="9"/>
  <c r="AG300" i="9"/>
  <c r="AH300" i="9"/>
  <c r="AI300" i="9"/>
  <c r="AJ300" i="9"/>
  <c r="AK300" i="9"/>
  <c r="AL300" i="9"/>
  <c r="AM300" i="9"/>
  <c r="AN300" i="9"/>
  <c r="AO300" i="9"/>
  <c r="AP300" i="9"/>
  <c r="AQ300" i="9"/>
  <c r="AR300" i="9"/>
  <c r="AS300" i="9"/>
  <c r="AT300" i="9"/>
  <c r="AU300" i="9"/>
  <c r="AV300" i="9"/>
  <c r="AW300" i="9"/>
  <c r="AX300" i="9"/>
  <c r="AY300" i="9"/>
  <c r="AZ300" i="9"/>
  <c r="BA300" i="9"/>
  <c r="BB300" i="9"/>
  <c r="BC300" i="9"/>
  <c r="BD300" i="9"/>
  <c r="BE300" i="9"/>
  <c r="BF300" i="9"/>
  <c r="BG300" i="9"/>
  <c r="BH300" i="9"/>
  <c r="BI300" i="9"/>
  <c r="BJ300" i="9"/>
  <c r="BK300" i="9"/>
  <c r="BL300" i="9"/>
  <c r="BM300" i="9"/>
  <c r="BN300" i="9"/>
  <c r="BO300" i="9"/>
  <c r="BP300" i="9"/>
  <c r="BQ300" i="9"/>
  <c r="BR300" i="9"/>
  <c r="BT300" i="9"/>
  <c r="BU300" i="9"/>
  <c r="BV300" i="9"/>
  <c r="BX300" i="9"/>
  <c r="BY300" i="9"/>
  <c r="BZ300" i="9"/>
  <c r="CA300" i="9"/>
  <c r="CB300" i="9"/>
  <c r="CC300" i="9"/>
  <c r="CD300" i="9"/>
  <c r="CE300" i="9"/>
  <c r="CF300" i="9"/>
  <c r="CG300" i="9"/>
  <c r="CH300" i="9"/>
  <c r="CI300" i="9"/>
  <c r="CJ300" i="9"/>
  <c r="A301" i="9"/>
  <c r="B301" i="9"/>
  <c r="C301" i="9"/>
  <c r="D301" i="9"/>
  <c r="E301" i="9"/>
  <c r="F301" i="9"/>
  <c r="G301" i="9"/>
  <c r="H301" i="9"/>
  <c r="I301" i="9"/>
  <c r="K301" i="9"/>
  <c r="O301" i="9"/>
  <c r="P301" i="9"/>
  <c r="Q301" i="9"/>
  <c r="R301" i="9"/>
  <c r="U301" i="9"/>
  <c r="V301" i="9"/>
  <c r="W301" i="9"/>
  <c r="X301" i="9"/>
  <c r="Y301" i="9"/>
  <c r="Z301" i="9"/>
  <c r="AA301" i="9"/>
  <c r="AB301" i="9"/>
  <c r="AC301" i="9"/>
  <c r="AD301" i="9"/>
  <c r="AE301" i="9"/>
  <c r="AF301" i="9"/>
  <c r="AG301" i="9"/>
  <c r="AH301" i="9"/>
  <c r="AI301" i="9"/>
  <c r="AJ301" i="9"/>
  <c r="AK301" i="9"/>
  <c r="AL301" i="9"/>
  <c r="AM301" i="9"/>
  <c r="AN301" i="9"/>
  <c r="AO301" i="9"/>
  <c r="AP301" i="9"/>
  <c r="AQ301" i="9"/>
  <c r="AR301" i="9"/>
  <c r="AS301" i="9"/>
  <c r="AT301" i="9"/>
  <c r="AU301" i="9"/>
  <c r="AV301" i="9"/>
  <c r="AW301" i="9"/>
  <c r="AX301" i="9"/>
  <c r="AY301" i="9"/>
  <c r="AZ301" i="9"/>
  <c r="BA301" i="9"/>
  <c r="BB301" i="9"/>
  <c r="BC301" i="9"/>
  <c r="BD301" i="9"/>
  <c r="BE301" i="9"/>
  <c r="BF301" i="9"/>
  <c r="BG301" i="9"/>
  <c r="BH301" i="9"/>
  <c r="BI301" i="9"/>
  <c r="BJ301" i="9"/>
  <c r="BK301" i="9"/>
  <c r="BL301" i="9"/>
  <c r="BM301" i="9"/>
  <c r="BN301" i="9"/>
  <c r="BO301" i="9"/>
  <c r="BP301" i="9"/>
  <c r="BQ301" i="9"/>
  <c r="BR301" i="9"/>
  <c r="BT301" i="9"/>
  <c r="BU301" i="9"/>
  <c r="BV301" i="9"/>
  <c r="BX301" i="9"/>
  <c r="BY301" i="9"/>
  <c r="BZ301" i="9"/>
  <c r="CA301" i="9"/>
  <c r="CB301" i="9"/>
  <c r="CC301" i="9"/>
  <c r="CD301" i="9"/>
  <c r="CE301" i="9"/>
  <c r="CF301" i="9"/>
  <c r="CG301" i="9"/>
  <c r="CH301" i="9"/>
  <c r="CI301" i="9"/>
  <c r="CJ301" i="9"/>
  <c r="A302" i="9"/>
  <c r="B302" i="9"/>
  <c r="C302" i="9"/>
  <c r="D302" i="9"/>
  <c r="E302" i="9"/>
  <c r="F302" i="9"/>
  <c r="G302" i="9"/>
  <c r="H302" i="9"/>
  <c r="I302" i="9"/>
  <c r="K302" i="9"/>
  <c r="O302" i="9"/>
  <c r="P302" i="9"/>
  <c r="Q302" i="9"/>
  <c r="R302" i="9"/>
  <c r="U302" i="9"/>
  <c r="V302" i="9"/>
  <c r="W302" i="9"/>
  <c r="X302" i="9"/>
  <c r="Y302" i="9"/>
  <c r="Z302" i="9"/>
  <c r="AA302" i="9"/>
  <c r="AB302" i="9"/>
  <c r="AC302" i="9"/>
  <c r="AD302" i="9"/>
  <c r="AE302" i="9"/>
  <c r="AF302" i="9"/>
  <c r="AG302" i="9"/>
  <c r="AH302" i="9"/>
  <c r="AI302" i="9"/>
  <c r="AJ302" i="9"/>
  <c r="AK302" i="9"/>
  <c r="AL302" i="9"/>
  <c r="AM302" i="9"/>
  <c r="AN302" i="9"/>
  <c r="AO302" i="9"/>
  <c r="AP302" i="9"/>
  <c r="AQ302" i="9"/>
  <c r="AR302" i="9"/>
  <c r="AS302" i="9"/>
  <c r="AT302" i="9"/>
  <c r="AU302" i="9"/>
  <c r="AV302" i="9"/>
  <c r="AW302" i="9"/>
  <c r="AX302" i="9"/>
  <c r="AY302" i="9"/>
  <c r="AZ302" i="9"/>
  <c r="BA302" i="9"/>
  <c r="BB302" i="9"/>
  <c r="BC302" i="9"/>
  <c r="BD302" i="9"/>
  <c r="BE302" i="9"/>
  <c r="BF302" i="9"/>
  <c r="BG302" i="9"/>
  <c r="BH302" i="9"/>
  <c r="BI302" i="9"/>
  <c r="BJ302" i="9"/>
  <c r="BK302" i="9"/>
  <c r="BL302" i="9"/>
  <c r="BM302" i="9"/>
  <c r="BN302" i="9"/>
  <c r="BO302" i="9"/>
  <c r="BP302" i="9"/>
  <c r="BQ302" i="9"/>
  <c r="BR302" i="9"/>
  <c r="BT302" i="9"/>
  <c r="BU302" i="9"/>
  <c r="BV302" i="9"/>
  <c r="BX302" i="9"/>
  <c r="BY302" i="9"/>
  <c r="BZ302" i="9"/>
  <c r="CA302" i="9"/>
  <c r="CB302" i="9"/>
  <c r="CC302" i="9"/>
  <c r="CD302" i="9"/>
  <c r="CE302" i="9"/>
  <c r="CF302" i="9"/>
  <c r="CG302" i="9"/>
  <c r="CH302" i="9"/>
  <c r="CI302" i="9"/>
  <c r="CJ302" i="9"/>
  <c r="A303" i="9"/>
  <c r="B303" i="9"/>
  <c r="C303" i="9"/>
  <c r="D303" i="9"/>
  <c r="E303" i="9"/>
  <c r="F303" i="9"/>
  <c r="G303" i="9"/>
  <c r="H303" i="9"/>
  <c r="I303" i="9"/>
  <c r="K303" i="9"/>
  <c r="O303" i="9"/>
  <c r="P303" i="9"/>
  <c r="Q303" i="9"/>
  <c r="R303" i="9"/>
  <c r="U303" i="9"/>
  <c r="V303" i="9"/>
  <c r="W303" i="9"/>
  <c r="X303" i="9"/>
  <c r="Y303" i="9"/>
  <c r="Z303" i="9"/>
  <c r="AA303" i="9"/>
  <c r="AB303" i="9"/>
  <c r="AC303" i="9"/>
  <c r="AD303" i="9"/>
  <c r="AE303" i="9"/>
  <c r="AF303" i="9"/>
  <c r="AG303" i="9"/>
  <c r="AH303" i="9"/>
  <c r="AI303" i="9"/>
  <c r="AJ303" i="9"/>
  <c r="AK303" i="9"/>
  <c r="AL303" i="9"/>
  <c r="AM303" i="9"/>
  <c r="AN303" i="9"/>
  <c r="AO303" i="9"/>
  <c r="AP303" i="9"/>
  <c r="AQ303" i="9"/>
  <c r="AR303" i="9"/>
  <c r="AS303" i="9"/>
  <c r="AT303" i="9"/>
  <c r="AU303" i="9"/>
  <c r="AV303" i="9"/>
  <c r="AW303" i="9"/>
  <c r="AX303" i="9"/>
  <c r="AY303" i="9"/>
  <c r="AZ303" i="9"/>
  <c r="BA303" i="9"/>
  <c r="BB303" i="9"/>
  <c r="BC303" i="9"/>
  <c r="BD303" i="9"/>
  <c r="BE303" i="9"/>
  <c r="BF303" i="9"/>
  <c r="BG303" i="9"/>
  <c r="BH303" i="9"/>
  <c r="BI303" i="9"/>
  <c r="BJ303" i="9"/>
  <c r="BK303" i="9"/>
  <c r="BL303" i="9"/>
  <c r="BM303" i="9"/>
  <c r="BN303" i="9"/>
  <c r="BO303" i="9"/>
  <c r="BP303" i="9"/>
  <c r="BQ303" i="9"/>
  <c r="BR303" i="9"/>
  <c r="BT303" i="9"/>
  <c r="BU303" i="9"/>
  <c r="BV303" i="9"/>
  <c r="BX303" i="9"/>
  <c r="BY303" i="9"/>
  <c r="BZ303" i="9"/>
  <c r="CA303" i="9"/>
  <c r="CB303" i="9"/>
  <c r="CC303" i="9"/>
  <c r="CD303" i="9"/>
  <c r="CE303" i="9"/>
  <c r="CF303" i="9"/>
  <c r="CG303" i="9"/>
  <c r="CH303" i="9"/>
  <c r="CI303" i="9"/>
  <c r="CJ303" i="9"/>
  <c r="A304" i="9"/>
  <c r="B304" i="9"/>
  <c r="C304" i="9"/>
  <c r="D304" i="9"/>
  <c r="E304" i="9"/>
  <c r="F304" i="9"/>
  <c r="G304" i="9"/>
  <c r="H304" i="9"/>
  <c r="I304" i="9"/>
  <c r="K304" i="9"/>
  <c r="O304" i="9"/>
  <c r="P304" i="9"/>
  <c r="Q304" i="9"/>
  <c r="R304" i="9"/>
  <c r="U304" i="9"/>
  <c r="V304" i="9"/>
  <c r="W304" i="9"/>
  <c r="X304" i="9"/>
  <c r="Y304" i="9"/>
  <c r="Z304" i="9"/>
  <c r="AA304" i="9"/>
  <c r="AB304" i="9"/>
  <c r="AC304" i="9"/>
  <c r="AD304" i="9"/>
  <c r="AE304" i="9"/>
  <c r="AF304" i="9"/>
  <c r="AG304" i="9"/>
  <c r="AH304" i="9"/>
  <c r="AI304" i="9"/>
  <c r="AJ304" i="9"/>
  <c r="AK304" i="9"/>
  <c r="AL304" i="9"/>
  <c r="AM304" i="9"/>
  <c r="AN304" i="9"/>
  <c r="AO304" i="9"/>
  <c r="AP304" i="9"/>
  <c r="AQ304" i="9"/>
  <c r="AR304" i="9"/>
  <c r="AS304" i="9"/>
  <c r="AT304" i="9"/>
  <c r="AU304" i="9"/>
  <c r="AV304" i="9"/>
  <c r="AW304" i="9"/>
  <c r="AX304" i="9"/>
  <c r="AY304" i="9"/>
  <c r="AZ304" i="9"/>
  <c r="BA304" i="9"/>
  <c r="BB304" i="9"/>
  <c r="BC304" i="9"/>
  <c r="BD304" i="9"/>
  <c r="BE304" i="9"/>
  <c r="BF304" i="9"/>
  <c r="BG304" i="9"/>
  <c r="BH304" i="9"/>
  <c r="BI304" i="9"/>
  <c r="BJ304" i="9"/>
  <c r="BK304" i="9"/>
  <c r="BL304" i="9"/>
  <c r="BM304" i="9"/>
  <c r="BN304" i="9"/>
  <c r="BO304" i="9"/>
  <c r="BP304" i="9"/>
  <c r="BQ304" i="9"/>
  <c r="BR304" i="9"/>
  <c r="BT304" i="9"/>
  <c r="BU304" i="9"/>
  <c r="BV304" i="9"/>
  <c r="BX304" i="9"/>
  <c r="BY304" i="9"/>
  <c r="BZ304" i="9"/>
  <c r="CA304" i="9"/>
  <c r="CB304" i="9"/>
  <c r="CC304" i="9"/>
  <c r="CD304" i="9"/>
  <c r="CE304" i="9"/>
  <c r="CF304" i="9"/>
  <c r="CG304" i="9"/>
  <c r="CH304" i="9"/>
  <c r="CI304" i="9"/>
  <c r="CJ304" i="9"/>
  <c r="A305" i="9"/>
  <c r="B305" i="9"/>
  <c r="C305" i="9"/>
  <c r="D305" i="9"/>
  <c r="E305" i="9"/>
  <c r="F305" i="9"/>
  <c r="G305" i="9"/>
  <c r="H305" i="9"/>
  <c r="I305" i="9"/>
  <c r="K305" i="9"/>
  <c r="O305" i="9"/>
  <c r="P305" i="9"/>
  <c r="Q305" i="9"/>
  <c r="R305" i="9"/>
  <c r="U305" i="9"/>
  <c r="V305" i="9"/>
  <c r="W305" i="9"/>
  <c r="X305" i="9"/>
  <c r="Y305" i="9"/>
  <c r="Z305" i="9"/>
  <c r="AA305" i="9"/>
  <c r="AB305" i="9"/>
  <c r="AC305" i="9"/>
  <c r="AD305" i="9"/>
  <c r="AE305" i="9"/>
  <c r="AF305" i="9"/>
  <c r="AG305" i="9"/>
  <c r="AH305" i="9"/>
  <c r="AI305" i="9"/>
  <c r="AJ305" i="9"/>
  <c r="AK305" i="9"/>
  <c r="AL305" i="9"/>
  <c r="AM305" i="9"/>
  <c r="AN305" i="9"/>
  <c r="AO305" i="9"/>
  <c r="AP305" i="9"/>
  <c r="AQ305" i="9"/>
  <c r="AR305" i="9"/>
  <c r="AS305" i="9"/>
  <c r="AT305" i="9"/>
  <c r="AU305" i="9"/>
  <c r="AV305" i="9"/>
  <c r="AW305" i="9"/>
  <c r="AX305" i="9"/>
  <c r="AY305" i="9"/>
  <c r="AZ305" i="9"/>
  <c r="BA305" i="9"/>
  <c r="BB305" i="9"/>
  <c r="BC305" i="9"/>
  <c r="BD305" i="9"/>
  <c r="BE305" i="9"/>
  <c r="BF305" i="9"/>
  <c r="BG305" i="9"/>
  <c r="BH305" i="9"/>
  <c r="BI305" i="9"/>
  <c r="BJ305" i="9"/>
  <c r="BK305" i="9"/>
  <c r="BL305" i="9"/>
  <c r="BM305" i="9"/>
  <c r="BN305" i="9"/>
  <c r="BO305" i="9"/>
  <c r="BP305" i="9"/>
  <c r="BQ305" i="9"/>
  <c r="BR305" i="9"/>
  <c r="BT305" i="9"/>
  <c r="BU305" i="9"/>
  <c r="BV305" i="9"/>
  <c r="BX305" i="9"/>
  <c r="BY305" i="9"/>
  <c r="BZ305" i="9"/>
  <c r="CA305" i="9"/>
  <c r="CB305" i="9"/>
  <c r="CC305" i="9"/>
  <c r="CD305" i="9"/>
  <c r="CE305" i="9"/>
  <c r="CF305" i="9"/>
  <c r="CG305" i="9"/>
  <c r="CH305" i="9"/>
  <c r="CI305" i="9"/>
  <c r="CJ305" i="9"/>
  <c r="A306" i="9"/>
  <c r="B306" i="9"/>
  <c r="C306" i="9"/>
  <c r="D306" i="9"/>
  <c r="E306" i="9"/>
  <c r="F306" i="9"/>
  <c r="G306" i="9"/>
  <c r="H306" i="9"/>
  <c r="I306" i="9"/>
  <c r="K306" i="9"/>
  <c r="O306" i="9"/>
  <c r="P306" i="9"/>
  <c r="Q306" i="9"/>
  <c r="R306" i="9"/>
  <c r="U306" i="9"/>
  <c r="V306" i="9"/>
  <c r="W306" i="9"/>
  <c r="X306" i="9"/>
  <c r="Y306" i="9"/>
  <c r="Z306" i="9"/>
  <c r="AA306" i="9"/>
  <c r="AB306" i="9"/>
  <c r="AC306" i="9"/>
  <c r="AD306" i="9"/>
  <c r="AE306" i="9"/>
  <c r="AF306" i="9"/>
  <c r="AG306" i="9"/>
  <c r="AH306" i="9"/>
  <c r="AI306" i="9"/>
  <c r="AJ306" i="9"/>
  <c r="AK306" i="9"/>
  <c r="AL306" i="9"/>
  <c r="AM306" i="9"/>
  <c r="AN306" i="9"/>
  <c r="AO306" i="9"/>
  <c r="AP306" i="9"/>
  <c r="AQ306" i="9"/>
  <c r="AR306" i="9"/>
  <c r="AS306" i="9"/>
  <c r="AT306" i="9"/>
  <c r="AU306" i="9"/>
  <c r="AV306" i="9"/>
  <c r="AW306" i="9"/>
  <c r="AX306" i="9"/>
  <c r="AY306" i="9"/>
  <c r="AZ306" i="9"/>
  <c r="BA306" i="9"/>
  <c r="BB306" i="9"/>
  <c r="BC306" i="9"/>
  <c r="BD306" i="9"/>
  <c r="BE306" i="9"/>
  <c r="BF306" i="9"/>
  <c r="BG306" i="9"/>
  <c r="BH306" i="9"/>
  <c r="BI306" i="9"/>
  <c r="BJ306" i="9"/>
  <c r="BK306" i="9"/>
  <c r="BL306" i="9"/>
  <c r="BM306" i="9"/>
  <c r="BN306" i="9"/>
  <c r="BO306" i="9"/>
  <c r="BP306" i="9"/>
  <c r="BQ306" i="9"/>
  <c r="BR306" i="9"/>
  <c r="BT306" i="9"/>
  <c r="BU306" i="9"/>
  <c r="BV306" i="9"/>
  <c r="BX306" i="9"/>
  <c r="BY306" i="9"/>
  <c r="BZ306" i="9"/>
  <c r="CA306" i="9"/>
  <c r="CB306" i="9"/>
  <c r="CC306" i="9"/>
  <c r="CD306" i="9"/>
  <c r="CE306" i="9"/>
  <c r="CF306" i="9"/>
  <c r="CG306" i="9"/>
  <c r="CH306" i="9"/>
  <c r="CI306" i="9"/>
  <c r="CJ306" i="9"/>
  <c r="A307" i="9"/>
  <c r="B307" i="9"/>
  <c r="C307" i="9"/>
  <c r="D307" i="9"/>
  <c r="E307" i="9"/>
  <c r="F307" i="9"/>
  <c r="G307" i="9"/>
  <c r="H307" i="9"/>
  <c r="I307" i="9"/>
  <c r="K307" i="9"/>
  <c r="O307" i="9"/>
  <c r="P307" i="9"/>
  <c r="Q307" i="9"/>
  <c r="R307" i="9"/>
  <c r="U307" i="9"/>
  <c r="V307" i="9"/>
  <c r="W307" i="9"/>
  <c r="X307" i="9"/>
  <c r="Y307" i="9"/>
  <c r="Z307" i="9"/>
  <c r="AA307" i="9"/>
  <c r="AB307" i="9"/>
  <c r="AC307" i="9"/>
  <c r="AD307" i="9"/>
  <c r="AE307" i="9"/>
  <c r="AF307" i="9"/>
  <c r="AG307" i="9"/>
  <c r="AH307" i="9"/>
  <c r="AI307" i="9"/>
  <c r="AJ307" i="9"/>
  <c r="AK307" i="9"/>
  <c r="AL307" i="9"/>
  <c r="AM307" i="9"/>
  <c r="AN307" i="9"/>
  <c r="AO307" i="9"/>
  <c r="AP307" i="9"/>
  <c r="AQ307" i="9"/>
  <c r="AR307" i="9"/>
  <c r="AS307" i="9"/>
  <c r="AT307" i="9"/>
  <c r="AU307" i="9"/>
  <c r="AV307" i="9"/>
  <c r="AW307" i="9"/>
  <c r="AX307" i="9"/>
  <c r="AY307" i="9"/>
  <c r="AZ307" i="9"/>
  <c r="BA307" i="9"/>
  <c r="BB307" i="9"/>
  <c r="BC307" i="9"/>
  <c r="BD307" i="9"/>
  <c r="BE307" i="9"/>
  <c r="BF307" i="9"/>
  <c r="BG307" i="9"/>
  <c r="BH307" i="9"/>
  <c r="BI307" i="9"/>
  <c r="BJ307" i="9"/>
  <c r="BK307" i="9"/>
  <c r="BL307" i="9"/>
  <c r="BM307" i="9"/>
  <c r="BN307" i="9"/>
  <c r="BO307" i="9"/>
  <c r="BP307" i="9"/>
  <c r="BQ307" i="9"/>
  <c r="BR307" i="9"/>
  <c r="BT307" i="9"/>
  <c r="BU307" i="9"/>
  <c r="BV307" i="9"/>
  <c r="BX307" i="9"/>
  <c r="BY307" i="9"/>
  <c r="BZ307" i="9"/>
  <c r="CA307" i="9"/>
  <c r="CB307" i="9"/>
  <c r="CC307" i="9"/>
  <c r="CD307" i="9"/>
  <c r="CE307" i="9"/>
  <c r="CF307" i="9"/>
  <c r="CG307" i="9"/>
  <c r="CH307" i="9"/>
  <c r="CI307" i="9"/>
  <c r="CJ307" i="9"/>
  <c r="A308" i="9"/>
  <c r="B308" i="9"/>
  <c r="C308" i="9"/>
  <c r="D308" i="9"/>
  <c r="E308" i="9"/>
  <c r="F308" i="9"/>
  <c r="G308" i="9"/>
  <c r="H308" i="9"/>
  <c r="I308" i="9"/>
  <c r="K308" i="9"/>
  <c r="O308" i="9"/>
  <c r="P308" i="9"/>
  <c r="Q308" i="9"/>
  <c r="R308" i="9"/>
  <c r="U308" i="9"/>
  <c r="V308" i="9"/>
  <c r="W308" i="9"/>
  <c r="X308" i="9"/>
  <c r="Y308" i="9"/>
  <c r="Z308" i="9"/>
  <c r="AA308" i="9"/>
  <c r="AB308" i="9"/>
  <c r="AC308" i="9"/>
  <c r="AD308" i="9"/>
  <c r="AE308" i="9"/>
  <c r="AF308" i="9"/>
  <c r="AG308" i="9"/>
  <c r="AH308" i="9"/>
  <c r="AI308" i="9"/>
  <c r="AJ308" i="9"/>
  <c r="AK308" i="9"/>
  <c r="AL308" i="9"/>
  <c r="AM308" i="9"/>
  <c r="AN308" i="9"/>
  <c r="AO308" i="9"/>
  <c r="AP308" i="9"/>
  <c r="AQ308" i="9"/>
  <c r="AR308" i="9"/>
  <c r="AS308" i="9"/>
  <c r="AT308" i="9"/>
  <c r="AU308" i="9"/>
  <c r="AV308" i="9"/>
  <c r="AW308" i="9"/>
  <c r="AX308" i="9"/>
  <c r="AY308" i="9"/>
  <c r="AZ308" i="9"/>
  <c r="BA308" i="9"/>
  <c r="BB308" i="9"/>
  <c r="BC308" i="9"/>
  <c r="BD308" i="9"/>
  <c r="BE308" i="9"/>
  <c r="BF308" i="9"/>
  <c r="BG308" i="9"/>
  <c r="BH308" i="9"/>
  <c r="BI308" i="9"/>
  <c r="BJ308" i="9"/>
  <c r="BK308" i="9"/>
  <c r="BL308" i="9"/>
  <c r="BM308" i="9"/>
  <c r="BN308" i="9"/>
  <c r="BO308" i="9"/>
  <c r="BP308" i="9"/>
  <c r="BQ308" i="9"/>
  <c r="BR308" i="9"/>
  <c r="BT308" i="9"/>
  <c r="BU308" i="9"/>
  <c r="BV308" i="9"/>
  <c r="BX308" i="9"/>
  <c r="BY308" i="9"/>
  <c r="BZ308" i="9"/>
  <c r="CA308" i="9"/>
  <c r="CB308" i="9"/>
  <c r="CC308" i="9"/>
  <c r="CD308" i="9"/>
  <c r="CE308" i="9"/>
  <c r="CF308" i="9"/>
  <c r="CG308" i="9"/>
  <c r="CH308" i="9"/>
  <c r="CI308" i="9"/>
  <c r="CJ308" i="9"/>
  <c r="A309" i="9"/>
  <c r="B309" i="9"/>
  <c r="C309" i="9"/>
  <c r="D309" i="9"/>
  <c r="E309" i="9"/>
  <c r="F309" i="9"/>
  <c r="G309" i="9"/>
  <c r="H309" i="9"/>
  <c r="I309" i="9"/>
  <c r="K309" i="9"/>
  <c r="O309" i="9"/>
  <c r="P309" i="9"/>
  <c r="Q309" i="9"/>
  <c r="R309" i="9"/>
  <c r="U309" i="9"/>
  <c r="V309" i="9"/>
  <c r="W309" i="9"/>
  <c r="X309" i="9"/>
  <c r="Y309" i="9"/>
  <c r="Z309" i="9"/>
  <c r="AA309" i="9"/>
  <c r="AB309" i="9"/>
  <c r="AC309" i="9"/>
  <c r="AD309" i="9"/>
  <c r="AE309" i="9"/>
  <c r="AF309" i="9"/>
  <c r="AG309" i="9"/>
  <c r="AH309" i="9"/>
  <c r="AI309" i="9"/>
  <c r="AJ309" i="9"/>
  <c r="AK309" i="9"/>
  <c r="AL309" i="9"/>
  <c r="AM309" i="9"/>
  <c r="AN309" i="9"/>
  <c r="AO309" i="9"/>
  <c r="AP309" i="9"/>
  <c r="AQ309" i="9"/>
  <c r="AR309" i="9"/>
  <c r="AS309" i="9"/>
  <c r="AT309" i="9"/>
  <c r="AU309" i="9"/>
  <c r="AV309" i="9"/>
  <c r="AW309" i="9"/>
  <c r="AX309" i="9"/>
  <c r="AY309" i="9"/>
  <c r="AZ309" i="9"/>
  <c r="BA309" i="9"/>
  <c r="BB309" i="9"/>
  <c r="BC309" i="9"/>
  <c r="BD309" i="9"/>
  <c r="BE309" i="9"/>
  <c r="BF309" i="9"/>
  <c r="BG309" i="9"/>
  <c r="BH309" i="9"/>
  <c r="BI309" i="9"/>
  <c r="BJ309" i="9"/>
  <c r="BK309" i="9"/>
  <c r="BL309" i="9"/>
  <c r="BM309" i="9"/>
  <c r="BN309" i="9"/>
  <c r="BO309" i="9"/>
  <c r="BP309" i="9"/>
  <c r="BQ309" i="9"/>
  <c r="BR309" i="9"/>
  <c r="BT309" i="9"/>
  <c r="BU309" i="9"/>
  <c r="BV309" i="9"/>
  <c r="BX309" i="9"/>
  <c r="BY309" i="9"/>
  <c r="BZ309" i="9"/>
  <c r="CA309" i="9"/>
  <c r="CB309" i="9"/>
  <c r="CC309" i="9"/>
  <c r="CD309" i="9"/>
  <c r="CE309" i="9"/>
  <c r="CF309" i="9"/>
  <c r="CG309" i="9"/>
  <c r="CH309" i="9"/>
  <c r="CI309" i="9"/>
  <c r="CJ309" i="9"/>
  <c r="A310" i="9"/>
  <c r="B310" i="9"/>
  <c r="C310" i="9"/>
  <c r="D310" i="9"/>
  <c r="E310" i="9"/>
  <c r="F310" i="9"/>
  <c r="G310" i="9"/>
  <c r="H310" i="9"/>
  <c r="I310" i="9"/>
  <c r="K310" i="9"/>
  <c r="O310" i="9"/>
  <c r="P310" i="9"/>
  <c r="Q310" i="9"/>
  <c r="R310" i="9"/>
  <c r="U310" i="9"/>
  <c r="V310" i="9"/>
  <c r="W310" i="9"/>
  <c r="X310" i="9"/>
  <c r="Y310" i="9"/>
  <c r="Z310" i="9"/>
  <c r="AA310" i="9"/>
  <c r="AB310" i="9"/>
  <c r="AC310" i="9"/>
  <c r="AD310" i="9"/>
  <c r="AE310" i="9"/>
  <c r="AF310" i="9"/>
  <c r="AG310" i="9"/>
  <c r="AH310" i="9"/>
  <c r="AI310" i="9"/>
  <c r="AJ310" i="9"/>
  <c r="AK310" i="9"/>
  <c r="AL310" i="9"/>
  <c r="AM310" i="9"/>
  <c r="AN310" i="9"/>
  <c r="AO310" i="9"/>
  <c r="AP310" i="9"/>
  <c r="AQ310" i="9"/>
  <c r="AR310" i="9"/>
  <c r="AS310" i="9"/>
  <c r="AT310" i="9"/>
  <c r="AU310" i="9"/>
  <c r="AV310" i="9"/>
  <c r="AW310" i="9"/>
  <c r="AX310" i="9"/>
  <c r="AY310" i="9"/>
  <c r="AZ310" i="9"/>
  <c r="BA310" i="9"/>
  <c r="BB310" i="9"/>
  <c r="BC310" i="9"/>
  <c r="BD310" i="9"/>
  <c r="BE310" i="9"/>
  <c r="BF310" i="9"/>
  <c r="BG310" i="9"/>
  <c r="BH310" i="9"/>
  <c r="BI310" i="9"/>
  <c r="BJ310" i="9"/>
  <c r="BK310" i="9"/>
  <c r="BL310" i="9"/>
  <c r="BM310" i="9"/>
  <c r="BN310" i="9"/>
  <c r="BO310" i="9"/>
  <c r="BP310" i="9"/>
  <c r="BQ310" i="9"/>
  <c r="BR310" i="9"/>
  <c r="BT310" i="9"/>
  <c r="BU310" i="9"/>
  <c r="BV310" i="9"/>
  <c r="BX310" i="9"/>
  <c r="BY310" i="9"/>
  <c r="BZ310" i="9"/>
  <c r="CA310" i="9"/>
  <c r="CB310" i="9"/>
  <c r="CC310" i="9"/>
  <c r="CD310" i="9"/>
  <c r="CE310" i="9"/>
  <c r="CF310" i="9"/>
  <c r="CG310" i="9"/>
  <c r="CH310" i="9"/>
  <c r="CI310" i="9"/>
  <c r="CJ310" i="9"/>
  <c r="A311" i="9"/>
  <c r="B311" i="9"/>
  <c r="C311" i="9"/>
  <c r="D311" i="9"/>
  <c r="E311" i="9"/>
  <c r="F311" i="9"/>
  <c r="G311" i="9"/>
  <c r="H311" i="9"/>
  <c r="I311" i="9"/>
  <c r="K311" i="9"/>
  <c r="O311" i="9"/>
  <c r="P311" i="9"/>
  <c r="Q311" i="9"/>
  <c r="R311" i="9"/>
  <c r="U311" i="9"/>
  <c r="V311" i="9"/>
  <c r="W311" i="9"/>
  <c r="X311" i="9"/>
  <c r="Y311" i="9"/>
  <c r="Z311" i="9"/>
  <c r="AA311" i="9"/>
  <c r="AB311" i="9"/>
  <c r="AC311" i="9"/>
  <c r="AD311" i="9"/>
  <c r="AE311" i="9"/>
  <c r="AF311" i="9"/>
  <c r="AG311" i="9"/>
  <c r="AH311" i="9"/>
  <c r="AI311" i="9"/>
  <c r="AJ311" i="9"/>
  <c r="AK311" i="9"/>
  <c r="AL311" i="9"/>
  <c r="AM311" i="9"/>
  <c r="AN311" i="9"/>
  <c r="AO311" i="9"/>
  <c r="AP311" i="9"/>
  <c r="AQ311" i="9"/>
  <c r="AR311" i="9"/>
  <c r="AS311" i="9"/>
  <c r="AT311" i="9"/>
  <c r="AU311" i="9"/>
  <c r="AV311" i="9"/>
  <c r="AW311" i="9"/>
  <c r="AX311" i="9"/>
  <c r="AY311" i="9"/>
  <c r="AZ311" i="9"/>
  <c r="BA311" i="9"/>
  <c r="BB311" i="9"/>
  <c r="BC311" i="9"/>
  <c r="BD311" i="9"/>
  <c r="BE311" i="9"/>
  <c r="BF311" i="9"/>
  <c r="BG311" i="9"/>
  <c r="BH311" i="9"/>
  <c r="BI311" i="9"/>
  <c r="BJ311" i="9"/>
  <c r="BK311" i="9"/>
  <c r="BL311" i="9"/>
  <c r="BM311" i="9"/>
  <c r="BN311" i="9"/>
  <c r="BO311" i="9"/>
  <c r="BP311" i="9"/>
  <c r="BQ311" i="9"/>
  <c r="BR311" i="9"/>
  <c r="BT311" i="9"/>
  <c r="BU311" i="9"/>
  <c r="BV311" i="9"/>
  <c r="BX311" i="9"/>
  <c r="BY311" i="9"/>
  <c r="BZ311" i="9"/>
  <c r="CA311" i="9"/>
  <c r="CB311" i="9"/>
  <c r="CC311" i="9"/>
  <c r="CD311" i="9"/>
  <c r="CE311" i="9"/>
  <c r="CF311" i="9"/>
  <c r="CG311" i="9"/>
  <c r="CH311" i="9"/>
  <c r="CI311" i="9"/>
  <c r="CJ311" i="9"/>
  <c r="A312" i="9"/>
  <c r="B312" i="9"/>
  <c r="C312" i="9"/>
  <c r="D312" i="9"/>
  <c r="E312" i="9"/>
  <c r="F312" i="9"/>
  <c r="G312" i="9"/>
  <c r="H312" i="9"/>
  <c r="I312" i="9"/>
  <c r="K312" i="9"/>
  <c r="O312" i="9"/>
  <c r="P312" i="9"/>
  <c r="Q312" i="9"/>
  <c r="R312" i="9"/>
  <c r="U312" i="9"/>
  <c r="V312" i="9"/>
  <c r="W312" i="9"/>
  <c r="X312" i="9"/>
  <c r="Y312" i="9"/>
  <c r="Z312" i="9"/>
  <c r="AA312" i="9"/>
  <c r="AB312" i="9"/>
  <c r="AC312" i="9"/>
  <c r="AD312" i="9"/>
  <c r="AE312" i="9"/>
  <c r="AF312" i="9"/>
  <c r="AG312" i="9"/>
  <c r="AH312" i="9"/>
  <c r="AI312" i="9"/>
  <c r="AJ312" i="9"/>
  <c r="AK312" i="9"/>
  <c r="AL312" i="9"/>
  <c r="AM312" i="9"/>
  <c r="AN312" i="9"/>
  <c r="AO312" i="9"/>
  <c r="AP312" i="9"/>
  <c r="AQ312" i="9"/>
  <c r="AR312" i="9"/>
  <c r="AS312" i="9"/>
  <c r="AT312" i="9"/>
  <c r="AU312" i="9"/>
  <c r="AV312" i="9"/>
  <c r="AW312" i="9"/>
  <c r="AX312" i="9"/>
  <c r="AY312" i="9"/>
  <c r="AZ312" i="9"/>
  <c r="BA312" i="9"/>
  <c r="BB312" i="9"/>
  <c r="BC312" i="9"/>
  <c r="BD312" i="9"/>
  <c r="BE312" i="9"/>
  <c r="BF312" i="9"/>
  <c r="BG312" i="9"/>
  <c r="BH312" i="9"/>
  <c r="BI312" i="9"/>
  <c r="BJ312" i="9"/>
  <c r="BK312" i="9"/>
  <c r="BL312" i="9"/>
  <c r="BM312" i="9"/>
  <c r="BN312" i="9"/>
  <c r="BO312" i="9"/>
  <c r="BP312" i="9"/>
  <c r="BQ312" i="9"/>
  <c r="BR312" i="9"/>
  <c r="BT312" i="9"/>
  <c r="BU312" i="9"/>
  <c r="BV312" i="9"/>
  <c r="BX312" i="9"/>
  <c r="BY312" i="9"/>
  <c r="BZ312" i="9"/>
  <c r="CA312" i="9"/>
  <c r="CB312" i="9"/>
  <c r="CC312" i="9"/>
  <c r="CD312" i="9"/>
  <c r="CE312" i="9"/>
  <c r="CF312" i="9"/>
  <c r="CG312" i="9"/>
  <c r="CH312" i="9"/>
  <c r="CI312" i="9"/>
  <c r="CJ312" i="9"/>
  <c r="A313" i="9"/>
  <c r="B313" i="9"/>
  <c r="C313" i="9"/>
  <c r="D313" i="9"/>
  <c r="E313" i="9"/>
  <c r="F313" i="9"/>
  <c r="G313" i="9"/>
  <c r="H313" i="9"/>
  <c r="I313" i="9"/>
  <c r="K313" i="9"/>
  <c r="O313" i="9"/>
  <c r="P313" i="9"/>
  <c r="Q313" i="9"/>
  <c r="R313" i="9"/>
  <c r="U313" i="9"/>
  <c r="V313" i="9"/>
  <c r="W313" i="9"/>
  <c r="X313" i="9"/>
  <c r="Y313" i="9"/>
  <c r="Z313" i="9"/>
  <c r="AA313" i="9"/>
  <c r="AB313" i="9"/>
  <c r="AC313" i="9"/>
  <c r="AD313" i="9"/>
  <c r="AE313" i="9"/>
  <c r="AF313" i="9"/>
  <c r="AG313" i="9"/>
  <c r="AH313" i="9"/>
  <c r="AI313" i="9"/>
  <c r="AJ313" i="9"/>
  <c r="AK313" i="9"/>
  <c r="AL313" i="9"/>
  <c r="AM313" i="9"/>
  <c r="AN313" i="9"/>
  <c r="AO313" i="9"/>
  <c r="AP313" i="9"/>
  <c r="AQ313" i="9"/>
  <c r="AR313" i="9"/>
  <c r="AS313" i="9"/>
  <c r="AT313" i="9"/>
  <c r="AU313" i="9"/>
  <c r="AV313" i="9"/>
  <c r="AW313" i="9"/>
  <c r="AX313" i="9"/>
  <c r="AY313" i="9"/>
  <c r="AZ313" i="9"/>
  <c r="BA313" i="9"/>
  <c r="BB313" i="9"/>
  <c r="BC313" i="9"/>
  <c r="BD313" i="9"/>
  <c r="BE313" i="9"/>
  <c r="BF313" i="9"/>
  <c r="BG313" i="9"/>
  <c r="BH313" i="9"/>
  <c r="BI313" i="9"/>
  <c r="BJ313" i="9"/>
  <c r="BK313" i="9"/>
  <c r="BL313" i="9"/>
  <c r="BM313" i="9"/>
  <c r="BN313" i="9"/>
  <c r="BO313" i="9"/>
  <c r="BP313" i="9"/>
  <c r="BQ313" i="9"/>
  <c r="BR313" i="9"/>
  <c r="BT313" i="9"/>
  <c r="BU313" i="9"/>
  <c r="BV313" i="9"/>
  <c r="BX313" i="9"/>
  <c r="BY313" i="9"/>
  <c r="BZ313" i="9"/>
  <c r="CA313" i="9"/>
  <c r="CB313" i="9"/>
  <c r="CC313" i="9"/>
  <c r="CD313" i="9"/>
  <c r="CE313" i="9"/>
  <c r="CF313" i="9"/>
  <c r="CG313" i="9"/>
  <c r="CH313" i="9"/>
  <c r="CI313" i="9"/>
  <c r="CJ313" i="9"/>
  <c r="A314" i="9"/>
  <c r="B314" i="9"/>
  <c r="C314" i="9"/>
  <c r="D314" i="9"/>
  <c r="E314" i="9"/>
  <c r="F314" i="9"/>
  <c r="G314" i="9"/>
  <c r="H314" i="9"/>
  <c r="I314" i="9"/>
  <c r="K314" i="9"/>
  <c r="O314" i="9"/>
  <c r="P314" i="9"/>
  <c r="Q314" i="9"/>
  <c r="R314" i="9"/>
  <c r="U314" i="9"/>
  <c r="V314" i="9"/>
  <c r="W314" i="9"/>
  <c r="X314" i="9"/>
  <c r="Y314" i="9"/>
  <c r="Z314" i="9"/>
  <c r="AA314" i="9"/>
  <c r="AB314" i="9"/>
  <c r="AC314" i="9"/>
  <c r="AD314" i="9"/>
  <c r="AE314" i="9"/>
  <c r="AF314" i="9"/>
  <c r="AG314" i="9"/>
  <c r="AH314" i="9"/>
  <c r="AI314" i="9"/>
  <c r="AJ314" i="9"/>
  <c r="AK314" i="9"/>
  <c r="AL314" i="9"/>
  <c r="AM314" i="9"/>
  <c r="AN314" i="9"/>
  <c r="AO314" i="9"/>
  <c r="AP314" i="9"/>
  <c r="AQ314" i="9"/>
  <c r="AR314" i="9"/>
  <c r="AS314" i="9"/>
  <c r="AT314" i="9"/>
  <c r="AU314" i="9"/>
  <c r="AV314" i="9"/>
  <c r="AW314" i="9"/>
  <c r="AX314" i="9"/>
  <c r="AY314" i="9"/>
  <c r="AZ314" i="9"/>
  <c r="BA314" i="9"/>
  <c r="BB314" i="9"/>
  <c r="BC314" i="9"/>
  <c r="BD314" i="9"/>
  <c r="BE314" i="9"/>
  <c r="BF314" i="9"/>
  <c r="BG314" i="9"/>
  <c r="BH314" i="9"/>
  <c r="BI314" i="9"/>
  <c r="BJ314" i="9"/>
  <c r="BK314" i="9"/>
  <c r="BL314" i="9"/>
  <c r="BM314" i="9"/>
  <c r="BN314" i="9"/>
  <c r="BO314" i="9"/>
  <c r="BP314" i="9"/>
  <c r="BQ314" i="9"/>
  <c r="BR314" i="9"/>
  <c r="BT314" i="9"/>
  <c r="BU314" i="9"/>
  <c r="BV314" i="9"/>
  <c r="BX314" i="9"/>
  <c r="BY314" i="9"/>
  <c r="BZ314" i="9"/>
  <c r="CA314" i="9"/>
  <c r="CB314" i="9"/>
  <c r="CC314" i="9"/>
  <c r="CD314" i="9"/>
  <c r="CE314" i="9"/>
  <c r="CF314" i="9"/>
  <c r="CG314" i="9"/>
  <c r="CH314" i="9"/>
  <c r="CI314" i="9"/>
  <c r="CJ314" i="9"/>
  <c r="A315" i="9"/>
  <c r="B315" i="9"/>
  <c r="C315" i="9"/>
  <c r="D315" i="9"/>
  <c r="E315" i="9"/>
  <c r="F315" i="9"/>
  <c r="G315" i="9"/>
  <c r="H315" i="9"/>
  <c r="I315" i="9"/>
  <c r="K315" i="9"/>
  <c r="O315" i="9"/>
  <c r="P315" i="9"/>
  <c r="Q315" i="9"/>
  <c r="R315" i="9"/>
  <c r="U315" i="9"/>
  <c r="V315" i="9"/>
  <c r="W315" i="9"/>
  <c r="X315" i="9"/>
  <c r="Y315" i="9"/>
  <c r="Z315" i="9"/>
  <c r="AA315" i="9"/>
  <c r="AB315" i="9"/>
  <c r="AC315" i="9"/>
  <c r="AD315" i="9"/>
  <c r="AE315" i="9"/>
  <c r="AF315" i="9"/>
  <c r="AG315" i="9"/>
  <c r="AH315" i="9"/>
  <c r="AI315" i="9"/>
  <c r="AJ315" i="9"/>
  <c r="AK315" i="9"/>
  <c r="AL315" i="9"/>
  <c r="AM315" i="9"/>
  <c r="AN315" i="9"/>
  <c r="AO315" i="9"/>
  <c r="AP315" i="9"/>
  <c r="AQ315" i="9"/>
  <c r="AR315" i="9"/>
  <c r="AS315" i="9"/>
  <c r="AT315" i="9"/>
  <c r="AU315" i="9"/>
  <c r="AV315" i="9"/>
  <c r="AW315" i="9"/>
  <c r="AX315" i="9"/>
  <c r="AY315" i="9"/>
  <c r="AZ315" i="9"/>
  <c r="BA315" i="9"/>
  <c r="BB315" i="9"/>
  <c r="BC315" i="9"/>
  <c r="BD315" i="9"/>
  <c r="BE315" i="9"/>
  <c r="BF315" i="9"/>
  <c r="BG315" i="9"/>
  <c r="BH315" i="9"/>
  <c r="BI315" i="9"/>
  <c r="BJ315" i="9"/>
  <c r="BK315" i="9"/>
  <c r="BL315" i="9"/>
  <c r="BM315" i="9"/>
  <c r="BN315" i="9"/>
  <c r="BO315" i="9"/>
  <c r="BP315" i="9"/>
  <c r="BQ315" i="9"/>
  <c r="BR315" i="9"/>
  <c r="BT315" i="9"/>
  <c r="BU315" i="9"/>
  <c r="BV315" i="9"/>
  <c r="BX315" i="9"/>
  <c r="BY315" i="9"/>
  <c r="BZ315" i="9"/>
  <c r="CA315" i="9"/>
  <c r="CB315" i="9"/>
  <c r="CC315" i="9"/>
  <c r="CD315" i="9"/>
  <c r="CE315" i="9"/>
  <c r="CF315" i="9"/>
  <c r="CG315" i="9"/>
  <c r="CH315" i="9"/>
  <c r="CI315" i="9"/>
  <c r="CJ315" i="9"/>
  <c r="A316" i="9"/>
  <c r="B316" i="9"/>
  <c r="C316" i="9"/>
  <c r="D316" i="9"/>
  <c r="E316" i="9"/>
  <c r="F316" i="9"/>
  <c r="G316" i="9"/>
  <c r="H316" i="9"/>
  <c r="I316" i="9"/>
  <c r="K316" i="9"/>
  <c r="O316" i="9"/>
  <c r="P316" i="9"/>
  <c r="Q316" i="9"/>
  <c r="R316" i="9"/>
  <c r="U316" i="9"/>
  <c r="V316" i="9"/>
  <c r="W316" i="9"/>
  <c r="X316" i="9"/>
  <c r="Y316" i="9"/>
  <c r="Z316" i="9"/>
  <c r="AA316" i="9"/>
  <c r="AB316" i="9"/>
  <c r="AC316" i="9"/>
  <c r="AD316" i="9"/>
  <c r="AE316" i="9"/>
  <c r="AF316" i="9"/>
  <c r="AG316" i="9"/>
  <c r="AH316" i="9"/>
  <c r="AI316" i="9"/>
  <c r="AJ316" i="9"/>
  <c r="AK316" i="9"/>
  <c r="AL316" i="9"/>
  <c r="AM316" i="9"/>
  <c r="AN316" i="9"/>
  <c r="AO316" i="9"/>
  <c r="AP316" i="9"/>
  <c r="AQ316" i="9"/>
  <c r="AR316" i="9"/>
  <c r="AS316" i="9"/>
  <c r="AT316" i="9"/>
  <c r="AU316" i="9"/>
  <c r="AV316" i="9"/>
  <c r="AW316" i="9"/>
  <c r="AX316" i="9"/>
  <c r="AY316" i="9"/>
  <c r="AZ316" i="9"/>
  <c r="BA316" i="9"/>
  <c r="BB316" i="9"/>
  <c r="BC316" i="9"/>
  <c r="BD316" i="9"/>
  <c r="BE316" i="9"/>
  <c r="BF316" i="9"/>
  <c r="BG316" i="9"/>
  <c r="BH316" i="9"/>
  <c r="BI316" i="9"/>
  <c r="BJ316" i="9"/>
  <c r="BK316" i="9"/>
  <c r="BL316" i="9"/>
  <c r="BM316" i="9"/>
  <c r="BN316" i="9"/>
  <c r="BO316" i="9"/>
  <c r="BP316" i="9"/>
  <c r="BQ316" i="9"/>
  <c r="BR316" i="9"/>
  <c r="BT316" i="9"/>
  <c r="BU316" i="9"/>
  <c r="BV316" i="9"/>
  <c r="BX316" i="9"/>
  <c r="BY316" i="9"/>
  <c r="BZ316" i="9"/>
  <c r="CA316" i="9"/>
  <c r="CB316" i="9"/>
  <c r="CC316" i="9"/>
  <c r="CD316" i="9"/>
  <c r="CE316" i="9"/>
  <c r="CF316" i="9"/>
  <c r="CG316" i="9"/>
  <c r="CH316" i="9"/>
  <c r="CI316" i="9"/>
  <c r="CJ316" i="9"/>
  <c r="A317" i="9"/>
  <c r="B317" i="9"/>
  <c r="C317" i="9"/>
  <c r="D317" i="9"/>
  <c r="E317" i="9"/>
  <c r="F317" i="9"/>
  <c r="G317" i="9"/>
  <c r="H317" i="9"/>
  <c r="I317" i="9"/>
  <c r="K317" i="9"/>
  <c r="O317" i="9"/>
  <c r="P317" i="9"/>
  <c r="Q317" i="9"/>
  <c r="R317" i="9"/>
  <c r="U317" i="9"/>
  <c r="V317" i="9"/>
  <c r="W317" i="9"/>
  <c r="X317" i="9"/>
  <c r="Y317" i="9"/>
  <c r="Z317" i="9"/>
  <c r="AA317" i="9"/>
  <c r="AB317" i="9"/>
  <c r="AC317" i="9"/>
  <c r="AD317" i="9"/>
  <c r="AE317" i="9"/>
  <c r="AF317" i="9"/>
  <c r="AG317" i="9"/>
  <c r="AH317" i="9"/>
  <c r="AI317" i="9"/>
  <c r="AJ317" i="9"/>
  <c r="AK317" i="9"/>
  <c r="AL317" i="9"/>
  <c r="AM317" i="9"/>
  <c r="AN317" i="9"/>
  <c r="AO317" i="9"/>
  <c r="AP317" i="9"/>
  <c r="AQ317" i="9"/>
  <c r="AR317" i="9"/>
  <c r="AS317" i="9"/>
  <c r="AT317" i="9"/>
  <c r="AU317" i="9"/>
  <c r="AV317" i="9"/>
  <c r="AW317" i="9"/>
  <c r="AX317" i="9"/>
  <c r="AY317" i="9"/>
  <c r="AZ317" i="9"/>
  <c r="BA317" i="9"/>
  <c r="BB317" i="9"/>
  <c r="BC317" i="9"/>
  <c r="BD317" i="9"/>
  <c r="BE317" i="9"/>
  <c r="BF317" i="9"/>
  <c r="BG317" i="9"/>
  <c r="BH317" i="9"/>
  <c r="BI317" i="9"/>
  <c r="BJ317" i="9"/>
  <c r="BK317" i="9"/>
  <c r="BL317" i="9"/>
  <c r="BM317" i="9"/>
  <c r="BN317" i="9"/>
  <c r="BO317" i="9"/>
  <c r="BP317" i="9"/>
  <c r="BQ317" i="9"/>
  <c r="BR317" i="9"/>
  <c r="BT317" i="9"/>
  <c r="BU317" i="9"/>
  <c r="BV317" i="9"/>
  <c r="BX317" i="9"/>
  <c r="BY317" i="9"/>
  <c r="BZ317" i="9"/>
  <c r="CA317" i="9"/>
  <c r="CB317" i="9"/>
  <c r="CC317" i="9"/>
  <c r="CD317" i="9"/>
  <c r="CE317" i="9"/>
  <c r="CF317" i="9"/>
  <c r="CG317" i="9"/>
  <c r="CH317" i="9"/>
  <c r="CI317" i="9"/>
  <c r="CJ317" i="9"/>
  <c r="A318" i="9"/>
  <c r="B318" i="9"/>
  <c r="C318" i="9"/>
  <c r="D318" i="9"/>
  <c r="E318" i="9"/>
  <c r="F318" i="9"/>
  <c r="G318" i="9"/>
  <c r="H318" i="9"/>
  <c r="I318" i="9"/>
  <c r="K318" i="9"/>
  <c r="O318" i="9"/>
  <c r="P318" i="9"/>
  <c r="Q318" i="9"/>
  <c r="R318" i="9"/>
  <c r="U318" i="9"/>
  <c r="V318" i="9"/>
  <c r="W318" i="9"/>
  <c r="X318" i="9"/>
  <c r="Y318" i="9"/>
  <c r="Z318" i="9"/>
  <c r="AA318" i="9"/>
  <c r="AB318" i="9"/>
  <c r="AC318" i="9"/>
  <c r="AD318" i="9"/>
  <c r="AE318" i="9"/>
  <c r="AF318" i="9"/>
  <c r="AG318" i="9"/>
  <c r="AH318" i="9"/>
  <c r="AI318" i="9"/>
  <c r="AJ318" i="9"/>
  <c r="AK318" i="9"/>
  <c r="AL318" i="9"/>
  <c r="AM318" i="9"/>
  <c r="AN318" i="9"/>
  <c r="AO318" i="9"/>
  <c r="AP318" i="9"/>
  <c r="AQ318" i="9"/>
  <c r="AR318" i="9"/>
  <c r="AS318" i="9"/>
  <c r="AT318" i="9"/>
  <c r="AU318" i="9"/>
  <c r="AV318" i="9"/>
  <c r="AW318" i="9"/>
  <c r="AX318" i="9"/>
  <c r="AY318" i="9"/>
  <c r="AZ318" i="9"/>
  <c r="BA318" i="9"/>
  <c r="BB318" i="9"/>
  <c r="BC318" i="9"/>
  <c r="BD318" i="9"/>
  <c r="BE318" i="9"/>
  <c r="BF318" i="9"/>
  <c r="BG318" i="9"/>
  <c r="BH318" i="9"/>
  <c r="BI318" i="9"/>
  <c r="BJ318" i="9"/>
  <c r="BK318" i="9"/>
  <c r="BL318" i="9"/>
  <c r="BM318" i="9"/>
  <c r="BN318" i="9"/>
  <c r="BO318" i="9"/>
  <c r="BP318" i="9"/>
  <c r="BQ318" i="9"/>
  <c r="BR318" i="9"/>
  <c r="BT318" i="9"/>
  <c r="BU318" i="9"/>
  <c r="BV318" i="9"/>
  <c r="BX318" i="9"/>
  <c r="BY318" i="9"/>
  <c r="BZ318" i="9"/>
  <c r="CA318" i="9"/>
  <c r="CB318" i="9"/>
  <c r="CC318" i="9"/>
  <c r="CD318" i="9"/>
  <c r="CE318" i="9"/>
  <c r="CF318" i="9"/>
  <c r="CG318" i="9"/>
  <c r="CH318" i="9"/>
  <c r="CI318" i="9"/>
  <c r="CJ318" i="9"/>
  <c r="A319" i="9"/>
  <c r="B319" i="9"/>
  <c r="C319" i="9"/>
  <c r="D319" i="9"/>
  <c r="E319" i="9"/>
  <c r="F319" i="9"/>
  <c r="G319" i="9"/>
  <c r="H319" i="9"/>
  <c r="I319" i="9"/>
  <c r="K319" i="9"/>
  <c r="O319" i="9"/>
  <c r="P319" i="9"/>
  <c r="Q319" i="9"/>
  <c r="R319" i="9"/>
  <c r="U319" i="9"/>
  <c r="V319" i="9"/>
  <c r="W319" i="9"/>
  <c r="X319" i="9"/>
  <c r="Y319" i="9"/>
  <c r="Z319" i="9"/>
  <c r="AA319" i="9"/>
  <c r="AB319" i="9"/>
  <c r="AC319" i="9"/>
  <c r="AD319" i="9"/>
  <c r="AE319" i="9"/>
  <c r="AF319" i="9"/>
  <c r="AG319" i="9"/>
  <c r="AH319" i="9"/>
  <c r="AI319" i="9"/>
  <c r="AJ319" i="9"/>
  <c r="AK319" i="9"/>
  <c r="AL319" i="9"/>
  <c r="AM319" i="9"/>
  <c r="AN319" i="9"/>
  <c r="AO319" i="9"/>
  <c r="AP319" i="9"/>
  <c r="AQ319" i="9"/>
  <c r="AR319" i="9"/>
  <c r="AS319" i="9"/>
  <c r="AT319" i="9"/>
  <c r="AU319" i="9"/>
  <c r="AV319" i="9"/>
  <c r="AW319" i="9"/>
  <c r="AX319" i="9"/>
  <c r="AY319" i="9"/>
  <c r="AZ319" i="9"/>
  <c r="BA319" i="9"/>
  <c r="BB319" i="9"/>
  <c r="BC319" i="9"/>
  <c r="BD319" i="9"/>
  <c r="BE319" i="9"/>
  <c r="BF319" i="9"/>
  <c r="BG319" i="9"/>
  <c r="BH319" i="9"/>
  <c r="BI319" i="9"/>
  <c r="BJ319" i="9"/>
  <c r="BK319" i="9"/>
  <c r="BL319" i="9"/>
  <c r="BM319" i="9"/>
  <c r="BN319" i="9"/>
  <c r="BO319" i="9"/>
  <c r="BP319" i="9"/>
  <c r="BQ319" i="9"/>
  <c r="BR319" i="9"/>
  <c r="BT319" i="9"/>
  <c r="BU319" i="9"/>
  <c r="BV319" i="9"/>
  <c r="BX319" i="9"/>
  <c r="BY319" i="9"/>
  <c r="BZ319" i="9"/>
  <c r="CA319" i="9"/>
  <c r="CB319" i="9"/>
  <c r="CC319" i="9"/>
  <c r="CD319" i="9"/>
  <c r="CE319" i="9"/>
  <c r="CF319" i="9"/>
  <c r="CG319" i="9"/>
  <c r="CH319" i="9"/>
  <c r="CI319" i="9"/>
  <c r="CJ319" i="9"/>
  <c r="A320" i="9"/>
  <c r="B320" i="9"/>
  <c r="C320" i="9"/>
  <c r="D320" i="9"/>
  <c r="E320" i="9"/>
  <c r="F320" i="9"/>
  <c r="G320" i="9"/>
  <c r="H320" i="9"/>
  <c r="I320" i="9"/>
  <c r="K320" i="9"/>
  <c r="O320" i="9"/>
  <c r="P320" i="9"/>
  <c r="Q320" i="9"/>
  <c r="R320" i="9"/>
  <c r="U320" i="9"/>
  <c r="V320" i="9"/>
  <c r="W320" i="9"/>
  <c r="X320" i="9"/>
  <c r="Y320" i="9"/>
  <c r="Z320" i="9"/>
  <c r="AA320" i="9"/>
  <c r="AB320" i="9"/>
  <c r="AC320" i="9"/>
  <c r="AD320" i="9"/>
  <c r="AE320" i="9"/>
  <c r="AF320" i="9"/>
  <c r="AG320" i="9"/>
  <c r="AH320" i="9"/>
  <c r="AI320" i="9"/>
  <c r="AJ320" i="9"/>
  <c r="AK320" i="9"/>
  <c r="AL320" i="9"/>
  <c r="AM320" i="9"/>
  <c r="AN320" i="9"/>
  <c r="AO320" i="9"/>
  <c r="AP320" i="9"/>
  <c r="AQ320" i="9"/>
  <c r="AR320" i="9"/>
  <c r="AS320" i="9"/>
  <c r="AT320" i="9"/>
  <c r="AU320" i="9"/>
  <c r="AV320" i="9"/>
  <c r="AW320" i="9"/>
  <c r="AX320" i="9"/>
  <c r="AY320" i="9"/>
  <c r="AZ320" i="9"/>
  <c r="BA320" i="9"/>
  <c r="BB320" i="9"/>
  <c r="BC320" i="9"/>
  <c r="BD320" i="9"/>
  <c r="BE320" i="9"/>
  <c r="BF320" i="9"/>
  <c r="BG320" i="9"/>
  <c r="BH320" i="9"/>
  <c r="BI320" i="9"/>
  <c r="BJ320" i="9"/>
  <c r="BK320" i="9"/>
  <c r="BL320" i="9"/>
  <c r="BM320" i="9"/>
  <c r="BN320" i="9"/>
  <c r="BO320" i="9"/>
  <c r="BP320" i="9"/>
  <c r="BQ320" i="9"/>
  <c r="BR320" i="9"/>
  <c r="BT320" i="9"/>
  <c r="BU320" i="9"/>
  <c r="BV320" i="9"/>
  <c r="BX320" i="9"/>
  <c r="BY320" i="9"/>
  <c r="BZ320" i="9"/>
  <c r="CA320" i="9"/>
  <c r="CB320" i="9"/>
  <c r="CC320" i="9"/>
  <c r="CD320" i="9"/>
  <c r="CE320" i="9"/>
  <c r="CF320" i="9"/>
  <c r="CG320" i="9"/>
  <c r="CH320" i="9"/>
  <c r="CI320" i="9"/>
  <c r="CJ320" i="9"/>
  <c r="A321" i="9"/>
  <c r="B321" i="9"/>
  <c r="C321" i="9"/>
  <c r="D321" i="9"/>
  <c r="E321" i="9"/>
  <c r="F321" i="9"/>
  <c r="G321" i="9"/>
  <c r="H321" i="9"/>
  <c r="I321" i="9"/>
  <c r="K321" i="9"/>
  <c r="O321" i="9"/>
  <c r="P321" i="9"/>
  <c r="Q321" i="9"/>
  <c r="R321" i="9"/>
  <c r="U321" i="9"/>
  <c r="V321" i="9"/>
  <c r="W321" i="9"/>
  <c r="X321" i="9"/>
  <c r="Y321" i="9"/>
  <c r="Z321" i="9"/>
  <c r="AA321" i="9"/>
  <c r="AB321" i="9"/>
  <c r="AC321" i="9"/>
  <c r="AD321" i="9"/>
  <c r="AE321" i="9"/>
  <c r="AF321" i="9"/>
  <c r="AG321" i="9"/>
  <c r="AH321" i="9"/>
  <c r="AI321" i="9"/>
  <c r="AJ321" i="9"/>
  <c r="AK321" i="9"/>
  <c r="AL321" i="9"/>
  <c r="AM321" i="9"/>
  <c r="AN321" i="9"/>
  <c r="AO321" i="9"/>
  <c r="AP321" i="9"/>
  <c r="AQ321" i="9"/>
  <c r="AR321" i="9"/>
  <c r="AS321" i="9"/>
  <c r="AT321" i="9"/>
  <c r="AU321" i="9"/>
  <c r="AV321" i="9"/>
  <c r="AW321" i="9"/>
  <c r="AX321" i="9"/>
  <c r="AY321" i="9"/>
  <c r="AZ321" i="9"/>
  <c r="BA321" i="9"/>
  <c r="BB321" i="9"/>
  <c r="BC321" i="9"/>
  <c r="BD321" i="9"/>
  <c r="BE321" i="9"/>
  <c r="BF321" i="9"/>
  <c r="BG321" i="9"/>
  <c r="BH321" i="9"/>
  <c r="BI321" i="9"/>
  <c r="BJ321" i="9"/>
  <c r="BK321" i="9"/>
  <c r="BL321" i="9"/>
  <c r="BM321" i="9"/>
  <c r="BN321" i="9"/>
  <c r="BO321" i="9"/>
  <c r="BP321" i="9"/>
  <c r="BQ321" i="9"/>
  <c r="BR321" i="9"/>
  <c r="BT321" i="9"/>
  <c r="BU321" i="9"/>
  <c r="BV321" i="9"/>
  <c r="BX321" i="9"/>
  <c r="BY321" i="9"/>
  <c r="BZ321" i="9"/>
  <c r="CA321" i="9"/>
  <c r="CB321" i="9"/>
  <c r="CC321" i="9"/>
  <c r="CD321" i="9"/>
  <c r="CE321" i="9"/>
  <c r="CF321" i="9"/>
  <c r="CG321" i="9"/>
  <c r="CH321" i="9"/>
  <c r="CI321" i="9"/>
  <c r="CJ321" i="9"/>
  <c r="A322" i="9"/>
  <c r="B322" i="9"/>
  <c r="C322" i="9"/>
  <c r="D322" i="9"/>
  <c r="E322" i="9"/>
  <c r="F322" i="9"/>
  <c r="G322" i="9"/>
  <c r="H322" i="9"/>
  <c r="I322" i="9"/>
  <c r="K322" i="9"/>
  <c r="O322" i="9"/>
  <c r="P322" i="9"/>
  <c r="Q322" i="9"/>
  <c r="R322" i="9"/>
  <c r="U322" i="9"/>
  <c r="V322" i="9"/>
  <c r="W322" i="9"/>
  <c r="X322" i="9"/>
  <c r="Y322" i="9"/>
  <c r="Z322" i="9"/>
  <c r="AA322" i="9"/>
  <c r="AB322" i="9"/>
  <c r="AC322" i="9"/>
  <c r="AD322" i="9"/>
  <c r="AE322" i="9"/>
  <c r="AF322" i="9"/>
  <c r="AG322" i="9"/>
  <c r="AH322" i="9"/>
  <c r="AI322" i="9"/>
  <c r="AJ322" i="9"/>
  <c r="AK322" i="9"/>
  <c r="AL322" i="9"/>
  <c r="AM322" i="9"/>
  <c r="AN322" i="9"/>
  <c r="AO322" i="9"/>
  <c r="AP322" i="9"/>
  <c r="AQ322" i="9"/>
  <c r="AR322" i="9"/>
  <c r="AS322" i="9"/>
  <c r="AT322" i="9"/>
  <c r="AU322" i="9"/>
  <c r="AV322" i="9"/>
  <c r="AW322" i="9"/>
  <c r="AX322" i="9"/>
  <c r="AY322" i="9"/>
  <c r="AZ322" i="9"/>
  <c r="BA322" i="9"/>
  <c r="BB322" i="9"/>
  <c r="BC322" i="9"/>
  <c r="BD322" i="9"/>
  <c r="BE322" i="9"/>
  <c r="BF322" i="9"/>
  <c r="BG322" i="9"/>
  <c r="BH322" i="9"/>
  <c r="BI322" i="9"/>
  <c r="BJ322" i="9"/>
  <c r="BK322" i="9"/>
  <c r="BL322" i="9"/>
  <c r="BM322" i="9"/>
  <c r="BN322" i="9"/>
  <c r="BO322" i="9"/>
  <c r="BP322" i="9"/>
  <c r="BQ322" i="9"/>
  <c r="BR322" i="9"/>
  <c r="BT322" i="9"/>
  <c r="BU322" i="9"/>
  <c r="BV322" i="9"/>
  <c r="BX322" i="9"/>
  <c r="BY322" i="9"/>
  <c r="BZ322" i="9"/>
  <c r="CA322" i="9"/>
  <c r="CB322" i="9"/>
  <c r="CC322" i="9"/>
  <c r="CD322" i="9"/>
  <c r="CE322" i="9"/>
  <c r="CF322" i="9"/>
  <c r="CG322" i="9"/>
  <c r="CH322" i="9"/>
  <c r="CI322" i="9"/>
  <c r="CJ322" i="9"/>
  <c r="A323" i="9"/>
  <c r="B323" i="9"/>
  <c r="C323" i="9"/>
  <c r="D323" i="9"/>
  <c r="E323" i="9"/>
  <c r="F323" i="9"/>
  <c r="G323" i="9"/>
  <c r="H323" i="9"/>
  <c r="I323" i="9"/>
  <c r="K323" i="9"/>
  <c r="O323" i="9"/>
  <c r="P323" i="9"/>
  <c r="Q323" i="9"/>
  <c r="R323" i="9"/>
  <c r="U323" i="9"/>
  <c r="V323" i="9"/>
  <c r="W323" i="9"/>
  <c r="X323" i="9"/>
  <c r="Y323" i="9"/>
  <c r="Z323" i="9"/>
  <c r="AA323" i="9"/>
  <c r="AB323" i="9"/>
  <c r="AC323" i="9"/>
  <c r="AD323" i="9"/>
  <c r="AE323" i="9"/>
  <c r="AF323" i="9"/>
  <c r="AG323" i="9"/>
  <c r="AH323" i="9"/>
  <c r="AI323" i="9"/>
  <c r="AJ323" i="9"/>
  <c r="AK323" i="9"/>
  <c r="AL323" i="9"/>
  <c r="AM323" i="9"/>
  <c r="AN323" i="9"/>
  <c r="AO323" i="9"/>
  <c r="AP323" i="9"/>
  <c r="AQ323" i="9"/>
  <c r="AR323" i="9"/>
  <c r="AS323" i="9"/>
  <c r="AT323" i="9"/>
  <c r="AU323" i="9"/>
  <c r="AV323" i="9"/>
  <c r="AW323" i="9"/>
  <c r="AX323" i="9"/>
  <c r="AY323" i="9"/>
  <c r="AZ323" i="9"/>
  <c r="BA323" i="9"/>
  <c r="BB323" i="9"/>
  <c r="BC323" i="9"/>
  <c r="BD323" i="9"/>
  <c r="BE323" i="9"/>
  <c r="BF323" i="9"/>
  <c r="BG323" i="9"/>
  <c r="BH323" i="9"/>
  <c r="BI323" i="9"/>
  <c r="BJ323" i="9"/>
  <c r="BK323" i="9"/>
  <c r="BL323" i="9"/>
  <c r="BM323" i="9"/>
  <c r="BN323" i="9"/>
  <c r="BO323" i="9"/>
  <c r="BP323" i="9"/>
  <c r="BQ323" i="9"/>
  <c r="BR323" i="9"/>
  <c r="BT323" i="9"/>
  <c r="BU323" i="9"/>
  <c r="BV323" i="9"/>
  <c r="BX323" i="9"/>
  <c r="BY323" i="9"/>
  <c r="BZ323" i="9"/>
  <c r="CA323" i="9"/>
  <c r="CB323" i="9"/>
  <c r="CC323" i="9"/>
  <c r="CD323" i="9"/>
  <c r="CE323" i="9"/>
  <c r="CF323" i="9"/>
  <c r="CG323" i="9"/>
  <c r="CH323" i="9"/>
  <c r="CI323" i="9"/>
  <c r="CJ323" i="9"/>
  <c r="A324" i="9"/>
  <c r="B324" i="9"/>
  <c r="C324" i="9"/>
  <c r="D324" i="9"/>
  <c r="E324" i="9"/>
  <c r="F324" i="9"/>
  <c r="G324" i="9"/>
  <c r="H324" i="9"/>
  <c r="I324" i="9"/>
  <c r="K324" i="9"/>
  <c r="O324" i="9"/>
  <c r="P324" i="9"/>
  <c r="Q324" i="9"/>
  <c r="R324" i="9"/>
  <c r="U324" i="9"/>
  <c r="V324" i="9"/>
  <c r="W324" i="9"/>
  <c r="X324" i="9"/>
  <c r="Y324" i="9"/>
  <c r="Z324" i="9"/>
  <c r="AA324" i="9"/>
  <c r="AB324" i="9"/>
  <c r="AC324" i="9"/>
  <c r="AD324" i="9"/>
  <c r="AE324" i="9"/>
  <c r="AF324" i="9"/>
  <c r="AG324" i="9"/>
  <c r="AH324" i="9"/>
  <c r="AI324" i="9"/>
  <c r="AJ324" i="9"/>
  <c r="AK324" i="9"/>
  <c r="AL324" i="9"/>
  <c r="AM324" i="9"/>
  <c r="AN324" i="9"/>
  <c r="AO324" i="9"/>
  <c r="AP324" i="9"/>
  <c r="AQ324" i="9"/>
  <c r="AR324" i="9"/>
  <c r="AS324" i="9"/>
  <c r="AT324" i="9"/>
  <c r="AU324" i="9"/>
  <c r="AV324" i="9"/>
  <c r="AW324" i="9"/>
  <c r="AX324" i="9"/>
  <c r="AY324" i="9"/>
  <c r="AZ324" i="9"/>
  <c r="BA324" i="9"/>
  <c r="BB324" i="9"/>
  <c r="BC324" i="9"/>
  <c r="BD324" i="9"/>
  <c r="BE324" i="9"/>
  <c r="BF324" i="9"/>
  <c r="BG324" i="9"/>
  <c r="BH324" i="9"/>
  <c r="BI324" i="9"/>
  <c r="BJ324" i="9"/>
  <c r="BK324" i="9"/>
  <c r="BL324" i="9"/>
  <c r="BM324" i="9"/>
  <c r="BN324" i="9"/>
  <c r="BO324" i="9"/>
  <c r="BP324" i="9"/>
  <c r="BQ324" i="9"/>
  <c r="BR324" i="9"/>
  <c r="BT324" i="9"/>
  <c r="BU324" i="9"/>
  <c r="BV324" i="9"/>
  <c r="BX324" i="9"/>
  <c r="BY324" i="9"/>
  <c r="BZ324" i="9"/>
  <c r="CA324" i="9"/>
  <c r="CB324" i="9"/>
  <c r="CC324" i="9"/>
  <c r="CD324" i="9"/>
  <c r="CE324" i="9"/>
  <c r="CF324" i="9"/>
  <c r="CG324" i="9"/>
  <c r="CH324" i="9"/>
  <c r="CI324" i="9"/>
  <c r="CJ324" i="9"/>
  <c r="A325" i="9"/>
  <c r="B325" i="9"/>
  <c r="C325" i="9"/>
  <c r="D325" i="9"/>
  <c r="E325" i="9"/>
  <c r="F325" i="9"/>
  <c r="G325" i="9"/>
  <c r="H325" i="9"/>
  <c r="I325" i="9"/>
  <c r="K325" i="9"/>
  <c r="O325" i="9"/>
  <c r="P325" i="9"/>
  <c r="Q325" i="9"/>
  <c r="R325" i="9"/>
  <c r="U325" i="9"/>
  <c r="V325" i="9"/>
  <c r="W325" i="9"/>
  <c r="X325" i="9"/>
  <c r="Y325" i="9"/>
  <c r="Z325" i="9"/>
  <c r="AA325" i="9"/>
  <c r="AB325" i="9"/>
  <c r="AC325" i="9"/>
  <c r="AD325" i="9"/>
  <c r="AE325" i="9"/>
  <c r="AF325" i="9"/>
  <c r="AG325" i="9"/>
  <c r="AH325" i="9"/>
  <c r="AI325" i="9"/>
  <c r="AJ325" i="9"/>
  <c r="AK325" i="9"/>
  <c r="AL325" i="9"/>
  <c r="AM325" i="9"/>
  <c r="AN325" i="9"/>
  <c r="AO325" i="9"/>
  <c r="AP325" i="9"/>
  <c r="AQ325" i="9"/>
  <c r="AR325" i="9"/>
  <c r="AS325" i="9"/>
  <c r="AT325" i="9"/>
  <c r="AU325" i="9"/>
  <c r="AV325" i="9"/>
  <c r="AW325" i="9"/>
  <c r="AX325" i="9"/>
  <c r="AY325" i="9"/>
  <c r="AZ325" i="9"/>
  <c r="BA325" i="9"/>
  <c r="BB325" i="9"/>
  <c r="BC325" i="9"/>
  <c r="BD325" i="9"/>
  <c r="BE325" i="9"/>
  <c r="BF325" i="9"/>
  <c r="BG325" i="9"/>
  <c r="BH325" i="9"/>
  <c r="BI325" i="9"/>
  <c r="BJ325" i="9"/>
  <c r="BK325" i="9"/>
  <c r="BL325" i="9"/>
  <c r="BM325" i="9"/>
  <c r="BN325" i="9"/>
  <c r="BO325" i="9"/>
  <c r="BP325" i="9"/>
  <c r="BQ325" i="9"/>
  <c r="BR325" i="9"/>
  <c r="BT325" i="9"/>
  <c r="BU325" i="9"/>
  <c r="BV325" i="9"/>
  <c r="BX325" i="9"/>
  <c r="BY325" i="9"/>
  <c r="BZ325" i="9"/>
  <c r="CA325" i="9"/>
  <c r="CB325" i="9"/>
  <c r="CC325" i="9"/>
  <c r="CD325" i="9"/>
  <c r="CE325" i="9"/>
  <c r="CF325" i="9"/>
  <c r="CG325" i="9"/>
  <c r="CH325" i="9"/>
  <c r="CI325" i="9"/>
  <c r="CJ325" i="9"/>
  <c r="A326" i="9"/>
  <c r="B326" i="9"/>
  <c r="C326" i="9"/>
  <c r="D326" i="9"/>
  <c r="E326" i="9"/>
  <c r="F326" i="9"/>
  <c r="G326" i="9"/>
  <c r="H326" i="9"/>
  <c r="I326" i="9"/>
  <c r="K326" i="9"/>
  <c r="O326" i="9"/>
  <c r="P326" i="9"/>
  <c r="Q326" i="9"/>
  <c r="R326" i="9"/>
  <c r="U326" i="9"/>
  <c r="V326" i="9"/>
  <c r="W326" i="9"/>
  <c r="X326" i="9"/>
  <c r="Y326" i="9"/>
  <c r="Z326" i="9"/>
  <c r="AA326" i="9"/>
  <c r="AB326" i="9"/>
  <c r="AC326" i="9"/>
  <c r="AD326" i="9"/>
  <c r="AE326" i="9"/>
  <c r="AF326" i="9"/>
  <c r="AG326" i="9"/>
  <c r="AH326" i="9"/>
  <c r="AI326" i="9"/>
  <c r="AJ326" i="9"/>
  <c r="AK326" i="9"/>
  <c r="AL326" i="9"/>
  <c r="AM326" i="9"/>
  <c r="AN326" i="9"/>
  <c r="AO326" i="9"/>
  <c r="AP326" i="9"/>
  <c r="AQ326" i="9"/>
  <c r="AR326" i="9"/>
  <c r="AS326" i="9"/>
  <c r="AT326" i="9"/>
  <c r="AU326" i="9"/>
  <c r="AV326" i="9"/>
  <c r="AW326" i="9"/>
  <c r="AX326" i="9"/>
  <c r="AY326" i="9"/>
  <c r="AZ326" i="9"/>
  <c r="BA326" i="9"/>
  <c r="BB326" i="9"/>
  <c r="BC326" i="9"/>
  <c r="BD326" i="9"/>
  <c r="BE326" i="9"/>
  <c r="BF326" i="9"/>
  <c r="BG326" i="9"/>
  <c r="BH326" i="9"/>
  <c r="BI326" i="9"/>
  <c r="BJ326" i="9"/>
  <c r="BK326" i="9"/>
  <c r="BL326" i="9"/>
  <c r="BM326" i="9"/>
  <c r="BN326" i="9"/>
  <c r="BO326" i="9"/>
  <c r="BP326" i="9"/>
  <c r="BQ326" i="9"/>
  <c r="BR326" i="9"/>
  <c r="BT326" i="9"/>
  <c r="BU326" i="9"/>
  <c r="BV326" i="9"/>
  <c r="BX326" i="9"/>
  <c r="BY326" i="9"/>
  <c r="BZ326" i="9"/>
  <c r="CA326" i="9"/>
  <c r="CB326" i="9"/>
  <c r="CC326" i="9"/>
  <c r="CD326" i="9"/>
  <c r="CE326" i="9"/>
  <c r="CF326" i="9"/>
  <c r="CG326" i="9"/>
  <c r="CH326" i="9"/>
  <c r="CI326" i="9"/>
  <c r="CJ326" i="9"/>
  <c r="A327" i="9"/>
  <c r="B327" i="9"/>
  <c r="C327" i="9"/>
  <c r="D327" i="9"/>
  <c r="E327" i="9"/>
  <c r="F327" i="9"/>
  <c r="G327" i="9"/>
  <c r="H327" i="9"/>
  <c r="I327" i="9"/>
  <c r="K327" i="9"/>
  <c r="O327" i="9"/>
  <c r="P327" i="9"/>
  <c r="Q327" i="9"/>
  <c r="R327" i="9"/>
  <c r="U327" i="9"/>
  <c r="V327" i="9"/>
  <c r="W327" i="9"/>
  <c r="X327" i="9"/>
  <c r="Y327" i="9"/>
  <c r="Z327" i="9"/>
  <c r="AA327" i="9"/>
  <c r="AB327" i="9"/>
  <c r="AC327" i="9"/>
  <c r="AD327" i="9"/>
  <c r="AE327" i="9"/>
  <c r="AF327" i="9"/>
  <c r="AG327" i="9"/>
  <c r="AH327" i="9"/>
  <c r="AI327" i="9"/>
  <c r="AJ327" i="9"/>
  <c r="AK327" i="9"/>
  <c r="AL327" i="9"/>
  <c r="AM327" i="9"/>
  <c r="AN327" i="9"/>
  <c r="AO327" i="9"/>
  <c r="AP327" i="9"/>
  <c r="AQ327" i="9"/>
  <c r="AR327" i="9"/>
  <c r="AS327" i="9"/>
  <c r="AT327" i="9"/>
  <c r="AU327" i="9"/>
  <c r="AV327" i="9"/>
  <c r="AW327" i="9"/>
  <c r="AX327" i="9"/>
  <c r="AY327" i="9"/>
  <c r="AZ327" i="9"/>
  <c r="BA327" i="9"/>
  <c r="BB327" i="9"/>
  <c r="BC327" i="9"/>
  <c r="BD327" i="9"/>
  <c r="BE327" i="9"/>
  <c r="BF327" i="9"/>
  <c r="BG327" i="9"/>
  <c r="BH327" i="9"/>
  <c r="BI327" i="9"/>
  <c r="BJ327" i="9"/>
  <c r="BK327" i="9"/>
  <c r="BL327" i="9"/>
  <c r="BM327" i="9"/>
  <c r="BN327" i="9"/>
  <c r="BO327" i="9"/>
  <c r="BP327" i="9"/>
  <c r="BQ327" i="9"/>
  <c r="BR327" i="9"/>
  <c r="BT327" i="9"/>
  <c r="BU327" i="9"/>
  <c r="BV327" i="9"/>
  <c r="BX327" i="9"/>
  <c r="BY327" i="9"/>
  <c r="BZ327" i="9"/>
  <c r="CA327" i="9"/>
  <c r="CB327" i="9"/>
  <c r="CC327" i="9"/>
  <c r="CD327" i="9"/>
  <c r="CE327" i="9"/>
  <c r="CF327" i="9"/>
  <c r="CG327" i="9"/>
  <c r="CH327" i="9"/>
  <c r="CI327" i="9"/>
  <c r="CJ327" i="9"/>
  <c r="A328" i="9"/>
  <c r="B328" i="9"/>
  <c r="C328" i="9"/>
  <c r="D328" i="9"/>
  <c r="E328" i="9"/>
  <c r="F328" i="9"/>
  <c r="G328" i="9"/>
  <c r="H328" i="9"/>
  <c r="I328" i="9"/>
  <c r="K328" i="9"/>
  <c r="O328" i="9"/>
  <c r="P328" i="9"/>
  <c r="Q328" i="9"/>
  <c r="R328" i="9"/>
  <c r="U328" i="9"/>
  <c r="V328" i="9"/>
  <c r="W328" i="9"/>
  <c r="X328" i="9"/>
  <c r="Y328" i="9"/>
  <c r="Z328" i="9"/>
  <c r="AA328" i="9"/>
  <c r="AB328" i="9"/>
  <c r="AC328" i="9"/>
  <c r="AD328" i="9"/>
  <c r="AE328" i="9"/>
  <c r="AF328" i="9"/>
  <c r="AG328" i="9"/>
  <c r="AH328" i="9"/>
  <c r="AI328" i="9"/>
  <c r="AJ328" i="9"/>
  <c r="AK328" i="9"/>
  <c r="AL328" i="9"/>
  <c r="AM328" i="9"/>
  <c r="AN328" i="9"/>
  <c r="AO328" i="9"/>
  <c r="AP328" i="9"/>
  <c r="AQ328" i="9"/>
  <c r="AR328" i="9"/>
  <c r="AS328" i="9"/>
  <c r="AT328" i="9"/>
  <c r="AU328" i="9"/>
  <c r="AV328" i="9"/>
  <c r="AW328" i="9"/>
  <c r="AX328" i="9"/>
  <c r="AY328" i="9"/>
  <c r="AZ328" i="9"/>
  <c r="BA328" i="9"/>
  <c r="BB328" i="9"/>
  <c r="BC328" i="9"/>
  <c r="BD328" i="9"/>
  <c r="BE328" i="9"/>
  <c r="BF328" i="9"/>
  <c r="BG328" i="9"/>
  <c r="BH328" i="9"/>
  <c r="BI328" i="9"/>
  <c r="BJ328" i="9"/>
  <c r="BK328" i="9"/>
  <c r="BL328" i="9"/>
  <c r="BM328" i="9"/>
  <c r="BN328" i="9"/>
  <c r="BO328" i="9"/>
  <c r="BP328" i="9"/>
  <c r="BQ328" i="9"/>
  <c r="BR328" i="9"/>
  <c r="BT328" i="9"/>
  <c r="BU328" i="9"/>
  <c r="BV328" i="9"/>
  <c r="BX328" i="9"/>
  <c r="BY328" i="9"/>
  <c r="BZ328" i="9"/>
  <c r="CA328" i="9"/>
  <c r="CB328" i="9"/>
  <c r="CC328" i="9"/>
  <c r="CD328" i="9"/>
  <c r="CE328" i="9"/>
  <c r="CF328" i="9"/>
  <c r="CG328" i="9"/>
  <c r="CH328" i="9"/>
  <c r="CI328" i="9"/>
  <c r="CJ328" i="9"/>
  <c r="A329" i="9"/>
  <c r="B329" i="9"/>
  <c r="C329" i="9"/>
  <c r="D329" i="9"/>
  <c r="E329" i="9"/>
  <c r="F329" i="9"/>
  <c r="G329" i="9"/>
  <c r="H329" i="9"/>
  <c r="I329" i="9"/>
  <c r="K329" i="9"/>
  <c r="O329" i="9"/>
  <c r="P329" i="9"/>
  <c r="Q329" i="9"/>
  <c r="R329" i="9"/>
  <c r="U329" i="9"/>
  <c r="V329" i="9"/>
  <c r="W329" i="9"/>
  <c r="X329" i="9"/>
  <c r="Y329" i="9"/>
  <c r="Z329" i="9"/>
  <c r="AA329" i="9"/>
  <c r="AB329" i="9"/>
  <c r="AC329" i="9"/>
  <c r="AD329" i="9"/>
  <c r="AE329" i="9"/>
  <c r="AF329" i="9"/>
  <c r="AG329" i="9"/>
  <c r="AH329" i="9"/>
  <c r="AI329" i="9"/>
  <c r="AJ329" i="9"/>
  <c r="AK329" i="9"/>
  <c r="AL329" i="9"/>
  <c r="AM329" i="9"/>
  <c r="AN329" i="9"/>
  <c r="AO329" i="9"/>
  <c r="AP329" i="9"/>
  <c r="AQ329" i="9"/>
  <c r="AR329" i="9"/>
  <c r="AS329" i="9"/>
  <c r="AT329" i="9"/>
  <c r="AU329" i="9"/>
  <c r="AV329" i="9"/>
  <c r="AW329" i="9"/>
  <c r="AX329" i="9"/>
  <c r="AY329" i="9"/>
  <c r="AZ329" i="9"/>
  <c r="BA329" i="9"/>
  <c r="BB329" i="9"/>
  <c r="BC329" i="9"/>
  <c r="BD329" i="9"/>
  <c r="BE329" i="9"/>
  <c r="BF329" i="9"/>
  <c r="BG329" i="9"/>
  <c r="BH329" i="9"/>
  <c r="BI329" i="9"/>
  <c r="BJ329" i="9"/>
  <c r="BK329" i="9"/>
  <c r="BL329" i="9"/>
  <c r="BM329" i="9"/>
  <c r="BN329" i="9"/>
  <c r="BO329" i="9"/>
  <c r="BP329" i="9"/>
  <c r="BQ329" i="9"/>
  <c r="BR329" i="9"/>
  <c r="BT329" i="9"/>
  <c r="BU329" i="9"/>
  <c r="BV329" i="9"/>
  <c r="BX329" i="9"/>
  <c r="BY329" i="9"/>
  <c r="BZ329" i="9"/>
  <c r="CA329" i="9"/>
  <c r="CB329" i="9"/>
  <c r="CC329" i="9"/>
  <c r="CD329" i="9"/>
  <c r="CE329" i="9"/>
  <c r="CF329" i="9"/>
  <c r="CG329" i="9"/>
  <c r="CH329" i="9"/>
  <c r="CI329" i="9"/>
  <c r="CJ329" i="9"/>
  <c r="A330" i="9"/>
  <c r="B330" i="9"/>
  <c r="C330" i="9"/>
  <c r="D330" i="9"/>
  <c r="E330" i="9"/>
  <c r="F330" i="9"/>
  <c r="G330" i="9"/>
  <c r="H330" i="9"/>
  <c r="I330" i="9"/>
  <c r="K330" i="9"/>
  <c r="O330" i="9"/>
  <c r="P330" i="9"/>
  <c r="Q330" i="9"/>
  <c r="R330" i="9"/>
  <c r="U330" i="9"/>
  <c r="V330" i="9"/>
  <c r="W330" i="9"/>
  <c r="X330" i="9"/>
  <c r="Y330" i="9"/>
  <c r="Z330" i="9"/>
  <c r="AA330" i="9"/>
  <c r="AB330" i="9"/>
  <c r="AC330" i="9"/>
  <c r="AD330" i="9"/>
  <c r="AE330" i="9"/>
  <c r="AF330" i="9"/>
  <c r="AG330" i="9"/>
  <c r="AH330" i="9"/>
  <c r="AI330" i="9"/>
  <c r="AJ330" i="9"/>
  <c r="AK330" i="9"/>
  <c r="AL330" i="9"/>
  <c r="AM330" i="9"/>
  <c r="AN330" i="9"/>
  <c r="AO330" i="9"/>
  <c r="AP330" i="9"/>
  <c r="AQ330" i="9"/>
  <c r="AR330" i="9"/>
  <c r="AS330" i="9"/>
  <c r="AT330" i="9"/>
  <c r="AU330" i="9"/>
  <c r="AV330" i="9"/>
  <c r="AW330" i="9"/>
  <c r="AX330" i="9"/>
  <c r="AY330" i="9"/>
  <c r="AZ330" i="9"/>
  <c r="BA330" i="9"/>
  <c r="BB330" i="9"/>
  <c r="BC330" i="9"/>
  <c r="BD330" i="9"/>
  <c r="BE330" i="9"/>
  <c r="BF330" i="9"/>
  <c r="BG330" i="9"/>
  <c r="BH330" i="9"/>
  <c r="BI330" i="9"/>
  <c r="BJ330" i="9"/>
  <c r="BK330" i="9"/>
  <c r="BL330" i="9"/>
  <c r="BM330" i="9"/>
  <c r="BN330" i="9"/>
  <c r="BO330" i="9"/>
  <c r="BP330" i="9"/>
  <c r="BQ330" i="9"/>
  <c r="BR330" i="9"/>
  <c r="BT330" i="9"/>
  <c r="BU330" i="9"/>
  <c r="BV330" i="9"/>
  <c r="BX330" i="9"/>
  <c r="BY330" i="9"/>
  <c r="BZ330" i="9"/>
  <c r="CA330" i="9"/>
  <c r="CB330" i="9"/>
  <c r="CC330" i="9"/>
  <c r="CD330" i="9"/>
  <c r="CE330" i="9"/>
  <c r="CF330" i="9"/>
  <c r="CG330" i="9"/>
  <c r="CH330" i="9"/>
  <c r="CI330" i="9"/>
  <c r="CJ330" i="9"/>
  <c r="A331" i="9"/>
  <c r="B331" i="9"/>
  <c r="C331" i="9"/>
  <c r="D331" i="9"/>
  <c r="E331" i="9"/>
  <c r="F331" i="9"/>
  <c r="G331" i="9"/>
  <c r="H331" i="9"/>
  <c r="I331" i="9"/>
  <c r="K331" i="9"/>
  <c r="O331" i="9"/>
  <c r="P331" i="9"/>
  <c r="Q331" i="9"/>
  <c r="R331" i="9"/>
  <c r="U331" i="9"/>
  <c r="V331" i="9"/>
  <c r="W331" i="9"/>
  <c r="X331" i="9"/>
  <c r="Y331" i="9"/>
  <c r="Z331" i="9"/>
  <c r="AA331" i="9"/>
  <c r="AB331" i="9"/>
  <c r="AC331" i="9"/>
  <c r="AD331" i="9"/>
  <c r="AE331" i="9"/>
  <c r="AF331" i="9"/>
  <c r="AG331" i="9"/>
  <c r="AH331" i="9"/>
  <c r="AI331" i="9"/>
  <c r="AJ331" i="9"/>
  <c r="AK331" i="9"/>
  <c r="AL331" i="9"/>
  <c r="AM331" i="9"/>
  <c r="AN331" i="9"/>
  <c r="AO331" i="9"/>
  <c r="AP331" i="9"/>
  <c r="AQ331" i="9"/>
  <c r="AR331" i="9"/>
  <c r="AS331" i="9"/>
  <c r="AT331" i="9"/>
  <c r="AU331" i="9"/>
  <c r="AV331" i="9"/>
  <c r="AW331" i="9"/>
  <c r="AX331" i="9"/>
  <c r="AY331" i="9"/>
  <c r="AZ331" i="9"/>
  <c r="BA331" i="9"/>
  <c r="BB331" i="9"/>
  <c r="BC331" i="9"/>
  <c r="BD331" i="9"/>
  <c r="BE331" i="9"/>
  <c r="BF331" i="9"/>
  <c r="BG331" i="9"/>
  <c r="BH331" i="9"/>
  <c r="BI331" i="9"/>
  <c r="BJ331" i="9"/>
  <c r="BK331" i="9"/>
  <c r="BL331" i="9"/>
  <c r="BM331" i="9"/>
  <c r="BN331" i="9"/>
  <c r="BO331" i="9"/>
  <c r="BP331" i="9"/>
  <c r="BQ331" i="9"/>
  <c r="BR331" i="9"/>
  <c r="BT331" i="9"/>
  <c r="BU331" i="9"/>
  <c r="BV331" i="9"/>
  <c r="BX331" i="9"/>
  <c r="BY331" i="9"/>
  <c r="BZ331" i="9"/>
  <c r="CA331" i="9"/>
  <c r="CB331" i="9"/>
  <c r="CC331" i="9"/>
  <c r="CD331" i="9"/>
  <c r="CE331" i="9"/>
  <c r="CF331" i="9"/>
  <c r="CG331" i="9"/>
  <c r="CH331" i="9"/>
  <c r="CI331" i="9"/>
  <c r="CJ331" i="9"/>
  <c r="A332" i="9"/>
  <c r="B332" i="9"/>
  <c r="C332" i="9"/>
  <c r="D332" i="9"/>
  <c r="E332" i="9"/>
  <c r="F332" i="9"/>
  <c r="G332" i="9"/>
  <c r="H332" i="9"/>
  <c r="I332" i="9"/>
  <c r="K332" i="9"/>
  <c r="O332" i="9"/>
  <c r="P332" i="9"/>
  <c r="Q332" i="9"/>
  <c r="R332" i="9"/>
  <c r="U332" i="9"/>
  <c r="V332" i="9"/>
  <c r="W332" i="9"/>
  <c r="X332" i="9"/>
  <c r="Y332" i="9"/>
  <c r="Z332" i="9"/>
  <c r="AA332" i="9"/>
  <c r="AB332" i="9"/>
  <c r="AC332" i="9"/>
  <c r="AD332" i="9"/>
  <c r="AE332" i="9"/>
  <c r="AF332" i="9"/>
  <c r="AG332" i="9"/>
  <c r="AH332" i="9"/>
  <c r="AI332" i="9"/>
  <c r="AJ332" i="9"/>
  <c r="AK332" i="9"/>
  <c r="AL332" i="9"/>
  <c r="AM332" i="9"/>
  <c r="AN332" i="9"/>
  <c r="AO332" i="9"/>
  <c r="AP332" i="9"/>
  <c r="AQ332" i="9"/>
  <c r="AR332" i="9"/>
  <c r="AS332" i="9"/>
  <c r="AT332" i="9"/>
  <c r="AU332" i="9"/>
  <c r="AV332" i="9"/>
  <c r="AW332" i="9"/>
  <c r="AX332" i="9"/>
  <c r="AY332" i="9"/>
  <c r="AZ332" i="9"/>
  <c r="BA332" i="9"/>
  <c r="BB332" i="9"/>
  <c r="BC332" i="9"/>
  <c r="BD332" i="9"/>
  <c r="BE332" i="9"/>
  <c r="BF332" i="9"/>
  <c r="BG332" i="9"/>
  <c r="BH332" i="9"/>
  <c r="BI332" i="9"/>
  <c r="BJ332" i="9"/>
  <c r="BK332" i="9"/>
  <c r="BL332" i="9"/>
  <c r="BM332" i="9"/>
  <c r="BN332" i="9"/>
  <c r="BO332" i="9"/>
  <c r="BP332" i="9"/>
  <c r="BQ332" i="9"/>
  <c r="BR332" i="9"/>
  <c r="BT332" i="9"/>
  <c r="BU332" i="9"/>
  <c r="BV332" i="9"/>
  <c r="BX332" i="9"/>
  <c r="BY332" i="9"/>
  <c r="BZ332" i="9"/>
  <c r="CA332" i="9"/>
  <c r="CB332" i="9"/>
  <c r="CC332" i="9"/>
  <c r="CD332" i="9"/>
  <c r="CE332" i="9"/>
  <c r="CF332" i="9"/>
  <c r="CG332" i="9"/>
  <c r="CH332" i="9"/>
  <c r="CI332" i="9"/>
  <c r="CJ332" i="9"/>
  <c r="A333" i="9"/>
  <c r="B333" i="9"/>
  <c r="C333" i="9"/>
  <c r="D333" i="9"/>
  <c r="E333" i="9"/>
  <c r="F333" i="9"/>
  <c r="G333" i="9"/>
  <c r="H333" i="9"/>
  <c r="I333" i="9"/>
  <c r="K333" i="9"/>
  <c r="O333" i="9"/>
  <c r="P333" i="9"/>
  <c r="Q333" i="9"/>
  <c r="R333" i="9"/>
  <c r="U333" i="9"/>
  <c r="V333" i="9"/>
  <c r="W333" i="9"/>
  <c r="X333" i="9"/>
  <c r="Y333" i="9"/>
  <c r="Z333" i="9"/>
  <c r="AA333" i="9"/>
  <c r="AB333" i="9"/>
  <c r="AC333" i="9"/>
  <c r="AD333" i="9"/>
  <c r="AE333" i="9"/>
  <c r="AF333" i="9"/>
  <c r="AG333" i="9"/>
  <c r="AH333" i="9"/>
  <c r="AI333" i="9"/>
  <c r="AJ333" i="9"/>
  <c r="AK333" i="9"/>
  <c r="AL333" i="9"/>
  <c r="AM333" i="9"/>
  <c r="AN333" i="9"/>
  <c r="AO333" i="9"/>
  <c r="AP333" i="9"/>
  <c r="AQ333" i="9"/>
  <c r="AR333" i="9"/>
  <c r="AS333" i="9"/>
  <c r="AT333" i="9"/>
  <c r="AU333" i="9"/>
  <c r="AV333" i="9"/>
  <c r="AW333" i="9"/>
  <c r="AX333" i="9"/>
  <c r="AY333" i="9"/>
  <c r="AZ333" i="9"/>
  <c r="BA333" i="9"/>
  <c r="BB333" i="9"/>
  <c r="BC333" i="9"/>
  <c r="BD333" i="9"/>
  <c r="BE333" i="9"/>
  <c r="BF333" i="9"/>
  <c r="BG333" i="9"/>
  <c r="BH333" i="9"/>
  <c r="BI333" i="9"/>
  <c r="BJ333" i="9"/>
  <c r="BK333" i="9"/>
  <c r="BL333" i="9"/>
  <c r="BM333" i="9"/>
  <c r="BN333" i="9"/>
  <c r="BO333" i="9"/>
  <c r="BP333" i="9"/>
  <c r="BQ333" i="9"/>
  <c r="BR333" i="9"/>
  <c r="BT333" i="9"/>
  <c r="BU333" i="9"/>
  <c r="BV333" i="9"/>
  <c r="BX333" i="9"/>
  <c r="BY333" i="9"/>
  <c r="BZ333" i="9"/>
  <c r="CA333" i="9"/>
  <c r="CB333" i="9"/>
  <c r="CC333" i="9"/>
  <c r="CD333" i="9"/>
  <c r="CE333" i="9"/>
  <c r="CF333" i="9"/>
  <c r="CG333" i="9"/>
  <c r="CH333" i="9"/>
  <c r="CI333" i="9"/>
  <c r="CJ333" i="9"/>
  <c r="A334" i="9"/>
  <c r="B334" i="9"/>
  <c r="C334" i="9"/>
  <c r="D334" i="9"/>
  <c r="E334" i="9"/>
  <c r="F334" i="9"/>
  <c r="G334" i="9"/>
  <c r="H334" i="9"/>
  <c r="I334" i="9"/>
  <c r="K334" i="9"/>
  <c r="O334" i="9"/>
  <c r="P334" i="9"/>
  <c r="Q334" i="9"/>
  <c r="R334" i="9"/>
  <c r="U334" i="9"/>
  <c r="V334" i="9"/>
  <c r="W334" i="9"/>
  <c r="X334" i="9"/>
  <c r="Y334" i="9"/>
  <c r="Z334" i="9"/>
  <c r="AA334" i="9"/>
  <c r="AB334" i="9"/>
  <c r="AC334" i="9"/>
  <c r="AD334" i="9"/>
  <c r="AE334" i="9"/>
  <c r="AF334" i="9"/>
  <c r="AG334" i="9"/>
  <c r="AH334" i="9"/>
  <c r="AI334" i="9"/>
  <c r="AJ334" i="9"/>
  <c r="AK334" i="9"/>
  <c r="AL334" i="9"/>
  <c r="AM334" i="9"/>
  <c r="AN334" i="9"/>
  <c r="AO334" i="9"/>
  <c r="AP334" i="9"/>
  <c r="AQ334" i="9"/>
  <c r="AR334" i="9"/>
  <c r="AS334" i="9"/>
  <c r="AT334" i="9"/>
  <c r="AU334" i="9"/>
  <c r="AV334" i="9"/>
  <c r="AW334" i="9"/>
  <c r="AX334" i="9"/>
  <c r="AY334" i="9"/>
  <c r="AZ334" i="9"/>
  <c r="BA334" i="9"/>
  <c r="BB334" i="9"/>
  <c r="BC334" i="9"/>
  <c r="BD334" i="9"/>
  <c r="BE334" i="9"/>
  <c r="BF334" i="9"/>
  <c r="BG334" i="9"/>
  <c r="BH334" i="9"/>
  <c r="BI334" i="9"/>
  <c r="BJ334" i="9"/>
  <c r="BK334" i="9"/>
  <c r="BL334" i="9"/>
  <c r="BM334" i="9"/>
  <c r="BN334" i="9"/>
  <c r="BO334" i="9"/>
  <c r="BP334" i="9"/>
  <c r="BQ334" i="9"/>
  <c r="BR334" i="9"/>
  <c r="BT334" i="9"/>
  <c r="BU334" i="9"/>
  <c r="BV334" i="9"/>
  <c r="BX334" i="9"/>
  <c r="BY334" i="9"/>
  <c r="BZ334" i="9"/>
  <c r="CA334" i="9"/>
  <c r="CB334" i="9"/>
  <c r="CC334" i="9"/>
  <c r="CD334" i="9"/>
  <c r="CE334" i="9"/>
  <c r="CF334" i="9"/>
  <c r="CG334" i="9"/>
  <c r="CH334" i="9"/>
  <c r="CI334" i="9"/>
  <c r="CJ334" i="9"/>
  <c r="A335" i="9"/>
  <c r="B335" i="9"/>
  <c r="C335" i="9"/>
  <c r="D335" i="9"/>
  <c r="E335" i="9"/>
  <c r="F335" i="9"/>
  <c r="G335" i="9"/>
  <c r="H335" i="9"/>
  <c r="I335" i="9"/>
  <c r="K335" i="9"/>
  <c r="O335" i="9"/>
  <c r="P335" i="9"/>
  <c r="Q335" i="9"/>
  <c r="R335" i="9"/>
  <c r="U335" i="9"/>
  <c r="V335" i="9"/>
  <c r="W335" i="9"/>
  <c r="X335" i="9"/>
  <c r="Y335" i="9"/>
  <c r="Z335" i="9"/>
  <c r="AA335" i="9"/>
  <c r="AB335" i="9"/>
  <c r="AC335" i="9"/>
  <c r="AD335" i="9"/>
  <c r="AE335" i="9"/>
  <c r="AF335" i="9"/>
  <c r="AG335" i="9"/>
  <c r="AH335" i="9"/>
  <c r="AI335" i="9"/>
  <c r="AJ335" i="9"/>
  <c r="AK335" i="9"/>
  <c r="AL335" i="9"/>
  <c r="AM335" i="9"/>
  <c r="AN335" i="9"/>
  <c r="AO335" i="9"/>
  <c r="AP335" i="9"/>
  <c r="AQ335" i="9"/>
  <c r="AR335" i="9"/>
  <c r="AS335" i="9"/>
  <c r="AT335" i="9"/>
  <c r="AU335" i="9"/>
  <c r="AV335" i="9"/>
  <c r="AW335" i="9"/>
  <c r="AX335" i="9"/>
  <c r="AY335" i="9"/>
  <c r="AZ335" i="9"/>
  <c r="BA335" i="9"/>
  <c r="BB335" i="9"/>
  <c r="BC335" i="9"/>
  <c r="BD335" i="9"/>
  <c r="BE335" i="9"/>
  <c r="BF335" i="9"/>
  <c r="BG335" i="9"/>
  <c r="BH335" i="9"/>
  <c r="BI335" i="9"/>
  <c r="BJ335" i="9"/>
  <c r="BK335" i="9"/>
  <c r="BL335" i="9"/>
  <c r="BM335" i="9"/>
  <c r="BN335" i="9"/>
  <c r="BO335" i="9"/>
  <c r="BP335" i="9"/>
  <c r="BQ335" i="9"/>
  <c r="BR335" i="9"/>
  <c r="BT335" i="9"/>
  <c r="BU335" i="9"/>
  <c r="BV335" i="9"/>
  <c r="BX335" i="9"/>
  <c r="BY335" i="9"/>
  <c r="BZ335" i="9"/>
  <c r="CA335" i="9"/>
  <c r="CB335" i="9"/>
  <c r="CC335" i="9"/>
  <c r="CD335" i="9"/>
  <c r="CE335" i="9"/>
  <c r="CF335" i="9"/>
  <c r="CG335" i="9"/>
  <c r="CH335" i="9"/>
  <c r="CI335" i="9"/>
  <c r="CJ335" i="9"/>
  <c r="A336" i="9"/>
  <c r="B336" i="9"/>
  <c r="C336" i="9"/>
  <c r="D336" i="9"/>
  <c r="E336" i="9"/>
  <c r="F336" i="9"/>
  <c r="G336" i="9"/>
  <c r="H336" i="9"/>
  <c r="I336" i="9"/>
  <c r="K336" i="9"/>
  <c r="O336" i="9"/>
  <c r="P336" i="9"/>
  <c r="Q336" i="9"/>
  <c r="R336" i="9"/>
  <c r="U336" i="9"/>
  <c r="V336" i="9"/>
  <c r="W336" i="9"/>
  <c r="X336" i="9"/>
  <c r="Y336" i="9"/>
  <c r="Z336" i="9"/>
  <c r="AA336" i="9"/>
  <c r="AB336" i="9"/>
  <c r="AC336" i="9"/>
  <c r="AD336" i="9"/>
  <c r="AE336" i="9"/>
  <c r="AF336" i="9"/>
  <c r="AG336" i="9"/>
  <c r="AH336" i="9"/>
  <c r="AI336" i="9"/>
  <c r="AJ336" i="9"/>
  <c r="AK336" i="9"/>
  <c r="AL336" i="9"/>
  <c r="AM336" i="9"/>
  <c r="AN336" i="9"/>
  <c r="AO336" i="9"/>
  <c r="AP336" i="9"/>
  <c r="AQ336" i="9"/>
  <c r="AR336" i="9"/>
  <c r="AS336" i="9"/>
  <c r="AT336" i="9"/>
  <c r="AU336" i="9"/>
  <c r="AV336" i="9"/>
  <c r="AW336" i="9"/>
  <c r="AX336" i="9"/>
  <c r="AY336" i="9"/>
  <c r="AZ336" i="9"/>
  <c r="BA336" i="9"/>
  <c r="BB336" i="9"/>
  <c r="BC336" i="9"/>
  <c r="BD336" i="9"/>
  <c r="BE336" i="9"/>
  <c r="BF336" i="9"/>
  <c r="BG336" i="9"/>
  <c r="BH336" i="9"/>
  <c r="BI336" i="9"/>
  <c r="BJ336" i="9"/>
  <c r="BK336" i="9"/>
  <c r="BL336" i="9"/>
  <c r="BM336" i="9"/>
  <c r="BN336" i="9"/>
  <c r="BO336" i="9"/>
  <c r="BP336" i="9"/>
  <c r="BQ336" i="9"/>
  <c r="BR336" i="9"/>
  <c r="BT336" i="9"/>
  <c r="BU336" i="9"/>
  <c r="BV336" i="9"/>
  <c r="BX336" i="9"/>
  <c r="BY336" i="9"/>
  <c r="BZ336" i="9"/>
  <c r="CA336" i="9"/>
  <c r="CB336" i="9"/>
  <c r="CC336" i="9"/>
  <c r="CD336" i="9"/>
  <c r="CE336" i="9"/>
  <c r="CF336" i="9"/>
  <c r="CG336" i="9"/>
  <c r="CH336" i="9"/>
  <c r="CI336" i="9"/>
  <c r="CJ336" i="9"/>
  <c r="A337" i="9"/>
  <c r="B337" i="9"/>
  <c r="C337" i="9"/>
  <c r="D337" i="9"/>
  <c r="E337" i="9"/>
  <c r="F337" i="9"/>
  <c r="G337" i="9"/>
  <c r="H337" i="9"/>
  <c r="I337" i="9"/>
  <c r="K337" i="9"/>
  <c r="O337" i="9"/>
  <c r="P337" i="9"/>
  <c r="Q337" i="9"/>
  <c r="R337" i="9"/>
  <c r="U337" i="9"/>
  <c r="V337" i="9"/>
  <c r="W337" i="9"/>
  <c r="X337" i="9"/>
  <c r="Y337" i="9"/>
  <c r="Z337" i="9"/>
  <c r="AA337" i="9"/>
  <c r="AB337" i="9"/>
  <c r="AC337" i="9"/>
  <c r="AD337" i="9"/>
  <c r="AE337" i="9"/>
  <c r="AF337" i="9"/>
  <c r="AG337" i="9"/>
  <c r="AH337" i="9"/>
  <c r="AI337" i="9"/>
  <c r="AJ337" i="9"/>
  <c r="AK337" i="9"/>
  <c r="AL337" i="9"/>
  <c r="AM337" i="9"/>
  <c r="AN337" i="9"/>
  <c r="AO337" i="9"/>
  <c r="AP337" i="9"/>
  <c r="AQ337" i="9"/>
  <c r="AR337" i="9"/>
  <c r="AS337" i="9"/>
  <c r="AT337" i="9"/>
  <c r="AU337" i="9"/>
  <c r="AV337" i="9"/>
  <c r="AW337" i="9"/>
  <c r="AX337" i="9"/>
  <c r="AY337" i="9"/>
  <c r="AZ337" i="9"/>
  <c r="BA337" i="9"/>
  <c r="BB337" i="9"/>
  <c r="BC337" i="9"/>
  <c r="BD337" i="9"/>
  <c r="BE337" i="9"/>
  <c r="BF337" i="9"/>
  <c r="BG337" i="9"/>
  <c r="BH337" i="9"/>
  <c r="BI337" i="9"/>
  <c r="BJ337" i="9"/>
  <c r="BK337" i="9"/>
  <c r="BL337" i="9"/>
  <c r="BM337" i="9"/>
  <c r="BN337" i="9"/>
  <c r="BO337" i="9"/>
  <c r="BP337" i="9"/>
  <c r="BQ337" i="9"/>
  <c r="BR337" i="9"/>
  <c r="BT337" i="9"/>
  <c r="BU337" i="9"/>
  <c r="BV337" i="9"/>
  <c r="BX337" i="9"/>
  <c r="BY337" i="9"/>
  <c r="BZ337" i="9"/>
  <c r="CA337" i="9"/>
  <c r="CB337" i="9"/>
  <c r="CC337" i="9"/>
  <c r="CD337" i="9"/>
  <c r="CE337" i="9"/>
  <c r="CF337" i="9"/>
  <c r="CG337" i="9"/>
  <c r="CH337" i="9"/>
  <c r="CI337" i="9"/>
  <c r="CJ337" i="9"/>
  <c r="A338" i="9"/>
  <c r="B338" i="9"/>
  <c r="C338" i="9"/>
  <c r="D338" i="9"/>
  <c r="E338" i="9"/>
  <c r="F338" i="9"/>
  <c r="G338" i="9"/>
  <c r="H338" i="9"/>
  <c r="I338" i="9"/>
  <c r="K338" i="9"/>
  <c r="O338" i="9"/>
  <c r="P338" i="9"/>
  <c r="Q338" i="9"/>
  <c r="R338" i="9"/>
  <c r="U338" i="9"/>
  <c r="V338" i="9"/>
  <c r="W338" i="9"/>
  <c r="X338" i="9"/>
  <c r="Y338" i="9"/>
  <c r="Z338" i="9"/>
  <c r="AA338" i="9"/>
  <c r="AB338" i="9"/>
  <c r="AC338" i="9"/>
  <c r="AD338" i="9"/>
  <c r="AE338" i="9"/>
  <c r="AF338" i="9"/>
  <c r="AG338" i="9"/>
  <c r="AH338" i="9"/>
  <c r="AI338" i="9"/>
  <c r="AJ338" i="9"/>
  <c r="AK338" i="9"/>
  <c r="AL338" i="9"/>
  <c r="AM338" i="9"/>
  <c r="AN338" i="9"/>
  <c r="AO338" i="9"/>
  <c r="AP338" i="9"/>
  <c r="AQ338" i="9"/>
  <c r="AR338" i="9"/>
  <c r="AS338" i="9"/>
  <c r="AT338" i="9"/>
  <c r="AU338" i="9"/>
  <c r="AV338" i="9"/>
  <c r="AW338" i="9"/>
  <c r="AX338" i="9"/>
  <c r="AY338" i="9"/>
  <c r="AZ338" i="9"/>
  <c r="BA338" i="9"/>
  <c r="BB338" i="9"/>
  <c r="BC338" i="9"/>
  <c r="BD338" i="9"/>
  <c r="BE338" i="9"/>
  <c r="BF338" i="9"/>
  <c r="BG338" i="9"/>
  <c r="BH338" i="9"/>
  <c r="BI338" i="9"/>
  <c r="BJ338" i="9"/>
  <c r="BK338" i="9"/>
  <c r="BL338" i="9"/>
  <c r="BM338" i="9"/>
  <c r="BN338" i="9"/>
  <c r="BO338" i="9"/>
  <c r="BP338" i="9"/>
  <c r="BQ338" i="9"/>
  <c r="BR338" i="9"/>
  <c r="BT338" i="9"/>
  <c r="BU338" i="9"/>
  <c r="BV338" i="9"/>
  <c r="BX338" i="9"/>
  <c r="BY338" i="9"/>
  <c r="BZ338" i="9"/>
  <c r="CA338" i="9"/>
  <c r="CB338" i="9"/>
  <c r="CC338" i="9"/>
  <c r="CD338" i="9"/>
  <c r="CE338" i="9"/>
  <c r="CF338" i="9"/>
  <c r="CG338" i="9"/>
  <c r="CH338" i="9"/>
  <c r="CI338" i="9"/>
  <c r="CJ338" i="9"/>
  <c r="A339" i="9"/>
  <c r="B339" i="9"/>
  <c r="C339" i="9"/>
  <c r="D339" i="9"/>
  <c r="E339" i="9"/>
  <c r="F339" i="9"/>
  <c r="G339" i="9"/>
  <c r="H339" i="9"/>
  <c r="I339" i="9"/>
  <c r="K339" i="9"/>
  <c r="O339" i="9"/>
  <c r="P339" i="9"/>
  <c r="Q339" i="9"/>
  <c r="R339" i="9"/>
  <c r="U339" i="9"/>
  <c r="V339" i="9"/>
  <c r="W339" i="9"/>
  <c r="X339" i="9"/>
  <c r="Y339" i="9"/>
  <c r="Z339" i="9"/>
  <c r="AA339" i="9"/>
  <c r="AB339" i="9"/>
  <c r="AC339" i="9"/>
  <c r="AD339" i="9"/>
  <c r="AE339" i="9"/>
  <c r="AF339" i="9"/>
  <c r="AG339" i="9"/>
  <c r="AH339" i="9"/>
  <c r="AI339" i="9"/>
  <c r="AJ339" i="9"/>
  <c r="AK339" i="9"/>
  <c r="AL339" i="9"/>
  <c r="AM339" i="9"/>
  <c r="AN339" i="9"/>
  <c r="AO339" i="9"/>
  <c r="AP339" i="9"/>
  <c r="AQ339" i="9"/>
  <c r="AR339" i="9"/>
  <c r="AS339" i="9"/>
  <c r="AT339" i="9"/>
  <c r="AU339" i="9"/>
  <c r="AV339" i="9"/>
  <c r="AW339" i="9"/>
  <c r="AX339" i="9"/>
  <c r="AY339" i="9"/>
  <c r="AZ339" i="9"/>
  <c r="BA339" i="9"/>
  <c r="BB339" i="9"/>
  <c r="BC339" i="9"/>
  <c r="BD339" i="9"/>
  <c r="BE339" i="9"/>
  <c r="BF339" i="9"/>
  <c r="BG339" i="9"/>
  <c r="BH339" i="9"/>
  <c r="BI339" i="9"/>
  <c r="BJ339" i="9"/>
  <c r="BK339" i="9"/>
  <c r="BL339" i="9"/>
  <c r="BM339" i="9"/>
  <c r="BN339" i="9"/>
  <c r="BO339" i="9"/>
  <c r="BP339" i="9"/>
  <c r="BQ339" i="9"/>
  <c r="BR339" i="9"/>
  <c r="BT339" i="9"/>
  <c r="BU339" i="9"/>
  <c r="BV339" i="9"/>
  <c r="BX339" i="9"/>
  <c r="BY339" i="9"/>
  <c r="BZ339" i="9"/>
  <c r="CA339" i="9"/>
  <c r="CB339" i="9"/>
  <c r="CC339" i="9"/>
  <c r="CD339" i="9"/>
  <c r="CE339" i="9"/>
  <c r="CF339" i="9"/>
  <c r="CG339" i="9"/>
  <c r="CH339" i="9"/>
  <c r="CI339" i="9"/>
  <c r="CJ339" i="9"/>
  <c r="A340" i="9"/>
  <c r="B340" i="9"/>
  <c r="C340" i="9"/>
  <c r="D340" i="9"/>
  <c r="E340" i="9"/>
  <c r="F340" i="9"/>
  <c r="G340" i="9"/>
  <c r="H340" i="9"/>
  <c r="I340" i="9"/>
  <c r="K340" i="9"/>
  <c r="O340" i="9"/>
  <c r="P340" i="9"/>
  <c r="Q340" i="9"/>
  <c r="R340" i="9"/>
  <c r="U340" i="9"/>
  <c r="V340" i="9"/>
  <c r="W340" i="9"/>
  <c r="X340" i="9"/>
  <c r="Y340" i="9"/>
  <c r="Z340" i="9"/>
  <c r="AA340" i="9"/>
  <c r="AB340" i="9"/>
  <c r="AC340" i="9"/>
  <c r="AD340" i="9"/>
  <c r="AE340" i="9"/>
  <c r="AF340" i="9"/>
  <c r="AG340" i="9"/>
  <c r="AH340" i="9"/>
  <c r="AI340" i="9"/>
  <c r="AJ340" i="9"/>
  <c r="AK340" i="9"/>
  <c r="AL340" i="9"/>
  <c r="AM340" i="9"/>
  <c r="AN340" i="9"/>
  <c r="AO340" i="9"/>
  <c r="AP340" i="9"/>
  <c r="AQ340" i="9"/>
  <c r="AR340" i="9"/>
  <c r="AS340" i="9"/>
  <c r="AT340" i="9"/>
  <c r="AU340" i="9"/>
  <c r="AV340" i="9"/>
  <c r="AW340" i="9"/>
  <c r="AX340" i="9"/>
  <c r="AY340" i="9"/>
  <c r="AZ340" i="9"/>
  <c r="BA340" i="9"/>
  <c r="BB340" i="9"/>
  <c r="BC340" i="9"/>
  <c r="BD340" i="9"/>
  <c r="BE340" i="9"/>
  <c r="BF340" i="9"/>
  <c r="BG340" i="9"/>
  <c r="BH340" i="9"/>
  <c r="BI340" i="9"/>
  <c r="BJ340" i="9"/>
  <c r="BK340" i="9"/>
  <c r="BL340" i="9"/>
  <c r="BM340" i="9"/>
  <c r="BN340" i="9"/>
  <c r="BO340" i="9"/>
  <c r="BP340" i="9"/>
  <c r="BQ340" i="9"/>
  <c r="BR340" i="9"/>
  <c r="BT340" i="9"/>
  <c r="BU340" i="9"/>
  <c r="BV340" i="9"/>
  <c r="BX340" i="9"/>
  <c r="BY340" i="9"/>
  <c r="BZ340" i="9"/>
  <c r="CA340" i="9"/>
  <c r="CB340" i="9"/>
  <c r="CC340" i="9"/>
  <c r="CD340" i="9"/>
  <c r="CE340" i="9"/>
  <c r="CF340" i="9"/>
  <c r="CG340" i="9"/>
  <c r="CH340" i="9"/>
  <c r="CI340" i="9"/>
  <c r="CJ340" i="9"/>
  <c r="A341" i="9"/>
  <c r="B341" i="9"/>
  <c r="C341" i="9"/>
  <c r="D341" i="9"/>
  <c r="E341" i="9"/>
  <c r="F341" i="9"/>
  <c r="G341" i="9"/>
  <c r="H341" i="9"/>
  <c r="I341" i="9"/>
  <c r="K341" i="9"/>
  <c r="O341" i="9"/>
  <c r="P341" i="9"/>
  <c r="Q341" i="9"/>
  <c r="R341" i="9"/>
  <c r="U341" i="9"/>
  <c r="V341" i="9"/>
  <c r="W341" i="9"/>
  <c r="X341" i="9"/>
  <c r="Y341" i="9"/>
  <c r="Z341" i="9"/>
  <c r="AA341" i="9"/>
  <c r="AB341" i="9"/>
  <c r="AC341" i="9"/>
  <c r="AD341" i="9"/>
  <c r="AE341" i="9"/>
  <c r="AF341" i="9"/>
  <c r="AG341" i="9"/>
  <c r="AH341" i="9"/>
  <c r="AI341" i="9"/>
  <c r="AJ341" i="9"/>
  <c r="AK341" i="9"/>
  <c r="AL341" i="9"/>
  <c r="AM341" i="9"/>
  <c r="AN341" i="9"/>
  <c r="AO341" i="9"/>
  <c r="AP341" i="9"/>
  <c r="AQ341" i="9"/>
  <c r="AR341" i="9"/>
  <c r="AS341" i="9"/>
  <c r="AT341" i="9"/>
  <c r="AU341" i="9"/>
  <c r="AV341" i="9"/>
  <c r="AW341" i="9"/>
  <c r="AX341" i="9"/>
  <c r="AY341" i="9"/>
  <c r="AZ341" i="9"/>
  <c r="BA341" i="9"/>
  <c r="BB341" i="9"/>
  <c r="BC341" i="9"/>
  <c r="BD341" i="9"/>
  <c r="BE341" i="9"/>
  <c r="BF341" i="9"/>
  <c r="BG341" i="9"/>
  <c r="BH341" i="9"/>
  <c r="BI341" i="9"/>
  <c r="BJ341" i="9"/>
  <c r="BK341" i="9"/>
  <c r="BL341" i="9"/>
  <c r="BM341" i="9"/>
  <c r="BN341" i="9"/>
  <c r="BO341" i="9"/>
  <c r="BP341" i="9"/>
  <c r="BQ341" i="9"/>
  <c r="BR341" i="9"/>
  <c r="BT341" i="9"/>
  <c r="BU341" i="9"/>
  <c r="BV341" i="9"/>
  <c r="BX341" i="9"/>
  <c r="BY341" i="9"/>
  <c r="BZ341" i="9"/>
  <c r="CA341" i="9"/>
  <c r="CB341" i="9"/>
  <c r="CC341" i="9"/>
  <c r="CD341" i="9"/>
  <c r="CE341" i="9"/>
  <c r="CF341" i="9"/>
  <c r="CG341" i="9"/>
  <c r="CH341" i="9"/>
  <c r="CI341" i="9"/>
  <c r="CJ341" i="9"/>
  <c r="A342" i="9"/>
  <c r="B342" i="9"/>
  <c r="C342" i="9"/>
  <c r="D342" i="9"/>
  <c r="E342" i="9"/>
  <c r="F342" i="9"/>
  <c r="G342" i="9"/>
  <c r="H342" i="9"/>
  <c r="I342" i="9"/>
  <c r="K342" i="9"/>
  <c r="O342" i="9"/>
  <c r="P342" i="9"/>
  <c r="Q342" i="9"/>
  <c r="R342" i="9"/>
  <c r="U342" i="9"/>
  <c r="V342" i="9"/>
  <c r="W342" i="9"/>
  <c r="X342" i="9"/>
  <c r="Y342" i="9"/>
  <c r="Z342" i="9"/>
  <c r="AA342" i="9"/>
  <c r="AB342" i="9"/>
  <c r="AC342" i="9"/>
  <c r="AD342" i="9"/>
  <c r="AE342" i="9"/>
  <c r="AF342" i="9"/>
  <c r="AG342" i="9"/>
  <c r="AH342" i="9"/>
  <c r="AI342" i="9"/>
  <c r="AJ342" i="9"/>
  <c r="AK342" i="9"/>
  <c r="AL342" i="9"/>
  <c r="AM342" i="9"/>
  <c r="AN342" i="9"/>
  <c r="AO342" i="9"/>
  <c r="AP342" i="9"/>
  <c r="AQ342" i="9"/>
  <c r="AR342" i="9"/>
  <c r="AS342" i="9"/>
  <c r="AT342" i="9"/>
  <c r="AU342" i="9"/>
  <c r="AV342" i="9"/>
  <c r="AW342" i="9"/>
  <c r="AX342" i="9"/>
  <c r="AY342" i="9"/>
  <c r="AZ342" i="9"/>
  <c r="BA342" i="9"/>
  <c r="BB342" i="9"/>
  <c r="BC342" i="9"/>
  <c r="BD342" i="9"/>
  <c r="BE342" i="9"/>
  <c r="BF342" i="9"/>
  <c r="BG342" i="9"/>
  <c r="BH342" i="9"/>
  <c r="BI342" i="9"/>
  <c r="BJ342" i="9"/>
  <c r="BK342" i="9"/>
  <c r="BL342" i="9"/>
  <c r="BM342" i="9"/>
  <c r="BN342" i="9"/>
  <c r="BO342" i="9"/>
  <c r="BP342" i="9"/>
  <c r="BQ342" i="9"/>
  <c r="BR342" i="9"/>
  <c r="BT342" i="9"/>
  <c r="BU342" i="9"/>
  <c r="BV342" i="9"/>
  <c r="BX342" i="9"/>
  <c r="BY342" i="9"/>
  <c r="BZ342" i="9"/>
  <c r="CA342" i="9"/>
  <c r="CB342" i="9"/>
  <c r="CC342" i="9"/>
  <c r="CD342" i="9"/>
  <c r="CE342" i="9"/>
  <c r="CF342" i="9"/>
  <c r="CG342" i="9"/>
  <c r="CH342" i="9"/>
  <c r="CI342" i="9"/>
  <c r="CJ342" i="9"/>
  <c r="A343" i="9"/>
  <c r="B343" i="9"/>
  <c r="C343" i="9"/>
  <c r="D343" i="9"/>
  <c r="E343" i="9"/>
  <c r="F343" i="9"/>
  <c r="G343" i="9"/>
  <c r="H343" i="9"/>
  <c r="I343" i="9"/>
  <c r="K343" i="9"/>
  <c r="O343" i="9"/>
  <c r="P343" i="9"/>
  <c r="Q343" i="9"/>
  <c r="R343" i="9"/>
  <c r="U343" i="9"/>
  <c r="V343" i="9"/>
  <c r="W343" i="9"/>
  <c r="X343" i="9"/>
  <c r="Y343" i="9"/>
  <c r="Z343" i="9"/>
  <c r="AA343" i="9"/>
  <c r="AB343" i="9"/>
  <c r="AC343" i="9"/>
  <c r="AD343" i="9"/>
  <c r="AE343" i="9"/>
  <c r="AF343" i="9"/>
  <c r="AG343" i="9"/>
  <c r="AH343" i="9"/>
  <c r="AI343" i="9"/>
  <c r="AJ343" i="9"/>
  <c r="AK343" i="9"/>
  <c r="AL343" i="9"/>
  <c r="AM343" i="9"/>
  <c r="AN343" i="9"/>
  <c r="AO343" i="9"/>
  <c r="AP343" i="9"/>
  <c r="AQ343" i="9"/>
  <c r="AR343" i="9"/>
  <c r="AS343" i="9"/>
  <c r="AT343" i="9"/>
  <c r="AU343" i="9"/>
  <c r="AV343" i="9"/>
  <c r="AW343" i="9"/>
  <c r="AX343" i="9"/>
  <c r="AY343" i="9"/>
  <c r="AZ343" i="9"/>
  <c r="BA343" i="9"/>
  <c r="BB343" i="9"/>
  <c r="BC343" i="9"/>
  <c r="BD343" i="9"/>
  <c r="BE343" i="9"/>
  <c r="BF343" i="9"/>
  <c r="BG343" i="9"/>
  <c r="BH343" i="9"/>
  <c r="BI343" i="9"/>
  <c r="BJ343" i="9"/>
  <c r="BK343" i="9"/>
  <c r="BL343" i="9"/>
  <c r="BM343" i="9"/>
  <c r="BN343" i="9"/>
  <c r="BO343" i="9"/>
  <c r="BP343" i="9"/>
  <c r="BQ343" i="9"/>
  <c r="BR343" i="9"/>
  <c r="BT343" i="9"/>
  <c r="BU343" i="9"/>
  <c r="BV343" i="9"/>
  <c r="BX343" i="9"/>
  <c r="BY343" i="9"/>
  <c r="BZ343" i="9"/>
  <c r="CA343" i="9"/>
  <c r="CB343" i="9"/>
  <c r="CC343" i="9"/>
  <c r="CD343" i="9"/>
  <c r="CE343" i="9"/>
  <c r="CF343" i="9"/>
  <c r="CG343" i="9"/>
  <c r="CH343" i="9"/>
  <c r="CI343" i="9"/>
  <c r="CJ343" i="9"/>
  <c r="A344" i="9"/>
  <c r="B344" i="9"/>
  <c r="C344" i="9"/>
  <c r="D344" i="9"/>
  <c r="E344" i="9"/>
  <c r="F344" i="9"/>
  <c r="G344" i="9"/>
  <c r="H344" i="9"/>
  <c r="I344" i="9"/>
  <c r="K344" i="9"/>
  <c r="O344" i="9"/>
  <c r="P344" i="9"/>
  <c r="Q344" i="9"/>
  <c r="R344" i="9"/>
  <c r="U344" i="9"/>
  <c r="V344" i="9"/>
  <c r="W344" i="9"/>
  <c r="X344" i="9"/>
  <c r="Y344" i="9"/>
  <c r="Z344" i="9"/>
  <c r="AA344" i="9"/>
  <c r="AB344" i="9"/>
  <c r="AC344" i="9"/>
  <c r="AD344" i="9"/>
  <c r="AE344" i="9"/>
  <c r="AF344" i="9"/>
  <c r="AG344" i="9"/>
  <c r="AH344" i="9"/>
  <c r="AI344" i="9"/>
  <c r="AJ344" i="9"/>
  <c r="AK344" i="9"/>
  <c r="AL344" i="9"/>
  <c r="AM344" i="9"/>
  <c r="AN344" i="9"/>
  <c r="AO344" i="9"/>
  <c r="AP344" i="9"/>
  <c r="AQ344" i="9"/>
  <c r="AR344" i="9"/>
  <c r="AS344" i="9"/>
  <c r="AT344" i="9"/>
  <c r="AU344" i="9"/>
  <c r="AV344" i="9"/>
  <c r="AW344" i="9"/>
  <c r="AX344" i="9"/>
  <c r="AY344" i="9"/>
  <c r="AZ344" i="9"/>
  <c r="BA344" i="9"/>
  <c r="BB344" i="9"/>
  <c r="BC344" i="9"/>
  <c r="BD344" i="9"/>
  <c r="BE344" i="9"/>
  <c r="BF344" i="9"/>
  <c r="BG344" i="9"/>
  <c r="BH344" i="9"/>
  <c r="BI344" i="9"/>
  <c r="BJ344" i="9"/>
  <c r="BK344" i="9"/>
  <c r="BL344" i="9"/>
  <c r="BM344" i="9"/>
  <c r="BN344" i="9"/>
  <c r="BO344" i="9"/>
  <c r="BP344" i="9"/>
  <c r="BQ344" i="9"/>
  <c r="BR344" i="9"/>
  <c r="BT344" i="9"/>
  <c r="BU344" i="9"/>
  <c r="BV344" i="9"/>
  <c r="BX344" i="9"/>
  <c r="BY344" i="9"/>
  <c r="BZ344" i="9"/>
  <c r="CA344" i="9"/>
  <c r="CB344" i="9"/>
  <c r="CC344" i="9"/>
  <c r="CD344" i="9"/>
  <c r="CE344" i="9"/>
  <c r="CF344" i="9"/>
  <c r="CG344" i="9"/>
  <c r="CH344" i="9"/>
  <c r="CI344" i="9"/>
  <c r="CJ344" i="9"/>
  <c r="A345" i="9"/>
  <c r="B345" i="9"/>
  <c r="C345" i="9"/>
  <c r="D345" i="9"/>
  <c r="E345" i="9"/>
  <c r="F345" i="9"/>
  <c r="G345" i="9"/>
  <c r="H345" i="9"/>
  <c r="I345" i="9"/>
  <c r="K345" i="9"/>
  <c r="O345" i="9"/>
  <c r="P345" i="9"/>
  <c r="Q345" i="9"/>
  <c r="R345" i="9"/>
  <c r="U345" i="9"/>
  <c r="V345" i="9"/>
  <c r="W345" i="9"/>
  <c r="X345" i="9"/>
  <c r="Y345" i="9"/>
  <c r="Z345" i="9"/>
  <c r="AA345" i="9"/>
  <c r="AB345" i="9"/>
  <c r="AC345" i="9"/>
  <c r="AD345" i="9"/>
  <c r="AE345" i="9"/>
  <c r="AF345" i="9"/>
  <c r="AG345" i="9"/>
  <c r="AH345" i="9"/>
  <c r="AI345" i="9"/>
  <c r="AJ345" i="9"/>
  <c r="AK345" i="9"/>
  <c r="AL345" i="9"/>
  <c r="AM345" i="9"/>
  <c r="AN345" i="9"/>
  <c r="AO345" i="9"/>
  <c r="AP345" i="9"/>
  <c r="AQ345" i="9"/>
  <c r="AR345" i="9"/>
  <c r="AS345" i="9"/>
  <c r="AT345" i="9"/>
  <c r="AU345" i="9"/>
  <c r="AV345" i="9"/>
  <c r="AW345" i="9"/>
  <c r="AX345" i="9"/>
  <c r="AY345" i="9"/>
  <c r="AZ345" i="9"/>
  <c r="BA345" i="9"/>
  <c r="BB345" i="9"/>
  <c r="BC345" i="9"/>
  <c r="BD345" i="9"/>
  <c r="BE345" i="9"/>
  <c r="BF345" i="9"/>
  <c r="BG345" i="9"/>
  <c r="BH345" i="9"/>
  <c r="BI345" i="9"/>
  <c r="BJ345" i="9"/>
  <c r="BK345" i="9"/>
  <c r="BL345" i="9"/>
  <c r="BM345" i="9"/>
  <c r="BN345" i="9"/>
  <c r="BO345" i="9"/>
  <c r="BP345" i="9"/>
  <c r="BQ345" i="9"/>
  <c r="BR345" i="9"/>
  <c r="BT345" i="9"/>
  <c r="BU345" i="9"/>
  <c r="BV345" i="9"/>
  <c r="BX345" i="9"/>
  <c r="BY345" i="9"/>
  <c r="BZ345" i="9"/>
  <c r="CA345" i="9"/>
  <c r="CB345" i="9"/>
  <c r="CC345" i="9"/>
  <c r="CD345" i="9"/>
  <c r="CE345" i="9"/>
  <c r="CF345" i="9"/>
  <c r="CG345" i="9"/>
  <c r="CH345" i="9"/>
  <c r="CI345" i="9"/>
  <c r="CJ345" i="9"/>
  <c r="A346" i="9"/>
  <c r="B346" i="9"/>
  <c r="C346" i="9"/>
  <c r="D346" i="9"/>
  <c r="E346" i="9"/>
  <c r="F346" i="9"/>
  <c r="G346" i="9"/>
  <c r="H346" i="9"/>
  <c r="I346" i="9"/>
  <c r="K346" i="9"/>
  <c r="O346" i="9"/>
  <c r="P346" i="9"/>
  <c r="Q346" i="9"/>
  <c r="R346" i="9"/>
  <c r="U346" i="9"/>
  <c r="V346" i="9"/>
  <c r="W346" i="9"/>
  <c r="X346" i="9"/>
  <c r="Y346" i="9"/>
  <c r="Z346" i="9"/>
  <c r="AA346" i="9"/>
  <c r="AB346" i="9"/>
  <c r="AC346" i="9"/>
  <c r="AD346" i="9"/>
  <c r="AE346" i="9"/>
  <c r="AF346" i="9"/>
  <c r="AG346" i="9"/>
  <c r="AH346" i="9"/>
  <c r="AI346" i="9"/>
  <c r="AJ346" i="9"/>
  <c r="AK346" i="9"/>
  <c r="AL346" i="9"/>
  <c r="AM346" i="9"/>
  <c r="AN346" i="9"/>
  <c r="AO346" i="9"/>
  <c r="AP346" i="9"/>
  <c r="AQ346" i="9"/>
  <c r="AR346" i="9"/>
  <c r="AS346" i="9"/>
  <c r="AT346" i="9"/>
  <c r="AU346" i="9"/>
  <c r="AV346" i="9"/>
  <c r="AW346" i="9"/>
  <c r="AX346" i="9"/>
  <c r="AY346" i="9"/>
  <c r="AZ346" i="9"/>
  <c r="BA346" i="9"/>
  <c r="BB346" i="9"/>
  <c r="BC346" i="9"/>
  <c r="BD346" i="9"/>
  <c r="BE346" i="9"/>
  <c r="BF346" i="9"/>
  <c r="BG346" i="9"/>
  <c r="BH346" i="9"/>
  <c r="BI346" i="9"/>
  <c r="BJ346" i="9"/>
  <c r="BK346" i="9"/>
  <c r="BL346" i="9"/>
  <c r="BM346" i="9"/>
  <c r="BN346" i="9"/>
  <c r="BO346" i="9"/>
  <c r="BP346" i="9"/>
  <c r="BQ346" i="9"/>
  <c r="BR346" i="9"/>
  <c r="BT346" i="9"/>
  <c r="BU346" i="9"/>
  <c r="BV346" i="9"/>
  <c r="BX346" i="9"/>
  <c r="BY346" i="9"/>
  <c r="BZ346" i="9"/>
  <c r="CA346" i="9"/>
  <c r="CB346" i="9"/>
  <c r="CC346" i="9"/>
  <c r="CD346" i="9"/>
  <c r="CE346" i="9"/>
  <c r="CF346" i="9"/>
  <c r="CG346" i="9"/>
  <c r="CH346" i="9"/>
  <c r="CI346" i="9"/>
  <c r="CJ346" i="9"/>
  <c r="A347" i="9"/>
  <c r="B347" i="9"/>
  <c r="C347" i="9"/>
  <c r="D347" i="9"/>
  <c r="E347" i="9"/>
  <c r="F347" i="9"/>
  <c r="G347" i="9"/>
  <c r="H347" i="9"/>
  <c r="I347" i="9"/>
  <c r="K347" i="9"/>
  <c r="O347" i="9"/>
  <c r="P347" i="9"/>
  <c r="Q347" i="9"/>
  <c r="R347" i="9"/>
  <c r="U347" i="9"/>
  <c r="V347" i="9"/>
  <c r="W347" i="9"/>
  <c r="X347" i="9"/>
  <c r="Y347" i="9"/>
  <c r="Z347" i="9"/>
  <c r="AA347" i="9"/>
  <c r="AB347" i="9"/>
  <c r="AC347" i="9"/>
  <c r="AD347" i="9"/>
  <c r="AE347" i="9"/>
  <c r="AF347" i="9"/>
  <c r="AG347" i="9"/>
  <c r="AH347" i="9"/>
  <c r="AI347" i="9"/>
  <c r="AJ347" i="9"/>
  <c r="AK347" i="9"/>
  <c r="AL347" i="9"/>
  <c r="AM347" i="9"/>
  <c r="AN347" i="9"/>
  <c r="AO347" i="9"/>
  <c r="AP347" i="9"/>
  <c r="AQ347" i="9"/>
  <c r="AR347" i="9"/>
  <c r="AS347" i="9"/>
  <c r="AT347" i="9"/>
  <c r="AU347" i="9"/>
  <c r="AV347" i="9"/>
  <c r="AW347" i="9"/>
  <c r="AX347" i="9"/>
  <c r="AY347" i="9"/>
  <c r="AZ347" i="9"/>
  <c r="BA347" i="9"/>
  <c r="BB347" i="9"/>
  <c r="BC347" i="9"/>
  <c r="BD347" i="9"/>
  <c r="BE347" i="9"/>
  <c r="BF347" i="9"/>
  <c r="BG347" i="9"/>
  <c r="BH347" i="9"/>
  <c r="BI347" i="9"/>
  <c r="BJ347" i="9"/>
  <c r="BK347" i="9"/>
  <c r="BL347" i="9"/>
  <c r="BM347" i="9"/>
  <c r="BN347" i="9"/>
  <c r="BO347" i="9"/>
  <c r="BP347" i="9"/>
  <c r="BQ347" i="9"/>
  <c r="BR347" i="9"/>
  <c r="BT347" i="9"/>
  <c r="BU347" i="9"/>
  <c r="BV347" i="9"/>
  <c r="BX347" i="9"/>
  <c r="BY347" i="9"/>
  <c r="BZ347" i="9"/>
  <c r="CA347" i="9"/>
  <c r="CB347" i="9"/>
  <c r="CC347" i="9"/>
  <c r="CD347" i="9"/>
  <c r="CE347" i="9"/>
  <c r="CF347" i="9"/>
  <c r="CG347" i="9"/>
  <c r="CH347" i="9"/>
  <c r="CI347" i="9"/>
  <c r="CJ347" i="9"/>
  <c r="A348" i="9"/>
  <c r="B348" i="9"/>
  <c r="C348" i="9"/>
  <c r="D348" i="9"/>
  <c r="E348" i="9"/>
  <c r="F348" i="9"/>
  <c r="G348" i="9"/>
  <c r="H348" i="9"/>
  <c r="I348" i="9"/>
  <c r="K348" i="9"/>
  <c r="O348" i="9"/>
  <c r="P348" i="9"/>
  <c r="Q348" i="9"/>
  <c r="R348" i="9"/>
  <c r="U348" i="9"/>
  <c r="V348" i="9"/>
  <c r="W348" i="9"/>
  <c r="X348" i="9"/>
  <c r="Y348" i="9"/>
  <c r="Z348" i="9"/>
  <c r="AA348" i="9"/>
  <c r="AB348" i="9"/>
  <c r="AC348" i="9"/>
  <c r="AD348" i="9"/>
  <c r="AE348" i="9"/>
  <c r="AF348" i="9"/>
  <c r="AG348" i="9"/>
  <c r="AH348" i="9"/>
  <c r="AI348" i="9"/>
  <c r="AJ348" i="9"/>
  <c r="AK348" i="9"/>
  <c r="AL348" i="9"/>
  <c r="AM348" i="9"/>
  <c r="AN348" i="9"/>
  <c r="AO348" i="9"/>
  <c r="AP348" i="9"/>
  <c r="AQ348" i="9"/>
  <c r="AR348" i="9"/>
  <c r="AS348" i="9"/>
  <c r="AT348" i="9"/>
  <c r="AU348" i="9"/>
  <c r="AV348" i="9"/>
  <c r="AW348" i="9"/>
  <c r="AX348" i="9"/>
  <c r="AY348" i="9"/>
  <c r="AZ348" i="9"/>
  <c r="BA348" i="9"/>
  <c r="BB348" i="9"/>
  <c r="BC348" i="9"/>
  <c r="BD348" i="9"/>
  <c r="BE348" i="9"/>
  <c r="BF348" i="9"/>
  <c r="BG348" i="9"/>
  <c r="BH348" i="9"/>
  <c r="BI348" i="9"/>
  <c r="BJ348" i="9"/>
  <c r="BK348" i="9"/>
  <c r="BL348" i="9"/>
  <c r="BM348" i="9"/>
  <c r="BN348" i="9"/>
  <c r="BO348" i="9"/>
  <c r="BP348" i="9"/>
  <c r="BQ348" i="9"/>
  <c r="BR348" i="9"/>
  <c r="BT348" i="9"/>
  <c r="BU348" i="9"/>
  <c r="BV348" i="9"/>
  <c r="BX348" i="9"/>
  <c r="BY348" i="9"/>
  <c r="BZ348" i="9"/>
  <c r="CA348" i="9"/>
  <c r="CB348" i="9"/>
  <c r="CC348" i="9"/>
  <c r="CD348" i="9"/>
  <c r="CE348" i="9"/>
  <c r="CF348" i="9"/>
  <c r="CG348" i="9"/>
  <c r="CH348" i="9"/>
  <c r="CI348" i="9"/>
  <c r="CJ348" i="9"/>
  <c r="A349" i="9"/>
  <c r="B349" i="9"/>
  <c r="C349" i="9"/>
  <c r="D349" i="9"/>
  <c r="E349" i="9"/>
  <c r="F349" i="9"/>
  <c r="G349" i="9"/>
  <c r="H349" i="9"/>
  <c r="I349" i="9"/>
  <c r="K349" i="9"/>
  <c r="O349" i="9"/>
  <c r="P349" i="9"/>
  <c r="Q349" i="9"/>
  <c r="R349" i="9"/>
  <c r="U349" i="9"/>
  <c r="V349" i="9"/>
  <c r="W349" i="9"/>
  <c r="X349" i="9"/>
  <c r="Y349" i="9"/>
  <c r="Z349" i="9"/>
  <c r="AA349" i="9"/>
  <c r="AB349" i="9"/>
  <c r="AC349" i="9"/>
  <c r="AD349" i="9"/>
  <c r="AE349" i="9"/>
  <c r="AF349" i="9"/>
  <c r="AG349" i="9"/>
  <c r="AH349" i="9"/>
  <c r="AI349" i="9"/>
  <c r="AJ349" i="9"/>
  <c r="AK349" i="9"/>
  <c r="AL349" i="9"/>
  <c r="AM349" i="9"/>
  <c r="AN349" i="9"/>
  <c r="AO349" i="9"/>
  <c r="AP349" i="9"/>
  <c r="AQ349" i="9"/>
  <c r="AR349" i="9"/>
  <c r="AS349" i="9"/>
  <c r="AT349" i="9"/>
  <c r="AU349" i="9"/>
  <c r="AV349" i="9"/>
  <c r="AW349" i="9"/>
  <c r="AX349" i="9"/>
  <c r="AY349" i="9"/>
  <c r="AZ349" i="9"/>
  <c r="BA349" i="9"/>
  <c r="BB349" i="9"/>
  <c r="BC349" i="9"/>
  <c r="BD349" i="9"/>
  <c r="BE349" i="9"/>
  <c r="BF349" i="9"/>
  <c r="BG349" i="9"/>
  <c r="BH349" i="9"/>
  <c r="BI349" i="9"/>
  <c r="BJ349" i="9"/>
  <c r="BK349" i="9"/>
  <c r="BL349" i="9"/>
  <c r="BM349" i="9"/>
  <c r="BN349" i="9"/>
  <c r="BO349" i="9"/>
  <c r="BP349" i="9"/>
  <c r="BQ349" i="9"/>
  <c r="BR349" i="9"/>
  <c r="BT349" i="9"/>
  <c r="BU349" i="9"/>
  <c r="BV349" i="9"/>
  <c r="BX349" i="9"/>
  <c r="BY349" i="9"/>
  <c r="BZ349" i="9"/>
  <c r="CA349" i="9"/>
  <c r="CB349" i="9"/>
  <c r="CC349" i="9"/>
  <c r="CD349" i="9"/>
  <c r="CE349" i="9"/>
  <c r="CF349" i="9"/>
  <c r="CG349" i="9"/>
  <c r="CH349" i="9"/>
  <c r="CI349" i="9"/>
  <c r="CJ349" i="9"/>
  <c r="A350" i="9"/>
  <c r="B350" i="9"/>
  <c r="C350" i="9"/>
  <c r="D350" i="9"/>
  <c r="E350" i="9"/>
  <c r="F350" i="9"/>
  <c r="G350" i="9"/>
  <c r="H350" i="9"/>
  <c r="I350" i="9"/>
  <c r="K350" i="9"/>
  <c r="O350" i="9"/>
  <c r="P350" i="9"/>
  <c r="Q350" i="9"/>
  <c r="R350" i="9"/>
  <c r="U350" i="9"/>
  <c r="V350" i="9"/>
  <c r="W350" i="9"/>
  <c r="X350" i="9"/>
  <c r="Y350" i="9"/>
  <c r="Z350" i="9"/>
  <c r="AA350" i="9"/>
  <c r="AB350" i="9"/>
  <c r="AC350" i="9"/>
  <c r="AD350" i="9"/>
  <c r="AE350" i="9"/>
  <c r="AF350" i="9"/>
  <c r="AG350" i="9"/>
  <c r="AH350" i="9"/>
  <c r="AI350" i="9"/>
  <c r="AJ350" i="9"/>
  <c r="AK350" i="9"/>
  <c r="AL350" i="9"/>
  <c r="AM350" i="9"/>
  <c r="AN350" i="9"/>
  <c r="AO350" i="9"/>
  <c r="AP350" i="9"/>
  <c r="AQ350" i="9"/>
  <c r="AR350" i="9"/>
  <c r="AS350" i="9"/>
  <c r="AT350" i="9"/>
  <c r="AU350" i="9"/>
  <c r="AV350" i="9"/>
  <c r="AW350" i="9"/>
  <c r="AX350" i="9"/>
  <c r="AY350" i="9"/>
  <c r="AZ350" i="9"/>
  <c r="BA350" i="9"/>
  <c r="BB350" i="9"/>
  <c r="BC350" i="9"/>
  <c r="BD350" i="9"/>
  <c r="BE350" i="9"/>
  <c r="BF350" i="9"/>
  <c r="BG350" i="9"/>
  <c r="BH350" i="9"/>
  <c r="BI350" i="9"/>
  <c r="BJ350" i="9"/>
  <c r="BK350" i="9"/>
  <c r="BL350" i="9"/>
  <c r="BM350" i="9"/>
  <c r="BN350" i="9"/>
  <c r="BO350" i="9"/>
  <c r="BP350" i="9"/>
  <c r="BQ350" i="9"/>
  <c r="BR350" i="9"/>
  <c r="BT350" i="9"/>
  <c r="BU350" i="9"/>
  <c r="BV350" i="9"/>
  <c r="BX350" i="9"/>
  <c r="BY350" i="9"/>
  <c r="BZ350" i="9"/>
  <c r="CA350" i="9"/>
  <c r="CB350" i="9"/>
  <c r="CC350" i="9"/>
  <c r="CD350" i="9"/>
  <c r="CE350" i="9"/>
  <c r="CF350" i="9"/>
  <c r="CG350" i="9"/>
  <c r="CH350" i="9"/>
  <c r="CI350" i="9"/>
  <c r="CJ350" i="9"/>
  <c r="A351" i="9"/>
  <c r="B351" i="9"/>
  <c r="C351" i="9"/>
  <c r="D351" i="9"/>
  <c r="E351" i="9"/>
  <c r="F351" i="9"/>
  <c r="G351" i="9"/>
  <c r="H351" i="9"/>
  <c r="I351" i="9"/>
  <c r="K351" i="9"/>
  <c r="O351" i="9"/>
  <c r="P351" i="9"/>
  <c r="Q351" i="9"/>
  <c r="R351" i="9"/>
  <c r="U351" i="9"/>
  <c r="V351" i="9"/>
  <c r="W351" i="9"/>
  <c r="X351" i="9"/>
  <c r="Y351" i="9"/>
  <c r="Z351" i="9"/>
  <c r="AA351" i="9"/>
  <c r="AB351" i="9"/>
  <c r="AC351" i="9"/>
  <c r="AD351" i="9"/>
  <c r="AE351" i="9"/>
  <c r="AF351" i="9"/>
  <c r="AG351" i="9"/>
  <c r="AH351" i="9"/>
  <c r="AI351" i="9"/>
  <c r="AJ351" i="9"/>
  <c r="AK351" i="9"/>
  <c r="AL351" i="9"/>
  <c r="AM351" i="9"/>
  <c r="AN351" i="9"/>
  <c r="AO351" i="9"/>
  <c r="AP351" i="9"/>
  <c r="AQ351" i="9"/>
  <c r="AR351" i="9"/>
  <c r="AS351" i="9"/>
  <c r="AT351" i="9"/>
  <c r="AU351" i="9"/>
  <c r="AV351" i="9"/>
  <c r="AW351" i="9"/>
  <c r="AX351" i="9"/>
  <c r="AY351" i="9"/>
  <c r="AZ351" i="9"/>
  <c r="BA351" i="9"/>
  <c r="BB351" i="9"/>
  <c r="BC351" i="9"/>
  <c r="BD351" i="9"/>
  <c r="BE351" i="9"/>
  <c r="BF351" i="9"/>
  <c r="BG351" i="9"/>
  <c r="BH351" i="9"/>
  <c r="BI351" i="9"/>
  <c r="BJ351" i="9"/>
  <c r="BK351" i="9"/>
  <c r="BL351" i="9"/>
  <c r="BM351" i="9"/>
  <c r="BN351" i="9"/>
  <c r="BO351" i="9"/>
  <c r="BP351" i="9"/>
  <c r="BQ351" i="9"/>
  <c r="BR351" i="9"/>
  <c r="BT351" i="9"/>
  <c r="BU351" i="9"/>
  <c r="BV351" i="9"/>
  <c r="BX351" i="9"/>
  <c r="BY351" i="9"/>
  <c r="BZ351" i="9"/>
  <c r="CA351" i="9"/>
  <c r="CB351" i="9"/>
  <c r="CC351" i="9"/>
  <c r="CD351" i="9"/>
  <c r="CE351" i="9"/>
  <c r="CF351" i="9"/>
  <c r="CG351" i="9"/>
  <c r="CH351" i="9"/>
  <c r="CI351" i="9"/>
  <c r="CJ351" i="9"/>
  <c r="A352" i="9"/>
  <c r="B352" i="9"/>
  <c r="C352" i="9"/>
  <c r="D352" i="9"/>
  <c r="E352" i="9"/>
  <c r="F352" i="9"/>
  <c r="G352" i="9"/>
  <c r="H352" i="9"/>
  <c r="I352" i="9"/>
  <c r="K352" i="9"/>
  <c r="O352" i="9"/>
  <c r="P352" i="9"/>
  <c r="Q352" i="9"/>
  <c r="R352" i="9"/>
  <c r="U352" i="9"/>
  <c r="V352" i="9"/>
  <c r="W352" i="9"/>
  <c r="X352" i="9"/>
  <c r="Y352" i="9"/>
  <c r="Z352" i="9"/>
  <c r="AA352" i="9"/>
  <c r="AB352" i="9"/>
  <c r="AC352" i="9"/>
  <c r="AD352" i="9"/>
  <c r="AE352" i="9"/>
  <c r="AF352" i="9"/>
  <c r="AG352" i="9"/>
  <c r="AH352" i="9"/>
  <c r="AI352" i="9"/>
  <c r="AJ352" i="9"/>
  <c r="AK352" i="9"/>
  <c r="AL352" i="9"/>
  <c r="AM352" i="9"/>
  <c r="AN352" i="9"/>
  <c r="AO352" i="9"/>
  <c r="AP352" i="9"/>
  <c r="AQ352" i="9"/>
  <c r="AR352" i="9"/>
  <c r="AS352" i="9"/>
  <c r="AT352" i="9"/>
  <c r="AU352" i="9"/>
  <c r="AV352" i="9"/>
  <c r="AW352" i="9"/>
  <c r="AX352" i="9"/>
  <c r="AY352" i="9"/>
  <c r="AZ352" i="9"/>
  <c r="BA352" i="9"/>
  <c r="BB352" i="9"/>
  <c r="BC352" i="9"/>
  <c r="BD352" i="9"/>
  <c r="BE352" i="9"/>
  <c r="BF352" i="9"/>
  <c r="BG352" i="9"/>
  <c r="BH352" i="9"/>
  <c r="BI352" i="9"/>
  <c r="BJ352" i="9"/>
  <c r="BK352" i="9"/>
  <c r="BL352" i="9"/>
  <c r="BM352" i="9"/>
  <c r="BN352" i="9"/>
  <c r="BO352" i="9"/>
  <c r="BP352" i="9"/>
  <c r="BQ352" i="9"/>
  <c r="BR352" i="9"/>
  <c r="BT352" i="9"/>
  <c r="BU352" i="9"/>
  <c r="BV352" i="9"/>
  <c r="BX352" i="9"/>
  <c r="BY352" i="9"/>
  <c r="BZ352" i="9"/>
  <c r="CA352" i="9"/>
  <c r="CB352" i="9"/>
  <c r="CC352" i="9"/>
  <c r="CD352" i="9"/>
  <c r="CE352" i="9"/>
  <c r="CF352" i="9"/>
  <c r="CG352" i="9"/>
  <c r="CH352" i="9"/>
  <c r="CI352" i="9"/>
  <c r="CJ352" i="9"/>
  <c r="A353" i="9"/>
  <c r="B353" i="9"/>
  <c r="C353" i="9"/>
  <c r="D353" i="9"/>
  <c r="E353" i="9"/>
  <c r="F353" i="9"/>
  <c r="G353" i="9"/>
  <c r="H353" i="9"/>
  <c r="I353" i="9"/>
  <c r="K353" i="9"/>
  <c r="O353" i="9"/>
  <c r="P353" i="9"/>
  <c r="Q353" i="9"/>
  <c r="R353" i="9"/>
  <c r="U353" i="9"/>
  <c r="V353" i="9"/>
  <c r="W353" i="9"/>
  <c r="X353" i="9"/>
  <c r="Y353" i="9"/>
  <c r="Z353" i="9"/>
  <c r="AA353" i="9"/>
  <c r="AB353" i="9"/>
  <c r="AC353" i="9"/>
  <c r="AD353" i="9"/>
  <c r="AE353" i="9"/>
  <c r="AF353" i="9"/>
  <c r="AG353" i="9"/>
  <c r="AH353" i="9"/>
  <c r="AI353" i="9"/>
  <c r="AJ353" i="9"/>
  <c r="AK353" i="9"/>
  <c r="AL353" i="9"/>
  <c r="AM353" i="9"/>
  <c r="AN353" i="9"/>
  <c r="AO353" i="9"/>
  <c r="AP353" i="9"/>
  <c r="AQ353" i="9"/>
  <c r="AR353" i="9"/>
  <c r="AS353" i="9"/>
  <c r="AT353" i="9"/>
  <c r="AU353" i="9"/>
  <c r="AV353" i="9"/>
  <c r="AW353" i="9"/>
  <c r="AX353" i="9"/>
  <c r="AY353" i="9"/>
  <c r="AZ353" i="9"/>
  <c r="BA353" i="9"/>
  <c r="BB353" i="9"/>
  <c r="BC353" i="9"/>
  <c r="BD353" i="9"/>
  <c r="BE353" i="9"/>
  <c r="BF353" i="9"/>
  <c r="BG353" i="9"/>
  <c r="BH353" i="9"/>
  <c r="BI353" i="9"/>
  <c r="BJ353" i="9"/>
  <c r="BK353" i="9"/>
  <c r="BL353" i="9"/>
  <c r="BM353" i="9"/>
  <c r="BN353" i="9"/>
  <c r="BO353" i="9"/>
  <c r="BP353" i="9"/>
  <c r="BQ353" i="9"/>
  <c r="BR353" i="9"/>
  <c r="BT353" i="9"/>
  <c r="BU353" i="9"/>
  <c r="BV353" i="9"/>
  <c r="BX353" i="9"/>
  <c r="BY353" i="9"/>
  <c r="BZ353" i="9"/>
  <c r="CA353" i="9"/>
  <c r="CB353" i="9"/>
  <c r="CC353" i="9"/>
  <c r="CD353" i="9"/>
  <c r="CE353" i="9"/>
  <c r="CF353" i="9"/>
  <c r="CG353" i="9"/>
  <c r="CH353" i="9"/>
  <c r="CI353" i="9"/>
  <c r="CJ353" i="9"/>
  <c r="A354" i="9"/>
  <c r="B354" i="9"/>
  <c r="C354" i="9"/>
  <c r="D354" i="9"/>
  <c r="E354" i="9"/>
  <c r="F354" i="9"/>
  <c r="G354" i="9"/>
  <c r="H354" i="9"/>
  <c r="I354" i="9"/>
  <c r="K354" i="9"/>
  <c r="O354" i="9"/>
  <c r="P354" i="9"/>
  <c r="Q354" i="9"/>
  <c r="R354" i="9"/>
  <c r="U354" i="9"/>
  <c r="V354" i="9"/>
  <c r="W354" i="9"/>
  <c r="X354" i="9"/>
  <c r="Y354" i="9"/>
  <c r="Z354" i="9"/>
  <c r="AA354" i="9"/>
  <c r="AB354" i="9"/>
  <c r="AC354" i="9"/>
  <c r="AD354" i="9"/>
  <c r="AE354" i="9"/>
  <c r="AF354" i="9"/>
  <c r="AG354" i="9"/>
  <c r="AH354" i="9"/>
  <c r="AI354" i="9"/>
  <c r="AJ354" i="9"/>
  <c r="AK354" i="9"/>
  <c r="AL354" i="9"/>
  <c r="AM354" i="9"/>
  <c r="AN354" i="9"/>
  <c r="AO354" i="9"/>
  <c r="AP354" i="9"/>
  <c r="AQ354" i="9"/>
  <c r="AR354" i="9"/>
  <c r="AS354" i="9"/>
  <c r="AT354" i="9"/>
  <c r="AU354" i="9"/>
  <c r="AV354" i="9"/>
  <c r="AW354" i="9"/>
  <c r="AX354" i="9"/>
  <c r="AY354" i="9"/>
  <c r="AZ354" i="9"/>
  <c r="BA354" i="9"/>
  <c r="BB354" i="9"/>
  <c r="BC354" i="9"/>
  <c r="BD354" i="9"/>
  <c r="BE354" i="9"/>
  <c r="BF354" i="9"/>
  <c r="BG354" i="9"/>
  <c r="BH354" i="9"/>
  <c r="BI354" i="9"/>
  <c r="BJ354" i="9"/>
  <c r="BK354" i="9"/>
  <c r="BL354" i="9"/>
  <c r="BM354" i="9"/>
  <c r="BN354" i="9"/>
  <c r="BO354" i="9"/>
  <c r="BP354" i="9"/>
  <c r="BQ354" i="9"/>
  <c r="BR354" i="9"/>
  <c r="BT354" i="9"/>
  <c r="BU354" i="9"/>
  <c r="BV354" i="9"/>
  <c r="BX354" i="9"/>
  <c r="BY354" i="9"/>
  <c r="BZ354" i="9"/>
  <c r="CA354" i="9"/>
  <c r="CB354" i="9"/>
  <c r="CC354" i="9"/>
  <c r="CD354" i="9"/>
  <c r="CE354" i="9"/>
  <c r="CF354" i="9"/>
  <c r="CG354" i="9"/>
  <c r="CH354" i="9"/>
  <c r="CI354" i="9"/>
  <c r="CJ354" i="9"/>
  <c r="A355" i="9"/>
  <c r="B355" i="9"/>
  <c r="C355" i="9"/>
  <c r="D355" i="9"/>
  <c r="E355" i="9"/>
  <c r="F355" i="9"/>
  <c r="G355" i="9"/>
  <c r="H355" i="9"/>
  <c r="I355" i="9"/>
  <c r="K355" i="9"/>
  <c r="O355" i="9"/>
  <c r="P355" i="9"/>
  <c r="Q355" i="9"/>
  <c r="R355" i="9"/>
  <c r="U355" i="9"/>
  <c r="V355" i="9"/>
  <c r="W355" i="9"/>
  <c r="X355" i="9"/>
  <c r="Y355" i="9"/>
  <c r="Z355" i="9"/>
  <c r="AA355" i="9"/>
  <c r="AB355" i="9"/>
  <c r="AC355" i="9"/>
  <c r="AD355" i="9"/>
  <c r="AE355" i="9"/>
  <c r="AF355" i="9"/>
  <c r="AG355" i="9"/>
  <c r="AH355" i="9"/>
  <c r="AI355" i="9"/>
  <c r="AJ355" i="9"/>
  <c r="AK355" i="9"/>
  <c r="AL355" i="9"/>
  <c r="AM355" i="9"/>
  <c r="AN355" i="9"/>
  <c r="AO355" i="9"/>
  <c r="AP355" i="9"/>
  <c r="AQ355" i="9"/>
  <c r="AR355" i="9"/>
  <c r="AS355" i="9"/>
  <c r="AT355" i="9"/>
  <c r="AU355" i="9"/>
  <c r="AV355" i="9"/>
  <c r="AW355" i="9"/>
  <c r="AX355" i="9"/>
  <c r="AY355" i="9"/>
  <c r="AZ355" i="9"/>
  <c r="BA355" i="9"/>
  <c r="BB355" i="9"/>
  <c r="BC355" i="9"/>
  <c r="BD355" i="9"/>
  <c r="BE355" i="9"/>
  <c r="BF355" i="9"/>
  <c r="BG355" i="9"/>
  <c r="BH355" i="9"/>
  <c r="BI355" i="9"/>
  <c r="BJ355" i="9"/>
  <c r="BK355" i="9"/>
  <c r="BL355" i="9"/>
  <c r="BM355" i="9"/>
  <c r="BN355" i="9"/>
  <c r="BO355" i="9"/>
  <c r="BP355" i="9"/>
  <c r="BQ355" i="9"/>
  <c r="BR355" i="9"/>
  <c r="BT355" i="9"/>
  <c r="BU355" i="9"/>
  <c r="BV355" i="9"/>
  <c r="BX355" i="9"/>
  <c r="BY355" i="9"/>
  <c r="BZ355" i="9"/>
  <c r="CA355" i="9"/>
  <c r="CB355" i="9"/>
  <c r="CC355" i="9"/>
  <c r="CD355" i="9"/>
  <c r="CE355" i="9"/>
  <c r="CF355" i="9"/>
  <c r="CG355" i="9"/>
  <c r="CH355" i="9"/>
  <c r="CI355" i="9"/>
  <c r="CJ355" i="9"/>
  <c r="A356" i="9"/>
  <c r="B356" i="9"/>
  <c r="C356" i="9"/>
  <c r="D356" i="9"/>
  <c r="E356" i="9"/>
  <c r="F356" i="9"/>
  <c r="G356" i="9"/>
  <c r="H356" i="9"/>
  <c r="I356" i="9"/>
  <c r="K356" i="9"/>
  <c r="O356" i="9"/>
  <c r="P356" i="9"/>
  <c r="Q356" i="9"/>
  <c r="R356" i="9"/>
  <c r="U356" i="9"/>
  <c r="V356" i="9"/>
  <c r="W356" i="9"/>
  <c r="X356" i="9"/>
  <c r="Y356" i="9"/>
  <c r="Z356" i="9"/>
  <c r="AA356" i="9"/>
  <c r="AB356" i="9"/>
  <c r="AC356" i="9"/>
  <c r="AD356" i="9"/>
  <c r="AE356" i="9"/>
  <c r="AF356" i="9"/>
  <c r="AG356" i="9"/>
  <c r="AH356" i="9"/>
  <c r="AI356" i="9"/>
  <c r="AJ356" i="9"/>
  <c r="AK356" i="9"/>
  <c r="AL356" i="9"/>
  <c r="AM356" i="9"/>
  <c r="AN356" i="9"/>
  <c r="AO356" i="9"/>
  <c r="AP356" i="9"/>
  <c r="AQ356" i="9"/>
  <c r="AR356" i="9"/>
  <c r="AS356" i="9"/>
  <c r="AT356" i="9"/>
  <c r="AU356" i="9"/>
  <c r="AV356" i="9"/>
  <c r="AW356" i="9"/>
  <c r="AX356" i="9"/>
  <c r="AY356" i="9"/>
  <c r="AZ356" i="9"/>
  <c r="BA356" i="9"/>
  <c r="BB356" i="9"/>
  <c r="BC356" i="9"/>
  <c r="BD356" i="9"/>
  <c r="BE356" i="9"/>
  <c r="BF356" i="9"/>
  <c r="BG356" i="9"/>
  <c r="BH356" i="9"/>
  <c r="BI356" i="9"/>
  <c r="BJ356" i="9"/>
  <c r="BK356" i="9"/>
  <c r="BL356" i="9"/>
  <c r="BM356" i="9"/>
  <c r="BN356" i="9"/>
  <c r="BO356" i="9"/>
  <c r="BP356" i="9"/>
  <c r="BQ356" i="9"/>
  <c r="BR356" i="9"/>
  <c r="BT356" i="9"/>
  <c r="BU356" i="9"/>
  <c r="BV356" i="9"/>
  <c r="BX356" i="9"/>
  <c r="BY356" i="9"/>
  <c r="BZ356" i="9"/>
  <c r="CA356" i="9"/>
  <c r="CB356" i="9"/>
  <c r="CC356" i="9"/>
  <c r="CD356" i="9"/>
  <c r="CE356" i="9"/>
  <c r="CF356" i="9"/>
  <c r="CG356" i="9"/>
  <c r="CH356" i="9"/>
  <c r="CI356" i="9"/>
  <c r="CJ356" i="9"/>
  <c r="A357" i="9"/>
  <c r="B357" i="9"/>
  <c r="C357" i="9"/>
  <c r="D357" i="9"/>
  <c r="E357" i="9"/>
  <c r="F357" i="9"/>
  <c r="G357" i="9"/>
  <c r="H357" i="9"/>
  <c r="I357" i="9"/>
  <c r="K357" i="9"/>
  <c r="O357" i="9"/>
  <c r="P357" i="9"/>
  <c r="Q357" i="9"/>
  <c r="R357" i="9"/>
  <c r="U357" i="9"/>
  <c r="V357" i="9"/>
  <c r="W357" i="9"/>
  <c r="X357" i="9"/>
  <c r="Y357" i="9"/>
  <c r="Z357" i="9"/>
  <c r="AA357" i="9"/>
  <c r="AB357" i="9"/>
  <c r="AC357" i="9"/>
  <c r="AD357" i="9"/>
  <c r="AE357" i="9"/>
  <c r="AF357" i="9"/>
  <c r="AG357" i="9"/>
  <c r="AH357" i="9"/>
  <c r="AI357" i="9"/>
  <c r="AJ357" i="9"/>
  <c r="AK357" i="9"/>
  <c r="AL357" i="9"/>
  <c r="AM357" i="9"/>
  <c r="AN357" i="9"/>
  <c r="AO357" i="9"/>
  <c r="AP357" i="9"/>
  <c r="AQ357" i="9"/>
  <c r="AR357" i="9"/>
  <c r="AS357" i="9"/>
  <c r="AT357" i="9"/>
  <c r="AU357" i="9"/>
  <c r="AV357" i="9"/>
  <c r="AW357" i="9"/>
  <c r="AX357" i="9"/>
  <c r="AY357" i="9"/>
  <c r="AZ357" i="9"/>
  <c r="BA357" i="9"/>
  <c r="BB357" i="9"/>
  <c r="BC357" i="9"/>
  <c r="BD357" i="9"/>
  <c r="BE357" i="9"/>
  <c r="BF357" i="9"/>
  <c r="BG357" i="9"/>
  <c r="BH357" i="9"/>
  <c r="BI357" i="9"/>
  <c r="BJ357" i="9"/>
  <c r="BK357" i="9"/>
  <c r="BL357" i="9"/>
  <c r="BM357" i="9"/>
  <c r="BN357" i="9"/>
  <c r="BO357" i="9"/>
  <c r="BP357" i="9"/>
  <c r="BQ357" i="9"/>
  <c r="BR357" i="9"/>
  <c r="BT357" i="9"/>
  <c r="BU357" i="9"/>
  <c r="BV357" i="9"/>
  <c r="BX357" i="9"/>
  <c r="BY357" i="9"/>
  <c r="BZ357" i="9"/>
  <c r="CA357" i="9"/>
  <c r="CB357" i="9"/>
  <c r="CC357" i="9"/>
  <c r="CD357" i="9"/>
  <c r="CE357" i="9"/>
  <c r="CF357" i="9"/>
  <c r="CG357" i="9"/>
  <c r="CH357" i="9"/>
  <c r="CI357" i="9"/>
  <c r="CJ357" i="9"/>
  <c r="A358" i="9"/>
  <c r="B358" i="9"/>
  <c r="C358" i="9"/>
  <c r="D358" i="9"/>
  <c r="E358" i="9"/>
  <c r="F358" i="9"/>
  <c r="G358" i="9"/>
  <c r="H358" i="9"/>
  <c r="I358" i="9"/>
  <c r="K358" i="9"/>
  <c r="O358" i="9"/>
  <c r="P358" i="9"/>
  <c r="Q358" i="9"/>
  <c r="R358" i="9"/>
  <c r="U358" i="9"/>
  <c r="V358" i="9"/>
  <c r="W358" i="9"/>
  <c r="X358" i="9"/>
  <c r="Y358" i="9"/>
  <c r="Z358" i="9"/>
  <c r="AA358" i="9"/>
  <c r="AB358" i="9"/>
  <c r="AC358" i="9"/>
  <c r="AD358" i="9"/>
  <c r="AE358" i="9"/>
  <c r="AF358" i="9"/>
  <c r="AG358" i="9"/>
  <c r="AH358" i="9"/>
  <c r="AI358" i="9"/>
  <c r="AJ358" i="9"/>
  <c r="AK358" i="9"/>
  <c r="AL358" i="9"/>
  <c r="AM358" i="9"/>
  <c r="AN358" i="9"/>
  <c r="AO358" i="9"/>
  <c r="AP358" i="9"/>
  <c r="AQ358" i="9"/>
  <c r="AR358" i="9"/>
  <c r="AS358" i="9"/>
  <c r="AT358" i="9"/>
  <c r="AU358" i="9"/>
  <c r="AV358" i="9"/>
  <c r="AW358" i="9"/>
  <c r="AX358" i="9"/>
  <c r="AY358" i="9"/>
  <c r="AZ358" i="9"/>
  <c r="BA358" i="9"/>
  <c r="BB358" i="9"/>
  <c r="BC358" i="9"/>
  <c r="BD358" i="9"/>
  <c r="BE358" i="9"/>
  <c r="BF358" i="9"/>
  <c r="BG358" i="9"/>
  <c r="BH358" i="9"/>
  <c r="BI358" i="9"/>
  <c r="BJ358" i="9"/>
  <c r="BK358" i="9"/>
  <c r="BL358" i="9"/>
  <c r="BM358" i="9"/>
  <c r="BN358" i="9"/>
  <c r="BO358" i="9"/>
  <c r="BP358" i="9"/>
  <c r="BQ358" i="9"/>
  <c r="BR358" i="9"/>
  <c r="BT358" i="9"/>
  <c r="BU358" i="9"/>
  <c r="BV358" i="9"/>
  <c r="BX358" i="9"/>
  <c r="BY358" i="9"/>
  <c r="BZ358" i="9"/>
  <c r="CA358" i="9"/>
  <c r="CB358" i="9"/>
  <c r="CC358" i="9"/>
  <c r="CD358" i="9"/>
  <c r="CE358" i="9"/>
  <c r="CF358" i="9"/>
  <c r="CG358" i="9"/>
  <c r="CH358" i="9"/>
  <c r="CI358" i="9"/>
  <c r="CJ358" i="9"/>
  <c r="A359" i="9"/>
  <c r="B359" i="9"/>
  <c r="C359" i="9"/>
  <c r="D359" i="9"/>
  <c r="E359" i="9"/>
  <c r="F359" i="9"/>
  <c r="G359" i="9"/>
  <c r="H359" i="9"/>
  <c r="I359" i="9"/>
  <c r="K359" i="9"/>
  <c r="O359" i="9"/>
  <c r="P359" i="9"/>
  <c r="Q359" i="9"/>
  <c r="R359" i="9"/>
  <c r="U359" i="9"/>
  <c r="V359" i="9"/>
  <c r="W359" i="9"/>
  <c r="X359" i="9"/>
  <c r="Y359" i="9"/>
  <c r="Z359" i="9"/>
  <c r="AA359" i="9"/>
  <c r="AB359" i="9"/>
  <c r="AC359" i="9"/>
  <c r="AD359" i="9"/>
  <c r="AE359" i="9"/>
  <c r="AF359" i="9"/>
  <c r="AG359" i="9"/>
  <c r="AH359" i="9"/>
  <c r="AI359" i="9"/>
  <c r="AJ359" i="9"/>
  <c r="AK359" i="9"/>
  <c r="AL359" i="9"/>
  <c r="AM359" i="9"/>
  <c r="AN359" i="9"/>
  <c r="AO359" i="9"/>
  <c r="AP359" i="9"/>
  <c r="AQ359" i="9"/>
  <c r="AR359" i="9"/>
  <c r="AS359" i="9"/>
  <c r="AT359" i="9"/>
  <c r="AU359" i="9"/>
  <c r="AV359" i="9"/>
  <c r="AW359" i="9"/>
  <c r="AX359" i="9"/>
  <c r="AY359" i="9"/>
  <c r="AZ359" i="9"/>
  <c r="BA359" i="9"/>
  <c r="BB359" i="9"/>
  <c r="BC359" i="9"/>
  <c r="BD359" i="9"/>
  <c r="BE359" i="9"/>
  <c r="BF359" i="9"/>
  <c r="BG359" i="9"/>
  <c r="BH359" i="9"/>
  <c r="BI359" i="9"/>
  <c r="BJ359" i="9"/>
  <c r="BK359" i="9"/>
  <c r="BL359" i="9"/>
  <c r="BM359" i="9"/>
  <c r="BN359" i="9"/>
  <c r="BO359" i="9"/>
  <c r="BP359" i="9"/>
  <c r="BQ359" i="9"/>
  <c r="BR359" i="9"/>
  <c r="BT359" i="9"/>
  <c r="BU359" i="9"/>
  <c r="BV359" i="9"/>
  <c r="BX359" i="9"/>
  <c r="BY359" i="9"/>
  <c r="BZ359" i="9"/>
  <c r="CA359" i="9"/>
  <c r="CB359" i="9"/>
  <c r="CC359" i="9"/>
  <c r="CD359" i="9"/>
  <c r="CE359" i="9"/>
  <c r="CF359" i="9"/>
  <c r="CG359" i="9"/>
  <c r="CH359" i="9"/>
  <c r="CI359" i="9"/>
  <c r="CJ359" i="9"/>
  <c r="A360" i="9"/>
  <c r="B360" i="9"/>
  <c r="C360" i="9"/>
  <c r="D360" i="9"/>
  <c r="E360" i="9"/>
  <c r="F360" i="9"/>
  <c r="G360" i="9"/>
  <c r="H360" i="9"/>
  <c r="I360" i="9"/>
  <c r="K360" i="9"/>
  <c r="O360" i="9"/>
  <c r="P360" i="9"/>
  <c r="Q360" i="9"/>
  <c r="R360" i="9"/>
  <c r="U360" i="9"/>
  <c r="V360" i="9"/>
  <c r="W360" i="9"/>
  <c r="X360" i="9"/>
  <c r="Y360" i="9"/>
  <c r="Z360" i="9"/>
  <c r="AA360" i="9"/>
  <c r="AB360" i="9"/>
  <c r="AC360" i="9"/>
  <c r="AD360" i="9"/>
  <c r="AE360" i="9"/>
  <c r="AF360" i="9"/>
  <c r="AG360" i="9"/>
  <c r="AH360" i="9"/>
  <c r="AI360" i="9"/>
  <c r="AJ360" i="9"/>
  <c r="AK360" i="9"/>
  <c r="AL360" i="9"/>
  <c r="AM360" i="9"/>
  <c r="AN360" i="9"/>
  <c r="AO360" i="9"/>
  <c r="AP360" i="9"/>
  <c r="AQ360" i="9"/>
  <c r="AR360" i="9"/>
  <c r="AS360" i="9"/>
  <c r="AT360" i="9"/>
  <c r="AU360" i="9"/>
  <c r="AV360" i="9"/>
  <c r="AW360" i="9"/>
  <c r="AX360" i="9"/>
  <c r="AY360" i="9"/>
  <c r="AZ360" i="9"/>
  <c r="BA360" i="9"/>
  <c r="BB360" i="9"/>
  <c r="BC360" i="9"/>
  <c r="BD360" i="9"/>
  <c r="BE360" i="9"/>
  <c r="BF360" i="9"/>
  <c r="BG360" i="9"/>
  <c r="BH360" i="9"/>
  <c r="BI360" i="9"/>
  <c r="BJ360" i="9"/>
  <c r="BK360" i="9"/>
  <c r="BL360" i="9"/>
  <c r="BM360" i="9"/>
  <c r="BN360" i="9"/>
  <c r="BO360" i="9"/>
  <c r="BP360" i="9"/>
  <c r="BQ360" i="9"/>
  <c r="BR360" i="9"/>
  <c r="BT360" i="9"/>
  <c r="BU360" i="9"/>
  <c r="BV360" i="9"/>
  <c r="BX360" i="9"/>
  <c r="BY360" i="9"/>
  <c r="BZ360" i="9"/>
  <c r="CA360" i="9"/>
  <c r="CB360" i="9"/>
  <c r="CC360" i="9"/>
  <c r="CD360" i="9"/>
  <c r="CE360" i="9"/>
  <c r="CF360" i="9"/>
  <c r="CG360" i="9"/>
  <c r="CH360" i="9"/>
  <c r="CI360" i="9"/>
  <c r="CJ360" i="9"/>
  <c r="A361" i="9"/>
  <c r="B361" i="9"/>
  <c r="C361" i="9"/>
  <c r="D361" i="9"/>
  <c r="E361" i="9"/>
  <c r="F361" i="9"/>
  <c r="G361" i="9"/>
  <c r="H361" i="9"/>
  <c r="I361" i="9"/>
  <c r="K361" i="9"/>
  <c r="O361" i="9"/>
  <c r="P361" i="9"/>
  <c r="Q361" i="9"/>
  <c r="R361" i="9"/>
  <c r="U361" i="9"/>
  <c r="V361" i="9"/>
  <c r="W361" i="9"/>
  <c r="X361" i="9"/>
  <c r="Y361" i="9"/>
  <c r="Z361" i="9"/>
  <c r="AA361" i="9"/>
  <c r="AB361" i="9"/>
  <c r="AC361" i="9"/>
  <c r="AD361" i="9"/>
  <c r="AE361" i="9"/>
  <c r="AF361" i="9"/>
  <c r="AG361" i="9"/>
  <c r="AH361" i="9"/>
  <c r="AI361" i="9"/>
  <c r="AJ361" i="9"/>
  <c r="AK361" i="9"/>
  <c r="AL361" i="9"/>
  <c r="AM361" i="9"/>
  <c r="AN361" i="9"/>
  <c r="AO361" i="9"/>
  <c r="AP361" i="9"/>
  <c r="AQ361" i="9"/>
  <c r="AR361" i="9"/>
  <c r="AS361" i="9"/>
  <c r="AT361" i="9"/>
  <c r="AU361" i="9"/>
  <c r="AV361" i="9"/>
  <c r="AW361" i="9"/>
  <c r="AX361" i="9"/>
  <c r="AY361" i="9"/>
  <c r="AZ361" i="9"/>
  <c r="BA361" i="9"/>
  <c r="BB361" i="9"/>
  <c r="BC361" i="9"/>
  <c r="BD361" i="9"/>
  <c r="BE361" i="9"/>
  <c r="BF361" i="9"/>
  <c r="BG361" i="9"/>
  <c r="BH361" i="9"/>
  <c r="BI361" i="9"/>
  <c r="BJ361" i="9"/>
  <c r="BK361" i="9"/>
  <c r="BL361" i="9"/>
  <c r="BM361" i="9"/>
  <c r="BN361" i="9"/>
  <c r="BO361" i="9"/>
  <c r="BP361" i="9"/>
  <c r="BQ361" i="9"/>
  <c r="BR361" i="9"/>
  <c r="BT361" i="9"/>
  <c r="BU361" i="9"/>
  <c r="BV361" i="9"/>
  <c r="BX361" i="9"/>
  <c r="BY361" i="9"/>
  <c r="BZ361" i="9"/>
  <c r="CA361" i="9"/>
  <c r="CB361" i="9"/>
  <c r="CC361" i="9"/>
  <c r="CD361" i="9"/>
  <c r="CE361" i="9"/>
  <c r="CF361" i="9"/>
  <c r="CG361" i="9"/>
  <c r="CH361" i="9"/>
  <c r="CI361" i="9"/>
  <c r="CJ361" i="9"/>
  <c r="A362" i="9"/>
  <c r="B362" i="9"/>
  <c r="C362" i="9"/>
  <c r="D362" i="9"/>
  <c r="E362" i="9"/>
  <c r="F362" i="9"/>
  <c r="G362" i="9"/>
  <c r="H362" i="9"/>
  <c r="I362" i="9"/>
  <c r="K362" i="9"/>
  <c r="O362" i="9"/>
  <c r="P362" i="9"/>
  <c r="Q362" i="9"/>
  <c r="R362" i="9"/>
  <c r="U362" i="9"/>
  <c r="V362" i="9"/>
  <c r="W362" i="9"/>
  <c r="X362" i="9"/>
  <c r="Y362" i="9"/>
  <c r="Z362" i="9"/>
  <c r="AA362" i="9"/>
  <c r="AB362" i="9"/>
  <c r="AC362" i="9"/>
  <c r="AD362" i="9"/>
  <c r="AE362" i="9"/>
  <c r="AF362" i="9"/>
  <c r="AG362" i="9"/>
  <c r="AH362" i="9"/>
  <c r="AI362" i="9"/>
  <c r="AJ362" i="9"/>
  <c r="AK362" i="9"/>
  <c r="AL362" i="9"/>
  <c r="AM362" i="9"/>
  <c r="AN362" i="9"/>
  <c r="AO362" i="9"/>
  <c r="AP362" i="9"/>
  <c r="AQ362" i="9"/>
  <c r="AR362" i="9"/>
  <c r="AS362" i="9"/>
  <c r="AT362" i="9"/>
  <c r="AU362" i="9"/>
  <c r="AV362" i="9"/>
  <c r="AW362" i="9"/>
  <c r="AX362" i="9"/>
  <c r="AY362" i="9"/>
  <c r="AZ362" i="9"/>
  <c r="BA362" i="9"/>
  <c r="BB362" i="9"/>
  <c r="BC362" i="9"/>
  <c r="BD362" i="9"/>
  <c r="BE362" i="9"/>
  <c r="BF362" i="9"/>
  <c r="BG362" i="9"/>
  <c r="BH362" i="9"/>
  <c r="BI362" i="9"/>
  <c r="BJ362" i="9"/>
  <c r="BK362" i="9"/>
  <c r="BL362" i="9"/>
  <c r="BM362" i="9"/>
  <c r="BN362" i="9"/>
  <c r="BO362" i="9"/>
  <c r="BP362" i="9"/>
  <c r="BQ362" i="9"/>
  <c r="BR362" i="9"/>
  <c r="BT362" i="9"/>
  <c r="BU362" i="9"/>
  <c r="BV362" i="9"/>
  <c r="BX362" i="9"/>
  <c r="BY362" i="9"/>
  <c r="BZ362" i="9"/>
  <c r="CA362" i="9"/>
  <c r="CB362" i="9"/>
  <c r="CC362" i="9"/>
  <c r="CD362" i="9"/>
  <c r="CE362" i="9"/>
  <c r="CF362" i="9"/>
  <c r="CG362" i="9"/>
  <c r="CH362" i="9"/>
  <c r="CI362" i="9"/>
  <c r="CJ362" i="9"/>
  <c r="A363" i="9"/>
  <c r="B363" i="9"/>
  <c r="C363" i="9"/>
  <c r="D363" i="9"/>
  <c r="E363" i="9"/>
  <c r="F363" i="9"/>
  <c r="G363" i="9"/>
  <c r="H363" i="9"/>
  <c r="I363" i="9"/>
  <c r="K363" i="9"/>
  <c r="O363" i="9"/>
  <c r="P363" i="9"/>
  <c r="Q363" i="9"/>
  <c r="R363" i="9"/>
  <c r="U363" i="9"/>
  <c r="V363" i="9"/>
  <c r="W363" i="9"/>
  <c r="X363" i="9"/>
  <c r="Y363" i="9"/>
  <c r="Z363" i="9"/>
  <c r="AA363" i="9"/>
  <c r="AB363" i="9"/>
  <c r="AC363" i="9"/>
  <c r="AD363" i="9"/>
  <c r="AE363" i="9"/>
  <c r="AF363" i="9"/>
  <c r="AG363" i="9"/>
  <c r="AH363" i="9"/>
  <c r="AI363" i="9"/>
  <c r="AJ363" i="9"/>
  <c r="AK363" i="9"/>
  <c r="AL363" i="9"/>
  <c r="AM363" i="9"/>
  <c r="AN363" i="9"/>
  <c r="AO363" i="9"/>
  <c r="AP363" i="9"/>
  <c r="AQ363" i="9"/>
  <c r="AR363" i="9"/>
  <c r="AS363" i="9"/>
  <c r="AT363" i="9"/>
  <c r="AU363" i="9"/>
  <c r="AV363" i="9"/>
  <c r="AW363" i="9"/>
  <c r="AX363" i="9"/>
  <c r="AY363" i="9"/>
  <c r="AZ363" i="9"/>
  <c r="BA363" i="9"/>
  <c r="BB363" i="9"/>
  <c r="BC363" i="9"/>
  <c r="BD363" i="9"/>
  <c r="BE363" i="9"/>
  <c r="BF363" i="9"/>
  <c r="BG363" i="9"/>
  <c r="BH363" i="9"/>
  <c r="BI363" i="9"/>
  <c r="BJ363" i="9"/>
  <c r="BK363" i="9"/>
  <c r="BL363" i="9"/>
  <c r="BM363" i="9"/>
  <c r="BN363" i="9"/>
  <c r="BO363" i="9"/>
  <c r="BP363" i="9"/>
  <c r="BQ363" i="9"/>
  <c r="BR363" i="9"/>
  <c r="BT363" i="9"/>
  <c r="BU363" i="9"/>
  <c r="BV363" i="9"/>
  <c r="BX363" i="9"/>
  <c r="BY363" i="9"/>
  <c r="BZ363" i="9"/>
  <c r="CA363" i="9"/>
  <c r="CB363" i="9"/>
  <c r="CC363" i="9"/>
  <c r="CD363" i="9"/>
  <c r="CE363" i="9"/>
  <c r="CF363" i="9"/>
  <c r="CG363" i="9"/>
  <c r="CH363" i="9"/>
  <c r="CI363" i="9"/>
  <c r="CJ363" i="9"/>
  <c r="A364" i="9"/>
  <c r="B364" i="9"/>
  <c r="C364" i="9"/>
  <c r="D364" i="9"/>
  <c r="E364" i="9"/>
  <c r="F364" i="9"/>
  <c r="G364" i="9"/>
  <c r="H364" i="9"/>
  <c r="I364" i="9"/>
  <c r="K364" i="9"/>
  <c r="O364" i="9"/>
  <c r="P364" i="9"/>
  <c r="Q364" i="9"/>
  <c r="R364" i="9"/>
  <c r="U364" i="9"/>
  <c r="V364" i="9"/>
  <c r="W364" i="9"/>
  <c r="X364" i="9"/>
  <c r="Y364" i="9"/>
  <c r="Z364" i="9"/>
  <c r="AA364" i="9"/>
  <c r="AB364" i="9"/>
  <c r="AC364" i="9"/>
  <c r="AD364" i="9"/>
  <c r="AE364" i="9"/>
  <c r="AF364" i="9"/>
  <c r="AG364" i="9"/>
  <c r="AH364" i="9"/>
  <c r="AI364" i="9"/>
  <c r="AJ364" i="9"/>
  <c r="AK364" i="9"/>
  <c r="AL364" i="9"/>
  <c r="AM364" i="9"/>
  <c r="AN364" i="9"/>
  <c r="AO364" i="9"/>
  <c r="AP364" i="9"/>
  <c r="AQ364" i="9"/>
  <c r="AR364" i="9"/>
  <c r="AS364" i="9"/>
  <c r="AT364" i="9"/>
  <c r="AU364" i="9"/>
  <c r="AV364" i="9"/>
  <c r="AW364" i="9"/>
  <c r="AX364" i="9"/>
  <c r="AY364" i="9"/>
  <c r="AZ364" i="9"/>
  <c r="BA364" i="9"/>
  <c r="BB364" i="9"/>
  <c r="BC364" i="9"/>
  <c r="BD364" i="9"/>
  <c r="BE364" i="9"/>
  <c r="BF364" i="9"/>
  <c r="BG364" i="9"/>
  <c r="BH364" i="9"/>
  <c r="BI364" i="9"/>
  <c r="BJ364" i="9"/>
  <c r="BK364" i="9"/>
  <c r="BL364" i="9"/>
  <c r="BM364" i="9"/>
  <c r="BN364" i="9"/>
  <c r="BO364" i="9"/>
  <c r="BP364" i="9"/>
  <c r="BQ364" i="9"/>
  <c r="BR364" i="9"/>
  <c r="BT364" i="9"/>
  <c r="BU364" i="9"/>
  <c r="BV364" i="9"/>
  <c r="BX364" i="9"/>
  <c r="BY364" i="9"/>
  <c r="BZ364" i="9"/>
  <c r="CA364" i="9"/>
  <c r="CB364" i="9"/>
  <c r="CC364" i="9"/>
  <c r="CD364" i="9"/>
  <c r="CE364" i="9"/>
  <c r="CF364" i="9"/>
  <c r="CG364" i="9"/>
  <c r="CH364" i="9"/>
  <c r="CI364" i="9"/>
  <c r="CJ364" i="9"/>
  <c r="A365" i="9"/>
  <c r="B365" i="9"/>
  <c r="C365" i="9"/>
  <c r="D365" i="9"/>
  <c r="E365" i="9"/>
  <c r="F365" i="9"/>
  <c r="G365" i="9"/>
  <c r="H365" i="9"/>
  <c r="I365" i="9"/>
  <c r="K365" i="9"/>
  <c r="O365" i="9"/>
  <c r="P365" i="9"/>
  <c r="Q365" i="9"/>
  <c r="R365" i="9"/>
  <c r="U365" i="9"/>
  <c r="V365" i="9"/>
  <c r="W365" i="9"/>
  <c r="X365" i="9"/>
  <c r="Y365" i="9"/>
  <c r="Z365" i="9"/>
  <c r="AA365" i="9"/>
  <c r="AB365" i="9"/>
  <c r="AC365" i="9"/>
  <c r="AD365" i="9"/>
  <c r="AE365" i="9"/>
  <c r="AF365" i="9"/>
  <c r="AG365" i="9"/>
  <c r="AH365" i="9"/>
  <c r="AI365" i="9"/>
  <c r="AJ365" i="9"/>
  <c r="AK365" i="9"/>
  <c r="AL365" i="9"/>
  <c r="AM365" i="9"/>
  <c r="AN365" i="9"/>
  <c r="AO365" i="9"/>
  <c r="AP365" i="9"/>
  <c r="AQ365" i="9"/>
  <c r="AR365" i="9"/>
  <c r="AS365" i="9"/>
  <c r="AT365" i="9"/>
  <c r="AU365" i="9"/>
  <c r="AV365" i="9"/>
  <c r="AW365" i="9"/>
  <c r="AX365" i="9"/>
  <c r="AY365" i="9"/>
  <c r="AZ365" i="9"/>
  <c r="BA365" i="9"/>
  <c r="BB365" i="9"/>
  <c r="BC365" i="9"/>
  <c r="BD365" i="9"/>
  <c r="BE365" i="9"/>
  <c r="BF365" i="9"/>
  <c r="BG365" i="9"/>
  <c r="BH365" i="9"/>
  <c r="BI365" i="9"/>
  <c r="BJ365" i="9"/>
  <c r="BK365" i="9"/>
  <c r="BL365" i="9"/>
  <c r="BM365" i="9"/>
  <c r="BN365" i="9"/>
  <c r="BO365" i="9"/>
  <c r="BP365" i="9"/>
  <c r="BQ365" i="9"/>
  <c r="BR365" i="9"/>
  <c r="BT365" i="9"/>
  <c r="BU365" i="9"/>
  <c r="BV365" i="9"/>
  <c r="BX365" i="9"/>
  <c r="BY365" i="9"/>
  <c r="BZ365" i="9"/>
  <c r="CA365" i="9"/>
  <c r="CB365" i="9"/>
  <c r="CC365" i="9"/>
  <c r="CD365" i="9"/>
  <c r="CE365" i="9"/>
  <c r="CF365" i="9"/>
  <c r="CG365" i="9"/>
  <c r="CH365" i="9"/>
  <c r="CI365" i="9"/>
  <c r="CJ365" i="9"/>
  <c r="A366" i="9"/>
  <c r="B366" i="9"/>
  <c r="C366" i="9"/>
  <c r="D366" i="9"/>
  <c r="E366" i="9"/>
  <c r="F366" i="9"/>
  <c r="G366" i="9"/>
  <c r="H366" i="9"/>
  <c r="I366" i="9"/>
  <c r="K366" i="9"/>
  <c r="O366" i="9"/>
  <c r="P366" i="9"/>
  <c r="Q366" i="9"/>
  <c r="R366" i="9"/>
  <c r="U366" i="9"/>
  <c r="V366" i="9"/>
  <c r="W366" i="9"/>
  <c r="X366" i="9"/>
  <c r="Y366" i="9"/>
  <c r="Z366" i="9"/>
  <c r="AA366" i="9"/>
  <c r="AB366" i="9"/>
  <c r="AC366" i="9"/>
  <c r="AD366" i="9"/>
  <c r="AE366" i="9"/>
  <c r="AF366" i="9"/>
  <c r="AG366" i="9"/>
  <c r="AH366" i="9"/>
  <c r="AI366" i="9"/>
  <c r="AJ366" i="9"/>
  <c r="AK366" i="9"/>
  <c r="AL366" i="9"/>
  <c r="AM366" i="9"/>
  <c r="AN366" i="9"/>
  <c r="AO366" i="9"/>
  <c r="AP366" i="9"/>
  <c r="AQ366" i="9"/>
  <c r="AR366" i="9"/>
  <c r="AS366" i="9"/>
  <c r="AT366" i="9"/>
  <c r="AU366" i="9"/>
  <c r="AV366" i="9"/>
  <c r="AW366" i="9"/>
  <c r="AX366" i="9"/>
  <c r="AY366" i="9"/>
  <c r="AZ366" i="9"/>
  <c r="BA366" i="9"/>
  <c r="BB366" i="9"/>
  <c r="BC366" i="9"/>
  <c r="BD366" i="9"/>
  <c r="BE366" i="9"/>
  <c r="BF366" i="9"/>
  <c r="BG366" i="9"/>
  <c r="BH366" i="9"/>
  <c r="BI366" i="9"/>
  <c r="BJ366" i="9"/>
  <c r="BK366" i="9"/>
  <c r="BL366" i="9"/>
  <c r="BM366" i="9"/>
  <c r="BN366" i="9"/>
  <c r="BO366" i="9"/>
  <c r="BP366" i="9"/>
  <c r="BQ366" i="9"/>
  <c r="BR366" i="9"/>
  <c r="BT366" i="9"/>
  <c r="BU366" i="9"/>
  <c r="BV366" i="9"/>
  <c r="BX366" i="9"/>
  <c r="BY366" i="9"/>
  <c r="BZ366" i="9"/>
  <c r="CA366" i="9"/>
  <c r="CB366" i="9"/>
  <c r="CC366" i="9"/>
  <c r="CD366" i="9"/>
  <c r="CE366" i="9"/>
  <c r="CF366" i="9"/>
  <c r="CG366" i="9"/>
  <c r="CH366" i="9"/>
  <c r="CI366" i="9"/>
  <c r="CJ366" i="9"/>
  <c r="A367" i="9"/>
  <c r="B367" i="9"/>
  <c r="C367" i="9"/>
  <c r="D367" i="9"/>
  <c r="E367" i="9"/>
  <c r="F367" i="9"/>
  <c r="G367" i="9"/>
  <c r="H367" i="9"/>
  <c r="I367" i="9"/>
  <c r="K367" i="9"/>
  <c r="O367" i="9"/>
  <c r="P367" i="9"/>
  <c r="Q367" i="9"/>
  <c r="R367" i="9"/>
  <c r="U367" i="9"/>
  <c r="V367" i="9"/>
  <c r="W367" i="9"/>
  <c r="X367" i="9"/>
  <c r="Y367" i="9"/>
  <c r="Z367" i="9"/>
  <c r="AA367" i="9"/>
  <c r="AB367" i="9"/>
  <c r="AC367" i="9"/>
  <c r="AD367" i="9"/>
  <c r="AE367" i="9"/>
  <c r="AF367" i="9"/>
  <c r="AG367" i="9"/>
  <c r="AH367" i="9"/>
  <c r="AI367" i="9"/>
  <c r="AJ367" i="9"/>
  <c r="AK367" i="9"/>
  <c r="AL367" i="9"/>
  <c r="AM367" i="9"/>
  <c r="AN367" i="9"/>
  <c r="AO367" i="9"/>
  <c r="AP367" i="9"/>
  <c r="AQ367" i="9"/>
  <c r="AR367" i="9"/>
  <c r="AS367" i="9"/>
  <c r="AT367" i="9"/>
  <c r="AU367" i="9"/>
  <c r="AV367" i="9"/>
  <c r="AW367" i="9"/>
  <c r="AX367" i="9"/>
  <c r="AY367" i="9"/>
  <c r="AZ367" i="9"/>
  <c r="BA367" i="9"/>
  <c r="BB367" i="9"/>
  <c r="BC367" i="9"/>
  <c r="BD367" i="9"/>
  <c r="BE367" i="9"/>
  <c r="BF367" i="9"/>
  <c r="BG367" i="9"/>
  <c r="BH367" i="9"/>
  <c r="BI367" i="9"/>
  <c r="BJ367" i="9"/>
  <c r="BK367" i="9"/>
  <c r="BL367" i="9"/>
  <c r="BM367" i="9"/>
  <c r="BN367" i="9"/>
  <c r="BO367" i="9"/>
  <c r="BP367" i="9"/>
  <c r="BQ367" i="9"/>
  <c r="BR367" i="9"/>
  <c r="BT367" i="9"/>
  <c r="BU367" i="9"/>
  <c r="BV367" i="9"/>
  <c r="BX367" i="9"/>
  <c r="BY367" i="9"/>
  <c r="BZ367" i="9"/>
  <c r="CA367" i="9"/>
  <c r="CB367" i="9"/>
  <c r="CC367" i="9"/>
  <c r="CD367" i="9"/>
  <c r="CE367" i="9"/>
  <c r="CF367" i="9"/>
  <c r="CG367" i="9"/>
  <c r="CH367" i="9"/>
  <c r="CI367" i="9"/>
  <c r="CJ367" i="9"/>
  <c r="A368" i="9"/>
  <c r="B368" i="9"/>
  <c r="C368" i="9"/>
  <c r="D368" i="9"/>
  <c r="E368" i="9"/>
  <c r="F368" i="9"/>
  <c r="G368" i="9"/>
  <c r="H368" i="9"/>
  <c r="I368" i="9"/>
  <c r="K368" i="9"/>
  <c r="O368" i="9"/>
  <c r="P368" i="9"/>
  <c r="Q368" i="9"/>
  <c r="R368" i="9"/>
  <c r="U368" i="9"/>
  <c r="V368" i="9"/>
  <c r="W368" i="9"/>
  <c r="X368" i="9"/>
  <c r="Y368" i="9"/>
  <c r="Z368" i="9"/>
  <c r="AA368" i="9"/>
  <c r="AB368" i="9"/>
  <c r="AC368" i="9"/>
  <c r="AD368" i="9"/>
  <c r="AE368" i="9"/>
  <c r="AF368" i="9"/>
  <c r="AG368" i="9"/>
  <c r="AH368" i="9"/>
  <c r="AI368" i="9"/>
  <c r="AJ368" i="9"/>
  <c r="AK368" i="9"/>
  <c r="AL368" i="9"/>
  <c r="AM368" i="9"/>
  <c r="AN368" i="9"/>
  <c r="AO368" i="9"/>
  <c r="AP368" i="9"/>
  <c r="AQ368" i="9"/>
  <c r="AR368" i="9"/>
  <c r="AS368" i="9"/>
  <c r="AT368" i="9"/>
  <c r="AU368" i="9"/>
  <c r="AV368" i="9"/>
  <c r="AW368" i="9"/>
  <c r="AX368" i="9"/>
  <c r="AY368" i="9"/>
  <c r="AZ368" i="9"/>
  <c r="BA368" i="9"/>
  <c r="BB368" i="9"/>
  <c r="BC368" i="9"/>
  <c r="BD368" i="9"/>
  <c r="BE368" i="9"/>
  <c r="BF368" i="9"/>
  <c r="BG368" i="9"/>
  <c r="BH368" i="9"/>
  <c r="BI368" i="9"/>
  <c r="BJ368" i="9"/>
  <c r="BK368" i="9"/>
  <c r="BL368" i="9"/>
  <c r="BM368" i="9"/>
  <c r="BN368" i="9"/>
  <c r="BO368" i="9"/>
  <c r="BP368" i="9"/>
  <c r="BQ368" i="9"/>
  <c r="BR368" i="9"/>
  <c r="BT368" i="9"/>
  <c r="BU368" i="9"/>
  <c r="BV368" i="9"/>
  <c r="BX368" i="9"/>
  <c r="BY368" i="9"/>
  <c r="BZ368" i="9"/>
  <c r="CA368" i="9"/>
  <c r="CB368" i="9"/>
  <c r="CC368" i="9"/>
  <c r="CD368" i="9"/>
  <c r="CE368" i="9"/>
  <c r="CF368" i="9"/>
  <c r="CG368" i="9"/>
  <c r="CH368" i="9"/>
  <c r="CI368" i="9"/>
  <c r="CJ368" i="9"/>
  <c r="A369" i="9"/>
  <c r="B369" i="9"/>
  <c r="C369" i="9"/>
  <c r="D369" i="9"/>
  <c r="E369" i="9"/>
  <c r="F369" i="9"/>
  <c r="G369" i="9"/>
  <c r="H369" i="9"/>
  <c r="I369" i="9"/>
  <c r="K369" i="9"/>
  <c r="O369" i="9"/>
  <c r="P369" i="9"/>
  <c r="Q369" i="9"/>
  <c r="R369" i="9"/>
  <c r="U369" i="9"/>
  <c r="V369" i="9"/>
  <c r="W369" i="9"/>
  <c r="X369" i="9"/>
  <c r="Y369" i="9"/>
  <c r="Z369" i="9"/>
  <c r="AA369" i="9"/>
  <c r="AB369" i="9"/>
  <c r="AC369" i="9"/>
  <c r="AD369" i="9"/>
  <c r="AE369" i="9"/>
  <c r="AF369" i="9"/>
  <c r="AG369" i="9"/>
  <c r="AH369" i="9"/>
  <c r="AI369" i="9"/>
  <c r="AJ369" i="9"/>
  <c r="AK369" i="9"/>
  <c r="AL369" i="9"/>
  <c r="AM369" i="9"/>
  <c r="AN369" i="9"/>
  <c r="AO369" i="9"/>
  <c r="AP369" i="9"/>
  <c r="AQ369" i="9"/>
  <c r="AR369" i="9"/>
  <c r="AS369" i="9"/>
  <c r="AT369" i="9"/>
  <c r="AU369" i="9"/>
  <c r="AV369" i="9"/>
  <c r="AW369" i="9"/>
  <c r="AX369" i="9"/>
  <c r="AY369" i="9"/>
  <c r="AZ369" i="9"/>
  <c r="BA369" i="9"/>
  <c r="BB369" i="9"/>
  <c r="BC369" i="9"/>
  <c r="BD369" i="9"/>
  <c r="BE369" i="9"/>
  <c r="BF369" i="9"/>
  <c r="BG369" i="9"/>
  <c r="BH369" i="9"/>
  <c r="BI369" i="9"/>
  <c r="BJ369" i="9"/>
  <c r="BK369" i="9"/>
  <c r="BL369" i="9"/>
  <c r="BM369" i="9"/>
  <c r="BN369" i="9"/>
  <c r="BO369" i="9"/>
  <c r="BP369" i="9"/>
  <c r="BQ369" i="9"/>
  <c r="BR369" i="9"/>
  <c r="BT369" i="9"/>
  <c r="BU369" i="9"/>
  <c r="BV369" i="9"/>
  <c r="BX369" i="9"/>
  <c r="BY369" i="9"/>
  <c r="BZ369" i="9"/>
  <c r="CA369" i="9"/>
  <c r="CB369" i="9"/>
  <c r="CC369" i="9"/>
  <c r="CD369" i="9"/>
  <c r="CE369" i="9"/>
  <c r="CF369" i="9"/>
  <c r="CG369" i="9"/>
  <c r="CH369" i="9"/>
  <c r="CI369" i="9"/>
  <c r="CJ369" i="9"/>
  <c r="A370" i="9"/>
  <c r="B370" i="9"/>
  <c r="C370" i="9"/>
  <c r="D370" i="9"/>
  <c r="E370" i="9"/>
  <c r="F370" i="9"/>
  <c r="G370" i="9"/>
  <c r="H370" i="9"/>
  <c r="I370" i="9"/>
  <c r="K370" i="9"/>
  <c r="O370" i="9"/>
  <c r="P370" i="9"/>
  <c r="Q370" i="9"/>
  <c r="R370" i="9"/>
  <c r="U370" i="9"/>
  <c r="V370" i="9"/>
  <c r="W370" i="9"/>
  <c r="X370" i="9"/>
  <c r="Y370" i="9"/>
  <c r="Z370" i="9"/>
  <c r="AA370" i="9"/>
  <c r="AB370" i="9"/>
  <c r="AC370" i="9"/>
  <c r="AD370" i="9"/>
  <c r="AE370" i="9"/>
  <c r="AF370" i="9"/>
  <c r="AG370" i="9"/>
  <c r="AH370" i="9"/>
  <c r="AI370" i="9"/>
  <c r="AJ370" i="9"/>
  <c r="AK370" i="9"/>
  <c r="AL370" i="9"/>
  <c r="AM370" i="9"/>
  <c r="AN370" i="9"/>
  <c r="AO370" i="9"/>
  <c r="AP370" i="9"/>
  <c r="AQ370" i="9"/>
  <c r="AR370" i="9"/>
  <c r="AS370" i="9"/>
  <c r="AT370" i="9"/>
  <c r="AU370" i="9"/>
  <c r="AV370" i="9"/>
  <c r="AW370" i="9"/>
  <c r="AX370" i="9"/>
  <c r="AY370" i="9"/>
  <c r="AZ370" i="9"/>
  <c r="BA370" i="9"/>
  <c r="BB370" i="9"/>
  <c r="BC370" i="9"/>
  <c r="BD370" i="9"/>
  <c r="BE370" i="9"/>
  <c r="BF370" i="9"/>
  <c r="BG370" i="9"/>
  <c r="BH370" i="9"/>
  <c r="BI370" i="9"/>
  <c r="BJ370" i="9"/>
  <c r="BK370" i="9"/>
  <c r="BL370" i="9"/>
  <c r="BM370" i="9"/>
  <c r="BN370" i="9"/>
  <c r="BO370" i="9"/>
  <c r="BP370" i="9"/>
  <c r="BQ370" i="9"/>
  <c r="BR370" i="9"/>
  <c r="BT370" i="9"/>
  <c r="BU370" i="9"/>
  <c r="BV370" i="9"/>
  <c r="BX370" i="9"/>
  <c r="BY370" i="9"/>
  <c r="BZ370" i="9"/>
  <c r="CA370" i="9"/>
  <c r="CB370" i="9"/>
  <c r="CC370" i="9"/>
  <c r="CD370" i="9"/>
  <c r="CE370" i="9"/>
  <c r="CF370" i="9"/>
  <c r="CG370" i="9"/>
  <c r="CH370" i="9"/>
  <c r="CI370" i="9"/>
  <c r="CJ370" i="9"/>
  <c r="A371" i="9"/>
  <c r="B371" i="9"/>
  <c r="C371" i="9"/>
  <c r="D371" i="9"/>
  <c r="E371" i="9"/>
  <c r="F371" i="9"/>
  <c r="G371" i="9"/>
  <c r="H371" i="9"/>
  <c r="I371" i="9"/>
  <c r="K371" i="9"/>
  <c r="O371" i="9"/>
  <c r="P371" i="9"/>
  <c r="Q371" i="9"/>
  <c r="R371" i="9"/>
  <c r="U371" i="9"/>
  <c r="V371" i="9"/>
  <c r="W371" i="9"/>
  <c r="X371" i="9"/>
  <c r="Y371" i="9"/>
  <c r="Z371" i="9"/>
  <c r="AA371" i="9"/>
  <c r="AB371" i="9"/>
  <c r="AC371" i="9"/>
  <c r="AD371" i="9"/>
  <c r="AE371" i="9"/>
  <c r="AF371" i="9"/>
  <c r="AG371" i="9"/>
  <c r="AH371" i="9"/>
  <c r="AI371" i="9"/>
  <c r="AJ371" i="9"/>
  <c r="AK371" i="9"/>
  <c r="AL371" i="9"/>
  <c r="AM371" i="9"/>
  <c r="AN371" i="9"/>
  <c r="AO371" i="9"/>
  <c r="AP371" i="9"/>
  <c r="AQ371" i="9"/>
  <c r="AR371" i="9"/>
  <c r="AS371" i="9"/>
  <c r="AT371" i="9"/>
  <c r="AU371" i="9"/>
  <c r="AV371" i="9"/>
  <c r="AW371" i="9"/>
  <c r="AX371" i="9"/>
  <c r="AY371" i="9"/>
  <c r="AZ371" i="9"/>
  <c r="BA371" i="9"/>
  <c r="BB371" i="9"/>
  <c r="BC371" i="9"/>
  <c r="BD371" i="9"/>
  <c r="BE371" i="9"/>
  <c r="BF371" i="9"/>
  <c r="BG371" i="9"/>
  <c r="BH371" i="9"/>
  <c r="BI371" i="9"/>
  <c r="BJ371" i="9"/>
  <c r="BK371" i="9"/>
  <c r="BL371" i="9"/>
  <c r="BM371" i="9"/>
  <c r="BN371" i="9"/>
  <c r="BO371" i="9"/>
  <c r="BP371" i="9"/>
  <c r="BQ371" i="9"/>
  <c r="BR371" i="9"/>
  <c r="BT371" i="9"/>
  <c r="BU371" i="9"/>
  <c r="BV371" i="9"/>
  <c r="BX371" i="9"/>
  <c r="BY371" i="9"/>
  <c r="BZ371" i="9"/>
  <c r="CA371" i="9"/>
  <c r="CB371" i="9"/>
  <c r="CC371" i="9"/>
  <c r="CD371" i="9"/>
  <c r="CE371" i="9"/>
  <c r="CF371" i="9"/>
  <c r="CG371" i="9"/>
  <c r="CH371" i="9"/>
  <c r="CI371" i="9"/>
  <c r="CJ371" i="9"/>
  <c r="A372" i="9"/>
  <c r="B372" i="9"/>
  <c r="C372" i="9"/>
  <c r="D372" i="9"/>
  <c r="E372" i="9"/>
  <c r="F372" i="9"/>
  <c r="G372" i="9"/>
  <c r="H372" i="9"/>
  <c r="I372" i="9"/>
  <c r="K372" i="9"/>
  <c r="O372" i="9"/>
  <c r="P372" i="9"/>
  <c r="Q372" i="9"/>
  <c r="R372" i="9"/>
  <c r="U372" i="9"/>
  <c r="V372" i="9"/>
  <c r="W372" i="9"/>
  <c r="X372" i="9"/>
  <c r="Y372" i="9"/>
  <c r="Z372" i="9"/>
  <c r="AA372" i="9"/>
  <c r="AB372" i="9"/>
  <c r="AC372" i="9"/>
  <c r="AD372" i="9"/>
  <c r="AE372" i="9"/>
  <c r="AF372" i="9"/>
  <c r="AG372" i="9"/>
  <c r="AH372" i="9"/>
  <c r="AI372" i="9"/>
  <c r="AJ372" i="9"/>
  <c r="AK372" i="9"/>
  <c r="AL372" i="9"/>
  <c r="AM372" i="9"/>
  <c r="AN372" i="9"/>
  <c r="AO372" i="9"/>
  <c r="AP372" i="9"/>
  <c r="AQ372" i="9"/>
  <c r="AR372" i="9"/>
  <c r="AS372" i="9"/>
  <c r="AT372" i="9"/>
  <c r="AU372" i="9"/>
  <c r="AV372" i="9"/>
  <c r="AW372" i="9"/>
  <c r="AX372" i="9"/>
  <c r="AY372" i="9"/>
  <c r="AZ372" i="9"/>
  <c r="BA372" i="9"/>
  <c r="BB372" i="9"/>
  <c r="BC372" i="9"/>
  <c r="BD372" i="9"/>
  <c r="BE372" i="9"/>
  <c r="BF372" i="9"/>
  <c r="BG372" i="9"/>
  <c r="BH372" i="9"/>
  <c r="BI372" i="9"/>
  <c r="BJ372" i="9"/>
  <c r="BK372" i="9"/>
  <c r="BL372" i="9"/>
  <c r="BM372" i="9"/>
  <c r="BN372" i="9"/>
  <c r="BO372" i="9"/>
  <c r="BP372" i="9"/>
  <c r="BQ372" i="9"/>
  <c r="BR372" i="9"/>
  <c r="BT372" i="9"/>
  <c r="BU372" i="9"/>
  <c r="BV372" i="9"/>
  <c r="BX372" i="9"/>
  <c r="BY372" i="9"/>
  <c r="BZ372" i="9"/>
  <c r="CA372" i="9"/>
  <c r="CB372" i="9"/>
  <c r="CC372" i="9"/>
  <c r="CD372" i="9"/>
  <c r="CE372" i="9"/>
  <c r="CF372" i="9"/>
  <c r="CG372" i="9"/>
  <c r="CH372" i="9"/>
  <c r="CI372" i="9"/>
  <c r="CJ372" i="9"/>
  <c r="A373" i="9"/>
  <c r="B373" i="9"/>
  <c r="C373" i="9"/>
  <c r="D373" i="9"/>
  <c r="E373" i="9"/>
  <c r="F373" i="9"/>
  <c r="G373" i="9"/>
  <c r="H373" i="9"/>
  <c r="I373" i="9"/>
  <c r="K373" i="9"/>
  <c r="O373" i="9"/>
  <c r="P373" i="9"/>
  <c r="Q373" i="9"/>
  <c r="R373" i="9"/>
  <c r="U373" i="9"/>
  <c r="V373" i="9"/>
  <c r="W373" i="9"/>
  <c r="X373" i="9"/>
  <c r="Y373" i="9"/>
  <c r="Z373" i="9"/>
  <c r="AA373" i="9"/>
  <c r="AB373" i="9"/>
  <c r="AC373" i="9"/>
  <c r="AD373" i="9"/>
  <c r="AE373" i="9"/>
  <c r="AF373" i="9"/>
  <c r="AG373" i="9"/>
  <c r="AH373" i="9"/>
  <c r="AI373" i="9"/>
  <c r="AJ373" i="9"/>
  <c r="AK373" i="9"/>
  <c r="AL373" i="9"/>
  <c r="AM373" i="9"/>
  <c r="AN373" i="9"/>
  <c r="AO373" i="9"/>
  <c r="AP373" i="9"/>
  <c r="AQ373" i="9"/>
  <c r="AR373" i="9"/>
  <c r="AS373" i="9"/>
  <c r="AT373" i="9"/>
  <c r="AU373" i="9"/>
  <c r="AV373" i="9"/>
  <c r="AW373" i="9"/>
  <c r="AX373" i="9"/>
  <c r="AY373" i="9"/>
  <c r="AZ373" i="9"/>
  <c r="BA373" i="9"/>
  <c r="BB373" i="9"/>
  <c r="BC373" i="9"/>
  <c r="BD373" i="9"/>
  <c r="BE373" i="9"/>
  <c r="BF373" i="9"/>
  <c r="BG373" i="9"/>
  <c r="BH373" i="9"/>
  <c r="BI373" i="9"/>
  <c r="BJ373" i="9"/>
  <c r="BK373" i="9"/>
  <c r="BL373" i="9"/>
  <c r="BM373" i="9"/>
  <c r="BN373" i="9"/>
  <c r="BO373" i="9"/>
  <c r="BP373" i="9"/>
  <c r="BQ373" i="9"/>
  <c r="BR373" i="9"/>
  <c r="BT373" i="9"/>
  <c r="BU373" i="9"/>
  <c r="BV373" i="9"/>
  <c r="BX373" i="9"/>
  <c r="BY373" i="9"/>
  <c r="BZ373" i="9"/>
  <c r="CA373" i="9"/>
  <c r="CB373" i="9"/>
  <c r="CC373" i="9"/>
  <c r="CD373" i="9"/>
  <c r="CE373" i="9"/>
  <c r="CF373" i="9"/>
  <c r="CG373" i="9"/>
  <c r="CH373" i="9"/>
  <c r="CI373" i="9"/>
  <c r="CJ373" i="9"/>
  <c r="A374" i="9"/>
  <c r="B374" i="9"/>
  <c r="C374" i="9"/>
  <c r="D374" i="9"/>
  <c r="E374" i="9"/>
  <c r="F374" i="9"/>
  <c r="G374" i="9"/>
  <c r="H374" i="9"/>
  <c r="I374" i="9"/>
  <c r="K374" i="9"/>
  <c r="O374" i="9"/>
  <c r="P374" i="9"/>
  <c r="Q374" i="9"/>
  <c r="R374" i="9"/>
  <c r="U374" i="9"/>
  <c r="V374" i="9"/>
  <c r="W374" i="9"/>
  <c r="X374" i="9"/>
  <c r="Y374" i="9"/>
  <c r="Z374" i="9"/>
  <c r="AA374" i="9"/>
  <c r="AB374" i="9"/>
  <c r="AC374" i="9"/>
  <c r="AD374" i="9"/>
  <c r="AE374" i="9"/>
  <c r="AF374" i="9"/>
  <c r="AG374" i="9"/>
  <c r="AH374" i="9"/>
  <c r="AI374" i="9"/>
  <c r="AJ374" i="9"/>
  <c r="AK374" i="9"/>
  <c r="AL374" i="9"/>
  <c r="AM374" i="9"/>
  <c r="AN374" i="9"/>
  <c r="AO374" i="9"/>
  <c r="AP374" i="9"/>
  <c r="AQ374" i="9"/>
  <c r="AR374" i="9"/>
  <c r="AS374" i="9"/>
  <c r="AT374" i="9"/>
  <c r="AU374" i="9"/>
  <c r="AV374" i="9"/>
  <c r="AW374" i="9"/>
  <c r="AX374" i="9"/>
  <c r="AY374" i="9"/>
  <c r="AZ374" i="9"/>
  <c r="BA374" i="9"/>
  <c r="BB374" i="9"/>
  <c r="BC374" i="9"/>
  <c r="BD374" i="9"/>
  <c r="BE374" i="9"/>
  <c r="BF374" i="9"/>
  <c r="BG374" i="9"/>
  <c r="BH374" i="9"/>
  <c r="BI374" i="9"/>
  <c r="BJ374" i="9"/>
  <c r="BK374" i="9"/>
  <c r="BL374" i="9"/>
  <c r="BM374" i="9"/>
  <c r="BN374" i="9"/>
  <c r="BO374" i="9"/>
  <c r="BP374" i="9"/>
  <c r="BQ374" i="9"/>
  <c r="BR374" i="9"/>
  <c r="BT374" i="9"/>
  <c r="BU374" i="9"/>
  <c r="BV374" i="9"/>
  <c r="BX374" i="9"/>
  <c r="BY374" i="9"/>
  <c r="BZ374" i="9"/>
  <c r="CA374" i="9"/>
  <c r="CB374" i="9"/>
  <c r="CC374" i="9"/>
  <c r="CD374" i="9"/>
  <c r="CE374" i="9"/>
  <c r="CF374" i="9"/>
  <c r="CG374" i="9"/>
  <c r="CH374" i="9"/>
  <c r="CI374" i="9"/>
  <c r="CJ374" i="9"/>
  <c r="A375" i="9"/>
  <c r="B375" i="9"/>
  <c r="C375" i="9"/>
  <c r="D375" i="9"/>
  <c r="E375" i="9"/>
  <c r="F375" i="9"/>
  <c r="G375" i="9"/>
  <c r="H375" i="9"/>
  <c r="I375" i="9"/>
  <c r="K375" i="9"/>
  <c r="O375" i="9"/>
  <c r="P375" i="9"/>
  <c r="Q375" i="9"/>
  <c r="R375" i="9"/>
  <c r="U375" i="9"/>
  <c r="V375" i="9"/>
  <c r="W375" i="9"/>
  <c r="X375" i="9"/>
  <c r="Y375" i="9"/>
  <c r="Z375" i="9"/>
  <c r="AA375" i="9"/>
  <c r="AB375" i="9"/>
  <c r="AC375" i="9"/>
  <c r="AD375" i="9"/>
  <c r="AE375" i="9"/>
  <c r="AF375" i="9"/>
  <c r="AG375" i="9"/>
  <c r="AH375" i="9"/>
  <c r="AI375" i="9"/>
  <c r="AJ375" i="9"/>
  <c r="AK375" i="9"/>
  <c r="AL375" i="9"/>
  <c r="AM375" i="9"/>
  <c r="AN375" i="9"/>
  <c r="AO375" i="9"/>
  <c r="AP375" i="9"/>
  <c r="AQ375" i="9"/>
  <c r="AR375" i="9"/>
  <c r="AS375" i="9"/>
  <c r="AT375" i="9"/>
  <c r="AU375" i="9"/>
  <c r="AV375" i="9"/>
  <c r="AW375" i="9"/>
  <c r="AX375" i="9"/>
  <c r="AY375" i="9"/>
  <c r="AZ375" i="9"/>
  <c r="BA375" i="9"/>
  <c r="BB375" i="9"/>
  <c r="BC375" i="9"/>
  <c r="BD375" i="9"/>
  <c r="BE375" i="9"/>
  <c r="BF375" i="9"/>
  <c r="BG375" i="9"/>
  <c r="BH375" i="9"/>
  <c r="BI375" i="9"/>
  <c r="BJ375" i="9"/>
  <c r="BK375" i="9"/>
  <c r="BL375" i="9"/>
  <c r="BM375" i="9"/>
  <c r="BN375" i="9"/>
  <c r="BO375" i="9"/>
  <c r="BP375" i="9"/>
  <c r="BQ375" i="9"/>
  <c r="BR375" i="9"/>
  <c r="BT375" i="9"/>
  <c r="BU375" i="9"/>
  <c r="BV375" i="9"/>
  <c r="BX375" i="9"/>
  <c r="BY375" i="9"/>
  <c r="BZ375" i="9"/>
  <c r="CA375" i="9"/>
  <c r="CB375" i="9"/>
  <c r="CC375" i="9"/>
  <c r="CD375" i="9"/>
  <c r="CE375" i="9"/>
  <c r="CF375" i="9"/>
  <c r="CG375" i="9"/>
  <c r="CH375" i="9"/>
  <c r="CI375" i="9"/>
  <c r="CJ375" i="9"/>
  <c r="A376" i="9"/>
  <c r="B376" i="9"/>
  <c r="C376" i="9"/>
  <c r="D376" i="9"/>
  <c r="E376" i="9"/>
  <c r="F376" i="9"/>
  <c r="G376" i="9"/>
  <c r="H376" i="9"/>
  <c r="I376" i="9"/>
  <c r="K376" i="9"/>
  <c r="O376" i="9"/>
  <c r="P376" i="9"/>
  <c r="Q376" i="9"/>
  <c r="R376" i="9"/>
  <c r="U376" i="9"/>
  <c r="V376" i="9"/>
  <c r="W376" i="9"/>
  <c r="X376" i="9"/>
  <c r="Y376" i="9"/>
  <c r="Z376" i="9"/>
  <c r="AA376" i="9"/>
  <c r="AB376" i="9"/>
  <c r="AC376" i="9"/>
  <c r="AD376" i="9"/>
  <c r="AE376" i="9"/>
  <c r="AF376" i="9"/>
  <c r="AG376" i="9"/>
  <c r="AH376" i="9"/>
  <c r="AI376" i="9"/>
  <c r="AJ376" i="9"/>
  <c r="AK376" i="9"/>
  <c r="AL376" i="9"/>
  <c r="AM376" i="9"/>
  <c r="AN376" i="9"/>
  <c r="AO376" i="9"/>
  <c r="AP376" i="9"/>
  <c r="AQ376" i="9"/>
  <c r="AR376" i="9"/>
  <c r="AS376" i="9"/>
  <c r="AT376" i="9"/>
  <c r="AU376" i="9"/>
  <c r="AV376" i="9"/>
  <c r="AW376" i="9"/>
  <c r="AX376" i="9"/>
  <c r="AY376" i="9"/>
  <c r="AZ376" i="9"/>
  <c r="BA376" i="9"/>
  <c r="BB376" i="9"/>
  <c r="BC376" i="9"/>
  <c r="BD376" i="9"/>
  <c r="BE376" i="9"/>
  <c r="BF376" i="9"/>
  <c r="BG376" i="9"/>
  <c r="BH376" i="9"/>
  <c r="BI376" i="9"/>
  <c r="BJ376" i="9"/>
  <c r="BK376" i="9"/>
  <c r="BL376" i="9"/>
  <c r="BM376" i="9"/>
  <c r="BN376" i="9"/>
  <c r="BO376" i="9"/>
  <c r="BP376" i="9"/>
  <c r="BQ376" i="9"/>
  <c r="BR376" i="9"/>
  <c r="BT376" i="9"/>
  <c r="BU376" i="9"/>
  <c r="BV376" i="9"/>
  <c r="BX376" i="9"/>
  <c r="BY376" i="9"/>
  <c r="BZ376" i="9"/>
  <c r="CA376" i="9"/>
  <c r="CB376" i="9"/>
  <c r="CC376" i="9"/>
  <c r="CD376" i="9"/>
  <c r="CE376" i="9"/>
  <c r="CF376" i="9"/>
  <c r="CG376" i="9"/>
  <c r="CH376" i="9"/>
  <c r="CI376" i="9"/>
  <c r="CJ376" i="9"/>
  <c r="A377" i="9"/>
  <c r="B377" i="9"/>
  <c r="C377" i="9"/>
  <c r="D377" i="9"/>
  <c r="E377" i="9"/>
  <c r="F377" i="9"/>
  <c r="G377" i="9"/>
  <c r="H377" i="9"/>
  <c r="I377" i="9"/>
  <c r="K377" i="9"/>
  <c r="O377" i="9"/>
  <c r="P377" i="9"/>
  <c r="Q377" i="9"/>
  <c r="R377" i="9"/>
  <c r="U377" i="9"/>
  <c r="V377" i="9"/>
  <c r="W377" i="9"/>
  <c r="X377" i="9"/>
  <c r="Y377" i="9"/>
  <c r="Z377" i="9"/>
  <c r="AA377" i="9"/>
  <c r="AB377" i="9"/>
  <c r="AC377" i="9"/>
  <c r="AD377" i="9"/>
  <c r="AE377" i="9"/>
  <c r="AF377" i="9"/>
  <c r="AG377" i="9"/>
  <c r="AH377" i="9"/>
  <c r="AI377" i="9"/>
  <c r="AJ377" i="9"/>
  <c r="AK377" i="9"/>
  <c r="AL377" i="9"/>
  <c r="AM377" i="9"/>
  <c r="AN377" i="9"/>
  <c r="AO377" i="9"/>
  <c r="AP377" i="9"/>
  <c r="AQ377" i="9"/>
  <c r="AR377" i="9"/>
  <c r="AS377" i="9"/>
  <c r="AT377" i="9"/>
  <c r="AU377" i="9"/>
  <c r="AV377" i="9"/>
  <c r="AW377" i="9"/>
  <c r="AX377" i="9"/>
  <c r="AY377" i="9"/>
  <c r="AZ377" i="9"/>
  <c r="BA377" i="9"/>
  <c r="BB377" i="9"/>
  <c r="BC377" i="9"/>
  <c r="BD377" i="9"/>
  <c r="BE377" i="9"/>
  <c r="BF377" i="9"/>
  <c r="BG377" i="9"/>
  <c r="BH377" i="9"/>
  <c r="BI377" i="9"/>
  <c r="BJ377" i="9"/>
  <c r="BK377" i="9"/>
  <c r="BL377" i="9"/>
  <c r="BM377" i="9"/>
  <c r="BN377" i="9"/>
  <c r="BO377" i="9"/>
  <c r="BP377" i="9"/>
  <c r="BQ377" i="9"/>
  <c r="BR377" i="9"/>
  <c r="BT377" i="9"/>
  <c r="BU377" i="9"/>
  <c r="BV377" i="9"/>
  <c r="BX377" i="9"/>
  <c r="BY377" i="9"/>
  <c r="BZ377" i="9"/>
  <c r="CA377" i="9"/>
  <c r="CB377" i="9"/>
  <c r="CC377" i="9"/>
  <c r="CD377" i="9"/>
  <c r="CE377" i="9"/>
  <c r="CF377" i="9"/>
  <c r="CG377" i="9"/>
  <c r="CH377" i="9"/>
  <c r="CI377" i="9"/>
  <c r="CJ377" i="9"/>
  <c r="A378" i="9"/>
  <c r="B378" i="9"/>
  <c r="C378" i="9"/>
  <c r="D378" i="9"/>
  <c r="E378" i="9"/>
  <c r="F378" i="9"/>
  <c r="G378" i="9"/>
  <c r="H378" i="9"/>
  <c r="I378" i="9"/>
  <c r="K378" i="9"/>
  <c r="O378" i="9"/>
  <c r="P378" i="9"/>
  <c r="Q378" i="9"/>
  <c r="R378" i="9"/>
  <c r="U378" i="9"/>
  <c r="V378" i="9"/>
  <c r="W378" i="9"/>
  <c r="X378" i="9"/>
  <c r="Y378" i="9"/>
  <c r="Z378" i="9"/>
  <c r="AA378" i="9"/>
  <c r="AB378" i="9"/>
  <c r="AC378" i="9"/>
  <c r="AD378" i="9"/>
  <c r="AE378" i="9"/>
  <c r="AF378" i="9"/>
  <c r="AG378" i="9"/>
  <c r="AH378" i="9"/>
  <c r="AI378" i="9"/>
  <c r="AJ378" i="9"/>
  <c r="AK378" i="9"/>
  <c r="AL378" i="9"/>
  <c r="AM378" i="9"/>
  <c r="AN378" i="9"/>
  <c r="AO378" i="9"/>
  <c r="AP378" i="9"/>
  <c r="AQ378" i="9"/>
  <c r="AR378" i="9"/>
  <c r="AS378" i="9"/>
  <c r="AT378" i="9"/>
  <c r="AU378" i="9"/>
  <c r="AV378" i="9"/>
  <c r="AW378" i="9"/>
  <c r="AX378" i="9"/>
  <c r="AY378" i="9"/>
  <c r="AZ378" i="9"/>
  <c r="BA378" i="9"/>
  <c r="BB378" i="9"/>
  <c r="BC378" i="9"/>
  <c r="BD378" i="9"/>
  <c r="BE378" i="9"/>
  <c r="BF378" i="9"/>
  <c r="BG378" i="9"/>
  <c r="BH378" i="9"/>
  <c r="BI378" i="9"/>
  <c r="BJ378" i="9"/>
  <c r="BK378" i="9"/>
  <c r="BL378" i="9"/>
  <c r="BM378" i="9"/>
  <c r="BN378" i="9"/>
  <c r="BO378" i="9"/>
  <c r="BP378" i="9"/>
  <c r="BQ378" i="9"/>
  <c r="BR378" i="9"/>
  <c r="BT378" i="9"/>
  <c r="BU378" i="9"/>
  <c r="BV378" i="9"/>
  <c r="BX378" i="9"/>
  <c r="BY378" i="9"/>
  <c r="BZ378" i="9"/>
  <c r="CA378" i="9"/>
  <c r="CB378" i="9"/>
  <c r="CC378" i="9"/>
  <c r="CD378" i="9"/>
  <c r="CE378" i="9"/>
  <c r="CF378" i="9"/>
  <c r="CG378" i="9"/>
  <c r="CH378" i="9"/>
  <c r="CI378" i="9"/>
  <c r="CJ378" i="9"/>
  <c r="A379" i="9"/>
  <c r="B379" i="9"/>
  <c r="C379" i="9"/>
  <c r="D379" i="9"/>
  <c r="E379" i="9"/>
  <c r="F379" i="9"/>
  <c r="G379" i="9"/>
  <c r="H379" i="9"/>
  <c r="I379" i="9"/>
  <c r="K379" i="9"/>
  <c r="O379" i="9"/>
  <c r="P379" i="9"/>
  <c r="Q379" i="9"/>
  <c r="R379" i="9"/>
  <c r="U379" i="9"/>
  <c r="V379" i="9"/>
  <c r="W379" i="9"/>
  <c r="X379" i="9"/>
  <c r="Y379" i="9"/>
  <c r="Z379" i="9"/>
  <c r="AA379" i="9"/>
  <c r="AB379" i="9"/>
  <c r="AC379" i="9"/>
  <c r="AD379" i="9"/>
  <c r="AE379" i="9"/>
  <c r="AF379" i="9"/>
  <c r="AG379" i="9"/>
  <c r="AH379" i="9"/>
  <c r="AI379" i="9"/>
  <c r="AJ379" i="9"/>
  <c r="AK379" i="9"/>
  <c r="AL379" i="9"/>
  <c r="AM379" i="9"/>
  <c r="AN379" i="9"/>
  <c r="AO379" i="9"/>
  <c r="AP379" i="9"/>
  <c r="AQ379" i="9"/>
  <c r="AR379" i="9"/>
  <c r="AS379" i="9"/>
  <c r="AT379" i="9"/>
  <c r="AU379" i="9"/>
  <c r="AV379" i="9"/>
  <c r="AW379" i="9"/>
  <c r="AX379" i="9"/>
  <c r="AY379" i="9"/>
  <c r="AZ379" i="9"/>
  <c r="BA379" i="9"/>
  <c r="BB379" i="9"/>
  <c r="BC379" i="9"/>
  <c r="BD379" i="9"/>
  <c r="BE379" i="9"/>
  <c r="BF379" i="9"/>
  <c r="BG379" i="9"/>
  <c r="BH379" i="9"/>
  <c r="BI379" i="9"/>
  <c r="BJ379" i="9"/>
  <c r="BK379" i="9"/>
  <c r="BL379" i="9"/>
  <c r="BM379" i="9"/>
  <c r="BN379" i="9"/>
  <c r="BO379" i="9"/>
  <c r="BP379" i="9"/>
  <c r="BQ379" i="9"/>
  <c r="BR379" i="9"/>
  <c r="BT379" i="9"/>
  <c r="BU379" i="9"/>
  <c r="BV379" i="9"/>
  <c r="BX379" i="9"/>
  <c r="BY379" i="9"/>
  <c r="BZ379" i="9"/>
  <c r="CA379" i="9"/>
  <c r="CB379" i="9"/>
  <c r="CC379" i="9"/>
  <c r="CD379" i="9"/>
  <c r="CE379" i="9"/>
  <c r="CF379" i="9"/>
  <c r="CG379" i="9"/>
  <c r="CH379" i="9"/>
  <c r="CI379" i="9"/>
  <c r="CJ379" i="9"/>
  <c r="A380" i="9"/>
  <c r="B380" i="9"/>
  <c r="C380" i="9"/>
  <c r="D380" i="9"/>
  <c r="E380" i="9"/>
  <c r="F380" i="9"/>
  <c r="G380" i="9"/>
  <c r="H380" i="9"/>
  <c r="I380" i="9"/>
  <c r="K380" i="9"/>
  <c r="O380" i="9"/>
  <c r="P380" i="9"/>
  <c r="Q380" i="9"/>
  <c r="R380" i="9"/>
  <c r="U380" i="9"/>
  <c r="V380" i="9"/>
  <c r="W380" i="9"/>
  <c r="X380" i="9"/>
  <c r="Y380" i="9"/>
  <c r="Z380" i="9"/>
  <c r="AA380" i="9"/>
  <c r="AB380" i="9"/>
  <c r="AC380" i="9"/>
  <c r="AD380" i="9"/>
  <c r="AE380" i="9"/>
  <c r="AF380" i="9"/>
  <c r="AG380" i="9"/>
  <c r="AH380" i="9"/>
  <c r="AI380" i="9"/>
  <c r="AJ380" i="9"/>
  <c r="AK380" i="9"/>
  <c r="AL380" i="9"/>
  <c r="AM380" i="9"/>
  <c r="AN380" i="9"/>
  <c r="AO380" i="9"/>
  <c r="AP380" i="9"/>
  <c r="AQ380" i="9"/>
  <c r="AR380" i="9"/>
  <c r="AS380" i="9"/>
  <c r="AT380" i="9"/>
  <c r="AU380" i="9"/>
  <c r="AV380" i="9"/>
  <c r="AW380" i="9"/>
  <c r="AX380" i="9"/>
  <c r="AY380" i="9"/>
  <c r="AZ380" i="9"/>
  <c r="BA380" i="9"/>
  <c r="BB380" i="9"/>
  <c r="BC380" i="9"/>
  <c r="BD380" i="9"/>
  <c r="BE380" i="9"/>
  <c r="BF380" i="9"/>
  <c r="BG380" i="9"/>
  <c r="BH380" i="9"/>
  <c r="BI380" i="9"/>
  <c r="BJ380" i="9"/>
  <c r="BK380" i="9"/>
  <c r="BL380" i="9"/>
  <c r="BM380" i="9"/>
  <c r="BN380" i="9"/>
  <c r="BO380" i="9"/>
  <c r="BP380" i="9"/>
  <c r="BQ380" i="9"/>
  <c r="BR380" i="9"/>
  <c r="BT380" i="9"/>
  <c r="BU380" i="9"/>
  <c r="BV380" i="9"/>
  <c r="BX380" i="9"/>
  <c r="BY380" i="9"/>
  <c r="BZ380" i="9"/>
  <c r="CA380" i="9"/>
  <c r="CB380" i="9"/>
  <c r="CC380" i="9"/>
  <c r="CD380" i="9"/>
  <c r="CE380" i="9"/>
  <c r="CF380" i="9"/>
  <c r="CG380" i="9"/>
  <c r="CH380" i="9"/>
  <c r="CI380" i="9"/>
  <c r="CJ380" i="9"/>
  <c r="A381" i="9"/>
  <c r="B381" i="9"/>
  <c r="C381" i="9"/>
  <c r="D381" i="9"/>
  <c r="E381" i="9"/>
  <c r="F381" i="9"/>
  <c r="G381" i="9"/>
  <c r="H381" i="9"/>
  <c r="I381" i="9"/>
  <c r="K381" i="9"/>
  <c r="O381" i="9"/>
  <c r="P381" i="9"/>
  <c r="Q381" i="9"/>
  <c r="R381" i="9"/>
  <c r="U381" i="9"/>
  <c r="V381" i="9"/>
  <c r="W381" i="9"/>
  <c r="X381" i="9"/>
  <c r="Y381" i="9"/>
  <c r="Z381" i="9"/>
  <c r="AA381" i="9"/>
  <c r="AB381" i="9"/>
  <c r="AC381" i="9"/>
  <c r="AD381" i="9"/>
  <c r="AE381" i="9"/>
  <c r="AF381" i="9"/>
  <c r="AG381" i="9"/>
  <c r="AH381" i="9"/>
  <c r="AI381" i="9"/>
  <c r="AJ381" i="9"/>
  <c r="AK381" i="9"/>
  <c r="AL381" i="9"/>
  <c r="AM381" i="9"/>
  <c r="AN381" i="9"/>
  <c r="AO381" i="9"/>
  <c r="AP381" i="9"/>
  <c r="AQ381" i="9"/>
  <c r="AR381" i="9"/>
  <c r="AS381" i="9"/>
  <c r="AT381" i="9"/>
  <c r="AU381" i="9"/>
  <c r="AV381" i="9"/>
  <c r="AW381" i="9"/>
  <c r="AX381" i="9"/>
  <c r="AY381" i="9"/>
  <c r="AZ381" i="9"/>
  <c r="BA381" i="9"/>
  <c r="BB381" i="9"/>
  <c r="BC381" i="9"/>
  <c r="BD381" i="9"/>
  <c r="BE381" i="9"/>
  <c r="BF381" i="9"/>
  <c r="BG381" i="9"/>
  <c r="BH381" i="9"/>
  <c r="BI381" i="9"/>
  <c r="BJ381" i="9"/>
  <c r="BK381" i="9"/>
  <c r="BL381" i="9"/>
  <c r="BM381" i="9"/>
  <c r="BN381" i="9"/>
  <c r="BO381" i="9"/>
  <c r="BP381" i="9"/>
  <c r="BQ381" i="9"/>
  <c r="BR381" i="9"/>
  <c r="BT381" i="9"/>
  <c r="BU381" i="9"/>
  <c r="BV381" i="9"/>
  <c r="BX381" i="9"/>
  <c r="BY381" i="9"/>
  <c r="BZ381" i="9"/>
  <c r="CA381" i="9"/>
  <c r="CB381" i="9"/>
  <c r="CC381" i="9"/>
  <c r="CD381" i="9"/>
  <c r="CE381" i="9"/>
  <c r="CF381" i="9"/>
  <c r="CG381" i="9"/>
  <c r="CH381" i="9"/>
  <c r="CI381" i="9"/>
  <c r="CJ381" i="9"/>
  <c r="A382" i="9"/>
  <c r="B382" i="9"/>
  <c r="C382" i="9"/>
  <c r="D382" i="9"/>
  <c r="E382" i="9"/>
  <c r="F382" i="9"/>
  <c r="G382" i="9"/>
  <c r="H382" i="9"/>
  <c r="I382" i="9"/>
  <c r="K382" i="9"/>
  <c r="O382" i="9"/>
  <c r="P382" i="9"/>
  <c r="Q382" i="9"/>
  <c r="R382" i="9"/>
  <c r="U382" i="9"/>
  <c r="V382" i="9"/>
  <c r="W382" i="9"/>
  <c r="X382" i="9"/>
  <c r="Y382" i="9"/>
  <c r="Z382" i="9"/>
  <c r="AA382" i="9"/>
  <c r="AB382" i="9"/>
  <c r="AC382" i="9"/>
  <c r="AD382" i="9"/>
  <c r="AE382" i="9"/>
  <c r="AF382" i="9"/>
  <c r="AG382" i="9"/>
  <c r="AH382" i="9"/>
  <c r="AI382" i="9"/>
  <c r="AJ382" i="9"/>
  <c r="AK382" i="9"/>
  <c r="AL382" i="9"/>
  <c r="AM382" i="9"/>
  <c r="AN382" i="9"/>
  <c r="AO382" i="9"/>
  <c r="AP382" i="9"/>
  <c r="AQ382" i="9"/>
  <c r="AR382" i="9"/>
  <c r="AS382" i="9"/>
  <c r="AT382" i="9"/>
  <c r="AU382" i="9"/>
  <c r="AV382" i="9"/>
  <c r="AW382" i="9"/>
  <c r="AX382" i="9"/>
  <c r="AY382" i="9"/>
  <c r="AZ382" i="9"/>
  <c r="BA382" i="9"/>
  <c r="BB382" i="9"/>
  <c r="BC382" i="9"/>
  <c r="BD382" i="9"/>
  <c r="BE382" i="9"/>
  <c r="BF382" i="9"/>
  <c r="BG382" i="9"/>
  <c r="BH382" i="9"/>
  <c r="BI382" i="9"/>
  <c r="BJ382" i="9"/>
  <c r="BK382" i="9"/>
  <c r="BL382" i="9"/>
  <c r="BM382" i="9"/>
  <c r="BN382" i="9"/>
  <c r="BO382" i="9"/>
  <c r="BP382" i="9"/>
  <c r="BQ382" i="9"/>
  <c r="BR382" i="9"/>
  <c r="BT382" i="9"/>
  <c r="BU382" i="9"/>
  <c r="BV382" i="9"/>
  <c r="BX382" i="9"/>
  <c r="BY382" i="9"/>
  <c r="BZ382" i="9"/>
  <c r="CA382" i="9"/>
  <c r="CB382" i="9"/>
  <c r="CC382" i="9"/>
  <c r="CD382" i="9"/>
  <c r="CE382" i="9"/>
  <c r="CF382" i="9"/>
  <c r="CG382" i="9"/>
  <c r="CH382" i="9"/>
  <c r="CI382" i="9"/>
  <c r="CJ382" i="9"/>
  <c r="A383" i="9"/>
  <c r="B383" i="9"/>
  <c r="C383" i="9"/>
  <c r="D383" i="9"/>
  <c r="E383" i="9"/>
  <c r="F383" i="9"/>
  <c r="G383" i="9"/>
  <c r="H383" i="9"/>
  <c r="I383" i="9"/>
  <c r="K383" i="9"/>
  <c r="O383" i="9"/>
  <c r="P383" i="9"/>
  <c r="Q383" i="9"/>
  <c r="R383" i="9"/>
  <c r="U383" i="9"/>
  <c r="V383" i="9"/>
  <c r="W383" i="9"/>
  <c r="X383" i="9"/>
  <c r="Y383" i="9"/>
  <c r="Z383" i="9"/>
  <c r="AA383" i="9"/>
  <c r="AB383" i="9"/>
  <c r="AC383" i="9"/>
  <c r="AD383" i="9"/>
  <c r="AE383" i="9"/>
  <c r="AF383" i="9"/>
  <c r="AG383" i="9"/>
  <c r="AH383" i="9"/>
  <c r="AI383" i="9"/>
  <c r="AJ383" i="9"/>
  <c r="AK383" i="9"/>
  <c r="AL383" i="9"/>
  <c r="AM383" i="9"/>
  <c r="AN383" i="9"/>
  <c r="AO383" i="9"/>
  <c r="AP383" i="9"/>
  <c r="AQ383" i="9"/>
  <c r="AR383" i="9"/>
  <c r="AS383" i="9"/>
  <c r="AT383" i="9"/>
  <c r="AU383" i="9"/>
  <c r="AV383" i="9"/>
  <c r="AW383" i="9"/>
  <c r="AX383" i="9"/>
  <c r="AY383" i="9"/>
  <c r="AZ383" i="9"/>
  <c r="BA383" i="9"/>
  <c r="BB383" i="9"/>
  <c r="BC383" i="9"/>
  <c r="BD383" i="9"/>
  <c r="BE383" i="9"/>
  <c r="BF383" i="9"/>
  <c r="BG383" i="9"/>
  <c r="BH383" i="9"/>
  <c r="BI383" i="9"/>
  <c r="BJ383" i="9"/>
  <c r="BK383" i="9"/>
  <c r="BL383" i="9"/>
  <c r="BM383" i="9"/>
  <c r="BN383" i="9"/>
  <c r="BO383" i="9"/>
  <c r="BP383" i="9"/>
  <c r="BQ383" i="9"/>
  <c r="BR383" i="9"/>
  <c r="BT383" i="9"/>
  <c r="BU383" i="9"/>
  <c r="BV383" i="9"/>
  <c r="BX383" i="9"/>
  <c r="BY383" i="9"/>
  <c r="BZ383" i="9"/>
  <c r="CA383" i="9"/>
  <c r="CB383" i="9"/>
  <c r="CC383" i="9"/>
  <c r="CD383" i="9"/>
  <c r="CE383" i="9"/>
  <c r="CF383" i="9"/>
  <c r="CG383" i="9"/>
  <c r="CH383" i="9"/>
  <c r="CI383" i="9"/>
  <c r="CJ383" i="9"/>
  <c r="A384" i="9"/>
  <c r="B384" i="9"/>
  <c r="C384" i="9"/>
  <c r="D384" i="9"/>
  <c r="E384" i="9"/>
  <c r="F384" i="9"/>
  <c r="G384" i="9"/>
  <c r="H384" i="9"/>
  <c r="I384" i="9"/>
  <c r="K384" i="9"/>
  <c r="O384" i="9"/>
  <c r="P384" i="9"/>
  <c r="Q384" i="9"/>
  <c r="R384" i="9"/>
  <c r="U384" i="9"/>
  <c r="V384" i="9"/>
  <c r="W384" i="9"/>
  <c r="X384" i="9"/>
  <c r="Y384" i="9"/>
  <c r="Z384" i="9"/>
  <c r="AA384" i="9"/>
  <c r="AB384" i="9"/>
  <c r="AC384" i="9"/>
  <c r="AD384" i="9"/>
  <c r="AE384" i="9"/>
  <c r="AF384" i="9"/>
  <c r="AG384" i="9"/>
  <c r="AH384" i="9"/>
  <c r="AI384" i="9"/>
  <c r="AJ384" i="9"/>
  <c r="AK384" i="9"/>
  <c r="AL384" i="9"/>
  <c r="AM384" i="9"/>
  <c r="AN384" i="9"/>
  <c r="AO384" i="9"/>
  <c r="AP384" i="9"/>
  <c r="AQ384" i="9"/>
  <c r="AR384" i="9"/>
  <c r="AS384" i="9"/>
  <c r="AT384" i="9"/>
  <c r="AU384" i="9"/>
  <c r="AV384" i="9"/>
  <c r="AW384" i="9"/>
  <c r="AX384" i="9"/>
  <c r="AY384" i="9"/>
  <c r="AZ384" i="9"/>
  <c r="BA384" i="9"/>
  <c r="BB384" i="9"/>
  <c r="BC384" i="9"/>
  <c r="BD384" i="9"/>
  <c r="BE384" i="9"/>
  <c r="BF384" i="9"/>
  <c r="BG384" i="9"/>
  <c r="BH384" i="9"/>
  <c r="BI384" i="9"/>
  <c r="BJ384" i="9"/>
  <c r="BK384" i="9"/>
  <c r="BL384" i="9"/>
  <c r="BM384" i="9"/>
  <c r="BN384" i="9"/>
  <c r="BO384" i="9"/>
  <c r="BP384" i="9"/>
  <c r="BQ384" i="9"/>
  <c r="BR384" i="9"/>
  <c r="BT384" i="9"/>
  <c r="BU384" i="9"/>
  <c r="BV384" i="9"/>
  <c r="BX384" i="9"/>
  <c r="BY384" i="9"/>
  <c r="BZ384" i="9"/>
  <c r="CA384" i="9"/>
  <c r="CB384" i="9"/>
  <c r="CC384" i="9"/>
  <c r="CD384" i="9"/>
  <c r="CE384" i="9"/>
  <c r="CF384" i="9"/>
  <c r="CG384" i="9"/>
  <c r="CH384" i="9"/>
  <c r="CI384" i="9"/>
  <c r="CJ384" i="9"/>
  <c r="A385" i="9"/>
  <c r="B385" i="9"/>
  <c r="C385" i="9"/>
  <c r="D385" i="9"/>
  <c r="E385" i="9"/>
  <c r="F385" i="9"/>
  <c r="G385" i="9"/>
  <c r="H385" i="9"/>
  <c r="I385" i="9"/>
  <c r="K385" i="9"/>
  <c r="O385" i="9"/>
  <c r="P385" i="9"/>
  <c r="Q385" i="9"/>
  <c r="R385" i="9"/>
  <c r="U385" i="9"/>
  <c r="V385" i="9"/>
  <c r="W385" i="9"/>
  <c r="X385" i="9"/>
  <c r="Y385" i="9"/>
  <c r="Z385" i="9"/>
  <c r="AA385" i="9"/>
  <c r="AB385" i="9"/>
  <c r="AC385" i="9"/>
  <c r="AD385" i="9"/>
  <c r="AE385" i="9"/>
  <c r="AF385" i="9"/>
  <c r="AG385" i="9"/>
  <c r="AH385" i="9"/>
  <c r="AI385" i="9"/>
  <c r="AJ385" i="9"/>
  <c r="AK385" i="9"/>
  <c r="AL385" i="9"/>
  <c r="AM385" i="9"/>
  <c r="AN385" i="9"/>
  <c r="AO385" i="9"/>
  <c r="AP385" i="9"/>
  <c r="AQ385" i="9"/>
  <c r="AR385" i="9"/>
  <c r="AS385" i="9"/>
  <c r="AT385" i="9"/>
  <c r="AU385" i="9"/>
  <c r="AV385" i="9"/>
  <c r="AW385" i="9"/>
  <c r="AX385" i="9"/>
  <c r="AY385" i="9"/>
  <c r="AZ385" i="9"/>
  <c r="BA385" i="9"/>
  <c r="BB385" i="9"/>
  <c r="BC385" i="9"/>
  <c r="BD385" i="9"/>
  <c r="BE385" i="9"/>
  <c r="BF385" i="9"/>
  <c r="BG385" i="9"/>
  <c r="BH385" i="9"/>
  <c r="BI385" i="9"/>
  <c r="BJ385" i="9"/>
  <c r="BK385" i="9"/>
  <c r="BL385" i="9"/>
  <c r="BM385" i="9"/>
  <c r="BN385" i="9"/>
  <c r="BO385" i="9"/>
  <c r="BP385" i="9"/>
  <c r="BQ385" i="9"/>
  <c r="BR385" i="9"/>
  <c r="BT385" i="9"/>
  <c r="BU385" i="9"/>
  <c r="BV385" i="9"/>
  <c r="BX385" i="9"/>
  <c r="BY385" i="9"/>
  <c r="BZ385" i="9"/>
  <c r="CA385" i="9"/>
  <c r="CB385" i="9"/>
  <c r="CC385" i="9"/>
  <c r="CD385" i="9"/>
  <c r="CE385" i="9"/>
  <c r="CF385" i="9"/>
  <c r="CG385" i="9"/>
  <c r="CH385" i="9"/>
  <c r="CI385" i="9"/>
  <c r="CJ385" i="9"/>
  <c r="A386" i="9"/>
  <c r="B386" i="9"/>
  <c r="C386" i="9"/>
  <c r="D386" i="9"/>
  <c r="E386" i="9"/>
  <c r="F386" i="9"/>
  <c r="G386" i="9"/>
  <c r="H386" i="9"/>
  <c r="I386" i="9"/>
  <c r="K386" i="9"/>
  <c r="O386" i="9"/>
  <c r="P386" i="9"/>
  <c r="Q386" i="9"/>
  <c r="R386" i="9"/>
  <c r="U386" i="9"/>
  <c r="V386" i="9"/>
  <c r="W386" i="9"/>
  <c r="X386" i="9"/>
  <c r="Y386" i="9"/>
  <c r="Z386" i="9"/>
  <c r="AA386" i="9"/>
  <c r="AB386" i="9"/>
  <c r="AC386" i="9"/>
  <c r="AD386" i="9"/>
  <c r="AE386" i="9"/>
  <c r="AF386" i="9"/>
  <c r="AG386" i="9"/>
  <c r="AH386" i="9"/>
  <c r="AI386" i="9"/>
  <c r="AJ386" i="9"/>
  <c r="AK386" i="9"/>
  <c r="AL386" i="9"/>
  <c r="AM386" i="9"/>
  <c r="AN386" i="9"/>
  <c r="AO386" i="9"/>
  <c r="AP386" i="9"/>
  <c r="AQ386" i="9"/>
  <c r="AR386" i="9"/>
  <c r="AS386" i="9"/>
  <c r="AT386" i="9"/>
  <c r="AU386" i="9"/>
  <c r="AV386" i="9"/>
  <c r="AW386" i="9"/>
  <c r="AX386" i="9"/>
  <c r="AY386" i="9"/>
  <c r="AZ386" i="9"/>
  <c r="BA386" i="9"/>
  <c r="BB386" i="9"/>
  <c r="BC386" i="9"/>
  <c r="BD386" i="9"/>
  <c r="BE386" i="9"/>
  <c r="BF386" i="9"/>
  <c r="BG386" i="9"/>
  <c r="BH386" i="9"/>
  <c r="BI386" i="9"/>
  <c r="BJ386" i="9"/>
  <c r="BK386" i="9"/>
  <c r="BL386" i="9"/>
  <c r="BM386" i="9"/>
  <c r="BN386" i="9"/>
  <c r="BO386" i="9"/>
  <c r="BP386" i="9"/>
  <c r="BQ386" i="9"/>
  <c r="BR386" i="9"/>
  <c r="BT386" i="9"/>
  <c r="BU386" i="9"/>
  <c r="BV386" i="9"/>
  <c r="BX386" i="9"/>
  <c r="BY386" i="9"/>
  <c r="BZ386" i="9"/>
  <c r="CA386" i="9"/>
  <c r="CB386" i="9"/>
  <c r="CC386" i="9"/>
  <c r="CD386" i="9"/>
  <c r="CE386" i="9"/>
  <c r="CF386" i="9"/>
  <c r="CG386" i="9"/>
  <c r="CH386" i="9"/>
  <c r="CI386" i="9"/>
  <c r="CJ386" i="9"/>
  <c r="A387" i="9"/>
  <c r="B387" i="9"/>
  <c r="C387" i="9"/>
  <c r="D387" i="9"/>
  <c r="E387" i="9"/>
  <c r="F387" i="9"/>
  <c r="G387" i="9"/>
  <c r="H387" i="9"/>
  <c r="I387" i="9"/>
  <c r="K387" i="9"/>
  <c r="O387" i="9"/>
  <c r="P387" i="9"/>
  <c r="Q387" i="9"/>
  <c r="R387" i="9"/>
  <c r="U387" i="9"/>
  <c r="V387" i="9"/>
  <c r="W387" i="9"/>
  <c r="X387" i="9"/>
  <c r="Y387" i="9"/>
  <c r="Z387" i="9"/>
  <c r="AA387" i="9"/>
  <c r="AB387" i="9"/>
  <c r="AC387" i="9"/>
  <c r="AD387" i="9"/>
  <c r="AE387" i="9"/>
  <c r="AF387" i="9"/>
  <c r="AG387" i="9"/>
  <c r="AH387" i="9"/>
  <c r="AI387" i="9"/>
  <c r="AJ387" i="9"/>
  <c r="AK387" i="9"/>
  <c r="AL387" i="9"/>
  <c r="AM387" i="9"/>
  <c r="AN387" i="9"/>
  <c r="AO387" i="9"/>
  <c r="AP387" i="9"/>
  <c r="AQ387" i="9"/>
  <c r="AR387" i="9"/>
  <c r="AS387" i="9"/>
  <c r="AT387" i="9"/>
  <c r="AU387" i="9"/>
  <c r="AV387" i="9"/>
  <c r="AW387" i="9"/>
  <c r="AX387" i="9"/>
  <c r="AY387" i="9"/>
  <c r="AZ387" i="9"/>
  <c r="BA387" i="9"/>
  <c r="BB387" i="9"/>
  <c r="BC387" i="9"/>
  <c r="BD387" i="9"/>
  <c r="BE387" i="9"/>
  <c r="BF387" i="9"/>
  <c r="BG387" i="9"/>
  <c r="BH387" i="9"/>
  <c r="BI387" i="9"/>
  <c r="BJ387" i="9"/>
  <c r="BK387" i="9"/>
  <c r="BL387" i="9"/>
  <c r="BM387" i="9"/>
  <c r="BN387" i="9"/>
  <c r="BO387" i="9"/>
  <c r="BP387" i="9"/>
  <c r="BQ387" i="9"/>
  <c r="BR387" i="9"/>
  <c r="BT387" i="9"/>
  <c r="BU387" i="9"/>
  <c r="BV387" i="9"/>
  <c r="BX387" i="9"/>
  <c r="BY387" i="9"/>
  <c r="BZ387" i="9"/>
  <c r="CA387" i="9"/>
  <c r="CB387" i="9"/>
  <c r="CC387" i="9"/>
  <c r="CD387" i="9"/>
  <c r="CE387" i="9"/>
  <c r="CF387" i="9"/>
  <c r="CG387" i="9"/>
  <c r="CH387" i="9"/>
  <c r="CI387" i="9"/>
  <c r="CJ387" i="9"/>
  <c r="A388" i="9"/>
  <c r="B388" i="9"/>
  <c r="C388" i="9"/>
  <c r="D388" i="9"/>
  <c r="E388" i="9"/>
  <c r="F388" i="9"/>
  <c r="G388" i="9"/>
  <c r="H388" i="9"/>
  <c r="I388" i="9"/>
  <c r="K388" i="9"/>
  <c r="O388" i="9"/>
  <c r="P388" i="9"/>
  <c r="Q388" i="9"/>
  <c r="R388" i="9"/>
  <c r="U388" i="9"/>
  <c r="V388" i="9"/>
  <c r="W388" i="9"/>
  <c r="X388" i="9"/>
  <c r="Y388" i="9"/>
  <c r="Z388" i="9"/>
  <c r="AA388" i="9"/>
  <c r="AB388" i="9"/>
  <c r="AC388" i="9"/>
  <c r="AD388" i="9"/>
  <c r="AE388" i="9"/>
  <c r="AF388" i="9"/>
  <c r="AG388" i="9"/>
  <c r="AH388" i="9"/>
  <c r="AI388" i="9"/>
  <c r="AJ388" i="9"/>
  <c r="AK388" i="9"/>
  <c r="AL388" i="9"/>
  <c r="AM388" i="9"/>
  <c r="AN388" i="9"/>
  <c r="AO388" i="9"/>
  <c r="AP388" i="9"/>
  <c r="AQ388" i="9"/>
  <c r="AR388" i="9"/>
  <c r="AS388" i="9"/>
  <c r="AT388" i="9"/>
  <c r="AU388" i="9"/>
  <c r="AV388" i="9"/>
  <c r="AW388" i="9"/>
  <c r="AX388" i="9"/>
  <c r="AY388" i="9"/>
  <c r="AZ388" i="9"/>
  <c r="BA388" i="9"/>
  <c r="BB388" i="9"/>
  <c r="BC388" i="9"/>
  <c r="BD388" i="9"/>
  <c r="BE388" i="9"/>
  <c r="BF388" i="9"/>
  <c r="BG388" i="9"/>
  <c r="BH388" i="9"/>
  <c r="BI388" i="9"/>
  <c r="BJ388" i="9"/>
  <c r="BK388" i="9"/>
  <c r="BL388" i="9"/>
  <c r="BM388" i="9"/>
  <c r="BN388" i="9"/>
  <c r="BO388" i="9"/>
  <c r="BP388" i="9"/>
  <c r="BQ388" i="9"/>
  <c r="BR388" i="9"/>
  <c r="BT388" i="9"/>
  <c r="BU388" i="9"/>
  <c r="BV388" i="9"/>
  <c r="BX388" i="9"/>
  <c r="BY388" i="9"/>
  <c r="BZ388" i="9"/>
  <c r="CA388" i="9"/>
  <c r="CB388" i="9"/>
  <c r="CC388" i="9"/>
  <c r="CD388" i="9"/>
  <c r="CE388" i="9"/>
  <c r="CF388" i="9"/>
  <c r="CG388" i="9"/>
  <c r="CH388" i="9"/>
  <c r="CI388" i="9"/>
  <c r="CJ388" i="9"/>
  <c r="A389" i="9"/>
  <c r="B389" i="9"/>
  <c r="C389" i="9"/>
  <c r="D389" i="9"/>
  <c r="E389" i="9"/>
  <c r="F389" i="9"/>
  <c r="G389" i="9"/>
  <c r="H389" i="9"/>
  <c r="I389" i="9"/>
  <c r="K389" i="9"/>
  <c r="O389" i="9"/>
  <c r="P389" i="9"/>
  <c r="Q389" i="9"/>
  <c r="R389" i="9"/>
  <c r="U389" i="9"/>
  <c r="V389" i="9"/>
  <c r="W389" i="9"/>
  <c r="X389" i="9"/>
  <c r="Y389" i="9"/>
  <c r="Z389" i="9"/>
  <c r="AA389" i="9"/>
  <c r="AB389" i="9"/>
  <c r="AC389" i="9"/>
  <c r="AD389" i="9"/>
  <c r="AE389" i="9"/>
  <c r="AF389" i="9"/>
  <c r="AG389" i="9"/>
  <c r="AH389" i="9"/>
  <c r="AI389" i="9"/>
  <c r="AJ389" i="9"/>
  <c r="AK389" i="9"/>
  <c r="AL389" i="9"/>
  <c r="AM389" i="9"/>
  <c r="AN389" i="9"/>
  <c r="AO389" i="9"/>
  <c r="AP389" i="9"/>
  <c r="AQ389" i="9"/>
  <c r="AR389" i="9"/>
  <c r="AS389" i="9"/>
  <c r="AT389" i="9"/>
  <c r="AU389" i="9"/>
  <c r="AV389" i="9"/>
  <c r="AW389" i="9"/>
  <c r="AX389" i="9"/>
  <c r="AY389" i="9"/>
  <c r="AZ389" i="9"/>
  <c r="BA389" i="9"/>
  <c r="BB389" i="9"/>
  <c r="BC389" i="9"/>
  <c r="BD389" i="9"/>
  <c r="BE389" i="9"/>
  <c r="BF389" i="9"/>
  <c r="BG389" i="9"/>
  <c r="BH389" i="9"/>
  <c r="BI389" i="9"/>
  <c r="BJ389" i="9"/>
  <c r="BK389" i="9"/>
  <c r="BL389" i="9"/>
  <c r="BM389" i="9"/>
  <c r="BN389" i="9"/>
  <c r="BO389" i="9"/>
  <c r="BP389" i="9"/>
  <c r="BQ389" i="9"/>
  <c r="BR389" i="9"/>
  <c r="BT389" i="9"/>
  <c r="BU389" i="9"/>
  <c r="BV389" i="9"/>
  <c r="BX389" i="9"/>
  <c r="BY389" i="9"/>
  <c r="BZ389" i="9"/>
  <c r="CA389" i="9"/>
  <c r="CB389" i="9"/>
  <c r="CC389" i="9"/>
  <c r="CD389" i="9"/>
  <c r="CE389" i="9"/>
  <c r="CF389" i="9"/>
  <c r="CG389" i="9"/>
  <c r="CH389" i="9"/>
  <c r="CI389" i="9"/>
  <c r="CJ389" i="9"/>
  <c r="A390" i="9"/>
  <c r="B390" i="9"/>
  <c r="C390" i="9"/>
  <c r="D390" i="9"/>
  <c r="E390" i="9"/>
  <c r="F390" i="9"/>
  <c r="G390" i="9"/>
  <c r="H390" i="9"/>
  <c r="I390" i="9"/>
  <c r="K390" i="9"/>
  <c r="O390" i="9"/>
  <c r="P390" i="9"/>
  <c r="Q390" i="9"/>
  <c r="R390" i="9"/>
  <c r="U390" i="9"/>
  <c r="V390" i="9"/>
  <c r="W390" i="9"/>
  <c r="X390" i="9"/>
  <c r="Y390" i="9"/>
  <c r="Z390" i="9"/>
  <c r="AA390" i="9"/>
  <c r="AB390" i="9"/>
  <c r="AC390" i="9"/>
  <c r="AD390" i="9"/>
  <c r="AE390" i="9"/>
  <c r="AF390" i="9"/>
  <c r="AG390" i="9"/>
  <c r="AH390" i="9"/>
  <c r="AI390" i="9"/>
  <c r="AJ390" i="9"/>
  <c r="AK390" i="9"/>
  <c r="AL390" i="9"/>
  <c r="AM390" i="9"/>
  <c r="AN390" i="9"/>
  <c r="AO390" i="9"/>
  <c r="AP390" i="9"/>
  <c r="AQ390" i="9"/>
  <c r="AR390" i="9"/>
  <c r="AS390" i="9"/>
  <c r="AT390" i="9"/>
  <c r="AU390" i="9"/>
  <c r="AV390" i="9"/>
  <c r="AW390" i="9"/>
  <c r="AX390" i="9"/>
  <c r="AY390" i="9"/>
  <c r="AZ390" i="9"/>
  <c r="BA390" i="9"/>
  <c r="BB390" i="9"/>
  <c r="BC390" i="9"/>
  <c r="BD390" i="9"/>
  <c r="BE390" i="9"/>
  <c r="BF390" i="9"/>
  <c r="BG390" i="9"/>
  <c r="BH390" i="9"/>
  <c r="BI390" i="9"/>
  <c r="BJ390" i="9"/>
  <c r="BK390" i="9"/>
  <c r="BL390" i="9"/>
  <c r="BM390" i="9"/>
  <c r="BN390" i="9"/>
  <c r="BO390" i="9"/>
  <c r="BP390" i="9"/>
  <c r="BQ390" i="9"/>
  <c r="BR390" i="9"/>
  <c r="BT390" i="9"/>
  <c r="BU390" i="9"/>
  <c r="BV390" i="9"/>
  <c r="BX390" i="9"/>
  <c r="BY390" i="9"/>
  <c r="BZ390" i="9"/>
  <c r="CA390" i="9"/>
  <c r="CB390" i="9"/>
  <c r="CC390" i="9"/>
  <c r="CD390" i="9"/>
  <c r="CE390" i="9"/>
  <c r="CF390" i="9"/>
  <c r="CG390" i="9"/>
  <c r="CH390" i="9"/>
  <c r="CI390" i="9"/>
  <c r="CJ390" i="9"/>
  <c r="A391" i="9"/>
  <c r="B391" i="9"/>
  <c r="C391" i="9"/>
  <c r="D391" i="9"/>
  <c r="E391" i="9"/>
  <c r="F391" i="9"/>
  <c r="G391" i="9"/>
  <c r="H391" i="9"/>
  <c r="I391" i="9"/>
  <c r="K391" i="9"/>
  <c r="O391" i="9"/>
  <c r="P391" i="9"/>
  <c r="Q391" i="9"/>
  <c r="R391" i="9"/>
  <c r="U391" i="9"/>
  <c r="V391" i="9"/>
  <c r="W391" i="9"/>
  <c r="X391" i="9"/>
  <c r="Y391" i="9"/>
  <c r="Z391" i="9"/>
  <c r="AA391" i="9"/>
  <c r="AB391" i="9"/>
  <c r="AC391" i="9"/>
  <c r="AD391" i="9"/>
  <c r="AE391" i="9"/>
  <c r="AF391" i="9"/>
  <c r="AG391" i="9"/>
  <c r="AH391" i="9"/>
  <c r="AI391" i="9"/>
  <c r="AJ391" i="9"/>
  <c r="AK391" i="9"/>
  <c r="AL391" i="9"/>
  <c r="AM391" i="9"/>
  <c r="AN391" i="9"/>
  <c r="AO391" i="9"/>
  <c r="AP391" i="9"/>
  <c r="AQ391" i="9"/>
  <c r="AR391" i="9"/>
  <c r="AS391" i="9"/>
  <c r="AT391" i="9"/>
  <c r="AU391" i="9"/>
  <c r="AV391" i="9"/>
  <c r="AW391" i="9"/>
  <c r="AX391" i="9"/>
  <c r="AY391" i="9"/>
  <c r="AZ391" i="9"/>
  <c r="BA391" i="9"/>
  <c r="BB391" i="9"/>
  <c r="BC391" i="9"/>
  <c r="BD391" i="9"/>
  <c r="BE391" i="9"/>
  <c r="BF391" i="9"/>
  <c r="BG391" i="9"/>
  <c r="BH391" i="9"/>
  <c r="BI391" i="9"/>
  <c r="BJ391" i="9"/>
  <c r="BK391" i="9"/>
  <c r="BL391" i="9"/>
  <c r="BM391" i="9"/>
  <c r="BN391" i="9"/>
  <c r="BO391" i="9"/>
  <c r="BP391" i="9"/>
  <c r="BQ391" i="9"/>
  <c r="BR391" i="9"/>
  <c r="BT391" i="9"/>
  <c r="BU391" i="9"/>
  <c r="BV391" i="9"/>
  <c r="BX391" i="9"/>
  <c r="BY391" i="9"/>
  <c r="BZ391" i="9"/>
  <c r="CA391" i="9"/>
  <c r="CB391" i="9"/>
  <c r="CC391" i="9"/>
  <c r="CD391" i="9"/>
  <c r="CE391" i="9"/>
  <c r="CF391" i="9"/>
  <c r="CG391" i="9"/>
  <c r="CH391" i="9"/>
  <c r="CI391" i="9"/>
  <c r="CJ391" i="9"/>
  <c r="A392" i="9"/>
  <c r="B392" i="9"/>
  <c r="C392" i="9"/>
  <c r="D392" i="9"/>
  <c r="E392" i="9"/>
  <c r="F392" i="9"/>
  <c r="G392" i="9"/>
  <c r="H392" i="9"/>
  <c r="I392" i="9"/>
  <c r="K392" i="9"/>
  <c r="O392" i="9"/>
  <c r="P392" i="9"/>
  <c r="Q392" i="9"/>
  <c r="R392" i="9"/>
  <c r="U392" i="9"/>
  <c r="V392" i="9"/>
  <c r="W392" i="9"/>
  <c r="X392" i="9"/>
  <c r="Y392" i="9"/>
  <c r="Z392" i="9"/>
  <c r="AA392" i="9"/>
  <c r="AB392" i="9"/>
  <c r="AC392" i="9"/>
  <c r="AD392" i="9"/>
  <c r="AE392" i="9"/>
  <c r="AF392" i="9"/>
  <c r="AG392" i="9"/>
  <c r="AH392" i="9"/>
  <c r="AI392" i="9"/>
  <c r="AJ392" i="9"/>
  <c r="AK392" i="9"/>
  <c r="AL392" i="9"/>
  <c r="AM392" i="9"/>
  <c r="AN392" i="9"/>
  <c r="AO392" i="9"/>
  <c r="AP392" i="9"/>
  <c r="AQ392" i="9"/>
  <c r="AR392" i="9"/>
  <c r="AS392" i="9"/>
  <c r="AT392" i="9"/>
  <c r="AU392" i="9"/>
  <c r="AV392" i="9"/>
  <c r="AW392" i="9"/>
  <c r="AX392" i="9"/>
  <c r="AY392" i="9"/>
  <c r="AZ392" i="9"/>
  <c r="BA392" i="9"/>
  <c r="BB392" i="9"/>
  <c r="BC392" i="9"/>
  <c r="BD392" i="9"/>
  <c r="BE392" i="9"/>
  <c r="BF392" i="9"/>
  <c r="BG392" i="9"/>
  <c r="BH392" i="9"/>
  <c r="BI392" i="9"/>
  <c r="BJ392" i="9"/>
  <c r="BK392" i="9"/>
  <c r="BL392" i="9"/>
  <c r="BM392" i="9"/>
  <c r="BN392" i="9"/>
  <c r="BO392" i="9"/>
  <c r="BP392" i="9"/>
  <c r="BQ392" i="9"/>
  <c r="BR392" i="9"/>
  <c r="BT392" i="9"/>
  <c r="BU392" i="9"/>
  <c r="BV392" i="9"/>
  <c r="BX392" i="9"/>
  <c r="BY392" i="9"/>
  <c r="BZ392" i="9"/>
  <c r="CA392" i="9"/>
  <c r="CB392" i="9"/>
  <c r="CC392" i="9"/>
  <c r="CD392" i="9"/>
  <c r="CE392" i="9"/>
  <c r="CF392" i="9"/>
  <c r="CG392" i="9"/>
  <c r="CH392" i="9"/>
  <c r="CI392" i="9"/>
  <c r="CJ392" i="9"/>
  <c r="A393" i="9"/>
  <c r="B393" i="9"/>
  <c r="C393" i="9"/>
  <c r="D393" i="9"/>
  <c r="E393" i="9"/>
  <c r="F393" i="9"/>
  <c r="G393" i="9"/>
  <c r="H393" i="9"/>
  <c r="I393" i="9"/>
  <c r="K393" i="9"/>
  <c r="O393" i="9"/>
  <c r="P393" i="9"/>
  <c r="Q393" i="9"/>
  <c r="R393" i="9"/>
  <c r="U393" i="9"/>
  <c r="V393" i="9"/>
  <c r="W393" i="9"/>
  <c r="X393" i="9"/>
  <c r="Y393" i="9"/>
  <c r="Z393" i="9"/>
  <c r="AA393" i="9"/>
  <c r="AB393" i="9"/>
  <c r="AC393" i="9"/>
  <c r="AD393" i="9"/>
  <c r="AE393" i="9"/>
  <c r="AF393" i="9"/>
  <c r="AG393" i="9"/>
  <c r="AH393" i="9"/>
  <c r="AI393" i="9"/>
  <c r="AJ393" i="9"/>
  <c r="AK393" i="9"/>
  <c r="AL393" i="9"/>
  <c r="AM393" i="9"/>
  <c r="AN393" i="9"/>
  <c r="AO393" i="9"/>
  <c r="AP393" i="9"/>
  <c r="AQ393" i="9"/>
  <c r="AR393" i="9"/>
  <c r="AS393" i="9"/>
  <c r="AT393" i="9"/>
  <c r="AU393" i="9"/>
  <c r="AV393" i="9"/>
  <c r="AW393" i="9"/>
  <c r="AX393" i="9"/>
  <c r="AY393" i="9"/>
  <c r="AZ393" i="9"/>
  <c r="BA393" i="9"/>
  <c r="BB393" i="9"/>
  <c r="BC393" i="9"/>
  <c r="BD393" i="9"/>
  <c r="BE393" i="9"/>
  <c r="BF393" i="9"/>
  <c r="BG393" i="9"/>
  <c r="BH393" i="9"/>
  <c r="BI393" i="9"/>
  <c r="BJ393" i="9"/>
  <c r="BK393" i="9"/>
  <c r="BL393" i="9"/>
  <c r="BM393" i="9"/>
  <c r="BN393" i="9"/>
  <c r="BO393" i="9"/>
  <c r="BP393" i="9"/>
  <c r="BQ393" i="9"/>
  <c r="BR393" i="9"/>
  <c r="BT393" i="9"/>
  <c r="BU393" i="9"/>
  <c r="BV393" i="9"/>
  <c r="BX393" i="9"/>
  <c r="BY393" i="9"/>
  <c r="BZ393" i="9"/>
  <c r="CA393" i="9"/>
  <c r="CB393" i="9"/>
  <c r="CC393" i="9"/>
  <c r="CD393" i="9"/>
  <c r="CE393" i="9"/>
  <c r="CF393" i="9"/>
  <c r="CG393" i="9"/>
  <c r="CH393" i="9"/>
  <c r="CI393" i="9"/>
  <c r="CJ393" i="9"/>
  <c r="A394" i="9"/>
  <c r="B394" i="9"/>
  <c r="C394" i="9"/>
  <c r="D394" i="9"/>
  <c r="E394" i="9"/>
  <c r="F394" i="9"/>
  <c r="G394" i="9"/>
  <c r="H394" i="9"/>
  <c r="I394" i="9"/>
  <c r="K394" i="9"/>
  <c r="O394" i="9"/>
  <c r="P394" i="9"/>
  <c r="Q394" i="9"/>
  <c r="R394" i="9"/>
  <c r="U394" i="9"/>
  <c r="V394" i="9"/>
  <c r="W394" i="9"/>
  <c r="X394" i="9"/>
  <c r="Y394" i="9"/>
  <c r="Z394" i="9"/>
  <c r="AA394" i="9"/>
  <c r="AB394" i="9"/>
  <c r="AC394" i="9"/>
  <c r="AD394" i="9"/>
  <c r="AE394" i="9"/>
  <c r="AF394" i="9"/>
  <c r="AG394" i="9"/>
  <c r="AH394" i="9"/>
  <c r="AI394" i="9"/>
  <c r="AJ394" i="9"/>
  <c r="AK394" i="9"/>
  <c r="AL394" i="9"/>
  <c r="AM394" i="9"/>
  <c r="AN394" i="9"/>
  <c r="AO394" i="9"/>
  <c r="AP394" i="9"/>
  <c r="AQ394" i="9"/>
  <c r="AR394" i="9"/>
  <c r="AS394" i="9"/>
  <c r="AT394" i="9"/>
  <c r="AU394" i="9"/>
  <c r="AV394" i="9"/>
  <c r="AW394" i="9"/>
  <c r="AX394" i="9"/>
  <c r="AY394" i="9"/>
  <c r="AZ394" i="9"/>
  <c r="BA394" i="9"/>
  <c r="BB394" i="9"/>
  <c r="BC394" i="9"/>
  <c r="BD394" i="9"/>
  <c r="BE394" i="9"/>
  <c r="BF394" i="9"/>
  <c r="BG394" i="9"/>
  <c r="BH394" i="9"/>
  <c r="BI394" i="9"/>
  <c r="BJ394" i="9"/>
  <c r="BK394" i="9"/>
  <c r="BL394" i="9"/>
  <c r="BM394" i="9"/>
  <c r="BN394" i="9"/>
  <c r="BO394" i="9"/>
  <c r="BP394" i="9"/>
  <c r="BQ394" i="9"/>
  <c r="BR394" i="9"/>
  <c r="BT394" i="9"/>
  <c r="BU394" i="9"/>
  <c r="BV394" i="9"/>
  <c r="BX394" i="9"/>
  <c r="BY394" i="9"/>
  <c r="BZ394" i="9"/>
  <c r="CA394" i="9"/>
  <c r="CB394" i="9"/>
  <c r="CC394" i="9"/>
  <c r="CD394" i="9"/>
  <c r="CE394" i="9"/>
  <c r="CF394" i="9"/>
  <c r="CG394" i="9"/>
  <c r="CH394" i="9"/>
  <c r="CI394" i="9"/>
  <c r="CJ394" i="9"/>
  <c r="A395" i="9"/>
  <c r="B395" i="9"/>
  <c r="C395" i="9"/>
  <c r="D395" i="9"/>
  <c r="E395" i="9"/>
  <c r="F395" i="9"/>
  <c r="G395" i="9"/>
  <c r="H395" i="9"/>
  <c r="I395" i="9"/>
  <c r="K395" i="9"/>
  <c r="O395" i="9"/>
  <c r="P395" i="9"/>
  <c r="Q395" i="9"/>
  <c r="R395" i="9"/>
  <c r="U395" i="9"/>
  <c r="V395" i="9"/>
  <c r="W395" i="9"/>
  <c r="X395" i="9"/>
  <c r="Y395" i="9"/>
  <c r="Z395" i="9"/>
  <c r="AA395" i="9"/>
  <c r="AB395" i="9"/>
  <c r="AC395" i="9"/>
  <c r="AD395" i="9"/>
  <c r="AE395" i="9"/>
  <c r="AF395" i="9"/>
  <c r="AG395" i="9"/>
  <c r="AH395" i="9"/>
  <c r="AI395" i="9"/>
  <c r="AJ395" i="9"/>
  <c r="AK395" i="9"/>
  <c r="AL395" i="9"/>
  <c r="AM395" i="9"/>
  <c r="AN395" i="9"/>
  <c r="AO395" i="9"/>
  <c r="AP395" i="9"/>
  <c r="AQ395" i="9"/>
  <c r="AR395" i="9"/>
  <c r="AS395" i="9"/>
  <c r="AT395" i="9"/>
  <c r="AU395" i="9"/>
  <c r="AV395" i="9"/>
  <c r="AW395" i="9"/>
  <c r="AX395" i="9"/>
  <c r="AY395" i="9"/>
  <c r="AZ395" i="9"/>
  <c r="BA395" i="9"/>
  <c r="BB395" i="9"/>
  <c r="BC395" i="9"/>
  <c r="BD395" i="9"/>
  <c r="BE395" i="9"/>
  <c r="BF395" i="9"/>
  <c r="BG395" i="9"/>
  <c r="BH395" i="9"/>
  <c r="BI395" i="9"/>
  <c r="BJ395" i="9"/>
  <c r="BK395" i="9"/>
  <c r="BL395" i="9"/>
  <c r="BM395" i="9"/>
  <c r="BN395" i="9"/>
  <c r="BO395" i="9"/>
  <c r="BP395" i="9"/>
  <c r="BQ395" i="9"/>
  <c r="BR395" i="9"/>
  <c r="BT395" i="9"/>
  <c r="BU395" i="9"/>
  <c r="BV395" i="9"/>
  <c r="BX395" i="9"/>
  <c r="BY395" i="9"/>
  <c r="BZ395" i="9"/>
  <c r="CA395" i="9"/>
  <c r="CB395" i="9"/>
  <c r="CC395" i="9"/>
  <c r="CD395" i="9"/>
  <c r="CE395" i="9"/>
  <c r="CF395" i="9"/>
  <c r="CG395" i="9"/>
  <c r="CH395" i="9"/>
  <c r="CI395" i="9"/>
  <c r="CJ395" i="9"/>
  <c r="A396" i="9"/>
  <c r="B396" i="9"/>
  <c r="C396" i="9"/>
  <c r="D396" i="9"/>
  <c r="E396" i="9"/>
  <c r="F396" i="9"/>
  <c r="G396" i="9"/>
  <c r="H396" i="9"/>
  <c r="I396" i="9"/>
  <c r="K396" i="9"/>
  <c r="O396" i="9"/>
  <c r="P396" i="9"/>
  <c r="Q396" i="9"/>
  <c r="R396" i="9"/>
  <c r="U396" i="9"/>
  <c r="V396" i="9"/>
  <c r="W396" i="9"/>
  <c r="X396" i="9"/>
  <c r="Y396" i="9"/>
  <c r="Z396" i="9"/>
  <c r="AA396" i="9"/>
  <c r="AB396" i="9"/>
  <c r="AC396" i="9"/>
  <c r="AD396" i="9"/>
  <c r="AE396" i="9"/>
  <c r="AF396" i="9"/>
  <c r="AG396" i="9"/>
  <c r="AH396" i="9"/>
  <c r="AI396" i="9"/>
  <c r="AJ396" i="9"/>
  <c r="AK396" i="9"/>
  <c r="AL396" i="9"/>
  <c r="AM396" i="9"/>
  <c r="AN396" i="9"/>
  <c r="AO396" i="9"/>
  <c r="AP396" i="9"/>
  <c r="AQ396" i="9"/>
  <c r="AR396" i="9"/>
  <c r="AS396" i="9"/>
  <c r="AT396" i="9"/>
  <c r="AU396" i="9"/>
  <c r="AV396" i="9"/>
  <c r="AW396" i="9"/>
  <c r="AX396" i="9"/>
  <c r="AY396" i="9"/>
  <c r="AZ396" i="9"/>
  <c r="BA396" i="9"/>
  <c r="BB396" i="9"/>
  <c r="BC396" i="9"/>
  <c r="BD396" i="9"/>
  <c r="BE396" i="9"/>
  <c r="BF396" i="9"/>
  <c r="BG396" i="9"/>
  <c r="BH396" i="9"/>
  <c r="BI396" i="9"/>
  <c r="BJ396" i="9"/>
  <c r="BK396" i="9"/>
  <c r="BL396" i="9"/>
  <c r="BM396" i="9"/>
  <c r="BN396" i="9"/>
  <c r="BO396" i="9"/>
  <c r="BP396" i="9"/>
  <c r="BQ396" i="9"/>
  <c r="BR396" i="9"/>
  <c r="BT396" i="9"/>
  <c r="BU396" i="9"/>
  <c r="BV396" i="9"/>
  <c r="BX396" i="9"/>
  <c r="BY396" i="9"/>
  <c r="BZ396" i="9"/>
  <c r="CA396" i="9"/>
  <c r="CB396" i="9"/>
  <c r="CC396" i="9"/>
  <c r="CD396" i="9"/>
  <c r="CE396" i="9"/>
  <c r="CF396" i="9"/>
  <c r="CG396" i="9"/>
  <c r="CH396" i="9"/>
  <c r="CI396" i="9"/>
  <c r="CJ396" i="9"/>
  <c r="A397" i="9"/>
  <c r="B397" i="9"/>
  <c r="C397" i="9"/>
  <c r="D397" i="9"/>
  <c r="E397" i="9"/>
  <c r="F397" i="9"/>
  <c r="G397" i="9"/>
  <c r="H397" i="9"/>
  <c r="I397" i="9"/>
  <c r="K397" i="9"/>
  <c r="O397" i="9"/>
  <c r="P397" i="9"/>
  <c r="Q397" i="9"/>
  <c r="R397" i="9"/>
  <c r="U397" i="9"/>
  <c r="V397" i="9"/>
  <c r="W397" i="9"/>
  <c r="X397" i="9"/>
  <c r="Y397" i="9"/>
  <c r="Z397" i="9"/>
  <c r="AA397" i="9"/>
  <c r="AB397" i="9"/>
  <c r="AC397" i="9"/>
  <c r="AD397" i="9"/>
  <c r="AE397" i="9"/>
  <c r="AF397" i="9"/>
  <c r="AG397" i="9"/>
  <c r="AH397" i="9"/>
  <c r="AI397" i="9"/>
  <c r="AJ397" i="9"/>
  <c r="AK397" i="9"/>
  <c r="AL397" i="9"/>
  <c r="AM397" i="9"/>
  <c r="AN397" i="9"/>
  <c r="AO397" i="9"/>
  <c r="AP397" i="9"/>
  <c r="AQ397" i="9"/>
  <c r="AR397" i="9"/>
  <c r="AS397" i="9"/>
  <c r="AT397" i="9"/>
  <c r="AU397" i="9"/>
  <c r="AV397" i="9"/>
  <c r="AW397" i="9"/>
  <c r="AX397" i="9"/>
  <c r="AY397" i="9"/>
  <c r="AZ397" i="9"/>
  <c r="BA397" i="9"/>
  <c r="BB397" i="9"/>
  <c r="BC397" i="9"/>
  <c r="BD397" i="9"/>
  <c r="BE397" i="9"/>
  <c r="BF397" i="9"/>
  <c r="BG397" i="9"/>
  <c r="BH397" i="9"/>
  <c r="BI397" i="9"/>
  <c r="BJ397" i="9"/>
  <c r="BK397" i="9"/>
  <c r="BL397" i="9"/>
  <c r="BM397" i="9"/>
  <c r="BN397" i="9"/>
  <c r="BO397" i="9"/>
  <c r="BP397" i="9"/>
  <c r="BQ397" i="9"/>
  <c r="BR397" i="9"/>
  <c r="BT397" i="9"/>
  <c r="BU397" i="9"/>
  <c r="BV397" i="9"/>
  <c r="BX397" i="9"/>
  <c r="BY397" i="9"/>
  <c r="BZ397" i="9"/>
  <c r="CA397" i="9"/>
  <c r="CB397" i="9"/>
  <c r="CC397" i="9"/>
  <c r="CD397" i="9"/>
  <c r="CE397" i="9"/>
  <c r="CF397" i="9"/>
  <c r="CG397" i="9"/>
  <c r="CH397" i="9"/>
  <c r="CI397" i="9"/>
  <c r="CJ397" i="9"/>
  <c r="A398" i="9"/>
  <c r="B398" i="9"/>
  <c r="C398" i="9"/>
  <c r="D398" i="9"/>
  <c r="E398" i="9"/>
  <c r="F398" i="9"/>
  <c r="G398" i="9"/>
  <c r="H398" i="9"/>
  <c r="I398" i="9"/>
  <c r="K398" i="9"/>
  <c r="O398" i="9"/>
  <c r="P398" i="9"/>
  <c r="Q398" i="9"/>
  <c r="R398" i="9"/>
  <c r="U398" i="9"/>
  <c r="V398" i="9"/>
  <c r="W398" i="9"/>
  <c r="X398" i="9"/>
  <c r="Y398" i="9"/>
  <c r="Z398" i="9"/>
  <c r="AA398" i="9"/>
  <c r="AB398" i="9"/>
  <c r="AC398" i="9"/>
  <c r="AD398" i="9"/>
  <c r="AE398" i="9"/>
  <c r="AF398" i="9"/>
  <c r="AG398" i="9"/>
  <c r="AH398" i="9"/>
  <c r="AI398" i="9"/>
  <c r="AJ398" i="9"/>
  <c r="AK398" i="9"/>
  <c r="AL398" i="9"/>
  <c r="AM398" i="9"/>
  <c r="AN398" i="9"/>
  <c r="AO398" i="9"/>
  <c r="AP398" i="9"/>
  <c r="AQ398" i="9"/>
  <c r="AR398" i="9"/>
  <c r="AS398" i="9"/>
  <c r="AT398" i="9"/>
  <c r="AU398" i="9"/>
  <c r="AV398" i="9"/>
  <c r="AW398" i="9"/>
  <c r="AX398" i="9"/>
  <c r="AY398" i="9"/>
  <c r="AZ398" i="9"/>
  <c r="BA398" i="9"/>
  <c r="BB398" i="9"/>
  <c r="BC398" i="9"/>
  <c r="BD398" i="9"/>
  <c r="BE398" i="9"/>
  <c r="BF398" i="9"/>
  <c r="BG398" i="9"/>
  <c r="BH398" i="9"/>
  <c r="BI398" i="9"/>
  <c r="BJ398" i="9"/>
  <c r="BK398" i="9"/>
  <c r="BL398" i="9"/>
  <c r="BM398" i="9"/>
  <c r="BN398" i="9"/>
  <c r="BO398" i="9"/>
  <c r="BP398" i="9"/>
  <c r="BQ398" i="9"/>
  <c r="BR398" i="9"/>
  <c r="BT398" i="9"/>
  <c r="BU398" i="9"/>
  <c r="BV398" i="9"/>
  <c r="BX398" i="9"/>
  <c r="BY398" i="9"/>
  <c r="BZ398" i="9"/>
  <c r="CA398" i="9"/>
  <c r="CB398" i="9"/>
  <c r="CC398" i="9"/>
  <c r="CD398" i="9"/>
  <c r="CE398" i="9"/>
  <c r="CF398" i="9"/>
  <c r="CG398" i="9"/>
  <c r="CH398" i="9"/>
  <c r="CI398" i="9"/>
  <c r="CJ398" i="9"/>
  <c r="A399" i="9"/>
  <c r="B399" i="9"/>
  <c r="C399" i="9"/>
  <c r="D399" i="9"/>
  <c r="E399" i="9"/>
  <c r="F399" i="9"/>
  <c r="G399" i="9"/>
  <c r="H399" i="9"/>
  <c r="I399" i="9"/>
  <c r="K399" i="9"/>
  <c r="O399" i="9"/>
  <c r="P399" i="9"/>
  <c r="Q399" i="9"/>
  <c r="R399" i="9"/>
  <c r="U399" i="9"/>
  <c r="V399" i="9"/>
  <c r="W399" i="9"/>
  <c r="X399" i="9"/>
  <c r="Y399" i="9"/>
  <c r="Z399" i="9"/>
  <c r="AA399" i="9"/>
  <c r="AB399" i="9"/>
  <c r="AC399" i="9"/>
  <c r="AD399" i="9"/>
  <c r="AE399" i="9"/>
  <c r="AF399" i="9"/>
  <c r="AG399" i="9"/>
  <c r="AH399" i="9"/>
  <c r="AI399" i="9"/>
  <c r="AJ399" i="9"/>
  <c r="AK399" i="9"/>
  <c r="AL399" i="9"/>
  <c r="AM399" i="9"/>
  <c r="AN399" i="9"/>
  <c r="AO399" i="9"/>
  <c r="AP399" i="9"/>
  <c r="AQ399" i="9"/>
  <c r="AR399" i="9"/>
  <c r="AS399" i="9"/>
  <c r="AT399" i="9"/>
  <c r="AU399" i="9"/>
  <c r="AV399" i="9"/>
  <c r="AW399" i="9"/>
  <c r="AX399" i="9"/>
  <c r="AY399" i="9"/>
  <c r="AZ399" i="9"/>
  <c r="BA399" i="9"/>
  <c r="BB399" i="9"/>
  <c r="BC399" i="9"/>
  <c r="BD399" i="9"/>
  <c r="BE399" i="9"/>
  <c r="BF399" i="9"/>
  <c r="BG399" i="9"/>
  <c r="BH399" i="9"/>
  <c r="BI399" i="9"/>
  <c r="BJ399" i="9"/>
  <c r="BK399" i="9"/>
  <c r="BL399" i="9"/>
  <c r="BM399" i="9"/>
  <c r="BN399" i="9"/>
  <c r="BO399" i="9"/>
  <c r="BP399" i="9"/>
  <c r="BQ399" i="9"/>
  <c r="BR399" i="9"/>
  <c r="BT399" i="9"/>
  <c r="BU399" i="9"/>
  <c r="BV399" i="9"/>
  <c r="BX399" i="9"/>
  <c r="BY399" i="9"/>
  <c r="BZ399" i="9"/>
  <c r="CA399" i="9"/>
  <c r="CB399" i="9"/>
  <c r="CC399" i="9"/>
  <c r="CD399" i="9"/>
  <c r="CE399" i="9"/>
  <c r="CF399" i="9"/>
  <c r="CG399" i="9"/>
  <c r="CH399" i="9"/>
  <c r="CI399" i="9"/>
  <c r="CJ399" i="9"/>
  <c r="A400" i="9"/>
  <c r="B400" i="9"/>
  <c r="C400" i="9"/>
  <c r="D400" i="9"/>
  <c r="E400" i="9"/>
  <c r="F400" i="9"/>
  <c r="G400" i="9"/>
  <c r="H400" i="9"/>
  <c r="I400" i="9"/>
  <c r="K400" i="9"/>
  <c r="O400" i="9"/>
  <c r="P400" i="9"/>
  <c r="Q400" i="9"/>
  <c r="R400" i="9"/>
  <c r="U400" i="9"/>
  <c r="V400" i="9"/>
  <c r="W400" i="9"/>
  <c r="X400" i="9"/>
  <c r="Y400" i="9"/>
  <c r="Z400" i="9"/>
  <c r="AA400" i="9"/>
  <c r="AB400" i="9"/>
  <c r="AC400" i="9"/>
  <c r="AD400" i="9"/>
  <c r="AE400" i="9"/>
  <c r="AF400" i="9"/>
  <c r="AG400" i="9"/>
  <c r="AH400" i="9"/>
  <c r="AI400" i="9"/>
  <c r="AJ400" i="9"/>
  <c r="AK400" i="9"/>
  <c r="AL400" i="9"/>
  <c r="AM400" i="9"/>
  <c r="AN400" i="9"/>
  <c r="AO400" i="9"/>
  <c r="AP400" i="9"/>
  <c r="AQ400" i="9"/>
  <c r="AR400" i="9"/>
  <c r="AS400" i="9"/>
  <c r="AT400" i="9"/>
  <c r="AU400" i="9"/>
  <c r="AV400" i="9"/>
  <c r="AW400" i="9"/>
  <c r="AX400" i="9"/>
  <c r="AY400" i="9"/>
  <c r="AZ400" i="9"/>
  <c r="BA400" i="9"/>
  <c r="BB400" i="9"/>
  <c r="BC400" i="9"/>
  <c r="BD400" i="9"/>
  <c r="BE400" i="9"/>
  <c r="BF400" i="9"/>
  <c r="BG400" i="9"/>
  <c r="BH400" i="9"/>
  <c r="BI400" i="9"/>
  <c r="BJ400" i="9"/>
  <c r="BK400" i="9"/>
  <c r="BL400" i="9"/>
  <c r="BM400" i="9"/>
  <c r="BN400" i="9"/>
  <c r="BO400" i="9"/>
  <c r="BP400" i="9"/>
  <c r="BQ400" i="9"/>
  <c r="BR400" i="9"/>
  <c r="BT400" i="9"/>
  <c r="BU400" i="9"/>
  <c r="BV400" i="9"/>
  <c r="BX400" i="9"/>
  <c r="BY400" i="9"/>
  <c r="BZ400" i="9"/>
  <c r="CA400" i="9"/>
  <c r="CB400" i="9"/>
  <c r="CC400" i="9"/>
  <c r="CD400" i="9"/>
  <c r="CE400" i="9"/>
  <c r="CF400" i="9"/>
  <c r="CG400" i="9"/>
  <c r="CH400" i="9"/>
  <c r="CI400" i="9"/>
  <c r="CJ400" i="9"/>
  <c r="A401" i="9"/>
  <c r="B401" i="9"/>
  <c r="C401" i="9"/>
  <c r="D401" i="9"/>
  <c r="E401" i="9"/>
  <c r="F401" i="9"/>
  <c r="G401" i="9"/>
  <c r="H401" i="9"/>
  <c r="I401" i="9"/>
  <c r="K401" i="9"/>
  <c r="O401" i="9"/>
  <c r="P401" i="9"/>
  <c r="Q401" i="9"/>
  <c r="R401" i="9"/>
  <c r="U401" i="9"/>
  <c r="V401" i="9"/>
  <c r="W401" i="9"/>
  <c r="X401" i="9"/>
  <c r="Y401" i="9"/>
  <c r="Z401" i="9"/>
  <c r="AA401" i="9"/>
  <c r="AB401" i="9"/>
  <c r="AC401" i="9"/>
  <c r="AD401" i="9"/>
  <c r="AE401" i="9"/>
  <c r="AF401" i="9"/>
  <c r="AG401" i="9"/>
  <c r="AH401" i="9"/>
  <c r="AI401" i="9"/>
  <c r="AJ401" i="9"/>
  <c r="AK401" i="9"/>
  <c r="AL401" i="9"/>
  <c r="AM401" i="9"/>
  <c r="AN401" i="9"/>
  <c r="AO401" i="9"/>
  <c r="AP401" i="9"/>
  <c r="AQ401" i="9"/>
  <c r="AR401" i="9"/>
  <c r="AS401" i="9"/>
  <c r="AT401" i="9"/>
  <c r="AU401" i="9"/>
  <c r="AV401" i="9"/>
  <c r="AW401" i="9"/>
  <c r="AX401" i="9"/>
  <c r="AY401" i="9"/>
  <c r="AZ401" i="9"/>
  <c r="BA401" i="9"/>
  <c r="BB401" i="9"/>
  <c r="BC401" i="9"/>
  <c r="BD401" i="9"/>
  <c r="BE401" i="9"/>
  <c r="BF401" i="9"/>
  <c r="BG401" i="9"/>
  <c r="BH401" i="9"/>
  <c r="BI401" i="9"/>
  <c r="BJ401" i="9"/>
  <c r="BK401" i="9"/>
  <c r="BL401" i="9"/>
  <c r="BM401" i="9"/>
  <c r="BN401" i="9"/>
  <c r="BO401" i="9"/>
  <c r="BP401" i="9"/>
  <c r="BQ401" i="9"/>
  <c r="BR401" i="9"/>
  <c r="BT401" i="9"/>
  <c r="BU401" i="9"/>
  <c r="BV401" i="9"/>
  <c r="BX401" i="9"/>
  <c r="BY401" i="9"/>
  <c r="BZ401" i="9"/>
  <c r="CA401" i="9"/>
  <c r="CB401" i="9"/>
  <c r="CC401" i="9"/>
  <c r="CD401" i="9"/>
  <c r="CE401" i="9"/>
  <c r="CF401" i="9"/>
  <c r="CG401" i="9"/>
  <c r="CH401" i="9"/>
  <c r="CI401" i="9"/>
  <c r="CJ401" i="9"/>
  <c r="A402" i="9"/>
  <c r="B402" i="9"/>
  <c r="C402" i="9"/>
  <c r="D402" i="9"/>
  <c r="E402" i="9"/>
  <c r="F402" i="9"/>
  <c r="G402" i="9"/>
  <c r="H402" i="9"/>
  <c r="I402" i="9"/>
  <c r="K402" i="9"/>
  <c r="O402" i="9"/>
  <c r="P402" i="9"/>
  <c r="Q402" i="9"/>
  <c r="R402" i="9"/>
  <c r="U402" i="9"/>
  <c r="V402" i="9"/>
  <c r="W402" i="9"/>
  <c r="X402" i="9"/>
  <c r="Y402" i="9"/>
  <c r="Z402" i="9"/>
  <c r="AA402" i="9"/>
  <c r="AB402" i="9"/>
  <c r="AC402" i="9"/>
  <c r="AD402" i="9"/>
  <c r="AE402" i="9"/>
  <c r="AF402" i="9"/>
  <c r="AG402" i="9"/>
  <c r="AH402" i="9"/>
  <c r="AI402" i="9"/>
  <c r="AJ402" i="9"/>
  <c r="AK402" i="9"/>
  <c r="AL402" i="9"/>
  <c r="AM402" i="9"/>
  <c r="AN402" i="9"/>
  <c r="AO402" i="9"/>
  <c r="AP402" i="9"/>
  <c r="AQ402" i="9"/>
  <c r="AR402" i="9"/>
  <c r="AS402" i="9"/>
  <c r="AT402" i="9"/>
  <c r="AU402" i="9"/>
  <c r="AV402" i="9"/>
  <c r="AW402" i="9"/>
  <c r="AX402" i="9"/>
  <c r="AY402" i="9"/>
  <c r="AZ402" i="9"/>
  <c r="BA402" i="9"/>
  <c r="BB402" i="9"/>
  <c r="BC402" i="9"/>
  <c r="BD402" i="9"/>
  <c r="BE402" i="9"/>
  <c r="BF402" i="9"/>
  <c r="BG402" i="9"/>
  <c r="BH402" i="9"/>
  <c r="BI402" i="9"/>
  <c r="BJ402" i="9"/>
  <c r="BK402" i="9"/>
  <c r="BL402" i="9"/>
  <c r="BM402" i="9"/>
  <c r="BN402" i="9"/>
  <c r="BO402" i="9"/>
  <c r="BP402" i="9"/>
  <c r="BQ402" i="9"/>
  <c r="BR402" i="9"/>
  <c r="BT402" i="9"/>
  <c r="BU402" i="9"/>
  <c r="BV402" i="9"/>
  <c r="BX402" i="9"/>
  <c r="BY402" i="9"/>
  <c r="BZ402" i="9"/>
  <c r="CA402" i="9"/>
  <c r="CB402" i="9"/>
  <c r="CC402" i="9"/>
  <c r="CD402" i="9"/>
  <c r="CE402" i="9"/>
  <c r="CF402" i="9"/>
  <c r="CG402" i="9"/>
  <c r="CH402" i="9"/>
  <c r="CI402" i="9"/>
  <c r="CJ402" i="9"/>
  <c r="A403" i="9"/>
  <c r="B403" i="9"/>
  <c r="C403" i="9"/>
  <c r="D403" i="9"/>
  <c r="E403" i="9"/>
  <c r="F403" i="9"/>
  <c r="G403" i="9"/>
  <c r="H403" i="9"/>
  <c r="I403" i="9"/>
  <c r="K403" i="9"/>
  <c r="O403" i="9"/>
  <c r="P403" i="9"/>
  <c r="Q403" i="9"/>
  <c r="R403" i="9"/>
  <c r="U403" i="9"/>
  <c r="V403" i="9"/>
  <c r="W403" i="9"/>
  <c r="X403" i="9"/>
  <c r="Y403" i="9"/>
  <c r="Z403" i="9"/>
  <c r="AA403" i="9"/>
  <c r="AB403" i="9"/>
  <c r="AC403" i="9"/>
  <c r="AD403" i="9"/>
  <c r="AE403" i="9"/>
  <c r="AF403" i="9"/>
  <c r="AG403" i="9"/>
  <c r="AH403" i="9"/>
  <c r="AI403" i="9"/>
  <c r="AJ403" i="9"/>
  <c r="AK403" i="9"/>
  <c r="AL403" i="9"/>
  <c r="AM403" i="9"/>
  <c r="AN403" i="9"/>
  <c r="AO403" i="9"/>
  <c r="AP403" i="9"/>
  <c r="AQ403" i="9"/>
  <c r="AR403" i="9"/>
  <c r="AS403" i="9"/>
  <c r="AT403" i="9"/>
  <c r="AU403" i="9"/>
  <c r="AV403" i="9"/>
  <c r="AW403" i="9"/>
  <c r="AX403" i="9"/>
  <c r="AY403" i="9"/>
  <c r="AZ403" i="9"/>
  <c r="BA403" i="9"/>
  <c r="BB403" i="9"/>
  <c r="BC403" i="9"/>
  <c r="BD403" i="9"/>
  <c r="BE403" i="9"/>
  <c r="BF403" i="9"/>
  <c r="BG403" i="9"/>
  <c r="BH403" i="9"/>
  <c r="BI403" i="9"/>
  <c r="BJ403" i="9"/>
  <c r="BK403" i="9"/>
  <c r="BL403" i="9"/>
  <c r="BM403" i="9"/>
  <c r="BN403" i="9"/>
  <c r="BO403" i="9"/>
  <c r="BP403" i="9"/>
  <c r="BQ403" i="9"/>
  <c r="BR403" i="9"/>
  <c r="BT403" i="9"/>
  <c r="BU403" i="9"/>
  <c r="BV403" i="9"/>
  <c r="BX403" i="9"/>
  <c r="BY403" i="9"/>
  <c r="BZ403" i="9"/>
  <c r="CA403" i="9"/>
  <c r="CB403" i="9"/>
  <c r="CC403" i="9"/>
  <c r="CD403" i="9"/>
  <c r="CE403" i="9"/>
  <c r="CF403" i="9"/>
  <c r="CG403" i="9"/>
  <c r="CH403" i="9"/>
  <c r="CI403" i="9"/>
  <c r="CJ403" i="9"/>
  <c r="A404" i="9"/>
  <c r="B404" i="9"/>
  <c r="C404" i="9"/>
  <c r="D404" i="9"/>
  <c r="E404" i="9"/>
  <c r="F404" i="9"/>
  <c r="G404" i="9"/>
  <c r="H404" i="9"/>
  <c r="I404" i="9"/>
  <c r="K404" i="9"/>
  <c r="O404" i="9"/>
  <c r="P404" i="9"/>
  <c r="Q404" i="9"/>
  <c r="R404" i="9"/>
  <c r="U404" i="9"/>
  <c r="V404" i="9"/>
  <c r="W404" i="9"/>
  <c r="X404" i="9"/>
  <c r="Y404" i="9"/>
  <c r="Z404" i="9"/>
  <c r="AA404" i="9"/>
  <c r="AB404" i="9"/>
  <c r="AC404" i="9"/>
  <c r="AD404" i="9"/>
  <c r="AE404" i="9"/>
  <c r="AF404" i="9"/>
  <c r="AG404" i="9"/>
  <c r="AH404" i="9"/>
  <c r="AI404" i="9"/>
  <c r="AJ404" i="9"/>
  <c r="AK404" i="9"/>
  <c r="AL404" i="9"/>
  <c r="AM404" i="9"/>
  <c r="AN404" i="9"/>
  <c r="AO404" i="9"/>
  <c r="AP404" i="9"/>
  <c r="AQ404" i="9"/>
  <c r="AR404" i="9"/>
  <c r="AS404" i="9"/>
  <c r="AT404" i="9"/>
  <c r="AU404" i="9"/>
  <c r="AV404" i="9"/>
  <c r="AW404" i="9"/>
  <c r="AX404" i="9"/>
  <c r="AY404" i="9"/>
  <c r="AZ404" i="9"/>
  <c r="BA404" i="9"/>
  <c r="BB404" i="9"/>
  <c r="BC404" i="9"/>
  <c r="BD404" i="9"/>
  <c r="BE404" i="9"/>
  <c r="BF404" i="9"/>
  <c r="BG404" i="9"/>
  <c r="BH404" i="9"/>
  <c r="BI404" i="9"/>
  <c r="BJ404" i="9"/>
  <c r="BK404" i="9"/>
  <c r="BL404" i="9"/>
  <c r="BM404" i="9"/>
  <c r="BN404" i="9"/>
  <c r="BO404" i="9"/>
  <c r="BP404" i="9"/>
  <c r="BQ404" i="9"/>
  <c r="BR404" i="9"/>
  <c r="BT404" i="9"/>
  <c r="BU404" i="9"/>
  <c r="BV404" i="9"/>
  <c r="BX404" i="9"/>
  <c r="BY404" i="9"/>
  <c r="BZ404" i="9"/>
  <c r="CA404" i="9"/>
  <c r="CB404" i="9"/>
  <c r="CC404" i="9"/>
  <c r="CD404" i="9"/>
  <c r="CE404" i="9"/>
  <c r="CF404" i="9"/>
  <c r="CG404" i="9"/>
  <c r="CH404" i="9"/>
  <c r="CI404" i="9"/>
  <c r="CJ404" i="9"/>
  <c r="A405" i="9"/>
  <c r="B405" i="9"/>
  <c r="C405" i="9"/>
  <c r="D405" i="9"/>
  <c r="E405" i="9"/>
  <c r="F405" i="9"/>
  <c r="G405" i="9"/>
  <c r="H405" i="9"/>
  <c r="I405" i="9"/>
  <c r="K405" i="9"/>
  <c r="O405" i="9"/>
  <c r="P405" i="9"/>
  <c r="Q405" i="9"/>
  <c r="R405" i="9"/>
  <c r="U405" i="9"/>
  <c r="V405" i="9"/>
  <c r="W405" i="9"/>
  <c r="X405" i="9"/>
  <c r="Y405" i="9"/>
  <c r="Z405" i="9"/>
  <c r="AA405" i="9"/>
  <c r="AB405" i="9"/>
  <c r="AC405" i="9"/>
  <c r="AD405" i="9"/>
  <c r="AE405" i="9"/>
  <c r="AF405" i="9"/>
  <c r="AG405" i="9"/>
  <c r="AH405" i="9"/>
  <c r="AI405" i="9"/>
  <c r="AJ405" i="9"/>
  <c r="AK405" i="9"/>
  <c r="AL405" i="9"/>
  <c r="AM405" i="9"/>
  <c r="AN405" i="9"/>
  <c r="AO405" i="9"/>
  <c r="AP405" i="9"/>
  <c r="AQ405" i="9"/>
  <c r="AR405" i="9"/>
  <c r="AS405" i="9"/>
  <c r="AT405" i="9"/>
  <c r="AU405" i="9"/>
  <c r="AV405" i="9"/>
  <c r="AW405" i="9"/>
  <c r="AX405" i="9"/>
  <c r="AY405" i="9"/>
  <c r="AZ405" i="9"/>
  <c r="BA405" i="9"/>
  <c r="BB405" i="9"/>
  <c r="BC405" i="9"/>
  <c r="BD405" i="9"/>
  <c r="BE405" i="9"/>
  <c r="BF405" i="9"/>
  <c r="BG405" i="9"/>
  <c r="BH405" i="9"/>
  <c r="BI405" i="9"/>
  <c r="BJ405" i="9"/>
  <c r="BK405" i="9"/>
  <c r="BL405" i="9"/>
  <c r="BM405" i="9"/>
  <c r="BN405" i="9"/>
  <c r="BO405" i="9"/>
  <c r="BP405" i="9"/>
  <c r="BQ405" i="9"/>
  <c r="BR405" i="9"/>
  <c r="BT405" i="9"/>
  <c r="BU405" i="9"/>
  <c r="BV405" i="9"/>
  <c r="BX405" i="9"/>
  <c r="BY405" i="9"/>
  <c r="BZ405" i="9"/>
  <c r="CA405" i="9"/>
  <c r="CB405" i="9"/>
  <c r="CC405" i="9"/>
  <c r="CD405" i="9"/>
  <c r="CE405" i="9"/>
  <c r="CF405" i="9"/>
  <c r="CG405" i="9"/>
  <c r="CH405" i="9"/>
  <c r="CI405" i="9"/>
  <c r="CJ405" i="9"/>
  <c r="A406" i="9"/>
  <c r="B406" i="9"/>
  <c r="C406" i="9"/>
  <c r="D406" i="9"/>
  <c r="E406" i="9"/>
  <c r="F406" i="9"/>
  <c r="G406" i="9"/>
  <c r="H406" i="9"/>
  <c r="I406" i="9"/>
  <c r="K406" i="9"/>
  <c r="O406" i="9"/>
  <c r="P406" i="9"/>
  <c r="Q406" i="9"/>
  <c r="R406" i="9"/>
  <c r="U406" i="9"/>
  <c r="V406" i="9"/>
  <c r="W406" i="9"/>
  <c r="X406" i="9"/>
  <c r="Y406" i="9"/>
  <c r="Z406" i="9"/>
  <c r="AA406" i="9"/>
  <c r="AB406" i="9"/>
  <c r="AC406" i="9"/>
  <c r="AD406" i="9"/>
  <c r="AE406" i="9"/>
  <c r="AF406" i="9"/>
  <c r="AG406" i="9"/>
  <c r="AH406" i="9"/>
  <c r="AI406" i="9"/>
  <c r="AJ406" i="9"/>
  <c r="AK406" i="9"/>
  <c r="AL406" i="9"/>
  <c r="AM406" i="9"/>
  <c r="AN406" i="9"/>
  <c r="AO406" i="9"/>
  <c r="AP406" i="9"/>
  <c r="AQ406" i="9"/>
  <c r="AR406" i="9"/>
  <c r="AS406" i="9"/>
  <c r="AT406" i="9"/>
  <c r="AU406" i="9"/>
  <c r="AV406" i="9"/>
  <c r="AW406" i="9"/>
  <c r="AX406" i="9"/>
  <c r="AY406" i="9"/>
  <c r="AZ406" i="9"/>
  <c r="BA406" i="9"/>
  <c r="BB406" i="9"/>
  <c r="BC406" i="9"/>
  <c r="BD406" i="9"/>
  <c r="BE406" i="9"/>
  <c r="BF406" i="9"/>
  <c r="BG406" i="9"/>
  <c r="BH406" i="9"/>
  <c r="BI406" i="9"/>
  <c r="BJ406" i="9"/>
  <c r="BK406" i="9"/>
  <c r="BL406" i="9"/>
  <c r="BM406" i="9"/>
  <c r="BN406" i="9"/>
  <c r="BO406" i="9"/>
  <c r="BP406" i="9"/>
  <c r="BQ406" i="9"/>
  <c r="BR406" i="9"/>
  <c r="BT406" i="9"/>
  <c r="BU406" i="9"/>
  <c r="BV406" i="9"/>
  <c r="BX406" i="9"/>
  <c r="BY406" i="9"/>
  <c r="BZ406" i="9"/>
  <c r="CA406" i="9"/>
  <c r="CB406" i="9"/>
  <c r="CC406" i="9"/>
  <c r="CD406" i="9"/>
  <c r="CE406" i="9"/>
  <c r="CF406" i="9"/>
  <c r="CG406" i="9"/>
  <c r="CH406" i="9"/>
  <c r="CI406" i="9"/>
  <c r="CJ406" i="9"/>
  <c r="A407" i="9"/>
  <c r="B407" i="9"/>
  <c r="C407" i="9"/>
  <c r="D407" i="9"/>
  <c r="E407" i="9"/>
  <c r="F407" i="9"/>
  <c r="G407" i="9"/>
  <c r="H407" i="9"/>
  <c r="I407" i="9"/>
  <c r="K407" i="9"/>
  <c r="O407" i="9"/>
  <c r="P407" i="9"/>
  <c r="Q407" i="9"/>
  <c r="R407" i="9"/>
  <c r="U407" i="9"/>
  <c r="V407" i="9"/>
  <c r="W407" i="9"/>
  <c r="X407" i="9"/>
  <c r="Y407" i="9"/>
  <c r="Z407" i="9"/>
  <c r="AA407" i="9"/>
  <c r="AB407" i="9"/>
  <c r="AC407" i="9"/>
  <c r="AD407" i="9"/>
  <c r="AE407" i="9"/>
  <c r="AF407" i="9"/>
  <c r="AG407" i="9"/>
  <c r="AH407" i="9"/>
  <c r="AI407" i="9"/>
  <c r="AJ407" i="9"/>
  <c r="AK407" i="9"/>
  <c r="AL407" i="9"/>
  <c r="AM407" i="9"/>
  <c r="AN407" i="9"/>
  <c r="AO407" i="9"/>
  <c r="AP407" i="9"/>
  <c r="AQ407" i="9"/>
  <c r="AR407" i="9"/>
  <c r="AS407" i="9"/>
  <c r="AT407" i="9"/>
  <c r="AU407" i="9"/>
  <c r="AV407" i="9"/>
  <c r="AW407" i="9"/>
  <c r="AX407" i="9"/>
  <c r="AY407" i="9"/>
  <c r="AZ407" i="9"/>
  <c r="BA407" i="9"/>
  <c r="BB407" i="9"/>
  <c r="BC407" i="9"/>
  <c r="BD407" i="9"/>
  <c r="BE407" i="9"/>
  <c r="BF407" i="9"/>
  <c r="BG407" i="9"/>
  <c r="BH407" i="9"/>
  <c r="BI407" i="9"/>
  <c r="BJ407" i="9"/>
  <c r="BK407" i="9"/>
  <c r="BL407" i="9"/>
  <c r="BM407" i="9"/>
  <c r="BN407" i="9"/>
  <c r="BO407" i="9"/>
  <c r="BP407" i="9"/>
  <c r="BQ407" i="9"/>
  <c r="BR407" i="9"/>
  <c r="BT407" i="9"/>
  <c r="BU407" i="9"/>
  <c r="BV407" i="9"/>
  <c r="BX407" i="9"/>
  <c r="BY407" i="9"/>
  <c r="BZ407" i="9"/>
  <c r="CA407" i="9"/>
  <c r="CB407" i="9"/>
  <c r="CC407" i="9"/>
  <c r="CD407" i="9"/>
  <c r="CE407" i="9"/>
  <c r="CF407" i="9"/>
  <c r="CG407" i="9"/>
  <c r="CH407" i="9"/>
  <c r="CI407" i="9"/>
  <c r="CJ407" i="9"/>
  <c r="A408" i="9"/>
  <c r="B408" i="9"/>
  <c r="C408" i="9"/>
  <c r="D408" i="9"/>
  <c r="E408" i="9"/>
  <c r="F408" i="9"/>
  <c r="G408" i="9"/>
  <c r="H408" i="9"/>
  <c r="I408" i="9"/>
  <c r="K408" i="9"/>
  <c r="O408" i="9"/>
  <c r="P408" i="9"/>
  <c r="Q408" i="9"/>
  <c r="R408" i="9"/>
  <c r="U408" i="9"/>
  <c r="V408" i="9"/>
  <c r="W408" i="9"/>
  <c r="X408" i="9"/>
  <c r="Y408" i="9"/>
  <c r="Z408" i="9"/>
  <c r="AA408" i="9"/>
  <c r="AB408" i="9"/>
  <c r="AC408" i="9"/>
  <c r="AD408" i="9"/>
  <c r="AE408" i="9"/>
  <c r="AF408" i="9"/>
  <c r="AG408" i="9"/>
  <c r="AH408" i="9"/>
  <c r="AI408" i="9"/>
  <c r="AJ408" i="9"/>
  <c r="AK408" i="9"/>
  <c r="AL408" i="9"/>
  <c r="AM408" i="9"/>
  <c r="AN408" i="9"/>
  <c r="AO408" i="9"/>
  <c r="AP408" i="9"/>
  <c r="AQ408" i="9"/>
  <c r="AR408" i="9"/>
  <c r="AS408" i="9"/>
  <c r="AT408" i="9"/>
  <c r="AU408" i="9"/>
  <c r="AV408" i="9"/>
  <c r="AW408" i="9"/>
  <c r="AX408" i="9"/>
  <c r="AY408" i="9"/>
  <c r="AZ408" i="9"/>
  <c r="BA408" i="9"/>
  <c r="BB408" i="9"/>
  <c r="BC408" i="9"/>
  <c r="BD408" i="9"/>
  <c r="BE408" i="9"/>
  <c r="BF408" i="9"/>
  <c r="BG408" i="9"/>
  <c r="BH408" i="9"/>
  <c r="BI408" i="9"/>
  <c r="BJ408" i="9"/>
  <c r="BK408" i="9"/>
  <c r="BL408" i="9"/>
  <c r="BM408" i="9"/>
  <c r="BN408" i="9"/>
  <c r="BO408" i="9"/>
  <c r="BP408" i="9"/>
  <c r="BQ408" i="9"/>
  <c r="BR408" i="9"/>
  <c r="BT408" i="9"/>
  <c r="BU408" i="9"/>
  <c r="BV408" i="9"/>
  <c r="BX408" i="9"/>
  <c r="BY408" i="9"/>
  <c r="BZ408" i="9"/>
  <c r="CA408" i="9"/>
  <c r="CB408" i="9"/>
  <c r="CC408" i="9"/>
  <c r="CD408" i="9"/>
  <c r="CE408" i="9"/>
  <c r="CF408" i="9"/>
  <c r="CG408" i="9"/>
  <c r="CH408" i="9"/>
  <c r="CI408" i="9"/>
  <c r="CJ408" i="9"/>
  <c r="A409" i="9"/>
  <c r="B409" i="9"/>
  <c r="C409" i="9"/>
  <c r="D409" i="9"/>
  <c r="E409" i="9"/>
  <c r="F409" i="9"/>
  <c r="G409" i="9"/>
  <c r="H409" i="9"/>
  <c r="I409" i="9"/>
  <c r="K409" i="9"/>
  <c r="O409" i="9"/>
  <c r="P409" i="9"/>
  <c r="Q409" i="9"/>
  <c r="R409" i="9"/>
  <c r="U409" i="9"/>
  <c r="V409" i="9"/>
  <c r="W409" i="9"/>
  <c r="X409" i="9"/>
  <c r="Y409" i="9"/>
  <c r="Z409" i="9"/>
  <c r="AA409" i="9"/>
  <c r="AB409" i="9"/>
  <c r="AC409" i="9"/>
  <c r="AD409" i="9"/>
  <c r="AE409" i="9"/>
  <c r="AF409" i="9"/>
  <c r="AG409" i="9"/>
  <c r="AH409" i="9"/>
  <c r="AI409" i="9"/>
  <c r="AJ409" i="9"/>
  <c r="AK409" i="9"/>
  <c r="AL409" i="9"/>
  <c r="AM409" i="9"/>
  <c r="AN409" i="9"/>
  <c r="AO409" i="9"/>
  <c r="AP409" i="9"/>
  <c r="AQ409" i="9"/>
  <c r="AR409" i="9"/>
  <c r="AS409" i="9"/>
  <c r="AT409" i="9"/>
  <c r="AU409" i="9"/>
  <c r="AV409" i="9"/>
  <c r="AW409" i="9"/>
  <c r="AX409" i="9"/>
  <c r="AY409" i="9"/>
  <c r="AZ409" i="9"/>
  <c r="BA409" i="9"/>
  <c r="BB409" i="9"/>
  <c r="BC409" i="9"/>
  <c r="BD409" i="9"/>
  <c r="BE409" i="9"/>
  <c r="BF409" i="9"/>
  <c r="BG409" i="9"/>
  <c r="BH409" i="9"/>
  <c r="BI409" i="9"/>
  <c r="BJ409" i="9"/>
  <c r="BK409" i="9"/>
  <c r="BL409" i="9"/>
  <c r="BM409" i="9"/>
  <c r="BN409" i="9"/>
  <c r="BO409" i="9"/>
  <c r="BP409" i="9"/>
  <c r="BQ409" i="9"/>
  <c r="BR409" i="9"/>
  <c r="BT409" i="9"/>
  <c r="BU409" i="9"/>
  <c r="BV409" i="9"/>
  <c r="BX409" i="9"/>
  <c r="BY409" i="9"/>
  <c r="BZ409" i="9"/>
  <c r="CA409" i="9"/>
  <c r="CB409" i="9"/>
  <c r="CC409" i="9"/>
  <c r="CD409" i="9"/>
  <c r="CE409" i="9"/>
  <c r="CF409" i="9"/>
  <c r="CG409" i="9"/>
  <c r="CH409" i="9"/>
  <c r="CI409" i="9"/>
  <c r="CJ409" i="9"/>
  <c r="A410" i="9"/>
  <c r="B410" i="9"/>
  <c r="C410" i="9"/>
  <c r="D410" i="9"/>
  <c r="E410" i="9"/>
  <c r="F410" i="9"/>
  <c r="G410" i="9"/>
  <c r="H410" i="9"/>
  <c r="I410" i="9"/>
  <c r="K410" i="9"/>
  <c r="O410" i="9"/>
  <c r="P410" i="9"/>
  <c r="Q410" i="9"/>
  <c r="R410" i="9"/>
  <c r="U410" i="9"/>
  <c r="V410" i="9"/>
  <c r="W410" i="9"/>
  <c r="X410" i="9"/>
  <c r="Y410" i="9"/>
  <c r="Z410" i="9"/>
  <c r="AA410" i="9"/>
  <c r="AB410" i="9"/>
  <c r="AC410" i="9"/>
  <c r="AD410" i="9"/>
  <c r="AE410" i="9"/>
  <c r="AF410" i="9"/>
  <c r="AG410" i="9"/>
  <c r="AH410" i="9"/>
  <c r="AI410" i="9"/>
  <c r="AJ410" i="9"/>
  <c r="AK410" i="9"/>
  <c r="AL410" i="9"/>
  <c r="AM410" i="9"/>
  <c r="AN410" i="9"/>
  <c r="AO410" i="9"/>
  <c r="AP410" i="9"/>
  <c r="AQ410" i="9"/>
  <c r="AR410" i="9"/>
  <c r="AS410" i="9"/>
  <c r="AT410" i="9"/>
  <c r="AU410" i="9"/>
  <c r="AV410" i="9"/>
  <c r="AW410" i="9"/>
  <c r="AX410" i="9"/>
  <c r="AY410" i="9"/>
  <c r="AZ410" i="9"/>
  <c r="BA410" i="9"/>
  <c r="BB410" i="9"/>
  <c r="BC410" i="9"/>
  <c r="BD410" i="9"/>
  <c r="BE410" i="9"/>
  <c r="BF410" i="9"/>
  <c r="BG410" i="9"/>
  <c r="BH410" i="9"/>
  <c r="BI410" i="9"/>
  <c r="BJ410" i="9"/>
  <c r="BK410" i="9"/>
  <c r="BL410" i="9"/>
  <c r="BM410" i="9"/>
  <c r="BN410" i="9"/>
  <c r="BO410" i="9"/>
  <c r="BP410" i="9"/>
  <c r="BQ410" i="9"/>
  <c r="BR410" i="9"/>
  <c r="BT410" i="9"/>
  <c r="BU410" i="9"/>
  <c r="BV410" i="9"/>
  <c r="BX410" i="9"/>
  <c r="BY410" i="9"/>
  <c r="BZ410" i="9"/>
  <c r="CA410" i="9"/>
  <c r="CB410" i="9"/>
  <c r="CC410" i="9"/>
  <c r="CD410" i="9"/>
  <c r="CE410" i="9"/>
  <c r="CF410" i="9"/>
  <c r="CG410" i="9"/>
  <c r="CH410" i="9"/>
  <c r="CI410" i="9"/>
  <c r="CJ410" i="9"/>
  <c r="A411" i="9"/>
  <c r="B411" i="9"/>
  <c r="C411" i="9"/>
  <c r="D411" i="9"/>
  <c r="E411" i="9"/>
  <c r="F411" i="9"/>
  <c r="G411" i="9"/>
  <c r="H411" i="9"/>
  <c r="I411" i="9"/>
  <c r="K411" i="9"/>
  <c r="O411" i="9"/>
  <c r="P411" i="9"/>
  <c r="Q411" i="9"/>
  <c r="R411" i="9"/>
  <c r="U411" i="9"/>
  <c r="V411" i="9"/>
  <c r="W411" i="9"/>
  <c r="X411" i="9"/>
  <c r="Y411" i="9"/>
  <c r="Z411" i="9"/>
  <c r="AA411" i="9"/>
  <c r="AB411" i="9"/>
  <c r="AC411" i="9"/>
  <c r="AD411" i="9"/>
  <c r="AE411" i="9"/>
  <c r="AF411" i="9"/>
  <c r="AG411" i="9"/>
  <c r="AH411" i="9"/>
  <c r="AI411" i="9"/>
  <c r="AJ411" i="9"/>
  <c r="AK411" i="9"/>
  <c r="AL411" i="9"/>
  <c r="AM411" i="9"/>
  <c r="AN411" i="9"/>
  <c r="AO411" i="9"/>
  <c r="AP411" i="9"/>
  <c r="AQ411" i="9"/>
  <c r="AR411" i="9"/>
  <c r="AS411" i="9"/>
  <c r="AT411" i="9"/>
  <c r="AU411" i="9"/>
  <c r="AV411" i="9"/>
  <c r="AW411" i="9"/>
  <c r="AX411" i="9"/>
  <c r="AY411" i="9"/>
  <c r="AZ411" i="9"/>
  <c r="BA411" i="9"/>
  <c r="BB411" i="9"/>
  <c r="BC411" i="9"/>
  <c r="BD411" i="9"/>
  <c r="BE411" i="9"/>
  <c r="BF411" i="9"/>
  <c r="BG411" i="9"/>
  <c r="BH411" i="9"/>
  <c r="BI411" i="9"/>
  <c r="BJ411" i="9"/>
  <c r="BK411" i="9"/>
  <c r="BL411" i="9"/>
  <c r="BM411" i="9"/>
  <c r="BN411" i="9"/>
  <c r="BO411" i="9"/>
  <c r="BP411" i="9"/>
  <c r="BQ411" i="9"/>
  <c r="BR411" i="9"/>
  <c r="BT411" i="9"/>
  <c r="BU411" i="9"/>
  <c r="BV411" i="9"/>
  <c r="BX411" i="9"/>
  <c r="BY411" i="9"/>
  <c r="BZ411" i="9"/>
  <c r="CA411" i="9"/>
  <c r="CB411" i="9"/>
  <c r="CC411" i="9"/>
  <c r="CD411" i="9"/>
  <c r="CE411" i="9"/>
  <c r="CF411" i="9"/>
  <c r="CG411" i="9"/>
  <c r="CH411" i="9"/>
  <c r="CI411" i="9"/>
  <c r="CJ411" i="9"/>
  <c r="A412" i="9"/>
  <c r="B412" i="9"/>
  <c r="C412" i="9"/>
  <c r="D412" i="9"/>
  <c r="E412" i="9"/>
  <c r="F412" i="9"/>
  <c r="G412" i="9"/>
  <c r="H412" i="9"/>
  <c r="I412" i="9"/>
  <c r="K412" i="9"/>
  <c r="O412" i="9"/>
  <c r="P412" i="9"/>
  <c r="Q412" i="9"/>
  <c r="R412" i="9"/>
  <c r="U412" i="9"/>
  <c r="V412" i="9"/>
  <c r="W412" i="9"/>
  <c r="X412" i="9"/>
  <c r="Y412" i="9"/>
  <c r="Z412" i="9"/>
  <c r="AA412" i="9"/>
  <c r="AB412" i="9"/>
  <c r="AC412" i="9"/>
  <c r="AD412" i="9"/>
  <c r="AE412" i="9"/>
  <c r="AF412" i="9"/>
  <c r="AG412" i="9"/>
  <c r="AH412" i="9"/>
  <c r="AI412" i="9"/>
  <c r="AJ412" i="9"/>
  <c r="AK412" i="9"/>
  <c r="AL412" i="9"/>
  <c r="AM412" i="9"/>
  <c r="AN412" i="9"/>
  <c r="AO412" i="9"/>
  <c r="AP412" i="9"/>
  <c r="AQ412" i="9"/>
  <c r="AR412" i="9"/>
  <c r="AS412" i="9"/>
  <c r="AT412" i="9"/>
  <c r="AU412" i="9"/>
  <c r="AV412" i="9"/>
  <c r="AW412" i="9"/>
  <c r="AX412" i="9"/>
  <c r="AY412" i="9"/>
  <c r="AZ412" i="9"/>
  <c r="BA412" i="9"/>
  <c r="BB412" i="9"/>
  <c r="BC412" i="9"/>
  <c r="BD412" i="9"/>
  <c r="BE412" i="9"/>
  <c r="BF412" i="9"/>
  <c r="BG412" i="9"/>
  <c r="BH412" i="9"/>
  <c r="BI412" i="9"/>
  <c r="BJ412" i="9"/>
  <c r="BK412" i="9"/>
  <c r="BL412" i="9"/>
  <c r="BM412" i="9"/>
  <c r="BN412" i="9"/>
  <c r="BO412" i="9"/>
  <c r="BP412" i="9"/>
  <c r="BQ412" i="9"/>
  <c r="BR412" i="9"/>
  <c r="BT412" i="9"/>
  <c r="BU412" i="9"/>
  <c r="BV412" i="9"/>
  <c r="BX412" i="9"/>
  <c r="BY412" i="9"/>
  <c r="BZ412" i="9"/>
  <c r="CA412" i="9"/>
  <c r="CB412" i="9"/>
  <c r="CC412" i="9"/>
  <c r="CD412" i="9"/>
  <c r="CE412" i="9"/>
  <c r="CF412" i="9"/>
  <c r="CG412" i="9"/>
  <c r="CH412" i="9"/>
  <c r="CI412" i="9"/>
  <c r="CJ412" i="9"/>
  <c r="A413" i="9"/>
  <c r="B413" i="9"/>
  <c r="C413" i="9"/>
  <c r="D413" i="9"/>
  <c r="E413" i="9"/>
  <c r="F413" i="9"/>
  <c r="G413" i="9"/>
  <c r="H413" i="9"/>
  <c r="I413" i="9"/>
  <c r="K413" i="9"/>
  <c r="O413" i="9"/>
  <c r="P413" i="9"/>
  <c r="Q413" i="9"/>
  <c r="R413" i="9"/>
  <c r="U413" i="9"/>
  <c r="V413" i="9"/>
  <c r="W413" i="9"/>
  <c r="X413" i="9"/>
  <c r="Y413" i="9"/>
  <c r="Z413" i="9"/>
  <c r="AA413" i="9"/>
  <c r="AB413" i="9"/>
  <c r="AC413" i="9"/>
  <c r="AD413" i="9"/>
  <c r="AE413" i="9"/>
  <c r="AF413" i="9"/>
  <c r="AG413" i="9"/>
  <c r="AH413" i="9"/>
  <c r="AI413" i="9"/>
  <c r="AJ413" i="9"/>
  <c r="AK413" i="9"/>
  <c r="AL413" i="9"/>
  <c r="AM413" i="9"/>
  <c r="AN413" i="9"/>
  <c r="AO413" i="9"/>
  <c r="AP413" i="9"/>
  <c r="AQ413" i="9"/>
  <c r="AR413" i="9"/>
  <c r="AS413" i="9"/>
  <c r="AT413" i="9"/>
  <c r="AU413" i="9"/>
  <c r="AV413" i="9"/>
  <c r="AW413" i="9"/>
  <c r="AX413" i="9"/>
  <c r="AY413" i="9"/>
  <c r="AZ413" i="9"/>
  <c r="BA413" i="9"/>
  <c r="BB413" i="9"/>
  <c r="BC413" i="9"/>
  <c r="BD413" i="9"/>
  <c r="BE413" i="9"/>
  <c r="BF413" i="9"/>
  <c r="BG413" i="9"/>
  <c r="BH413" i="9"/>
  <c r="BI413" i="9"/>
  <c r="BJ413" i="9"/>
  <c r="BK413" i="9"/>
  <c r="BL413" i="9"/>
  <c r="BM413" i="9"/>
  <c r="BN413" i="9"/>
  <c r="BO413" i="9"/>
  <c r="BP413" i="9"/>
  <c r="BQ413" i="9"/>
  <c r="BR413" i="9"/>
  <c r="BT413" i="9"/>
  <c r="BU413" i="9"/>
  <c r="BV413" i="9"/>
  <c r="BX413" i="9"/>
  <c r="BY413" i="9"/>
  <c r="BZ413" i="9"/>
  <c r="CA413" i="9"/>
  <c r="CB413" i="9"/>
  <c r="CC413" i="9"/>
  <c r="CD413" i="9"/>
  <c r="CE413" i="9"/>
  <c r="CF413" i="9"/>
  <c r="CG413" i="9"/>
  <c r="CH413" i="9"/>
  <c r="CI413" i="9"/>
  <c r="CJ413" i="9"/>
  <c r="A414" i="9"/>
  <c r="B414" i="9"/>
  <c r="C414" i="9"/>
  <c r="D414" i="9"/>
  <c r="E414" i="9"/>
  <c r="F414" i="9"/>
  <c r="G414" i="9"/>
  <c r="H414" i="9"/>
  <c r="I414" i="9"/>
  <c r="K414" i="9"/>
  <c r="O414" i="9"/>
  <c r="P414" i="9"/>
  <c r="Q414" i="9"/>
  <c r="R414" i="9"/>
  <c r="U414" i="9"/>
  <c r="V414" i="9"/>
  <c r="W414" i="9"/>
  <c r="X414" i="9"/>
  <c r="Y414" i="9"/>
  <c r="Z414" i="9"/>
  <c r="AA414" i="9"/>
  <c r="AB414" i="9"/>
  <c r="AC414" i="9"/>
  <c r="AD414" i="9"/>
  <c r="AE414" i="9"/>
  <c r="AF414" i="9"/>
  <c r="AG414" i="9"/>
  <c r="AH414" i="9"/>
  <c r="AI414" i="9"/>
  <c r="AJ414" i="9"/>
  <c r="AK414" i="9"/>
  <c r="AL414" i="9"/>
  <c r="AM414" i="9"/>
  <c r="AN414" i="9"/>
  <c r="AO414" i="9"/>
  <c r="AP414" i="9"/>
  <c r="AQ414" i="9"/>
  <c r="AR414" i="9"/>
  <c r="AS414" i="9"/>
  <c r="AT414" i="9"/>
  <c r="AU414" i="9"/>
  <c r="AV414" i="9"/>
  <c r="AW414" i="9"/>
  <c r="AX414" i="9"/>
  <c r="AY414" i="9"/>
  <c r="AZ414" i="9"/>
  <c r="BA414" i="9"/>
  <c r="BB414" i="9"/>
  <c r="BC414" i="9"/>
  <c r="BD414" i="9"/>
  <c r="BE414" i="9"/>
  <c r="BF414" i="9"/>
  <c r="BG414" i="9"/>
  <c r="BH414" i="9"/>
  <c r="BI414" i="9"/>
  <c r="BJ414" i="9"/>
  <c r="BK414" i="9"/>
  <c r="BL414" i="9"/>
  <c r="BM414" i="9"/>
  <c r="BN414" i="9"/>
  <c r="BO414" i="9"/>
  <c r="BP414" i="9"/>
  <c r="BQ414" i="9"/>
  <c r="BR414" i="9"/>
  <c r="BT414" i="9"/>
  <c r="BU414" i="9"/>
  <c r="BV414" i="9"/>
  <c r="BX414" i="9"/>
  <c r="BY414" i="9"/>
  <c r="BZ414" i="9"/>
  <c r="CA414" i="9"/>
  <c r="CB414" i="9"/>
  <c r="CC414" i="9"/>
  <c r="CD414" i="9"/>
  <c r="CE414" i="9"/>
  <c r="CF414" i="9"/>
  <c r="CG414" i="9"/>
  <c r="CH414" i="9"/>
  <c r="CI414" i="9"/>
  <c r="CJ414" i="9"/>
  <c r="A415" i="9"/>
  <c r="B415" i="9"/>
  <c r="C415" i="9"/>
  <c r="D415" i="9"/>
  <c r="E415" i="9"/>
  <c r="F415" i="9"/>
  <c r="G415" i="9"/>
  <c r="H415" i="9"/>
  <c r="I415" i="9"/>
  <c r="K415" i="9"/>
  <c r="O415" i="9"/>
  <c r="P415" i="9"/>
  <c r="Q415" i="9"/>
  <c r="R415" i="9"/>
  <c r="U415" i="9"/>
  <c r="V415" i="9"/>
  <c r="W415" i="9"/>
  <c r="X415" i="9"/>
  <c r="Y415" i="9"/>
  <c r="Z415" i="9"/>
  <c r="AA415" i="9"/>
  <c r="AB415" i="9"/>
  <c r="AC415" i="9"/>
  <c r="AD415" i="9"/>
  <c r="AE415" i="9"/>
  <c r="AF415" i="9"/>
  <c r="AG415" i="9"/>
  <c r="AH415" i="9"/>
  <c r="AI415" i="9"/>
  <c r="AJ415" i="9"/>
  <c r="AK415" i="9"/>
  <c r="AL415" i="9"/>
  <c r="AM415" i="9"/>
  <c r="AN415" i="9"/>
  <c r="AO415" i="9"/>
  <c r="AP415" i="9"/>
  <c r="AQ415" i="9"/>
  <c r="AR415" i="9"/>
  <c r="AS415" i="9"/>
  <c r="AT415" i="9"/>
  <c r="AU415" i="9"/>
  <c r="AV415" i="9"/>
  <c r="AW415" i="9"/>
  <c r="AX415" i="9"/>
  <c r="AY415" i="9"/>
  <c r="AZ415" i="9"/>
  <c r="BA415" i="9"/>
  <c r="BB415" i="9"/>
  <c r="BC415" i="9"/>
  <c r="BD415" i="9"/>
  <c r="BE415" i="9"/>
  <c r="BF415" i="9"/>
  <c r="BG415" i="9"/>
  <c r="BH415" i="9"/>
  <c r="BI415" i="9"/>
  <c r="BJ415" i="9"/>
  <c r="BK415" i="9"/>
  <c r="BL415" i="9"/>
  <c r="BM415" i="9"/>
  <c r="BN415" i="9"/>
  <c r="BO415" i="9"/>
  <c r="BP415" i="9"/>
  <c r="BQ415" i="9"/>
  <c r="BR415" i="9"/>
  <c r="BT415" i="9"/>
  <c r="BU415" i="9"/>
  <c r="BV415" i="9"/>
  <c r="BX415" i="9"/>
  <c r="BY415" i="9"/>
  <c r="BZ415" i="9"/>
  <c r="CA415" i="9"/>
  <c r="CB415" i="9"/>
  <c r="CC415" i="9"/>
  <c r="CD415" i="9"/>
  <c r="CE415" i="9"/>
  <c r="CF415" i="9"/>
  <c r="CG415" i="9"/>
  <c r="CH415" i="9"/>
  <c r="CI415" i="9"/>
  <c r="CJ415" i="9"/>
  <c r="A416" i="9"/>
  <c r="B416" i="9"/>
  <c r="C416" i="9"/>
  <c r="D416" i="9"/>
  <c r="E416" i="9"/>
  <c r="F416" i="9"/>
  <c r="G416" i="9"/>
  <c r="H416" i="9"/>
  <c r="I416" i="9"/>
  <c r="K416" i="9"/>
  <c r="O416" i="9"/>
  <c r="P416" i="9"/>
  <c r="Q416" i="9"/>
  <c r="R416" i="9"/>
  <c r="U416" i="9"/>
  <c r="V416" i="9"/>
  <c r="W416" i="9"/>
  <c r="X416" i="9"/>
  <c r="Y416" i="9"/>
  <c r="Z416" i="9"/>
  <c r="AA416" i="9"/>
  <c r="AB416" i="9"/>
  <c r="AC416" i="9"/>
  <c r="AD416" i="9"/>
  <c r="AE416" i="9"/>
  <c r="AF416" i="9"/>
  <c r="AG416" i="9"/>
  <c r="AH416" i="9"/>
  <c r="AI416" i="9"/>
  <c r="AJ416" i="9"/>
  <c r="AK416" i="9"/>
  <c r="AL416" i="9"/>
  <c r="AM416" i="9"/>
  <c r="AN416" i="9"/>
  <c r="AO416" i="9"/>
  <c r="AP416" i="9"/>
  <c r="AQ416" i="9"/>
  <c r="AR416" i="9"/>
  <c r="AS416" i="9"/>
  <c r="AT416" i="9"/>
  <c r="AU416" i="9"/>
  <c r="AV416" i="9"/>
  <c r="AW416" i="9"/>
  <c r="AX416" i="9"/>
  <c r="AY416" i="9"/>
  <c r="AZ416" i="9"/>
  <c r="BA416" i="9"/>
  <c r="BB416" i="9"/>
  <c r="BC416" i="9"/>
  <c r="BD416" i="9"/>
  <c r="BE416" i="9"/>
  <c r="BF416" i="9"/>
  <c r="BG416" i="9"/>
  <c r="BH416" i="9"/>
  <c r="BI416" i="9"/>
  <c r="BJ416" i="9"/>
  <c r="BK416" i="9"/>
  <c r="BL416" i="9"/>
  <c r="BM416" i="9"/>
  <c r="BN416" i="9"/>
  <c r="BO416" i="9"/>
  <c r="BP416" i="9"/>
  <c r="BQ416" i="9"/>
  <c r="BR416" i="9"/>
  <c r="BT416" i="9"/>
  <c r="BU416" i="9"/>
  <c r="BV416" i="9"/>
  <c r="BX416" i="9"/>
  <c r="BY416" i="9"/>
  <c r="BZ416" i="9"/>
  <c r="CA416" i="9"/>
  <c r="CB416" i="9"/>
  <c r="CC416" i="9"/>
  <c r="CD416" i="9"/>
  <c r="CE416" i="9"/>
  <c r="CF416" i="9"/>
  <c r="CG416" i="9"/>
  <c r="CH416" i="9"/>
  <c r="CI416" i="9"/>
  <c r="CJ416" i="9"/>
  <c r="A417" i="9"/>
  <c r="B417" i="9"/>
  <c r="C417" i="9"/>
  <c r="D417" i="9"/>
  <c r="E417" i="9"/>
  <c r="F417" i="9"/>
  <c r="G417" i="9"/>
  <c r="H417" i="9"/>
  <c r="I417" i="9"/>
  <c r="K417" i="9"/>
  <c r="O417" i="9"/>
  <c r="P417" i="9"/>
  <c r="Q417" i="9"/>
  <c r="R417" i="9"/>
  <c r="U417" i="9"/>
  <c r="V417" i="9"/>
  <c r="W417" i="9"/>
  <c r="X417" i="9"/>
  <c r="Y417" i="9"/>
  <c r="Z417" i="9"/>
  <c r="AA417" i="9"/>
  <c r="AB417" i="9"/>
  <c r="AC417" i="9"/>
  <c r="AD417" i="9"/>
  <c r="AE417" i="9"/>
  <c r="AF417" i="9"/>
  <c r="AG417" i="9"/>
  <c r="AH417" i="9"/>
  <c r="AI417" i="9"/>
  <c r="AJ417" i="9"/>
  <c r="AK417" i="9"/>
  <c r="AL417" i="9"/>
  <c r="AM417" i="9"/>
  <c r="AN417" i="9"/>
  <c r="AO417" i="9"/>
  <c r="AP417" i="9"/>
  <c r="AQ417" i="9"/>
  <c r="AR417" i="9"/>
  <c r="AS417" i="9"/>
  <c r="AT417" i="9"/>
  <c r="AU417" i="9"/>
  <c r="AV417" i="9"/>
  <c r="AW417" i="9"/>
  <c r="AX417" i="9"/>
  <c r="AY417" i="9"/>
  <c r="AZ417" i="9"/>
  <c r="BA417" i="9"/>
  <c r="BB417" i="9"/>
  <c r="BC417" i="9"/>
  <c r="BD417" i="9"/>
  <c r="BE417" i="9"/>
  <c r="BF417" i="9"/>
  <c r="BG417" i="9"/>
  <c r="BH417" i="9"/>
  <c r="BI417" i="9"/>
  <c r="BJ417" i="9"/>
  <c r="BK417" i="9"/>
  <c r="BL417" i="9"/>
  <c r="BM417" i="9"/>
  <c r="BN417" i="9"/>
  <c r="BO417" i="9"/>
  <c r="BP417" i="9"/>
  <c r="BQ417" i="9"/>
  <c r="BR417" i="9"/>
  <c r="BT417" i="9"/>
  <c r="BU417" i="9"/>
  <c r="BV417" i="9"/>
  <c r="BX417" i="9"/>
  <c r="BY417" i="9"/>
  <c r="BZ417" i="9"/>
  <c r="CA417" i="9"/>
  <c r="CB417" i="9"/>
  <c r="CC417" i="9"/>
  <c r="CD417" i="9"/>
  <c r="CE417" i="9"/>
  <c r="CF417" i="9"/>
  <c r="CG417" i="9"/>
  <c r="CH417" i="9"/>
  <c r="CI417" i="9"/>
  <c r="CJ417" i="9"/>
  <c r="A418" i="9"/>
  <c r="B418" i="9"/>
  <c r="C418" i="9"/>
  <c r="D418" i="9"/>
  <c r="E418" i="9"/>
  <c r="F418" i="9"/>
  <c r="G418" i="9"/>
  <c r="H418" i="9"/>
  <c r="I418" i="9"/>
  <c r="K418" i="9"/>
  <c r="O418" i="9"/>
  <c r="P418" i="9"/>
  <c r="Q418" i="9"/>
  <c r="R418" i="9"/>
  <c r="U418" i="9"/>
  <c r="V418" i="9"/>
  <c r="W418" i="9"/>
  <c r="X418" i="9"/>
  <c r="Y418" i="9"/>
  <c r="Z418" i="9"/>
  <c r="AA418" i="9"/>
  <c r="AB418" i="9"/>
  <c r="AC418" i="9"/>
  <c r="AD418" i="9"/>
  <c r="AE418" i="9"/>
  <c r="AF418" i="9"/>
  <c r="AG418" i="9"/>
  <c r="AH418" i="9"/>
  <c r="AI418" i="9"/>
  <c r="AJ418" i="9"/>
  <c r="AK418" i="9"/>
  <c r="AL418" i="9"/>
  <c r="AM418" i="9"/>
  <c r="AN418" i="9"/>
  <c r="AO418" i="9"/>
  <c r="AP418" i="9"/>
  <c r="AQ418" i="9"/>
  <c r="AR418" i="9"/>
  <c r="AS418" i="9"/>
  <c r="AT418" i="9"/>
  <c r="AU418" i="9"/>
  <c r="AV418" i="9"/>
  <c r="AW418" i="9"/>
  <c r="AX418" i="9"/>
  <c r="AY418" i="9"/>
  <c r="AZ418" i="9"/>
  <c r="BA418" i="9"/>
  <c r="BB418" i="9"/>
  <c r="BC418" i="9"/>
  <c r="BD418" i="9"/>
  <c r="BE418" i="9"/>
  <c r="BF418" i="9"/>
  <c r="BG418" i="9"/>
  <c r="BH418" i="9"/>
  <c r="BI418" i="9"/>
  <c r="BJ418" i="9"/>
  <c r="BK418" i="9"/>
  <c r="BL418" i="9"/>
  <c r="BM418" i="9"/>
  <c r="BN418" i="9"/>
  <c r="BO418" i="9"/>
  <c r="BP418" i="9"/>
  <c r="BQ418" i="9"/>
  <c r="BR418" i="9"/>
  <c r="BT418" i="9"/>
  <c r="BU418" i="9"/>
  <c r="BV418" i="9"/>
  <c r="BX418" i="9"/>
  <c r="BY418" i="9"/>
  <c r="BZ418" i="9"/>
  <c r="CA418" i="9"/>
  <c r="CB418" i="9"/>
  <c r="CC418" i="9"/>
  <c r="CD418" i="9"/>
  <c r="CE418" i="9"/>
  <c r="CF418" i="9"/>
  <c r="CG418" i="9"/>
  <c r="CH418" i="9"/>
  <c r="CI418" i="9"/>
  <c r="CJ418" i="9"/>
  <c r="A419" i="9"/>
  <c r="B419" i="9"/>
  <c r="C419" i="9"/>
  <c r="D419" i="9"/>
  <c r="E419" i="9"/>
  <c r="F419" i="9"/>
  <c r="G419" i="9"/>
  <c r="H419" i="9"/>
  <c r="I419" i="9"/>
  <c r="K419" i="9"/>
  <c r="O419" i="9"/>
  <c r="P419" i="9"/>
  <c r="Q419" i="9"/>
  <c r="R419" i="9"/>
  <c r="U419" i="9"/>
  <c r="V419" i="9"/>
  <c r="W419" i="9"/>
  <c r="X419" i="9"/>
  <c r="Y419" i="9"/>
  <c r="Z419" i="9"/>
  <c r="AA419" i="9"/>
  <c r="AB419" i="9"/>
  <c r="AC419" i="9"/>
  <c r="AD419" i="9"/>
  <c r="AE419" i="9"/>
  <c r="AF419" i="9"/>
  <c r="AG419" i="9"/>
  <c r="AH419" i="9"/>
  <c r="AI419" i="9"/>
  <c r="AJ419" i="9"/>
  <c r="AK419" i="9"/>
  <c r="AL419" i="9"/>
  <c r="AM419" i="9"/>
  <c r="AN419" i="9"/>
  <c r="AO419" i="9"/>
  <c r="AP419" i="9"/>
  <c r="AQ419" i="9"/>
  <c r="AR419" i="9"/>
  <c r="AS419" i="9"/>
  <c r="AT419" i="9"/>
  <c r="AU419" i="9"/>
  <c r="AV419" i="9"/>
  <c r="AW419" i="9"/>
  <c r="AX419" i="9"/>
  <c r="AY419" i="9"/>
  <c r="AZ419" i="9"/>
  <c r="BA419" i="9"/>
  <c r="BB419" i="9"/>
  <c r="BC419" i="9"/>
  <c r="BD419" i="9"/>
  <c r="BE419" i="9"/>
  <c r="BF419" i="9"/>
  <c r="BG419" i="9"/>
  <c r="BH419" i="9"/>
  <c r="BI419" i="9"/>
  <c r="BJ419" i="9"/>
  <c r="BK419" i="9"/>
  <c r="BL419" i="9"/>
  <c r="BM419" i="9"/>
  <c r="BN419" i="9"/>
  <c r="BO419" i="9"/>
  <c r="BP419" i="9"/>
  <c r="BQ419" i="9"/>
  <c r="BR419" i="9"/>
  <c r="BT419" i="9"/>
  <c r="BU419" i="9"/>
  <c r="BV419" i="9"/>
  <c r="BX419" i="9"/>
  <c r="BY419" i="9"/>
  <c r="BZ419" i="9"/>
  <c r="CA419" i="9"/>
  <c r="CB419" i="9"/>
  <c r="CC419" i="9"/>
  <c r="CD419" i="9"/>
  <c r="CE419" i="9"/>
  <c r="CF419" i="9"/>
  <c r="CG419" i="9"/>
  <c r="CH419" i="9"/>
  <c r="CI419" i="9"/>
  <c r="CJ419" i="9"/>
  <c r="A420" i="9"/>
  <c r="B420" i="9"/>
  <c r="C420" i="9"/>
  <c r="D420" i="9"/>
  <c r="E420" i="9"/>
  <c r="F420" i="9"/>
  <c r="G420" i="9"/>
  <c r="H420" i="9"/>
  <c r="I420" i="9"/>
  <c r="K420" i="9"/>
  <c r="O420" i="9"/>
  <c r="P420" i="9"/>
  <c r="Q420" i="9"/>
  <c r="R420" i="9"/>
  <c r="U420" i="9"/>
  <c r="V420" i="9"/>
  <c r="W420" i="9"/>
  <c r="X420" i="9"/>
  <c r="Y420" i="9"/>
  <c r="Z420" i="9"/>
  <c r="AA420" i="9"/>
  <c r="AB420" i="9"/>
  <c r="AC420" i="9"/>
  <c r="AD420" i="9"/>
  <c r="AE420" i="9"/>
  <c r="AF420" i="9"/>
  <c r="AG420" i="9"/>
  <c r="AH420" i="9"/>
  <c r="AI420" i="9"/>
  <c r="AJ420" i="9"/>
  <c r="AK420" i="9"/>
  <c r="AL420" i="9"/>
  <c r="AM420" i="9"/>
  <c r="AN420" i="9"/>
  <c r="AO420" i="9"/>
  <c r="AP420" i="9"/>
  <c r="AQ420" i="9"/>
  <c r="AR420" i="9"/>
  <c r="AS420" i="9"/>
  <c r="AT420" i="9"/>
  <c r="AU420" i="9"/>
  <c r="AV420" i="9"/>
  <c r="AW420" i="9"/>
  <c r="AX420" i="9"/>
  <c r="AY420" i="9"/>
  <c r="AZ420" i="9"/>
  <c r="BA420" i="9"/>
  <c r="BB420" i="9"/>
  <c r="BC420" i="9"/>
  <c r="BD420" i="9"/>
  <c r="BE420" i="9"/>
  <c r="BF420" i="9"/>
  <c r="BG420" i="9"/>
  <c r="BH420" i="9"/>
  <c r="BI420" i="9"/>
  <c r="BJ420" i="9"/>
  <c r="BK420" i="9"/>
  <c r="BL420" i="9"/>
  <c r="BM420" i="9"/>
  <c r="BN420" i="9"/>
  <c r="BO420" i="9"/>
  <c r="BP420" i="9"/>
  <c r="BQ420" i="9"/>
  <c r="BR420" i="9"/>
  <c r="BT420" i="9"/>
  <c r="BU420" i="9"/>
  <c r="BV420" i="9"/>
  <c r="BX420" i="9"/>
  <c r="BY420" i="9"/>
  <c r="BZ420" i="9"/>
  <c r="CA420" i="9"/>
  <c r="CB420" i="9"/>
  <c r="CC420" i="9"/>
  <c r="CD420" i="9"/>
  <c r="CE420" i="9"/>
  <c r="CF420" i="9"/>
  <c r="CG420" i="9"/>
  <c r="CH420" i="9"/>
  <c r="CI420" i="9"/>
  <c r="CJ420" i="9"/>
  <c r="A421" i="9"/>
  <c r="B421" i="9"/>
  <c r="C421" i="9"/>
  <c r="D421" i="9"/>
  <c r="E421" i="9"/>
  <c r="F421" i="9"/>
  <c r="G421" i="9"/>
  <c r="H421" i="9"/>
  <c r="I421" i="9"/>
  <c r="K421" i="9"/>
  <c r="O421" i="9"/>
  <c r="P421" i="9"/>
  <c r="Q421" i="9"/>
  <c r="R421" i="9"/>
  <c r="U421" i="9"/>
  <c r="V421" i="9"/>
  <c r="W421" i="9"/>
  <c r="X421" i="9"/>
  <c r="Y421" i="9"/>
  <c r="Z421" i="9"/>
  <c r="AA421" i="9"/>
  <c r="AB421" i="9"/>
  <c r="AC421" i="9"/>
  <c r="AD421" i="9"/>
  <c r="AE421" i="9"/>
  <c r="AF421" i="9"/>
  <c r="AG421" i="9"/>
  <c r="AH421" i="9"/>
  <c r="AI421" i="9"/>
  <c r="AJ421" i="9"/>
  <c r="AK421" i="9"/>
  <c r="AL421" i="9"/>
  <c r="AM421" i="9"/>
  <c r="AN421" i="9"/>
  <c r="AO421" i="9"/>
  <c r="AP421" i="9"/>
  <c r="AQ421" i="9"/>
  <c r="AR421" i="9"/>
  <c r="AS421" i="9"/>
  <c r="AT421" i="9"/>
  <c r="AU421" i="9"/>
  <c r="AV421" i="9"/>
  <c r="AW421" i="9"/>
  <c r="AX421" i="9"/>
  <c r="AY421" i="9"/>
  <c r="AZ421" i="9"/>
  <c r="BA421" i="9"/>
  <c r="BB421" i="9"/>
  <c r="BC421" i="9"/>
  <c r="BD421" i="9"/>
  <c r="BE421" i="9"/>
  <c r="BF421" i="9"/>
  <c r="BG421" i="9"/>
  <c r="BH421" i="9"/>
  <c r="BI421" i="9"/>
  <c r="BJ421" i="9"/>
  <c r="BK421" i="9"/>
  <c r="BL421" i="9"/>
  <c r="BM421" i="9"/>
  <c r="BN421" i="9"/>
  <c r="BO421" i="9"/>
  <c r="BP421" i="9"/>
  <c r="BQ421" i="9"/>
  <c r="BR421" i="9"/>
  <c r="BT421" i="9"/>
  <c r="BU421" i="9"/>
  <c r="BV421" i="9"/>
  <c r="BX421" i="9"/>
  <c r="BY421" i="9"/>
  <c r="BZ421" i="9"/>
  <c r="CA421" i="9"/>
  <c r="CB421" i="9"/>
  <c r="CC421" i="9"/>
  <c r="CD421" i="9"/>
  <c r="CE421" i="9"/>
  <c r="CF421" i="9"/>
  <c r="CG421" i="9"/>
  <c r="CH421" i="9"/>
  <c r="CI421" i="9"/>
  <c r="CJ421" i="9"/>
  <c r="A422" i="9"/>
  <c r="B422" i="9"/>
  <c r="C422" i="9"/>
  <c r="D422" i="9"/>
  <c r="E422" i="9"/>
  <c r="F422" i="9"/>
  <c r="G422" i="9"/>
  <c r="H422" i="9"/>
  <c r="I422" i="9"/>
  <c r="K422" i="9"/>
  <c r="O422" i="9"/>
  <c r="P422" i="9"/>
  <c r="Q422" i="9"/>
  <c r="R422" i="9"/>
  <c r="U422" i="9"/>
  <c r="V422" i="9"/>
  <c r="W422" i="9"/>
  <c r="X422" i="9"/>
  <c r="Y422" i="9"/>
  <c r="Z422" i="9"/>
  <c r="AA422" i="9"/>
  <c r="AB422" i="9"/>
  <c r="AC422" i="9"/>
  <c r="AD422" i="9"/>
  <c r="AE422" i="9"/>
  <c r="AF422" i="9"/>
  <c r="AG422" i="9"/>
  <c r="AH422" i="9"/>
  <c r="AI422" i="9"/>
  <c r="AJ422" i="9"/>
  <c r="AK422" i="9"/>
  <c r="AL422" i="9"/>
  <c r="AM422" i="9"/>
  <c r="AN422" i="9"/>
  <c r="AO422" i="9"/>
  <c r="AP422" i="9"/>
  <c r="AQ422" i="9"/>
  <c r="AR422" i="9"/>
  <c r="AS422" i="9"/>
  <c r="AT422" i="9"/>
  <c r="AU422" i="9"/>
  <c r="AV422" i="9"/>
  <c r="AW422" i="9"/>
  <c r="AX422" i="9"/>
  <c r="AY422" i="9"/>
  <c r="AZ422" i="9"/>
  <c r="BA422" i="9"/>
  <c r="BB422" i="9"/>
  <c r="BC422" i="9"/>
  <c r="BD422" i="9"/>
  <c r="BE422" i="9"/>
  <c r="BF422" i="9"/>
  <c r="BG422" i="9"/>
  <c r="BH422" i="9"/>
  <c r="BI422" i="9"/>
  <c r="BJ422" i="9"/>
  <c r="BK422" i="9"/>
  <c r="BL422" i="9"/>
  <c r="BM422" i="9"/>
  <c r="BN422" i="9"/>
  <c r="BO422" i="9"/>
  <c r="BP422" i="9"/>
  <c r="BQ422" i="9"/>
  <c r="BR422" i="9"/>
  <c r="BT422" i="9"/>
  <c r="BU422" i="9"/>
  <c r="BV422" i="9"/>
  <c r="BX422" i="9"/>
  <c r="BY422" i="9"/>
  <c r="BZ422" i="9"/>
  <c r="CA422" i="9"/>
  <c r="CB422" i="9"/>
  <c r="CC422" i="9"/>
  <c r="CD422" i="9"/>
  <c r="CE422" i="9"/>
  <c r="CF422" i="9"/>
  <c r="CG422" i="9"/>
  <c r="CH422" i="9"/>
  <c r="CI422" i="9"/>
  <c r="CJ422" i="9"/>
  <c r="A423" i="9"/>
  <c r="B423" i="9"/>
  <c r="C423" i="9"/>
  <c r="D423" i="9"/>
  <c r="E423" i="9"/>
  <c r="F423" i="9"/>
  <c r="G423" i="9"/>
  <c r="H423" i="9"/>
  <c r="I423" i="9"/>
  <c r="K423" i="9"/>
  <c r="O423" i="9"/>
  <c r="P423" i="9"/>
  <c r="Q423" i="9"/>
  <c r="R423" i="9"/>
  <c r="U423" i="9"/>
  <c r="V423" i="9"/>
  <c r="W423" i="9"/>
  <c r="X423" i="9"/>
  <c r="Y423" i="9"/>
  <c r="Z423" i="9"/>
  <c r="AA423" i="9"/>
  <c r="AB423" i="9"/>
  <c r="AC423" i="9"/>
  <c r="AD423" i="9"/>
  <c r="AE423" i="9"/>
  <c r="AF423" i="9"/>
  <c r="AG423" i="9"/>
  <c r="AH423" i="9"/>
  <c r="AI423" i="9"/>
  <c r="AJ423" i="9"/>
  <c r="AK423" i="9"/>
  <c r="AL423" i="9"/>
  <c r="AM423" i="9"/>
  <c r="AN423" i="9"/>
  <c r="AO423" i="9"/>
  <c r="AP423" i="9"/>
  <c r="AQ423" i="9"/>
  <c r="AR423" i="9"/>
  <c r="AS423" i="9"/>
  <c r="AT423" i="9"/>
  <c r="AU423" i="9"/>
  <c r="AV423" i="9"/>
  <c r="AW423" i="9"/>
  <c r="AX423" i="9"/>
  <c r="AY423" i="9"/>
  <c r="AZ423" i="9"/>
  <c r="BA423" i="9"/>
  <c r="BB423" i="9"/>
  <c r="BC423" i="9"/>
  <c r="BD423" i="9"/>
  <c r="BE423" i="9"/>
  <c r="BF423" i="9"/>
  <c r="BG423" i="9"/>
  <c r="BH423" i="9"/>
  <c r="BI423" i="9"/>
  <c r="BJ423" i="9"/>
  <c r="BK423" i="9"/>
  <c r="BL423" i="9"/>
  <c r="BM423" i="9"/>
  <c r="BN423" i="9"/>
  <c r="BO423" i="9"/>
  <c r="BP423" i="9"/>
  <c r="BQ423" i="9"/>
  <c r="BR423" i="9"/>
  <c r="BT423" i="9"/>
  <c r="BU423" i="9"/>
  <c r="BV423" i="9"/>
  <c r="BX423" i="9"/>
  <c r="BY423" i="9"/>
  <c r="BZ423" i="9"/>
  <c r="CA423" i="9"/>
  <c r="CB423" i="9"/>
  <c r="CC423" i="9"/>
  <c r="CD423" i="9"/>
  <c r="CE423" i="9"/>
  <c r="CF423" i="9"/>
  <c r="CG423" i="9"/>
  <c r="CH423" i="9"/>
  <c r="CI423" i="9"/>
  <c r="CJ423" i="9"/>
  <c r="A424" i="9"/>
  <c r="B424" i="9"/>
  <c r="C424" i="9"/>
  <c r="D424" i="9"/>
  <c r="E424" i="9"/>
  <c r="F424" i="9"/>
  <c r="G424" i="9"/>
  <c r="H424" i="9"/>
  <c r="I424" i="9"/>
  <c r="K424" i="9"/>
  <c r="O424" i="9"/>
  <c r="P424" i="9"/>
  <c r="Q424" i="9"/>
  <c r="R424" i="9"/>
  <c r="U424" i="9"/>
  <c r="V424" i="9"/>
  <c r="W424" i="9"/>
  <c r="X424" i="9"/>
  <c r="Y424" i="9"/>
  <c r="Z424" i="9"/>
  <c r="AA424" i="9"/>
  <c r="AB424" i="9"/>
  <c r="AC424" i="9"/>
  <c r="AD424" i="9"/>
  <c r="AE424" i="9"/>
  <c r="AF424" i="9"/>
  <c r="AG424" i="9"/>
  <c r="AH424" i="9"/>
  <c r="AI424" i="9"/>
  <c r="AJ424" i="9"/>
  <c r="AK424" i="9"/>
  <c r="AL424" i="9"/>
  <c r="AM424" i="9"/>
  <c r="AN424" i="9"/>
  <c r="AO424" i="9"/>
  <c r="AP424" i="9"/>
  <c r="AQ424" i="9"/>
  <c r="AR424" i="9"/>
  <c r="AS424" i="9"/>
  <c r="AT424" i="9"/>
  <c r="AU424" i="9"/>
  <c r="AV424" i="9"/>
  <c r="AW424" i="9"/>
  <c r="AX424" i="9"/>
  <c r="AY424" i="9"/>
  <c r="AZ424" i="9"/>
  <c r="BA424" i="9"/>
  <c r="BB424" i="9"/>
  <c r="BC424" i="9"/>
  <c r="BD424" i="9"/>
  <c r="BE424" i="9"/>
  <c r="BF424" i="9"/>
  <c r="BG424" i="9"/>
  <c r="BH424" i="9"/>
  <c r="BI424" i="9"/>
  <c r="BJ424" i="9"/>
  <c r="BK424" i="9"/>
  <c r="BL424" i="9"/>
  <c r="BM424" i="9"/>
  <c r="BN424" i="9"/>
  <c r="BO424" i="9"/>
  <c r="BP424" i="9"/>
  <c r="BQ424" i="9"/>
  <c r="BR424" i="9"/>
  <c r="BT424" i="9"/>
  <c r="BU424" i="9"/>
  <c r="BV424" i="9"/>
  <c r="BX424" i="9"/>
  <c r="BY424" i="9"/>
  <c r="BZ424" i="9"/>
  <c r="CA424" i="9"/>
  <c r="CB424" i="9"/>
  <c r="CC424" i="9"/>
  <c r="CD424" i="9"/>
  <c r="CE424" i="9"/>
  <c r="CF424" i="9"/>
  <c r="CG424" i="9"/>
  <c r="CH424" i="9"/>
  <c r="CI424" i="9"/>
  <c r="CJ424" i="9"/>
  <c r="A425" i="9"/>
  <c r="B425" i="9"/>
  <c r="C425" i="9"/>
  <c r="D425" i="9"/>
  <c r="E425" i="9"/>
  <c r="F425" i="9"/>
  <c r="G425" i="9"/>
  <c r="H425" i="9"/>
  <c r="I425" i="9"/>
  <c r="K425" i="9"/>
  <c r="O425" i="9"/>
  <c r="P425" i="9"/>
  <c r="Q425" i="9"/>
  <c r="R425" i="9"/>
  <c r="U425" i="9"/>
  <c r="V425" i="9"/>
  <c r="W425" i="9"/>
  <c r="X425" i="9"/>
  <c r="Y425" i="9"/>
  <c r="Z425" i="9"/>
  <c r="AA425" i="9"/>
  <c r="AB425" i="9"/>
  <c r="AC425" i="9"/>
  <c r="AD425" i="9"/>
  <c r="AE425" i="9"/>
  <c r="AF425" i="9"/>
  <c r="AG425" i="9"/>
  <c r="AH425" i="9"/>
  <c r="AI425" i="9"/>
  <c r="AJ425" i="9"/>
  <c r="AK425" i="9"/>
  <c r="AL425" i="9"/>
  <c r="AM425" i="9"/>
  <c r="AN425" i="9"/>
  <c r="AO425" i="9"/>
  <c r="AP425" i="9"/>
  <c r="AQ425" i="9"/>
  <c r="AR425" i="9"/>
  <c r="AS425" i="9"/>
  <c r="AT425" i="9"/>
  <c r="AU425" i="9"/>
  <c r="AV425" i="9"/>
  <c r="AW425" i="9"/>
  <c r="AX425" i="9"/>
  <c r="AY425" i="9"/>
  <c r="AZ425" i="9"/>
  <c r="BA425" i="9"/>
  <c r="BB425" i="9"/>
  <c r="BC425" i="9"/>
  <c r="BD425" i="9"/>
  <c r="BE425" i="9"/>
  <c r="BF425" i="9"/>
  <c r="BG425" i="9"/>
  <c r="BH425" i="9"/>
  <c r="BI425" i="9"/>
  <c r="BJ425" i="9"/>
  <c r="BK425" i="9"/>
  <c r="BL425" i="9"/>
  <c r="BM425" i="9"/>
  <c r="BN425" i="9"/>
  <c r="BO425" i="9"/>
  <c r="BP425" i="9"/>
  <c r="BQ425" i="9"/>
  <c r="BR425" i="9"/>
  <c r="BT425" i="9"/>
  <c r="BU425" i="9"/>
  <c r="BV425" i="9"/>
  <c r="BX425" i="9"/>
  <c r="BY425" i="9"/>
  <c r="BZ425" i="9"/>
  <c r="CA425" i="9"/>
  <c r="CB425" i="9"/>
  <c r="CC425" i="9"/>
  <c r="CD425" i="9"/>
  <c r="CE425" i="9"/>
  <c r="CF425" i="9"/>
  <c r="CG425" i="9"/>
  <c r="CH425" i="9"/>
  <c r="CI425" i="9"/>
  <c r="CJ425" i="9"/>
  <c r="A426" i="9"/>
  <c r="B426" i="9"/>
  <c r="C426" i="9"/>
  <c r="D426" i="9"/>
  <c r="E426" i="9"/>
  <c r="F426" i="9"/>
  <c r="G426" i="9"/>
  <c r="H426" i="9"/>
  <c r="I426" i="9"/>
  <c r="K426" i="9"/>
  <c r="O426" i="9"/>
  <c r="P426" i="9"/>
  <c r="Q426" i="9"/>
  <c r="R426" i="9"/>
  <c r="U426" i="9"/>
  <c r="V426" i="9"/>
  <c r="W426" i="9"/>
  <c r="X426" i="9"/>
  <c r="Y426" i="9"/>
  <c r="Z426" i="9"/>
  <c r="AA426" i="9"/>
  <c r="AB426" i="9"/>
  <c r="AC426" i="9"/>
  <c r="AD426" i="9"/>
  <c r="AE426" i="9"/>
  <c r="AF426" i="9"/>
  <c r="AG426" i="9"/>
  <c r="AH426" i="9"/>
  <c r="AI426" i="9"/>
  <c r="AJ426" i="9"/>
  <c r="AK426" i="9"/>
  <c r="AL426" i="9"/>
  <c r="AM426" i="9"/>
  <c r="AN426" i="9"/>
  <c r="AO426" i="9"/>
  <c r="AP426" i="9"/>
  <c r="AQ426" i="9"/>
  <c r="AR426" i="9"/>
  <c r="AS426" i="9"/>
  <c r="AT426" i="9"/>
  <c r="AU426" i="9"/>
  <c r="AV426" i="9"/>
  <c r="AW426" i="9"/>
  <c r="AX426" i="9"/>
  <c r="AY426" i="9"/>
  <c r="AZ426" i="9"/>
  <c r="BA426" i="9"/>
  <c r="BB426" i="9"/>
  <c r="BC426" i="9"/>
  <c r="BD426" i="9"/>
  <c r="BE426" i="9"/>
  <c r="BF426" i="9"/>
  <c r="BG426" i="9"/>
  <c r="BH426" i="9"/>
  <c r="BI426" i="9"/>
  <c r="BJ426" i="9"/>
  <c r="BK426" i="9"/>
  <c r="BL426" i="9"/>
  <c r="BM426" i="9"/>
  <c r="BN426" i="9"/>
  <c r="BO426" i="9"/>
  <c r="BP426" i="9"/>
  <c r="BQ426" i="9"/>
  <c r="BR426" i="9"/>
  <c r="BT426" i="9"/>
  <c r="BU426" i="9"/>
  <c r="BV426" i="9"/>
  <c r="BX426" i="9"/>
  <c r="BY426" i="9"/>
  <c r="BZ426" i="9"/>
  <c r="CA426" i="9"/>
  <c r="CB426" i="9"/>
  <c r="CC426" i="9"/>
  <c r="CD426" i="9"/>
  <c r="CE426" i="9"/>
  <c r="CF426" i="9"/>
  <c r="CG426" i="9"/>
  <c r="CH426" i="9"/>
  <c r="CI426" i="9"/>
  <c r="CJ426" i="9"/>
  <c r="A427" i="9"/>
  <c r="B427" i="9"/>
  <c r="C427" i="9"/>
  <c r="D427" i="9"/>
  <c r="E427" i="9"/>
  <c r="F427" i="9"/>
  <c r="G427" i="9"/>
  <c r="H427" i="9"/>
  <c r="I427" i="9"/>
  <c r="K427" i="9"/>
  <c r="O427" i="9"/>
  <c r="P427" i="9"/>
  <c r="Q427" i="9"/>
  <c r="R427" i="9"/>
  <c r="U427" i="9"/>
  <c r="V427" i="9"/>
  <c r="W427" i="9"/>
  <c r="X427" i="9"/>
  <c r="Y427" i="9"/>
  <c r="Z427" i="9"/>
  <c r="AA427" i="9"/>
  <c r="AB427" i="9"/>
  <c r="AC427" i="9"/>
  <c r="AD427" i="9"/>
  <c r="AE427" i="9"/>
  <c r="AF427" i="9"/>
  <c r="AG427" i="9"/>
  <c r="AH427" i="9"/>
  <c r="AI427" i="9"/>
  <c r="AJ427" i="9"/>
  <c r="AK427" i="9"/>
  <c r="AL427" i="9"/>
  <c r="AM427" i="9"/>
  <c r="AN427" i="9"/>
  <c r="AO427" i="9"/>
  <c r="AP427" i="9"/>
  <c r="AQ427" i="9"/>
  <c r="AR427" i="9"/>
  <c r="AS427" i="9"/>
  <c r="AT427" i="9"/>
  <c r="AU427" i="9"/>
  <c r="AV427" i="9"/>
  <c r="AW427" i="9"/>
  <c r="AX427" i="9"/>
  <c r="AY427" i="9"/>
  <c r="AZ427" i="9"/>
  <c r="BA427" i="9"/>
  <c r="BB427" i="9"/>
  <c r="BC427" i="9"/>
  <c r="BD427" i="9"/>
  <c r="BE427" i="9"/>
  <c r="BF427" i="9"/>
  <c r="BG427" i="9"/>
  <c r="BH427" i="9"/>
  <c r="BI427" i="9"/>
  <c r="BJ427" i="9"/>
  <c r="BK427" i="9"/>
  <c r="BL427" i="9"/>
  <c r="BM427" i="9"/>
  <c r="BN427" i="9"/>
  <c r="BO427" i="9"/>
  <c r="BP427" i="9"/>
  <c r="BQ427" i="9"/>
  <c r="BR427" i="9"/>
  <c r="BT427" i="9"/>
  <c r="BU427" i="9"/>
  <c r="BV427" i="9"/>
  <c r="BX427" i="9"/>
  <c r="BY427" i="9"/>
  <c r="BZ427" i="9"/>
  <c r="CA427" i="9"/>
  <c r="CB427" i="9"/>
  <c r="CC427" i="9"/>
  <c r="CD427" i="9"/>
  <c r="CE427" i="9"/>
  <c r="CF427" i="9"/>
  <c r="CG427" i="9"/>
  <c r="CH427" i="9"/>
  <c r="CI427" i="9"/>
  <c r="CJ427" i="9"/>
  <c r="A428" i="9"/>
  <c r="B428" i="9"/>
  <c r="C428" i="9"/>
  <c r="D428" i="9"/>
  <c r="E428" i="9"/>
  <c r="F428" i="9"/>
  <c r="G428" i="9"/>
  <c r="H428" i="9"/>
  <c r="I428" i="9"/>
  <c r="K428" i="9"/>
  <c r="O428" i="9"/>
  <c r="P428" i="9"/>
  <c r="Q428" i="9"/>
  <c r="R428" i="9"/>
  <c r="U428" i="9"/>
  <c r="V428" i="9"/>
  <c r="W428" i="9"/>
  <c r="X428" i="9"/>
  <c r="Y428" i="9"/>
  <c r="Z428" i="9"/>
  <c r="AA428" i="9"/>
  <c r="AB428" i="9"/>
  <c r="AC428" i="9"/>
  <c r="AD428" i="9"/>
  <c r="AE428" i="9"/>
  <c r="AF428" i="9"/>
  <c r="AG428" i="9"/>
  <c r="AH428" i="9"/>
  <c r="AI428" i="9"/>
  <c r="AJ428" i="9"/>
  <c r="AK428" i="9"/>
  <c r="AL428" i="9"/>
  <c r="AM428" i="9"/>
  <c r="AN428" i="9"/>
  <c r="AO428" i="9"/>
  <c r="AP428" i="9"/>
  <c r="AQ428" i="9"/>
  <c r="AR428" i="9"/>
  <c r="AS428" i="9"/>
  <c r="AT428" i="9"/>
  <c r="AU428" i="9"/>
  <c r="AV428" i="9"/>
  <c r="AW428" i="9"/>
  <c r="AX428" i="9"/>
  <c r="AY428" i="9"/>
  <c r="AZ428" i="9"/>
  <c r="BA428" i="9"/>
  <c r="BB428" i="9"/>
  <c r="BC428" i="9"/>
  <c r="BD428" i="9"/>
  <c r="BE428" i="9"/>
  <c r="BF428" i="9"/>
  <c r="BG428" i="9"/>
  <c r="BH428" i="9"/>
  <c r="BI428" i="9"/>
  <c r="BJ428" i="9"/>
  <c r="BK428" i="9"/>
  <c r="BL428" i="9"/>
  <c r="BM428" i="9"/>
  <c r="BN428" i="9"/>
  <c r="BO428" i="9"/>
  <c r="BP428" i="9"/>
  <c r="BQ428" i="9"/>
  <c r="BR428" i="9"/>
  <c r="BT428" i="9"/>
  <c r="BU428" i="9"/>
  <c r="BV428" i="9"/>
  <c r="BX428" i="9"/>
  <c r="BY428" i="9"/>
  <c r="BZ428" i="9"/>
  <c r="CA428" i="9"/>
  <c r="CB428" i="9"/>
  <c r="CC428" i="9"/>
  <c r="CD428" i="9"/>
  <c r="CE428" i="9"/>
  <c r="CF428" i="9"/>
  <c r="CG428" i="9"/>
  <c r="CH428" i="9"/>
  <c r="CI428" i="9"/>
  <c r="CJ428" i="9"/>
  <c r="A429" i="9"/>
  <c r="B429" i="9"/>
  <c r="C429" i="9"/>
  <c r="D429" i="9"/>
  <c r="E429" i="9"/>
  <c r="F429" i="9"/>
  <c r="G429" i="9"/>
  <c r="H429" i="9"/>
  <c r="I429" i="9"/>
  <c r="K429" i="9"/>
  <c r="O429" i="9"/>
  <c r="P429" i="9"/>
  <c r="Q429" i="9"/>
  <c r="R429" i="9"/>
  <c r="U429" i="9"/>
  <c r="V429" i="9"/>
  <c r="W429" i="9"/>
  <c r="X429" i="9"/>
  <c r="Y429" i="9"/>
  <c r="Z429" i="9"/>
  <c r="AA429" i="9"/>
  <c r="AB429" i="9"/>
  <c r="AC429" i="9"/>
  <c r="AD429" i="9"/>
  <c r="AE429" i="9"/>
  <c r="AF429" i="9"/>
  <c r="AG429" i="9"/>
  <c r="AH429" i="9"/>
  <c r="AI429" i="9"/>
  <c r="AJ429" i="9"/>
  <c r="AK429" i="9"/>
  <c r="AL429" i="9"/>
  <c r="AM429" i="9"/>
  <c r="AN429" i="9"/>
  <c r="AO429" i="9"/>
  <c r="AP429" i="9"/>
  <c r="AQ429" i="9"/>
  <c r="AR429" i="9"/>
  <c r="AS429" i="9"/>
  <c r="AT429" i="9"/>
  <c r="AU429" i="9"/>
  <c r="AV429" i="9"/>
  <c r="AW429" i="9"/>
  <c r="AX429" i="9"/>
  <c r="AY429" i="9"/>
  <c r="AZ429" i="9"/>
  <c r="BA429" i="9"/>
  <c r="BB429" i="9"/>
  <c r="BC429" i="9"/>
  <c r="BD429" i="9"/>
  <c r="BE429" i="9"/>
  <c r="BF429" i="9"/>
  <c r="BG429" i="9"/>
  <c r="BH429" i="9"/>
  <c r="BI429" i="9"/>
  <c r="BJ429" i="9"/>
  <c r="BK429" i="9"/>
  <c r="BL429" i="9"/>
  <c r="BM429" i="9"/>
  <c r="BN429" i="9"/>
  <c r="BO429" i="9"/>
  <c r="BP429" i="9"/>
  <c r="BQ429" i="9"/>
  <c r="BR429" i="9"/>
  <c r="BT429" i="9"/>
  <c r="BU429" i="9"/>
  <c r="BV429" i="9"/>
  <c r="BX429" i="9"/>
  <c r="BY429" i="9"/>
  <c r="BZ429" i="9"/>
  <c r="CA429" i="9"/>
  <c r="CB429" i="9"/>
  <c r="CC429" i="9"/>
  <c r="CD429" i="9"/>
  <c r="CE429" i="9"/>
  <c r="CF429" i="9"/>
  <c r="CG429" i="9"/>
  <c r="CH429" i="9"/>
  <c r="CI429" i="9"/>
  <c r="CJ429" i="9"/>
  <c r="A430" i="9"/>
  <c r="B430" i="9"/>
  <c r="C430" i="9"/>
  <c r="D430" i="9"/>
  <c r="E430" i="9"/>
  <c r="F430" i="9"/>
  <c r="G430" i="9"/>
  <c r="H430" i="9"/>
  <c r="I430" i="9"/>
  <c r="K430" i="9"/>
  <c r="O430" i="9"/>
  <c r="P430" i="9"/>
  <c r="Q430" i="9"/>
  <c r="R430" i="9"/>
  <c r="U430" i="9"/>
  <c r="V430" i="9"/>
  <c r="W430" i="9"/>
  <c r="X430" i="9"/>
  <c r="Y430" i="9"/>
  <c r="Z430" i="9"/>
  <c r="AA430" i="9"/>
  <c r="AB430" i="9"/>
  <c r="AC430" i="9"/>
  <c r="AD430" i="9"/>
  <c r="AE430" i="9"/>
  <c r="AF430" i="9"/>
  <c r="AG430" i="9"/>
  <c r="AH430" i="9"/>
  <c r="AI430" i="9"/>
  <c r="AJ430" i="9"/>
  <c r="AK430" i="9"/>
  <c r="AL430" i="9"/>
  <c r="AM430" i="9"/>
  <c r="AN430" i="9"/>
  <c r="AO430" i="9"/>
  <c r="AP430" i="9"/>
  <c r="AQ430" i="9"/>
  <c r="AR430" i="9"/>
  <c r="AS430" i="9"/>
  <c r="AT430" i="9"/>
  <c r="AU430" i="9"/>
  <c r="AV430" i="9"/>
  <c r="AW430" i="9"/>
  <c r="AX430" i="9"/>
  <c r="AY430" i="9"/>
  <c r="AZ430" i="9"/>
  <c r="BA430" i="9"/>
  <c r="BB430" i="9"/>
  <c r="BC430" i="9"/>
  <c r="BD430" i="9"/>
  <c r="BE430" i="9"/>
  <c r="BF430" i="9"/>
  <c r="BG430" i="9"/>
  <c r="BH430" i="9"/>
  <c r="BI430" i="9"/>
  <c r="BJ430" i="9"/>
  <c r="BK430" i="9"/>
  <c r="BL430" i="9"/>
  <c r="BM430" i="9"/>
  <c r="BN430" i="9"/>
  <c r="BO430" i="9"/>
  <c r="BP430" i="9"/>
  <c r="BQ430" i="9"/>
  <c r="BR430" i="9"/>
  <c r="BT430" i="9"/>
  <c r="BU430" i="9"/>
  <c r="BV430" i="9"/>
  <c r="BX430" i="9"/>
  <c r="BY430" i="9"/>
  <c r="BZ430" i="9"/>
  <c r="CA430" i="9"/>
  <c r="CB430" i="9"/>
  <c r="CC430" i="9"/>
  <c r="CD430" i="9"/>
  <c r="CE430" i="9"/>
  <c r="CF430" i="9"/>
  <c r="CG430" i="9"/>
  <c r="CH430" i="9"/>
  <c r="CI430" i="9"/>
  <c r="CJ430" i="9"/>
  <c r="A431" i="9"/>
  <c r="B431" i="9"/>
  <c r="C431" i="9"/>
  <c r="D431" i="9"/>
  <c r="E431" i="9"/>
  <c r="F431" i="9"/>
  <c r="G431" i="9"/>
  <c r="H431" i="9"/>
  <c r="I431" i="9"/>
  <c r="K431" i="9"/>
  <c r="O431" i="9"/>
  <c r="P431" i="9"/>
  <c r="Q431" i="9"/>
  <c r="R431" i="9"/>
  <c r="U431" i="9"/>
  <c r="V431" i="9"/>
  <c r="W431" i="9"/>
  <c r="X431" i="9"/>
  <c r="Y431" i="9"/>
  <c r="Z431" i="9"/>
  <c r="AA431" i="9"/>
  <c r="AB431" i="9"/>
  <c r="AC431" i="9"/>
  <c r="AD431" i="9"/>
  <c r="AE431" i="9"/>
  <c r="AF431" i="9"/>
  <c r="AG431" i="9"/>
  <c r="AH431" i="9"/>
  <c r="AI431" i="9"/>
  <c r="AJ431" i="9"/>
  <c r="AK431" i="9"/>
  <c r="AL431" i="9"/>
  <c r="AM431" i="9"/>
  <c r="AN431" i="9"/>
  <c r="AO431" i="9"/>
  <c r="AP431" i="9"/>
  <c r="AQ431" i="9"/>
  <c r="AR431" i="9"/>
  <c r="AS431" i="9"/>
  <c r="AT431" i="9"/>
  <c r="AU431" i="9"/>
  <c r="AV431" i="9"/>
  <c r="AW431" i="9"/>
  <c r="AX431" i="9"/>
  <c r="AY431" i="9"/>
  <c r="AZ431" i="9"/>
  <c r="BA431" i="9"/>
  <c r="BB431" i="9"/>
  <c r="BC431" i="9"/>
  <c r="BD431" i="9"/>
  <c r="BE431" i="9"/>
  <c r="BF431" i="9"/>
  <c r="BG431" i="9"/>
  <c r="BH431" i="9"/>
  <c r="BI431" i="9"/>
  <c r="BJ431" i="9"/>
  <c r="BK431" i="9"/>
  <c r="BL431" i="9"/>
  <c r="BM431" i="9"/>
  <c r="BN431" i="9"/>
  <c r="BO431" i="9"/>
  <c r="BP431" i="9"/>
  <c r="BQ431" i="9"/>
  <c r="BR431" i="9"/>
  <c r="BT431" i="9"/>
  <c r="BU431" i="9"/>
  <c r="BV431" i="9"/>
  <c r="BX431" i="9"/>
  <c r="BY431" i="9"/>
  <c r="BZ431" i="9"/>
  <c r="CA431" i="9"/>
  <c r="CB431" i="9"/>
  <c r="CC431" i="9"/>
  <c r="CD431" i="9"/>
  <c r="CE431" i="9"/>
  <c r="CF431" i="9"/>
  <c r="CG431" i="9"/>
  <c r="CH431" i="9"/>
  <c r="CI431" i="9"/>
  <c r="CJ431" i="9"/>
  <c r="A432" i="9"/>
  <c r="B432" i="9"/>
  <c r="C432" i="9"/>
  <c r="D432" i="9"/>
  <c r="E432" i="9"/>
  <c r="F432" i="9"/>
  <c r="G432" i="9"/>
  <c r="H432" i="9"/>
  <c r="I432" i="9"/>
  <c r="K432" i="9"/>
  <c r="O432" i="9"/>
  <c r="P432" i="9"/>
  <c r="Q432" i="9"/>
  <c r="R432" i="9"/>
  <c r="U432" i="9"/>
  <c r="V432" i="9"/>
  <c r="W432" i="9"/>
  <c r="X432" i="9"/>
  <c r="Y432" i="9"/>
  <c r="Z432" i="9"/>
  <c r="AA432" i="9"/>
  <c r="AB432" i="9"/>
  <c r="AC432" i="9"/>
  <c r="AD432" i="9"/>
  <c r="AE432" i="9"/>
  <c r="AF432" i="9"/>
  <c r="AG432" i="9"/>
  <c r="AH432" i="9"/>
  <c r="AI432" i="9"/>
  <c r="AJ432" i="9"/>
  <c r="AK432" i="9"/>
  <c r="AL432" i="9"/>
  <c r="AM432" i="9"/>
  <c r="AN432" i="9"/>
  <c r="AO432" i="9"/>
  <c r="AP432" i="9"/>
  <c r="AQ432" i="9"/>
  <c r="AR432" i="9"/>
  <c r="AS432" i="9"/>
  <c r="AT432" i="9"/>
  <c r="AU432" i="9"/>
  <c r="AV432" i="9"/>
  <c r="AW432" i="9"/>
  <c r="AX432" i="9"/>
  <c r="AY432" i="9"/>
  <c r="AZ432" i="9"/>
  <c r="BA432" i="9"/>
  <c r="BB432" i="9"/>
  <c r="BC432" i="9"/>
  <c r="BD432" i="9"/>
  <c r="BE432" i="9"/>
  <c r="BF432" i="9"/>
  <c r="BG432" i="9"/>
  <c r="BH432" i="9"/>
  <c r="BI432" i="9"/>
  <c r="BJ432" i="9"/>
  <c r="BK432" i="9"/>
  <c r="BL432" i="9"/>
  <c r="BM432" i="9"/>
  <c r="BN432" i="9"/>
  <c r="BO432" i="9"/>
  <c r="BP432" i="9"/>
  <c r="BQ432" i="9"/>
  <c r="BR432" i="9"/>
  <c r="BT432" i="9"/>
  <c r="BU432" i="9"/>
  <c r="BV432" i="9"/>
  <c r="BX432" i="9"/>
  <c r="BY432" i="9"/>
  <c r="BZ432" i="9"/>
  <c r="CA432" i="9"/>
  <c r="CB432" i="9"/>
  <c r="CC432" i="9"/>
  <c r="CD432" i="9"/>
  <c r="CE432" i="9"/>
  <c r="CF432" i="9"/>
  <c r="CG432" i="9"/>
  <c r="CH432" i="9"/>
  <c r="CI432" i="9"/>
  <c r="CJ432" i="9"/>
  <c r="A433" i="9"/>
  <c r="B433" i="9"/>
  <c r="C433" i="9"/>
  <c r="D433" i="9"/>
  <c r="E433" i="9"/>
  <c r="F433" i="9"/>
  <c r="G433" i="9"/>
  <c r="H433" i="9"/>
  <c r="I433" i="9"/>
  <c r="K433" i="9"/>
  <c r="O433" i="9"/>
  <c r="P433" i="9"/>
  <c r="Q433" i="9"/>
  <c r="R433" i="9"/>
  <c r="U433" i="9"/>
  <c r="V433" i="9"/>
  <c r="W433" i="9"/>
  <c r="X433" i="9"/>
  <c r="Y433" i="9"/>
  <c r="Z433" i="9"/>
  <c r="AA433" i="9"/>
  <c r="AB433" i="9"/>
  <c r="AC433" i="9"/>
  <c r="AD433" i="9"/>
  <c r="AE433" i="9"/>
  <c r="AF433" i="9"/>
  <c r="AG433" i="9"/>
  <c r="AH433" i="9"/>
  <c r="AI433" i="9"/>
  <c r="AJ433" i="9"/>
  <c r="AK433" i="9"/>
  <c r="AL433" i="9"/>
  <c r="AM433" i="9"/>
  <c r="AN433" i="9"/>
  <c r="AO433" i="9"/>
  <c r="AP433" i="9"/>
  <c r="AQ433" i="9"/>
  <c r="AR433" i="9"/>
  <c r="AS433" i="9"/>
  <c r="AT433" i="9"/>
  <c r="AU433" i="9"/>
  <c r="AV433" i="9"/>
  <c r="AW433" i="9"/>
  <c r="AX433" i="9"/>
  <c r="AY433" i="9"/>
  <c r="AZ433" i="9"/>
  <c r="BA433" i="9"/>
  <c r="BB433" i="9"/>
  <c r="BC433" i="9"/>
  <c r="BD433" i="9"/>
  <c r="BE433" i="9"/>
  <c r="BF433" i="9"/>
  <c r="BG433" i="9"/>
  <c r="BH433" i="9"/>
  <c r="BI433" i="9"/>
  <c r="BJ433" i="9"/>
  <c r="BK433" i="9"/>
  <c r="BL433" i="9"/>
  <c r="BM433" i="9"/>
  <c r="BN433" i="9"/>
  <c r="BO433" i="9"/>
  <c r="BP433" i="9"/>
  <c r="BQ433" i="9"/>
  <c r="BR433" i="9"/>
  <c r="BT433" i="9"/>
  <c r="BU433" i="9"/>
  <c r="BV433" i="9"/>
  <c r="BX433" i="9"/>
  <c r="BY433" i="9"/>
  <c r="BZ433" i="9"/>
  <c r="CA433" i="9"/>
  <c r="CB433" i="9"/>
  <c r="CC433" i="9"/>
  <c r="CD433" i="9"/>
  <c r="CE433" i="9"/>
  <c r="CF433" i="9"/>
  <c r="CG433" i="9"/>
  <c r="CH433" i="9"/>
  <c r="CI433" i="9"/>
  <c r="CJ433" i="9"/>
  <c r="A434" i="9"/>
  <c r="B434" i="9"/>
  <c r="C434" i="9"/>
  <c r="D434" i="9"/>
  <c r="E434" i="9"/>
  <c r="F434" i="9"/>
  <c r="G434" i="9"/>
  <c r="H434" i="9"/>
  <c r="I434" i="9"/>
  <c r="K434" i="9"/>
  <c r="O434" i="9"/>
  <c r="P434" i="9"/>
  <c r="Q434" i="9"/>
  <c r="R434" i="9"/>
  <c r="U434" i="9"/>
  <c r="V434" i="9"/>
  <c r="W434" i="9"/>
  <c r="X434" i="9"/>
  <c r="Y434" i="9"/>
  <c r="Z434" i="9"/>
  <c r="AA434" i="9"/>
  <c r="AB434" i="9"/>
  <c r="AC434" i="9"/>
  <c r="AD434" i="9"/>
  <c r="AE434" i="9"/>
  <c r="AF434" i="9"/>
  <c r="AG434" i="9"/>
  <c r="AH434" i="9"/>
  <c r="AI434" i="9"/>
  <c r="AJ434" i="9"/>
  <c r="AK434" i="9"/>
  <c r="AL434" i="9"/>
  <c r="AM434" i="9"/>
  <c r="AN434" i="9"/>
  <c r="AO434" i="9"/>
  <c r="AP434" i="9"/>
  <c r="AQ434" i="9"/>
  <c r="AR434" i="9"/>
  <c r="AS434" i="9"/>
  <c r="AT434" i="9"/>
  <c r="AU434" i="9"/>
  <c r="AV434" i="9"/>
  <c r="AW434" i="9"/>
  <c r="AX434" i="9"/>
  <c r="AY434" i="9"/>
  <c r="AZ434" i="9"/>
  <c r="BA434" i="9"/>
  <c r="BB434" i="9"/>
  <c r="BC434" i="9"/>
  <c r="BD434" i="9"/>
  <c r="BE434" i="9"/>
  <c r="BF434" i="9"/>
  <c r="BG434" i="9"/>
  <c r="BH434" i="9"/>
  <c r="BI434" i="9"/>
  <c r="BJ434" i="9"/>
  <c r="BK434" i="9"/>
  <c r="BL434" i="9"/>
  <c r="BM434" i="9"/>
  <c r="BN434" i="9"/>
  <c r="BO434" i="9"/>
  <c r="BP434" i="9"/>
  <c r="BQ434" i="9"/>
  <c r="BR434" i="9"/>
  <c r="BT434" i="9"/>
  <c r="BU434" i="9"/>
  <c r="BV434" i="9"/>
  <c r="BX434" i="9"/>
  <c r="BY434" i="9"/>
  <c r="BZ434" i="9"/>
  <c r="CA434" i="9"/>
  <c r="CB434" i="9"/>
  <c r="CC434" i="9"/>
  <c r="CD434" i="9"/>
  <c r="CE434" i="9"/>
  <c r="CF434" i="9"/>
  <c r="CG434" i="9"/>
  <c r="CH434" i="9"/>
  <c r="CI434" i="9"/>
  <c r="CJ434" i="9"/>
  <c r="A435" i="9"/>
  <c r="B435" i="9"/>
  <c r="C435" i="9"/>
  <c r="D435" i="9"/>
  <c r="E435" i="9"/>
  <c r="F435" i="9"/>
  <c r="G435" i="9"/>
  <c r="H435" i="9"/>
  <c r="I435" i="9"/>
  <c r="K435" i="9"/>
  <c r="O435" i="9"/>
  <c r="P435" i="9"/>
  <c r="Q435" i="9"/>
  <c r="R435" i="9"/>
  <c r="U435" i="9"/>
  <c r="V435" i="9"/>
  <c r="W435" i="9"/>
  <c r="X435" i="9"/>
  <c r="Y435" i="9"/>
  <c r="Z435" i="9"/>
  <c r="AA435" i="9"/>
  <c r="AB435" i="9"/>
  <c r="AC435" i="9"/>
  <c r="AD435" i="9"/>
  <c r="AE435" i="9"/>
  <c r="AF435" i="9"/>
  <c r="AG435" i="9"/>
  <c r="AH435" i="9"/>
  <c r="AI435" i="9"/>
  <c r="AJ435" i="9"/>
  <c r="AK435" i="9"/>
  <c r="AL435" i="9"/>
  <c r="AM435" i="9"/>
  <c r="AN435" i="9"/>
  <c r="AO435" i="9"/>
  <c r="AP435" i="9"/>
  <c r="AQ435" i="9"/>
  <c r="AR435" i="9"/>
  <c r="AS435" i="9"/>
  <c r="AT435" i="9"/>
  <c r="AU435" i="9"/>
  <c r="AV435" i="9"/>
  <c r="AW435" i="9"/>
  <c r="AX435" i="9"/>
  <c r="AY435" i="9"/>
  <c r="AZ435" i="9"/>
  <c r="BA435" i="9"/>
  <c r="BB435" i="9"/>
  <c r="BC435" i="9"/>
  <c r="BD435" i="9"/>
  <c r="BE435" i="9"/>
  <c r="BF435" i="9"/>
  <c r="BG435" i="9"/>
  <c r="BH435" i="9"/>
  <c r="BI435" i="9"/>
  <c r="BJ435" i="9"/>
  <c r="BK435" i="9"/>
  <c r="BL435" i="9"/>
  <c r="BM435" i="9"/>
  <c r="BN435" i="9"/>
  <c r="BO435" i="9"/>
  <c r="BP435" i="9"/>
  <c r="BQ435" i="9"/>
  <c r="BR435" i="9"/>
  <c r="BT435" i="9"/>
  <c r="BU435" i="9"/>
  <c r="BV435" i="9"/>
  <c r="BX435" i="9"/>
  <c r="BY435" i="9"/>
  <c r="BZ435" i="9"/>
  <c r="CA435" i="9"/>
  <c r="CB435" i="9"/>
  <c r="CC435" i="9"/>
  <c r="CD435" i="9"/>
  <c r="CE435" i="9"/>
  <c r="CF435" i="9"/>
  <c r="CG435" i="9"/>
  <c r="CH435" i="9"/>
  <c r="CI435" i="9"/>
  <c r="CJ435" i="9"/>
  <c r="A436" i="9"/>
  <c r="B436" i="9"/>
  <c r="C436" i="9"/>
  <c r="D436" i="9"/>
  <c r="E436" i="9"/>
  <c r="F436" i="9"/>
  <c r="G436" i="9"/>
  <c r="H436" i="9"/>
  <c r="I436" i="9"/>
  <c r="K436" i="9"/>
  <c r="O436" i="9"/>
  <c r="P436" i="9"/>
  <c r="Q436" i="9"/>
  <c r="R436" i="9"/>
  <c r="U436" i="9"/>
  <c r="V436" i="9"/>
  <c r="W436" i="9"/>
  <c r="X436" i="9"/>
  <c r="Y436" i="9"/>
  <c r="Z436" i="9"/>
  <c r="AA436" i="9"/>
  <c r="AB436" i="9"/>
  <c r="AC436" i="9"/>
  <c r="AD436" i="9"/>
  <c r="AE436" i="9"/>
  <c r="AF436" i="9"/>
  <c r="AG436" i="9"/>
  <c r="AH436" i="9"/>
  <c r="AI436" i="9"/>
  <c r="AJ436" i="9"/>
  <c r="AK436" i="9"/>
  <c r="AL436" i="9"/>
  <c r="AM436" i="9"/>
  <c r="AN436" i="9"/>
  <c r="AO436" i="9"/>
  <c r="AP436" i="9"/>
  <c r="AQ436" i="9"/>
  <c r="AR436" i="9"/>
  <c r="AS436" i="9"/>
  <c r="AT436" i="9"/>
  <c r="AU436" i="9"/>
  <c r="AV436" i="9"/>
  <c r="AW436" i="9"/>
  <c r="AX436" i="9"/>
  <c r="AY436" i="9"/>
  <c r="AZ436" i="9"/>
  <c r="BA436" i="9"/>
  <c r="BB436" i="9"/>
  <c r="BC436" i="9"/>
  <c r="BD436" i="9"/>
  <c r="BE436" i="9"/>
  <c r="BF436" i="9"/>
  <c r="BG436" i="9"/>
  <c r="BH436" i="9"/>
  <c r="BI436" i="9"/>
  <c r="BJ436" i="9"/>
  <c r="BK436" i="9"/>
  <c r="BL436" i="9"/>
  <c r="BM436" i="9"/>
  <c r="BN436" i="9"/>
  <c r="BO436" i="9"/>
  <c r="BP436" i="9"/>
  <c r="BQ436" i="9"/>
  <c r="BR436" i="9"/>
  <c r="BT436" i="9"/>
  <c r="BU436" i="9"/>
  <c r="BV436" i="9"/>
  <c r="BX436" i="9"/>
  <c r="BY436" i="9"/>
  <c r="BZ436" i="9"/>
  <c r="CA436" i="9"/>
  <c r="CB436" i="9"/>
  <c r="CC436" i="9"/>
  <c r="CD436" i="9"/>
  <c r="CE436" i="9"/>
  <c r="CF436" i="9"/>
  <c r="CG436" i="9"/>
  <c r="CH436" i="9"/>
  <c r="CI436" i="9"/>
  <c r="CJ436" i="9"/>
  <c r="A437" i="9"/>
  <c r="B437" i="9"/>
  <c r="C437" i="9"/>
  <c r="D437" i="9"/>
  <c r="E437" i="9"/>
  <c r="F437" i="9"/>
  <c r="G437" i="9"/>
  <c r="H437" i="9"/>
  <c r="I437" i="9"/>
  <c r="K437" i="9"/>
  <c r="O437" i="9"/>
  <c r="P437" i="9"/>
  <c r="Q437" i="9"/>
  <c r="R437" i="9"/>
  <c r="U437" i="9"/>
  <c r="V437" i="9"/>
  <c r="W437" i="9"/>
  <c r="X437" i="9"/>
  <c r="Y437" i="9"/>
  <c r="Z437" i="9"/>
  <c r="AA437" i="9"/>
  <c r="AB437" i="9"/>
  <c r="AC437" i="9"/>
  <c r="AD437" i="9"/>
  <c r="AE437" i="9"/>
  <c r="AF437" i="9"/>
  <c r="AG437" i="9"/>
  <c r="AH437" i="9"/>
  <c r="AI437" i="9"/>
  <c r="AJ437" i="9"/>
  <c r="AK437" i="9"/>
  <c r="AL437" i="9"/>
  <c r="AM437" i="9"/>
  <c r="AN437" i="9"/>
  <c r="AO437" i="9"/>
  <c r="AP437" i="9"/>
  <c r="AQ437" i="9"/>
  <c r="AR437" i="9"/>
  <c r="AS437" i="9"/>
  <c r="AT437" i="9"/>
  <c r="AU437" i="9"/>
  <c r="AV437" i="9"/>
  <c r="AW437" i="9"/>
  <c r="AX437" i="9"/>
  <c r="AY437" i="9"/>
  <c r="AZ437" i="9"/>
  <c r="BA437" i="9"/>
  <c r="BB437" i="9"/>
  <c r="BC437" i="9"/>
  <c r="BD437" i="9"/>
  <c r="BE437" i="9"/>
  <c r="BF437" i="9"/>
  <c r="BG437" i="9"/>
  <c r="BH437" i="9"/>
  <c r="BI437" i="9"/>
  <c r="BJ437" i="9"/>
  <c r="BK437" i="9"/>
  <c r="BL437" i="9"/>
  <c r="BM437" i="9"/>
  <c r="BN437" i="9"/>
  <c r="BO437" i="9"/>
  <c r="BP437" i="9"/>
  <c r="BQ437" i="9"/>
  <c r="BR437" i="9"/>
  <c r="BT437" i="9"/>
  <c r="BU437" i="9"/>
  <c r="BV437" i="9"/>
  <c r="BX437" i="9"/>
  <c r="BY437" i="9"/>
  <c r="BZ437" i="9"/>
  <c r="CA437" i="9"/>
  <c r="CB437" i="9"/>
  <c r="CC437" i="9"/>
  <c r="CD437" i="9"/>
  <c r="CE437" i="9"/>
  <c r="CF437" i="9"/>
  <c r="CG437" i="9"/>
  <c r="CH437" i="9"/>
  <c r="CI437" i="9"/>
  <c r="CJ437" i="9"/>
  <c r="A438" i="9"/>
  <c r="B438" i="9"/>
  <c r="C438" i="9"/>
  <c r="D438" i="9"/>
  <c r="E438" i="9"/>
  <c r="F438" i="9"/>
  <c r="G438" i="9"/>
  <c r="H438" i="9"/>
  <c r="I438" i="9"/>
  <c r="K438" i="9"/>
  <c r="O438" i="9"/>
  <c r="P438" i="9"/>
  <c r="Q438" i="9"/>
  <c r="R438" i="9"/>
  <c r="U438" i="9"/>
  <c r="V438" i="9"/>
  <c r="W438" i="9"/>
  <c r="X438" i="9"/>
  <c r="Y438" i="9"/>
  <c r="Z438" i="9"/>
  <c r="AA438" i="9"/>
  <c r="AB438" i="9"/>
  <c r="AC438" i="9"/>
  <c r="AD438" i="9"/>
  <c r="AE438" i="9"/>
  <c r="AF438" i="9"/>
  <c r="AG438" i="9"/>
  <c r="AH438" i="9"/>
  <c r="AI438" i="9"/>
  <c r="AJ438" i="9"/>
  <c r="AK438" i="9"/>
  <c r="AL438" i="9"/>
  <c r="AM438" i="9"/>
  <c r="AN438" i="9"/>
  <c r="AO438" i="9"/>
  <c r="AP438" i="9"/>
  <c r="AQ438" i="9"/>
  <c r="AR438" i="9"/>
  <c r="AS438" i="9"/>
  <c r="AT438" i="9"/>
  <c r="AU438" i="9"/>
  <c r="AV438" i="9"/>
  <c r="AW438" i="9"/>
  <c r="AX438" i="9"/>
  <c r="AY438" i="9"/>
  <c r="AZ438" i="9"/>
  <c r="BA438" i="9"/>
  <c r="BB438" i="9"/>
  <c r="BC438" i="9"/>
  <c r="BD438" i="9"/>
  <c r="BE438" i="9"/>
  <c r="BF438" i="9"/>
  <c r="BG438" i="9"/>
  <c r="BH438" i="9"/>
  <c r="BI438" i="9"/>
  <c r="BJ438" i="9"/>
  <c r="BK438" i="9"/>
  <c r="BL438" i="9"/>
  <c r="BM438" i="9"/>
  <c r="BN438" i="9"/>
  <c r="BO438" i="9"/>
  <c r="BP438" i="9"/>
  <c r="BQ438" i="9"/>
  <c r="BR438" i="9"/>
  <c r="BT438" i="9"/>
  <c r="BU438" i="9"/>
  <c r="BV438" i="9"/>
  <c r="BX438" i="9"/>
  <c r="BY438" i="9"/>
  <c r="BZ438" i="9"/>
  <c r="CA438" i="9"/>
  <c r="CB438" i="9"/>
  <c r="CC438" i="9"/>
  <c r="CD438" i="9"/>
  <c r="CE438" i="9"/>
  <c r="CF438" i="9"/>
  <c r="CG438" i="9"/>
  <c r="CH438" i="9"/>
  <c r="CI438" i="9"/>
  <c r="CJ438" i="9"/>
  <c r="A439" i="9"/>
  <c r="B439" i="9"/>
  <c r="C439" i="9"/>
  <c r="D439" i="9"/>
  <c r="E439" i="9"/>
  <c r="F439" i="9"/>
  <c r="G439" i="9"/>
  <c r="H439" i="9"/>
  <c r="I439" i="9"/>
  <c r="K439" i="9"/>
  <c r="O439" i="9"/>
  <c r="P439" i="9"/>
  <c r="Q439" i="9"/>
  <c r="R439" i="9"/>
  <c r="U439" i="9"/>
  <c r="V439" i="9"/>
  <c r="W439" i="9"/>
  <c r="X439" i="9"/>
  <c r="Y439" i="9"/>
  <c r="Z439" i="9"/>
  <c r="AA439" i="9"/>
  <c r="AB439" i="9"/>
  <c r="AC439" i="9"/>
  <c r="AD439" i="9"/>
  <c r="AE439" i="9"/>
  <c r="AF439" i="9"/>
  <c r="AG439" i="9"/>
  <c r="AH439" i="9"/>
  <c r="AI439" i="9"/>
  <c r="AJ439" i="9"/>
  <c r="AK439" i="9"/>
  <c r="AL439" i="9"/>
  <c r="AM439" i="9"/>
  <c r="AN439" i="9"/>
  <c r="AO439" i="9"/>
  <c r="AP439" i="9"/>
  <c r="AQ439" i="9"/>
  <c r="AR439" i="9"/>
  <c r="AS439" i="9"/>
  <c r="AT439" i="9"/>
  <c r="AU439" i="9"/>
  <c r="AV439" i="9"/>
  <c r="AW439" i="9"/>
  <c r="AX439" i="9"/>
  <c r="AY439" i="9"/>
  <c r="AZ439" i="9"/>
  <c r="BA439" i="9"/>
  <c r="BB439" i="9"/>
  <c r="BC439" i="9"/>
  <c r="BD439" i="9"/>
  <c r="BE439" i="9"/>
  <c r="BF439" i="9"/>
  <c r="BG439" i="9"/>
  <c r="BH439" i="9"/>
  <c r="BI439" i="9"/>
  <c r="BJ439" i="9"/>
  <c r="BK439" i="9"/>
  <c r="BL439" i="9"/>
  <c r="BM439" i="9"/>
  <c r="BN439" i="9"/>
  <c r="BO439" i="9"/>
  <c r="BP439" i="9"/>
  <c r="BQ439" i="9"/>
  <c r="BR439" i="9"/>
  <c r="BT439" i="9"/>
  <c r="BU439" i="9"/>
  <c r="BV439" i="9"/>
  <c r="BX439" i="9"/>
  <c r="BY439" i="9"/>
  <c r="BZ439" i="9"/>
  <c r="CA439" i="9"/>
  <c r="CB439" i="9"/>
  <c r="CC439" i="9"/>
  <c r="CD439" i="9"/>
  <c r="CE439" i="9"/>
  <c r="CF439" i="9"/>
  <c r="CG439" i="9"/>
  <c r="CH439" i="9"/>
  <c r="CI439" i="9"/>
  <c r="CJ439" i="9"/>
  <c r="A440" i="9"/>
  <c r="B440" i="9"/>
  <c r="C440" i="9"/>
  <c r="D440" i="9"/>
  <c r="E440" i="9"/>
  <c r="F440" i="9"/>
  <c r="G440" i="9"/>
  <c r="H440" i="9"/>
  <c r="I440" i="9"/>
  <c r="K440" i="9"/>
  <c r="O440" i="9"/>
  <c r="P440" i="9"/>
  <c r="Q440" i="9"/>
  <c r="R440" i="9"/>
  <c r="U440" i="9"/>
  <c r="V440" i="9"/>
  <c r="W440" i="9"/>
  <c r="X440" i="9"/>
  <c r="Y440" i="9"/>
  <c r="Z440" i="9"/>
  <c r="AA440" i="9"/>
  <c r="AB440" i="9"/>
  <c r="AC440" i="9"/>
  <c r="AD440" i="9"/>
  <c r="AE440" i="9"/>
  <c r="AF440" i="9"/>
  <c r="AG440" i="9"/>
  <c r="AH440" i="9"/>
  <c r="AI440" i="9"/>
  <c r="AJ440" i="9"/>
  <c r="AK440" i="9"/>
  <c r="AL440" i="9"/>
  <c r="AM440" i="9"/>
  <c r="AN440" i="9"/>
  <c r="AO440" i="9"/>
  <c r="AP440" i="9"/>
  <c r="AQ440" i="9"/>
  <c r="AR440" i="9"/>
  <c r="AS440" i="9"/>
  <c r="AT440" i="9"/>
  <c r="AU440" i="9"/>
  <c r="AV440" i="9"/>
  <c r="AW440" i="9"/>
  <c r="AX440" i="9"/>
  <c r="AY440" i="9"/>
  <c r="AZ440" i="9"/>
  <c r="BA440" i="9"/>
  <c r="BB440" i="9"/>
  <c r="BC440" i="9"/>
  <c r="BD440" i="9"/>
  <c r="BE440" i="9"/>
  <c r="BF440" i="9"/>
  <c r="BG440" i="9"/>
  <c r="BH440" i="9"/>
  <c r="BI440" i="9"/>
  <c r="BJ440" i="9"/>
  <c r="BK440" i="9"/>
  <c r="BL440" i="9"/>
  <c r="BM440" i="9"/>
  <c r="BN440" i="9"/>
  <c r="BO440" i="9"/>
  <c r="BP440" i="9"/>
  <c r="BQ440" i="9"/>
  <c r="BR440" i="9"/>
  <c r="BT440" i="9"/>
  <c r="BU440" i="9"/>
  <c r="BV440" i="9"/>
  <c r="BX440" i="9"/>
  <c r="BY440" i="9"/>
  <c r="BZ440" i="9"/>
  <c r="CA440" i="9"/>
  <c r="CB440" i="9"/>
  <c r="CC440" i="9"/>
  <c r="CD440" i="9"/>
  <c r="CE440" i="9"/>
  <c r="CF440" i="9"/>
  <c r="CG440" i="9"/>
  <c r="CH440" i="9"/>
  <c r="CI440" i="9"/>
  <c r="CJ440" i="9"/>
  <c r="A441" i="9"/>
  <c r="B441" i="9"/>
  <c r="C441" i="9"/>
  <c r="D441" i="9"/>
  <c r="E441" i="9"/>
  <c r="F441" i="9"/>
  <c r="G441" i="9"/>
  <c r="H441" i="9"/>
  <c r="I441" i="9"/>
  <c r="K441" i="9"/>
  <c r="O441" i="9"/>
  <c r="P441" i="9"/>
  <c r="Q441" i="9"/>
  <c r="R441" i="9"/>
  <c r="U441" i="9"/>
  <c r="V441" i="9"/>
  <c r="W441" i="9"/>
  <c r="X441" i="9"/>
  <c r="Y441" i="9"/>
  <c r="Z441" i="9"/>
  <c r="AA441" i="9"/>
  <c r="AB441" i="9"/>
  <c r="AC441" i="9"/>
  <c r="AD441" i="9"/>
  <c r="AE441" i="9"/>
  <c r="AF441" i="9"/>
  <c r="AG441" i="9"/>
  <c r="AH441" i="9"/>
  <c r="AI441" i="9"/>
  <c r="AJ441" i="9"/>
  <c r="AK441" i="9"/>
  <c r="AL441" i="9"/>
  <c r="AM441" i="9"/>
  <c r="AN441" i="9"/>
  <c r="AO441" i="9"/>
  <c r="AP441" i="9"/>
  <c r="AQ441" i="9"/>
  <c r="AR441" i="9"/>
  <c r="AS441" i="9"/>
  <c r="AT441" i="9"/>
  <c r="AU441" i="9"/>
  <c r="AV441" i="9"/>
  <c r="AW441" i="9"/>
  <c r="AX441" i="9"/>
  <c r="AY441" i="9"/>
  <c r="AZ441" i="9"/>
  <c r="BA441" i="9"/>
  <c r="BB441" i="9"/>
  <c r="BC441" i="9"/>
  <c r="BD441" i="9"/>
  <c r="BE441" i="9"/>
  <c r="BF441" i="9"/>
  <c r="BG441" i="9"/>
  <c r="BH441" i="9"/>
  <c r="BI441" i="9"/>
  <c r="BJ441" i="9"/>
  <c r="BK441" i="9"/>
  <c r="BL441" i="9"/>
  <c r="BM441" i="9"/>
  <c r="BN441" i="9"/>
  <c r="BO441" i="9"/>
  <c r="BP441" i="9"/>
  <c r="BQ441" i="9"/>
  <c r="BR441" i="9"/>
  <c r="BT441" i="9"/>
  <c r="BU441" i="9"/>
  <c r="BV441" i="9"/>
  <c r="BX441" i="9"/>
  <c r="BY441" i="9"/>
  <c r="BZ441" i="9"/>
  <c r="CA441" i="9"/>
  <c r="CB441" i="9"/>
  <c r="CC441" i="9"/>
  <c r="CD441" i="9"/>
  <c r="CE441" i="9"/>
  <c r="CF441" i="9"/>
  <c r="CG441" i="9"/>
  <c r="CH441" i="9"/>
  <c r="CI441" i="9"/>
  <c r="CJ441" i="9"/>
  <c r="A442" i="9"/>
  <c r="B442" i="9"/>
  <c r="C442" i="9"/>
  <c r="D442" i="9"/>
  <c r="E442" i="9"/>
  <c r="F442" i="9"/>
  <c r="G442" i="9"/>
  <c r="H442" i="9"/>
  <c r="I442" i="9"/>
  <c r="K442" i="9"/>
  <c r="O442" i="9"/>
  <c r="P442" i="9"/>
  <c r="Q442" i="9"/>
  <c r="R442" i="9"/>
  <c r="U442" i="9"/>
  <c r="V442" i="9"/>
  <c r="W442" i="9"/>
  <c r="X442" i="9"/>
  <c r="Y442" i="9"/>
  <c r="Z442" i="9"/>
  <c r="AA442" i="9"/>
  <c r="AB442" i="9"/>
  <c r="AC442" i="9"/>
  <c r="AD442" i="9"/>
  <c r="AE442" i="9"/>
  <c r="AF442" i="9"/>
  <c r="AG442" i="9"/>
  <c r="AH442" i="9"/>
  <c r="AI442" i="9"/>
  <c r="AJ442" i="9"/>
  <c r="AK442" i="9"/>
  <c r="AL442" i="9"/>
  <c r="AM442" i="9"/>
  <c r="AN442" i="9"/>
  <c r="AO442" i="9"/>
  <c r="AP442" i="9"/>
  <c r="AQ442" i="9"/>
  <c r="AR442" i="9"/>
  <c r="AS442" i="9"/>
  <c r="AT442" i="9"/>
  <c r="AU442" i="9"/>
  <c r="AV442" i="9"/>
  <c r="AW442" i="9"/>
  <c r="AX442" i="9"/>
  <c r="AY442" i="9"/>
  <c r="AZ442" i="9"/>
  <c r="BA442" i="9"/>
  <c r="BB442" i="9"/>
  <c r="BC442" i="9"/>
  <c r="BD442" i="9"/>
  <c r="BE442" i="9"/>
  <c r="BF442" i="9"/>
  <c r="BG442" i="9"/>
  <c r="BH442" i="9"/>
  <c r="BI442" i="9"/>
  <c r="BJ442" i="9"/>
  <c r="BK442" i="9"/>
  <c r="BL442" i="9"/>
  <c r="BM442" i="9"/>
  <c r="BN442" i="9"/>
  <c r="BO442" i="9"/>
  <c r="BP442" i="9"/>
  <c r="BQ442" i="9"/>
  <c r="BR442" i="9"/>
  <c r="BT442" i="9"/>
  <c r="BU442" i="9"/>
  <c r="BV442" i="9"/>
  <c r="BX442" i="9"/>
  <c r="BY442" i="9"/>
  <c r="BZ442" i="9"/>
  <c r="CA442" i="9"/>
  <c r="CB442" i="9"/>
  <c r="CC442" i="9"/>
  <c r="CD442" i="9"/>
  <c r="CE442" i="9"/>
  <c r="CF442" i="9"/>
  <c r="CG442" i="9"/>
  <c r="CH442" i="9"/>
  <c r="CI442" i="9"/>
  <c r="CJ442" i="9"/>
  <c r="A443" i="9"/>
  <c r="B443" i="9"/>
  <c r="C443" i="9"/>
  <c r="D443" i="9"/>
  <c r="E443" i="9"/>
  <c r="F443" i="9"/>
  <c r="G443" i="9"/>
  <c r="H443" i="9"/>
  <c r="I443" i="9"/>
  <c r="K443" i="9"/>
  <c r="O443" i="9"/>
  <c r="P443" i="9"/>
  <c r="Q443" i="9"/>
  <c r="R443" i="9"/>
  <c r="U443" i="9"/>
  <c r="V443" i="9"/>
  <c r="W443" i="9"/>
  <c r="X443" i="9"/>
  <c r="Y443" i="9"/>
  <c r="Z443" i="9"/>
  <c r="AA443" i="9"/>
  <c r="AB443" i="9"/>
  <c r="AC443" i="9"/>
  <c r="AD443" i="9"/>
  <c r="AE443" i="9"/>
  <c r="AF443" i="9"/>
  <c r="AG443" i="9"/>
  <c r="AH443" i="9"/>
  <c r="AI443" i="9"/>
  <c r="AJ443" i="9"/>
  <c r="AK443" i="9"/>
  <c r="AL443" i="9"/>
  <c r="AM443" i="9"/>
  <c r="AN443" i="9"/>
  <c r="AO443" i="9"/>
  <c r="AP443" i="9"/>
  <c r="AQ443" i="9"/>
  <c r="AR443" i="9"/>
  <c r="AS443" i="9"/>
  <c r="AT443" i="9"/>
  <c r="AU443" i="9"/>
  <c r="AV443" i="9"/>
  <c r="AW443" i="9"/>
  <c r="AX443" i="9"/>
  <c r="AY443" i="9"/>
  <c r="AZ443" i="9"/>
  <c r="BA443" i="9"/>
  <c r="BB443" i="9"/>
  <c r="BC443" i="9"/>
  <c r="BD443" i="9"/>
  <c r="BE443" i="9"/>
  <c r="BF443" i="9"/>
  <c r="BG443" i="9"/>
  <c r="BH443" i="9"/>
  <c r="BI443" i="9"/>
  <c r="BJ443" i="9"/>
  <c r="BK443" i="9"/>
  <c r="BL443" i="9"/>
  <c r="BM443" i="9"/>
  <c r="BN443" i="9"/>
  <c r="BO443" i="9"/>
  <c r="BP443" i="9"/>
  <c r="BQ443" i="9"/>
  <c r="BR443" i="9"/>
  <c r="BT443" i="9"/>
  <c r="BU443" i="9"/>
  <c r="BV443" i="9"/>
  <c r="BX443" i="9"/>
  <c r="BY443" i="9"/>
  <c r="BZ443" i="9"/>
  <c r="CA443" i="9"/>
  <c r="CB443" i="9"/>
  <c r="CC443" i="9"/>
  <c r="CD443" i="9"/>
  <c r="CE443" i="9"/>
  <c r="CF443" i="9"/>
  <c r="CG443" i="9"/>
  <c r="CH443" i="9"/>
  <c r="CI443" i="9"/>
  <c r="CJ443" i="9"/>
  <c r="A444" i="9"/>
  <c r="B444" i="9"/>
  <c r="C444" i="9"/>
  <c r="D444" i="9"/>
  <c r="E444" i="9"/>
  <c r="F444" i="9"/>
  <c r="G444" i="9"/>
  <c r="H444" i="9"/>
  <c r="I444" i="9"/>
  <c r="K444" i="9"/>
  <c r="O444" i="9"/>
  <c r="P444" i="9"/>
  <c r="Q444" i="9"/>
  <c r="R444" i="9"/>
  <c r="U444" i="9"/>
  <c r="V444" i="9"/>
  <c r="W444" i="9"/>
  <c r="X444" i="9"/>
  <c r="Y444" i="9"/>
  <c r="Z444" i="9"/>
  <c r="AA444" i="9"/>
  <c r="AB444" i="9"/>
  <c r="AC444" i="9"/>
  <c r="AD444" i="9"/>
  <c r="AE444" i="9"/>
  <c r="AF444" i="9"/>
  <c r="AG444" i="9"/>
  <c r="AH444" i="9"/>
  <c r="AI444" i="9"/>
  <c r="AJ444" i="9"/>
  <c r="AK444" i="9"/>
  <c r="AL444" i="9"/>
  <c r="AM444" i="9"/>
  <c r="AN444" i="9"/>
  <c r="AO444" i="9"/>
  <c r="AP444" i="9"/>
  <c r="AQ444" i="9"/>
  <c r="AR444" i="9"/>
  <c r="AS444" i="9"/>
  <c r="AT444" i="9"/>
  <c r="AU444" i="9"/>
  <c r="AV444" i="9"/>
  <c r="AW444" i="9"/>
  <c r="AX444" i="9"/>
  <c r="AY444" i="9"/>
  <c r="AZ444" i="9"/>
  <c r="BA444" i="9"/>
  <c r="BB444" i="9"/>
  <c r="BC444" i="9"/>
  <c r="BD444" i="9"/>
  <c r="BE444" i="9"/>
  <c r="BF444" i="9"/>
  <c r="BG444" i="9"/>
  <c r="BH444" i="9"/>
  <c r="BI444" i="9"/>
  <c r="BJ444" i="9"/>
  <c r="BK444" i="9"/>
  <c r="BL444" i="9"/>
  <c r="BM444" i="9"/>
  <c r="BN444" i="9"/>
  <c r="BO444" i="9"/>
  <c r="BP444" i="9"/>
  <c r="BQ444" i="9"/>
  <c r="BR444" i="9"/>
  <c r="BT444" i="9"/>
  <c r="BU444" i="9"/>
  <c r="BV444" i="9"/>
  <c r="BX444" i="9"/>
  <c r="BY444" i="9"/>
  <c r="BZ444" i="9"/>
  <c r="CA444" i="9"/>
  <c r="CB444" i="9"/>
  <c r="CC444" i="9"/>
  <c r="CD444" i="9"/>
  <c r="CE444" i="9"/>
  <c r="CF444" i="9"/>
  <c r="CG444" i="9"/>
  <c r="CH444" i="9"/>
  <c r="CI444" i="9"/>
  <c r="CJ444" i="9"/>
  <c r="A445" i="9"/>
  <c r="B445" i="9"/>
  <c r="C445" i="9"/>
  <c r="D445" i="9"/>
  <c r="E445" i="9"/>
  <c r="F445" i="9"/>
  <c r="G445" i="9"/>
  <c r="H445" i="9"/>
  <c r="I445" i="9"/>
  <c r="K445" i="9"/>
  <c r="O445" i="9"/>
  <c r="P445" i="9"/>
  <c r="Q445" i="9"/>
  <c r="R445" i="9"/>
  <c r="U445" i="9"/>
  <c r="V445" i="9"/>
  <c r="W445" i="9"/>
  <c r="X445" i="9"/>
  <c r="Y445" i="9"/>
  <c r="Z445" i="9"/>
  <c r="AA445" i="9"/>
  <c r="AB445" i="9"/>
  <c r="AC445" i="9"/>
  <c r="AD445" i="9"/>
  <c r="AE445" i="9"/>
  <c r="AF445" i="9"/>
  <c r="AG445" i="9"/>
  <c r="AH445" i="9"/>
  <c r="AI445" i="9"/>
  <c r="AJ445" i="9"/>
  <c r="AK445" i="9"/>
  <c r="AL445" i="9"/>
  <c r="AM445" i="9"/>
  <c r="AN445" i="9"/>
  <c r="AO445" i="9"/>
  <c r="AP445" i="9"/>
  <c r="AQ445" i="9"/>
  <c r="AR445" i="9"/>
  <c r="AS445" i="9"/>
  <c r="AT445" i="9"/>
  <c r="AU445" i="9"/>
  <c r="AV445" i="9"/>
  <c r="AW445" i="9"/>
  <c r="AX445" i="9"/>
  <c r="AY445" i="9"/>
  <c r="AZ445" i="9"/>
  <c r="BA445" i="9"/>
  <c r="BB445" i="9"/>
  <c r="BC445" i="9"/>
  <c r="BD445" i="9"/>
  <c r="BE445" i="9"/>
  <c r="BF445" i="9"/>
  <c r="BG445" i="9"/>
  <c r="BH445" i="9"/>
  <c r="BI445" i="9"/>
  <c r="BJ445" i="9"/>
  <c r="BK445" i="9"/>
  <c r="BL445" i="9"/>
  <c r="BM445" i="9"/>
  <c r="BN445" i="9"/>
  <c r="BO445" i="9"/>
  <c r="BP445" i="9"/>
  <c r="BQ445" i="9"/>
  <c r="BR445" i="9"/>
  <c r="BT445" i="9"/>
  <c r="BU445" i="9"/>
  <c r="BV445" i="9"/>
  <c r="BX445" i="9"/>
  <c r="BY445" i="9"/>
  <c r="BZ445" i="9"/>
  <c r="CA445" i="9"/>
  <c r="CB445" i="9"/>
  <c r="CC445" i="9"/>
  <c r="CD445" i="9"/>
  <c r="CE445" i="9"/>
  <c r="CF445" i="9"/>
  <c r="CG445" i="9"/>
  <c r="CH445" i="9"/>
  <c r="CI445" i="9"/>
  <c r="CJ445" i="9"/>
  <c r="A446" i="9"/>
  <c r="B446" i="9"/>
  <c r="C446" i="9"/>
  <c r="D446" i="9"/>
  <c r="E446" i="9"/>
  <c r="F446" i="9"/>
  <c r="G446" i="9"/>
  <c r="H446" i="9"/>
  <c r="I446" i="9"/>
  <c r="K446" i="9"/>
  <c r="O446" i="9"/>
  <c r="P446" i="9"/>
  <c r="Q446" i="9"/>
  <c r="R446" i="9"/>
  <c r="U446" i="9"/>
  <c r="V446" i="9"/>
  <c r="W446" i="9"/>
  <c r="X446" i="9"/>
  <c r="Y446" i="9"/>
  <c r="Z446" i="9"/>
  <c r="AA446" i="9"/>
  <c r="AB446" i="9"/>
  <c r="AC446" i="9"/>
  <c r="AD446" i="9"/>
  <c r="AE446" i="9"/>
  <c r="AF446" i="9"/>
  <c r="AG446" i="9"/>
  <c r="AH446" i="9"/>
  <c r="AI446" i="9"/>
  <c r="AJ446" i="9"/>
  <c r="AK446" i="9"/>
  <c r="AL446" i="9"/>
  <c r="AM446" i="9"/>
  <c r="AN446" i="9"/>
  <c r="AO446" i="9"/>
  <c r="AP446" i="9"/>
  <c r="AQ446" i="9"/>
  <c r="AR446" i="9"/>
  <c r="AS446" i="9"/>
  <c r="AT446" i="9"/>
  <c r="AU446" i="9"/>
  <c r="AV446" i="9"/>
  <c r="AW446" i="9"/>
  <c r="AX446" i="9"/>
  <c r="AY446" i="9"/>
  <c r="AZ446" i="9"/>
  <c r="BA446" i="9"/>
  <c r="BB446" i="9"/>
  <c r="BC446" i="9"/>
  <c r="BD446" i="9"/>
  <c r="BE446" i="9"/>
  <c r="BF446" i="9"/>
  <c r="BG446" i="9"/>
  <c r="BH446" i="9"/>
  <c r="BI446" i="9"/>
  <c r="BJ446" i="9"/>
  <c r="BK446" i="9"/>
  <c r="BL446" i="9"/>
  <c r="BM446" i="9"/>
  <c r="BN446" i="9"/>
  <c r="BO446" i="9"/>
  <c r="BP446" i="9"/>
  <c r="BQ446" i="9"/>
  <c r="BR446" i="9"/>
  <c r="BT446" i="9"/>
  <c r="BU446" i="9"/>
  <c r="BV446" i="9"/>
  <c r="BX446" i="9"/>
  <c r="BY446" i="9"/>
  <c r="BZ446" i="9"/>
  <c r="CA446" i="9"/>
  <c r="CB446" i="9"/>
  <c r="CC446" i="9"/>
  <c r="CD446" i="9"/>
  <c r="CE446" i="9"/>
  <c r="CF446" i="9"/>
  <c r="CG446" i="9"/>
  <c r="CH446" i="9"/>
  <c r="CI446" i="9"/>
  <c r="CJ446" i="9"/>
  <c r="A447" i="9"/>
  <c r="B447" i="9"/>
  <c r="C447" i="9"/>
  <c r="D447" i="9"/>
  <c r="E447" i="9"/>
  <c r="F447" i="9"/>
  <c r="G447" i="9"/>
  <c r="H447" i="9"/>
  <c r="I447" i="9"/>
  <c r="K447" i="9"/>
  <c r="O447" i="9"/>
  <c r="P447" i="9"/>
  <c r="Q447" i="9"/>
  <c r="R447" i="9"/>
  <c r="U447" i="9"/>
  <c r="V447" i="9"/>
  <c r="W447" i="9"/>
  <c r="X447" i="9"/>
  <c r="Y447" i="9"/>
  <c r="Z447" i="9"/>
  <c r="AA447" i="9"/>
  <c r="AB447" i="9"/>
  <c r="AC447" i="9"/>
  <c r="AD447" i="9"/>
  <c r="AE447" i="9"/>
  <c r="AF447" i="9"/>
  <c r="AG447" i="9"/>
  <c r="AH447" i="9"/>
  <c r="AI447" i="9"/>
  <c r="AJ447" i="9"/>
  <c r="AK447" i="9"/>
  <c r="AL447" i="9"/>
  <c r="AM447" i="9"/>
  <c r="AN447" i="9"/>
  <c r="AO447" i="9"/>
  <c r="AP447" i="9"/>
  <c r="AQ447" i="9"/>
  <c r="AR447" i="9"/>
  <c r="AS447" i="9"/>
  <c r="AT447" i="9"/>
  <c r="AU447" i="9"/>
  <c r="AV447" i="9"/>
  <c r="AW447" i="9"/>
  <c r="AX447" i="9"/>
  <c r="AY447" i="9"/>
  <c r="AZ447" i="9"/>
  <c r="BA447" i="9"/>
  <c r="BB447" i="9"/>
  <c r="BC447" i="9"/>
  <c r="BD447" i="9"/>
  <c r="BE447" i="9"/>
  <c r="BF447" i="9"/>
  <c r="BG447" i="9"/>
  <c r="BH447" i="9"/>
  <c r="BI447" i="9"/>
  <c r="BJ447" i="9"/>
  <c r="BK447" i="9"/>
  <c r="BL447" i="9"/>
  <c r="BM447" i="9"/>
  <c r="BN447" i="9"/>
  <c r="BO447" i="9"/>
  <c r="BP447" i="9"/>
  <c r="BQ447" i="9"/>
  <c r="BR447" i="9"/>
  <c r="BT447" i="9"/>
  <c r="BU447" i="9"/>
  <c r="BV447" i="9"/>
  <c r="BX447" i="9"/>
  <c r="BY447" i="9"/>
  <c r="BZ447" i="9"/>
  <c r="CA447" i="9"/>
  <c r="CB447" i="9"/>
  <c r="CC447" i="9"/>
  <c r="CD447" i="9"/>
  <c r="CE447" i="9"/>
  <c r="CF447" i="9"/>
  <c r="CG447" i="9"/>
  <c r="CH447" i="9"/>
  <c r="CI447" i="9"/>
  <c r="CJ447" i="9"/>
  <c r="A448" i="9"/>
  <c r="B448" i="9"/>
  <c r="C448" i="9"/>
  <c r="D448" i="9"/>
  <c r="E448" i="9"/>
  <c r="F448" i="9"/>
  <c r="G448" i="9"/>
  <c r="H448" i="9"/>
  <c r="I448" i="9"/>
  <c r="K448" i="9"/>
  <c r="O448" i="9"/>
  <c r="P448" i="9"/>
  <c r="Q448" i="9"/>
  <c r="R448" i="9"/>
  <c r="U448" i="9"/>
  <c r="V448" i="9"/>
  <c r="W448" i="9"/>
  <c r="X448" i="9"/>
  <c r="Y448" i="9"/>
  <c r="Z448" i="9"/>
  <c r="AA448" i="9"/>
  <c r="AB448" i="9"/>
  <c r="AC448" i="9"/>
  <c r="AD448" i="9"/>
  <c r="AE448" i="9"/>
  <c r="AF448" i="9"/>
  <c r="AG448" i="9"/>
  <c r="AH448" i="9"/>
  <c r="AI448" i="9"/>
  <c r="AJ448" i="9"/>
  <c r="AK448" i="9"/>
  <c r="AL448" i="9"/>
  <c r="AM448" i="9"/>
  <c r="AN448" i="9"/>
  <c r="AO448" i="9"/>
  <c r="AP448" i="9"/>
  <c r="AQ448" i="9"/>
  <c r="AR448" i="9"/>
  <c r="AS448" i="9"/>
  <c r="AT448" i="9"/>
  <c r="AU448" i="9"/>
  <c r="AV448" i="9"/>
  <c r="AW448" i="9"/>
  <c r="AX448" i="9"/>
  <c r="AY448" i="9"/>
  <c r="AZ448" i="9"/>
  <c r="BA448" i="9"/>
  <c r="BB448" i="9"/>
  <c r="BC448" i="9"/>
  <c r="BD448" i="9"/>
  <c r="BE448" i="9"/>
  <c r="BF448" i="9"/>
  <c r="BG448" i="9"/>
  <c r="BH448" i="9"/>
  <c r="BI448" i="9"/>
  <c r="BJ448" i="9"/>
  <c r="BK448" i="9"/>
  <c r="BL448" i="9"/>
  <c r="BM448" i="9"/>
  <c r="BN448" i="9"/>
  <c r="BO448" i="9"/>
  <c r="BP448" i="9"/>
  <c r="BQ448" i="9"/>
  <c r="BR448" i="9"/>
  <c r="BT448" i="9"/>
  <c r="BU448" i="9"/>
  <c r="BV448" i="9"/>
  <c r="BX448" i="9"/>
  <c r="BY448" i="9"/>
  <c r="BZ448" i="9"/>
  <c r="CA448" i="9"/>
  <c r="CB448" i="9"/>
  <c r="CC448" i="9"/>
  <c r="CD448" i="9"/>
  <c r="CE448" i="9"/>
  <c r="CF448" i="9"/>
  <c r="CG448" i="9"/>
  <c r="CH448" i="9"/>
  <c r="CI448" i="9"/>
  <c r="CJ448" i="9"/>
  <c r="A449" i="9"/>
  <c r="B449" i="9"/>
  <c r="C449" i="9"/>
  <c r="D449" i="9"/>
  <c r="E449" i="9"/>
  <c r="F449" i="9"/>
  <c r="G449" i="9"/>
  <c r="H449" i="9"/>
  <c r="I449" i="9"/>
  <c r="K449" i="9"/>
  <c r="O449" i="9"/>
  <c r="P449" i="9"/>
  <c r="Q449" i="9"/>
  <c r="R449" i="9"/>
  <c r="U449" i="9"/>
  <c r="V449" i="9"/>
  <c r="W449" i="9"/>
  <c r="X449" i="9"/>
  <c r="Y449" i="9"/>
  <c r="Z449" i="9"/>
  <c r="AA449" i="9"/>
  <c r="AB449" i="9"/>
  <c r="AC449" i="9"/>
  <c r="AD449" i="9"/>
  <c r="AE449" i="9"/>
  <c r="AF449" i="9"/>
  <c r="AG449" i="9"/>
  <c r="AH449" i="9"/>
  <c r="AI449" i="9"/>
  <c r="AJ449" i="9"/>
  <c r="AK449" i="9"/>
  <c r="AL449" i="9"/>
  <c r="AM449" i="9"/>
  <c r="AN449" i="9"/>
  <c r="AO449" i="9"/>
  <c r="AP449" i="9"/>
  <c r="AQ449" i="9"/>
  <c r="AR449" i="9"/>
  <c r="AS449" i="9"/>
  <c r="AT449" i="9"/>
  <c r="AU449" i="9"/>
  <c r="AV449" i="9"/>
  <c r="AW449" i="9"/>
  <c r="AX449" i="9"/>
  <c r="AY449" i="9"/>
  <c r="AZ449" i="9"/>
  <c r="BA449" i="9"/>
  <c r="BB449" i="9"/>
  <c r="BC449" i="9"/>
  <c r="BD449" i="9"/>
  <c r="BE449" i="9"/>
  <c r="BF449" i="9"/>
  <c r="BG449" i="9"/>
  <c r="BH449" i="9"/>
  <c r="BI449" i="9"/>
  <c r="BJ449" i="9"/>
  <c r="BK449" i="9"/>
  <c r="BL449" i="9"/>
  <c r="BM449" i="9"/>
  <c r="BN449" i="9"/>
  <c r="BO449" i="9"/>
  <c r="BP449" i="9"/>
  <c r="BQ449" i="9"/>
  <c r="BR449" i="9"/>
  <c r="BT449" i="9"/>
  <c r="BU449" i="9"/>
  <c r="BV449" i="9"/>
  <c r="BX449" i="9"/>
  <c r="BY449" i="9"/>
  <c r="BZ449" i="9"/>
  <c r="CA449" i="9"/>
  <c r="CB449" i="9"/>
  <c r="CC449" i="9"/>
  <c r="CD449" i="9"/>
  <c r="CE449" i="9"/>
  <c r="CF449" i="9"/>
  <c r="CG449" i="9"/>
  <c r="CH449" i="9"/>
  <c r="CI449" i="9"/>
  <c r="CJ449" i="9"/>
  <c r="A450" i="9"/>
  <c r="B450" i="9"/>
  <c r="C450" i="9"/>
  <c r="D450" i="9"/>
  <c r="E450" i="9"/>
  <c r="F450" i="9"/>
  <c r="G450" i="9"/>
  <c r="H450" i="9"/>
  <c r="I450" i="9"/>
  <c r="K450" i="9"/>
  <c r="O450" i="9"/>
  <c r="P450" i="9"/>
  <c r="Q450" i="9"/>
  <c r="R450" i="9"/>
  <c r="U450" i="9"/>
  <c r="V450" i="9"/>
  <c r="W450" i="9"/>
  <c r="X450" i="9"/>
  <c r="Y450" i="9"/>
  <c r="Z450" i="9"/>
  <c r="AA450" i="9"/>
  <c r="AB450" i="9"/>
  <c r="AC450" i="9"/>
  <c r="AD450" i="9"/>
  <c r="AE450" i="9"/>
  <c r="AF450" i="9"/>
  <c r="AG450" i="9"/>
  <c r="AH450" i="9"/>
  <c r="AI450" i="9"/>
  <c r="AJ450" i="9"/>
  <c r="AK450" i="9"/>
  <c r="AL450" i="9"/>
  <c r="AM450" i="9"/>
  <c r="AN450" i="9"/>
  <c r="AO450" i="9"/>
  <c r="AP450" i="9"/>
  <c r="AQ450" i="9"/>
  <c r="AR450" i="9"/>
  <c r="AS450" i="9"/>
  <c r="AT450" i="9"/>
  <c r="AU450" i="9"/>
  <c r="AV450" i="9"/>
  <c r="AW450" i="9"/>
  <c r="AX450" i="9"/>
  <c r="AY450" i="9"/>
  <c r="AZ450" i="9"/>
  <c r="BA450" i="9"/>
  <c r="BB450" i="9"/>
  <c r="BC450" i="9"/>
  <c r="BD450" i="9"/>
  <c r="BE450" i="9"/>
  <c r="BF450" i="9"/>
  <c r="BG450" i="9"/>
  <c r="BH450" i="9"/>
  <c r="BI450" i="9"/>
  <c r="BJ450" i="9"/>
  <c r="BK450" i="9"/>
  <c r="BL450" i="9"/>
  <c r="BM450" i="9"/>
  <c r="BN450" i="9"/>
  <c r="BO450" i="9"/>
  <c r="BP450" i="9"/>
  <c r="BQ450" i="9"/>
  <c r="BR450" i="9"/>
  <c r="BT450" i="9"/>
  <c r="BU450" i="9"/>
  <c r="BV450" i="9"/>
  <c r="BX450" i="9"/>
  <c r="BY450" i="9"/>
  <c r="BZ450" i="9"/>
  <c r="CA450" i="9"/>
  <c r="CB450" i="9"/>
  <c r="CC450" i="9"/>
  <c r="CD450" i="9"/>
  <c r="CE450" i="9"/>
  <c r="CF450" i="9"/>
  <c r="CG450" i="9"/>
  <c r="CH450" i="9"/>
  <c r="CI450" i="9"/>
  <c r="CJ450" i="9"/>
  <c r="A451" i="9"/>
  <c r="B451" i="9"/>
  <c r="C451" i="9"/>
  <c r="D451" i="9"/>
  <c r="E451" i="9"/>
  <c r="F451" i="9"/>
  <c r="G451" i="9"/>
  <c r="H451" i="9"/>
  <c r="I451" i="9"/>
  <c r="K451" i="9"/>
  <c r="O451" i="9"/>
  <c r="P451" i="9"/>
  <c r="Q451" i="9"/>
  <c r="R451" i="9"/>
  <c r="U451" i="9"/>
  <c r="V451" i="9"/>
  <c r="W451" i="9"/>
  <c r="X451" i="9"/>
  <c r="Y451" i="9"/>
  <c r="Z451" i="9"/>
  <c r="AA451" i="9"/>
  <c r="AB451" i="9"/>
  <c r="AC451" i="9"/>
  <c r="AD451" i="9"/>
  <c r="AE451" i="9"/>
  <c r="AF451" i="9"/>
  <c r="AG451" i="9"/>
  <c r="AH451" i="9"/>
  <c r="AI451" i="9"/>
  <c r="AJ451" i="9"/>
  <c r="AK451" i="9"/>
  <c r="AL451" i="9"/>
  <c r="AM451" i="9"/>
  <c r="AN451" i="9"/>
  <c r="AO451" i="9"/>
  <c r="AP451" i="9"/>
  <c r="AQ451" i="9"/>
  <c r="AR451" i="9"/>
  <c r="AS451" i="9"/>
  <c r="AT451" i="9"/>
  <c r="AU451" i="9"/>
  <c r="AV451" i="9"/>
  <c r="AW451" i="9"/>
  <c r="AX451" i="9"/>
  <c r="AY451" i="9"/>
  <c r="AZ451" i="9"/>
  <c r="BA451" i="9"/>
  <c r="BB451" i="9"/>
  <c r="BC451" i="9"/>
  <c r="BD451" i="9"/>
  <c r="BE451" i="9"/>
  <c r="BF451" i="9"/>
  <c r="BG451" i="9"/>
  <c r="BH451" i="9"/>
  <c r="BI451" i="9"/>
  <c r="BJ451" i="9"/>
  <c r="BK451" i="9"/>
  <c r="BL451" i="9"/>
  <c r="BM451" i="9"/>
  <c r="BN451" i="9"/>
  <c r="BO451" i="9"/>
  <c r="BP451" i="9"/>
  <c r="BQ451" i="9"/>
  <c r="BR451" i="9"/>
  <c r="BT451" i="9"/>
  <c r="BU451" i="9"/>
  <c r="BV451" i="9"/>
  <c r="BX451" i="9"/>
  <c r="BY451" i="9"/>
  <c r="BZ451" i="9"/>
  <c r="CA451" i="9"/>
  <c r="CB451" i="9"/>
  <c r="CC451" i="9"/>
  <c r="CD451" i="9"/>
  <c r="CE451" i="9"/>
  <c r="CF451" i="9"/>
  <c r="CG451" i="9"/>
  <c r="CH451" i="9"/>
  <c r="CI451" i="9"/>
  <c r="CJ451" i="9"/>
  <c r="A452" i="9"/>
  <c r="B452" i="9"/>
  <c r="C452" i="9"/>
  <c r="D452" i="9"/>
  <c r="E452" i="9"/>
  <c r="F452" i="9"/>
  <c r="G452" i="9"/>
  <c r="H452" i="9"/>
  <c r="I452" i="9"/>
  <c r="K452" i="9"/>
  <c r="O452" i="9"/>
  <c r="P452" i="9"/>
  <c r="Q452" i="9"/>
  <c r="R452" i="9"/>
  <c r="U452" i="9"/>
  <c r="V452" i="9"/>
  <c r="W452" i="9"/>
  <c r="X452" i="9"/>
  <c r="Y452" i="9"/>
  <c r="Z452" i="9"/>
  <c r="AA452" i="9"/>
  <c r="AB452" i="9"/>
  <c r="AC452" i="9"/>
  <c r="AD452" i="9"/>
  <c r="AE452" i="9"/>
  <c r="AF452" i="9"/>
  <c r="AG452" i="9"/>
  <c r="AH452" i="9"/>
  <c r="AI452" i="9"/>
  <c r="AJ452" i="9"/>
  <c r="AK452" i="9"/>
  <c r="AL452" i="9"/>
  <c r="AM452" i="9"/>
  <c r="AN452" i="9"/>
  <c r="AO452" i="9"/>
  <c r="AP452" i="9"/>
  <c r="AQ452" i="9"/>
  <c r="AR452" i="9"/>
  <c r="AS452" i="9"/>
  <c r="AT452" i="9"/>
  <c r="AU452" i="9"/>
  <c r="AV452" i="9"/>
  <c r="AW452" i="9"/>
  <c r="AX452" i="9"/>
  <c r="AY452" i="9"/>
  <c r="AZ452" i="9"/>
  <c r="BA452" i="9"/>
  <c r="BB452" i="9"/>
  <c r="BC452" i="9"/>
  <c r="BD452" i="9"/>
  <c r="BE452" i="9"/>
  <c r="BF452" i="9"/>
  <c r="BG452" i="9"/>
  <c r="BH452" i="9"/>
  <c r="BI452" i="9"/>
  <c r="BJ452" i="9"/>
  <c r="BK452" i="9"/>
  <c r="BL452" i="9"/>
  <c r="BM452" i="9"/>
  <c r="BN452" i="9"/>
  <c r="BO452" i="9"/>
  <c r="BP452" i="9"/>
  <c r="BQ452" i="9"/>
  <c r="BR452" i="9"/>
  <c r="BT452" i="9"/>
  <c r="BU452" i="9"/>
  <c r="BV452" i="9"/>
  <c r="BX452" i="9"/>
  <c r="BY452" i="9"/>
  <c r="BZ452" i="9"/>
  <c r="CA452" i="9"/>
  <c r="CB452" i="9"/>
  <c r="CC452" i="9"/>
  <c r="CD452" i="9"/>
  <c r="CE452" i="9"/>
  <c r="CF452" i="9"/>
  <c r="CG452" i="9"/>
  <c r="CH452" i="9"/>
  <c r="CI452" i="9"/>
  <c r="CJ452" i="9"/>
  <c r="A453" i="9"/>
  <c r="B453" i="9"/>
  <c r="C453" i="9"/>
  <c r="D453" i="9"/>
  <c r="E453" i="9"/>
  <c r="F453" i="9"/>
  <c r="G453" i="9"/>
  <c r="H453" i="9"/>
  <c r="I453" i="9"/>
  <c r="K453" i="9"/>
  <c r="O453" i="9"/>
  <c r="P453" i="9"/>
  <c r="Q453" i="9"/>
  <c r="R453" i="9"/>
  <c r="U453" i="9"/>
  <c r="V453" i="9"/>
  <c r="W453" i="9"/>
  <c r="X453" i="9"/>
  <c r="Y453" i="9"/>
  <c r="Z453" i="9"/>
  <c r="AA453" i="9"/>
  <c r="AB453" i="9"/>
  <c r="AC453" i="9"/>
  <c r="AD453" i="9"/>
  <c r="AE453" i="9"/>
  <c r="AF453" i="9"/>
  <c r="AG453" i="9"/>
  <c r="AH453" i="9"/>
  <c r="AI453" i="9"/>
  <c r="AJ453" i="9"/>
  <c r="AK453" i="9"/>
  <c r="AL453" i="9"/>
  <c r="AM453" i="9"/>
  <c r="AN453" i="9"/>
  <c r="AO453" i="9"/>
  <c r="AP453" i="9"/>
  <c r="AQ453" i="9"/>
  <c r="AR453" i="9"/>
  <c r="AS453" i="9"/>
  <c r="AT453" i="9"/>
  <c r="AU453" i="9"/>
  <c r="AV453" i="9"/>
  <c r="AW453" i="9"/>
  <c r="AX453" i="9"/>
  <c r="AY453" i="9"/>
  <c r="AZ453" i="9"/>
  <c r="BA453" i="9"/>
  <c r="BB453" i="9"/>
  <c r="BC453" i="9"/>
  <c r="BD453" i="9"/>
  <c r="BE453" i="9"/>
  <c r="BF453" i="9"/>
  <c r="BG453" i="9"/>
  <c r="BH453" i="9"/>
  <c r="BI453" i="9"/>
  <c r="BJ453" i="9"/>
  <c r="BK453" i="9"/>
  <c r="BL453" i="9"/>
  <c r="BM453" i="9"/>
  <c r="BN453" i="9"/>
  <c r="BO453" i="9"/>
  <c r="BP453" i="9"/>
  <c r="BQ453" i="9"/>
  <c r="BR453" i="9"/>
  <c r="BT453" i="9"/>
  <c r="BU453" i="9"/>
  <c r="BV453" i="9"/>
  <c r="BX453" i="9"/>
  <c r="BY453" i="9"/>
  <c r="BZ453" i="9"/>
  <c r="CA453" i="9"/>
  <c r="CB453" i="9"/>
  <c r="CC453" i="9"/>
  <c r="CD453" i="9"/>
  <c r="CE453" i="9"/>
  <c r="CF453" i="9"/>
  <c r="CG453" i="9"/>
  <c r="CH453" i="9"/>
  <c r="CI453" i="9"/>
  <c r="CJ453" i="9"/>
  <c r="A454" i="9"/>
  <c r="B454" i="9"/>
  <c r="C454" i="9"/>
  <c r="D454" i="9"/>
  <c r="E454" i="9"/>
  <c r="F454" i="9"/>
  <c r="G454" i="9"/>
  <c r="H454" i="9"/>
  <c r="I454" i="9"/>
  <c r="K454" i="9"/>
  <c r="O454" i="9"/>
  <c r="P454" i="9"/>
  <c r="Q454" i="9"/>
  <c r="R454" i="9"/>
  <c r="U454" i="9"/>
  <c r="V454" i="9"/>
  <c r="W454" i="9"/>
  <c r="X454" i="9"/>
  <c r="Y454" i="9"/>
  <c r="Z454" i="9"/>
  <c r="AA454" i="9"/>
  <c r="AB454" i="9"/>
  <c r="AC454" i="9"/>
  <c r="AD454" i="9"/>
  <c r="AE454" i="9"/>
  <c r="AF454" i="9"/>
  <c r="AG454" i="9"/>
  <c r="AH454" i="9"/>
  <c r="AI454" i="9"/>
  <c r="AJ454" i="9"/>
  <c r="AK454" i="9"/>
  <c r="AL454" i="9"/>
  <c r="AM454" i="9"/>
  <c r="AN454" i="9"/>
  <c r="AO454" i="9"/>
  <c r="AP454" i="9"/>
  <c r="AQ454" i="9"/>
  <c r="AR454" i="9"/>
  <c r="AS454" i="9"/>
  <c r="AT454" i="9"/>
  <c r="AU454" i="9"/>
  <c r="AV454" i="9"/>
  <c r="AW454" i="9"/>
  <c r="AX454" i="9"/>
  <c r="AY454" i="9"/>
  <c r="AZ454" i="9"/>
  <c r="BA454" i="9"/>
  <c r="BB454" i="9"/>
  <c r="BC454" i="9"/>
  <c r="BD454" i="9"/>
  <c r="BE454" i="9"/>
  <c r="BF454" i="9"/>
  <c r="BG454" i="9"/>
  <c r="BH454" i="9"/>
  <c r="BI454" i="9"/>
  <c r="BJ454" i="9"/>
  <c r="BK454" i="9"/>
  <c r="BL454" i="9"/>
  <c r="BM454" i="9"/>
  <c r="BN454" i="9"/>
  <c r="BO454" i="9"/>
  <c r="BP454" i="9"/>
  <c r="BQ454" i="9"/>
  <c r="BR454" i="9"/>
  <c r="BT454" i="9"/>
  <c r="BU454" i="9"/>
  <c r="BV454" i="9"/>
  <c r="BX454" i="9"/>
  <c r="BY454" i="9"/>
  <c r="BZ454" i="9"/>
  <c r="CA454" i="9"/>
  <c r="CB454" i="9"/>
  <c r="CC454" i="9"/>
  <c r="CD454" i="9"/>
  <c r="CE454" i="9"/>
  <c r="CF454" i="9"/>
  <c r="CG454" i="9"/>
  <c r="CH454" i="9"/>
  <c r="CI454" i="9"/>
  <c r="CJ454" i="9"/>
  <c r="A455" i="9"/>
  <c r="B455" i="9"/>
  <c r="C455" i="9"/>
  <c r="D455" i="9"/>
  <c r="E455" i="9"/>
  <c r="F455" i="9"/>
  <c r="G455" i="9"/>
  <c r="H455" i="9"/>
  <c r="I455" i="9"/>
  <c r="K455" i="9"/>
  <c r="O455" i="9"/>
  <c r="P455" i="9"/>
  <c r="Q455" i="9"/>
  <c r="R455" i="9"/>
  <c r="U455" i="9"/>
  <c r="V455" i="9"/>
  <c r="W455" i="9"/>
  <c r="X455" i="9"/>
  <c r="Y455" i="9"/>
  <c r="Z455" i="9"/>
  <c r="AA455" i="9"/>
  <c r="AB455" i="9"/>
  <c r="AC455" i="9"/>
  <c r="AD455" i="9"/>
  <c r="AE455" i="9"/>
  <c r="AF455" i="9"/>
  <c r="AG455" i="9"/>
  <c r="AH455" i="9"/>
  <c r="AI455" i="9"/>
  <c r="AJ455" i="9"/>
  <c r="AK455" i="9"/>
  <c r="AL455" i="9"/>
  <c r="AM455" i="9"/>
  <c r="AN455" i="9"/>
  <c r="AO455" i="9"/>
  <c r="AP455" i="9"/>
  <c r="AQ455" i="9"/>
  <c r="AR455" i="9"/>
  <c r="AS455" i="9"/>
  <c r="AT455" i="9"/>
  <c r="AU455" i="9"/>
  <c r="AV455" i="9"/>
  <c r="AW455" i="9"/>
  <c r="AX455" i="9"/>
  <c r="AY455" i="9"/>
  <c r="AZ455" i="9"/>
  <c r="BA455" i="9"/>
  <c r="BB455" i="9"/>
  <c r="BC455" i="9"/>
  <c r="BD455" i="9"/>
  <c r="BE455" i="9"/>
  <c r="BF455" i="9"/>
  <c r="BG455" i="9"/>
  <c r="BH455" i="9"/>
  <c r="BI455" i="9"/>
  <c r="BJ455" i="9"/>
  <c r="BK455" i="9"/>
  <c r="BL455" i="9"/>
  <c r="BM455" i="9"/>
  <c r="BN455" i="9"/>
  <c r="BO455" i="9"/>
  <c r="BP455" i="9"/>
  <c r="BQ455" i="9"/>
  <c r="BR455" i="9"/>
  <c r="BT455" i="9"/>
  <c r="BU455" i="9"/>
  <c r="BV455" i="9"/>
  <c r="BX455" i="9"/>
  <c r="BY455" i="9"/>
  <c r="BZ455" i="9"/>
  <c r="CA455" i="9"/>
  <c r="CB455" i="9"/>
  <c r="CC455" i="9"/>
  <c r="CD455" i="9"/>
  <c r="CE455" i="9"/>
  <c r="CF455" i="9"/>
  <c r="CG455" i="9"/>
  <c r="CH455" i="9"/>
  <c r="CI455" i="9"/>
  <c r="CJ455" i="9"/>
  <c r="A456" i="9"/>
  <c r="B456" i="9"/>
  <c r="C456" i="9"/>
  <c r="D456" i="9"/>
  <c r="E456" i="9"/>
  <c r="F456" i="9"/>
  <c r="G456" i="9"/>
  <c r="H456" i="9"/>
  <c r="I456" i="9"/>
  <c r="K456" i="9"/>
  <c r="O456" i="9"/>
  <c r="P456" i="9"/>
  <c r="Q456" i="9"/>
  <c r="R456" i="9"/>
  <c r="U456" i="9"/>
  <c r="V456" i="9"/>
  <c r="W456" i="9"/>
  <c r="X456" i="9"/>
  <c r="Y456" i="9"/>
  <c r="Z456" i="9"/>
  <c r="AA456" i="9"/>
  <c r="AB456" i="9"/>
  <c r="AC456" i="9"/>
  <c r="AD456" i="9"/>
  <c r="AE456" i="9"/>
  <c r="AF456" i="9"/>
  <c r="AG456" i="9"/>
  <c r="AH456" i="9"/>
  <c r="AI456" i="9"/>
  <c r="AJ456" i="9"/>
  <c r="AK456" i="9"/>
  <c r="AL456" i="9"/>
  <c r="AM456" i="9"/>
  <c r="AN456" i="9"/>
  <c r="AO456" i="9"/>
  <c r="AP456" i="9"/>
  <c r="AQ456" i="9"/>
  <c r="AR456" i="9"/>
  <c r="AS456" i="9"/>
  <c r="AT456" i="9"/>
  <c r="AU456" i="9"/>
  <c r="AV456" i="9"/>
  <c r="AW456" i="9"/>
  <c r="AX456" i="9"/>
  <c r="AY456" i="9"/>
  <c r="AZ456" i="9"/>
  <c r="BA456" i="9"/>
  <c r="BB456" i="9"/>
  <c r="BC456" i="9"/>
  <c r="BD456" i="9"/>
  <c r="BE456" i="9"/>
  <c r="BF456" i="9"/>
  <c r="BG456" i="9"/>
  <c r="BH456" i="9"/>
  <c r="BI456" i="9"/>
  <c r="BJ456" i="9"/>
  <c r="BK456" i="9"/>
  <c r="BL456" i="9"/>
  <c r="BM456" i="9"/>
  <c r="BN456" i="9"/>
  <c r="BO456" i="9"/>
  <c r="BP456" i="9"/>
  <c r="BQ456" i="9"/>
  <c r="BR456" i="9"/>
  <c r="BT456" i="9"/>
  <c r="BU456" i="9"/>
  <c r="BV456" i="9"/>
  <c r="BX456" i="9"/>
  <c r="BY456" i="9"/>
  <c r="BZ456" i="9"/>
  <c r="CA456" i="9"/>
  <c r="CB456" i="9"/>
  <c r="CC456" i="9"/>
  <c r="CD456" i="9"/>
  <c r="CE456" i="9"/>
  <c r="CF456" i="9"/>
  <c r="CG456" i="9"/>
  <c r="CH456" i="9"/>
  <c r="CI456" i="9"/>
  <c r="CJ456" i="9"/>
  <c r="A457" i="9"/>
  <c r="B457" i="9"/>
  <c r="C457" i="9"/>
  <c r="D457" i="9"/>
  <c r="E457" i="9"/>
  <c r="F457" i="9"/>
  <c r="G457" i="9"/>
  <c r="H457" i="9"/>
  <c r="I457" i="9"/>
  <c r="K457" i="9"/>
  <c r="O457" i="9"/>
  <c r="P457" i="9"/>
  <c r="Q457" i="9"/>
  <c r="R457" i="9"/>
  <c r="U457" i="9"/>
  <c r="V457" i="9"/>
  <c r="W457" i="9"/>
  <c r="X457" i="9"/>
  <c r="Y457" i="9"/>
  <c r="Z457" i="9"/>
  <c r="AA457" i="9"/>
  <c r="AB457" i="9"/>
  <c r="AC457" i="9"/>
  <c r="AD457" i="9"/>
  <c r="AE457" i="9"/>
  <c r="AF457" i="9"/>
  <c r="AG457" i="9"/>
  <c r="AH457" i="9"/>
  <c r="AI457" i="9"/>
  <c r="AJ457" i="9"/>
  <c r="AK457" i="9"/>
  <c r="AL457" i="9"/>
  <c r="AM457" i="9"/>
  <c r="AN457" i="9"/>
  <c r="AO457" i="9"/>
  <c r="AP457" i="9"/>
  <c r="AQ457" i="9"/>
  <c r="AR457" i="9"/>
  <c r="AS457" i="9"/>
  <c r="AT457" i="9"/>
  <c r="AU457" i="9"/>
  <c r="AV457" i="9"/>
  <c r="AW457" i="9"/>
  <c r="AX457" i="9"/>
  <c r="AY457" i="9"/>
  <c r="AZ457" i="9"/>
  <c r="BA457" i="9"/>
  <c r="BB457" i="9"/>
  <c r="BC457" i="9"/>
  <c r="BD457" i="9"/>
  <c r="BE457" i="9"/>
  <c r="BF457" i="9"/>
  <c r="BG457" i="9"/>
  <c r="BH457" i="9"/>
  <c r="BI457" i="9"/>
  <c r="BJ457" i="9"/>
  <c r="BK457" i="9"/>
  <c r="BL457" i="9"/>
  <c r="BM457" i="9"/>
  <c r="BN457" i="9"/>
  <c r="BO457" i="9"/>
  <c r="BP457" i="9"/>
  <c r="BQ457" i="9"/>
  <c r="BR457" i="9"/>
  <c r="BT457" i="9"/>
  <c r="BU457" i="9"/>
  <c r="BV457" i="9"/>
  <c r="BX457" i="9"/>
  <c r="BY457" i="9"/>
  <c r="BZ457" i="9"/>
  <c r="CA457" i="9"/>
  <c r="CB457" i="9"/>
  <c r="CC457" i="9"/>
  <c r="CD457" i="9"/>
  <c r="CE457" i="9"/>
  <c r="CF457" i="9"/>
  <c r="CG457" i="9"/>
  <c r="CH457" i="9"/>
  <c r="CI457" i="9"/>
  <c r="CJ457" i="9"/>
  <c r="A458" i="9"/>
  <c r="B458" i="9"/>
  <c r="C458" i="9"/>
  <c r="D458" i="9"/>
  <c r="E458" i="9"/>
  <c r="F458" i="9"/>
  <c r="G458" i="9"/>
  <c r="H458" i="9"/>
  <c r="I458" i="9"/>
  <c r="K458" i="9"/>
  <c r="O458" i="9"/>
  <c r="P458" i="9"/>
  <c r="Q458" i="9"/>
  <c r="R458" i="9"/>
  <c r="U458" i="9"/>
  <c r="V458" i="9"/>
  <c r="W458" i="9"/>
  <c r="X458" i="9"/>
  <c r="Y458" i="9"/>
  <c r="Z458" i="9"/>
  <c r="AA458" i="9"/>
  <c r="AB458" i="9"/>
  <c r="AC458" i="9"/>
  <c r="AD458" i="9"/>
  <c r="AE458" i="9"/>
  <c r="AF458" i="9"/>
  <c r="AG458" i="9"/>
  <c r="AH458" i="9"/>
  <c r="AI458" i="9"/>
  <c r="AJ458" i="9"/>
  <c r="AK458" i="9"/>
  <c r="AL458" i="9"/>
  <c r="AM458" i="9"/>
  <c r="AN458" i="9"/>
  <c r="AO458" i="9"/>
  <c r="AP458" i="9"/>
  <c r="AQ458" i="9"/>
  <c r="AR458" i="9"/>
  <c r="AS458" i="9"/>
  <c r="AT458" i="9"/>
  <c r="AU458" i="9"/>
  <c r="AV458" i="9"/>
  <c r="AW458" i="9"/>
  <c r="AX458" i="9"/>
  <c r="AY458" i="9"/>
  <c r="AZ458" i="9"/>
  <c r="BA458" i="9"/>
  <c r="BB458" i="9"/>
  <c r="BC458" i="9"/>
  <c r="BD458" i="9"/>
  <c r="BE458" i="9"/>
  <c r="BF458" i="9"/>
  <c r="BG458" i="9"/>
  <c r="BH458" i="9"/>
  <c r="BI458" i="9"/>
  <c r="BJ458" i="9"/>
  <c r="BK458" i="9"/>
  <c r="BL458" i="9"/>
  <c r="BM458" i="9"/>
  <c r="BN458" i="9"/>
  <c r="BO458" i="9"/>
  <c r="BP458" i="9"/>
  <c r="BQ458" i="9"/>
  <c r="BR458" i="9"/>
  <c r="BT458" i="9"/>
  <c r="BU458" i="9"/>
  <c r="BV458" i="9"/>
  <c r="BX458" i="9"/>
  <c r="BY458" i="9"/>
  <c r="BZ458" i="9"/>
  <c r="CA458" i="9"/>
  <c r="CB458" i="9"/>
  <c r="CC458" i="9"/>
  <c r="CD458" i="9"/>
  <c r="CE458" i="9"/>
  <c r="CF458" i="9"/>
  <c r="CG458" i="9"/>
  <c r="CH458" i="9"/>
  <c r="CI458" i="9"/>
  <c r="CJ458" i="9"/>
  <c r="A459" i="9"/>
  <c r="B459" i="9"/>
  <c r="C459" i="9"/>
  <c r="D459" i="9"/>
  <c r="E459" i="9"/>
  <c r="F459" i="9"/>
  <c r="G459" i="9"/>
  <c r="H459" i="9"/>
  <c r="I459" i="9"/>
  <c r="K459" i="9"/>
  <c r="O459" i="9"/>
  <c r="P459" i="9"/>
  <c r="Q459" i="9"/>
  <c r="R459" i="9"/>
  <c r="U459" i="9"/>
  <c r="V459" i="9"/>
  <c r="W459" i="9"/>
  <c r="X459" i="9"/>
  <c r="Y459" i="9"/>
  <c r="Z459" i="9"/>
  <c r="AA459" i="9"/>
  <c r="AB459" i="9"/>
  <c r="AC459" i="9"/>
  <c r="AD459" i="9"/>
  <c r="AE459" i="9"/>
  <c r="AF459" i="9"/>
  <c r="AG459" i="9"/>
  <c r="AH459" i="9"/>
  <c r="AI459" i="9"/>
  <c r="AJ459" i="9"/>
  <c r="AK459" i="9"/>
  <c r="AL459" i="9"/>
  <c r="AM459" i="9"/>
  <c r="AN459" i="9"/>
  <c r="AO459" i="9"/>
  <c r="AP459" i="9"/>
  <c r="AQ459" i="9"/>
  <c r="AR459" i="9"/>
  <c r="AS459" i="9"/>
  <c r="AT459" i="9"/>
  <c r="AU459" i="9"/>
  <c r="AV459" i="9"/>
  <c r="AW459" i="9"/>
  <c r="AX459" i="9"/>
  <c r="AY459" i="9"/>
  <c r="AZ459" i="9"/>
  <c r="BA459" i="9"/>
  <c r="BB459" i="9"/>
  <c r="BC459" i="9"/>
  <c r="BD459" i="9"/>
  <c r="BE459" i="9"/>
  <c r="BF459" i="9"/>
  <c r="BG459" i="9"/>
  <c r="BH459" i="9"/>
  <c r="BI459" i="9"/>
  <c r="BJ459" i="9"/>
  <c r="BK459" i="9"/>
  <c r="BL459" i="9"/>
  <c r="BM459" i="9"/>
  <c r="BN459" i="9"/>
  <c r="BO459" i="9"/>
  <c r="BP459" i="9"/>
  <c r="BQ459" i="9"/>
  <c r="BR459" i="9"/>
  <c r="BT459" i="9"/>
  <c r="BU459" i="9"/>
  <c r="BV459" i="9"/>
  <c r="BX459" i="9"/>
  <c r="BY459" i="9"/>
  <c r="BZ459" i="9"/>
  <c r="CA459" i="9"/>
  <c r="CB459" i="9"/>
  <c r="CC459" i="9"/>
  <c r="CD459" i="9"/>
  <c r="CE459" i="9"/>
  <c r="CF459" i="9"/>
  <c r="CG459" i="9"/>
  <c r="CH459" i="9"/>
  <c r="CI459" i="9"/>
  <c r="CJ459" i="9"/>
  <c r="A460" i="9"/>
  <c r="B460" i="9"/>
  <c r="C460" i="9"/>
  <c r="D460" i="9"/>
  <c r="E460" i="9"/>
  <c r="F460" i="9"/>
  <c r="G460" i="9"/>
  <c r="H460" i="9"/>
  <c r="I460" i="9"/>
  <c r="K460" i="9"/>
  <c r="O460" i="9"/>
  <c r="P460" i="9"/>
  <c r="Q460" i="9"/>
  <c r="R460" i="9"/>
  <c r="U460" i="9"/>
  <c r="V460" i="9"/>
  <c r="W460" i="9"/>
  <c r="X460" i="9"/>
  <c r="Y460" i="9"/>
  <c r="Z460" i="9"/>
  <c r="AA460" i="9"/>
  <c r="AB460" i="9"/>
  <c r="AC460" i="9"/>
  <c r="AD460" i="9"/>
  <c r="AE460" i="9"/>
  <c r="AF460" i="9"/>
  <c r="AG460" i="9"/>
  <c r="AH460" i="9"/>
  <c r="AI460" i="9"/>
  <c r="AJ460" i="9"/>
  <c r="AK460" i="9"/>
  <c r="AL460" i="9"/>
  <c r="AM460" i="9"/>
  <c r="AN460" i="9"/>
  <c r="AO460" i="9"/>
  <c r="AP460" i="9"/>
  <c r="AQ460" i="9"/>
  <c r="AR460" i="9"/>
  <c r="AS460" i="9"/>
  <c r="AT460" i="9"/>
  <c r="AU460" i="9"/>
  <c r="AV460" i="9"/>
  <c r="AW460" i="9"/>
  <c r="AX460" i="9"/>
  <c r="AY460" i="9"/>
  <c r="AZ460" i="9"/>
  <c r="BA460" i="9"/>
  <c r="BB460" i="9"/>
  <c r="BC460" i="9"/>
  <c r="BD460" i="9"/>
  <c r="BE460" i="9"/>
  <c r="BF460" i="9"/>
  <c r="BG460" i="9"/>
  <c r="BH460" i="9"/>
  <c r="BI460" i="9"/>
  <c r="BJ460" i="9"/>
  <c r="BK460" i="9"/>
  <c r="BL460" i="9"/>
  <c r="BM460" i="9"/>
  <c r="BN460" i="9"/>
  <c r="BO460" i="9"/>
  <c r="BP460" i="9"/>
  <c r="BQ460" i="9"/>
  <c r="BR460" i="9"/>
  <c r="BT460" i="9"/>
  <c r="BU460" i="9"/>
  <c r="BV460" i="9"/>
  <c r="BX460" i="9"/>
  <c r="BY460" i="9"/>
  <c r="BZ460" i="9"/>
  <c r="CA460" i="9"/>
  <c r="CB460" i="9"/>
  <c r="CC460" i="9"/>
  <c r="CD460" i="9"/>
  <c r="CE460" i="9"/>
  <c r="CF460" i="9"/>
  <c r="CG460" i="9"/>
  <c r="CH460" i="9"/>
  <c r="CI460" i="9"/>
  <c r="CJ460" i="9"/>
  <c r="A461" i="9"/>
  <c r="B461" i="9"/>
  <c r="C461" i="9"/>
  <c r="D461" i="9"/>
  <c r="E461" i="9"/>
  <c r="F461" i="9"/>
  <c r="G461" i="9"/>
  <c r="H461" i="9"/>
  <c r="I461" i="9"/>
  <c r="K461" i="9"/>
  <c r="O461" i="9"/>
  <c r="P461" i="9"/>
  <c r="Q461" i="9"/>
  <c r="R461" i="9"/>
  <c r="U461" i="9"/>
  <c r="V461" i="9"/>
  <c r="W461" i="9"/>
  <c r="X461" i="9"/>
  <c r="Y461" i="9"/>
  <c r="Z461" i="9"/>
  <c r="AA461" i="9"/>
  <c r="AB461" i="9"/>
  <c r="AC461" i="9"/>
  <c r="AD461" i="9"/>
  <c r="AE461" i="9"/>
  <c r="AF461" i="9"/>
  <c r="AG461" i="9"/>
  <c r="AH461" i="9"/>
  <c r="AI461" i="9"/>
  <c r="AJ461" i="9"/>
  <c r="AK461" i="9"/>
  <c r="AL461" i="9"/>
  <c r="AM461" i="9"/>
  <c r="AN461" i="9"/>
  <c r="AO461" i="9"/>
  <c r="AP461" i="9"/>
  <c r="AQ461" i="9"/>
  <c r="AR461" i="9"/>
  <c r="AS461" i="9"/>
  <c r="AT461" i="9"/>
  <c r="AU461" i="9"/>
  <c r="AV461" i="9"/>
  <c r="AW461" i="9"/>
  <c r="AX461" i="9"/>
  <c r="AY461" i="9"/>
  <c r="AZ461" i="9"/>
  <c r="BA461" i="9"/>
  <c r="BB461" i="9"/>
  <c r="BC461" i="9"/>
  <c r="BD461" i="9"/>
  <c r="BE461" i="9"/>
  <c r="BF461" i="9"/>
  <c r="BG461" i="9"/>
  <c r="BH461" i="9"/>
  <c r="BI461" i="9"/>
  <c r="BJ461" i="9"/>
  <c r="BK461" i="9"/>
  <c r="BL461" i="9"/>
  <c r="BM461" i="9"/>
  <c r="BN461" i="9"/>
  <c r="BO461" i="9"/>
  <c r="BP461" i="9"/>
  <c r="BQ461" i="9"/>
  <c r="BR461" i="9"/>
  <c r="BT461" i="9"/>
  <c r="BU461" i="9"/>
  <c r="BV461" i="9"/>
  <c r="BX461" i="9"/>
  <c r="BY461" i="9"/>
  <c r="BZ461" i="9"/>
  <c r="CA461" i="9"/>
  <c r="CB461" i="9"/>
  <c r="CC461" i="9"/>
  <c r="CD461" i="9"/>
  <c r="CE461" i="9"/>
  <c r="CF461" i="9"/>
  <c r="CG461" i="9"/>
  <c r="CH461" i="9"/>
  <c r="CI461" i="9"/>
  <c r="CJ461" i="9"/>
  <c r="A462" i="9"/>
  <c r="B462" i="9"/>
  <c r="C462" i="9"/>
  <c r="D462" i="9"/>
  <c r="E462" i="9"/>
  <c r="F462" i="9"/>
  <c r="G462" i="9"/>
  <c r="H462" i="9"/>
  <c r="I462" i="9"/>
  <c r="K462" i="9"/>
  <c r="O462" i="9"/>
  <c r="P462" i="9"/>
  <c r="Q462" i="9"/>
  <c r="R462" i="9"/>
  <c r="U462" i="9"/>
  <c r="V462" i="9"/>
  <c r="W462" i="9"/>
  <c r="X462" i="9"/>
  <c r="Y462" i="9"/>
  <c r="Z462" i="9"/>
  <c r="AA462" i="9"/>
  <c r="AB462" i="9"/>
  <c r="AC462" i="9"/>
  <c r="AD462" i="9"/>
  <c r="AE462" i="9"/>
  <c r="AF462" i="9"/>
  <c r="AG462" i="9"/>
  <c r="AH462" i="9"/>
  <c r="AI462" i="9"/>
  <c r="AJ462" i="9"/>
  <c r="AK462" i="9"/>
  <c r="AL462" i="9"/>
  <c r="AM462" i="9"/>
  <c r="AN462" i="9"/>
  <c r="AO462" i="9"/>
  <c r="AP462" i="9"/>
  <c r="AQ462" i="9"/>
  <c r="AR462" i="9"/>
  <c r="AS462" i="9"/>
  <c r="AT462" i="9"/>
  <c r="AU462" i="9"/>
  <c r="AV462" i="9"/>
  <c r="AW462" i="9"/>
  <c r="AX462" i="9"/>
  <c r="AY462" i="9"/>
  <c r="AZ462" i="9"/>
  <c r="BA462" i="9"/>
  <c r="BB462" i="9"/>
  <c r="BC462" i="9"/>
  <c r="BD462" i="9"/>
  <c r="BE462" i="9"/>
  <c r="BF462" i="9"/>
  <c r="BG462" i="9"/>
  <c r="BH462" i="9"/>
  <c r="BI462" i="9"/>
  <c r="BJ462" i="9"/>
  <c r="BK462" i="9"/>
  <c r="BL462" i="9"/>
  <c r="BM462" i="9"/>
  <c r="BN462" i="9"/>
  <c r="BO462" i="9"/>
  <c r="BP462" i="9"/>
  <c r="BQ462" i="9"/>
  <c r="BR462" i="9"/>
  <c r="BT462" i="9"/>
  <c r="BU462" i="9"/>
  <c r="BV462" i="9"/>
  <c r="BX462" i="9"/>
  <c r="BY462" i="9"/>
  <c r="BZ462" i="9"/>
  <c r="CA462" i="9"/>
  <c r="CB462" i="9"/>
  <c r="CC462" i="9"/>
  <c r="CD462" i="9"/>
  <c r="CE462" i="9"/>
  <c r="CF462" i="9"/>
  <c r="CG462" i="9"/>
  <c r="CH462" i="9"/>
  <c r="CI462" i="9"/>
  <c r="CJ462" i="9"/>
  <c r="A463" i="9"/>
  <c r="B463" i="9"/>
  <c r="C463" i="9"/>
  <c r="D463" i="9"/>
  <c r="E463" i="9"/>
  <c r="F463" i="9"/>
  <c r="G463" i="9"/>
  <c r="H463" i="9"/>
  <c r="I463" i="9"/>
  <c r="K463" i="9"/>
  <c r="O463" i="9"/>
  <c r="P463" i="9"/>
  <c r="Q463" i="9"/>
  <c r="R463" i="9"/>
  <c r="U463" i="9"/>
  <c r="V463" i="9"/>
  <c r="W463" i="9"/>
  <c r="X463" i="9"/>
  <c r="Y463" i="9"/>
  <c r="Z463" i="9"/>
  <c r="AA463" i="9"/>
  <c r="AB463" i="9"/>
  <c r="AC463" i="9"/>
  <c r="AD463" i="9"/>
  <c r="AE463" i="9"/>
  <c r="AF463" i="9"/>
  <c r="AG463" i="9"/>
  <c r="AH463" i="9"/>
  <c r="AI463" i="9"/>
  <c r="AJ463" i="9"/>
  <c r="AK463" i="9"/>
  <c r="AL463" i="9"/>
  <c r="AM463" i="9"/>
  <c r="AN463" i="9"/>
  <c r="AO463" i="9"/>
  <c r="AP463" i="9"/>
  <c r="AQ463" i="9"/>
  <c r="AR463" i="9"/>
  <c r="AS463" i="9"/>
  <c r="AT463" i="9"/>
  <c r="AU463" i="9"/>
  <c r="AV463" i="9"/>
  <c r="AW463" i="9"/>
  <c r="AX463" i="9"/>
  <c r="AY463" i="9"/>
  <c r="AZ463" i="9"/>
  <c r="BA463" i="9"/>
  <c r="BB463" i="9"/>
  <c r="BC463" i="9"/>
  <c r="BD463" i="9"/>
  <c r="BE463" i="9"/>
  <c r="BF463" i="9"/>
  <c r="BG463" i="9"/>
  <c r="BH463" i="9"/>
  <c r="BI463" i="9"/>
  <c r="BJ463" i="9"/>
  <c r="BK463" i="9"/>
  <c r="BL463" i="9"/>
  <c r="BM463" i="9"/>
  <c r="BN463" i="9"/>
  <c r="BO463" i="9"/>
  <c r="BP463" i="9"/>
  <c r="BQ463" i="9"/>
  <c r="BR463" i="9"/>
  <c r="BT463" i="9"/>
  <c r="BU463" i="9"/>
  <c r="BV463" i="9"/>
  <c r="BX463" i="9"/>
  <c r="BY463" i="9"/>
  <c r="BZ463" i="9"/>
  <c r="CA463" i="9"/>
  <c r="CB463" i="9"/>
  <c r="CC463" i="9"/>
  <c r="CD463" i="9"/>
  <c r="CE463" i="9"/>
  <c r="CF463" i="9"/>
  <c r="CG463" i="9"/>
  <c r="CH463" i="9"/>
  <c r="CI463" i="9"/>
  <c r="CJ463" i="9"/>
  <c r="A464" i="9"/>
  <c r="B464" i="9"/>
  <c r="C464" i="9"/>
  <c r="D464" i="9"/>
  <c r="E464" i="9"/>
  <c r="F464" i="9"/>
  <c r="G464" i="9"/>
  <c r="H464" i="9"/>
  <c r="I464" i="9"/>
  <c r="K464" i="9"/>
  <c r="O464" i="9"/>
  <c r="P464" i="9"/>
  <c r="Q464" i="9"/>
  <c r="R464" i="9"/>
  <c r="U464" i="9"/>
  <c r="V464" i="9"/>
  <c r="W464" i="9"/>
  <c r="X464" i="9"/>
  <c r="Y464" i="9"/>
  <c r="Z464" i="9"/>
  <c r="AA464" i="9"/>
  <c r="AB464" i="9"/>
  <c r="AC464" i="9"/>
  <c r="AD464" i="9"/>
  <c r="AE464" i="9"/>
  <c r="AF464" i="9"/>
  <c r="AG464" i="9"/>
  <c r="AH464" i="9"/>
  <c r="AI464" i="9"/>
  <c r="AJ464" i="9"/>
  <c r="AK464" i="9"/>
  <c r="AL464" i="9"/>
  <c r="AM464" i="9"/>
  <c r="AN464" i="9"/>
  <c r="AO464" i="9"/>
  <c r="AP464" i="9"/>
  <c r="AQ464" i="9"/>
  <c r="AR464" i="9"/>
  <c r="AS464" i="9"/>
  <c r="AT464" i="9"/>
  <c r="AU464" i="9"/>
  <c r="AV464" i="9"/>
  <c r="AW464" i="9"/>
  <c r="AX464" i="9"/>
  <c r="AY464" i="9"/>
  <c r="AZ464" i="9"/>
  <c r="BA464" i="9"/>
  <c r="BB464" i="9"/>
  <c r="BC464" i="9"/>
  <c r="BD464" i="9"/>
  <c r="BE464" i="9"/>
  <c r="BF464" i="9"/>
  <c r="BG464" i="9"/>
  <c r="BH464" i="9"/>
  <c r="BI464" i="9"/>
  <c r="BJ464" i="9"/>
  <c r="BK464" i="9"/>
  <c r="BL464" i="9"/>
  <c r="BM464" i="9"/>
  <c r="BN464" i="9"/>
  <c r="BO464" i="9"/>
  <c r="BP464" i="9"/>
  <c r="BQ464" i="9"/>
  <c r="BR464" i="9"/>
  <c r="BT464" i="9"/>
  <c r="BU464" i="9"/>
  <c r="BV464" i="9"/>
  <c r="BX464" i="9"/>
  <c r="BY464" i="9"/>
  <c r="BZ464" i="9"/>
  <c r="CA464" i="9"/>
  <c r="CB464" i="9"/>
  <c r="CC464" i="9"/>
  <c r="CD464" i="9"/>
  <c r="CE464" i="9"/>
  <c r="CF464" i="9"/>
  <c r="CG464" i="9"/>
  <c r="CH464" i="9"/>
  <c r="CI464" i="9"/>
  <c r="CJ464" i="9"/>
  <c r="A465" i="9"/>
  <c r="B465" i="9"/>
  <c r="C465" i="9"/>
  <c r="D465" i="9"/>
  <c r="E465" i="9"/>
  <c r="F465" i="9"/>
  <c r="G465" i="9"/>
  <c r="H465" i="9"/>
  <c r="I465" i="9"/>
  <c r="K465" i="9"/>
  <c r="O465" i="9"/>
  <c r="P465" i="9"/>
  <c r="Q465" i="9"/>
  <c r="R465" i="9"/>
  <c r="U465" i="9"/>
  <c r="V465" i="9"/>
  <c r="W465" i="9"/>
  <c r="X465" i="9"/>
  <c r="Y465" i="9"/>
  <c r="Z465" i="9"/>
  <c r="AA465" i="9"/>
  <c r="AB465" i="9"/>
  <c r="AC465" i="9"/>
  <c r="AD465" i="9"/>
  <c r="AE465" i="9"/>
  <c r="AF465" i="9"/>
  <c r="AG465" i="9"/>
  <c r="AH465" i="9"/>
  <c r="AI465" i="9"/>
  <c r="AJ465" i="9"/>
  <c r="AK465" i="9"/>
  <c r="AL465" i="9"/>
  <c r="AM465" i="9"/>
  <c r="AN465" i="9"/>
  <c r="AO465" i="9"/>
  <c r="AP465" i="9"/>
  <c r="AQ465" i="9"/>
  <c r="AR465" i="9"/>
  <c r="AS465" i="9"/>
  <c r="AT465" i="9"/>
  <c r="AU465" i="9"/>
  <c r="AV465" i="9"/>
  <c r="AW465" i="9"/>
  <c r="AX465" i="9"/>
  <c r="AY465" i="9"/>
  <c r="AZ465" i="9"/>
  <c r="BA465" i="9"/>
  <c r="BB465" i="9"/>
  <c r="BC465" i="9"/>
  <c r="BD465" i="9"/>
  <c r="BE465" i="9"/>
  <c r="BF465" i="9"/>
  <c r="BG465" i="9"/>
  <c r="BH465" i="9"/>
  <c r="BI465" i="9"/>
  <c r="BJ465" i="9"/>
  <c r="BK465" i="9"/>
  <c r="BL465" i="9"/>
  <c r="BM465" i="9"/>
  <c r="BN465" i="9"/>
  <c r="BO465" i="9"/>
  <c r="BP465" i="9"/>
  <c r="BQ465" i="9"/>
  <c r="BR465" i="9"/>
  <c r="BT465" i="9"/>
  <c r="BU465" i="9"/>
  <c r="BV465" i="9"/>
  <c r="BX465" i="9"/>
  <c r="BY465" i="9"/>
  <c r="BZ465" i="9"/>
  <c r="CA465" i="9"/>
  <c r="CB465" i="9"/>
  <c r="CC465" i="9"/>
  <c r="CD465" i="9"/>
  <c r="CE465" i="9"/>
  <c r="CF465" i="9"/>
  <c r="CG465" i="9"/>
  <c r="CH465" i="9"/>
  <c r="CI465" i="9"/>
  <c r="CJ465" i="9"/>
  <c r="A466" i="9"/>
  <c r="B466" i="9"/>
  <c r="C466" i="9"/>
  <c r="D466" i="9"/>
  <c r="E466" i="9"/>
  <c r="F466" i="9"/>
  <c r="G466" i="9"/>
  <c r="H466" i="9"/>
  <c r="I466" i="9"/>
  <c r="K466" i="9"/>
  <c r="O466" i="9"/>
  <c r="P466" i="9"/>
  <c r="Q466" i="9"/>
  <c r="R466" i="9"/>
  <c r="U466" i="9"/>
  <c r="V466" i="9"/>
  <c r="W466" i="9"/>
  <c r="X466" i="9"/>
  <c r="Y466" i="9"/>
  <c r="Z466" i="9"/>
  <c r="AA466" i="9"/>
  <c r="AB466" i="9"/>
  <c r="AC466" i="9"/>
  <c r="AD466" i="9"/>
  <c r="AE466" i="9"/>
  <c r="AF466" i="9"/>
  <c r="AG466" i="9"/>
  <c r="AH466" i="9"/>
  <c r="AI466" i="9"/>
  <c r="AJ466" i="9"/>
  <c r="AK466" i="9"/>
  <c r="AL466" i="9"/>
  <c r="AM466" i="9"/>
  <c r="AN466" i="9"/>
  <c r="AO466" i="9"/>
  <c r="AP466" i="9"/>
  <c r="AQ466" i="9"/>
  <c r="AR466" i="9"/>
  <c r="AS466" i="9"/>
  <c r="AT466" i="9"/>
  <c r="AU466" i="9"/>
  <c r="AV466" i="9"/>
  <c r="AW466" i="9"/>
  <c r="AX466" i="9"/>
  <c r="AY466" i="9"/>
  <c r="AZ466" i="9"/>
  <c r="BA466" i="9"/>
  <c r="BB466" i="9"/>
  <c r="BC466" i="9"/>
  <c r="BD466" i="9"/>
  <c r="BE466" i="9"/>
  <c r="BF466" i="9"/>
  <c r="BG466" i="9"/>
  <c r="BH466" i="9"/>
  <c r="BI466" i="9"/>
  <c r="BJ466" i="9"/>
  <c r="BK466" i="9"/>
  <c r="BL466" i="9"/>
  <c r="BM466" i="9"/>
  <c r="BN466" i="9"/>
  <c r="BO466" i="9"/>
  <c r="BP466" i="9"/>
  <c r="BQ466" i="9"/>
  <c r="BR466" i="9"/>
  <c r="BT466" i="9"/>
  <c r="BU466" i="9"/>
  <c r="BV466" i="9"/>
  <c r="BX466" i="9"/>
  <c r="BY466" i="9"/>
  <c r="BZ466" i="9"/>
  <c r="CA466" i="9"/>
  <c r="CB466" i="9"/>
  <c r="CC466" i="9"/>
  <c r="CD466" i="9"/>
  <c r="CE466" i="9"/>
  <c r="CF466" i="9"/>
  <c r="CG466" i="9"/>
  <c r="CH466" i="9"/>
  <c r="CI466" i="9"/>
  <c r="CJ466" i="9"/>
  <c r="A467" i="9"/>
  <c r="B467" i="9"/>
  <c r="C467" i="9"/>
  <c r="D467" i="9"/>
  <c r="E467" i="9"/>
  <c r="F467" i="9"/>
  <c r="G467" i="9"/>
  <c r="H467" i="9"/>
  <c r="I467" i="9"/>
  <c r="K467" i="9"/>
  <c r="O467" i="9"/>
  <c r="P467" i="9"/>
  <c r="Q467" i="9"/>
  <c r="R467" i="9"/>
  <c r="U467" i="9"/>
  <c r="V467" i="9"/>
  <c r="W467" i="9"/>
  <c r="X467" i="9"/>
  <c r="Y467" i="9"/>
  <c r="Z467" i="9"/>
  <c r="AA467" i="9"/>
  <c r="AB467" i="9"/>
  <c r="AC467" i="9"/>
  <c r="AD467" i="9"/>
  <c r="AE467" i="9"/>
  <c r="AF467" i="9"/>
  <c r="AG467" i="9"/>
  <c r="AH467" i="9"/>
  <c r="AI467" i="9"/>
  <c r="AJ467" i="9"/>
  <c r="AK467" i="9"/>
  <c r="AL467" i="9"/>
  <c r="AM467" i="9"/>
  <c r="AN467" i="9"/>
  <c r="AO467" i="9"/>
  <c r="AP467" i="9"/>
  <c r="AQ467" i="9"/>
  <c r="AR467" i="9"/>
  <c r="AS467" i="9"/>
  <c r="AT467" i="9"/>
  <c r="AU467" i="9"/>
  <c r="AV467" i="9"/>
  <c r="AW467" i="9"/>
  <c r="AX467" i="9"/>
  <c r="AY467" i="9"/>
  <c r="AZ467" i="9"/>
  <c r="BA467" i="9"/>
  <c r="BB467" i="9"/>
  <c r="BC467" i="9"/>
  <c r="BD467" i="9"/>
  <c r="BE467" i="9"/>
  <c r="BF467" i="9"/>
  <c r="BG467" i="9"/>
  <c r="BH467" i="9"/>
  <c r="BI467" i="9"/>
  <c r="BJ467" i="9"/>
  <c r="BK467" i="9"/>
  <c r="BL467" i="9"/>
  <c r="BM467" i="9"/>
  <c r="BN467" i="9"/>
  <c r="BO467" i="9"/>
  <c r="BP467" i="9"/>
  <c r="BQ467" i="9"/>
  <c r="BR467" i="9"/>
  <c r="BT467" i="9"/>
  <c r="BU467" i="9"/>
  <c r="BV467" i="9"/>
  <c r="BX467" i="9"/>
  <c r="BY467" i="9"/>
  <c r="BZ467" i="9"/>
  <c r="CA467" i="9"/>
  <c r="CB467" i="9"/>
  <c r="CC467" i="9"/>
  <c r="CD467" i="9"/>
  <c r="CE467" i="9"/>
  <c r="CF467" i="9"/>
  <c r="CG467" i="9"/>
  <c r="CH467" i="9"/>
  <c r="CI467" i="9"/>
  <c r="CJ467" i="9"/>
  <c r="A468" i="9"/>
  <c r="B468" i="9"/>
  <c r="C468" i="9"/>
  <c r="D468" i="9"/>
  <c r="E468" i="9"/>
  <c r="F468" i="9"/>
  <c r="G468" i="9"/>
  <c r="H468" i="9"/>
  <c r="I468" i="9"/>
  <c r="K468" i="9"/>
  <c r="O468" i="9"/>
  <c r="P468" i="9"/>
  <c r="Q468" i="9"/>
  <c r="R468" i="9"/>
  <c r="U468" i="9"/>
  <c r="V468" i="9"/>
  <c r="W468" i="9"/>
  <c r="X468" i="9"/>
  <c r="Y468" i="9"/>
  <c r="Z468" i="9"/>
  <c r="AA468" i="9"/>
  <c r="AB468" i="9"/>
  <c r="AC468" i="9"/>
  <c r="AD468" i="9"/>
  <c r="AE468" i="9"/>
  <c r="AF468" i="9"/>
  <c r="AG468" i="9"/>
  <c r="AH468" i="9"/>
  <c r="AI468" i="9"/>
  <c r="AJ468" i="9"/>
  <c r="AK468" i="9"/>
  <c r="AL468" i="9"/>
  <c r="AM468" i="9"/>
  <c r="AN468" i="9"/>
  <c r="AO468" i="9"/>
  <c r="AP468" i="9"/>
  <c r="AQ468" i="9"/>
  <c r="AR468" i="9"/>
  <c r="AS468" i="9"/>
  <c r="AT468" i="9"/>
  <c r="AU468" i="9"/>
  <c r="AV468" i="9"/>
  <c r="AW468" i="9"/>
  <c r="AX468" i="9"/>
  <c r="AY468" i="9"/>
  <c r="AZ468" i="9"/>
  <c r="BA468" i="9"/>
  <c r="BB468" i="9"/>
  <c r="BC468" i="9"/>
  <c r="BD468" i="9"/>
  <c r="BE468" i="9"/>
  <c r="BF468" i="9"/>
  <c r="BG468" i="9"/>
  <c r="BH468" i="9"/>
  <c r="BI468" i="9"/>
  <c r="BJ468" i="9"/>
  <c r="BK468" i="9"/>
  <c r="BL468" i="9"/>
  <c r="BM468" i="9"/>
  <c r="BN468" i="9"/>
  <c r="BO468" i="9"/>
  <c r="BP468" i="9"/>
  <c r="BQ468" i="9"/>
  <c r="BR468" i="9"/>
  <c r="BT468" i="9"/>
  <c r="BU468" i="9"/>
  <c r="BV468" i="9"/>
  <c r="BX468" i="9"/>
  <c r="BY468" i="9"/>
  <c r="BZ468" i="9"/>
  <c r="CA468" i="9"/>
  <c r="CB468" i="9"/>
  <c r="CC468" i="9"/>
  <c r="CD468" i="9"/>
  <c r="CE468" i="9"/>
  <c r="CF468" i="9"/>
  <c r="CG468" i="9"/>
  <c r="CH468" i="9"/>
  <c r="CI468" i="9"/>
  <c r="CJ468" i="9"/>
  <c r="A469" i="9"/>
  <c r="B469" i="9"/>
  <c r="C469" i="9"/>
  <c r="D469" i="9"/>
  <c r="E469" i="9"/>
  <c r="F469" i="9"/>
  <c r="G469" i="9"/>
  <c r="H469" i="9"/>
  <c r="I469" i="9"/>
  <c r="K469" i="9"/>
  <c r="O469" i="9"/>
  <c r="P469" i="9"/>
  <c r="Q469" i="9"/>
  <c r="R469" i="9"/>
  <c r="U469" i="9"/>
  <c r="V469" i="9"/>
  <c r="W469" i="9"/>
  <c r="X469" i="9"/>
  <c r="Y469" i="9"/>
  <c r="Z469" i="9"/>
  <c r="AA469" i="9"/>
  <c r="AB469" i="9"/>
  <c r="AC469" i="9"/>
  <c r="AD469" i="9"/>
  <c r="AE469" i="9"/>
  <c r="AF469" i="9"/>
  <c r="AG469" i="9"/>
  <c r="AH469" i="9"/>
  <c r="AI469" i="9"/>
  <c r="AJ469" i="9"/>
  <c r="AK469" i="9"/>
  <c r="AL469" i="9"/>
  <c r="AM469" i="9"/>
  <c r="AN469" i="9"/>
  <c r="AO469" i="9"/>
  <c r="AP469" i="9"/>
  <c r="AQ469" i="9"/>
  <c r="AR469" i="9"/>
  <c r="AS469" i="9"/>
  <c r="AT469" i="9"/>
  <c r="AU469" i="9"/>
  <c r="AV469" i="9"/>
  <c r="AW469" i="9"/>
  <c r="AX469" i="9"/>
  <c r="AY469" i="9"/>
  <c r="AZ469" i="9"/>
  <c r="BA469" i="9"/>
  <c r="BB469" i="9"/>
  <c r="BC469" i="9"/>
  <c r="BD469" i="9"/>
  <c r="BE469" i="9"/>
  <c r="BF469" i="9"/>
  <c r="BG469" i="9"/>
  <c r="BH469" i="9"/>
  <c r="BI469" i="9"/>
  <c r="BJ469" i="9"/>
  <c r="BK469" i="9"/>
  <c r="BL469" i="9"/>
  <c r="BM469" i="9"/>
  <c r="BN469" i="9"/>
  <c r="BO469" i="9"/>
  <c r="BP469" i="9"/>
  <c r="BQ469" i="9"/>
  <c r="BR469" i="9"/>
  <c r="BT469" i="9"/>
  <c r="BU469" i="9"/>
  <c r="BV469" i="9"/>
  <c r="BX469" i="9"/>
  <c r="BY469" i="9"/>
  <c r="BZ469" i="9"/>
  <c r="CA469" i="9"/>
  <c r="CB469" i="9"/>
  <c r="CC469" i="9"/>
  <c r="CD469" i="9"/>
  <c r="CE469" i="9"/>
  <c r="CF469" i="9"/>
  <c r="CG469" i="9"/>
  <c r="CH469" i="9"/>
  <c r="CI469" i="9"/>
  <c r="CJ469" i="9"/>
  <c r="A470" i="9"/>
  <c r="B470" i="9"/>
  <c r="C470" i="9"/>
  <c r="D470" i="9"/>
  <c r="E470" i="9"/>
  <c r="F470" i="9"/>
  <c r="G470" i="9"/>
  <c r="H470" i="9"/>
  <c r="I470" i="9"/>
  <c r="K470" i="9"/>
  <c r="O470" i="9"/>
  <c r="P470" i="9"/>
  <c r="Q470" i="9"/>
  <c r="R470" i="9"/>
  <c r="U470" i="9"/>
  <c r="V470" i="9"/>
  <c r="W470" i="9"/>
  <c r="X470" i="9"/>
  <c r="Y470" i="9"/>
  <c r="Z470" i="9"/>
  <c r="AA470" i="9"/>
  <c r="AB470" i="9"/>
  <c r="AC470" i="9"/>
  <c r="AD470" i="9"/>
  <c r="AE470" i="9"/>
  <c r="AF470" i="9"/>
  <c r="AG470" i="9"/>
  <c r="AH470" i="9"/>
  <c r="AI470" i="9"/>
  <c r="AJ470" i="9"/>
  <c r="AK470" i="9"/>
  <c r="AL470" i="9"/>
  <c r="AM470" i="9"/>
  <c r="AN470" i="9"/>
  <c r="AO470" i="9"/>
  <c r="AP470" i="9"/>
  <c r="AQ470" i="9"/>
  <c r="AR470" i="9"/>
  <c r="AS470" i="9"/>
  <c r="AT470" i="9"/>
  <c r="AU470" i="9"/>
  <c r="AV470" i="9"/>
  <c r="AW470" i="9"/>
  <c r="AX470" i="9"/>
  <c r="AY470" i="9"/>
  <c r="AZ470" i="9"/>
  <c r="BA470" i="9"/>
  <c r="BB470" i="9"/>
  <c r="BC470" i="9"/>
  <c r="BD470" i="9"/>
  <c r="BE470" i="9"/>
  <c r="BF470" i="9"/>
  <c r="BG470" i="9"/>
  <c r="BH470" i="9"/>
  <c r="BI470" i="9"/>
  <c r="BJ470" i="9"/>
  <c r="BK470" i="9"/>
  <c r="BL470" i="9"/>
  <c r="BM470" i="9"/>
  <c r="BN470" i="9"/>
  <c r="BO470" i="9"/>
  <c r="BP470" i="9"/>
  <c r="BQ470" i="9"/>
  <c r="BR470" i="9"/>
  <c r="BT470" i="9"/>
  <c r="BU470" i="9"/>
  <c r="BV470" i="9"/>
  <c r="BX470" i="9"/>
  <c r="BY470" i="9"/>
  <c r="BZ470" i="9"/>
  <c r="CA470" i="9"/>
  <c r="CB470" i="9"/>
  <c r="CC470" i="9"/>
  <c r="CD470" i="9"/>
  <c r="CE470" i="9"/>
  <c r="CF470" i="9"/>
  <c r="CG470" i="9"/>
  <c r="CH470" i="9"/>
  <c r="CI470" i="9"/>
  <c r="CJ470" i="9"/>
  <c r="A471" i="9"/>
  <c r="B471" i="9"/>
  <c r="C471" i="9"/>
  <c r="D471" i="9"/>
  <c r="E471" i="9"/>
  <c r="F471" i="9"/>
  <c r="G471" i="9"/>
  <c r="H471" i="9"/>
  <c r="I471" i="9"/>
  <c r="K471" i="9"/>
  <c r="O471" i="9"/>
  <c r="P471" i="9"/>
  <c r="Q471" i="9"/>
  <c r="R471" i="9"/>
  <c r="U471" i="9"/>
  <c r="V471" i="9"/>
  <c r="W471" i="9"/>
  <c r="X471" i="9"/>
  <c r="Y471" i="9"/>
  <c r="Z471" i="9"/>
  <c r="AA471" i="9"/>
  <c r="AB471" i="9"/>
  <c r="AC471" i="9"/>
  <c r="AD471" i="9"/>
  <c r="AE471" i="9"/>
  <c r="AF471" i="9"/>
  <c r="AG471" i="9"/>
  <c r="AH471" i="9"/>
  <c r="AI471" i="9"/>
  <c r="AJ471" i="9"/>
  <c r="AK471" i="9"/>
  <c r="AL471" i="9"/>
  <c r="AM471" i="9"/>
  <c r="AN471" i="9"/>
  <c r="AO471" i="9"/>
  <c r="AP471" i="9"/>
  <c r="AQ471" i="9"/>
  <c r="AR471" i="9"/>
  <c r="AS471" i="9"/>
  <c r="AT471" i="9"/>
  <c r="AU471" i="9"/>
  <c r="AV471" i="9"/>
  <c r="AW471" i="9"/>
  <c r="AX471" i="9"/>
  <c r="AY471" i="9"/>
  <c r="AZ471" i="9"/>
  <c r="BA471" i="9"/>
  <c r="BB471" i="9"/>
  <c r="BC471" i="9"/>
  <c r="BD471" i="9"/>
  <c r="BE471" i="9"/>
  <c r="BF471" i="9"/>
  <c r="BG471" i="9"/>
  <c r="BH471" i="9"/>
  <c r="BI471" i="9"/>
  <c r="BJ471" i="9"/>
  <c r="BK471" i="9"/>
  <c r="BL471" i="9"/>
  <c r="BM471" i="9"/>
  <c r="BN471" i="9"/>
  <c r="BO471" i="9"/>
  <c r="BP471" i="9"/>
  <c r="BQ471" i="9"/>
  <c r="BR471" i="9"/>
  <c r="BT471" i="9"/>
  <c r="BU471" i="9"/>
  <c r="BV471" i="9"/>
  <c r="BX471" i="9"/>
  <c r="BY471" i="9"/>
  <c r="BZ471" i="9"/>
  <c r="CA471" i="9"/>
  <c r="CB471" i="9"/>
  <c r="CC471" i="9"/>
  <c r="CD471" i="9"/>
  <c r="CE471" i="9"/>
  <c r="CF471" i="9"/>
  <c r="CG471" i="9"/>
  <c r="CH471" i="9"/>
  <c r="CI471" i="9"/>
  <c r="CJ471" i="9"/>
  <c r="A472" i="9"/>
  <c r="B472" i="9"/>
  <c r="C472" i="9"/>
  <c r="D472" i="9"/>
  <c r="E472" i="9"/>
  <c r="F472" i="9"/>
  <c r="G472" i="9"/>
  <c r="H472" i="9"/>
  <c r="I472" i="9"/>
  <c r="K472" i="9"/>
  <c r="O472" i="9"/>
  <c r="P472" i="9"/>
  <c r="Q472" i="9"/>
  <c r="R472" i="9"/>
  <c r="U472" i="9"/>
  <c r="V472" i="9"/>
  <c r="W472" i="9"/>
  <c r="X472" i="9"/>
  <c r="Y472" i="9"/>
  <c r="Z472" i="9"/>
  <c r="AA472" i="9"/>
  <c r="AB472" i="9"/>
  <c r="AC472" i="9"/>
  <c r="AD472" i="9"/>
  <c r="AE472" i="9"/>
  <c r="AF472" i="9"/>
  <c r="AG472" i="9"/>
  <c r="AH472" i="9"/>
  <c r="AI472" i="9"/>
  <c r="AJ472" i="9"/>
  <c r="AK472" i="9"/>
  <c r="AL472" i="9"/>
  <c r="AM472" i="9"/>
  <c r="AN472" i="9"/>
  <c r="AO472" i="9"/>
  <c r="AP472" i="9"/>
  <c r="AQ472" i="9"/>
  <c r="AR472" i="9"/>
  <c r="AS472" i="9"/>
  <c r="AT472" i="9"/>
  <c r="AU472" i="9"/>
  <c r="AV472" i="9"/>
  <c r="AW472" i="9"/>
  <c r="AX472" i="9"/>
  <c r="AY472" i="9"/>
  <c r="AZ472" i="9"/>
  <c r="BA472" i="9"/>
  <c r="BB472" i="9"/>
  <c r="BC472" i="9"/>
  <c r="BD472" i="9"/>
  <c r="BE472" i="9"/>
  <c r="BF472" i="9"/>
  <c r="BG472" i="9"/>
  <c r="BH472" i="9"/>
  <c r="BI472" i="9"/>
  <c r="BJ472" i="9"/>
  <c r="BK472" i="9"/>
  <c r="BL472" i="9"/>
  <c r="BM472" i="9"/>
  <c r="BN472" i="9"/>
  <c r="BO472" i="9"/>
  <c r="BP472" i="9"/>
  <c r="BQ472" i="9"/>
  <c r="BR472" i="9"/>
  <c r="BT472" i="9"/>
  <c r="BU472" i="9"/>
  <c r="BV472" i="9"/>
  <c r="BX472" i="9"/>
  <c r="BY472" i="9"/>
  <c r="BZ472" i="9"/>
  <c r="CA472" i="9"/>
  <c r="CB472" i="9"/>
  <c r="CC472" i="9"/>
  <c r="CD472" i="9"/>
  <c r="CE472" i="9"/>
  <c r="CF472" i="9"/>
  <c r="CG472" i="9"/>
  <c r="CH472" i="9"/>
  <c r="CI472" i="9"/>
  <c r="CJ472" i="9"/>
  <c r="A473" i="9"/>
  <c r="B473" i="9"/>
  <c r="C473" i="9"/>
  <c r="D473" i="9"/>
  <c r="E473" i="9"/>
  <c r="F473" i="9"/>
  <c r="G473" i="9"/>
  <c r="H473" i="9"/>
  <c r="I473" i="9"/>
  <c r="K473" i="9"/>
  <c r="O473" i="9"/>
  <c r="P473" i="9"/>
  <c r="Q473" i="9"/>
  <c r="R473" i="9"/>
  <c r="U473" i="9"/>
  <c r="V473" i="9"/>
  <c r="W473" i="9"/>
  <c r="X473" i="9"/>
  <c r="Y473" i="9"/>
  <c r="Z473" i="9"/>
  <c r="AA473" i="9"/>
  <c r="AB473" i="9"/>
  <c r="AC473" i="9"/>
  <c r="AD473" i="9"/>
  <c r="AE473" i="9"/>
  <c r="AF473" i="9"/>
  <c r="AG473" i="9"/>
  <c r="AH473" i="9"/>
  <c r="AI473" i="9"/>
  <c r="AJ473" i="9"/>
  <c r="AK473" i="9"/>
  <c r="AL473" i="9"/>
  <c r="AM473" i="9"/>
  <c r="AN473" i="9"/>
  <c r="AO473" i="9"/>
  <c r="AP473" i="9"/>
  <c r="AQ473" i="9"/>
  <c r="AR473" i="9"/>
  <c r="AS473" i="9"/>
  <c r="AT473" i="9"/>
  <c r="AU473" i="9"/>
  <c r="AV473" i="9"/>
  <c r="AW473" i="9"/>
  <c r="AX473" i="9"/>
  <c r="AY473" i="9"/>
  <c r="AZ473" i="9"/>
  <c r="BA473" i="9"/>
  <c r="BB473" i="9"/>
  <c r="BC473" i="9"/>
  <c r="BD473" i="9"/>
  <c r="BE473" i="9"/>
  <c r="BF473" i="9"/>
  <c r="BG473" i="9"/>
  <c r="BH473" i="9"/>
  <c r="BI473" i="9"/>
  <c r="BJ473" i="9"/>
  <c r="BK473" i="9"/>
  <c r="BL473" i="9"/>
  <c r="BM473" i="9"/>
  <c r="BN473" i="9"/>
  <c r="BO473" i="9"/>
  <c r="BP473" i="9"/>
  <c r="BQ473" i="9"/>
  <c r="BR473" i="9"/>
  <c r="BT473" i="9"/>
  <c r="BU473" i="9"/>
  <c r="BV473" i="9"/>
  <c r="BX473" i="9"/>
  <c r="BY473" i="9"/>
  <c r="BZ473" i="9"/>
  <c r="CA473" i="9"/>
  <c r="CB473" i="9"/>
  <c r="CC473" i="9"/>
  <c r="CD473" i="9"/>
  <c r="CE473" i="9"/>
  <c r="CF473" i="9"/>
  <c r="CG473" i="9"/>
  <c r="CH473" i="9"/>
  <c r="CI473" i="9"/>
  <c r="CJ473" i="9"/>
  <c r="A474" i="9"/>
  <c r="B474" i="9"/>
  <c r="C474" i="9"/>
  <c r="D474" i="9"/>
  <c r="E474" i="9"/>
  <c r="F474" i="9"/>
  <c r="G474" i="9"/>
  <c r="H474" i="9"/>
  <c r="I474" i="9"/>
  <c r="K474" i="9"/>
  <c r="O474" i="9"/>
  <c r="P474" i="9"/>
  <c r="Q474" i="9"/>
  <c r="R474" i="9"/>
  <c r="U474" i="9"/>
  <c r="V474" i="9"/>
  <c r="W474" i="9"/>
  <c r="X474" i="9"/>
  <c r="Y474" i="9"/>
  <c r="Z474" i="9"/>
  <c r="AA474" i="9"/>
  <c r="AB474" i="9"/>
  <c r="AC474" i="9"/>
  <c r="AD474" i="9"/>
  <c r="AE474" i="9"/>
  <c r="AF474" i="9"/>
  <c r="AG474" i="9"/>
  <c r="AH474" i="9"/>
  <c r="AI474" i="9"/>
  <c r="AJ474" i="9"/>
  <c r="AK474" i="9"/>
  <c r="AL474" i="9"/>
  <c r="AM474" i="9"/>
  <c r="AN474" i="9"/>
  <c r="AO474" i="9"/>
  <c r="AP474" i="9"/>
  <c r="AQ474" i="9"/>
  <c r="AR474" i="9"/>
  <c r="AS474" i="9"/>
  <c r="AT474" i="9"/>
  <c r="AU474" i="9"/>
  <c r="AV474" i="9"/>
  <c r="AW474" i="9"/>
  <c r="AX474" i="9"/>
  <c r="AY474" i="9"/>
  <c r="AZ474" i="9"/>
  <c r="BA474" i="9"/>
  <c r="BB474" i="9"/>
  <c r="BC474" i="9"/>
  <c r="BD474" i="9"/>
  <c r="BE474" i="9"/>
  <c r="BF474" i="9"/>
  <c r="BG474" i="9"/>
  <c r="BH474" i="9"/>
  <c r="BI474" i="9"/>
  <c r="BJ474" i="9"/>
  <c r="BK474" i="9"/>
  <c r="BL474" i="9"/>
  <c r="BM474" i="9"/>
  <c r="BN474" i="9"/>
  <c r="BO474" i="9"/>
  <c r="BP474" i="9"/>
  <c r="BQ474" i="9"/>
  <c r="BR474" i="9"/>
  <c r="BT474" i="9"/>
  <c r="BU474" i="9"/>
  <c r="BV474" i="9"/>
  <c r="BX474" i="9"/>
  <c r="BY474" i="9"/>
  <c r="BZ474" i="9"/>
  <c r="CA474" i="9"/>
  <c r="CB474" i="9"/>
  <c r="CC474" i="9"/>
  <c r="CD474" i="9"/>
  <c r="CE474" i="9"/>
  <c r="CF474" i="9"/>
  <c r="CG474" i="9"/>
  <c r="CH474" i="9"/>
  <c r="CI474" i="9"/>
  <c r="CJ474" i="9"/>
  <c r="A475" i="9"/>
  <c r="B475" i="9"/>
  <c r="C475" i="9"/>
  <c r="D475" i="9"/>
  <c r="E475" i="9"/>
  <c r="F475" i="9"/>
  <c r="G475" i="9"/>
  <c r="H475" i="9"/>
  <c r="I475" i="9"/>
  <c r="K475" i="9"/>
  <c r="O475" i="9"/>
  <c r="P475" i="9"/>
  <c r="Q475" i="9"/>
  <c r="R475" i="9"/>
  <c r="U475" i="9"/>
  <c r="V475" i="9"/>
  <c r="W475" i="9"/>
  <c r="X475" i="9"/>
  <c r="Y475" i="9"/>
  <c r="Z475" i="9"/>
  <c r="AA475" i="9"/>
  <c r="AB475" i="9"/>
  <c r="AC475" i="9"/>
  <c r="AD475" i="9"/>
  <c r="AE475" i="9"/>
  <c r="AF475" i="9"/>
  <c r="AG475" i="9"/>
  <c r="AH475" i="9"/>
  <c r="AI475" i="9"/>
  <c r="AJ475" i="9"/>
  <c r="AK475" i="9"/>
  <c r="AL475" i="9"/>
  <c r="AM475" i="9"/>
  <c r="AN475" i="9"/>
  <c r="AO475" i="9"/>
  <c r="AP475" i="9"/>
  <c r="AQ475" i="9"/>
  <c r="AR475" i="9"/>
  <c r="AS475" i="9"/>
  <c r="AT475" i="9"/>
  <c r="AU475" i="9"/>
  <c r="AV475" i="9"/>
  <c r="AW475" i="9"/>
  <c r="AX475" i="9"/>
  <c r="AY475" i="9"/>
  <c r="AZ475" i="9"/>
  <c r="BA475" i="9"/>
  <c r="BB475" i="9"/>
  <c r="BC475" i="9"/>
  <c r="BD475" i="9"/>
  <c r="BE475" i="9"/>
  <c r="BF475" i="9"/>
  <c r="BG475" i="9"/>
  <c r="BH475" i="9"/>
  <c r="BI475" i="9"/>
  <c r="BJ475" i="9"/>
  <c r="BK475" i="9"/>
  <c r="BL475" i="9"/>
  <c r="BM475" i="9"/>
  <c r="BN475" i="9"/>
  <c r="BO475" i="9"/>
  <c r="BP475" i="9"/>
  <c r="BQ475" i="9"/>
  <c r="BR475" i="9"/>
  <c r="BT475" i="9"/>
  <c r="BU475" i="9"/>
  <c r="BV475" i="9"/>
  <c r="BX475" i="9"/>
  <c r="BY475" i="9"/>
  <c r="BZ475" i="9"/>
  <c r="CA475" i="9"/>
  <c r="CB475" i="9"/>
  <c r="CC475" i="9"/>
  <c r="CD475" i="9"/>
  <c r="CE475" i="9"/>
  <c r="CF475" i="9"/>
  <c r="CG475" i="9"/>
  <c r="CH475" i="9"/>
  <c r="CI475" i="9"/>
  <c r="CJ475" i="9"/>
  <c r="A476" i="9"/>
  <c r="B476" i="9"/>
  <c r="C476" i="9"/>
  <c r="D476" i="9"/>
  <c r="E476" i="9"/>
  <c r="F476" i="9"/>
  <c r="G476" i="9"/>
  <c r="H476" i="9"/>
  <c r="I476" i="9"/>
  <c r="K476" i="9"/>
  <c r="O476" i="9"/>
  <c r="P476" i="9"/>
  <c r="Q476" i="9"/>
  <c r="R476" i="9"/>
  <c r="U476" i="9"/>
  <c r="V476" i="9"/>
  <c r="W476" i="9"/>
  <c r="X476" i="9"/>
  <c r="Y476" i="9"/>
  <c r="Z476" i="9"/>
  <c r="AA476" i="9"/>
  <c r="AB476" i="9"/>
  <c r="AC476" i="9"/>
  <c r="AD476" i="9"/>
  <c r="AE476" i="9"/>
  <c r="AF476" i="9"/>
  <c r="AG476" i="9"/>
  <c r="AH476" i="9"/>
  <c r="AI476" i="9"/>
  <c r="AJ476" i="9"/>
  <c r="AK476" i="9"/>
  <c r="AL476" i="9"/>
  <c r="AM476" i="9"/>
  <c r="AN476" i="9"/>
  <c r="AO476" i="9"/>
  <c r="AP476" i="9"/>
  <c r="AQ476" i="9"/>
  <c r="AR476" i="9"/>
  <c r="AS476" i="9"/>
  <c r="AT476" i="9"/>
  <c r="AU476" i="9"/>
  <c r="AV476" i="9"/>
  <c r="AW476" i="9"/>
  <c r="AX476" i="9"/>
  <c r="AY476" i="9"/>
  <c r="AZ476" i="9"/>
  <c r="BA476" i="9"/>
  <c r="BB476" i="9"/>
  <c r="BC476" i="9"/>
  <c r="BD476" i="9"/>
  <c r="BE476" i="9"/>
  <c r="BF476" i="9"/>
  <c r="BG476" i="9"/>
  <c r="BH476" i="9"/>
  <c r="BI476" i="9"/>
  <c r="BJ476" i="9"/>
  <c r="BK476" i="9"/>
  <c r="BL476" i="9"/>
  <c r="BM476" i="9"/>
  <c r="BN476" i="9"/>
  <c r="BO476" i="9"/>
  <c r="BP476" i="9"/>
  <c r="BQ476" i="9"/>
  <c r="BR476" i="9"/>
  <c r="BT476" i="9"/>
  <c r="BU476" i="9"/>
  <c r="BV476" i="9"/>
  <c r="BX476" i="9"/>
  <c r="BY476" i="9"/>
  <c r="BZ476" i="9"/>
  <c r="CA476" i="9"/>
  <c r="CB476" i="9"/>
  <c r="CC476" i="9"/>
  <c r="CD476" i="9"/>
  <c r="CE476" i="9"/>
  <c r="CF476" i="9"/>
  <c r="CG476" i="9"/>
  <c r="CH476" i="9"/>
  <c r="CI476" i="9"/>
  <c r="CJ476" i="9"/>
  <c r="A477" i="9"/>
  <c r="B477" i="9"/>
  <c r="C477" i="9"/>
  <c r="D477" i="9"/>
  <c r="E477" i="9"/>
  <c r="F477" i="9"/>
  <c r="G477" i="9"/>
  <c r="H477" i="9"/>
  <c r="I477" i="9"/>
  <c r="K477" i="9"/>
  <c r="O477" i="9"/>
  <c r="P477" i="9"/>
  <c r="Q477" i="9"/>
  <c r="R477" i="9"/>
  <c r="U477" i="9"/>
  <c r="V477" i="9"/>
  <c r="W477" i="9"/>
  <c r="X477" i="9"/>
  <c r="Y477" i="9"/>
  <c r="Z477" i="9"/>
  <c r="AA477" i="9"/>
  <c r="AB477" i="9"/>
  <c r="AC477" i="9"/>
  <c r="AD477" i="9"/>
  <c r="AE477" i="9"/>
  <c r="AF477" i="9"/>
  <c r="AG477" i="9"/>
  <c r="AH477" i="9"/>
  <c r="AI477" i="9"/>
  <c r="AJ477" i="9"/>
  <c r="AK477" i="9"/>
  <c r="AL477" i="9"/>
  <c r="AM477" i="9"/>
  <c r="AN477" i="9"/>
  <c r="AO477" i="9"/>
  <c r="AP477" i="9"/>
  <c r="AQ477" i="9"/>
  <c r="AR477" i="9"/>
  <c r="AS477" i="9"/>
  <c r="AT477" i="9"/>
  <c r="AU477" i="9"/>
  <c r="AV477" i="9"/>
  <c r="AW477" i="9"/>
  <c r="AX477" i="9"/>
  <c r="AY477" i="9"/>
  <c r="AZ477" i="9"/>
  <c r="BA477" i="9"/>
  <c r="BB477" i="9"/>
  <c r="BC477" i="9"/>
  <c r="BD477" i="9"/>
  <c r="BE477" i="9"/>
  <c r="BF477" i="9"/>
  <c r="BG477" i="9"/>
  <c r="BH477" i="9"/>
  <c r="BI477" i="9"/>
  <c r="BJ477" i="9"/>
  <c r="BK477" i="9"/>
  <c r="BL477" i="9"/>
  <c r="BM477" i="9"/>
  <c r="BN477" i="9"/>
  <c r="BO477" i="9"/>
  <c r="BP477" i="9"/>
  <c r="BQ477" i="9"/>
  <c r="BR477" i="9"/>
  <c r="BT477" i="9"/>
  <c r="BU477" i="9"/>
  <c r="BV477" i="9"/>
  <c r="BX477" i="9"/>
  <c r="BY477" i="9"/>
  <c r="BZ477" i="9"/>
  <c r="CA477" i="9"/>
  <c r="CB477" i="9"/>
  <c r="CC477" i="9"/>
  <c r="CD477" i="9"/>
  <c r="CE477" i="9"/>
  <c r="CF477" i="9"/>
  <c r="CG477" i="9"/>
  <c r="CH477" i="9"/>
  <c r="CI477" i="9"/>
  <c r="CJ477" i="9"/>
  <c r="A478" i="9"/>
  <c r="B478" i="9"/>
  <c r="C478" i="9"/>
  <c r="D478" i="9"/>
  <c r="E478" i="9"/>
  <c r="F478" i="9"/>
  <c r="G478" i="9"/>
  <c r="H478" i="9"/>
  <c r="I478" i="9"/>
  <c r="K478" i="9"/>
  <c r="O478" i="9"/>
  <c r="P478" i="9"/>
  <c r="Q478" i="9"/>
  <c r="R478" i="9"/>
  <c r="U478" i="9"/>
  <c r="V478" i="9"/>
  <c r="W478" i="9"/>
  <c r="X478" i="9"/>
  <c r="Y478" i="9"/>
  <c r="Z478" i="9"/>
  <c r="AA478" i="9"/>
  <c r="AB478" i="9"/>
  <c r="AC478" i="9"/>
  <c r="AD478" i="9"/>
  <c r="AE478" i="9"/>
  <c r="AF478" i="9"/>
  <c r="AG478" i="9"/>
  <c r="AH478" i="9"/>
  <c r="AI478" i="9"/>
  <c r="AJ478" i="9"/>
  <c r="AK478" i="9"/>
  <c r="AL478" i="9"/>
  <c r="AM478" i="9"/>
  <c r="AN478" i="9"/>
  <c r="AO478" i="9"/>
  <c r="AP478" i="9"/>
  <c r="AQ478" i="9"/>
  <c r="AR478" i="9"/>
  <c r="AS478" i="9"/>
  <c r="AT478" i="9"/>
  <c r="AU478" i="9"/>
  <c r="AV478" i="9"/>
  <c r="AW478" i="9"/>
  <c r="AX478" i="9"/>
  <c r="AY478" i="9"/>
  <c r="AZ478" i="9"/>
  <c r="BA478" i="9"/>
  <c r="BB478" i="9"/>
  <c r="BC478" i="9"/>
  <c r="BD478" i="9"/>
  <c r="BE478" i="9"/>
  <c r="BF478" i="9"/>
  <c r="BG478" i="9"/>
  <c r="BH478" i="9"/>
  <c r="BI478" i="9"/>
  <c r="BJ478" i="9"/>
  <c r="BK478" i="9"/>
  <c r="BL478" i="9"/>
  <c r="BM478" i="9"/>
  <c r="BN478" i="9"/>
  <c r="BO478" i="9"/>
  <c r="BP478" i="9"/>
  <c r="BQ478" i="9"/>
  <c r="BR478" i="9"/>
  <c r="BT478" i="9"/>
  <c r="BU478" i="9"/>
  <c r="BV478" i="9"/>
  <c r="BX478" i="9"/>
  <c r="BY478" i="9"/>
  <c r="BZ478" i="9"/>
  <c r="CA478" i="9"/>
  <c r="CB478" i="9"/>
  <c r="CC478" i="9"/>
  <c r="CD478" i="9"/>
  <c r="CE478" i="9"/>
  <c r="CF478" i="9"/>
  <c r="CG478" i="9"/>
  <c r="CH478" i="9"/>
  <c r="CI478" i="9"/>
  <c r="CJ478" i="9"/>
  <c r="A479" i="9"/>
  <c r="B479" i="9"/>
  <c r="C479" i="9"/>
  <c r="D479" i="9"/>
  <c r="E479" i="9"/>
  <c r="F479" i="9"/>
  <c r="G479" i="9"/>
  <c r="H479" i="9"/>
  <c r="I479" i="9"/>
  <c r="K479" i="9"/>
  <c r="O479" i="9"/>
  <c r="P479" i="9"/>
  <c r="Q479" i="9"/>
  <c r="R479" i="9"/>
  <c r="U479" i="9"/>
  <c r="V479" i="9"/>
  <c r="W479" i="9"/>
  <c r="X479" i="9"/>
  <c r="Y479" i="9"/>
  <c r="Z479" i="9"/>
  <c r="AA479" i="9"/>
  <c r="AB479" i="9"/>
  <c r="AC479" i="9"/>
  <c r="AD479" i="9"/>
  <c r="AE479" i="9"/>
  <c r="AF479" i="9"/>
  <c r="AG479" i="9"/>
  <c r="AH479" i="9"/>
  <c r="AI479" i="9"/>
  <c r="AJ479" i="9"/>
  <c r="AK479" i="9"/>
  <c r="AL479" i="9"/>
  <c r="AM479" i="9"/>
  <c r="AN479" i="9"/>
  <c r="AO479" i="9"/>
  <c r="AP479" i="9"/>
  <c r="AQ479" i="9"/>
  <c r="AR479" i="9"/>
  <c r="AS479" i="9"/>
  <c r="AT479" i="9"/>
  <c r="AU479" i="9"/>
  <c r="AV479" i="9"/>
  <c r="AW479" i="9"/>
  <c r="AX479" i="9"/>
  <c r="AY479" i="9"/>
  <c r="AZ479" i="9"/>
  <c r="BA479" i="9"/>
  <c r="BB479" i="9"/>
  <c r="BC479" i="9"/>
  <c r="BD479" i="9"/>
  <c r="BE479" i="9"/>
  <c r="BF479" i="9"/>
  <c r="BG479" i="9"/>
  <c r="BH479" i="9"/>
  <c r="BI479" i="9"/>
  <c r="BJ479" i="9"/>
  <c r="BK479" i="9"/>
  <c r="BL479" i="9"/>
  <c r="BM479" i="9"/>
  <c r="BN479" i="9"/>
  <c r="BO479" i="9"/>
  <c r="BP479" i="9"/>
  <c r="BQ479" i="9"/>
  <c r="BR479" i="9"/>
  <c r="BT479" i="9"/>
  <c r="BU479" i="9"/>
  <c r="BV479" i="9"/>
  <c r="BX479" i="9"/>
  <c r="BY479" i="9"/>
  <c r="BZ479" i="9"/>
  <c r="CA479" i="9"/>
  <c r="CB479" i="9"/>
  <c r="CC479" i="9"/>
  <c r="CD479" i="9"/>
  <c r="CE479" i="9"/>
  <c r="CF479" i="9"/>
  <c r="CG479" i="9"/>
  <c r="CH479" i="9"/>
  <c r="CI479" i="9"/>
  <c r="CJ479" i="9"/>
  <c r="A480" i="9"/>
  <c r="B480" i="9"/>
  <c r="C480" i="9"/>
  <c r="D480" i="9"/>
  <c r="E480" i="9"/>
  <c r="F480" i="9"/>
  <c r="G480" i="9"/>
  <c r="H480" i="9"/>
  <c r="I480" i="9"/>
  <c r="K480" i="9"/>
  <c r="O480" i="9"/>
  <c r="P480" i="9"/>
  <c r="Q480" i="9"/>
  <c r="R480" i="9"/>
  <c r="U480" i="9"/>
  <c r="V480" i="9"/>
  <c r="W480" i="9"/>
  <c r="X480" i="9"/>
  <c r="Y480" i="9"/>
  <c r="Z480" i="9"/>
  <c r="AA480" i="9"/>
  <c r="AB480" i="9"/>
  <c r="AC480" i="9"/>
  <c r="AD480" i="9"/>
  <c r="AE480" i="9"/>
  <c r="AF480" i="9"/>
  <c r="AG480" i="9"/>
  <c r="AH480" i="9"/>
  <c r="AI480" i="9"/>
  <c r="AJ480" i="9"/>
  <c r="AK480" i="9"/>
  <c r="AL480" i="9"/>
  <c r="AM480" i="9"/>
  <c r="AN480" i="9"/>
  <c r="AO480" i="9"/>
  <c r="AP480" i="9"/>
  <c r="AQ480" i="9"/>
  <c r="AR480" i="9"/>
  <c r="AS480" i="9"/>
  <c r="AT480" i="9"/>
  <c r="AU480" i="9"/>
  <c r="AV480" i="9"/>
  <c r="AW480" i="9"/>
  <c r="AX480" i="9"/>
  <c r="AY480" i="9"/>
  <c r="AZ480" i="9"/>
  <c r="BA480" i="9"/>
  <c r="BB480" i="9"/>
  <c r="BC480" i="9"/>
  <c r="BD480" i="9"/>
  <c r="BE480" i="9"/>
  <c r="BF480" i="9"/>
  <c r="BG480" i="9"/>
  <c r="BH480" i="9"/>
  <c r="BI480" i="9"/>
  <c r="BJ480" i="9"/>
  <c r="BK480" i="9"/>
  <c r="BL480" i="9"/>
  <c r="BM480" i="9"/>
  <c r="BN480" i="9"/>
  <c r="BO480" i="9"/>
  <c r="BP480" i="9"/>
  <c r="BQ480" i="9"/>
  <c r="BR480" i="9"/>
  <c r="BT480" i="9"/>
  <c r="BU480" i="9"/>
  <c r="BV480" i="9"/>
  <c r="BX480" i="9"/>
  <c r="BY480" i="9"/>
  <c r="BZ480" i="9"/>
  <c r="CA480" i="9"/>
  <c r="CB480" i="9"/>
  <c r="CC480" i="9"/>
  <c r="CD480" i="9"/>
  <c r="CE480" i="9"/>
  <c r="CF480" i="9"/>
  <c r="CG480" i="9"/>
  <c r="CH480" i="9"/>
  <c r="CI480" i="9"/>
  <c r="CJ480" i="9"/>
  <c r="A481" i="9"/>
  <c r="B481" i="9"/>
  <c r="C481" i="9"/>
  <c r="D481" i="9"/>
  <c r="E481" i="9"/>
  <c r="F481" i="9"/>
  <c r="G481" i="9"/>
  <c r="H481" i="9"/>
  <c r="I481" i="9"/>
  <c r="K481" i="9"/>
  <c r="O481" i="9"/>
  <c r="P481" i="9"/>
  <c r="Q481" i="9"/>
  <c r="R481" i="9"/>
  <c r="U481" i="9"/>
  <c r="V481" i="9"/>
  <c r="W481" i="9"/>
  <c r="X481" i="9"/>
  <c r="Y481" i="9"/>
  <c r="Z481" i="9"/>
  <c r="AA481" i="9"/>
  <c r="AB481" i="9"/>
  <c r="AC481" i="9"/>
  <c r="AD481" i="9"/>
  <c r="AE481" i="9"/>
  <c r="AF481" i="9"/>
  <c r="AG481" i="9"/>
  <c r="AH481" i="9"/>
  <c r="AI481" i="9"/>
  <c r="AJ481" i="9"/>
  <c r="AK481" i="9"/>
  <c r="AL481" i="9"/>
  <c r="AM481" i="9"/>
  <c r="AN481" i="9"/>
  <c r="AO481" i="9"/>
  <c r="AP481" i="9"/>
  <c r="AQ481" i="9"/>
  <c r="AR481" i="9"/>
  <c r="AS481" i="9"/>
  <c r="AT481" i="9"/>
  <c r="AU481" i="9"/>
  <c r="AV481" i="9"/>
  <c r="AW481" i="9"/>
  <c r="AX481" i="9"/>
  <c r="AY481" i="9"/>
  <c r="AZ481" i="9"/>
  <c r="BA481" i="9"/>
  <c r="BB481" i="9"/>
  <c r="BC481" i="9"/>
  <c r="BD481" i="9"/>
  <c r="BE481" i="9"/>
  <c r="BF481" i="9"/>
  <c r="BG481" i="9"/>
  <c r="BH481" i="9"/>
  <c r="BI481" i="9"/>
  <c r="BJ481" i="9"/>
  <c r="BK481" i="9"/>
  <c r="BL481" i="9"/>
  <c r="BM481" i="9"/>
  <c r="BN481" i="9"/>
  <c r="BO481" i="9"/>
  <c r="BP481" i="9"/>
  <c r="BQ481" i="9"/>
  <c r="BR481" i="9"/>
  <c r="BT481" i="9"/>
  <c r="BU481" i="9"/>
  <c r="BV481" i="9"/>
  <c r="BX481" i="9"/>
  <c r="BY481" i="9"/>
  <c r="BZ481" i="9"/>
  <c r="CA481" i="9"/>
  <c r="CB481" i="9"/>
  <c r="CC481" i="9"/>
  <c r="CD481" i="9"/>
  <c r="CE481" i="9"/>
  <c r="CF481" i="9"/>
  <c r="CG481" i="9"/>
  <c r="CH481" i="9"/>
  <c r="CI481" i="9"/>
  <c r="CJ481" i="9"/>
  <c r="A482" i="9"/>
  <c r="B482" i="9"/>
  <c r="C482" i="9"/>
  <c r="D482" i="9"/>
  <c r="E482" i="9"/>
  <c r="F482" i="9"/>
  <c r="G482" i="9"/>
  <c r="H482" i="9"/>
  <c r="I482" i="9"/>
  <c r="K482" i="9"/>
  <c r="O482" i="9"/>
  <c r="P482" i="9"/>
  <c r="Q482" i="9"/>
  <c r="R482" i="9"/>
  <c r="U482" i="9"/>
  <c r="V482" i="9"/>
  <c r="W482" i="9"/>
  <c r="X482" i="9"/>
  <c r="Y482" i="9"/>
  <c r="Z482" i="9"/>
  <c r="AA482" i="9"/>
  <c r="AB482" i="9"/>
  <c r="AC482" i="9"/>
  <c r="AD482" i="9"/>
  <c r="AE482" i="9"/>
  <c r="AF482" i="9"/>
  <c r="AG482" i="9"/>
  <c r="AH482" i="9"/>
  <c r="AI482" i="9"/>
  <c r="AJ482" i="9"/>
  <c r="AK482" i="9"/>
  <c r="AL482" i="9"/>
  <c r="AM482" i="9"/>
  <c r="AN482" i="9"/>
  <c r="AO482" i="9"/>
  <c r="AP482" i="9"/>
  <c r="AQ482" i="9"/>
  <c r="AR482" i="9"/>
  <c r="AS482" i="9"/>
  <c r="AT482" i="9"/>
  <c r="AU482" i="9"/>
  <c r="AV482" i="9"/>
  <c r="AW482" i="9"/>
  <c r="AX482" i="9"/>
  <c r="AY482" i="9"/>
  <c r="AZ482" i="9"/>
  <c r="BA482" i="9"/>
  <c r="BB482" i="9"/>
  <c r="BC482" i="9"/>
  <c r="BD482" i="9"/>
  <c r="BE482" i="9"/>
  <c r="BF482" i="9"/>
  <c r="BG482" i="9"/>
  <c r="BH482" i="9"/>
  <c r="BI482" i="9"/>
  <c r="BJ482" i="9"/>
  <c r="BK482" i="9"/>
  <c r="BL482" i="9"/>
  <c r="BM482" i="9"/>
  <c r="BN482" i="9"/>
  <c r="BO482" i="9"/>
  <c r="BP482" i="9"/>
  <c r="BQ482" i="9"/>
  <c r="BR482" i="9"/>
  <c r="BT482" i="9"/>
  <c r="BU482" i="9"/>
  <c r="BV482" i="9"/>
  <c r="BX482" i="9"/>
  <c r="BY482" i="9"/>
  <c r="BZ482" i="9"/>
  <c r="CA482" i="9"/>
  <c r="CB482" i="9"/>
  <c r="CC482" i="9"/>
  <c r="CD482" i="9"/>
  <c r="CE482" i="9"/>
  <c r="CF482" i="9"/>
  <c r="CG482" i="9"/>
  <c r="CH482" i="9"/>
  <c r="CI482" i="9"/>
  <c r="CJ482" i="9"/>
  <c r="A483" i="9"/>
  <c r="B483" i="9"/>
  <c r="C483" i="9"/>
  <c r="D483" i="9"/>
  <c r="E483" i="9"/>
  <c r="F483" i="9"/>
  <c r="G483" i="9"/>
  <c r="H483" i="9"/>
  <c r="I483" i="9"/>
  <c r="K483" i="9"/>
  <c r="O483" i="9"/>
  <c r="P483" i="9"/>
  <c r="Q483" i="9"/>
  <c r="R483" i="9"/>
  <c r="U483" i="9"/>
  <c r="V483" i="9"/>
  <c r="W483" i="9"/>
  <c r="X483" i="9"/>
  <c r="Y483" i="9"/>
  <c r="Z483" i="9"/>
  <c r="AA483" i="9"/>
  <c r="AB483" i="9"/>
  <c r="AC483" i="9"/>
  <c r="AD483" i="9"/>
  <c r="AE483" i="9"/>
  <c r="AF483" i="9"/>
  <c r="AG483" i="9"/>
  <c r="AH483" i="9"/>
  <c r="AI483" i="9"/>
  <c r="AJ483" i="9"/>
  <c r="AK483" i="9"/>
  <c r="AL483" i="9"/>
  <c r="AM483" i="9"/>
  <c r="AN483" i="9"/>
  <c r="AO483" i="9"/>
  <c r="AP483" i="9"/>
  <c r="AQ483" i="9"/>
  <c r="AR483" i="9"/>
  <c r="AS483" i="9"/>
  <c r="AT483" i="9"/>
  <c r="AU483" i="9"/>
  <c r="AV483" i="9"/>
  <c r="AW483" i="9"/>
  <c r="AX483" i="9"/>
  <c r="AY483" i="9"/>
  <c r="AZ483" i="9"/>
  <c r="BA483" i="9"/>
  <c r="BB483" i="9"/>
  <c r="BC483" i="9"/>
  <c r="BD483" i="9"/>
  <c r="BE483" i="9"/>
  <c r="BF483" i="9"/>
  <c r="BG483" i="9"/>
  <c r="BH483" i="9"/>
  <c r="BI483" i="9"/>
  <c r="BJ483" i="9"/>
  <c r="BK483" i="9"/>
  <c r="BL483" i="9"/>
  <c r="BM483" i="9"/>
  <c r="BN483" i="9"/>
  <c r="BO483" i="9"/>
  <c r="BP483" i="9"/>
  <c r="BQ483" i="9"/>
  <c r="BR483" i="9"/>
  <c r="BT483" i="9"/>
  <c r="BU483" i="9"/>
  <c r="BV483" i="9"/>
  <c r="BX483" i="9"/>
  <c r="BY483" i="9"/>
  <c r="BZ483" i="9"/>
  <c r="CA483" i="9"/>
  <c r="CB483" i="9"/>
  <c r="CC483" i="9"/>
  <c r="CD483" i="9"/>
  <c r="CE483" i="9"/>
  <c r="CF483" i="9"/>
  <c r="CG483" i="9"/>
  <c r="CH483" i="9"/>
  <c r="CI483" i="9"/>
  <c r="CJ483" i="9"/>
  <c r="A484" i="9"/>
  <c r="B484" i="9"/>
  <c r="C484" i="9"/>
  <c r="D484" i="9"/>
  <c r="E484" i="9"/>
  <c r="F484" i="9"/>
  <c r="G484" i="9"/>
  <c r="H484" i="9"/>
  <c r="I484" i="9"/>
  <c r="K484" i="9"/>
  <c r="O484" i="9"/>
  <c r="P484" i="9"/>
  <c r="Q484" i="9"/>
  <c r="R484" i="9"/>
  <c r="U484" i="9"/>
  <c r="V484" i="9"/>
  <c r="W484" i="9"/>
  <c r="X484" i="9"/>
  <c r="Y484" i="9"/>
  <c r="Z484" i="9"/>
  <c r="AA484" i="9"/>
  <c r="AB484" i="9"/>
  <c r="AC484" i="9"/>
  <c r="AD484" i="9"/>
  <c r="AE484" i="9"/>
  <c r="AF484" i="9"/>
  <c r="AG484" i="9"/>
  <c r="AH484" i="9"/>
  <c r="AI484" i="9"/>
  <c r="AJ484" i="9"/>
  <c r="AK484" i="9"/>
  <c r="AL484" i="9"/>
  <c r="AM484" i="9"/>
  <c r="AN484" i="9"/>
  <c r="AO484" i="9"/>
  <c r="AP484" i="9"/>
  <c r="AQ484" i="9"/>
  <c r="AR484" i="9"/>
  <c r="AS484" i="9"/>
  <c r="AT484" i="9"/>
  <c r="AU484" i="9"/>
  <c r="AV484" i="9"/>
  <c r="AW484" i="9"/>
  <c r="AX484" i="9"/>
  <c r="AY484" i="9"/>
  <c r="AZ484" i="9"/>
  <c r="BA484" i="9"/>
  <c r="BB484" i="9"/>
  <c r="BC484" i="9"/>
  <c r="BD484" i="9"/>
  <c r="BE484" i="9"/>
  <c r="BF484" i="9"/>
  <c r="BG484" i="9"/>
  <c r="BH484" i="9"/>
  <c r="BI484" i="9"/>
  <c r="BJ484" i="9"/>
  <c r="BK484" i="9"/>
  <c r="BL484" i="9"/>
  <c r="BM484" i="9"/>
  <c r="BN484" i="9"/>
  <c r="BO484" i="9"/>
  <c r="BP484" i="9"/>
  <c r="BQ484" i="9"/>
  <c r="BR484" i="9"/>
  <c r="BT484" i="9"/>
  <c r="BU484" i="9"/>
  <c r="BV484" i="9"/>
  <c r="BX484" i="9"/>
  <c r="BY484" i="9"/>
  <c r="BZ484" i="9"/>
  <c r="CA484" i="9"/>
  <c r="CB484" i="9"/>
  <c r="CC484" i="9"/>
  <c r="CD484" i="9"/>
  <c r="CE484" i="9"/>
  <c r="CF484" i="9"/>
  <c r="CG484" i="9"/>
  <c r="CH484" i="9"/>
  <c r="CI484" i="9"/>
  <c r="CJ484" i="9"/>
  <c r="A485" i="9"/>
  <c r="B485" i="9"/>
  <c r="C485" i="9"/>
  <c r="D485" i="9"/>
  <c r="E485" i="9"/>
  <c r="F485" i="9"/>
  <c r="G485" i="9"/>
  <c r="H485" i="9"/>
  <c r="I485" i="9"/>
  <c r="K485" i="9"/>
  <c r="O485" i="9"/>
  <c r="P485" i="9"/>
  <c r="Q485" i="9"/>
  <c r="R485" i="9"/>
  <c r="U485" i="9"/>
  <c r="V485" i="9"/>
  <c r="W485" i="9"/>
  <c r="X485" i="9"/>
  <c r="Y485" i="9"/>
  <c r="Z485" i="9"/>
  <c r="AA485" i="9"/>
  <c r="AB485" i="9"/>
  <c r="AC485" i="9"/>
  <c r="AD485" i="9"/>
  <c r="AE485" i="9"/>
  <c r="AF485" i="9"/>
  <c r="AG485" i="9"/>
  <c r="AH485" i="9"/>
  <c r="AI485" i="9"/>
  <c r="AJ485" i="9"/>
  <c r="AK485" i="9"/>
  <c r="AL485" i="9"/>
  <c r="AM485" i="9"/>
  <c r="AN485" i="9"/>
  <c r="AO485" i="9"/>
  <c r="AP485" i="9"/>
  <c r="AQ485" i="9"/>
  <c r="AR485" i="9"/>
  <c r="AS485" i="9"/>
  <c r="AT485" i="9"/>
  <c r="AU485" i="9"/>
  <c r="AV485" i="9"/>
  <c r="AW485" i="9"/>
  <c r="AX485" i="9"/>
  <c r="AY485" i="9"/>
  <c r="AZ485" i="9"/>
  <c r="BA485" i="9"/>
  <c r="BB485" i="9"/>
  <c r="BC485" i="9"/>
  <c r="BD485" i="9"/>
  <c r="BE485" i="9"/>
  <c r="BF485" i="9"/>
  <c r="BG485" i="9"/>
  <c r="BH485" i="9"/>
  <c r="BI485" i="9"/>
  <c r="BJ485" i="9"/>
  <c r="BK485" i="9"/>
  <c r="BL485" i="9"/>
  <c r="BM485" i="9"/>
  <c r="BN485" i="9"/>
  <c r="BO485" i="9"/>
  <c r="BP485" i="9"/>
  <c r="BQ485" i="9"/>
  <c r="BR485" i="9"/>
  <c r="BT485" i="9"/>
  <c r="BU485" i="9"/>
  <c r="BV485" i="9"/>
  <c r="BX485" i="9"/>
  <c r="BY485" i="9"/>
  <c r="BZ485" i="9"/>
  <c r="CA485" i="9"/>
  <c r="CB485" i="9"/>
  <c r="CC485" i="9"/>
  <c r="CD485" i="9"/>
  <c r="CE485" i="9"/>
  <c r="CF485" i="9"/>
  <c r="CG485" i="9"/>
  <c r="CH485" i="9"/>
  <c r="CI485" i="9"/>
  <c r="CJ485" i="9"/>
  <c r="A486" i="9"/>
  <c r="B486" i="9"/>
  <c r="C486" i="9"/>
  <c r="D486" i="9"/>
  <c r="E486" i="9"/>
  <c r="F486" i="9"/>
  <c r="G486" i="9"/>
  <c r="H486" i="9"/>
  <c r="I486" i="9"/>
  <c r="K486" i="9"/>
  <c r="O486" i="9"/>
  <c r="P486" i="9"/>
  <c r="Q486" i="9"/>
  <c r="R486" i="9"/>
  <c r="U486" i="9"/>
  <c r="V486" i="9"/>
  <c r="W486" i="9"/>
  <c r="X486" i="9"/>
  <c r="Y486" i="9"/>
  <c r="Z486" i="9"/>
  <c r="AA486" i="9"/>
  <c r="AB486" i="9"/>
  <c r="AC486" i="9"/>
  <c r="AD486" i="9"/>
  <c r="AE486" i="9"/>
  <c r="AF486" i="9"/>
  <c r="AG486" i="9"/>
  <c r="AH486" i="9"/>
  <c r="AI486" i="9"/>
  <c r="AJ486" i="9"/>
  <c r="AK486" i="9"/>
  <c r="AL486" i="9"/>
  <c r="AM486" i="9"/>
  <c r="AN486" i="9"/>
  <c r="AO486" i="9"/>
  <c r="AP486" i="9"/>
  <c r="AQ486" i="9"/>
  <c r="AR486" i="9"/>
  <c r="AS486" i="9"/>
  <c r="AT486" i="9"/>
  <c r="AU486" i="9"/>
  <c r="AV486" i="9"/>
  <c r="AW486" i="9"/>
  <c r="AX486" i="9"/>
  <c r="AY486" i="9"/>
  <c r="AZ486" i="9"/>
  <c r="BA486" i="9"/>
  <c r="BB486" i="9"/>
  <c r="BC486" i="9"/>
  <c r="BD486" i="9"/>
  <c r="BE486" i="9"/>
  <c r="BF486" i="9"/>
  <c r="BG486" i="9"/>
  <c r="BH486" i="9"/>
  <c r="BI486" i="9"/>
  <c r="BJ486" i="9"/>
  <c r="BK486" i="9"/>
  <c r="BL486" i="9"/>
  <c r="BM486" i="9"/>
  <c r="BN486" i="9"/>
  <c r="BO486" i="9"/>
  <c r="BP486" i="9"/>
  <c r="BQ486" i="9"/>
  <c r="BR486" i="9"/>
  <c r="BT486" i="9"/>
  <c r="BU486" i="9"/>
  <c r="BV486" i="9"/>
  <c r="BX486" i="9"/>
  <c r="BY486" i="9"/>
  <c r="BZ486" i="9"/>
  <c r="CA486" i="9"/>
  <c r="CB486" i="9"/>
  <c r="CC486" i="9"/>
  <c r="CD486" i="9"/>
  <c r="CE486" i="9"/>
  <c r="CF486" i="9"/>
  <c r="CG486" i="9"/>
  <c r="CH486" i="9"/>
  <c r="CI486" i="9"/>
  <c r="CJ486" i="9"/>
  <c r="A487" i="9"/>
  <c r="B487" i="9"/>
  <c r="C487" i="9"/>
  <c r="D487" i="9"/>
  <c r="E487" i="9"/>
  <c r="F487" i="9"/>
  <c r="G487" i="9"/>
  <c r="H487" i="9"/>
  <c r="I487" i="9"/>
  <c r="K487" i="9"/>
  <c r="O487" i="9"/>
  <c r="P487" i="9"/>
  <c r="Q487" i="9"/>
  <c r="R487" i="9"/>
  <c r="U487" i="9"/>
  <c r="V487" i="9"/>
  <c r="W487" i="9"/>
  <c r="X487" i="9"/>
  <c r="Y487" i="9"/>
  <c r="Z487" i="9"/>
  <c r="AA487" i="9"/>
  <c r="AB487" i="9"/>
  <c r="AC487" i="9"/>
  <c r="AD487" i="9"/>
  <c r="AE487" i="9"/>
  <c r="AF487" i="9"/>
  <c r="AG487" i="9"/>
  <c r="AH487" i="9"/>
  <c r="AI487" i="9"/>
  <c r="AJ487" i="9"/>
  <c r="AK487" i="9"/>
  <c r="AL487" i="9"/>
  <c r="AM487" i="9"/>
  <c r="AN487" i="9"/>
  <c r="AO487" i="9"/>
  <c r="AP487" i="9"/>
  <c r="AQ487" i="9"/>
  <c r="AR487" i="9"/>
  <c r="AS487" i="9"/>
  <c r="AT487" i="9"/>
  <c r="AU487" i="9"/>
  <c r="AV487" i="9"/>
  <c r="AW487" i="9"/>
  <c r="AX487" i="9"/>
  <c r="AY487" i="9"/>
  <c r="AZ487" i="9"/>
  <c r="BA487" i="9"/>
  <c r="BB487" i="9"/>
  <c r="BC487" i="9"/>
  <c r="BD487" i="9"/>
  <c r="BE487" i="9"/>
  <c r="BF487" i="9"/>
  <c r="BG487" i="9"/>
  <c r="BH487" i="9"/>
  <c r="BI487" i="9"/>
  <c r="BJ487" i="9"/>
  <c r="BK487" i="9"/>
  <c r="BL487" i="9"/>
  <c r="BM487" i="9"/>
  <c r="BN487" i="9"/>
  <c r="BO487" i="9"/>
  <c r="BP487" i="9"/>
  <c r="BQ487" i="9"/>
  <c r="BR487" i="9"/>
  <c r="BT487" i="9"/>
  <c r="BU487" i="9"/>
  <c r="BV487" i="9"/>
  <c r="BX487" i="9"/>
  <c r="BY487" i="9"/>
  <c r="BZ487" i="9"/>
  <c r="CA487" i="9"/>
  <c r="CB487" i="9"/>
  <c r="CC487" i="9"/>
  <c r="CD487" i="9"/>
  <c r="CE487" i="9"/>
  <c r="CF487" i="9"/>
  <c r="CG487" i="9"/>
  <c r="CH487" i="9"/>
  <c r="CI487" i="9"/>
  <c r="CJ487" i="9"/>
  <c r="A488" i="9"/>
  <c r="B488" i="9"/>
  <c r="C488" i="9"/>
  <c r="D488" i="9"/>
  <c r="E488" i="9"/>
  <c r="F488" i="9"/>
  <c r="G488" i="9"/>
  <c r="H488" i="9"/>
  <c r="I488" i="9"/>
  <c r="K488" i="9"/>
  <c r="O488" i="9"/>
  <c r="P488" i="9"/>
  <c r="Q488" i="9"/>
  <c r="R488" i="9"/>
  <c r="U488" i="9"/>
  <c r="V488" i="9"/>
  <c r="W488" i="9"/>
  <c r="X488" i="9"/>
  <c r="Y488" i="9"/>
  <c r="Z488" i="9"/>
  <c r="AA488" i="9"/>
  <c r="AB488" i="9"/>
  <c r="AC488" i="9"/>
  <c r="AD488" i="9"/>
  <c r="AE488" i="9"/>
  <c r="AF488" i="9"/>
  <c r="AG488" i="9"/>
  <c r="AH488" i="9"/>
  <c r="AI488" i="9"/>
  <c r="AJ488" i="9"/>
  <c r="AK488" i="9"/>
  <c r="AL488" i="9"/>
  <c r="AM488" i="9"/>
  <c r="AN488" i="9"/>
  <c r="AO488" i="9"/>
  <c r="AP488" i="9"/>
  <c r="AQ488" i="9"/>
  <c r="AR488" i="9"/>
  <c r="AS488" i="9"/>
  <c r="AT488" i="9"/>
  <c r="AU488" i="9"/>
  <c r="AV488" i="9"/>
  <c r="AW488" i="9"/>
  <c r="AX488" i="9"/>
  <c r="AY488" i="9"/>
  <c r="AZ488" i="9"/>
  <c r="BA488" i="9"/>
  <c r="BB488" i="9"/>
  <c r="BC488" i="9"/>
  <c r="BD488" i="9"/>
  <c r="BE488" i="9"/>
  <c r="BF488" i="9"/>
  <c r="BG488" i="9"/>
  <c r="BH488" i="9"/>
  <c r="BI488" i="9"/>
  <c r="BJ488" i="9"/>
  <c r="BK488" i="9"/>
  <c r="BL488" i="9"/>
  <c r="BM488" i="9"/>
  <c r="BN488" i="9"/>
  <c r="BO488" i="9"/>
  <c r="BP488" i="9"/>
  <c r="BQ488" i="9"/>
  <c r="BR488" i="9"/>
  <c r="BT488" i="9"/>
  <c r="BU488" i="9"/>
  <c r="BV488" i="9"/>
  <c r="BX488" i="9"/>
  <c r="BY488" i="9"/>
  <c r="BZ488" i="9"/>
  <c r="CA488" i="9"/>
  <c r="CB488" i="9"/>
  <c r="CC488" i="9"/>
  <c r="CD488" i="9"/>
  <c r="CE488" i="9"/>
  <c r="CF488" i="9"/>
  <c r="CG488" i="9"/>
  <c r="CH488" i="9"/>
  <c r="CI488" i="9"/>
  <c r="CJ488" i="9"/>
  <c r="A489" i="9"/>
  <c r="B489" i="9"/>
  <c r="C489" i="9"/>
  <c r="D489" i="9"/>
  <c r="E489" i="9"/>
  <c r="F489" i="9"/>
  <c r="G489" i="9"/>
  <c r="H489" i="9"/>
  <c r="I489" i="9"/>
  <c r="K489" i="9"/>
  <c r="O489" i="9"/>
  <c r="P489" i="9"/>
  <c r="Q489" i="9"/>
  <c r="R489" i="9"/>
  <c r="U489" i="9"/>
  <c r="V489" i="9"/>
  <c r="W489" i="9"/>
  <c r="X489" i="9"/>
  <c r="Y489" i="9"/>
  <c r="Z489" i="9"/>
  <c r="AA489" i="9"/>
  <c r="AB489" i="9"/>
  <c r="AC489" i="9"/>
  <c r="AD489" i="9"/>
  <c r="AE489" i="9"/>
  <c r="AF489" i="9"/>
  <c r="AG489" i="9"/>
  <c r="AH489" i="9"/>
  <c r="AI489" i="9"/>
  <c r="AJ489" i="9"/>
  <c r="AK489" i="9"/>
  <c r="AL489" i="9"/>
  <c r="AM489" i="9"/>
  <c r="AN489" i="9"/>
  <c r="AO489" i="9"/>
  <c r="AP489" i="9"/>
  <c r="AQ489" i="9"/>
  <c r="AR489" i="9"/>
  <c r="AS489" i="9"/>
  <c r="AT489" i="9"/>
  <c r="AU489" i="9"/>
  <c r="AV489" i="9"/>
  <c r="AW489" i="9"/>
  <c r="AX489" i="9"/>
  <c r="AY489" i="9"/>
  <c r="AZ489" i="9"/>
  <c r="BA489" i="9"/>
  <c r="BB489" i="9"/>
  <c r="BC489" i="9"/>
  <c r="BD489" i="9"/>
  <c r="BE489" i="9"/>
  <c r="BF489" i="9"/>
  <c r="BG489" i="9"/>
  <c r="BH489" i="9"/>
  <c r="BI489" i="9"/>
  <c r="BJ489" i="9"/>
  <c r="BK489" i="9"/>
  <c r="BL489" i="9"/>
  <c r="BM489" i="9"/>
  <c r="BN489" i="9"/>
  <c r="BO489" i="9"/>
  <c r="BP489" i="9"/>
  <c r="BQ489" i="9"/>
  <c r="BR489" i="9"/>
  <c r="BT489" i="9"/>
  <c r="BU489" i="9"/>
  <c r="BV489" i="9"/>
  <c r="BX489" i="9"/>
  <c r="BY489" i="9"/>
  <c r="BZ489" i="9"/>
  <c r="CA489" i="9"/>
  <c r="CB489" i="9"/>
  <c r="CC489" i="9"/>
  <c r="CD489" i="9"/>
  <c r="CE489" i="9"/>
  <c r="CF489" i="9"/>
  <c r="CG489" i="9"/>
  <c r="CH489" i="9"/>
  <c r="CI489" i="9"/>
  <c r="CJ489" i="9"/>
  <c r="A490" i="9"/>
  <c r="B490" i="9"/>
  <c r="C490" i="9"/>
  <c r="D490" i="9"/>
  <c r="E490" i="9"/>
  <c r="F490" i="9"/>
  <c r="G490" i="9"/>
  <c r="H490" i="9"/>
  <c r="I490" i="9"/>
  <c r="K490" i="9"/>
  <c r="O490" i="9"/>
  <c r="P490" i="9"/>
  <c r="Q490" i="9"/>
  <c r="R490" i="9"/>
  <c r="U490" i="9"/>
  <c r="V490" i="9"/>
  <c r="W490" i="9"/>
  <c r="X490" i="9"/>
  <c r="Y490" i="9"/>
  <c r="Z490" i="9"/>
  <c r="AA490" i="9"/>
  <c r="AB490" i="9"/>
  <c r="AC490" i="9"/>
  <c r="AD490" i="9"/>
  <c r="AE490" i="9"/>
  <c r="AF490" i="9"/>
  <c r="AG490" i="9"/>
  <c r="AH490" i="9"/>
  <c r="AI490" i="9"/>
  <c r="AJ490" i="9"/>
  <c r="AK490" i="9"/>
  <c r="AL490" i="9"/>
  <c r="AM490" i="9"/>
  <c r="AN490" i="9"/>
  <c r="AO490" i="9"/>
  <c r="AP490" i="9"/>
  <c r="AQ490" i="9"/>
  <c r="AR490" i="9"/>
  <c r="AS490" i="9"/>
  <c r="AT490" i="9"/>
  <c r="AU490" i="9"/>
  <c r="AV490" i="9"/>
  <c r="AW490" i="9"/>
  <c r="AX490" i="9"/>
  <c r="AY490" i="9"/>
  <c r="AZ490" i="9"/>
  <c r="BA490" i="9"/>
  <c r="BB490" i="9"/>
  <c r="BC490" i="9"/>
  <c r="BD490" i="9"/>
  <c r="BE490" i="9"/>
  <c r="BF490" i="9"/>
  <c r="BG490" i="9"/>
  <c r="BH490" i="9"/>
  <c r="BI490" i="9"/>
  <c r="BJ490" i="9"/>
  <c r="BK490" i="9"/>
  <c r="BL490" i="9"/>
  <c r="BM490" i="9"/>
  <c r="BN490" i="9"/>
  <c r="BO490" i="9"/>
  <c r="BP490" i="9"/>
  <c r="BQ490" i="9"/>
  <c r="BR490" i="9"/>
  <c r="BT490" i="9"/>
  <c r="BU490" i="9"/>
  <c r="BV490" i="9"/>
  <c r="BX490" i="9"/>
  <c r="BY490" i="9"/>
  <c r="BZ490" i="9"/>
  <c r="CA490" i="9"/>
  <c r="CB490" i="9"/>
  <c r="CC490" i="9"/>
  <c r="CD490" i="9"/>
  <c r="CE490" i="9"/>
  <c r="CF490" i="9"/>
  <c r="CG490" i="9"/>
  <c r="CH490" i="9"/>
  <c r="CI490" i="9"/>
  <c r="CJ490" i="9"/>
  <c r="A491" i="9"/>
  <c r="B491" i="9"/>
  <c r="C491" i="9"/>
  <c r="D491" i="9"/>
  <c r="E491" i="9"/>
  <c r="F491" i="9"/>
  <c r="G491" i="9"/>
  <c r="H491" i="9"/>
  <c r="I491" i="9"/>
  <c r="K491" i="9"/>
  <c r="O491" i="9"/>
  <c r="P491" i="9"/>
  <c r="Q491" i="9"/>
  <c r="R491" i="9"/>
  <c r="U491" i="9"/>
  <c r="V491" i="9"/>
  <c r="W491" i="9"/>
  <c r="X491" i="9"/>
  <c r="Y491" i="9"/>
  <c r="Z491" i="9"/>
  <c r="AA491" i="9"/>
  <c r="AB491" i="9"/>
  <c r="AC491" i="9"/>
  <c r="AD491" i="9"/>
  <c r="AE491" i="9"/>
  <c r="AF491" i="9"/>
  <c r="AG491" i="9"/>
  <c r="AH491" i="9"/>
  <c r="AI491" i="9"/>
  <c r="AJ491" i="9"/>
  <c r="AK491" i="9"/>
  <c r="AL491" i="9"/>
  <c r="AM491" i="9"/>
  <c r="AN491" i="9"/>
  <c r="AO491" i="9"/>
  <c r="AP491" i="9"/>
  <c r="AQ491" i="9"/>
  <c r="AR491" i="9"/>
  <c r="AS491" i="9"/>
  <c r="AT491" i="9"/>
  <c r="AU491" i="9"/>
  <c r="AV491" i="9"/>
  <c r="AW491" i="9"/>
  <c r="AX491" i="9"/>
  <c r="AY491" i="9"/>
  <c r="AZ491" i="9"/>
  <c r="BA491" i="9"/>
  <c r="BB491" i="9"/>
  <c r="BC491" i="9"/>
  <c r="BD491" i="9"/>
  <c r="BE491" i="9"/>
  <c r="BF491" i="9"/>
  <c r="BG491" i="9"/>
  <c r="BH491" i="9"/>
  <c r="BI491" i="9"/>
  <c r="BJ491" i="9"/>
  <c r="BK491" i="9"/>
  <c r="BL491" i="9"/>
  <c r="BM491" i="9"/>
  <c r="BN491" i="9"/>
  <c r="BO491" i="9"/>
  <c r="BP491" i="9"/>
  <c r="BQ491" i="9"/>
  <c r="BR491" i="9"/>
  <c r="BT491" i="9"/>
  <c r="BU491" i="9"/>
  <c r="BV491" i="9"/>
  <c r="BX491" i="9"/>
  <c r="BY491" i="9"/>
  <c r="BZ491" i="9"/>
  <c r="CA491" i="9"/>
  <c r="CB491" i="9"/>
  <c r="CC491" i="9"/>
  <c r="CD491" i="9"/>
  <c r="CE491" i="9"/>
  <c r="CF491" i="9"/>
  <c r="CG491" i="9"/>
  <c r="CH491" i="9"/>
  <c r="CI491" i="9"/>
  <c r="CJ491" i="9"/>
  <c r="A492" i="9"/>
  <c r="B492" i="9"/>
  <c r="C492" i="9"/>
  <c r="D492" i="9"/>
  <c r="E492" i="9"/>
  <c r="F492" i="9"/>
  <c r="G492" i="9"/>
  <c r="H492" i="9"/>
  <c r="I492" i="9"/>
  <c r="K492" i="9"/>
  <c r="O492" i="9"/>
  <c r="P492" i="9"/>
  <c r="Q492" i="9"/>
  <c r="R492" i="9"/>
  <c r="U492" i="9"/>
  <c r="V492" i="9"/>
  <c r="W492" i="9"/>
  <c r="X492" i="9"/>
  <c r="Y492" i="9"/>
  <c r="Z492" i="9"/>
  <c r="AA492" i="9"/>
  <c r="AB492" i="9"/>
  <c r="AC492" i="9"/>
  <c r="AD492" i="9"/>
  <c r="AE492" i="9"/>
  <c r="AF492" i="9"/>
  <c r="AG492" i="9"/>
  <c r="AH492" i="9"/>
  <c r="AI492" i="9"/>
  <c r="AJ492" i="9"/>
  <c r="AK492" i="9"/>
  <c r="AL492" i="9"/>
  <c r="AM492" i="9"/>
  <c r="AN492" i="9"/>
  <c r="AO492" i="9"/>
  <c r="AP492" i="9"/>
  <c r="AQ492" i="9"/>
  <c r="AR492" i="9"/>
  <c r="AS492" i="9"/>
  <c r="AT492" i="9"/>
  <c r="AU492" i="9"/>
  <c r="AV492" i="9"/>
  <c r="AW492" i="9"/>
  <c r="AX492" i="9"/>
  <c r="AY492" i="9"/>
  <c r="AZ492" i="9"/>
  <c r="BA492" i="9"/>
  <c r="BB492" i="9"/>
  <c r="BC492" i="9"/>
  <c r="BD492" i="9"/>
  <c r="BE492" i="9"/>
  <c r="BF492" i="9"/>
  <c r="BG492" i="9"/>
  <c r="BH492" i="9"/>
  <c r="BI492" i="9"/>
  <c r="BJ492" i="9"/>
  <c r="BK492" i="9"/>
  <c r="BL492" i="9"/>
  <c r="BM492" i="9"/>
  <c r="BN492" i="9"/>
  <c r="BO492" i="9"/>
  <c r="BP492" i="9"/>
  <c r="BQ492" i="9"/>
  <c r="BR492" i="9"/>
  <c r="BT492" i="9"/>
  <c r="BU492" i="9"/>
  <c r="BV492" i="9"/>
  <c r="BX492" i="9"/>
  <c r="BY492" i="9"/>
  <c r="BZ492" i="9"/>
  <c r="CA492" i="9"/>
  <c r="CB492" i="9"/>
  <c r="CC492" i="9"/>
  <c r="CD492" i="9"/>
  <c r="CE492" i="9"/>
  <c r="CF492" i="9"/>
  <c r="CG492" i="9"/>
  <c r="CH492" i="9"/>
  <c r="CI492" i="9"/>
  <c r="CJ492" i="9"/>
  <c r="A493" i="9"/>
  <c r="B493" i="9"/>
  <c r="C493" i="9"/>
  <c r="D493" i="9"/>
  <c r="E493" i="9"/>
  <c r="F493" i="9"/>
  <c r="G493" i="9"/>
  <c r="H493" i="9"/>
  <c r="I493" i="9"/>
  <c r="K493" i="9"/>
  <c r="O493" i="9"/>
  <c r="P493" i="9"/>
  <c r="Q493" i="9"/>
  <c r="R493" i="9"/>
  <c r="U493" i="9"/>
  <c r="V493" i="9"/>
  <c r="W493" i="9"/>
  <c r="X493" i="9"/>
  <c r="Y493" i="9"/>
  <c r="Z493" i="9"/>
  <c r="AA493" i="9"/>
  <c r="AB493" i="9"/>
  <c r="AC493" i="9"/>
  <c r="AD493" i="9"/>
  <c r="AE493" i="9"/>
  <c r="AF493" i="9"/>
  <c r="AG493" i="9"/>
  <c r="AH493" i="9"/>
  <c r="AI493" i="9"/>
  <c r="AJ493" i="9"/>
  <c r="AK493" i="9"/>
  <c r="AL493" i="9"/>
  <c r="AM493" i="9"/>
  <c r="AN493" i="9"/>
  <c r="AO493" i="9"/>
  <c r="AP493" i="9"/>
  <c r="AQ493" i="9"/>
  <c r="AR493" i="9"/>
  <c r="AS493" i="9"/>
  <c r="AT493" i="9"/>
  <c r="AU493" i="9"/>
  <c r="AV493" i="9"/>
  <c r="AW493" i="9"/>
  <c r="AX493" i="9"/>
  <c r="AY493" i="9"/>
  <c r="AZ493" i="9"/>
  <c r="BA493" i="9"/>
  <c r="BB493" i="9"/>
  <c r="BC493" i="9"/>
  <c r="BD493" i="9"/>
  <c r="BE493" i="9"/>
  <c r="BF493" i="9"/>
  <c r="BG493" i="9"/>
  <c r="BH493" i="9"/>
  <c r="BI493" i="9"/>
  <c r="BJ493" i="9"/>
  <c r="BK493" i="9"/>
  <c r="BL493" i="9"/>
  <c r="BM493" i="9"/>
  <c r="BN493" i="9"/>
  <c r="BO493" i="9"/>
  <c r="BP493" i="9"/>
  <c r="BQ493" i="9"/>
  <c r="BR493" i="9"/>
  <c r="BT493" i="9"/>
  <c r="BU493" i="9"/>
  <c r="BV493" i="9"/>
  <c r="BX493" i="9"/>
  <c r="BY493" i="9"/>
  <c r="BZ493" i="9"/>
  <c r="CA493" i="9"/>
  <c r="CB493" i="9"/>
  <c r="CC493" i="9"/>
  <c r="CD493" i="9"/>
  <c r="CE493" i="9"/>
  <c r="CF493" i="9"/>
  <c r="CG493" i="9"/>
  <c r="CH493" i="9"/>
  <c r="CI493" i="9"/>
  <c r="CJ493" i="9"/>
  <c r="A494" i="9"/>
  <c r="B494" i="9"/>
  <c r="C494" i="9"/>
  <c r="D494" i="9"/>
  <c r="E494" i="9"/>
  <c r="F494" i="9"/>
  <c r="G494" i="9"/>
  <c r="H494" i="9"/>
  <c r="I494" i="9"/>
  <c r="K494" i="9"/>
  <c r="O494" i="9"/>
  <c r="P494" i="9"/>
  <c r="Q494" i="9"/>
  <c r="R494" i="9"/>
  <c r="U494" i="9"/>
  <c r="V494" i="9"/>
  <c r="W494" i="9"/>
  <c r="X494" i="9"/>
  <c r="Y494" i="9"/>
  <c r="Z494" i="9"/>
  <c r="AA494" i="9"/>
  <c r="AB494" i="9"/>
  <c r="AC494" i="9"/>
  <c r="AD494" i="9"/>
  <c r="AE494" i="9"/>
  <c r="AF494" i="9"/>
  <c r="AG494" i="9"/>
  <c r="AH494" i="9"/>
  <c r="AI494" i="9"/>
  <c r="AJ494" i="9"/>
  <c r="AK494" i="9"/>
  <c r="AL494" i="9"/>
  <c r="AM494" i="9"/>
  <c r="AN494" i="9"/>
  <c r="AO494" i="9"/>
  <c r="AP494" i="9"/>
  <c r="AQ494" i="9"/>
  <c r="AR494" i="9"/>
  <c r="AS494" i="9"/>
  <c r="AT494" i="9"/>
  <c r="AU494" i="9"/>
  <c r="AV494" i="9"/>
  <c r="AW494" i="9"/>
  <c r="AX494" i="9"/>
  <c r="AY494" i="9"/>
  <c r="AZ494" i="9"/>
  <c r="BA494" i="9"/>
  <c r="BB494" i="9"/>
  <c r="BC494" i="9"/>
  <c r="BD494" i="9"/>
  <c r="BE494" i="9"/>
  <c r="BF494" i="9"/>
  <c r="BG494" i="9"/>
  <c r="BH494" i="9"/>
  <c r="BI494" i="9"/>
  <c r="BJ494" i="9"/>
  <c r="BK494" i="9"/>
  <c r="BL494" i="9"/>
  <c r="BM494" i="9"/>
  <c r="BN494" i="9"/>
  <c r="BO494" i="9"/>
  <c r="BP494" i="9"/>
  <c r="BQ494" i="9"/>
  <c r="BR494" i="9"/>
  <c r="BT494" i="9"/>
  <c r="BU494" i="9"/>
  <c r="BV494" i="9"/>
  <c r="BX494" i="9"/>
  <c r="BY494" i="9"/>
  <c r="BZ494" i="9"/>
  <c r="CA494" i="9"/>
  <c r="CB494" i="9"/>
  <c r="CC494" i="9"/>
  <c r="CD494" i="9"/>
  <c r="CE494" i="9"/>
  <c r="CF494" i="9"/>
  <c r="CG494" i="9"/>
  <c r="CH494" i="9"/>
  <c r="CI494" i="9"/>
  <c r="CJ494" i="9"/>
  <c r="A495" i="9"/>
  <c r="B495" i="9"/>
  <c r="C495" i="9"/>
  <c r="D495" i="9"/>
  <c r="E495" i="9"/>
  <c r="F495" i="9"/>
  <c r="G495" i="9"/>
  <c r="H495" i="9"/>
  <c r="I495" i="9"/>
  <c r="K495" i="9"/>
  <c r="O495" i="9"/>
  <c r="P495" i="9"/>
  <c r="Q495" i="9"/>
  <c r="R495" i="9"/>
  <c r="U495" i="9"/>
  <c r="V495" i="9"/>
  <c r="W495" i="9"/>
  <c r="X495" i="9"/>
  <c r="Y495" i="9"/>
  <c r="Z495" i="9"/>
  <c r="AA495" i="9"/>
  <c r="AB495" i="9"/>
  <c r="AC495" i="9"/>
  <c r="AD495" i="9"/>
  <c r="AE495" i="9"/>
  <c r="AF495" i="9"/>
  <c r="AG495" i="9"/>
  <c r="AH495" i="9"/>
  <c r="AI495" i="9"/>
  <c r="AJ495" i="9"/>
  <c r="AK495" i="9"/>
  <c r="AL495" i="9"/>
  <c r="AM495" i="9"/>
  <c r="AN495" i="9"/>
  <c r="AO495" i="9"/>
  <c r="AP495" i="9"/>
  <c r="AQ495" i="9"/>
  <c r="AR495" i="9"/>
  <c r="AS495" i="9"/>
  <c r="AT495" i="9"/>
  <c r="AU495" i="9"/>
  <c r="AV495" i="9"/>
  <c r="AW495" i="9"/>
  <c r="AX495" i="9"/>
  <c r="AY495" i="9"/>
  <c r="AZ495" i="9"/>
  <c r="BA495" i="9"/>
  <c r="BB495" i="9"/>
  <c r="BC495" i="9"/>
  <c r="BD495" i="9"/>
  <c r="BE495" i="9"/>
  <c r="BF495" i="9"/>
  <c r="BG495" i="9"/>
  <c r="BH495" i="9"/>
  <c r="BI495" i="9"/>
  <c r="BJ495" i="9"/>
  <c r="BK495" i="9"/>
  <c r="BL495" i="9"/>
  <c r="BM495" i="9"/>
  <c r="BN495" i="9"/>
  <c r="BO495" i="9"/>
  <c r="BP495" i="9"/>
  <c r="BQ495" i="9"/>
  <c r="BR495" i="9"/>
  <c r="BT495" i="9"/>
  <c r="BU495" i="9"/>
  <c r="BV495" i="9"/>
  <c r="BX495" i="9"/>
  <c r="BY495" i="9"/>
  <c r="BZ495" i="9"/>
  <c r="CA495" i="9"/>
  <c r="CB495" i="9"/>
  <c r="CC495" i="9"/>
  <c r="CD495" i="9"/>
  <c r="CE495" i="9"/>
  <c r="CF495" i="9"/>
  <c r="CG495" i="9"/>
  <c r="CH495" i="9"/>
  <c r="CI495" i="9"/>
  <c r="CJ495" i="9"/>
  <c r="A496" i="9"/>
  <c r="B496" i="9"/>
  <c r="C496" i="9"/>
  <c r="D496" i="9"/>
  <c r="E496" i="9"/>
  <c r="F496" i="9"/>
  <c r="G496" i="9"/>
  <c r="H496" i="9"/>
  <c r="I496" i="9"/>
  <c r="K496" i="9"/>
  <c r="O496" i="9"/>
  <c r="P496" i="9"/>
  <c r="Q496" i="9"/>
  <c r="R496" i="9"/>
  <c r="U496" i="9"/>
  <c r="V496" i="9"/>
  <c r="W496" i="9"/>
  <c r="X496" i="9"/>
  <c r="Y496" i="9"/>
  <c r="Z496" i="9"/>
  <c r="AA496" i="9"/>
  <c r="AB496" i="9"/>
  <c r="AC496" i="9"/>
  <c r="AD496" i="9"/>
  <c r="AE496" i="9"/>
  <c r="AF496" i="9"/>
  <c r="AG496" i="9"/>
  <c r="AH496" i="9"/>
  <c r="AI496" i="9"/>
  <c r="AJ496" i="9"/>
  <c r="AK496" i="9"/>
  <c r="AL496" i="9"/>
  <c r="AM496" i="9"/>
  <c r="AN496" i="9"/>
  <c r="AO496" i="9"/>
  <c r="AP496" i="9"/>
  <c r="AQ496" i="9"/>
  <c r="AR496" i="9"/>
  <c r="AS496" i="9"/>
  <c r="AT496" i="9"/>
  <c r="AU496" i="9"/>
  <c r="AV496" i="9"/>
  <c r="AW496" i="9"/>
  <c r="AX496" i="9"/>
  <c r="AY496" i="9"/>
  <c r="AZ496" i="9"/>
  <c r="BA496" i="9"/>
  <c r="BB496" i="9"/>
  <c r="BC496" i="9"/>
  <c r="BD496" i="9"/>
  <c r="BE496" i="9"/>
  <c r="BF496" i="9"/>
  <c r="BG496" i="9"/>
  <c r="BH496" i="9"/>
  <c r="BI496" i="9"/>
  <c r="BJ496" i="9"/>
  <c r="BK496" i="9"/>
  <c r="BL496" i="9"/>
  <c r="BM496" i="9"/>
  <c r="BN496" i="9"/>
  <c r="BO496" i="9"/>
  <c r="BP496" i="9"/>
  <c r="BQ496" i="9"/>
  <c r="BR496" i="9"/>
  <c r="BT496" i="9"/>
  <c r="BU496" i="9"/>
  <c r="BV496" i="9"/>
  <c r="BX496" i="9"/>
  <c r="BY496" i="9"/>
  <c r="BZ496" i="9"/>
  <c r="CA496" i="9"/>
  <c r="CB496" i="9"/>
  <c r="CC496" i="9"/>
  <c r="CD496" i="9"/>
  <c r="CE496" i="9"/>
  <c r="CF496" i="9"/>
  <c r="CG496" i="9"/>
  <c r="CH496" i="9"/>
  <c r="CI496" i="9"/>
  <c r="CJ496" i="9"/>
  <c r="A497" i="9"/>
  <c r="B497" i="9"/>
  <c r="C497" i="9"/>
  <c r="D497" i="9"/>
  <c r="E497" i="9"/>
  <c r="F497" i="9"/>
  <c r="G497" i="9"/>
  <c r="H497" i="9"/>
  <c r="I497" i="9"/>
  <c r="K497" i="9"/>
  <c r="O497" i="9"/>
  <c r="P497" i="9"/>
  <c r="Q497" i="9"/>
  <c r="R497" i="9"/>
  <c r="U497" i="9"/>
  <c r="V497" i="9"/>
  <c r="W497" i="9"/>
  <c r="X497" i="9"/>
  <c r="Y497" i="9"/>
  <c r="Z497" i="9"/>
  <c r="AA497" i="9"/>
  <c r="AB497" i="9"/>
  <c r="AC497" i="9"/>
  <c r="AD497" i="9"/>
  <c r="AE497" i="9"/>
  <c r="AF497" i="9"/>
  <c r="AG497" i="9"/>
  <c r="AH497" i="9"/>
  <c r="AI497" i="9"/>
  <c r="AJ497" i="9"/>
  <c r="AK497" i="9"/>
  <c r="AL497" i="9"/>
  <c r="AM497" i="9"/>
  <c r="AN497" i="9"/>
  <c r="AO497" i="9"/>
  <c r="AP497" i="9"/>
  <c r="AQ497" i="9"/>
  <c r="AR497" i="9"/>
  <c r="AS497" i="9"/>
  <c r="AT497" i="9"/>
  <c r="AU497" i="9"/>
  <c r="AV497" i="9"/>
  <c r="AW497" i="9"/>
  <c r="AX497" i="9"/>
  <c r="AY497" i="9"/>
  <c r="AZ497" i="9"/>
  <c r="BA497" i="9"/>
  <c r="BB497" i="9"/>
  <c r="BC497" i="9"/>
  <c r="BD497" i="9"/>
  <c r="BE497" i="9"/>
  <c r="BF497" i="9"/>
  <c r="BG497" i="9"/>
  <c r="BH497" i="9"/>
  <c r="BI497" i="9"/>
  <c r="BJ497" i="9"/>
  <c r="BK497" i="9"/>
  <c r="BL497" i="9"/>
  <c r="BM497" i="9"/>
  <c r="BN497" i="9"/>
  <c r="BO497" i="9"/>
  <c r="BP497" i="9"/>
  <c r="BQ497" i="9"/>
  <c r="BR497" i="9"/>
  <c r="BT497" i="9"/>
  <c r="BU497" i="9"/>
  <c r="BV497" i="9"/>
  <c r="BX497" i="9"/>
  <c r="BY497" i="9"/>
  <c r="BZ497" i="9"/>
  <c r="CA497" i="9"/>
  <c r="CB497" i="9"/>
  <c r="CC497" i="9"/>
  <c r="CD497" i="9"/>
  <c r="CE497" i="9"/>
  <c r="CF497" i="9"/>
  <c r="CG497" i="9"/>
  <c r="CH497" i="9"/>
  <c r="CI497" i="9"/>
  <c r="CJ497" i="9"/>
  <c r="A498" i="9"/>
  <c r="B498" i="9"/>
  <c r="C498" i="9"/>
  <c r="D498" i="9"/>
  <c r="E498" i="9"/>
  <c r="F498" i="9"/>
  <c r="G498" i="9"/>
  <c r="H498" i="9"/>
  <c r="I498" i="9"/>
  <c r="K498" i="9"/>
  <c r="O498" i="9"/>
  <c r="P498" i="9"/>
  <c r="Q498" i="9"/>
  <c r="R498" i="9"/>
  <c r="U498" i="9"/>
  <c r="V498" i="9"/>
  <c r="W498" i="9"/>
  <c r="X498" i="9"/>
  <c r="Y498" i="9"/>
  <c r="Z498" i="9"/>
  <c r="AA498" i="9"/>
  <c r="AB498" i="9"/>
  <c r="AC498" i="9"/>
  <c r="AD498" i="9"/>
  <c r="AE498" i="9"/>
  <c r="AF498" i="9"/>
  <c r="AG498" i="9"/>
  <c r="AH498" i="9"/>
  <c r="AI498" i="9"/>
  <c r="AJ498" i="9"/>
  <c r="AK498" i="9"/>
  <c r="AL498" i="9"/>
  <c r="AM498" i="9"/>
  <c r="AN498" i="9"/>
  <c r="AO498" i="9"/>
  <c r="AP498" i="9"/>
  <c r="AQ498" i="9"/>
  <c r="AR498" i="9"/>
  <c r="AS498" i="9"/>
  <c r="AT498" i="9"/>
  <c r="AU498" i="9"/>
  <c r="AV498" i="9"/>
  <c r="AW498" i="9"/>
  <c r="AX498" i="9"/>
  <c r="AY498" i="9"/>
  <c r="AZ498" i="9"/>
  <c r="BA498" i="9"/>
  <c r="BB498" i="9"/>
  <c r="BC498" i="9"/>
  <c r="BD498" i="9"/>
  <c r="BE498" i="9"/>
  <c r="BF498" i="9"/>
  <c r="BG498" i="9"/>
  <c r="BH498" i="9"/>
  <c r="BI498" i="9"/>
  <c r="BJ498" i="9"/>
  <c r="BK498" i="9"/>
  <c r="BL498" i="9"/>
  <c r="BM498" i="9"/>
  <c r="BN498" i="9"/>
  <c r="BO498" i="9"/>
  <c r="BP498" i="9"/>
  <c r="BQ498" i="9"/>
  <c r="BR498" i="9"/>
  <c r="BT498" i="9"/>
  <c r="BU498" i="9"/>
  <c r="BV498" i="9"/>
  <c r="BX498" i="9"/>
  <c r="BY498" i="9"/>
  <c r="BZ498" i="9"/>
  <c r="CA498" i="9"/>
  <c r="CB498" i="9"/>
  <c r="CC498" i="9"/>
  <c r="CD498" i="9"/>
  <c r="CE498" i="9"/>
  <c r="CF498" i="9"/>
  <c r="CG498" i="9"/>
  <c r="CH498" i="9"/>
  <c r="CI498" i="9"/>
  <c r="CJ498" i="9"/>
  <c r="A499" i="9"/>
  <c r="B499" i="9"/>
  <c r="C499" i="9"/>
  <c r="D499" i="9"/>
  <c r="E499" i="9"/>
  <c r="F499" i="9"/>
  <c r="G499" i="9"/>
  <c r="H499" i="9"/>
  <c r="I499" i="9"/>
  <c r="K499" i="9"/>
  <c r="O499" i="9"/>
  <c r="P499" i="9"/>
  <c r="Q499" i="9"/>
  <c r="R499" i="9"/>
  <c r="U499" i="9"/>
  <c r="V499" i="9"/>
  <c r="W499" i="9"/>
  <c r="X499" i="9"/>
  <c r="Y499" i="9"/>
  <c r="Z499" i="9"/>
  <c r="AA499" i="9"/>
  <c r="AB499" i="9"/>
  <c r="AC499" i="9"/>
  <c r="AD499" i="9"/>
  <c r="AE499" i="9"/>
  <c r="AF499" i="9"/>
  <c r="AG499" i="9"/>
  <c r="AH499" i="9"/>
  <c r="AI499" i="9"/>
  <c r="AJ499" i="9"/>
  <c r="AK499" i="9"/>
  <c r="AL499" i="9"/>
  <c r="AM499" i="9"/>
  <c r="AN499" i="9"/>
  <c r="AO499" i="9"/>
  <c r="AP499" i="9"/>
  <c r="AQ499" i="9"/>
  <c r="AR499" i="9"/>
  <c r="AS499" i="9"/>
  <c r="AT499" i="9"/>
  <c r="AU499" i="9"/>
  <c r="AV499" i="9"/>
  <c r="AW499" i="9"/>
  <c r="AX499" i="9"/>
  <c r="AY499" i="9"/>
  <c r="AZ499" i="9"/>
  <c r="BA499" i="9"/>
  <c r="BB499" i="9"/>
  <c r="BC499" i="9"/>
  <c r="BD499" i="9"/>
  <c r="BE499" i="9"/>
  <c r="BF499" i="9"/>
  <c r="BG499" i="9"/>
  <c r="BH499" i="9"/>
  <c r="BI499" i="9"/>
  <c r="BJ499" i="9"/>
  <c r="BK499" i="9"/>
  <c r="BL499" i="9"/>
  <c r="BM499" i="9"/>
  <c r="BN499" i="9"/>
  <c r="BO499" i="9"/>
  <c r="BP499" i="9"/>
  <c r="BQ499" i="9"/>
  <c r="BR499" i="9"/>
  <c r="BT499" i="9"/>
  <c r="BU499" i="9"/>
  <c r="BV499" i="9"/>
  <c r="BX499" i="9"/>
  <c r="BY499" i="9"/>
  <c r="BZ499" i="9"/>
  <c r="CA499" i="9"/>
  <c r="CB499" i="9"/>
  <c r="CC499" i="9"/>
  <c r="CD499" i="9"/>
  <c r="CE499" i="9"/>
  <c r="CF499" i="9"/>
  <c r="CG499" i="9"/>
  <c r="CH499" i="9"/>
  <c r="CI499" i="9"/>
  <c r="CJ499" i="9"/>
  <c r="A500" i="9"/>
  <c r="B500" i="9"/>
  <c r="C500" i="9"/>
  <c r="D500" i="9"/>
  <c r="E500" i="9"/>
  <c r="F500" i="9"/>
  <c r="G500" i="9"/>
  <c r="H500" i="9"/>
  <c r="I500" i="9"/>
  <c r="K500" i="9"/>
  <c r="O500" i="9"/>
  <c r="P500" i="9"/>
  <c r="Q500" i="9"/>
  <c r="R500" i="9"/>
  <c r="U500" i="9"/>
  <c r="V500" i="9"/>
  <c r="W500" i="9"/>
  <c r="X500" i="9"/>
  <c r="Y500" i="9"/>
  <c r="Z500" i="9"/>
  <c r="AA500" i="9"/>
  <c r="AB500" i="9"/>
  <c r="AC500" i="9"/>
  <c r="AD500" i="9"/>
  <c r="AE500" i="9"/>
  <c r="AF500" i="9"/>
  <c r="AG500" i="9"/>
  <c r="AH500" i="9"/>
  <c r="AI500" i="9"/>
  <c r="AJ500" i="9"/>
  <c r="AK500" i="9"/>
  <c r="AL500" i="9"/>
  <c r="AM500" i="9"/>
  <c r="AN500" i="9"/>
  <c r="AO500" i="9"/>
  <c r="AP500" i="9"/>
  <c r="AQ500" i="9"/>
  <c r="AR500" i="9"/>
  <c r="AS500" i="9"/>
  <c r="AT500" i="9"/>
  <c r="AU500" i="9"/>
  <c r="AV500" i="9"/>
  <c r="AW500" i="9"/>
  <c r="AX500" i="9"/>
  <c r="AY500" i="9"/>
  <c r="AZ500" i="9"/>
  <c r="BA500" i="9"/>
  <c r="BB500" i="9"/>
  <c r="BC500" i="9"/>
  <c r="BD500" i="9"/>
  <c r="BE500" i="9"/>
  <c r="BF500" i="9"/>
  <c r="BG500" i="9"/>
  <c r="BH500" i="9"/>
  <c r="BI500" i="9"/>
  <c r="BJ500" i="9"/>
  <c r="BK500" i="9"/>
  <c r="BL500" i="9"/>
  <c r="BM500" i="9"/>
  <c r="BN500" i="9"/>
  <c r="BO500" i="9"/>
  <c r="BP500" i="9"/>
  <c r="BQ500" i="9"/>
  <c r="BR500" i="9"/>
  <c r="BT500" i="9"/>
  <c r="BU500" i="9"/>
  <c r="BV500" i="9"/>
  <c r="BX500" i="9"/>
  <c r="BY500" i="9"/>
  <c r="BZ500" i="9"/>
  <c r="CA500" i="9"/>
  <c r="CB500" i="9"/>
  <c r="CC500" i="9"/>
  <c r="CD500" i="9"/>
  <c r="CE500" i="9"/>
  <c r="CF500" i="9"/>
  <c r="CG500" i="9"/>
  <c r="CH500" i="9"/>
  <c r="CI500" i="9"/>
  <c r="CJ500" i="9"/>
  <c r="A501" i="9"/>
  <c r="B501" i="9"/>
  <c r="C501" i="9"/>
  <c r="D501" i="9"/>
  <c r="E501" i="9"/>
  <c r="F501" i="9"/>
  <c r="G501" i="9"/>
  <c r="H501" i="9"/>
  <c r="I501" i="9"/>
  <c r="K501" i="9"/>
  <c r="O501" i="9"/>
  <c r="P501" i="9"/>
  <c r="Q501" i="9"/>
  <c r="R501" i="9"/>
  <c r="U501" i="9"/>
  <c r="V501" i="9"/>
  <c r="W501" i="9"/>
  <c r="X501" i="9"/>
  <c r="Y501" i="9"/>
  <c r="Z501" i="9"/>
  <c r="AA501" i="9"/>
  <c r="AB501" i="9"/>
  <c r="AC501" i="9"/>
  <c r="AD501" i="9"/>
  <c r="AE501" i="9"/>
  <c r="AF501" i="9"/>
  <c r="AG501" i="9"/>
  <c r="AH501" i="9"/>
  <c r="AI501" i="9"/>
  <c r="AJ501" i="9"/>
  <c r="AK501" i="9"/>
  <c r="AL501" i="9"/>
  <c r="AM501" i="9"/>
  <c r="AN501" i="9"/>
  <c r="AO501" i="9"/>
  <c r="AP501" i="9"/>
  <c r="AQ501" i="9"/>
  <c r="AR501" i="9"/>
  <c r="AS501" i="9"/>
  <c r="AT501" i="9"/>
  <c r="AU501" i="9"/>
  <c r="AV501" i="9"/>
  <c r="AW501" i="9"/>
  <c r="AX501" i="9"/>
  <c r="AY501" i="9"/>
  <c r="AZ501" i="9"/>
  <c r="BA501" i="9"/>
  <c r="BB501" i="9"/>
  <c r="BC501" i="9"/>
  <c r="BD501" i="9"/>
  <c r="BE501" i="9"/>
  <c r="BF501" i="9"/>
  <c r="BG501" i="9"/>
  <c r="BH501" i="9"/>
  <c r="BI501" i="9"/>
  <c r="BJ501" i="9"/>
  <c r="BK501" i="9"/>
  <c r="BL501" i="9"/>
  <c r="BM501" i="9"/>
  <c r="BN501" i="9"/>
  <c r="BO501" i="9"/>
  <c r="BP501" i="9"/>
  <c r="BQ501" i="9"/>
  <c r="BR501" i="9"/>
  <c r="BT501" i="9"/>
  <c r="BU501" i="9"/>
  <c r="BV501" i="9"/>
  <c r="BX501" i="9"/>
  <c r="BY501" i="9"/>
  <c r="BZ501" i="9"/>
  <c r="CA501" i="9"/>
  <c r="CB501" i="9"/>
  <c r="CC501" i="9"/>
  <c r="CD501" i="9"/>
  <c r="CE501" i="9"/>
  <c r="CF501" i="9"/>
  <c r="CG501" i="9"/>
  <c r="CH501" i="9"/>
  <c r="CI501" i="9"/>
  <c r="CJ501" i="9"/>
  <c r="A502" i="9"/>
  <c r="B502" i="9"/>
  <c r="C502" i="9"/>
  <c r="D502" i="9"/>
  <c r="E502" i="9"/>
  <c r="F502" i="9"/>
  <c r="G502" i="9"/>
  <c r="H502" i="9"/>
  <c r="I502" i="9"/>
  <c r="K502" i="9"/>
  <c r="O502" i="9"/>
  <c r="P502" i="9"/>
  <c r="Q502" i="9"/>
  <c r="R502" i="9"/>
  <c r="U502" i="9"/>
  <c r="V502" i="9"/>
  <c r="W502" i="9"/>
  <c r="X502" i="9"/>
  <c r="Y502" i="9"/>
  <c r="Z502" i="9"/>
  <c r="AA502" i="9"/>
  <c r="AB502" i="9"/>
  <c r="AC502" i="9"/>
  <c r="AD502" i="9"/>
  <c r="AE502" i="9"/>
  <c r="AF502" i="9"/>
  <c r="AG502" i="9"/>
  <c r="AH502" i="9"/>
  <c r="AI502" i="9"/>
  <c r="AJ502" i="9"/>
  <c r="AK502" i="9"/>
  <c r="AL502" i="9"/>
  <c r="AM502" i="9"/>
  <c r="AN502" i="9"/>
  <c r="AO502" i="9"/>
  <c r="AP502" i="9"/>
  <c r="AQ502" i="9"/>
  <c r="AR502" i="9"/>
  <c r="AS502" i="9"/>
  <c r="AT502" i="9"/>
  <c r="AU502" i="9"/>
  <c r="AV502" i="9"/>
  <c r="AW502" i="9"/>
  <c r="AX502" i="9"/>
  <c r="AY502" i="9"/>
  <c r="AZ502" i="9"/>
  <c r="BA502" i="9"/>
  <c r="BB502" i="9"/>
  <c r="BC502" i="9"/>
  <c r="BD502" i="9"/>
  <c r="BE502" i="9"/>
  <c r="BF502" i="9"/>
  <c r="BG502" i="9"/>
  <c r="BH502" i="9"/>
  <c r="BI502" i="9"/>
  <c r="BJ502" i="9"/>
  <c r="BK502" i="9"/>
  <c r="BL502" i="9"/>
  <c r="BM502" i="9"/>
  <c r="BN502" i="9"/>
  <c r="BO502" i="9"/>
  <c r="BP502" i="9"/>
  <c r="BQ502" i="9"/>
  <c r="BR502" i="9"/>
  <c r="BT502" i="9"/>
  <c r="BU502" i="9"/>
  <c r="BV502" i="9"/>
  <c r="BX502" i="9"/>
  <c r="BY502" i="9"/>
  <c r="BZ502" i="9"/>
  <c r="CA502" i="9"/>
  <c r="CB502" i="9"/>
  <c r="CC502" i="9"/>
  <c r="CD502" i="9"/>
  <c r="CE502" i="9"/>
  <c r="CF502" i="9"/>
  <c r="CG502" i="9"/>
  <c r="CH502" i="9"/>
  <c r="CI502" i="9"/>
  <c r="CJ502" i="9"/>
  <c r="A503" i="9"/>
  <c r="B503" i="9"/>
  <c r="C503" i="9"/>
  <c r="D503" i="9"/>
  <c r="E503" i="9"/>
  <c r="F503" i="9"/>
  <c r="G503" i="9"/>
  <c r="H503" i="9"/>
  <c r="I503" i="9"/>
  <c r="K503" i="9"/>
  <c r="O503" i="9"/>
  <c r="P503" i="9"/>
  <c r="Q503" i="9"/>
  <c r="R503" i="9"/>
  <c r="U503" i="9"/>
  <c r="V503" i="9"/>
  <c r="W503" i="9"/>
  <c r="X503" i="9"/>
  <c r="Y503" i="9"/>
  <c r="Z503" i="9"/>
  <c r="AA503" i="9"/>
  <c r="AB503" i="9"/>
  <c r="AC503" i="9"/>
  <c r="AD503" i="9"/>
  <c r="AE503" i="9"/>
  <c r="AF503" i="9"/>
  <c r="AG503" i="9"/>
  <c r="AH503" i="9"/>
  <c r="AI503" i="9"/>
  <c r="AJ503" i="9"/>
  <c r="AK503" i="9"/>
  <c r="AL503" i="9"/>
  <c r="AM503" i="9"/>
  <c r="AN503" i="9"/>
  <c r="AO503" i="9"/>
  <c r="AP503" i="9"/>
  <c r="AQ503" i="9"/>
  <c r="AR503" i="9"/>
  <c r="AS503" i="9"/>
  <c r="AT503" i="9"/>
  <c r="AU503" i="9"/>
  <c r="AV503" i="9"/>
  <c r="AW503" i="9"/>
  <c r="AX503" i="9"/>
  <c r="AY503" i="9"/>
  <c r="AZ503" i="9"/>
  <c r="BA503" i="9"/>
  <c r="BB503" i="9"/>
  <c r="BC503" i="9"/>
  <c r="BD503" i="9"/>
  <c r="BE503" i="9"/>
  <c r="BF503" i="9"/>
  <c r="BG503" i="9"/>
  <c r="BH503" i="9"/>
  <c r="BI503" i="9"/>
  <c r="BJ503" i="9"/>
  <c r="BK503" i="9"/>
  <c r="BL503" i="9"/>
  <c r="BM503" i="9"/>
  <c r="BN503" i="9"/>
  <c r="BO503" i="9"/>
  <c r="BP503" i="9"/>
  <c r="BQ503" i="9"/>
  <c r="BR503" i="9"/>
  <c r="BT503" i="9"/>
  <c r="BU503" i="9"/>
  <c r="BV503" i="9"/>
  <c r="BX503" i="9"/>
  <c r="BY503" i="9"/>
  <c r="BZ503" i="9"/>
  <c r="CA503" i="9"/>
  <c r="CB503" i="9"/>
  <c r="CC503" i="9"/>
  <c r="CD503" i="9"/>
  <c r="CE503" i="9"/>
  <c r="CF503" i="9"/>
  <c r="CG503" i="9"/>
  <c r="CH503" i="9"/>
  <c r="CI503" i="9"/>
  <c r="CJ503" i="9"/>
  <c r="A504" i="9"/>
  <c r="B504" i="9"/>
  <c r="C504" i="9"/>
  <c r="D504" i="9"/>
  <c r="E504" i="9"/>
  <c r="F504" i="9"/>
  <c r="G504" i="9"/>
  <c r="H504" i="9"/>
  <c r="I504" i="9"/>
  <c r="K504" i="9"/>
  <c r="O504" i="9"/>
  <c r="P504" i="9"/>
  <c r="Q504" i="9"/>
  <c r="R504" i="9"/>
  <c r="U504" i="9"/>
  <c r="V504" i="9"/>
  <c r="W504" i="9"/>
  <c r="X504" i="9"/>
  <c r="Y504" i="9"/>
  <c r="Z504" i="9"/>
  <c r="AA504" i="9"/>
  <c r="AB504" i="9"/>
  <c r="AC504" i="9"/>
  <c r="AD504" i="9"/>
  <c r="AE504" i="9"/>
  <c r="AF504" i="9"/>
  <c r="AG504" i="9"/>
  <c r="AH504" i="9"/>
  <c r="AI504" i="9"/>
  <c r="AJ504" i="9"/>
  <c r="AK504" i="9"/>
  <c r="AL504" i="9"/>
  <c r="AM504" i="9"/>
  <c r="AN504" i="9"/>
  <c r="AO504" i="9"/>
  <c r="AP504" i="9"/>
  <c r="AQ504" i="9"/>
  <c r="AR504" i="9"/>
  <c r="AS504" i="9"/>
  <c r="AT504" i="9"/>
  <c r="AU504" i="9"/>
  <c r="AV504" i="9"/>
  <c r="AW504" i="9"/>
  <c r="AX504" i="9"/>
  <c r="AY504" i="9"/>
  <c r="AZ504" i="9"/>
  <c r="BA504" i="9"/>
  <c r="BB504" i="9"/>
  <c r="BC504" i="9"/>
  <c r="BD504" i="9"/>
  <c r="BE504" i="9"/>
  <c r="BF504" i="9"/>
  <c r="BG504" i="9"/>
  <c r="BH504" i="9"/>
  <c r="BI504" i="9"/>
  <c r="BJ504" i="9"/>
  <c r="BK504" i="9"/>
  <c r="BL504" i="9"/>
  <c r="BM504" i="9"/>
  <c r="BN504" i="9"/>
  <c r="BO504" i="9"/>
  <c r="BP504" i="9"/>
  <c r="BQ504" i="9"/>
  <c r="BR504" i="9"/>
  <c r="BT504" i="9"/>
  <c r="BU504" i="9"/>
  <c r="BV504" i="9"/>
  <c r="BX504" i="9"/>
  <c r="BY504" i="9"/>
  <c r="BZ504" i="9"/>
  <c r="CA504" i="9"/>
  <c r="CB504" i="9"/>
  <c r="CC504" i="9"/>
  <c r="CD504" i="9"/>
  <c r="CE504" i="9"/>
  <c r="CF504" i="9"/>
  <c r="CG504" i="9"/>
  <c r="CH504" i="9"/>
  <c r="CI504" i="9"/>
  <c r="CJ504" i="9"/>
  <c r="A505" i="9"/>
  <c r="B505" i="9"/>
  <c r="C505" i="9"/>
  <c r="D505" i="9"/>
  <c r="E505" i="9"/>
  <c r="F505" i="9"/>
  <c r="G505" i="9"/>
  <c r="H505" i="9"/>
  <c r="I505" i="9"/>
  <c r="K505" i="9"/>
  <c r="O505" i="9"/>
  <c r="P505" i="9"/>
  <c r="Q505" i="9"/>
  <c r="R505" i="9"/>
  <c r="U505" i="9"/>
  <c r="V505" i="9"/>
  <c r="W505" i="9"/>
  <c r="X505" i="9"/>
  <c r="Y505" i="9"/>
  <c r="Z505" i="9"/>
  <c r="AA505" i="9"/>
  <c r="AB505" i="9"/>
  <c r="AC505" i="9"/>
  <c r="AD505" i="9"/>
  <c r="AE505" i="9"/>
  <c r="AF505" i="9"/>
  <c r="AG505" i="9"/>
  <c r="AH505" i="9"/>
  <c r="AI505" i="9"/>
  <c r="AJ505" i="9"/>
  <c r="AK505" i="9"/>
  <c r="AL505" i="9"/>
  <c r="AM505" i="9"/>
  <c r="AN505" i="9"/>
  <c r="AO505" i="9"/>
  <c r="AP505" i="9"/>
  <c r="AQ505" i="9"/>
  <c r="AR505" i="9"/>
  <c r="AS505" i="9"/>
  <c r="AT505" i="9"/>
  <c r="AU505" i="9"/>
  <c r="AV505" i="9"/>
  <c r="AW505" i="9"/>
  <c r="AX505" i="9"/>
  <c r="AY505" i="9"/>
  <c r="AZ505" i="9"/>
  <c r="BA505" i="9"/>
  <c r="BB505" i="9"/>
  <c r="BC505" i="9"/>
  <c r="BD505" i="9"/>
  <c r="BE505" i="9"/>
  <c r="BF505" i="9"/>
  <c r="BG505" i="9"/>
  <c r="BH505" i="9"/>
  <c r="BI505" i="9"/>
  <c r="BJ505" i="9"/>
  <c r="BK505" i="9"/>
  <c r="BL505" i="9"/>
  <c r="BM505" i="9"/>
  <c r="BN505" i="9"/>
  <c r="BO505" i="9"/>
  <c r="BP505" i="9"/>
  <c r="BQ505" i="9"/>
  <c r="BR505" i="9"/>
  <c r="BT505" i="9"/>
  <c r="BU505" i="9"/>
  <c r="BV505" i="9"/>
  <c r="BX505" i="9"/>
  <c r="BY505" i="9"/>
  <c r="BZ505" i="9"/>
  <c r="CA505" i="9"/>
  <c r="CB505" i="9"/>
  <c r="CC505" i="9"/>
  <c r="CD505" i="9"/>
  <c r="CE505" i="9"/>
  <c r="CF505" i="9"/>
  <c r="CG505" i="9"/>
  <c r="CH505" i="9"/>
  <c r="CI505" i="9"/>
  <c r="CJ505" i="9"/>
  <c r="A506" i="9"/>
  <c r="B506" i="9"/>
  <c r="C506" i="9"/>
  <c r="D506" i="9"/>
  <c r="E506" i="9"/>
  <c r="F506" i="9"/>
  <c r="G506" i="9"/>
  <c r="H506" i="9"/>
  <c r="I506" i="9"/>
  <c r="K506" i="9"/>
  <c r="O506" i="9"/>
  <c r="P506" i="9"/>
  <c r="Q506" i="9"/>
  <c r="R506" i="9"/>
  <c r="U506" i="9"/>
  <c r="V506" i="9"/>
  <c r="W506" i="9"/>
  <c r="X506" i="9"/>
  <c r="Y506" i="9"/>
  <c r="Z506" i="9"/>
  <c r="AA506" i="9"/>
  <c r="AB506" i="9"/>
  <c r="AC506" i="9"/>
  <c r="AD506" i="9"/>
  <c r="AE506" i="9"/>
  <c r="AF506" i="9"/>
  <c r="AG506" i="9"/>
  <c r="AH506" i="9"/>
  <c r="AI506" i="9"/>
  <c r="AJ506" i="9"/>
  <c r="AK506" i="9"/>
  <c r="AL506" i="9"/>
  <c r="AM506" i="9"/>
  <c r="AN506" i="9"/>
  <c r="AO506" i="9"/>
  <c r="AP506" i="9"/>
  <c r="AQ506" i="9"/>
  <c r="AR506" i="9"/>
  <c r="AS506" i="9"/>
  <c r="AT506" i="9"/>
  <c r="AU506" i="9"/>
  <c r="AV506" i="9"/>
  <c r="AW506" i="9"/>
  <c r="AX506" i="9"/>
  <c r="AY506" i="9"/>
  <c r="AZ506" i="9"/>
  <c r="BA506" i="9"/>
  <c r="BB506" i="9"/>
  <c r="BC506" i="9"/>
  <c r="BD506" i="9"/>
  <c r="BE506" i="9"/>
  <c r="BF506" i="9"/>
  <c r="BG506" i="9"/>
  <c r="BH506" i="9"/>
  <c r="BI506" i="9"/>
  <c r="BJ506" i="9"/>
  <c r="BK506" i="9"/>
  <c r="BL506" i="9"/>
  <c r="BM506" i="9"/>
  <c r="BN506" i="9"/>
  <c r="BO506" i="9"/>
  <c r="BP506" i="9"/>
  <c r="BQ506" i="9"/>
  <c r="BR506" i="9"/>
  <c r="BT506" i="9"/>
  <c r="BU506" i="9"/>
  <c r="BV506" i="9"/>
  <c r="BX506" i="9"/>
  <c r="BY506" i="9"/>
  <c r="BZ506" i="9"/>
  <c r="CA506" i="9"/>
  <c r="CB506" i="9"/>
  <c r="CC506" i="9"/>
  <c r="CD506" i="9"/>
  <c r="CE506" i="9"/>
  <c r="CF506" i="9"/>
  <c r="CG506" i="9"/>
  <c r="CH506" i="9"/>
  <c r="CI506" i="9"/>
  <c r="CJ506" i="9"/>
  <c r="A507" i="9"/>
  <c r="B507" i="9"/>
  <c r="C507" i="9"/>
  <c r="D507" i="9"/>
  <c r="E507" i="9"/>
  <c r="F507" i="9"/>
  <c r="G507" i="9"/>
  <c r="H507" i="9"/>
  <c r="I507" i="9"/>
  <c r="K507" i="9"/>
  <c r="O507" i="9"/>
  <c r="P507" i="9"/>
  <c r="Q507" i="9"/>
  <c r="R507" i="9"/>
  <c r="U507" i="9"/>
  <c r="V507" i="9"/>
  <c r="W507" i="9"/>
  <c r="X507" i="9"/>
  <c r="Y507" i="9"/>
  <c r="Z507" i="9"/>
  <c r="AA507" i="9"/>
  <c r="AB507" i="9"/>
  <c r="AC507" i="9"/>
  <c r="AD507" i="9"/>
  <c r="AE507" i="9"/>
  <c r="AF507" i="9"/>
  <c r="AG507" i="9"/>
  <c r="AH507" i="9"/>
  <c r="AI507" i="9"/>
  <c r="AJ507" i="9"/>
  <c r="AK507" i="9"/>
  <c r="AL507" i="9"/>
  <c r="AM507" i="9"/>
  <c r="AN507" i="9"/>
  <c r="AO507" i="9"/>
  <c r="AP507" i="9"/>
  <c r="AQ507" i="9"/>
  <c r="AR507" i="9"/>
  <c r="AS507" i="9"/>
  <c r="AT507" i="9"/>
  <c r="AU507" i="9"/>
  <c r="AV507" i="9"/>
  <c r="AW507" i="9"/>
  <c r="AX507" i="9"/>
  <c r="AY507" i="9"/>
  <c r="AZ507" i="9"/>
  <c r="BA507" i="9"/>
  <c r="BB507" i="9"/>
  <c r="BC507" i="9"/>
  <c r="BD507" i="9"/>
  <c r="BE507" i="9"/>
  <c r="BF507" i="9"/>
  <c r="BG507" i="9"/>
  <c r="BH507" i="9"/>
  <c r="BI507" i="9"/>
  <c r="BJ507" i="9"/>
  <c r="BK507" i="9"/>
  <c r="BL507" i="9"/>
  <c r="BM507" i="9"/>
  <c r="BN507" i="9"/>
  <c r="BO507" i="9"/>
  <c r="BP507" i="9"/>
  <c r="BQ507" i="9"/>
  <c r="BR507" i="9"/>
  <c r="BT507" i="9"/>
  <c r="BU507" i="9"/>
  <c r="BV507" i="9"/>
  <c r="BX507" i="9"/>
  <c r="BY507" i="9"/>
  <c r="BZ507" i="9"/>
  <c r="CA507" i="9"/>
  <c r="CB507" i="9"/>
  <c r="CC507" i="9"/>
  <c r="CD507" i="9"/>
  <c r="CE507" i="9"/>
  <c r="CF507" i="9"/>
  <c r="CG507" i="9"/>
  <c r="CH507" i="9"/>
  <c r="CI507" i="9"/>
  <c r="CJ507" i="9"/>
  <c r="A508" i="9"/>
  <c r="B508" i="9"/>
  <c r="C508" i="9"/>
  <c r="D508" i="9"/>
  <c r="E508" i="9"/>
  <c r="F508" i="9"/>
  <c r="G508" i="9"/>
  <c r="H508" i="9"/>
  <c r="I508" i="9"/>
  <c r="K508" i="9"/>
  <c r="O508" i="9"/>
  <c r="P508" i="9"/>
  <c r="Q508" i="9"/>
  <c r="R508" i="9"/>
  <c r="U508" i="9"/>
  <c r="V508" i="9"/>
  <c r="W508" i="9"/>
  <c r="X508" i="9"/>
  <c r="Y508" i="9"/>
  <c r="Z508" i="9"/>
  <c r="AA508" i="9"/>
  <c r="AB508" i="9"/>
  <c r="AC508" i="9"/>
  <c r="AD508" i="9"/>
  <c r="AE508" i="9"/>
  <c r="AF508" i="9"/>
  <c r="AG508" i="9"/>
  <c r="AH508" i="9"/>
  <c r="AI508" i="9"/>
  <c r="AJ508" i="9"/>
  <c r="AK508" i="9"/>
  <c r="AL508" i="9"/>
  <c r="AM508" i="9"/>
  <c r="AN508" i="9"/>
  <c r="AO508" i="9"/>
  <c r="AP508" i="9"/>
  <c r="AQ508" i="9"/>
  <c r="AR508" i="9"/>
  <c r="AS508" i="9"/>
  <c r="AT508" i="9"/>
  <c r="AU508" i="9"/>
  <c r="AV508" i="9"/>
  <c r="AW508" i="9"/>
  <c r="AX508" i="9"/>
  <c r="AY508" i="9"/>
  <c r="AZ508" i="9"/>
  <c r="BA508" i="9"/>
  <c r="BB508" i="9"/>
  <c r="BC508" i="9"/>
  <c r="BD508" i="9"/>
  <c r="BE508" i="9"/>
  <c r="BF508" i="9"/>
  <c r="BG508" i="9"/>
  <c r="BH508" i="9"/>
  <c r="BI508" i="9"/>
  <c r="BJ508" i="9"/>
  <c r="BK508" i="9"/>
  <c r="BL508" i="9"/>
  <c r="BM508" i="9"/>
  <c r="BN508" i="9"/>
  <c r="BO508" i="9"/>
  <c r="BP508" i="9"/>
  <c r="BQ508" i="9"/>
  <c r="BR508" i="9"/>
  <c r="BT508" i="9"/>
  <c r="BU508" i="9"/>
  <c r="BV508" i="9"/>
  <c r="BX508" i="9"/>
  <c r="BY508" i="9"/>
  <c r="BZ508" i="9"/>
  <c r="CA508" i="9"/>
  <c r="CB508" i="9"/>
  <c r="CC508" i="9"/>
  <c r="CD508" i="9"/>
  <c r="CE508" i="9"/>
  <c r="CF508" i="9"/>
  <c r="CG508" i="9"/>
  <c r="CH508" i="9"/>
  <c r="CI508" i="9"/>
  <c r="CJ508" i="9"/>
  <c r="A509" i="9"/>
  <c r="B509" i="9"/>
  <c r="C509" i="9"/>
  <c r="D509" i="9"/>
  <c r="E509" i="9"/>
  <c r="F509" i="9"/>
  <c r="G509" i="9"/>
  <c r="H509" i="9"/>
  <c r="I509" i="9"/>
  <c r="K509" i="9"/>
  <c r="O509" i="9"/>
  <c r="P509" i="9"/>
  <c r="Q509" i="9"/>
  <c r="R509" i="9"/>
  <c r="U509" i="9"/>
  <c r="V509" i="9"/>
  <c r="W509" i="9"/>
  <c r="X509" i="9"/>
  <c r="Y509" i="9"/>
  <c r="Z509" i="9"/>
  <c r="AA509" i="9"/>
  <c r="AB509" i="9"/>
  <c r="AC509" i="9"/>
  <c r="AD509" i="9"/>
  <c r="AE509" i="9"/>
  <c r="AF509" i="9"/>
  <c r="AG509" i="9"/>
  <c r="AH509" i="9"/>
  <c r="AI509" i="9"/>
  <c r="AJ509" i="9"/>
  <c r="AK509" i="9"/>
  <c r="AL509" i="9"/>
  <c r="AM509" i="9"/>
  <c r="AN509" i="9"/>
  <c r="AO509" i="9"/>
  <c r="AP509" i="9"/>
  <c r="AQ509" i="9"/>
  <c r="AR509" i="9"/>
  <c r="AS509" i="9"/>
  <c r="AT509" i="9"/>
  <c r="AU509" i="9"/>
  <c r="AV509" i="9"/>
  <c r="AW509" i="9"/>
  <c r="AX509" i="9"/>
  <c r="AY509" i="9"/>
  <c r="AZ509" i="9"/>
  <c r="BA509" i="9"/>
  <c r="BB509" i="9"/>
  <c r="BC509" i="9"/>
  <c r="BD509" i="9"/>
  <c r="BE509" i="9"/>
  <c r="BF509" i="9"/>
  <c r="BG509" i="9"/>
  <c r="BH509" i="9"/>
  <c r="BI509" i="9"/>
  <c r="BJ509" i="9"/>
  <c r="BK509" i="9"/>
  <c r="BL509" i="9"/>
  <c r="BM509" i="9"/>
  <c r="BN509" i="9"/>
  <c r="BO509" i="9"/>
  <c r="BP509" i="9"/>
  <c r="BQ509" i="9"/>
  <c r="BR509" i="9"/>
  <c r="BT509" i="9"/>
  <c r="BU509" i="9"/>
  <c r="BV509" i="9"/>
  <c r="BX509" i="9"/>
  <c r="BY509" i="9"/>
  <c r="BZ509" i="9"/>
  <c r="CA509" i="9"/>
  <c r="CB509" i="9"/>
  <c r="CC509" i="9"/>
  <c r="CD509" i="9"/>
  <c r="CE509" i="9"/>
  <c r="CF509" i="9"/>
  <c r="CG509" i="9"/>
  <c r="CH509" i="9"/>
  <c r="CI509" i="9"/>
  <c r="CJ509" i="9"/>
  <c r="A510" i="9"/>
  <c r="B510" i="9"/>
  <c r="C510" i="9"/>
  <c r="D510" i="9"/>
  <c r="E510" i="9"/>
  <c r="F510" i="9"/>
  <c r="G510" i="9"/>
  <c r="H510" i="9"/>
  <c r="I510" i="9"/>
  <c r="K510" i="9"/>
  <c r="O510" i="9"/>
  <c r="P510" i="9"/>
  <c r="Q510" i="9"/>
  <c r="R510" i="9"/>
  <c r="U510" i="9"/>
  <c r="V510" i="9"/>
  <c r="W510" i="9"/>
  <c r="X510" i="9"/>
  <c r="Y510" i="9"/>
  <c r="Z510" i="9"/>
  <c r="AA510" i="9"/>
  <c r="AB510" i="9"/>
  <c r="AC510" i="9"/>
  <c r="AD510" i="9"/>
  <c r="AE510" i="9"/>
  <c r="AF510" i="9"/>
  <c r="AG510" i="9"/>
  <c r="AH510" i="9"/>
  <c r="AI510" i="9"/>
  <c r="AJ510" i="9"/>
  <c r="AK510" i="9"/>
  <c r="AL510" i="9"/>
  <c r="AM510" i="9"/>
  <c r="AN510" i="9"/>
  <c r="AO510" i="9"/>
  <c r="AP510" i="9"/>
  <c r="AQ510" i="9"/>
  <c r="AR510" i="9"/>
  <c r="AS510" i="9"/>
  <c r="AT510" i="9"/>
  <c r="AU510" i="9"/>
  <c r="AV510" i="9"/>
  <c r="AW510" i="9"/>
  <c r="AX510" i="9"/>
  <c r="AY510" i="9"/>
  <c r="AZ510" i="9"/>
  <c r="BA510" i="9"/>
  <c r="BB510" i="9"/>
  <c r="BC510" i="9"/>
  <c r="BD510" i="9"/>
  <c r="BE510" i="9"/>
  <c r="BF510" i="9"/>
  <c r="BG510" i="9"/>
  <c r="BH510" i="9"/>
  <c r="BI510" i="9"/>
  <c r="BJ510" i="9"/>
  <c r="BK510" i="9"/>
  <c r="BL510" i="9"/>
  <c r="BM510" i="9"/>
  <c r="BN510" i="9"/>
  <c r="BO510" i="9"/>
  <c r="BP510" i="9"/>
  <c r="BQ510" i="9"/>
  <c r="BR510" i="9"/>
  <c r="BT510" i="9"/>
  <c r="BU510" i="9"/>
  <c r="BV510" i="9"/>
  <c r="BX510" i="9"/>
  <c r="BY510" i="9"/>
  <c r="BZ510" i="9"/>
  <c r="CA510" i="9"/>
  <c r="CB510" i="9"/>
  <c r="CC510" i="9"/>
  <c r="CD510" i="9"/>
  <c r="CE510" i="9"/>
  <c r="CF510" i="9"/>
  <c r="CG510" i="9"/>
  <c r="CH510" i="9"/>
  <c r="CI510" i="9"/>
  <c r="CJ510" i="9"/>
  <c r="A511" i="9"/>
  <c r="B511" i="9"/>
  <c r="C511" i="9"/>
  <c r="D511" i="9"/>
  <c r="E511" i="9"/>
  <c r="F511" i="9"/>
  <c r="G511" i="9"/>
  <c r="H511" i="9"/>
  <c r="I511" i="9"/>
  <c r="K511" i="9"/>
  <c r="O511" i="9"/>
  <c r="P511" i="9"/>
  <c r="Q511" i="9"/>
  <c r="R511" i="9"/>
  <c r="U511" i="9"/>
  <c r="V511" i="9"/>
  <c r="W511" i="9"/>
  <c r="X511" i="9"/>
  <c r="Y511" i="9"/>
  <c r="Z511" i="9"/>
  <c r="AA511" i="9"/>
  <c r="AB511" i="9"/>
  <c r="AC511" i="9"/>
  <c r="AD511" i="9"/>
  <c r="AE511" i="9"/>
  <c r="AF511" i="9"/>
  <c r="AG511" i="9"/>
  <c r="AH511" i="9"/>
  <c r="AI511" i="9"/>
  <c r="AJ511" i="9"/>
  <c r="AK511" i="9"/>
  <c r="AL511" i="9"/>
  <c r="AM511" i="9"/>
  <c r="AN511" i="9"/>
  <c r="AO511" i="9"/>
  <c r="AP511" i="9"/>
  <c r="AQ511" i="9"/>
  <c r="AR511" i="9"/>
  <c r="AS511" i="9"/>
  <c r="AT511" i="9"/>
  <c r="AU511" i="9"/>
  <c r="AV511" i="9"/>
  <c r="AW511" i="9"/>
  <c r="AX511" i="9"/>
  <c r="AY511" i="9"/>
  <c r="AZ511" i="9"/>
  <c r="BA511" i="9"/>
  <c r="BB511" i="9"/>
  <c r="BC511" i="9"/>
  <c r="BD511" i="9"/>
  <c r="BE511" i="9"/>
  <c r="BF511" i="9"/>
  <c r="BG511" i="9"/>
  <c r="BH511" i="9"/>
  <c r="BI511" i="9"/>
  <c r="BJ511" i="9"/>
  <c r="BK511" i="9"/>
  <c r="BL511" i="9"/>
  <c r="BM511" i="9"/>
  <c r="BN511" i="9"/>
  <c r="BO511" i="9"/>
  <c r="BP511" i="9"/>
  <c r="BQ511" i="9"/>
  <c r="BR511" i="9"/>
  <c r="BT511" i="9"/>
  <c r="BU511" i="9"/>
  <c r="BV511" i="9"/>
  <c r="BX511" i="9"/>
  <c r="BY511" i="9"/>
  <c r="BZ511" i="9"/>
  <c r="CA511" i="9"/>
  <c r="CB511" i="9"/>
  <c r="CC511" i="9"/>
  <c r="CD511" i="9"/>
  <c r="CE511" i="9"/>
  <c r="CF511" i="9"/>
  <c r="CG511" i="9"/>
  <c r="CH511" i="9"/>
  <c r="CI511" i="9"/>
  <c r="CJ511" i="9"/>
  <c r="A512" i="9"/>
  <c r="B512" i="9"/>
  <c r="C512" i="9"/>
  <c r="D512" i="9"/>
  <c r="E512" i="9"/>
  <c r="F512" i="9"/>
  <c r="G512" i="9"/>
  <c r="H512" i="9"/>
  <c r="I512" i="9"/>
  <c r="K512" i="9"/>
  <c r="O512" i="9"/>
  <c r="P512" i="9"/>
  <c r="Q512" i="9"/>
  <c r="R512" i="9"/>
  <c r="U512" i="9"/>
  <c r="V512" i="9"/>
  <c r="W512" i="9"/>
  <c r="X512" i="9"/>
  <c r="Y512" i="9"/>
  <c r="Z512" i="9"/>
  <c r="AA512" i="9"/>
  <c r="AB512" i="9"/>
  <c r="AC512" i="9"/>
  <c r="AD512" i="9"/>
  <c r="AE512" i="9"/>
  <c r="AF512" i="9"/>
  <c r="AG512" i="9"/>
  <c r="AH512" i="9"/>
  <c r="AI512" i="9"/>
  <c r="AJ512" i="9"/>
  <c r="AK512" i="9"/>
  <c r="AL512" i="9"/>
  <c r="AM512" i="9"/>
  <c r="AN512" i="9"/>
  <c r="AO512" i="9"/>
  <c r="AP512" i="9"/>
  <c r="AQ512" i="9"/>
  <c r="AR512" i="9"/>
  <c r="AS512" i="9"/>
  <c r="AT512" i="9"/>
  <c r="AU512" i="9"/>
  <c r="AV512" i="9"/>
  <c r="AW512" i="9"/>
  <c r="AX512" i="9"/>
  <c r="AY512" i="9"/>
  <c r="AZ512" i="9"/>
  <c r="BA512" i="9"/>
  <c r="BB512" i="9"/>
  <c r="BC512" i="9"/>
  <c r="BD512" i="9"/>
  <c r="BE512" i="9"/>
  <c r="BF512" i="9"/>
  <c r="BG512" i="9"/>
  <c r="BH512" i="9"/>
  <c r="BI512" i="9"/>
  <c r="BJ512" i="9"/>
  <c r="BK512" i="9"/>
  <c r="BL512" i="9"/>
  <c r="BM512" i="9"/>
  <c r="BN512" i="9"/>
  <c r="BO512" i="9"/>
  <c r="BP512" i="9"/>
  <c r="BQ512" i="9"/>
  <c r="BR512" i="9"/>
  <c r="BT512" i="9"/>
  <c r="BU512" i="9"/>
  <c r="BV512" i="9"/>
  <c r="BX512" i="9"/>
  <c r="BY512" i="9"/>
  <c r="BZ512" i="9"/>
  <c r="CA512" i="9"/>
  <c r="CB512" i="9"/>
  <c r="CC512" i="9"/>
  <c r="CD512" i="9"/>
  <c r="CE512" i="9"/>
  <c r="CF512" i="9"/>
  <c r="CG512" i="9"/>
  <c r="CH512" i="9"/>
  <c r="CI512" i="9"/>
  <c r="CJ512" i="9"/>
  <c r="A513" i="9"/>
  <c r="B513" i="9"/>
  <c r="C513" i="9"/>
  <c r="D513" i="9"/>
  <c r="E513" i="9"/>
  <c r="F513" i="9"/>
  <c r="G513" i="9"/>
  <c r="H513" i="9"/>
  <c r="I513" i="9"/>
  <c r="K513" i="9"/>
  <c r="O513" i="9"/>
  <c r="P513" i="9"/>
  <c r="Q513" i="9"/>
  <c r="R513" i="9"/>
  <c r="U513" i="9"/>
  <c r="V513" i="9"/>
  <c r="W513" i="9"/>
  <c r="X513" i="9"/>
  <c r="Y513" i="9"/>
  <c r="Z513" i="9"/>
  <c r="AA513" i="9"/>
  <c r="AB513" i="9"/>
  <c r="AC513" i="9"/>
  <c r="AD513" i="9"/>
  <c r="AE513" i="9"/>
  <c r="AF513" i="9"/>
  <c r="AG513" i="9"/>
  <c r="AH513" i="9"/>
  <c r="AI513" i="9"/>
  <c r="AJ513" i="9"/>
  <c r="AK513" i="9"/>
  <c r="AL513" i="9"/>
  <c r="AM513" i="9"/>
  <c r="AN513" i="9"/>
  <c r="AO513" i="9"/>
  <c r="AP513" i="9"/>
  <c r="AQ513" i="9"/>
  <c r="AR513" i="9"/>
  <c r="AS513" i="9"/>
  <c r="AT513" i="9"/>
  <c r="AU513" i="9"/>
  <c r="AV513" i="9"/>
  <c r="AW513" i="9"/>
  <c r="AX513" i="9"/>
  <c r="AY513" i="9"/>
  <c r="AZ513" i="9"/>
  <c r="BA513" i="9"/>
  <c r="BB513" i="9"/>
  <c r="BC513" i="9"/>
  <c r="BD513" i="9"/>
  <c r="BE513" i="9"/>
  <c r="BF513" i="9"/>
  <c r="BG513" i="9"/>
  <c r="BH513" i="9"/>
  <c r="BI513" i="9"/>
  <c r="BJ513" i="9"/>
  <c r="BK513" i="9"/>
  <c r="BL513" i="9"/>
  <c r="BM513" i="9"/>
  <c r="BN513" i="9"/>
  <c r="BO513" i="9"/>
  <c r="BP513" i="9"/>
  <c r="BQ513" i="9"/>
  <c r="BR513" i="9"/>
  <c r="BT513" i="9"/>
  <c r="BU513" i="9"/>
  <c r="BV513" i="9"/>
  <c r="BX513" i="9"/>
  <c r="BY513" i="9"/>
  <c r="BZ513" i="9"/>
  <c r="CA513" i="9"/>
  <c r="CB513" i="9"/>
  <c r="CC513" i="9"/>
  <c r="CD513" i="9"/>
  <c r="CE513" i="9"/>
  <c r="CF513" i="9"/>
  <c r="CG513" i="9"/>
  <c r="CH513" i="9"/>
  <c r="CI513" i="9"/>
  <c r="CJ513" i="9"/>
  <c r="A514" i="9"/>
  <c r="B514" i="9"/>
  <c r="C514" i="9"/>
  <c r="D514" i="9"/>
  <c r="E514" i="9"/>
  <c r="F514" i="9"/>
  <c r="G514" i="9"/>
  <c r="H514" i="9"/>
  <c r="I514" i="9"/>
  <c r="K514" i="9"/>
  <c r="O514" i="9"/>
  <c r="P514" i="9"/>
  <c r="Q514" i="9"/>
  <c r="R514" i="9"/>
  <c r="U514" i="9"/>
  <c r="V514" i="9"/>
  <c r="W514" i="9"/>
  <c r="X514" i="9"/>
  <c r="Y514" i="9"/>
  <c r="Z514" i="9"/>
  <c r="AA514" i="9"/>
  <c r="AB514" i="9"/>
  <c r="AC514" i="9"/>
  <c r="AD514" i="9"/>
  <c r="AE514" i="9"/>
  <c r="AF514" i="9"/>
  <c r="AG514" i="9"/>
  <c r="AH514" i="9"/>
  <c r="AI514" i="9"/>
  <c r="AJ514" i="9"/>
  <c r="AK514" i="9"/>
  <c r="AL514" i="9"/>
  <c r="AM514" i="9"/>
  <c r="AN514" i="9"/>
  <c r="AO514" i="9"/>
  <c r="AP514" i="9"/>
  <c r="AQ514" i="9"/>
  <c r="AR514" i="9"/>
  <c r="AS514" i="9"/>
  <c r="AT514" i="9"/>
  <c r="AU514" i="9"/>
  <c r="AV514" i="9"/>
  <c r="AW514" i="9"/>
  <c r="AX514" i="9"/>
  <c r="AY514" i="9"/>
  <c r="AZ514" i="9"/>
  <c r="BA514" i="9"/>
  <c r="BB514" i="9"/>
  <c r="BC514" i="9"/>
  <c r="BD514" i="9"/>
  <c r="BE514" i="9"/>
  <c r="BF514" i="9"/>
  <c r="BG514" i="9"/>
  <c r="BH514" i="9"/>
  <c r="BI514" i="9"/>
  <c r="BJ514" i="9"/>
  <c r="BK514" i="9"/>
  <c r="BL514" i="9"/>
  <c r="BM514" i="9"/>
  <c r="BN514" i="9"/>
  <c r="BO514" i="9"/>
  <c r="BP514" i="9"/>
  <c r="BQ514" i="9"/>
  <c r="BR514" i="9"/>
  <c r="BT514" i="9"/>
  <c r="BU514" i="9"/>
  <c r="BV514" i="9"/>
  <c r="BX514" i="9"/>
  <c r="BY514" i="9"/>
  <c r="BZ514" i="9"/>
  <c r="CA514" i="9"/>
  <c r="CB514" i="9"/>
  <c r="CC514" i="9"/>
  <c r="CD514" i="9"/>
  <c r="CE514" i="9"/>
  <c r="CF514" i="9"/>
  <c r="CG514" i="9"/>
  <c r="CH514" i="9"/>
  <c r="CI514" i="9"/>
  <c r="CJ514" i="9"/>
  <c r="A515" i="9"/>
  <c r="B515" i="9"/>
  <c r="C515" i="9"/>
  <c r="D515" i="9"/>
  <c r="E515" i="9"/>
  <c r="F515" i="9"/>
  <c r="G515" i="9"/>
  <c r="H515" i="9"/>
  <c r="I515" i="9"/>
  <c r="K515" i="9"/>
  <c r="O515" i="9"/>
  <c r="P515" i="9"/>
  <c r="Q515" i="9"/>
  <c r="R515" i="9"/>
  <c r="U515" i="9"/>
  <c r="V515" i="9"/>
  <c r="W515" i="9"/>
  <c r="X515" i="9"/>
  <c r="Y515" i="9"/>
  <c r="Z515" i="9"/>
  <c r="AA515" i="9"/>
  <c r="AB515" i="9"/>
  <c r="AC515" i="9"/>
  <c r="AD515" i="9"/>
  <c r="AE515" i="9"/>
  <c r="AF515" i="9"/>
  <c r="AG515" i="9"/>
  <c r="AH515" i="9"/>
  <c r="AI515" i="9"/>
  <c r="AJ515" i="9"/>
  <c r="AK515" i="9"/>
  <c r="AL515" i="9"/>
  <c r="AM515" i="9"/>
  <c r="AN515" i="9"/>
  <c r="AO515" i="9"/>
  <c r="AP515" i="9"/>
  <c r="AQ515" i="9"/>
  <c r="AR515" i="9"/>
  <c r="AS515" i="9"/>
  <c r="AT515" i="9"/>
  <c r="AU515" i="9"/>
  <c r="AV515" i="9"/>
  <c r="AW515" i="9"/>
  <c r="AX515" i="9"/>
  <c r="AY515" i="9"/>
  <c r="AZ515" i="9"/>
  <c r="BA515" i="9"/>
  <c r="BB515" i="9"/>
  <c r="BC515" i="9"/>
  <c r="BD515" i="9"/>
  <c r="BE515" i="9"/>
  <c r="BF515" i="9"/>
  <c r="BG515" i="9"/>
  <c r="BH515" i="9"/>
  <c r="BI515" i="9"/>
  <c r="BJ515" i="9"/>
  <c r="BK515" i="9"/>
  <c r="BL515" i="9"/>
  <c r="BM515" i="9"/>
  <c r="BN515" i="9"/>
  <c r="BO515" i="9"/>
  <c r="BP515" i="9"/>
  <c r="BQ515" i="9"/>
  <c r="BR515" i="9"/>
  <c r="BT515" i="9"/>
  <c r="BU515" i="9"/>
  <c r="BV515" i="9"/>
  <c r="BX515" i="9"/>
  <c r="BY515" i="9"/>
  <c r="BZ515" i="9"/>
  <c r="CA515" i="9"/>
  <c r="CB515" i="9"/>
  <c r="CC515" i="9"/>
  <c r="CD515" i="9"/>
  <c r="CE515" i="9"/>
  <c r="CF515" i="9"/>
  <c r="CG515" i="9"/>
  <c r="CH515" i="9"/>
  <c r="CI515" i="9"/>
  <c r="CJ515" i="9"/>
  <c r="A516" i="9"/>
  <c r="B516" i="9"/>
  <c r="C516" i="9"/>
  <c r="D516" i="9"/>
  <c r="E516" i="9"/>
  <c r="F516" i="9"/>
  <c r="G516" i="9"/>
  <c r="H516" i="9"/>
  <c r="I516" i="9"/>
  <c r="K516" i="9"/>
  <c r="O516" i="9"/>
  <c r="P516" i="9"/>
  <c r="Q516" i="9"/>
  <c r="R516" i="9"/>
  <c r="U516" i="9"/>
  <c r="V516" i="9"/>
  <c r="W516" i="9"/>
  <c r="X516" i="9"/>
  <c r="Y516" i="9"/>
  <c r="Z516" i="9"/>
  <c r="AA516" i="9"/>
  <c r="AB516" i="9"/>
  <c r="AC516" i="9"/>
  <c r="AD516" i="9"/>
  <c r="AE516" i="9"/>
  <c r="AF516" i="9"/>
  <c r="AG516" i="9"/>
  <c r="AH516" i="9"/>
  <c r="AI516" i="9"/>
  <c r="AJ516" i="9"/>
  <c r="AK516" i="9"/>
  <c r="AL516" i="9"/>
  <c r="AM516" i="9"/>
  <c r="AN516" i="9"/>
  <c r="AO516" i="9"/>
  <c r="AP516" i="9"/>
  <c r="AQ516" i="9"/>
  <c r="AR516" i="9"/>
  <c r="AS516" i="9"/>
  <c r="AT516" i="9"/>
  <c r="AU516" i="9"/>
  <c r="AV516" i="9"/>
  <c r="AW516" i="9"/>
  <c r="AX516" i="9"/>
  <c r="AY516" i="9"/>
  <c r="AZ516" i="9"/>
  <c r="BA516" i="9"/>
  <c r="BB516" i="9"/>
  <c r="BC516" i="9"/>
  <c r="BD516" i="9"/>
  <c r="BE516" i="9"/>
  <c r="BF516" i="9"/>
  <c r="BG516" i="9"/>
  <c r="BH516" i="9"/>
  <c r="BI516" i="9"/>
  <c r="BJ516" i="9"/>
  <c r="BK516" i="9"/>
  <c r="BL516" i="9"/>
  <c r="BM516" i="9"/>
  <c r="BN516" i="9"/>
  <c r="BO516" i="9"/>
  <c r="BP516" i="9"/>
  <c r="BQ516" i="9"/>
  <c r="BR516" i="9"/>
  <c r="BT516" i="9"/>
  <c r="BU516" i="9"/>
  <c r="BV516" i="9"/>
  <c r="BX516" i="9"/>
  <c r="BY516" i="9"/>
  <c r="BZ516" i="9"/>
  <c r="CA516" i="9"/>
  <c r="CB516" i="9"/>
  <c r="CC516" i="9"/>
  <c r="CD516" i="9"/>
  <c r="CE516" i="9"/>
  <c r="CF516" i="9"/>
  <c r="CG516" i="9"/>
  <c r="CH516" i="9"/>
  <c r="CI516" i="9"/>
  <c r="CJ516" i="9"/>
  <c r="A517" i="9"/>
  <c r="B517" i="9"/>
  <c r="C517" i="9"/>
  <c r="D517" i="9"/>
  <c r="E517" i="9"/>
  <c r="F517" i="9"/>
  <c r="G517" i="9"/>
  <c r="H517" i="9"/>
  <c r="I517" i="9"/>
  <c r="K517" i="9"/>
  <c r="O517" i="9"/>
  <c r="P517" i="9"/>
  <c r="Q517" i="9"/>
  <c r="R517" i="9"/>
  <c r="U517" i="9"/>
  <c r="V517" i="9"/>
  <c r="W517" i="9"/>
  <c r="X517" i="9"/>
  <c r="Y517" i="9"/>
  <c r="Z517" i="9"/>
  <c r="AA517" i="9"/>
  <c r="AB517" i="9"/>
  <c r="AC517" i="9"/>
  <c r="AD517" i="9"/>
  <c r="AE517" i="9"/>
  <c r="AF517" i="9"/>
  <c r="AG517" i="9"/>
  <c r="AH517" i="9"/>
  <c r="AI517" i="9"/>
  <c r="AJ517" i="9"/>
  <c r="AK517" i="9"/>
  <c r="AL517" i="9"/>
  <c r="AM517" i="9"/>
  <c r="AN517" i="9"/>
  <c r="AO517" i="9"/>
  <c r="AP517" i="9"/>
  <c r="AQ517" i="9"/>
  <c r="AR517" i="9"/>
  <c r="AS517" i="9"/>
  <c r="AT517" i="9"/>
  <c r="AU517" i="9"/>
  <c r="AV517" i="9"/>
  <c r="AW517" i="9"/>
  <c r="AX517" i="9"/>
  <c r="AY517" i="9"/>
  <c r="AZ517" i="9"/>
  <c r="BA517" i="9"/>
  <c r="BB517" i="9"/>
  <c r="BC517" i="9"/>
  <c r="BD517" i="9"/>
  <c r="BE517" i="9"/>
  <c r="BF517" i="9"/>
  <c r="BG517" i="9"/>
  <c r="BH517" i="9"/>
  <c r="BI517" i="9"/>
  <c r="BJ517" i="9"/>
  <c r="BK517" i="9"/>
  <c r="BL517" i="9"/>
  <c r="BM517" i="9"/>
  <c r="BN517" i="9"/>
  <c r="BO517" i="9"/>
  <c r="BP517" i="9"/>
  <c r="BQ517" i="9"/>
  <c r="BR517" i="9"/>
  <c r="BT517" i="9"/>
  <c r="BU517" i="9"/>
  <c r="BV517" i="9"/>
  <c r="BX517" i="9"/>
  <c r="BY517" i="9"/>
  <c r="BZ517" i="9"/>
  <c r="CA517" i="9"/>
  <c r="CB517" i="9"/>
  <c r="CC517" i="9"/>
  <c r="CD517" i="9"/>
  <c r="CE517" i="9"/>
  <c r="CF517" i="9"/>
  <c r="CG517" i="9"/>
  <c r="CH517" i="9"/>
  <c r="CI517" i="9"/>
  <c r="CJ517" i="9"/>
  <c r="A518" i="9"/>
  <c r="B518" i="9"/>
  <c r="C518" i="9"/>
  <c r="D518" i="9"/>
  <c r="E518" i="9"/>
  <c r="F518" i="9"/>
  <c r="G518" i="9"/>
  <c r="H518" i="9"/>
  <c r="I518" i="9"/>
  <c r="K518" i="9"/>
  <c r="O518" i="9"/>
  <c r="P518" i="9"/>
  <c r="Q518" i="9"/>
  <c r="R518" i="9"/>
  <c r="U518" i="9"/>
  <c r="V518" i="9"/>
  <c r="W518" i="9"/>
  <c r="X518" i="9"/>
  <c r="Y518" i="9"/>
  <c r="Z518" i="9"/>
  <c r="AA518" i="9"/>
  <c r="AB518" i="9"/>
  <c r="AC518" i="9"/>
  <c r="AD518" i="9"/>
  <c r="AE518" i="9"/>
  <c r="AF518" i="9"/>
  <c r="AG518" i="9"/>
  <c r="AH518" i="9"/>
  <c r="AI518" i="9"/>
  <c r="AJ518" i="9"/>
  <c r="AK518" i="9"/>
  <c r="AL518" i="9"/>
  <c r="AM518" i="9"/>
  <c r="AN518" i="9"/>
  <c r="AO518" i="9"/>
  <c r="AP518" i="9"/>
  <c r="AQ518" i="9"/>
  <c r="AR518" i="9"/>
  <c r="AS518" i="9"/>
  <c r="AT518" i="9"/>
  <c r="AU518" i="9"/>
  <c r="AV518" i="9"/>
  <c r="AW518" i="9"/>
  <c r="AX518" i="9"/>
  <c r="AY518" i="9"/>
  <c r="AZ518" i="9"/>
  <c r="BA518" i="9"/>
  <c r="BB518" i="9"/>
  <c r="BC518" i="9"/>
  <c r="BD518" i="9"/>
  <c r="BE518" i="9"/>
  <c r="BF518" i="9"/>
  <c r="BG518" i="9"/>
  <c r="BH518" i="9"/>
  <c r="BI518" i="9"/>
  <c r="BJ518" i="9"/>
  <c r="BK518" i="9"/>
  <c r="BL518" i="9"/>
  <c r="BM518" i="9"/>
  <c r="BN518" i="9"/>
  <c r="BO518" i="9"/>
  <c r="BP518" i="9"/>
  <c r="BQ518" i="9"/>
  <c r="BR518" i="9"/>
  <c r="BT518" i="9"/>
  <c r="BU518" i="9"/>
  <c r="BV518" i="9"/>
  <c r="BX518" i="9"/>
  <c r="BY518" i="9"/>
  <c r="BZ518" i="9"/>
  <c r="CA518" i="9"/>
  <c r="CB518" i="9"/>
  <c r="CC518" i="9"/>
  <c r="CD518" i="9"/>
  <c r="CE518" i="9"/>
  <c r="CF518" i="9"/>
  <c r="CG518" i="9"/>
  <c r="CH518" i="9"/>
  <c r="CI518" i="9"/>
  <c r="CJ518" i="9"/>
  <c r="A519" i="9"/>
  <c r="B519" i="9"/>
  <c r="C519" i="9"/>
  <c r="D519" i="9"/>
  <c r="E519" i="9"/>
  <c r="F519" i="9"/>
  <c r="G519" i="9"/>
  <c r="H519" i="9"/>
  <c r="I519" i="9"/>
  <c r="K519" i="9"/>
  <c r="O519" i="9"/>
  <c r="P519" i="9"/>
  <c r="Q519" i="9"/>
  <c r="R519" i="9"/>
  <c r="U519" i="9"/>
  <c r="V519" i="9"/>
  <c r="W519" i="9"/>
  <c r="X519" i="9"/>
  <c r="Y519" i="9"/>
  <c r="Z519" i="9"/>
  <c r="AA519" i="9"/>
  <c r="AB519" i="9"/>
  <c r="AC519" i="9"/>
  <c r="AD519" i="9"/>
  <c r="AE519" i="9"/>
  <c r="AF519" i="9"/>
  <c r="AG519" i="9"/>
  <c r="AH519" i="9"/>
  <c r="AI519" i="9"/>
  <c r="AJ519" i="9"/>
  <c r="AK519" i="9"/>
  <c r="AL519" i="9"/>
  <c r="AM519" i="9"/>
  <c r="AN519" i="9"/>
  <c r="AO519" i="9"/>
  <c r="AP519" i="9"/>
  <c r="AQ519" i="9"/>
  <c r="AR519" i="9"/>
  <c r="AS519" i="9"/>
  <c r="AT519" i="9"/>
  <c r="AU519" i="9"/>
  <c r="AV519" i="9"/>
  <c r="AW519" i="9"/>
  <c r="AX519" i="9"/>
  <c r="AY519" i="9"/>
  <c r="AZ519" i="9"/>
  <c r="BA519" i="9"/>
  <c r="BB519" i="9"/>
  <c r="BC519" i="9"/>
  <c r="BD519" i="9"/>
  <c r="BE519" i="9"/>
  <c r="BF519" i="9"/>
  <c r="BG519" i="9"/>
  <c r="BH519" i="9"/>
  <c r="BI519" i="9"/>
  <c r="BJ519" i="9"/>
  <c r="BK519" i="9"/>
  <c r="BL519" i="9"/>
  <c r="BM519" i="9"/>
  <c r="BN519" i="9"/>
  <c r="BO519" i="9"/>
  <c r="BP519" i="9"/>
  <c r="BQ519" i="9"/>
  <c r="BR519" i="9"/>
  <c r="BT519" i="9"/>
  <c r="BU519" i="9"/>
  <c r="BV519" i="9"/>
  <c r="BX519" i="9"/>
  <c r="BY519" i="9"/>
  <c r="BZ519" i="9"/>
  <c r="CA519" i="9"/>
  <c r="CB519" i="9"/>
  <c r="CC519" i="9"/>
  <c r="CD519" i="9"/>
  <c r="CE519" i="9"/>
  <c r="CF519" i="9"/>
  <c r="CG519" i="9"/>
  <c r="CH519" i="9"/>
  <c r="CI519" i="9"/>
  <c r="CJ519" i="9"/>
  <c r="A520" i="9"/>
  <c r="B520" i="9"/>
  <c r="C520" i="9"/>
  <c r="D520" i="9"/>
  <c r="E520" i="9"/>
  <c r="F520" i="9"/>
  <c r="G520" i="9"/>
  <c r="H520" i="9"/>
  <c r="I520" i="9"/>
  <c r="K520" i="9"/>
  <c r="O520" i="9"/>
  <c r="P520" i="9"/>
  <c r="Q520" i="9"/>
  <c r="R520" i="9"/>
  <c r="U520" i="9"/>
  <c r="V520" i="9"/>
  <c r="W520" i="9"/>
  <c r="X520" i="9"/>
  <c r="Y520" i="9"/>
  <c r="Z520" i="9"/>
  <c r="AA520" i="9"/>
  <c r="AB520" i="9"/>
  <c r="AC520" i="9"/>
  <c r="AD520" i="9"/>
  <c r="AE520" i="9"/>
  <c r="AF520" i="9"/>
  <c r="AG520" i="9"/>
  <c r="AH520" i="9"/>
  <c r="AI520" i="9"/>
  <c r="AJ520" i="9"/>
  <c r="AK520" i="9"/>
  <c r="AL520" i="9"/>
  <c r="AM520" i="9"/>
  <c r="AN520" i="9"/>
  <c r="AO520" i="9"/>
  <c r="AP520" i="9"/>
  <c r="AQ520" i="9"/>
  <c r="AR520" i="9"/>
  <c r="AS520" i="9"/>
  <c r="AT520" i="9"/>
  <c r="AU520" i="9"/>
  <c r="AV520" i="9"/>
  <c r="AW520" i="9"/>
  <c r="AX520" i="9"/>
  <c r="AY520" i="9"/>
  <c r="AZ520" i="9"/>
  <c r="BA520" i="9"/>
  <c r="BB520" i="9"/>
  <c r="BC520" i="9"/>
  <c r="BD520" i="9"/>
  <c r="BE520" i="9"/>
  <c r="BF520" i="9"/>
  <c r="BG520" i="9"/>
  <c r="BH520" i="9"/>
  <c r="BI520" i="9"/>
  <c r="BJ520" i="9"/>
  <c r="BK520" i="9"/>
  <c r="BL520" i="9"/>
  <c r="BM520" i="9"/>
  <c r="BN520" i="9"/>
  <c r="BO520" i="9"/>
  <c r="BP520" i="9"/>
  <c r="BQ520" i="9"/>
  <c r="BR520" i="9"/>
  <c r="BT520" i="9"/>
  <c r="BU520" i="9"/>
  <c r="BV520" i="9"/>
  <c r="BX520" i="9"/>
  <c r="BY520" i="9"/>
  <c r="BZ520" i="9"/>
  <c r="CA520" i="9"/>
  <c r="CB520" i="9"/>
  <c r="CC520" i="9"/>
  <c r="CD520" i="9"/>
  <c r="CE520" i="9"/>
  <c r="CF520" i="9"/>
  <c r="CG520" i="9"/>
  <c r="CH520" i="9"/>
  <c r="CI520" i="9"/>
  <c r="CJ520" i="9"/>
  <c r="A521" i="9"/>
  <c r="B521" i="9"/>
  <c r="C521" i="9"/>
  <c r="D521" i="9"/>
  <c r="E521" i="9"/>
  <c r="F521" i="9"/>
  <c r="G521" i="9"/>
  <c r="H521" i="9"/>
  <c r="I521" i="9"/>
  <c r="K521" i="9"/>
  <c r="O521" i="9"/>
  <c r="P521" i="9"/>
  <c r="Q521" i="9"/>
  <c r="R521" i="9"/>
  <c r="U521" i="9"/>
  <c r="V521" i="9"/>
  <c r="W521" i="9"/>
  <c r="X521" i="9"/>
  <c r="Y521" i="9"/>
  <c r="Z521" i="9"/>
  <c r="AA521" i="9"/>
  <c r="AB521" i="9"/>
  <c r="AC521" i="9"/>
  <c r="AD521" i="9"/>
  <c r="AE521" i="9"/>
  <c r="AF521" i="9"/>
  <c r="AG521" i="9"/>
  <c r="AH521" i="9"/>
  <c r="AI521" i="9"/>
  <c r="AJ521" i="9"/>
  <c r="AK521" i="9"/>
  <c r="AL521" i="9"/>
  <c r="AM521" i="9"/>
  <c r="AN521" i="9"/>
  <c r="AO521" i="9"/>
  <c r="AP521" i="9"/>
  <c r="AQ521" i="9"/>
  <c r="AR521" i="9"/>
  <c r="AS521" i="9"/>
  <c r="AT521" i="9"/>
  <c r="AU521" i="9"/>
  <c r="AV521" i="9"/>
  <c r="AW521" i="9"/>
  <c r="AX521" i="9"/>
  <c r="AY521" i="9"/>
  <c r="AZ521" i="9"/>
  <c r="BA521" i="9"/>
  <c r="BB521" i="9"/>
  <c r="BC521" i="9"/>
  <c r="BD521" i="9"/>
  <c r="BE521" i="9"/>
  <c r="BF521" i="9"/>
  <c r="BG521" i="9"/>
  <c r="BH521" i="9"/>
  <c r="BI521" i="9"/>
  <c r="BJ521" i="9"/>
  <c r="BK521" i="9"/>
  <c r="BL521" i="9"/>
  <c r="BM521" i="9"/>
  <c r="BN521" i="9"/>
  <c r="BO521" i="9"/>
  <c r="BP521" i="9"/>
  <c r="BQ521" i="9"/>
  <c r="BR521" i="9"/>
  <c r="BT521" i="9"/>
  <c r="BU521" i="9"/>
  <c r="BV521" i="9"/>
  <c r="BX521" i="9"/>
  <c r="BY521" i="9"/>
  <c r="BZ521" i="9"/>
  <c r="CA521" i="9"/>
  <c r="CB521" i="9"/>
  <c r="CC521" i="9"/>
  <c r="CD521" i="9"/>
  <c r="CE521" i="9"/>
  <c r="CF521" i="9"/>
  <c r="CG521" i="9"/>
  <c r="CH521" i="9"/>
  <c r="CI521" i="9"/>
  <c r="CJ521" i="9"/>
  <c r="A522" i="9"/>
  <c r="B522" i="9"/>
  <c r="C522" i="9"/>
  <c r="D522" i="9"/>
  <c r="E522" i="9"/>
  <c r="F522" i="9"/>
  <c r="G522" i="9"/>
  <c r="H522" i="9"/>
  <c r="I522" i="9"/>
  <c r="K522" i="9"/>
  <c r="O522" i="9"/>
  <c r="P522" i="9"/>
  <c r="Q522" i="9"/>
  <c r="R522" i="9"/>
  <c r="U522" i="9"/>
  <c r="V522" i="9"/>
  <c r="W522" i="9"/>
  <c r="X522" i="9"/>
  <c r="Y522" i="9"/>
  <c r="Z522" i="9"/>
  <c r="AA522" i="9"/>
  <c r="AB522" i="9"/>
  <c r="AC522" i="9"/>
  <c r="AD522" i="9"/>
  <c r="AE522" i="9"/>
  <c r="AF522" i="9"/>
  <c r="AG522" i="9"/>
  <c r="AH522" i="9"/>
  <c r="AI522" i="9"/>
  <c r="AJ522" i="9"/>
  <c r="AK522" i="9"/>
  <c r="AL522" i="9"/>
  <c r="AM522" i="9"/>
  <c r="AN522" i="9"/>
  <c r="AO522" i="9"/>
  <c r="AP522" i="9"/>
  <c r="AQ522" i="9"/>
  <c r="AR522" i="9"/>
  <c r="AS522" i="9"/>
  <c r="AT522" i="9"/>
  <c r="AU522" i="9"/>
  <c r="AV522" i="9"/>
  <c r="AW522" i="9"/>
  <c r="AX522" i="9"/>
  <c r="AY522" i="9"/>
  <c r="AZ522" i="9"/>
  <c r="BA522" i="9"/>
  <c r="BB522" i="9"/>
  <c r="BC522" i="9"/>
  <c r="BD522" i="9"/>
  <c r="BE522" i="9"/>
  <c r="BF522" i="9"/>
  <c r="BG522" i="9"/>
  <c r="BH522" i="9"/>
  <c r="BI522" i="9"/>
  <c r="BJ522" i="9"/>
  <c r="BK522" i="9"/>
  <c r="BL522" i="9"/>
  <c r="BM522" i="9"/>
  <c r="BN522" i="9"/>
  <c r="BO522" i="9"/>
  <c r="BP522" i="9"/>
  <c r="BQ522" i="9"/>
  <c r="BR522" i="9"/>
  <c r="BT522" i="9"/>
  <c r="BU522" i="9"/>
  <c r="BV522" i="9"/>
  <c r="BX522" i="9"/>
  <c r="BY522" i="9"/>
  <c r="BZ522" i="9"/>
  <c r="CA522" i="9"/>
  <c r="CB522" i="9"/>
  <c r="CC522" i="9"/>
  <c r="CD522" i="9"/>
  <c r="CE522" i="9"/>
  <c r="CF522" i="9"/>
  <c r="CG522" i="9"/>
  <c r="CH522" i="9"/>
  <c r="CI522" i="9"/>
  <c r="CJ522" i="9"/>
  <c r="A523" i="9"/>
  <c r="B523" i="9"/>
  <c r="C523" i="9"/>
  <c r="D523" i="9"/>
  <c r="E523" i="9"/>
  <c r="F523" i="9"/>
  <c r="G523" i="9"/>
  <c r="H523" i="9"/>
  <c r="I523" i="9"/>
  <c r="K523" i="9"/>
  <c r="O523" i="9"/>
  <c r="P523" i="9"/>
  <c r="Q523" i="9"/>
  <c r="R523" i="9"/>
  <c r="U523" i="9"/>
  <c r="V523" i="9"/>
  <c r="W523" i="9"/>
  <c r="X523" i="9"/>
  <c r="Y523" i="9"/>
  <c r="Z523" i="9"/>
  <c r="AA523" i="9"/>
  <c r="AB523" i="9"/>
  <c r="AC523" i="9"/>
  <c r="AD523" i="9"/>
  <c r="AE523" i="9"/>
  <c r="AF523" i="9"/>
  <c r="AG523" i="9"/>
  <c r="AH523" i="9"/>
  <c r="AI523" i="9"/>
  <c r="AJ523" i="9"/>
  <c r="AK523" i="9"/>
  <c r="AL523" i="9"/>
  <c r="AM523" i="9"/>
  <c r="AN523" i="9"/>
  <c r="AO523" i="9"/>
  <c r="AP523" i="9"/>
  <c r="AQ523" i="9"/>
  <c r="AR523" i="9"/>
  <c r="AS523" i="9"/>
  <c r="AT523" i="9"/>
  <c r="AU523" i="9"/>
  <c r="AV523" i="9"/>
  <c r="AW523" i="9"/>
  <c r="AX523" i="9"/>
  <c r="AY523" i="9"/>
  <c r="AZ523" i="9"/>
  <c r="BA523" i="9"/>
  <c r="BB523" i="9"/>
  <c r="BC523" i="9"/>
  <c r="BD523" i="9"/>
  <c r="BE523" i="9"/>
  <c r="BF523" i="9"/>
  <c r="BG523" i="9"/>
  <c r="BH523" i="9"/>
  <c r="BI523" i="9"/>
  <c r="BJ523" i="9"/>
  <c r="BK523" i="9"/>
  <c r="BL523" i="9"/>
  <c r="BM523" i="9"/>
  <c r="BN523" i="9"/>
  <c r="BO523" i="9"/>
  <c r="BP523" i="9"/>
  <c r="BQ523" i="9"/>
  <c r="BR523" i="9"/>
  <c r="BT523" i="9"/>
  <c r="BU523" i="9"/>
  <c r="BV523" i="9"/>
  <c r="BX523" i="9"/>
  <c r="BY523" i="9"/>
  <c r="BZ523" i="9"/>
  <c r="CA523" i="9"/>
  <c r="CB523" i="9"/>
  <c r="CC523" i="9"/>
  <c r="CD523" i="9"/>
  <c r="CE523" i="9"/>
  <c r="CF523" i="9"/>
  <c r="CG523" i="9"/>
  <c r="CH523" i="9"/>
  <c r="CI523" i="9"/>
  <c r="CJ523" i="9"/>
  <c r="A524" i="9"/>
  <c r="B524" i="9"/>
  <c r="C524" i="9"/>
  <c r="D524" i="9"/>
  <c r="E524" i="9"/>
  <c r="F524" i="9"/>
  <c r="G524" i="9"/>
  <c r="H524" i="9"/>
  <c r="I524" i="9"/>
  <c r="K524" i="9"/>
  <c r="O524" i="9"/>
  <c r="P524" i="9"/>
  <c r="Q524" i="9"/>
  <c r="R524" i="9"/>
  <c r="U524" i="9"/>
  <c r="V524" i="9"/>
  <c r="W524" i="9"/>
  <c r="X524" i="9"/>
  <c r="Y524" i="9"/>
  <c r="Z524" i="9"/>
  <c r="AA524" i="9"/>
  <c r="AB524" i="9"/>
  <c r="AC524" i="9"/>
  <c r="AD524" i="9"/>
  <c r="AE524" i="9"/>
  <c r="AF524" i="9"/>
  <c r="AG524" i="9"/>
  <c r="AH524" i="9"/>
  <c r="AI524" i="9"/>
  <c r="AJ524" i="9"/>
  <c r="AK524" i="9"/>
  <c r="AL524" i="9"/>
  <c r="AM524" i="9"/>
  <c r="AN524" i="9"/>
  <c r="AO524" i="9"/>
  <c r="AP524" i="9"/>
  <c r="AQ524" i="9"/>
  <c r="AR524" i="9"/>
  <c r="AS524" i="9"/>
  <c r="AT524" i="9"/>
  <c r="AU524" i="9"/>
  <c r="AV524" i="9"/>
  <c r="AW524" i="9"/>
  <c r="AX524" i="9"/>
  <c r="AY524" i="9"/>
  <c r="AZ524" i="9"/>
  <c r="BA524" i="9"/>
  <c r="BB524" i="9"/>
  <c r="BC524" i="9"/>
  <c r="BD524" i="9"/>
  <c r="BE524" i="9"/>
  <c r="BF524" i="9"/>
  <c r="BG524" i="9"/>
  <c r="BH524" i="9"/>
  <c r="BI524" i="9"/>
  <c r="BJ524" i="9"/>
  <c r="BK524" i="9"/>
  <c r="BL524" i="9"/>
  <c r="BM524" i="9"/>
  <c r="BN524" i="9"/>
  <c r="BO524" i="9"/>
  <c r="BP524" i="9"/>
  <c r="BQ524" i="9"/>
  <c r="BR524" i="9"/>
  <c r="BT524" i="9"/>
  <c r="BU524" i="9"/>
  <c r="BV524" i="9"/>
  <c r="BX524" i="9"/>
  <c r="BY524" i="9"/>
  <c r="BZ524" i="9"/>
  <c r="CA524" i="9"/>
  <c r="CB524" i="9"/>
  <c r="CC524" i="9"/>
  <c r="CD524" i="9"/>
  <c r="CE524" i="9"/>
  <c r="CF524" i="9"/>
  <c r="CG524" i="9"/>
  <c r="CH524" i="9"/>
  <c r="CI524" i="9"/>
  <c r="CJ524" i="9"/>
  <c r="A525" i="9"/>
  <c r="B525" i="9"/>
  <c r="C525" i="9"/>
  <c r="D525" i="9"/>
  <c r="E525" i="9"/>
  <c r="F525" i="9"/>
  <c r="G525" i="9"/>
  <c r="H525" i="9"/>
  <c r="I525" i="9"/>
  <c r="K525" i="9"/>
  <c r="O525" i="9"/>
  <c r="P525" i="9"/>
  <c r="Q525" i="9"/>
  <c r="R525" i="9"/>
  <c r="U525" i="9"/>
  <c r="V525" i="9"/>
  <c r="W525" i="9"/>
  <c r="X525" i="9"/>
  <c r="Y525" i="9"/>
  <c r="Z525" i="9"/>
  <c r="AA525" i="9"/>
  <c r="AB525" i="9"/>
  <c r="AC525" i="9"/>
  <c r="AD525" i="9"/>
  <c r="AE525" i="9"/>
  <c r="AF525" i="9"/>
  <c r="AG525" i="9"/>
  <c r="AH525" i="9"/>
  <c r="AI525" i="9"/>
  <c r="AJ525" i="9"/>
  <c r="AK525" i="9"/>
  <c r="AL525" i="9"/>
  <c r="AM525" i="9"/>
  <c r="AN525" i="9"/>
  <c r="AO525" i="9"/>
  <c r="AP525" i="9"/>
  <c r="AQ525" i="9"/>
  <c r="AR525" i="9"/>
  <c r="AS525" i="9"/>
  <c r="AT525" i="9"/>
  <c r="AU525" i="9"/>
  <c r="AV525" i="9"/>
  <c r="AW525" i="9"/>
  <c r="AX525" i="9"/>
  <c r="AY525" i="9"/>
  <c r="AZ525" i="9"/>
  <c r="BA525" i="9"/>
  <c r="BB525" i="9"/>
  <c r="BC525" i="9"/>
  <c r="BD525" i="9"/>
  <c r="BE525" i="9"/>
  <c r="BF525" i="9"/>
  <c r="BG525" i="9"/>
  <c r="BH525" i="9"/>
  <c r="BI525" i="9"/>
  <c r="BJ525" i="9"/>
  <c r="BK525" i="9"/>
  <c r="BL525" i="9"/>
  <c r="BM525" i="9"/>
  <c r="BN525" i="9"/>
  <c r="BO525" i="9"/>
  <c r="BP525" i="9"/>
  <c r="BQ525" i="9"/>
  <c r="BR525" i="9"/>
  <c r="BT525" i="9"/>
  <c r="BU525" i="9"/>
  <c r="BV525" i="9"/>
  <c r="BX525" i="9"/>
  <c r="BY525" i="9"/>
  <c r="BZ525" i="9"/>
  <c r="CA525" i="9"/>
  <c r="CB525" i="9"/>
  <c r="CC525" i="9"/>
  <c r="CD525" i="9"/>
  <c r="CE525" i="9"/>
  <c r="CF525" i="9"/>
  <c r="CG525" i="9"/>
  <c r="CH525" i="9"/>
  <c r="CI525" i="9"/>
  <c r="CJ525" i="9"/>
  <c r="A526" i="9"/>
  <c r="B526" i="9"/>
  <c r="C526" i="9"/>
  <c r="D526" i="9"/>
  <c r="E526" i="9"/>
  <c r="F526" i="9"/>
  <c r="G526" i="9"/>
  <c r="H526" i="9"/>
  <c r="I526" i="9"/>
  <c r="K526" i="9"/>
  <c r="O526" i="9"/>
  <c r="P526" i="9"/>
  <c r="Q526" i="9"/>
  <c r="R526" i="9"/>
  <c r="U526" i="9"/>
  <c r="V526" i="9"/>
  <c r="W526" i="9"/>
  <c r="X526" i="9"/>
  <c r="Y526" i="9"/>
  <c r="Z526" i="9"/>
  <c r="AA526" i="9"/>
  <c r="AB526" i="9"/>
  <c r="AC526" i="9"/>
  <c r="AD526" i="9"/>
  <c r="AE526" i="9"/>
  <c r="AF526" i="9"/>
  <c r="AG526" i="9"/>
  <c r="AH526" i="9"/>
  <c r="AI526" i="9"/>
  <c r="AJ526" i="9"/>
  <c r="AK526" i="9"/>
  <c r="AL526" i="9"/>
  <c r="AM526" i="9"/>
  <c r="AN526" i="9"/>
  <c r="AO526" i="9"/>
  <c r="AP526" i="9"/>
  <c r="AQ526" i="9"/>
  <c r="AR526" i="9"/>
  <c r="AS526" i="9"/>
  <c r="AT526" i="9"/>
  <c r="AU526" i="9"/>
  <c r="AV526" i="9"/>
  <c r="AW526" i="9"/>
  <c r="AX526" i="9"/>
  <c r="AY526" i="9"/>
  <c r="AZ526" i="9"/>
  <c r="BA526" i="9"/>
  <c r="BB526" i="9"/>
  <c r="BC526" i="9"/>
  <c r="BD526" i="9"/>
  <c r="BE526" i="9"/>
  <c r="BF526" i="9"/>
  <c r="BG526" i="9"/>
  <c r="BH526" i="9"/>
  <c r="BI526" i="9"/>
  <c r="BJ526" i="9"/>
  <c r="BK526" i="9"/>
  <c r="BL526" i="9"/>
  <c r="BM526" i="9"/>
  <c r="BN526" i="9"/>
  <c r="BO526" i="9"/>
  <c r="BP526" i="9"/>
  <c r="BQ526" i="9"/>
  <c r="BR526" i="9"/>
  <c r="BT526" i="9"/>
  <c r="BU526" i="9"/>
  <c r="BV526" i="9"/>
  <c r="BX526" i="9"/>
  <c r="BY526" i="9"/>
  <c r="BZ526" i="9"/>
  <c r="CA526" i="9"/>
  <c r="CB526" i="9"/>
  <c r="CC526" i="9"/>
  <c r="CD526" i="9"/>
  <c r="CE526" i="9"/>
  <c r="CF526" i="9"/>
  <c r="CG526" i="9"/>
  <c r="CH526" i="9"/>
  <c r="CI526" i="9"/>
  <c r="CJ526" i="9"/>
  <c r="A527" i="9"/>
  <c r="B527" i="9"/>
  <c r="C527" i="9"/>
  <c r="D527" i="9"/>
  <c r="E527" i="9"/>
  <c r="F527" i="9"/>
  <c r="G527" i="9"/>
  <c r="H527" i="9"/>
  <c r="I527" i="9"/>
  <c r="K527" i="9"/>
  <c r="O527" i="9"/>
  <c r="P527" i="9"/>
  <c r="Q527" i="9"/>
  <c r="R527" i="9"/>
  <c r="U527" i="9"/>
  <c r="V527" i="9"/>
  <c r="W527" i="9"/>
  <c r="X527" i="9"/>
  <c r="Y527" i="9"/>
  <c r="Z527" i="9"/>
  <c r="AA527" i="9"/>
  <c r="AB527" i="9"/>
  <c r="AC527" i="9"/>
  <c r="AD527" i="9"/>
  <c r="AE527" i="9"/>
  <c r="AF527" i="9"/>
  <c r="AG527" i="9"/>
  <c r="AH527" i="9"/>
  <c r="AI527" i="9"/>
  <c r="AJ527" i="9"/>
  <c r="AK527" i="9"/>
  <c r="AL527" i="9"/>
  <c r="AM527" i="9"/>
  <c r="AN527" i="9"/>
  <c r="AO527" i="9"/>
  <c r="AP527" i="9"/>
  <c r="AQ527" i="9"/>
  <c r="AR527" i="9"/>
  <c r="AS527" i="9"/>
  <c r="AT527" i="9"/>
  <c r="AU527" i="9"/>
  <c r="AV527" i="9"/>
  <c r="AW527" i="9"/>
  <c r="AX527" i="9"/>
  <c r="AY527" i="9"/>
  <c r="AZ527" i="9"/>
  <c r="BA527" i="9"/>
  <c r="BB527" i="9"/>
  <c r="BC527" i="9"/>
  <c r="BD527" i="9"/>
  <c r="BE527" i="9"/>
  <c r="BF527" i="9"/>
  <c r="BG527" i="9"/>
  <c r="BH527" i="9"/>
  <c r="BI527" i="9"/>
  <c r="BJ527" i="9"/>
  <c r="BK527" i="9"/>
  <c r="BL527" i="9"/>
  <c r="BM527" i="9"/>
  <c r="BN527" i="9"/>
  <c r="BO527" i="9"/>
  <c r="BP527" i="9"/>
  <c r="BQ527" i="9"/>
  <c r="BR527" i="9"/>
  <c r="BT527" i="9"/>
  <c r="BU527" i="9"/>
  <c r="BV527" i="9"/>
  <c r="BX527" i="9"/>
  <c r="BY527" i="9"/>
  <c r="BZ527" i="9"/>
  <c r="CA527" i="9"/>
  <c r="CB527" i="9"/>
  <c r="CC527" i="9"/>
  <c r="CD527" i="9"/>
  <c r="CE527" i="9"/>
  <c r="CF527" i="9"/>
  <c r="CG527" i="9"/>
  <c r="CH527" i="9"/>
  <c r="CI527" i="9"/>
  <c r="CJ527" i="9"/>
  <c r="A528" i="9"/>
  <c r="B528" i="9"/>
  <c r="C528" i="9"/>
  <c r="D528" i="9"/>
  <c r="E528" i="9"/>
  <c r="F528" i="9"/>
  <c r="G528" i="9"/>
  <c r="H528" i="9"/>
  <c r="I528" i="9"/>
  <c r="K528" i="9"/>
  <c r="O528" i="9"/>
  <c r="P528" i="9"/>
  <c r="Q528" i="9"/>
  <c r="R528" i="9"/>
  <c r="U528" i="9"/>
  <c r="V528" i="9"/>
  <c r="W528" i="9"/>
  <c r="X528" i="9"/>
  <c r="Y528" i="9"/>
  <c r="Z528" i="9"/>
  <c r="AA528" i="9"/>
  <c r="AB528" i="9"/>
  <c r="AC528" i="9"/>
  <c r="AD528" i="9"/>
  <c r="AE528" i="9"/>
  <c r="AF528" i="9"/>
  <c r="AG528" i="9"/>
  <c r="AH528" i="9"/>
  <c r="AI528" i="9"/>
  <c r="AJ528" i="9"/>
  <c r="AK528" i="9"/>
  <c r="AL528" i="9"/>
  <c r="AM528" i="9"/>
  <c r="AN528" i="9"/>
  <c r="AO528" i="9"/>
  <c r="AP528" i="9"/>
  <c r="AQ528" i="9"/>
  <c r="AR528" i="9"/>
  <c r="AS528" i="9"/>
  <c r="AT528" i="9"/>
  <c r="AU528" i="9"/>
  <c r="AV528" i="9"/>
  <c r="AW528" i="9"/>
  <c r="AX528" i="9"/>
  <c r="AY528" i="9"/>
  <c r="AZ528" i="9"/>
  <c r="BA528" i="9"/>
  <c r="BB528" i="9"/>
  <c r="BC528" i="9"/>
  <c r="BD528" i="9"/>
  <c r="BE528" i="9"/>
  <c r="BF528" i="9"/>
  <c r="BG528" i="9"/>
  <c r="BH528" i="9"/>
  <c r="BI528" i="9"/>
  <c r="BJ528" i="9"/>
  <c r="BK528" i="9"/>
  <c r="BL528" i="9"/>
  <c r="BM528" i="9"/>
  <c r="BN528" i="9"/>
  <c r="BO528" i="9"/>
  <c r="BP528" i="9"/>
  <c r="BQ528" i="9"/>
  <c r="BR528" i="9"/>
  <c r="BT528" i="9"/>
  <c r="BU528" i="9"/>
  <c r="BV528" i="9"/>
  <c r="BX528" i="9"/>
  <c r="BY528" i="9"/>
  <c r="BZ528" i="9"/>
  <c r="CA528" i="9"/>
  <c r="CB528" i="9"/>
  <c r="CC528" i="9"/>
  <c r="CD528" i="9"/>
  <c r="CE528" i="9"/>
  <c r="CF528" i="9"/>
  <c r="CG528" i="9"/>
  <c r="CH528" i="9"/>
  <c r="CI528" i="9"/>
  <c r="CJ528" i="9"/>
  <c r="A529" i="9"/>
  <c r="B529" i="9"/>
  <c r="C529" i="9"/>
  <c r="D529" i="9"/>
  <c r="E529" i="9"/>
  <c r="F529" i="9"/>
  <c r="G529" i="9"/>
  <c r="H529" i="9"/>
  <c r="I529" i="9"/>
  <c r="K529" i="9"/>
  <c r="O529" i="9"/>
  <c r="P529" i="9"/>
  <c r="Q529" i="9"/>
  <c r="R529" i="9"/>
  <c r="U529" i="9"/>
  <c r="V529" i="9"/>
  <c r="W529" i="9"/>
  <c r="X529" i="9"/>
  <c r="Y529" i="9"/>
  <c r="Z529" i="9"/>
  <c r="AA529" i="9"/>
  <c r="AB529" i="9"/>
  <c r="AC529" i="9"/>
  <c r="AD529" i="9"/>
  <c r="AE529" i="9"/>
  <c r="AF529" i="9"/>
  <c r="AG529" i="9"/>
  <c r="AH529" i="9"/>
  <c r="AI529" i="9"/>
  <c r="AJ529" i="9"/>
  <c r="AK529" i="9"/>
  <c r="AL529" i="9"/>
  <c r="AM529" i="9"/>
  <c r="AN529" i="9"/>
  <c r="AO529" i="9"/>
  <c r="AP529" i="9"/>
  <c r="AQ529" i="9"/>
  <c r="AR529" i="9"/>
  <c r="AS529" i="9"/>
  <c r="AT529" i="9"/>
  <c r="AU529" i="9"/>
  <c r="AV529" i="9"/>
  <c r="AW529" i="9"/>
  <c r="AX529" i="9"/>
  <c r="AY529" i="9"/>
  <c r="AZ529" i="9"/>
  <c r="BA529" i="9"/>
  <c r="BB529" i="9"/>
  <c r="BC529" i="9"/>
  <c r="BD529" i="9"/>
  <c r="BE529" i="9"/>
  <c r="BF529" i="9"/>
  <c r="BG529" i="9"/>
  <c r="BH529" i="9"/>
  <c r="BI529" i="9"/>
  <c r="BJ529" i="9"/>
  <c r="BK529" i="9"/>
  <c r="BL529" i="9"/>
  <c r="BM529" i="9"/>
  <c r="BN529" i="9"/>
  <c r="BO529" i="9"/>
  <c r="BP529" i="9"/>
  <c r="BQ529" i="9"/>
  <c r="BR529" i="9"/>
  <c r="BT529" i="9"/>
  <c r="BU529" i="9"/>
  <c r="BV529" i="9"/>
  <c r="BX529" i="9"/>
  <c r="BY529" i="9"/>
  <c r="BZ529" i="9"/>
  <c r="CA529" i="9"/>
  <c r="CB529" i="9"/>
  <c r="CC529" i="9"/>
  <c r="CD529" i="9"/>
  <c r="CE529" i="9"/>
  <c r="CF529" i="9"/>
  <c r="CG529" i="9"/>
  <c r="CH529" i="9"/>
  <c r="CI529" i="9"/>
  <c r="CJ529" i="9"/>
  <c r="A530" i="9"/>
  <c r="B530" i="9"/>
  <c r="C530" i="9"/>
  <c r="D530" i="9"/>
  <c r="E530" i="9"/>
  <c r="F530" i="9"/>
  <c r="G530" i="9"/>
  <c r="H530" i="9"/>
  <c r="I530" i="9"/>
  <c r="K530" i="9"/>
  <c r="O530" i="9"/>
  <c r="P530" i="9"/>
  <c r="Q530" i="9"/>
  <c r="R530" i="9"/>
  <c r="U530" i="9"/>
  <c r="V530" i="9"/>
  <c r="W530" i="9"/>
  <c r="X530" i="9"/>
  <c r="Y530" i="9"/>
  <c r="Z530" i="9"/>
  <c r="AA530" i="9"/>
  <c r="AB530" i="9"/>
  <c r="AC530" i="9"/>
  <c r="AD530" i="9"/>
  <c r="AE530" i="9"/>
  <c r="AF530" i="9"/>
  <c r="AG530" i="9"/>
  <c r="AH530" i="9"/>
  <c r="AI530" i="9"/>
  <c r="AJ530" i="9"/>
  <c r="AK530" i="9"/>
  <c r="AL530" i="9"/>
  <c r="AM530" i="9"/>
  <c r="AN530" i="9"/>
  <c r="AO530" i="9"/>
  <c r="AP530" i="9"/>
  <c r="AQ530" i="9"/>
  <c r="AR530" i="9"/>
  <c r="AS530" i="9"/>
  <c r="AT530" i="9"/>
  <c r="AU530" i="9"/>
  <c r="AV530" i="9"/>
  <c r="AW530" i="9"/>
  <c r="AX530" i="9"/>
  <c r="AY530" i="9"/>
  <c r="AZ530" i="9"/>
  <c r="BA530" i="9"/>
  <c r="BB530" i="9"/>
  <c r="BC530" i="9"/>
  <c r="BD530" i="9"/>
  <c r="BE530" i="9"/>
  <c r="BF530" i="9"/>
  <c r="BG530" i="9"/>
  <c r="BH530" i="9"/>
  <c r="BI530" i="9"/>
  <c r="BJ530" i="9"/>
  <c r="BK530" i="9"/>
  <c r="BL530" i="9"/>
  <c r="BM530" i="9"/>
  <c r="BN530" i="9"/>
  <c r="BO530" i="9"/>
  <c r="BP530" i="9"/>
  <c r="BQ530" i="9"/>
  <c r="BR530" i="9"/>
  <c r="BT530" i="9"/>
  <c r="BU530" i="9"/>
  <c r="BV530" i="9"/>
  <c r="BX530" i="9"/>
  <c r="BY530" i="9"/>
  <c r="BZ530" i="9"/>
  <c r="CA530" i="9"/>
  <c r="CB530" i="9"/>
  <c r="CC530" i="9"/>
  <c r="CD530" i="9"/>
  <c r="CE530" i="9"/>
  <c r="CF530" i="9"/>
  <c r="CG530" i="9"/>
  <c r="CH530" i="9"/>
  <c r="CI530" i="9"/>
  <c r="CJ530" i="9"/>
  <c r="A531" i="9"/>
  <c r="B531" i="9"/>
  <c r="C531" i="9"/>
  <c r="D531" i="9"/>
  <c r="E531" i="9"/>
  <c r="F531" i="9"/>
  <c r="G531" i="9"/>
  <c r="H531" i="9"/>
  <c r="I531" i="9"/>
  <c r="K531" i="9"/>
  <c r="O531" i="9"/>
  <c r="P531" i="9"/>
  <c r="Q531" i="9"/>
  <c r="R531" i="9"/>
  <c r="U531" i="9"/>
  <c r="V531" i="9"/>
  <c r="W531" i="9"/>
  <c r="X531" i="9"/>
  <c r="Y531" i="9"/>
  <c r="Z531" i="9"/>
  <c r="AA531" i="9"/>
  <c r="AB531" i="9"/>
  <c r="AC531" i="9"/>
  <c r="AD531" i="9"/>
  <c r="AE531" i="9"/>
  <c r="AF531" i="9"/>
  <c r="AG531" i="9"/>
  <c r="AH531" i="9"/>
  <c r="AI531" i="9"/>
  <c r="AJ531" i="9"/>
  <c r="AK531" i="9"/>
  <c r="AL531" i="9"/>
  <c r="AM531" i="9"/>
  <c r="AN531" i="9"/>
  <c r="AO531" i="9"/>
  <c r="AP531" i="9"/>
  <c r="AQ531" i="9"/>
  <c r="AR531" i="9"/>
  <c r="AS531" i="9"/>
  <c r="AT531" i="9"/>
  <c r="AU531" i="9"/>
  <c r="AV531" i="9"/>
  <c r="AW531" i="9"/>
  <c r="AX531" i="9"/>
  <c r="AY531" i="9"/>
  <c r="AZ531" i="9"/>
  <c r="BA531" i="9"/>
  <c r="BB531" i="9"/>
  <c r="BC531" i="9"/>
  <c r="BD531" i="9"/>
  <c r="BE531" i="9"/>
  <c r="BF531" i="9"/>
  <c r="BG531" i="9"/>
  <c r="BH531" i="9"/>
  <c r="BI531" i="9"/>
  <c r="BJ531" i="9"/>
  <c r="BK531" i="9"/>
  <c r="BL531" i="9"/>
  <c r="BM531" i="9"/>
  <c r="BN531" i="9"/>
  <c r="BO531" i="9"/>
  <c r="BP531" i="9"/>
  <c r="BQ531" i="9"/>
  <c r="BR531" i="9"/>
  <c r="BT531" i="9"/>
  <c r="BU531" i="9"/>
  <c r="BV531" i="9"/>
  <c r="BX531" i="9"/>
  <c r="BY531" i="9"/>
  <c r="BZ531" i="9"/>
  <c r="CA531" i="9"/>
  <c r="CB531" i="9"/>
  <c r="CC531" i="9"/>
  <c r="CD531" i="9"/>
  <c r="CE531" i="9"/>
  <c r="CF531" i="9"/>
  <c r="CG531" i="9"/>
  <c r="CH531" i="9"/>
  <c r="CI531" i="9"/>
  <c r="CJ531" i="9"/>
  <c r="A532" i="9"/>
  <c r="B532" i="9"/>
  <c r="C532" i="9"/>
  <c r="D532" i="9"/>
  <c r="E532" i="9"/>
  <c r="F532" i="9"/>
  <c r="G532" i="9"/>
  <c r="H532" i="9"/>
  <c r="I532" i="9"/>
  <c r="K532" i="9"/>
  <c r="O532" i="9"/>
  <c r="P532" i="9"/>
  <c r="Q532" i="9"/>
  <c r="R532" i="9"/>
  <c r="U532" i="9"/>
  <c r="V532" i="9"/>
  <c r="W532" i="9"/>
  <c r="X532" i="9"/>
  <c r="Y532" i="9"/>
  <c r="Z532" i="9"/>
  <c r="AA532" i="9"/>
  <c r="AB532" i="9"/>
  <c r="AC532" i="9"/>
  <c r="AD532" i="9"/>
  <c r="AE532" i="9"/>
  <c r="AF532" i="9"/>
  <c r="AG532" i="9"/>
  <c r="AH532" i="9"/>
  <c r="AI532" i="9"/>
  <c r="AJ532" i="9"/>
  <c r="AK532" i="9"/>
  <c r="AL532" i="9"/>
  <c r="AM532" i="9"/>
  <c r="AN532" i="9"/>
  <c r="AO532" i="9"/>
  <c r="AP532" i="9"/>
  <c r="AQ532" i="9"/>
  <c r="AR532" i="9"/>
  <c r="AS532" i="9"/>
  <c r="AT532" i="9"/>
  <c r="AU532" i="9"/>
  <c r="AV532" i="9"/>
  <c r="AW532" i="9"/>
  <c r="AX532" i="9"/>
  <c r="AY532" i="9"/>
  <c r="AZ532" i="9"/>
  <c r="BA532" i="9"/>
  <c r="BB532" i="9"/>
  <c r="BC532" i="9"/>
  <c r="BD532" i="9"/>
  <c r="BE532" i="9"/>
  <c r="BF532" i="9"/>
  <c r="BG532" i="9"/>
  <c r="BH532" i="9"/>
  <c r="BI532" i="9"/>
  <c r="BJ532" i="9"/>
  <c r="BK532" i="9"/>
  <c r="BL532" i="9"/>
  <c r="BM532" i="9"/>
  <c r="BN532" i="9"/>
  <c r="BO532" i="9"/>
  <c r="BP532" i="9"/>
  <c r="BQ532" i="9"/>
  <c r="BR532" i="9"/>
  <c r="BT532" i="9"/>
  <c r="BU532" i="9"/>
  <c r="BV532" i="9"/>
  <c r="BX532" i="9"/>
  <c r="BY532" i="9"/>
  <c r="BZ532" i="9"/>
  <c r="CA532" i="9"/>
  <c r="CB532" i="9"/>
  <c r="CC532" i="9"/>
  <c r="CD532" i="9"/>
  <c r="CE532" i="9"/>
  <c r="CF532" i="9"/>
  <c r="CG532" i="9"/>
  <c r="CH532" i="9"/>
  <c r="CI532" i="9"/>
  <c r="CJ532" i="9"/>
  <c r="A533" i="9"/>
  <c r="B533" i="9"/>
  <c r="C533" i="9"/>
  <c r="D533" i="9"/>
  <c r="E533" i="9"/>
  <c r="F533" i="9"/>
  <c r="G533" i="9"/>
  <c r="H533" i="9"/>
  <c r="I533" i="9"/>
  <c r="K533" i="9"/>
  <c r="O533" i="9"/>
  <c r="P533" i="9"/>
  <c r="Q533" i="9"/>
  <c r="R533" i="9"/>
  <c r="U533" i="9"/>
  <c r="V533" i="9"/>
  <c r="W533" i="9"/>
  <c r="X533" i="9"/>
  <c r="Y533" i="9"/>
  <c r="Z533" i="9"/>
  <c r="AA533" i="9"/>
  <c r="AB533" i="9"/>
  <c r="AC533" i="9"/>
  <c r="AD533" i="9"/>
  <c r="AE533" i="9"/>
  <c r="AF533" i="9"/>
  <c r="AG533" i="9"/>
  <c r="AH533" i="9"/>
  <c r="AI533" i="9"/>
  <c r="AJ533" i="9"/>
  <c r="AK533" i="9"/>
  <c r="AL533" i="9"/>
  <c r="AM533" i="9"/>
  <c r="AN533" i="9"/>
  <c r="AO533" i="9"/>
  <c r="AP533" i="9"/>
  <c r="AQ533" i="9"/>
  <c r="AR533" i="9"/>
  <c r="AS533" i="9"/>
  <c r="AT533" i="9"/>
  <c r="AU533" i="9"/>
  <c r="AV533" i="9"/>
  <c r="AW533" i="9"/>
  <c r="AX533" i="9"/>
  <c r="AY533" i="9"/>
  <c r="AZ533" i="9"/>
  <c r="BA533" i="9"/>
  <c r="BB533" i="9"/>
  <c r="BC533" i="9"/>
  <c r="BD533" i="9"/>
  <c r="BE533" i="9"/>
  <c r="BF533" i="9"/>
  <c r="BG533" i="9"/>
  <c r="BH533" i="9"/>
  <c r="BI533" i="9"/>
  <c r="BJ533" i="9"/>
  <c r="BK533" i="9"/>
  <c r="BL533" i="9"/>
  <c r="BM533" i="9"/>
  <c r="BN533" i="9"/>
  <c r="BO533" i="9"/>
  <c r="BP533" i="9"/>
  <c r="BQ533" i="9"/>
  <c r="BR533" i="9"/>
  <c r="BT533" i="9"/>
  <c r="BU533" i="9"/>
  <c r="BV533" i="9"/>
  <c r="BX533" i="9"/>
  <c r="BY533" i="9"/>
  <c r="BZ533" i="9"/>
  <c r="CA533" i="9"/>
  <c r="CB533" i="9"/>
  <c r="CC533" i="9"/>
  <c r="CD533" i="9"/>
  <c r="CE533" i="9"/>
  <c r="CF533" i="9"/>
  <c r="CG533" i="9"/>
  <c r="CH533" i="9"/>
  <c r="CI533" i="9"/>
  <c r="CJ533" i="9"/>
  <c r="A534" i="9"/>
  <c r="B534" i="9"/>
  <c r="C534" i="9"/>
  <c r="D534" i="9"/>
  <c r="E534" i="9"/>
  <c r="F534" i="9"/>
  <c r="G534" i="9"/>
  <c r="H534" i="9"/>
  <c r="I534" i="9"/>
  <c r="K534" i="9"/>
  <c r="O534" i="9"/>
  <c r="P534" i="9"/>
  <c r="Q534" i="9"/>
  <c r="R534" i="9"/>
  <c r="U534" i="9"/>
  <c r="V534" i="9"/>
  <c r="W534" i="9"/>
  <c r="X534" i="9"/>
  <c r="Y534" i="9"/>
  <c r="Z534" i="9"/>
  <c r="AA534" i="9"/>
  <c r="AB534" i="9"/>
  <c r="AC534" i="9"/>
  <c r="AD534" i="9"/>
  <c r="AE534" i="9"/>
  <c r="AF534" i="9"/>
  <c r="AG534" i="9"/>
  <c r="AH534" i="9"/>
  <c r="AI534" i="9"/>
  <c r="AJ534" i="9"/>
  <c r="AK534" i="9"/>
  <c r="AL534" i="9"/>
  <c r="AM534" i="9"/>
  <c r="AN534" i="9"/>
  <c r="AO534" i="9"/>
  <c r="AP534" i="9"/>
  <c r="AQ534" i="9"/>
  <c r="AR534" i="9"/>
  <c r="AS534" i="9"/>
  <c r="AT534" i="9"/>
  <c r="AU534" i="9"/>
  <c r="AV534" i="9"/>
  <c r="AW534" i="9"/>
  <c r="AX534" i="9"/>
  <c r="AY534" i="9"/>
  <c r="AZ534" i="9"/>
  <c r="BA534" i="9"/>
  <c r="BB534" i="9"/>
  <c r="BC534" i="9"/>
  <c r="BD534" i="9"/>
  <c r="BE534" i="9"/>
  <c r="BF534" i="9"/>
  <c r="BG534" i="9"/>
  <c r="BH534" i="9"/>
  <c r="BI534" i="9"/>
  <c r="BJ534" i="9"/>
  <c r="BK534" i="9"/>
  <c r="BL534" i="9"/>
  <c r="BM534" i="9"/>
  <c r="BN534" i="9"/>
  <c r="BO534" i="9"/>
  <c r="BP534" i="9"/>
  <c r="BQ534" i="9"/>
  <c r="BR534" i="9"/>
  <c r="BT534" i="9"/>
  <c r="BU534" i="9"/>
  <c r="BV534" i="9"/>
  <c r="BX534" i="9"/>
  <c r="BY534" i="9"/>
  <c r="BZ534" i="9"/>
  <c r="CA534" i="9"/>
  <c r="CB534" i="9"/>
  <c r="CC534" i="9"/>
  <c r="CD534" i="9"/>
  <c r="CE534" i="9"/>
  <c r="CF534" i="9"/>
  <c r="CG534" i="9"/>
  <c r="CH534" i="9"/>
  <c r="CI534" i="9"/>
  <c r="CJ534" i="9"/>
  <c r="A535" i="9"/>
  <c r="B535" i="9"/>
  <c r="C535" i="9"/>
  <c r="D535" i="9"/>
  <c r="E535" i="9"/>
  <c r="F535" i="9"/>
  <c r="G535" i="9"/>
  <c r="H535" i="9"/>
  <c r="I535" i="9"/>
  <c r="K535" i="9"/>
  <c r="O535" i="9"/>
  <c r="P535" i="9"/>
  <c r="Q535" i="9"/>
  <c r="R535" i="9"/>
  <c r="U535" i="9"/>
  <c r="V535" i="9"/>
  <c r="W535" i="9"/>
  <c r="X535" i="9"/>
  <c r="Y535" i="9"/>
  <c r="Z535" i="9"/>
  <c r="AA535" i="9"/>
  <c r="AB535" i="9"/>
  <c r="AC535" i="9"/>
  <c r="AD535" i="9"/>
  <c r="AE535" i="9"/>
  <c r="AF535" i="9"/>
  <c r="AG535" i="9"/>
  <c r="AH535" i="9"/>
  <c r="AI535" i="9"/>
  <c r="AJ535" i="9"/>
  <c r="AK535" i="9"/>
  <c r="AL535" i="9"/>
  <c r="AM535" i="9"/>
  <c r="AN535" i="9"/>
  <c r="AO535" i="9"/>
  <c r="AP535" i="9"/>
  <c r="AQ535" i="9"/>
  <c r="AR535" i="9"/>
  <c r="AS535" i="9"/>
  <c r="AT535" i="9"/>
  <c r="AU535" i="9"/>
  <c r="AV535" i="9"/>
  <c r="AW535" i="9"/>
  <c r="AX535" i="9"/>
  <c r="AY535" i="9"/>
  <c r="AZ535" i="9"/>
  <c r="BA535" i="9"/>
  <c r="BB535" i="9"/>
  <c r="BC535" i="9"/>
  <c r="BD535" i="9"/>
  <c r="BE535" i="9"/>
  <c r="BF535" i="9"/>
  <c r="BG535" i="9"/>
  <c r="BH535" i="9"/>
  <c r="BI535" i="9"/>
  <c r="BJ535" i="9"/>
  <c r="BK535" i="9"/>
  <c r="BL535" i="9"/>
  <c r="BM535" i="9"/>
  <c r="BN535" i="9"/>
  <c r="BO535" i="9"/>
  <c r="BP535" i="9"/>
  <c r="BQ535" i="9"/>
  <c r="BR535" i="9"/>
  <c r="BT535" i="9"/>
  <c r="BU535" i="9"/>
  <c r="BV535" i="9"/>
  <c r="BX535" i="9"/>
  <c r="BY535" i="9"/>
  <c r="BZ535" i="9"/>
  <c r="CA535" i="9"/>
  <c r="CB535" i="9"/>
  <c r="CC535" i="9"/>
  <c r="CD535" i="9"/>
  <c r="CE535" i="9"/>
  <c r="CF535" i="9"/>
  <c r="CG535" i="9"/>
  <c r="CH535" i="9"/>
  <c r="CI535" i="9"/>
  <c r="CJ535" i="9"/>
  <c r="A536" i="9"/>
  <c r="B536" i="9"/>
  <c r="C536" i="9"/>
  <c r="D536" i="9"/>
  <c r="E536" i="9"/>
  <c r="F536" i="9"/>
  <c r="G536" i="9"/>
  <c r="H536" i="9"/>
  <c r="I536" i="9"/>
  <c r="K536" i="9"/>
  <c r="O536" i="9"/>
  <c r="P536" i="9"/>
  <c r="Q536" i="9"/>
  <c r="R536" i="9"/>
  <c r="U536" i="9"/>
  <c r="V536" i="9"/>
  <c r="W536" i="9"/>
  <c r="X536" i="9"/>
  <c r="Y536" i="9"/>
  <c r="Z536" i="9"/>
  <c r="AA536" i="9"/>
  <c r="AB536" i="9"/>
  <c r="AC536" i="9"/>
  <c r="AD536" i="9"/>
  <c r="AE536" i="9"/>
  <c r="AF536" i="9"/>
  <c r="AG536" i="9"/>
  <c r="AH536" i="9"/>
  <c r="AI536" i="9"/>
  <c r="AJ536" i="9"/>
  <c r="AK536" i="9"/>
  <c r="AL536" i="9"/>
  <c r="AM536" i="9"/>
  <c r="AN536" i="9"/>
  <c r="AO536" i="9"/>
  <c r="AP536" i="9"/>
  <c r="AQ536" i="9"/>
  <c r="AR536" i="9"/>
  <c r="AS536" i="9"/>
  <c r="AT536" i="9"/>
  <c r="AU536" i="9"/>
  <c r="AV536" i="9"/>
  <c r="AW536" i="9"/>
  <c r="AX536" i="9"/>
  <c r="AY536" i="9"/>
  <c r="AZ536" i="9"/>
  <c r="BA536" i="9"/>
  <c r="BB536" i="9"/>
  <c r="BC536" i="9"/>
  <c r="BD536" i="9"/>
  <c r="BE536" i="9"/>
  <c r="BF536" i="9"/>
  <c r="BG536" i="9"/>
  <c r="BH536" i="9"/>
  <c r="BI536" i="9"/>
  <c r="BJ536" i="9"/>
  <c r="BK536" i="9"/>
  <c r="BL536" i="9"/>
  <c r="BM536" i="9"/>
  <c r="BN536" i="9"/>
  <c r="BO536" i="9"/>
  <c r="BP536" i="9"/>
  <c r="BQ536" i="9"/>
  <c r="BR536" i="9"/>
  <c r="BT536" i="9"/>
  <c r="BU536" i="9"/>
  <c r="BV536" i="9"/>
  <c r="BX536" i="9"/>
  <c r="BY536" i="9"/>
  <c r="BZ536" i="9"/>
  <c r="CA536" i="9"/>
  <c r="CB536" i="9"/>
  <c r="CC536" i="9"/>
  <c r="CD536" i="9"/>
  <c r="CE536" i="9"/>
  <c r="CF536" i="9"/>
  <c r="CG536" i="9"/>
  <c r="CH536" i="9"/>
  <c r="CI536" i="9"/>
  <c r="CJ536" i="9"/>
  <c r="A537" i="9"/>
  <c r="B537" i="9"/>
  <c r="C537" i="9"/>
  <c r="D537" i="9"/>
  <c r="E537" i="9"/>
  <c r="F537" i="9"/>
  <c r="G537" i="9"/>
  <c r="H537" i="9"/>
  <c r="I537" i="9"/>
  <c r="K537" i="9"/>
  <c r="O537" i="9"/>
  <c r="P537" i="9"/>
  <c r="Q537" i="9"/>
  <c r="R537" i="9"/>
  <c r="U537" i="9"/>
  <c r="V537" i="9"/>
  <c r="W537" i="9"/>
  <c r="X537" i="9"/>
  <c r="Y537" i="9"/>
  <c r="Z537" i="9"/>
  <c r="AA537" i="9"/>
  <c r="AB537" i="9"/>
  <c r="AC537" i="9"/>
  <c r="AD537" i="9"/>
  <c r="AE537" i="9"/>
  <c r="AF537" i="9"/>
  <c r="AG537" i="9"/>
  <c r="AH537" i="9"/>
  <c r="AI537" i="9"/>
  <c r="AJ537" i="9"/>
  <c r="AK537" i="9"/>
  <c r="AL537" i="9"/>
  <c r="AM537" i="9"/>
  <c r="AN537" i="9"/>
  <c r="AO537" i="9"/>
  <c r="AP537" i="9"/>
  <c r="AQ537" i="9"/>
  <c r="AR537" i="9"/>
  <c r="AS537" i="9"/>
  <c r="AT537" i="9"/>
  <c r="AU537" i="9"/>
  <c r="AV537" i="9"/>
  <c r="AW537" i="9"/>
  <c r="AX537" i="9"/>
  <c r="AY537" i="9"/>
  <c r="AZ537" i="9"/>
  <c r="BA537" i="9"/>
  <c r="BB537" i="9"/>
  <c r="BC537" i="9"/>
  <c r="BD537" i="9"/>
  <c r="BE537" i="9"/>
  <c r="BF537" i="9"/>
  <c r="BG537" i="9"/>
  <c r="BH537" i="9"/>
  <c r="BI537" i="9"/>
  <c r="BJ537" i="9"/>
  <c r="BK537" i="9"/>
  <c r="BL537" i="9"/>
  <c r="BM537" i="9"/>
  <c r="BN537" i="9"/>
  <c r="BO537" i="9"/>
  <c r="BP537" i="9"/>
  <c r="BQ537" i="9"/>
  <c r="BR537" i="9"/>
  <c r="BT537" i="9"/>
  <c r="BU537" i="9"/>
  <c r="BV537" i="9"/>
  <c r="BX537" i="9"/>
  <c r="BY537" i="9"/>
  <c r="BZ537" i="9"/>
  <c r="CA537" i="9"/>
  <c r="CB537" i="9"/>
  <c r="CC537" i="9"/>
  <c r="CD537" i="9"/>
  <c r="CE537" i="9"/>
  <c r="CF537" i="9"/>
  <c r="CG537" i="9"/>
  <c r="CH537" i="9"/>
  <c r="CI537" i="9"/>
  <c r="CJ537" i="9"/>
  <c r="A538" i="9"/>
  <c r="B538" i="9"/>
  <c r="C538" i="9"/>
  <c r="D538" i="9"/>
  <c r="E538" i="9"/>
  <c r="F538" i="9"/>
  <c r="G538" i="9"/>
  <c r="H538" i="9"/>
  <c r="I538" i="9"/>
  <c r="K538" i="9"/>
  <c r="O538" i="9"/>
  <c r="P538" i="9"/>
  <c r="Q538" i="9"/>
  <c r="R538" i="9"/>
  <c r="U538" i="9"/>
  <c r="V538" i="9"/>
  <c r="W538" i="9"/>
  <c r="X538" i="9"/>
  <c r="Y538" i="9"/>
  <c r="Z538" i="9"/>
  <c r="AA538" i="9"/>
  <c r="AB538" i="9"/>
  <c r="AC538" i="9"/>
  <c r="AD538" i="9"/>
  <c r="AE538" i="9"/>
  <c r="AF538" i="9"/>
  <c r="AG538" i="9"/>
  <c r="AH538" i="9"/>
  <c r="AI538" i="9"/>
  <c r="AJ538" i="9"/>
  <c r="AK538" i="9"/>
  <c r="AL538" i="9"/>
  <c r="AM538" i="9"/>
  <c r="AN538" i="9"/>
  <c r="AO538" i="9"/>
  <c r="AP538" i="9"/>
  <c r="AQ538" i="9"/>
  <c r="AR538" i="9"/>
  <c r="AS538" i="9"/>
  <c r="AT538" i="9"/>
  <c r="AU538" i="9"/>
  <c r="AV538" i="9"/>
  <c r="AW538" i="9"/>
  <c r="AX538" i="9"/>
  <c r="AY538" i="9"/>
  <c r="AZ538" i="9"/>
  <c r="BA538" i="9"/>
  <c r="BB538" i="9"/>
  <c r="BC538" i="9"/>
  <c r="BD538" i="9"/>
  <c r="BE538" i="9"/>
  <c r="BF538" i="9"/>
  <c r="BG538" i="9"/>
  <c r="BH538" i="9"/>
  <c r="BI538" i="9"/>
  <c r="BJ538" i="9"/>
  <c r="BK538" i="9"/>
  <c r="BL538" i="9"/>
  <c r="BM538" i="9"/>
  <c r="BN538" i="9"/>
  <c r="BO538" i="9"/>
  <c r="BP538" i="9"/>
  <c r="BQ538" i="9"/>
  <c r="BR538" i="9"/>
  <c r="BT538" i="9"/>
  <c r="BU538" i="9"/>
  <c r="BV538" i="9"/>
  <c r="BX538" i="9"/>
  <c r="BY538" i="9"/>
  <c r="BZ538" i="9"/>
  <c r="CA538" i="9"/>
  <c r="CB538" i="9"/>
  <c r="CC538" i="9"/>
  <c r="CD538" i="9"/>
  <c r="CE538" i="9"/>
  <c r="CF538" i="9"/>
  <c r="CG538" i="9"/>
  <c r="CH538" i="9"/>
  <c r="CI538" i="9"/>
  <c r="CJ538" i="9"/>
  <c r="A539" i="9"/>
  <c r="B539" i="9"/>
  <c r="C539" i="9"/>
  <c r="D539" i="9"/>
  <c r="E539" i="9"/>
  <c r="F539" i="9"/>
  <c r="G539" i="9"/>
  <c r="H539" i="9"/>
  <c r="I539" i="9"/>
  <c r="K539" i="9"/>
  <c r="O539" i="9"/>
  <c r="P539" i="9"/>
  <c r="Q539" i="9"/>
  <c r="R539" i="9"/>
  <c r="U539" i="9"/>
  <c r="V539" i="9"/>
  <c r="W539" i="9"/>
  <c r="X539" i="9"/>
  <c r="Y539" i="9"/>
  <c r="Z539" i="9"/>
  <c r="AA539" i="9"/>
  <c r="AB539" i="9"/>
  <c r="AC539" i="9"/>
  <c r="AD539" i="9"/>
  <c r="AE539" i="9"/>
  <c r="AF539" i="9"/>
  <c r="AG539" i="9"/>
  <c r="AH539" i="9"/>
  <c r="AI539" i="9"/>
  <c r="AJ539" i="9"/>
  <c r="AK539" i="9"/>
  <c r="AL539" i="9"/>
  <c r="AM539" i="9"/>
  <c r="AN539" i="9"/>
  <c r="AO539" i="9"/>
  <c r="AP539" i="9"/>
  <c r="AQ539" i="9"/>
  <c r="AR539" i="9"/>
  <c r="AS539" i="9"/>
  <c r="AT539" i="9"/>
  <c r="AU539" i="9"/>
  <c r="AV539" i="9"/>
  <c r="AW539" i="9"/>
  <c r="AX539" i="9"/>
  <c r="AY539" i="9"/>
  <c r="AZ539" i="9"/>
  <c r="BA539" i="9"/>
  <c r="BB539" i="9"/>
  <c r="BC539" i="9"/>
  <c r="BD539" i="9"/>
  <c r="BE539" i="9"/>
  <c r="BF539" i="9"/>
  <c r="BG539" i="9"/>
  <c r="BH539" i="9"/>
  <c r="BI539" i="9"/>
  <c r="BJ539" i="9"/>
  <c r="BK539" i="9"/>
  <c r="BL539" i="9"/>
  <c r="BM539" i="9"/>
  <c r="BN539" i="9"/>
  <c r="BO539" i="9"/>
  <c r="BP539" i="9"/>
  <c r="BQ539" i="9"/>
  <c r="BR539" i="9"/>
  <c r="BT539" i="9"/>
  <c r="BU539" i="9"/>
  <c r="BV539" i="9"/>
  <c r="BX539" i="9"/>
  <c r="BY539" i="9"/>
  <c r="BZ539" i="9"/>
  <c r="CA539" i="9"/>
  <c r="CB539" i="9"/>
  <c r="CC539" i="9"/>
  <c r="CD539" i="9"/>
  <c r="CE539" i="9"/>
  <c r="CF539" i="9"/>
  <c r="CG539" i="9"/>
  <c r="CH539" i="9"/>
  <c r="CI539" i="9"/>
  <c r="CJ539" i="9"/>
  <c r="A540" i="9"/>
  <c r="B540" i="9"/>
  <c r="C540" i="9"/>
  <c r="D540" i="9"/>
  <c r="E540" i="9"/>
  <c r="F540" i="9"/>
  <c r="G540" i="9"/>
  <c r="H540" i="9"/>
  <c r="I540" i="9"/>
  <c r="K540" i="9"/>
  <c r="O540" i="9"/>
  <c r="P540" i="9"/>
  <c r="Q540" i="9"/>
  <c r="R540" i="9"/>
  <c r="U540" i="9"/>
  <c r="V540" i="9"/>
  <c r="W540" i="9"/>
  <c r="X540" i="9"/>
  <c r="Y540" i="9"/>
  <c r="Z540" i="9"/>
  <c r="AA540" i="9"/>
  <c r="AB540" i="9"/>
  <c r="AC540" i="9"/>
  <c r="AD540" i="9"/>
  <c r="AE540" i="9"/>
  <c r="AF540" i="9"/>
  <c r="AG540" i="9"/>
  <c r="AH540" i="9"/>
  <c r="AI540" i="9"/>
  <c r="AJ540" i="9"/>
  <c r="AK540" i="9"/>
  <c r="AL540" i="9"/>
  <c r="AM540" i="9"/>
  <c r="AN540" i="9"/>
  <c r="AO540" i="9"/>
  <c r="AP540" i="9"/>
  <c r="AQ540" i="9"/>
  <c r="AR540" i="9"/>
  <c r="AS540" i="9"/>
  <c r="AT540" i="9"/>
  <c r="AU540" i="9"/>
  <c r="AV540" i="9"/>
  <c r="AW540" i="9"/>
  <c r="AX540" i="9"/>
  <c r="AY540" i="9"/>
  <c r="AZ540" i="9"/>
  <c r="BA540" i="9"/>
  <c r="BB540" i="9"/>
  <c r="BC540" i="9"/>
  <c r="BD540" i="9"/>
  <c r="BE540" i="9"/>
  <c r="BF540" i="9"/>
  <c r="BG540" i="9"/>
  <c r="BH540" i="9"/>
  <c r="BI540" i="9"/>
  <c r="BJ540" i="9"/>
  <c r="BK540" i="9"/>
  <c r="BL540" i="9"/>
  <c r="BM540" i="9"/>
  <c r="BN540" i="9"/>
  <c r="BO540" i="9"/>
  <c r="BP540" i="9"/>
  <c r="BQ540" i="9"/>
  <c r="BR540" i="9"/>
  <c r="BT540" i="9"/>
  <c r="BU540" i="9"/>
  <c r="BV540" i="9"/>
  <c r="BX540" i="9"/>
  <c r="BY540" i="9"/>
  <c r="BZ540" i="9"/>
  <c r="CA540" i="9"/>
  <c r="CB540" i="9"/>
  <c r="CC540" i="9"/>
  <c r="CD540" i="9"/>
  <c r="CE540" i="9"/>
  <c r="CF540" i="9"/>
  <c r="CG540" i="9"/>
  <c r="CH540" i="9"/>
  <c r="CI540" i="9"/>
  <c r="CJ540" i="9"/>
  <c r="A541" i="9"/>
  <c r="B541" i="9"/>
  <c r="C541" i="9"/>
  <c r="D541" i="9"/>
  <c r="E541" i="9"/>
  <c r="F541" i="9"/>
  <c r="G541" i="9"/>
  <c r="H541" i="9"/>
  <c r="I541" i="9"/>
  <c r="K541" i="9"/>
  <c r="O541" i="9"/>
  <c r="P541" i="9"/>
  <c r="Q541" i="9"/>
  <c r="R541" i="9"/>
  <c r="U541" i="9"/>
  <c r="V541" i="9"/>
  <c r="W541" i="9"/>
  <c r="X541" i="9"/>
  <c r="Y541" i="9"/>
  <c r="Z541" i="9"/>
  <c r="AA541" i="9"/>
  <c r="AB541" i="9"/>
  <c r="AC541" i="9"/>
  <c r="AD541" i="9"/>
  <c r="AE541" i="9"/>
  <c r="AF541" i="9"/>
  <c r="AG541" i="9"/>
  <c r="AH541" i="9"/>
  <c r="AI541" i="9"/>
  <c r="AJ541" i="9"/>
  <c r="AK541" i="9"/>
  <c r="AL541" i="9"/>
  <c r="AM541" i="9"/>
  <c r="AN541" i="9"/>
  <c r="AO541" i="9"/>
  <c r="AP541" i="9"/>
  <c r="AQ541" i="9"/>
  <c r="AR541" i="9"/>
  <c r="AS541" i="9"/>
  <c r="AT541" i="9"/>
  <c r="AU541" i="9"/>
  <c r="AV541" i="9"/>
  <c r="AW541" i="9"/>
  <c r="AX541" i="9"/>
  <c r="AY541" i="9"/>
  <c r="AZ541" i="9"/>
  <c r="BA541" i="9"/>
  <c r="BB541" i="9"/>
  <c r="BC541" i="9"/>
  <c r="BD541" i="9"/>
  <c r="BE541" i="9"/>
  <c r="BF541" i="9"/>
  <c r="BG541" i="9"/>
  <c r="BH541" i="9"/>
  <c r="BI541" i="9"/>
  <c r="BJ541" i="9"/>
  <c r="BK541" i="9"/>
  <c r="BL541" i="9"/>
  <c r="BM541" i="9"/>
  <c r="BN541" i="9"/>
  <c r="BO541" i="9"/>
  <c r="BP541" i="9"/>
  <c r="BQ541" i="9"/>
  <c r="BR541" i="9"/>
  <c r="BT541" i="9"/>
  <c r="BU541" i="9"/>
  <c r="BV541" i="9"/>
  <c r="BX541" i="9"/>
  <c r="BY541" i="9"/>
  <c r="BZ541" i="9"/>
  <c r="CA541" i="9"/>
  <c r="CB541" i="9"/>
  <c r="CC541" i="9"/>
  <c r="CD541" i="9"/>
  <c r="CE541" i="9"/>
  <c r="CF541" i="9"/>
  <c r="CG541" i="9"/>
  <c r="CH541" i="9"/>
  <c r="CI541" i="9"/>
  <c r="CJ541" i="9"/>
  <c r="A542" i="9"/>
  <c r="B542" i="9"/>
  <c r="C542" i="9"/>
  <c r="D542" i="9"/>
  <c r="E542" i="9"/>
  <c r="F542" i="9"/>
  <c r="G542" i="9"/>
  <c r="H542" i="9"/>
  <c r="I542" i="9"/>
  <c r="K542" i="9"/>
  <c r="O542" i="9"/>
  <c r="P542" i="9"/>
  <c r="Q542" i="9"/>
  <c r="R542" i="9"/>
  <c r="U542" i="9"/>
  <c r="V542" i="9"/>
  <c r="W542" i="9"/>
  <c r="X542" i="9"/>
  <c r="Y542" i="9"/>
  <c r="Z542" i="9"/>
  <c r="AA542" i="9"/>
  <c r="AB542" i="9"/>
  <c r="AC542" i="9"/>
  <c r="AD542" i="9"/>
  <c r="AE542" i="9"/>
  <c r="AF542" i="9"/>
  <c r="AG542" i="9"/>
  <c r="AH542" i="9"/>
  <c r="AI542" i="9"/>
  <c r="AJ542" i="9"/>
  <c r="AK542" i="9"/>
  <c r="AL542" i="9"/>
  <c r="AM542" i="9"/>
  <c r="AN542" i="9"/>
  <c r="AO542" i="9"/>
  <c r="AP542" i="9"/>
  <c r="AQ542" i="9"/>
  <c r="AR542" i="9"/>
  <c r="AS542" i="9"/>
  <c r="AT542" i="9"/>
  <c r="AU542" i="9"/>
  <c r="AV542" i="9"/>
  <c r="AW542" i="9"/>
  <c r="AX542" i="9"/>
  <c r="AY542" i="9"/>
  <c r="AZ542" i="9"/>
  <c r="BA542" i="9"/>
  <c r="BB542" i="9"/>
  <c r="BC542" i="9"/>
  <c r="BD542" i="9"/>
  <c r="BE542" i="9"/>
  <c r="BF542" i="9"/>
  <c r="BG542" i="9"/>
  <c r="BH542" i="9"/>
  <c r="BI542" i="9"/>
  <c r="BJ542" i="9"/>
  <c r="BK542" i="9"/>
  <c r="BL542" i="9"/>
  <c r="BM542" i="9"/>
  <c r="BN542" i="9"/>
  <c r="BO542" i="9"/>
  <c r="BP542" i="9"/>
  <c r="BQ542" i="9"/>
  <c r="BR542" i="9"/>
  <c r="BT542" i="9"/>
  <c r="BU542" i="9"/>
  <c r="BV542" i="9"/>
  <c r="BX542" i="9"/>
  <c r="BY542" i="9"/>
  <c r="BZ542" i="9"/>
  <c r="CA542" i="9"/>
  <c r="CB542" i="9"/>
  <c r="CC542" i="9"/>
  <c r="CD542" i="9"/>
  <c r="CE542" i="9"/>
  <c r="CF542" i="9"/>
  <c r="CG542" i="9"/>
  <c r="CH542" i="9"/>
  <c r="CI542" i="9"/>
  <c r="CJ542" i="9"/>
  <c r="A543" i="9"/>
  <c r="B543" i="9"/>
  <c r="C543" i="9"/>
  <c r="D543" i="9"/>
  <c r="E543" i="9"/>
  <c r="F543" i="9"/>
  <c r="G543" i="9"/>
  <c r="H543" i="9"/>
  <c r="I543" i="9"/>
  <c r="K543" i="9"/>
  <c r="O543" i="9"/>
  <c r="P543" i="9"/>
  <c r="Q543" i="9"/>
  <c r="R543" i="9"/>
  <c r="U543" i="9"/>
  <c r="V543" i="9"/>
  <c r="W543" i="9"/>
  <c r="X543" i="9"/>
  <c r="Y543" i="9"/>
  <c r="Z543" i="9"/>
  <c r="AA543" i="9"/>
  <c r="AB543" i="9"/>
  <c r="AC543" i="9"/>
  <c r="AD543" i="9"/>
  <c r="AE543" i="9"/>
  <c r="AF543" i="9"/>
  <c r="AG543" i="9"/>
  <c r="AH543" i="9"/>
  <c r="AI543" i="9"/>
  <c r="AJ543" i="9"/>
  <c r="AK543" i="9"/>
  <c r="AL543" i="9"/>
  <c r="AM543" i="9"/>
  <c r="AN543" i="9"/>
  <c r="AO543" i="9"/>
  <c r="AP543" i="9"/>
  <c r="AQ543" i="9"/>
  <c r="AR543" i="9"/>
  <c r="AS543" i="9"/>
  <c r="AT543" i="9"/>
  <c r="AU543" i="9"/>
  <c r="AV543" i="9"/>
  <c r="AW543" i="9"/>
  <c r="AX543" i="9"/>
  <c r="AY543" i="9"/>
  <c r="AZ543" i="9"/>
  <c r="BA543" i="9"/>
  <c r="BB543" i="9"/>
  <c r="BC543" i="9"/>
  <c r="BD543" i="9"/>
  <c r="BE543" i="9"/>
  <c r="BF543" i="9"/>
  <c r="BG543" i="9"/>
  <c r="BH543" i="9"/>
  <c r="BI543" i="9"/>
  <c r="BJ543" i="9"/>
  <c r="BK543" i="9"/>
  <c r="BL543" i="9"/>
  <c r="BM543" i="9"/>
  <c r="BN543" i="9"/>
  <c r="BO543" i="9"/>
  <c r="BP543" i="9"/>
  <c r="BQ543" i="9"/>
  <c r="BR543" i="9"/>
  <c r="BT543" i="9"/>
  <c r="BU543" i="9"/>
  <c r="BV543" i="9"/>
  <c r="BX543" i="9"/>
  <c r="BY543" i="9"/>
  <c r="BZ543" i="9"/>
  <c r="CA543" i="9"/>
  <c r="CB543" i="9"/>
  <c r="CC543" i="9"/>
  <c r="CD543" i="9"/>
  <c r="CE543" i="9"/>
  <c r="CF543" i="9"/>
  <c r="CG543" i="9"/>
  <c r="CH543" i="9"/>
  <c r="CI543" i="9"/>
  <c r="CJ543" i="9"/>
  <c r="A544" i="9"/>
  <c r="B544" i="9"/>
  <c r="C544" i="9"/>
  <c r="D544" i="9"/>
  <c r="E544" i="9"/>
  <c r="F544" i="9"/>
  <c r="G544" i="9"/>
  <c r="H544" i="9"/>
  <c r="I544" i="9"/>
  <c r="K544" i="9"/>
  <c r="O544" i="9"/>
  <c r="P544" i="9"/>
  <c r="Q544" i="9"/>
  <c r="R544" i="9"/>
  <c r="U544" i="9"/>
  <c r="V544" i="9"/>
  <c r="W544" i="9"/>
  <c r="X544" i="9"/>
  <c r="Y544" i="9"/>
  <c r="Z544" i="9"/>
  <c r="AA544" i="9"/>
  <c r="AB544" i="9"/>
  <c r="AC544" i="9"/>
  <c r="AD544" i="9"/>
  <c r="AE544" i="9"/>
  <c r="AF544" i="9"/>
  <c r="AG544" i="9"/>
  <c r="AH544" i="9"/>
  <c r="AI544" i="9"/>
  <c r="AJ544" i="9"/>
  <c r="AK544" i="9"/>
  <c r="AL544" i="9"/>
  <c r="AM544" i="9"/>
  <c r="AN544" i="9"/>
  <c r="AO544" i="9"/>
  <c r="AP544" i="9"/>
  <c r="AQ544" i="9"/>
  <c r="AR544" i="9"/>
  <c r="AS544" i="9"/>
  <c r="AT544" i="9"/>
  <c r="AU544" i="9"/>
  <c r="AV544" i="9"/>
  <c r="AW544" i="9"/>
  <c r="AX544" i="9"/>
  <c r="AY544" i="9"/>
  <c r="AZ544" i="9"/>
  <c r="BA544" i="9"/>
  <c r="BB544" i="9"/>
  <c r="BC544" i="9"/>
  <c r="BD544" i="9"/>
  <c r="BE544" i="9"/>
  <c r="BF544" i="9"/>
  <c r="BG544" i="9"/>
  <c r="BH544" i="9"/>
  <c r="BI544" i="9"/>
  <c r="BJ544" i="9"/>
  <c r="BK544" i="9"/>
  <c r="BL544" i="9"/>
  <c r="BM544" i="9"/>
  <c r="BN544" i="9"/>
  <c r="BO544" i="9"/>
  <c r="BP544" i="9"/>
  <c r="BQ544" i="9"/>
  <c r="BR544" i="9"/>
  <c r="BT544" i="9"/>
  <c r="BU544" i="9"/>
  <c r="BV544" i="9"/>
  <c r="BX544" i="9"/>
  <c r="BY544" i="9"/>
  <c r="BZ544" i="9"/>
  <c r="CA544" i="9"/>
  <c r="CB544" i="9"/>
  <c r="CC544" i="9"/>
  <c r="CD544" i="9"/>
  <c r="CE544" i="9"/>
  <c r="CF544" i="9"/>
  <c r="CG544" i="9"/>
  <c r="CH544" i="9"/>
  <c r="CI544" i="9"/>
  <c r="CJ544" i="9"/>
  <c r="A545" i="9"/>
  <c r="B545" i="9"/>
  <c r="C545" i="9"/>
  <c r="D545" i="9"/>
  <c r="E545" i="9"/>
  <c r="F545" i="9"/>
  <c r="G545" i="9"/>
  <c r="H545" i="9"/>
  <c r="I545" i="9"/>
  <c r="K545" i="9"/>
  <c r="O545" i="9"/>
  <c r="P545" i="9"/>
  <c r="Q545" i="9"/>
  <c r="R545" i="9"/>
  <c r="U545" i="9"/>
  <c r="V545" i="9"/>
  <c r="W545" i="9"/>
  <c r="X545" i="9"/>
  <c r="Y545" i="9"/>
  <c r="Z545" i="9"/>
  <c r="AA545" i="9"/>
  <c r="AB545" i="9"/>
  <c r="AC545" i="9"/>
  <c r="AD545" i="9"/>
  <c r="AE545" i="9"/>
  <c r="AF545" i="9"/>
  <c r="AG545" i="9"/>
  <c r="AH545" i="9"/>
  <c r="AI545" i="9"/>
  <c r="AJ545" i="9"/>
  <c r="AK545" i="9"/>
  <c r="AL545" i="9"/>
  <c r="AM545" i="9"/>
  <c r="AN545" i="9"/>
  <c r="AO545" i="9"/>
  <c r="AP545" i="9"/>
  <c r="AQ545" i="9"/>
  <c r="AR545" i="9"/>
  <c r="AS545" i="9"/>
  <c r="AT545" i="9"/>
  <c r="AU545" i="9"/>
  <c r="AV545" i="9"/>
  <c r="AW545" i="9"/>
  <c r="AX545" i="9"/>
  <c r="AY545" i="9"/>
  <c r="AZ545" i="9"/>
  <c r="BA545" i="9"/>
  <c r="BB545" i="9"/>
  <c r="BC545" i="9"/>
  <c r="BD545" i="9"/>
  <c r="BE545" i="9"/>
  <c r="BF545" i="9"/>
  <c r="BG545" i="9"/>
  <c r="BH545" i="9"/>
  <c r="BI545" i="9"/>
  <c r="BJ545" i="9"/>
  <c r="BK545" i="9"/>
  <c r="BL545" i="9"/>
  <c r="BM545" i="9"/>
  <c r="BN545" i="9"/>
  <c r="BO545" i="9"/>
  <c r="BP545" i="9"/>
  <c r="BQ545" i="9"/>
  <c r="BR545" i="9"/>
  <c r="BT545" i="9"/>
  <c r="BU545" i="9"/>
  <c r="BV545" i="9"/>
  <c r="BX545" i="9"/>
  <c r="BY545" i="9"/>
  <c r="BZ545" i="9"/>
  <c r="CA545" i="9"/>
  <c r="CB545" i="9"/>
  <c r="CC545" i="9"/>
  <c r="CD545" i="9"/>
  <c r="CE545" i="9"/>
  <c r="CF545" i="9"/>
  <c r="CG545" i="9"/>
  <c r="CH545" i="9"/>
  <c r="CI545" i="9"/>
  <c r="CJ545" i="9"/>
  <c r="A546" i="9"/>
  <c r="B546" i="9"/>
  <c r="C546" i="9"/>
  <c r="D546" i="9"/>
  <c r="E546" i="9"/>
  <c r="F546" i="9"/>
  <c r="G546" i="9"/>
  <c r="H546" i="9"/>
  <c r="I546" i="9"/>
  <c r="K546" i="9"/>
  <c r="O546" i="9"/>
  <c r="P546" i="9"/>
  <c r="Q546" i="9"/>
  <c r="R546" i="9"/>
  <c r="U546" i="9"/>
  <c r="V546" i="9"/>
  <c r="W546" i="9"/>
  <c r="X546" i="9"/>
  <c r="Y546" i="9"/>
  <c r="Z546" i="9"/>
  <c r="AA546" i="9"/>
  <c r="AB546" i="9"/>
  <c r="AC546" i="9"/>
  <c r="AD546" i="9"/>
  <c r="AE546" i="9"/>
  <c r="AF546" i="9"/>
  <c r="AG546" i="9"/>
  <c r="AH546" i="9"/>
  <c r="AI546" i="9"/>
  <c r="AJ546" i="9"/>
  <c r="AK546" i="9"/>
  <c r="AL546" i="9"/>
  <c r="AM546" i="9"/>
  <c r="AN546" i="9"/>
  <c r="AO546" i="9"/>
  <c r="AP546" i="9"/>
  <c r="AQ546" i="9"/>
  <c r="AR546" i="9"/>
  <c r="AS546" i="9"/>
  <c r="AT546" i="9"/>
  <c r="AU546" i="9"/>
  <c r="AV546" i="9"/>
  <c r="AW546" i="9"/>
  <c r="AX546" i="9"/>
  <c r="AY546" i="9"/>
  <c r="AZ546" i="9"/>
  <c r="BA546" i="9"/>
  <c r="BB546" i="9"/>
  <c r="BC546" i="9"/>
  <c r="BD546" i="9"/>
  <c r="BE546" i="9"/>
  <c r="BF546" i="9"/>
  <c r="BG546" i="9"/>
  <c r="BH546" i="9"/>
  <c r="BI546" i="9"/>
  <c r="BJ546" i="9"/>
  <c r="BK546" i="9"/>
  <c r="BL546" i="9"/>
  <c r="BM546" i="9"/>
  <c r="BN546" i="9"/>
  <c r="BO546" i="9"/>
  <c r="BP546" i="9"/>
  <c r="BQ546" i="9"/>
  <c r="BR546" i="9"/>
  <c r="BT546" i="9"/>
  <c r="BU546" i="9"/>
  <c r="BV546" i="9"/>
  <c r="BX546" i="9"/>
  <c r="BY546" i="9"/>
  <c r="BZ546" i="9"/>
  <c r="CA546" i="9"/>
  <c r="CB546" i="9"/>
  <c r="CC546" i="9"/>
  <c r="CD546" i="9"/>
  <c r="CE546" i="9"/>
  <c r="CF546" i="9"/>
  <c r="CG546" i="9"/>
  <c r="CH546" i="9"/>
  <c r="CI546" i="9"/>
  <c r="CJ546" i="9"/>
  <c r="A547" i="9"/>
  <c r="B547" i="9"/>
  <c r="C547" i="9"/>
  <c r="D547" i="9"/>
  <c r="E547" i="9"/>
  <c r="F547" i="9"/>
  <c r="G547" i="9"/>
  <c r="H547" i="9"/>
  <c r="I547" i="9"/>
  <c r="K547" i="9"/>
  <c r="O547" i="9"/>
  <c r="P547" i="9"/>
  <c r="Q547" i="9"/>
  <c r="R547" i="9"/>
  <c r="U547" i="9"/>
  <c r="V547" i="9"/>
  <c r="W547" i="9"/>
  <c r="X547" i="9"/>
  <c r="Y547" i="9"/>
  <c r="Z547" i="9"/>
  <c r="AA547" i="9"/>
  <c r="AB547" i="9"/>
  <c r="AC547" i="9"/>
  <c r="AD547" i="9"/>
  <c r="AE547" i="9"/>
  <c r="AF547" i="9"/>
  <c r="AG547" i="9"/>
  <c r="AH547" i="9"/>
  <c r="AI547" i="9"/>
  <c r="AJ547" i="9"/>
  <c r="AK547" i="9"/>
  <c r="AL547" i="9"/>
  <c r="AM547" i="9"/>
  <c r="AN547" i="9"/>
  <c r="AO547" i="9"/>
  <c r="AP547" i="9"/>
  <c r="AQ547" i="9"/>
  <c r="AR547" i="9"/>
  <c r="AS547" i="9"/>
  <c r="AT547" i="9"/>
  <c r="AU547" i="9"/>
  <c r="AV547" i="9"/>
  <c r="AW547" i="9"/>
  <c r="AX547" i="9"/>
  <c r="AY547" i="9"/>
  <c r="AZ547" i="9"/>
  <c r="BA547" i="9"/>
  <c r="BB547" i="9"/>
  <c r="BC547" i="9"/>
  <c r="BD547" i="9"/>
  <c r="BE547" i="9"/>
  <c r="BF547" i="9"/>
  <c r="BG547" i="9"/>
  <c r="BH547" i="9"/>
  <c r="BI547" i="9"/>
  <c r="BJ547" i="9"/>
  <c r="BK547" i="9"/>
  <c r="BL547" i="9"/>
  <c r="BM547" i="9"/>
  <c r="BN547" i="9"/>
  <c r="BO547" i="9"/>
  <c r="BP547" i="9"/>
  <c r="BQ547" i="9"/>
  <c r="BR547" i="9"/>
  <c r="BT547" i="9"/>
  <c r="BU547" i="9"/>
  <c r="BV547" i="9"/>
  <c r="BX547" i="9"/>
  <c r="BY547" i="9"/>
  <c r="BZ547" i="9"/>
  <c r="CA547" i="9"/>
  <c r="CB547" i="9"/>
  <c r="CC547" i="9"/>
  <c r="CD547" i="9"/>
  <c r="CE547" i="9"/>
  <c r="CF547" i="9"/>
  <c r="CG547" i="9"/>
  <c r="CH547" i="9"/>
  <c r="CI547" i="9"/>
  <c r="CJ547" i="9"/>
  <c r="A548" i="9"/>
  <c r="B548" i="9"/>
  <c r="C548" i="9"/>
  <c r="D548" i="9"/>
  <c r="E548" i="9"/>
  <c r="F548" i="9"/>
  <c r="G548" i="9"/>
  <c r="H548" i="9"/>
  <c r="I548" i="9"/>
  <c r="K548" i="9"/>
  <c r="O548" i="9"/>
  <c r="P548" i="9"/>
  <c r="Q548" i="9"/>
  <c r="R548" i="9"/>
  <c r="U548" i="9"/>
  <c r="V548" i="9"/>
  <c r="W548" i="9"/>
  <c r="X548" i="9"/>
  <c r="Y548" i="9"/>
  <c r="Z548" i="9"/>
  <c r="AA548" i="9"/>
  <c r="AB548" i="9"/>
  <c r="AC548" i="9"/>
  <c r="AD548" i="9"/>
  <c r="AE548" i="9"/>
  <c r="AF548" i="9"/>
  <c r="AG548" i="9"/>
  <c r="AH548" i="9"/>
  <c r="AI548" i="9"/>
  <c r="AJ548" i="9"/>
  <c r="AK548" i="9"/>
  <c r="AL548" i="9"/>
  <c r="AM548" i="9"/>
  <c r="AN548" i="9"/>
  <c r="AO548" i="9"/>
  <c r="AP548" i="9"/>
  <c r="AQ548" i="9"/>
  <c r="AR548" i="9"/>
  <c r="AS548" i="9"/>
  <c r="AT548" i="9"/>
  <c r="AU548" i="9"/>
  <c r="AV548" i="9"/>
  <c r="AW548" i="9"/>
  <c r="AX548" i="9"/>
  <c r="AY548" i="9"/>
  <c r="AZ548" i="9"/>
  <c r="BA548" i="9"/>
  <c r="BB548" i="9"/>
  <c r="BC548" i="9"/>
  <c r="BD548" i="9"/>
  <c r="BE548" i="9"/>
  <c r="BF548" i="9"/>
  <c r="BG548" i="9"/>
  <c r="BH548" i="9"/>
  <c r="BI548" i="9"/>
  <c r="BJ548" i="9"/>
  <c r="BK548" i="9"/>
  <c r="BL548" i="9"/>
  <c r="BM548" i="9"/>
  <c r="BN548" i="9"/>
  <c r="BO548" i="9"/>
  <c r="BP548" i="9"/>
  <c r="BQ548" i="9"/>
  <c r="BR548" i="9"/>
  <c r="BT548" i="9"/>
  <c r="BU548" i="9"/>
  <c r="BV548" i="9"/>
  <c r="BX548" i="9"/>
  <c r="BY548" i="9"/>
  <c r="BZ548" i="9"/>
  <c r="CA548" i="9"/>
  <c r="CB548" i="9"/>
  <c r="CC548" i="9"/>
  <c r="CD548" i="9"/>
  <c r="CE548" i="9"/>
  <c r="CF548" i="9"/>
  <c r="CG548" i="9"/>
  <c r="CH548" i="9"/>
  <c r="CI548" i="9"/>
  <c r="CJ548" i="9"/>
  <c r="A549" i="9"/>
  <c r="B549" i="9"/>
  <c r="C549" i="9"/>
  <c r="D549" i="9"/>
  <c r="E549" i="9"/>
  <c r="F549" i="9"/>
  <c r="G549" i="9"/>
  <c r="H549" i="9"/>
  <c r="I549" i="9"/>
  <c r="K549" i="9"/>
  <c r="O549" i="9"/>
  <c r="P549" i="9"/>
  <c r="Q549" i="9"/>
  <c r="R549" i="9"/>
  <c r="U549" i="9"/>
  <c r="V549" i="9"/>
  <c r="W549" i="9"/>
  <c r="X549" i="9"/>
  <c r="Y549" i="9"/>
  <c r="Z549" i="9"/>
  <c r="AA549" i="9"/>
  <c r="AB549" i="9"/>
  <c r="AC549" i="9"/>
  <c r="AD549" i="9"/>
  <c r="AE549" i="9"/>
  <c r="AF549" i="9"/>
  <c r="AG549" i="9"/>
  <c r="AH549" i="9"/>
  <c r="AI549" i="9"/>
  <c r="AJ549" i="9"/>
  <c r="AK549" i="9"/>
  <c r="AL549" i="9"/>
  <c r="AM549" i="9"/>
  <c r="AN549" i="9"/>
  <c r="AO549" i="9"/>
  <c r="AP549" i="9"/>
  <c r="AQ549" i="9"/>
  <c r="AR549" i="9"/>
  <c r="AS549" i="9"/>
  <c r="AT549" i="9"/>
  <c r="AU549" i="9"/>
  <c r="AV549" i="9"/>
  <c r="AW549" i="9"/>
  <c r="AX549" i="9"/>
  <c r="AY549" i="9"/>
  <c r="AZ549" i="9"/>
  <c r="BA549" i="9"/>
  <c r="BB549" i="9"/>
  <c r="BC549" i="9"/>
  <c r="BD549" i="9"/>
  <c r="BE549" i="9"/>
  <c r="BF549" i="9"/>
  <c r="BG549" i="9"/>
  <c r="BH549" i="9"/>
  <c r="BI549" i="9"/>
  <c r="BJ549" i="9"/>
  <c r="BK549" i="9"/>
  <c r="BL549" i="9"/>
  <c r="BM549" i="9"/>
  <c r="BN549" i="9"/>
  <c r="BO549" i="9"/>
  <c r="BP549" i="9"/>
  <c r="BQ549" i="9"/>
  <c r="BR549" i="9"/>
  <c r="BT549" i="9"/>
  <c r="BU549" i="9"/>
  <c r="BV549" i="9"/>
  <c r="BX549" i="9"/>
  <c r="BY549" i="9"/>
  <c r="BZ549" i="9"/>
  <c r="CA549" i="9"/>
  <c r="CB549" i="9"/>
  <c r="CC549" i="9"/>
  <c r="CD549" i="9"/>
  <c r="CE549" i="9"/>
  <c r="CF549" i="9"/>
  <c r="CG549" i="9"/>
  <c r="CH549" i="9"/>
  <c r="CI549" i="9"/>
  <c r="CJ549" i="9"/>
  <c r="A550" i="9"/>
  <c r="B550" i="9"/>
  <c r="C550" i="9"/>
  <c r="D550" i="9"/>
  <c r="E550" i="9"/>
  <c r="F550" i="9"/>
  <c r="G550" i="9"/>
  <c r="H550" i="9"/>
  <c r="I550" i="9"/>
  <c r="K550" i="9"/>
  <c r="O550" i="9"/>
  <c r="P550" i="9"/>
  <c r="Q550" i="9"/>
  <c r="R550" i="9"/>
  <c r="U550" i="9"/>
  <c r="V550" i="9"/>
  <c r="W550" i="9"/>
  <c r="X550" i="9"/>
  <c r="Y550" i="9"/>
  <c r="Z550" i="9"/>
  <c r="AA550" i="9"/>
  <c r="AB550" i="9"/>
  <c r="AC550" i="9"/>
  <c r="AD550" i="9"/>
  <c r="AE550" i="9"/>
  <c r="AF550" i="9"/>
  <c r="AG550" i="9"/>
  <c r="AH550" i="9"/>
  <c r="AI550" i="9"/>
  <c r="AJ550" i="9"/>
  <c r="AK550" i="9"/>
  <c r="AL550" i="9"/>
  <c r="AM550" i="9"/>
  <c r="AN550" i="9"/>
  <c r="AO550" i="9"/>
  <c r="AP550" i="9"/>
  <c r="AQ550" i="9"/>
  <c r="AR550" i="9"/>
  <c r="AS550" i="9"/>
  <c r="AT550" i="9"/>
  <c r="AU550" i="9"/>
  <c r="AV550" i="9"/>
  <c r="AW550" i="9"/>
  <c r="AX550" i="9"/>
  <c r="AY550" i="9"/>
  <c r="AZ550" i="9"/>
  <c r="BA550" i="9"/>
  <c r="BB550" i="9"/>
  <c r="BC550" i="9"/>
  <c r="BD550" i="9"/>
  <c r="BE550" i="9"/>
  <c r="BF550" i="9"/>
  <c r="BG550" i="9"/>
  <c r="BH550" i="9"/>
  <c r="BI550" i="9"/>
  <c r="BJ550" i="9"/>
  <c r="BK550" i="9"/>
  <c r="BL550" i="9"/>
  <c r="BM550" i="9"/>
  <c r="BN550" i="9"/>
  <c r="BO550" i="9"/>
  <c r="BP550" i="9"/>
  <c r="BQ550" i="9"/>
  <c r="BR550" i="9"/>
  <c r="BT550" i="9"/>
  <c r="BU550" i="9"/>
  <c r="BV550" i="9"/>
  <c r="BX550" i="9"/>
  <c r="BY550" i="9"/>
  <c r="BZ550" i="9"/>
  <c r="CA550" i="9"/>
  <c r="CB550" i="9"/>
  <c r="CC550" i="9"/>
  <c r="CD550" i="9"/>
  <c r="CE550" i="9"/>
  <c r="CF550" i="9"/>
  <c r="CG550" i="9"/>
  <c r="CH550" i="9"/>
  <c r="CI550" i="9"/>
  <c r="CJ550" i="9"/>
  <c r="A551" i="9"/>
  <c r="B551" i="9"/>
  <c r="C551" i="9"/>
  <c r="D551" i="9"/>
  <c r="E551" i="9"/>
  <c r="F551" i="9"/>
  <c r="G551" i="9"/>
  <c r="H551" i="9"/>
  <c r="I551" i="9"/>
  <c r="K551" i="9"/>
  <c r="O551" i="9"/>
  <c r="P551" i="9"/>
  <c r="Q551" i="9"/>
  <c r="R551" i="9"/>
  <c r="U551" i="9"/>
  <c r="V551" i="9"/>
  <c r="W551" i="9"/>
  <c r="X551" i="9"/>
  <c r="Y551" i="9"/>
  <c r="Z551" i="9"/>
  <c r="AA551" i="9"/>
  <c r="AB551" i="9"/>
  <c r="AC551" i="9"/>
  <c r="AD551" i="9"/>
  <c r="AE551" i="9"/>
  <c r="AF551" i="9"/>
  <c r="AG551" i="9"/>
  <c r="AH551" i="9"/>
  <c r="AI551" i="9"/>
  <c r="AJ551" i="9"/>
  <c r="AK551" i="9"/>
  <c r="AL551" i="9"/>
  <c r="AM551" i="9"/>
  <c r="AN551" i="9"/>
  <c r="AO551" i="9"/>
  <c r="AP551" i="9"/>
  <c r="AQ551" i="9"/>
  <c r="AR551" i="9"/>
  <c r="AS551" i="9"/>
  <c r="AT551" i="9"/>
  <c r="AU551" i="9"/>
  <c r="AV551" i="9"/>
  <c r="AW551" i="9"/>
  <c r="AX551" i="9"/>
  <c r="AY551" i="9"/>
  <c r="AZ551" i="9"/>
  <c r="BA551" i="9"/>
  <c r="BB551" i="9"/>
  <c r="BC551" i="9"/>
  <c r="BD551" i="9"/>
  <c r="BE551" i="9"/>
  <c r="BF551" i="9"/>
  <c r="BG551" i="9"/>
  <c r="BH551" i="9"/>
  <c r="BI551" i="9"/>
  <c r="BJ551" i="9"/>
  <c r="BK551" i="9"/>
  <c r="BL551" i="9"/>
  <c r="BM551" i="9"/>
  <c r="BN551" i="9"/>
  <c r="BO551" i="9"/>
  <c r="BP551" i="9"/>
  <c r="BQ551" i="9"/>
  <c r="BR551" i="9"/>
  <c r="BT551" i="9"/>
  <c r="BU551" i="9"/>
  <c r="BV551" i="9"/>
  <c r="BX551" i="9"/>
  <c r="BY551" i="9"/>
  <c r="BZ551" i="9"/>
  <c r="CA551" i="9"/>
  <c r="CB551" i="9"/>
  <c r="CC551" i="9"/>
  <c r="CD551" i="9"/>
  <c r="CE551" i="9"/>
  <c r="CF551" i="9"/>
  <c r="CG551" i="9"/>
  <c r="CH551" i="9"/>
  <c r="CI551" i="9"/>
  <c r="CJ551" i="9"/>
  <c r="A552" i="9"/>
  <c r="B552" i="9"/>
  <c r="C552" i="9"/>
  <c r="D552" i="9"/>
  <c r="E552" i="9"/>
  <c r="F552" i="9"/>
  <c r="G552" i="9"/>
  <c r="H552" i="9"/>
  <c r="I552" i="9"/>
  <c r="K552" i="9"/>
  <c r="O552" i="9"/>
  <c r="P552" i="9"/>
  <c r="Q552" i="9"/>
  <c r="R552" i="9"/>
  <c r="U552" i="9"/>
  <c r="V552" i="9"/>
  <c r="W552" i="9"/>
  <c r="X552" i="9"/>
  <c r="Y552" i="9"/>
  <c r="Z552" i="9"/>
  <c r="AA552" i="9"/>
  <c r="AB552" i="9"/>
  <c r="AC552" i="9"/>
  <c r="AD552" i="9"/>
  <c r="AE552" i="9"/>
  <c r="AF552" i="9"/>
  <c r="AG552" i="9"/>
  <c r="AH552" i="9"/>
  <c r="AI552" i="9"/>
  <c r="AJ552" i="9"/>
  <c r="AK552" i="9"/>
  <c r="AL552" i="9"/>
  <c r="AM552" i="9"/>
  <c r="AN552" i="9"/>
  <c r="AO552" i="9"/>
  <c r="AP552" i="9"/>
  <c r="AQ552" i="9"/>
  <c r="AR552" i="9"/>
  <c r="AS552" i="9"/>
  <c r="AT552" i="9"/>
  <c r="AU552" i="9"/>
  <c r="AV552" i="9"/>
  <c r="AW552" i="9"/>
  <c r="AX552" i="9"/>
  <c r="AY552" i="9"/>
  <c r="AZ552" i="9"/>
  <c r="BA552" i="9"/>
  <c r="BB552" i="9"/>
  <c r="BC552" i="9"/>
  <c r="BD552" i="9"/>
  <c r="BE552" i="9"/>
  <c r="BF552" i="9"/>
  <c r="BG552" i="9"/>
  <c r="BH552" i="9"/>
  <c r="BI552" i="9"/>
  <c r="BJ552" i="9"/>
  <c r="BK552" i="9"/>
  <c r="BL552" i="9"/>
  <c r="BM552" i="9"/>
  <c r="BN552" i="9"/>
  <c r="BO552" i="9"/>
  <c r="BP552" i="9"/>
  <c r="BQ552" i="9"/>
  <c r="BR552" i="9"/>
  <c r="BT552" i="9"/>
  <c r="BU552" i="9"/>
  <c r="BV552" i="9"/>
  <c r="BX552" i="9"/>
  <c r="BY552" i="9"/>
  <c r="BZ552" i="9"/>
  <c r="CA552" i="9"/>
  <c r="CB552" i="9"/>
  <c r="CC552" i="9"/>
  <c r="CD552" i="9"/>
  <c r="CE552" i="9"/>
  <c r="CF552" i="9"/>
  <c r="CG552" i="9"/>
  <c r="CH552" i="9"/>
  <c r="CI552" i="9"/>
  <c r="CJ552" i="9"/>
  <c r="A553" i="9"/>
  <c r="B553" i="9"/>
  <c r="C553" i="9"/>
  <c r="D553" i="9"/>
  <c r="E553" i="9"/>
  <c r="F553" i="9"/>
  <c r="G553" i="9"/>
  <c r="H553" i="9"/>
  <c r="I553" i="9"/>
  <c r="K553" i="9"/>
  <c r="O553" i="9"/>
  <c r="P553" i="9"/>
  <c r="Q553" i="9"/>
  <c r="R553" i="9"/>
  <c r="U553" i="9"/>
  <c r="V553" i="9"/>
  <c r="W553" i="9"/>
  <c r="X553" i="9"/>
  <c r="Y553" i="9"/>
  <c r="Z553" i="9"/>
  <c r="AA553" i="9"/>
  <c r="AB553" i="9"/>
  <c r="AC553" i="9"/>
  <c r="AD553" i="9"/>
  <c r="AE553" i="9"/>
  <c r="AF553" i="9"/>
  <c r="AG553" i="9"/>
  <c r="AH553" i="9"/>
  <c r="AI553" i="9"/>
  <c r="AJ553" i="9"/>
  <c r="AK553" i="9"/>
  <c r="AL553" i="9"/>
  <c r="AM553" i="9"/>
  <c r="AN553" i="9"/>
  <c r="AO553" i="9"/>
  <c r="AP553" i="9"/>
  <c r="AQ553" i="9"/>
  <c r="AR553" i="9"/>
  <c r="AS553" i="9"/>
  <c r="AT553" i="9"/>
  <c r="AU553" i="9"/>
  <c r="AV553" i="9"/>
  <c r="AW553" i="9"/>
  <c r="AX553" i="9"/>
  <c r="AY553" i="9"/>
  <c r="AZ553" i="9"/>
  <c r="BA553" i="9"/>
  <c r="BB553" i="9"/>
  <c r="BC553" i="9"/>
  <c r="BD553" i="9"/>
  <c r="BE553" i="9"/>
  <c r="BF553" i="9"/>
  <c r="BG553" i="9"/>
  <c r="BH553" i="9"/>
  <c r="BI553" i="9"/>
  <c r="BJ553" i="9"/>
  <c r="BK553" i="9"/>
  <c r="BL553" i="9"/>
  <c r="BM553" i="9"/>
  <c r="BN553" i="9"/>
  <c r="BO553" i="9"/>
  <c r="BP553" i="9"/>
  <c r="BQ553" i="9"/>
  <c r="BR553" i="9"/>
  <c r="BT553" i="9"/>
  <c r="BU553" i="9"/>
  <c r="BV553" i="9"/>
  <c r="BX553" i="9"/>
  <c r="BY553" i="9"/>
  <c r="BZ553" i="9"/>
  <c r="CA553" i="9"/>
  <c r="CB553" i="9"/>
  <c r="CC553" i="9"/>
  <c r="CD553" i="9"/>
  <c r="CE553" i="9"/>
  <c r="CF553" i="9"/>
  <c r="CG553" i="9"/>
  <c r="CH553" i="9"/>
  <c r="CI553" i="9"/>
  <c r="CJ553" i="9"/>
  <c r="A554" i="9"/>
  <c r="B554" i="9"/>
  <c r="C554" i="9"/>
  <c r="D554" i="9"/>
  <c r="E554" i="9"/>
  <c r="F554" i="9"/>
  <c r="G554" i="9"/>
  <c r="H554" i="9"/>
  <c r="I554" i="9"/>
  <c r="K554" i="9"/>
  <c r="O554" i="9"/>
  <c r="P554" i="9"/>
  <c r="Q554" i="9"/>
  <c r="R554" i="9"/>
  <c r="U554" i="9"/>
  <c r="V554" i="9"/>
  <c r="W554" i="9"/>
  <c r="X554" i="9"/>
  <c r="Y554" i="9"/>
  <c r="Z554" i="9"/>
  <c r="AA554" i="9"/>
  <c r="AB554" i="9"/>
  <c r="AC554" i="9"/>
  <c r="AD554" i="9"/>
  <c r="AE554" i="9"/>
  <c r="AF554" i="9"/>
  <c r="AG554" i="9"/>
  <c r="AH554" i="9"/>
  <c r="AI554" i="9"/>
  <c r="AJ554" i="9"/>
  <c r="AK554" i="9"/>
  <c r="AL554" i="9"/>
  <c r="AM554" i="9"/>
  <c r="AN554" i="9"/>
  <c r="AO554" i="9"/>
  <c r="AP554" i="9"/>
  <c r="AQ554" i="9"/>
  <c r="AR554" i="9"/>
  <c r="AS554" i="9"/>
  <c r="AT554" i="9"/>
  <c r="AU554" i="9"/>
  <c r="AV554" i="9"/>
  <c r="AW554" i="9"/>
  <c r="AX554" i="9"/>
  <c r="AY554" i="9"/>
  <c r="AZ554" i="9"/>
  <c r="BA554" i="9"/>
  <c r="BB554" i="9"/>
  <c r="BC554" i="9"/>
  <c r="BD554" i="9"/>
  <c r="BE554" i="9"/>
  <c r="BF554" i="9"/>
  <c r="BG554" i="9"/>
  <c r="BH554" i="9"/>
  <c r="BI554" i="9"/>
  <c r="BJ554" i="9"/>
  <c r="BK554" i="9"/>
  <c r="BL554" i="9"/>
  <c r="BM554" i="9"/>
  <c r="BN554" i="9"/>
  <c r="BO554" i="9"/>
  <c r="BP554" i="9"/>
  <c r="BQ554" i="9"/>
  <c r="BR554" i="9"/>
  <c r="BT554" i="9"/>
  <c r="BU554" i="9"/>
  <c r="BV554" i="9"/>
  <c r="BX554" i="9"/>
  <c r="BY554" i="9"/>
  <c r="BZ554" i="9"/>
  <c r="CA554" i="9"/>
  <c r="CB554" i="9"/>
  <c r="CC554" i="9"/>
  <c r="CD554" i="9"/>
  <c r="CE554" i="9"/>
  <c r="CF554" i="9"/>
  <c r="CG554" i="9"/>
  <c r="CH554" i="9"/>
  <c r="CI554" i="9"/>
  <c r="CJ554" i="9"/>
  <c r="A555" i="9"/>
  <c r="B555" i="9"/>
  <c r="C555" i="9"/>
  <c r="D555" i="9"/>
  <c r="E555" i="9"/>
  <c r="F555" i="9"/>
  <c r="G555" i="9"/>
  <c r="H555" i="9"/>
  <c r="I555" i="9"/>
  <c r="K555" i="9"/>
  <c r="O555" i="9"/>
  <c r="P555" i="9"/>
  <c r="Q555" i="9"/>
  <c r="R555" i="9"/>
  <c r="U555" i="9"/>
  <c r="V555" i="9"/>
  <c r="W555" i="9"/>
  <c r="X555" i="9"/>
  <c r="Y555" i="9"/>
  <c r="Z555" i="9"/>
  <c r="AA555" i="9"/>
  <c r="AB555" i="9"/>
  <c r="AC555" i="9"/>
  <c r="AD555" i="9"/>
  <c r="AE555" i="9"/>
  <c r="AF555" i="9"/>
  <c r="AG555" i="9"/>
  <c r="AH555" i="9"/>
  <c r="AI555" i="9"/>
  <c r="AJ555" i="9"/>
  <c r="AK555" i="9"/>
  <c r="AL555" i="9"/>
  <c r="AM555" i="9"/>
  <c r="AN555" i="9"/>
  <c r="AO555" i="9"/>
  <c r="AP555" i="9"/>
  <c r="AQ555" i="9"/>
  <c r="AR555" i="9"/>
  <c r="AS555" i="9"/>
  <c r="AT555" i="9"/>
  <c r="AU555" i="9"/>
  <c r="AV555" i="9"/>
  <c r="AW555" i="9"/>
  <c r="AX555" i="9"/>
  <c r="AY555" i="9"/>
  <c r="AZ555" i="9"/>
  <c r="BA555" i="9"/>
  <c r="BB555" i="9"/>
  <c r="BC555" i="9"/>
  <c r="BD555" i="9"/>
  <c r="BE555" i="9"/>
  <c r="BF555" i="9"/>
  <c r="BG555" i="9"/>
  <c r="BH555" i="9"/>
  <c r="BI555" i="9"/>
  <c r="BJ555" i="9"/>
  <c r="BK555" i="9"/>
  <c r="BL555" i="9"/>
  <c r="BM555" i="9"/>
  <c r="BN555" i="9"/>
  <c r="BO555" i="9"/>
  <c r="BP555" i="9"/>
  <c r="BQ555" i="9"/>
  <c r="BR555" i="9"/>
  <c r="BT555" i="9"/>
  <c r="BU555" i="9"/>
  <c r="BV555" i="9"/>
  <c r="BX555" i="9"/>
  <c r="BY555" i="9"/>
  <c r="BZ555" i="9"/>
  <c r="CA555" i="9"/>
  <c r="CB555" i="9"/>
  <c r="CC555" i="9"/>
  <c r="CD555" i="9"/>
  <c r="CE555" i="9"/>
  <c r="CF555" i="9"/>
  <c r="CG555" i="9"/>
  <c r="CH555" i="9"/>
  <c r="CI555" i="9"/>
  <c r="CJ555" i="9"/>
  <c r="A556" i="9"/>
  <c r="B556" i="9"/>
  <c r="C556" i="9"/>
  <c r="D556" i="9"/>
  <c r="E556" i="9"/>
  <c r="F556" i="9"/>
  <c r="G556" i="9"/>
  <c r="H556" i="9"/>
  <c r="I556" i="9"/>
  <c r="K556" i="9"/>
  <c r="O556" i="9"/>
  <c r="P556" i="9"/>
  <c r="Q556" i="9"/>
  <c r="R556" i="9"/>
  <c r="U556" i="9"/>
  <c r="V556" i="9"/>
  <c r="W556" i="9"/>
  <c r="X556" i="9"/>
  <c r="Y556" i="9"/>
  <c r="Z556" i="9"/>
  <c r="AA556" i="9"/>
  <c r="AB556" i="9"/>
  <c r="AC556" i="9"/>
  <c r="AD556" i="9"/>
  <c r="AE556" i="9"/>
  <c r="AF556" i="9"/>
  <c r="AG556" i="9"/>
  <c r="AH556" i="9"/>
  <c r="AI556" i="9"/>
  <c r="AJ556" i="9"/>
  <c r="AK556" i="9"/>
  <c r="AL556" i="9"/>
  <c r="AM556" i="9"/>
  <c r="AN556" i="9"/>
  <c r="AO556" i="9"/>
  <c r="AP556" i="9"/>
  <c r="AQ556" i="9"/>
  <c r="AR556" i="9"/>
  <c r="AS556" i="9"/>
  <c r="AT556" i="9"/>
  <c r="AU556" i="9"/>
  <c r="AV556" i="9"/>
  <c r="AW556" i="9"/>
  <c r="AX556" i="9"/>
  <c r="AY556" i="9"/>
  <c r="AZ556" i="9"/>
  <c r="BA556" i="9"/>
  <c r="BB556" i="9"/>
  <c r="BC556" i="9"/>
  <c r="BD556" i="9"/>
  <c r="BE556" i="9"/>
  <c r="BF556" i="9"/>
  <c r="BG556" i="9"/>
  <c r="BH556" i="9"/>
  <c r="BI556" i="9"/>
  <c r="BJ556" i="9"/>
  <c r="BK556" i="9"/>
  <c r="BL556" i="9"/>
  <c r="BM556" i="9"/>
  <c r="BN556" i="9"/>
  <c r="BO556" i="9"/>
  <c r="BP556" i="9"/>
  <c r="BQ556" i="9"/>
  <c r="BR556" i="9"/>
  <c r="BT556" i="9"/>
  <c r="BU556" i="9"/>
  <c r="BV556" i="9"/>
  <c r="BX556" i="9"/>
  <c r="BY556" i="9"/>
  <c r="BZ556" i="9"/>
  <c r="CA556" i="9"/>
  <c r="CB556" i="9"/>
  <c r="CC556" i="9"/>
  <c r="CD556" i="9"/>
  <c r="CE556" i="9"/>
  <c r="CF556" i="9"/>
  <c r="CG556" i="9"/>
  <c r="CH556" i="9"/>
  <c r="CI556" i="9"/>
  <c r="CJ556" i="9"/>
  <c r="A557" i="9"/>
  <c r="B557" i="9"/>
  <c r="C557" i="9"/>
  <c r="D557" i="9"/>
  <c r="E557" i="9"/>
  <c r="F557" i="9"/>
  <c r="G557" i="9"/>
  <c r="H557" i="9"/>
  <c r="I557" i="9"/>
  <c r="K557" i="9"/>
  <c r="O557" i="9"/>
  <c r="P557" i="9"/>
  <c r="Q557" i="9"/>
  <c r="R557" i="9"/>
  <c r="U557" i="9"/>
  <c r="V557" i="9"/>
  <c r="W557" i="9"/>
  <c r="X557" i="9"/>
  <c r="Y557" i="9"/>
  <c r="Z557" i="9"/>
  <c r="AA557" i="9"/>
  <c r="AB557" i="9"/>
  <c r="AC557" i="9"/>
  <c r="AD557" i="9"/>
  <c r="AE557" i="9"/>
  <c r="AF557" i="9"/>
  <c r="AG557" i="9"/>
  <c r="AH557" i="9"/>
  <c r="AI557" i="9"/>
  <c r="AJ557" i="9"/>
  <c r="AK557" i="9"/>
  <c r="AL557" i="9"/>
  <c r="AM557" i="9"/>
  <c r="AN557" i="9"/>
  <c r="AO557" i="9"/>
  <c r="AP557" i="9"/>
  <c r="AQ557" i="9"/>
  <c r="AR557" i="9"/>
  <c r="AS557" i="9"/>
  <c r="AT557" i="9"/>
  <c r="AU557" i="9"/>
  <c r="AV557" i="9"/>
  <c r="AW557" i="9"/>
  <c r="AX557" i="9"/>
  <c r="AY557" i="9"/>
  <c r="AZ557" i="9"/>
  <c r="BA557" i="9"/>
  <c r="BB557" i="9"/>
  <c r="BC557" i="9"/>
  <c r="BD557" i="9"/>
  <c r="BE557" i="9"/>
  <c r="BF557" i="9"/>
  <c r="BG557" i="9"/>
  <c r="BH557" i="9"/>
  <c r="BI557" i="9"/>
  <c r="BJ557" i="9"/>
  <c r="BK557" i="9"/>
  <c r="BL557" i="9"/>
  <c r="BM557" i="9"/>
  <c r="BN557" i="9"/>
  <c r="BO557" i="9"/>
  <c r="BP557" i="9"/>
  <c r="BQ557" i="9"/>
  <c r="BR557" i="9"/>
  <c r="BT557" i="9"/>
  <c r="BU557" i="9"/>
  <c r="BV557" i="9"/>
  <c r="BX557" i="9"/>
  <c r="BY557" i="9"/>
  <c r="BZ557" i="9"/>
  <c r="CA557" i="9"/>
  <c r="CB557" i="9"/>
  <c r="CC557" i="9"/>
  <c r="CD557" i="9"/>
  <c r="CE557" i="9"/>
  <c r="CF557" i="9"/>
  <c r="CG557" i="9"/>
  <c r="CH557" i="9"/>
  <c r="CI557" i="9"/>
  <c r="CJ557" i="9"/>
  <c r="A558" i="9"/>
  <c r="B558" i="9"/>
  <c r="C558" i="9"/>
  <c r="D558" i="9"/>
  <c r="E558" i="9"/>
  <c r="F558" i="9"/>
  <c r="G558" i="9"/>
  <c r="H558" i="9"/>
  <c r="I558" i="9"/>
  <c r="K558" i="9"/>
  <c r="O558" i="9"/>
  <c r="P558" i="9"/>
  <c r="Q558" i="9"/>
  <c r="R558" i="9"/>
  <c r="U558" i="9"/>
  <c r="V558" i="9"/>
  <c r="W558" i="9"/>
  <c r="X558" i="9"/>
  <c r="Y558" i="9"/>
  <c r="Z558" i="9"/>
  <c r="AA558" i="9"/>
  <c r="AB558" i="9"/>
  <c r="AC558" i="9"/>
  <c r="AD558" i="9"/>
  <c r="AE558" i="9"/>
  <c r="AF558" i="9"/>
  <c r="AG558" i="9"/>
  <c r="AH558" i="9"/>
  <c r="AI558" i="9"/>
  <c r="AJ558" i="9"/>
  <c r="AK558" i="9"/>
  <c r="AL558" i="9"/>
  <c r="AM558" i="9"/>
  <c r="AN558" i="9"/>
  <c r="AO558" i="9"/>
  <c r="AP558" i="9"/>
  <c r="AQ558" i="9"/>
  <c r="AR558" i="9"/>
  <c r="AS558" i="9"/>
  <c r="AT558" i="9"/>
  <c r="AU558" i="9"/>
  <c r="AV558" i="9"/>
  <c r="AW558" i="9"/>
  <c r="AX558" i="9"/>
  <c r="AY558" i="9"/>
  <c r="AZ558" i="9"/>
  <c r="BA558" i="9"/>
  <c r="BB558" i="9"/>
  <c r="BC558" i="9"/>
  <c r="BD558" i="9"/>
  <c r="BE558" i="9"/>
  <c r="BF558" i="9"/>
  <c r="BG558" i="9"/>
  <c r="BH558" i="9"/>
  <c r="BI558" i="9"/>
  <c r="BJ558" i="9"/>
  <c r="BK558" i="9"/>
  <c r="BL558" i="9"/>
  <c r="BM558" i="9"/>
  <c r="BN558" i="9"/>
  <c r="BO558" i="9"/>
  <c r="BP558" i="9"/>
  <c r="BQ558" i="9"/>
  <c r="BR558" i="9"/>
  <c r="BT558" i="9"/>
  <c r="BU558" i="9"/>
  <c r="BV558" i="9"/>
  <c r="BX558" i="9"/>
  <c r="BY558" i="9"/>
  <c r="BZ558" i="9"/>
  <c r="CA558" i="9"/>
  <c r="CB558" i="9"/>
  <c r="CC558" i="9"/>
  <c r="CD558" i="9"/>
  <c r="CE558" i="9"/>
  <c r="CF558" i="9"/>
  <c r="CG558" i="9"/>
  <c r="CH558" i="9"/>
  <c r="CI558" i="9"/>
  <c r="CJ558" i="9"/>
  <c r="A559" i="9"/>
  <c r="B559" i="9"/>
  <c r="C559" i="9"/>
  <c r="D559" i="9"/>
  <c r="E559" i="9"/>
  <c r="F559" i="9"/>
  <c r="G559" i="9"/>
  <c r="H559" i="9"/>
  <c r="I559" i="9"/>
  <c r="K559" i="9"/>
  <c r="O559" i="9"/>
  <c r="P559" i="9"/>
  <c r="Q559" i="9"/>
  <c r="R559" i="9"/>
  <c r="U559" i="9"/>
  <c r="V559" i="9"/>
  <c r="W559" i="9"/>
  <c r="X559" i="9"/>
  <c r="Y559" i="9"/>
  <c r="Z559" i="9"/>
  <c r="AA559" i="9"/>
  <c r="AB559" i="9"/>
  <c r="AC559" i="9"/>
  <c r="AD559" i="9"/>
  <c r="AE559" i="9"/>
  <c r="AF559" i="9"/>
  <c r="AG559" i="9"/>
  <c r="AH559" i="9"/>
  <c r="AI559" i="9"/>
  <c r="AJ559" i="9"/>
  <c r="AK559" i="9"/>
  <c r="AL559" i="9"/>
  <c r="AM559" i="9"/>
  <c r="AN559" i="9"/>
  <c r="AO559" i="9"/>
  <c r="AP559" i="9"/>
  <c r="AQ559" i="9"/>
  <c r="AR559" i="9"/>
  <c r="AS559" i="9"/>
  <c r="AT559" i="9"/>
  <c r="AU559" i="9"/>
  <c r="AV559" i="9"/>
  <c r="AW559" i="9"/>
  <c r="AX559" i="9"/>
  <c r="AY559" i="9"/>
  <c r="AZ559" i="9"/>
  <c r="BA559" i="9"/>
  <c r="BB559" i="9"/>
  <c r="BC559" i="9"/>
  <c r="BD559" i="9"/>
  <c r="BE559" i="9"/>
  <c r="BF559" i="9"/>
  <c r="BG559" i="9"/>
  <c r="BH559" i="9"/>
  <c r="BI559" i="9"/>
  <c r="BJ559" i="9"/>
  <c r="BK559" i="9"/>
  <c r="BL559" i="9"/>
  <c r="BM559" i="9"/>
  <c r="BN559" i="9"/>
  <c r="BO559" i="9"/>
  <c r="BP559" i="9"/>
  <c r="BQ559" i="9"/>
  <c r="BR559" i="9"/>
  <c r="BT559" i="9"/>
  <c r="BU559" i="9"/>
  <c r="BV559" i="9"/>
  <c r="BX559" i="9"/>
  <c r="BY559" i="9"/>
  <c r="BZ559" i="9"/>
  <c r="CA559" i="9"/>
  <c r="CB559" i="9"/>
  <c r="CC559" i="9"/>
  <c r="CD559" i="9"/>
  <c r="CE559" i="9"/>
  <c r="CF559" i="9"/>
  <c r="CG559" i="9"/>
  <c r="CH559" i="9"/>
  <c r="CI559" i="9"/>
  <c r="CJ559" i="9"/>
  <c r="A560" i="9"/>
  <c r="B560" i="9"/>
  <c r="C560" i="9"/>
  <c r="D560" i="9"/>
  <c r="E560" i="9"/>
  <c r="F560" i="9"/>
  <c r="G560" i="9"/>
  <c r="H560" i="9"/>
  <c r="I560" i="9"/>
  <c r="K560" i="9"/>
  <c r="O560" i="9"/>
  <c r="P560" i="9"/>
  <c r="Q560" i="9"/>
  <c r="R560" i="9"/>
  <c r="U560" i="9"/>
  <c r="V560" i="9"/>
  <c r="W560" i="9"/>
  <c r="X560" i="9"/>
  <c r="Y560" i="9"/>
  <c r="Z560" i="9"/>
  <c r="AA560" i="9"/>
  <c r="AB560" i="9"/>
  <c r="AC560" i="9"/>
  <c r="AD560" i="9"/>
  <c r="AE560" i="9"/>
  <c r="AF560" i="9"/>
  <c r="AG560" i="9"/>
  <c r="AH560" i="9"/>
  <c r="AI560" i="9"/>
  <c r="AJ560" i="9"/>
  <c r="AK560" i="9"/>
  <c r="AL560" i="9"/>
  <c r="AM560" i="9"/>
  <c r="AN560" i="9"/>
  <c r="AO560" i="9"/>
  <c r="AP560" i="9"/>
  <c r="AQ560" i="9"/>
  <c r="AR560" i="9"/>
  <c r="AS560" i="9"/>
  <c r="AT560" i="9"/>
  <c r="AU560" i="9"/>
  <c r="AV560" i="9"/>
  <c r="AW560" i="9"/>
  <c r="AX560" i="9"/>
  <c r="AY560" i="9"/>
  <c r="AZ560" i="9"/>
  <c r="BA560" i="9"/>
  <c r="BB560" i="9"/>
  <c r="BC560" i="9"/>
  <c r="BD560" i="9"/>
  <c r="BE560" i="9"/>
  <c r="BF560" i="9"/>
  <c r="BG560" i="9"/>
  <c r="BH560" i="9"/>
  <c r="BI560" i="9"/>
  <c r="BJ560" i="9"/>
  <c r="BK560" i="9"/>
  <c r="BL560" i="9"/>
  <c r="BM560" i="9"/>
  <c r="BN560" i="9"/>
  <c r="BO560" i="9"/>
  <c r="BP560" i="9"/>
  <c r="BQ560" i="9"/>
  <c r="BR560" i="9"/>
  <c r="BT560" i="9"/>
  <c r="BU560" i="9"/>
  <c r="BV560" i="9"/>
  <c r="BX560" i="9"/>
  <c r="BY560" i="9"/>
  <c r="BZ560" i="9"/>
  <c r="CA560" i="9"/>
  <c r="CB560" i="9"/>
  <c r="CC560" i="9"/>
  <c r="CD560" i="9"/>
  <c r="CE560" i="9"/>
  <c r="CF560" i="9"/>
  <c r="CG560" i="9"/>
  <c r="CH560" i="9"/>
  <c r="CI560" i="9"/>
  <c r="CJ560" i="9"/>
  <c r="A561" i="9"/>
  <c r="B561" i="9"/>
  <c r="C561" i="9"/>
  <c r="D561" i="9"/>
  <c r="E561" i="9"/>
  <c r="F561" i="9"/>
  <c r="G561" i="9"/>
  <c r="H561" i="9"/>
  <c r="I561" i="9"/>
  <c r="K561" i="9"/>
  <c r="O561" i="9"/>
  <c r="P561" i="9"/>
  <c r="Q561" i="9"/>
  <c r="R561" i="9"/>
  <c r="U561" i="9"/>
  <c r="V561" i="9"/>
  <c r="W561" i="9"/>
  <c r="X561" i="9"/>
  <c r="Y561" i="9"/>
  <c r="Z561" i="9"/>
  <c r="AA561" i="9"/>
  <c r="AB561" i="9"/>
  <c r="AC561" i="9"/>
  <c r="AD561" i="9"/>
  <c r="AE561" i="9"/>
  <c r="AF561" i="9"/>
  <c r="AG561" i="9"/>
  <c r="AH561" i="9"/>
  <c r="AI561" i="9"/>
  <c r="AJ561" i="9"/>
  <c r="AK561" i="9"/>
  <c r="AL561" i="9"/>
  <c r="AM561" i="9"/>
  <c r="AN561" i="9"/>
  <c r="AO561" i="9"/>
  <c r="AP561" i="9"/>
  <c r="AQ561" i="9"/>
  <c r="AR561" i="9"/>
  <c r="AS561" i="9"/>
  <c r="AT561" i="9"/>
  <c r="AU561" i="9"/>
  <c r="AV561" i="9"/>
  <c r="AW561" i="9"/>
  <c r="AX561" i="9"/>
  <c r="AY561" i="9"/>
  <c r="AZ561" i="9"/>
  <c r="BA561" i="9"/>
  <c r="BB561" i="9"/>
  <c r="BC561" i="9"/>
  <c r="BD561" i="9"/>
  <c r="BE561" i="9"/>
  <c r="BF561" i="9"/>
  <c r="BG561" i="9"/>
  <c r="BH561" i="9"/>
  <c r="BI561" i="9"/>
  <c r="BJ561" i="9"/>
  <c r="BK561" i="9"/>
  <c r="BL561" i="9"/>
  <c r="BM561" i="9"/>
  <c r="BN561" i="9"/>
  <c r="BO561" i="9"/>
  <c r="BP561" i="9"/>
  <c r="BQ561" i="9"/>
  <c r="BR561" i="9"/>
  <c r="BT561" i="9"/>
  <c r="BU561" i="9"/>
  <c r="BV561" i="9"/>
  <c r="BX561" i="9"/>
  <c r="BY561" i="9"/>
  <c r="BZ561" i="9"/>
  <c r="CA561" i="9"/>
  <c r="CB561" i="9"/>
  <c r="CC561" i="9"/>
  <c r="CD561" i="9"/>
  <c r="CE561" i="9"/>
  <c r="CF561" i="9"/>
  <c r="CG561" i="9"/>
  <c r="CH561" i="9"/>
  <c r="CI561" i="9"/>
  <c r="CJ561" i="9"/>
  <c r="A562" i="9"/>
  <c r="B562" i="9"/>
  <c r="C562" i="9"/>
  <c r="D562" i="9"/>
  <c r="E562" i="9"/>
  <c r="F562" i="9"/>
  <c r="G562" i="9"/>
  <c r="H562" i="9"/>
  <c r="I562" i="9"/>
  <c r="K562" i="9"/>
  <c r="O562" i="9"/>
  <c r="P562" i="9"/>
  <c r="Q562" i="9"/>
  <c r="R562" i="9"/>
  <c r="U562" i="9"/>
  <c r="V562" i="9"/>
  <c r="W562" i="9"/>
  <c r="X562" i="9"/>
  <c r="Y562" i="9"/>
  <c r="Z562" i="9"/>
  <c r="AA562" i="9"/>
  <c r="AB562" i="9"/>
  <c r="AC562" i="9"/>
  <c r="AD562" i="9"/>
  <c r="AE562" i="9"/>
  <c r="AF562" i="9"/>
  <c r="AG562" i="9"/>
  <c r="AH562" i="9"/>
  <c r="AI562" i="9"/>
  <c r="AJ562" i="9"/>
  <c r="AK562" i="9"/>
  <c r="AL562" i="9"/>
  <c r="AM562" i="9"/>
  <c r="AN562" i="9"/>
  <c r="AO562" i="9"/>
  <c r="AP562" i="9"/>
  <c r="AQ562" i="9"/>
  <c r="AR562" i="9"/>
  <c r="AS562" i="9"/>
  <c r="AT562" i="9"/>
  <c r="AU562" i="9"/>
  <c r="AV562" i="9"/>
  <c r="AW562" i="9"/>
  <c r="AX562" i="9"/>
  <c r="AY562" i="9"/>
  <c r="AZ562" i="9"/>
  <c r="BA562" i="9"/>
  <c r="BB562" i="9"/>
  <c r="BC562" i="9"/>
  <c r="BD562" i="9"/>
  <c r="BE562" i="9"/>
  <c r="BF562" i="9"/>
  <c r="BG562" i="9"/>
  <c r="BH562" i="9"/>
  <c r="BI562" i="9"/>
  <c r="BJ562" i="9"/>
  <c r="BK562" i="9"/>
  <c r="BL562" i="9"/>
  <c r="BM562" i="9"/>
  <c r="BN562" i="9"/>
  <c r="BO562" i="9"/>
  <c r="BP562" i="9"/>
  <c r="BQ562" i="9"/>
  <c r="BR562" i="9"/>
  <c r="BT562" i="9"/>
  <c r="BU562" i="9"/>
  <c r="BV562" i="9"/>
  <c r="BX562" i="9"/>
  <c r="BY562" i="9"/>
  <c r="BZ562" i="9"/>
  <c r="CA562" i="9"/>
  <c r="CB562" i="9"/>
  <c r="CC562" i="9"/>
  <c r="CD562" i="9"/>
  <c r="CE562" i="9"/>
  <c r="CF562" i="9"/>
  <c r="CG562" i="9"/>
  <c r="CH562" i="9"/>
  <c r="CI562" i="9"/>
  <c r="CJ562" i="9"/>
  <c r="A563" i="9"/>
  <c r="B563" i="9"/>
  <c r="C563" i="9"/>
  <c r="D563" i="9"/>
  <c r="E563" i="9"/>
  <c r="F563" i="9"/>
  <c r="G563" i="9"/>
  <c r="H563" i="9"/>
  <c r="I563" i="9"/>
  <c r="K563" i="9"/>
  <c r="O563" i="9"/>
  <c r="P563" i="9"/>
  <c r="Q563" i="9"/>
  <c r="R563" i="9"/>
  <c r="U563" i="9"/>
  <c r="V563" i="9"/>
  <c r="W563" i="9"/>
  <c r="X563" i="9"/>
  <c r="Y563" i="9"/>
  <c r="Z563" i="9"/>
  <c r="AA563" i="9"/>
  <c r="AB563" i="9"/>
  <c r="AC563" i="9"/>
  <c r="AD563" i="9"/>
  <c r="AE563" i="9"/>
  <c r="AF563" i="9"/>
  <c r="AG563" i="9"/>
  <c r="AH563" i="9"/>
  <c r="AI563" i="9"/>
  <c r="AJ563" i="9"/>
  <c r="AK563" i="9"/>
  <c r="AL563" i="9"/>
  <c r="AM563" i="9"/>
  <c r="AN563" i="9"/>
  <c r="AO563" i="9"/>
  <c r="AP563" i="9"/>
  <c r="AQ563" i="9"/>
  <c r="AR563" i="9"/>
  <c r="AS563" i="9"/>
  <c r="AT563" i="9"/>
  <c r="AU563" i="9"/>
  <c r="AV563" i="9"/>
  <c r="AW563" i="9"/>
  <c r="AX563" i="9"/>
  <c r="AY563" i="9"/>
  <c r="AZ563" i="9"/>
  <c r="BA563" i="9"/>
  <c r="BB563" i="9"/>
  <c r="BC563" i="9"/>
  <c r="BD563" i="9"/>
  <c r="BE563" i="9"/>
  <c r="BF563" i="9"/>
  <c r="BG563" i="9"/>
  <c r="BH563" i="9"/>
  <c r="BI563" i="9"/>
  <c r="BJ563" i="9"/>
  <c r="BK563" i="9"/>
  <c r="BL563" i="9"/>
  <c r="BM563" i="9"/>
  <c r="BN563" i="9"/>
  <c r="BO563" i="9"/>
  <c r="BP563" i="9"/>
  <c r="BQ563" i="9"/>
  <c r="BR563" i="9"/>
  <c r="BT563" i="9"/>
  <c r="BU563" i="9"/>
  <c r="BV563" i="9"/>
  <c r="BX563" i="9"/>
  <c r="BY563" i="9"/>
  <c r="BZ563" i="9"/>
  <c r="CA563" i="9"/>
  <c r="CB563" i="9"/>
  <c r="CC563" i="9"/>
  <c r="CD563" i="9"/>
  <c r="CE563" i="9"/>
  <c r="CF563" i="9"/>
  <c r="CG563" i="9"/>
  <c r="CH563" i="9"/>
  <c r="CI563" i="9"/>
  <c r="CJ563" i="9"/>
  <c r="A564" i="9"/>
  <c r="B564" i="9"/>
  <c r="C564" i="9"/>
  <c r="D564" i="9"/>
  <c r="E564" i="9"/>
  <c r="F564" i="9"/>
  <c r="G564" i="9"/>
  <c r="H564" i="9"/>
  <c r="I564" i="9"/>
  <c r="K564" i="9"/>
  <c r="O564" i="9"/>
  <c r="P564" i="9"/>
  <c r="Q564" i="9"/>
  <c r="R564" i="9"/>
  <c r="U564" i="9"/>
  <c r="V564" i="9"/>
  <c r="W564" i="9"/>
  <c r="X564" i="9"/>
  <c r="Y564" i="9"/>
  <c r="Z564" i="9"/>
  <c r="AA564" i="9"/>
  <c r="AB564" i="9"/>
  <c r="AC564" i="9"/>
  <c r="AD564" i="9"/>
  <c r="AE564" i="9"/>
  <c r="AF564" i="9"/>
  <c r="AG564" i="9"/>
  <c r="AH564" i="9"/>
  <c r="AI564" i="9"/>
  <c r="AJ564" i="9"/>
  <c r="AK564" i="9"/>
  <c r="AL564" i="9"/>
  <c r="AM564" i="9"/>
  <c r="AN564" i="9"/>
  <c r="AO564" i="9"/>
  <c r="AP564" i="9"/>
  <c r="AQ564" i="9"/>
  <c r="AR564" i="9"/>
  <c r="AS564" i="9"/>
  <c r="AT564" i="9"/>
  <c r="AU564" i="9"/>
  <c r="AV564" i="9"/>
  <c r="AW564" i="9"/>
  <c r="AX564" i="9"/>
  <c r="AY564" i="9"/>
  <c r="AZ564" i="9"/>
  <c r="BA564" i="9"/>
  <c r="BB564" i="9"/>
  <c r="BC564" i="9"/>
  <c r="BD564" i="9"/>
  <c r="BE564" i="9"/>
  <c r="BF564" i="9"/>
  <c r="BG564" i="9"/>
  <c r="BH564" i="9"/>
  <c r="BI564" i="9"/>
  <c r="BJ564" i="9"/>
  <c r="BK564" i="9"/>
  <c r="BL564" i="9"/>
  <c r="BM564" i="9"/>
  <c r="BN564" i="9"/>
  <c r="BO564" i="9"/>
  <c r="BP564" i="9"/>
  <c r="BQ564" i="9"/>
  <c r="BR564" i="9"/>
  <c r="BT564" i="9"/>
  <c r="BU564" i="9"/>
  <c r="BV564" i="9"/>
  <c r="BX564" i="9"/>
  <c r="BY564" i="9"/>
  <c r="BZ564" i="9"/>
  <c r="CA564" i="9"/>
  <c r="CB564" i="9"/>
  <c r="CC564" i="9"/>
  <c r="CD564" i="9"/>
  <c r="CE564" i="9"/>
  <c r="CF564" i="9"/>
  <c r="CG564" i="9"/>
  <c r="CH564" i="9"/>
  <c r="CI564" i="9"/>
  <c r="CJ564" i="9"/>
  <c r="A565" i="9"/>
  <c r="B565" i="9"/>
  <c r="C565" i="9"/>
  <c r="D565" i="9"/>
  <c r="E565" i="9"/>
  <c r="F565" i="9"/>
  <c r="G565" i="9"/>
  <c r="H565" i="9"/>
  <c r="I565" i="9"/>
  <c r="K565" i="9"/>
  <c r="O565" i="9"/>
  <c r="P565" i="9"/>
  <c r="Q565" i="9"/>
  <c r="R565" i="9"/>
  <c r="U565" i="9"/>
  <c r="V565" i="9"/>
  <c r="W565" i="9"/>
  <c r="X565" i="9"/>
  <c r="Y565" i="9"/>
  <c r="Z565" i="9"/>
  <c r="AA565" i="9"/>
  <c r="AB565" i="9"/>
  <c r="AC565" i="9"/>
  <c r="AD565" i="9"/>
  <c r="AE565" i="9"/>
  <c r="AF565" i="9"/>
  <c r="AG565" i="9"/>
  <c r="AH565" i="9"/>
  <c r="AI565" i="9"/>
  <c r="AJ565" i="9"/>
  <c r="AK565" i="9"/>
  <c r="AL565" i="9"/>
  <c r="AM565" i="9"/>
  <c r="AN565" i="9"/>
  <c r="AO565" i="9"/>
  <c r="AP565" i="9"/>
  <c r="AQ565" i="9"/>
  <c r="AR565" i="9"/>
  <c r="AS565" i="9"/>
  <c r="AT565" i="9"/>
  <c r="AU565" i="9"/>
  <c r="AV565" i="9"/>
  <c r="AW565" i="9"/>
  <c r="AX565" i="9"/>
  <c r="AY565" i="9"/>
  <c r="AZ565" i="9"/>
  <c r="BA565" i="9"/>
  <c r="BB565" i="9"/>
  <c r="BC565" i="9"/>
  <c r="BD565" i="9"/>
  <c r="BE565" i="9"/>
  <c r="BF565" i="9"/>
  <c r="BG565" i="9"/>
  <c r="BH565" i="9"/>
  <c r="BI565" i="9"/>
  <c r="BJ565" i="9"/>
  <c r="BK565" i="9"/>
  <c r="BL565" i="9"/>
  <c r="BM565" i="9"/>
  <c r="BN565" i="9"/>
  <c r="BO565" i="9"/>
  <c r="BP565" i="9"/>
  <c r="BQ565" i="9"/>
  <c r="BR565" i="9"/>
  <c r="BT565" i="9"/>
  <c r="BU565" i="9"/>
  <c r="BV565" i="9"/>
  <c r="BX565" i="9"/>
  <c r="BY565" i="9"/>
  <c r="BZ565" i="9"/>
  <c r="CA565" i="9"/>
  <c r="CB565" i="9"/>
  <c r="CC565" i="9"/>
  <c r="CD565" i="9"/>
  <c r="CE565" i="9"/>
  <c r="CF565" i="9"/>
  <c r="CG565" i="9"/>
  <c r="CH565" i="9"/>
  <c r="CI565" i="9"/>
  <c r="CJ565" i="9"/>
  <c r="A566" i="9"/>
  <c r="B566" i="9"/>
  <c r="C566" i="9"/>
  <c r="D566" i="9"/>
  <c r="E566" i="9"/>
  <c r="F566" i="9"/>
  <c r="G566" i="9"/>
  <c r="H566" i="9"/>
  <c r="I566" i="9"/>
  <c r="K566" i="9"/>
  <c r="O566" i="9"/>
  <c r="P566" i="9"/>
  <c r="Q566" i="9"/>
  <c r="R566" i="9"/>
  <c r="U566" i="9"/>
  <c r="V566" i="9"/>
  <c r="W566" i="9"/>
  <c r="X566" i="9"/>
  <c r="Y566" i="9"/>
  <c r="Z566" i="9"/>
  <c r="AA566" i="9"/>
  <c r="AB566" i="9"/>
  <c r="AC566" i="9"/>
  <c r="AD566" i="9"/>
  <c r="AE566" i="9"/>
  <c r="AF566" i="9"/>
  <c r="AG566" i="9"/>
  <c r="AH566" i="9"/>
  <c r="AI566" i="9"/>
  <c r="AJ566" i="9"/>
  <c r="AK566" i="9"/>
  <c r="AL566" i="9"/>
  <c r="AM566" i="9"/>
  <c r="AN566" i="9"/>
  <c r="AO566" i="9"/>
  <c r="AP566" i="9"/>
  <c r="AQ566" i="9"/>
  <c r="AR566" i="9"/>
  <c r="AS566" i="9"/>
  <c r="AT566" i="9"/>
  <c r="AU566" i="9"/>
  <c r="AV566" i="9"/>
  <c r="AW566" i="9"/>
  <c r="AX566" i="9"/>
  <c r="AY566" i="9"/>
  <c r="AZ566" i="9"/>
  <c r="BA566" i="9"/>
  <c r="BB566" i="9"/>
  <c r="BC566" i="9"/>
  <c r="BD566" i="9"/>
  <c r="BE566" i="9"/>
  <c r="BF566" i="9"/>
  <c r="BG566" i="9"/>
  <c r="BH566" i="9"/>
  <c r="BI566" i="9"/>
  <c r="BJ566" i="9"/>
  <c r="BK566" i="9"/>
  <c r="BL566" i="9"/>
  <c r="BM566" i="9"/>
  <c r="BN566" i="9"/>
  <c r="BO566" i="9"/>
  <c r="BP566" i="9"/>
  <c r="BQ566" i="9"/>
  <c r="BR566" i="9"/>
  <c r="BT566" i="9"/>
  <c r="BU566" i="9"/>
  <c r="BV566" i="9"/>
  <c r="BX566" i="9"/>
  <c r="BY566" i="9"/>
  <c r="BZ566" i="9"/>
  <c r="CA566" i="9"/>
  <c r="CB566" i="9"/>
  <c r="CC566" i="9"/>
  <c r="CD566" i="9"/>
  <c r="CE566" i="9"/>
  <c r="CF566" i="9"/>
  <c r="CG566" i="9"/>
  <c r="CH566" i="9"/>
  <c r="CI566" i="9"/>
  <c r="CJ566" i="9"/>
  <c r="A567" i="9"/>
  <c r="B567" i="9"/>
  <c r="C567" i="9"/>
  <c r="D567" i="9"/>
  <c r="E567" i="9"/>
  <c r="F567" i="9"/>
  <c r="G567" i="9"/>
  <c r="H567" i="9"/>
  <c r="I567" i="9"/>
  <c r="K567" i="9"/>
  <c r="O567" i="9"/>
  <c r="P567" i="9"/>
  <c r="Q567" i="9"/>
  <c r="R567" i="9"/>
  <c r="U567" i="9"/>
  <c r="V567" i="9"/>
  <c r="W567" i="9"/>
  <c r="X567" i="9"/>
  <c r="Y567" i="9"/>
  <c r="Z567" i="9"/>
  <c r="AA567" i="9"/>
  <c r="AB567" i="9"/>
  <c r="AC567" i="9"/>
  <c r="AD567" i="9"/>
  <c r="AE567" i="9"/>
  <c r="AF567" i="9"/>
  <c r="AG567" i="9"/>
  <c r="AH567" i="9"/>
  <c r="AI567" i="9"/>
  <c r="AJ567" i="9"/>
  <c r="AK567" i="9"/>
  <c r="AL567" i="9"/>
  <c r="AM567" i="9"/>
  <c r="AN567" i="9"/>
  <c r="AO567" i="9"/>
  <c r="AP567" i="9"/>
  <c r="AQ567" i="9"/>
  <c r="AR567" i="9"/>
  <c r="AS567" i="9"/>
  <c r="AT567" i="9"/>
  <c r="AU567" i="9"/>
  <c r="AV567" i="9"/>
  <c r="AW567" i="9"/>
  <c r="AX567" i="9"/>
  <c r="AY567" i="9"/>
  <c r="AZ567" i="9"/>
  <c r="BA567" i="9"/>
  <c r="BB567" i="9"/>
  <c r="BC567" i="9"/>
  <c r="BD567" i="9"/>
  <c r="BE567" i="9"/>
  <c r="BF567" i="9"/>
  <c r="BG567" i="9"/>
  <c r="BH567" i="9"/>
  <c r="BI567" i="9"/>
  <c r="BJ567" i="9"/>
  <c r="BK567" i="9"/>
  <c r="BL567" i="9"/>
  <c r="BM567" i="9"/>
  <c r="BN567" i="9"/>
  <c r="BO567" i="9"/>
  <c r="BP567" i="9"/>
  <c r="BQ567" i="9"/>
  <c r="BR567" i="9"/>
  <c r="BT567" i="9"/>
  <c r="BU567" i="9"/>
  <c r="BV567" i="9"/>
  <c r="BX567" i="9"/>
  <c r="BY567" i="9"/>
  <c r="BZ567" i="9"/>
  <c r="CA567" i="9"/>
  <c r="CB567" i="9"/>
  <c r="CC567" i="9"/>
  <c r="CD567" i="9"/>
  <c r="CE567" i="9"/>
  <c r="CF567" i="9"/>
  <c r="CG567" i="9"/>
  <c r="CH567" i="9"/>
  <c r="CI567" i="9"/>
  <c r="CJ567" i="9"/>
  <c r="A568" i="9"/>
  <c r="B568" i="9"/>
  <c r="C568" i="9"/>
  <c r="D568" i="9"/>
  <c r="E568" i="9"/>
  <c r="F568" i="9"/>
  <c r="G568" i="9"/>
  <c r="H568" i="9"/>
  <c r="I568" i="9"/>
  <c r="K568" i="9"/>
  <c r="O568" i="9"/>
  <c r="P568" i="9"/>
  <c r="Q568" i="9"/>
  <c r="R568" i="9"/>
  <c r="U568" i="9"/>
  <c r="V568" i="9"/>
  <c r="W568" i="9"/>
  <c r="X568" i="9"/>
  <c r="Y568" i="9"/>
  <c r="Z568" i="9"/>
  <c r="AA568" i="9"/>
  <c r="AB568" i="9"/>
  <c r="AC568" i="9"/>
  <c r="AD568" i="9"/>
  <c r="AE568" i="9"/>
  <c r="AF568" i="9"/>
  <c r="AG568" i="9"/>
  <c r="AH568" i="9"/>
  <c r="AI568" i="9"/>
  <c r="AJ568" i="9"/>
  <c r="AK568" i="9"/>
  <c r="AL568" i="9"/>
  <c r="AM568" i="9"/>
  <c r="AN568" i="9"/>
  <c r="AO568" i="9"/>
  <c r="AP568" i="9"/>
  <c r="AQ568" i="9"/>
  <c r="AR568" i="9"/>
  <c r="AS568" i="9"/>
  <c r="AT568" i="9"/>
  <c r="AU568" i="9"/>
  <c r="AV568" i="9"/>
  <c r="AW568" i="9"/>
  <c r="AX568" i="9"/>
  <c r="AY568" i="9"/>
  <c r="AZ568" i="9"/>
  <c r="BA568" i="9"/>
  <c r="BB568" i="9"/>
  <c r="BC568" i="9"/>
  <c r="BD568" i="9"/>
  <c r="BE568" i="9"/>
  <c r="BF568" i="9"/>
  <c r="BG568" i="9"/>
  <c r="BH568" i="9"/>
  <c r="BI568" i="9"/>
  <c r="BJ568" i="9"/>
  <c r="BK568" i="9"/>
  <c r="BL568" i="9"/>
  <c r="BM568" i="9"/>
  <c r="BN568" i="9"/>
  <c r="BO568" i="9"/>
  <c r="BP568" i="9"/>
  <c r="BQ568" i="9"/>
  <c r="BR568" i="9"/>
  <c r="BT568" i="9"/>
  <c r="BU568" i="9"/>
  <c r="BV568" i="9"/>
  <c r="BX568" i="9"/>
  <c r="BY568" i="9"/>
  <c r="BZ568" i="9"/>
  <c r="CA568" i="9"/>
  <c r="CB568" i="9"/>
  <c r="CC568" i="9"/>
  <c r="CD568" i="9"/>
  <c r="CE568" i="9"/>
  <c r="CF568" i="9"/>
  <c r="CG568" i="9"/>
  <c r="CH568" i="9"/>
  <c r="CI568" i="9"/>
  <c r="CJ568" i="9"/>
  <c r="A569" i="9"/>
  <c r="B569" i="9"/>
  <c r="C569" i="9"/>
  <c r="D569" i="9"/>
  <c r="E569" i="9"/>
  <c r="F569" i="9"/>
  <c r="G569" i="9"/>
  <c r="H569" i="9"/>
  <c r="I569" i="9"/>
  <c r="K569" i="9"/>
  <c r="O569" i="9"/>
  <c r="P569" i="9"/>
  <c r="Q569" i="9"/>
  <c r="R569" i="9"/>
  <c r="U569" i="9"/>
  <c r="V569" i="9"/>
  <c r="W569" i="9"/>
  <c r="X569" i="9"/>
  <c r="Y569" i="9"/>
  <c r="Z569" i="9"/>
  <c r="AA569" i="9"/>
  <c r="AB569" i="9"/>
  <c r="AC569" i="9"/>
  <c r="AD569" i="9"/>
  <c r="AE569" i="9"/>
  <c r="AF569" i="9"/>
  <c r="AG569" i="9"/>
  <c r="AH569" i="9"/>
  <c r="AI569" i="9"/>
  <c r="AJ569" i="9"/>
  <c r="AK569" i="9"/>
  <c r="AL569" i="9"/>
  <c r="AM569" i="9"/>
  <c r="AN569" i="9"/>
  <c r="AO569" i="9"/>
  <c r="AP569" i="9"/>
  <c r="AQ569" i="9"/>
  <c r="AR569" i="9"/>
  <c r="AS569" i="9"/>
  <c r="AT569" i="9"/>
  <c r="AU569" i="9"/>
  <c r="AV569" i="9"/>
  <c r="AW569" i="9"/>
  <c r="AX569" i="9"/>
  <c r="AY569" i="9"/>
  <c r="AZ569" i="9"/>
  <c r="BA569" i="9"/>
  <c r="BB569" i="9"/>
  <c r="BC569" i="9"/>
  <c r="BD569" i="9"/>
  <c r="BE569" i="9"/>
  <c r="BF569" i="9"/>
  <c r="BG569" i="9"/>
  <c r="BH569" i="9"/>
  <c r="BI569" i="9"/>
  <c r="BJ569" i="9"/>
  <c r="BK569" i="9"/>
  <c r="BL569" i="9"/>
  <c r="BM569" i="9"/>
  <c r="BN569" i="9"/>
  <c r="BO569" i="9"/>
  <c r="BP569" i="9"/>
  <c r="BQ569" i="9"/>
  <c r="BR569" i="9"/>
  <c r="BT569" i="9"/>
  <c r="BU569" i="9"/>
  <c r="BV569" i="9"/>
  <c r="BX569" i="9"/>
  <c r="BY569" i="9"/>
  <c r="BZ569" i="9"/>
  <c r="CA569" i="9"/>
  <c r="CB569" i="9"/>
  <c r="CC569" i="9"/>
  <c r="CD569" i="9"/>
  <c r="CE569" i="9"/>
  <c r="CF569" i="9"/>
  <c r="CG569" i="9"/>
  <c r="CH569" i="9"/>
  <c r="CI569" i="9"/>
  <c r="CJ569" i="9"/>
  <c r="A570" i="9"/>
  <c r="B570" i="9"/>
  <c r="C570" i="9"/>
  <c r="D570" i="9"/>
  <c r="E570" i="9"/>
  <c r="F570" i="9"/>
  <c r="G570" i="9"/>
  <c r="H570" i="9"/>
  <c r="I570" i="9"/>
  <c r="K570" i="9"/>
  <c r="O570" i="9"/>
  <c r="P570" i="9"/>
  <c r="Q570" i="9"/>
  <c r="R570" i="9"/>
  <c r="U570" i="9"/>
  <c r="V570" i="9"/>
  <c r="W570" i="9"/>
  <c r="X570" i="9"/>
  <c r="Y570" i="9"/>
  <c r="Z570" i="9"/>
  <c r="AA570" i="9"/>
  <c r="AB570" i="9"/>
  <c r="AC570" i="9"/>
  <c r="AD570" i="9"/>
  <c r="AE570" i="9"/>
  <c r="AF570" i="9"/>
  <c r="AG570" i="9"/>
  <c r="AH570" i="9"/>
  <c r="AI570" i="9"/>
  <c r="AJ570" i="9"/>
  <c r="AK570" i="9"/>
  <c r="AL570" i="9"/>
  <c r="AM570" i="9"/>
  <c r="AN570" i="9"/>
  <c r="AO570" i="9"/>
  <c r="AP570" i="9"/>
  <c r="AQ570" i="9"/>
  <c r="AR570" i="9"/>
  <c r="AS570" i="9"/>
  <c r="AT570" i="9"/>
  <c r="AU570" i="9"/>
  <c r="AV570" i="9"/>
  <c r="AW570" i="9"/>
  <c r="AX570" i="9"/>
  <c r="AY570" i="9"/>
  <c r="AZ570" i="9"/>
  <c r="BA570" i="9"/>
  <c r="BB570" i="9"/>
  <c r="BC570" i="9"/>
  <c r="BD570" i="9"/>
  <c r="BE570" i="9"/>
  <c r="BF570" i="9"/>
  <c r="BG570" i="9"/>
  <c r="BH570" i="9"/>
  <c r="BI570" i="9"/>
  <c r="BJ570" i="9"/>
  <c r="BK570" i="9"/>
  <c r="BL570" i="9"/>
  <c r="BM570" i="9"/>
  <c r="BN570" i="9"/>
  <c r="BO570" i="9"/>
  <c r="BP570" i="9"/>
  <c r="BQ570" i="9"/>
  <c r="BR570" i="9"/>
  <c r="BT570" i="9"/>
  <c r="BU570" i="9"/>
  <c r="BV570" i="9"/>
  <c r="BX570" i="9"/>
  <c r="BY570" i="9"/>
  <c r="BZ570" i="9"/>
  <c r="CA570" i="9"/>
  <c r="CB570" i="9"/>
  <c r="CC570" i="9"/>
  <c r="CD570" i="9"/>
  <c r="CE570" i="9"/>
  <c r="CF570" i="9"/>
  <c r="CG570" i="9"/>
  <c r="CH570" i="9"/>
  <c r="CI570" i="9"/>
  <c r="CJ570" i="9"/>
  <c r="A571" i="9"/>
  <c r="B571" i="9"/>
  <c r="C571" i="9"/>
  <c r="D571" i="9"/>
  <c r="E571" i="9"/>
  <c r="F571" i="9"/>
  <c r="G571" i="9"/>
  <c r="H571" i="9"/>
  <c r="I571" i="9"/>
  <c r="K571" i="9"/>
  <c r="O571" i="9"/>
  <c r="P571" i="9"/>
  <c r="Q571" i="9"/>
  <c r="R571" i="9"/>
  <c r="U571" i="9"/>
  <c r="V571" i="9"/>
  <c r="W571" i="9"/>
  <c r="X571" i="9"/>
  <c r="Y571" i="9"/>
  <c r="Z571" i="9"/>
  <c r="AA571" i="9"/>
  <c r="AB571" i="9"/>
  <c r="AC571" i="9"/>
  <c r="AD571" i="9"/>
  <c r="AE571" i="9"/>
  <c r="AF571" i="9"/>
  <c r="AG571" i="9"/>
  <c r="AH571" i="9"/>
  <c r="AI571" i="9"/>
  <c r="AJ571" i="9"/>
  <c r="AK571" i="9"/>
  <c r="AL571" i="9"/>
  <c r="AM571" i="9"/>
  <c r="AN571" i="9"/>
  <c r="AO571" i="9"/>
  <c r="AP571" i="9"/>
  <c r="AQ571" i="9"/>
  <c r="AR571" i="9"/>
  <c r="AS571" i="9"/>
  <c r="AT571" i="9"/>
  <c r="AU571" i="9"/>
  <c r="AV571" i="9"/>
  <c r="AW571" i="9"/>
  <c r="AX571" i="9"/>
  <c r="AY571" i="9"/>
  <c r="AZ571" i="9"/>
  <c r="BA571" i="9"/>
  <c r="BB571" i="9"/>
  <c r="BC571" i="9"/>
  <c r="BD571" i="9"/>
  <c r="BE571" i="9"/>
  <c r="BF571" i="9"/>
  <c r="BG571" i="9"/>
  <c r="BH571" i="9"/>
  <c r="BI571" i="9"/>
  <c r="BJ571" i="9"/>
  <c r="BK571" i="9"/>
  <c r="BL571" i="9"/>
  <c r="BM571" i="9"/>
  <c r="BN571" i="9"/>
  <c r="BO571" i="9"/>
  <c r="BP571" i="9"/>
  <c r="BQ571" i="9"/>
  <c r="BR571" i="9"/>
  <c r="BT571" i="9"/>
  <c r="BU571" i="9"/>
  <c r="BV571" i="9"/>
  <c r="BX571" i="9"/>
  <c r="BY571" i="9"/>
  <c r="BZ571" i="9"/>
  <c r="CA571" i="9"/>
  <c r="CB571" i="9"/>
  <c r="CC571" i="9"/>
  <c r="CD571" i="9"/>
  <c r="CE571" i="9"/>
  <c r="CF571" i="9"/>
  <c r="CG571" i="9"/>
  <c r="CH571" i="9"/>
  <c r="CI571" i="9"/>
  <c r="CJ571" i="9"/>
  <c r="A572" i="9"/>
  <c r="B572" i="9"/>
  <c r="C572" i="9"/>
  <c r="D572" i="9"/>
  <c r="E572" i="9"/>
  <c r="F572" i="9"/>
  <c r="G572" i="9"/>
  <c r="H572" i="9"/>
  <c r="I572" i="9"/>
  <c r="K572" i="9"/>
  <c r="O572" i="9"/>
  <c r="P572" i="9"/>
  <c r="Q572" i="9"/>
  <c r="R572" i="9"/>
  <c r="U572" i="9"/>
  <c r="V572" i="9"/>
  <c r="W572" i="9"/>
  <c r="X572" i="9"/>
  <c r="Y572" i="9"/>
  <c r="Z572" i="9"/>
  <c r="AA572" i="9"/>
  <c r="AB572" i="9"/>
  <c r="AC572" i="9"/>
  <c r="AD572" i="9"/>
  <c r="AE572" i="9"/>
  <c r="AF572" i="9"/>
  <c r="AG572" i="9"/>
  <c r="AH572" i="9"/>
  <c r="AI572" i="9"/>
  <c r="AJ572" i="9"/>
  <c r="AK572" i="9"/>
  <c r="AL572" i="9"/>
  <c r="AM572" i="9"/>
  <c r="AN572" i="9"/>
  <c r="AO572" i="9"/>
  <c r="AP572" i="9"/>
  <c r="AQ572" i="9"/>
  <c r="AR572" i="9"/>
  <c r="AS572" i="9"/>
  <c r="AT572" i="9"/>
  <c r="AU572" i="9"/>
  <c r="AV572" i="9"/>
  <c r="AW572" i="9"/>
  <c r="AX572" i="9"/>
  <c r="AY572" i="9"/>
  <c r="AZ572" i="9"/>
  <c r="BA572" i="9"/>
  <c r="BB572" i="9"/>
  <c r="BC572" i="9"/>
  <c r="BD572" i="9"/>
  <c r="BE572" i="9"/>
  <c r="BF572" i="9"/>
  <c r="BG572" i="9"/>
  <c r="BH572" i="9"/>
  <c r="BI572" i="9"/>
  <c r="BJ572" i="9"/>
  <c r="BK572" i="9"/>
  <c r="BL572" i="9"/>
  <c r="BM572" i="9"/>
  <c r="BN572" i="9"/>
  <c r="BO572" i="9"/>
  <c r="BP572" i="9"/>
  <c r="BQ572" i="9"/>
  <c r="BR572" i="9"/>
  <c r="BT572" i="9"/>
  <c r="BU572" i="9"/>
  <c r="BV572" i="9"/>
  <c r="BX572" i="9"/>
  <c r="BY572" i="9"/>
  <c r="BZ572" i="9"/>
  <c r="CA572" i="9"/>
  <c r="CB572" i="9"/>
  <c r="CC572" i="9"/>
  <c r="CD572" i="9"/>
  <c r="CE572" i="9"/>
  <c r="CF572" i="9"/>
  <c r="CG572" i="9"/>
  <c r="CH572" i="9"/>
  <c r="CI572" i="9"/>
  <c r="CJ572" i="9"/>
  <c r="A573" i="9"/>
  <c r="B573" i="9"/>
  <c r="C573" i="9"/>
  <c r="D573" i="9"/>
  <c r="E573" i="9"/>
  <c r="F573" i="9"/>
  <c r="G573" i="9"/>
  <c r="H573" i="9"/>
  <c r="I573" i="9"/>
  <c r="K573" i="9"/>
  <c r="O573" i="9"/>
  <c r="P573" i="9"/>
  <c r="Q573" i="9"/>
  <c r="R573" i="9"/>
  <c r="U573" i="9"/>
  <c r="V573" i="9"/>
  <c r="W573" i="9"/>
  <c r="X573" i="9"/>
  <c r="Y573" i="9"/>
  <c r="Z573" i="9"/>
  <c r="AA573" i="9"/>
  <c r="AB573" i="9"/>
  <c r="AC573" i="9"/>
  <c r="AD573" i="9"/>
  <c r="AE573" i="9"/>
  <c r="AF573" i="9"/>
  <c r="AG573" i="9"/>
  <c r="AH573" i="9"/>
  <c r="AI573" i="9"/>
  <c r="AJ573" i="9"/>
  <c r="AK573" i="9"/>
  <c r="AL573" i="9"/>
  <c r="AM573" i="9"/>
  <c r="AN573" i="9"/>
  <c r="AO573" i="9"/>
  <c r="AP573" i="9"/>
  <c r="AQ573" i="9"/>
  <c r="AR573" i="9"/>
  <c r="AS573" i="9"/>
  <c r="AT573" i="9"/>
  <c r="AU573" i="9"/>
  <c r="AV573" i="9"/>
  <c r="AW573" i="9"/>
  <c r="AX573" i="9"/>
  <c r="AY573" i="9"/>
  <c r="AZ573" i="9"/>
  <c r="BA573" i="9"/>
  <c r="BB573" i="9"/>
  <c r="BC573" i="9"/>
  <c r="BD573" i="9"/>
  <c r="BE573" i="9"/>
  <c r="BF573" i="9"/>
  <c r="BG573" i="9"/>
  <c r="BH573" i="9"/>
  <c r="BI573" i="9"/>
  <c r="BJ573" i="9"/>
  <c r="BK573" i="9"/>
  <c r="BL573" i="9"/>
  <c r="BM573" i="9"/>
  <c r="BN573" i="9"/>
  <c r="BO573" i="9"/>
  <c r="BP573" i="9"/>
  <c r="BQ573" i="9"/>
  <c r="BR573" i="9"/>
  <c r="BT573" i="9"/>
  <c r="BU573" i="9"/>
  <c r="BV573" i="9"/>
  <c r="BX573" i="9"/>
  <c r="BY573" i="9"/>
  <c r="BZ573" i="9"/>
  <c r="CA573" i="9"/>
  <c r="CB573" i="9"/>
  <c r="CC573" i="9"/>
  <c r="CD573" i="9"/>
  <c r="CE573" i="9"/>
  <c r="CF573" i="9"/>
  <c r="CG573" i="9"/>
  <c r="CH573" i="9"/>
  <c r="CI573" i="9"/>
  <c r="CJ573" i="9"/>
  <c r="A574" i="9"/>
  <c r="B574" i="9"/>
  <c r="C574" i="9"/>
  <c r="D574" i="9"/>
  <c r="E574" i="9"/>
  <c r="F574" i="9"/>
  <c r="G574" i="9"/>
  <c r="H574" i="9"/>
  <c r="I574" i="9"/>
  <c r="K574" i="9"/>
  <c r="O574" i="9"/>
  <c r="P574" i="9"/>
  <c r="Q574" i="9"/>
  <c r="R574" i="9"/>
  <c r="U574" i="9"/>
  <c r="V574" i="9"/>
  <c r="W574" i="9"/>
  <c r="X574" i="9"/>
  <c r="Y574" i="9"/>
  <c r="Z574" i="9"/>
  <c r="AA574" i="9"/>
  <c r="AB574" i="9"/>
  <c r="AC574" i="9"/>
  <c r="AD574" i="9"/>
  <c r="AE574" i="9"/>
  <c r="AF574" i="9"/>
  <c r="AG574" i="9"/>
  <c r="AH574" i="9"/>
  <c r="AI574" i="9"/>
  <c r="AJ574" i="9"/>
  <c r="AK574" i="9"/>
  <c r="AL574" i="9"/>
  <c r="AM574" i="9"/>
  <c r="AN574" i="9"/>
  <c r="AO574" i="9"/>
  <c r="AP574" i="9"/>
  <c r="AQ574" i="9"/>
  <c r="AR574" i="9"/>
  <c r="AS574" i="9"/>
  <c r="AT574" i="9"/>
  <c r="AU574" i="9"/>
  <c r="AV574" i="9"/>
  <c r="AW574" i="9"/>
  <c r="AX574" i="9"/>
  <c r="AY574" i="9"/>
  <c r="AZ574" i="9"/>
  <c r="BA574" i="9"/>
  <c r="BB574" i="9"/>
  <c r="BC574" i="9"/>
  <c r="BD574" i="9"/>
  <c r="BE574" i="9"/>
  <c r="BF574" i="9"/>
  <c r="BG574" i="9"/>
  <c r="BH574" i="9"/>
  <c r="BI574" i="9"/>
  <c r="BJ574" i="9"/>
  <c r="BK574" i="9"/>
  <c r="BL574" i="9"/>
  <c r="BM574" i="9"/>
  <c r="BN574" i="9"/>
  <c r="BO574" i="9"/>
  <c r="BP574" i="9"/>
  <c r="BQ574" i="9"/>
  <c r="BR574" i="9"/>
  <c r="BT574" i="9"/>
  <c r="BU574" i="9"/>
  <c r="BV574" i="9"/>
  <c r="BX574" i="9"/>
  <c r="BY574" i="9"/>
  <c r="BZ574" i="9"/>
  <c r="CA574" i="9"/>
  <c r="CB574" i="9"/>
  <c r="CC574" i="9"/>
  <c r="CD574" i="9"/>
  <c r="CE574" i="9"/>
  <c r="CF574" i="9"/>
  <c r="CG574" i="9"/>
  <c r="CH574" i="9"/>
  <c r="CI574" i="9"/>
  <c r="CJ574" i="9"/>
  <c r="A575" i="9"/>
  <c r="B575" i="9"/>
  <c r="C575" i="9"/>
  <c r="D575" i="9"/>
  <c r="E575" i="9"/>
  <c r="F575" i="9"/>
  <c r="G575" i="9"/>
  <c r="H575" i="9"/>
  <c r="I575" i="9"/>
  <c r="K575" i="9"/>
  <c r="O575" i="9"/>
  <c r="P575" i="9"/>
  <c r="Q575" i="9"/>
  <c r="R575" i="9"/>
  <c r="U575" i="9"/>
  <c r="V575" i="9"/>
  <c r="W575" i="9"/>
  <c r="X575" i="9"/>
  <c r="Y575" i="9"/>
  <c r="Z575" i="9"/>
  <c r="AA575" i="9"/>
  <c r="AB575" i="9"/>
  <c r="AC575" i="9"/>
  <c r="AD575" i="9"/>
  <c r="AE575" i="9"/>
  <c r="AF575" i="9"/>
  <c r="AG575" i="9"/>
  <c r="AH575" i="9"/>
  <c r="AI575" i="9"/>
  <c r="AJ575" i="9"/>
  <c r="AK575" i="9"/>
  <c r="AL575" i="9"/>
  <c r="AM575" i="9"/>
  <c r="AN575" i="9"/>
  <c r="AO575" i="9"/>
  <c r="AP575" i="9"/>
  <c r="AQ575" i="9"/>
  <c r="AR575" i="9"/>
  <c r="AS575" i="9"/>
  <c r="AT575" i="9"/>
  <c r="AU575" i="9"/>
  <c r="AV575" i="9"/>
  <c r="AW575" i="9"/>
  <c r="AX575" i="9"/>
  <c r="AY575" i="9"/>
  <c r="AZ575" i="9"/>
  <c r="BA575" i="9"/>
  <c r="BB575" i="9"/>
  <c r="BC575" i="9"/>
  <c r="BD575" i="9"/>
  <c r="BE575" i="9"/>
  <c r="BF575" i="9"/>
  <c r="BG575" i="9"/>
  <c r="BH575" i="9"/>
  <c r="BI575" i="9"/>
  <c r="BJ575" i="9"/>
  <c r="BK575" i="9"/>
  <c r="BL575" i="9"/>
  <c r="BM575" i="9"/>
  <c r="BN575" i="9"/>
  <c r="BO575" i="9"/>
  <c r="BP575" i="9"/>
  <c r="BQ575" i="9"/>
  <c r="BR575" i="9"/>
  <c r="BT575" i="9"/>
  <c r="BU575" i="9"/>
  <c r="BV575" i="9"/>
  <c r="BX575" i="9"/>
  <c r="BY575" i="9"/>
  <c r="BZ575" i="9"/>
  <c r="CA575" i="9"/>
  <c r="CB575" i="9"/>
  <c r="CC575" i="9"/>
  <c r="CD575" i="9"/>
  <c r="CE575" i="9"/>
  <c r="CF575" i="9"/>
  <c r="CG575" i="9"/>
  <c r="CH575" i="9"/>
  <c r="CI575" i="9"/>
  <c r="CJ575" i="9"/>
  <c r="A576" i="9"/>
  <c r="B576" i="9"/>
  <c r="C576" i="9"/>
  <c r="D576" i="9"/>
  <c r="E576" i="9"/>
  <c r="F576" i="9"/>
  <c r="G576" i="9"/>
  <c r="H576" i="9"/>
  <c r="I576" i="9"/>
  <c r="K576" i="9"/>
  <c r="O576" i="9"/>
  <c r="P576" i="9"/>
  <c r="Q576" i="9"/>
  <c r="R576" i="9"/>
  <c r="U576" i="9"/>
  <c r="V576" i="9"/>
  <c r="W576" i="9"/>
  <c r="X576" i="9"/>
  <c r="Y576" i="9"/>
  <c r="Z576" i="9"/>
  <c r="AA576" i="9"/>
  <c r="AB576" i="9"/>
  <c r="AC576" i="9"/>
  <c r="AD576" i="9"/>
  <c r="AE576" i="9"/>
  <c r="AF576" i="9"/>
  <c r="AG576" i="9"/>
  <c r="AH576" i="9"/>
  <c r="AI576" i="9"/>
  <c r="AJ576" i="9"/>
  <c r="AK576" i="9"/>
  <c r="AL576" i="9"/>
  <c r="AM576" i="9"/>
  <c r="AN576" i="9"/>
  <c r="AO576" i="9"/>
  <c r="AP576" i="9"/>
  <c r="AQ576" i="9"/>
  <c r="AR576" i="9"/>
  <c r="AS576" i="9"/>
  <c r="AT576" i="9"/>
  <c r="AU576" i="9"/>
  <c r="AV576" i="9"/>
  <c r="AW576" i="9"/>
  <c r="AX576" i="9"/>
  <c r="AY576" i="9"/>
  <c r="AZ576" i="9"/>
  <c r="BA576" i="9"/>
  <c r="BB576" i="9"/>
  <c r="BC576" i="9"/>
  <c r="BD576" i="9"/>
  <c r="BE576" i="9"/>
  <c r="BF576" i="9"/>
  <c r="BG576" i="9"/>
  <c r="BH576" i="9"/>
  <c r="BI576" i="9"/>
  <c r="BJ576" i="9"/>
  <c r="BK576" i="9"/>
  <c r="BL576" i="9"/>
  <c r="BM576" i="9"/>
  <c r="BN576" i="9"/>
  <c r="BO576" i="9"/>
  <c r="BP576" i="9"/>
  <c r="BQ576" i="9"/>
  <c r="BR576" i="9"/>
  <c r="BT576" i="9"/>
  <c r="BU576" i="9"/>
  <c r="BV576" i="9"/>
  <c r="BX576" i="9"/>
  <c r="BY576" i="9"/>
  <c r="BZ576" i="9"/>
  <c r="CA576" i="9"/>
  <c r="CB576" i="9"/>
  <c r="CC576" i="9"/>
  <c r="CD576" i="9"/>
  <c r="CE576" i="9"/>
  <c r="CF576" i="9"/>
  <c r="CG576" i="9"/>
  <c r="CH576" i="9"/>
  <c r="CI576" i="9"/>
  <c r="CJ576" i="9"/>
  <c r="A577" i="9"/>
  <c r="B577" i="9"/>
  <c r="C577" i="9"/>
  <c r="D577" i="9"/>
  <c r="E577" i="9"/>
  <c r="F577" i="9"/>
  <c r="G577" i="9"/>
  <c r="H577" i="9"/>
  <c r="I577" i="9"/>
  <c r="K577" i="9"/>
  <c r="O577" i="9"/>
  <c r="P577" i="9"/>
  <c r="Q577" i="9"/>
  <c r="R577" i="9"/>
  <c r="U577" i="9"/>
  <c r="V577" i="9"/>
  <c r="W577" i="9"/>
  <c r="X577" i="9"/>
  <c r="Y577" i="9"/>
  <c r="Z577" i="9"/>
  <c r="AA577" i="9"/>
  <c r="AB577" i="9"/>
  <c r="AC577" i="9"/>
  <c r="AD577" i="9"/>
  <c r="AE577" i="9"/>
  <c r="AF577" i="9"/>
  <c r="AG577" i="9"/>
  <c r="AH577" i="9"/>
  <c r="AI577" i="9"/>
  <c r="AJ577" i="9"/>
  <c r="AK577" i="9"/>
  <c r="AL577" i="9"/>
  <c r="AM577" i="9"/>
  <c r="AN577" i="9"/>
  <c r="AO577" i="9"/>
  <c r="AP577" i="9"/>
  <c r="AQ577" i="9"/>
  <c r="AR577" i="9"/>
  <c r="AS577" i="9"/>
  <c r="AT577" i="9"/>
  <c r="AU577" i="9"/>
  <c r="AV577" i="9"/>
  <c r="AW577" i="9"/>
  <c r="AX577" i="9"/>
  <c r="AY577" i="9"/>
  <c r="AZ577" i="9"/>
  <c r="BA577" i="9"/>
  <c r="BB577" i="9"/>
  <c r="BC577" i="9"/>
  <c r="BD577" i="9"/>
  <c r="BE577" i="9"/>
  <c r="BF577" i="9"/>
  <c r="BG577" i="9"/>
  <c r="BH577" i="9"/>
  <c r="BI577" i="9"/>
  <c r="BJ577" i="9"/>
  <c r="BK577" i="9"/>
  <c r="BL577" i="9"/>
  <c r="BM577" i="9"/>
  <c r="BN577" i="9"/>
  <c r="BO577" i="9"/>
  <c r="BP577" i="9"/>
  <c r="BQ577" i="9"/>
  <c r="BR577" i="9"/>
  <c r="BT577" i="9"/>
  <c r="BU577" i="9"/>
  <c r="BV577" i="9"/>
  <c r="BX577" i="9"/>
  <c r="BY577" i="9"/>
  <c r="BZ577" i="9"/>
  <c r="CA577" i="9"/>
  <c r="CB577" i="9"/>
  <c r="CC577" i="9"/>
  <c r="CD577" i="9"/>
  <c r="CE577" i="9"/>
  <c r="CF577" i="9"/>
  <c r="CG577" i="9"/>
  <c r="CH577" i="9"/>
  <c r="CI577" i="9"/>
  <c r="CJ577" i="9"/>
  <c r="A578" i="9"/>
  <c r="B578" i="9"/>
  <c r="C578" i="9"/>
  <c r="D578" i="9"/>
  <c r="E578" i="9"/>
  <c r="F578" i="9"/>
  <c r="G578" i="9"/>
  <c r="H578" i="9"/>
  <c r="I578" i="9"/>
  <c r="K578" i="9"/>
  <c r="O578" i="9"/>
  <c r="P578" i="9"/>
  <c r="Q578" i="9"/>
  <c r="R578" i="9"/>
  <c r="U578" i="9"/>
  <c r="V578" i="9"/>
  <c r="W578" i="9"/>
  <c r="X578" i="9"/>
  <c r="Y578" i="9"/>
  <c r="Z578" i="9"/>
  <c r="AA578" i="9"/>
  <c r="AB578" i="9"/>
  <c r="AC578" i="9"/>
  <c r="AD578" i="9"/>
  <c r="AE578" i="9"/>
  <c r="AF578" i="9"/>
  <c r="AG578" i="9"/>
  <c r="AH578" i="9"/>
  <c r="AI578" i="9"/>
  <c r="AJ578" i="9"/>
  <c r="AK578" i="9"/>
  <c r="AL578" i="9"/>
  <c r="AM578" i="9"/>
  <c r="AN578" i="9"/>
  <c r="AO578" i="9"/>
  <c r="AP578" i="9"/>
  <c r="AQ578" i="9"/>
  <c r="AR578" i="9"/>
  <c r="AS578" i="9"/>
  <c r="AT578" i="9"/>
  <c r="AU578" i="9"/>
  <c r="AV578" i="9"/>
  <c r="AW578" i="9"/>
  <c r="AX578" i="9"/>
  <c r="AY578" i="9"/>
  <c r="AZ578" i="9"/>
  <c r="BA578" i="9"/>
  <c r="BB578" i="9"/>
  <c r="BC578" i="9"/>
  <c r="BD578" i="9"/>
  <c r="BE578" i="9"/>
  <c r="BF578" i="9"/>
  <c r="BG578" i="9"/>
  <c r="BH578" i="9"/>
  <c r="BI578" i="9"/>
  <c r="BJ578" i="9"/>
  <c r="BK578" i="9"/>
  <c r="BL578" i="9"/>
  <c r="BM578" i="9"/>
  <c r="BN578" i="9"/>
  <c r="BO578" i="9"/>
  <c r="BP578" i="9"/>
  <c r="BQ578" i="9"/>
  <c r="BR578" i="9"/>
  <c r="BT578" i="9"/>
  <c r="BU578" i="9"/>
  <c r="BV578" i="9"/>
  <c r="BX578" i="9"/>
  <c r="BY578" i="9"/>
  <c r="BZ578" i="9"/>
  <c r="CA578" i="9"/>
  <c r="CB578" i="9"/>
  <c r="CC578" i="9"/>
  <c r="CD578" i="9"/>
  <c r="CE578" i="9"/>
  <c r="CF578" i="9"/>
  <c r="CG578" i="9"/>
  <c r="CH578" i="9"/>
  <c r="CI578" i="9"/>
  <c r="CJ578" i="9"/>
  <c r="A579" i="9"/>
  <c r="B579" i="9"/>
  <c r="C579" i="9"/>
  <c r="D579" i="9"/>
  <c r="E579" i="9"/>
  <c r="F579" i="9"/>
  <c r="G579" i="9"/>
  <c r="H579" i="9"/>
  <c r="I579" i="9"/>
  <c r="K579" i="9"/>
  <c r="O579" i="9"/>
  <c r="P579" i="9"/>
  <c r="Q579" i="9"/>
  <c r="R579" i="9"/>
  <c r="U579" i="9"/>
  <c r="V579" i="9"/>
  <c r="W579" i="9"/>
  <c r="X579" i="9"/>
  <c r="Y579" i="9"/>
  <c r="Z579" i="9"/>
  <c r="AA579" i="9"/>
  <c r="AB579" i="9"/>
  <c r="AC579" i="9"/>
  <c r="AD579" i="9"/>
  <c r="AE579" i="9"/>
  <c r="AF579" i="9"/>
  <c r="AG579" i="9"/>
  <c r="AH579" i="9"/>
  <c r="AI579" i="9"/>
  <c r="AJ579" i="9"/>
  <c r="AK579" i="9"/>
  <c r="AL579" i="9"/>
  <c r="AM579" i="9"/>
  <c r="AN579" i="9"/>
  <c r="AO579" i="9"/>
  <c r="AP579" i="9"/>
  <c r="AQ579" i="9"/>
  <c r="AR579" i="9"/>
  <c r="AS579" i="9"/>
  <c r="AT579" i="9"/>
  <c r="AU579" i="9"/>
  <c r="AV579" i="9"/>
  <c r="AW579" i="9"/>
  <c r="AX579" i="9"/>
  <c r="AY579" i="9"/>
  <c r="AZ579" i="9"/>
  <c r="BA579" i="9"/>
  <c r="BB579" i="9"/>
  <c r="BC579" i="9"/>
  <c r="BD579" i="9"/>
  <c r="BE579" i="9"/>
  <c r="BF579" i="9"/>
  <c r="BG579" i="9"/>
  <c r="BH579" i="9"/>
  <c r="BI579" i="9"/>
  <c r="BJ579" i="9"/>
  <c r="BK579" i="9"/>
  <c r="BL579" i="9"/>
  <c r="BM579" i="9"/>
  <c r="BN579" i="9"/>
  <c r="BO579" i="9"/>
  <c r="BP579" i="9"/>
  <c r="BQ579" i="9"/>
  <c r="BR579" i="9"/>
  <c r="BT579" i="9"/>
  <c r="BU579" i="9"/>
  <c r="BV579" i="9"/>
  <c r="BX579" i="9"/>
  <c r="BY579" i="9"/>
  <c r="BZ579" i="9"/>
  <c r="CA579" i="9"/>
  <c r="CB579" i="9"/>
  <c r="CC579" i="9"/>
  <c r="CD579" i="9"/>
  <c r="CE579" i="9"/>
  <c r="CF579" i="9"/>
  <c r="CG579" i="9"/>
  <c r="CH579" i="9"/>
  <c r="CI579" i="9"/>
  <c r="CJ579" i="9"/>
  <c r="A580" i="9"/>
  <c r="B580" i="9"/>
  <c r="C580" i="9"/>
  <c r="D580" i="9"/>
  <c r="E580" i="9"/>
  <c r="F580" i="9"/>
  <c r="G580" i="9"/>
  <c r="H580" i="9"/>
  <c r="I580" i="9"/>
  <c r="K580" i="9"/>
  <c r="O580" i="9"/>
  <c r="P580" i="9"/>
  <c r="Q580" i="9"/>
  <c r="R580" i="9"/>
  <c r="U580" i="9"/>
  <c r="V580" i="9"/>
  <c r="W580" i="9"/>
  <c r="X580" i="9"/>
  <c r="Y580" i="9"/>
  <c r="Z580" i="9"/>
  <c r="AA580" i="9"/>
  <c r="AB580" i="9"/>
  <c r="AC580" i="9"/>
  <c r="AD580" i="9"/>
  <c r="AE580" i="9"/>
  <c r="AF580" i="9"/>
  <c r="AG580" i="9"/>
  <c r="AH580" i="9"/>
  <c r="AI580" i="9"/>
  <c r="AJ580" i="9"/>
  <c r="AK580" i="9"/>
  <c r="AL580" i="9"/>
  <c r="AM580" i="9"/>
  <c r="AN580" i="9"/>
  <c r="AO580" i="9"/>
  <c r="AP580" i="9"/>
  <c r="AQ580" i="9"/>
  <c r="AR580" i="9"/>
  <c r="AS580" i="9"/>
  <c r="AT580" i="9"/>
  <c r="AU580" i="9"/>
  <c r="AV580" i="9"/>
  <c r="AW580" i="9"/>
  <c r="AX580" i="9"/>
  <c r="AY580" i="9"/>
  <c r="AZ580" i="9"/>
  <c r="BA580" i="9"/>
  <c r="BB580" i="9"/>
  <c r="BC580" i="9"/>
  <c r="BD580" i="9"/>
  <c r="BE580" i="9"/>
  <c r="BF580" i="9"/>
  <c r="BG580" i="9"/>
  <c r="BH580" i="9"/>
  <c r="BI580" i="9"/>
  <c r="BJ580" i="9"/>
  <c r="BK580" i="9"/>
  <c r="BL580" i="9"/>
  <c r="BM580" i="9"/>
  <c r="BN580" i="9"/>
  <c r="BO580" i="9"/>
  <c r="BP580" i="9"/>
  <c r="BQ580" i="9"/>
  <c r="BR580" i="9"/>
  <c r="BT580" i="9"/>
  <c r="BU580" i="9"/>
  <c r="BV580" i="9"/>
  <c r="BX580" i="9"/>
  <c r="BY580" i="9"/>
  <c r="BZ580" i="9"/>
  <c r="CA580" i="9"/>
  <c r="CB580" i="9"/>
  <c r="CC580" i="9"/>
  <c r="CD580" i="9"/>
  <c r="CE580" i="9"/>
  <c r="CF580" i="9"/>
  <c r="CG580" i="9"/>
  <c r="CH580" i="9"/>
  <c r="CI580" i="9"/>
  <c r="CJ580" i="9"/>
  <c r="A581" i="9"/>
  <c r="B581" i="9"/>
  <c r="C581" i="9"/>
  <c r="D581" i="9"/>
  <c r="E581" i="9"/>
  <c r="F581" i="9"/>
  <c r="G581" i="9"/>
  <c r="H581" i="9"/>
  <c r="I581" i="9"/>
  <c r="K581" i="9"/>
  <c r="O581" i="9"/>
  <c r="P581" i="9"/>
  <c r="Q581" i="9"/>
  <c r="R581" i="9"/>
  <c r="U581" i="9"/>
  <c r="V581" i="9"/>
  <c r="W581" i="9"/>
  <c r="X581" i="9"/>
  <c r="Y581" i="9"/>
  <c r="Z581" i="9"/>
  <c r="AA581" i="9"/>
  <c r="AB581" i="9"/>
  <c r="AC581" i="9"/>
  <c r="AD581" i="9"/>
  <c r="AE581" i="9"/>
  <c r="AF581" i="9"/>
  <c r="AG581" i="9"/>
  <c r="AH581" i="9"/>
  <c r="AI581" i="9"/>
  <c r="AJ581" i="9"/>
  <c r="AK581" i="9"/>
  <c r="AL581" i="9"/>
  <c r="AM581" i="9"/>
  <c r="AN581" i="9"/>
  <c r="AO581" i="9"/>
  <c r="AP581" i="9"/>
  <c r="AQ581" i="9"/>
  <c r="AR581" i="9"/>
  <c r="AS581" i="9"/>
  <c r="AT581" i="9"/>
  <c r="AU581" i="9"/>
  <c r="AV581" i="9"/>
  <c r="AW581" i="9"/>
  <c r="AX581" i="9"/>
  <c r="AY581" i="9"/>
  <c r="AZ581" i="9"/>
  <c r="BA581" i="9"/>
  <c r="BB581" i="9"/>
  <c r="BC581" i="9"/>
  <c r="BD581" i="9"/>
  <c r="BE581" i="9"/>
  <c r="BF581" i="9"/>
  <c r="BG581" i="9"/>
  <c r="BH581" i="9"/>
  <c r="BI581" i="9"/>
  <c r="BJ581" i="9"/>
  <c r="BK581" i="9"/>
  <c r="BL581" i="9"/>
  <c r="BM581" i="9"/>
  <c r="BN581" i="9"/>
  <c r="BO581" i="9"/>
  <c r="BP581" i="9"/>
  <c r="BQ581" i="9"/>
  <c r="BR581" i="9"/>
  <c r="BT581" i="9"/>
  <c r="BU581" i="9"/>
  <c r="BV581" i="9"/>
  <c r="BX581" i="9"/>
  <c r="BY581" i="9"/>
  <c r="BZ581" i="9"/>
  <c r="CA581" i="9"/>
  <c r="CB581" i="9"/>
  <c r="CC581" i="9"/>
  <c r="CD581" i="9"/>
  <c r="CE581" i="9"/>
  <c r="CF581" i="9"/>
  <c r="CG581" i="9"/>
  <c r="CH581" i="9"/>
  <c r="CI581" i="9"/>
  <c r="CJ581" i="9"/>
  <c r="A582" i="9"/>
  <c r="B582" i="9"/>
  <c r="C582" i="9"/>
  <c r="D582" i="9"/>
  <c r="E582" i="9"/>
  <c r="F582" i="9"/>
  <c r="G582" i="9"/>
  <c r="H582" i="9"/>
  <c r="I582" i="9"/>
  <c r="K582" i="9"/>
  <c r="O582" i="9"/>
  <c r="P582" i="9"/>
  <c r="Q582" i="9"/>
  <c r="R582" i="9"/>
  <c r="U582" i="9"/>
  <c r="V582" i="9"/>
  <c r="W582" i="9"/>
  <c r="X582" i="9"/>
  <c r="Y582" i="9"/>
  <c r="Z582" i="9"/>
  <c r="AA582" i="9"/>
  <c r="AB582" i="9"/>
  <c r="AC582" i="9"/>
  <c r="AD582" i="9"/>
  <c r="AE582" i="9"/>
  <c r="AF582" i="9"/>
  <c r="AG582" i="9"/>
  <c r="AH582" i="9"/>
  <c r="AI582" i="9"/>
  <c r="AJ582" i="9"/>
  <c r="AK582" i="9"/>
  <c r="AL582" i="9"/>
  <c r="AM582" i="9"/>
  <c r="AN582" i="9"/>
  <c r="AO582" i="9"/>
  <c r="AP582" i="9"/>
  <c r="AQ582" i="9"/>
  <c r="AR582" i="9"/>
  <c r="AS582" i="9"/>
  <c r="AT582" i="9"/>
  <c r="AU582" i="9"/>
  <c r="AV582" i="9"/>
  <c r="AW582" i="9"/>
  <c r="AX582" i="9"/>
  <c r="AY582" i="9"/>
  <c r="AZ582" i="9"/>
  <c r="BA582" i="9"/>
  <c r="BB582" i="9"/>
  <c r="BC582" i="9"/>
  <c r="BD582" i="9"/>
  <c r="BE582" i="9"/>
  <c r="BF582" i="9"/>
  <c r="BG582" i="9"/>
  <c r="BH582" i="9"/>
  <c r="BI582" i="9"/>
  <c r="BJ582" i="9"/>
  <c r="BK582" i="9"/>
  <c r="BL582" i="9"/>
  <c r="BM582" i="9"/>
  <c r="BN582" i="9"/>
  <c r="BO582" i="9"/>
  <c r="BP582" i="9"/>
  <c r="BQ582" i="9"/>
  <c r="BR582" i="9"/>
  <c r="BT582" i="9"/>
  <c r="BU582" i="9"/>
  <c r="BV582" i="9"/>
  <c r="BX582" i="9"/>
  <c r="BY582" i="9"/>
  <c r="BZ582" i="9"/>
  <c r="CA582" i="9"/>
  <c r="CB582" i="9"/>
  <c r="CC582" i="9"/>
  <c r="CD582" i="9"/>
  <c r="CE582" i="9"/>
  <c r="CF582" i="9"/>
  <c r="CG582" i="9"/>
  <c r="CH582" i="9"/>
  <c r="CI582" i="9"/>
  <c r="CJ582" i="9"/>
  <c r="A583" i="9"/>
  <c r="B583" i="9"/>
  <c r="C583" i="9"/>
  <c r="D583" i="9"/>
  <c r="E583" i="9"/>
  <c r="F583" i="9"/>
  <c r="G583" i="9"/>
  <c r="H583" i="9"/>
  <c r="I583" i="9"/>
  <c r="K583" i="9"/>
  <c r="O583" i="9"/>
  <c r="P583" i="9"/>
  <c r="Q583" i="9"/>
  <c r="R583" i="9"/>
  <c r="U583" i="9"/>
  <c r="V583" i="9"/>
  <c r="W583" i="9"/>
  <c r="X583" i="9"/>
  <c r="Y583" i="9"/>
  <c r="Z583" i="9"/>
  <c r="AA583" i="9"/>
  <c r="AB583" i="9"/>
  <c r="AC583" i="9"/>
  <c r="AD583" i="9"/>
  <c r="AE583" i="9"/>
  <c r="AF583" i="9"/>
  <c r="AG583" i="9"/>
  <c r="AH583" i="9"/>
  <c r="AI583" i="9"/>
  <c r="AJ583" i="9"/>
  <c r="AK583" i="9"/>
  <c r="AL583" i="9"/>
  <c r="AM583" i="9"/>
  <c r="AN583" i="9"/>
  <c r="AO583" i="9"/>
  <c r="AP583" i="9"/>
  <c r="AQ583" i="9"/>
  <c r="AR583" i="9"/>
  <c r="AS583" i="9"/>
  <c r="AT583" i="9"/>
  <c r="AU583" i="9"/>
  <c r="AV583" i="9"/>
  <c r="AW583" i="9"/>
  <c r="AX583" i="9"/>
  <c r="AY583" i="9"/>
  <c r="AZ583" i="9"/>
  <c r="BA583" i="9"/>
  <c r="BB583" i="9"/>
  <c r="BC583" i="9"/>
  <c r="BD583" i="9"/>
  <c r="BE583" i="9"/>
  <c r="BF583" i="9"/>
  <c r="BG583" i="9"/>
  <c r="BH583" i="9"/>
  <c r="BI583" i="9"/>
  <c r="BJ583" i="9"/>
  <c r="BK583" i="9"/>
  <c r="BL583" i="9"/>
  <c r="BM583" i="9"/>
  <c r="BN583" i="9"/>
  <c r="BO583" i="9"/>
  <c r="BP583" i="9"/>
  <c r="BQ583" i="9"/>
  <c r="BR583" i="9"/>
  <c r="BT583" i="9"/>
  <c r="BU583" i="9"/>
  <c r="BV583" i="9"/>
  <c r="BX583" i="9"/>
  <c r="BY583" i="9"/>
  <c r="BZ583" i="9"/>
  <c r="CA583" i="9"/>
  <c r="CB583" i="9"/>
  <c r="CC583" i="9"/>
  <c r="CD583" i="9"/>
  <c r="CE583" i="9"/>
  <c r="CF583" i="9"/>
  <c r="CG583" i="9"/>
  <c r="CH583" i="9"/>
  <c r="CI583" i="9"/>
  <c r="CJ583" i="9"/>
  <c r="A584" i="9"/>
  <c r="B584" i="9"/>
  <c r="C584" i="9"/>
  <c r="D584" i="9"/>
  <c r="E584" i="9"/>
  <c r="F584" i="9"/>
  <c r="G584" i="9"/>
  <c r="H584" i="9"/>
  <c r="I584" i="9"/>
  <c r="K584" i="9"/>
  <c r="O584" i="9"/>
  <c r="P584" i="9"/>
  <c r="Q584" i="9"/>
  <c r="R584" i="9"/>
  <c r="U584" i="9"/>
  <c r="V584" i="9"/>
  <c r="W584" i="9"/>
  <c r="X584" i="9"/>
  <c r="Y584" i="9"/>
  <c r="Z584" i="9"/>
  <c r="AA584" i="9"/>
  <c r="AB584" i="9"/>
  <c r="AC584" i="9"/>
  <c r="AD584" i="9"/>
  <c r="AE584" i="9"/>
  <c r="AF584" i="9"/>
  <c r="AG584" i="9"/>
  <c r="AH584" i="9"/>
  <c r="AI584" i="9"/>
  <c r="AJ584" i="9"/>
  <c r="AK584" i="9"/>
  <c r="AL584" i="9"/>
  <c r="AM584" i="9"/>
  <c r="AN584" i="9"/>
  <c r="AO584" i="9"/>
  <c r="AP584" i="9"/>
  <c r="AQ584" i="9"/>
  <c r="AR584" i="9"/>
  <c r="AS584" i="9"/>
  <c r="AT584" i="9"/>
  <c r="AU584" i="9"/>
  <c r="AV584" i="9"/>
  <c r="AW584" i="9"/>
  <c r="AX584" i="9"/>
  <c r="AY584" i="9"/>
  <c r="AZ584" i="9"/>
  <c r="BA584" i="9"/>
  <c r="BB584" i="9"/>
  <c r="BC584" i="9"/>
  <c r="BD584" i="9"/>
  <c r="BE584" i="9"/>
  <c r="BF584" i="9"/>
  <c r="BG584" i="9"/>
  <c r="BH584" i="9"/>
  <c r="BI584" i="9"/>
  <c r="BJ584" i="9"/>
  <c r="BK584" i="9"/>
  <c r="BL584" i="9"/>
  <c r="BM584" i="9"/>
  <c r="BN584" i="9"/>
  <c r="BO584" i="9"/>
  <c r="BP584" i="9"/>
  <c r="BQ584" i="9"/>
  <c r="BR584" i="9"/>
  <c r="BT584" i="9"/>
  <c r="BU584" i="9"/>
  <c r="BV584" i="9"/>
  <c r="BX584" i="9"/>
  <c r="BY584" i="9"/>
  <c r="BZ584" i="9"/>
  <c r="CA584" i="9"/>
  <c r="CB584" i="9"/>
  <c r="CC584" i="9"/>
  <c r="CD584" i="9"/>
  <c r="CE584" i="9"/>
  <c r="CF584" i="9"/>
  <c r="CG584" i="9"/>
  <c r="CH584" i="9"/>
  <c r="CI584" i="9"/>
  <c r="CJ584" i="9"/>
  <c r="A585" i="9"/>
  <c r="B585" i="9"/>
  <c r="C585" i="9"/>
  <c r="D585" i="9"/>
  <c r="E585" i="9"/>
  <c r="F585" i="9"/>
  <c r="G585" i="9"/>
  <c r="H585" i="9"/>
  <c r="I585" i="9"/>
  <c r="K585" i="9"/>
  <c r="O585" i="9"/>
  <c r="P585" i="9"/>
  <c r="Q585" i="9"/>
  <c r="R585" i="9"/>
  <c r="U585" i="9"/>
  <c r="V585" i="9"/>
  <c r="W585" i="9"/>
  <c r="X585" i="9"/>
  <c r="Y585" i="9"/>
  <c r="Z585" i="9"/>
  <c r="AA585" i="9"/>
  <c r="AB585" i="9"/>
  <c r="AC585" i="9"/>
  <c r="AD585" i="9"/>
  <c r="AE585" i="9"/>
  <c r="AF585" i="9"/>
  <c r="AG585" i="9"/>
  <c r="AH585" i="9"/>
  <c r="AI585" i="9"/>
  <c r="AJ585" i="9"/>
  <c r="AK585" i="9"/>
  <c r="AL585" i="9"/>
  <c r="AM585" i="9"/>
  <c r="AN585" i="9"/>
  <c r="AO585" i="9"/>
  <c r="AP585" i="9"/>
  <c r="AQ585" i="9"/>
  <c r="AR585" i="9"/>
  <c r="AS585" i="9"/>
  <c r="AT585" i="9"/>
  <c r="AU585" i="9"/>
  <c r="AV585" i="9"/>
  <c r="AW585" i="9"/>
  <c r="AX585" i="9"/>
  <c r="AY585" i="9"/>
  <c r="AZ585" i="9"/>
  <c r="BA585" i="9"/>
  <c r="BB585" i="9"/>
  <c r="BC585" i="9"/>
  <c r="BD585" i="9"/>
  <c r="BE585" i="9"/>
  <c r="BF585" i="9"/>
  <c r="BG585" i="9"/>
  <c r="BH585" i="9"/>
  <c r="BI585" i="9"/>
  <c r="BJ585" i="9"/>
  <c r="BK585" i="9"/>
  <c r="BL585" i="9"/>
  <c r="BM585" i="9"/>
  <c r="BN585" i="9"/>
  <c r="BO585" i="9"/>
  <c r="BP585" i="9"/>
  <c r="BQ585" i="9"/>
  <c r="BR585" i="9"/>
  <c r="BT585" i="9"/>
  <c r="BU585" i="9"/>
  <c r="BV585" i="9"/>
  <c r="BX585" i="9"/>
  <c r="BY585" i="9"/>
  <c r="BZ585" i="9"/>
  <c r="CA585" i="9"/>
  <c r="CB585" i="9"/>
  <c r="CC585" i="9"/>
  <c r="CD585" i="9"/>
  <c r="CE585" i="9"/>
  <c r="CF585" i="9"/>
  <c r="CG585" i="9"/>
  <c r="CH585" i="9"/>
  <c r="CI585" i="9"/>
  <c r="CJ585" i="9"/>
  <c r="A586" i="9"/>
  <c r="B586" i="9"/>
  <c r="C586" i="9"/>
  <c r="D586" i="9"/>
  <c r="E586" i="9"/>
  <c r="F586" i="9"/>
  <c r="G586" i="9"/>
  <c r="H586" i="9"/>
  <c r="I586" i="9"/>
  <c r="K586" i="9"/>
  <c r="O586" i="9"/>
  <c r="P586" i="9"/>
  <c r="Q586" i="9"/>
  <c r="R586" i="9"/>
  <c r="U586" i="9"/>
  <c r="V586" i="9"/>
  <c r="W586" i="9"/>
  <c r="X586" i="9"/>
  <c r="Y586" i="9"/>
  <c r="Z586" i="9"/>
  <c r="AA586" i="9"/>
  <c r="AB586" i="9"/>
  <c r="AC586" i="9"/>
  <c r="AD586" i="9"/>
  <c r="AE586" i="9"/>
  <c r="AF586" i="9"/>
  <c r="AG586" i="9"/>
  <c r="AH586" i="9"/>
  <c r="AI586" i="9"/>
  <c r="AJ586" i="9"/>
  <c r="AK586" i="9"/>
  <c r="AL586" i="9"/>
  <c r="AM586" i="9"/>
  <c r="AN586" i="9"/>
  <c r="AO586" i="9"/>
  <c r="AP586" i="9"/>
  <c r="AQ586" i="9"/>
  <c r="AR586" i="9"/>
  <c r="AS586" i="9"/>
  <c r="AT586" i="9"/>
  <c r="AU586" i="9"/>
  <c r="AV586" i="9"/>
  <c r="AW586" i="9"/>
  <c r="AX586" i="9"/>
  <c r="AY586" i="9"/>
  <c r="AZ586" i="9"/>
  <c r="BA586" i="9"/>
  <c r="BB586" i="9"/>
  <c r="BC586" i="9"/>
  <c r="BD586" i="9"/>
  <c r="BE586" i="9"/>
  <c r="BF586" i="9"/>
  <c r="BG586" i="9"/>
  <c r="BH586" i="9"/>
  <c r="BI586" i="9"/>
  <c r="BJ586" i="9"/>
  <c r="BK586" i="9"/>
  <c r="BL586" i="9"/>
  <c r="BM586" i="9"/>
  <c r="BN586" i="9"/>
  <c r="BO586" i="9"/>
  <c r="BP586" i="9"/>
  <c r="BQ586" i="9"/>
  <c r="BR586" i="9"/>
  <c r="BT586" i="9"/>
  <c r="BU586" i="9"/>
  <c r="BV586" i="9"/>
  <c r="BX586" i="9"/>
  <c r="BY586" i="9"/>
  <c r="BZ586" i="9"/>
  <c r="CA586" i="9"/>
  <c r="CB586" i="9"/>
  <c r="CC586" i="9"/>
  <c r="CD586" i="9"/>
  <c r="CE586" i="9"/>
  <c r="CF586" i="9"/>
  <c r="CG586" i="9"/>
  <c r="CH586" i="9"/>
  <c r="CI586" i="9"/>
  <c r="CJ586" i="9"/>
  <c r="A587" i="9"/>
  <c r="B587" i="9"/>
  <c r="C587" i="9"/>
  <c r="D587" i="9"/>
  <c r="E587" i="9"/>
  <c r="F587" i="9"/>
  <c r="G587" i="9"/>
  <c r="H587" i="9"/>
  <c r="I587" i="9"/>
  <c r="K587" i="9"/>
  <c r="O587" i="9"/>
  <c r="P587" i="9"/>
  <c r="Q587" i="9"/>
  <c r="R587" i="9"/>
  <c r="U587" i="9"/>
  <c r="V587" i="9"/>
  <c r="W587" i="9"/>
  <c r="X587" i="9"/>
  <c r="Y587" i="9"/>
  <c r="Z587" i="9"/>
  <c r="AA587" i="9"/>
  <c r="AB587" i="9"/>
  <c r="AC587" i="9"/>
  <c r="AD587" i="9"/>
  <c r="AE587" i="9"/>
  <c r="AF587" i="9"/>
  <c r="AG587" i="9"/>
  <c r="AH587" i="9"/>
  <c r="AI587" i="9"/>
  <c r="AJ587" i="9"/>
  <c r="AK587" i="9"/>
  <c r="AL587" i="9"/>
  <c r="AM587" i="9"/>
  <c r="AN587" i="9"/>
  <c r="AO587" i="9"/>
  <c r="AP587" i="9"/>
  <c r="AQ587" i="9"/>
  <c r="AR587" i="9"/>
  <c r="AS587" i="9"/>
  <c r="AT587" i="9"/>
  <c r="AU587" i="9"/>
  <c r="AV587" i="9"/>
  <c r="AW587" i="9"/>
  <c r="AX587" i="9"/>
  <c r="AY587" i="9"/>
  <c r="AZ587" i="9"/>
  <c r="BA587" i="9"/>
  <c r="BB587" i="9"/>
  <c r="BC587" i="9"/>
  <c r="BD587" i="9"/>
  <c r="BE587" i="9"/>
  <c r="BF587" i="9"/>
  <c r="BG587" i="9"/>
  <c r="BH587" i="9"/>
  <c r="BI587" i="9"/>
  <c r="BJ587" i="9"/>
  <c r="BK587" i="9"/>
  <c r="BL587" i="9"/>
  <c r="BM587" i="9"/>
  <c r="BN587" i="9"/>
  <c r="BO587" i="9"/>
  <c r="BP587" i="9"/>
  <c r="BQ587" i="9"/>
  <c r="BR587" i="9"/>
  <c r="BT587" i="9"/>
  <c r="BU587" i="9"/>
  <c r="BV587" i="9"/>
  <c r="BX587" i="9"/>
  <c r="BY587" i="9"/>
  <c r="BZ587" i="9"/>
  <c r="CA587" i="9"/>
  <c r="CB587" i="9"/>
  <c r="CC587" i="9"/>
  <c r="CD587" i="9"/>
  <c r="CE587" i="9"/>
  <c r="CF587" i="9"/>
  <c r="CG587" i="9"/>
  <c r="CH587" i="9"/>
  <c r="CI587" i="9"/>
  <c r="CJ587" i="9"/>
  <c r="A588" i="9"/>
  <c r="B588" i="9"/>
  <c r="C588" i="9"/>
  <c r="D588" i="9"/>
  <c r="E588" i="9"/>
  <c r="F588" i="9"/>
  <c r="G588" i="9"/>
  <c r="H588" i="9"/>
  <c r="I588" i="9"/>
  <c r="K588" i="9"/>
  <c r="O588" i="9"/>
  <c r="P588" i="9"/>
  <c r="Q588" i="9"/>
  <c r="R588" i="9"/>
  <c r="U588" i="9"/>
  <c r="V588" i="9"/>
  <c r="W588" i="9"/>
  <c r="X588" i="9"/>
  <c r="Y588" i="9"/>
  <c r="Z588" i="9"/>
  <c r="AA588" i="9"/>
  <c r="AB588" i="9"/>
  <c r="AC588" i="9"/>
  <c r="AD588" i="9"/>
  <c r="AE588" i="9"/>
  <c r="AF588" i="9"/>
  <c r="AG588" i="9"/>
  <c r="AH588" i="9"/>
  <c r="AI588" i="9"/>
  <c r="AJ588" i="9"/>
  <c r="AK588" i="9"/>
  <c r="AL588" i="9"/>
  <c r="AM588" i="9"/>
  <c r="AN588" i="9"/>
  <c r="AO588" i="9"/>
  <c r="AP588" i="9"/>
  <c r="AQ588" i="9"/>
  <c r="AR588" i="9"/>
  <c r="AS588" i="9"/>
  <c r="AT588" i="9"/>
  <c r="AU588" i="9"/>
  <c r="AV588" i="9"/>
  <c r="AW588" i="9"/>
  <c r="AX588" i="9"/>
  <c r="AY588" i="9"/>
  <c r="AZ588" i="9"/>
  <c r="BA588" i="9"/>
  <c r="BB588" i="9"/>
  <c r="BC588" i="9"/>
  <c r="BD588" i="9"/>
  <c r="BE588" i="9"/>
  <c r="BF588" i="9"/>
  <c r="BG588" i="9"/>
  <c r="BH588" i="9"/>
  <c r="BI588" i="9"/>
  <c r="BJ588" i="9"/>
  <c r="BK588" i="9"/>
  <c r="BL588" i="9"/>
  <c r="BM588" i="9"/>
  <c r="BN588" i="9"/>
  <c r="BO588" i="9"/>
  <c r="BP588" i="9"/>
  <c r="BQ588" i="9"/>
  <c r="BR588" i="9"/>
  <c r="BT588" i="9"/>
  <c r="BU588" i="9"/>
  <c r="BV588" i="9"/>
  <c r="BX588" i="9"/>
  <c r="BY588" i="9"/>
  <c r="BZ588" i="9"/>
  <c r="CA588" i="9"/>
  <c r="CB588" i="9"/>
  <c r="CC588" i="9"/>
  <c r="CD588" i="9"/>
  <c r="CE588" i="9"/>
  <c r="CF588" i="9"/>
  <c r="CG588" i="9"/>
  <c r="CH588" i="9"/>
  <c r="CI588" i="9"/>
  <c r="CJ588" i="9"/>
  <c r="A589" i="9"/>
  <c r="B589" i="9"/>
  <c r="C589" i="9"/>
  <c r="D589" i="9"/>
  <c r="E589" i="9"/>
  <c r="F589" i="9"/>
  <c r="G589" i="9"/>
  <c r="H589" i="9"/>
  <c r="I589" i="9"/>
  <c r="K589" i="9"/>
  <c r="O589" i="9"/>
  <c r="P589" i="9"/>
  <c r="Q589" i="9"/>
  <c r="R589" i="9"/>
  <c r="U589" i="9"/>
  <c r="V589" i="9"/>
  <c r="W589" i="9"/>
  <c r="X589" i="9"/>
  <c r="Y589" i="9"/>
  <c r="Z589" i="9"/>
  <c r="AA589" i="9"/>
  <c r="AB589" i="9"/>
  <c r="AC589" i="9"/>
  <c r="AD589" i="9"/>
  <c r="AE589" i="9"/>
  <c r="AF589" i="9"/>
  <c r="AG589" i="9"/>
  <c r="AH589" i="9"/>
  <c r="AI589" i="9"/>
  <c r="AJ589" i="9"/>
  <c r="AK589" i="9"/>
  <c r="AL589" i="9"/>
  <c r="AM589" i="9"/>
  <c r="AN589" i="9"/>
  <c r="AO589" i="9"/>
  <c r="AP589" i="9"/>
  <c r="AQ589" i="9"/>
  <c r="AR589" i="9"/>
  <c r="AS589" i="9"/>
  <c r="AT589" i="9"/>
  <c r="AU589" i="9"/>
  <c r="AV589" i="9"/>
  <c r="AW589" i="9"/>
  <c r="AX589" i="9"/>
  <c r="AY589" i="9"/>
  <c r="AZ589" i="9"/>
  <c r="BA589" i="9"/>
  <c r="BB589" i="9"/>
  <c r="BC589" i="9"/>
  <c r="BD589" i="9"/>
  <c r="BE589" i="9"/>
  <c r="BF589" i="9"/>
  <c r="BG589" i="9"/>
  <c r="BH589" i="9"/>
  <c r="BI589" i="9"/>
  <c r="BJ589" i="9"/>
  <c r="BK589" i="9"/>
  <c r="BL589" i="9"/>
  <c r="BM589" i="9"/>
  <c r="BN589" i="9"/>
  <c r="BO589" i="9"/>
  <c r="BP589" i="9"/>
  <c r="BQ589" i="9"/>
  <c r="BR589" i="9"/>
  <c r="BT589" i="9"/>
  <c r="BU589" i="9"/>
  <c r="BV589" i="9"/>
  <c r="BX589" i="9"/>
  <c r="BY589" i="9"/>
  <c r="BZ589" i="9"/>
  <c r="CA589" i="9"/>
  <c r="CB589" i="9"/>
  <c r="CC589" i="9"/>
  <c r="CD589" i="9"/>
  <c r="CE589" i="9"/>
  <c r="CF589" i="9"/>
  <c r="CG589" i="9"/>
  <c r="CH589" i="9"/>
  <c r="CI589" i="9"/>
  <c r="CJ589" i="9"/>
  <c r="A590" i="9"/>
  <c r="B590" i="9"/>
  <c r="C590" i="9"/>
  <c r="D590" i="9"/>
  <c r="E590" i="9"/>
  <c r="F590" i="9"/>
  <c r="G590" i="9"/>
  <c r="H590" i="9"/>
  <c r="I590" i="9"/>
  <c r="K590" i="9"/>
  <c r="O590" i="9"/>
  <c r="P590" i="9"/>
  <c r="Q590" i="9"/>
  <c r="R590" i="9"/>
  <c r="U590" i="9"/>
  <c r="V590" i="9"/>
  <c r="W590" i="9"/>
  <c r="X590" i="9"/>
  <c r="Y590" i="9"/>
  <c r="Z590" i="9"/>
  <c r="AA590" i="9"/>
  <c r="AB590" i="9"/>
  <c r="AC590" i="9"/>
  <c r="AD590" i="9"/>
  <c r="AE590" i="9"/>
  <c r="AF590" i="9"/>
  <c r="AG590" i="9"/>
  <c r="AH590" i="9"/>
  <c r="AI590" i="9"/>
  <c r="AJ590" i="9"/>
  <c r="AK590" i="9"/>
  <c r="AL590" i="9"/>
  <c r="AM590" i="9"/>
  <c r="AN590" i="9"/>
  <c r="AO590" i="9"/>
  <c r="AP590" i="9"/>
  <c r="AQ590" i="9"/>
  <c r="AR590" i="9"/>
  <c r="AS590" i="9"/>
  <c r="AT590" i="9"/>
  <c r="AU590" i="9"/>
  <c r="AV590" i="9"/>
  <c r="AW590" i="9"/>
  <c r="AX590" i="9"/>
  <c r="AY590" i="9"/>
  <c r="AZ590" i="9"/>
  <c r="BA590" i="9"/>
  <c r="BB590" i="9"/>
  <c r="BC590" i="9"/>
  <c r="BD590" i="9"/>
  <c r="BE590" i="9"/>
  <c r="BF590" i="9"/>
  <c r="BG590" i="9"/>
  <c r="BH590" i="9"/>
  <c r="BI590" i="9"/>
  <c r="BJ590" i="9"/>
  <c r="BK590" i="9"/>
  <c r="BL590" i="9"/>
  <c r="BM590" i="9"/>
  <c r="BN590" i="9"/>
  <c r="BO590" i="9"/>
  <c r="BP590" i="9"/>
  <c r="BQ590" i="9"/>
  <c r="BR590" i="9"/>
  <c r="BT590" i="9"/>
  <c r="BU590" i="9"/>
  <c r="BV590" i="9"/>
  <c r="BX590" i="9"/>
  <c r="BY590" i="9"/>
  <c r="BZ590" i="9"/>
  <c r="CA590" i="9"/>
  <c r="CB590" i="9"/>
  <c r="CC590" i="9"/>
  <c r="CD590" i="9"/>
  <c r="CE590" i="9"/>
  <c r="CF590" i="9"/>
  <c r="CG590" i="9"/>
  <c r="CH590" i="9"/>
  <c r="CI590" i="9"/>
  <c r="CJ590" i="9"/>
  <c r="A591" i="9"/>
  <c r="B591" i="9"/>
  <c r="C591" i="9"/>
  <c r="D591" i="9"/>
  <c r="E591" i="9"/>
  <c r="F591" i="9"/>
  <c r="G591" i="9"/>
  <c r="H591" i="9"/>
  <c r="I591" i="9"/>
  <c r="K591" i="9"/>
  <c r="O591" i="9"/>
  <c r="P591" i="9"/>
  <c r="Q591" i="9"/>
  <c r="R591" i="9"/>
  <c r="U591" i="9"/>
  <c r="V591" i="9"/>
  <c r="W591" i="9"/>
  <c r="X591" i="9"/>
  <c r="Y591" i="9"/>
  <c r="Z591" i="9"/>
  <c r="AA591" i="9"/>
  <c r="AB591" i="9"/>
  <c r="AC591" i="9"/>
  <c r="AD591" i="9"/>
  <c r="AE591" i="9"/>
  <c r="AF591" i="9"/>
  <c r="AG591" i="9"/>
  <c r="AH591" i="9"/>
  <c r="AI591" i="9"/>
  <c r="AJ591" i="9"/>
  <c r="AK591" i="9"/>
  <c r="AL591" i="9"/>
  <c r="AM591" i="9"/>
  <c r="AN591" i="9"/>
  <c r="AO591" i="9"/>
  <c r="AP591" i="9"/>
  <c r="AQ591" i="9"/>
  <c r="AR591" i="9"/>
  <c r="AS591" i="9"/>
  <c r="AT591" i="9"/>
  <c r="AU591" i="9"/>
  <c r="AV591" i="9"/>
  <c r="AW591" i="9"/>
  <c r="AX591" i="9"/>
  <c r="AY591" i="9"/>
  <c r="AZ591" i="9"/>
  <c r="BA591" i="9"/>
  <c r="BB591" i="9"/>
  <c r="BC591" i="9"/>
  <c r="BD591" i="9"/>
  <c r="BE591" i="9"/>
  <c r="BF591" i="9"/>
  <c r="BG591" i="9"/>
  <c r="BH591" i="9"/>
  <c r="BI591" i="9"/>
  <c r="BJ591" i="9"/>
  <c r="BK591" i="9"/>
  <c r="BL591" i="9"/>
  <c r="BM591" i="9"/>
  <c r="BN591" i="9"/>
  <c r="BO591" i="9"/>
  <c r="BP591" i="9"/>
  <c r="BQ591" i="9"/>
  <c r="BR591" i="9"/>
  <c r="BT591" i="9"/>
  <c r="BU591" i="9"/>
  <c r="BV591" i="9"/>
  <c r="BX591" i="9"/>
  <c r="BY591" i="9"/>
  <c r="BZ591" i="9"/>
  <c r="CA591" i="9"/>
  <c r="CB591" i="9"/>
  <c r="CC591" i="9"/>
  <c r="CD591" i="9"/>
  <c r="CE591" i="9"/>
  <c r="CF591" i="9"/>
  <c r="CG591" i="9"/>
  <c r="CH591" i="9"/>
  <c r="CI591" i="9"/>
  <c r="CJ591" i="9"/>
  <c r="A592" i="9"/>
  <c r="B592" i="9"/>
  <c r="C592" i="9"/>
  <c r="D592" i="9"/>
  <c r="E592" i="9"/>
  <c r="F592" i="9"/>
  <c r="G592" i="9"/>
  <c r="H592" i="9"/>
  <c r="I592" i="9"/>
  <c r="K592" i="9"/>
  <c r="O592" i="9"/>
  <c r="P592" i="9"/>
  <c r="Q592" i="9"/>
  <c r="R592" i="9"/>
  <c r="U592" i="9"/>
  <c r="V592" i="9"/>
  <c r="W592" i="9"/>
  <c r="X592" i="9"/>
  <c r="Y592" i="9"/>
  <c r="Z592" i="9"/>
  <c r="AA592" i="9"/>
  <c r="AB592" i="9"/>
  <c r="AC592" i="9"/>
  <c r="AD592" i="9"/>
  <c r="AE592" i="9"/>
  <c r="AF592" i="9"/>
  <c r="AG592" i="9"/>
  <c r="AH592" i="9"/>
  <c r="AI592" i="9"/>
  <c r="AJ592" i="9"/>
  <c r="AK592" i="9"/>
  <c r="AL592" i="9"/>
  <c r="AM592" i="9"/>
  <c r="AN592" i="9"/>
  <c r="AO592" i="9"/>
  <c r="AP592" i="9"/>
  <c r="AQ592" i="9"/>
  <c r="AR592" i="9"/>
  <c r="AS592" i="9"/>
  <c r="AT592" i="9"/>
  <c r="AU592" i="9"/>
  <c r="AV592" i="9"/>
  <c r="AW592" i="9"/>
  <c r="AX592" i="9"/>
  <c r="AY592" i="9"/>
  <c r="AZ592" i="9"/>
  <c r="BA592" i="9"/>
  <c r="BB592" i="9"/>
  <c r="BC592" i="9"/>
  <c r="BD592" i="9"/>
  <c r="BE592" i="9"/>
  <c r="BF592" i="9"/>
  <c r="BG592" i="9"/>
  <c r="BH592" i="9"/>
  <c r="BI592" i="9"/>
  <c r="BJ592" i="9"/>
  <c r="BK592" i="9"/>
  <c r="BL592" i="9"/>
  <c r="BM592" i="9"/>
  <c r="BN592" i="9"/>
  <c r="BO592" i="9"/>
  <c r="BP592" i="9"/>
  <c r="BQ592" i="9"/>
  <c r="BR592" i="9"/>
  <c r="BT592" i="9"/>
  <c r="BU592" i="9"/>
  <c r="BV592" i="9"/>
  <c r="BX592" i="9"/>
  <c r="BY592" i="9"/>
  <c r="BZ592" i="9"/>
  <c r="CA592" i="9"/>
  <c r="CB592" i="9"/>
  <c r="CC592" i="9"/>
  <c r="CD592" i="9"/>
  <c r="CE592" i="9"/>
  <c r="CF592" i="9"/>
  <c r="CG592" i="9"/>
  <c r="CH592" i="9"/>
  <c r="CI592" i="9"/>
  <c r="CJ592" i="9"/>
  <c r="A593" i="9"/>
  <c r="B593" i="9"/>
  <c r="C593" i="9"/>
  <c r="D593" i="9"/>
  <c r="E593" i="9"/>
  <c r="F593" i="9"/>
  <c r="G593" i="9"/>
  <c r="H593" i="9"/>
  <c r="I593" i="9"/>
  <c r="K593" i="9"/>
  <c r="O593" i="9"/>
  <c r="P593" i="9"/>
  <c r="Q593" i="9"/>
  <c r="R593" i="9"/>
  <c r="U593" i="9"/>
  <c r="V593" i="9"/>
  <c r="W593" i="9"/>
  <c r="X593" i="9"/>
  <c r="Y593" i="9"/>
  <c r="Z593" i="9"/>
  <c r="AA593" i="9"/>
  <c r="AB593" i="9"/>
  <c r="AC593" i="9"/>
  <c r="AD593" i="9"/>
  <c r="AE593" i="9"/>
  <c r="AF593" i="9"/>
  <c r="AG593" i="9"/>
  <c r="AH593" i="9"/>
  <c r="AI593" i="9"/>
  <c r="AJ593" i="9"/>
  <c r="AK593" i="9"/>
  <c r="AL593" i="9"/>
  <c r="AM593" i="9"/>
  <c r="AN593" i="9"/>
  <c r="AO593" i="9"/>
  <c r="AP593" i="9"/>
  <c r="AQ593" i="9"/>
  <c r="AR593" i="9"/>
  <c r="AS593" i="9"/>
  <c r="AT593" i="9"/>
  <c r="AU593" i="9"/>
  <c r="AV593" i="9"/>
  <c r="AW593" i="9"/>
  <c r="AX593" i="9"/>
  <c r="AY593" i="9"/>
  <c r="AZ593" i="9"/>
  <c r="BA593" i="9"/>
  <c r="BB593" i="9"/>
  <c r="BC593" i="9"/>
  <c r="BD593" i="9"/>
  <c r="BE593" i="9"/>
  <c r="BF593" i="9"/>
  <c r="BG593" i="9"/>
  <c r="BH593" i="9"/>
  <c r="BI593" i="9"/>
  <c r="BJ593" i="9"/>
  <c r="BK593" i="9"/>
  <c r="BL593" i="9"/>
  <c r="BM593" i="9"/>
  <c r="BN593" i="9"/>
  <c r="BO593" i="9"/>
  <c r="BP593" i="9"/>
  <c r="BQ593" i="9"/>
  <c r="BR593" i="9"/>
  <c r="BT593" i="9"/>
  <c r="BU593" i="9"/>
  <c r="BV593" i="9"/>
  <c r="BX593" i="9"/>
  <c r="BY593" i="9"/>
  <c r="BZ593" i="9"/>
  <c r="CA593" i="9"/>
  <c r="CB593" i="9"/>
  <c r="CC593" i="9"/>
  <c r="CD593" i="9"/>
  <c r="CE593" i="9"/>
  <c r="CF593" i="9"/>
  <c r="CG593" i="9"/>
  <c r="CH593" i="9"/>
  <c r="CI593" i="9"/>
  <c r="CJ593" i="9"/>
  <c r="A594" i="9"/>
  <c r="B594" i="9"/>
  <c r="C594" i="9"/>
  <c r="D594" i="9"/>
  <c r="E594" i="9"/>
  <c r="F594" i="9"/>
  <c r="G594" i="9"/>
  <c r="H594" i="9"/>
  <c r="I594" i="9"/>
  <c r="K594" i="9"/>
  <c r="O594" i="9"/>
  <c r="P594" i="9"/>
  <c r="Q594" i="9"/>
  <c r="R594" i="9"/>
  <c r="U594" i="9"/>
  <c r="V594" i="9"/>
  <c r="W594" i="9"/>
  <c r="X594" i="9"/>
  <c r="Y594" i="9"/>
  <c r="Z594" i="9"/>
  <c r="AA594" i="9"/>
  <c r="AB594" i="9"/>
  <c r="AC594" i="9"/>
  <c r="AD594" i="9"/>
  <c r="AE594" i="9"/>
  <c r="AF594" i="9"/>
  <c r="AG594" i="9"/>
  <c r="AH594" i="9"/>
  <c r="AI594" i="9"/>
  <c r="AJ594" i="9"/>
  <c r="AK594" i="9"/>
  <c r="AL594" i="9"/>
  <c r="AM594" i="9"/>
  <c r="AN594" i="9"/>
  <c r="AO594" i="9"/>
  <c r="AP594" i="9"/>
  <c r="AQ594" i="9"/>
  <c r="AR594" i="9"/>
  <c r="AS594" i="9"/>
  <c r="AT594" i="9"/>
  <c r="AU594" i="9"/>
  <c r="AV594" i="9"/>
  <c r="AW594" i="9"/>
  <c r="AX594" i="9"/>
  <c r="AY594" i="9"/>
  <c r="AZ594" i="9"/>
  <c r="BA594" i="9"/>
  <c r="BB594" i="9"/>
  <c r="BC594" i="9"/>
  <c r="BD594" i="9"/>
  <c r="BE594" i="9"/>
  <c r="BF594" i="9"/>
  <c r="BG594" i="9"/>
  <c r="BH594" i="9"/>
  <c r="BI594" i="9"/>
  <c r="BJ594" i="9"/>
  <c r="BK594" i="9"/>
  <c r="BL594" i="9"/>
  <c r="BM594" i="9"/>
  <c r="BN594" i="9"/>
  <c r="BO594" i="9"/>
  <c r="BP594" i="9"/>
  <c r="BQ594" i="9"/>
  <c r="BR594" i="9"/>
  <c r="BT594" i="9"/>
  <c r="BU594" i="9"/>
  <c r="BV594" i="9"/>
  <c r="BX594" i="9"/>
  <c r="BY594" i="9"/>
  <c r="BZ594" i="9"/>
  <c r="CA594" i="9"/>
  <c r="CB594" i="9"/>
  <c r="CC594" i="9"/>
  <c r="CD594" i="9"/>
  <c r="CE594" i="9"/>
  <c r="CF594" i="9"/>
  <c r="CG594" i="9"/>
  <c r="CH594" i="9"/>
  <c r="CI594" i="9"/>
  <c r="CJ594" i="9"/>
  <c r="A595" i="9"/>
  <c r="B595" i="9"/>
  <c r="C595" i="9"/>
  <c r="D595" i="9"/>
  <c r="E595" i="9"/>
  <c r="F595" i="9"/>
  <c r="G595" i="9"/>
  <c r="H595" i="9"/>
  <c r="I595" i="9"/>
  <c r="K595" i="9"/>
  <c r="O595" i="9"/>
  <c r="P595" i="9"/>
  <c r="Q595" i="9"/>
  <c r="R595" i="9"/>
  <c r="U595" i="9"/>
  <c r="V595" i="9"/>
  <c r="W595" i="9"/>
  <c r="X595" i="9"/>
  <c r="Y595" i="9"/>
  <c r="Z595" i="9"/>
  <c r="AA595" i="9"/>
  <c r="AB595" i="9"/>
  <c r="AC595" i="9"/>
  <c r="AD595" i="9"/>
  <c r="AE595" i="9"/>
  <c r="AF595" i="9"/>
  <c r="AG595" i="9"/>
  <c r="AH595" i="9"/>
  <c r="AI595" i="9"/>
  <c r="AJ595" i="9"/>
  <c r="AK595" i="9"/>
  <c r="AL595" i="9"/>
  <c r="AM595" i="9"/>
  <c r="AN595" i="9"/>
  <c r="AO595" i="9"/>
  <c r="AP595" i="9"/>
  <c r="AQ595" i="9"/>
  <c r="AR595" i="9"/>
  <c r="AS595" i="9"/>
  <c r="AT595" i="9"/>
  <c r="AU595" i="9"/>
  <c r="AV595" i="9"/>
  <c r="AW595" i="9"/>
  <c r="AX595" i="9"/>
  <c r="AY595" i="9"/>
  <c r="AZ595" i="9"/>
  <c r="BA595" i="9"/>
  <c r="BB595" i="9"/>
  <c r="BC595" i="9"/>
  <c r="BD595" i="9"/>
  <c r="BE595" i="9"/>
  <c r="BF595" i="9"/>
  <c r="BG595" i="9"/>
  <c r="BH595" i="9"/>
  <c r="BI595" i="9"/>
  <c r="BJ595" i="9"/>
  <c r="BK595" i="9"/>
  <c r="BL595" i="9"/>
  <c r="BM595" i="9"/>
  <c r="BN595" i="9"/>
  <c r="BO595" i="9"/>
  <c r="BP595" i="9"/>
  <c r="BQ595" i="9"/>
  <c r="BR595" i="9"/>
  <c r="BT595" i="9"/>
  <c r="BU595" i="9"/>
  <c r="BV595" i="9"/>
  <c r="BX595" i="9"/>
  <c r="BY595" i="9"/>
  <c r="BZ595" i="9"/>
  <c r="CA595" i="9"/>
  <c r="CB595" i="9"/>
  <c r="CC595" i="9"/>
  <c r="CD595" i="9"/>
  <c r="CE595" i="9"/>
  <c r="CF595" i="9"/>
  <c r="CG595" i="9"/>
  <c r="CH595" i="9"/>
  <c r="CI595" i="9"/>
  <c r="CJ595" i="9"/>
  <c r="A596" i="9"/>
  <c r="B596" i="9"/>
  <c r="C596" i="9"/>
  <c r="D596" i="9"/>
  <c r="E596" i="9"/>
  <c r="F596" i="9"/>
  <c r="G596" i="9"/>
  <c r="H596" i="9"/>
  <c r="I596" i="9"/>
  <c r="K596" i="9"/>
  <c r="O596" i="9"/>
  <c r="P596" i="9"/>
  <c r="Q596" i="9"/>
  <c r="R596" i="9"/>
  <c r="U596" i="9"/>
  <c r="V596" i="9"/>
  <c r="W596" i="9"/>
  <c r="X596" i="9"/>
  <c r="Y596" i="9"/>
  <c r="Z596" i="9"/>
  <c r="AA596" i="9"/>
  <c r="AB596" i="9"/>
  <c r="AC596" i="9"/>
  <c r="AD596" i="9"/>
  <c r="AE596" i="9"/>
  <c r="AF596" i="9"/>
  <c r="AG596" i="9"/>
  <c r="AH596" i="9"/>
  <c r="AI596" i="9"/>
  <c r="AJ596" i="9"/>
  <c r="AK596" i="9"/>
  <c r="AL596" i="9"/>
  <c r="AM596" i="9"/>
  <c r="AN596" i="9"/>
  <c r="AO596" i="9"/>
  <c r="AP596" i="9"/>
  <c r="AQ596" i="9"/>
  <c r="AR596" i="9"/>
  <c r="AS596" i="9"/>
  <c r="AT596" i="9"/>
  <c r="AU596" i="9"/>
  <c r="AV596" i="9"/>
  <c r="AW596" i="9"/>
  <c r="AX596" i="9"/>
  <c r="AY596" i="9"/>
  <c r="AZ596" i="9"/>
  <c r="BA596" i="9"/>
  <c r="BB596" i="9"/>
  <c r="BC596" i="9"/>
  <c r="BD596" i="9"/>
  <c r="BE596" i="9"/>
  <c r="BF596" i="9"/>
  <c r="BG596" i="9"/>
  <c r="BH596" i="9"/>
  <c r="BI596" i="9"/>
  <c r="BJ596" i="9"/>
  <c r="BK596" i="9"/>
  <c r="BL596" i="9"/>
  <c r="BM596" i="9"/>
  <c r="BN596" i="9"/>
  <c r="BO596" i="9"/>
  <c r="BP596" i="9"/>
  <c r="BQ596" i="9"/>
  <c r="BR596" i="9"/>
  <c r="BT596" i="9"/>
  <c r="BU596" i="9"/>
  <c r="BV596" i="9"/>
  <c r="BX596" i="9"/>
  <c r="BY596" i="9"/>
  <c r="BZ596" i="9"/>
  <c r="CA596" i="9"/>
  <c r="CB596" i="9"/>
  <c r="CC596" i="9"/>
  <c r="CD596" i="9"/>
  <c r="CE596" i="9"/>
  <c r="CF596" i="9"/>
  <c r="CG596" i="9"/>
  <c r="CH596" i="9"/>
  <c r="CI596" i="9"/>
  <c r="CJ596" i="9"/>
  <c r="A597" i="9"/>
  <c r="B597" i="9"/>
  <c r="C597" i="9"/>
  <c r="D597" i="9"/>
  <c r="E597" i="9"/>
  <c r="F597" i="9"/>
  <c r="G597" i="9"/>
  <c r="H597" i="9"/>
  <c r="I597" i="9"/>
  <c r="K597" i="9"/>
  <c r="O597" i="9"/>
  <c r="P597" i="9"/>
  <c r="Q597" i="9"/>
  <c r="R597" i="9"/>
  <c r="U597" i="9"/>
  <c r="V597" i="9"/>
  <c r="W597" i="9"/>
  <c r="X597" i="9"/>
  <c r="Y597" i="9"/>
  <c r="Z597" i="9"/>
  <c r="AA597" i="9"/>
  <c r="AB597" i="9"/>
  <c r="AC597" i="9"/>
  <c r="AD597" i="9"/>
  <c r="AE597" i="9"/>
  <c r="AF597" i="9"/>
  <c r="AG597" i="9"/>
  <c r="AH597" i="9"/>
  <c r="AI597" i="9"/>
  <c r="AJ597" i="9"/>
  <c r="AK597" i="9"/>
  <c r="AL597" i="9"/>
  <c r="AM597" i="9"/>
  <c r="AN597" i="9"/>
  <c r="AO597" i="9"/>
  <c r="AP597" i="9"/>
  <c r="AQ597" i="9"/>
  <c r="AR597" i="9"/>
  <c r="AS597" i="9"/>
  <c r="AT597" i="9"/>
  <c r="AU597" i="9"/>
  <c r="AV597" i="9"/>
  <c r="AW597" i="9"/>
  <c r="AX597" i="9"/>
  <c r="AY597" i="9"/>
  <c r="AZ597" i="9"/>
  <c r="BA597" i="9"/>
  <c r="BB597" i="9"/>
  <c r="BC597" i="9"/>
  <c r="BD597" i="9"/>
  <c r="BE597" i="9"/>
  <c r="BF597" i="9"/>
  <c r="BG597" i="9"/>
  <c r="BH597" i="9"/>
  <c r="BI597" i="9"/>
  <c r="BJ597" i="9"/>
  <c r="BK597" i="9"/>
  <c r="BL597" i="9"/>
  <c r="BM597" i="9"/>
  <c r="BN597" i="9"/>
  <c r="BO597" i="9"/>
  <c r="BP597" i="9"/>
  <c r="BQ597" i="9"/>
  <c r="BR597" i="9"/>
  <c r="BT597" i="9"/>
  <c r="BU597" i="9"/>
  <c r="BV597" i="9"/>
  <c r="BX597" i="9"/>
  <c r="BY597" i="9"/>
  <c r="BZ597" i="9"/>
  <c r="CA597" i="9"/>
  <c r="CB597" i="9"/>
  <c r="CC597" i="9"/>
  <c r="CD597" i="9"/>
  <c r="CE597" i="9"/>
  <c r="CF597" i="9"/>
  <c r="CG597" i="9"/>
  <c r="CH597" i="9"/>
  <c r="CI597" i="9"/>
  <c r="CJ597" i="9"/>
  <c r="A598" i="9"/>
  <c r="B598" i="9"/>
  <c r="C598" i="9"/>
  <c r="D598" i="9"/>
  <c r="E598" i="9"/>
  <c r="F598" i="9"/>
  <c r="G598" i="9"/>
  <c r="H598" i="9"/>
  <c r="I598" i="9"/>
  <c r="K598" i="9"/>
  <c r="O598" i="9"/>
  <c r="P598" i="9"/>
  <c r="Q598" i="9"/>
  <c r="R598" i="9"/>
  <c r="U598" i="9"/>
  <c r="V598" i="9"/>
  <c r="W598" i="9"/>
  <c r="X598" i="9"/>
  <c r="Y598" i="9"/>
  <c r="Z598" i="9"/>
  <c r="AA598" i="9"/>
  <c r="AB598" i="9"/>
  <c r="AC598" i="9"/>
  <c r="AD598" i="9"/>
  <c r="AE598" i="9"/>
  <c r="AF598" i="9"/>
  <c r="AG598" i="9"/>
  <c r="AH598" i="9"/>
  <c r="AI598" i="9"/>
  <c r="AJ598" i="9"/>
  <c r="AK598" i="9"/>
  <c r="AL598" i="9"/>
  <c r="AM598" i="9"/>
  <c r="AN598" i="9"/>
  <c r="AO598" i="9"/>
  <c r="AP598" i="9"/>
  <c r="AQ598" i="9"/>
  <c r="AR598" i="9"/>
  <c r="AS598" i="9"/>
  <c r="AT598" i="9"/>
  <c r="AU598" i="9"/>
  <c r="AV598" i="9"/>
  <c r="AW598" i="9"/>
  <c r="AX598" i="9"/>
  <c r="AY598" i="9"/>
  <c r="AZ598" i="9"/>
  <c r="BA598" i="9"/>
  <c r="BB598" i="9"/>
  <c r="BC598" i="9"/>
  <c r="BD598" i="9"/>
  <c r="BE598" i="9"/>
  <c r="BF598" i="9"/>
  <c r="BG598" i="9"/>
  <c r="BH598" i="9"/>
  <c r="BI598" i="9"/>
  <c r="BJ598" i="9"/>
  <c r="BK598" i="9"/>
  <c r="BL598" i="9"/>
  <c r="BM598" i="9"/>
  <c r="BN598" i="9"/>
  <c r="BO598" i="9"/>
  <c r="BP598" i="9"/>
  <c r="BQ598" i="9"/>
  <c r="BR598" i="9"/>
  <c r="BT598" i="9"/>
  <c r="BU598" i="9"/>
  <c r="BV598" i="9"/>
  <c r="BX598" i="9"/>
  <c r="BY598" i="9"/>
  <c r="BZ598" i="9"/>
  <c r="CA598" i="9"/>
  <c r="CB598" i="9"/>
  <c r="CC598" i="9"/>
  <c r="CD598" i="9"/>
  <c r="CE598" i="9"/>
  <c r="CF598" i="9"/>
  <c r="CG598" i="9"/>
  <c r="CH598" i="9"/>
  <c r="CI598" i="9"/>
  <c r="CJ598" i="9"/>
  <c r="A599" i="9"/>
  <c r="B599" i="9"/>
  <c r="C599" i="9"/>
  <c r="D599" i="9"/>
  <c r="E599" i="9"/>
  <c r="F599" i="9"/>
  <c r="G599" i="9"/>
  <c r="H599" i="9"/>
  <c r="I599" i="9"/>
  <c r="K599" i="9"/>
  <c r="O599" i="9"/>
  <c r="P599" i="9"/>
  <c r="Q599" i="9"/>
  <c r="R599" i="9"/>
  <c r="U599" i="9"/>
  <c r="V599" i="9"/>
  <c r="W599" i="9"/>
  <c r="X599" i="9"/>
  <c r="Y599" i="9"/>
  <c r="Z599" i="9"/>
  <c r="AA599" i="9"/>
  <c r="AB599" i="9"/>
  <c r="AC599" i="9"/>
  <c r="AD599" i="9"/>
  <c r="AE599" i="9"/>
  <c r="AF599" i="9"/>
  <c r="AG599" i="9"/>
  <c r="AH599" i="9"/>
  <c r="AI599" i="9"/>
  <c r="AJ599" i="9"/>
  <c r="AK599" i="9"/>
  <c r="AL599" i="9"/>
  <c r="AM599" i="9"/>
  <c r="AN599" i="9"/>
  <c r="AO599" i="9"/>
  <c r="AP599" i="9"/>
  <c r="AQ599" i="9"/>
  <c r="AR599" i="9"/>
  <c r="AS599" i="9"/>
  <c r="AT599" i="9"/>
  <c r="AU599" i="9"/>
  <c r="AV599" i="9"/>
  <c r="AW599" i="9"/>
  <c r="AX599" i="9"/>
  <c r="AY599" i="9"/>
  <c r="AZ599" i="9"/>
  <c r="BA599" i="9"/>
  <c r="BB599" i="9"/>
  <c r="BC599" i="9"/>
  <c r="BD599" i="9"/>
  <c r="BE599" i="9"/>
  <c r="BF599" i="9"/>
  <c r="BG599" i="9"/>
  <c r="BH599" i="9"/>
  <c r="BI599" i="9"/>
  <c r="BJ599" i="9"/>
  <c r="BK599" i="9"/>
  <c r="BL599" i="9"/>
  <c r="BM599" i="9"/>
  <c r="BN599" i="9"/>
  <c r="BO599" i="9"/>
  <c r="BP599" i="9"/>
  <c r="BQ599" i="9"/>
  <c r="BR599" i="9"/>
  <c r="BT599" i="9"/>
  <c r="BU599" i="9"/>
  <c r="BV599" i="9"/>
  <c r="BX599" i="9"/>
  <c r="BY599" i="9"/>
  <c r="BZ599" i="9"/>
  <c r="CA599" i="9"/>
  <c r="CB599" i="9"/>
  <c r="CC599" i="9"/>
  <c r="CD599" i="9"/>
  <c r="CE599" i="9"/>
  <c r="CF599" i="9"/>
  <c r="CG599" i="9"/>
  <c r="CH599" i="9"/>
  <c r="CI599" i="9"/>
  <c r="CJ599" i="9"/>
  <c r="A600" i="9"/>
  <c r="B600" i="9"/>
  <c r="C600" i="9"/>
  <c r="D600" i="9"/>
  <c r="E600" i="9"/>
  <c r="F600" i="9"/>
  <c r="G600" i="9"/>
  <c r="H600" i="9"/>
  <c r="I600" i="9"/>
  <c r="K600" i="9"/>
  <c r="O600" i="9"/>
  <c r="P600" i="9"/>
  <c r="Q600" i="9"/>
  <c r="R600" i="9"/>
  <c r="U600" i="9"/>
  <c r="V600" i="9"/>
  <c r="W600" i="9"/>
  <c r="X600" i="9"/>
  <c r="Y600" i="9"/>
  <c r="Z600" i="9"/>
  <c r="AA600" i="9"/>
  <c r="AB600" i="9"/>
  <c r="AC600" i="9"/>
  <c r="AD600" i="9"/>
  <c r="AE600" i="9"/>
  <c r="AF600" i="9"/>
  <c r="AG600" i="9"/>
  <c r="AH600" i="9"/>
  <c r="AI600" i="9"/>
  <c r="AJ600" i="9"/>
  <c r="AK600" i="9"/>
  <c r="AL600" i="9"/>
  <c r="AM600" i="9"/>
  <c r="AN600" i="9"/>
  <c r="AO600" i="9"/>
  <c r="AP600" i="9"/>
  <c r="AQ600" i="9"/>
  <c r="AR600" i="9"/>
  <c r="AS600" i="9"/>
  <c r="AT600" i="9"/>
  <c r="AU600" i="9"/>
  <c r="AV600" i="9"/>
  <c r="AW600" i="9"/>
  <c r="AX600" i="9"/>
  <c r="AY600" i="9"/>
  <c r="AZ600" i="9"/>
  <c r="BA600" i="9"/>
  <c r="BB600" i="9"/>
  <c r="BC600" i="9"/>
  <c r="BD600" i="9"/>
  <c r="BE600" i="9"/>
  <c r="BF600" i="9"/>
  <c r="BG600" i="9"/>
  <c r="BH600" i="9"/>
  <c r="BI600" i="9"/>
  <c r="BJ600" i="9"/>
  <c r="BK600" i="9"/>
  <c r="BL600" i="9"/>
  <c r="BM600" i="9"/>
  <c r="BN600" i="9"/>
  <c r="BO600" i="9"/>
  <c r="BP600" i="9"/>
  <c r="BQ600" i="9"/>
  <c r="BR600" i="9"/>
  <c r="BT600" i="9"/>
  <c r="BU600" i="9"/>
  <c r="BV600" i="9"/>
  <c r="BX600" i="9"/>
  <c r="BY600" i="9"/>
  <c r="BZ600" i="9"/>
  <c r="CA600" i="9"/>
  <c r="CB600" i="9"/>
  <c r="CC600" i="9"/>
  <c r="CD600" i="9"/>
  <c r="CE600" i="9"/>
  <c r="CF600" i="9"/>
  <c r="CG600" i="9"/>
  <c r="CH600" i="9"/>
  <c r="CI600" i="9"/>
  <c r="CJ600" i="9"/>
  <c r="A601" i="9"/>
  <c r="B601" i="9"/>
  <c r="C601" i="9"/>
  <c r="D601" i="9"/>
  <c r="E601" i="9"/>
  <c r="F601" i="9"/>
  <c r="G601" i="9"/>
  <c r="H601" i="9"/>
  <c r="I601" i="9"/>
  <c r="K601" i="9"/>
  <c r="O601" i="9"/>
  <c r="P601" i="9"/>
  <c r="Q601" i="9"/>
  <c r="R601" i="9"/>
  <c r="U601" i="9"/>
  <c r="V601" i="9"/>
  <c r="W601" i="9"/>
  <c r="X601" i="9"/>
  <c r="Y601" i="9"/>
  <c r="Z601" i="9"/>
  <c r="AA601" i="9"/>
  <c r="AB601" i="9"/>
  <c r="AC601" i="9"/>
  <c r="AD601" i="9"/>
  <c r="AE601" i="9"/>
  <c r="AF601" i="9"/>
  <c r="AG601" i="9"/>
  <c r="AH601" i="9"/>
  <c r="AI601" i="9"/>
  <c r="AJ601" i="9"/>
  <c r="AK601" i="9"/>
  <c r="AL601" i="9"/>
  <c r="AM601" i="9"/>
  <c r="AN601" i="9"/>
  <c r="AO601" i="9"/>
  <c r="AP601" i="9"/>
  <c r="AQ601" i="9"/>
  <c r="AR601" i="9"/>
  <c r="AS601" i="9"/>
  <c r="AT601" i="9"/>
  <c r="AU601" i="9"/>
  <c r="AV601" i="9"/>
  <c r="AW601" i="9"/>
  <c r="AX601" i="9"/>
  <c r="AY601" i="9"/>
  <c r="AZ601" i="9"/>
  <c r="BA601" i="9"/>
  <c r="BB601" i="9"/>
  <c r="BC601" i="9"/>
  <c r="BD601" i="9"/>
  <c r="BE601" i="9"/>
  <c r="BF601" i="9"/>
  <c r="BG601" i="9"/>
  <c r="BH601" i="9"/>
  <c r="BI601" i="9"/>
  <c r="BJ601" i="9"/>
  <c r="BK601" i="9"/>
  <c r="BL601" i="9"/>
  <c r="BM601" i="9"/>
  <c r="BN601" i="9"/>
  <c r="BO601" i="9"/>
  <c r="BP601" i="9"/>
  <c r="BQ601" i="9"/>
  <c r="BR601" i="9"/>
  <c r="BT601" i="9"/>
  <c r="BU601" i="9"/>
  <c r="BV601" i="9"/>
  <c r="BX601" i="9"/>
  <c r="BY601" i="9"/>
  <c r="BZ601" i="9"/>
  <c r="CA601" i="9"/>
  <c r="CB601" i="9"/>
  <c r="CC601" i="9"/>
  <c r="CD601" i="9"/>
  <c r="CE601" i="9"/>
  <c r="CF601" i="9"/>
  <c r="CG601" i="9"/>
  <c r="CH601" i="9"/>
  <c r="CI601" i="9"/>
  <c r="CJ601" i="9"/>
  <c r="A602" i="9"/>
  <c r="B602" i="9"/>
  <c r="C602" i="9"/>
  <c r="D602" i="9"/>
  <c r="E602" i="9"/>
  <c r="F602" i="9"/>
  <c r="G602" i="9"/>
  <c r="H602" i="9"/>
  <c r="I602" i="9"/>
  <c r="K602" i="9"/>
  <c r="O602" i="9"/>
  <c r="P602" i="9"/>
  <c r="Q602" i="9"/>
  <c r="R602" i="9"/>
  <c r="U602" i="9"/>
  <c r="V602" i="9"/>
  <c r="W602" i="9"/>
  <c r="X602" i="9"/>
  <c r="Y602" i="9"/>
  <c r="Z602" i="9"/>
  <c r="AA602" i="9"/>
  <c r="AB602" i="9"/>
  <c r="AC602" i="9"/>
  <c r="AD602" i="9"/>
  <c r="AE602" i="9"/>
  <c r="AF602" i="9"/>
  <c r="AG602" i="9"/>
  <c r="AH602" i="9"/>
  <c r="AI602" i="9"/>
  <c r="AJ602" i="9"/>
  <c r="AK602" i="9"/>
  <c r="AL602" i="9"/>
  <c r="AM602" i="9"/>
  <c r="AN602" i="9"/>
  <c r="AO602" i="9"/>
  <c r="AP602" i="9"/>
  <c r="AQ602" i="9"/>
  <c r="AR602" i="9"/>
  <c r="AS602" i="9"/>
  <c r="AT602" i="9"/>
  <c r="AU602" i="9"/>
  <c r="AV602" i="9"/>
  <c r="AW602" i="9"/>
  <c r="AX602" i="9"/>
  <c r="AY602" i="9"/>
  <c r="AZ602" i="9"/>
  <c r="BA602" i="9"/>
  <c r="BB602" i="9"/>
  <c r="BC602" i="9"/>
  <c r="BD602" i="9"/>
  <c r="BE602" i="9"/>
  <c r="BF602" i="9"/>
  <c r="BG602" i="9"/>
  <c r="BH602" i="9"/>
  <c r="BI602" i="9"/>
  <c r="BJ602" i="9"/>
  <c r="BK602" i="9"/>
  <c r="BL602" i="9"/>
  <c r="BM602" i="9"/>
  <c r="BN602" i="9"/>
  <c r="BO602" i="9"/>
  <c r="BP602" i="9"/>
  <c r="BQ602" i="9"/>
  <c r="BR602" i="9"/>
  <c r="BT602" i="9"/>
  <c r="BU602" i="9"/>
  <c r="BV602" i="9"/>
  <c r="BX602" i="9"/>
  <c r="BY602" i="9"/>
  <c r="BZ602" i="9"/>
  <c r="CA602" i="9"/>
  <c r="CB602" i="9"/>
  <c r="CC602" i="9"/>
  <c r="CD602" i="9"/>
  <c r="CE602" i="9"/>
  <c r="CF602" i="9"/>
  <c r="CG602" i="9"/>
  <c r="CH602" i="9"/>
  <c r="CI602" i="9"/>
  <c r="CJ602" i="9"/>
  <c r="A603" i="9"/>
  <c r="B603" i="9"/>
  <c r="C603" i="9"/>
  <c r="D603" i="9"/>
  <c r="E603" i="9"/>
  <c r="F603" i="9"/>
  <c r="G603" i="9"/>
  <c r="H603" i="9"/>
  <c r="I603" i="9"/>
  <c r="K603" i="9"/>
  <c r="O603" i="9"/>
  <c r="P603" i="9"/>
  <c r="Q603" i="9"/>
  <c r="R603" i="9"/>
  <c r="U603" i="9"/>
  <c r="V603" i="9"/>
  <c r="W603" i="9"/>
  <c r="X603" i="9"/>
  <c r="Y603" i="9"/>
  <c r="Z603" i="9"/>
  <c r="AA603" i="9"/>
  <c r="AB603" i="9"/>
  <c r="AC603" i="9"/>
  <c r="AD603" i="9"/>
  <c r="AE603" i="9"/>
  <c r="AF603" i="9"/>
  <c r="AG603" i="9"/>
  <c r="AH603" i="9"/>
  <c r="AI603" i="9"/>
  <c r="AJ603" i="9"/>
  <c r="AK603" i="9"/>
  <c r="AL603" i="9"/>
  <c r="AM603" i="9"/>
  <c r="AN603" i="9"/>
  <c r="AO603" i="9"/>
  <c r="AP603" i="9"/>
  <c r="AQ603" i="9"/>
  <c r="AR603" i="9"/>
  <c r="AS603" i="9"/>
  <c r="AT603" i="9"/>
  <c r="AU603" i="9"/>
  <c r="AV603" i="9"/>
  <c r="AW603" i="9"/>
  <c r="AX603" i="9"/>
  <c r="AY603" i="9"/>
  <c r="AZ603" i="9"/>
  <c r="BA603" i="9"/>
  <c r="BB603" i="9"/>
  <c r="BC603" i="9"/>
  <c r="BD603" i="9"/>
  <c r="BE603" i="9"/>
  <c r="BF603" i="9"/>
  <c r="BG603" i="9"/>
  <c r="BH603" i="9"/>
  <c r="BI603" i="9"/>
  <c r="BJ603" i="9"/>
  <c r="BK603" i="9"/>
  <c r="BL603" i="9"/>
  <c r="BM603" i="9"/>
  <c r="BN603" i="9"/>
  <c r="BO603" i="9"/>
  <c r="BP603" i="9"/>
  <c r="BQ603" i="9"/>
  <c r="BR603" i="9"/>
  <c r="BT603" i="9"/>
  <c r="BU603" i="9"/>
  <c r="BV603" i="9"/>
  <c r="BX603" i="9"/>
  <c r="BY603" i="9"/>
  <c r="BZ603" i="9"/>
  <c r="CA603" i="9"/>
  <c r="CB603" i="9"/>
  <c r="CC603" i="9"/>
  <c r="CD603" i="9"/>
  <c r="CE603" i="9"/>
  <c r="CF603" i="9"/>
  <c r="CG603" i="9"/>
  <c r="CH603" i="9"/>
  <c r="CI603" i="9"/>
  <c r="CJ603" i="9"/>
  <c r="A604" i="9"/>
  <c r="B604" i="9"/>
  <c r="C604" i="9"/>
  <c r="D604" i="9"/>
  <c r="E604" i="9"/>
  <c r="F604" i="9"/>
  <c r="G604" i="9"/>
  <c r="H604" i="9"/>
  <c r="I604" i="9"/>
  <c r="K604" i="9"/>
  <c r="O604" i="9"/>
  <c r="P604" i="9"/>
  <c r="Q604" i="9"/>
  <c r="R604" i="9"/>
  <c r="U604" i="9"/>
  <c r="V604" i="9"/>
  <c r="W604" i="9"/>
  <c r="X604" i="9"/>
  <c r="Y604" i="9"/>
  <c r="Z604" i="9"/>
  <c r="AA604" i="9"/>
  <c r="AB604" i="9"/>
  <c r="AC604" i="9"/>
  <c r="AD604" i="9"/>
  <c r="AE604" i="9"/>
  <c r="AF604" i="9"/>
  <c r="AG604" i="9"/>
  <c r="AH604" i="9"/>
  <c r="AI604" i="9"/>
  <c r="AJ604" i="9"/>
  <c r="AK604" i="9"/>
  <c r="AL604" i="9"/>
  <c r="AM604" i="9"/>
  <c r="AN604" i="9"/>
  <c r="AO604" i="9"/>
  <c r="AP604" i="9"/>
  <c r="AQ604" i="9"/>
  <c r="AR604" i="9"/>
  <c r="AS604" i="9"/>
  <c r="AT604" i="9"/>
  <c r="AU604" i="9"/>
  <c r="AV604" i="9"/>
  <c r="AW604" i="9"/>
  <c r="AX604" i="9"/>
  <c r="AY604" i="9"/>
  <c r="AZ604" i="9"/>
  <c r="BA604" i="9"/>
  <c r="BB604" i="9"/>
  <c r="BC604" i="9"/>
  <c r="BD604" i="9"/>
  <c r="BE604" i="9"/>
  <c r="BF604" i="9"/>
  <c r="BG604" i="9"/>
  <c r="BH604" i="9"/>
  <c r="BI604" i="9"/>
  <c r="BJ604" i="9"/>
  <c r="BK604" i="9"/>
  <c r="BL604" i="9"/>
  <c r="BM604" i="9"/>
  <c r="BN604" i="9"/>
  <c r="BO604" i="9"/>
  <c r="BP604" i="9"/>
  <c r="BQ604" i="9"/>
  <c r="BR604" i="9"/>
  <c r="BT604" i="9"/>
  <c r="BU604" i="9"/>
  <c r="BV604" i="9"/>
  <c r="BX604" i="9"/>
  <c r="BY604" i="9"/>
  <c r="BZ604" i="9"/>
  <c r="CA604" i="9"/>
  <c r="CB604" i="9"/>
  <c r="CC604" i="9"/>
  <c r="CD604" i="9"/>
  <c r="CE604" i="9"/>
  <c r="CF604" i="9"/>
  <c r="CG604" i="9"/>
  <c r="CH604" i="9"/>
  <c r="CI604" i="9"/>
  <c r="CJ604" i="9"/>
  <c r="A605" i="9"/>
  <c r="B605" i="9"/>
  <c r="C605" i="9"/>
  <c r="D605" i="9"/>
  <c r="E605" i="9"/>
  <c r="F605" i="9"/>
  <c r="G605" i="9"/>
  <c r="H605" i="9"/>
  <c r="I605" i="9"/>
  <c r="K605" i="9"/>
  <c r="O605" i="9"/>
  <c r="P605" i="9"/>
  <c r="Q605" i="9"/>
  <c r="R605" i="9"/>
  <c r="U605" i="9"/>
  <c r="V605" i="9"/>
  <c r="W605" i="9"/>
  <c r="X605" i="9"/>
  <c r="Y605" i="9"/>
  <c r="Z605" i="9"/>
  <c r="AA605" i="9"/>
  <c r="AB605" i="9"/>
  <c r="AC605" i="9"/>
  <c r="AD605" i="9"/>
  <c r="AE605" i="9"/>
  <c r="AF605" i="9"/>
  <c r="AG605" i="9"/>
  <c r="AH605" i="9"/>
  <c r="AI605" i="9"/>
  <c r="AJ605" i="9"/>
  <c r="AK605" i="9"/>
  <c r="AL605" i="9"/>
  <c r="AM605" i="9"/>
  <c r="AN605" i="9"/>
  <c r="AO605" i="9"/>
  <c r="AP605" i="9"/>
  <c r="AQ605" i="9"/>
  <c r="AR605" i="9"/>
  <c r="AS605" i="9"/>
  <c r="AT605" i="9"/>
  <c r="AU605" i="9"/>
  <c r="AV605" i="9"/>
  <c r="AW605" i="9"/>
  <c r="AX605" i="9"/>
  <c r="AY605" i="9"/>
  <c r="AZ605" i="9"/>
  <c r="BA605" i="9"/>
  <c r="BB605" i="9"/>
  <c r="BC605" i="9"/>
  <c r="BD605" i="9"/>
  <c r="BE605" i="9"/>
  <c r="BF605" i="9"/>
  <c r="BG605" i="9"/>
  <c r="BH605" i="9"/>
  <c r="BI605" i="9"/>
  <c r="BJ605" i="9"/>
  <c r="BK605" i="9"/>
  <c r="BL605" i="9"/>
  <c r="BM605" i="9"/>
  <c r="BN605" i="9"/>
  <c r="BO605" i="9"/>
  <c r="BP605" i="9"/>
  <c r="BQ605" i="9"/>
  <c r="BR605" i="9"/>
  <c r="BT605" i="9"/>
  <c r="BU605" i="9"/>
  <c r="BV605" i="9"/>
  <c r="BX605" i="9"/>
  <c r="BY605" i="9"/>
  <c r="BZ605" i="9"/>
  <c r="CA605" i="9"/>
  <c r="CB605" i="9"/>
  <c r="CC605" i="9"/>
  <c r="CD605" i="9"/>
  <c r="CE605" i="9"/>
  <c r="CF605" i="9"/>
  <c r="CG605" i="9"/>
  <c r="CH605" i="9"/>
  <c r="CI605" i="9"/>
  <c r="CJ605" i="9"/>
  <c r="A606" i="9"/>
  <c r="B606" i="9"/>
  <c r="C606" i="9"/>
  <c r="D606" i="9"/>
  <c r="E606" i="9"/>
  <c r="F606" i="9"/>
  <c r="G606" i="9"/>
  <c r="H606" i="9"/>
  <c r="I606" i="9"/>
  <c r="K606" i="9"/>
  <c r="O606" i="9"/>
  <c r="P606" i="9"/>
  <c r="Q606" i="9"/>
  <c r="R606" i="9"/>
  <c r="U606" i="9"/>
  <c r="V606" i="9"/>
  <c r="W606" i="9"/>
  <c r="X606" i="9"/>
  <c r="Y606" i="9"/>
  <c r="Z606" i="9"/>
  <c r="AA606" i="9"/>
  <c r="AB606" i="9"/>
  <c r="AC606" i="9"/>
  <c r="AD606" i="9"/>
  <c r="AE606" i="9"/>
  <c r="AF606" i="9"/>
  <c r="AG606" i="9"/>
  <c r="AH606" i="9"/>
  <c r="AI606" i="9"/>
  <c r="AJ606" i="9"/>
  <c r="AK606" i="9"/>
  <c r="AL606" i="9"/>
  <c r="AM606" i="9"/>
  <c r="AN606" i="9"/>
  <c r="AO606" i="9"/>
  <c r="AP606" i="9"/>
  <c r="AQ606" i="9"/>
  <c r="AR606" i="9"/>
  <c r="AS606" i="9"/>
  <c r="AT606" i="9"/>
  <c r="AU606" i="9"/>
  <c r="AV606" i="9"/>
  <c r="AW606" i="9"/>
  <c r="AX606" i="9"/>
  <c r="AY606" i="9"/>
  <c r="AZ606" i="9"/>
  <c r="BA606" i="9"/>
  <c r="BB606" i="9"/>
  <c r="BC606" i="9"/>
  <c r="BD606" i="9"/>
  <c r="BE606" i="9"/>
  <c r="BF606" i="9"/>
  <c r="BG606" i="9"/>
  <c r="BH606" i="9"/>
  <c r="BI606" i="9"/>
  <c r="BJ606" i="9"/>
  <c r="BK606" i="9"/>
  <c r="BL606" i="9"/>
  <c r="BM606" i="9"/>
  <c r="BN606" i="9"/>
  <c r="BO606" i="9"/>
  <c r="BP606" i="9"/>
  <c r="BQ606" i="9"/>
  <c r="BR606" i="9"/>
  <c r="BT606" i="9"/>
  <c r="BU606" i="9"/>
  <c r="BV606" i="9"/>
  <c r="BX606" i="9"/>
  <c r="BY606" i="9"/>
  <c r="BZ606" i="9"/>
  <c r="CA606" i="9"/>
  <c r="CB606" i="9"/>
  <c r="CC606" i="9"/>
  <c r="CD606" i="9"/>
  <c r="CE606" i="9"/>
  <c r="CF606" i="9"/>
  <c r="CG606" i="9"/>
  <c r="CH606" i="9"/>
  <c r="CI606" i="9"/>
  <c r="CJ606" i="9"/>
  <c r="A607" i="9"/>
  <c r="B607" i="9"/>
  <c r="C607" i="9"/>
  <c r="D607" i="9"/>
  <c r="E607" i="9"/>
  <c r="F607" i="9"/>
  <c r="G607" i="9"/>
  <c r="H607" i="9"/>
  <c r="I607" i="9"/>
  <c r="K607" i="9"/>
  <c r="O607" i="9"/>
  <c r="P607" i="9"/>
  <c r="Q607" i="9"/>
  <c r="R607" i="9"/>
  <c r="U607" i="9"/>
  <c r="V607" i="9"/>
  <c r="W607" i="9"/>
  <c r="X607" i="9"/>
  <c r="Y607" i="9"/>
  <c r="Z607" i="9"/>
  <c r="AA607" i="9"/>
  <c r="AB607" i="9"/>
  <c r="AC607" i="9"/>
  <c r="AD607" i="9"/>
  <c r="AE607" i="9"/>
  <c r="AF607" i="9"/>
  <c r="AG607" i="9"/>
  <c r="AH607" i="9"/>
  <c r="AI607" i="9"/>
  <c r="AJ607" i="9"/>
  <c r="AK607" i="9"/>
  <c r="AL607" i="9"/>
  <c r="AM607" i="9"/>
  <c r="AN607" i="9"/>
  <c r="AO607" i="9"/>
  <c r="AP607" i="9"/>
  <c r="AQ607" i="9"/>
  <c r="AR607" i="9"/>
  <c r="AS607" i="9"/>
  <c r="AT607" i="9"/>
  <c r="AU607" i="9"/>
  <c r="AV607" i="9"/>
  <c r="AW607" i="9"/>
  <c r="AX607" i="9"/>
  <c r="AY607" i="9"/>
  <c r="AZ607" i="9"/>
  <c r="BA607" i="9"/>
  <c r="BB607" i="9"/>
  <c r="BC607" i="9"/>
  <c r="BD607" i="9"/>
  <c r="BE607" i="9"/>
  <c r="BF607" i="9"/>
  <c r="BG607" i="9"/>
  <c r="BH607" i="9"/>
  <c r="BI607" i="9"/>
  <c r="BJ607" i="9"/>
  <c r="BK607" i="9"/>
  <c r="BL607" i="9"/>
  <c r="BM607" i="9"/>
  <c r="BN607" i="9"/>
  <c r="BO607" i="9"/>
  <c r="BP607" i="9"/>
  <c r="BQ607" i="9"/>
  <c r="BR607" i="9"/>
  <c r="BT607" i="9"/>
  <c r="BU607" i="9"/>
  <c r="BV607" i="9"/>
  <c r="BX607" i="9"/>
  <c r="BY607" i="9"/>
  <c r="BZ607" i="9"/>
  <c r="CA607" i="9"/>
  <c r="CB607" i="9"/>
  <c r="CC607" i="9"/>
  <c r="CD607" i="9"/>
  <c r="CE607" i="9"/>
  <c r="CF607" i="9"/>
  <c r="CG607" i="9"/>
  <c r="CH607" i="9"/>
  <c r="CI607" i="9"/>
  <c r="CJ607" i="9"/>
  <c r="A608" i="9"/>
  <c r="B608" i="9"/>
  <c r="C608" i="9"/>
  <c r="D608" i="9"/>
  <c r="E608" i="9"/>
  <c r="F608" i="9"/>
  <c r="G608" i="9"/>
  <c r="H608" i="9"/>
  <c r="I608" i="9"/>
  <c r="K608" i="9"/>
  <c r="O608" i="9"/>
  <c r="P608" i="9"/>
  <c r="Q608" i="9"/>
  <c r="R608" i="9"/>
  <c r="U608" i="9"/>
  <c r="V608" i="9"/>
  <c r="W608" i="9"/>
  <c r="X608" i="9"/>
  <c r="Y608" i="9"/>
  <c r="Z608" i="9"/>
  <c r="AA608" i="9"/>
  <c r="AB608" i="9"/>
  <c r="AC608" i="9"/>
  <c r="AD608" i="9"/>
  <c r="AE608" i="9"/>
  <c r="AF608" i="9"/>
  <c r="AG608" i="9"/>
  <c r="AH608" i="9"/>
  <c r="AI608" i="9"/>
  <c r="AJ608" i="9"/>
  <c r="AK608" i="9"/>
  <c r="AL608" i="9"/>
  <c r="AM608" i="9"/>
  <c r="AN608" i="9"/>
  <c r="AO608" i="9"/>
  <c r="AP608" i="9"/>
  <c r="AQ608" i="9"/>
  <c r="AR608" i="9"/>
  <c r="AS608" i="9"/>
  <c r="AT608" i="9"/>
  <c r="AU608" i="9"/>
  <c r="AV608" i="9"/>
  <c r="AW608" i="9"/>
  <c r="AX608" i="9"/>
  <c r="AY608" i="9"/>
  <c r="AZ608" i="9"/>
  <c r="BA608" i="9"/>
  <c r="BB608" i="9"/>
  <c r="BC608" i="9"/>
  <c r="BD608" i="9"/>
  <c r="BE608" i="9"/>
  <c r="BF608" i="9"/>
  <c r="BG608" i="9"/>
  <c r="BH608" i="9"/>
  <c r="BI608" i="9"/>
  <c r="BJ608" i="9"/>
  <c r="BK608" i="9"/>
  <c r="BL608" i="9"/>
  <c r="BM608" i="9"/>
  <c r="BN608" i="9"/>
  <c r="BO608" i="9"/>
  <c r="BP608" i="9"/>
  <c r="BQ608" i="9"/>
  <c r="BR608" i="9"/>
  <c r="BT608" i="9"/>
  <c r="BU608" i="9"/>
  <c r="BV608" i="9"/>
  <c r="BX608" i="9"/>
  <c r="BY608" i="9"/>
  <c r="BZ608" i="9"/>
  <c r="CA608" i="9"/>
  <c r="CB608" i="9"/>
  <c r="CC608" i="9"/>
  <c r="CD608" i="9"/>
  <c r="CE608" i="9"/>
  <c r="CF608" i="9"/>
  <c r="CG608" i="9"/>
  <c r="CH608" i="9"/>
  <c r="CI608" i="9"/>
  <c r="CJ608" i="9"/>
  <c r="A609" i="9"/>
  <c r="B609" i="9"/>
  <c r="C609" i="9"/>
  <c r="D609" i="9"/>
  <c r="E609" i="9"/>
  <c r="F609" i="9"/>
  <c r="G609" i="9"/>
  <c r="H609" i="9"/>
  <c r="I609" i="9"/>
  <c r="K609" i="9"/>
  <c r="O609" i="9"/>
  <c r="P609" i="9"/>
  <c r="Q609" i="9"/>
  <c r="R609" i="9"/>
  <c r="U609" i="9"/>
  <c r="V609" i="9"/>
  <c r="W609" i="9"/>
  <c r="X609" i="9"/>
  <c r="Y609" i="9"/>
  <c r="Z609" i="9"/>
  <c r="AA609" i="9"/>
  <c r="AB609" i="9"/>
  <c r="AC609" i="9"/>
  <c r="AD609" i="9"/>
  <c r="AE609" i="9"/>
  <c r="AF609" i="9"/>
  <c r="AG609" i="9"/>
  <c r="AH609" i="9"/>
  <c r="AI609" i="9"/>
  <c r="AJ609" i="9"/>
  <c r="AK609" i="9"/>
  <c r="AL609" i="9"/>
  <c r="AM609" i="9"/>
  <c r="AN609" i="9"/>
  <c r="AO609" i="9"/>
  <c r="AP609" i="9"/>
  <c r="AQ609" i="9"/>
  <c r="AR609" i="9"/>
  <c r="AS609" i="9"/>
  <c r="AT609" i="9"/>
  <c r="AU609" i="9"/>
  <c r="AV609" i="9"/>
  <c r="AW609" i="9"/>
  <c r="AX609" i="9"/>
  <c r="AY609" i="9"/>
  <c r="AZ609" i="9"/>
  <c r="BA609" i="9"/>
  <c r="BB609" i="9"/>
  <c r="BC609" i="9"/>
  <c r="BD609" i="9"/>
  <c r="BE609" i="9"/>
  <c r="BF609" i="9"/>
  <c r="BG609" i="9"/>
  <c r="BH609" i="9"/>
  <c r="BI609" i="9"/>
  <c r="BJ609" i="9"/>
  <c r="BK609" i="9"/>
  <c r="BL609" i="9"/>
  <c r="BM609" i="9"/>
  <c r="BN609" i="9"/>
  <c r="BO609" i="9"/>
  <c r="BP609" i="9"/>
  <c r="BQ609" i="9"/>
  <c r="BR609" i="9"/>
  <c r="BT609" i="9"/>
  <c r="BU609" i="9"/>
  <c r="BV609" i="9"/>
  <c r="BX609" i="9"/>
  <c r="BY609" i="9"/>
  <c r="BZ609" i="9"/>
  <c r="CA609" i="9"/>
  <c r="CB609" i="9"/>
  <c r="CC609" i="9"/>
  <c r="CD609" i="9"/>
  <c r="CE609" i="9"/>
  <c r="CF609" i="9"/>
  <c r="CG609" i="9"/>
  <c r="CH609" i="9"/>
  <c r="CI609" i="9"/>
  <c r="CJ609" i="9"/>
  <c r="A610" i="9"/>
  <c r="B610" i="9"/>
  <c r="C610" i="9"/>
  <c r="D610" i="9"/>
  <c r="E610" i="9"/>
  <c r="F610" i="9"/>
  <c r="G610" i="9"/>
  <c r="H610" i="9"/>
  <c r="I610" i="9"/>
  <c r="K610" i="9"/>
  <c r="O610" i="9"/>
  <c r="P610" i="9"/>
  <c r="Q610" i="9"/>
  <c r="R610" i="9"/>
  <c r="U610" i="9"/>
  <c r="V610" i="9"/>
  <c r="W610" i="9"/>
  <c r="X610" i="9"/>
  <c r="Y610" i="9"/>
  <c r="Z610" i="9"/>
  <c r="AA610" i="9"/>
  <c r="AB610" i="9"/>
  <c r="AC610" i="9"/>
  <c r="AD610" i="9"/>
  <c r="AE610" i="9"/>
  <c r="AF610" i="9"/>
  <c r="AG610" i="9"/>
  <c r="AH610" i="9"/>
  <c r="AI610" i="9"/>
  <c r="AJ610" i="9"/>
  <c r="AK610" i="9"/>
  <c r="AL610" i="9"/>
  <c r="AM610" i="9"/>
  <c r="AN610" i="9"/>
  <c r="AO610" i="9"/>
  <c r="AP610" i="9"/>
  <c r="AQ610" i="9"/>
  <c r="AR610" i="9"/>
  <c r="AS610" i="9"/>
  <c r="AT610" i="9"/>
  <c r="AU610" i="9"/>
  <c r="AV610" i="9"/>
  <c r="AW610" i="9"/>
  <c r="AX610" i="9"/>
  <c r="AY610" i="9"/>
  <c r="AZ610" i="9"/>
  <c r="BA610" i="9"/>
  <c r="BB610" i="9"/>
  <c r="BC610" i="9"/>
  <c r="BD610" i="9"/>
  <c r="BE610" i="9"/>
  <c r="BF610" i="9"/>
  <c r="BG610" i="9"/>
  <c r="BH610" i="9"/>
  <c r="BI610" i="9"/>
  <c r="BJ610" i="9"/>
  <c r="BK610" i="9"/>
  <c r="BL610" i="9"/>
  <c r="BM610" i="9"/>
  <c r="BN610" i="9"/>
  <c r="BO610" i="9"/>
  <c r="BP610" i="9"/>
  <c r="BQ610" i="9"/>
  <c r="BR610" i="9"/>
  <c r="BT610" i="9"/>
  <c r="BU610" i="9"/>
  <c r="BV610" i="9"/>
  <c r="BX610" i="9"/>
  <c r="BY610" i="9"/>
  <c r="BZ610" i="9"/>
  <c r="CA610" i="9"/>
  <c r="CB610" i="9"/>
  <c r="CC610" i="9"/>
  <c r="CD610" i="9"/>
  <c r="CE610" i="9"/>
  <c r="CF610" i="9"/>
  <c r="CG610" i="9"/>
  <c r="CH610" i="9"/>
  <c r="CI610" i="9"/>
  <c r="CJ610" i="9"/>
  <c r="A611" i="9"/>
  <c r="B611" i="9"/>
  <c r="C611" i="9"/>
  <c r="D611" i="9"/>
  <c r="E611" i="9"/>
  <c r="F611" i="9"/>
  <c r="G611" i="9"/>
  <c r="H611" i="9"/>
  <c r="I611" i="9"/>
  <c r="K611" i="9"/>
  <c r="O611" i="9"/>
  <c r="P611" i="9"/>
  <c r="Q611" i="9"/>
  <c r="R611" i="9"/>
  <c r="U611" i="9"/>
  <c r="V611" i="9"/>
  <c r="W611" i="9"/>
  <c r="X611" i="9"/>
  <c r="Y611" i="9"/>
  <c r="Z611" i="9"/>
  <c r="AA611" i="9"/>
  <c r="AB611" i="9"/>
  <c r="AC611" i="9"/>
  <c r="AD611" i="9"/>
  <c r="AE611" i="9"/>
  <c r="AF611" i="9"/>
  <c r="AG611" i="9"/>
  <c r="AH611" i="9"/>
  <c r="AI611" i="9"/>
  <c r="AJ611" i="9"/>
  <c r="AK611" i="9"/>
  <c r="AL611" i="9"/>
  <c r="AM611" i="9"/>
  <c r="AN611" i="9"/>
  <c r="AO611" i="9"/>
  <c r="AP611" i="9"/>
  <c r="AQ611" i="9"/>
  <c r="AR611" i="9"/>
  <c r="AS611" i="9"/>
  <c r="AT611" i="9"/>
  <c r="AU611" i="9"/>
  <c r="AV611" i="9"/>
  <c r="AW611" i="9"/>
  <c r="AX611" i="9"/>
  <c r="AY611" i="9"/>
  <c r="AZ611" i="9"/>
  <c r="BA611" i="9"/>
  <c r="BB611" i="9"/>
  <c r="BC611" i="9"/>
  <c r="BD611" i="9"/>
  <c r="BE611" i="9"/>
  <c r="BF611" i="9"/>
  <c r="BG611" i="9"/>
  <c r="BH611" i="9"/>
  <c r="BI611" i="9"/>
  <c r="BJ611" i="9"/>
  <c r="BK611" i="9"/>
  <c r="BL611" i="9"/>
  <c r="BM611" i="9"/>
  <c r="BN611" i="9"/>
  <c r="BO611" i="9"/>
  <c r="BP611" i="9"/>
  <c r="BQ611" i="9"/>
  <c r="BR611" i="9"/>
  <c r="BT611" i="9"/>
  <c r="BU611" i="9"/>
  <c r="BV611" i="9"/>
  <c r="BX611" i="9"/>
  <c r="BY611" i="9"/>
  <c r="BZ611" i="9"/>
  <c r="CA611" i="9"/>
  <c r="CB611" i="9"/>
  <c r="CC611" i="9"/>
  <c r="CD611" i="9"/>
  <c r="CE611" i="9"/>
  <c r="CF611" i="9"/>
  <c r="CG611" i="9"/>
  <c r="CH611" i="9"/>
  <c r="CI611" i="9"/>
  <c r="CJ611" i="9"/>
  <c r="A612" i="9"/>
  <c r="B612" i="9"/>
  <c r="C612" i="9"/>
  <c r="D612" i="9"/>
  <c r="E612" i="9"/>
  <c r="F612" i="9"/>
  <c r="G612" i="9"/>
  <c r="H612" i="9"/>
  <c r="I612" i="9"/>
  <c r="K612" i="9"/>
  <c r="O612" i="9"/>
  <c r="P612" i="9"/>
  <c r="Q612" i="9"/>
  <c r="R612" i="9"/>
  <c r="U612" i="9"/>
  <c r="V612" i="9"/>
  <c r="W612" i="9"/>
  <c r="X612" i="9"/>
  <c r="Y612" i="9"/>
  <c r="Z612" i="9"/>
  <c r="AA612" i="9"/>
  <c r="AB612" i="9"/>
  <c r="AC612" i="9"/>
  <c r="AD612" i="9"/>
  <c r="AE612" i="9"/>
  <c r="AF612" i="9"/>
  <c r="AG612" i="9"/>
  <c r="AH612" i="9"/>
  <c r="AI612" i="9"/>
  <c r="AJ612" i="9"/>
  <c r="AK612" i="9"/>
  <c r="AL612" i="9"/>
  <c r="AM612" i="9"/>
  <c r="AN612" i="9"/>
  <c r="AO612" i="9"/>
  <c r="AP612" i="9"/>
  <c r="AQ612" i="9"/>
  <c r="AR612" i="9"/>
  <c r="AS612" i="9"/>
  <c r="AT612" i="9"/>
  <c r="AU612" i="9"/>
  <c r="AV612" i="9"/>
  <c r="AW612" i="9"/>
  <c r="AX612" i="9"/>
  <c r="AY612" i="9"/>
  <c r="AZ612" i="9"/>
  <c r="BA612" i="9"/>
  <c r="BB612" i="9"/>
  <c r="BC612" i="9"/>
  <c r="BD612" i="9"/>
  <c r="BE612" i="9"/>
  <c r="BF612" i="9"/>
  <c r="BG612" i="9"/>
  <c r="BH612" i="9"/>
  <c r="BI612" i="9"/>
  <c r="BJ612" i="9"/>
  <c r="BK612" i="9"/>
  <c r="BL612" i="9"/>
  <c r="BM612" i="9"/>
  <c r="BN612" i="9"/>
  <c r="BO612" i="9"/>
  <c r="BP612" i="9"/>
  <c r="BQ612" i="9"/>
  <c r="BR612" i="9"/>
  <c r="BT612" i="9"/>
  <c r="BU612" i="9"/>
  <c r="BV612" i="9"/>
  <c r="BX612" i="9"/>
  <c r="BY612" i="9"/>
  <c r="BZ612" i="9"/>
  <c r="CA612" i="9"/>
  <c r="CB612" i="9"/>
  <c r="CC612" i="9"/>
  <c r="CD612" i="9"/>
  <c r="CE612" i="9"/>
  <c r="CF612" i="9"/>
  <c r="CG612" i="9"/>
  <c r="CH612" i="9"/>
  <c r="CI612" i="9"/>
  <c r="CJ612" i="9"/>
  <c r="A613" i="9"/>
  <c r="B613" i="9"/>
  <c r="C613" i="9"/>
  <c r="D613" i="9"/>
  <c r="E613" i="9"/>
  <c r="F613" i="9"/>
  <c r="G613" i="9"/>
  <c r="H613" i="9"/>
  <c r="I613" i="9"/>
  <c r="K613" i="9"/>
  <c r="O613" i="9"/>
  <c r="P613" i="9"/>
  <c r="Q613" i="9"/>
  <c r="R613" i="9"/>
  <c r="U613" i="9"/>
  <c r="V613" i="9"/>
  <c r="W613" i="9"/>
  <c r="X613" i="9"/>
  <c r="Y613" i="9"/>
  <c r="Z613" i="9"/>
  <c r="AA613" i="9"/>
  <c r="AB613" i="9"/>
  <c r="AC613" i="9"/>
  <c r="AD613" i="9"/>
  <c r="AE613" i="9"/>
  <c r="AF613" i="9"/>
  <c r="AG613" i="9"/>
  <c r="AH613" i="9"/>
  <c r="AI613" i="9"/>
  <c r="AJ613" i="9"/>
  <c r="AK613" i="9"/>
  <c r="AL613" i="9"/>
  <c r="AM613" i="9"/>
  <c r="AN613" i="9"/>
  <c r="AO613" i="9"/>
  <c r="AP613" i="9"/>
  <c r="AQ613" i="9"/>
  <c r="AR613" i="9"/>
  <c r="AS613" i="9"/>
  <c r="AT613" i="9"/>
  <c r="AU613" i="9"/>
  <c r="AV613" i="9"/>
  <c r="AW613" i="9"/>
  <c r="AX613" i="9"/>
  <c r="AY613" i="9"/>
  <c r="AZ613" i="9"/>
  <c r="BA613" i="9"/>
  <c r="BB613" i="9"/>
  <c r="BC613" i="9"/>
  <c r="BD613" i="9"/>
  <c r="BE613" i="9"/>
  <c r="BF613" i="9"/>
  <c r="BG613" i="9"/>
  <c r="BH613" i="9"/>
  <c r="BI613" i="9"/>
  <c r="BJ613" i="9"/>
  <c r="BK613" i="9"/>
  <c r="BL613" i="9"/>
  <c r="BM613" i="9"/>
  <c r="BN613" i="9"/>
  <c r="BO613" i="9"/>
  <c r="BP613" i="9"/>
  <c r="BQ613" i="9"/>
  <c r="BR613" i="9"/>
  <c r="BT613" i="9"/>
  <c r="BU613" i="9"/>
  <c r="BV613" i="9"/>
  <c r="BX613" i="9"/>
  <c r="BY613" i="9"/>
  <c r="BZ613" i="9"/>
  <c r="CA613" i="9"/>
  <c r="CB613" i="9"/>
  <c r="CC613" i="9"/>
  <c r="CD613" i="9"/>
  <c r="CE613" i="9"/>
  <c r="CF613" i="9"/>
  <c r="CG613" i="9"/>
  <c r="CH613" i="9"/>
  <c r="CI613" i="9"/>
  <c r="CJ613" i="9"/>
  <c r="A614" i="9"/>
  <c r="B614" i="9"/>
  <c r="C614" i="9"/>
  <c r="D614" i="9"/>
  <c r="E614" i="9"/>
  <c r="F614" i="9"/>
  <c r="G614" i="9"/>
  <c r="H614" i="9"/>
  <c r="I614" i="9"/>
  <c r="K614" i="9"/>
  <c r="O614" i="9"/>
  <c r="P614" i="9"/>
  <c r="Q614" i="9"/>
  <c r="R614" i="9"/>
  <c r="U614" i="9"/>
  <c r="V614" i="9"/>
  <c r="W614" i="9"/>
  <c r="X614" i="9"/>
  <c r="Y614" i="9"/>
  <c r="Z614" i="9"/>
  <c r="AA614" i="9"/>
  <c r="AB614" i="9"/>
  <c r="AC614" i="9"/>
  <c r="AD614" i="9"/>
  <c r="AE614" i="9"/>
  <c r="AF614" i="9"/>
  <c r="AG614" i="9"/>
  <c r="AH614" i="9"/>
  <c r="AI614" i="9"/>
  <c r="AJ614" i="9"/>
  <c r="AK614" i="9"/>
  <c r="AL614" i="9"/>
  <c r="AM614" i="9"/>
  <c r="AN614" i="9"/>
  <c r="AO614" i="9"/>
  <c r="AP614" i="9"/>
  <c r="AQ614" i="9"/>
  <c r="AR614" i="9"/>
  <c r="AS614" i="9"/>
  <c r="AT614" i="9"/>
  <c r="AU614" i="9"/>
  <c r="AV614" i="9"/>
  <c r="AW614" i="9"/>
  <c r="AX614" i="9"/>
  <c r="AY614" i="9"/>
  <c r="AZ614" i="9"/>
  <c r="BA614" i="9"/>
  <c r="BB614" i="9"/>
  <c r="BC614" i="9"/>
  <c r="BD614" i="9"/>
  <c r="BE614" i="9"/>
  <c r="BF614" i="9"/>
  <c r="BG614" i="9"/>
  <c r="BH614" i="9"/>
  <c r="BI614" i="9"/>
  <c r="BJ614" i="9"/>
  <c r="BK614" i="9"/>
  <c r="BL614" i="9"/>
  <c r="BM614" i="9"/>
  <c r="BN614" i="9"/>
  <c r="BO614" i="9"/>
  <c r="BP614" i="9"/>
  <c r="BQ614" i="9"/>
  <c r="BR614" i="9"/>
  <c r="BT614" i="9"/>
  <c r="BU614" i="9"/>
  <c r="BV614" i="9"/>
  <c r="BX614" i="9"/>
  <c r="BY614" i="9"/>
  <c r="BZ614" i="9"/>
  <c r="CA614" i="9"/>
  <c r="CB614" i="9"/>
  <c r="CC614" i="9"/>
  <c r="CD614" i="9"/>
  <c r="CE614" i="9"/>
  <c r="CF614" i="9"/>
  <c r="CG614" i="9"/>
  <c r="CH614" i="9"/>
  <c r="CI614" i="9"/>
  <c r="CJ614" i="9"/>
  <c r="A615" i="9"/>
  <c r="B615" i="9"/>
  <c r="C615" i="9"/>
  <c r="D615" i="9"/>
  <c r="E615" i="9"/>
  <c r="F615" i="9"/>
  <c r="G615" i="9"/>
  <c r="H615" i="9"/>
  <c r="I615" i="9"/>
  <c r="K615" i="9"/>
  <c r="O615" i="9"/>
  <c r="P615" i="9"/>
  <c r="Q615" i="9"/>
  <c r="R615" i="9"/>
  <c r="U615" i="9"/>
  <c r="V615" i="9"/>
  <c r="W615" i="9"/>
  <c r="X615" i="9"/>
  <c r="Y615" i="9"/>
  <c r="Z615" i="9"/>
  <c r="AA615" i="9"/>
  <c r="AB615" i="9"/>
  <c r="AC615" i="9"/>
  <c r="AD615" i="9"/>
  <c r="AE615" i="9"/>
  <c r="AF615" i="9"/>
  <c r="AG615" i="9"/>
  <c r="AH615" i="9"/>
  <c r="AI615" i="9"/>
  <c r="AJ615" i="9"/>
  <c r="AK615" i="9"/>
  <c r="AL615" i="9"/>
  <c r="AM615" i="9"/>
  <c r="AN615" i="9"/>
  <c r="AO615" i="9"/>
  <c r="AP615" i="9"/>
  <c r="AQ615" i="9"/>
  <c r="AR615" i="9"/>
  <c r="AS615" i="9"/>
  <c r="AT615" i="9"/>
  <c r="AU615" i="9"/>
  <c r="AV615" i="9"/>
  <c r="AW615" i="9"/>
  <c r="AX615" i="9"/>
  <c r="AY615" i="9"/>
  <c r="AZ615" i="9"/>
  <c r="BA615" i="9"/>
  <c r="BB615" i="9"/>
  <c r="BC615" i="9"/>
  <c r="BD615" i="9"/>
  <c r="BE615" i="9"/>
  <c r="BF615" i="9"/>
  <c r="BG615" i="9"/>
  <c r="BH615" i="9"/>
  <c r="BI615" i="9"/>
  <c r="BJ615" i="9"/>
  <c r="BK615" i="9"/>
  <c r="BL615" i="9"/>
  <c r="BM615" i="9"/>
  <c r="BN615" i="9"/>
  <c r="BO615" i="9"/>
  <c r="BP615" i="9"/>
  <c r="BQ615" i="9"/>
  <c r="BR615" i="9"/>
  <c r="BT615" i="9"/>
  <c r="BU615" i="9"/>
  <c r="BV615" i="9"/>
  <c r="BX615" i="9"/>
  <c r="BY615" i="9"/>
  <c r="BZ615" i="9"/>
  <c r="CA615" i="9"/>
  <c r="CB615" i="9"/>
  <c r="CC615" i="9"/>
  <c r="CD615" i="9"/>
  <c r="CE615" i="9"/>
  <c r="CF615" i="9"/>
  <c r="CG615" i="9"/>
  <c r="CH615" i="9"/>
  <c r="CI615" i="9"/>
  <c r="CJ615" i="9"/>
  <c r="A616" i="9"/>
  <c r="B616" i="9"/>
  <c r="C616" i="9"/>
  <c r="D616" i="9"/>
  <c r="E616" i="9"/>
  <c r="F616" i="9"/>
  <c r="G616" i="9"/>
  <c r="H616" i="9"/>
  <c r="I616" i="9"/>
  <c r="K616" i="9"/>
  <c r="O616" i="9"/>
  <c r="P616" i="9"/>
  <c r="Q616" i="9"/>
  <c r="R616" i="9"/>
  <c r="U616" i="9"/>
  <c r="V616" i="9"/>
  <c r="W616" i="9"/>
  <c r="X616" i="9"/>
  <c r="Y616" i="9"/>
  <c r="Z616" i="9"/>
  <c r="AA616" i="9"/>
  <c r="AB616" i="9"/>
  <c r="AC616" i="9"/>
  <c r="AD616" i="9"/>
  <c r="AE616" i="9"/>
  <c r="AF616" i="9"/>
  <c r="AG616" i="9"/>
  <c r="AH616" i="9"/>
  <c r="AI616" i="9"/>
  <c r="AJ616" i="9"/>
  <c r="AK616" i="9"/>
  <c r="AL616" i="9"/>
  <c r="AM616" i="9"/>
  <c r="AN616" i="9"/>
  <c r="AO616" i="9"/>
  <c r="AP616" i="9"/>
  <c r="AQ616" i="9"/>
  <c r="AR616" i="9"/>
  <c r="AS616" i="9"/>
  <c r="AT616" i="9"/>
  <c r="AU616" i="9"/>
  <c r="AV616" i="9"/>
  <c r="AW616" i="9"/>
  <c r="AX616" i="9"/>
  <c r="AY616" i="9"/>
  <c r="AZ616" i="9"/>
  <c r="BA616" i="9"/>
  <c r="BB616" i="9"/>
  <c r="BC616" i="9"/>
  <c r="BD616" i="9"/>
  <c r="BE616" i="9"/>
  <c r="BF616" i="9"/>
  <c r="BG616" i="9"/>
  <c r="BH616" i="9"/>
  <c r="BI616" i="9"/>
  <c r="BJ616" i="9"/>
  <c r="BK616" i="9"/>
  <c r="BL616" i="9"/>
  <c r="BM616" i="9"/>
  <c r="BN616" i="9"/>
  <c r="BO616" i="9"/>
  <c r="BP616" i="9"/>
  <c r="BQ616" i="9"/>
  <c r="BR616" i="9"/>
  <c r="BT616" i="9"/>
  <c r="BU616" i="9"/>
  <c r="BV616" i="9"/>
  <c r="BX616" i="9"/>
  <c r="BY616" i="9"/>
  <c r="BZ616" i="9"/>
  <c r="CA616" i="9"/>
  <c r="CB616" i="9"/>
  <c r="CC616" i="9"/>
  <c r="CD616" i="9"/>
  <c r="CE616" i="9"/>
  <c r="CF616" i="9"/>
  <c r="CG616" i="9"/>
  <c r="CH616" i="9"/>
  <c r="CI616" i="9"/>
  <c r="CJ616" i="9"/>
  <c r="A617" i="9"/>
  <c r="B617" i="9"/>
  <c r="C617" i="9"/>
  <c r="D617" i="9"/>
  <c r="E617" i="9"/>
  <c r="F617" i="9"/>
  <c r="G617" i="9"/>
  <c r="H617" i="9"/>
  <c r="I617" i="9"/>
  <c r="K617" i="9"/>
  <c r="O617" i="9"/>
  <c r="P617" i="9"/>
  <c r="Q617" i="9"/>
  <c r="R617" i="9"/>
  <c r="U617" i="9"/>
  <c r="V617" i="9"/>
  <c r="W617" i="9"/>
  <c r="X617" i="9"/>
  <c r="Y617" i="9"/>
  <c r="Z617" i="9"/>
  <c r="AA617" i="9"/>
  <c r="AB617" i="9"/>
  <c r="AC617" i="9"/>
  <c r="AD617" i="9"/>
  <c r="AE617" i="9"/>
  <c r="AF617" i="9"/>
  <c r="AG617" i="9"/>
  <c r="AH617" i="9"/>
  <c r="AI617" i="9"/>
  <c r="AJ617" i="9"/>
  <c r="AK617" i="9"/>
  <c r="AL617" i="9"/>
  <c r="AM617" i="9"/>
  <c r="AN617" i="9"/>
  <c r="AO617" i="9"/>
  <c r="AP617" i="9"/>
  <c r="AQ617" i="9"/>
  <c r="AR617" i="9"/>
  <c r="AS617" i="9"/>
  <c r="AT617" i="9"/>
  <c r="AU617" i="9"/>
  <c r="AV617" i="9"/>
  <c r="AW617" i="9"/>
  <c r="AX617" i="9"/>
  <c r="AY617" i="9"/>
  <c r="AZ617" i="9"/>
  <c r="BA617" i="9"/>
  <c r="BB617" i="9"/>
  <c r="BC617" i="9"/>
  <c r="BD617" i="9"/>
  <c r="BE617" i="9"/>
  <c r="BF617" i="9"/>
  <c r="BG617" i="9"/>
  <c r="BH617" i="9"/>
  <c r="BI617" i="9"/>
  <c r="BJ617" i="9"/>
  <c r="BK617" i="9"/>
  <c r="BL617" i="9"/>
  <c r="BM617" i="9"/>
  <c r="BN617" i="9"/>
  <c r="BO617" i="9"/>
  <c r="BP617" i="9"/>
  <c r="BQ617" i="9"/>
  <c r="BR617" i="9"/>
  <c r="BT617" i="9"/>
  <c r="BU617" i="9"/>
  <c r="BV617" i="9"/>
  <c r="BX617" i="9"/>
  <c r="BY617" i="9"/>
  <c r="BZ617" i="9"/>
  <c r="CA617" i="9"/>
  <c r="CB617" i="9"/>
  <c r="CC617" i="9"/>
  <c r="CD617" i="9"/>
  <c r="CE617" i="9"/>
  <c r="CF617" i="9"/>
  <c r="CG617" i="9"/>
  <c r="CH617" i="9"/>
  <c r="CI617" i="9"/>
  <c r="CJ617" i="9"/>
  <c r="A618" i="9"/>
  <c r="B618" i="9"/>
  <c r="C618" i="9"/>
  <c r="D618" i="9"/>
  <c r="E618" i="9"/>
  <c r="F618" i="9"/>
  <c r="G618" i="9"/>
  <c r="H618" i="9"/>
  <c r="I618" i="9"/>
  <c r="K618" i="9"/>
  <c r="O618" i="9"/>
  <c r="P618" i="9"/>
  <c r="Q618" i="9"/>
  <c r="R618" i="9"/>
  <c r="U618" i="9"/>
  <c r="V618" i="9"/>
  <c r="W618" i="9"/>
  <c r="X618" i="9"/>
  <c r="Y618" i="9"/>
  <c r="Z618" i="9"/>
  <c r="AA618" i="9"/>
  <c r="AB618" i="9"/>
  <c r="AC618" i="9"/>
  <c r="AD618" i="9"/>
  <c r="AE618" i="9"/>
  <c r="AF618" i="9"/>
  <c r="AG618" i="9"/>
  <c r="AH618" i="9"/>
  <c r="AI618" i="9"/>
  <c r="AJ618" i="9"/>
  <c r="AK618" i="9"/>
  <c r="AL618" i="9"/>
  <c r="AM618" i="9"/>
  <c r="AN618" i="9"/>
  <c r="AO618" i="9"/>
  <c r="AP618" i="9"/>
  <c r="AQ618" i="9"/>
  <c r="AR618" i="9"/>
  <c r="AS618" i="9"/>
  <c r="AT618" i="9"/>
  <c r="AU618" i="9"/>
  <c r="AV618" i="9"/>
  <c r="AW618" i="9"/>
  <c r="AX618" i="9"/>
  <c r="AY618" i="9"/>
  <c r="AZ618" i="9"/>
  <c r="BA618" i="9"/>
  <c r="BB618" i="9"/>
  <c r="BC618" i="9"/>
  <c r="BD618" i="9"/>
  <c r="BE618" i="9"/>
  <c r="BF618" i="9"/>
  <c r="BG618" i="9"/>
  <c r="BH618" i="9"/>
  <c r="BI618" i="9"/>
  <c r="BJ618" i="9"/>
  <c r="BK618" i="9"/>
  <c r="BL618" i="9"/>
  <c r="BM618" i="9"/>
  <c r="BN618" i="9"/>
  <c r="BO618" i="9"/>
  <c r="BP618" i="9"/>
  <c r="BQ618" i="9"/>
  <c r="BR618" i="9"/>
  <c r="BT618" i="9"/>
  <c r="BU618" i="9"/>
  <c r="BV618" i="9"/>
  <c r="BX618" i="9"/>
  <c r="BY618" i="9"/>
  <c r="BZ618" i="9"/>
  <c r="CA618" i="9"/>
  <c r="CB618" i="9"/>
  <c r="CC618" i="9"/>
  <c r="CD618" i="9"/>
  <c r="CE618" i="9"/>
  <c r="CF618" i="9"/>
  <c r="CG618" i="9"/>
  <c r="CH618" i="9"/>
  <c r="CI618" i="9"/>
  <c r="CJ618" i="9"/>
  <c r="A619" i="9"/>
  <c r="B619" i="9"/>
  <c r="C619" i="9"/>
  <c r="D619" i="9"/>
  <c r="E619" i="9"/>
  <c r="F619" i="9"/>
  <c r="G619" i="9"/>
  <c r="H619" i="9"/>
  <c r="I619" i="9"/>
  <c r="K619" i="9"/>
  <c r="O619" i="9"/>
  <c r="P619" i="9"/>
  <c r="Q619" i="9"/>
  <c r="R619" i="9"/>
  <c r="U619" i="9"/>
  <c r="V619" i="9"/>
  <c r="W619" i="9"/>
  <c r="X619" i="9"/>
  <c r="Y619" i="9"/>
  <c r="Z619" i="9"/>
  <c r="AA619" i="9"/>
  <c r="AB619" i="9"/>
  <c r="AC619" i="9"/>
  <c r="AD619" i="9"/>
  <c r="AE619" i="9"/>
  <c r="AF619" i="9"/>
  <c r="AG619" i="9"/>
  <c r="AH619" i="9"/>
  <c r="AI619" i="9"/>
  <c r="AJ619" i="9"/>
  <c r="AK619" i="9"/>
  <c r="AL619" i="9"/>
  <c r="AM619" i="9"/>
  <c r="AN619" i="9"/>
  <c r="AO619" i="9"/>
  <c r="AP619" i="9"/>
  <c r="AQ619" i="9"/>
  <c r="AR619" i="9"/>
  <c r="AS619" i="9"/>
  <c r="AT619" i="9"/>
  <c r="AU619" i="9"/>
  <c r="AV619" i="9"/>
  <c r="AW619" i="9"/>
  <c r="AX619" i="9"/>
  <c r="AY619" i="9"/>
  <c r="AZ619" i="9"/>
  <c r="BA619" i="9"/>
  <c r="BB619" i="9"/>
  <c r="BC619" i="9"/>
  <c r="BD619" i="9"/>
  <c r="BE619" i="9"/>
  <c r="BF619" i="9"/>
  <c r="BG619" i="9"/>
  <c r="BH619" i="9"/>
  <c r="BI619" i="9"/>
  <c r="BJ619" i="9"/>
  <c r="BK619" i="9"/>
  <c r="BL619" i="9"/>
  <c r="BM619" i="9"/>
  <c r="BN619" i="9"/>
  <c r="BO619" i="9"/>
  <c r="BP619" i="9"/>
  <c r="BQ619" i="9"/>
  <c r="BR619" i="9"/>
  <c r="BT619" i="9"/>
  <c r="BU619" i="9"/>
  <c r="BV619" i="9"/>
  <c r="BX619" i="9"/>
  <c r="BY619" i="9"/>
  <c r="BZ619" i="9"/>
  <c r="CA619" i="9"/>
  <c r="CB619" i="9"/>
  <c r="CC619" i="9"/>
  <c r="CD619" i="9"/>
  <c r="CE619" i="9"/>
  <c r="CF619" i="9"/>
  <c r="CG619" i="9"/>
  <c r="CH619" i="9"/>
  <c r="CI619" i="9"/>
  <c r="CJ619" i="9"/>
  <c r="A620" i="9"/>
  <c r="B620" i="9"/>
  <c r="C620" i="9"/>
  <c r="D620" i="9"/>
  <c r="E620" i="9"/>
  <c r="F620" i="9"/>
  <c r="G620" i="9"/>
  <c r="H620" i="9"/>
  <c r="I620" i="9"/>
  <c r="K620" i="9"/>
  <c r="O620" i="9"/>
  <c r="P620" i="9"/>
  <c r="Q620" i="9"/>
  <c r="R620" i="9"/>
  <c r="U620" i="9"/>
  <c r="V620" i="9"/>
  <c r="W620" i="9"/>
  <c r="X620" i="9"/>
  <c r="Y620" i="9"/>
  <c r="Z620" i="9"/>
  <c r="AA620" i="9"/>
  <c r="AB620" i="9"/>
  <c r="AC620" i="9"/>
  <c r="AD620" i="9"/>
  <c r="AE620" i="9"/>
  <c r="AF620" i="9"/>
  <c r="AG620" i="9"/>
  <c r="AH620" i="9"/>
  <c r="AI620" i="9"/>
  <c r="AJ620" i="9"/>
  <c r="AK620" i="9"/>
  <c r="AL620" i="9"/>
  <c r="AM620" i="9"/>
  <c r="AN620" i="9"/>
  <c r="AO620" i="9"/>
  <c r="AP620" i="9"/>
  <c r="AQ620" i="9"/>
  <c r="AR620" i="9"/>
  <c r="AS620" i="9"/>
  <c r="AT620" i="9"/>
  <c r="AU620" i="9"/>
  <c r="AV620" i="9"/>
  <c r="AW620" i="9"/>
  <c r="AX620" i="9"/>
  <c r="AY620" i="9"/>
  <c r="AZ620" i="9"/>
  <c r="BA620" i="9"/>
  <c r="BB620" i="9"/>
  <c r="BC620" i="9"/>
  <c r="BD620" i="9"/>
  <c r="BE620" i="9"/>
  <c r="BF620" i="9"/>
  <c r="BG620" i="9"/>
  <c r="BH620" i="9"/>
  <c r="BI620" i="9"/>
  <c r="BJ620" i="9"/>
  <c r="BK620" i="9"/>
  <c r="BL620" i="9"/>
  <c r="BM620" i="9"/>
  <c r="BN620" i="9"/>
  <c r="BO620" i="9"/>
  <c r="BP620" i="9"/>
  <c r="BQ620" i="9"/>
  <c r="BR620" i="9"/>
  <c r="BT620" i="9"/>
  <c r="BU620" i="9"/>
  <c r="BV620" i="9"/>
  <c r="BX620" i="9"/>
  <c r="BY620" i="9"/>
  <c r="BZ620" i="9"/>
  <c r="CA620" i="9"/>
  <c r="CB620" i="9"/>
  <c r="CC620" i="9"/>
  <c r="CD620" i="9"/>
  <c r="CE620" i="9"/>
  <c r="CF620" i="9"/>
  <c r="CG620" i="9"/>
  <c r="CH620" i="9"/>
  <c r="CI620" i="9"/>
  <c r="CJ620" i="9"/>
  <c r="A621" i="9"/>
  <c r="B621" i="9"/>
  <c r="C621" i="9"/>
  <c r="D621" i="9"/>
  <c r="E621" i="9"/>
  <c r="F621" i="9"/>
  <c r="G621" i="9"/>
  <c r="H621" i="9"/>
  <c r="I621" i="9"/>
  <c r="K621" i="9"/>
  <c r="O621" i="9"/>
  <c r="P621" i="9"/>
  <c r="Q621" i="9"/>
  <c r="R621" i="9"/>
  <c r="U621" i="9"/>
  <c r="V621" i="9"/>
  <c r="W621" i="9"/>
  <c r="X621" i="9"/>
  <c r="Y621" i="9"/>
  <c r="Z621" i="9"/>
  <c r="AA621" i="9"/>
  <c r="AB621" i="9"/>
  <c r="AC621" i="9"/>
  <c r="AD621" i="9"/>
  <c r="AE621" i="9"/>
  <c r="AF621" i="9"/>
  <c r="AG621" i="9"/>
  <c r="AH621" i="9"/>
  <c r="AI621" i="9"/>
  <c r="AJ621" i="9"/>
  <c r="AK621" i="9"/>
  <c r="AL621" i="9"/>
  <c r="AM621" i="9"/>
  <c r="AN621" i="9"/>
  <c r="AO621" i="9"/>
  <c r="AP621" i="9"/>
  <c r="AQ621" i="9"/>
  <c r="AR621" i="9"/>
  <c r="AS621" i="9"/>
  <c r="AT621" i="9"/>
  <c r="AU621" i="9"/>
  <c r="AV621" i="9"/>
  <c r="AW621" i="9"/>
  <c r="AX621" i="9"/>
  <c r="AY621" i="9"/>
  <c r="AZ621" i="9"/>
  <c r="BA621" i="9"/>
  <c r="BB621" i="9"/>
  <c r="BC621" i="9"/>
  <c r="BD621" i="9"/>
  <c r="BE621" i="9"/>
  <c r="BF621" i="9"/>
  <c r="BG621" i="9"/>
  <c r="BH621" i="9"/>
  <c r="BI621" i="9"/>
  <c r="BJ621" i="9"/>
  <c r="BK621" i="9"/>
  <c r="BL621" i="9"/>
  <c r="BM621" i="9"/>
  <c r="BN621" i="9"/>
  <c r="BO621" i="9"/>
  <c r="BP621" i="9"/>
  <c r="BQ621" i="9"/>
  <c r="BR621" i="9"/>
  <c r="BT621" i="9"/>
  <c r="BU621" i="9"/>
  <c r="BV621" i="9"/>
  <c r="BX621" i="9"/>
  <c r="BY621" i="9"/>
  <c r="BZ621" i="9"/>
  <c r="CA621" i="9"/>
  <c r="CB621" i="9"/>
  <c r="CC621" i="9"/>
  <c r="CD621" i="9"/>
  <c r="CE621" i="9"/>
  <c r="CF621" i="9"/>
  <c r="CG621" i="9"/>
  <c r="CH621" i="9"/>
  <c r="CI621" i="9"/>
  <c r="CJ621" i="9"/>
  <c r="A622" i="9"/>
  <c r="B622" i="9"/>
  <c r="C622" i="9"/>
  <c r="D622" i="9"/>
  <c r="E622" i="9"/>
  <c r="F622" i="9"/>
  <c r="G622" i="9"/>
  <c r="H622" i="9"/>
  <c r="I622" i="9"/>
  <c r="K622" i="9"/>
  <c r="O622" i="9"/>
  <c r="P622" i="9"/>
  <c r="Q622" i="9"/>
  <c r="R622" i="9"/>
  <c r="U622" i="9"/>
  <c r="V622" i="9"/>
  <c r="W622" i="9"/>
  <c r="X622" i="9"/>
  <c r="Y622" i="9"/>
  <c r="Z622" i="9"/>
  <c r="AA622" i="9"/>
  <c r="AB622" i="9"/>
  <c r="AC622" i="9"/>
  <c r="AD622" i="9"/>
  <c r="AE622" i="9"/>
  <c r="AF622" i="9"/>
  <c r="AG622" i="9"/>
  <c r="AH622" i="9"/>
  <c r="AI622" i="9"/>
  <c r="AJ622" i="9"/>
  <c r="AK622" i="9"/>
  <c r="AL622" i="9"/>
  <c r="AM622" i="9"/>
  <c r="AN622" i="9"/>
  <c r="AO622" i="9"/>
  <c r="AP622" i="9"/>
  <c r="AQ622" i="9"/>
  <c r="AR622" i="9"/>
  <c r="AS622" i="9"/>
  <c r="AT622" i="9"/>
  <c r="AU622" i="9"/>
  <c r="AV622" i="9"/>
  <c r="AW622" i="9"/>
  <c r="AX622" i="9"/>
  <c r="AY622" i="9"/>
  <c r="AZ622" i="9"/>
  <c r="BA622" i="9"/>
  <c r="BB622" i="9"/>
  <c r="BC622" i="9"/>
  <c r="BD622" i="9"/>
  <c r="BE622" i="9"/>
  <c r="BF622" i="9"/>
  <c r="BG622" i="9"/>
  <c r="BH622" i="9"/>
  <c r="BI622" i="9"/>
  <c r="BJ622" i="9"/>
  <c r="BK622" i="9"/>
  <c r="BL622" i="9"/>
  <c r="BM622" i="9"/>
  <c r="BN622" i="9"/>
  <c r="BO622" i="9"/>
  <c r="BP622" i="9"/>
  <c r="BQ622" i="9"/>
  <c r="BR622" i="9"/>
  <c r="BT622" i="9"/>
  <c r="BU622" i="9"/>
  <c r="BV622" i="9"/>
  <c r="BX622" i="9"/>
  <c r="BY622" i="9"/>
  <c r="BZ622" i="9"/>
  <c r="CA622" i="9"/>
  <c r="CB622" i="9"/>
  <c r="CC622" i="9"/>
  <c r="CD622" i="9"/>
  <c r="CE622" i="9"/>
  <c r="CF622" i="9"/>
  <c r="CG622" i="9"/>
  <c r="CH622" i="9"/>
  <c r="CI622" i="9"/>
  <c r="CJ622" i="9"/>
  <c r="A623" i="9"/>
  <c r="B623" i="9"/>
  <c r="C623" i="9"/>
  <c r="D623" i="9"/>
  <c r="E623" i="9"/>
  <c r="F623" i="9"/>
  <c r="G623" i="9"/>
  <c r="H623" i="9"/>
  <c r="I623" i="9"/>
  <c r="K623" i="9"/>
  <c r="O623" i="9"/>
  <c r="P623" i="9"/>
  <c r="Q623" i="9"/>
  <c r="R623" i="9"/>
  <c r="U623" i="9"/>
  <c r="V623" i="9"/>
  <c r="W623" i="9"/>
  <c r="X623" i="9"/>
  <c r="Y623" i="9"/>
  <c r="Z623" i="9"/>
  <c r="AA623" i="9"/>
  <c r="AB623" i="9"/>
  <c r="AC623" i="9"/>
  <c r="AD623" i="9"/>
  <c r="AE623" i="9"/>
  <c r="AF623" i="9"/>
  <c r="AG623" i="9"/>
  <c r="AH623" i="9"/>
  <c r="AI623" i="9"/>
  <c r="AJ623" i="9"/>
  <c r="AK623" i="9"/>
  <c r="AL623" i="9"/>
  <c r="AM623" i="9"/>
  <c r="AN623" i="9"/>
  <c r="AO623" i="9"/>
  <c r="AP623" i="9"/>
  <c r="AQ623" i="9"/>
  <c r="AR623" i="9"/>
  <c r="AS623" i="9"/>
  <c r="AT623" i="9"/>
  <c r="AU623" i="9"/>
  <c r="AV623" i="9"/>
  <c r="AW623" i="9"/>
  <c r="AX623" i="9"/>
  <c r="AY623" i="9"/>
  <c r="AZ623" i="9"/>
  <c r="BA623" i="9"/>
  <c r="BB623" i="9"/>
  <c r="BC623" i="9"/>
  <c r="BD623" i="9"/>
  <c r="BE623" i="9"/>
  <c r="BF623" i="9"/>
  <c r="BG623" i="9"/>
  <c r="BH623" i="9"/>
  <c r="BI623" i="9"/>
  <c r="BJ623" i="9"/>
  <c r="BK623" i="9"/>
  <c r="BL623" i="9"/>
  <c r="BM623" i="9"/>
  <c r="BN623" i="9"/>
  <c r="BO623" i="9"/>
  <c r="BP623" i="9"/>
  <c r="BQ623" i="9"/>
  <c r="BR623" i="9"/>
  <c r="BT623" i="9"/>
  <c r="BU623" i="9"/>
  <c r="BV623" i="9"/>
  <c r="BX623" i="9"/>
  <c r="BY623" i="9"/>
  <c r="BZ623" i="9"/>
  <c r="CA623" i="9"/>
  <c r="CB623" i="9"/>
  <c r="CC623" i="9"/>
  <c r="CD623" i="9"/>
  <c r="CE623" i="9"/>
  <c r="CF623" i="9"/>
  <c r="CG623" i="9"/>
  <c r="CH623" i="9"/>
  <c r="CI623" i="9"/>
  <c r="CJ623" i="9"/>
  <c r="A624" i="9"/>
  <c r="B624" i="9"/>
  <c r="C624" i="9"/>
  <c r="D624" i="9"/>
  <c r="E624" i="9"/>
  <c r="F624" i="9"/>
  <c r="G624" i="9"/>
  <c r="H624" i="9"/>
  <c r="I624" i="9"/>
  <c r="K624" i="9"/>
  <c r="O624" i="9"/>
  <c r="P624" i="9"/>
  <c r="Q624" i="9"/>
  <c r="R624" i="9"/>
  <c r="U624" i="9"/>
  <c r="V624" i="9"/>
  <c r="W624" i="9"/>
  <c r="X624" i="9"/>
  <c r="Y624" i="9"/>
  <c r="Z624" i="9"/>
  <c r="AA624" i="9"/>
  <c r="AB624" i="9"/>
  <c r="AC624" i="9"/>
  <c r="AD624" i="9"/>
  <c r="AE624" i="9"/>
  <c r="AF624" i="9"/>
  <c r="AG624" i="9"/>
  <c r="AH624" i="9"/>
  <c r="AI624" i="9"/>
  <c r="AJ624" i="9"/>
  <c r="AK624" i="9"/>
  <c r="AL624" i="9"/>
  <c r="AM624" i="9"/>
  <c r="AN624" i="9"/>
  <c r="AO624" i="9"/>
  <c r="AP624" i="9"/>
  <c r="AQ624" i="9"/>
  <c r="AR624" i="9"/>
  <c r="AS624" i="9"/>
  <c r="AT624" i="9"/>
  <c r="AU624" i="9"/>
  <c r="AV624" i="9"/>
  <c r="AW624" i="9"/>
  <c r="AX624" i="9"/>
  <c r="AY624" i="9"/>
  <c r="AZ624" i="9"/>
  <c r="BA624" i="9"/>
  <c r="BB624" i="9"/>
  <c r="BC624" i="9"/>
  <c r="BD624" i="9"/>
  <c r="BE624" i="9"/>
  <c r="BF624" i="9"/>
  <c r="BG624" i="9"/>
  <c r="BH624" i="9"/>
  <c r="BI624" i="9"/>
  <c r="BJ624" i="9"/>
  <c r="BK624" i="9"/>
  <c r="BL624" i="9"/>
  <c r="BM624" i="9"/>
  <c r="BN624" i="9"/>
  <c r="BO624" i="9"/>
  <c r="BP624" i="9"/>
  <c r="BQ624" i="9"/>
  <c r="BR624" i="9"/>
  <c r="BT624" i="9"/>
  <c r="BU624" i="9"/>
  <c r="BV624" i="9"/>
  <c r="BX624" i="9"/>
  <c r="BY624" i="9"/>
  <c r="BZ624" i="9"/>
  <c r="CA624" i="9"/>
  <c r="CB624" i="9"/>
  <c r="CC624" i="9"/>
  <c r="CD624" i="9"/>
  <c r="CE624" i="9"/>
  <c r="CF624" i="9"/>
  <c r="CG624" i="9"/>
  <c r="CH624" i="9"/>
  <c r="CI624" i="9"/>
  <c r="CJ624" i="9"/>
  <c r="A625" i="9"/>
  <c r="B625" i="9"/>
  <c r="C625" i="9"/>
  <c r="D625" i="9"/>
  <c r="E625" i="9"/>
  <c r="F625" i="9"/>
  <c r="G625" i="9"/>
  <c r="H625" i="9"/>
  <c r="I625" i="9"/>
  <c r="K625" i="9"/>
  <c r="O625" i="9"/>
  <c r="P625" i="9"/>
  <c r="Q625" i="9"/>
  <c r="R625" i="9"/>
  <c r="U625" i="9"/>
  <c r="V625" i="9"/>
  <c r="W625" i="9"/>
  <c r="X625" i="9"/>
  <c r="Y625" i="9"/>
  <c r="Z625" i="9"/>
  <c r="AA625" i="9"/>
  <c r="AB625" i="9"/>
  <c r="AC625" i="9"/>
  <c r="AD625" i="9"/>
  <c r="AE625" i="9"/>
  <c r="AF625" i="9"/>
  <c r="AG625" i="9"/>
  <c r="AH625" i="9"/>
  <c r="AI625" i="9"/>
  <c r="AJ625" i="9"/>
  <c r="AK625" i="9"/>
  <c r="AL625" i="9"/>
  <c r="AM625" i="9"/>
  <c r="AN625" i="9"/>
  <c r="AO625" i="9"/>
  <c r="AP625" i="9"/>
  <c r="AQ625" i="9"/>
  <c r="AR625" i="9"/>
  <c r="AS625" i="9"/>
  <c r="AT625" i="9"/>
  <c r="AU625" i="9"/>
  <c r="AV625" i="9"/>
  <c r="AW625" i="9"/>
  <c r="AX625" i="9"/>
  <c r="AY625" i="9"/>
  <c r="AZ625" i="9"/>
  <c r="BA625" i="9"/>
  <c r="BB625" i="9"/>
  <c r="BC625" i="9"/>
  <c r="BD625" i="9"/>
  <c r="BE625" i="9"/>
  <c r="BF625" i="9"/>
  <c r="BG625" i="9"/>
  <c r="BH625" i="9"/>
  <c r="BI625" i="9"/>
  <c r="BJ625" i="9"/>
  <c r="BK625" i="9"/>
  <c r="BL625" i="9"/>
  <c r="BM625" i="9"/>
  <c r="BN625" i="9"/>
  <c r="BO625" i="9"/>
  <c r="BP625" i="9"/>
  <c r="BQ625" i="9"/>
  <c r="BR625" i="9"/>
  <c r="BT625" i="9"/>
  <c r="BU625" i="9"/>
  <c r="BV625" i="9"/>
  <c r="BX625" i="9"/>
  <c r="BY625" i="9"/>
  <c r="BZ625" i="9"/>
  <c r="CA625" i="9"/>
  <c r="CB625" i="9"/>
  <c r="CC625" i="9"/>
  <c r="CD625" i="9"/>
  <c r="CE625" i="9"/>
  <c r="CF625" i="9"/>
  <c r="CG625" i="9"/>
  <c r="CH625" i="9"/>
  <c r="CI625" i="9"/>
  <c r="CJ625" i="9"/>
  <c r="A626" i="9"/>
  <c r="B626" i="9"/>
  <c r="C626" i="9"/>
  <c r="D626" i="9"/>
  <c r="E626" i="9"/>
  <c r="F626" i="9"/>
  <c r="G626" i="9"/>
  <c r="H626" i="9"/>
  <c r="I626" i="9"/>
  <c r="K626" i="9"/>
  <c r="O626" i="9"/>
  <c r="P626" i="9"/>
  <c r="Q626" i="9"/>
  <c r="R626" i="9"/>
  <c r="U626" i="9"/>
  <c r="V626" i="9"/>
  <c r="W626" i="9"/>
  <c r="X626" i="9"/>
  <c r="Y626" i="9"/>
  <c r="Z626" i="9"/>
  <c r="AA626" i="9"/>
  <c r="AB626" i="9"/>
  <c r="AC626" i="9"/>
  <c r="AD626" i="9"/>
  <c r="AE626" i="9"/>
  <c r="AF626" i="9"/>
  <c r="AG626" i="9"/>
  <c r="AH626" i="9"/>
  <c r="AI626" i="9"/>
  <c r="AJ626" i="9"/>
  <c r="AK626" i="9"/>
  <c r="AL626" i="9"/>
  <c r="AM626" i="9"/>
  <c r="AN626" i="9"/>
  <c r="AO626" i="9"/>
  <c r="AP626" i="9"/>
  <c r="AQ626" i="9"/>
  <c r="AR626" i="9"/>
  <c r="AS626" i="9"/>
  <c r="AT626" i="9"/>
  <c r="AU626" i="9"/>
  <c r="AV626" i="9"/>
  <c r="AW626" i="9"/>
  <c r="AX626" i="9"/>
  <c r="AY626" i="9"/>
  <c r="AZ626" i="9"/>
  <c r="BA626" i="9"/>
  <c r="BB626" i="9"/>
  <c r="BC626" i="9"/>
  <c r="BD626" i="9"/>
  <c r="BE626" i="9"/>
  <c r="BF626" i="9"/>
  <c r="BG626" i="9"/>
  <c r="BH626" i="9"/>
  <c r="BI626" i="9"/>
  <c r="BJ626" i="9"/>
  <c r="BK626" i="9"/>
  <c r="BL626" i="9"/>
  <c r="BM626" i="9"/>
  <c r="BN626" i="9"/>
  <c r="BO626" i="9"/>
  <c r="BP626" i="9"/>
  <c r="BQ626" i="9"/>
  <c r="BR626" i="9"/>
  <c r="BT626" i="9"/>
  <c r="BU626" i="9"/>
  <c r="BV626" i="9"/>
  <c r="BX626" i="9"/>
  <c r="BY626" i="9"/>
  <c r="BZ626" i="9"/>
  <c r="CA626" i="9"/>
  <c r="CB626" i="9"/>
  <c r="CC626" i="9"/>
  <c r="CD626" i="9"/>
  <c r="CE626" i="9"/>
  <c r="CF626" i="9"/>
  <c r="CG626" i="9"/>
  <c r="CH626" i="9"/>
  <c r="CI626" i="9"/>
  <c r="CJ626" i="9"/>
  <c r="A627" i="9"/>
  <c r="B627" i="9"/>
  <c r="C627" i="9"/>
  <c r="D627" i="9"/>
  <c r="E627" i="9"/>
  <c r="F627" i="9"/>
  <c r="G627" i="9"/>
  <c r="H627" i="9"/>
  <c r="I627" i="9"/>
  <c r="K627" i="9"/>
  <c r="O627" i="9"/>
  <c r="P627" i="9"/>
  <c r="Q627" i="9"/>
  <c r="R627" i="9"/>
  <c r="U627" i="9"/>
  <c r="V627" i="9"/>
  <c r="W627" i="9"/>
  <c r="X627" i="9"/>
  <c r="Y627" i="9"/>
  <c r="Z627" i="9"/>
  <c r="AA627" i="9"/>
  <c r="AB627" i="9"/>
  <c r="AC627" i="9"/>
  <c r="AD627" i="9"/>
  <c r="AE627" i="9"/>
  <c r="AF627" i="9"/>
  <c r="AG627" i="9"/>
  <c r="AH627" i="9"/>
  <c r="AI627" i="9"/>
  <c r="AJ627" i="9"/>
  <c r="AK627" i="9"/>
  <c r="AL627" i="9"/>
  <c r="AM627" i="9"/>
  <c r="AN627" i="9"/>
  <c r="AO627" i="9"/>
  <c r="AP627" i="9"/>
  <c r="AQ627" i="9"/>
  <c r="AR627" i="9"/>
  <c r="AS627" i="9"/>
  <c r="AT627" i="9"/>
  <c r="AU627" i="9"/>
  <c r="AV627" i="9"/>
  <c r="AW627" i="9"/>
  <c r="AX627" i="9"/>
  <c r="AY627" i="9"/>
  <c r="AZ627" i="9"/>
  <c r="BA627" i="9"/>
  <c r="BB627" i="9"/>
  <c r="BC627" i="9"/>
  <c r="BD627" i="9"/>
  <c r="BE627" i="9"/>
  <c r="BF627" i="9"/>
  <c r="BG627" i="9"/>
  <c r="BH627" i="9"/>
  <c r="BI627" i="9"/>
  <c r="BJ627" i="9"/>
  <c r="BK627" i="9"/>
  <c r="BL627" i="9"/>
  <c r="BM627" i="9"/>
  <c r="BN627" i="9"/>
  <c r="BO627" i="9"/>
  <c r="BP627" i="9"/>
  <c r="BQ627" i="9"/>
  <c r="BR627" i="9"/>
  <c r="BT627" i="9"/>
  <c r="BU627" i="9"/>
  <c r="BV627" i="9"/>
  <c r="BX627" i="9"/>
  <c r="BY627" i="9"/>
  <c r="BZ627" i="9"/>
  <c r="CA627" i="9"/>
  <c r="CB627" i="9"/>
  <c r="CC627" i="9"/>
  <c r="CD627" i="9"/>
  <c r="CE627" i="9"/>
  <c r="CF627" i="9"/>
  <c r="CG627" i="9"/>
  <c r="CH627" i="9"/>
  <c r="CI627" i="9"/>
  <c r="CJ627" i="9"/>
  <c r="A628" i="9"/>
  <c r="B628" i="9"/>
  <c r="C628" i="9"/>
  <c r="D628" i="9"/>
  <c r="E628" i="9"/>
  <c r="F628" i="9"/>
  <c r="G628" i="9"/>
  <c r="H628" i="9"/>
  <c r="I628" i="9"/>
  <c r="K628" i="9"/>
  <c r="O628" i="9"/>
  <c r="P628" i="9"/>
  <c r="Q628" i="9"/>
  <c r="R628" i="9"/>
  <c r="U628" i="9"/>
  <c r="V628" i="9"/>
  <c r="W628" i="9"/>
  <c r="X628" i="9"/>
  <c r="Y628" i="9"/>
  <c r="Z628" i="9"/>
  <c r="AA628" i="9"/>
  <c r="AB628" i="9"/>
  <c r="AC628" i="9"/>
  <c r="AD628" i="9"/>
  <c r="AE628" i="9"/>
  <c r="AF628" i="9"/>
  <c r="AG628" i="9"/>
  <c r="AH628" i="9"/>
  <c r="AI628" i="9"/>
  <c r="AJ628" i="9"/>
  <c r="AK628" i="9"/>
  <c r="AL628" i="9"/>
  <c r="AM628" i="9"/>
  <c r="AN628" i="9"/>
  <c r="AO628" i="9"/>
  <c r="AP628" i="9"/>
  <c r="AQ628" i="9"/>
  <c r="AR628" i="9"/>
  <c r="AS628" i="9"/>
  <c r="AT628" i="9"/>
  <c r="AU628" i="9"/>
  <c r="AV628" i="9"/>
  <c r="AW628" i="9"/>
  <c r="AX628" i="9"/>
  <c r="AY628" i="9"/>
  <c r="AZ628" i="9"/>
  <c r="BA628" i="9"/>
  <c r="BB628" i="9"/>
  <c r="BC628" i="9"/>
  <c r="BD628" i="9"/>
  <c r="BE628" i="9"/>
  <c r="BF628" i="9"/>
  <c r="BG628" i="9"/>
  <c r="BH628" i="9"/>
  <c r="BI628" i="9"/>
  <c r="BJ628" i="9"/>
  <c r="BK628" i="9"/>
  <c r="BL628" i="9"/>
  <c r="BM628" i="9"/>
  <c r="BN628" i="9"/>
  <c r="BO628" i="9"/>
  <c r="BP628" i="9"/>
  <c r="BQ628" i="9"/>
  <c r="BR628" i="9"/>
  <c r="BT628" i="9"/>
  <c r="BU628" i="9"/>
  <c r="BV628" i="9"/>
  <c r="BX628" i="9"/>
  <c r="BY628" i="9"/>
  <c r="BZ628" i="9"/>
  <c r="CA628" i="9"/>
  <c r="CB628" i="9"/>
  <c r="CC628" i="9"/>
  <c r="CD628" i="9"/>
  <c r="CE628" i="9"/>
  <c r="CF628" i="9"/>
  <c r="CG628" i="9"/>
  <c r="CH628" i="9"/>
  <c r="CI628" i="9"/>
  <c r="CJ628" i="9"/>
  <c r="A629" i="9"/>
  <c r="B629" i="9"/>
  <c r="C629" i="9"/>
  <c r="D629" i="9"/>
  <c r="E629" i="9"/>
  <c r="F629" i="9"/>
  <c r="G629" i="9"/>
  <c r="H629" i="9"/>
  <c r="I629" i="9"/>
  <c r="K629" i="9"/>
  <c r="O629" i="9"/>
  <c r="P629" i="9"/>
  <c r="Q629" i="9"/>
  <c r="R629" i="9"/>
  <c r="U629" i="9"/>
  <c r="V629" i="9"/>
  <c r="W629" i="9"/>
  <c r="X629" i="9"/>
  <c r="Y629" i="9"/>
  <c r="Z629" i="9"/>
  <c r="AA629" i="9"/>
  <c r="AB629" i="9"/>
  <c r="AC629" i="9"/>
  <c r="AD629" i="9"/>
  <c r="AE629" i="9"/>
  <c r="AF629" i="9"/>
  <c r="AG629" i="9"/>
  <c r="AH629" i="9"/>
  <c r="AI629" i="9"/>
  <c r="AJ629" i="9"/>
  <c r="AK629" i="9"/>
  <c r="AL629" i="9"/>
  <c r="AM629" i="9"/>
  <c r="AN629" i="9"/>
  <c r="AO629" i="9"/>
  <c r="AP629" i="9"/>
  <c r="AQ629" i="9"/>
  <c r="AR629" i="9"/>
  <c r="AS629" i="9"/>
  <c r="AT629" i="9"/>
  <c r="AU629" i="9"/>
  <c r="AV629" i="9"/>
  <c r="AW629" i="9"/>
  <c r="AX629" i="9"/>
  <c r="AY629" i="9"/>
  <c r="AZ629" i="9"/>
  <c r="BA629" i="9"/>
  <c r="BB629" i="9"/>
  <c r="BC629" i="9"/>
  <c r="BD629" i="9"/>
  <c r="BE629" i="9"/>
  <c r="BF629" i="9"/>
  <c r="BG629" i="9"/>
  <c r="BH629" i="9"/>
  <c r="BI629" i="9"/>
  <c r="BJ629" i="9"/>
  <c r="BK629" i="9"/>
  <c r="BL629" i="9"/>
  <c r="BM629" i="9"/>
  <c r="BN629" i="9"/>
  <c r="BO629" i="9"/>
  <c r="BP629" i="9"/>
  <c r="BQ629" i="9"/>
  <c r="BR629" i="9"/>
  <c r="BT629" i="9"/>
  <c r="BU629" i="9"/>
  <c r="BV629" i="9"/>
  <c r="BX629" i="9"/>
  <c r="BY629" i="9"/>
  <c r="BZ629" i="9"/>
  <c r="CA629" i="9"/>
  <c r="CB629" i="9"/>
  <c r="CC629" i="9"/>
  <c r="CD629" i="9"/>
  <c r="CE629" i="9"/>
  <c r="CF629" i="9"/>
  <c r="CG629" i="9"/>
  <c r="CH629" i="9"/>
  <c r="CI629" i="9"/>
  <c r="CJ629" i="9"/>
  <c r="A630" i="9"/>
  <c r="B630" i="9"/>
  <c r="C630" i="9"/>
  <c r="D630" i="9"/>
  <c r="E630" i="9"/>
  <c r="F630" i="9"/>
  <c r="G630" i="9"/>
  <c r="H630" i="9"/>
  <c r="I630" i="9"/>
  <c r="K630" i="9"/>
  <c r="O630" i="9"/>
  <c r="P630" i="9"/>
  <c r="Q630" i="9"/>
  <c r="R630" i="9"/>
  <c r="U630" i="9"/>
  <c r="V630" i="9"/>
  <c r="W630" i="9"/>
  <c r="X630" i="9"/>
  <c r="Y630" i="9"/>
  <c r="Z630" i="9"/>
  <c r="AA630" i="9"/>
  <c r="AB630" i="9"/>
  <c r="AC630" i="9"/>
  <c r="AD630" i="9"/>
  <c r="AE630" i="9"/>
  <c r="AF630" i="9"/>
  <c r="AG630" i="9"/>
  <c r="AH630" i="9"/>
  <c r="AI630" i="9"/>
  <c r="AJ630" i="9"/>
  <c r="AK630" i="9"/>
  <c r="AL630" i="9"/>
  <c r="AM630" i="9"/>
  <c r="AN630" i="9"/>
  <c r="AO630" i="9"/>
  <c r="AP630" i="9"/>
  <c r="AQ630" i="9"/>
  <c r="AR630" i="9"/>
  <c r="AS630" i="9"/>
  <c r="AT630" i="9"/>
  <c r="AU630" i="9"/>
  <c r="AV630" i="9"/>
  <c r="AW630" i="9"/>
  <c r="AX630" i="9"/>
  <c r="AY630" i="9"/>
  <c r="AZ630" i="9"/>
  <c r="BA630" i="9"/>
  <c r="BB630" i="9"/>
  <c r="BC630" i="9"/>
  <c r="BD630" i="9"/>
  <c r="BE630" i="9"/>
  <c r="BF630" i="9"/>
  <c r="BG630" i="9"/>
  <c r="BH630" i="9"/>
  <c r="BI630" i="9"/>
  <c r="BJ630" i="9"/>
  <c r="BK630" i="9"/>
  <c r="BL630" i="9"/>
  <c r="BM630" i="9"/>
  <c r="BN630" i="9"/>
  <c r="BO630" i="9"/>
  <c r="BP630" i="9"/>
  <c r="BQ630" i="9"/>
  <c r="BR630" i="9"/>
  <c r="BT630" i="9"/>
  <c r="BU630" i="9"/>
  <c r="BV630" i="9"/>
  <c r="BX630" i="9"/>
  <c r="BY630" i="9"/>
  <c r="BZ630" i="9"/>
  <c r="CA630" i="9"/>
  <c r="CB630" i="9"/>
  <c r="CC630" i="9"/>
  <c r="CD630" i="9"/>
  <c r="CE630" i="9"/>
  <c r="CF630" i="9"/>
  <c r="CG630" i="9"/>
  <c r="CH630" i="9"/>
  <c r="CI630" i="9"/>
  <c r="CJ630" i="9"/>
  <c r="A631" i="9"/>
  <c r="B631" i="9"/>
  <c r="C631" i="9"/>
  <c r="D631" i="9"/>
  <c r="E631" i="9"/>
  <c r="F631" i="9"/>
  <c r="G631" i="9"/>
  <c r="H631" i="9"/>
  <c r="I631" i="9"/>
  <c r="K631" i="9"/>
  <c r="O631" i="9"/>
  <c r="P631" i="9"/>
  <c r="Q631" i="9"/>
  <c r="R631" i="9"/>
  <c r="U631" i="9"/>
  <c r="V631" i="9"/>
  <c r="W631" i="9"/>
  <c r="X631" i="9"/>
  <c r="Y631" i="9"/>
  <c r="Z631" i="9"/>
  <c r="AA631" i="9"/>
  <c r="AB631" i="9"/>
  <c r="AC631" i="9"/>
  <c r="AD631" i="9"/>
  <c r="AE631" i="9"/>
  <c r="AF631" i="9"/>
  <c r="AG631" i="9"/>
  <c r="AH631" i="9"/>
  <c r="AI631" i="9"/>
  <c r="AJ631" i="9"/>
  <c r="AK631" i="9"/>
  <c r="AL631" i="9"/>
  <c r="AM631" i="9"/>
  <c r="AN631" i="9"/>
  <c r="AO631" i="9"/>
  <c r="AP631" i="9"/>
  <c r="AQ631" i="9"/>
  <c r="AR631" i="9"/>
  <c r="AS631" i="9"/>
  <c r="AT631" i="9"/>
  <c r="AU631" i="9"/>
  <c r="AV631" i="9"/>
  <c r="AW631" i="9"/>
  <c r="AX631" i="9"/>
  <c r="AY631" i="9"/>
  <c r="AZ631" i="9"/>
  <c r="BA631" i="9"/>
  <c r="BB631" i="9"/>
  <c r="BC631" i="9"/>
  <c r="BD631" i="9"/>
  <c r="BE631" i="9"/>
  <c r="BF631" i="9"/>
  <c r="BG631" i="9"/>
  <c r="BH631" i="9"/>
  <c r="BI631" i="9"/>
  <c r="BJ631" i="9"/>
  <c r="BK631" i="9"/>
  <c r="BL631" i="9"/>
  <c r="BM631" i="9"/>
  <c r="BN631" i="9"/>
  <c r="BO631" i="9"/>
  <c r="BP631" i="9"/>
  <c r="BQ631" i="9"/>
  <c r="BR631" i="9"/>
  <c r="BT631" i="9"/>
  <c r="BU631" i="9"/>
  <c r="BV631" i="9"/>
  <c r="BX631" i="9"/>
  <c r="BY631" i="9"/>
  <c r="BZ631" i="9"/>
  <c r="CA631" i="9"/>
  <c r="CB631" i="9"/>
  <c r="CC631" i="9"/>
  <c r="CD631" i="9"/>
  <c r="CE631" i="9"/>
  <c r="CF631" i="9"/>
  <c r="CG631" i="9"/>
  <c r="CH631" i="9"/>
  <c r="CI631" i="9"/>
  <c r="CJ631" i="9"/>
  <c r="A632" i="9"/>
  <c r="B632" i="9"/>
  <c r="C632" i="9"/>
  <c r="D632" i="9"/>
  <c r="E632" i="9"/>
  <c r="F632" i="9"/>
  <c r="G632" i="9"/>
  <c r="H632" i="9"/>
  <c r="I632" i="9"/>
  <c r="K632" i="9"/>
  <c r="O632" i="9"/>
  <c r="P632" i="9"/>
  <c r="Q632" i="9"/>
  <c r="R632" i="9"/>
  <c r="U632" i="9"/>
  <c r="V632" i="9"/>
  <c r="W632" i="9"/>
  <c r="X632" i="9"/>
  <c r="Y632" i="9"/>
  <c r="Z632" i="9"/>
  <c r="AA632" i="9"/>
  <c r="AB632" i="9"/>
  <c r="AC632" i="9"/>
  <c r="AD632" i="9"/>
  <c r="AE632" i="9"/>
  <c r="AF632" i="9"/>
  <c r="AG632" i="9"/>
  <c r="AH632" i="9"/>
  <c r="AI632" i="9"/>
  <c r="AJ632" i="9"/>
  <c r="AK632" i="9"/>
  <c r="AL632" i="9"/>
  <c r="AM632" i="9"/>
  <c r="AN632" i="9"/>
  <c r="AO632" i="9"/>
  <c r="AP632" i="9"/>
  <c r="AQ632" i="9"/>
  <c r="AR632" i="9"/>
  <c r="AS632" i="9"/>
  <c r="AT632" i="9"/>
  <c r="AU632" i="9"/>
  <c r="AV632" i="9"/>
  <c r="AW632" i="9"/>
  <c r="AX632" i="9"/>
  <c r="AY632" i="9"/>
  <c r="AZ632" i="9"/>
  <c r="BA632" i="9"/>
  <c r="BB632" i="9"/>
  <c r="BC632" i="9"/>
  <c r="BD632" i="9"/>
  <c r="BE632" i="9"/>
  <c r="BF632" i="9"/>
  <c r="BG632" i="9"/>
  <c r="BH632" i="9"/>
  <c r="BI632" i="9"/>
  <c r="BJ632" i="9"/>
  <c r="BK632" i="9"/>
  <c r="BL632" i="9"/>
  <c r="BM632" i="9"/>
  <c r="BN632" i="9"/>
  <c r="BO632" i="9"/>
  <c r="BP632" i="9"/>
  <c r="BQ632" i="9"/>
  <c r="BR632" i="9"/>
  <c r="BT632" i="9"/>
  <c r="BU632" i="9"/>
  <c r="BV632" i="9"/>
  <c r="BX632" i="9"/>
  <c r="BY632" i="9"/>
  <c r="BZ632" i="9"/>
  <c r="CA632" i="9"/>
  <c r="CB632" i="9"/>
  <c r="CC632" i="9"/>
  <c r="CD632" i="9"/>
  <c r="CE632" i="9"/>
  <c r="CF632" i="9"/>
  <c r="CG632" i="9"/>
  <c r="CH632" i="9"/>
  <c r="CI632" i="9"/>
  <c r="CJ632" i="9"/>
  <c r="A633" i="9"/>
  <c r="B633" i="9"/>
  <c r="C633" i="9"/>
  <c r="D633" i="9"/>
  <c r="E633" i="9"/>
  <c r="F633" i="9"/>
  <c r="G633" i="9"/>
  <c r="H633" i="9"/>
  <c r="I633" i="9"/>
  <c r="K633" i="9"/>
  <c r="O633" i="9"/>
  <c r="P633" i="9"/>
  <c r="Q633" i="9"/>
  <c r="R633" i="9"/>
  <c r="U633" i="9"/>
  <c r="V633" i="9"/>
  <c r="W633" i="9"/>
  <c r="X633" i="9"/>
  <c r="Y633" i="9"/>
  <c r="Z633" i="9"/>
  <c r="AA633" i="9"/>
  <c r="AB633" i="9"/>
  <c r="AC633" i="9"/>
  <c r="AD633" i="9"/>
  <c r="AE633" i="9"/>
  <c r="AF633" i="9"/>
  <c r="AG633" i="9"/>
  <c r="AH633" i="9"/>
  <c r="AI633" i="9"/>
  <c r="AJ633" i="9"/>
  <c r="AK633" i="9"/>
  <c r="AL633" i="9"/>
  <c r="AM633" i="9"/>
  <c r="AN633" i="9"/>
  <c r="AO633" i="9"/>
  <c r="AP633" i="9"/>
  <c r="AQ633" i="9"/>
  <c r="AR633" i="9"/>
  <c r="AS633" i="9"/>
  <c r="AT633" i="9"/>
  <c r="AU633" i="9"/>
  <c r="AV633" i="9"/>
  <c r="AW633" i="9"/>
  <c r="AX633" i="9"/>
  <c r="AY633" i="9"/>
  <c r="AZ633" i="9"/>
  <c r="BA633" i="9"/>
  <c r="BB633" i="9"/>
  <c r="BC633" i="9"/>
  <c r="BD633" i="9"/>
  <c r="BE633" i="9"/>
  <c r="BF633" i="9"/>
  <c r="BG633" i="9"/>
  <c r="BH633" i="9"/>
  <c r="BI633" i="9"/>
  <c r="BJ633" i="9"/>
  <c r="BK633" i="9"/>
  <c r="BL633" i="9"/>
  <c r="BM633" i="9"/>
  <c r="BN633" i="9"/>
  <c r="BO633" i="9"/>
  <c r="BP633" i="9"/>
  <c r="BQ633" i="9"/>
  <c r="BR633" i="9"/>
  <c r="BT633" i="9"/>
  <c r="BU633" i="9"/>
  <c r="BV633" i="9"/>
  <c r="BX633" i="9"/>
  <c r="BY633" i="9"/>
  <c r="BZ633" i="9"/>
  <c r="CA633" i="9"/>
  <c r="CB633" i="9"/>
  <c r="CC633" i="9"/>
  <c r="CD633" i="9"/>
  <c r="CE633" i="9"/>
  <c r="CF633" i="9"/>
  <c r="CG633" i="9"/>
  <c r="CH633" i="9"/>
  <c r="CI633" i="9"/>
  <c r="CJ633" i="9"/>
  <c r="A634" i="9"/>
  <c r="B634" i="9"/>
  <c r="C634" i="9"/>
  <c r="D634" i="9"/>
  <c r="E634" i="9"/>
  <c r="F634" i="9"/>
  <c r="G634" i="9"/>
  <c r="H634" i="9"/>
  <c r="I634" i="9"/>
  <c r="K634" i="9"/>
  <c r="O634" i="9"/>
  <c r="P634" i="9"/>
  <c r="Q634" i="9"/>
  <c r="R634" i="9"/>
  <c r="U634" i="9"/>
  <c r="V634" i="9"/>
  <c r="W634" i="9"/>
  <c r="X634" i="9"/>
  <c r="Y634" i="9"/>
  <c r="Z634" i="9"/>
  <c r="AA634" i="9"/>
  <c r="AB634" i="9"/>
  <c r="AC634" i="9"/>
  <c r="AD634" i="9"/>
  <c r="AE634" i="9"/>
  <c r="AF634" i="9"/>
  <c r="AG634" i="9"/>
  <c r="AH634" i="9"/>
  <c r="AI634" i="9"/>
  <c r="AJ634" i="9"/>
  <c r="AK634" i="9"/>
  <c r="AL634" i="9"/>
  <c r="AM634" i="9"/>
  <c r="AN634" i="9"/>
  <c r="AO634" i="9"/>
  <c r="AP634" i="9"/>
  <c r="AQ634" i="9"/>
  <c r="AR634" i="9"/>
  <c r="AS634" i="9"/>
  <c r="AT634" i="9"/>
  <c r="AU634" i="9"/>
  <c r="AV634" i="9"/>
  <c r="AW634" i="9"/>
  <c r="AX634" i="9"/>
  <c r="AY634" i="9"/>
  <c r="AZ634" i="9"/>
  <c r="BA634" i="9"/>
  <c r="BB634" i="9"/>
  <c r="BC634" i="9"/>
  <c r="BD634" i="9"/>
  <c r="BE634" i="9"/>
  <c r="BF634" i="9"/>
  <c r="BG634" i="9"/>
  <c r="BH634" i="9"/>
  <c r="BI634" i="9"/>
  <c r="BJ634" i="9"/>
  <c r="BK634" i="9"/>
  <c r="BL634" i="9"/>
  <c r="BM634" i="9"/>
  <c r="BN634" i="9"/>
  <c r="BO634" i="9"/>
  <c r="BP634" i="9"/>
  <c r="BQ634" i="9"/>
  <c r="BR634" i="9"/>
  <c r="BT634" i="9"/>
  <c r="BU634" i="9"/>
  <c r="BV634" i="9"/>
  <c r="BX634" i="9"/>
  <c r="BY634" i="9"/>
  <c r="BZ634" i="9"/>
  <c r="CA634" i="9"/>
  <c r="CB634" i="9"/>
  <c r="CC634" i="9"/>
  <c r="CD634" i="9"/>
  <c r="CE634" i="9"/>
  <c r="CF634" i="9"/>
  <c r="CG634" i="9"/>
  <c r="CH634" i="9"/>
  <c r="CI634" i="9"/>
  <c r="CJ634" i="9"/>
  <c r="A635" i="9"/>
  <c r="B635" i="9"/>
  <c r="C635" i="9"/>
  <c r="D635" i="9"/>
  <c r="E635" i="9"/>
  <c r="F635" i="9"/>
  <c r="G635" i="9"/>
  <c r="H635" i="9"/>
  <c r="I635" i="9"/>
  <c r="K635" i="9"/>
  <c r="O635" i="9"/>
  <c r="P635" i="9"/>
  <c r="Q635" i="9"/>
  <c r="R635" i="9"/>
  <c r="U635" i="9"/>
  <c r="V635" i="9"/>
  <c r="W635" i="9"/>
  <c r="X635" i="9"/>
  <c r="Y635" i="9"/>
  <c r="Z635" i="9"/>
  <c r="AA635" i="9"/>
  <c r="AB635" i="9"/>
  <c r="AC635" i="9"/>
  <c r="AD635" i="9"/>
  <c r="AE635" i="9"/>
  <c r="AF635" i="9"/>
  <c r="AG635" i="9"/>
  <c r="AH635" i="9"/>
  <c r="AI635" i="9"/>
  <c r="AJ635" i="9"/>
  <c r="AK635" i="9"/>
  <c r="AL635" i="9"/>
  <c r="AM635" i="9"/>
  <c r="AN635" i="9"/>
  <c r="AO635" i="9"/>
  <c r="AP635" i="9"/>
  <c r="AQ635" i="9"/>
  <c r="AR635" i="9"/>
  <c r="AS635" i="9"/>
  <c r="AT635" i="9"/>
  <c r="AU635" i="9"/>
  <c r="AV635" i="9"/>
  <c r="AW635" i="9"/>
  <c r="AX635" i="9"/>
  <c r="AY635" i="9"/>
  <c r="AZ635" i="9"/>
  <c r="BA635" i="9"/>
  <c r="BB635" i="9"/>
  <c r="BC635" i="9"/>
  <c r="BD635" i="9"/>
  <c r="BE635" i="9"/>
  <c r="BF635" i="9"/>
  <c r="BG635" i="9"/>
  <c r="BH635" i="9"/>
  <c r="BI635" i="9"/>
  <c r="BJ635" i="9"/>
  <c r="BK635" i="9"/>
  <c r="BL635" i="9"/>
  <c r="BM635" i="9"/>
  <c r="BN635" i="9"/>
  <c r="BO635" i="9"/>
  <c r="BP635" i="9"/>
  <c r="BQ635" i="9"/>
  <c r="BR635" i="9"/>
  <c r="BT635" i="9"/>
  <c r="BU635" i="9"/>
  <c r="BV635" i="9"/>
  <c r="BX635" i="9"/>
  <c r="BY635" i="9"/>
  <c r="BZ635" i="9"/>
  <c r="CA635" i="9"/>
  <c r="CB635" i="9"/>
  <c r="CC635" i="9"/>
  <c r="CD635" i="9"/>
  <c r="CE635" i="9"/>
  <c r="CF635" i="9"/>
  <c r="CG635" i="9"/>
  <c r="CH635" i="9"/>
  <c r="CI635" i="9"/>
  <c r="CJ635" i="9"/>
  <c r="A636" i="9"/>
  <c r="B636" i="9"/>
  <c r="C636" i="9"/>
  <c r="D636" i="9"/>
  <c r="E636" i="9"/>
  <c r="F636" i="9"/>
  <c r="G636" i="9"/>
  <c r="H636" i="9"/>
  <c r="I636" i="9"/>
  <c r="K636" i="9"/>
  <c r="O636" i="9"/>
  <c r="P636" i="9"/>
  <c r="Q636" i="9"/>
  <c r="R636" i="9"/>
  <c r="U636" i="9"/>
  <c r="V636" i="9"/>
  <c r="W636" i="9"/>
  <c r="X636" i="9"/>
  <c r="Y636" i="9"/>
  <c r="Z636" i="9"/>
  <c r="AA636" i="9"/>
  <c r="AB636" i="9"/>
  <c r="AC636" i="9"/>
  <c r="AD636" i="9"/>
  <c r="AE636" i="9"/>
  <c r="AF636" i="9"/>
  <c r="AG636" i="9"/>
  <c r="AH636" i="9"/>
  <c r="AI636" i="9"/>
  <c r="AJ636" i="9"/>
  <c r="AK636" i="9"/>
  <c r="AL636" i="9"/>
  <c r="AM636" i="9"/>
  <c r="AN636" i="9"/>
  <c r="AO636" i="9"/>
  <c r="AP636" i="9"/>
  <c r="AQ636" i="9"/>
  <c r="AR636" i="9"/>
  <c r="AS636" i="9"/>
  <c r="AT636" i="9"/>
  <c r="AU636" i="9"/>
  <c r="AV636" i="9"/>
  <c r="AW636" i="9"/>
  <c r="AX636" i="9"/>
  <c r="AY636" i="9"/>
  <c r="AZ636" i="9"/>
  <c r="BA636" i="9"/>
  <c r="BB636" i="9"/>
  <c r="BC636" i="9"/>
  <c r="BD636" i="9"/>
  <c r="BE636" i="9"/>
  <c r="BF636" i="9"/>
  <c r="BG636" i="9"/>
  <c r="BH636" i="9"/>
  <c r="BI636" i="9"/>
  <c r="BJ636" i="9"/>
  <c r="BK636" i="9"/>
  <c r="BL636" i="9"/>
  <c r="BM636" i="9"/>
  <c r="BN636" i="9"/>
  <c r="BO636" i="9"/>
  <c r="BP636" i="9"/>
  <c r="BQ636" i="9"/>
  <c r="BR636" i="9"/>
  <c r="BT636" i="9"/>
  <c r="BU636" i="9"/>
  <c r="BV636" i="9"/>
  <c r="BX636" i="9"/>
  <c r="BY636" i="9"/>
  <c r="BZ636" i="9"/>
  <c r="CA636" i="9"/>
  <c r="CB636" i="9"/>
  <c r="CC636" i="9"/>
  <c r="CD636" i="9"/>
  <c r="CE636" i="9"/>
  <c r="CF636" i="9"/>
  <c r="CG636" i="9"/>
  <c r="CH636" i="9"/>
  <c r="CI636" i="9"/>
  <c r="CJ636" i="9"/>
  <c r="A637" i="9"/>
  <c r="B637" i="9"/>
  <c r="C637" i="9"/>
  <c r="D637" i="9"/>
  <c r="E637" i="9"/>
  <c r="F637" i="9"/>
  <c r="G637" i="9"/>
  <c r="H637" i="9"/>
  <c r="I637" i="9"/>
  <c r="K637" i="9"/>
  <c r="O637" i="9"/>
  <c r="P637" i="9"/>
  <c r="Q637" i="9"/>
  <c r="R637" i="9"/>
  <c r="U637" i="9"/>
  <c r="V637" i="9"/>
  <c r="W637" i="9"/>
  <c r="X637" i="9"/>
  <c r="Y637" i="9"/>
  <c r="Z637" i="9"/>
  <c r="AA637" i="9"/>
  <c r="AB637" i="9"/>
  <c r="AC637" i="9"/>
  <c r="AD637" i="9"/>
  <c r="AE637" i="9"/>
  <c r="AF637" i="9"/>
  <c r="AG637" i="9"/>
  <c r="AH637" i="9"/>
  <c r="AI637" i="9"/>
  <c r="AJ637" i="9"/>
  <c r="AK637" i="9"/>
  <c r="AL637" i="9"/>
  <c r="AM637" i="9"/>
  <c r="AN637" i="9"/>
  <c r="AO637" i="9"/>
  <c r="AP637" i="9"/>
  <c r="AQ637" i="9"/>
  <c r="AR637" i="9"/>
  <c r="AS637" i="9"/>
  <c r="AT637" i="9"/>
  <c r="AU637" i="9"/>
  <c r="AV637" i="9"/>
  <c r="AW637" i="9"/>
  <c r="AX637" i="9"/>
  <c r="AY637" i="9"/>
  <c r="AZ637" i="9"/>
  <c r="BA637" i="9"/>
  <c r="BB637" i="9"/>
  <c r="BC637" i="9"/>
  <c r="BD637" i="9"/>
  <c r="BE637" i="9"/>
  <c r="BF637" i="9"/>
  <c r="BG637" i="9"/>
  <c r="BH637" i="9"/>
  <c r="BI637" i="9"/>
  <c r="BJ637" i="9"/>
  <c r="BK637" i="9"/>
  <c r="BL637" i="9"/>
  <c r="BM637" i="9"/>
  <c r="BN637" i="9"/>
  <c r="BO637" i="9"/>
  <c r="BP637" i="9"/>
  <c r="BQ637" i="9"/>
  <c r="BR637" i="9"/>
  <c r="BT637" i="9"/>
  <c r="BU637" i="9"/>
  <c r="BV637" i="9"/>
  <c r="BX637" i="9"/>
  <c r="BY637" i="9"/>
  <c r="BZ637" i="9"/>
  <c r="CA637" i="9"/>
  <c r="CB637" i="9"/>
  <c r="CC637" i="9"/>
  <c r="CD637" i="9"/>
  <c r="CE637" i="9"/>
  <c r="CF637" i="9"/>
  <c r="CG637" i="9"/>
  <c r="CH637" i="9"/>
  <c r="CI637" i="9"/>
  <c r="CJ637" i="9"/>
  <c r="A638" i="9"/>
  <c r="B638" i="9"/>
  <c r="C638" i="9"/>
  <c r="D638" i="9"/>
  <c r="E638" i="9"/>
  <c r="F638" i="9"/>
  <c r="G638" i="9"/>
  <c r="H638" i="9"/>
  <c r="I638" i="9"/>
  <c r="K638" i="9"/>
  <c r="O638" i="9"/>
  <c r="P638" i="9"/>
  <c r="Q638" i="9"/>
  <c r="R638" i="9"/>
  <c r="U638" i="9"/>
  <c r="V638" i="9"/>
  <c r="W638" i="9"/>
  <c r="X638" i="9"/>
  <c r="Y638" i="9"/>
  <c r="Z638" i="9"/>
  <c r="AA638" i="9"/>
  <c r="AB638" i="9"/>
  <c r="AC638" i="9"/>
  <c r="AD638" i="9"/>
  <c r="AE638" i="9"/>
  <c r="AF638" i="9"/>
  <c r="AG638" i="9"/>
  <c r="AH638" i="9"/>
  <c r="AI638" i="9"/>
  <c r="AJ638" i="9"/>
  <c r="AK638" i="9"/>
  <c r="AL638" i="9"/>
  <c r="AM638" i="9"/>
  <c r="AN638" i="9"/>
  <c r="AO638" i="9"/>
  <c r="AP638" i="9"/>
  <c r="AQ638" i="9"/>
  <c r="AR638" i="9"/>
  <c r="AS638" i="9"/>
  <c r="AT638" i="9"/>
  <c r="AU638" i="9"/>
  <c r="AV638" i="9"/>
  <c r="AW638" i="9"/>
  <c r="AX638" i="9"/>
  <c r="AY638" i="9"/>
  <c r="AZ638" i="9"/>
  <c r="BA638" i="9"/>
  <c r="BB638" i="9"/>
  <c r="BC638" i="9"/>
  <c r="BD638" i="9"/>
  <c r="BE638" i="9"/>
  <c r="BF638" i="9"/>
  <c r="BG638" i="9"/>
  <c r="BH638" i="9"/>
  <c r="BI638" i="9"/>
  <c r="BJ638" i="9"/>
  <c r="BK638" i="9"/>
  <c r="BL638" i="9"/>
  <c r="BM638" i="9"/>
  <c r="BN638" i="9"/>
  <c r="BO638" i="9"/>
  <c r="BP638" i="9"/>
  <c r="BQ638" i="9"/>
  <c r="BR638" i="9"/>
  <c r="BT638" i="9"/>
  <c r="BU638" i="9"/>
  <c r="BV638" i="9"/>
  <c r="BX638" i="9"/>
  <c r="BY638" i="9"/>
  <c r="BZ638" i="9"/>
  <c r="CA638" i="9"/>
  <c r="CB638" i="9"/>
  <c r="CC638" i="9"/>
  <c r="CD638" i="9"/>
  <c r="CE638" i="9"/>
  <c r="CF638" i="9"/>
  <c r="CG638" i="9"/>
  <c r="CH638" i="9"/>
  <c r="CI638" i="9"/>
  <c r="CJ638" i="9"/>
  <c r="A639" i="9"/>
  <c r="B639" i="9"/>
  <c r="C639" i="9"/>
  <c r="D639" i="9"/>
  <c r="E639" i="9"/>
  <c r="F639" i="9"/>
  <c r="G639" i="9"/>
  <c r="H639" i="9"/>
  <c r="I639" i="9"/>
  <c r="K639" i="9"/>
  <c r="O639" i="9"/>
  <c r="P639" i="9"/>
  <c r="Q639" i="9"/>
  <c r="R639" i="9"/>
  <c r="U639" i="9"/>
  <c r="V639" i="9"/>
  <c r="W639" i="9"/>
  <c r="X639" i="9"/>
  <c r="Y639" i="9"/>
  <c r="Z639" i="9"/>
  <c r="AA639" i="9"/>
  <c r="AB639" i="9"/>
  <c r="AC639" i="9"/>
  <c r="AD639" i="9"/>
  <c r="AE639" i="9"/>
  <c r="AF639" i="9"/>
  <c r="AG639" i="9"/>
  <c r="AH639" i="9"/>
  <c r="AI639" i="9"/>
  <c r="AJ639" i="9"/>
  <c r="AK639" i="9"/>
  <c r="AL639" i="9"/>
  <c r="AM639" i="9"/>
  <c r="AN639" i="9"/>
  <c r="AO639" i="9"/>
  <c r="AP639" i="9"/>
  <c r="AQ639" i="9"/>
  <c r="AR639" i="9"/>
  <c r="AS639" i="9"/>
  <c r="AT639" i="9"/>
  <c r="AU639" i="9"/>
  <c r="AV639" i="9"/>
  <c r="AW639" i="9"/>
  <c r="AX639" i="9"/>
  <c r="AY639" i="9"/>
  <c r="AZ639" i="9"/>
  <c r="BA639" i="9"/>
  <c r="BB639" i="9"/>
  <c r="BC639" i="9"/>
  <c r="BD639" i="9"/>
  <c r="BE639" i="9"/>
  <c r="BF639" i="9"/>
  <c r="BG639" i="9"/>
  <c r="BH639" i="9"/>
  <c r="BI639" i="9"/>
  <c r="BJ639" i="9"/>
  <c r="BK639" i="9"/>
  <c r="BL639" i="9"/>
  <c r="BM639" i="9"/>
  <c r="BN639" i="9"/>
  <c r="BO639" i="9"/>
  <c r="BP639" i="9"/>
  <c r="BQ639" i="9"/>
  <c r="BR639" i="9"/>
  <c r="BT639" i="9"/>
  <c r="BU639" i="9"/>
  <c r="BV639" i="9"/>
  <c r="BX639" i="9"/>
  <c r="BY639" i="9"/>
  <c r="BZ639" i="9"/>
  <c r="CA639" i="9"/>
  <c r="CB639" i="9"/>
  <c r="CC639" i="9"/>
  <c r="CD639" i="9"/>
  <c r="CE639" i="9"/>
  <c r="CF639" i="9"/>
  <c r="CG639" i="9"/>
  <c r="CH639" i="9"/>
  <c r="CI639" i="9"/>
  <c r="CJ639" i="9"/>
  <c r="A640" i="9"/>
  <c r="B640" i="9"/>
  <c r="C640" i="9"/>
  <c r="D640" i="9"/>
  <c r="E640" i="9"/>
  <c r="F640" i="9"/>
  <c r="G640" i="9"/>
  <c r="H640" i="9"/>
  <c r="I640" i="9"/>
  <c r="K640" i="9"/>
  <c r="O640" i="9"/>
  <c r="P640" i="9"/>
  <c r="Q640" i="9"/>
  <c r="R640" i="9"/>
  <c r="U640" i="9"/>
  <c r="V640" i="9"/>
  <c r="W640" i="9"/>
  <c r="X640" i="9"/>
  <c r="Y640" i="9"/>
  <c r="Z640" i="9"/>
  <c r="AA640" i="9"/>
  <c r="AB640" i="9"/>
  <c r="AC640" i="9"/>
  <c r="AD640" i="9"/>
  <c r="AE640" i="9"/>
  <c r="AF640" i="9"/>
  <c r="AG640" i="9"/>
  <c r="AH640" i="9"/>
  <c r="AI640" i="9"/>
  <c r="AJ640" i="9"/>
  <c r="AK640" i="9"/>
  <c r="AL640" i="9"/>
  <c r="AM640" i="9"/>
  <c r="AN640" i="9"/>
  <c r="AO640" i="9"/>
  <c r="AP640" i="9"/>
  <c r="AQ640" i="9"/>
  <c r="AR640" i="9"/>
  <c r="AS640" i="9"/>
  <c r="AT640" i="9"/>
  <c r="AU640" i="9"/>
  <c r="AV640" i="9"/>
  <c r="AW640" i="9"/>
  <c r="AX640" i="9"/>
  <c r="AY640" i="9"/>
  <c r="AZ640" i="9"/>
  <c r="BA640" i="9"/>
  <c r="BB640" i="9"/>
  <c r="BC640" i="9"/>
  <c r="BD640" i="9"/>
  <c r="BE640" i="9"/>
  <c r="BF640" i="9"/>
  <c r="BG640" i="9"/>
  <c r="BH640" i="9"/>
  <c r="BI640" i="9"/>
  <c r="BJ640" i="9"/>
  <c r="BK640" i="9"/>
  <c r="BL640" i="9"/>
  <c r="BM640" i="9"/>
  <c r="BN640" i="9"/>
  <c r="BO640" i="9"/>
  <c r="BP640" i="9"/>
  <c r="BQ640" i="9"/>
  <c r="BR640" i="9"/>
  <c r="BT640" i="9"/>
  <c r="BU640" i="9"/>
  <c r="BV640" i="9"/>
  <c r="BX640" i="9"/>
  <c r="BY640" i="9"/>
  <c r="BZ640" i="9"/>
  <c r="CA640" i="9"/>
  <c r="CB640" i="9"/>
  <c r="CC640" i="9"/>
  <c r="CD640" i="9"/>
  <c r="CE640" i="9"/>
  <c r="CF640" i="9"/>
  <c r="CG640" i="9"/>
  <c r="CH640" i="9"/>
  <c r="CI640" i="9"/>
  <c r="CJ640" i="9"/>
  <c r="A641" i="9"/>
  <c r="B641" i="9"/>
  <c r="C641" i="9"/>
  <c r="D641" i="9"/>
  <c r="E641" i="9"/>
  <c r="F641" i="9"/>
  <c r="G641" i="9"/>
  <c r="H641" i="9"/>
  <c r="I641" i="9"/>
  <c r="K641" i="9"/>
  <c r="O641" i="9"/>
  <c r="P641" i="9"/>
  <c r="Q641" i="9"/>
  <c r="R641" i="9"/>
  <c r="U641" i="9"/>
  <c r="V641" i="9"/>
  <c r="W641" i="9"/>
  <c r="X641" i="9"/>
  <c r="Y641" i="9"/>
  <c r="Z641" i="9"/>
  <c r="AA641" i="9"/>
  <c r="AB641" i="9"/>
  <c r="AC641" i="9"/>
  <c r="AD641" i="9"/>
  <c r="AE641" i="9"/>
  <c r="AF641" i="9"/>
  <c r="AG641" i="9"/>
  <c r="AH641" i="9"/>
  <c r="AI641" i="9"/>
  <c r="AJ641" i="9"/>
  <c r="AK641" i="9"/>
  <c r="AL641" i="9"/>
  <c r="AM641" i="9"/>
  <c r="AN641" i="9"/>
  <c r="AO641" i="9"/>
  <c r="AP641" i="9"/>
  <c r="AQ641" i="9"/>
  <c r="AR641" i="9"/>
  <c r="AS641" i="9"/>
  <c r="AT641" i="9"/>
  <c r="AU641" i="9"/>
  <c r="AV641" i="9"/>
  <c r="AW641" i="9"/>
  <c r="AX641" i="9"/>
  <c r="AY641" i="9"/>
  <c r="AZ641" i="9"/>
  <c r="BA641" i="9"/>
  <c r="BB641" i="9"/>
  <c r="BC641" i="9"/>
  <c r="BD641" i="9"/>
  <c r="BE641" i="9"/>
  <c r="BF641" i="9"/>
  <c r="BG641" i="9"/>
  <c r="BH641" i="9"/>
  <c r="BI641" i="9"/>
  <c r="BJ641" i="9"/>
  <c r="BK641" i="9"/>
  <c r="BL641" i="9"/>
  <c r="BM641" i="9"/>
  <c r="BN641" i="9"/>
  <c r="BO641" i="9"/>
  <c r="BP641" i="9"/>
  <c r="BQ641" i="9"/>
  <c r="BR641" i="9"/>
  <c r="BT641" i="9"/>
  <c r="BU641" i="9"/>
  <c r="BV641" i="9"/>
  <c r="BX641" i="9"/>
  <c r="BY641" i="9"/>
  <c r="BZ641" i="9"/>
  <c r="CA641" i="9"/>
  <c r="CB641" i="9"/>
  <c r="CC641" i="9"/>
  <c r="CD641" i="9"/>
  <c r="CE641" i="9"/>
  <c r="CF641" i="9"/>
  <c r="CG641" i="9"/>
  <c r="CH641" i="9"/>
  <c r="CI641" i="9"/>
  <c r="CJ641" i="9"/>
  <c r="A642" i="9"/>
  <c r="B642" i="9"/>
  <c r="C642" i="9"/>
  <c r="D642" i="9"/>
  <c r="E642" i="9"/>
  <c r="F642" i="9"/>
  <c r="G642" i="9"/>
  <c r="H642" i="9"/>
  <c r="I642" i="9"/>
  <c r="K642" i="9"/>
  <c r="O642" i="9"/>
  <c r="P642" i="9"/>
  <c r="Q642" i="9"/>
  <c r="R642" i="9"/>
  <c r="U642" i="9"/>
  <c r="V642" i="9"/>
  <c r="W642" i="9"/>
  <c r="X642" i="9"/>
  <c r="Y642" i="9"/>
  <c r="Z642" i="9"/>
  <c r="AA642" i="9"/>
  <c r="AB642" i="9"/>
  <c r="AC642" i="9"/>
  <c r="AD642" i="9"/>
  <c r="AE642" i="9"/>
  <c r="AF642" i="9"/>
  <c r="AG642" i="9"/>
  <c r="AH642" i="9"/>
  <c r="AI642" i="9"/>
  <c r="AJ642" i="9"/>
  <c r="AK642" i="9"/>
  <c r="AL642" i="9"/>
  <c r="AM642" i="9"/>
  <c r="AN642" i="9"/>
  <c r="AO642" i="9"/>
  <c r="AP642" i="9"/>
  <c r="AQ642" i="9"/>
  <c r="AR642" i="9"/>
  <c r="AS642" i="9"/>
  <c r="AT642" i="9"/>
  <c r="AU642" i="9"/>
  <c r="AV642" i="9"/>
  <c r="AW642" i="9"/>
  <c r="AX642" i="9"/>
  <c r="AY642" i="9"/>
  <c r="AZ642" i="9"/>
  <c r="BA642" i="9"/>
  <c r="BB642" i="9"/>
  <c r="BC642" i="9"/>
  <c r="BD642" i="9"/>
  <c r="BE642" i="9"/>
  <c r="BF642" i="9"/>
  <c r="BG642" i="9"/>
  <c r="BH642" i="9"/>
  <c r="BI642" i="9"/>
  <c r="BJ642" i="9"/>
  <c r="BK642" i="9"/>
  <c r="BL642" i="9"/>
  <c r="BM642" i="9"/>
  <c r="BN642" i="9"/>
  <c r="BO642" i="9"/>
  <c r="BP642" i="9"/>
  <c r="BQ642" i="9"/>
  <c r="BR642" i="9"/>
  <c r="BT642" i="9"/>
  <c r="BU642" i="9"/>
  <c r="BV642" i="9"/>
  <c r="BX642" i="9"/>
  <c r="BY642" i="9"/>
  <c r="BZ642" i="9"/>
  <c r="CA642" i="9"/>
  <c r="CB642" i="9"/>
  <c r="CC642" i="9"/>
  <c r="CD642" i="9"/>
  <c r="CE642" i="9"/>
  <c r="CF642" i="9"/>
  <c r="CG642" i="9"/>
  <c r="CH642" i="9"/>
  <c r="CI642" i="9"/>
  <c r="CJ642" i="9"/>
  <c r="A643" i="9"/>
  <c r="B643" i="9"/>
  <c r="C643" i="9"/>
  <c r="D643" i="9"/>
  <c r="E643" i="9"/>
  <c r="F643" i="9"/>
  <c r="G643" i="9"/>
  <c r="H643" i="9"/>
  <c r="I643" i="9"/>
  <c r="K643" i="9"/>
  <c r="O643" i="9"/>
  <c r="P643" i="9"/>
  <c r="Q643" i="9"/>
  <c r="R643" i="9"/>
  <c r="U643" i="9"/>
  <c r="V643" i="9"/>
  <c r="W643" i="9"/>
  <c r="X643" i="9"/>
  <c r="Y643" i="9"/>
  <c r="Z643" i="9"/>
  <c r="AA643" i="9"/>
  <c r="AB643" i="9"/>
  <c r="AC643" i="9"/>
  <c r="AD643" i="9"/>
  <c r="AE643" i="9"/>
  <c r="AF643" i="9"/>
  <c r="AG643" i="9"/>
  <c r="AH643" i="9"/>
  <c r="AI643" i="9"/>
  <c r="AJ643" i="9"/>
  <c r="AK643" i="9"/>
  <c r="AL643" i="9"/>
  <c r="AM643" i="9"/>
  <c r="AN643" i="9"/>
  <c r="AO643" i="9"/>
  <c r="AP643" i="9"/>
  <c r="AQ643" i="9"/>
  <c r="AR643" i="9"/>
  <c r="AS643" i="9"/>
  <c r="AT643" i="9"/>
  <c r="AU643" i="9"/>
  <c r="AV643" i="9"/>
  <c r="AW643" i="9"/>
  <c r="AX643" i="9"/>
  <c r="AY643" i="9"/>
  <c r="AZ643" i="9"/>
  <c r="BA643" i="9"/>
  <c r="BB643" i="9"/>
  <c r="BC643" i="9"/>
  <c r="BD643" i="9"/>
  <c r="BE643" i="9"/>
  <c r="BF643" i="9"/>
  <c r="BG643" i="9"/>
  <c r="BH643" i="9"/>
  <c r="BI643" i="9"/>
  <c r="BJ643" i="9"/>
  <c r="BK643" i="9"/>
  <c r="BL643" i="9"/>
  <c r="BM643" i="9"/>
  <c r="BN643" i="9"/>
  <c r="BO643" i="9"/>
  <c r="BP643" i="9"/>
  <c r="BQ643" i="9"/>
  <c r="BR643" i="9"/>
  <c r="BT643" i="9"/>
  <c r="BU643" i="9"/>
  <c r="BV643" i="9"/>
  <c r="BX643" i="9"/>
  <c r="BY643" i="9"/>
  <c r="BZ643" i="9"/>
  <c r="CA643" i="9"/>
  <c r="CB643" i="9"/>
  <c r="CC643" i="9"/>
  <c r="CD643" i="9"/>
  <c r="CE643" i="9"/>
  <c r="CF643" i="9"/>
  <c r="CG643" i="9"/>
  <c r="CH643" i="9"/>
  <c r="CI643" i="9"/>
  <c r="CJ643" i="9"/>
  <c r="A644" i="9"/>
  <c r="B644" i="9"/>
  <c r="C644" i="9"/>
  <c r="D644" i="9"/>
  <c r="E644" i="9"/>
  <c r="F644" i="9"/>
  <c r="G644" i="9"/>
  <c r="H644" i="9"/>
  <c r="I644" i="9"/>
  <c r="K644" i="9"/>
  <c r="O644" i="9"/>
  <c r="P644" i="9"/>
  <c r="Q644" i="9"/>
  <c r="R644" i="9"/>
  <c r="U644" i="9"/>
  <c r="V644" i="9"/>
  <c r="W644" i="9"/>
  <c r="X644" i="9"/>
  <c r="Y644" i="9"/>
  <c r="Z644" i="9"/>
  <c r="AA644" i="9"/>
  <c r="AB644" i="9"/>
  <c r="AC644" i="9"/>
  <c r="AD644" i="9"/>
  <c r="AE644" i="9"/>
  <c r="AF644" i="9"/>
  <c r="AG644" i="9"/>
  <c r="AH644" i="9"/>
  <c r="AI644" i="9"/>
  <c r="AJ644" i="9"/>
  <c r="AK644" i="9"/>
  <c r="AL644" i="9"/>
  <c r="AM644" i="9"/>
  <c r="AN644" i="9"/>
  <c r="AO644" i="9"/>
  <c r="AP644" i="9"/>
  <c r="AQ644" i="9"/>
  <c r="AR644" i="9"/>
  <c r="AS644" i="9"/>
  <c r="AT644" i="9"/>
  <c r="AU644" i="9"/>
  <c r="AV644" i="9"/>
  <c r="AW644" i="9"/>
  <c r="AX644" i="9"/>
  <c r="AY644" i="9"/>
  <c r="AZ644" i="9"/>
  <c r="BA644" i="9"/>
  <c r="BB644" i="9"/>
  <c r="BC644" i="9"/>
  <c r="BD644" i="9"/>
  <c r="BE644" i="9"/>
  <c r="BF644" i="9"/>
  <c r="BG644" i="9"/>
  <c r="BH644" i="9"/>
  <c r="BI644" i="9"/>
  <c r="BJ644" i="9"/>
  <c r="BK644" i="9"/>
  <c r="BL644" i="9"/>
  <c r="BM644" i="9"/>
  <c r="BN644" i="9"/>
  <c r="BO644" i="9"/>
  <c r="BP644" i="9"/>
  <c r="BQ644" i="9"/>
  <c r="BR644" i="9"/>
  <c r="BT644" i="9"/>
  <c r="BU644" i="9"/>
  <c r="BV644" i="9"/>
  <c r="BX644" i="9"/>
  <c r="BY644" i="9"/>
  <c r="BZ644" i="9"/>
  <c r="CA644" i="9"/>
  <c r="CB644" i="9"/>
  <c r="CC644" i="9"/>
  <c r="CD644" i="9"/>
  <c r="CE644" i="9"/>
  <c r="CF644" i="9"/>
  <c r="CG644" i="9"/>
  <c r="CH644" i="9"/>
  <c r="CI644" i="9"/>
  <c r="CJ644" i="9"/>
  <c r="A645" i="9"/>
  <c r="B645" i="9"/>
  <c r="C645" i="9"/>
  <c r="D645" i="9"/>
  <c r="E645" i="9"/>
  <c r="F645" i="9"/>
  <c r="G645" i="9"/>
  <c r="H645" i="9"/>
  <c r="I645" i="9"/>
  <c r="K645" i="9"/>
  <c r="O645" i="9"/>
  <c r="P645" i="9"/>
  <c r="Q645" i="9"/>
  <c r="R645" i="9"/>
  <c r="U645" i="9"/>
  <c r="V645" i="9"/>
  <c r="W645" i="9"/>
  <c r="X645" i="9"/>
  <c r="Y645" i="9"/>
  <c r="Z645" i="9"/>
  <c r="AA645" i="9"/>
  <c r="AB645" i="9"/>
  <c r="AC645" i="9"/>
  <c r="AD645" i="9"/>
  <c r="AE645" i="9"/>
  <c r="AF645" i="9"/>
  <c r="AG645" i="9"/>
  <c r="AH645" i="9"/>
  <c r="AI645" i="9"/>
  <c r="AJ645" i="9"/>
  <c r="AK645" i="9"/>
  <c r="AL645" i="9"/>
  <c r="AM645" i="9"/>
  <c r="AN645" i="9"/>
  <c r="AO645" i="9"/>
  <c r="AP645" i="9"/>
  <c r="AQ645" i="9"/>
  <c r="AR645" i="9"/>
  <c r="AS645" i="9"/>
  <c r="AT645" i="9"/>
  <c r="AU645" i="9"/>
  <c r="AV645" i="9"/>
  <c r="AW645" i="9"/>
  <c r="AX645" i="9"/>
  <c r="AY645" i="9"/>
  <c r="AZ645" i="9"/>
  <c r="BA645" i="9"/>
  <c r="BB645" i="9"/>
  <c r="BC645" i="9"/>
  <c r="BD645" i="9"/>
  <c r="BE645" i="9"/>
  <c r="BF645" i="9"/>
  <c r="BG645" i="9"/>
  <c r="BH645" i="9"/>
  <c r="BI645" i="9"/>
  <c r="BJ645" i="9"/>
  <c r="BK645" i="9"/>
  <c r="BL645" i="9"/>
  <c r="BM645" i="9"/>
  <c r="BN645" i="9"/>
  <c r="BO645" i="9"/>
  <c r="BP645" i="9"/>
  <c r="BQ645" i="9"/>
  <c r="BR645" i="9"/>
  <c r="BT645" i="9"/>
  <c r="BU645" i="9"/>
  <c r="BV645" i="9"/>
  <c r="BX645" i="9"/>
  <c r="BY645" i="9"/>
  <c r="BZ645" i="9"/>
  <c r="CA645" i="9"/>
  <c r="CB645" i="9"/>
  <c r="CC645" i="9"/>
  <c r="CD645" i="9"/>
  <c r="CE645" i="9"/>
  <c r="CF645" i="9"/>
  <c r="CG645" i="9"/>
  <c r="CH645" i="9"/>
  <c r="CI645" i="9"/>
  <c r="CJ645" i="9"/>
  <c r="A646" i="9"/>
  <c r="B646" i="9"/>
  <c r="C646" i="9"/>
  <c r="D646" i="9"/>
  <c r="E646" i="9"/>
  <c r="F646" i="9"/>
  <c r="G646" i="9"/>
  <c r="H646" i="9"/>
  <c r="I646" i="9"/>
  <c r="K646" i="9"/>
  <c r="O646" i="9"/>
  <c r="P646" i="9"/>
  <c r="Q646" i="9"/>
  <c r="R646" i="9"/>
  <c r="U646" i="9"/>
  <c r="V646" i="9"/>
  <c r="W646" i="9"/>
  <c r="X646" i="9"/>
  <c r="Y646" i="9"/>
  <c r="Z646" i="9"/>
  <c r="AA646" i="9"/>
  <c r="AB646" i="9"/>
  <c r="AC646" i="9"/>
  <c r="AD646" i="9"/>
  <c r="AE646" i="9"/>
  <c r="AF646" i="9"/>
  <c r="AG646" i="9"/>
  <c r="AH646" i="9"/>
  <c r="AI646" i="9"/>
  <c r="AJ646" i="9"/>
  <c r="AK646" i="9"/>
  <c r="AL646" i="9"/>
  <c r="AM646" i="9"/>
  <c r="AN646" i="9"/>
  <c r="AO646" i="9"/>
  <c r="AP646" i="9"/>
  <c r="AQ646" i="9"/>
  <c r="AR646" i="9"/>
  <c r="AS646" i="9"/>
  <c r="AT646" i="9"/>
  <c r="AU646" i="9"/>
  <c r="AV646" i="9"/>
  <c r="AW646" i="9"/>
  <c r="AX646" i="9"/>
  <c r="AY646" i="9"/>
  <c r="AZ646" i="9"/>
  <c r="BA646" i="9"/>
  <c r="BB646" i="9"/>
  <c r="BC646" i="9"/>
  <c r="BD646" i="9"/>
  <c r="BE646" i="9"/>
  <c r="BF646" i="9"/>
  <c r="BG646" i="9"/>
  <c r="BH646" i="9"/>
  <c r="BI646" i="9"/>
  <c r="BJ646" i="9"/>
  <c r="BK646" i="9"/>
  <c r="BL646" i="9"/>
  <c r="BM646" i="9"/>
  <c r="BN646" i="9"/>
  <c r="BO646" i="9"/>
  <c r="BP646" i="9"/>
  <c r="BQ646" i="9"/>
  <c r="BR646" i="9"/>
  <c r="BT646" i="9"/>
  <c r="BU646" i="9"/>
  <c r="BV646" i="9"/>
  <c r="BX646" i="9"/>
  <c r="BY646" i="9"/>
  <c r="BZ646" i="9"/>
  <c r="CA646" i="9"/>
  <c r="CB646" i="9"/>
  <c r="CC646" i="9"/>
  <c r="CD646" i="9"/>
  <c r="CE646" i="9"/>
  <c r="CF646" i="9"/>
  <c r="CG646" i="9"/>
  <c r="CH646" i="9"/>
  <c r="CI646" i="9"/>
  <c r="CJ646" i="9"/>
  <c r="A647" i="9"/>
  <c r="B647" i="9"/>
  <c r="C647" i="9"/>
  <c r="D647" i="9"/>
  <c r="E647" i="9"/>
  <c r="F647" i="9"/>
  <c r="G647" i="9"/>
  <c r="H647" i="9"/>
  <c r="I647" i="9"/>
  <c r="K647" i="9"/>
  <c r="O647" i="9"/>
  <c r="P647" i="9"/>
  <c r="Q647" i="9"/>
  <c r="R647" i="9"/>
  <c r="U647" i="9"/>
  <c r="V647" i="9"/>
  <c r="W647" i="9"/>
  <c r="X647" i="9"/>
  <c r="Y647" i="9"/>
  <c r="Z647" i="9"/>
  <c r="AA647" i="9"/>
  <c r="AB647" i="9"/>
  <c r="AC647" i="9"/>
  <c r="AD647" i="9"/>
  <c r="AE647" i="9"/>
  <c r="AF647" i="9"/>
  <c r="AG647" i="9"/>
  <c r="AH647" i="9"/>
  <c r="AI647" i="9"/>
  <c r="AJ647" i="9"/>
  <c r="AK647" i="9"/>
  <c r="AL647" i="9"/>
  <c r="AM647" i="9"/>
  <c r="AN647" i="9"/>
  <c r="AO647" i="9"/>
  <c r="AP647" i="9"/>
  <c r="AQ647" i="9"/>
  <c r="AR647" i="9"/>
  <c r="AS647" i="9"/>
  <c r="AT647" i="9"/>
  <c r="AU647" i="9"/>
  <c r="AV647" i="9"/>
  <c r="AW647" i="9"/>
  <c r="AX647" i="9"/>
  <c r="AY647" i="9"/>
  <c r="AZ647" i="9"/>
  <c r="BA647" i="9"/>
  <c r="BB647" i="9"/>
  <c r="BC647" i="9"/>
  <c r="BD647" i="9"/>
  <c r="BE647" i="9"/>
  <c r="BF647" i="9"/>
  <c r="BG647" i="9"/>
  <c r="BH647" i="9"/>
  <c r="BI647" i="9"/>
  <c r="BJ647" i="9"/>
  <c r="BK647" i="9"/>
  <c r="BL647" i="9"/>
  <c r="BM647" i="9"/>
  <c r="BN647" i="9"/>
  <c r="BO647" i="9"/>
  <c r="BP647" i="9"/>
  <c r="BQ647" i="9"/>
  <c r="BR647" i="9"/>
  <c r="BT647" i="9"/>
  <c r="BU647" i="9"/>
  <c r="BV647" i="9"/>
  <c r="BX647" i="9"/>
  <c r="BY647" i="9"/>
  <c r="BZ647" i="9"/>
  <c r="CA647" i="9"/>
  <c r="CB647" i="9"/>
  <c r="CC647" i="9"/>
  <c r="CD647" i="9"/>
  <c r="CE647" i="9"/>
  <c r="CF647" i="9"/>
  <c r="CG647" i="9"/>
  <c r="CH647" i="9"/>
  <c r="CI647" i="9"/>
  <c r="CJ647" i="9"/>
  <c r="A648" i="9"/>
  <c r="B648" i="9"/>
  <c r="C648" i="9"/>
  <c r="D648" i="9"/>
  <c r="E648" i="9"/>
  <c r="F648" i="9"/>
  <c r="G648" i="9"/>
  <c r="H648" i="9"/>
  <c r="I648" i="9"/>
  <c r="K648" i="9"/>
  <c r="O648" i="9"/>
  <c r="P648" i="9"/>
  <c r="Q648" i="9"/>
  <c r="R648" i="9"/>
  <c r="U648" i="9"/>
  <c r="V648" i="9"/>
  <c r="W648" i="9"/>
  <c r="X648" i="9"/>
  <c r="Y648" i="9"/>
  <c r="Z648" i="9"/>
  <c r="AA648" i="9"/>
  <c r="AB648" i="9"/>
  <c r="AC648" i="9"/>
  <c r="AD648" i="9"/>
  <c r="AE648" i="9"/>
  <c r="AF648" i="9"/>
  <c r="AG648" i="9"/>
  <c r="AH648" i="9"/>
  <c r="AI648" i="9"/>
  <c r="AJ648" i="9"/>
  <c r="AK648" i="9"/>
  <c r="AL648" i="9"/>
  <c r="AM648" i="9"/>
  <c r="AN648" i="9"/>
  <c r="AO648" i="9"/>
  <c r="AP648" i="9"/>
  <c r="AQ648" i="9"/>
  <c r="AR648" i="9"/>
  <c r="AS648" i="9"/>
  <c r="AT648" i="9"/>
  <c r="AU648" i="9"/>
  <c r="AV648" i="9"/>
  <c r="AW648" i="9"/>
  <c r="AX648" i="9"/>
  <c r="AY648" i="9"/>
  <c r="AZ648" i="9"/>
  <c r="BA648" i="9"/>
  <c r="BB648" i="9"/>
  <c r="BC648" i="9"/>
  <c r="BD648" i="9"/>
  <c r="BE648" i="9"/>
  <c r="BF648" i="9"/>
  <c r="BG648" i="9"/>
  <c r="BH648" i="9"/>
  <c r="BI648" i="9"/>
  <c r="BJ648" i="9"/>
  <c r="BK648" i="9"/>
  <c r="BL648" i="9"/>
  <c r="BM648" i="9"/>
  <c r="BN648" i="9"/>
  <c r="BO648" i="9"/>
  <c r="BP648" i="9"/>
  <c r="BQ648" i="9"/>
  <c r="BR648" i="9"/>
  <c r="BT648" i="9"/>
  <c r="BU648" i="9"/>
  <c r="BV648" i="9"/>
  <c r="BX648" i="9"/>
  <c r="BY648" i="9"/>
  <c r="BZ648" i="9"/>
  <c r="CA648" i="9"/>
  <c r="CB648" i="9"/>
  <c r="CC648" i="9"/>
  <c r="CD648" i="9"/>
  <c r="CE648" i="9"/>
  <c r="CF648" i="9"/>
  <c r="CG648" i="9"/>
  <c r="CH648" i="9"/>
  <c r="CI648" i="9"/>
  <c r="CJ648" i="9"/>
  <c r="A649" i="9"/>
  <c r="B649" i="9"/>
  <c r="C649" i="9"/>
  <c r="D649" i="9"/>
  <c r="E649" i="9"/>
  <c r="F649" i="9"/>
  <c r="G649" i="9"/>
  <c r="H649" i="9"/>
  <c r="I649" i="9"/>
  <c r="K649" i="9"/>
  <c r="O649" i="9"/>
  <c r="P649" i="9"/>
  <c r="Q649" i="9"/>
  <c r="R649" i="9"/>
  <c r="U649" i="9"/>
  <c r="V649" i="9"/>
  <c r="W649" i="9"/>
  <c r="X649" i="9"/>
  <c r="Y649" i="9"/>
  <c r="Z649" i="9"/>
  <c r="AA649" i="9"/>
  <c r="AB649" i="9"/>
  <c r="AC649" i="9"/>
  <c r="AD649" i="9"/>
  <c r="AE649" i="9"/>
  <c r="AF649" i="9"/>
  <c r="AG649" i="9"/>
  <c r="AH649" i="9"/>
  <c r="AI649" i="9"/>
  <c r="AJ649" i="9"/>
  <c r="AK649" i="9"/>
  <c r="AL649" i="9"/>
  <c r="AM649" i="9"/>
  <c r="AN649" i="9"/>
  <c r="AO649" i="9"/>
  <c r="AP649" i="9"/>
  <c r="AQ649" i="9"/>
  <c r="AR649" i="9"/>
  <c r="AS649" i="9"/>
  <c r="AT649" i="9"/>
  <c r="AU649" i="9"/>
  <c r="AV649" i="9"/>
  <c r="AW649" i="9"/>
  <c r="AX649" i="9"/>
  <c r="AY649" i="9"/>
  <c r="AZ649" i="9"/>
  <c r="BA649" i="9"/>
  <c r="BB649" i="9"/>
  <c r="BC649" i="9"/>
  <c r="BD649" i="9"/>
  <c r="BE649" i="9"/>
  <c r="BF649" i="9"/>
  <c r="BG649" i="9"/>
  <c r="BH649" i="9"/>
  <c r="BI649" i="9"/>
  <c r="BJ649" i="9"/>
  <c r="BK649" i="9"/>
  <c r="BL649" i="9"/>
  <c r="BM649" i="9"/>
  <c r="BN649" i="9"/>
  <c r="BO649" i="9"/>
  <c r="BP649" i="9"/>
  <c r="BQ649" i="9"/>
  <c r="BR649" i="9"/>
  <c r="BT649" i="9"/>
  <c r="BU649" i="9"/>
  <c r="BV649" i="9"/>
  <c r="BX649" i="9"/>
  <c r="BY649" i="9"/>
  <c r="BZ649" i="9"/>
  <c r="CA649" i="9"/>
  <c r="CB649" i="9"/>
  <c r="CC649" i="9"/>
  <c r="CD649" i="9"/>
  <c r="CE649" i="9"/>
  <c r="CF649" i="9"/>
  <c r="CG649" i="9"/>
  <c r="CH649" i="9"/>
  <c r="CI649" i="9"/>
  <c r="CJ649" i="9"/>
  <c r="A650" i="9"/>
  <c r="B650" i="9"/>
  <c r="C650" i="9"/>
  <c r="D650" i="9"/>
  <c r="E650" i="9"/>
  <c r="F650" i="9"/>
  <c r="G650" i="9"/>
  <c r="H650" i="9"/>
  <c r="I650" i="9"/>
  <c r="K650" i="9"/>
  <c r="O650" i="9"/>
  <c r="P650" i="9"/>
  <c r="Q650" i="9"/>
  <c r="R650" i="9"/>
  <c r="U650" i="9"/>
  <c r="V650" i="9"/>
  <c r="W650" i="9"/>
  <c r="X650" i="9"/>
  <c r="Y650" i="9"/>
  <c r="Z650" i="9"/>
  <c r="AA650" i="9"/>
  <c r="AB650" i="9"/>
  <c r="AC650" i="9"/>
  <c r="AD650" i="9"/>
  <c r="AE650" i="9"/>
  <c r="AF650" i="9"/>
  <c r="AG650" i="9"/>
  <c r="AH650" i="9"/>
  <c r="AI650" i="9"/>
  <c r="AJ650" i="9"/>
  <c r="AK650" i="9"/>
  <c r="AL650" i="9"/>
  <c r="AM650" i="9"/>
  <c r="AN650" i="9"/>
  <c r="AO650" i="9"/>
  <c r="AP650" i="9"/>
  <c r="AQ650" i="9"/>
  <c r="AR650" i="9"/>
  <c r="AS650" i="9"/>
  <c r="AT650" i="9"/>
  <c r="AU650" i="9"/>
  <c r="AV650" i="9"/>
  <c r="AW650" i="9"/>
  <c r="AX650" i="9"/>
  <c r="AY650" i="9"/>
  <c r="AZ650" i="9"/>
  <c r="BA650" i="9"/>
  <c r="BB650" i="9"/>
  <c r="BC650" i="9"/>
  <c r="BD650" i="9"/>
  <c r="BE650" i="9"/>
  <c r="BF650" i="9"/>
  <c r="BG650" i="9"/>
  <c r="BH650" i="9"/>
  <c r="BI650" i="9"/>
  <c r="BJ650" i="9"/>
  <c r="BK650" i="9"/>
  <c r="BL650" i="9"/>
  <c r="BM650" i="9"/>
  <c r="BN650" i="9"/>
  <c r="BO650" i="9"/>
  <c r="BP650" i="9"/>
  <c r="BQ650" i="9"/>
  <c r="BR650" i="9"/>
  <c r="BT650" i="9"/>
  <c r="BU650" i="9"/>
  <c r="BV650" i="9"/>
  <c r="BX650" i="9"/>
  <c r="BY650" i="9"/>
  <c r="BZ650" i="9"/>
  <c r="CA650" i="9"/>
  <c r="CB650" i="9"/>
  <c r="CC650" i="9"/>
  <c r="CD650" i="9"/>
  <c r="CE650" i="9"/>
  <c r="CF650" i="9"/>
  <c r="CG650" i="9"/>
  <c r="CH650" i="9"/>
  <c r="CI650" i="9"/>
  <c r="CJ650" i="9"/>
  <c r="A651" i="9"/>
  <c r="B651" i="9"/>
  <c r="C651" i="9"/>
  <c r="D651" i="9"/>
  <c r="E651" i="9"/>
  <c r="F651" i="9"/>
  <c r="G651" i="9"/>
  <c r="H651" i="9"/>
  <c r="I651" i="9"/>
  <c r="K651" i="9"/>
  <c r="O651" i="9"/>
  <c r="P651" i="9"/>
  <c r="Q651" i="9"/>
  <c r="R651" i="9"/>
  <c r="U651" i="9"/>
  <c r="V651" i="9"/>
  <c r="W651" i="9"/>
  <c r="X651" i="9"/>
  <c r="Y651" i="9"/>
  <c r="Z651" i="9"/>
  <c r="AA651" i="9"/>
  <c r="AB651" i="9"/>
  <c r="AC651" i="9"/>
  <c r="AD651" i="9"/>
  <c r="AE651" i="9"/>
  <c r="AF651" i="9"/>
  <c r="AG651" i="9"/>
  <c r="AH651" i="9"/>
  <c r="AI651" i="9"/>
  <c r="AJ651" i="9"/>
  <c r="AK651" i="9"/>
  <c r="AL651" i="9"/>
  <c r="AM651" i="9"/>
  <c r="AN651" i="9"/>
  <c r="AO651" i="9"/>
  <c r="AP651" i="9"/>
  <c r="AQ651" i="9"/>
  <c r="AR651" i="9"/>
  <c r="AS651" i="9"/>
  <c r="AT651" i="9"/>
  <c r="AU651" i="9"/>
  <c r="AV651" i="9"/>
  <c r="AW651" i="9"/>
  <c r="AX651" i="9"/>
  <c r="AY651" i="9"/>
  <c r="AZ651" i="9"/>
  <c r="BA651" i="9"/>
  <c r="BB651" i="9"/>
  <c r="BC651" i="9"/>
  <c r="BD651" i="9"/>
  <c r="BE651" i="9"/>
  <c r="BF651" i="9"/>
  <c r="BG651" i="9"/>
  <c r="BH651" i="9"/>
  <c r="BI651" i="9"/>
  <c r="BJ651" i="9"/>
  <c r="BK651" i="9"/>
  <c r="BL651" i="9"/>
  <c r="BM651" i="9"/>
  <c r="BN651" i="9"/>
  <c r="BO651" i="9"/>
  <c r="BP651" i="9"/>
  <c r="BQ651" i="9"/>
  <c r="BR651" i="9"/>
  <c r="BT651" i="9"/>
  <c r="BU651" i="9"/>
  <c r="BV651" i="9"/>
  <c r="BX651" i="9"/>
  <c r="BY651" i="9"/>
  <c r="BZ651" i="9"/>
  <c r="CA651" i="9"/>
  <c r="CB651" i="9"/>
  <c r="CC651" i="9"/>
  <c r="CD651" i="9"/>
  <c r="CE651" i="9"/>
  <c r="CF651" i="9"/>
  <c r="CG651" i="9"/>
  <c r="CH651" i="9"/>
  <c r="CI651" i="9"/>
  <c r="CJ651" i="9"/>
  <c r="A652" i="9"/>
  <c r="B652" i="9"/>
  <c r="C652" i="9"/>
  <c r="D652" i="9"/>
  <c r="E652" i="9"/>
  <c r="F652" i="9"/>
  <c r="G652" i="9"/>
  <c r="H652" i="9"/>
  <c r="I652" i="9"/>
  <c r="K652" i="9"/>
  <c r="O652" i="9"/>
  <c r="P652" i="9"/>
  <c r="Q652" i="9"/>
  <c r="R652" i="9"/>
  <c r="U652" i="9"/>
  <c r="V652" i="9"/>
  <c r="W652" i="9"/>
  <c r="X652" i="9"/>
  <c r="Y652" i="9"/>
  <c r="Z652" i="9"/>
  <c r="AA652" i="9"/>
  <c r="AB652" i="9"/>
  <c r="AC652" i="9"/>
  <c r="AD652" i="9"/>
  <c r="AE652" i="9"/>
  <c r="AF652" i="9"/>
  <c r="AG652" i="9"/>
  <c r="AH652" i="9"/>
  <c r="AI652" i="9"/>
  <c r="AJ652" i="9"/>
  <c r="AK652" i="9"/>
  <c r="AL652" i="9"/>
  <c r="AM652" i="9"/>
  <c r="AN652" i="9"/>
  <c r="AO652" i="9"/>
  <c r="AP652" i="9"/>
  <c r="AQ652" i="9"/>
  <c r="AR652" i="9"/>
  <c r="AS652" i="9"/>
  <c r="AT652" i="9"/>
  <c r="AU652" i="9"/>
  <c r="AV652" i="9"/>
  <c r="AW652" i="9"/>
  <c r="AX652" i="9"/>
  <c r="AY652" i="9"/>
  <c r="AZ652" i="9"/>
  <c r="BA652" i="9"/>
  <c r="BB652" i="9"/>
  <c r="BC652" i="9"/>
  <c r="BD652" i="9"/>
  <c r="BE652" i="9"/>
  <c r="BF652" i="9"/>
  <c r="BG652" i="9"/>
  <c r="BH652" i="9"/>
  <c r="BI652" i="9"/>
  <c r="BJ652" i="9"/>
  <c r="BK652" i="9"/>
  <c r="BL652" i="9"/>
  <c r="BM652" i="9"/>
  <c r="BN652" i="9"/>
  <c r="BO652" i="9"/>
  <c r="BP652" i="9"/>
  <c r="BQ652" i="9"/>
  <c r="BR652" i="9"/>
  <c r="BT652" i="9"/>
  <c r="BU652" i="9"/>
  <c r="BV652" i="9"/>
  <c r="BX652" i="9"/>
  <c r="BY652" i="9"/>
  <c r="BZ652" i="9"/>
  <c r="CA652" i="9"/>
  <c r="CB652" i="9"/>
  <c r="CC652" i="9"/>
  <c r="CD652" i="9"/>
  <c r="CE652" i="9"/>
  <c r="CF652" i="9"/>
  <c r="CG652" i="9"/>
  <c r="CH652" i="9"/>
  <c r="CI652" i="9"/>
  <c r="CJ652" i="9"/>
  <c r="A653" i="9"/>
  <c r="B653" i="9"/>
  <c r="C653" i="9"/>
  <c r="D653" i="9"/>
  <c r="E653" i="9"/>
  <c r="F653" i="9"/>
  <c r="G653" i="9"/>
  <c r="H653" i="9"/>
  <c r="I653" i="9"/>
  <c r="K653" i="9"/>
  <c r="O653" i="9"/>
  <c r="P653" i="9"/>
  <c r="Q653" i="9"/>
  <c r="R653" i="9"/>
  <c r="U653" i="9"/>
  <c r="V653" i="9"/>
  <c r="W653" i="9"/>
  <c r="X653" i="9"/>
  <c r="Y653" i="9"/>
  <c r="Z653" i="9"/>
  <c r="AA653" i="9"/>
  <c r="AB653" i="9"/>
  <c r="AC653" i="9"/>
  <c r="AD653" i="9"/>
  <c r="AE653" i="9"/>
  <c r="AF653" i="9"/>
  <c r="AG653" i="9"/>
  <c r="AH653" i="9"/>
  <c r="AI653" i="9"/>
  <c r="AJ653" i="9"/>
  <c r="AK653" i="9"/>
  <c r="AL653" i="9"/>
  <c r="AM653" i="9"/>
  <c r="AN653" i="9"/>
  <c r="AO653" i="9"/>
  <c r="AP653" i="9"/>
  <c r="AQ653" i="9"/>
  <c r="AR653" i="9"/>
  <c r="AS653" i="9"/>
  <c r="AT653" i="9"/>
  <c r="AU653" i="9"/>
  <c r="AV653" i="9"/>
  <c r="AW653" i="9"/>
  <c r="AX653" i="9"/>
  <c r="AY653" i="9"/>
  <c r="AZ653" i="9"/>
  <c r="BA653" i="9"/>
  <c r="BB653" i="9"/>
  <c r="BC653" i="9"/>
  <c r="BD653" i="9"/>
  <c r="BE653" i="9"/>
  <c r="BF653" i="9"/>
  <c r="BG653" i="9"/>
  <c r="BH653" i="9"/>
  <c r="BI653" i="9"/>
  <c r="BJ653" i="9"/>
  <c r="BK653" i="9"/>
  <c r="BL653" i="9"/>
  <c r="BM653" i="9"/>
  <c r="BN653" i="9"/>
  <c r="BO653" i="9"/>
  <c r="BP653" i="9"/>
  <c r="BQ653" i="9"/>
  <c r="BR653" i="9"/>
  <c r="BT653" i="9"/>
  <c r="BU653" i="9"/>
  <c r="BV653" i="9"/>
  <c r="BX653" i="9"/>
  <c r="BY653" i="9"/>
  <c r="BZ653" i="9"/>
  <c r="CA653" i="9"/>
  <c r="CB653" i="9"/>
  <c r="CC653" i="9"/>
  <c r="CD653" i="9"/>
  <c r="CE653" i="9"/>
  <c r="CF653" i="9"/>
  <c r="CG653" i="9"/>
  <c r="CH653" i="9"/>
  <c r="CI653" i="9"/>
  <c r="CJ653" i="9"/>
  <c r="A654" i="9"/>
  <c r="B654" i="9"/>
  <c r="C654" i="9"/>
  <c r="D654" i="9"/>
  <c r="E654" i="9"/>
  <c r="F654" i="9"/>
  <c r="G654" i="9"/>
  <c r="H654" i="9"/>
  <c r="I654" i="9"/>
  <c r="K654" i="9"/>
  <c r="O654" i="9"/>
  <c r="P654" i="9"/>
  <c r="Q654" i="9"/>
  <c r="R654" i="9"/>
  <c r="U654" i="9"/>
  <c r="V654" i="9"/>
  <c r="W654" i="9"/>
  <c r="X654" i="9"/>
  <c r="Y654" i="9"/>
  <c r="Z654" i="9"/>
  <c r="AA654" i="9"/>
  <c r="AB654" i="9"/>
  <c r="AC654" i="9"/>
  <c r="AD654" i="9"/>
  <c r="AE654" i="9"/>
  <c r="AF654" i="9"/>
  <c r="AG654" i="9"/>
  <c r="AH654" i="9"/>
  <c r="AI654" i="9"/>
  <c r="AJ654" i="9"/>
  <c r="AK654" i="9"/>
  <c r="AL654" i="9"/>
  <c r="AM654" i="9"/>
  <c r="AN654" i="9"/>
  <c r="AO654" i="9"/>
  <c r="AP654" i="9"/>
  <c r="AQ654" i="9"/>
  <c r="AR654" i="9"/>
  <c r="AS654" i="9"/>
  <c r="AT654" i="9"/>
  <c r="AU654" i="9"/>
  <c r="AV654" i="9"/>
  <c r="AW654" i="9"/>
  <c r="AX654" i="9"/>
  <c r="AY654" i="9"/>
  <c r="AZ654" i="9"/>
  <c r="BA654" i="9"/>
  <c r="BB654" i="9"/>
  <c r="BC654" i="9"/>
  <c r="BD654" i="9"/>
  <c r="BE654" i="9"/>
  <c r="BF654" i="9"/>
  <c r="BG654" i="9"/>
  <c r="BH654" i="9"/>
  <c r="BI654" i="9"/>
  <c r="BJ654" i="9"/>
  <c r="BK654" i="9"/>
  <c r="BL654" i="9"/>
  <c r="BM654" i="9"/>
  <c r="BN654" i="9"/>
  <c r="BO654" i="9"/>
  <c r="BP654" i="9"/>
  <c r="BQ654" i="9"/>
  <c r="BR654" i="9"/>
  <c r="BT654" i="9"/>
  <c r="BU654" i="9"/>
  <c r="BV654" i="9"/>
  <c r="BX654" i="9"/>
  <c r="BY654" i="9"/>
  <c r="BZ654" i="9"/>
  <c r="CA654" i="9"/>
  <c r="CB654" i="9"/>
  <c r="CC654" i="9"/>
  <c r="CD654" i="9"/>
  <c r="CE654" i="9"/>
  <c r="CF654" i="9"/>
  <c r="CG654" i="9"/>
  <c r="CH654" i="9"/>
  <c r="CI654" i="9"/>
  <c r="CJ654" i="9"/>
  <c r="A655" i="9"/>
  <c r="B655" i="9"/>
  <c r="C655" i="9"/>
  <c r="D655" i="9"/>
  <c r="E655" i="9"/>
  <c r="F655" i="9"/>
  <c r="G655" i="9"/>
  <c r="H655" i="9"/>
  <c r="I655" i="9"/>
  <c r="K655" i="9"/>
  <c r="O655" i="9"/>
  <c r="P655" i="9"/>
  <c r="Q655" i="9"/>
  <c r="R655" i="9"/>
  <c r="U655" i="9"/>
  <c r="V655" i="9"/>
  <c r="W655" i="9"/>
  <c r="X655" i="9"/>
  <c r="Y655" i="9"/>
  <c r="Z655" i="9"/>
  <c r="AA655" i="9"/>
  <c r="AB655" i="9"/>
  <c r="AC655" i="9"/>
  <c r="AD655" i="9"/>
  <c r="AE655" i="9"/>
  <c r="AF655" i="9"/>
  <c r="AG655" i="9"/>
  <c r="AH655" i="9"/>
  <c r="AI655" i="9"/>
  <c r="AJ655" i="9"/>
  <c r="AK655" i="9"/>
  <c r="AL655" i="9"/>
  <c r="AM655" i="9"/>
  <c r="AN655" i="9"/>
  <c r="AO655" i="9"/>
  <c r="AP655" i="9"/>
  <c r="AQ655" i="9"/>
  <c r="AR655" i="9"/>
  <c r="AS655" i="9"/>
  <c r="AT655" i="9"/>
  <c r="AU655" i="9"/>
  <c r="AV655" i="9"/>
  <c r="AW655" i="9"/>
  <c r="AX655" i="9"/>
  <c r="AY655" i="9"/>
  <c r="AZ655" i="9"/>
  <c r="BA655" i="9"/>
  <c r="BB655" i="9"/>
  <c r="BC655" i="9"/>
  <c r="BD655" i="9"/>
  <c r="BE655" i="9"/>
  <c r="BF655" i="9"/>
  <c r="BG655" i="9"/>
  <c r="BH655" i="9"/>
  <c r="BI655" i="9"/>
  <c r="BJ655" i="9"/>
  <c r="BK655" i="9"/>
  <c r="BL655" i="9"/>
  <c r="BM655" i="9"/>
  <c r="BN655" i="9"/>
  <c r="BO655" i="9"/>
  <c r="BP655" i="9"/>
  <c r="BQ655" i="9"/>
  <c r="BR655" i="9"/>
  <c r="BT655" i="9"/>
  <c r="BU655" i="9"/>
  <c r="BV655" i="9"/>
  <c r="BX655" i="9"/>
  <c r="BY655" i="9"/>
  <c r="BZ655" i="9"/>
  <c r="CA655" i="9"/>
  <c r="CB655" i="9"/>
  <c r="CC655" i="9"/>
  <c r="CD655" i="9"/>
  <c r="CE655" i="9"/>
  <c r="CF655" i="9"/>
  <c r="CG655" i="9"/>
  <c r="CH655" i="9"/>
  <c r="CI655" i="9"/>
  <c r="CJ655" i="9"/>
  <c r="A656" i="9"/>
  <c r="B656" i="9"/>
  <c r="C656" i="9"/>
  <c r="D656" i="9"/>
  <c r="E656" i="9"/>
  <c r="F656" i="9"/>
  <c r="G656" i="9"/>
  <c r="H656" i="9"/>
  <c r="I656" i="9"/>
  <c r="K656" i="9"/>
  <c r="O656" i="9"/>
  <c r="P656" i="9"/>
  <c r="Q656" i="9"/>
  <c r="R656" i="9"/>
  <c r="U656" i="9"/>
  <c r="V656" i="9"/>
  <c r="W656" i="9"/>
  <c r="X656" i="9"/>
  <c r="Y656" i="9"/>
  <c r="Z656" i="9"/>
  <c r="AA656" i="9"/>
  <c r="AB656" i="9"/>
  <c r="AC656" i="9"/>
  <c r="AD656" i="9"/>
  <c r="AE656" i="9"/>
  <c r="AF656" i="9"/>
  <c r="AG656" i="9"/>
  <c r="AH656" i="9"/>
  <c r="AI656" i="9"/>
  <c r="AJ656" i="9"/>
  <c r="AK656" i="9"/>
  <c r="AL656" i="9"/>
  <c r="AM656" i="9"/>
  <c r="AN656" i="9"/>
  <c r="AO656" i="9"/>
  <c r="AP656" i="9"/>
  <c r="AQ656" i="9"/>
  <c r="AR656" i="9"/>
  <c r="AS656" i="9"/>
  <c r="AT656" i="9"/>
  <c r="AU656" i="9"/>
  <c r="AV656" i="9"/>
  <c r="AW656" i="9"/>
  <c r="AX656" i="9"/>
  <c r="AY656" i="9"/>
  <c r="AZ656" i="9"/>
  <c r="BA656" i="9"/>
  <c r="BB656" i="9"/>
  <c r="BC656" i="9"/>
  <c r="BD656" i="9"/>
  <c r="BE656" i="9"/>
  <c r="BF656" i="9"/>
  <c r="BG656" i="9"/>
  <c r="BH656" i="9"/>
  <c r="BI656" i="9"/>
  <c r="BJ656" i="9"/>
  <c r="BK656" i="9"/>
  <c r="BL656" i="9"/>
  <c r="BM656" i="9"/>
  <c r="BN656" i="9"/>
  <c r="BO656" i="9"/>
  <c r="BP656" i="9"/>
  <c r="BQ656" i="9"/>
  <c r="BR656" i="9"/>
  <c r="BT656" i="9"/>
  <c r="BU656" i="9"/>
  <c r="BV656" i="9"/>
  <c r="BX656" i="9"/>
  <c r="BY656" i="9"/>
  <c r="BZ656" i="9"/>
  <c r="CA656" i="9"/>
  <c r="CB656" i="9"/>
  <c r="CC656" i="9"/>
  <c r="CD656" i="9"/>
  <c r="CE656" i="9"/>
  <c r="CF656" i="9"/>
  <c r="CG656" i="9"/>
  <c r="CH656" i="9"/>
  <c r="CI656" i="9"/>
  <c r="CJ656" i="9"/>
  <c r="A657" i="9"/>
  <c r="B657" i="9"/>
  <c r="C657" i="9"/>
  <c r="D657" i="9"/>
  <c r="E657" i="9"/>
  <c r="F657" i="9"/>
  <c r="G657" i="9"/>
  <c r="H657" i="9"/>
  <c r="I657" i="9"/>
  <c r="K657" i="9"/>
  <c r="O657" i="9"/>
  <c r="P657" i="9"/>
  <c r="Q657" i="9"/>
  <c r="R657" i="9"/>
  <c r="U657" i="9"/>
  <c r="V657" i="9"/>
  <c r="W657" i="9"/>
  <c r="X657" i="9"/>
  <c r="Y657" i="9"/>
  <c r="Z657" i="9"/>
  <c r="AA657" i="9"/>
  <c r="AB657" i="9"/>
  <c r="AC657" i="9"/>
  <c r="AD657" i="9"/>
  <c r="AE657" i="9"/>
  <c r="AF657" i="9"/>
  <c r="AG657" i="9"/>
  <c r="AH657" i="9"/>
  <c r="AI657" i="9"/>
  <c r="AJ657" i="9"/>
  <c r="AK657" i="9"/>
  <c r="AL657" i="9"/>
  <c r="AM657" i="9"/>
  <c r="AN657" i="9"/>
  <c r="AO657" i="9"/>
  <c r="AP657" i="9"/>
  <c r="AQ657" i="9"/>
  <c r="AR657" i="9"/>
  <c r="AS657" i="9"/>
  <c r="AT657" i="9"/>
  <c r="AU657" i="9"/>
  <c r="AV657" i="9"/>
  <c r="AW657" i="9"/>
  <c r="AX657" i="9"/>
  <c r="AY657" i="9"/>
  <c r="AZ657" i="9"/>
  <c r="BA657" i="9"/>
  <c r="BB657" i="9"/>
  <c r="BC657" i="9"/>
  <c r="BD657" i="9"/>
  <c r="BE657" i="9"/>
  <c r="BF657" i="9"/>
  <c r="BG657" i="9"/>
  <c r="BH657" i="9"/>
  <c r="BI657" i="9"/>
  <c r="BJ657" i="9"/>
  <c r="BK657" i="9"/>
  <c r="BL657" i="9"/>
  <c r="BM657" i="9"/>
  <c r="BN657" i="9"/>
  <c r="BO657" i="9"/>
  <c r="BP657" i="9"/>
  <c r="BQ657" i="9"/>
  <c r="BR657" i="9"/>
  <c r="BT657" i="9"/>
  <c r="BU657" i="9"/>
  <c r="BV657" i="9"/>
  <c r="BX657" i="9"/>
  <c r="BY657" i="9"/>
  <c r="BZ657" i="9"/>
  <c r="CA657" i="9"/>
  <c r="CB657" i="9"/>
  <c r="CC657" i="9"/>
  <c r="CD657" i="9"/>
  <c r="CE657" i="9"/>
  <c r="CF657" i="9"/>
  <c r="CG657" i="9"/>
  <c r="CH657" i="9"/>
  <c r="CI657" i="9"/>
  <c r="CJ657" i="9"/>
  <c r="A658" i="9"/>
  <c r="B658" i="9"/>
  <c r="C658" i="9"/>
  <c r="D658" i="9"/>
  <c r="E658" i="9"/>
  <c r="F658" i="9"/>
  <c r="G658" i="9"/>
  <c r="H658" i="9"/>
  <c r="I658" i="9"/>
  <c r="K658" i="9"/>
  <c r="O658" i="9"/>
  <c r="P658" i="9"/>
  <c r="Q658" i="9"/>
  <c r="R658" i="9"/>
  <c r="U658" i="9"/>
  <c r="V658" i="9"/>
  <c r="W658" i="9"/>
  <c r="X658" i="9"/>
  <c r="Y658" i="9"/>
  <c r="Z658" i="9"/>
  <c r="AA658" i="9"/>
  <c r="AB658" i="9"/>
  <c r="AC658" i="9"/>
  <c r="AD658" i="9"/>
  <c r="AE658" i="9"/>
  <c r="AF658" i="9"/>
  <c r="AG658" i="9"/>
  <c r="AH658" i="9"/>
  <c r="AI658" i="9"/>
  <c r="AJ658" i="9"/>
  <c r="AK658" i="9"/>
  <c r="AL658" i="9"/>
  <c r="AM658" i="9"/>
  <c r="AN658" i="9"/>
  <c r="AO658" i="9"/>
  <c r="AP658" i="9"/>
  <c r="AQ658" i="9"/>
  <c r="AR658" i="9"/>
  <c r="AS658" i="9"/>
  <c r="AT658" i="9"/>
  <c r="AU658" i="9"/>
  <c r="AV658" i="9"/>
  <c r="AW658" i="9"/>
  <c r="AX658" i="9"/>
  <c r="AY658" i="9"/>
  <c r="AZ658" i="9"/>
  <c r="BA658" i="9"/>
  <c r="BB658" i="9"/>
  <c r="BC658" i="9"/>
  <c r="BD658" i="9"/>
  <c r="BE658" i="9"/>
  <c r="BF658" i="9"/>
  <c r="BG658" i="9"/>
  <c r="BH658" i="9"/>
  <c r="BI658" i="9"/>
  <c r="BJ658" i="9"/>
  <c r="BK658" i="9"/>
  <c r="BL658" i="9"/>
  <c r="BM658" i="9"/>
  <c r="BN658" i="9"/>
  <c r="BO658" i="9"/>
  <c r="BP658" i="9"/>
  <c r="BQ658" i="9"/>
  <c r="BR658" i="9"/>
  <c r="BT658" i="9"/>
  <c r="BU658" i="9"/>
  <c r="BV658" i="9"/>
  <c r="BX658" i="9"/>
  <c r="BY658" i="9"/>
  <c r="BZ658" i="9"/>
  <c r="CA658" i="9"/>
  <c r="CB658" i="9"/>
  <c r="CC658" i="9"/>
  <c r="CD658" i="9"/>
  <c r="CE658" i="9"/>
  <c r="CF658" i="9"/>
  <c r="CG658" i="9"/>
  <c r="CH658" i="9"/>
  <c r="CI658" i="9"/>
  <c r="CJ658" i="9"/>
  <c r="A659" i="9"/>
  <c r="B659" i="9"/>
  <c r="C659" i="9"/>
  <c r="D659" i="9"/>
  <c r="E659" i="9"/>
  <c r="F659" i="9"/>
  <c r="G659" i="9"/>
  <c r="H659" i="9"/>
  <c r="I659" i="9"/>
  <c r="K659" i="9"/>
  <c r="O659" i="9"/>
  <c r="P659" i="9"/>
  <c r="Q659" i="9"/>
  <c r="R659" i="9"/>
  <c r="U659" i="9"/>
  <c r="V659" i="9"/>
  <c r="W659" i="9"/>
  <c r="X659" i="9"/>
  <c r="Y659" i="9"/>
  <c r="Z659" i="9"/>
  <c r="AA659" i="9"/>
  <c r="AB659" i="9"/>
  <c r="AC659" i="9"/>
  <c r="AD659" i="9"/>
  <c r="AE659" i="9"/>
  <c r="AF659" i="9"/>
  <c r="AG659" i="9"/>
  <c r="AH659" i="9"/>
  <c r="AI659" i="9"/>
  <c r="AJ659" i="9"/>
  <c r="AK659" i="9"/>
  <c r="AL659" i="9"/>
  <c r="AM659" i="9"/>
  <c r="AN659" i="9"/>
  <c r="AO659" i="9"/>
  <c r="AP659" i="9"/>
  <c r="AQ659" i="9"/>
  <c r="AR659" i="9"/>
  <c r="AS659" i="9"/>
  <c r="AT659" i="9"/>
  <c r="AU659" i="9"/>
  <c r="AV659" i="9"/>
  <c r="AW659" i="9"/>
  <c r="AX659" i="9"/>
  <c r="AY659" i="9"/>
  <c r="AZ659" i="9"/>
  <c r="BA659" i="9"/>
  <c r="BB659" i="9"/>
  <c r="BC659" i="9"/>
  <c r="BD659" i="9"/>
  <c r="BE659" i="9"/>
  <c r="BF659" i="9"/>
  <c r="BG659" i="9"/>
  <c r="BH659" i="9"/>
  <c r="BI659" i="9"/>
  <c r="BJ659" i="9"/>
  <c r="BK659" i="9"/>
  <c r="BL659" i="9"/>
  <c r="BM659" i="9"/>
  <c r="BN659" i="9"/>
  <c r="BO659" i="9"/>
  <c r="BP659" i="9"/>
  <c r="BQ659" i="9"/>
  <c r="BR659" i="9"/>
  <c r="BT659" i="9"/>
  <c r="BU659" i="9"/>
  <c r="BV659" i="9"/>
  <c r="BX659" i="9"/>
  <c r="BY659" i="9"/>
  <c r="BZ659" i="9"/>
  <c r="CA659" i="9"/>
  <c r="CB659" i="9"/>
  <c r="CC659" i="9"/>
  <c r="CD659" i="9"/>
  <c r="CE659" i="9"/>
  <c r="CF659" i="9"/>
  <c r="CG659" i="9"/>
  <c r="CH659" i="9"/>
  <c r="CI659" i="9"/>
  <c r="CJ659" i="9"/>
  <c r="A660" i="9"/>
  <c r="B660" i="9"/>
  <c r="C660" i="9"/>
  <c r="D660" i="9"/>
  <c r="E660" i="9"/>
  <c r="F660" i="9"/>
  <c r="G660" i="9"/>
  <c r="H660" i="9"/>
  <c r="I660" i="9"/>
  <c r="K660" i="9"/>
  <c r="O660" i="9"/>
  <c r="P660" i="9"/>
  <c r="Q660" i="9"/>
  <c r="R660" i="9"/>
  <c r="U660" i="9"/>
  <c r="V660" i="9"/>
  <c r="W660" i="9"/>
  <c r="X660" i="9"/>
  <c r="Y660" i="9"/>
  <c r="Z660" i="9"/>
  <c r="AA660" i="9"/>
  <c r="AB660" i="9"/>
  <c r="AC660" i="9"/>
  <c r="AD660" i="9"/>
  <c r="AE660" i="9"/>
  <c r="AF660" i="9"/>
  <c r="AG660" i="9"/>
  <c r="AH660" i="9"/>
  <c r="AI660" i="9"/>
  <c r="AJ660" i="9"/>
  <c r="AK660" i="9"/>
  <c r="AL660" i="9"/>
  <c r="AM660" i="9"/>
  <c r="AN660" i="9"/>
  <c r="AO660" i="9"/>
  <c r="AP660" i="9"/>
  <c r="AQ660" i="9"/>
  <c r="AR660" i="9"/>
  <c r="AS660" i="9"/>
  <c r="AT660" i="9"/>
  <c r="AU660" i="9"/>
  <c r="AV660" i="9"/>
  <c r="AW660" i="9"/>
  <c r="AX660" i="9"/>
  <c r="AY660" i="9"/>
  <c r="AZ660" i="9"/>
  <c r="BA660" i="9"/>
  <c r="BB660" i="9"/>
  <c r="BC660" i="9"/>
  <c r="BD660" i="9"/>
  <c r="BE660" i="9"/>
  <c r="BF660" i="9"/>
  <c r="BG660" i="9"/>
  <c r="BH660" i="9"/>
  <c r="BI660" i="9"/>
  <c r="BJ660" i="9"/>
  <c r="BK660" i="9"/>
  <c r="BL660" i="9"/>
  <c r="BM660" i="9"/>
  <c r="BN660" i="9"/>
  <c r="BO660" i="9"/>
  <c r="BP660" i="9"/>
  <c r="BQ660" i="9"/>
  <c r="BR660" i="9"/>
  <c r="BT660" i="9"/>
  <c r="BU660" i="9"/>
  <c r="BV660" i="9"/>
  <c r="BX660" i="9"/>
  <c r="BY660" i="9"/>
  <c r="BZ660" i="9"/>
  <c r="CA660" i="9"/>
  <c r="CB660" i="9"/>
  <c r="CC660" i="9"/>
  <c r="CD660" i="9"/>
  <c r="CE660" i="9"/>
  <c r="CF660" i="9"/>
  <c r="CG660" i="9"/>
  <c r="CH660" i="9"/>
  <c r="CI660" i="9"/>
  <c r="CJ660" i="9"/>
  <c r="A661" i="9"/>
  <c r="B661" i="9"/>
  <c r="C661" i="9"/>
  <c r="D661" i="9"/>
  <c r="E661" i="9"/>
  <c r="F661" i="9"/>
  <c r="G661" i="9"/>
  <c r="H661" i="9"/>
  <c r="I661" i="9"/>
  <c r="K661" i="9"/>
  <c r="O661" i="9"/>
  <c r="P661" i="9"/>
  <c r="Q661" i="9"/>
  <c r="R661" i="9"/>
  <c r="U661" i="9"/>
  <c r="V661" i="9"/>
  <c r="W661" i="9"/>
  <c r="X661" i="9"/>
  <c r="Y661" i="9"/>
  <c r="Z661" i="9"/>
  <c r="AA661" i="9"/>
  <c r="AB661" i="9"/>
  <c r="AC661" i="9"/>
  <c r="AD661" i="9"/>
  <c r="AE661" i="9"/>
  <c r="AF661" i="9"/>
  <c r="AG661" i="9"/>
  <c r="AH661" i="9"/>
  <c r="AI661" i="9"/>
  <c r="AJ661" i="9"/>
  <c r="AK661" i="9"/>
  <c r="AL661" i="9"/>
  <c r="AM661" i="9"/>
  <c r="AN661" i="9"/>
  <c r="AO661" i="9"/>
  <c r="AP661" i="9"/>
  <c r="AQ661" i="9"/>
  <c r="AR661" i="9"/>
  <c r="AS661" i="9"/>
  <c r="AT661" i="9"/>
  <c r="AU661" i="9"/>
  <c r="AV661" i="9"/>
  <c r="AW661" i="9"/>
  <c r="AX661" i="9"/>
  <c r="AY661" i="9"/>
  <c r="AZ661" i="9"/>
  <c r="BA661" i="9"/>
  <c r="BB661" i="9"/>
  <c r="BC661" i="9"/>
  <c r="BD661" i="9"/>
  <c r="BE661" i="9"/>
  <c r="BF661" i="9"/>
  <c r="BG661" i="9"/>
  <c r="BH661" i="9"/>
  <c r="BI661" i="9"/>
  <c r="BJ661" i="9"/>
  <c r="BK661" i="9"/>
  <c r="BL661" i="9"/>
  <c r="BM661" i="9"/>
  <c r="BN661" i="9"/>
  <c r="BO661" i="9"/>
  <c r="BP661" i="9"/>
  <c r="BQ661" i="9"/>
  <c r="BR661" i="9"/>
  <c r="BT661" i="9"/>
  <c r="BU661" i="9"/>
  <c r="BV661" i="9"/>
  <c r="BX661" i="9"/>
  <c r="BY661" i="9"/>
  <c r="BZ661" i="9"/>
  <c r="CA661" i="9"/>
  <c r="CB661" i="9"/>
  <c r="CC661" i="9"/>
  <c r="CD661" i="9"/>
  <c r="CE661" i="9"/>
  <c r="CF661" i="9"/>
  <c r="CG661" i="9"/>
  <c r="CH661" i="9"/>
  <c r="CI661" i="9"/>
  <c r="CJ661" i="9"/>
  <c r="A662" i="9"/>
  <c r="B662" i="9"/>
  <c r="C662" i="9"/>
  <c r="D662" i="9"/>
  <c r="E662" i="9"/>
  <c r="F662" i="9"/>
  <c r="G662" i="9"/>
  <c r="H662" i="9"/>
  <c r="I662" i="9"/>
  <c r="K662" i="9"/>
  <c r="O662" i="9"/>
  <c r="P662" i="9"/>
  <c r="Q662" i="9"/>
  <c r="R662" i="9"/>
  <c r="U662" i="9"/>
  <c r="V662" i="9"/>
  <c r="W662" i="9"/>
  <c r="X662" i="9"/>
  <c r="Y662" i="9"/>
  <c r="Z662" i="9"/>
  <c r="AA662" i="9"/>
  <c r="AB662" i="9"/>
  <c r="AC662" i="9"/>
  <c r="AD662" i="9"/>
  <c r="AE662" i="9"/>
  <c r="AF662" i="9"/>
  <c r="AG662" i="9"/>
  <c r="AH662" i="9"/>
  <c r="AI662" i="9"/>
  <c r="AJ662" i="9"/>
  <c r="AK662" i="9"/>
  <c r="AL662" i="9"/>
  <c r="AM662" i="9"/>
  <c r="AN662" i="9"/>
  <c r="AO662" i="9"/>
  <c r="AP662" i="9"/>
  <c r="AQ662" i="9"/>
  <c r="AR662" i="9"/>
  <c r="AS662" i="9"/>
  <c r="AT662" i="9"/>
  <c r="AU662" i="9"/>
  <c r="AV662" i="9"/>
  <c r="AW662" i="9"/>
  <c r="AX662" i="9"/>
  <c r="AY662" i="9"/>
  <c r="AZ662" i="9"/>
  <c r="BA662" i="9"/>
  <c r="BB662" i="9"/>
  <c r="BC662" i="9"/>
  <c r="BD662" i="9"/>
  <c r="BE662" i="9"/>
  <c r="BF662" i="9"/>
  <c r="BG662" i="9"/>
  <c r="BH662" i="9"/>
  <c r="BI662" i="9"/>
  <c r="BJ662" i="9"/>
  <c r="BK662" i="9"/>
  <c r="BL662" i="9"/>
  <c r="BM662" i="9"/>
  <c r="BN662" i="9"/>
  <c r="BO662" i="9"/>
  <c r="BP662" i="9"/>
  <c r="BQ662" i="9"/>
  <c r="BR662" i="9"/>
  <c r="BT662" i="9"/>
  <c r="BU662" i="9"/>
  <c r="BV662" i="9"/>
  <c r="BX662" i="9"/>
  <c r="BY662" i="9"/>
  <c r="BZ662" i="9"/>
  <c r="CA662" i="9"/>
  <c r="CB662" i="9"/>
  <c r="CC662" i="9"/>
  <c r="CD662" i="9"/>
  <c r="CE662" i="9"/>
  <c r="CF662" i="9"/>
  <c r="CG662" i="9"/>
  <c r="CH662" i="9"/>
  <c r="CI662" i="9"/>
  <c r="CJ662" i="9"/>
  <c r="A663" i="9"/>
  <c r="B663" i="9"/>
  <c r="C663" i="9"/>
  <c r="D663" i="9"/>
  <c r="E663" i="9"/>
  <c r="F663" i="9"/>
  <c r="G663" i="9"/>
  <c r="H663" i="9"/>
  <c r="I663" i="9"/>
  <c r="K663" i="9"/>
  <c r="O663" i="9"/>
  <c r="P663" i="9"/>
  <c r="Q663" i="9"/>
  <c r="R663" i="9"/>
  <c r="U663" i="9"/>
  <c r="V663" i="9"/>
  <c r="W663" i="9"/>
  <c r="X663" i="9"/>
  <c r="Y663" i="9"/>
  <c r="Z663" i="9"/>
  <c r="AA663" i="9"/>
  <c r="AB663" i="9"/>
  <c r="AC663" i="9"/>
  <c r="AD663" i="9"/>
  <c r="AE663" i="9"/>
  <c r="AF663" i="9"/>
  <c r="AG663" i="9"/>
  <c r="AH663" i="9"/>
  <c r="AI663" i="9"/>
  <c r="AJ663" i="9"/>
  <c r="AK663" i="9"/>
  <c r="AL663" i="9"/>
  <c r="AM663" i="9"/>
  <c r="AN663" i="9"/>
  <c r="AO663" i="9"/>
  <c r="AP663" i="9"/>
  <c r="AQ663" i="9"/>
  <c r="AR663" i="9"/>
  <c r="AS663" i="9"/>
  <c r="AT663" i="9"/>
  <c r="AU663" i="9"/>
  <c r="AV663" i="9"/>
  <c r="AW663" i="9"/>
  <c r="AX663" i="9"/>
  <c r="AY663" i="9"/>
  <c r="AZ663" i="9"/>
  <c r="BA663" i="9"/>
  <c r="BB663" i="9"/>
  <c r="BC663" i="9"/>
  <c r="BD663" i="9"/>
  <c r="BE663" i="9"/>
  <c r="BF663" i="9"/>
  <c r="BG663" i="9"/>
  <c r="BH663" i="9"/>
  <c r="BI663" i="9"/>
  <c r="BJ663" i="9"/>
  <c r="BK663" i="9"/>
  <c r="BL663" i="9"/>
  <c r="BM663" i="9"/>
  <c r="BN663" i="9"/>
  <c r="BO663" i="9"/>
  <c r="BP663" i="9"/>
  <c r="BQ663" i="9"/>
  <c r="BR663" i="9"/>
  <c r="BT663" i="9"/>
  <c r="BU663" i="9"/>
  <c r="BV663" i="9"/>
  <c r="BX663" i="9"/>
  <c r="BY663" i="9"/>
  <c r="BZ663" i="9"/>
  <c r="CA663" i="9"/>
  <c r="CB663" i="9"/>
  <c r="CC663" i="9"/>
  <c r="CD663" i="9"/>
  <c r="CE663" i="9"/>
  <c r="CF663" i="9"/>
  <c r="CG663" i="9"/>
  <c r="CH663" i="9"/>
  <c r="CI663" i="9"/>
  <c r="CJ663" i="9"/>
  <c r="A664" i="9"/>
  <c r="B664" i="9"/>
  <c r="C664" i="9"/>
  <c r="D664" i="9"/>
  <c r="E664" i="9"/>
  <c r="F664" i="9"/>
  <c r="G664" i="9"/>
  <c r="H664" i="9"/>
  <c r="I664" i="9"/>
  <c r="K664" i="9"/>
  <c r="O664" i="9"/>
  <c r="P664" i="9"/>
  <c r="Q664" i="9"/>
  <c r="R664" i="9"/>
  <c r="U664" i="9"/>
  <c r="V664" i="9"/>
  <c r="W664" i="9"/>
  <c r="X664" i="9"/>
  <c r="Y664" i="9"/>
  <c r="Z664" i="9"/>
  <c r="AA664" i="9"/>
  <c r="AB664" i="9"/>
  <c r="AC664" i="9"/>
  <c r="AD664" i="9"/>
  <c r="AE664" i="9"/>
  <c r="AF664" i="9"/>
  <c r="AG664" i="9"/>
  <c r="AH664" i="9"/>
  <c r="AI664" i="9"/>
  <c r="AJ664" i="9"/>
  <c r="AK664" i="9"/>
  <c r="AL664" i="9"/>
  <c r="AM664" i="9"/>
  <c r="AN664" i="9"/>
  <c r="AO664" i="9"/>
  <c r="AP664" i="9"/>
  <c r="AQ664" i="9"/>
  <c r="AR664" i="9"/>
  <c r="AS664" i="9"/>
  <c r="AT664" i="9"/>
  <c r="AU664" i="9"/>
  <c r="AV664" i="9"/>
  <c r="AW664" i="9"/>
  <c r="AX664" i="9"/>
  <c r="AY664" i="9"/>
  <c r="AZ664" i="9"/>
  <c r="BA664" i="9"/>
  <c r="BB664" i="9"/>
  <c r="BC664" i="9"/>
  <c r="BD664" i="9"/>
  <c r="BE664" i="9"/>
  <c r="BF664" i="9"/>
  <c r="BG664" i="9"/>
  <c r="BH664" i="9"/>
  <c r="BI664" i="9"/>
  <c r="BJ664" i="9"/>
  <c r="BK664" i="9"/>
  <c r="BL664" i="9"/>
  <c r="BM664" i="9"/>
  <c r="BN664" i="9"/>
  <c r="BO664" i="9"/>
  <c r="BP664" i="9"/>
  <c r="BQ664" i="9"/>
  <c r="BR664" i="9"/>
  <c r="BT664" i="9"/>
  <c r="BU664" i="9"/>
  <c r="BV664" i="9"/>
  <c r="BX664" i="9"/>
  <c r="BY664" i="9"/>
  <c r="BZ664" i="9"/>
  <c r="CA664" i="9"/>
  <c r="CB664" i="9"/>
  <c r="CC664" i="9"/>
  <c r="CD664" i="9"/>
  <c r="CE664" i="9"/>
  <c r="CF664" i="9"/>
  <c r="CG664" i="9"/>
  <c r="CH664" i="9"/>
  <c r="CI664" i="9"/>
  <c r="CJ664" i="9"/>
  <c r="A665" i="9"/>
  <c r="B665" i="9"/>
  <c r="C665" i="9"/>
  <c r="D665" i="9"/>
  <c r="E665" i="9"/>
  <c r="F665" i="9"/>
  <c r="G665" i="9"/>
  <c r="H665" i="9"/>
  <c r="I665" i="9"/>
  <c r="K665" i="9"/>
  <c r="O665" i="9"/>
  <c r="P665" i="9"/>
  <c r="Q665" i="9"/>
  <c r="R665" i="9"/>
  <c r="U665" i="9"/>
  <c r="V665" i="9"/>
  <c r="W665" i="9"/>
  <c r="X665" i="9"/>
  <c r="Y665" i="9"/>
  <c r="Z665" i="9"/>
  <c r="AA665" i="9"/>
  <c r="AB665" i="9"/>
  <c r="AC665" i="9"/>
  <c r="AD665" i="9"/>
  <c r="AE665" i="9"/>
  <c r="AF665" i="9"/>
  <c r="AG665" i="9"/>
  <c r="AH665" i="9"/>
  <c r="AI665" i="9"/>
  <c r="AJ665" i="9"/>
  <c r="AK665" i="9"/>
  <c r="AL665" i="9"/>
  <c r="AM665" i="9"/>
  <c r="AN665" i="9"/>
  <c r="AO665" i="9"/>
  <c r="AP665" i="9"/>
  <c r="AQ665" i="9"/>
  <c r="AR665" i="9"/>
  <c r="AS665" i="9"/>
  <c r="AT665" i="9"/>
  <c r="AU665" i="9"/>
  <c r="AV665" i="9"/>
  <c r="AW665" i="9"/>
  <c r="AX665" i="9"/>
  <c r="AY665" i="9"/>
  <c r="AZ665" i="9"/>
  <c r="BA665" i="9"/>
  <c r="BB665" i="9"/>
  <c r="BC665" i="9"/>
  <c r="BD665" i="9"/>
  <c r="BE665" i="9"/>
  <c r="BF665" i="9"/>
  <c r="BG665" i="9"/>
  <c r="BH665" i="9"/>
  <c r="BI665" i="9"/>
  <c r="BJ665" i="9"/>
  <c r="BK665" i="9"/>
  <c r="BL665" i="9"/>
  <c r="BM665" i="9"/>
  <c r="BN665" i="9"/>
  <c r="BO665" i="9"/>
  <c r="BP665" i="9"/>
  <c r="BQ665" i="9"/>
  <c r="BR665" i="9"/>
  <c r="BT665" i="9"/>
  <c r="BU665" i="9"/>
  <c r="BV665" i="9"/>
  <c r="BX665" i="9"/>
  <c r="BY665" i="9"/>
  <c r="BZ665" i="9"/>
  <c r="CA665" i="9"/>
  <c r="CB665" i="9"/>
  <c r="CC665" i="9"/>
  <c r="CD665" i="9"/>
  <c r="CE665" i="9"/>
  <c r="CF665" i="9"/>
  <c r="CG665" i="9"/>
  <c r="CH665" i="9"/>
  <c r="CI665" i="9"/>
  <c r="CJ665" i="9"/>
  <c r="A666" i="9"/>
  <c r="B666" i="9"/>
  <c r="C666" i="9"/>
  <c r="D666" i="9"/>
  <c r="E666" i="9"/>
  <c r="F666" i="9"/>
  <c r="G666" i="9"/>
  <c r="H666" i="9"/>
  <c r="I666" i="9"/>
  <c r="K666" i="9"/>
  <c r="O666" i="9"/>
  <c r="P666" i="9"/>
  <c r="Q666" i="9"/>
  <c r="R666" i="9"/>
  <c r="U666" i="9"/>
  <c r="V666" i="9"/>
  <c r="W666" i="9"/>
  <c r="X666" i="9"/>
  <c r="Y666" i="9"/>
  <c r="Z666" i="9"/>
  <c r="AA666" i="9"/>
  <c r="AB666" i="9"/>
  <c r="AC666" i="9"/>
  <c r="AD666" i="9"/>
  <c r="AE666" i="9"/>
  <c r="AF666" i="9"/>
  <c r="AG666" i="9"/>
  <c r="AH666" i="9"/>
  <c r="AI666" i="9"/>
  <c r="AJ666" i="9"/>
  <c r="AK666" i="9"/>
  <c r="AL666" i="9"/>
  <c r="AM666" i="9"/>
  <c r="AN666" i="9"/>
  <c r="AO666" i="9"/>
  <c r="AP666" i="9"/>
  <c r="AQ666" i="9"/>
  <c r="AR666" i="9"/>
  <c r="AS666" i="9"/>
  <c r="AT666" i="9"/>
  <c r="AU666" i="9"/>
  <c r="AV666" i="9"/>
  <c r="AW666" i="9"/>
  <c r="AX666" i="9"/>
  <c r="AY666" i="9"/>
  <c r="AZ666" i="9"/>
  <c r="BA666" i="9"/>
  <c r="BB666" i="9"/>
  <c r="BC666" i="9"/>
  <c r="BD666" i="9"/>
  <c r="BE666" i="9"/>
  <c r="BF666" i="9"/>
  <c r="BG666" i="9"/>
  <c r="BH666" i="9"/>
  <c r="BI666" i="9"/>
  <c r="BJ666" i="9"/>
  <c r="BK666" i="9"/>
  <c r="BL666" i="9"/>
  <c r="BM666" i="9"/>
  <c r="BN666" i="9"/>
  <c r="BO666" i="9"/>
  <c r="BP666" i="9"/>
  <c r="BQ666" i="9"/>
  <c r="BR666" i="9"/>
  <c r="BT666" i="9"/>
  <c r="BU666" i="9"/>
  <c r="BV666" i="9"/>
  <c r="BX666" i="9"/>
  <c r="BY666" i="9"/>
  <c r="BZ666" i="9"/>
  <c r="CA666" i="9"/>
  <c r="CB666" i="9"/>
  <c r="CC666" i="9"/>
  <c r="CD666" i="9"/>
  <c r="CE666" i="9"/>
  <c r="CF666" i="9"/>
  <c r="CG666" i="9"/>
  <c r="CH666" i="9"/>
  <c r="CI666" i="9"/>
  <c r="CJ666" i="9"/>
  <c r="A667" i="9"/>
  <c r="B667" i="9"/>
  <c r="C667" i="9"/>
  <c r="D667" i="9"/>
  <c r="E667" i="9"/>
  <c r="F667" i="9"/>
  <c r="G667" i="9"/>
  <c r="H667" i="9"/>
  <c r="I667" i="9"/>
  <c r="K667" i="9"/>
  <c r="O667" i="9"/>
  <c r="P667" i="9"/>
  <c r="Q667" i="9"/>
  <c r="R667" i="9"/>
  <c r="U667" i="9"/>
  <c r="V667" i="9"/>
  <c r="W667" i="9"/>
  <c r="X667" i="9"/>
  <c r="Y667" i="9"/>
  <c r="Z667" i="9"/>
  <c r="AA667" i="9"/>
  <c r="AB667" i="9"/>
  <c r="AC667" i="9"/>
  <c r="AD667" i="9"/>
  <c r="AE667" i="9"/>
  <c r="AF667" i="9"/>
  <c r="AG667" i="9"/>
  <c r="AH667" i="9"/>
  <c r="AI667" i="9"/>
  <c r="AJ667" i="9"/>
  <c r="AK667" i="9"/>
  <c r="AL667" i="9"/>
  <c r="AM667" i="9"/>
  <c r="AN667" i="9"/>
  <c r="AO667" i="9"/>
  <c r="AP667" i="9"/>
  <c r="AQ667" i="9"/>
  <c r="AR667" i="9"/>
  <c r="AS667" i="9"/>
  <c r="AT667" i="9"/>
  <c r="AU667" i="9"/>
  <c r="AV667" i="9"/>
  <c r="AW667" i="9"/>
  <c r="AX667" i="9"/>
  <c r="AY667" i="9"/>
  <c r="AZ667" i="9"/>
  <c r="BA667" i="9"/>
  <c r="BB667" i="9"/>
  <c r="BC667" i="9"/>
  <c r="BD667" i="9"/>
  <c r="BE667" i="9"/>
  <c r="BF667" i="9"/>
  <c r="BG667" i="9"/>
  <c r="BH667" i="9"/>
  <c r="BI667" i="9"/>
  <c r="BJ667" i="9"/>
  <c r="BK667" i="9"/>
  <c r="BL667" i="9"/>
  <c r="BM667" i="9"/>
  <c r="BN667" i="9"/>
  <c r="BO667" i="9"/>
  <c r="BP667" i="9"/>
  <c r="BQ667" i="9"/>
  <c r="BR667" i="9"/>
  <c r="BT667" i="9"/>
  <c r="BU667" i="9"/>
  <c r="BV667" i="9"/>
  <c r="BX667" i="9"/>
  <c r="BY667" i="9"/>
  <c r="BZ667" i="9"/>
  <c r="CA667" i="9"/>
  <c r="CB667" i="9"/>
  <c r="CC667" i="9"/>
  <c r="CD667" i="9"/>
  <c r="CE667" i="9"/>
  <c r="CF667" i="9"/>
  <c r="CG667" i="9"/>
  <c r="CH667" i="9"/>
  <c r="CI667" i="9"/>
  <c r="CJ667" i="9"/>
  <c r="A668" i="9"/>
  <c r="B668" i="9"/>
  <c r="C668" i="9"/>
  <c r="D668" i="9"/>
  <c r="E668" i="9"/>
  <c r="F668" i="9"/>
  <c r="G668" i="9"/>
  <c r="H668" i="9"/>
  <c r="I668" i="9"/>
  <c r="K668" i="9"/>
  <c r="O668" i="9"/>
  <c r="P668" i="9"/>
  <c r="Q668" i="9"/>
  <c r="R668" i="9"/>
  <c r="U668" i="9"/>
  <c r="V668" i="9"/>
  <c r="W668" i="9"/>
  <c r="X668" i="9"/>
  <c r="Y668" i="9"/>
  <c r="Z668" i="9"/>
  <c r="AA668" i="9"/>
  <c r="AB668" i="9"/>
  <c r="AC668" i="9"/>
  <c r="AD668" i="9"/>
  <c r="AE668" i="9"/>
  <c r="AF668" i="9"/>
  <c r="AG668" i="9"/>
  <c r="AH668" i="9"/>
  <c r="AI668" i="9"/>
  <c r="AJ668" i="9"/>
  <c r="AK668" i="9"/>
  <c r="AL668" i="9"/>
  <c r="AM668" i="9"/>
  <c r="AN668" i="9"/>
  <c r="AO668" i="9"/>
  <c r="AP668" i="9"/>
  <c r="AQ668" i="9"/>
  <c r="AR668" i="9"/>
  <c r="AS668" i="9"/>
  <c r="AT668" i="9"/>
  <c r="AU668" i="9"/>
  <c r="AV668" i="9"/>
  <c r="AW668" i="9"/>
  <c r="AX668" i="9"/>
  <c r="AY668" i="9"/>
  <c r="AZ668" i="9"/>
  <c r="BA668" i="9"/>
  <c r="BB668" i="9"/>
  <c r="BC668" i="9"/>
  <c r="BD668" i="9"/>
  <c r="BE668" i="9"/>
  <c r="BF668" i="9"/>
  <c r="BG668" i="9"/>
  <c r="BH668" i="9"/>
  <c r="BI668" i="9"/>
  <c r="BJ668" i="9"/>
  <c r="BK668" i="9"/>
  <c r="BL668" i="9"/>
  <c r="BM668" i="9"/>
  <c r="BN668" i="9"/>
  <c r="BO668" i="9"/>
  <c r="BP668" i="9"/>
  <c r="BQ668" i="9"/>
  <c r="BR668" i="9"/>
  <c r="BT668" i="9"/>
  <c r="BU668" i="9"/>
  <c r="BV668" i="9"/>
  <c r="BX668" i="9"/>
  <c r="BY668" i="9"/>
  <c r="BZ668" i="9"/>
  <c r="CA668" i="9"/>
  <c r="CB668" i="9"/>
  <c r="CC668" i="9"/>
  <c r="CD668" i="9"/>
  <c r="CE668" i="9"/>
  <c r="CF668" i="9"/>
  <c r="CG668" i="9"/>
  <c r="CH668" i="9"/>
  <c r="CI668" i="9"/>
  <c r="CJ668" i="9"/>
  <c r="A669" i="9"/>
  <c r="B669" i="9"/>
  <c r="C669" i="9"/>
  <c r="D669" i="9"/>
  <c r="E669" i="9"/>
  <c r="F669" i="9"/>
  <c r="G669" i="9"/>
  <c r="H669" i="9"/>
  <c r="I669" i="9"/>
  <c r="K669" i="9"/>
  <c r="O669" i="9"/>
  <c r="P669" i="9"/>
  <c r="Q669" i="9"/>
  <c r="R669" i="9"/>
  <c r="U669" i="9"/>
  <c r="V669" i="9"/>
  <c r="W669" i="9"/>
  <c r="X669" i="9"/>
  <c r="Y669" i="9"/>
  <c r="Z669" i="9"/>
  <c r="AA669" i="9"/>
  <c r="AB669" i="9"/>
  <c r="AC669" i="9"/>
  <c r="AD669" i="9"/>
  <c r="AE669" i="9"/>
  <c r="AF669" i="9"/>
  <c r="AG669" i="9"/>
  <c r="AH669" i="9"/>
  <c r="AI669" i="9"/>
  <c r="AJ669" i="9"/>
  <c r="AK669" i="9"/>
  <c r="AL669" i="9"/>
  <c r="AM669" i="9"/>
  <c r="AN669" i="9"/>
  <c r="AO669" i="9"/>
  <c r="AP669" i="9"/>
  <c r="AQ669" i="9"/>
  <c r="AR669" i="9"/>
  <c r="AS669" i="9"/>
  <c r="AT669" i="9"/>
  <c r="AU669" i="9"/>
  <c r="AV669" i="9"/>
  <c r="AW669" i="9"/>
  <c r="AX669" i="9"/>
  <c r="AY669" i="9"/>
  <c r="AZ669" i="9"/>
  <c r="BA669" i="9"/>
  <c r="BB669" i="9"/>
  <c r="BC669" i="9"/>
  <c r="BD669" i="9"/>
  <c r="BE669" i="9"/>
  <c r="BF669" i="9"/>
  <c r="BG669" i="9"/>
  <c r="BH669" i="9"/>
  <c r="BI669" i="9"/>
  <c r="BJ669" i="9"/>
  <c r="BK669" i="9"/>
  <c r="BL669" i="9"/>
  <c r="BM669" i="9"/>
  <c r="BN669" i="9"/>
  <c r="BO669" i="9"/>
  <c r="BP669" i="9"/>
  <c r="BQ669" i="9"/>
  <c r="BR669" i="9"/>
  <c r="BT669" i="9"/>
  <c r="BU669" i="9"/>
  <c r="BV669" i="9"/>
  <c r="BX669" i="9"/>
  <c r="BY669" i="9"/>
  <c r="BZ669" i="9"/>
  <c r="CA669" i="9"/>
  <c r="CB669" i="9"/>
  <c r="CC669" i="9"/>
  <c r="CD669" i="9"/>
  <c r="CE669" i="9"/>
  <c r="CF669" i="9"/>
  <c r="CG669" i="9"/>
  <c r="CH669" i="9"/>
  <c r="CI669" i="9"/>
  <c r="CJ669" i="9"/>
  <c r="A670" i="9"/>
  <c r="B670" i="9"/>
  <c r="C670" i="9"/>
  <c r="D670" i="9"/>
  <c r="E670" i="9"/>
  <c r="F670" i="9"/>
  <c r="G670" i="9"/>
  <c r="H670" i="9"/>
  <c r="I670" i="9"/>
  <c r="K670" i="9"/>
  <c r="O670" i="9"/>
  <c r="P670" i="9"/>
  <c r="Q670" i="9"/>
  <c r="R670" i="9"/>
  <c r="U670" i="9"/>
  <c r="V670" i="9"/>
  <c r="W670" i="9"/>
  <c r="X670" i="9"/>
  <c r="Y670" i="9"/>
  <c r="Z670" i="9"/>
  <c r="AA670" i="9"/>
  <c r="AB670" i="9"/>
  <c r="AC670" i="9"/>
  <c r="AD670" i="9"/>
  <c r="AE670" i="9"/>
  <c r="AF670" i="9"/>
  <c r="AG670" i="9"/>
  <c r="AH670" i="9"/>
  <c r="AI670" i="9"/>
  <c r="AJ670" i="9"/>
  <c r="AK670" i="9"/>
  <c r="AL670" i="9"/>
  <c r="AM670" i="9"/>
  <c r="AN670" i="9"/>
  <c r="AO670" i="9"/>
  <c r="AP670" i="9"/>
  <c r="AQ670" i="9"/>
  <c r="AR670" i="9"/>
  <c r="AS670" i="9"/>
  <c r="AT670" i="9"/>
  <c r="AU670" i="9"/>
  <c r="AV670" i="9"/>
  <c r="AW670" i="9"/>
  <c r="AX670" i="9"/>
  <c r="AY670" i="9"/>
  <c r="AZ670" i="9"/>
  <c r="BA670" i="9"/>
  <c r="BB670" i="9"/>
  <c r="BC670" i="9"/>
  <c r="BD670" i="9"/>
  <c r="BE670" i="9"/>
  <c r="BF670" i="9"/>
  <c r="BG670" i="9"/>
  <c r="BH670" i="9"/>
  <c r="BI670" i="9"/>
  <c r="BJ670" i="9"/>
  <c r="BK670" i="9"/>
  <c r="BL670" i="9"/>
  <c r="BM670" i="9"/>
  <c r="BN670" i="9"/>
  <c r="BO670" i="9"/>
  <c r="BP670" i="9"/>
  <c r="BQ670" i="9"/>
  <c r="BR670" i="9"/>
  <c r="BT670" i="9"/>
  <c r="BU670" i="9"/>
  <c r="BV670" i="9"/>
  <c r="BX670" i="9"/>
  <c r="BY670" i="9"/>
  <c r="BZ670" i="9"/>
  <c r="CA670" i="9"/>
  <c r="CB670" i="9"/>
  <c r="CC670" i="9"/>
  <c r="CD670" i="9"/>
  <c r="CE670" i="9"/>
  <c r="CF670" i="9"/>
  <c r="CG670" i="9"/>
  <c r="CH670" i="9"/>
  <c r="CI670" i="9"/>
  <c r="CJ670" i="9"/>
  <c r="A671" i="9"/>
  <c r="B671" i="9"/>
  <c r="C671" i="9"/>
  <c r="D671" i="9"/>
  <c r="E671" i="9"/>
  <c r="F671" i="9"/>
  <c r="G671" i="9"/>
  <c r="H671" i="9"/>
  <c r="I671" i="9"/>
  <c r="K671" i="9"/>
  <c r="O671" i="9"/>
  <c r="P671" i="9"/>
  <c r="Q671" i="9"/>
  <c r="R671" i="9"/>
  <c r="U671" i="9"/>
  <c r="V671" i="9"/>
  <c r="W671" i="9"/>
  <c r="X671" i="9"/>
  <c r="Y671" i="9"/>
  <c r="Z671" i="9"/>
  <c r="AA671" i="9"/>
  <c r="AB671" i="9"/>
  <c r="AC671" i="9"/>
  <c r="AD671" i="9"/>
  <c r="AE671" i="9"/>
  <c r="AF671" i="9"/>
  <c r="AG671" i="9"/>
  <c r="AH671" i="9"/>
  <c r="AI671" i="9"/>
  <c r="AJ671" i="9"/>
  <c r="AK671" i="9"/>
  <c r="AL671" i="9"/>
  <c r="AM671" i="9"/>
  <c r="AN671" i="9"/>
  <c r="AO671" i="9"/>
  <c r="AP671" i="9"/>
  <c r="AQ671" i="9"/>
  <c r="AR671" i="9"/>
  <c r="AS671" i="9"/>
  <c r="AT671" i="9"/>
  <c r="AU671" i="9"/>
  <c r="AV671" i="9"/>
  <c r="AW671" i="9"/>
  <c r="AX671" i="9"/>
  <c r="AY671" i="9"/>
  <c r="AZ671" i="9"/>
  <c r="BA671" i="9"/>
  <c r="BB671" i="9"/>
  <c r="BC671" i="9"/>
  <c r="BD671" i="9"/>
  <c r="BE671" i="9"/>
  <c r="BF671" i="9"/>
  <c r="BG671" i="9"/>
  <c r="BH671" i="9"/>
  <c r="BI671" i="9"/>
  <c r="BJ671" i="9"/>
  <c r="BK671" i="9"/>
  <c r="BL671" i="9"/>
  <c r="BM671" i="9"/>
  <c r="BN671" i="9"/>
  <c r="BO671" i="9"/>
  <c r="BP671" i="9"/>
  <c r="BQ671" i="9"/>
  <c r="BR671" i="9"/>
  <c r="BT671" i="9"/>
  <c r="BU671" i="9"/>
  <c r="BV671" i="9"/>
  <c r="BX671" i="9"/>
  <c r="BY671" i="9"/>
  <c r="BZ671" i="9"/>
  <c r="CA671" i="9"/>
  <c r="CB671" i="9"/>
  <c r="CC671" i="9"/>
  <c r="CD671" i="9"/>
  <c r="CE671" i="9"/>
  <c r="CF671" i="9"/>
  <c r="CG671" i="9"/>
  <c r="CH671" i="9"/>
  <c r="CI671" i="9"/>
  <c r="CJ671" i="9"/>
  <c r="A672" i="9"/>
  <c r="B672" i="9"/>
  <c r="C672" i="9"/>
  <c r="D672" i="9"/>
  <c r="E672" i="9"/>
  <c r="F672" i="9"/>
  <c r="G672" i="9"/>
  <c r="H672" i="9"/>
  <c r="I672" i="9"/>
  <c r="K672" i="9"/>
  <c r="O672" i="9"/>
  <c r="P672" i="9"/>
  <c r="Q672" i="9"/>
  <c r="R672" i="9"/>
  <c r="U672" i="9"/>
  <c r="V672" i="9"/>
  <c r="W672" i="9"/>
  <c r="X672" i="9"/>
  <c r="Y672" i="9"/>
  <c r="Z672" i="9"/>
  <c r="AA672" i="9"/>
  <c r="AB672" i="9"/>
  <c r="AC672" i="9"/>
  <c r="AD672" i="9"/>
  <c r="AE672" i="9"/>
  <c r="AF672" i="9"/>
  <c r="AG672" i="9"/>
  <c r="AH672" i="9"/>
  <c r="AI672" i="9"/>
  <c r="AJ672" i="9"/>
  <c r="AK672" i="9"/>
  <c r="AL672" i="9"/>
  <c r="AM672" i="9"/>
  <c r="AN672" i="9"/>
  <c r="AO672" i="9"/>
  <c r="AP672" i="9"/>
  <c r="AQ672" i="9"/>
  <c r="AR672" i="9"/>
  <c r="AS672" i="9"/>
  <c r="AT672" i="9"/>
  <c r="AU672" i="9"/>
  <c r="AV672" i="9"/>
  <c r="AW672" i="9"/>
  <c r="AX672" i="9"/>
  <c r="AY672" i="9"/>
  <c r="AZ672" i="9"/>
  <c r="BA672" i="9"/>
  <c r="BB672" i="9"/>
  <c r="BC672" i="9"/>
  <c r="BD672" i="9"/>
  <c r="BE672" i="9"/>
  <c r="BF672" i="9"/>
  <c r="BG672" i="9"/>
  <c r="BH672" i="9"/>
  <c r="BI672" i="9"/>
  <c r="BJ672" i="9"/>
  <c r="BK672" i="9"/>
  <c r="BL672" i="9"/>
  <c r="BM672" i="9"/>
  <c r="BN672" i="9"/>
  <c r="BO672" i="9"/>
  <c r="BP672" i="9"/>
  <c r="BQ672" i="9"/>
  <c r="BR672" i="9"/>
  <c r="BT672" i="9"/>
  <c r="BU672" i="9"/>
  <c r="BV672" i="9"/>
  <c r="BX672" i="9"/>
  <c r="BY672" i="9"/>
  <c r="BZ672" i="9"/>
  <c r="CA672" i="9"/>
  <c r="CB672" i="9"/>
  <c r="CC672" i="9"/>
  <c r="CD672" i="9"/>
  <c r="CE672" i="9"/>
  <c r="CF672" i="9"/>
  <c r="CG672" i="9"/>
  <c r="CH672" i="9"/>
  <c r="CI672" i="9"/>
  <c r="CJ672" i="9"/>
  <c r="A673" i="9"/>
  <c r="B673" i="9"/>
  <c r="C673" i="9"/>
  <c r="D673" i="9"/>
  <c r="E673" i="9"/>
  <c r="F673" i="9"/>
  <c r="G673" i="9"/>
  <c r="H673" i="9"/>
  <c r="I673" i="9"/>
  <c r="K673" i="9"/>
  <c r="O673" i="9"/>
  <c r="P673" i="9"/>
  <c r="Q673" i="9"/>
  <c r="R673" i="9"/>
  <c r="U673" i="9"/>
  <c r="V673" i="9"/>
  <c r="W673" i="9"/>
  <c r="X673" i="9"/>
  <c r="Y673" i="9"/>
  <c r="Z673" i="9"/>
  <c r="AA673" i="9"/>
  <c r="AB673" i="9"/>
  <c r="AC673" i="9"/>
  <c r="AD673" i="9"/>
  <c r="AE673" i="9"/>
  <c r="AF673" i="9"/>
  <c r="AG673" i="9"/>
  <c r="AH673" i="9"/>
  <c r="AI673" i="9"/>
  <c r="AJ673" i="9"/>
  <c r="AK673" i="9"/>
  <c r="AL673" i="9"/>
  <c r="AM673" i="9"/>
  <c r="AN673" i="9"/>
  <c r="AO673" i="9"/>
  <c r="AP673" i="9"/>
  <c r="AQ673" i="9"/>
  <c r="AR673" i="9"/>
  <c r="AS673" i="9"/>
  <c r="AT673" i="9"/>
  <c r="AU673" i="9"/>
  <c r="AV673" i="9"/>
  <c r="AW673" i="9"/>
  <c r="AX673" i="9"/>
  <c r="AY673" i="9"/>
  <c r="AZ673" i="9"/>
  <c r="BA673" i="9"/>
  <c r="BB673" i="9"/>
  <c r="BC673" i="9"/>
  <c r="BD673" i="9"/>
  <c r="BE673" i="9"/>
  <c r="BF673" i="9"/>
  <c r="BG673" i="9"/>
  <c r="BH673" i="9"/>
  <c r="BI673" i="9"/>
  <c r="BJ673" i="9"/>
  <c r="BK673" i="9"/>
  <c r="BL673" i="9"/>
  <c r="BM673" i="9"/>
  <c r="BN673" i="9"/>
  <c r="BO673" i="9"/>
  <c r="BP673" i="9"/>
  <c r="BQ673" i="9"/>
  <c r="BR673" i="9"/>
  <c r="BT673" i="9"/>
  <c r="BU673" i="9"/>
  <c r="BV673" i="9"/>
  <c r="BX673" i="9"/>
  <c r="BY673" i="9"/>
  <c r="BZ673" i="9"/>
  <c r="CA673" i="9"/>
  <c r="CB673" i="9"/>
  <c r="CC673" i="9"/>
  <c r="CD673" i="9"/>
  <c r="CE673" i="9"/>
  <c r="CF673" i="9"/>
  <c r="CG673" i="9"/>
  <c r="CH673" i="9"/>
  <c r="CI673" i="9"/>
  <c r="CJ673" i="9"/>
  <c r="A674" i="9"/>
  <c r="B674" i="9"/>
  <c r="C674" i="9"/>
  <c r="D674" i="9"/>
  <c r="E674" i="9"/>
  <c r="F674" i="9"/>
  <c r="G674" i="9"/>
  <c r="H674" i="9"/>
  <c r="I674" i="9"/>
  <c r="K674" i="9"/>
  <c r="O674" i="9"/>
  <c r="P674" i="9"/>
  <c r="Q674" i="9"/>
  <c r="R674" i="9"/>
  <c r="U674" i="9"/>
  <c r="V674" i="9"/>
  <c r="W674" i="9"/>
  <c r="X674" i="9"/>
  <c r="Y674" i="9"/>
  <c r="Z674" i="9"/>
  <c r="AA674" i="9"/>
  <c r="AB674" i="9"/>
  <c r="AC674" i="9"/>
  <c r="AD674" i="9"/>
  <c r="AE674" i="9"/>
  <c r="AF674" i="9"/>
  <c r="AG674" i="9"/>
  <c r="AH674" i="9"/>
  <c r="AI674" i="9"/>
  <c r="AJ674" i="9"/>
  <c r="AK674" i="9"/>
  <c r="AL674" i="9"/>
  <c r="AM674" i="9"/>
  <c r="AN674" i="9"/>
  <c r="AO674" i="9"/>
  <c r="AP674" i="9"/>
  <c r="AQ674" i="9"/>
  <c r="AR674" i="9"/>
  <c r="AS674" i="9"/>
  <c r="AT674" i="9"/>
  <c r="AU674" i="9"/>
  <c r="AV674" i="9"/>
  <c r="AW674" i="9"/>
  <c r="AX674" i="9"/>
  <c r="AY674" i="9"/>
  <c r="AZ674" i="9"/>
  <c r="BA674" i="9"/>
  <c r="BB674" i="9"/>
  <c r="BC674" i="9"/>
  <c r="BD674" i="9"/>
  <c r="BE674" i="9"/>
  <c r="BF674" i="9"/>
  <c r="BG674" i="9"/>
  <c r="BH674" i="9"/>
  <c r="BI674" i="9"/>
  <c r="BJ674" i="9"/>
  <c r="BK674" i="9"/>
  <c r="BL674" i="9"/>
  <c r="BM674" i="9"/>
  <c r="BN674" i="9"/>
  <c r="BO674" i="9"/>
  <c r="BP674" i="9"/>
  <c r="BQ674" i="9"/>
  <c r="BR674" i="9"/>
  <c r="BT674" i="9"/>
  <c r="BU674" i="9"/>
  <c r="BV674" i="9"/>
  <c r="BX674" i="9"/>
  <c r="BY674" i="9"/>
  <c r="BZ674" i="9"/>
  <c r="CA674" i="9"/>
  <c r="CB674" i="9"/>
  <c r="CC674" i="9"/>
  <c r="CD674" i="9"/>
  <c r="CE674" i="9"/>
  <c r="CF674" i="9"/>
  <c r="CG674" i="9"/>
  <c r="CH674" i="9"/>
  <c r="CI674" i="9"/>
  <c r="CJ674" i="9"/>
  <c r="A675" i="9"/>
  <c r="B675" i="9"/>
  <c r="C675" i="9"/>
  <c r="D675" i="9"/>
  <c r="E675" i="9"/>
  <c r="F675" i="9"/>
  <c r="G675" i="9"/>
  <c r="H675" i="9"/>
  <c r="I675" i="9"/>
  <c r="K675" i="9"/>
  <c r="O675" i="9"/>
  <c r="P675" i="9"/>
  <c r="Q675" i="9"/>
  <c r="R675" i="9"/>
  <c r="U675" i="9"/>
  <c r="V675" i="9"/>
  <c r="W675" i="9"/>
  <c r="X675" i="9"/>
  <c r="Y675" i="9"/>
  <c r="Z675" i="9"/>
  <c r="AA675" i="9"/>
  <c r="AB675" i="9"/>
  <c r="AC675" i="9"/>
  <c r="AD675" i="9"/>
  <c r="AE675" i="9"/>
  <c r="AF675" i="9"/>
  <c r="AG675" i="9"/>
  <c r="AH675" i="9"/>
  <c r="AI675" i="9"/>
  <c r="AJ675" i="9"/>
  <c r="AK675" i="9"/>
  <c r="AL675" i="9"/>
  <c r="AM675" i="9"/>
  <c r="AN675" i="9"/>
  <c r="AO675" i="9"/>
  <c r="AP675" i="9"/>
  <c r="AQ675" i="9"/>
  <c r="AR675" i="9"/>
  <c r="AS675" i="9"/>
  <c r="AT675" i="9"/>
  <c r="AU675" i="9"/>
  <c r="AV675" i="9"/>
  <c r="AW675" i="9"/>
  <c r="AX675" i="9"/>
  <c r="AY675" i="9"/>
  <c r="AZ675" i="9"/>
  <c r="BA675" i="9"/>
  <c r="BB675" i="9"/>
  <c r="BC675" i="9"/>
  <c r="BD675" i="9"/>
  <c r="BE675" i="9"/>
  <c r="BF675" i="9"/>
  <c r="BG675" i="9"/>
  <c r="BH675" i="9"/>
  <c r="BI675" i="9"/>
  <c r="BJ675" i="9"/>
  <c r="BK675" i="9"/>
  <c r="BL675" i="9"/>
  <c r="BM675" i="9"/>
  <c r="BN675" i="9"/>
  <c r="BO675" i="9"/>
  <c r="BP675" i="9"/>
  <c r="BQ675" i="9"/>
  <c r="BR675" i="9"/>
  <c r="BT675" i="9"/>
  <c r="BU675" i="9"/>
  <c r="BV675" i="9"/>
  <c r="BX675" i="9"/>
  <c r="BY675" i="9"/>
  <c r="BZ675" i="9"/>
  <c r="CA675" i="9"/>
  <c r="CB675" i="9"/>
  <c r="CC675" i="9"/>
  <c r="CD675" i="9"/>
  <c r="CE675" i="9"/>
  <c r="CF675" i="9"/>
  <c r="CG675" i="9"/>
  <c r="CH675" i="9"/>
  <c r="CI675" i="9"/>
  <c r="CJ675" i="9"/>
  <c r="A676" i="9"/>
  <c r="B676" i="9"/>
  <c r="C676" i="9"/>
  <c r="D676" i="9"/>
  <c r="E676" i="9"/>
  <c r="F676" i="9"/>
  <c r="G676" i="9"/>
  <c r="H676" i="9"/>
  <c r="I676" i="9"/>
  <c r="K676" i="9"/>
  <c r="O676" i="9"/>
  <c r="P676" i="9"/>
  <c r="Q676" i="9"/>
  <c r="R676" i="9"/>
  <c r="U676" i="9"/>
  <c r="V676" i="9"/>
  <c r="W676" i="9"/>
  <c r="X676" i="9"/>
  <c r="Y676" i="9"/>
  <c r="Z676" i="9"/>
  <c r="AA676" i="9"/>
  <c r="AB676" i="9"/>
  <c r="AC676" i="9"/>
  <c r="AD676" i="9"/>
  <c r="AE676" i="9"/>
  <c r="AF676" i="9"/>
  <c r="AG676" i="9"/>
  <c r="AH676" i="9"/>
  <c r="AI676" i="9"/>
  <c r="AJ676" i="9"/>
  <c r="AK676" i="9"/>
  <c r="AL676" i="9"/>
  <c r="AM676" i="9"/>
  <c r="AN676" i="9"/>
  <c r="AO676" i="9"/>
  <c r="AP676" i="9"/>
  <c r="AQ676" i="9"/>
  <c r="AR676" i="9"/>
  <c r="AS676" i="9"/>
  <c r="AT676" i="9"/>
  <c r="AU676" i="9"/>
  <c r="AV676" i="9"/>
  <c r="AW676" i="9"/>
  <c r="AX676" i="9"/>
  <c r="AY676" i="9"/>
  <c r="AZ676" i="9"/>
  <c r="BA676" i="9"/>
  <c r="BB676" i="9"/>
  <c r="BC676" i="9"/>
  <c r="BD676" i="9"/>
  <c r="BE676" i="9"/>
  <c r="BF676" i="9"/>
  <c r="BG676" i="9"/>
  <c r="BH676" i="9"/>
  <c r="BI676" i="9"/>
  <c r="BJ676" i="9"/>
  <c r="BK676" i="9"/>
  <c r="BL676" i="9"/>
  <c r="BM676" i="9"/>
  <c r="BN676" i="9"/>
  <c r="BO676" i="9"/>
  <c r="BP676" i="9"/>
  <c r="BQ676" i="9"/>
  <c r="BR676" i="9"/>
  <c r="BT676" i="9"/>
  <c r="BU676" i="9"/>
  <c r="BV676" i="9"/>
  <c r="BX676" i="9"/>
  <c r="BY676" i="9"/>
  <c r="BZ676" i="9"/>
  <c r="CA676" i="9"/>
  <c r="CB676" i="9"/>
  <c r="CC676" i="9"/>
  <c r="CD676" i="9"/>
  <c r="CE676" i="9"/>
  <c r="CF676" i="9"/>
  <c r="CG676" i="9"/>
  <c r="CH676" i="9"/>
  <c r="CI676" i="9"/>
  <c r="CJ676" i="9"/>
  <c r="A677" i="9"/>
  <c r="B677" i="9"/>
  <c r="C677" i="9"/>
  <c r="D677" i="9"/>
  <c r="E677" i="9"/>
  <c r="F677" i="9"/>
  <c r="G677" i="9"/>
  <c r="H677" i="9"/>
  <c r="I677" i="9"/>
  <c r="K677" i="9"/>
  <c r="O677" i="9"/>
  <c r="P677" i="9"/>
  <c r="Q677" i="9"/>
  <c r="R677" i="9"/>
  <c r="U677" i="9"/>
  <c r="V677" i="9"/>
  <c r="W677" i="9"/>
  <c r="X677" i="9"/>
  <c r="Y677" i="9"/>
  <c r="Z677" i="9"/>
  <c r="AA677" i="9"/>
  <c r="AB677" i="9"/>
  <c r="AC677" i="9"/>
  <c r="AD677" i="9"/>
  <c r="AE677" i="9"/>
  <c r="AF677" i="9"/>
  <c r="AG677" i="9"/>
  <c r="AH677" i="9"/>
  <c r="AI677" i="9"/>
  <c r="AJ677" i="9"/>
  <c r="AK677" i="9"/>
  <c r="AL677" i="9"/>
  <c r="AM677" i="9"/>
  <c r="AN677" i="9"/>
  <c r="AO677" i="9"/>
  <c r="AP677" i="9"/>
  <c r="AQ677" i="9"/>
  <c r="AR677" i="9"/>
  <c r="AS677" i="9"/>
  <c r="AT677" i="9"/>
  <c r="AU677" i="9"/>
  <c r="AV677" i="9"/>
  <c r="AW677" i="9"/>
  <c r="AX677" i="9"/>
  <c r="AY677" i="9"/>
  <c r="AZ677" i="9"/>
  <c r="BA677" i="9"/>
  <c r="BB677" i="9"/>
  <c r="BC677" i="9"/>
  <c r="BD677" i="9"/>
  <c r="BE677" i="9"/>
  <c r="BF677" i="9"/>
  <c r="BG677" i="9"/>
  <c r="BH677" i="9"/>
  <c r="BI677" i="9"/>
  <c r="BJ677" i="9"/>
  <c r="BK677" i="9"/>
  <c r="BL677" i="9"/>
  <c r="BM677" i="9"/>
  <c r="BN677" i="9"/>
  <c r="BO677" i="9"/>
  <c r="BP677" i="9"/>
  <c r="BQ677" i="9"/>
  <c r="BR677" i="9"/>
  <c r="BT677" i="9"/>
  <c r="BU677" i="9"/>
  <c r="BV677" i="9"/>
  <c r="BX677" i="9"/>
  <c r="BY677" i="9"/>
  <c r="BZ677" i="9"/>
  <c r="CA677" i="9"/>
  <c r="CB677" i="9"/>
  <c r="CC677" i="9"/>
  <c r="CD677" i="9"/>
  <c r="CE677" i="9"/>
  <c r="CF677" i="9"/>
  <c r="CG677" i="9"/>
  <c r="CH677" i="9"/>
  <c r="CI677" i="9"/>
  <c r="CJ677" i="9"/>
  <c r="A678" i="9"/>
  <c r="B678" i="9"/>
  <c r="C678" i="9"/>
  <c r="D678" i="9"/>
  <c r="E678" i="9"/>
  <c r="F678" i="9"/>
  <c r="G678" i="9"/>
  <c r="H678" i="9"/>
  <c r="I678" i="9"/>
  <c r="K678" i="9"/>
  <c r="O678" i="9"/>
  <c r="P678" i="9"/>
  <c r="Q678" i="9"/>
  <c r="R678" i="9"/>
  <c r="U678" i="9"/>
  <c r="V678" i="9"/>
  <c r="W678" i="9"/>
  <c r="X678" i="9"/>
  <c r="Y678" i="9"/>
  <c r="Z678" i="9"/>
  <c r="AA678" i="9"/>
  <c r="AB678" i="9"/>
  <c r="AC678" i="9"/>
  <c r="AD678" i="9"/>
  <c r="AE678" i="9"/>
  <c r="AF678" i="9"/>
  <c r="AG678" i="9"/>
  <c r="AH678" i="9"/>
  <c r="AI678" i="9"/>
  <c r="AJ678" i="9"/>
  <c r="AK678" i="9"/>
  <c r="AL678" i="9"/>
  <c r="AM678" i="9"/>
  <c r="AN678" i="9"/>
  <c r="AO678" i="9"/>
  <c r="AP678" i="9"/>
  <c r="AQ678" i="9"/>
  <c r="AR678" i="9"/>
  <c r="AS678" i="9"/>
  <c r="AT678" i="9"/>
  <c r="AU678" i="9"/>
  <c r="AV678" i="9"/>
  <c r="AW678" i="9"/>
  <c r="AX678" i="9"/>
  <c r="AY678" i="9"/>
  <c r="AZ678" i="9"/>
  <c r="BA678" i="9"/>
  <c r="BB678" i="9"/>
  <c r="BC678" i="9"/>
  <c r="BD678" i="9"/>
  <c r="BE678" i="9"/>
  <c r="BF678" i="9"/>
  <c r="BG678" i="9"/>
  <c r="BH678" i="9"/>
  <c r="BI678" i="9"/>
  <c r="BJ678" i="9"/>
  <c r="BK678" i="9"/>
  <c r="BL678" i="9"/>
  <c r="BM678" i="9"/>
  <c r="BN678" i="9"/>
  <c r="BO678" i="9"/>
  <c r="BP678" i="9"/>
  <c r="BQ678" i="9"/>
  <c r="BR678" i="9"/>
  <c r="BT678" i="9"/>
  <c r="BU678" i="9"/>
  <c r="BV678" i="9"/>
  <c r="BX678" i="9"/>
  <c r="BY678" i="9"/>
  <c r="BZ678" i="9"/>
  <c r="CA678" i="9"/>
  <c r="CB678" i="9"/>
  <c r="CC678" i="9"/>
  <c r="CD678" i="9"/>
  <c r="CE678" i="9"/>
  <c r="CF678" i="9"/>
  <c r="CG678" i="9"/>
  <c r="CH678" i="9"/>
  <c r="CI678" i="9"/>
  <c r="CJ678" i="9"/>
  <c r="A679" i="9"/>
  <c r="B679" i="9"/>
  <c r="C679" i="9"/>
  <c r="D679" i="9"/>
  <c r="E679" i="9"/>
  <c r="F679" i="9"/>
  <c r="G679" i="9"/>
  <c r="H679" i="9"/>
  <c r="I679" i="9"/>
  <c r="K679" i="9"/>
  <c r="O679" i="9"/>
  <c r="P679" i="9"/>
  <c r="Q679" i="9"/>
  <c r="R679" i="9"/>
  <c r="U679" i="9"/>
  <c r="V679" i="9"/>
  <c r="W679" i="9"/>
  <c r="X679" i="9"/>
  <c r="Y679" i="9"/>
  <c r="Z679" i="9"/>
  <c r="AA679" i="9"/>
  <c r="AB679" i="9"/>
  <c r="AC679" i="9"/>
  <c r="AD679" i="9"/>
  <c r="AE679" i="9"/>
  <c r="AF679" i="9"/>
  <c r="AG679" i="9"/>
  <c r="AH679" i="9"/>
  <c r="AI679" i="9"/>
  <c r="AJ679" i="9"/>
  <c r="AK679" i="9"/>
  <c r="AL679" i="9"/>
  <c r="AM679" i="9"/>
  <c r="AN679" i="9"/>
  <c r="AO679" i="9"/>
  <c r="AP679" i="9"/>
  <c r="AQ679" i="9"/>
  <c r="AR679" i="9"/>
  <c r="AS679" i="9"/>
  <c r="AT679" i="9"/>
  <c r="AU679" i="9"/>
  <c r="AV679" i="9"/>
  <c r="AW679" i="9"/>
  <c r="AX679" i="9"/>
  <c r="AY679" i="9"/>
  <c r="AZ679" i="9"/>
  <c r="BA679" i="9"/>
  <c r="BB679" i="9"/>
  <c r="BC679" i="9"/>
  <c r="BD679" i="9"/>
  <c r="BE679" i="9"/>
  <c r="BF679" i="9"/>
  <c r="BG679" i="9"/>
  <c r="BH679" i="9"/>
  <c r="BI679" i="9"/>
  <c r="BJ679" i="9"/>
  <c r="BK679" i="9"/>
  <c r="BL679" i="9"/>
  <c r="BM679" i="9"/>
  <c r="BN679" i="9"/>
  <c r="BO679" i="9"/>
  <c r="BP679" i="9"/>
  <c r="BQ679" i="9"/>
  <c r="BR679" i="9"/>
  <c r="BT679" i="9"/>
  <c r="BU679" i="9"/>
  <c r="BV679" i="9"/>
  <c r="BX679" i="9"/>
  <c r="BY679" i="9"/>
  <c r="BZ679" i="9"/>
  <c r="CA679" i="9"/>
  <c r="CB679" i="9"/>
  <c r="CC679" i="9"/>
  <c r="CD679" i="9"/>
  <c r="CE679" i="9"/>
  <c r="CF679" i="9"/>
  <c r="CG679" i="9"/>
  <c r="CH679" i="9"/>
  <c r="CI679" i="9"/>
  <c r="CJ679" i="9"/>
  <c r="A680" i="9"/>
  <c r="B680" i="9"/>
  <c r="C680" i="9"/>
  <c r="D680" i="9"/>
  <c r="E680" i="9"/>
  <c r="F680" i="9"/>
  <c r="G680" i="9"/>
  <c r="H680" i="9"/>
  <c r="I680" i="9"/>
  <c r="K680" i="9"/>
  <c r="O680" i="9"/>
  <c r="P680" i="9"/>
  <c r="Q680" i="9"/>
  <c r="R680" i="9"/>
  <c r="U680" i="9"/>
  <c r="V680" i="9"/>
  <c r="W680" i="9"/>
  <c r="X680" i="9"/>
  <c r="Y680" i="9"/>
  <c r="Z680" i="9"/>
  <c r="AA680" i="9"/>
  <c r="AB680" i="9"/>
  <c r="AC680" i="9"/>
  <c r="AD680" i="9"/>
  <c r="AE680" i="9"/>
  <c r="AF680" i="9"/>
  <c r="AG680" i="9"/>
  <c r="AH680" i="9"/>
  <c r="AI680" i="9"/>
  <c r="AJ680" i="9"/>
  <c r="AK680" i="9"/>
  <c r="AL680" i="9"/>
  <c r="AM680" i="9"/>
  <c r="AN680" i="9"/>
  <c r="AO680" i="9"/>
  <c r="AP680" i="9"/>
  <c r="AQ680" i="9"/>
  <c r="AR680" i="9"/>
  <c r="AS680" i="9"/>
  <c r="AT680" i="9"/>
  <c r="AU680" i="9"/>
  <c r="AV680" i="9"/>
  <c r="AW680" i="9"/>
  <c r="AX680" i="9"/>
  <c r="AY680" i="9"/>
  <c r="AZ680" i="9"/>
  <c r="BA680" i="9"/>
  <c r="BB680" i="9"/>
  <c r="BC680" i="9"/>
  <c r="BD680" i="9"/>
  <c r="BE680" i="9"/>
  <c r="BF680" i="9"/>
  <c r="BG680" i="9"/>
  <c r="BH680" i="9"/>
  <c r="BI680" i="9"/>
  <c r="BJ680" i="9"/>
  <c r="BK680" i="9"/>
  <c r="BL680" i="9"/>
  <c r="BM680" i="9"/>
  <c r="BN680" i="9"/>
  <c r="BO680" i="9"/>
  <c r="BP680" i="9"/>
  <c r="BQ680" i="9"/>
  <c r="BR680" i="9"/>
  <c r="BT680" i="9"/>
  <c r="BU680" i="9"/>
  <c r="BV680" i="9"/>
  <c r="BX680" i="9"/>
  <c r="BY680" i="9"/>
  <c r="BZ680" i="9"/>
  <c r="CA680" i="9"/>
  <c r="CB680" i="9"/>
  <c r="CC680" i="9"/>
  <c r="CD680" i="9"/>
  <c r="CE680" i="9"/>
  <c r="CF680" i="9"/>
  <c r="CG680" i="9"/>
  <c r="CH680" i="9"/>
  <c r="CI680" i="9"/>
  <c r="CJ680" i="9"/>
  <c r="A681" i="9"/>
  <c r="B681" i="9"/>
  <c r="C681" i="9"/>
  <c r="D681" i="9"/>
  <c r="E681" i="9"/>
  <c r="F681" i="9"/>
  <c r="G681" i="9"/>
  <c r="H681" i="9"/>
  <c r="I681" i="9"/>
  <c r="K681" i="9"/>
  <c r="O681" i="9"/>
  <c r="P681" i="9"/>
  <c r="Q681" i="9"/>
  <c r="R681" i="9"/>
  <c r="U681" i="9"/>
  <c r="V681" i="9"/>
  <c r="W681" i="9"/>
  <c r="X681" i="9"/>
  <c r="Y681" i="9"/>
  <c r="Z681" i="9"/>
  <c r="AA681" i="9"/>
  <c r="AB681" i="9"/>
  <c r="AC681" i="9"/>
  <c r="AD681" i="9"/>
  <c r="AE681" i="9"/>
  <c r="AF681" i="9"/>
  <c r="AG681" i="9"/>
  <c r="AH681" i="9"/>
  <c r="AI681" i="9"/>
  <c r="AJ681" i="9"/>
  <c r="AK681" i="9"/>
  <c r="AL681" i="9"/>
  <c r="AM681" i="9"/>
  <c r="AN681" i="9"/>
  <c r="AO681" i="9"/>
  <c r="AP681" i="9"/>
  <c r="AQ681" i="9"/>
  <c r="AR681" i="9"/>
  <c r="AS681" i="9"/>
  <c r="AT681" i="9"/>
  <c r="AU681" i="9"/>
  <c r="AV681" i="9"/>
  <c r="AW681" i="9"/>
  <c r="AX681" i="9"/>
  <c r="AY681" i="9"/>
  <c r="AZ681" i="9"/>
  <c r="BA681" i="9"/>
  <c r="BB681" i="9"/>
  <c r="BC681" i="9"/>
  <c r="BD681" i="9"/>
  <c r="BE681" i="9"/>
  <c r="BF681" i="9"/>
  <c r="BG681" i="9"/>
  <c r="BH681" i="9"/>
  <c r="BI681" i="9"/>
  <c r="BJ681" i="9"/>
  <c r="BK681" i="9"/>
  <c r="BL681" i="9"/>
  <c r="BM681" i="9"/>
  <c r="BN681" i="9"/>
  <c r="BO681" i="9"/>
  <c r="BP681" i="9"/>
  <c r="BQ681" i="9"/>
  <c r="BR681" i="9"/>
  <c r="BT681" i="9"/>
  <c r="BU681" i="9"/>
  <c r="BV681" i="9"/>
  <c r="BX681" i="9"/>
  <c r="BY681" i="9"/>
  <c r="BZ681" i="9"/>
  <c r="CA681" i="9"/>
  <c r="CB681" i="9"/>
  <c r="CC681" i="9"/>
  <c r="CD681" i="9"/>
  <c r="CE681" i="9"/>
  <c r="CF681" i="9"/>
  <c r="CG681" i="9"/>
  <c r="CH681" i="9"/>
  <c r="CI681" i="9"/>
  <c r="CJ681" i="9"/>
  <c r="A682" i="9"/>
  <c r="B682" i="9"/>
  <c r="C682" i="9"/>
  <c r="D682" i="9"/>
  <c r="E682" i="9"/>
  <c r="F682" i="9"/>
  <c r="G682" i="9"/>
  <c r="H682" i="9"/>
  <c r="I682" i="9"/>
  <c r="K682" i="9"/>
  <c r="O682" i="9"/>
  <c r="P682" i="9"/>
  <c r="Q682" i="9"/>
  <c r="R682" i="9"/>
  <c r="U682" i="9"/>
  <c r="V682" i="9"/>
  <c r="W682" i="9"/>
  <c r="X682" i="9"/>
  <c r="Y682" i="9"/>
  <c r="Z682" i="9"/>
  <c r="AA682" i="9"/>
  <c r="AB682" i="9"/>
  <c r="AC682" i="9"/>
  <c r="AD682" i="9"/>
  <c r="AE682" i="9"/>
  <c r="AF682" i="9"/>
  <c r="AG682" i="9"/>
  <c r="AH682" i="9"/>
  <c r="AI682" i="9"/>
  <c r="AJ682" i="9"/>
  <c r="AK682" i="9"/>
  <c r="AL682" i="9"/>
  <c r="AM682" i="9"/>
  <c r="AN682" i="9"/>
  <c r="AO682" i="9"/>
  <c r="AP682" i="9"/>
  <c r="AQ682" i="9"/>
  <c r="AR682" i="9"/>
  <c r="AS682" i="9"/>
  <c r="AT682" i="9"/>
  <c r="AU682" i="9"/>
  <c r="AV682" i="9"/>
  <c r="AW682" i="9"/>
  <c r="AX682" i="9"/>
  <c r="AY682" i="9"/>
  <c r="AZ682" i="9"/>
  <c r="BA682" i="9"/>
  <c r="BB682" i="9"/>
  <c r="BC682" i="9"/>
  <c r="BD682" i="9"/>
  <c r="BE682" i="9"/>
  <c r="BF682" i="9"/>
  <c r="BG682" i="9"/>
  <c r="BH682" i="9"/>
  <c r="BI682" i="9"/>
  <c r="BJ682" i="9"/>
  <c r="BK682" i="9"/>
  <c r="BL682" i="9"/>
  <c r="BM682" i="9"/>
  <c r="BN682" i="9"/>
  <c r="BO682" i="9"/>
  <c r="BP682" i="9"/>
  <c r="BQ682" i="9"/>
  <c r="BR682" i="9"/>
  <c r="BT682" i="9"/>
  <c r="BU682" i="9"/>
  <c r="BV682" i="9"/>
  <c r="BX682" i="9"/>
  <c r="BY682" i="9"/>
  <c r="BZ682" i="9"/>
  <c r="CA682" i="9"/>
  <c r="CB682" i="9"/>
  <c r="CC682" i="9"/>
  <c r="CD682" i="9"/>
  <c r="CE682" i="9"/>
  <c r="CF682" i="9"/>
  <c r="CG682" i="9"/>
  <c r="CH682" i="9"/>
  <c r="CI682" i="9"/>
  <c r="CJ682" i="9"/>
  <c r="A683" i="9"/>
  <c r="B683" i="9"/>
  <c r="C683" i="9"/>
  <c r="D683" i="9"/>
  <c r="E683" i="9"/>
  <c r="F683" i="9"/>
  <c r="G683" i="9"/>
  <c r="H683" i="9"/>
  <c r="I683" i="9"/>
  <c r="K683" i="9"/>
  <c r="O683" i="9"/>
  <c r="P683" i="9"/>
  <c r="Q683" i="9"/>
  <c r="R683" i="9"/>
  <c r="U683" i="9"/>
  <c r="V683" i="9"/>
  <c r="W683" i="9"/>
  <c r="X683" i="9"/>
  <c r="Y683" i="9"/>
  <c r="Z683" i="9"/>
  <c r="AA683" i="9"/>
  <c r="AB683" i="9"/>
  <c r="AC683" i="9"/>
  <c r="AD683" i="9"/>
  <c r="AE683" i="9"/>
  <c r="AF683" i="9"/>
  <c r="AG683" i="9"/>
  <c r="AH683" i="9"/>
  <c r="AI683" i="9"/>
  <c r="AJ683" i="9"/>
  <c r="AK683" i="9"/>
  <c r="AL683" i="9"/>
  <c r="AM683" i="9"/>
  <c r="AN683" i="9"/>
  <c r="AO683" i="9"/>
  <c r="AP683" i="9"/>
  <c r="AQ683" i="9"/>
  <c r="AR683" i="9"/>
  <c r="AS683" i="9"/>
  <c r="AT683" i="9"/>
  <c r="AU683" i="9"/>
  <c r="AV683" i="9"/>
  <c r="AW683" i="9"/>
  <c r="AX683" i="9"/>
  <c r="AY683" i="9"/>
  <c r="AZ683" i="9"/>
  <c r="BA683" i="9"/>
  <c r="BB683" i="9"/>
  <c r="BC683" i="9"/>
  <c r="BD683" i="9"/>
  <c r="BE683" i="9"/>
  <c r="BF683" i="9"/>
  <c r="BG683" i="9"/>
  <c r="BH683" i="9"/>
  <c r="BI683" i="9"/>
  <c r="BJ683" i="9"/>
  <c r="BK683" i="9"/>
  <c r="BL683" i="9"/>
  <c r="BM683" i="9"/>
  <c r="BN683" i="9"/>
  <c r="BO683" i="9"/>
  <c r="BP683" i="9"/>
  <c r="BQ683" i="9"/>
  <c r="BR683" i="9"/>
  <c r="BT683" i="9"/>
  <c r="BU683" i="9"/>
  <c r="BV683" i="9"/>
  <c r="BX683" i="9"/>
  <c r="BY683" i="9"/>
  <c r="BZ683" i="9"/>
  <c r="CA683" i="9"/>
  <c r="CB683" i="9"/>
  <c r="CC683" i="9"/>
  <c r="CD683" i="9"/>
  <c r="CE683" i="9"/>
  <c r="CF683" i="9"/>
  <c r="CG683" i="9"/>
  <c r="CH683" i="9"/>
  <c r="CI683" i="9"/>
  <c r="CJ683" i="9"/>
  <c r="A684" i="9"/>
  <c r="B684" i="9"/>
  <c r="C684" i="9"/>
  <c r="D684" i="9"/>
  <c r="E684" i="9"/>
  <c r="F684" i="9"/>
  <c r="G684" i="9"/>
  <c r="H684" i="9"/>
  <c r="I684" i="9"/>
  <c r="K684" i="9"/>
  <c r="O684" i="9"/>
  <c r="P684" i="9"/>
  <c r="Q684" i="9"/>
  <c r="R684" i="9"/>
  <c r="U684" i="9"/>
  <c r="V684" i="9"/>
  <c r="W684" i="9"/>
  <c r="X684" i="9"/>
  <c r="Y684" i="9"/>
  <c r="Z684" i="9"/>
  <c r="AA684" i="9"/>
  <c r="AB684" i="9"/>
  <c r="AC684" i="9"/>
  <c r="AD684" i="9"/>
  <c r="AE684" i="9"/>
  <c r="AF684" i="9"/>
  <c r="AG684" i="9"/>
  <c r="AH684" i="9"/>
  <c r="AI684" i="9"/>
  <c r="AJ684" i="9"/>
  <c r="AK684" i="9"/>
  <c r="AL684" i="9"/>
  <c r="AM684" i="9"/>
  <c r="AN684" i="9"/>
  <c r="AO684" i="9"/>
  <c r="AP684" i="9"/>
  <c r="AQ684" i="9"/>
  <c r="AR684" i="9"/>
  <c r="AS684" i="9"/>
  <c r="AT684" i="9"/>
  <c r="AU684" i="9"/>
  <c r="AV684" i="9"/>
  <c r="AW684" i="9"/>
  <c r="AX684" i="9"/>
  <c r="AY684" i="9"/>
  <c r="AZ684" i="9"/>
  <c r="BA684" i="9"/>
  <c r="BB684" i="9"/>
  <c r="BC684" i="9"/>
  <c r="BD684" i="9"/>
  <c r="BE684" i="9"/>
  <c r="BF684" i="9"/>
  <c r="BG684" i="9"/>
  <c r="BH684" i="9"/>
  <c r="BI684" i="9"/>
  <c r="BJ684" i="9"/>
  <c r="BK684" i="9"/>
  <c r="BL684" i="9"/>
  <c r="BM684" i="9"/>
  <c r="BN684" i="9"/>
  <c r="BO684" i="9"/>
  <c r="BP684" i="9"/>
  <c r="BQ684" i="9"/>
  <c r="BR684" i="9"/>
  <c r="BT684" i="9"/>
  <c r="BU684" i="9"/>
  <c r="BV684" i="9"/>
  <c r="BX684" i="9"/>
  <c r="BY684" i="9"/>
  <c r="BZ684" i="9"/>
  <c r="CA684" i="9"/>
  <c r="CB684" i="9"/>
  <c r="CC684" i="9"/>
  <c r="CD684" i="9"/>
  <c r="CE684" i="9"/>
  <c r="CF684" i="9"/>
  <c r="CG684" i="9"/>
  <c r="CH684" i="9"/>
  <c r="CI684" i="9"/>
  <c r="CJ684" i="9"/>
  <c r="A685" i="9"/>
  <c r="B685" i="9"/>
  <c r="C685" i="9"/>
  <c r="D685" i="9"/>
  <c r="E685" i="9"/>
  <c r="F685" i="9"/>
  <c r="G685" i="9"/>
  <c r="H685" i="9"/>
  <c r="I685" i="9"/>
  <c r="K685" i="9"/>
  <c r="O685" i="9"/>
  <c r="P685" i="9"/>
  <c r="Q685" i="9"/>
  <c r="R685" i="9"/>
  <c r="U685" i="9"/>
  <c r="V685" i="9"/>
  <c r="W685" i="9"/>
  <c r="X685" i="9"/>
  <c r="Y685" i="9"/>
  <c r="Z685" i="9"/>
  <c r="AA685" i="9"/>
  <c r="AB685" i="9"/>
  <c r="AC685" i="9"/>
  <c r="AD685" i="9"/>
  <c r="AE685" i="9"/>
  <c r="AF685" i="9"/>
  <c r="AG685" i="9"/>
  <c r="AH685" i="9"/>
  <c r="AI685" i="9"/>
  <c r="AJ685" i="9"/>
  <c r="AK685" i="9"/>
  <c r="AL685" i="9"/>
  <c r="AM685" i="9"/>
  <c r="AN685" i="9"/>
  <c r="AO685" i="9"/>
  <c r="AP685" i="9"/>
  <c r="AQ685" i="9"/>
  <c r="AR685" i="9"/>
  <c r="AS685" i="9"/>
  <c r="AT685" i="9"/>
  <c r="AU685" i="9"/>
  <c r="AV685" i="9"/>
  <c r="AW685" i="9"/>
  <c r="AX685" i="9"/>
  <c r="AY685" i="9"/>
  <c r="AZ685" i="9"/>
  <c r="BA685" i="9"/>
  <c r="BB685" i="9"/>
  <c r="BC685" i="9"/>
  <c r="BD685" i="9"/>
  <c r="BE685" i="9"/>
  <c r="BF685" i="9"/>
  <c r="BG685" i="9"/>
  <c r="BH685" i="9"/>
  <c r="BI685" i="9"/>
  <c r="BJ685" i="9"/>
  <c r="BK685" i="9"/>
  <c r="BL685" i="9"/>
  <c r="BM685" i="9"/>
  <c r="BN685" i="9"/>
  <c r="BO685" i="9"/>
  <c r="BP685" i="9"/>
  <c r="BQ685" i="9"/>
  <c r="BR685" i="9"/>
  <c r="BT685" i="9"/>
  <c r="BU685" i="9"/>
  <c r="BV685" i="9"/>
  <c r="BX685" i="9"/>
  <c r="BY685" i="9"/>
  <c r="BZ685" i="9"/>
  <c r="CA685" i="9"/>
  <c r="CB685" i="9"/>
  <c r="CC685" i="9"/>
  <c r="CD685" i="9"/>
  <c r="CE685" i="9"/>
  <c r="CF685" i="9"/>
  <c r="CG685" i="9"/>
  <c r="CH685" i="9"/>
  <c r="CI685" i="9"/>
  <c r="CJ685" i="9"/>
  <c r="A686" i="9"/>
  <c r="B686" i="9"/>
  <c r="C686" i="9"/>
  <c r="D686" i="9"/>
  <c r="E686" i="9"/>
  <c r="F686" i="9"/>
  <c r="G686" i="9"/>
  <c r="H686" i="9"/>
  <c r="I686" i="9"/>
  <c r="K686" i="9"/>
  <c r="O686" i="9"/>
  <c r="P686" i="9"/>
  <c r="Q686" i="9"/>
  <c r="R686" i="9"/>
  <c r="U686" i="9"/>
  <c r="V686" i="9"/>
  <c r="W686" i="9"/>
  <c r="X686" i="9"/>
  <c r="Y686" i="9"/>
  <c r="Z686" i="9"/>
  <c r="AA686" i="9"/>
  <c r="AB686" i="9"/>
  <c r="AC686" i="9"/>
  <c r="AD686" i="9"/>
  <c r="AE686" i="9"/>
  <c r="AF686" i="9"/>
  <c r="AG686" i="9"/>
  <c r="AH686" i="9"/>
  <c r="AI686" i="9"/>
  <c r="AJ686" i="9"/>
  <c r="AK686" i="9"/>
  <c r="AL686" i="9"/>
  <c r="AM686" i="9"/>
  <c r="AN686" i="9"/>
  <c r="AO686" i="9"/>
  <c r="AP686" i="9"/>
  <c r="AQ686" i="9"/>
  <c r="AR686" i="9"/>
  <c r="AS686" i="9"/>
  <c r="AT686" i="9"/>
  <c r="AU686" i="9"/>
  <c r="AV686" i="9"/>
  <c r="AW686" i="9"/>
  <c r="AX686" i="9"/>
  <c r="AY686" i="9"/>
  <c r="AZ686" i="9"/>
  <c r="BA686" i="9"/>
  <c r="BB686" i="9"/>
  <c r="BC686" i="9"/>
  <c r="BD686" i="9"/>
  <c r="BE686" i="9"/>
  <c r="BF686" i="9"/>
  <c r="BG686" i="9"/>
  <c r="BH686" i="9"/>
  <c r="BI686" i="9"/>
  <c r="BJ686" i="9"/>
  <c r="BK686" i="9"/>
  <c r="BL686" i="9"/>
  <c r="BM686" i="9"/>
  <c r="BN686" i="9"/>
  <c r="BO686" i="9"/>
  <c r="BP686" i="9"/>
  <c r="BQ686" i="9"/>
  <c r="BR686" i="9"/>
  <c r="BT686" i="9"/>
  <c r="BU686" i="9"/>
  <c r="BV686" i="9"/>
  <c r="BX686" i="9"/>
  <c r="BY686" i="9"/>
  <c r="BZ686" i="9"/>
  <c r="CA686" i="9"/>
  <c r="CB686" i="9"/>
  <c r="CC686" i="9"/>
  <c r="CD686" i="9"/>
  <c r="CE686" i="9"/>
  <c r="CF686" i="9"/>
  <c r="CG686" i="9"/>
  <c r="CH686" i="9"/>
  <c r="CI686" i="9"/>
  <c r="CJ686" i="9"/>
  <c r="A687" i="9"/>
  <c r="B687" i="9"/>
  <c r="C687" i="9"/>
  <c r="D687" i="9"/>
  <c r="E687" i="9"/>
  <c r="F687" i="9"/>
  <c r="G687" i="9"/>
  <c r="H687" i="9"/>
  <c r="I687" i="9"/>
  <c r="K687" i="9"/>
  <c r="O687" i="9"/>
  <c r="P687" i="9"/>
  <c r="Q687" i="9"/>
  <c r="R687" i="9"/>
  <c r="U687" i="9"/>
  <c r="V687" i="9"/>
  <c r="W687" i="9"/>
  <c r="X687" i="9"/>
  <c r="Y687" i="9"/>
  <c r="Z687" i="9"/>
  <c r="AA687" i="9"/>
  <c r="AB687" i="9"/>
  <c r="AC687" i="9"/>
  <c r="AD687" i="9"/>
  <c r="AE687" i="9"/>
  <c r="AF687" i="9"/>
  <c r="AG687" i="9"/>
  <c r="AH687" i="9"/>
  <c r="AI687" i="9"/>
  <c r="AJ687" i="9"/>
  <c r="AK687" i="9"/>
  <c r="AL687" i="9"/>
  <c r="AM687" i="9"/>
  <c r="AN687" i="9"/>
  <c r="AO687" i="9"/>
  <c r="AP687" i="9"/>
  <c r="AQ687" i="9"/>
  <c r="AR687" i="9"/>
  <c r="AS687" i="9"/>
  <c r="AT687" i="9"/>
  <c r="AU687" i="9"/>
  <c r="AV687" i="9"/>
  <c r="AW687" i="9"/>
  <c r="AX687" i="9"/>
  <c r="AY687" i="9"/>
  <c r="AZ687" i="9"/>
  <c r="BA687" i="9"/>
  <c r="BB687" i="9"/>
  <c r="BC687" i="9"/>
  <c r="BD687" i="9"/>
  <c r="BE687" i="9"/>
  <c r="BF687" i="9"/>
  <c r="BG687" i="9"/>
  <c r="BH687" i="9"/>
  <c r="BI687" i="9"/>
  <c r="BJ687" i="9"/>
  <c r="BK687" i="9"/>
  <c r="BL687" i="9"/>
  <c r="BM687" i="9"/>
  <c r="BN687" i="9"/>
  <c r="BO687" i="9"/>
  <c r="BP687" i="9"/>
  <c r="BQ687" i="9"/>
  <c r="BR687" i="9"/>
  <c r="BT687" i="9"/>
  <c r="BU687" i="9"/>
  <c r="BV687" i="9"/>
  <c r="BX687" i="9"/>
  <c r="BY687" i="9"/>
  <c r="BZ687" i="9"/>
  <c r="CA687" i="9"/>
  <c r="CB687" i="9"/>
  <c r="CC687" i="9"/>
  <c r="CD687" i="9"/>
  <c r="CE687" i="9"/>
  <c r="CF687" i="9"/>
  <c r="CG687" i="9"/>
  <c r="CH687" i="9"/>
  <c r="CI687" i="9"/>
  <c r="CJ687" i="9"/>
  <c r="A688" i="9"/>
  <c r="B688" i="9"/>
  <c r="C688" i="9"/>
  <c r="D688" i="9"/>
  <c r="E688" i="9"/>
  <c r="F688" i="9"/>
  <c r="G688" i="9"/>
  <c r="H688" i="9"/>
  <c r="I688" i="9"/>
  <c r="K688" i="9"/>
  <c r="O688" i="9"/>
  <c r="P688" i="9"/>
  <c r="Q688" i="9"/>
  <c r="R688" i="9"/>
  <c r="U688" i="9"/>
  <c r="V688" i="9"/>
  <c r="W688" i="9"/>
  <c r="X688" i="9"/>
  <c r="Y688" i="9"/>
  <c r="Z688" i="9"/>
  <c r="AA688" i="9"/>
  <c r="AB688" i="9"/>
  <c r="AC688" i="9"/>
  <c r="AD688" i="9"/>
  <c r="AE688" i="9"/>
  <c r="AF688" i="9"/>
  <c r="AG688" i="9"/>
  <c r="AH688" i="9"/>
  <c r="AI688" i="9"/>
  <c r="AJ688" i="9"/>
  <c r="AK688" i="9"/>
  <c r="AL688" i="9"/>
  <c r="AM688" i="9"/>
  <c r="AN688" i="9"/>
  <c r="AO688" i="9"/>
  <c r="AP688" i="9"/>
  <c r="AQ688" i="9"/>
  <c r="AR688" i="9"/>
  <c r="AS688" i="9"/>
  <c r="AT688" i="9"/>
  <c r="AU688" i="9"/>
  <c r="AV688" i="9"/>
  <c r="AW688" i="9"/>
  <c r="AX688" i="9"/>
  <c r="AY688" i="9"/>
  <c r="AZ688" i="9"/>
  <c r="BA688" i="9"/>
  <c r="BB688" i="9"/>
  <c r="BC688" i="9"/>
  <c r="BD688" i="9"/>
  <c r="BE688" i="9"/>
  <c r="BF688" i="9"/>
  <c r="BG688" i="9"/>
  <c r="BH688" i="9"/>
  <c r="BI688" i="9"/>
  <c r="BJ688" i="9"/>
  <c r="BK688" i="9"/>
  <c r="BL688" i="9"/>
  <c r="BM688" i="9"/>
  <c r="BN688" i="9"/>
  <c r="BO688" i="9"/>
  <c r="BP688" i="9"/>
  <c r="BQ688" i="9"/>
  <c r="BR688" i="9"/>
  <c r="BT688" i="9"/>
  <c r="BU688" i="9"/>
  <c r="BV688" i="9"/>
  <c r="BX688" i="9"/>
  <c r="BY688" i="9"/>
  <c r="BZ688" i="9"/>
  <c r="CA688" i="9"/>
  <c r="CB688" i="9"/>
  <c r="CC688" i="9"/>
  <c r="CD688" i="9"/>
  <c r="CE688" i="9"/>
  <c r="CF688" i="9"/>
  <c r="CG688" i="9"/>
  <c r="CH688" i="9"/>
  <c r="CI688" i="9"/>
  <c r="CJ688" i="9"/>
  <c r="A689" i="9"/>
  <c r="B689" i="9"/>
  <c r="C689" i="9"/>
  <c r="D689" i="9"/>
  <c r="E689" i="9"/>
  <c r="F689" i="9"/>
  <c r="G689" i="9"/>
  <c r="H689" i="9"/>
  <c r="I689" i="9"/>
  <c r="K689" i="9"/>
  <c r="O689" i="9"/>
  <c r="P689" i="9"/>
  <c r="Q689" i="9"/>
  <c r="R689" i="9"/>
  <c r="U689" i="9"/>
  <c r="V689" i="9"/>
  <c r="W689" i="9"/>
  <c r="X689" i="9"/>
  <c r="Y689" i="9"/>
  <c r="Z689" i="9"/>
  <c r="AA689" i="9"/>
  <c r="AB689" i="9"/>
  <c r="AC689" i="9"/>
  <c r="AD689" i="9"/>
  <c r="AE689" i="9"/>
  <c r="AF689" i="9"/>
  <c r="AG689" i="9"/>
  <c r="AH689" i="9"/>
  <c r="AI689" i="9"/>
  <c r="AJ689" i="9"/>
  <c r="AK689" i="9"/>
  <c r="AL689" i="9"/>
  <c r="AM689" i="9"/>
  <c r="AN689" i="9"/>
  <c r="AO689" i="9"/>
  <c r="AP689" i="9"/>
  <c r="AQ689" i="9"/>
  <c r="AR689" i="9"/>
  <c r="AS689" i="9"/>
  <c r="AT689" i="9"/>
  <c r="AU689" i="9"/>
  <c r="AV689" i="9"/>
  <c r="AW689" i="9"/>
  <c r="AX689" i="9"/>
  <c r="AY689" i="9"/>
  <c r="AZ689" i="9"/>
  <c r="BA689" i="9"/>
  <c r="BB689" i="9"/>
  <c r="BC689" i="9"/>
  <c r="BD689" i="9"/>
  <c r="BE689" i="9"/>
  <c r="BF689" i="9"/>
  <c r="BG689" i="9"/>
  <c r="BH689" i="9"/>
  <c r="BI689" i="9"/>
  <c r="BJ689" i="9"/>
  <c r="BK689" i="9"/>
  <c r="BL689" i="9"/>
  <c r="BM689" i="9"/>
  <c r="BN689" i="9"/>
  <c r="BO689" i="9"/>
  <c r="BP689" i="9"/>
  <c r="BQ689" i="9"/>
  <c r="BR689" i="9"/>
  <c r="BT689" i="9"/>
  <c r="BU689" i="9"/>
  <c r="BV689" i="9"/>
  <c r="BX689" i="9"/>
  <c r="BY689" i="9"/>
  <c r="BZ689" i="9"/>
  <c r="CA689" i="9"/>
  <c r="CB689" i="9"/>
  <c r="CC689" i="9"/>
  <c r="CD689" i="9"/>
  <c r="CE689" i="9"/>
  <c r="CF689" i="9"/>
  <c r="CG689" i="9"/>
  <c r="CH689" i="9"/>
  <c r="CI689" i="9"/>
  <c r="CJ689" i="9"/>
  <c r="A690" i="9"/>
  <c r="B690" i="9"/>
  <c r="C690" i="9"/>
  <c r="D690" i="9"/>
  <c r="E690" i="9"/>
  <c r="F690" i="9"/>
  <c r="G690" i="9"/>
  <c r="H690" i="9"/>
  <c r="I690" i="9"/>
  <c r="K690" i="9"/>
  <c r="O690" i="9"/>
  <c r="P690" i="9"/>
  <c r="Q690" i="9"/>
  <c r="R690" i="9"/>
  <c r="U690" i="9"/>
  <c r="V690" i="9"/>
  <c r="W690" i="9"/>
  <c r="X690" i="9"/>
  <c r="Y690" i="9"/>
  <c r="Z690" i="9"/>
  <c r="AA690" i="9"/>
  <c r="AB690" i="9"/>
  <c r="AC690" i="9"/>
  <c r="AD690" i="9"/>
  <c r="AE690" i="9"/>
  <c r="AF690" i="9"/>
  <c r="AG690" i="9"/>
  <c r="AH690" i="9"/>
  <c r="AI690" i="9"/>
  <c r="AJ690" i="9"/>
  <c r="AK690" i="9"/>
  <c r="AL690" i="9"/>
  <c r="AM690" i="9"/>
  <c r="AN690" i="9"/>
  <c r="AO690" i="9"/>
  <c r="AP690" i="9"/>
  <c r="AQ690" i="9"/>
  <c r="AR690" i="9"/>
  <c r="AS690" i="9"/>
  <c r="AT690" i="9"/>
  <c r="AU690" i="9"/>
  <c r="AV690" i="9"/>
  <c r="AW690" i="9"/>
  <c r="AX690" i="9"/>
  <c r="AY690" i="9"/>
  <c r="AZ690" i="9"/>
  <c r="BA690" i="9"/>
  <c r="BB690" i="9"/>
  <c r="BC690" i="9"/>
  <c r="BD690" i="9"/>
  <c r="BE690" i="9"/>
  <c r="BF690" i="9"/>
  <c r="BG690" i="9"/>
  <c r="BH690" i="9"/>
  <c r="BI690" i="9"/>
  <c r="BJ690" i="9"/>
  <c r="BK690" i="9"/>
  <c r="BL690" i="9"/>
  <c r="BM690" i="9"/>
  <c r="BN690" i="9"/>
  <c r="BO690" i="9"/>
  <c r="BP690" i="9"/>
  <c r="BQ690" i="9"/>
  <c r="BR690" i="9"/>
  <c r="BT690" i="9"/>
  <c r="BU690" i="9"/>
  <c r="BV690" i="9"/>
  <c r="BX690" i="9"/>
  <c r="BY690" i="9"/>
  <c r="BZ690" i="9"/>
  <c r="CA690" i="9"/>
  <c r="CB690" i="9"/>
  <c r="CC690" i="9"/>
  <c r="CD690" i="9"/>
  <c r="CE690" i="9"/>
  <c r="CF690" i="9"/>
  <c r="CG690" i="9"/>
  <c r="CH690" i="9"/>
  <c r="CI690" i="9"/>
  <c r="CJ690" i="9"/>
  <c r="A691" i="9"/>
  <c r="B691" i="9"/>
  <c r="C691" i="9"/>
  <c r="D691" i="9"/>
  <c r="E691" i="9"/>
  <c r="F691" i="9"/>
  <c r="G691" i="9"/>
  <c r="H691" i="9"/>
  <c r="I691" i="9"/>
  <c r="K691" i="9"/>
  <c r="O691" i="9"/>
  <c r="P691" i="9"/>
  <c r="Q691" i="9"/>
  <c r="R691" i="9"/>
  <c r="U691" i="9"/>
  <c r="V691" i="9"/>
  <c r="W691" i="9"/>
  <c r="X691" i="9"/>
  <c r="Y691" i="9"/>
  <c r="Z691" i="9"/>
  <c r="AA691" i="9"/>
  <c r="AB691" i="9"/>
  <c r="AC691" i="9"/>
  <c r="AD691" i="9"/>
  <c r="AE691" i="9"/>
  <c r="AF691" i="9"/>
  <c r="AG691" i="9"/>
  <c r="AH691" i="9"/>
  <c r="AI691" i="9"/>
  <c r="AJ691" i="9"/>
  <c r="AK691" i="9"/>
  <c r="AL691" i="9"/>
  <c r="AM691" i="9"/>
  <c r="AN691" i="9"/>
  <c r="AO691" i="9"/>
  <c r="AP691" i="9"/>
  <c r="AQ691" i="9"/>
  <c r="AR691" i="9"/>
  <c r="AS691" i="9"/>
  <c r="AT691" i="9"/>
  <c r="AU691" i="9"/>
  <c r="AV691" i="9"/>
  <c r="AW691" i="9"/>
  <c r="AX691" i="9"/>
  <c r="AY691" i="9"/>
  <c r="AZ691" i="9"/>
  <c r="BA691" i="9"/>
  <c r="BB691" i="9"/>
  <c r="BC691" i="9"/>
  <c r="BD691" i="9"/>
  <c r="BE691" i="9"/>
  <c r="BF691" i="9"/>
  <c r="BG691" i="9"/>
  <c r="BH691" i="9"/>
  <c r="BI691" i="9"/>
  <c r="BJ691" i="9"/>
  <c r="BK691" i="9"/>
  <c r="BL691" i="9"/>
  <c r="BM691" i="9"/>
  <c r="BN691" i="9"/>
  <c r="BO691" i="9"/>
  <c r="BP691" i="9"/>
  <c r="BQ691" i="9"/>
  <c r="BR691" i="9"/>
  <c r="BT691" i="9"/>
  <c r="BU691" i="9"/>
  <c r="BV691" i="9"/>
  <c r="BX691" i="9"/>
  <c r="BY691" i="9"/>
  <c r="BZ691" i="9"/>
  <c r="CA691" i="9"/>
  <c r="CB691" i="9"/>
  <c r="CC691" i="9"/>
  <c r="CD691" i="9"/>
  <c r="CE691" i="9"/>
  <c r="CF691" i="9"/>
  <c r="CG691" i="9"/>
  <c r="CH691" i="9"/>
  <c r="CI691" i="9"/>
  <c r="CJ691" i="9"/>
  <c r="A692" i="9"/>
  <c r="B692" i="9"/>
  <c r="C692" i="9"/>
  <c r="D692" i="9"/>
  <c r="E692" i="9"/>
  <c r="F692" i="9"/>
  <c r="G692" i="9"/>
  <c r="H692" i="9"/>
  <c r="I692" i="9"/>
  <c r="K692" i="9"/>
  <c r="O692" i="9"/>
  <c r="P692" i="9"/>
  <c r="Q692" i="9"/>
  <c r="R692" i="9"/>
  <c r="U692" i="9"/>
  <c r="V692" i="9"/>
  <c r="W692" i="9"/>
  <c r="X692" i="9"/>
  <c r="Y692" i="9"/>
  <c r="Z692" i="9"/>
  <c r="AA692" i="9"/>
  <c r="AB692" i="9"/>
  <c r="AC692" i="9"/>
  <c r="AD692" i="9"/>
  <c r="AE692" i="9"/>
  <c r="AF692" i="9"/>
  <c r="AG692" i="9"/>
  <c r="AH692" i="9"/>
  <c r="AI692" i="9"/>
  <c r="AJ692" i="9"/>
  <c r="AK692" i="9"/>
  <c r="AL692" i="9"/>
  <c r="AM692" i="9"/>
  <c r="AN692" i="9"/>
  <c r="AO692" i="9"/>
  <c r="AP692" i="9"/>
  <c r="AQ692" i="9"/>
  <c r="AR692" i="9"/>
  <c r="AS692" i="9"/>
  <c r="AT692" i="9"/>
  <c r="AU692" i="9"/>
  <c r="AV692" i="9"/>
  <c r="AW692" i="9"/>
  <c r="AX692" i="9"/>
  <c r="AY692" i="9"/>
  <c r="AZ692" i="9"/>
  <c r="BA692" i="9"/>
  <c r="BB692" i="9"/>
  <c r="BC692" i="9"/>
  <c r="BD692" i="9"/>
  <c r="BE692" i="9"/>
  <c r="BF692" i="9"/>
  <c r="BG692" i="9"/>
  <c r="BH692" i="9"/>
  <c r="BI692" i="9"/>
  <c r="BJ692" i="9"/>
  <c r="BK692" i="9"/>
  <c r="BL692" i="9"/>
  <c r="BM692" i="9"/>
  <c r="BN692" i="9"/>
  <c r="BO692" i="9"/>
  <c r="BP692" i="9"/>
  <c r="BQ692" i="9"/>
  <c r="BR692" i="9"/>
  <c r="BT692" i="9"/>
  <c r="BU692" i="9"/>
  <c r="BV692" i="9"/>
  <c r="BX692" i="9"/>
  <c r="BY692" i="9"/>
  <c r="BZ692" i="9"/>
  <c r="CA692" i="9"/>
  <c r="CB692" i="9"/>
  <c r="CC692" i="9"/>
  <c r="CD692" i="9"/>
  <c r="CE692" i="9"/>
  <c r="CF692" i="9"/>
  <c r="CG692" i="9"/>
  <c r="CH692" i="9"/>
  <c r="CI692" i="9"/>
  <c r="CJ692" i="9"/>
  <c r="A693" i="9"/>
  <c r="B693" i="9"/>
  <c r="C693" i="9"/>
  <c r="D693" i="9"/>
  <c r="E693" i="9"/>
  <c r="F693" i="9"/>
  <c r="G693" i="9"/>
  <c r="H693" i="9"/>
  <c r="I693" i="9"/>
  <c r="K693" i="9"/>
  <c r="O693" i="9"/>
  <c r="P693" i="9"/>
  <c r="Q693" i="9"/>
  <c r="R693" i="9"/>
  <c r="U693" i="9"/>
  <c r="V693" i="9"/>
  <c r="W693" i="9"/>
  <c r="X693" i="9"/>
  <c r="Y693" i="9"/>
  <c r="Z693" i="9"/>
  <c r="AA693" i="9"/>
  <c r="AB693" i="9"/>
  <c r="AC693" i="9"/>
  <c r="AD693" i="9"/>
  <c r="AE693" i="9"/>
  <c r="AF693" i="9"/>
  <c r="AG693" i="9"/>
  <c r="AH693" i="9"/>
  <c r="AI693" i="9"/>
  <c r="AJ693" i="9"/>
  <c r="AK693" i="9"/>
  <c r="AL693" i="9"/>
  <c r="AM693" i="9"/>
  <c r="AN693" i="9"/>
  <c r="AO693" i="9"/>
  <c r="AP693" i="9"/>
  <c r="AQ693" i="9"/>
  <c r="AR693" i="9"/>
  <c r="AS693" i="9"/>
  <c r="AT693" i="9"/>
  <c r="AU693" i="9"/>
  <c r="AV693" i="9"/>
  <c r="AW693" i="9"/>
  <c r="AX693" i="9"/>
  <c r="AY693" i="9"/>
  <c r="AZ693" i="9"/>
  <c r="BA693" i="9"/>
  <c r="BB693" i="9"/>
  <c r="BC693" i="9"/>
  <c r="BD693" i="9"/>
  <c r="BE693" i="9"/>
  <c r="BF693" i="9"/>
  <c r="BG693" i="9"/>
  <c r="BH693" i="9"/>
  <c r="BI693" i="9"/>
  <c r="BJ693" i="9"/>
  <c r="BK693" i="9"/>
  <c r="BL693" i="9"/>
  <c r="BM693" i="9"/>
  <c r="BN693" i="9"/>
  <c r="BO693" i="9"/>
  <c r="BP693" i="9"/>
  <c r="BQ693" i="9"/>
  <c r="BR693" i="9"/>
  <c r="BT693" i="9"/>
  <c r="BU693" i="9"/>
  <c r="BV693" i="9"/>
  <c r="BX693" i="9"/>
  <c r="BY693" i="9"/>
  <c r="BZ693" i="9"/>
  <c r="CA693" i="9"/>
  <c r="CB693" i="9"/>
  <c r="CC693" i="9"/>
  <c r="CD693" i="9"/>
  <c r="CE693" i="9"/>
  <c r="CF693" i="9"/>
  <c r="CG693" i="9"/>
  <c r="CH693" i="9"/>
  <c r="CI693" i="9"/>
  <c r="CJ693" i="9"/>
  <c r="A694" i="9"/>
  <c r="B694" i="9"/>
  <c r="C694" i="9"/>
  <c r="D694" i="9"/>
  <c r="E694" i="9"/>
  <c r="F694" i="9"/>
  <c r="G694" i="9"/>
  <c r="H694" i="9"/>
  <c r="I694" i="9"/>
  <c r="K694" i="9"/>
  <c r="O694" i="9"/>
  <c r="P694" i="9"/>
  <c r="Q694" i="9"/>
  <c r="R694" i="9"/>
  <c r="U694" i="9"/>
  <c r="V694" i="9"/>
  <c r="W694" i="9"/>
  <c r="X694" i="9"/>
  <c r="Y694" i="9"/>
  <c r="Z694" i="9"/>
  <c r="AA694" i="9"/>
  <c r="AB694" i="9"/>
  <c r="AC694" i="9"/>
  <c r="AD694" i="9"/>
  <c r="AE694" i="9"/>
  <c r="AF694" i="9"/>
  <c r="AG694" i="9"/>
  <c r="AH694" i="9"/>
  <c r="AI694" i="9"/>
  <c r="AJ694" i="9"/>
  <c r="AK694" i="9"/>
  <c r="AL694" i="9"/>
  <c r="AM694" i="9"/>
  <c r="AN694" i="9"/>
  <c r="AO694" i="9"/>
  <c r="AP694" i="9"/>
  <c r="AQ694" i="9"/>
  <c r="AR694" i="9"/>
  <c r="AS694" i="9"/>
  <c r="AT694" i="9"/>
  <c r="AU694" i="9"/>
  <c r="AV694" i="9"/>
  <c r="AW694" i="9"/>
  <c r="AX694" i="9"/>
  <c r="AY694" i="9"/>
  <c r="AZ694" i="9"/>
  <c r="BA694" i="9"/>
  <c r="BB694" i="9"/>
  <c r="BC694" i="9"/>
  <c r="BD694" i="9"/>
  <c r="BE694" i="9"/>
  <c r="BF694" i="9"/>
  <c r="BG694" i="9"/>
  <c r="BH694" i="9"/>
  <c r="BI694" i="9"/>
  <c r="BJ694" i="9"/>
  <c r="BK694" i="9"/>
  <c r="BL694" i="9"/>
  <c r="BM694" i="9"/>
  <c r="BN694" i="9"/>
  <c r="BO694" i="9"/>
  <c r="BP694" i="9"/>
  <c r="BQ694" i="9"/>
  <c r="BR694" i="9"/>
  <c r="BT694" i="9"/>
  <c r="BU694" i="9"/>
  <c r="BV694" i="9"/>
  <c r="BX694" i="9"/>
  <c r="BY694" i="9"/>
  <c r="BZ694" i="9"/>
  <c r="CA694" i="9"/>
  <c r="CB694" i="9"/>
  <c r="CC694" i="9"/>
  <c r="CD694" i="9"/>
  <c r="CE694" i="9"/>
  <c r="CF694" i="9"/>
  <c r="CG694" i="9"/>
  <c r="CH694" i="9"/>
  <c r="CI694" i="9"/>
  <c r="CJ694" i="9"/>
  <c r="A695" i="9"/>
  <c r="B695" i="9"/>
  <c r="C695" i="9"/>
  <c r="D695" i="9"/>
  <c r="E695" i="9"/>
  <c r="F695" i="9"/>
  <c r="G695" i="9"/>
  <c r="H695" i="9"/>
  <c r="I695" i="9"/>
  <c r="K695" i="9"/>
  <c r="O695" i="9"/>
  <c r="P695" i="9"/>
  <c r="Q695" i="9"/>
  <c r="R695" i="9"/>
  <c r="U695" i="9"/>
  <c r="V695" i="9"/>
  <c r="W695" i="9"/>
  <c r="X695" i="9"/>
  <c r="Y695" i="9"/>
  <c r="Z695" i="9"/>
  <c r="AA695" i="9"/>
  <c r="AB695" i="9"/>
  <c r="AC695" i="9"/>
  <c r="AD695" i="9"/>
  <c r="AE695" i="9"/>
  <c r="AF695" i="9"/>
  <c r="AG695" i="9"/>
  <c r="AH695" i="9"/>
  <c r="AI695" i="9"/>
  <c r="AJ695" i="9"/>
  <c r="AK695" i="9"/>
  <c r="AL695" i="9"/>
  <c r="AM695" i="9"/>
  <c r="AN695" i="9"/>
  <c r="AO695" i="9"/>
  <c r="AP695" i="9"/>
  <c r="AQ695" i="9"/>
  <c r="AR695" i="9"/>
  <c r="AS695" i="9"/>
  <c r="AT695" i="9"/>
  <c r="AU695" i="9"/>
  <c r="AV695" i="9"/>
  <c r="AW695" i="9"/>
  <c r="AX695" i="9"/>
  <c r="AY695" i="9"/>
  <c r="AZ695" i="9"/>
  <c r="BA695" i="9"/>
  <c r="BB695" i="9"/>
  <c r="BC695" i="9"/>
  <c r="BD695" i="9"/>
  <c r="BE695" i="9"/>
  <c r="BF695" i="9"/>
  <c r="BG695" i="9"/>
  <c r="BH695" i="9"/>
  <c r="BI695" i="9"/>
  <c r="BJ695" i="9"/>
  <c r="BK695" i="9"/>
  <c r="BL695" i="9"/>
  <c r="BM695" i="9"/>
  <c r="BN695" i="9"/>
  <c r="BO695" i="9"/>
  <c r="BP695" i="9"/>
  <c r="BQ695" i="9"/>
  <c r="BR695" i="9"/>
  <c r="BT695" i="9"/>
  <c r="BU695" i="9"/>
  <c r="BV695" i="9"/>
  <c r="BX695" i="9"/>
  <c r="BY695" i="9"/>
  <c r="BZ695" i="9"/>
  <c r="CA695" i="9"/>
  <c r="CB695" i="9"/>
  <c r="CC695" i="9"/>
  <c r="CD695" i="9"/>
  <c r="CE695" i="9"/>
  <c r="CF695" i="9"/>
  <c r="CG695" i="9"/>
  <c r="CH695" i="9"/>
  <c r="CI695" i="9"/>
  <c r="CJ695" i="9"/>
  <c r="A696" i="9"/>
  <c r="B696" i="9"/>
  <c r="C696" i="9"/>
  <c r="D696" i="9"/>
  <c r="E696" i="9"/>
  <c r="F696" i="9"/>
  <c r="G696" i="9"/>
  <c r="H696" i="9"/>
  <c r="I696" i="9"/>
  <c r="K696" i="9"/>
  <c r="O696" i="9"/>
  <c r="P696" i="9"/>
  <c r="Q696" i="9"/>
  <c r="R696" i="9"/>
  <c r="U696" i="9"/>
  <c r="V696" i="9"/>
  <c r="W696" i="9"/>
  <c r="X696" i="9"/>
  <c r="Y696" i="9"/>
  <c r="Z696" i="9"/>
  <c r="AA696" i="9"/>
  <c r="AB696" i="9"/>
  <c r="AC696" i="9"/>
  <c r="AD696" i="9"/>
  <c r="AE696" i="9"/>
  <c r="AF696" i="9"/>
  <c r="AG696" i="9"/>
  <c r="AH696" i="9"/>
  <c r="AI696" i="9"/>
  <c r="AJ696" i="9"/>
  <c r="AK696" i="9"/>
  <c r="AL696" i="9"/>
  <c r="AM696" i="9"/>
  <c r="AN696" i="9"/>
  <c r="AO696" i="9"/>
  <c r="AP696" i="9"/>
  <c r="AQ696" i="9"/>
  <c r="AR696" i="9"/>
  <c r="AS696" i="9"/>
  <c r="AT696" i="9"/>
  <c r="AU696" i="9"/>
  <c r="AV696" i="9"/>
  <c r="AW696" i="9"/>
  <c r="AX696" i="9"/>
  <c r="AY696" i="9"/>
  <c r="AZ696" i="9"/>
  <c r="BA696" i="9"/>
  <c r="BB696" i="9"/>
  <c r="BC696" i="9"/>
  <c r="BD696" i="9"/>
  <c r="BE696" i="9"/>
  <c r="BF696" i="9"/>
  <c r="BG696" i="9"/>
  <c r="BH696" i="9"/>
  <c r="BI696" i="9"/>
  <c r="BJ696" i="9"/>
  <c r="BK696" i="9"/>
  <c r="BL696" i="9"/>
  <c r="BM696" i="9"/>
  <c r="BN696" i="9"/>
  <c r="BO696" i="9"/>
  <c r="BP696" i="9"/>
  <c r="BQ696" i="9"/>
  <c r="BR696" i="9"/>
  <c r="BT696" i="9"/>
  <c r="BU696" i="9"/>
  <c r="BV696" i="9"/>
  <c r="BX696" i="9"/>
  <c r="BY696" i="9"/>
  <c r="BZ696" i="9"/>
  <c r="CA696" i="9"/>
  <c r="CB696" i="9"/>
  <c r="CC696" i="9"/>
  <c r="CD696" i="9"/>
  <c r="CE696" i="9"/>
  <c r="CF696" i="9"/>
  <c r="CG696" i="9"/>
  <c r="CH696" i="9"/>
  <c r="CI696" i="9"/>
  <c r="CJ696" i="9"/>
  <c r="A697" i="9"/>
  <c r="B697" i="9"/>
  <c r="C697" i="9"/>
  <c r="D697" i="9"/>
  <c r="E697" i="9"/>
  <c r="F697" i="9"/>
  <c r="G697" i="9"/>
  <c r="H697" i="9"/>
  <c r="I697" i="9"/>
  <c r="K697" i="9"/>
  <c r="O697" i="9"/>
  <c r="P697" i="9"/>
  <c r="Q697" i="9"/>
  <c r="R697" i="9"/>
  <c r="U697" i="9"/>
  <c r="V697" i="9"/>
  <c r="W697" i="9"/>
  <c r="X697" i="9"/>
  <c r="Y697" i="9"/>
  <c r="Z697" i="9"/>
  <c r="AA697" i="9"/>
  <c r="AB697" i="9"/>
  <c r="AC697" i="9"/>
  <c r="AD697" i="9"/>
  <c r="AE697" i="9"/>
  <c r="AF697" i="9"/>
  <c r="AG697" i="9"/>
  <c r="AH697" i="9"/>
  <c r="AI697" i="9"/>
  <c r="AJ697" i="9"/>
  <c r="AK697" i="9"/>
  <c r="AL697" i="9"/>
  <c r="AM697" i="9"/>
  <c r="AN697" i="9"/>
  <c r="AO697" i="9"/>
  <c r="AP697" i="9"/>
  <c r="AQ697" i="9"/>
  <c r="AR697" i="9"/>
  <c r="AS697" i="9"/>
  <c r="AT697" i="9"/>
  <c r="AU697" i="9"/>
  <c r="AV697" i="9"/>
  <c r="AW697" i="9"/>
  <c r="AX697" i="9"/>
  <c r="AY697" i="9"/>
  <c r="AZ697" i="9"/>
  <c r="BA697" i="9"/>
  <c r="BB697" i="9"/>
  <c r="BC697" i="9"/>
  <c r="BD697" i="9"/>
  <c r="BE697" i="9"/>
  <c r="BF697" i="9"/>
  <c r="BG697" i="9"/>
  <c r="BH697" i="9"/>
  <c r="BI697" i="9"/>
  <c r="BJ697" i="9"/>
  <c r="BK697" i="9"/>
  <c r="BL697" i="9"/>
  <c r="BM697" i="9"/>
  <c r="BN697" i="9"/>
  <c r="BO697" i="9"/>
  <c r="BP697" i="9"/>
  <c r="BQ697" i="9"/>
  <c r="BR697" i="9"/>
  <c r="BT697" i="9"/>
  <c r="BU697" i="9"/>
  <c r="BV697" i="9"/>
  <c r="BX697" i="9"/>
  <c r="BY697" i="9"/>
  <c r="BZ697" i="9"/>
  <c r="CA697" i="9"/>
  <c r="CB697" i="9"/>
  <c r="CC697" i="9"/>
  <c r="CD697" i="9"/>
  <c r="CE697" i="9"/>
  <c r="CF697" i="9"/>
  <c r="CG697" i="9"/>
  <c r="CH697" i="9"/>
  <c r="CI697" i="9"/>
  <c r="CJ697" i="9"/>
  <c r="A698" i="9"/>
  <c r="B698" i="9"/>
  <c r="C698" i="9"/>
  <c r="D698" i="9"/>
  <c r="E698" i="9"/>
  <c r="F698" i="9"/>
  <c r="G698" i="9"/>
  <c r="H698" i="9"/>
  <c r="I698" i="9"/>
  <c r="K698" i="9"/>
  <c r="O698" i="9"/>
  <c r="P698" i="9"/>
  <c r="Q698" i="9"/>
  <c r="R698" i="9"/>
  <c r="U698" i="9"/>
  <c r="V698" i="9"/>
  <c r="W698" i="9"/>
  <c r="X698" i="9"/>
  <c r="Y698" i="9"/>
  <c r="Z698" i="9"/>
  <c r="AA698" i="9"/>
  <c r="AB698" i="9"/>
  <c r="AC698" i="9"/>
  <c r="AD698" i="9"/>
  <c r="AE698" i="9"/>
  <c r="AF698" i="9"/>
  <c r="AG698" i="9"/>
  <c r="AH698" i="9"/>
  <c r="AI698" i="9"/>
  <c r="AJ698" i="9"/>
  <c r="AK698" i="9"/>
  <c r="AL698" i="9"/>
  <c r="AM698" i="9"/>
  <c r="AN698" i="9"/>
  <c r="AO698" i="9"/>
  <c r="AP698" i="9"/>
  <c r="AQ698" i="9"/>
  <c r="AR698" i="9"/>
  <c r="AS698" i="9"/>
  <c r="AT698" i="9"/>
  <c r="AU698" i="9"/>
  <c r="AV698" i="9"/>
  <c r="AW698" i="9"/>
  <c r="AX698" i="9"/>
  <c r="AY698" i="9"/>
  <c r="AZ698" i="9"/>
  <c r="BA698" i="9"/>
  <c r="BB698" i="9"/>
  <c r="BC698" i="9"/>
  <c r="BD698" i="9"/>
  <c r="BE698" i="9"/>
  <c r="BF698" i="9"/>
  <c r="BG698" i="9"/>
  <c r="BH698" i="9"/>
  <c r="BI698" i="9"/>
  <c r="BJ698" i="9"/>
  <c r="BK698" i="9"/>
  <c r="BL698" i="9"/>
  <c r="BM698" i="9"/>
  <c r="BN698" i="9"/>
  <c r="BO698" i="9"/>
  <c r="BP698" i="9"/>
  <c r="BQ698" i="9"/>
  <c r="BR698" i="9"/>
  <c r="BT698" i="9"/>
  <c r="BU698" i="9"/>
  <c r="BV698" i="9"/>
  <c r="BX698" i="9"/>
  <c r="BY698" i="9"/>
  <c r="BZ698" i="9"/>
  <c r="CA698" i="9"/>
  <c r="CB698" i="9"/>
  <c r="CC698" i="9"/>
  <c r="CD698" i="9"/>
  <c r="CE698" i="9"/>
  <c r="CF698" i="9"/>
  <c r="CG698" i="9"/>
  <c r="CH698" i="9"/>
  <c r="CI698" i="9"/>
  <c r="CJ698" i="9"/>
  <c r="A699" i="9"/>
  <c r="B699" i="9"/>
  <c r="C699" i="9"/>
  <c r="D699" i="9"/>
  <c r="E699" i="9"/>
  <c r="F699" i="9"/>
  <c r="G699" i="9"/>
  <c r="H699" i="9"/>
  <c r="I699" i="9"/>
  <c r="K699" i="9"/>
  <c r="O699" i="9"/>
  <c r="P699" i="9"/>
  <c r="Q699" i="9"/>
  <c r="R699" i="9"/>
  <c r="U699" i="9"/>
  <c r="V699" i="9"/>
  <c r="W699" i="9"/>
  <c r="X699" i="9"/>
  <c r="Y699" i="9"/>
  <c r="Z699" i="9"/>
  <c r="AA699" i="9"/>
  <c r="AB699" i="9"/>
  <c r="AC699" i="9"/>
  <c r="AD699" i="9"/>
  <c r="AE699" i="9"/>
  <c r="AF699" i="9"/>
  <c r="AG699" i="9"/>
  <c r="AH699" i="9"/>
  <c r="AI699" i="9"/>
  <c r="AJ699" i="9"/>
  <c r="AK699" i="9"/>
  <c r="AL699" i="9"/>
  <c r="AM699" i="9"/>
  <c r="AN699" i="9"/>
  <c r="AO699" i="9"/>
  <c r="AP699" i="9"/>
  <c r="AQ699" i="9"/>
  <c r="AR699" i="9"/>
  <c r="AS699" i="9"/>
  <c r="AT699" i="9"/>
  <c r="AU699" i="9"/>
  <c r="AV699" i="9"/>
  <c r="AW699" i="9"/>
  <c r="AX699" i="9"/>
  <c r="AY699" i="9"/>
  <c r="AZ699" i="9"/>
  <c r="BA699" i="9"/>
  <c r="BB699" i="9"/>
  <c r="BC699" i="9"/>
  <c r="BD699" i="9"/>
  <c r="BE699" i="9"/>
  <c r="BF699" i="9"/>
  <c r="BG699" i="9"/>
  <c r="BH699" i="9"/>
  <c r="BI699" i="9"/>
  <c r="BJ699" i="9"/>
  <c r="BK699" i="9"/>
  <c r="BL699" i="9"/>
  <c r="BM699" i="9"/>
  <c r="BN699" i="9"/>
  <c r="BO699" i="9"/>
  <c r="BP699" i="9"/>
  <c r="BQ699" i="9"/>
  <c r="BR699" i="9"/>
  <c r="BT699" i="9"/>
  <c r="BU699" i="9"/>
  <c r="BV699" i="9"/>
  <c r="BX699" i="9"/>
  <c r="BY699" i="9"/>
  <c r="BZ699" i="9"/>
  <c r="CA699" i="9"/>
  <c r="CB699" i="9"/>
  <c r="CC699" i="9"/>
  <c r="CD699" i="9"/>
  <c r="CE699" i="9"/>
  <c r="CF699" i="9"/>
  <c r="CG699" i="9"/>
  <c r="CH699" i="9"/>
  <c r="CI699" i="9"/>
  <c r="CJ699" i="9"/>
  <c r="A700" i="9"/>
  <c r="B700" i="9"/>
  <c r="C700" i="9"/>
  <c r="D700" i="9"/>
  <c r="E700" i="9"/>
  <c r="F700" i="9"/>
  <c r="G700" i="9"/>
  <c r="H700" i="9"/>
  <c r="I700" i="9"/>
  <c r="K700" i="9"/>
  <c r="O700" i="9"/>
  <c r="P700" i="9"/>
  <c r="Q700" i="9"/>
  <c r="R700" i="9"/>
  <c r="U700" i="9"/>
  <c r="V700" i="9"/>
  <c r="W700" i="9"/>
  <c r="X700" i="9"/>
  <c r="Y700" i="9"/>
  <c r="Z700" i="9"/>
  <c r="AA700" i="9"/>
  <c r="AB700" i="9"/>
  <c r="AC700" i="9"/>
  <c r="AD700" i="9"/>
  <c r="AE700" i="9"/>
  <c r="AF700" i="9"/>
  <c r="AG700" i="9"/>
  <c r="AH700" i="9"/>
  <c r="AI700" i="9"/>
  <c r="AJ700" i="9"/>
  <c r="AK700" i="9"/>
  <c r="AL700" i="9"/>
  <c r="AM700" i="9"/>
  <c r="AN700" i="9"/>
  <c r="AO700" i="9"/>
  <c r="AP700" i="9"/>
  <c r="AQ700" i="9"/>
  <c r="AR700" i="9"/>
  <c r="AS700" i="9"/>
  <c r="AT700" i="9"/>
  <c r="AU700" i="9"/>
  <c r="AV700" i="9"/>
  <c r="AW700" i="9"/>
  <c r="AX700" i="9"/>
  <c r="AY700" i="9"/>
  <c r="AZ700" i="9"/>
  <c r="BA700" i="9"/>
  <c r="BB700" i="9"/>
  <c r="BC700" i="9"/>
  <c r="BD700" i="9"/>
  <c r="BE700" i="9"/>
  <c r="BF700" i="9"/>
  <c r="BG700" i="9"/>
  <c r="BH700" i="9"/>
  <c r="BI700" i="9"/>
  <c r="BJ700" i="9"/>
  <c r="BK700" i="9"/>
  <c r="BL700" i="9"/>
  <c r="BM700" i="9"/>
  <c r="BN700" i="9"/>
  <c r="BO700" i="9"/>
  <c r="BP700" i="9"/>
  <c r="BQ700" i="9"/>
  <c r="BR700" i="9"/>
  <c r="BT700" i="9"/>
  <c r="BU700" i="9"/>
  <c r="BV700" i="9"/>
  <c r="BX700" i="9"/>
  <c r="BY700" i="9"/>
  <c r="BZ700" i="9"/>
  <c r="CA700" i="9"/>
  <c r="CB700" i="9"/>
  <c r="CC700" i="9"/>
  <c r="CD700" i="9"/>
  <c r="CE700" i="9"/>
  <c r="CF700" i="9"/>
  <c r="CG700" i="9"/>
  <c r="CH700" i="9"/>
  <c r="CI700" i="9"/>
  <c r="CJ700" i="9"/>
  <c r="A701" i="9"/>
  <c r="B701" i="9"/>
  <c r="C701" i="9"/>
  <c r="D701" i="9"/>
  <c r="E701" i="9"/>
  <c r="F701" i="9"/>
  <c r="G701" i="9"/>
  <c r="H701" i="9"/>
  <c r="I701" i="9"/>
  <c r="K701" i="9"/>
  <c r="O701" i="9"/>
  <c r="P701" i="9"/>
  <c r="Q701" i="9"/>
  <c r="R701" i="9"/>
  <c r="U701" i="9"/>
  <c r="V701" i="9"/>
  <c r="W701" i="9"/>
  <c r="X701" i="9"/>
  <c r="Y701" i="9"/>
  <c r="Z701" i="9"/>
  <c r="AA701" i="9"/>
  <c r="AB701" i="9"/>
  <c r="AC701" i="9"/>
  <c r="AD701" i="9"/>
  <c r="AE701" i="9"/>
  <c r="AF701" i="9"/>
  <c r="AG701" i="9"/>
  <c r="AH701" i="9"/>
  <c r="AI701" i="9"/>
  <c r="AJ701" i="9"/>
  <c r="AK701" i="9"/>
  <c r="AL701" i="9"/>
  <c r="AM701" i="9"/>
  <c r="AN701" i="9"/>
  <c r="AO701" i="9"/>
  <c r="AP701" i="9"/>
  <c r="AQ701" i="9"/>
  <c r="AR701" i="9"/>
  <c r="AS701" i="9"/>
  <c r="AT701" i="9"/>
  <c r="AU701" i="9"/>
  <c r="AV701" i="9"/>
  <c r="AW701" i="9"/>
  <c r="AX701" i="9"/>
  <c r="AY701" i="9"/>
  <c r="AZ701" i="9"/>
  <c r="BA701" i="9"/>
  <c r="BB701" i="9"/>
  <c r="BC701" i="9"/>
  <c r="BD701" i="9"/>
  <c r="BE701" i="9"/>
  <c r="BF701" i="9"/>
  <c r="BG701" i="9"/>
  <c r="BH701" i="9"/>
  <c r="BI701" i="9"/>
  <c r="BJ701" i="9"/>
  <c r="BK701" i="9"/>
  <c r="BL701" i="9"/>
  <c r="BM701" i="9"/>
  <c r="BN701" i="9"/>
  <c r="BO701" i="9"/>
  <c r="BP701" i="9"/>
  <c r="BQ701" i="9"/>
  <c r="BR701" i="9"/>
  <c r="BT701" i="9"/>
  <c r="BU701" i="9"/>
  <c r="BV701" i="9"/>
  <c r="BX701" i="9"/>
  <c r="BY701" i="9"/>
  <c r="BZ701" i="9"/>
  <c r="CA701" i="9"/>
  <c r="CB701" i="9"/>
  <c r="CC701" i="9"/>
  <c r="CD701" i="9"/>
  <c r="CE701" i="9"/>
  <c r="CF701" i="9"/>
  <c r="CG701" i="9"/>
  <c r="CH701" i="9"/>
  <c r="CI701" i="9"/>
  <c r="CJ701" i="9"/>
  <c r="A702" i="9"/>
  <c r="B702" i="9"/>
  <c r="C702" i="9"/>
  <c r="D702" i="9"/>
  <c r="E702" i="9"/>
  <c r="F702" i="9"/>
  <c r="G702" i="9"/>
  <c r="H702" i="9"/>
  <c r="I702" i="9"/>
  <c r="K702" i="9"/>
  <c r="O702" i="9"/>
  <c r="P702" i="9"/>
  <c r="Q702" i="9"/>
  <c r="R702" i="9"/>
  <c r="U702" i="9"/>
  <c r="V702" i="9"/>
  <c r="W702" i="9"/>
  <c r="X702" i="9"/>
  <c r="Y702" i="9"/>
  <c r="Z702" i="9"/>
  <c r="AA702" i="9"/>
  <c r="AB702" i="9"/>
  <c r="AC702" i="9"/>
  <c r="AD702" i="9"/>
  <c r="AE702" i="9"/>
  <c r="AF702" i="9"/>
  <c r="AG702" i="9"/>
  <c r="AH702" i="9"/>
  <c r="AI702" i="9"/>
  <c r="AJ702" i="9"/>
  <c r="AK702" i="9"/>
  <c r="AL702" i="9"/>
  <c r="AM702" i="9"/>
  <c r="AN702" i="9"/>
  <c r="AO702" i="9"/>
  <c r="AP702" i="9"/>
  <c r="AQ702" i="9"/>
  <c r="AR702" i="9"/>
  <c r="AS702" i="9"/>
  <c r="AT702" i="9"/>
  <c r="AU702" i="9"/>
  <c r="AV702" i="9"/>
  <c r="AW702" i="9"/>
  <c r="AX702" i="9"/>
  <c r="AY702" i="9"/>
  <c r="AZ702" i="9"/>
  <c r="BA702" i="9"/>
  <c r="BB702" i="9"/>
  <c r="BC702" i="9"/>
  <c r="BD702" i="9"/>
  <c r="BE702" i="9"/>
  <c r="BF702" i="9"/>
  <c r="BG702" i="9"/>
  <c r="BH702" i="9"/>
  <c r="BI702" i="9"/>
  <c r="BJ702" i="9"/>
  <c r="BK702" i="9"/>
  <c r="BL702" i="9"/>
  <c r="BM702" i="9"/>
  <c r="BN702" i="9"/>
  <c r="BO702" i="9"/>
  <c r="BP702" i="9"/>
  <c r="BQ702" i="9"/>
  <c r="BR702" i="9"/>
  <c r="BT702" i="9"/>
  <c r="BU702" i="9"/>
  <c r="BV702" i="9"/>
  <c r="BX702" i="9"/>
  <c r="BY702" i="9"/>
  <c r="BZ702" i="9"/>
  <c r="CA702" i="9"/>
  <c r="CB702" i="9"/>
  <c r="CC702" i="9"/>
  <c r="CD702" i="9"/>
  <c r="CE702" i="9"/>
  <c r="CF702" i="9"/>
  <c r="CG702" i="9"/>
  <c r="CH702" i="9"/>
  <c r="CI702" i="9"/>
  <c r="CJ702" i="9"/>
  <c r="A703" i="9"/>
  <c r="B703" i="9"/>
  <c r="C703" i="9"/>
  <c r="D703" i="9"/>
  <c r="E703" i="9"/>
  <c r="F703" i="9"/>
  <c r="G703" i="9"/>
  <c r="H703" i="9"/>
  <c r="I703" i="9"/>
  <c r="K703" i="9"/>
  <c r="O703" i="9"/>
  <c r="P703" i="9"/>
  <c r="Q703" i="9"/>
  <c r="R703" i="9"/>
  <c r="U703" i="9"/>
  <c r="V703" i="9"/>
  <c r="W703" i="9"/>
  <c r="X703" i="9"/>
  <c r="Y703" i="9"/>
  <c r="Z703" i="9"/>
  <c r="AA703" i="9"/>
  <c r="AB703" i="9"/>
  <c r="AC703" i="9"/>
  <c r="AD703" i="9"/>
  <c r="AE703" i="9"/>
  <c r="AF703" i="9"/>
  <c r="AG703" i="9"/>
  <c r="AH703" i="9"/>
  <c r="AI703" i="9"/>
  <c r="AJ703" i="9"/>
  <c r="AK703" i="9"/>
  <c r="AL703" i="9"/>
  <c r="AM703" i="9"/>
  <c r="AN703" i="9"/>
  <c r="AO703" i="9"/>
  <c r="AP703" i="9"/>
  <c r="AQ703" i="9"/>
  <c r="AR703" i="9"/>
  <c r="AS703" i="9"/>
  <c r="AT703" i="9"/>
  <c r="AU703" i="9"/>
  <c r="AV703" i="9"/>
  <c r="AW703" i="9"/>
  <c r="AX703" i="9"/>
  <c r="AY703" i="9"/>
  <c r="AZ703" i="9"/>
  <c r="BA703" i="9"/>
  <c r="BB703" i="9"/>
  <c r="BC703" i="9"/>
  <c r="BD703" i="9"/>
  <c r="BE703" i="9"/>
  <c r="BF703" i="9"/>
  <c r="BG703" i="9"/>
  <c r="BH703" i="9"/>
  <c r="BI703" i="9"/>
  <c r="BJ703" i="9"/>
  <c r="BK703" i="9"/>
  <c r="BL703" i="9"/>
  <c r="BM703" i="9"/>
  <c r="BN703" i="9"/>
  <c r="BO703" i="9"/>
  <c r="BP703" i="9"/>
  <c r="BQ703" i="9"/>
  <c r="BR703" i="9"/>
  <c r="BT703" i="9"/>
  <c r="BU703" i="9"/>
  <c r="BV703" i="9"/>
  <c r="BX703" i="9"/>
  <c r="BY703" i="9"/>
  <c r="BZ703" i="9"/>
  <c r="CA703" i="9"/>
  <c r="CB703" i="9"/>
  <c r="CC703" i="9"/>
  <c r="CD703" i="9"/>
  <c r="CE703" i="9"/>
  <c r="CF703" i="9"/>
  <c r="CG703" i="9"/>
  <c r="CH703" i="9"/>
  <c r="CI703" i="9"/>
  <c r="CJ703" i="9"/>
  <c r="A704" i="9"/>
  <c r="B704" i="9"/>
  <c r="C704" i="9"/>
  <c r="D704" i="9"/>
  <c r="E704" i="9"/>
  <c r="F704" i="9"/>
  <c r="G704" i="9"/>
  <c r="H704" i="9"/>
  <c r="I704" i="9"/>
  <c r="K704" i="9"/>
  <c r="O704" i="9"/>
  <c r="P704" i="9"/>
  <c r="Q704" i="9"/>
  <c r="R704" i="9"/>
  <c r="U704" i="9"/>
  <c r="V704" i="9"/>
  <c r="W704" i="9"/>
  <c r="X704" i="9"/>
  <c r="Y704" i="9"/>
  <c r="Z704" i="9"/>
  <c r="AA704" i="9"/>
  <c r="AB704" i="9"/>
  <c r="AC704" i="9"/>
  <c r="AD704" i="9"/>
  <c r="AE704" i="9"/>
  <c r="AF704" i="9"/>
  <c r="AG704" i="9"/>
  <c r="AH704" i="9"/>
  <c r="AI704" i="9"/>
  <c r="AJ704" i="9"/>
  <c r="AK704" i="9"/>
  <c r="AL704" i="9"/>
  <c r="AM704" i="9"/>
  <c r="AN704" i="9"/>
  <c r="AO704" i="9"/>
  <c r="AP704" i="9"/>
  <c r="AQ704" i="9"/>
  <c r="AR704" i="9"/>
  <c r="AS704" i="9"/>
  <c r="AT704" i="9"/>
  <c r="AU704" i="9"/>
  <c r="AV704" i="9"/>
  <c r="AW704" i="9"/>
  <c r="AX704" i="9"/>
  <c r="AY704" i="9"/>
  <c r="AZ704" i="9"/>
  <c r="BA704" i="9"/>
  <c r="BB704" i="9"/>
  <c r="BC704" i="9"/>
  <c r="BD704" i="9"/>
  <c r="BE704" i="9"/>
  <c r="BF704" i="9"/>
  <c r="BG704" i="9"/>
  <c r="BH704" i="9"/>
  <c r="BI704" i="9"/>
  <c r="BJ704" i="9"/>
  <c r="BK704" i="9"/>
  <c r="BL704" i="9"/>
  <c r="BM704" i="9"/>
  <c r="BN704" i="9"/>
  <c r="BO704" i="9"/>
  <c r="BP704" i="9"/>
  <c r="BQ704" i="9"/>
  <c r="BR704" i="9"/>
  <c r="BT704" i="9"/>
  <c r="BU704" i="9"/>
  <c r="BV704" i="9"/>
  <c r="BX704" i="9"/>
  <c r="BY704" i="9"/>
  <c r="BZ704" i="9"/>
  <c r="CA704" i="9"/>
  <c r="CB704" i="9"/>
  <c r="CC704" i="9"/>
  <c r="CD704" i="9"/>
  <c r="CE704" i="9"/>
  <c r="CF704" i="9"/>
  <c r="CG704" i="9"/>
  <c r="CH704" i="9"/>
  <c r="CI704" i="9"/>
  <c r="CJ704" i="9"/>
  <c r="A705" i="9"/>
  <c r="B705" i="9"/>
  <c r="C705" i="9"/>
  <c r="D705" i="9"/>
  <c r="E705" i="9"/>
  <c r="F705" i="9"/>
  <c r="G705" i="9"/>
  <c r="H705" i="9"/>
  <c r="I705" i="9"/>
  <c r="K705" i="9"/>
  <c r="O705" i="9"/>
  <c r="P705" i="9"/>
  <c r="Q705" i="9"/>
  <c r="R705" i="9"/>
  <c r="U705" i="9"/>
  <c r="V705" i="9"/>
  <c r="W705" i="9"/>
  <c r="X705" i="9"/>
  <c r="Y705" i="9"/>
  <c r="Z705" i="9"/>
  <c r="AA705" i="9"/>
  <c r="AB705" i="9"/>
  <c r="AC705" i="9"/>
  <c r="AD705" i="9"/>
  <c r="AE705" i="9"/>
  <c r="AF705" i="9"/>
  <c r="AG705" i="9"/>
  <c r="AH705" i="9"/>
  <c r="AI705" i="9"/>
  <c r="AJ705" i="9"/>
  <c r="AK705" i="9"/>
  <c r="AL705" i="9"/>
  <c r="AM705" i="9"/>
  <c r="AN705" i="9"/>
  <c r="AO705" i="9"/>
  <c r="AP705" i="9"/>
  <c r="AQ705" i="9"/>
  <c r="AR705" i="9"/>
  <c r="AS705" i="9"/>
  <c r="AT705" i="9"/>
  <c r="AU705" i="9"/>
  <c r="AV705" i="9"/>
  <c r="AW705" i="9"/>
  <c r="AX705" i="9"/>
  <c r="AY705" i="9"/>
  <c r="AZ705" i="9"/>
  <c r="BA705" i="9"/>
  <c r="BB705" i="9"/>
  <c r="BC705" i="9"/>
  <c r="BD705" i="9"/>
  <c r="BE705" i="9"/>
  <c r="BF705" i="9"/>
  <c r="BG705" i="9"/>
  <c r="BH705" i="9"/>
  <c r="BI705" i="9"/>
  <c r="BJ705" i="9"/>
  <c r="BK705" i="9"/>
  <c r="BL705" i="9"/>
  <c r="BM705" i="9"/>
  <c r="BN705" i="9"/>
  <c r="BO705" i="9"/>
  <c r="BP705" i="9"/>
  <c r="BQ705" i="9"/>
  <c r="BR705" i="9"/>
  <c r="BT705" i="9"/>
  <c r="BU705" i="9"/>
  <c r="BV705" i="9"/>
  <c r="BX705" i="9"/>
  <c r="BY705" i="9"/>
  <c r="BZ705" i="9"/>
  <c r="CA705" i="9"/>
  <c r="CB705" i="9"/>
  <c r="CC705" i="9"/>
  <c r="CD705" i="9"/>
  <c r="CE705" i="9"/>
  <c r="CF705" i="9"/>
  <c r="CG705" i="9"/>
  <c r="CH705" i="9"/>
  <c r="CI705" i="9"/>
  <c r="CJ705" i="9"/>
  <c r="A706" i="9"/>
  <c r="B706" i="9"/>
  <c r="C706" i="9"/>
  <c r="D706" i="9"/>
  <c r="E706" i="9"/>
  <c r="F706" i="9"/>
  <c r="G706" i="9"/>
  <c r="H706" i="9"/>
  <c r="I706" i="9"/>
  <c r="K706" i="9"/>
  <c r="O706" i="9"/>
  <c r="P706" i="9"/>
  <c r="Q706" i="9"/>
  <c r="R706" i="9"/>
  <c r="U706" i="9"/>
  <c r="V706" i="9"/>
  <c r="W706" i="9"/>
  <c r="X706" i="9"/>
  <c r="Y706" i="9"/>
  <c r="Z706" i="9"/>
  <c r="AA706" i="9"/>
  <c r="AB706" i="9"/>
  <c r="AC706" i="9"/>
  <c r="AD706" i="9"/>
  <c r="AE706" i="9"/>
  <c r="AF706" i="9"/>
  <c r="AG706" i="9"/>
  <c r="AH706" i="9"/>
  <c r="AI706" i="9"/>
  <c r="AJ706" i="9"/>
  <c r="AK706" i="9"/>
  <c r="AL706" i="9"/>
  <c r="AM706" i="9"/>
  <c r="AN706" i="9"/>
  <c r="AO706" i="9"/>
  <c r="AP706" i="9"/>
  <c r="AQ706" i="9"/>
  <c r="AR706" i="9"/>
  <c r="AS706" i="9"/>
  <c r="AT706" i="9"/>
  <c r="AU706" i="9"/>
  <c r="AV706" i="9"/>
  <c r="AW706" i="9"/>
  <c r="AX706" i="9"/>
  <c r="AY706" i="9"/>
  <c r="AZ706" i="9"/>
  <c r="BA706" i="9"/>
  <c r="BB706" i="9"/>
  <c r="BC706" i="9"/>
  <c r="BD706" i="9"/>
  <c r="BE706" i="9"/>
  <c r="BF706" i="9"/>
  <c r="BG706" i="9"/>
  <c r="BH706" i="9"/>
  <c r="BI706" i="9"/>
  <c r="BJ706" i="9"/>
  <c r="BK706" i="9"/>
  <c r="BL706" i="9"/>
  <c r="BM706" i="9"/>
  <c r="BN706" i="9"/>
  <c r="BO706" i="9"/>
  <c r="BP706" i="9"/>
  <c r="BQ706" i="9"/>
  <c r="BR706" i="9"/>
  <c r="BT706" i="9"/>
  <c r="BU706" i="9"/>
  <c r="BV706" i="9"/>
  <c r="BX706" i="9"/>
  <c r="BY706" i="9"/>
  <c r="BZ706" i="9"/>
  <c r="CA706" i="9"/>
  <c r="CB706" i="9"/>
  <c r="CC706" i="9"/>
  <c r="CD706" i="9"/>
  <c r="CE706" i="9"/>
  <c r="CF706" i="9"/>
  <c r="CG706" i="9"/>
  <c r="CH706" i="9"/>
  <c r="CI706" i="9"/>
  <c r="CJ706" i="9"/>
  <c r="A707" i="9"/>
  <c r="B707" i="9"/>
  <c r="C707" i="9"/>
  <c r="D707" i="9"/>
  <c r="E707" i="9"/>
  <c r="F707" i="9"/>
  <c r="G707" i="9"/>
  <c r="H707" i="9"/>
  <c r="I707" i="9"/>
  <c r="K707" i="9"/>
  <c r="O707" i="9"/>
  <c r="P707" i="9"/>
  <c r="Q707" i="9"/>
  <c r="R707" i="9"/>
  <c r="U707" i="9"/>
  <c r="V707" i="9"/>
  <c r="W707" i="9"/>
  <c r="X707" i="9"/>
  <c r="Y707" i="9"/>
  <c r="Z707" i="9"/>
  <c r="AA707" i="9"/>
  <c r="AB707" i="9"/>
  <c r="AC707" i="9"/>
  <c r="AD707" i="9"/>
  <c r="AE707" i="9"/>
  <c r="AF707" i="9"/>
  <c r="AG707" i="9"/>
  <c r="AH707" i="9"/>
  <c r="AI707" i="9"/>
  <c r="AJ707" i="9"/>
  <c r="AK707" i="9"/>
  <c r="AL707" i="9"/>
  <c r="AM707" i="9"/>
  <c r="AN707" i="9"/>
  <c r="AO707" i="9"/>
  <c r="AP707" i="9"/>
  <c r="AQ707" i="9"/>
  <c r="AR707" i="9"/>
  <c r="AS707" i="9"/>
  <c r="AT707" i="9"/>
  <c r="AU707" i="9"/>
  <c r="AV707" i="9"/>
  <c r="AW707" i="9"/>
  <c r="AX707" i="9"/>
  <c r="AY707" i="9"/>
  <c r="AZ707" i="9"/>
  <c r="BA707" i="9"/>
  <c r="BB707" i="9"/>
  <c r="BC707" i="9"/>
  <c r="BD707" i="9"/>
  <c r="BE707" i="9"/>
  <c r="BF707" i="9"/>
  <c r="BG707" i="9"/>
  <c r="BH707" i="9"/>
  <c r="BI707" i="9"/>
  <c r="BJ707" i="9"/>
  <c r="BK707" i="9"/>
  <c r="BL707" i="9"/>
  <c r="BM707" i="9"/>
  <c r="BN707" i="9"/>
  <c r="BO707" i="9"/>
  <c r="BP707" i="9"/>
  <c r="BQ707" i="9"/>
  <c r="BR707" i="9"/>
  <c r="BT707" i="9"/>
  <c r="BU707" i="9"/>
  <c r="BV707" i="9"/>
  <c r="BX707" i="9"/>
  <c r="BY707" i="9"/>
  <c r="BZ707" i="9"/>
  <c r="CA707" i="9"/>
  <c r="CB707" i="9"/>
  <c r="CC707" i="9"/>
  <c r="CD707" i="9"/>
  <c r="CE707" i="9"/>
  <c r="CF707" i="9"/>
  <c r="CG707" i="9"/>
  <c r="CH707" i="9"/>
  <c r="CI707" i="9"/>
  <c r="CJ707" i="9"/>
  <c r="A708" i="9"/>
  <c r="B708" i="9"/>
  <c r="C708" i="9"/>
  <c r="D708" i="9"/>
  <c r="E708" i="9"/>
  <c r="F708" i="9"/>
  <c r="G708" i="9"/>
  <c r="H708" i="9"/>
  <c r="I708" i="9"/>
  <c r="K708" i="9"/>
  <c r="O708" i="9"/>
  <c r="P708" i="9"/>
  <c r="Q708" i="9"/>
  <c r="R708" i="9"/>
  <c r="U708" i="9"/>
  <c r="V708" i="9"/>
  <c r="W708" i="9"/>
  <c r="X708" i="9"/>
  <c r="Y708" i="9"/>
  <c r="Z708" i="9"/>
  <c r="AA708" i="9"/>
  <c r="AB708" i="9"/>
  <c r="AC708" i="9"/>
  <c r="AD708" i="9"/>
  <c r="AE708" i="9"/>
  <c r="AF708" i="9"/>
  <c r="AG708" i="9"/>
  <c r="AH708" i="9"/>
  <c r="AI708" i="9"/>
  <c r="AJ708" i="9"/>
  <c r="AK708" i="9"/>
  <c r="AL708" i="9"/>
  <c r="AM708" i="9"/>
  <c r="AN708" i="9"/>
  <c r="AO708" i="9"/>
  <c r="AP708" i="9"/>
  <c r="AQ708" i="9"/>
  <c r="AR708" i="9"/>
  <c r="AS708" i="9"/>
  <c r="AT708" i="9"/>
  <c r="AU708" i="9"/>
  <c r="AV708" i="9"/>
  <c r="AW708" i="9"/>
  <c r="AX708" i="9"/>
  <c r="AY708" i="9"/>
  <c r="AZ708" i="9"/>
  <c r="BA708" i="9"/>
  <c r="BB708" i="9"/>
  <c r="BC708" i="9"/>
  <c r="BD708" i="9"/>
  <c r="BE708" i="9"/>
  <c r="BF708" i="9"/>
  <c r="BG708" i="9"/>
  <c r="BH708" i="9"/>
  <c r="BI708" i="9"/>
  <c r="BJ708" i="9"/>
  <c r="BK708" i="9"/>
  <c r="BL708" i="9"/>
  <c r="BM708" i="9"/>
  <c r="BN708" i="9"/>
  <c r="BO708" i="9"/>
  <c r="BP708" i="9"/>
  <c r="BQ708" i="9"/>
  <c r="BR708" i="9"/>
  <c r="BT708" i="9"/>
  <c r="BU708" i="9"/>
  <c r="BV708" i="9"/>
  <c r="BX708" i="9"/>
  <c r="BY708" i="9"/>
  <c r="BZ708" i="9"/>
  <c r="CA708" i="9"/>
  <c r="CB708" i="9"/>
  <c r="CC708" i="9"/>
  <c r="CD708" i="9"/>
  <c r="CE708" i="9"/>
  <c r="CF708" i="9"/>
  <c r="CG708" i="9"/>
  <c r="CH708" i="9"/>
  <c r="CI708" i="9"/>
  <c r="CJ708" i="9"/>
  <c r="A709" i="9"/>
  <c r="B709" i="9"/>
  <c r="C709" i="9"/>
  <c r="D709" i="9"/>
  <c r="E709" i="9"/>
  <c r="F709" i="9"/>
  <c r="G709" i="9"/>
  <c r="H709" i="9"/>
  <c r="I709" i="9"/>
  <c r="K709" i="9"/>
  <c r="O709" i="9"/>
  <c r="P709" i="9"/>
  <c r="Q709" i="9"/>
  <c r="R709" i="9"/>
  <c r="U709" i="9"/>
  <c r="V709" i="9"/>
  <c r="W709" i="9"/>
  <c r="X709" i="9"/>
  <c r="Y709" i="9"/>
  <c r="Z709" i="9"/>
  <c r="AA709" i="9"/>
  <c r="AB709" i="9"/>
  <c r="AC709" i="9"/>
  <c r="AD709" i="9"/>
  <c r="AE709" i="9"/>
  <c r="AF709" i="9"/>
  <c r="AG709" i="9"/>
  <c r="AH709" i="9"/>
  <c r="AI709" i="9"/>
  <c r="AJ709" i="9"/>
  <c r="AK709" i="9"/>
  <c r="AL709" i="9"/>
  <c r="AM709" i="9"/>
  <c r="AN709" i="9"/>
  <c r="AO709" i="9"/>
  <c r="AP709" i="9"/>
  <c r="AQ709" i="9"/>
  <c r="AR709" i="9"/>
  <c r="AS709" i="9"/>
  <c r="AT709" i="9"/>
  <c r="AU709" i="9"/>
  <c r="AV709" i="9"/>
  <c r="AW709" i="9"/>
  <c r="AX709" i="9"/>
  <c r="AY709" i="9"/>
  <c r="AZ709" i="9"/>
  <c r="BA709" i="9"/>
  <c r="BB709" i="9"/>
  <c r="BC709" i="9"/>
  <c r="BD709" i="9"/>
  <c r="BE709" i="9"/>
  <c r="BF709" i="9"/>
  <c r="BG709" i="9"/>
  <c r="BH709" i="9"/>
  <c r="BI709" i="9"/>
  <c r="BJ709" i="9"/>
  <c r="BK709" i="9"/>
  <c r="BL709" i="9"/>
  <c r="BM709" i="9"/>
  <c r="BN709" i="9"/>
  <c r="BO709" i="9"/>
  <c r="BP709" i="9"/>
  <c r="BQ709" i="9"/>
  <c r="BR709" i="9"/>
  <c r="BT709" i="9"/>
  <c r="BU709" i="9"/>
  <c r="BV709" i="9"/>
  <c r="BX709" i="9"/>
  <c r="BY709" i="9"/>
  <c r="BZ709" i="9"/>
  <c r="CA709" i="9"/>
  <c r="CB709" i="9"/>
  <c r="CC709" i="9"/>
  <c r="CD709" i="9"/>
  <c r="CE709" i="9"/>
  <c r="CF709" i="9"/>
  <c r="CG709" i="9"/>
  <c r="CH709" i="9"/>
  <c r="CI709" i="9"/>
  <c r="CJ709" i="9"/>
  <c r="A710" i="9"/>
  <c r="B710" i="9"/>
  <c r="C710" i="9"/>
  <c r="D710" i="9"/>
  <c r="E710" i="9"/>
  <c r="F710" i="9"/>
  <c r="G710" i="9"/>
  <c r="H710" i="9"/>
  <c r="I710" i="9"/>
  <c r="K710" i="9"/>
  <c r="O710" i="9"/>
  <c r="P710" i="9"/>
  <c r="Q710" i="9"/>
  <c r="R710" i="9"/>
  <c r="U710" i="9"/>
  <c r="V710" i="9"/>
  <c r="W710" i="9"/>
  <c r="X710" i="9"/>
  <c r="Y710" i="9"/>
  <c r="Z710" i="9"/>
  <c r="AA710" i="9"/>
  <c r="AB710" i="9"/>
  <c r="AC710" i="9"/>
  <c r="AD710" i="9"/>
  <c r="AE710" i="9"/>
  <c r="AF710" i="9"/>
  <c r="AG710" i="9"/>
  <c r="AH710" i="9"/>
  <c r="AI710" i="9"/>
  <c r="AJ710" i="9"/>
  <c r="AK710" i="9"/>
  <c r="AL710" i="9"/>
  <c r="AM710" i="9"/>
  <c r="AN710" i="9"/>
  <c r="AO710" i="9"/>
  <c r="AP710" i="9"/>
  <c r="AQ710" i="9"/>
  <c r="AR710" i="9"/>
  <c r="AS710" i="9"/>
  <c r="AT710" i="9"/>
  <c r="AU710" i="9"/>
  <c r="AV710" i="9"/>
  <c r="AW710" i="9"/>
  <c r="AX710" i="9"/>
  <c r="AY710" i="9"/>
  <c r="AZ710" i="9"/>
  <c r="BA710" i="9"/>
  <c r="BB710" i="9"/>
  <c r="BC710" i="9"/>
  <c r="BD710" i="9"/>
  <c r="BE710" i="9"/>
  <c r="BF710" i="9"/>
  <c r="BG710" i="9"/>
  <c r="BH710" i="9"/>
  <c r="BI710" i="9"/>
  <c r="BJ710" i="9"/>
  <c r="BK710" i="9"/>
  <c r="BL710" i="9"/>
  <c r="BM710" i="9"/>
  <c r="BN710" i="9"/>
  <c r="BO710" i="9"/>
  <c r="BP710" i="9"/>
  <c r="BQ710" i="9"/>
  <c r="BR710" i="9"/>
  <c r="BT710" i="9"/>
  <c r="BU710" i="9"/>
  <c r="BV710" i="9"/>
  <c r="BX710" i="9"/>
  <c r="BY710" i="9"/>
  <c r="BZ710" i="9"/>
  <c r="CA710" i="9"/>
  <c r="CB710" i="9"/>
  <c r="CC710" i="9"/>
  <c r="CD710" i="9"/>
  <c r="CE710" i="9"/>
  <c r="CF710" i="9"/>
  <c r="CG710" i="9"/>
  <c r="CH710" i="9"/>
  <c r="CI710" i="9"/>
  <c r="CJ710" i="9"/>
  <c r="A711" i="9"/>
  <c r="B711" i="9"/>
  <c r="C711" i="9"/>
  <c r="D711" i="9"/>
  <c r="E711" i="9"/>
  <c r="F711" i="9"/>
  <c r="G711" i="9"/>
  <c r="H711" i="9"/>
  <c r="I711" i="9"/>
  <c r="K711" i="9"/>
  <c r="O711" i="9"/>
  <c r="P711" i="9"/>
  <c r="Q711" i="9"/>
  <c r="R711" i="9"/>
  <c r="U711" i="9"/>
  <c r="V711" i="9"/>
  <c r="W711" i="9"/>
  <c r="X711" i="9"/>
  <c r="Y711" i="9"/>
  <c r="Z711" i="9"/>
  <c r="AA711" i="9"/>
  <c r="AB711" i="9"/>
  <c r="AC711" i="9"/>
  <c r="AD711" i="9"/>
  <c r="AE711" i="9"/>
  <c r="AF711" i="9"/>
  <c r="AG711" i="9"/>
  <c r="AH711" i="9"/>
  <c r="AI711" i="9"/>
  <c r="AJ711" i="9"/>
  <c r="AK711" i="9"/>
  <c r="AL711" i="9"/>
  <c r="AM711" i="9"/>
  <c r="AN711" i="9"/>
  <c r="AO711" i="9"/>
  <c r="AP711" i="9"/>
  <c r="AQ711" i="9"/>
  <c r="AR711" i="9"/>
  <c r="AS711" i="9"/>
  <c r="AT711" i="9"/>
  <c r="AU711" i="9"/>
  <c r="AV711" i="9"/>
  <c r="AW711" i="9"/>
  <c r="AX711" i="9"/>
  <c r="AY711" i="9"/>
  <c r="AZ711" i="9"/>
  <c r="BA711" i="9"/>
  <c r="BB711" i="9"/>
  <c r="BC711" i="9"/>
  <c r="BD711" i="9"/>
  <c r="BE711" i="9"/>
  <c r="BF711" i="9"/>
  <c r="BG711" i="9"/>
  <c r="BH711" i="9"/>
  <c r="BI711" i="9"/>
  <c r="BJ711" i="9"/>
  <c r="BK711" i="9"/>
  <c r="BL711" i="9"/>
  <c r="BM711" i="9"/>
  <c r="BN711" i="9"/>
  <c r="BO711" i="9"/>
  <c r="BP711" i="9"/>
  <c r="BQ711" i="9"/>
  <c r="BR711" i="9"/>
  <c r="BT711" i="9"/>
  <c r="BU711" i="9"/>
  <c r="BV711" i="9"/>
  <c r="BX711" i="9"/>
  <c r="BY711" i="9"/>
  <c r="BZ711" i="9"/>
  <c r="CA711" i="9"/>
  <c r="CB711" i="9"/>
  <c r="CC711" i="9"/>
  <c r="CD711" i="9"/>
  <c r="CE711" i="9"/>
  <c r="CF711" i="9"/>
  <c r="CG711" i="9"/>
  <c r="CH711" i="9"/>
  <c r="CI711" i="9"/>
  <c r="CJ711" i="9"/>
  <c r="A712" i="9"/>
  <c r="B712" i="9"/>
  <c r="C712" i="9"/>
  <c r="D712" i="9"/>
  <c r="E712" i="9"/>
  <c r="F712" i="9"/>
  <c r="G712" i="9"/>
  <c r="H712" i="9"/>
  <c r="I712" i="9"/>
  <c r="K712" i="9"/>
  <c r="O712" i="9"/>
  <c r="P712" i="9"/>
  <c r="Q712" i="9"/>
  <c r="R712" i="9"/>
  <c r="U712" i="9"/>
  <c r="V712" i="9"/>
  <c r="W712" i="9"/>
  <c r="X712" i="9"/>
  <c r="Y712" i="9"/>
  <c r="Z712" i="9"/>
  <c r="AA712" i="9"/>
  <c r="AB712" i="9"/>
  <c r="AC712" i="9"/>
  <c r="AD712" i="9"/>
  <c r="AE712" i="9"/>
  <c r="AF712" i="9"/>
  <c r="AG712" i="9"/>
  <c r="AH712" i="9"/>
  <c r="AI712" i="9"/>
  <c r="AJ712" i="9"/>
  <c r="AK712" i="9"/>
  <c r="AL712" i="9"/>
  <c r="AM712" i="9"/>
  <c r="AN712" i="9"/>
  <c r="AO712" i="9"/>
  <c r="AP712" i="9"/>
  <c r="AQ712" i="9"/>
  <c r="AR712" i="9"/>
  <c r="AS712" i="9"/>
  <c r="AT712" i="9"/>
  <c r="AU712" i="9"/>
  <c r="AV712" i="9"/>
  <c r="AW712" i="9"/>
  <c r="AX712" i="9"/>
  <c r="AY712" i="9"/>
  <c r="AZ712" i="9"/>
  <c r="BA712" i="9"/>
  <c r="BB712" i="9"/>
  <c r="BC712" i="9"/>
  <c r="BD712" i="9"/>
  <c r="BE712" i="9"/>
  <c r="BF712" i="9"/>
  <c r="BG712" i="9"/>
  <c r="BH712" i="9"/>
  <c r="BI712" i="9"/>
  <c r="BJ712" i="9"/>
  <c r="BK712" i="9"/>
  <c r="BL712" i="9"/>
  <c r="BM712" i="9"/>
  <c r="BN712" i="9"/>
  <c r="BO712" i="9"/>
  <c r="BP712" i="9"/>
  <c r="BQ712" i="9"/>
  <c r="BR712" i="9"/>
  <c r="BT712" i="9"/>
  <c r="BU712" i="9"/>
  <c r="BV712" i="9"/>
  <c r="BX712" i="9"/>
  <c r="BY712" i="9"/>
  <c r="BZ712" i="9"/>
  <c r="CA712" i="9"/>
  <c r="CB712" i="9"/>
  <c r="CC712" i="9"/>
  <c r="CD712" i="9"/>
  <c r="CE712" i="9"/>
  <c r="CF712" i="9"/>
  <c r="CG712" i="9"/>
  <c r="CH712" i="9"/>
  <c r="CI712" i="9"/>
  <c r="CJ712" i="9"/>
  <c r="A713" i="9"/>
  <c r="B713" i="9"/>
  <c r="C713" i="9"/>
  <c r="D713" i="9"/>
  <c r="E713" i="9"/>
  <c r="F713" i="9"/>
  <c r="G713" i="9"/>
  <c r="H713" i="9"/>
  <c r="I713" i="9"/>
  <c r="K713" i="9"/>
  <c r="O713" i="9"/>
  <c r="P713" i="9"/>
  <c r="Q713" i="9"/>
  <c r="R713" i="9"/>
  <c r="U713" i="9"/>
  <c r="V713" i="9"/>
  <c r="W713" i="9"/>
  <c r="X713" i="9"/>
  <c r="Y713" i="9"/>
  <c r="Z713" i="9"/>
  <c r="AA713" i="9"/>
  <c r="AB713" i="9"/>
  <c r="AC713" i="9"/>
  <c r="AD713" i="9"/>
  <c r="AE713" i="9"/>
  <c r="AF713" i="9"/>
  <c r="AG713" i="9"/>
  <c r="AH713" i="9"/>
  <c r="AI713" i="9"/>
  <c r="AJ713" i="9"/>
  <c r="AK713" i="9"/>
  <c r="AL713" i="9"/>
  <c r="AM713" i="9"/>
  <c r="AN713" i="9"/>
  <c r="AO713" i="9"/>
  <c r="AP713" i="9"/>
  <c r="AQ713" i="9"/>
  <c r="AR713" i="9"/>
  <c r="AS713" i="9"/>
  <c r="AT713" i="9"/>
  <c r="AU713" i="9"/>
  <c r="AV713" i="9"/>
  <c r="AW713" i="9"/>
  <c r="AX713" i="9"/>
  <c r="AY713" i="9"/>
  <c r="AZ713" i="9"/>
  <c r="BA713" i="9"/>
  <c r="BB713" i="9"/>
  <c r="BC713" i="9"/>
  <c r="BD713" i="9"/>
  <c r="BE713" i="9"/>
  <c r="BF713" i="9"/>
  <c r="BG713" i="9"/>
  <c r="BH713" i="9"/>
  <c r="BI713" i="9"/>
  <c r="BJ713" i="9"/>
  <c r="BK713" i="9"/>
  <c r="BL713" i="9"/>
  <c r="BM713" i="9"/>
  <c r="BN713" i="9"/>
  <c r="BO713" i="9"/>
  <c r="BP713" i="9"/>
  <c r="BQ713" i="9"/>
  <c r="BR713" i="9"/>
  <c r="BT713" i="9"/>
  <c r="BU713" i="9"/>
  <c r="BV713" i="9"/>
  <c r="BX713" i="9"/>
  <c r="BY713" i="9"/>
  <c r="BZ713" i="9"/>
  <c r="CA713" i="9"/>
  <c r="CB713" i="9"/>
  <c r="CC713" i="9"/>
  <c r="CD713" i="9"/>
  <c r="CE713" i="9"/>
  <c r="CF713" i="9"/>
  <c r="CG713" i="9"/>
  <c r="CH713" i="9"/>
  <c r="CI713" i="9"/>
  <c r="CJ713" i="9"/>
  <c r="A714" i="9"/>
  <c r="B714" i="9"/>
  <c r="C714" i="9"/>
  <c r="D714" i="9"/>
  <c r="E714" i="9"/>
  <c r="F714" i="9"/>
  <c r="G714" i="9"/>
  <c r="H714" i="9"/>
  <c r="I714" i="9"/>
  <c r="K714" i="9"/>
  <c r="O714" i="9"/>
  <c r="P714" i="9"/>
  <c r="Q714" i="9"/>
  <c r="R714" i="9"/>
  <c r="U714" i="9"/>
  <c r="V714" i="9"/>
  <c r="W714" i="9"/>
  <c r="X714" i="9"/>
  <c r="Y714" i="9"/>
  <c r="Z714" i="9"/>
  <c r="AA714" i="9"/>
  <c r="AB714" i="9"/>
  <c r="AC714" i="9"/>
  <c r="AD714" i="9"/>
  <c r="AE714" i="9"/>
  <c r="AF714" i="9"/>
  <c r="AG714" i="9"/>
  <c r="AH714" i="9"/>
  <c r="AI714" i="9"/>
  <c r="AJ714" i="9"/>
  <c r="AK714" i="9"/>
  <c r="AL714" i="9"/>
  <c r="AM714" i="9"/>
  <c r="AN714" i="9"/>
  <c r="AO714" i="9"/>
  <c r="AP714" i="9"/>
  <c r="AQ714" i="9"/>
  <c r="AR714" i="9"/>
  <c r="AS714" i="9"/>
  <c r="AT714" i="9"/>
  <c r="AU714" i="9"/>
  <c r="AV714" i="9"/>
  <c r="AW714" i="9"/>
  <c r="AX714" i="9"/>
  <c r="AY714" i="9"/>
  <c r="AZ714" i="9"/>
  <c r="BA714" i="9"/>
  <c r="BB714" i="9"/>
  <c r="BC714" i="9"/>
  <c r="BD714" i="9"/>
  <c r="BE714" i="9"/>
  <c r="BF714" i="9"/>
  <c r="BG714" i="9"/>
  <c r="BH714" i="9"/>
  <c r="BI714" i="9"/>
  <c r="BJ714" i="9"/>
  <c r="BK714" i="9"/>
  <c r="BL714" i="9"/>
  <c r="BM714" i="9"/>
  <c r="BN714" i="9"/>
  <c r="BO714" i="9"/>
  <c r="BP714" i="9"/>
  <c r="BQ714" i="9"/>
  <c r="BR714" i="9"/>
  <c r="BT714" i="9"/>
  <c r="BU714" i="9"/>
  <c r="BV714" i="9"/>
  <c r="BX714" i="9"/>
  <c r="BY714" i="9"/>
  <c r="BZ714" i="9"/>
  <c r="CA714" i="9"/>
  <c r="CB714" i="9"/>
  <c r="CC714" i="9"/>
  <c r="CD714" i="9"/>
  <c r="CE714" i="9"/>
  <c r="CF714" i="9"/>
  <c r="CG714" i="9"/>
  <c r="CH714" i="9"/>
  <c r="CI714" i="9"/>
  <c r="CJ714" i="9"/>
  <c r="A715" i="9"/>
  <c r="B715" i="9"/>
  <c r="C715" i="9"/>
  <c r="D715" i="9"/>
  <c r="E715" i="9"/>
  <c r="F715" i="9"/>
  <c r="G715" i="9"/>
  <c r="H715" i="9"/>
  <c r="I715" i="9"/>
  <c r="K715" i="9"/>
  <c r="O715" i="9"/>
  <c r="P715" i="9"/>
  <c r="Q715" i="9"/>
  <c r="R715" i="9"/>
  <c r="U715" i="9"/>
  <c r="V715" i="9"/>
  <c r="W715" i="9"/>
  <c r="X715" i="9"/>
  <c r="Y715" i="9"/>
  <c r="Z715" i="9"/>
  <c r="AA715" i="9"/>
  <c r="AB715" i="9"/>
  <c r="AC715" i="9"/>
  <c r="AD715" i="9"/>
  <c r="AE715" i="9"/>
  <c r="AF715" i="9"/>
  <c r="AG715" i="9"/>
  <c r="AH715" i="9"/>
  <c r="AI715" i="9"/>
  <c r="AJ715" i="9"/>
  <c r="AK715" i="9"/>
  <c r="AL715" i="9"/>
  <c r="AM715" i="9"/>
  <c r="AN715" i="9"/>
  <c r="AO715" i="9"/>
  <c r="AP715" i="9"/>
  <c r="AQ715" i="9"/>
  <c r="AR715" i="9"/>
  <c r="AS715" i="9"/>
  <c r="AT715" i="9"/>
  <c r="AU715" i="9"/>
  <c r="AV715" i="9"/>
  <c r="AW715" i="9"/>
  <c r="AX715" i="9"/>
  <c r="AY715" i="9"/>
  <c r="AZ715" i="9"/>
  <c r="BA715" i="9"/>
  <c r="BB715" i="9"/>
  <c r="BC715" i="9"/>
  <c r="BD715" i="9"/>
  <c r="BE715" i="9"/>
  <c r="BF715" i="9"/>
  <c r="BG715" i="9"/>
  <c r="BH715" i="9"/>
  <c r="BI715" i="9"/>
  <c r="BJ715" i="9"/>
  <c r="BK715" i="9"/>
  <c r="BL715" i="9"/>
  <c r="BM715" i="9"/>
  <c r="BN715" i="9"/>
  <c r="BO715" i="9"/>
  <c r="BP715" i="9"/>
  <c r="BQ715" i="9"/>
  <c r="BR715" i="9"/>
  <c r="BT715" i="9"/>
  <c r="BU715" i="9"/>
  <c r="BV715" i="9"/>
  <c r="BX715" i="9"/>
  <c r="BY715" i="9"/>
  <c r="BZ715" i="9"/>
  <c r="CA715" i="9"/>
  <c r="CB715" i="9"/>
  <c r="CC715" i="9"/>
  <c r="CD715" i="9"/>
  <c r="CE715" i="9"/>
  <c r="CF715" i="9"/>
  <c r="CG715" i="9"/>
  <c r="CH715" i="9"/>
  <c r="CI715" i="9"/>
  <c r="CJ715" i="9"/>
  <c r="A716" i="9"/>
  <c r="B716" i="9"/>
  <c r="C716" i="9"/>
  <c r="D716" i="9"/>
  <c r="E716" i="9"/>
  <c r="F716" i="9"/>
  <c r="G716" i="9"/>
  <c r="H716" i="9"/>
  <c r="I716" i="9"/>
  <c r="K716" i="9"/>
  <c r="O716" i="9"/>
  <c r="P716" i="9"/>
  <c r="Q716" i="9"/>
  <c r="R716" i="9"/>
  <c r="U716" i="9"/>
  <c r="V716" i="9"/>
  <c r="W716" i="9"/>
  <c r="X716" i="9"/>
  <c r="Y716" i="9"/>
  <c r="Z716" i="9"/>
  <c r="AA716" i="9"/>
  <c r="AB716" i="9"/>
  <c r="AC716" i="9"/>
  <c r="AD716" i="9"/>
  <c r="AE716" i="9"/>
  <c r="AF716" i="9"/>
  <c r="AG716" i="9"/>
  <c r="AH716" i="9"/>
  <c r="AI716" i="9"/>
  <c r="AJ716" i="9"/>
  <c r="AK716" i="9"/>
  <c r="AL716" i="9"/>
  <c r="AM716" i="9"/>
  <c r="AN716" i="9"/>
  <c r="AO716" i="9"/>
  <c r="AP716" i="9"/>
  <c r="AQ716" i="9"/>
  <c r="AR716" i="9"/>
  <c r="AS716" i="9"/>
  <c r="AT716" i="9"/>
  <c r="AU716" i="9"/>
  <c r="AV716" i="9"/>
  <c r="AW716" i="9"/>
  <c r="AX716" i="9"/>
  <c r="AY716" i="9"/>
  <c r="AZ716" i="9"/>
  <c r="BA716" i="9"/>
  <c r="BB716" i="9"/>
  <c r="BC716" i="9"/>
  <c r="BD716" i="9"/>
  <c r="BE716" i="9"/>
  <c r="BF716" i="9"/>
  <c r="BG716" i="9"/>
  <c r="BH716" i="9"/>
  <c r="BI716" i="9"/>
  <c r="BJ716" i="9"/>
  <c r="BK716" i="9"/>
  <c r="BL716" i="9"/>
  <c r="BM716" i="9"/>
  <c r="BN716" i="9"/>
  <c r="BO716" i="9"/>
  <c r="BP716" i="9"/>
  <c r="BQ716" i="9"/>
  <c r="BR716" i="9"/>
  <c r="BT716" i="9"/>
  <c r="BU716" i="9"/>
  <c r="BV716" i="9"/>
  <c r="BX716" i="9"/>
  <c r="BY716" i="9"/>
  <c r="BZ716" i="9"/>
  <c r="CA716" i="9"/>
  <c r="CB716" i="9"/>
  <c r="CC716" i="9"/>
  <c r="CD716" i="9"/>
  <c r="CE716" i="9"/>
  <c r="CF716" i="9"/>
  <c r="CG716" i="9"/>
  <c r="CH716" i="9"/>
  <c r="CI716" i="9"/>
  <c r="CJ716" i="9"/>
  <c r="A717" i="9"/>
  <c r="B717" i="9"/>
  <c r="C717" i="9"/>
  <c r="D717" i="9"/>
  <c r="E717" i="9"/>
  <c r="F717" i="9"/>
  <c r="G717" i="9"/>
  <c r="H717" i="9"/>
  <c r="I717" i="9"/>
  <c r="K717" i="9"/>
  <c r="O717" i="9"/>
  <c r="P717" i="9"/>
  <c r="Q717" i="9"/>
  <c r="R717" i="9"/>
  <c r="U717" i="9"/>
  <c r="V717" i="9"/>
  <c r="W717" i="9"/>
  <c r="X717" i="9"/>
  <c r="Y717" i="9"/>
  <c r="Z717" i="9"/>
  <c r="AA717" i="9"/>
  <c r="AB717" i="9"/>
  <c r="AC717" i="9"/>
  <c r="AD717" i="9"/>
  <c r="AE717" i="9"/>
  <c r="AF717" i="9"/>
  <c r="AG717" i="9"/>
  <c r="AH717" i="9"/>
  <c r="AI717" i="9"/>
  <c r="AJ717" i="9"/>
  <c r="AK717" i="9"/>
  <c r="AL717" i="9"/>
  <c r="AM717" i="9"/>
  <c r="AN717" i="9"/>
  <c r="AO717" i="9"/>
  <c r="AP717" i="9"/>
  <c r="AQ717" i="9"/>
  <c r="AR717" i="9"/>
  <c r="AS717" i="9"/>
  <c r="AT717" i="9"/>
  <c r="AU717" i="9"/>
  <c r="AV717" i="9"/>
  <c r="AW717" i="9"/>
  <c r="AX717" i="9"/>
  <c r="AY717" i="9"/>
  <c r="AZ717" i="9"/>
  <c r="BA717" i="9"/>
  <c r="BB717" i="9"/>
  <c r="BC717" i="9"/>
  <c r="BD717" i="9"/>
  <c r="BE717" i="9"/>
  <c r="BF717" i="9"/>
  <c r="BG717" i="9"/>
  <c r="BH717" i="9"/>
  <c r="BI717" i="9"/>
  <c r="BJ717" i="9"/>
  <c r="BK717" i="9"/>
  <c r="BL717" i="9"/>
  <c r="BM717" i="9"/>
  <c r="BN717" i="9"/>
  <c r="BO717" i="9"/>
  <c r="BP717" i="9"/>
  <c r="BQ717" i="9"/>
  <c r="BR717" i="9"/>
  <c r="BT717" i="9"/>
  <c r="BU717" i="9"/>
  <c r="BV717" i="9"/>
  <c r="BX717" i="9"/>
  <c r="BY717" i="9"/>
  <c r="BZ717" i="9"/>
  <c r="CA717" i="9"/>
  <c r="CB717" i="9"/>
  <c r="CC717" i="9"/>
  <c r="CD717" i="9"/>
  <c r="CE717" i="9"/>
  <c r="CF717" i="9"/>
  <c r="CG717" i="9"/>
  <c r="CH717" i="9"/>
  <c r="CI717" i="9"/>
  <c r="CJ717" i="9"/>
  <c r="A718" i="9"/>
  <c r="B718" i="9"/>
  <c r="C718" i="9"/>
  <c r="D718" i="9"/>
  <c r="E718" i="9"/>
  <c r="F718" i="9"/>
  <c r="G718" i="9"/>
  <c r="H718" i="9"/>
  <c r="I718" i="9"/>
  <c r="K718" i="9"/>
  <c r="O718" i="9"/>
  <c r="P718" i="9"/>
  <c r="Q718" i="9"/>
  <c r="R718" i="9"/>
  <c r="U718" i="9"/>
  <c r="V718" i="9"/>
  <c r="W718" i="9"/>
  <c r="X718" i="9"/>
  <c r="Y718" i="9"/>
  <c r="Z718" i="9"/>
  <c r="AA718" i="9"/>
  <c r="AB718" i="9"/>
  <c r="AC718" i="9"/>
  <c r="AD718" i="9"/>
  <c r="AE718" i="9"/>
  <c r="AF718" i="9"/>
  <c r="AG718" i="9"/>
  <c r="AH718" i="9"/>
  <c r="AI718" i="9"/>
  <c r="AJ718" i="9"/>
  <c r="AK718" i="9"/>
  <c r="AL718" i="9"/>
  <c r="AM718" i="9"/>
  <c r="AN718" i="9"/>
  <c r="AO718" i="9"/>
  <c r="AP718" i="9"/>
  <c r="AQ718" i="9"/>
  <c r="AR718" i="9"/>
  <c r="AS718" i="9"/>
  <c r="AT718" i="9"/>
  <c r="AU718" i="9"/>
  <c r="AV718" i="9"/>
  <c r="AW718" i="9"/>
  <c r="AX718" i="9"/>
  <c r="AY718" i="9"/>
  <c r="AZ718" i="9"/>
  <c r="BA718" i="9"/>
  <c r="BB718" i="9"/>
  <c r="BC718" i="9"/>
  <c r="BD718" i="9"/>
  <c r="BE718" i="9"/>
  <c r="BF718" i="9"/>
  <c r="BG718" i="9"/>
  <c r="BH718" i="9"/>
  <c r="BI718" i="9"/>
  <c r="BJ718" i="9"/>
  <c r="BK718" i="9"/>
  <c r="BL718" i="9"/>
  <c r="BM718" i="9"/>
  <c r="BN718" i="9"/>
  <c r="BO718" i="9"/>
  <c r="BP718" i="9"/>
  <c r="BQ718" i="9"/>
  <c r="BR718" i="9"/>
  <c r="BT718" i="9"/>
  <c r="BU718" i="9"/>
  <c r="BV718" i="9"/>
  <c r="BX718" i="9"/>
  <c r="BY718" i="9"/>
  <c r="BZ718" i="9"/>
  <c r="CA718" i="9"/>
  <c r="CB718" i="9"/>
  <c r="CC718" i="9"/>
  <c r="CD718" i="9"/>
  <c r="CE718" i="9"/>
  <c r="CF718" i="9"/>
  <c r="CG718" i="9"/>
  <c r="CH718" i="9"/>
  <c r="CI718" i="9"/>
  <c r="CJ718" i="9"/>
  <c r="A719" i="9"/>
  <c r="B719" i="9"/>
  <c r="C719" i="9"/>
  <c r="D719" i="9"/>
  <c r="E719" i="9"/>
  <c r="F719" i="9"/>
  <c r="G719" i="9"/>
  <c r="H719" i="9"/>
  <c r="I719" i="9"/>
  <c r="K719" i="9"/>
  <c r="O719" i="9"/>
  <c r="P719" i="9"/>
  <c r="Q719" i="9"/>
  <c r="R719" i="9"/>
  <c r="U719" i="9"/>
  <c r="V719" i="9"/>
  <c r="W719" i="9"/>
  <c r="X719" i="9"/>
  <c r="Y719" i="9"/>
  <c r="Z719" i="9"/>
  <c r="AA719" i="9"/>
  <c r="AB719" i="9"/>
  <c r="AC719" i="9"/>
  <c r="AD719" i="9"/>
  <c r="AE719" i="9"/>
  <c r="AF719" i="9"/>
  <c r="AG719" i="9"/>
  <c r="AH719" i="9"/>
  <c r="AI719" i="9"/>
  <c r="AJ719" i="9"/>
  <c r="AK719" i="9"/>
  <c r="AL719" i="9"/>
  <c r="AM719" i="9"/>
  <c r="AN719" i="9"/>
  <c r="AO719" i="9"/>
  <c r="AP719" i="9"/>
  <c r="AQ719" i="9"/>
  <c r="AR719" i="9"/>
  <c r="AS719" i="9"/>
  <c r="AT719" i="9"/>
  <c r="AU719" i="9"/>
  <c r="AV719" i="9"/>
  <c r="AW719" i="9"/>
  <c r="AX719" i="9"/>
  <c r="AY719" i="9"/>
  <c r="AZ719" i="9"/>
  <c r="BA719" i="9"/>
  <c r="BB719" i="9"/>
  <c r="BC719" i="9"/>
  <c r="BD719" i="9"/>
  <c r="BE719" i="9"/>
  <c r="BF719" i="9"/>
  <c r="BG719" i="9"/>
  <c r="BH719" i="9"/>
  <c r="BI719" i="9"/>
  <c r="BJ719" i="9"/>
  <c r="BK719" i="9"/>
  <c r="BL719" i="9"/>
  <c r="BM719" i="9"/>
  <c r="BN719" i="9"/>
  <c r="BO719" i="9"/>
  <c r="BP719" i="9"/>
  <c r="BQ719" i="9"/>
  <c r="BR719" i="9"/>
  <c r="BT719" i="9"/>
  <c r="BU719" i="9"/>
  <c r="BV719" i="9"/>
  <c r="BX719" i="9"/>
  <c r="BY719" i="9"/>
  <c r="BZ719" i="9"/>
  <c r="CA719" i="9"/>
  <c r="CB719" i="9"/>
  <c r="CC719" i="9"/>
  <c r="CD719" i="9"/>
  <c r="CE719" i="9"/>
  <c r="CF719" i="9"/>
  <c r="CG719" i="9"/>
  <c r="CH719" i="9"/>
  <c r="CI719" i="9"/>
  <c r="CJ719" i="9"/>
  <c r="A720" i="9"/>
  <c r="B720" i="9"/>
  <c r="C720" i="9"/>
  <c r="D720" i="9"/>
  <c r="E720" i="9"/>
  <c r="F720" i="9"/>
  <c r="G720" i="9"/>
  <c r="H720" i="9"/>
  <c r="I720" i="9"/>
  <c r="K720" i="9"/>
  <c r="O720" i="9"/>
  <c r="P720" i="9"/>
  <c r="Q720" i="9"/>
  <c r="R720" i="9"/>
  <c r="U720" i="9"/>
  <c r="V720" i="9"/>
  <c r="W720" i="9"/>
  <c r="X720" i="9"/>
  <c r="Y720" i="9"/>
  <c r="Z720" i="9"/>
  <c r="AA720" i="9"/>
  <c r="AB720" i="9"/>
  <c r="AC720" i="9"/>
  <c r="AD720" i="9"/>
  <c r="AE720" i="9"/>
  <c r="AF720" i="9"/>
  <c r="AG720" i="9"/>
  <c r="AH720" i="9"/>
  <c r="AI720" i="9"/>
  <c r="AJ720" i="9"/>
  <c r="AK720" i="9"/>
  <c r="AL720" i="9"/>
  <c r="AM720" i="9"/>
  <c r="AN720" i="9"/>
  <c r="AO720" i="9"/>
  <c r="AP720" i="9"/>
  <c r="AQ720" i="9"/>
  <c r="AR720" i="9"/>
  <c r="AS720" i="9"/>
  <c r="AT720" i="9"/>
  <c r="AU720" i="9"/>
  <c r="AV720" i="9"/>
  <c r="AW720" i="9"/>
  <c r="AX720" i="9"/>
  <c r="AY720" i="9"/>
  <c r="AZ720" i="9"/>
  <c r="BA720" i="9"/>
  <c r="BB720" i="9"/>
  <c r="BC720" i="9"/>
  <c r="BD720" i="9"/>
  <c r="BE720" i="9"/>
  <c r="BF720" i="9"/>
  <c r="BG720" i="9"/>
  <c r="BH720" i="9"/>
  <c r="BI720" i="9"/>
  <c r="BJ720" i="9"/>
  <c r="BK720" i="9"/>
  <c r="BL720" i="9"/>
  <c r="BM720" i="9"/>
  <c r="BN720" i="9"/>
  <c r="BO720" i="9"/>
  <c r="BP720" i="9"/>
  <c r="BQ720" i="9"/>
  <c r="BR720" i="9"/>
  <c r="BT720" i="9"/>
  <c r="BU720" i="9"/>
  <c r="BV720" i="9"/>
  <c r="BX720" i="9"/>
  <c r="BY720" i="9"/>
  <c r="BZ720" i="9"/>
  <c r="CA720" i="9"/>
  <c r="CB720" i="9"/>
  <c r="CC720" i="9"/>
  <c r="CD720" i="9"/>
  <c r="CE720" i="9"/>
  <c r="CF720" i="9"/>
  <c r="CG720" i="9"/>
  <c r="CH720" i="9"/>
  <c r="CI720" i="9"/>
  <c r="CJ720" i="9"/>
  <c r="A721" i="9"/>
  <c r="B721" i="9"/>
  <c r="C721" i="9"/>
  <c r="D721" i="9"/>
  <c r="E721" i="9"/>
  <c r="F721" i="9"/>
  <c r="G721" i="9"/>
  <c r="H721" i="9"/>
  <c r="I721" i="9"/>
  <c r="K721" i="9"/>
  <c r="O721" i="9"/>
  <c r="P721" i="9"/>
  <c r="Q721" i="9"/>
  <c r="R721" i="9"/>
  <c r="U721" i="9"/>
  <c r="V721" i="9"/>
  <c r="W721" i="9"/>
  <c r="X721" i="9"/>
  <c r="Y721" i="9"/>
  <c r="Z721" i="9"/>
  <c r="AA721" i="9"/>
  <c r="AB721" i="9"/>
  <c r="AC721" i="9"/>
  <c r="AD721" i="9"/>
  <c r="AE721" i="9"/>
  <c r="AF721" i="9"/>
  <c r="AG721" i="9"/>
  <c r="AH721" i="9"/>
  <c r="AI721" i="9"/>
  <c r="AJ721" i="9"/>
  <c r="AK721" i="9"/>
  <c r="AL721" i="9"/>
  <c r="AM721" i="9"/>
  <c r="AN721" i="9"/>
  <c r="AO721" i="9"/>
  <c r="AP721" i="9"/>
  <c r="AQ721" i="9"/>
  <c r="AR721" i="9"/>
  <c r="AS721" i="9"/>
  <c r="AT721" i="9"/>
  <c r="AU721" i="9"/>
  <c r="AV721" i="9"/>
  <c r="AW721" i="9"/>
  <c r="AX721" i="9"/>
  <c r="AY721" i="9"/>
  <c r="AZ721" i="9"/>
  <c r="BA721" i="9"/>
  <c r="BB721" i="9"/>
  <c r="BC721" i="9"/>
  <c r="BD721" i="9"/>
  <c r="BE721" i="9"/>
  <c r="BF721" i="9"/>
  <c r="BG721" i="9"/>
  <c r="BH721" i="9"/>
  <c r="BI721" i="9"/>
  <c r="BJ721" i="9"/>
  <c r="BK721" i="9"/>
  <c r="BL721" i="9"/>
  <c r="BM721" i="9"/>
  <c r="BN721" i="9"/>
  <c r="BO721" i="9"/>
  <c r="BP721" i="9"/>
  <c r="BQ721" i="9"/>
  <c r="BR721" i="9"/>
  <c r="BT721" i="9"/>
  <c r="BU721" i="9"/>
  <c r="BV721" i="9"/>
  <c r="BX721" i="9"/>
  <c r="BY721" i="9"/>
  <c r="BZ721" i="9"/>
  <c r="CA721" i="9"/>
  <c r="CB721" i="9"/>
  <c r="CC721" i="9"/>
  <c r="CD721" i="9"/>
  <c r="CE721" i="9"/>
  <c r="CF721" i="9"/>
  <c r="CG721" i="9"/>
  <c r="CH721" i="9"/>
  <c r="CI721" i="9"/>
  <c r="CJ721" i="9"/>
  <c r="A722" i="9"/>
  <c r="B722" i="9"/>
  <c r="C722" i="9"/>
  <c r="D722" i="9"/>
  <c r="E722" i="9"/>
  <c r="F722" i="9"/>
  <c r="G722" i="9"/>
  <c r="H722" i="9"/>
  <c r="I722" i="9"/>
  <c r="K722" i="9"/>
  <c r="O722" i="9"/>
  <c r="P722" i="9"/>
  <c r="Q722" i="9"/>
  <c r="R722" i="9"/>
  <c r="U722" i="9"/>
  <c r="V722" i="9"/>
  <c r="W722" i="9"/>
  <c r="X722" i="9"/>
  <c r="Y722" i="9"/>
  <c r="Z722" i="9"/>
  <c r="AA722" i="9"/>
  <c r="AB722" i="9"/>
  <c r="AC722" i="9"/>
  <c r="AD722" i="9"/>
  <c r="AE722" i="9"/>
  <c r="AF722" i="9"/>
  <c r="AG722" i="9"/>
  <c r="AH722" i="9"/>
  <c r="AI722" i="9"/>
  <c r="AJ722" i="9"/>
  <c r="AK722" i="9"/>
  <c r="AL722" i="9"/>
  <c r="AM722" i="9"/>
  <c r="AN722" i="9"/>
  <c r="AO722" i="9"/>
  <c r="AP722" i="9"/>
  <c r="AQ722" i="9"/>
  <c r="AR722" i="9"/>
  <c r="AS722" i="9"/>
  <c r="AT722" i="9"/>
  <c r="AU722" i="9"/>
  <c r="AV722" i="9"/>
  <c r="AW722" i="9"/>
  <c r="AX722" i="9"/>
  <c r="AY722" i="9"/>
  <c r="AZ722" i="9"/>
  <c r="BA722" i="9"/>
  <c r="BB722" i="9"/>
  <c r="BC722" i="9"/>
  <c r="BD722" i="9"/>
  <c r="BE722" i="9"/>
  <c r="BF722" i="9"/>
  <c r="BG722" i="9"/>
  <c r="BH722" i="9"/>
  <c r="BI722" i="9"/>
  <c r="BJ722" i="9"/>
  <c r="BK722" i="9"/>
  <c r="BL722" i="9"/>
  <c r="BM722" i="9"/>
  <c r="BN722" i="9"/>
  <c r="BO722" i="9"/>
  <c r="BP722" i="9"/>
  <c r="BQ722" i="9"/>
  <c r="BR722" i="9"/>
  <c r="BT722" i="9"/>
  <c r="BU722" i="9"/>
  <c r="BV722" i="9"/>
  <c r="BX722" i="9"/>
  <c r="BY722" i="9"/>
  <c r="BZ722" i="9"/>
  <c r="CA722" i="9"/>
  <c r="CB722" i="9"/>
  <c r="CC722" i="9"/>
  <c r="CD722" i="9"/>
  <c r="CE722" i="9"/>
  <c r="CF722" i="9"/>
  <c r="CG722" i="9"/>
  <c r="CH722" i="9"/>
  <c r="CI722" i="9"/>
  <c r="CJ722" i="9"/>
  <c r="A723" i="9"/>
  <c r="B723" i="9"/>
  <c r="C723" i="9"/>
  <c r="D723" i="9"/>
  <c r="E723" i="9"/>
  <c r="F723" i="9"/>
  <c r="G723" i="9"/>
  <c r="H723" i="9"/>
  <c r="I723" i="9"/>
  <c r="K723" i="9"/>
  <c r="O723" i="9"/>
  <c r="P723" i="9"/>
  <c r="Q723" i="9"/>
  <c r="R723" i="9"/>
  <c r="U723" i="9"/>
  <c r="V723" i="9"/>
  <c r="W723" i="9"/>
  <c r="X723" i="9"/>
  <c r="Y723" i="9"/>
  <c r="Z723" i="9"/>
  <c r="AA723" i="9"/>
  <c r="AB723" i="9"/>
  <c r="AC723" i="9"/>
  <c r="AD723" i="9"/>
  <c r="AE723" i="9"/>
  <c r="AF723" i="9"/>
  <c r="AG723" i="9"/>
  <c r="AH723" i="9"/>
  <c r="AI723" i="9"/>
  <c r="AJ723" i="9"/>
  <c r="AK723" i="9"/>
  <c r="AL723" i="9"/>
  <c r="AM723" i="9"/>
  <c r="AN723" i="9"/>
  <c r="AO723" i="9"/>
  <c r="AP723" i="9"/>
  <c r="AQ723" i="9"/>
  <c r="AR723" i="9"/>
  <c r="AS723" i="9"/>
  <c r="AT723" i="9"/>
  <c r="AU723" i="9"/>
  <c r="AV723" i="9"/>
  <c r="AW723" i="9"/>
  <c r="AX723" i="9"/>
  <c r="AY723" i="9"/>
  <c r="AZ723" i="9"/>
  <c r="BA723" i="9"/>
  <c r="BB723" i="9"/>
  <c r="BC723" i="9"/>
  <c r="BD723" i="9"/>
  <c r="BE723" i="9"/>
  <c r="BF723" i="9"/>
  <c r="BG723" i="9"/>
  <c r="BH723" i="9"/>
  <c r="BI723" i="9"/>
  <c r="BJ723" i="9"/>
  <c r="BK723" i="9"/>
  <c r="BL723" i="9"/>
  <c r="BM723" i="9"/>
  <c r="BN723" i="9"/>
  <c r="BO723" i="9"/>
  <c r="BP723" i="9"/>
  <c r="BQ723" i="9"/>
  <c r="BR723" i="9"/>
  <c r="BT723" i="9"/>
  <c r="BU723" i="9"/>
  <c r="BV723" i="9"/>
  <c r="BX723" i="9"/>
  <c r="BY723" i="9"/>
  <c r="BZ723" i="9"/>
  <c r="CA723" i="9"/>
  <c r="CB723" i="9"/>
  <c r="CC723" i="9"/>
  <c r="CD723" i="9"/>
  <c r="CE723" i="9"/>
  <c r="CF723" i="9"/>
  <c r="CG723" i="9"/>
  <c r="CH723" i="9"/>
  <c r="CI723" i="9"/>
  <c r="CJ723" i="9"/>
  <c r="A724" i="9"/>
  <c r="B724" i="9"/>
  <c r="C724" i="9"/>
  <c r="D724" i="9"/>
  <c r="E724" i="9"/>
  <c r="F724" i="9"/>
  <c r="G724" i="9"/>
  <c r="H724" i="9"/>
  <c r="I724" i="9"/>
  <c r="K724" i="9"/>
  <c r="O724" i="9"/>
  <c r="P724" i="9"/>
  <c r="Q724" i="9"/>
  <c r="R724" i="9"/>
  <c r="U724" i="9"/>
  <c r="V724" i="9"/>
  <c r="W724" i="9"/>
  <c r="X724" i="9"/>
  <c r="Y724" i="9"/>
  <c r="Z724" i="9"/>
  <c r="AA724" i="9"/>
  <c r="AB724" i="9"/>
  <c r="AC724" i="9"/>
  <c r="AD724" i="9"/>
  <c r="AE724" i="9"/>
  <c r="AF724" i="9"/>
  <c r="AG724" i="9"/>
  <c r="AH724" i="9"/>
  <c r="AI724" i="9"/>
  <c r="AJ724" i="9"/>
  <c r="AK724" i="9"/>
  <c r="AL724" i="9"/>
  <c r="AM724" i="9"/>
  <c r="AN724" i="9"/>
  <c r="AO724" i="9"/>
  <c r="AP724" i="9"/>
  <c r="AQ724" i="9"/>
  <c r="AR724" i="9"/>
  <c r="AS724" i="9"/>
  <c r="AT724" i="9"/>
  <c r="AU724" i="9"/>
  <c r="AV724" i="9"/>
  <c r="AW724" i="9"/>
  <c r="AX724" i="9"/>
  <c r="AY724" i="9"/>
  <c r="AZ724" i="9"/>
  <c r="BA724" i="9"/>
  <c r="BB724" i="9"/>
  <c r="BC724" i="9"/>
  <c r="BD724" i="9"/>
  <c r="BE724" i="9"/>
  <c r="BF724" i="9"/>
  <c r="BG724" i="9"/>
  <c r="BH724" i="9"/>
  <c r="BI724" i="9"/>
  <c r="BJ724" i="9"/>
  <c r="BK724" i="9"/>
  <c r="BL724" i="9"/>
  <c r="BM724" i="9"/>
  <c r="BN724" i="9"/>
  <c r="BO724" i="9"/>
  <c r="BP724" i="9"/>
  <c r="BQ724" i="9"/>
  <c r="BR724" i="9"/>
  <c r="BT724" i="9"/>
  <c r="BU724" i="9"/>
  <c r="BV724" i="9"/>
  <c r="BX724" i="9"/>
  <c r="BY724" i="9"/>
  <c r="BZ724" i="9"/>
  <c r="CA724" i="9"/>
  <c r="CB724" i="9"/>
  <c r="CC724" i="9"/>
  <c r="CD724" i="9"/>
  <c r="CE724" i="9"/>
  <c r="CF724" i="9"/>
  <c r="CG724" i="9"/>
  <c r="CH724" i="9"/>
  <c r="CI724" i="9"/>
  <c r="CJ724" i="9"/>
  <c r="A725" i="9"/>
  <c r="B725" i="9"/>
  <c r="C725" i="9"/>
  <c r="D725" i="9"/>
  <c r="E725" i="9"/>
  <c r="F725" i="9"/>
  <c r="G725" i="9"/>
  <c r="H725" i="9"/>
  <c r="I725" i="9"/>
  <c r="K725" i="9"/>
  <c r="O725" i="9"/>
  <c r="P725" i="9"/>
  <c r="Q725" i="9"/>
  <c r="R725" i="9"/>
  <c r="U725" i="9"/>
  <c r="V725" i="9"/>
  <c r="W725" i="9"/>
  <c r="X725" i="9"/>
  <c r="Y725" i="9"/>
  <c r="Z725" i="9"/>
  <c r="AA725" i="9"/>
  <c r="AB725" i="9"/>
  <c r="AC725" i="9"/>
  <c r="AD725" i="9"/>
  <c r="AE725" i="9"/>
  <c r="AF725" i="9"/>
  <c r="AG725" i="9"/>
  <c r="AH725" i="9"/>
  <c r="AI725" i="9"/>
  <c r="AJ725" i="9"/>
  <c r="AK725" i="9"/>
  <c r="AL725" i="9"/>
  <c r="AM725" i="9"/>
  <c r="AN725" i="9"/>
  <c r="AO725" i="9"/>
  <c r="AP725" i="9"/>
  <c r="AQ725" i="9"/>
  <c r="AR725" i="9"/>
  <c r="AS725" i="9"/>
  <c r="AT725" i="9"/>
  <c r="AU725" i="9"/>
  <c r="AV725" i="9"/>
  <c r="AW725" i="9"/>
  <c r="AX725" i="9"/>
  <c r="AY725" i="9"/>
  <c r="AZ725" i="9"/>
  <c r="BA725" i="9"/>
  <c r="BB725" i="9"/>
  <c r="BC725" i="9"/>
  <c r="BD725" i="9"/>
  <c r="BE725" i="9"/>
  <c r="BF725" i="9"/>
  <c r="BG725" i="9"/>
  <c r="BH725" i="9"/>
  <c r="BI725" i="9"/>
  <c r="BJ725" i="9"/>
  <c r="BK725" i="9"/>
  <c r="BL725" i="9"/>
  <c r="BM725" i="9"/>
  <c r="BN725" i="9"/>
  <c r="BO725" i="9"/>
  <c r="BP725" i="9"/>
  <c r="BQ725" i="9"/>
  <c r="BR725" i="9"/>
  <c r="BT725" i="9"/>
  <c r="BU725" i="9"/>
  <c r="BV725" i="9"/>
  <c r="BX725" i="9"/>
  <c r="BY725" i="9"/>
  <c r="BZ725" i="9"/>
  <c r="CA725" i="9"/>
  <c r="CB725" i="9"/>
  <c r="CC725" i="9"/>
  <c r="CD725" i="9"/>
  <c r="CE725" i="9"/>
  <c r="CF725" i="9"/>
  <c r="CG725" i="9"/>
  <c r="CH725" i="9"/>
  <c r="CI725" i="9"/>
  <c r="CJ725" i="9"/>
  <c r="A726" i="9"/>
  <c r="B726" i="9"/>
  <c r="C726" i="9"/>
  <c r="D726" i="9"/>
  <c r="E726" i="9"/>
  <c r="F726" i="9"/>
  <c r="G726" i="9"/>
  <c r="H726" i="9"/>
  <c r="I726" i="9"/>
  <c r="K726" i="9"/>
  <c r="O726" i="9"/>
  <c r="P726" i="9"/>
  <c r="Q726" i="9"/>
  <c r="R726" i="9"/>
  <c r="U726" i="9"/>
  <c r="V726" i="9"/>
  <c r="W726" i="9"/>
  <c r="X726" i="9"/>
  <c r="Y726" i="9"/>
  <c r="Z726" i="9"/>
  <c r="AA726" i="9"/>
  <c r="AB726" i="9"/>
  <c r="AC726" i="9"/>
  <c r="AD726" i="9"/>
  <c r="AE726" i="9"/>
  <c r="AF726" i="9"/>
  <c r="AG726" i="9"/>
  <c r="AH726" i="9"/>
  <c r="AI726" i="9"/>
  <c r="AJ726" i="9"/>
  <c r="AK726" i="9"/>
  <c r="AL726" i="9"/>
  <c r="AM726" i="9"/>
  <c r="AN726" i="9"/>
  <c r="AO726" i="9"/>
  <c r="AP726" i="9"/>
  <c r="AQ726" i="9"/>
  <c r="AR726" i="9"/>
  <c r="AS726" i="9"/>
  <c r="AT726" i="9"/>
  <c r="AU726" i="9"/>
  <c r="AV726" i="9"/>
  <c r="AW726" i="9"/>
  <c r="AX726" i="9"/>
  <c r="AY726" i="9"/>
  <c r="AZ726" i="9"/>
  <c r="BA726" i="9"/>
  <c r="BB726" i="9"/>
  <c r="BC726" i="9"/>
  <c r="BD726" i="9"/>
  <c r="BE726" i="9"/>
  <c r="BF726" i="9"/>
  <c r="BG726" i="9"/>
  <c r="BH726" i="9"/>
  <c r="BI726" i="9"/>
  <c r="BJ726" i="9"/>
  <c r="BK726" i="9"/>
  <c r="BL726" i="9"/>
  <c r="BM726" i="9"/>
  <c r="BN726" i="9"/>
  <c r="BO726" i="9"/>
  <c r="BP726" i="9"/>
  <c r="BQ726" i="9"/>
  <c r="BR726" i="9"/>
  <c r="BT726" i="9"/>
  <c r="BU726" i="9"/>
  <c r="BV726" i="9"/>
  <c r="BX726" i="9"/>
  <c r="BY726" i="9"/>
  <c r="BZ726" i="9"/>
  <c r="CA726" i="9"/>
  <c r="CB726" i="9"/>
  <c r="CC726" i="9"/>
  <c r="CD726" i="9"/>
  <c r="CE726" i="9"/>
  <c r="CF726" i="9"/>
  <c r="CG726" i="9"/>
  <c r="CH726" i="9"/>
  <c r="CI726" i="9"/>
  <c r="CJ726" i="9"/>
  <c r="A727" i="9"/>
  <c r="B727" i="9"/>
  <c r="C727" i="9"/>
  <c r="D727" i="9"/>
  <c r="E727" i="9"/>
  <c r="F727" i="9"/>
  <c r="G727" i="9"/>
  <c r="H727" i="9"/>
  <c r="I727" i="9"/>
  <c r="K727" i="9"/>
  <c r="O727" i="9"/>
  <c r="P727" i="9"/>
  <c r="Q727" i="9"/>
  <c r="R727" i="9"/>
  <c r="U727" i="9"/>
  <c r="V727" i="9"/>
  <c r="W727" i="9"/>
  <c r="X727" i="9"/>
  <c r="Y727" i="9"/>
  <c r="Z727" i="9"/>
  <c r="AA727" i="9"/>
  <c r="AB727" i="9"/>
  <c r="AC727" i="9"/>
  <c r="AD727" i="9"/>
  <c r="AE727" i="9"/>
  <c r="AF727" i="9"/>
  <c r="AG727" i="9"/>
  <c r="AH727" i="9"/>
  <c r="AI727" i="9"/>
  <c r="AJ727" i="9"/>
  <c r="AK727" i="9"/>
  <c r="AL727" i="9"/>
  <c r="AM727" i="9"/>
  <c r="AN727" i="9"/>
  <c r="AO727" i="9"/>
  <c r="AP727" i="9"/>
  <c r="AQ727" i="9"/>
  <c r="AR727" i="9"/>
  <c r="AS727" i="9"/>
  <c r="AT727" i="9"/>
  <c r="AU727" i="9"/>
  <c r="AV727" i="9"/>
  <c r="AW727" i="9"/>
  <c r="AX727" i="9"/>
  <c r="AY727" i="9"/>
  <c r="AZ727" i="9"/>
  <c r="BA727" i="9"/>
  <c r="BB727" i="9"/>
  <c r="BC727" i="9"/>
  <c r="BD727" i="9"/>
  <c r="BE727" i="9"/>
  <c r="BF727" i="9"/>
  <c r="BG727" i="9"/>
  <c r="BH727" i="9"/>
  <c r="BI727" i="9"/>
  <c r="BJ727" i="9"/>
  <c r="BK727" i="9"/>
  <c r="BL727" i="9"/>
  <c r="BM727" i="9"/>
  <c r="BN727" i="9"/>
  <c r="BO727" i="9"/>
  <c r="BP727" i="9"/>
  <c r="BQ727" i="9"/>
  <c r="BR727" i="9"/>
  <c r="BT727" i="9"/>
  <c r="BU727" i="9"/>
  <c r="BV727" i="9"/>
  <c r="BX727" i="9"/>
  <c r="BY727" i="9"/>
  <c r="BZ727" i="9"/>
  <c r="CA727" i="9"/>
  <c r="CB727" i="9"/>
  <c r="CC727" i="9"/>
  <c r="CD727" i="9"/>
  <c r="CE727" i="9"/>
  <c r="CF727" i="9"/>
  <c r="CG727" i="9"/>
  <c r="CH727" i="9"/>
  <c r="CI727" i="9"/>
  <c r="CJ727" i="9"/>
  <c r="A728" i="9"/>
  <c r="B728" i="9"/>
  <c r="C728" i="9"/>
  <c r="D728" i="9"/>
  <c r="E728" i="9"/>
  <c r="F728" i="9"/>
  <c r="G728" i="9"/>
  <c r="H728" i="9"/>
  <c r="I728" i="9"/>
  <c r="K728" i="9"/>
  <c r="O728" i="9"/>
  <c r="P728" i="9"/>
  <c r="Q728" i="9"/>
  <c r="R728" i="9"/>
  <c r="U728" i="9"/>
  <c r="V728" i="9"/>
  <c r="W728" i="9"/>
  <c r="X728" i="9"/>
  <c r="Y728" i="9"/>
  <c r="Z728" i="9"/>
  <c r="AA728" i="9"/>
  <c r="AB728" i="9"/>
  <c r="AC728" i="9"/>
  <c r="AD728" i="9"/>
  <c r="AE728" i="9"/>
  <c r="AF728" i="9"/>
  <c r="AG728" i="9"/>
  <c r="AH728" i="9"/>
  <c r="AI728" i="9"/>
  <c r="AJ728" i="9"/>
  <c r="AK728" i="9"/>
  <c r="AL728" i="9"/>
  <c r="AM728" i="9"/>
  <c r="AN728" i="9"/>
  <c r="AO728" i="9"/>
  <c r="AP728" i="9"/>
  <c r="AQ728" i="9"/>
  <c r="AR728" i="9"/>
  <c r="AS728" i="9"/>
  <c r="AT728" i="9"/>
  <c r="AU728" i="9"/>
  <c r="AV728" i="9"/>
  <c r="AW728" i="9"/>
  <c r="AX728" i="9"/>
  <c r="AY728" i="9"/>
  <c r="AZ728" i="9"/>
  <c r="BA728" i="9"/>
  <c r="BB728" i="9"/>
  <c r="BC728" i="9"/>
  <c r="BD728" i="9"/>
  <c r="BE728" i="9"/>
  <c r="BF728" i="9"/>
  <c r="BG728" i="9"/>
  <c r="BH728" i="9"/>
  <c r="BI728" i="9"/>
  <c r="BJ728" i="9"/>
  <c r="BK728" i="9"/>
  <c r="BL728" i="9"/>
  <c r="BM728" i="9"/>
  <c r="BN728" i="9"/>
  <c r="BO728" i="9"/>
  <c r="BP728" i="9"/>
  <c r="BQ728" i="9"/>
  <c r="BR728" i="9"/>
  <c r="BT728" i="9"/>
  <c r="BU728" i="9"/>
  <c r="BV728" i="9"/>
  <c r="BX728" i="9"/>
  <c r="BY728" i="9"/>
  <c r="BZ728" i="9"/>
  <c r="CA728" i="9"/>
  <c r="CB728" i="9"/>
  <c r="CC728" i="9"/>
  <c r="CD728" i="9"/>
  <c r="CE728" i="9"/>
  <c r="CF728" i="9"/>
  <c r="CG728" i="9"/>
  <c r="CH728" i="9"/>
  <c r="CI728" i="9"/>
  <c r="CJ728" i="9"/>
  <c r="A729" i="9"/>
  <c r="B729" i="9"/>
  <c r="C729" i="9"/>
  <c r="D729" i="9"/>
  <c r="E729" i="9"/>
  <c r="F729" i="9"/>
  <c r="G729" i="9"/>
  <c r="H729" i="9"/>
  <c r="I729" i="9"/>
  <c r="K729" i="9"/>
  <c r="O729" i="9"/>
  <c r="P729" i="9"/>
  <c r="Q729" i="9"/>
  <c r="R729" i="9"/>
  <c r="U729" i="9"/>
  <c r="V729" i="9"/>
  <c r="W729" i="9"/>
  <c r="X729" i="9"/>
  <c r="Y729" i="9"/>
  <c r="Z729" i="9"/>
  <c r="AA729" i="9"/>
  <c r="AB729" i="9"/>
  <c r="AC729" i="9"/>
  <c r="AD729" i="9"/>
  <c r="AE729" i="9"/>
  <c r="AF729" i="9"/>
  <c r="AG729" i="9"/>
  <c r="AH729" i="9"/>
  <c r="AI729" i="9"/>
  <c r="AJ729" i="9"/>
  <c r="AK729" i="9"/>
  <c r="AL729" i="9"/>
  <c r="AM729" i="9"/>
  <c r="AN729" i="9"/>
  <c r="AO729" i="9"/>
  <c r="AP729" i="9"/>
  <c r="AQ729" i="9"/>
  <c r="AR729" i="9"/>
  <c r="AS729" i="9"/>
  <c r="AT729" i="9"/>
  <c r="AU729" i="9"/>
  <c r="AV729" i="9"/>
  <c r="AW729" i="9"/>
  <c r="AX729" i="9"/>
  <c r="AY729" i="9"/>
  <c r="AZ729" i="9"/>
  <c r="BA729" i="9"/>
  <c r="BB729" i="9"/>
  <c r="BC729" i="9"/>
  <c r="BD729" i="9"/>
  <c r="BE729" i="9"/>
  <c r="BF729" i="9"/>
  <c r="BG729" i="9"/>
  <c r="BH729" i="9"/>
  <c r="BI729" i="9"/>
  <c r="BJ729" i="9"/>
  <c r="BK729" i="9"/>
  <c r="BL729" i="9"/>
  <c r="BM729" i="9"/>
  <c r="BN729" i="9"/>
  <c r="BO729" i="9"/>
  <c r="BP729" i="9"/>
  <c r="BQ729" i="9"/>
  <c r="BR729" i="9"/>
  <c r="BT729" i="9"/>
  <c r="BU729" i="9"/>
  <c r="BV729" i="9"/>
  <c r="BX729" i="9"/>
  <c r="BY729" i="9"/>
  <c r="BZ729" i="9"/>
  <c r="CA729" i="9"/>
  <c r="CB729" i="9"/>
  <c r="CC729" i="9"/>
  <c r="CD729" i="9"/>
  <c r="CE729" i="9"/>
  <c r="CF729" i="9"/>
  <c r="CG729" i="9"/>
  <c r="CH729" i="9"/>
  <c r="CI729" i="9"/>
  <c r="CJ729" i="9"/>
  <c r="A730" i="9"/>
  <c r="B730" i="9"/>
  <c r="C730" i="9"/>
  <c r="D730" i="9"/>
  <c r="E730" i="9"/>
  <c r="F730" i="9"/>
  <c r="G730" i="9"/>
  <c r="H730" i="9"/>
  <c r="I730" i="9"/>
  <c r="K730" i="9"/>
  <c r="O730" i="9"/>
  <c r="P730" i="9"/>
  <c r="Q730" i="9"/>
  <c r="R730" i="9"/>
  <c r="U730" i="9"/>
  <c r="V730" i="9"/>
  <c r="W730" i="9"/>
  <c r="X730" i="9"/>
  <c r="Y730" i="9"/>
  <c r="Z730" i="9"/>
  <c r="AA730" i="9"/>
  <c r="AB730" i="9"/>
  <c r="AC730" i="9"/>
  <c r="AD730" i="9"/>
  <c r="AE730" i="9"/>
  <c r="AF730" i="9"/>
  <c r="AG730" i="9"/>
  <c r="AH730" i="9"/>
  <c r="AI730" i="9"/>
  <c r="AJ730" i="9"/>
  <c r="AK730" i="9"/>
  <c r="AL730" i="9"/>
  <c r="AM730" i="9"/>
  <c r="AN730" i="9"/>
  <c r="AO730" i="9"/>
  <c r="AP730" i="9"/>
  <c r="AQ730" i="9"/>
  <c r="AR730" i="9"/>
  <c r="AS730" i="9"/>
  <c r="AT730" i="9"/>
  <c r="AU730" i="9"/>
  <c r="AV730" i="9"/>
  <c r="AW730" i="9"/>
  <c r="AX730" i="9"/>
  <c r="AY730" i="9"/>
  <c r="AZ730" i="9"/>
  <c r="BA730" i="9"/>
  <c r="BB730" i="9"/>
  <c r="BC730" i="9"/>
  <c r="BD730" i="9"/>
  <c r="BE730" i="9"/>
  <c r="BF730" i="9"/>
  <c r="BG730" i="9"/>
  <c r="BH730" i="9"/>
  <c r="BI730" i="9"/>
  <c r="BJ730" i="9"/>
  <c r="BK730" i="9"/>
  <c r="BL730" i="9"/>
  <c r="BM730" i="9"/>
  <c r="BN730" i="9"/>
  <c r="BO730" i="9"/>
  <c r="BP730" i="9"/>
  <c r="BQ730" i="9"/>
  <c r="BR730" i="9"/>
  <c r="BT730" i="9"/>
  <c r="BU730" i="9"/>
  <c r="BV730" i="9"/>
  <c r="BX730" i="9"/>
  <c r="BY730" i="9"/>
  <c r="BZ730" i="9"/>
  <c r="CA730" i="9"/>
  <c r="CB730" i="9"/>
  <c r="CC730" i="9"/>
  <c r="CD730" i="9"/>
  <c r="CE730" i="9"/>
  <c r="CF730" i="9"/>
  <c r="CG730" i="9"/>
  <c r="CH730" i="9"/>
  <c r="CI730" i="9"/>
  <c r="CJ730" i="9"/>
  <c r="A731" i="9"/>
  <c r="B731" i="9"/>
  <c r="C731" i="9"/>
  <c r="D731" i="9"/>
  <c r="E731" i="9"/>
  <c r="F731" i="9"/>
  <c r="G731" i="9"/>
  <c r="H731" i="9"/>
  <c r="I731" i="9"/>
  <c r="K731" i="9"/>
  <c r="O731" i="9"/>
  <c r="P731" i="9"/>
  <c r="Q731" i="9"/>
  <c r="R731" i="9"/>
  <c r="U731" i="9"/>
  <c r="V731" i="9"/>
  <c r="W731" i="9"/>
  <c r="X731" i="9"/>
  <c r="Y731" i="9"/>
  <c r="Z731" i="9"/>
  <c r="AA731" i="9"/>
  <c r="AB731" i="9"/>
  <c r="AC731" i="9"/>
  <c r="AD731" i="9"/>
  <c r="AE731" i="9"/>
  <c r="AF731" i="9"/>
  <c r="AG731" i="9"/>
  <c r="AH731" i="9"/>
  <c r="AI731" i="9"/>
  <c r="AJ731" i="9"/>
  <c r="AK731" i="9"/>
  <c r="AL731" i="9"/>
  <c r="AM731" i="9"/>
  <c r="AN731" i="9"/>
  <c r="AO731" i="9"/>
  <c r="AP731" i="9"/>
  <c r="AQ731" i="9"/>
  <c r="AR731" i="9"/>
  <c r="AS731" i="9"/>
  <c r="AT731" i="9"/>
  <c r="AU731" i="9"/>
  <c r="AV731" i="9"/>
  <c r="AW731" i="9"/>
  <c r="AX731" i="9"/>
  <c r="AY731" i="9"/>
  <c r="AZ731" i="9"/>
  <c r="BA731" i="9"/>
  <c r="BB731" i="9"/>
  <c r="BC731" i="9"/>
  <c r="BD731" i="9"/>
  <c r="BE731" i="9"/>
  <c r="BF731" i="9"/>
  <c r="BG731" i="9"/>
  <c r="BH731" i="9"/>
  <c r="BI731" i="9"/>
  <c r="BJ731" i="9"/>
  <c r="BK731" i="9"/>
  <c r="BL731" i="9"/>
  <c r="BM731" i="9"/>
  <c r="BN731" i="9"/>
  <c r="BO731" i="9"/>
  <c r="BP731" i="9"/>
  <c r="BQ731" i="9"/>
  <c r="BR731" i="9"/>
  <c r="BT731" i="9"/>
  <c r="BU731" i="9"/>
  <c r="BV731" i="9"/>
  <c r="BX731" i="9"/>
  <c r="BY731" i="9"/>
  <c r="BZ731" i="9"/>
  <c r="CA731" i="9"/>
  <c r="CB731" i="9"/>
  <c r="CC731" i="9"/>
  <c r="CD731" i="9"/>
  <c r="CE731" i="9"/>
  <c r="CF731" i="9"/>
  <c r="CG731" i="9"/>
  <c r="CH731" i="9"/>
  <c r="CI731" i="9"/>
  <c r="CJ731" i="9"/>
  <c r="A732" i="9"/>
  <c r="B732" i="9"/>
  <c r="C732" i="9"/>
  <c r="D732" i="9"/>
  <c r="E732" i="9"/>
  <c r="F732" i="9"/>
  <c r="G732" i="9"/>
  <c r="H732" i="9"/>
  <c r="I732" i="9"/>
  <c r="K732" i="9"/>
  <c r="O732" i="9"/>
  <c r="P732" i="9"/>
  <c r="Q732" i="9"/>
  <c r="R732" i="9"/>
  <c r="U732" i="9"/>
  <c r="V732" i="9"/>
  <c r="W732" i="9"/>
  <c r="X732" i="9"/>
  <c r="Y732" i="9"/>
  <c r="Z732" i="9"/>
  <c r="AA732" i="9"/>
  <c r="AB732" i="9"/>
  <c r="AC732" i="9"/>
  <c r="AD732" i="9"/>
  <c r="AE732" i="9"/>
  <c r="AF732" i="9"/>
  <c r="AG732" i="9"/>
  <c r="AH732" i="9"/>
  <c r="AI732" i="9"/>
  <c r="AJ732" i="9"/>
  <c r="AK732" i="9"/>
  <c r="AL732" i="9"/>
  <c r="AM732" i="9"/>
  <c r="AN732" i="9"/>
  <c r="AO732" i="9"/>
  <c r="AP732" i="9"/>
  <c r="AQ732" i="9"/>
  <c r="AR732" i="9"/>
  <c r="AS732" i="9"/>
  <c r="AT732" i="9"/>
  <c r="AU732" i="9"/>
  <c r="AV732" i="9"/>
  <c r="AW732" i="9"/>
  <c r="AX732" i="9"/>
  <c r="AY732" i="9"/>
  <c r="AZ732" i="9"/>
  <c r="BA732" i="9"/>
  <c r="BB732" i="9"/>
  <c r="BC732" i="9"/>
  <c r="BD732" i="9"/>
  <c r="BE732" i="9"/>
  <c r="BF732" i="9"/>
  <c r="BG732" i="9"/>
  <c r="BH732" i="9"/>
  <c r="BI732" i="9"/>
  <c r="BJ732" i="9"/>
  <c r="BK732" i="9"/>
  <c r="BL732" i="9"/>
  <c r="BM732" i="9"/>
  <c r="BN732" i="9"/>
  <c r="BO732" i="9"/>
  <c r="BP732" i="9"/>
  <c r="BQ732" i="9"/>
  <c r="BR732" i="9"/>
  <c r="BT732" i="9"/>
  <c r="BU732" i="9"/>
  <c r="BV732" i="9"/>
  <c r="BX732" i="9"/>
  <c r="BY732" i="9"/>
  <c r="BZ732" i="9"/>
  <c r="CA732" i="9"/>
  <c r="CB732" i="9"/>
  <c r="CC732" i="9"/>
  <c r="CD732" i="9"/>
  <c r="CE732" i="9"/>
  <c r="CF732" i="9"/>
  <c r="CG732" i="9"/>
  <c r="CH732" i="9"/>
  <c r="CI732" i="9"/>
  <c r="CJ732" i="9"/>
  <c r="A733" i="9"/>
  <c r="B733" i="9"/>
  <c r="C733" i="9"/>
  <c r="D733" i="9"/>
  <c r="E733" i="9"/>
  <c r="F733" i="9"/>
  <c r="G733" i="9"/>
  <c r="H733" i="9"/>
  <c r="I733" i="9"/>
  <c r="K733" i="9"/>
  <c r="O733" i="9"/>
  <c r="P733" i="9"/>
  <c r="Q733" i="9"/>
  <c r="R733" i="9"/>
  <c r="U733" i="9"/>
  <c r="V733" i="9"/>
  <c r="W733" i="9"/>
  <c r="X733" i="9"/>
  <c r="Y733" i="9"/>
  <c r="Z733" i="9"/>
  <c r="AA733" i="9"/>
  <c r="AB733" i="9"/>
  <c r="AC733" i="9"/>
  <c r="AD733" i="9"/>
  <c r="AE733" i="9"/>
  <c r="AF733" i="9"/>
  <c r="AG733" i="9"/>
  <c r="AH733" i="9"/>
  <c r="AI733" i="9"/>
  <c r="AJ733" i="9"/>
  <c r="AK733" i="9"/>
  <c r="AL733" i="9"/>
  <c r="AM733" i="9"/>
  <c r="AN733" i="9"/>
  <c r="AO733" i="9"/>
  <c r="AP733" i="9"/>
  <c r="AQ733" i="9"/>
  <c r="AR733" i="9"/>
  <c r="AS733" i="9"/>
  <c r="AT733" i="9"/>
  <c r="AU733" i="9"/>
  <c r="AV733" i="9"/>
  <c r="AW733" i="9"/>
  <c r="AX733" i="9"/>
  <c r="AY733" i="9"/>
  <c r="AZ733" i="9"/>
  <c r="BA733" i="9"/>
  <c r="BB733" i="9"/>
  <c r="BC733" i="9"/>
  <c r="BD733" i="9"/>
  <c r="BE733" i="9"/>
  <c r="BF733" i="9"/>
  <c r="BG733" i="9"/>
  <c r="BH733" i="9"/>
  <c r="BI733" i="9"/>
  <c r="BJ733" i="9"/>
  <c r="BK733" i="9"/>
  <c r="BL733" i="9"/>
  <c r="BM733" i="9"/>
  <c r="BN733" i="9"/>
  <c r="BO733" i="9"/>
  <c r="BP733" i="9"/>
  <c r="BQ733" i="9"/>
  <c r="BR733" i="9"/>
  <c r="BT733" i="9"/>
  <c r="BU733" i="9"/>
  <c r="BV733" i="9"/>
  <c r="BX733" i="9"/>
  <c r="BY733" i="9"/>
  <c r="BZ733" i="9"/>
  <c r="CA733" i="9"/>
  <c r="CB733" i="9"/>
  <c r="CC733" i="9"/>
  <c r="CD733" i="9"/>
  <c r="CE733" i="9"/>
  <c r="CF733" i="9"/>
  <c r="CG733" i="9"/>
  <c r="CH733" i="9"/>
  <c r="CI733" i="9"/>
  <c r="CJ733" i="9"/>
  <c r="A734" i="9"/>
  <c r="B734" i="9"/>
  <c r="C734" i="9"/>
  <c r="D734" i="9"/>
  <c r="E734" i="9"/>
  <c r="F734" i="9"/>
  <c r="G734" i="9"/>
  <c r="H734" i="9"/>
  <c r="I734" i="9"/>
  <c r="K734" i="9"/>
  <c r="O734" i="9"/>
  <c r="P734" i="9"/>
  <c r="Q734" i="9"/>
  <c r="R734" i="9"/>
  <c r="U734" i="9"/>
  <c r="V734" i="9"/>
  <c r="W734" i="9"/>
  <c r="X734" i="9"/>
  <c r="Y734" i="9"/>
  <c r="Z734" i="9"/>
  <c r="AA734" i="9"/>
  <c r="AB734" i="9"/>
  <c r="AC734" i="9"/>
  <c r="AD734" i="9"/>
  <c r="AE734" i="9"/>
  <c r="AF734" i="9"/>
  <c r="AG734" i="9"/>
  <c r="AH734" i="9"/>
  <c r="AI734" i="9"/>
  <c r="AJ734" i="9"/>
  <c r="AK734" i="9"/>
  <c r="AL734" i="9"/>
  <c r="AM734" i="9"/>
  <c r="AN734" i="9"/>
  <c r="AO734" i="9"/>
  <c r="AP734" i="9"/>
  <c r="AQ734" i="9"/>
  <c r="AR734" i="9"/>
  <c r="AS734" i="9"/>
  <c r="AT734" i="9"/>
  <c r="AU734" i="9"/>
  <c r="AV734" i="9"/>
  <c r="AW734" i="9"/>
  <c r="AX734" i="9"/>
  <c r="AY734" i="9"/>
  <c r="AZ734" i="9"/>
  <c r="BA734" i="9"/>
  <c r="BB734" i="9"/>
  <c r="BC734" i="9"/>
  <c r="BD734" i="9"/>
  <c r="BE734" i="9"/>
  <c r="BF734" i="9"/>
  <c r="BG734" i="9"/>
  <c r="BH734" i="9"/>
  <c r="BI734" i="9"/>
  <c r="BJ734" i="9"/>
  <c r="BK734" i="9"/>
  <c r="BL734" i="9"/>
  <c r="BM734" i="9"/>
  <c r="BN734" i="9"/>
  <c r="BO734" i="9"/>
  <c r="BP734" i="9"/>
  <c r="BQ734" i="9"/>
  <c r="BR734" i="9"/>
  <c r="BT734" i="9"/>
  <c r="BU734" i="9"/>
  <c r="BV734" i="9"/>
  <c r="BX734" i="9"/>
  <c r="BY734" i="9"/>
  <c r="BZ734" i="9"/>
  <c r="CA734" i="9"/>
  <c r="CB734" i="9"/>
  <c r="CC734" i="9"/>
  <c r="CD734" i="9"/>
  <c r="CE734" i="9"/>
  <c r="CF734" i="9"/>
  <c r="CG734" i="9"/>
  <c r="CH734" i="9"/>
  <c r="CI734" i="9"/>
  <c r="CJ734" i="9"/>
  <c r="A735" i="9"/>
  <c r="B735" i="9"/>
  <c r="C735" i="9"/>
  <c r="D735" i="9"/>
  <c r="E735" i="9"/>
  <c r="F735" i="9"/>
  <c r="G735" i="9"/>
  <c r="H735" i="9"/>
  <c r="I735" i="9"/>
  <c r="K735" i="9"/>
  <c r="O735" i="9"/>
  <c r="P735" i="9"/>
  <c r="Q735" i="9"/>
  <c r="R735" i="9"/>
  <c r="U735" i="9"/>
  <c r="V735" i="9"/>
  <c r="W735" i="9"/>
  <c r="X735" i="9"/>
  <c r="Y735" i="9"/>
  <c r="Z735" i="9"/>
  <c r="AA735" i="9"/>
  <c r="AB735" i="9"/>
  <c r="AC735" i="9"/>
  <c r="AD735" i="9"/>
  <c r="AE735" i="9"/>
  <c r="AF735" i="9"/>
  <c r="AG735" i="9"/>
  <c r="AH735" i="9"/>
  <c r="AI735" i="9"/>
  <c r="AJ735" i="9"/>
  <c r="AK735" i="9"/>
  <c r="AL735" i="9"/>
  <c r="AM735" i="9"/>
  <c r="AN735" i="9"/>
  <c r="AO735" i="9"/>
  <c r="AP735" i="9"/>
  <c r="AQ735" i="9"/>
  <c r="AR735" i="9"/>
  <c r="AS735" i="9"/>
  <c r="AT735" i="9"/>
  <c r="AU735" i="9"/>
  <c r="AV735" i="9"/>
  <c r="AW735" i="9"/>
  <c r="AX735" i="9"/>
  <c r="AY735" i="9"/>
  <c r="AZ735" i="9"/>
  <c r="BA735" i="9"/>
  <c r="BB735" i="9"/>
  <c r="BC735" i="9"/>
  <c r="BD735" i="9"/>
  <c r="BE735" i="9"/>
  <c r="BF735" i="9"/>
  <c r="BG735" i="9"/>
  <c r="BH735" i="9"/>
  <c r="BI735" i="9"/>
  <c r="BJ735" i="9"/>
  <c r="BK735" i="9"/>
  <c r="BL735" i="9"/>
  <c r="BM735" i="9"/>
  <c r="BN735" i="9"/>
  <c r="BO735" i="9"/>
  <c r="BP735" i="9"/>
  <c r="BQ735" i="9"/>
  <c r="BR735" i="9"/>
  <c r="BT735" i="9"/>
  <c r="BU735" i="9"/>
  <c r="BV735" i="9"/>
  <c r="BX735" i="9"/>
  <c r="BY735" i="9"/>
  <c r="BZ735" i="9"/>
  <c r="CA735" i="9"/>
  <c r="CB735" i="9"/>
  <c r="CC735" i="9"/>
  <c r="CD735" i="9"/>
  <c r="CE735" i="9"/>
  <c r="CF735" i="9"/>
  <c r="CG735" i="9"/>
  <c r="CH735" i="9"/>
  <c r="CI735" i="9"/>
  <c r="CJ735" i="9"/>
  <c r="A736" i="9"/>
  <c r="B736" i="9"/>
  <c r="C736" i="9"/>
  <c r="D736" i="9"/>
  <c r="E736" i="9"/>
  <c r="F736" i="9"/>
  <c r="G736" i="9"/>
  <c r="H736" i="9"/>
  <c r="I736" i="9"/>
  <c r="K736" i="9"/>
  <c r="O736" i="9"/>
  <c r="P736" i="9"/>
  <c r="Q736" i="9"/>
  <c r="R736" i="9"/>
  <c r="U736" i="9"/>
  <c r="V736" i="9"/>
  <c r="W736" i="9"/>
  <c r="X736" i="9"/>
  <c r="Y736" i="9"/>
  <c r="Z736" i="9"/>
  <c r="AA736" i="9"/>
  <c r="AB736" i="9"/>
  <c r="AC736" i="9"/>
  <c r="AD736" i="9"/>
  <c r="AE736" i="9"/>
  <c r="AF736" i="9"/>
  <c r="AG736" i="9"/>
  <c r="AH736" i="9"/>
  <c r="AI736" i="9"/>
  <c r="AJ736" i="9"/>
  <c r="AK736" i="9"/>
  <c r="AL736" i="9"/>
  <c r="AM736" i="9"/>
  <c r="AN736" i="9"/>
  <c r="AO736" i="9"/>
  <c r="AP736" i="9"/>
  <c r="AQ736" i="9"/>
  <c r="AR736" i="9"/>
  <c r="AS736" i="9"/>
  <c r="AT736" i="9"/>
  <c r="AU736" i="9"/>
  <c r="AV736" i="9"/>
  <c r="AW736" i="9"/>
  <c r="AX736" i="9"/>
  <c r="AY736" i="9"/>
  <c r="AZ736" i="9"/>
  <c r="BA736" i="9"/>
  <c r="BB736" i="9"/>
  <c r="BC736" i="9"/>
  <c r="BD736" i="9"/>
  <c r="BE736" i="9"/>
  <c r="BF736" i="9"/>
  <c r="BG736" i="9"/>
  <c r="BH736" i="9"/>
  <c r="BI736" i="9"/>
  <c r="BJ736" i="9"/>
  <c r="BK736" i="9"/>
  <c r="BL736" i="9"/>
  <c r="BM736" i="9"/>
  <c r="BN736" i="9"/>
  <c r="BO736" i="9"/>
  <c r="BP736" i="9"/>
  <c r="BQ736" i="9"/>
  <c r="BR736" i="9"/>
  <c r="BT736" i="9"/>
  <c r="BU736" i="9"/>
  <c r="BV736" i="9"/>
  <c r="BX736" i="9"/>
  <c r="BY736" i="9"/>
  <c r="BZ736" i="9"/>
  <c r="CA736" i="9"/>
  <c r="CB736" i="9"/>
  <c r="CC736" i="9"/>
  <c r="CD736" i="9"/>
  <c r="CE736" i="9"/>
  <c r="CF736" i="9"/>
  <c r="CG736" i="9"/>
  <c r="CH736" i="9"/>
  <c r="CI736" i="9"/>
  <c r="CJ736" i="9"/>
  <c r="A737" i="9"/>
  <c r="B737" i="9"/>
  <c r="C737" i="9"/>
  <c r="D737" i="9"/>
  <c r="E737" i="9"/>
  <c r="F737" i="9"/>
  <c r="G737" i="9"/>
  <c r="H737" i="9"/>
  <c r="I737" i="9"/>
  <c r="K737" i="9"/>
  <c r="O737" i="9"/>
  <c r="P737" i="9"/>
  <c r="Q737" i="9"/>
  <c r="R737" i="9"/>
  <c r="U737" i="9"/>
  <c r="V737" i="9"/>
  <c r="W737" i="9"/>
  <c r="X737" i="9"/>
  <c r="Y737" i="9"/>
  <c r="Z737" i="9"/>
  <c r="AA737" i="9"/>
  <c r="AB737" i="9"/>
  <c r="AC737" i="9"/>
  <c r="AD737" i="9"/>
  <c r="AE737" i="9"/>
  <c r="AF737" i="9"/>
  <c r="AG737" i="9"/>
  <c r="AH737" i="9"/>
  <c r="AI737" i="9"/>
  <c r="AJ737" i="9"/>
  <c r="AK737" i="9"/>
  <c r="AL737" i="9"/>
  <c r="AM737" i="9"/>
  <c r="AN737" i="9"/>
  <c r="AO737" i="9"/>
  <c r="AP737" i="9"/>
  <c r="AQ737" i="9"/>
  <c r="AR737" i="9"/>
  <c r="AS737" i="9"/>
  <c r="AT737" i="9"/>
  <c r="AU737" i="9"/>
  <c r="AV737" i="9"/>
  <c r="AW737" i="9"/>
  <c r="AX737" i="9"/>
  <c r="AY737" i="9"/>
  <c r="AZ737" i="9"/>
  <c r="BA737" i="9"/>
  <c r="BB737" i="9"/>
  <c r="BC737" i="9"/>
  <c r="BD737" i="9"/>
  <c r="BE737" i="9"/>
  <c r="BF737" i="9"/>
  <c r="BG737" i="9"/>
  <c r="BH737" i="9"/>
  <c r="BI737" i="9"/>
  <c r="BJ737" i="9"/>
  <c r="BK737" i="9"/>
  <c r="BL737" i="9"/>
  <c r="BM737" i="9"/>
  <c r="BN737" i="9"/>
  <c r="BO737" i="9"/>
  <c r="BP737" i="9"/>
  <c r="BQ737" i="9"/>
  <c r="BR737" i="9"/>
  <c r="BT737" i="9"/>
  <c r="BU737" i="9"/>
  <c r="BV737" i="9"/>
  <c r="BX737" i="9"/>
  <c r="BY737" i="9"/>
  <c r="BZ737" i="9"/>
  <c r="CA737" i="9"/>
  <c r="CB737" i="9"/>
  <c r="CC737" i="9"/>
  <c r="CD737" i="9"/>
  <c r="CE737" i="9"/>
  <c r="CF737" i="9"/>
  <c r="CG737" i="9"/>
  <c r="CH737" i="9"/>
  <c r="CI737" i="9"/>
  <c r="CJ737" i="9"/>
  <c r="A738" i="9"/>
  <c r="B738" i="9"/>
  <c r="C738" i="9"/>
  <c r="D738" i="9"/>
  <c r="E738" i="9"/>
  <c r="F738" i="9"/>
  <c r="G738" i="9"/>
  <c r="H738" i="9"/>
  <c r="I738" i="9"/>
  <c r="K738" i="9"/>
  <c r="O738" i="9"/>
  <c r="P738" i="9"/>
  <c r="Q738" i="9"/>
  <c r="R738" i="9"/>
  <c r="U738" i="9"/>
  <c r="V738" i="9"/>
  <c r="W738" i="9"/>
  <c r="X738" i="9"/>
  <c r="Y738" i="9"/>
  <c r="Z738" i="9"/>
  <c r="AA738" i="9"/>
  <c r="AB738" i="9"/>
  <c r="AC738" i="9"/>
  <c r="AD738" i="9"/>
  <c r="AE738" i="9"/>
  <c r="AF738" i="9"/>
  <c r="AG738" i="9"/>
  <c r="AH738" i="9"/>
  <c r="AI738" i="9"/>
  <c r="AJ738" i="9"/>
  <c r="AK738" i="9"/>
  <c r="AL738" i="9"/>
  <c r="AM738" i="9"/>
  <c r="AN738" i="9"/>
  <c r="AO738" i="9"/>
  <c r="AP738" i="9"/>
  <c r="AQ738" i="9"/>
  <c r="AR738" i="9"/>
  <c r="AS738" i="9"/>
  <c r="AT738" i="9"/>
  <c r="AU738" i="9"/>
  <c r="AV738" i="9"/>
  <c r="AW738" i="9"/>
  <c r="AX738" i="9"/>
  <c r="AY738" i="9"/>
  <c r="AZ738" i="9"/>
  <c r="BA738" i="9"/>
  <c r="BB738" i="9"/>
  <c r="BC738" i="9"/>
  <c r="BD738" i="9"/>
  <c r="BE738" i="9"/>
  <c r="BF738" i="9"/>
  <c r="BG738" i="9"/>
  <c r="BH738" i="9"/>
  <c r="BI738" i="9"/>
  <c r="BJ738" i="9"/>
  <c r="BK738" i="9"/>
  <c r="BL738" i="9"/>
  <c r="BM738" i="9"/>
  <c r="BN738" i="9"/>
  <c r="BO738" i="9"/>
  <c r="BP738" i="9"/>
  <c r="BQ738" i="9"/>
  <c r="BR738" i="9"/>
  <c r="BT738" i="9"/>
  <c r="BU738" i="9"/>
  <c r="BV738" i="9"/>
  <c r="BX738" i="9"/>
  <c r="BY738" i="9"/>
  <c r="BZ738" i="9"/>
  <c r="CA738" i="9"/>
  <c r="CB738" i="9"/>
  <c r="CC738" i="9"/>
  <c r="CD738" i="9"/>
  <c r="CE738" i="9"/>
  <c r="CF738" i="9"/>
  <c r="CG738" i="9"/>
  <c r="CH738" i="9"/>
  <c r="CI738" i="9"/>
  <c r="CJ738" i="9"/>
  <c r="A739" i="9"/>
  <c r="B739" i="9"/>
  <c r="C739" i="9"/>
  <c r="D739" i="9"/>
  <c r="E739" i="9"/>
  <c r="F739" i="9"/>
  <c r="G739" i="9"/>
  <c r="H739" i="9"/>
  <c r="I739" i="9"/>
  <c r="K739" i="9"/>
  <c r="O739" i="9"/>
  <c r="P739" i="9"/>
  <c r="Q739" i="9"/>
  <c r="R739" i="9"/>
  <c r="U739" i="9"/>
  <c r="V739" i="9"/>
  <c r="W739" i="9"/>
  <c r="X739" i="9"/>
  <c r="Y739" i="9"/>
  <c r="Z739" i="9"/>
  <c r="AA739" i="9"/>
  <c r="AB739" i="9"/>
  <c r="AC739" i="9"/>
  <c r="AD739" i="9"/>
  <c r="AE739" i="9"/>
  <c r="AF739" i="9"/>
  <c r="AG739" i="9"/>
  <c r="AH739" i="9"/>
  <c r="AI739" i="9"/>
  <c r="AJ739" i="9"/>
  <c r="AK739" i="9"/>
  <c r="AL739" i="9"/>
  <c r="AM739" i="9"/>
  <c r="AN739" i="9"/>
  <c r="AO739" i="9"/>
  <c r="AP739" i="9"/>
  <c r="AQ739" i="9"/>
  <c r="AR739" i="9"/>
  <c r="AS739" i="9"/>
  <c r="AT739" i="9"/>
  <c r="AU739" i="9"/>
  <c r="AV739" i="9"/>
  <c r="AW739" i="9"/>
  <c r="AX739" i="9"/>
  <c r="AY739" i="9"/>
  <c r="AZ739" i="9"/>
  <c r="BA739" i="9"/>
  <c r="BB739" i="9"/>
  <c r="BC739" i="9"/>
  <c r="BD739" i="9"/>
  <c r="BE739" i="9"/>
  <c r="BF739" i="9"/>
  <c r="BG739" i="9"/>
  <c r="BH739" i="9"/>
  <c r="BI739" i="9"/>
  <c r="BJ739" i="9"/>
  <c r="BK739" i="9"/>
  <c r="BL739" i="9"/>
  <c r="BM739" i="9"/>
  <c r="BN739" i="9"/>
  <c r="BO739" i="9"/>
  <c r="BP739" i="9"/>
  <c r="BQ739" i="9"/>
  <c r="BR739" i="9"/>
  <c r="BT739" i="9"/>
  <c r="BU739" i="9"/>
  <c r="BV739" i="9"/>
  <c r="BX739" i="9"/>
  <c r="BY739" i="9"/>
  <c r="BZ739" i="9"/>
  <c r="CA739" i="9"/>
  <c r="CB739" i="9"/>
  <c r="CC739" i="9"/>
  <c r="CD739" i="9"/>
  <c r="CE739" i="9"/>
  <c r="CF739" i="9"/>
  <c r="CG739" i="9"/>
  <c r="CH739" i="9"/>
  <c r="CI739" i="9"/>
  <c r="CJ739" i="9"/>
  <c r="A740" i="9"/>
  <c r="B740" i="9"/>
  <c r="C740" i="9"/>
  <c r="D740" i="9"/>
  <c r="E740" i="9"/>
  <c r="F740" i="9"/>
  <c r="G740" i="9"/>
  <c r="H740" i="9"/>
  <c r="I740" i="9"/>
  <c r="K740" i="9"/>
  <c r="O740" i="9"/>
  <c r="P740" i="9"/>
  <c r="Q740" i="9"/>
  <c r="R740" i="9"/>
  <c r="U740" i="9"/>
  <c r="V740" i="9"/>
  <c r="W740" i="9"/>
  <c r="X740" i="9"/>
  <c r="Y740" i="9"/>
  <c r="Z740" i="9"/>
  <c r="AA740" i="9"/>
  <c r="AB740" i="9"/>
  <c r="AC740" i="9"/>
  <c r="AD740" i="9"/>
  <c r="AE740" i="9"/>
  <c r="AF740" i="9"/>
  <c r="AG740" i="9"/>
  <c r="AH740" i="9"/>
  <c r="AI740" i="9"/>
  <c r="AJ740" i="9"/>
  <c r="AK740" i="9"/>
  <c r="AL740" i="9"/>
  <c r="AM740" i="9"/>
  <c r="AN740" i="9"/>
  <c r="AO740" i="9"/>
  <c r="AP740" i="9"/>
  <c r="AQ740" i="9"/>
  <c r="AR740" i="9"/>
  <c r="AS740" i="9"/>
  <c r="AT740" i="9"/>
  <c r="AU740" i="9"/>
  <c r="AV740" i="9"/>
  <c r="AW740" i="9"/>
  <c r="AX740" i="9"/>
  <c r="AY740" i="9"/>
  <c r="AZ740" i="9"/>
  <c r="BA740" i="9"/>
  <c r="BB740" i="9"/>
  <c r="BC740" i="9"/>
  <c r="BD740" i="9"/>
  <c r="BE740" i="9"/>
  <c r="BF740" i="9"/>
  <c r="BG740" i="9"/>
  <c r="BH740" i="9"/>
  <c r="BI740" i="9"/>
  <c r="BJ740" i="9"/>
  <c r="BK740" i="9"/>
  <c r="BL740" i="9"/>
  <c r="BM740" i="9"/>
  <c r="BN740" i="9"/>
  <c r="BO740" i="9"/>
  <c r="BP740" i="9"/>
  <c r="BQ740" i="9"/>
  <c r="BR740" i="9"/>
  <c r="BT740" i="9"/>
  <c r="BU740" i="9"/>
  <c r="BV740" i="9"/>
  <c r="BX740" i="9"/>
  <c r="BY740" i="9"/>
  <c r="BZ740" i="9"/>
  <c r="CA740" i="9"/>
  <c r="CB740" i="9"/>
  <c r="CC740" i="9"/>
  <c r="CD740" i="9"/>
  <c r="CE740" i="9"/>
  <c r="CF740" i="9"/>
  <c r="CG740" i="9"/>
  <c r="CH740" i="9"/>
  <c r="CI740" i="9"/>
  <c r="CJ740" i="9"/>
  <c r="A741" i="9"/>
  <c r="B741" i="9"/>
  <c r="C741" i="9"/>
  <c r="D741" i="9"/>
  <c r="E741" i="9"/>
  <c r="F741" i="9"/>
  <c r="G741" i="9"/>
  <c r="H741" i="9"/>
  <c r="I741" i="9"/>
  <c r="K741" i="9"/>
  <c r="O741" i="9"/>
  <c r="P741" i="9"/>
  <c r="Q741" i="9"/>
  <c r="R741" i="9"/>
  <c r="U741" i="9"/>
  <c r="V741" i="9"/>
  <c r="W741" i="9"/>
  <c r="X741" i="9"/>
  <c r="Y741" i="9"/>
  <c r="Z741" i="9"/>
  <c r="AA741" i="9"/>
  <c r="AB741" i="9"/>
  <c r="AC741" i="9"/>
  <c r="AD741" i="9"/>
  <c r="AE741" i="9"/>
  <c r="AF741" i="9"/>
  <c r="AG741" i="9"/>
  <c r="AH741" i="9"/>
  <c r="AI741" i="9"/>
  <c r="AJ741" i="9"/>
  <c r="AK741" i="9"/>
  <c r="AL741" i="9"/>
  <c r="AM741" i="9"/>
  <c r="AN741" i="9"/>
  <c r="AO741" i="9"/>
  <c r="AP741" i="9"/>
  <c r="AQ741" i="9"/>
  <c r="AR741" i="9"/>
  <c r="AS741" i="9"/>
  <c r="AT741" i="9"/>
  <c r="AU741" i="9"/>
  <c r="AV741" i="9"/>
  <c r="AW741" i="9"/>
  <c r="AX741" i="9"/>
  <c r="AY741" i="9"/>
  <c r="AZ741" i="9"/>
  <c r="BA741" i="9"/>
  <c r="BB741" i="9"/>
  <c r="BC741" i="9"/>
  <c r="BD741" i="9"/>
  <c r="BE741" i="9"/>
  <c r="BF741" i="9"/>
  <c r="BG741" i="9"/>
  <c r="BH741" i="9"/>
  <c r="BI741" i="9"/>
  <c r="BJ741" i="9"/>
  <c r="BK741" i="9"/>
  <c r="BL741" i="9"/>
  <c r="BM741" i="9"/>
  <c r="BN741" i="9"/>
  <c r="BO741" i="9"/>
  <c r="BP741" i="9"/>
  <c r="BQ741" i="9"/>
  <c r="BR741" i="9"/>
  <c r="BT741" i="9"/>
  <c r="BU741" i="9"/>
  <c r="BV741" i="9"/>
  <c r="BX741" i="9"/>
  <c r="BY741" i="9"/>
  <c r="BZ741" i="9"/>
  <c r="CA741" i="9"/>
  <c r="CB741" i="9"/>
  <c r="CC741" i="9"/>
  <c r="CD741" i="9"/>
  <c r="CE741" i="9"/>
  <c r="CF741" i="9"/>
  <c r="CG741" i="9"/>
  <c r="CH741" i="9"/>
  <c r="CI741" i="9"/>
  <c r="CJ741" i="9"/>
  <c r="A742" i="9"/>
  <c r="B742" i="9"/>
  <c r="C742" i="9"/>
  <c r="D742" i="9"/>
  <c r="E742" i="9"/>
  <c r="F742" i="9"/>
  <c r="G742" i="9"/>
  <c r="H742" i="9"/>
  <c r="I742" i="9"/>
  <c r="K742" i="9"/>
  <c r="O742" i="9"/>
  <c r="P742" i="9"/>
  <c r="Q742" i="9"/>
  <c r="R742" i="9"/>
  <c r="U742" i="9"/>
  <c r="V742" i="9"/>
  <c r="W742" i="9"/>
  <c r="X742" i="9"/>
  <c r="Y742" i="9"/>
  <c r="Z742" i="9"/>
  <c r="AA742" i="9"/>
  <c r="AB742" i="9"/>
  <c r="AC742" i="9"/>
  <c r="AD742" i="9"/>
  <c r="AE742" i="9"/>
  <c r="AF742" i="9"/>
  <c r="AG742" i="9"/>
  <c r="AH742" i="9"/>
  <c r="AI742" i="9"/>
  <c r="AJ742" i="9"/>
  <c r="AK742" i="9"/>
  <c r="AL742" i="9"/>
  <c r="AM742" i="9"/>
  <c r="AN742" i="9"/>
  <c r="AO742" i="9"/>
  <c r="AP742" i="9"/>
  <c r="AQ742" i="9"/>
  <c r="AR742" i="9"/>
  <c r="AS742" i="9"/>
  <c r="AT742" i="9"/>
  <c r="AU742" i="9"/>
  <c r="AV742" i="9"/>
  <c r="AW742" i="9"/>
  <c r="AX742" i="9"/>
  <c r="AY742" i="9"/>
  <c r="AZ742" i="9"/>
  <c r="BA742" i="9"/>
  <c r="BB742" i="9"/>
  <c r="BC742" i="9"/>
  <c r="BD742" i="9"/>
  <c r="BE742" i="9"/>
  <c r="BF742" i="9"/>
  <c r="BG742" i="9"/>
  <c r="BH742" i="9"/>
  <c r="BI742" i="9"/>
  <c r="BJ742" i="9"/>
  <c r="BK742" i="9"/>
  <c r="BL742" i="9"/>
  <c r="BM742" i="9"/>
  <c r="BN742" i="9"/>
  <c r="BO742" i="9"/>
  <c r="BP742" i="9"/>
  <c r="BQ742" i="9"/>
  <c r="BR742" i="9"/>
  <c r="BT742" i="9"/>
  <c r="BU742" i="9"/>
  <c r="BV742" i="9"/>
  <c r="BX742" i="9"/>
  <c r="BY742" i="9"/>
  <c r="BZ742" i="9"/>
  <c r="CA742" i="9"/>
  <c r="CB742" i="9"/>
  <c r="CC742" i="9"/>
  <c r="CD742" i="9"/>
  <c r="CE742" i="9"/>
  <c r="CF742" i="9"/>
  <c r="CG742" i="9"/>
  <c r="CH742" i="9"/>
  <c r="CI742" i="9"/>
  <c r="CJ742" i="9"/>
  <c r="A743" i="9"/>
  <c r="B743" i="9"/>
  <c r="C743" i="9"/>
  <c r="D743" i="9"/>
  <c r="E743" i="9"/>
  <c r="F743" i="9"/>
  <c r="G743" i="9"/>
  <c r="H743" i="9"/>
  <c r="I743" i="9"/>
  <c r="K743" i="9"/>
  <c r="O743" i="9"/>
  <c r="P743" i="9"/>
  <c r="Q743" i="9"/>
  <c r="R743" i="9"/>
  <c r="U743" i="9"/>
  <c r="V743" i="9"/>
  <c r="W743" i="9"/>
  <c r="X743" i="9"/>
  <c r="Y743" i="9"/>
  <c r="Z743" i="9"/>
  <c r="AA743" i="9"/>
  <c r="AB743" i="9"/>
  <c r="AC743" i="9"/>
  <c r="AD743" i="9"/>
  <c r="AE743" i="9"/>
  <c r="AF743" i="9"/>
  <c r="AG743" i="9"/>
  <c r="AH743" i="9"/>
  <c r="AI743" i="9"/>
  <c r="AJ743" i="9"/>
  <c r="AK743" i="9"/>
  <c r="AL743" i="9"/>
  <c r="AM743" i="9"/>
  <c r="AN743" i="9"/>
  <c r="AO743" i="9"/>
  <c r="AP743" i="9"/>
  <c r="AQ743" i="9"/>
  <c r="AR743" i="9"/>
  <c r="AS743" i="9"/>
  <c r="AT743" i="9"/>
  <c r="AU743" i="9"/>
  <c r="AV743" i="9"/>
  <c r="AW743" i="9"/>
  <c r="AX743" i="9"/>
  <c r="AY743" i="9"/>
  <c r="AZ743" i="9"/>
  <c r="BA743" i="9"/>
  <c r="BB743" i="9"/>
  <c r="BC743" i="9"/>
  <c r="BD743" i="9"/>
  <c r="BE743" i="9"/>
  <c r="BF743" i="9"/>
  <c r="BG743" i="9"/>
  <c r="BH743" i="9"/>
  <c r="BI743" i="9"/>
  <c r="BJ743" i="9"/>
  <c r="BK743" i="9"/>
  <c r="BL743" i="9"/>
  <c r="BM743" i="9"/>
  <c r="BN743" i="9"/>
  <c r="BO743" i="9"/>
  <c r="BP743" i="9"/>
  <c r="BQ743" i="9"/>
  <c r="BR743" i="9"/>
  <c r="BT743" i="9"/>
  <c r="BU743" i="9"/>
  <c r="BV743" i="9"/>
  <c r="BX743" i="9"/>
  <c r="BY743" i="9"/>
  <c r="BZ743" i="9"/>
  <c r="CA743" i="9"/>
  <c r="CB743" i="9"/>
  <c r="CC743" i="9"/>
  <c r="CD743" i="9"/>
  <c r="CE743" i="9"/>
  <c r="CF743" i="9"/>
  <c r="CG743" i="9"/>
  <c r="CH743" i="9"/>
  <c r="CI743" i="9"/>
  <c r="CJ743" i="9"/>
  <c r="A744" i="9"/>
  <c r="B744" i="9"/>
  <c r="C744" i="9"/>
  <c r="D744" i="9"/>
  <c r="E744" i="9"/>
  <c r="F744" i="9"/>
  <c r="G744" i="9"/>
  <c r="H744" i="9"/>
  <c r="I744" i="9"/>
  <c r="K744" i="9"/>
  <c r="O744" i="9"/>
  <c r="P744" i="9"/>
  <c r="Q744" i="9"/>
  <c r="R744" i="9"/>
  <c r="U744" i="9"/>
  <c r="V744" i="9"/>
  <c r="W744" i="9"/>
  <c r="X744" i="9"/>
  <c r="Y744" i="9"/>
  <c r="Z744" i="9"/>
  <c r="AA744" i="9"/>
  <c r="AB744" i="9"/>
  <c r="AC744" i="9"/>
  <c r="AD744" i="9"/>
  <c r="AE744" i="9"/>
  <c r="AF744" i="9"/>
  <c r="AG744" i="9"/>
  <c r="AH744" i="9"/>
  <c r="AI744" i="9"/>
  <c r="AJ744" i="9"/>
  <c r="AK744" i="9"/>
  <c r="AL744" i="9"/>
  <c r="AM744" i="9"/>
  <c r="AN744" i="9"/>
  <c r="AO744" i="9"/>
  <c r="AP744" i="9"/>
  <c r="AQ744" i="9"/>
  <c r="AR744" i="9"/>
  <c r="AS744" i="9"/>
  <c r="AT744" i="9"/>
  <c r="AU744" i="9"/>
  <c r="AV744" i="9"/>
  <c r="AW744" i="9"/>
  <c r="AX744" i="9"/>
  <c r="AY744" i="9"/>
  <c r="AZ744" i="9"/>
  <c r="BA744" i="9"/>
  <c r="BB744" i="9"/>
  <c r="BC744" i="9"/>
  <c r="BD744" i="9"/>
  <c r="BE744" i="9"/>
  <c r="BF744" i="9"/>
  <c r="BG744" i="9"/>
  <c r="BH744" i="9"/>
  <c r="BI744" i="9"/>
  <c r="BJ744" i="9"/>
  <c r="BK744" i="9"/>
  <c r="BL744" i="9"/>
  <c r="BM744" i="9"/>
  <c r="BN744" i="9"/>
  <c r="BO744" i="9"/>
  <c r="BP744" i="9"/>
  <c r="BQ744" i="9"/>
  <c r="BR744" i="9"/>
  <c r="BT744" i="9"/>
  <c r="BU744" i="9"/>
  <c r="BV744" i="9"/>
  <c r="BX744" i="9"/>
  <c r="BY744" i="9"/>
  <c r="BZ744" i="9"/>
  <c r="CA744" i="9"/>
  <c r="CB744" i="9"/>
  <c r="CC744" i="9"/>
  <c r="CD744" i="9"/>
  <c r="CE744" i="9"/>
  <c r="CF744" i="9"/>
  <c r="CG744" i="9"/>
  <c r="CH744" i="9"/>
  <c r="CI744" i="9"/>
  <c r="CJ744" i="9"/>
  <c r="A745" i="9"/>
  <c r="B745" i="9"/>
  <c r="C745" i="9"/>
  <c r="D745" i="9"/>
  <c r="E745" i="9"/>
  <c r="F745" i="9"/>
  <c r="G745" i="9"/>
  <c r="H745" i="9"/>
  <c r="I745" i="9"/>
  <c r="K745" i="9"/>
  <c r="O745" i="9"/>
  <c r="P745" i="9"/>
  <c r="Q745" i="9"/>
  <c r="R745" i="9"/>
  <c r="U745" i="9"/>
  <c r="V745" i="9"/>
  <c r="W745" i="9"/>
  <c r="X745" i="9"/>
  <c r="Y745" i="9"/>
  <c r="Z745" i="9"/>
  <c r="AA745" i="9"/>
  <c r="AB745" i="9"/>
  <c r="AC745" i="9"/>
  <c r="AD745" i="9"/>
  <c r="AE745" i="9"/>
  <c r="AF745" i="9"/>
  <c r="AG745" i="9"/>
  <c r="AH745" i="9"/>
  <c r="AI745" i="9"/>
  <c r="AJ745" i="9"/>
  <c r="AK745" i="9"/>
  <c r="AL745" i="9"/>
  <c r="AM745" i="9"/>
  <c r="AN745" i="9"/>
  <c r="AO745" i="9"/>
  <c r="AP745" i="9"/>
  <c r="AQ745" i="9"/>
  <c r="AR745" i="9"/>
  <c r="AS745" i="9"/>
  <c r="AT745" i="9"/>
  <c r="AU745" i="9"/>
  <c r="AV745" i="9"/>
  <c r="AW745" i="9"/>
  <c r="AX745" i="9"/>
  <c r="AY745" i="9"/>
  <c r="AZ745" i="9"/>
  <c r="BA745" i="9"/>
  <c r="BB745" i="9"/>
  <c r="BC745" i="9"/>
  <c r="BD745" i="9"/>
  <c r="BE745" i="9"/>
  <c r="BF745" i="9"/>
  <c r="BG745" i="9"/>
  <c r="BH745" i="9"/>
  <c r="BI745" i="9"/>
  <c r="BJ745" i="9"/>
  <c r="BK745" i="9"/>
  <c r="BL745" i="9"/>
  <c r="BM745" i="9"/>
  <c r="BN745" i="9"/>
  <c r="BO745" i="9"/>
  <c r="BP745" i="9"/>
  <c r="BQ745" i="9"/>
  <c r="BR745" i="9"/>
  <c r="BT745" i="9"/>
  <c r="BU745" i="9"/>
  <c r="BV745" i="9"/>
  <c r="BX745" i="9"/>
  <c r="BY745" i="9"/>
  <c r="BZ745" i="9"/>
  <c r="CA745" i="9"/>
  <c r="CB745" i="9"/>
  <c r="CC745" i="9"/>
  <c r="CD745" i="9"/>
  <c r="CE745" i="9"/>
  <c r="CF745" i="9"/>
  <c r="CG745" i="9"/>
  <c r="CH745" i="9"/>
  <c r="CI745" i="9"/>
  <c r="CJ745" i="9"/>
  <c r="A746" i="9"/>
  <c r="B746" i="9"/>
  <c r="C746" i="9"/>
  <c r="D746" i="9"/>
  <c r="E746" i="9"/>
  <c r="F746" i="9"/>
  <c r="G746" i="9"/>
  <c r="H746" i="9"/>
  <c r="I746" i="9"/>
  <c r="K746" i="9"/>
  <c r="O746" i="9"/>
  <c r="P746" i="9"/>
  <c r="Q746" i="9"/>
  <c r="R746" i="9"/>
  <c r="U746" i="9"/>
  <c r="V746" i="9"/>
  <c r="W746" i="9"/>
  <c r="X746" i="9"/>
  <c r="Y746" i="9"/>
  <c r="Z746" i="9"/>
  <c r="AA746" i="9"/>
  <c r="AB746" i="9"/>
  <c r="AC746" i="9"/>
  <c r="AD746" i="9"/>
  <c r="AE746" i="9"/>
  <c r="AF746" i="9"/>
  <c r="AG746" i="9"/>
  <c r="AH746" i="9"/>
  <c r="AI746" i="9"/>
  <c r="AJ746" i="9"/>
  <c r="AK746" i="9"/>
  <c r="AL746" i="9"/>
  <c r="AM746" i="9"/>
  <c r="AN746" i="9"/>
  <c r="AO746" i="9"/>
  <c r="AP746" i="9"/>
  <c r="AQ746" i="9"/>
  <c r="AR746" i="9"/>
  <c r="AS746" i="9"/>
  <c r="AT746" i="9"/>
  <c r="AU746" i="9"/>
  <c r="AV746" i="9"/>
  <c r="AW746" i="9"/>
  <c r="AX746" i="9"/>
  <c r="AY746" i="9"/>
  <c r="AZ746" i="9"/>
  <c r="BA746" i="9"/>
  <c r="BB746" i="9"/>
  <c r="BC746" i="9"/>
  <c r="BD746" i="9"/>
  <c r="BE746" i="9"/>
  <c r="BF746" i="9"/>
  <c r="BG746" i="9"/>
  <c r="BH746" i="9"/>
  <c r="BI746" i="9"/>
  <c r="BJ746" i="9"/>
  <c r="BK746" i="9"/>
  <c r="BL746" i="9"/>
  <c r="BM746" i="9"/>
  <c r="BN746" i="9"/>
  <c r="BO746" i="9"/>
  <c r="BP746" i="9"/>
  <c r="BQ746" i="9"/>
  <c r="BR746" i="9"/>
  <c r="BT746" i="9"/>
  <c r="BU746" i="9"/>
  <c r="BV746" i="9"/>
  <c r="BX746" i="9"/>
  <c r="BY746" i="9"/>
  <c r="BZ746" i="9"/>
  <c r="CA746" i="9"/>
  <c r="CB746" i="9"/>
  <c r="CC746" i="9"/>
  <c r="CD746" i="9"/>
  <c r="CE746" i="9"/>
  <c r="CF746" i="9"/>
  <c r="CG746" i="9"/>
  <c r="CH746" i="9"/>
  <c r="CI746" i="9"/>
  <c r="CJ746" i="9"/>
  <c r="A747" i="9"/>
  <c r="B747" i="9"/>
  <c r="C747" i="9"/>
  <c r="D747" i="9"/>
  <c r="E747" i="9"/>
  <c r="F747" i="9"/>
  <c r="G747" i="9"/>
  <c r="H747" i="9"/>
  <c r="I747" i="9"/>
  <c r="K747" i="9"/>
  <c r="O747" i="9"/>
  <c r="P747" i="9"/>
  <c r="Q747" i="9"/>
  <c r="R747" i="9"/>
  <c r="U747" i="9"/>
  <c r="V747" i="9"/>
  <c r="W747" i="9"/>
  <c r="X747" i="9"/>
  <c r="Y747" i="9"/>
  <c r="Z747" i="9"/>
  <c r="AA747" i="9"/>
  <c r="AB747" i="9"/>
  <c r="AC747" i="9"/>
  <c r="AD747" i="9"/>
  <c r="AE747" i="9"/>
  <c r="AF747" i="9"/>
  <c r="AG747" i="9"/>
  <c r="AH747" i="9"/>
  <c r="AI747" i="9"/>
  <c r="AJ747" i="9"/>
  <c r="AK747" i="9"/>
  <c r="AL747" i="9"/>
  <c r="AM747" i="9"/>
  <c r="AN747" i="9"/>
  <c r="AO747" i="9"/>
  <c r="AP747" i="9"/>
  <c r="AQ747" i="9"/>
  <c r="AR747" i="9"/>
  <c r="AS747" i="9"/>
  <c r="AT747" i="9"/>
  <c r="AU747" i="9"/>
  <c r="AV747" i="9"/>
  <c r="AW747" i="9"/>
  <c r="AX747" i="9"/>
  <c r="AY747" i="9"/>
  <c r="AZ747" i="9"/>
  <c r="BA747" i="9"/>
  <c r="BB747" i="9"/>
  <c r="BC747" i="9"/>
  <c r="BD747" i="9"/>
  <c r="BE747" i="9"/>
  <c r="BF747" i="9"/>
  <c r="BG747" i="9"/>
  <c r="BH747" i="9"/>
  <c r="BI747" i="9"/>
  <c r="BJ747" i="9"/>
  <c r="BK747" i="9"/>
  <c r="BL747" i="9"/>
  <c r="BM747" i="9"/>
  <c r="BN747" i="9"/>
  <c r="BO747" i="9"/>
  <c r="BP747" i="9"/>
  <c r="BQ747" i="9"/>
  <c r="BR747" i="9"/>
  <c r="BT747" i="9"/>
  <c r="BU747" i="9"/>
  <c r="BV747" i="9"/>
  <c r="BX747" i="9"/>
  <c r="BY747" i="9"/>
  <c r="BZ747" i="9"/>
  <c r="CA747" i="9"/>
  <c r="CB747" i="9"/>
  <c r="CC747" i="9"/>
  <c r="CD747" i="9"/>
  <c r="CE747" i="9"/>
  <c r="CF747" i="9"/>
  <c r="CG747" i="9"/>
  <c r="CH747" i="9"/>
  <c r="CI747" i="9"/>
  <c r="CJ747" i="9"/>
  <c r="A748" i="9"/>
  <c r="B748" i="9"/>
  <c r="C748" i="9"/>
  <c r="D748" i="9"/>
  <c r="E748" i="9"/>
  <c r="F748" i="9"/>
  <c r="G748" i="9"/>
  <c r="H748" i="9"/>
  <c r="I748" i="9"/>
  <c r="K748" i="9"/>
  <c r="O748" i="9"/>
  <c r="P748" i="9"/>
  <c r="Q748" i="9"/>
  <c r="R748" i="9"/>
  <c r="U748" i="9"/>
  <c r="V748" i="9"/>
  <c r="W748" i="9"/>
  <c r="X748" i="9"/>
  <c r="Y748" i="9"/>
  <c r="Z748" i="9"/>
  <c r="AA748" i="9"/>
  <c r="AB748" i="9"/>
  <c r="AC748" i="9"/>
  <c r="AD748" i="9"/>
  <c r="AE748" i="9"/>
  <c r="AF748" i="9"/>
  <c r="AG748" i="9"/>
  <c r="AH748" i="9"/>
  <c r="AI748" i="9"/>
  <c r="AJ748" i="9"/>
  <c r="AK748" i="9"/>
  <c r="AL748" i="9"/>
  <c r="AM748" i="9"/>
  <c r="AN748" i="9"/>
  <c r="AO748" i="9"/>
  <c r="AP748" i="9"/>
  <c r="AQ748" i="9"/>
  <c r="AR748" i="9"/>
  <c r="AS748" i="9"/>
  <c r="AT748" i="9"/>
  <c r="AU748" i="9"/>
  <c r="AV748" i="9"/>
  <c r="AW748" i="9"/>
  <c r="AX748" i="9"/>
  <c r="AY748" i="9"/>
  <c r="AZ748" i="9"/>
  <c r="BA748" i="9"/>
  <c r="BB748" i="9"/>
  <c r="BC748" i="9"/>
  <c r="BD748" i="9"/>
  <c r="BE748" i="9"/>
  <c r="BF748" i="9"/>
  <c r="BG748" i="9"/>
  <c r="BH748" i="9"/>
  <c r="BI748" i="9"/>
  <c r="BJ748" i="9"/>
  <c r="BK748" i="9"/>
  <c r="BL748" i="9"/>
  <c r="BM748" i="9"/>
  <c r="BN748" i="9"/>
  <c r="BO748" i="9"/>
  <c r="BP748" i="9"/>
  <c r="BQ748" i="9"/>
  <c r="BR748" i="9"/>
  <c r="BT748" i="9"/>
  <c r="BU748" i="9"/>
  <c r="BV748" i="9"/>
  <c r="BX748" i="9"/>
  <c r="BY748" i="9"/>
  <c r="BZ748" i="9"/>
  <c r="CA748" i="9"/>
  <c r="CB748" i="9"/>
  <c r="CC748" i="9"/>
  <c r="CD748" i="9"/>
  <c r="CE748" i="9"/>
  <c r="CF748" i="9"/>
  <c r="CG748" i="9"/>
  <c r="CH748" i="9"/>
  <c r="CI748" i="9"/>
  <c r="CJ748" i="9"/>
  <c r="A749" i="9"/>
  <c r="B749" i="9"/>
  <c r="C749" i="9"/>
  <c r="D749" i="9"/>
  <c r="E749" i="9"/>
  <c r="F749" i="9"/>
  <c r="G749" i="9"/>
  <c r="H749" i="9"/>
  <c r="I749" i="9"/>
  <c r="K749" i="9"/>
  <c r="O749" i="9"/>
  <c r="P749" i="9"/>
  <c r="Q749" i="9"/>
  <c r="R749" i="9"/>
  <c r="U749" i="9"/>
  <c r="V749" i="9"/>
  <c r="W749" i="9"/>
  <c r="X749" i="9"/>
  <c r="Y749" i="9"/>
  <c r="Z749" i="9"/>
  <c r="AA749" i="9"/>
  <c r="AB749" i="9"/>
  <c r="AC749" i="9"/>
  <c r="AD749" i="9"/>
  <c r="AE749" i="9"/>
  <c r="AF749" i="9"/>
  <c r="AG749" i="9"/>
  <c r="AH749" i="9"/>
  <c r="AI749" i="9"/>
  <c r="AJ749" i="9"/>
  <c r="AK749" i="9"/>
  <c r="AL749" i="9"/>
  <c r="AM749" i="9"/>
  <c r="AN749" i="9"/>
  <c r="AO749" i="9"/>
  <c r="AP749" i="9"/>
  <c r="AQ749" i="9"/>
  <c r="AR749" i="9"/>
  <c r="AS749" i="9"/>
  <c r="AT749" i="9"/>
  <c r="AU749" i="9"/>
  <c r="AV749" i="9"/>
  <c r="AW749" i="9"/>
  <c r="AX749" i="9"/>
  <c r="AY749" i="9"/>
  <c r="AZ749" i="9"/>
  <c r="BA749" i="9"/>
  <c r="BB749" i="9"/>
  <c r="BC749" i="9"/>
  <c r="BD749" i="9"/>
  <c r="BE749" i="9"/>
  <c r="BF749" i="9"/>
  <c r="BG749" i="9"/>
  <c r="BH749" i="9"/>
  <c r="BI749" i="9"/>
  <c r="BJ749" i="9"/>
  <c r="BK749" i="9"/>
  <c r="BL749" i="9"/>
  <c r="BM749" i="9"/>
  <c r="BN749" i="9"/>
  <c r="BO749" i="9"/>
  <c r="BP749" i="9"/>
  <c r="BQ749" i="9"/>
  <c r="BR749" i="9"/>
  <c r="BT749" i="9"/>
  <c r="BU749" i="9"/>
  <c r="BV749" i="9"/>
  <c r="BX749" i="9"/>
  <c r="BY749" i="9"/>
  <c r="BZ749" i="9"/>
  <c r="CA749" i="9"/>
  <c r="CB749" i="9"/>
  <c r="CC749" i="9"/>
  <c r="CD749" i="9"/>
  <c r="CE749" i="9"/>
  <c r="CF749" i="9"/>
  <c r="CG749" i="9"/>
  <c r="CH749" i="9"/>
  <c r="CI749" i="9"/>
  <c r="CJ749" i="9"/>
  <c r="A750" i="9"/>
  <c r="B750" i="9"/>
  <c r="C750" i="9"/>
  <c r="D750" i="9"/>
  <c r="E750" i="9"/>
  <c r="F750" i="9"/>
  <c r="G750" i="9"/>
  <c r="H750" i="9"/>
  <c r="I750" i="9"/>
  <c r="K750" i="9"/>
  <c r="O750" i="9"/>
  <c r="P750" i="9"/>
  <c r="Q750" i="9"/>
  <c r="R750" i="9"/>
  <c r="U750" i="9"/>
  <c r="V750" i="9"/>
  <c r="W750" i="9"/>
  <c r="X750" i="9"/>
  <c r="Y750" i="9"/>
  <c r="Z750" i="9"/>
  <c r="AA750" i="9"/>
  <c r="AB750" i="9"/>
  <c r="AC750" i="9"/>
  <c r="AD750" i="9"/>
  <c r="AE750" i="9"/>
  <c r="AF750" i="9"/>
  <c r="AG750" i="9"/>
  <c r="AH750" i="9"/>
  <c r="AI750" i="9"/>
  <c r="AJ750" i="9"/>
  <c r="AK750" i="9"/>
  <c r="AL750" i="9"/>
  <c r="AM750" i="9"/>
  <c r="AN750" i="9"/>
  <c r="AO750" i="9"/>
  <c r="AP750" i="9"/>
  <c r="AQ750" i="9"/>
  <c r="AR750" i="9"/>
  <c r="AS750" i="9"/>
  <c r="AT750" i="9"/>
  <c r="AU750" i="9"/>
  <c r="AV750" i="9"/>
  <c r="AW750" i="9"/>
  <c r="AX750" i="9"/>
  <c r="AY750" i="9"/>
  <c r="AZ750" i="9"/>
  <c r="BA750" i="9"/>
  <c r="BB750" i="9"/>
  <c r="BC750" i="9"/>
  <c r="BD750" i="9"/>
  <c r="BE750" i="9"/>
  <c r="BF750" i="9"/>
  <c r="BG750" i="9"/>
  <c r="BH750" i="9"/>
  <c r="BI750" i="9"/>
  <c r="BJ750" i="9"/>
  <c r="BK750" i="9"/>
  <c r="BL750" i="9"/>
  <c r="BM750" i="9"/>
  <c r="BN750" i="9"/>
  <c r="BO750" i="9"/>
  <c r="BP750" i="9"/>
  <c r="BQ750" i="9"/>
  <c r="BR750" i="9"/>
  <c r="BT750" i="9"/>
  <c r="BU750" i="9"/>
  <c r="BV750" i="9"/>
  <c r="BX750" i="9"/>
  <c r="BY750" i="9"/>
  <c r="BZ750" i="9"/>
  <c r="CA750" i="9"/>
  <c r="CB750" i="9"/>
  <c r="CC750" i="9"/>
  <c r="CD750" i="9"/>
  <c r="CE750" i="9"/>
  <c r="CF750" i="9"/>
  <c r="CG750" i="9"/>
  <c r="CH750" i="9"/>
  <c r="CI750" i="9"/>
  <c r="CJ750" i="9"/>
  <c r="A751" i="9"/>
  <c r="B751" i="9"/>
  <c r="C751" i="9"/>
  <c r="D751" i="9"/>
  <c r="E751" i="9"/>
  <c r="F751" i="9"/>
  <c r="G751" i="9"/>
  <c r="H751" i="9"/>
  <c r="I751" i="9"/>
  <c r="K751" i="9"/>
  <c r="O751" i="9"/>
  <c r="P751" i="9"/>
  <c r="Q751" i="9"/>
  <c r="R751" i="9"/>
  <c r="U751" i="9"/>
  <c r="V751" i="9"/>
  <c r="W751" i="9"/>
  <c r="X751" i="9"/>
  <c r="Y751" i="9"/>
  <c r="Z751" i="9"/>
  <c r="AA751" i="9"/>
  <c r="AB751" i="9"/>
  <c r="AC751" i="9"/>
  <c r="AD751" i="9"/>
  <c r="AE751" i="9"/>
  <c r="AF751" i="9"/>
  <c r="AG751" i="9"/>
  <c r="AH751" i="9"/>
  <c r="AI751" i="9"/>
  <c r="AJ751" i="9"/>
  <c r="AK751" i="9"/>
  <c r="AL751" i="9"/>
  <c r="AM751" i="9"/>
  <c r="AN751" i="9"/>
  <c r="AO751" i="9"/>
  <c r="AP751" i="9"/>
  <c r="AQ751" i="9"/>
  <c r="AR751" i="9"/>
  <c r="AS751" i="9"/>
  <c r="AT751" i="9"/>
  <c r="AU751" i="9"/>
  <c r="AV751" i="9"/>
  <c r="AW751" i="9"/>
  <c r="AX751" i="9"/>
  <c r="AY751" i="9"/>
  <c r="AZ751" i="9"/>
  <c r="BA751" i="9"/>
  <c r="BB751" i="9"/>
  <c r="BC751" i="9"/>
  <c r="BD751" i="9"/>
  <c r="BE751" i="9"/>
  <c r="BF751" i="9"/>
  <c r="BG751" i="9"/>
  <c r="BH751" i="9"/>
  <c r="BI751" i="9"/>
  <c r="BJ751" i="9"/>
  <c r="BK751" i="9"/>
  <c r="BL751" i="9"/>
  <c r="BM751" i="9"/>
  <c r="BN751" i="9"/>
  <c r="BO751" i="9"/>
  <c r="BP751" i="9"/>
  <c r="BQ751" i="9"/>
  <c r="BR751" i="9"/>
  <c r="BT751" i="9"/>
  <c r="BU751" i="9"/>
  <c r="BV751" i="9"/>
  <c r="BX751" i="9"/>
  <c r="BY751" i="9"/>
  <c r="BZ751" i="9"/>
  <c r="CA751" i="9"/>
  <c r="CB751" i="9"/>
  <c r="CC751" i="9"/>
  <c r="CD751" i="9"/>
  <c r="CE751" i="9"/>
  <c r="CF751" i="9"/>
  <c r="CG751" i="9"/>
  <c r="CH751" i="9"/>
  <c r="CI751" i="9"/>
  <c r="CJ751" i="9"/>
  <c r="A752" i="9"/>
  <c r="B752" i="9"/>
  <c r="C752" i="9"/>
  <c r="D752" i="9"/>
  <c r="E752" i="9"/>
  <c r="F752" i="9"/>
  <c r="G752" i="9"/>
  <c r="H752" i="9"/>
  <c r="I752" i="9"/>
  <c r="K752" i="9"/>
  <c r="O752" i="9"/>
  <c r="P752" i="9"/>
  <c r="Q752" i="9"/>
  <c r="R752" i="9"/>
  <c r="U752" i="9"/>
  <c r="V752" i="9"/>
  <c r="W752" i="9"/>
  <c r="X752" i="9"/>
  <c r="Y752" i="9"/>
  <c r="Z752" i="9"/>
  <c r="AA752" i="9"/>
  <c r="AB752" i="9"/>
  <c r="AC752" i="9"/>
  <c r="AD752" i="9"/>
  <c r="AE752" i="9"/>
  <c r="AF752" i="9"/>
  <c r="AG752" i="9"/>
  <c r="AH752" i="9"/>
  <c r="AI752" i="9"/>
  <c r="AJ752" i="9"/>
  <c r="AK752" i="9"/>
  <c r="AL752" i="9"/>
  <c r="AM752" i="9"/>
  <c r="AN752" i="9"/>
  <c r="AO752" i="9"/>
  <c r="AP752" i="9"/>
  <c r="AQ752" i="9"/>
  <c r="AR752" i="9"/>
  <c r="AS752" i="9"/>
  <c r="AT752" i="9"/>
  <c r="AU752" i="9"/>
  <c r="AV752" i="9"/>
  <c r="AW752" i="9"/>
  <c r="AX752" i="9"/>
  <c r="AY752" i="9"/>
  <c r="AZ752" i="9"/>
  <c r="BA752" i="9"/>
  <c r="BB752" i="9"/>
  <c r="BC752" i="9"/>
  <c r="BD752" i="9"/>
  <c r="BE752" i="9"/>
  <c r="BF752" i="9"/>
  <c r="BG752" i="9"/>
  <c r="BH752" i="9"/>
  <c r="BI752" i="9"/>
  <c r="BJ752" i="9"/>
  <c r="BK752" i="9"/>
  <c r="BL752" i="9"/>
  <c r="BM752" i="9"/>
  <c r="BN752" i="9"/>
  <c r="BO752" i="9"/>
  <c r="BP752" i="9"/>
  <c r="BQ752" i="9"/>
  <c r="BR752" i="9"/>
  <c r="BT752" i="9"/>
  <c r="BU752" i="9"/>
  <c r="BV752" i="9"/>
  <c r="BX752" i="9"/>
  <c r="BY752" i="9"/>
  <c r="BZ752" i="9"/>
  <c r="CA752" i="9"/>
  <c r="CB752" i="9"/>
  <c r="CC752" i="9"/>
  <c r="CD752" i="9"/>
  <c r="CE752" i="9"/>
  <c r="CF752" i="9"/>
  <c r="CG752" i="9"/>
  <c r="CH752" i="9"/>
  <c r="CI752" i="9"/>
  <c r="CJ752" i="9"/>
  <c r="A753" i="9"/>
  <c r="B753" i="9"/>
  <c r="C753" i="9"/>
  <c r="D753" i="9"/>
  <c r="E753" i="9"/>
  <c r="F753" i="9"/>
  <c r="G753" i="9"/>
  <c r="H753" i="9"/>
  <c r="I753" i="9"/>
  <c r="K753" i="9"/>
  <c r="O753" i="9"/>
  <c r="P753" i="9"/>
  <c r="Q753" i="9"/>
  <c r="R753" i="9"/>
  <c r="U753" i="9"/>
  <c r="V753" i="9"/>
  <c r="W753" i="9"/>
  <c r="X753" i="9"/>
  <c r="Y753" i="9"/>
  <c r="Z753" i="9"/>
  <c r="AA753" i="9"/>
  <c r="AB753" i="9"/>
  <c r="AC753" i="9"/>
  <c r="AD753" i="9"/>
  <c r="AE753" i="9"/>
  <c r="AF753" i="9"/>
  <c r="AG753" i="9"/>
  <c r="AH753" i="9"/>
  <c r="AI753" i="9"/>
  <c r="AJ753" i="9"/>
  <c r="AK753" i="9"/>
  <c r="AL753" i="9"/>
  <c r="AM753" i="9"/>
  <c r="AN753" i="9"/>
  <c r="AO753" i="9"/>
  <c r="AP753" i="9"/>
  <c r="AQ753" i="9"/>
  <c r="AR753" i="9"/>
  <c r="AS753" i="9"/>
  <c r="AT753" i="9"/>
  <c r="AU753" i="9"/>
  <c r="AV753" i="9"/>
  <c r="AW753" i="9"/>
  <c r="AX753" i="9"/>
  <c r="AY753" i="9"/>
  <c r="AZ753" i="9"/>
  <c r="BA753" i="9"/>
  <c r="BB753" i="9"/>
  <c r="BC753" i="9"/>
  <c r="BD753" i="9"/>
  <c r="BE753" i="9"/>
  <c r="BF753" i="9"/>
  <c r="BG753" i="9"/>
  <c r="BH753" i="9"/>
  <c r="BI753" i="9"/>
  <c r="BJ753" i="9"/>
  <c r="BK753" i="9"/>
  <c r="BL753" i="9"/>
  <c r="BM753" i="9"/>
  <c r="BN753" i="9"/>
  <c r="BO753" i="9"/>
  <c r="BP753" i="9"/>
  <c r="BQ753" i="9"/>
  <c r="BR753" i="9"/>
  <c r="BT753" i="9"/>
  <c r="BU753" i="9"/>
  <c r="BV753" i="9"/>
  <c r="BX753" i="9"/>
  <c r="BY753" i="9"/>
  <c r="BZ753" i="9"/>
  <c r="CA753" i="9"/>
  <c r="CB753" i="9"/>
  <c r="CC753" i="9"/>
  <c r="CD753" i="9"/>
  <c r="CE753" i="9"/>
  <c r="CF753" i="9"/>
  <c r="CG753" i="9"/>
  <c r="CH753" i="9"/>
  <c r="CI753" i="9"/>
  <c r="CJ753" i="9"/>
  <c r="A754" i="9"/>
  <c r="B754" i="9"/>
  <c r="C754" i="9"/>
  <c r="D754" i="9"/>
  <c r="E754" i="9"/>
  <c r="F754" i="9"/>
  <c r="G754" i="9"/>
  <c r="H754" i="9"/>
  <c r="I754" i="9"/>
  <c r="K754" i="9"/>
  <c r="O754" i="9"/>
  <c r="P754" i="9"/>
  <c r="Q754" i="9"/>
  <c r="R754" i="9"/>
  <c r="U754" i="9"/>
  <c r="V754" i="9"/>
  <c r="W754" i="9"/>
  <c r="X754" i="9"/>
  <c r="Y754" i="9"/>
  <c r="Z754" i="9"/>
  <c r="AA754" i="9"/>
  <c r="AB754" i="9"/>
  <c r="AC754" i="9"/>
  <c r="AD754" i="9"/>
  <c r="AE754" i="9"/>
  <c r="AF754" i="9"/>
  <c r="AG754" i="9"/>
  <c r="AH754" i="9"/>
  <c r="AI754" i="9"/>
  <c r="AJ754" i="9"/>
  <c r="AK754" i="9"/>
  <c r="AL754" i="9"/>
  <c r="AM754" i="9"/>
  <c r="AN754" i="9"/>
  <c r="AO754" i="9"/>
  <c r="AP754" i="9"/>
  <c r="AQ754" i="9"/>
  <c r="AR754" i="9"/>
  <c r="AS754" i="9"/>
  <c r="AT754" i="9"/>
  <c r="AU754" i="9"/>
  <c r="AV754" i="9"/>
  <c r="AW754" i="9"/>
  <c r="AX754" i="9"/>
  <c r="AY754" i="9"/>
  <c r="AZ754" i="9"/>
  <c r="BA754" i="9"/>
  <c r="BB754" i="9"/>
  <c r="BC754" i="9"/>
  <c r="BD754" i="9"/>
  <c r="BE754" i="9"/>
  <c r="BF754" i="9"/>
  <c r="BG754" i="9"/>
  <c r="BH754" i="9"/>
  <c r="BI754" i="9"/>
  <c r="BJ754" i="9"/>
  <c r="BK754" i="9"/>
  <c r="BL754" i="9"/>
  <c r="BM754" i="9"/>
  <c r="BN754" i="9"/>
  <c r="BO754" i="9"/>
  <c r="BP754" i="9"/>
  <c r="BQ754" i="9"/>
  <c r="BR754" i="9"/>
  <c r="BT754" i="9"/>
  <c r="BU754" i="9"/>
  <c r="BV754" i="9"/>
  <c r="BX754" i="9"/>
  <c r="BY754" i="9"/>
  <c r="BZ754" i="9"/>
  <c r="CA754" i="9"/>
  <c r="CB754" i="9"/>
  <c r="CC754" i="9"/>
  <c r="CD754" i="9"/>
  <c r="CE754" i="9"/>
  <c r="CF754" i="9"/>
  <c r="CG754" i="9"/>
  <c r="CH754" i="9"/>
  <c r="CI754" i="9"/>
  <c r="CJ754" i="9"/>
  <c r="A755" i="9"/>
  <c r="B755" i="9"/>
  <c r="C755" i="9"/>
  <c r="D755" i="9"/>
  <c r="E755" i="9"/>
  <c r="F755" i="9"/>
  <c r="G755" i="9"/>
  <c r="H755" i="9"/>
  <c r="I755" i="9"/>
  <c r="K755" i="9"/>
  <c r="O755" i="9"/>
  <c r="P755" i="9"/>
  <c r="Q755" i="9"/>
  <c r="R755" i="9"/>
  <c r="U755" i="9"/>
  <c r="V755" i="9"/>
  <c r="W755" i="9"/>
  <c r="X755" i="9"/>
  <c r="Y755" i="9"/>
  <c r="Z755" i="9"/>
  <c r="AA755" i="9"/>
  <c r="AB755" i="9"/>
  <c r="AC755" i="9"/>
  <c r="AD755" i="9"/>
  <c r="AE755" i="9"/>
  <c r="AF755" i="9"/>
  <c r="AG755" i="9"/>
  <c r="AH755" i="9"/>
  <c r="AI755" i="9"/>
  <c r="AJ755" i="9"/>
  <c r="AK755" i="9"/>
  <c r="AL755" i="9"/>
  <c r="AM755" i="9"/>
  <c r="AN755" i="9"/>
  <c r="AO755" i="9"/>
  <c r="AP755" i="9"/>
  <c r="AQ755" i="9"/>
  <c r="AR755" i="9"/>
  <c r="AS755" i="9"/>
  <c r="AT755" i="9"/>
  <c r="AU755" i="9"/>
  <c r="AV755" i="9"/>
  <c r="AW755" i="9"/>
  <c r="AX755" i="9"/>
  <c r="AY755" i="9"/>
  <c r="AZ755" i="9"/>
  <c r="BA755" i="9"/>
  <c r="BB755" i="9"/>
  <c r="BC755" i="9"/>
  <c r="BD755" i="9"/>
  <c r="BE755" i="9"/>
  <c r="BF755" i="9"/>
  <c r="BG755" i="9"/>
  <c r="BH755" i="9"/>
  <c r="BI755" i="9"/>
  <c r="BJ755" i="9"/>
  <c r="BK755" i="9"/>
  <c r="BL755" i="9"/>
  <c r="BM755" i="9"/>
  <c r="BN755" i="9"/>
  <c r="BO755" i="9"/>
  <c r="BP755" i="9"/>
  <c r="BQ755" i="9"/>
  <c r="BR755" i="9"/>
  <c r="BT755" i="9"/>
  <c r="BU755" i="9"/>
  <c r="BV755" i="9"/>
  <c r="BX755" i="9"/>
  <c r="BY755" i="9"/>
  <c r="BZ755" i="9"/>
  <c r="CA755" i="9"/>
  <c r="CB755" i="9"/>
  <c r="CC755" i="9"/>
  <c r="CD755" i="9"/>
  <c r="CE755" i="9"/>
  <c r="CF755" i="9"/>
  <c r="CG755" i="9"/>
  <c r="CH755" i="9"/>
  <c r="CI755" i="9"/>
  <c r="CJ755" i="9"/>
  <c r="A756" i="9"/>
  <c r="B756" i="9"/>
  <c r="C756" i="9"/>
  <c r="D756" i="9"/>
  <c r="E756" i="9"/>
  <c r="F756" i="9"/>
  <c r="G756" i="9"/>
  <c r="H756" i="9"/>
  <c r="I756" i="9"/>
  <c r="K756" i="9"/>
  <c r="O756" i="9"/>
  <c r="P756" i="9"/>
  <c r="Q756" i="9"/>
  <c r="R756" i="9"/>
  <c r="U756" i="9"/>
  <c r="V756" i="9"/>
  <c r="W756" i="9"/>
  <c r="X756" i="9"/>
  <c r="Y756" i="9"/>
  <c r="Z756" i="9"/>
  <c r="AA756" i="9"/>
  <c r="AB756" i="9"/>
  <c r="AC756" i="9"/>
  <c r="AD756" i="9"/>
  <c r="AE756" i="9"/>
  <c r="AF756" i="9"/>
  <c r="AG756" i="9"/>
  <c r="AH756" i="9"/>
  <c r="AI756" i="9"/>
  <c r="AJ756" i="9"/>
  <c r="AK756" i="9"/>
  <c r="AL756" i="9"/>
  <c r="AM756" i="9"/>
  <c r="AN756" i="9"/>
  <c r="AO756" i="9"/>
  <c r="AP756" i="9"/>
  <c r="AQ756" i="9"/>
  <c r="AR756" i="9"/>
  <c r="AS756" i="9"/>
  <c r="AT756" i="9"/>
  <c r="AU756" i="9"/>
  <c r="AV756" i="9"/>
  <c r="AW756" i="9"/>
  <c r="AX756" i="9"/>
  <c r="AY756" i="9"/>
  <c r="AZ756" i="9"/>
  <c r="BA756" i="9"/>
  <c r="BB756" i="9"/>
  <c r="BC756" i="9"/>
  <c r="BD756" i="9"/>
  <c r="BE756" i="9"/>
  <c r="BF756" i="9"/>
  <c r="BG756" i="9"/>
  <c r="BH756" i="9"/>
  <c r="BI756" i="9"/>
  <c r="BJ756" i="9"/>
  <c r="BK756" i="9"/>
  <c r="BL756" i="9"/>
  <c r="BM756" i="9"/>
  <c r="BN756" i="9"/>
  <c r="BO756" i="9"/>
  <c r="BP756" i="9"/>
  <c r="BQ756" i="9"/>
  <c r="BR756" i="9"/>
  <c r="BT756" i="9"/>
  <c r="BU756" i="9"/>
  <c r="BV756" i="9"/>
  <c r="BX756" i="9"/>
  <c r="BY756" i="9"/>
  <c r="BZ756" i="9"/>
  <c r="CA756" i="9"/>
  <c r="CB756" i="9"/>
  <c r="CC756" i="9"/>
  <c r="CD756" i="9"/>
  <c r="CE756" i="9"/>
  <c r="CF756" i="9"/>
  <c r="CG756" i="9"/>
  <c r="CH756" i="9"/>
  <c r="CI756" i="9"/>
  <c r="CJ756" i="9"/>
  <c r="A757" i="9"/>
  <c r="B757" i="9"/>
  <c r="C757" i="9"/>
  <c r="D757" i="9"/>
  <c r="E757" i="9"/>
  <c r="F757" i="9"/>
  <c r="G757" i="9"/>
  <c r="H757" i="9"/>
  <c r="I757" i="9"/>
  <c r="K757" i="9"/>
  <c r="O757" i="9"/>
  <c r="P757" i="9"/>
  <c r="Q757" i="9"/>
  <c r="R757" i="9"/>
  <c r="U757" i="9"/>
  <c r="V757" i="9"/>
  <c r="W757" i="9"/>
  <c r="X757" i="9"/>
  <c r="Y757" i="9"/>
  <c r="Z757" i="9"/>
  <c r="AA757" i="9"/>
  <c r="AB757" i="9"/>
  <c r="AC757" i="9"/>
  <c r="AD757" i="9"/>
  <c r="AE757" i="9"/>
  <c r="AF757" i="9"/>
  <c r="AG757" i="9"/>
  <c r="AH757" i="9"/>
  <c r="AI757" i="9"/>
  <c r="AJ757" i="9"/>
  <c r="AK757" i="9"/>
  <c r="AL757" i="9"/>
  <c r="AM757" i="9"/>
  <c r="AN757" i="9"/>
  <c r="AO757" i="9"/>
  <c r="AP757" i="9"/>
  <c r="AQ757" i="9"/>
  <c r="AR757" i="9"/>
  <c r="AS757" i="9"/>
  <c r="AT757" i="9"/>
  <c r="AU757" i="9"/>
  <c r="AV757" i="9"/>
  <c r="AW757" i="9"/>
  <c r="AX757" i="9"/>
  <c r="AY757" i="9"/>
  <c r="AZ757" i="9"/>
  <c r="BA757" i="9"/>
  <c r="BB757" i="9"/>
  <c r="BC757" i="9"/>
  <c r="BD757" i="9"/>
  <c r="BE757" i="9"/>
  <c r="BF757" i="9"/>
  <c r="BG757" i="9"/>
  <c r="BH757" i="9"/>
  <c r="BI757" i="9"/>
  <c r="BJ757" i="9"/>
  <c r="BK757" i="9"/>
  <c r="BL757" i="9"/>
  <c r="BM757" i="9"/>
  <c r="BN757" i="9"/>
  <c r="BO757" i="9"/>
  <c r="BP757" i="9"/>
  <c r="BQ757" i="9"/>
  <c r="BR757" i="9"/>
  <c r="BT757" i="9"/>
  <c r="BU757" i="9"/>
  <c r="BV757" i="9"/>
  <c r="BX757" i="9"/>
  <c r="BY757" i="9"/>
  <c r="BZ757" i="9"/>
  <c r="CA757" i="9"/>
  <c r="CB757" i="9"/>
  <c r="CC757" i="9"/>
  <c r="CD757" i="9"/>
  <c r="CE757" i="9"/>
  <c r="CF757" i="9"/>
  <c r="CG757" i="9"/>
  <c r="CH757" i="9"/>
  <c r="CI757" i="9"/>
  <c r="CJ757" i="9"/>
  <c r="A758" i="9"/>
  <c r="B758" i="9"/>
  <c r="C758" i="9"/>
  <c r="D758" i="9"/>
  <c r="E758" i="9"/>
  <c r="F758" i="9"/>
  <c r="G758" i="9"/>
  <c r="H758" i="9"/>
  <c r="I758" i="9"/>
  <c r="K758" i="9"/>
  <c r="O758" i="9"/>
  <c r="P758" i="9"/>
  <c r="Q758" i="9"/>
  <c r="R758" i="9"/>
  <c r="U758" i="9"/>
  <c r="V758" i="9"/>
  <c r="W758" i="9"/>
  <c r="X758" i="9"/>
  <c r="Y758" i="9"/>
  <c r="Z758" i="9"/>
  <c r="AA758" i="9"/>
  <c r="AB758" i="9"/>
  <c r="AC758" i="9"/>
  <c r="AD758" i="9"/>
  <c r="AE758" i="9"/>
  <c r="AF758" i="9"/>
  <c r="AG758" i="9"/>
  <c r="AH758" i="9"/>
  <c r="AI758" i="9"/>
  <c r="AJ758" i="9"/>
  <c r="AK758" i="9"/>
  <c r="AL758" i="9"/>
  <c r="AM758" i="9"/>
  <c r="AN758" i="9"/>
  <c r="AO758" i="9"/>
  <c r="AP758" i="9"/>
  <c r="AQ758" i="9"/>
  <c r="AR758" i="9"/>
  <c r="AS758" i="9"/>
  <c r="AT758" i="9"/>
  <c r="AU758" i="9"/>
  <c r="AV758" i="9"/>
  <c r="AW758" i="9"/>
  <c r="AX758" i="9"/>
  <c r="AY758" i="9"/>
  <c r="AZ758" i="9"/>
  <c r="BA758" i="9"/>
  <c r="BB758" i="9"/>
  <c r="BC758" i="9"/>
  <c r="BD758" i="9"/>
  <c r="BE758" i="9"/>
  <c r="BF758" i="9"/>
  <c r="BG758" i="9"/>
  <c r="BH758" i="9"/>
  <c r="BI758" i="9"/>
  <c r="BJ758" i="9"/>
  <c r="BK758" i="9"/>
  <c r="BL758" i="9"/>
  <c r="BM758" i="9"/>
  <c r="BN758" i="9"/>
  <c r="BO758" i="9"/>
  <c r="BP758" i="9"/>
  <c r="BQ758" i="9"/>
  <c r="BR758" i="9"/>
  <c r="BT758" i="9"/>
  <c r="BU758" i="9"/>
  <c r="BV758" i="9"/>
  <c r="BX758" i="9"/>
  <c r="BY758" i="9"/>
  <c r="BZ758" i="9"/>
  <c r="CA758" i="9"/>
  <c r="CB758" i="9"/>
  <c r="CC758" i="9"/>
  <c r="CD758" i="9"/>
  <c r="CE758" i="9"/>
  <c r="CF758" i="9"/>
  <c r="CG758" i="9"/>
  <c r="CH758" i="9"/>
  <c r="CI758" i="9"/>
  <c r="CJ758" i="9"/>
  <c r="A759" i="9"/>
  <c r="B759" i="9"/>
  <c r="C759" i="9"/>
  <c r="D759" i="9"/>
  <c r="E759" i="9"/>
  <c r="F759" i="9"/>
  <c r="G759" i="9"/>
  <c r="H759" i="9"/>
  <c r="I759" i="9"/>
  <c r="K759" i="9"/>
  <c r="O759" i="9"/>
  <c r="P759" i="9"/>
  <c r="Q759" i="9"/>
  <c r="R759" i="9"/>
  <c r="U759" i="9"/>
  <c r="V759" i="9"/>
  <c r="W759" i="9"/>
  <c r="X759" i="9"/>
  <c r="Y759" i="9"/>
  <c r="Z759" i="9"/>
  <c r="AA759" i="9"/>
  <c r="AB759" i="9"/>
  <c r="AC759" i="9"/>
  <c r="AD759" i="9"/>
  <c r="AE759" i="9"/>
  <c r="AF759" i="9"/>
  <c r="AG759" i="9"/>
  <c r="AH759" i="9"/>
  <c r="AI759" i="9"/>
  <c r="AJ759" i="9"/>
  <c r="AK759" i="9"/>
  <c r="AL759" i="9"/>
  <c r="AM759" i="9"/>
  <c r="AN759" i="9"/>
  <c r="AO759" i="9"/>
  <c r="AP759" i="9"/>
  <c r="AQ759" i="9"/>
  <c r="AR759" i="9"/>
  <c r="AS759" i="9"/>
  <c r="AT759" i="9"/>
  <c r="AU759" i="9"/>
  <c r="AV759" i="9"/>
  <c r="AW759" i="9"/>
  <c r="AX759" i="9"/>
  <c r="AY759" i="9"/>
  <c r="AZ759" i="9"/>
  <c r="BA759" i="9"/>
  <c r="BB759" i="9"/>
  <c r="BC759" i="9"/>
  <c r="BD759" i="9"/>
  <c r="BE759" i="9"/>
  <c r="BF759" i="9"/>
  <c r="BG759" i="9"/>
  <c r="BH759" i="9"/>
  <c r="BI759" i="9"/>
  <c r="BJ759" i="9"/>
  <c r="BK759" i="9"/>
  <c r="BL759" i="9"/>
  <c r="BM759" i="9"/>
  <c r="BN759" i="9"/>
  <c r="BO759" i="9"/>
  <c r="BP759" i="9"/>
  <c r="BQ759" i="9"/>
  <c r="BR759" i="9"/>
  <c r="BT759" i="9"/>
  <c r="BU759" i="9"/>
  <c r="BV759" i="9"/>
  <c r="BX759" i="9"/>
  <c r="BY759" i="9"/>
  <c r="BZ759" i="9"/>
  <c r="CA759" i="9"/>
  <c r="CB759" i="9"/>
  <c r="CC759" i="9"/>
  <c r="CD759" i="9"/>
  <c r="CE759" i="9"/>
  <c r="CF759" i="9"/>
  <c r="CG759" i="9"/>
  <c r="CH759" i="9"/>
  <c r="CI759" i="9"/>
  <c r="CJ759" i="9"/>
  <c r="A760" i="9"/>
  <c r="B760" i="9"/>
  <c r="C760" i="9"/>
  <c r="D760" i="9"/>
  <c r="E760" i="9"/>
  <c r="F760" i="9"/>
  <c r="G760" i="9"/>
  <c r="H760" i="9"/>
  <c r="I760" i="9"/>
  <c r="K760" i="9"/>
  <c r="O760" i="9"/>
  <c r="P760" i="9"/>
  <c r="Q760" i="9"/>
  <c r="R760" i="9"/>
  <c r="U760" i="9"/>
  <c r="V760" i="9"/>
  <c r="W760" i="9"/>
  <c r="X760" i="9"/>
  <c r="Y760" i="9"/>
  <c r="Z760" i="9"/>
  <c r="AA760" i="9"/>
  <c r="AB760" i="9"/>
  <c r="AC760" i="9"/>
  <c r="AD760" i="9"/>
  <c r="AE760" i="9"/>
  <c r="AF760" i="9"/>
  <c r="AG760" i="9"/>
  <c r="AH760" i="9"/>
  <c r="AI760" i="9"/>
  <c r="AJ760" i="9"/>
  <c r="AK760" i="9"/>
  <c r="AL760" i="9"/>
  <c r="AM760" i="9"/>
  <c r="AN760" i="9"/>
  <c r="AO760" i="9"/>
  <c r="AP760" i="9"/>
  <c r="AQ760" i="9"/>
  <c r="AR760" i="9"/>
  <c r="AS760" i="9"/>
  <c r="AT760" i="9"/>
  <c r="AU760" i="9"/>
  <c r="AV760" i="9"/>
  <c r="AW760" i="9"/>
  <c r="AX760" i="9"/>
  <c r="AY760" i="9"/>
  <c r="AZ760" i="9"/>
  <c r="BA760" i="9"/>
  <c r="BB760" i="9"/>
  <c r="BC760" i="9"/>
  <c r="BD760" i="9"/>
  <c r="BE760" i="9"/>
  <c r="BF760" i="9"/>
  <c r="BG760" i="9"/>
  <c r="BH760" i="9"/>
  <c r="BI760" i="9"/>
  <c r="BJ760" i="9"/>
  <c r="BK760" i="9"/>
  <c r="BL760" i="9"/>
  <c r="BM760" i="9"/>
  <c r="BN760" i="9"/>
  <c r="BO760" i="9"/>
  <c r="BP760" i="9"/>
  <c r="BQ760" i="9"/>
  <c r="BR760" i="9"/>
  <c r="BT760" i="9"/>
  <c r="BU760" i="9"/>
  <c r="BV760" i="9"/>
  <c r="BX760" i="9"/>
  <c r="BY760" i="9"/>
  <c r="BZ760" i="9"/>
  <c r="CA760" i="9"/>
  <c r="CB760" i="9"/>
  <c r="CC760" i="9"/>
  <c r="CD760" i="9"/>
  <c r="CE760" i="9"/>
  <c r="CF760" i="9"/>
  <c r="CG760" i="9"/>
  <c r="CH760" i="9"/>
  <c r="CI760" i="9"/>
  <c r="CJ760" i="9"/>
  <c r="A761" i="9"/>
  <c r="B761" i="9"/>
  <c r="C761" i="9"/>
  <c r="D761" i="9"/>
  <c r="E761" i="9"/>
  <c r="F761" i="9"/>
  <c r="G761" i="9"/>
  <c r="H761" i="9"/>
  <c r="I761" i="9"/>
  <c r="K761" i="9"/>
  <c r="O761" i="9"/>
  <c r="P761" i="9"/>
  <c r="Q761" i="9"/>
  <c r="R761" i="9"/>
  <c r="U761" i="9"/>
  <c r="V761" i="9"/>
  <c r="W761" i="9"/>
  <c r="X761" i="9"/>
  <c r="Y761" i="9"/>
  <c r="Z761" i="9"/>
  <c r="AA761" i="9"/>
  <c r="AB761" i="9"/>
  <c r="AC761" i="9"/>
  <c r="AD761" i="9"/>
  <c r="AE761" i="9"/>
  <c r="AF761" i="9"/>
  <c r="AG761" i="9"/>
  <c r="AH761" i="9"/>
  <c r="AI761" i="9"/>
  <c r="AJ761" i="9"/>
  <c r="AK761" i="9"/>
  <c r="AL761" i="9"/>
  <c r="AM761" i="9"/>
  <c r="AN761" i="9"/>
  <c r="AO761" i="9"/>
  <c r="AP761" i="9"/>
  <c r="AQ761" i="9"/>
  <c r="AR761" i="9"/>
  <c r="AS761" i="9"/>
  <c r="AT761" i="9"/>
  <c r="AU761" i="9"/>
  <c r="AV761" i="9"/>
  <c r="AW761" i="9"/>
  <c r="AX761" i="9"/>
  <c r="AY761" i="9"/>
  <c r="AZ761" i="9"/>
  <c r="BA761" i="9"/>
  <c r="BB761" i="9"/>
  <c r="BC761" i="9"/>
  <c r="BD761" i="9"/>
  <c r="BE761" i="9"/>
  <c r="BF761" i="9"/>
  <c r="BG761" i="9"/>
  <c r="BH761" i="9"/>
  <c r="BI761" i="9"/>
  <c r="BJ761" i="9"/>
  <c r="BK761" i="9"/>
  <c r="BL761" i="9"/>
  <c r="BM761" i="9"/>
  <c r="BN761" i="9"/>
  <c r="BO761" i="9"/>
  <c r="BP761" i="9"/>
  <c r="BQ761" i="9"/>
  <c r="BR761" i="9"/>
  <c r="BT761" i="9"/>
  <c r="BU761" i="9"/>
  <c r="BV761" i="9"/>
  <c r="BX761" i="9"/>
  <c r="BY761" i="9"/>
  <c r="BZ761" i="9"/>
  <c r="CA761" i="9"/>
  <c r="CB761" i="9"/>
  <c r="CC761" i="9"/>
  <c r="CD761" i="9"/>
  <c r="CE761" i="9"/>
  <c r="CF761" i="9"/>
  <c r="CG761" i="9"/>
  <c r="CH761" i="9"/>
  <c r="CI761" i="9"/>
  <c r="CJ761" i="9"/>
  <c r="A762" i="9"/>
  <c r="B762" i="9"/>
  <c r="C762" i="9"/>
  <c r="D762" i="9"/>
  <c r="E762" i="9"/>
  <c r="F762" i="9"/>
  <c r="G762" i="9"/>
  <c r="H762" i="9"/>
  <c r="I762" i="9"/>
  <c r="K762" i="9"/>
  <c r="O762" i="9"/>
  <c r="P762" i="9"/>
  <c r="Q762" i="9"/>
  <c r="R762" i="9"/>
  <c r="U762" i="9"/>
  <c r="V762" i="9"/>
  <c r="W762" i="9"/>
  <c r="X762" i="9"/>
  <c r="Y762" i="9"/>
  <c r="Z762" i="9"/>
  <c r="AA762" i="9"/>
  <c r="AB762" i="9"/>
  <c r="AC762" i="9"/>
  <c r="AD762" i="9"/>
  <c r="AE762" i="9"/>
  <c r="AF762" i="9"/>
  <c r="AG762" i="9"/>
  <c r="AH762" i="9"/>
  <c r="AI762" i="9"/>
  <c r="AJ762" i="9"/>
  <c r="AK762" i="9"/>
  <c r="AL762" i="9"/>
  <c r="AM762" i="9"/>
  <c r="AN762" i="9"/>
  <c r="AO762" i="9"/>
  <c r="AP762" i="9"/>
  <c r="AQ762" i="9"/>
  <c r="AR762" i="9"/>
  <c r="AS762" i="9"/>
  <c r="AT762" i="9"/>
  <c r="AU762" i="9"/>
  <c r="AV762" i="9"/>
  <c r="AW762" i="9"/>
  <c r="AX762" i="9"/>
  <c r="AY762" i="9"/>
  <c r="AZ762" i="9"/>
  <c r="BA762" i="9"/>
  <c r="BB762" i="9"/>
  <c r="BC762" i="9"/>
  <c r="BD762" i="9"/>
  <c r="BE762" i="9"/>
  <c r="BF762" i="9"/>
  <c r="BG762" i="9"/>
  <c r="BH762" i="9"/>
  <c r="BI762" i="9"/>
  <c r="BJ762" i="9"/>
  <c r="BK762" i="9"/>
  <c r="BL762" i="9"/>
  <c r="BM762" i="9"/>
  <c r="BN762" i="9"/>
  <c r="BO762" i="9"/>
  <c r="BP762" i="9"/>
  <c r="BQ762" i="9"/>
  <c r="BR762" i="9"/>
  <c r="BT762" i="9"/>
  <c r="BU762" i="9"/>
  <c r="BV762" i="9"/>
  <c r="BX762" i="9"/>
  <c r="BY762" i="9"/>
  <c r="BZ762" i="9"/>
  <c r="CA762" i="9"/>
  <c r="CB762" i="9"/>
  <c r="CC762" i="9"/>
  <c r="CD762" i="9"/>
  <c r="CE762" i="9"/>
  <c r="CF762" i="9"/>
  <c r="CG762" i="9"/>
  <c r="CH762" i="9"/>
  <c r="CI762" i="9"/>
  <c r="CJ762" i="9"/>
  <c r="A763" i="9"/>
  <c r="B763" i="9"/>
  <c r="C763" i="9"/>
  <c r="D763" i="9"/>
  <c r="E763" i="9"/>
  <c r="F763" i="9"/>
  <c r="G763" i="9"/>
  <c r="H763" i="9"/>
  <c r="I763" i="9"/>
  <c r="K763" i="9"/>
  <c r="O763" i="9"/>
  <c r="P763" i="9"/>
  <c r="Q763" i="9"/>
  <c r="R763" i="9"/>
  <c r="U763" i="9"/>
  <c r="V763" i="9"/>
  <c r="W763" i="9"/>
  <c r="X763" i="9"/>
  <c r="Y763" i="9"/>
  <c r="Z763" i="9"/>
  <c r="AA763" i="9"/>
  <c r="AB763" i="9"/>
  <c r="AC763" i="9"/>
  <c r="AD763" i="9"/>
  <c r="AE763" i="9"/>
  <c r="AF763" i="9"/>
  <c r="AG763" i="9"/>
  <c r="AH763" i="9"/>
  <c r="AI763" i="9"/>
  <c r="AJ763" i="9"/>
  <c r="AK763" i="9"/>
  <c r="AL763" i="9"/>
  <c r="AM763" i="9"/>
  <c r="AN763" i="9"/>
  <c r="AO763" i="9"/>
  <c r="AP763" i="9"/>
  <c r="AQ763" i="9"/>
  <c r="AR763" i="9"/>
  <c r="AS763" i="9"/>
  <c r="AT763" i="9"/>
  <c r="AU763" i="9"/>
  <c r="AV763" i="9"/>
  <c r="AW763" i="9"/>
  <c r="AX763" i="9"/>
  <c r="AY763" i="9"/>
  <c r="AZ763" i="9"/>
  <c r="BA763" i="9"/>
  <c r="BB763" i="9"/>
  <c r="BC763" i="9"/>
  <c r="BD763" i="9"/>
  <c r="BE763" i="9"/>
  <c r="BF763" i="9"/>
  <c r="BG763" i="9"/>
  <c r="BH763" i="9"/>
  <c r="BI763" i="9"/>
  <c r="BJ763" i="9"/>
  <c r="BK763" i="9"/>
  <c r="BL763" i="9"/>
  <c r="BM763" i="9"/>
  <c r="BN763" i="9"/>
  <c r="BO763" i="9"/>
  <c r="BP763" i="9"/>
  <c r="BQ763" i="9"/>
  <c r="BR763" i="9"/>
  <c r="BT763" i="9"/>
  <c r="BU763" i="9"/>
  <c r="BV763" i="9"/>
  <c r="BX763" i="9"/>
  <c r="BY763" i="9"/>
  <c r="BZ763" i="9"/>
  <c r="CA763" i="9"/>
  <c r="CB763" i="9"/>
  <c r="CC763" i="9"/>
  <c r="CD763" i="9"/>
  <c r="CE763" i="9"/>
  <c r="CF763" i="9"/>
  <c r="CG763" i="9"/>
  <c r="CH763" i="9"/>
  <c r="CI763" i="9"/>
  <c r="CJ763" i="9"/>
  <c r="A764" i="9"/>
  <c r="B764" i="9"/>
  <c r="C764" i="9"/>
  <c r="D764" i="9"/>
  <c r="E764" i="9"/>
  <c r="F764" i="9"/>
  <c r="G764" i="9"/>
  <c r="H764" i="9"/>
  <c r="I764" i="9"/>
  <c r="K764" i="9"/>
  <c r="O764" i="9"/>
  <c r="P764" i="9"/>
  <c r="Q764" i="9"/>
  <c r="R764" i="9"/>
  <c r="U764" i="9"/>
  <c r="V764" i="9"/>
  <c r="W764" i="9"/>
  <c r="X764" i="9"/>
  <c r="Y764" i="9"/>
  <c r="Z764" i="9"/>
  <c r="AA764" i="9"/>
  <c r="AB764" i="9"/>
  <c r="AC764" i="9"/>
  <c r="AD764" i="9"/>
  <c r="AE764" i="9"/>
  <c r="AF764" i="9"/>
  <c r="AG764" i="9"/>
  <c r="AH764" i="9"/>
  <c r="AI764" i="9"/>
  <c r="AJ764" i="9"/>
  <c r="AK764" i="9"/>
  <c r="AL764" i="9"/>
  <c r="AM764" i="9"/>
  <c r="AN764" i="9"/>
  <c r="AO764" i="9"/>
  <c r="AP764" i="9"/>
  <c r="AQ764" i="9"/>
  <c r="AR764" i="9"/>
  <c r="AS764" i="9"/>
  <c r="AT764" i="9"/>
  <c r="AU764" i="9"/>
  <c r="AV764" i="9"/>
  <c r="AW764" i="9"/>
  <c r="AX764" i="9"/>
  <c r="AY764" i="9"/>
  <c r="AZ764" i="9"/>
  <c r="BA764" i="9"/>
  <c r="BB764" i="9"/>
  <c r="BC764" i="9"/>
  <c r="BD764" i="9"/>
  <c r="BE764" i="9"/>
  <c r="BF764" i="9"/>
  <c r="BG764" i="9"/>
  <c r="BH764" i="9"/>
  <c r="BI764" i="9"/>
  <c r="BJ764" i="9"/>
  <c r="BK764" i="9"/>
  <c r="BL764" i="9"/>
  <c r="BM764" i="9"/>
  <c r="BN764" i="9"/>
  <c r="BO764" i="9"/>
  <c r="BP764" i="9"/>
  <c r="BQ764" i="9"/>
  <c r="BR764" i="9"/>
  <c r="BT764" i="9"/>
  <c r="BU764" i="9"/>
  <c r="BV764" i="9"/>
  <c r="BX764" i="9"/>
  <c r="BY764" i="9"/>
  <c r="BZ764" i="9"/>
  <c r="CA764" i="9"/>
  <c r="CB764" i="9"/>
  <c r="CC764" i="9"/>
  <c r="CD764" i="9"/>
  <c r="CE764" i="9"/>
  <c r="CF764" i="9"/>
  <c r="CG764" i="9"/>
  <c r="CH764" i="9"/>
  <c r="CI764" i="9"/>
  <c r="CJ764" i="9"/>
  <c r="A765" i="9"/>
  <c r="B765" i="9"/>
  <c r="C765" i="9"/>
  <c r="D765" i="9"/>
  <c r="E765" i="9"/>
  <c r="F765" i="9"/>
  <c r="G765" i="9"/>
  <c r="H765" i="9"/>
  <c r="I765" i="9"/>
  <c r="K765" i="9"/>
  <c r="O765" i="9"/>
  <c r="P765" i="9"/>
  <c r="Q765" i="9"/>
  <c r="R765" i="9"/>
  <c r="U765" i="9"/>
  <c r="V765" i="9"/>
  <c r="W765" i="9"/>
  <c r="X765" i="9"/>
  <c r="Y765" i="9"/>
  <c r="Z765" i="9"/>
  <c r="AA765" i="9"/>
  <c r="AB765" i="9"/>
  <c r="AC765" i="9"/>
  <c r="AD765" i="9"/>
  <c r="AE765" i="9"/>
  <c r="AF765" i="9"/>
  <c r="AG765" i="9"/>
  <c r="AH765" i="9"/>
  <c r="AI765" i="9"/>
  <c r="AJ765" i="9"/>
  <c r="AK765" i="9"/>
  <c r="AL765" i="9"/>
  <c r="AM765" i="9"/>
  <c r="AN765" i="9"/>
  <c r="AO765" i="9"/>
  <c r="AP765" i="9"/>
  <c r="AQ765" i="9"/>
  <c r="AR765" i="9"/>
  <c r="AS765" i="9"/>
  <c r="AT765" i="9"/>
  <c r="AU765" i="9"/>
  <c r="AV765" i="9"/>
  <c r="AW765" i="9"/>
  <c r="AX765" i="9"/>
  <c r="AY765" i="9"/>
  <c r="AZ765" i="9"/>
  <c r="BA765" i="9"/>
  <c r="BB765" i="9"/>
  <c r="BC765" i="9"/>
  <c r="BD765" i="9"/>
  <c r="BE765" i="9"/>
  <c r="BF765" i="9"/>
  <c r="BG765" i="9"/>
  <c r="BH765" i="9"/>
  <c r="BI765" i="9"/>
  <c r="BJ765" i="9"/>
  <c r="BK765" i="9"/>
  <c r="BL765" i="9"/>
  <c r="BM765" i="9"/>
  <c r="BN765" i="9"/>
  <c r="BO765" i="9"/>
  <c r="BP765" i="9"/>
  <c r="BQ765" i="9"/>
  <c r="BR765" i="9"/>
  <c r="BT765" i="9"/>
  <c r="BU765" i="9"/>
  <c r="BV765" i="9"/>
  <c r="BX765" i="9"/>
  <c r="BY765" i="9"/>
  <c r="BZ765" i="9"/>
  <c r="CA765" i="9"/>
  <c r="CB765" i="9"/>
  <c r="CC765" i="9"/>
  <c r="CD765" i="9"/>
  <c r="CE765" i="9"/>
  <c r="CF765" i="9"/>
  <c r="CG765" i="9"/>
  <c r="CH765" i="9"/>
  <c r="CI765" i="9"/>
  <c r="CJ765" i="9"/>
  <c r="A766" i="9"/>
  <c r="B766" i="9"/>
  <c r="C766" i="9"/>
  <c r="D766" i="9"/>
  <c r="E766" i="9"/>
  <c r="F766" i="9"/>
  <c r="G766" i="9"/>
  <c r="H766" i="9"/>
  <c r="I766" i="9"/>
  <c r="K766" i="9"/>
  <c r="O766" i="9"/>
  <c r="P766" i="9"/>
  <c r="Q766" i="9"/>
  <c r="R766" i="9"/>
  <c r="U766" i="9"/>
  <c r="V766" i="9"/>
  <c r="W766" i="9"/>
  <c r="X766" i="9"/>
  <c r="Y766" i="9"/>
  <c r="Z766" i="9"/>
  <c r="AA766" i="9"/>
  <c r="AB766" i="9"/>
  <c r="AC766" i="9"/>
  <c r="AD766" i="9"/>
  <c r="AE766" i="9"/>
  <c r="AF766" i="9"/>
  <c r="AG766" i="9"/>
  <c r="AH766" i="9"/>
  <c r="AI766" i="9"/>
  <c r="AJ766" i="9"/>
  <c r="AK766" i="9"/>
  <c r="AL766" i="9"/>
  <c r="AM766" i="9"/>
  <c r="AN766" i="9"/>
  <c r="AO766" i="9"/>
  <c r="AP766" i="9"/>
  <c r="AQ766" i="9"/>
  <c r="AR766" i="9"/>
  <c r="AS766" i="9"/>
  <c r="AT766" i="9"/>
  <c r="AU766" i="9"/>
  <c r="AV766" i="9"/>
  <c r="AW766" i="9"/>
  <c r="AX766" i="9"/>
  <c r="AY766" i="9"/>
  <c r="AZ766" i="9"/>
  <c r="BA766" i="9"/>
  <c r="BB766" i="9"/>
  <c r="BC766" i="9"/>
  <c r="BD766" i="9"/>
  <c r="BE766" i="9"/>
  <c r="BF766" i="9"/>
  <c r="BG766" i="9"/>
  <c r="BH766" i="9"/>
  <c r="BI766" i="9"/>
  <c r="BJ766" i="9"/>
  <c r="BK766" i="9"/>
  <c r="BL766" i="9"/>
  <c r="BM766" i="9"/>
  <c r="BN766" i="9"/>
  <c r="BO766" i="9"/>
  <c r="BP766" i="9"/>
  <c r="BQ766" i="9"/>
  <c r="BR766" i="9"/>
  <c r="BT766" i="9"/>
  <c r="BU766" i="9"/>
  <c r="BV766" i="9"/>
  <c r="BX766" i="9"/>
  <c r="BY766" i="9"/>
  <c r="BZ766" i="9"/>
  <c r="CA766" i="9"/>
  <c r="CB766" i="9"/>
  <c r="CC766" i="9"/>
  <c r="CD766" i="9"/>
  <c r="CE766" i="9"/>
  <c r="CF766" i="9"/>
  <c r="CG766" i="9"/>
  <c r="CH766" i="9"/>
  <c r="CI766" i="9"/>
  <c r="CJ766" i="9"/>
  <c r="A767" i="9"/>
  <c r="B767" i="9"/>
  <c r="C767" i="9"/>
  <c r="D767" i="9"/>
  <c r="E767" i="9"/>
  <c r="F767" i="9"/>
  <c r="G767" i="9"/>
  <c r="H767" i="9"/>
  <c r="I767" i="9"/>
  <c r="K767" i="9"/>
  <c r="O767" i="9"/>
  <c r="P767" i="9"/>
  <c r="Q767" i="9"/>
  <c r="R767" i="9"/>
  <c r="U767" i="9"/>
  <c r="V767" i="9"/>
  <c r="W767" i="9"/>
  <c r="X767" i="9"/>
  <c r="Y767" i="9"/>
  <c r="Z767" i="9"/>
  <c r="AA767" i="9"/>
  <c r="AB767" i="9"/>
  <c r="AC767" i="9"/>
  <c r="AD767" i="9"/>
  <c r="AE767" i="9"/>
  <c r="AF767" i="9"/>
  <c r="AG767" i="9"/>
  <c r="AH767" i="9"/>
  <c r="AI767" i="9"/>
  <c r="AJ767" i="9"/>
  <c r="AK767" i="9"/>
  <c r="AL767" i="9"/>
  <c r="AM767" i="9"/>
  <c r="AN767" i="9"/>
  <c r="AO767" i="9"/>
  <c r="AP767" i="9"/>
  <c r="AQ767" i="9"/>
  <c r="AR767" i="9"/>
  <c r="AS767" i="9"/>
  <c r="AT767" i="9"/>
  <c r="AU767" i="9"/>
  <c r="AV767" i="9"/>
  <c r="AW767" i="9"/>
  <c r="AX767" i="9"/>
  <c r="AY767" i="9"/>
  <c r="AZ767" i="9"/>
  <c r="BA767" i="9"/>
  <c r="BB767" i="9"/>
  <c r="BC767" i="9"/>
  <c r="BD767" i="9"/>
  <c r="BE767" i="9"/>
  <c r="BF767" i="9"/>
  <c r="BG767" i="9"/>
  <c r="BH767" i="9"/>
  <c r="BI767" i="9"/>
  <c r="BJ767" i="9"/>
  <c r="BK767" i="9"/>
  <c r="BL767" i="9"/>
  <c r="BM767" i="9"/>
  <c r="BN767" i="9"/>
  <c r="BO767" i="9"/>
  <c r="BP767" i="9"/>
  <c r="BQ767" i="9"/>
  <c r="BR767" i="9"/>
  <c r="BT767" i="9"/>
  <c r="BU767" i="9"/>
  <c r="BV767" i="9"/>
  <c r="BX767" i="9"/>
  <c r="BY767" i="9"/>
  <c r="BZ767" i="9"/>
  <c r="CA767" i="9"/>
  <c r="CB767" i="9"/>
  <c r="CC767" i="9"/>
  <c r="CD767" i="9"/>
  <c r="CE767" i="9"/>
  <c r="CF767" i="9"/>
  <c r="CG767" i="9"/>
  <c r="CH767" i="9"/>
  <c r="CI767" i="9"/>
  <c r="CJ767" i="9"/>
  <c r="A768" i="9"/>
  <c r="B768" i="9"/>
  <c r="C768" i="9"/>
  <c r="D768" i="9"/>
  <c r="E768" i="9"/>
  <c r="F768" i="9"/>
  <c r="G768" i="9"/>
  <c r="H768" i="9"/>
  <c r="I768" i="9"/>
  <c r="K768" i="9"/>
  <c r="O768" i="9"/>
  <c r="P768" i="9"/>
  <c r="Q768" i="9"/>
  <c r="R768" i="9"/>
  <c r="U768" i="9"/>
  <c r="V768" i="9"/>
  <c r="W768" i="9"/>
  <c r="X768" i="9"/>
  <c r="Y768" i="9"/>
  <c r="Z768" i="9"/>
  <c r="AA768" i="9"/>
  <c r="AB768" i="9"/>
  <c r="AC768" i="9"/>
  <c r="AD768" i="9"/>
  <c r="AE768" i="9"/>
  <c r="AF768" i="9"/>
  <c r="AG768" i="9"/>
  <c r="AH768" i="9"/>
  <c r="AI768" i="9"/>
  <c r="AJ768" i="9"/>
  <c r="AK768" i="9"/>
  <c r="AL768" i="9"/>
  <c r="AM768" i="9"/>
  <c r="AN768" i="9"/>
  <c r="AO768" i="9"/>
  <c r="AP768" i="9"/>
  <c r="AQ768" i="9"/>
  <c r="AR768" i="9"/>
  <c r="AS768" i="9"/>
  <c r="AT768" i="9"/>
  <c r="AU768" i="9"/>
  <c r="AV768" i="9"/>
  <c r="AW768" i="9"/>
  <c r="AX768" i="9"/>
  <c r="AY768" i="9"/>
  <c r="AZ768" i="9"/>
  <c r="BA768" i="9"/>
  <c r="BB768" i="9"/>
  <c r="BC768" i="9"/>
  <c r="BD768" i="9"/>
  <c r="BE768" i="9"/>
  <c r="BF768" i="9"/>
  <c r="BG768" i="9"/>
  <c r="BH768" i="9"/>
  <c r="BI768" i="9"/>
  <c r="BJ768" i="9"/>
  <c r="BK768" i="9"/>
  <c r="BL768" i="9"/>
  <c r="BM768" i="9"/>
  <c r="BN768" i="9"/>
  <c r="BO768" i="9"/>
  <c r="BP768" i="9"/>
  <c r="BQ768" i="9"/>
  <c r="BR768" i="9"/>
  <c r="BT768" i="9"/>
  <c r="BU768" i="9"/>
  <c r="BV768" i="9"/>
  <c r="BX768" i="9"/>
  <c r="BY768" i="9"/>
  <c r="BZ768" i="9"/>
  <c r="CA768" i="9"/>
  <c r="CB768" i="9"/>
  <c r="CC768" i="9"/>
  <c r="CD768" i="9"/>
  <c r="CE768" i="9"/>
  <c r="CF768" i="9"/>
  <c r="CG768" i="9"/>
  <c r="CH768" i="9"/>
  <c r="CI768" i="9"/>
  <c r="CJ768" i="9"/>
  <c r="A769" i="9"/>
  <c r="B769" i="9"/>
  <c r="C769" i="9"/>
  <c r="D769" i="9"/>
  <c r="E769" i="9"/>
  <c r="F769" i="9"/>
  <c r="G769" i="9"/>
  <c r="H769" i="9"/>
  <c r="I769" i="9"/>
  <c r="K769" i="9"/>
  <c r="O769" i="9"/>
  <c r="P769" i="9"/>
  <c r="Q769" i="9"/>
  <c r="R769" i="9"/>
  <c r="U769" i="9"/>
  <c r="V769" i="9"/>
  <c r="W769" i="9"/>
  <c r="X769" i="9"/>
  <c r="Y769" i="9"/>
  <c r="Z769" i="9"/>
  <c r="AA769" i="9"/>
  <c r="AB769" i="9"/>
  <c r="AC769" i="9"/>
  <c r="AD769" i="9"/>
  <c r="AE769" i="9"/>
  <c r="AF769" i="9"/>
  <c r="AG769" i="9"/>
  <c r="AH769" i="9"/>
  <c r="AI769" i="9"/>
  <c r="AJ769" i="9"/>
  <c r="AK769" i="9"/>
  <c r="AL769" i="9"/>
  <c r="AM769" i="9"/>
  <c r="AN769" i="9"/>
  <c r="AO769" i="9"/>
  <c r="AP769" i="9"/>
  <c r="AQ769" i="9"/>
  <c r="AR769" i="9"/>
  <c r="AS769" i="9"/>
  <c r="AT769" i="9"/>
  <c r="AU769" i="9"/>
  <c r="AV769" i="9"/>
  <c r="AW769" i="9"/>
  <c r="AX769" i="9"/>
  <c r="AY769" i="9"/>
  <c r="AZ769" i="9"/>
  <c r="BA769" i="9"/>
  <c r="BB769" i="9"/>
  <c r="BC769" i="9"/>
  <c r="BD769" i="9"/>
  <c r="BE769" i="9"/>
  <c r="BF769" i="9"/>
  <c r="BG769" i="9"/>
  <c r="BH769" i="9"/>
  <c r="BI769" i="9"/>
  <c r="BJ769" i="9"/>
  <c r="BK769" i="9"/>
  <c r="BL769" i="9"/>
  <c r="BM769" i="9"/>
  <c r="BN769" i="9"/>
  <c r="BO769" i="9"/>
  <c r="BP769" i="9"/>
  <c r="BQ769" i="9"/>
  <c r="BR769" i="9"/>
  <c r="BT769" i="9"/>
  <c r="BU769" i="9"/>
  <c r="BV769" i="9"/>
  <c r="BX769" i="9"/>
  <c r="BY769" i="9"/>
  <c r="BZ769" i="9"/>
  <c r="CA769" i="9"/>
  <c r="CB769" i="9"/>
  <c r="CC769" i="9"/>
  <c r="CD769" i="9"/>
  <c r="CE769" i="9"/>
  <c r="CF769" i="9"/>
  <c r="CG769" i="9"/>
  <c r="CH769" i="9"/>
  <c r="CI769" i="9"/>
  <c r="CJ769" i="9"/>
  <c r="A770" i="9"/>
  <c r="B770" i="9"/>
  <c r="C770" i="9"/>
  <c r="D770" i="9"/>
  <c r="E770" i="9"/>
  <c r="F770" i="9"/>
  <c r="G770" i="9"/>
  <c r="H770" i="9"/>
  <c r="I770" i="9"/>
  <c r="K770" i="9"/>
  <c r="O770" i="9"/>
  <c r="P770" i="9"/>
  <c r="Q770" i="9"/>
  <c r="R770" i="9"/>
  <c r="U770" i="9"/>
  <c r="V770" i="9"/>
  <c r="W770" i="9"/>
  <c r="X770" i="9"/>
  <c r="Y770" i="9"/>
  <c r="Z770" i="9"/>
  <c r="AA770" i="9"/>
  <c r="AB770" i="9"/>
  <c r="AC770" i="9"/>
  <c r="AD770" i="9"/>
  <c r="AE770" i="9"/>
  <c r="AF770" i="9"/>
  <c r="AG770" i="9"/>
  <c r="AH770" i="9"/>
  <c r="AI770" i="9"/>
  <c r="AJ770" i="9"/>
  <c r="AK770" i="9"/>
  <c r="AL770" i="9"/>
  <c r="AM770" i="9"/>
  <c r="AN770" i="9"/>
  <c r="AO770" i="9"/>
  <c r="AP770" i="9"/>
  <c r="AQ770" i="9"/>
  <c r="AR770" i="9"/>
  <c r="AS770" i="9"/>
  <c r="AT770" i="9"/>
  <c r="AU770" i="9"/>
  <c r="AV770" i="9"/>
  <c r="AW770" i="9"/>
  <c r="AX770" i="9"/>
  <c r="AY770" i="9"/>
  <c r="AZ770" i="9"/>
  <c r="BA770" i="9"/>
  <c r="BB770" i="9"/>
  <c r="BC770" i="9"/>
  <c r="BD770" i="9"/>
  <c r="BE770" i="9"/>
  <c r="BF770" i="9"/>
  <c r="BG770" i="9"/>
  <c r="BH770" i="9"/>
  <c r="BI770" i="9"/>
  <c r="BJ770" i="9"/>
  <c r="BK770" i="9"/>
  <c r="BL770" i="9"/>
  <c r="BM770" i="9"/>
  <c r="BN770" i="9"/>
  <c r="BO770" i="9"/>
  <c r="BP770" i="9"/>
  <c r="BQ770" i="9"/>
  <c r="BR770" i="9"/>
  <c r="BT770" i="9"/>
  <c r="BU770" i="9"/>
  <c r="BV770" i="9"/>
  <c r="BX770" i="9"/>
  <c r="BY770" i="9"/>
  <c r="BZ770" i="9"/>
  <c r="CA770" i="9"/>
  <c r="CB770" i="9"/>
  <c r="CC770" i="9"/>
  <c r="CD770" i="9"/>
  <c r="CE770" i="9"/>
  <c r="CF770" i="9"/>
  <c r="CG770" i="9"/>
  <c r="CH770" i="9"/>
  <c r="CI770" i="9"/>
  <c r="CJ770" i="9"/>
  <c r="A771" i="9"/>
  <c r="B771" i="9"/>
  <c r="C771" i="9"/>
  <c r="D771" i="9"/>
  <c r="E771" i="9"/>
  <c r="F771" i="9"/>
  <c r="G771" i="9"/>
  <c r="H771" i="9"/>
  <c r="I771" i="9"/>
  <c r="K771" i="9"/>
  <c r="O771" i="9"/>
  <c r="P771" i="9"/>
  <c r="Q771" i="9"/>
  <c r="R771" i="9"/>
  <c r="U771" i="9"/>
  <c r="V771" i="9"/>
  <c r="W771" i="9"/>
  <c r="X771" i="9"/>
  <c r="Y771" i="9"/>
  <c r="Z771" i="9"/>
  <c r="AA771" i="9"/>
  <c r="AB771" i="9"/>
  <c r="AC771" i="9"/>
  <c r="AD771" i="9"/>
  <c r="AE771" i="9"/>
  <c r="AF771" i="9"/>
  <c r="AG771" i="9"/>
  <c r="AH771" i="9"/>
  <c r="AI771" i="9"/>
  <c r="AJ771" i="9"/>
  <c r="AK771" i="9"/>
  <c r="AL771" i="9"/>
  <c r="AM771" i="9"/>
  <c r="AN771" i="9"/>
  <c r="AO771" i="9"/>
  <c r="AP771" i="9"/>
  <c r="AQ771" i="9"/>
  <c r="AR771" i="9"/>
  <c r="AS771" i="9"/>
  <c r="AT771" i="9"/>
  <c r="AU771" i="9"/>
  <c r="AV771" i="9"/>
  <c r="AW771" i="9"/>
  <c r="AX771" i="9"/>
  <c r="AY771" i="9"/>
  <c r="AZ771" i="9"/>
  <c r="BA771" i="9"/>
  <c r="BB771" i="9"/>
  <c r="BC771" i="9"/>
  <c r="BD771" i="9"/>
  <c r="BE771" i="9"/>
  <c r="BF771" i="9"/>
  <c r="BG771" i="9"/>
  <c r="BH771" i="9"/>
  <c r="BI771" i="9"/>
  <c r="BJ771" i="9"/>
  <c r="BK771" i="9"/>
  <c r="BL771" i="9"/>
  <c r="BM771" i="9"/>
  <c r="BN771" i="9"/>
  <c r="BO771" i="9"/>
  <c r="BP771" i="9"/>
  <c r="BQ771" i="9"/>
  <c r="BR771" i="9"/>
  <c r="BT771" i="9"/>
  <c r="BU771" i="9"/>
  <c r="BV771" i="9"/>
  <c r="BX771" i="9"/>
  <c r="BY771" i="9"/>
  <c r="BZ771" i="9"/>
  <c r="CA771" i="9"/>
  <c r="CB771" i="9"/>
  <c r="CC771" i="9"/>
  <c r="CD771" i="9"/>
  <c r="CE771" i="9"/>
  <c r="CF771" i="9"/>
  <c r="CG771" i="9"/>
  <c r="CH771" i="9"/>
  <c r="CI771" i="9"/>
  <c r="CJ771" i="9"/>
  <c r="A772" i="9"/>
  <c r="B772" i="9"/>
  <c r="C772" i="9"/>
  <c r="D772" i="9"/>
  <c r="E772" i="9"/>
  <c r="F772" i="9"/>
  <c r="G772" i="9"/>
  <c r="H772" i="9"/>
  <c r="I772" i="9"/>
  <c r="K772" i="9"/>
  <c r="O772" i="9"/>
  <c r="P772" i="9"/>
  <c r="Q772" i="9"/>
  <c r="R772" i="9"/>
  <c r="U772" i="9"/>
  <c r="V772" i="9"/>
  <c r="W772" i="9"/>
  <c r="X772" i="9"/>
  <c r="Y772" i="9"/>
  <c r="Z772" i="9"/>
  <c r="AA772" i="9"/>
  <c r="AB772" i="9"/>
  <c r="AC772" i="9"/>
  <c r="AD772" i="9"/>
  <c r="AE772" i="9"/>
  <c r="AF772" i="9"/>
  <c r="AG772" i="9"/>
  <c r="AH772" i="9"/>
  <c r="AI772" i="9"/>
  <c r="AJ772" i="9"/>
  <c r="AK772" i="9"/>
  <c r="AL772" i="9"/>
  <c r="AM772" i="9"/>
  <c r="AN772" i="9"/>
  <c r="AO772" i="9"/>
  <c r="AP772" i="9"/>
  <c r="AQ772" i="9"/>
  <c r="AR772" i="9"/>
  <c r="AS772" i="9"/>
  <c r="AT772" i="9"/>
  <c r="AU772" i="9"/>
  <c r="AV772" i="9"/>
  <c r="AW772" i="9"/>
  <c r="AX772" i="9"/>
  <c r="AY772" i="9"/>
  <c r="AZ772" i="9"/>
  <c r="BA772" i="9"/>
  <c r="BB772" i="9"/>
  <c r="BC772" i="9"/>
  <c r="BD772" i="9"/>
  <c r="BE772" i="9"/>
  <c r="BF772" i="9"/>
  <c r="BG772" i="9"/>
  <c r="BH772" i="9"/>
  <c r="BI772" i="9"/>
  <c r="BJ772" i="9"/>
  <c r="BK772" i="9"/>
  <c r="BL772" i="9"/>
  <c r="BM772" i="9"/>
  <c r="BN772" i="9"/>
  <c r="BO772" i="9"/>
  <c r="BP772" i="9"/>
  <c r="BQ772" i="9"/>
  <c r="BR772" i="9"/>
  <c r="BT772" i="9"/>
  <c r="BU772" i="9"/>
  <c r="BV772" i="9"/>
  <c r="BX772" i="9"/>
  <c r="BY772" i="9"/>
  <c r="BZ772" i="9"/>
  <c r="CA772" i="9"/>
  <c r="CB772" i="9"/>
  <c r="CC772" i="9"/>
  <c r="CD772" i="9"/>
  <c r="CE772" i="9"/>
  <c r="CF772" i="9"/>
  <c r="CG772" i="9"/>
  <c r="CH772" i="9"/>
  <c r="CI772" i="9"/>
  <c r="CJ772" i="9"/>
  <c r="A773" i="9"/>
  <c r="B773" i="9"/>
  <c r="C773" i="9"/>
  <c r="D773" i="9"/>
  <c r="E773" i="9"/>
  <c r="F773" i="9"/>
  <c r="G773" i="9"/>
  <c r="H773" i="9"/>
  <c r="I773" i="9"/>
  <c r="K773" i="9"/>
  <c r="O773" i="9"/>
  <c r="P773" i="9"/>
  <c r="Q773" i="9"/>
  <c r="R773" i="9"/>
  <c r="U773" i="9"/>
  <c r="V773" i="9"/>
  <c r="W773" i="9"/>
  <c r="X773" i="9"/>
  <c r="Y773" i="9"/>
  <c r="Z773" i="9"/>
  <c r="AA773" i="9"/>
  <c r="AB773" i="9"/>
  <c r="AC773" i="9"/>
  <c r="AD773" i="9"/>
  <c r="AE773" i="9"/>
  <c r="AF773" i="9"/>
  <c r="AG773" i="9"/>
  <c r="AH773" i="9"/>
  <c r="AI773" i="9"/>
  <c r="AJ773" i="9"/>
  <c r="AK773" i="9"/>
  <c r="AL773" i="9"/>
  <c r="AM773" i="9"/>
  <c r="AN773" i="9"/>
  <c r="AO773" i="9"/>
  <c r="AP773" i="9"/>
  <c r="AQ773" i="9"/>
  <c r="AR773" i="9"/>
  <c r="AS773" i="9"/>
  <c r="AT773" i="9"/>
  <c r="AU773" i="9"/>
  <c r="AV773" i="9"/>
  <c r="AW773" i="9"/>
  <c r="AX773" i="9"/>
  <c r="AY773" i="9"/>
  <c r="AZ773" i="9"/>
  <c r="BA773" i="9"/>
  <c r="BB773" i="9"/>
  <c r="BC773" i="9"/>
  <c r="BD773" i="9"/>
  <c r="BE773" i="9"/>
  <c r="BF773" i="9"/>
  <c r="BG773" i="9"/>
  <c r="BH773" i="9"/>
  <c r="BI773" i="9"/>
  <c r="BJ773" i="9"/>
  <c r="BK773" i="9"/>
  <c r="BL773" i="9"/>
  <c r="BM773" i="9"/>
  <c r="BN773" i="9"/>
  <c r="BO773" i="9"/>
  <c r="BP773" i="9"/>
  <c r="BQ773" i="9"/>
  <c r="BR773" i="9"/>
  <c r="BT773" i="9"/>
  <c r="BU773" i="9"/>
  <c r="BV773" i="9"/>
  <c r="BX773" i="9"/>
  <c r="BY773" i="9"/>
  <c r="BZ773" i="9"/>
  <c r="CA773" i="9"/>
  <c r="CB773" i="9"/>
  <c r="CC773" i="9"/>
  <c r="CD773" i="9"/>
  <c r="CE773" i="9"/>
  <c r="CF773" i="9"/>
  <c r="CG773" i="9"/>
  <c r="CH773" i="9"/>
  <c r="CI773" i="9"/>
  <c r="CJ773" i="9"/>
  <c r="A774" i="9"/>
  <c r="B774" i="9"/>
  <c r="C774" i="9"/>
  <c r="D774" i="9"/>
  <c r="E774" i="9"/>
  <c r="F774" i="9"/>
  <c r="G774" i="9"/>
  <c r="H774" i="9"/>
  <c r="I774" i="9"/>
  <c r="K774" i="9"/>
  <c r="O774" i="9"/>
  <c r="P774" i="9"/>
  <c r="Q774" i="9"/>
  <c r="R774" i="9"/>
  <c r="U774" i="9"/>
  <c r="V774" i="9"/>
  <c r="W774" i="9"/>
  <c r="X774" i="9"/>
  <c r="Y774" i="9"/>
  <c r="Z774" i="9"/>
  <c r="AA774" i="9"/>
  <c r="AB774" i="9"/>
  <c r="AC774" i="9"/>
  <c r="AD774" i="9"/>
  <c r="AE774" i="9"/>
  <c r="AF774" i="9"/>
  <c r="AG774" i="9"/>
  <c r="AH774" i="9"/>
  <c r="AI774" i="9"/>
  <c r="AJ774" i="9"/>
  <c r="AK774" i="9"/>
  <c r="AL774" i="9"/>
  <c r="AM774" i="9"/>
  <c r="AN774" i="9"/>
  <c r="AO774" i="9"/>
  <c r="AP774" i="9"/>
  <c r="AQ774" i="9"/>
  <c r="AR774" i="9"/>
  <c r="AS774" i="9"/>
  <c r="AT774" i="9"/>
  <c r="AU774" i="9"/>
  <c r="AV774" i="9"/>
  <c r="AW774" i="9"/>
  <c r="AX774" i="9"/>
  <c r="AY774" i="9"/>
  <c r="AZ774" i="9"/>
  <c r="BA774" i="9"/>
  <c r="BB774" i="9"/>
  <c r="BC774" i="9"/>
  <c r="BD774" i="9"/>
  <c r="BE774" i="9"/>
  <c r="BF774" i="9"/>
  <c r="BG774" i="9"/>
  <c r="BH774" i="9"/>
  <c r="BI774" i="9"/>
  <c r="BJ774" i="9"/>
  <c r="BK774" i="9"/>
  <c r="BL774" i="9"/>
  <c r="BM774" i="9"/>
  <c r="BN774" i="9"/>
  <c r="BO774" i="9"/>
  <c r="BP774" i="9"/>
  <c r="BQ774" i="9"/>
  <c r="BR774" i="9"/>
  <c r="BT774" i="9"/>
  <c r="BU774" i="9"/>
  <c r="BV774" i="9"/>
  <c r="BX774" i="9"/>
  <c r="BY774" i="9"/>
  <c r="BZ774" i="9"/>
  <c r="CA774" i="9"/>
  <c r="CB774" i="9"/>
  <c r="CC774" i="9"/>
  <c r="CD774" i="9"/>
  <c r="CE774" i="9"/>
  <c r="CF774" i="9"/>
  <c r="CG774" i="9"/>
  <c r="CH774" i="9"/>
  <c r="CI774" i="9"/>
  <c r="CJ774" i="9"/>
  <c r="A775" i="9"/>
  <c r="B775" i="9"/>
  <c r="C775" i="9"/>
  <c r="D775" i="9"/>
  <c r="E775" i="9"/>
  <c r="F775" i="9"/>
  <c r="G775" i="9"/>
  <c r="H775" i="9"/>
  <c r="I775" i="9"/>
  <c r="K775" i="9"/>
  <c r="O775" i="9"/>
  <c r="P775" i="9"/>
  <c r="Q775" i="9"/>
  <c r="R775" i="9"/>
  <c r="U775" i="9"/>
  <c r="V775" i="9"/>
  <c r="W775" i="9"/>
  <c r="X775" i="9"/>
  <c r="Y775" i="9"/>
  <c r="Z775" i="9"/>
  <c r="AA775" i="9"/>
  <c r="AB775" i="9"/>
  <c r="AC775" i="9"/>
  <c r="AD775" i="9"/>
  <c r="AE775" i="9"/>
  <c r="AF775" i="9"/>
  <c r="AG775" i="9"/>
  <c r="AH775" i="9"/>
  <c r="AI775" i="9"/>
  <c r="AJ775" i="9"/>
  <c r="AK775" i="9"/>
  <c r="AL775" i="9"/>
  <c r="AM775" i="9"/>
  <c r="AN775" i="9"/>
  <c r="AO775" i="9"/>
  <c r="AP775" i="9"/>
  <c r="AQ775" i="9"/>
  <c r="AR775" i="9"/>
  <c r="AS775" i="9"/>
  <c r="AT775" i="9"/>
  <c r="AU775" i="9"/>
  <c r="AV775" i="9"/>
  <c r="AW775" i="9"/>
  <c r="AX775" i="9"/>
  <c r="AY775" i="9"/>
  <c r="AZ775" i="9"/>
  <c r="BA775" i="9"/>
  <c r="BB775" i="9"/>
  <c r="BC775" i="9"/>
  <c r="BD775" i="9"/>
  <c r="BE775" i="9"/>
  <c r="BF775" i="9"/>
  <c r="BG775" i="9"/>
  <c r="BH775" i="9"/>
  <c r="BI775" i="9"/>
  <c r="BJ775" i="9"/>
  <c r="BK775" i="9"/>
  <c r="BL775" i="9"/>
  <c r="BM775" i="9"/>
  <c r="BN775" i="9"/>
  <c r="BO775" i="9"/>
  <c r="BP775" i="9"/>
  <c r="BQ775" i="9"/>
  <c r="BR775" i="9"/>
  <c r="BT775" i="9"/>
  <c r="BU775" i="9"/>
  <c r="BV775" i="9"/>
  <c r="BX775" i="9"/>
  <c r="BY775" i="9"/>
  <c r="BZ775" i="9"/>
  <c r="CA775" i="9"/>
  <c r="CB775" i="9"/>
  <c r="CC775" i="9"/>
  <c r="CD775" i="9"/>
  <c r="CE775" i="9"/>
  <c r="CF775" i="9"/>
  <c r="CG775" i="9"/>
  <c r="CH775" i="9"/>
  <c r="CI775" i="9"/>
  <c r="CJ775" i="9"/>
  <c r="A776" i="9"/>
  <c r="B776" i="9"/>
  <c r="C776" i="9"/>
  <c r="D776" i="9"/>
  <c r="E776" i="9"/>
  <c r="F776" i="9"/>
  <c r="G776" i="9"/>
  <c r="H776" i="9"/>
  <c r="I776" i="9"/>
  <c r="K776" i="9"/>
  <c r="O776" i="9"/>
  <c r="P776" i="9"/>
  <c r="Q776" i="9"/>
  <c r="R776" i="9"/>
  <c r="U776" i="9"/>
  <c r="V776" i="9"/>
  <c r="W776" i="9"/>
  <c r="X776" i="9"/>
  <c r="Y776" i="9"/>
  <c r="Z776" i="9"/>
  <c r="AA776" i="9"/>
  <c r="AB776" i="9"/>
  <c r="AC776" i="9"/>
  <c r="AD776" i="9"/>
  <c r="AE776" i="9"/>
  <c r="AF776" i="9"/>
  <c r="AG776" i="9"/>
  <c r="AH776" i="9"/>
  <c r="AI776" i="9"/>
  <c r="AJ776" i="9"/>
  <c r="AK776" i="9"/>
  <c r="AL776" i="9"/>
  <c r="AM776" i="9"/>
  <c r="AN776" i="9"/>
  <c r="AO776" i="9"/>
  <c r="AP776" i="9"/>
  <c r="AQ776" i="9"/>
  <c r="AR776" i="9"/>
  <c r="AS776" i="9"/>
  <c r="AT776" i="9"/>
  <c r="AU776" i="9"/>
  <c r="AV776" i="9"/>
  <c r="AW776" i="9"/>
  <c r="AX776" i="9"/>
  <c r="AY776" i="9"/>
  <c r="AZ776" i="9"/>
  <c r="BA776" i="9"/>
  <c r="BB776" i="9"/>
  <c r="BC776" i="9"/>
  <c r="BD776" i="9"/>
  <c r="BE776" i="9"/>
  <c r="BF776" i="9"/>
  <c r="BG776" i="9"/>
  <c r="BH776" i="9"/>
  <c r="BI776" i="9"/>
  <c r="BJ776" i="9"/>
  <c r="BK776" i="9"/>
  <c r="BL776" i="9"/>
  <c r="BM776" i="9"/>
  <c r="BN776" i="9"/>
  <c r="BO776" i="9"/>
  <c r="BP776" i="9"/>
  <c r="BQ776" i="9"/>
  <c r="BR776" i="9"/>
  <c r="BT776" i="9"/>
  <c r="BU776" i="9"/>
  <c r="BV776" i="9"/>
  <c r="BX776" i="9"/>
  <c r="BY776" i="9"/>
  <c r="BZ776" i="9"/>
  <c r="CA776" i="9"/>
  <c r="CB776" i="9"/>
  <c r="CC776" i="9"/>
  <c r="CD776" i="9"/>
  <c r="CE776" i="9"/>
  <c r="CF776" i="9"/>
  <c r="CG776" i="9"/>
  <c r="CH776" i="9"/>
  <c r="CI776" i="9"/>
  <c r="CJ776" i="9"/>
  <c r="A777" i="9"/>
  <c r="B777" i="9"/>
  <c r="C777" i="9"/>
  <c r="D777" i="9"/>
  <c r="E777" i="9"/>
  <c r="F777" i="9"/>
  <c r="G777" i="9"/>
  <c r="H777" i="9"/>
  <c r="I777" i="9"/>
  <c r="K777" i="9"/>
  <c r="O777" i="9"/>
  <c r="P777" i="9"/>
  <c r="Q777" i="9"/>
  <c r="R777" i="9"/>
  <c r="U777" i="9"/>
  <c r="V777" i="9"/>
  <c r="W777" i="9"/>
  <c r="X777" i="9"/>
  <c r="Y777" i="9"/>
  <c r="Z777" i="9"/>
  <c r="AA777" i="9"/>
  <c r="AB777" i="9"/>
  <c r="AC777" i="9"/>
  <c r="AD777" i="9"/>
  <c r="AE777" i="9"/>
  <c r="AF777" i="9"/>
  <c r="AG777" i="9"/>
  <c r="AH777" i="9"/>
  <c r="AI777" i="9"/>
  <c r="AJ777" i="9"/>
  <c r="AK777" i="9"/>
  <c r="AL777" i="9"/>
  <c r="AM777" i="9"/>
  <c r="AN777" i="9"/>
  <c r="AO777" i="9"/>
  <c r="AP777" i="9"/>
  <c r="AQ777" i="9"/>
  <c r="AR777" i="9"/>
  <c r="AS777" i="9"/>
  <c r="AT777" i="9"/>
  <c r="AU777" i="9"/>
  <c r="AV777" i="9"/>
  <c r="AW777" i="9"/>
  <c r="AX777" i="9"/>
  <c r="AY777" i="9"/>
  <c r="AZ777" i="9"/>
  <c r="BA777" i="9"/>
  <c r="BB777" i="9"/>
  <c r="BC777" i="9"/>
  <c r="BD777" i="9"/>
  <c r="BE777" i="9"/>
  <c r="BF777" i="9"/>
  <c r="BG777" i="9"/>
  <c r="BH777" i="9"/>
  <c r="BI777" i="9"/>
  <c r="BJ777" i="9"/>
  <c r="BK777" i="9"/>
  <c r="BL777" i="9"/>
  <c r="BM777" i="9"/>
  <c r="BN777" i="9"/>
  <c r="BO777" i="9"/>
  <c r="BP777" i="9"/>
  <c r="BQ777" i="9"/>
  <c r="BR777" i="9"/>
  <c r="BT777" i="9"/>
  <c r="BU777" i="9"/>
  <c r="BV777" i="9"/>
  <c r="BX777" i="9"/>
  <c r="BY777" i="9"/>
  <c r="BZ777" i="9"/>
  <c r="CA777" i="9"/>
  <c r="CB777" i="9"/>
  <c r="CC777" i="9"/>
  <c r="CD777" i="9"/>
  <c r="CE777" i="9"/>
  <c r="CF777" i="9"/>
  <c r="CG777" i="9"/>
  <c r="CH777" i="9"/>
  <c r="CI777" i="9"/>
  <c r="CJ777" i="9"/>
  <c r="A778" i="9"/>
  <c r="B778" i="9"/>
  <c r="C778" i="9"/>
  <c r="D778" i="9"/>
  <c r="E778" i="9"/>
  <c r="F778" i="9"/>
  <c r="G778" i="9"/>
  <c r="H778" i="9"/>
  <c r="I778" i="9"/>
  <c r="K778" i="9"/>
  <c r="O778" i="9"/>
  <c r="P778" i="9"/>
  <c r="Q778" i="9"/>
  <c r="R778" i="9"/>
  <c r="U778" i="9"/>
  <c r="V778" i="9"/>
  <c r="W778" i="9"/>
  <c r="X778" i="9"/>
  <c r="Y778" i="9"/>
  <c r="Z778" i="9"/>
  <c r="AA778" i="9"/>
  <c r="AB778" i="9"/>
  <c r="AC778" i="9"/>
  <c r="AD778" i="9"/>
  <c r="AE778" i="9"/>
  <c r="AF778" i="9"/>
  <c r="AG778" i="9"/>
  <c r="AH778" i="9"/>
  <c r="AI778" i="9"/>
  <c r="AJ778" i="9"/>
  <c r="AK778" i="9"/>
  <c r="AL778" i="9"/>
  <c r="AM778" i="9"/>
  <c r="AN778" i="9"/>
  <c r="AO778" i="9"/>
  <c r="AP778" i="9"/>
  <c r="AQ778" i="9"/>
  <c r="AR778" i="9"/>
  <c r="AS778" i="9"/>
  <c r="AT778" i="9"/>
  <c r="AU778" i="9"/>
  <c r="AV778" i="9"/>
  <c r="AW778" i="9"/>
  <c r="AX778" i="9"/>
  <c r="AY778" i="9"/>
  <c r="AZ778" i="9"/>
  <c r="BA778" i="9"/>
  <c r="BB778" i="9"/>
  <c r="BC778" i="9"/>
  <c r="BD778" i="9"/>
  <c r="BE778" i="9"/>
  <c r="BF778" i="9"/>
  <c r="BG778" i="9"/>
  <c r="BH778" i="9"/>
  <c r="BI778" i="9"/>
  <c r="BJ778" i="9"/>
  <c r="BK778" i="9"/>
  <c r="BL778" i="9"/>
  <c r="BM778" i="9"/>
  <c r="BN778" i="9"/>
  <c r="BO778" i="9"/>
  <c r="BP778" i="9"/>
  <c r="BQ778" i="9"/>
  <c r="BR778" i="9"/>
  <c r="BT778" i="9"/>
  <c r="BU778" i="9"/>
  <c r="BV778" i="9"/>
  <c r="BX778" i="9"/>
  <c r="BY778" i="9"/>
  <c r="BZ778" i="9"/>
  <c r="CA778" i="9"/>
  <c r="CB778" i="9"/>
  <c r="CC778" i="9"/>
  <c r="CD778" i="9"/>
  <c r="CE778" i="9"/>
  <c r="CF778" i="9"/>
  <c r="CG778" i="9"/>
  <c r="CH778" i="9"/>
  <c r="CI778" i="9"/>
  <c r="CJ778" i="9"/>
  <c r="A779" i="9"/>
  <c r="B779" i="9"/>
  <c r="C779" i="9"/>
  <c r="D779" i="9"/>
  <c r="E779" i="9"/>
  <c r="F779" i="9"/>
  <c r="G779" i="9"/>
  <c r="H779" i="9"/>
  <c r="I779" i="9"/>
  <c r="K779" i="9"/>
  <c r="O779" i="9"/>
  <c r="P779" i="9"/>
  <c r="Q779" i="9"/>
  <c r="R779" i="9"/>
  <c r="U779" i="9"/>
  <c r="V779" i="9"/>
  <c r="W779" i="9"/>
  <c r="X779" i="9"/>
  <c r="Y779" i="9"/>
  <c r="Z779" i="9"/>
  <c r="AA779" i="9"/>
  <c r="AB779" i="9"/>
  <c r="AC779" i="9"/>
  <c r="AD779" i="9"/>
  <c r="AE779" i="9"/>
  <c r="AF779" i="9"/>
  <c r="AG779" i="9"/>
  <c r="AH779" i="9"/>
  <c r="AI779" i="9"/>
  <c r="AJ779" i="9"/>
  <c r="AK779" i="9"/>
  <c r="AL779" i="9"/>
  <c r="AM779" i="9"/>
  <c r="AN779" i="9"/>
  <c r="AO779" i="9"/>
  <c r="AP779" i="9"/>
  <c r="AQ779" i="9"/>
  <c r="AR779" i="9"/>
  <c r="AS779" i="9"/>
  <c r="AT779" i="9"/>
  <c r="AU779" i="9"/>
  <c r="AV779" i="9"/>
  <c r="AW779" i="9"/>
  <c r="AX779" i="9"/>
  <c r="AY779" i="9"/>
  <c r="AZ779" i="9"/>
  <c r="BA779" i="9"/>
  <c r="BB779" i="9"/>
  <c r="BC779" i="9"/>
  <c r="BD779" i="9"/>
  <c r="BE779" i="9"/>
  <c r="BF779" i="9"/>
  <c r="BG779" i="9"/>
  <c r="BH779" i="9"/>
  <c r="BI779" i="9"/>
  <c r="BJ779" i="9"/>
  <c r="BK779" i="9"/>
  <c r="BL779" i="9"/>
  <c r="BM779" i="9"/>
  <c r="BN779" i="9"/>
  <c r="BO779" i="9"/>
  <c r="BP779" i="9"/>
  <c r="BQ779" i="9"/>
  <c r="BR779" i="9"/>
  <c r="BT779" i="9"/>
  <c r="BU779" i="9"/>
  <c r="BV779" i="9"/>
  <c r="BX779" i="9"/>
  <c r="BY779" i="9"/>
  <c r="BZ779" i="9"/>
  <c r="CA779" i="9"/>
  <c r="CB779" i="9"/>
  <c r="CC779" i="9"/>
  <c r="CD779" i="9"/>
  <c r="CE779" i="9"/>
  <c r="CF779" i="9"/>
  <c r="CG779" i="9"/>
  <c r="CH779" i="9"/>
  <c r="CI779" i="9"/>
  <c r="CJ779" i="9"/>
  <c r="A780" i="9"/>
  <c r="B780" i="9"/>
  <c r="C780" i="9"/>
  <c r="D780" i="9"/>
  <c r="E780" i="9"/>
  <c r="F780" i="9"/>
  <c r="G780" i="9"/>
  <c r="H780" i="9"/>
  <c r="I780" i="9"/>
  <c r="K780" i="9"/>
  <c r="O780" i="9"/>
  <c r="P780" i="9"/>
  <c r="Q780" i="9"/>
  <c r="R780" i="9"/>
  <c r="U780" i="9"/>
  <c r="V780" i="9"/>
  <c r="W780" i="9"/>
  <c r="X780" i="9"/>
  <c r="Y780" i="9"/>
  <c r="Z780" i="9"/>
  <c r="AA780" i="9"/>
  <c r="AB780" i="9"/>
  <c r="AC780" i="9"/>
  <c r="AD780" i="9"/>
  <c r="AE780" i="9"/>
  <c r="AF780" i="9"/>
  <c r="AG780" i="9"/>
  <c r="AH780" i="9"/>
  <c r="AI780" i="9"/>
  <c r="AJ780" i="9"/>
  <c r="AK780" i="9"/>
  <c r="AL780" i="9"/>
  <c r="AM780" i="9"/>
  <c r="AN780" i="9"/>
  <c r="AO780" i="9"/>
  <c r="AP780" i="9"/>
  <c r="AQ780" i="9"/>
  <c r="AR780" i="9"/>
  <c r="AS780" i="9"/>
  <c r="AT780" i="9"/>
  <c r="AU780" i="9"/>
  <c r="AV780" i="9"/>
  <c r="AW780" i="9"/>
  <c r="AX780" i="9"/>
  <c r="AY780" i="9"/>
  <c r="AZ780" i="9"/>
  <c r="BA780" i="9"/>
  <c r="BB780" i="9"/>
  <c r="BC780" i="9"/>
  <c r="BD780" i="9"/>
  <c r="BE780" i="9"/>
  <c r="BF780" i="9"/>
  <c r="BG780" i="9"/>
  <c r="BH780" i="9"/>
  <c r="BI780" i="9"/>
  <c r="BJ780" i="9"/>
  <c r="BK780" i="9"/>
  <c r="BL780" i="9"/>
  <c r="BM780" i="9"/>
  <c r="BN780" i="9"/>
  <c r="BO780" i="9"/>
  <c r="BP780" i="9"/>
  <c r="BQ780" i="9"/>
  <c r="BR780" i="9"/>
  <c r="BT780" i="9"/>
  <c r="BU780" i="9"/>
  <c r="BV780" i="9"/>
  <c r="BX780" i="9"/>
  <c r="BY780" i="9"/>
  <c r="BZ780" i="9"/>
  <c r="CA780" i="9"/>
  <c r="CB780" i="9"/>
  <c r="CC780" i="9"/>
  <c r="CD780" i="9"/>
  <c r="CE780" i="9"/>
  <c r="CF780" i="9"/>
  <c r="CG780" i="9"/>
  <c r="CH780" i="9"/>
  <c r="CI780" i="9"/>
  <c r="CJ780" i="9"/>
  <c r="A781" i="9"/>
  <c r="B781" i="9"/>
  <c r="C781" i="9"/>
  <c r="D781" i="9"/>
  <c r="E781" i="9"/>
  <c r="F781" i="9"/>
  <c r="G781" i="9"/>
  <c r="H781" i="9"/>
  <c r="I781" i="9"/>
  <c r="K781" i="9"/>
  <c r="O781" i="9"/>
  <c r="P781" i="9"/>
  <c r="Q781" i="9"/>
  <c r="R781" i="9"/>
  <c r="U781" i="9"/>
  <c r="V781" i="9"/>
  <c r="W781" i="9"/>
  <c r="X781" i="9"/>
  <c r="Y781" i="9"/>
  <c r="Z781" i="9"/>
  <c r="AA781" i="9"/>
  <c r="AB781" i="9"/>
  <c r="AC781" i="9"/>
  <c r="AD781" i="9"/>
  <c r="AE781" i="9"/>
  <c r="AF781" i="9"/>
  <c r="AG781" i="9"/>
  <c r="AH781" i="9"/>
  <c r="AI781" i="9"/>
  <c r="AJ781" i="9"/>
  <c r="AK781" i="9"/>
  <c r="AL781" i="9"/>
  <c r="AM781" i="9"/>
  <c r="AN781" i="9"/>
  <c r="AO781" i="9"/>
  <c r="AP781" i="9"/>
  <c r="AQ781" i="9"/>
  <c r="AR781" i="9"/>
  <c r="AS781" i="9"/>
  <c r="AT781" i="9"/>
  <c r="AU781" i="9"/>
  <c r="AV781" i="9"/>
  <c r="AW781" i="9"/>
  <c r="AX781" i="9"/>
  <c r="AY781" i="9"/>
  <c r="AZ781" i="9"/>
  <c r="BA781" i="9"/>
  <c r="BB781" i="9"/>
  <c r="BC781" i="9"/>
  <c r="BD781" i="9"/>
  <c r="BE781" i="9"/>
  <c r="BF781" i="9"/>
  <c r="BG781" i="9"/>
  <c r="BH781" i="9"/>
  <c r="BI781" i="9"/>
  <c r="BJ781" i="9"/>
  <c r="BK781" i="9"/>
  <c r="BL781" i="9"/>
  <c r="BM781" i="9"/>
  <c r="BN781" i="9"/>
  <c r="BO781" i="9"/>
  <c r="BP781" i="9"/>
  <c r="BQ781" i="9"/>
  <c r="BR781" i="9"/>
  <c r="BT781" i="9"/>
  <c r="BU781" i="9"/>
  <c r="BV781" i="9"/>
  <c r="BX781" i="9"/>
  <c r="BY781" i="9"/>
  <c r="BZ781" i="9"/>
  <c r="CA781" i="9"/>
  <c r="CB781" i="9"/>
  <c r="CC781" i="9"/>
  <c r="CD781" i="9"/>
  <c r="CE781" i="9"/>
  <c r="CF781" i="9"/>
  <c r="CG781" i="9"/>
  <c r="CH781" i="9"/>
  <c r="CI781" i="9"/>
  <c r="CJ781" i="9"/>
  <c r="A782" i="9"/>
  <c r="B782" i="9"/>
  <c r="C782" i="9"/>
  <c r="D782" i="9"/>
  <c r="E782" i="9"/>
  <c r="F782" i="9"/>
  <c r="G782" i="9"/>
  <c r="H782" i="9"/>
  <c r="I782" i="9"/>
  <c r="K782" i="9"/>
  <c r="O782" i="9"/>
  <c r="P782" i="9"/>
  <c r="Q782" i="9"/>
  <c r="R782" i="9"/>
  <c r="U782" i="9"/>
  <c r="V782" i="9"/>
  <c r="W782" i="9"/>
  <c r="X782" i="9"/>
  <c r="Y782" i="9"/>
  <c r="Z782" i="9"/>
  <c r="AA782" i="9"/>
  <c r="AB782" i="9"/>
  <c r="AC782" i="9"/>
  <c r="AD782" i="9"/>
  <c r="AE782" i="9"/>
  <c r="AF782" i="9"/>
  <c r="AG782" i="9"/>
  <c r="AH782" i="9"/>
  <c r="AI782" i="9"/>
  <c r="AJ782" i="9"/>
  <c r="AK782" i="9"/>
  <c r="AL782" i="9"/>
  <c r="AM782" i="9"/>
  <c r="AN782" i="9"/>
  <c r="AO782" i="9"/>
  <c r="AP782" i="9"/>
  <c r="AQ782" i="9"/>
  <c r="AR782" i="9"/>
  <c r="AS782" i="9"/>
  <c r="AT782" i="9"/>
  <c r="AU782" i="9"/>
  <c r="AV782" i="9"/>
  <c r="AW782" i="9"/>
  <c r="AX782" i="9"/>
  <c r="AY782" i="9"/>
  <c r="AZ782" i="9"/>
  <c r="BA782" i="9"/>
  <c r="BB782" i="9"/>
  <c r="BC782" i="9"/>
  <c r="BD782" i="9"/>
  <c r="BE782" i="9"/>
  <c r="BF782" i="9"/>
  <c r="BG782" i="9"/>
  <c r="BH782" i="9"/>
  <c r="BI782" i="9"/>
  <c r="BJ782" i="9"/>
  <c r="BK782" i="9"/>
  <c r="BL782" i="9"/>
  <c r="BM782" i="9"/>
  <c r="BN782" i="9"/>
  <c r="BO782" i="9"/>
  <c r="BP782" i="9"/>
  <c r="BQ782" i="9"/>
  <c r="BR782" i="9"/>
  <c r="BT782" i="9"/>
  <c r="BU782" i="9"/>
  <c r="BV782" i="9"/>
  <c r="BX782" i="9"/>
  <c r="BY782" i="9"/>
  <c r="BZ782" i="9"/>
  <c r="CA782" i="9"/>
  <c r="CB782" i="9"/>
  <c r="CC782" i="9"/>
  <c r="CD782" i="9"/>
  <c r="CE782" i="9"/>
  <c r="CF782" i="9"/>
  <c r="CG782" i="9"/>
  <c r="CH782" i="9"/>
  <c r="CI782" i="9"/>
  <c r="CJ782" i="9"/>
  <c r="A783" i="9"/>
  <c r="B783" i="9"/>
  <c r="C783" i="9"/>
  <c r="D783" i="9"/>
  <c r="E783" i="9"/>
  <c r="F783" i="9"/>
  <c r="G783" i="9"/>
  <c r="H783" i="9"/>
  <c r="I783" i="9"/>
  <c r="K783" i="9"/>
  <c r="O783" i="9"/>
  <c r="P783" i="9"/>
  <c r="Q783" i="9"/>
  <c r="R783" i="9"/>
  <c r="U783" i="9"/>
  <c r="V783" i="9"/>
  <c r="W783" i="9"/>
  <c r="X783" i="9"/>
  <c r="Y783" i="9"/>
  <c r="Z783" i="9"/>
  <c r="AA783" i="9"/>
  <c r="AB783" i="9"/>
  <c r="AC783" i="9"/>
  <c r="AD783" i="9"/>
  <c r="AE783" i="9"/>
  <c r="AF783" i="9"/>
  <c r="AG783" i="9"/>
  <c r="AH783" i="9"/>
  <c r="AI783" i="9"/>
  <c r="AJ783" i="9"/>
  <c r="AK783" i="9"/>
  <c r="AL783" i="9"/>
  <c r="AM783" i="9"/>
  <c r="AN783" i="9"/>
  <c r="AO783" i="9"/>
  <c r="AP783" i="9"/>
  <c r="AQ783" i="9"/>
  <c r="AR783" i="9"/>
  <c r="AS783" i="9"/>
  <c r="AT783" i="9"/>
  <c r="AU783" i="9"/>
  <c r="AV783" i="9"/>
  <c r="AW783" i="9"/>
  <c r="AX783" i="9"/>
  <c r="AY783" i="9"/>
  <c r="AZ783" i="9"/>
  <c r="BA783" i="9"/>
  <c r="BB783" i="9"/>
  <c r="BC783" i="9"/>
  <c r="BD783" i="9"/>
  <c r="BE783" i="9"/>
  <c r="BF783" i="9"/>
  <c r="BG783" i="9"/>
  <c r="BH783" i="9"/>
  <c r="BI783" i="9"/>
  <c r="BJ783" i="9"/>
  <c r="BK783" i="9"/>
  <c r="BL783" i="9"/>
  <c r="BM783" i="9"/>
  <c r="BN783" i="9"/>
  <c r="BO783" i="9"/>
  <c r="BP783" i="9"/>
  <c r="BQ783" i="9"/>
  <c r="BR783" i="9"/>
  <c r="BT783" i="9"/>
  <c r="BU783" i="9"/>
  <c r="BV783" i="9"/>
  <c r="BX783" i="9"/>
  <c r="BY783" i="9"/>
  <c r="BZ783" i="9"/>
  <c r="CA783" i="9"/>
  <c r="CB783" i="9"/>
  <c r="CC783" i="9"/>
  <c r="CD783" i="9"/>
  <c r="CE783" i="9"/>
  <c r="CF783" i="9"/>
  <c r="CG783" i="9"/>
  <c r="CH783" i="9"/>
  <c r="CI783" i="9"/>
  <c r="CJ783" i="9"/>
  <c r="A784" i="9"/>
  <c r="B784" i="9"/>
  <c r="C784" i="9"/>
  <c r="D784" i="9"/>
  <c r="E784" i="9"/>
  <c r="F784" i="9"/>
  <c r="G784" i="9"/>
  <c r="H784" i="9"/>
  <c r="I784" i="9"/>
  <c r="K784" i="9"/>
  <c r="O784" i="9"/>
  <c r="P784" i="9"/>
  <c r="Q784" i="9"/>
  <c r="R784" i="9"/>
  <c r="U784" i="9"/>
  <c r="V784" i="9"/>
  <c r="W784" i="9"/>
  <c r="X784" i="9"/>
  <c r="Y784" i="9"/>
  <c r="Z784" i="9"/>
  <c r="AA784" i="9"/>
  <c r="AB784" i="9"/>
  <c r="AC784" i="9"/>
  <c r="AD784" i="9"/>
  <c r="AE784" i="9"/>
  <c r="AF784" i="9"/>
  <c r="AG784" i="9"/>
  <c r="AH784" i="9"/>
  <c r="AI784" i="9"/>
  <c r="AJ784" i="9"/>
  <c r="AK784" i="9"/>
  <c r="AL784" i="9"/>
  <c r="AM784" i="9"/>
  <c r="AN784" i="9"/>
  <c r="AO784" i="9"/>
  <c r="AP784" i="9"/>
  <c r="AQ784" i="9"/>
  <c r="AR784" i="9"/>
  <c r="AS784" i="9"/>
  <c r="AT784" i="9"/>
  <c r="AU784" i="9"/>
  <c r="AV784" i="9"/>
  <c r="AW784" i="9"/>
  <c r="AX784" i="9"/>
  <c r="AY784" i="9"/>
  <c r="AZ784" i="9"/>
  <c r="BA784" i="9"/>
  <c r="BB784" i="9"/>
  <c r="BC784" i="9"/>
  <c r="BD784" i="9"/>
  <c r="BE784" i="9"/>
  <c r="BF784" i="9"/>
  <c r="BG784" i="9"/>
  <c r="BH784" i="9"/>
  <c r="BI784" i="9"/>
  <c r="BJ784" i="9"/>
  <c r="BK784" i="9"/>
  <c r="BL784" i="9"/>
  <c r="BM784" i="9"/>
  <c r="BN784" i="9"/>
  <c r="BO784" i="9"/>
  <c r="BP784" i="9"/>
  <c r="BQ784" i="9"/>
  <c r="BR784" i="9"/>
  <c r="BT784" i="9"/>
  <c r="BU784" i="9"/>
  <c r="BV784" i="9"/>
  <c r="BX784" i="9"/>
  <c r="BY784" i="9"/>
  <c r="BZ784" i="9"/>
  <c r="CA784" i="9"/>
  <c r="CB784" i="9"/>
  <c r="CC784" i="9"/>
  <c r="CD784" i="9"/>
  <c r="CE784" i="9"/>
  <c r="CF784" i="9"/>
  <c r="CG784" i="9"/>
  <c r="CH784" i="9"/>
  <c r="CI784" i="9"/>
  <c r="CJ784" i="9"/>
  <c r="A785" i="9"/>
  <c r="B785" i="9"/>
  <c r="C785" i="9"/>
  <c r="D785" i="9"/>
  <c r="E785" i="9"/>
  <c r="F785" i="9"/>
  <c r="G785" i="9"/>
  <c r="H785" i="9"/>
  <c r="I785" i="9"/>
  <c r="K785" i="9"/>
  <c r="O785" i="9"/>
  <c r="P785" i="9"/>
  <c r="Q785" i="9"/>
  <c r="R785" i="9"/>
  <c r="U785" i="9"/>
  <c r="V785" i="9"/>
  <c r="W785" i="9"/>
  <c r="X785" i="9"/>
  <c r="Y785" i="9"/>
  <c r="Z785" i="9"/>
  <c r="AA785" i="9"/>
  <c r="AB785" i="9"/>
  <c r="AC785" i="9"/>
  <c r="AD785" i="9"/>
  <c r="AE785" i="9"/>
  <c r="AF785" i="9"/>
  <c r="AG785" i="9"/>
  <c r="AH785" i="9"/>
  <c r="AI785" i="9"/>
  <c r="AJ785" i="9"/>
  <c r="AK785" i="9"/>
  <c r="AL785" i="9"/>
  <c r="AM785" i="9"/>
  <c r="AN785" i="9"/>
  <c r="AO785" i="9"/>
  <c r="AP785" i="9"/>
  <c r="AQ785" i="9"/>
  <c r="AR785" i="9"/>
  <c r="AS785" i="9"/>
  <c r="AT785" i="9"/>
  <c r="AU785" i="9"/>
  <c r="AV785" i="9"/>
  <c r="AW785" i="9"/>
  <c r="AX785" i="9"/>
  <c r="AY785" i="9"/>
  <c r="AZ785" i="9"/>
  <c r="BA785" i="9"/>
  <c r="BB785" i="9"/>
  <c r="BC785" i="9"/>
  <c r="BD785" i="9"/>
  <c r="BE785" i="9"/>
  <c r="BF785" i="9"/>
  <c r="BG785" i="9"/>
  <c r="BH785" i="9"/>
  <c r="BI785" i="9"/>
  <c r="BJ785" i="9"/>
  <c r="BK785" i="9"/>
  <c r="BL785" i="9"/>
  <c r="BM785" i="9"/>
  <c r="BN785" i="9"/>
  <c r="BO785" i="9"/>
  <c r="BP785" i="9"/>
  <c r="BQ785" i="9"/>
  <c r="BR785" i="9"/>
  <c r="BT785" i="9"/>
  <c r="BU785" i="9"/>
  <c r="BV785" i="9"/>
  <c r="BX785" i="9"/>
  <c r="BY785" i="9"/>
  <c r="BZ785" i="9"/>
  <c r="CA785" i="9"/>
  <c r="CB785" i="9"/>
  <c r="CC785" i="9"/>
  <c r="CD785" i="9"/>
  <c r="CE785" i="9"/>
  <c r="CF785" i="9"/>
  <c r="CG785" i="9"/>
  <c r="CH785" i="9"/>
  <c r="CI785" i="9"/>
  <c r="CJ785" i="9"/>
  <c r="A786" i="9"/>
  <c r="B786" i="9"/>
  <c r="C786" i="9"/>
  <c r="D786" i="9"/>
  <c r="E786" i="9"/>
  <c r="F786" i="9"/>
  <c r="G786" i="9"/>
  <c r="H786" i="9"/>
  <c r="I786" i="9"/>
  <c r="K786" i="9"/>
  <c r="O786" i="9"/>
  <c r="P786" i="9"/>
  <c r="Q786" i="9"/>
  <c r="R786" i="9"/>
  <c r="U786" i="9"/>
  <c r="V786" i="9"/>
  <c r="W786" i="9"/>
  <c r="X786" i="9"/>
  <c r="Y786" i="9"/>
  <c r="Z786" i="9"/>
  <c r="AA786" i="9"/>
  <c r="AB786" i="9"/>
  <c r="AC786" i="9"/>
  <c r="AD786" i="9"/>
  <c r="AE786" i="9"/>
  <c r="AF786" i="9"/>
  <c r="AG786" i="9"/>
  <c r="AH786" i="9"/>
  <c r="AI786" i="9"/>
  <c r="AJ786" i="9"/>
  <c r="AK786" i="9"/>
  <c r="AL786" i="9"/>
  <c r="AM786" i="9"/>
  <c r="AN786" i="9"/>
  <c r="AO786" i="9"/>
  <c r="AP786" i="9"/>
  <c r="AQ786" i="9"/>
  <c r="AR786" i="9"/>
  <c r="AS786" i="9"/>
  <c r="AT786" i="9"/>
  <c r="AU786" i="9"/>
  <c r="AV786" i="9"/>
  <c r="AW786" i="9"/>
  <c r="AX786" i="9"/>
  <c r="AY786" i="9"/>
  <c r="AZ786" i="9"/>
  <c r="BA786" i="9"/>
  <c r="BB786" i="9"/>
  <c r="BC786" i="9"/>
  <c r="BD786" i="9"/>
  <c r="BE786" i="9"/>
  <c r="BF786" i="9"/>
  <c r="BG786" i="9"/>
  <c r="BH786" i="9"/>
  <c r="BI786" i="9"/>
  <c r="BJ786" i="9"/>
  <c r="BK786" i="9"/>
  <c r="BL786" i="9"/>
  <c r="BM786" i="9"/>
  <c r="BN786" i="9"/>
  <c r="BO786" i="9"/>
  <c r="BP786" i="9"/>
  <c r="BQ786" i="9"/>
  <c r="BR786" i="9"/>
  <c r="BT786" i="9"/>
  <c r="BU786" i="9"/>
  <c r="BV786" i="9"/>
  <c r="BX786" i="9"/>
  <c r="BY786" i="9"/>
  <c r="BZ786" i="9"/>
  <c r="CA786" i="9"/>
  <c r="CB786" i="9"/>
  <c r="CC786" i="9"/>
  <c r="CD786" i="9"/>
  <c r="CE786" i="9"/>
  <c r="CF786" i="9"/>
  <c r="CG786" i="9"/>
  <c r="CH786" i="9"/>
  <c r="CI786" i="9"/>
  <c r="CJ786" i="9"/>
  <c r="A787" i="9"/>
  <c r="B787" i="9"/>
  <c r="C787" i="9"/>
  <c r="D787" i="9"/>
  <c r="E787" i="9"/>
  <c r="F787" i="9"/>
  <c r="G787" i="9"/>
  <c r="H787" i="9"/>
  <c r="I787" i="9"/>
  <c r="K787" i="9"/>
  <c r="O787" i="9"/>
  <c r="P787" i="9"/>
  <c r="Q787" i="9"/>
  <c r="R787" i="9"/>
  <c r="U787" i="9"/>
  <c r="V787" i="9"/>
  <c r="W787" i="9"/>
  <c r="X787" i="9"/>
  <c r="Y787" i="9"/>
  <c r="Z787" i="9"/>
  <c r="AA787" i="9"/>
  <c r="AB787" i="9"/>
  <c r="AC787" i="9"/>
  <c r="AD787" i="9"/>
  <c r="AE787" i="9"/>
  <c r="AF787" i="9"/>
  <c r="AG787" i="9"/>
  <c r="AH787" i="9"/>
  <c r="AI787" i="9"/>
  <c r="AJ787" i="9"/>
  <c r="AK787" i="9"/>
  <c r="AL787" i="9"/>
  <c r="AM787" i="9"/>
  <c r="AN787" i="9"/>
  <c r="AO787" i="9"/>
  <c r="AP787" i="9"/>
  <c r="AQ787" i="9"/>
  <c r="AR787" i="9"/>
  <c r="AS787" i="9"/>
  <c r="AT787" i="9"/>
  <c r="AU787" i="9"/>
  <c r="AV787" i="9"/>
  <c r="AW787" i="9"/>
  <c r="AX787" i="9"/>
  <c r="AY787" i="9"/>
  <c r="AZ787" i="9"/>
  <c r="BA787" i="9"/>
  <c r="BB787" i="9"/>
  <c r="BC787" i="9"/>
  <c r="BD787" i="9"/>
  <c r="BE787" i="9"/>
  <c r="BF787" i="9"/>
  <c r="BG787" i="9"/>
  <c r="BH787" i="9"/>
  <c r="BI787" i="9"/>
  <c r="BJ787" i="9"/>
  <c r="BK787" i="9"/>
  <c r="BL787" i="9"/>
  <c r="BM787" i="9"/>
  <c r="BN787" i="9"/>
  <c r="BO787" i="9"/>
  <c r="BP787" i="9"/>
  <c r="BQ787" i="9"/>
  <c r="BR787" i="9"/>
  <c r="BT787" i="9"/>
  <c r="BU787" i="9"/>
  <c r="BV787" i="9"/>
  <c r="BX787" i="9"/>
  <c r="BY787" i="9"/>
  <c r="BZ787" i="9"/>
  <c r="CA787" i="9"/>
  <c r="CB787" i="9"/>
  <c r="CC787" i="9"/>
  <c r="CD787" i="9"/>
  <c r="CE787" i="9"/>
  <c r="CF787" i="9"/>
  <c r="CG787" i="9"/>
  <c r="CH787" i="9"/>
  <c r="CI787" i="9"/>
  <c r="CJ787" i="9"/>
  <c r="A788" i="9"/>
  <c r="B788" i="9"/>
  <c r="C788" i="9"/>
  <c r="D788" i="9"/>
  <c r="E788" i="9"/>
  <c r="F788" i="9"/>
  <c r="G788" i="9"/>
  <c r="H788" i="9"/>
  <c r="I788" i="9"/>
  <c r="K788" i="9"/>
  <c r="O788" i="9"/>
  <c r="P788" i="9"/>
  <c r="Q788" i="9"/>
  <c r="R788" i="9"/>
  <c r="U788" i="9"/>
  <c r="V788" i="9"/>
  <c r="W788" i="9"/>
  <c r="X788" i="9"/>
  <c r="Y788" i="9"/>
  <c r="Z788" i="9"/>
  <c r="AA788" i="9"/>
  <c r="AB788" i="9"/>
  <c r="AC788" i="9"/>
  <c r="AD788" i="9"/>
  <c r="AE788" i="9"/>
  <c r="AF788" i="9"/>
  <c r="AG788" i="9"/>
  <c r="AH788" i="9"/>
  <c r="AI788" i="9"/>
  <c r="AJ788" i="9"/>
  <c r="AK788" i="9"/>
  <c r="AL788" i="9"/>
  <c r="AM788" i="9"/>
  <c r="AN788" i="9"/>
  <c r="AO788" i="9"/>
  <c r="AP788" i="9"/>
  <c r="AQ788" i="9"/>
  <c r="AR788" i="9"/>
  <c r="AS788" i="9"/>
  <c r="AT788" i="9"/>
  <c r="AU788" i="9"/>
  <c r="AV788" i="9"/>
  <c r="AW788" i="9"/>
  <c r="AX788" i="9"/>
  <c r="AY788" i="9"/>
  <c r="AZ788" i="9"/>
  <c r="BA788" i="9"/>
  <c r="BB788" i="9"/>
  <c r="BC788" i="9"/>
  <c r="BD788" i="9"/>
  <c r="BE788" i="9"/>
  <c r="BF788" i="9"/>
  <c r="BG788" i="9"/>
  <c r="BH788" i="9"/>
  <c r="BI788" i="9"/>
  <c r="BJ788" i="9"/>
  <c r="BK788" i="9"/>
  <c r="BL788" i="9"/>
  <c r="BM788" i="9"/>
  <c r="BN788" i="9"/>
  <c r="BO788" i="9"/>
  <c r="BP788" i="9"/>
  <c r="BQ788" i="9"/>
  <c r="BR788" i="9"/>
  <c r="BT788" i="9"/>
  <c r="BU788" i="9"/>
  <c r="BV788" i="9"/>
  <c r="BX788" i="9"/>
  <c r="BY788" i="9"/>
  <c r="BZ788" i="9"/>
  <c r="CA788" i="9"/>
  <c r="CB788" i="9"/>
  <c r="CC788" i="9"/>
  <c r="CD788" i="9"/>
  <c r="CE788" i="9"/>
  <c r="CF788" i="9"/>
  <c r="CG788" i="9"/>
  <c r="CH788" i="9"/>
  <c r="CI788" i="9"/>
  <c r="CJ788" i="9"/>
  <c r="A789" i="9"/>
  <c r="B789" i="9"/>
  <c r="C789" i="9"/>
  <c r="D789" i="9"/>
  <c r="E789" i="9"/>
  <c r="F789" i="9"/>
  <c r="G789" i="9"/>
  <c r="H789" i="9"/>
  <c r="I789" i="9"/>
  <c r="K789" i="9"/>
  <c r="O789" i="9"/>
  <c r="P789" i="9"/>
  <c r="Q789" i="9"/>
  <c r="R789" i="9"/>
  <c r="U789" i="9"/>
  <c r="V789" i="9"/>
  <c r="W789" i="9"/>
  <c r="X789" i="9"/>
  <c r="Y789" i="9"/>
  <c r="Z789" i="9"/>
  <c r="AA789" i="9"/>
  <c r="AB789" i="9"/>
  <c r="AC789" i="9"/>
  <c r="AD789" i="9"/>
  <c r="AE789" i="9"/>
  <c r="AF789" i="9"/>
  <c r="AG789" i="9"/>
  <c r="AH789" i="9"/>
  <c r="AI789" i="9"/>
  <c r="AJ789" i="9"/>
  <c r="AK789" i="9"/>
  <c r="AL789" i="9"/>
  <c r="AM789" i="9"/>
  <c r="AN789" i="9"/>
  <c r="AO789" i="9"/>
  <c r="AP789" i="9"/>
  <c r="AQ789" i="9"/>
  <c r="AR789" i="9"/>
  <c r="AS789" i="9"/>
  <c r="AT789" i="9"/>
  <c r="AU789" i="9"/>
  <c r="AV789" i="9"/>
  <c r="AW789" i="9"/>
  <c r="AX789" i="9"/>
  <c r="AY789" i="9"/>
  <c r="AZ789" i="9"/>
  <c r="BA789" i="9"/>
  <c r="BB789" i="9"/>
  <c r="BC789" i="9"/>
  <c r="BD789" i="9"/>
  <c r="BE789" i="9"/>
  <c r="BF789" i="9"/>
  <c r="BG789" i="9"/>
  <c r="BH789" i="9"/>
  <c r="BI789" i="9"/>
  <c r="BJ789" i="9"/>
  <c r="BK789" i="9"/>
  <c r="BL789" i="9"/>
  <c r="BM789" i="9"/>
  <c r="BN789" i="9"/>
  <c r="BO789" i="9"/>
  <c r="BP789" i="9"/>
  <c r="BQ789" i="9"/>
  <c r="BR789" i="9"/>
  <c r="BT789" i="9"/>
  <c r="BU789" i="9"/>
  <c r="BV789" i="9"/>
  <c r="BX789" i="9"/>
  <c r="BY789" i="9"/>
  <c r="BZ789" i="9"/>
  <c r="CA789" i="9"/>
  <c r="CB789" i="9"/>
  <c r="CC789" i="9"/>
  <c r="CD789" i="9"/>
  <c r="CE789" i="9"/>
  <c r="CF789" i="9"/>
  <c r="CG789" i="9"/>
  <c r="CH789" i="9"/>
  <c r="CI789" i="9"/>
  <c r="CJ789" i="9"/>
  <c r="A790" i="9"/>
  <c r="B790" i="9"/>
  <c r="C790" i="9"/>
  <c r="D790" i="9"/>
  <c r="E790" i="9"/>
  <c r="F790" i="9"/>
  <c r="G790" i="9"/>
  <c r="H790" i="9"/>
  <c r="I790" i="9"/>
  <c r="K790" i="9"/>
  <c r="O790" i="9"/>
  <c r="P790" i="9"/>
  <c r="Q790" i="9"/>
  <c r="R790" i="9"/>
  <c r="U790" i="9"/>
  <c r="V790" i="9"/>
  <c r="W790" i="9"/>
  <c r="X790" i="9"/>
  <c r="Y790" i="9"/>
  <c r="Z790" i="9"/>
  <c r="AA790" i="9"/>
  <c r="AB790" i="9"/>
  <c r="AC790" i="9"/>
  <c r="AD790" i="9"/>
  <c r="AE790" i="9"/>
  <c r="AF790" i="9"/>
  <c r="AG790" i="9"/>
  <c r="AH790" i="9"/>
  <c r="AI790" i="9"/>
  <c r="AJ790" i="9"/>
  <c r="AK790" i="9"/>
  <c r="AL790" i="9"/>
  <c r="AM790" i="9"/>
  <c r="AN790" i="9"/>
  <c r="AO790" i="9"/>
  <c r="AP790" i="9"/>
  <c r="AQ790" i="9"/>
  <c r="AR790" i="9"/>
  <c r="AS790" i="9"/>
  <c r="AT790" i="9"/>
  <c r="AU790" i="9"/>
  <c r="AV790" i="9"/>
  <c r="AW790" i="9"/>
  <c r="AX790" i="9"/>
  <c r="AY790" i="9"/>
  <c r="AZ790" i="9"/>
  <c r="BA790" i="9"/>
  <c r="BB790" i="9"/>
  <c r="BC790" i="9"/>
  <c r="BD790" i="9"/>
  <c r="BE790" i="9"/>
  <c r="BF790" i="9"/>
  <c r="BG790" i="9"/>
  <c r="BH790" i="9"/>
  <c r="BI790" i="9"/>
  <c r="BJ790" i="9"/>
  <c r="BK790" i="9"/>
  <c r="BL790" i="9"/>
  <c r="BM790" i="9"/>
  <c r="BN790" i="9"/>
  <c r="BO790" i="9"/>
  <c r="BP790" i="9"/>
  <c r="BQ790" i="9"/>
  <c r="BR790" i="9"/>
  <c r="BT790" i="9"/>
  <c r="BU790" i="9"/>
  <c r="BV790" i="9"/>
  <c r="BX790" i="9"/>
  <c r="BY790" i="9"/>
  <c r="BZ790" i="9"/>
  <c r="CA790" i="9"/>
  <c r="CB790" i="9"/>
  <c r="CC790" i="9"/>
  <c r="CD790" i="9"/>
  <c r="CE790" i="9"/>
  <c r="CF790" i="9"/>
  <c r="CG790" i="9"/>
  <c r="CH790" i="9"/>
  <c r="CI790" i="9"/>
  <c r="CJ790" i="9"/>
  <c r="A791" i="9"/>
  <c r="B791" i="9"/>
  <c r="C791" i="9"/>
  <c r="D791" i="9"/>
  <c r="E791" i="9"/>
  <c r="F791" i="9"/>
  <c r="G791" i="9"/>
  <c r="H791" i="9"/>
  <c r="I791" i="9"/>
  <c r="K791" i="9"/>
  <c r="O791" i="9"/>
  <c r="P791" i="9"/>
  <c r="Q791" i="9"/>
  <c r="R791" i="9"/>
  <c r="U791" i="9"/>
  <c r="V791" i="9"/>
  <c r="W791" i="9"/>
  <c r="X791" i="9"/>
  <c r="Y791" i="9"/>
  <c r="Z791" i="9"/>
  <c r="AA791" i="9"/>
  <c r="AB791" i="9"/>
  <c r="AC791" i="9"/>
  <c r="AD791" i="9"/>
  <c r="AE791" i="9"/>
  <c r="AF791" i="9"/>
  <c r="AG791" i="9"/>
  <c r="AH791" i="9"/>
  <c r="AI791" i="9"/>
  <c r="AJ791" i="9"/>
  <c r="AK791" i="9"/>
  <c r="AL791" i="9"/>
  <c r="AM791" i="9"/>
  <c r="AN791" i="9"/>
  <c r="AO791" i="9"/>
  <c r="AP791" i="9"/>
  <c r="AQ791" i="9"/>
  <c r="AR791" i="9"/>
  <c r="AS791" i="9"/>
  <c r="AT791" i="9"/>
  <c r="AU791" i="9"/>
  <c r="AV791" i="9"/>
  <c r="AW791" i="9"/>
  <c r="AX791" i="9"/>
  <c r="AY791" i="9"/>
  <c r="AZ791" i="9"/>
  <c r="BA791" i="9"/>
  <c r="BB791" i="9"/>
  <c r="BC791" i="9"/>
  <c r="BD791" i="9"/>
  <c r="BE791" i="9"/>
  <c r="BF791" i="9"/>
  <c r="BG791" i="9"/>
  <c r="BH791" i="9"/>
  <c r="BI791" i="9"/>
  <c r="BJ791" i="9"/>
  <c r="BK791" i="9"/>
  <c r="BL791" i="9"/>
  <c r="BM791" i="9"/>
  <c r="BN791" i="9"/>
  <c r="BO791" i="9"/>
  <c r="BP791" i="9"/>
  <c r="BQ791" i="9"/>
  <c r="BR791" i="9"/>
  <c r="BT791" i="9"/>
  <c r="BU791" i="9"/>
  <c r="BV791" i="9"/>
  <c r="BX791" i="9"/>
  <c r="BY791" i="9"/>
  <c r="BZ791" i="9"/>
  <c r="CA791" i="9"/>
  <c r="CB791" i="9"/>
  <c r="CC791" i="9"/>
  <c r="CD791" i="9"/>
  <c r="CE791" i="9"/>
  <c r="CF791" i="9"/>
  <c r="CG791" i="9"/>
  <c r="CH791" i="9"/>
  <c r="CI791" i="9"/>
  <c r="CJ791" i="9"/>
  <c r="A792" i="9"/>
  <c r="B792" i="9"/>
  <c r="C792" i="9"/>
  <c r="D792" i="9"/>
  <c r="E792" i="9"/>
  <c r="F792" i="9"/>
  <c r="G792" i="9"/>
  <c r="H792" i="9"/>
  <c r="I792" i="9"/>
  <c r="K792" i="9"/>
  <c r="O792" i="9"/>
  <c r="P792" i="9"/>
  <c r="Q792" i="9"/>
  <c r="R792" i="9"/>
  <c r="U792" i="9"/>
  <c r="V792" i="9"/>
  <c r="W792" i="9"/>
  <c r="X792" i="9"/>
  <c r="Y792" i="9"/>
  <c r="Z792" i="9"/>
  <c r="AA792" i="9"/>
  <c r="AB792" i="9"/>
  <c r="AC792" i="9"/>
  <c r="AD792" i="9"/>
  <c r="AE792" i="9"/>
  <c r="AF792" i="9"/>
  <c r="AG792" i="9"/>
  <c r="AH792" i="9"/>
  <c r="AI792" i="9"/>
  <c r="AJ792" i="9"/>
  <c r="AK792" i="9"/>
  <c r="AL792" i="9"/>
  <c r="AM792" i="9"/>
  <c r="AN792" i="9"/>
  <c r="AO792" i="9"/>
  <c r="AP792" i="9"/>
  <c r="AQ792" i="9"/>
  <c r="AR792" i="9"/>
  <c r="AS792" i="9"/>
  <c r="AT792" i="9"/>
  <c r="AU792" i="9"/>
  <c r="AV792" i="9"/>
  <c r="AW792" i="9"/>
  <c r="AX792" i="9"/>
  <c r="AY792" i="9"/>
  <c r="AZ792" i="9"/>
  <c r="BA792" i="9"/>
  <c r="BB792" i="9"/>
  <c r="BC792" i="9"/>
  <c r="BD792" i="9"/>
  <c r="BE792" i="9"/>
  <c r="BF792" i="9"/>
  <c r="BG792" i="9"/>
  <c r="BH792" i="9"/>
  <c r="BI792" i="9"/>
  <c r="BJ792" i="9"/>
  <c r="BK792" i="9"/>
  <c r="BL792" i="9"/>
  <c r="BM792" i="9"/>
  <c r="BN792" i="9"/>
  <c r="BO792" i="9"/>
  <c r="BP792" i="9"/>
  <c r="BQ792" i="9"/>
  <c r="BR792" i="9"/>
  <c r="BT792" i="9"/>
  <c r="BU792" i="9"/>
  <c r="BV792" i="9"/>
  <c r="BX792" i="9"/>
  <c r="BY792" i="9"/>
  <c r="BZ792" i="9"/>
  <c r="CA792" i="9"/>
  <c r="CB792" i="9"/>
  <c r="CC792" i="9"/>
  <c r="CD792" i="9"/>
  <c r="CE792" i="9"/>
  <c r="CF792" i="9"/>
  <c r="CG792" i="9"/>
  <c r="CH792" i="9"/>
  <c r="CI792" i="9"/>
  <c r="CJ792" i="9"/>
  <c r="A793" i="9"/>
  <c r="B793" i="9"/>
  <c r="C793" i="9"/>
  <c r="D793" i="9"/>
  <c r="E793" i="9"/>
  <c r="F793" i="9"/>
  <c r="G793" i="9"/>
  <c r="H793" i="9"/>
  <c r="I793" i="9"/>
  <c r="K793" i="9"/>
  <c r="O793" i="9"/>
  <c r="P793" i="9"/>
  <c r="Q793" i="9"/>
  <c r="R793" i="9"/>
  <c r="U793" i="9"/>
  <c r="V793" i="9"/>
  <c r="W793" i="9"/>
  <c r="X793" i="9"/>
  <c r="Y793" i="9"/>
  <c r="Z793" i="9"/>
  <c r="AA793" i="9"/>
  <c r="AB793" i="9"/>
  <c r="AC793" i="9"/>
  <c r="AD793" i="9"/>
  <c r="AE793" i="9"/>
  <c r="AF793" i="9"/>
  <c r="AG793" i="9"/>
  <c r="AH793" i="9"/>
  <c r="AI793" i="9"/>
  <c r="AJ793" i="9"/>
  <c r="AK793" i="9"/>
  <c r="AL793" i="9"/>
  <c r="AM793" i="9"/>
  <c r="AN793" i="9"/>
  <c r="AO793" i="9"/>
  <c r="AP793" i="9"/>
  <c r="AQ793" i="9"/>
  <c r="AR793" i="9"/>
  <c r="AS793" i="9"/>
  <c r="AT793" i="9"/>
  <c r="AU793" i="9"/>
  <c r="AV793" i="9"/>
  <c r="AW793" i="9"/>
  <c r="AX793" i="9"/>
  <c r="AY793" i="9"/>
  <c r="AZ793" i="9"/>
  <c r="BA793" i="9"/>
  <c r="BB793" i="9"/>
  <c r="BC793" i="9"/>
  <c r="BD793" i="9"/>
  <c r="BE793" i="9"/>
  <c r="BF793" i="9"/>
  <c r="BG793" i="9"/>
  <c r="BH793" i="9"/>
  <c r="BI793" i="9"/>
  <c r="BJ793" i="9"/>
  <c r="BK793" i="9"/>
  <c r="BL793" i="9"/>
  <c r="BM793" i="9"/>
  <c r="BN793" i="9"/>
  <c r="BO793" i="9"/>
  <c r="BP793" i="9"/>
  <c r="BQ793" i="9"/>
  <c r="BR793" i="9"/>
  <c r="BT793" i="9"/>
  <c r="BU793" i="9"/>
  <c r="BV793" i="9"/>
  <c r="BX793" i="9"/>
  <c r="BY793" i="9"/>
  <c r="BZ793" i="9"/>
  <c r="CA793" i="9"/>
  <c r="CB793" i="9"/>
  <c r="CC793" i="9"/>
  <c r="CD793" i="9"/>
  <c r="CE793" i="9"/>
  <c r="CF793" i="9"/>
  <c r="CG793" i="9"/>
  <c r="CH793" i="9"/>
  <c r="CI793" i="9"/>
  <c r="CJ793" i="9"/>
  <c r="A794" i="9"/>
  <c r="B794" i="9"/>
  <c r="C794" i="9"/>
  <c r="D794" i="9"/>
  <c r="E794" i="9"/>
  <c r="F794" i="9"/>
  <c r="G794" i="9"/>
  <c r="H794" i="9"/>
  <c r="I794" i="9"/>
  <c r="K794" i="9"/>
  <c r="O794" i="9"/>
  <c r="P794" i="9"/>
  <c r="Q794" i="9"/>
  <c r="R794" i="9"/>
  <c r="U794" i="9"/>
  <c r="V794" i="9"/>
  <c r="W794" i="9"/>
  <c r="X794" i="9"/>
  <c r="Y794" i="9"/>
  <c r="Z794" i="9"/>
  <c r="AA794" i="9"/>
  <c r="AB794" i="9"/>
  <c r="AC794" i="9"/>
  <c r="AD794" i="9"/>
  <c r="AE794" i="9"/>
  <c r="AF794" i="9"/>
  <c r="AG794" i="9"/>
  <c r="AH794" i="9"/>
  <c r="AI794" i="9"/>
  <c r="AJ794" i="9"/>
  <c r="AK794" i="9"/>
  <c r="AL794" i="9"/>
  <c r="AM794" i="9"/>
  <c r="AN794" i="9"/>
  <c r="AO794" i="9"/>
  <c r="AP794" i="9"/>
  <c r="AQ794" i="9"/>
  <c r="AR794" i="9"/>
  <c r="AS794" i="9"/>
  <c r="AT794" i="9"/>
  <c r="AU794" i="9"/>
  <c r="AV794" i="9"/>
  <c r="AW794" i="9"/>
  <c r="AX794" i="9"/>
  <c r="AY794" i="9"/>
  <c r="AZ794" i="9"/>
  <c r="BA794" i="9"/>
  <c r="BB794" i="9"/>
  <c r="BC794" i="9"/>
  <c r="BD794" i="9"/>
  <c r="BE794" i="9"/>
  <c r="BF794" i="9"/>
  <c r="BG794" i="9"/>
  <c r="BH794" i="9"/>
  <c r="BI794" i="9"/>
  <c r="BJ794" i="9"/>
  <c r="BK794" i="9"/>
  <c r="BL794" i="9"/>
  <c r="BM794" i="9"/>
  <c r="BN794" i="9"/>
  <c r="BO794" i="9"/>
  <c r="BP794" i="9"/>
  <c r="BQ794" i="9"/>
  <c r="BR794" i="9"/>
  <c r="BT794" i="9"/>
  <c r="BU794" i="9"/>
  <c r="BV794" i="9"/>
  <c r="BX794" i="9"/>
  <c r="BY794" i="9"/>
  <c r="BZ794" i="9"/>
  <c r="CA794" i="9"/>
  <c r="CB794" i="9"/>
  <c r="CC794" i="9"/>
  <c r="CD794" i="9"/>
  <c r="CE794" i="9"/>
  <c r="CF794" i="9"/>
  <c r="CG794" i="9"/>
  <c r="CH794" i="9"/>
  <c r="CI794" i="9"/>
  <c r="CJ794" i="9"/>
  <c r="A795" i="9"/>
  <c r="B795" i="9"/>
  <c r="C795" i="9"/>
  <c r="D795" i="9"/>
  <c r="E795" i="9"/>
  <c r="F795" i="9"/>
  <c r="G795" i="9"/>
  <c r="H795" i="9"/>
  <c r="I795" i="9"/>
  <c r="K795" i="9"/>
  <c r="O795" i="9"/>
  <c r="P795" i="9"/>
  <c r="Q795" i="9"/>
  <c r="R795" i="9"/>
  <c r="U795" i="9"/>
  <c r="V795" i="9"/>
  <c r="W795" i="9"/>
  <c r="X795" i="9"/>
  <c r="Y795" i="9"/>
  <c r="Z795" i="9"/>
  <c r="AA795" i="9"/>
  <c r="AB795" i="9"/>
  <c r="AC795" i="9"/>
  <c r="AD795" i="9"/>
  <c r="AE795" i="9"/>
  <c r="AF795" i="9"/>
  <c r="AG795" i="9"/>
  <c r="AH795" i="9"/>
  <c r="AI795" i="9"/>
  <c r="AJ795" i="9"/>
  <c r="AK795" i="9"/>
  <c r="AL795" i="9"/>
  <c r="AM795" i="9"/>
  <c r="AN795" i="9"/>
  <c r="AO795" i="9"/>
  <c r="AP795" i="9"/>
  <c r="AQ795" i="9"/>
  <c r="AR795" i="9"/>
  <c r="AS795" i="9"/>
  <c r="AT795" i="9"/>
  <c r="AU795" i="9"/>
  <c r="AV795" i="9"/>
  <c r="AW795" i="9"/>
  <c r="AX795" i="9"/>
  <c r="AY795" i="9"/>
  <c r="AZ795" i="9"/>
  <c r="BA795" i="9"/>
  <c r="BB795" i="9"/>
  <c r="BC795" i="9"/>
  <c r="BD795" i="9"/>
  <c r="BE795" i="9"/>
  <c r="BF795" i="9"/>
  <c r="BG795" i="9"/>
  <c r="BH795" i="9"/>
  <c r="BI795" i="9"/>
  <c r="BJ795" i="9"/>
  <c r="BK795" i="9"/>
  <c r="BL795" i="9"/>
  <c r="BM795" i="9"/>
  <c r="BN795" i="9"/>
  <c r="BO795" i="9"/>
  <c r="BP795" i="9"/>
  <c r="BQ795" i="9"/>
  <c r="BR795" i="9"/>
  <c r="BT795" i="9"/>
  <c r="BU795" i="9"/>
  <c r="BV795" i="9"/>
  <c r="BX795" i="9"/>
  <c r="BY795" i="9"/>
  <c r="BZ795" i="9"/>
  <c r="CA795" i="9"/>
  <c r="CB795" i="9"/>
  <c r="CC795" i="9"/>
  <c r="CD795" i="9"/>
  <c r="CE795" i="9"/>
  <c r="CF795" i="9"/>
  <c r="CG795" i="9"/>
  <c r="CH795" i="9"/>
  <c r="CI795" i="9"/>
  <c r="CJ795" i="9"/>
  <c r="A796" i="9"/>
  <c r="B796" i="9"/>
  <c r="C796" i="9"/>
  <c r="D796" i="9"/>
  <c r="E796" i="9"/>
  <c r="F796" i="9"/>
  <c r="G796" i="9"/>
  <c r="H796" i="9"/>
  <c r="I796" i="9"/>
  <c r="K796" i="9"/>
  <c r="O796" i="9"/>
  <c r="P796" i="9"/>
  <c r="Q796" i="9"/>
  <c r="R796" i="9"/>
  <c r="U796" i="9"/>
  <c r="V796" i="9"/>
  <c r="W796" i="9"/>
  <c r="X796" i="9"/>
  <c r="Y796" i="9"/>
  <c r="Z796" i="9"/>
  <c r="AA796" i="9"/>
  <c r="AB796" i="9"/>
  <c r="AC796" i="9"/>
  <c r="AD796" i="9"/>
  <c r="AE796" i="9"/>
  <c r="AF796" i="9"/>
  <c r="AG796" i="9"/>
  <c r="AH796" i="9"/>
  <c r="AI796" i="9"/>
  <c r="AJ796" i="9"/>
  <c r="AK796" i="9"/>
  <c r="AL796" i="9"/>
  <c r="AM796" i="9"/>
  <c r="AN796" i="9"/>
  <c r="AO796" i="9"/>
  <c r="AP796" i="9"/>
  <c r="AQ796" i="9"/>
  <c r="AR796" i="9"/>
  <c r="AS796" i="9"/>
  <c r="AT796" i="9"/>
  <c r="AU796" i="9"/>
  <c r="AV796" i="9"/>
  <c r="AW796" i="9"/>
  <c r="AX796" i="9"/>
  <c r="AY796" i="9"/>
  <c r="AZ796" i="9"/>
  <c r="BA796" i="9"/>
  <c r="BB796" i="9"/>
  <c r="BC796" i="9"/>
  <c r="BD796" i="9"/>
  <c r="BE796" i="9"/>
  <c r="BF796" i="9"/>
  <c r="BG796" i="9"/>
  <c r="BH796" i="9"/>
  <c r="BI796" i="9"/>
  <c r="BJ796" i="9"/>
  <c r="BK796" i="9"/>
  <c r="BL796" i="9"/>
  <c r="BM796" i="9"/>
  <c r="BN796" i="9"/>
  <c r="BO796" i="9"/>
  <c r="BP796" i="9"/>
  <c r="BQ796" i="9"/>
  <c r="BR796" i="9"/>
  <c r="BT796" i="9"/>
  <c r="BU796" i="9"/>
  <c r="BV796" i="9"/>
  <c r="BX796" i="9"/>
  <c r="BY796" i="9"/>
  <c r="BZ796" i="9"/>
  <c r="CA796" i="9"/>
  <c r="CB796" i="9"/>
  <c r="CC796" i="9"/>
  <c r="CD796" i="9"/>
  <c r="CE796" i="9"/>
  <c r="CF796" i="9"/>
  <c r="CG796" i="9"/>
  <c r="CH796" i="9"/>
  <c r="CI796" i="9"/>
  <c r="CJ796" i="9"/>
  <c r="A797" i="9"/>
  <c r="B797" i="9"/>
  <c r="C797" i="9"/>
  <c r="D797" i="9"/>
  <c r="E797" i="9"/>
  <c r="F797" i="9"/>
  <c r="G797" i="9"/>
  <c r="H797" i="9"/>
  <c r="I797" i="9"/>
  <c r="K797" i="9"/>
  <c r="O797" i="9"/>
  <c r="P797" i="9"/>
  <c r="Q797" i="9"/>
  <c r="R797" i="9"/>
  <c r="U797" i="9"/>
  <c r="V797" i="9"/>
  <c r="W797" i="9"/>
  <c r="X797" i="9"/>
  <c r="Y797" i="9"/>
  <c r="Z797" i="9"/>
  <c r="AA797" i="9"/>
  <c r="AB797" i="9"/>
  <c r="AC797" i="9"/>
  <c r="AD797" i="9"/>
  <c r="AE797" i="9"/>
  <c r="AF797" i="9"/>
  <c r="AG797" i="9"/>
  <c r="AH797" i="9"/>
  <c r="AI797" i="9"/>
  <c r="AJ797" i="9"/>
  <c r="AK797" i="9"/>
  <c r="AL797" i="9"/>
  <c r="AM797" i="9"/>
  <c r="AN797" i="9"/>
  <c r="AO797" i="9"/>
  <c r="AP797" i="9"/>
  <c r="AQ797" i="9"/>
  <c r="AR797" i="9"/>
  <c r="AS797" i="9"/>
  <c r="AT797" i="9"/>
  <c r="AU797" i="9"/>
  <c r="AV797" i="9"/>
  <c r="AW797" i="9"/>
  <c r="AX797" i="9"/>
  <c r="AY797" i="9"/>
  <c r="AZ797" i="9"/>
  <c r="BA797" i="9"/>
  <c r="BB797" i="9"/>
  <c r="BC797" i="9"/>
  <c r="BD797" i="9"/>
  <c r="BE797" i="9"/>
  <c r="BF797" i="9"/>
  <c r="BG797" i="9"/>
  <c r="BH797" i="9"/>
  <c r="BI797" i="9"/>
  <c r="BJ797" i="9"/>
  <c r="BK797" i="9"/>
  <c r="BL797" i="9"/>
  <c r="BM797" i="9"/>
  <c r="BN797" i="9"/>
  <c r="BO797" i="9"/>
  <c r="BP797" i="9"/>
  <c r="BQ797" i="9"/>
  <c r="BR797" i="9"/>
  <c r="BT797" i="9"/>
  <c r="BU797" i="9"/>
  <c r="BV797" i="9"/>
  <c r="BX797" i="9"/>
  <c r="BY797" i="9"/>
  <c r="BZ797" i="9"/>
  <c r="CA797" i="9"/>
  <c r="CB797" i="9"/>
  <c r="CC797" i="9"/>
  <c r="CD797" i="9"/>
  <c r="CE797" i="9"/>
  <c r="CF797" i="9"/>
  <c r="CG797" i="9"/>
  <c r="CH797" i="9"/>
  <c r="CI797" i="9"/>
  <c r="CJ797" i="9"/>
  <c r="A798" i="9"/>
  <c r="B798" i="9"/>
  <c r="C798" i="9"/>
  <c r="D798" i="9"/>
  <c r="E798" i="9"/>
  <c r="F798" i="9"/>
  <c r="G798" i="9"/>
  <c r="H798" i="9"/>
  <c r="I798" i="9"/>
  <c r="K798" i="9"/>
  <c r="O798" i="9"/>
  <c r="P798" i="9"/>
  <c r="Q798" i="9"/>
  <c r="R798" i="9"/>
  <c r="U798" i="9"/>
  <c r="V798" i="9"/>
  <c r="W798" i="9"/>
  <c r="X798" i="9"/>
  <c r="Y798" i="9"/>
  <c r="Z798" i="9"/>
  <c r="AA798" i="9"/>
  <c r="AB798" i="9"/>
  <c r="AC798" i="9"/>
  <c r="AD798" i="9"/>
  <c r="AE798" i="9"/>
  <c r="AF798" i="9"/>
  <c r="AG798" i="9"/>
  <c r="AH798" i="9"/>
  <c r="AI798" i="9"/>
  <c r="AJ798" i="9"/>
  <c r="AK798" i="9"/>
  <c r="AL798" i="9"/>
  <c r="AM798" i="9"/>
  <c r="AN798" i="9"/>
  <c r="AO798" i="9"/>
  <c r="AP798" i="9"/>
  <c r="AQ798" i="9"/>
  <c r="AR798" i="9"/>
  <c r="AS798" i="9"/>
  <c r="AT798" i="9"/>
  <c r="AU798" i="9"/>
  <c r="AV798" i="9"/>
  <c r="AW798" i="9"/>
  <c r="AX798" i="9"/>
  <c r="AY798" i="9"/>
  <c r="AZ798" i="9"/>
  <c r="BA798" i="9"/>
  <c r="BB798" i="9"/>
  <c r="BC798" i="9"/>
  <c r="BD798" i="9"/>
  <c r="BE798" i="9"/>
  <c r="BF798" i="9"/>
  <c r="BG798" i="9"/>
  <c r="BH798" i="9"/>
  <c r="BI798" i="9"/>
  <c r="BJ798" i="9"/>
  <c r="BK798" i="9"/>
  <c r="BL798" i="9"/>
  <c r="BM798" i="9"/>
  <c r="BN798" i="9"/>
  <c r="BO798" i="9"/>
  <c r="BP798" i="9"/>
  <c r="BQ798" i="9"/>
  <c r="BR798" i="9"/>
  <c r="BT798" i="9"/>
  <c r="BU798" i="9"/>
  <c r="BV798" i="9"/>
  <c r="BX798" i="9"/>
  <c r="BY798" i="9"/>
  <c r="BZ798" i="9"/>
  <c r="CA798" i="9"/>
  <c r="CB798" i="9"/>
  <c r="CC798" i="9"/>
  <c r="CD798" i="9"/>
  <c r="CE798" i="9"/>
  <c r="CF798" i="9"/>
  <c r="CG798" i="9"/>
  <c r="CH798" i="9"/>
  <c r="CI798" i="9"/>
  <c r="CJ798" i="9"/>
  <c r="A799" i="9"/>
  <c r="B799" i="9"/>
  <c r="C799" i="9"/>
  <c r="D799" i="9"/>
  <c r="E799" i="9"/>
  <c r="F799" i="9"/>
  <c r="G799" i="9"/>
  <c r="H799" i="9"/>
  <c r="I799" i="9"/>
  <c r="K799" i="9"/>
  <c r="O799" i="9"/>
  <c r="P799" i="9"/>
  <c r="Q799" i="9"/>
  <c r="R799" i="9"/>
  <c r="U799" i="9"/>
  <c r="V799" i="9"/>
  <c r="W799" i="9"/>
  <c r="X799" i="9"/>
  <c r="Y799" i="9"/>
  <c r="Z799" i="9"/>
  <c r="AA799" i="9"/>
  <c r="AB799" i="9"/>
  <c r="AC799" i="9"/>
  <c r="AD799" i="9"/>
  <c r="AE799" i="9"/>
  <c r="AF799" i="9"/>
  <c r="AG799" i="9"/>
  <c r="AH799" i="9"/>
  <c r="AI799" i="9"/>
  <c r="AJ799" i="9"/>
  <c r="AK799" i="9"/>
  <c r="AL799" i="9"/>
  <c r="AM799" i="9"/>
  <c r="AN799" i="9"/>
  <c r="AO799" i="9"/>
  <c r="AP799" i="9"/>
  <c r="AQ799" i="9"/>
  <c r="AR799" i="9"/>
  <c r="AS799" i="9"/>
  <c r="AT799" i="9"/>
  <c r="AU799" i="9"/>
  <c r="AV799" i="9"/>
  <c r="AW799" i="9"/>
  <c r="AX799" i="9"/>
  <c r="AY799" i="9"/>
  <c r="AZ799" i="9"/>
  <c r="BA799" i="9"/>
  <c r="BB799" i="9"/>
  <c r="BC799" i="9"/>
  <c r="BD799" i="9"/>
  <c r="BE799" i="9"/>
  <c r="BF799" i="9"/>
  <c r="BG799" i="9"/>
  <c r="BH799" i="9"/>
  <c r="BI799" i="9"/>
  <c r="BJ799" i="9"/>
  <c r="BK799" i="9"/>
  <c r="BL799" i="9"/>
  <c r="BM799" i="9"/>
  <c r="BN799" i="9"/>
  <c r="BO799" i="9"/>
  <c r="BP799" i="9"/>
  <c r="BQ799" i="9"/>
  <c r="BR799" i="9"/>
  <c r="BT799" i="9"/>
  <c r="BU799" i="9"/>
  <c r="BV799" i="9"/>
  <c r="BX799" i="9"/>
  <c r="BY799" i="9"/>
  <c r="BZ799" i="9"/>
  <c r="CA799" i="9"/>
  <c r="CB799" i="9"/>
  <c r="CC799" i="9"/>
  <c r="CD799" i="9"/>
  <c r="CE799" i="9"/>
  <c r="CF799" i="9"/>
  <c r="CG799" i="9"/>
  <c r="CH799" i="9"/>
  <c r="CI799" i="9"/>
  <c r="CJ799" i="9"/>
  <c r="A800" i="9"/>
  <c r="B800" i="9"/>
  <c r="C800" i="9"/>
  <c r="D800" i="9"/>
  <c r="E800" i="9"/>
  <c r="F800" i="9"/>
  <c r="G800" i="9"/>
  <c r="H800" i="9"/>
  <c r="I800" i="9"/>
  <c r="K800" i="9"/>
  <c r="O800" i="9"/>
  <c r="P800" i="9"/>
  <c r="Q800" i="9"/>
  <c r="R800" i="9"/>
  <c r="U800" i="9"/>
  <c r="V800" i="9"/>
  <c r="W800" i="9"/>
  <c r="X800" i="9"/>
  <c r="Y800" i="9"/>
  <c r="Z800" i="9"/>
  <c r="AA800" i="9"/>
  <c r="AB800" i="9"/>
  <c r="AC800" i="9"/>
  <c r="AD800" i="9"/>
  <c r="AE800" i="9"/>
  <c r="AF800" i="9"/>
  <c r="AG800" i="9"/>
  <c r="AH800" i="9"/>
  <c r="AI800" i="9"/>
  <c r="AJ800" i="9"/>
  <c r="AK800" i="9"/>
  <c r="AL800" i="9"/>
  <c r="AM800" i="9"/>
  <c r="AN800" i="9"/>
  <c r="AO800" i="9"/>
  <c r="AP800" i="9"/>
  <c r="AQ800" i="9"/>
  <c r="AR800" i="9"/>
  <c r="AS800" i="9"/>
  <c r="AT800" i="9"/>
  <c r="AU800" i="9"/>
  <c r="AV800" i="9"/>
  <c r="AW800" i="9"/>
  <c r="AX800" i="9"/>
  <c r="AY800" i="9"/>
  <c r="AZ800" i="9"/>
  <c r="BA800" i="9"/>
  <c r="BB800" i="9"/>
  <c r="BC800" i="9"/>
  <c r="BD800" i="9"/>
  <c r="BE800" i="9"/>
  <c r="BF800" i="9"/>
  <c r="BG800" i="9"/>
  <c r="BH800" i="9"/>
  <c r="BI800" i="9"/>
  <c r="BJ800" i="9"/>
  <c r="BK800" i="9"/>
  <c r="BL800" i="9"/>
  <c r="BM800" i="9"/>
  <c r="BN800" i="9"/>
  <c r="BO800" i="9"/>
  <c r="BP800" i="9"/>
  <c r="BQ800" i="9"/>
  <c r="BR800" i="9"/>
  <c r="BT800" i="9"/>
  <c r="BU800" i="9"/>
  <c r="BV800" i="9"/>
  <c r="BX800" i="9"/>
  <c r="BY800" i="9"/>
  <c r="BZ800" i="9"/>
  <c r="CA800" i="9"/>
  <c r="CB800" i="9"/>
  <c r="CC800" i="9"/>
  <c r="CD800" i="9"/>
  <c r="CE800" i="9"/>
  <c r="CF800" i="9"/>
  <c r="CG800" i="9"/>
  <c r="CH800" i="9"/>
  <c r="CI800" i="9"/>
  <c r="CJ800" i="9"/>
  <c r="A801" i="9"/>
  <c r="B801" i="9"/>
  <c r="C801" i="9"/>
  <c r="D801" i="9"/>
  <c r="E801" i="9"/>
  <c r="F801" i="9"/>
  <c r="G801" i="9"/>
  <c r="H801" i="9"/>
  <c r="I801" i="9"/>
  <c r="K801" i="9"/>
  <c r="O801" i="9"/>
  <c r="P801" i="9"/>
  <c r="Q801" i="9"/>
  <c r="R801" i="9"/>
  <c r="U801" i="9"/>
  <c r="V801" i="9"/>
  <c r="W801" i="9"/>
  <c r="X801" i="9"/>
  <c r="Y801" i="9"/>
  <c r="Z801" i="9"/>
  <c r="AA801" i="9"/>
  <c r="AB801" i="9"/>
  <c r="AC801" i="9"/>
  <c r="AD801" i="9"/>
  <c r="AE801" i="9"/>
  <c r="AF801" i="9"/>
  <c r="AG801" i="9"/>
  <c r="AH801" i="9"/>
  <c r="AI801" i="9"/>
  <c r="AJ801" i="9"/>
  <c r="AK801" i="9"/>
  <c r="AL801" i="9"/>
  <c r="AM801" i="9"/>
  <c r="AN801" i="9"/>
  <c r="AO801" i="9"/>
  <c r="AP801" i="9"/>
  <c r="AQ801" i="9"/>
  <c r="AR801" i="9"/>
  <c r="AS801" i="9"/>
  <c r="AT801" i="9"/>
  <c r="AU801" i="9"/>
  <c r="AV801" i="9"/>
  <c r="AW801" i="9"/>
  <c r="AX801" i="9"/>
  <c r="AY801" i="9"/>
  <c r="AZ801" i="9"/>
  <c r="BA801" i="9"/>
  <c r="BB801" i="9"/>
  <c r="BC801" i="9"/>
  <c r="BD801" i="9"/>
  <c r="BE801" i="9"/>
  <c r="BF801" i="9"/>
  <c r="BG801" i="9"/>
  <c r="BH801" i="9"/>
  <c r="BI801" i="9"/>
  <c r="BJ801" i="9"/>
  <c r="BK801" i="9"/>
  <c r="BL801" i="9"/>
  <c r="BM801" i="9"/>
  <c r="BN801" i="9"/>
  <c r="BO801" i="9"/>
  <c r="BP801" i="9"/>
  <c r="BQ801" i="9"/>
  <c r="BR801" i="9"/>
  <c r="BT801" i="9"/>
  <c r="BU801" i="9"/>
  <c r="BV801" i="9"/>
  <c r="BX801" i="9"/>
  <c r="BY801" i="9"/>
  <c r="BZ801" i="9"/>
  <c r="CA801" i="9"/>
  <c r="CB801" i="9"/>
  <c r="CC801" i="9"/>
  <c r="CD801" i="9"/>
  <c r="CE801" i="9"/>
  <c r="CF801" i="9"/>
  <c r="CG801" i="9"/>
  <c r="CH801" i="9"/>
  <c r="CI801" i="9"/>
  <c r="CJ801" i="9"/>
  <c r="A802" i="9"/>
  <c r="B802" i="9"/>
  <c r="C802" i="9"/>
  <c r="D802" i="9"/>
  <c r="E802" i="9"/>
  <c r="F802" i="9"/>
  <c r="G802" i="9"/>
  <c r="H802" i="9"/>
  <c r="I802" i="9"/>
  <c r="K802" i="9"/>
  <c r="O802" i="9"/>
  <c r="P802" i="9"/>
  <c r="Q802" i="9"/>
  <c r="R802" i="9"/>
  <c r="U802" i="9"/>
  <c r="V802" i="9"/>
  <c r="W802" i="9"/>
  <c r="X802" i="9"/>
  <c r="Y802" i="9"/>
  <c r="Z802" i="9"/>
  <c r="AA802" i="9"/>
  <c r="AB802" i="9"/>
  <c r="AC802" i="9"/>
  <c r="AD802" i="9"/>
  <c r="AE802" i="9"/>
  <c r="AF802" i="9"/>
  <c r="AG802" i="9"/>
  <c r="AH802" i="9"/>
  <c r="AI802" i="9"/>
  <c r="AJ802" i="9"/>
  <c r="AK802" i="9"/>
  <c r="AL802" i="9"/>
  <c r="AM802" i="9"/>
  <c r="AN802" i="9"/>
  <c r="AO802" i="9"/>
  <c r="AP802" i="9"/>
  <c r="AQ802" i="9"/>
  <c r="AR802" i="9"/>
  <c r="AS802" i="9"/>
  <c r="AT802" i="9"/>
  <c r="AU802" i="9"/>
  <c r="AV802" i="9"/>
  <c r="AW802" i="9"/>
  <c r="AX802" i="9"/>
  <c r="AY802" i="9"/>
  <c r="AZ802" i="9"/>
  <c r="BA802" i="9"/>
  <c r="BB802" i="9"/>
  <c r="BC802" i="9"/>
  <c r="BD802" i="9"/>
  <c r="BE802" i="9"/>
  <c r="BF802" i="9"/>
  <c r="BG802" i="9"/>
  <c r="BH802" i="9"/>
  <c r="BI802" i="9"/>
  <c r="BJ802" i="9"/>
  <c r="BK802" i="9"/>
  <c r="BL802" i="9"/>
  <c r="BM802" i="9"/>
  <c r="BN802" i="9"/>
  <c r="BO802" i="9"/>
  <c r="BP802" i="9"/>
  <c r="BQ802" i="9"/>
  <c r="BR802" i="9"/>
  <c r="BT802" i="9"/>
  <c r="BU802" i="9"/>
  <c r="BV802" i="9"/>
  <c r="BX802" i="9"/>
  <c r="BY802" i="9"/>
  <c r="BZ802" i="9"/>
  <c r="CA802" i="9"/>
  <c r="CB802" i="9"/>
  <c r="CC802" i="9"/>
  <c r="CD802" i="9"/>
  <c r="CE802" i="9"/>
  <c r="CF802" i="9"/>
  <c r="CG802" i="9"/>
  <c r="CH802" i="9"/>
  <c r="CI802" i="9"/>
  <c r="CJ802" i="9"/>
  <c r="A803" i="9"/>
  <c r="B803" i="9"/>
  <c r="C803" i="9"/>
  <c r="D803" i="9"/>
  <c r="E803" i="9"/>
  <c r="F803" i="9"/>
  <c r="G803" i="9"/>
  <c r="H803" i="9"/>
  <c r="I803" i="9"/>
  <c r="K803" i="9"/>
  <c r="O803" i="9"/>
  <c r="P803" i="9"/>
  <c r="Q803" i="9"/>
  <c r="R803" i="9"/>
  <c r="U803" i="9"/>
  <c r="V803" i="9"/>
  <c r="W803" i="9"/>
  <c r="X803" i="9"/>
  <c r="Y803" i="9"/>
  <c r="Z803" i="9"/>
  <c r="AA803" i="9"/>
  <c r="AB803" i="9"/>
  <c r="AC803" i="9"/>
  <c r="AD803" i="9"/>
  <c r="AE803" i="9"/>
  <c r="AF803" i="9"/>
  <c r="AG803" i="9"/>
  <c r="AH803" i="9"/>
  <c r="AI803" i="9"/>
  <c r="AJ803" i="9"/>
  <c r="AK803" i="9"/>
  <c r="AL803" i="9"/>
  <c r="AM803" i="9"/>
  <c r="AN803" i="9"/>
  <c r="AO803" i="9"/>
  <c r="AP803" i="9"/>
  <c r="AQ803" i="9"/>
  <c r="AR803" i="9"/>
  <c r="AS803" i="9"/>
  <c r="AT803" i="9"/>
  <c r="AU803" i="9"/>
  <c r="AV803" i="9"/>
  <c r="AW803" i="9"/>
  <c r="AX803" i="9"/>
  <c r="AY803" i="9"/>
  <c r="AZ803" i="9"/>
  <c r="BA803" i="9"/>
  <c r="BB803" i="9"/>
  <c r="BC803" i="9"/>
  <c r="BD803" i="9"/>
  <c r="BE803" i="9"/>
  <c r="BF803" i="9"/>
  <c r="BG803" i="9"/>
  <c r="BH803" i="9"/>
  <c r="BI803" i="9"/>
  <c r="BJ803" i="9"/>
  <c r="BK803" i="9"/>
  <c r="BL803" i="9"/>
  <c r="BM803" i="9"/>
  <c r="BN803" i="9"/>
  <c r="BO803" i="9"/>
  <c r="BP803" i="9"/>
  <c r="BQ803" i="9"/>
  <c r="BR803" i="9"/>
  <c r="BT803" i="9"/>
  <c r="BU803" i="9"/>
  <c r="BV803" i="9"/>
  <c r="BX803" i="9"/>
  <c r="BY803" i="9"/>
  <c r="BZ803" i="9"/>
  <c r="CA803" i="9"/>
  <c r="CB803" i="9"/>
  <c r="CC803" i="9"/>
  <c r="CD803" i="9"/>
  <c r="CE803" i="9"/>
  <c r="CF803" i="9"/>
  <c r="CG803" i="9"/>
  <c r="CH803" i="9"/>
  <c r="CI803" i="9"/>
  <c r="CJ803" i="9"/>
  <c r="A804" i="9"/>
  <c r="B804" i="9"/>
  <c r="C804" i="9"/>
  <c r="D804" i="9"/>
  <c r="E804" i="9"/>
  <c r="F804" i="9"/>
  <c r="G804" i="9"/>
  <c r="H804" i="9"/>
  <c r="I804" i="9"/>
  <c r="K804" i="9"/>
  <c r="O804" i="9"/>
  <c r="P804" i="9"/>
  <c r="Q804" i="9"/>
  <c r="R804" i="9"/>
  <c r="U804" i="9"/>
  <c r="V804" i="9"/>
  <c r="W804" i="9"/>
  <c r="X804" i="9"/>
  <c r="Y804" i="9"/>
  <c r="Z804" i="9"/>
  <c r="AA804" i="9"/>
  <c r="AB804" i="9"/>
  <c r="AC804" i="9"/>
  <c r="AD804" i="9"/>
  <c r="AE804" i="9"/>
  <c r="AF804" i="9"/>
  <c r="AG804" i="9"/>
  <c r="AH804" i="9"/>
  <c r="AI804" i="9"/>
  <c r="AJ804" i="9"/>
  <c r="AK804" i="9"/>
  <c r="AL804" i="9"/>
  <c r="AM804" i="9"/>
  <c r="AN804" i="9"/>
  <c r="AO804" i="9"/>
  <c r="AP804" i="9"/>
  <c r="AQ804" i="9"/>
  <c r="AR804" i="9"/>
  <c r="AS804" i="9"/>
  <c r="AT804" i="9"/>
  <c r="AU804" i="9"/>
  <c r="AV804" i="9"/>
  <c r="AW804" i="9"/>
  <c r="AX804" i="9"/>
  <c r="AY804" i="9"/>
  <c r="AZ804" i="9"/>
  <c r="BA804" i="9"/>
  <c r="BB804" i="9"/>
  <c r="BC804" i="9"/>
  <c r="BD804" i="9"/>
  <c r="BE804" i="9"/>
  <c r="BF804" i="9"/>
  <c r="BG804" i="9"/>
  <c r="BH804" i="9"/>
  <c r="BI804" i="9"/>
  <c r="BJ804" i="9"/>
  <c r="BK804" i="9"/>
  <c r="BL804" i="9"/>
  <c r="BM804" i="9"/>
  <c r="BN804" i="9"/>
  <c r="BO804" i="9"/>
  <c r="BP804" i="9"/>
  <c r="BQ804" i="9"/>
  <c r="BR804" i="9"/>
  <c r="BT804" i="9"/>
  <c r="BU804" i="9"/>
  <c r="BV804" i="9"/>
  <c r="BX804" i="9"/>
  <c r="BY804" i="9"/>
  <c r="BZ804" i="9"/>
  <c r="CA804" i="9"/>
  <c r="CB804" i="9"/>
  <c r="CC804" i="9"/>
  <c r="CD804" i="9"/>
  <c r="CE804" i="9"/>
  <c r="CF804" i="9"/>
  <c r="CG804" i="9"/>
  <c r="CH804" i="9"/>
  <c r="CI804" i="9"/>
  <c r="CJ804" i="9"/>
  <c r="A805" i="9"/>
  <c r="B805" i="9"/>
  <c r="C805" i="9"/>
  <c r="D805" i="9"/>
  <c r="E805" i="9"/>
  <c r="F805" i="9"/>
  <c r="G805" i="9"/>
  <c r="H805" i="9"/>
  <c r="I805" i="9"/>
  <c r="K805" i="9"/>
  <c r="O805" i="9"/>
  <c r="P805" i="9"/>
  <c r="Q805" i="9"/>
  <c r="R805" i="9"/>
  <c r="U805" i="9"/>
  <c r="V805" i="9"/>
  <c r="W805" i="9"/>
  <c r="X805" i="9"/>
  <c r="Y805" i="9"/>
  <c r="Z805" i="9"/>
  <c r="AA805" i="9"/>
  <c r="AB805" i="9"/>
  <c r="AC805" i="9"/>
  <c r="AD805" i="9"/>
  <c r="AE805" i="9"/>
  <c r="AF805" i="9"/>
  <c r="AG805" i="9"/>
  <c r="AH805" i="9"/>
  <c r="AI805" i="9"/>
  <c r="AJ805" i="9"/>
  <c r="AK805" i="9"/>
  <c r="AL805" i="9"/>
  <c r="AM805" i="9"/>
  <c r="AN805" i="9"/>
  <c r="AO805" i="9"/>
  <c r="AP805" i="9"/>
  <c r="AQ805" i="9"/>
  <c r="AR805" i="9"/>
  <c r="AS805" i="9"/>
  <c r="AT805" i="9"/>
  <c r="AU805" i="9"/>
  <c r="AV805" i="9"/>
  <c r="AW805" i="9"/>
  <c r="AX805" i="9"/>
  <c r="AY805" i="9"/>
  <c r="AZ805" i="9"/>
  <c r="BA805" i="9"/>
  <c r="BB805" i="9"/>
  <c r="BC805" i="9"/>
  <c r="BD805" i="9"/>
  <c r="BE805" i="9"/>
  <c r="BF805" i="9"/>
  <c r="BG805" i="9"/>
  <c r="BH805" i="9"/>
  <c r="BI805" i="9"/>
  <c r="BJ805" i="9"/>
  <c r="BK805" i="9"/>
  <c r="BL805" i="9"/>
  <c r="BM805" i="9"/>
  <c r="BN805" i="9"/>
  <c r="BO805" i="9"/>
  <c r="BP805" i="9"/>
  <c r="BQ805" i="9"/>
  <c r="BR805" i="9"/>
  <c r="BT805" i="9"/>
  <c r="BU805" i="9"/>
  <c r="BV805" i="9"/>
  <c r="BX805" i="9"/>
  <c r="BY805" i="9"/>
  <c r="BZ805" i="9"/>
  <c r="CA805" i="9"/>
  <c r="CB805" i="9"/>
  <c r="CC805" i="9"/>
  <c r="CD805" i="9"/>
  <c r="CE805" i="9"/>
  <c r="CF805" i="9"/>
  <c r="CG805" i="9"/>
  <c r="CH805" i="9"/>
  <c r="CI805" i="9"/>
  <c r="CJ805" i="9"/>
  <c r="A806" i="9"/>
  <c r="B806" i="9"/>
  <c r="C806" i="9"/>
  <c r="D806" i="9"/>
  <c r="E806" i="9"/>
  <c r="F806" i="9"/>
  <c r="G806" i="9"/>
  <c r="H806" i="9"/>
  <c r="I806" i="9"/>
  <c r="K806" i="9"/>
  <c r="O806" i="9"/>
  <c r="P806" i="9"/>
  <c r="Q806" i="9"/>
  <c r="R806" i="9"/>
  <c r="U806" i="9"/>
  <c r="V806" i="9"/>
  <c r="W806" i="9"/>
  <c r="X806" i="9"/>
  <c r="Y806" i="9"/>
  <c r="Z806" i="9"/>
  <c r="AA806" i="9"/>
  <c r="AB806" i="9"/>
  <c r="AC806" i="9"/>
  <c r="AD806" i="9"/>
  <c r="AE806" i="9"/>
  <c r="AF806" i="9"/>
  <c r="AG806" i="9"/>
  <c r="AH806" i="9"/>
  <c r="AI806" i="9"/>
  <c r="AJ806" i="9"/>
  <c r="AK806" i="9"/>
  <c r="AL806" i="9"/>
  <c r="AM806" i="9"/>
  <c r="AN806" i="9"/>
  <c r="AO806" i="9"/>
  <c r="AP806" i="9"/>
  <c r="AQ806" i="9"/>
  <c r="AR806" i="9"/>
  <c r="AS806" i="9"/>
  <c r="AT806" i="9"/>
  <c r="AU806" i="9"/>
  <c r="AV806" i="9"/>
  <c r="AW806" i="9"/>
  <c r="AX806" i="9"/>
  <c r="AY806" i="9"/>
  <c r="AZ806" i="9"/>
  <c r="BA806" i="9"/>
  <c r="BB806" i="9"/>
  <c r="BC806" i="9"/>
  <c r="BD806" i="9"/>
  <c r="BE806" i="9"/>
  <c r="BF806" i="9"/>
  <c r="BG806" i="9"/>
  <c r="BH806" i="9"/>
  <c r="BI806" i="9"/>
  <c r="BJ806" i="9"/>
  <c r="BK806" i="9"/>
  <c r="BL806" i="9"/>
  <c r="BM806" i="9"/>
  <c r="BN806" i="9"/>
  <c r="BO806" i="9"/>
  <c r="BP806" i="9"/>
  <c r="BQ806" i="9"/>
  <c r="BR806" i="9"/>
  <c r="BT806" i="9"/>
  <c r="BU806" i="9"/>
  <c r="BV806" i="9"/>
  <c r="BX806" i="9"/>
  <c r="BY806" i="9"/>
  <c r="BZ806" i="9"/>
  <c r="CA806" i="9"/>
  <c r="CB806" i="9"/>
  <c r="CC806" i="9"/>
  <c r="CD806" i="9"/>
  <c r="CE806" i="9"/>
  <c r="CF806" i="9"/>
  <c r="CG806" i="9"/>
  <c r="CH806" i="9"/>
  <c r="CI806" i="9"/>
  <c r="CJ806" i="9"/>
  <c r="A807" i="9"/>
  <c r="B807" i="9"/>
  <c r="C807" i="9"/>
  <c r="D807" i="9"/>
  <c r="E807" i="9"/>
  <c r="F807" i="9"/>
  <c r="G807" i="9"/>
  <c r="H807" i="9"/>
  <c r="I807" i="9"/>
  <c r="K807" i="9"/>
  <c r="O807" i="9"/>
  <c r="P807" i="9"/>
  <c r="Q807" i="9"/>
  <c r="R807" i="9"/>
  <c r="U807" i="9"/>
  <c r="V807" i="9"/>
  <c r="W807" i="9"/>
  <c r="X807" i="9"/>
  <c r="Y807" i="9"/>
  <c r="Z807" i="9"/>
  <c r="AA807" i="9"/>
  <c r="AB807" i="9"/>
  <c r="AC807" i="9"/>
  <c r="AD807" i="9"/>
  <c r="AE807" i="9"/>
  <c r="AF807" i="9"/>
  <c r="AG807" i="9"/>
  <c r="AH807" i="9"/>
  <c r="AI807" i="9"/>
  <c r="AJ807" i="9"/>
  <c r="AK807" i="9"/>
  <c r="AL807" i="9"/>
  <c r="AM807" i="9"/>
  <c r="AN807" i="9"/>
  <c r="AO807" i="9"/>
  <c r="AP807" i="9"/>
  <c r="AQ807" i="9"/>
  <c r="AR807" i="9"/>
  <c r="AS807" i="9"/>
  <c r="AT807" i="9"/>
  <c r="AU807" i="9"/>
  <c r="AV807" i="9"/>
  <c r="AW807" i="9"/>
  <c r="AX807" i="9"/>
  <c r="AY807" i="9"/>
  <c r="AZ807" i="9"/>
  <c r="BA807" i="9"/>
  <c r="BB807" i="9"/>
  <c r="BC807" i="9"/>
  <c r="BD807" i="9"/>
  <c r="BE807" i="9"/>
  <c r="BF807" i="9"/>
  <c r="BG807" i="9"/>
  <c r="BH807" i="9"/>
  <c r="BI807" i="9"/>
  <c r="BJ807" i="9"/>
  <c r="BK807" i="9"/>
  <c r="BL807" i="9"/>
  <c r="BM807" i="9"/>
  <c r="BN807" i="9"/>
  <c r="BO807" i="9"/>
  <c r="BP807" i="9"/>
  <c r="BQ807" i="9"/>
  <c r="BR807" i="9"/>
  <c r="BT807" i="9"/>
  <c r="BU807" i="9"/>
  <c r="BV807" i="9"/>
  <c r="BX807" i="9"/>
  <c r="BY807" i="9"/>
  <c r="BZ807" i="9"/>
  <c r="CA807" i="9"/>
  <c r="CB807" i="9"/>
  <c r="CC807" i="9"/>
  <c r="CD807" i="9"/>
  <c r="CE807" i="9"/>
  <c r="CF807" i="9"/>
  <c r="CG807" i="9"/>
  <c r="CH807" i="9"/>
  <c r="CI807" i="9"/>
  <c r="CJ807" i="9"/>
  <c r="A808" i="9"/>
  <c r="B808" i="9"/>
  <c r="C808" i="9"/>
  <c r="D808" i="9"/>
  <c r="E808" i="9"/>
  <c r="F808" i="9"/>
  <c r="G808" i="9"/>
  <c r="H808" i="9"/>
  <c r="I808" i="9"/>
  <c r="K808" i="9"/>
  <c r="O808" i="9"/>
  <c r="P808" i="9"/>
  <c r="Q808" i="9"/>
  <c r="R808" i="9"/>
  <c r="U808" i="9"/>
  <c r="V808" i="9"/>
  <c r="W808" i="9"/>
  <c r="X808" i="9"/>
  <c r="Y808" i="9"/>
  <c r="Z808" i="9"/>
  <c r="AA808" i="9"/>
  <c r="AB808" i="9"/>
  <c r="AC808" i="9"/>
  <c r="AD808" i="9"/>
  <c r="AE808" i="9"/>
  <c r="AF808" i="9"/>
  <c r="AG808" i="9"/>
  <c r="AH808" i="9"/>
  <c r="AI808" i="9"/>
  <c r="AJ808" i="9"/>
  <c r="AK808" i="9"/>
  <c r="AL808" i="9"/>
  <c r="AM808" i="9"/>
  <c r="AN808" i="9"/>
  <c r="AO808" i="9"/>
  <c r="AP808" i="9"/>
  <c r="AQ808" i="9"/>
  <c r="AR808" i="9"/>
  <c r="AS808" i="9"/>
  <c r="AT808" i="9"/>
  <c r="AU808" i="9"/>
  <c r="AV808" i="9"/>
  <c r="AW808" i="9"/>
  <c r="AX808" i="9"/>
  <c r="AY808" i="9"/>
  <c r="AZ808" i="9"/>
  <c r="BA808" i="9"/>
  <c r="BB808" i="9"/>
  <c r="BC808" i="9"/>
  <c r="BD808" i="9"/>
  <c r="BE808" i="9"/>
  <c r="BF808" i="9"/>
  <c r="BG808" i="9"/>
  <c r="BH808" i="9"/>
  <c r="BI808" i="9"/>
  <c r="BJ808" i="9"/>
  <c r="BK808" i="9"/>
  <c r="BL808" i="9"/>
  <c r="BM808" i="9"/>
  <c r="BN808" i="9"/>
  <c r="BO808" i="9"/>
  <c r="BP808" i="9"/>
  <c r="BQ808" i="9"/>
  <c r="BR808" i="9"/>
  <c r="BT808" i="9"/>
  <c r="BU808" i="9"/>
  <c r="BV808" i="9"/>
  <c r="BX808" i="9"/>
  <c r="BY808" i="9"/>
  <c r="BZ808" i="9"/>
  <c r="CA808" i="9"/>
  <c r="CB808" i="9"/>
  <c r="CC808" i="9"/>
  <c r="CD808" i="9"/>
  <c r="CE808" i="9"/>
  <c r="CF808" i="9"/>
  <c r="CG808" i="9"/>
  <c r="CH808" i="9"/>
  <c r="CI808" i="9"/>
  <c r="CJ808" i="9"/>
  <c r="A809" i="9"/>
  <c r="B809" i="9"/>
  <c r="C809" i="9"/>
  <c r="D809" i="9"/>
  <c r="E809" i="9"/>
  <c r="F809" i="9"/>
  <c r="G809" i="9"/>
  <c r="H809" i="9"/>
  <c r="I809" i="9"/>
  <c r="K809" i="9"/>
  <c r="O809" i="9"/>
  <c r="P809" i="9"/>
  <c r="Q809" i="9"/>
  <c r="R809" i="9"/>
  <c r="U809" i="9"/>
  <c r="V809" i="9"/>
  <c r="W809" i="9"/>
  <c r="X809" i="9"/>
  <c r="Y809" i="9"/>
  <c r="Z809" i="9"/>
  <c r="AA809" i="9"/>
  <c r="AB809" i="9"/>
  <c r="AC809" i="9"/>
  <c r="AD809" i="9"/>
  <c r="AE809" i="9"/>
  <c r="AF809" i="9"/>
  <c r="AG809" i="9"/>
  <c r="AH809" i="9"/>
  <c r="AI809" i="9"/>
  <c r="AJ809" i="9"/>
  <c r="AK809" i="9"/>
  <c r="AL809" i="9"/>
  <c r="AM809" i="9"/>
  <c r="AN809" i="9"/>
  <c r="AO809" i="9"/>
  <c r="AP809" i="9"/>
  <c r="AQ809" i="9"/>
  <c r="AR809" i="9"/>
  <c r="AS809" i="9"/>
  <c r="AT809" i="9"/>
  <c r="AU809" i="9"/>
  <c r="AV809" i="9"/>
  <c r="AW809" i="9"/>
  <c r="AX809" i="9"/>
  <c r="AY809" i="9"/>
  <c r="AZ809" i="9"/>
  <c r="BA809" i="9"/>
  <c r="BB809" i="9"/>
  <c r="BC809" i="9"/>
  <c r="BD809" i="9"/>
  <c r="BE809" i="9"/>
  <c r="BF809" i="9"/>
  <c r="BG809" i="9"/>
  <c r="BH809" i="9"/>
  <c r="BI809" i="9"/>
  <c r="BJ809" i="9"/>
  <c r="BK809" i="9"/>
  <c r="BL809" i="9"/>
  <c r="BM809" i="9"/>
  <c r="BN809" i="9"/>
  <c r="BO809" i="9"/>
  <c r="BP809" i="9"/>
  <c r="BQ809" i="9"/>
  <c r="BR809" i="9"/>
  <c r="BT809" i="9"/>
  <c r="BU809" i="9"/>
  <c r="BV809" i="9"/>
  <c r="BX809" i="9"/>
  <c r="BY809" i="9"/>
  <c r="BZ809" i="9"/>
  <c r="CA809" i="9"/>
  <c r="CB809" i="9"/>
  <c r="CC809" i="9"/>
  <c r="CD809" i="9"/>
  <c r="CE809" i="9"/>
  <c r="CF809" i="9"/>
  <c r="CG809" i="9"/>
  <c r="CH809" i="9"/>
  <c r="CI809" i="9"/>
  <c r="CJ809" i="9"/>
  <c r="A810" i="9"/>
  <c r="B810" i="9"/>
  <c r="C810" i="9"/>
  <c r="D810" i="9"/>
  <c r="E810" i="9"/>
  <c r="F810" i="9"/>
  <c r="G810" i="9"/>
  <c r="H810" i="9"/>
  <c r="I810" i="9"/>
  <c r="K810" i="9"/>
  <c r="O810" i="9"/>
  <c r="P810" i="9"/>
  <c r="Q810" i="9"/>
  <c r="R810" i="9"/>
  <c r="U810" i="9"/>
  <c r="V810" i="9"/>
  <c r="W810" i="9"/>
  <c r="X810" i="9"/>
  <c r="Y810" i="9"/>
  <c r="Z810" i="9"/>
  <c r="AA810" i="9"/>
  <c r="AB810" i="9"/>
  <c r="AC810" i="9"/>
  <c r="AD810" i="9"/>
  <c r="AE810" i="9"/>
  <c r="AF810" i="9"/>
  <c r="AG810" i="9"/>
  <c r="AH810" i="9"/>
  <c r="AI810" i="9"/>
  <c r="AJ810" i="9"/>
  <c r="AK810" i="9"/>
  <c r="AL810" i="9"/>
  <c r="AM810" i="9"/>
  <c r="AN810" i="9"/>
  <c r="AO810" i="9"/>
  <c r="AP810" i="9"/>
  <c r="AQ810" i="9"/>
  <c r="AR810" i="9"/>
  <c r="AS810" i="9"/>
  <c r="AT810" i="9"/>
  <c r="AU810" i="9"/>
  <c r="AV810" i="9"/>
  <c r="AW810" i="9"/>
  <c r="AX810" i="9"/>
  <c r="AY810" i="9"/>
  <c r="AZ810" i="9"/>
  <c r="BA810" i="9"/>
  <c r="BB810" i="9"/>
  <c r="BC810" i="9"/>
  <c r="BD810" i="9"/>
  <c r="BE810" i="9"/>
  <c r="BF810" i="9"/>
  <c r="BG810" i="9"/>
  <c r="BH810" i="9"/>
  <c r="BI810" i="9"/>
  <c r="BJ810" i="9"/>
  <c r="BK810" i="9"/>
  <c r="BL810" i="9"/>
  <c r="BM810" i="9"/>
  <c r="BN810" i="9"/>
  <c r="BO810" i="9"/>
  <c r="BP810" i="9"/>
  <c r="BQ810" i="9"/>
  <c r="BR810" i="9"/>
  <c r="BT810" i="9"/>
  <c r="BU810" i="9"/>
  <c r="BV810" i="9"/>
  <c r="BX810" i="9"/>
  <c r="BY810" i="9"/>
  <c r="BZ810" i="9"/>
  <c r="CA810" i="9"/>
  <c r="CB810" i="9"/>
  <c r="CC810" i="9"/>
  <c r="CD810" i="9"/>
  <c r="CE810" i="9"/>
  <c r="CF810" i="9"/>
  <c r="CG810" i="9"/>
  <c r="CH810" i="9"/>
  <c r="CI810" i="9"/>
  <c r="CJ810" i="9"/>
  <c r="A811" i="9"/>
  <c r="B811" i="9"/>
  <c r="C811" i="9"/>
  <c r="D811" i="9"/>
  <c r="E811" i="9"/>
  <c r="F811" i="9"/>
  <c r="G811" i="9"/>
  <c r="H811" i="9"/>
  <c r="I811" i="9"/>
  <c r="K811" i="9"/>
  <c r="O811" i="9"/>
  <c r="P811" i="9"/>
  <c r="Q811" i="9"/>
  <c r="R811" i="9"/>
  <c r="U811" i="9"/>
  <c r="V811" i="9"/>
  <c r="W811" i="9"/>
  <c r="X811" i="9"/>
  <c r="Y811" i="9"/>
  <c r="Z811" i="9"/>
  <c r="AA811" i="9"/>
  <c r="AB811" i="9"/>
  <c r="AC811" i="9"/>
  <c r="AD811" i="9"/>
  <c r="AE811" i="9"/>
  <c r="AF811" i="9"/>
  <c r="AG811" i="9"/>
  <c r="AH811" i="9"/>
  <c r="AI811" i="9"/>
  <c r="AJ811" i="9"/>
  <c r="AK811" i="9"/>
  <c r="AL811" i="9"/>
  <c r="AM811" i="9"/>
  <c r="AN811" i="9"/>
  <c r="AO811" i="9"/>
  <c r="AP811" i="9"/>
  <c r="AQ811" i="9"/>
  <c r="AR811" i="9"/>
  <c r="AS811" i="9"/>
  <c r="AT811" i="9"/>
  <c r="AU811" i="9"/>
  <c r="AV811" i="9"/>
  <c r="AW811" i="9"/>
  <c r="AX811" i="9"/>
  <c r="AY811" i="9"/>
  <c r="AZ811" i="9"/>
  <c r="BA811" i="9"/>
  <c r="BB811" i="9"/>
  <c r="BC811" i="9"/>
  <c r="BD811" i="9"/>
  <c r="BE811" i="9"/>
  <c r="BF811" i="9"/>
  <c r="BG811" i="9"/>
  <c r="BH811" i="9"/>
  <c r="BI811" i="9"/>
  <c r="BJ811" i="9"/>
  <c r="BK811" i="9"/>
  <c r="BL811" i="9"/>
  <c r="BM811" i="9"/>
  <c r="BN811" i="9"/>
  <c r="BO811" i="9"/>
  <c r="BP811" i="9"/>
  <c r="BQ811" i="9"/>
  <c r="BR811" i="9"/>
  <c r="BT811" i="9"/>
  <c r="BU811" i="9"/>
  <c r="BV811" i="9"/>
  <c r="BX811" i="9"/>
  <c r="BY811" i="9"/>
  <c r="BZ811" i="9"/>
  <c r="CA811" i="9"/>
  <c r="CB811" i="9"/>
  <c r="CC811" i="9"/>
  <c r="CD811" i="9"/>
  <c r="CE811" i="9"/>
  <c r="CF811" i="9"/>
  <c r="CG811" i="9"/>
  <c r="CH811" i="9"/>
  <c r="CI811" i="9"/>
  <c r="CJ811" i="9"/>
  <c r="A812" i="9"/>
  <c r="B812" i="9"/>
  <c r="C812" i="9"/>
  <c r="D812" i="9"/>
  <c r="E812" i="9"/>
  <c r="F812" i="9"/>
  <c r="G812" i="9"/>
  <c r="H812" i="9"/>
  <c r="I812" i="9"/>
  <c r="K812" i="9"/>
  <c r="O812" i="9"/>
  <c r="P812" i="9"/>
  <c r="Q812" i="9"/>
  <c r="R812" i="9"/>
  <c r="U812" i="9"/>
  <c r="V812" i="9"/>
  <c r="W812" i="9"/>
  <c r="X812" i="9"/>
  <c r="Y812" i="9"/>
  <c r="Z812" i="9"/>
  <c r="AA812" i="9"/>
  <c r="AB812" i="9"/>
  <c r="AC812" i="9"/>
  <c r="AD812" i="9"/>
  <c r="AE812" i="9"/>
  <c r="AF812" i="9"/>
  <c r="AG812" i="9"/>
  <c r="AH812" i="9"/>
  <c r="AI812" i="9"/>
  <c r="AJ812" i="9"/>
  <c r="AK812" i="9"/>
  <c r="AL812" i="9"/>
  <c r="AM812" i="9"/>
  <c r="AN812" i="9"/>
  <c r="AO812" i="9"/>
  <c r="AP812" i="9"/>
  <c r="AQ812" i="9"/>
  <c r="AR812" i="9"/>
  <c r="AS812" i="9"/>
  <c r="AT812" i="9"/>
  <c r="AU812" i="9"/>
  <c r="AV812" i="9"/>
  <c r="AW812" i="9"/>
  <c r="AX812" i="9"/>
  <c r="AY812" i="9"/>
  <c r="AZ812" i="9"/>
  <c r="BA812" i="9"/>
  <c r="BB812" i="9"/>
  <c r="BC812" i="9"/>
  <c r="BD812" i="9"/>
  <c r="BE812" i="9"/>
  <c r="BF812" i="9"/>
  <c r="BG812" i="9"/>
  <c r="BH812" i="9"/>
  <c r="BI812" i="9"/>
  <c r="BJ812" i="9"/>
  <c r="BK812" i="9"/>
  <c r="BL812" i="9"/>
  <c r="BM812" i="9"/>
  <c r="BN812" i="9"/>
  <c r="BO812" i="9"/>
  <c r="BP812" i="9"/>
  <c r="BQ812" i="9"/>
  <c r="BR812" i="9"/>
  <c r="BT812" i="9"/>
  <c r="BU812" i="9"/>
  <c r="BV812" i="9"/>
  <c r="BX812" i="9"/>
  <c r="BY812" i="9"/>
  <c r="BZ812" i="9"/>
  <c r="CA812" i="9"/>
  <c r="CB812" i="9"/>
  <c r="CC812" i="9"/>
  <c r="CD812" i="9"/>
  <c r="CE812" i="9"/>
  <c r="CF812" i="9"/>
  <c r="CG812" i="9"/>
  <c r="CH812" i="9"/>
  <c r="CI812" i="9"/>
  <c r="CJ812" i="9"/>
  <c r="A813" i="9"/>
  <c r="B813" i="9"/>
  <c r="C813" i="9"/>
  <c r="D813" i="9"/>
  <c r="E813" i="9"/>
  <c r="F813" i="9"/>
  <c r="G813" i="9"/>
  <c r="H813" i="9"/>
  <c r="I813" i="9"/>
  <c r="K813" i="9"/>
  <c r="O813" i="9"/>
  <c r="P813" i="9"/>
  <c r="Q813" i="9"/>
  <c r="R813" i="9"/>
  <c r="U813" i="9"/>
  <c r="V813" i="9"/>
  <c r="W813" i="9"/>
  <c r="X813" i="9"/>
  <c r="Y813" i="9"/>
  <c r="Z813" i="9"/>
  <c r="AA813" i="9"/>
  <c r="AB813" i="9"/>
  <c r="AC813" i="9"/>
  <c r="AD813" i="9"/>
  <c r="AE813" i="9"/>
  <c r="AF813" i="9"/>
  <c r="AG813" i="9"/>
  <c r="AH813" i="9"/>
  <c r="AI813" i="9"/>
  <c r="AJ813" i="9"/>
  <c r="AK813" i="9"/>
  <c r="AL813" i="9"/>
  <c r="AM813" i="9"/>
  <c r="AN813" i="9"/>
  <c r="AO813" i="9"/>
  <c r="AP813" i="9"/>
  <c r="AQ813" i="9"/>
  <c r="AR813" i="9"/>
  <c r="AS813" i="9"/>
  <c r="AT813" i="9"/>
  <c r="AU813" i="9"/>
  <c r="AV813" i="9"/>
  <c r="AW813" i="9"/>
  <c r="AX813" i="9"/>
  <c r="AY813" i="9"/>
  <c r="AZ813" i="9"/>
  <c r="BA813" i="9"/>
  <c r="BB813" i="9"/>
  <c r="BC813" i="9"/>
  <c r="BD813" i="9"/>
  <c r="BE813" i="9"/>
  <c r="BF813" i="9"/>
  <c r="BG813" i="9"/>
  <c r="BH813" i="9"/>
  <c r="BI813" i="9"/>
  <c r="BJ813" i="9"/>
  <c r="BK813" i="9"/>
  <c r="BL813" i="9"/>
  <c r="BM813" i="9"/>
  <c r="BN813" i="9"/>
  <c r="BO813" i="9"/>
  <c r="BP813" i="9"/>
  <c r="BQ813" i="9"/>
  <c r="BR813" i="9"/>
  <c r="BT813" i="9"/>
  <c r="BU813" i="9"/>
  <c r="BV813" i="9"/>
  <c r="BX813" i="9"/>
  <c r="BY813" i="9"/>
  <c r="BZ813" i="9"/>
  <c r="CA813" i="9"/>
  <c r="CB813" i="9"/>
  <c r="CC813" i="9"/>
  <c r="CD813" i="9"/>
  <c r="CE813" i="9"/>
  <c r="CF813" i="9"/>
  <c r="CG813" i="9"/>
  <c r="CH813" i="9"/>
  <c r="CI813" i="9"/>
  <c r="CJ813" i="9"/>
  <c r="A814" i="9"/>
  <c r="B814" i="9"/>
  <c r="C814" i="9"/>
  <c r="D814" i="9"/>
  <c r="E814" i="9"/>
  <c r="F814" i="9"/>
  <c r="G814" i="9"/>
  <c r="H814" i="9"/>
  <c r="I814" i="9"/>
  <c r="K814" i="9"/>
  <c r="O814" i="9"/>
  <c r="P814" i="9"/>
  <c r="Q814" i="9"/>
  <c r="R814" i="9"/>
  <c r="U814" i="9"/>
  <c r="V814" i="9"/>
  <c r="W814" i="9"/>
  <c r="X814" i="9"/>
  <c r="Y814" i="9"/>
  <c r="Z814" i="9"/>
  <c r="AA814" i="9"/>
  <c r="AB814" i="9"/>
  <c r="AC814" i="9"/>
  <c r="AD814" i="9"/>
  <c r="AE814" i="9"/>
  <c r="AF814" i="9"/>
  <c r="AG814" i="9"/>
  <c r="AH814" i="9"/>
  <c r="AI814" i="9"/>
  <c r="AJ814" i="9"/>
  <c r="AK814" i="9"/>
  <c r="AL814" i="9"/>
  <c r="AM814" i="9"/>
  <c r="AN814" i="9"/>
  <c r="AO814" i="9"/>
  <c r="AP814" i="9"/>
  <c r="AQ814" i="9"/>
  <c r="AR814" i="9"/>
  <c r="AS814" i="9"/>
  <c r="AT814" i="9"/>
  <c r="AU814" i="9"/>
  <c r="AV814" i="9"/>
  <c r="AW814" i="9"/>
  <c r="AX814" i="9"/>
  <c r="AY814" i="9"/>
  <c r="AZ814" i="9"/>
  <c r="BA814" i="9"/>
  <c r="BB814" i="9"/>
  <c r="BC814" i="9"/>
  <c r="BD814" i="9"/>
  <c r="BE814" i="9"/>
  <c r="BF814" i="9"/>
  <c r="BG814" i="9"/>
  <c r="BH814" i="9"/>
  <c r="BI814" i="9"/>
  <c r="BJ814" i="9"/>
  <c r="BK814" i="9"/>
  <c r="BL814" i="9"/>
  <c r="BM814" i="9"/>
  <c r="BN814" i="9"/>
  <c r="BO814" i="9"/>
  <c r="BP814" i="9"/>
  <c r="BQ814" i="9"/>
  <c r="BR814" i="9"/>
  <c r="BT814" i="9"/>
  <c r="BU814" i="9"/>
  <c r="BV814" i="9"/>
  <c r="BX814" i="9"/>
  <c r="BY814" i="9"/>
  <c r="BZ814" i="9"/>
  <c r="CA814" i="9"/>
  <c r="CB814" i="9"/>
  <c r="CC814" i="9"/>
  <c r="CD814" i="9"/>
  <c r="CE814" i="9"/>
  <c r="CF814" i="9"/>
  <c r="CG814" i="9"/>
  <c r="CH814" i="9"/>
  <c r="CI814" i="9"/>
  <c r="CJ814" i="9"/>
  <c r="A815" i="9"/>
  <c r="B815" i="9"/>
  <c r="C815" i="9"/>
  <c r="D815" i="9"/>
  <c r="E815" i="9"/>
  <c r="F815" i="9"/>
  <c r="G815" i="9"/>
  <c r="H815" i="9"/>
  <c r="I815" i="9"/>
  <c r="K815" i="9"/>
  <c r="O815" i="9"/>
  <c r="P815" i="9"/>
  <c r="Q815" i="9"/>
  <c r="R815" i="9"/>
  <c r="U815" i="9"/>
  <c r="V815" i="9"/>
  <c r="W815" i="9"/>
  <c r="X815" i="9"/>
  <c r="Y815" i="9"/>
  <c r="Z815" i="9"/>
  <c r="AA815" i="9"/>
  <c r="AB815" i="9"/>
  <c r="AC815" i="9"/>
  <c r="AD815" i="9"/>
  <c r="AE815" i="9"/>
  <c r="AF815" i="9"/>
  <c r="AG815" i="9"/>
  <c r="AH815" i="9"/>
  <c r="AI815" i="9"/>
  <c r="AJ815" i="9"/>
  <c r="AK815" i="9"/>
  <c r="AL815" i="9"/>
  <c r="AM815" i="9"/>
  <c r="AN815" i="9"/>
  <c r="AO815" i="9"/>
  <c r="AP815" i="9"/>
  <c r="AQ815" i="9"/>
  <c r="AR815" i="9"/>
  <c r="AS815" i="9"/>
  <c r="AT815" i="9"/>
  <c r="AU815" i="9"/>
  <c r="AV815" i="9"/>
  <c r="AW815" i="9"/>
  <c r="AX815" i="9"/>
  <c r="AY815" i="9"/>
  <c r="AZ815" i="9"/>
  <c r="BA815" i="9"/>
  <c r="BB815" i="9"/>
  <c r="BC815" i="9"/>
  <c r="BD815" i="9"/>
  <c r="BE815" i="9"/>
  <c r="BF815" i="9"/>
  <c r="BG815" i="9"/>
  <c r="BH815" i="9"/>
  <c r="BI815" i="9"/>
  <c r="BJ815" i="9"/>
  <c r="BK815" i="9"/>
  <c r="BL815" i="9"/>
  <c r="BM815" i="9"/>
  <c r="BN815" i="9"/>
  <c r="BO815" i="9"/>
  <c r="BP815" i="9"/>
  <c r="BQ815" i="9"/>
  <c r="BR815" i="9"/>
  <c r="BT815" i="9"/>
  <c r="BU815" i="9"/>
  <c r="BV815" i="9"/>
  <c r="BX815" i="9"/>
  <c r="BY815" i="9"/>
  <c r="BZ815" i="9"/>
  <c r="CA815" i="9"/>
  <c r="CB815" i="9"/>
  <c r="CC815" i="9"/>
  <c r="CD815" i="9"/>
  <c r="CE815" i="9"/>
  <c r="CF815" i="9"/>
  <c r="CG815" i="9"/>
  <c r="CH815" i="9"/>
  <c r="CI815" i="9"/>
  <c r="CJ815" i="9"/>
  <c r="A816" i="9"/>
  <c r="B816" i="9"/>
  <c r="C816" i="9"/>
  <c r="D816" i="9"/>
  <c r="E816" i="9"/>
  <c r="F816" i="9"/>
  <c r="G816" i="9"/>
  <c r="H816" i="9"/>
  <c r="I816" i="9"/>
  <c r="K816" i="9"/>
  <c r="O816" i="9"/>
  <c r="P816" i="9"/>
  <c r="Q816" i="9"/>
  <c r="R816" i="9"/>
  <c r="U816" i="9"/>
  <c r="V816" i="9"/>
  <c r="W816" i="9"/>
  <c r="X816" i="9"/>
  <c r="Y816" i="9"/>
  <c r="Z816" i="9"/>
  <c r="AA816" i="9"/>
  <c r="AB816" i="9"/>
  <c r="AC816" i="9"/>
  <c r="AD816" i="9"/>
  <c r="AE816" i="9"/>
  <c r="AF816" i="9"/>
  <c r="AG816" i="9"/>
  <c r="AH816" i="9"/>
  <c r="AI816" i="9"/>
  <c r="AJ816" i="9"/>
  <c r="AK816" i="9"/>
  <c r="AL816" i="9"/>
  <c r="AM816" i="9"/>
  <c r="AN816" i="9"/>
  <c r="AO816" i="9"/>
  <c r="AP816" i="9"/>
  <c r="AQ816" i="9"/>
  <c r="AR816" i="9"/>
  <c r="AS816" i="9"/>
  <c r="AT816" i="9"/>
  <c r="AU816" i="9"/>
  <c r="AV816" i="9"/>
  <c r="AW816" i="9"/>
  <c r="AX816" i="9"/>
  <c r="AY816" i="9"/>
  <c r="AZ816" i="9"/>
  <c r="BA816" i="9"/>
  <c r="BB816" i="9"/>
  <c r="BC816" i="9"/>
  <c r="BD816" i="9"/>
  <c r="BE816" i="9"/>
  <c r="BF816" i="9"/>
  <c r="BG816" i="9"/>
  <c r="BH816" i="9"/>
  <c r="BI816" i="9"/>
  <c r="BJ816" i="9"/>
  <c r="BK816" i="9"/>
  <c r="BL816" i="9"/>
  <c r="BM816" i="9"/>
  <c r="BN816" i="9"/>
  <c r="BO816" i="9"/>
  <c r="BP816" i="9"/>
  <c r="BQ816" i="9"/>
  <c r="BR816" i="9"/>
  <c r="BT816" i="9"/>
  <c r="BU816" i="9"/>
  <c r="BV816" i="9"/>
  <c r="BX816" i="9"/>
  <c r="BY816" i="9"/>
  <c r="BZ816" i="9"/>
  <c r="CA816" i="9"/>
  <c r="CB816" i="9"/>
  <c r="CC816" i="9"/>
  <c r="CD816" i="9"/>
  <c r="CE816" i="9"/>
  <c r="CF816" i="9"/>
  <c r="CG816" i="9"/>
  <c r="CH816" i="9"/>
  <c r="CI816" i="9"/>
  <c r="CJ816" i="9"/>
  <c r="A817" i="9"/>
  <c r="B817" i="9"/>
  <c r="C817" i="9"/>
  <c r="D817" i="9"/>
  <c r="E817" i="9"/>
  <c r="F817" i="9"/>
  <c r="G817" i="9"/>
  <c r="H817" i="9"/>
  <c r="I817" i="9"/>
  <c r="K817" i="9"/>
  <c r="O817" i="9"/>
  <c r="P817" i="9"/>
  <c r="Q817" i="9"/>
  <c r="R817" i="9"/>
  <c r="U817" i="9"/>
  <c r="V817" i="9"/>
  <c r="W817" i="9"/>
  <c r="X817" i="9"/>
  <c r="Y817" i="9"/>
  <c r="Z817" i="9"/>
  <c r="AA817" i="9"/>
  <c r="AB817" i="9"/>
  <c r="AC817" i="9"/>
  <c r="AD817" i="9"/>
  <c r="AE817" i="9"/>
  <c r="AF817" i="9"/>
  <c r="AG817" i="9"/>
  <c r="AH817" i="9"/>
  <c r="AI817" i="9"/>
  <c r="AJ817" i="9"/>
  <c r="AK817" i="9"/>
  <c r="AL817" i="9"/>
  <c r="AM817" i="9"/>
  <c r="AN817" i="9"/>
  <c r="AO817" i="9"/>
  <c r="AP817" i="9"/>
  <c r="AQ817" i="9"/>
  <c r="AR817" i="9"/>
  <c r="AS817" i="9"/>
  <c r="AT817" i="9"/>
  <c r="AU817" i="9"/>
  <c r="AV817" i="9"/>
  <c r="AW817" i="9"/>
  <c r="AX817" i="9"/>
  <c r="AY817" i="9"/>
  <c r="AZ817" i="9"/>
  <c r="BA817" i="9"/>
  <c r="BB817" i="9"/>
  <c r="BC817" i="9"/>
  <c r="BD817" i="9"/>
  <c r="BE817" i="9"/>
  <c r="BF817" i="9"/>
  <c r="BG817" i="9"/>
  <c r="BH817" i="9"/>
  <c r="BI817" i="9"/>
  <c r="BJ817" i="9"/>
  <c r="BK817" i="9"/>
  <c r="BL817" i="9"/>
  <c r="BM817" i="9"/>
  <c r="BN817" i="9"/>
  <c r="BO817" i="9"/>
  <c r="BP817" i="9"/>
  <c r="BQ817" i="9"/>
  <c r="BR817" i="9"/>
  <c r="BT817" i="9"/>
  <c r="BU817" i="9"/>
  <c r="BV817" i="9"/>
  <c r="BX817" i="9"/>
  <c r="BY817" i="9"/>
  <c r="BZ817" i="9"/>
  <c r="CA817" i="9"/>
  <c r="CB817" i="9"/>
  <c r="CC817" i="9"/>
  <c r="CD817" i="9"/>
  <c r="CE817" i="9"/>
  <c r="CF817" i="9"/>
  <c r="CG817" i="9"/>
  <c r="CH817" i="9"/>
  <c r="CI817" i="9"/>
  <c r="CJ817" i="9"/>
  <c r="A818" i="9"/>
  <c r="B818" i="9"/>
  <c r="C818" i="9"/>
  <c r="D818" i="9"/>
  <c r="E818" i="9"/>
  <c r="F818" i="9"/>
  <c r="G818" i="9"/>
  <c r="H818" i="9"/>
  <c r="I818" i="9"/>
  <c r="K818" i="9"/>
  <c r="O818" i="9"/>
  <c r="P818" i="9"/>
  <c r="Q818" i="9"/>
  <c r="R818" i="9"/>
  <c r="U818" i="9"/>
  <c r="V818" i="9"/>
  <c r="W818" i="9"/>
  <c r="X818" i="9"/>
  <c r="Y818" i="9"/>
  <c r="Z818" i="9"/>
  <c r="AA818" i="9"/>
  <c r="AB818" i="9"/>
  <c r="AC818" i="9"/>
  <c r="AD818" i="9"/>
  <c r="AE818" i="9"/>
  <c r="AF818" i="9"/>
  <c r="AG818" i="9"/>
  <c r="AH818" i="9"/>
  <c r="AI818" i="9"/>
  <c r="AJ818" i="9"/>
  <c r="AK818" i="9"/>
  <c r="AL818" i="9"/>
  <c r="AM818" i="9"/>
  <c r="AN818" i="9"/>
  <c r="AO818" i="9"/>
  <c r="AP818" i="9"/>
  <c r="AQ818" i="9"/>
  <c r="AR818" i="9"/>
  <c r="AS818" i="9"/>
  <c r="AT818" i="9"/>
  <c r="AU818" i="9"/>
  <c r="AV818" i="9"/>
  <c r="AW818" i="9"/>
  <c r="AX818" i="9"/>
  <c r="AY818" i="9"/>
  <c r="AZ818" i="9"/>
  <c r="BA818" i="9"/>
  <c r="BB818" i="9"/>
  <c r="BC818" i="9"/>
  <c r="BD818" i="9"/>
  <c r="BE818" i="9"/>
  <c r="BF818" i="9"/>
  <c r="BG818" i="9"/>
  <c r="BH818" i="9"/>
  <c r="BI818" i="9"/>
  <c r="BJ818" i="9"/>
  <c r="BK818" i="9"/>
  <c r="BL818" i="9"/>
  <c r="BM818" i="9"/>
  <c r="BN818" i="9"/>
  <c r="BO818" i="9"/>
  <c r="BP818" i="9"/>
  <c r="BQ818" i="9"/>
  <c r="BR818" i="9"/>
  <c r="BT818" i="9"/>
  <c r="BU818" i="9"/>
  <c r="BV818" i="9"/>
  <c r="BX818" i="9"/>
  <c r="BY818" i="9"/>
  <c r="BZ818" i="9"/>
  <c r="CA818" i="9"/>
  <c r="CB818" i="9"/>
  <c r="CC818" i="9"/>
  <c r="CD818" i="9"/>
  <c r="CE818" i="9"/>
  <c r="CF818" i="9"/>
  <c r="CG818" i="9"/>
  <c r="CH818" i="9"/>
  <c r="CI818" i="9"/>
  <c r="CJ818" i="9"/>
  <c r="A819" i="9"/>
  <c r="B819" i="9"/>
  <c r="C819" i="9"/>
  <c r="D819" i="9"/>
  <c r="E819" i="9"/>
  <c r="F819" i="9"/>
  <c r="G819" i="9"/>
  <c r="H819" i="9"/>
  <c r="I819" i="9"/>
  <c r="K819" i="9"/>
  <c r="O819" i="9"/>
  <c r="P819" i="9"/>
  <c r="Q819" i="9"/>
  <c r="R819" i="9"/>
  <c r="U819" i="9"/>
  <c r="V819" i="9"/>
  <c r="W819" i="9"/>
  <c r="X819" i="9"/>
  <c r="Y819" i="9"/>
  <c r="Z819" i="9"/>
  <c r="AA819" i="9"/>
  <c r="AB819" i="9"/>
  <c r="AC819" i="9"/>
  <c r="AD819" i="9"/>
  <c r="AE819" i="9"/>
  <c r="AF819" i="9"/>
  <c r="AG819" i="9"/>
  <c r="AH819" i="9"/>
  <c r="AI819" i="9"/>
  <c r="AJ819" i="9"/>
  <c r="AK819" i="9"/>
  <c r="AL819" i="9"/>
  <c r="AM819" i="9"/>
  <c r="AN819" i="9"/>
  <c r="AO819" i="9"/>
  <c r="AP819" i="9"/>
  <c r="AQ819" i="9"/>
  <c r="AR819" i="9"/>
  <c r="AS819" i="9"/>
  <c r="AT819" i="9"/>
  <c r="AU819" i="9"/>
  <c r="AV819" i="9"/>
  <c r="AW819" i="9"/>
  <c r="AX819" i="9"/>
  <c r="AY819" i="9"/>
  <c r="AZ819" i="9"/>
  <c r="BA819" i="9"/>
  <c r="BB819" i="9"/>
  <c r="BC819" i="9"/>
  <c r="BD819" i="9"/>
  <c r="BE819" i="9"/>
  <c r="BF819" i="9"/>
  <c r="BG819" i="9"/>
  <c r="BH819" i="9"/>
  <c r="BI819" i="9"/>
  <c r="BJ819" i="9"/>
  <c r="BK819" i="9"/>
  <c r="BL819" i="9"/>
  <c r="BM819" i="9"/>
  <c r="BN819" i="9"/>
  <c r="BO819" i="9"/>
  <c r="BP819" i="9"/>
  <c r="BQ819" i="9"/>
  <c r="BR819" i="9"/>
  <c r="BT819" i="9"/>
  <c r="BU819" i="9"/>
  <c r="BV819" i="9"/>
  <c r="BX819" i="9"/>
  <c r="BY819" i="9"/>
  <c r="BZ819" i="9"/>
  <c r="CA819" i="9"/>
  <c r="CB819" i="9"/>
  <c r="CC819" i="9"/>
  <c r="CD819" i="9"/>
  <c r="CE819" i="9"/>
  <c r="CF819" i="9"/>
  <c r="CG819" i="9"/>
  <c r="CH819" i="9"/>
  <c r="CI819" i="9"/>
  <c r="CJ819" i="9"/>
  <c r="A820" i="9"/>
  <c r="B820" i="9"/>
  <c r="C820" i="9"/>
  <c r="D820" i="9"/>
  <c r="E820" i="9"/>
  <c r="F820" i="9"/>
  <c r="G820" i="9"/>
  <c r="H820" i="9"/>
  <c r="I820" i="9"/>
  <c r="K820" i="9"/>
  <c r="O820" i="9"/>
  <c r="P820" i="9"/>
  <c r="Q820" i="9"/>
  <c r="R820" i="9"/>
  <c r="U820" i="9"/>
  <c r="V820" i="9"/>
  <c r="W820" i="9"/>
  <c r="X820" i="9"/>
  <c r="Y820" i="9"/>
  <c r="Z820" i="9"/>
  <c r="AA820" i="9"/>
  <c r="AB820" i="9"/>
  <c r="AC820" i="9"/>
  <c r="AD820" i="9"/>
  <c r="AE820" i="9"/>
  <c r="AF820" i="9"/>
  <c r="AG820" i="9"/>
  <c r="AH820" i="9"/>
  <c r="AI820" i="9"/>
  <c r="AJ820" i="9"/>
  <c r="AK820" i="9"/>
  <c r="AL820" i="9"/>
  <c r="AM820" i="9"/>
  <c r="AN820" i="9"/>
  <c r="AO820" i="9"/>
  <c r="AP820" i="9"/>
  <c r="AQ820" i="9"/>
  <c r="AR820" i="9"/>
  <c r="AS820" i="9"/>
  <c r="AT820" i="9"/>
  <c r="AU820" i="9"/>
  <c r="AV820" i="9"/>
  <c r="AW820" i="9"/>
  <c r="AX820" i="9"/>
  <c r="AY820" i="9"/>
  <c r="AZ820" i="9"/>
  <c r="BA820" i="9"/>
  <c r="BB820" i="9"/>
  <c r="BC820" i="9"/>
  <c r="BD820" i="9"/>
  <c r="BE820" i="9"/>
  <c r="BF820" i="9"/>
  <c r="BG820" i="9"/>
  <c r="BH820" i="9"/>
  <c r="BI820" i="9"/>
  <c r="BJ820" i="9"/>
  <c r="BK820" i="9"/>
  <c r="BL820" i="9"/>
  <c r="BM820" i="9"/>
  <c r="BN820" i="9"/>
  <c r="BO820" i="9"/>
  <c r="BP820" i="9"/>
  <c r="BQ820" i="9"/>
  <c r="BR820" i="9"/>
  <c r="BT820" i="9"/>
  <c r="BU820" i="9"/>
  <c r="BV820" i="9"/>
  <c r="BX820" i="9"/>
  <c r="BY820" i="9"/>
  <c r="BZ820" i="9"/>
  <c r="CA820" i="9"/>
  <c r="CB820" i="9"/>
  <c r="CC820" i="9"/>
  <c r="CD820" i="9"/>
  <c r="CE820" i="9"/>
  <c r="CF820" i="9"/>
  <c r="CG820" i="9"/>
  <c r="CH820" i="9"/>
  <c r="CI820" i="9"/>
  <c r="CJ820" i="9"/>
  <c r="A821" i="9"/>
  <c r="B821" i="9"/>
  <c r="C821" i="9"/>
  <c r="D821" i="9"/>
  <c r="E821" i="9"/>
  <c r="F821" i="9"/>
  <c r="G821" i="9"/>
  <c r="H821" i="9"/>
  <c r="I821" i="9"/>
  <c r="K821" i="9"/>
  <c r="O821" i="9"/>
  <c r="P821" i="9"/>
  <c r="Q821" i="9"/>
  <c r="R821" i="9"/>
  <c r="U821" i="9"/>
  <c r="V821" i="9"/>
  <c r="W821" i="9"/>
  <c r="X821" i="9"/>
  <c r="Y821" i="9"/>
  <c r="Z821" i="9"/>
  <c r="AA821" i="9"/>
  <c r="AB821" i="9"/>
  <c r="AC821" i="9"/>
  <c r="AD821" i="9"/>
  <c r="AE821" i="9"/>
  <c r="AF821" i="9"/>
  <c r="AG821" i="9"/>
  <c r="AH821" i="9"/>
  <c r="AI821" i="9"/>
  <c r="AJ821" i="9"/>
  <c r="AK821" i="9"/>
  <c r="AL821" i="9"/>
  <c r="AM821" i="9"/>
  <c r="AN821" i="9"/>
  <c r="AO821" i="9"/>
  <c r="AP821" i="9"/>
  <c r="AQ821" i="9"/>
  <c r="AR821" i="9"/>
  <c r="AS821" i="9"/>
  <c r="AT821" i="9"/>
  <c r="AU821" i="9"/>
  <c r="AV821" i="9"/>
  <c r="AW821" i="9"/>
  <c r="AX821" i="9"/>
  <c r="AY821" i="9"/>
  <c r="AZ821" i="9"/>
  <c r="BA821" i="9"/>
  <c r="BB821" i="9"/>
  <c r="BC821" i="9"/>
  <c r="BD821" i="9"/>
  <c r="BE821" i="9"/>
  <c r="BF821" i="9"/>
  <c r="BG821" i="9"/>
  <c r="BH821" i="9"/>
  <c r="BI821" i="9"/>
  <c r="BJ821" i="9"/>
  <c r="BK821" i="9"/>
  <c r="BL821" i="9"/>
  <c r="BM821" i="9"/>
  <c r="BN821" i="9"/>
  <c r="BO821" i="9"/>
  <c r="BP821" i="9"/>
  <c r="BQ821" i="9"/>
  <c r="BR821" i="9"/>
  <c r="BT821" i="9"/>
  <c r="BU821" i="9"/>
  <c r="BV821" i="9"/>
  <c r="BX821" i="9"/>
  <c r="BY821" i="9"/>
  <c r="BZ821" i="9"/>
  <c r="CA821" i="9"/>
  <c r="CB821" i="9"/>
  <c r="CC821" i="9"/>
  <c r="CD821" i="9"/>
  <c r="CE821" i="9"/>
  <c r="CF821" i="9"/>
  <c r="CG821" i="9"/>
  <c r="CH821" i="9"/>
  <c r="CI821" i="9"/>
  <c r="CJ821" i="9"/>
  <c r="A822" i="9"/>
  <c r="B822" i="9"/>
  <c r="C822" i="9"/>
  <c r="D822" i="9"/>
  <c r="E822" i="9"/>
  <c r="F822" i="9"/>
  <c r="G822" i="9"/>
  <c r="H822" i="9"/>
  <c r="I822" i="9"/>
  <c r="K822" i="9"/>
  <c r="O822" i="9"/>
  <c r="P822" i="9"/>
  <c r="Q822" i="9"/>
  <c r="R822" i="9"/>
  <c r="U822" i="9"/>
  <c r="V822" i="9"/>
  <c r="W822" i="9"/>
  <c r="X822" i="9"/>
  <c r="Y822" i="9"/>
  <c r="Z822" i="9"/>
  <c r="AA822" i="9"/>
  <c r="AB822" i="9"/>
  <c r="AC822" i="9"/>
  <c r="AD822" i="9"/>
  <c r="AE822" i="9"/>
  <c r="AF822" i="9"/>
  <c r="AG822" i="9"/>
  <c r="AH822" i="9"/>
  <c r="AI822" i="9"/>
  <c r="AJ822" i="9"/>
  <c r="AK822" i="9"/>
  <c r="AL822" i="9"/>
  <c r="AM822" i="9"/>
  <c r="AN822" i="9"/>
  <c r="AO822" i="9"/>
  <c r="AP822" i="9"/>
  <c r="AQ822" i="9"/>
  <c r="AR822" i="9"/>
  <c r="AS822" i="9"/>
  <c r="AT822" i="9"/>
  <c r="AU822" i="9"/>
  <c r="AV822" i="9"/>
  <c r="AW822" i="9"/>
  <c r="AX822" i="9"/>
  <c r="AY822" i="9"/>
  <c r="AZ822" i="9"/>
  <c r="BA822" i="9"/>
  <c r="BB822" i="9"/>
  <c r="BC822" i="9"/>
  <c r="BD822" i="9"/>
  <c r="BE822" i="9"/>
  <c r="BF822" i="9"/>
  <c r="BG822" i="9"/>
  <c r="BH822" i="9"/>
  <c r="BI822" i="9"/>
  <c r="BJ822" i="9"/>
  <c r="BK822" i="9"/>
  <c r="BL822" i="9"/>
  <c r="BM822" i="9"/>
  <c r="BN822" i="9"/>
  <c r="BO822" i="9"/>
  <c r="BP822" i="9"/>
  <c r="BQ822" i="9"/>
  <c r="BR822" i="9"/>
  <c r="BT822" i="9"/>
  <c r="BU822" i="9"/>
  <c r="BV822" i="9"/>
  <c r="BX822" i="9"/>
  <c r="BY822" i="9"/>
  <c r="BZ822" i="9"/>
  <c r="CA822" i="9"/>
  <c r="CB822" i="9"/>
  <c r="CC822" i="9"/>
  <c r="CD822" i="9"/>
  <c r="CE822" i="9"/>
  <c r="CF822" i="9"/>
  <c r="CG822" i="9"/>
  <c r="CH822" i="9"/>
  <c r="CI822" i="9"/>
  <c r="CJ822" i="9"/>
  <c r="A823" i="9"/>
  <c r="B823" i="9"/>
  <c r="C823" i="9"/>
  <c r="D823" i="9"/>
  <c r="E823" i="9"/>
  <c r="F823" i="9"/>
  <c r="G823" i="9"/>
  <c r="H823" i="9"/>
  <c r="I823" i="9"/>
  <c r="K823" i="9"/>
  <c r="O823" i="9"/>
  <c r="P823" i="9"/>
  <c r="Q823" i="9"/>
  <c r="R823" i="9"/>
  <c r="U823" i="9"/>
  <c r="V823" i="9"/>
  <c r="W823" i="9"/>
  <c r="X823" i="9"/>
  <c r="Y823" i="9"/>
  <c r="Z823" i="9"/>
  <c r="AA823" i="9"/>
  <c r="AB823" i="9"/>
  <c r="AC823" i="9"/>
  <c r="AD823" i="9"/>
  <c r="AE823" i="9"/>
  <c r="AF823" i="9"/>
  <c r="AG823" i="9"/>
  <c r="AH823" i="9"/>
  <c r="AI823" i="9"/>
  <c r="AJ823" i="9"/>
  <c r="AK823" i="9"/>
  <c r="AL823" i="9"/>
  <c r="AM823" i="9"/>
  <c r="AN823" i="9"/>
  <c r="AO823" i="9"/>
  <c r="AP823" i="9"/>
  <c r="AQ823" i="9"/>
  <c r="AR823" i="9"/>
  <c r="AS823" i="9"/>
  <c r="AT823" i="9"/>
  <c r="AU823" i="9"/>
  <c r="AV823" i="9"/>
  <c r="AW823" i="9"/>
  <c r="AX823" i="9"/>
  <c r="AY823" i="9"/>
  <c r="AZ823" i="9"/>
  <c r="BA823" i="9"/>
  <c r="BB823" i="9"/>
  <c r="BC823" i="9"/>
  <c r="BD823" i="9"/>
  <c r="BE823" i="9"/>
  <c r="BF823" i="9"/>
  <c r="BG823" i="9"/>
  <c r="BH823" i="9"/>
  <c r="BI823" i="9"/>
  <c r="BJ823" i="9"/>
  <c r="BK823" i="9"/>
  <c r="BL823" i="9"/>
  <c r="BM823" i="9"/>
  <c r="BN823" i="9"/>
  <c r="BO823" i="9"/>
  <c r="BP823" i="9"/>
  <c r="BQ823" i="9"/>
  <c r="BR823" i="9"/>
  <c r="BT823" i="9"/>
  <c r="BU823" i="9"/>
  <c r="BV823" i="9"/>
  <c r="BX823" i="9"/>
  <c r="BY823" i="9"/>
  <c r="BZ823" i="9"/>
  <c r="CA823" i="9"/>
  <c r="CB823" i="9"/>
  <c r="CC823" i="9"/>
  <c r="CD823" i="9"/>
  <c r="CE823" i="9"/>
  <c r="CF823" i="9"/>
  <c r="CG823" i="9"/>
  <c r="CH823" i="9"/>
  <c r="CI823" i="9"/>
  <c r="CJ823" i="9"/>
  <c r="A824" i="9"/>
  <c r="B824" i="9"/>
  <c r="C824" i="9"/>
  <c r="D824" i="9"/>
  <c r="E824" i="9"/>
  <c r="F824" i="9"/>
  <c r="G824" i="9"/>
  <c r="H824" i="9"/>
  <c r="I824" i="9"/>
  <c r="K824" i="9"/>
  <c r="O824" i="9"/>
  <c r="P824" i="9"/>
  <c r="Q824" i="9"/>
  <c r="R824" i="9"/>
  <c r="U824" i="9"/>
  <c r="V824" i="9"/>
  <c r="W824" i="9"/>
  <c r="X824" i="9"/>
  <c r="Y824" i="9"/>
  <c r="Z824" i="9"/>
  <c r="AA824" i="9"/>
  <c r="AB824" i="9"/>
  <c r="AC824" i="9"/>
  <c r="AD824" i="9"/>
  <c r="AE824" i="9"/>
  <c r="AF824" i="9"/>
  <c r="AG824" i="9"/>
  <c r="AH824" i="9"/>
  <c r="AI824" i="9"/>
  <c r="AJ824" i="9"/>
  <c r="AK824" i="9"/>
  <c r="AL824" i="9"/>
  <c r="AM824" i="9"/>
  <c r="AN824" i="9"/>
  <c r="AO824" i="9"/>
  <c r="AP824" i="9"/>
  <c r="AQ824" i="9"/>
  <c r="AR824" i="9"/>
  <c r="AS824" i="9"/>
  <c r="AT824" i="9"/>
  <c r="AU824" i="9"/>
  <c r="AV824" i="9"/>
  <c r="AW824" i="9"/>
  <c r="AX824" i="9"/>
  <c r="AY824" i="9"/>
  <c r="AZ824" i="9"/>
  <c r="BA824" i="9"/>
  <c r="BB824" i="9"/>
  <c r="BC824" i="9"/>
  <c r="BD824" i="9"/>
  <c r="BE824" i="9"/>
  <c r="BF824" i="9"/>
  <c r="BG824" i="9"/>
  <c r="BH824" i="9"/>
  <c r="BI824" i="9"/>
  <c r="BJ824" i="9"/>
  <c r="BK824" i="9"/>
  <c r="BL824" i="9"/>
  <c r="BM824" i="9"/>
  <c r="BN824" i="9"/>
  <c r="BO824" i="9"/>
  <c r="BP824" i="9"/>
  <c r="BQ824" i="9"/>
  <c r="BR824" i="9"/>
  <c r="BT824" i="9"/>
  <c r="BU824" i="9"/>
  <c r="BV824" i="9"/>
  <c r="BX824" i="9"/>
  <c r="BY824" i="9"/>
  <c r="BZ824" i="9"/>
  <c r="CA824" i="9"/>
  <c r="CB824" i="9"/>
  <c r="CC824" i="9"/>
  <c r="CD824" i="9"/>
  <c r="CE824" i="9"/>
  <c r="CF824" i="9"/>
  <c r="CG824" i="9"/>
  <c r="CH824" i="9"/>
  <c r="CI824" i="9"/>
  <c r="CJ824" i="9"/>
  <c r="A825" i="9"/>
  <c r="B825" i="9"/>
  <c r="C825" i="9"/>
  <c r="D825" i="9"/>
  <c r="E825" i="9"/>
  <c r="F825" i="9"/>
  <c r="G825" i="9"/>
  <c r="H825" i="9"/>
  <c r="I825" i="9"/>
  <c r="K825" i="9"/>
  <c r="O825" i="9"/>
  <c r="P825" i="9"/>
  <c r="Q825" i="9"/>
  <c r="R825" i="9"/>
  <c r="U825" i="9"/>
  <c r="V825" i="9"/>
  <c r="W825" i="9"/>
  <c r="X825" i="9"/>
  <c r="Y825" i="9"/>
  <c r="Z825" i="9"/>
  <c r="AA825" i="9"/>
  <c r="AB825" i="9"/>
  <c r="AC825" i="9"/>
  <c r="AD825" i="9"/>
  <c r="AE825" i="9"/>
  <c r="AF825" i="9"/>
  <c r="AG825" i="9"/>
  <c r="AH825" i="9"/>
  <c r="AI825" i="9"/>
  <c r="AJ825" i="9"/>
  <c r="AK825" i="9"/>
  <c r="AL825" i="9"/>
  <c r="AM825" i="9"/>
  <c r="AN825" i="9"/>
  <c r="AO825" i="9"/>
  <c r="AP825" i="9"/>
  <c r="AQ825" i="9"/>
  <c r="AR825" i="9"/>
  <c r="AS825" i="9"/>
  <c r="AT825" i="9"/>
  <c r="AU825" i="9"/>
  <c r="AV825" i="9"/>
  <c r="AW825" i="9"/>
  <c r="AX825" i="9"/>
  <c r="AY825" i="9"/>
  <c r="AZ825" i="9"/>
  <c r="BA825" i="9"/>
  <c r="BB825" i="9"/>
  <c r="BC825" i="9"/>
  <c r="BD825" i="9"/>
  <c r="BE825" i="9"/>
  <c r="BF825" i="9"/>
  <c r="BG825" i="9"/>
  <c r="BH825" i="9"/>
  <c r="BI825" i="9"/>
  <c r="BJ825" i="9"/>
  <c r="BK825" i="9"/>
  <c r="BL825" i="9"/>
  <c r="BM825" i="9"/>
  <c r="BN825" i="9"/>
  <c r="BO825" i="9"/>
  <c r="BP825" i="9"/>
  <c r="BQ825" i="9"/>
  <c r="BR825" i="9"/>
  <c r="BT825" i="9"/>
  <c r="BU825" i="9"/>
  <c r="BV825" i="9"/>
  <c r="BX825" i="9"/>
  <c r="BY825" i="9"/>
  <c r="BZ825" i="9"/>
  <c r="CA825" i="9"/>
  <c r="CB825" i="9"/>
  <c r="CC825" i="9"/>
  <c r="CD825" i="9"/>
  <c r="CE825" i="9"/>
  <c r="CF825" i="9"/>
  <c r="CG825" i="9"/>
  <c r="CH825" i="9"/>
  <c r="CI825" i="9"/>
  <c r="CJ825" i="9"/>
  <c r="A826" i="9"/>
  <c r="B826" i="9"/>
  <c r="C826" i="9"/>
  <c r="D826" i="9"/>
  <c r="E826" i="9"/>
  <c r="F826" i="9"/>
  <c r="G826" i="9"/>
  <c r="H826" i="9"/>
  <c r="I826" i="9"/>
  <c r="K826" i="9"/>
  <c r="O826" i="9"/>
  <c r="P826" i="9"/>
  <c r="Q826" i="9"/>
  <c r="R826" i="9"/>
  <c r="U826" i="9"/>
  <c r="V826" i="9"/>
  <c r="W826" i="9"/>
  <c r="X826" i="9"/>
  <c r="Y826" i="9"/>
  <c r="Z826" i="9"/>
  <c r="AA826" i="9"/>
  <c r="AB826" i="9"/>
  <c r="AC826" i="9"/>
  <c r="AD826" i="9"/>
  <c r="AE826" i="9"/>
  <c r="AF826" i="9"/>
  <c r="AG826" i="9"/>
  <c r="AH826" i="9"/>
  <c r="AI826" i="9"/>
  <c r="AJ826" i="9"/>
  <c r="AK826" i="9"/>
  <c r="AL826" i="9"/>
  <c r="AM826" i="9"/>
  <c r="AN826" i="9"/>
  <c r="AO826" i="9"/>
  <c r="AP826" i="9"/>
  <c r="AQ826" i="9"/>
  <c r="AR826" i="9"/>
  <c r="AS826" i="9"/>
  <c r="AT826" i="9"/>
  <c r="AU826" i="9"/>
  <c r="AV826" i="9"/>
  <c r="AW826" i="9"/>
  <c r="AX826" i="9"/>
  <c r="AY826" i="9"/>
  <c r="AZ826" i="9"/>
  <c r="BA826" i="9"/>
  <c r="BB826" i="9"/>
  <c r="BC826" i="9"/>
  <c r="BD826" i="9"/>
  <c r="BE826" i="9"/>
  <c r="BF826" i="9"/>
  <c r="BG826" i="9"/>
  <c r="BH826" i="9"/>
  <c r="BI826" i="9"/>
  <c r="BJ826" i="9"/>
  <c r="BK826" i="9"/>
  <c r="BL826" i="9"/>
  <c r="BM826" i="9"/>
  <c r="BN826" i="9"/>
  <c r="BO826" i="9"/>
  <c r="BP826" i="9"/>
  <c r="BQ826" i="9"/>
  <c r="BR826" i="9"/>
  <c r="BT826" i="9"/>
  <c r="BU826" i="9"/>
  <c r="BV826" i="9"/>
  <c r="BX826" i="9"/>
  <c r="BY826" i="9"/>
  <c r="BZ826" i="9"/>
  <c r="CA826" i="9"/>
  <c r="CB826" i="9"/>
  <c r="CC826" i="9"/>
  <c r="CD826" i="9"/>
  <c r="CE826" i="9"/>
  <c r="CF826" i="9"/>
  <c r="CG826" i="9"/>
  <c r="CH826" i="9"/>
  <c r="CI826" i="9"/>
  <c r="CJ826" i="9"/>
  <c r="A827" i="9"/>
  <c r="B827" i="9"/>
  <c r="C827" i="9"/>
  <c r="D827" i="9"/>
  <c r="E827" i="9"/>
  <c r="F827" i="9"/>
  <c r="G827" i="9"/>
  <c r="H827" i="9"/>
  <c r="I827" i="9"/>
  <c r="K827" i="9"/>
  <c r="O827" i="9"/>
  <c r="P827" i="9"/>
  <c r="Q827" i="9"/>
  <c r="R827" i="9"/>
  <c r="U827" i="9"/>
  <c r="V827" i="9"/>
  <c r="W827" i="9"/>
  <c r="X827" i="9"/>
  <c r="Y827" i="9"/>
  <c r="Z827" i="9"/>
  <c r="AA827" i="9"/>
  <c r="AB827" i="9"/>
  <c r="AC827" i="9"/>
  <c r="AD827" i="9"/>
  <c r="AE827" i="9"/>
  <c r="AF827" i="9"/>
  <c r="AG827" i="9"/>
  <c r="AH827" i="9"/>
  <c r="AI827" i="9"/>
  <c r="AJ827" i="9"/>
  <c r="AK827" i="9"/>
  <c r="AL827" i="9"/>
  <c r="AM827" i="9"/>
  <c r="AN827" i="9"/>
  <c r="AO827" i="9"/>
  <c r="AP827" i="9"/>
  <c r="AQ827" i="9"/>
  <c r="AR827" i="9"/>
  <c r="AS827" i="9"/>
  <c r="AT827" i="9"/>
  <c r="AU827" i="9"/>
  <c r="AV827" i="9"/>
  <c r="AW827" i="9"/>
  <c r="AX827" i="9"/>
  <c r="AY827" i="9"/>
  <c r="AZ827" i="9"/>
  <c r="BA827" i="9"/>
  <c r="BB827" i="9"/>
  <c r="BC827" i="9"/>
  <c r="BD827" i="9"/>
  <c r="BE827" i="9"/>
  <c r="BF827" i="9"/>
  <c r="BG827" i="9"/>
  <c r="BH827" i="9"/>
  <c r="BI827" i="9"/>
  <c r="BJ827" i="9"/>
  <c r="BK827" i="9"/>
  <c r="BL827" i="9"/>
  <c r="BM827" i="9"/>
  <c r="BN827" i="9"/>
  <c r="BO827" i="9"/>
  <c r="BP827" i="9"/>
  <c r="BQ827" i="9"/>
  <c r="BR827" i="9"/>
  <c r="BT827" i="9"/>
  <c r="BU827" i="9"/>
  <c r="BV827" i="9"/>
  <c r="BX827" i="9"/>
  <c r="BY827" i="9"/>
  <c r="BZ827" i="9"/>
  <c r="CA827" i="9"/>
  <c r="CB827" i="9"/>
  <c r="CC827" i="9"/>
  <c r="CD827" i="9"/>
  <c r="CE827" i="9"/>
  <c r="CF827" i="9"/>
  <c r="CG827" i="9"/>
  <c r="CH827" i="9"/>
  <c r="CI827" i="9"/>
  <c r="CJ827" i="9"/>
  <c r="A828" i="9"/>
  <c r="B828" i="9"/>
  <c r="C828" i="9"/>
  <c r="D828" i="9"/>
  <c r="E828" i="9"/>
  <c r="F828" i="9"/>
  <c r="G828" i="9"/>
  <c r="H828" i="9"/>
  <c r="I828" i="9"/>
  <c r="K828" i="9"/>
  <c r="O828" i="9"/>
  <c r="P828" i="9"/>
  <c r="Q828" i="9"/>
  <c r="R828" i="9"/>
  <c r="U828" i="9"/>
  <c r="V828" i="9"/>
  <c r="W828" i="9"/>
  <c r="X828" i="9"/>
  <c r="Y828" i="9"/>
  <c r="Z828" i="9"/>
  <c r="AA828" i="9"/>
  <c r="AB828" i="9"/>
  <c r="AC828" i="9"/>
  <c r="AD828" i="9"/>
  <c r="AE828" i="9"/>
  <c r="AF828" i="9"/>
  <c r="AG828" i="9"/>
  <c r="AH828" i="9"/>
  <c r="AI828" i="9"/>
  <c r="AJ828" i="9"/>
  <c r="AK828" i="9"/>
  <c r="AL828" i="9"/>
  <c r="AM828" i="9"/>
  <c r="AN828" i="9"/>
  <c r="AO828" i="9"/>
  <c r="AP828" i="9"/>
  <c r="AQ828" i="9"/>
  <c r="AR828" i="9"/>
  <c r="AS828" i="9"/>
  <c r="AT828" i="9"/>
  <c r="AU828" i="9"/>
  <c r="AV828" i="9"/>
  <c r="AW828" i="9"/>
  <c r="AX828" i="9"/>
  <c r="AY828" i="9"/>
  <c r="AZ828" i="9"/>
  <c r="BA828" i="9"/>
  <c r="BB828" i="9"/>
  <c r="BC828" i="9"/>
  <c r="BD828" i="9"/>
  <c r="BE828" i="9"/>
  <c r="BF828" i="9"/>
  <c r="BG828" i="9"/>
  <c r="BH828" i="9"/>
  <c r="BI828" i="9"/>
  <c r="BJ828" i="9"/>
  <c r="BK828" i="9"/>
  <c r="BL828" i="9"/>
  <c r="BM828" i="9"/>
  <c r="BN828" i="9"/>
  <c r="BO828" i="9"/>
  <c r="BP828" i="9"/>
  <c r="BQ828" i="9"/>
  <c r="BR828" i="9"/>
  <c r="BT828" i="9"/>
  <c r="BU828" i="9"/>
  <c r="BV828" i="9"/>
  <c r="BX828" i="9"/>
  <c r="BY828" i="9"/>
  <c r="BZ828" i="9"/>
  <c r="CA828" i="9"/>
  <c r="CB828" i="9"/>
  <c r="CC828" i="9"/>
  <c r="CD828" i="9"/>
  <c r="CE828" i="9"/>
  <c r="CF828" i="9"/>
  <c r="CG828" i="9"/>
  <c r="CH828" i="9"/>
  <c r="CI828" i="9"/>
  <c r="CJ828" i="9"/>
  <c r="A829" i="9"/>
  <c r="B829" i="9"/>
  <c r="C829" i="9"/>
  <c r="D829" i="9"/>
  <c r="E829" i="9"/>
  <c r="F829" i="9"/>
  <c r="G829" i="9"/>
  <c r="H829" i="9"/>
  <c r="I829" i="9"/>
  <c r="K829" i="9"/>
  <c r="O829" i="9"/>
  <c r="P829" i="9"/>
  <c r="Q829" i="9"/>
  <c r="R829" i="9"/>
  <c r="U829" i="9"/>
  <c r="V829" i="9"/>
  <c r="W829" i="9"/>
  <c r="X829" i="9"/>
  <c r="Y829" i="9"/>
  <c r="Z829" i="9"/>
  <c r="AA829" i="9"/>
  <c r="AB829" i="9"/>
  <c r="AC829" i="9"/>
  <c r="AD829" i="9"/>
  <c r="AE829" i="9"/>
  <c r="AF829" i="9"/>
  <c r="AG829" i="9"/>
  <c r="AH829" i="9"/>
  <c r="AI829" i="9"/>
  <c r="AJ829" i="9"/>
  <c r="AK829" i="9"/>
  <c r="AL829" i="9"/>
  <c r="AM829" i="9"/>
  <c r="AN829" i="9"/>
  <c r="AO829" i="9"/>
  <c r="AP829" i="9"/>
  <c r="AQ829" i="9"/>
  <c r="AR829" i="9"/>
  <c r="AS829" i="9"/>
  <c r="AT829" i="9"/>
  <c r="AU829" i="9"/>
  <c r="AV829" i="9"/>
  <c r="AW829" i="9"/>
  <c r="AX829" i="9"/>
  <c r="AY829" i="9"/>
  <c r="AZ829" i="9"/>
  <c r="BA829" i="9"/>
  <c r="BB829" i="9"/>
  <c r="BC829" i="9"/>
  <c r="BD829" i="9"/>
  <c r="BE829" i="9"/>
  <c r="BF829" i="9"/>
  <c r="BG829" i="9"/>
  <c r="BH829" i="9"/>
  <c r="BI829" i="9"/>
  <c r="BJ829" i="9"/>
  <c r="BK829" i="9"/>
  <c r="BL829" i="9"/>
  <c r="BM829" i="9"/>
  <c r="BN829" i="9"/>
  <c r="BO829" i="9"/>
  <c r="BP829" i="9"/>
  <c r="BQ829" i="9"/>
  <c r="BR829" i="9"/>
  <c r="BT829" i="9"/>
  <c r="BU829" i="9"/>
  <c r="BV829" i="9"/>
  <c r="BX829" i="9"/>
  <c r="BY829" i="9"/>
  <c r="BZ829" i="9"/>
  <c r="CA829" i="9"/>
  <c r="CB829" i="9"/>
  <c r="CC829" i="9"/>
  <c r="CD829" i="9"/>
  <c r="CE829" i="9"/>
  <c r="CF829" i="9"/>
  <c r="CG829" i="9"/>
  <c r="CH829" i="9"/>
  <c r="CI829" i="9"/>
  <c r="CJ829" i="9"/>
  <c r="A830" i="9"/>
  <c r="B830" i="9"/>
  <c r="C830" i="9"/>
  <c r="D830" i="9"/>
  <c r="E830" i="9"/>
  <c r="F830" i="9"/>
  <c r="G830" i="9"/>
  <c r="H830" i="9"/>
  <c r="I830" i="9"/>
  <c r="K830" i="9"/>
  <c r="O830" i="9"/>
  <c r="P830" i="9"/>
  <c r="Q830" i="9"/>
  <c r="R830" i="9"/>
  <c r="U830" i="9"/>
  <c r="V830" i="9"/>
  <c r="W830" i="9"/>
  <c r="X830" i="9"/>
  <c r="Y830" i="9"/>
  <c r="Z830" i="9"/>
  <c r="AA830" i="9"/>
  <c r="AB830" i="9"/>
  <c r="AC830" i="9"/>
  <c r="AD830" i="9"/>
  <c r="AE830" i="9"/>
  <c r="AF830" i="9"/>
  <c r="AG830" i="9"/>
  <c r="AH830" i="9"/>
  <c r="AI830" i="9"/>
  <c r="AJ830" i="9"/>
  <c r="AK830" i="9"/>
  <c r="AL830" i="9"/>
  <c r="AM830" i="9"/>
  <c r="AN830" i="9"/>
  <c r="AO830" i="9"/>
  <c r="AP830" i="9"/>
  <c r="AQ830" i="9"/>
  <c r="AR830" i="9"/>
  <c r="AS830" i="9"/>
  <c r="AT830" i="9"/>
  <c r="AU830" i="9"/>
  <c r="AV830" i="9"/>
  <c r="AW830" i="9"/>
  <c r="AX830" i="9"/>
  <c r="AY830" i="9"/>
  <c r="AZ830" i="9"/>
  <c r="BA830" i="9"/>
  <c r="BB830" i="9"/>
  <c r="BC830" i="9"/>
  <c r="BD830" i="9"/>
  <c r="BE830" i="9"/>
  <c r="BF830" i="9"/>
  <c r="BG830" i="9"/>
  <c r="BH830" i="9"/>
  <c r="BI830" i="9"/>
  <c r="BJ830" i="9"/>
  <c r="BK830" i="9"/>
  <c r="BL830" i="9"/>
  <c r="BM830" i="9"/>
  <c r="BN830" i="9"/>
  <c r="BO830" i="9"/>
  <c r="BP830" i="9"/>
  <c r="BQ830" i="9"/>
  <c r="BR830" i="9"/>
  <c r="BT830" i="9"/>
  <c r="BU830" i="9"/>
  <c r="BV830" i="9"/>
  <c r="BX830" i="9"/>
  <c r="BY830" i="9"/>
  <c r="BZ830" i="9"/>
  <c r="CA830" i="9"/>
  <c r="CB830" i="9"/>
  <c r="CC830" i="9"/>
  <c r="CD830" i="9"/>
  <c r="CE830" i="9"/>
  <c r="CF830" i="9"/>
  <c r="CG830" i="9"/>
  <c r="CH830" i="9"/>
  <c r="CI830" i="9"/>
  <c r="CJ830" i="9"/>
  <c r="A831" i="9"/>
  <c r="B831" i="9"/>
  <c r="C831" i="9"/>
  <c r="D831" i="9"/>
  <c r="E831" i="9"/>
  <c r="F831" i="9"/>
  <c r="G831" i="9"/>
  <c r="H831" i="9"/>
  <c r="I831" i="9"/>
  <c r="K831" i="9"/>
  <c r="O831" i="9"/>
  <c r="P831" i="9"/>
  <c r="Q831" i="9"/>
  <c r="R831" i="9"/>
  <c r="U831" i="9"/>
  <c r="V831" i="9"/>
  <c r="W831" i="9"/>
  <c r="X831" i="9"/>
  <c r="Y831" i="9"/>
  <c r="Z831" i="9"/>
  <c r="AA831" i="9"/>
  <c r="AB831" i="9"/>
  <c r="AC831" i="9"/>
  <c r="AD831" i="9"/>
  <c r="AE831" i="9"/>
  <c r="AF831" i="9"/>
  <c r="AG831" i="9"/>
  <c r="AH831" i="9"/>
  <c r="AI831" i="9"/>
  <c r="AJ831" i="9"/>
  <c r="AK831" i="9"/>
  <c r="AL831" i="9"/>
  <c r="AM831" i="9"/>
  <c r="AN831" i="9"/>
  <c r="AO831" i="9"/>
  <c r="AP831" i="9"/>
  <c r="AQ831" i="9"/>
  <c r="AR831" i="9"/>
  <c r="AS831" i="9"/>
  <c r="AT831" i="9"/>
  <c r="AU831" i="9"/>
  <c r="AV831" i="9"/>
  <c r="AW831" i="9"/>
  <c r="AX831" i="9"/>
  <c r="AY831" i="9"/>
  <c r="AZ831" i="9"/>
  <c r="BA831" i="9"/>
  <c r="BB831" i="9"/>
  <c r="BC831" i="9"/>
  <c r="BD831" i="9"/>
  <c r="BE831" i="9"/>
  <c r="BF831" i="9"/>
  <c r="BG831" i="9"/>
  <c r="BH831" i="9"/>
  <c r="BI831" i="9"/>
  <c r="BJ831" i="9"/>
  <c r="BK831" i="9"/>
  <c r="BL831" i="9"/>
  <c r="BM831" i="9"/>
  <c r="BN831" i="9"/>
  <c r="BO831" i="9"/>
  <c r="BP831" i="9"/>
  <c r="BQ831" i="9"/>
  <c r="BR831" i="9"/>
  <c r="BT831" i="9"/>
  <c r="BU831" i="9"/>
  <c r="BV831" i="9"/>
  <c r="BX831" i="9"/>
  <c r="BY831" i="9"/>
  <c r="BZ831" i="9"/>
  <c r="CA831" i="9"/>
  <c r="CB831" i="9"/>
  <c r="CC831" i="9"/>
  <c r="CD831" i="9"/>
  <c r="CE831" i="9"/>
  <c r="CF831" i="9"/>
  <c r="CG831" i="9"/>
  <c r="CH831" i="9"/>
  <c r="CI831" i="9"/>
  <c r="CJ831" i="9"/>
  <c r="A832" i="9"/>
  <c r="B832" i="9"/>
  <c r="C832" i="9"/>
  <c r="D832" i="9"/>
  <c r="E832" i="9"/>
  <c r="F832" i="9"/>
  <c r="G832" i="9"/>
  <c r="H832" i="9"/>
  <c r="I832" i="9"/>
  <c r="K832" i="9"/>
  <c r="O832" i="9"/>
  <c r="P832" i="9"/>
  <c r="Q832" i="9"/>
  <c r="R832" i="9"/>
  <c r="U832" i="9"/>
  <c r="V832" i="9"/>
  <c r="W832" i="9"/>
  <c r="X832" i="9"/>
  <c r="Y832" i="9"/>
  <c r="Z832" i="9"/>
  <c r="AA832" i="9"/>
  <c r="AB832" i="9"/>
  <c r="AC832" i="9"/>
  <c r="AD832" i="9"/>
  <c r="AE832" i="9"/>
  <c r="AF832" i="9"/>
  <c r="AG832" i="9"/>
  <c r="AH832" i="9"/>
  <c r="AI832" i="9"/>
  <c r="AJ832" i="9"/>
  <c r="AK832" i="9"/>
  <c r="AL832" i="9"/>
  <c r="AM832" i="9"/>
  <c r="AN832" i="9"/>
  <c r="AO832" i="9"/>
  <c r="AP832" i="9"/>
  <c r="AQ832" i="9"/>
  <c r="AR832" i="9"/>
  <c r="AS832" i="9"/>
  <c r="AT832" i="9"/>
  <c r="AU832" i="9"/>
  <c r="AV832" i="9"/>
  <c r="AW832" i="9"/>
  <c r="AX832" i="9"/>
  <c r="AY832" i="9"/>
  <c r="AZ832" i="9"/>
  <c r="BA832" i="9"/>
  <c r="BB832" i="9"/>
  <c r="BC832" i="9"/>
  <c r="BD832" i="9"/>
  <c r="BE832" i="9"/>
  <c r="BF832" i="9"/>
  <c r="BG832" i="9"/>
  <c r="BH832" i="9"/>
  <c r="BI832" i="9"/>
  <c r="BJ832" i="9"/>
  <c r="BK832" i="9"/>
  <c r="BL832" i="9"/>
  <c r="BM832" i="9"/>
  <c r="BN832" i="9"/>
  <c r="BO832" i="9"/>
  <c r="BP832" i="9"/>
  <c r="BQ832" i="9"/>
  <c r="BR832" i="9"/>
  <c r="BT832" i="9"/>
  <c r="BU832" i="9"/>
  <c r="BV832" i="9"/>
  <c r="BX832" i="9"/>
  <c r="BY832" i="9"/>
  <c r="BZ832" i="9"/>
  <c r="CA832" i="9"/>
  <c r="CB832" i="9"/>
  <c r="CC832" i="9"/>
  <c r="CD832" i="9"/>
  <c r="CE832" i="9"/>
  <c r="CF832" i="9"/>
  <c r="CG832" i="9"/>
  <c r="CH832" i="9"/>
  <c r="CI832" i="9"/>
  <c r="CJ832" i="9"/>
  <c r="A833" i="9"/>
  <c r="B833" i="9"/>
  <c r="C833" i="9"/>
  <c r="D833" i="9"/>
  <c r="E833" i="9"/>
  <c r="F833" i="9"/>
  <c r="G833" i="9"/>
  <c r="H833" i="9"/>
  <c r="I833" i="9"/>
  <c r="K833" i="9"/>
  <c r="O833" i="9"/>
  <c r="P833" i="9"/>
  <c r="Q833" i="9"/>
  <c r="R833" i="9"/>
  <c r="U833" i="9"/>
  <c r="V833" i="9"/>
  <c r="W833" i="9"/>
  <c r="X833" i="9"/>
  <c r="Y833" i="9"/>
  <c r="Z833" i="9"/>
  <c r="AA833" i="9"/>
  <c r="AB833" i="9"/>
  <c r="AC833" i="9"/>
  <c r="AD833" i="9"/>
  <c r="AE833" i="9"/>
  <c r="AF833" i="9"/>
  <c r="AG833" i="9"/>
  <c r="AH833" i="9"/>
  <c r="AI833" i="9"/>
  <c r="AJ833" i="9"/>
  <c r="AK833" i="9"/>
  <c r="AL833" i="9"/>
  <c r="AM833" i="9"/>
  <c r="AN833" i="9"/>
  <c r="AO833" i="9"/>
  <c r="AP833" i="9"/>
  <c r="AQ833" i="9"/>
  <c r="AR833" i="9"/>
  <c r="AS833" i="9"/>
  <c r="AT833" i="9"/>
  <c r="AU833" i="9"/>
  <c r="AV833" i="9"/>
  <c r="AW833" i="9"/>
  <c r="AX833" i="9"/>
  <c r="AY833" i="9"/>
  <c r="AZ833" i="9"/>
  <c r="BA833" i="9"/>
  <c r="BB833" i="9"/>
  <c r="BC833" i="9"/>
  <c r="BD833" i="9"/>
  <c r="BE833" i="9"/>
  <c r="BF833" i="9"/>
  <c r="BG833" i="9"/>
  <c r="BH833" i="9"/>
  <c r="BI833" i="9"/>
  <c r="BJ833" i="9"/>
  <c r="BK833" i="9"/>
  <c r="BL833" i="9"/>
  <c r="BM833" i="9"/>
  <c r="BN833" i="9"/>
  <c r="BO833" i="9"/>
  <c r="BP833" i="9"/>
  <c r="BQ833" i="9"/>
  <c r="BR833" i="9"/>
  <c r="BT833" i="9"/>
  <c r="BU833" i="9"/>
  <c r="BV833" i="9"/>
  <c r="BX833" i="9"/>
  <c r="BY833" i="9"/>
  <c r="BZ833" i="9"/>
  <c r="CA833" i="9"/>
  <c r="CB833" i="9"/>
  <c r="CC833" i="9"/>
  <c r="CD833" i="9"/>
  <c r="CE833" i="9"/>
  <c r="CF833" i="9"/>
  <c r="CG833" i="9"/>
  <c r="CH833" i="9"/>
  <c r="CI833" i="9"/>
  <c r="CJ833" i="9"/>
  <c r="A834" i="9"/>
  <c r="B834" i="9"/>
  <c r="C834" i="9"/>
  <c r="D834" i="9"/>
  <c r="E834" i="9"/>
  <c r="F834" i="9"/>
  <c r="G834" i="9"/>
  <c r="H834" i="9"/>
  <c r="I834" i="9"/>
  <c r="K834" i="9"/>
  <c r="O834" i="9"/>
  <c r="P834" i="9"/>
  <c r="Q834" i="9"/>
  <c r="R834" i="9"/>
  <c r="U834" i="9"/>
  <c r="V834" i="9"/>
  <c r="W834" i="9"/>
  <c r="X834" i="9"/>
  <c r="Y834" i="9"/>
  <c r="Z834" i="9"/>
  <c r="AA834" i="9"/>
  <c r="AB834" i="9"/>
  <c r="AC834" i="9"/>
  <c r="AD834" i="9"/>
  <c r="AE834" i="9"/>
  <c r="AF834" i="9"/>
  <c r="AG834" i="9"/>
  <c r="AH834" i="9"/>
  <c r="AI834" i="9"/>
  <c r="AJ834" i="9"/>
  <c r="AK834" i="9"/>
  <c r="AL834" i="9"/>
  <c r="AM834" i="9"/>
  <c r="AN834" i="9"/>
  <c r="AO834" i="9"/>
  <c r="AP834" i="9"/>
  <c r="AQ834" i="9"/>
  <c r="AR834" i="9"/>
  <c r="AS834" i="9"/>
  <c r="AT834" i="9"/>
  <c r="AU834" i="9"/>
  <c r="AV834" i="9"/>
  <c r="AW834" i="9"/>
  <c r="AX834" i="9"/>
  <c r="AY834" i="9"/>
  <c r="AZ834" i="9"/>
  <c r="BA834" i="9"/>
  <c r="BB834" i="9"/>
  <c r="BC834" i="9"/>
  <c r="BD834" i="9"/>
  <c r="BE834" i="9"/>
  <c r="BF834" i="9"/>
  <c r="BG834" i="9"/>
  <c r="BH834" i="9"/>
  <c r="BI834" i="9"/>
  <c r="BJ834" i="9"/>
  <c r="BK834" i="9"/>
  <c r="BL834" i="9"/>
  <c r="BM834" i="9"/>
  <c r="BN834" i="9"/>
  <c r="BO834" i="9"/>
  <c r="BP834" i="9"/>
  <c r="BQ834" i="9"/>
  <c r="BR834" i="9"/>
  <c r="BT834" i="9"/>
  <c r="BU834" i="9"/>
  <c r="BV834" i="9"/>
  <c r="BX834" i="9"/>
  <c r="BY834" i="9"/>
  <c r="BZ834" i="9"/>
  <c r="CA834" i="9"/>
  <c r="CB834" i="9"/>
  <c r="CC834" i="9"/>
  <c r="CD834" i="9"/>
  <c r="CE834" i="9"/>
  <c r="CF834" i="9"/>
  <c r="CG834" i="9"/>
  <c r="CH834" i="9"/>
  <c r="CI834" i="9"/>
  <c r="CJ834" i="9"/>
  <c r="A835" i="9"/>
  <c r="B835" i="9"/>
  <c r="C835" i="9"/>
  <c r="D835" i="9"/>
  <c r="E835" i="9"/>
  <c r="F835" i="9"/>
  <c r="G835" i="9"/>
  <c r="H835" i="9"/>
  <c r="I835" i="9"/>
  <c r="K835" i="9"/>
  <c r="O835" i="9"/>
  <c r="P835" i="9"/>
  <c r="Q835" i="9"/>
  <c r="R835" i="9"/>
  <c r="U835" i="9"/>
  <c r="V835" i="9"/>
  <c r="W835" i="9"/>
  <c r="X835" i="9"/>
  <c r="Y835" i="9"/>
  <c r="Z835" i="9"/>
  <c r="AA835" i="9"/>
  <c r="AB835" i="9"/>
  <c r="AC835" i="9"/>
  <c r="AD835" i="9"/>
  <c r="AE835" i="9"/>
  <c r="AF835" i="9"/>
  <c r="AG835" i="9"/>
  <c r="AH835" i="9"/>
  <c r="AI835" i="9"/>
  <c r="AJ835" i="9"/>
  <c r="AK835" i="9"/>
  <c r="AL835" i="9"/>
  <c r="AM835" i="9"/>
  <c r="AN835" i="9"/>
  <c r="AO835" i="9"/>
  <c r="AP835" i="9"/>
  <c r="AQ835" i="9"/>
  <c r="AR835" i="9"/>
  <c r="AS835" i="9"/>
  <c r="AT835" i="9"/>
  <c r="AU835" i="9"/>
  <c r="AV835" i="9"/>
  <c r="AW835" i="9"/>
  <c r="AX835" i="9"/>
  <c r="AY835" i="9"/>
  <c r="AZ835" i="9"/>
  <c r="BA835" i="9"/>
  <c r="BB835" i="9"/>
  <c r="BC835" i="9"/>
  <c r="BD835" i="9"/>
  <c r="BE835" i="9"/>
  <c r="BF835" i="9"/>
  <c r="BG835" i="9"/>
  <c r="BH835" i="9"/>
  <c r="BI835" i="9"/>
  <c r="BJ835" i="9"/>
  <c r="BK835" i="9"/>
  <c r="BL835" i="9"/>
  <c r="BM835" i="9"/>
  <c r="BN835" i="9"/>
  <c r="BO835" i="9"/>
  <c r="BP835" i="9"/>
  <c r="BQ835" i="9"/>
  <c r="BR835" i="9"/>
  <c r="BT835" i="9"/>
  <c r="BU835" i="9"/>
  <c r="BV835" i="9"/>
  <c r="BX835" i="9"/>
  <c r="BY835" i="9"/>
  <c r="BZ835" i="9"/>
  <c r="CA835" i="9"/>
  <c r="CB835" i="9"/>
  <c r="CC835" i="9"/>
  <c r="CD835" i="9"/>
  <c r="CE835" i="9"/>
  <c r="CF835" i="9"/>
  <c r="CG835" i="9"/>
  <c r="CH835" i="9"/>
  <c r="CI835" i="9"/>
  <c r="CJ835" i="9"/>
  <c r="A836" i="9"/>
  <c r="B836" i="9"/>
  <c r="C836" i="9"/>
  <c r="D836" i="9"/>
  <c r="E836" i="9"/>
  <c r="F836" i="9"/>
  <c r="G836" i="9"/>
  <c r="H836" i="9"/>
  <c r="I836" i="9"/>
  <c r="K836" i="9"/>
  <c r="O836" i="9"/>
  <c r="P836" i="9"/>
  <c r="Q836" i="9"/>
  <c r="R836" i="9"/>
  <c r="U836" i="9"/>
  <c r="V836" i="9"/>
  <c r="W836" i="9"/>
  <c r="X836" i="9"/>
  <c r="Y836" i="9"/>
  <c r="Z836" i="9"/>
  <c r="AA836" i="9"/>
  <c r="AB836" i="9"/>
  <c r="AC836" i="9"/>
  <c r="AD836" i="9"/>
  <c r="AE836" i="9"/>
  <c r="AF836" i="9"/>
  <c r="AG836" i="9"/>
  <c r="AH836" i="9"/>
  <c r="AI836" i="9"/>
  <c r="AJ836" i="9"/>
  <c r="AK836" i="9"/>
  <c r="AL836" i="9"/>
  <c r="AM836" i="9"/>
  <c r="AN836" i="9"/>
  <c r="AO836" i="9"/>
  <c r="AP836" i="9"/>
  <c r="AQ836" i="9"/>
  <c r="AR836" i="9"/>
  <c r="AS836" i="9"/>
  <c r="AT836" i="9"/>
  <c r="AU836" i="9"/>
  <c r="AV836" i="9"/>
  <c r="AW836" i="9"/>
  <c r="AX836" i="9"/>
  <c r="AY836" i="9"/>
  <c r="AZ836" i="9"/>
  <c r="BA836" i="9"/>
  <c r="BB836" i="9"/>
  <c r="BC836" i="9"/>
  <c r="BD836" i="9"/>
  <c r="BE836" i="9"/>
  <c r="BF836" i="9"/>
  <c r="BG836" i="9"/>
  <c r="BH836" i="9"/>
  <c r="BI836" i="9"/>
  <c r="BJ836" i="9"/>
  <c r="BK836" i="9"/>
  <c r="BL836" i="9"/>
  <c r="BM836" i="9"/>
  <c r="BN836" i="9"/>
  <c r="BO836" i="9"/>
  <c r="BP836" i="9"/>
  <c r="BQ836" i="9"/>
  <c r="BR836" i="9"/>
  <c r="BT836" i="9"/>
  <c r="BU836" i="9"/>
  <c r="BV836" i="9"/>
  <c r="BX836" i="9"/>
  <c r="BY836" i="9"/>
  <c r="BZ836" i="9"/>
  <c r="CA836" i="9"/>
  <c r="CB836" i="9"/>
  <c r="CC836" i="9"/>
  <c r="CD836" i="9"/>
  <c r="CE836" i="9"/>
  <c r="CF836" i="9"/>
  <c r="CG836" i="9"/>
  <c r="CH836" i="9"/>
  <c r="CI836" i="9"/>
  <c r="CJ836" i="9"/>
  <c r="A837" i="9"/>
  <c r="B837" i="9"/>
  <c r="C837" i="9"/>
  <c r="D837" i="9"/>
  <c r="E837" i="9"/>
  <c r="F837" i="9"/>
  <c r="G837" i="9"/>
  <c r="H837" i="9"/>
  <c r="I837" i="9"/>
  <c r="K837" i="9"/>
  <c r="O837" i="9"/>
  <c r="P837" i="9"/>
  <c r="Q837" i="9"/>
  <c r="R837" i="9"/>
  <c r="U837" i="9"/>
  <c r="V837" i="9"/>
  <c r="W837" i="9"/>
  <c r="X837" i="9"/>
  <c r="Y837" i="9"/>
  <c r="Z837" i="9"/>
  <c r="AA837" i="9"/>
  <c r="AB837" i="9"/>
  <c r="AC837" i="9"/>
  <c r="AD837" i="9"/>
  <c r="AE837" i="9"/>
  <c r="AF837" i="9"/>
  <c r="AG837" i="9"/>
  <c r="AH837" i="9"/>
  <c r="AI837" i="9"/>
  <c r="AJ837" i="9"/>
  <c r="AK837" i="9"/>
  <c r="AL837" i="9"/>
  <c r="AM837" i="9"/>
  <c r="AN837" i="9"/>
  <c r="AO837" i="9"/>
  <c r="AP837" i="9"/>
  <c r="AQ837" i="9"/>
  <c r="AR837" i="9"/>
  <c r="AS837" i="9"/>
  <c r="AT837" i="9"/>
  <c r="AU837" i="9"/>
  <c r="AV837" i="9"/>
  <c r="AW837" i="9"/>
  <c r="AX837" i="9"/>
  <c r="AY837" i="9"/>
  <c r="AZ837" i="9"/>
  <c r="BA837" i="9"/>
  <c r="BB837" i="9"/>
  <c r="BC837" i="9"/>
  <c r="BD837" i="9"/>
  <c r="BE837" i="9"/>
  <c r="BF837" i="9"/>
  <c r="BG837" i="9"/>
  <c r="BH837" i="9"/>
  <c r="BI837" i="9"/>
  <c r="BJ837" i="9"/>
  <c r="BK837" i="9"/>
  <c r="BL837" i="9"/>
  <c r="BM837" i="9"/>
  <c r="BN837" i="9"/>
  <c r="BO837" i="9"/>
  <c r="BP837" i="9"/>
  <c r="BQ837" i="9"/>
  <c r="BR837" i="9"/>
  <c r="BT837" i="9"/>
  <c r="BU837" i="9"/>
  <c r="BV837" i="9"/>
  <c r="BX837" i="9"/>
  <c r="BY837" i="9"/>
  <c r="BZ837" i="9"/>
  <c r="CA837" i="9"/>
  <c r="CB837" i="9"/>
  <c r="CC837" i="9"/>
  <c r="CD837" i="9"/>
  <c r="CE837" i="9"/>
  <c r="CF837" i="9"/>
  <c r="CG837" i="9"/>
  <c r="CH837" i="9"/>
  <c r="CI837" i="9"/>
  <c r="CJ837" i="9"/>
  <c r="A838" i="9"/>
  <c r="B838" i="9"/>
  <c r="C838" i="9"/>
  <c r="D838" i="9"/>
  <c r="E838" i="9"/>
  <c r="F838" i="9"/>
  <c r="G838" i="9"/>
  <c r="H838" i="9"/>
  <c r="I838" i="9"/>
  <c r="K838" i="9"/>
  <c r="O838" i="9"/>
  <c r="P838" i="9"/>
  <c r="Q838" i="9"/>
  <c r="R838" i="9"/>
  <c r="U838" i="9"/>
  <c r="V838" i="9"/>
  <c r="W838" i="9"/>
  <c r="X838" i="9"/>
  <c r="Y838" i="9"/>
  <c r="Z838" i="9"/>
  <c r="AA838" i="9"/>
  <c r="AB838" i="9"/>
  <c r="AC838" i="9"/>
  <c r="AD838" i="9"/>
  <c r="AE838" i="9"/>
  <c r="AF838" i="9"/>
  <c r="AG838" i="9"/>
  <c r="AH838" i="9"/>
  <c r="AI838" i="9"/>
  <c r="AJ838" i="9"/>
  <c r="AK838" i="9"/>
  <c r="AL838" i="9"/>
  <c r="AM838" i="9"/>
  <c r="AN838" i="9"/>
  <c r="AO838" i="9"/>
  <c r="AP838" i="9"/>
  <c r="AQ838" i="9"/>
  <c r="AR838" i="9"/>
  <c r="AS838" i="9"/>
  <c r="AT838" i="9"/>
  <c r="AU838" i="9"/>
  <c r="AV838" i="9"/>
  <c r="AW838" i="9"/>
  <c r="AX838" i="9"/>
  <c r="AY838" i="9"/>
  <c r="AZ838" i="9"/>
  <c r="BA838" i="9"/>
  <c r="BB838" i="9"/>
  <c r="BC838" i="9"/>
  <c r="BD838" i="9"/>
  <c r="BE838" i="9"/>
  <c r="BF838" i="9"/>
  <c r="BG838" i="9"/>
  <c r="BH838" i="9"/>
  <c r="BI838" i="9"/>
  <c r="BJ838" i="9"/>
  <c r="BK838" i="9"/>
  <c r="BL838" i="9"/>
  <c r="BM838" i="9"/>
  <c r="BN838" i="9"/>
  <c r="BO838" i="9"/>
  <c r="BP838" i="9"/>
  <c r="BQ838" i="9"/>
  <c r="BR838" i="9"/>
  <c r="BT838" i="9"/>
  <c r="BU838" i="9"/>
  <c r="BV838" i="9"/>
  <c r="BX838" i="9"/>
  <c r="BY838" i="9"/>
  <c r="BZ838" i="9"/>
  <c r="CA838" i="9"/>
  <c r="CB838" i="9"/>
  <c r="CC838" i="9"/>
  <c r="CD838" i="9"/>
  <c r="CE838" i="9"/>
  <c r="CF838" i="9"/>
  <c r="CG838" i="9"/>
  <c r="CH838" i="9"/>
  <c r="CI838" i="9"/>
  <c r="CJ838" i="9"/>
  <c r="A839" i="9"/>
  <c r="B839" i="9"/>
  <c r="C839" i="9"/>
  <c r="D839" i="9"/>
  <c r="E839" i="9"/>
  <c r="F839" i="9"/>
  <c r="G839" i="9"/>
  <c r="H839" i="9"/>
  <c r="I839" i="9"/>
  <c r="K839" i="9"/>
  <c r="O839" i="9"/>
  <c r="P839" i="9"/>
  <c r="Q839" i="9"/>
  <c r="R839" i="9"/>
  <c r="U839" i="9"/>
  <c r="V839" i="9"/>
  <c r="W839" i="9"/>
  <c r="X839" i="9"/>
  <c r="Y839" i="9"/>
  <c r="Z839" i="9"/>
  <c r="AA839" i="9"/>
  <c r="AB839" i="9"/>
  <c r="AC839" i="9"/>
  <c r="AD839" i="9"/>
  <c r="AE839" i="9"/>
  <c r="AF839" i="9"/>
  <c r="AG839" i="9"/>
  <c r="AH839" i="9"/>
  <c r="AI839" i="9"/>
  <c r="AJ839" i="9"/>
  <c r="AK839" i="9"/>
  <c r="AL839" i="9"/>
  <c r="AM839" i="9"/>
  <c r="AN839" i="9"/>
  <c r="AO839" i="9"/>
  <c r="AP839" i="9"/>
  <c r="AQ839" i="9"/>
  <c r="AR839" i="9"/>
  <c r="AS839" i="9"/>
  <c r="AT839" i="9"/>
  <c r="AU839" i="9"/>
  <c r="AV839" i="9"/>
  <c r="AW839" i="9"/>
  <c r="AX839" i="9"/>
  <c r="AY839" i="9"/>
  <c r="AZ839" i="9"/>
  <c r="BA839" i="9"/>
  <c r="BB839" i="9"/>
  <c r="BC839" i="9"/>
  <c r="BD839" i="9"/>
  <c r="BE839" i="9"/>
  <c r="BF839" i="9"/>
  <c r="BG839" i="9"/>
  <c r="BH839" i="9"/>
  <c r="BI839" i="9"/>
  <c r="BJ839" i="9"/>
  <c r="BK839" i="9"/>
  <c r="BL839" i="9"/>
  <c r="BM839" i="9"/>
  <c r="BN839" i="9"/>
  <c r="BO839" i="9"/>
  <c r="BP839" i="9"/>
  <c r="BQ839" i="9"/>
  <c r="BR839" i="9"/>
  <c r="BT839" i="9"/>
  <c r="BU839" i="9"/>
  <c r="BV839" i="9"/>
  <c r="BX839" i="9"/>
  <c r="BY839" i="9"/>
  <c r="BZ839" i="9"/>
  <c r="CA839" i="9"/>
  <c r="CB839" i="9"/>
  <c r="CC839" i="9"/>
  <c r="CD839" i="9"/>
  <c r="CE839" i="9"/>
  <c r="CF839" i="9"/>
  <c r="CG839" i="9"/>
  <c r="CH839" i="9"/>
  <c r="CI839" i="9"/>
  <c r="CJ839" i="9"/>
  <c r="A840" i="9"/>
  <c r="B840" i="9"/>
  <c r="C840" i="9"/>
  <c r="D840" i="9"/>
  <c r="E840" i="9"/>
  <c r="F840" i="9"/>
  <c r="G840" i="9"/>
  <c r="H840" i="9"/>
  <c r="I840" i="9"/>
  <c r="K840" i="9"/>
  <c r="O840" i="9"/>
  <c r="P840" i="9"/>
  <c r="Q840" i="9"/>
  <c r="R840" i="9"/>
  <c r="U840" i="9"/>
  <c r="V840" i="9"/>
  <c r="W840" i="9"/>
  <c r="X840" i="9"/>
  <c r="Y840" i="9"/>
  <c r="Z840" i="9"/>
  <c r="AA840" i="9"/>
  <c r="AB840" i="9"/>
  <c r="AC840" i="9"/>
  <c r="AD840" i="9"/>
  <c r="AE840" i="9"/>
  <c r="AF840" i="9"/>
  <c r="AG840" i="9"/>
  <c r="AH840" i="9"/>
  <c r="AI840" i="9"/>
  <c r="AJ840" i="9"/>
  <c r="AK840" i="9"/>
  <c r="AL840" i="9"/>
  <c r="AM840" i="9"/>
  <c r="AN840" i="9"/>
  <c r="AO840" i="9"/>
  <c r="AP840" i="9"/>
  <c r="AQ840" i="9"/>
  <c r="AR840" i="9"/>
  <c r="AS840" i="9"/>
  <c r="AT840" i="9"/>
  <c r="AU840" i="9"/>
  <c r="AV840" i="9"/>
  <c r="AW840" i="9"/>
  <c r="AX840" i="9"/>
  <c r="AY840" i="9"/>
  <c r="AZ840" i="9"/>
  <c r="BA840" i="9"/>
  <c r="BB840" i="9"/>
  <c r="BC840" i="9"/>
  <c r="BD840" i="9"/>
  <c r="BE840" i="9"/>
  <c r="BF840" i="9"/>
  <c r="BG840" i="9"/>
  <c r="BH840" i="9"/>
  <c r="BI840" i="9"/>
  <c r="BJ840" i="9"/>
  <c r="BK840" i="9"/>
  <c r="BL840" i="9"/>
  <c r="BM840" i="9"/>
  <c r="BN840" i="9"/>
  <c r="BO840" i="9"/>
  <c r="BP840" i="9"/>
  <c r="BQ840" i="9"/>
  <c r="BR840" i="9"/>
  <c r="BT840" i="9"/>
  <c r="BU840" i="9"/>
  <c r="BV840" i="9"/>
  <c r="BX840" i="9"/>
  <c r="BY840" i="9"/>
  <c r="BZ840" i="9"/>
  <c r="CA840" i="9"/>
  <c r="CB840" i="9"/>
  <c r="CC840" i="9"/>
  <c r="CD840" i="9"/>
  <c r="CE840" i="9"/>
  <c r="CF840" i="9"/>
  <c r="CG840" i="9"/>
  <c r="CH840" i="9"/>
  <c r="CI840" i="9"/>
  <c r="CJ840" i="9"/>
  <c r="A841" i="9"/>
  <c r="B841" i="9"/>
  <c r="C841" i="9"/>
  <c r="D841" i="9"/>
  <c r="E841" i="9"/>
  <c r="F841" i="9"/>
  <c r="G841" i="9"/>
  <c r="H841" i="9"/>
  <c r="I841" i="9"/>
  <c r="K841" i="9"/>
  <c r="O841" i="9"/>
  <c r="P841" i="9"/>
  <c r="Q841" i="9"/>
  <c r="R841" i="9"/>
  <c r="U841" i="9"/>
  <c r="V841" i="9"/>
  <c r="W841" i="9"/>
  <c r="X841" i="9"/>
  <c r="Y841" i="9"/>
  <c r="Z841" i="9"/>
  <c r="AA841" i="9"/>
  <c r="AB841" i="9"/>
  <c r="AC841" i="9"/>
  <c r="AD841" i="9"/>
  <c r="AE841" i="9"/>
  <c r="AF841" i="9"/>
  <c r="AG841" i="9"/>
  <c r="AH841" i="9"/>
  <c r="AI841" i="9"/>
  <c r="AJ841" i="9"/>
  <c r="AK841" i="9"/>
  <c r="AL841" i="9"/>
  <c r="AM841" i="9"/>
  <c r="AN841" i="9"/>
  <c r="AO841" i="9"/>
  <c r="AP841" i="9"/>
  <c r="AQ841" i="9"/>
  <c r="AR841" i="9"/>
  <c r="AS841" i="9"/>
  <c r="AT841" i="9"/>
  <c r="AU841" i="9"/>
  <c r="AV841" i="9"/>
  <c r="AW841" i="9"/>
  <c r="AX841" i="9"/>
  <c r="AY841" i="9"/>
  <c r="AZ841" i="9"/>
  <c r="BA841" i="9"/>
  <c r="BB841" i="9"/>
  <c r="BC841" i="9"/>
  <c r="BD841" i="9"/>
  <c r="BE841" i="9"/>
  <c r="BF841" i="9"/>
  <c r="BG841" i="9"/>
  <c r="BH841" i="9"/>
  <c r="BI841" i="9"/>
  <c r="BJ841" i="9"/>
  <c r="BK841" i="9"/>
  <c r="BL841" i="9"/>
  <c r="BM841" i="9"/>
  <c r="BN841" i="9"/>
  <c r="BO841" i="9"/>
  <c r="BP841" i="9"/>
  <c r="BQ841" i="9"/>
  <c r="BR841" i="9"/>
  <c r="BT841" i="9"/>
  <c r="BU841" i="9"/>
  <c r="BV841" i="9"/>
  <c r="BX841" i="9"/>
  <c r="BY841" i="9"/>
  <c r="BZ841" i="9"/>
  <c r="CA841" i="9"/>
  <c r="CB841" i="9"/>
  <c r="CC841" i="9"/>
  <c r="CD841" i="9"/>
  <c r="CE841" i="9"/>
  <c r="CF841" i="9"/>
  <c r="CG841" i="9"/>
  <c r="CH841" i="9"/>
  <c r="CI841" i="9"/>
  <c r="CJ841" i="9"/>
  <c r="A842" i="9"/>
  <c r="B842" i="9"/>
  <c r="C842" i="9"/>
  <c r="D842" i="9"/>
  <c r="E842" i="9"/>
  <c r="F842" i="9"/>
  <c r="G842" i="9"/>
  <c r="H842" i="9"/>
  <c r="I842" i="9"/>
  <c r="K842" i="9"/>
  <c r="O842" i="9"/>
  <c r="P842" i="9"/>
  <c r="Q842" i="9"/>
  <c r="R842" i="9"/>
  <c r="U842" i="9"/>
  <c r="V842" i="9"/>
  <c r="W842" i="9"/>
  <c r="X842" i="9"/>
  <c r="Y842" i="9"/>
  <c r="Z842" i="9"/>
  <c r="AA842" i="9"/>
  <c r="AB842" i="9"/>
  <c r="AC842" i="9"/>
  <c r="AD842" i="9"/>
  <c r="AE842" i="9"/>
  <c r="AF842" i="9"/>
  <c r="AG842" i="9"/>
  <c r="AH842" i="9"/>
  <c r="AI842" i="9"/>
  <c r="AJ842" i="9"/>
  <c r="AK842" i="9"/>
  <c r="AL842" i="9"/>
  <c r="AM842" i="9"/>
  <c r="AN842" i="9"/>
  <c r="AO842" i="9"/>
  <c r="AP842" i="9"/>
  <c r="AQ842" i="9"/>
  <c r="AR842" i="9"/>
  <c r="AS842" i="9"/>
  <c r="AT842" i="9"/>
  <c r="AU842" i="9"/>
  <c r="AV842" i="9"/>
  <c r="AW842" i="9"/>
  <c r="AX842" i="9"/>
  <c r="AY842" i="9"/>
  <c r="AZ842" i="9"/>
  <c r="BA842" i="9"/>
  <c r="BB842" i="9"/>
  <c r="BC842" i="9"/>
  <c r="BD842" i="9"/>
  <c r="BE842" i="9"/>
  <c r="BF842" i="9"/>
  <c r="BG842" i="9"/>
  <c r="BH842" i="9"/>
  <c r="BI842" i="9"/>
  <c r="BJ842" i="9"/>
  <c r="BK842" i="9"/>
  <c r="BL842" i="9"/>
  <c r="BM842" i="9"/>
  <c r="BN842" i="9"/>
  <c r="BO842" i="9"/>
  <c r="BP842" i="9"/>
  <c r="BQ842" i="9"/>
  <c r="BR842" i="9"/>
  <c r="BT842" i="9"/>
  <c r="BU842" i="9"/>
  <c r="BV842" i="9"/>
  <c r="BX842" i="9"/>
  <c r="BY842" i="9"/>
  <c r="BZ842" i="9"/>
  <c r="CA842" i="9"/>
  <c r="CB842" i="9"/>
  <c r="CC842" i="9"/>
  <c r="CD842" i="9"/>
  <c r="CE842" i="9"/>
  <c r="CF842" i="9"/>
  <c r="CG842" i="9"/>
  <c r="CH842" i="9"/>
  <c r="CI842" i="9"/>
  <c r="CJ842" i="9"/>
  <c r="A843" i="9"/>
  <c r="B843" i="9"/>
  <c r="C843" i="9"/>
  <c r="D843" i="9"/>
  <c r="E843" i="9"/>
  <c r="F843" i="9"/>
  <c r="G843" i="9"/>
  <c r="H843" i="9"/>
  <c r="I843" i="9"/>
  <c r="K843" i="9"/>
  <c r="O843" i="9"/>
  <c r="P843" i="9"/>
  <c r="Q843" i="9"/>
  <c r="R843" i="9"/>
  <c r="U843" i="9"/>
  <c r="V843" i="9"/>
  <c r="W843" i="9"/>
  <c r="X843" i="9"/>
  <c r="Y843" i="9"/>
  <c r="Z843" i="9"/>
  <c r="AA843" i="9"/>
  <c r="AB843" i="9"/>
  <c r="AC843" i="9"/>
  <c r="AD843" i="9"/>
  <c r="AE843" i="9"/>
  <c r="AF843" i="9"/>
  <c r="AG843" i="9"/>
  <c r="AH843" i="9"/>
  <c r="AI843" i="9"/>
  <c r="AJ843" i="9"/>
  <c r="AK843" i="9"/>
  <c r="AL843" i="9"/>
  <c r="AM843" i="9"/>
  <c r="AN843" i="9"/>
  <c r="AO843" i="9"/>
  <c r="AP843" i="9"/>
  <c r="AQ843" i="9"/>
  <c r="AR843" i="9"/>
  <c r="AS843" i="9"/>
  <c r="AT843" i="9"/>
  <c r="AU843" i="9"/>
  <c r="AV843" i="9"/>
  <c r="AW843" i="9"/>
  <c r="AX843" i="9"/>
  <c r="AY843" i="9"/>
  <c r="AZ843" i="9"/>
  <c r="BA843" i="9"/>
  <c r="BB843" i="9"/>
  <c r="BC843" i="9"/>
  <c r="BD843" i="9"/>
  <c r="BE843" i="9"/>
  <c r="BF843" i="9"/>
  <c r="BG843" i="9"/>
  <c r="BH843" i="9"/>
  <c r="BI843" i="9"/>
  <c r="BJ843" i="9"/>
  <c r="BK843" i="9"/>
  <c r="BL843" i="9"/>
  <c r="BM843" i="9"/>
  <c r="BN843" i="9"/>
  <c r="BO843" i="9"/>
  <c r="BP843" i="9"/>
  <c r="BQ843" i="9"/>
  <c r="BR843" i="9"/>
  <c r="BT843" i="9"/>
  <c r="BU843" i="9"/>
  <c r="BV843" i="9"/>
  <c r="BX843" i="9"/>
  <c r="BY843" i="9"/>
  <c r="BZ843" i="9"/>
  <c r="CA843" i="9"/>
  <c r="CB843" i="9"/>
  <c r="CC843" i="9"/>
  <c r="CD843" i="9"/>
  <c r="CE843" i="9"/>
  <c r="CF843" i="9"/>
  <c r="CG843" i="9"/>
  <c r="CH843" i="9"/>
  <c r="CI843" i="9"/>
  <c r="CJ843" i="9"/>
  <c r="A844" i="9"/>
  <c r="B844" i="9"/>
  <c r="C844" i="9"/>
  <c r="D844" i="9"/>
  <c r="E844" i="9"/>
  <c r="F844" i="9"/>
  <c r="G844" i="9"/>
  <c r="H844" i="9"/>
  <c r="I844" i="9"/>
  <c r="K844" i="9"/>
  <c r="O844" i="9"/>
  <c r="P844" i="9"/>
  <c r="Q844" i="9"/>
  <c r="R844" i="9"/>
  <c r="U844" i="9"/>
  <c r="V844" i="9"/>
  <c r="W844" i="9"/>
  <c r="X844" i="9"/>
  <c r="Y844" i="9"/>
  <c r="Z844" i="9"/>
  <c r="AA844" i="9"/>
  <c r="AB844" i="9"/>
  <c r="AC844" i="9"/>
  <c r="AD844" i="9"/>
  <c r="AE844" i="9"/>
  <c r="AF844" i="9"/>
  <c r="AG844" i="9"/>
  <c r="AH844" i="9"/>
  <c r="AI844" i="9"/>
  <c r="AJ844" i="9"/>
  <c r="AK844" i="9"/>
  <c r="AL844" i="9"/>
  <c r="AM844" i="9"/>
  <c r="AN844" i="9"/>
  <c r="AO844" i="9"/>
  <c r="AP844" i="9"/>
  <c r="AQ844" i="9"/>
  <c r="AR844" i="9"/>
  <c r="AS844" i="9"/>
  <c r="AT844" i="9"/>
  <c r="AU844" i="9"/>
  <c r="AV844" i="9"/>
  <c r="AW844" i="9"/>
  <c r="AX844" i="9"/>
  <c r="AY844" i="9"/>
  <c r="AZ844" i="9"/>
  <c r="BA844" i="9"/>
  <c r="BB844" i="9"/>
  <c r="BC844" i="9"/>
  <c r="BD844" i="9"/>
  <c r="BE844" i="9"/>
  <c r="BF844" i="9"/>
  <c r="BG844" i="9"/>
  <c r="BH844" i="9"/>
  <c r="BI844" i="9"/>
  <c r="BJ844" i="9"/>
  <c r="BK844" i="9"/>
  <c r="BL844" i="9"/>
  <c r="BM844" i="9"/>
  <c r="BN844" i="9"/>
  <c r="BO844" i="9"/>
  <c r="BP844" i="9"/>
  <c r="BQ844" i="9"/>
  <c r="BR844" i="9"/>
  <c r="BT844" i="9"/>
  <c r="BU844" i="9"/>
  <c r="BV844" i="9"/>
  <c r="BX844" i="9"/>
  <c r="BY844" i="9"/>
  <c r="BZ844" i="9"/>
  <c r="CA844" i="9"/>
  <c r="CB844" i="9"/>
  <c r="CC844" i="9"/>
  <c r="CD844" i="9"/>
  <c r="CE844" i="9"/>
  <c r="CF844" i="9"/>
  <c r="CG844" i="9"/>
  <c r="CH844" i="9"/>
  <c r="CI844" i="9"/>
  <c r="CJ844" i="9"/>
  <c r="A845" i="9"/>
  <c r="B845" i="9"/>
  <c r="C845" i="9"/>
  <c r="D845" i="9"/>
  <c r="E845" i="9"/>
  <c r="F845" i="9"/>
  <c r="G845" i="9"/>
  <c r="H845" i="9"/>
  <c r="I845" i="9"/>
  <c r="K845" i="9"/>
  <c r="O845" i="9"/>
  <c r="P845" i="9"/>
  <c r="Q845" i="9"/>
  <c r="R845" i="9"/>
  <c r="U845" i="9"/>
  <c r="V845" i="9"/>
  <c r="W845" i="9"/>
  <c r="X845" i="9"/>
  <c r="Y845" i="9"/>
  <c r="Z845" i="9"/>
  <c r="AA845" i="9"/>
  <c r="AB845" i="9"/>
  <c r="AC845" i="9"/>
  <c r="AD845" i="9"/>
  <c r="AE845" i="9"/>
  <c r="AF845" i="9"/>
  <c r="AG845" i="9"/>
  <c r="AH845" i="9"/>
  <c r="AI845" i="9"/>
  <c r="AJ845" i="9"/>
  <c r="AK845" i="9"/>
  <c r="AL845" i="9"/>
  <c r="AM845" i="9"/>
  <c r="AN845" i="9"/>
  <c r="AO845" i="9"/>
  <c r="AP845" i="9"/>
  <c r="AQ845" i="9"/>
  <c r="AR845" i="9"/>
  <c r="AS845" i="9"/>
  <c r="AT845" i="9"/>
  <c r="AU845" i="9"/>
  <c r="AV845" i="9"/>
  <c r="AW845" i="9"/>
  <c r="AX845" i="9"/>
  <c r="AY845" i="9"/>
  <c r="AZ845" i="9"/>
  <c r="BA845" i="9"/>
  <c r="BB845" i="9"/>
  <c r="BC845" i="9"/>
  <c r="BD845" i="9"/>
  <c r="BE845" i="9"/>
  <c r="BF845" i="9"/>
  <c r="BG845" i="9"/>
  <c r="BH845" i="9"/>
  <c r="BI845" i="9"/>
  <c r="BJ845" i="9"/>
  <c r="BK845" i="9"/>
  <c r="BL845" i="9"/>
  <c r="BM845" i="9"/>
  <c r="BN845" i="9"/>
  <c r="BO845" i="9"/>
  <c r="BP845" i="9"/>
  <c r="BQ845" i="9"/>
  <c r="BR845" i="9"/>
  <c r="BT845" i="9"/>
  <c r="BU845" i="9"/>
  <c r="BV845" i="9"/>
  <c r="BX845" i="9"/>
  <c r="BY845" i="9"/>
  <c r="BZ845" i="9"/>
  <c r="CA845" i="9"/>
  <c r="CB845" i="9"/>
  <c r="CC845" i="9"/>
  <c r="CD845" i="9"/>
  <c r="CE845" i="9"/>
  <c r="CF845" i="9"/>
  <c r="CG845" i="9"/>
  <c r="CH845" i="9"/>
  <c r="CI845" i="9"/>
  <c r="CJ845" i="9"/>
  <c r="A846" i="9"/>
  <c r="B846" i="9"/>
  <c r="C846" i="9"/>
  <c r="D846" i="9"/>
  <c r="E846" i="9"/>
  <c r="F846" i="9"/>
  <c r="G846" i="9"/>
  <c r="H846" i="9"/>
  <c r="I846" i="9"/>
  <c r="K846" i="9"/>
  <c r="O846" i="9"/>
  <c r="P846" i="9"/>
  <c r="Q846" i="9"/>
  <c r="R846" i="9"/>
  <c r="U846" i="9"/>
  <c r="V846" i="9"/>
  <c r="W846" i="9"/>
  <c r="X846" i="9"/>
  <c r="Y846" i="9"/>
  <c r="Z846" i="9"/>
  <c r="AA846" i="9"/>
  <c r="AB846" i="9"/>
  <c r="AC846" i="9"/>
  <c r="AD846" i="9"/>
  <c r="AE846" i="9"/>
  <c r="AF846" i="9"/>
  <c r="AG846" i="9"/>
  <c r="AH846" i="9"/>
  <c r="AI846" i="9"/>
  <c r="AJ846" i="9"/>
  <c r="AK846" i="9"/>
  <c r="AL846" i="9"/>
  <c r="AM846" i="9"/>
  <c r="AN846" i="9"/>
  <c r="AO846" i="9"/>
  <c r="AP846" i="9"/>
  <c r="AQ846" i="9"/>
  <c r="AR846" i="9"/>
  <c r="AS846" i="9"/>
  <c r="AT846" i="9"/>
  <c r="AU846" i="9"/>
  <c r="AV846" i="9"/>
  <c r="AW846" i="9"/>
  <c r="AX846" i="9"/>
  <c r="AY846" i="9"/>
  <c r="AZ846" i="9"/>
  <c r="BA846" i="9"/>
  <c r="BB846" i="9"/>
  <c r="BC846" i="9"/>
  <c r="BD846" i="9"/>
  <c r="BE846" i="9"/>
  <c r="BF846" i="9"/>
  <c r="BG846" i="9"/>
  <c r="BH846" i="9"/>
  <c r="BI846" i="9"/>
  <c r="BJ846" i="9"/>
  <c r="BK846" i="9"/>
  <c r="BL846" i="9"/>
  <c r="BM846" i="9"/>
  <c r="BN846" i="9"/>
  <c r="BO846" i="9"/>
  <c r="BP846" i="9"/>
  <c r="BQ846" i="9"/>
  <c r="BR846" i="9"/>
  <c r="BT846" i="9"/>
  <c r="BU846" i="9"/>
  <c r="BV846" i="9"/>
  <c r="BX846" i="9"/>
  <c r="BY846" i="9"/>
  <c r="BZ846" i="9"/>
  <c r="CA846" i="9"/>
  <c r="CB846" i="9"/>
  <c r="CC846" i="9"/>
  <c r="CD846" i="9"/>
  <c r="CE846" i="9"/>
  <c r="CF846" i="9"/>
  <c r="CG846" i="9"/>
  <c r="CH846" i="9"/>
  <c r="CI846" i="9"/>
  <c r="CJ846" i="9"/>
  <c r="A847" i="9"/>
  <c r="B847" i="9"/>
  <c r="C847" i="9"/>
  <c r="D847" i="9"/>
  <c r="E847" i="9"/>
  <c r="F847" i="9"/>
  <c r="G847" i="9"/>
  <c r="H847" i="9"/>
  <c r="I847" i="9"/>
  <c r="K847" i="9"/>
  <c r="O847" i="9"/>
  <c r="P847" i="9"/>
  <c r="Q847" i="9"/>
  <c r="R847" i="9"/>
  <c r="U847" i="9"/>
  <c r="V847" i="9"/>
  <c r="W847" i="9"/>
  <c r="X847" i="9"/>
  <c r="Y847" i="9"/>
  <c r="Z847" i="9"/>
  <c r="AA847" i="9"/>
  <c r="AB847" i="9"/>
  <c r="AC847" i="9"/>
  <c r="AD847" i="9"/>
  <c r="AE847" i="9"/>
  <c r="AF847" i="9"/>
  <c r="AG847" i="9"/>
  <c r="AH847" i="9"/>
  <c r="AI847" i="9"/>
  <c r="AJ847" i="9"/>
  <c r="AK847" i="9"/>
  <c r="AL847" i="9"/>
  <c r="AM847" i="9"/>
  <c r="AN847" i="9"/>
  <c r="AO847" i="9"/>
  <c r="AP847" i="9"/>
  <c r="AQ847" i="9"/>
  <c r="AR847" i="9"/>
  <c r="AS847" i="9"/>
  <c r="AT847" i="9"/>
  <c r="AU847" i="9"/>
  <c r="AV847" i="9"/>
  <c r="AW847" i="9"/>
  <c r="AX847" i="9"/>
  <c r="AY847" i="9"/>
  <c r="AZ847" i="9"/>
  <c r="BA847" i="9"/>
  <c r="BB847" i="9"/>
  <c r="BC847" i="9"/>
  <c r="BD847" i="9"/>
  <c r="BE847" i="9"/>
  <c r="BF847" i="9"/>
  <c r="BG847" i="9"/>
  <c r="BH847" i="9"/>
  <c r="BI847" i="9"/>
  <c r="BJ847" i="9"/>
  <c r="BK847" i="9"/>
  <c r="BL847" i="9"/>
  <c r="BM847" i="9"/>
  <c r="BN847" i="9"/>
  <c r="BO847" i="9"/>
  <c r="BP847" i="9"/>
  <c r="BQ847" i="9"/>
  <c r="BR847" i="9"/>
  <c r="BT847" i="9"/>
  <c r="BU847" i="9"/>
  <c r="BV847" i="9"/>
  <c r="BX847" i="9"/>
  <c r="BY847" i="9"/>
  <c r="BZ847" i="9"/>
  <c r="CA847" i="9"/>
  <c r="CB847" i="9"/>
  <c r="CC847" i="9"/>
  <c r="CD847" i="9"/>
  <c r="CE847" i="9"/>
  <c r="CF847" i="9"/>
  <c r="CG847" i="9"/>
  <c r="CH847" i="9"/>
  <c r="CI847" i="9"/>
  <c r="CJ847" i="9"/>
  <c r="A848" i="9"/>
  <c r="B848" i="9"/>
  <c r="C848" i="9"/>
  <c r="D848" i="9"/>
  <c r="E848" i="9"/>
  <c r="F848" i="9"/>
  <c r="G848" i="9"/>
  <c r="H848" i="9"/>
  <c r="I848" i="9"/>
  <c r="K848" i="9"/>
  <c r="O848" i="9"/>
  <c r="P848" i="9"/>
  <c r="Q848" i="9"/>
  <c r="R848" i="9"/>
  <c r="U848" i="9"/>
  <c r="V848" i="9"/>
  <c r="W848" i="9"/>
  <c r="X848" i="9"/>
  <c r="Y848" i="9"/>
  <c r="Z848" i="9"/>
  <c r="AA848" i="9"/>
  <c r="AB848" i="9"/>
  <c r="AC848" i="9"/>
  <c r="AD848" i="9"/>
  <c r="AE848" i="9"/>
  <c r="AF848" i="9"/>
  <c r="AG848" i="9"/>
  <c r="AH848" i="9"/>
  <c r="AI848" i="9"/>
  <c r="AJ848" i="9"/>
  <c r="AK848" i="9"/>
  <c r="AL848" i="9"/>
  <c r="AM848" i="9"/>
  <c r="AN848" i="9"/>
  <c r="AO848" i="9"/>
  <c r="AP848" i="9"/>
  <c r="AQ848" i="9"/>
  <c r="AR848" i="9"/>
  <c r="AS848" i="9"/>
  <c r="AT848" i="9"/>
  <c r="AU848" i="9"/>
  <c r="AV848" i="9"/>
  <c r="AW848" i="9"/>
  <c r="AX848" i="9"/>
  <c r="AY848" i="9"/>
  <c r="AZ848" i="9"/>
  <c r="BA848" i="9"/>
  <c r="BB848" i="9"/>
  <c r="BC848" i="9"/>
  <c r="BD848" i="9"/>
  <c r="BE848" i="9"/>
  <c r="BF848" i="9"/>
  <c r="BG848" i="9"/>
  <c r="BH848" i="9"/>
  <c r="BI848" i="9"/>
  <c r="BJ848" i="9"/>
  <c r="BK848" i="9"/>
  <c r="BL848" i="9"/>
  <c r="BM848" i="9"/>
  <c r="BN848" i="9"/>
  <c r="BO848" i="9"/>
  <c r="BP848" i="9"/>
  <c r="BQ848" i="9"/>
  <c r="BR848" i="9"/>
  <c r="BT848" i="9"/>
  <c r="BU848" i="9"/>
  <c r="BV848" i="9"/>
  <c r="BX848" i="9"/>
  <c r="BY848" i="9"/>
  <c r="BZ848" i="9"/>
  <c r="CA848" i="9"/>
  <c r="CB848" i="9"/>
  <c r="CC848" i="9"/>
  <c r="CD848" i="9"/>
  <c r="CE848" i="9"/>
  <c r="CF848" i="9"/>
  <c r="CG848" i="9"/>
  <c r="CH848" i="9"/>
  <c r="CI848" i="9"/>
  <c r="CJ848" i="9"/>
  <c r="A849" i="9"/>
  <c r="B849" i="9"/>
  <c r="C849" i="9"/>
  <c r="D849" i="9"/>
  <c r="E849" i="9"/>
  <c r="F849" i="9"/>
  <c r="G849" i="9"/>
  <c r="H849" i="9"/>
  <c r="I849" i="9"/>
  <c r="K849" i="9"/>
  <c r="O849" i="9"/>
  <c r="P849" i="9"/>
  <c r="Q849" i="9"/>
  <c r="R849" i="9"/>
  <c r="U849" i="9"/>
  <c r="V849" i="9"/>
  <c r="W849" i="9"/>
  <c r="X849" i="9"/>
  <c r="Y849" i="9"/>
  <c r="Z849" i="9"/>
  <c r="AA849" i="9"/>
  <c r="AB849" i="9"/>
  <c r="AC849" i="9"/>
  <c r="AD849" i="9"/>
  <c r="AE849" i="9"/>
  <c r="AF849" i="9"/>
  <c r="AG849" i="9"/>
  <c r="AH849" i="9"/>
  <c r="AI849" i="9"/>
  <c r="AJ849" i="9"/>
  <c r="AK849" i="9"/>
  <c r="AL849" i="9"/>
  <c r="AM849" i="9"/>
  <c r="AN849" i="9"/>
  <c r="AO849" i="9"/>
  <c r="AP849" i="9"/>
  <c r="AQ849" i="9"/>
  <c r="AR849" i="9"/>
  <c r="AS849" i="9"/>
  <c r="AT849" i="9"/>
  <c r="AU849" i="9"/>
  <c r="AV849" i="9"/>
  <c r="AW849" i="9"/>
  <c r="AX849" i="9"/>
  <c r="AY849" i="9"/>
  <c r="AZ849" i="9"/>
  <c r="BA849" i="9"/>
  <c r="BB849" i="9"/>
  <c r="BC849" i="9"/>
  <c r="BD849" i="9"/>
  <c r="BE849" i="9"/>
  <c r="BF849" i="9"/>
  <c r="BG849" i="9"/>
  <c r="BH849" i="9"/>
  <c r="BI849" i="9"/>
  <c r="BJ849" i="9"/>
  <c r="BK849" i="9"/>
  <c r="BL849" i="9"/>
  <c r="BM849" i="9"/>
  <c r="BN849" i="9"/>
  <c r="BO849" i="9"/>
  <c r="BP849" i="9"/>
  <c r="BQ849" i="9"/>
  <c r="BR849" i="9"/>
  <c r="BT849" i="9"/>
  <c r="BU849" i="9"/>
  <c r="BV849" i="9"/>
  <c r="BX849" i="9"/>
  <c r="BY849" i="9"/>
  <c r="BZ849" i="9"/>
  <c r="CA849" i="9"/>
  <c r="CB849" i="9"/>
  <c r="CC849" i="9"/>
  <c r="CD849" i="9"/>
  <c r="CE849" i="9"/>
  <c r="CF849" i="9"/>
  <c r="CG849" i="9"/>
  <c r="CH849" i="9"/>
  <c r="CI849" i="9"/>
  <c r="CJ849" i="9"/>
  <c r="A850" i="9"/>
  <c r="B850" i="9"/>
  <c r="C850" i="9"/>
  <c r="D850" i="9"/>
  <c r="E850" i="9"/>
  <c r="F850" i="9"/>
  <c r="G850" i="9"/>
  <c r="H850" i="9"/>
  <c r="I850" i="9"/>
  <c r="K850" i="9"/>
  <c r="O850" i="9"/>
  <c r="P850" i="9"/>
  <c r="Q850" i="9"/>
  <c r="R850" i="9"/>
  <c r="U850" i="9"/>
  <c r="V850" i="9"/>
  <c r="W850" i="9"/>
  <c r="X850" i="9"/>
  <c r="Y850" i="9"/>
  <c r="Z850" i="9"/>
  <c r="AA850" i="9"/>
  <c r="AB850" i="9"/>
  <c r="AC850" i="9"/>
  <c r="AD850" i="9"/>
  <c r="AE850" i="9"/>
  <c r="AF850" i="9"/>
  <c r="AG850" i="9"/>
  <c r="AH850" i="9"/>
  <c r="AI850" i="9"/>
  <c r="AJ850" i="9"/>
  <c r="AK850" i="9"/>
  <c r="AL850" i="9"/>
  <c r="AM850" i="9"/>
  <c r="AN850" i="9"/>
  <c r="AO850" i="9"/>
  <c r="AP850" i="9"/>
  <c r="AQ850" i="9"/>
  <c r="AR850" i="9"/>
  <c r="AS850" i="9"/>
  <c r="AT850" i="9"/>
  <c r="AU850" i="9"/>
  <c r="AV850" i="9"/>
  <c r="AW850" i="9"/>
  <c r="AX850" i="9"/>
  <c r="AY850" i="9"/>
  <c r="AZ850" i="9"/>
  <c r="BA850" i="9"/>
  <c r="BB850" i="9"/>
  <c r="BC850" i="9"/>
  <c r="BD850" i="9"/>
  <c r="BE850" i="9"/>
  <c r="BF850" i="9"/>
  <c r="BG850" i="9"/>
  <c r="BH850" i="9"/>
  <c r="BI850" i="9"/>
  <c r="BJ850" i="9"/>
  <c r="BK850" i="9"/>
  <c r="BL850" i="9"/>
  <c r="BM850" i="9"/>
  <c r="BN850" i="9"/>
  <c r="BO850" i="9"/>
  <c r="BP850" i="9"/>
  <c r="BQ850" i="9"/>
  <c r="BR850" i="9"/>
  <c r="BT850" i="9"/>
  <c r="BU850" i="9"/>
  <c r="BV850" i="9"/>
  <c r="BX850" i="9"/>
  <c r="BY850" i="9"/>
  <c r="BZ850" i="9"/>
  <c r="CA850" i="9"/>
  <c r="CB850" i="9"/>
  <c r="CC850" i="9"/>
  <c r="CD850" i="9"/>
  <c r="CE850" i="9"/>
  <c r="CF850" i="9"/>
  <c r="CG850" i="9"/>
  <c r="CH850" i="9"/>
  <c r="CI850" i="9"/>
  <c r="CJ850" i="9"/>
  <c r="A851" i="9"/>
  <c r="B851" i="9"/>
  <c r="C851" i="9"/>
  <c r="D851" i="9"/>
  <c r="E851" i="9"/>
  <c r="F851" i="9"/>
  <c r="G851" i="9"/>
  <c r="H851" i="9"/>
  <c r="I851" i="9"/>
  <c r="K851" i="9"/>
  <c r="O851" i="9"/>
  <c r="P851" i="9"/>
  <c r="Q851" i="9"/>
  <c r="R851" i="9"/>
  <c r="U851" i="9"/>
  <c r="V851" i="9"/>
  <c r="W851" i="9"/>
  <c r="X851" i="9"/>
  <c r="Y851" i="9"/>
  <c r="Z851" i="9"/>
  <c r="AA851" i="9"/>
  <c r="AB851" i="9"/>
  <c r="AC851" i="9"/>
  <c r="AD851" i="9"/>
  <c r="AE851" i="9"/>
  <c r="AF851" i="9"/>
  <c r="AG851" i="9"/>
  <c r="AH851" i="9"/>
  <c r="AI851" i="9"/>
  <c r="AJ851" i="9"/>
  <c r="AK851" i="9"/>
  <c r="AL851" i="9"/>
  <c r="AM851" i="9"/>
  <c r="AN851" i="9"/>
  <c r="AO851" i="9"/>
  <c r="AP851" i="9"/>
  <c r="AQ851" i="9"/>
  <c r="AR851" i="9"/>
  <c r="AS851" i="9"/>
  <c r="AT851" i="9"/>
  <c r="AU851" i="9"/>
  <c r="AV851" i="9"/>
  <c r="AW851" i="9"/>
  <c r="AX851" i="9"/>
  <c r="AY851" i="9"/>
  <c r="AZ851" i="9"/>
  <c r="BA851" i="9"/>
  <c r="BB851" i="9"/>
  <c r="BC851" i="9"/>
  <c r="BD851" i="9"/>
  <c r="BE851" i="9"/>
  <c r="BF851" i="9"/>
  <c r="BG851" i="9"/>
  <c r="BH851" i="9"/>
  <c r="BI851" i="9"/>
  <c r="BJ851" i="9"/>
  <c r="BK851" i="9"/>
  <c r="BL851" i="9"/>
  <c r="BM851" i="9"/>
  <c r="BN851" i="9"/>
  <c r="BO851" i="9"/>
  <c r="BP851" i="9"/>
  <c r="BQ851" i="9"/>
  <c r="BR851" i="9"/>
  <c r="BT851" i="9"/>
  <c r="BU851" i="9"/>
  <c r="BV851" i="9"/>
  <c r="BX851" i="9"/>
  <c r="BY851" i="9"/>
  <c r="BZ851" i="9"/>
  <c r="CA851" i="9"/>
  <c r="CB851" i="9"/>
  <c r="CC851" i="9"/>
  <c r="CD851" i="9"/>
  <c r="CE851" i="9"/>
  <c r="CF851" i="9"/>
  <c r="CG851" i="9"/>
  <c r="CH851" i="9"/>
  <c r="CI851" i="9"/>
  <c r="CJ851" i="9"/>
  <c r="A852" i="9"/>
  <c r="B852" i="9"/>
  <c r="C852" i="9"/>
  <c r="D852" i="9"/>
  <c r="E852" i="9"/>
  <c r="F852" i="9"/>
  <c r="G852" i="9"/>
  <c r="H852" i="9"/>
  <c r="I852" i="9"/>
  <c r="K852" i="9"/>
  <c r="O852" i="9"/>
  <c r="P852" i="9"/>
  <c r="Q852" i="9"/>
  <c r="R852" i="9"/>
  <c r="U852" i="9"/>
  <c r="V852" i="9"/>
  <c r="W852" i="9"/>
  <c r="X852" i="9"/>
  <c r="Y852" i="9"/>
  <c r="Z852" i="9"/>
  <c r="AA852" i="9"/>
  <c r="AB852" i="9"/>
  <c r="AC852" i="9"/>
  <c r="AD852" i="9"/>
  <c r="AE852" i="9"/>
  <c r="AF852" i="9"/>
  <c r="AG852" i="9"/>
  <c r="AH852" i="9"/>
  <c r="AI852" i="9"/>
  <c r="AJ852" i="9"/>
  <c r="AK852" i="9"/>
  <c r="AL852" i="9"/>
  <c r="AM852" i="9"/>
  <c r="AN852" i="9"/>
  <c r="AO852" i="9"/>
  <c r="AP852" i="9"/>
  <c r="AQ852" i="9"/>
  <c r="AR852" i="9"/>
  <c r="AS852" i="9"/>
  <c r="AT852" i="9"/>
  <c r="AU852" i="9"/>
  <c r="AV852" i="9"/>
  <c r="AW852" i="9"/>
  <c r="AX852" i="9"/>
  <c r="AY852" i="9"/>
  <c r="AZ852" i="9"/>
  <c r="BA852" i="9"/>
  <c r="BB852" i="9"/>
  <c r="BC852" i="9"/>
  <c r="BD852" i="9"/>
  <c r="BE852" i="9"/>
  <c r="BF852" i="9"/>
  <c r="BG852" i="9"/>
  <c r="BH852" i="9"/>
  <c r="BI852" i="9"/>
  <c r="BJ852" i="9"/>
  <c r="BK852" i="9"/>
  <c r="BL852" i="9"/>
  <c r="BM852" i="9"/>
  <c r="BN852" i="9"/>
  <c r="BO852" i="9"/>
  <c r="BP852" i="9"/>
  <c r="BQ852" i="9"/>
  <c r="BR852" i="9"/>
  <c r="BT852" i="9"/>
  <c r="BU852" i="9"/>
  <c r="BV852" i="9"/>
  <c r="BX852" i="9"/>
  <c r="BY852" i="9"/>
  <c r="BZ852" i="9"/>
  <c r="CA852" i="9"/>
  <c r="CB852" i="9"/>
  <c r="CC852" i="9"/>
  <c r="CD852" i="9"/>
  <c r="CE852" i="9"/>
  <c r="CF852" i="9"/>
  <c r="CG852" i="9"/>
  <c r="CH852" i="9"/>
  <c r="CI852" i="9"/>
  <c r="CJ852" i="9"/>
  <c r="A853" i="9"/>
  <c r="B853" i="9"/>
  <c r="C853" i="9"/>
  <c r="D853" i="9"/>
  <c r="E853" i="9"/>
  <c r="F853" i="9"/>
  <c r="G853" i="9"/>
  <c r="H853" i="9"/>
  <c r="I853" i="9"/>
  <c r="K853" i="9"/>
  <c r="O853" i="9"/>
  <c r="P853" i="9"/>
  <c r="Q853" i="9"/>
  <c r="R853" i="9"/>
  <c r="U853" i="9"/>
  <c r="V853" i="9"/>
  <c r="W853" i="9"/>
  <c r="X853" i="9"/>
  <c r="Y853" i="9"/>
  <c r="Z853" i="9"/>
  <c r="AA853" i="9"/>
  <c r="AB853" i="9"/>
  <c r="AC853" i="9"/>
  <c r="AD853" i="9"/>
  <c r="AE853" i="9"/>
  <c r="AF853" i="9"/>
  <c r="AG853" i="9"/>
  <c r="AH853" i="9"/>
  <c r="AI853" i="9"/>
  <c r="AJ853" i="9"/>
  <c r="AK853" i="9"/>
  <c r="AL853" i="9"/>
  <c r="AM853" i="9"/>
  <c r="AN853" i="9"/>
  <c r="AO853" i="9"/>
  <c r="AP853" i="9"/>
  <c r="AQ853" i="9"/>
  <c r="AR853" i="9"/>
  <c r="AS853" i="9"/>
  <c r="AT853" i="9"/>
  <c r="AU853" i="9"/>
  <c r="AV853" i="9"/>
  <c r="AW853" i="9"/>
  <c r="AX853" i="9"/>
  <c r="AY853" i="9"/>
  <c r="AZ853" i="9"/>
  <c r="BA853" i="9"/>
  <c r="BB853" i="9"/>
  <c r="BC853" i="9"/>
  <c r="BD853" i="9"/>
  <c r="BE853" i="9"/>
  <c r="BF853" i="9"/>
  <c r="BG853" i="9"/>
  <c r="BH853" i="9"/>
  <c r="BI853" i="9"/>
  <c r="BJ853" i="9"/>
  <c r="BK853" i="9"/>
  <c r="BL853" i="9"/>
  <c r="BM853" i="9"/>
  <c r="BN853" i="9"/>
  <c r="BO853" i="9"/>
  <c r="BP853" i="9"/>
  <c r="BQ853" i="9"/>
  <c r="BR853" i="9"/>
  <c r="BT853" i="9"/>
  <c r="BU853" i="9"/>
  <c r="BV853" i="9"/>
  <c r="BX853" i="9"/>
  <c r="BY853" i="9"/>
  <c r="BZ853" i="9"/>
  <c r="CA853" i="9"/>
  <c r="CB853" i="9"/>
  <c r="CC853" i="9"/>
  <c r="CD853" i="9"/>
  <c r="CE853" i="9"/>
  <c r="CF853" i="9"/>
  <c r="CG853" i="9"/>
  <c r="CH853" i="9"/>
  <c r="CI853" i="9"/>
  <c r="CJ853" i="9"/>
  <c r="A854" i="9"/>
  <c r="B854" i="9"/>
  <c r="C854" i="9"/>
  <c r="D854" i="9"/>
  <c r="E854" i="9"/>
  <c r="F854" i="9"/>
  <c r="G854" i="9"/>
  <c r="H854" i="9"/>
  <c r="I854" i="9"/>
  <c r="K854" i="9"/>
  <c r="O854" i="9"/>
  <c r="P854" i="9"/>
  <c r="Q854" i="9"/>
  <c r="R854" i="9"/>
  <c r="U854" i="9"/>
  <c r="V854" i="9"/>
  <c r="W854" i="9"/>
  <c r="X854" i="9"/>
  <c r="Y854" i="9"/>
  <c r="Z854" i="9"/>
  <c r="AA854" i="9"/>
  <c r="AB854" i="9"/>
  <c r="AC854" i="9"/>
  <c r="AD854" i="9"/>
  <c r="AE854" i="9"/>
  <c r="AF854" i="9"/>
  <c r="AG854" i="9"/>
  <c r="AH854" i="9"/>
  <c r="AI854" i="9"/>
  <c r="AJ854" i="9"/>
  <c r="AK854" i="9"/>
  <c r="AL854" i="9"/>
  <c r="AM854" i="9"/>
  <c r="AN854" i="9"/>
  <c r="AO854" i="9"/>
  <c r="AP854" i="9"/>
  <c r="AQ854" i="9"/>
  <c r="AR854" i="9"/>
  <c r="AS854" i="9"/>
  <c r="AT854" i="9"/>
  <c r="AU854" i="9"/>
  <c r="AV854" i="9"/>
  <c r="AW854" i="9"/>
  <c r="AX854" i="9"/>
  <c r="AY854" i="9"/>
  <c r="AZ854" i="9"/>
  <c r="BA854" i="9"/>
  <c r="BB854" i="9"/>
  <c r="BC854" i="9"/>
  <c r="BD854" i="9"/>
  <c r="BE854" i="9"/>
  <c r="BF854" i="9"/>
  <c r="BG854" i="9"/>
  <c r="BH854" i="9"/>
  <c r="BI854" i="9"/>
  <c r="BJ854" i="9"/>
  <c r="BK854" i="9"/>
  <c r="BL854" i="9"/>
  <c r="BM854" i="9"/>
  <c r="BN854" i="9"/>
  <c r="BO854" i="9"/>
  <c r="BP854" i="9"/>
  <c r="BQ854" i="9"/>
  <c r="BR854" i="9"/>
  <c r="BT854" i="9"/>
  <c r="BU854" i="9"/>
  <c r="BV854" i="9"/>
  <c r="BX854" i="9"/>
  <c r="BY854" i="9"/>
  <c r="BZ854" i="9"/>
  <c r="CA854" i="9"/>
  <c r="CB854" i="9"/>
  <c r="CC854" i="9"/>
  <c r="CD854" i="9"/>
  <c r="CE854" i="9"/>
  <c r="CF854" i="9"/>
  <c r="CG854" i="9"/>
  <c r="CH854" i="9"/>
  <c r="CI854" i="9"/>
  <c r="CJ854" i="9"/>
  <c r="A855" i="9"/>
  <c r="B855" i="9"/>
  <c r="C855" i="9"/>
  <c r="D855" i="9"/>
  <c r="E855" i="9"/>
  <c r="F855" i="9"/>
  <c r="G855" i="9"/>
  <c r="H855" i="9"/>
  <c r="I855" i="9"/>
  <c r="K855" i="9"/>
  <c r="O855" i="9"/>
  <c r="P855" i="9"/>
  <c r="Q855" i="9"/>
  <c r="R855" i="9"/>
  <c r="U855" i="9"/>
  <c r="V855" i="9"/>
  <c r="W855" i="9"/>
  <c r="X855" i="9"/>
  <c r="Y855" i="9"/>
  <c r="Z855" i="9"/>
  <c r="AA855" i="9"/>
  <c r="AB855" i="9"/>
  <c r="AC855" i="9"/>
  <c r="AD855" i="9"/>
  <c r="AE855" i="9"/>
  <c r="AF855" i="9"/>
  <c r="AG855" i="9"/>
  <c r="AH855" i="9"/>
  <c r="AI855" i="9"/>
  <c r="AJ855" i="9"/>
  <c r="AK855" i="9"/>
  <c r="AL855" i="9"/>
  <c r="AM855" i="9"/>
  <c r="AN855" i="9"/>
  <c r="AO855" i="9"/>
  <c r="AP855" i="9"/>
  <c r="AQ855" i="9"/>
  <c r="AR855" i="9"/>
  <c r="AS855" i="9"/>
  <c r="AT855" i="9"/>
  <c r="AU855" i="9"/>
  <c r="AV855" i="9"/>
  <c r="AW855" i="9"/>
  <c r="AX855" i="9"/>
  <c r="AY855" i="9"/>
  <c r="AZ855" i="9"/>
  <c r="BA855" i="9"/>
  <c r="BB855" i="9"/>
  <c r="BC855" i="9"/>
  <c r="BD855" i="9"/>
  <c r="BE855" i="9"/>
  <c r="BF855" i="9"/>
  <c r="BG855" i="9"/>
  <c r="BH855" i="9"/>
  <c r="BI855" i="9"/>
  <c r="BJ855" i="9"/>
  <c r="BK855" i="9"/>
  <c r="BL855" i="9"/>
  <c r="BM855" i="9"/>
  <c r="BN855" i="9"/>
  <c r="BO855" i="9"/>
  <c r="BP855" i="9"/>
  <c r="BQ855" i="9"/>
  <c r="BR855" i="9"/>
  <c r="BT855" i="9"/>
  <c r="BU855" i="9"/>
  <c r="BV855" i="9"/>
  <c r="BX855" i="9"/>
  <c r="BY855" i="9"/>
  <c r="BZ855" i="9"/>
  <c r="CA855" i="9"/>
  <c r="CB855" i="9"/>
  <c r="CC855" i="9"/>
  <c r="CD855" i="9"/>
  <c r="CE855" i="9"/>
  <c r="CF855" i="9"/>
  <c r="CG855" i="9"/>
  <c r="CH855" i="9"/>
  <c r="CI855" i="9"/>
  <c r="CJ855" i="9"/>
  <c r="A856" i="9"/>
  <c r="B856" i="9"/>
  <c r="C856" i="9"/>
  <c r="D856" i="9"/>
  <c r="E856" i="9"/>
  <c r="F856" i="9"/>
  <c r="G856" i="9"/>
  <c r="H856" i="9"/>
  <c r="I856" i="9"/>
  <c r="K856" i="9"/>
  <c r="O856" i="9"/>
  <c r="P856" i="9"/>
  <c r="Q856" i="9"/>
  <c r="R856" i="9"/>
  <c r="U856" i="9"/>
  <c r="V856" i="9"/>
  <c r="W856" i="9"/>
  <c r="X856" i="9"/>
  <c r="Y856" i="9"/>
  <c r="Z856" i="9"/>
  <c r="AA856" i="9"/>
  <c r="AB856" i="9"/>
  <c r="AC856" i="9"/>
  <c r="AD856" i="9"/>
  <c r="AE856" i="9"/>
  <c r="AF856" i="9"/>
  <c r="AG856" i="9"/>
  <c r="AH856" i="9"/>
  <c r="AI856" i="9"/>
  <c r="AJ856" i="9"/>
  <c r="AK856" i="9"/>
  <c r="AL856" i="9"/>
  <c r="AM856" i="9"/>
  <c r="AN856" i="9"/>
  <c r="AO856" i="9"/>
  <c r="AP856" i="9"/>
  <c r="AQ856" i="9"/>
  <c r="AR856" i="9"/>
  <c r="AS856" i="9"/>
  <c r="AT856" i="9"/>
  <c r="AU856" i="9"/>
  <c r="AV856" i="9"/>
  <c r="AW856" i="9"/>
  <c r="AX856" i="9"/>
  <c r="AY856" i="9"/>
  <c r="AZ856" i="9"/>
  <c r="BA856" i="9"/>
  <c r="BB856" i="9"/>
  <c r="BC856" i="9"/>
  <c r="BD856" i="9"/>
  <c r="BE856" i="9"/>
  <c r="BF856" i="9"/>
  <c r="BG856" i="9"/>
  <c r="BH856" i="9"/>
  <c r="BI856" i="9"/>
  <c r="BJ856" i="9"/>
  <c r="BK856" i="9"/>
  <c r="BL856" i="9"/>
  <c r="BM856" i="9"/>
  <c r="BN856" i="9"/>
  <c r="BO856" i="9"/>
  <c r="BP856" i="9"/>
  <c r="BQ856" i="9"/>
  <c r="BR856" i="9"/>
  <c r="BT856" i="9"/>
  <c r="BU856" i="9"/>
  <c r="BV856" i="9"/>
  <c r="BX856" i="9"/>
  <c r="BY856" i="9"/>
  <c r="BZ856" i="9"/>
  <c r="CA856" i="9"/>
  <c r="CB856" i="9"/>
  <c r="CC856" i="9"/>
  <c r="CD856" i="9"/>
  <c r="CE856" i="9"/>
  <c r="CF856" i="9"/>
  <c r="CG856" i="9"/>
  <c r="CH856" i="9"/>
  <c r="CI856" i="9"/>
  <c r="CJ856" i="9"/>
  <c r="A857" i="9"/>
  <c r="B857" i="9"/>
  <c r="C857" i="9"/>
  <c r="D857" i="9"/>
  <c r="E857" i="9"/>
  <c r="F857" i="9"/>
  <c r="G857" i="9"/>
  <c r="H857" i="9"/>
  <c r="I857" i="9"/>
  <c r="K857" i="9"/>
  <c r="O857" i="9"/>
  <c r="P857" i="9"/>
  <c r="Q857" i="9"/>
  <c r="R857" i="9"/>
  <c r="U857" i="9"/>
  <c r="V857" i="9"/>
  <c r="W857" i="9"/>
  <c r="X857" i="9"/>
  <c r="Y857" i="9"/>
  <c r="Z857" i="9"/>
  <c r="AA857" i="9"/>
  <c r="AB857" i="9"/>
  <c r="AC857" i="9"/>
  <c r="AD857" i="9"/>
  <c r="AE857" i="9"/>
  <c r="AF857" i="9"/>
  <c r="AG857" i="9"/>
  <c r="AH857" i="9"/>
  <c r="AI857" i="9"/>
  <c r="AJ857" i="9"/>
  <c r="AK857" i="9"/>
  <c r="AL857" i="9"/>
  <c r="AM857" i="9"/>
  <c r="AN857" i="9"/>
  <c r="AO857" i="9"/>
  <c r="AP857" i="9"/>
  <c r="AQ857" i="9"/>
  <c r="AR857" i="9"/>
  <c r="AS857" i="9"/>
  <c r="AT857" i="9"/>
  <c r="AU857" i="9"/>
  <c r="AV857" i="9"/>
  <c r="AW857" i="9"/>
  <c r="AX857" i="9"/>
  <c r="AY857" i="9"/>
  <c r="AZ857" i="9"/>
  <c r="BA857" i="9"/>
  <c r="BB857" i="9"/>
  <c r="BC857" i="9"/>
  <c r="BD857" i="9"/>
  <c r="BE857" i="9"/>
  <c r="BF857" i="9"/>
  <c r="BG857" i="9"/>
  <c r="BH857" i="9"/>
  <c r="BI857" i="9"/>
  <c r="BJ857" i="9"/>
  <c r="BK857" i="9"/>
  <c r="BL857" i="9"/>
  <c r="BM857" i="9"/>
  <c r="BN857" i="9"/>
  <c r="BO857" i="9"/>
  <c r="BP857" i="9"/>
  <c r="BQ857" i="9"/>
  <c r="BR857" i="9"/>
  <c r="BT857" i="9"/>
  <c r="BU857" i="9"/>
  <c r="BV857" i="9"/>
  <c r="BX857" i="9"/>
  <c r="BY857" i="9"/>
  <c r="BZ857" i="9"/>
  <c r="CA857" i="9"/>
  <c r="CB857" i="9"/>
  <c r="CC857" i="9"/>
  <c r="CD857" i="9"/>
  <c r="CE857" i="9"/>
  <c r="CF857" i="9"/>
  <c r="CG857" i="9"/>
  <c r="CH857" i="9"/>
  <c r="CI857" i="9"/>
  <c r="CJ857" i="9"/>
  <c r="A858" i="9"/>
  <c r="B858" i="9"/>
  <c r="C858" i="9"/>
  <c r="D858" i="9"/>
  <c r="E858" i="9"/>
  <c r="F858" i="9"/>
  <c r="G858" i="9"/>
  <c r="H858" i="9"/>
  <c r="I858" i="9"/>
  <c r="K858" i="9"/>
  <c r="O858" i="9"/>
  <c r="P858" i="9"/>
  <c r="Q858" i="9"/>
  <c r="R858" i="9"/>
  <c r="U858" i="9"/>
  <c r="V858" i="9"/>
  <c r="W858" i="9"/>
  <c r="X858" i="9"/>
  <c r="Y858" i="9"/>
  <c r="Z858" i="9"/>
  <c r="AA858" i="9"/>
  <c r="AB858" i="9"/>
  <c r="AC858" i="9"/>
  <c r="AD858" i="9"/>
  <c r="AE858" i="9"/>
  <c r="AF858" i="9"/>
  <c r="AG858" i="9"/>
  <c r="AH858" i="9"/>
  <c r="AI858" i="9"/>
  <c r="AJ858" i="9"/>
  <c r="AK858" i="9"/>
  <c r="AL858" i="9"/>
  <c r="AM858" i="9"/>
  <c r="AN858" i="9"/>
  <c r="AO858" i="9"/>
  <c r="AP858" i="9"/>
  <c r="AQ858" i="9"/>
  <c r="AR858" i="9"/>
  <c r="AS858" i="9"/>
  <c r="AT858" i="9"/>
  <c r="AU858" i="9"/>
  <c r="AV858" i="9"/>
  <c r="AW858" i="9"/>
  <c r="AX858" i="9"/>
  <c r="AY858" i="9"/>
  <c r="AZ858" i="9"/>
  <c r="BA858" i="9"/>
  <c r="BB858" i="9"/>
  <c r="BC858" i="9"/>
  <c r="BD858" i="9"/>
  <c r="BE858" i="9"/>
  <c r="BF858" i="9"/>
  <c r="BG858" i="9"/>
  <c r="BH858" i="9"/>
  <c r="BI858" i="9"/>
  <c r="BJ858" i="9"/>
  <c r="BK858" i="9"/>
  <c r="BL858" i="9"/>
  <c r="BM858" i="9"/>
  <c r="BN858" i="9"/>
  <c r="BO858" i="9"/>
  <c r="BP858" i="9"/>
  <c r="BQ858" i="9"/>
  <c r="BR858" i="9"/>
  <c r="BT858" i="9"/>
  <c r="BU858" i="9"/>
  <c r="BV858" i="9"/>
  <c r="BX858" i="9"/>
  <c r="BY858" i="9"/>
  <c r="BZ858" i="9"/>
  <c r="CA858" i="9"/>
  <c r="CB858" i="9"/>
  <c r="CC858" i="9"/>
  <c r="CD858" i="9"/>
  <c r="CE858" i="9"/>
  <c r="CF858" i="9"/>
  <c r="CG858" i="9"/>
  <c r="CH858" i="9"/>
  <c r="CI858" i="9"/>
  <c r="CJ858" i="9"/>
  <c r="A859" i="9"/>
  <c r="B859" i="9"/>
  <c r="C859" i="9"/>
  <c r="D859" i="9"/>
  <c r="E859" i="9"/>
  <c r="F859" i="9"/>
  <c r="G859" i="9"/>
  <c r="H859" i="9"/>
  <c r="I859" i="9"/>
  <c r="K859" i="9"/>
  <c r="O859" i="9"/>
  <c r="P859" i="9"/>
  <c r="Q859" i="9"/>
  <c r="R859" i="9"/>
  <c r="U859" i="9"/>
  <c r="V859" i="9"/>
  <c r="W859" i="9"/>
  <c r="X859" i="9"/>
  <c r="Y859" i="9"/>
  <c r="Z859" i="9"/>
  <c r="AA859" i="9"/>
  <c r="AB859" i="9"/>
  <c r="AC859" i="9"/>
  <c r="AD859" i="9"/>
  <c r="AE859" i="9"/>
  <c r="AF859" i="9"/>
  <c r="AG859" i="9"/>
  <c r="AH859" i="9"/>
  <c r="AI859" i="9"/>
  <c r="AJ859" i="9"/>
  <c r="AK859" i="9"/>
  <c r="AL859" i="9"/>
  <c r="AM859" i="9"/>
  <c r="AN859" i="9"/>
  <c r="AO859" i="9"/>
  <c r="AP859" i="9"/>
  <c r="AQ859" i="9"/>
  <c r="AR859" i="9"/>
  <c r="AS859" i="9"/>
  <c r="AT859" i="9"/>
  <c r="AU859" i="9"/>
  <c r="AV859" i="9"/>
  <c r="AW859" i="9"/>
  <c r="AX859" i="9"/>
  <c r="AY859" i="9"/>
  <c r="AZ859" i="9"/>
  <c r="BA859" i="9"/>
  <c r="BB859" i="9"/>
  <c r="BC859" i="9"/>
  <c r="BD859" i="9"/>
  <c r="BE859" i="9"/>
  <c r="BF859" i="9"/>
  <c r="BG859" i="9"/>
  <c r="BH859" i="9"/>
  <c r="BI859" i="9"/>
  <c r="BJ859" i="9"/>
  <c r="BK859" i="9"/>
  <c r="BL859" i="9"/>
  <c r="BM859" i="9"/>
  <c r="BN859" i="9"/>
  <c r="BO859" i="9"/>
  <c r="BP859" i="9"/>
  <c r="BQ859" i="9"/>
  <c r="BR859" i="9"/>
  <c r="BT859" i="9"/>
  <c r="BU859" i="9"/>
  <c r="BV859" i="9"/>
  <c r="BX859" i="9"/>
  <c r="BY859" i="9"/>
  <c r="BZ859" i="9"/>
  <c r="CA859" i="9"/>
  <c r="CB859" i="9"/>
  <c r="CC859" i="9"/>
  <c r="CD859" i="9"/>
  <c r="CE859" i="9"/>
  <c r="CF859" i="9"/>
  <c r="CG859" i="9"/>
  <c r="CH859" i="9"/>
  <c r="CI859" i="9"/>
  <c r="CJ859" i="9"/>
  <c r="A860" i="9"/>
  <c r="B860" i="9"/>
  <c r="C860" i="9"/>
  <c r="D860" i="9"/>
  <c r="E860" i="9"/>
  <c r="F860" i="9"/>
  <c r="G860" i="9"/>
  <c r="H860" i="9"/>
  <c r="I860" i="9"/>
  <c r="K860" i="9"/>
  <c r="O860" i="9"/>
  <c r="P860" i="9"/>
  <c r="Q860" i="9"/>
  <c r="R860" i="9"/>
  <c r="U860" i="9"/>
  <c r="V860" i="9"/>
  <c r="W860" i="9"/>
  <c r="X860" i="9"/>
  <c r="Y860" i="9"/>
  <c r="Z860" i="9"/>
  <c r="AA860" i="9"/>
  <c r="AB860" i="9"/>
  <c r="AC860" i="9"/>
  <c r="AD860" i="9"/>
  <c r="AE860" i="9"/>
  <c r="AF860" i="9"/>
  <c r="AG860" i="9"/>
  <c r="AH860" i="9"/>
  <c r="AI860" i="9"/>
  <c r="AJ860" i="9"/>
  <c r="AK860" i="9"/>
  <c r="AL860" i="9"/>
  <c r="AM860" i="9"/>
  <c r="AN860" i="9"/>
  <c r="AO860" i="9"/>
  <c r="AP860" i="9"/>
  <c r="AQ860" i="9"/>
  <c r="AR860" i="9"/>
  <c r="AS860" i="9"/>
  <c r="AT860" i="9"/>
  <c r="AU860" i="9"/>
  <c r="AV860" i="9"/>
  <c r="AW860" i="9"/>
  <c r="AX860" i="9"/>
  <c r="AY860" i="9"/>
  <c r="AZ860" i="9"/>
  <c r="BA860" i="9"/>
  <c r="BB860" i="9"/>
  <c r="BC860" i="9"/>
  <c r="BD860" i="9"/>
  <c r="BE860" i="9"/>
  <c r="BF860" i="9"/>
  <c r="BG860" i="9"/>
  <c r="BH860" i="9"/>
  <c r="BI860" i="9"/>
  <c r="BJ860" i="9"/>
  <c r="BK860" i="9"/>
  <c r="BL860" i="9"/>
  <c r="BM860" i="9"/>
  <c r="BN860" i="9"/>
  <c r="BO860" i="9"/>
  <c r="BP860" i="9"/>
  <c r="BQ860" i="9"/>
  <c r="BR860" i="9"/>
  <c r="BT860" i="9"/>
  <c r="BU860" i="9"/>
  <c r="BV860" i="9"/>
  <c r="BX860" i="9"/>
  <c r="BY860" i="9"/>
  <c r="BZ860" i="9"/>
  <c r="CA860" i="9"/>
  <c r="CB860" i="9"/>
  <c r="CC860" i="9"/>
  <c r="CD860" i="9"/>
  <c r="CE860" i="9"/>
  <c r="CF860" i="9"/>
  <c r="CG860" i="9"/>
  <c r="CH860" i="9"/>
  <c r="CI860" i="9"/>
  <c r="CJ860" i="9"/>
  <c r="A861" i="9"/>
  <c r="B861" i="9"/>
  <c r="C861" i="9"/>
  <c r="D861" i="9"/>
  <c r="E861" i="9"/>
  <c r="F861" i="9"/>
  <c r="G861" i="9"/>
  <c r="H861" i="9"/>
  <c r="I861" i="9"/>
  <c r="K861" i="9"/>
  <c r="O861" i="9"/>
  <c r="P861" i="9"/>
  <c r="Q861" i="9"/>
  <c r="R861" i="9"/>
  <c r="U861" i="9"/>
  <c r="V861" i="9"/>
  <c r="W861" i="9"/>
  <c r="X861" i="9"/>
  <c r="Y861" i="9"/>
  <c r="Z861" i="9"/>
  <c r="AA861" i="9"/>
  <c r="AB861" i="9"/>
  <c r="AC861" i="9"/>
  <c r="AD861" i="9"/>
  <c r="AE861" i="9"/>
  <c r="AF861" i="9"/>
  <c r="AG861" i="9"/>
  <c r="AH861" i="9"/>
  <c r="AI861" i="9"/>
  <c r="AJ861" i="9"/>
  <c r="AK861" i="9"/>
  <c r="AL861" i="9"/>
  <c r="AM861" i="9"/>
  <c r="AN861" i="9"/>
  <c r="AO861" i="9"/>
  <c r="AP861" i="9"/>
  <c r="AQ861" i="9"/>
  <c r="AR861" i="9"/>
  <c r="AS861" i="9"/>
  <c r="AT861" i="9"/>
  <c r="AU861" i="9"/>
  <c r="AV861" i="9"/>
  <c r="AW861" i="9"/>
  <c r="AX861" i="9"/>
  <c r="AY861" i="9"/>
  <c r="AZ861" i="9"/>
  <c r="BA861" i="9"/>
  <c r="BB861" i="9"/>
  <c r="BC861" i="9"/>
  <c r="BD861" i="9"/>
  <c r="BE861" i="9"/>
  <c r="BF861" i="9"/>
  <c r="BG861" i="9"/>
  <c r="BH861" i="9"/>
  <c r="BI861" i="9"/>
  <c r="BJ861" i="9"/>
  <c r="BK861" i="9"/>
  <c r="BL861" i="9"/>
  <c r="BM861" i="9"/>
  <c r="BN861" i="9"/>
  <c r="BO861" i="9"/>
  <c r="BP861" i="9"/>
  <c r="BQ861" i="9"/>
  <c r="BR861" i="9"/>
  <c r="BT861" i="9"/>
  <c r="BU861" i="9"/>
  <c r="BV861" i="9"/>
  <c r="BX861" i="9"/>
  <c r="BY861" i="9"/>
  <c r="BZ861" i="9"/>
  <c r="CA861" i="9"/>
  <c r="CB861" i="9"/>
  <c r="CC861" i="9"/>
  <c r="CD861" i="9"/>
  <c r="CE861" i="9"/>
  <c r="CF861" i="9"/>
  <c r="CG861" i="9"/>
  <c r="CH861" i="9"/>
  <c r="CI861" i="9"/>
  <c r="CJ861" i="9"/>
  <c r="A862" i="9"/>
  <c r="B862" i="9"/>
  <c r="C862" i="9"/>
  <c r="D862" i="9"/>
  <c r="E862" i="9"/>
  <c r="F862" i="9"/>
  <c r="G862" i="9"/>
  <c r="H862" i="9"/>
  <c r="I862" i="9"/>
  <c r="K862" i="9"/>
  <c r="O862" i="9"/>
  <c r="P862" i="9"/>
  <c r="Q862" i="9"/>
  <c r="R862" i="9"/>
  <c r="U862" i="9"/>
  <c r="V862" i="9"/>
  <c r="W862" i="9"/>
  <c r="X862" i="9"/>
  <c r="Y862" i="9"/>
  <c r="Z862" i="9"/>
  <c r="AA862" i="9"/>
  <c r="AB862" i="9"/>
  <c r="AC862" i="9"/>
  <c r="AD862" i="9"/>
  <c r="AE862" i="9"/>
  <c r="AF862" i="9"/>
  <c r="AG862" i="9"/>
  <c r="AH862" i="9"/>
  <c r="AI862" i="9"/>
  <c r="AJ862" i="9"/>
  <c r="AK862" i="9"/>
  <c r="AL862" i="9"/>
  <c r="AM862" i="9"/>
  <c r="AN862" i="9"/>
  <c r="AO862" i="9"/>
  <c r="AP862" i="9"/>
  <c r="AQ862" i="9"/>
  <c r="AR862" i="9"/>
  <c r="AS862" i="9"/>
  <c r="AT862" i="9"/>
  <c r="AU862" i="9"/>
  <c r="AV862" i="9"/>
  <c r="AW862" i="9"/>
  <c r="AX862" i="9"/>
  <c r="AY862" i="9"/>
  <c r="AZ862" i="9"/>
  <c r="BA862" i="9"/>
  <c r="BB862" i="9"/>
  <c r="BC862" i="9"/>
  <c r="BD862" i="9"/>
  <c r="BE862" i="9"/>
  <c r="BF862" i="9"/>
  <c r="BG862" i="9"/>
  <c r="BH862" i="9"/>
  <c r="BI862" i="9"/>
  <c r="BJ862" i="9"/>
  <c r="BK862" i="9"/>
  <c r="BL862" i="9"/>
  <c r="BM862" i="9"/>
  <c r="BN862" i="9"/>
  <c r="BO862" i="9"/>
  <c r="BP862" i="9"/>
  <c r="BQ862" i="9"/>
  <c r="BR862" i="9"/>
  <c r="BT862" i="9"/>
  <c r="BU862" i="9"/>
  <c r="BV862" i="9"/>
  <c r="BX862" i="9"/>
  <c r="BY862" i="9"/>
  <c r="BZ862" i="9"/>
  <c r="CA862" i="9"/>
  <c r="CB862" i="9"/>
  <c r="CC862" i="9"/>
  <c r="CD862" i="9"/>
  <c r="CE862" i="9"/>
  <c r="CF862" i="9"/>
  <c r="CG862" i="9"/>
  <c r="CH862" i="9"/>
  <c r="CI862" i="9"/>
  <c r="CJ862" i="9"/>
  <c r="A863" i="9"/>
  <c r="B863" i="9"/>
  <c r="C863" i="9"/>
  <c r="D863" i="9"/>
  <c r="E863" i="9"/>
  <c r="F863" i="9"/>
  <c r="G863" i="9"/>
  <c r="H863" i="9"/>
  <c r="I863" i="9"/>
  <c r="K863" i="9"/>
  <c r="O863" i="9"/>
  <c r="P863" i="9"/>
  <c r="Q863" i="9"/>
  <c r="R863" i="9"/>
  <c r="U863" i="9"/>
  <c r="V863" i="9"/>
  <c r="W863" i="9"/>
  <c r="X863" i="9"/>
  <c r="Y863" i="9"/>
  <c r="Z863" i="9"/>
  <c r="AA863" i="9"/>
  <c r="AB863" i="9"/>
  <c r="AC863" i="9"/>
  <c r="AD863" i="9"/>
  <c r="AE863" i="9"/>
  <c r="AF863" i="9"/>
  <c r="AG863" i="9"/>
  <c r="AH863" i="9"/>
  <c r="AI863" i="9"/>
  <c r="AJ863" i="9"/>
  <c r="AK863" i="9"/>
  <c r="AL863" i="9"/>
  <c r="AM863" i="9"/>
  <c r="AN863" i="9"/>
  <c r="AO863" i="9"/>
  <c r="AP863" i="9"/>
  <c r="AQ863" i="9"/>
  <c r="AR863" i="9"/>
  <c r="AS863" i="9"/>
  <c r="AT863" i="9"/>
  <c r="AU863" i="9"/>
  <c r="AV863" i="9"/>
  <c r="AW863" i="9"/>
  <c r="AX863" i="9"/>
  <c r="AY863" i="9"/>
  <c r="AZ863" i="9"/>
  <c r="BA863" i="9"/>
  <c r="BB863" i="9"/>
  <c r="BC863" i="9"/>
  <c r="BD863" i="9"/>
  <c r="BE863" i="9"/>
  <c r="BF863" i="9"/>
  <c r="BG863" i="9"/>
  <c r="BH863" i="9"/>
  <c r="BI863" i="9"/>
  <c r="BJ863" i="9"/>
  <c r="BK863" i="9"/>
  <c r="BL863" i="9"/>
  <c r="BM863" i="9"/>
  <c r="BN863" i="9"/>
  <c r="BO863" i="9"/>
  <c r="BP863" i="9"/>
  <c r="BQ863" i="9"/>
  <c r="BR863" i="9"/>
  <c r="BT863" i="9"/>
  <c r="BU863" i="9"/>
  <c r="BV863" i="9"/>
  <c r="BX863" i="9"/>
  <c r="BY863" i="9"/>
  <c r="BZ863" i="9"/>
  <c r="CA863" i="9"/>
  <c r="CB863" i="9"/>
  <c r="CC863" i="9"/>
  <c r="CD863" i="9"/>
  <c r="CE863" i="9"/>
  <c r="CF863" i="9"/>
  <c r="CG863" i="9"/>
  <c r="CH863" i="9"/>
  <c r="CI863" i="9"/>
  <c r="CJ863" i="9"/>
  <c r="A864" i="9"/>
  <c r="B864" i="9"/>
  <c r="C864" i="9"/>
  <c r="D864" i="9"/>
  <c r="E864" i="9"/>
  <c r="F864" i="9"/>
  <c r="G864" i="9"/>
  <c r="H864" i="9"/>
  <c r="I864" i="9"/>
  <c r="K864" i="9"/>
  <c r="O864" i="9"/>
  <c r="P864" i="9"/>
  <c r="Q864" i="9"/>
  <c r="R864" i="9"/>
  <c r="U864" i="9"/>
  <c r="V864" i="9"/>
  <c r="W864" i="9"/>
  <c r="X864" i="9"/>
  <c r="Y864" i="9"/>
  <c r="Z864" i="9"/>
  <c r="AA864" i="9"/>
  <c r="AB864" i="9"/>
  <c r="AC864" i="9"/>
  <c r="AD864" i="9"/>
  <c r="AE864" i="9"/>
  <c r="AF864" i="9"/>
  <c r="AG864" i="9"/>
  <c r="AH864" i="9"/>
  <c r="AI864" i="9"/>
  <c r="AJ864" i="9"/>
  <c r="AK864" i="9"/>
  <c r="AL864" i="9"/>
  <c r="AM864" i="9"/>
  <c r="AN864" i="9"/>
  <c r="AO864" i="9"/>
  <c r="AP864" i="9"/>
  <c r="AQ864" i="9"/>
  <c r="AR864" i="9"/>
  <c r="AS864" i="9"/>
  <c r="AT864" i="9"/>
  <c r="AU864" i="9"/>
  <c r="AV864" i="9"/>
  <c r="AW864" i="9"/>
  <c r="AX864" i="9"/>
  <c r="AY864" i="9"/>
  <c r="AZ864" i="9"/>
  <c r="BA864" i="9"/>
  <c r="BB864" i="9"/>
  <c r="BC864" i="9"/>
  <c r="BD864" i="9"/>
  <c r="BE864" i="9"/>
  <c r="BF864" i="9"/>
  <c r="BG864" i="9"/>
  <c r="BH864" i="9"/>
  <c r="BI864" i="9"/>
  <c r="BJ864" i="9"/>
  <c r="BK864" i="9"/>
  <c r="BL864" i="9"/>
  <c r="BM864" i="9"/>
  <c r="BN864" i="9"/>
  <c r="BO864" i="9"/>
  <c r="BP864" i="9"/>
  <c r="BQ864" i="9"/>
  <c r="BR864" i="9"/>
  <c r="BT864" i="9"/>
  <c r="BU864" i="9"/>
  <c r="BV864" i="9"/>
  <c r="BX864" i="9"/>
  <c r="BY864" i="9"/>
  <c r="BZ864" i="9"/>
  <c r="CA864" i="9"/>
  <c r="CB864" i="9"/>
  <c r="CC864" i="9"/>
  <c r="CD864" i="9"/>
  <c r="CE864" i="9"/>
  <c r="CF864" i="9"/>
  <c r="CG864" i="9"/>
  <c r="CH864" i="9"/>
  <c r="CI864" i="9"/>
  <c r="CJ864" i="9"/>
  <c r="A865" i="9"/>
  <c r="B865" i="9"/>
  <c r="C865" i="9"/>
  <c r="D865" i="9"/>
  <c r="E865" i="9"/>
  <c r="F865" i="9"/>
  <c r="G865" i="9"/>
  <c r="H865" i="9"/>
  <c r="I865" i="9"/>
  <c r="K865" i="9"/>
  <c r="O865" i="9"/>
  <c r="P865" i="9"/>
  <c r="Q865" i="9"/>
  <c r="R865" i="9"/>
  <c r="U865" i="9"/>
  <c r="V865" i="9"/>
  <c r="W865" i="9"/>
  <c r="X865" i="9"/>
  <c r="Y865" i="9"/>
  <c r="Z865" i="9"/>
  <c r="AA865" i="9"/>
  <c r="AB865" i="9"/>
  <c r="AC865" i="9"/>
  <c r="AD865" i="9"/>
  <c r="AE865" i="9"/>
  <c r="AF865" i="9"/>
  <c r="AG865" i="9"/>
  <c r="AH865" i="9"/>
  <c r="AI865" i="9"/>
  <c r="AJ865" i="9"/>
  <c r="AK865" i="9"/>
  <c r="AL865" i="9"/>
  <c r="AM865" i="9"/>
  <c r="AN865" i="9"/>
  <c r="AO865" i="9"/>
  <c r="AP865" i="9"/>
  <c r="AQ865" i="9"/>
  <c r="AR865" i="9"/>
  <c r="AS865" i="9"/>
  <c r="AT865" i="9"/>
  <c r="AU865" i="9"/>
  <c r="AV865" i="9"/>
  <c r="AW865" i="9"/>
  <c r="AX865" i="9"/>
  <c r="AY865" i="9"/>
  <c r="AZ865" i="9"/>
  <c r="BA865" i="9"/>
  <c r="BB865" i="9"/>
  <c r="BC865" i="9"/>
  <c r="BD865" i="9"/>
  <c r="BE865" i="9"/>
  <c r="BF865" i="9"/>
  <c r="BG865" i="9"/>
  <c r="BH865" i="9"/>
  <c r="BI865" i="9"/>
  <c r="BJ865" i="9"/>
  <c r="BK865" i="9"/>
  <c r="BL865" i="9"/>
  <c r="BM865" i="9"/>
  <c r="BN865" i="9"/>
  <c r="BO865" i="9"/>
  <c r="BP865" i="9"/>
  <c r="BQ865" i="9"/>
  <c r="BR865" i="9"/>
  <c r="BT865" i="9"/>
  <c r="BU865" i="9"/>
  <c r="BV865" i="9"/>
  <c r="BX865" i="9"/>
  <c r="BY865" i="9"/>
  <c r="BZ865" i="9"/>
  <c r="CA865" i="9"/>
  <c r="CB865" i="9"/>
  <c r="CC865" i="9"/>
  <c r="CD865" i="9"/>
  <c r="CE865" i="9"/>
  <c r="CF865" i="9"/>
  <c r="CG865" i="9"/>
  <c r="CH865" i="9"/>
  <c r="CI865" i="9"/>
  <c r="CJ865" i="9"/>
  <c r="A866" i="9"/>
  <c r="B866" i="9"/>
  <c r="C866" i="9"/>
  <c r="D866" i="9"/>
  <c r="E866" i="9"/>
  <c r="F866" i="9"/>
  <c r="G866" i="9"/>
  <c r="H866" i="9"/>
  <c r="I866" i="9"/>
  <c r="K866" i="9"/>
  <c r="O866" i="9"/>
  <c r="P866" i="9"/>
  <c r="Q866" i="9"/>
  <c r="R866" i="9"/>
  <c r="U866" i="9"/>
  <c r="V866" i="9"/>
  <c r="W866" i="9"/>
  <c r="X866" i="9"/>
  <c r="Y866" i="9"/>
  <c r="Z866" i="9"/>
  <c r="AA866" i="9"/>
  <c r="AB866" i="9"/>
  <c r="AC866" i="9"/>
  <c r="AD866" i="9"/>
  <c r="AE866" i="9"/>
  <c r="AF866" i="9"/>
  <c r="AG866" i="9"/>
  <c r="AH866" i="9"/>
  <c r="AI866" i="9"/>
  <c r="AJ866" i="9"/>
  <c r="AK866" i="9"/>
  <c r="AL866" i="9"/>
  <c r="AM866" i="9"/>
  <c r="AN866" i="9"/>
  <c r="AO866" i="9"/>
  <c r="AP866" i="9"/>
  <c r="AQ866" i="9"/>
  <c r="AR866" i="9"/>
  <c r="AS866" i="9"/>
  <c r="AT866" i="9"/>
  <c r="AU866" i="9"/>
  <c r="AV866" i="9"/>
  <c r="AW866" i="9"/>
  <c r="AX866" i="9"/>
  <c r="AY866" i="9"/>
  <c r="AZ866" i="9"/>
  <c r="BA866" i="9"/>
  <c r="BB866" i="9"/>
  <c r="BC866" i="9"/>
  <c r="BD866" i="9"/>
  <c r="BE866" i="9"/>
  <c r="BF866" i="9"/>
  <c r="BG866" i="9"/>
  <c r="BH866" i="9"/>
  <c r="BI866" i="9"/>
  <c r="BJ866" i="9"/>
  <c r="BK866" i="9"/>
  <c r="BL866" i="9"/>
  <c r="BM866" i="9"/>
  <c r="BN866" i="9"/>
  <c r="BO866" i="9"/>
  <c r="BP866" i="9"/>
  <c r="BQ866" i="9"/>
  <c r="BR866" i="9"/>
  <c r="BT866" i="9"/>
  <c r="BU866" i="9"/>
  <c r="BV866" i="9"/>
  <c r="BX866" i="9"/>
  <c r="BY866" i="9"/>
  <c r="BZ866" i="9"/>
  <c r="CA866" i="9"/>
  <c r="CB866" i="9"/>
  <c r="CC866" i="9"/>
  <c r="CD866" i="9"/>
  <c r="CE866" i="9"/>
  <c r="CF866" i="9"/>
  <c r="CG866" i="9"/>
  <c r="CH866" i="9"/>
  <c r="CI866" i="9"/>
  <c r="CJ866" i="9"/>
  <c r="A867" i="9"/>
  <c r="B867" i="9"/>
  <c r="C867" i="9"/>
  <c r="D867" i="9"/>
  <c r="E867" i="9"/>
  <c r="F867" i="9"/>
  <c r="G867" i="9"/>
  <c r="H867" i="9"/>
  <c r="I867" i="9"/>
  <c r="K867" i="9"/>
  <c r="O867" i="9"/>
  <c r="P867" i="9"/>
  <c r="Q867" i="9"/>
  <c r="R867" i="9"/>
  <c r="U867" i="9"/>
  <c r="V867" i="9"/>
  <c r="W867" i="9"/>
  <c r="X867" i="9"/>
  <c r="Y867" i="9"/>
  <c r="Z867" i="9"/>
  <c r="AA867" i="9"/>
  <c r="AB867" i="9"/>
  <c r="AC867" i="9"/>
  <c r="AD867" i="9"/>
  <c r="AE867" i="9"/>
  <c r="AF867" i="9"/>
  <c r="AG867" i="9"/>
  <c r="AH867" i="9"/>
  <c r="AI867" i="9"/>
  <c r="AJ867" i="9"/>
  <c r="AK867" i="9"/>
  <c r="AL867" i="9"/>
  <c r="AM867" i="9"/>
  <c r="AN867" i="9"/>
  <c r="AO867" i="9"/>
  <c r="AP867" i="9"/>
  <c r="AQ867" i="9"/>
  <c r="AR867" i="9"/>
  <c r="AS867" i="9"/>
  <c r="AT867" i="9"/>
  <c r="AU867" i="9"/>
  <c r="AV867" i="9"/>
  <c r="AW867" i="9"/>
  <c r="AX867" i="9"/>
  <c r="AY867" i="9"/>
  <c r="AZ867" i="9"/>
  <c r="BA867" i="9"/>
  <c r="BB867" i="9"/>
  <c r="BC867" i="9"/>
  <c r="BD867" i="9"/>
  <c r="BE867" i="9"/>
  <c r="BF867" i="9"/>
  <c r="BG867" i="9"/>
  <c r="BH867" i="9"/>
  <c r="BI867" i="9"/>
  <c r="BJ867" i="9"/>
  <c r="BK867" i="9"/>
  <c r="BL867" i="9"/>
  <c r="BM867" i="9"/>
  <c r="BN867" i="9"/>
  <c r="BO867" i="9"/>
  <c r="BP867" i="9"/>
  <c r="BQ867" i="9"/>
  <c r="BR867" i="9"/>
  <c r="BT867" i="9"/>
  <c r="BU867" i="9"/>
  <c r="BV867" i="9"/>
  <c r="BX867" i="9"/>
  <c r="BY867" i="9"/>
  <c r="BZ867" i="9"/>
  <c r="CA867" i="9"/>
  <c r="CB867" i="9"/>
  <c r="CC867" i="9"/>
  <c r="CD867" i="9"/>
  <c r="CE867" i="9"/>
  <c r="CF867" i="9"/>
  <c r="CG867" i="9"/>
  <c r="CH867" i="9"/>
  <c r="CI867" i="9"/>
  <c r="CJ867" i="9"/>
  <c r="A868" i="9"/>
  <c r="B868" i="9"/>
  <c r="C868" i="9"/>
  <c r="D868" i="9"/>
  <c r="E868" i="9"/>
  <c r="F868" i="9"/>
  <c r="G868" i="9"/>
  <c r="H868" i="9"/>
  <c r="I868" i="9"/>
  <c r="K868" i="9"/>
  <c r="O868" i="9"/>
  <c r="P868" i="9"/>
  <c r="Q868" i="9"/>
  <c r="R868" i="9"/>
  <c r="U868" i="9"/>
  <c r="V868" i="9"/>
  <c r="W868" i="9"/>
  <c r="X868" i="9"/>
  <c r="Y868" i="9"/>
  <c r="Z868" i="9"/>
  <c r="AA868" i="9"/>
  <c r="AB868" i="9"/>
  <c r="AC868" i="9"/>
  <c r="AD868" i="9"/>
  <c r="AE868" i="9"/>
  <c r="AF868" i="9"/>
  <c r="AG868" i="9"/>
  <c r="AH868" i="9"/>
  <c r="AI868" i="9"/>
  <c r="AJ868" i="9"/>
  <c r="AK868" i="9"/>
  <c r="AL868" i="9"/>
  <c r="AM868" i="9"/>
  <c r="AN868" i="9"/>
  <c r="AO868" i="9"/>
  <c r="AP868" i="9"/>
  <c r="AQ868" i="9"/>
  <c r="AR868" i="9"/>
  <c r="AS868" i="9"/>
  <c r="AT868" i="9"/>
  <c r="AU868" i="9"/>
  <c r="AV868" i="9"/>
  <c r="AW868" i="9"/>
  <c r="AX868" i="9"/>
  <c r="AY868" i="9"/>
  <c r="AZ868" i="9"/>
  <c r="BA868" i="9"/>
  <c r="BB868" i="9"/>
  <c r="BC868" i="9"/>
  <c r="BD868" i="9"/>
  <c r="BE868" i="9"/>
  <c r="BF868" i="9"/>
  <c r="BG868" i="9"/>
  <c r="BH868" i="9"/>
  <c r="BI868" i="9"/>
  <c r="BJ868" i="9"/>
  <c r="BK868" i="9"/>
  <c r="BL868" i="9"/>
  <c r="BM868" i="9"/>
  <c r="BN868" i="9"/>
  <c r="BO868" i="9"/>
  <c r="BP868" i="9"/>
  <c r="BQ868" i="9"/>
  <c r="BR868" i="9"/>
  <c r="BT868" i="9"/>
  <c r="BU868" i="9"/>
  <c r="BV868" i="9"/>
  <c r="BX868" i="9"/>
  <c r="BY868" i="9"/>
  <c r="BZ868" i="9"/>
  <c r="CA868" i="9"/>
  <c r="CB868" i="9"/>
  <c r="CC868" i="9"/>
  <c r="CD868" i="9"/>
  <c r="CE868" i="9"/>
  <c r="CF868" i="9"/>
  <c r="CG868" i="9"/>
  <c r="CH868" i="9"/>
  <c r="CI868" i="9"/>
  <c r="CJ868" i="9"/>
  <c r="A869" i="9"/>
  <c r="B869" i="9"/>
  <c r="C869" i="9"/>
  <c r="D869" i="9"/>
  <c r="E869" i="9"/>
  <c r="F869" i="9"/>
  <c r="G869" i="9"/>
  <c r="H869" i="9"/>
  <c r="I869" i="9"/>
  <c r="K869" i="9"/>
  <c r="O869" i="9"/>
  <c r="P869" i="9"/>
  <c r="Q869" i="9"/>
  <c r="R869" i="9"/>
  <c r="U869" i="9"/>
  <c r="V869" i="9"/>
  <c r="W869" i="9"/>
  <c r="X869" i="9"/>
  <c r="Y869" i="9"/>
  <c r="Z869" i="9"/>
  <c r="AA869" i="9"/>
  <c r="AB869" i="9"/>
  <c r="AC869" i="9"/>
  <c r="AD869" i="9"/>
  <c r="AE869" i="9"/>
  <c r="AF869" i="9"/>
  <c r="AG869" i="9"/>
  <c r="AH869" i="9"/>
  <c r="AI869" i="9"/>
  <c r="AJ869" i="9"/>
  <c r="AK869" i="9"/>
  <c r="AL869" i="9"/>
  <c r="AM869" i="9"/>
  <c r="AN869" i="9"/>
  <c r="AO869" i="9"/>
  <c r="AP869" i="9"/>
  <c r="AQ869" i="9"/>
  <c r="AR869" i="9"/>
  <c r="AS869" i="9"/>
  <c r="AT869" i="9"/>
  <c r="AU869" i="9"/>
  <c r="AV869" i="9"/>
  <c r="AW869" i="9"/>
  <c r="AX869" i="9"/>
  <c r="AY869" i="9"/>
  <c r="AZ869" i="9"/>
  <c r="BA869" i="9"/>
  <c r="BB869" i="9"/>
  <c r="BC869" i="9"/>
  <c r="BD869" i="9"/>
  <c r="BE869" i="9"/>
  <c r="BF869" i="9"/>
  <c r="BG869" i="9"/>
  <c r="BH869" i="9"/>
  <c r="BI869" i="9"/>
  <c r="BJ869" i="9"/>
  <c r="BK869" i="9"/>
  <c r="BL869" i="9"/>
  <c r="BM869" i="9"/>
  <c r="BN869" i="9"/>
  <c r="BO869" i="9"/>
  <c r="BP869" i="9"/>
  <c r="BQ869" i="9"/>
  <c r="BR869" i="9"/>
  <c r="BT869" i="9"/>
  <c r="BU869" i="9"/>
  <c r="BV869" i="9"/>
  <c r="BX869" i="9"/>
  <c r="BY869" i="9"/>
  <c r="BZ869" i="9"/>
  <c r="CA869" i="9"/>
  <c r="CB869" i="9"/>
  <c r="CC869" i="9"/>
  <c r="CD869" i="9"/>
  <c r="CE869" i="9"/>
  <c r="CF869" i="9"/>
  <c r="CG869" i="9"/>
  <c r="CH869" i="9"/>
  <c r="CI869" i="9"/>
  <c r="CJ869" i="9"/>
  <c r="A870" i="9"/>
  <c r="B870" i="9"/>
  <c r="C870" i="9"/>
  <c r="D870" i="9"/>
  <c r="E870" i="9"/>
  <c r="F870" i="9"/>
  <c r="G870" i="9"/>
  <c r="H870" i="9"/>
  <c r="I870" i="9"/>
  <c r="K870" i="9"/>
  <c r="O870" i="9"/>
  <c r="P870" i="9"/>
  <c r="Q870" i="9"/>
  <c r="R870" i="9"/>
  <c r="U870" i="9"/>
  <c r="V870" i="9"/>
  <c r="W870" i="9"/>
  <c r="X870" i="9"/>
  <c r="Y870" i="9"/>
  <c r="Z870" i="9"/>
  <c r="AA870" i="9"/>
  <c r="AB870" i="9"/>
  <c r="AC870" i="9"/>
  <c r="AD870" i="9"/>
  <c r="AE870" i="9"/>
  <c r="AF870" i="9"/>
  <c r="AG870" i="9"/>
  <c r="AH870" i="9"/>
  <c r="AI870" i="9"/>
  <c r="AJ870" i="9"/>
  <c r="AK870" i="9"/>
  <c r="AL870" i="9"/>
  <c r="AM870" i="9"/>
  <c r="AN870" i="9"/>
  <c r="AO870" i="9"/>
  <c r="AP870" i="9"/>
  <c r="AQ870" i="9"/>
  <c r="AR870" i="9"/>
  <c r="AS870" i="9"/>
  <c r="AT870" i="9"/>
  <c r="AU870" i="9"/>
  <c r="AV870" i="9"/>
  <c r="AW870" i="9"/>
  <c r="AX870" i="9"/>
  <c r="AY870" i="9"/>
  <c r="AZ870" i="9"/>
  <c r="BA870" i="9"/>
  <c r="BB870" i="9"/>
  <c r="BC870" i="9"/>
  <c r="BD870" i="9"/>
  <c r="BE870" i="9"/>
  <c r="BF870" i="9"/>
  <c r="BG870" i="9"/>
  <c r="BH870" i="9"/>
  <c r="BI870" i="9"/>
  <c r="BJ870" i="9"/>
  <c r="BK870" i="9"/>
  <c r="BL870" i="9"/>
  <c r="BM870" i="9"/>
  <c r="BN870" i="9"/>
  <c r="BO870" i="9"/>
  <c r="BP870" i="9"/>
  <c r="BQ870" i="9"/>
  <c r="BR870" i="9"/>
  <c r="BT870" i="9"/>
  <c r="BU870" i="9"/>
  <c r="BV870" i="9"/>
  <c r="BX870" i="9"/>
  <c r="BY870" i="9"/>
  <c r="BZ870" i="9"/>
  <c r="CA870" i="9"/>
  <c r="CB870" i="9"/>
  <c r="CC870" i="9"/>
  <c r="CD870" i="9"/>
  <c r="CE870" i="9"/>
  <c r="CF870" i="9"/>
  <c r="CG870" i="9"/>
  <c r="CH870" i="9"/>
  <c r="CI870" i="9"/>
  <c r="CJ870" i="9"/>
  <c r="A871" i="9"/>
  <c r="B871" i="9"/>
  <c r="C871" i="9"/>
  <c r="D871" i="9"/>
  <c r="E871" i="9"/>
  <c r="F871" i="9"/>
  <c r="G871" i="9"/>
  <c r="H871" i="9"/>
  <c r="I871" i="9"/>
  <c r="K871" i="9"/>
  <c r="O871" i="9"/>
  <c r="P871" i="9"/>
  <c r="Q871" i="9"/>
  <c r="R871" i="9"/>
  <c r="U871" i="9"/>
  <c r="V871" i="9"/>
  <c r="W871" i="9"/>
  <c r="X871" i="9"/>
  <c r="Y871" i="9"/>
  <c r="Z871" i="9"/>
  <c r="AA871" i="9"/>
  <c r="AB871" i="9"/>
  <c r="AC871" i="9"/>
  <c r="AD871" i="9"/>
  <c r="AE871" i="9"/>
  <c r="AF871" i="9"/>
  <c r="AG871" i="9"/>
  <c r="AH871" i="9"/>
  <c r="AI871" i="9"/>
  <c r="AJ871" i="9"/>
  <c r="AK871" i="9"/>
  <c r="AL871" i="9"/>
  <c r="AM871" i="9"/>
  <c r="AN871" i="9"/>
  <c r="AO871" i="9"/>
  <c r="AP871" i="9"/>
  <c r="AQ871" i="9"/>
  <c r="AR871" i="9"/>
  <c r="AS871" i="9"/>
  <c r="AT871" i="9"/>
  <c r="AU871" i="9"/>
  <c r="AV871" i="9"/>
  <c r="AW871" i="9"/>
  <c r="AX871" i="9"/>
  <c r="AY871" i="9"/>
  <c r="AZ871" i="9"/>
  <c r="BA871" i="9"/>
  <c r="BB871" i="9"/>
  <c r="BC871" i="9"/>
  <c r="BD871" i="9"/>
  <c r="BE871" i="9"/>
  <c r="BF871" i="9"/>
  <c r="BG871" i="9"/>
  <c r="BH871" i="9"/>
  <c r="BI871" i="9"/>
  <c r="BJ871" i="9"/>
  <c r="BK871" i="9"/>
  <c r="BL871" i="9"/>
  <c r="BM871" i="9"/>
  <c r="BN871" i="9"/>
  <c r="BO871" i="9"/>
  <c r="BP871" i="9"/>
  <c r="BQ871" i="9"/>
  <c r="BR871" i="9"/>
  <c r="BT871" i="9"/>
  <c r="BU871" i="9"/>
  <c r="BV871" i="9"/>
  <c r="BX871" i="9"/>
  <c r="BY871" i="9"/>
  <c r="BZ871" i="9"/>
  <c r="CA871" i="9"/>
  <c r="CB871" i="9"/>
  <c r="CC871" i="9"/>
  <c r="CD871" i="9"/>
  <c r="CE871" i="9"/>
  <c r="CF871" i="9"/>
  <c r="CG871" i="9"/>
  <c r="CH871" i="9"/>
  <c r="CI871" i="9"/>
  <c r="CJ871" i="9"/>
  <c r="A872" i="9"/>
  <c r="B872" i="9"/>
  <c r="C872" i="9"/>
  <c r="D872" i="9"/>
  <c r="E872" i="9"/>
  <c r="F872" i="9"/>
  <c r="G872" i="9"/>
  <c r="H872" i="9"/>
  <c r="I872" i="9"/>
  <c r="K872" i="9"/>
  <c r="O872" i="9"/>
  <c r="P872" i="9"/>
  <c r="Q872" i="9"/>
  <c r="R872" i="9"/>
  <c r="U872" i="9"/>
  <c r="V872" i="9"/>
  <c r="W872" i="9"/>
  <c r="X872" i="9"/>
  <c r="Y872" i="9"/>
  <c r="Z872" i="9"/>
  <c r="AA872" i="9"/>
  <c r="AB872" i="9"/>
  <c r="AC872" i="9"/>
  <c r="AD872" i="9"/>
  <c r="AE872" i="9"/>
  <c r="AF872" i="9"/>
  <c r="AG872" i="9"/>
  <c r="AH872" i="9"/>
  <c r="AI872" i="9"/>
  <c r="AJ872" i="9"/>
  <c r="AK872" i="9"/>
  <c r="AL872" i="9"/>
  <c r="AM872" i="9"/>
  <c r="AN872" i="9"/>
  <c r="AO872" i="9"/>
  <c r="AP872" i="9"/>
  <c r="AQ872" i="9"/>
  <c r="AR872" i="9"/>
  <c r="AS872" i="9"/>
  <c r="AT872" i="9"/>
  <c r="AU872" i="9"/>
  <c r="AV872" i="9"/>
  <c r="AW872" i="9"/>
  <c r="AX872" i="9"/>
  <c r="AY872" i="9"/>
  <c r="AZ872" i="9"/>
  <c r="BA872" i="9"/>
  <c r="BB872" i="9"/>
  <c r="BC872" i="9"/>
  <c r="BD872" i="9"/>
  <c r="BE872" i="9"/>
  <c r="BF872" i="9"/>
  <c r="BG872" i="9"/>
  <c r="BH872" i="9"/>
  <c r="BI872" i="9"/>
  <c r="BJ872" i="9"/>
  <c r="BK872" i="9"/>
  <c r="BL872" i="9"/>
  <c r="BM872" i="9"/>
  <c r="BN872" i="9"/>
  <c r="BO872" i="9"/>
  <c r="BP872" i="9"/>
  <c r="BQ872" i="9"/>
  <c r="BR872" i="9"/>
  <c r="BT872" i="9"/>
  <c r="BU872" i="9"/>
  <c r="BV872" i="9"/>
  <c r="BX872" i="9"/>
  <c r="BY872" i="9"/>
  <c r="BZ872" i="9"/>
  <c r="CA872" i="9"/>
  <c r="CB872" i="9"/>
  <c r="CC872" i="9"/>
  <c r="CD872" i="9"/>
  <c r="CE872" i="9"/>
  <c r="CF872" i="9"/>
  <c r="CG872" i="9"/>
  <c r="CH872" i="9"/>
  <c r="CI872" i="9"/>
  <c r="CJ872" i="9"/>
  <c r="A873" i="9"/>
  <c r="B873" i="9"/>
  <c r="C873" i="9"/>
  <c r="D873" i="9"/>
  <c r="E873" i="9"/>
  <c r="F873" i="9"/>
  <c r="G873" i="9"/>
  <c r="H873" i="9"/>
  <c r="I873" i="9"/>
  <c r="K873" i="9"/>
  <c r="O873" i="9"/>
  <c r="P873" i="9"/>
  <c r="Q873" i="9"/>
  <c r="R873" i="9"/>
  <c r="U873" i="9"/>
  <c r="V873" i="9"/>
  <c r="W873" i="9"/>
  <c r="X873" i="9"/>
  <c r="Y873" i="9"/>
  <c r="Z873" i="9"/>
  <c r="AA873" i="9"/>
  <c r="AB873" i="9"/>
  <c r="AC873" i="9"/>
  <c r="AD873" i="9"/>
  <c r="AE873" i="9"/>
  <c r="AF873" i="9"/>
  <c r="AG873" i="9"/>
  <c r="AH873" i="9"/>
  <c r="AI873" i="9"/>
  <c r="AJ873" i="9"/>
  <c r="AK873" i="9"/>
  <c r="AL873" i="9"/>
  <c r="AM873" i="9"/>
  <c r="AN873" i="9"/>
  <c r="AO873" i="9"/>
  <c r="AP873" i="9"/>
  <c r="AQ873" i="9"/>
  <c r="AR873" i="9"/>
  <c r="AS873" i="9"/>
  <c r="AT873" i="9"/>
  <c r="AU873" i="9"/>
  <c r="AV873" i="9"/>
  <c r="AW873" i="9"/>
  <c r="AX873" i="9"/>
  <c r="AY873" i="9"/>
  <c r="AZ873" i="9"/>
  <c r="BA873" i="9"/>
  <c r="BB873" i="9"/>
  <c r="BC873" i="9"/>
  <c r="BD873" i="9"/>
  <c r="BE873" i="9"/>
  <c r="BF873" i="9"/>
  <c r="BG873" i="9"/>
  <c r="BH873" i="9"/>
  <c r="BI873" i="9"/>
  <c r="BJ873" i="9"/>
  <c r="BK873" i="9"/>
  <c r="BL873" i="9"/>
  <c r="BM873" i="9"/>
  <c r="BN873" i="9"/>
  <c r="BO873" i="9"/>
  <c r="BP873" i="9"/>
  <c r="BQ873" i="9"/>
  <c r="BR873" i="9"/>
  <c r="BT873" i="9"/>
  <c r="BU873" i="9"/>
  <c r="BV873" i="9"/>
  <c r="BX873" i="9"/>
  <c r="BY873" i="9"/>
  <c r="BZ873" i="9"/>
  <c r="CA873" i="9"/>
  <c r="CB873" i="9"/>
  <c r="CC873" i="9"/>
  <c r="CD873" i="9"/>
  <c r="CE873" i="9"/>
  <c r="CF873" i="9"/>
  <c r="CG873" i="9"/>
  <c r="CH873" i="9"/>
  <c r="CI873" i="9"/>
  <c r="CJ873" i="9"/>
  <c r="A874" i="9"/>
  <c r="B874" i="9"/>
  <c r="C874" i="9"/>
  <c r="D874" i="9"/>
  <c r="E874" i="9"/>
  <c r="F874" i="9"/>
  <c r="G874" i="9"/>
  <c r="H874" i="9"/>
  <c r="I874" i="9"/>
  <c r="K874" i="9"/>
  <c r="O874" i="9"/>
  <c r="P874" i="9"/>
  <c r="Q874" i="9"/>
  <c r="R874" i="9"/>
  <c r="U874" i="9"/>
  <c r="V874" i="9"/>
  <c r="W874" i="9"/>
  <c r="X874" i="9"/>
  <c r="Y874" i="9"/>
  <c r="Z874" i="9"/>
  <c r="AA874" i="9"/>
  <c r="AB874" i="9"/>
  <c r="AC874" i="9"/>
  <c r="AD874" i="9"/>
  <c r="AE874" i="9"/>
  <c r="AF874" i="9"/>
  <c r="AG874" i="9"/>
  <c r="AH874" i="9"/>
  <c r="AI874" i="9"/>
  <c r="AJ874" i="9"/>
  <c r="AK874" i="9"/>
  <c r="AL874" i="9"/>
  <c r="AM874" i="9"/>
  <c r="AN874" i="9"/>
  <c r="AO874" i="9"/>
  <c r="AP874" i="9"/>
  <c r="AQ874" i="9"/>
  <c r="AR874" i="9"/>
  <c r="AS874" i="9"/>
  <c r="AT874" i="9"/>
  <c r="AU874" i="9"/>
  <c r="AV874" i="9"/>
  <c r="AW874" i="9"/>
  <c r="AX874" i="9"/>
  <c r="AY874" i="9"/>
  <c r="AZ874" i="9"/>
  <c r="BA874" i="9"/>
  <c r="BB874" i="9"/>
  <c r="BC874" i="9"/>
  <c r="BD874" i="9"/>
  <c r="BE874" i="9"/>
  <c r="BF874" i="9"/>
  <c r="BG874" i="9"/>
  <c r="BH874" i="9"/>
  <c r="BI874" i="9"/>
  <c r="BJ874" i="9"/>
  <c r="BK874" i="9"/>
  <c r="BL874" i="9"/>
  <c r="BM874" i="9"/>
  <c r="BN874" i="9"/>
  <c r="BO874" i="9"/>
  <c r="BP874" i="9"/>
  <c r="BQ874" i="9"/>
  <c r="BR874" i="9"/>
  <c r="BT874" i="9"/>
  <c r="BU874" i="9"/>
  <c r="BV874" i="9"/>
  <c r="BX874" i="9"/>
  <c r="BY874" i="9"/>
  <c r="BZ874" i="9"/>
  <c r="CA874" i="9"/>
  <c r="CB874" i="9"/>
  <c r="CC874" i="9"/>
  <c r="CD874" i="9"/>
  <c r="CE874" i="9"/>
  <c r="CF874" i="9"/>
  <c r="CG874" i="9"/>
  <c r="CH874" i="9"/>
  <c r="CI874" i="9"/>
  <c r="CJ874" i="9"/>
  <c r="A875" i="9"/>
  <c r="B875" i="9"/>
  <c r="C875" i="9"/>
  <c r="D875" i="9"/>
  <c r="E875" i="9"/>
  <c r="F875" i="9"/>
  <c r="G875" i="9"/>
  <c r="H875" i="9"/>
  <c r="I875" i="9"/>
  <c r="K875" i="9"/>
  <c r="O875" i="9"/>
  <c r="P875" i="9"/>
  <c r="Q875" i="9"/>
  <c r="R875" i="9"/>
  <c r="U875" i="9"/>
  <c r="V875" i="9"/>
  <c r="W875" i="9"/>
  <c r="X875" i="9"/>
  <c r="Y875" i="9"/>
  <c r="Z875" i="9"/>
  <c r="AA875" i="9"/>
  <c r="AB875" i="9"/>
  <c r="AC875" i="9"/>
  <c r="AD875" i="9"/>
  <c r="AE875" i="9"/>
  <c r="AF875" i="9"/>
  <c r="AG875" i="9"/>
  <c r="AH875" i="9"/>
  <c r="AI875" i="9"/>
  <c r="AJ875" i="9"/>
  <c r="AK875" i="9"/>
  <c r="AL875" i="9"/>
  <c r="AM875" i="9"/>
  <c r="AN875" i="9"/>
  <c r="AO875" i="9"/>
  <c r="AP875" i="9"/>
  <c r="AQ875" i="9"/>
  <c r="AR875" i="9"/>
  <c r="AS875" i="9"/>
  <c r="AT875" i="9"/>
  <c r="AU875" i="9"/>
  <c r="AV875" i="9"/>
  <c r="AW875" i="9"/>
  <c r="AX875" i="9"/>
  <c r="AY875" i="9"/>
  <c r="AZ875" i="9"/>
  <c r="BA875" i="9"/>
  <c r="BB875" i="9"/>
  <c r="BC875" i="9"/>
  <c r="BD875" i="9"/>
  <c r="BE875" i="9"/>
  <c r="BF875" i="9"/>
  <c r="BG875" i="9"/>
  <c r="BH875" i="9"/>
  <c r="BI875" i="9"/>
  <c r="BJ875" i="9"/>
  <c r="BK875" i="9"/>
  <c r="BL875" i="9"/>
  <c r="BM875" i="9"/>
  <c r="BN875" i="9"/>
  <c r="BO875" i="9"/>
  <c r="BP875" i="9"/>
  <c r="BQ875" i="9"/>
  <c r="BR875" i="9"/>
  <c r="BT875" i="9"/>
  <c r="BU875" i="9"/>
  <c r="BV875" i="9"/>
  <c r="BX875" i="9"/>
  <c r="BY875" i="9"/>
  <c r="BZ875" i="9"/>
  <c r="CA875" i="9"/>
  <c r="CB875" i="9"/>
  <c r="CC875" i="9"/>
  <c r="CD875" i="9"/>
  <c r="CE875" i="9"/>
  <c r="CF875" i="9"/>
  <c r="CG875" i="9"/>
  <c r="CH875" i="9"/>
  <c r="CI875" i="9"/>
  <c r="CJ875" i="9"/>
  <c r="A876" i="9"/>
  <c r="B876" i="9"/>
  <c r="C876" i="9"/>
  <c r="D876" i="9"/>
  <c r="E876" i="9"/>
  <c r="F876" i="9"/>
  <c r="G876" i="9"/>
  <c r="H876" i="9"/>
  <c r="I876" i="9"/>
  <c r="K876" i="9"/>
  <c r="O876" i="9"/>
  <c r="P876" i="9"/>
  <c r="Q876" i="9"/>
  <c r="R876" i="9"/>
  <c r="U876" i="9"/>
  <c r="V876" i="9"/>
  <c r="W876" i="9"/>
  <c r="X876" i="9"/>
  <c r="Y876" i="9"/>
  <c r="Z876" i="9"/>
  <c r="AA876" i="9"/>
  <c r="AB876" i="9"/>
  <c r="AC876" i="9"/>
  <c r="AD876" i="9"/>
  <c r="AE876" i="9"/>
  <c r="AF876" i="9"/>
  <c r="AG876" i="9"/>
  <c r="AH876" i="9"/>
  <c r="AI876" i="9"/>
  <c r="AJ876" i="9"/>
  <c r="AK876" i="9"/>
  <c r="AL876" i="9"/>
  <c r="AM876" i="9"/>
  <c r="AN876" i="9"/>
  <c r="AO876" i="9"/>
  <c r="AP876" i="9"/>
  <c r="AQ876" i="9"/>
  <c r="AR876" i="9"/>
  <c r="AS876" i="9"/>
  <c r="AT876" i="9"/>
  <c r="AU876" i="9"/>
  <c r="AV876" i="9"/>
  <c r="AW876" i="9"/>
  <c r="AX876" i="9"/>
  <c r="AY876" i="9"/>
  <c r="AZ876" i="9"/>
  <c r="BA876" i="9"/>
  <c r="BB876" i="9"/>
  <c r="BC876" i="9"/>
  <c r="BD876" i="9"/>
  <c r="BE876" i="9"/>
  <c r="BF876" i="9"/>
  <c r="BG876" i="9"/>
  <c r="BH876" i="9"/>
  <c r="BI876" i="9"/>
  <c r="BJ876" i="9"/>
  <c r="BK876" i="9"/>
  <c r="BL876" i="9"/>
  <c r="BM876" i="9"/>
  <c r="BN876" i="9"/>
  <c r="BO876" i="9"/>
  <c r="BP876" i="9"/>
  <c r="BQ876" i="9"/>
  <c r="BR876" i="9"/>
  <c r="BT876" i="9"/>
  <c r="BU876" i="9"/>
  <c r="BV876" i="9"/>
  <c r="BX876" i="9"/>
  <c r="BY876" i="9"/>
  <c r="BZ876" i="9"/>
  <c r="CA876" i="9"/>
  <c r="CB876" i="9"/>
  <c r="CC876" i="9"/>
  <c r="CD876" i="9"/>
  <c r="CE876" i="9"/>
  <c r="CF876" i="9"/>
  <c r="CG876" i="9"/>
  <c r="CH876" i="9"/>
  <c r="CI876" i="9"/>
  <c r="CJ876" i="9"/>
  <c r="A877" i="9"/>
  <c r="B877" i="9"/>
  <c r="C877" i="9"/>
  <c r="D877" i="9"/>
  <c r="E877" i="9"/>
  <c r="F877" i="9"/>
  <c r="G877" i="9"/>
  <c r="H877" i="9"/>
  <c r="I877" i="9"/>
  <c r="K877" i="9"/>
  <c r="O877" i="9"/>
  <c r="P877" i="9"/>
  <c r="Q877" i="9"/>
  <c r="R877" i="9"/>
  <c r="U877" i="9"/>
  <c r="V877" i="9"/>
  <c r="W877" i="9"/>
  <c r="X877" i="9"/>
  <c r="Y877" i="9"/>
  <c r="Z877" i="9"/>
  <c r="AA877" i="9"/>
  <c r="AB877" i="9"/>
  <c r="AC877" i="9"/>
  <c r="AD877" i="9"/>
  <c r="AE877" i="9"/>
  <c r="AF877" i="9"/>
  <c r="AG877" i="9"/>
  <c r="AH877" i="9"/>
  <c r="AI877" i="9"/>
  <c r="AJ877" i="9"/>
  <c r="AK877" i="9"/>
  <c r="AL877" i="9"/>
  <c r="AM877" i="9"/>
  <c r="AN877" i="9"/>
  <c r="AO877" i="9"/>
  <c r="AP877" i="9"/>
  <c r="AQ877" i="9"/>
  <c r="AR877" i="9"/>
  <c r="AS877" i="9"/>
  <c r="AT877" i="9"/>
  <c r="AU877" i="9"/>
  <c r="AV877" i="9"/>
  <c r="AW877" i="9"/>
  <c r="AX877" i="9"/>
  <c r="AY877" i="9"/>
  <c r="AZ877" i="9"/>
  <c r="BA877" i="9"/>
  <c r="BB877" i="9"/>
  <c r="BC877" i="9"/>
  <c r="BD877" i="9"/>
  <c r="BE877" i="9"/>
  <c r="BF877" i="9"/>
  <c r="BG877" i="9"/>
  <c r="BH877" i="9"/>
  <c r="BI877" i="9"/>
  <c r="BJ877" i="9"/>
  <c r="BK877" i="9"/>
  <c r="BL877" i="9"/>
  <c r="BM877" i="9"/>
  <c r="BN877" i="9"/>
  <c r="BO877" i="9"/>
  <c r="BP877" i="9"/>
  <c r="BQ877" i="9"/>
  <c r="BR877" i="9"/>
  <c r="BT877" i="9"/>
  <c r="BU877" i="9"/>
  <c r="BV877" i="9"/>
  <c r="BX877" i="9"/>
  <c r="BY877" i="9"/>
  <c r="BZ877" i="9"/>
  <c r="CA877" i="9"/>
  <c r="CB877" i="9"/>
  <c r="CC877" i="9"/>
  <c r="CD877" i="9"/>
  <c r="CE877" i="9"/>
  <c r="CF877" i="9"/>
  <c r="CG877" i="9"/>
  <c r="CH877" i="9"/>
  <c r="CI877" i="9"/>
  <c r="CJ877" i="9"/>
  <c r="A878" i="9"/>
  <c r="B878" i="9"/>
  <c r="C878" i="9"/>
  <c r="D878" i="9"/>
  <c r="E878" i="9"/>
  <c r="F878" i="9"/>
  <c r="G878" i="9"/>
  <c r="H878" i="9"/>
  <c r="I878" i="9"/>
  <c r="K878" i="9"/>
  <c r="O878" i="9"/>
  <c r="P878" i="9"/>
  <c r="Q878" i="9"/>
  <c r="R878" i="9"/>
  <c r="U878" i="9"/>
  <c r="V878" i="9"/>
  <c r="W878" i="9"/>
  <c r="X878" i="9"/>
  <c r="Y878" i="9"/>
  <c r="Z878" i="9"/>
  <c r="AA878" i="9"/>
  <c r="AB878" i="9"/>
  <c r="AC878" i="9"/>
  <c r="AD878" i="9"/>
  <c r="AE878" i="9"/>
  <c r="AF878" i="9"/>
  <c r="AG878" i="9"/>
  <c r="AH878" i="9"/>
  <c r="AI878" i="9"/>
  <c r="AJ878" i="9"/>
  <c r="AK878" i="9"/>
  <c r="AL878" i="9"/>
  <c r="AM878" i="9"/>
  <c r="AN878" i="9"/>
  <c r="AO878" i="9"/>
  <c r="AP878" i="9"/>
  <c r="AQ878" i="9"/>
  <c r="AR878" i="9"/>
  <c r="AS878" i="9"/>
  <c r="AT878" i="9"/>
  <c r="AU878" i="9"/>
  <c r="AV878" i="9"/>
  <c r="AW878" i="9"/>
  <c r="AX878" i="9"/>
  <c r="AY878" i="9"/>
  <c r="AZ878" i="9"/>
  <c r="BA878" i="9"/>
  <c r="BB878" i="9"/>
  <c r="BC878" i="9"/>
  <c r="BD878" i="9"/>
  <c r="BE878" i="9"/>
  <c r="BF878" i="9"/>
  <c r="BG878" i="9"/>
  <c r="BH878" i="9"/>
  <c r="BI878" i="9"/>
  <c r="BJ878" i="9"/>
  <c r="BK878" i="9"/>
  <c r="BL878" i="9"/>
  <c r="BM878" i="9"/>
  <c r="BN878" i="9"/>
  <c r="BO878" i="9"/>
  <c r="BP878" i="9"/>
  <c r="BQ878" i="9"/>
  <c r="BR878" i="9"/>
  <c r="BT878" i="9"/>
  <c r="BU878" i="9"/>
  <c r="BV878" i="9"/>
  <c r="BX878" i="9"/>
  <c r="BY878" i="9"/>
  <c r="BZ878" i="9"/>
  <c r="CA878" i="9"/>
  <c r="CB878" i="9"/>
  <c r="CC878" i="9"/>
  <c r="CD878" i="9"/>
  <c r="CE878" i="9"/>
  <c r="CF878" i="9"/>
  <c r="CG878" i="9"/>
  <c r="CH878" i="9"/>
  <c r="CI878" i="9"/>
  <c r="CJ878" i="9"/>
  <c r="A879" i="9"/>
  <c r="B879" i="9"/>
  <c r="C879" i="9"/>
  <c r="D879" i="9"/>
  <c r="E879" i="9"/>
  <c r="F879" i="9"/>
  <c r="G879" i="9"/>
  <c r="H879" i="9"/>
  <c r="I879" i="9"/>
  <c r="K879" i="9"/>
  <c r="O879" i="9"/>
  <c r="P879" i="9"/>
  <c r="Q879" i="9"/>
  <c r="R879" i="9"/>
  <c r="U879" i="9"/>
  <c r="V879" i="9"/>
  <c r="W879" i="9"/>
  <c r="X879" i="9"/>
  <c r="Y879" i="9"/>
  <c r="Z879" i="9"/>
  <c r="AA879" i="9"/>
  <c r="AB879" i="9"/>
  <c r="AC879" i="9"/>
  <c r="AD879" i="9"/>
  <c r="AE879" i="9"/>
  <c r="AF879" i="9"/>
  <c r="AG879" i="9"/>
  <c r="AH879" i="9"/>
  <c r="AI879" i="9"/>
  <c r="AJ879" i="9"/>
  <c r="AK879" i="9"/>
  <c r="AL879" i="9"/>
  <c r="AM879" i="9"/>
  <c r="AN879" i="9"/>
  <c r="AO879" i="9"/>
  <c r="AP879" i="9"/>
  <c r="AQ879" i="9"/>
  <c r="AR879" i="9"/>
  <c r="AS879" i="9"/>
  <c r="AT879" i="9"/>
  <c r="AU879" i="9"/>
  <c r="AV879" i="9"/>
  <c r="AW879" i="9"/>
  <c r="AX879" i="9"/>
  <c r="AY879" i="9"/>
  <c r="AZ879" i="9"/>
  <c r="BA879" i="9"/>
  <c r="BB879" i="9"/>
  <c r="BC879" i="9"/>
  <c r="BD879" i="9"/>
  <c r="BE879" i="9"/>
  <c r="BF879" i="9"/>
  <c r="BG879" i="9"/>
  <c r="BH879" i="9"/>
  <c r="BI879" i="9"/>
  <c r="BJ879" i="9"/>
  <c r="BK879" i="9"/>
  <c r="BL879" i="9"/>
  <c r="BM879" i="9"/>
  <c r="BN879" i="9"/>
  <c r="BO879" i="9"/>
  <c r="BP879" i="9"/>
  <c r="BQ879" i="9"/>
  <c r="BR879" i="9"/>
  <c r="BT879" i="9"/>
  <c r="BU879" i="9"/>
  <c r="BV879" i="9"/>
  <c r="BX879" i="9"/>
  <c r="BY879" i="9"/>
  <c r="BZ879" i="9"/>
  <c r="CA879" i="9"/>
  <c r="CB879" i="9"/>
  <c r="CC879" i="9"/>
  <c r="CD879" i="9"/>
  <c r="CE879" i="9"/>
  <c r="CF879" i="9"/>
  <c r="CG879" i="9"/>
  <c r="CH879" i="9"/>
  <c r="CI879" i="9"/>
  <c r="CJ879" i="9"/>
  <c r="A880" i="9"/>
  <c r="B880" i="9"/>
  <c r="C880" i="9"/>
  <c r="D880" i="9"/>
  <c r="E880" i="9"/>
  <c r="F880" i="9"/>
  <c r="G880" i="9"/>
  <c r="H880" i="9"/>
  <c r="I880" i="9"/>
  <c r="K880" i="9"/>
  <c r="O880" i="9"/>
  <c r="P880" i="9"/>
  <c r="Q880" i="9"/>
  <c r="R880" i="9"/>
  <c r="U880" i="9"/>
  <c r="V880" i="9"/>
  <c r="W880" i="9"/>
  <c r="X880" i="9"/>
  <c r="Y880" i="9"/>
  <c r="Z880" i="9"/>
  <c r="AA880" i="9"/>
  <c r="AB880" i="9"/>
  <c r="AC880" i="9"/>
  <c r="AD880" i="9"/>
  <c r="AE880" i="9"/>
  <c r="AF880" i="9"/>
  <c r="AG880" i="9"/>
  <c r="AH880" i="9"/>
  <c r="AI880" i="9"/>
  <c r="AJ880" i="9"/>
  <c r="AK880" i="9"/>
  <c r="AL880" i="9"/>
  <c r="AM880" i="9"/>
  <c r="AN880" i="9"/>
  <c r="AO880" i="9"/>
  <c r="AP880" i="9"/>
  <c r="AQ880" i="9"/>
  <c r="AR880" i="9"/>
  <c r="AS880" i="9"/>
  <c r="AT880" i="9"/>
  <c r="AU880" i="9"/>
  <c r="AV880" i="9"/>
  <c r="AW880" i="9"/>
  <c r="AX880" i="9"/>
  <c r="AY880" i="9"/>
  <c r="AZ880" i="9"/>
  <c r="BA880" i="9"/>
  <c r="BB880" i="9"/>
  <c r="BC880" i="9"/>
  <c r="BD880" i="9"/>
  <c r="BE880" i="9"/>
  <c r="BF880" i="9"/>
  <c r="BG880" i="9"/>
  <c r="BH880" i="9"/>
  <c r="BI880" i="9"/>
  <c r="BJ880" i="9"/>
  <c r="BK880" i="9"/>
  <c r="BL880" i="9"/>
  <c r="BM880" i="9"/>
  <c r="BN880" i="9"/>
  <c r="BO880" i="9"/>
  <c r="BP880" i="9"/>
  <c r="BQ880" i="9"/>
  <c r="BR880" i="9"/>
  <c r="BT880" i="9"/>
  <c r="BU880" i="9"/>
  <c r="BV880" i="9"/>
  <c r="BX880" i="9"/>
  <c r="BY880" i="9"/>
  <c r="BZ880" i="9"/>
  <c r="CA880" i="9"/>
  <c r="CB880" i="9"/>
  <c r="CC880" i="9"/>
  <c r="CD880" i="9"/>
  <c r="CE880" i="9"/>
  <c r="CF880" i="9"/>
  <c r="CG880" i="9"/>
  <c r="CH880" i="9"/>
  <c r="CI880" i="9"/>
  <c r="CJ880" i="9"/>
  <c r="A881" i="9"/>
  <c r="B881" i="9"/>
  <c r="C881" i="9"/>
  <c r="D881" i="9"/>
  <c r="E881" i="9"/>
  <c r="F881" i="9"/>
  <c r="G881" i="9"/>
  <c r="H881" i="9"/>
  <c r="I881" i="9"/>
  <c r="K881" i="9"/>
  <c r="O881" i="9"/>
  <c r="P881" i="9"/>
  <c r="Q881" i="9"/>
  <c r="R881" i="9"/>
  <c r="U881" i="9"/>
  <c r="V881" i="9"/>
  <c r="W881" i="9"/>
  <c r="X881" i="9"/>
  <c r="Y881" i="9"/>
  <c r="Z881" i="9"/>
  <c r="AA881" i="9"/>
  <c r="AB881" i="9"/>
  <c r="AC881" i="9"/>
  <c r="AD881" i="9"/>
  <c r="AE881" i="9"/>
  <c r="AF881" i="9"/>
  <c r="AG881" i="9"/>
  <c r="AH881" i="9"/>
  <c r="AI881" i="9"/>
  <c r="AJ881" i="9"/>
  <c r="AK881" i="9"/>
  <c r="AL881" i="9"/>
  <c r="AM881" i="9"/>
  <c r="AN881" i="9"/>
  <c r="AO881" i="9"/>
  <c r="AP881" i="9"/>
  <c r="AQ881" i="9"/>
  <c r="AR881" i="9"/>
  <c r="AS881" i="9"/>
  <c r="AT881" i="9"/>
  <c r="AU881" i="9"/>
  <c r="AV881" i="9"/>
  <c r="AW881" i="9"/>
  <c r="AX881" i="9"/>
  <c r="AY881" i="9"/>
  <c r="AZ881" i="9"/>
  <c r="BA881" i="9"/>
  <c r="BB881" i="9"/>
  <c r="BC881" i="9"/>
  <c r="BD881" i="9"/>
  <c r="BE881" i="9"/>
  <c r="BF881" i="9"/>
  <c r="BG881" i="9"/>
  <c r="BH881" i="9"/>
  <c r="BI881" i="9"/>
  <c r="BJ881" i="9"/>
  <c r="BK881" i="9"/>
  <c r="BL881" i="9"/>
  <c r="BM881" i="9"/>
  <c r="BN881" i="9"/>
  <c r="BO881" i="9"/>
  <c r="BP881" i="9"/>
  <c r="BQ881" i="9"/>
  <c r="BR881" i="9"/>
  <c r="BT881" i="9"/>
  <c r="BU881" i="9"/>
  <c r="BV881" i="9"/>
  <c r="BX881" i="9"/>
  <c r="BY881" i="9"/>
  <c r="BZ881" i="9"/>
  <c r="CA881" i="9"/>
  <c r="CB881" i="9"/>
  <c r="CC881" i="9"/>
  <c r="CD881" i="9"/>
  <c r="CE881" i="9"/>
  <c r="CF881" i="9"/>
  <c r="CG881" i="9"/>
  <c r="CH881" i="9"/>
  <c r="CI881" i="9"/>
  <c r="CJ881" i="9"/>
  <c r="A882" i="9"/>
  <c r="B882" i="9"/>
  <c r="C882" i="9"/>
  <c r="D882" i="9"/>
  <c r="E882" i="9"/>
  <c r="F882" i="9"/>
  <c r="G882" i="9"/>
  <c r="H882" i="9"/>
  <c r="I882" i="9"/>
  <c r="K882" i="9"/>
  <c r="O882" i="9"/>
  <c r="P882" i="9"/>
  <c r="Q882" i="9"/>
  <c r="R882" i="9"/>
  <c r="U882" i="9"/>
  <c r="V882" i="9"/>
  <c r="W882" i="9"/>
  <c r="X882" i="9"/>
  <c r="Y882" i="9"/>
  <c r="Z882" i="9"/>
  <c r="AA882" i="9"/>
  <c r="AB882" i="9"/>
  <c r="AC882" i="9"/>
  <c r="AD882" i="9"/>
  <c r="AE882" i="9"/>
  <c r="AF882" i="9"/>
  <c r="AG882" i="9"/>
  <c r="AH882" i="9"/>
  <c r="AI882" i="9"/>
  <c r="AJ882" i="9"/>
  <c r="AK882" i="9"/>
  <c r="AL882" i="9"/>
  <c r="AM882" i="9"/>
  <c r="AN882" i="9"/>
  <c r="AO882" i="9"/>
  <c r="AP882" i="9"/>
  <c r="AQ882" i="9"/>
  <c r="AR882" i="9"/>
  <c r="AS882" i="9"/>
  <c r="AT882" i="9"/>
  <c r="AU882" i="9"/>
  <c r="AV882" i="9"/>
  <c r="AW882" i="9"/>
  <c r="AX882" i="9"/>
  <c r="AY882" i="9"/>
  <c r="AZ882" i="9"/>
  <c r="BA882" i="9"/>
  <c r="BB882" i="9"/>
  <c r="BC882" i="9"/>
  <c r="BD882" i="9"/>
  <c r="BE882" i="9"/>
  <c r="BF882" i="9"/>
  <c r="BG882" i="9"/>
  <c r="BH882" i="9"/>
  <c r="BI882" i="9"/>
  <c r="BJ882" i="9"/>
  <c r="BK882" i="9"/>
  <c r="BL882" i="9"/>
  <c r="BM882" i="9"/>
  <c r="BN882" i="9"/>
  <c r="BO882" i="9"/>
  <c r="BP882" i="9"/>
  <c r="BQ882" i="9"/>
  <c r="BR882" i="9"/>
  <c r="BT882" i="9"/>
  <c r="BU882" i="9"/>
  <c r="BV882" i="9"/>
  <c r="BX882" i="9"/>
  <c r="BY882" i="9"/>
  <c r="BZ882" i="9"/>
  <c r="CA882" i="9"/>
  <c r="CB882" i="9"/>
  <c r="CC882" i="9"/>
  <c r="CD882" i="9"/>
  <c r="CE882" i="9"/>
  <c r="CF882" i="9"/>
  <c r="CG882" i="9"/>
  <c r="CH882" i="9"/>
  <c r="CI882" i="9"/>
  <c r="CJ882" i="9"/>
  <c r="A883" i="9"/>
  <c r="B883" i="9"/>
  <c r="C883" i="9"/>
  <c r="D883" i="9"/>
  <c r="E883" i="9"/>
  <c r="F883" i="9"/>
  <c r="G883" i="9"/>
  <c r="H883" i="9"/>
  <c r="I883" i="9"/>
  <c r="K883" i="9"/>
  <c r="O883" i="9"/>
  <c r="P883" i="9"/>
  <c r="Q883" i="9"/>
  <c r="R883" i="9"/>
  <c r="U883" i="9"/>
  <c r="V883" i="9"/>
  <c r="W883" i="9"/>
  <c r="X883" i="9"/>
  <c r="Y883" i="9"/>
  <c r="Z883" i="9"/>
  <c r="AA883" i="9"/>
  <c r="AB883" i="9"/>
  <c r="AC883" i="9"/>
  <c r="AD883" i="9"/>
  <c r="AE883" i="9"/>
  <c r="AF883" i="9"/>
  <c r="AG883" i="9"/>
  <c r="AH883" i="9"/>
  <c r="AI883" i="9"/>
  <c r="AJ883" i="9"/>
  <c r="AK883" i="9"/>
  <c r="AL883" i="9"/>
  <c r="AM883" i="9"/>
  <c r="AN883" i="9"/>
  <c r="AO883" i="9"/>
  <c r="AP883" i="9"/>
  <c r="AQ883" i="9"/>
  <c r="AR883" i="9"/>
  <c r="AS883" i="9"/>
  <c r="AT883" i="9"/>
  <c r="AU883" i="9"/>
  <c r="AV883" i="9"/>
  <c r="AW883" i="9"/>
  <c r="AX883" i="9"/>
  <c r="AY883" i="9"/>
  <c r="AZ883" i="9"/>
  <c r="BA883" i="9"/>
  <c r="BB883" i="9"/>
  <c r="BC883" i="9"/>
  <c r="BD883" i="9"/>
  <c r="BE883" i="9"/>
  <c r="BF883" i="9"/>
  <c r="BG883" i="9"/>
  <c r="BH883" i="9"/>
  <c r="BI883" i="9"/>
  <c r="BJ883" i="9"/>
  <c r="BK883" i="9"/>
  <c r="BL883" i="9"/>
  <c r="BM883" i="9"/>
  <c r="BN883" i="9"/>
  <c r="BO883" i="9"/>
  <c r="BP883" i="9"/>
  <c r="BQ883" i="9"/>
  <c r="BR883" i="9"/>
  <c r="BT883" i="9"/>
  <c r="BU883" i="9"/>
  <c r="BV883" i="9"/>
  <c r="BX883" i="9"/>
  <c r="BY883" i="9"/>
  <c r="BZ883" i="9"/>
  <c r="CA883" i="9"/>
  <c r="CB883" i="9"/>
  <c r="CC883" i="9"/>
  <c r="CD883" i="9"/>
  <c r="CE883" i="9"/>
  <c r="CF883" i="9"/>
  <c r="CG883" i="9"/>
  <c r="CH883" i="9"/>
  <c r="CI883" i="9"/>
  <c r="CJ883" i="9"/>
  <c r="A884" i="9"/>
  <c r="B884" i="9"/>
  <c r="C884" i="9"/>
  <c r="D884" i="9"/>
  <c r="E884" i="9"/>
  <c r="F884" i="9"/>
  <c r="G884" i="9"/>
  <c r="H884" i="9"/>
  <c r="I884" i="9"/>
  <c r="K884" i="9"/>
  <c r="O884" i="9"/>
  <c r="P884" i="9"/>
  <c r="Q884" i="9"/>
  <c r="R884" i="9"/>
  <c r="U884" i="9"/>
  <c r="V884" i="9"/>
  <c r="W884" i="9"/>
  <c r="X884" i="9"/>
  <c r="Y884" i="9"/>
  <c r="Z884" i="9"/>
  <c r="AA884" i="9"/>
  <c r="AB884" i="9"/>
  <c r="AC884" i="9"/>
  <c r="AD884" i="9"/>
  <c r="AE884" i="9"/>
  <c r="AF884" i="9"/>
  <c r="AG884" i="9"/>
  <c r="AH884" i="9"/>
  <c r="AI884" i="9"/>
  <c r="AJ884" i="9"/>
  <c r="AK884" i="9"/>
  <c r="AL884" i="9"/>
  <c r="AM884" i="9"/>
  <c r="AN884" i="9"/>
  <c r="AO884" i="9"/>
  <c r="AP884" i="9"/>
  <c r="AQ884" i="9"/>
  <c r="AR884" i="9"/>
  <c r="AS884" i="9"/>
  <c r="AT884" i="9"/>
  <c r="AU884" i="9"/>
  <c r="AV884" i="9"/>
  <c r="AW884" i="9"/>
  <c r="AX884" i="9"/>
  <c r="AY884" i="9"/>
  <c r="AZ884" i="9"/>
  <c r="BA884" i="9"/>
  <c r="BB884" i="9"/>
  <c r="BC884" i="9"/>
  <c r="BD884" i="9"/>
  <c r="BE884" i="9"/>
  <c r="BF884" i="9"/>
  <c r="BG884" i="9"/>
  <c r="BH884" i="9"/>
  <c r="BI884" i="9"/>
  <c r="BJ884" i="9"/>
  <c r="BK884" i="9"/>
  <c r="BL884" i="9"/>
  <c r="BM884" i="9"/>
  <c r="BN884" i="9"/>
  <c r="BO884" i="9"/>
  <c r="BP884" i="9"/>
  <c r="BQ884" i="9"/>
  <c r="BR884" i="9"/>
  <c r="BT884" i="9"/>
  <c r="BU884" i="9"/>
  <c r="BV884" i="9"/>
  <c r="BX884" i="9"/>
  <c r="BY884" i="9"/>
  <c r="BZ884" i="9"/>
  <c r="CA884" i="9"/>
  <c r="CB884" i="9"/>
  <c r="CC884" i="9"/>
  <c r="CD884" i="9"/>
  <c r="CE884" i="9"/>
  <c r="CF884" i="9"/>
  <c r="CG884" i="9"/>
  <c r="CH884" i="9"/>
  <c r="CI884" i="9"/>
  <c r="CJ884" i="9"/>
  <c r="A885" i="9"/>
  <c r="B885" i="9"/>
  <c r="C885" i="9"/>
  <c r="D885" i="9"/>
  <c r="E885" i="9"/>
  <c r="F885" i="9"/>
  <c r="G885" i="9"/>
  <c r="H885" i="9"/>
  <c r="I885" i="9"/>
  <c r="K885" i="9"/>
  <c r="O885" i="9"/>
  <c r="P885" i="9"/>
  <c r="Q885" i="9"/>
  <c r="R885" i="9"/>
  <c r="U885" i="9"/>
  <c r="V885" i="9"/>
  <c r="W885" i="9"/>
  <c r="X885" i="9"/>
  <c r="Y885" i="9"/>
  <c r="Z885" i="9"/>
  <c r="AA885" i="9"/>
  <c r="AB885" i="9"/>
  <c r="AC885" i="9"/>
  <c r="AD885" i="9"/>
  <c r="AE885" i="9"/>
  <c r="AF885" i="9"/>
  <c r="AG885" i="9"/>
  <c r="AH885" i="9"/>
  <c r="AI885" i="9"/>
  <c r="AJ885" i="9"/>
  <c r="AK885" i="9"/>
  <c r="AL885" i="9"/>
  <c r="AM885" i="9"/>
  <c r="AN885" i="9"/>
  <c r="AO885" i="9"/>
  <c r="AP885" i="9"/>
  <c r="AQ885" i="9"/>
  <c r="AR885" i="9"/>
  <c r="AS885" i="9"/>
  <c r="AT885" i="9"/>
  <c r="AU885" i="9"/>
  <c r="AV885" i="9"/>
  <c r="AW885" i="9"/>
  <c r="AX885" i="9"/>
  <c r="AY885" i="9"/>
  <c r="AZ885" i="9"/>
  <c r="BA885" i="9"/>
  <c r="BB885" i="9"/>
  <c r="BC885" i="9"/>
  <c r="BD885" i="9"/>
  <c r="BE885" i="9"/>
  <c r="BF885" i="9"/>
  <c r="BG885" i="9"/>
  <c r="BH885" i="9"/>
  <c r="BI885" i="9"/>
  <c r="BJ885" i="9"/>
  <c r="BK885" i="9"/>
  <c r="BL885" i="9"/>
  <c r="BM885" i="9"/>
  <c r="BN885" i="9"/>
  <c r="BO885" i="9"/>
  <c r="BP885" i="9"/>
  <c r="BQ885" i="9"/>
  <c r="BR885" i="9"/>
  <c r="BT885" i="9"/>
  <c r="BU885" i="9"/>
  <c r="BV885" i="9"/>
  <c r="BX885" i="9"/>
  <c r="BY885" i="9"/>
  <c r="BZ885" i="9"/>
  <c r="CA885" i="9"/>
  <c r="CB885" i="9"/>
  <c r="CC885" i="9"/>
  <c r="CD885" i="9"/>
  <c r="CE885" i="9"/>
  <c r="CF885" i="9"/>
  <c r="CG885" i="9"/>
  <c r="CH885" i="9"/>
  <c r="CI885" i="9"/>
  <c r="CJ885" i="9"/>
  <c r="A886" i="9"/>
  <c r="B886" i="9"/>
  <c r="C886" i="9"/>
  <c r="D886" i="9"/>
  <c r="E886" i="9"/>
  <c r="F886" i="9"/>
  <c r="G886" i="9"/>
  <c r="H886" i="9"/>
  <c r="I886" i="9"/>
  <c r="K886" i="9"/>
  <c r="O886" i="9"/>
  <c r="P886" i="9"/>
  <c r="Q886" i="9"/>
  <c r="R886" i="9"/>
  <c r="U886" i="9"/>
  <c r="V886" i="9"/>
  <c r="W886" i="9"/>
  <c r="X886" i="9"/>
  <c r="Y886" i="9"/>
  <c r="Z886" i="9"/>
  <c r="AA886" i="9"/>
  <c r="AB886" i="9"/>
  <c r="AC886" i="9"/>
  <c r="AD886" i="9"/>
  <c r="AE886" i="9"/>
  <c r="AF886" i="9"/>
  <c r="AG886" i="9"/>
  <c r="AH886" i="9"/>
  <c r="AI886" i="9"/>
  <c r="AJ886" i="9"/>
  <c r="AK886" i="9"/>
  <c r="AL886" i="9"/>
  <c r="AM886" i="9"/>
  <c r="AN886" i="9"/>
  <c r="AO886" i="9"/>
  <c r="AP886" i="9"/>
  <c r="AQ886" i="9"/>
  <c r="AR886" i="9"/>
  <c r="AS886" i="9"/>
  <c r="AT886" i="9"/>
  <c r="AU886" i="9"/>
  <c r="AV886" i="9"/>
  <c r="AW886" i="9"/>
  <c r="AX886" i="9"/>
  <c r="AY886" i="9"/>
  <c r="AZ886" i="9"/>
  <c r="BA886" i="9"/>
  <c r="BB886" i="9"/>
  <c r="BC886" i="9"/>
  <c r="BD886" i="9"/>
  <c r="BE886" i="9"/>
  <c r="BF886" i="9"/>
  <c r="BG886" i="9"/>
  <c r="BH886" i="9"/>
  <c r="BI886" i="9"/>
  <c r="BJ886" i="9"/>
  <c r="BK886" i="9"/>
  <c r="BL886" i="9"/>
  <c r="BM886" i="9"/>
  <c r="BN886" i="9"/>
  <c r="BO886" i="9"/>
  <c r="BP886" i="9"/>
  <c r="BQ886" i="9"/>
  <c r="BR886" i="9"/>
  <c r="BT886" i="9"/>
  <c r="BU886" i="9"/>
  <c r="BV886" i="9"/>
  <c r="BX886" i="9"/>
  <c r="BY886" i="9"/>
  <c r="BZ886" i="9"/>
  <c r="CA886" i="9"/>
  <c r="CB886" i="9"/>
  <c r="CC886" i="9"/>
  <c r="CD886" i="9"/>
  <c r="CE886" i="9"/>
  <c r="CF886" i="9"/>
  <c r="CG886" i="9"/>
  <c r="CH886" i="9"/>
  <c r="CI886" i="9"/>
  <c r="CJ886" i="9"/>
  <c r="A887" i="9"/>
  <c r="B887" i="9"/>
  <c r="C887" i="9"/>
  <c r="D887" i="9"/>
  <c r="E887" i="9"/>
  <c r="F887" i="9"/>
  <c r="G887" i="9"/>
  <c r="H887" i="9"/>
  <c r="I887" i="9"/>
  <c r="K887" i="9"/>
  <c r="O887" i="9"/>
  <c r="P887" i="9"/>
  <c r="Q887" i="9"/>
  <c r="R887" i="9"/>
  <c r="U887" i="9"/>
  <c r="V887" i="9"/>
  <c r="W887" i="9"/>
  <c r="X887" i="9"/>
  <c r="Y887" i="9"/>
  <c r="Z887" i="9"/>
  <c r="AA887" i="9"/>
  <c r="AB887" i="9"/>
  <c r="AC887" i="9"/>
  <c r="AD887" i="9"/>
  <c r="AE887" i="9"/>
  <c r="AF887" i="9"/>
  <c r="AG887" i="9"/>
  <c r="AH887" i="9"/>
  <c r="AI887" i="9"/>
  <c r="AJ887" i="9"/>
  <c r="AK887" i="9"/>
  <c r="AL887" i="9"/>
  <c r="AM887" i="9"/>
  <c r="AN887" i="9"/>
  <c r="AO887" i="9"/>
  <c r="AP887" i="9"/>
  <c r="AQ887" i="9"/>
  <c r="AR887" i="9"/>
  <c r="AS887" i="9"/>
  <c r="AT887" i="9"/>
  <c r="AU887" i="9"/>
  <c r="AV887" i="9"/>
  <c r="AW887" i="9"/>
  <c r="AX887" i="9"/>
  <c r="AY887" i="9"/>
  <c r="AZ887" i="9"/>
  <c r="BA887" i="9"/>
  <c r="BB887" i="9"/>
  <c r="BC887" i="9"/>
  <c r="BD887" i="9"/>
  <c r="BE887" i="9"/>
  <c r="BF887" i="9"/>
  <c r="BG887" i="9"/>
  <c r="BH887" i="9"/>
  <c r="BI887" i="9"/>
  <c r="BJ887" i="9"/>
  <c r="BK887" i="9"/>
  <c r="BL887" i="9"/>
  <c r="BM887" i="9"/>
  <c r="BN887" i="9"/>
  <c r="BO887" i="9"/>
  <c r="BP887" i="9"/>
  <c r="BQ887" i="9"/>
  <c r="BR887" i="9"/>
  <c r="BT887" i="9"/>
  <c r="BU887" i="9"/>
  <c r="BV887" i="9"/>
  <c r="BX887" i="9"/>
  <c r="BY887" i="9"/>
  <c r="BZ887" i="9"/>
  <c r="CA887" i="9"/>
  <c r="CB887" i="9"/>
  <c r="CC887" i="9"/>
  <c r="CD887" i="9"/>
  <c r="CE887" i="9"/>
  <c r="CF887" i="9"/>
  <c r="CG887" i="9"/>
  <c r="CH887" i="9"/>
  <c r="CI887" i="9"/>
  <c r="CJ887" i="9"/>
  <c r="A888" i="9"/>
  <c r="B888" i="9"/>
  <c r="C888" i="9"/>
  <c r="D888" i="9"/>
  <c r="E888" i="9"/>
  <c r="F888" i="9"/>
  <c r="G888" i="9"/>
  <c r="H888" i="9"/>
  <c r="I888" i="9"/>
  <c r="K888" i="9"/>
  <c r="O888" i="9"/>
  <c r="P888" i="9"/>
  <c r="Q888" i="9"/>
  <c r="R888" i="9"/>
  <c r="U888" i="9"/>
  <c r="V888" i="9"/>
  <c r="W888" i="9"/>
  <c r="X888" i="9"/>
  <c r="Y888" i="9"/>
  <c r="Z888" i="9"/>
  <c r="AA888" i="9"/>
  <c r="AB888" i="9"/>
  <c r="AC888" i="9"/>
  <c r="AD888" i="9"/>
  <c r="AE888" i="9"/>
  <c r="AF888" i="9"/>
  <c r="AG888" i="9"/>
  <c r="AH888" i="9"/>
  <c r="AI888" i="9"/>
  <c r="AJ888" i="9"/>
  <c r="AK888" i="9"/>
  <c r="AL888" i="9"/>
  <c r="AM888" i="9"/>
  <c r="AN888" i="9"/>
  <c r="AO888" i="9"/>
  <c r="AP888" i="9"/>
  <c r="AQ888" i="9"/>
  <c r="AR888" i="9"/>
  <c r="AS888" i="9"/>
  <c r="AT888" i="9"/>
  <c r="AU888" i="9"/>
  <c r="AV888" i="9"/>
  <c r="AW888" i="9"/>
  <c r="AX888" i="9"/>
  <c r="AY888" i="9"/>
  <c r="AZ888" i="9"/>
  <c r="BA888" i="9"/>
  <c r="BB888" i="9"/>
  <c r="BC888" i="9"/>
  <c r="BD888" i="9"/>
  <c r="BE888" i="9"/>
  <c r="BF888" i="9"/>
  <c r="BG888" i="9"/>
  <c r="BH888" i="9"/>
  <c r="BI888" i="9"/>
  <c r="BJ888" i="9"/>
  <c r="BK888" i="9"/>
  <c r="BL888" i="9"/>
  <c r="BM888" i="9"/>
  <c r="BN888" i="9"/>
  <c r="BO888" i="9"/>
  <c r="BP888" i="9"/>
  <c r="BQ888" i="9"/>
  <c r="BR888" i="9"/>
  <c r="BT888" i="9"/>
  <c r="BU888" i="9"/>
  <c r="BV888" i="9"/>
  <c r="BX888" i="9"/>
  <c r="BY888" i="9"/>
  <c r="BZ888" i="9"/>
  <c r="CA888" i="9"/>
  <c r="CB888" i="9"/>
  <c r="CC888" i="9"/>
  <c r="CD888" i="9"/>
  <c r="CE888" i="9"/>
  <c r="CF888" i="9"/>
  <c r="CG888" i="9"/>
  <c r="CH888" i="9"/>
  <c r="CI888" i="9"/>
  <c r="CJ888" i="9"/>
  <c r="A889" i="9"/>
  <c r="B889" i="9"/>
  <c r="C889" i="9"/>
  <c r="D889" i="9"/>
  <c r="E889" i="9"/>
  <c r="F889" i="9"/>
  <c r="G889" i="9"/>
  <c r="H889" i="9"/>
  <c r="I889" i="9"/>
  <c r="K889" i="9"/>
  <c r="O889" i="9"/>
  <c r="P889" i="9"/>
  <c r="Q889" i="9"/>
  <c r="R889" i="9"/>
  <c r="U889" i="9"/>
  <c r="V889" i="9"/>
  <c r="W889" i="9"/>
  <c r="X889" i="9"/>
  <c r="Y889" i="9"/>
  <c r="Z889" i="9"/>
  <c r="AA889" i="9"/>
  <c r="AB889" i="9"/>
  <c r="AC889" i="9"/>
  <c r="AD889" i="9"/>
  <c r="AE889" i="9"/>
  <c r="AF889" i="9"/>
  <c r="AG889" i="9"/>
  <c r="AH889" i="9"/>
  <c r="AI889" i="9"/>
  <c r="AJ889" i="9"/>
  <c r="AK889" i="9"/>
  <c r="AL889" i="9"/>
  <c r="AM889" i="9"/>
  <c r="AN889" i="9"/>
  <c r="AO889" i="9"/>
  <c r="AP889" i="9"/>
  <c r="AQ889" i="9"/>
  <c r="AR889" i="9"/>
  <c r="AS889" i="9"/>
  <c r="AT889" i="9"/>
  <c r="AU889" i="9"/>
  <c r="AV889" i="9"/>
  <c r="AW889" i="9"/>
  <c r="AX889" i="9"/>
  <c r="AY889" i="9"/>
  <c r="AZ889" i="9"/>
  <c r="BA889" i="9"/>
  <c r="BB889" i="9"/>
  <c r="BC889" i="9"/>
  <c r="BD889" i="9"/>
  <c r="BE889" i="9"/>
  <c r="BF889" i="9"/>
  <c r="BG889" i="9"/>
  <c r="BH889" i="9"/>
  <c r="BI889" i="9"/>
  <c r="BJ889" i="9"/>
  <c r="BK889" i="9"/>
  <c r="BL889" i="9"/>
  <c r="BM889" i="9"/>
  <c r="BN889" i="9"/>
  <c r="BO889" i="9"/>
  <c r="BP889" i="9"/>
  <c r="BQ889" i="9"/>
  <c r="BR889" i="9"/>
  <c r="BT889" i="9"/>
  <c r="BU889" i="9"/>
  <c r="BV889" i="9"/>
  <c r="BX889" i="9"/>
  <c r="BY889" i="9"/>
  <c r="BZ889" i="9"/>
  <c r="CA889" i="9"/>
  <c r="CB889" i="9"/>
  <c r="CC889" i="9"/>
  <c r="CD889" i="9"/>
  <c r="CE889" i="9"/>
  <c r="CF889" i="9"/>
  <c r="CG889" i="9"/>
  <c r="CH889" i="9"/>
  <c r="CI889" i="9"/>
  <c r="CJ889" i="9"/>
  <c r="A890" i="9"/>
  <c r="B890" i="9"/>
  <c r="C890" i="9"/>
  <c r="D890" i="9"/>
  <c r="E890" i="9"/>
  <c r="F890" i="9"/>
  <c r="G890" i="9"/>
  <c r="H890" i="9"/>
  <c r="I890" i="9"/>
  <c r="K890" i="9"/>
  <c r="O890" i="9"/>
  <c r="P890" i="9"/>
  <c r="Q890" i="9"/>
  <c r="R890" i="9"/>
  <c r="U890" i="9"/>
  <c r="V890" i="9"/>
  <c r="W890" i="9"/>
  <c r="X890" i="9"/>
  <c r="Y890" i="9"/>
  <c r="Z890" i="9"/>
  <c r="AA890" i="9"/>
  <c r="AB890" i="9"/>
  <c r="AC890" i="9"/>
  <c r="AD890" i="9"/>
  <c r="AE890" i="9"/>
  <c r="AF890" i="9"/>
  <c r="AG890" i="9"/>
  <c r="AH890" i="9"/>
  <c r="AI890" i="9"/>
  <c r="AJ890" i="9"/>
  <c r="AK890" i="9"/>
  <c r="AL890" i="9"/>
  <c r="AM890" i="9"/>
  <c r="AN890" i="9"/>
  <c r="AO890" i="9"/>
  <c r="AP890" i="9"/>
  <c r="AQ890" i="9"/>
  <c r="AR890" i="9"/>
  <c r="AS890" i="9"/>
  <c r="AT890" i="9"/>
  <c r="AU890" i="9"/>
  <c r="AV890" i="9"/>
  <c r="AW890" i="9"/>
  <c r="AX890" i="9"/>
  <c r="AY890" i="9"/>
  <c r="AZ890" i="9"/>
  <c r="BA890" i="9"/>
  <c r="BB890" i="9"/>
  <c r="BC890" i="9"/>
  <c r="BD890" i="9"/>
  <c r="BE890" i="9"/>
  <c r="BF890" i="9"/>
  <c r="BG890" i="9"/>
  <c r="BH890" i="9"/>
  <c r="BI890" i="9"/>
  <c r="BJ890" i="9"/>
  <c r="BK890" i="9"/>
  <c r="BL890" i="9"/>
  <c r="BM890" i="9"/>
  <c r="BN890" i="9"/>
  <c r="BO890" i="9"/>
  <c r="BP890" i="9"/>
  <c r="BQ890" i="9"/>
  <c r="BR890" i="9"/>
  <c r="BT890" i="9"/>
  <c r="BU890" i="9"/>
  <c r="BV890" i="9"/>
  <c r="BX890" i="9"/>
  <c r="BY890" i="9"/>
  <c r="BZ890" i="9"/>
  <c r="CA890" i="9"/>
  <c r="CB890" i="9"/>
  <c r="CC890" i="9"/>
  <c r="CD890" i="9"/>
  <c r="CE890" i="9"/>
  <c r="CF890" i="9"/>
  <c r="CG890" i="9"/>
  <c r="CH890" i="9"/>
  <c r="CI890" i="9"/>
  <c r="CJ890" i="9"/>
  <c r="A891" i="9"/>
  <c r="B891" i="9"/>
  <c r="C891" i="9"/>
  <c r="D891" i="9"/>
  <c r="E891" i="9"/>
  <c r="F891" i="9"/>
  <c r="G891" i="9"/>
  <c r="H891" i="9"/>
  <c r="I891" i="9"/>
  <c r="K891" i="9"/>
  <c r="O891" i="9"/>
  <c r="P891" i="9"/>
  <c r="Q891" i="9"/>
  <c r="R891" i="9"/>
  <c r="U891" i="9"/>
  <c r="V891" i="9"/>
  <c r="W891" i="9"/>
  <c r="X891" i="9"/>
  <c r="Y891" i="9"/>
  <c r="Z891" i="9"/>
  <c r="AA891" i="9"/>
  <c r="AB891" i="9"/>
  <c r="AC891" i="9"/>
  <c r="AD891" i="9"/>
  <c r="AE891" i="9"/>
  <c r="AF891" i="9"/>
  <c r="AG891" i="9"/>
  <c r="AH891" i="9"/>
  <c r="AI891" i="9"/>
  <c r="AJ891" i="9"/>
  <c r="AK891" i="9"/>
  <c r="AL891" i="9"/>
  <c r="AM891" i="9"/>
  <c r="AN891" i="9"/>
  <c r="AO891" i="9"/>
  <c r="AP891" i="9"/>
  <c r="AQ891" i="9"/>
  <c r="AR891" i="9"/>
  <c r="AS891" i="9"/>
  <c r="AT891" i="9"/>
  <c r="AU891" i="9"/>
  <c r="AV891" i="9"/>
  <c r="AW891" i="9"/>
  <c r="AX891" i="9"/>
  <c r="AY891" i="9"/>
  <c r="AZ891" i="9"/>
  <c r="BA891" i="9"/>
  <c r="BB891" i="9"/>
  <c r="BC891" i="9"/>
  <c r="BD891" i="9"/>
  <c r="BE891" i="9"/>
  <c r="BF891" i="9"/>
  <c r="BG891" i="9"/>
  <c r="BH891" i="9"/>
  <c r="BI891" i="9"/>
  <c r="BJ891" i="9"/>
  <c r="BK891" i="9"/>
  <c r="BL891" i="9"/>
  <c r="BM891" i="9"/>
  <c r="BN891" i="9"/>
  <c r="BO891" i="9"/>
  <c r="BP891" i="9"/>
  <c r="BQ891" i="9"/>
  <c r="BR891" i="9"/>
  <c r="BT891" i="9"/>
  <c r="BU891" i="9"/>
  <c r="BV891" i="9"/>
  <c r="BX891" i="9"/>
  <c r="BY891" i="9"/>
  <c r="BZ891" i="9"/>
  <c r="CA891" i="9"/>
  <c r="CB891" i="9"/>
  <c r="CC891" i="9"/>
  <c r="CD891" i="9"/>
  <c r="CE891" i="9"/>
  <c r="CF891" i="9"/>
  <c r="CG891" i="9"/>
  <c r="CH891" i="9"/>
  <c r="CI891" i="9"/>
  <c r="CJ891" i="9"/>
  <c r="A892" i="9"/>
  <c r="B892" i="9"/>
  <c r="C892" i="9"/>
  <c r="D892" i="9"/>
  <c r="E892" i="9"/>
  <c r="F892" i="9"/>
  <c r="G892" i="9"/>
  <c r="H892" i="9"/>
  <c r="I892" i="9"/>
  <c r="K892" i="9"/>
  <c r="O892" i="9"/>
  <c r="P892" i="9"/>
  <c r="Q892" i="9"/>
  <c r="R892" i="9"/>
  <c r="U892" i="9"/>
  <c r="V892" i="9"/>
  <c r="W892" i="9"/>
  <c r="X892" i="9"/>
  <c r="Y892" i="9"/>
  <c r="Z892" i="9"/>
  <c r="AA892" i="9"/>
  <c r="AB892" i="9"/>
  <c r="AC892" i="9"/>
  <c r="AD892" i="9"/>
  <c r="AE892" i="9"/>
  <c r="AF892" i="9"/>
  <c r="AG892" i="9"/>
  <c r="AH892" i="9"/>
  <c r="AI892" i="9"/>
  <c r="AJ892" i="9"/>
  <c r="AK892" i="9"/>
  <c r="AL892" i="9"/>
  <c r="AM892" i="9"/>
  <c r="AN892" i="9"/>
  <c r="AO892" i="9"/>
  <c r="AP892" i="9"/>
  <c r="AQ892" i="9"/>
  <c r="AR892" i="9"/>
  <c r="AS892" i="9"/>
  <c r="AT892" i="9"/>
  <c r="AU892" i="9"/>
  <c r="AV892" i="9"/>
  <c r="AW892" i="9"/>
  <c r="AX892" i="9"/>
  <c r="AY892" i="9"/>
  <c r="AZ892" i="9"/>
  <c r="BA892" i="9"/>
  <c r="BB892" i="9"/>
  <c r="BC892" i="9"/>
  <c r="BD892" i="9"/>
  <c r="BE892" i="9"/>
  <c r="BF892" i="9"/>
  <c r="BG892" i="9"/>
  <c r="BH892" i="9"/>
  <c r="BI892" i="9"/>
  <c r="BJ892" i="9"/>
  <c r="BK892" i="9"/>
  <c r="BL892" i="9"/>
  <c r="BM892" i="9"/>
  <c r="BN892" i="9"/>
  <c r="BO892" i="9"/>
  <c r="BP892" i="9"/>
  <c r="BQ892" i="9"/>
  <c r="BR892" i="9"/>
  <c r="BT892" i="9"/>
  <c r="BU892" i="9"/>
  <c r="BV892" i="9"/>
  <c r="BX892" i="9"/>
  <c r="BY892" i="9"/>
  <c r="BZ892" i="9"/>
  <c r="CA892" i="9"/>
  <c r="CB892" i="9"/>
  <c r="CC892" i="9"/>
  <c r="CD892" i="9"/>
  <c r="CE892" i="9"/>
  <c r="CF892" i="9"/>
  <c r="CG892" i="9"/>
  <c r="CH892" i="9"/>
  <c r="CI892" i="9"/>
  <c r="CJ892" i="9"/>
  <c r="A893" i="9"/>
  <c r="B893" i="9"/>
  <c r="C893" i="9"/>
  <c r="D893" i="9"/>
  <c r="E893" i="9"/>
  <c r="F893" i="9"/>
  <c r="G893" i="9"/>
  <c r="H893" i="9"/>
  <c r="I893" i="9"/>
  <c r="K893" i="9"/>
  <c r="O893" i="9"/>
  <c r="P893" i="9"/>
  <c r="Q893" i="9"/>
  <c r="R893" i="9"/>
  <c r="U893" i="9"/>
  <c r="V893" i="9"/>
  <c r="W893" i="9"/>
  <c r="X893" i="9"/>
  <c r="Y893" i="9"/>
  <c r="Z893" i="9"/>
  <c r="AA893" i="9"/>
  <c r="AB893" i="9"/>
  <c r="AC893" i="9"/>
  <c r="AD893" i="9"/>
  <c r="AE893" i="9"/>
  <c r="AF893" i="9"/>
  <c r="AG893" i="9"/>
  <c r="AH893" i="9"/>
  <c r="AI893" i="9"/>
  <c r="AJ893" i="9"/>
  <c r="AK893" i="9"/>
  <c r="AL893" i="9"/>
  <c r="AM893" i="9"/>
  <c r="AN893" i="9"/>
  <c r="AO893" i="9"/>
  <c r="AP893" i="9"/>
  <c r="AQ893" i="9"/>
  <c r="AR893" i="9"/>
  <c r="AS893" i="9"/>
  <c r="AT893" i="9"/>
  <c r="AU893" i="9"/>
  <c r="AV893" i="9"/>
  <c r="AW893" i="9"/>
  <c r="AX893" i="9"/>
  <c r="AY893" i="9"/>
  <c r="AZ893" i="9"/>
  <c r="BA893" i="9"/>
  <c r="BB893" i="9"/>
  <c r="BC893" i="9"/>
  <c r="BD893" i="9"/>
  <c r="BE893" i="9"/>
  <c r="BF893" i="9"/>
  <c r="BG893" i="9"/>
  <c r="BH893" i="9"/>
  <c r="BI893" i="9"/>
  <c r="BJ893" i="9"/>
  <c r="BK893" i="9"/>
  <c r="BL893" i="9"/>
  <c r="BM893" i="9"/>
  <c r="BN893" i="9"/>
  <c r="BO893" i="9"/>
  <c r="BP893" i="9"/>
  <c r="BQ893" i="9"/>
  <c r="BR893" i="9"/>
  <c r="BT893" i="9"/>
  <c r="BU893" i="9"/>
  <c r="BV893" i="9"/>
  <c r="BX893" i="9"/>
  <c r="BY893" i="9"/>
  <c r="BZ893" i="9"/>
  <c r="CA893" i="9"/>
  <c r="CB893" i="9"/>
  <c r="CC893" i="9"/>
  <c r="CD893" i="9"/>
  <c r="CE893" i="9"/>
  <c r="CF893" i="9"/>
  <c r="CG893" i="9"/>
  <c r="CH893" i="9"/>
  <c r="CI893" i="9"/>
  <c r="CJ893" i="9"/>
  <c r="A894" i="9"/>
  <c r="B894" i="9"/>
  <c r="C894" i="9"/>
  <c r="D894" i="9"/>
  <c r="E894" i="9"/>
  <c r="F894" i="9"/>
  <c r="G894" i="9"/>
  <c r="H894" i="9"/>
  <c r="I894" i="9"/>
  <c r="K894" i="9"/>
  <c r="O894" i="9"/>
  <c r="P894" i="9"/>
  <c r="Q894" i="9"/>
  <c r="R894" i="9"/>
  <c r="U894" i="9"/>
  <c r="V894" i="9"/>
  <c r="W894" i="9"/>
  <c r="X894" i="9"/>
  <c r="Y894" i="9"/>
  <c r="Z894" i="9"/>
  <c r="AA894" i="9"/>
  <c r="AB894" i="9"/>
  <c r="AC894" i="9"/>
  <c r="AD894" i="9"/>
  <c r="AE894" i="9"/>
  <c r="AF894" i="9"/>
  <c r="AG894" i="9"/>
  <c r="AH894" i="9"/>
  <c r="AI894" i="9"/>
  <c r="AJ894" i="9"/>
  <c r="AK894" i="9"/>
  <c r="AL894" i="9"/>
  <c r="AM894" i="9"/>
  <c r="AN894" i="9"/>
  <c r="AO894" i="9"/>
  <c r="AP894" i="9"/>
  <c r="AQ894" i="9"/>
  <c r="AR894" i="9"/>
  <c r="AS894" i="9"/>
  <c r="AT894" i="9"/>
  <c r="AU894" i="9"/>
  <c r="AV894" i="9"/>
  <c r="AW894" i="9"/>
  <c r="AX894" i="9"/>
  <c r="AY894" i="9"/>
  <c r="AZ894" i="9"/>
  <c r="BA894" i="9"/>
  <c r="BB894" i="9"/>
  <c r="BC894" i="9"/>
  <c r="BD894" i="9"/>
  <c r="BE894" i="9"/>
  <c r="BF894" i="9"/>
  <c r="BG894" i="9"/>
  <c r="BH894" i="9"/>
  <c r="BI894" i="9"/>
  <c r="BJ894" i="9"/>
  <c r="BK894" i="9"/>
  <c r="BL894" i="9"/>
  <c r="BM894" i="9"/>
  <c r="BN894" i="9"/>
  <c r="BO894" i="9"/>
  <c r="BP894" i="9"/>
  <c r="BQ894" i="9"/>
  <c r="BR894" i="9"/>
  <c r="BT894" i="9"/>
  <c r="BU894" i="9"/>
  <c r="BV894" i="9"/>
  <c r="BX894" i="9"/>
  <c r="BY894" i="9"/>
  <c r="BZ894" i="9"/>
  <c r="CA894" i="9"/>
  <c r="CB894" i="9"/>
  <c r="CC894" i="9"/>
  <c r="CD894" i="9"/>
  <c r="CE894" i="9"/>
  <c r="CF894" i="9"/>
  <c r="CG894" i="9"/>
  <c r="CH894" i="9"/>
  <c r="CI894" i="9"/>
  <c r="CJ894" i="9"/>
  <c r="A895" i="9"/>
  <c r="B895" i="9"/>
  <c r="C895" i="9"/>
  <c r="D895" i="9"/>
  <c r="E895" i="9"/>
  <c r="F895" i="9"/>
  <c r="G895" i="9"/>
  <c r="H895" i="9"/>
  <c r="I895" i="9"/>
  <c r="K895" i="9"/>
  <c r="O895" i="9"/>
  <c r="P895" i="9"/>
  <c r="Q895" i="9"/>
  <c r="R895" i="9"/>
  <c r="U895" i="9"/>
  <c r="V895" i="9"/>
  <c r="W895" i="9"/>
  <c r="X895" i="9"/>
  <c r="Y895" i="9"/>
  <c r="Z895" i="9"/>
  <c r="AA895" i="9"/>
  <c r="AB895" i="9"/>
  <c r="AC895" i="9"/>
  <c r="AD895" i="9"/>
  <c r="AE895" i="9"/>
  <c r="AF895" i="9"/>
  <c r="AG895" i="9"/>
  <c r="AH895" i="9"/>
  <c r="AI895" i="9"/>
  <c r="AJ895" i="9"/>
  <c r="AK895" i="9"/>
  <c r="AL895" i="9"/>
  <c r="AM895" i="9"/>
  <c r="AN895" i="9"/>
  <c r="AO895" i="9"/>
  <c r="AP895" i="9"/>
  <c r="AQ895" i="9"/>
  <c r="AR895" i="9"/>
  <c r="AS895" i="9"/>
  <c r="AT895" i="9"/>
  <c r="AU895" i="9"/>
  <c r="AV895" i="9"/>
  <c r="AW895" i="9"/>
  <c r="AX895" i="9"/>
  <c r="AY895" i="9"/>
  <c r="AZ895" i="9"/>
  <c r="BA895" i="9"/>
  <c r="BB895" i="9"/>
  <c r="BC895" i="9"/>
  <c r="BD895" i="9"/>
  <c r="BE895" i="9"/>
  <c r="BF895" i="9"/>
  <c r="BG895" i="9"/>
  <c r="BH895" i="9"/>
  <c r="BI895" i="9"/>
  <c r="BJ895" i="9"/>
  <c r="BK895" i="9"/>
  <c r="BL895" i="9"/>
  <c r="BM895" i="9"/>
  <c r="BN895" i="9"/>
  <c r="BO895" i="9"/>
  <c r="BP895" i="9"/>
  <c r="BQ895" i="9"/>
  <c r="BR895" i="9"/>
  <c r="BT895" i="9"/>
  <c r="BU895" i="9"/>
  <c r="BV895" i="9"/>
  <c r="BX895" i="9"/>
  <c r="BY895" i="9"/>
  <c r="BZ895" i="9"/>
  <c r="CA895" i="9"/>
  <c r="CB895" i="9"/>
  <c r="CC895" i="9"/>
  <c r="CD895" i="9"/>
  <c r="CE895" i="9"/>
  <c r="CF895" i="9"/>
  <c r="CG895" i="9"/>
  <c r="CH895" i="9"/>
  <c r="CI895" i="9"/>
  <c r="CJ895" i="9"/>
  <c r="A896" i="9"/>
  <c r="B896" i="9"/>
  <c r="C896" i="9"/>
  <c r="D896" i="9"/>
  <c r="E896" i="9"/>
  <c r="F896" i="9"/>
  <c r="G896" i="9"/>
  <c r="H896" i="9"/>
  <c r="I896" i="9"/>
  <c r="K896" i="9"/>
  <c r="O896" i="9"/>
  <c r="P896" i="9"/>
  <c r="Q896" i="9"/>
  <c r="R896" i="9"/>
  <c r="U896" i="9"/>
  <c r="V896" i="9"/>
  <c r="W896" i="9"/>
  <c r="X896" i="9"/>
  <c r="Y896" i="9"/>
  <c r="Z896" i="9"/>
  <c r="AA896" i="9"/>
  <c r="AB896" i="9"/>
  <c r="AC896" i="9"/>
  <c r="AD896" i="9"/>
  <c r="AE896" i="9"/>
  <c r="AF896" i="9"/>
  <c r="AG896" i="9"/>
  <c r="AH896" i="9"/>
  <c r="AI896" i="9"/>
  <c r="AJ896" i="9"/>
  <c r="AK896" i="9"/>
  <c r="AL896" i="9"/>
  <c r="AM896" i="9"/>
  <c r="AN896" i="9"/>
  <c r="AO896" i="9"/>
  <c r="AP896" i="9"/>
  <c r="AQ896" i="9"/>
  <c r="AR896" i="9"/>
  <c r="AS896" i="9"/>
  <c r="AT896" i="9"/>
  <c r="AU896" i="9"/>
  <c r="AV896" i="9"/>
  <c r="AW896" i="9"/>
  <c r="AX896" i="9"/>
  <c r="AY896" i="9"/>
  <c r="AZ896" i="9"/>
  <c r="BA896" i="9"/>
  <c r="BB896" i="9"/>
  <c r="BC896" i="9"/>
  <c r="BD896" i="9"/>
  <c r="BE896" i="9"/>
  <c r="BF896" i="9"/>
  <c r="BG896" i="9"/>
  <c r="BH896" i="9"/>
  <c r="BI896" i="9"/>
  <c r="BJ896" i="9"/>
  <c r="BK896" i="9"/>
  <c r="BL896" i="9"/>
  <c r="BM896" i="9"/>
  <c r="BN896" i="9"/>
  <c r="BO896" i="9"/>
  <c r="BP896" i="9"/>
  <c r="BQ896" i="9"/>
  <c r="BR896" i="9"/>
  <c r="BT896" i="9"/>
  <c r="BU896" i="9"/>
  <c r="BV896" i="9"/>
  <c r="BX896" i="9"/>
  <c r="BY896" i="9"/>
  <c r="BZ896" i="9"/>
  <c r="CA896" i="9"/>
  <c r="CB896" i="9"/>
  <c r="CC896" i="9"/>
  <c r="CD896" i="9"/>
  <c r="CE896" i="9"/>
  <c r="CF896" i="9"/>
  <c r="CG896" i="9"/>
  <c r="CH896" i="9"/>
  <c r="CI896" i="9"/>
  <c r="CJ896" i="9"/>
  <c r="A897" i="9"/>
  <c r="B897" i="9"/>
  <c r="C897" i="9"/>
  <c r="D897" i="9"/>
  <c r="E897" i="9"/>
  <c r="F897" i="9"/>
  <c r="G897" i="9"/>
  <c r="H897" i="9"/>
  <c r="I897" i="9"/>
  <c r="K897" i="9"/>
  <c r="O897" i="9"/>
  <c r="P897" i="9"/>
  <c r="Q897" i="9"/>
  <c r="R897" i="9"/>
  <c r="U897" i="9"/>
  <c r="V897" i="9"/>
  <c r="W897" i="9"/>
  <c r="X897" i="9"/>
  <c r="Y897" i="9"/>
  <c r="Z897" i="9"/>
  <c r="AA897" i="9"/>
  <c r="AB897" i="9"/>
  <c r="AC897" i="9"/>
  <c r="AD897" i="9"/>
  <c r="AE897" i="9"/>
  <c r="AF897" i="9"/>
  <c r="AG897" i="9"/>
  <c r="AH897" i="9"/>
  <c r="AI897" i="9"/>
  <c r="AJ897" i="9"/>
  <c r="AK897" i="9"/>
  <c r="AL897" i="9"/>
  <c r="AM897" i="9"/>
  <c r="AN897" i="9"/>
  <c r="AO897" i="9"/>
  <c r="AP897" i="9"/>
  <c r="AQ897" i="9"/>
  <c r="AR897" i="9"/>
  <c r="AS897" i="9"/>
  <c r="AT897" i="9"/>
  <c r="AU897" i="9"/>
  <c r="AV897" i="9"/>
  <c r="AW897" i="9"/>
  <c r="AX897" i="9"/>
  <c r="AY897" i="9"/>
  <c r="AZ897" i="9"/>
  <c r="BA897" i="9"/>
  <c r="BB897" i="9"/>
  <c r="BC897" i="9"/>
  <c r="BD897" i="9"/>
  <c r="BE897" i="9"/>
  <c r="BF897" i="9"/>
  <c r="BG897" i="9"/>
  <c r="BH897" i="9"/>
  <c r="BI897" i="9"/>
  <c r="BJ897" i="9"/>
  <c r="BK897" i="9"/>
  <c r="BL897" i="9"/>
  <c r="BM897" i="9"/>
  <c r="BN897" i="9"/>
  <c r="BO897" i="9"/>
  <c r="BP897" i="9"/>
  <c r="BQ897" i="9"/>
  <c r="BR897" i="9"/>
  <c r="BT897" i="9"/>
  <c r="BU897" i="9"/>
  <c r="BV897" i="9"/>
  <c r="BX897" i="9"/>
  <c r="BY897" i="9"/>
  <c r="BZ897" i="9"/>
  <c r="CA897" i="9"/>
  <c r="CB897" i="9"/>
  <c r="CC897" i="9"/>
  <c r="CD897" i="9"/>
  <c r="CE897" i="9"/>
  <c r="CF897" i="9"/>
  <c r="CG897" i="9"/>
  <c r="CH897" i="9"/>
  <c r="CI897" i="9"/>
  <c r="CJ897" i="9"/>
  <c r="A898" i="9"/>
  <c r="B898" i="9"/>
  <c r="C898" i="9"/>
  <c r="D898" i="9"/>
  <c r="E898" i="9"/>
  <c r="F898" i="9"/>
  <c r="G898" i="9"/>
  <c r="H898" i="9"/>
  <c r="I898" i="9"/>
  <c r="K898" i="9"/>
  <c r="O898" i="9"/>
  <c r="P898" i="9"/>
  <c r="Q898" i="9"/>
  <c r="R898" i="9"/>
  <c r="U898" i="9"/>
  <c r="V898" i="9"/>
  <c r="W898" i="9"/>
  <c r="X898" i="9"/>
  <c r="Y898" i="9"/>
  <c r="Z898" i="9"/>
  <c r="AA898" i="9"/>
  <c r="AB898" i="9"/>
  <c r="AC898" i="9"/>
  <c r="AD898" i="9"/>
  <c r="AE898" i="9"/>
  <c r="AF898" i="9"/>
  <c r="AG898" i="9"/>
  <c r="AH898" i="9"/>
  <c r="AI898" i="9"/>
  <c r="AJ898" i="9"/>
  <c r="AK898" i="9"/>
  <c r="AL898" i="9"/>
  <c r="AM898" i="9"/>
  <c r="AN898" i="9"/>
  <c r="AO898" i="9"/>
  <c r="AP898" i="9"/>
  <c r="AQ898" i="9"/>
  <c r="AR898" i="9"/>
  <c r="AS898" i="9"/>
  <c r="AT898" i="9"/>
  <c r="AU898" i="9"/>
  <c r="AV898" i="9"/>
  <c r="AW898" i="9"/>
  <c r="AX898" i="9"/>
  <c r="AY898" i="9"/>
  <c r="AZ898" i="9"/>
  <c r="BA898" i="9"/>
  <c r="BB898" i="9"/>
  <c r="BC898" i="9"/>
  <c r="BD898" i="9"/>
  <c r="BE898" i="9"/>
  <c r="BF898" i="9"/>
  <c r="BG898" i="9"/>
  <c r="BH898" i="9"/>
  <c r="BI898" i="9"/>
  <c r="BJ898" i="9"/>
  <c r="BK898" i="9"/>
  <c r="BL898" i="9"/>
  <c r="BM898" i="9"/>
  <c r="BN898" i="9"/>
  <c r="BO898" i="9"/>
  <c r="BP898" i="9"/>
  <c r="BQ898" i="9"/>
  <c r="BR898" i="9"/>
  <c r="BT898" i="9"/>
  <c r="BU898" i="9"/>
  <c r="BV898" i="9"/>
  <c r="BX898" i="9"/>
  <c r="BY898" i="9"/>
  <c r="BZ898" i="9"/>
  <c r="CA898" i="9"/>
  <c r="CB898" i="9"/>
  <c r="CC898" i="9"/>
  <c r="CD898" i="9"/>
  <c r="CE898" i="9"/>
  <c r="CF898" i="9"/>
  <c r="CG898" i="9"/>
  <c r="CH898" i="9"/>
  <c r="CI898" i="9"/>
  <c r="CJ898" i="9"/>
  <c r="A899" i="9"/>
  <c r="B899" i="9"/>
  <c r="C899" i="9"/>
  <c r="D899" i="9"/>
  <c r="E899" i="9"/>
  <c r="F899" i="9"/>
  <c r="G899" i="9"/>
  <c r="H899" i="9"/>
  <c r="I899" i="9"/>
  <c r="K899" i="9"/>
  <c r="O899" i="9"/>
  <c r="P899" i="9"/>
  <c r="Q899" i="9"/>
  <c r="R899" i="9"/>
  <c r="U899" i="9"/>
  <c r="V899" i="9"/>
  <c r="W899" i="9"/>
  <c r="X899" i="9"/>
  <c r="Y899" i="9"/>
  <c r="Z899" i="9"/>
  <c r="AA899" i="9"/>
  <c r="AB899" i="9"/>
  <c r="AC899" i="9"/>
  <c r="AD899" i="9"/>
  <c r="AE899" i="9"/>
  <c r="AF899" i="9"/>
  <c r="AG899" i="9"/>
  <c r="AH899" i="9"/>
  <c r="AI899" i="9"/>
  <c r="AJ899" i="9"/>
  <c r="AK899" i="9"/>
  <c r="AL899" i="9"/>
  <c r="AM899" i="9"/>
  <c r="AN899" i="9"/>
  <c r="AO899" i="9"/>
  <c r="AP899" i="9"/>
  <c r="AQ899" i="9"/>
  <c r="AR899" i="9"/>
  <c r="AS899" i="9"/>
  <c r="AT899" i="9"/>
  <c r="AU899" i="9"/>
  <c r="AV899" i="9"/>
  <c r="AW899" i="9"/>
  <c r="AX899" i="9"/>
  <c r="AY899" i="9"/>
  <c r="AZ899" i="9"/>
  <c r="BA899" i="9"/>
  <c r="BB899" i="9"/>
  <c r="BC899" i="9"/>
  <c r="BD899" i="9"/>
  <c r="BE899" i="9"/>
  <c r="BF899" i="9"/>
  <c r="BG899" i="9"/>
  <c r="BH899" i="9"/>
  <c r="BI899" i="9"/>
  <c r="BJ899" i="9"/>
  <c r="BK899" i="9"/>
  <c r="BL899" i="9"/>
  <c r="BM899" i="9"/>
  <c r="BN899" i="9"/>
  <c r="BO899" i="9"/>
  <c r="BP899" i="9"/>
  <c r="BQ899" i="9"/>
  <c r="BR899" i="9"/>
  <c r="BT899" i="9"/>
  <c r="BU899" i="9"/>
  <c r="BV899" i="9"/>
  <c r="BX899" i="9"/>
  <c r="BY899" i="9"/>
  <c r="BZ899" i="9"/>
  <c r="CA899" i="9"/>
  <c r="CB899" i="9"/>
  <c r="CC899" i="9"/>
  <c r="CD899" i="9"/>
  <c r="CE899" i="9"/>
  <c r="CF899" i="9"/>
  <c r="CG899" i="9"/>
  <c r="CH899" i="9"/>
  <c r="CI899" i="9"/>
  <c r="CJ899" i="9"/>
  <c r="A900" i="9"/>
  <c r="B900" i="9"/>
  <c r="C900" i="9"/>
  <c r="D900" i="9"/>
  <c r="E900" i="9"/>
  <c r="F900" i="9"/>
  <c r="G900" i="9"/>
  <c r="H900" i="9"/>
  <c r="I900" i="9"/>
  <c r="K900" i="9"/>
  <c r="O900" i="9"/>
  <c r="P900" i="9"/>
  <c r="Q900" i="9"/>
  <c r="R900" i="9"/>
  <c r="U900" i="9"/>
  <c r="V900" i="9"/>
  <c r="W900" i="9"/>
  <c r="X900" i="9"/>
  <c r="Y900" i="9"/>
  <c r="Z900" i="9"/>
  <c r="AA900" i="9"/>
  <c r="AB900" i="9"/>
  <c r="AC900" i="9"/>
  <c r="AD900" i="9"/>
  <c r="AE900" i="9"/>
  <c r="AF900" i="9"/>
  <c r="AG900" i="9"/>
  <c r="AH900" i="9"/>
  <c r="AI900" i="9"/>
  <c r="AJ900" i="9"/>
  <c r="AK900" i="9"/>
  <c r="AL900" i="9"/>
  <c r="AM900" i="9"/>
  <c r="AN900" i="9"/>
  <c r="AO900" i="9"/>
  <c r="AP900" i="9"/>
  <c r="AQ900" i="9"/>
  <c r="AR900" i="9"/>
  <c r="AS900" i="9"/>
  <c r="AT900" i="9"/>
  <c r="AU900" i="9"/>
  <c r="AV900" i="9"/>
  <c r="AW900" i="9"/>
  <c r="AX900" i="9"/>
  <c r="AY900" i="9"/>
  <c r="AZ900" i="9"/>
  <c r="BA900" i="9"/>
  <c r="BB900" i="9"/>
  <c r="BC900" i="9"/>
  <c r="BD900" i="9"/>
  <c r="BE900" i="9"/>
  <c r="BF900" i="9"/>
  <c r="BG900" i="9"/>
  <c r="BH900" i="9"/>
  <c r="BI900" i="9"/>
  <c r="BJ900" i="9"/>
  <c r="BK900" i="9"/>
  <c r="BL900" i="9"/>
  <c r="BM900" i="9"/>
  <c r="BN900" i="9"/>
  <c r="BO900" i="9"/>
  <c r="BP900" i="9"/>
  <c r="BQ900" i="9"/>
  <c r="BR900" i="9"/>
  <c r="BT900" i="9"/>
  <c r="BU900" i="9"/>
  <c r="BV900" i="9"/>
  <c r="BX900" i="9"/>
  <c r="BY900" i="9"/>
  <c r="BZ900" i="9"/>
  <c r="CA900" i="9"/>
  <c r="CB900" i="9"/>
  <c r="CC900" i="9"/>
  <c r="CD900" i="9"/>
  <c r="CE900" i="9"/>
  <c r="CF900" i="9"/>
  <c r="CG900" i="9"/>
  <c r="CH900" i="9"/>
  <c r="CI900" i="9"/>
  <c r="CJ900" i="9"/>
  <c r="A901" i="9"/>
  <c r="B901" i="9"/>
  <c r="C901" i="9"/>
  <c r="D901" i="9"/>
  <c r="E901" i="9"/>
  <c r="F901" i="9"/>
  <c r="G901" i="9"/>
  <c r="H901" i="9"/>
  <c r="I901" i="9"/>
  <c r="K901" i="9"/>
  <c r="O901" i="9"/>
  <c r="P901" i="9"/>
  <c r="Q901" i="9"/>
  <c r="R901" i="9"/>
  <c r="U901" i="9"/>
  <c r="V901" i="9"/>
  <c r="W901" i="9"/>
  <c r="X901" i="9"/>
  <c r="Y901" i="9"/>
  <c r="Z901" i="9"/>
  <c r="AA901" i="9"/>
  <c r="AB901" i="9"/>
  <c r="AC901" i="9"/>
  <c r="AD901" i="9"/>
  <c r="AE901" i="9"/>
  <c r="AF901" i="9"/>
  <c r="AG901" i="9"/>
  <c r="AH901" i="9"/>
  <c r="AI901" i="9"/>
  <c r="AJ901" i="9"/>
  <c r="AK901" i="9"/>
  <c r="AL901" i="9"/>
  <c r="AM901" i="9"/>
  <c r="AN901" i="9"/>
  <c r="AO901" i="9"/>
  <c r="AP901" i="9"/>
  <c r="AQ901" i="9"/>
  <c r="AR901" i="9"/>
  <c r="AS901" i="9"/>
  <c r="AT901" i="9"/>
  <c r="AU901" i="9"/>
  <c r="AV901" i="9"/>
  <c r="AW901" i="9"/>
  <c r="AX901" i="9"/>
  <c r="AY901" i="9"/>
  <c r="AZ901" i="9"/>
  <c r="BA901" i="9"/>
  <c r="BB901" i="9"/>
  <c r="BC901" i="9"/>
  <c r="BD901" i="9"/>
  <c r="BE901" i="9"/>
  <c r="BF901" i="9"/>
  <c r="BG901" i="9"/>
  <c r="BH901" i="9"/>
  <c r="BI901" i="9"/>
  <c r="BJ901" i="9"/>
  <c r="BK901" i="9"/>
  <c r="BL901" i="9"/>
  <c r="BM901" i="9"/>
  <c r="BN901" i="9"/>
  <c r="BO901" i="9"/>
  <c r="BP901" i="9"/>
  <c r="BQ901" i="9"/>
  <c r="BR901" i="9"/>
  <c r="BT901" i="9"/>
  <c r="BU901" i="9"/>
  <c r="BV901" i="9"/>
  <c r="BX901" i="9"/>
  <c r="BY901" i="9"/>
  <c r="BZ901" i="9"/>
  <c r="CA901" i="9"/>
  <c r="CB901" i="9"/>
  <c r="CC901" i="9"/>
  <c r="CD901" i="9"/>
  <c r="CE901" i="9"/>
  <c r="CF901" i="9"/>
  <c r="CG901" i="9"/>
  <c r="CH901" i="9"/>
  <c r="CI901" i="9"/>
  <c r="CJ901" i="9"/>
  <c r="A902" i="9"/>
  <c r="B902" i="9"/>
  <c r="C902" i="9"/>
  <c r="D902" i="9"/>
  <c r="E902" i="9"/>
  <c r="F902" i="9"/>
  <c r="G902" i="9"/>
  <c r="H902" i="9"/>
  <c r="I902" i="9"/>
  <c r="K902" i="9"/>
  <c r="O902" i="9"/>
  <c r="P902" i="9"/>
  <c r="Q902" i="9"/>
  <c r="R902" i="9"/>
  <c r="U902" i="9"/>
  <c r="V902" i="9"/>
  <c r="W902" i="9"/>
  <c r="X902" i="9"/>
  <c r="Y902" i="9"/>
  <c r="Z902" i="9"/>
  <c r="AA902" i="9"/>
  <c r="AB902" i="9"/>
  <c r="AC902" i="9"/>
  <c r="AD902" i="9"/>
  <c r="AE902" i="9"/>
  <c r="AF902" i="9"/>
  <c r="AG902" i="9"/>
  <c r="AH902" i="9"/>
  <c r="AI902" i="9"/>
  <c r="AJ902" i="9"/>
  <c r="AK902" i="9"/>
  <c r="AL902" i="9"/>
  <c r="AM902" i="9"/>
  <c r="AN902" i="9"/>
  <c r="AO902" i="9"/>
  <c r="AP902" i="9"/>
  <c r="AQ902" i="9"/>
  <c r="AR902" i="9"/>
  <c r="AS902" i="9"/>
  <c r="AT902" i="9"/>
  <c r="AU902" i="9"/>
  <c r="AV902" i="9"/>
  <c r="AW902" i="9"/>
  <c r="AX902" i="9"/>
  <c r="AY902" i="9"/>
  <c r="AZ902" i="9"/>
  <c r="BA902" i="9"/>
  <c r="BB902" i="9"/>
  <c r="BC902" i="9"/>
  <c r="BD902" i="9"/>
  <c r="BE902" i="9"/>
  <c r="BF902" i="9"/>
  <c r="BG902" i="9"/>
  <c r="BH902" i="9"/>
  <c r="BI902" i="9"/>
  <c r="BJ902" i="9"/>
  <c r="BK902" i="9"/>
  <c r="BL902" i="9"/>
  <c r="BM902" i="9"/>
  <c r="BN902" i="9"/>
  <c r="BO902" i="9"/>
  <c r="BP902" i="9"/>
  <c r="BQ902" i="9"/>
  <c r="BR902" i="9"/>
  <c r="BT902" i="9"/>
  <c r="BU902" i="9"/>
  <c r="BV902" i="9"/>
  <c r="BX902" i="9"/>
  <c r="BY902" i="9"/>
  <c r="BZ902" i="9"/>
  <c r="CA902" i="9"/>
  <c r="CB902" i="9"/>
  <c r="CC902" i="9"/>
  <c r="CD902" i="9"/>
  <c r="CE902" i="9"/>
  <c r="CF902" i="9"/>
  <c r="CG902" i="9"/>
  <c r="CH902" i="9"/>
  <c r="CI902" i="9"/>
  <c r="CJ902" i="9"/>
  <c r="A903" i="9"/>
  <c r="B903" i="9"/>
  <c r="C903" i="9"/>
  <c r="D903" i="9"/>
  <c r="E903" i="9"/>
  <c r="F903" i="9"/>
  <c r="G903" i="9"/>
  <c r="H903" i="9"/>
  <c r="I903" i="9"/>
  <c r="K903" i="9"/>
  <c r="O903" i="9"/>
  <c r="P903" i="9"/>
  <c r="Q903" i="9"/>
  <c r="R903" i="9"/>
  <c r="U903" i="9"/>
  <c r="V903" i="9"/>
  <c r="W903" i="9"/>
  <c r="X903" i="9"/>
  <c r="Y903" i="9"/>
  <c r="Z903" i="9"/>
  <c r="AA903" i="9"/>
  <c r="AB903" i="9"/>
  <c r="AC903" i="9"/>
  <c r="AD903" i="9"/>
  <c r="AE903" i="9"/>
  <c r="AF903" i="9"/>
  <c r="AG903" i="9"/>
  <c r="AH903" i="9"/>
  <c r="AI903" i="9"/>
  <c r="AJ903" i="9"/>
  <c r="AK903" i="9"/>
  <c r="AL903" i="9"/>
  <c r="AM903" i="9"/>
  <c r="AN903" i="9"/>
  <c r="AO903" i="9"/>
  <c r="AP903" i="9"/>
  <c r="AQ903" i="9"/>
  <c r="AR903" i="9"/>
  <c r="AS903" i="9"/>
  <c r="AT903" i="9"/>
  <c r="AU903" i="9"/>
  <c r="AV903" i="9"/>
  <c r="AW903" i="9"/>
  <c r="AX903" i="9"/>
  <c r="AY903" i="9"/>
  <c r="AZ903" i="9"/>
  <c r="BA903" i="9"/>
  <c r="BB903" i="9"/>
  <c r="BC903" i="9"/>
  <c r="BD903" i="9"/>
  <c r="BE903" i="9"/>
  <c r="BF903" i="9"/>
  <c r="BG903" i="9"/>
  <c r="BH903" i="9"/>
  <c r="BI903" i="9"/>
  <c r="BJ903" i="9"/>
  <c r="BK903" i="9"/>
  <c r="BL903" i="9"/>
  <c r="BM903" i="9"/>
  <c r="BN903" i="9"/>
  <c r="BO903" i="9"/>
  <c r="BP903" i="9"/>
  <c r="BQ903" i="9"/>
  <c r="BR903" i="9"/>
  <c r="BT903" i="9"/>
  <c r="BU903" i="9"/>
  <c r="BV903" i="9"/>
  <c r="BX903" i="9"/>
  <c r="BY903" i="9"/>
  <c r="BZ903" i="9"/>
  <c r="CA903" i="9"/>
  <c r="CB903" i="9"/>
  <c r="CC903" i="9"/>
  <c r="CD903" i="9"/>
  <c r="CE903" i="9"/>
  <c r="CF903" i="9"/>
  <c r="CG903" i="9"/>
  <c r="CH903" i="9"/>
  <c r="CI903" i="9"/>
  <c r="CJ903" i="9"/>
  <c r="A904" i="9"/>
  <c r="B904" i="9"/>
  <c r="C904" i="9"/>
  <c r="D904" i="9"/>
  <c r="E904" i="9"/>
  <c r="F904" i="9"/>
  <c r="G904" i="9"/>
  <c r="H904" i="9"/>
  <c r="I904" i="9"/>
  <c r="K904" i="9"/>
  <c r="O904" i="9"/>
  <c r="P904" i="9"/>
  <c r="Q904" i="9"/>
  <c r="R904" i="9"/>
  <c r="U904" i="9"/>
  <c r="V904" i="9"/>
  <c r="W904" i="9"/>
  <c r="X904" i="9"/>
  <c r="Y904" i="9"/>
  <c r="Z904" i="9"/>
  <c r="AA904" i="9"/>
  <c r="AB904" i="9"/>
  <c r="AC904" i="9"/>
  <c r="AD904" i="9"/>
  <c r="AE904" i="9"/>
  <c r="AF904" i="9"/>
  <c r="AG904" i="9"/>
  <c r="AH904" i="9"/>
  <c r="AI904" i="9"/>
  <c r="AJ904" i="9"/>
  <c r="AK904" i="9"/>
  <c r="AL904" i="9"/>
  <c r="AM904" i="9"/>
  <c r="AN904" i="9"/>
  <c r="AO904" i="9"/>
  <c r="AP904" i="9"/>
  <c r="AQ904" i="9"/>
  <c r="AR904" i="9"/>
  <c r="AS904" i="9"/>
  <c r="AT904" i="9"/>
  <c r="AU904" i="9"/>
  <c r="AV904" i="9"/>
  <c r="AW904" i="9"/>
  <c r="AX904" i="9"/>
  <c r="AY904" i="9"/>
  <c r="AZ904" i="9"/>
  <c r="BA904" i="9"/>
  <c r="BB904" i="9"/>
  <c r="BC904" i="9"/>
  <c r="BD904" i="9"/>
  <c r="BE904" i="9"/>
  <c r="BF904" i="9"/>
  <c r="BG904" i="9"/>
  <c r="BH904" i="9"/>
  <c r="BI904" i="9"/>
  <c r="BJ904" i="9"/>
  <c r="BK904" i="9"/>
  <c r="BL904" i="9"/>
  <c r="BM904" i="9"/>
  <c r="BN904" i="9"/>
  <c r="BO904" i="9"/>
  <c r="BP904" i="9"/>
  <c r="BQ904" i="9"/>
  <c r="BR904" i="9"/>
  <c r="BT904" i="9"/>
  <c r="BU904" i="9"/>
  <c r="BV904" i="9"/>
  <c r="BX904" i="9"/>
  <c r="BY904" i="9"/>
  <c r="BZ904" i="9"/>
  <c r="CA904" i="9"/>
  <c r="CB904" i="9"/>
  <c r="CC904" i="9"/>
  <c r="CD904" i="9"/>
  <c r="CE904" i="9"/>
  <c r="CF904" i="9"/>
  <c r="CG904" i="9"/>
  <c r="CH904" i="9"/>
  <c r="CI904" i="9"/>
  <c r="CJ904" i="9"/>
  <c r="A905" i="9"/>
  <c r="B905" i="9"/>
  <c r="C905" i="9"/>
  <c r="D905" i="9"/>
  <c r="E905" i="9"/>
  <c r="F905" i="9"/>
  <c r="G905" i="9"/>
  <c r="H905" i="9"/>
  <c r="I905" i="9"/>
  <c r="K905" i="9"/>
  <c r="O905" i="9"/>
  <c r="P905" i="9"/>
  <c r="Q905" i="9"/>
  <c r="R905" i="9"/>
  <c r="U905" i="9"/>
  <c r="V905" i="9"/>
  <c r="W905" i="9"/>
  <c r="X905" i="9"/>
  <c r="Y905" i="9"/>
  <c r="Z905" i="9"/>
  <c r="AA905" i="9"/>
  <c r="AB905" i="9"/>
  <c r="AC905" i="9"/>
  <c r="AD905" i="9"/>
  <c r="AE905" i="9"/>
  <c r="AF905" i="9"/>
  <c r="AG905" i="9"/>
  <c r="AH905" i="9"/>
  <c r="AI905" i="9"/>
  <c r="AJ905" i="9"/>
  <c r="AK905" i="9"/>
  <c r="AL905" i="9"/>
  <c r="AM905" i="9"/>
  <c r="AN905" i="9"/>
  <c r="AO905" i="9"/>
  <c r="AP905" i="9"/>
  <c r="AQ905" i="9"/>
  <c r="AR905" i="9"/>
  <c r="AS905" i="9"/>
  <c r="AT905" i="9"/>
  <c r="AU905" i="9"/>
  <c r="AV905" i="9"/>
  <c r="AW905" i="9"/>
  <c r="AX905" i="9"/>
  <c r="AY905" i="9"/>
  <c r="AZ905" i="9"/>
  <c r="BA905" i="9"/>
  <c r="BB905" i="9"/>
  <c r="BC905" i="9"/>
  <c r="BD905" i="9"/>
  <c r="BE905" i="9"/>
  <c r="BF905" i="9"/>
  <c r="BG905" i="9"/>
  <c r="BH905" i="9"/>
  <c r="BI905" i="9"/>
  <c r="BJ905" i="9"/>
  <c r="BK905" i="9"/>
  <c r="BL905" i="9"/>
  <c r="BM905" i="9"/>
  <c r="BN905" i="9"/>
  <c r="BO905" i="9"/>
  <c r="BP905" i="9"/>
  <c r="BQ905" i="9"/>
  <c r="BR905" i="9"/>
  <c r="BT905" i="9"/>
  <c r="BU905" i="9"/>
  <c r="BV905" i="9"/>
  <c r="BX905" i="9"/>
  <c r="BY905" i="9"/>
  <c r="BZ905" i="9"/>
  <c r="CA905" i="9"/>
  <c r="CB905" i="9"/>
  <c r="CC905" i="9"/>
  <c r="CD905" i="9"/>
  <c r="CE905" i="9"/>
  <c r="CF905" i="9"/>
  <c r="CG905" i="9"/>
  <c r="CH905" i="9"/>
  <c r="CI905" i="9"/>
  <c r="CJ905" i="9"/>
  <c r="A906" i="9"/>
  <c r="B906" i="9"/>
  <c r="C906" i="9"/>
  <c r="D906" i="9"/>
  <c r="E906" i="9"/>
  <c r="F906" i="9"/>
  <c r="G906" i="9"/>
  <c r="H906" i="9"/>
  <c r="I906" i="9"/>
  <c r="K906" i="9"/>
  <c r="O906" i="9"/>
  <c r="P906" i="9"/>
  <c r="Q906" i="9"/>
  <c r="R906" i="9"/>
  <c r="U906" i="9"/>
  <c r="V906" i="9"/>
  <c r="W906" i="9"/>
  <c r="X906" i="9"/>
  <c r="Y906" i="9"/>
  <c r="Z906" i="9"/>
  <c r="AA906" i="9"/>
  <c r="AB906" i="9"/>
  <c r="AC906" i="9"/>
  <c r="AD906" i="9"/>
  <c r="AE906" i="9"/>
  <c r="AF906" i="9"/>
  <c r="AG906" i="9"/>
  <c r="AH906" i="9"/>
  <c r="AI906" i="9"/>
  <c r="AJ906" i="9"/>
  <c r="AK906" i="9"/>
  <c r="AL906" i="9"/>
  <c r="AM906" i="9"/>
  <c r="AN906" i="9"/>
  <c r="AO906" i="9"/>
  <c r="AP906" i="9"/>
  <c r="AQ906" i="9"/>
  <c r="AR906" i="9"/>
  <c r="AS906" i="9"/>
  <c r="AT906" i="9"/>
  <c r="AU906" i="9"/>
  <c r="AV906" i="9"/>
  <c r="AW906" i="9"/>
  <c r="AX906" i="9"/>
  <c r="AY906" i="9"/>
  <c r="AZ906" i="9"/>
  <c r="BA906" i="9"/>
  <c r="BB906" i="9"/>
  <c r="BC906" i="9"/>
  <c r="BD906" i="9"/>
  <c r="BE906" i="9"/>
  <c r="BF906" i="9"/>
  <c r="BG906" i="9"/>
  <c r="BH906" i="9"/>
  <c r="BI906" i="9"/>
  <c r="BJ906" i="9"/>
  <c r="BK906" i="9"/>
  <c r="BL906" i="9"/>
  <c r="BM906" i="9"/>
  <c r="BN906" i="9"/>
  <c r="BO906" i="9"/>
  <c r="BP906" i="9"/>
  <c r="BQ906" i="9"/>
  <c r="BR906" i="9"/>
  <c r="BT906" i="9"/>
  <c r="BU906" i="9"/>
  <c r="BV906" i="9"/>
  <c r="BX906" i="9"/>
  <c r="BY906" i="9"/>
  <c r="BZ906" i="9"/>
  <c r="CA906" i="9"/>
  <c r="CB906" i="9"/>
  <c r="CC906" i="9"/>
  <c r="CD906" i="9"/>
  <c r="CE906" i="9"/>
  <c r="CF906" i="9"/>
  <c r="CG906" i="9"/>
  <c r="CH906" i="9"/>
  <c r="CI906" i="9"/>
  <c r="CJ906" i="9"/>
  <c r="A907" i="9"/>
  <c r="B907" i="9"/>
  <c r="C907" i="9"/>
  <c r="D907" i="9"/>
  <c r="E907" i="9"/>
  <c r="F907" i="9"/>
  <c r="G907" i="9"/>
  <c r="H907" i="9"/>
  <c r="I907" i="9"/>
  <c r="K907" i="9"/>
  <c r="O907" i="9"/>
  <c r="P907" i="9"/>
  <c r="Q907" i="9"/>
  <c r="R907" i="9"/>
  <c r="U907" i="9"/>
  <c r="V907" i="9"/>
  <c r="W907" i="9"/>
  <c r="X907" i="9"/>
  <c r="Y907" i="9"/>
  <c r="Z907" i="9"/>
  <c r="AA907" i="9"/>
  <c r="AB907" i="9"/>
  <c r="AC907" i="9"/>
  <c r="AD907" i="9"/>
  <c r="AE907" i="9"/>
  <c r="AF907" i="9"/>
  <c r="AG907" i="9"/>
  <c r="AH907" i="9"/>
  <c r="AI907" i="9"/>
  <c r="AJ907" i="9"/>
  <c r="AK907" i="9"/>
  <c r="AL907" i="9"/>
  <c r="AM907" i="9"/>
  <c r="AN907" i="9"/>
  <c r="AO907" i="9"/>
  <c r="AP907" i="9"/>
  <c r="AQ907" i="9"/>
  <c r="AR907" i="9"/>
  <c r="AS907" i="9"/>
  <c r="AT907" i="9"/>
  <c r="AU907" i="9"/>
  <c r="AV907" i="9"/>
  <c r="AW907" i="9"/>
  <c r="AX907" i="9"/>
  <c r="AY907" i="9"/>
  <c r="AZ907" i="9"/>
  <c r="BA907" i="9"/>
  <c r="BB907" i="9"/>
  <c r="BC907" i="9"/>
  <c r="BD907" i="9"/>
  <c r="BE907" i="9"/>
  <c r="BF907" i="9"/>
  <c r="BG907" i="9"/>
  <c r="BH907" i="9"/>
  <c r="BI907" i="9"/>
  <c r="BJ907" i="9"/>
  <c r="BK907" i="9"/>
  <c r="BL907" i="9"/>
  <c r="BM907" i="9"/>
  <c r="BN907" i="9"/>
  <c r="BO907" i="9"/>
  <c r="BP907" i="9"/>
  <c r="BQ907" i="9"/>
  <c r="BR907" i="9"/>
  <c r="BT907" i="9"/>
  <c r="BU907" i="9"/>
  <c r="BV907" i="9"/>
  <c r="BX907" i="9"/>
  <c r="BY907" i="9"/>
  <c r="BZ907" i="9"/>
  <c r="CA907" i="9"/>
  <c r="CB907" i="9"/>
  <c r="CC907" i="9"/>
  <c r="CD907" i="9"/>
  <c r="CE907" i="9"/>
  <c r="CF907" i="9"/>
  <c r="CG907" i="9"/>
  <c r="CH907" i="9"/>
  <c r="CI907" i="9"/>
  <c r="CJ907" i="9"/>
  <c r="A908" i="9"/>
  <c r="B908" i="9"/>
  <c r="C908" i="9"/>
  <c r="D908" i="9"/>
  <c r="E908" i="9"/>
  <c r="F908" i="9"/>
  <c r="G908" i="9"/>
  <c r="H908" i="9"/>
  <c r="I908" i="9"/>
  <c r="K908" i="9"/>
  <c r="O908" i="9"/>
  <c r="P908" i="9"/>
  <c r="Q908" i="9"/>
  <c r="R908" i="9"/>
  <c r="U908" i="9"/>
  <c r="V908" i="9"/>
  <c r="W908" i="9"/>
  <c r="X908" i="9"/>
  <c r="Y908" i="9"/>
  <c r="Z908" i="9"/>
  <c r="AA908" i="9"/>
  <c r="AB908" i="9"/>
  <c r="AC908" i="9"/>
  <c r="AD908" i="9"/>
  <c r="AE908" i="9"/>
  <c r="AF908" i="9"/>
  <c r="AG908" i="9"/>
  <c r="AH908" i="9"/>
  <c r="AI908" i="9"/>
  <c r="AJ908" i="9"/>
  <c r="AK908" i="9"/>
  <c r="AL908" i="9"/>
  <c r="AM908" i="9"/>
  <c r="AN908" i="9"/>
  <c r="AO908" i="9"/>
  <c r="AP908" i="9"/>
  <c r="AQ908" i="9"/>
  <c r="AR908" i="9"/>
  <c r="AS908" i="9"/>
  <c r="AT908" i="9"/>
  <c r="AU908" i="9"/>
  <c r="AV908" i="9"/>
  <c r="AW908" i="9"/>
  <c r="AX908" i="9"/>
  <c r="AY908" i="9"/>
  <c r="AZ908" i="9"/>
  <c r="BA908" i="9"/>
  <c r="BB908" i="9"/>
  <c r="BC908" i="9"/>
  <c r="BD908" i="9"/>
  <c r="BE908" i="9"/>
  <c r="BF908" i="9"/>
  <c r="BG908" i="9"/>
  <c r="BH908" i="9"/>
  <c r="BI908" i="9"/>
  <c r="BJ908" i="9"/>
  <c r="BK908" i="9"/>
  <c r="BL908" i="9"/>
  <c r="BM908" i="9"/>
  <c r="BN908" i="9"/>
  <c r="BO908" i="9"/>
  <c r="BP908" i="9"/>
  <c r="BQ908" i="9"/>
  <c r="BR908" i="9"/>
  <c r="BT908" i="9"/>
  <c r="BU908" i="9"/>
  <c r="BV908" i="9"/>
  <c r="BX908" i="9"/>
  <c r="BY908" i="9"/>
  <c r="BZ908" i="9"/>
  <c r="CA908" i="9"/>
  <c r="CB908" i="9"/>
  <c r="CC908" i="9"/>
  <c r="CD908" i="9"/>
  <c r="CE908" i="9"/>
  <c r="CF908" i="9"/>
  <c r="CG908" i="9"/>
  <c r="CH908" i="9"/>
  <c r="CI908" i="9"/>
  <c r="CJ908" i="9"/>
  <c r="A909" i="9"/>
  <c r="B909" i="9"/>
  <c r="C909" i="9"/>
  <c r="D909" i="9"/>
  <c r="E909" i="9"/>
  <c r="F909" i="9"/>
  <c r="G909" i="9"/>
  <c r="H909" i="9"/>
  <c r="I909" i="9"/>
  <c r="K909" i="9"/>
  <c r="O909" i="9"/>
  <c r="P909" i="9"/>
  <c r="Q909" i="9"/>
  <c r="R909" i="9"/>
  <c r="U909" i="9"/>
  <c r="V909" i="9"/>
  <c r="W909" i="9"/>
  <c r="X909" i="9"/>
  <c r="Y909" i="9"/>
  <c r="Z909" i="9"/>
  <c r="AA909" i="9"/>
  <c r="AB909" i="9"/>
  <c r="AC909" i="9"/>
  <c r="AD909" i="9"/>
  <c r="AE909" i="9"/>
  <c r="AF909" i="9"/>
  <c r="AG909" i="9"/>
  <c r="AH909" i="9"/>
  <c r="AI909" i="9"/>
  <c r="AJ909" i="9"/>
  <c r="AK909" i="9"/>
  <c r="AL909" i="9"/>
  <c r="AM909" i="9"/>
  <c r="AN909" i="9"/>
  <c r="AO909" i="9"/>
  <c r="AP909" i="9"/>
  <c r="AQ909" i="9"/>
  <c r="AR909" i="9"/>
  <c r="AS909" i="9"/>
  <c r="AT909" i="9"/>
  <c r="AU909" i="9"/>
  <c r="AV909" i="9"/>
  <c r="AW909" i="9"/>
  <c r="AX909" i="9"/>
  <c r="AY909" i="9"/>
  <c r="AZ909" i="9"/>
  <c r="BA909" i="9"/>
  <c r="BB909" i="9"/>
  <c r="BC909" i="9"/>
  <c r="BD909" i="9"/>
  <c r="BE909" i="9"/>
  <c r="BF909" i="9"/>
  <c r="BG909" i="9"/>
  <c r="BH909" i="9"/>
  <c r="BI909" i="9"/>
  <c r="BJ909" i="9"/>
  <c r="BK909" i="9"/>
  <c r="BL909" i="9"/>
  <c r="BM909" i="9"/>
  <c r="BN909" i="9"/>
  <c r="BO909" i="9"/>
  <c r="BP909" i="9"/>
  <c r="BQ909" i="9"/>
  <c r="BR909" i="9"/>
  <c r="BT909" i="9"/>
  <c r="BU909" i="9"/>
  <c r="BV909" i="9"/>
  <c r="BX909" i="9"/>
  <c r="BY909" i="9"/>
  <c r="BZ909" i="9"/>
  <c r="CA909" i="9"/>
  <c r="CB909" i="9"/>
  <c r="CC909" i="9"/>
  <c r="CD909" i="9"/>
  <c r="CE909" i="9"/>
  <c r="CF909" i="9"/>
  <c r="CG909" i="9"/>
  <c r="CH909" i="9"/>
  <c r="CI909" i="9"/>
  <c r="CJ909" i="9"/>
  <c r="A910" i="9"/>
  <c r="B910" i="9"/>
  <c r="C910" i="9"/>
  <c r="D910" i="9"/>
  <c r="E910" i="9"/>
  <c r="F910" i="9"/>
  <c r="G910" i="9"/>
  <c r="H910" i="9"/>
  <c r="I910" i="9"/>
  <c r="K910" i="9"/>
  <c r="O910" i="9"/>
  <c r="P910" i="9"/>
  <c r="Q910" i="9"/>
  <c r="R910" i="9"/>
  <c r="U910" i="9"/>
  <c r="V910" i="9"/>
  <c r="W910" i="9"/>
  <c r="X910" i="9"/>
  <c r="Y910" i="9"/>
  <c r="Z910" i="9"/>
  <c r="AA910" i="9"/>
  <c r="AB910" i="9"/>
  <c r="AC910" i="9"/>
  <c r="AD910" i="9"/>
  <c r="AE910" i="9"/>
  <c r="AF910" i="9"/>
  <c r="AG910" i="9"/>
  <c r="AH910" i="9"/>
  <c r="AI910" i="9"/>
  <c r="AJ910" i="9"/>
  <c r="AK910" i="9"/>
  <c r="AL910" i="9"/>
  <c r="AM910" i="9"/>
  <c r="AN910" i="9"/>
  <c r="AO910" i="9"/>
  <c r="AP910" i="9"/>
  <c r="AQ910" i="9"/>
  <c r="AR910" i="9"/>
  <c r="AS910" i="9"/>
  <c r="AT910" i="9"/>
  <c r="AU910" i="9"/>
  <c r="AV910" i="9"/>
  <c r="AW910" i="9"/>
  <c r="AX910" i="9"/>
  <c r="AY910" i="9"/>
  <c r="AZ910" i="9"/>
  <c r="BA910" i="9"/>
  <c r="BB910" i="9"/>
  <c r="BC910" i="9"/>
  <c r="BD910" i="9"/>
  <c r="BE910" i="9"/>
  <c r="BF910" i="9"/>
  <c r="BG910" i="9"/>
  <c r="BH910" i="9"/>
  <c r="BI910" i="9"/>
  <c r="BJ910" i="9"/>
  <c r="BK910" i="9"/>
  <c r="BL910" i="9"/>
  <c r="BM910" i="9"/>
  <c r="BN910" i="9"/>
  <c r="BO910" i="9"/>
  <c r="BP910" i="9"/>
  <c r="BQ910" i="9"/>
  <c r="BR910" i="9"/>
  <c r="BT910" i="9"/>
  <c r="BU910" i="9"/>
  <c r="BV910" i="9"/>
  <c r="BX910" i="9"/>
  <c r="BY910" i="9"/>
  <c r="BZ910" i="9"/>
  <c r="CA910" i="9"/>
  <c r="CB910" i="9"/>
  <c r="CC910" i="9"/>
  <c r="CD910" i="9"/>
  <c r="CE910" i="9"/>
  <c r="CF910" i="9"/>
  <c r="CG910" i="9"/>
  <c r="CH910" i="9"/>
  <c r="CI910" i="9"/>
  <c r="CJ910" i="9"/>
  <c r="A911" i="9"/>
  <c r="B911" i="9"/>
  <c r="C911" i="9"/>
  <c r="D911" i="9"/>
  <c r="E911" i="9"/>
  <c r="F911" i="9"/>
  <c r="G911" i="9"/>
  <c r="H911" i="9"/>
  <c r="I911" i="9"/>
  <c r="K911" i="9"/>
  <c r="O911" i="9"/>
  <c r="P911" i="9"/>
  <c r="Q911" i="9"/>
  <c r="R911" i="9"/>
  <c r="U911" i="9"/>
  <c r="V911" i="9"/>
  <c r="W911" i="9"/>
  <c r="X911" i="9"/>
  <c r="Y911" i="9"/>
  <c r="Z911" i="9"/>
  <c r="AA911" i="9"/>
  <c r="AB911" i="9"/>
  <c r="AC911" i="9"/>
  <c r="AD911" i="9"/>
  <c r="AE911" i="9"/>
  <c r="AF911" i="9"/>
  <c r="AG911" i="9"/>
  <c r="AH911" i="9"/>
  <c r="AI911" i="9"/>
  <c r="AJ911" i="9"/>
  <c r="AK911" i="9"/>
  <c r="AL911" i="9"/>
  <c r="AM911" i="9"/>
  <c r="AN911" i="9"/>
  <c r="AO911" i="9"/>
  <c r="AP911" i="9"/>
  <c r="AQ911" i="9"/>
  <c r="AR911" i="9"/>
  <c r="AS911" i="9"/>
  <c r="AT911" i="9"/>
  <c r="AU911" i="9"/>
  <c r="AV911" i="9"/>
  <c r="AW911" i="9"/>
  <c r="AX911" i="9"/>
  <c r="AY911" i="9"/>
  <c r="AZ911" i="9"/>
  <c r="BA911" i="9"/>
  <c r="BB911" i="9"/>
  <c r="BC911" i="9"/>
  <c r="BD911" i="9"/>
  <c r="BE911" i="9"/>
  <c r="BF911" i="9"/>
  <c r="BG911" i="9"/>
  <c r="BH911" i="9"/>
  <c r="BI911" i="9"/>
  <c r="BJ911" i="9"/>
  <c r="BK911" i="9"/>
  <c r="BL911" i="9"/>
  <c r="BM911" i="9"/>
  <c r="BN911" i="9"/>
  <c r="BO911" i="9"/>
  <c r="BP911" i="9"/>
  <c r="BQ911" i="9"/>
  <c r="BR911" i="9"/>
  <c r="BT911" i="9"/>
  <c r="BU911" i="9"/>
  <c r="BV911" i="9"/>
  <c r="BX911" i="9"/>
  <c r="BY911" i="9"/>
  <c r="BZ911" i="9"/>
  <c r="CA911" i="9"/>
  <c r="CB911" i="9"/>
  <c r="CC911" i="9"/>
  <c r="CD911" i="9"/>
  <c r="CE911" i="9"/>
  <c r="CF911" i="9"/>
  <c r="CG911" i="9"/>
  <c r="CH911" i="9"/>
  <c r="CI911" i="9"/>
  <c r="CJ911" i="9"/>
  <c r="A912" i="9"/>
  <c r="B912" i="9"/>
  <c r="C912" i="9"/>
  <c r="D912" i="9"/>
  <c r="E912" i="9"/>
  <c r="F912" i="9"/>
  <c r="G912" i="9"/>
  <c r="H912" i="9"/>
  <c r="I912" i="9"/>
  <c r="K912" i="9"/>
  <c r="O912" i="9"/>
  <c r="P912" i="9"/>
  <c r="Q912" i="9"/>
  <c r="R912" i="9"/>
  <c r="U912" i="9"/>
  <c r="V912" i="9"/>
  <c r="W912" i="9"/>
  <c r="X912" i="9"/>
  <c r="Y912" i="9"/>
  <c r="Z912" i="9"/>
  <c r="AA912" i="9"/>
  <c r="AB912" i="9"/>
  <c r="AC912" i="9"/>
  <c r="AD912" i="9"/>
  <c r="AE912" i="9"/>
  <c r="AF912" i="9"/>
  <c r="AG912" i="9"/>
  <c r="AH912" i="9"/>
  <c r="AI912" i="9"/>
  <c r="AJ912" i="9"/>
  <c r="AK912" i="9"/>
  <c r="AL912" i="9"/>
  <c r="AM912" i="9"/>
  <c r="AN912" i="9"/>
  <c r="AO912" i="9"/>
  <c r="AP912" i="9"/>
  <c r="AQ912" i="9"/>
  <c r="AR912" i="9"/>
  <c r="AS912" i="9"/>
  <c r="AT912" i="9"/>
  <c r="AU912" i="9"/>
  <c r="AV912" i="9"/>
  <c r="AW912" i="9"/>
  <c r="AX912" i="9"/>
  <c r="AY912" i="9"/>
  <c r="AZ912" i="9"/>
  <c r="BA912" i="9"/>
  <c r="BB912" i="9"/>
  <c r="BC912" i="9"/>
  <c r="BD912" i="9"/>
  <c r="BE912" i="9"/>
  <c r="BF912" i="9"/>
  <c r="BG912" i="9"/>
  <c r="BH912" i="9"/>
  <c r="BI912" i="9"/>
  <c r="BJ912" i="9"/>
  <c r="BK912" i="9"/>
  <c r="BL912" i="9"/>
  <c r="BM912" i="9"/>
  <c r="BN912" i="9"/>
  <c r="BO912" i="9"/>
  <c r="BP912" i="9"/>
  <c r="BQ912" i="9"/>
  <c r="BR912" i="9"/>
  <c r="BT912" i="9"/>
  <c r="BU912" i="9"/>
  <c r="BV912" i="9"/>
  <c r="BX912" i="9"/>
  <c r="BY912" i="9"/>
  <c r="BZ912" i="9"/>
  <c r="CA912" i="9"/>
  <c r="CB912" i="9"/>
  <c r="CC912" i="9"/>
  <c r="CD912" i="9"/>
  <c r="CE912" i="9"/>
  <c r="CF912" i="9"/>
  <c r="CG912" i="9"/>
  <c r="CH912" i="9"/>
  <c r="CI912" i="9"/>
  <c r="CJ912" i="9"/>
  <c r="A913" i="9"/>
  <c r="B913" i="9"/>
  <c r="C913" i="9"/>
  <c r="D913" i="9"/>
  <c r="E913" i="9"/>
  <c r="F913" i="9"/>
  <c r="G913" i="9"/>
  <c r="H913" i="9"/>
  <c r="I913" i="9"/>
  <c r="K913" i="9"/>
  <c r="O913" i="9"/>
  <c r="P913" i="9"/>
  <c r="Q913" i="9"/>
  <c r="R913" i="9"/>
  <c r="U913" i="9"/>
  <c r="V913" i="9"/>
  <c r="W913" i="9"/>
  <c r="X913" i="9"/>
  <c r="Y913" i="9"/>
  <c r="Z913" i="9"/>
  <c r="AA913" i="9"/>
  <c r="AB913" i="9"/>
  <c r="AC913" i="9"/>
  <c r="AD913" i="9"/>
  <c r="AE913" i="9"/>
  <c r="AF913" i="9"/>
  <c r="AG913" i="9"/>
  <c r="AH913" i="9"/>
  <c r="AI913" i="9"/>
  <c r="AJ913" i="9"/>
  <c r="AK913" i="9"/>
  <c r="AL913" i="9"/>
  <c r="AM913" i="9"/>
  <c r="AN913" i="9"/>
  <c r="AO913" i="9"/>
  <c r="AP913" i="9"/>
  <c r="AQ913" i="9"/>
  <c r="AR913" i="9"/>
  <c r="AS913" i="9"/>
  <c r="AT913" i="9"/>
  <c r="AU913" i="9"/>
  <c r="AV913" i="9"/>
  <c r="AW913" i="9"/>
  <c r="AX913" i="9"/>
  <c r="AY913" i="9"/>
  <c r="AZ913" i="9"/>
  <c r="BA913" i="9"/>
  <c r="BB913" i="9"/>
  <c r="BC913" i="9"/>
  <c r="BD913" i="9"/>
  <c r="BE913" i="9"/>
  <c r="BF913" i="9"/>
  <c r="BG913" i="9"/>
  <c r="BH913" i="9"/>
  <c r="BI913" i="9"/>
  <c r="BJ913" i="9"/>
  <c r="BK913" i="9"/>
  <c r="BL913" i="9"/>
  <c r="BM913" i="9"/>
  <c r="BN913" i="9"/>
  <c r="BO913" i="9"/>
  <c r="BP913" i="9"/>
  <c r="BQ913" i="9"/>
  <c r="BR913" i="9"/>
  <c r="BT913" i="9"/>
  <c r="BU913" i="9"/>
  <c r="BV913" i="9"/>
  <c r="BX913" i="9"/>
  <c r="BY913" i="9"/>
  <c r="BZ913" i="9"/>
  <c r="CA913" i="9"/>
  <c r="CB913" i="9"/>
  <c r="CC913" i="9"/>
  <c r="CD913" i="9"/>
  <c r="CE913" i="9"/>
  <c r="CF913" i="9"/>
  <c r="CG913" i="9"/>
  <c r="CH913" i="9"/>
  <c r="CI913" i="9"/>
  <c r="CJ913" i="9"/>
  <c r="A914" i="9"/>
  <c r="B914" i="9"/>
  <c r="C914" i="9"/>
  <c r="D914" i="9"/>
  <c r="E914" i="9"/>
  <c r="F914" i="9"/>
  <c r="G914" i="9"/>
  <c r="H914" i="9"/>
  <c r="I914" i="9"/>
  <c r="K914" i="9"/>
  <c r="O914" i="9"/>
  <c r="P914" i="9"/>
  <c r="Q914" i="9"/>
  <c r="R914" i="9"/>
  <c r="U914" i="9"/>
  <c r="V914" i="9"/>
  <c r="W914" i="9"/>
  <c r="X914" i="9"/>
  <c r="Y914" i="9"/>
  <c r="Z914" i="9"/>
  <c r="AA914" i="9"/>
  <c r="AB914" i="9"/>
  <c r="AC914" i="9"/>
  <c r="AD914" i="9"/>
  <c r="AE914" i="9"/>
  <c r="AF914" i="9"/>
  <c r="AG914" i="9"/>
  <c r="AH914" i="9"/>
  <c r="AI914" i="9"/>
  <c r="AJ914" i="9"/>
  <c r="AK914" i="9"/>
  <c r="AL914" i="9"/>
  <c r="AM914" i="9"/>
  <c r="AN914" i="9"/>
  <c r="AO914" i="9"/>
  <c r="AP914" i="9"/>
  <c r="AQ914" i="9"/>
  <c r="AR914" i="9"/>
  <c r="AS914" i="9"/>
  <c r="AT914" i="9"/>
  <c r="AU914" i="9"/>
  <c r="AV914" i="9"/>
  <c r="AW914" i="9"/>
  <c r="AX914" i="9"/>
  <c r="AY914" i="9"/>
  <c r="AZ914" i="9"/>
  <c r="BA914" i="9"/>
  <c r="BB914" i="9"/>
  <c r="BC914" i="9"/>
  <c r="BD914" i="9"/>
  <c r="BE914" i="9"/>
  <c r="BF914" i="9"/>
  <c r="BG914" i="9"/>
  <c r="BH914" i="9"/>
  <c r="BI914" i="9"/>
  <c r="BJ914" i="9"/>
  <c r="BK914" i="9"/>
  <c r="BL914" i="9"/>
  <c r="BM914" i="9"/>
  <c r="BN914" i="9"/>
  <c r="BO914" i="9"/>
  <c r="BP914" i="9"/>
  <c r="BQ914" i="9"/>
  <c r="BR914" i="9"/>
  <c r="BT914" i="9"/>
  <c r="BU914" i="9"/>
  <c r="BV914" i="9"/>
  <c r="BX914" i="9"/>
  <c r="BY914" i="9"/>
  <c r="BZ914" i="9"/>
  <c r="CA914" i="9"/>
  <c r="CB914" i="9"/>
  <c r="CC914" i="9"/>
  <c r="CD914" i="9"/>
  <c r="CE914" i="9"/>
  <c r="CF914" i="9"/>
  <c r="CG914" i="9"/>
  <c r="CH914" i="9"/>
  <c r="CI914" i="9"/>
  <c r="CJ914" i="9"/>
  <c r="A915" i="9"/>
  <c r="B915" i="9"/>
  <c r="C915" i="9"/>
  <c r="D915" i="9"/>
  <c r="E915" i="9"/>
  <c r="F915" i="9"/>
  <c r="G915" i="9"/>
  <c r="H915" i="9"/>
  <c r="I915" i="9"/>
  <c r="K915" i="9"/>
  <c r="O915" i="9"/>
  <c r="P915" i="9"/>
  <c r="Q915" i="9"/>
  <c r="R915" i="9"/>
  <c r="U915" i="9"/>
  <c r="V915" i="9"/>
  <c r="W915" i="9"/>
  <c r="X915" i="9"/>
  <c r="Y915" i="9"/>
  <c r="Z915" i="9"/>
  <c r="AA915" i="9"/>
  <c r="AB915" i="9"/>
  <c r="AC915" i="9"/>
  <c r="AD915" i="9"/>
  <c r="AE915" i="9"/>
  <c r="AF915" i="9"/>
  <c r="AG915" i="9"/>
  <c r="AH915" i="9"/>
  <c r="AI915" i="9"/>
  <c r="AJ915" i="9"/>
  <c r="AK915" i="9"/>
  <c r="AL915" i="9"/>
  <c r="AM915" i="9"/>
  <c r="AN915" i="9"/>
  <c r="AO915" i="9"/>
  <c r="AP915" i="9"/>
  <c r="AQ915" i="9"/>
  <c r="AR915" i="9"/>
  <c r="AS915" i="9"/>
  <c r="AT915" i="9"/>
  <c r="AU915" i="9"/>
  <c r="AV915" i="9"/>
  <c r="AW915" i="9"/>
  <c r="AX915" i="9"/>
  <c r="AY915" i="9"/>
  <c r="AZ915" i="9"/>
  <c r="BA915" i="9"/>
  <c r="BB915" i="9"/>
  <c r="BC915" i="9"/>
  <c r="BD915" i="9"/>
  <c r="BE915" i="9"/>
  <c r="BF915" i="9"/>
  <c r="BG915" i="9"/>
  <c r="BH915" i="9"/>
  <c r="BI915" i="9"/>
  <c r="BJ915" i="9"/>
  <c r="BK915" i="9"/>
  <c r="BL915" i="9"/>
  <c r="BM915" i="9"/>
  <c r="BN915" i="9"/>
  <c r="BO915" i="9"/>
  <c r="BP915" i="9"/>
  <c r="BQ915" i="9"/>
  <c r="BR915" i="9"/>
  <c r="BT915" i="9"/>
  <c r="BU915" i="9"/>
  <c r="BV915" i="9"/>
  <c r="BX915" i="9"/>
  <c r="BY915" i="9"/>
  <c r="BZ915" i="9"/>
  <c r="CA915" i="9"/>
  <c r="CB915" i="9"/>
  <c r="CC915" i="9"/>
  <c r="CD915" i="9"/>
  <c r="CE915" i="9"/>
  <c r="CF915" i="9"/>
  <c r="CG915" i="9"/>
  <c r="CH915" i="9"/>
  <c r="CI915" i="9"/>
  <c r="CJ915" i="9"/>
  <c r="A916" i="9"/>
  <c r="B916" i="9"/>
  <c r="C916" i="9"/>
  <c r="D916" i="9"/>
  <c r="E916" i="9"/>
  <c r="F916" i="9"/>
  <c r="G916" i="9"/>
  <c r="H916" i="9"/>
  <c r="I916" i="9"/>
  <c r="K916" i="9"/>
  <c r="O916" i="9"/>
  <c r="P916" i="9"/>
  <c r="Q916" i="9"/>
  <c r="R916" i="9"/>
  <c r="U916" i="9"/>
  <c r="V916" i="9"/>
  <c r="W916" i="9"/>
  <c r="X916" i="9"/>
  <c r="Y916" i="9"/>
  <c r="Z916" i="9"/>
  <c r="AA916" i="9"/>
  <c r="AB916" i="9"/>
  <c r="AC916" i="9"/>
  <c r="AD916" i="9"/>
  <c r="AE916" i="9"/>
  <c r="AF916" i="9"/>
  <c r="AG916" i="9"/>
  <c r="AH916" i="9"/>
  <c r="AI916" i="9"/>
  <c r="AJ916" i="9"/>
  <c r="AK916" i="9"/>
  <c r="AL916" i="9"/>
  <c r="AM916" i="9"/>
  <c r="AN916" i="9"/>
  <c r="AO916" i="9"/>
  <c r="AP916" i="9"/>
  <c r="AQ916" i="9"/>
  <c r="AR916" i="9"/>
  <c r="AS916" i="9"/>
  <c r="AT916" i="9"/>
  <c r="AU916" i="9"/>
  <c r="AV916" i="9"/>
  <c r="AW916" i="9"/>
  <c r="AX916" i="9"/>
  <c r="AY916" i="9"/>
  <c r="AZ916" i="9"/>
  <c r="BA916" i="9"/>
  <c r="BB916" i="9"/>
  <c r="BC916" i="9"/>
  <c r="BD916" i="9"/>
  <c r="BE916" i="9"/>
  <c r="BF916" i="9"/>
  <c r="BG916" i="9"/>
  <c r="BH916" i="9"/>
  <c r="BI916" i="9"/>
  <c r="BJ916" i="9"/>
  <c r="BK916" i="9"/>
  <c r="BL916" i="9"/>
  <c r="BM916" i="9"/>
  <c r="BN916" i="9"/>
  <c r="BO916" i="9"/>
  <c r="BP916" i="9"/>
  <c r="BQ916" i="9"/>
  <c r="BR916" i="9"/>
  <c r="BT916" i="9"/>
  <c r="BU916" i="9"/>
  <c r="BV916" i="9"/>
  <c r="BX916" i="9"/>
  <c r="BY916" i="9"/>
  <c r="BZ916" i="9"/>
  <c r="CA916" i="9"/>
  <c r="CB916" i="9"/>
  <c r="CC916" i="9"/>
  <c r="CD916" i="9"/>
  <c r="CE916" i="9"/>
  <c r="CF916" i="9"/>
  <c r="CG916" i="9"/>
  <c r="CH916" i="9"/>
  <c r="CI916" i="9"/>
  <c r="CJ916" i="9"/>
  <c r="A917" i="9"/>
  <c r="B917" i="9"/>
  <c r="C917" i="9"/>
  <c r="D917" i="9"/>
  <c r="E917" i="9"/>
  <c r="F917" i="9"/>
  <c r="G917" i="9"/>
  <c r="H917" i="9"/>
  <c r="I917" i="9"/>
  <c r="K917" i="9"/>
  <c r="O917" i="9"/>
  <c r="P917" i="9"/>
  <c r="Q917" i="9"/>
  <c r="R917" i="9"/>
  <c r="U917" i="9"/>
  <c r="V917" i="9"/>
  <c r="W917" i="9"/>
  <c r="X917" i="9"/>
  <c r="Y917" i="9"/>
  <c r="Z917" i="9"/>
  <c r="AA917" i="9"/>
  <c r="AB917" i="9"/>
  <c r="AC917" i="9"/>
  <c r="AD917" i="9"/>
  <c r="AE917" i="9"/>
  <c r="AF917" i="9"/>
  <c r="AG917" i="9"/>
  <c r="AH917" i="9"/>
  <c r="AI917" i="9"/>
  <c r="AJ917" i="9"/>
  <c r="AK917" i="9"/>
  <c r="AL917" i="9"/>
  <c r="AM917" i="9"/>
  <c r="AN917" i="9"/>
  <c r="AO917" i="9"/>
  <c r="AP917" i="9"/>
  <c r="AQ917" i="9"/>
  <c r="AR917" i="9"/>
  <c r="AS917" i="9"/>
  <c r="AT917" i="9"/>
  <c r="AU917" i="9"/>
  <c r="AV917" i="9"/>
  <c r="AW917" i="9"/>
  <c r="AX917" i="9"/>
  <c r="AY917" i="9"/>
  <c r="AZ917" i="9"/>
  <c r="BA917" i="9"/>
  <c r="BB917" i="9"/>
  <c r="BC917" i="9"/>
  <c r="BD917" i="9"/>
  <c r="BE917" i="9"/>
  <c r="BF917" i="9"/>
  <c r="BG917" i="9"/>
  <c r="BH917" i="9"/>
  <c r="BI917" i="9"/>
  <c r="BJ917" i="9"/>
  <c r="BK917" i="9"/>
  <c r="BL917" i="9"/>
  <c r="BM917" i="9"/>
  <c r="BN917" i="9"/>
  <c r="BO917" i="9"/>
  <c r="BP917" i="9"/>
  <c r="BQ917" i="9"/>
  <c r="BR917" i="9"/>
  <c r="BT917" i="9"/>
  <c r="BU917" i="9"/>
  <c r="BV917" i="9"/>
  <c r="BX917" i="9"/>
  <c r="BY917" i="9"/>
  <c r="BZ917" i="9"/>
  <c r="CA917" i="9"/>
  <c r="CB917" i="9"/>
  <c r="CC917" i="9"/>
  <c r="CD917" i="9"/>
  <c r="CE917" i="9"/>
  <c r="CF917" i="9"/>
  <c r="CG917" i="9"/>
  <c r="CH917" i="9"/>
  <c r="CI917" i="9"/>
  <c r="CJ917" i="9"/>
  <c r="BR3" i="9"/>
  <c r="BR4" i="9"/>
  <c r="BR5" i="9"/>
  <c r="BR6" i="9"/>
  <c r="BR7" i="9"/>
  <c r="BR8" i="9"/>
  <c r="BR9" i="9"/>
  <c r="BR10" i="9"/>
  <c r="BR11" i="9"/>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 i="9"/>
  <c r="BV3" i="9"/>
  <c r="BT3" i="9"/>
  <c r="BX3" i="9"/>
  <c r="BQ3" i="9"/>
  <c r="BU3" i="9"/>
  <c r="BY3" i="9"/>
  <c r="BV4" i="9"/>
  <c r="BT4" i="9"/>
  <c r="BX4" i="9"/>
  <c r="BQ4" i="9"/>
  <c r="BU4" i="9"/>
  <c r="BY4" i="9"/>
  <c r="BV5" i="9"/>
  <c r="BT5" i="9"/>
  <c r="BX5" i="9"/>
  <c r="BQ5" i="9"/>
  <c r="BU5" i="9"/>
  <c r="BY5" i="9"/>
  <c r="BV6" i="9"/>
  <c r="BT6" i="9"/>
  <c r="BX6" i="9"/>
  <c r="BQ6" i="9"/>
  <c r="BU6" i="9"/>
  <c r="BY6" i="9"/>
  <c r="BV7" i="9"/>
  <c r="BT7" i="9"/>
  <c r="BX7" i="9"/>
  <c r="BQ7" i="9"/>
  <c r="BU7" i="9"/>
  <c r="BY7" i="9"/>
  <c r="BV8" i="9"/>
  <c r="BT8" i="9"/>
  <c r="BX8" i="9"/>
  <c r="BQ8" i="9"/>
  <c r="BU8" i="9"/>
  <c r="BY8" i="9"/>
  <c r="BV9" i="9"/>
  <c r="BT9" i="9"/>
  <c r="BX9" i="9"/>
  <c r="BQ9" i="9"/>
  <c r="BU9" i="9"/>
  <c r="BY9" i="9"/>
  <c r="BV10" i="9"/>
  <c r="BT10" i="9"/>
  <c r="BX10" i="9"/>
  <c r="BQ10" i="9"/>
  <c r="BU10" i="9"/>
  <c r="BY10" i="9"/>
  <c r="BV11" i="9"/>
  <c r="BT11" i="9"/>
  <c r="BX11" i="9"/>
  <c r="BQ11" i="9"/>
  <c r="BU11" i="9"/>
  <c r="BY11" i="9"/>
  <c r="BV12" i="9"/>
  <c r="BT12" i="9"/>
  <c r="BX12" i="9"/>
  <c r="BQ12" i="9"/>
  <c r="BU12" i="9"/>
  <c r="BY12" i="9"/>
  <c r="BV13" i="9"/>
  <c r="BT13" i="9"/>
  <c r="BX13" i="9"/>
  <c r="BQ13" i="9"/>
  <c r="BU13" i="9"/>
  <c r="BY13" i="9"/>
  <c r="BV14" i="9"/>
  <c r="BT14" i="9"/>
  <c r="BX14" i="9"/>
  <c r="BQ14" i="9"/>
  <c r="BU14" i="9"/>
  <c r="BY14" i="9"/>
  <c r="BV15" i="9"/>
  <c r="BT15" i="9"/>
  <c r="BX15" i="9"/>
  <c r="BQ15" i="9"/>
  <c r="BU15" i="9"/>
  <c r="BY15" i="9"/>
  <c r="BV16" i="9"/>
  <c r="BT16" i="9"/>
  <c r="BX16" i="9"/>
  <c r="BQ16" i="9"/>
  <c r="BU16" i="9"/>
  <c r="BY16" i="9"/>
  <c r="BV17" i="9"/>
  <c r="BT17" i="9"/>
  <c r="BX17" i="9"/>
  <c r="BQ17" i="9"/>
  <c r="BU17" i="9"/>
  <c r="BY17" i="9"/>
  <c r="BV18" i="9"/>
  <c r="BT18" i="9"/>
  <c r="BX18" i="9"/>
  <c r="BQ18" i="9"/>
  <c r="BU18" i="9"/>
  <c r="BY18" i="9"/>
  <c r="BV19" i="9"/>
  <c r="BT19" i="9"/>
  <c r="BX19" i="9"/>
  <c r="BQ19" i="9"/>
  <c r="BU19" i="9"/>
  <c r="BY19" i="9"/>
  <c r="BV20" i="9"/>
  <c r="BT20" i="9"/>
  <c r="BX20" i="9"/>
  <c r="BQ20" i="9"/>
  <c r="BU20" i="9"/>
  <c r="BY20" i="9"/>
  <c r="BV21" i="9"/>
  <c r="BT21" i="9"/>
  <c r="BX21" i="9"/>
  <c r="BQ21" i="9"/>
  <c r="BU21" i="9"/>
  <c r="BY21" i="9"/>
  <c r="BV22" i="9"/>
  <c r="BT22" i="9"/>
  <c r="BX22" i="9"/>
  <c r="BQ22" i="9"/>
  <c r="BU22" i="9"/>
  <c r="BY22" i="9"/>
  <c r="BV23" i="9"/>
  <c r="BT23" i="9"/>
  <c r="BX23" i="9"/>
  <c r="BQ23" i="9"/>
  <c r="BU23" i="9"/>
  <c r="BY23" i="9"/>
  <c r="BV24" i="9"/>
  <c r="BT24" i="9"/>
  <c r="BX24" i="9"/>
  <c r="BQ24" i="9"/>
  <c r="BU24" i="9"/>
  <c r="BY24" i="9"/>
  <c r="BV25" i="9"/>
  <c r="BT25" i="9"/>
  <c r="BX25" i="9"/>
  <c r="BQ25" i="9"/>
  <c r="BU25" i="9"/>
  <c r="BY25" i="9"/>
  <c r="BV26" i="9"/>
  <c r="BT26" i="9"/>
  <c r="BX26" i="9"/>
  <c r="BQ26" i="9"/>
  <c r="BU26" i="9"/>
  <c r="BY26" i="9"/>
  <c r="BV27" i="9"/>
  <c r="BT27" i="9"/>
  <c r="BX27" i="9"/>
  <c r="BQ27" i="9"/>
  <c r="BU27" i="9"/>
  <c r="BY27" i="9"/>
  <c r="BV28" i="9"/>
  <c r="BT28" i="9"/>
  <c r="BX28" i="9"/>
  <c r="BQ28" i="9"/>
  <c r="BU28" i="9"/>
  <c r="BY28" i="9"/>
  <c r="BV29" i="9"/>
  <c r="BT29" i="9"/>
  <c r="BX29" i="9"/>
  <c r="BQ29" i="9"/>
  <c r="BU29" i="9"/>
  <c r="BY29" i="9"/>
  <c r="BV30" i="9"/>
  <c r="BT30" i="9"/>
  <c r="BX30" i="9"/>
  <c r="BQ30" i="9"/>
  <c r="BU30" i="9"/>
  <c r="BY30" i="9"/>
  <c r="BV31" i="9"/>
  <c r="BT31" i="9"/>
  <c r="BX31" i="9"/>
  <c r="BQ31" i="9"/>
  <c r="BU31" i="9"/>
  <c r="BY31" i="9"/>
  <c r="BV32" i="9"/>
  <c r="BT32" i="9"/>
  <c r="BX32" i="9"/>
  <c r="BQ32" i="9"/>
  <c r="BU32" i="9"/>
  <c r="BY32" i="9"/>
  <c r="BV33" i="9"/>
  <c r="BT33" i="9"/>
  <c r="BX33" i="9"/>
  <c r="BQ33" i="9"/>
  <c r="BU33" i="9"/>
  <c r="BY33" i="9"/>
  <c r="BV34" i="9"/>
  <c r="BT34" i="9"/>
  <c r="BX34" i="9"/>
  <c r="BQ34" i="9"/>
  <c r="BU34" i="9"/>
  <c r="BY34" i="9"/>
  <c r="BV35" i="9"/>
  <c r="BT35" i="9"/>
  <c r="BX35" i="9"/>
  <c r="BQ35" i="9"/>
  <c r="BU35" i="9"/>
  <c r="BY35" i="9"/>
  <c r="BV36" i="9"/>
  <c r="BT36" i="9"/>
  <c r="BX36" i="9"/>
  <c r="BQ36" i="9"/>
  <c r="BU36" i="9"/>
  <c r="BY36" i="9"/>
  <c r="BV37" i="9"/>
  <c r="BT37" i="9"/>
  <c r="BX37" i="9"/>
  <c r="BQ37" i="9"/>
  <c r="BU37" i="9"/>
  <c r="BY37" i="9"/>
  <c r="BV38" i="9"/>
  <c r="BT38" i="9"/>
  <c r="BX38" i="9"/>
  <c r="BQ38" i="9"/>
  <c r="BU38" i="9"/>
  <c r="BY38" i="9"/>
  <c r="BV39" i="9"/>
  <c r="BT39" i="9"/>
  <c r="BX39" i="9"/>
  <c r="BQ39" i="9"/>
  <c r="BU39" i="9"/>
  <c r="BY39" i="9"/>
  <c r="BV40" i="9"/>
  <c r="BT40" i="9"/>
  <c r="BX40" i="9"/>
  <c r="BQ40" i="9"/>
  <c r="BU40" i="9"/>
  <c r="BY40" i="9"/>
  <c r="BV41" i="9"/>
  <c r="BT41" i="9"/>
  <c r="BX41" i="9"/>
  <c r="BQ41" i="9"/>
  <c r="BU41" i="9"/>
  <c r="BY41" i="9"/>
  <c r="BV42" i="9"/>
  <c r="BT42" i="9"/>
  <c r="BX42" i="9"/>
  <c r="BQ42" i="9"/>
  <c r="BU42" i="9"/>
  <c r="BY42" i="9"/>
  <c r="BV43" i="9"/>
  <c r="BT43" i="9"/>
  <c r="BX43" i="9"/>
  <c r="BQ43" i="9"/>
  <c r="BU43" i="9"/>
  <c r="BY43" i="9"/>
  <c r="BV44" i="9"/>
  <c r="BT44" i="9"/>
  <c r="BX44" i="9"/>
  <c r="BQ44" i="9"/>
  <c r="BU44" i="9"/>
  <c r="BY44" i="9"/>
  <c r="BV45" i="9"/>
  <c r="BT45" i="9"/>
  <c r="BX45" i="9"/>
  <c r="BQ45" i="9"/>
  <c r="BU45" i="9"/>
  <c r="BY45" i="9"/>
  <c r="BV46" i="9"/>
  <c r="BT46" i="9"/>
  <c r="BX46" i="9"/>
  <c r="BQ46" i="9"/>
  <c r="BU46" i="9"/>
  <c r="BY46" i="9"/>
  <c r="BV47" i="9"/>
  <c r="BT47" i="9"/>
  <c r="BX47" i="9"/>
  <c r="BQ47" i="9"/>
  <c r="BU47" i="9"/>
  <c r="BY47" i="9"/>
  <c r="BV48" i="9"/>
  <c r="BT48" i="9"/>
  <c r="BX48" i="9"/>
  <c r="BQ48" i="9"/>
  <c r="BU48" i="9"/>
  <c r="BY48" i="9"/>
  <c r="BV49" i="9"/>
  <c r="BT49" i="9"/>
  <c r="BX49" i="9"/>
  <c r="BQ49" i="9"/>
  <c r="BU49" i="9"/>
  <c r="BY49" i="9"/>
  <c r="BV50" i="9"/>
  <c r="BT50" i="9"/>
  <c r="BX50" i="9"/>
  <c r="BQ50" i="9"/>
  <c r="BU50" i="9"/>
  <c r="BY50" i="9"/>
  <c r="BV51" i="9"/>
  <c r="BT51" i="9"/>
  <c r="BX51" i="9"/>
  <c r="BQ51" i="9"/>
  <c r="BU51" i="9"/>
  <c r="BY51" i="9"/>
  <c r="BV52" i="9"/>
  <c r="BT52" i="9"/>
  <c r="BX52" i="9"/>
  <c r="BQ52" i="9"/>
  <c r="BU52" i="9"/>
  <c r="BY52" i="9"/>
  <c r="BV53" i="9"/>
  <c r="BT53" i="9"/>
  <c r="BX53" i="9"/>
  <c r="BQ53" i="9"/>
  <c r="BU53" i="9"/>
  <c r="BY53" i="9"/>
  <c r="BV54" i="9"/>
  <c r="BT54" i="9"/>
  <c r="BX54" i="9"/>
  <c r="BQ54" i="9"/>
  <c r="BU54" i="9"/>
  <c r="BY54" i="9"/>
  <c r="BV55" i="9"/>
  <c r="BT55" i="9"/>
  <c r="BX55" i="9"/>
  <c r="BQ55" i="9"/>
  <c r="BU55" i="9"/>
  <c r="BY55" i="9"/>
  <c r="BV56" i="9"/>
  <c r="BT56" i="9"/>
  <c r="BX56" i="9"/>
  <c r="BQ56" i="9"/>
  <c r="BU56" i="9"/>
  <c r="BY56" i="9"/>
  <c r="BV57" i="9"/>
  <c r="BT57" i="9"/>
  <c r="BX57" i="9"/>
  <c r="BQ57" i="9"/>
  <c r="BU57" i="9"/>
  <c r="BY57" i="9"/>
  <c r="BV58" i="9"/>
  <c r="BT58" i="9"/>
  <c r="BX58" i="9"/>
  <c r="BQ58" i="9"/>
  <c r="BU58" i="9"/>
  <c r="BY58" i="9"/>
  <c r="BV59" i="9"/>
  <c r="BT59" i="9"/>
  <c r="BX59" i="9"/>
  <c r="BQ59" i="9"/>
  <c r="BU59" i="9"/>
  <c r="BY59" i="9"/>
  <c r="BV60" i="9"/>
  <c r="BT60" i="9"/>
  <c r="BX60" i="9"/>
  <c r="BQ60" i="9"/>
  <c r="BU60" i="9"/>
  <c r="BY60" i="9"/>
  <c r="BV61" i="9"/>
  <c r="BT61" i="9"/>
  <c r="BX61" i="9"/>
  <c r="BQ61" i="9"/>
  <c r="BU61" i="9"/>
  <c r="BY61" i="9"/>
  <c r="BV62" i="9"/>
  <c r="BT62" i="9"/>
  <c r="BX62" i="9"/>
  <c r="BQ62" i="9"/>
  <c r="BU62" i="9"/>
  <c r="BY62" i="9"/>
  <c r="BV63" i="9"/>
  <c r="BT63" i="9"/>
  <c r="BX63" i="9"/>
  <c r="BQ63" i="9"/>
  <c r="BU63" i="9"/>
  <c r="BY63" i="9"/>
  <c r="BV64" i="9"/>
  <c r="BT64" i="9"/>
  <c r="BX64" i="9"/>
  <c r="BQ64" i="9"/>
  <c r="BU64" i="9"/>
  <c r="BY64" i="9"/>
  <c r="BV65" i="9"/>
  <c r="BT65" i="9"/>
  <c r="BX65" i="9"/>
  <c r="BQ65" i="9"/>
  <c r="BU65" i="9"/>
  <c r="BY65" i="9"/>
  <c r="BV66" i="9"/>
  <c r="BT66" i="9"/>
  <c r="BX66" i="9"/>
  <c r="BQ66" i="9"/>
  <c r="BU66" i="9"/>
  <c r="BY66" i="9"/>
  <c r="BV67" i="9"/>
  <c r="BT67" i="9"/>
  <c r="BX67" i="9"/>
  <c r="BQ67" i="9"/>
  <c r="BU67" i="9"/>
  <c r="BY67" i="9"/>
  <c r="BV68" i="9"/>
  <c r="BT68" i="9"/>
  <c r="BX68" i="9"/>
  <c r="BQ68" i="9"/>
  <c r="BU68" i="9"/>
  <c r="BY68" i="9"/>
  <c r="BV69" i="9"/>
  <c r="BT69" i="9"/>
  <c r="BX69" i="9"/>
  <c r="BQ69" i="9"/>
  <c r="BU69" i="9"/>
  <c r="BY69" i="9"/>
  <c r="BV70" i="9"/>
  <c r="BT70" i="9"/>
  <c r="BX70" i="9"/>
  <c r="BQ70" i="9"/>
  <c r="BU70" i="9"/>
  <c r="BY70" i="9"/>
  <c r="BV71" i="9"/>
  <c r="BT71" i="9"/>
  <c r="BX71" i="9"/>
  <c r="BQ71" i="9"/>
  <c r="BU71" i="9"/>
  <c r="BY71" i="9"/>
  <c r="BV72" i="9"/>
  <c r="BT72" i="9"/>
  <c r="BX72" i="9"/>
  <c r="BQ72" i="9"/>
  <c r="BU72" i="9"/>
  <c r="BY72" i="9"/>
  <c r="BV73" i="9"/>
  <c r="BT73" i="9"/>
  <c r="BX73" i="9"/>
  <c r="BQ73" i="9"/>
  <c r="BU73" i="9"/>
  <c r="BY73" i="9"/>
  <c r="BV74" i="9"/>
  <c r="BT74" i="9"/>
  <c r="BX74" i="9"/>
  <c r="BQ74" i="9"/>
  <c r="BU74" i="9"/>
  <c r="BY74" i="9"/>
  <c r="BV75" i="9"/>
  <c r="BT75" i="9"/>
  <c r="BX75" i="9"/>
  <c r="BQ75" i="9"/>
  <c r="BU75" i="9"/>
  <c r="BY75" i="9"/>
  <c r="BV76" i="9"/>
  <c r="BT76" i="9"/>
  <c r="BX76" i="9"/>
  <c r="BQ76" i="9"/>
  <c r="BU76" i="9"/>
  <c r="BY76" i="9"/>
  <c r="BV77" i="9"/>
  <c r="BT77" i="9"/>
  <c r="BX77" i="9"/>
  <c r="BQ77" i="9"/>
  <c r="BU77" i="9"/>
  <c r="BY77" i="9"/>
  <c r="BV78" i="9"/>
  <c r="BT78" i="9"/>
  <c r="BX78" i="9"/>
  <c r="BQ78" i="9"/>
  <c r="BU78" i="9"/>
  <c r="BY78" i="9"/>
  <c r="BV79" i="9"/>
  <c r="BT79" i="9"/>
  <c r="BX79" i="9"/>
  <c r="BQ79" i="9"/>
  <c r="BU79" i="9"/>
  <c r="BY79" i="9"/>
  <c r="BV80" i="9"/>
  <c r="BT80" i="9"/>
  <c r="BX80" i="9"/>
  <c r="BQ80" i="9"/>
  <c r="BU80" i="9"/>
  <c r="BY80" i="9"/>
  <c r="BV81" i="9"/>
  <c r="BT81" i="9"/>
  <c r="BX81" i="9"/>
  <c r="BQ81" i="9"/>
  <c r="BU81" i="9"/>
  <c r="BY81" i="9"/>
  <c r="BV82" i="9"/>
  <c r="BT82" i="9"/>
  <c r="BX82" i="9"/>
  <c r="BQ82" i="9"/>
  <c r="BU82" i="9"/>
  <c r="BY82" i="9"/>
  <c r="BV83" i="9"/>
  <c r="BT83" i="9"/>
  <c r="BX83" i="9"/>
  <c r="BQ83" i="9"/>
  <c r="BU83" i="9"/>
  <c r="BY83" i="9"/>
  <c r="BV84" i="9"/>
  <c r="BT84" i="9"/>
  <c r="BX84" i="9"/>
  <c r="BQ84" i="9"/>
  <c r="BU84" i="9"/>
  <c r="BY84" i="9"/>
  <c r="BV85" i="9"/>
  <c r="BT85" i="9"/>
  <c r="BX85" i="9"/>
  <c r="BQ85" i="9"/>
  <c r="BU85" i="9"/>
  <c r="BY85" i="9"/>
  <c r="BV86" i="9"/>
  <c r="BT86" i="9"/>
  <c r="BX86" i="9"/>
  <c r="BQ86" i="9"/>
  <c r="BU86" i="9"/>
  <c r="BY86" i="9"/>
  <c r="BV87" i="9"/>
  <c r="BT87" i="9"/>
  <c r="BX87" i="9"/>
  <c r="BQ87" i="9"/>
  <c r="BU87" i="9"/>
  <c r="BY87" i="9"/>
  <c r="BV88" i="9"/>
  <c r="BT88" i="9"/>
  <c r="BX88" i="9"/>
  <c r="BQ88" i="9"/>
  <c r="BU88" i="9"/>
  <c r="BY88" i="9"/>
  <c r="BV89" i="9"/>
  <c r="BT89" i="9"/>
  <c r="BX89" i="9"/>
  <c r="BQ89" i="9"/>
  <c r="BU89" i="9"/>
  <c r="BY89" i="9"/>
  <c r="BV90" i="9"/>
  <c r="BT90" i="9"/>
  <c r="BX90" i="9"/>
  <c r="BQ90" i="9"/>
  <c r="BU90" i="9"/>
  <c r="BY90" i="9"/>
  <c r="BV91" i="9"/>
  <c r="BT91" i="9"/>
  <c r="BX91" i="9"/>
  <c r="BQ91" i="9"/>
  <c r="BU91" i="9"/>
  <c r="BY91" i="9"/>
  <c r="BV92" i="9"/>
  <c r="BT92" i="9"/>
  <c r="BX92" i="9"/>
  <c r="BQ92" i="9"/>
  <c r="BU92" i="9"/>
  <c r="BY92" i="9"/>
  <c r="BV93" i="9"/>
  <c r="BT93" i="9"/>
  <c r="BX93" i="9"/>
  <c r="BQ93" i="9"/>
  <c r="BU93" i="9"/>
  <c r="BY93" i="9"/>
  <c r="BV94" i="9"/>
  <c r="BT94" i="9"/>
  <c r="BX94" i="9"/>
  <c r="BQ94" i="9"/>
  <c r="BU94" i="9"/>
  <c r="BY94" i="9"/>
  <c r="BV95" i="9"/>
  <c r="BT95" i="9"/>
  <c r="BX95" i="9"/>
  <c r="BQ95" i="9"/>
  <c r="BU95" i="9"/>
  <c r="BY95" i="9"/>
  <c r="BV96" i="9"/>
  <c r="BT96" i="9"/>
  <c r="BX96" i="9"/>
  <c r="BQ96" i="9"/>
  <c r="BU96" i="9"/>
  <c r="BY96" i="9"/>
  <c r="BV97" i="9"/>
  <c r="BT97" i="9"/>
  <c r="BX97" i="9"/>
  <c r="BQ97" i="9"/>
  <c r="BU97" i="9"/>
  <c r="BY97" i="9"/>
  <c r="BV98" i="9"/>
  <c r="BT98" i="9"/>
  <c r="BX98" i="9"/>
  <c r="BQ98" i="9"/>
  <c r="BU98" i="9"/>
  <c r="BY98" i="9"/>
  <c r="BV99" i="9"/>
  <c r="BT99" i="9"/>
  <c r="BX99" i="9"/>
  <c r="BQ99" i="9"/>
  <c r="BU99" i="9"/>
  <c r="BY99" i="9"/>
  <c r="BV100" i="9"/>
  <c r="BT100" i="9"/>
  <c r="BX100" i="9"/>
  <c r="BQ100" i="9"/>
  <c r="BU100" i="9"/>
  <c r="BY100" i="9"/>
  <c r="BV101" i="9"/>
  <c r="BT101" i="9"/>
  <c r="BX101" i="9"/>
  <c r="BQ101" i="9"/>
  <c r="BU101" i="9"/>
  <c r="BY101" i="9"/>
  <c r="BV102" i="9"/>
  <c r="BT102" i="9"/>
  <c r="BX102" i="9"/>
  <c r="BQ102" i="9"/>
  <c r="BU102" i="9"/>
  <c r="BY102" i="9"/>
  <c r="BV103" i="9"/>
  <c r="BT103" i="9"/>
  <c r="BX103" i="9"/>
  <c r="BQ103" i="9"/>
  <c r="BU103" i="9"/>
  <c r="BY103" i="9"/>
  <c r="BV104" i="9"/>
  <c r="BT104" i="9"/>
  <c r="BX104" i="9"/>
  <c r="BQ104" i="9"/>
  <c r="BU104" i="9"/>
  <c r="BY104" i="9"/>
  <c r="BV105" i="9"/>
  <c r="BT105" i="9"/>
  <c r="BX105" i="9"/>
  <c r="BQ105" i="9"/>
  <c r="BU105" i="9"/>
  <c r="BY105" i="9"/>
  <c r="BV106" i="9"/>
  <c r="BT106" i="9"/>
  <c r="BX106" i="9"/>
  <c r="BQ106" i="9"/>
  <c r="BU106" i="9"/>
  <c r="BY106" i="9"/>
  <c r="BV107" i="9"/>
  <c r="BT107" i="9"/>
  <c r="BX107" i="9"/>
  <c r="BQ107" i="9"/>
  <c r="BU107" i="9"/>
  <c r="BY107" i="9"/>
  <c r="BV108" i="9"/>
  <c r="BT108" i="9"/>
  <c r="BX108" i="9"/>
  <c r="BQ108" i="9"/>
  <c r="BU108" i="9"/>
  <c r="BY108" i="9"/>
  <c r="BV109" i="9"/>
  <c r="BT109" i="9"/>
  <c r="BX109" i="9"/>
  <c r="BQ109" i="9"/>
  <c r="BU109" i="9"/>
  <c r="BY109" i="9"/>
  <c r="BV110" i="9"/>
  <c r="BT110" i="9"/>
  <c r="BX110" i="9"/>
  <c r="BQ110" i="9"/>
  <c r="BU110" i="9"/>
  <c r="BY110" i="9"/>
  <c r="BV111" i="9"/>
  <c r="BT111" i="9"/>
  <c r="BX111" i="9"/>
  <c r="BQ111" i="9"/>
  <c r="BU111" i="9"/>
  <c r="BY111" i="9"/>
  <c r="BV112" i="9"/>
  <c r="BT112" i="9"/>
  <c r="BX112" i="9"/>
  <c r="BQ112" i="9"/>
  <c r="BU112" i="9"/>
  <c r="BY112" i="9"/>
  <c r="BV113" i="9"/>
  <c r="BT113" i="9"/>
  <c r="BX113" i="9"/>
  <c r="BQ113" i="9"/>
  <c r="BU113" i="9"/>
  <c r="BY113" i="9"/>
  <c r="BV114" i="9"/>
  <c r="BT114" i="9"/>
  <c r="BX114" i="9"/>
  <c r="BQ114" i="9"/>
  <c r="BU114" i="9"/>
  <c r="BY114" i="9"/>
  <c r="BV115" i="9"/>
  <c r="BT115" i="9"/>
  <c r="BX115" i="9"/>
  <c r="BQ115" i="9"/>
  <c r="BU115" i="9"/>
  <c r="BY115" i="9"/>
  <c r="BV116" i="9"/>
  <c r="BT116" i="9"/>
  <c r="BX116" i="9"/>
  <c r="BQ116" i="9"/>
  <c r="BU116" i="9"/>
  <c r="BY116" i="9"/>
  <c r="BV117" i="9"/>
  <c r="BT117" i="9"/>
  <c r="BX117" i="9"/>
  <c r="BQ117" i="9"/>
  <c r="BU117" i="9"/>
  <c r="BY117" i="9"/>
  <c r="BV118" i="9"/>
  <c r="BT118" i="9"/>
  <c r="BX118" i="9"/>
  <c r="BQ118" i="9"/>
  <c r="BU118" i="9"/>
  <c r="BY118" i="9"/>
  <c r="BV119" i="9"/>
  <c r="BT119" i="9"/>
  <c r="BX119" i="9"/>
  <c r="BQ119" i="9"/>
  <c r="BU119" i="9"/>
  <c r="BY119" i="9"/>
  <c r="BV120" i="9"/>
  <c r="BT120" i="9"/>
  <c r="BX120" i="9"/>
  <c r="BQ120" i="9"/>
  <c r="BU120" i="9"/>
  <c r="BY120" i="9"/>
  <c r="BV121" i="9"/>
  <c r="BT121" i="9"/>
  <c r="BX121" i="9"/>
  <c r="BQ121" i="9"/>
  <c r="BU121" i="9"/>
  <c r="BY121" i="9"/>
  <c r="BV122" i="9"/>
  <c r="BT122" i="9"/>
  <c r="BX122" i="9"/>
  <c r="BQ122" i="9"/>
  <c r="BU122" i="9"/>
  <c r="BY122" i="9"/>
  <c r="BV123" i="9"/>
  <c r="BT123" i="9"/>
  <c r="BX123" i="9"/>
  <c r="BQ123" i="9"/>
  <c r="BU123" i="9"/>
  <c r="BY123" i="9"/>
  <c r="BV124" i="9"/>
  <c r="BT124" i="9"/>
  <c r="BX124" i="9"/>
  <c r="BQ124" i="9"/>
  <c r="BU124" i="9"/>
  <c r="BY124" i="9"/>
  <c r="BV125" i="9"/>
  <c r="BT125" i="9"/>
  <c r="BX125" i="9"/>
  <c r="BQ125" i="9"/>
  <c r="BU125" i="9"/>
  <c r="BY125" i="9"/>
  <c r="BV126" i="9"/>
  <c r="BT126" i="9"/>
  <c r="BX126" i="9"/>
  <c r="BQ126" i="9"/>
  <c r="BU126" i="9"/>
  <c r="BY126" i="9"/>
  <c r="BV127" i="9"/>
  <c r="BT127" i="9"/>
  <c r="BX127" i="9"/>
  <c r="BQ127" i="9"/>
  <c r="BU127" i="9"/>
  <c r="BY127" i="9"/>
  <c r="BV128" i="9"/>
  <c r="BT128" i="9"/>
  <c r="BX128" i="9"/>
  <c r="BQ128" i="9"/>
  <c r="BU128" i="9"/>
  <c r="BY128" i="9"/>
  <c r="BV129" i="9"/>
  <c r="BT129" i="9"/>
  <c r="BX129" i="9"/>
  <c r="BQ129" i="9"/>
  <c r="BU129" i="9"/>
  <c r="BY129" i="9"/>
  <c r="BV130" i="9"/>
  <c r="BT130" i="9"/>
  <c r="BX130" i="9"/>
  <c r="BQ130" i="9"/>
  <c r="BU130" i="9"/>
  <c r="BY130" i="9"/>
  <c r="BV131" i="9"/>
  <c r="BT131" i="9"/>
  <c r="BX131" i="9"/>
  <c r="BQ131" i="9"/>
  <c r="BU131" i="9"/>
  <c r="BY131" i="9"/>
  <c r="BV132" i="9"/>
  <c r="BT132" i="9"/>
  <c r="BX132" i="9"/>
  <c r="BQ132" i="9"/>
  <c r="BU132" i="9"/>
  <c r="BY132" i="9"/>
  <c r="BV133" i="9"/>
  <c r="BT133" i="9"/>
  <c r="BX133" i="9"/>
  <c r="BQ133" i="9"/>
  <c r="BU133" i="9"/>
  <c r="BY133" i="9"/>
  <c r="BV134" i="9"/>
  <c r="BT134" i="9"/>
  <c r="BX134" i="9"/>
  <c r="BQ134" i="9"/>
  <c r="BU134" i="9"/>
  <c r="BY134" i="9"/>
  <c r="BV135" i="9"/>
  <c r="BT135" i="9"/>
  <c r="BX135" i="9"/>
  <c r="BQ135" i="9"/>
  <c r="BU135" i="9"/>
  <c r="BY135" i="9"/>
  <c r="BV136" i="9"/>
  <c r="BT136" i="9"/>
  <c r="BX136" i="9"/>
  <c r="BQ136" i="9"/>
  <c r="BU136" i="9"/>
  <c r="BY136" i="9"/>
  <c r="BV137" i="9"/>
  <c r="BT137" i="9"/>
  <c r="BX137" i="9"/>
  <c r="BQ137" i="9"/>
  <c r="BU137" i="9"/>
  <c r="BY137" i="9"/>
  <c r="BV138" i="9"/>
  <c r="BT138" i="9"/>
  <c r="BX138" i="9"/>
  <c r="BQ138" i="9"/>
  <c r="BU138" i="9"/>
  <c r="BY138" i="9"/>
  <c r="BV139" i="9"/>
  <c r="BT139" i="9"/>
  <c r="BX139" i="9"/>
  <c r="BQ139" i="9"/>
  <c r="BU139" i="9"/>
  <c r="BY139" i="9"/>
  <c r="BV140" i="9"/>
  <c r="BT140" i="9"/>
  <c r="BX140" i="9"/>
  <c r="BQ140" i="9"/>
  <c r="BU140" i="9"/>
  <c r="BY140" i="9"/>
  <c r="BV141" i="9"/>
  <c r="BT141" i="9"/>
  <c r="BX141" i="9"/>
  <c r="BQ141" i="9"/>
  <c r="BU141" i="9"/>
  <c r="BY141" i="9"/>
  <c r="BV142" i="9"/>
  <c r="BT142" i="9"/>
  <c r="BX142" i="9"/>
  <c r="BQ142" i="9"/>
  <c r="BU142" i="9"/>
  <c r="BY142" i="9"/>
  <c r="BV143" i="9"/>
  <c r="BT143" i="9"/>
  <c r="BX143" i="9"/>
  <c r="BQ143" i="9"/>
  <c r="BU143" i="9"/>
  <c r="BY143" i="9"/>
  <c r="BV144" i="9"/>
  <c r="BT144" i="9"/>
  <c r="BX144" i="9"/>
  <c r="BQ144" i="9"/>
  <c r="BU144" i="9"/>
  <c r="BY144" i="9"/>
  <c r="BV145" i="9"/>
  <c r="BT145" i="9"/>
  <c r="BX145" i="9"/>
  <c r="BQ145" i="9"/>
  <c r="BU145" i="9"/>
  <c r="BY145" i="9"/>
  <c r="BV146" i="9"/>
  <c r="BT146" i="9"/>
  <c r="BX146" i="9"/>
  <c r="BQ146" i="9"/>
  <c r="BU146" i="9"/>
  <c r="BY146" i="9"/>
  <c r="BV147" i="9"/>
  <c r="BT147" i="9"/>
  <c r="BX147" i="9"/>
  <c r="BQ147" i="9"/>
  <c r="BU147" i="9"/>
  <c r="BY147" i="9"/>
  <c r="BV148" i="9"/>
  <c r="BT148" i="9"/>
  <c r="BX148" i="9"/>
  <c r="BQ148" i="9"/>
  <c r="BU148" i="9"/>
  <c r="BY148" i="9"/>
  <c r="BV149" i="9"/>
  <c r="BT149" i="9"/>
  <c r="BX149" i="9"/>
  <c r="BQ149" i="9"/>
  <c r="BU149" i="9"/>
  <c r="BY149" i="9"/>
  <c r="BV150" i="9"/>
  <c r="BT150" i="9"/>
  <c r="BX150" i="9"/>
  <c r="BQ150" i="9"/>
  <c r="BU150" i="9"/>
  <c r="BY150" i="9"/>
  <c r="BV151" i="9"/>
  <c r="BT151" i="9"/>
  <c r="BX151" i="9"/>
  <c r="BQ151" i="9"/>
  <c r="BU151" i="9"/>
  <c r="BY151" i="9"/>
  <c r="BV152" i="9"/>
  <c r="BT152" i="9"/>
  <c r="BX152" i="9"/>
  <c r="BQ152" i="9"/>
  <c r="BU152" i="9"/>
  <c r="BY152" i="9"/>
  <c r="BV153" i="9"/>
  <c r="BT153" i="9"/>
  <c r="BX153" i="9"/>
  <c r="BQ153" i="9"/>
  <c r="BU153" i="9"/>
  <c r="BY153" i="9"/>
  <c r="BV154" i="9"/>
  <c r="BT154" i="9"/>
  <c r="BX154" i="9"/>
  <c r="BQ154" i="9"/>
  <c r="BU154" i="9"/>
  <c r="BY154" i="9"/>
  <c r="BV155" i="9"/>
  <c r="BT155" i="9"/>
  <c r="BX155" i="9"/>
  <c r="BQ155" i="9"/>
  <c r="BU155" i="9"/>
  <c r="BY155" i="9"/>
  <c r="BV156" i="9"/>
  <c r="BT156" i="9"/>
  <c r="BX156" i="9"/>
  <c r="BQ156" i="9"/>
  <c r="BU156" i="9"/>
  <c r="BY156" i="9"/>
  <c r="BV157" i="9"/>
  <c r="BT157" i="9"/>
  <c r="BX157" i="9"/>
  <c r="BQ157" i="9"/>
  <c r="BU157" i="9"/>
  <c r="BY157" i="9"/>
  <c r="BV158" i="9"/>
  <c r="BT158" i="9"/>
  <c r="BX158" i="9"/>
  <c r="BQ158" i="9"/>
  <c r="BU158" i="9"/>
  <c r="BY158" i="9"/>
  <c r="BV159" i="9"/>
  <c r="BT159" i="9"/>
  <c r="BX159" i="9"/>
  <c r="BQ159" i="9"/>
  <c r="BU159" i="9"/>
  <c r="BY159" i="9"/>
  <c r="BV160" i="9"/>
  <c r="BT160" i="9"/>
  <c r="BX160" i="9"/>
  <c r="BQ160" i="9"/>
  <c r="BU160" i="9"/>
  <c r="BY160" i="9"/>
  <c r="BV161" i="9"/>
  <c r="BT161" i="9"/>
  <c r="BX161" i="9"/>
  <c r="BQ161" i="9"/>
  <c r="BU161" i="9"/>
  <c r="BY161" i="9"/>
  <c r="BV162" i="9"/>
  <c r="BT162" i="9"/>
  <c r="BX162" i="9"/>
  <c r="BQ162" i="9"/>
  <c r="BU162" i="9"/>
  <c r="BY162" i="9"/>
  <c r="BV163" i="9"/>
  <c r="BT163" i="9"/>
  <c r="BX163" i="9"/>
  <c r="BQ163" i="9"/>
  <c r="BU163" i="9"/>
  <c r="BY163" i="9"/>
  <c r="BV164" i="9"/>
  <c r="BT164" i="9"/>
  <c r="BX164" i="9"/>
  <c r="BQ164" i="9"/>
  <c r="BU164" i="9"/>
  <c r="BY164" i="9"/>
  <c r="BV165" i="9"/>
  <c r="BT165" i="9"/>
  <c r="BX165" i="9"/>
  <c r="BQ165" i="9"/>
  <c r="BU165" i="9"/>
  <c r="BY165" i="9"/>
  <c r="BV166" i="9"/>
  <c r="BT166" i="9"/>
  <c r="BX166" i="9"/>
  <c r="BQ166" i="9"/>
  <c r="BU166" i="9"/>
  <c r="BY166" i="9"/>
  <c r="BV167" i="9"/>
  <c r="BT167" i="9"/>
  <c r="BX167" i="9"/>
  <c r="BQ167" i="9"/>
  <c r="BU167" i="9"/>
  <c r="BY167" i="9"/>
  <c r="BV168" i="9"/>
  <c r="BT168" i="9"/>
  <c r="BX168" i="9"/>
  <c r="BQ168" i="9"/>
  <c r="BU168" i="9"/>
  <c r="BY168" i="9"/>
  <c r="BV169" i="9"/>
  <c r="BT169" i="9"/>
  <c r="BX169" i="9"/>
  <c r="BQ169" i="9"/>
  <c r="BU169" i="9"/>
  <c r="BY169" i="9"/>
  <c r="BV170" i="9"/>
  <c r="BT170" i="9"/>
  <c r="BX170" i="9"/>
  <c r="BQ170" i="9"/>
  <c r="BU170" i="9"/>
  <c r="BY170" i="9"/>
  <c r="BV171" i="9"/>
  <c r="BT171" i="9"/>
  <c r="BX171" i="9"/>
  <c r="BQ171" i="9"/>
  <c r="BU171" i="9"/>
  <c r="BY171" i="9"/>
  <c r="BV172" i="9"/>
  <c r="BT172" i="9"/>
  <c r="BX172" i="9"/>
  <c r="BQ172" i="9"/>
  <c r="BU172" i="9"/>
  <c r="BY172" i="9"/>
  <c r="BV173" i="9"/>
  <c r="BT173" i="9"/>
  <c r="BX173" i="9"/>
  <c r="BQ173" i="9"/>
  <c r="BU173" i="9"/>
  <c r="BY173" i="9"/>
  <c r="BV174" i="9"/>
  <c r="BT174" i="9"/>
  <c r="BX174" i="9"/>
  <c r="BQ174" i="9"/>
  <c r="BU174" i="9"/>
  <c r="BY174" i="9"/>
  <c r="BV175" i="9"/>
  <c r="BT175" i="9"/>
  <c r="BX175" i="9"/>
  <c r="BQ175" i="9"/>
  <c r="BU175" i="9"/>
  <c r="BY175" i="9"/>
  <c r="BV176" i="9"/>
  <c r="BT176" i="9"/>
  <c r="BX176" i="9"/>
  <c r="BQ176" i="9"/>
  <c r="BU176" i="9"/>
  <c r="BY176" i="9"/>
  <c r="BV177" i="9"/>
  <c r="BT177" i="9"/>
  <c r="BX177" i="9"/>
  <c r="BQ177" i="9"/>
  <c r="BU177" i="9"/>
  <c r="BY177" i="9"/>
  <c r="BV178" i="9"/>
  <c r="BT178" i="9"/>
  <c r="BX178" i="9"/>
  <c r="BQ178" i="9"/>
  <c r="BU178" i="9"/>
  <c r="BY178" i="9"/>
  <c r="BV179" i="9"/>
  <c r="BT179" i="9"/>
  <c r="BX179" i="9"/>
  <c r="BQ179" i="9"/>
  <c r="BU179" i="9"/>
  <c r="BY179" i="9"/>
  <c r="BV180" i="9"/>
  <c r="BT180" i="9"/>
  <c r="BX180" i="9"/>
  <c r="BQ180" i="9"/>
  <c r="BU180" i="9"/>
  <c r="BY180" i="9"/>
  <c r="BV181" i="9"/>
  <c r="BT181" i="9"/>
  <c r="BX181" i="9"/>
  <c r="BQ181" i="9"/>
  <c r="BU181" i="9"/>
  <c r="BY181" i="9"/>
  <c r="BV182" i="9"/>
  <c r="BT182" i="9"/>
  <c r="BX182" i="9"/>
  <c r="BQ182" i="9"/>
  <c r="BU182" i="9"/>
  <c r="BY182" i="9"/>
  <c r="BV183" i="9"/>
  <c r="BT183" i="9"/>
  <c r="BX183" i="9"/>
  <c r="BQ183" i="9"/>
  <c r="BU183" i="9"/>
  <c r="BY183" i="9"/>
  <c r="BV184" i="9"/>
  <c r="BT184" i="9"/>
  <c r="BX184" i="9"/>
  <c r="BQ184" i="9"/>
  <c r="BU184" i="9"/>
  <c r="BY184" i="9"/>
  <c r="BV185" i="9"/>
  <c r="BT185" i="9"/>
  <c r="BX185" i="9"/>
  <c r="BQ185" i="9"/>
  <c r="BU185" i="9"/>
  <c r="BY185" i="9"/>
  <c r="BV186" i="9"/>
  <c r="BT186" i="9"/>
  <c r="BX186" i="9"/>
  <c r="BQ186" i="9"/>
  <c r="BU186" i="9"/>
  <c r="BY186" i="9"/>
  <c r="BV187" i="9"/>
  <c r="BT187" i="9"/>
  <c r="BX187" i="9"/>
  <c r="BQ187" i="9"/>
  <c r="BU187" i="9"/>
  <c r="BY187" i="9"/>
  <c r="BV188" i="9"/>
  <c r="BT188" i="9"/>
  <c r="BX188" i="9"/>
  <c r="BQ188" i="9"/>
  <c r="BU188" i="9"/>
  <c r="BY188" i="9"/>
  <c r="BV189" i="9"/>
  <c r="BT189" i="9"/>
  <c r="BX189" i="9"/>
  <c r="BQ189" i="9"/>
  <c r="BU189" i="9"/>
  <c r="BY189" i="9"/>
  <c r="BV190" i="9"/>
  <c r="BT190" i="9"/>
  <c r="BX190" i="9"/>
  <c r="BQ190" i="9"/>
  <c r="BU190" i="9"/>
  <c r="BY190" i="9"/>
  <c r="BV191" i="9"/>
  <c r="BT191" i="9"/>
  <c r="BX191" i="9"/>
  <c r="BQ191" i="9"/>
  <c r="BU191" i="9"/>
  <c r="BY191" i="9"/>
  <c r="BV192" i="9"/>
  <c r="BT192" i="9"/>
  <c r="BX192" i="9"/>
  <c r="BQ192" i="9"/>
  <c r="BU192" i="9"/>
  <c r="BY192" i="9"/>
  <c r="BV193" i="9"/>
  <c r="BT193" i="9"/>
  <c r="BX193" i="9"/>
  <c r="BQ193" i="9"/>
  <c r="BU193" i="9"/>
  <c r="BY193" i="9"/>
  <c r="BV194" i="9"/>
  <c r="BT194" i="9"/>
  <c r="BX194" i="9"/>
  <c r="BQ194" i="9"/>
  <c r="BU194" i="9"/>
  <c r="BY194" i="9"/>
  <c r="BV195" i="9"/>
  <c r="BT195" i="9"/>
  <c r="BX195" i="9"/>
  <c r="BQ195" i="9"/>
  <c r="BU195" i="9"/>
  <c r="BY195" i="9"/>
  <c r="BV196" i="9"/>
  <c r="BT196" i="9"/>
  <c r="BX196" i="9"/>
  <c r="BQ196" i="9"/>
  <c r="BU196" i="9"/>
  <c r="BY196" i="9"/>
  <c r="BV197" i="9"/>
  <c r="BT197" i="9"/>
  <c r="BX197" i="9"/>
  <c r="BQ197" i="9"/>
  <c r="BU197" i="9"/>
  <c r="BY197" i="9"/>
  <c r="BV198" i="9"/>
  <c r="BT198" i="9"/>
  <c r="BX198" i="9"/>
  <c r="BQ198" i="9"/>
  <c r="BU198" i="9"/>
  <c r="BY198" i="9"/>
  <c r="BV199" i="9"/>
  <c r="BT199" i="9"/>
  <c r="BX199" i="9"/>
  <c r="BQ199" i="9"/>
  <c r="BU199" i="9"/>
  <c r="BY199" i="9"/>
  <c r="BV200" i="9"/>
  <c r="BT200" i="9"/>
  <c r="BX200" i="9"/>
  <c r="BQ200" i="9"/>
  <c r="BU200" i="9"/>
  <c r="BY200" i="9"/>
  <c r="BT2" i="9"/>
  <c r="BX2" i="9"/>
  <c r="BQ2" i="9"/>
  <c r="BU2" i="9"/>
  <c r="BY2" i="9"/>
  <c r="BP3" i="9"/>
  <c r="AQ4" i="1"/>
  <c r="BP4" i="9"/>
  <c r="AQ5" i="1"/>
  <c r="BP5" i="9"/>
  <c r="AQ6" i="1"/>
  <c r="BP6" i="9"/>
  <c r="AQ7" i="1"/>
  <c r="BP7" i="9"/>
  <c r="AQ8" i="1"/>
  <c r="BP8" i="9"/>
  <c r="AQ9" i="1"/>
  <c r="BP9" i="9"/>
  <c r="AQ10" i="1"/>
  <c r="BP10" i="9"/>
  <c r="AQ11" i="1"/>
  <c r="BP11" i="9"/>
  <c r="AQ12" i="1"/>
  <c r="BP12" i="9"/>
  <c r="AQ13" i="1"/>
  <c r="BP13" i="9"/>
  <c r="AQ14" i="1"/>
  <c r="BP14" i="9"/>
  <c r="AQ15" i="1"/>
  <c r="BP15" i="9"/>
  <c r="AQ16" i="1"/>
  <c r="BP16" i="9"/>
  <c r="AQ17" i="1"/>
  <c r="BP17" i="9"/>
  <c r="AQ18" i="1"/>
  <c r="BP18" i="9"/>
  <c r="AQ19" i="1"/>
  <c r="BP19" i="9"/>
  <c r="AQ20" i="1"/>
  <c r="BP20" i="9"/>
  <c r="AQ21" i="1"/>
  <c r="BP21" i="9"/>
  <c r="AQ22" i="1"/>
  <c r="BP22" i="9"/>
  <c r="AQ23" i="1"/>
  <c r="BP23" i="9"/>
  <c r="AQ24" i="1"/>
  <c r="BP24" i="9"/>
  <c r="AQ25" i="1"/>
  <c r="BP25" i="9"/>
  <c r="AQ26" i="1"/>
  <c r="BP26" i="9"/>
  <c r="AQ27" i="1"/>
  <c r="BP27" i="9"/>
  <c r="AQ28" i="1"/>
  <c r="BP28" i="9"/>
  <c r="AQ29" i="1"/>
  <c r="BP29" i="9"/>
  <c r="AQ30" i="1"/>
  <c r="BP30" i="9"/>
  <c r="AQ31" i="1"/>
  <c r="BP31" i="9"/>
  <c r="AQ32" i="1"/>
  <c r="BP32" i="9"/>
  <c r="AQ33" i="1"/>
  <c r="BP33" i="9"/>
  <c r="AQ34" i="1"/>
  <c r="BP34" i="9"/>
  <c r="AQ35" i="1"/>
  <c r="BP35" i="9"/>
  <c r="AQ36" i="1"/>
  <c r="BP36" i="9"/>
  <c r="AQ37" i="1"/>
  <c r="BP37" i="9"/>
  <c r="AQ38" i="1"/>
  <c r="BP38" i="9"/>
  <c r="AQ39" i="1"/>
  <c r="BP39" i="9"/>
  <c r="AQ40" i="1"/>
  <c r="BP40" i="9"/>
  <c r="AQ41" i="1"/>
  <c r="BP41" i="9"/>
  <c r="AQ42" i="1"/>
  <c r="BP42" i="9"/>
  <c r="AQ43" i="1"/>
  <c r="BP43" i="9"/>
  <c r="AQ44" i="1"/>
  <c r="BP44" i="9"/>
  <c r="AQ45" i="1"/>
  <c r="BP45" i="9"/>
  <c r="AQ46" i="1"/>
  <c r="BP46" i="9"/>
  <c r="AQ47" i="1"/>
  <c r="BP47" i="9"/>
  <c r="AQ48" i="1"/>
  <c r="BP48" i="9"/>
  <c r="AQ49" i="1"/>
  <c r="BP49" i="9"/>
  <c r="AQ50" i="1"/>
  <c r="BP50" i="9"/>
  <c r="AQ51" i="1"/>
  <c r="BP51" i="9"/>
  <c r="AQ52" i="1"/>
  <c r="BP52" i="9"/>
  <c r="AQ53" i="1"/>
  <c r="BP53" i="9"/>
  <c r="AQ54" i="1"/>
  <c r="BP54" i="9"/>
  <c r="AQ55" i="1"/>
  <c r="BP55" i="9"/>
  <c r="AQ56" i="1"/>
  <c r="BP56" i="9"/>
  <c r="AQ57" i="1"/>
  <c r="BP57" i="9"/>
  <c r="AQ58" i="1"/>
  <c r="BP58" i="9"/>
  <c r="AQ59" i="1"/>
  <c r="BP59" i="9"/>
  <c r="AQ60" i="1"/>
  <c r="BP60" i="9"/>
  <c r="AQ61" i="1"/>
  <c r="BP61" i="9"/>
  <c r="AQ62" i="1"/>
  <c r="BP62" i="9"/>
  <c r="AQ63" i="1"/>
  <c r="BP63" i="9"/>
  <c r="AQ64" i="1"/>
  <c r="BP64" i="9"/>
  <c r="AQ65" i="1"/>
  <c r="BP65" i="9"/>
  <c r="AQ66" i="1"/>
  <c r="BP66" i="9"/>
  <c r="AQ67" i="1"/>
  <c r="BP67" i="9"/>
  <c r="AQ68" i="1"/>
  <c r="BP68" i="9"/>
  <c r="AQ69" i="1"/>
  <c r="BP69" i="9"/>
  <c r="AQ70" i="1"/>
  <c r="BP70" i="9"/>
  <c r="AQ71" i="1"/>
  <c r="BP71" i="9"/>
  <c r="AQ72" i="1"/>
  <c r="BP72" i="9"/>
  <c r="AQ73" i="1"/>
  <c r="BP73" i="9"/>
  <c r="AQ74" i="1"/>
  <c r="BP74" i="9"/>
  <c r="AQ75" i="1"/>
  <c r="BP75" i="9"/>
  <c r="AQ76" i="1"/>
  <c r="BP76" i="9"/>
  <c r="AQ77" i="1"/>
  <c r="BP77" i="9"/>
  <c r="AQ78" i="1"/>
  <c r="BP78" i="9"/>
  <c r="AQ79" i="1"/>
  <c r="BP79" i="9"/>
  <c r="AQ80" i="1"/>
  <c r="BP80" i="9"/>
  <c r="AQ81" i="1"/>
  <c r="BP81" i="9"/>
  <c r="AQ82" i="1"/>
  <c r="BP82" i="9"/>
  <c r="AQ83" i="1"/>
  <c r="BP83" i="9"/>
  <c r="AQ84" i="1"/>
  <c r="BP84" i="9"/>
  <c r="AQ85" i="1"/>
  <c r="BP85" i="9"/>
  <c r="AQ86" i="1"/>
  <c r="BP86" i="9"/>
  <c r="AQ87" i="1"/>
  <c r="BP87" i="9"/>
  <c r="AQ88" i="1"/>
  <c r="BP88" i="9"/>
  <c r="AQ89" i="1"/>
  <c r="BP89" i="9"/>
  <c r="AQ90" i="1"/>
  <c r="BP90" i="9"/>
  <c r="AQ91" i="1"/>
  <c r="BP91" i="9"/>
  <c r="AQ92" i="1"/>
  <c r="BP92" i="9"/>
  <c r="AQ93" i="1"/>
  <c r="BP93" i="9"/>
  <c r="AQ94" i="1"/>
  <c r="BP94" i="9"/>
  <c r="AQ95" i="1"/>
  <c r="BP95" i="9"/>
  <c r="AQ96" i="1"/>
  <c r="BP96" i="9"/>
  <c r="AQ97" i="1"/>
  <c r="BP97" i="9"/>
  <c r="AQ98" i="1"/>
  <c r="BP98" i="9"/>
  <c r="AQ99" i="1"/>
  <c r="BP99" i="9"/>
  <c r="AQ100" i="1"/>
  <c r="BP100" i="9"/>
  <c r="AQ101" i="1"/>
  <c r="BP101" i="9"/>
  <c r="AQ102" i="1"/>
  <c r="BP102" i="9"/>
  <c r="AQ103" i="1"/>
  <c r="BP103" i="9"/>
  <c r="AQ104" i="1"/>
  <c r="BP104" i="9"/>
  <c r="AQ105" i="1"/>
  <c r="BP105" i="9"/>
  <c r="AQ106" i="1"/>
  <c r="BP106" i="9"/>
  <c r="AQ107" i="1"/>
  <c r="BP107" i="9"/>
  <c r="AQ108" i="1"/>
  <c r="BP108" i="9"/>
  <c r="AQ109" i="1"/>
  <c r="BP109" i="9"/>
  <c r="AQ110" i="1"/>
  <c r="BP110" i="9"/>
  <c r="AQ111" i="1"/>
  <c r="BP111" i="9"/>
  <c r="AQ112" i="1"/>
  <c r="BP112" i="9"/>
  <c r="AQ113" i="1"/>
  <c r="BP113" i="9"/>
  <c r="AQ114" i="1"/>
  <c r="BP114" i="9"/>
  <c r="AQ115" i="1"/>
  <c r="BP115" i="9"/>
  <c r="AQ116" i="1"/>
  <c r="BP116" i="9"/>
  <c r="AQ117" i="1"/>
  <c r="BP117" i="9"/>
  <c r="AQ118" i="1"/>
  <c r="BP118" i="9"/>
  <c r="AQ119" i="1"/>
  <c r="BP119" i="9"/>
  <c r="AQ120" i="1"/>
  <c r="BP120" i="9"/>
  <c r="AQ121" i="1"/>
  <c r="BP121" i="9"/>
  <c r="AQ122" i="1"/>
  <c r="BP122" i="9"/>
  <c r="AQ123" i="1"/>
  <c r="BP123" i="9"/>
  <c r="AQ124" i="1"/>
  <c r="BP124" i="9"/>
  <c r="AQ125" i="1"/>
  <c r="BP125" i="9"/>
  <c r="AQ126" i="1"/>
  <c r="BP126" i="9"/>
  <c r="AQ127" i="1"/>
  <c r="BP127" i="9"/>
  <c r="AQ128" i="1"/>
  <c r="BP128" i="9"/>
  <c r="AQ129" i="1"/>
  <c r="BP129" i="9"/>
  <c r="AQ130" i="1"/>
  <c r="BP130" i="9"/>
  <c r="AQ131" i="1"/>
  <c r="BP131" i="9"/>
  <c r="AQ132" i="1"/>
  <c r="BP132" i="9"/>
  <c r="AQ133" i="1"/>
  <c r="BP133" i="9"/>
  <c r="AQ134" i="1"/>
  <c r="BP134" i="9"/>
  <c r="AQ135" i="1"/>
  <c r="BP135" i="9"/>
  <c r="AQ136" i="1"/>
  <c r="BP136" i="9"/>
  <c r="AQ137" i="1"/>
  <c r="BP137" i="9"/>
  <c r="AQ138" i="1"/>
  <c r="BP138" i="9"/>
  <c r="AQ139" i="1"/>
  <c r="BP139" i="9"/>
  <c r="AQ140" i="1"/>
  <c r="BP140" i="9"/>
  <c r="AQ141" i="1"/>
  <c r="BP141" i="9"/>
  <c r="AQ142" i="1"/>
  <c r="BP142" i="9"/>
  <c r="AQ143" i="1"/>
  <c r="BP143" i="9"/>
  <c r="AQ144" i="1"/>
  <c r="BP144" i="9"/>
  <c r="AQ145" i="1"/>
  <c r="BP145" i="9"/>
  <c r="AQ146" i="1"/>
  <c r="BP146" i="9"/>
  <c r="AQ147" i="1"/>
  <c r="BP147" i="9"/>
  <c r="AQ148" i="1"/>
  <c r="BP148" i="9"/>
  <c r="AQ149" i="1"/>
  <c r="BP149" i="9"/>
  <c r="AQ150" i="1"/>
  <c r="BP150" i="9"/>
  <c r="AQ151" i="1"/>
  <c r="BP151" i="9"/>
  <c r="AQ152" i="1"/>
  <c r="BP152" i="9"/>
  <c r="AQ153" i="1"/>
  <c r="BP153" i="9"/>
  <c r="AQ154" i="1"/>
  <c r="BP154" i="9"/>
  <c r="AQ155" i="1"/>
  <c r="BP155" i="9"/>
  <c r="AQ156" i="1"/>
  <c r="BP156" i="9"/>
  <c r="AQ157" i="1"/>
  <c r="BP157" i="9"/>
  <c r="AQ158" i="1"/>
  <c r="BP158" i="9"/>
  <c r="AQ159" i="1"/>
  <c r="BP159" i="9"/>
  <c r="AQ160" i="1"/>
  <c r="BP160" i="9"/>
  <c r="AQ161" i="1"/>
  <c r="BP161" i="9"/>
  <c r="AQ162" i="1"/>
  <c r="BP162" i="9"/>
  <c r="AQ163" i="1"/>
  <c r="BP163" i="9"/>
  <c r="AQ164" i="1"/>
  <c r="BP164" i="9"/>
  <c r="AQ165" i="1"/>
  <c r="BP165" i="9"/>
  <c r="AQ166" i="1"/>
  <c r="BP166" i="9"/>
  <c r="AQ167" i="1"/>
  <c r="BP167" i="9"/>
  <c r="AQ168" i="1"/>
  <c r="BP168" i="9"/>
  <c r="AQ169" i="1"/>
  <c r="BP169" i="9"/>
  <c r="AQ170" i="1"/>
  <c r="BP170" i="9"/>
  <c r="AQ171" i="1"/>
  <c r="BP171" i="9"/>
  <c r="AQ172" i="1"/>
  <c r="BP172" i="9"/>
  <c r="AQ173" i="1"/>
  <c r="BP173" i="9"/>
  <c r="AQ174" i="1"/>
  <c r="BP174" i="9"/>
  <c r="AQ175" i="1"/>
  <c r="BP175" i="9"/>
  <c r="AQ176" i="1"/>
  <c r="BP176" i="9"/>
  <c r="AQ177" i="1"/>
  <c r="BP177" i="9"/>
  <c r="AQ178" i="1"/>
  <c r="BP178" i="9"/>
  <c r="AQ179" i="1"/>
  <c r="BP179" i="9"/>
  <c r="AQ180" i="1"/>
  <c r="BP180" i="9"/>
  <c r="AQ181" i="1"/>
  <c r="BP181" i="9"/>
  <c r="AQ182" i="1"/>
  <c r="BP182" i="9"/>
  <c r="AQ183" i="1"/>
  <c r="BP183" i="9"/>
  <c r="AQ184" i="1"/>
  <c r="BP184" i="9"/>
  <c r="AQ185" i="1"/>
  <c r="BP185" i="9"/>
  <c r="AQ186" i="1"/>
  <c r="BP186" i="9"/>
  <c r="AQ187" i="1"/>
  <c r="BP187" i="9"/>
  <c r="AQ188" i="1"/>
  <c r="BP188" i="9"/>
  <c r="AQ189" i="1"/>
  <c r="BP189" i="9"/>
  <c r="AQ190" i="1"/>
  <c r="BP190" i="9"/>
  <c r="AQ191" i="1"/>
  <c r="BP191" i="9"/>
  <c r="AQ192" i="1"/>
  <c r="BP192" i="9"/>
  <c r="AQ193" i="1"/>
  <c r="BP193" i="9"/>
  <c r="AQ194" i="1"/>
  <c r="BP194" i="9"/>
  <c r="AQ195" i="1"/>
  <c r="BP195" i="9"/>
  <c r="AQ196" i="1"/>
  <c r="BP196" i="9"/>
  <c r="AQ197" i="1"/>
  <c r="BP197" i="9"/>
  <c r="AQ198" i="1"/>
  <c r="BP198" i="9"/>
  <c r="AQ199" i="1"/>
  <c r="BP199" i="9"/>
  <c r="AQ200" i="1"/>
  <c r="BP200" i="9"/>
  <c r="BP2" i="9"/>
  <c r="AQ3" i="1"/>
  <c r="BO3" i="9"/>
  <c r="CE4" i="1"/>
  <c r="BO4" i="9"/>
  <c r="CE5" i="1"/>
  <c r="BO5" i="9"/>
  <c r="CE6" i="1"/>
  <c r="BO6" i="9"/>
  <c r="CE7" i="1"/>
  <c r="BO7" i="9"/>
  <c r="CE8" i="1"/>
  <c r="BO8" i="9"/>
  <c r="CE9" i="1"/>
  <c r="BO9" i="9"/>
  <c r="CE10" i="1"/>
  <c r="BO10" i="9"/>
  <c r="CE11" i="1"/>
  <c r="BO11" i="9"/>
  <c r="CE12" i="1"/>
  <c r="BO12" i="9"/>
  <c r="CE13" i="1"/>
  <c r="BO13" i="9"/>
  <c r="CE14" i="1"/>
  <c r="BO14" i="9"/>
  <c r="CE15" i="1"/>
  <c r="BO15" i="9"/>
  <c r="CE16" i="1"/>
  <c r="BO16" i="9"/>
  <c r="CE17" i="1"/>
  <c r="BO17" i="9"/>
  <c r="CE18" i="1"/>
  <c r="BO18" i="9"/>
  <c r="CE19" i="1"/>
  <c r="BO19" i="9"/>
  <c r="CE20" i="1"/>
  <c r="BO20" i="9"/>
  <c r="CE21" i="1"/>
  <c r="BO21" i="9"/>
  <c r="CE22" i="1"/>
  <c r="BO22" i="9"/>
  <c r="CE23" i="1"/>
  <c r="BO23" i="9"/>
  <c r="CE24" i="1"/>
  <c r="BO24" i="9"/>
  <c r="CE25" i="1"/>
  <c r="BO25" i="9"/>
  <c r="CE26" i="1"/>
  <c r="BO26" i="9"/>
  <c r="CE27" i="1"/>
  <c r="BO27" i="9"/>
  <c r="CE28" i="1"/>
  <c r="BO28" i="9"/>
  <c r="CE29" i="1"/>
  <c r="BO29" i="9"/>
  <c r="CE30" i="1"/>
  <c r="BO30" i="9"/>
  <c r="CE31" i="1"/>
  <c r="BO31" i="9"/>
  <c r="CE32" i="1"/>
  <c r="BO32" i="9"/>
  <c r="CE33" i="1"/>
  <c r="BO33" i="9"/>
  <c r="CE34" i="1"/>
  <c r="BO34" i="9"/>
  <c r="CE35" i="1"/>
  <c r="BO35" i="9"/>
  <c r="CE36" i="1"/>
  <c r="BO36" i="9"/>
  <c r="CE37" i="1"/>
  <c r="BO37" i="9"/>
  <c r="CE38" i="1"/>
  <c r="BO38" i="9"/>
  <c r="CE39" i="1"/>
  <c r="BO39" i="9"/>
  <c r="CE40" i="1"/>
  <c r="BO40" i="9"/>
  <c r="CE41" i="1"/>
  <c r="BO41" i="9"/>
  <c r="CE42" i="1"/>
  <c r="BO42" i="9"/>
  <c r="CE43" i="1"/>
  <c r="BO43" i="9"/>
  <c r="CE44" i="1"/>
  <c r="BO44" i="9"/>
  <c r="CE45" i="1"/>
  <c r="BO45" i="9"/>
  <c r="CE46" i="1"/>
  <c r="BO46" i="9"/>
  <c r="CE47" i="1"/>
  <c r="BO47" i="9"/>
  <c r="CE48" i="1"/>
  <c r="BO48" i="9"/>
  <c r="CE49" i="1"/>
  <c r="BO49" i="9"/>
  <c r="CE50" i="1"/>
  <c r="BO50" i="9"/>
  <c r="CE51" i="1"/>
  <c r="BO51" i="9"/>
  <c r="CE52" i="1"/>
  <c r="BO52" i="9"/>
  <c r="CE53" i="1"/>
  <c r="BO53" i="9"/>
  <c r="CE54" i="1"/>
  <c r="BO54" i="9"/>
  <c r="CE55" i="1"/>
  <c r="BO55" i="9"/>
  <c r="CE56" i="1"/>
  <c r="BO56" i="9"/>
  <c r="CE57" i="1"/>
  <c r="BO57" i="9"/>
  <c r="CE58" i="1"/>
  <c r="BO58" i="9"/>
  <c r="CE59" i="1"/>
  <c r="BO59" i="9"/>
  <c r="CE60" i="1"/>
  <c r="BO60" i="9"/>
  <c r="CE61" i="1"/>
  <c r="BO61" i="9"/>
  <c r="CE62" i="1"/>
  <c r="BO62" i="9"/>
  <c r="CE63" i="1"/>
  <c r="BO63" i="9"/>
  <c r="CE64" i="1"/>
  <c r="BO64" i="9"/>
  <c r="CE65" i="1"/>
  <c r="BO65" i="9"/>
  <c r="CE66" i="1"/>
  <c r="BO66" i="9"/>
  <c r="CE67" i="1"/>
  <c r="BO67" i="9"/>
  <c r="CE68" i="1"/>
  <c r="BO68" i="9"/>
  <c r="CE69" i="1"/>
  <c r="BO69" i="9"/>
  <c r="CE70" i="1"/>
  <c r="BO70" i="9"/>
  <c r="CE71" i="1"/>
  <c r="BO71" i="9"/>
  <c r="CE72" i="1"/>
  <c r="BO72" i="9"/>
  <c r="CE73" i="1"/>
  <c r="BO73" i="9"/>
  <c r="CE74" i="1"/>
  <c r="BO74" i="9"/>
  <c r="CE75" i="1"/>
  <c r="BO75" i="9"/>
  <c r="CE76" i="1"/>
  <c r="BO76" i="9"/>
  <c r="CE77" i="1"/>
  <c r="BO77" i="9"/>
  <c r="CE78" i="1"/>
  <c r="BO78" i="9"/>
  <c r="CE79" i="1"/>
  <c r="BO79" i="9"/>
  <c r="CE80" i="1"/>
  <c r="BO80" i="9"/>
  <c r="CE81" i="1"/>
  <c r="BO81" i="9"/>
  <c r="CE82" i="1"/>
  <c r="BO82" i="9"/>
  <c r="CE83" i="1"/>
  <c r="BO83" i="9"/>
  <c r="CE84" i="1"/>
  <c r="BO84" i="9"/>
  <c r="CE85" i="1"/>
  <c r="BO85" i="9"/>
  <c r="CE86" i="1"/>
  <c r="BO86" i="9"/>
  <c r="CE87" i="1"/>
  <c r="BO87" i="9"/>
  <c r="CE88" i="1"/>
  <c r="BO88" i="9"/>
  <c r="CE89" i="1"/>
  <c r="BO89" i="9"/>
  <c r="CE90" i="1"/>
  <c r="BO90" i="9"/>
  <c r="CE91" i="1"/>
  <c r="BO91" i="9"/>
  <c r="CE92" i="1"/>
  <c r="BO92" i="9"/>
  <c r="CE93" i="1"/>
  <c r="BO93" i="9"/>
  <c r="CE94" i="1"/>
  <c r="BO94" i="9"/>
  <c r="CE95" i="1"/>
  <c r="BO95" i="9"/>
  <c r="CE96" i="1"/>
  <c r="BO96" i="9"/>
  <c r="CE97" i="1"/>
  <c r="BO97" i="9"/>
  <c r="CE98" i="1"/>
  <c r="BO98" i="9"/>
  <c r="CE99" i="1"/>
  <c r="BO99" i="9"/>
  <c r="CE100" i="1"/>
  <c r="BO100" i="9"/>
  <c r="CE101" i="1"/>
  <c r="BO101" i="9"/>
  <c r="CE102" i="1"/>
  <c r="BO102" i="9"/>
  <c r="CE103" i="1"/>
  <c r="BO103" i="9"/>
  <c r="CE104" i="1"/>
  <c r="BO104" i="9"/>
  <c r="CE105" i="1"/>
  <c r="BO105" i="9"/>
  <c r="CE106" i="1"/>
  <c r="BO106" i="9"/>
  <c r="CE107" i="1"/>
  <c r="BO107" i="9"/>
  <c r="CE108" i="1"/>
  <c r="BO108" i="9"/>
  <c r="CE109" i="1"/>
  <c r="BO109" i="9"/>
  <c r="CE110" i="1"/>
  <c r="BO110" i="9"/>
  <c r="CE111" i="1"/>
  <c r="BO111" i="9"/>
  <c r="CE112" i="1"/>
  <c r="BO112" i="9"/>
  <c r="CE113" i="1"/>
  <c r="BO113" i="9"/>
  <c r="CE114" i="1"/>
  <c r="BO114" i="9"/>
  <c r="CE115" i="1"/>
  <c r="BO115" i="9"/>
  <c r="CE116" i="1"/>
  <c r="BO116" i="9"/>
  <c r="CE117" i="1"/>
  <c r="BO117" i="9"/>
  <c r="CE118" i="1"/>
  <c r="BO118" i="9"/>
  <c r="CE119" i="1"/>
  <c r="BO119" i="9"/>
  <c r="CE120" i="1"/>
  <c r="BO120" i="9"/>
  <c r="CE121" i="1"/>
  <c r="BO121" i="9"/>
  <c r="CE122" i="1"/>
  <c r="BO122" i="9"/>
  <c r="CE123" i="1"/>
  <c r="BO123" i="9"/>
  <c r="CE124" i="1"/>
  <c r="BO124" i="9"/>
  <c r="CE125" i="1"/>
  <c r="BO125" i="9"/>
  <c r="CE126" i="1"/>
  <c r="BO126" i="9"/>
  <c r="CE127" i="1"/>
  <c r="BO127" i="9"/>
  <c r="CE128" i="1"/>
  <c r="BO128" i="9"/>
  <c r="CE129" i="1"/>
  <c r="BO129" i="9"/>
  <c r="CE130" i="1"/>
  <c r="BO130" i="9"/>
  <c r="CE131" i="1"/>
  <c r="BO131" i="9"/>
  <c r="CE132" i="1"/>
  <c r="BO132" i="9"/>
  <c r="CE133" i="1"/>
  <c r="BO133" i="9"/>
  <c r="CE134" i="1"/>
  <c r="BO134" i="9"/>
  <c r="CE135" i="1"/>
  <c r="BO135" i="9"/>
  <c r="CE136" i="1"/>
  <c r="BO136" i="9"/>
  <c r="CE137" i="1"/>
  <c r="BO137" i="9"/>
  <c r="CE138" i="1"/>
  <c r="BO138" i="9"/>
  <c r="CE139" i="1"/>
  <c r="BO139" i="9"/>
  <c r="CE140" i="1"/>
  <c r="BO140" i="9"/>
  <c r="CE141" i="1"/>
  <c r="BO141" i="9"/>
  <c r="CE142" i="1"/>
  <c r="BO142" i="9"/>
  <c r="CE143" i="1"/>
  <c r="BO143" i="9"/>
  <c r="CE144" i="1"/>
  <c r="BO144" i="9"/>
  <c r="CE145" i="1"/>
  <c r="BO145" i="9"/>
  <c r="CE146" i="1"/>
  <c r="BO146" i="9"/>
  <c r="CE147" i="1"/>
  <c r="BO147" i="9"/>
  <c r="CE148" i="1"/>
  <c r="BO148" i="9"/>
  <c r="CE149" i="1"/>
  <c r="BO149" i="9"/>
  <c r="CE150" i="1"/>
  <c r="BO150" i="9"/>
  <c r="CE151" i="1"/>
  <c r="BO151" i="9"/>
  <c r="CE152" i="1"/>
  <c r="BO152" i="9"/>
  <c r="CE153" i="1"/>
  <c r="BO153" i="9"/>
  <c r="CE154" i="1"/>
  <c r="BO154" i="9"/>
  <c r="CE155" i="1"/>
  <c r="BO155" i="9"/>
  <c r="CE156" i="1"/>
  <c r="BO156" i="9"/>
  <c r="CE157" i="1"/>
  <c r="BO157" i="9"/>
  <c r="CE158" i="1"/>
  <c r="BO158" i="9"/>
  <c r="CE159" i="1"/>
  <c r="BO159" i="9"/>
  <c r="CE160" i="1"/>
  <c r="BO160" i="9"/>
  <c r="CE161" i="1"/>
  <c r="BO161" i="9"/>
  <c r="CE162" i="1"/>
  <c r="BO162" i="9"/>
  <c r="CE163" i="1"/>
  <c r="BO163" i="9"/>
  <c r="CE164" i="1"/>
  <c r="BO164" i="9"/>
  <c r="CE165" i="1"/>
  <c r="BO165" i="9"/>
  <c r="CE166" i="1"/>
  <c r="BO166" i="9"/>
  <c r="CE167" i="1"/>
  <c r="BO167" i="9"/>
  <c r="CE168" i="1"/>
  <c r="BO168" i="9"/>
  <c r="CE169" i="1"/>
  <c r="BO169" i="9"/>
  <c r="CE170" i="1"/>
  <c r="BO170" i="9"/>
  <c r="CE171" i="1"/>
  <c r="BO171" i="9"/>
  <c r="CE172" i="1"/>
  <c r="BO172" i="9"/>
  <c r="CE173" i="1"/>
  <c r="BO173" i="9"/>
  <c r="CE174" i="1"/>
  <c r="BO174" i="9"/>
  <c r="CE175" i="1"/>
  <c r="BO175" i="9"/>
  <c r="CE176" i="1"/>
  <c r="BO176" i="9"/>
  <c r="CE177" i="1"/>
  <c r="BO177" i="9"/>
  <c r="CE178" i="1"/>
  <c r="BO178" i="9"/>
  <c r="CE179" i="1"/>
  <c r="BO179" i="9"/>
  <c r="CE180" i="1"/>
  <c r="BO180" i="9"/>
  <c r="CE181" i="1"/>
  <c r="BO181" i="9"/>
  <c r="CE182" i="1"/>
  <c r="BO182" i="9"/>
  <c r="CE183" i="1"/>
  <c r="BO183" i="9"/>
  <c r="CE184" i="1"/>
  <c r="BO184" i="9"/>
  <c r="CE185" i="1"/>
  <c r="BO185" i="9"/>
  <c r="CE186" i="1"/>
  <c r="BO186" i="9"/>
  <c r="CE187" i="1"/>
  <c r="BO187" i="9"/>
  <c r="CE188" i="1"/>
  <c r="BO188" i="9"/>
  <c r="CE189" i="1"/>
  <c r="BO189" i="9"/>
  <c r="CE190" i="1"/>
  <c r="BO190" i="9"/>
  <c r="CE191" i="1"/>
  <c r="BO191" i="9"/>
  <c r="CE192" i="1"/>
  <c r="BO192" i="9"/>
  <c r="CE193" i="1"/>
  <c r="BO193" i="9"/>
  <c r="CE194" i="1"/>
  <c r="BO194" i="9"/>
  <c r="CE195" i="1"/>
  <c r="BO195" i="9"/>
  <c r="CE196" i="1"/>
  <c r="BO196" i="9"/>
  <c r="CE197" i="1"/>
  <c r="BO197" i="9"/>
  <c r="CE198" i="1"/>
  <c r="BO198" i="9"/>
  <c r="CE199" i="1"/>
  <c r="BO199" i="9"/>
  <c r="CE200" i="1"/>
  <c r="BO200" i="9"/>
  <c r="BO2" i="9"/>
  <c r="CE3" i="1"/>
  <c r="BN3" i="9"/>
  <c r="CD4" i="1"/>
  <c r="BN4" i="9"/>
  <c r="CD5" i="1"/>
  <c r="BN5" i="9"/>
  <c r="CD6" i="1"/>
  <c r="AG6" i="1"/>
  <c r="BN6" i="9"/>
  <c r="CD7" i="1"/>
  <c r="AG7" i="1"/>
  <c r="BN7" i="9"/>
  <c r="CD8" i="1"/>
  <c r="AG8" i="1"/>
  <c r="BN8" i="9"/>
  <c r="CD9" i="1"/>
  <c r="AG9" i="1"/>
  <c r="BN9" i="9"/>
  <c r="CD10" i="1"/>
  <c r="AG10" i="1"/>
  <c r="BN10" i="9"/>
  <c r="CD11" i="1"/>
  <c r="AG11" i="1"/>
  <c r="BN11" i="9"/>
  <c r="CD12" i="1"/>
  <c r="AG12" i="1"/>
  <c r="BN12" i="9"/>
  <c r="CD13" i="1"/>
  <c r="AG13" i="1"/>
  <c r="BN13" i="9"/>
  <c r="CD14" i="1"/>
  <c r="AG14" i="1"/>
  <c r="BN14" i="9"/>
  <c r="CD15" i="1"/>
  <c r="AG15" i="1"/>
  <c r="BN15" i="9"/>
  <c r="CD16" i="1"/>
  <c r="AG16" i="1"/>
  <c r="BN16" i="9"/>
  <c r="CD17" i="1"/>
  <c r="AG17" i="1"/>
  <c r="BN17" i="9"/>
  <c r="CD18" i="1"/>
  <c r="AG18" i="1"/>
  <c r="BN18" i="9"/>
  <c r="CD19" i="1"/>
  <c r="AG19" i="1"/>
  <c r="BN19" i="9"/>
  <c r="CD20" i="1"/>
  <c r="AG20" i="1"/>
  <c r="BN20" i="9"/>
  <c r="CD21" i="1"/>
  <c r="AG21" i="1"/>
  <c r="BN21" i="9"/>
  <c r="CD22" i="1"/>
  <c r="AG22" i="1"/>
  <c r="BN22" i="9"/>
  <c r="CD23" i="1"/>
  <c r="AG23" i="1"/>
  <c r="BN23" i="9"/>
  <c r="CD24" i="1"/>
  <c r="AG24" i="1"/>
  <c r="BN24" i="9"/>
  <c r="CD25" i="1"/>
  <c r="AG25" i="1"/>
  <c r="BN25" i="9"/>
  <c r="CD26" i="1"/>
  <c r="AG26" i="1"/>
  <c r="BN26" i="9"/>
  <c r="CD27" i="1"/>
  <c r="AG27" i="1"/>
  <c r="BN27" i="9"/>
  <c r="CD28" i="1"/>
  <c r="AG28" i="1"/>
  <c r="BN28" i="9"/>
  <c r="CD29" i="1"/>
  <c r="AG29" i="1"/>
  <c r="BN29" i="9"/>
  <c r="CD30" i="1"/>
  <c r="AG30" i="1"/>
  <c r="BN30" i="9"/>
  <c r="CD31" i="1"/>
  <c r="AG31" i="1"/>
  <c r="BN31" i="9"/>
  <c r="CD32" i="1"/>
  <c r="AG32" i="1"/>
  <c r="BN32" i="9"/>
  <c r="CD33" i="1"/>
  <c r="AG33" i="1"/>
  <c r="BN33" i="9"/>
  <c r="CD34" i="1"/>
  <c r="AG34" i="1"/>
  <c r="BN34" i="9"/>
  <c r="CD35" i="1"/>
  <c r="AG35" i="1"/>
  <c r="BN35" i="9"/>
  <c r="CD36" i="1"/>
  <c r="AG36" i="1"/>
  <c r="BN36" i="9"/>
  <c r="CD37" i="1"/>
  <c r="AG37" i="1"/>
  <c r="BN37" i="9"/>
  <c r="CD38" i="1"/>
  <c r="AG38" i="1"/>
  <c r="BN38" i="9"/>
  <c r="CD39" i="1"/>
  <c r="AG39" i="1"/>
  <c r="BN39" i="9"/>
  <c r="CD40" i="1"/>
  <c r="AG40" i="1"/>
  <c r="BN40" i="9"/>
  <c r="CD41" i="1"/>
  <c r="AG41" i="1"/>
  <c r="BN41" i="9"/>
  <c r="CD42" i="1"/>
  <c r="AG42" i="1"/>
  <c r="BN42" i="9"/>
  <c r="CD43" i="1"/>
  <c r="AG43" i="1"/>
  <c r="BN43" i="9"/>
  <c r="CD44" i="1"/>
  <c r="AG44" i="1"/>
  <c r="BN44" i="9"/>
  <c r="CD45" i="1"/>
  <c r="AG45" i="1"/>
  <c r="BN45" i="9"/>
  <c r="CD46" i="1"/>
  <c r="AG46" i="1"/>
  <c r="BN46" i="9"/>
  <c r="CD47" i="1"/>
  <c r="AG47" i="1"/>
  <c r="BN47" i="9"/>
  <c r="CD48" i="1"/>
  <c r="AG48" i="1"/>
  <c r="BN48" i="9"/>
  <c r="CD49" i="1"/>
  <c r="AG49" i="1"/>
  <c r="BN49" i="9"/>
  <c r="CD50" i="1"/>
  <c r="AG50" i="1"/>
  <c r="BN50" i="9"/>
  <c r="CD51" i="1"/>
  <c r="AG51" i="1"/>
  <c r="BN51" i="9"/>
  <c r="CD52" i="1"/>
  <c r="AG52" i="1"/>
  <c r="BN52" i="9"/>
  <c r="CD53" i="1"/>
  <c r="AG53" i="1"/>
  <c r="BN53" i="9"/>
  <c r="CD54" i="1"/>
  <c r="AG54" i="1"/>
  <c r="BN54" i="9"/>
  <c r="CD55" i="1"/>
  <c r="AG55" i="1"/>
  <c r="BN55" i="9"/>
  <c r="CD56" i="1"/>
  <c r="AG56" i="1"/>
  <c r="BN56" i="9"/>
  <c r="CD57" i="1"/>
  <c r="AG57" i="1"/>
  <c r="BN57" i="9"/>
  <c r="CD58" i="1"/>
  <c r="AG58" i="1"/>
  <c r="BN58" i="9"/>
  <c r="CD59" i="1"/>
  <c r="AG59" i="1"/>
  <c r="BN59" i="9"/>
  <c r="CD60" i="1"/>
  <c r="AG60" i="1"/>
  <c r="BN60" i="9"/>
  <c r="CD61" i="1"/>
  <c r="AG61" i="1"/>
  <c r="BN61" i="9"/>
  <c r="CD62" i="1"/>
  <c r="AG62" i="1"/>
  <c r="BN62" i="9"/>
  <c r="CD63" i="1"/>
  <c r="AG63" i="1"/>
  <c r="BN63" i="9"/>
  <c r="CD64" i="1"/>
  <c r="AG64" i="1"/>
  <c r="BN64" i="9"/>
  <c r="CD65" i="1"/>
  <c r="AG65" i="1"/>
  <c r="BN65" i="9"/>
  <c r="CD66" i="1"/>
  <c r="AG66" i="1"/>
  <c r="BN66" i="9"/>
  <c r="CD67" i="1"/>
  <c r="AG67" i="1"/>
  <c r="BN67" i="9"/>
  <c r="CD68" i="1"/>
  <c r="AG68" i="1"/>
  <c r="BN68" i="9"/>
  <c r="CD69" i="1"/>
  <c r="AG69" i="1"/>
  <c r="BN69" i="9"/>
  <c r="CD70" i="1"/>
  <c r="AG70" i="1"/>
  <c r="BN70" i="9"/>
  <c r="CD71" i="1"/>
  <c r="AG71" i="1"/>
  <c r="BN71" i="9"/>
  <c r="CD72" i="1"/>
  <c r="AG72" i="1"/>
  <c r="BN72" i="9"/>
  <c r="CD73" i="1"/>
  <c r="AG73" i="1"/>
  <c r="BN73" i="9"/>
  <c r="CD74" i="1"/>
  <c r="AG74" i="1"/>
  <c r="BN74" i="9"/>
  <c r="CD75" i="1"/>
  <c r="AG75" i="1"/>
  <c r="BN75" i="9"/>
  <c r="CD76" i="1"/>
  <c r="AG76" i="1"/>
  <c r="BN76" i="9"/>
  <c r="CD77" i="1"/>
  <c r="AG77" i="1"/>
  <c r="BN77" i="9"/>
  <c r="CD78" i="1"/>
  <c r="AG78" i="1"/>
  <c r="BN78" i="9"/>
  <c r="CD79" i="1"/>
  <c r="AG79" i="1"/>
  <c r="BN79" i="9"/>
  <c r="CD80" i="1"/>
  <c r="AG80" i="1"/>
  <c r="BN80" i="9"/>
  <c r="CD81" i="1"/>
  <c r="AG81" i="1"/>
  <c r="BN81" i="9"/>
  <c r="CD82" i="1"/>
  <c r="AG82" i="1"/>
  <c r="BN82" i="9"/>
  <c r="CD83" i="1"/>
  <c r="AG83" i="1"/>
  <c r="BN83" i="9"/>
  <c r="CD84" i="1"/>
  <c r="AG84" i="1"/>
  <c r="BN84" i="9"/>
  <c r="CD85" i="1"/>
  <c r="AG85" i="1"/>
  <c r="BN85" i="9"/>
  <c r="CD86" i="1"/>
  <c r="AG86" i="1"/>
  <c r="BN86" i="9"/>
  <c r="CD87" i="1"/>
  <c r="AG87" i="1"/>
  <c r="BN87" i="9"/>
  <c r="CD88" i="1"/>
  <c r="AG88" i="1"/>
  <c r="BN88" i="9"/>
  <c r="CD89" i="1"/>
  <c r="AG89" i="1"/>
  <c r="BN89" i="9"/>
  <c r="CD90" i="1"/>
  <c r="AG90" i="1"/>
  <c r="BN90" i="9"/>
  <c r="CD91" i="1"/>
  <c r="AG91" i="1"/>
  <c r="BN91" i="9"/>
  <c r="CD92" i="1"/>
  <c r="AG92" i="1"/>
  <c r="BN92" i="9"/>
  <c r="CD93" i="1"/>
  <c r="AG93" i="1"/>
  <c r="BN93" i="9"/>
  <c r="CD94" i="1"/>
  <c r="AG94" i="1"/>
  <c r="BN94" i="9"/>
  <c r="CD95" i="1"/>
  <c r="AG95" i="1"/>
  <c r="BN95" i="9"/>
  <c r="CD96" i="1"/>
  <c r="AG96" i="1"/>
  <c r="BN96" i="9"/>
  <c r="CD97" i="1"/>
  <c r="AG97" i="1"/>
  <c r="BN97" i="9"/>
  <c r="CD98" i="1"/>
  <c r="AG98" i="1"/>
  <c r="BN98" i="9"/>
  <c r="CD99" i="1"/>
  <c r="AG99" i="1"/>
  <c r="BN99" i="9"/>
  <c r="CD100" i="1"/>
  <c r="AG100" i="1"/>
  <c r="BN100" i="9"/>
  <c r="CD101" i="1"/>
  <c r="AG101" i="1"/>
  <c r="BN101" i="9"/>
  <c r="CD102" i="1"/>
  <c r="AG102" i="1"/>
  <c r="BN102" i="9"/>
  <c r="CD103" i="1"/>
  <c r="AG103" i="1"/>
  <c r="BN103" i="9"/>
  <c r="CD104" i="1"/>
  <c r="AG104" i="1"/>
  <c r="BN104" i="9"/>
  <c r="CD105" i="1"/>
  <c r="AG105" i="1"/>
  <c r="BN105" i="9"/>
  <c r="CD106" i="1"/>
  <c r="AG106" i="1"/>
  <c r="BN106" i="9"/>
  <c r="CD107" i="1"/>
  <c r="AG107" i="1"/>
  <c r="BN107" i="9"/>
  <c r="CD108" i="1"/>
  <c r="AG108" i="1"/>
  <c r="BN108" i="9"/>
  <c r="CD109" i="1"/>
  <c r="AG109" i="1"/>
  <c r="BN109" i="9"/>
  <c r="CD110" i="1"/>
  <c r="AG110" i="1"/>
  <c r="BN110" i="9"/>
  <c r="CD111" i="1"/>
  <c r="AG111" i="1"/>
  <c r="BN111" i="9"/>
  <c r="CD112" i="1"/>
  <c r="AG112" i="1"/>
  <c r="BN112" i="9"/>
  <c r="CD113" i="1"/>
  <c r="AG113" i="1"/>
  <c r="BN113" i="9"/>
  <c r="CD114" i="1"/>
  <c r="AG114" i="1"/>
  <c r="BN114" i="9"/>
  <c r="CD115" i="1"/>
  <c r="AG115" i="1"/>
  <c r="BN115" i="9"/>
  <c r="CD116" i="1"/>
  <c r="AG116" i="1"/>
  <c r="BN116" i="9"/>
  <c r="CD117" i="1"/>
  <c r="AG117" i="1"/>
  <c r="BN117" i="9"/>
  <c r="CD118" i="1"/>
  <c r="AG118" i="1"/>
  <c r="BN118" i="9"/>
  <c r="CD119" i="1"/>
  <c r="AG119" i="1"/>
  <c r="BN119" i="9"/>
  <c r="CD120" i="1"/>
  <c r="AG120" i="1"/>
  <c r="BN120" i="9"/>
  <c r="CD121" i="1"/>
  <c r="AG121" i="1"/>
  <c r="BN121" i="9"/>
  <c r="CD122" i="1"/>
  <c r="AG122" i="1"/>
  <c r="BN122" i="9"/>
  <c r="CD123" i="1"/>
  <c r="AG123" i="1"/>
  <c r="BN123" i="9"/>
  <c r="CD124" i="1"/>
  <c r="AG124" i="1"/>
  <c r="BN124" i="9"/>
  <c r="CD125" i="1"/>
  <c r="AG125" i="1"/>
  <c r="BN125" i="9"/>
  <c r="CD126" i="1"/>
  <c r="AG126" i="1"/>
  <c r="BN126" i="9"/>
  <c r="CD127" i="1"/>
  <c r="AG127" i="1"/>
  <c r="BN127" i="9"/>
  <c r="CD128" i="1"/>
  <c r="AG128" i="1"/>
  <c r="BN128" i="9"/>
  <c r="CD129" i="1"/>
  <c r="AG129" i="1"/>
  <c r="BN129" i="9"/>
  <c r="CD130" i="1"/>
  <c r="AG130" i="1"/>
  <c r="BN130" i="9"/>
  <c r="CD131" i="1"/>
  <c r="AG131" i="1"/>
  <c r="BN131" i="9"/>
  <c r="CD132" i="1"/>
  <c r="AG132" i="1"/>
  <c r="BN132" i="9"/>
  <c r="CD133" i="1"/>
  <c r="AG133" i="1"/>
  <c r="BN133" i="9"/>
  <c r="CD134" i="1"/>
  <c r="AG134" i="1"/>
  <c r="BN134" i="9"/>
  <c r="CD135" i="1"/>
  <c r="AG135" i="1"/>
  <c r="BN135" i="9"/>
  <c r="CD136" i="1"/>
  <c r="AG136" i="1"/>
  <c r="BN136" i="9"/>
  <c r="CD137" i="1"/>
  <c r="AG137" i="1"/>
  <c r="BN137" i="9"/>
  <c r="CD138" i="1"/>
  <c r="AG138" i="1"/>
  <c r="BN138" i="9"/>
  <c r="CD139" i="1"/>
  <c r="AG139" i="1"/>
  <c r="BN139" i="9"/>
  <c r="CD140" i="1"/>
  <c r="AG140" i="1"/>
  <c r="BN140" i="9"/>
  <c r="CD141" i="1"/>
  <c r="AG141" i="1"/>
  <c r="BN141" i="9"/>
  <c r="CD142" i="1"/>
  <c r="AG142" i="1"/>
  <c r="BN142" i="9"/>
  <c r="CD143" i="1"/>
  <c r="AG143" i="1"/>
  <c r="BN143" i="9"/>
  <c r="CD144" i="1"/>
  <c r="AG144" i="1"/>
  <c r="BN144" i="9"/>
  <c r="CD145" i="1"/>
  <c r="AG145" i="1"/>
  <c r="BN145" i="9"/>
  <c r="CD146" i="1"/>
  <c r="AG146" i="1"/>
  <c r="BN146" i="9"/>
  <c r="CD147" i="1"/>
  <c r="AG147" i="1"/>
  <c r="BN147" i="9"/>
  <c r="CD148" i="1"/>
  <c r="AG148" i="1"/>
  <c r="BN148" i="9"/>
  <c r="CD149" i="1"/>
  <c r="AG149" i="1"/>
  <c r="BN149" i="9"/>
  <c r="CD150" i="1"/>
  <c r="AG150" i="1"/>
  <c r="BN150" i="9"/>
  <c r="CD151" i="1"/>
  <c r="AG151" i="1"/>
  <c r="BN151" i="9"/>
  <c r="CD152" i="1"/>
  <c r="AG152" i="1"/>
  <c r="BN152" i="9"/>
  <c r="CD153" i="1"/>
  <c r="AG153" i="1"/>
  <c r="BN153" i="9"/>
  <c r="CD154" i="1"/>
  <c r="AG154" i="1"/>
  <c r="BN154" i="9"/>
  <c r="CD155" i="1"/>
  <c r="AG155" i="1"/>
  <c r="BN155" i="9"/>
  <c r="CD156" i="1"/>
  <c r="AG156" i="1"/>
  <c r="BN156" i="9"/>
  <c r="CD157" i="1"/>
  <c r="AG157" i="1"/>
  <c r="BN157" i="9"/>
  <c r="CD158" i="1"/>
  <c r="AG158" i="1"/>
  <c r="BN158" i="9"/>
  <c r="CD159" i="1"/>
  <c r="AG159" i="1"/>
  <c r="BN159" i="9"/>
  <c r="CD160" i="1"/>
  <c r="AG160" i="1"/>
  <c r="BN160" i="9"/>
  <c r="CD161" i="1"/>
  <c r="AG161" i="1"/>
  <c r="BN161" i="9"/>
  <c r="CD162" i="1"/>
  <c r="AG162" i="1"/>
  <c r="BN162" i="9"/>
  <c r="CD163" i="1"/>
  <c r="AG163" i="1"/>
  <c r="BN163" i="9"/>
  <c r="CD164" i="1"/>
  <c r="AG164" i="1"/>
  <c r="BN164" i="9"/>
  <c r="CD165" i="1"/>
  <c r="AG165" i="1"/>
  <c r="BN165" i="9"/>
  <c r="CD166" i="1"/>
  <c r="AG166" i="1"/>
  <c r="BN166" i="9"/>
  <c r="CD167" i="1"/>
  <c r="AG167" i="1"/>
  <c r="BN167" i="9"/>
  <c r="CD168" i="1"/>
  <c r="AG168" i="1"/>
  <c r="BN168" i="9"/>
  <c r="CD169" i="1"/>
  <c r="AG169" i="1"/>
  <c r="BN169" i="9"/>
  <c r="CD170" i="1"/>
  <c r="AG170" i="1"/>
  <c r="BN170" i="9"/>
  <c r="CD171" i="1"/>
  <c r="AG171" i="1"/>
  <c r="BN171" i="9"/>
  <c r="CD172" i="1"/>
  <c r="AG172" i="1"/>
  <c r="BN172" i="9"/>
  <c r="CD173" i="1"/>
  <c r="AG173" i="1"/>
  <c r="BN173" i="9"/>
  <c r="CD174" i="1"/>
  <c r="AG174" i="1"/>
  <c r="BN174" i="9"/>
  <c r="CD175" i="1"/>
  <c r="AG175" i="1"/>
  <c r="BN175" i="9"/>
  <c r="CD176" i="1"/>
  <c r="AG176" i="1"/>
  <c r="BN176" i="9"/>
  <c r="CD177" i="1"/>
  <c r="AG177" i="1"/>
  <c r="BN177" i="9"/>
  <c r="CD178" i="1"/>
  <c r="AG178" i="1"/>
  <c r="BN178" i="9"/>
  <c r="CD179" i="1"/>
  <c r="AG179" i="1"/>
  <c r="BN179" i="9"/>
  <c r="CD180" i="1"/>
  <c r="AG180" i="1"/>
  <c r="BN180" i="9"/>
  <c r="CD181" i="1"/>
  <c r="AG181" i="1"/>
  <c r="BN181" i="9"/>
  <c r="CD182" i="1"/>
  <c r="AG182" i="1"/>
  <c r="BN182" i="9"/>
  <c r="CD183" i="1"/>
  <c r="AG183" i="1"/>
  <c r="BN183" i="9"/>
  <c r="CD184" i="1"/>
  <c r="AG184" i="1"/>
  <c r="BN184" i="9"/>
  <c r="CD185" i="1"/>
  <c r="AG185" i="1"/>
  <c r="BN185" i="9"/>
  <c r="CD186" i="1"/>
  <c r="AG186" i="1"/>
  <c r="BN186" i="9"/>
  <c r="CD187" i="1"/>
  <c r="AG187" i="1"/>
  <c r="BN187" i="9"/>
  <c r="CD188" i="1"/>
  <c r="AG188" i="1"/>
  <c r="BN188" i="9"/>
  <c r="CD189" i="1"/>
  <c r="AG189" i="1"/>
  <c r="BN189" i="9"/>
  <c r="CD190" i="1"/>
  <c r="AG190" i="1"/>
  <c r="BN190" i="9"/>
  <c r="CD191" i="1"/>
  <c r="AG191" i="1"/>
  <c r="BN191" i="9"/>
  <c r="CD192" i="1"/>
  <c r="AG192" i="1"/>
  <c r="BN192" i="9"/>
  <c r="CD193" i="1"/>
  <c r="AG193" i="1"/>
  <c r="BN193" i="9"/>
  <c r="CD194" i="1"/>
  <c r="AG194" i="1"/>
  <c r="BN194" i="9"/>
  <c r="CD195" i="1"/>
  <c r="AG195" i="1"/>
  <c r="BN195" i="9"/>
  <c r="CD196" i="1"/>
  <c r="AG196" i="1"/>
  <c r="BN196" i="9"/>
  <c r="CD197" i="1"/>
  <c r="AG197" i="1"/>
  <c r="BN197" i="9"/>
  <c r="CD198" i="1"/>
  <c r="AG198" i="1"/>
  <c r="BN198" i="9"/>
  <c r="CD199" i="1"/>
  <c r="AG199" i="1"/>
  <c r="BN199" i="9"/>
  <c r="CD200" i="1"/>
  <c r="AG200" i="1"/>
  <c r="BN200" i="9"/>
  <c r="BN2" i="9"/>
  <c r="CD3" i="1"/>
  <c r="AG3" i="1"/>
  <c r="AU3" i="9"/>
  <c r="AU4" i="9"/>
  <c r="AU5" i="9"/>
  <c r="AU6" i="9"/>
  <c r="AU7" i="9"/>
  <c r="AU8" i="9"/>
  <c r="AU9" i="9"/>
  <c r="AU10" i="9"/>
  <c r="AU11" i="9"/>
  <c r="AU12" i="9"/>
  <c r="AU13" i="9"/>
  <c r="AU14" i="9"/>
  <c r="AU15" i="9"/>
  <c r="AU16" i="9"/>
  <c r="AU17" i="9"/>
  <c r="AU18" i="9"/>
  <c r="AU19" i="9"/>
  <c r="AU20" i="9"/>
  <c r="AU21" i="9"/>
  <c r="AU22" i="9"/>
  <c r="AU23" i="9"/>
  <c r="AU24" i="9"/>
  <c r="AU25" i="9"/>
  <c r="AU26" i="9"/>
  <c r="AU27" i="9"/>
  <c r="AU28" i="9"/>
  <c r="AU29" i="9"/>
  <c r="AU30" i="9"/>
  <c r="AU31" i="9"/>
  <c r="AU32" i="9"/>
  <c r="AU33" i="9"/>
  <c r="AU34" i="9"/>
  <c r="AU35" i="9"/>
  <c r="AU36" i="9"/>
  <c r="AU37" i="9"/>
  <c r="AU38" i="9"/>
  <c r="AU39" i="9"/>
  <c r="AU40" i="9"/>
  <c r="AU41" i="9"/>
  <c r="AU42" i="9"/>
  <c r="AU43" i="9"/>
  <c r="AU44" i="9"/>
  <c r="AU45" i="9"/>
  <c r="AU46" i="9"/>
  <c r="AU47" i="9"/>
  <c r="AU48" i="9"/>
  <c r="AU49" i="9"/>
  <c r="AU50" i="9"/>
  <c r="AU51" i="9"/>
  <c r="AU52" i="9"/>
  <c r="AU53" i="9"/>
  <c r="AU54" i="9"/>
  <c r="AU55" i="9"/>
  <c r="AU56" i="9"/>
  <c r="AU57" i="9"/>
  <c r="AU58" i="9"/>
  <c r="AU59" i="9"/>
  <c r="AU60" i="9"/>
  <c r="AU61" i="9"/>
  <c r="AU62" i="9"/>
  <c r="AU63" i="9"/>
  <c r="AU64" i="9"/>
  <c r="AU65" i="9"/>
  <c r="AU66" i="9"/>
  <c r="AU67" i="9"/>
  <c r="AU68" i="9"/>
  <c r="AU69" i="9"/>
  <c r="AU70" i="9"/>
  <c r="AU71" i="9"/>
  <c r="AU72" i="9"/>
  <c r="AU73" i="9"/>
  <c r="AU74" i="9"/>
  <c r="AU75" i="9"/>
  <c r="AU76" i="9"/>
  <c r="AU77" i="9"/>
  <c r="AU78" i="9"/>
  <c r="AU79" i="9"/>
  <c r="AU80" i="9"/>
  <c r="AU81" i="9"/>
  <c r="AU82" i="9"/>
  <c r="AU83" i="9"/>
  <c r="AU84" i="9"/>
  <c r="AU85" i="9"/>
  <c r="AU86" i="9"/>
  <c r="AU87" i="9"/>
  <c r="AU88" i="9"/>
  <c r="AU89" i="9"/>
  <c r="AU90" i="9"/>
  <c r="AU91" i="9"/>
  <c r="AU92" i="9"/>
  <c r="AU93" i="9"/>
  <c r="AU94" i="9"/>
  <c r="AU95" i="9"/>
  <c r="AU96" i="9"/>
  <c r="AU97" i="9"/>
  <c r="AU98" i="9"/>
  <c r="AU99" i="9"/>
  <c r="AU100" i="9"/>
  <c r="AU101" i="9"/>
  <c r="AU102" i="9"/>
  <c r="AU103" i="9"/>
  <c r="AU104" i="9"/>
  <c r="AU105" i="9"/>
  <c r="AU106" i="9"/>
  <c r="AU107" i="9"/>
  <c r="AU108" i="9"/>
  <c r="AU109" i="9"/>
  <c r="AU110" i="9"/>
  <c r="AU111" i="9"/>
  <c r="AU112" i="9"/>
  <c r="AU113" i="9"/>
  <c r="AU114" i="9"/>
  <c r="AU115" i="9"/>
  <c r="AU116" i="9"/>
  <c r="AU117" i="9"/>
  <c r="AU118" i="9"/>
  <c r="AU119" i="9"/>
  <c r="AU120" i="9"/>
  <c r="AU121" i="9"/>
  <c r="AU122" i="9"/>
  <c r="AU123" i="9"/>
  <c r="AU124" i="9"/>
  <c r="AU125" i="9"/>
  <c r="AU126" i="9"/>
  <c r="AU127" i="9"/>
  <c r="AU128" i="9"/>
  <c r="AU129" i="9"/>
  <c r="AU130" i="9"/>
  <c r="AU131" i="9"/>
  <c r="AU132" i="9"/>
  <c r="AU133" i="9"/>
  <c r="AU134" i="9"/>
  <c r="AU135" i="9"/>
  <c r="AU136" i="9"/>
  <c r="AU137" i="9"/>
  <c r="AU138" i="9"/>
  <c r="AU139" i="9"/>
  <c r="AU140" i="9"/>
  <c r="AU141" i="9"/>
  <c r="AU142" i="9"/>
  <c r="AU143" i="9"/>
  <c r="AU144" i="9"/>
  <c r="AU145" i="9"/>
  <c r="AU146" i="9"/>
  <c r="AU147" i="9"/>
  <c r="AU148" i="9"/>
  <c r="AU149" i="9"/>
  <c r="AU150" i="9"/>
  <c r="AU151" i="9"/>
  <c r="AU152" i="9"/>
  <c r="AU153" i="9"/>
  <c r="AU154" i="9"/>
  <c r="AU155" i="9"/>
  <c r="AU156" i="9"/>
  <c r="AU157" i="9"/>
  <c r="AU158" i="9"/>
  <c r="AU159" i="9"/>
  <c r="AU160" i="9"/>
  <c r="AU161" i="9"/>
  <c r="AU162" i="9"/>
  <c r="AU163" i="9"/>
  <c r="AU164" i="9"/>
  <c r="AU165" i="9"/>
  <c r="AU166" i="9"/>
  <c r="AU167" i="9"/>
  <c r="AU168" i="9"/>
  <c r="AU169" i="9"/>
  <c r="AU170" i="9"/>
  <c r="AU171" i="9"/>
  <c r="AU172" i="9"/>
  <c r="AU173" i="9"/>
  <c r="AU174" i="9"/>
  <c r="AU175" i="9"/>
  <c r="AU176" i="9"/>
  <c r="AU177" i="9"/>
  <c r="AU178" i="9"/>
  <c r="AU179" i="9"/>
  <c r="AU180" i="9"/>
  <c r="AU181" i="9"/>
  <c r="AU182" i="9"/>
  <c r="AU183" i="9"/>
  <c r="AU184" i="9"/>
  <c r="AU185" i="9"/>
  <c r="AU186" i="9"/>
  <c r="AU187" i="9"/>
  <c r="AU188" i="9"/>
  <c r="AU189" i="9"/>
  <c r="AU190" i="9"/>
  <c r="AU191" i="9"/>
  <c r="AU192" i="9"/>
  <c r="AU193" i="9"/>
  <c r="AU194" i="9"/>
  <c r="AU195" i="9"/>
  <c r="AU196" i="9"/>
  <c r="AU197" i="9"/>
  <c r="AU198" i="9"/>
  <c r="AU199" i="9"/>
  <c r="AU200" i="9"/>
  <c r="AU2" i="9"/>
  <c r="AB3" i="9"/>
  <c r="BM4" i="1"/>
  <c r="AB4" i="9"/>
  <c r="BM5" i="1"/>
  <c r="AB5" i="9"/>
  <c r="BM6" i="1"/>
  <c r="AB6" i="9"/>
  <c r="BM7" i="1"/>
  <c r="AB7" i="9"/>
  <c r="BM8" i="1"/>
  <c r="AB8" i="9"/>
  <c r="BM9" i="1"/>
  <c r="AB9" i="9"/>
  <c r="BM10" i="1"/>
  <c r="AB10" i="9"/>
  <c r="BM11" i="1"/>
  <c r="AB11" i="9"/>
  <c r="BM12" i="1"/>
  <c r="AB12" i="9"/>
  <c r="BM13" i="1"/>
  <c r="AB13" i="9"/>
  <c r="BM14" i="1"/>
  <c r="AB14" i="9"/>
  <c r="BM15" i="1"/>
  <c r="AB15" i="9"/>
  <c r="BM16" i="1"/>
  <c r="AB16" i="9"/>
  <c r="BM17" i="1"/>
  <c r="AB17" i="9"/>
  <c r="BM18" i="1"/>
  <c r="AB18" i="9"/>
  <c r="BM19" i="1"/>
  <c r="AB19" i="9"/>
  <c r="BM20" i="1"/>
  <c r="AB20" i="9"/>
  <c r="BM21" i="1"/>
  <c r="AB21" i="9"/>
  <c r="BM22" i="1"/>
  <c r="AB22" i="9"/>
  <c r="BM23" i="1"/>
  <c r="AB23" i="9"/>
  <c r="BM24" i="1"/>
  <c r="AB24" i="9"/>
  <c r="BM25" i="1"/>
  <c r="AB25" i="9"/>
  <c r="BM26" i="1"/>
  <c r="AB26" i="9"/>
  <c r="BM27" i="1"/>
  <c r="AB27" i="9"/>
  <c r="BM28" i="1"/>
  <c r="AB28" i="9"/>
  <c r="BM29" i="1"/>
  <c r="AB29" i="9"/>
  <c r="BM30" i="1"/>
  <c r="AB30" i="9"/>
  <c r="BM31" i="1"/>
  <c r="AB31" i="9"/>
  <c r="BM32" i="1"/>
  <c r="AB32" i="9"/>
  <c r="BM33" i="1"/>
  <c r="AB33" i="9"/>
  <c r="BM34" i="1"/>
  <c r="AB34" i="9"/>
  <c r="BM35" i="1"/>
  <c r="AB35" i="9"/>
  <c r="BM36" i="1"/>
  <c r="AB36" i="9"/>
  <c r="BM37" i="1"/>
  <c r="AB37" i="9"/>
  <c r="BM38" i="1"/>
  <c r="AB38" i="9"/>
  <c r="BM39" i="1"/>
  <c r="AB39" i="9"/>
  <c r="BM40" i="1"/>
  <c r="AB40" i="9"/>
  <c r="BM41" i="1"/>
  <c r="AB41" i="9"/>
  <c r="BM42" i="1"/>
  <c r="AB42" i="9"/>
  <c r="BM43" i="1"/>
  <c r="AB43" i="9"/>
  <c r="BM44" i="1"/>
  <c r="AB44" i="9"/>
  <c r="BM45" i="1"/>
  <c r="AB45" i="9"/>
  <c r="BM46" i="1"/>
  <c r="AB46" i="9"/>
  <c r="BM47" i="1"/>
  <c r="AB47" i="9"/>
  <c r="BM48" i="1"/>
  <c r="AB48" i="9"/>
  <c r="BM49" i="1"/>
  <c r="AB49" i="9"/>
  <c r="BM50" i="1"/>
  <c r="AB50" i="9"/>
  <c r="BM51" i="1"/>
  <c r="AB51" i="9"/>
  <c r="BM52" i="1"/>
  <c r="AB52" i="9"/>
  <c r="BM53" i="1"/>
  <c r="AB53" i="9"/>
  <c r="BM54" i="1"/>
  <c r="AB54" i="9"/>
  <c r="BM55" i="1"/>
  <c r="AB55" i="9"/>
  <c r="BM56" i="1"/>
  <c r="AB56" i="9"/>
  <c r="BM57" i="1"/>
  <c r="AB57" i="9"/>
  <c r="BM58" i="1"/>
  <c r="AB58" i="9"/>
  <c r="BM59" i="1"/>
  <c r="AB59" i="9"/>
  <c r="BM60" i="1"/>
  <c r="AB60" i="9"/>
  <c r="BM61" i="1"/>
  <c r="AB61" i="9"/>
  <c r="BM62" i="1"/>
  <c r="AB62" i="9"/>
  <c r="BM63" i="1"/>
  <c r="AB63" i="9"/>
  <c r="BM64" i="1"/>
  <c r="AB64" i="9"/>
  <c r="BM65" i="1"/>
  <c r="AB65" i="9"/>
  <c r="BM66" i="1"/>
  <c r="AB66" i="9"/>
  <c r="BM67" i="1"/>
  <c r="AB67" i="9"/>
  <c r="BM68" i="1"/>
  <c r="AB68" i="9"/>
  <c r="BM69" i="1"/>
  <c r="AB69" i="9"/>
  <c r="BM70" i="1"/>
  <c r="AB70" i="9"/>
  <c r="BM71" i="1"/>
  <c r="AB71" i="9"/>
  <c r="BM72" i="1"/>
  <c r="AB72" i="9"/>
  <c r="BM73" i="1"/>
  <c r="AB73" i="9"/>
  <c r="BM74" i="1"/>
  <c r="AB74" i="9"/>
  <c r="BM75" i="1"/>
  <c r="AB75" i="9"/>
  <c r="BM76" i="1"/>
  <c r="AB76" i="9"/>
  <c r="BM77" i="1"/>
  <c r="AB77" i="9"/>
  <c r="BM78" i="1"/>
  <c r="AB78" i="9"/>
  <c r="BM79" i="1"/>
  <c r="AB79" i="9"/>
  <c r="BM80" i="1"/>
  <c r="AB80" i="9"/>
  <c r="BM81" i="1"/>
  <c r="AB81" i="9"/>
  <c r="BM82" i="1"/>
  <c r="AB82" i="9"/>
  <c r="BM83" i="1"/>
  <c r="AB83" i="9"/>
  <c r="BM84" i="1"/>
  <c r="AB84" i="9"/>
  <c r="BM85" i="1"/>
  <c r="AB85" i="9"/>
  <c r="BM86" i="1"/>
  <c r="AB86" i="9"/>
  <c r="BM87" i="1"/>
  <c r="AB87" i="9"/>
  <c r="BM88" i="1"/>
  <c r="AB88" i="9"/>
  <c r="BM89" i="1"/>
  <c r="AB89" i="9"/>
  <c r="BM90" i="1"/>
  <c r="AB90" i="9"/>
  <c r="BM91" i="1"/>
  <c r="AB91" i="9"/>
  <c r="BM92" i="1"/>
  <c r="AB92" i="9"/>
  <c r="BM93" i="1"/>
  <c r="AB93" i="9"/>
  <c r="BM94" i="1"/>
  <c r="AB94" i="9"/>
  <c r="BM95" i="1"/>
  <c r="AB95" i="9"/>
  <c r="BM96" i="1"/>
  <c r="AB96" i="9"/>
  <c r="BM97" i="1"/>
  <c r="AB97" i="9"/>
  <c r="BM98" i="1"/>
  <c r="AB98" i="9"/>
  <c r="BM99" i="1"/>
  <c r="AB99" i="9"/>
  <c r="BM100" i="1"/>
  <c r="AB100" i="9"/>
  <c r="BM101" i="1"/>
  <c r="AB101" i="9"/>
  <c r="BM102" i="1"/>
  <c r="AB102" i="9"/>
  <c r="BM103" i="1"/>
  <c r="AB103" i="9"/>
  <c r="BM104" i="1"/>
  <c r="AB104" i="9"/>
  <c r="BM105" i="1"/>
  <c r="AB105" i="9"/>
  <c r="BM106" i="1"/>
  <c r="AB106" i="9"/>
  <c r="BM107" i="1"/>
  <c r="AB107" i="9"/>
  <c r="BM108" i="1"/>
  <c r="AB108" i="9"/>
  <c r="BM109" i="1"/>
  <c r="AB109" i="9"/>
  <c r="BM110" i="1"/>
  <c r="AB110" i="9"/>
  <c r="BM111" i="1"/>
  <c r="AB111" i="9"/>
  <c r="BM112" i="1"/>
  <c r="AB112" i="9"/>
  <c r="BM113" i="1"/>
  <c r="AB113" i="9"/>
  <c r="BM114" i="1"/>
  <c r="AB114" i="9"/>
  <c r="BM115" i="1"/>
  <c r="AB115" i="9"/>
  <c r="BM116" i="1"/>
  <c r="AB116" i="9"/>
  <c r="BM117" i="1"/>
  <c r="AB117" i="9"/>
  <c r="BM118" i="1"/>
  <c r="AB118" i="9"/>
  <c r="BM119" i="1"/>
  <c r="AB119" i="9"/>
  <c r="BM120" i="1"/>
  <c r="AB120" i="9"/>
  <c r="BM121" i="1"/>
  <c r="AB121" i="9"/>
  <c r="BM122" i="1"/>
  <c r="AB122" i="9"/>
  <c r="BM123" i="1"/>
  <c r="AB123" i="9"/>
  <c r="BM124" i="1"/>
  <c r="AB124" i="9"/>
  <c r="BM125" i="1"/>
  <c r="AB125" i="9"/>
  <c r="BM126" i="1"/>
  <c r="AB126" i="9"/>
  <c r="BM127" i="1"/>
  <c r="AB127" i="9"/>
  <c r="BM128" i="1"/>
  <c r="AB128" i="9"/>
  <c r="BM129" i="1"/>
  <c r="AB129" i="9"/>
  <c r="BM130" i="1"/>
  <c r="AB130" i="9"/>
  <c r="BM131" i="1"/>
  <c r="AB131" i="9"/>
  <c r="BM132" i="1"/>
  <c r="AB132" i="9"/>
  <c r="BM133" i="1"/>
  <c r="AB133" i="9"/>
  <c r="BM134" i="1"/>
  <c r="AB134" i="9"/>
  <c r="BM135" i="1"/>
  <c r="AB135" i="9"/>
  <c r="BM136" i="1"/>
  <c r="AB136" i="9"/>
  <c r="BM137" i="1"/>
  <c r="AB137" i="9"/>
  <c r="BM138" i="1"/>
  <c r="AB138" i="9"/>
  <c r="BM139" i="1"/>
  <c r="AB139" i="9"/>
  <c r="BM140" i="1"/>
  <c r="AB140" i="9"/>
  <c r="BM141" i="1"/>
  <c r="AB141" i="9"/>
  <c r="BM142" i="1"/>
  <c r="AB142" i="9"/>
  <c r="BM143" i="1"/>
  <c r="AB143" i="9"/>
  <c r="BM144" i="1"/>
  <c r="AB144" i="9"/>
  <c r="BM145" i="1"/>
  <c r="AB145" i="9"/>
  <c r="BM146" i="1"/>
  <c r="AB146" i="9"/>
  <c r="BM147" i="1"/>
  <c r="AB147" i="9"/>
  <c r="BM148" i="1"/>
  <c r="AB148" i="9"/>
  <c r="BM149" i="1"/>
  <c r="AB149" i="9"/>
  <c r="BM150" i="1"/>
  <c r="AB150" i="9"/>
  <c r="BM151" i="1"/>
  <c r="AB151" i="9"/>
  <c r="BM152" i="1"/>
  <c r="AB152" i="9"/>
  <c r="BM153" i="1"/>
  <c r="AB153" i="9"/>
  <c r="BM154" i="1"/>
  <c r="AB154" i="9"/>
  <c r="BM155" i="1"/>
  <c r="AB155" i="9"/>
  <c r="BM156" i="1"/>
  <c r="AB156" i="9"/>
  <c r="BM157" i="1"/>
  <c r="AB157" i="9"/>
  <c r="BM158" i="1"/>
  <c r="AB158" i="9"/>
  <c r="BM159" i="1"/>
  <c r="AB159" i="9"/>
  <c r="BM160" i="1"/>
  <c r="AB160" i="9"/>
  <c r="BM161" i="1"/>
  <c r="AB161" i="9"/>
  <c r="BM162" i="1"/>
  <c r="AB162" i="9"/>
  <c r="BM163" i="1"/>
  <c r="AB163" i="9"/>
  <c r="BM164" i="1"/>
  <c r="AB164" i="9"/>
  <c r="BM165" i="1"/>
  <c r="AB165" i="9"/>
  <c r="BM166" i="1"/>
  <c r="AB166" i="9"/>
  <c r="BM167" i="1"/>
  <c r="AB167" i="9"/>
  <c r="BM168" i="1"/>
  <c r="AB168" i="9"/>
  <c r="BM169" i="1"/>
  <c r="AB169" i="9"/>
  <c r="BM170" i="1"/>
  <c r="AB170" i="9"/>
  <c r="BM171" i="1"/>
  <c r="AB171" i="9"/>
  <c r="BM172" i="1"/>
  <c r="AB172" i="9"/>
  <c r="BM173" i="1"/>
  <c r="AB173" i="9"/>
  <c r="BM174" i="1"/>
  <c r="AB174" i="9"/>
  <c r="BM175" i="1"/>
  <c r="AB175" i="9"/>
  <c r="BM176" i="1"/>
  <c r="AB176" i="9"/>
  <c r="BM177" i="1"/>
  <c r="AB177" i="9"/>
  <c r="BM178" i="1"/>
  <c r="AB178" i="9"/>
  <c r="BM179" i="1"/>
  <c r="AB179" i="9"/>
  <c r="BM180" i="1"/>
  <c r="AB180" i="9"/>
  <c r="BM181" i="1"/>
  <c r="AB181" i="9"/>
  <c r="BM182" i="1"/>
  <c r="AB182" i="9"/>
  <c r="BM183" i="1"/>
  <c r="AB183" i="9"/>
  <c r="BM184" i="1"/>
  <c r="AB184" i="9"/>
  <c r="BM185" i="1"/>
  <c r="AB185" i="9"/>
  <c r="BM186" i="1"/>
  <c r="AB186" i="9"/>
  <c r="BM187" i="1"/>
  <c r="AB187" i="9"/>
  <c r="BM188" i="1"/>
  <c r="AB188" i="9"/>
  <c r="BM189" i="1"/>
  <c r="AB189" i="9"/>
  <c r="BM190" i="1"/>
  <c r="AB190" i="9"/>
  <c r="BM191" i="1"/>
  <c r="AB191" i="9"/>
  <c r="BM192" i="1"/>
  <c r="AB192" i="9"/>
  <c r="BM193" i="1"/>
  <c r="AB193" i="9"/>
  <c r="BM194" i="1"/>
  <c r="AB194" i="9"/>
  <c r="BM195" i="1"/>
  <c r="AB195" i="9"/>
  <c r="BM196" i="1"/>
  <c r="AB196" i="9"/>
  <c r="BM197" i="1"/>
  <c r="AB197" i="9"/>
  <c r="BM198" i="1"/>
  <c r="AB198" i="9"/>
  <c r="BM199" i="1"/>
  <c r="AB199" i="9"/>
  <c r="BM200" i="1"/>
  <c r="AB200" i="9"/>
  <c r="AB2" i="9"/>
  <c r="BM3" i="1"/>
  <c r="W3" i="9"/>
  <c r="W4" i="9"/>
  <c r="W5" i="9"/>
  <c r="W6" i="9"/>
  <c r="W7" i="9"/>
  <c r="W8" i="9"/>
  <c r="W9" i="9"/>
  <c r="W10" i="9"/>
  <c r="W11" i="9"/>
  <c r="W1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3" i="9"/>
  <c r="P4" i="9"/>
  <c r="P5" i="9"/>
  <c r="P6" i="9"/>
  <c r="P7" i="9"/>
  <c r="P8" i="9"/>
  <c r="P9" i="9"/>
  <c r="P10" i="9"/>
  <c r="P11" i="9"/>
  <c r="P2" i="9"/>
  <c r="CA3" i="9"/>
  <c r="BK4" i="1"/>
  <c r="CA4" i="9"/>
  <c r="BK5" i="1"/>
  <c r="CA5" i="9"/>
  <c r="BK6" i="1"/>
  <c r="CA6" i="9"/>
  <c r="BK7" i="1"/>
  <c r="CA7" i="9"/>
  <c r="BK8" i="1"/>
  <c r="CA8" i="9"/>
  <c r="BK9" i="1"/>
  <c r="CA9" i="9"/>
  <c r="BK10" i="1"/>
  <c r="CA10" i="9"/>
  <c r="BK11" i="1"/>
  <c r="CA11" i="9"/>
  <c r="BK12" i="1"/>
  <c r="CA12" i="9"/>
  <c r="BK13" i="1"/>
  <c r="CA13" i="9"/>
  <c r="BK14" i="1"/>
  <c r="CA14" i="9"/>
  <c r="BK15" i="1"/>
  <c r="CA15" i="9"/>
  <c r="BK16" i="1"/>
  <c r="CA16" i="9"/>
  <c r="BK17" i="1"/>
  <c r="CA17" i="9"/>
  <c r="BK18" i="1"/>
  <c r="CA18" i="9"/>
  <c r="BK19" i="1"/>
  <c r="CA19" i="9"/>
  <c r="BK20" i="1"/>
  <c r="CA20" i="9"/>
  <c r="BK21" i="1"/>
  <c r="CA21" i="9"/>
  <c r="BK22" i="1"/>
  <c r="CA22" i="9"/>
  <c r="BK23" i="1"/>
  <c r="CA23" i="9"/>
  <c r="BK24" i="1"/>
  <c r="CA24" i="9"/>
  <c r="BK25" i="1"/>
  <c r="CA25" i="9"/>
  <c r="BK26" i="1"/>
  <c r="CA26" i="9"/>
  <c r="BK27" i="1"/>
  <c r="CA27" i="9"/>
  <c r="BK28" i="1"/>
  <c r="CA28" i="9"/>
  <c r="BK29" i="1"/>
  <c r="CA29" i="9"/>
  <c r="BK30" i="1"/>
  <c r="CA30" i="9"/>
  <c r="BK31" i="1"/>
  <c r="CA31" i="9"/>
  <c r="BK32" i="1"/>
  <c r="CA32" i="9"/>
  <c r="BK33" i="1"/>
  <c r="CA33" i="9"/>
  <c r="BK34" i="1"/>
  <c r="CA34" i="9"/>
  <c r="BK35" i="1"/>
  <c r="CA35" i="9"/>
  <c r="BK36" i="1"/>
  <c r="CA36" i="9"/>
  <c r="BK37" i="1"/>
  <c r="CA37" i="9"/>
  <c r="BK38" i="1"/>
  <c r="CA38" i="9"/>
  <c r="BK39" i="1"/>
  <c r="CA39" i="9"/>
  <c r="BK40" i="1"/>
  <c r="CA40" i="9"/>
  <c r="BK41" i="1"/>
  <c r="CA41" i="9"/>
  <c r="BK42" i="1"/>
  <c r="CA42" i="9"/>
  <c r="BK43" i="1"/>
  <c r="CA43" i="9"/>
  <c r="BK44" i="1"/>
  <c r="CA44" i="9"/>
  <c r="BK45" i="1"/>
  <c r="CA45" i="9"/>
  <c r="BK46" i="1"/>
  <c r="CA46" i="9"/>
  <c r="BK47" i="1"/>
  <c r="CA47" i="9"/>
  <c r="BK48" i="1"/>
  <c r="CA48" i="9"/>
  <c r="BK49" i="1"/>
  <c r="CA49" i="9"/>
  <c r="BK50" i="1"/>
  <c r="CA50" i="9"/>
  <c r="BK51" i="1"/>
  <c r="CA51" i="9"/>
  <c r="BK52" i="1"/>
  <c r="CA52" i="9"/>
  <c r="BK53" i="1"/>
  <c r="CA53" i="9"/>
  <c r="BK54" i="1"/>
  <c r="CA54" i="9"/>
  <c r="BK55" i="1"/>
  <c r="CA55" i="9"/>
  <c r="BK56" i="1"/>
  <c r="CA56" i="9"/>
  <c r="BK57" i="1"/>
  <c r="CA57" i="9"/>
  <c r="BK58" i="1"/>
  <c r="CA58" i="9"/>
  <c r="BK59" i="1"/>
  <c r="CA59" i="9"/>
  <c r="BK60" i="1"/>
  <c r="CA60" i="9"/>
  <c r="BK61" i="1"/>
  <c r="CA61" i="9"/>
  <c r="BK62" i="1"/>
  <c r="CA62" i="9"/>
  <c r="BK63" i="1"/>
  <c r="CA63" i="9"/>
  <c r="BK64" i="1"/>
  <c r="CA64" i="9"/>
  <c r="BK65" i="1"/>
  <c r="CA65" i="9"/>
  <c r="BK66" i="1"/>
  <c r="CA66" i="9"/>
  <c r="BK67" i="1"/>
  <c r="CA67" i="9"/>
  <c r="BK68" i="1"/>
  <c r="CA68" i="9"/>
  <c r="BK69" i="1"/>
  <c r="CA69" i="9"/>
  <c r="BK70" i="1"/>
  <c r="CA70" i="9"/>
  <c r="BK71" i="1"/>
  <c r="CA71" i="9"/>
  <c r="BK72" i="1"/>
  <c r="CA72" i="9"/>
  <c r="BK73" i="1"/>
  <c r="CA73" i="9"/>
  <c r="BK74" i="1"/>
  <c r="CA74" i="9"/>
  <c r="BK75" i="1"/>
  <c r="CA75" i="9"/>
  <c r="BK76" i="1"/>
  <c r="CA76" i="9"/>
  <c r="BK77" i="1"/>
  <c r="CA77" i="9"/>
  <c r="BK78" i="1"/>
  <c r="CA78" i="9"/>
  <c r="BK79" i="1"/>
  <c r="CA79" i="9"/>
  <c r="BK80" i="1"/>
  <c r="CA80" i="9"/>
  <c r="BK81" i="1"/>
  <c r="CA81" i="9"/>
  <c r="BK82" i="1"/>
  <c r="CA82" i="9"/>
  <c r="BK83" i="1"/>
  <c r="CA83" i="9"/>
  <c r="BK84" i="1"/>
  <c r="CA84" i="9"/>
  <c r="BK85" i="1"/>
  <c r="CA85" i="9"/>
  <c r="BK86" i="1"/>
  <c r="CA86" i="9"/>
  <c r="BK87" i="1"/>
  <c r="CA87" i="9"/>
  <c r="BK88" i="1"/>
  <c r="CA88" i="9"/>
  <c r="BK89" i="1"/>
  <c r="CA89" i="9"/>
  <c r="BK90" i="1"/>
  <c r="CA90" i="9"/>
  <c r="BK91" i="1"/>
  <c r="CA91" i="9"/>
  <c r="BK92" i="1"/>
  <c r="CA92" i="9"/>
  <c r="BK93" i="1"/>
  <c r="CA93" i="9"/>
  <c r="BK94" i="1"/>
  <c r="CA94" i="9"/>
  <c r="BK95" i="1"/>
  <c r="CA95" i="9"/>
  <c r="BK96" i="1"/>
  <c r="CA96" i="9"/>
  <c r="BK97" i="1"/>
  <c r="CA97" i="9"/>
  <c r="BK98" i="1"/>
  <c r="CA98" i="9"/>
  <c r="BK99" i="1"/>
  <c r="CA99" i="9"/>
  <c r="BK100" i="1"/>
  <c r="CA100" i="9"/>
  <c r="BK101" i="1"/>
  <c r="CA101" i="9"/>
  <c r="BK102" i="1"/>
  <c r="CA102" i="9"/>
  <c r="BK103" i="1"/>
  <c r="CA103" i="9"/>
  <c r="BK104" i="1"/>
  <c r="CA104" i="9"/>
  <c r="BK105" i="1"/>
  <c r="CA105" i="9"/>
  <c r="BK106" i="1"/>
  <c r="CA106" i="9"/>
  <c r="BK107" i="1"/>
  <c r="CA107" i="9"/>
  <c r="BK108" i="1"/>
  <c r="CA108" i="9"/>
  <c r="BK109" i="1"/>
  <c r="CA109" i="9"/>
  <c r="BK110" i="1"/>
  <c r="CA110" i="9"/>
  <c r="BK111" i="1"/>
  <c r="CA111" i="9"/>
  <c r="BK112" i="1"/>
  <c r="CA112" i="9"/>
  <c r="BK113" i="1"/>
  <c r="CA113" i="9"/>
  <c r="BK114" i="1"/>
  <c r="CA114" i="9"/>
  <c r="BK115" i="1"/>
  <c r="CA115" i="9"/>
  <c r="BK116" i="1"/>
  <c r="CA116" i="9"/>
  <c r="BK117" i="1"/>
  <c r="CA117" i="9"/>
  <c r="BK118" i="1"/>
  <c r="CA118" i="9"/>
  <c r="BK119" i="1"/>
  <c r="CA119" i="9"/>
  <c r="BK120" i="1"/>
  <c r="CA120" i="9"/>
  <c r="BK121" i="1"/>
  <c r="CA121" i="9"/>
  <c r="BK122" i="1"/>
  <c r="CA122" i="9"/>
  <c r="BK123" i="1"/>
  <c r="CA123" i="9"/>
  <c r="BK124" i="1"/>
  <c r="CA124" i="9"/>
  <c r="BK125" i="1"/>
  <c r="CA125" i="9"/>
  <c r="BK126" i="1"/>
  <c r="CA126" i="9"/>
  <c r="BK127" i="1"/>
  <c r="CA127" i="9"/>
  <c r="BK128" i="1"/>
  <c r="CA128" i="9"/>
  <c r="BK129" i="1"/>
  <c r="CA129" i="9"/>
  <c r="BK130" i="1"/>
  <c r="CA130" i="9"/>
  <c r="BK131" i="1"/>
  <c r="CA131" i="9"/>
  <c r="BK132" i="1"/>
  <c r="CA132" i="9"/>
  <c r="BK133" i="1"/>
  <c r="CA133" i="9"/>
  <c r="BK134" i="1"/>
  <c r="CA134" i="9"/>
  <c r="BK135" i="1"/>
  <c r="CA135" i="9"/>
  <c r="BK136" i="1"/>
  <c r="CA136" i="9"/>
  <c r="BK137" i="1"/>
  <c r="CA137" i="9"/>
  <c r="BK138" i="1"/>
  <c r="CA138" i="9"/>
  <c r="BK139" i="1"/>
  <c r="CA139" i="9"/>
  <c r="BK140" i="1"/>
  <c r="CA140" i="9"/>
  <c r="BK141" i="1"/>
  <c r="CA141" i="9"/>
  <c r="BK142" i="1"/>
  <c r="CA142" i="9"/>
  <c r="BK143" i="1"/>
  <c r="CA143" i="9"/>
  <c r="BK144" i="1"/>
  <c r="CA144" i="9"/>
  <c r="BK145" i="1"/>
  <c r="CA145" i="9"/>
  <c r="BK146" i="1"/>
  <c r="CA146" i="9"/>
  <c r="BK147" i="1"/>
  <c r="CA147" i="9"/>
  <c r="BK148" i="1"/>
  <c r="CA148" i="9"/>
  <c r="BK149" i="1"/>
  <c r="CA149" i="9"/>
  <c r="BK150" i="1"/>
  <c r="CA150" i="9"/>
  <c r="BK151" i="1"/>
  <c r="CA151" i="9"/>
  <c r="BK152" i="1"/>
  <c r="CA152" i="9"/>
  <c r="BK153" i="1"/>
  <c r="CA153" i="9"/>
  <c r="BK154" i="1"/>
  <c r="CA154" i="9"/>
  <c r="BK155" i="1"/>
  <c r="CA155" i="9"/>
  <c r="BK156" i="1"/>
  <c r="CA156" i="9"/>
  <c r="BK157" i="1"/>
  <c r="CA157" i="9"/>
  <c r="BK158" i="1"/>
  <c r="CA158" i="9"/>
  <c r="BK159" i="1"/>
  <c r="CA159" i="9"/>
  <c r="BK160" i="1"/>
  <c r="CA160" i="9"/>
  <c r="BK161" i="1"/>
  <c r="CA161" i="9"/>
  <c r="BK162" i="1"/>
  <c r="CA162" i="9"/>
  <c r="BK163" i="1"/>
  <c r="CA163" i="9"/>
  <c r="BK164" i="1"/>
  <c r="CA164" i="9"/>
  <c r="BK165" i="1"/>
  <c r="CA165" i="9"/>
  <c r="BK166" i="1"/>
  <c r="CA166" i="9"/>
  <c r="BK167" i="1"/>
  <c r="CA167" i="9"/>
  <c r="BK168" i="1"/>
  <c r="CA168" i="9"/>
  <c r="BK169" i="1"/>
  <c r="CA169" i="9"/>
  <c r="BK170" i="1"/>
  <c r="CA170" i="9"/>
  <c r="BK171" i="1"/>
  <c r="CA171" i="9"/>
  <c r="BK172" i="1"/>
  <c r="CA172" i="9"/>
  <c r="BK173" i="1"/>
  <c r="CA173" i="9"/>
  <c r="BK174" i="1"/>
  <c r="CA174" i="9"/>
  <c r="BK175" i="1"/>
  <c r="CA175" i="9"/>
  <c r="BK176" i="1"/>
  <c r="CA176" i="9"/>
  <c r="BK177" i="1"/>
  <c r="CA177" i="9"/>
  <c r="BK178" i="1"/>
  <c r="CA178" i="9"/>
  <c r="BK179" i="1"/>
  <c r="CA179" i="9"/>
  <c r="BK180" i="1"/>
  <c r="CA180" i="9"/>
  <c r="BK181" i="1"/>
  <c r="CA181" i="9"/>
  <c r="BK182" i="1"/>
  <c r="CA182" i="9"/>
  <c r="BK183" i="1"/>
  <c r="CA183" i="9"/>
  <c r="BK184" i="1"/>
  <c r="CA184" i="9"/>
  <c r="BK185" i="1"/>
  <c r="CA185" i="9"/>
  <c r="BK186" i="1"/>
  <c r="CA186" i="9"/>
  <c r="BK187" i="1"/>
  <c r="CA187" i="9"/>
  <c r="BK188" i="1"/>
  <c r="CA188" i="9"/>
  <c r="BK189" i="1"/>
  <c r="CA189" i="9"/>
  <c r="BK190" i="1"/>
  <c r="CA190" i="9"/>
  <c r="BK191" i="1"/>
  <c r="CA191" i="9"/>
  <c r="BK192" i="1"/>
  <c r="CA192" i="9"/>
  <c r="BK193" i="1"/>
  <c r="CA193" i="9"/>
  <c r="BK194" i="1"/>
  <c r="CA194" i="9"/>
  <c r="BK195" i="1"/>
  <c r="CA195" i="9"/>
  <c r="BK196" i="1"/>
  <c r="CA196" i="9"/>
  <c r="BK197" i="1"/>
  <c r="CA197" i="9"/>
  <c r="BK198" i="1"/>
  <c r="CA198" i="9"/>
  <c r="BK199" i="1"/>
  <c r="CA199" i="9"/>
  <c r="BK200" i="1"/>
  <c r="CA200" i="9"/>
  <c r="CA2" i="9"/>
  <c r="BK3" i="1"/>
  <c r="BD3" i="9"/>
  <c r="BJ4" i="1"/>
  <c r="BD4" i="9"/>
  <c r="BJ5" i="1"/>
  <c r="BD5" i="9"/>
  <c r="BJ6" i="1"/>
  <c r="BD6" i="9"/>
  <c r="BJ7" i="1"/>
  <c r="BD7" i="9"/>
  <c r="BJ8" i="1"/>
  <c r="BD8" i="9"/>
  <c r="BJ9" i="1"/>
  <c r="BD9" i="9"/>
  <c r="BJ10" i="1"/>
  <c r="BD10" i="9"/>
  <c r="BJ11" i="1"/>
  <c r="BD11" i="9"/>
  <c r="BJ12" i="1"/>
  <c r="BD12" i="9"/>
  <c r="BJ13" i="1"/>
  <c r="BD13" i="9"/>
  <c r="BJ14" i="1"/>
  <c r="BD14" i="9"/>
  <c r="BJ15" i="1"/>
  <c r="BD15" i="9"/>
  <c r="BJ16" i="1"/>
  <c r="BD16" i="9"/>
  <c r="BJ17" i="1"/>
  <c r="BD17" i="9"/>
  <c r="BJ18" i="1"/>
  <c r="BD18" i="9"/>
  <c r="BJ19" i="1"/>
  <c r="BD19" i="9"/>
  <c r="BJ20" i="1"/>
  <c r="BD20" i="9"/>
  <c r="BJ21" i="1"/>
  <c r="BD21" i="9"/>
  <c r="BJ22" i="1"/>
  <c r="BD22" i="9"/>
  <c r="BJ23" i="1"/>
  <c r="BD23" i="9"/>
  <c r="BJ24" i="1"/>
  <c r="BD24" i="9"/>
  <c r="BJ25" i="1"/>
  <c r="BD25" i="9"/>
  <c r="BJ26" i="1"/>
  <c r="BD26" i="9"/>
  <c r="BJ27" i="1"/>
  <c r="BD27" i="9"/>
  <c r="BJ28" i="1"/>
  <c r="BD28" i="9"/>
  <c r="BJ29" i="1"/>
  <c r="BD29" i="9"/>
  <c r="BJ30" i="1"/>
  <c r="BD30" i="9"/>
  <c r="BJ31" i="1"/>
  <c r="BD31" i="9"/>
  <c r="BJ32" i="1"/>
  <c r="BD32" i="9"/>
  <c r="BJ33" i="1"/>
  <c r="BD33" i="9"/>
  <c r="BJ34" i="1"/>
  <c r="BD34" i="9"/>
  <c r="BJ35" i="1"/>
  <c r="BD35" i="9"/>
  <c r="BJ36" i="1"/>
  <c r="BD36" i="9"/>
  <c r="BJ37" i="1"/>
  <c r="BD37" i="9"/>
  <c r="BJ38" i="1"/>
  <c r="BD38" i="9"/>
  <c r="BJ39" i="1"/>
  <c r="BD39" i="9"/>
  <c r="BJ40" i="1"/>
  <c r="BD40" i="9"/>
  <c r="BJ41" i="1"/>
  <c r="BD41" i="9"/>
  <c r="BJ42" i="1"/>
  <c r="BD42" i="9"/>
  <c r="BJ43" i="1"/>
  <c r="BD43" i="9"/>
  <c r="BJ44" i="1"/>
  <c r="BD44" i="9"/>
  <c r="BJ45" i="1"/>
  <c r="BD45" i="9"/>
  <c r="BJ46" i="1"/>
  <c r="BD46" i="9"/>
  <c r="BJ47" i="1"/>
  <c r="BD47" i="9"/>
  <c r="BJ48" i="1"/>
  <c r="BD48" i="9"/>
  <c r="BJ49" i="1"/>
  <c r="BD49" i="9"/>
  <c r="BJ50" i="1"/>
  <c r="BD50" i="9"/>
  <c r="BJ51" i="1"/>
  <c r="BD51" i="9"/>
  <c r="BJ52" i="1"/>
  <c r="BD52" i="9"/>
  <c r="BJ53" i="1"/>
  <c r="BD53" i="9"/>
  <c r="BJ54" i="1"/>
  <c r="BD54" i="9"/>
  <c r="BJ55" i="1"/>
  <c r="BD55" i="9"/>
  <c r="BJ56" i="1"/>
  <c r="BD56" i="9"/>
  <c r="BJ57" i="1"/>
  <c r="BD57" i="9"/>
  <c r="BJ58" i="1"/>
  <c r="BD58" i="9"/>
  <c r="BJ59" i="1"/>
  <c r="BD59" i="9"/>
  <c r="BJ60" i="1"/>
  <c r="BD60" i="9"/>
  <c r="BJ61" i="1"/>
  <c r="BD61" i="9"/>
  <c r="BJ62" i="1"/>
  <c r="BD62" i="9"/>
  <c r="BJ63" i="1"/>
  <c r="BD63" i="9"/>
  <c r="BJ64" i="1"/>
  <c r="BD64" i="9"/>
  <c r="BJ65" i="1"/>
  <c r="BD65" i="9"/>
  <c r="BJ66" i="1"/>
  <c r="BD66" i="9"/>
  <c r="BJ67" i="1"/>
  <c r="BD67" i="9"/>
  <c r="BJ68" i="1"/>
  <c r="BD68" i="9"/>
  <c r="BJ69" i="1"/>
  <c r="BD69" i="9"/>
  <c r="BJ70" i="1"/>
  <c r="BD70" i="9"/>
  <c r="BJ71" i="1"/>
  <c r="BD71" i="9"/>
  <c r="BJ72" i="1"/>
  <c r="BD72" i="9"/>
  <c r="BJ73" i="1"/>
  <c r="BD73" i="9"/>
  <c r="BJ74" i="1"/>
  <c r="BD74" i="9"/>
  <c r="BJ75" i="1"/>
  <c r="BD75" i="9"/>
  <c r="BJ76" i="1"/>
  <c r="BD76" i="9"/>
  <c r="BJ77" i="1"/>
  <c r="BD77" i="9"/>
  <c r="BJ78" i="1"/>
  <c r="BD78" i="9"/>
  <c r="BJ79" i="1"/>
  <c r="BD79" i="9"/>
  <c r="BJ80" i="1"/>
  <c r="BD80" i="9"/>
  <c r="BJ81" i="1"/>
  <c r="BD81" i="9"/>
  <c r="BJ82" i="1"/>
  <c r="BD82" i="9"/>
  <c r="BJ83" i="1"/>
  <c r="BD83" i="9"/>
  <c r="BJ84" i="1"/>
  <c r="BD84" i="9"/>
  <c r="BJ85" i="1"/>
  <c r="BD85" i="9"/>
  <c r="BJ86" i="1"/>
  <c r="BD86" i="9"/>
  <c r="BJ87" i="1"/>
  <c r="BD87" i="9"/>
  <c r="BJ88" i="1"/>
  <c r="BD88" i="9"/>
  <c r="BJ89" i="1"/>
  <c r="BD89" i="9"/>
  <c r="BJ90" i="1"/>
  <c r="BD90" i="9"/>
  <c r="BJ91" i="1"/>
  <c r="BD91" i="9"/>
  <c r="BJ92" i="1"/>
  <c r="BD92" i="9"/>
  <c r="BJ93" i="1"/>
  <c r="BD93" i="9"/>
  <c r="BJ94" i="1"/>
  <c r="BD94" i="9"/>
  <c r="BJ95" i="1"/>
  <c r="BD95" i="9"/>
  <c r="BJ96" i="1"/>
  <c r="BD96" i="9"/>
  <c r="BJ97" i="1"/>
  <c r="BD97" i="9"/>
  <c r="BJ98" i="1"/>
  <c r="BD98" i="9"/>
  <c r="BJ99" i="1"/>
  <c r="BD99" i="9"/>
  <c r="BJ100" i="1"/>
  <c r="BD100" i="9"/>
  <c r="BJ101" i="1"/>
  <c r="BD101" i="9"/>
  <c r="BJ102" i="1"/>
  <c r="BD102" i="9"/>
  <c r="BJ103" i="1"/>
  <c r="BD103" i="9"/>
  <c r="BJ104" i="1"/>
  <c r="BD104" i="9"/>
  <c r="BJ105" i="1"/>
  <c r="BD105" i="9"/>
  <c r="BJ106" i="1"/>
  <c r="BD106" i="9"/>
  <c r="BJ107" i="1"/>
  <c r="BD107" i="9"/>
  <c r="BJ108" i="1"/>
  <c r="BD108" i="9"/>
  <c r="BJ109" i="1"/>
  <c r="BD109" i="9"/>
  <c r="BJ110" i="1"/>
  <c r="BD110" i="9"/>
  <c r="BJ111" i="1"/>
  <c r="BD111" i="9"/>
  <c r="BJ112" i="1"/>
  <c r="BD112" i="9"/>
  <c r="BJ113" i="1"/>
  <c r="BD113" i="9"/>
  <c r="BJ114" i="1"/>
  <c r="BD114" i="9"/>
  <c r="BJ115" i="1"/>
  <c r="BD115" i="9"/>
  <c r="BJ116" i="1"/>
  <c r="BD116" i="9"/>
  <c r="BJ117" i="1"/>
  <c r="BD117" i="9"/>
  <c r="BJ118" i="1"/>
  <c r="BD118" i="9"/>
  <c r="BJ119" i="1"/>
  <c r="BD119" i="9"/>
  <c r="BJ120" i="1"/>
  <c r="BD120" i="9"/>
  <c r="BJ121" i="1"/>
  <c r="BD121" i="9"/>
  <c r="BJ122" i="1"/>
  <c r="BD122" i="9"/>
  <c r="BJ123" i="1"/>
  <c r="BD123" i="9"/>
  <c r="BJ124" i="1"/>
  <c r="BD124" i="9"/>
  <c r="BJ125" i="1"/>
  <c r="BD125" i="9"/>
  <c r="BJ126" i="1"/>
  <c r="BD126" i="9"/>
  <c r="BJ127" i="1"/>
  <c r="BD127" i="9"/>
  <c r="BJ128" i="1"/>
  <c r="BD128" i="9"/>
  <c r="BJ129" i="1"/>
  <c r="BD129" i="9"/>
  <c r="BJ130" i="1"/>
  <c r="BD130" i="9"/>
  <c r="BJ131" i="1"/>
  <c r="BD131" i="9"/>
  <c r="BJ132" i="1"/>
  <c r="BD132" i="9"/>
  <c r="BJ133" i="1"/>
  <c r="BD133" i="9"/>
  <c r="BJ134" i="1"/>
  <c r="BD134" i="9"/>
  <c r="BJ135" i="1"/>
  <c r="BD135" i="9"/>
  <c r="BJ136" i="1"/>
  <c r="BD136" i="9"/>
  <c r="BJ137" i="1"/>
  <c r="BD137" i="9"/>
  <c r="BJ138" i="1"/>
  <c r="BD138" i="9"/>
  <c r="BJ139" i="1"/>
  <c r="BD139" i="9"/>
  <c r="BJ140" i="1"/>
  <c r="BD140" i="9"/>
  <c r="BJ141" i="1"/>
  <c r="BD141" i="9"/>
  <c r="BJ142" i="1"/>
  <c r="BD142" i="9"/>
  <c r="BJ143" i="1"/>
  <c r="BD143" i="9"/>
  <c r="BJ144" i="1"/>
  <c r="BD144" i="9"/>
  <c r="BJ145" i="1"/>
  <c r="BD145" i="9"/>
  <c r="BJ146" i="1"/>
  <c r="BD146" i="9"/>
  <c r="BJ147" i="1"/>
  <c r="BD147" i="9"/>
  <c r="BJ148" i="1"/>
  <c r="BD148" i="9"/>
  <c r="BJ149" i="1"/>
  <c r="BD149" i="9"/>
  <c r="BJ150" i="1"/>
  <c r="BD150" i="9"/>
  <c r="BJ151" i="1"/>
  <c r="BD151" i="9"/>
  <c r="BJ152" i="1"/>
  <c r="BD152" i="9"/>
  <c r="BJ153" i="1"/>
  <c r="BD153" i="9"/>
  <c r="BJ154" i="1"/>
  <c r="BD154" i="9"/>
  <c r="BJ155" i="1"/>
  <c r="BD155" i="9"/>
  <c r="BJ156" i="1"/>
  <c r="BD156" i="9"/>
  <c r="BJ157" i="1"/>
  <c r="BD157" i="9"/>
  <c r="BJ158" i="1"/>
  <c r="BD158" i="9"/>
  <c r="BJ159" i="1"/>
  <c r="BD159" i="9"/>
  <c r="BJ160" i="1"/>
  <c r="BD160" i="9"/>
  <c r="BJ161" i="1"/>
  <c r="BD161" i="9"/>
  <c r="BJ162" i="1"/>
  <c r="BD162" i="9"/>
  <c r="BJ163" i="1"/>
  <c r="BD163" i="9"/>
  <c r="BJ164" i="1"/>
  <c r="BD164" i="9"/>
  <c r="BJ165" i="1"/>
  <c r="BD165" i="9"/>
  <c r="BJ166" i="1"/>
  <c r="BD166" i="9"/>
  <c r="BJ167" i="1"/>
  <c r="BD167" i="9"/>
  <c r="BJ168" i="1"/>
  <c r="BD168" i="9"/>
  <c r="BJ169" i="1"/>
  <c r="BD169" i="9"/>
  <c r="BJ170" i="1"/>
  <c r="BD170" i="9"/>
  <c r="BJ171" i="1"/>
  <c r="BD171" i="9"/>
  <c r="BJ172" i="1"/>
  <c r="BD172" i="9"/>
  <c r="BJ173" i="1"/>
  <c r="BD173" i="9"/>
  <c r="BJ174" i="1"/>
  <c r="BD174" i="9"/>
  <c r="BJ175" i="1"/>
  <c r="BD175" i="9"/>
  <c r="BJ176" i="1"/>
  <c r="BD176" i="9"/>
  <c r="BJ177" i="1"/>
  <c r="BD177" i="9"/>
  <c r="BJ178" i="1"/>
  <c r="BD178" i="9"/>
  <c r="BJ179" i="1"/>
  <c r="BD179" i="9"/>
  <c r="BJ180" i="1"/>
  <c r="BD180" i="9"/>
  <c r="BJ181" i="1"/>
  <c r="BD181" i="9"/>
  <c r="BJ182" i="1"/>
  <c r="BD182" i="9"/>
  <c r="BJ183" i="1"/>
  <c r="BD183" i="9"/>
  <c r="BJ184" i="1"/>
  <c r="BD184" i="9"/>
  <c r="BJ185" i="1"/>
  <c r="BD185" i="9"/>
  <c r="BJ186" i="1"/>
  <c r="BD186" i="9"/>
  <c r="BJ187" i="1"/>
  <c r="BD187" i="9"/>
  <c r="BJ188" i="1"/>
  <c r="BD188" i="9"/>
  <c r="BJ189" i="1"/>
  <c r="BD189" i="9"/>
  <c r="BJ190" i="1"/>
  <c r="BD190" i="9"/>
  <c r="BJ191" i="1"/>
  <c r="BD191" i="9"/>
  <c r="BJ192" i="1"/>
  <c r="BD192" i="9"/>
  <c r="BJ193" i="1"/>
  <c r="BD193" i="9"/>
  <c r="BJ194" i="1"/>
  <c r="BD194" i="9"/>
  <c r="BJ195" i="1"/>
  <c r="BD195" i="9"/>
  <c r="BJ196" i="1"/>
  <c r="BD196" i="9"/>
  <c r="BJ197" i="1"/>
  <c r="BD197" i="9"/>
  <c r="BJ198" i="1"/>
  <c r="BD198" i="9"/>
  <c r="BJ199" i="1"/>
  <c r="BD199" i="9"/>
  <c r="BJ200" i="1"/>
  <c r="BD200" i="9"/>
  <c r="BD2" i="9"/>
  <c r="BJ3" i="1"/>
  <c r="BB3" i="9"/>
  <c r="BI4" i="1"/>
  <c r="BB4" i="9"/>
  <c r="BI5" i="1"/>
  <c r="BB5" i="9"/>
  <c r="BI6" i="1"/>
  <c r="BB6" i="9"/>
  <c r="BI7" i="1"/>
  <c r="BB7" i="9"/>
  <c r="BI8" i="1"/>
  <c r="BB8" i="9"/>
  <c r="BI9" i="1"/>
  <c r="BB9" i="9"/>
  <c r="BI10" i="1"/>
  <c r="BB10" i="9"/>
  <c r="BI11" i="1"/>
  <c r="BB11" i="9"/>
  <c r="BI12" i="1"/>
  <c r="BB12" i="9"/>
  <c r="BI13" i="1"/>
  <c r="BB13" i="9"/>
  <c r="BI14" i="1"/>
  <c r="BB14" i="9"/>
  <c r="BI15" i="1"/>
  <c r="BB15" i="9"/>
  <c r="BI16" i="1"/>
  <c r="BB16" i="9"/>
  <c r="BI17" i="1"/>
  <c r="BB17" i="9"/>
  <c r="BI18" i="1"/>
  <c r="BB18" i="9"/>
  <c r="BI19" i="1"/>
  <c r="BB19" i="9"/>
  <c r="BI20" i="1"/>
  <c r="BB20" i="9"/>
  <c r="BI21" i="1"/>
  <c r="BB21" i="9"/>
  <c r="BI22" i="1"/>
  <c r="BB22" i="9"/>
  <c r="BI23" i="1"/>
  <c r="BB23" i="9"/>
  <c r="BI24" i="1"/>
  <c r="BB24" i="9"/>
  <c r="BI25" i="1"/>
  <c r="BB25" i="9"/>
  <c r="BI26" i="1"/>
  <c r="BB26" i="9"/>
  <c r="BI27" i="1"/>
  <c r="BB27" i="9"/>
  <c r="BI28" i="1"/>
  <c r="BB28" i="9"/>
  <c r="BI29" i="1"/>
  <c r="BB29" i="9"/>
  <c r="BI30" i="1"/>
  <c r="BB30" i="9"/>
  <c r="BI31" i="1"/>
  <c r="BB31" i="9"/>
  <c r="BI32" i="1"/>
  <c r="BB32" i="9"/>
  <c r="BI33" i="1"/>
  <c r="BB33" i="9"/>
  <c r="BI34" i="1"/>
  <c r="BB34" i="9"/>
  <c r="BI35" i="1"/>
  <c r="BB35" i="9"/>
  <c r="BI36" i="1"/>
  <c r="BB36" i="9"/>
  <c r="BI37" i="1"/>
  <c r="BB37" i="9"/>
  <c r="BI38" i="1"/>
  <c r="BB38" i="9"/>
  <c r="BI39" i="1"/>
  <c r="BB39" i="9"/>
  <c r="BI40" i="1"/>
  <c r="BB40" i="9"/>
  <c r="BI41" i="1"/>
  <c r="BB41" i="9"/>
  <c r="BI42" i="1"/>
  <c r="BB42" i="9"/>
  <c r="BI43" i="1"/>
  <c r="BB43" i="9"/>
  <c r="BI44" i="1"/>
  <c r="BB44" i="9"/>
  <c r="BI45" i="1"/>
  <c r="BB45" i="9"/>
  <c r="BI46" i="1"/>
  <c r="BB46" i="9"/>
  <c r="BI47" i="1"/>
  <c r="BB47" i="9"/>
  <c r="BI48" i="1"/>
  <c r="BB48" i="9"/>
  <c r="BI49" i="1"/>
  <c r="BB49" i="9"/>
  <c r="BI50" i="1"/>
  <c r="BB50" i="9"/>
  <c r="BI51" i="1"/>
  <c r="BB51" i="9"/>
  <c r="BI52" i="1"/>
  <c r="BB52" i="9"/>
  <c r="BI53" i="1"/>
  <c r="BB53" i="9"/>
  <c r="BI54" i="1"/>
  <c r="BB54" i="9"/>
  <c r="BI55" i="1"/>
  <c r="BB55" i="9"/>
  <c r="BI56" i="1"/>
  <c r="BB56" i="9"/>
  <c r="BI57" i="1"/>
  <c r="BB57" i="9"/>
  <c r="BI58" i="1"/>
  <c r="BB58" i="9"/>
  <c r="BI59" i="1"/>
  <c r="BB59" i="9"/>
  <c r="BI60" i="1"/>
  <c r="BB60" i="9"/>
  <c r="BI61" i="1"/>
  <c r="BB61" i="9"/>
  <c r="BI62" i="1"/>
  <c r="BB62" i="9"/>
  <c r="BI63" i="1"/>
  <c r="BB63" i="9"/>
  <c r="BI64" i="1"/>
  <c r="BB64" i="9"/>
  <c r="BI65" i="1"/>
  <c r="BB65" i="9"/>
  <c r="BI66" i="1"/>
  <c r="BB66" i="9"/>
  <c r="BI67" i="1"/>
  <c r="BB67" i="9"/>
  <c r="BI68" i="1"/>
  <c r="BB68" i="9"/>
  <c r="BI69" i="1"/>
  <c r="BB69" i="9"/>
  <c r="BI70" i="1"/>
  <c r="BB70" i="9"/>
  <c r="BI71" i="1"/>
  <c r="BB71" i="9"/>
  <c r="BI72" i="1"/>
  <c r="BB72" i="9"/>
  <c r="BI73" i="1"/>
  <c r="BB73" i="9"/>
  <c r="BI74" i="1"/>
  <c r="BB74" i="9"/>
  <c r="BI75" i="1"/>
  <c r="BB75" i="9"/>
  <c r="BI76" i="1"/>
  <c r="BB76" i="9"/>
  <c r="BI77" i="1"/>
  <c r="BB77" i="9"/>
  <c r="BI78" i="1"/>
  <c r="BB78" i="9"/>
  <c r="BI79" i="1"/>
  <c r="BB79" i="9"/>
  <c r="BI80" i="1"/>
  <c r="BB80" i="9"/>
  <c r="BI81" i="1"/>
  <c r="BB81" i="9"/>
  <c r="BI82" i="1"/>
  <c r="BB82" i="9"/>
  <c r="BI83" i="1"/>
  <c r="BB83" i="9"/>
  <c r="BI84" i="1"/>
  <c r="BB84" i="9"/>
  <c r="BI85" i="1"/>
  <c r="BB85" i="9"/>
  <c r="BI86" i="1"/>
  <c r="BB86" i="9"/>
  <c r="BI87" i="1"/>
  <c r="BB87" i="9"/>
  <c r="BI88" i="1"/>
  <c r="BB88" i="9"/>
  <c r="BI89" i="1"/>
  <c r="BB89" i="9"/>
  <c r="BI90" i="1"/>
  <c r="BB90" i="9"/>
  <c r="BI91" i="1"/>
  <c r="BB91" i="9"/>
  <c r="BI92" i="1"/>
  <c r="BB92" i="9"/>
  <c r="BI93" i="1"/>
  <c r="BB93" i="9"/>
  <c r="BI94" i="1"/>
  <c r="BB94" i="9"/>
  <c r="BI95" i="1"/>
  <c r="BB95" i="9"/>
  <c r="BI96" i="1"/>
  <c r="BB96" i="9"/>
  <c r="BI97" i="1"/>
  <c r="BB97" i="9"/>
  <c r="BI98" i="1"/>
  <c r="BB98" i="9"/>
  <c r="BI99" i="1"/>
  <c r="BB99" i="9"/>
  <c r="BI100" i="1"/>
  <c r="BB100" i="9"/>
  <c r="BI101" i="1"/>
  <c r="BB101" i="9"/>
  <c r="BI102" i="1"/>
  <c r="BB102" i="9"/>
  <c r="BI103" i="1"/>
  <c r="BB103" i="9"/>
  <c r="BI104" i="1"/>
  <c r="BB104" i="9"/>
  <c r="BI105" i="1"/>
  <c r="BB105" i="9"/>
  <c r="BI106" i="1"/>
  <c r="BB106" i="9"/>
  <c r="BI107" i="1"/>
  <c r="BB107" i="9"/>
  <c r="BI108" i="1"/>
  <c r="BB108" i="9"/>
  <c r="BI109" i="1"/>
  <c r="BB109" i="9"/>
  <c r="BI110" i="1"/>
  <c r="BB110" i="9"/>
  <c r="BI111" i="1"/>
  <c r="BB111" i="9"/>
  <c r="BI112" i="1"/>
  <c r="BB112" i="9"/>
  <c r="BI113" i="1"/>
  <c r="BB113" i="9"/>
  <c r="BI114" i="1"/>
  <c r="BB114" i="9"/>
  <c r="BI115" i="1"/>
  <c r="BB115" i="9"/>
  <c r="BI116" i="1"/>
  <c r="BB116" i="9"/>
  <c r="BI117" i="1"/>
  <c r="BB117" i="9"/>
  <c r="BI118" i="1"/>
  <c r="BB118" i="9"/>
  <c r="BI119" i="1"/>
  <c r="BB119" i="9"/>
  <c r="BI120" i="1"/>
  <c r="BB120" i="9"/>
  <c r="BI121" i="1"/>
  <c r="BB121" i="9"/>
  <c r="BI122" i="1"/>
  <c r="BB122" i="9"/>
  <c r="BI123" i="1"/>
  <c r="BB123" i="9"/>
  <c r="BI124" i="1"/>
  <c r="BB124" i="9"/>
  <c r="BI125" i="1"/>
  <c r="BB125" i="9"/>
  <c r="BI126" i="1"/>
  <c r="BB126" i="9"/>
  <c r="BI127" i="1"/>
  <c r="BB127" i="9"/>
  <c r="BI128" i="1"/>
  <c r="BB128" i="9"/>
  <c r="BI129" i="1"/>
  <c r="BB129" i="9"/>
  <c r="BI130" i="1"/>
  <c r="BB130" i="9"/>
  <c r="BI131" i="1"/>
  <c r="BB131" i="9"/>
  <c r="BI132" i="1"/>
  <c r="BB132" i="9"/>
  <c r="BI133" i="1"/>
  <c r="BB133" i="9"/>
  <c r="BI134" i="1"/>
  <c r="BB134" i="9"/>
  <c r="BI135" i="1"/>
  <c r="BB135" i="9"/>
  <c r="BI136" i="1"/>
  <c r="BB136" i="9"/>
  <c r="BI137" i="1"/>
  <c r="BB137" i="9"/>
  <c r="BI138" i="1"/>
  <c r="BB138" i="9"/>
  <c r="BI139" i="1"/>
  <c r="BB139" i="9"/>
  <c r="BI140" i="1"/>
  <c r="BB140" i="9"/>
  <c r="BI141" i="1"/>
  <c r="BB141" i="9"/>
  <c r="BI142" i="1"/>
  <c r="BB142" i="9"/>
  <c r="BI143" i="1"/>
  <c r="BB143" i="9"/>
  <c r="BI144" i="1"/>
  <c r="BB144" i="9"/>
  <c r="BI145" i="1"/>
  <c r="BB145" i="9"/>
  <c r="BI146" i="1"/>
  <c r="BB146" i="9"/>
  <c r="BI147" i="1"/>
  <c r="BB147" i="9"/>
  <c r="BI148" i="1"/>
  <c r="BB148" i="9"/>
  <c r="BI149" i="1"/>
  <c r="BB149" i="9"/>
  <c r="BI150" i="1"/>
  <c r="BB150" i="9"/>
  <c r="BI151" i="1"/>
  <c r="BB151" i="9"/>
  <c r="BI152" i="1"/>
  <c r="BB152" i="9"/>
  <c r="BI153" i="1"/>
  <c r="BB153" i="9"/>
  <c r="BI154" i="1"/>
  <c r="BB154" i="9"/>
  <c r="BI155" i="1"/>
  <c r="BB155" i="9"/>
  <c r="BI156" i="1"/>
  <c r="BB156" i="9"/>
  <c r="BI157" i="1"/>
  <c r="BB157" i="9"/>
  <c r="BI158" i="1"/>
  <c r="BB158" i="9"/>
  <c r="BI159" i="1"/>
  <c r="BB159" i="9"/>
  <c r="BI160" i="1"/>
  <c r="BB160" i="9"/>
  <c r="BI161" i="1"/>
  <c r="BB161" i="9"/>
  <c r="BI162" i="1"/>
  <c r="BB162" i="9"/>
  <c r="BI163" i="1"/>
  <c r="BB163" i="9"/>
  <c r="BI164" i="1"/>
  <c r="BB164" i="9"/>
  <c r="BI165" i="1"/>
  <c r="BB165" i="9"/>
  <c r="BI166" i="1"/>
  <c r="BB166" i="9"/>
  <c r="BI167" i="1"/>
  <c r="BB167" i="9"/>
  <c r="BI168" i="1"/>
  <c r="BB168" i="9"/>
  <c r="BI169" i="1"/>
  <c r="BB169" i="9"/>
  <c r="BI170" i="1"/>
  <c r="BB170" i="9"/>
  <c r="BI171" i="1"/>
  <c r="BB171" i="9"/>
  <c r="BI172" i="1"/>
  <c r="BB172" i="9"/>
  <c r="BI173" i="1"/>
  <c r="BB173" i="9"/>
  <c r="BI174" i="1"/>
  <c r="BB174" i="9"/>
  <c r="BI175" i="1"/>
  <c r="BB175" i="9"/>
  <c r="BI176" i="1"/>
  <c r="BB176" i="9"/>
  <c r="BI177" i="1"/>
  <c r="BB177" i="9"/>
  <c r="BI178" i="1"/>
  <c r="BB178" i="9"/>
  <c r="BI179" i="1"/>
  <c r="BB179" i="9"/>
  <c r="BI180" i="1"/>
  <c r="BB180" i="9"/>
  <c r="BI181" i="1"/>
  <c r="BB181" i="9"/>
  <c r="BI182" i="1"/>
  <c r="BB182" i="9"/>
  <c r="BI183" i="1"/>
  <c r="BB183" i="9"/>
  <c r="BI184" i="1"/>
  <c r="BB184" i="9"/>
  <c r="BI185" i="1"/>
  <c r="BB185" i="9"/>
  <c r="BI186" i="1"/>
  <c r="BB186" i="9"/>
  <c r="BI187" i="1"/>
  <c r="BB187" i="9"/>
  <c r="BI188" i="1"/>
  <c r="BB188" i="9"/>
  <c r="BI189" i="1"/>
  <c r="BB189" i="9"/>
  <c r="BI190" i="1"/>
  <c r="BB190" i="9"/>
  <c r="BI191" i="1"/>
  <c r="BB191" i="9"/>
  <c r="BI192" i="1"/>
  <c r="BB192" i="9"/>
  <c r="BI193" i="1"/>
  <c r="BB193" i="9"/>
  <c r="BI194" i="1"/>
  <c r="BB194" i="9"/>
  <c r="BI195" i="1"/>
  <c r="BB195" i="9"/>
  <c r="BI196" i="1"/>
  <c r="BB196" i="9"/>
  <c r="BI197" i="1"/>
  <c r="BB197" i="9"/>
  <c r="BI198" i="1"/>
  <c r="BB198" i="9"/>
  <c r="BI199" i="1"/>
  <c r="BB199" i="9"/>
  <c r="BI200" i="1"/>
  <c r="BB200" i="9"/>
  <c r="BB2" i="9"/>
  <c r="BI3" i="1"/>
  <c r="AY2" i="9"/>
  <c r="BH3" i="1"/>
  <c r="AY3" i="9"/>
  <c r="BH4" i="1"/>
  <c r="AY4" i="9"/>
  <c r="BH5" i="1"/>
  <c r="AY5" i="9"/>
  <c r="BH6" i="1"/>
  <c r="AY6" i="9"/>
  <c r="BH7" i="1"/>
  <c r="AY7" i="9"/>
  <c r="BH8" i="1"/>
  <c r="AY8" i="9"/>
  <c r="BH9" i="1"/>
  <c r="AY9" i="9"/>
  <c r="BH10" i="1"/>
  <c r="AY10" i="9"/>
  <c r="BH11" i="1"/>
  <c r="AY11" i="9"/>
  <c r="BH12" i="1"/>
  <c r="AY12" i="9"/>
  <c r="BH13" i="1"/>
  <c r="AY13" i="9"/>
  <c r="BH14" i="1"/>
  <c r="AY14" i="9"/>
  <c r="BH15" i="1"/>
  <c r="AY15" i="9"/>
  <c r="BH16" i="1"/>
  <c r="AY16" i="9"/>
  <c r="BH17" i="1"/>
  <c r="AY17" i="9"/>
  <c r="BH18" i="1"/>
  <c r="AY18" i="9"/>
  <c r="BH19" i="1"/>
  <c r="AY19" i="9"/>
  <c r="BH20" i="1"/>
  <c r="AY20" i="9"/>
  <c r="BH21" i="1"/>
  <c r="AY21" i="9"/>
  <c r="BH22" i="1"/>
  <c r="AY22" i="9"/>
  <c r="BH23" i="1"/>
  <c r="AY23" i="9"/>
  <c r="BH24" i="1"/>
  <c r="AY24" i="9"/>
  <c r="BH25" i="1"/>
  <c r="AY25" i="9"/>
  <c r="BH26" i="1"/>
  <c r="AY26" i="9"/>
  <c r="BH27" i="1"/>
  <c r="AY27" i="9"/>
  <c r="BH28" i="1"/>
  <c r="AY28" i="9"/>
  <c r="BH29" i="1"/>
  <c r="AY29" i="9"/>
  <c r="BH30" i="1"/>
  <c r="AY30" i="9"/>
  <c r="BH31" i="1"/>
  <c r="AY31" i="9"/>
  <c r="BH32" i="1"/>
  <c r="AY32" i="9"/>
  <c r="BH33" i="1"/>
  <c r="AY33" i="9"/>
  <c r="BH34" i="1"/>
  <c r="AY34" i="9"/>
  <c r="BH35" i="1"/>
  <c r="AY35" i="9"/>
  <c r="BH36" i="1"/>
  <c r="AY36" i="9"/>
  <c r="BH37" i="1"/>
  <c r="AY37" i="9"/>
  <c r="BH38" i="1"/>
  <c r="AY38" i="9"/>
  <c r="BH39" i="1"/>
  <c r="AY39" i="9"/>
  <c r="BH40" i="1"/>
  <c r="AY40" i="9"/>
  <c r="BH41" i="1"/>
  <c r="AY41" i="9"/>
  <c r="BH42" i="1"/>
  <c r="AY42" i="9"/>
  <c r="BH43" i="1"/>
  <c r="AY43" i="9"/>
  <c r="BH44" i="1"/>
  <c r="AY44" i="9"/>
  <c r="BH45" i="1"/>
  <c r="AY45" i="9"/>
  <c r="BH46" i="1"/>
  <c r="AY46" i="9"/>
  <c r="BH47" i="1"/>
  <c r="AY47" i="9"/>
  <c r="BH48" i="1"/>
  <c r="AY48" i="9"/>
  <c r="BH49" i="1"/>
  <c r="AY49" i="9"/>
  <c r="BH50" i="1"/>
  <c r="AY50" i="9"/>
  <c r="BH51" i="1"/>
  <c r="AY51" i="9"/>
  <c r="BH52" i="1"/>
  <c r="AY52" i="9"/>
  <c r="BH53" i="1"/>
  <c r="AY53" i="9"/>
  <c r="BH54" i="1"/>
  <c r="AY54" i="9"/>
  <c r="BH55" i="1"/>
  <c r="AY55" i="9"/>
  <c r="BH56" i="1"/>
  <c r="AY56" i="9"/>
  <c r="BH57" i="1"/>
  <c r="AY57" i="9"/>
  <c r="BH58" i="1"/>
  <c r="AY58" i="9"/>
  <c r="BH59" i="1"/>
  <c r="AY59" i="9"/>
  <c r="BH60" i="1"/>
  <c r="AY60" i="9"/>
  <c r="BH61" i="1"/>
  <c r="AY61" i="9"/>
  <c r="BH62" i="1"/>
  <c r="AY62" i="9"/>
  <c r="BH63" i="1"/>
  <c r="AY63" i="9"/>
  <c r="BH64" i="1"/>
  <c r="AY64" i="9"/>
  <c r="BH65" i="1"/>
  <c r="AY65" i="9"/>
  <c r="BH66" i="1"/>
  <c r="AY66" i="9"/>
  <c r="BH67" i="1"/>
  <c r="AY67" i="9"/>
  <c r="BH68" i="1"/>
  <c r="AY68" i="9"/>
  <c r="BH69" i="1"/>
  <c r="AY69" i="9"/>
  <c r="BH70" i="1"/>
  <c r="AY70" i="9"/>
  <c r="BH71" i="1"/>
  <c r="AY71" i="9"/>
  <c r="BH72" i="1"/>
  <c r="AY72" i="9"/>
  <c r="BH73" i="1"/>
  <c r="AY73" i="9"/>
  <c r="BH74" i="1"/>
  <c r="AY74" i="9"/>
  <c r="BH75" i="1"/>
  <c r="AY75" i="9"/>
  <c r="BH76" i="1"/>
  <c r="AY76" i="9"/>
  <c r="BH77" i="1"/>
  <c r="AY77" i="9"/>
  <c r="BH78" i="1"/>
  <c r="AY78" i="9"/>
  <c r="BH79" i="1"/>
  <c r="AY79" i="9"/>
  <c r="BH80" i="1"/>
  <c r="AY80" i="9"/>
  <c r="BH81" i="1"/>
  <c r="AY81" i="9"/>
  <c r="BH82" i="1"/>
  <c r="AY82" i="9"/>
  <c r="BH83" i="1"/>
  <c r="AY83" i="9"/>
  <c r="BH84" i="1"/>
  <c r="AY84" i="9"/>
  <c r="BH85" i="1"/>
  <c r="AY85" i="9"/>
  <c r="BH86" i="1"/>
  <c r="AY86" i="9"/>
  <c r="BH87" i="1"/>
  <c r="AY87" i="9"/>
  <c r="BH88" i="1"/>
  <c r="AY88" i="9"/>
  <c r="BH89" i="1"/>
  <c r="AY89" i="9"/>
  <c r="BH90" i="1"/>
  <c r="AY90" i="9"/>
  <c r="BH91" i="1"/>
  <c r="AY91" i="9"/>
  <c r="BH92" i="1"/>
  <c r="AY92" i="9"/>
  <c r="BH93" i="1"/>
  <c r="AY93" i="9"/>
  <c r="BH94" i="1"/>
  <c r="AY94" i="9"/>
  <c r="BH95" i="1"/>
  <c r="AY95" i="9"/>
  <c r="BH96" i="1"/>
  <c r="AY96" i="9"/>
  <c r="BH97" i="1"/>
  <c r="AY97" i="9"/>
  <c r="BH98" i="1"/>
  <c r="AY98" i="9"/>
  <c r="BH99" i="1"/>
  <c r="AY99" i="9"/>
  <c r="BH100" i="1"/>
  <c r="AY100" i="9"/>
  <c r="BH101" i="1"/>
  <c r="AY101" i="9"/>
  <c r="BH102" i="1"/>
  <c r="AY102" i="9"/>
  <c r="BH103" i="1"/>
  <c r="AY103" i="9"/>
  <c r="BH104" i="1"/>
  <c r="AY104" i="9"/>
  <c r="BH105" i="1"/>
  <c r="AY105" i="9"/>
  <c r="BH106" i="1"/>
  <c r="AY106" i="9"/>
  <c r="BH107" i="1"/>
  <c r="AY107" i="9"/>
  <c r="BH108" i="1"/>
  <c r="AY108" i="9"/>
  <c r="BH109" i="1"/>
  <c r="AY109" i="9"/>
  <c r="BH110" i="1"/>
  <c r="AY110" i="9"/>
  <c r="BH111" i="1"/>
  <c r="AY111" i="9"/>
  <c r="BH112" i="1"/>
  <c r="AY112" i="9"/>
  <c r="BH113" i="1"/>
  <c r="AY113" i="9"/>
  <c r="BH114" i="1"/>
  <c r="AY114" i="9"/>
  <c r="BH115" i="1"/>
  <c r="AY115" i="9"/>
  <c r="BH116" i="1"/>
  <c r="AY116" i="9"/>
  <c r="BH117" i="1"/>
  <c r="AY117" i="9"/>
  <c r="BH118" i="1"/>
  <c r="AY118" i="9"/>
  <c r="BH119" i="1"/>
  <c r="AY119" i="9"/>
  <c r="BH120" i="1"/>
  <c r="AY120" i="9"/>
  <c r="BH121" i="1"/>
  <c r="AY121" i="9"/>
  <c r="BH122" i="1"/>
  <c r="AY122" i="9"/>
  <c r="BH123" i="1"/>
  <c r="AY123" i="9"/>
  <c r="BH124" i="1"/>
  <c r="AY124" i="9"/>
  <c r="BH125" i="1"/>
  <c r="AY125" i="9"/>
  <c r="BH126" i="1"/>
  <c r="AY126" i="9"/>
  <c r="BH127" i="1"/>
  <c r="AY127" i="9"/>
  <c r="BH128" i="1"/>
  <c r="AY128" i="9"/>
  <c r="BH129" i="1"/>
  <c r="AY129" i="9"/>
  <c r="BH130" i="1"/>
  <c r="AY130" i="9"/>
  <c r="BH131" i="1"/>
  <c r="AY131" i="9"/>
  <c r="BH132" i="1"/>
  <c r="AY132" i="9"/>
  <c r="BH133" i="1"/>
  <c r="AY133" i="9"/>
  <c r="BH134" i="1"/>
  <c r="AY134" i="9"/>
  <c r="BH135" i="1"/>
  <c r="AY135" i="9"/>
  <c r="BH136" i="1"/>
  <c r="AY136" i="9"/>
  <c r="BH137" i="1"/>
  <c r="AY137" i="9"/>
  <c r="BH138" i="1"/>
  <c r="AY138" i="9"/>
  <c r="BH139" i="1"/>
  <c r="AY139" i="9"/>
  <c r="BH140" i="1"/>
  <c r="AY140" i="9"/>
  <c r="BH141" i="1"/>
  <c r="AY141" i="9"/>
  <c r="BH142" i="1"/>
  <c r="AY142" i="9"/>
  <c r="BH143" i="1"/>
  <c r="AY143" i="9"/>
  <c r="BH144" i="1"/>
  <c r="AY144" i="9"/>
  <c r="BH145" i="1"/>
  <c r="AY145" i="9"/>
  <c r="BH146" i="1"/>
  <c r="AY146" i="9"/>
  <c r="BH147" i="1"/>
  <c r="AY147" i="9"/>
  <c r="BH148" i="1"/>
  <c r="AY148" i="9"/>
  <c r="BH149" i="1"/>
  <c r="AY149" i="9"/>
  <c r="BH150" i="1"/>
  <c r="AY150" i="9"/>
  <c r="BH151" i="1"/>
  <c r="AY151" i="9"/>
  <c r="BH152" i="1"/>
  <c r="AY152" i="9"/>
  <c r="BH153" i="1"/>
  <c r="AY153" i="9"/>
  <c r="BH154" i="1"/>
  <c r="AY154" i="9"/>
  <c r="BH155" i="1"/>
  <c r="AY155" i="9"/>
  <c r="BH156" i="1"/>
  <c r="AY156" i="9"/>
  <c r="BH157" i="1"/>
  <c r="AY157" i="9"/>
  <c r="BH158" i="1"/>
  <c r="AY158" i="9"/>
  <c r="BH159" i="1"/>
  <c r="AY159" i="9"/>
  <c r="BH160" i="1"/>
  <c r="AY160" i="9"/>
  <c r="BH161" i="1"/>
  <c r="AY161" i="9"/>
  <c r="BH162" i="1"/>
  <c r="AY162" i="9"/>
  <c r="BH163" i="1"/>
  <c r="AY163" i="9"/>
  <c r="BH164" i="1"/>
  <c r="AY164" i="9"/>
  <c r="BH165" i="1"/>
  <c r="AY165" i="9"/>
  <c r="BH166" i="1"/>
  <c r="AY166" i="9"/>
  <c r="BH167" i="1"/>
  <c r="AY167" i="9"/>
  <c r="BH168" i="1"/>
  <c r="AY168" i="9"/>
  <c r="BH169" i="1"/>
  <c r="AY169" i="9"/>
  <c r="BH170" i="1"/>
  <c r="AY170" i="9"/>
  <c r="BH171" i="1"/>
  <c r="AY171" i="9"/>
  <c r="BH172" i="1"/>
  <c r="AY172" i="9"/>
  <c r="BH173" i="1"/>
  <c r="AY173" i="9"/>
  <c r="BH174" i="1"/>
  <c r="AY174" i="9"/>
  <c r="BH175" i="1"/>
  <c r="AY175" i="9"/>
  <c r="BH176" i="1"/>
  <c r="AY176" i="9"/>
  <c r="BH177" i="1"/>
  <c r="AY177" i="9"/>
  <c r="BH178" i="1"/>
  <c r="AY178" i="9"/>
  <c r="BH179" i="1"/>
  <c r="AY179" i="9"/>
  <c r="BH180" i="1"/>
  <c r="AY180" i="9"/>
  <c r="BH181" i="1"/>
  <c r="AY181" i="9"/>
  <c r="BH182" i="1"/>
  <c r="AY182" i="9"/>
  <c r="BH183" i="1"/>
  <c r="AY183" i="9"/>
  <c r="BH184" i="1"/>
  <c r="AY184" i="9"/>
  <c r="BH185" i="1"/>
  <c r="AY185" i="9"/>
  <c r="BH186" i="1"/>
  <c r="AY186" i="9"/>
  <c r="BH187" i="1"/>
  <c r="AY187" i="9"/>
  <c r="BH188" i="1"/>
  <c r="AY188" i="9"/>
  <c r="BH189" i="1"/>
  <c r="AY189" i="9"/>
  <c r="BH190" i="1"/>
  <c r="AY190" i="9"/>
  <c r="BH191" i="1"/>
  <c r="AY191" i="9"/>
  <c r="BH192" i="1"/>
  <c r="AY192" i="9"/>
  <c r="BH193" i="1"/>
  <c r="AY193" i="9"/>
  <c r="BH194" i="1"/>
  <c r="AY194" i="9"/>
  <c r="BH195" i="1"/>
  <c r="AY195" i="9"/>
  <c r="BH196" i="1"/>
  <c r="AY196" i="9"/>
  <c r="BH197" i="1"/>
  <c r="AY197" i="9"/>
  <c r="BH198" i="1"/>
  <c r="AY198" i="9"/>
  <c r="BH199" i="1"/>
  <c r="AY199" i="9"/>
  <c r="BH200" i="1"/>
  <c r="AY200" i="9"/>
  <c r="AT3" i="9"/>
  <c r="BG4" i="1"/>
  <c r="AT4" i="9"/>
  <c r="BG5" i="1"/>
  <c r="AT5" i="9"/>
  <c r="BG6" i="1"/>
  <c r="AT6" i="9"/>
  <c r="BG7" i="1"/>
  <c r="AT7" i="9"/>
  <c r="BG8" i="1"/>
  <c r="AT8" i="9"/>
  <c r="BG9" i="1"/>
  <c r="AT9" i="9"/>
  <c r="BG10" i="1"/>
  <c r="AT10" i="9"/>
  <c r="BG11" i="1"/>
  <c r="AT11" i="9"/>
  <c r="BG12" i="1"/>
  <c r="AT12" i="9"/>
  <c r="BG13" i="1"/>
  <c r="AT13" i="9"/>
  <c r="BG14" i="1"/>
  <c r="AT14" i="9"/>
  <c r="BG15" i="1"/>
  <c r="AT15" i="9"/>
  <c r="BG16" i="1"/>
  <c r="AT16" i="9"/>
  <c r="BG17" i="1"/>
  <c r="AT17" i="9"/>
  <c r="BG18" i="1"/>
  <c r="AT18" i="9"/>
  <c r="BG19" i="1"/>
  <c r="AT19" i="9"/>
  <c r="BG20" i="1"/>
  <c r="AT20" i="9"/>
  <c r="BG21" i="1"/>
  <c r="AT21" i="9"/>
  <c r="BG22" i="1"/>
  <c r="AT22" i="9"/>
  <c r="BG23" i="1"/>
  <c r="AT23" i="9"/>
  <c r="BG24" i="1"/>
  <c r="AT24" i="9"/>
  <c r="BG25" i="1"/>
  <c r="AT25" i="9"/>
  <c r="BG26" i="1"/>
  <c r="AT26" i="9"/>
  <c r="BG27" i="1"/>
  <c r="AT27" i="9"/>
  <c r="BG28" i="1"/>
  <c r="AT28" i="9"/>
  <c r="BG29" i="1"/>
  <c r="AT29" i="9"/>
  <c r="BG30" i="1"/>
  <c r="AT30" i="9"/>
  <c r="BG31" i="1"/>
  <c r="AT31" i="9"/>
  <c r="BG32" i="1"/>
  <c r="AT32" i="9"/>
  <c r="BG33" i="1"/>
  <c r="AT33" i="9"/>
  <c r="BG34" i="1"/>
  <c r="AT34" i="9"/>
  <c r="BG35" i="1"/>
  <c r="AT35" i="9"/>
  <c r="BG36" i="1"/>
  <c r="AT36" i="9"/>
  <c r="BG37" i="1"/>
  <c r="AT37" i="9"/>
  <c r="BG38" i="1"/>
  <c r="AT38" i="9"/>
  <c r="BG39" i="1"/>
  <c r="AT39" i="9"/>
  <c r="BG40" i="1"/>
  <c r="AT40" i="9"/>
  <c r="BG41" i="1"/>
  <c r="AT41" i="9"/>
  <c r="BG42" i="1"/>
  <c r="AT42" i="9"/>
  <c r="BG43" i="1"/>
  <c r="AT43" i="9"/>
  <c r="BG44" i="1"/>
  <c r="AT44" i="9"/>
  <c r="BG45" i="1"/>
  <c r="AT45" i="9"/>
  <c r="BG46" i="1"/>
  <c r="AT46" i="9"/>
  <c r="BG47" i="1"/>
  <c r="AT47" i="9"/>
  <c r="BG48" i="1"/>
  <c r="AT48" i="9"/>
  <c r="BG49" i="1"/>
  <c r="AT49" i="9"/>
  <c r="BG50" i="1"/>
  <c r="AT50" i="9"/>
  <c r="BG51" i="1"/>
  <c r="AT51" i="9"/>
  <c r="BG52" i="1"/>
  <c r="AT52" i="9"/>
  <c r="BG53" i="1"/>
  <c r="AT53" i="9"/>
  <c r="BG54" i="1"/>
  <c r="AT54" i="9"/>
  <c r="BG55" i="1"/>
  <c r="AT55" i="9"/>
  <c r="BG56" i="1"/>
  <c r="AT56" i="9"/>
  <c r="BG57" i="1"/>
  <c r="AT57" i="9"/>
  <c r="BG58" i="1"/>
  <c r="AT58" i="9"/>
  <c r="BG59" i="1"/>
  <c r="AT59" i="9"/>
  <c r="BG60" i="1"/>
  <c r="AT60" i="9"/>
  <c r="BG61" i="1"/>
  <c r="AT61" i="9"/>
  <c r="BG62" i="1"/>
  <c r="AT62" i="9"/>
  <c r="BG63" i="1"/>
  <c r="AT63" i="9"/>
  <c r="BG64" i="1"/>
  <c r="AT64" i="9"/>
  <c r="BG65" i="1"/>
  <c r="AT65" i="9"/>
  <c r="BG66" i="1"/>
  <c r="AT66" i="9"/>
  <c r="BG67" i="1"/>
  <c r="AT67" i="9"/>
  <c r="BG68" i="1"/>
  <c r="AT68" i="9"/>
  <c r="BG69" i="1"/>
  <c r="AT69" i="9"/>
  <c r="BG70" i="1"/>
  <c r="AT70" i="9"/>
  <c r="BG71" i="1"/>
  <c r="AT71" i="9"/>
  <c r="BG72" i="1"/>
  <c r="AT72" i="9"/>
  <c r="BG73" i="1"/>
  <c r="AT73" i="9"/>
  <c r="BG74" i="1"/>
  <c r="AT74" i="9"/>
  <c r="BG75" i="1"/>
  <c r="AT75" i="9"/>
  <c r="BG76" i="1"/>
  <c r="AT76" i="9"/>
  <c r="BG77" i="1"/>
  <c r="AT77" i="9"/>
  <c r="BG78" i="1"/>
  <c r="AT78" i="9"/>
  <c r="BG79" i="1"/>
  <c r="AT79" i="9"/>
  <c r="BG80" i="1"/>
  <c r="AT80" i="9"/>
  <c r="BG81" i="1"/>
  <c r="AT81" i="9"/>
  <c r="BG82" i="1"/>
  <c r="AT82" i="9"/>
  <c r="BG83" i="1"/>
  <c r="AT83" i="9"/>
  <c r="BG84" i="1"/>
  <c r="AT84" i="9"/>
  <c r="BG85" i="1"/>
  <c r="AT85" i="9"/>
  <c r="BG86" i="1"/>
  <c r="AT86" i="9"/>
  <c r="BG87" i="1"/>
  <c r="AT87" i="9"/>
  <c r="BG88" i="1"/>
  <c r="AT88" i="9"/>
  <c r="BG89" i="1"/>
  <c r="AT89" i="9"/>
  <c r="BG90" i="1"/>
  <c r="AT90" i="9"/>
  <c r="BG91" i="1"/>
  <c r="AT91" i="9"/>
  <c r="BG92" i="1"/>
  <c r="AT92" i="9"/>
  <c r="BG93" i="1"/>
  <c r="AT93" i="9"/>
  <c r="BG94" i="1"/>
  <c r="AT94" i="9"/>
  <c r="BG95" i="1"/>
  <c r="AT95" i="9"/>
  <c r="BG96" i="1"/>
  <c r="AT96" i="9"/>
  <c r="BG97" i="1"/>
  <c r="AT97" i="9"/>
  <c r="BG98" i="1"/>
  <c r="AT98" i="9"/>
  <c r="BG99" i="1"/>
  <c r="AT99" i="9"/>
  <c r="BG100" i="1"/>
  <c r="AT100" i="9"/>
  <c r="BG101" i="1"/>
  <c r="AT101" i="9"/>
  <c r="BG102" i="1"/>
  <c r="AT102" i="9"/>
  <c r="BG103" i="1"/>
  <c r="AT103" i="9"/>
  <c r="BG104" i="1"/>
  <c r="AT104" i="9"/>
  <c r="BG105" i="1"/>
  <c r="AT105" i="9"/>
  <c r="BG106" i="1"/>
  <c r="AT106" i="9"/>
  <c r="BG107" i="1"/>
  <c r="AT107" i="9"/>
  <c r="BG108" i="1"/>
  <c r="AT108" i="9"/>
  <c r="BG109" i="1"/>
  <c r="AT109" i="9"/>
  <c r="BG110" i="1"/>
  <c r="AT110" i="9"/>
  <c r="BG111" i="1"/>
  <c r="AT111" i="9"/>
  <c r="BG112" i="1"/>
  <c r="AT112" i="9"/>
  <c r="BG113" i="1"/>
  <c r="AT113" i="9"/>
  <c r="BG114" i="1"/>
  <c r="AT114" i="9"/>
  <c r="BG115" i="1"/>
  <c r="AT115" i="9"/>
  <c r="BG116" i="1"/>
  <c r="AT116" i="9"/>
  <c r="BG117" i="1"/>
  <c r="AT117" i="9"/>
  <c r="BG118" i="1"/>
  <c r="AT118" i="9"/>
  <c r="BG119" i="1"/>
  <c r="AT119" i="9"/>
  <c r="BG120" i="1"/>
  <c r="AT120" i="9"/>
  <c r="BG121" i="1"/>
  <c r="AT121" i="9"/>
  <c r="BG122" i="1"/>
  <c r="AT122" i="9"/>
  <c r="BG123" i="1"/>
  <c r="AT123" i="9"/>
  <c r="BG124" i="1"/>
  <c r="AT124" i="9"/>
  <c r="BG125" i="1"/>
  <c r="AT125" i="9"/>
  <c r="BG126" i="1"/>
  <c r="AT126" i="9"/>
  <c r="BG127" i="1"/>
  <c r="AT127" i="9"/>
  <c r="BG128" i="1"/>
  <c r="AT128" i="9"/>
  <c r="BG129" i="1"/>
  <c r="AT129" i="9"/>
  <c r="BG130" i="1"/>
  <c r="AT130" i="9"/>
  <c r="BG131" i="1"/>
  <c r="AT131" i="9"/>
  <c r="BG132" i="1"/>
  <c r="AT132" i="9"/>
  <c r="BG133" i="1"/>
  <c r="AT133" i="9"/>
  <c r="BG134" i="1"/>
  <c r="AT134" i="9"/>
  <c r="BG135" i="1"/>
  <c r="AT135" i="9"/>
  <c r="BG136" i="1"/>
  <c r="AT136" i="9"/>
  <c r="BG137" i="1"/>
  <c r="AT137" i="9"/>
  <c r="BG138" i="1"/>
  <c r="AT138" i="9"/>
  <c r="BG139" i="1"/>
  <c r="AT139" i="9"/>
  <c r="BG140" i="1"/>
  <c r="AT140" i="9"/>
  <c r="BG141" i="1"/>
  <c r="AT141" i="9"/>
  <c r="BG142" i="1"/>
  <c r="AT142" i="9"/>
  <c r="BG143" i="1"/>
  <c r="AT143" i="9"/>
  <c r="BG144" i="1"/>
  <c r="AT144" i="9"/>
  <c r="BG145" i="1"/>
  <c r="AT145" i="9"/>
  <c r="BG146" i="1"/>
  <c r="AT146" i="9"/>
  <c r="BG147" i="1"/>
  <c r="AT147" i="9"/>
  <c r="BG148" i="1"/>
  <c r="AT148" i="9"/>
  <c r="BG149" i="1"/>
  <c r="AT149" i="9"/>
  <c r="BG150" i="1"/>
  <c r="AT150" i="9"/>
  <c r="BG151" i="1"/>
  <c r="AT151" i="9"/>
  <c r="BG152" i="1"/>
  <c r="AT152" i="9"/>
  <c r="BG153" i="1"/>
  <c r="AT153" i="9"/>
  <c r="BG154" i="1"/>
  <c r="AT154" i="9"/>
  <c r="BG155" i="1"/>
  <c r="AT155" i="9"/>
  <c r="BG156" i="1"/>
  <c r="AT156" i="9"/>
  <c r="BG157" i="1"/>
  <c r="AT157" i="9"/>
  <c r="BG158" i="1"/>
  <c r="AT158" i="9"/>
  <c r="BG159" i="1"/>
  <c r="AT159" i="9"/>
  <c r="BG160" i="1"/>
  <c r="AT160" i="9"/>
  <c r="BG161" i="1"/>
  <c r="AT161" i="9"/>
  <c r="BG162" i="1"/>
  <c r="AT162" i="9"/>
  <c r="BG163" i="1"/>
  <c r="AT163" i="9"/>
  <c r="BG164" i="1"/>
  <c r="AT164" i="9"/>
  <c r="BG165" i="1"/>
  <c r="AT165" i="9"/>
  <c r="BG166" i="1"/>
  <c r="AT166" i="9"/>
  <c r="BG167" i="1"/>
  <c r="AT167" i="9"/>
  <c r="BG168" i="1"/>
  <c r="AT168" i="9"/>
  <c r="BG169" i="1"/>
  <c r="AT169" i="9"/>
  <c r="BG170" i="1"/>
  <c r="AT170" i="9"/>
  <c r="BG171" i="1"/>
  <c r="AT171" i="9"/>
  <c r="BG172" i="1"/>
  <c r="AT172" i="9"/>
  <c r="BG173" i="1"/>
  <c r="AT173" i="9"/>
  <c r="BG174" i="1"/>
  <c r="AT174" i="9"/>
  <c r="BG175" i="1"/>
  <c r="AT175" i="9"/>
  <c r="BG176" i="1"/>
  <c r="AT176" i="9"/>
  <c r="BG177" i="1"/>
  <c r="AT177" i="9"/>
  <c r="BG178" i="1"/>
  <c r="AT178" i="9"/>
  <c r="BG179" i="1"/>
  <c r="AT179" i="9"/>
  <c r="BG180" i="1"/>
  <c r="AT180" i="9"/>
  <c r="BG181" i="1"/>
  <c r="AT181" i="9"/>
  <c r="BG182" i="1"/>
  <c r="AT182" i="9"/>
  <c r="BG183" i="1"/>
  <c r="AT183" i="9"/>
  <c r="BG184" i="1"/>
  <c r="AT184" i="9"/>
  <c r="BG185" i="1"/>
  <c r="AT185" i="9"/>
  <c r="BG186" i="1"/>
  <c r="AT186" i="9"/>
  <c r="BG187" i="1"/>
  <c r="AT187" i="9"/>
  <c r="BG188" i="1"/>
  <c r="AT188" i="9"/>
  <c r="BG189" i="1"/>
  <c r="AT189" i="9"/>
  <c r="BG190" i="1"/>
  <c r="AT190" i="9"/>
  <c r="BG191" i="1"/>
  <c r="AT191" i="9"/>
  <c r="BG192" i="1"/>
  <c r="AT192" i="9"/>
  <c r="BG193" i="1"/>
  <c r="AT193" i="9"/>
  <c r="BG194" i="1"/>
  <c r="AT194" i="9"/>
  <c r="BG195" i="1"/>
  <c r="AT195" i="9"/>
  <c r="BG196" i="1"/>
  <c r="AT196" i="9"/>
  <c r="BG197" i="1"/>
  <c r="AT197" i="9"/>
  <c r="BG198" i="1"/>
  <c r="AT198" i="9"/>
  <c r="BG199" i="1"/>
  <c r="AT199" i="9"/>
  <c r="BG200" i="1"/>
  <c r="AT200" i="9"/>
  <c r="AT2" i="9"/>
  <c r="BG3" i="1"/>
  <c r="AP3" i="9"/>
  <c r="BF4" i="1"/>
  <c r="AP4" i="9"/>
  <c r="BF5" i="1"/>
  <c r="AP5" i="9"/>
  <c r="BF6" i="1"/>
  <c r="AP6" i="9"/>
  <c r="BF7" i="1"/>
  <c r="AP7" i="9"/>
  <c r="BF8" i="1"/>
  <c r="AP8" i="9"/>
  <c r="BF9" i="1"/>
  <c r="AP9" i="9"/>
  <c r="BF10" i="1"/>
  <c r="AP10" i="9"/>
  <c r="BF11" i="1"/>
  <c r="AP11" i="9"/>
  <c r="BF12" i="1"/>
  <c r="AP12" i="9"/>
  <c r="BF13" i="1"/>
  <c r="AP13" i="9"/>
  <c r="BF14" i="1"/>
  <c r="AP14" i="9"/>
  <c r="BF15" i="1"/>
  <c r="AP15" i="9"/>
  <c r="BF16" i="1"/>
  <c r="AP16" i="9"/>
  <c r="BF17" i="1"/>
  <c r="AP17" i="9"/>
  <c r="BF18" i="1"/>
  <c r="AP18" i="9"/>
  <c r="BF19" i="1"/>
  <c r="AP19" i="9"/>
  <c r="BF20" i="1"/>
  <c r="AP20" i="9"/>
  <c r="BF21" i="1"/>
  <c r="AP21" i="9"/>
  <c r="BF22" i="1"/>
  <c r="AP22" i="9"/>
  <c r="BF23" i="1"/>
  <c r="AP23" i="9"/>
  <c r="BF24" i="1"/>
  <c r="AP24" i="9"/>
  <c r="BF25" i="1"/>
  <c r="AP25" i="9"/>
  <c r="BF26" i="1"/>
  <c r="AP26" i="9"/>
  <c r="BF27" i="1"/>
  <c r="AP27" i="9"/>
  <c r="BF28" i="1"/>
  <c r="AP28" i="9"/>
  <c r="BF29" i="1"/>
  <c r="AP29" i="9"/>
  <c r="BF30" i="1"/>
  <c r="AP30" i="9"/>
  <c r="BF31" i="1"/>
  <c r="AP31" i="9"/>
  <c r="BF32" i="1"/>
  <c r="AP32" i="9"/>
  <c r="BF33" i="1"/>
  <c r="AP33" i="9"/>
  <c r="BF34" i="1"/>
  <c r="AP34" i="9"/>
  <c r="BF35" i="1"/>
  <c r="AP35" i="9"/>
  <c r="BF36" i="1"/>
  <c r="AP36" i="9"/>
  <c r="BF37" i="1"/>
  <c r="AP37" i="9"/>
  <c r="BF38" i="1"/>
  <c r="AP38" i="9"/>
  <c r="BF39" i="1"/>
  <c r="AP39" i="9"/>
  <c r="BF40" i="1"/>
  <c r="AP40" i="9"/>
  <c r="BF41" i="1"/>
  <c r="AP41" i="9"/>
  <c r="BF42" i="1"/>
  <c r="AP42" i="9"/>
  <c r="BF43" i="1"/>
  <c r="AP43" i="9"/>
  <c r="BF44" i="1"/>
  <c r="AP44" i="9"/>
  <c r="BF45" i="1"/>
  <c r="AP45" i="9"/>
  <c r="BF46" i="1"/>
  <c r="AP46" i="9"/>
  <c r="BF47" i="1"/>
  <c r="AP47" i="9"/>
  <c r="BF48" i="1"/>
  <c r="AP48" i="9"/>
  <c r="BF49" i="1"/>
  <c r="AP49" i="9"/>
  <c r="BF50" i="1"/>
  <c r="AP50" i="9"/>
  <c r="BF51" i="1"/>
  <c r="AP51" i="9"/>
  <c r="BF52" i="1"/>
  <c r="AP52" i="9"/>
  <c r="BF53" i="1"/>
  <c r="AP53" i="9"/>
  <c r="BF54" i="1"/>
  <c r="AP54" i="9"/>
  <c r="BF55" i="1"/>
  <c r="AP55" i="9"/>
  <c r="BF56" i="1"/>
  <c r="AP56" i="9"/>
  <c r="BF57" i="1"/>
  <c r="AP57" i="9"/>
  <c r="BF58" i="1"/>
  <c r="AP58" i="9"/>
  <c r="BF59" i="1"/>
  <c r="AP59" i="9"/>
  <c r="BF60" i="1"/>
  <c r="AP60" i="9"/>
  <c r="BF61" i="1"/>
  <c r="AP61" i="9"/>
  <c r="BF62" i="1"/>
  <c r="AP62" i="9"/>
  <c r="BF63" i="1"/>
  <c r="AP63" i="9"/>
  <c r="BF64" i="1"/>
  <c r="AP64" i="9"/>
  <c r="BF65" i="1"/>
  <c r="AP65" i="9"/>
  <c r="BF66" i="1"/>
  <c r="AP66" i="9"/>
  <c r="BF67" i="1"/>
  <c r="AP67" i="9"/>
  <c r="BF68" i="1"/>
  <c r="AP68" i="9"/>
  <c r="BF69" i="1"/>
  <c r="AP69" i="9"/>
  <c r="BF70" i="1"/>
  <c r="AP70" i="9"/>
  <c r="BF71" i="1"/>
  <c r="AP71" i="9"/>
  <c r="BF72" i="1"/>
  <c r="AP72" i="9"/>
  <c r="BF73" i="1"/>
  <c r="AP73" i="9"/>
  <c r="BF74" i="1"/>
  <c r="AP74" i="9"/>
  <c r="BF75" i="1"/>
  <c r="AP75" i="9"/>
  <c r="BF76" i="1"/>
  <c r="AP76" i="9"/>
  <c r="BF77" i="1"/>
  <c r="AP77" i="9"/>
  <c r="BF78" i="1"/>
  <c r="AP78" i="9"/>
  <c r="BF79" i="1"/>
  <c r="AP79" i="9"/>
  <c r="BF80" i="1"/>
  <c r="AP80" i="9"/>
  <c r="BF81" i="1"/>
  <c r="AP81" i="9"/>
  <c r="BF82" i="1"/>
  <c r="AP82" i="9"/>
  <c r="BF83" i="1"/>
  <c r="AP83" i="9"/>
  <c r="BF84" i="1"/>
  <c r="AP84" i="9"/>
  <c r="BF85" i="1"/>
  <c r="AP85" i="9"/>
  <c r="BF86" i="1"/>
  <c r="AP86" i="9"/>
  <c r="BF87" i="1"/>
  <c r="AP87" i="9"/>
  <c r="BF88" i="1"/>
  <c r="AP88" i="9"/>
  <c r="BF89" i="1"/>
  <c r="AP89" i="9"/>
  <c r="BF90" i="1"/>
  <c r="AP90" i="9"/>
  <c r="BF91" i="1"/>
  <c r="AP91" i="9"/>
  <c r="BF92" i="1"/>
  <c r="AP92" i="9"/>
  <c r="BF93" i="1"/>
  <c r="AP93" i="9"/>
  <c r="BF94" i="1"/>
  <c r="AP94" i="9"/>
  <c r="BF95" i="1"/>
  <c r="AP95" i="9"/>
  <c r="BF96" i="1"/>
  <c r="AP96" i="9"/>
  <c r="BF97" i="1"/>
  <c r="AP97" i="9"/>
  <c r="BF98" i="1"/>
  <c r="AP98" i="9"/>
  <c r="BF99" i="1"/>
  <c r="AP99" i="9"/>
  <c r="BF100" i="1"/>
  <c r="AP100" i="9"/>
  <c r="BF101" i="1"/>
  <c r="AP101" i="9"/>
  <c r="BF102" i="1"/>
  <c r="AP102" i="9"/>
  <c r="BF103" i="1"/>
  <c r="AP103" i="9"/>
  <c r="BF104" i="1"/>
  <c r="AP104" i="9"/>
  <c r="BF105" i="1"/>
  <c r="AP105" i="9"/>
  <c r="BF106" i="1"/>
  <c r="AP106" i="9"/>
  <c r="BF107" i="1"/>
  <c r="AP107" i="9"/>
  <c r="BF108" i="1"/>
  <c r="AP108" i="9"/>
  <c r="BF109" i="1"/>
  <c r="AP109" i="9"/>
  <c r="BF110" i="1"/>
  <c r="AP110" i="9"/>
  <c r="BF111" i="1"/>
  <c r="AP111" i="9"/>
  <c r="BF112" i="1"/>
  <c r="AP112" i="9"/>
  <c r="BF113" i="1"/>
  <c r="AP113" i="9"/>
  <c r="BF114" i="1"/>
  <c r="AP114" i="9"/>
  <c r="BF115" i="1"/>
  <c r="AP115" i="9"/>
  <c r="BF116" i="1"/>
  <c r="AP116" i="9"/>
  <c r="BF117" i="1"/>
  <c r="AP117" i="9"/>
  <c r="BF118" i="1"/>
  <c r="AP118" i="9"/>
  <c r="BF119" i="1"/>
  <c r="AP119" i="9"/>
  <c r="BF120" i="1"/>
  <c r="AP120" i="9"/>
  <c r="BF121" i="1"/>
  <c r="AP121" i="9"/>
  <c r="BF122" i="1"/>
  <c r="AP122" i="9"/>
  <c r="BF123" i="1"/>
  <c r="AP123" i="9"/>
  <c r="BF124" i="1"/>
  <c r="AP124" i="9"/>
  <c r="BF125" i="1"/>
  <c r="AP125" i="9"/>
  <c r="BF126" i="1"/>
  <c r="AP126" i="9"/>
  <c r="BF127" i="1"/>
  <c r="AP127" i="9"/>
  <c r="BF128" i="1"/>
  <c r="AP128" i="9"/>
  <c r="BF129" i="1"/>
  <c r="AP129" i="9"/>
  <c r="BF130" i="1"/>
  <c r="AP130" i="9"/>
  <c r="BF131" i="1"/>
  <c r="AP131" i="9"/>
  <c r="BF132" i="1"/>
  <c r="AP132" i="9"/>
  <c r="BF133" i="1"/>
  <c r="AP133" i="9"/>
  <c r="BF134" i="1"/>
  <c r="AP134" i="9"/>
  <c r="BF135" i="1"/>
  <c r="AP135" i="9"/>
  <c r="BF136" i="1"/>
  <c r="AP136" i="9"/>
  <c r="BF137" i="1"/>
  <c r="AP137" i="9"/>
  <c r="BF138" i="1"/>
  <c r="AP138" i="9"/>
  <c r="BF139" i="1"/>
  <c r="AP139" i="9"/>
  <c r="BF140" i="1"/>
  <c r="AP140" i="9"/>
  <c r="BF141" i="1"/>
  <c r="AP141" i="9"/>
  <c r="BF142" i="1"/>
  <c r="AP142" i="9"/>
  <c r="BF143" i="1"/>
  <c r="AP143" i="9"/>
  <c r="BF144" i="1"/>
  <c r="AP144" i="9"/>
  <c r="BF145" i="1"/>
  <c r="AP145" i="9"/>
  <c r="BF146" i="1"/>
  <c r="AP146" i="9"/>
  <c r="BF147" i="1"/>
  <c r="AP147" i="9"/>
  <c r="BF148" i="1"/>
  <c r="AP148" i="9"/>
  <c r="BF149" i="1"/>
  <c r="AP149" i="9"/>
  <c r="BF150" i="1"/>
  <c r="AP150" i="9"/>
  <c r="BF151" i="1"/>
  <c r="AP151" i="9"/>
  <c r="BF152" i="1"/>
  <c r="AP152" i="9"/>
  <c r="BF153" i="1"/>
  <c r="AP153" i="9"/>
  <c r="BF154" i="1"/>
  <c r="AP154" i="9"/>
  <c r="BF155" i="1"/>
  <c r="AP155" i="9"/>
  <c r="BF156" i="1"/>
  <c r="AP156" i="9"/>
  <c r="BF157" i="1"/>
  <c r="AP157" i="9"/>
  <c r="BF158" i="1"/>
  <c r="AP158" i="9"/>
  <c r="BF159" i="1"/>
  <c r="AP159" i="9"/>
  <c r="BF160" i="1"/>
  <c r="AP160" i="9"/>
  <c r="BF161" i="1"/>
  <c r="AP161" i="9"/>
  <c r="BF162" i="1"/>
  <c r="AP162" i="9"/>
  <c r="BF163" i="1"/>
  <c r="AP163" i="9"/>
  <c r="BF164" i="1"/>
  <c r="AP164" i="9"/>
  <c r="BF165" i="1"/>
  <c r="AP165" i="9"/>
  <c r="BF166" i="1"/>
  <c r="AP166" i="9"/>
  <c r="BF167" i="1"/>
  <c r="AP167" i="9"/>
  <c r="BF168" i="1"/>
  <c r="AP168" i="9"/>
  <c r="BF169" i="1"/>
  <c r="AP169" i="9"/>
  <c r="BF170" i="1"/>
  <c r="AP170" i="9"/>
  <c r="BF171" i="1"/>
  <c r="AP171" i="9"/>
  <c r="BF172" i="1"/>
  <c r="AP172" i="9"/>
  <c r="BF173" i="1"/>
  <c r="AP173" i="9"/>
  <c r="BF174" i="1"/>
  <c r="AP174" i="9"/>
  <c r="BF175" i="1"/>
  <c r="AP175" i="9"/>
  <c r="BF176" i="1"/>
  <c r="AP176" i="9"/>
  <c r="BF177" i="1"/>
  <c r="AP177" i="9"/>
  <c r="BF178" i="1"/>
  <c r="AP178" i="9"/>
  <c r="BF179" i="1"/>
  <c r="AP179" i="9"/>
  <c r="BF180" i="1"/>
  <c r="AP180" i="9"/>
  <c r="BF181" i="1"/>
  <c r="AP181" i="9"/>
  <c r="BF182" i="1"/>
  <c r="AP182" i="9"/>
  <c r="BF183" i="1"/>
  <c r="AP183" i="9"/>
  <c r="BF184" i="1"/>
  <c r="AP184" i="9"/>
  <c r="BF185" i="1"/>
  <c r="AP185" i="9"/>
  <c r="BF186" i="1"/>
  <c r="AP186" i="9"/>
  <c r="BF187" i="1"/>
  <c r="AP187" i="9"/>
  <c r="BF188" i="1"/>
  <c r="AP188" i="9"/>
  <c r="BF189" i="1"/>
  <c r="AP189" i="9"/>
  <c r="BF190" i="1"/>
  <c r="AP190" i="9"/>
  <c r="BF191" i="1"/>
  <c r="AP191" i="9"/>
  <c r="BF192" i="1"/>
  <c r="AP192" i="9"/>
  <c r="BF193" i="1"/>
  <c r="AP193" i="9"/>
  <c r="BF194" i="1"/>
  <c r="AP194" i="9"/>
  <c r="BF195" i="1"/>
  <c r="AP195" i="9"/>
  <c r="BF196" i="1"/>
  <c r="AP196" i="9"/>
  <c r="BF197" i="1"/>
  <c r="AP197" i="9"/>
  <c r="BF198" i="1"/>
  <c r="AP198" i="9"/>
  <c r="BF199" i="1"/>
  <c r="AP199" i="9"/>
  <c r="BF200" i="1"/>
  <c r="AP200" i="9"/>
  <c r="AP2" i="9"/>
  <c r="BF3" i="1"/>
  <c r="AN3" i="9"/>
  <c r="BE4" i="1"/>
  <c r="AN4" i="9"/>
  <c r="BE5" i="1"/>
  <c r="AN5" i="9"/>
  <c r="BE6" i="1"/>
  <c r="AN6" i="9"/>
  <c r="BE7" i="1"/>
  <c r="AN7" i="9"/>
  <c r="BE8" i="1"/>
  <c r="AN8" i="9"/>
  <c r="BE9" i="1"/>
  <c r="AN9" i="9"/>
  <c r="BE10" i="1"/>
  <c r="AN10" i="9"/>
  <c r="BE11" i="1"/>
  <c r="AN11" i="9"/>
  <c r="BE12" i="1"/>
  <c r="AN12" i="9"/>
  <c r="BE13" i="1"/>
  <c r="AN13" i="9"/>
  <c r="BE14" i="1"/>
  <c r="AN14" i="9"/>
  <c r="BE15" i="1"/>
  <c r="AN15" i="9"/>
  <c r="BE16" i="1"/>
  <c r="AN16" i="9"/>
  <c r="BE17" i="1"/>
  <c r="AN17" i="9"/>
  <c r="BE18" i="1"/>
  <c r="AN18" i="9"/>
  <c r="BE19" i="1"/>
  <c r="AN19" i="9"/>
  <c r="BE20" i="1"/>
  <c r="AN20" i="9"/>
  <c r="BE21" i="1"/>
  <c r="AN21" i="9"/>
  <c r="BE22" i="1"/>
  <c r="AN22" i="9"/>
  <c r="BE23" i="1"/>
  <c r="AN23" i="9"/>
  <c r="BE24" i="1"/>
  <c r="AN24" i="9"/>
  <c r="BE25" i="1"/>
  <c r="AN25" i="9"/>
  <c r="BE26" i="1"/>
  <c r="AN26" i="9"/>
  <c r="BE27" i="1"/>
  <c r="AN27" i="9"/>
  <c r="BE28" i="1"/>
  <c r="AN28" i="9"/>
  <c r="BE29" i="1"/>
  <c r="AN29" i="9"/>
  <c r="BE30" i="1"/>
  <c r="AN30" i="9"/>
  <c r="BE31" i="1"/>
  <c r="AN31" i="9"/>
  <c r="BE32" i="1"/>
  <c r="AN32" i="9"/>
  <c r="BE33" i="1"/>
  <c r="AN33" i="9"/>
  <c r="BE34" i="1"/>
  <c r="AN34" i="9"/>
  <c r="BE35" i="1"/>
  <c r="AN35" i="9"/>
  <c r="BE36" i="1"/>
  <c r="AN36" i="9"/>
  <c r="BE37" i="1"/>
  <c r="AN37" i="9"/>
  <c r="BE38" i="1"/>
  <c r="AN38" i="9"/>
  <c r="BE39" i="1"/>
  <c r="AN39" i="9"/>
  <c r="BE40" i="1"/>
  <c r="AN40" i="9"/>
  <c r="BE41" i="1"/>
  <c r="AN41" i="9"/>
  <c r="BE42" i="1"/>
  <c r="AN42" i="9"/>
  <c r="BE43" i="1"/>
  <c r="AN43" i="9"/>
  <c r="BE44" i="1"/>
  <c r="AN44" i="9"/>
  <c r="BE45" i="1"/>
  <c r="AN45" i="9"/>
  <c r="BE46" i="1"/>
  <c r="AN46" i="9"/>
  <c r="BE47" i="1"/>
  <c r="AN47" i="9"/>
  <c r="BE48" i="1"/>
  <c r="AN48" i="9"/>
  <c r="BE49" i="1"/>
  <c r="AN49" i="9"/>
  <c r="BE50" i="1"/>
  <c r="AN50" i="9"/>
  <c r="BE51" i="1"/>
  <c r="AN51" i="9"/>
  <c r="BE52" i="1"/>
  <c r="AN52" i="9"/>
  <c r="BE53" i="1"/>
  <c r="AN53" i="9"/>
  <c r="BE54" i="1"/>
  <c r="AN54" i="9"/>
  <c r="BE55" i="1"/>
  <c r="AN55" i="9"/>
  <c r="BE56" i="1"/>
  <c r="AN56" i="9"/>
  <c r="BE57" i="1"/>
  <c r="AN57" i="9"/>
  <c r="BE58" i="1"/>
  <c r="AN58" i="9"/>
  <c r="BE59" i="1"/>
  <c r="AN59" i="9"/>
  <c r="BE60" i="1"/>
  <c r="AN60" i="9"/>
  <c r="BE61" i="1"/>
  <c r="AN61" i="9"/>
  <c r="BE62" i="1"/>
  <c r="AN62" i="9"/>
  <c r="BE63" i="1"/>
  <c r="AN63" i="9"/>
  <c r="BE64" i="1"/>
  <c r="AN64" i="9"/>
  <c r="BE65" i="1"/>
  <c r="AN65" i="9"/>
  <c r="BE66" i="1"/>
  <c r="AN66" i="9"/>
  <c r="BE67" i="1"/>
  <c r="AN67" i="9"/>
  <c r="BE68" i="1"/>
  <c r="AN68" i="9"/>
  <c r="BE69" i="1"/>
  <c r="AN69" i="9"/>
  <c r="BE70" i="1"/>
  <c r="AN70" i="9"/>
  <c r="BE71" i="1"/>
  <c r="AN71" i="9"/>
  <c r="BE72" i="1"/>
  <c r="AN72" i="9"/>
  <c r="BE73" i="1"/>
  <c r="AN73" i="9"/>
  <c r="BE74" i="1"/>
  <c r="AN74" i="9"/>
  <c r="BE75" i="1"/>
  <c r="AN75" i="9"/>
  <c r="BE76" i="1"/>
  <c r="AN76" i="9"/>
  <c r="BE77" i="1"/>
  <c r="AN77" i="9"/>
  <c r="BE78" i="1"/>
  <c r="AN78" i="9"/>
  <c r="BE79" i="1"/>
  <c r="AN79" i="9"/>
  <c r="BE80" i="1"/>
  <c r="AN80" i="9"/>
  <c r="BE81" i="1"/>
  <c r="AN81" i="9"/>
  <c r="BE82" i="1"/>
  <c r="AN82" i="9"/>
  <c r="BE83" i="1"/>
  <c r="AN83" i="9"/>
  <c r="BE84" i="1"/>
  <c r="AN84" i="9"/>
  <c r="BE85" i="1"/>
  <c r="AN85" i="9"/>
  <c r="BE86" i="1"/>
  <c r="AN86" i="9"/>
  <c r="BE87" i="1"/>
  <c r="AN87" i="9"/>
  <c r="BE88" i="1"/>
  <c r="AN88" i="9"/>
  <c r="BE89" i="1"/>
  <c r="AN89" i="9"/>
  <c r="BE90" i="1"/>
  <c r="AN90" i="9"/>
  <c r="BE91" i="1"/>
  <c r="AN91" i="9"/>
  <c r="BE92" i="1"/>
  <c r="AN92" i="9"/>
  <c r="BE93" i="1"/>
  <c r="AN93" i="9"/>
  <c r="BE94" i="1"/>
  <c r="AN94" i="9"/>
  <c r="BE95" i="1"/>
  <c r="AN95" i="9"/>
  <c r="BE96" i="1"/>
  <c r="AN96" i="9"/>
  <c r="BE97" i="1"/>
  <c r="AN97" i="9"/>
  <c r="BE98" i="1"/>
  <c r="AN98" i="9"/>
  <c r="BE99" i="1"/>
  <c r="AN99" i="9"/>
  <c r="BE100" i="1"/>
  <c r="AN100" i="9"/>
  <c r="BE101" i="1"/>
  <c r="AN101" i="9"/>
  <c r="BE102" i="1"/>
  <c r="AN102" i="9"/>
  <c r="BE103" i="1"/>
  <c r="AN103" i="9"/>
  <c r="BE104" i="1"/>
  <c r="AN104" i="9"/>
  <c r="BE105" i="1"/>
  <c r="AN105" i="9"/>
  <c r="BE106" i="1"/>
  <c r="AN106" i="9"/>
  <c r="BE107" i="1"/>
  <c r="AN107" i="9"/>
  <c r="BE108" i="1"/>
  <c r="AN108" i="9"/>
  <c r="BE109" i="1"/>
  <c r="AN109" i="9"/>
  <c r="BE110" i="1"/>
  <c r="AN110" i="9"/>
  <c r="BE111" i="1"/>
  <c r="AN111" i="9"/>
  <c r="BE112" i="1"/>
  <c r="AN112" i="9"/>
  <c r="BE113" i="1"/>
  <c r="AN113" i="9"/>
  <c r="BE114" i="1"/>
  <c r="AN114" i="9"/>
  <c r="BE115" i="1"/>
  <c r="AN115" i="9"/>
  <c r="BE116" i="1"/>
  <c r="AN116" i="9"/>
  <c r="BE117" i="1"/>
  <c r="AN117" i="9"/>
  <c r="BE118" i="1"/>
  <c r="AN118" i="9"/>
  <c r="BE119" i="1"/>
  <c r="AN119" i="9"/>
  <c r="BE120" i="1"/>
  <c r="AN120" i="9"/>
  <c r="BE121" i="1"/>
  <c r="AN121" i="9"/>
  <c r="BE122" i="1"/>
  <c r="AN122" i="9"/>
  <c r="BE123" i="1"/>
  <c r="AN123" i="9"/>
  <c r="BE124" i="1"/>
  <c r="AN124" i="9"/>
  <c r="BE125" i="1"/>
  <c r="AN125" i="9"/>
  <c r="BE126" i="1"/>
  <c r="AN126" i="9"/>
  <c r="BE127" i="1"/>
  <c r="AN127" i="9"/>
  <c r="BE128" i="1"/>
  <c r="AN128" i="9"/>
  <c r="BE129" i="1"/>
  <c r="AN129" i="9"/>
  <c r="BE130" i="1"/>
  <c r="AN130" i="9"/>
  <c r="BE131" i="1"/>
  <c r="AN131" i="9"/>
  <c r="BE132" i="1"/>
  <c r="AN132" i="9"/>
  <c r="BE133" i="1"/>
  <c r="AN133" i="9"/>
  <c r="BE134" i="1"/>
  <c r="AN134" i="9"/>
  <c r="BE135" i="1"/>
  <c r="AN135" i="9"/>
  <c r="BE136" i="1"/>
  <c r="AN136" i="9"/>
  <c r="BE137" i="1"/>
  <c r="AN137" i="9"/>
  <c r="BE138" i="1"/>
  <c r="AN138" i="9"/>
  <c r="BE139" i="1"/>
  <c r="AN139" i="9"/>
  <c r="BE140" i="1"/>
  <c r="AN140" i="9"/>
  <c r="BE141" i="1"/>
  <c r="AN141" i="9"/>
  <c r="BE142" i="1"/>
  <c r="AN142" i="9"/>
  <c r="BE143" i="1"/>
  <c r="AN143" i="9"/>
  <c r="BE144" i="1"/>
  <c r="AN144" i="9"/>
  <c r="BE145" i="1"/>
  <c r="AN145" i="9"/>
  <c r="BE146" i="1"/>
  <c r="AN146" i="9"/>
  <c r="BE147" i="1"/>
  <c r="AN147" i="9"/>
  <c r="BE148" i="1"/>
  <c r="AN148" i="9"/>
  <c r="BE149" i="1"/>
  <c r="AN149" i="9"/>
  <c r="BE150" i="1"/>
  <c r="AN150" i="9"/>
  <c r="BE151" i="1"/>
  <c r="AN151" i="9"/>
  <c r="BE152" i="1"/>
  <c r="AN152" i="9"/>
  <c r="BE153" i="1"/>
  <c r="AN153" i="9"/>
  <c r="BE154" i="1"/>
  <c r="AN154" i="9"/>
  <c r="BE155" i="1"/>
  <c r="AN155" i="9"/>
  <c r="BE156" i="1"/>
  <c r="AN156" i="9"/>
  <c r="BE157" i="1"/>
  <c r="AN157" i="9"/>
  <c r="BE158" i="1"/>
  <c r="AN158" i="9"/>
  <c r="BE159" i="1"/>
  <c r="AN159" i="9"/>
  <c r="BE160" i="1"/>
  <c r="AN160" i="9"/>
  <c r="BE161" i="1"/>
  <c r="AN161" i="9"/>
  <c r="BE162" i="1"/>
  <c r="AN162" i="9"/>
  <c r="BE163" i="1"/>
  <c r="AN163" i="9"/>
  <c r="BE164" i="1"/>
  <c r="AN164" i="9"/>
  <c r="BE165" i="1"/>
  <c r="AN165" i="9"/>
  <c r="BE166" i="1"/>
  <c r="AN166" i="9"/>
  <c r="BE167" i="1"/>
  <c r="AN167" i="9"/>
  <c r="BE168" i="1"/>
  <c r="AN168" i="9"/>
  <c r="BE169" i="1"/>
  <c r="AN169" i="9"/>
  <c r="BE170" i="1"/>
  <c r="AN170" i="9"/>
  <c r="BE171" i="1"/>
  <c r="AN171" i="9"/>
  <c r="BE172" i="1"/>
  <c r="AN172" i="9"/>
  <c r="BE173" i="1"/>
  <c r="AN173" i="9"/>
  <c r="BE174" i="1"/>
  <c r="AN174" i="9"/>
  <c r="BE175" i="1"/>
  <c r="AN175" i="9"/>
  <c r="BE176" i="1"/>
  <c r="AN176" i="9"/>
  <c r="BE177" i="1"/>
  <c r="AN177" i="9"/>
  <c r="BE178" i="1"/>
  <c r="AN178" i="9"/>
  <c r="BE179" i="1"/>
  <c r="AN179" i="9"/>
  <c r="BE180" i="1"/>
  <c r="AN180" i="9"/>
  <c r="BE181" i="1"/>
  <c r="AN181" i="9"/>
  <c r="BE182" i="1"/>
  <c r="AN182" i="9"/>
  <c r="BE183" i="1"/>
  <c r="AN183" i="9"/>
  <c r="BE184" i="1"/>
  <c r="AN184" i="9"/>
  <c r="BE185" i="1"/>
  <c r="AN185" i="9"/>
  <c r="BE186" i="1"/>
  <c r="AN186" i="9"/>
  <c r="BE187" i="1"/>
  <c r="AN187" i="9"/>
  <c r="BE188" i="1"/>
  <c r="AN188" i="9"/>
  <c r="BE189" i="1"/>
  <c r="AN189" i="9"/>
  <c r="BE190" i="1"/>
  <c r="AN190" i="9"/>
  <c r="BE191" i="1"/>
  <c r="AN191" i="9"/>
  <c r="BE192" i="1"/>
  <c r="AN192" i="9"/>
  <c r="BE193" i="1"/>
  <c r="AN193" i="9"/>
  <c r="BE194" i="1"/>
  <c r="AN194" i="9"/>
  <c r="BE195" i="1"/>
  <c r="AN195" i="9"/>
  <c r="BE196" i="1"/>
  <c r="AN196" i="9"/>
  <c r="BE197" i="1"/>
  <c r="AN197" i="9"/>
  <c r="BE198" i="1"/>
  <c r="AN198" i="9"/>
  <c r="BE199" i="1"/>
  <c r="AN199" i="9"/>
  <c r="BE200" i="1"/>
  <c r="AN200" i="9"/>
  <c r="AN2" i="9"/>
  <c r="BE3" i="1"/>
  <c r="AK3" i="9"/>
  <c r="BD4" i="1"/>
  <c r="AK4" i="9"/>
  <c r="BD5" i="1"/>
  <c r="AK5" i="9"/>
  <c r="BD6" i="1"/>
  <c r="AK6" i="9"/>
  <c r="BD7" i="1"/>
  <c r="AK7" i="9"/>
  <c r="BD8" i="1"/>
  <c r="AK8" i="9"/>
  <c r="BD9" i="1"/>
  <c r="AK9" i="9"/>
  <c r="BD10" i="1"/>
  <c r="AK10" i="9"/>
  <c r="BD11" i="1"/>
  <c r="AK11" i="9"/>
  <c r="BD12" i="1"/>
  <c r="AK12" i="9"/>
  <c r="BD13" i="1"/>
  <c r="AK13" i="9"/>
  <c r="BD14" i="1"/>
  <c r="AK14" i="9"/>
  <c r="BD15" i="1"/>
  <c r="AK15" i="9"/>
  <c r="BD16" i="1"/>
  <c r="AK16" i="9"/>
  <c r="BD17" i="1"/>
  <c r="AK17" i="9"/>
  <c r="BD18" i="1"/>
  <c r="AK18" i="9"/>
  <c r="BD19" i="1"/>
  <c r="AK19" i="9"/>
  <c r="BD20" i="1"/>
  <c r="AK20" i="9"/>
  <c r="BD21" i="1"/>
  <c r="AK21" i="9"/>
  <c r="BD22" i="1"/>
  <c r="AK22" i="9"/>
  <c r="BD23" i="1"/>
  <c r="AK23" i="9"/>
  <c r="BD24" i="1"/>
  <c r="AK24" i="9"/>
  <c r="BD25" i="1"/>
  <c r="AK25" i="9"/>
  <c r="BD26" i="1"/>
  <c r="AK26" i="9"/>
  <c r="BD27" i="1"/>
  <c r="AK27" i="9"/>
  <c r="BD28" i="1"/>
  <c r="AK28" i="9"/>
  <c r="BD29" i="1"/>
  <c r="AK29" i="9"/>
  <c r="BD30" i="1"/>
  <c r="AK30" i="9"/>
  <c r="BD31" i="1"/>
  <c r="AK31" i="9"/>
  <c r="BD32" i="1"/>
  <c r="AK32" i="9"/>
  <c r="BD33" i="1"/>
  <c r="AK33" i="9"/>
  <c r="BD34" i="1"/>
  <c r="AK34" i="9"/>
  <c r="BD35" i="1"/>
  <c r="AK35" i="9"/>
  <c r="BD36" i="1"/>
  <c r="AK36" i="9"/>
  <c r="BD37" i="1"/>
  <c r="AK37" i="9"/>
  <c r="BD38" i="1"/>
  <c r="AK38" i="9"/>
  <c r="BD39" i="1"/>
  <c r="AK39" i="9"/>
  <c r="BD40" i="1"/>
  <c r="AK40" i="9"/>
  <c r="BD41" i="1"/>
  <c r="AK41" i="9"/>
  <c r="BD42" i="1"/>
  <c r="AK42" i="9"/>
  <c r="BD43" i="1"/>
  <c r="AK43" i="9"/>
  <c r="BD44" i="1"/>
  <c r="AK44" i="9"/>
  <c r="BD45" i="1"/>
  <c r="AK45" i="9"/>
  <c r="BD46" i="1"/>
  <c r="AK46" i="9"/>
  <c r="BD47" i="1"/>
  <c r="AK47" i="9"/>
  <c r="BD48" i="1"/>
  <c r="AK48" i="9"/>
  <c r="BD49" i="1"/>
  <c r="AK49" i="9"/>
  <c r="BD50" i="1"/>
  <c r="AK50" i="9"/>
  <c r="BD51" i="1"/>
  <c r="AK51" i="9"/>
  <c r="BD52" i="1"/>
  <c r="AK52" i="9"/>
  <c r="BD53" i="1"/>
  <c r="AK53" i="9"/>
  <c r="BD54" i="1"/>
  <c r="AK54" i="9"/>
  <c r="BD55" i="1"/>
  <c r="AK55" i="9"/>
  <c r="BD56" i="1"/>
  <c r="AK56" i="9"/>
  <c r="BD57" i="1"/>
  <c r="AK57" i="9"/>
  <c r="BD58" i="1"/>
  <c r="AK58" i="9"/>
  <c r="BD59" i="1"/>
  <c r="AK59" i="9"/>
  <c r="BD60" i="1"/>
  <c r="AK60" i="9"/>
  <c r="BD61" i="1"/>
  <c r="AK61" i="9"/>
  <c r="BD62" i="1"/>
  <c r="AK62" i="9"/>
  <c r="BD63" i="1"/>
  <c r="AK63" i="9"/>
  <c r="BD64" i="1"/>
  <c r="AK64" i="9"/>
  <c r="BD65" i="1"/>
  <c r="AK65" i="9"/>
  <c r="BD66" i="1"/>
  <c r="AK66" i="9"/>
  <c r="BD67" i="1"/>
  <c r="AK67" i="9"/>
  <c r="BD68" i="1"/>
  <c r="AK68" i="9"/>
  <c r="BD69" i="1"/>
  <c r="AK69" i="9"/>
  <c r="BD70" i="1"/>
  <c r="AK70" i="9"/>
  <c r="BD71" i="1"/>
  <c r="AK71" i="9"/>
  <c r="BD72" i="1"/>
  <c r="AK72" i="9"/>
  <c r="BD73" i="1"/>
  <c r="AK73" i="9"/>
  <c r="BD74" i="1"/>
  <c r="AK74" i="9"/>
  <c r="BD75" i="1"/>
  <c r="AK75" i="9"/>
  <c r="BD76" i="1"/>
  <c r="AK76" i="9"/>
  <c r="BD77" i="1"/>
  <c r="AK77" i="9"/>
  <c r="BD78" i="1"/>
  <c r="AK78" i="9"/>
  <c r="BD79" i="1"/>
  <c r="AK79" i="9"/>
  <c r="BD80" i="1"/>
  <c r="AK80" i="9"/>
  <c r="BD81" i="1"/>
  <c r="AK81" i="9"/>
  <c r="BD82" i="1"/>
  <c r="AK82" i="9"/>
  <c r="BD83" i="1"/>
  <c r="AK83" i="9"/>
  <c r="BD84" i="1"/>
  <c r="AK84" i="9"/>
  <c r="BD85" i="1"/>
  <c r="AK85" i="9"/>
  <c r="BD86" i="1"/>
  <c r="AK86" i="9"/>
  <c r="BD87" i="1"/>
  <c r="AK87" i="9"/>
  <c r="BD88" i="1"/>
  <c r="AK88" i="9"/>
  <c r="BD89" i="1"/>
  <c r="AK89" i="9"/>
  <c r="BD90" i="1"/>
  <c r="AK90" i="9"/>
  <c r="BD91" i="1"/>
  <c r="AK91" i="9"/>
  <c r="BD92" i="1"/>
  <c r="AK92" i="9"/>
  <c r="BD93" i="1"/>
  <c r="AK93" i="9"/>
  <c r="BD94" i="1"/>
  <c r="AK94" i="9"/>
  <c r="BD95" i="1"/>
  <c r="AK95" i="9"/>
  <c r="BD96" i="1"/>
  <c r="AK96" i="9"/>
  <c r="BD97" i="1"/>
  <c r="AK97" i="9"/>
  <c r="BD98" i="1"/>
  <c r="AK98" i="9"/>
  <c r="BD99" i="1"/>
  <c r="AK99" i="9"/>
  <c r="BD100" i="1"/>
  <c r="AK100" i="9"/>
  <c r="BD101" i="1"/>
  <c r="AK101" i="9"/>
  <c r="BD102" i="1"/>
  <c r="AK102" i="9"/>
  <c r="BD103" i="1"/>
  <c r="AK103" i="9"/>
  <c r="BD104" i="1"/>
  <c r="AK104" i="9"/>
  <c r="BD105" i="1"/>
  <c r="AK105" i="9"/>
  <c r="BD106" i="1"/>
  <c r="AK106" i="9"/>
  <c r="BD107" i="1"/>
  <c r="AK107" i="9"/>
  <c r="BD108" i="1"/>
  <c r="AK108" i="9"/>
  <c r="BD109" i="1"/>
  <c r="AK109" i="9"/>
  <c r="BD110" i="1"/>
  <c r="AK110" i="9"/>
  <c r="BD111" i="1"/>
  <c r="AK111" i="9"/>
  <c r="BD112" i="1"/>
  <c r="AK112" i="9"/>
  <c r="BD113" i="1"/>
  <c r="AK113" i="9"/>
  <c r="BD114" i="1"/>
  <c r="AK114" i="9"/>
  <c r="BD115" i="1"/>
  <c r="AK115" i="9"/>
  <c r="BD116" i="1"/>
  <c r="AK116" i="9"/>
  <c r="BD117" i="1"/>
  <c r="AK117" i="9"/>
  <c r="BD118" i="1"/>
  <c r="AK118" i="9"/>
  <c r="BD119" i="1"/>
  <c r="AK119" i="9"/>
  <c r="BD120" i="1"/>
  <c r="AK120" i="9"/>
  <c r="BD121" i="1"/>
  <c r="AK121" i="9"/>
  <c r="BD122" i="1"/>
  <c r="AK122" i="9"/>
  <c r="BD123" i="1"/>
  <c r="AK123" i="9"/>
  <c r="BD124" i="1"/>
  <c r="AK124" i="9"/>
  <c r="BD125" i="1"/>
  <c r="AK125" i="9"/>
  <c r="BD126" i="1"/>
  <c r="AK126" i="9"/>
  <c r="BD127" i="1"/>
  <c r="AK127" i="9"/>
  <c r="BD128" i="1"/>
  <c r="AK128" i="9"/>
  <c r="BD129" i="1"/>
  <c r="AK129" i="9"/>
  <c r="BD130" i="1"/>
  <c r="AK130" i="9"/>
  <c r="BD131" i="1"/>
  <c r="AK131" i="9"/>
  <c r="BD132" i="1"/>
  <c r="AK132" i="9"/>
  <c r="BD133" i="1"/>
  <c r="AK133" i="9"/>
  <c r="BD134" i="1"/>
  <c r="AK134" i="9"/>
  <c r="BD135" i="1"/>
  <c r="AK135" i="9"/>
  <c r="BD136" i="1"/>
  <c r="AK136" i="9"/>
  <c r="BD137" i="1"/>
  <c r="AK137" i="9"/>
  <c r="BD138" i="1"/>
  <c r="AK138" i="9"/>
  <c r="BD139" i="1"/>
  <c r="AK139" i="9"/>
  <c r="BD140" i="1"/>
  <c r="AK140" i="9"/>
  <c r="BD141" i="1"/>
  <c r="AK141" i="9"/>
  <c r="BD142" i="1"/>
  <c r="AK142" i="9"/>
  <c r="BD143" i="1"/>
  <c r="AK143" i="9"/>
  <c r="BD144" i="1"/>
  <c r="AK144" i="9"/>
  <c r="BD145" i="1"/>
  <c r="AK145" i="9"/>
  <c r="BD146" i="1"/>
  <c r="AK146" i="9"/>
  <c r="BD147" i="1"/>
  <c r="AK147" i="9"/>
  <c r="BD148" i="1"/>
  <c r="AK148" i="9"/>
  <c r="BD149" i="1"/>
  <c r="AK149" i="9"/>
  <c r="BD150" i="1"/>
  <c r="AK150" i="9"/>
  <c r="BD151" i="1"/>
  <c r="AK151" i="9"/>
  <c r="BD152" i="1"/>
  <c r="AK152" i="9"/>
  <c r="BD153" i="1"/>
  <c r="AK153" i="9"/>
  <c r="BD154" i="1"/>
  <c r="AK154" i="9"/>
  <c r="BD155" i="1"/>
  <c r="AK155" i="9"/>
  <c r="BD156" i="1"/>
  <c r="AK156" i="9"/>
  <c r="BD157" i="1"/>
  <c r="AK157" i="9"/>
  <c r="BD158" i="1"/>
  <c r="AK158" i="9"/>
  <c r="BD159" i="1"/>
  <c r="AK159" i="9"/>
  <c r="BD160" i="1"/>
  <c r="AK160" i="9"/>
  <c r="BD161" i="1"/>
  <c r="AK161" i="9"/>
  <c r="BD162" i="1"/>
  <c r="AK162" i="9"/>
  <c r="BD163" i="1"/>
  <c r="AK163" i="9"/>
  <c r="BD164" i="1"/>
  <c r="AK164" i="9"/>
  <c r="BD165" i="1"/>
  <c r="AK165" i="9"/>
  <c r="BD166" i="1"/>
  <c r="AK166" i="9"/>
  <c r="BD167" i="1"/>
  <c r="AK167" i="9"/>
  <c r="BD168" i="1"/>
  <c r="AK168" i="9"/>
  <c r="BD169" i="1"/>
  <c r="AK169" i="9"/>
  <c r="BD170" i="1"/>
  <c r="AK170" i="9"/>
  <c r="BD171" i="1"/>
  <c r="AK171" i="9"/>
  <c r="BD172" i="1"/>
  <c r="AK172" i="9"/>
  <c r="BD173" i="1"/>
  <c r="AK173" i="9"/>
  <c r="BD174" i="1"/>
  <c r="AK174" i="9"/>
  <c r="BD175" i="1"/>
  <c r="AK175" i="9"/>
  <c r="BD176" i="1"/>
  <c r="AK176" i="9"/>
  <c r="BD177" i="1"/>
  <c r="AK177" i="9"/>
  <c r="BD178" i="1"/>
  <c r="AK178" i="9"/>
  <c r="BD179" i="1"/>
  <c r="AK179" i="9"/>
  <c r="BD180" i="1"/>
  <c r="AK180" i="9"/>
  <c r="BD181" i="1"/>
  <c r="AK181" i="9"/>
  <c r="BD182" i="1"/>
  <c r="AK182" i="9"/>
  <c r="BD183" i="1"/>
  <c r="AK183" i="9"/>
  <c r="BD184" i="1"/>
  <c r="AK184" i="9"/>
  <c r="BD185" i="1"/>
  <c r="AK185" i="9"/>
  <c r="BD186" i="1"/>
  <c r="AK186" i="9"/>
  <c r="BD187" i="1"/>
  <c r="AK187" i="9"/>
  <c r="BD188" i="1"/>
  <c r="AK188" i="9"/>
  <c r="BD189" i="1"/>
  <c r="AK189" i="9"/>
  <c r="BD190" i="1"/>
  <c r="AK190" i="9"/>
  <c r="BD191" i="1"/>
  <c r="AK191" i="9"/>
  <c r="BD192" i="1"/>
  <c r="AK192" i="9"/>
  <c r="BD193" i="1"/>
  <c r="AK193" i="9"/>
  <c r="BD194" i="1"/>
  <c r="AK194" i="9"/>
  <c r="BD195" i="1"/>
  <c r="AK195" i="9"/>
  <c r="BD196" i="1"/>
  <c r="AK196" i="9"/>
  <c r="BD197" i="1"/>
  <c r="AK197" i="9"/>
  <c r="BD198" i="1"/>
  <c r="AK198" i="9"/>
  <c r="BD199" i="1"/>
  <c r="AK199" i="9"/>
  <c r="BD200" i="1"/>
  <c r="AK200" i="9"/>
  <c r="AK2" i="9"/>
  <c r="BD3" i="1"/>
  <c r="AC3" i="9"/>
  <c r="BC4" i="1"/>
  <c r="AC4" i="9"/>
  <c r="BC5" i="1"/>
  <c r="AC5" i="9"/>
  <c r="BC6" i="1"/>
  <c r="AC6" i="9"/>
  <c r="BC7" i="1"/>
  <c r="AC7" i="9"/>
  <c r="BC8" i="1"/>
  <c r="AC8" i="9"/>
  <c r="BC9" i="1"/>
  <c r="AC9" i="9"/>
  <c r="BC10" i="1"/>
  <c r="AC10" i="9"/>
  <c r="BC11" i="1"/>
  <c r="AC11" i="9"/>
  <c r="BC12" i="1"/>
  <c r="AC12" i="9"/>
  <c r="BC13" i="1"/>
  <c r="AC13" i="9"/>
  <c r="BC14" i="1"/>
  <c r="AC14" i="9"/>
  <c r="BC15" i="1"/>
  <c r="AC15" i="9"/>
  <c r="BC16" i="1"/>
  <c r="AC16" i="9"/>
  <c r="BC17" i="1"/>
  <c r="AC17" i="9"/>
  <c r="BC18" i="1"/>
  <c r="AC18" i="9"/>
  <c r="BC19" i="1"/>
  <c r="AC19" i="9"/>
  <c r="BC20" i="1"/>
  <c r="AC20" i="9"/>
  <c r="BC21" i="1"/>
  <c r="AC21" i="9"/>
  <c r="BC22" i="1"/>
  <c r="AC22" i="9"/>
  <c r="BC23" i="1"/>
  <c r="AC23" i="9"/>
  <c r="BC24" i="1"/>
  <c r="AC24" i="9"/>
  <c r="BC25" i="1"/>
  <c r="AC25" i="9"/>
  <c r="BC26" i="1"/>
  <c r="AC26" i="9"/>
  <c r="BC27" i="1"/>
  <c r="AC27" i="9"/>
  <c r="BC28" i="1"/>
  <c r="AC28" i="9"/>
  <c r="BC29" i="1"/>
  <c r="AC29" i="9"/>
  <c r="BC30" i="1"/>
  <c r="AC30" i="9"/>
  <c r="BC31" i="1"/>
  <c r="AC31" i="9"/>
  <c r="BC32" i="1"/>
  <c r="AC32" i="9"/>
  <c r="BC33" i="1"/>
  <c r="AC33" i="9"/>
  <c r="BC34" i="1"/>
  <c r="AC34" i="9"/>
  <c r="BC35" i="1"/>
  <c r="AC35" i="9"/>
  <c r="BC36" i="1"/>
  <c r="AC36" i="9"/>
  <c r="BC37" i="1"/>
  <c r="AC37" i="9"/>
  <c r="BC38" i="1"/>
  <c r="AC38" i="9"/>
  <c r="BC39" i="1"/>
  <c r="AC39" i="9"/>
  <c r="BC40" i="1"/>
  <c r="AC40" i="9"/>
  <c r="BC41" i="1"/>
  <c r="AC41" i="9"/>
  <c r="BC42" i="1"/>
  <c r="AC42" i="9"/>
  <c r="BC43" i="1"/>
  <c r="AC43" i="9"/>
  <c r="BC44" i="1"/>
  <c r="AC44" i="9"/>
  <c r="BC45" i="1"/>
  <c r="AC45" i="9"/>
  <c r="BC46" i="1"/>
  <c r="AC46" i="9"/>
  <c r="BC47" i="1"/>
  <c r="AC47" i="9"/>
  <c r="BC48" i="1"/>
  <c r="AC48" i="9"/>
  <c r="BC49" i="1"/>
  <c r="AC49" i="9"/>
  <c r="BC50" i="1"/>
  <c r="AC50" i="9"/>
  <c r="BC51" i="1"/>
  <c r="AC51" i="9"/>
  <c r="BC52" i="1"/>
  <c r="AC52" i="9"/>
  <c r="BC53" i="1"/>
  <c r="AC53" i="9"/>
  <c r="BC54" i="1"/>
  <c r="AC54" i="9"/>
  <c r="BC55" i="1"/>
  <c r="AC55" i="9"/>
  <c r="BC56" i="1"/>
  <c r="AC56" i="9"/>
  <c r="BC57" i="1"/>
  <c r="AC57" i="9"/>
  <c r="BC58" i="1"/>
  <c r="AC58" i="9"/>
  <c r="BC59" i="1"/>
  <c r="AC59" i="9"/>
  <c r="BC60" i="1"/>
  <c r="AC60" i="9"/>
  <c r="BC61" i="1"/>
  <c r="AC61" i="9"/>
  <c r="BC62" i="1"/>
  <c r="AC62" i="9"/>
  <c r="BC63" i="1"/>
  <c r="AC63" i="9"/>
  <c r="BC64" i="1"/>
  <c r="AC64" i="9"/>
  <c r="BC65" i="1"/>
  <c r="AC65" i="9"/>
  <c r="BC66" i="1"/>
  <c r="AC66" i="9"/>
  <c r="BC67" i="1"/>
  <c r="AC67" i="9"/>
  <c r="BC68" i="1"/>
  <c r="AC68" i="9"/>
  <c r="BC69" i="1"/>
  <c r="AC69" i="9"/>
  <c r="BC70" i="1"/>
  <c r="AC70" i="9"/>
  <c r="BC71" i="1"/>
  <c r="AC71" i="9"/>
  <c r="BC72" i="1"/>
  <c r="AC72" i="9"/>
  <c r="BC73" i="1"/>
  <c r="AC73" i="9"/>
  <c r="BC74" i="1"/>
  <c r="AC74" i="9"/>
  <c r="BC75" i="1"/>
  <c r="AC75" i="9"/>
  <c r="BC76" i="1"/>
  <c r="AC76" i="9"/>
  <c r="BC77" i="1"/>
  <c r="AC77" i="9"/>
  <c r="BC78" i="1"/>
  <c r="AC78" i="9"/>
  <c r="BC79" i="1"/>
  <c r="AC79" i="9"/>
  <c r="BC80" i="1"/>
  <c r="AC80" i="9"/>
  <c r="BC81" i="1"/>
  <c r="AC81" i="9"/>
  <c r="BC82" i="1"/>
  <c r="AC82" i="9"/>
  <c r="BC83" i="1"/>
  <c r="AC83" i="9"/>
  <c r="BC84" i="1"/>
  <c r="AC84" i="9"/>
  <c r="BC85" i="1"/>
  <c r="AC85" i="9"/>
  <c r="BC86" i="1"/>
  <c r="AC86" i="9"/>
  <c r="BC87" i="1"/>
  <c r="AC87" i="9"/>
  <c r="BC88" i="1"/>
  <c r="AC88" i="9"/>
  <c r="BC89" i="1"/>
  <c r="AC89" i="9"/>
  <c r="BC90" i="1"/>
  <c r="AC90" i="9"/>
  <c r="BC91" i="1"/>
  <c r="AC91" i="9"/>
  <c r="BC92" i="1"/>
  <c r="AC92" i="9"/>
  <c r="BC93" i="1"/>
  <c r="AC93" i="9"/>
  <c r="BC94" i="1"/>
  <c r="AC94" i="9"/>
  <c r="BC95" i="1"/>
  <c r="AC95" i="9"/>
  <c r="BC96" i="1"/>
  <c r="AC96" i="9"/>
  <c r="BC97" i="1"/>
  <c r="AC97" i="9"/>
  <c r="BC98" i="1"/>
  <c r="AC98" i="9"/>
  <c r="BC99" i="1"/>
  <c r="AC99" i="9"/>
  <c r="BC100" i="1"/>
  <c r="AC100" i="9"/>
  <c r="BC101" i="1"/>
  <c r="AC101" i="9"/>
  <c r="BC102" i="1"/>
  <c r="AC102" i="9"/>
  <c r="BC103" i="1"/>
  <c r="AC103" i="9"/>
  <c r="BC104" i="1"/>
  <c r="AC104" i="9"/>
  <c r="BC105" i="1"/>
  <c r="AC105" i="9"/>
  <c r="BC106" i="1"/>
  <c r="AC106" i="9"/>
  <c r="BC107" i="1"/>
  <c r="AC107" i="9"/>
  <c r="BC108" i="1"/>
  <c r="AC108" i="9"/>
  <c r="BC109" i="1"/>
  <c r="AC109" i="9"/>
  <c r="BC110" i="1"/>
  <c r="AC110" i="9"/>
  <c r="BC111" i="1"/>
  <c r="AC111" i="9"/>
  <c r="BC112" i="1"/>
  <c r="AC112" i="9"/>
  <c r="BC113" i="1"/>
  <c r="AC113" i="9"/>
  <c r="BC114" i="1"/>
  <c r="AC114" i="9"/>
  <c r="BC115" i="1"/>
  <c r="AC115" i="9"/>
  <c r="BC116" i="1"/>
  <c r="AC116" i="9"/>
  <c r="BC117" i="1"/>
  <c r="AC117" i="9"/>
  <c r="BC118" i="1"/>
  <c r="AC118" i="9"/>
  <c r="BC119" i="1"/>
  <c r="AC119" i="9"/>
  <c r="BC120" i="1"/>
  <c r="AC120" i="9"/>
  <c r="BC121" i="1"/>
  <c r="AC121" i="9"/>
  <c r="BC122" i="1"/>
  <c r="AC122" i="9"/>
  <c r="BC123" i="1"/>
  <c r="AC123" i="9"/>
  <c r="BC124" i="1"/>
  <c r="AC124" i="9"/>
  <c r="BC125" i="1"/>
  <c r="AC125" i="9"/>
  <c r="BC126" i="1"/>
  <c r="AC126" i="9"/>
  <c r="BC127" i="1"/>
  <c r="AC127" i="9"/>
  <c r="BC128" i="1"/>
  <c r="AC128" i="9"/>
  <c r="BC129" i="1"/>
  <c r="AC129" i="9"/>
  <c r="BC130" i="1"/>
  <c r="AC130" i="9"/>
  <c r="BC131" i="1"/>
  <c r="AC131" i="9"/>
  <c r="BC132" i="1"/>
  <c r="AC132" i="9"/>
  <c r="BC133" i="1"/>
  <c r="AC133" i="9"/>
  <c r="BC134" i="1"/>
  <c r="AC134" i="9"/>
  <c r="BC135" i="1"/>
  <c r="AC135" i="9"/>
  <c r="BC136" i="1"/>
  <c r="AC136" i="9"/>
  <c r="BC137" i="1"/>
  <c r="AC137" i="9"/>
  <c r="BC138" i="1"/>
  <c r="AC138" i="9"/>
  <c r="BC139" i="1"/>
  <c r="AC139" i="9"/>
  <c r="BC140" i="1"/>
  <c r="AC140" i="9"/>
  <c r="BC141" i="1"/>
  <c r="AC141" i="9"/>
  <c r="BC142" i="1"/>
  <c r="AC142" i="9"/>
  <c r="BC143" i="1"/>
  <c r="AC143" i="9"/>
  <c r="BC144" i="1"/>
  <c r="AC144" i="9"/>
  <c r="BC145" i="1"/>
  <c r="AC145" i="9"/>
  <c r="BC146" i="1"/>
  <c r="AC146" i="9"/>
  <c r="BC147" i="1"/>
  <c r="AC147" i="9"/>
  <c r="BC148" i="1"/>
  <c r="AC148" i="9"/>
  <c r="BC149" i="1"/>
  <c r="AC149" i="9"/>
  <c r="BC150" i="1"/>
  <c r="AC150" i="9"/>
  <c r="BC151" i="1"/>
  <c r="AC151" i="9"/>
  <c r="BC152" i="1"/>
  <c r="AC152" i="9"/>
  <c r="BC153" i="1"/>
  <c r="AC153" i="9"/>
  <c r="BC154" i="1"/>
  <c r="AC154" i="9"/>
  <c r="BC155" i="1"/>
  <c r="AC155" i="9"/>
  <c r="BC156" i="1"/>
  <c r="AC156" i="9"/>
  <c r="BC157" i="1"/>
  <c r="AC157" i="9"/>
  <c r="BC158" i="1"/>
  <c r="AC158" i="9"/>
  <c r="BC159" i="1"/>
  <c r="AC159" i="9"/>
  <c r="BC160" i="1"/>
  <c r="AC160" i="9"/>
  <c r="BC161" i="1"/>
  <c r="AC161" i="9"/>
  <c r="BC162" i="1"/>
  <c r="AC162" i="9"/>
  <c r="BC163" i="1"/>
  <c r="AC163" i="9"/>
  <c r="BC164" i="1"/>
  <c r="AC164" i="9"/>
  <c r="BC165" i="1"/>
  <c r="AC165" i="9"/>
  <c r="BC166" i="1"/>
  <c r="AC166" i="9"/>
  <c r="BC167" i="1"/>
  <c r="AC167" i="9"/>
  <c r="BC168" i="1"/>
  <c r="AC168" i="9"/>
  <c r="BC169" i="1"/>
  <c r="AC169" i="9"/>
  <c r="BC170" i="1"/>
  <c r="AC170" i="9"/>
  <c r="BC171" i="1"/>
  <c r="AC171" i="9"/>
  <c r="BC172" i="1"/>
  <c r="AC172" i="9"/>
  <c r="BC173" i="1"/>
  <c r="AC173" i="9"/>
  <c r="BC174" i="1"/>
  <c r="AC174" i="9"/>
  <c r="BC175" i="1"/>
  <c r="AC175" i="9"/>
  <c r="BC176" i="1"/>
  <c r="AC176" i="9"/>
  <c r="BC177" i="1"/>
  <c r="AC177" i="9"/>
  <c r="BC178" i="1"/>
  <c r="AC178" i="9"/>
  <c r="BC179" i="1"/>
  <c r="AC179" i="9"/>
  <c r="BC180" i="1"/>
  <c r="AC180" i="9"/>
  <c r="BC181" i="1"/>
  <c r="AC181" i="9"/>
  <c r="BC182" i="1"/>
  <c r="AC182" i="9"/>
  <c r="BC183" i="1"/>
  <c r="AC183" i="9"/>
  <c r="BC184" i="1"/>
  <c r="AC184" i="9"/>
  <c r="BC185" i="1"/>
  <c r="AC185" i="9"/>
  <c r="BC186" i="1"/>
  <c r="AC186" i="9"/>
  <c r="BC187" i="1"/>
  <c r="AC187" i="9"/>
  <c r="BC188" i="1"/>
  <c r="AC188" i="9"/>
  <c r="BC189" i="1"/>
  <c r="AC189" i="9"/>
  <c r="BC190" i="1"/>
  <c r="AC190" i="9"/>
  <c r="BC191" i="1"/>
  <c r="AC191" i="9"/>
  <c r="BC192" i="1"/>
  <c r="AC192" i="9"/>
  <c r="BC193" i="1"/>
  <c r="AC193" i="9"/>
  <c r="BC194" i="1"/>
  <c r="AC194" i="9"/>
  <c r="BC195" i="1"/>
  <c r="AC195" i="9"/>
  <c r="BC196" i="1"/>
  <c r="AC196" i="9"/>
  <c r="BC197" i="1"/>
  <c r="AC197" i="9"/>
  <c r="BC198" i="1"/>
  <c r="AC198" i="9"/>
  <c r="BC199" i="1"/>
  <c r="AC199" i="9"/>
  <c r="BC200" i="1"/>
  <c r="AC200" i="9"/>
  <c r="AC2" i="9"/>
  <c r="BC3" i="1"/>
  <c r="Y3" i="9"/>
  <c r="BB4" i="1"/>
  <c r="Y4" i="9"/>
  <c r="BB5" i="1"/>
  <c r="Y5" i="9"/>
  <c r="BB6" i="1"/>
  <c r="Y6" i="9"/>
  <c r="BB7" i="1"/>
  <c r="Y7" i="9"/>
  <c r="BB8" i="1"/>
  <c r="Y8" i="9"/>
  <c r="BB9" i="1"/>
  <c r="Y9" i="9"/>
  <c r="BB10" i="1"/>
  <c r="Y10" i="9"/>
  <c r="BB11" i="1"/>
  <c r="Y11" i="9"/>
  <c r="BB12" i="1"/>
  <c r="Y12" i="9"/>
  <c r="BB13" i="1"/>
  <c r="Y13" i="9"/>
  <c r="BB14" i="1"/>
  <c r="Y14" i="9"/>
  <c r="BB15" i="1"/>
  <c r="Y15" i="9"/>
  <c r="BB16" i="1"/>
  <c r="Y16" i="9"/>
  <c r="BB17" i="1"/>
  <c r="Y17" i="9"/>
  <c r="BB18" i="1"/>
  <c r="Y18" i="9"/>
  <c r="BB19" i="1"/>
  <c r="Y19" i="9"/>
  <c r="BB20" i="1"/>
  <c r="Y20" i="9"/>
  <c r="BB21" i="1"/>
  <c r="Y21" i="9"/>
  <c r="BB22" i="1"/>
  <c r="Y22" i="9"/>
  <c r="BB23" i="1"/>
  <c r="Y23" i="9"/>
  <c r="BB24" i="1"/>
  <c r="Y24" i="9"/>
  <c r="BB25" i="1"/>
  <c r="Y25" i="9"/>
  <c r="BB26" i="1"/>
  <c r="Y26" i="9"/>
  <c r="BB27" i="1"/>
  <c r="Y27" i="9"/>
  <c r="BB28" i="1"/>
  <c r="Y28" i="9"/>
  <c r="BB29" i="1"/>
  <c r="Y29" i="9"/>
  <c r="BB30" i="1"/>
  <c r="Y30" i="9"/>
  <c r="BB31" i="1"/>
  <c r="Y31" i="9"/>
  <c r="BB32" i="1"/>
  <c r="Y32" i="9"/>
  <c r="BB33" i="1"/>
  <c r="Y33" i="9"/>
  <c r="BB34" i="1"/>
  <c r="Y34" i="9"/>
  <c r="BB35" i="1"/>
  <c r="Y35" i="9"/>
  <c r="BB36" i="1"/>
  <c r="Y36" i="9"/>
  <c r="BB37" i="1"/>
  <c r="Y37" i="9"/>
  <c r="BB38" i="1"/>
  <c r="Y38" i="9"/>
  <c r="BB39" i="1"/>
  <c r="Y39" i="9"/>
  <c r="BB40" i="1"/>
  <c r="Y40" i="9"/>
  <c r="BB41" i="1"/>
  <c r="Y41" i="9"/>
  <c r="BB42" i="1"/>
  <c r="Y42" i="9"/>
  <c r="BB43" i="1"/>
  <c r="Y43" i="9"/>
  <c r="BB44" i="1"/>
  <c r="Y44" i="9"/>
  <c r="BB45" i="1"/>
  <c r="Y45" i="9"/>
  <c r="BB46" i="1"/>
  <c r="Y46" i="9"/>
  <c r="BB47" i="1"/>
  <c r="Y47" i="9"/>
  <c r="BB48" i="1"/>
  <c r="Y48" i="9"/>
  <c r="BB49" i="1"/>
  <c r="Y49" i="9"/>
  <c r="BB50" i="1"/>
  <c r="Y50" i="9"/>
  <c r="BB51" i="1"/>
  <c r="Y51" i="9"/>
  <c r="BB52" i="1"/>
  <c r="Y52" i="9"/>
  <c r="BB53" i="1"/>
  <c r="Y53" i="9"/>
  <c r="BB54" i="1"/>
  <c r="Y54" i="9"/>
  <c r="BB55" i="1"/>
  <c r="Y55" i="9"/>
  <c r="BB56" i="1"/>
  <c r="Y56" i="9"/>
  <c r="BB57" i="1"/>
  <c r="Y57" i="9"/>
  <c r="BB58" i="1"/>
  <c r="Y58" i="9"/>
  <c r="BB59" i="1"/>
  <c r="Y59" i="9"/>
  <c r="BB60" i="1"/>
  <c r="Y60" i="9"/>
  <c r="BB61" i="1"/>
  <c r="Y61" i="9"/>
  <c r="BB62" i="1"/>
  <c r="Y62" i="9"/>
  <c r="BB63" i="1"/>
  <c r="Y63" i="9"/>
  <c r="BB64" i="1"/>
  <c r="Y64" i="9"/>
  <c r="BB65" i="1"/>
  <c r="Y65" i="9"/>
  <c r="BB66" i="1"/>
  <c r="Y66" i="9"/>
  <c r="BB67" i="1"/>
  <c r="Y67" i="9"/>
  <c r="BB68" i="1"/>
  <c r="Y68" i="9"/>
  <c r="BB69" i="1"/>
  <c r="Y69" i="9"/>
  <c r="BB70" i="1"/>
  <c r="Y70" i="9"/>
  <c r="BB71" i="1"/>
  <c r="Y71" i="9"/>
  <c r="BB72" i="1"/>
  <c r="Y72" i="9"/>
  <c r="BB73" i="1"/>
  <c r="Y73" i="9"/>
  <c r="BB74" i="1"/>
  <c r="Y74" i="9"/>
  <c r="BB75" i="1"/>
  <c r="Y75" i="9"/>
  <c r="BB76" i="1"/>
  <c r="Y76" i="9"/>
  <c r="BB77" i="1"/>
  <c r="Y77" i="9"/>
  <c r="BB78" i="1"/>
  <c r="Y78" i="9"/>
  <c r="BB79" i="1"/>
  <c r="Y79" i="9"/>
  <c r="BB80" i="1"/>
  <c r="Y80" i="9"/>
  <c r="BB81" i="1"/>
  <c r="Y81" i="9"/>
  <c r="BB82" i="1"/>
  <c r="Y82" i="9"/>
  <c r="BB83" i="1"/>
  <c r="Y83" i="9"/>
  <c r="BB84" i="1"/>
  <c r="Y84" i="9"/>
  <c r="BB85" i="1"/>
  <c r="Y85" i="9"/>
  <c r="BB86" i="1"/>
  <c r="Y86" i="9"/>
  <c r="BB87" i="1"/>
  <c r="Y87" i="9"/>
  <c r="BB88" i="1"/>
  <c r="Y88" i="9"/>
  <c r="BB89" i="1"/>
  <c r="Y89" i="9"/>
  <c r="BB90" i="1"/>
  <c r="Y90" i="9"/>
  <c r="BB91" i="1"/>
  <c r="Y91" i="9"/>
  <c r="BB92" i="1"/>
  <c r="Y92" i="9"/>
  <c r="BB93" i="1"/>
  <c r="Y93" i="9"/>
  <c r="BB94" i="1"/>
  <c r="Y94" i="9"/>
  <c r="BB95" i="1"/>
  <c r="Y95" i="9"/>
  <c r="BB96" i="1"/>
  <c r="Y96" i="9"/>
  <c r="BB97" i="1"/>
  <c r="Y97" i="9"/>
  <c r="BB98" i="1"/>
  <c r="Y98" i="9"/>
  <c r="BB99" i="1"/>
  <c r="Y99" i="9"/>
  <c r="BB100" i="1"/>
  <c r="Y100" i="9"/>
  <c r="BB101" i="1"/>
  <c r="Y101" i="9"/>
  <c r="BB102" i="1"/>
  <c r="Y102" i="9"/>
  <c r="BB103" i="1"/>
  <c r="Y103" i="9"/>
  <c r="BB104" i="1"/>
  <c r="Y104" i="9"/>
  <c r="BB105" i="1"/>
  <c r="Y105" i="9"/>
  <c r="BB106" i="1"/>
  <c r="Y106" i="9"/>
  <c r="BB107" i="1"/>
  <c r="Y107" i="9"/>
  <c r="BB108" i="1"/>
  <c r="Y108" i="9"/>
  <c r="BB109" i="1"/>
  <c r="Y109" i="9"/>
  <c r="BB110" i="1"/>
  <c r="Y110" i="9"/>
  <c r="BB111" i="1"/>
  <c r="Y111" i="9"/>
  <c r="BB112" i="1"/>
  <c r="Y112" i="9"/>
  <c r="BB113" i="1"/>
  <c r="Y113" i="9"/>
  <c r="BB114" i="1"/>
  <c r="Y114" i="9"/>
  <c r="BB115" i="1"/>
  <c r="Y115" i="9"/>
  <c r="BB116" i="1"/>
  <c r="Y116" i="9"/>
  <c r="BB117" i="1"/>
  <c r="Y117" i="9"/>
  <c r="BB118" i="1"/>
  <c r="Y118" i="9"/>
  <c r="BB119" i="1"/>
  <c r="Y119" i="9"/>
  <c r="BB120" i="1"/>
  <c r="Y120" i="9"/>
  <c r="BB121" i="1"/>
  <c r="Y121" i="9"/>
  <c r="BB122" i="1"/>
  <c r="Y122" i="9"/>
  <c r="BB123" i="1"/>
  <c r="Y123" i="9"/>
  <c r="BB124" i="1"/>
  <c r="Y124" i="9"/>
  <c r="BB125" i="1"/>
  <c r="Y125" i="9"/>
  <c r="BB126" i="1"/>
  <c r="Y126" i="9"/>
  <c r="BB127" i="1"/>
  <c r="Y127" i="9"/>
  <c r="BB128" i="1"/>
  <c r="Y128" i="9"/>
  <c r="BB129" i="1"/>
  <c r="Y129" i="9"/>
  <c r="BB130" i="1"/>
  <c r="Y130" i="9"/>
  <c r="BB131" i="1"/>
  <c r="Y131" i="9"/>
  <c r="BB132" i="1"/>
  <c r="Y132" i="9"/>
  <c r="BB133" i="1"/>
  <c r="Y133" i="9"/>
  <c r="BB134" i="1"/>
  <c r="Y134" i="9"/>
  <c r="BB135" i="1"/>
  <c r="Y135" i="9"/>
  <c r="BB136" i="1"/>
  <c r="Y136" i="9"/>
  <c r="BB137" i="1"/>
  <c r="Y137" i="9"/>
  <c r="BB138" i="1"/>
  <c r="Y138" i="9"/>
  <c r="BB139" i="1"/>
  <c r="Y139" i="9"/>
  <c r="BB140" i="1"/>
  <c r="Y140" i="9"/>
  <c r="BB141" i="1"/>
  <c r="Y141" i="9"/>
  <c r="BB142" i="1"/>
  <c r="Y142" i="9"/>
  <c r="BB143" i="1"/>
  <c r="Y143" i="9"/>
  <c r="BB144" i="1"/>
  <c r="Y144" i="9"/>
  <c r="BB145" i="1"/>
  <c r="Y145" i="9"/>
  <c r="BB146" i="1"/>
  <c r="Y146" i="9"/>
  <c r="BB147" i="1"/>
  <c r="Y147" i="9"/>
  <c r="BB148" i="1"/>
  <c r="Y148" i="9"/>
  <c r="BB149" i="1"/>
  <c r="Y149" i="9"/>
  <c r="BB150" i="1"/>
  <c r="Y150" i="9"/>
  <c r="BB151" i="1"/>
  <c r="Y151" i="9"/>
  <c r="BB152" i="1"/>
  <c r="Y152" i="9"/>
  <c r="BB153" i="1"/>
  <c r="Y153" i="9"/>
  <c r="BB154" i="1"/>
  <c r="Y154" i="9"/>
  <c r="BB155" i="1"/>
  <c r="Y155" i="9"/>
  <c r="BB156" i="1"/>
  <c r="Y156" i="9"/>
  <c r="BB157" i="1"/>
  <c r="Y157" i="9"/>
  <c r="BB158" i="1"/>
  <c r="Y158" i="9"/>
  <c r="BB159" i="1"/>
  <c r="Y159" i="9"/>
  <c r="BB160" i="1"/>
  <c r="Y160" i="9"/>
  <c r="BB161" i="1"/>
  <c r="Y161" i="9"/>
  <c r="BB162" i="1"/>
  <c r="Y162" i="9"/>
  <c r="BB163" i="1"/>
  <c r="Y163" i="9"/>
  <c r="BB164" i="1"/>
  <c r="Y164" i="9"/>
  <c r="BB165" i="1"/>
  <c r="Y165" i="9"/>
  <c r="BB166" i="1"/>
  <c r="Y166" i="9"/>
  <c r="BB167" i="1"/>
  <c r="Y167" i="9"/>
  <c r="BB168" i="1"/>
  <c r="Y168" i="9"/>
  <c r="BB169" i="1"/>
  <c r="Y169" i="9"/>
  <c r="BB170" i="1"/>
  <c r="Y170" i="9"/>
  <c r="BB171" i="1"/>
  <c r="Y171" i="9"/>
  <c r="BB172" i="1"/>
  <c r="Y172" i="9"/>
  <c r="BB173" i="1"/>
  <c r="Y173" i="9"/>
  <c r="BB174" i="1"/>
  <c r="Y174" i="9"/>
  <c r="BB175" i="1"/>
  <c r="Y175" i="9"/>
  <c r="BB176" i="1"/>
  <c r="Y176" i="9"/>
  <c r="BB177" i="1"/>
  <c r="Y177" i="9"/>
  <c r="BB178" i="1"/>
  <c r="Y178" i="9"/>
  <c r="BB179" i="1"/>
  <c r="Y179" i="9"/>
  <c r="BB180" i="1"/>
  <c r="Y180" i="9"/>
  <c r="BB181" i="1"/>
  <c r="Y181" i="9"/>
  <c r="BB182" i="1"/>
  <c r="Y182" i="9"/>
  <c r="BB183" i="1"/>
  <c r="Y183" i="9"/>
  <c r="BB184" i="1"/>
  <c r="Y184" i="9"/>
  <c r="BB185" i="1"/>
  <c r="Y185" i="9"/>
  <c r="BB186" i="1"/>
  <c r="Y186" i="9"/>
  <c r="BB187" i="1"/>
  <c r="Y187" i="9"/>
  <c r="BB188" i="1"/>
  <c r="Y188" i="9"/>
  <c r="BB189" i="1"/>
  <c r="Y189" i="9"/>
  <c r="BB190" i="1"/>
  <c r="Y190" i="9"/>
  <c r="BB191" i="1"/>
  <c r="Y191" i="9"/>
  <c r="BB192" i="1"/>
  <c r="Y192" i="9"/>
  <c r="BB193" i="1"/>
  <c r="Y193" i="9"/>
  <c r="BB194" i="1"/>
  <c r="Y194" i="9"/>
  <c r="BB195" i="1"/>
  <c r="Y195" i="9"/>
  <c r="BB196" i="1"/>
  <c r="Y196" i="9"/>
  <c r="BB197" i="1"/>
  <c r="Y197" i="9"/>
  <c r="BB198" i="1"/>
  <c r="Y198" i="9"/>
  <c r="BB199" i="1"/>
  <c r="Y199" i="9"/>
  <c r="BB200" i="1"/>
  <c r="Y200" i="9"/>
  <c r="Y2" i="9"/>
  <c r="BB3" i="1"/>
  <c r="Z3" i="9"/>
  <c r="AU4" i="1"/>
  <c r="Z4" i="9"/>
  <c r="Z5" i="9"/>
  <c r="AU6" i="1"/>
  <c r="Z6" i="9"/>
  <c r="AU7" i="1"/>
  <c r="Z7" i="9"/>
  <c r="AU8" i="1"/>
  <c r="Z8" i="9"/>
  <c r="AU9" i="1"/>
  <c r="Z9" i="9"/>
  <c r="AU10" i="1"/>
  <c r="Z10" i="9"/>
  <c r="AU11" i="1"/>
  <c r="Z11" i="9"/>
  <c r="AU12" i="1"/>
  <c r="Z12" i="9"/>
  <c r="Z13" i="9"/>
  <c r="AU14" i="1"/>
  <c r="Z14" i="9"/>
  <c r="AU15" i="1"/>
  <c r="Z15" i="9"/>
  <c r="AU16" i="1"/>
  <c r="Z16" i="9"/>
  <c r="Z17" i="9"/>
  <c r="AU18" i="1"/>
  <c r="Z18" i="9"/>
  <c r="AU19" i="1"/>
  <c r="Z19" i="9"/>
  <c r="AU20" i="1"/>
  <c r="Z20" i="9"/>
  <c r="AU21" i="1"/>
  <c r="Z21" i="9"/>
  <c r="AU22" i="1"/>
  <c r="Z22" i="9"/>
  <c r="AU23" i="1"/>
  <c r="Z23" i="9"/>
  <c r="AU24" i="1"/>
  <c r="Z24" i="9"/>
  <c r="AU25" i="1"/>
  <c r="Z25" i="9"/>
  <c r="AU26" i="1"/>
  <c r="Z26" i="9"/>
  <c r="AU27" i="1"/>
  <c r="Z27" i="9"/>
  <c r="AU28" i="1"/>
  <c r="Z28" i="9"/>
  <c r="Z29" i="9"/>
  <c r="AU30" i="1"/>
  <c r="Z30" i="9"/>
  <c r="AU31" i="1"/>
  <c r="Z31" i="9"/>
  <c r="AU32" i="1"/>
  <c r="Z32" i="9"/>
  <c r="Z33" i="9"/>
  <c r="AU34" i="1"/>
  <c r="Z34" i="9"/>
  <c r="AU35" i="1"/>
  <c r="Z35" i="9"/>
  <c r="AU36" i="1"/>
  <c r="Z36" i="9"/>
  <c r="Z37" i="9"/>
  <c r="AU38" i="1"/>
  <c r="Z38" i="9"/>
  <c r="AU39" i="1"/>
  <c r="Z39" i="9"/>
  <c r="AU40" i="1"/>
  <c r="Z40" i="9"/>
  <c r="AU41" i="1"/>
  <c r="Z41" i="9"/>
  <c r="AU42" i="1"/>
  <c r="Z42" i="9"/>
  <c r="AU43" i="1"/>
  <c r="Z43" i="9"/>
  <c r="AU44" i="1"/>
  <c r="Z44" i="9"/>
  <c r="AU45" i="1"/>
  <c r="Z45" i="9"/>
  <c r="AU46" i="1"/>
  <c r="Z46" i="9"/>
  <c r="AU47" i="1"/>
  <c r="Z47" i="9"/>
  <c r="AU48" i="1"/>
  <c r="Z48" i="9"/>
  <c r="Z49" i="9"/>
  <c r="AU50" i="1"/>
  <c r="Z50" i="9"/>
  <c r="AU51" i="1"/>
  <c r="Z51" i="9"/>
  <c r="AU52" i="1"/>
  <c r="Z52" i="9"/>
  <c r="Z53" i="9"/>
  <c r="AU54" i="1"/>
  <c r="Z54" i="9"/>
  <c r="AU55" i="1"/>
  <c r="Z55" i="9"/>
  <c r="AU56" i="1"/>
  <c r="Z56" i="9"/>
  <c r="AU57" i="1"/>
  <c r="Z57" i="9"/>
  <c r="AU58" i="1"/>
  <c r="Z58" i="9"/>
  <c r="Z59" i="9"/>
  <c r="AU60" i="1"/>
  <c r="Z60" i="9"/>
  <c r="AU61" i="1"/>
  <c r="Z61" i="9"/>
  <c r="AU62" i="1"/>
  <c r="Z62" i="9"/>
  <c r="AU63" i="1"/>
  <c r="Z63" i="9"/>
  <c r="AU64" i="1"/>
  <c r="Z64" i="9"/>
  <c r="Z65" i="9"/>
  <c r="AU66" i="1"/>
  <c r="Z66" i="9"/>
  <c r="AU67" i="1"/>
  <c r="Z67" i="9"/>
  <c r="AU68" i="1"/>
  <c r="Z68" i="9"/>
  <c r="AU69" i="1"/>
  <c r="Z69" i="9"/>
  <c r="AU70" i="1"/>
  <c r="Z70" i="9"/>
  <c r="AU71" i="1"/>
  <c r="Z71" i="9"/>
  <c r="AU72" i="1"/>
  <c r="Z72" i="9"/>
  <c r="AU73" i="1"/>
  <c r="Z73" i="9"/>
  <c r="AU74" i="1"/>
  <c r="Z74" i="9"/>
  <c r="AU75" i="1"/>
  <c r="Z75" i="9"/>
  <c r="AU76" i="1"/>
  <c r="Z76" i="9"/>
  <c r="Z77" i="9"/>
  <c r="AU78" i="1"/>
  <c r="Z78" i="9"/>
  <c r="AU79" i="1"/>
  <c r="Z79" i="9"/>
  <c r="AU80" i="1"/>
  <c r="Z80" i="9"/>
  <c r="AU81" i="1"/>
  <c r="Z81" i="9"/>
  <c r="AU82" i="1"/>
  <c r="Z82" i="9"/>
  <c r="AU83" i="1"/>
  <c r="Z83" i="9"/>
  <c r="AU84" i="1"/>
  <c r="Z84" i="9"/>
  <c r="Z85" i="9"/>
  <c r="AU86" i="1"/>
  <c r="Z86" i="9"/>
  <c r="AU87" i="1"/>
  <c r="Z87" i="9"/>
  <c r="AU88" i="1"/>
  <c r="Z88" i="9"/>
  <c r="Z89" i="9"/>
  <c r="AU90" i="1"/>
  <c r="Z90" i="9"/>
  <c r="AU91" i="1"/>
  <c r="Z91" i="9"/>
  <c r="AU92" i="1"/>
  <c r="Z92" i="9"/>
  <c r="AU93" i="1"/>
  <c r="Z93" i="9"/>
  <c r="AU94" i="1"/>
  <c r="Z94" i="9"/>
  <c r="AU95" i="1"/>
  <c r="Z95" i="9"/>
  <c r="AU96" i="1"/>
  <c r="Z96" i="9"/>
  <c r="AU97" i="1"/>
  <c r="Z97" i="9"/>
  <c r="AU98" i="1"/>
  <c r="Z98" i="9"/>
  <c r="AU99" i="1"/>
  <c r="Z99" i="9"/>
  <c r="AU100" i="1"/>
  <c r="Z100" i="9"/>
  <c r="AU101" i="1"/>
  <c r="Z101" i="9"/>
  <c r="AU102" i="1"/>
  <c r="Z102" i="9"/>
  <c r="AU103" i="1"/>
  <c r="Z103" i="9"/>
  <c r="AU104" i="1"/>
  <c r="Z104" i="9"/>
  <c r="Z105" i="9"/>
  <c r="AU106" i="1"/>
  <c r="Z106" i="9"/>
  <c r="AU107" i="1"/>
  <c r="Z107" i="9"/>
  <c r="AU108" i="1"/>
  <c r="Z108" i="9"/>
  <c r="Z109" i="9"/>
  <c r="AU110" i="1"/>
  <c r="Z110" i="9"/>
  <c r="AU111" i="1"/>
  <c r="Z111" i="9"/>
  <c r="AU112" i="1"/>
  <c r="Z112" i="9"/>
  <c r="AU113" i="1"/>
  <c r="Z113" i="9"/>
  <c r="AU114" i="1"/>
  <c r="Z114" i="9"/>
  <c r="AU115" i="1"/>
  <c r="Z115" i="9"/>
  <c r="AU116" i="1"/>
  <c r="Z116" i="9"/>
  <c r="AU117" i="1"/>
  <c r="Z117" i="9"/>
  <c r="AU118" i="1"/>
  <c r="Z118" i="9"/>
  <c r="AU119" i="1"/>
  <c r="Z119" i="9"/>
  <c r="AU120" i="1"/>
  <c r="Z120" i="9"/>
  <c r="Z121" i="9"/>
  <c r="AU122" i="1"/>
  <c r="Z122" i="9"/>
  <c r="AU123" i="1"/>
  <c r="Z123" i="9"/>
  <c r="AU124" i="1"/>
  <c r="Z124" i="9"/>
  <c r="Z125" i="9"/>
  <c r="AU126" i="1"/>
  <c r="Z126" i="9"/>
  <c r="AU127" i="1"/>
  <c r="Z127" i="9"/>
  <c r="AU128" i="1"/>
  <c r="Z128" i="9"/>
  <c r="AU129" i="1"/>
  <c r="Z129" i="9"/>
  <c r="AU130" i="1"/>
  <c r="Z130" i="9"/>
  <c r="AU131" i="1"/>
  <c r="Z131" i="9"/>
  <c r="AU132" i="1"/>
  <c r="Z132" i="9"/>
  <c r="Z133" i="9"/>
  <c r="AU134" i="1"/>
  <c r="Z134" i="9"/>
  <c r="AU135" i="1"/>
  <c r="Z135" i="9"/>
  <c r="AU136" i="1"/>
  <c r="Z136" i="9"/>
  <c r="Z137" i="9"/>
  <c r="AU138" i="1"/>
  <c r="Z138" i="9"/>
  <c r="AU139" i="1"/>
  <c r="Z139" i="9"/>
  <c r="AU140" i="1"/>
  <c r="Z140" i="9"/>
  <c r="AU141" i="1"/>
  <c r="Z141" i="9"/>
  <c r="AU142" i="1"/>
  <c r="Z142" i="9"/>
  <c r="AU143" i="1"/>
  <c r="Z143" i="9"/>
  <c r="AU144" i="1"/>
  <c r="Z144" i="9"/>
  <c r="AU145" i="1"/>
  <c r="Z145" i="9"/>
  <c r="AU146" i="1"/>
  <c r="Z146" i="9"/>
  <c r="AU147" i="1"/>
  <c r="Z147" i="9"/>
  <c r="AU148" i="1"/>
  <c r="Z148" i="9"/>
  <c r="Z149" i="9"/>
  <c r="AU150" i="1"/>
  <c r="Z150" i="9"/>
  <c r="AU151" i="1"/>
  <c r="Z151" i="9"/>
  <c r="AU152" i="1"/>
  <c r="Z152" i="9"/>
  <c r="AU153" i="1"/>
  <c r="Z153" i="9"/>
  <c r="AU154" i="1"/>
  <c r="Z154" i="9"/>
  <c r="AU155" i="1"/>
  <c r="Z155" i="9"/>
  <c r="AU156" i="1"/>
  <c r="Z156" i="9"/>
  <c r="AU157" i="1"/>
  <c r="Z157" i="9"/>
  <c r="AU158" i="1"/>
  <c r="Z158" i="9"/>
  <c r="AU159" i="1"/>
  <c r="Z159" i="9"/>
  <c r="AU160" i="1"/>
  <c r="Z160" i="9"/>
  <c r="Z161" i="9"/>
  <c r="AU162" i="1"/>
  <c r="Z162" i="9"/>
  <c r="AU163" i="1"/>
  <c r="Z163" i="9"/>
  <c r="AU164" i="1"/>
  <c r="Z164" i="9"/>
  <c r="Z165" i="9"/>
  <c r="AU166" i="1"/>
  <c r="Z166" i="9"/>
  <c r="AU167" i="1"/>
  <c r="Z167" i="9"/>
  <c r="AU168" i="1"/>
  <c r="Z168" i="9"/>
  <c r="AU169" i="1"/>
  <c r="Z169" i="9"/>
  <c r="AU170" i="1"/>
  <c r="Z170" i="9"/>
  <c r="AU171" i="1"/>
  <c r="Z171" i="9"/>
  <c r="AU172" i="1"/>
  <c r="Z172" i="9"/>
  <c r="AU173" i="1"/>
  <c r="Z173" i="9"/>
  <c r="AU174" i="1"/>
  <c r="Z174" i="9"/>
  <c r="AU175" i="1"/>
  <c r="Z175" i="9"/>
  <c r="AU176" i="1"/>
  <c r="Z176" i="9"/>
  <c r="Z177" i="9"/>
  <c r="AU178" i="1"/>
  <c r="Z178" i="9"/>
  <c r="AU179" i="1"/>
  <c r="Z179" i="9"/>
  <c r="AU180" i="1"/>
  <c r="Z180" i="9"/>
  <c r="AU181" i="1"/>
  <c r="Z181" i="9"/>
  <c r="AU182" i="1"/>
  <c r="Z182" i="9"/>
  <c r="AU183" i="1"/>
  <c r="Z183" i="9"/>
  <c r="AU184" i="1"/>
  <c r="Z184" i="9"/>
  <c r="Z185" i="9"/>
  <c r="AU186" i="1"/>
  <c r="Z186" i="9"/>
  <c r="AU187" i="1"/>
  <c r="Z187" i="9"/>
  <c r="AU188" i="1"/>
  <c r="Z188" i="9"/>
  <c r="AU189" i="1"/>
  <c r="Z189" i="9"/>
  <c r="AU190" i="1"/>
  <c r="Z190" i="9"/>
  <c r="AU191" i="1"/>
  <c r="Z191" i="9"/>
  <c r="AU192" i="1"/>
  <c r="Z192" i="9"/>
  <c r="Z193" i="9"/>
  <c r="AU194" i="1"/>
  <c r="Z194" i="9"/>
  <c r="AU195" i="1"/>
  <c r="Z195" i="9"/>
  <c r="AU196" i="1"/>
  <c r="Z196" i="9"/>
  <c r="AU197" i="1"/>
  <c r="Z197" i="9"/>
  <c r="AU198" i="1"/>
  <c r="Z198" i="9"/>
  <c r="AU199" i="1"/>
  <c r="Z199" i="9"/>
  <c r="AU200" i="1"/>
  <c r="Z200" i="9"/>
  <c r="Z2" i="9"/>
  <c r="AU3" i="1"/>
  <c r="AU5" i="1"/>
  <c r="AU13" i="1"/>
  <c r="AU17" i="1"/>
  <c r="AU29" i="1"/>
  <c r="AU33" i="1"/>
  <c r="AU37" i="1"/>
  <c r="AU49" i="1"/>
  <c r="AU53" i="1"/>
  <c r="AU59" i="1"/>
  <c r="AU65" i="1"/>
  <c r="AU77" i="1"/>
  <c r="AU85" i="1"/>
  <c r="AU89" i="1"/>
  <c r="AU105" i="1"/>
  <c r="AU109" i="1"/>
  <c r="AU121" i="1"/>
  <c r="AU125" i="1"/>
  <c r="AU133" i="1"/>
  <c r="AU137" i="1"/>
  <c r="AU149" i="1"/>
  <c r="AU161" i="1"/>
  <c r="AU165" i="1"/>
  <c r="AU177" i="1"/>
  <c r="AU185" i="1"/>
  <c r="AU193" i="1"/>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A3" i="9"/>
  <c r="A4" i="1"/>
  <c r="AG4" i="1"/>
  <c r="A4" i="9"/>
  <c r="A5" i="1"/>
  <c r="AG5" i="1"/>
  <c r="A5" i="9"/>
  <c r="A6" i="1"/>
  <c r="A6" i="9"/>
  <c r="A7" i="1"/>
  <c r="A7" i="9"/>
  <c r="A8" i="1"/>
  <c r="A8" i="9"/>
  <c r="A9" i="1"/>
  <c r="A9" i="9"/>
  <c r="A10" i="1"/>
  <c r="A10" i="9"/>
  <c r="A11" i="1"/>
  <c r="A11" i="9"/>
  <c r="A12" i="1"/>
  <c r="A12" i="9"/>
  <c r="A13" i="1"/>
  <c r="A13" i="9"/>
  <c r="A14" i="1"/>
  <c r="A14" i="9"/>
  <c r="A15" i="1"/>
  <c r="A15" i="9"/>
  <c r="A16" i="1"/>
  <c r="A16" i="9"/>
  <c r="A17" i="1"/>
  <c r="A17" i="9"/>
  <c r="A18" i="1"/>
  <c r="A18" i="9"/>
  <c r="A19" i="1"/>
  <c r="A19" i="9"/>
  <c r="A20" i="1"/>
  <c r="A20" i="9"/>
  <c r="A21" i="1"/>
  <c r="A21" i="9"/>
  <c r="A22" i="1"/>
  <c r="A22" i="9"/>
  <c r="A23" i="1"/>
  <c r="A23" i="9"/>
  <c r="A24" i="1"/>
  <c r="A24" i="9"/>
  <c r="A25" i="1"/>
  <c r="A25" i="9"/>
  <c r="A26" i="1"/>
  <c r="A26" i="9"/>
  <c r="A27" i="1"/>
  <c r="A27" i="9"/>
  <c r="A28" i="1"/>
  <c r="A28" i="9"/>
  <c r="A29" i="1"/>
  <c r="A29" i="9"/>
  <c r="A30" i="1"/>
  <c r="A30" i="9"/>
  <c r="A31" i="1"/>
  <c r="A31" i="9"/>
  <c r="A32" i="1"/>
  <c r="A32" i="9"/>
  <c r="A33" i="1"/>
  <c r="A33" i="9"/>
  <c r="A34" i="1"/>
  <c r="A34" i="9"/>
  <c r="A35" i="1"/>
  <c r="A35" i="9"/>
  <c r="A36" i="1"/>
  <c r="A36" i="9"/>
  <c r="A37" i="1"/>
  <c r="A37" i="9"/>
  <c r="A38" i="1"/>
  <c r="A38" i="9"/>
  <c r="A39" i="1"/>
  <c r="A39" i="9"/>
  <c r="A40" i="1"/>
  <c r="A40" i="9"/>
  <c r="A41" i="1"/>
  <c r="A41" i="9"/>
  <c r="A42" i="1"/>
  <c r="A42" i="9"/>
  <c r="A43" i="1"/>
  <c r="A43" i="9"/>
  <c r="A44" i="1"/>
  <c r="A44" i="9"/>
  <c r="A45" i="1"/>
  <c r="A45" i="9"/>
  <c r="A46" i="1"/>
  <c r="A46" i="9"/>
  <c r="A47" i="1"/>
  <c r="A47" i="9"/>
  <c r="A48" i="1"/>
  <c r="A48" i="9"/>
  <c r="A49" i="1"/>
  <c r="A49" i="9"/>
  <c r="A50" i="1"/>
  <c r="A50" i="9"/>
  <c r="A51" i="1"/>
  <c r="A51" i="9"/>
  <c r="A52" i="1"/>
  <c r="A52" i="9"/>
  <c r="A53" i="1"/>
  <c r="A53" i="9"/>
  <c r="A54" i="1"/>
  <c r="A54" i="9"/>
  <c r="A55" i="1"/>
  <c r="A55" i="9"/>
  <c r="A56" i="1"/>
  <c r="A56" i="9"/>
  <c r="A57" i="1"/>
  <c r="A57" i="9"/>
  <c r="A58" i="1"/>
  <c r="A58" i="9"/>
  <c r="A59" i="1"/>
  <c r="A59" i="9"/>
  <c r="A60" i="1"/>
  <c r="A60" i="9"/>
  <c r="A61" i="1"/>
  <c r="A61" i="9"/>
  <c r="A62" i="1"/>
  <c r="A62" i="9"/>
  <c r="A63" i="1"/>
  <c r="A63" i="9"/>
  <c r="A64" i="1"/>
  <c r="A64" i="9"/>
  <c r="A65" i="1"/>
  <c r="A65" i="9"/>
  <c r="A66" i="1"/>
  <c r="A66" i="9"/>
  <c r="A67" i="1"/>
  <c r="A67" i="9"/>
  <c r="A68" i="1"/>
  <c r="A68" i="9"/>
  <c r="A69" i="1"/>
  <c r="A69" i="9"/>
  <c r="A70" i="1"/>
  <c r="A70" i="9"/>
  <c r="A71" i="1"/>
  <c r="A71" i="9"/>
  <c r="A72" i="1"/>
  <c r="A72" i="9"/>
  <c r="A73" i="1"/>
  <c r="A73" i="9"/>
  <c r="A74" i="1"/>
  <c r="A74" i="9"/>
  <c r="A75" i="1"/>
  <c r="A75" i="9"/>
  <c r="A76" i="1"/>
  <c r="A76" i="9"/>
  <c r="A77" i="1"/>
  <c r="A77" i="9"/>
  <c r="A78" i="1"/>
  <c r="A78" i="9"/>
  <c r="A79" i="1"/>
  <c r="A79" i="9"/>
  <c r="A80" i="1"/>
  <c r="A80" i="9"/>
  <c r="A81" i="1"/>
  <c r="A81" i="9"/>
  <c r="A82" i="1"/>
  <c r="A82" i="9"/>
  <c r="A83" i="1"/>
  <c r="A83" i="9"/>
  <c r="A84" i="1"/>
  <c r="A84" i="9"/>
  <c r="A85" i="1"/>
  <c r="A85" i="9"/>
  <c r="A86" i="1"/>
  <c r="A86" i="9"/>
  <c r="A87" i="1"/>
  <c r="A87" i="9"/>
  <c r="A88" i="1"/>
  <c r="A88" i="9"/>
  <c r="A89" i="1"/>
  <c r="A89" i="9"/>
  <c r="A90" i="1"/>
  <c r="A90" i="9"/>
  <c r="A91" i="1"/>
  <c r="A91" i="9"/>
  <c r="A92" i="1"/>
  <c r="A92" i="9"/>
  <c r="A93" i="1"/>
  <c r="A93" i="9"/>
  <c r="A94" i="1"/>
  <c r="A94" i="9"/>
  <c r="A95" i="1"/>
  <c r="A95" i="9"/>
  <c r="A96" i="1"/>
  <c r="A96" i="9"/>
  <c r="A97" i="1"/>
  <c r="A97" i="9"/>
  <c r="A98" i="1"/>
  <c r="A98" i="9"/>
  <c r="A99" i="1"/>
  <c r="A99" i="9"/>
  <c r="A100" i="1"/>
  <c r="A100" i="9"/>
  <c r="A101" i="1"/>
  <c r="A101" i="9"/>
  <c r="A102" i="1"/>
  <c r="A102" i="9"/>
  <c r="A103" i="1"/>
  <c r="A103" i="9"/>
  <c r="A104" i="1"/>
  <c r="A104" i="9"/>
  <c r="A105" i="1"/>
  <c r="A105" i="9"/>
  <c r="A106" i="1"/>
  <c r="A106" i="9"/>
  <c r="A107" i="1"/>
  <c r="A107" i="9"/>
  <c r="A108" i="1"/>
  <c r="A108" i="9"/>
  <c r="A109" i="1"/>
  <c r="A109" i="9"/>
  <c r="A110" i="1"/>
  <c r="A110" i="9"/>
  <c r="A111" i="1"/>
  <c r="A111" i="9"/>
  <c r="A112" i="1"/>
  <c r="A112" i="9"/>
  <c r="A113" i="1"/>
  <c r="A113" i="9"/>
  <c r="A114" i="1"/>
  <c r="A114" i="9"/>
  <c r="A115" i="1"/>
  <c r="A115" i="9"/>
  <c r="A116" i="1"/>
  <c r="A116" i="9"/>
  <c r="A117" i="1"/>
  <c r="A117" i="9"/>
  <c r="A118" i="1"/>
  <c r="A118" i="9"/>
  <c r="A119" i="1"/>
  <c r="A119" i="9"/>
  <c r="A120" i="1"/>
  <c r="A120" i="9"/>
  <c r="A121" i="1"/>
  <c r="A121" i="9"/>
  <c r="A122" i="1"/>
  <c r="A122" i="9"/>
  <c r="A123" i="1"/>
  <c r="A123" i="9"/>
  <c r="A124" i="1"/>
  <c r="A124" i="9"/>
  <c r="A125" i="1"/>
  <c r="A125" i="9"/>
  <c r="A126" i="1"/>
  <c r="A126" i="9"/>
  <c r="A127" i="1"/>
  <c r="A127" i="9"/>
  <c r="A128" i="1"/>
  <c r="A128" i="9"/>
  <c r="A129" i="1"/>
  <c r="A129" i="9"/>
  <c r="A130" i="1"/>
  <c r="A130" i="9"/>
  <c r="A131" i="1"/>
  <c r="A131" i="9"/>
  <c r="A132" i="1"/>
  <c r="A132" i="9"/>
  <c r="A133" i="1"/>
  <c r="A133" i="9"/>
  <c r="A134" i="1"/>
  <c r="A134" i="9"/>
  <c r="A135" i="1"/>
  <c r="A135" i="9"/>
  <c r="A136" i="1"/>
  <c r="A136" i="9"/>
  <c r="A137" i="1"/>
  <c r="A137" i="9"/>
  <c r="A138" i="1"/>
  <c r="A138" i="9"/>
  <c r="A139" i="1"/>
  <c r="A139" i="9"/>
  <c r="A140" i="1"/>
  <c r="A140" i="9"/>
  <c r="A141" i="1"/>
  <c r="A141" i="9"/>
  <c r="A142" i="1"/>
  <c r="A142" i="9"/>
  <c r="A143" i="1"/>
  <c r="A143" i="9"/>
  <c r="A144" i="1"/>
  <c r="A144" i="9"/>
  <c r="A145" i="1"/>
  <c r="A145" i="9"/>
  <c r="A146" i="1"/>
  <c r="A146" i="9"/>
  <c r="A147" i="1"/>
  <c r="A147" i="9"/>
  <c r="A148" i="1"/>
  <c r="A148" i="9"/>
  <c r="A149" i="1"/>
  <c r="A149" i="9"/>
  <c r="A150" i="1"/>
  <c r="A150" i="9"/>
  <c r="A151" i="1"/>
  <c r="A151" i="9"/>
  <c r="A152" i="1"/>
  <c r="A152" i="9"/>
  <c r="A153" i="1"/>
  <c r="A153" i="9"/>
  <c r="A154" i="1"/>
  <c r="A154" i="9"/>
  <c r="A155" i="1"/>
  <c r="A155" i="9"/>
  <c r="A156" i="1"/>
  <c r="A156" i="9"/>
  <c r="A157" i="1"/>
  <c r="A157" i="9"/>
  <c r="A158" i="1"/>
  <c r="A158" i="9"/>
  <c r="A159" i="1"/>
  <c r="A159" i="9"/>
  <c r="A160" i="1"/>
  <c r="A160" i="9"/>
  <c r="A161" i="1"/>
  <c r="A161" i="9"/>
  <c r="A162" i="1"/>
  <c r="A162" i="9"/>
  <c r="A163" i="1"/>
  <c r="A163" i="9"/>
  <c r="A164" i="1"/>
  <c r="A164" i="9"/>
  <c r="A165" i="1"/>
  <c r="A165" i="9"/>
  <c r="A166" i="1"/>
  <c r="A166" i="9"/>
  <c r="A167" i="1"/>
  <c r="A167" i="9"/>
  <c r="A168" i="1"/>
  <c r="A168" i="9"/>
  <c r="A169" i="1"/>
  <c r="A169" i="9"/>
  <c r="A170" i="1"/>
  <c r="A170" i="9"/>
  <c r="A171" i="1"/>
  <c r="A171" i="9"/>
  <c r="A172" i="1"/>
  <c r="A172" i="9"/>
  <c r="A173" i="1"/>
  <c r="A173" i="9"/>
  <c r="A174" i="1"/>
  <c r="A174" i="9"/>
  <c r="A175" i="1"/>
  <c r="A175" i="9"/>
  <c r="A176" i="1"/>
  <c r="A176" i="9"/>
  <c r="A177" i="1"/>
  <c r="A177" i="9"/>
  <c r="A178" i="1"/>
  <c r="A178" i="9"/>
  <c r="A179" i="1"/>
  <c r="A179" i="9"/>
  <c r="A180" i="1"/>
  <c r="A180" i="9"/>
  <c r="A181" i="1"/>
  <c r="A181" i="9"/>
  <c r="A182" i="1"/>
  <c r="A182" i="9"/>
  <c r="A183" i="1"/>
  <c r="A183" i="9"/>
  <c r="A184" i="1"/>
  <c r="A184" i="9"/>
  <c r="A185" i="1"/>
  <c r="A185" i="9"/>
  <c r="A186" i="1"/>
  <c r="A186" i="9"/>
  <c r="A187" i="1"/>
  <c r="A187" i="9"/>
  <c r="A188" i="1"/>
  <c r="A188" i="9"/>
  <c r="A189" i="1"/>
  <c r="A189" i="9"/>
  <c r="A190" i="1"/>
  <c r="A190" i="9"/>
  <c r="A191" i="1"/>
  <c r="A191" i="9"/>
  <c r="A192" i="1"/>
  <c r="A192" i="9"/>
  <c r="A193" i="1"/>
  <c r="A193" i="9"/>
  <c r="A194" i="1"/>
  <c r="A194" i="9"/>
  <c r="A195" i="1"/>
  <c r="A195" i="9"/>
  <c r="A196" i="1"/>
  <c r="A196" i="9"/>
  <c r="A197" i="1"/>
  <c r="A197" i="9"/>
  <c r="A198" i="1"/>
  <c r="A198" i="9"/>
  <c r="A199" i="1"/>
  <c r="A199" i="9"/>
  <c r="A200" i="1"/>
  <c r="A200" i="9"/>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3" i="1"/>
  <c r="AV3" i="9"/>
  <c r="BT4" i="1"/>
  <c r="AV4" i="9"/>
  <c r="BT5" i="1"/>
  <c r="AV5" i="9"/>
  <c r="BT6" i="1"/>
  <c r="AV6" i="9"/>
  <c r="BT7" i="1"/>
  <c r="AV7" i="9"/>
  <c r="BT8" i="1"/>
  <c r="AV8" i="9"/>
  <c r="BT9" i="1"/>
  <c r="AV9" i="9"/>
  <c r="BT10" i="1"/>
  <c r="AV10" i="9"/>
  <c r="BT11" i="1"/>
  <c r="AV11" i="9"/>
  <c r="BT12" i="1"/>
  <c r="AV12" i="9"/>
  <c r="BT13" i="1"/>
  <c r="AV13" i="9"/>
  <c r="BT14" i="1"/>
  <c r="AV14" i="9"/>
  <c r="BT15" i="1"/>
  <c r="AV15" i="9"/>
  <c r="BT16" i="1"/>
  <c r="AV16" i="9"/>
  <c r="BT17" i="1"/>
  <c r="AV17" i="9"/>
  <c r="BT18" i="1"/>
  <c r="AV18" i="9"/>
  <c r="BT19" i="1"/>
  <c r="AV19" i="9"/>
  <c r="BT20" i="1"/>
  <c r="AV20" i="9"/>
  <c r="BT21" i="1"/>
  <c r="AV21" i="9"/>
  <c r="BT22" i="1"/>
  <c r="AV22" i="9"/>
  <c r="BT23" i="1"/>
  <c r="AV23" i="9"/>
  <c r="BT24" i="1"/>
  <c r="AV24" i="9"/>
  <c r="BT25" i="1"/>
  <c r="AV25" i="9"/>
  <c r="BT26" i="1"/>
  <c r="AV26" i="9"/>
  <c r="BT27" i="1"/>
  <c r="AV27" i="9"/>
  <c r="BT28" i="1"/>
  <c r="AV28" i="9"/>
  <c r="BT29" i="1"/>
  <c r="AV29" i="9"/>
  <c r="BT30" i="1"/>
  <c r="AV30" i="9"/>
  <c r="BT31" i="1"/>
  <c r="AV31" i="9"/>
  <c r="BT32" i="1"/>
  <c r="AV32" i="9"/>
  <c r="BT33" i="1"/>
  <c r="AV33" i="9"/>
  <c r="BT34" i="1"/>
  <c r="AV34" i="9"/>
  <c r="BT35" i="1"/>
  <c r="AV35" i="9"/>
  <c r="BT36" i="1"/>
  <c r="AV36" i="9"/>
  <c r="BT37" i="1"/>
  <c r="AV37" i="9"/>
  <c r="BT38" i="1"/>
  <c r="AV38" i="9"/>
  <c r="BT39" i="1"/>
  <c r="AV39" i="9"/>
  <c r="BT40" i="1"/>
  <c r="AV40" i="9"/>
  <c r="BT41" i="1"/>
  <c r="AV41" i="9"/>
  <c r="BT42" i="1"/>
  <c r="AV42" i="9"/>
  <c r="BT43" i="1"/>
  <c r="AV43" i="9"/>
  <c r="BT44" i="1"/>
  <c r="AV44" i="9"/>
  <c r="BT45" i="1"/>
  <c r="AV45" i="9"/>
  <c r="BT46" i="1"/>
  <c r="AV46" i="9"/>
  <c r="BT47" i="1"/>
  <c r="AV47" i="9"/>
  <c r="BT48" i="1"/>
  <c r="AV48" i="9"/>
  <c r="BT49" i="1"/>
  <c r="AV49" i="9"/>
  <c r="BT50" i="1"/>
  <c r="AV50" i="9"/>
  <c r="BT51" i="1"/>
  <c r="AV51" i="9"/>
  <c r="BT52" i="1"/>
  <c r="AV52" i="9"/>
  <c r="BT53" i="1"/>
  <c r="AV53" i="9"/>
  <c r="BT54" i="1"/>
  <c r="AV54" i="9"/>
  <c r="BT55" i="1"/>
  <c r="AV55" i="9"/>
  <c r="BT56" i="1"/>
  <c r="AV56" i="9"/>
  <c r="BT57" i="1"/>
  <c r="AV57" i="9"/>
  <c r="BT58" i="1"/>
  <c r="AV58" i="9"/>
  <c r="BT59" i="1"/>
  <c r="AV59" i="9"/>
  <c r="BT60" i="1"/>
  <c r="AV60" i="9"/>
  <c r="BT61" i="1"/>
  <c r="AV61" i="9"/>
  <c r="BT62" i="1"/>
  <c r="AV62" i="9"/>
  <c r="BT63" i="1"/>
  <c r="AV63" i="9"/>
  <c r="BT64" i="1"/>
  <c r="AV64" i="9"/>
  <c r="BT65" i="1"/>
  <c r="AV65" i="9"/>
  <c r="BT66" i="1"/>
  <c r="AV66" i="9"/>
  <c r="BT67" i="1"/>
  <c r="AV67" i="9"/>
  <c r="BT68" i="1"/>
  <c r="AV68" i="9"/>
  <c r="BT69" i="1"/>
  <c r="AV69" i="9"/>
  <c r="BT70" i="1"/>
  <c r="AV70" i="9"/>
  <c r="BT71" i="1"/>
  <c r="AV71" i="9"/>
  <c r="BT72" i="1"/>
  <c r="AV72" i="9"/>
  <c r="BT73" i="1"/>
  <c r="AV73" i="9"/>
  <c r="BT74" i="1"/>
  <c r="AV74" i="9"/>
  <c r="BT75" i="1"/>
  <c r="AV75" i="9"/>
  <c r="BT76" i="1"/>
  <c r="AV76" i="9"/>
  <c r="BT77" i="1"/>
  <c r="AV77" i="9"/>
  <c r="BT78" i="1"/>
  <c r="AV78" i="9"/>
  <c r="BT79" i="1"/>
  <c r="AV79" i="9"/>
  <c r="BT80" i="1"/>
  <c r="AV80" i="9"/>
  <c r="BT81" i="1"/>
  <c r="AV81" i="9"/>
  <c r="BT82" i="1"/>
  <c r="AV82" i="9"/>
  <c r="BT83" i="1"/>
  <c r="AV83" i="9"/>
  <c r="BT84" i="1"/>
  <c r="AV84" i="9"/>
  <c r="BT85" i="1"/>
  <c r="AV85" i="9"/>
  <c r="BT86" i="1"/>
  <c r="AV86" i="9"/>
  <c r="BT87" i="1"/>
  <c r="AV87" i="9"/>
  <c r="BT88" i="1"/>
  <c r="AV88" i="9"/>
  <c r="BT89" i="1"/>
  <c r="AV89" i="9"/>
  <c r="BT90" i="1"/>
  <c r="AV90" i="9"/>
  <c r="BT91" i="1"/>
  <c r="AV91" i="9"/>
  <c r="BT92" i="1"/>
  <c r="AV92" i="9"/>
  <c r="BT93" i="1"/>
  <c r="AV93" i="9"/>
  <c r="BT94" i="1"/>
  <c r="AV94" i="9"/>
  <c r="BT95" i="1"/>
  <c r="AV95" i="9"/>
  <c r="BT96" i="1"/>
  <c r="AV96" i="9"/>
  <c r="BT97" i="1"/>
  <c r="AV97" i="9"/>
  <c r="BT98" i="1"/>
  <c r="AV98" i="9"/>
  <c r="BT99" i="1"/>
  <c r="AV99" i="9"/>
  <c r="BT100" i="1"/>
  <c r="AV100" i="9"/>
  <c r="BT101" i="1"/>
  <c r="AV101" i="9"/>
  <c r="BT102" i="1"/>
  <c r="AV102" i="9"/>
  <c r="BT103" i="1"/>
  <c r="AV103" i="9"/>
  <c r="BT104" i="1"/>
  <c r="AV104" i="9"/>
  <c r="BT105" i="1"/>
  <c r="AV105" i="9"/>
  <c r="BT106" i="1"/>
  <c r="AV106" i="9"/>
  <c r="BT107" i="1"/>
  <c r="AV107" i="9"/>
  <c r="BT108" i="1"/>
  <c r="AV108" i="9"/>
  <c r="BT109" i="1"/>
  <c r="AV109" i="9"/>
  <c r="BT110" i="1"/>
  <c r="AV110" i="9"/>
  <c r="BT111" i="1"/>
  <c r="AV111" i="9"/>
  <c r="BT112" i="1"/>
  <c r="AV112" i="9"/>
  <c r="BT113" i="1"/>
  <c r="AV113" i="9"/>
  <c r="BT114" i="1"/>
  <c r="AV114" i="9"/>
  <c r="BT115" i="1"/>
  <c r="AV115" i="9"/>
  <c r="BT116" i="1"/>
  <c r="AV116" i="9"/>
  <c r="BT117" i="1"/>
  <c r="AV117" i="9"/>
  <c r="BT118" i="1"/>
  <c r="AV118" i="9"/>
  <c r="BT119" i="1"/>
  <c r="AV119" i="9"/>
  <c r="BT120" i="1"/>
  <c r="AV120" i="9"/>
  <c r="BT121" i="1"/>
  <c r="AV121" i="9"/>
  <c r="BT122" i="1"/>
  <c r="AV122" i="9"/>
  <c r="BT123" i="1"/>
  <c r="AV123" i="9"/>
  <c r="BT124" i="1"/>
  <c r="AV124" i="9"/>
  <c r="BT125" i="1"/>
  <c r="AV125" i="9"/>
  <c r="BT126" i="1"/>
  <c r="AV126" i="9"/>
  <c r="BT127" i="1"/>
  <c r="AV127" i="9"/>
  <c r="BT128" i="1"/>
  <c r="AV128" i="9"/>
  <c r="BT129" i="1"/>
  <c r="AV129" i="9"/>
  <c r="BT130" i="1"/>
  <c r="AV130" i="9"/>
  <c r="BT131" i="1"/>
  <c r="AV131" i="9"/>
  <c r="BT132" i="1"/>
  <c r="AV132" i="9"/>
  <c r="BT133" i="1"/>
  <c r="AV133" i="9"/>
  <c r="BT134" i="1"/>
  <c r="AV134" i="9"/>
  <c r="BT135" i="1"/>
  <c r="AV135" i="9"/>
  <c r="BT136" i="1"/>
  <c r="AV136" i="9"/>
  <c r="BT137" i="1"/>
  <c r="AV137" i="9"/>
  <c r="BT138" i="1"/>
  <c r="AV138" i="9"/>
  <c r="BT139" i="1"/>
  <c r="AV139" i="9"/>
  <c r="BT140" i="1"/>
  <c r="AV140" i="9"/>
  <c r="BT141" i="1"/>
  <c r="AV141" i="9"/>
  <c r="BT142" i="1"/>
  <c r="AV142" i="9"/>
  <c r="BT143" i="1"/>
  <c r="AV143" i="9"/>
  <c r="BT144" i="1"/>
  <c r="AV144" i="9"/>
  <c r="BT145" i="1"/>
  <c r="AV145" i="9"/>
  <c r="BT146" i="1"/>
  <c r="AV146" i="9"/>
  <c r="BT147" i="1"/>
  <c r="AV147" i="9"/>
  <c r="BT148" i="1"/>
  <c r="AV148" i="9"/>
  <c r="BT149" i="1"/>
  <c r="AV149" i="9"/>
  <c r="BT150" i="1"/>
  <c r="AV150" i="9"/>
  <c r="BT151" i="1"/>
  <c r="AV151" i="9"/>
  <c r="BT152" i="1"/>
  <c r="AV152" i="9"/>
  <c r="BT153" i="1"/>
  <c r="AV153" i="9"/>
  <c r="BT154" i="1"/>
  <c r="AV154" i="9"/>
  <c r="BT155" i="1"/>
  <c r="AV155" i="9"/>
  <c r="BT156" i="1"/>
  <c r="AV156" i="9"/>
  <c r="BT157" i="1"/>
  <c r="AV157" i="9"/>
  <c r="BT158" i="1"/>
  <c r="AV158" i="9"/>
  <c r="BT159" i="1"/>
  <c r="AV159" i="9"/>
  <c r="BT160" i="1"/>
  <c r="AV160" i="9"/>
  <c r="BT161" i="1"/>
  <c r="AV161" i="9"/>
  <c r="BT162" i="1"/>
  <c r="AV162" i="9"/>
  <c r="BT163" i="1"/>
  <c r="AV163" i="9"/>
  <c r="BT164" i="1"/>
  <c r="AV164" i="9"/>
  <c r="BT165" i="1"/>
  <c r="AV165" i="9"/>
  <c r="BT166" i="1"/>
  <c r="AV166" i="9"/>
  <c r="BT167" i="1"/>
  <c r="AV167" i="9"/>
  <c r="BT168" i="1"/>
  <c r="AV168" i="9"/>
  <c r="BT169" i="1"/>
  <c r="AV169" i="9"/>
  <c r="BT170" i="1"/>
  <c r="AV170" i="9"/>
  <c r="BT171" i="1"/>
  <c r="AV171" i="9"/>
  <c r="BT172" i="1"/>
  <c r="AV172" i="9"/>
  <c r="BT173" i="1"/>
  <c r="AV173" i="9"/>
  <c r="BT174" i="1"/>
  <c r="AV174" i="9"/>
  <c r="BT175" i="1"/>
  <c r="AV175" i="9"/>
  <c r="BT176" i="1"/>
  <c r="AV176" i="9"/>
  <c r="BT177" i="1"/>
  <c r="AV177" i="9"/>
  <c r="BT178" i="1"/>
  <c r="AV178" i="9"/>
  <c r="BT179" i="1"/>
  <c r="AV179" i="9"/>
  <c r="BT180" i="1"/>
  <c r="AV180" i="9"/>
  <c r="BT181" i="1"/>
  <c r="AV181" i="9"/>
  <c r="BT182" i="1"/>
  <c r="AV182" i="9"/>
  <c r="BT183" i="1"/>
  <c r="AV183" i="9"/>
  <c r="BT184" i="1"/>
  <c r="AV184" i="9"/>
  <c r="BT185" i="1"/>
  <c r="AV185" i="9"/>
  <c r="BT186" i="1"/>
  <c r="AV186" i="9"/>
  <c r="BT187" i="1"/>
  <c r="AV187" i="9"/>
  <c r="BT188" i="1"/>
  <c r="AV188" i="9"/>
  <c r="BT189" i="1"/>
  <c r="AV189" i="9"/>
  <c r="BT190" i="1"/>
  <c r="AV190" i="9"/>
  <c r="BT191" i="1"/>
  <c r="AV191" i="9"/>
  <c r="BT192" i="1"/>
  <c r="AV192" i="9"/>
  <c r="BT193" i="1"/>
  <c r="AV193" i="9"/>
  <c r="BT194" i="1"/>
  <c r="AV194" i="9"/>
  <c r="BT195" i="1"/>
  <c r="AV195" i="9"/>
  <c r="BT196" i="1"/>
  <c r="AV196" i="9"/>
  <c r="BT197" i="1"/>
  <c r="AV197" i="9"/>
  <c r="BT198" i="1"/>
  <c r="AV198" i="9"/>
  <c r="BT199" i="1"/>
  <c r="AV199" i="9"/>
  <c r="BT200" i="1"/>
  <c r="AV200" i="9"/>
  <c r="AW3" i="9"/>
  <c r="AL4" i="1"/>
  <c r="AW4" i="9"/>
  <c r="AL5" i="1"/>
  <c r="AW5" i="9"/>
  <c r="AL6" i="1"/>
  <c r="AW6" i="9"/>
  <c r="AL7" i="1"/>
  <c r="AW7" i="9"/>
  <c r="AL8" i="1"/>
  <c r="AW8" i="9"/>
  <c r="AL9" i="1"/>
  <c r="AW9" i="9"/>
  <c r="AL10" i="1"/>
  <c r="AW10" i="9"/>
  <c r="AL11" i="1"/>
  <c r="AW11" i="9"/>
  <c r="AL12" i="1"/>
  <c r="AW12" i="9"/>
  <c r="AL13" i="1"/>
  <c r="AW13" i="9"/>
  <c r="AL14" i="1"/>
  <c r="AW14" i="9"/>
  <c r="AL15" i="1"/>
  <c r="AW15" i="9"/>
  <c r="AL16" i="1"/>
  <c r="AW16" i="9"/>
  <c r="AL17" i="1"/>
  <c r="AW17" i="9"/>
  <c r="AL18" i="1"/>
  <c r="AW18" i="9"/>
  <c r="AL19" i="1"/>
  <c r="AW19" i="9"/>
  <c r="AL20" i="1"/>
  <c r="AW20" i="9"/>
  <c r="AL21" i="1"/>
  <c r="AW21" i="9"/>
  <c r="AL22" i="1"/>
  <c r="AW22" i="9"/>
  <c r="AL23" i="1"/>
  <c r="AW23" i="9"/>
  <c r="AL24" i="1"/>
  <c r="AW24" i="9"/>
  <c r="AL25" i="1"/>
  <c r="AW25" i="9"/>
  <c r="AL26" i="1"/>
  <c r="AW26" i="9"/>
  <c r="AL27" i="1"/>
  <c r="AW27" i="9"/>
  <c r="AL28" i="1"/>
  <c r="AW28" i="9"/>
  <c r="AL29" i="1"/>
  <c r="AW29" i="9"/>
  <c r="AL30" i="1"/>
  <c r="AW30" i="9"/>
  <c r="AL31" i="1"/>
  <c r="AW31" i="9"/>
  <c r="AL32" i="1"/>
  <c r="AW32" i="9"/>
  <c r="AL33" i="1"/>
  <c r="AW33" i="9"/>
  <c r="AL34" i="1"/>
  <c r="AW34" i="9"/>
  <c r="AL35" i="1"/>
  <c r="AW35" i="9"/>
  <c r="AL36" i="1"/>
  <c r="AW36" i="9"/>
  <c r="AL37" i="1"/>
  <c r="AW37" i="9"/>
  <c r="AL38" i="1"/>
  <c r="AW38" i="9"/>
  <c r="AL39" i="1"/>
  <c r="AW39" i="9"/>
  <c r="AL40" i="1"/>
  <c r="AW40" i="9"/>
  <c r="AL41" i="1"/>
  <c r="AW41" i="9"/>
  <c r="AL42" i="1"/>
  <c r="AW42" i="9"/>
  <c r="AL43" i="1"/>
  <c r="AW43" i="9"/>
  <c r="AL44" i="1"/>
  <c r="AW44" i="9"/>
  <c r="AL45" i="1"/>
  <c r="AW45" i="9"/>
  <c r="AL46" i="1"/>
  <c r="AW46" i="9"/>
  <c r="AL47" i="1"/>
  <c r="AW47" i="9"/>
  <c r="AL48" i="1"/>
  <c r="AW48" i="9"/>
  <c r="AL49" i="1"/>
  <c r="AW49" i="9"/>
  <c r="AL50" i="1"/>
  <c r="AW50" i="9"/>
  <c r="AL51" i="1"/>
  <c r="AW51" i="9"/>
  <c r="AL52" i="1"/>
  <c r="AW52" i="9"/>
  <c r="AL53" i="1"/>
  <c r="AW53" i="9"/>
  <c r="AL54" i="1"/>
  <c r="AW54" i="9"/>
  <c r="AL55" i="1"/>
  <c r="AW55" i="9"/>
  <c r="AL56" i="1"/>
  <c r="AW56" i="9"/>
  <c r="AL57" i="1"/>
  <c r="AW57" i="9"/>
  <c r="AL58" i="1"/>
  <c r="AW58" i="9"/>
  <c r="AL59" i="1"/>
  <c r="AW59" i="9"/>
  <c r="AL60" i="1"/>
  <c r="AW60" i="9"/>
  <c r="AL61" i="1"/>
  <c r="AW61" i="9"/>
  <c r="AL62" i="1"/>
  <c r="AW62" i="9"/>
  <c r="AL63" i="1"/>
  <c r="AW63" i="9"/>
  <c r="AL64" i="1"/>
  <c r="AW64" i="9"/>
  <c r="AL65" i="1"/>
  <c r="AW65" i="9"/>
  <c r="AL66" i="1"/>
  <c r="AW66" i="9"/>
  <c r="AL67" i="1"/>
  <c r="AW67" i="9"/>
  <c r="AL68" i="1"/>
  <c r="AW68" i="9"/>
  <c r="AL69" i="1"/>
  <c r="AW69" i="9"/>
  <c r="AL70" i="1"/>
  <c r="AW70" i="9"/>
  <c r="AL71" i="1"/>
  <c r="AW71" i="9"/>
  <c r="AL72" i="1"/>
  <c r="AW72" i="9"/>
  <c r="AL73" i="1"/>
  <c r="AW73" i="9"/>
  <c r="AL74" i="1"/>
  <c r="AW74" i="9"/>
  <c r="AL75" i="1"/>
  <c r="AW75" i="9"/>
  <c r="AL76" i="1"/>
  <c r="AW76" i="9"/>
  <c r="AL77" i="1"/>
  <c r="AW77" i="9"/>
  <c r="AL78" i="1"/>
  <c r="AW78" i="9"/>
  <c r="AL79" i="1"/>
  <c r="AW79" i="9"/>
  <c r="AL80" i="1"/>
  <c r="AW80" i="9"/>
  <c r="AL81" i="1"/>
  <c r="AW81" i="9"/>
  <c r="AL82" i="1"/>
  <c r="AW82" i="9"/>
  <c r="AL83" i="1"/>
  <c r="AW83" i="9"/>
  <c r="AL84" i="1"/>
  <c r="AW84" i="9"/>
  <c r="AL85" i="1"/>
  <c r="AW85" i="9"/>
  <c r="AL86" i="1"/>
  <c r="AW86" i="9"/>
  <c r="AL87" i="1"/>
  <c r="AW87" i="9"/>
  <c r="AL88" i="1"/>
  <c r="AW88" i="9"/>
  <c r="AL89" i="1"/>
  <c r="AW89" i="9"/>
  <c r="AL90" i="1"/>
  <c r="AW90" i="9"/>
  <c r="AL91" i="1"/>
  <c r="AW91" i="9"/>
  <c r="AL92" i="1"/>
  <c r="AW92" i="9"/>
  <c r="AL93" i="1"/>
  <c r="AW93" i="9"/>
  <c r="AL94" i="1"/>
  <c r="AW94" i="9"/>
  <c r="AL95" i="1"/>
  <c r="AW95" i="9"/>
  <c r="AL96" i="1"/>
  <c r="AW96" i="9"/>
  <c r="AL97" i="1"/>
  <c r="AW97" i="9"/>
  <c r="AL98" i="1"/>
  <c r="AW98" i="9"/>
  <c r="AL99" i="1"/>
  <c r="AW99" i="9"/>
  <c r="AL100" i="1"/>
  <c r="AW100" i="9"/>
  <c r="AL101" i="1"/>
  <c r="AW101" i="9"/>
  <c r="AL102" i="1"/>
  <c r="AW102" i="9"/>
  <c r="AL103" i="1"/>
  <c r="AW103" i="9"/>
  <c r="AL104" i="1"/>
  <c r="AW104" i="9"/>
  <c r="AL105" i="1"/>
  <c r="AW105" i="9"/>
  <c r="AL106" i="1"/>
  <c r="AW106" i="9"/>
  <c r="AL107" i="1"/>
  <c r="AW107" i="9"/>
  <c r="AL108" i="1"/>
  <c r="AW108" i="9"/>
  <c r="AL109" i="1"/>
  <c r="AW109" i="9"/>
  <c r="AL110" i="1"/>
  <c r="AW110" i="9"/>
  <c r="AL111" i="1"/>
  <c r="AW111" i="9"/>
  <c r="AL112" i="1"/>
  <c r="AW112" i="9"/>
  <c r="AL113" i="1"/>
  <c r="AW113" i="9"/>
  <c r="AL114" i="1"/>
  <c r="AW114" i="9"/>
  <c r="AL115" i="1"/>
  <c r="AW115" i="9"/>
  <c r="AL116" i="1"/>
  <c r="AW116" i="9"/>
  <c r="AL117" i="1"/>
  <c r="AW117" i="9"/>
  <c r="AL118" i="1"/>
  <c r="AW118" i="9"/>
  <c r="AL119" i="1"/>
  <c r="AW119" i="9"/>
  <c r="AL120" i="1"/>
  <c r="AW120" i="9"/>
  <c r="AL121" i="1"/>
  <c r="AW121" i="9"/>
  <c r="AL122" i="1"/>
  <c r="AW122" i="9"/>
  <c r="AL123" i="1"/>
  <c r="AW123" i="9"/>
  <c r="AL124" i="1"/>
  <c r="AW124" i="9"/>
  <c r="AL125" i="1"/>
  <c r="AW125" i="9"/>
  <c r="AL126" i="1"/>
  <c r="AW126" i="9"/>
  <c r="AL127" i="1"/>
  <c r="AW127" i="9"/>
  <c r="AL128" i="1"/>
  <c r="AW128" i="9"/>
  <c r="AL129" i="1"/>
  <c r="AW129" i="9"/>
  <c r="AL130" i="1"/>
  <c r="AW130" i="9"/>
  <c r="AL131" i="1"/>
  <c r="AW131" i="9"/>
  <c r="AL132" i="1"/>
  <c r="AW132" i="9"/>
  <c r="AL133" i="1"/>
  <c r="AW133" i="9"/>
  <c r="AL134" i="1"/>
  <c r="AW134" i="9"/>
  <c r="AL135" i="1"/>
  <c r="AW135" i="9"/>
  <c r="AL136" i="1"/>
  <c r="AW136" i="9"/>
  <c r="AL137" i="1"/>
  <c r="AW137" i="9"/>
  <c r="AL138" i="1"/>
  <c r="AW138" i="9"/>
  <c r="AL139" i="1"/>
  <c r="AW139" i="9"/>
  <c r="AL140" i="1"/>
  <c r="AW140" i="9"/>
  <c r="AL141" i="1"/>
  <c r="AW141" i="9"/>
  <c r="AL142" i="1"/>
  <c r="AW142" i="9"/>
  <c r="AL143" i="1"/>
  <c r="AW143" i="9"/>
  <c r="AL144" i="1"/>
  <c r="AW144" i="9"/>
  <c r="AL145" i="1"/>
  <c r="AW145" i="9"/>
  <c r="AL146" i="1"/>
  <c r="AW146" i="9"/>
  <c r="AL147" i="1"/>
  <c r="AW147" i="9"/>
  <c r="AL148" i="1"/>
  <c r="AW148" i="9"/>
  <c r="AL149" i="1"/>
  <c r="AW149" i="9"/>
  <c r="AL150" i="1"/>
  <c r="AW150" i="9"/>
  <c r="AL151" i="1"/>
  <c r="AW151" i="9"/>
  <c r="AL152" i="1"/>
  <c r="AW152" i="9"/>
  <c r="AL153" i="1"/>
  <c r="AW153" i="9"/>
  <c r="AL154" i="1"/>
  <c r="AW154" i="9"/>
  <c r="AL155" i="1"/>
  <c r="AW155" i="9"/>
  <c r="AL156" i="1"/>
  <c r="AW156" i="9"/>
  <c r="AL157" i="1"/>
  <c r="AW157" i="9"/>
  <c r="AL158" i="1"/>
  <c r="AW158" i="9"/>
  <c r="AL159" i="1"/>
  <c r="AW159" i="9"/>
  <c r="AL160" i="1"/>
  <c r="AW160" i="9"/>
  <c r="AL161" i="1"/>
  <c r="AW161" i="9"/>
  <c r="AL162" i="1"/>
  <c r="AW162" i="9"/>
  <c r="AL163" i="1"/>
  <c r="AW163" i="9"/>
  <c r="AL164" i="1"/>
  <c r="AW164" i="9"/>
  <c r="AL165" i="1"/>
  <c r="AW165" i="9"/>
  <c r="AL166" i="1"/>
  <c r="AW166" i="9"/>
  <c r="AL167" i="1"/>
  <c r="AW167" i="9"/>
  <c r="AL168" i="1"/>
  <c r="AW168" i="9"/>
  <c r="AL169" i="1"/>
  <c r="AW169" i="9"/>
  <c r="AL170" i="1"/>
  <c r="AW170" i="9"/>
  <c r="AL171" i="1"/>
  <c r="AW171" i="9"/>
  <c r="AL172" i="1"/>
  <c r="AW172" i="9"/>
  <c r="AL173" i="1"/>
  <c r="AW173" i="9"/>
  <c r="AL174" i="1"/>
  <c r="AW174" i="9"/>
  <c r="AL175" i="1"/>
  <c r="AW175" i="9"/>
  <c r="AL176" i="1"/>
  <c r="AW176" i="9"/>
  <c r="AL177" i="1"/>
  <c r="AW177" i="9"/>
  <c r="AL178" i="1"/>
  <c r="AW178" i="9"/>
  <c r="AL179" i="1"/>
  <c r="AW179" i="9"/>
  <c r="AL180" i="1"/>
  <c r="AW180" i="9"/>
  <c r="AL181" i="1"/>
  <c r="AW181" i="9"/>
  <c r="AL182" i="1"/>
  <c r="AW182" i="9"/>
  <c r="AL183" i="1"/>
  <c r="AW183" i="9"/>
  <c r="AL184" i="1"/>
  <c r="AW184" i="9"/>
  <c r="AL185" i="1"/>
  <c r="AW185" i="9"/>
  <c r="AL186" i="1"/>
  <c r="AW186" i="9"/>
  <c r="AL187" i="1"/>
  <c r="AW187" i="9"/>
  <c r="AL188" i="1"/>
  <c r="AW188" i="9"/>
  <c r="AL189" i="1"/>
  <c r="AW189" i="9"/>
  <c r="AL190" i="1"/>
  <c r="AW190" i="9"/>
  <c r="AL191" i="1"/>
  <c r="AW191" i="9"/>
  <c r="AL192" i="1"/>
  <c r="AW192" i="9"/>
  <c r="AL193" i="1"/>
  <c r="AW193" i="9"/>
  <c r="AL194" i="1"/>
  <c r="AW194" i="9"/>
  <c r="AL195" i="1"/>
  <c r="AW195" i="9"/>
  <c r="AL196" i="1"/>
  <c r="AW196" i="9"/>
  <c r="AL197" i="1"/>
  <c r="AW197" i="9"/>
  <c r="AL198" i="1"/>
  <c r="AW198" i="9"/>
  <c r="AL199" i="1"/>
  <c r="AW199" i="9"/>
  <c r="AL200" i="1"/>
  <c r="AW200" i="9"/>
  <c r="AW2" i="9"/>
  <c r="AL3" i="1"/>
  <c r="AR3" i="9"/>
  <c r="AK4" i="1"/>
  <c r="AR4" i="9"/>
  <c r="AK5" i="1"/>
  <c r="AR5" i="9"/>
  <c r="AK6" i="1"/>
  <c r="AR6" i="9"/>
  <c r="AK7" i="1"/>
  <c r="AR7" i="9"/>
  <c r="AK8" i="1"/>
  <c r="AR8" i="9"/>
  <c r="AK9" i="1"/>
  <c r="AR9" i="9"/>
  <c r="AK10" i="1"/>
  <c r="AR10" i="9"/>
  <c r="AK11" i="1"/>
  <c r="AR11" i="9"/>
  <c r="AK12" i="1"/>
  <c r="AR12" i="9"/>
  <c r="AK13" i="1"/>
  <c r="AR13" i="9"/>
  <c r="AK14" i="1"/>
  <c r="AR14" i="9"/>
  <c r="AK15" i="1"/>
  <c r="AR15" i="9"/>
  <c r="AK16" i="1"/>
  <c r="AR16" i="9"/>
  <c r="AK17" i="1"/>
  <c r="AR17" i="9"/>
  <c r="AK18" i="1"/>
  <c r="AR18" i="9"/>
  <c r="AK19" i="1"/>
  <c r="AR19" i="9"/>
  <c r="AK20" i="1"/>
  <c r="AR20" i="9"/>
  <c r="AK21" i="1"/>
  <c r="AR21" i="9"/>
  <c r="AK22" i="1"/>
  <c r="AR22" i="9"/>
  <c r="AK23" i="1"/>
  <c r="AR23" i="9"/>
  <c r="AK24" i="1"/>
  <c r="AR24" i="9"/>
  <c r="AK25" i="1"/>
  <c r="AR25" i="9"/>
  <c r="AK26" i="1"/>
  <c r="AR26" i="9"/>
  <c r="AK27" i="1"/>
  <c r="AR27" i="9"/>
  <c r="AK28" i="1"/>
  <c r="AR28" i="9"/>
  <c r="AK29" i="1"/>
  <c r="AR29" i="9"/>
  <c r="AK30" i="1"/>
  <c r="AR30" i="9"/>
  <c r="AK31" i="1"/>
  <c r="AR31" i="9"/>
  <c r="AK32" i="1"/>
  <c r="AR32" i="9"/>
  <c r="AK33" i="1"/>
  <c r="AR33" i="9"/>
  <c r="AK34" i="1"/>
  <c r="AR34" i="9"/>
  <c r="AK35" i="1"/>
  <c r="AR35" i="9"/>
  <c r="AK36" i="1"/>
  <c r="AR36" i="9"/>
  <c r="AK37" i="1"/>
  <c r="AR37" i="9"/>
  <c r="AK38" i="1"/>
  <c r="AR38" i="9"/>
  <c r="AK39" i="1"/>
  <c r="AR39" i="9"/>
  <c r="AK40" i="1"/>
  <c r="AR40" i="9"/>
  <c r="AK41" i="1"/>
  <c r="AR41" i="9"/>
  <c r="AK42" i="1"/>
  <c r="AR42" i="9"/>
  <c r="AK43" i="1"/>
  <c r="AR43" i="9"/>
  <c r="AK44" i="1"/>
  <c r="AR44" i="9"/>
  <c r="AK45" i="1"/>
  <c r="AR45" i="9"/>
  <c r="AK46" i="1"/>
  <c r="AR46" i="9"/>
  <c r="AK47" i="1"/>
  <c r="AR47" i="9"/>
  <c r="AK48" i="1"/>
  <c r="AR48" i="9"/>
  <c r="AK49" i="1"/>
  <c r="AR49" i="9"/>
  <c r="AK50" i="1"/>
  <c r="AR50" i="9"/>
  <c r="AK51" i="1"/>
  <c r="AR51" i="9"/>
  <c r="AK52" i="1"/>
  <c r="AR52" i="9"/>
  <c r="AK53" i="1"/>
  <c r="AR53" i="9"/>
  <c r="AK54" i="1"/>
  <c r="AR54" i="9"/>
  <c r="AK55" i="1"/>
  <c r="AR55" i="9"/>
  <c r="AK56" i="1"/>
  <c r="AR56" i="9"/>
  <c r="AK57" i="1"/>
  <c r="AR57" i="9"/>
  <c r="AK58" i="1"/>
  <c r="AR58" i="9"/>
  <c r="AK59" i="1"/>
  <c r="AR59" i="9"/>
  <c r="AK60" i="1"/>
  <c r="AR60" i="9"/>
  <c r="AK61" i="1"/>
  <c r="AR61" i="9"/>
  <c r="AK62" i="1"/>
  <c r="AR62" i="9"/>
  <c r="AK63" i="1"/>
  <c r="AR63" i="9"/>
  <c r="AK64" i="1"/>
  <c r="AR64" i="9"/>
  <c r="AK65" i="1"/>
  <c r="AR65" i="9"/>
  <c r="AK66" i="1"/>
  <c r="AR66" i="9"/>
  <c r="AK67" i="1"/>
  <c r="AR67" i="9"/>
  <c r="AK68" i="1"/>
  <c r="AR68" i="9"/>
  <c r="AK69" i="1"/>
  <c r="AR69" i="9"/>
  <c r="AK70" i="1"/>
  <c r="AR70" i="9"/>
  <c r="AK71" i="1"/>
  <c r="AR71" i="9"/>
  <c r="AK72" i="1"/>
  <c r="AR72" i="9"/>
  <c r="AK73" i="1"/>
  <c r="AR73" i="9"/>
  <c r="AK74" i="1"/>
  <c r="AR74" i="9"/>
  <c r="AK75" i="1"/>
  <c r="AR75" i="9"/>
  <c r="AK76" i="1"/>
  <c r="AR76" i="9"/>
  <c r="AK77" i="1"/>
  <c r="AR77" i="9"/>
  <c r="AK78" i="1"/>
  <c r="AR78" i="9"/>
  <c r="AK79" i="1"/>
  <c r="AR79" i="9"/>
  <c r="AK80" i="1"/>
  <c r="AR80" i="9"/>
  <c r="AK81" i="1"/>
  <c r="AR81" i="9"/>
  <c r="AK82" i="1"/>
  <c r="AR82" i="9"/>
  <c r="AK83" i="1"/>
  <c r="AR83" i="9"/>
  <c r="AK84" i="1"/>
  <c r="AR84" i="9"/>
  <c r="AK85" i="1"/>
  <c r="AR85" i="9"/>
  <c r="AK86" i="1"/>
  <c r="AR86" i="9"/>
  <c r="AK87" i="1"/>
  <c r="AR87" i="9"/>
  <c r="AK88" i="1"/>
  <c r="AR88" i="9"/>
  <c r="AK89" i="1"/>
  <c r="AR89" i="9"/>
  <c r="AK90" i="1"/>
  <c r="AR90" i="9"/>
  <c r="AK91" i="1"/>
  <c r="AR91" i="9"/>
  <c r="AK92" i="1"/>
  <c r="AR92" i="9"/>
  <c r="AK93" i="1"/>
  <c r="AR93" i="9"/>
  <c r="AK94" i="1"/>
  <c r="AR94" i="9"/>
  <c r="AK95" i="1"/>
  <c r="AR95" i="9"/>
  <c r="AK96" i="1"/>
  <c r="AR96" i="9"/>
  <c r="AK97" i="1"/>
  <c r="AR97" i="9"/>
  <c r="AK98" i="1"/>
  <c r="AR98" i="9"/>
  <c r="AK99" i="1"/>
  <c r="AR99" i="9"/>
  <c r="AK100" i="1"/>
  <c r="AR100" i="9"/>
  <c r="AK101" i="1"/>
  <c r="AR101" i="9"/>
  <c r="AK102" i="1"/>
  <c r="AR102" i="9"/>
  <c r="AK103" i="1"/>
  <c r="AR103" i="9"/>
  <c r="AK104" i="1"/>
  <c r="AR104" i="9"/>
  <c r="AK105" i="1"/>
  <c r="AR105" i="9"/>
  <c r="AK106" i="1"/>
  <c r="AR106" i="9"/>
  <c r="AK107" i="1"/>
  <c r="AR107" i="9"/>
  <c r="AK108" i="1"/>
  <c r="AR108" i="9"/>
  <c r="AK109" i="1"/>
  <c r="AR109" i="9"/>
  <c r="AK110" i="1"/>
  <c r="AR110" i="9"/>
  <c r="AK111" i="1"/>
  <c r="AR111" i="9"/>
  <c r="AK112" i="1"/>
  <c r="AR112" i="9"/>
  <c r="AK113" i="1"/>
  <c r="AR113" i="9"/>
  <c r="AK114" i="1"/>
  <c r="AR114" i="9"/>
  <c r="AK115" i="1"/>
  <c r="AR115" i="9"/>
  <c r="AK116" i="1"/>
  <c r="AR116" i="9"/>
  <c r="AK117" i="1"/>
  <c r="AR117" i="9"/>
  <c r="AK118" i="1"/>
  <c r="AR118" i="9"/>
  <c r="AK119" i="1"/>
  <c r="AR119" i="9"/>
  <c r="AK120" i="1"/>
  <c r="AR120" i="9"/>
  <c r="AK121" i="1"/>
  <c r="AR121" i="9"/>
  <c r="AK122" i="1"/>
  <c r="AR122" i="9"/>
  <c r="AK123" i="1"/>
  <c r="AR123" i="9"/>
  <c r="AK124" i="1"/>
  <c r="AR124" i="9"/>
  <c r="AK125" i="1"/>
  <c r="AR125" i="9"/>
  <c r="AK126" i="1"/>
  <c r="AR126" i="9"/>
  <c r="AK127" i="1"/>
  <c r="AR127" i="9"/>
  <c r="AK128" i="1"/>
  <c r="AR128" i="9"/>
  <c r="AK129" i="1"/>
  <c r="AR129" i="9"/>
  <c r="AK130" i="1"/>
  <c r="AR130" i="9"/>
  <c r="AK131" i="1"/>
  <c r="AR131" i="9"/>
  <c r="AK132" i="1"/>
  <c r="AR132" i="9"/>
  <c r="AK133" i="1"/>
  <c r="AR133" i="9"/>
  <c r="AK134" i="1"/>
  <c r="AR134" i="9"/>
  <c r="AK135" i="1"/>
  <c r="AR135" i="9"/>
  <c r="AK136" i="1"/>
  <c r="AR136" i="9"/>
  <c r="AK137" i="1"/>
  <c r="AR137" i="9"/>
  <c r="AK138" i="1"/>
  <c r="AR138" i="9"/>
  <c r="AK139" i="1"/>
  <c r="AR139" i="9"/>
  <c r="AK140" i="1"/>
  <c r="AR140" i="9"/>
  <c r="AK141" i="1"/>
  <c r="AR141" i="9"/>
  <c r="AK142" i="1"/>
  <c r="AR142" i="9"/>
  <c r="AK143" i="1"/>
  <c r="AR143" i="9"/>
  <c r="AK144" i="1"/>
  <c r="AR144" i="9"/>
  <c r="AK145" i="1"/>
  <c r="AR145" i="9"/>
  <c r="AK146" i="1"/>
  <c r="AR146" i="9"/>
  <c r="AK147" i="1"/>
  <c r="AR147" i="9"/>
  <c r="AK148" i="1"/>
  <c r="AR148" i="9"/>
  <c r="AK149" i="1"/>
  <c r="AR149" i="9"/>
  <c r="AK150" i="1"/>
  <c r="AR150" i="9"/>
  <c r="AK151" i="1"/>
  <c r="AR151" i="9"/>
  <c r="AK152" i="1"/>
  <c r="AR152" i="9"/>
  <c r="AK153" i="1"/>
  <c r="AR153" i="9"/>
  <c r="AK154" i="1"/>
  <c r="AR154" i="9"/>
  <c r="AK155" i="1"/>
  <c r="AR155" i="9"/>
  <c r="AK156" i="1"/>
  <c r="AR156" i="9"/>
  <c r="AK157" i="1"/>
  <c r="AR157" i="9"/>
  <c r="AK158" i="1"/>
  <c r="AR158" i="9"/>
  <c r="AK159" i="1"/>
  <c r="AR159" i="9"/>
  <c r="AK160" i="1"/>
  <c r="AR160" i="9"/>
  <c r="AK161" i="1"/>
  <c r="AR161" i="9"/>
  <c r="AK162" i="1"/>
  <c r="AR162" i="9"/>
  <c r="AK163" i="1"/>
  <c r="AR163" i="9"/>
  <c r="AK164" i="1"/>
  <c r="AR164" i="9"/>
  <c r="AK165" i="1"/>
  <c r="AR165" i="9"/>
  <c r="AK166" i="1"/>
  <c r="AR166" i="9"/>
  <c r="AK167" i="1"/>
  <c r="AR167" i="9"/>
  <c r="AK168" i="1"/>
  <c r="AR168" i="9"/>
  <c r="AK169" i="1"/>
  <c r="AR169" i="9"/>
  <c r="AK170" i="1"/>
  <c r="AR170" i="9"/>
  <c r="AK171" i="1"/>
  <c r="AR171" i="9"/>
  <c r="AK172" i="1"/>
  <c r="AR172" i="9"/>
  <c r="AK173" i="1"/>
  <c r="AR173" i="9"/>
  <c r="AK174" i="1"/>
  <c r="AR174" i="9"/>
  <c r="AK175" i="1"/>
  <c r="AR175" i="9"/>
  <c r="AK176" i="1"/>
  <c r="AR176" i="9"/>
  <c r="AK177" i="1"/>
  <c r="AR177" i="9"/>
  <c r="AK178" i="1"/>
  <c r="AR178" i="9"/>
  <c r="AK179" i="1"/>
  <c r="AR179" i="9"/>
  <c r="AK180" i="1"/>
  <c r="AR180" i="9"/>
  <c r="AK181" i="1"/>
  <c r="AR181" i="9"/>
  <c r="AK182" i="1"/>
  <c r="AR182" i="9"/>
  <c r="AK183" i="1"/>
  <c r="AR183" i="9"/>
  <c r="AK184" i="1"/>
  <c r="AR184" i="9"/>
  <c r="AK185" i="1"/>
  <c r="AR185" i="9"/>
  <c r="AK186" i="1"/>
  <c r="AR186" i="9"/>
  <c r="AK187" i="1"/>
  <c r="AR187" i="9"/>
  <c r="AK188" i="1"/>
  <c r="AR188" i="9"/>
  <c r="AK189" i="1"/>
  <c r="AR189" i="9"/>
  <c r="AK190" i="1"/>
  <c r="AR190" i="9"/>
  <c r="AK191" i="1"/>
  <c r="AR191" i="9"/>
  <c r="AK192" i="1"/>
  <c r="AR192" i="9"/>
  <c r="AK193" i="1"/>
  <c r="AR193" i="9"/>
  <c r="AK194" i="1"/>
  <c r="AR194" i="9"/>
  <c r="AK195" i="1"/>
  <c r="AR195" i="9"/>
  <c r="AK196" i="1"/>
  <c r="AR196" i="9"/>
  <c r="AK197" i="1"/>
  <c r="AR197" i="9"/>
  <c r="AK198" i="1"/>
  <c r="AR198" i="9"/>
  <c r="AK199" i="1"/>
  <c r="AR199" i="9"/>
  <c r="AK200" i="1"/>
  <c r="AR200" i="9"/>
  <c r="BH3" i="9"/>
  <c r="BZ4" i="1"/>
  <c r="BH4" i="9"/>
  <c r="BZ5" i="1"/>
  <c r="BH5" i="9"/>
  <c r="BZ6" i="1"/>
  <c r="BH6" i="9"/>
  <c r="BZ7" i="1"/>
  <c r="BH7" i="9"/>
  <c r="BZ8" i="1"/>
  <c r="BH8" i="9"/>
  <c r="BZ9" i="1"/>
  <c r="BH9" i="9"/>
  <c r="BZ10" i="1"/>
  <c r="BH10" i="9"/>
  <c r="BZ11" i="1"/>
  <c r="BH11" i="9"/>
  <c r="BZ12" i="1"/>
  <c r="BH12" i="9"/>
  <c r="BZ13" i="1"/>
  <c r="BH13" i="9"/>
  <c r="BZ14" i="1"/>
  <c r="BH14" i="9"/>
  <c r="BZ15" i="1"/>
  <c r="BH15" i="9"/>
  <c r="BZ16" i="1"/>
  <c r="BH16" i="9"/>
  <c r="BZ17" i="1"/>
  <c r="BH17" i="9"/>
  <c r="BZ18" i="1"/>
  <c r="BH18" i="9"/>
  <c r="BZ19" i="1"/>
  <c r="BH19" i="9"/>
  <c r="BZ20" i="1"/>
  <c r="BH20" i="9"/>
  <c r="BZ21" i="1"/>
  <c r="BH21" i="9"/>
  <c r="BZ22" i="1"/>
  <c r="BH22" i="9"/>
  <c r="BZ23" i="1"/>
  <c r="BH23" i="9"/>
  <c r="BZ24" i="1"/>
  <c r="BH24" i="9"/>
  <c r="BZ25" i="1"/>
  <c r="BH25" i="9"/>
  <c r="BZ26" i="1"/>
  <c r="BH26" i="9"/>
  <c r="BZ27" i="1"/>
  <c r="BH27" i="9"/>
  <c r="BZ28" i="1"/>
  <c r="BH28" i="9"/>
  <c r="BZ29" i="1"/>
  <c r="BH29" i="9"/>
  <c r="BZ30" i="1"/>
  <c r="BH30" i="9"/>
  <c r="BZ31" i="1"/>
  <c r="BH31" i="9"/>
  <c r="BZ32" i="1"/>
  <c r="BH32" i="9"/>
  <c r="BZ33" i="1"/>
  <c r="BH33" i="9"/>
  <c r="BZ34" i="1"/>
  <c r="BH34" i="9"/>
  <c r="BZ35" i="1"/>
  <c r="BH35" i="9"/>
  <c r="BZ36" i="1"/>
  <c r="BH36" i="9"/>
  <c r="BZ37" i="1"/>
  <c r="BH37" i="9"/>
  <c r="BZ38" i="1"/>
  <c r="BH38" i="9"/>
  <c r="BZ39" i="1"/>
  <c r="BH39" i="9"/>
  <c r="BZ40" i="1"/>
  <c r="BH40" i="9"/>
  <c r="BZ41" i="1"/>
  <c r="BH41" i="9"/>
  <c r="BZ42" i="1"/>
  <c r="BH42" i="9"/>
  <c r="BZ43" i="1"/>
  <c r="BH43" i="9"/>
  <c r="BZ44" i="1"/>
  <c r="BH44" i="9"/>
  <c r="BZ45" i="1"/>
  <c r="BH45" i="9"/>
  <c r="BZ46" i="1"/>
  <c r="BH46" i="9"/>
  <c r="BZ47" i="1"/>
  <c r="BH47" i="9"/>
  <c r="BZ48" i="1"/>
  <c r="BH48" i="9"/>
  <c r="BZ49" i="1"/>
  <c r="BH49" i="9"/>
  <c r="BZ50" i="1"/>
  <c r="BH50" i="9"/>
  <c r="BZ51" i="1"/>
  <c r="BH51" i="9"/>
  <c r="BZ52" i="1"/>
  <c r="BH52" i="9"/>
  <c r="BZ53" i="1"/>
  <c r="BH53" i="9"/>
  <c r="BZ54" i="1"/>
  <c r="BH54" i="9"/>
  <c r="BZ55" i="1"/>
  <c r="BH55" i="9"/>
  <c r="BZ56" i="1"/>
  <c r="BH56" i="9"/>
  <c r="BZ57" i="1"/>
  <c r="BH57" i="9"/>
  <c r="BZ58" i="1"/>
  <c r="BH58" i="9"/>
  <c r="BZ59" i="1"/>
  <c r="BH59" i="9"/>
  <c r="BZ60" i="1"/>
  <c r="BH60" i="9"/>
  <c r="BZ61" i="1"/>
  <c r="BH61" i="9"/>
  <c r="BZ62" i="1"/>
  <c r="BH62" i="9"/>
  <c r="BZ63" i="1"/>
  <c r="BH63" i="9"/>
  <c r="BZ64" i="1"/>
  <c r="BH64" i="9"/>
  <c r="BZ65" i="1"/>
  <c r="BH65" i="9"/>
  <c r="BZ66" i="1"/>
  <c r="BH66" i="9"/>
  <c r="BZ67" i="1"/>
  <c r="BH67" i="9"/>
  <c r="BZ68" i="1"/>
  <c r="BH68" i="9"/>
  <c r="BZ69" i="1"/>
  <c r="BH69" i="9"/>
  <c r="BZ70" i="1"/>
  <c r="BH70" i="9"/>
  <c r="BZ71" i="1"/>
  <c r="BH71" i="9"/>
  <c r="BZ72" i="1"/>
  <c r="BH72" i="9"/>
  <c r="BZ73" i="1"/>
  <c r="BH73" i="9"/>
  <c r="BZ74" i="1"/>
  <c r="BH74" i="9"/>
  <c r="BZ75" i="1"/>
  <c r="BH75" i="9"/>
  <c r="BZ76" i="1"/>
  <c r="BH76" i="9"/>
  <c r="BZ77" i="1"/>
  <c r="BH77" i="9"/>
  <c r="BZ78" i="1"/>
  <c r="BH78" i="9"/>
  <c r="BZ79" i="1"/>
  <c r="BH79" i="9"/>
  <c r="BZ80" i="1"/>
  <c r="BH80" i="9"/>
  <c r="BZ81" i="1"/>
  <c r="BH81" i="9"/>
  <c r="BZ82" i="1"/>
  <c r="BH82" i="9"/>
  <c r="BZ83" i="1"/>
  <c r="BH83" i="9"/>
  <c r="BZ84" i="1"/>
  <c r="BH84" i="9"/>
  <c r="BZ85" i="1"/>
  <c r="BH85" i="9"/>
  <c r="BZ86" i="1"/>
  <c r="BH86" i="9"/>
  <c r="BZ87" i="1"/>
  <c r="BH87" i="9"/>
  <c r="BZ88" i="1"/>
  <c r="BH88" i="9"/>
  <c r="BZ89" i="1"/>
  <c r="BH89" i="9"/>
  <c r="BZ90" i="1"/>
  <c r="BH90" i="9"/>
  <c r="BZ91" i="1"/>
  <c r="BH91" i="9"/>
  <c r="BZ92" i="1"/>
  <c r="BH92" i="9"/>
  <c r="BZ93" i="1"/>
  <c r="BH93" i="9"/>
  <c r="BZ94" i="1"/>
  <c r="BH94" i="9"/>
  <c r="BZ95" i="1"/>
  <c r="BH95" i="9"/>
  <c r="BZ96" i="1"/>
  <c r="BH96" i="9"/>
  <c r="BZ97" i="1"/>
  <c r="BH97" i="9"/>
  <c r="BZ98" i="1"/>
  <c r="BH98" i="9"/>
  <c r="BZ99" i="1"/>
  <c r="BH99" i="9"/>
  <c r="BZ100" i="1"/>
  <c r="BH100" i="9"/>
  <c r="BZ101" i="1"/>
  <c r="BH101" i="9"/>
  <c r="BZ102" i="1"/>
  <c r="BH102" i="9"/>
  <c r="BZ103" i="1"/>
  <c r="BH103" i="9"/>
  <c r="BZ104" i="1"/>
  <c r="BH104" i="9"/>
  <c r="BZ105" i="1"/>
  <c r="BH105" i="9"/>
  <c r="BZ106" i="1"/>
  <c r="BH106" i="9"/>
  <c r="BZ107" i="1"/>
  <c r="BH107" i="9"/>
  <c r="BZ108" i="1"/>
  <c r="BH108" i="9"/>
  <c r="BZ109" i="1"/>
  <c r="BH109" i="9"/>
  <c r="BZ110" i="1"/>
  <c r="BH110" i="9"/>
  <c r="BZ111" i="1"/>
  <c r="BH111" i="9"/>
  <c r="BZ112" i="1"/>
  <c r="BH112" i="9"/>
  <c r="BZ113" i="1"/>
  <c r="BH113" i="9"/>
  <c r="BZ114" i="1"/>
  <c r="BH114" i="9"/>
  <c r="BZ115" i="1"/>
  <c r="BH115" i="9"/>
  <c r="BZ116" i="1"/>
  <c r="BH116" i="9"/>
  <c r="BZ117" i="1"/>
  <c r="BH117" i="9"/>
  <c r="BZ118" i="1"/>
  <c r="BH118" i="9"/>
  <c r="BZ119" i="1"/>
  <c r="BH119" i="9"/>
  <c r="BZ120" i="1"/>
  <c r="BH120" i="9"/>
  <c r="BZ121" i="1"/>
  <c r="BH121" i="9"/>
  <c r="BZ122" i="1"/>
  <c r="BH122" i="9"/>
  <c r="BZ123" i="1"/>
  <c r="BH123" i="9"/>
  <c r="BZ124" i="1"/>
  <c r="BH124" i="9"/>
  <c r="BZ125" i="1"/>
  <c r="BH125" i="9"/>
  <c r="BZ126" i="1"/>
  <c r="BH126" i="9"/>
  <c r="BZ127" i="1"/>
  <c r="BH127" i="9"/>
  <c r="BZ128" i="1"/>
  <c r="BH128" i="9"/>
  <c r="BZ129" i="1"/>
  <c r="BH129" i="9"/>
  <c r="BZ130" i="1"/>
  <c r="BH130" i="9"/>
  <c r="BZ131" i="1"/>
  <c r="BH131" i="9"/>
  <c r="BZ132" i="1"/>
  <c r="BH132" i="9"/>
  <c r="BZ133" i="1"/>
  <c r="BH133" i="9"/>
  <c r="BZ134" i="1"/>
  <c r="BH134" i="9"/>
  <c r="BZ135" i="1"/>
  <c r="BH135" i="9"/>
  <c r="BZ136" i="1"/>
  <c r="BH136" i="9"/>
  <c r="BZ137" i="1"/>
  <c r="BH137" i="9"/>
  <c r="BZ138" i="1"/>
  <c r="BH138" i="9"/>
  <c r="BZ139" i="1"/>
  <c r="BH139" i="9"/>
  <c r="BZ140" i="1"/>
  <c r="BH140" i="9"/>
  <c r="BZ141" i="1"/>
  <c r="BH141" i="9"/>
  <c r="BZ142" i="1"/>
  <c r="BH142" i="9"/>
  <c r="BZ143" i="1"/>
  <c r="BH143" i="9"/>
  <c r="BZ144" i="1"/>
  <c r="BH144" i="9"/>
  <c r="BZ145" i="1"/>
  <c r="BH145" i="9"/>
  <c r="BZ146" i="1"/>
  <c r="BH146" i="9"/>
  <c r="BZ147" i="1"/>
  <c r="BH147" i="9"/>
  <c r="BZ148" i="1"/>
  <c r="BH148" i="9"/>
  <c r="BZ149" i="1"/>
  <c r="BH149" i="9"/>
  <c r="BZ150" i="1"/>
  <c r="BH150" i="9"/>
  <c r="BZ151" i="1"/>
  <c r="BH151" i="9"/>
  <c r="BZ152" i="1"/>
  <c r="BH152" i="9"/>
  <c r="BZ153" i="1"/>
  <c r="BH153" i="9"/>
  <c r="BZ154" i="1"/>
  <c r="BH154" i="9"/>
  <c r="BZ155" i="1"/>
  <c r="BH155" i="9"/>
  <c r="BZ156" i="1"/>
  <c r="BH156" i="9"/>
  <c r="BZ157" i="1"/>
  <c r="BH157" i="9"/>
  <c r="BZ158" i="1"/>
  <c r="BH158" i="9"/>
  <c r="BZ159" i="1"/>
  <c r="BH159" i="9"/>
  <c r="BZ160" i="1"/>
  <c r="BH160" i="9"/>
  <c r="BZ161" i="1"/>
  <c r="BH161" i="9"/>
  <c r="BZ162" i="1"/>
  <c r="BH162" i="9"/>
  <c r="BZ163" i="1"/>
  <c r="BH163" i="9"/>
  <c r="BZ164" i="1"/>
  <c r="BH164" i="9"/>
  <c r="BZ165" i="1"/>
  <c r="BH165" i="9"/>
  <c r="BZ166" i="1"/>
  <c r="BH166" i="9"/>
  <c r="BZ167" i="1"/>
  <c r="BH167" i="9"/>
  <c r="BZ168" i="1"/>
  <c r="BH168" i="9"/>
  <c r="BZ169" i="1"/>
  <c r="BH169" i="9"/>
  <c r="BZ170" i="1"/>
  <c r="BH170" i="9"/>
  <c r="BZ171" i="1"/>
  <c r="BH171" i="9"/>
  <c r="BZ172" i="1"/>
  <c r="BH172" i="9"/>
  <c r="BZ173" i="1"/>
  <c r="BH173" i="9"/>
  <c r="BZ174" i="1"/>
  <c r="BH174" i="9"/>
  <c r="BZ175" i="1"/>
  <c r="BH175" i="9"/>
  <c r="BZ176" i="1"/>
  <c r="BH176" i="9"/>
  <c r="BZ177" i="1"/>
  <c r="BH177" i="9"/>
  <c r="BZ178" i="1"/>
  <c r="BH178" i="9"/>
  <c r="BZ179" i="1"/>
  <c r="BH179" i="9"/>
  <c r="BZ180" i="1"/>
  <c r="BH180" i="9"/>
  <c r="BZ181" i="1"/>
  <c r="BH181" i="9"/>
  <c r="BZ182" i="1"/>
  <c r="BH182" i="9"/>
  <c r="BZ183" i="1"/>
  <c r="BH183" i="9"/>
  <c r="BZ184" i="1"/>
  <c r="BH184" i="9"/>
  <c r="BZ185" i="1"/>
  <c r="BH185" i="9"/>
  <c r="BZ186" i="1"/>
  <c r="BH186" i="9"/>
  <c r="BZ187" i="1"/>
  <c r="BH187" i="9"/>
  <c r="BZ188" i="1"/>
  <c r="BH188" i="9"/>
  <c r="BZ189" i="1"/>
  <c r="BH189" i="9"/>
  <c r="BZ190" i="1"/>
  <c r="BH190" i="9"/>
  <c r="BZ191" i="1"/>
  <c r="BH191" i="9"/>
  <c r="BZ192" i="1"/>
  <c r="BH192" i="9"/>
  <c r="BZ193" i="1"/>
  <c r="BH193" i="9"/>
  <c r="BZ194" i="1"/>
  <c r="BH194" i="9"/>
  <c r="BZ195" i="1"/>
  <c r="BH195" i="9"/>
  <c r="BZ196" i="1"/>
  <c r="BH196" i="9"/>
  <c r="BZ197" i="1"/>
  <c r="BH197" i="9"/>
  <c r="BZ198" i="1"/>
  <c r="BH198" i="9"/>
  <c r="BZ199" i="1"/>
  <c r="BH199" i="9"/>
  <c r="BZ200" i="1"/>
  <c r="BH200" i="9"/>
  <c r="AV2" i="9"/>
  <c r="BT3" i="1"/>
  <c r="AS3" i="9"/>
  <c r="AS4" i="9"/>
  <c r="BS5" i="1"/>
  <c r="AS5" i="9"/>
  <c r="BS6" i="1"/>
  <c r="AS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S125" i="9"/>
  <c r="AS126" i="9"/>
  <c r="AS127" i="9"/>
  <c r="AS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2" i="9"/>
  <c r="BS3" i="1"/>
  <c r="AR2" i="9"/>
  <c r="AK3" i="1"/>
  <c r="BS200" i="1"/>
  <c r="AB200" i="1"/>
  <c r="BS195" i="1"/>
  <c r="AB195" i="1"/>
  <c r="BS183" i="1"/>
  <c r="AB183" i="1"/>
  <c r="BS198" i="1"/>
  <c r="AB198" i="1"/>
  <c r="BS194" i="1"/>
  <c r="AB194" i="1"/>
  <c r="BS190" i="1"/>
  <c r="AB190" i="1"/>
  <c r="BS186" i="1"/>
  <c r="AB186" i="1"/>
  <c r="BS182" i="1"/>
  <c r="AB182" i="1"/>
  <c r="BS178" i="1"/>
  <c r="AB178" i="1"/>
  <c r="BS174" i="1"/>
  <c r="AB174" i="1"/>
  <c r="BS170" i="1"/>
  <c r="AB170" i="1"/>
  <c r="BS166" i="1"/>
  <c r="AB166" i="1"/>
  <c r="BS162" i="1"/>
  <c r="AB162" i="1"/>
  <c r="BS158" i="1"/>
  <c r="AB158" i="1"/>
  <c r="BS154" i="1"/>
  <c r="AB154" i="1"/>
  <c r="BS150" i="1"/>
  <c r="AB150" i="1"/>
  <c r="BS146" i="1"/>
  <c r="AB146" i="1"/>
  <c r="BS142" i="1"/>
  <c r="AB142" i="1"/>
  <c r="BS138" i="1"/>
  <c r="AB138" i="1"/>
  <c r="BS134" i="1"/>
  <c r="AB134" i="1"/>
  <c r="BS130" i="1"/>
  <c r="AB130" i="1"/>
  <c r="BS126" i="1"/>
  <c r="AB126" i="1"/>
  <c r="BS122" i="1"/>
  <c r="AB122" i="1"/>
  <c r="BS118" i="1"/>
  <c r="AB118" i="1"/>
  <c r="BS114" i="1"/>
  <c r="AB114" i="1"/>
  <c r="BS110" i="1"/>
  <c r="AB110" i="1"/>
  <c r="BS106" i="1"/>
  <c r="AB106" i="1"/>
  <c r="BS102" i="1"/>
  <c r="AB102" i="1"/>
  <c r="BS98" i="1"/>
  <c r="AB98" i="1"/>
  <c r="BS94" i="1"/>
  <c r="AB94" i="1"/>
  <c r="BS90" i="1"/>
  <c r="AB90" i="1"/>
  <c r="BS86" i="1"/>
  <c r="AB86" i="1"/>
  <c r="BS82" i="1"/>
  <c r="AB82" i="1"/>
  <c r="BS78" i="1"/>
  <c r="AB78" i="1"/>
  <c r="BS74" i="1"/>
  <c r="AB74" i="1"/>
  <c r="BS70" i="1"/>
  <c r="AB70" i="1"/>
  <c r="BS66" i="1"/>
  <c r="AB66" i="1"/>
  <c r="BS62" i="1"/>
  <c r="AB62" i="1"/>
  <c r="BS58" i="1"/>
  <c r="BS54" i="1"/>
  <c r="AB54" i="1"/>
  <c r="BS50" i="1"/>
  <c r="AB50" i="1"/>
  <c r="BS46" i="1"/>
  <c r="BS42" i="1"/>
  <c r="AB42" i="1"/>
  <c r="BS38" i="1"/>
  <c r="AB38" i="1"/>
  <c r="BS34" i="1"/>
  <c r="AB34" i="1"/>
  <c r="BS30" i="1"/>
  <c r="AB30" i="1"/>
  <c r="BS26" i="1"/>
  <c r="AB26" i="1"/>
  <c r="BS22" i="1"/>
  <c r="AB22" i="1"/>
  <c r="BS18" i="1"/>
  <c r="AB18" i="1"/>
  <c r="BS14" i="1"/>
  <c r="AB14" i="1"/>
  <c r="BS10" i="1"/>
  <c r="AB10" i="1"/>
  <c r="BS192" i="1"/>
  <c r="AB192" i="1"/>
  <c r="BS191" i="1"/>
  <c r="AB191" i="1"/>
  <c r="BS197" i="1"/>
  <c r="AB197" i="1"/>
  <c r="BS193" i="1"/>
  <c r="AB193" i="1"/>
  <c r="BS189" i="1"/>
  <c r="AB189" i="1"/>
  <c r="BS185" i="1"/>
  <c r="AB185" i="1"/>
  <c r="BS181" i="1"/>
  <c r="AB181" i="1"/>
  <c r="BS177" i="1"/>
  <c r="AB177" i="1"/>
  <c r="BS173" i="1"/>
  <c r="AB173" i="1"/>
  <c r="BS169" i="1"/>
  <c r="AB169" i="1"/>
  <c r="BS165" i="1"/>
  <c r="AB165" i="1"/>
  <c r="BS161" i="1"/>
  <c r="AB161" i="1"/>
  <c r="BS157" i="1"/>
  <c r="AB157" i="1"/>
  <c r="BS153" i="1"/>
  <c r="AB153" i="1"/>
  <c r="BS149" i="1"/>
  <c r="AB149" i="1"/>
  <c r="BS145" i="1"/>
  <c r="AB145" i="1"/>
  <c r="BS141" i="1"/>
  <c r="AB141" i="1"/>
  <c r="BS137" i="1"/>
  <c r="AB137" i="1"/>
  <c r="BS133" i="1"/>
  <c r="AB133" i="1"/>
  <c r="BS129" i="1"/>
  <c r="AB129" i="1"/>
  <c r="BS125" i="1"/>
  <c r="AB125" i="1"/>
  <c r="BS121" i="1"/>
  <c r="AB121" i="1"/>
  <c r="BS117" i="1"/>
  <c r="AB117" i="1"/>
  <c r="BS113" i="1"/>
  <c r="AB113" i="1"/>
  <c r="BS109" i="1"/>
  <c r="AB109" i="1"/>
  <c r="BS105" i="1"/>
  <c r="AB105" i="1"/>
  <c r="BS101" i="1"/>
  <c r="AB101" i="1"/>
  <c r="BS97" i="1"/>
  <c r="AB97" i="1"/>
  <c r="BS93" i="1"/>
  <c r="AB93" i="1"/>
  <c r="BS89" i="1"/>
  <c r="AB89" i="1"/>
  <c r="BS85" i="1"/>
  <c r="AB85" i="1"/>
  <c r="BS81" i="1"/>
  <c r="AB81" i="1"/>
  <c r="BS77" i="1"/>
  <c r="AB77" i="1"/>
  <c r="BS73" i="1"/>
  <c r="AB73" i="1"/>
  <c r="BS69" i="1"/>
  <c r="AB69" i="1"/>
  <c r="BS65" i="1"/>
  <c r="AB65" i="1"/>
  <c r="BS61" i="1"/>
  <c r="AB61" i="1"/>
  <c r="BS57" i="1"/>
  <c r="AB57" i="1"/>
  <c r="BS53" i="1"/>
  <c r="AB53" i="1"/>
  <c r="BS49" i="1"/>
  <c r="AB49" i="1"/>
  <c r="BS45" i="1"/>
  <c r="AB45" i="1"/>
  <c r="BS41" i="1"/>
  <c r="AB41" i="1"/>
  <c r="BS37" i="1"/>
  <c r="AB37" i="1"/>
  <c r="BS33" i="1"/>
  <c r="AB33" i="1"/>
  <c r="BS29" i="1"/>
  <c r="AB29" i="1"/>
  <c r="BS25" i="1"/>
  <c r="AB25" i="1"/>
  <c r="BS21" i="1"/>
  <c r="AB21" i="1"/>
  <c r="BS17" i="1"/>
  <c r="AB17" i="1"/>
  <c r="BS13" i="1"/>
  <c r="AB13" i="1"/>
  <c r="BS9" i="1"/>
  <c r="AB9" i="1"/>
  <c r="BS196" i="1"/>
  <c r="AB196" i="1"/>
  <c r="BS188" i="1"/>
  <c r="AB188" i="1"/>
  <c r="BS184" i="1"/>
  <c r="AB184" i="1"/>
  <c r="BS180" i="1"/>
  <c r="AB180" i="1"/>
  <c r="BS176" i="1"/>
  <c r="AB176" i="1"/>
  <c r="BS172" i="1"/>
  <c r="AB172" i="1"/>
  <c r="BS168" i="1"/>
  <c r="AB168" i="1"/>
  <c r="BS164" i="1"/>
  <c r="AB164" i="1"/>
  <c r="BS160" i="1"/>
  <c r="AB160" i="1"/>
  <c r="BS156" i="1"/>
  <c r="AB156" i="1"/>
  <c r="BS152" i="1"/>
  <c r="AB152" i="1"/>
  <c r="BS148" i="1"/>
  <c r="AB148" i="1"/>
  <c r="BS144" i="1"/>
  <c r="AB144" i="1"/>
  <c r="BS140" i="1"/>
  <c r="AB140" i="1"/>
  <c r="BS136" i="1"/>
  <c r="AB136" i="1"/>
  <c r="BS132" i="1"/>
  <c r="AB132" i="1"/>
  <c r="BS128" i="1"/>
  <c r="AB128" i="1"/>
  <c r="BS124" i="1"/>
  <c r="AB124" i="1"/>
  <c r="BS120" i="1"/>
  <c r="AB120" i="1"/>
  <c r="BS116" i="1"/>
  <c r="AB116" i="1"/>
  <c r="BS112" i="1"/>
  <c r="AB112" i="1"/>
  <c r="BS108" i="1"/>
  <c r="AB108" i="1"/>
  <c r="BS104" i="1"/>
  <c r="AB104" i="1"/>
  <c r="BS100" i="1"/>
  <c r="AB100" i="1"/>
  <c r="BS96" i="1"/>
  <c r="AB96" i="1"/>
  <c r="BS92" i="1"/>
  <c r="AB92" i="1"/>
  <c r="BS88" i="1"/>
  <c r="AB88" i="1"/>
  <c r="BS84" i="1"/>
  <c r="AB84" i="1"/>
  <c r="BS80" i="1"/>
  <c r="AB80" i="1"/>
  <c r="BS76" i="1"/>
  <c r="AB76" i="1"/>
  <c r="BS72" i="1"/>
  <c r="AB72" i="1"/>
  <c r="BS68" i="1"/>
  <c r="AB68" i="1"/>
  <c r="BS64" i="1"/>
  <c r="AB64" i="1"/>
  <c r="BS60" i="1"/>
  <c r="AB60" i="1"/>
  <c r="BS56" i="1"/>
  <c r="AB56" i="1"/>
  <c r="BS52" i="1"/>
  <c r="AB52" i="1"/>
  <c r="BS48" i="1"/>
  <c r="AB48" i="1"/>
  <c r="BS44" i="1"/>
  <c r="AB44" i="1"/>
  <c r="BS40" i="1"/>
  <c r="AB40" i="1"/>
  <c r="BS36" i="1"/>
  <c r="AB36" i="1"/>
  <c r="BS32" i="1"/>
  <c r="AB32" i="1"/>
  <c r="BS28" i="1"/>
  <c r="AB28" i="1"/>
  <c r="BS24" i="1"/>
  <c r="AB24" i="1"/>
  <c r="BS20" i="1"/>
  <c r="AB20" i="1"/>
  <c r="BS16" i="1"/>
  <c r="AB16" i="1"/>
  <c r="BS12" i="1"/>
  <c r="AB12" i="1"/>
  <c r="BS8" i="1"/>
  <c r="AB8" i="1"/>
  <c r="BS4" i="1"/>
  <c r="AB4" i="1"/>
  <c r="BS199" i="1"/>
  <c r="AB199" i="1"/>
  <c r="BS187" i="1"/>
  <c r="AB187" i="1"/>
  <c r="BS179" i="1"/>
  <c r="AB179" i="1"/>
  <c r="BS175" i="1"/>
  <c r="AB175" i="1"/>
  <c r="BS171" i="1"/>
  <c r="AB171" i="1"/>
  <c r="BS167" i="1"/>
  <c r="AB167" i="1"/>
  <c r="BS163" i="1"/>
  <c r="AB163" i="1"/>
  <c r="BS159" i="1"/>
  <c r="AB159" i="1"/>
  <c r="BS155" i="1"/>
  <c r="AB155" i="1"/>
  <c r="BS151" i="1"/>
  <c r="AB151" i="1"/>
  <c r="BS147" i="1"/>
  <c r="AB147" i="1"/>
  <c r="BS143" i="1"/>
  <c r="AB143" i="1"/>
  <c r="BS139" i="1"/>
  <c r="AB139" i="1"/>
  <c r="BS135" i="1"/>
  <c r="AB135" i="1"/>
  <c r="BS131" i="1"/>
  <c r="AB131" i="1"/>
  <c r="BS127" i="1"/>
  <c r="AB127" i="1"/>
  <c r="BS123" i="1"/>
  <c r="AB123" i="1"/>
  <c r="BS119" i="1"/>
  <c r="AB119" i="1"/>
  <c r="BS115" i="1"/>
  <c r="AB115" i="1"/>
  <c r="BS111" i="1"/>
  <c r="AB111" i="1"/>
  <c r="BS107" i="1"/>
  <c r="AB107" i="1"/>
  <c r="BS103" i="1"/>
  <c r="AB103" i="1"/>
  <c r="BS99" i="1"/>
  <c r="AB99" i="1"/>
  <c r="BS95" i="1"/>
  <c r="AB95" i="1"/>
  <c r="BS91" i="1"/>
  <c r="AB91" i="1"/>
  <c r="BS87" i="1"/>
  <c r="AB87" i="1"/>
  <c r="BS83" i="1"/>
  <c r="AB83" i="1"/>
  <c r="BS79" i="1"/>
  <c r="AB79" i="1"/>
  <c r="BS75" i="1"/>
  <c r="AB75" i="1"/>
  <c r="BS71" i="1"/>
  <c r="AB71" i="1"/>
  <c r="BS67" i="1"/>
  <c r="AB67" i="1"/>
  <c r="BS63" i="1"/>
  <c r="AB63" i="1"/>
  <c r="AB58" i="1"/>
  <c r="BS59" i="1"/>
  <c r="AB59" i="1"/>
  <c r="BS55" i="1"/>
  <c r="AB55" i="1"/>
  <c r="BS51" i="1"/>
  <c r="AB51" i="1"/>
  <c r="AB46" i="1"/>
  <c r="BS47" i="1"/>
  <c r="AB47" i="1"/>
  <c r="BS43" i="1"/>
  <c r="AB43" i="1"/>
  <c r="BS39" i="1"/>
  <c r="AB39" i="1"/>
  <c r="BS35" i="1"/>
  <c r="AB35" i="1"/>
  <c r="BS31" i="1"/>
  <c r="AB31" i="1"/>
  <c r="BS27" i="1"/>
  <c r="AB27" i="1"/>
  <c r="BS23" i="1"/>
  <c r="AB23" i="1"/>
  <c r="BS19" i="1"/>
  <c r="AB19" i="1"/>
  <c r="BS15" i="1"/>
  <c r="AB15" i="1"/>
  <c r="BS11" i="1"/>
  <c r="AB11" i="1"/>
  <c r="AB6" i="1"/>
  <c r="BS7" i="1"/>
  <c r="AB7" i="1"/>
  <c r="BG3" i="9"/>
  <c r="BY4" i="1"/>
  <c r="BG4" i="9"/>
  <c r="BY5" i="1"/>
  <c r="BG5" i="9"/>
  <c r="BY6" i="1"/>
  <c r="BG6" i="9"/>
  <c r="BY7" i="1"/>
  <c r="BG7" i="9"/>
  <c r="BY8" i="1"/>
  <c r="AE8" i="1"/>
  <c r="BG8" i="9"/>
  <c r="BY9" i="1"/>
  <c r="BG9" i="9"/>
  <c r="BY10" i="1"/>
  <c r="BG10" i="9"/>
  <c r="BY11" i="1"/>
  <c r="BG11" i="9"/>
  <c r="BG12" i="9"/>
  <c r="BY13" i="1"/>
  <c r="AE13" i="1"/>
  <c r="BG13" i="9"/>
  <c r="BY14" i="1"/>
  <c r="BG14" i="9"/>
  <c r="BG15" i="9"/>
  <c r="BG16" i="9"/>
  <c r="BY17" i="1"/>
  <c r="BG17" i="9"/>
  <c r="BG18" i="9"/>
  <c r="BG19" i="9"/>
  <c r="BG20" i="9"/>
  <c r="BY21" i="1"/>
  <c r="BG21" i="9"/>
  <c r="BG22" i="9"/>
  <c r="BG23" i="9"/>
  <c r="BG24" i="9"/>
  <c r="BY25" i="1"/>
  <c r="BG25" i="9"/>
  <c r="BG26" i="9"/>
  <c r="BG27" i="9"/>
  <c r="BG28" i="9"/>
  <c r="BY29" i="1"/>
  <c r="BG29" i="9"/>
  <c r="BG30" i="9"/>
  <c r="BG31" i="9"/>
  <c r="BG32" i="9"/>
  <c r="BY33" i="1"/>
  <c r="BG33" i="9"/>
  <c r="BG34" i="9"/>
  <c r="BG35" i="9"/>
  <c r="BG36" i="9"/>
  <c r="BY37" i="1"/>
  <c r="BG37" i="9"/>
  <c r="BG38" i="9"/>
  <c r="BG39" i="9"/>
  <c r="BG40" i="9"/>
  <c r="BY41" i="1"/>
  <c r="BG41" i="9"/>
  <c r="BG42" i="9"/>
  <c r="BY43" i="1"/>
  <c r="BG43" i="9"/>
  <c r="BG44" i="9"/>
  <c r="BY45" i="1"/>
  <c r="AE45" i="1"/>
  <c r="BG45" i="9"/>
  <c r="BY46" i="1"/>
  <c r="BG46" i="9"/>
  <c r="BG47" i="9"/>
  <c r="BG48" i="9"/>
  <c r="BY49" i="1"/>
  <c r="AE49" i="1"/>
  <c r="BG49" i="9"/>
  <c r="BY50" i="1"/>
  <c r="BG50" i="9"/>
  <c r="BG51" i="9"/>
  <c r="BY52" i="1"/>
  <c r="BG52" i="9"/>
  <c r="BY53" i="1"/>
  <c r="BG53" i="9"/>
  <c r="BG54" i="9"/>
  <c r="BG55" i="9"/>
  <c r="BG56" i="9"/>
  <c r="BY57" i="1"/>
  <c r="AE57" i="1"/>
  <c r="BG57" i="9"/>
  <c r="BY58" i="1"/>
  <c r="BG58" i="9"/>
  <c r="BG59" i="9"/>
  <c r="BG60" i="9"/>
  <c r="BY61" i="1"/>
  <c r="AE61" i="1"/>
  <c r="BG61" i="9"/>
  <c r="BY62" i="1"/>
  <c r="BG62" i="9"/>
  <c r="BG63" i="9"/>
  <c r="BG64" i="9"/>
  <c r="BY65" i="1"/>
  <c r="AE65" i="1"/>
  <c r="BG65" i="9"/>
  <c r="BY66" i="1"/>
  <c r="BG66" i="9"/>
  <c r="BG67" i="9"/>
  <c r="BG68" i="9"/>
  <c r="BY69" i="1"/>
  <c r="BG69" i="9"/>
  <c r="BG70" i="9"/>
  <c r="BG71" i="9"/>
  <c r="BG72" i="9"/>
  <c r="BY73" i="1"/>
  <c r="BG73" i="9"/>
  <c r="BG74" i="9"/>
  <c r="BY75" i="1"/>
  <c r="BG75" i="9"/>
  <c r="BG76" i="9"/>
  <c r="BY77" i="1"/>
  <c r="BG77" i="9"/>
  <c r="BG78" i="9"/>
  <c r="BY79" i="1"/>
  <c r="BG79" i="9"/>
  <c r="BG80" i="9"/>
  <c r="BY81" i="1"/>
  <c r="AE81" i="1"/>
  <c r="BG81" i="9"/>
  <c r="BY82" i="1"/>
  <c r="BG82" i="9"/>
  <c r="BG83" i="9"/>
  <c r="BG84" i="9"/>
  <c r="BY85" i="1"/>
  <c r="BG85" i="9"/>
  <c r="BG86" i="9"/>
  <c r="BG87" i="9"/>
  <c r="BG88" i="9"/>
  <c r="BY89" i="1"/>
  <c r="AE89" i="1"/>
  <c r="BG89" i="9"/>
  <c r="BY90" i="1"/>
  <c r="BG90" i="9"/>
  <c r="BG91" i="9"/>
  <c r="BY92" i="1"/>
  <c r="BG92" i="9"/>
  <c r="BY93" i="1"/>
  <c r="AE93" i="1"/>
  <c r="BG93" i="9"/>
  <c r="BY94" i="1"/>
  <c r="BG94" i="9"/>
  <c r="BY95" i="1"/>
  <c r="BG95" i="9"/>
  <c r="BG96" i="9"/>
  <c r="BY97" i="1"/>
  <c r="BG97" i="9"/>
  <c r="BY98" i="1"/>
  <c r="BG98" i="9"/>
  <c r="BG99" i="9"/>
  <c r="BG100" i="9"/>
  <c r="BY101" i="1"/>
  <c r="BG101" i="9"/>
  <c r="BY102" i="1"/>
  <c r="BG102" i="9"/>
  <c r="BY103" i="1"/>
  <c r="BG103" i="9"/>
  <c r="BG104" i="9"/>
  <c r="BY105" i="1"/>
  <c r="AE105" i="1"/>
  <c r="BG105" i="9"/>
  <c r="BY106" i="1"/>
  <c r="BG106" i="9"/>
  <c r="BY107" i="1"/>
  <c r="AE107" i="1"/>
  <c r="BG107" i="9"/>
  <c r="BY108" i="1"/>
  <c r="BG108" i="9"/>
  <c r="BY109" i="1"/>
  <c r="BG109" i="9"/>
  <c r="BY110" i="1"/>
  <c r="BG110" i="9"/>
  <c r="BG111" i="9"/>
  <c r="BG112" i="9"/>
  <c r="BY113" i="1"/>
  <c r="BG113" i="9"/>
  <c r="BY114" i="1"/>
  <c r="BG114" i="9"/>
  <c r="BY115" i="1"/>
  <c r="BG115" i="9"/>
  <c r="BG116" i="9"/>
  <c r="BY117" i="1"/>
  <c r="AE117" i="1"/>
  <c r="BG117" i="9"/>
  <c r="BY118" i="1"/>
  <c r="BG118" i="9"/>
  <c r="BG119" i="9"/>
  <c r="BG120" i="9"/>
  <c r="BY121" i="1"/>
  <c r="AE121" i="1"/>
  <c r="BG121" i="9"/>
  <c r="BY122" i="1"/>
  <c r="BG122" i="9"/>
  <c r="BY123" i="1"/>
  <c r="AE123" i="1"/>
  <c r="BG123" i="9"/>
  <c r="BY124" i="1"/>
  <c r="BG124" i="9"/>
  <c r="BY125" i="1"/>
  <c r="AE125" i="1"/>
  <c r="BG125" i="9"/>
  <c r="BY126" i="1"/>
  <c r="BG126" i="9"/>
  <c r="BY127" i="1"/>
  <c r="BG127" i="9"/>
  <c r="BG128" i="9"/>
  <c r="BY129" i="1"/>
  <c r="AE129" i="1"/>
  <c r="BG129" i="9"/>
  <c r="BY130" i="1"/>
  <c r="BG130" i="9"/>
  <c r="BY131" i="1"/>
  <c r="AE131" i="1"/>
  <c r="BG131" i="9"/>
  <c r="BY132" i="1"/>
  <c r="BG132" i="9"/>
  <c r="BY133" i="1"/>
  <c r="AE133" i="1"/>
  <c r="BG133" i="9"/>
  <c r="BY134" i="1"/>
  <c r="BG134" i="9"/>
  <c r="BY135" i="1"/>
  <c r="AE135" i="1"/>
  <c r="BG135" i="9"/>
  <c r="BY136" i="1"/>
  <c r="BG136" i="9"/>
  <c r="BY137" i="1"/>
  <c r="AE137" i="1"/>
  <c r="BG137" i="9"/>
  <c r="BY138" i="1"/>
  <c r="BG138" i="9"/>
  <c r="BY139" i="1"/>
  <c r="BG139" i="9"/>
  <c r="BG140" i="9"/>
  <c r="BY141" i="1"/>
  <c r="AE141" i="1"/>
  <c r="BG141" i="9"/>
  <c r="BY142" i="1"/>
  <c r="BG142" i="9"/>
  <c r="BY143" i="1"/>
  <c r="AE143" i="1"/>
  <c r="BG143" i="9"/>
  <c r="BY144" i="1"/>
  <c r="BG144" i="9"/>
  <c r="BY145" i="1"/>
  <c r="AE145" i="1"/>
  <c r="BG145" i="9"/>
  <c r="BY146" i="1"/>
  <c r="BG146" i="9"/>
  <c r="BY147" i="1"/>
  <c r="BG147" i="9"/>
  <c r="BG148" i="9"/>
  <c r="BY149" i="1"/>
  <c r="BG149" i="9"/>
  <c r="BY150" i="1"/>
  <c r="BG150" i="9"/>
  <c r="BY151" i="1"/>
  <c r="BG151" i="9"/>
  <c r="BG152" i="9"/>
  <c r="BY153" i="1"/>
  <c r="AE153" i="1"/>
  <c r="BG153" i="9"/>
  <c r="BY154" i="1"/>
  <c r="BG154" i="9"/>
  <c r="BY155" i="1"/>
  <c r="BG155" i="9"/>
  <c r="BG156" i="9"/>
  <c r="BY157" i="1"/>
  <c r="BG157" i="9"/>
  <c r="BY158" i="1"/>
  <c r="BG158" i="9"/>
  <c r="BY159" i="1"/>
  <c r="AE159" i="1"/>
  <c r="BG159" i="9"/>
  <c r="BY160" i="1"/>
  <c r="BG160" i="9"/>
  <c r="BY161" i="1"/>
  <c r="AE161" i="1"/>
  <c r="BG161" i="9"/>
  <c r="BY162" i="1"/>
  <c r="BG162" i="9"/>
  <c r="BY163" i="1"/>
  <c r="BG163" i="9"/>
  <c r="BG164" i="9"/>
  <c r="BY165" i="1"/>
  <c r="AE165" i="1"/>
  <c r="BG165" i="9"/>
  <c r="BY166" i="1"/>
  <c r="BG166" i="9"/>
  <c r="BY167" i="1"/>
  <c r="BG167" i="9"/>
  <c r="BG168" i="9"/>
  <c r="BY169" i="1"/>
  <c r="AE169" i="1"/>
  <c r="BG169" i="9"/>
  <c r="BY170" i="1"/>
  <c r="BG170" i="9"/>
  <c r="BY171" i="1"/>
  <c r="BG171" i="9"/>
  <c r="BG172" i="9"/>
  <c r="BY173" i="1"/>
  <c r="AE173" i="1"/>
  <c r="BG173" i="9"/>
  <c r="BY174" i="1"/>
  <c r="BG174" i="9"/>
  <c r="BY175" i="1"/>
  <c r="BG175" i="9"/>
  <c r="BG176" i="9"/>
  <c r="BY177" i="1"/>
  <c r="AE177" i="1"/>
  <c r="BG177" i="9"/>
  <c r="BY178" i="1"/>
  <c r="BG178" i="9"/>
  <c r="BY179" i="1"/>
  <c r="BG179" i="9"/>
  <c r="BG180" i="9"/>
  <c r="BY181" i="1"/>
  <c r="AE181" i="1"/>
  <c r="BG181" i="9"/>
  <c r="BY182" i="1"/>
  <c r="BG182" i="9"/>
  <c r="BY183" i="1"/>
  <c r="BG183" i="9"/>
  <c r="BG184" i="9"/>
  <c r="BY185" i="1"/>
  <c r="AE185" i="1"/>
  <c r="BG185" i="9"/>
  <c r="BY186" i="1"/>
  <c r="BG186" i="9"/>
  <c r="BY187" i="1"/>
  <c r="BG187" i="9"/>
  <c r="BG188" i="9"/>
  <c r="BY189" i="1"/>
  <c r="AE189" i="1"/>
  <c r="BG189" i="9"/>
  <c r="BY190" i="1"/>
  <c r="BG190" i="9"/>
  <c r="BY191" i="1"/>
  <c r="BG191" i="9"/>
  <c r="BG192" i="9"/>
  <c r="BY193" i="1"/>
  <c r="AE193" i="1"/>
  <c r="BG193" i="9"/>
  <c r="BY194" i="1"/>
  <c r="BG194" i="9"/>
  <c r="BY195" i="1"/>
  <c r="BG195" i="9"/>
  <c r="BG196" i="9"/>
  <c r="BY197" i="1"/>
  <c r="AE197" i="1"/>
  <c r="BG197" i="9"/>
  <c r="BY198" i="1"/>
  <c r="BG198" i="9"/>
  <c r="BY199" i="1"/>
  <c r="AE199" i="1"/>
  <c r="BG199" i="9"/>
  <c r="BY200" i="1"/>
  <c r="BG200" i="9"/>
  <c r="BG2" i="9"/>
  <c r="BY3" i="1"/>
  <c r="L4" i="1"/>
  <c r="L5" i="1"/>
  <c r="L6" i="1"/>
  <c r="L7" i="1"/>
  <c r="L8" i="1"/>
  <c r="L9" i="1"/>
  <c r="L10" i="1"/>
  <c r="L11" i="1"/>
  <c r="L16" i="1"/>
  <c r="L20" i="1"/>
  <c r="L21" i="1"/>
  <c r="L24" i="1"/>
  <c r="L25" i="1"/>
  <c r="L28" i="1"/>
  <c r="L29" i="1"/>
  <c r="L35" i="1"/>
  <c r="L36" i="1"/>
  <c r="L39" i="1"/>
  <c r="L40" i="1"/>
  <c r="L43" i="1"/>
  <c r="L44" i="1"/>
  <c r="L47" i="1"/>
  <c r="L51" i="1"/>
  <c r="L55" i="1"/>
  <c r="L59" i="1"/>
  <c r="L60" i="1"/>
  <c r="L63" i="1"/>
  <c r="L64" i="1"/>
  <c r="L67" i="1"/>
  <c r="L68" i="1"/>
  <c r="L72" i="1"/>
  <c r="L75" i="1"/>
  <c r="L79" i="1"/>
  <c r="L88" i="1"/>
  <c r="L92" i="1"/>
  <c r="L100" i="1"/>
  <c r="L108" i="1"/>
  <c r="L112" i="1"/>
  <c r="L120" i="1"/>
  <c r="L3" i="1"/>
  <c r="O3" i="9"/>
  <c r="O4" i="9"/>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 i="9"/>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3" i="1"/>
  <c r="B2" i="9"/>
  <c r="A2" i="9"/>
  <c r="A3" i="1"/>
  <c r="AB3" i="1"/>
  <c r="X3" i="9"/>
  <c r="P4" i="1"/>
  <c r="X4" i="9"/>
  <c r="P5" i="1"/>
  <c r="X5" i="9"/>
  <c r="P6" i="1"/>
  <c r="X6" i="9"/>
  <c r="P7" i="1"/>
  <c r="X7" i="9"/>
  <c r="P8" i="1"/>
  <c r="X8" i="9"/>
  <c r="P9" i="1"/>
  <c r="X9" i="9"/>
  <c r="P10" i="1"/>
  <c r="X10" i="9"/>
  <c r="P11" i="1"/>
  <c r="X11" i="9"/>
  <c r="P12" i="1"/>
  <c r="X12" i="9"/>
  <c r="P13" i="1"/>
  <c r="X13" i="9"/>
  <c r="P14" i="1"/>
  <c r="X14" i="9"/>
  <c r="P15" i="1"/>
  <c r="X15" i="9"/>
  <c r="P16" i="1"/>
  <c r="X16" i="9"/>
  <c r="P17" i="1"/>
  <c r="X17" i="9"/>
  <c r="P18" i="1"/>
  <c r="X18" i="9"/>
  <c r="P19" i="1"/>
  <c r="X19" i="9"/>
  <c r="P20" i="1"/>
  <c r="X20" i="9"/>
  <c r="P21" i="1"/>
  <c r="X21" i="9"/>
  <c r="P22" i="1"/>
  <c r="X22" i="9"/>
  <c r="P23" i="1"/>
  <c r="X23" i="9"/>
  <c r="P24" i="1"/>
  <c r="X24" i="9"/>
  <c r="P25" i="1"/>
  <c r="X25" i="9"/>
  <c r="P26" i="1"/>
  <c r="X26" i="9"/>
  <c r="P27" i="1"/>
  <c r="X27" i="9"/>
  <c r="P28" i="1"/>
  <c r="X28" i="9"/>
  <c r="P29" i="1"/>
  <c r="X29" i="9"/>
  <c r="P30" i="1"/>
  <c r="X30" i="9"/>
  <c r="P31" i="1"/>
  <c r="X31" i="9"/>
  <c r="P32" i="1"/>
  <c r="X32" i="9"/>
  <c r="P33" i="1"/>
  <c r="X33" i="9"/>
  <c r="P34" i="1"/>
  <c r="X34" i="9"/>
  <c r="P35" i="1"/>
  <c r="X35" i="9"/>
  <c r="P36" i="1"/>
  <c r="X36" i="9"/>
  <c r="P37" i="1"/>
  <c r="X37" i="9"/>
  <c r="P38" i="1"/>
  <c r="X38" i="9"/>
  <c r="P39" i="1"/>
  <c r="X39" i="9"/>
  <c r="P40" i="1"/>
  <c r="X40" i="9"/>
  <c r="P41" i="1"/>
  <c r="X41" i="9"/>
  <c r="P42" i="1"/>
  <c r="X42" i="9"/>
  <c r="P43" i="1"/>
  <c r="X43" i="9"/>
  <c r="P44" i="1"/>
  <c r="X44" i="9"/>
  <c r="P45" i="1"/>
  <c r="X45" i="9"/>
  <c r="P46" i="1"/>
  <c r="X46" i="9"/>
  <c r="P47" i="1"/>
  <c r="X47" i="9"/>
  <c r="P48" i="1"/>
  <c r="X48" i="9"/>
  <c r="P49" i="1"/>
  <c r="X49" i="9"/>
  <c r="P50" i="1"/>
  <c r="X50" i="9"/>
  <c r="P51" i="1"/>
  <c r="X51" i="9"/>
  <c r="P52" i="1"/>
  <c r="X52" i="9"/>
  <c r="P53" i="1"/>
  <c r="X53" i="9"/>
  <c r="P54" i="1"/>
  <c r="X54" i="9"/>
  <c r="P55" i="1"/>
  <c r="X55" i="9"/>
  <c r="P56" i="1"/>
  <c r="X56" i="9"/>
  <c r="P57" i="1"/>
  <c r="X57" i="9"/>
  <c r="P58" i="1"/>
  <c r="X58" i="9"/>
  <c r="P59" i="1"/>
  <c r="X59" i="9"/>
  <c r="P60" i="1"/>
  <c r="X60" i="9"/>
  <c r="P61" i="1"/>
  <c r="X61" i="9"/>
  <c r="P62" i="1"/>
  <c r="X62" i="9"/>
  <c r="P63" i="1"/>
  <c r="X63" i="9"/>
  <c r="P64" i="1"/>
  <c r="X64" i="9"/>
  <c r="P65" i="1"/>
  <c r="X65" i="9"/>
  <c r="P66" i="1"/>
  <c r="X66" i="9"/>
  <c r="P67" i="1"/>
  <c r="X67" i="9"/>
  <c r="P68" i="1"/>
  <c r="X68" i="9"/>
  <c r="P69" i="1"/>
  <c r="X69" i="9"/>
  <c r="P70" i="1"/>
  <c r="X70" i="9"/>
  <c r="P71" i="1"/>
  <c r="X71" i="9"/>
  <c r="P72" i="1"/>
  <c r="X72" i="9"/>
  <c r="P73" i="1"/>
  <c r="X73" i="9"/>
  <c r="P74" i="1"/>
  <c r="X74" i="9"/>
  <c r="P75" i="1"/>
  <c r="X75" i="9"/>
  <c r="P76" i="1"/>
  <c r="X76" i="9"/>
  <c r="P77" i="1"/>
  <c r="X77" i="9"/>
  <c r="P78" i="1"/>
  <c r="X78" i="9"/>
  <c r="P79" i="1"/>
  <c r="X79" i="9"/>
  <c r="P80" i="1"/>
  <c r="X80" i="9"/>
  <c r="P81" i="1"/>
  <c r="X81" i="9"/>
  <c r="P82" i="1"/>
  <c r="X82" i="9"/>
  <c r="P83" i="1"/>
  <c r="X83" i="9"/>
  <c r="P84" i="1"/>
  <c r="X84" i="9"/>
  <c r="P85" i="1"/>
  <c r="X85" i="9"/>
  <c r="P86" i="1"/>
  <c r="X86" i="9"/>
  <c r="P87" i="1"/>
  <c r="X87" i="9"/>
  <c r="P88" i="1"/>
  <c r="X88" i="9"/>
  <c r="P89" i="1"/>
  <c r="X89" i="9"/>
  <c r="P90" i="1"/>
  <c r="X90" i="9"/>
  <c r="P91" i="1"/>
  <c r="X91" i="9"/>
  <c r="P92" i="1"/>
  <c r="X92" i="9"/>
  <c r="P93" i="1"/>
  <c r="X93" i="9"/>
  <c r="P94" i="1"/>
  <c r="X94" i="9"/>
  <c r="P95" i="1"/>
  <c r="X95" i="9"/>
  <c r="P96" i="1"/>
  <c r="X96" i="9"/>
  <c r="P97" i="1"/>
  <c r="X97" i="9"/>
  <c r="P98" i="1"/>
  <c r="X98" i="9"/>
  <c r="P99" i="1"/>
  <c r="X99" i="9"/>
  <c r="P100" i="1"/>
  <c r="X100" i="9"/>
  <c r="P101" i="1"/>
  <c r="X101" i="9"/>
  <c r="P102" i="1"/>
  <c r="X102" i="9"/>
  <c r="P103" i="1"/>
  <c r="X103" i="9"/>
  <c r="P104" i="1"/>
  <c r="X104" i="9"/>
  <c r="P105" i="1"/>
  <c r="X105" i="9"/>
  <c r="P106" i="1"/>
  <c r="X106" i="9"/>
  <c r="P107" i="1"/>
  <c r="X107" i="9"/>
  <c r="P108" i="1"/>
  <c r="X108" i="9"/>
  <c r="P109" i="1"/>
  <c r="X109" i="9"/>
  <c r="P110" i="1"/>
  <c r="X110" i="9"/>
  <c r="P111" i="1"/>
  <c r="X111" i="9"/>
  <c r="P112" i="1"/>
  <c r="X112" i="9"/>
  <c r="P113" i="1"/>
  <c r="X113" i="9"/>
  <c r="P114" i="1"/>
  <c r="X114" i="9"/>
  <c r="P115" i="1"/>
  <c r="X115" i="9"/>
  <c r="P116" i="1"/>
  <c r="X116" i="9"/>
  <c r="P117" i="1"/>
  <c r="X117" i="9"/>
  <c r="P118" i="1"/>
  <c r="X118" i="9"/>
  <c r="P119" i="1"/>
  <c r="X119" i="9"/>
  <c r="P120" i="1"/>
  <c r="X120" i="9"/>
  <c r="P121" i="1"/>
  <c r="X121" i="9"/>
  <c r="P122" i="1"/>
  <c r="X122" i="9"/>
  <c r="P123" i="1"/>
  <c r="X123" i="9"/>
  <c r="P124" i="1"/>
  <c r="X124" i="9"/>
  <c r="P125" i="1"/>
  <c r="X125" i="9"/>
  <c r="P126" i="1"/>
  <c r="X126" i="9"/>
  <c r="P127" i="1"/>
  <c r="X127" i="9"/>
  <c r="P128" i="1"/>
  <c r="X128" i="9"/>
  <c r="P129" i="1"/>
  <c r="X129" i="9"/>
  <c r="P130" i="1"/>
  <c r="X130" i="9"/>
  <c r="P131" i="1"/>
  <c r="X131" i="9"/>
  <c r="P132" i="1"/>
  <c r="X132" i="9"/>
  <c r="P133" i="1"/>
  <c r="X133" i="9"/>
  <c r="P134" i="1"/>
  <c r="X134" i="9"/>
  <c r="P135" i="1"/>
  <c r="X135" i="9"/>
  <c r="P136" i="1"/>
  <c r="X136" i="9"/>
  <c r="P137" i="1"/>
  <c r="X137" i="9"/>
  <c r="P138" i="1"/>
  <c r="X138" i="9"/>
  <c r="P139" i="1"/>
  <c r="X139" i="9"/>
  <c r="P140" i="1"/>
  <c r="X140" i="9"/>
  <c r="P141" i="1"/>
  <c r="X141" i="9"/>
  <c r="P142" i="1"/>
  <c r="X142" i="9"/>
  <c r="P143" i="1"/>
  <c r="X143" i="9"/>
  <c r="P144" i="1"/>
  <c r="X144" i="9"/>
  <c r="P145" i="1"/>
  <c r="X145" i="9"/>
  <c r="P146" i="1"/>
  <c r="X146" i="9"/>
  <c r="P147" i="1"/>
  <c r="X147" i="9"/>
  <c r="P148" i="1"/>
  <c r="X148" i="9"/>
  <c r="P149" i="1"/>
  <c r="X149" i="9"/>
  <c r="P150" i="1"/>
  <c r="X150" i="9"/>
  <c r="P151" i="1"/>
  <c r="X151" i="9"/>
  <c r="P152" i="1"/>
  <c r="X152" i="9"/>
  <c r="P153" i="1"/>
  <c r="X153" i="9"/>
  <c r="P154" i="1"/>
  <c r="X154" i="9"/>
  <c r="P155" i="1"/>
  <c r="X155" i="9"/>
  <c r="P156" i="1"/>
  <c r="X156" i="9"/>
  <c r="P157" i="1"/>
  <c r="X157" i="9"/>
  <c r="P158" i="1"/>
  <c r="X158" i="9"/>
  <c r="P159" i="1"/>
  <c r="X159" i="9"/>
  <c r="P160" i="1"/>
  <c r="X160" i="9"/>
  <c r="P161" i="1"/>
  <c r="X161" i="9"/>
  <c r="P162" i="1"/>
  <c r="X162" i="9"/>
  <c r="P163" i="1"/>
  <c r="X163" i="9"/>
  <c r="P164" i="1"/>
  <c r="X164" i="9"/>
  <c r="P165" i="1"/>
  <c r="X165" i="9"/>
  <c r="P166" i="1"/>
  <c r="X166" i="9"/>
  <c r="P167" i="1"/>
  <c r="X167" i="9"/>
  <c r="P168" i="1"/>
  <c r="X168" i="9"/>
  <c r="P169" i="1"/>
  <c r="X169" i="9"/>
  <c r="P170" i="1"/>
  <c r="X170" i="9"/>
  <c r="P171" i="1"/>
  <c r="X171" i="9"/>
  <c r="P172" i="1"/>
  <c r="X172" i="9"/>
  <c r="P173" i="1"/>
  <c r="X173" i="9"/>
  <c r="P174" i="1"/>
  <c r="X174" i="9"/>
  <c r="P175" i="1"/>
  <c r="X175" i="9"/>
  <c r="P176" i="1"/>
  <c r="X176" i="9"/>
  <c r="P177" i="1"/>
  <c r="X177" i="9"/>
  <c r="P178" i="1"/>
  <c r="X178" i="9"/>
  <c r="P179" i="1"/>
  <c r="X179" i="9"/>
  <c r="P180" i="1"/>
  <c r="X180" i="9"/>
  <c r="P181" i="1"/>
  <c r="X181" i="9"/>
  <c r="P182" i="1"/>
  <c r="X182" i="9"/>
  <c r="P183" i="1"/>
  <c r="X183" i="9"/>
  <c r="P184" i="1"/>
  <c r="X184" i="9"/>
  <c r="P185" i="1"/>
  <c r="X185" i="9"/>
  <c r="P186" i="1"/>
  <c r="X186" i="9"/>
  <c r="P187" i="1"/>
  <c r="X187" i="9"/>
  <c r="P188" i="1"/>
  <c r="X188" i="9"/>
  <c r="P189" i="1"/>
  <c r="X189" i="9"/>
  <c r="P190" i="1"/>
  <c r="X190" i="9"/>
  <c r="P191" i="1"/>
  <c r="X191" i="9"/>
  <c r="P192" i="1"/>
  <c r="X192" i="9"/>
  <c r="P193" i="1"/>
  <c r="X193" i="9"/>
  <c r="P194" i="1"/>
  <c r="X194" i="9"/>
  <c r="P195" i="1"/>
  <c r="X195" i="9"/>
  <c r="P196" i="1"/>
  <c r="X196" i="9"/>
  <c r="P197" i="1"/>
  <c r="X197" i="9"/>
  <c r="P198" i="1"/>
  <c r="X198" i="9"/>
  <c r="P199" i="1"/>
  <c r="X199" i="9"/>
  <c r="P200" i="1"/>
  <c r="X200" i="9"/>
  <c r="X2" i="9"/>
  <c r="P3" i="1"/>
  <c r="CI3" i="9"/>
  <c r="AZ4" i="1"/>
  <c r="CI4" i="9"/>
  <c r="AZ5" i="1"/>
  <c r="CI5" i="9"/>
  <c r="AZ6" i="1"/>
  <c r="CI6" i="9"/>
  <c r="AZ7" i="1"/>
  <c r="CI7" i="9"/>
  <c r="AZ8" i="1"/>
  <c r="CI8" i="9"/>
  <c r="AZ9" i="1"/>
  <c r="CI9" i="9"/>
  <c r="AZ10" i="1"/>
  <c r="CI10" i="9"/>
  <c r="AZ11" i="1"/>
  <c r="CI11" i="9"/>
  <c r="AZ12" i="1"/>
  <c r="CI12" i="9"/>
  <c r="AZ13" i="1"/>
  <c r="CI13" i="9"/>
  <c r="AZ14" i="1"/>
  <c r="CI14" i="9"/>
  <c r="AZ15" i="1"/>
  <c r="CI15" i="9"/>
  <c r="AZ16" i="1"/>
  <c r="CI16" i="9"/>
  <c r="AZ17" i="1"/>
  <c r="CI17" i="9"/>
  <c r="AZ18" i="1"/>
  <c r="CI18" i="9"/>
  <c r="AZ19" i="1"/>
  <c r="CI19" i="9"/>
  <c r="AZ20" i="1"/>
  <c r="CI20" i="9"/>
  <c r="AZ21" i="1"/>
  <c r="CI21" i="9"/>
  <c r="AZ22" i="1"/>
  <c r="CI22" i="9"/>
  <c r="AZ23" i="1"/>
  <c r="CI23" i="9"/>
  <c r="AZ24" i="1"/>
  <c r="CI24" i="9"/>
  <c r="AZ25" i="1"/>
  <c r="CI25" i="9"/>
  <c r="AZ26" i="1"/>
  <c r="CI26" i="9"/>
  <c r="AZ27" i="1"/>
  <c r="CI27" i="9"/>
  <c r="AZ28" i="1"/>
  <c r="CI28" i="9"/>
  <c r="AZ29" i="1"/>
  <c r="CI29" i="9"/>
  <c r="AZ30" i="1"/>
  <c r="CI30" i="9"/>
  <c r="AZ31" i="1"/>
  <c r="CI31" i="9"/>
  <c r="AZ32" i="1"/>
  <c r="CI32" i="9"/>
  <c r="AZ33" i="1"/>
  <c r="CI33" i="9"/>
  <c r="AZ34" i="1"/>
  <c r="CI34" i="9"/>
  <c r="AZ35" i="1"/>
  <c r="CI35" i="9"/>
  <c r="AZ36" i="1"/>
  <c r="CI36" i="9"/>
  <c r="AZ37" i="1"/>
  <c r="CI37" i="9"/>
  <c r="AZ38" i="1"/>
  <c r="CI38" i="9"/>
  <c r="AZ39" i="1"/>
  <c r="CI39" i="9"/>
  <c r="AZ40" i="1"/>
  <c r="CI40" i="9"/>
  <c r="AZ41" i="1"/>
  <c r="CI41" i="9"/>
  <c r="AZ42" i="1"/>
  <c r="CI42" i="9"/>
  <c r="AZ43" i="1"/>
  <c r="CI43" i="9"/>
  <c r="AZ44" i="1"/>
  <c r="CI44" i="9"/>
  <c r="AZ45" i="1"/>
  <c r="CI45" i="9"/>
  <c r="AZ46" i="1"/>
  <c r="CI46" i="9"/>
  <c r="AZ47" i="1"/>
  <c r="CI47" i="9"/>
  <c r="AZ48" i="1"/>
  <c r="CI48" i="9"/>
  <c r="AZ49" i="1"/>
  <c r="CI49" i="9"/>
  <c r="AZ50" i="1"/>
  <c r="CI50" i="9"/>
  <c r="AZ51" i="1"/>
  <c r="CI51" i="9"/>
  <c r="AZ52" i="1"/>
  <c r="CI52" i="9"/>
  <c r="AZ53" i="1"/>
  <c r="CI53" i="9"/>
  <c r="AZ54" i="1"/>
  <c r="CI54" i="9"/>
  <c r="AZ55" i="1"/>
  <c r="CI55" i="9"/>
  <c r="AZ56" i="1"/>
  <c r="CI56" i="9"/>
  <c r="AZ57" i="1"/>
  <c r="CI57" i="9"/>
  <c r="AZ58" i="1"/>
  <c r="CI58" i="9"/>
  <c r="AZ59" i="1"/>
  <c r="CI59" i="9"/>
  <c r="AZ60" i="1"/>
  <c r="CI60" i="9"/>
  <c r="AZ61" i="1"/>
  <c r="CI61" i="9"/>
  <c r="AZ62" i="1"/>
  <c r="CI62" i="9"/>
  <c r="AZ63" i="1"/>
  <c r="CI63" i="9"/>
  <c r="AZ64" i="1"/>
  <c r="CI64" i="9"/>
  <c r="AZ65" i="1"/>
  <c r="CI65" i="9"/>
  <c r="AZ66" i="1"/>
  <c r="CI66" i="9"/>
  <c r="AZ67" i="1"/>
  <c r="CI67" i="9"/>
  <c r="AZ68" i="1"/>
  <c r="CI68" i="9"/>
  <c r="AZ69" i="1"/>
  <c r="CI69" i="9"/>
  <c r="AZ70" i="1"/>
  <c r="CI70" i="9"/>
  <c r="AZ71" i="1"/>
  <c r="CI71" i="9"/>
  <c r="AZ72" i="1"/>
  <c r="CI72" i="9"/>
  <c r="AZ73" i="1"/>
  <c r="CI73" i="9"/>
  <c r="AZ74" i="1"/>
  <c r="CI74" i="9"/>
  <c r="AZ75" i="1"/>
  <c r="CI75" i="9"/>
  <c r="AZ76" i="1"/>
  <c r="CI76" i="9"/>
  <c r="AZ77" i="1"/>
  <c r="CI77" i="9"/>
  <c r="AZ78" i="1"/>
  <c r="CI78" i="9"/>
  <c r="AZ79" i="1"/>
  <c r="CI79" i="9"/>
  <c r="AZ80" i="1"/>
  <c r="CI80" i="9"/>
  <c r="AZ81" i="1"/>
  <c r="CI81" i="9"/>
  <c r="AZ82" i="1"/>
  <c r="CI82" i="9"/>
  <c r="AZ83" i="1"/>
  <c r="CI83" i="9"/>
  <c r="AZ84" i="1"/>
  <c r="CI84" i="9"/>
  <c r="AZ85" i="1"/>
  <c r="CI85" i="9"/>
  <c r="AZ86" i="1"/>
  <c r="CI86" i="9"/>
  <c r="AZ87" i="1"/>
  <c r="CI87" i="9"/>
  <c r="AZ88" i="1"/>
  <c r="CI88" i="9"/>
  <c r="AZ89" i="1"/>
  <c r="CI89" i="9"/>
  <c r="AZ90" i="1"/>
  <c r="CI90" i="9"/>
  <c r="AZ91" i="1"/>
  <c r="CI91" i="9"/>
  <c r="AZ92" i="1"/>
  <c r="CI92" i="9"/>
  <c r="AZ93" i="1"/>
  <c r="CI93" i="9"/>
  <c r="AZ94" i="1"/>
  <c r="CI94" i="9"/>
  <c r="AZ95" i="1"/>
  <c r="CI95" i="9"/>
  <c r="AZ96" i="1"/>
  <c r="CI96" i="9"/>
  <c r="AZ97" i="1"/>
  <c r="CI97" i="9"/>
  <c r="AZ98" i="1"/>
  <c r="CI98" i="9"/>
  <c r="AZ99" i="1"/>
  <c r="CI99" i="9"/>
  <c r="AZ100" i="1"/>
  <c r="CI100" i="9"/>
  <c r="AZ101" i="1"/>
  <c r="CI101" i="9"/>
  <c r="AZ102" i="1"/>
  <c r="CI102" i="9"/>
  <c r="AZ103" i="1"/>
  <c r="CI103" i="9"/>
  <c r="AZ104" i="1"/>
  <c r="CI104" i="9"/>
  <c r="AZ105" i="1"/>
  <c r="CI105" i="9"/>
  <c r="AZ106" i="1"/>
  <c r="CI106" i="9"/>
  <c r="AZ107" i="1"/>
  <c r="CI107" i="9"/>
  <c r="AZ108" i="1"/>
  <c r="CI108" i="9"/>
  <c r="AZ109" i="1"/>
  <c r="CI109" i="9"/>
  <c r="AZ110" i="1"/>
  <c r="CI110" i="9"/>
  <c r="AZ111" i="1"/>
  <c r="CI111" i="9"/>
  <c r="AZ112" i="1"/>
  <c r="CI112" i="9"/>
  <c r="AZ113" i="1"/>
  <c r="CI113" i="9"/>
  <c r="AZ114" i="1"/>
  <c r="CI114" i="9"/>
  <c r="AZ115" i="1"/>
  <c r="CI115" i="9"/>
  <c r="AZ116" i="1"/>
  <c r="CI116" i="9"/>
  <c r="AZ117" i="1"/>
  <c r="CI117" i="9"/>
  <c r="AZ118" i="1"/>
  <c r="CI118" i="9"/>
  <c r="AZ119" i="1"/>
  <c r="CI119" i="9"/>
  <c r="AZ120" i="1"/>
  <c r="CI120" i="9"/>
  <c r="AZ121" i="1"/>
  <c r="CI121" i="9"/>
  <c r="AZ122" i="1"/>
  <c r="CI122" i="9"/>
  <c r="AZ123" i="1"/>
  <c r="CI123" i="9"/>
  <c r="AZ124" i="1"/>
  <c r="CI124" i="9"/>
  <c r="AZ125" i="1"/>
  <c r="CI125" i="9"/>
  <c r="AZ126" i="1"/>
  <c r="CI126" i="9"/>
  <c r="AZ127" i="1"/>
  <c r="CI127" i="9"/>
  <c r="AZ128" i="1"/>
  <c r="CI128" i="9"/>
  <c r="AZ129" i="1"/>
  <c r="CI129" i="9"/>
  <c r="AZ130" i="1"/>
  <c r="CI130" i="9"/>
  <c r="AZ131" i="1"/>
  <c r="CI131" i="9"/>
  <c r="AZ132" i="1"/>
  <c r="CI132" i="9"/>
  <c r="AZ133" i="1"/>
  <c r="CI133" i="9"/>
  <c r="AZ134" i="1"/>
  <c r="CI134" i="9"/>
  <c r="AZ135" i="1"/>
  <c r="CI135" i="9"/>
  <c r="AZ136" i="1"/>
  <c r="CI136" i="9"/>
  <c r="AZ137" i="1"/>
  <c r="CI137" i="9"/>
  <c r="AZ138" i="1"/>
  <c r="CI138" i="9"/>
  <c r="AZ139" i="1"/>
  <c r="CI139" i="9"/>
  <c r="AZ140" i="1"/>
  <c r="CI140" i="9"/>
  <c r="AZ141" i="1"/>
  <c r="CI141" i="9"/>
  <c r="AZ142" i="1"/>
  <c r="CI142" i="9"/>
  <c r="AZ143" i="1"/>
  <c r="CI143" i="9"/>
  <c r="AZ144" i="1"/>
  <c r="CI144" i="9"/>
  <c r="AZ145" i="1"/>
  <c r="CI145" i="9"/>
  <c r="AZ146" i="1"/>
  <c r="CI146" i="9"/>
  <c r="AZ147" i="1"/>
  <c r="CI147" i="9"/>
  <c r="AZ148" i="1"/>
  <c r="CI148" i="9"/>
  <c r="AZ149" i="1"/>
  <c r="CI149" i="9"/>
  <c r="AZ150" i="1"/>
  <c r="CI150" i="9"/>
  <c r="AZ151" i="1"/>
  <c r="CI151" i="9"/>
  <c r="AZ152" i="1"/>
  <c r="CI152" i="9"/>
  <c r="AZ153" i="1"/>
  <c r="CI153" i="9"/>
  <c r="AZ154" i="1"/>
  <c r="CI154" i="9"/>
  <c r="AZ155" i="1"/>
  <c r="CI155" i="9"/>
  <c r="AZ156" i="1"/>
  <c r="CI156" i="9"/>
  <c r="AZ157" i="1"/>
  <c r="CI157" i="9"/>
  <c r="AZ158" i="1"/>
  <c r="CI158" i="9"/>
  <c r="AZ159" i="1"/>
  <c r="CI159" i="9"/>
  <c r="AZ160" i="1"/>
  <c r="CI160" i="9"/>
  <c r="AZ161" i="1"/>
  <c r="CI161" i="9"/>
  <c r="AZ162" i="1"/>
  <c r="CI162" i="9"/>
  <c r="AZ163" i="1"/>
  <c r="CI163" i="9"/>
  <c r="AZ164" i="1"/>
  <c r="CI164" i="9"/>
  <c r="AZ165" i="1"/>
  <c r="CI165" i="9"/>
  <c r="AZ166" i="1"/>
  <c r="CI166" i="9"/>
  <c r="AZ167" i="1"/>
  <c r="CI167" i="9"/>
  <c r="AZ168" i="1"/>
  <c r="CI168" i="9"/>
  <c r="AZ169" i="1"/>
  <c r="CI169" i="9"/>
  <c r="AZ170" i="1"/>
  <c r="CI170" i="9"/>
  <c r="AZ171" i="1"/>
  <c r="CI171" i="9"/>
  <c r="AZ172" i="1"/>
  <c r="CI172" i="9"/>
  <c r="AZ173" i="1"/>
  <c r="CI173" i="9"/>
  <c r="AZ174" i="1"/>
  <c r="CI174" i="9"/>
  <c r="AZ175" i="1"/>
  <c r="CI175" i="9"/>
  <c r="AZ176" i="1"/>
  <c r="CI176" i="9"/>
  <c r="AZ177" i="1"/>
  <c r="CI177" i="9"/>
  <c r="AZ178" i="1"/>
  <c r="CI178" i="9"/>
  <c r="AZ179" i="1"/>
  <c r="CI179" i="9"/>
  <c r="AZ180" i="1"/>
  <c r="CI180" i="9"/>
  <c r="AZ181" i="1"/>
  <c r="CI181" i="9"/>
  <c r="AZ182" i="1"/>
  <c r="CI182" i="9"/>
  <c r="AZ183" i="1"/>
  <c r="CI183" i="9"/>
  <c r="AZ184" i="1"/>
  <c r="CI184" i="9"/>
  <c r="AZ185" i="1"/>
  <c r="CI185" i="9"/>
  <c r="AZ186" i="1"/>
  <c r="CI186" i="9"/>
  <c r="AZ187" i="1"/>
  <c r="CI187" i="9"/>
  <c r="AZ188" i="1"/>
  <c r="CI188" i="9"/>
  <c r="AZ189" i="1"/>
  <c r="CI189" i="9"/>
  <c r="AZ190" i="1"/>
  <c r="CI190" i="9"/>
  <c r="AZ191" i="1"/>
  <c r="CI191" i="9"/>
  <c r="AZ192" i="1"/>
  <c r="CI192" i="9"/>
  <c r="AZ193" i="1"/>
  <c r="CI193" i="9"/>
  <c r="AZ194" i="1"/>
  <c r="CI194" i="9"/>
  <c r="AZ195" i="1"/>
  <c r="CI195" i="9"/>
  <c r="AZ196" i="1"/>
  <c r="CI196" i="9"/>
  <c r="AZ197" i="1"/>
  <c r="CI197" i="9"/>
  <c r="AZ198" i="1"/>
  <c r="CI198" i="9"/>
  <c r="AZ199" i="1"/>
  <c r="CI199" i="9"/>
  <c r="AZ200" i="1"/>
  <c r="CI200" i="9"/>
  <c r="CI2" i="9"/>
  <c r="AZ3" i="1"/>
  <c r="H3" i="9"/>
  <c r="G4" i="1"/>
  <c r="H4" i="9"/>
  <c r="G5" i="1"/>
  <c r="H5" i="9"/>
  <c r="G6" i="1"/>
  <c r="H6" i="9"/>
  <c r="G7" i="1"/>
  <c r="H7" i="9"/>
  <c r="G8" i="1"/>
  <c r="H8" i="9"/>
  <c r="G9" i="1"/>
  <c r="H9" i="9"/>
  <c r="G10" i="1"/>
  <c r="H10" i="9"/>
  <c r="G11" i="1"/>
  <c r="H11" i="9"/>
  <c r="G12" i="1"/>
  <c r="H12" i="9"/>
  <c r="G13" i="1"/>
  <c r="H13" i="9"/>
  <c r="G14" i="1"/>
  <c r="H14" i="9"/>
  <c r="G15" i="1"/>
  <c r="H15" i="9"/>
  <c r="G16" i="1"/>
  <c r="H16" i="9"/>
  <c r="G17" i="1"/>
  <c r="H17" i="9"/>
  <c r="G18" i="1"/>
  <c r="H18" i="9"/>
  <c r="G19" i="1"/>
  <c r="H19" i="9"/>
  <c r="G20" i="1"/>
  <c r="H20" i="9"/>
  <c r="G21" i="1"/>
  <c r="H21" i="9"/>
  <c r="G22" i="1"/>
  <c r="H22" i="9"/>
  <c r="G23" i="1"/>
  <c r="H23" i="9"/>
  <c r="G24" i="1"/>
  <c r="H24" i="9"/>
  <c r="G25" i="1"/>
  <c r="H25" i="9"/>
  <c r="G26" i="1"/>
  <c r="H26" i="9"/>
  <c r="G27" i="1"/>
  <c r="H27" i="9"/>
  <c r="G28" i="1"/>
  <c r="H28" i="9"/>
  <c r="G29" i="1"/>
  <c r="H29" i="9"/>
  <c r="G30" i="1"/>
  <c r="H30" i="9"/>
  <c r="G31" i="1"/>
  <c r="H31" i="9"/>
  <c r="G32" i="1"/>
  <c r="H32" i="9"/>
  <c r="G33" i="1"/>
  <c r="H33" i="9"/>
  <c r="G34" i="1"/>
  <c r="H34" i="9"/>
  <c r="G35" i="1"/>
  <c r="H35" i="9"/>
  <c r="G36" i="1"/>
  <c r="H36" i="9"/>
  <c r="G37" i="1"/>
  <c r="H37" i="9"/>
  <c r="G38" i="1"/>
  <c r="H38" i="9"/>
  <c r="G39" i="1"/>
  <c r="H39" i="9"/>
  <c r="G40" i="1"/>
  <c r="H40" i="9"/>
  <c r="G41" i="1"/>
  <c r="H41" i="9"/>
  <c r="G42" i="1"/>
  <c r="H42" i="9"/>
  <c r="G43" i="1"/>
  <c r="H43" i="9"/>
  <c r="G44" i="1"/>
  <c r="H44" i="9"/>
  <c r="G45" i="1"/>
  <c r="H45" i="9"/>
  <c r="G46" i="1"/>
  <c r="H46" i="9"/>
  <c r="G47" i="1"/>
  <c r="H47" i="9"/>
  <c r="G48" i="1"/>
  <c r="H48" i="9"/>
  <c r="G49" i="1"/>
  <c r="H49" i="9"/>
  <c r="G50" i="1"/>
  <c r="H50" i="9"/>
  <c r="G51" i="1"/>
  <c r="H51" i="9"/>
  <c r="G52" i="1"/>
  <c r="H52" i="9"/>
  <c r="G53" i="1"/>
  <c r="H53" i="9"/>
  <c r="G54" i="1"/>
  <c r="H54" i="9"/>
  <c r="G55" i="1"/>
  <c r="H55" i="9"/>
  <c r="G56" i="1"/>
  <c r="H56" i="9"/>
  <c r="G57" i="1"/>
  <c r="H57" i="9"/>
  <c r="G58" i="1"/>
  <c r="H58" i="9"/>
  <c r="G59" i="1"/>
  <c r="H59" i="9"/>
  <c r="G60" i="1"/>
  <c r="H60" i="9"/>
  <c r="G61" i="1"/>
  <c r="H61" i="9"/>
  <c r="G62" i="1"/>
  <c r="H62" i="9"/>
  <c r="G63" i="1"/>
  <c r="H63" i="9"/>
  <c r="G64" i="1"/>
  <c r="H64" i="9"/>
  <c r="G65" i="1"/>
  <c r="H65" i="9"/>
  <c r="G66" i="1"/>
  <c r="H66" i="9"/>
  <c r="G67" i="1"/>
  <c r="H67" i="9"/>
  <c r="G68" i="1"/>
  <c r="H68" i="9"/>
  <c r="G69" i="1"/>
  <c r="H69" i="9"/>
  <c r="G70" i="1"/>
  <c r="H70" i="9"/>
  <c r="G71" i="1"/>
  <c r="H71" i="9"/>
  <c r="G72" i="1"/>
  <c r="H72" i="9"/>
  <c r="G73" i="1"/>
  <c r="H73" i="9"/>
  <c r="G74" i="1"/>
  <c r="H74" i="9"/>
  <c r="G75" i="1"/>
  <c r="H75" i="9"/>
  <c r="G76" i="1"/>
  <c r="H76" i="9"/>
  <c r="G77" i="1"/>
  <c r="H77" i="9"/>
  <c r="G78" i="1"/>
  <c r="H78" i="9"/>
  <c r="G79" i="1"/>
  <c r="H79" i="9"/>
  <c r="G80" i="1"/>
  <c r="H80" i="9"/>
  <c r="G81" i="1"/>
  <c r="H81" i="9"/>
  <c r="G82" i="1"/>
  <c r="H82" i="9"/>
  <c r="G83" i="1"/>
  <c r="H83" i="9"/>
  <c r="G84" i="1"/>
  <c r="H84" i="9"/>
  <c r="G85" i="1"/>
  <c r="H85" i="9"/>
  <c r="G86" i="1"/>
  <c r="H86" i="9"/>
  <c r="G87" i="1"/>
  <c r="H87" i="9"/>
  <c r="G88" i="1"/>
  <c r="H88" i="9"/>
  <c r="G89" i="1"/>
  <c r="H89" i="9"/>
  <c r="G90" i="1"/>
  <c r="H90" i="9"/>
  <c r="G91" i="1"/>
  <c r="H91" i="9"/>
  <c r="G92" i="1"/>
  <c r="H92" i="9"/>
  <c r="G93" i="1"/>
  <c r="H93" i="9"/>
  <c r="G94" i="1"/>
  <c r="H94" i="9"/>
  <c r="G95" i="1"/>
  <c r="H95" i="9"/>
  <c r="G96" i="1"/>
  <c r="H96" i="9"/>
  <c r="G97" i="1"/>
  <c r="H97" i="9"/>
  <c r="G98" i="1"/>
  <c r="H98" i="9"/>
  <c r="G99" i="1"/>
  <c r="H99" i="9"/>
  <c r="G100" i="1"/>
  <c r="H100" i="9"/>
  <c r="G101" i="1"/>
  <c r="H101" i="9"/>
  <c r="G102" i="1"/>
  <c r="H102" i="9"/>
  <c r="G103" i="1"/>
  <c r="H103" i="9"/>
  <c r="G104" i="1"/>
  <c r="H104" i="9"/>
  <c r="G105" i="1"/>
  <c r="H105" i="9"/>
  <c r="G106" i="1"/>
  <c r="H106" i="9"/>
  <c r="G107" i="1"/>
  <c r="H107" i="9"/>
  <c r="G108" i="1"/>
  <c r="H108" i="9"/>
  <c r="G109" i="1"/>
  <c r="H109" i="9"/>
  <c r="G110" i="1"/>
  <c r="H110" i="9"/>
  <c r="G111" i="1"/>
  <c r="H111" i="9"/>
  <c r="G112" i="1"/>
  <c r="H112" i="9"/>
  <c r="G113" i="1"/>
  <c r="H113" i="9"/>
  <c r="G114" i="1"/>
  <c r="H114" i="9"/>
  <c r="G115" i="1"/>
  <c r="H115" i="9"/>
  <c r="G116" i="1"/>
  <c r="H116" i="9"/>
  <c r="G117" i="1"/>
  <c r="H117" i="9"/>
  <c r="G118" i="1"/>
  <c r="H118" i="9"/>
  <c r="G119" i="1"/>
  <c r="H119" i="9"/>
  <c r="G120" i="1"/>
  <c r="H120" i="9"/>
  <c r="G121" i="1"/>
  <c r="H121" i="9"/>
  <c r="G122" i="1"/>
  <c r="H122" i="9"/>
  <c r="G123" i="1"/>
  <c r="H123" i="9"/>
  <c r="G124" i="1"/>
  <c r="H124" i="9"/>
  <c r="G125" i="1"/>
  <c r="H125" i="9"/>
  <c r="G126" i="1"/>
  <c r="H126" i="9"/>
  <c r="G127" i="1"/>
  <c r="H127" i="9"/>
  <c r="G128" i="1"/>
  <c r="H128" i="9"/>
  <c r="G129" i="1"/>
  <c r="H129" i="9"/>
  <c r="G130" i="1"/>
  <c r="H130" i="9"/>
  <c r="G131" i="1"/>
  <c r="H131" i="9"/>
  <c r="G132" i="1"/>
  <c r="H132" i="9"/>
  <c r="G133" i="1"/>
  <c r="H133" i="9"/>
  <c r="G134" i="1"/>
  <c r="H134" i="9"/>
  <c r="G135" i="1"/>
  <c r="H135" i="9"/>
  <c r="G136" i="1"/>
  <c r="H136" i="9"/>
  <c r="G137" i="1"/>
  <c r="H137" i="9"/>
  <c r="G138" i="1"/>
  <c r="H138" i="9"/>
  <c r="G139" i="1"/>
  <c r="H139" i="9"/>
  <c r="G140" i="1"/>
  <c r="H140" i="9"/>
  <c r="G141" i="1"/>
  <c r="H141" i="9"/>
  <c r="G142" i="1"/>
  <c r="H142" i="9"/>
  <c r="G143" i="1"/>
  <c r="H143" i="9"/>
  <c r="G144" i="1"/>
  <c r="H144" i="9"/>
  <c r="G145" i="1"/>
  <c r="H145" i="9"/>
  <c r="G146" i="1"/>
  <c r="H146" i="9"/>
  <c r="G147" i="1"/>
  <c r="H147" i="9"/>
  <c r="G148" i="1"/>
  <c r="H148" i="9"/>
  <c r="G149" i="1"/>
  <c r="H149" i="9"/>
  <c r="G150" i="1"/>
  <c r="H150" i="9"/>
  <c r="G151" i="1"/>
  <c r="H151" i="9"/>
  <c r="G152" i="1"/>
  <c r="H152" i="9"/>
  <c r="G153" i="1"/>
  <c r="H153" i="9"/>
  <c r="G154" i="1"/>
  <c r="H154" i="9"/>
  <c r="G155" i="1"/>
  <c r="H155" i="9"/>
  <c r="G156" i="1"/>
  <c r="H156" i="9"/>
  <c r="G157" i="1"/>
  <c r="H157" i="9"/>
  <c r="G158" i="1"/>
  <c r="H158" i="9"/>
  <c r="G159" i="1"/>
  <c r="H159" i="9"/>
  <c r="G160" i="1"/>
  <c r="H160" i="9"/>
  <c r="G161" i="1"/>
  <c r="H161" i="9"/>
  <c r="G162" i="1"/>
  <c r="H162" i="9"/>
  <c r="G163" i="1"/>
  <c r="H163" i="9"/>
  <c r="G164" i="1"/>
  <c r="H164" i="9"/>
  <c r="G165" i="1"/>
  <c r="H165" i="9"/>
  <c r="G166" i="1"/>
  <c r="H166" i="9"/>
  <c r="G167" i="1"/>
  <c r="H167" i="9"/>
  <c r="G168" i="1"/>
  <c r="H168" i="9"/>
  <c r="G169" i="1"/>
  <c r="H169" i="9"/>
  <c r="G170" i="1"/>
  <c r="H170" i="9"/>
  <c r="G171" i="1"/>
  <c r="H171" i="9"/>
  <c r="G172" i="1"/>
  <c r="H172" i="9"/>
  <c r="G173" i="1"/>
  <c r="H173" i="9"/>
  <c r="G174" i="1"/>
  <c r="H174" i="9"/>
  <c r="G175" i="1"/>
  <c r="H175" i="9"/>
  <c r="G176" i="1"/>
  <c r="H176" i="9"/>
  <c r="G177" i="1"/>
  <c r="H177" i="9"/>
  <c r="G178" i="1"/>
  <c r="H178" i="9"/>
  <c r="G179" i="1"/>
  <c r="H179" i="9"/>
  <c r="G180" i="1"/>
  <c r="H180" i="9"/>
  <c r="G181" i="1"/>
  <c r="H181" i="9"/>
  <c r="G182" i="1"/>
  <c r="H182" i="9"/>
  <c r="G183" i="1"/>
  <c r="H183" i="9"/>
  <c r="G184" i="1"/>
  <c r="H184" i="9"/>
  <c r="G185" i="1"/>
  <c r="H185" i="9"/>
  <c r="G186" i="1"/>
  <c r="H186" i="9"/>
  <c r="G187" i="1"/>
  <c r="H187" i="9"/>
  <c r="G188" i="1"/>
  <c r="H188" i="9"/>
  <c r="G189" i="1"/>
  <c r="H189" i="9"/>
  <c r="G190" i="1"/>
  <c r="H190" i="9"/>
  <c r="G191" i="1"/>
  <c r="H191" i="9"/>
  <c r="G192" i="1"/>
  <c r="H192" i="9"/>
  <c r="G193" i="1"/>
  <c r="H193" i="9"/>
  <c r="G194" i="1"/>
  <c r="H194" i="9"/>
  <c r="G195" i="1"/>
  <c r="H195" i="9"/>
  <c r="G196" i="1"/>
  <c r="H196" i="9"/>
  <c r="G197" i="1"/>
  <c r="H197" i="9"/>
  <c r="G198" i="1"/>
  <c r="H198" i="9"/>
  <c r="G199" i="1"/>
  <c r="H199" i="9"/>
  <c r="G200" i="1"/>
  <c r="H200" i="9"/>
  <c r="H2" i="9"/>
  <c r="G3" i="1"/>
  <c r="C3" i="9"/>
  <c r="B4" i="1"/>
  <c r="D3" i="9"/>
  <c r="C4" i="1"/>
  <c r="E3" i="9"/>
  <c r="D4" i="1"/>
  <c r="F3" i="9"/>
  <c r="E4" i="1"/>
  <c r="G3" i="9"/>
  <c r="F4" i="1"/>
  <c r="I3" i="9"/>
  <c r="H4" i="1"/>
  <c r="AT4" i="1"/>
  <c r="U3" i="9"/>
  <c r="M4" i="1"/>
  <c r="V3" i="9"/>
  <c r="N4" i="1"/>
  <c r="AA3" i="9"/>
  <c r="BL4" i="1"/>
  <c r="AD3" i="9"/>
  <c r="BN4" i="1"/>
  <c r="AE3" i="9"/>
  <c r="AI4" i="1"/>
  <c r="AF3" i="9"/>
  <c r="AG3" i="9"/>
  <c r="AH3" i="9"/>
  <c r="AJ3" i="9"/>
  <c r="BO4" i="1"/>
  <c r="AL3" i="9"/>
  <c r="BP4" i="1"/>
  <c r="AM3" i="9"/>
  <c r="AJ4" i="1"/>
  <c r="AO3" i="9"/>
  <c r="BQ4" i="1"/>
  <c r="AQ3" i="9"/>
  <c r="BR4" i="1"/>
  <c r="AX3" i="9"/>
  <c r="BU4" i="1"/>
  <c r="AZ3" i="9"/>
  <c r="BV4" i="1"/>
  <c r="BA3" i="9"/>
  <c r="AM4" i="1"/>
  <c r="BC3" i="9"/>
  <c r="BW4" i="1"/>
  <c r="BE3" i="9"/>
  <c r="BX4" i="1"/>
  <c r="BF3" i="9"/>
  <c r="AN4" i="1"/>
  <c r="BI3" i="9"/>
  <c r="AO4" i="1"/>
  <c r="BJ3" i="9"/>
  <c r="CA4" i="1"/>
  <c r="BK3" i="9"/>
  <c r="CB4" i="1"/>
  <c r="BL3" i="9"/>
  <c r="CC4" i="1"/>
  <c r="BM3" i="9"/>
  <c r="BZ3" i="9"/>
  <c r="CF4" i="1"/>
  <c r="CB3" i="9"/>
  <c r="CG4" i="1"/>
  <c r="CC3" i="9"/>
  <c r="AR4" i="1"/>
  <c r="CD3" i="9"/>
  <c r="CE3" i="9"/>
  <c r="CJ3" i="9"/>
  <c r="AS4" i="1"/>
  <c r="C4" i="9"/>
  <c r="B5" i="1"/>
  <c r="D4" i="9"/>
  <c r="C5" i="1"/>
  <c r="E4" i="9"/>
  <c r="D5" i="1"/>
  <c r="F4" i="9"/>
  <c r="E5" i="1"/>
  <c r="G4" i="9"/>
  <c r="F5" i="1"/>
  <c r="I4" i="9"/>
  <c r="H5" i="1"/>
  <c r="AT5" i="1"/>
  <c r="U4" i="9"/>
  <c r="M5" i="1"/>
  <c r="V4" i="9"/>
  <c r="N5" i="1"/>
  <c r="AA4" i="9"/>
  <c r="BL5" i="1"/>
  <c r="AD4" i="9"/>
  <c r="BN5" i="1"/>
  <c r="AE4" i="9"/>
  <c r="AI5" i="1"/>
  <c r="AF4" i="9"/>
  <c r="AG4" i="9"/>
  <c r="AJ4" i="9"/>
  <c r="BO5" i="1"/>
  <c r="AL4" i="9"/>
  <c r="BP5" i="1"/>
  <c r="AM4" i="9"/>
  <c r="AJ5" i="1"/>
  <c r="AO4" i="9"/>
  <c r="BQ5" i="1"/>
  <c r="AQ4" i="9"/>
  <c r="BR5" i="1"/>
  <c r="AX4" i="9"/>
  <c r="BU5" i="1"/>
  <c r="AZ4" i="9"/>
  <c r="BV5" i="1"/>
  <c r="BA4" i="9"/>
  <c r="AM5" i="1"/>
  <c r="BC4" i="9"/>
  <c r="BW5" i="1"/>
  <c r="AD5" i="1"/>
  <c r="BE4" i="9"/>
  <c r="BX5" i="1"/>
  <c r="BF4" i="9"/>
  <c r="AN5" i="1"/>
  <c r="BI4" i="9"/>
  <c r="AO5" i="1"/>
  <c r="BJ4" i="9"/>
  <c r="CA5" i="1"/>
  <c r="BK4" i="9"/>
  <c r="CB5" i="1"/>
  <c r="BL4" i="9"/>
  <c r="CC5" i="1"/>
  <c r="BM4" i="9"/>
  <c r="BZ4" i="9"/>
  <c r="CB4" i="9"/>
  <c r="CG5" i="1"/>
  <c r="CC4" i="9"/>
  <c r="AR5" i="1"/>
  <c r="CD4" i="9"/>
  <c r="CE4" i="9"/>
  <c r="CJ4" i="9"/>
  <c r="C5" i="9"/>
  <c r="B6" i="1"/>
  <c r="D5" i="9"/>
  <c r="C6" i="1"/>
  <c r="E5" i="9"/>
  <c r="D6" i="1"/>
  <c r="F5" i="9"/>
  <c r="E6" i="1"/>
  <c r="G5" i="9"/>
  <c r="F6" i="1"/>
  <c r="I5" i="9"/>
  <c r="H6" i="1"/>
  <c r="AT6" i="1"/>
  <c r="U5" i="9"/>
  <c r="M6" i="1"/>
  <c r="V5" i="9"/>
  <c r="N6" i="1"/>
  <c r="AA5" i="9"/>
  <c r="BL6" i="1"/>
  <c r="AD5" i="9"/>
  <c r="BN6" i="1"/>
  <c r="Y6" i="1"/>
  <c r="AE5" i="9"/>
  <c r="AI6" i="1"/>
  <c r="AF5" i="9"/>
  <c r="AG5" i="9"/>
  <c r="AJ5" i="9"/>
  <c r="BO6" i="1"/>
  <c r="AL5" i="9"/>
  <c r="BP6" i="1"/>
  <c r="AM5" i="9"/>
  <c r="AJ6" i="1"/>
  <c r="AO5" i="9"/>
  <c r="BQ6" i="1"/>
  <c r="AQ5" i="9"/>
  <c r="BR6" i="1"/>
  <c r="AX5" i="9"/>
  <c r="BU6" i="1"/>
  <c r="AZ5" i="9"/>
  <c r="BV6" i="1"/>
  <c r="BA5" i="9"/>
  <c r="AM6" i="1"/>
  <c r="BC5" i="9"/>
  <c r="BW6" i="1"/>
  <c r="BE5" i="9"/>
  <c r="BX6" i="1"/>
  <c r="AD6" i="1"/>
  <c r="BF5" i="9"/>
  <c r="AN6" i="1"/>
  <c r="BI5" i="9"/>
  <c r="AO6" i="1"/>
  <c r="BJ5" i="9"/>
  <c r="CA6" i="1"/>
  <c r="BK5" i="9"/>
  <c r="CB6" i="1"/>
  <c r="BL5" i="9"/>
  <c r="CC6" i="1"/>
  <c r="BM5" i="9"/>
  <c r="BZ5" i="9"/>
  <c r="CB5" i="9"/>
  <c r="CG6" i="1"/>
  <c r="CC5" i="9"/>
  <c r="AR6" i="1"/>
  <c r="CD5" i="9"/>
  <c r="CF5" i="9"/>
  <c r="CJ5" i="9"/>
  <c r="C6" i="9"/>
  <c r="B7" i="1"/>
  <c r="D6" i="9"/>
  <c r="C7" i="1"/>
  <c r="E6" i="9"/>
  <c r="D7" i="1"/>
  <c r="F6" i="9"/>
  <c r="E7" i="1"/>
  <c r="G6" i="9"/>
  <c r="F7" i="1"/>
  <c r="I6" i="9"/>
  <c r="H7" i="1"/>
  <c r="AT7" i="1"/>
  <c r="U6" i="9"/>
  <c r="M7" i="1"/>
  <c r="V6" i="9"/>
  <c r="N7" i="1"/>
  <c r="AA6" i="9"/>
  <c r="BL7" i="1"/>
  <c r="AD6" i="9"/>
  <c r="BN7" i="1"/>
  <c r="AE6" i="9"/>
  <c r="AI7" i="1"/>
  <c r="AF6" i="9"/>
  <c r="AG6" i="9"/>
  <c r="AJ6" i="9"/>
  <c r="BO7" i="1"/>
  <c r="AL6" i="9"/>
  <c r="BP7" i="1"/>
  <c r="AM6" i="9"/>
  <c r="AJ7" i="1"/>
  <c r="AO6" i="9"/>
  <c r="BQ7" i="1"/>
  <c r="AQ6" i="9"/>
  <c r="BR7" i="1"/>
  <c r="AX6" i="9"/>
  <c r="BU7" i="1"/>
  <c r="AZ6" i="9"/>
  <c r="BV7" i="1"/>
  <c r="BA6" i="9"/>
  <c r="AM7" i="1"/>
  <c r="BC6" i="9"/>
  <c r="BW7" i="1"/>
  <c r="AD7" i="1"/>
  <c r="BE6" i="9"/>
  <c r="BX7" i="1"/>
  <c r="BF6" i="9"/>
  <c r="AN7" i="1"/>
  <c r="BI6" i="9"/>
  <c r="AO7" i="1"/>
  <c r="BJ6" i="9"/>
  <c r="CA7" i="1"/>
  <c r="BK6" i="9"/>
  <c r="CB7" i="1"/>
  <c r="BL6" i="9"/>
  <c r="CC7" i="1"/>
  <c r="BM6" i="9"/>
  <c r="BZ6" i="9"/>
  <c r="CF7" i="1"/>
  <c r="CB6" i="9"/>
  <c r="CG7" i="1"/>
  <c r="CC6" i="9"/>
  <c r="AR7" i="1"/>
  <c r="CD6" i="9"/>
  <c r="CF6" i="9"/>
  <c r="CJ6" i="9"/>
  <c r="C7" i="9"/>
  <c r="B8" i="1"/>
  <c r="D7" i="9"/>
  <c r="C8" i="1"/>
  <c r="E7" i="9"/>
  <c r="D8" i="1"/>
  <c r="F7" i="9"/>
  <c r="E8" i="1"/>
  <c r="G7" i="9"/>
  <c r="F8" i="1"/>
  <c r="I7" i="9"/>
  <c r="H8" i="1"/>
  <c r="AT8" i="1"/>
  <c r="U7" i="9"/>
  <c r="M8" i="1"/>
  <c r="V7" i="9"/>
  <c r="N8" i="1"/>
  <c r="AA7" i="9"/>
  <c r="BL8" i="1"/>
  <c r="AD7" i="9"/>
  <c r="BN8" i="1"/>
  <c r="AE7" i="9"/>
  <c r="AI8" i="1"/>
  <c r="AF7" i="9"/>
  <c r="AG7" i="9"/>
  <c r="AJ7" i="9"/>
  <c r="BO8" i="1"/>
  <c r="AL7" i="9"/>
  <c r="BP8" i="1"/>
  <c r="AM7" i="9"/>
  <c r="AJ8" i="1"/>
  <c r="AO7" i="9"/>
  <c r="BQ8" i="1"/>
  <c r="AQ7" i="9"/>
  <c r="BR8" i="1"/>
  <c r="AX7" i="9"/>
  <c r="BU8" i="1"/>
  <c r="AZ7" i="9"/>
  <c r="BV8" i="1"/>
  <c r="BA7" i="9"/>
  <c r="AM8" i="1"/>
  <c r="BC7" i="9"/>
  <c r="BW8" i="1"/>
  <c r="BE7" i="9"/>
  <c r="BX8" i="1"/>
  <c r="BF7" i="9"/>
  <c r="AN8" i="1"/>
  <c r="BI7" i="9"/>
  <c r="AO8" i="1"/>
  <c r="BJ7" i="9"/>
  <c r="CA8" i="1"/>
  <c r="BK7" i="9"/>
  <c r="CB8" i="1"/>
  <c r="BL7" i="9"/>
  <c r="CC8" i="1"/>
  <c r="BM7" i="9"/>
  <c r="BZ7" i="9"/>
  <c r="CF8" i="1"/>
  <c r="CB7" i="9"/>
  <c r="CG8" i="1"/>
  <c r="CC7" i="9"/>
  <c r="AR8" i="1"/>
  <c r="CD7" i="9"/>
  <c r="CE7" i="9"/>
  <c r="CJ7" i="9"/>
  <c r="C8" i="9"/>
  <c r="B9" i="1"/>
  <c r="D8" i="9"/>
  <c r="C9" i="1"/>
  <c r="E8" i="9"/>
  <c r="D9" i="1"/>
  <c r="F8" i="9"/>
  <c r="E9" i="1"/>
  <c r="G8" i="9"/>
  <c r="F9" i="1"/>
  <c r="I8" i="9"/>
  <c r="H9" i="1"/>
  <c r="U8" i="9"/>
  <c r="M9" i="1"/>
  <c r="V8" i="9"/>
  <c r="N9" i="1"/>
  <c r="AA8" i="9"/>
  <c r="BL9" i="1"/>
  <c r="AD8" i="9"/>
  <c r="BN9" i="1"/>
  <c r="Y9" i="1"/>
  <c r="AE8" i="9"/>
  <c r="AI9" i="1"/>
  <c r="AF8" i="9"/>
  <c r="AG8" i="9"/>
  <c r="AJ8" i="9"/>
  <c r="BO9" i="1"/>
  <c r="AL8" i="9"/>
  <c r="BP9" i="1"/>
  <c r="AM8" i="9"/>
  <c r="AJ9" i="1"/>
  <c r="AO8" i="9"/>
  <c r="BQ9" i="1"/>
  <c r="AQ8" i="9"/>
  <c r="BR9" i="1"/>
  <c r="AX8" i="9"/>
  <c r="BU9" i="1"/>
  <c r="AZ8" i="9"/>
  <c r="BV9" i="1"/>
  <c r="BA8" i="9"/>
  <c r="AM9" i="1"/>
  <c r="BC8" i="9"/>
  <c r="BE8" i="9"/>
  <c r="BX9" i="1"/>
  <c r="BF8" i="9"/>
  <c r="AN9" i="1"/>
  <c r="BI8" i="9"/>
  <c r="AO9" i="1"/>
  <c r="BJ8" i="9"/>
  <c r="CA9" i="1"/>
  <c r="BK8" i="9"/>
  <c r="CB9" i="1"/>
  <c r="BL8" i="9"/>
  <c r="CC9" i="1"/>
  <c r="BM8" i="9"/>
  <c r="BZ8" i="9"/>
  <c r="CF9" i="1"/>
  <c r="CB8" i="9"/>
  <c r="CG9" i="1"/>
  <c r="CC8" i="9"/>
  <c r="AR9" i="1"/>
  <c r="CD8" i="9"/>
  <c r="CF8" i="9"/>
  <c r="CJ8" i="9"/>
  <c r="C9" i="9"/>
  <c r="B10" i="1"/>
  <c r="D9" i="9"/>
  <c r="C10" i="1"/>
  <c r="E9" i="9"/>
  <c r="D10" i="1"/>
  <c r="F9" i="9"/>
  <c r="E10" i="1"/>
  <c r="G9" i="9"/>
  <c r="F10" i="1"/>
  <c r="I9" i="9"/>
  <c r="H10" i="1"/>
  <c r="U9" i="9"/>
  <c r="M10" i="1"/>
  <c r="V9" i="9"/>
  <c r="N10" i="1"/>
  <c r="AA9" i="9"/>
  <c r="BL10" i="1"/>
  <c r="AD9" i="9"/>
  <c r="BN10" i="1"/>
  <c r="Y10" i="1"/>
  <c r="AE9" i="9"/>
  <c r="AI10" i="1"/>
  <c r="AF9" i="9"/>
  <c r="AG9" i="9"/>
  <c r="AJ9" i="9"/>
  <c r="BO10" i="1"/>
  <c r="AL9" i="9"/>
  <c r="BP10" i="1"/>
  <c r="AM9" i="9"/>
  <c r="AJ10" i="1"/>
  <c r="AO9" i="9"/>
  <c r="BQ10" i="1"/>
  <c r="AQ9" i="9"/>
  <c r="BR10" i="1"/>
  <c r="AX9" i="9"/>
  <c r="BU10" i="1"/>
  <c r="AZ9" i="9"/>
  <c r="BV10" i="1"/>
  <c r="BA9" i="9"/>
  <c r="AM10" i="1"/>
  <c r="BC9" i="9"/>
  <c r="BW10" i="1"/>
  <c r="AD10" i="1"/>
  <c r="BE9" i="9"/>
  <c r="BX10" i="1"/>
  <c r="BF9" i="9"/>
  <c r="AN10" i="1"/>
  <c r="BI9" i="9"/>
  <c r="AO10" i="1"/>
  <c r="BJ9" i="9"/>
  <c r="CA10" i="1"/>
  <c r="BK9" i="9"/>
  <c r="CB10" i="1"/>
  <c r="BL9" i="9"/>
  <c r="CC10" i="1"/>
  <c r="BM9" i="9"/>
  <c r="BZ9" i="9"/>
  <c r="CF10" i="1"/>
  <c r="CB9" i="9"/>
  <c r="CG10" i="1"/>
  <c r="CC9" i="9"/>
  <c r="AR10" i="1"/>
  <c r="CD9" i="9"/>
  <c r="CE9" i="9"/>
  <c r="CJ9" i="9"/>
  <c r="AS10" i="1"/>
  <c r="C10" i="9"/>
  <c r="B11" i="1"/>
  <c r="D10" i="9"/>
  <c r="C11" i="1"/>
  <c r="E10" i="9"/>
  <c r="D11" i="1"/>
  <c r="F10" i="9"/>
  <c r="E11" i="1"/>
  <c r="G10" i="9"/>
  <c r="F11" i="1"/>
  <c r="I10" i="9"/>
  <c r="H11" i="1"/>
  <c r="U10" i="9"/>
  <c r="M11" i="1"/>
  <c r="V10" i="9"/>
  <c r="N11" i="1"/>
  <c r="AA10" i="9"/>
  <c r="BL11" i="1"/>
  <c r="AD10" i="9"/>
  <c r="BN11" i="1"/>
  <c r="Y11" i="1"/>
  <c r="AE10" i="9"/>
  <c r="AI11" i="1"/>
  <c r="AF10" i="9"/>
  <c r="AG10" i="9"/>
  <c r="AJ10" i="9"/>
  <c r="BO11" i="1"/>
  <c r="AL10" i="9"/>
  <c r="BP11" i="1"/>
  <c r="AM10" i="9"/>
  <c r="AJ11" i="1"/>
  <c r="AO10" i="9"/>
  <c r="BQ11" i="1"/>
  <c r="AQ10" i="9"/>
  <c r="BR11" i="1"/>
  <c r="AX10" i="9"/>
  <c r="BU11" i="1"/>
  <c r="AZ10" i="9"/>
  <c r="BV11" i="1"/>
  <c r="BA10" i="9"/>
  <c r="AM11" i="1"/>
  <c r="BC10" i="9"/>
  <c r="BW11" i="1"/>
  <c r="AD11" i="1"/>
  <c r="BE10" i="9"/>
  <c r="BX11" i="1"/>
  <c r="BF10" i="9"/>
  <c r="AN11" i="1"/>
  <c r="BI10" i="9"/>
  <c r="AO11" i="1"/>
  <c r="BJ10" i="9"/>
  <c r="CA11" i="1"/>
  <c r="BK10" i="9"/>
  <c r="CB11" i="1"/>
  <c r="BL10" i="9"/>
  <c r="CC11" i="1"/>
  <c r="BM10" i="9"/>
  <c r="BZ10" i="9"/>
  <c r="CB10" i="9"/>
  <c r="CG11" i="1"/>
  <c r="CC10" i="9"/>
  <c r="AR11" i="1"/>
  <c r="CD10" i="9"/>
  <c r="CF10" i="9"/>
  <c r="CJ10" i="9"/>
  <c r="C11" i="9"/>
  <c r="B12" i="1"/>
  <c r="D11" i="9"/>
  <c r="C12" i="1"/>
  <c r="E11" i="9"/>
  <c r="D12" i="1"/>
  <c r="F11" i="9"/>
  <c r="E12" i="1"/>
  <c r="G11" i="9"/>
  <c r="F12" i="1"/>
  <c r="I11" i="9"/>
  <c r="H12" i="1"/>
  <c r="U11" i="9"/>
  <c r="M12" i="1"/>
  <c r="V11" i="9"/>
  <c r="N12" i="1"/>
  <c r="AA11" i="9"/>
  <c r="AD11" i="9"/>
  <c r="BN12" i="1"/>
  <c r="AE11" i="9"/>
  <c r="AI12" i="1"/>
  <c r="AF11" i="9"/>
  <c r="AG11" i="9"/>
  <c r="AJ11" i="9"/>
  <c r="AL11" i="9"/>
  <c r="BP12" i="1"/>
  <c r="AM11" i="9"/>
  <c r="AJ12" i="1"/>
  <c r="AO11" i="9"/>
  <c r="AQ11" i="9"/>
  <c r="BR12" i="1"/>
  <c r="AX11" i="9"/>
  <c r="AZ11" i="9"/>
  <c r="BV12" i="1"/>
  <c r="BA11" i="9"/>
  <c r="AM12" i="1"/>
  <c r="BC11" i="9"/>
  <c r="BE11" i="9"/>
  <c r="BX12" i="1"/>
  <c r="BF11" i="9"/>
  <c r="AN12" i="1"/>
  <c r="BI11" i="9"/>
  <c r="AO12" i="1"/>
  <c r="BJ11" i="9"/>
  <c r="BK11" i="9"/>
  <c r="CB12" i="1"/>
  <c r="BL11" i="9"/>
  <c r="CC12" i="1"/>
  <c r="BM11" i="9"/>
  <c r="BZ11" i="9"/>
  <c r="CB11" i="9"/>
  <c r="CG12" i="1"/>
  <c r="CC11" i="9"/>
  <c r="AR12" i="1"/>
  <c r="CD11" i="9"/>
  <c r="CE11" i="9"/>
  <c r="CJ11" i="9"/>
  <c r="C12" i="9"/>
  <c r="B13" i="1"/>
  <c r="D12" i="9"/>
  <c r="C13" i="1"/>
  <c r="E12" i="9"/>
  <c r="D13" i="1"/>
  <c r="F12" i="9"/>
  <c r="E13" i="1"/>
  <c r="G12" i="9"/>
  <c r="F13" i="1"/>
  <c r="I12" i="9"/>
  <c r="H13" i="1"/>
  <c r="U12" i="9"/>
  <c r="M13" i="1"/>
  <c r="V12" i="9"/>
  <c r="N13" i="1"/>
  <c r="AA12" i="9"/>
  <c r="AD12" i="9"/>
  <c r="BN13" i="1"/>
  <c r="AE12" i="9"/>
  <c r="AI13" i="1"/>
  <c r="AF12" i="9"/>
  <c r="AG12" i="9"/>
  <c r="AJ12" i="9"/>
  <c r="AL12" i="9"/>
  <c r="BP13" i="1"/>
  <c r="AM12" i="9"/>
  <c r="AJ13" i="1"/>
  <c r="AO12" i="9"/>
  <c r="AQ12" i="9"/>
  <c r="BR13" i="1"/>
  <c r="AX12" i="9"/>
  <c r="AZ12" i="9"/>
  <c r="BV13" i="1"/>
  <c r="BA12" i="9"/>
  <c r="AM13" i="1"/>
  <c r="BC12" i="9"/>
  <c r="BE12" i="9"/>
  <c r="BX13" i="1"/>
  <c r="BF12" i="9"/>
  <c r="AN13" i="1"/>
  <c r="BI12" i="9"/>
  <c r="AO13" i="1"/>
  <c r="BJ12" i="9"/>
  <c r="BK12" i="9"/>
  <c r="CB13" i="1"/>
  <c r="BL12" i="9"/>
  <c r="CC13" i="1"/>
  <c r="BM12" i="9"/>
  <c r="BZ12" i="9"/>
  <c r="CB12" i="9"/>
  <c r="CG13" i="1"/>
  <c r="CC12" i="9"/>
  <c r="AR13" i="1"/>
  <c r="CD12" i="9"/>
  <c r="CF12" i="9"/>
  <c r="CJ12" i="9"/>
  <c r="C13" i="9"/>
  <c r="B14" i="1"/>
  <c r="D13" i="9"/>
  <c r="C14" i="1"/>
  <c r="E13" i="9"/>
  <c r="D14" i="1"/>
  <c r="F13" i="9"/>
  <c r="E14" i="1"/>
  <c r="G13" i="9"/>
  <c r="F14" i="1"/>
  <c r="I13" i="9"/>
  <c r="H14" i="1"/>
  <c r="L13" i="1"/>
  <c r="U13" i="9"/>
  <c r="M14" i="1"/>
  <c r="V13" i="9"/>
  <c r="N14" i="1"/>
  <c r="AA13" i="9"/>
  <c r="AD13" i="9"/>
  <c r="BN14" i="1"/>
  <c r="AE13" i="9"/>
  <c r="AI14" i="1"/>
  <c r="AF13" i="9"/>
  <c r="AG13" i="9"/>
  <c r="AJ13" i="9"/>
  <c r="AL13" i="9"/>
  <c r="BP14" i="1"/>
  <c r="AM13" i="9"/>
  <c r="AJ14" i="1"/>
  <c r="AO13" i="9"/>
  <c r="AQ13" i="9"/>
  <c r="BR14" i="1"/>
  <c r="AX13" i="9"/>
  <c r="AZ13" i="9"/>
  <c r="BV14" i="1"/>
  <c r="BA13" i="9"/>
  <c r="AM14" i="1"/>
  <c r="BC13" i="9"/>
  <c r="BE13" i="9"/>
  <c r="BX14" i="1"/>
  <c r="BF13" i="9"/>
  <c r="AN14" i="1"/>
  <c r="BI13" i="9"/>
  <c r="AO14" i="1"/>
  <c r="BJ13" i="9"/>
  <c r="BK13" i="9"/>
  <c r="CB14" i="1"/>
  <c r="BL13" i="9"/>
  <c r="CC14" i="1"/>
  <c r="BM13" i="9"/>
  <c r="BZ13" i="9"/>
  <c r="CB13" i="9"/>
  <c r="CG14" i="1"/>
  <c r="CC13" i="9"/>
  <c r="AR14" i="1"/>
  <c r="CD13" i="9"/>
  <c r="CE13" i="9"/>
  <c r="CJ13" i="9"/>
  <c r="C14" i="9"/>
  <c r="B15" i="1"/>
  <c r="D14" i="9"/>
  <c r="C15" i="1"/>
  <c r="E14" i="9"/>
  <c r="D15" i="1"/>
  <c r="F14" i="9"/>
  <c r="E15" i="1"/>
  <c r="G14" i="9"/>
  <c r="F15" i="1"/>
  <c r="I14" i="9"/>
  <c r="H15" i="1"/>
  <c r="L14" i="1"/>
  <c r="U14" i="9"/>
  <c r="M15" i="1"/>
  <c r="V14" i="9"/>
  <c r="N15" i="1"/>
  <c r="AA14" i="9"/>
  <c r="AD14" i="9"/>
  <c r="BN15" i="1"/>
  <c r="AE14" i="9"/>
  <c r="AI15" i="1"/>
  <c r="AF14" i="9"/>
  <c r="AG14" i="9"/>
  <c r="AJ14" i="9"/>
  <c r="AL14" i="9"/>
  <c r="BP15" i="1"/>
  <c r="AM14" i="9"/>
  <c r="AJ15" i="1"/>
  <c r="AO14" i="9"/>
  <c r="AQ14" i="9"/>
  <c r="BR15" i="1"/>
  <c r="AX14" i="9"/>
  <c r="AZ14" i="9"/>
  <c r="BV15" i="1"/>
  <c r="BA14" i="9"/>
  <c r="AM15" i="1"/>
  <c r="BC14" i="9"/>
  <c r="BE14" i="9"/>
  <c r="BX15" i="1"/>
  <c r="BF14" i="9"/>
  <c r="AN15" i="1"/>
  <c r="BI14" i="9"/>
  <c r="AO15" i="1"/>
  <c r="BJ14" i="9"/>
  <c r="BK14" i="9"/>
  <c r="CB15" i="1"/>
  <c r="BL14" i="9"/>
  <c r="CC15" i="1"/>
  <c r="BM14" i="9"/>
  <c r="BZ14" i="9"/>
  <c r="CB14" i="9"/>
  <c r="CG15" i="1"/>
  <c r="CC14" i="9"/>
  <c r="AR15" i="1"/>
  <c r="CD14" i="9"/>
  <c r="CF14" i="9"/>
  <c r="CJ14" i="9"/>
  <c r="C15" i="9"/>
  <c r="B16" i="1"/>
  <c r="D15" i="9"/>
  <c r="C16" i="1"/>
  <c r="E15" i="9"/>
  <c r="D16" i="1"/>
  <c r="F15" i="9"/>
  <c r="E16" i="1"/>
  <c r="G15" i="9"/>
  <c r="F16" i="1"/>
  <c r="I15" i="9"/>
  <c r="H16" i="1"/>
  <c r="L15" i="1"/>
  <c r="U15" i="9"/>
  <c r="M16" i="1"/>
  <c r="V15" i="9"/>
  <c r="N16" i="1"/>
  <c r="AA15" i="9"/>
  <c r="AD15" i="9"/>
  <c r="BN16" i="1"/>
  <c r="AE15" i="9"/>
  <c r="AI16" i="1"/>
  <c r="AF15" i="9"/>
  <c r="AG15" i="9"/>
  <c r="AJ15" i="9"/>
  <c r="AL15" i="9"/>
  <c r="BP16" i="1"/>
  <c r="AM15" i="9"/>
  <c r="AJ16" i="1"/>
  <c r="AO15" i="9"/>
  <c r="AQ15" i="9"/>
  <c r="BR16" i="1"/>
  <c r="AX15" i="9"/>
  <c r="AZ15" i="9"/>
  <c r="BV16" i="1"/>
  <c r="BA15" i="9"/>
  <c r="AM16" i="1"/>
  <c r="BC15" i="9"/>
  <c r="BE15" i="9"/>
  <c r="BX16" i="1"/>
  <c r="BF15" i="9"/>
  <c r="AN16" i="1"/>
  <c r="BI15" i="9"/>
  <c r="AO16" i="1"/>
  <c r="BJ15" i="9"/>
  <c r="BK15" i="9"/>
  <c r="CB16" i="1"/>
  <c r="BL15" i="9"/>
  <c r="CC16" i="1"/>
  <c r="BM15" i="9"/>
  <c r="BZ15" i="9"/>
  <c r="CB15" i="9"/>
  <c r="CG16" i="1"/>
  <c r="CC15" i="9"/>
  <c r="AR16" i="1"/>
  <c r="CD15" i="9"/>
  <c r="CE15" i="9"/>
  <c r="CJ15" i="9"/>
  <c r="C16" i="9"/>
  <c r="B17" i="1"/>
  <c r="D16" i="9"/>
  <c r="C17" i="1"/>
  <c r="E16" i="9"/>
  <c r="D17" i="1"/>
  <c r="F16" i="9"/>
  <c r="E17" i="1"/>
  <c r="G16" i="9"/>
  <c r="F17" i="1"/>
  <c r="I16" i="9"/>
  <c r="H17" i="1"/>
  <c r="U16" i="9"/>
  <c r="M17" i="1"/>
  <c r="V16" i="9"/>
  <c r="N17" i="1"/>
  <c r="AA16" i="9"/>
  <c r="AD16" i="9"/>
  <c r="BN17" i="1"/>
  <c r="AE16" i="9"/>
  <c r="AI17" i="1"/>
  <c r="AF16" i="9"/>
  <c r="AG16" i="9"/>
  <c r="AJ16" i="9"/>
  <c r="AL16" i="9"/>
  <c r="BP17" i="1"/>
  <c r="AM16" i="9"/>
  <c r="AJ17" i="1"/>
  <c r="AO16" i="9"/>
  <c r="AQ16" i="9"/>
  <c r="BR17" i="1"/>
  <c r="AX16" i="9"/>
  <c r="AZ16" i="9"/>
  <c r="BV17" i="1"/>
  <c r="BA16" i="9"/>
  <c r="AM17" i="1"/>
  <c r="BC16" i="9"/>
  <c r="BE16" i="9"/>
  <c r="BX17" i="1"/>
  <c r="BF16" i="9"/>
  <c r="AN17" i="1"/>
  <c r="BI16" i="9"/>
  <c r="AO17" i="1"/>
  <c r="BJ16" i="9"/>
  <c r="BK16" i="9"/>
  <c r="CB17" i="1"/>
  <c r="BL16" i="9"/>
  <c r="CC17" i="1"/>
  <c r="BM16" i="9"/>
  <c r="BZ16" i="9"/>
  <c r="CB16" i="9"/>
  <c r="CG17" i="1"/>
  <c r="CC16" i="9"/>
  <c r="AR17" i="1"/>
  <c r="CD16" i="9"/>
  <c r="CF16" i="9"/>
  <c r="CJ16" i="9"/>
  <c r="C17" i="9"/>
  <c r="B18" i="1"/>
  <c r="D17" i="9"/>
  <c r="C18" i="1"/>
  <c r="E17" i="9"/>
  <c r="D18" i="1"/>
  <c r="F17" i="9"/>
  <c r="E18" i="1"/>
  <c r="G17" i="9"/>
  <c r="F18" i="1"/>
  <c r="I17" i="9"/>
  <c r="H18" i="1"/>
  <c r="L17" i="1"/>
  <c r="U17" i="9"/>
  <c r="M18" i="1"/>
  <c r="V17" i="9"/>
  <c r="N18" i="1"/>
  <c r="AA17" i="9"/>
  <c r="AD17" i="9"/>
  <c r="BN18" i="1"/>
  <c r="AE17" i="9"/>
  <c r="AI18" i="1"/>
  <c r="AF17" i="9"/>
  <c r="AG17" i="9"/>
  <c r="AJ17" i="9"/>
  <c r="AL17" i="9"/>
  <c r="BP18" i="1"/>
  <c r="AM17" i="9"/>
  <c r="AJ18" i="1"/>
  <c r="AO17" i="9"/>
  <c r="AQ17" i="9"/>
  <c r="BR18" i="1"/>
  <c r="AX17" i="9"/>
  <c r="AZ17" i="9"/>
  <c r="BV18" i="1"/>
  <c r="BA17" i="9"/>
  <c r="AM18" i="1"/>
  <c r="BC17" i="9"/>
  <c r="BE17" i="9"/>
  <c r="BX18" i="1"/>
  <c r="BF17" i="9"/>
  <c r="AN18" i="1"/>
  <c r="BI17" i="9"/>
  <c r="AO18" i="1"/>
  <c r="BJ17" i="9"/>
  <c r="BK17" i="9"/>
  <c r="CB18" i="1"/>
  <c r="BL17" i="9"/>
  <c r="CC18" i="1"/>
  <c r="BM17" i="9"/>
  <c r="BZ17" i="9"/>
  <c r="CB17" i="9"/>
  <c r="CG18" i="1"/>
  <c r="CC17" i="9"/>
  <c r="AR18" i="1"/>
  <c r="CD17" i="9"/>
  <c r="CE17" i="9"/>
  <c r="CJ17" i="9"/>
  <c r="C18" i="9"/>
  <c r="B19" i="1"/>
  <c r="D18" i="9"/>
  <c r="C19" i="1"/>
  <c r="E18" i="9"/>
  <c r="D19" i="1"/>
  <c r="F18" i="9"/>
  <c r="E19" i="1"/>
  <c r="G18" i="9"/>
  <c r="F19" i="1"/>
  <c r="I18" i="9"/>
  <c r="H19" i="1"/>
  <c r="L18" i="1"/>
  <c r="U18" i="9"/>
  <c r="M19" i="1"/>
  <c r="V18" i="9"/>
  <c r="N19" i="1"/>
  <c r="AA18" i="9"/>
  <c r="AD18" i="9"/>
  <c r="BN19" i="1"/>
  <c r="AE18" i="9"/>
  <c r="AI19" i="1"/>
  <c r="AF18" i="9"/>
  <c r="AG18" i="9"/>
  <c r="AJ18" i="9"/>
  <c r="AL18" i="9"/>
  <c r="BP19" i="1"/>
  <c r="AM18" i="9"/>
  <c r="AJ19" i="1"/>
  <c r="AO18" i="9"/>
  <c r="AQ18" i="9"/>
  <c r="BR19" i="1"/>
  <c r="AX18" i="9"/>
  <c r="AZ18" i="9"/>
  <c r="BV19" i="1"/>
  <c r="BA18" i="9"/>
  <c r="AM19" i="1"/>
  <c r="BC18" i="9"/>
  <c r="BE18" i="9"/>
  <c r="BX19" i="1"/>
  <c r="BF18" i="9"/>
  <c r="AN19" i="1"/>
  <c r="BI18" i="9"/>
  <c r="AO19" i="1"/>
  <c r="BJ18" i="9"/>
  <c r="BK18" i="9"/>
  <c r="CB19" i="1"/>
  <c r="BL18" i="9"/>
  <c r="CC19" i="1"/>
  <c r="BM18" i="9"/>
  <c r="BZ18" i="9"/>
  <c r="CB18" i="9"/>
  <c r="CG19" i="1"/>
  <c r="CC18" i="9"/>
  <c r="AR19" i="1"/>
  <c r="CD18" i="9"/>
  <c r="CF18" i="9"/>
  <c r="CJ18" i="9"/>
  <c r="C19" i="9"/>
  <c r="B20" i="1"/>
  <c r="D19" i="9"/>
  <c r="C20" i="1"/>
  <c r="E19" i="9"/>
  <c r="D20" i="1"/>
  <c r="F19" i="9"/>
  <c r="E20" i="1"/>
  <c r="G19" i="9"/>
  <c r="F20" i="1"/>
  <c r="I19" i="9"/>
  <c r="H20" i="1"/>
  <c r="L19" i="1"/>
  <c r="U19" i="9"/>
  <c r="M20" i="1"/>
  <c r="V19" i="9"/>
  <c r="N20" i="1"/>
  <c r="AA19" i="9"/>
  <c r="AD19" i="9"/>
  <c r="BN20" i="1"/>
  <c r="AE19" i="9"/>
  <c r="AI20" i="1"/>
  <c r="AF19" i="9"/>
  <c r="AG19" i="9"/>
  <c r="AJ19" i="9"/>
  <c r="AL19" i="9"/>
  <c r="BP20" i="1"/>
  <c r="AM19" i="9"/>
  <c r="AJ20" i="1"/>
  <c r="AO19" i="9"/>
  <c r="AQ19" i="9"/>
  <c r="BR20" i="1"/>
  <c r="AX19" i="9"/>
  <c r="AZ19" i="9"/>
  <c r="BV20" i="1"/>
  <c r="BA19" i="9"/>
  <c r="AM20" i="1"/>
  <c r="BC19" i="9"/>
  <c r="BE19" i="9"/>
  <c r="BX20" i="1"/>
  <c r="BF19" i="9"/>
  <c r="AN20" i="1"/>
  <c r="BI19" i="9"/>
  <c r="AO20" i="1"/>
  <c r="BJ19" i="9"/>
  <c r="BK19" i="9"/>
  <c r="CB20" i="1"/>
  <c r="BL19" i="9"/>
  <c r="CC20" i="1"/>
  <c r="BM19" i="9"/>
  <c r="BZ19" i="9"/>
  <c r="CB19" i="9"/>
  <c r="CG20" i="1"/>
  <c r="CC19" i="9"/>
  <c r="AR20" i="1"/>
  <c r="CD19" i="9"/>
  <c r="CE19" i="9"/>
  <c r="CJ19" i="9"/>
  <c r="C20" i="9"/>
  <c r="B21" i="1"/>
  <c r="D20" i="9"/>
  <c r="C21" i="1"/>
  <c r="E20" i="9"/>
  <c r="D21" i="1"/>
  <c r="F20" i="9"/>
  <c r="E21" i="1"/>
  <c r="G20" i="9"/>
  <c r="F21" i="1"/>
  <c r="I20" i="9"/>
  <c r="H21" i="1"/>
  <c r="U20" i="9"/>
  <c r="M21" i="1"/>
  <c r="V20" i="9"/>
  <c r="N21" i="1"/>
  <c r="AA20" i="9"/>
  <c r="AD20" i="9"/>
  <c r="BN21" i="1"/>
  <c r="AE20" i="9"/>
  <c r="AI21" i="1"/>
  <c r="AF20" i="9"/>
  <c r="AG20" i="9"/>
  <c r="AJ20" i="9"/>
  <c r="AL20" i="9"/>
  <c r="BP21" i="1"/>
  <c r="AM20" i="9"/>
  <c r="AJ21" i="1"/>
  <c r="AO20" i="9"/>
  <c r="AQ20" i="9"/>
  <c r="BR21" i="1"/>
  <c r="AX20" i="9"/>
  <c r="AZ20" i="9"/>
  <c r="BV21" i="1"/>
  <c r="BA20" i="9"/>
  <c r="AM21" i="1"/>
  <c r="BC20" i="9"/>
  <c r="BE20" i="9"/>
  <c r="BX21" i="1"/>
  <c r="BF20" i="9"/>
  <c r="AN21" i="1"/>
  <c r="BI20" i="9"/>
  <c r="AO21" i="1"/>
  <c r="BJ20" i="9"/>
  <c r="BK20" i="9"/>
  <c r="CB21" i="1"/>
  <c r="BL20" i="9"/>
  <c r="CC21" i="1"/>
  <c r="BM20" i="9"/>
  <c r="BZ20" i="9"/>
  <c r="CB20" i="9"/>
  <c r="CG21" i="1"/>
  <c r="CC20" i="9"/>
  <c r="AR21" i="1"/>
  <c r="CD20" i="9"/>
  <c r="CF20" i="9"/>
  <c r="CJ20" i="9"/>
  <c r="C21" i="9"/>
  <c r="B22" i="1"/>
  <c r="D21" i="9"/>
  <c r="C22" i="1"/>
  <c r="E21" i="9"/>
  <c r="D22" i="1"/>
  <c r="F21" i="9"/>
  <c r="E22" i="1"/>
  <c r="G21" i="9"/>
  <c r="F22" i="1"/>
  <c r="I21" i="9"/>
  <c r="H22" i="1"/>
  <c r="U21" i="9"/>
  <c r="M22" i="1"/>
  <c r="V21" i="9"/>
  <c r="N22" i="1"/>
  <c r="AA21" i="9"/>
  <c r="AD21" i="9"/>
  <c r="BN22" i="1"/>
  <c r="AE21" i="9"/>
  <c r="AI22" i="1"/>
  <c r="AF21" i="9"/>
  <c r="AG21" i="9"/>
  <c r="AJ21" i="9"/>
  <c r="AL21" i="9"/>
  <c r="BP22" i="1"/>
  <c r="AM21" i="9"/>
  <c r="AJ22" i="1"/>
  <c r="AO21" i="9"/>
  <c r="AQ21" i="9"/>
  <c r="BR22" i="1"/>
  <c r="AX21" i="9"/>
  <c r="AZ21" i="9"/>
  <c r="BV22" i="1"/>
  <c r="BA21" i="9"/>
  <c r="AM22" i="1"/>
  <c r="BC21" i="9"/>
  <c r="BE21" i="9"/>
  <c r="BX22" i="1"/>
  <c r="BF21" i="9"/>
  <c r="AN22" i="1"/>
  <c r="BI21" i="9"/>
  <c r="AO22" i="1"/>
  <c r="BJ21" i="9"/>
  <c r="BK21" i="9"/>
  <c r="CB22" i="1"/>
  <c r="BL21" i="9"/>
  <c r="CC22" i="1"/>
  <c r="BM21" i="9"/>
  <c r="BZ21" i="9"/>
  <c r="CB21" i="9"/>
  <c r="CG22" i="1"/>
  <c r="CC21" i="9"/>
  <c r="AR22" i="1"/>
  <c r="CD21" i="9"/>
  <c r="CE21" i="9"/>
  <c r="CJ21" i="9"/>
  <c r="C22" i="9"/>
  <c r="B23" i="1"/>
  <c r="D22" i="9"/>
  <c r="C23" i="1"/>
  <c r="E22" i="9"/>
  <c r="D23" i="1"/>
  <c r="F22" i="9"/>
  <c r="E23" i="1"/>
  <c r="G22" i="9"/>
  <c r="F23" i="1"/>
  <c r="I22" i="9"/>
  <c r="H23" i="1"/>
  <c r="L22" i="1"/>
  <c r="U22" i="9"/>
  <c r="M23" i="1"/>
  <c r="V22" i="9"/>
  <c r="N23" i="1"/>
  <c r="AA22" i="9"/>
  <c r="AD22" i="9"/>
  <c r="BN23" i="1"/>
  <c r="AE22" i="9"/>
  <c r="AI23" i="1"/>
  <c r="AF22" i="9"/>
  <c r="AG22" i="9"/>
  <c r="AJ22" i="9"/>
  <c r="AL22" i="9"/>
  <c r="BP23" i="1"/>
  <c r="AM22" i="9"/>
  <c r="AJ23" i="1"/>
  <c r="AO22" i="9"/>
  <c r="AQ22" i="9"/>
  <c r="BR23" i="1"/>
  <c r="AX22" i="9"/>
  <c r="AZ22" i="9"/>
  <c r="BV23" i="1"/>
  <c r="BA22" i="9"/>
  <c r="AM23" i="1"/>
  <c r="BC22" i="9"/>
  <c r="BE22" i="9"/>
  <c r="BX23" i="1"/>
  <c r="BF22" i="9"/>
  <c r="AN23" i="1"/>
  <c r="BI22" i="9"/>
  <c r="AO23" i="1"/>
  <c r="BJ22" i="9"/>
  <c r="BK22" i="9"/>
  <c r="CB23" i="1"/>
  <c r="BL22" i="9"/>
  <c r="CC23" i="1"/>
  <c r="BM22" i="9"/>
  <c r="BZ22" i="9"/>
  <c r="CB22" i="9"/>
  <c r="CG23" i="1"/>
  <c r="CC22" i="9"/>
  <c r="AR23" i="1"/>
  <c r="CD22" i="9"/>
  <c r="CF22" i="9"/>
  <c r="CJ22" i="9"/>
  <c r="C23" i="9"/>
  <c r="B24" i="1"/>
  <c r="D23" i="9"/>
  <c r="C24" i="1"/>
  <c r="E23" i="9"/>
  <c r="D24" i="1"/>
  <c r="F23" i="9"/>
  <c r="E24" i="1"/>
  <c r="G23" i="9"/>
  <c r="F24" i="1"/>
  <c r="I23" i="9"/>
  <c r="H24" i="1"/>
  <c r="L23" i="1"/>
  <c r="U23" i="9"/>
  <c r="M24" i="1"/>
  <c r="V23" i="9"/>
  <c r="N24" i="1"/>
  <c r="AA23" i="9"/>
  <c r="AD23" i="9"/>
  <c r="BN24" i="1"/>
  <c r="AE23" i="9"/>
  <c r="AI24" i="1"/>
  <c r="AF23" i="9"/>
  <c r="AG23" i="9"/>
  <c r="AJ23" i="9"/>
  <c r="AL23" i="9"/>
  <c r="BP24" i="1"/>
  <c r="AM23" i="9"/>
  <c r="AJ24" i="1"/>
  <c r="AO23" i="9"/>
  <c r="AQ23" i="9"/>
  <c r="BR24" i="1"/>
  <c r="AX23" i="9"/>
  <c r="AZ23" i="9"/>
  <c r="BV24" i="1"/>
  <c r="BA23" i="9"/>
  <c r="AM24" i="1"/>
  <c r="BC23" i="9"/>
  <c r="BE23" i="9"/>
  <c r="BX24" i="1"/>
  <c r="BF23" i="9"/>
  <c r="AN24" i="1"/>
  <c r="BI23" i="9"/>
  <c r="AO24" i="1"/>
  <c r="BJ23" i="9"/>
  <c r="BK23" i="9"/>
  <c r="CB24" i="1"/>
  <c r="BL23" i="9"/>
  <c r="CC24" i="1"/>
  <c r="BM23" i="9"/>
  <c r="BZ23" i="9"/>
  <c r="CB23" i="9"/>
  <c r="CG24" i="1"/>
  <c r="CC23" i="9"/>
  <c r="AR24" i="1"/>
  <c r="CD23" i="9"/>
  <c r="CE23" i="9"/>
  <c r="CJ23" i="9"/>
  <c r="C24" i="9"/>
  <c r="B25" i="1"/>
  <c r="D24" i="9"/>
  <c r="C25" i="1"/>
  <c r="E24" i="9"/>
  <c r="D25" i="1"/>
  <c r="F24" i="9"/>
  <c r="E25" i="1"/>
  <c r="G24" i="9"/>
  <c r="F25" i="1"/>
  <c r="I24" i="9"/>
  <c r="H25" i="1"/>
  <c r="U24" i="9"/>
  <c r="M25" i="1"/>
  <c r="V24" i="9"/>
  <c r="N25" i="1"/>
  <c r="AA24" i="9"/>
  <c r="AD24" i="9"/>
  <c r="BN25" i="1"/>
  <c r="AE24" i="9"/>
  <c r="AI25" i="1"/>
  <c r="AF24" i="9"/>
  <c r="AG24" i="9"/>
  <c r="AJ24" i="9"/>
  <c r="AL24" i="9"/>
  <c r="BP25" i="1"/>
  <c r="AM24" i="9"/>
  <c r="AJ25" i="1"/>
  <c r="AO24" i="9"/>
  <c r="AQ24" i="9"/>
  <c r="BR25" i="1"/>
  <c r="AX24" i="9"/>
  <c r="AZ24" i="9"/>
  <c r="BV25" i="1"/>
  <c r="BA24" i="9"/>
  <c r="AM25" i="1"/>
  <c r="BC24" i="9"/>
  <c r="BE24" i="9"/>
  <c r="BX25" i="1"/>
  <c r="BF24" i="9"/>
  <c r="AN25" i="1"/>
  <c r="BI24" i="9"/>
  <c r="AO25" i="1"/>
  <c r="BJ24" i="9"/>
  <c r="BK24" i="9"/>
  <c r="CB25" i="1"/>
  <c r="BL24" i="9"/>
  <c r="CC25" i="1"/>
  <c r="BM24" i="9"/>
  <c r="BZ24" i="9"/>
  <c r="CB24" i="9"/>
  <c r="CG25" i="1"/>
  <c r="CC24" i="9"/>
  <c r="AR25" i="1"/>
  <c r="CD24" i="9"/>
  <c r="CF24" i="9"/>
  <c r="CJ24" i="9"/>
  <c r="C25" i="9"/>
  <c r="B26" i="1"/>
  <c r="D25" i="9"/>
  <c r="C26" i="1"/>
  <c r="E25" i="9"/>
  <c r="D26" i="1"/>
  <c r="F25" i="9"/>
  <c r="E26" i="1"/>
  <c r="G25" i="9"/>
  <c r="F26" i="1"/>
  <c r="I25" i="9"/>
  <c r="H26" i="1"/>
  <c r="U25" i="9"/>
  <c r="M26" i="1"/>
  <c r="V25" i="9"/>
  <c r="N26" i="1"/>
  <c r="AA25" i="9"/>
  <c r="AD25" i="9"/>
  <c r="BN26" i="1"/>
  <c r="AE25" i="9"/>
  <c r="AI26" i="1"/>
  <c r="AF25" i="9"/>
  <c r="AG25" i="9"/>
  <c r="AJ25" i="9"/>
  <c r="AL25" i="9"/>
  <c r="BP26" i="1"/>
  <c r="AM25" i="9"/>
  <c r="AJ26" i="1"/>
  <c r="AO25" i="9"/>
  <c r="AQ25" i="9"/>
  <c r="BR26" i="1"/>
  <c r="AX25" i="9"/>
  <c r="AZ25" i="9"/>
  <c r="BV26" i="1"/>
  <c r="BA25" i="9"/>
  <c r="AM26" i="1"/>
  <c r="BC25" i="9"/>
  <c r="BE25" i="9"/>
  <c r="BX26" i="1"/>
  <c r="BF25" i="9"/>
  <c r="AN26" i="1"/>
  <c r="BI25" i="9"/>
  <c r="AO26" i="1"/>
  <c r="BJ25" i="9"/>
  <c r="BK25" i="9"/>
  <c r="CB26" i="1"/>
  <c r="BL25" i="9"/>
  <c r="CC26" i="1"/>
  <c r="BM25" i="9"/>
  <c r="BZ25" i="9"/>
  <c r="CB25" i="9"/>
  <c r="CG26" i="1"/>
  <c r="CC25" i="9"/>
  <c r="AR26" i="1"/>
  <c r="CD25" i="9"/>
  <c r="CE25" i="9"/>
  <c r="CJ25" i="9"/>
  <c r="C26" i="9"/>
  <c r="B27" i="1"/>
  <c r="D26" i="9"/>
  <c r="C27" i="1"/>
  <c r="E26" i="9"/>
  <c r="D27" i="1"/>
  <c r="F26" i="9"/>
  <c r="E27" i="1"/>
  <c r="G26" i="9"/>
  <c r="F27" i="1"/>
  <c r="I26" i="9"/>
  <c r="H27" i="1"/>
  <c r="L26" i="1"/>
  <c r="U26" i="9"/>
  <c r="M27" i="1"/>
  <c r="V26" i="9"/>
  <c r="N27" i="1"/>
  <c r="AA26" i="9"/>
  <c r="AD26" i="9"/>
  <c r="BN27" i="1"/>
  <c r="AE26" i="9"/>
  <c r="AI27" i="1"/>
  <c r="AF26" i="9"/>
  <c r="AG26" i="9"/>
  <c r="AJ26" i="9"/>
  <c r="AL26" i="9"/>
  <c r="BP27" i="1"/>
  <c r="AM26" i="9"/>
  <c r="AJ27" i="1"/>
  <c r="AO26" i="9"/>
  <c r="AQ26" i="9"/>
  <c r="BR27" i="1"/>
  <c r="AX26" i="9"/>
  <c r="AZ26" i="9"/>
  <c r="BV27" i="1"/>
  <c r="BA26" i="9"/>
  <c r="AM27" i="1"/>
  <c r="BC26" i="9"/>
  <c r="BE26" i="9"/>
  <c r="BX27" i="1"/>
  <c r="BF26" i="9"/>
  <c r="AN27" i="1"/>
  <c r="BI26" i="9"/>
  <c r="AO27" i="1"/>
  <c r="BJ26" i="9"/>
  <c r="BK26" i="9"/>
  <c r="CB27" i="1"/>
  <c r="BL26" i="9"/>
  <c r="CC27" i="1"/>
  <c r="BM26" i="9"/>
  <c r="BZ26" i="9"/>
  <c r="CB26" i="9"/>
  <c r="CG27" i="1"/>
  <c r="CC26" i="9"/>
  <c r="AR27" i="1"/>
  <c r="CD26" i="9"/>
  <c r="CF26" i="9"/>
  <c r="CJ26" i="9"/>
  <c r="C27" i="9"/>
  <c r="B28" i="1"/>
  <c r="D27" i="9"/>
  <c r="C28" i="1"/>
  <c r="E27" i="9"/>
  <c r="D28" i="1"/>
  <c r="F27" i="9"/>
  <c r="E28" i="1"/>
  <c r="G27" i="9"/>
  <c r="F28" i="1"/>
  <c r="I27" i="9"/>
  <c r="H28" i="1"/>
  <c r="L27" i="1"/>
  <c r="U27" i="9"/>
  <c r="M28" i="1"/>
  <c r="V27" i="9"/>
  <c r="N28" i="1"/>
  <c r="AA27" i="9"/>
  <c r="AD27" i="9"/>
  <c r="BN28" i="1"/>
  <c r="AE27" i="9"/>
  <c r="AI28" i="1"/>
  <c r="AF27" i="9"/>
  <c r="AG27" i="9"/>
  <c r="AJ27" i="9"/>
  <c r="AL27" i="9"/>
  <c r="BP28" i="1"/>
  <c r="AM27" i="9"/>
  <c r="AJ28" i="1"/>
  <c r="AO27" i="9"/>
  <c r="AQ27" i="9"/>
  <c r="BR28" i="1"/>
  <c r="AX27" i="9"/>
  <c r="AZ27" i="9"/>
  <c r="BV28" i="1"/>
  <c r="BA27" i="9"/>
  <c r="AM28" i="1"/>
  <c r="BC27" i="9"/>
  <c r="BE27" i="9"/>
  <c r="BX28" i="1"/>
  <c r="BF27" i="9"/>
  <c r="AN28" i="1"/>
  <c r="BI27" i="9"/>
  <c r="AO28" i="1"/>
  <c r="BJ27" i="9"/>
  <c r="BK27" i="9"/>
  <c r="CB28" i="1"/>
  <c r="BL27" i="9"/>
  <c r="CC28" i="1"/>
  <c r="BM27" i="9"/>
  <c r="BZ27" i="9"/>
  <c r="CB27" i="9"/>
  <c r="CG28" i="1"/>
  <c r="CC27" i="9"/>
  <c r="AR28" i="1"/>
  <c r="CD27" i="9"/>
  <c r="CE27" i="9"/>
  <c r="CJ27" i="9"/>
  <c r="C28" i="9"/>
  <c r="B29" i="1"/>
  <c r="D28" i="9"/>
  <c r="C29" i="1"/>
  <c r="E28" i="9"/>
  <c r="D29" i="1"/>
  <c r="F28" i="9"/>
  <c r="E29" i="1"/>
  <c r="G28" i="9"/>
  <c r="F29" i="1"/>
  <c r="I28" i="9"/>
  <c r="H29" i="1"/>
  <c r="U28" i="9"/>
  <c r="M29" i="1"/>
  <c r="V28" i="9"/>
  <c r="N29" i="1"/>
  <c r="AA28" i="9"/>
  <c r="AD28" i="9"/>
  <c r="BN29" i="1"/>
  <c r="AE28" i="9"/>
  <c r="AI29" i="1"/>
  <c r="AF28" i="9"/>
  <c r="AG28" i="9"/>
  <c r="AJ28" i="9"/>
  <c r="AL28" i="9"/>
  <c r="BP29" i="1"/>
  <c r="AM28" i="9"/>
  <c r="AJ29" i="1"/>
  <c r="AO28" i="9"/>
  <c r="AQ28" i="9"/>
  <c r="BR29" i="1"/>
  <c r="AX28" i="9"/>
  <c r="AZ28" i="9"/>
  <c r="BV29" i="1"/>
  <c r="BA28" i="9"/>
  <c r="AM29" i="1"/>
  <c r="BC28" i="9"/>
  <c r="BE28" i="9"/>
  <c r="BX29" i="1"/>
  <c r="BF28" i="9"/>
  <c r="AN29" i="1"/>
  <c r="BI28" i="9"/>
  <c r="AO29" i="1"/>
  <c r="BJ28" i="9"/>
  <c r="BK28" i="9"/>
  <c r="CB29" i="1"/>
  <c r="BL28" i="9"/>
  <c r="CC29" i="1"/>
  <c r="BM28" i="9"/>
  <c r="BZ28" i="9"/>
  <c r="CB28" i="9"/>
  <c r="CG29" i="1"/>
  <c r="CC28" i="9"/>
  <c r="AR29" i="1"/>
  <c r="CD28" i="9"/>
  <c r="CF28" i="9"/>
  <c r="CJ28" i="9"/>
  <c r="C29" i="9"/>
  <c r="B30" i="1"/>
  <c r="D29" i="9"/>
  <c r="C30" i="1"/>
  <c r="E29" i="9"/>
  <c r="D30" i="1"/>
  <c r="F29" i="9"/>
  <c r="E30" i="1"/>
  <c r="G29" i="9"/>
  <c r="F30" i="1"/>
  <c r="I29" i="9"/>
  <c r="H30" i="1"/>
  <c r="U29" i="9"/>
  <c r="M30" i="1"/>
  <c r="V29" i="9"/>
  <c r="N30" i="1"/>
  <c r="AA29" i="9"/>
  <c r="AD29" i="9"/>
  <c r="BN30" i="1"/>
  <c r="AE29" i="9"/>
  <c r="AI30" i="1"/>
  <c r="AF29" i="9"/>
  <c r="AG29" i="9"/>
  <c r="AJ29" i="9"/>
  <c r="AL29" i="9"/>
  <c r="BP30" i="1"/>
  <c r="AM29" i="9"/>
  <c r="AJ30" i="1"/>
  <c r="AO29" i="9"/>
  <c r="AQ29" i="9"/>
  <c r="BR30" i="1"/>
  <c r="AX29" i="9"/>
  <c r="AZ29" i="9"/>
  <c r="BV30" i="1"/>
  <c r="BA29" i="9"/>
  <c r="AM30" i="1"/>
  <c r="BC29" i="9"/>
  <c r="BE29" i="9"/>
  <c r="BX30" i="1"/>
  <c r="BF29" i="9"/>
  <c r="AN30" i="1"/>
  <c r="BI29" i="9"/>
  <c r="AO30" i="1"/>
  <c r="BJ29" i="9"/>
  <c r="BK29" i="9"/>
  <c r="CB30" i="1"/>
  <c r="BL29" i="9"/>
  <c r="CC30" i="1"/>
  <c r="BM29" i="9"/>
  <c r="BZ29" i="9"/>
  <c r="CB29" i="9"/>
  <c r="CG30" i="1"/>
  <c r="CC29" i="9"/>
  <c r="AR30" i="1"/>
  <c r="CD29" i="9"/>
  <c r="CE29" i="9"/>
  <c r="CJ29" i="9"/>
  <c r="C30" i="9"/>
  <c r="B31" i="1"/>
  <c r="D30" i="9"/>
  <c r="C31" i="1"/>
  <c r="E30" i="9"/>
  <c r="D31" i="1"/>
  <c r="F30" i="9"/>
  <c r="E31" i="1"/>
  <c r="G30" i="9"/>
  <c r="F31" i="1"/>
  <c r="I30" i="9"/>
  <c r="H31" i="1"/>
  <c r="L30" i="1"/>
  <c r="U30" i="9"/>
  <c r="M31" i="1"/>
  <c r="V30" i="9"/>
  <c r="N31" i="1"/>
  <c r="AA30" i="9"/>
  <c r="AD30" i="9"/>
  <c r="BN31" i="1"/>
  <c r="AE30" i="9"/>
  <c r="AI31" i="1"/>
  <c r="AF30" i="9"/>
  <c r="AG30" i="9"/>
  <c r="AJ30" i="9"/>
  <c r="AL30" i="9"/>
  <c r="BP31" i="1"/>
  <c r="AM30" i="9"/>
  <c r="AJ31" i="1"/>
  <c r="AO30" i="9"/>
  <c r="AQ30" i="9"/>
  <c r="BR31" i="1"/>
  <c r="AX30" i="9"/>
  <c r="AZ30" i="9"/>
  <c r="BV31" i="1"/>
  <c r="BA30" i="9"/>
  <c r="AM31" i="1"/>
  <c r="BC30" i="9"/>
  <c r="BE30" i="9"/>
  <c r="BX31" i="1"/>
  <c r="BF30" i="9"/>
  <c r="AN31" i="1"/>
  <c r="BI30" i="9"/>
  <c r="AO31" i="1"/>
  <c r="BJ30" i="9"/>
  <c r="BK30" i="9"/>
  <c r="CB31" i="1"/>
  <c r="BL30" i="9"/>
  <c r="CC31" i="1"/>
  <c r="BM30" i="9"/>
  <c r="BZ30" i="9"/>
  <c r="CB30" i="9"/>
  <c r="CG31" i="1"/>
  <c r="CC30" i="9"/>
  <c r="AR31" i="1"/>
  <c r="CD30" i="9"/>
  <c r="CF30" i="9"/>
  <c r="CJ30" i="9"/>
  <c r="C31" i="9"/>
  <c r="B32" i="1"/>
  <c r="D31" i="9"/>
  <c r="C32" i="1"/>
  <c r="E31" i="9"/>
  <c r="D32" i="1"/>
  <c r="F31" i="9"/>
  <c r="E32" i="1"/>
  <c r="G31" i="9"/>
  <c r="F32" i="1"/>
  <c r="I31" i="9"/>
  <c r="H32" i="1"/>
  <c r="L31" i="1"/>
  <c r="U31" i="9"/>
  <c r="M32" i="1"/>
  <c r="V31" i="9"/>
  <c r="N32" i="1"/>
  <c r="AA31" i="9"/>
  <c r="AD31" i="9"/>
  <c r="BN32" i="1"/>
  <c r="AE31" i="9"/>
  <c r="AI32" i="1"/>
  <c r="AF31" i="9"/>
  <c r="AG31" i="9"/>
  <c r="AJ31" i="9"/>
  <c r="AL31" i="9"/>
  <c r="BP32" i="1"/>
  <c r="AM31" i="9"/>
  <c r="AJ32" i="1"/>
  <c r="AO31" i="9"/>
  <c r="AQ31" i="9"/>
  <c r="BR32" i="1"/>
  <c r="AX31" i="9"/>
  <c r="AZ31" i="9"/>
  <c r="BV32" i="1"/>
  <c r="BA31" i="9"/>
  <c r="AM32" i="1"/>
  <c r="BC31" i="9"/>
  <c r="BE31" i="9"/>
  <c r="BX32" i="1"/>
  <c r="BF31" i="9"/>
  <c r="AN32" i="1"/>
  <c r="BI31" i="9"/>
  <c r="AO32" i="1"/>
  <c r="BJ31" i="9"/>
  <c r="BK31" i="9"/>
  <c r="CB32" i="1"/>
  <c r="BL31" i="9"/>
  <c r="CC32" i="1"/>
  <c r="BM31" i="9"/>
  <c r="BZ31" i="9"/>
  <c r="CB31" i="9"/>
  <c r="CG32" i="1"/>
  <c r="CC31" i="9"/>
  <c r="AR32" i="1"/>
  <c r="CD31" i="9"/>
  <c r="CE31" i="9"/>
  <c r="CJ31" i="9"/>
  <c r="C32" i="9"/>
  <c r="B33" i="1"/>
  <c r="D32" i="9"/>
  <c r="C33" i="1"/>
  <c r="E32" i="9"/>
  <c r="D33" i="1"/>
  <c r="F32" i="9"/>
  <c r="E33" i="1"/>
  <c r="G32" i="9"/>
  <c r="F33" i="1"/>
  <c r="I32" i="9"/>
  <c r="H33" i="1"/>
  <c r="L32" i="1"/>
  <c r="U32" i="9"/>
  <c r="M33" i="1"/>
  <c r="V32" i="9"/>
  <c r="N33" i="1"/>
  <c r="AA32" i="9"/>
  <c r="AD32" i="9"/>
  <c r="BN33" i="1"/>
  <c r="AE32" i="9"/>
  <c r="AI33" i="1"/>
  <c r="AF32" i="9"/>
  <c r="AG32" i="9"/>
  <c r="AJ32" i="9"/>
  <c r="AL32" i="9"/>
  <c r="BP33" i="1"/>
  <c r="AM32" i="9"/>
  <c r="AJ33" i="1"/>
  <c r="AO32" i="9"/>
  <c r="AQ32" i="9"/>
  <c r="BR33" i="1"/>
  <c r="AX32" i="9"/>
  <c r="AZ32" i="9"/>
  <c r="BV33" i="1"/>
  <c r="BA32" i="9"/>
  <c r="AM33" i="1"/>
  <c r="BC32" i="9"/>
  <c r="BE32" i="9"/>
  <c r="BX33" i="1"/>
  <c r="BF32" i="9"/>
  <c r="AN33" i="1"/>
  <c r="BI32" i="9"/>
  <c r="AO33" i="1"/>
  <c r="BJ32" i="9"/>
  <c r="BK32" i="9"/>
  <c r="CB33" i="1"/>
  <c r="BL32" i="9"/>
  <c r="CC33" i="1"/>
  <c r="BM32" i="9"/>
  <c r="BZ32" i="9"/>
  <c r="CB32" i="9"/>
  <c r="CG33" i="1"/>
  <c r="CC32" i="9"/>
  <c r="AR33" i="1"/>
  <c r="CD32" i="9"/>
  <c r="CF32" i="9"/>
  <c r="CJ32" i="9"/>
  <c r="C33" i="9"/>
  <c r="B34" i="1"/>
  <c r="D33" i="9"/>
  <c r="C34" i="1"/>
  <c r="E33" i="9"/>
  <c r="D34" i="1"/>
  <c r="F33" i="9"/>
  <c r="E34" i="1"/>
  <c r="G33" i="9"/>
  <c r="F34" i="1"/>
  <c r="I33" i="9"/>
  <c r="H34" i="1"/>
  <c r="L33" i="1"/>
  <c r="U33" i="9"/>
  <c r="M34" i="1"/>
  <c r="V33" i="9"/>
  <c r="N34" i="1"/>
  <c r="AA33" i="9"/>
  <c r="AD33" i="9"/>
  <c r="BN34" i="1"/>
  <c r="AE33" i="9"/>
  <c r="AI34" i="1"/>
  <c r="AF33" i="9"/>
  <c r="AG33" i="9"/>
  <c r="AJ33" i="9"/>
  <c r="AL33" i="9"/>
  <c r="BP34" i="1"/>
  <c r="AM33" i="9"/>
  <c r="AJ34" i="1"/>
  <c r="AO33" i="9"/>
  <c r="AQ33" i="9"/>
  <c r="BR34" i="1"/>
  <c r="AX33" i="9"/>
  <c r="AZ33" i="9"/>
  <c r="BV34" i="1"/>
  <c r="BA33" i="9"/>
  <c r="AM34" i="1"/>
  <c r="BC33" i="9"/>
  <c r="BE33" i="9"/>
  <c r="BX34" i="1"/>
  <c r="BF33" i="9"/>
  <c r="AN34" i="1"/>
  <c r="BI33" i="9"/>
  <c r="AO34" i="1"/>
  <c r="BJ33" i="9"/>
  <c r="BK33" i="9"/>
  <c r="CB34" i="1"/>
  <c r="BL33" i="9"/>
  <c r="CC34" i="1"/>
  <c r="BM33" i="9"/>
  <c r="BZ33" i="9"/>
  <c r="CB33" i="9"/>
  <c r="CG34" i="1"/>
  <c r="CC33" i="9"/>
  <c r="AR34" i="1"/>
  <c r="CD33" i="9"/>
  <c r="CE33" i="9"/>
  <c r="CJ33" i="9"/>
  <c r="C34" i="9"/>
  <c r="B35" i="1"/>
  <c r="D34" i="9"/>
  <c r="C35" i="1"/>
  <c r="E34" i="9"/>
  <c r="D35" i="1"/>
  <c r="F34" i="9"/>
  <c r="E35" i="1"/>
  <c r="G34" i="9"/>
  <c r="F35" i="1"/>
  <c r="I34" i="9"/>
  <c r="H35" i="1"/>
  <c r="L34" i="1"/>
  <c r="U34" i="9"/>
  <c r="M35" i="1"/>
  <c r="V34" i="9"/>
  <c r="N35" i="1"/>
  <c r="AA34" i="9"/>
  <c r="AD34" i="9"/>
  <c r="BN35" i="1"/>
  <c r="AE34" i="9"/>
  <c r="AI35" i="1"/>
  <c r="AF34" i="9"/>
  <c r="AG34" i="9"/>
  <c r="AJ34" i="9"/>
  <c r="AL34" i="9"/>
  <c r="BP35" i="1"/>
  <c r="AM34" i="9"/>
  <c r="AJ35" i="1"/>
  <c r="AO34" i="9"/>
  <c r="AQ34" i="9"/>
  <c r="BR35" i="1"/>
  <c r="AX34" i="9"/>
  <c r="AZ34" i="9"/>
  <c r="BV35" i="1"/>
  <c r="BA34" i="9"/>
  <c r="AM35" i="1"/>
  <c r="BC34" i="9"/>
  <c r="BE34" i="9"/>
  <c r="BX35" i="1"/>
  <c r="BF34" i="9"/>
  <c r="AN35" i="1"/>
  <c r="BI34" i="9"/>
  <c r="AO35" i="1"/>
  <c r="BJ34" i="9"/>
  <c r="BK34" i="9"/>
  <c r="CB35" i="1"/>
  <c r="BL34" i="9"/>
  <c r="CC35" i="1"/>
  <c r="BM34" i="9"/>
  <c r="BZ34" i="9"/>
  <c r="CB34" i="9"/>
  <c r="CG35" i="1"/>
  <c r="CC34" i="9"/>
  <c r="AR35" i="1"/>
  <c r="CD34" i="9"/>
  <c r="CE34" i="9"/>
  <c r="CJ34" i="9"/>
  <c r="C35" i="9"/>
  <c r="B36" i="1"/>
  <c r="D35" i="9"/>
  <c r="C36" i="1"/>
  <c r="E35" i="9"/>
  <c r="D36" i="1"/>
  <c r="F35" i="9"/>
  <c r="E36" i="1"/>
  <c r="G35" i="9"/>
  <c r="F36" i="1"/>
  <c r="I35" i="9"/>
  <c r="H36" i="1"/>
  <c r="U35" i="9"/>
  <c r="M36" i="1"/>
  <c r="V35" i="9"/>
  <c r="N36" i="1"/>
  <c r="AA35" i="9"/>
  <c r="AD35" i="9"/>
  <c r="BN36" i="1"/>
  <c r="AE35" i="9"/>
  <c r="AI36" i="1"/>
  <c r="AF35" i="9"/>
  <c r="AG35" i="9"/>
  <c r="AJ35" i="9"/>
  <c r="AL35" i="9"/>
  <c r="BP36" i="1"/>
  <c r="AM35" i="9"/>
  <c r="AJ36" i="1"/>
  <c r="AO35" i="9"/>
  <c r="AQ35" i="9"/>
  <c r="BR36" i="1"/>
  <c r="AX35" i="9"/>
  <c r="AZ35" i="9"/>
  <c r="BV36" i="1"/>
  <c r="BA35" i="9"/>
  <c r="AM36" i="1"/>
  <c r="BC35" i="9"/>
  <c r="BE35" i="9"/>
  <c r="BX36" i="1"/>
  <c r="BF35" i="9"/>
  <c r="AN36" i="1"/>
  <c r="BI35" i="9"/>
  <c r="AO36" i="1"/>
  <c r="BJ35" i="9"/>
  <c r="BK35" i="9"/>
  <c r="CB36" i="1"/>
  <c r="BL35" i="9"/>
  <c r="CC36" i="1"/>
  <c r="BM35" i="9"/>
  <c r="BZ35" i="9"/>
  <c r="CB35" i="9"/>
  <c r="CG36" i="1"/>
  <c r="CC35" i="9"/>
  <c r="AR36" i="1"/>
  <c r="CD35" i="9"/>
  <c r="CJ35" i="9"/>
  <c r="C36" i="9"/>
  <c r="B37" i="1"/>
  <c r="D36" i="9"/>
  <c r="C37" i="1"/>
  <c r="E36" i="9"/>
  <c r="D37" i="1"/>
  <c r="F36" i="9"/>
  <c r="E37" i="1"/>
  <c r="G36" i="9"/>
  <c r="F37" i="1"/>
  <c r="I36" i="9"/>
  <c r="H37" i="1"/>
  <c r="U36" i="9"/>
  <c r="M37" i="1"/>
  <c r="V36" i="9"/>
  <c r="N37" i="1"/>
  <c r="AA36" i="9"/>
  <c r="AD36" i="9"/>
  <c r="BN37" i="1"/>
  <c r="AE36" i="9"/>
  <c r="AI37" i="1"/>
  <c r="AF36" i="9"/>
  <c r="AG36" i="9"/>
  <c r="AJ36" i="9"/>
  <c r="AL36" i="9"/>
  <c r="BP37" i="1"/>
  <c r="AM36" i="9"/>
  <c r="AJ37" i="1"/>
  <c r="AO36" i="9"/>
  <c r="AQ36" i="9"/>
  <c r="BR37" i="1"/>
  <c r="AX36" i="9"/>
  <c r="AZ36" i="9"/>
  <c r="BV37" i="1"/>
  <c r="BA36" i="9"/>
  <c r="AM37" i="1"/>
  <c r="BC36" i="9"/>
  <c r="BE36" i="9"/>
  <c r="BX37" i="1"/>
  <c r="BF36" i="9"/>
  <c r="AN37" i="1"/>
  <c r="BI36" i="9"/>
  <c r="AO37" i="1"/>
  <c r="BJ36" i="9"/>
  <c r="BK36" i="9"/>
  <c r="CB37" i="1"/>
  <c r="BL36" i="9"/>
  <c r="CC37" i="1"/>
  <c r="BM36" i="9"/>
  <c r="BZ36" i="9"/>
  <c r="CB36" i="9"/>
  <c r="CG37" i="1"/>
  <c r="CC36" i="9"/>
  <c r="AR37" i="1"/>
  <c r="CD36" i="9"/>
  <c r="CF36" i="9"/>
  <c r="CJ36" i="9"/>
  <c r="C37" i="9"/>
  <c r="B38" i="1"/>
  <c r="D37" i="9"/>
  <c r="C38" i="1"/>
  <c r="E37" i="9"/>
  <c r="D38" i="1"/>
  <c r="F37" i="9"/>
  <c r="E38" i="1"/>
  <c r="G37" i="9"/>
  <c r="F38" i="1"/>
  <c r="I37" i="9"/>
  <c r="H38" i="1"/>
  <c r="L37" i="1"/>
  <c r="U37" i="9"/>
  <c r="M38" i="1"/>
  <c r="V37" i="9"/>
  <c r="N38" i="1"/>
  <c r="AA37" i="9"/>
  <c r="AD37" i="9"/>
  <c r="BN38" i="1"/>
  <c r="AE37" i="9"/>
  <c r="AI38" i="1"/>
  <c r="AF37" i="9"/>
  <c r="AG37" i="9"/>
  <c r="AJ37" i="9"/>
  <c r="AL37" i="9"/>
  <c r="BP38" i="1"/>
  <c r="AM37" i="9"/>
  <c r="AJ38" i="1"/>
  <c r="AO37" i="9"/>
  <c r="AQ37" i="9"/>
  <c r="BR38" i="1"/>
  <c r="AX37" i="9"/>
  <c r="AZ37" i="9"/>
  <c r="BV38" i="1"/>
  <c r="BA37" i="9"/>
  <c r="AM38" i="1"/>
  <c r="BC37" i="9"/>
  <c r="BE37" i="9"/>
  <c r="BX38" i="1"/>
  <c r="BF37" i="9"/>
  <c r="AN38" i="1"/>
  <c r="BI37" i="9"/>
  <c r="AO38" i="1"/>
  <c r="BJ37" i="9"/>
  <c r="BK37" i="9"/>
  <c r="CB38" i="1"/>
  <c r="BL37" i="9"/>
  <c r="CC38" i="1"/>
  <c r="BM37" i="9"/>
  <c r="BZ37" i="9"/>
  <c r="CB37" i="9"/>
  <c r="CG38" i="1"/>
  <c r="CC37" i="9"/>
  <c r="AR38" i="1"/>
  <c r="CD37" i="9"/>
  <c r="CE37" i="9"/>
  <c r="CJ37" i="9"/>
  <c r="C38" i="9"/>
  <c r="B39" i="1"/>
  <c r="D38" i="9"/>
  <c r="C39" i="1"/>
  <c r="E38" i="9"/>
  <c r="D39" i="1"/>
  <c r="F38" i="9"/>
  <c r="E39" i="1"/>
  <c r="G38" i="9"/>
  <c r="F39" i="1"/>
  <c r="I38" i="9"/>
  <c r="H39" i="1"/>
  <c r="L38" i="1"/>
  <c r="U38" i="9"/>
  <c r="M39" i="1"/>
  <c r="V38" i="9"/>
  <c r="N39" i="1"/>
  <c r="AA38" i="9"/>
  <c r="AD38" i="9"/>
  <c r="BN39" i="1"/>
  <c r="AE38" i="9"/>
  <c r="AI39" i="1"/>
  <c r="AF38" i="9"/>
  <c r="AG38" i="9"/>
  <c r="AJ38" i="9"/>
  <c r="AL38" i="9"/>
  <c r="BP39" i="1"/>
  <c r="AM38" i="9"/>
  <c r="AJ39" i="1"/>
  <c r="AO38" i="9"/>
  <c r="AQ38" i="9"/>
  <c r="BR39" i="1"/>
  <c r="AX38" i="9"/>
  <c r="AZ38" i="9"/>
  <c r="BV39" i="1"/>
  <c r="BA38" i="9"/>
  <c r="AM39" i="1"/>
  <c r="BC38" i="9"/>
  <c r="BE38" i="9"/>
  <c r="BX39" i="1"/>
  <c r="BF38" i="9"/>
  <c r="AN39" i="1"/>
  <c r="BI38" i="9"/>
  <c r="AO39" i="1"/>
  <c r="BJ38" i="9"/>
  <c r="BK38" i="9"/>
  <c r="CB39" i="1"/>
  <c r="BL38" i="9"/>
  <c r="CC39" i="1"/>
  <c r="BM38" i="9"/>
  <c r="BZ38" i="9"/>
  <c r="CB38" i="9"/>
  <c r="CG39" i="1"/>
  <c r="CC38" i="9"/>
  <c r="AR39" i="1"/>
  <c r="CD38" i="9"/>
  <c r="CJ38" i="9"/>
  <c r="C39" i="9"/>
  <c r="B40" i="1"/>
  <c r="D39" i="9"/>
  <c r="C40" i="1"/>
  <c r="E39" i="9"/>
  <c r="D40" i="1"/>
  <c r="F39" i="9"/>
  <c r="E40" i="1"/>
  <c r="G39" i="9"/>
  <c r="F40" i="1"/>
  <c r="I39" i="9"/>
  <c r="H40" i="1"/>
  <c r="U39" i="9"/>
  <c r="M40" i="1"/>
  <c r="V39" i="9"/>
  <c r="N40" i="1"/>
  <c r="AA39" i="9"/>
  <c r="AD39" i="9"/>
  <c r="BN40" i="1"/>
  <c r="AE39" i="9"/>
  <c r="AI40" i="1"/>
  <c r="AF39" i="9"/>
  <c r="AG39" i="9"/>
  <c r="AJ39" i="9"/>
  <c r="AL39" i="9"/>
  <c r="BP40" i="1"/>
  <c r="AM39" i="9"/>
  <c r="AJ40" i="1"/>
  <c r="AO39" i="9"/>
  <c r="AQ39" i="9"/>
  <c r="BR40" i="1"/>
  <c r="AX39" i="9"/>
  <c r="AZ39" i="9"/>
  <c r="BV40" i="1"/>
  <c r="BA39" i="9"/>
  <c r="AM40" i="1"/>
  <c r="BC39" i="9"/>
  <c r="BE39" i="9"/>
  <c r="BX40" i="1"/>
  <c r="BF39" i="9"/>
  <c r="AN40" i="1"/>
  <c r="BI39" i="9"/>
  <c r="AO40" i="1"/>
  <c r="BJ39" i="9"/>
  <c r="BK39" i="9"/>
  <c r="CB40" i="1"/>
  <c r="BL39" i="9"/>
  <c r="CC40" i="1"/>
  <c r="BM39" i="9"/>
  <c r="BZ39" i="9"/>
  <c r="CB39" i="9"/>
  <c r="CG40" i="1"/>
  <c r="CC39" i="9"/>
  <c r="AR40" i="1"/>
  <c r="CD39" i="9"/>
  <c r="CJ39" i="9"/>
  <c r="C40" i="9"/>
  <c r="B41" i="1"/>
  <c r="D40" i="9"/>
  <c r="C41" i="1"/>
  <c r="E40" i="9"/>
  <c r="D41" i="1"/>
  <c r="F40" i="9"/>
  <c r="E41" i="1"/>
  <c r="G40" i="9"/>
  <c r="F41" i="1"/>
  <c r="I40" i="9"/>
  <c r="H41" i="1"/>
  <c r="U40" i="9"/>
  <c r="M41" i="1"/>
  <c r="V40" i="9"/>
  <c r="N41" i="1"/>
  <c r="AA40" i="9"/>
  <c r="AD40" i="9"/>
  <c r="BN41" i="1"/>
  <c r="AE40" i="9"/>
  <c r="AI41" i="1"/>
  <c r="AF40" i="9"/>
  <c r="AG40" i="9"/>
  <c r="AJ40" i="9"/>
  <c r="AL40" i="9"/>
  <c r="BP41" i="1"/>
  <c r="AM40" i="9"/>
  <c r="AJ41" i="1"/>
  <c r="AO40" i="9"/>
  <c r="AQ40" i="9"/>
  <c r="BR41" i="1"/>
  <c r="AX40" i="9"/>
  <c r="AZ40" i="9"/>
  <c r="BV41" i="1"/>
  <c r="BA40" i="9"/>
  <c r="AM41" i="1"/>
  <c r="BC40" i="9"/>
  <c r="BE40" i="9"/>
  <c r="BX41" i="1"/>
  <c r="BF40" i="9"/>
  <c r="AN41" i="1"/>
  <c r="BI40" i="9"/>
  <c r="AO41" i="1"/>
  <c r="BJ40" i="9"/>
  <c r="BK40" i="9"/>
  <c r="CB41" i="1"/>
  <c r="BL40" i="9"/>
  <c r="CC41" i="1"/>
  <c r="BM40" i="9"/>
  <c r="BZ40" i="9"/>
  <c r="CB40" i="9"/>
  <c r="CG41" i="1"/>
  <c r="CC40" i="9"/>
  <c r="AR41" i="1"/>
  <c r="CD40" i="9"/>
  <c r="CF40" i="9"/>
  <c r="CJ40" i="9"/>
  <c r="C41" i="9"/>
  <c r="B42" i="1"/>
  <c r="D41" i="9"/>
  <c r="C42" i="1"/>
  <c r="E41" i="9"/>
  <c r="D42" i="1"/>
  <c r="F41" i="9"/>
  <c r="E42" i="1"/>
  <c r="G41" i="9"/>
  <c r="F42" i="1"/>
  <c r="I41" i="9"/>
  <c r="H42" i="1"/>
  <c r="L41" i="1"/>
  <c r="U41" i="9"/>
  <c r="M42" i="1"/>
  <c r="V41" i="9"/>
  <c r="N42" i="1"/>
  <c r="AA41" i="9"/>
  <c r="AD41" i="9"/>
  <c r="BN42" i="1"/>
  <c r="AE41" i="9"/>
  <c r="AI42" i="1"/>
  <c r="AF41" i="9"/>
  <c r="AG41" i="9"/>
  <c r="AJ41" i="9"/>
  <c r="AL41" i="9"/>
  <c r="BP42" i="1"/>
  <c r="AM41" i="9"/>
  <c r="AJ42" i="1"/>
  <c r="AO41" i="9"/>
  <c r="AQ41" i="9"/>
  <c r="BR42" i="1"/>
  <c r="AX41" i="9"/>
  <c r="AZ41" i="9"/>
  <c r="BV42" i="1"/>
  <c r="BA41" i="9"/>
  <c r="AM42" i="1"/>
  <c r="BC41" i="9"/>
  <c r="BE41" i="9"/>
  <c r="BX42" i="1"/>
  <c r="BF41" i="9"/>
  <c r="AN42" i="1"/>
  <c r="BI41" i="9"/>
  <c r="AO42" i="1"/>
  <c r="BJ41" i="9"/>
  <c r="BK41" i="9"/>
  <c r="CB42" i="1"/>
  <c r="BL41" i="9"/>
  <c r="CC42" i="1"/>
  <c r="BM41" i="9"/>
  <c r="BZ41" i="9"/>
  <c r="CB41" i="9"/>
  <c r="CG42" i="1"/>
  <c r="CC41" i="9"/>
  <c r="AR42" i="1"/>
  <c r="CD41" i="9"/>
  <c r="CE41" i="9"/>
  <c r="CJ41" i="9"/>
  <c r="C42" i="9"/>
  <c r="B43" i="1"/>
  <c r="D42" i="9"/>
  <c r="C43" i="1"/>
  <c r="E42" i="9"/>
  <c r="D43" i="1"/>
  <c r="F42" i="9"/>
  <c r="E43" i="1"/>
  <c r="G42" i="9"/>
  <c r="F43" i="1"/>
  <c r="I42" i="9"/>
  <c r="H43" i="1"/>
  <c r="L42" i="1"/>
  <c r="U42" i="9"/>
  <c r="M43" i="1"/>
  <c r="V42" i="9"/>
  <c r="N43" i="1"/>
  <c r="AA42" i="9"/>
  <c r="AD42" i="9"/>
  <c r="BN43" i="1"/>
  <c r="AE42" i="9"/>
  <c r="AI43" i="1"/>
  <c r="AF42" i="9"/>
  <c r="AG42" i="9"/>
  <c r="AJ42" i="9"/>
  <c r="AL42" i="9"/>
  <c r="BP43" i="1"/>
  <c r="AM42" i="9"/>
  <c r="AJ43" i="1"/>
  <c r="AO42" i="9"/>
  <c r="AQ42" i="9"/>
  <c r="BR43" i="1"/>
  <c r="AX42" i="9"/>
  <c r="AZ42" i="9"/>
  <c r="BV43" i="1"/>
  <c r="BA42" i="9"/>
  <c r="AM43" i="1"/>
  <c r="BC42" i="9"/>
  <c r="BE42" i="9"/>
  <c r="BX43" i="1"/>
  <c r="BF42" i="9"/>
  <c r="AN43" i="1"/>
  <c r="BI42" i="9"/>
  <c r="AO43" i="1"/>
  <c r="BJ42" i="9"/>
  <c r="BK42" i="9"/>
  <c r="CB43" i="1"/>
  <c r="BL42" i="9"/>
  <c r="CC43" i="1"/>
  <c r="BM42" i="9"/>
  <c r="BZ42" i="9"/>
  <c r="CB42" i="9"/>
  <c r="CG43" i="1"/>
  <c r="CC42" i="9"/>
  <c r="AR43" i="1"/>
  <c r="CD42" i="9"/>
  <c r="CF42" i="9"/>
  <c r="CJ42" i="9"/>
  <c r="C43" i="9"/>
  <c r="B44" i="1"/>
  <c r="D43" i="9"/>
  <c r="C44" i="1"/>
  <c r="E43" i="9"/>
  <c r="D44" i="1"/>
  <c r="F43" i="9"/>
  <c r="E44" i="1"/>
  <c r="G43" i="9"/>
  <c r="F44" i="1"/>
  <c r="I43" i="9"/>
  <c r="H44" i="1"/>
  <c r="U43" i="9"/>
  <c r="M44" i="1"/>
  <c r="V43" i="9"/>
  <c r="N44" i="1"/>
  <c r="AA43" i="9"/>
  <c r="AD43" i="9"/>
  <c r="BN44" i="1"/>
  <c r="AE43" i="9"/>
  <c r="AI44" i="1"/>
  <c r="AF43" i="9"/>
  <c r="AG43" i="9"/>
  <c r="AJ43" i="9"/>
  <c r="AL43" i="9"/>
  <c r="BP44" i="1"/>
  <c r="AM43" i="9"/>
  <c r="AJ44" i="1"/>
  <c r="AO43" i="9"/>
  <c r="AQ43" i="9"/>
  <c r="BR44" i="1"/>
  <c r="AX43" i="9"/>
  <c r="AZ43" i="9"/>
  <c r="BV44" i="1"/>
  <c r="BA43" i="9"/>
  <c r="AM44" i="1"/>
  <c r="BC43" i="9"/>
  <c r="BE43" i="9"/>
  <c r="BX44" i="1"/>
  <c r="BF43" i="9"/>
  <c r="AN44" i="1"/>
  <c r="BI43" i="9"/>
  <c r="AO44" i="1"/>
  <c r="BJ43" i="9"/>
  <c r="BK43" i="9"/>
  <c r="CB44" i="1"/>
  <c r="BL43" i="9"/>
  <c r="CC44" i="1"/>
  <c r="BM43" i="9"/>
  <c r="BZ43" i="9"/>
  <c r="CB43" i="9"/>
  <c r="CG44" i="1"/>
  <c r="CC43" i="9"/>
  <c r="AR44" i="1"/>
  <c r="CD43" i="9"/>
  <c r="CJ43" i="9"/>
  <c r="C44" i="9"/>
  <c r="B45" i="1"/>
  <c r="D44" i="9"/>
  <c r="C45" i="1"/>
  <c r="E44" i="9"/>
  <c r="D45" i="1"/>
  <c r="F44" i="9"/>
  <c r="E45" i="1"/>
  <c r="G44" i="9"/>
  <c r="F45" i="1"/>
  <c r="I44" i="9"/>
  <c r="H45" i="1"/>
  <c r="U44" i="9"/>
  <c r="M45" i="1"/>
  <c r="V44" i="9"/>
  <c r="N45" i="1"/>
  <c r="AA44" i="9"/>
  <c r="AD44" i="9"/>
  <c r="BN45" i="1"/>
  <c r="AE44" i="9"/>
  <c r="AI45" i="1"/>
  <c r="AF44" i="9"/>
  <c r="AG44" i="9"/>
  <c r="AJ44" i="9"/>
  <c r="AL44" i="9"/>
  <c r="BP45" i="1"/>
  <c r="AM44" i="9"/>
  <c r="AJ45" i="1"/>
  <c r="AO44" i="9"/>
  <c r="AQ44" i="9"/>
  <c r="BR45" i="1"/>
  <c r="AX44" i="9"/>
  <c r="AZ44" i="9"/>
  <c r="BV45" i="1"/>
  <c r="BA44" i="9"/>
  <c r="AM45" i="1"/>
  <c r="BC44" i="9"/>
  <c r="BE44" i="9"/>
  <c r="BX45" i="1"/>
  <c r="BF44" i="9"/>
  <c r="AN45" i="1"/>
  <c r="BI44" i="9"/>
  <c r="AO45" i="1"/>
  <c r="BJ44" i="9"/>
  <c r="BK44" i="9"/>
  <c r="CB45" i="1"/>
  <c r="BL44" i="9"/>
  <c r="CC45" i="1"/>
  <c r="BM44" i="9"/>
  <c r="BZ44" i="9"/>
  <c r="CB44" i="9"/>
  <c r="CG45" i="1"/>
  <c r="CC44" i="9"/>
  <c r="AR45" i="1"/>
  <c r="CD44" i="9"/>
  <c r="CE44" i="9"/>
  <c r="CJ44" i="9"/>
  <c r="C45" i="9"/>
  <c r="B46" i="1"/>
  <c r="D45" i="9"/>
  <c r="C46" i="1"/>
  <c r="E45" i="9"/>
  <c r="D46" i="1"/>
  <c r="F45" i="9"/>
  <c r="E46" i="1"/>
  <c r="G45" i="9"/>
  <c r="F46" i="1"/>
  <c r="I45" i="9"/>
  <c r="H46" i="1"/>
  <c r="L45" i="1"/>
  <c r="U45" i="9"/>
  <c r="M46" i="1"/>
  <c r="V45" i="9"/>
  <c r="N46" i="1"/>
  <c r="AA45" i="9"/>
  <c r="AD45" i="9"/>
  <c r="BN46" i="1"/>
  <c r="AE45" i="9"/>
  <c r="AI46" i="1"/>
  <c r="AF45" i="9"/>
  <c r="AG45" i="9"/>
  <c r="AJ45" i="9"/>
  <c r="AL45" i="9"/>
  <c r="BP46" i="1"/>
  <c r="AM45" i="9"/>
  <c r="AJ46" i="1"/>
  <c r="AO45" i="9"/>
  <c r="AQ45" i="9"/>
  <c r="BR46" i="1"/>
  <c r="AX45" i="9"/>
  <c r="AZ45" i="9"/>
  <c r="BV46" i="1"/>
  <c r="BA45" i="9"/>
  <c r="AM46" i="1"/>
  <c r="BC45" i="9"/>
  <c r="BE45" i="9"/>
  <c r="BX46" i="1"/>
  <c r="BF45" i="9"/>
  <c r="AN46" i="1"/>
  <c r="BI45" i="9"/>
  <c r="AO46" i="1"/>
  <c r="BJ45" i="9"/>
  <c r="BK45" i="9"/>
  <c r="CB46" i="1"/>
  <c r="BL45" i="9"/>
  <c r="CC46" i="1"/>
  <c r="BM45" i="9"/>
  <c r="BZ45" i="9"/>
  <c r="CB45" i="9"/>
  <c r="CG46" i="1"/>
  <c r="CC45" i="9"/>
  <c r="AR46" i="1"/>
  <c r="CD45" i="9"/>
  <c r="CJ45" i="9"/>
  <c r="C46" i="9"/>
  <c r="B47" i="1"/>
  <c r="D46" i="9"/>
  <c r="C47" i="1"/>
  <c r="E46" i="9"/>
  <c r="D47" i="1"/>
  <c r="F46" i="9"/>
  <c r="E47" i="1"/>
  <c r="G46" i="9"/>
  <c r="F47" i="1"/>
  <c r="I46" i="9"/>
  <c r="H47" i="1"/>
  <c r="L46" i="1"/>
  <c r="U46" i="9"/>
  <c r="M47" i="1"/>
  <c r="V46" i="9"/>
  <c r="N47" i="1"/>
  <c r="AA46" i="9"/>
  <c r="AD46" i="9"/>
  <c r="BN47" i="1"/>
  <c r="AE46" i="9"/>
  <c r="AI47" i="1"/>
  <c r="AF46" i="9"/>
  <c r="AG46" i="9"/>
  <c r="AJ46" i="9"/>
  <c r="AL46" i="9"/>
  <c r="BP47" i="1"/>
  <c r="AM46" i="9"/>
  <c r="AJ47" i="1"/>
  <c r="AO46" i="9"/>
  <c r="AQ46" i="9"/>
  <c r="BR47" i="1"/>
  <c r="AX46" i="9"/>
  <c r="AZ46" i="9"/>
  <c r="BV47" i="1"/>
  <c r="BA46" i="9"/>
  <c r="AM47" i="1"/>
  <c r="BC46" i="9"/>
  <c r="BE46" i="9"/>
  <c r="BX47" i="1"/>
  <c r="BF46" i="9"/>
  <c r="AN47" i="1"/>
  <c r="BI46" i="9"/>
  <c r="AO47" i="1"/>
  <c r="BJ46" i="9"/>
  <c r="BK46" i="9"/>
  <c r="CB47" i="1"/>
  <c r="BL46" i="9"/>
  <c r="CC47" i="1"/>
  <c r="BM46" i="9"/>
  <c r="BZ46" i="9"/>
  <c r="CB46" i="9"/>
  <c r="CG47" i="1"/>
  <c r="CC46" i="9"/>
  <c r="AR47" i="1"/>
  <c r="CD46" i="9"/>
  <c r="CE46" i="9"/>
  <c r="CJ46" i="9"/>
  <c r="C47" i="9"/>
  <c r="B48" i="1"/>
  <c r="D47" i="9"/>
  <c r="C48" i="1"/>
  <c r="E47" i="9"/>
  <c r="D48" i="1"/>
  <c r="F47" i="9"/>
  <c r="E48" i="1"/>
  <c r="G47" i="9"/>
  <c r="F48" i="1"/>
  <c r="I47" i="9"/>
  <c r="H48" i="1"/>
  <c r="U47" i="9"/>
  <c r="M48" i="1"/>
  <c r="V47" i="9"/>
  <c r="N48" i="1"/>
  <c r="AA47" i="9"/>
  <c r="AD47" i="9"/>
  <c r="BN48" i="1"/>
  <c r="AE47" i="9"/>
  <c r="AI48" i="1"/>
  <c r="AF47" i="9"/>
  <c r="AG47" i="9"/>
  <c r="AH47" i="9"/>
  <c r="AJ47" i="9"/>
  <c r="AL47" i="9"/>
  <c r="BP48" i="1"/>
  <c r="AM47" i="9"/>
  <c r="AJ48" i="1"/>
  <c r="AO47" i="9"/>
  <c r="AQ47" i="9"/>
  <c r="BR48" i="1"/>
  <c r="AX47" i="9"/>
  <c r="AZ47" i="9"/>
  <c r="BV48" i="1"/>
  <c r="BA47" i="9"/>
  <c r="AM48" i="1"/>
  <c r="BC47" i="9"/>
  <c r="BE47" i="9"/>
  <c r="BX48" i="1"/>
  <c r="BF47" i="9"/>
  <c r="AN48" i="1"/>
  <c r="BI47" i="9"/>
  <c r="AO48" i="1"/>
  <c r="BJ47" i="9"/>
  <c r="BK47" i="9"/>
  <c r="CB48" i="1"/>
  <c r="BL47" i="9"/>
  <c r="CC48" i="1"/>
  <c r="BM47" i="9"/>
  <c r="BZ47" i="9"/>
  <c r="CB47" i="9"/>
  <c r="CG48" i="1"/>
  <c r="CC47" i="9"/>
  <c r="AR48" i="1"/>
  <c r="CD47" i="9"/>
  <c r="CJ47" i="9"/>
  <c r="C48" i="9"/>
  <c r="B49" i="1"/>
  <c r="D48" i="9"/>
  <c r="C49" i="1"/>
  <c r="E48" i="9"/>
  <c r="D49" i="1"/>
  <c r="F48" i="9"/>
  <c r="E49" i="1"/>
  <c r="G48" i="9"/>
  <c r="F49" i="1"/>
  <c r="I48" i="9"/>
  <c r="H49" i="1"/>
  <c r="L48" i="1"/>
  <c r="U48" i="9"/>
  <c r="M49" i="1"/>
  <c r="V48" i="9"/>
  <c r="N49" i="1"/>
  <c r="AA48" i="9"/>
  <c r="AD48" i="9"/>
  <c r="BN49" i="1"/>
  <c r="AE48" i="9"/>
  <c r="AI49" i="1"/>
  <c r="AF48" i="9"/>
  <c r="AG48" i="9"/>
  <c r="AJ48" i="9"/>
  <c r="AL48" i="9"/>
  <c r="BP49" i="1"/>
  <c r="AM48" i="9"/>
  <c r="AJ49" i="1"/>
  <c r="AO48" i="9"/>
  <c r="AQ48" i="9"/>
  <c r="BR49" i="1"/>
  <c r="AX48" i="9"/>
  <c r="AZ48" i="9"/>
  <c r="BV49" i="1"/>
  <c r="BA48" i="9"/>
  <c r="AM49" i="1"/>
  <c r="BC48" i="9"/>
  <c r="BE48" i="9"/>
  <c r="BX49" i="1"/>
  <c r="BF48" i="9"/>
  <c r="AN49" i="1"/>
  <c r="BI48" i="9"/>
  <c r="AO49" i="1"/>
  <c r="BJ48" i="9"/>
  <c r="BK48" i="9"/>
  <c r="CB49" i="1"/>
  <c r="BL48" i="9"/>
  <c r="CC49" i="1"/>
  <c r="BM48" i="9"/>
  <c r="BZ48" i="9"/>
  <c r="CB48" i="9"/>
  <c r="CG49" i="1"/>
  <c r="CC48" i="9"/>
  <c r="AR49" i="1"/>
  <c r="CD48" i="9"/>
  <c r="CF48" i="9"/>
  <c r="CJ48" i="9"/>
  <c r="C49" i="9"/>
  <c r="B50" i="1"/>
  <c r="D49" i="9"/>
  <c r="C50" i="1"/>
  <c r="E49" i="9"/>
  <c r="D50" i="1"/>
  <c r="F49" i="9"/>
  <c r="E50" i="1"/>
  <c r="G49" i="9"/>
  <c r="F50" i="1"/>
  <c r="I49" i="9"/>
  <c r="H50" i="1"/>
  <c r="L49" i="1"/>
  <c r="U49" i="9"/>
  <c r="M50" i="1"/>
  <c r="V49" i="9"/>
  <c r="N50" i="1"/>
  <c r="AA49" i="9"/>
  <c r="AD49" i="9"/>
  <c r="BN50" i="1"/>
  <c r="AE49" i="9"/>
  <c r="AI50" i="1"/>
  <c r="AF49" i="9"/>
  <c r="AG49" i="9"/>
  <c r="AJ49" i="9"/>
  <c r="AL49" i="9"/>
  <c r="BP50" i="1"/>
  <c r="AM49" i="9"/>
  <c r="AJ50" i="1"/>
  <c r="AO49" i="9"/>
  <c r="AQ49" i="9"/>
  <c r="BR50" i="1"/>
  <c r="AX49" i="9"/>
  <c r="AZ49" i="9"/>
  <c r="BV50" i="1"/>
  <c r="BA49" i="9"/>
  <c r="AM50" i="1"/>
  <c r="BC49" i="9"/>
  <c r="BE49" i="9"/>
  <c r="BX50" i="1"/>
  <c r="BF49" i="9"/>
  <c r="AN50" i="1"/>
  <c r="BI49" i="9"/>
  <c r="AO50" i="1"/>
  <c r="BJ49" i="9"/>
  <c r="BK49" i="9"/>
  <c r="CB50" i="1"/>
  <c r="BL49" i="9"/>
  <c r="CC50" i="1"/>
  <c r="BM49" i="9"/>
  <c r="BZ49" i="9"/>
  <c r="CB49" i="9"/>
  <c r="CG50" i="1"/>
  <c r="CC49" i="9"/>
  <c r="AR50" i="1"/>
  <c r="CD49" i="9"/>
  <c r="CE49" i="9"/>
  <c r="CJ49" i="9"/>
  <c r="C50" i="9"/>
  <c r="B51" i="1"/>
  <c r="D50" i="9"/>
  <c r="C51" i="1"/>
  <c r="E50" i="9"/>
  <c r="D51" i="1"/>
  <c r="F50" i="9"/>
  <c r="E51" i="1"/>
  <c r="G50" i="9"/>
  <c r="F51" i="1"/>
  <c r="I50" i="9"/>
  <c r="H51" i="1"/>
  <c r="L50" i="1"/>
  <c r="U50" i="9"/>
  <c r="M51" i="1"/>
  <c r="V50" i="9"/>
  <c r="N51" i="1"/>
  <c r="AA50" i="9"/>
  <c r="AD50" i="9"/>
  <c r="BN51" i="1"/>
  <c r="AE50" i="9"/>
  <c r="AI51" i="1"/>
  <c r="AF50" i="9"/>
  <c r="AG50" i="9"/>
  <c r="AH50" i="9"/>
  <c r="AJ50" i="9"/>
  <c r="AL50" i="9"/>
  <c r="BP51" i="1"/>
  <c r="AM50" i="9"/>
  <c r="AJ51" i="1"/>
  <c r="AO50" i="9"/>
  <c r="AQ50" i="9"/>
  <c r="BR51" i="1"/>
  <c r="AX50" i="9"/>
  <c r="AZ50" i="9"/>
  <c r="BV51" i="1"/>
  <c r="BA50" i="9"/>
  <c r="AM51" i="1"/>
  <c r="BC50" i="9"/>
  <c r="BE50" i="9"/>
  <c r="BX51" i="1"/>
  <c r="BF50" i="9"/>
  <c r="AN51" i="1"/>
  <c r="BI50" i="9"/>
  <c r="AO51" i="1"/>
  <c r="BJ50" i="9"/>
  <c r="BK50" i="9"/>
  <c r="CB51" i="1"/>
  <c r="BL50" i="9"/>
  <c r="CC51" i="1"/>
  <c r="BM50" i="9"/>
  <c r="BZ50" i="9"/>
  <c r="CB50" i="9"/>
  <c r="CG51" i="1"/>
  <c r="CC50" i="9"/>
  <c r="AR51" i="1"/>
  <c r="CD50" i="9"/>
  <c r="CF50" i="9"/>
  <c r="CJ50" i="9"/>
  <c r="C51" i="9"/>
  <c r="B52" i="1"/>
  <c r="D51" i="9"/>
  <c r="C52" i="1"/>
  <c r="E51" i="9"/>
  <c r="D52" i="1"/>
  <c r="F51" i="9"/>
  <c r="E52" i="1"/>
  <c r="G51" i="9"/>
  <c r="F52" i="1"/>
  <c r="I51" i="9"/>
  <c r="H52" i="1"/>
  <c r="U51" i="9"/>
  <c r="M52" i="1"/>
  <c r="V51" i="9"/>
  <c r="N52" i="1"/>
  <c r="AA51" i="9"/>
  <c r="AD51" i="9"/>
  <c r="BN52" i="1"/>
  <c r="AE51" i="9"/>
  <c r="AI52" i="1"/>
  <c r="AF51" i="9"/>
  <c r="AG51" i="9"/>
  <c r="AJ51" i="9"/>
  <c r="AL51" i="9"/>
  <c r="BP52" i="1"/>
  <c r="AM51" i="9"/>
  <c r="AJ52" i="1"/>
  <c r="AO51" i="9"/>
  <c r="AQ51" i="9"/>
  <c r="BR52" i="1"/>
  <c r="AX51" i="9"/>
  <c r="AZ51" i="9"/>
  <c r="BV52" i="1"/>
  <c r="BA51" i="9"/>
  <c r="AM52" i="1"/>
  <c r="BC51" i="9"/>
  <c r="BE51" i="9"/>
  <c r="BX52" i="1"/>
  <c r="BF51" i="9"/>
  <c r="AN52" i="1"/>
  <c r="BI51" i="9"/>
  <c r="AO52" i="1"/>
  <c r="BJ51" i="9"/>
  <c r="BK51" i="9"/>
  <c r="CB52" i="1"/>
  <c r="BL51" i="9"/>
  <c r="CC52" i="1"/>
  <c r="BM51" i="9"/>
  <c r="BZ51" i="9"/>
  <c r="CB51" i="9"/>
  <c r="CG52" i="1"/>
  <c r="CC51" i="9"/>
  <c r="AR52" i="1"/>
  <c r="CD51" i="9"/>
  <c r="CJ51" i="9"/>
  <c r="C52" i="9"/>
  <c r="B53" i="1"/>
  <c r="D52" i="9"/>
  <c r="C53" i="1"/>
  <c r="E52" i="9"/>
  <c r="D53" i="1"/>
  <c r="F52" i="9"/>
  <c r="E53" i="1"/>
  <c r="G52" i="9"/>
  <c r="F53" i="1"/>
  <c r="I52" i="9"/>
  <c r="H53" i="1"/>
  <c r="L52" i="1"/>
  <c r="U52" i="9"/>
  <c r="M53" i="1"/>
  <c r="V52" i="9"/>
  <c r="N53" i="1"/>
  <c r="AA52" i="9"/>
  <c r="AD52" i="9"/>
  <c r="BN53" i="1"/>
  <c r="AE52" i="9"/>
  <c r="AI53" i="1"/>
  <c r="AF52" i="9"/>
  <c r="AG52" i="9"/>
  <c r="AJ52" i="9"/>
  <c r="AL52" i="9"/>
  <c r="BP53" i="1"/>
  <c r="AM52" i="9"/>
  <c r="AJ53" i="1"/>
  <c r="AO52" i="9"/>
  <c r="AQ52" i="9"/>
  <c r="BR53" i="1"/>
  <c r="AX52" i="9"/>
  <c r="AZ52" i="9"/>
  <c r="BV53" i="1"/>
  <c r="BA52" i="9"/>
  <c r="AM53" i="1"/>
  <c r="BC52" i="9"/>
  <c r="BE52" i="9"/>
  <c r="BX53" i="1"/>
  <c r="BF52" i="9"/>
  <c r="AN53" i="1"/>
  <c r="AE52" i="1"/>
  <c r="BI52" i="9"/>
  <c r="AO53" i="1"/>
  <c r="BJ52" i="9"/>
  <c r="BK52" i="9"/>
  <c r="CB53" i="1"/>
  <c r="BL52" i="9"/>
  <c r="CC53" i="1"/>
  <c r="BM52" i="9"/>
  <c r="BZ52" i="9"/>
  <c r="CB52" i="9"/>
  <c r="CG53" i="1"/>
  <c r="CC52" i="9"/>
  <c r="AR53" i="1"/>
  <c r="CD52" i="9"/>
  <c r="CJ52" i="9"/>
  <c r="C53" i="9"/>
  <c r="B54" i="1"/>
  <c r="D53" i="9"/>
  <c r="C54" i="1"/>
  <c r="E53" i="9"/>
  <c r="D54" i="1"/>
  <c r="F53" i="9"/>
  <c r="E54" i="1"/>
  <c r="G53" i="9"/>
  <c r="F54" i="1"/>
  <c r="I53" i="9"/>
  <c r="H54" i="1"/>
  <c r="L53" i="1"/>
  <c r="U53" i="9"/>
  <c r="M54" i="1"/>
  <c r="V53" i="9"/>
  <c r="N54" i="1"/>
  <c r="AA53" i="9"/>
  <c r="AD53" i="9"/>
  <c r="BN54" i="1"/>
  <c r="AE53" i="9"/>
  <c r="AI54" i="1"/>
  <c r="AF53" i="9"/>
  <c r="AG53" i="9"/>
  <c r="AJ53" i="9"/>
  <c r="AL53" i="9"/>
  <c r="BP54" i="1"/>
  <c r="AM53" i="9"/>
  <c r="AJ54" i="1"/>
  <c r="AO53" i="9"/>
  <c r="AQ53" i="9"/>
  <c r="BR54" i="1"/>
  <c r="AX53" i="9"/>
  <c r="AZ53" i="9"/>
  <c r="BV54" i="1"/>
  <c r="BA53" i="9"/>
  <c r="AM54" i="1"/>
  <c r="BC53" i="9"/>
  <c r="BE53" i="9"/>
  <c r="BX54" i="1"/>
  <c r="BF53" i="9"/>
  <c r="AN54" i="1"/>
  <c r="BI53" i="9"/>
  <c r="AO54" i="1"/>
  <c r="BJ53" i="9"/>
  <c r="BK53" i="9"/>
  <c r="CB54" i="1"/>
  <c r="BL53" i="9"/>
  <c r="CC54" i="1"/>
  <c r="BM53" i="9"/>
  <c r="BZ53" i="9"/>
  <c r="CB53" i="9"/>
  <c r="CG54" i="1"/>
  <c r="CC53" i="9"/>
  <c r="AR54" i="1"/>
  <c r="CD53" i="9"/>
  <c r="CE53" i="9"/>
  <c r="CJ53" i="9"/>
  <c r="C54" i="9"/>
  <c r="B55" i="1"/>
  <c r="D54" i="9"/>
  <c r="C55" i="1"/>
  <c r="E54" i="9"/>
  <c r="D55" i="1"/>
  <c r="F54" i="9"/>
  <c r="E55" i="1"/>
  <c r="G54" i="9"/>
  <c r="F55" i="1"/>
  <c r="I54" i="9"/>
  <c r="H55" i="1"/>
  <c r="L54" i="1"/>
  <c r="U54" i="9"/>
  <c r="M55" i="1"/>
  <c r="V54" i="9"/>
  <c r="N55" i="1"/>
  <c r="AA54" i="9"/>
  <c r="AD54" i="9"/>
  <c r="BN55" i="1"/>
  <c r="AE54" i="9"/>
  <c r="AI55" i="1"/>
  <c r="AF54" i="9"/>
  <c r="AG54" i="9"/>
  <c r="AH54" i="9"/>
  <c r="AJ54" i="9"/>
  <c r="AL54" i="9"/>
  <c r="BP55" i="1"/>
  <c r="AM54" i="9"/>
  <c r="AJ55" i="1"/>
  <c r="AO54" i="9"/>
  <c r="AQ54" i="9"/>
  <c r="BR55" i="1"/>
  <c r="AX54" i="9"/>
  <c r="AZ54" i="9"/>
  <c r="BV55" i="1"/>
  <c r="BA54" i="9"/>
  <c r="AM55" i="1"/>
  <c r="BC54" i="9"/>
  <c r="BE54" i="9"/>
  <c r="BX55" i="1"/>
  <c r="BF54" i="9"/>
  <c r="AN55" i="1"/>
  <c r="BI54" i="9"/>
  <c r="AO55" i="1"/>
  <c r="BJ54" i="9"/>
  <c r="BK54" i="9"/>
  <c r="CB55" i="1"/>
  <c r="BL54" i="9"/>
  <c r="CC55" i="1"/>
  <c r="BM54" i="9"/>
  <c r="BZ54" i="9"/>
  <c r="CB54" i="9"/>
  <c r="CG55" i="1"/>
  <c r="CC54" i="9"/>
  <c r="AR55" i="1"/>
  <c r="CD54" i="9"/>
  <c r="CF54" i="9"/>
  <c r="CJ54" i="9"/>
  <c r="C55" i="9"/>
  <c r="B56" i="1"/>
  <c r="D55" i="9"/>
  <c r="C56" i="1"/>
  <c r="E55" i="9"/>
  <c r="D56" i="1"/>
  <c r="F55" i="9"/>
  <c r="E56" i="1"/>
  <c r="G55" i="9"/>
  <c r="F56" i="1"/>
  <c r="I55" i="9"/>
  <c r="H56" i="1"/>
  <c r="U55" i="9"/>
  <c r="M56" i="1"/>
  <c r="V55" i="9"/>
  <c r="N56" i="1"/>
  <c r="AA55" i="9"/>
  <c r="AD55" i="9"/>
  <c r="BN56" i="1"/>
  <c r="AE55" i="9"/>
  <c r="AI56" i="1"/>
  <c r="AF55" i="9"/>
  <c r="AG55" i="9"/>
  <c r="AJ55" i="9"/>
  <c r="AL55" i="9"/>
  <c r="BP56" i="1"/>
  <c r="AM55" i="9"/>
  <c r="AJ56" i="1"/>
  <c r="AO55" i="9"/>
  <c r="AQ55" i="9"/>
  <c r="BR56" i="1"/>
  <c r="AX55" i="9"/>
  <c r="AZ55" i="9"/>
  <c r="BV56" i="1"/>
  <c r="BA55" i="9"/>
  <c r="AM56" i="1"/>
  <c r="BC55" i="9"/>
  <c r="BE55" i="9"/>
  <c r="BX56" i="1"/>
  <c r="BF55" i="9"/>
  <c r="AN56" i="1"/>
  <c r="BI55" i="9"/>
  <c r="AO56" i="1"/>
  <c r="BJ55" i="9"/>
  <c r="BK55" i="9"/>
  <c r="CB56" i="1"/>
  <c r="BL55" i="9"/>
  <c r="CC56" i="1"/>
  <c r="BM55" i="9"/>
  <c r="BZ55" i="9"/>
  <c r="CB55" i="9"/>
  <c r="CG56" i="1"/>
  <c r="CC55" i="9"/>
  <c r="AR56" i="1"/>
  <c r="CD55" i="9"/>
  <c r="CJ55" i="9"/>
  <c r="C56" i="9"/>
  <c r="B57" i="1"/>
  <c r="D56" i="9"/>
  <c r="C57" i="1"/>
  <c r="E56" i="9"/>
  <c r="D57" i="1"/>
  <c r="F56" i="9"/>
  <c r="E57" i="1"/>
  <c r="G56" i="9"/>
  <c r="F57" i="1"/>
  <c r="I56" i="9"/>
  <c r="H57" i="1"/>
  <c r="L56" i="1"/>
  <c r="U56" i="9"/>
  <c r="M57" i="1"/>
  <c r="V56" i="9"/>
  <c r="N57" i="1"/>
  <c r="AA56" i="9"/>
  <c r="AD56" i="9"/>
  <c r="BN57" i="1"/>
  <c r="AE56" i="9"/>
  <c r="AI57" i="1"/>
  <c r="AF56" i="9"/>
  <c r="AG56" i="9"/>
  <c r="AJ56" i="9"/>
  <c r="AL56" i="9"/>
  <c r="BP57" i="1"/>
  <c r="AM56" i="9"/>
  <c r="AJ57" i="1"/>
  <c r="AO56" i="9"/>
  <c r="AQ56" i="9"/>
  <c r="BR57" i="1"/>
  <c r="AX56" i="9"/>
  <c r="AZ56" i="9"/>
  <c r="BV57" i="1"/>
  <c r="BA56" i="9"/>
  <c r="AM57" i="1"/>
  <c r="BC56" i="9"/>
  <c r="BE56" i="9"/>
  <c r="BX57" i="1"/>
  <c r="BF56" i="9"/>
  <c r="AN57" i="1"/>
  <c r="BI56" i="9"/>
  <c r="AO57" i="1"/>
  <c r="BJ56" i="9"/>
  <c r="BK56" i="9"/>
  <c r="CB57" i="1"/>
  <c r="BL56" i="9"/>
  <c r="CC57" i="1"/>
  <c r="BM56" i="9"/>
  <c r="BZ56" i="9"/>
  <c r="CB56" i="9"/>
  <c r="CG57" i="1"/>
  <c r="CC56" i="9"/>
  <c r="AR57" i="1"/>
  <c r="CD56" i="9"/>
  <c r="CJ56" i="9"/>
  <c r="C57" i="9"/>
  <c r="B58" i="1"/>
  <c r="D57" i="9"/>
  <c r="C58" i="1"/>
  <c r="E57" i="9"/>
  <c r="D58" i="1"/>
  <c r="F57" i="9"/>
  <c r="E58" i="1"/>
  <c r="G57" i="9"/>
  <c r="F58" i="1"/>
  <c r="I57" i="9"/>
  <c r="H58" i="1"/>
  <c r="L57" i="1"/>
  <c r="U57" i="9"/>
  <c r="M58" i="1"/>
  <c r="V57" i="9"/>
  <c r="N58" i="1"/>
  <c r="AA57" i="9"/>
  <c r="AD57" i="9"/>
  <c r="BN58" i="1"/>
  <c r="AE57" i="9"/>
  <c r="AI58" i="1"/>
  <c r="AF57" i="9"/>
  <c r="AG57" i="9"/>
  <c r="AJ57" i="9"/>
  <c r="AL57" i="9"/>
  <c r="BP58" i="1"/>
  <c r="AM57" i="9"/>
  <c r="AJ58" i="1"/>
  <c r="AO57" i="9"/>
  <c r="AQ57" i="9"/>
  <c r="BR58" i="1"/>
  <c r="AX57" i="9"/>
  <c r="AZ57" i="9"/>
  <c r="BV58" i="1"/>
  <c r="BA57" i="9"/>
  <c r="AM58" i="1"/>
  <c r="BC57" i="9"/>
  <c r="BE57" i="9"/>
  <c r="BX58" i="1"/>
  <c r="BF57" i="9"/>
  <c r="AN58" i="1"/>
  <c r="BI57" i="9"/>
  <c r="AO58" i="1"/>
  <c r="BJ57" i="9"/>
  <c r="BK57" i="9"/>
  <c r="CB58" i="1"/>
  <c r="BL57" i="9"/>
  <c r="CC58" i="1"/>
  <c r="BM57" i="9"/>
  <c r="BZ57" i="9"/>
  <c r="CB57" i="9"/>
  <c r="CG58" i="1"/>
  <c r="CC57" i="9"/>
  <c r="AR58" i="1"/>
  <c r="CD57" i="9"/>
  <c r="CE57" i="9"/>
  <c r="CJ57" i="9"/>
  <c r="C58" i="9"/>
  <c r="B59" i="1"/>
  <c r="D58" i="9"/>
  <c r="C59" i="1"/>
  <c r="E58" i="9"/>
  <c r="D59" i="1"/>
  <c r="F58" i="9"/>
  <c r="E59" i="1"/>
  <c r="G58" i="9"/>
  <c r="F59" i="1"/>
  <c r="I58" i="9"/>
  <c r="H59" i="1"/>
  <c r="L58" i="1"/>
  <c r="U58" i="9"/>
  <c r="M59" i="1"/>
  <c r="V58" i="9"/>
  <c r="N59" i="1"/>
  <c r="AA58" i="9"/>
  <c r="AD58" i="9"/>
  <c r="BN59" i="1"/>
  <c r="AE58" i="9"/>
  <c r="AI59" i="1"/>
  <c r="AF58" i="9"/>
  <c r="AG58" i="9"/>
  <c r="AJ58" i="9"/>
  <c r="AL58" i="9"/>
  <c r="BP59" i="1"/>
  <c r="AM58" i="9"/>
  <c r="AJ59" i="1"/>
  <c r="AO58" i="9"/>
  <c r="AQ58" i="9"/>
  <c r="BR59" i="1"/>
  <c r="AX58" i="9"/>
  <c r="AZ58" i="9"/>
  <c r="BV59" i="1"/>
  <c r="BA58" i="9"/>
  <c r="AM59" i="1"/>
  <c r="BC58" i="9"/>
  <c r="BE58" i="9"/>
  <c r="BX59" i="1"/>
  <c r="BF58" i="9"/>
  <c r="AN59" i="1"/>
  <c r="BI58" i="9"/>
  <c r="AO59" i="1"/>
  <c r="BJ58" i="9"/>
  <c r="BK58" i="9"/>
  <c r="CB59" i="1"/>
  <c r="BL58" i="9"/>
  <c r="CC59" i="1"/>
  <c r="BM58" i="9"/>
  <c r="BZ58" i="9"/>
  <c r="CB58" i="9"/>
  <c r="CG59" i="1"/>
  <c r="CC58" i="9"/>
  <c r="AR59" i="1"/>
  <c r="CD58" i="9"/>
  <c r="CJ58" i="9"/>
  <c r="C59" i="9"/>
  <c r="B60" i="1"/>
  <c r="D59" i="9"/>
  <c r="C60" i="1"/>
  <c r="E59" i="9"/>
  <c r="D60" i="1"/>
  <c r="F59" i="9"/>
  <c r="E60" i="1"/>
  <c r="G59" i="9"/>
  <c r="F60" i="1"/>
  <c r="I59" i="9"/>
  <c r="H60" i="1"/>
  <c r="U59" i="9"/>
  <c r="M60" i="1"/>
  <c r="V59" i="9"/>
  <c r="N60" i="1"/>
  <c r="AA59" i="9"/>
  <c r="AD59" i="9"/>
  <c r="BN60" i="1"/>
  <c r="AE59" i="9"/>
  <c r="AI60" i="1"/>
  <c r="AF59" i="9"/>
  <c r="AG59" i="9"/>
  <c r="AJ59" i="9"/>
  <c r="AL59" i="9"/>
  <c r="BP60" i="1"/>
  <c r="AM59" i="9"/>
  <c r="AJ60" i="1"/>
  <c r="AO59" i="9"/>
  <c r="AQ59" i="9"/>
  <c r="BR60" i="1"/>
  <c r="AX59" i="9"/>
  <c r="AZ59" i="9"/>
  <c r="BV60" i="1"/>
  <c r="BA59" i="9"/>
  <c r="AM60" i="1"/>
  <c r="BC59" i="9"/>
  <c r="BE59" i="9"/>
  <c r="BX60" i="1"/>
  <c r="BF59" i="9"/>
  <c r="AN60" i="1"/>
  <c r="BI59" i="9"/>
  <c r="AO60" i="1"/>
  <c r="BJ59" i="9"/>
  <c r="BK59" i="9"/>
  <c r="CB60" i="1"/>
  <c r="BL59" i="9"/>
  <c r="CC60" i="1"/>
  <c r="BM59" i="9"/>
  <c r="BZ59" i="9"/>
  <c r="CB59" i="9"/>
  <c r="CG60" i="1"/>
  <c r="CC59" i="9"/>
  <c r="AR60" i="1"/>
  <c r="CD59" i="9"/>
  <c r="CJ59" i="9"/>
  <c r="C60" i="9"/>
  <c r="B61" i="1"/>
  <c r="D60" i="9"/>
  <c r="C61" i="1"/>
  <c r="E60" i="9"/>
  <c r="D61" i="1"/>
  <c r="F60" i="9"/>
  <c r="E61" i="1"/>
  <c r="G60" i="9"/>
  <c r="F61" i="1"/>
  <c r="I60" i="9"/>
  <c r="H61" i="1"/>
  <c r="U60" i="9"/>
  <c r="M61" i="1"/>
  <c r="V60" i="9"/>
  <c r="N61" i="1"/>
  <c r="AA60" i="9"/>
  <c r="AD60" i="9"/>
  <c r="BN61" i="1"/>
  <c r="AE60" i="9"/>
  <c r="AI61" i="1"/>
  <c r="AF60" i="9"/>
  <c r="AG60" i="9"/>
  <c r="AJ60" i="9"/>
  <c r="AL60" i="9"/>
  <c r="BP61" i="1"/>
  <c r="AM60" i="9"/>
  <c r="AJ61" i="1"/>
  <c r="AO60" i="9"/>
  <c r="AQ60" i="9"/>
  <c r="BR61" i="1"/>
  <c r="AX60" i="9"/>
  <c r="AZ60" i="9"/>
  <c r="BV61" i="1"/>
  <c r="BA60" i="9"/>
  <c r="AM61" i="1"/>
  <c r="BC60" i="9"/>
  <c r="BE60" i="9"/>
  <c r="BX61" i="1"/>
  <c r="BF60" i="9"/>
  <c r="AN61" i="1"/>
  <c r="BI60" i="9"/>
  <c r="AO61" i="1"/>
  <c r="BJ60" i="9"/>
  <c r="BK60" i="9"/>
  <c r="CB61" i="1"/>
  <c r="BL60" i="9"/>
  <c r="CC61" i="1"/>
  <c r="BM60" i="9"/>
  <c r="BZ60" i="9"/>
  <c r="CB60" i="9"/>
  <c r="CG61" i="1"/>
  <c r="CC60" i="9"/>
  <c r="AR61" i="1"/>
  <c r="CD60" i="9"/>
  <c r="CF60" i="9"/>
  <c r="CJ60" i="9"/>
  <c r="C61" i="9"/>
  <c r="B62" i="1"/>
  <c r="D61" i="9"/>
  <c r="C62" i="1"/>
  <c r="E61" i="9"/>
  <c r="D62" i="1"/>
  <c r="F61" i="9"/>
  <c r="E62" i="1"/>
  <c r="G61" i="9"/>
  <c r="F62" i="1"/>
  <c r="I61" i="9"/>
  <c r="H62" i="1"/>
  <c r="L61" i="1"/>
  <c r="U61" i="9"/>
  <c r="M62" i="1"/>
  <c r="V61" i="9"/>
  <c r="N62" i="1"/>
  <c r="AA61" i="9"/>
  <c r="AD61" i="9"/>
  <c r="BN62" i="1"/>
  <c r="AE61" i="9"/>
  <c r="AI62" i="1"/>
  <c r="AF61" i="9"/>
  <c r="AG61" i="9"/>
  <c r="AJ61" i="9"/>
  <c r="AL61" i="9"/>
  <c r="BP62" i="1"/>
  <c r="AM61" i="9"/>
  <c r="AJ62" i="1"/>
  <c r="AO61" i="9"/>
  <c r="AQ61" i="9"/>
  <c r="BR62" i="1"/>
  <c r="AX61" i="9"/>
  <c r="AZ61" i="9"/>
  <c r="BV62" i="1"/>
  <c r="BA61" i="9"/>
  <c r="AM62" i="1"/>
  <c r="BC61" i="9"/>
  <c r="BE61" i="9"/>
  <c r="BX62" i="1"/>
  <c r="BF61" i="9"/>
  <c r="AN62" i="1"/>
  <c r="BI61" i="9"/>
  <c r="AO62" i="1"/>
  <c r="BJ61" i="9"/>
  <c r="BK61" i="9"/>
  <c r="CB62" i="1"/>
  <c r="BL61" i="9"/>
  <c r="CC62" i="1"/>
  <c r="BM61" i="9"/>
  <c r="BZ61" i="9"/>
  <c r="CB61" i="9"/>
  <c r="CG62" i="1"/>
  <c r="CC61" i="9"/>
  <c r="AR62" i="1"/>
  <c r="CD61" i="9"/>
  <c r="CE61" i="9"/>
  <c r="CJ61" i="9"/>
  <c r="C62" i="9"/>
  <c r="B63" i="1"/>
  <c r="D62" i="9"/>
  <c r="C63" i="1"/>
  <c r="E62" i="9"/>
  <c r="D63" i="1"/>
  <c r="F62" i="9"/>
  <c r="E63" i="1"/>
  <c r="G62" i="9"/>
  <c r="F63" i="1"/>
  <c r="I62" i="9"/>
  <c r="H63" i="1"/>
  <c r="L62" i="1"/>
  <c r="U62" i="9"/>
  <c r="M63" i="1"/>
  <c r="V62" i="9"/>
  <c r="N63" i="1"/>
  <c r="AA62" i="9"/>
  <c r="AD62" i="9"/>
  <c r="BN63" i="1"/>
  <c r="AE62" i="9"/>
  <c r="AI63" i="1"/>
  <c r="AF62" i="9"/>
  <c r="AG62" i="9"/>
  <c r="AJ62" i="9"/>
  <c r="AL62" i="9"/>
  <c r="BP63" i="1"/>
  <c r="AM62" i="9"/>
  <c r="AJ63" i="1"/>
  <c r="AO62" i="9"/>
  <c r="AQ62" i="9"/>
  <c r="BR63" i="1"/>
  <c r="AX62" i="9"/>
  <c r="AZ62" i="9"/>
  <c r="BV63" i="1"/>
  <c r="BA62" i="9"/>
  <c r="AM63" i="1"/>
  <c r="BC62" i="9"/>
  <c r="BE62" i="9"/>
  <c r="BX63" i="1"/>
  <c r="BF62" i="9"/>
  <c r="AN63" i="1"/>
  <c r="BI62" i="9"/>
  <c r="AO63" i="1"/>
  <c r="BJ62" i="9"/>
  <c r="BK62" i="9"/>
  <c r="CB63" i="1"/>
  <c r="BL62" i="9"/>
  <c r="CC63" i="1"/>
  <c r="BM62" i="9"/>
  <c r="BZ62" i="9"/>
  <c r="CB62" i="9"/>
  <c r="CG63" i="1"/>
  <c r="CC62" i="9"/>
  <c r="AR63" i="1"/>
  <c r="CD62" i="9"/>
  <c r="CF62" i="9"/>
  <c r="CJ62" i="9"/>
  <c r="C63" i="9"/>
  <c r="B64" i="1"/>
  <c r="D63" i="9"/>
  <c r="C64" i="1"/>
  <c r="E63" i="9"/>
  <c r="D64" i="1"/>
  <c r="F63" i="9"/>
  <c r="E64" i="1"/>
  <c r="G63" i="9"/>
  <c r="F64" i="1"/>
  <c r="I63" i="9"/>
  <c r="H64" i="1"/>
  <c r="U63" i="9"/>
  <c r="M64" i="1"/>
  <c r="V63" i="9"/>
  <c r="N64" i="1"/>
  <c r="AA63" i="9"/>
  <c r="AD63" i="9"/>
  <c r="BN64" i="1"/>
  <c r="AE63" i="9"/>
  <c r="AI64" i="1"/>
  <c r="AF63" i="9"/>
  <c r="AG63" i="9"/>
  <c r="AJ63" i="9"/>
  <c r="AL63" i="9"/>
  <c r="BP64" i="1"/>
  <c r="AM63" i="9"/>
  <c r="AJ64" i="1"/>
  <c r="AO63" i="9"/>
  <c r="AQ63" i="9"/>
  <c r="BR64" i="1"/>
  <c r="AX63" i="9"/>
  <c r="AZ63" i="9"/>
  <c r="BV64" i="1"/>
  <c r="BA63" i="9"/>
  <c r="AM64" i="1"/>
  <c r="BC63" i="9"/>
  <c r="BE63" i="9"/>
  <c r="BX64" i="1"/>
  <c r="BF63" i="9"/>
  <c r="AN64" i="1"/>
  <c r="BI63" i="9"/>
  <c r="AO64" i="1"/>
  <c r="BJ63" i="9"/>
  <c r="BK63" i="9"/>
  <c r="CB64" i="1"/>
  <c r="BL63" i="9"/>
  <c r="CC64" i="1"/>
  <c r="BM63" i="9"/>
  <c r="BZ63" i="9"/>
  <c r="CB63" i="9"/>
  <c r="CG64" i="1"/>
  <c r="CC63" i="9"/>
  <c r="AR64" i="1"/>
  <c r="CD63" i="9"/>
  <c r="CE63" i="9"/>
  <c r="CJ63" i="9"/>
  <c r="C64" i="9"/>
  <c r="B65" i="1"/>
  <c r="D64" i="9"/>
  <c r="C65" i="1"/>
  <c r="E64" i="9"/>
  <c r="D65" i="1"/>
  <c r="F64" i="9"/>
  <c r="E65" i="1"/>
  <c r="G64" i="9"/>
  <c r="F65" i="1"/>
  <c r="I64" i="9"/>
  <c r="H65" i="1"/>
  <c r="U64" i="9"/>
  <c r="M65" i="1"/>
  <c r="V64" i="9"/>
  <c r="N65" i="1"/>
  <c r="AA64" i="9"/>
  <c r="AD64" i="9"/>
  <c r="BN65" i="1"/>
  <c r="AE64" i="9"/>
  <c r="AI65" i="1"/>
  <c r="AF64" i="9"/>
  <c r="AG64" i="9"/>
  <c r="AJ64" i="9"/>
  <c r="AL64" i="9"/>
  <c r="BP65" i="1"/>
  <c r="AM64" i="9"/>
  <c r="AJ65" i="1"/>
  <c r="AO64" i="9"/>
  <c r="AQ64" i="9"/>
  <c r="BR65" i="1"/>
  <c r="AX64" i="9"/>
  <c r="AZ64" i="9"/>
  <c r="BV65" i="1"/>
  <c r="BA64" i="9"/>
  <c r="AM65" i="1"/>
  <c r="BC64" i="9"/>
  <c r="BE64" i="9"/>
  <c r="BX65" i="1"/>
  <c r="BF64" i="9"/>
  <c r="AN65" i="1"/>
  <c r="BI64" i="9"/>
  <c r="AO65" i="1"/>
  <c r="BJ64" i="9"/>
  <c r="BK64" i="9"/>
  <c r="CB65" i="1"/>
  <c r="BL64" i="9"/>
  <c r="CC65" i="1"/>
  <c r="BM64" i="9"/>
  <c r="BZ64" i="9"/>
  <c r="CB64" i="9"/>
  <c r="CG65" i="1"/>
  <c r="CC64" i="9"/>
  <c r="AR65" i="1"/>
  <c r="CD64" i="9"/>
  <c r="CF64" i="9"/>
  <c r="CJ64" i="9"/>
  <c r="C65" i="9"/>
  <c r="B66" i="1"/>
  <c r="D65" i="9"/>
  <c r="C66" i="1"/>
  <c r="E65" i="9"/>
  <c r="D66" i="1"/>
  <c r="F65" i="9"/>
  <c r="E66" i="1"/>
  <c r="G65" i="9"/>
  <c r="F66" i="1"/>
  <c r="I65" i="9"/>
  <c r="H66" i="1"/>
  <c r="L65" i="1"/>
  <c r="U65" i="9"/>
  <c r="M66" i="1"/>
  <c r="V65" i="9"/>
  <c r="N66" i="1"/>
  <c r="AA65" i="9"/>
  <c r="AD65" i="9"/>
  <c r="BN66" i="1"/>
  <c r="AE65" i="9"/>
  <c r="AI66" i="1"/>
  <c r="AF65" i="9"/>
  <c r="AG65" i="9"/>
  <c r="AJ65" i="9"/>
  <c r="AL65" i="9"/>
  <c r="BP66" i="1"/>
  <c r="AM65" i="9"/>
  <c r="AJ66" i="1"/>
  <c r="AO65" i="9"/>
  <c r="AQ65" i="9"/>
  <c r="BR66" i="1"/>
  <c r="AX65" i="9"/>
  <c r="AZ65" i="9"/>
  <c r="BV66" i="1"/>
  <c r="BA65" i="9"/>
  <c r="AM66" i="1"/>
  <c r="BC65" i="9"/>
  <c r="BE65" i="9"/>
  <c r="BX66" i="1"/>
  <c r="BF65" i="9"/>
  <c r="AN66" i="1"/>
  <c r="BI65" i="9"/>
  <c r="AO66" i="1"/>
  <c r="BJ65" i="9"/>
  <c r="BK65" i="9"/>
  <c r="CB66" i="1"/>
  <c r="BL65" i="9"/>
  <c r="CC66" i="1"/>
  <c r="BM65" i="9"/>
  <c r="BZ65" i="9"/>
  <c r="CB65" i="9"/>
  <c r="CG66" i="1"/>
  <c r="CC65" i="9"/>
  <c r="AR66" i="1"/>
  <c r="CD65" i="9"/>
  <c r="CJ65" i="9"/>
  <c r="C66" i="9"/>
  <c r="B67" i="1"/>
  <c r="D66" i="9"/>
  <c r="C67" i="1"/>
  <c r="E66" i="9"/>
  <c r="D67" i="1"/>
  <c r="F66" i="9"/>
  <c r="E67" i="1"/>
  <c r="G66" i="9"/>
  <c r="F67" i="1"/>
  <c r="I66" i="9"/>
  <c r="H67" i="1"/>
  <c r="L66" i="1"/>
  <c r="U66" i="9"/>
  <c r="M67" i="1"/>
  <c r="V66" i="9"/>
  <c r="N67" i="1"/>
  <c r="AA66" i="9"/>
  <c r="AD66" i="9"/>
  <c r="BN67" i="1"/>
  <c r="AE66" i="9"/>
  <c r="AI67" i="1"/>
  <c r="AF66" i="9"/>
  <c r="AG66" i="9"/>
  <c r="AJ66" i="9"/>
  <c r="AL66" i="9"/>
  <c r="BP67" i="1"/>
  <c r="AM66" i="9"/>
  <c r="AJ67" i="1"/>
  <c r="AO66" i="9"/>
  <c r="AQ66" i="9"/>
  <c r="BR67" i="1"/>
  <c r="AX66" i="9"/>
  <c r="AZ66" i="9"/>
  <c r="BV67" i="1"/>
  <c r="BA66" i="9"/>
  <c r="AM67" i="1"/>
  <c r="BC66" i="9"/>
  <c r="BE66" i="9"/>
  <c r="BX67" i="1"/>
  <c r="BF66" i="9"/>
  <c r="AN67" i="1"/>
  <c r="BI66" i="9"/>
  <c r="AO67" i="1"/>
  <c r="BJ66" i="9"/>
  <c r="BK66" i="9"/>
  <c r="CB67" i="1"/>
  <c r="BL66" i="9"/>
  <c r="CC67" i="1"/>
  <c r="BM66" i="9"/>
  <c r="BZ66" i="9"/>
  <c r="CB66" i="9"/>
  <c r="CG67" i="1"/>
  <c r="CC66" i="9"/>
  <c r="AR67" i="1"/>
  <c r="CD66" i="9"/>
  <c r="CE66" i="9"/>
  <c r="CJ66" i="9"/>
  <c r="C67" i="9"/>
  <c r="B68" i="1"/>
  <c r="D67" i="9"/>
  <c r="C68" i="1"/>
  <c r="E67" i="9"/>
  <c r="D68" i="1"/>
  <c r="F67" i="9"/>
  <c r="E68" i="1"/>
  <c r="G67" i="9"/>
  <c r="F68" i="1"/>
  <c r="I67" i="9"/>
  <c r="H68" i="1"/>
  <c r="U67" i="9"/>
  <c r="M68" i="1"/>
  <c r="V67" i="9"/>
  <c r="N68" i="1"/>
  <c r="AA67" i="9"/>
  <c r="AD67" i="9"/>
  <c r="BN68" i="1"/>
  <c r="AE67" i="9"/>
  <c r="AI68" i="1"/>
  <c r="AF67" i="9"/>
  <c r="AG67" i="9"/>
  <c r="AJ67" i="9"/>
  <c r="AL67" i="9"/>
  <c r="BP68" i="1"/>
  <c r="AM67" i="9"/>
  <c r="AJ68" i="1"/>
  <c r="AO67" i="9"/>
  <c r="AQ67" i="9"/>
  <c r="BR68" i="1"/>
  <c r="AX67" i="9"/>
  <c r="AZ67" i="9"/>
  <c r="BV68" i="1"/>
  <c r="BA67" i="9"/>
  <c r="AM68" i="1"/>
  <c r="BC67" i="9"/>
  <c r="BE67" i="9"/>
  <c r="BX68" i="1"/>
  <c r="BF67" i="9"/>
  <c r="AN68" i="1"/>
  <c r="BI67" i="9"/>
  <c r="AO68" i="1"/>
  <c r="BJ67" i="9"/>
  <c r="BK67" i="9"/>
  <c r="CB68" i="1"/>
  <c r="BL67" i="9"/>
  <c r="CC68" i="1"/>
  <c r="BM67" i="9"/>
  <c r="BZ67" i="9"/>
  <c r="CB67" i="9"/>
  <c r="CG68" i="1"/>
  <c r="CC67" i="9"/>
  <c r="AR68" i="1"/>
  <c r="CD67" i="9"/>
  <c r="CE67" i="9"/>
  <c r="CJ67" i="9"/>
  <c r="C68" i="9"/>
  <c r="B69" i="1"/>
  <c r="D68" i="9"/>
  <c r="C69" i="1"/>
  <c r="E68" i="9"/>
  <c r="D69" i="1"/>
  <c r="F68" i="9"/>
  <c r="E69" i="1"/>
  <c r="G68" i="9"/>
  <c r="F69" i="1"/>
  <c r="I68" i="9"/>
  <c r="H69" i="1"/>
  <c r="U68" i="9"/>
  <c r="M69" i="1"/>
  <c r="V68" i="9"/>
  <c r="N69" i="1"/>
  <c r="AA68" i="9"/>
  <c r="AD68" i="9"/>
  <c r="BN69" i="1"/>
  <c r="AE68" i="9"/>
  <c r="AI69" i="1"/>
  <c r="AF68" i="9"/>
  <c r="AG68" i="9"/>
  <c r="AJ68" i="9"/>
  <c r="AL68" i="9"/>
  <c r="BP69" i="1"/>
  <c r="AM68" i="9"/>
  <c r="AJ69" i="1"/>
  <c r="AO68" i="9"/>
  <c r="AQ68" i="9"/>
  <c r="BR69" i="1"/>
  <c r="AX68" i="9"/>
  <c r="AZ68" i="9"/>
  <c r="BV69" i="1"/>
  <c r="BA68" i="9"/>
  <c r="AM69" i="1"/>
  <c r="BC68" i="9"/>
  <c r="BE68" i="9"/>
  <c r="BX69" i="1"/>
  <c r="BF68" i="9"/>
  <c r="AN69" i="1"/>
  <c r="BI68" i="9"/>
  <c r="AO69" i="1"/>
  <c r="BJ68" i="9"/>
  <c r="BK68" i="9"/>
  <c r="CB69" i="1"/>
  <c r="BL68" i="9"/>
  <c r="CC69" i="1"/>
  <c r="BM68" i="9"/>
  <c r="BZ68" i="9"/>
  <c r="CB68" i="9"/>
  <c r="CG69" i="1"/>
  <c r="CC68" i="9"/>
  <c r="AR69" i="1"/>
  <c r="CD68" i="9"/>
  <c r="CJ68" i="9"/>
  <c r="C69" i="9"/>
  <c r="B70" i="1"/>
  <c r="D69" i="9"/>
  <c r="C70" i="1"/>
  <c r="E69" i="9"/>
  <c r="D70" i="1"/>
  <c r="F69" i="9"/>
  <c r="E70" i="1"/>
  <c r="G69" i="9"/>
  <c r="F70" i="1"/>
  <c r="I69" i="9"/>
  <c r="H70" i="1"/>
  <c r="L69" i="1"/>
  <c r="U69" i="9"/>
  <c r="M70" i="1"/>
  <c r="V69" i="9"/>
  <c r="N70" i="1"/>
  <c r="AA69" i="9"/>
  <c r="AD69" i="9"/>
  <c r="BN70" i="1"/>
  <c r="AE69" i="9"/>
  <c r="AI70" i="1"/>
  <c r="AF69" i="9"/>
  <c r="AG69" i="9"/>
  <c r="AJ69" i="9"/>
  <c r="AL69" i="9"/>
  <c r="BP70" i="1"/>
  <c r="AM69" i="9"/>
  <c r="AJ70" i="1"/>
  <c r="AO69" i="9"/>
  <c r="AQ69" i="9"/>
  <c r="BR70" i="1"/>
  <c r="AX69" i="9"/>
  <c r="AZ69" i="9"/>
  <c r="BV70" i="1"/>
  <c r="BA69" i="9"/>
  <c r="AM70" i="1"/>
  <c r="BC69" i="9"/>
  <c r="BE69" i="9"/>
  <c r="BX70" i="1"/>
  <c r="BF69" i="9"/>
  <c r="AN70" i="1"/>
  <c r="BI69" i="9"/>
  <c r="AO70" i="1"/>
  <c r="BJ69" i="9"/>
  <c r="BK69" i="9"/>
  <c r="CB70" i="1"/>
  <c r="BL69" i="9"/>
  <c r="CC70" i="1"/>
  <c r="BM69" i="9"/>
  <c r="BZ69" i="9"/>
  <c r="CB69" i="9"/>
  <c r="CG70" i="1"/>
  <c r="CC69" i="9"/>
  <c r="AR70" i="1"/>
  <c r="CD69" i="9"/>
  <c r="CF69" i="9"/>
  <c r="CJ69" i="9"/>
  <c r="C70" i="9"/>
  <c r="B71" i="1"/>
  <c r="D70" i="9"/>
  <c r="C71" i="1"/>
  <c r="E70" i="9"/>
  <c r="D71" i="1"/>
  <c r="F70" i="9"/>
  <c r="E71" i="1"/>
  <c r="G70" i="9"/>
  <c r="F71" i="1"/>
  <c r="I70" i="9"/>
  <c r="H71" i="1"/>
  <c r="L70" i="1"/>
  <c r="U70" i="9"/>
  <c r="M71" i="1"/>
  <c r="V70" i="9"/>
  <c r="N71" i="1"/>
  <c r="AA70" i="9"/>
  <c r="AD70" i="9"/>
  <c r="BN71" i="1"/>
  <c r="AE70" i="9"/>
  <c r="AI71" i="1"/>
  <c r="AF70" i="9"/>
  <c r="AG70" i="9"/>
  <c r="AJ70" i="9"/>
  <c r="AL70" i="9"/>
  <c r="BP71" i="1"/>
  <c r="AM70" i="9"/>
  <c r="AJ71" i="1"/>
  <c r="AO70" i="9"/>
  <c r="AQ70" i="9"/>
  <c r="BR71" i="1"/>
  <c r="AX70" i="9"/>
  <c r="AZ70" i="9"/>
  <c r="BV71" i="1"/>
  <c r="BA70" i="9"/>
  <c r="AM71" i="1"/>
  <c r="BC70" i="9"/>
  <c r="BE70" i="9"/>
  <c r="BX71" i="1"/>
  <c r="BF70" i="9"/>
  <c r="AN71" i="1"/>
  <c r="BI70" i="9"/>
  <c r="AO71" i="1"/>
  <c r="BJ70" i="9"/>
  <c r="BK70" i="9"/>
  <c r="CB71" i="1"/>
  <c r="BL70" i="9"/>
  <c r="CC71" i="1"/>
  <c r="BM70" i="9"/>
  <c r="BZ70" i="9"/>
  <c r="CB70" i="9"/>
  <c r="CG71" i="1"/>
  <c r="CC70" i="9"/>
  <c r="AR71" i="1"/>
  <c r="CD70" i="9"/>
  <c r="CJ70" i="9"/>
  <c r="C71" i="9"/>
  <c r="B72" i="1"/>
  <c r="D71" i="9"/>
  <c r="C72" i="1"/>
  <c r="E71" i="9"/>
  <c r="D72" i="1"/>
  <c r="F71" i="9"/>
  <c r="E72" i="1"/>
  <c r="G71" i="9"/>
  <c r="F72" i="1"/>
  <c r="I71" i="9"/>
  <c r="H72" i="1"/>
  <c r="L71" i="1"/>
  <c r="U71" i="9"/>
  <c r="M72" i="1"/>
  <c r="V71" i="9"/>
  <c r="N72" i="1"/>
  <c r="AA71" i="9"/>
  <c r="AD71" i="9"/>
  <c r="BN72" i="1"/>
  <c r="AE71" i="9"/>
  <c r="AI72" i="1"/>
  <c r="AF71" i="9"/>
  <c r="AG71" i="9"/>
  <c r="AJ71" i="9"/>
  <c r="AL71" i="9"/>
  <c r="BP72" i="1"/>
  <c r="AM71" i="9"/>
  <c r="AJ72" i="1"/>
  <c r="AO71" i="9"/>
  <c r="AQ71" i="9"/>
  <c r="BR72" i="1"/>
  <c r="AX71" i="9"/>
  <c r="AZ71" i="9"/>
  <c r="BV72" i="1"/>
  <c r="BA71" i="9"/>
  <c r="AM72" i="1"/>
  <c r="BC71" i="9"/>
  <c r="BE71" i="9"/>
  <c r="BX72" i="1"/>
  <c r="BF71" i="9"/>
  <c r="AN72" i="1"/>
  <c r="BI71" i="9"/>
  <c r="AO72" i="1"/>
  <c r="BJ71" i="9"/>
  <c r="BK71" i="9"/>
  <c r="CB72" i="1"/>
  <c r="BL71" i="9"/>
  <c r="CC72" i="1"/>
  <c r="BM71" i="9"/>
  <c r="BZ71" i="9"/>
  <c r="CB71" i="9"/>
  <c r="CG72" i="1"/>
  <c r="CC71" i="9"/>
  <c r="AR72" i="1"/>
  <c r="CD71" i="9"/>
  <c r="CF71" i="9"/>
  <c r="CJ71" i="9"/>
  <c r="C72" i="9"/>
  <c r="B73" i="1"/>
  <c r="D72" i="9"/>
  <c r="C73" i="1"/>
  <c r="E72" i="9"/>
  <c r="D73" i="1"/>
  <c r="F72" i="9"/>
  <c r="E73" i="1"/>
  <c r="G72" i="9"/>
  <c r="F73" i="1"/>
  <c r="I72" i="9"/>
  <c r="H73" i="1"/>
  <c r="U72" i="9"/>
  <c r="M73" i="1"/>
  <c r="V72" i="9"/>
  <c r="N73" i="1"/>
  <c r="AA72" i="9"/>
  <c r="AD72" i="9"/>
  <c r="BN73" i="1"/>
  <c r="AE72" i="9"/>
  <c r="AI73" i="1"/>
  <c r="AF72" i="9"/>
  <c r="AG72" i="9"/>
  <c r="AJ72" i="9"/>
  <c r="AL72" i="9"/>
  <c r="BP73" i="1"/>
  <c r="AM72" i="9"/>
  <c r="AJ73" i="1"/>
  <c r="AO72" i="9"/>
  <c r="AQ72" i="9"/>
  <c r="BR73" i="1"/>
  <c r="AX72" i="9"/>
  <c r="AZ72" i="9"/>
  <c r="BV73" i="1"/>
  <c r="BA72" i="9"/>
  <c r="AM73" i="1"/>
  <c r="BC72" i="9"/>
  <c r="BE72" i="9"/>
  <c r="BX73" i="1"/>
  <c r="BF72" i="9"/>
  <c r="AN73" i="1"/>
  <c r="BI72" i="9"/>
  <c r="AO73" i="1"/>
  <c r="BJ72" i="9"/>
  <c r="BK72" i="9"/>
  <c r="CB73" i="1"/>
  <c r="BL72" i="9"/>
  <c r="CC73" i="1"/>
  <c r="BM72" i="9"/>
  <c r="BZ72" i="9"/>
  <c r="CB72" i="9"/>
  <c r="CG73" i="1"/>
  <c r="CC72" i="9"/>
  <c r="AR73" i="1"/>
  <c r="CD72" i="9"/>
  <c r="CJ72" i="9"/>
  <c r="C73" i="9"/>
  <c r="B74" i="1"/>
  <c r="D73" i="9"/>
  <c r="C74" i="1"/>
  <c r="E73" i="9"/>
  <c r="D74" i="1"/>
  <c r="F73" i="9"/>
  <c r="E74" i="1"/>
  <c r="G73" i="9"/>
  <c r="F74" i="1"/>
  <c r="I73" i="9"/>
  <c r="H74" i="1"/>
  <c r="L73" i="1"/>
  <c r="U73" i="9"/>
  <c r="M74" i="1"/>
  <c r="V73" i="9"/>
  <c r="N74" i="1"/>
  <c r="AA73" i="9"/>
  <c r="AD73" i="9"/>
  <c r="BN74" i="1"/>
  <c r="AE73" i="9"/>
  <c r="AI74" i="1"/>
  <c r="AF73" i="9"/>
  <c r="AG73" i="9"/>
  <c r="AJ73" i="9"/>
  <c r="AL73" i="9"/>
  <c r="BP74" i="1"/>
  <c r="AM73" i="9"/>
  <c r="AJ74" i="1"/>
  <c r="AO73" i="9"/>
  <c r="AQ73" i="9"/>
  <c r="BR74" i="1"/>
  <c r="AX73" i="9"/>
  <c r="AZ73" i="9"/>
  <c r="BV74" i="1"/>
  <c r="BA73" i="9"/>
  <c r="AM74" i="1"/>
  <c r="BC73" i="9"/>
  <c r="BE73" i="9"/>
  <c r="BX74" i="1"/>
  <c r="BF73" i="9"/>
  <c r="AN74" i="1"/>
  <c r="BI73" i="9"/>
  <c r="AO74" i="1"/>
  <c r="BJ73" i="9"/>
  <c r="BK73" i="9"/>
  <c r="CB74" i="1"/>
  <c r="BL73" i="9"/>
  <c r="CC74" i="1"/>
  <c r="BM73" i="9"/>
  <c r="BZ73" i="9"/>
  <c r="CB73" i="9"/>
  <c r="CG74" i="1"/>
  <c r="CC73" i="9"/>
  <c r="AR74" i="1"/>
  <c r="CD73" i="9"/>
  <c r="CF73" i="9"/>
  <c r="CJ73" i="9"/>
  <c r="C74" i="9"/>
  <c r="B75" i="1"/>
  <c r="D74" i="9"/>
  <c r="C75" i="1"/>
  <c r="E74" i="9"/>
  <c r="D75" i="1"/>
  <c r="F74" i="9"/>
  <c r="E75" i="1"/>
  <c r="G74" i="9"/>
  <c r="F75" i="1"/>
  <c r="I74" i="9"/>
  <c r="H75" i="1"/>
  <c r="L74" i="1"/>
  <c r="U74" i="9"/>
  <c r="M75" i="1"/>
  <c r="V74" i="9"/>
  <c r="N75" i="1"/>
  <c r="AA74" i="9"/>
  <c r="AD74" i="9"/>
  <c r="BN75" i="1"/>
  <c r="AE74" i="9"/>
  <c r="AI75" i="1"/>
  <c r="AF74" i="9"/>
  <c r="AG74" i="9"/>
  <c r="AJ74" i="9"/>
  <c r="AL74" i="9"/>
  <c r="BP75" i="1"/>
  <c r="AM74" i="9"/>
  <c r="AJ75" i="1"/>
  <c r="AO74" i="9"/>
  <c r="AQ74" i="9"/>
  <c r="BR75" i="1"/>
  <c r="AX74" i="9"/>
  <c r="AZ74" i="9"/>
  <c r="BV75" i="1"/>
  <c r="BA74" i="9"/>
  <c r="AM75" i="1"/>
  <c r="BC74" i="9"/>
  <c r="BE74" i="9"/>
  <c r="BX75" i="1"/>
  <c r="BF74" i="9"/>
  <c r="AN75" i="1"/>
  <c r="BI74" i="9"/>
  <c r="AO75" i="1"/>
  <c r="BJ74" i="9"/>
  <c r="BK74" i="9"/>
  <c r="CB75" i="1"/>
  <c r="BL74" i="9"/>
  <c r="CC75" i="1"/>
  <c r="BM74" i="9"/>
  <c r="BZ74" i="9"/>
  <c r="CB74" i="9"/>
  <c r="CG75" i="1"/>
  <c r="CC74" i="9"/>
  <c r="AR75" i="1"/>
  <c r="CD74" i="9"/>
  <c r="CE74" i="9"/>
  <c r="CJ74" i="9"/>
  <c r="C75" i="9"/>
  <c r="B76" i="1"/>
  <c r="D75" i="9"/>
  <c r="C76" i="1"/>
  <c r="E75" i="9"/>
  <c r="D76" i="1"/>
  <c r="F75" i="9"/>
  <c r="E76" i="1"/>
  <c r="G75" i="9"/>
  <c r="F76" i="1"/>
  <c r="I75" i="9"/>
  <c r="H76" i="1"/>
  <c r="U75" i="9"/>
  <c r="M76" i="1"/>
  <c r="V75" i="9"/>
  <c r="N76" i="1"/>
  <c r="AA75" i="9"/>
  <c r="AD75" i="9"/>
  <c r="BN76" i="1"/>
  <c r="AE75" i="9"/>
  <c r="AI76" i="1"/>
  <c r="AF75" i="9"/>
  <c r="AG75" i="9"/>
  <c r="AJ75" i="9"/>
  <c r="AL75" i="9"/>
  <c r="BP76" i="1"/>
  <c r="AM75" i="9"/>
  <c r="AJ76" i="1"/>
  <c r="AO75" i="9"/>
  <c r="AQ75" i="9"/>
  <c r="BR76" i="1"/>
  <c r="AX75" i="9"/>
  <c r="AZ75" i="9"/>
  <c r="BV76" i="1"/>
  <c r="BA75" i="9"/>
  <c r="AM76" i="1"/>
  <c r="BC75" i="9"/>
  <c r="BE75" i="9"/>
  <c r="BX76" i="1"/>
  <c r="BF75" i="9"/>
  <c r="AN76" i="1"/>
  <c r="BI75" i="9"/>
  <c r="AO76" i="1"/>
  <c r="BJ75" i="9"/>
  <c r="BK75" i="9"/>
  <c r="CB76" i="1"/>
  <c r="BL75" i="9"/>
  <c r="CC76" i="1"/>
  <c r="BM75" i="9"/>
  <c r="BZ75" i="9"/>
  <c r="CB75" i="9"/>
  <c r="CG76" i="1"/>
  <c r="CC75" i="9"/>
  <c r="AR76" i="1"/>
  <c r="CD75" i="9"/>
  <c r="CE75" i="9"/>
  <c r="CJ75" i="9"/>
  <c r="C76" i="9"/>
  <c r="B77" i="1"/>
  <c r="D76" i="9"/>
  <c r="C77" i="1"/>
  <c r="E76" i="9"/>
  <c r="D77" i="1"/>
  <c r="F76" i="9"/>
  <c r="E77" i="1"/>
  <c r="G76" i="9"/>
  <c r="F77" i="1"/>
  <c r="I76" i="9"/>
  <c r="H77" i="1"/>
  <c r="L76" i="1"/>
  <c r="U76" i="9"/>
  <c r="M77" i="1"/>
  <c r="V76" i="9"/>
  <c r="N77" i="1"/>
  <c r="AA76" i="9"/>
  <c r="AD76" i="9"/>
  <c r="BN77" i="1"/>
  <c r="AE76" i="9"/>
  <c r="AI77" i="1"/>
  <c r="AF76" i="9"/>
  <c r="AG76" i="9"/>
  <c r="AJ76" i="9"/>
  <c r="AL76" i="9"/>
  <c r="BP77" i="1"/>
  <c r="AM76" i="9"/>
  <c r="AJ77" i="1"/>
  <c r="AO76" i="9"/>
  <c r="AQ76" i="9"/>
  <c r="BR77" i="1"/>
  <c r="AX76" i="9"/>
  <c r="AZ76" i="9"/>
  <c r="BV77" i="1"/>
  <c r="BA76" i="9"/>
  <c r="AM77" i="1"/>
  <c r="BC76" i="9"/>
  <c r="BE76" i="9"/>
  <c r="BX77" i="1"/>
  <c r="BF76" i="9"/>
  <c r="AN77" i="1"/>
  <c r="BI76" i="9"/>
  <c r="AO77" i="1"/>
  <c r="BJ76" i="9"/>
  <c r="BK76" i="9"/>
  <c r="CB77" i="1"/>
  <c r="BL76" i="9"/>
  <c r="CC77" i="1"/>
  <c r="BM76" i="9"/>
  <c r="BZ76" i="9"/>
  <c r="CB76" i="9"/>
  <c r="CG77" i="1"/>
  <c r="CC76" i="9"/>
  <c r="AR77" i="1"/>
  <c r="CD76" i="9"/>
  <c r="CJ76" i="9"/>
  <c r="C77" i="9"/>
  <c r="B78" i="1"/>
  <c r="D77" i="9"/>
  <c r="C78" i="1"/>
  <c r="E77" i="9"/>
  <c r="D78" i="1"/>
  <c r="F77" i="9"/>
  <c r="E78" i="1"/>
  <c r="G77" i="9"/>
  <c r="F78" i="1"/>
  <c r="I77" i="9"/>
  <c r="H78" i="1"/>
  <c r="L77" i="1"/>
  <c r="U77" i="9"/>
  <c r="M78" i="1"/>
  <c r="V77" i="9"/>
  <c r="N78" i="1"/>
  <c r="AA77" i="9"/>
  <c r="AD77" i="9"/>
  <c r="BN78" i="1"/>
  <c r="AE77" i="9"/>
  <c r="AI78" i="1"/>
  <c r="AF77" i="9"/>
  <c r="AG77" i="9"/>
  <c r="AJ77" i="9"/>
  <c r="AL77" i="9"/>
  <c r="BP78" i="1"/>
  <c r="AM77" i="9"/>
  <c r="AJ78" i="1"/>
  <c r="AO77" i="9"/>
  <c r="AQ77" i="9"/>
  <c r="BR78" i="1"/>
  <c r="AX77" i="9"/>
  <c r="AZ77" i="9"/>
  <c r="BV78" i="1"/>
  <c r="BA77" i="9"/>
  <c r="AM78" i="1"/>
  <c r="BC77" i="9"/>
  <c r="BE77" i="9"/>
  <c r="BX78" i="1"/>
  <c r="BF77" i="9"/>
  <c r="AN78" i="1"/>
  <c r="BI77" i="9"/>
  <c r="AO78" i="1"/>
  <c r="BJ77" i="9"/>
  <c r="BK77" i="9"/>
  <c r="CB78" i="1"/>
  <c r="BL77" i="9"/>
  <c r="CC78" i="1"/>
  <c r="BM77" i="9"/>
  <c r="BZ77" i="9"/>
  <c r="CB77" i="9"/>
  <c r="CG78" i="1"/>
  <c r="CC77" i="9"/>
  <c r="AR78" i="1"/>
  <c r="CD77" i="9"/>
  <c r="CF77" i="9"/>
  <c r="CJ77" i="9"/>
  <c r="C78" i="9"/>
  <c r="B79" i="1"/>
  <c r="D78" i="9"/>
  <c r="C79" i="1"/>
  <c r="E78" i="9"/>
  <c r="D79" i="1"/>
  <c r="F78" i="9"/>
  <c r="E79" i="1"/>
  <c r="G78" i="9"/>
  <c r="F79" i="1"/>
  <c r="I78" i="9"/>
  <c r="H79" i="1"/>
  <c r="L78" i="1"/>
  <c r="U78" i="9"/>
  <c r="M79" i="1"/>
  <c r="V78" i="9"/>
  <c r="N79" i="1"/>
  <c r="AA78" i="9"/>
  <c r="AD78" i="9"/>
  <c r="BN79" i="1"/>
  <c r="AE78" i="9"/>
  <c r="AI79" i="1"/>
  <c r="AF78" i="9"/>
  <c r="AG78" i="9"/>
  <c r="AJ78" i="9"/>
  <c r="AL78" i="9"/>
  <c r="BP79" i="1"/>
  <c r="AM78" i="9"/>
  <c r="AJ79" i="1"/>
  <c r="AO78" i="9"/>
  <c r="AQ78" i="9"/>
  <c r="BR79" i="1"/>
  <c r="AX78" i="9"/>
  <c r="AZ78" i="9"/>
  <c r="BV79" i="1"/>
  <c r="BA78" i="9"/>
  <c r="AM79" i="1"/>
  <c r="BC78" i="9"/>
  <c r="BE78" i="9"/>
  <c r="BX79" i="1"/>
  <c r="BF78" i="9"/>
  <c r="AN79" i="1"/>
  <c r="BI78" i="9"/>
  <c r="AO79" i="1"/>
  <c r="BJ78" i="9"/>
  <c r="BK78" i="9"/>
  <c r="CB79" i="1"/>
  <c r="BL78" i="9"/>
  <c r="CC79" i="1"/>
  <c r="BM78" i="9"/>
  <c r="BZ78" i="9"/>
  <c r="CB78" i="9"/>
  <c r="CG79" i="1"/>
  <c r="CC78" i="9"/>
  <c r="AR79" i="1"/>
  <c r="CD78" i="9"/>
  <c r="CE78" i="9"/>
  <c r="CJ78" i="9"/>
  <c r="C79" i="9"/>
  <c r="B80" i="1"/>
  <c r="D79" i="9"/>
  <c r="C80" i="1"/>
  <c r="E79" i="9"/>
  <c r="D80" i="1"/>
  <c r="F79" i="9"/>
  <c r="E80" i="1"/>
  <c r="G79" i="9"/>
  <c r="F80" i="1"/>
  <c r="I79" i="9"/>
  <c r="H80" i="1"/>
  <c r="U79" i="9"/>
  <c r="M80" i="1"/>
  <c r="V79" i="9"/>
  <c r="N80" i="1"/>
  <c r="AA79" i="9"/>
  <c r="AD79" i="9"/>
  <c r="BN80" i="1"/>
  <c r="AE79" i="9"/>
  <c r="AI80" i="1"/>
  <c r="AF79" i="9"/>
  <c r="AG79" i="9"/>
  <c r="AJ79" i="9"/>
  <c r="AL79" i="9"/>
  <c r="BP80" i="1"/>
  <c r="AM79" i="9"/>
  <c r="AJ80" i="1"/>
  <c r="AO79" i="9"/>
  <c r="AQ79" i="9"/>
  <c r="BR80" i="1"/>
  <c r="AX79" i="9"/>
  <c r="AZ79" i="9"/>
  <c r="BV80" i="1"/>
  <c r="BA79" i="9"/>
  <c r="AM80" i="1"/>
  <c r="BC79" i="9"/>
  <c r="BE79" i="9"/>
  <c r="BX80" i="1"/>
  <c r="BF79" i="9"/>
  <c r="AN80" i="1"/>
  <c r="BI79" i="9"/>
  <c r="AO80" i="1"/>
  <c r="BJ79" i="9"/>
  <c r="BK79" i="9"/>
  <c r="CB80" i="1"/>
  <c r="BL79" i="9"/>
  <c r="CC80" i="1"/>
  <c r="BM79" i="9"/>
  <c r="BZ79" i="9"/>
  <c r="CB79" i="9"/>
  <c r="CG80" i="1"/>
  <c r="CC79" i="9"/>
  <c r="AR80" i="1"/>
  <c r="CD79" i="9"/>
  <c r="CE79" i="9"/>
  <c r="CJ79" i="9"/>
  <c r="C80" i="9"/>
  <c r="B81" i="1"/>
  <c r="D80" i="9"/>
  <c r="C81" i="1"/>
  <c r="E80" i="9"/>
  <c r="D81" i="1"/>
  <c r="F80" i="9"/>
  <c r="E81" i="1"/>
  <c r="G80" i="9"/>
  <c r="F81" i="1"/>
  <c r="I80" i="9"/>
  <c r="H81" i="1"/>
  <c r="L80" i="1"/>
  <c r="U80" i="9"/>
  <c r="M81" i="1"/>
  <c r="V80" i="9"/>
  <c r="N81" i="1"/>
  <c r="AA80" i="9"/>
  <c r="AD80" i="9"/>
  <c r="BN81" i="1"/>
  <c r="AE80" i="9"/>
  <c r="AI81" i="1"/>
  <c r="AF80" i="9"/>
  <c r="AG80" i="9"/>
  <c r="AJ80" i="9"/>
  <c r="AL80" i="9"/>
  <c r="BP81" i="1"/>
  <c r="AM80" i="9"/>
  <c r="AJ81" i="1"/>
  <c r="AO80" i="9"/>
  <c r="AQ80" i="9"/>
  <c r="BR81" i="1"/>
  <c r="AX80" i="9"/>
  <c r="AZ80" i="9"/>
  <c r="BV81" i="1"/>
  <c r="BA80" i="9"/>
  <c r="AM81" i="1"/>
  <c r="BC80" i="9"/>
  <c r="BE80" i="9"/>
  <c r="BX81" i="1"/>
  <c r="BF80" i="9"/>
  <c r="AN81" i="1"/>
  <c r="BI80" i="9"/>
  <c r="AO81" i="1"/>
  <c r="BJ80" i="9"/>
  <c r="BK80" i="9"/>
  <c r="CB81" i="1"/>
  <c r="BL80" i="9"/>
  <c r="CC81" i="1"/>
  <c r="BM80" i="9"/>
  <c r="BZ80" i="9"/>
  <c r="CB80" i="9"/>
  <c r="CG81" i="1"/>
  <c r="CC80" i="9"/>
  <c r="AR81" i="1"/>
  <c r="CD80" i="9"/>
  <c r="CJ80" i="9"/>
  <c r="C81" i="9"/>
  <c r="B82" i="1"/>
  <c r="D81" i="9"/>
  <c r="C82" i="1"/>
  <c r="E81" i="9"/>
  <c r="D82" i="1"/>
  <c r="F81" i="9"/>
  <c r="E82" i="1"/>
  <c r="G81" i="9"/>
  <c r="F82" i="1"/>
  <c r="I81" i="9"/>
  <c r="H82" i="1"/>
  <c r="L81" i="1"/>
  <c r="U81" i="9"/>
  <c r="M82" i="1"/>
  <c r="V81" i="9"/>
  <c r="N82" i="1"/>
  <c r="AA81" i="9"/>
  <c r="AD81" i="9"/>
  <c r="BN82" i="1"/>
  <c r="AE81" i="9"/>
  <c r="AI82" i="1"/>
  <c r="AF81" i="9"/>
  <c r="AG81" i="9"/>
  <c r="AJ81" i="9"/>
  <c r="AL81" i="9"/>
  <c r="BP82" i="1"/>
  <c r="AM81" i="9"/>
  <c r="AJ82" i="1"/>
  <c r="AO81" i="9"/>
  <c r="AQ81" i="9"/>
  <c r="BR82" i="1"/>
  <c r="AX81" i="9"/>
  <c r="AZ81" i="9"/>
  <c r="BV82" i="1"/>
  <c r="BA81" i="9"/>
  <c r="AM82" i="1"/>
  <c r="BC81" i="9"/>
  <c r="BE81" i="9"/>
  <c r="BX82" i="1"/>
  <c r="BF81" i="9"/>
  <c r="AN82" i="1"/>
  <c r="BI81" i="9"/>
  <c r="AO82" i="1"/>
  <c r="BJ81" i="9"/>
  <c r="BK81" i="9"/>
  <c r="CB82" i="1"/>
  <c r="BL81" i="9"/>
  <c r="CC82" i="1"/>
  <c r="BM81" i="9"/>
  <c r="BZ81" i="9"/>
  <c r="CB81" i="9"/>
  <c r="CG82" i="1"/>
  <c r="CC81" i="9"/>
  <c r="AR82" i="1"/>
  <c r="CD81" i="9"/>
  <c r="CF81" i="9"/>
  <c r="CJ81" i="9"/>
  <c r="C82" i="9"/>
  <c r="B83" i="1"/>
  <c r="D82" i="9"/>
  <c r="C83" i="1"/>
  <c r="E82" i="9"/>
  <c r="D83" i="1"/>
  <c r="F82" i="9"/>
  <c r="E83" i="1"/>
  <c r="G82" i="9"/>
  <c r="F83" i="1"/>
  <c r="I82" i="9"/>
  <c r="H83" i="1"/>
  <c r="L82" i="1"/>
  <c r="U82" i="9"/>
  <c r="M83" i="1"/>
  <c r="V82" i="9"/>
  <c r="N83" i="1"/>
  <c r="AA82" i="9"/>
  <c r="AD82" i="9"/>
  <c r="BN83" i="1"/>
  <c r="AE82" i="9"/>
  <c r="AI83" i="1"/>
  <c r="AF82" i="9"/>
  <c r="AG82" i="9"/>
  <c r="AJ82" i="9"/>
  <c r="AL82" i="9"/>
  <c r="BP83" i="1"/>
  <c r="AM82" i="9"/>
  <c r="AJ83" i="1"/>
  <c r="AO82" i="9"/>
  <c r="AQ82" i="9"/>
  <c r="BR83" i="1"/>
  <c r="AX82" i="9"/>
  <c r="AZ82" i="9"/>
  <c r="BV83" i="1"/>
  <c r="BA82" i="9"/>
  <c r="AM83" i="1"/>
  <c r="BC82" i="9"/>
  <c r="BE82" i="9"/>
  <c r="BX83" i="1"/>
  <c r="BF82" i="9"/>
  <c r="AN83" i="1"/>
  <c r="BI82" i="9"/>
  <c r="AO83" i="1"/>
  <c r="BJ82" i="9"/>
  <c r="BK82" i="9"/>
  <c r="CB83" i="1"/>
  <c r="BL82" i="9"/>
  <c r="CC83" i="1"/>
  <c r="BM82" i="9"/>
  <c r="BZ82" i="9"/>
  <c r="CB82" i="9"/>
  <c r="CG83" i="1"/>
  <c r="CC82" i="9"/>
  <c r="AR83" i="1"/>
  <c r="CD82" i="9"/>
  <c r="CF82" i="9"/>
  <c r="CJ82" i="9"/>
  <c r="C83" i="9"/>
  <c r="B84" i="1"/>
  <c r="D83" i="9"/>
  <c r="C84" i="1"/>
  <c r="E83" i="9"/>
  <c r="D84" i="1"/>
  <c r="F83" i="9"/>
  <c r="E84" i="1"/>
  <c r="G83" i="9"/>
  <c r="F84" i="1"/>
  <c r="I83" i="9"/>
  <c r="H84" i="1"/>
  <c r="L83" i="1"/>
  <c r="U83" i="9"/>
  <c r="M84" i="1"/>
  <c r="V83" i="9"/>
  <c r="N84" i="1"/>
  <c r="AA83" i="9"/>
  <c r="AD83" i="9"/>
  <c r="BN84" i="1"/>
  <c r="AE83" i="9"/>
  <c r="AI84" i="1"/>
  <c r="AF83" i="9"/>
  <c r="AG83" i="9"/>
  <c r="AJ83" i="9"/>
  <c r="AL83" i="9"/>
  <c r="BP84" i="1"/>
  <c r="AM83" i="9"/>
  <c r="AJ84" i="1"/>
  <c r="AO83" i="9"/>
  <c r="AQ83" i="9"/>
  <c r="BR84" i="1"/>
  <c r="AX83" i="9"/>
  <c r="AZ83" i="9"/>
  <c r="BV84" i="1"/>
  <c r="BA83" i="9"/>
  <c r="AM84" i="1"/>
  <c r="BC83" i="9"/>
  <c r="BE83" i="9"/>
  <c r="BX84" i="1"/>
  <c r="BF83" i="9"/>
  <c r="AN84" i="1"/>
  <c r="BI83" i="9"/>
  <c r="AO84" i="1"/>
  <c r="BJ83" i="9"/>
  <c r="BK83" i="9"/>
  <c r="CB84" i="1"/>
  <c r="BL83" i="9"/>
  <c r="CC84" i="1"/>
  <c r="BM83" i="9"/>
  <c r="BZ83" i="9"/>
  <c r="CB83" i="9"/>
  <c r="CG84" i="1"/>
  <c r="CC83" i="9"/>
  <c r="AR84" i="1"/>
  <c r="CD83" i="9"/>
  <c r="CE83" i="9"/>
  <c r="CJ83" i="9"/>
  <c r="C84" i="9"/>
  <c r="B85" i="1"/>
  <c r="D84" i="9"/>
  <c r="C85" i="1"/>
  <c r="E84" i="9"/>
  <c r="D85" i="1"/>
  <c r="F84" i="9"/>
  <c r="E85" i="1"/>
  <c r="G84" i="9"/>
  <c r="F85" i="1"/>
  <c r="I84" i="9"/>
  <c r="H85" i="1"/>
  <c r="L84" i="1"/>
  <c r="U84" i="9"/>
  <c r="M85" i="1"/>
  <c r="V84" i="9"/>
  <c r="N85" i="1"/>
  <c r="AA84" i="9"/>
  <c r="AD84" i="9"/>
  <c r="BN85" i="1"/>
  <c r="AE84" i="9"/>
  <c r="AI85" i="1"/>
  <c r="AF84" i="9"/>
  <c r="AG84" i="9"/>
  <c r="AJ84" i="9"/>
  <c r="AL84" i="9"/>
  <c r="BP85" i="1"/>
  <c r="AM84" i="9"/>
  <c r="AJ85" i="1"/>
  <c r="AO84" i="9"/>
  <c r="AQ84" i="9"/>
  <c r="BR85" i="1"/>
  <c r="AX84" i="9"/>
  <c r="AZ84" i="9"/>
  <c r="BV85" i="1"/>
  <c r="BA84" i="9"/>
  <c r="AM85" i="1"/>
  <c r="BC84" i="9"/>
  <c r="BE84" i="9"/>
  <c r="BX85" i="1"/>
  <c r="BF84" i="9"/>
  <c r="AN85" i="1"/>
  <c r="BI84" i="9"/>
  <c r="AO85" i="1"/>
  <c r="BJ84" i="9"/>
  <c r="BK84" i="9"/>
  <c r="CB85" i="1"/>
  <c r="BL84" i="9"/>
  <c r="CC85" i="1"/>
  <c r="BM84" i="9"/>
  <c r="BZ84" i="9"/>
  <c r="CB84" i="9"/>
  <c r="CG85" i="1"/>
  <c r="CC84" i="9"/>
  <c r="AR85" i="1"/>
  <c r="CD84" i="9"/>
  <c r="CJ84" i="9"/>
  <c r="C85" i="9"/>
  <c r="B86" i="1"/>
  <c r="D85" i="9"/>
  <c r="C86" i="1"/>
  <c r="E85" i="9"/>
  <c r="D86" i="1"/>
  <c r="F85" i="9"/>
  <c r="E86" i="1"/>
  <c r="G85" i="9"/>
  <c r="F86" i="1"/>
  <c r="I85" i="9"/>
  <c r="H86" i="1"/>
  <c r="L85" i="1"/>
  <c r="U85" i="9"/>
  <c r="M86" i="1"/>
  <c r="V85" i="9"/>
  <c r="N86" i="1"/>
  <c r="AA85" i="9"/>
  <c r="AD85" i="9"/>
  <c r="BN86" i="1"/>
  <c r="AE85" i="9"/>
  <c r="AI86" i="1"/>
  <c r="AF85" i="9"/>
  <c r="AG85" i="9"/>
  <c r="AJ85" i="9"/>
  <c r="AL85" i="9"/>
  <c r="BP86" i="1"/>
  <c r="AM85" i="9"/>
  <c r="AJ86" i="1"/>
  <c r="AO85" i="9"/>
  <c r="AQ85" i="9"/>
  <c r="BR86" i="1"/>
  <c r="AX85" i="9"/>
  <c r="AZ85" i="9"/>
  <c r="BV86" i="1"/>
  <c r="BA85" i="9"/>
  <c r="AM86" i="1"/>
  <c r="BC85" i="9"/>
  <c r="BE85" i="9"/>
  <c r="BX86" i="1"/>
  <c r="BF85" i="9"/>
  <c r="AN86" i="1"/>
  <c r="BI85" i="9"/>
  <c r="AO86" i="1"/>
  <c r="BJ85" i="9"/>
  <c r="BK85" i="9"/>
  <c r="CB86" i="1"/>
  <c r="BL85" i="9"/>
  <c r="CC86" i="1"/>
  <c r="BM85" i="9"/>
  <c r="BZ85" i="9"/>
  <c r="CB85" i="9"/>
  <c r="CG86" i="1"/>
  <c r="CC85" i="9"/>
  <c r="AR86" i="1"/>
  <c r="CD85" i="9"/>
  <c r="CF85" i="9"/>
  <c r="CJ85" i="9"/>
  <c r="C86" i="9"/>
  <c r="B87" i="1"/>
  <c r="D86" i="9"/>
  <c r="C87" i="1"/>
  <c r="E86" i="9"/>
  <c r="D87" i="1"/>
  <c r="F86" i="9"/>
  <c r="E87" i="1"/>
  <c r="G86" i="9"/>
  <c r="F87" i="1"/>
  <c r="I86" i="9"/>
  <c r="H87" i="1"/>
  <c r="L86" i="1"/>
  <c r="U86" i="9"/>
  <c r="M87" i="1"/>
  <c r="V86" i="9"/>
  <c r="N87" i="1"/>
  <c r="AA86" i="9"/>
  <c r="AD86" i="9"/>
  <c r="BN87" i="1"/>
  <c r="AE86" i="9"/>
  <c r="AI87" i="1"/>
  <c r="AF86" i="9"/>
  <c r="AG86" i="9"/>
  <c r="AJ86" i="9"/>
  <c r="AL86" i="9"/>
  <c r="BP87" i="1"/>
  <c r="AM86" i="9"/>
  <c r="AJ87" i="1"/>
  <c r="AO86" i="9"/>
  <c r="AQ86" i="9"/>
  <c r="BR87" i="1"/>
  <c r="AX86" i="9"/>
  <c r="AZ86" i="9"/>
  <c r="BV87" i="1"/>
  <c r="BA86" i="9"/>
  <c r="AM87" i="1"/>
  <c r="BC86" i="9"/>
  <c r="BE86" i="9"/>
  <c r="BX87" i="1"/>
  <c r="BF86" i="9"/>
  <c r="AN87" i="1"/>
  <c r="BI86" i="9"/>
  <c r="AO87" i="1"/>
  <c r="BJ86" i="9"/>
  <c r="BK86" i="9"/>
  <c r="CB87" i="1"/>
  <c r="BL86" i="9"/>
  <c r="CC87" i="1"/>
  <c r="BM86" i="9"/>
  <c r="BZ86" i="9"/>
  <c r="CB86" i="9"/>
  <c r="CG87" i="1"/>
  <c r="CC86" i="9"/>
  <c r="AR87" i="1"/>
  <c r="CD86" i="9"/>
  <c r="CF86" i="9"/>
  <c r="CJ86" i="9"/>
  <c r="C87" i="9"/>
  <c r="B88" i="1"/>
  <c r="D87" i="9"/>
  <c r="C88" i="1"/>
  <c r="E87" i="9"/>
  <c r="D88" i="1"/>
  <c r="F87" i="9"/>
  <c r="E88" i="1"/>
  <c r="G87" i="9"/>
  <c r="F88" i="1"/>
  <c r="I87" i="9"/>
  <c r="H88" i="1"/>
  <c r="L87" i="1"/>
  <c r="U87" i="9"/>
  <c r="M88" i="1"/>
  <c r="V87" i="9"/>
  <c r="N88" i="1"/>
  <c r="AA87" i="9"/>
  <c r="AD87" i="9"/>
  <c r="BN88" i="1"/>
  <c r="AE87" i="9"/>
  <c r="AI88" i="1"/>
  <c r="AF87" i="9"/>
  <c r="AG87" i="9"/>
  <c r="AJ87" i="9"/>
  <c r="AL87" i="9"/>
  <c r="BP88" i="1"/>
  <c r="AM87" i="9"/>
  <c r="AJ88" i="1"/>
  <c r="AO87" i="9"/>
  <c r="AQ87" i="9"/>
  <c r="BR88" i="1"/>
  <c r="AX87" i="9"/>
  <c r="AZ87" i="9"/>
  <c r="BV88" i="1"/>
  <c r="BA87" i="9"/>
  <c r="AM88" i="1"/>
  <c r="BC87" i="9"/>
  <c r="BE87" i="9"/>
  <c r="BX88" i="1"/>
  <c r="BF87" i="9"/>
  <c r="AN88" i="1"/>
  <c r="BI87" i="9"/>
  <c r="AO88" i="1"/>
  <c r="BJ87" i="9"/>
  <c r="BK87" i="9"/>
  <c r="CB88" i="1"/>
  <c r="BL87" i="9"/>
  <c r="CC88" i="1"/>
  <c r="BM87" i="9"/>
  <c r="BZ87" i="9"/>
  <c r="CB87" i="9"/>
  <c r="CG88" i="1"/>
  <c r="CC87" i="9"/>
  <c r="AR88" i="1"/>
  <c r="CD87" i="9"/>
  <c r="CE87" i="9"/>
  <c r="CJ87" i="9"/>
  <c r="C88" i="9"/>
  <c r="B89" i="1"/>
  <c r="D88" i="9"/>
  <c r="C89" i="1"/>
  <c r="E88" i="9"/>
  <c r="D89" i="1"/>
  <c r="F88" i="9"/>
  <c r="E89" i="1"/>
  <c r="G88" i="9"/>
  <c r="F89" i="1"/>
  <c r="I88" i="9"/>
  <c r="H89" i="1"/>
  <c r="U88" i="9"/>
  <c r="M89" i="1"/>
  <c r="V88" i="9"/>
  <c r="N89" i="1"/>
  <c r="AA88" i="9"/>
  <c r="AD88" i="9"/>
  <c r="BN89" i="1"/>
  <c r="AE88" i="9"/>
  <c r="AI89" i="1"/>
  <c r="AF88" i="9"/>
  <c r="AG88" i="9"/>
  <c r="AJ88" i="9"/>
  <c r="AL88" i="9"/>
  <c r="BP89" i="1"/>
  <c r="AM88" i="9"/>
  <c r="AJ89" i="1"/>
  <c r="AO88" i="9"/>
  <c r="AQ88" i="9"/>
  <c r="BR89" i="1"/>
  <c r="AX88" i="9"/>
  <c r="AZ88" i="9"/>
  <c r="BV89" i="1"/>
  <c r="BA88" i="9"/>
  <c r="AM89" i="1"/>
  <c r="BC88" i="9"/>
  <c r="BE88" i="9"/>
  <c r="BX89" i="1"/>
  <c r="BF88" i="9"/>
  <c r="AN89" i="1"/>
  <c r="BI88" i="9"/>
  <c r="AO89" i="1"/>
  <c r="BJ88" i="9"/>
  <c r="BK88" i="9"/>
  <c r="CB89" i="1"/>
  <c r="BL88" i="9"/>
  <c r="CC89" i="1"/>
  <c r="BM88" i="9"/>
  <c r="BZ88" i="9"/>
  <c r="CB88" i="9"/>
  <c r="CG89" i="1"/>
  <c r="CC88" i="9"/>
  <c r="AR89" i="1"/>
  <c r="CD88" i="9"/>
  <c r="CJ88" i="9"/>
  <c r="C89" i="9"/>
  <c r="B90" i="1"/>
  <c r="D89" i="9"/>
  <c r="C90" i="1"/>
  <c r="E89" i="9"/>
  <c r="D90" i="1"/>
  <c r="F89" i="9"/>
  <c r="E90" i="1"/>
  <c r="G89" i="9"/>
  <c r="F90" i="1"/>
  <c r="I89" i="9"/>
  <c r="H90" i="1"/>
  <c r="L89" i="1"/>
  <c r="U89" i="9"/>
  <c r="M90" i="1"/>
  <c r="V89" i="9"/>
  <c r="N90" i="1"/>
  <c r="AA89" i="9"/>
  <c r="AD89" i="9"/>
  <c r="BN90" i="1"/>
  <c r="AE89" i="9"/>
  <c r="AI90" i="1"/>
  <c r="AF89" i="9"/>
  <c r="AG89" i="9"/>
  <c r="AJ89" i="9"/>
  <c r="AL89" i="9"/>
  <c r="BP90" i="1"/>
  <c r="AM89" i="9"/>
  <c r="AJ90" i="1"/>
  <c r="AO89" i="9"/>
  <c r="AQ89" i="9"/>
  <c r="BR90" i="1"/>
  <c r="AX89" i="9"/>
  <c r="AZ89" i="9"/>
  <c r="BV90" i="1"/>
  <c r="BA89" i="9"/>
  <c r="AM90" i="1"/>
  <c r="BC89" i="9"/>
  <c r="BE89" i="9"/>
  <c r="BX90" i="1"/>
  <c r="BF89" i="9"/>
  <c r="AN90" i="1"/>
  <c r="BI89" i="9"/>
  <c r="AO90" i="1"/>
  <c r="BJ89" i="9"/>
  <c r="BK89" i="9"/>
  <c r="CB90" i="1"/>
  <c r="BL89" i="9"/>
  <c r="CC90" i="1"/>
  <c r="BM89" i="9"/>
  <c r="BZ89" i="9"/>
  <c r="CB89" i="9"/>
  <c r="CG90" i="1"/>
  <c r="CC89" i="9"/>
  <c r="AR90" i="1"/>
  <c r="CD89" i="9"/>
  <c r="CF89" i="9"/>
  <c r="CJ89" i="9"/>
  <c r="C90" i="9"/>
  <c r="B91" i="1"/>
  <c r="D90" i="9"/>
  <c r="C91" i="1"/>
  <c r="E90" i="9"/>
  <c r="D91" i="1"/>
  <c r="F90" i="9"/>
  <c r="E91" i="1"/>
  <c r="G90" i="9"/>
  <c r="F91" i="1"/>
  <c r="I90" i="9"/>
  <c r="H91" i="1"/>
  <c r="L90" i="1"/>
  <c r="U90" i="9"/>
  <c r="M91" i="1"/>
  <c r="V90" i="9"/>
  <c r="N91" i="1"/>
  <c r="AA90" i="9"/>
  <c r="AD90" i="9"/>
  <c r="BN91" i="1"/>
  <c r="AE90" i="9"/>
  <c r="AI91" i="1"/>
  <c r="AF90" i="9"/>
  <c r="AG90" i="9"/>
  <c r="AJ90" i="9"/>
  <c r="AL90" i="9"/>
  <c r="BP91" i="1"/>
  <c r="AM90" i="9"/>
  <c r="AJ91" i="1"/>
  <c r="AO90" i="9"/>
  <c r="AQ90" i="9"/>
  <c r="BR91" i="1"/>
  <c r="AX90" i="9"/>
  <c r="AZ90" i="9"/>
  <c r="BV91" i="1"/>
  <c r="BA90" i="9"/>
  <c r="AM91" i="1"/>
  <c r="BC90" i="9"/>
  <c r="BE90" i="9"/>
  <c r="BX91" i="1"/>
  <c r="BF90" i="9"/>
  <c r="AN91" i="1"/>
  <c r="BI90" i="9"/>
  <c r="AO91" i="1"/>
  <c r="BJ90" i="9"/>
  <c r="BK90" i="9"/>
  <c r="CB91" i="1"/>
  <c r="BL90" i="9"/>
  <c r="CC91" i="1"/>
  <c r="BM90" i="9"/>
  <c r="BZ90" i="9"/>
  <c r="CB90" i="9"/>
  <c r="CG91" i="1"/>
  <c r="CC90" i="9"/>
  <c r="AR91" i="1"/>
  <c r="CD90" i="9"/>
  <c r="CE90" i="9"/>
  <c r="CJ90" i="9"/>
  <c r="C91" i="9"/>
  <c r="B92" i="1"/>
  <c r="D91" i="9"/>
  <c r="C92" i="1"/>
  <c r="E91" i="9"/>
  <c r="D92" i="1"/>
  <c r="F91" i="9"/>
  <c r="E92" i="1"/>
  <c r="G91" i="9"/>
  <c r="F92" i="1"/>
  <c r="I91" i="9"/>
  <c r="H92" i="1"/>
  <c r="L91" i="1"/>
  <c r="U91" i="9"/>
  <c r="M92" i="1"/>
  <c r="V91" i="9"/>
  <c r="N92" i="1"/>
  <c r="AA91" i="9"/>
  <c r="AD91" i="9"/>
  <c r="BN92" i="1"/>
  <c r="AE91" i="9"/>
  <c r="AI92" i="1"/>
  <c r="AF91" i="9"/>
  <c r="AG91" i="9"/>
  <c r="AJ91" i="9"/>
  <c r="AL91" i="9"/>
  <c r="BP92" i="1"/>
  <c r="AM91" i="9"/>
  <c r="AJ92" i="1"/>
  <c r="AO91" i="9"/>
  <c r="AQ91" i="9"/>
  <c r="BR92" i="1"/>
  <c r="AX91" i="9"/>
  <c r="AZ91" i="9"/>
  <c r="BV92" i="1"/>
  <c r="BA91" i="9"/>
  <c r="AM92" i="1"/>
  <c r="BC91" i="9"/>
  <c r="BE91" i="9"/>
  <c r="BX92" i="1"/>
  <c r="BF91" i="9"/>
  <c r="AN92" i="1"/>
  <c r="BI91" i="9"/>
  <c r="AO92" i="1"/>
  <c r="BJ91" i="9"/>
  <c r="BK91" i="9"/>
  <c r="CB92" i="1"/>
  <c r="BL91" i="9"/>
  <c r="CC92" i="1"/>
  <c r="BM91" i="9"/>
  <c r="BZ91" i="9"/>
  <c r="CB91" i="9"/>
  <c r="CG92" i="1"/>
  <c r="CC91" i="9"/>
  <c r="AR92" i="1"/>
  <c r="CD91" i="9"/>
  <c r="CE91" i="9"/>
  <c r="CJ91" i="9"/>
  <c r="C92" i="9"/>
  <c r="B93" i="1"/>
  <c r="D92" i="9"/>
  <c r="C93" i="1"/>
  <c r="E92" i="9"/>
  <c r="D93" i="1"/>
  <c r="F92" i="9"/>
  <c r="E93" i="1"/>
  <c r="G92" i="9"/>
  <c r="F93" i="1"/>
  <c r="I92" i="9"/>
  <c r="H93" i="1"/>
  <c r="U92" i="9"/>
  <c r="M93" i="1"/>
  <c r="V92" i="9"/>
  <c r="N93" i="1"/>
  <c r="AA92" i="9"/>
  <c r="AD92" i="9"/>
  <c r="BN93" i="1"/>
  <c r="AE92" i="9"/>
  <c r="AI93" i="1"/>
  <c r="AF92" i="9"/>
  <c r="AG92" i="9"/>
  <c r="AJ92" i="9"/>
  <c r="AL92" i="9"/>
  <c r="BP93" i="1"/>
  <c r="AM92" i="9"/>
  <c r="AJ93" i="1"/>
  <c r="AO92" i="9"/>
  <c r="AQ92" i="9"/>
  <c r="BR93" i="1"/>
  <c r="AX92" i="9"/>
  <c r="AZ92" i="9"/>
  <c r="BV93" i="1"/>
  <c r="BA92" i="9"/>
  <c r="AM93" i="1"/>
  <c r="BC92" i="9"/>
  <c r="BE92" i="9"/>
  <c r="BX93" i="1"/>
  <c r="BF92" i="9"/>
  <c r="AN93" i="1"/>
  <c r="AE92" i="1"/>
  <c r="BI92" i="9"/>
  <c r="AO93" i="1"/>
  <c r="BJ92" i="9"/>
  <c r="BK92" i="9"/>
  <c r="CB93" i="1"/>
  <c r="BL92" i="9"/>
  <c r="CC93" i="1"/>
  <c r="BM92" i="9"/>
  <c r="BZ92" i="9"/>
  <c r="CB92" i="9"/>
  <c r="CG93" i="1"/>
  <c r="CC92" i="9"/>
  <c r="AR93" i="1"/>
  <c r="CD92" i="9"/>
  <c r="CE92" i="9"/>
  <c r="CJ92" i="9"/>
  <c r="C93" i="9"/>
  <c r="B94" i="1"/>
  <c r="D93" i="9"/>
  <c r="C94" i="1"/>
  <c r="E93" i="9"/>
  <c r="D94" i="1"/>
  <c r="F93" i="9"/>
  <c r="E94" i="1"/>
  <c r="G93" i="9"/>
  <c r="F94" i="1"/>
  <c r="I93" i="9"/>
  <c r="H94" i="1"/>
  <c r="L93" i="1"/>
  <c r="U93" i="9"/>
  <c r="M94" i="1"/>
  <c r="V93" i="9"/>
  <c r="N94" i="1"/>
  <c r="AA93" i="9"/>
  <c r="AD93" i="9"/>
  <c r="BN94" i="1"/>
  <c r="AE93" i="9"/>
  <c r="AI94" i="1"/>
  <c r="AF93" i="9"/>
  <c r="AG93" i="9"/>
  <c r="AJ93" i="9"/>
  <c r="AL93" i="9"/>
  <c r="BP94" i="1"/>
  <c r="AM93" i="9"/>
  <c r="AJ94" i="1"/>
  <c r="AO93" i="9"/>
  <c r="AQ93" i="9"/>
  <c r="BR94" i="1"/>
  <c r="AX93" i="9"/>
  <c r="AZ93" i="9"/>
  <c r="BV94" i="1"/>
  <c r="BA93" i="9"/>
  <c r="AM94" i="1"/>
  <c r="BC93" i="9"/>
  <c r="BE93" i="9"/>
  <c r="BX94" i="1"/>
  <c r="BF93" i="9"/>
  <c r="AN94" i="1"/>
  <c r="BI93" i="9"/>
  <c r="AO94" i="1"/>
  <c r="BJ93" i="9"/>
  <c r="BK93" i="9"/>
  <c r="CB94" i="1"/>
  <c r="BL93" i="9"/>
  <c r="CC94" i="1"/>
  <c r="BM93" i="9"/>
  <c r="BZ93" i="9"/>
  <c r="CB93" i="9"/>
  <c r="CG94" i="1"/>
  <c r="CC93" i="9"/>
  <c r="AR94" i="1"/>
  <c r="CD93" i="9"/>
  <c r="CE93" i="9"/>
  <c r="CJ93" i="9"/>
  <c r="C94" i="9"/>
  <c r="B95" i="1"/>
  <c r="D94" i="9"/>
  <c r="C95" i="1"/>
  <c r="E94" i="9"/>
  <c r="D95" i="1"/>
  <c r="F94" i="9"/>
  <c r="E95" i="1"/>
  <c r="G94" i="9"/>
  <c r="F95" i="1"/>
  <c r="I94" i="9"/>
  <c r="H95" i="1"/>
  <c r="L94" i="1"/>
  <c r="U94" i="9"/>
  <c r="M95" i="1"/>
  <c r="V94" i="9"/>
  <c r="N95" i="1"/>
  <c r="AA94" i="9"/>
  <c r="AD94" i="9"/>
  <c r="BN95" i="1"/>
  <c r="AE94" i="9"/>
  <c r="AI95" i="1"/>
  <c r="AF94" i="9"/>
  <c r="AG94" i="9"/>
  <c r="AJ94" i="9"/>
  <c r="AL94" i="9"/>
  <c r="BP95" i="1"/>
  <c r="AM94" i="9"/>
  <c r="AJ95" i="1"/>
  <c r="AO94" i="9"/>
  <c r="AQ94" i="9"/>
  <c r="BR95" i="1"/>
  <c r="AX94" i="9"/>
  <c r="AZ94" i="9"/>
  <c r="BV95" i="1"/>
  <c r="BA94" i="9"/>
  <c r="AM95" i="1"/>
  <c r="BC94" i="9"/>
  <c r="BE94" i="9"/>
  <c r="BX95" i="1"/>
  <c r="BF94" i="9"/>
  <c r="AN95" i="1"/>
  <c r="AE94" i="1"/>
  <c r="BI94" i="9"/>
  <c r="AO95" i="1"/>
  <c r="BJ94" i="9"/>
  <c r="BK94" i="9"/>
  <c r="CB95" i="1"/>
  <c r="BL94" i="9"/>
  <c r="CC95" i="1"/>
  <c r="BM94" i="9"/>
  <c r="BZ94" i="9"/>
  <c r="CB94" i="9"/>
  <c r="CG95" i="1"/>
  <c r="CC94" i="9"/>
  <c r="AR95" i="1"/>
  <c r="CD94" i="9"/>
  <c r="CE94" i="9"/>
  <c r="CJ94" i="9"/>
  <c r="C95" i="9"/>
  <c r="B96" i="1"/>
  <c r="D95" i="9"/>
  <c r="C96" i="1"/>
  <c r="E95" i="9"/>
  <c r="D96" i="1"/>
  <c r="F95" i="9"/>
  <c r="E96" i="1"/>
  <c r="G95" i="9"/>
  <c r="F96" i="1"/>
  <c r="I95" i="9"/>
  <c r="H96" i="1"/>
  <c r="L95" i="1"/>
  <c r="U95" i="9"/>
  <c r="M96" i="1"/>
  <c r="V95" i="9"/>
  <c r="N96" i="1"/>
  <c r="AA95" i="9"/>
  <c r="AD95" i="9"/>
  <c r="BN96" i="1"/>
  <c r="AE95" i="9"/>
  <c r="AI96" i="1"/>
  <c r="AF95" i="9"/>
  <c r="AG95" i="9"/>
  <c r="AJ95" i="9"/>
  <c r="AL95" i="9"/>
  <c r="BP96" i="1"/>
  <c r="AM95" i="9"/>
  <c r="AJ96" i="1"/>
  <c r="AO95" i="9"/>
  <c r="AQ95" i="9"/>
  <c r="BR96" i="1"/>
  <c r="AX95" i="9"/>
  <c r="AZ95" i="9"/>
  <c r="BV96" i="1"/>
  <c r="BA95" i="9"/>
  <c r="AM96" i="1"/>
  <c r="BC95" i="9"/>
  <c r="BE95" i="9"/>
  <c r="BX96" i="1"/>
  <c r="BF95" i="9"/>
  <c r="AN96" i="1"/>
  <c r="BI95" i="9"/>
  <c r="AO96" i="1"/>
  <c r="BJ95" i="9"/>
  <c r="BK95" i="9"/>
  <c r="CB96" i="1"/>
  <c r="BL95" i="9"/>
  <c r="CC96" i="1"/>
  <c r="BM95" i="9"/>
  <c r="BZ95" i="9"/>
  <c r="CB95" i="9"/>
  <c r="CG96" i="1"/>
  <c r="CC95" i="9"/>
  <c r="AR96" i="1"/>
  <c r="CD95" i="9"/>
  <c r="CE95" i="9"/>
  <c r="CJ95" i="9"/>
  <c r="C96" i="9"/>
  <c r="B97" i="1"/>
  <c r="D96" i="9"/>
  <c r="C97" i="1"/>
  <c r="E96" i="9"/>
  <c r="D97" i="1"/>
  <c r="F96" i="9"/>
  <c r="E97" i="1"/>
  <c r="G96" i="9"/>
  <c r="F97" i="1"/>
  <c r="I96" i="9"/>
  <c r="H97" i="1"/>
  <c r="L96" i="1"/>
  <c r="U96" i="9"/>
  <c r="M97" i="1"/>
  <c r="V96" i="9"/>
  <c r="N97" i="1"/>
  <c r="AA96" i="9"/>
  <c r="AD96" i="9"/>
  <c r="BN97" i="1"/>
  <c r="AE96" i="9"/>
  <c r="AI97" i="1"/>
  <c r="AF96" i="9"/>
  <c r="AG96" i="9"/>
  <c r="AJ96" i="9"/>
  <c r="AL96" i="9"/>
  <c r="BP97" i="1"/>
  <c r="AM96" i="9"/>
  <c r="AJ97" i="1"/>
  <c r="AO96" i="9"/>
  <c r="AQ96" i="9"/>
  <c r="BR97" i="1"/>
  <c r="AX96" i="9"/>
  <c r="AZ96" i="9"/>
  <c r="BV97" i="1"/>
  <c r="BA96" i="9"/>
  <c r="AM97" i="1"/>
  <c r="BC96" i="9"/>
  <c r="BE96" i="9"/>
  <c r="BX97" i="1"/>
  <c r="BF96" i="9"/>
  <c r="AN97" i="1"/>
  <c r="BI96" i="9"/>
  <c r="AO97" i="1"/>
  <c r="BJ96" i="9"/>
  <c r="BK96" i="9"/>
  <c r="CB97" i="1"/>
  <c r="BL96" i="9"/>
  <c r="CC97" i="1"/>
  <c r="BM96" i="9"/>
  <c r="BZ96" i="9"/>
  <c r="CB96" i="9"/>
  <c r="CG97" i="1"/>
  <c r="CC96" i="9"/>
  <c r="AR97" i="1"/>
  <c r="CD96" i="9"/>
  <c r="CE96" i="9"/>
  <c r="CJ96" i="9"/>
  <c r="C97" i="9"/>
  <c r="B98" i="1"/>
  <c r="D97" i="9"/>
  <c r="C98" i="1"/>
  <c r="E97" i="9"/>
  <c r="D98" i="1"/>
  <c r="F97" i="9"/>
  <c r="E98" i="1"/>
  <c r="G97" i="9"/>
  <c r="F98" i="1"/>
  <c r="I97" i="9"/>
  <c r="H98" i="1"/>
  <c r="L97" i="1"/>
  <c r="U97" i="9"/>
  <c r="M98" i="1"/>
  <c r="V97" i="9"/>
  <c r="N98" i="1"/>
  <c r="AA97" i="9"/>
  <c r="AD97" i="9"/>
  <c r="BN98" i="1"/>
  <c r="AE97" i="9"/>
  <c r="AI98" i="1"/>
  <c r="AF97" i="9"/>
  <c r="AG97" i="9"/>
  <c r="AJ97" i="9"/>
  <c r="AL97" i="9"/>
  <c r="BP98" i="1"/>
  <c r="AM97" i="9"/>
  <c r="AJ98" i="1"/>
  <c r="AO97" i="9"/>
  <c r="AQ97" i="9"/>
  <c r="BR98" i="1"/>
  <c r="AX97" i="9"/>
  <c r="AZ97" i="9"/>
  <c r="BV98" i="1"/>
  <c r="BA97" i="9"/>
  <c r="AM98" i="1"/>
  <c r="BC97" i="9"/>
  <c r="BE97" i="9"/>
  <c r="BX98" i="1"/>
  <c r="BF97" i="9"/>
  <c r="AN98" i="1"/>
  <c r="AE97" i="1"/>
  <c r="BI97" i="9"/>
  <c r="AO98" i="1"/>
  <c r="BJ97" i="9"/>
  <c r="BK97" i="9"/>
  <c r="CB98" i="1"/>
  <c r="BL97" i="9"/>
  <c r="CC98" i="1"/>
  <c r="BM97" i="9"/>
  <c r="BZ97" i="9"/>
  <c r="CB97" i="9"/>
  <c r="CG98" i="1"/>
  <c r="CC97" i="9"/>
  <c r="AR98" i="1"/>
  <c r="CD97" i="9"/>
  <c r="CE97" i="9"/>
  <c r="CJ97" i="9"/>
  <c r="C98" i="9"/>
  <c r="B99" i="1"/>
  <c r="D98" i="9"/>
  <c r="C99" i="1"/>
  <c r="E98" i="9"/>
  <c r="D99" i="1"/>
  <c r="F98" i="9"/>
  <c r="E99" i="1"/>
  <c r="G98" i="9"/>
  <c r="F99" i="1"/>
  <c r="I98" i="9"/>
  <c r="H99" i="1"/>
  <c r="L98" i="1"/>
  <c r="U98" i="9"/>
  <c r="M99" i="1"/>
  <c r="V98" i="9"/>
  <c r="N99" i="1"/>
  <c r="AA98" i="9"/>
  <c r="AD98" i="9"/>
  <c r="BN99" i="1"/>
  <c r="AE98" i="9"/>
  <c r="AI99" i="1"/>
  <c r="AF98" i="9"/>
  <c r="AG98" i="9"/>
  <c r="AJ98" i="9"/>
  <c r="AL98" i="9"/>
  <c r="BP99" i="1"/>
  <c r="AM98" i="9"/>
  <c r="AJ99" i="1"/>
  <c r="AO98" i="9"/>
  <c r="AQ98" i="9"/>
  <c r="BR99" i="1"/>
  <c r="AX98" i="9"/>
  <c r="AZ98" i="9"/>
  <c r="BV99" i="1"/>
  <c r="BA98" i="9"/>
  <c r="AM99" i="1"/>
  <c r="BC98" i="9"/>
  <c r="BE98" i="9"/>
  <c r="BX99" i="1"/>
  <c r="BF98" i="9"/>
  <c r="AN99" i="1"/>
  <c r="BI98" i="9"/>
  <c r="AO99" i="1"/>
  <c r="BJ98" i="9"/>
  <c r="BK98" i="9"/>
  <c r="CB99" i="1"/>
  <c r="BL98" i="9"/>
  <c r="CC99" i="1"/>
  <c r="BM98" i="9"/>
  <c r="BZ98" i="9"/>
  <c r="CB98" i="9"/>
  <c r="CG99" i="1"/>
  <c r="CC98" i="9"/>
  <c r="AR99" i="1"/>
  <c r="CD98" i="9"/>
  <c r="CE98" i="9"/>
  <c r="CJ98" i="9"/>
  <c r="C99" i="9"/>
  <c r="B100" i="1"/>
  <c r="D99" i="9"/>
  <c r="C100" i="1"/>
  <c r="E99" i="9"/>
  <c r="D100" i="1"/>
  <c r="F99" i="9"/>
  <c r="E100" i="1"/>
  <c r="G99" i="9"/>
  <c r="F100" i="1"/>
  <c r="I99" i="9"/>
  <c r="H100" i="1"/>
  <c r="L99" i="1"/>
  <c r="U99" i="9"/>
  <c r="M100" i="1"/>
  <c r="V99" i="9"/>
  <c r="N100" i="1"/>
  <c r="AA99" i="9"/>
  <c r="AD99" i="9"/>
  <c r="BN100" i="1"/>
  <c r="AE99" i="9"/>
  <c r="AI100" i="1"/>
  <c r="AF99" i="9"/>
  <c r="AG99" i="9"/>
  <c r="AJ99" i="9"/>
  <c r="AL99" i="9"/>
  <c r="BP100" i="1"/>
  <c r="AM99" i="9"/>
  <c r="AJ100" i="1"/>
  <c r="AO99" i="9"/>
  <c r="AQ99" i="9"/>
  <c r="BR100" i="1"/>
  <c r="AX99" i="9"/>
  <c r="AZ99" i="9"/>
  <c r="BV100" i="1"/>
  <c r="BA99" i="9"/>
  <c r="AM100" i="1"/>
  <c r="BC99" i="9"/>
  <c r="BE99" i="9"/>
  <c r="BX100" i="1"/>
  <c r="BF99" i="9"/>
  <c r="AN100" i="1"/>
  <c r="BI99" i="9"/>
  <c r="AO100" i="1"/>
  <c r="BJ99" i="9"/>
  <c r="BK99" i="9"/>
  <c r="CB100" i="1"/>
  <c r="BL99" i="9"/>
  <c r="CC100" i="1"/>
  <c r="BM99" i="9"/>
  <c r="BZ99" i="9"/>
  <c r="CB99" i="9"/>
  <c r="CG100" i="1"/>
  <c r="CC99" i="9"/>
  <c r="AR100" i="1"/>
  <c r="CD99" i="9"/>
  <c r="CE99" i="9"/>
  <c r="CJ99" i="9"/>
  <c r="C100" i="9"/>
  <c r="B101" i="1"/>
  <c r="D100" i="9"/>
  <c r="C101" i="1"/>
  <c r="E100" i="9"/>
  <c r="D101" i="1"/>
  <c r="F100" i="9"/>
  <c r="E101" i="1"/>
  <c r="G100" i="9"/>
  <c r="F101" i="1"/>
  <c r="I100" i="9"/>
  <c r="H101" i="1"/>
  <c r="U100" i="9"/>
  <c r="M101" i="1"/>
  <c r="V100" i="9"/>
  <c r="N101" i="1"/>
  <c r="AA100" i="9"/>
  <c r="AD100" i="9"/>
  <c r="BN101" i="1"/>
  <c r="AE100" i="9"/>
  <c r="AI101" i="1"/>
  <c r="AF100" i="9"/>
  <c r="AG100" i="9"/>
  <c r="AJ100" i="9"/>
  <c r="AL100" i="9"/>
  <c r="BP101" i="1"/>
  <c r="AM100" i="9"/>
  <c r="AJ101" i="1"/>
  <c r="AO100" i="9"/>
  <c r="AQ100" i="9"/>
  <c r="BR101" i="1"/>
  <c r="AX100" i="9"/>
  <c r="AZ100" i="9"/>
  <c r="BV101" i="1"/>
  <c r="BA100" i="9"/>
  <c r="AM101" i="1"/>
  <c r="BC100" i="9"/>
  <c r="BE100" i="9"/>
  <c r="BX101" i="1"/>
  <c r="BF100" i="9"/>
  <c r="AN101" i="1"/>
  <c r="BI100" i="9"/>
  <c r="AO101" i="1"/>
  <c r="BJ100" i="9"/>
  <c r="BK100" i="9"/>
  <c r="CB101" i="1"/>
  <c r="BL100" i="9"/>
  <c r="CC101" i="1"/>
  <c r="BM100" i="9"/>
  <c r="BZ100" i="9"/>
  <c r="CB100" i="9"/>
  <c r="CG101" i="1"/>
  <c r="CC100" i="9"/>
  <c r="AR101" i="1"/>
  <c r="CD100" i="9"/>
  <c r="CE100" i="9"/>
  <c r="CJ100" i="9"/>
  <c r="C101" i="9"/>
  <c r="B102" i="1"/>
  <c r="D101" i="9"/>
  <c r="C102" i="1"/>
  <c r="E101" i="9"/>
  <c r="D102" i="1"/>
  <c r="F101" i="9"/>
  <c r="E102" i="1"/>
  <c r="G101" i="9"/>
  <c r="F102" i="1"/>
  <c r="I101" i="9"/>
  <c r="H102" i="1"/>
  <c r="L101" i="1"/>
  <c r="U101" i="9"/>
  <c r="M102" i="1"/>
  <c r="V101" i="9"/>
  <c r="N102" i="1"/>
  <c r="AA101" i="9"/>
  <c r="AD101" i="9"/>
  <c r="BN102" i="1"/>
  <c r="AE101" i="9"/>
  <c r="AI102" i="1"/>
  <c r="AF101" i="9"/>
  <c r="AG101" i="9"/>
  <c r="AJ101" i="9"/>
  <c r="AL101" i="9"/>
  <c r="BP102" i="1"/>
  <c r="AM101" i="9"/>
  <c r="AJ102" i="1"/>
  <c r="AO101" i="9"/>
  <c r="AQ101" i="9"/>
  <c r="BR102" i="1"/>
  <c r="AX101" i="9"/>
  <c r="AZ101" i="9"/>
  <c r="BV102" i="1"/>
  <c r="BA101" i="9"/>
  <c r="AM102" i="1"/>
  <c r="BC101" i="9"/>
  <c r="BE101" i="9"/>
  <c r="BX102" i="1"/>
  <c r="BF101" i="9"/>
  <c r="AN102" i="1"/>
  <c r="AE101" i="1"/>
  <c r="BI101" i="9"/>
  <c r="AO102" i="1"/>
  <c r="BJ101" i="9"/>
  <c r="BK101" i="9"/>
  <c r="CB102" i="1"/>
  <c r="BL101" i="9"/>
  <c r="CC102" i="1"/>
  <c r="BM101" i="9"/>
  <c r="BZ101" i="9"/>
  <c r="CB101" i="9"/>
  <c r="CG102" i="1"/>
  <c r="CC101" i="9"/>
  <c r="AR102" i="1"/>
  <c r="CD101" i="9"/>
  <c r="CE101" i="9"/>
  <c r="CJ101" i="9"/>
  <c r="C102" i="9"/>
  <c r="B103" i="1"/>
  <c r="D102" i="9"/>
  <c r="C103" i="1"/>
  <c r="E102" i="9"/>
  <c r="D103" i="1"/>
  <c r="F102" i="9"/>
  <c r="E103" i="1"/>
  <c r="G102" i="9"/>
  <c r="F103" i="1"/>
  <c r="I102" i="9"/>
  <c r="H103" i="1"/>
  <c r="L102" i="1"/>
  <c r="U102" i="9"/>
  <c r="M103" i="1"/>
  <c r="V102" i="9"/>
  <c r="N103" i="1"/>
  <c r="AA102" i="9"/>
  <c r="AD102" i="9"/>
  <c r="BN103" i="1"/>
  <c r="AE102" i="9"/>
  <c r="AI103" i="1"/>
  <c r="AF102" i="9"/>
  <c r="AG102" i="9"/>
  <c r="AJ102" i="9"/>
  <c r="AL102" i="9"/>
  <c r="BP103" i="1"/>
  <c r="AM102" i="9"/>
  <c r="AJ103" i="1"/>
  <c r="AO102" i="9"/>
  <c r="AQ102" i="9"/>
  <c r="BR103" i="1"/>
  <c r="AX102" i="9"/>
  <c r="AZ102" i="9"/>
  <c r="BV103" i="1"/>
  <c r="BA102" i="9"/>
  <c r="AM103" i="1"/>
  <c r="BC102" i="9"/>
  <c r="BE102" i="9"/>
  <c r="BX103" i="1"/>
  <c r="BF102" i="9"/>
  <c r="AN103" i="1"/>
  <c r="AE102" i="1"/>
  <c r="BI102" i="9"/>
  <c r="AO103" i="1"/>
  <c r="BJ102" i="9"/>
  <c r="BK102" i="9"/>
  <c r="CB103" i="1"/>
  <c r="BL102" i="9"/>
  <c r="CC103" i="1"/>
  <c r="BM102" i="9"/>
  <c r="BZ102" i="9"/>
  <c r="CB102" i="9"/>
  <c r="CG103" i="1"/>
  <c r="CC102" i="9"/>
  <c r="AR103" i="1"/>
  <c r="CD102" i="9"/>
  <c r="CE102" i="9"/>
  <c r="CJ102" i="9"/>
  <c r="C103" i="9"/>
  <c r="B104" i="1"/>
  <c r="D103" i="9"/>
  <c r="C104" i="1"/>
  <c r="E103" i="9"/>
  <c r="D104" i="1"/>
  <c r="F103" i="9"/>
  <c r="E104" i="1"/>
  <c r="G103" i="9"/>
  <c r="F104" i="1"/>
  <c r="I103" i="9"/>
  <c r="H104" i="1"/>
  <c r="L103" i="1"/>
  <c r="U103" i="9"/>
  <c r="M104" i="1"/>
  <c r="V103" i="9"/>
  <c r="N104" i="1"/>
  <c r="AA103" i="9"/>
  <c r="AD103" i="9"/>
  <c r="BN104" i="1"/>
  <c r="AE103" i="9"/>
  <c r="AI104" i="1"/>
  <c r="AF103" i="9"/>
  <c r="AG103" i="9"/>
  <c r="AJ103" i="9"/>
  <c r="AL103" i="9"/>
  <c r="BP104" i="1"/>
  <c r="AM103" i="9"/>
  <c r="AJ104" i="1"/>
  <c r="AO103" i="9"/>
  <c r="AQ103" i="9"/>
  <c r="BR104" i="1"/>
  <c r="AX103" i="9"/>
  <c r="AZ103" i="9"/>
  <c r="BV104" i="1"/>
  <c r="BA103" i="9"/>
  <c r="AM104" i="1"/>
  <c r="BC103" i="9"/>
  <c r="BE103" i="9"/>
  <c r="BX104" i="1"/>
  <c r="BF103" i="9"/>
  <c r="AN104" i="1"/>
  <c r="BI103" i="9"/>
  <c r="AO104" i="1"/>
  <c r="BJ103" i="9"/>
  <c r="BK103" i="9"/>
  <c r="CB104" i="1"/>
  <c r="BL103" i="9"/>
  <c r="CC104" i="1"/>
  <c r="BM103" i="9"/>
  <c r="BZ103" i="9"/>
  <c r="CB103" i="9"/>
  <c r="CG104" i="1"/>
  <c r="CC103" i="9"/>
  <c r="AR104" i="1"/>
  <c r="CD103" i="9"/>
  <c r="CE103" i="9"/>
  <c r="CJ103" i="9"/>
  <c r="C104" i="9"/>
  <c r="B105" i="1"/>
  <c r="D104" i="9"/>
  <c r="C105" i="1"/>
  <c r="E104" i="9"/>
  <c r="D105" i="1"/>
  <c r="F104" i="9"/>
  <c r="E105" i="1"/>
  <c r="G104" i="9"/>
  <c r="F105" i="1"/>
  <c r="I104" i="9"/>
  <c r="H105" i="1"/>
  <c r="L104" i="1"/>
  <c r="U104" i="9"/>
  <c r="M105" i="1"/>
  <c r="V104" i="9"/>
  <c r="N105" i="1"/>
  <c r="AA104" i="9"/>
  <c r="AD104" i="9"/>
  <c r="BN105" i="1"/>
  <c r="AE104" i="9"/>
  <c r="AI105" i="1"/>
  <c r="AF104" i="9"/>
  <c r="AG104" i="9"/>
  <c r="AJ104" i="9"/>
  <c r="AL104" i="9"/>
  <c r="BP105" i="1"/>
  <c r="AM104" i="9"/>
  <c r="AJ105" i="1"/>
  <c r="AO104" i="9"/>
  <c r="AQ104" i="9"/>
  <c r="BR105" i="1"/>
  <c r="AX104" i="9"/>
  <c r="AZ104" i="9"/>
  <c r="BV105" i="1"/>
  <c r="BA104" i="9"/>
  <c r="AM105" i="1"/>
  <c r="BC104" i="9"/>
  <c r="BE104" i="9"/>
  <c r="BX105" i="1"/>
  <c r="BF104" i="9"/>
  <c r="AN105" i="1"/>
  <c r="BI104" i="9"/>
  <c r="AO105" i="1"/>
  <c r="BJ104" i="9"/>
  <c r="BK104" i="9"/>
  <c r="CB105" i="1"/>
  <c r="BL104" i="9"/>
  <c r="CC105" i="1"/>
  <c r="BM104" i="9"/>
  <c r="BZ104" i="9"/>
  <c r="CB104" i="9"/>
  <c r="CG105" i="1"/>
  <c r="CC104" i="9"/>
  <c r="AR105" i="1"/>
  <c r="CD104" i="9"/>
  <c r="CE104" i="9"/>
  <c r="CJ104" i="9"/>
  <c r="C105" i="9"/>
  <c r="B106" i="1"/>
  <c r="D105" i="9"/>
  <c r="C106" i="1"/>
  <c r="E105" i="9"/>
  <c r="D106" i="1"/>
  <c r="F105" i="9"/>
  <c r="E106" i="1"/>
  <c r="G105" i="9"/>
  <c r="F106" i="1"/>
  <c r="I105" i="9"/>
  <c r="H106" i="1"/>
  <c r="L105" i="1"/>
  <c r="U105" i="9"/>
  <c r="M106" i="1"/>
  <c r="V105" i="9"/>
  <c r="N106" i="1"/>
  <c r="AA105" i="9"/>
  <c r="AD105" i="9"/>
  <c r="BN106" i="1"/>
  <c r="AE105" i="9"/>
  <c r="AI106" i="1"/>
  <c r="AF105" i="9"/>
  <c r="AG105" i="9"/>
  <c r="AJ105" i="9"/>
  <c r="AL105" i="9"/>
  <c r="BP106" i="1"/>
  <c r="AM105" i="9"/>
  <c r="AJ106" i="1"/>
  <c r="AO105" i="9"/>
  <c r="AQ105" i="9"/>
  <c r="BR106" i="1"/>
  <c r="AX105" i="9"/>
  <c r="AZ105" i="9"/>
  <c r="BV106" i="1"/>
  <c r="BA105" i="9"/>
  <c r="AM106" i="1"/>
  <c r="BC105" i="9"/>
  <c r="BE105" i="9"/>
  <c r="BX106" i="1"/>
  <c r="BF105" i="9"/>
  <c r="AN106" i="1"/>
  <c r="BI105" i="9"/>
  <c r="AO106" i="1"/>
  <c r="BJ105" i="9"/>
  <c r="BK105" i="9"/>
  <c r="CB106" i="1"/>
  <c r="BL105" i="9"/>
  <c r="CC106" i="1"/>
  <c r="BM105" i="9"/>
  <c r="BZ105" i="9"/>
  <c r="CB105" i="9"/>
  <c r="CG106" i="1"/>
  <c r="CC105" i="9"/>
  <c r="AR106" i="1"/>
  <c r="CD105" i="9"/>
  <c r="CF105" i="9"/>
  <c r="CJ105" i="9"/>
  <c r="C106" i="9"/>
  <c r="B107" i="1"/>
  <c r="D106" i="9"/>
  <c r="C107" i="1"/>
  <c r="E106" i="9"/>
  <c r="D107" i="1"/>
  <c r="F106" i="9"/>
  <c r="E107" i="1"/>
  <c r="G106" i="9"/>
  <c r="F107" i="1"/>
  <c r="I106" i="9"/>
  <c r="H107" i="1"/>
  <c r="L106" i="1"/>
  <c r="U106" i="9"/>
  <c r="M107" i="1"/>
  <c r="V106" i="9"/>
  <c r="N107" i="1"/>
  <c r="AA106" i="9"/>
  <c r="AD106" i="9"/>
  <c r="BN107" i="1"/>
  <c r="AE106" i="9"/>
  <c r="AI107" i="1"/>
  <c r="AF106" i="9"/>
  <c r="AG106" i="9"/>
  <c r="AJ106" i="9"/>
  <c r="AL106" i="9"/>
  <c r="BP107" i="1"/>
  <c r="AM106" i="9"/>
  <c r="AJ107" i="1"/>
  <c r="AO106" i="9"/>
  <c r="AQ106" i="9"/>
  <c r="BR107" i="1"/>
  <c r="AX106" i="9"/>
  <c r="AZ106" i="9"/>
  <c r="BV107" i="1"/>
  <c r="BA106" i="9"/>
  <c r="AM107" i="1"/>
  <c r="BC106" i="9"/>
  <c r="BE106" i="9"/>
  <c r="BX107" i="1"/>
  <c r="BF106" i="9"/>
  <c r="AN107" i="1"/>
  <c r="AE106" i="1"/>
  <c r="BI106" i="9"/>
  <c r="AO107" i="1"/>
  <c r="BJ106" i="9"/>
  <c r="BK106" i="9"/>
  <c r="CB107" i="1"/>
  <c r="BL106" i="9"/>
  <c r="CC107" i="1"/>
  <c r="BM106" i="9"/>
  <c r="BZ106" i="9"/>
  <c r="CB106" i="9"/>
  <c r="CG107" i="1"/>
  <c r="CC106" i="9"/>
  <c r="AR107" i="1"/>
  <c r="CD106" i="9"/>
  <c r="CE106" i="9"/>
  <c r="CJ106" i="9"/>
  <c r="C107" i="9"/>
  <c r="B108" i="1"/>
  <c r="D107" i="9"/>
  <c r="C108" i="1"/>
  <c r="E107" i="9"/>
  <c r="D108" i="1"/>
  <c r="F107" i="9"/>
  <c r="E108" i="1"/>
  <c r="G107" i="9"/>
  <c r="F108" i="1"/>
  <c r="I107" i="9"/>
  <c r="H108" i="1"/>
  <c r="L107" i="1"/>
  <c r="U107" i="9"/>
  <c r="M108" i="1"/>
  <c r="V107" i="9"/>
  <c r="N108" i="1"/>
  <c r="AA107" i="9"/>
  <c r="AD107" i="9"/>
  <c r="BN108" i="1"/>
  <c r="AE107" i="9"/>
  <c r="AI108" i="1"/>
  <c r="AF107" i="9"/>
  <c r="AG107" i="9"/>
  <c r="AJ107" i="9"/>
  <c r="AL107" i="9"/>
  <c r="BP108" i="1"/>
  <c r="AM107" i="9"/>
  <c r="AJ108" i="1"/>
  <c r="AO107" i="9"/>
  <c r="AQ107" i="9"/>
  <c r="BR108" i="1"/>
  <c r="AX107" i="9"/>
  <c r="AZ107" i="9"/>
  <c r="BV108" i="1"/>
  <c r="BA107" i="9"/>
  <c r="AM108" i="1"/>
  <c r="BC107" i="9"/>
  <c r="BE107" i="9"/>
  <c r="BX108" i="1"/>
  <c r="BF107" i="9"/>
  <c r="AN108" i="1"/>
  <c r="BI107" i="9"/>
  <c r="AO108" i="1"/>
  <c r="BJ107" i="9"/>
  <c r="BK107" i="9"/>
  <c r="CB108" i="1"/>
  <c r="BL107" i="9"/>
  <c r="CC108" i="1"/>
  <c r="BM107" i="9"/>
  <c r="BZ107" i="9"/>
  <c r="CB107" i="9"/>
  <c r="CG108" i="1"/>
  <c r="CC107" i="9"/>
  <c r="AR108" i="1"/>
  <c r="CD107" i="9"/>
  <c r="CE107" i="9"/>
  <c r="CJ107" i="9"/>
  <c r="C108" i="9"/>
  <c r="B109" i="1"/>
  <c r="D108" i="9"/>
  <c r="C109" i="1"/>
  <c r="E108" i="9"/>
  <c r="D109" i="1"/>
  <c r="F108" i="9"/>
  <c r="E109" i="1"/>
  <c r="G108" i="9"/>
  <c r="F109" i="1"/>
  <c r="I108" i="9"/>
  <c r="H109" i="1"/>
  <c r="U108" i="9"/>
  <c r="M109" i="1"/>
  <c r="V108" i="9"/>
  <c r="N109" i="1"/>
  <c r="AA108" i="9"/>
  <c r="AD108" i="9"/>
  <c r="BN109" i="1"/>
  <c r="AE108" i="9"/>
  <c r="AI109" i="1"/>
  <c r="AF108" i="9"/>
  <c r="AG108" i="9"/>
  <c r="AJ108" i="9"/>
  <c r="AL108" i="9"/>
  <c r="BP109" i="1"/>
  <c r="AM108" i="9"/>
  <c r="AJ109" i="1"/>
  <c r="AO108" i="9"/>
  <c r="AQ108" i="9"/>
  <c r="BR109" i="1"/>
  <c r="AX108" i="9"/>
  <c r="AZ108" i="9"/>
  <c r="BV109" i="1"/>
  <c r="BA108" i="9"/>
  <c r="AM109" i="1"/>
  <c r="BC108" i="9"/>
  <c r="BE108" i="9"/>
  <c r="BX109" i="1"/>
  <c r="BF108" i="9"/>
  <c r="AN109" i="1"/>
  <c r="AE108" i="1"/>
  <c r="BI108" i="9"/>
  <c r="AO109" i="1"/>
  <c r="BJ108" i="9"/>
  <c r="BK108" i="9"/>
  <c r="CB109" i="1"/>
  <c r="BL108" i="9"/>
  <c r="CC109" i="1"/>
  <c r="BM108" i="9"/>
  <c r="BZ108" i="9"/>
  <c r="CB108" i="9"/>
  <c r="CG109" i="1"/>
  <c r="CC108" i="9"/>
  <c r="AR109" i="1"/>
  <c r="CD108" i="9"/>
  <c r="CE108" i="9"/>
  <c r="CJ108" i="9"/>
  <c r="C109" i="9"/>
  <c r="B110" i="1"/>
  <c r="D109" i="9"/>
  <c r="C110" i="1"/>
  <c r="E109" i="9"/>
  <c r="D110" i="1"/>
  <c r="F109" i="9"/>
  <c r="E110" i="1"/>
  <c r="G109" i="9"/>
  <c r="F110" i="1"/>
  <c r="I109" i="9"/>
  <c r="H110" i="1"/>
  <c r="L109" i="1"/>
  <c r="U109" i="9"/>
  <c r="M110" i="1"/>
  <c r="V109" i="9"/>
  <c r="N110" i="1"/>
  <c r="AA109" i="9"/>
  <c r="AD109" i="9"/>
  <c r="BN110" i="1"/>
  <c r="AE109" i="9"/>
  <c r="AI110" i="1"/>
  <c r="AF109" i="9"/>
  <c r="AG109" i="9"/>
  <c r="AJ109" i="9"/>
  <c r="AL109" i="9"/>
  <c r="BP110" i="1"/>
  <c r="AM109" i="9"/>
  <c r="AJ110" i="1"/>
  <c r="AO109" i="9"/>
  <c r="AQ109" i="9"/>
  <c r="BR110" i="1"/>
  <c r="AX109" i="9"/>
  <c r="AZ109" i="9"/>
  <c r="BV110" i="1"/>
  <c r="BA109" i="9"/>
  <c r="AM110" i="1"/>
  <c r="BC109" i="9"/>
  <c r="BE109" i="9"/>
  <c r="BX110" i="1"/>
  <c r="BF109" i="9"/>
  <c r="AN110" i="1"/>
  <c r="AE109" i="1"/>
  <c r="BI109" i="9"/>
  <c r="AO110" i="1"/>
  <c r="BJ109" i="9"/>
  <c r="BK109" i="9"/>
  <c r="CB110" i="1"/>
  <c r="BL109" i="9"/>
  <c r="CC110" i="1"/>
  <c r="BM109" i="9"/>
  <c r="BZ109" i="9"/>
  <c r="CB109" i="9"/>
  <c r="CG110" i="1"/>
  <c r="CC109" i="9"/>
  <c r="AR110" i="1"/>
  <c r="CD109" i="9"/>
  <c r="CF109" i="9"/>
  <c r="CJ109" i="9"/>
  <c r="C110" i="9"/>
  <c r="B111" i="1"/>
  <c r="D110" i="9"/>
  <c r="C111" i="1"/>
  <c r="E110" i="9"/>
  <c r="D111" i="1"/>
  <c r="F110" i="9"/>
  <c r="E111" i="1"/>
  <c r="G110" i="9"/>
  <c r="F111" i="1"/>
  <c r="I110" i="9"/>
  <c r="H111" i="1"/>
  <c r="L110" i="1"/>
  <c r="U110" i="9"/>
  <c r="M111" i="1"/>
  <c r="V110" i="9"/>
  <c r="N111" i="1"/>
  <c r="AA110" i="9"/>
  <c r="AD110" i="9"/>
  <c r="BN111" i="1"/>
  <c r="AE110" i="9"/>
  <c r="AI111" i="1"/>
  <c r="AF110" i="9"/>
  <c r="AG110" i="9"/>
  <c r="AJ110" i="9"/>
  <c r="AL110" i="9"/>
  <c r="BP111" i="1"/>
  <c r="AM110" i="9"/>
  <c r="AJ111" i="1"/>
  <c r="AO110" i="9"/>
  <c r="AQ110" i="9"/>
  <c r="BR111" i="1"/>
  <c r="AX110" i="9"/>
  <c r="AZ110" i="9"/>
  <c r="BV111" i="1"/>
  <c r="BA110" i="9"/>
  <c r="AM111" i="1"/>
  <c r="BC110" i="9"/>
  <c r="BE110" i="9"/>
  <c r="BX111" i="1"/>
  <c r="BF110" i="9"/>
  <c r="AN111" i="1"/>
  <c r="BI110" i="9"/>
  <c r="AO111" i="1"/>
  <c r="BJ110" i="9"/>
  <c r="BK110" i="9"/>
  <c r="CB111" i="1"/>
  <c r="BL110" i="9"/>
  <c r="CC111" i="1"/>
  <c r="BM110" i="9"/>
  <c r="BZ110" i="9"/>
  <c r="CB110" i="9"/>
  <c r="CG111" i="1"/>
  <c r="CC110" i="9"/>
  <c r="AR111" i="1"/>
  <c r="CD110" i="9"/>
  <c r="CE110" i="9"/>
  <c r="CJ110" i="9"/>
  <c r="C111" i="9"/>
  <c r="B112" i="1"/>
  <c r="D111" i="9"/>
  <c r="C112" i="1"/>
  <c r="E111" i="9"/>
  <c r="D112" i="1"/>
  <c r="F111" i="9"/>
  <c r="E112" i="1"/>
  <c r="G111" i="9"/>
  <c r="F112" i="1"/>
  <c r="I111" i="9"/>
  <c r="H112" i="1"/>
  <c r="L111" i="1"/>
  <c r="U111" i="9"/>
  <c r="M112" i="1"/>
  <c r="V111" i="9"/>
  <c r="N112" i="1"/>
  <c r="AA111" i="9"/>
  <c r="AD111" i="9"/>
  <c r="BN112" i="1"/>
  <c r="AE111" i="9"/>
  <c r="AI112" i="1"/>
  <c r="AF111" i="9"/>
  <c r="AG111" i="9"/>
  <c r="AJ111" i="9"/>
  <c r="AL111" i="9"/>
  <c r="BP112" i="1"/>
  <c r="AM111" i="9"/>
  <c r="AJ112" i="1"/>
  <c r="AO111" i="9"/>
  <c r="AQ111" i="9"/>
  <c r="BR112" i="1"/>
  <c r="AX111" i="9"/>
  <c r="AZ111" i="9"/>
  <c r="BV112" i="1"/>
  <c r="BA111" i="9"/>
  <c r="AM112" i="1"/>
  <c r="BC111" i="9"/>
  <c r="BE111" i="9"/>
  <c r="BX112" i="1"/>
  <c r="BF111" i="9"/>
  <c r="AN112" i="1"/>
  <c r="BI111" i="9"/>
  <c r="AO112" i="1"/>
  <c r="BJ111" i="9"/>
  <c r="BK111" i="9"/>
  <c r="CB112" i="1"/>
  <c r="BL111" i="9"/>
  <c r="CC112" i="1"/>
  <c r="BM111" i="9"/>
  <c r="BZ111" i="9"/>
  <c r="CB111" i="9"/>
  <c r="CG112" i="1"/>
  <c r="CC111" i="9"/>
  <c r="AR112" i="1"/>
  <c r="CD111" i="9"/>
  <c r="CE111" i="9"/>
  <c r="CJ111" i="9"/>
  <c r="C112" i="9"/>
  <c r="B113" i="1"/>
  <c r="D112" i="9"/>
  <c r="C113" i="1"/>
  <c r="E112" i="9"/>
  <c r="D113" i="1"/>
  <c r="F112" i="9"/>
  <c r="E113" i="1"/>
  <c r="G112" i="9"/>
  <c r="F113" i="1"/>
  <c r="I112" i="9"/>
  <c r="H113" i="1"/>
  <c r="U112" i="9"/>
  <c r="M113" i="1"/>
  <c r="V112" i="9"/>
  <c r="N113" i="1"/>
  <c r="AA112" i="9"/>
  <c r="AD112" i="9"/>
  <c r="BN113" i="1"/>
  <c r="AE112" i="9"/>
  <c r="AI113" i="1"/>
  <c r="AF112" i="9"/>
  <c r="AG112" i="9"/>
  <c r="AJ112" i="9"/>
  <c r="AL112" i="9"/>
  <c r="BP113" i="1"/>
  <c r="AM112" i="9"/>
  <c r="AJ113" i="1"/>
  <c r="AO112" i="9"/>
  <c r="AQ112" i="9"/>
  <c r="BR113" i="1"/>
  <c r="AX112" i="9"/>
  <c r="AZ112" i="9"/>
  <c r="BV113" i="1"/>
  <c r="BA112" i="9"/>
  <c r="AM113" i="1"/>
  <c r="BC112" i="9"/>
  <c r="BE112" i="9"/>
  <c r="BX113" i="1"/>
  <c r="BF112" i="9"/>
  <c r="AN113" i="1"/>
  <c r="BI112" i="9"/>
  <c r="AO113" i="1"/>
  <c r="BJ112" i="9"/>
  <c r="BK112" i="9"/>
  <c r="CB113" i="1"/>
  <c r="BL112" i="9"/>
  <c r="CC113" i="1"/>
  <c r="BM112" i="9"/>
  <c r="BZ112" i="9"/>
  <c r="CB112" i="9"/>
  <c r="CG113" i="1"/>
  <c r="CC112" i="9"/>
  <c r="AR113" i="1"/>
  <c r="CD112" i="9"/>
  <c r="CE112" i="9"/>
  <c r="CJ112" i="9"/>
  <c r="C113" i="9"/>
  <c r="B114" i="1"/>
  <c r="D113" i="9"/>
  <c r="C114" i="1"/>
  <c r="E113" i="9"/>
  <c r="D114" i="1"/>
  <c r="F113" i="9"/>
  <c r="E114" i="1"/>
  <c r="G113" i="9"/>
  <c r="F114" i="1"/>
  <c r="I113" i="9"/>
  <c r="H114" i="1"/>
  <c r="L113" i="1"/>
  <c r="U113" i="9"/>
  <c r="M114" i="1"/>
  <c r="V113" i="9"/>
  <c r="N114" i="1"/>
  <c r="AA113" i="9"/>
  <c r="AD113" i="9"/>
  <c r="BN114" i="1"/>
  <c r="AE113" i="9"/>
  <c r="AI114" i="1"/>
  <c r="AF113" i="9"/>
  <c r="AG113" i="9"/>
  <c r="AJ113" i="9"/>
  <c r="AL113" i="9"/>
  <c r="BP114" i="1"/>
  <c r="AM113" i="9"/>
  <c r="AJ114" i="1"/>
  <c r="AO113" i="9"/>
  <c r="AQ113" i="9"/>
  <c r="BR114" i="1"/>
  <c r="AX113" i="9"/>
  <c r="AZ113" i="9"/>
  <c r="BV114" i="1"/>
  <c r="BA113" i="9"/>
  <c r="AM114" i="1"/>
  <c r="BC113" i="9"/>
  <c r="BE113" i="9"/>
  <c r="BX114" i="1"/>
  <c r="BF113" i="9"/>
  <c r="AN114" i="1"/>
  <c r="AE113" i="1"/>
  <c r="BI113" i="9"/>
  <c r="AO114" i="1"/>
  <c r="BJ113" i="9"/>
  <c r="BK113" i="9"/>
  <c r="CB114" i="1"/>
  <c r="BL113" i="9"/>
  <c r="CC114" i="1"/>
  <c r="BM113" i="9"/>
  <c r="BZ113" i="9"/>
  <c r="CB113" i="9"/>
  <c r="CG114" i="1"/>
  <c r="CC113" i="9"/>
  <c r="AR114" i="1"/>
  <c r="CD113" i="9"/>
  <c r="CF113" i="9"/>
  <c r="CJ113" i="9"/>
  <c r="C114" i="9"/>
  <c r="B115" i="1"/>
  <c r="D114" i="9"/>
  <c r="C115" i="1"/>
  <c r="E114" i="9"/>
  <c r="D115" i="1"/>
  <c r="F114" i="9"/>
  <c r="E115" i="1"/>
  <c r="G114" i="9"/>
  <c r="F115" i="1"/>
  <c r="I114" i="9"/>
  <c r="H115" i="1"/>
  <c r="L114" i="1"/>
  <c r="U114" i="9"/>
  <c r="M115" i="1"/>
  <c r="V114" i="9"/>
  <c r="N115" i="1"/>
  <c r="AA114" i="9"/>
  <c r="AD114" i="9"/>
  <c r="BN115" i="1"/>
  <c r="AE114" i="9"/>
  <c r="AI115" i="1"/>
  <c r="AF114" i="9"/>
  <c r="AG114" i="9"/>
  <c r="AJ114" i="9"/>
  <c r="AL114" i="9"/>
  <c r="BP115" i="1"/>
  <c r="AM114" i="9"/>
  <c r="AJ115" i="1"/>
  <c r="AO114" i="9"/>
  <c r="AQ114" i="9"/>
  <c r="BR115" i="1"/>
  <c r="AX114" i="9"/>
  <c r="AZ114" i="9"/>
  <c r="BV115" i="1"/>
  <c r="BA114" i="9"/>
  <c r="AM115" i="1"/>
  <c r="BC114" i="9"/>
  <c r="BE114" i="9"/>
  <c r="BX115" i="1"/>
  <c r="BF114" i="9"/>
  <c r="AN115" i="1"/>
  <c r="AE114" i="1"/>
  <c r="BI114" i="9"/>
  <c r="AO115" i="1"/>
  <c r="BJ114" i="9"/>
  <c r="BK114" i="9"/>
  <c r="CB115" i="1"/>
  <c r="BL114" i="9"/>
  <c r="CC115" i="1"/>
  <c r="BM114" i="9"/>
  <c r="BZ114" i="9"/>
  <c r="CB114" i="9"/>
  <c r="CG115" i="1"/>
  <c r="CC114" i="9"/>
  <c r="AR115" i="1"/>
  <c r="CD114" i="9"/>
  <c r="CE114" i="9"/>
  <c r="CJ114" i="9"/>
  <c r="C115" i="9"/>
  <c r="B116" i="1"/>
  <c r="D115" i="9"/>
  <c r="C116" i="1"/>
  <c r="E115" i="9"/>
  <c r="D116" i="1"/>
  <c r="F115" i="9"/>
  <c r="E116" i="1"/>
  <c r="G115" i="9"/>
  <c r="F116" i="1"/>
  <c r="I115" i="9"/>
  <c r="H116" i="1"/>
  <c r="L115" i="1"/>
  <c r="U115" i="9"/>
  <c r="M116" i="1"/>
  <c r="V115" i="9"/>
  <c r="N116" i="1"/>
  <c r="AA115" i="9"/>
  <c r="AD115" i="9"/>
  <c r="BN116" i="1"/>
  <c r="AE115" i="9"/>
  <c r="AI116" i="1"/>
  <c r="AF115" i="9"/>
  <c r="AG115" i="9"/>
  <c r="AJ115" i="9"/>
  <c r="AL115" i="9"/>
  <c r="BP116" i="1"/>
  <c r="AM115" i="9"/>
  <c r="AJ116" i="1"/>
  <c r="AO115" i="9"/>
  <c r="AQ115" i="9"/>
  <c r="BR116" i="1"/>
  <c r="AX115" i="9"/>
  <c r="AZ115" i="9"/>
  <c r="BV116" i="1"/>
  <c r="BA115" i="9"/>
  <c r="AM116" i="1"/>
  <c r="BC115" i="9"/>
  <c r="BE115" i="9"/>
  <c r="BX116" i="1"/>
  <c r="BF115" i="9"/>
  <c r="AN116" i="1"/>
  <c r="BI115" i="9"/>
  <c r="AO116" i="1"/>
  <c r="BJ115" i="9"/>
  <c r="BK115" i="9"/>
  <c r="CB116" i="1"/>
  <c r="BL115" i="9"/>
  <c r="CC116" i="1"/>
  <c r="BM115" i="9"/>
  <c r="BZ115" i="9"/>
  <c r="CB115" i="9"/>
  <c r="CG116" i="1"/>
  <c r="CC115" i="9"/>
  <c r="AR116" i="1"/>
  <c r="CD115" i="9"/>
  <c r="CE115" i="9"/>
  <c r="CJ115" i="9"/>
  <c r="C116" i="9"/>
  <c r="B117" i="1"/>
  <c r="D116" i="9"/>
  <c r="C117" i="1"/>
  <c r="E116" i="9"/>
  <c r="D117" i="1"/>
  <c r="F116" i="9"/>
  <c r="E117" i="1"/>
  <c r="G116" i="9"/>
  <c r="F117" i="1"/>
  <c r="I116" i="9"/>
  <c r="H117" i="1"/>
  <c r="L116" i="1"/>
  <c r="U116" i="9"/>
  <c r="M117" i="1"/>
  <c r="V116" i="9"/>
  <c r="N117" i="1"/>
  <c r="AA116" i="9"/>
  <c r="AD116" i="9"/>
  <c r="BN117" i="1"/>
  <c r="AE116" i="9"/>
  <c r="AI117" i="1"/>
  <c r="AF116" i="9"/>
  <c r="AG116" i="9"/>
  <c r="AJ116" i="9"/>
  <c r="AL116" i="9"/>
  <c r="BP117" i="1"/>
  <c r="AM116" i="9"/>
  <c r="AJ117" i="1"/>
  <c r="AO116" i="9"/>
  <c r="AQ116" i="9"/>
  <c r="BR117" i="1"/>
  <c r="AX116" i="9"/>
  <c r="AZ116" i="9"/>
  <c r="BV117" i="1"/>
  <c r="BA116" i="9"/>
  <c r="AM117" i="1"/>
  <c r="BC116" i="9"/>
  <c r="BE116" i="9"/>
  <c r="BX117" i="1"/>
  <c r="BF116" i="9"/>
  <c r="AN117" i="1"/>
  <c r="BI116" i="9"/>
  <c r="AO117" i="1"/>
  <c r="BJ116" i="9"/>
  <c r="BK116" i="9"/>
  <c r="CB117" i="1"/>
  <c r="BL116" i="9"/>
  <c r="CC117" i="1"/>
  <c r="BM116" i="9"/>
  <c r="BZ116" i="9"/>
  <c r="CB116" i="9"/>
  <c r="CG117" i="1"/>
  <c r="CC116" i="9"/>
  <c r="AR117" i="1"/>
  <c r="CD116" i="9"/>
  <c r="CE116" i="9"/>
  <c r="CJ116" i="9"/>
  <c r="C117" i="9"/>
  <c r="B118" i="1"/>
  <c r="D117" i="9"/>
  <c r="C118" i="1"/>
  <c r="E117" i="9"/>
  <c r="D118" i="1"/>
  <c r="F117" i="9"/>
  <c r="E118" i="1"/>
  <c r="G117" i="9"/>
  <c r="F118" i="1"/>
  <c r="I117" i="9"/>
  <c r="H118" i="1"/>
  <c r="L117" i="1"/>
  <c r="U117" i="9"/>
  <c r="M118" i="1"/>
  <c r="V117" i="9"/>
  <c r="N118" i="1"/>
  <c r="AA117" i="9"/>
  <c r="AD117" i="9"/>
  <c r="BN118" i="1"/>
  <c r="AE117" i="9"/>
  <c r="AI118" i="1"/>
  <c r="AF117" i="9"/>
  <c r="AG117" i="9"/>
  <c r="AJ117" i="9"/>
  <c r="AL117" i="9"/>
  <c r="BP118" i="1"/>
  <c r="AM117" i="9"/>
  <c r="AJ118" i="1"/>
  <c r="AO117" i="9"/>
  <c r="AQ117" i="9"/>
  <c r="BR118" i="1"/>
  <c r="AX117" i="9"/>
  <c r="AZ117" i="9"/>
  <c r="BV118" i="1"/>
  <c r="BA117" i="9"/>
  <c r="AM118" i="1"/>
  <c r="BC117" i="9"/>
  <c r="BE117" i="9"/>
  <c r="BX118" i="1"/>
  <c r="BF117" i="9"/>
  <c r="AN118" i="1"/>
  <c r="BI117" i="9"/>
  <c r="AO118" i="1"/>
  <c r="BJ117" i="9"/>
  <c r="BK117" i="9"/>
  <c r="CB118" i="1"/>
  <c r="BL117" i="9"/>
  <c r="CC118" i="1"/>
  <c r="BM117" i="9"/>
  <c r="BZ117" i="9"/>
  <c r="CB117" i="9"/>
  <c r="CG118" i="1"/>
  <c r="CC117" i="9"/>
  <c r="AR118" i="1"/>
  <c r="CD117" i="9"/>
  <c r="CF117" i="9"/>
  <c r="CJ117" i="9"/>
  <c r="C118" i="9"/>
  <c r="B119" i="1"/>
  <c r="D118" i="9"/>
  <c r="C119" i="1"/>
  <c r="E118" i="9"/>
  <c r="D119" i="1"/>
  <c r="F118" i="9"/>
  <c r="E119" i="1"/>
  <c r="G118" i="9"/>
  <c r="F119" i="1"/>
  <c r="I118" i="9"/>
  <c r="H119" i="1"/>
  <c r="L118" i="1"/>
  <c r="U118" i="9"/>
  <c r="M119" i="1"/>
  <c r="V118" i="9"/>
  <c r="N119" i="1"/>
  <c r="AA118" i="9"/>
  <c r="AD118" i="9"/>
  <c r="BN119" i="1"/>
  <c r="AE118" i="9"/>
  <c r="AI119" i="1"/>
  <c r="AF118" i="9"/>
  <c r="AG118" i="9"/>
  <c r="AJ118" i="9"/>
  <c r="AL118" i="9"/>
  <c r="BP119" i="1"/>
  <c r="AM118" i="9"/>
  <c r="AJ119" i="1"/>
  <c r="AO118" i="9"/>
  <c r="AQ118" i="9"/>
  <c r="BR119" i="1"/>
  <c r="AX118" i="9"/>
  <c r="AZ118" i="9"/>
  <c r="BV119" i="1"/>
  <c r="BA118" i="9"/>
  <c r="AM119" i="1"/>
  <c r="BC118" i="9"/>
  <c r="BE118" i="9"/>
  <c r="BX119" i="1"/>
  <c r="BF118" i="9"/>
  <c r="AN119" i="1"/>
  <c r="BI118" i="9"/>
  <c r="AO119" i="1"/>
  <c r="BJ118" i="9"/>
  <c r="BK118" i="9"/>
  <c r="CB119" i="1"/>
  <c r="BL118" i="9"/>
  <c r="CC119" i="1"/>
  <c r="BM118" i="9"/>
  <c r="BZ118" i="9"/>
  <c r="CB118" i="9"/>
  <c r="CG119" i="1"/>
  <c r="CC118" i="9"/>
  <c r="AR119" i="1"/>
  <c r="CD118" i="9"/>
  <c r="CE118" i="9"/>
  <c r="CJ118" i="9"/>
  <c r="C119" i="9"/>
  <c r="B120" i="1"/>
  <c r="D119" i="9"/>
  <c r="C120" i="1"/>
  <c r="E119" i="9"/>
  <c r="D120" i="1"/>
  <c r="F119" i="9"/>
  <c r="E120" i="1"/>
  <c r="G119" i="9"/>
  <c r="F120" i="1"/>
  <c r="I119" i="9"/>
  <c r="H120" i="1"/>
  <c r="L119" i="1"/>
  <c r="U119" i="9"/>
  <c r="M120" i="1"/>
  <c r="V119" i="9"/>
  <c r="N120" i="1"/>
  <c r="AA119" i="9"/>
  <c r="AD119" i="9"/>
  <c r="BN120" i="1"/>
  <c r="AE119" i="9"/>
  <c r="AI120" i="1"/>
  <c r="AF119" i="9"/>
  <c r="AG119" i="9"/>
  <c r="AJ119" i="9"/>
  <c r="AL119" i="9"/>
  <c r="BP120" i="1"/>
  <c r="AM119" i="9"/>
  <c r="AJ120" i="1"/>
  <c r="AO119" i="9"/>
  <c r="AQ119" i="9"/>
  <c r="BR120" i="1"/>
  <c r="AX119" i="9"/>
  <c r="AZ119" i="9"/>
  <c r="BV120" i="1"/>
  <c r="BA119" i="9"/>
  <c r="AM120" i="1"/>
  <c r="BC119" i="9"/>
  <c r="BE119" i="9"/>
  <c r="BX120" i="1"/>
  <c r="BF119" i="9"/>
  <c r="AN120" i="1"/>
  <c r="BI119" i="9"/>
  <c r="AO120" i="1"/>
  <c r="BJ119" i="9"/>
  <c r="BK119" i="9"/>
  <c r="CB120" i="1"/>
  <c r="BL119" i="9"/>
  <c r="CC120" i="1"/>
  <c r="BM119" i="9"/>
  <c r="BZ119" i="9"/>
  <c r="CB119" i="9"/>
  <c r="CG120" i="1"/>
  <c r="CC119" i="9"/>
  <c r="AR120" i="1"/>
  <c r="CD119" i="9"/>
  <c r="CE119" i="9"/>
  <c r="CJ119" i="9"/>
  <c r="C120" i="9"/>
  <c r="B121" i="1"/>
  <c r="D120" i="9"/>
  <c r="C121" i="1"/>
  <c r="E120" i="9"/>
  <c r="D121" i="1"/>
  <c r="F120" i="9"/>
  <c r="E121" i="1"/>
  <c r="G120" i="9"/>
  <c r="F121" i="1"/>
  <c r="I120" i="9"/>
  <c r="H121" i="1"/>
  <c r="U120" i="9"/>
  <c r="M121" i="1"/>
  <c r="V120" i="9"/>
  <c r="N121" i="1"/>
  <c r="AA120" i="9"/>
  <c r="AD120" i="9"/>
  <c r="BN121" i="1"/>
  <c r="AE120" i="9"/>
  <c r="AI121" i="1"/>
  <c r="AF120" i="9"/>
  <c r="AG120" i="9"/>
  <c r="AJ120" i="9"/>
  <c r="AL120" i="9"/>
  <c r="BP121" i="1"/>
  <c r="AM120" i="9"/>
  <c r="AJ121" i="1"/>
  <c r="AO120" i="9"/>
  <c r="AQ120" i="9"/>
  <c r="BR121" i="1"/>
  <c r="AX120" i="9"/>
  <c r="AZ120" i="9"/>
  <c r="BV121" i="1"/>
  <c r="BA120" i="9"/>
  <c r="AM121" i="1"/>
  <c r="BC120" i="9"/>
  <c r="BE120" i="9"/>
  <c r="BX121" i="1"/>
  <c r="BF120" i="9"/>
  <c r="AN121" i="1"/>
  <c r="BI120" i="9"/>
  <c r="AO121" i="1"/>
  <c r="BJ120" i="9"/>
  <c r="BK120" i="9"/>
  <c r="CB121" i="1"/>
  <c r="BL120" i="9"/>
  <c r="CC121" i="1"/>
  <c r="BM120" i="9"/>
  <c r="BZ120" i="9"/>
  <c r="CB120" i="9"/>
  <c r="CG121" i="1"/>
  <c r="CC120" i="9"/>
  <c r="AR121" i="1"/>
  <c r="CD120" i="9"/>
  <c r="CE120" i="9"/>
  <c r="CJ120" i="9"/>
  <c r="C121" i="9"/>
  <c r="B122" i="1"/>
  <c r="D121" i="9"/>
  <c r="C122" i="1"/>
  <c r="E121" i="9"/>
  <c r="D122" i="1"/>
  <c r="F121" i="9"/>
  <c r="E122" i="1"/>
  <c r="G121" i="9"/>
  <c r="F122" i="1"/>
  <c r="I121" i="9"/>
  <c r="H122" i="1"/>
  <c r="L121" i="1"/>
  <c r="U121" i="9"/>
  <c r="M122" i="1"/>
  <c r="V121" i="9"/>
  <c r="N122" i="1"/>
  <c r="AA121" i="9"/>
  <c r="AD121" i="9"/>
  <c r="BN122" i="1"/>
  <c r="AE121" i="9"/>
  <c r="AI122" i="1"/>
  <c r="AF121" i="9"/>
  <c r="AG121" i="9"/>
  <c r="AJ121" i="9"/>
  <c r="AL121" i="9"/>
  <c r="BP122" i="1"/>
  <c r="AM121" i="9"/>
  <c r="AJ122" i="1"/>
  <c r="AO121" i="9"/>
  <c r="AQ121" i="9"/>
  <c r="BR122" i="1"/>
  <c r="AX121" i="9"/>
  <c r="AZ121" i="9"/>
  <c r="BV122" i="1"/>
  <c r="BA121" i="9"/>
  <c r="AM122" i="1"/>
  <c r="BC121" i="9"/>
  <c r="BE121" i="9"/>
  <c r="BX122" i="1"/>
  <c r="BF121" i="9"/>
  <c r="AN122" i="1"/>
  <c r="BI121" i="9"/>
  <c r="AO122" i="1"/>
  <c r="BJ121" i="9"/>
  <c r="BK121" i="9"/>
  <c r="CB122" i="1"/>
  <c r="BL121" i="9"/>
  <c r="CC122" i="1"/>
  <c r="BM121" i="9"/>
  <c r="BZ121" i="9"/>
  <c r="CB121" i="9"/>
  <c r="CG122" i="1"/>
  <c r="CC121" i="9"/>
  <c r="AR122" i="1"/>
  <c r="CD121" i="9"/>
  <c r="CJ121" i="9"/>
  <c r="C122" i="9"/>
  <c r="B123" i="1"/>
  <c r="D122" i="9"/>
  <c r="C123" i="1"/>
  <c r="E122" i="9"/>
  <c r="D123" i="1"/>
  <c r="F122" i="9"/>
  <c r="E123" i="1"/>
  <c r="G122" i="9"/>
  <c r="F123" i="1"/>
  <c r="I122" i="9"/>
  <c r="H123" i="1"/>
  <c r="L122" i="1"/>
  <c r="U122" i="9"/>
  <c r="M123" i="1"/>
  <c r="V122" i="9"/>
  <c r="N123" i="1"/>
  <c r="AA122" i="9"/>
  <c r="AD122" i="9"/>
  <c r="BN123" i="1"/>
  <c r="AE122" i="9"/>
  <c r="AI123" i="1"/>
  <c r="AF122" i="9"/>
  <c r="AG122" i="9"/>
  <c r="AJ122" i="9"/>
  <c r="AL122" i="9"/>
  <c r="BP123" i="1"/>
  <c r="AM122" i="9"/>
  <c r="AJ123" i="1"/>
  <c r="AO122" i="9"/>
  <c r="AQ122" i="9"/>
  <c r="BR123" i="1"/>
  <c r="AX122" i="9"/>
  <c r="AZ122" i="9"/>
  <c r="BV123" i="1"/>
  <c r="BA122" i="9"/>
  <c r="AM123" i="1"/>
  <c r="BC122" i="9"/>
  <c r="BE122" i="9"/>
  <c r="BX123" i="1"/>
  <c r="BF122" i="9"/>
  <c r="AN123" i="1"/>
  <c r="AE122" i="1"/>
  <c r="BI122" i="9"/>
  <c r="AO123" i="1"/>
  <c r="BJ122" i="9"/>
  <c r="BK122" i="9"/>
  <c r="CB123" i="1"/>
  <c r="BL122" i="9"/>
  <c r="CC123" i="1"/>
  <c r="BM122" i="9"/>
  <c r="BZ122" i="9"/>
  <c r="CB122" i="9"/>
  <c r="CG123" i="1"/>
  <c r="CC122" i="9"/>
  <c r="AR123" i="1"/>
  <c r="CD122" i="9"/>
  <c r="CJ122" i="9"/>
  <c r="C123" i="9"/>
  <c r="B124" i="1"/>
  <c r="D123" i="9"/>
  <c r="C124" i="1"/>
  <c r="E123" i="9"/>
  <c r="D124" i="1"/>
  <c r="F123" i="9"/>
  <c r="E124" i="1"/>
  <c r="G123" i="9"/>
  <c r="F124" i="1"/>
  <c r="I123" i="9"/>
  <c r="H124" i="1"/>
  <c r="L123" i="1"/>
  <c r="U123" i="9"/>
  <c r="M124" i="1"/>
  <c r="V123" i="9"/>
  <c r="N124" i="1"/>
  <c r="AA123" i="9"/>
  <c r="AD123" i="9"/>
  <c r="BN124" i="1"/>
  <c r="AE123" i="9"/>
  <c r="AI124" i="1"/>
  <c r="AF123" i="9"/>
  <c r="AG123" i="9"/>
  <c r="AJ123" i="9"/>
  <c r="AL123" i="9"/>
  <c r="BP124" i="1"/>
  <c r="AM123" i="9"/>
  <c r="AJ124" i="1"/>
  <c r="AO123" i="9"/>
  <c r="AQ123" i="9"/>
  <c r="BR124" i="1"/>
  <c r="AX123" i="9"/>
  <c r="AZ123" i="9"/>
  <c r="BV124" i="1"/>
  <c r="BA123" i="9"/>
  <c r="AM124" i="1"/>
  <c r="BC123" i="9"/>
  <c r="BE123" i="9"/>
  <c r="BX124" i="1"/>
  <c r="BF123" i="9"/>
  <c r="AN124" i="1"/>
  <c r="BI123" i="9"/>
  <c r="AO124" i="1"/>
  <c r="BJ123" i="9"/>
  <c r="BK123" i="9"/>
  <c r="CB124" i="1"/>
  <c r="BL123" i="9"/>
  <c r="CC124" i="1"/>
  <c r="BM123" i="9"/>
  <c r="BZ123" i="9"/>
  <c r="CB123" i="9"/>
  <c r="CG124" i="1"/>
  <c r="CC123" i="9"/>
  <c r="AR124" i="1"/>
  <c r="CD123" i="9"/>
  <c r="CE123" i="9"/>
  <c r="CJ123" i="9"/>
  <c r="C124" i="9"/>
  <c r="B125" i="1"/>
  <c r="D124" i="9"/>
  <c r="C125" i="1"/>
  <c r="E124" i="9"/>
  <c r="D125" i="1"/>
  <c r="F124" i="9"/>
  <c r="E125" i="1"/>
  <c r="G124" i="9"/>
  <c r="F125" i="1"/>
  <c r="I124" i="9"/>
  <c r="H125" i="1"/>
  <c r="L124" i="1"/>
  <c r="U124" i="9"/>
  <c r="M125" i="1"/>
  <c r="V124" i="9"/>
  <c r="N125" i="1"/>
  <c r="AA124" i="9"/>
  <c r="AD124" i="9"/>
  <c r="BN125" i="1"/>
  <c r="AE124" i="9"/>
  <c r="AI125" i="1"/>
  <c r="AF124" i="9"/>
  <c r="AG124" i="9"/>
  <c r="AJ124" i="9"/>
  <c r="AL124" i="9"/>
  <c r="BP125" i="1"/>
  <c r="AM124" i="9"/>
  <c r="AJ125" i="1"/>
  <c r="AO124" i="9"/>
  <c r="AQ124" i="9"/>
  <c r="BR125" i="1"/>
  <c r="AX124" i="9"/>
  <c r="AZ124" i="9"/>
  <c r="BV125" i="1"/>
  <c r="BA124" i="9"/>
  <c r="AM125" i="1"/>
  <c r="BC124" i="9"/>
  <c r="BE124" i="9"/>
  <c r="BX125" i="1"/>
  <c r="BF124" i="9"/>
  <c r="AN125" i="1"/>
  <c r="AE124" i="1"/>
  <c r="BI124" i="9"/>
  <c r="AO125" i="1"/>
  <c r="BJ124" i="9"/>
  <c r="BK124" i="9"/>
  <c r="CB125" i="1"/>
  <c r="BL124" i="9"/>
  <c r="CC125" i="1"/>
  <c r="BM124" i="9"/>
  <c r="BZ124" i="9"/>
  <c r="CB124" i="9"/>
  <c r="CG125" i="1"/>
  <c r="CC124" i="9"/>
  <c r="AR125" i="1"/>
  <c r="CD124" i="9"/>
  <c r="CJ124" i="9"/>
  <c r="C125" i="9"/>
  <c r="B126" i="1"/>
  <c r="D125" i="9"/>
  <c r="C126" i="1"/>
  <c r="E125" i="9"/>
  <c r="D126" i="1"/>
  <c r="F125" i="9"/>
  <c r="E126" i="1"/>
  <c r="G125" i="9"/>
  <c r="F126" i="1"/>
  <c r="I125" i="9"/>
  <c r="H126" i="1"/>
  <c r="L125" i="1"/>
  <c r="U125" i="9"/>
  <c r="M126" i="1"/>
  <c r="V125" i="9"/>
  <c r="N126" i="1"/>
  <c r="AA125" i="9"/>
  <c r="AD125" i="9"/>
  <c r="BN126" i="1"/>
  <c r="AE125" i="9"/>
  <c r="AI126" i="1"/>
  <c r="AF125" i="9"/>
  <c r="AG125" i="9"/>
  <c r="AJ125" i="9"/>
  <c r="AL125" i="9"/>
  <c r="BP126" i="1"/>
  <c r="AM125" i="9"/>
  <c r="AJ126" i="1"/>
  <c r="AO125" i="9"/>
  <c r="AQ125" i="9"/>
  <c r="BR126" i="1"/>
  <c r="AX125" i="9"/>
  <c r="AZ125" i="9"/>
  <c r="BV126" i="1"/>
  <c r="BA125" i="9"/>
  <c r="AM126" i="1"/>
  <c r="BC125" i="9"/>
  <c r="BE125" i="9"/>
  <c r="BX126" i="1"/>
  <c r="BF125" i="9"/>
  <c r="AN126" i="1"/>
  <c r="BI125" i="9"/>
  <c r="AO126" i="1"/>
  <c r="BJ125" i="9"/>
  <c r="BK125" i="9"/>
  <c r="CB126" i="1"/>
  <c r="BL125" i="9"/>
  <c r="CC126" i="1"/>
  <c r="BM125" i="9"/>
  <c r="BZ125" i="9"/>
  <c r="CB125" i="9"/>
  <c r="CG126" i="1"/>
  <c r="CC125" i="9"/>
  <c r="AR126" i="1"/>
  <c r="CD125" i="9"/>
  <c r="CJ125" i="9"/>
  <c r="C126" i="9"/>
  <c r="B127" i="1"/>
  <c r="D126" i="9"/>
  <c r="C127" i="1"/>
  <c r="E126" i="9"/>
  <c r="D127" i="1"/>
  <c r="F126" i="9"/>
  <c r="E127" i="1"/>
  <c r="G126" i="9"/>
  <c r="F127" i="1"/>
  <c r="I126" i="9"/>
  <c r="H127" i="1"/>
  <c r="L126" i="1"/>
  <c r="U126" i="9"/>
  <c r="M127" i="1"/>
  <c r="V126" i="9"/>
  <c r="N127" i="1"/>
  <c r="AA126" i="9"/>
  <c r="AD126" i="9"/>
  <c r="BN127" i="1"/>
  <c r="AE126" i="9"/>
  <c r="AI127" i="1"/>
  <c r="AF126" i="9"/>
  <c r="AG126" i="9"/>
  <c r="AJ126" i="9"/>
  <c r="AL126" i="9"/>
  <c r="BP127" i="1"/>
  <c r="AM126" i="9"/>
  <c r="AJ127" i="1"/>
  <c r="AO126" i="9"/>
  <c r="AQ126" i="9"/>
  <c r="BR127" i="1"/>
  <c r="AX126" i="9"/>
  <c r="AZ126" i="9"/>
  <c r="BV127" i="1"/>
  <c r="BA126" i="9"/>
  <c r="AM127" i="1"/>
  <c r="BC126" i="9"/>
  <c r="BE126" i="9"/>
  <c r="BX127" i="1"/>
  <c r="BF126" i="9"/>
  <c r="AN127" i="1"/>
  <c r="AE126" i="1"/>
  <c r="BI126" i="9"/>
  <c r="AO127" i="1"/>
  <c r="BJ126" i="9"/>
  <c r="BK126" i="9"/>
  <c r="CB127" i="1"/>
  <c r="BL126" i="9"/>
  <c r="CC127" i="1"/>
  <c r="BM126" i="9"/>
  <c r="BZ126" i="9"/>
  <c r="CB126" i="9"/>
  <c r="CG127" i="1"/>
  <c r="CC126" i="9"/>
  <c r="AR127" i="1"/>
  <c r="CD126" i="9"/>
  <c r="CF126" i="9"/>
  <c r="CJ126" i="9"/>
  <c r="C127" i="9"/>
  <c r="B128" i="1"/>
  <c r="D127" i="9"/>
  <c r="C128" i="1"/>
  <c r="E127" i="9"/>
  <c r="D128" i="1"/>
  <c r="F127" i="9"/>
  <c r="E128" i="1"/>
  <c r="G127" i="9"/>
  <c r="F128" i="1"/>
  <c r="I127" i="9"/>
  <c r="H128" i="1"/>
  <c r="L127" i="1"/>
  <c r="U127" i="9"/>
  <c r="M128" i="1"/>
  <c r="V127" i="9"/>
  <c r="N128" i="1"/>
  <c r="AA127" i="9"/>
  <c r="AD127" i="9"/>
  <c r="BN128" i="1"/>
  <c r="AE127" i="9"/>
  <c r="AI128" i="1"/>
  <c r="AF127" i="9"/>
  <c r="AG127" i="9"/>
  <c r="AJ127" i="9"/>
  <c r="AL127" i="9"/>
  <c r="BP128" i="1"/>
  <c r="AM127" i="9"/>
  <c r="AJ128" i="1"/>
  <c r="AO127" i="9"/>
  <c r="AQ127" i="9"/>
  <c r="BR128" i="1"/>
  <c r="AX127" i="9"/>
  <c r="AZ127" i="9"/>
  <c r="BV128" i="1"/>
  <c r="BA127" i="9"/>
  <c r="AM128" i="1"/>
  <c r="BC127" i="9"/>
  <c r="BE127" i="9"/>
  <c r="BX128" i="1"/>
  <c r="BF127" i="9"/>
  <c r="AN128" i="1"/>
  <c r="BI127" i="9"/>
  <c r="AO128" i="1"/>
  <c r="BJ127" i="9"/>
  <c r="BK127" i="9"/>
  <c r="CB128" i="1"/>
  <c r="BL127" i="9"/>
  <c r="CC128" i="1"/>
  <c r="BM127" i="9"/>
  <c r="BZ127" i="9"/>
  <c r="CB127" i="9"/>
  <c r="CG128" i="1"/>
  <c r="CC127" i="9"/>
  <c r="AR128" i="1"/>
  <c r="CD127" i="9"/>
  <c r="CE127" i="9"/>
  <c r="CJ127" i="9"/>
  <c r="C128" i="9"/>
  <c r="B129" i="1"/>
  <c r="D128" i="9"/>
  <c r="C129" i="1"/>
  <c r="E128" i="9"/>
  <c r="D129" i="1"/>
  <c r="F128" i="9"/>
  <c r="E129" i="1"/>
  <c r="G128" i="9"/>
  <c r="F129" i="1"/>
  <c r="I128" i="9"/>
  <c r="H129" i="1"/>
  <c r="L128" i="1"/>
  <c r="U128" i="9"/>
  <c r="M129" i="1"/>
  <c r="V128" i="9"/>
  <c r="N129" i="1"/>
  <c r="AA128" i="9"/>
  <c r="AD128" i="9"/>
  <c r="BN129" i="1"/>
  <c r="AE128" i="9"/>
  <c r="AI129" i="1"/>
  <c r="AF128" i="9"/>
  <c r="AG128" i="9"/>
  <c r="AJ128" i="9"/>
  <c r="AL128" i="9"/>
  <c r="BP129" i="1"/>
  <c r="AM128" i="9"/>
  <c r="AJ129" i="1"/>
  <c r="AO128" i="9"/>
  <c r="AQ128" i="9"/>
  <c r="BR129" i="1"/>
  <c r="AX128" i="9"/>
  <c r="AZ128" i="9"/>
  <c r="BV129" i="1"/>
  <c r="BA128" i="9"/>
  <c r="AM129" i="1"/>
  <c r="BC128" i="9"/>
  <c r="BE128" i="9"/>
  <c r="BX129" i="1"/>
  <c r="BF128" i="9"/>
  <c r="AN129" i="1"/>
  <c r="BI128" i="9"/>
  <c r="AO129" i="1"/>
  <c r="BJ128" i="9"/>
  <c r="BK128" i="9"/>
  <c r="CB129" i="1"/>
  <c r="BL128" i="9"/>
  <c r="CC129" i="1"/>
  <c r="BM128" i="9"/>
  <c r="BZ128" i="9"/>
  <c r="CB128" i="9"/>
  <c r="CG129" i="1"/>
  <c r="CC128" i="9"/>
  <c r="AR129" i="1"/>
  <c r="CD128" i="9"/>
  <c r="CJ128" i="9"/>
  <c r="C129" i="9"/>
  <c r="B130" i="1"/>
  <c r="D129" i="9"/>
  <c r="C130" i="1"/>
  <c r="E129" i="9"/>
  <c r="D130" i="1"/>
  <c r="F129" i="9"/>
  <c r="E130" i="1"/>
  <c r="G129" i="9"/>
  <c r="F130" i="1"/>
  <c r="I129" i="9"/>
  <c r="H130" i="1"/>
  <c r="L129" i="1"/>
  <c r="U129" i="9"/>
  <c r="M130" i="1"/>
  <c r="V129" i="9"/>
  <c r="N130" i="1"/>
  <c r="AA129" i="9"/>
  <c r="AD129" i="9"/>
  <c r="BN130" i="1"/>
  <c r="AE129" i="9"/>
  <c r="AI130" i="1"/>
  <c r="AF129" i="9"/>
  <c r="AG129" i="9"/>
  <c r="AJ129" i="9"/>
  <c r="AL129" i="9"/>
  <c r="BP130" i="1"/>
  <c r="AM129" i="9"/>
  <c r="AJ130" i="1"/>
  <c r="AO129" i="9"/>
  <c r="AQ129" i="9"/>
  <c r="BR130" i="1"/>
  <c r="AX129" i="9"/>
  <c r="AZ129" i="9"/>
  <c r="BV130" i="1"/>
  <c r="BA129" i="9"/>
  <c r="AM130" i="1"/>
  <c r="BC129" i="9"/>
  <c r="BE129" i="9"/>
  <c r="BX130" i="1"/>
  <c r="BF129" i="9"/>
  <c r="AN130" i="1"/>
  <c r="BI129" i="9"/>
  <c r="AO130" i="1"/>
  <c r="BJ129" i="9"/>
  <c r="BK129" i="9"/>
  <c r="CB130" i="1"/>
  <c r="BL129" i="9"/>
  <c r="CC130" i="1"/>
  <c r="BM129" i="9"/>
  <c r="BZ129" i="9"/>
  <c r="CB129" i="9"/>
  <c r="CG130" i="1"/>
  <c r="CC129" i="9"/>
  <c r="AR130" i="1"/>
  <c r="CD129" i="9"/>
  <c r="CJ129" i="9"/>
  <c r="C130" i="9"/>
  <c r="B131" i="1"/>
  <c r="D130" i="9"/>
  <c r="C131" i="1"/>
  <c r="E130" i="9"/>
  <c r="D131" i="1"/>
  <c r="F130" i="9"/>
  <c r="E131" i="1"/>
  <c r="G130" i="9"/>
  <c r="F131" i="1"/>
  <c r="I130" i="9"/>
  <c r="H131" i="1"/>
  <c r="L130" i="1"/>
  <c r="U130" i="9"/>
  <c r="M131" i="1"/>
  <c r="V130" i="9"/>
  <c r="N131" i="1"/>
  <c r="AA130" i="9"/>
  <c r="AD130" i="9"/>
  <c r="BN131" i="1"/>
  <c r="AE130" i="9"/>
  <c r="AI131" i="1"/>
  <c r="AF130" i="9"/>
  <c r="AG130" i="9"/>
  <c r="AJ130" i="9"/>
  <c r="AL130" i="9"/>
  <c r="BP131" i="1"/>
  <c r="AM130" i="9"/>
  <c r="AJ131" i="1"/>
  <c r="AO130" i="9"/>
  <c r="AQ130" i="9"/>
  <c r="BR131" i="1"/>
  <c r="AX130" i="9"/>
  <c r="AZ130" i="9"/>
  <c r="BV131" i="1"/>
  <c r="BA130" i="9"/>
  <c r="AM131" i="1"/>
  <c r="BC130" i="9"/>
  <c r="BE130" i="9"/>
  <c r="BX131" i="1"/>
  <c r="BF130" i="9"/>
  <c r="AN131" i="1"/>
  <c r="AE130" i="1"/>
  <c r="BI130" i="9"/>
  <c r="AO131" i="1"/>
  <c r="BJ130" i="9"/>
  <c r="BK130" i="9"/>
  <c r="CB131" i="1"/>
  <c r="BL130" i="9"/>
  <c r="CC131" i="1"/>
  <c r="BM130" i="9"/>
  <c r="BZ130" i="9"/>
  <c r="CB130" i="9"/>
  <c r="CG131" i="1"/>
  <c r="CC130" i="9"/>
  <c r="AR131" i="1"/>
  <c r="CD130" i="9"/>
  <c r="CF130" i="9"/>
  <c r="CJ130" i="9"/>
  <c r="C131" i="9"/>
  <c r="B132" i="1"/>
  <c r="D131" i="9"/>
  <c r="C132" i="1"/>
  <c r="E131" i="9"/>
  <c r="D132" i="1"/>
  <c r="F131" i="9"/>
  <c r="E132" i="1"/>
  <c r="G131" i="9"/>
  <c r="F132" i="1"/>
  <c r="I131" i="9"/>
  <c r="H132" i="1"/>
  <c r="L131" i="1"/>
  <c r="U131" i="9"/>
  <c r="M132" i="1"/>
  <c r="V131" i="9"/>
  <c r="N132" i="1"/>
  <c r="AA131" i="9"/>
  <c r="AD131" i="9"/>
  <c r="BN132" i="1"/>
  <c r="AE131" i="9"/>
  <c r="AI132" i="1"/>
  <c r="AF131" i="9"/>
  <c r="AG131" i="9"/>
  <c r="AJ131" i="9"/>
  <c r="AL131" i="9"/>
  <c r="BP132" i="1"/>
  <c r="AM131" i="9"/>
  <c r="AJ132" i="1"/>
  <c r="AO131" i="9"/>
  <c r="AQ131" i="9"/>
  <c r="BR132" i="1"/>
  <c r="AX131" i="9"/>
  <c r="AZ131" i="9"/>
  <c r="BV132" i="1"/>
  <c r="BA131" i="9"/>
  <c r="AM132" i="1"/>
  <c r="BC131" i="9"/>
  <c r="BE131" i="9"/>
  <c r="BX132" i="1"/>
  <c r="BF131" i="9"/>
  <c r="AN132" i="1"/>
  <c r="BI131" i="9"/>
  <c r="AO132" i="1"/>
  <c r="BJ131" i="9"/>
  <c r="BK131" i="9"/>
  <c r="CB132" i="1"/>
  <c r="BL131" i="9"/>
  <c r="CC132" i="1"/>
  <c r="BM131" i="9"/>
  <c r="BZ131" i="9"/>
  <c r="CB131" i="9"/>
  <c r="CG132" i="1"/>
  <c r="CC131" i="9"/>
  <c r="AR132" i="1"/>
  <c r="CD131" i="9"/>
  <c r="CE131" i="9"/>
  <c r="CJ131" i="9"/>
  <c r="C132" i="9"/>
  <c r="B133" i="1"/>
  <c r="D132" i="9"/>
  <c r="C133" i="1"/>
  <c r="E132" i="9"/>
  <c r="D133" i="1"/>
  <c r="F132" i="9"/>
  <c r="E133" i="1"/>
  <c r="G132" i="9"/>
  <c r="F133" i="1"/>
  <c r="I132" i="9"/>
  <c r="H133" i="1"/>
  <c r="L132" i="1"/>
  <c r="U132" i="9"/>
  <c r="M133" i="1"/>
  <c r="V132" i="9"/>
  <c r="N133" i="1"/>
  <c r="AA132" i="9"/>
  <c r="AD132" i="9"/>
  <c r="BN133" i="1"/>
  <c r="AE132" i="9"/>
  <c r="AI133" i="1"/>
  <c r="AF132" i="9"/>
  <c r="AG132" i="9"/>
  <c r="AJ132" i="9"/>
  <c r="AL132" i="9"/>
  <c r="BP133" i="1"/>
  <c r="AM132" i="9"/>
  <c r="AJ133" i="1"/>
  <c r="AO132" i="9"/>
  <c r="AQ132" i="9"/>
  <c r="BR133" i="1"/>
  <c r="AX132" i="9"/>
  <c r="AZ132" i="9"/>
  <c r="BV133" i="1"/>
  <c r="BA132" i="9"/>
  <c r="AM133" i="1"/>
  <c r="BC132" i="9"/>
  <c r="BE132" i="9"/>
  <c r="BX133" i="1"/>
  <c r="BF132" i="9"/>
  <c r="AN133" i="1"/>
  <c r="AE132" i="1"/>
  <c r="BI132" i="9"/>
  <c r="AO133" i="1"/>
  <c r="BJ132" i="9"/>
  <c r="BK132" i="9"/>
  <c r="CB133" i="1"/>
  <c r="BL132" i="9"/>
  <c r="CC133" i="1"/>
  <c r="BM132" i="9"/>
  <c r="BZ132" i="9"/>
  <c r="CB132" i="9"/>
  <c r="CG133" i="1"/>
  <c r="CC132" i="9"/>
  <c r="AR133" i="1"/>
  <c r="CD132" i="9"/>
  <c r="CF132" i="9"/>
  <c r="CJ132" i="9"/>
  <c r="C133" i="9"/>
  <c r="B134" i="1"/>
  <c r="D133" i="9"/>
  <c r="C134" i="1"/>
  <c r="E133" i="9"/>
  <c r="D134" i="1"/>
  <c r="F133" i="9"/>
  <c r="E134" i="1"/>
  <c r="G133" i="9"/>
  <c r="F134" i="1"/>
  <c r="I133" i="9"/>
  <c r="H134" i="1"/>
  <c r="L133" i="1"/>
  <c r="U133" i="9"/>
  <c r="M134" i="1"/>
  <c r="V133" i="9"/>
  <c r="N134" i="1"/>
  <c r="AA133" i="9"/>
  <c r="AD133" i="9"/>
  <c r="BN134" i="1"/>
  <c r="AE133" i="9"/>
  <c r="AI134" i="1"/>
  <c r="AF133" i="9"/>
  <c r="AG133" i="9"/>
  <c r="AJ133" i="9"/>
  <c r="AL133" i="9"/>
  <c r="BP134" i="1"/>
  <c r="AM133" i="9"/>
  <c r="AJ134" i="1"/>
  <c r="AO133" i="9"/>
  <c r="AQ133" i="9"/>
  <c r="BR134" i="1"/>
  <c r="AX133" i="9"/>
  <c r="AZ133" i="9"/>
  <c r="BV134" i="1"/>
  <c r="BA133" i="9"/>
  <c r="AM134" i="1"/>
  <c r="BC133" i="9"/>
  <c r="BE133" i="9"/>
  <c r="BX134" i="1"/>
  <c r="BF133" i="9"/>
  <c r="AN134" i="1"/>
  <c r="BI133" i="9"/>
  <c r="AO134" i="1"/>
  <c r="BJ133" i="9"/>
  <c r="BK133" i="9"/>
  <c r="CB134" i="1"/>
  <c r="BL133" i="9"/>
  <c r="CC134" i="1"/>
  <c r="BM133" i="9"/>
  <c r="BZ133" i="9"/>
  <c r="CB133" i="9"/>
  <c r="CG134" i="1"/>
  <c r="CC133" i="9"/>
  <c r="AR134" i="1"/>
  <c r="CD133" i="9"/>
  <c r="CJ133" i="9"/>
  <c r="C134" i="9"/>
  <c r="B135" i="1"/>
  <c r="D134" i="9"/>
  <c r="C135" i="1"/>
  <c r="E134" i="9"/>
  <c r="D135" i="1"/>
  <c r="F134" i="9"/>
  <c r="E135" i="1"/>
  <c r="G134" i="9"/>
  <c r="F135" i="1"/>
  <c r="I134" i="9"/>
  <c r="H135" i="1"/>
  <c r="L134" i="1"/>
  <c r="U134" i="9"/>
  <c r="M135" i="1"/>
  <c r="V134" i="9"/>
  <c r="N135" i="1"/>
  <c r="AA134" i="9"/>
  <c r="AD134" i="9"/>
  <c r="BN135" i="1"/>
  <c r="AE134" i="9"/>
  <c r="AI135" i="1"/>
  <c r="AF134" i="9"/>
  <c r="AG134" i="9"/>
  <c r="AJ134" i="9"/>
  <c r="AL134" i="9"/>
  <c r="BP135" i="1"/>
  <c r="AM134" i="9"/>
  <c r="AJ135" i="1"/>
  <c r="AO134" i="9"/>
  <c r="AQ134" i="9"/>
  <c r="BR135" i="1"/>
  <c r="AX134" i="9"/>
  <c r="AZ134" i="9"/>
  <c r="BV135" i="1"/>
  <c r="BA134" i="9"/>
  <c r="AM135" i="1"/>
  <c r="BC134" i="9"/>
  <c r="BE134" i="9"/>
  <c r="BX135" i="1"/>
  <c r="BF134" i="9"/>
  <c r="AN135" i="1"/>
  <c r="AE134" i="1"/>
  <c r="BI134" i="9"/>
  <c r="AO135" i="1"/>
  <c r="BJ134" i="9"/>
  <c r="BK134" i="9"/>
  <c r="CB135" i="1"/>
  <c r="BL134" i="9"/>
  <c r="CC135" i="1"/>
  <c r="BM134" i="9"/>
  <c r="BZ134" i="9"/>
  <c r="CB134" i="9"/>
  <c r="CG135" i="1"/>
  <c r="CC134" i="9"/>
  <c r="AR135" i="1"/>
  <c r="CD134" i="9"/>
  <c r="CJ134" i="9"/>
  <c r="C135" i="9"/>
  <c r="B136" i="1"/>
  <c r="D135" i="9"/>
  <c r="C136" i="1"/>
  <c r="E135" i="9"/>
  <c r="D136" i="1"/>
  <c r="F135" i="9"/>
  <c r="E136" i="1"/>
  <c r="G135" i="9"/>
  <c r="F136" i="1"/>
  <c r="I135" i="9"/>
  <c r="H136" i="1"/>
  <c r="L135" i="1"/>
  <c r="U135" i="9"/>
  <c r="M136" i="1"/>
  <c r="V135" i="9"/>
  <c r="N136" i="1"/>
  <c r="AA135" i="9"/>
  <c r="AD135" i="9"/>
  <c r="BN136" i="1"/>
  <c r="AE135" i="9"/>
  <c r="AI136" i="1"/>
  <c r="AF135" i="9"/>
  <c r="AG135" i="9"/>
  <c r="AJ135" i="9"/>
  <c r="AL135" i="9"/>
  <c r="BP136" i="1"/>
  <c r="AM135" i="9"/>
  <c r="AJ136" i="1"/>
  <c r="AO135" i="9"/>
  <c r="AQ135" i="9"/>
  <c r="BR136" i="1"/>
  <c r="AX135" i="9"/>
  <c r="AZ135" i="9"/>
  <c r="BV136" i="1"/>
  <c r="BA135" i="9"/>
  <c r="AM136" i="1"/>
  <c r="BC135" i="9"/>
  <c r="BE135" i="9"/>
  <c r="BX136" i="1"/>
  <c r="BF135" i="9"/>
  <c r="AN136" i="1"/>
  <c r="BI135" i="9"/>
  <c r="AO136" i="1"/>
  <c r="BJ135" i="9"/>
  <c r="BK135" i="9"/>
  <c r="CB136" i="1"/>
  <c r="BL135" i="9"/>
  <c r="CC136" i="1"/>
  <c r="BM135" i="9"/>
  <c r="BZ135" i="9"/>
  <c r="CB135" i="9"/>
  <c r="CG136" i="1"/>
  <c r="CC135" i="9"/>
  <c r="AR136" i="1"/>
  <c r="CD135" i="9"/>
  <c r="CF135" i="9"/>
  <c r="CJ135" i="9"/>
  <c r="C136" i="9"/>
  <c r="B137" i="1"/>
  <c r="D136" i="9"/>
  <c r="C137" i="1"/>
  <c r="E136" i="9"/>
  <c r="D137" i="1"/>
  <c r="F136" i="9"/>
  <c r="E137" i="1"/>
  <c r="G136" i="9"/>
  <c r="F137" i="1"/>
  <c r="I136" i="9"/>
  <c r="H137" i="1"/>
  <c r="L136" i="1"/>
  <c r="U136" i="9"/>
  <c r="M137" i="1"/>
  <c r="V136" i="9"/>
  <c r="N137" i="1"/>
  <c r="AA136" i="9"/>
  <c r="AD136" i="9"/>
  <c r="BN137" i="1"/>
  <c r="AE136" i="9"/>
  <c r="AI137" i="1"/>
  <c r="AF136" i="9"/>
  <c r="AG136" i="9"/>
  <c r="AJ136" i="9"/>
  <c r="AL136" i="9"/>
  <c r="BP137" i="1"/>
  <c r="AM136" i="9"/>
  <c r="AJ137" i="1"/>
  <c r="AO136" i="9"/>
  <c r="AQ136" i="9"/>
  <c r="BR137" i="1"/>
  <c r="AX136" i="9"/>
  <c r="AZ136" i="9"/>
  <c r="BV137" i="1"/>
  <c r="BA136" i="9"/>
  <c r="AM137" i="1"/>
  <c r="BC136" i="9"/>
  <c r="BE136" i="9"/>
  <c r="BX137" i="1"/>
  <c r="BF136" i="9"/>
  <c r="AN137" i="1"/>
  <c r="AE136" i="1"/>
  <c r="BI136" i="9"/>
  <c r="AO137" i="1"/>
  <c r="BJ136" i="9"/>
  <c r="BK136" i="9"/>
  <c r="CB137" i="1"/>
  <c r="BL136" i="9"/>
  <c r="CC137" i="1"/>
  <c r="BM136" i="9"/>
  <c r="BZ136" i="9"/>
  <c r="CB136" i="9"/>
  <c r="CG137" i="1"/>
  <c r="CC136" i="9"/>
  <c r="AR137" i="1"/>
  <c r="CD136" i="9"/>
  <c r="CE136" i="9"/>
  <c r="CJ136" i="9"/>
  <c r="C137" i="9"/>
  <c r="B138" i="1"/>
  <c r="D137" i="9"/>
  <c r="C138" i="1"/>
  <c r="E137" i="9"/>
  <c r="D138" i="1"/>
  <c r="F137" i="9"/>
  <c r="E138" i="1"/>
  <c r="G137" i="9"/>
  <c r="F138" i="1"/>
  <c r="I137" i="9"/>
  <c r="H138" i="1"/>
  <c r="L137" i="1"/>
  <c r="U137" i="9"/>
  <c r="M138" i="1"/>
  <c r="V137" i="9"/>
  <c r="N138" i="1"/>
  <c r="AA137" i="9"/>
  <c r="AD137" i="9"/>
  <c r="BN138" i="1"/>
  <c r="AE137" i="9"/>
  <c r="AI138" i="1"/>
  <c r="AF137" i="9"/>
  <c r="AG137" i="9"/>
  <c r="AJ137" i="9"/>
  <c r="AL137" i="9"/>
  <c r="BP138" i="1"/>
  <c r="AM137" i="9"/>
  <c r="AJ138" i="1"/>
  <c r="AO137" i="9"/>
  <c r="AQ137" i="9"/>
  <c r="BR138" i="1"/>
  <c r="AX137" i="9"/>
  <c r="AZ137" i="9"/>
  <c r="BV138" i="1"/>
  <c r="BA137" i="9"/>
  <c r="AM138" i="1"/>
  <c r="BC137" i="9"/>
  <c r="BE137" i="9"/>
  <c r="BX138" i="1"/>
  <c r="BF137" i="9"/>
  <c r="AN138" i="1"/>
  <c r="BI137" i="9"/>
  <c r="AO138" i="1"/>
  <c r="BJ137" i="9"/>
  <c r="BK137" i="9"/>
  <c r="CB138" i="1"/>
  <c r="BL137" i="9"/>
  <c r="CC138" i="1"/>
  <c r="BM137" i="9"/>
  <c r="BZ137" i="9"/>
  <c r="CB137" i="9"/>
  <c r="CG138" i="1"/>
  <c r="CC137" i="9"/>
  <c r="AR138" i="1"/>
  <c r="CD137" i="9"/>
  <c r="CJ137" i="9"/>
  <c r="C138" i="9"/>
  <c r="B139" i="1"/>
  <c r="D138" i="9"/>
  <c r="C139" i="1"/>
  <c r="E138" i="9"/>
  <c r="D139" i="1"/>
  <c r="F138" i="9"/>
  <c r="E139" i="1"/>
  <c r="G138" i="9"/>
  <c r="F139" i="1"/>
  <c r="I138" i="9"/>
  <c r="H139" i="1"/>
  <c r="L138" i="1"/>
  <c r="U138" i="9"/>
  <c r="M139" i="1"/>
  <c r="V138" i="9"/>
  <c r="N139" i="1"/>
  <c r="AA138" i="9"/>
  <c r="AD138" i="9"/>
  <c r="BN139" i="1"/>
  <c r="AE138" i="9"/>
  <c r="AI139" i="1"/>
  <c r="AF138" i="9"/>
  <c r="AG138" i="9"/>
  <c r="AJ138" i="9"/>
  <c r="AL138" i="9"/>
  <c r="BP139" i="1"/>
  <c r="AM138" i="9"/>
  <c r="AJ139" i="1"/>
  <c r="AO138" i="9"/>
  <c r="AQ138" i="9"/>
  <c r="BR139" i="1"/>
  <c r="AX138" i="9"/>
  <c r="AZ138" i="9"/>
  <c r="BV139" i="1"/>
  <c r="BA138" i="9"/>
  <c r="AM139" i="1"/>
  <c r="BC138" i="9"/>
  <c r="BE138" i="9"/>
  <c r="BX139" i="1"/>
  <c r="BF138" i="9"/>
  <c r="AN139" i="1"/>
  <c r="AE138" i="1"/>
  <c r="BI138" i="9"/>
  <c r="AO139" i="1"/>
  <c r="BJ138" i="9"/>
  <c r="BK138" i="9"/>
  <c r="CB139" i="1"/>
  <c r="BL138" i="9"/>
  <c r="CC139" i="1"/>
  <c r="BM138" i="9"/>
  <c r="BZ138" i="9"/>
  <c r="CB138" i="9"/>
  <c r="CG139" i="1"/>
  <c r="CC138" i="9"/>
  <c r="AR139" i="1"/>
  <c r="CD138" i="9"/>
  <c r="CJ138" i="9"/>
  <c r="C139" i="9"/>
  <c r="B140" i="1"/>
  <c r="D139" i="9"/>
  <c r="C140" i="1"/>
  <c r="E139" i="9"/>
  <c r="D140" i="1"/>
  <c r="F139" i="9"/>
  <c r="E140" i="1"/>
  <c r="G139" i="9"/>
  <c r="F140" i="1"/>
  <c r="I139" i="9"/>
  <c r="H140" i="1"/>
  <c r="L139" i="1"/>
  <c r="U139" i="9"/>
  <c r="M140" i="1"/>
  <c r="V139" i="9"/>
  <c r="N140" i="1"/>
  <c r="AA139" i="9"/>
  <c r="AD139" i="9"/>
  <c r="BN140" i="1"/>
  <c r="AE139" i="9"/>
  <c r="AI140" i="1"/>
  <c r="AF139" i="9"/>
  <c r="AG139" i="9"/>
  <c r="AJ139" i="9"/>
  <c r="AL139" i="9"/>
  <c r="BP140" i="1"/>
  <c r="AM139" i="9"/>
  <c r="AJ140" i="1"/>
  <c r="AO139" i="9"/>
  <c r="AQ139" i="9"/>
  <c r="BR140" i="1"/>
  <c r="AX139" i="9"/>
  <c r="AZ139" i="9"/>
  <c r="BV140" i="1"/>
  <c r="BA139" i="9"/>
  <c r="AM140" i="1"/>
  <c r="BC139" i="9"/>
  <c r="BE139" i="9"/>
  <c r="BX140" i="1"/>
  <c r="BF139" i="9"/>
  <c r="AN140" i="1"/>
  <c r="BI139" i="9"/>
  <c r="AO140" i="1"/>
  <c r="BJ139" i="9"/>
  <c r="BK139" i="9"/>
  <c r="CB140" i="1"/>
  <c r="BL139" i="9"/>
  <c r="CC140" i="1"/>
  <c r="BM139" i="9"/>
  <c r="BZ139" i="9"/>
  <c r="CB139" i="9"/>
  <c r="CG140" i="1"/>
  <c r="CC139" i="9"/>
  <c r="AR140" i="1"/>
  <c r="CD139" i="9"/>
  <c r="CE139" i="9"/>
  <c r="CJ139" i="9"/>
  <c r="C140" i="9"/>
  <c r="B141" i="1"/>
  <c r="D140" i="9"/>
  <c r="C141" i="1"/>
  <c r="E140" i="9"/>
  <c r="D141" i="1"/>
  <c r="F140" i="9"/>
  <c r="E141" i="1"/>
  <c r="G140" i="9"/>
  <c r="F141" i="1"/>
  <c r="I140" i="9"/>
  <c r="H141" i="1"/>
  <c r="L140" i="1"/>
  <c r="U140" i="9"/>
  <c r="M141" i="1"/>
  <c r="V140" i="9"/>
  <c r="N141" i="1"/>
  <c r="AA140" i="9"/>
  <c r="AD140" i="9"/>
  <c r="BN141" i="1"/>
  <c r="AE140" i="9"/>
  <c r="AI141" i="1"/>
  <c r="AF140" i="9"/>
  <c r="AG140" i="9"/>
  <c r="AJ140" i="9"/>
  <c r="AL140" i="9"/>
  <c r="BP141" i="1"/>
  <c r="AM140" i="9"/>
  <c r="AJ141" i="1"/>
  <c r="AO140" i="9"/>
  <c r="AQ140" i="9"/>
  <c r="BR141" i="1"/>
  <c r="AX140" i="9"/>
  <c r="AZ140" i="9"/>
  <c r="BV141" i="1"/>
  <c r="BA140" i="9"/>
  <c r="AM141" i="1"/>
  <c r="BC140" i="9"/>
  <c r="BE140" i="9"/>
  <c r="BX141" i="1"/>
  <c r="BF140" i="9"/>
  <c r="AN141" i="1"/>
  <c r="BI140" i="9"/>
  <c r="AO141" i="1"/>
  <c r="BJ140" i="9"/>
  <c r="BK140" i="9"/>
  <c r="CB141" i="1"/>
  <c r="BL140" i="9"/>
  <c r="CC141" i="1"/>
  <c r="BM140" i="9"/>
  <c r="BZ140" i="9"/>
  <c r="CB140" i="9"/>
  <c r="CG141" i="1"/>
  <c r="CC140" i="9"/>
  <c r="AR141" i="1"/>
  <c r="CD140" i="9"/>
  <c r="CE140" i="9"/>
  <c r="CJ140" i="9"/>
  <c r="C141" i="9"/>
  <c r="B142" i="1"/>
  <c r="D141" i="9"/>
  <c r="C142" i="1"/>
  <c r="E141" i="9"/>
  <c r="D142" i="1"/>
  <c r="F141" i="9"/>
  <c r="E142" i="1"/>
  <c r="G141" i="9"/>
  <c r="F142" i="1"/>
  <c r="I141" i="9"/>
  <c r="H142" i="1"/>
  <c r="L141" i="1"/>
  <c r="U141" i="9"/>
  <c r="M142" i="1"/>
  <c r="V141" i="9"/>
  <c r="N142" i="1"/>
  <c r="AA141" i="9"/>
  <c r="AD141" i="9"/>
  <c r="BN142" i="1"/>
  <c r="AE141" i="9"/>
  <c r="AI142" i="1"/>
  <c r="AF141" i="9"/>
  <c r="AG141" i="9"/>
  <c r="AJ141" i="9"/>
  <c r="AL141" i="9"/>
  <c r="BP142" i="1"/>
  <c r="AM141" i="9"/>
  <c r="AJ142" i="1"/>
  <c r="AO141" i="9"/>
  <c r="AQ141" i="9"/>
  <c r="BR142" i="1"/>
  <c r="AX141" i="9"/>
  <c r="AZ141" i="9"/>
  <c r="BV142" i="1"/>
  <c r="BA141" i="9"/>
  <c r="AM142" i="1"/>
  <c r="BC141" i="9"/>
  <c r="BE141" i="9"/>
  <c r="BX142" i="1"/>
  <c r="BF141" i="9"/>
  <c r="AN142" i="1"/>
  <c r="BI141" i="9"/>
  <c r="AO142" i="1"/>
  <c r="BJ141" i="9"/>
  <c r="BK141" i="9"/>
  <c r="CB142" i="1"/>
  <c r="BL141" i="9"/>
  <c r="CC142" i="1"/>
  <c r="BM141" i="9"/>
  <c r="BZ141" i="9"/>
  <c r="CB141" i="9"/>
  <c r="CG142" i="1"/>
  <c r="CC141" i="9"/>
  <c r="AR142" i="1"/>
  <c r="CD141" i="9"/>
  <c r="CJ141" i="9"/>
  <c r="C142" i="9"/>
  <c r="B143" i="1"/>
  <c r="D142" i="9"/>
  <c r="C143" i="1"/>
  <c r="E142" i="9"/>
  <c r="D143" i="1"/>
  <c r="F142" i="9"/>
  <c r="E143" i="1"/>
  <c r="G142" i="9"/>
  <c r="F143" i="1"/>
  <c r="I142" i="9"/>
  <c r="H143" i="1"/>
  <c r="L142" i="1"/>
  <c r="U142" i="9"/>
  <c r="M143" i="1"/>
  <c r="V142" i="9"/>
  <c r="N143" i="1"/>
  <c r="AA142" i="9"/>
  <c r="AD142" i="9"/>
  <c r="BN143" i="1"/>
  <c r="AE142" i="9"/>
  <c r="AI143" i="1"/>
  <c r="AF142" i="9"/>
  <c r="AG142" i="9"/>
  <c r="AJ142" i="9"/>
  <c r="AL142" i="9"/>
  <c r="BP143" i="1"/>
  <c r="AM142" i="9"/>
  <c r="AJ143" i="1"/>
  <c r="AO142" i="9"/>
  <c r="AQ142" i="9"/>
  <c r="BR143" i="1"/>
  <c r="AX142" i="9"/>
  <c r="AZ142" i="9"/>
  <c r="BV143" i="1"/>
  <c r="BA142" i="9"/>
  <c r="AM143" i="1"/>
  <c r="BC142" i="9"/>
  <c r="BE142" i="9"/>
  <c r="BX143" i="1"/>
  <c r="BF142" i="9"/>
  <c r="AN143" i="1"/>
  <c r="AE142" i="1"/>
  <c r="BI142" i="9"/>
  <c r="AO143" i="1"/>
  <c r="BJ142" i="9"/>
  <c r="BK142" i="9"/>
  <c r="CB143" i="1"/>
  <c r="BL142" i="9"/>
  <c r="CC143" i="1"/>
  <c r="BM142" i="9"/>
  <c r="BZ142" i="9"/>
  <c r="CB142" i="9"/>
  <c r="CG143" i="1"/>
  <c r="CC142" i="9"/>
  <c r="AR143" i="1"/>
  <c r="CD142" i="9"/>
  <c r="CF142" i="9"/>
  <c r="CJ142" i="9"/>
  <c r="C143" i="9"/>
  <c r="B144" i="1"/>
  <c r="D143" i="9"/>
  <c r="C144" i="1"/>
  <c r="E143" i="9"/>
  <c r="D144" i="1"/>
  <c r="F143" i="9"/>
  <c r="E144" i="1"/>
  <c r="G143" i="9"/>
  <c r="F144" i="1"/>
  <c r="I143" i="9"/>
  <c r="H144" i="1"/>
  <c r="L143" i="1"/>
  <c r="U143" i="9"/>
  <c r="M144" i="1"/>
  <c r="V143" i="9"/>
  <c r="N144" i="1"/>
  <c r="AA143" i="9"/>
  <c r="AD143" i="9"/>
  <c r="BN144" i="1"/>
  <c r="AE143" i="9"/>
  <c r="AI144" i="1"/>
  <c r="AF143" i="9"/>
  <c r="AG143" i="9"/>
  <c r="AJ143" i="9"/>
  <c r="AL143" i="9"/>
  <c r="BP144" i="1"/>
  <c r="AM143" i="9"/>
  <c r="AJ144" i="1"/>
  <c r="AO143" i="9"/>
  <c r="AQ143" i="9"/>
  <c r="BR144" i="1"/>
  <c r="AX143" i="9"/>
  <c r="AZ143" i="9"/>
  <c r="BV144" i="1"/>
  <c r="BA143" i="9"/>
  <c r="AM144" i="1"/>
  <c r="BC143" i="9"/>
  <c r="BE143" i="9"/>
  <c r="BX144" i="1"/>
  <c r="BF143" i="9"/>
  <c r="AN144" i="1"/>
  <c r="BI143" i="9"/>
  <c r="AO144" i="1"/>
  <c r="BJ143" i="9"/>
  <c r="BK143" i="9"/>
  <c r="CB144" i="1"/>
  <c r="BL143" i="9"/>
  <c r="CC144" i="1"/>
  <c r="BM143" i="9"/>
  <c r="BZ143" i="9"/>
  <c r="CB143" i="9"/>
  <c r="CG144" i="1"/>
  <c r="CC143" i="9"/>
  <c r="AR144" i="1"/>
  <c r="CD143" i="9"/>
  <c r="CE143" i="9"/>
  <c r="CJ143" i="9"/>
  <c r="C144" i="9"/>
  <c r="B145" i="1"/>
  <c r="D144" i="9"/>
  <c r="C145" i="1"/>
  <c r="E144" i="9"/>
  <c r="D145" i="1"/>
  <c r="F144" i="9"/>
  <c r="E145" i="1"/>
  <c r="G144" i="9"/>
  <c r="F145" i="1"/>
  <c r="I144" i="9"/>
  <c r="H145" i="1"/>
  <c r="L144" i="1"/>
  <c r="U144" i="9"/>
  <c r="M145" i="1"/>
  <c r="V144" i="9"/>
  <c r="N145" i="1"/>
  <c r="AA144" i="9"/>
  <c r="AD144" i="9"/>
  <c r="BN145" i="1"/>
  <c r="AE144" i="9"/>
  <c r="AI145" i="1"/>
  <c r="AF144" i="9"/>
  <c r="AG144" i="9"/>
  <c r="AJ144" i="9"/>
  <c r="AL144" i="9"/>
  <c r="BP145" i="1"/>
  <c r="AM144" i="9"/>
  <c r="AJ145" i="1"/>
  <c r="AO144" i="9"/>
  <c r="AQ144" i="9"/>
  <c r="BR145" i="1"/>
  <c r="AX144" i="9"/>
  <c r="AZ144" i="9"/>
  <c r="BV145" i="1"/>
  <c r="BA144" i="9"/>
  <c r="AM145" i="1"/>
  <c r="BC144" i="9"/>
  <c r="BE144" i="9"/>
  <c r="BX145" i="1"/>
  <c r="BF144" i="9"/>
  <c r="AN145" i="1"/>
  <c r="AE144" i="1"/>
  <c r="BI144" i="9"/>
  <c r="AO145" i="1"/>
  <c r="BJ144" i="9"/>
  <c r="BK144" i="9"/>
  <c r="CB145" i="1"/>
  <c r="BL144" i="9"/>
  <c r="CC145" i="1"/>
  <c r="BM144" i="9"/>
  <c r="BZ144" i="9"/>
  <c r="CB144" i="9"/>
  <c r="CG145" i="1"/>
  <c r="CC144" i="9"/>
  <c r="AR145" i="1"/>
  <c r="CD144" i="9"/>
  <c r="CE144" i="9"/>
  <c r="CJ144" i="9"/>
  <c r="C145" i="9"/>
  <c r="B146" i="1"/>
  <c r="D145" i="9"/>
  <c r="C146" i="1"/>
  <c r="E145" i="9"/>
  <c r="D146" i="1"/>
  <c r="F145" i="9"/>
  <c r="E146" i="1"/>
  <c r="G145" i="9"/>
  <c r="F146" i="1"/>
  <c r="I145" i="9"/>
  <c r="H146" i="1"/>
  <c r="L145" i="1"/>
  <c r="U145" i="9"/>
  <c r="M146" i="1"/>
  <c r="V145" i="9"/>
  <c r="N146" i="1"/>
  <c r="AA145" i="9"/>
  <c r="AD145" i="9"/>
  <c r="BN146" i="1"/>
  <c r="AE145" i="9"/>
  <c r="AI146" i="1"/>
  <c r="AF145" i="9"/>
  <c r="AG145" i="9"/>
  <c r="AJ145" i="9"/>
  <c r="AL145" i="9"/>
  <c r="BP146" i="1"/>
  <c r="AM145" i="9"/>
  <c r="AJ146" i="1"/>
  <c r="AO145" i="9"/>
  <c r="AQ145" i="9"/>
  <c r="BR146" i="1"/>
  <c r="AX145" i="9"/>
  <c r="AZ145" i="9"/>
  <c r="BV146" i="1"/>
  <c r="BA145" i="9"/>
  <c r="AM146" i="1"/>
  <c r="BC145" i="9"/>
  <c r="BE145" i="9"/>
  <c r="BX146" i="1"/>
  <c r="BF145" i="9"/>
  <c r="AN146" i="1"/>
  <c r="BI145" i="9"/>
  <c r="AO146" i="1"/>
  <c r="BJ145" i="9"/>
  <c r="BK145" i="9"/>
  <c r="CB146" i="1"/>
  <c r="BL145" i="9"/>
  <c r="CC146" i="1"/>
  <c r="BM145" i="9"/>
  <c r="BZ145" i="9"/>
  <c r="CB145" i="9"/>
  <c r="CG146" i="1"/>
  <c r="CC145" i="9"/>
  <c r="AR146" i="1"/>
  <c r="CD145" i="9"/>
  <c r="CJ145" i="9"/>
  <c r="C146" i="9"/>
  <c r="B147" i="1"/>
  <c r="D146" i="9"/>
  <c r="C147" i="1"/>
  <c r="E146" i="9"/>
  <c r="D147" i="1"/>
  <c r="F146" i="9"/>
  <c r="E147" i="1"/>
  <c r="G146" i="9"/>
  <c r="F147" i="1"/>
  <c r="I146" i="9"/>
  <c r="H147" i="1"/>
  <c r="L146" i="1"/>
  <c r="U146" i="9"/>
  <c r="M147" i="1"/>
  <c r="V146" i="9"/>
  <c r="N147" i="1"/>
  <c r="AA146" i="9"/>
  <c r="AD146" i="9"/>
  <c r="BN147" i="1"/>
  <c r="AE146" i="9"/>
  <c r="AI147" i="1"/>
  <c r="AF146" i="9"/>
  <c r="AG146" i="9"/>
  <c r="AJ146" i="9"/>
  <c r="AL146" i="9"/>
  <c r="BP147" i="1"/>
  <c r="AM146" i="9"/>
  <c r="AJ147" i="1"/>
  <c r="AO146" i="9"/>
  <c r="AQ146" i="9"/>
  <c r="BR147" i="1"/>
  <c r="AX146" i="9"/>
  <c r="AZ146" i="9"/>
  <c r="BV147" i="1"/>
  <c r="BA146" i="9"/>
  <c r="AM147" i="1"/>
  <c r="BC146" i="9"/>
  <c r="BE146" i="9"/>
  <c r="BX147" i="1"/>
  <c r="BF146" i="9"/>
  <c r="AN147" i="1"/>
  <c r="AE146" i="1"/>
  <c r="BI146" i="9"/>
  <c r="AO147" i="1"/>
  <c r="BJ146" i="9"/>
  <c r="BK146" i="9"/>
  <c r="CB147" i="1"/>
  <c r="BL146" i="9"/>
  <c r="CC147" i="1"/>
  <c r="BM146" i="9"/>
  <c r="BZ146" i="9"/>
  <c r="CB146" i="9"/>
  <c r="CG147" i="1"/>
  <c r="CC146" i="9"/>
  <c r="AR147" i="1"/>
  <c r="CD146" i="9"/>
  <c r="CF146" i="9"/>
  <c r="CJ146" i="9"/>
  <c r="C147" i="9"/>
  <c r="B148" i="1"/>
  <c r="D147" i="9"/>
  <c r="C148" i="1"/>
  <c r="E147" i="9"/>
  <c r="D148" i="1"/>
  <c r="F147" i="9"/>
  <c r="E148" i="1"/>
  <c r="G147" i="9"/>
  <c r="F148" i="1"/>
  <c r="I147" i="9"/>
  <c r="H148" i="1"/>
  <c r="L147" i="1"/>
  <c r="U147" i="9"/>
  <c r="M148" i="1"/>
  <c r="V147" i="9"/>
  <c r="N148" i="1"/>
  <c r="AA147" i="9"/>
  <c r="AD147" i="9"/>
  <c r="BN148" i="1"/>
  <c r="AE147" i="9"/>
  <c r="AI148" i="1"/>
  <c r="AF147" i="9"/>
  <c r="AG147" i="9"/>
  <c r="AJ147" i="9"/>
  <c r="AL147" i="9"/>
  <c r="BP148" i="1"/>
  <c r="AM147" i="9"/>
  <c r="AJ148" i="1"/>
  <c r="AO147" i="9"/>
  <c r="AQ147" i="9"/>
  <c r="BR148" i="1"/>
  <c r="AX147" i="9"/>
  <c r="AZ147" i="9"/>
  <c r="BV148" i="1"/>
  <c r="BA147" i="9"/>
  <c r="AM148" i="1"/>
  <c r="BC147" i="9"/>
  <c r="BE147" i="9"/>
  <c r="BX148" i="1"/>
  <c r="BF147" i="9"/>
  <c r="AN148" i="1"/>
  <c r="BI147" i="9"/>
  <c r="AO148" i="1"/>
  <c r="BJ147" i="9"/>
  <c r="BK147" i="9"/>
  <c r="CB148" i="1"/>
  <c r="BL147" i="9"/>
  <c r="CC148" i="1"/>
  <c r="BM147" i="9"/>
  <c r="BZ147" i="9"/>
  <c r="CB147" i="9"/>
  <c r="CG148" i="1"/>
  <c r="CC147" i="9"/>
  <c r="AR148" i="1"/>
  <c r="CD147" i="9"/>
  <c r="CF147" i="9"/>
  <c r="CJ147" i="9"/>
  <c r="C148" i="9"/>
  <c r="B149" i="1"/>
  <c r="D148" i="9"/>
  <c r="C149" i="1"/>
  <c r="E148" i="9"/>
  <c r="D149" i="1"/>
  <c r="F148" i="9"/>
  <c r="E149" i="1"/>
  <c r="G148" i="9"/>
  <c r="F149" i="1"/>
  <c r="I148" i="9"/>
  <c r="H149" i="1"/>
  <c r="L148" i="1"/>
  <c r="U148" i="9"/>
  <c r="M149" i="1"/>
  <c r="V148" i="9"/>
  <c r="N149" i="1"/>
  <c r="AA148" i="9"/>
  <c r="AD148" i="9"/>
  <c r="BN149" i="1"/>
  <c r="AE148" i="9"/>
  <c r="AI149" i="1"/>
  <c r="AF148" i="9"/>
  <c r="AG148" i="9"/>
  <c r="AJ148" i="9"/>
  <c r="AL148" i="9"/>
  <c r="BP149" i="1"/>
  <c r="AM148" i="9"/>
  <c r="AJ149" i="1"/>
  <c r="AO148" i="9"/>
  <c r="AQ148" i="9"/>
  <c r="BR149" i="1"/>
  <c r="AX148" i="9"/>
  <c r="AZ148" i="9"/>
  <c r="BV149" i="1"/>
  <c r="BA148" i="9"/>
  <c r="AM149" i="1"/>
  <c r="BC148" i="9"/>
  <c r="BE148" i="9"/>
  <c r="BX149" i="1"/>
  <c r="BF148" i="9"/>
  <c r="AN149" i="1"/>
  <c r="BI148" i="9"/>
  <c r="AO149" i="1"/>
  <c r="BJ148" i="9"/>
  <c r="BK148" i="9"/>
  <c r="CB149" i="1"/>
  <c r="BL148" i="9"/>
  <c r="CC149" i="1"/>
  <c r="BM148" i="9"/>
  <c r="BZ148" i="9"/>
  <c r="CB148" i="9"/>
  <c r="CG149" i="1"/>
  <c r="CC148" i="9"/>
  <c r="AR149" i="1"/>
  <c r="CD148" i="9"/>
  <c r="CE148" i="9"/>
  <c r="CJ148" i="9"/>
  <c r="C149" i="9"/>
  <c r="B150" i="1"/>
  <c r="D149" i="9"/>
  <c r="C150" i="1"/>
  <c r="E149" i="9"/>
  <c r="D150" i="1"/>
  <c r="F149" i="9"/>
  <c r="E150" i="1"/>
  <c r="G149" i="9"/>
  <c r="F150" i="1"/>
  <c r="I149" i="9"/>
  <c r="H150" i="1"/>
  <c r="L149" i="1"/>
  <c r="U149" i="9"/>
  <c r="M150" i="1"/>
  <c r="V149" i="9"/>
  <c r="N150" i="1"/>
  <c r="AA149" i="9"/>
  <c r="AD149" i="9"/>
  <c r="BN150" i="1"/>
  <c r="AE149" i="9"/>
  <c r="AI150" i="1"/>
  <c r="AF149" i="9"/>
  <c r="AG149" i="9"/>
  <c r="AJ149" i="9"/>
  <c r="AL149" i="9"/>
  <c r="BP150" i="1"/>
  <c r="AM149" i="9"/>
  <c r="AJ150" i="1"/>
  <c r="AO149" i="9"/>
  <c r="AQ149" i="9"/>
  <c r="BR150" i="1"/>
  <c r="AX149" i="9"/>
  <c r="AZ149" i="9"/>
  <c r="BV150" i="1"/>
  <c r="BA149" i="9"/>
  <c r="AM150" i="1"/>
  <c r="BC149" i="9"/>
  <c r="BE149" i="9"/>
  <c r="BX150" i="1"/>
  <c r="BF149" i="9"/>
  <c r="AN150" i="1"/>
  <c r="AE149" i="1"/>
  <c r="BI149" i="9"/>
  <c r="AO150" i="1"/>
  <c r="BJ149" i="9"/>
  <c r="BK149" i="9"/>
  <c r="CB150" i="1"/>
  <c r="BL149" i="9"/>
  <c r="CC150" i="1"/>
  <c r="BM149" i="9"/>
  <c r="BZ149" i="9"/>
  <c r="CB149" i="9"/>
  <c r="CG150" i="1"/>
  <c r="CC149" i="9"/>
  <c r="AR150" i="1"/>
  <c r="CD149" i="9"/>
  <c r="CJ149" i="9"/>
  <c r="C150" i="9"/>
  <c r="B151" i="1"/>
  <c r="D150" i="9"/>
  <c r="C151" i="1"/>
  <c r="E150" i="9"/>
  <c r="D151" i="1"/>
  <c r="F150" i="9"/>
  <c r="E151" i="1"/>
  <c r="G150" i="9"/>
  <c r="F151" i="1"/>
  <c r="I150" i="9"/>
  <c r="H151" i="1"/>
  <c r="L150" i="1"/>
  <c r="U150" i="9"/>
  <c r="M151" i="1"/>
  <c r="V150" i="9"/>
  <c r="N151" i="1"/>
  <c r="AA150" i="9"/>
  <c r="AD150" i="9"/>
  <c r="BN151" i="1"/>
  <c r="AE150" i="9"/>
  <c r="AI151" i="1"/>
  <c r="AF150" i="9"/>
  <c r="AG150" i="9"/>
  <c r="AJ150" i="9"/>
  <c r="AL150" i="9"/>
  <c r="BP151" i="1"/>
  <c r="AM150" i="9"/>
  <c r="AJ151" i="1"/>
  <c r="AO150" i="9"/>
  <c r="AQ150" i="9"/>
  <c r="BR151" i="1"/>
  <c r="AX150" i="9"/>
  <c r="AZ150" i="9"/>
  <c r="BV151" i="1"/>
  <c r="BA150" i="9"/>
  <c r="AM151" i="1"/>
  <c r="BC150" i="9"/>
  <c r="BE150" i="9"/>
  <c r="BX151" i="1"/>
  <c r="BF150" i="9"/>
  <c r="AN151" i="1"/>
  <c r="AE150" i="1"/>
  <c r="BI150" i="9"/>
  <c r="AO151" i="1"/>
  <c r="BJ150" i="9"/>
  <c r="BK150" i="9"/>
  <c r="CB151" i="1"/>
  <c r="BL150" i="9"/>
  <c r="CC151" i="1"/>
  <c r="BM150" i="9"/>
  <c r="BZ150" i="9"/>
  <c r="CB150" i="9"/>
  <c r="CG151" i="1"/>
  <c r="CC150" i="9"/>
  <c r="AR151" i="1"/>
  <c r="CD150" i="9"/>
  <c r="CF150" i="9"/>
  <c r="CJ150" i="9"/>
  <c r="C151" i="9"/>
  <c r="B152" i="1"/>
  <c r="D151" i="9"/>
  <c r="C152" i="1"/>
  <c r="E151" i="9"/>
  <c r="D152" i="1"/>
  <c r="F151" i="9"/>
  <c r="E152" i="1"/>
  <c r="G151" i="9"/>
  <c r="F152" i="1"/>
  <c r="I151" i="9"/>
  <c r="H152" i="1"/>
  <c r="L151" i="1"/>
  <c r="U151" i="9"/>
  <c r="M152" i="1"/>
  <c r="V151" i="9"/>
  <c r="N152" i="1"/>
  <c r="AA151" i="9"/>
  <c r="AD151" i="9"/>
  <c r="BN152" i="1"/>
  <c r="AE151" i="9"/>
  <c r="AI152" i="1"/>
  <c r="AF151" i="9"/>
  <c r="AG151" i="9"/>
  <c r="AH151" i="9"/>
  <c r="AJ151" i="9"/>
  <c r="AL151" i="9"/>
  <c r="BP152" i="1"/>
  <c r="AM151" i="9"/>
  <c r="AJ152" i="1"/>
  <c r="AO151" i="9"/>
  <c r="AQ151" i="9"/>
  <c r="BR152" i="1"/>
  <c r="AX151" i="9"/>
  <c r="AZ151" i="9"/>
  <c r="BV152" i="1"/>
  <c r="BA151" i="9"/>
  <c r="AM152" i="1"/>
  <c r="BC151" i="9"/>
  <c r="BE151" i="9"/>
  <c r="BX152" i="1"/>
  <c r="BF151" i="9"/>
  <c r="AN152" i="1"/>
  <c r="BI151" i="9"/>
  <c r="AO152" i="1"/>
  <c r="BJ151" i="9"/>
  <c r="BK151" i="9"/>
  <c r="CB152" i="1"/>
  <c r="BL151" i="9"/>
  <c r="CC152" i="1"/>
  <c r="BM151" i="9"/>
  <c r="BZ151" i="9"/>
  <c r="CB151" i="9"/>
  <c r="CG152" i="1"/>
  <c r="CC151" i="9"/>
  <c r="AR152" i="1"/>
  <c r="CD151" i="9"/>
  <c r="CE151" i="9"/>
  <c r="CJ151" i="9"/>
  <c r="C152" i="9"/>
  <c r="B153" i="1"/>
  <c r="D152" i="9"/>
  <c r="C153" i="1"/>
  <c r="E152" i="9"/>
  <c r="D153" i="1"/>
  <c r="F152" i="9"/>
  <c r="E153" i="1"/>
  <c r="G152" i="9"/>
  <c r="F153" i="1"/>
  <c r="I152" i="9"/>
  <c r="H153" i="1"/>
  <c r="L152" i="1"/>
  <c r="U152" i="9"/>
  <c r="M153" i="1"/>
  <c r="V152" i="9"/>
  <c r="N153" i="1"/>
  <c r="AA152" i="9"/>
  <c r="AD152" i="9"/>
  <c r="BN153" i="1"/>
  <c r="AE152" i="9"/>
  <c r="AI153" i="1"/>
  <c r="AF152" i="9"/>
  <c r="AG152" i="9"/>
  <c r="AJ152" i="9"/>
  <c r="AL152" i="9"/>
  <c r="BP153" i="1"/>
  <c r="AM152" i="9"/>
  <c r="AJ153" i="1"/>
  <c r="AO152" i="9"/>
  <c r="AQ152" i="9"/>
  <c r="BR153" i="1"/>
  <c r="AX152" i="9"/>
  <c r="AZ152" i="9"/>
  <c r="BV153" i="1"/>
  <c r="BA152" i="9"/>
  <c r="AM153" i="1"/>
  <c r="BC152" i="9"/>
  <c r="BE152" i="9"/>
  <c r="BX153" i="1"/>
  <c r="BF152" i="9"/>
  <c r="AN153" i="1"/>
  <c r="BI152" i="9"/>
  <c r="AO153" i="1"/>
  <c r="BJ152" i="9"/>
  <c r="BK152" i="9"/>
  <c r="CB153" i="1"/>
  <c r="BL152" i="9"/>
  <c r="CC153" i="1"/>
  <c r="BM152" i="9"/>
  <c r="BZ152" i="9"/>
  <c r="CB152" i="9"/>
  <c r="CG153" i="1"/>
  <c r="CC152" i="9"/>
  <c r="AR153" i="1"/>
  <c r="CD152" i="9"/>
  <c r="CE152" i="9"/>
  <c r="CJ152" i="9"/>
  <c r="C153" i="9"/>
  <c r="B154" i="1"/>
  <c r="D153" i="9"/>
  <c r="C154" i="1"/>
  <c r="E153" i="9"/>
  <c r="D154" i="1"/>
  <c r="F153" i="9"/>
  <c r="E154" i="1"/>
  <c r="G153" i="9"/>
  <c r="F154" i="1"/>
  <c r="I153" i="9"/>
  <c r="H154" i="1"/>
  <c r="L153" i="1"/>
  <c r="U153" i="9"/>
  <c r="M154" i="1"/>
  <c r="V153" i="9"/>
  <c r="N154" i="1"/>
  <c r="AA153" i="9"/>
  <c r="AD153" i="9"/>
  <c r="BN154" i="1"/>
  <c r="AE153" i="9"/>
  <c r="AI154" i="1"/>
  <c r="AF153" i="9"/>
  <c r="AG153" i="9"/>
  <c r="AJ153" i="9"/>
  <c r="AL153" i="9"/>
  <c r="BP154" i="1"/>
  <c r="AM153" i="9"/>
  <c r="AJ154" i="1"/>
  <c r="AO153" i="9"/>
  <c r="AQ153" i="9"/>
  <c r="BR154" i="1"/>
  <c r="AX153" i="9"/>
  <c r="AZ153" i="9"/>
  <c r="BV154" i="1"/>
  <c r="BA153" i="9"/>
  <c r="AM154" i="1"/>
  <c r="BC153" i="9"/>
  <c r="BE153" i="9"/>
  <c r="BX154" i="1"/>
  <c r="BF153" i="9"/>
  <c r="AN154" i="1"/>
  <c r="BI153" i="9"/>
  <c r="AO154" i="1"/>
  <c r="BJ153" i="9"/>
  <c r="BK153" i="9"/>
  <c r="CB154" i="1"/>
  <c r="BL153" i="9"/>
  <c r="CC154" i="1"/>
  <c r="BM153" i="9"/>
  <c r="BZ153" i="9"/>
  <c r="CB153" i="9"/>
  <c r="CG154" i="1"/>
  <c r="CC153" i="9"/>
  <c r="AR154" i="1"/>
  <c r="CD153" i="9"/>
  <c r="CJ153" i="9"/>
  <c r="C154" i="9"/>
  <c r="B155" i="1"/>
  <c r="D154" i="9"/>
  <c r="C155" i="1"/>
  <c r="E154" i="9"/>
  <c r="D155" i="1"/>
  <c r="F154" i="9"/>
  <c r="E155" i="1"/>
  <c r="G154" i="9"/>
  <c r="F155" i="1"/>
  <c r="I154" i="9"/>
  <c r="H155" i="1"/>
  <c r="L154" i="1"/>
  <c r="U154" i="9"/>
  <c r="M155" i="1"/>
  <c r="V154" i="9"/>
  <c r="N155" i="1"/>
  <c r="AA154" i="9"/>
  <c r="AD154" i="9"/>
  <c r="BN155" i="1"/>
  <c r="AE154" i="9"/>
  <c r="AI155" i="1"/>
  <c r="AF154" i="9"/>
  <c r="AG154" i="9"/>
  <c r="AJ154" i="9"/>
  <c r="AL154" i="9"/>
  <c r="BP155" i="1"/>
  <c r="AM154" i="9"/>
  <c r="AJ155" i="1"/>
  <c r="AO154" i="9"/>
  <c r="AQ154" i="9"/>
  <c r="BR155" i="1"/>
  <c r="AX154" i="9"/>
  <c r="AZ154" i="9"/>
  <c r="BV155" i="1"/>
  <c r="BA154" i="9"/>
  <c r="AM155" i="1"/>
  <c r="BC154" i="9"/>
  <c r="BE154" i="9"/>
  <c r="BX155" i="1"/>
  <c r="BF154" i="9"/>
  <c r="AN155" i="1"/>
  <c r="AE154" i="1"/>
  <c r="BI154" i="9"/>
  <c r="AO155" i="1"/>
  <c r="BJ154" i="9"/>
  <c r="BK154" i="9"/>
  <c r="CB155" i="1"/>
  <c r="BL154" i="9"/>
  <c r="CC155" i="1"/>
  <c r="BM154" i="9"/>
  <c r="BZ154" i="9"/>
  <c r="CB154" i="9"/>
  <c r="CG155" i="1"/>
  <c r="CC154" i="9"/>
  <c r="AR155" i="1"/>
  <c r="CD154" i="9"/>
  <c r="CF154" i="9"/>
  <c r="CJ154" i="9"/>
  <c r="C155" i="9"/>
  <c r="B156" i="1"/>
  <c r="D155" i="9"/>
  <c r="C156" i="1"/>
  <c r="E155" i="9"/>
  <c r="D156" i="1"/>
  <c r="F155" i="9"/>
  <c r="E156" i="1"/>
  <c r="G155" i="9"/>
  <c r="F156" i="1"/>
  <c r="I155" i="9"/>
  <c r="H156" i="1"/>
  <c r="L155" i="1"/>
  <c r="U155" i="9"/>
  <c r="M156" i="1"/>
  <c r="V155" i="9"/>
  <c r="N156" i="1"/>
  <c r="AA155" i="9"/>
  <c r="AD155" i="9"/>
  <c r="BN156" i="1"/>
  <c r="AE155" i="9"/>
  <c r="AI156" i="1"/>
  <c r="AF155" i="9"/>
  <c r="AG155" i="9"/>
  <c r="AJ155" i="9"/>
  <c r="AL155" i="9"/>
  <c r="BP156" i="1"/>
  <c r="AM155" i="9"/>
  <c r="AJ156" i="1"/>
  <c r="AO155" i="9"/>
  <c r="AQ155" i="9"/>
  <c r="BR156" i="1"/>
  <c r="AX155" i="9"/>
  <c r="AZ155" i="9"/>
  <c r="BV156" i="1"/>
  <c r="BA155" i="9"/>
  <c r="AM156" i="1"/>
  <c r="BC155" i="9"/>
  <c r="BE155" i="9"/>
  <c r="BX156" i="1"/>
  <c r="BF155" i="9"/>
  <c r="AN156" i="1"/>
  <c r="BI155" i="9"/>
  <c r="AO156" i="1"/>
  <c r="BJ155" i="9"/>
  <c r="BK155" i="9"/>
  <c r="CB156" i="1"/>
  <c r="BL155" i="9"/>
  <c r="CC156" i="1"/>
  <c r="BM155" i="9"/>
  <c r="BZ155" i="9"/>
  <c r="CB155" i="9"/>
  <c r="CG156" i="1"/>
  <c r="CC155" i="9"/>
  <c r="AR156" i="1"/>
  <c r="CD155" i="9"/>
  <c r="CE155" i="9"/>
  <c r="CJ155" i="9"/>
  <c r="C156" i="9"/>
  <c r="B157" i="1"/>
  <c r="D156" i="9"/>
  <c r="C157" i="1"/>
  <c r="E156" i="9"/>
  <c r="D157" i="1"/>
  <c r="F156" i="9"/>
  <c r="E157" i="1"/>
  <c r="G156" i="9"/>
  <c r="F157" i="1"/>
  <c r="I156" i="9"/>
  <c r="H157" i="1"/>
  <c r="L156" i="1"/>
  <c r="U156" i="9"/>
  <c r="M157" i="1"/>
  <c r="V156" i="9"/>
  <c r="N157" i="1"/>
  <c r="AA156" i="9"/>
  <c r="AD156" i="9"/>
  <c r="BN157" i="1"/>
  <c r="AE156" i="9"/>
  <c r="AI157" i="1"/>
  <c r="AF156" i="9"/>
  <c r="AG156" i="9"/>
  <c r="AH156" i="9"/>
  <c r="AJ156" i="9"/>
  <c r="AL156" i="9"/>
  <c r="BP157" i="1"/>
  <c r="AM156" i="9"/>
  <c r="AJ157" i="1"/>
  <c r="AO156" i="9"/>
  <c r="AQ156" i="9"/>
  <c r="BR157" i="1"/>
  <c r="AX156" i="9"/>
  <c r="AZ156" i="9"/>
  <c r="BV157" i="1"/>
  <c r="BA156" i="9"/>
  <c r="AM157" i="1"/>
  <c r="BC156" i="9"/>
  <c r="BE156" i="9"/>
  <c r="BX157" i="1"/>
  <c r="BF156" i="9"/>
  <c r="AN157" i="1"/>
  <c r="BI156" i="9"/>
  <c r="AO157" i="1"/>
  <c r="BJ156" i="9"/>
  <c r="BK156" i="9"/>
  <c r="CB157" i="1"/>
  <c r="BL156" i="9"/>
  <c r="CC157" i="1"/>
  <c r="BM156" i="9"/>
  <c r="BZ156" i="9"/>
  <c r="CB156" i="9"/>
  <c r="CG157" i="1"/>
  <c r="CC156" i="9"/>
  <c r="AR157" i="1"/>
  <c r="CD156" i="9"/>
  <c r="CE156" i="9"/>
  <c r="CJ156" i="9"/>
  <c r="C157" i="9"/>
  <c r="B158" i="1"/>
  <c r="D157" i="9"/>
  <c r="C158" i="1"/>
  <c r="E157" i="9"/>
  <c r="D158" i="1"/>
  <c r="F157" i="9"/>
  <c r="E158" i="1"/>
  <c r="G157" i="9"/>
  <c r="F158" i="1"/>
  <c r="I157" i="9"/>
  <c r="H158" i="1"/>
  <c r="L157" i="1"/>
  <c r="U157" i="9"/>
  <c r="M158" i="1"/>
  <c r="V157" i="9"/>
  <c r="N158" i="1"/>
  <c r="AA157" i="9"/>
  <c r="AD157" i="9"/>
  <c r="BN158" i="1"/>
  <c r="AE157" i="9"/>
  <c r="AI158" i="1"/>
  <c r="AF157" i="9"/>
  <c r="AG157" i="9"/>
  <c r="AJ157" i="9"/>
  <c r="AL157" i="9"/>
  <c r="BP158" i="1"/>
  <c r="AM157" i="9"/>
  <c r="AJ158" i="1"/>
  <c r="AO157" i="9"/>
  <c r="AQ157" i="9"/>
  <c r="BR158" i="1"/>
  <c r="AX157" i="9"/>
  <c r="AZ157" i="9"/>
  <c r="BV158" i="1"/>
  <c r="BA157" i="9"/>
  <c r="AM158" i="1"/>
  <c r="BC157" i="9"/>
  <c r="BE157" i="9"/>
  <c r="BX158" i="1"/>
  <c r="BF157" i="9"/>
  <c r="AN158" i="1"/>
  <c r="AE157" i="1"/>
  <c r="BI157" i="9"/>
  <c r="AO158" i="1"/>
  <c r="BJ157" i="9"/>
  <c r="BK157" i="9"/>
  <c r="CB158" i="1"/>
  <c r="BL157" i="9"/>
  <c r="CC158" i="1"/>
  <c r="BM157" i="9"/>
  <c r="BZ157" i="9"/>
  <c r="CB157" i="9"/>
  <c r="CG158" i="1"/>
  <c r="CC157" i="9"/>
  <c r="AR158" i="1"/>
  <c r="CD157" i="9"/>
  <c r="CJ157" i="9"/>
  <c r="C158" i="9"/>
  <c r="B159" i="1"/>
  <c r="D158" i="9"/>
  <c r="C159" i="1"/>
  <c r="E158" i="9"/>
  <c r="D159" i="1"/>
  <c r="F158" i="9"/>
  <c r="E159" i="1"/>
  <c r="G158" i="9"/>
  <c r="F159" i="1"/>
  <c r="I158" i="9"/>
  <c r="H159" i="1"/>
  <c r="L158" i="1"/>
  <c r="U158" i="9"/>
  <c r="M159" i="1"/>
  <c r="V158" i="9"/>
  <c r="N159" i="1"/>
  <c r="AA158" i="9"/>
  <c r="AD158" i="9"/>
  <c r="BN159" i="1"/>
  <c r="AE158" i="9"/>
  <c r="AI159" i="1"/>
  <c r="AF158" i="9"/>
  <c r="AG158" i="9"/>
  <c r="AH158" i="9"/>
  <c r="AJ158" i="9"/>
  <c r="AL158" i="9"/>
  <c r="BP159" i="1"/>
  <c r="AM158" i="9"/>
  <c r="AJ159" i="1"/>
  <c r="AO158" i="9"/>
  <c r="AQ158" i="9"/>
  <c r="BR159" i="1"/>
  <c r="AX158" i="9"/>
  <c r="AZ158" i="9"/>
  <c r="BV159" i="1"/>
  <c r="BA158" i="9"/>
  <c r="AM159" i="1"/>
  <c r="BC158" i="9"/>
  <c r="BE158" i="9"/>
  <c r="BX159" i="1"/>
  <c r="BF158" i="9"/>
  <c r="AN159" i="1"/>
  <c r="AE158" i="1"/>
  <c r="BI158" i="9"/>
  <c r="AO159" i="1"/>
  <c r="BJ158" i="9"/>
  <c r="BK158" i="9"/>
  <c r="CB159" i="1"/>
  <c r="BL158" i="9"/>
  <c r="CC159" i="1"/>
  <c r="BM158" i="9"/>
  <c r="BZ158" i="9"/>
  <c r="CB158" i="9"/>
  <c r="CG159" i="1"/>
  <c r="CC158" i="9"/>
  <c r="AR159" i="1"/>
  <c r="CD158" i="9"/>
  <c r="CJ158" i="9"/>
  <c r="C159" i="9"/>
  <c r="B160" i="1"/>
  <c r="D159" i="9"/>
  <c r="C160" i="1"/>
  <c r="E159" i="9"/>
  <c r="D160" i="1"/>
  <c r="F159" i="9"/>
  <c r="E160" i="1"/>
  <c r="G159" i="9"/>
  <c r="F160" i="1"/>
  <c r="I159" i="9"/>
  <c r="H160" i="1"/>
  <c r="L159" i="1"/>
  <c r="U159" i="9"/>
  <c r="M160" i="1"/>
  <c r="V159" i="9"/>
  <c r="N160" i="1"/>
  <c r="AA159" i="9"/>
  <c r="AD159" i="9"/>
  <c r="BN160" i="1"/>
  <c r="AE159" i="9"/>
  <c r="AI160" i="1"/>
  <c r="AF159" i="9"/>
  <c r="AG159" i="9"/>
  <c r="AJ159" i="9"/>
  <c r="AL159" i="9"/>
  <c r="BP160" i="1"/>
  <c r="AM159" i="9"/>
  <c r="AJ160" i="1"/>
  <c r="AO159" i="9"/>
  <c r="AQ159" i="9"/>
  <c r="BR160" i="1"/>
  <c r="AX159" i="9"/>
  <c r="AZ159" i="9"/>
  <c r="BV160" i="1"/>
  <c r="BA159" i="9"/>
  <c r="AM160" i="1"/>
  <c r="BC159" i="9"/>
  <c r="BE159" i="9"/>
  <c r="BX160" i="1"/>
  <c r="BF159" i="9"/>
  <c r="AN160" i="1"/>
  <c r="BI159" i="9"/>
  <c r="AO160" i="1"/>
  <c r="BJ159" i="9"/>
  <c r="BK159" i="9"/>
  <c r="CB160" i="1"/>
  <c r="BL159" i="9"/>
  <c r="CC160" i="1"/>
  <c r="BM159" i="9"/>
  <c r="BZ159" i="9"/>
  <c r="CB159" i="9"/>
  <c r="CG160" i="1"/>
  <c r="CC159" i="9"/>
  <c r="AR160" i="1"/>
  <c r="CD159" i="9"/>
  <c r="CE159" i="9"/>
  <c r="CJ159" i="9"/>
  <c r="C160" i="9"/>
  <c r="B161" i="1"/>
  <c r="D160" i="9"/>
  <c r="C161" i="1"/>
  <c r="E160" i="9"/>
  <c r="D161" i="1"/>
  <c r="F160" i="9"/>
  <c r="E161" i="1"/>
  <c r="G160" i="9"/>
  <c r="F161" i="1"/>
  <c r="I160" i="9"/>
  <c r="H161" i="1"/>
  <c r="L160" i="1"/>
  <c r="U160" i="9"/>
  <c r="M161" i="1"/>
  <c r="V160" i="9"/>
  <c r="N161" i="1"/>
  <c r="AA160" i="9"/>
  <c r="AD160" i="9"/>
  <c r="BN161" i="1"/>
  <c r="AE160" i="9"/>
  <c r="AI161" i="1"/>
  <c r="AF160" i="9"/>
  <c r="AG160" i="9"/>
  <c r="AJ160" i="9"/>
  <c r="AL160" i="9"/>
  <c r="BP161" i="1"/>
  <c r="AM160" i="9"/>
  <c r="AJ161" i="1"/>
  <c r="AO160" i="9"/>
  <c r="AQ160" i="9"/>
  <c r="BR161" i="1"/>
  <c r="AX160" i="9"/>
  <c r="AZ160" i="9"/>
  <c r="BV161" i="1"/>
  <c r="BA160" i="9"/>
  <c r="AM161" i="1"/>
  <c r="BC160" i="9"/>
  <c r="BE160" i="9"/>
  <c r="BX161" i="1"/>
  <c r="BF160" i="9"/>
  <c r="AN161" i="1"/>
  <c r="AE160" i="1"/>
  <c r="BI160" i="9"/>
  <c r="AO161" i="1"/>
  <c r="BJ160" i="9"/>
  <c r="BK160" i="9"/>
  <c r="CB161" i="1"/>
  <c r="BL160" i="9"/>
  <c r="CC161" i="1"/>
  <c r="BM160" i="9"/>
  <c r="BZ160" i="9"/>
  <c r="CB160" i="9"/>
  <c r="CG161" i="1"/>
  <c r="CC160" i="9"/>
  <c r="AR161" i="1"/>
  <c r="CD160" i="9"/>
  <c r="CE160" i="9"/>
  <c r="CJ160" i="9"/>
  <c r="C161" i="9"/>
  <c r="B162" i="1"/>
  <c r="D161" i="9"/>
  <c r="C162" i="1"/>
  <c r="E161" i="9"/>
  <c r="D162" i="1"/>
  <c r="F161" i="9"/>
  <c r="E162" i="1"/>
  <c r="G161" i="9"/>
  <c r="F162" i="1"/>
  <c r="I161" i="9"/>
  <c r="H162" i="1"/>
  <c r="L161" i="1"/>
  <c r="U161" i="9"/>
  <c r="M162" i="1"/>
  <c r="V161" i="9"/>
  <c r="N162" i="1"/>
  <c r="AA161" i="9"/>
  <c r="AD161" i="9"/>
  <c r="BN162" i="1"/>
  <c r="AE161" i="9"/>
  <c r="AI162" i="1"/>
  <c r="AF161" i="9"/>
  <c r="AG161" i="9"/>
  <c r="AJ161" i="9"/>
  <c r="AL161" i="9"/>
  <c r="BP162" i="1"/>
  <c r="AM161" i="9"/>
  <c r="AJ162" i="1"/>
  <c r="AO161" i="9"/>
  <c r="AQ161" i="9"/>
  <c r="BR162" i="1"/>
  <c r="AX161" i="9"/>
  <c r="AZ161" i="9"/>
  <c r="BV162" i="1"/>
  <c r="BA161" i="9"/>
  <c r="AM162" i="1"/>
  <c r="BC161" i="9"/>
  <c r="BE161" i="9"/>
  <c r="BX162" i="1"/>
  <c r="BF161" i="9"/>
  <c r="AN162" i="1"/>
  <c r="BI161" i="9"/>
  <c r="AO162" i="1"/>
  <c r="BJ161" i="9"/>
  <c r="BK161" i="9"/>
  <c r="CB162" i="1"/>
  <c r="BL161" i="9"/>
  <c r="CC162" i="1"/>
  <c r="BM161" i="9"/>
  <c r="BZ161" i="9"/>
  <c r="CB161" i="9"/>
  <c r="CG162" i="1"/>
  <c r="CC161" i="9"/>
  <c r="AR162" i="1"/>
  <c r="CD161" i="9"/>
  <c r="CJ161" i="9"/>
  <c r="C162" i="9"/>
  <c r="B163" i="1"/>
  <c r="D162" i="9"/>
  <c r="C163" i="1"/>
  <c r="E162" i="9"/>
  <c r="D163" i="1"/>
  <c r="F162" i="9"/>
  <c r="E163" i="1"/>
  <c r="G162" i="9"/>
  <c r="F163" i="1"/>
  <c r="I162" i="9"/>
  <c r="H163" i="1"/>
  <c r="L162" i="1"/>
  <c r="U162" i="9"/>
  <c r="M163" i="1"/>
  <c r="V162" i="9"/>
  <c r="N163" i="1"/>
  <c r="AA162" i="9"/>
  <c r="AD162" i="9"/>
  <c r="BN163" i="1"/>
  <c r="AE162" i="9"/>
  <c r="AI163" i="1"/>
  <c r="AF162" i="9"/>
  <c r="AG162" i="9"/>
  <c r="AJ162" i="9"/>
  <c r="AL162" i="9"/>
  <c r="BP163" i="1"/>
  <c r="AM162" i="9"/>
  <c r="AJ163" i="1"/>
  <c r="AO162" i="9"/>
  <c r="AQ162" i="9"/>
  <c r="BR163" i="1"/>
  <c r="AX162" i="9"/>
  <c r="AZ162" i="9"/>
  <c r="BV163" i="1"/>
  <c r="BA162" i="9"/>
  <c r="AM163" i="1"/>
  <c r="BC162" i="9"/>
  <c r="BE162" i="9"/>
  <c r="BX163" i="1"/>
  <c r="BF162" i="9"/>
  <c r="AN163" i="1"/>
  <c r="AE162" i="1"/>
  <c r="BI162" i="9"/>
  <c r="AO163" i="1"/>
  <c r="BJ162" i="9"/>
  <c r="BK162" i="9"/>
  <c r="CB163" i="1"/>
  <c r="BL162" i="9"/>
  <c r="CC163" i="1"/>
  <c r="BM162" i="9"/>
  <c r="BZ162" i="9"/>
  <c r="CB162" i="9"/>
  <c r="CG163" i="1"/>
  <c r="CC162" i="9"/>
  <c r="AR163" i="1"/>
  <c r="CD162" i="9"/>
  <c r="CF162" i="9"/>
  <c r="CJ162" i="9"/>
  <c r="C163" i="9"/>
  <c r="B164" i="1"/>
  <c r="D163" i="9"/>
  <c r="C164" i="1"/>
  <c r="E163" i="9"/>
  <c r="D164" i="1"/>
  <c r="F163" i="9"/>
  <c r="E164" i="1"/>
  <c r="G163" i="9"/>
  <c r="F164" i="1"/>
  <c r="I163" i="9"/>
  <c r="H164" i="1"/>
  <c r="L163" i="1"/>
  <c r="U163" i="9"/>
  <c r="M164" i="1"/>
  <c r="V163" i="9"/>
  <c r="N164" i="1"/>
  <c r="AA163" i="9"/>
  <c r="AD163" i="9"/>
  <c r="BN164" i="1"/>
  <c r="AE163" i="9"/>
  <c r="AI164" i="1"/>
  <c r="AF163" i="9"/>
  <c r="AG163" i="9"/>
  <c r="AJ163" i="9"/>
  <c r="AL163" i="9"/>
  <c r="BP164" i="1"/>
  <c r="AM163" i="9"/>
  <c r="AJ164" i="1"/>
  <c r="AO163" i="9"/>
  <c r="AQ163" i="9"/>
  <c r="BR164" i="1"/>
  <c r="AX163" i="9"/>
  <c r="AZ163" i="9"/>
  <c r="BV164" i="1"/>
  <c r="BA163" i="9"/>
  <c r="AM164" i="1"/>
  <c r="BC163" i="9"/>
  <c r="BE163" i="9"/>
  <c r="BX164" i="1"/>
  <c r="BF163" i="9"/>
  <c r="AN164" i="1"/>
  <c r="BI163" i="9"/>
  <c r="AO164" i="1"/>
  <c r="BJ163" i="9"/>
  <c r="BK163" i="9"/>
  <c r="CB164" i="1"/>
  <c r="BL163" i="9"/>
  <c r="CC164" i="1"/>
  <c r="BM163" i="9"/>
  <c r="BZ163" i="9"/>
  <c r="CB163" i="9"/>
  <c r="CG164" i="1"/>
  <c r="CC163" i="9"/>
  <c r="AR164" i="1"/>
  <c r="CD163" i="9"/>
  <c r="CE163" i="9"/>
  <c r="CJ163" i="9"/>
  <c r="C164" i="9"/>
  <c r="B165" i="1"/>
  <c r="D164" i="9"/>
  <c r="C165" i="1"/>
  <c r="E164" i="9"/>
  <c r="D165" i="1"/>
  <c r="F164" i="9"/>
  <c r="E165" i="1"/>
  <c r="G164" i="9"/>
  <c r="F165" i="1"/>
  <c r="I164" i="9"/>
  <c r="H165" i="1"/>
  <c r="L164" i="1"/>
  <c r="U164" i="9"/>
  <c r="M165" i="1"/>
  <c r="V164" i="9"/>
  <c r="N165" i="1"/>
  <c r="AA164" i="9"/>
  <c r="AD164" i="9"/>
  <c r="BN165" i="1"/>
  <c r="AE164" i="9"/>
  <c r="AI165" i="1"/>
  <c r="AF164" i="9"/>
  <c r="AG164" i="9"/>
  <c r="AJ164" i="9"/>
  <c r="AL164" i="9"/>
  <c r="BP165" i="1"/>
  <c r="AM164" i="9"/>
  <c r="AJ165" i="1"/>
  <c r="AO164" i="9"/>
  <c r="AQ164" i="9"/>
  <c r="BR165" i="1"/>
  <c r="AX164" i="9"/>
  <c r="AZ164" i="9"/>
  <c r="BV165" i="1"/>
  <c r="BA164" i="9"/>
  <c r="AM165" i="1"/>
  <c r="BC164" i="9"/>
  <c r="BE164" i="9"/>
  <c r="BX165" i="1"/>
  <c r="BF164" i="9"/>
  <c r="AN165" i="1"/>
  <c r="BI164" i="9"/>
  <c r="AO165" i="1"/>
  <c r="BJ164" i="9"/>
  <c r="BK164" i="9"/>
  <c r="CB165" i="1"/>
  <c r="BL164" i="9"/>
  <c r="CC165" i="1"/>
  <c r="BM164" i="9"/>
  <c r="BZ164" i="9"/>
  <c r="CB164" i="9"/>
  <c r="CG165" i="1"/>
  <c r="CC164" i="9"/>
  <c r="AR165" i="1"/>
  <c r="CD164" i="9"/>
  <c r="CE164" i="9"/>
  <c r="CJ164" i="9"/>
  <c r="C165" i="9"/>
  <c r="B166" i="1"/>
  <c r="D165" i="9"/>
  <c r="C166" i="1"/>
  <c r="E165" i="9"/>
  <c r="D166" i="1"/>
  <c r="F165" i="9"/>
  <c r="E166" i="1"/>
  <c r="G165" i="9"/>
  <c r="F166" i="1"/>
  <c r="I165" i="9"/>
  <c r="H166" i="1"/>
  <c r="L165" i="1"/>
  <c r="U165" i="9"/>
  <c r="M166" i="1"/>
  <c r="V165" i="9"/>
  <c r="N166" i="1"/>
  <c r="AA165" i="9"/>
  <c r="AD165" i="9"/>
  <c r="BN166" i="1"/>
  <c r="AE165" i="9"/>
  <c r="AI166" i="1"/>
  <c r="AF165" i="9"/>
  <c r="AG165" i="9"/>
  <c r="AJ165" i="9"/>
  <c r="AL165" i="9"/>
  <c r="BP166" i="1"/>
  <c r="AM165" i="9"/>
  <c r="AJ166" i="1"/>
  <c r="AO165" i="9"/>
  <c r="AQ165" i="9"/>
  <c r="BR166" i="1"/>
  <c r="AX165" i="9"/>
  <c r="AZ165" i="9"/>
  <c r="BV166" i="1"/>
  <c r="BA165" i="9"/>
  <c r="AM166" i="1"/>
  <c r="BC165" i="9"/>
  <c r="BE165" i="9"/>
  <c r="BX166" i="1"/>
  <c r="BF165" i="9"/>
  <c r="AN166" i="1"/>
  <c r="BI165" i="9"/>
  <c r="AO166" i="1"/>
  <c r="BJ165" i="9"/>
  <c r="BK165" i="9"/>
  <c r="CB166" i="1"/>
  <c r="BL165" i="9"/>
  <c r="CC166" i="1"/>
  <c r="BM165" i="9"/>
  <c r="BZ165" i="9"/>
  <c r="CB165" i="9"/>
  <c r="CG166" i="1"/>
  <c r="CC165" i="9"/>
  <c r="AR166" i="1"/>
  <c r="CD165" i="9"/>
  <c r="CJ165" i="9"/>
  <c r="C166" i="9"/>
  <c r="B167" i="1"/>
  <c r="D166" i="9"/>
  <c r="C167" i="1"/>
  <c r="E166" i="9"/>
  <c r="D167" i="1"/>
  <c r="F166" i="9"/>
  <c r="E167" i="1"/>
  <c r="G166" i="9"/>
  <c r="F167" i="1"/>
  <c r="I166" i="9"/>
  <c r="H167" i="1"/>
  <c r="L166" i="1"/>
  <c r="U166" i="9"/>
  <c r="M167" i="1"/>
  <c r="V166" i="9"/>
  <c r="N167" i="1"/>
  <c r="AA166" i="9"/>
  <c r="AD166" i="9"/>
  <c r="BN167" i="1"/>
  <c r="AE166" i="9"/>
  <c r="AI167" i="1"/>
  <c r="AF166" i="9"/>
  <c r="AG166" i="9"/>
  <c r="AJ166" i="9"/>
  <c r="AL166" i="9"/>
  <c r="BP167" i="1"/>
  <c r="AM166" i="9"/>
  <c r="AJ167" i="1"/>
  <c r="AO166" i="9"/>
  <c r="AQ166" i="9"/>
  <c r="BR167" i="1"/>
  <c r="AX166" i="9"/>
  <c r="AZ166" i="9"/>
  <c r="BV167" i="1"/>
  <c r="BA166" i="9"/>
  <c r="AM167" i="1"/>
  <c r="BC166" i="9"/>
  <c r="BE166" i="9"/>
  <c r="BX167" i="1"/>
  <c r="BF166" i="9"/>
  <c r="AN167" i="1"/>
  <c r="AE166" i="1"/>
  <c r="BI166" i="9"/>
  <c r="AO167" i="1"/>
  <c r="BJ166" i="9"/>
  <c r="BK166" i="9"/>
  <c r="CB167" i="1"/>
  <c r="BL166" i="9"/>
  <c r="CC167" i="1"/>
  <c r="BM166" i="9"/>
  <c r="BZ166" i="9"/>
  <c r="CB166" i="9"/>
  <c r="CG167" i="1"/>
  <c r="CC166" i="9"/>
  <c r="AR167" i="1"/>
  <c r="CD166" i="9"/>
  <c r="CF166" i="9"/>
  <c r="CJ166" i="9"/>
  <c r="C167" i="9"/>
  <c r="B168" i="1"/>
  <c r="D167" i="9"/>
  <c r="C168" i="1"/>
  <c r="E167" i="9"/>
  <c r="D168" i="1"/>
  <c r="F167" i="9"/>
  <c r="E168" i="1"/>
  <c r="G167" i="9"/>
  <c r="F168" i="1"/>
  <c r="I167" i="9"/>
  <c r="H168" i="1"/>
  <c r="L167" i="1"/>
  <c r="U167" i="9"/>
  <c r="M168" i="1"/>
  <c r="V167" i="9"/>
  <c r="N168" i="1"/>
  <c r="AA167" i="9"/>
  <c r="AD167" i="9"/>
  <c r="BN168" i="1"/>
  <c r="AE167" i="9"/>
  <c r="AI168" i="1"/>
  <c r="AF167" i="9"/>
  <c r="AG167" i="9"/>
  <c r="AJ167" i="9"/>
  <c r="AL167" i="9"/>
  <c r="BP168" i="1"/>
  <c r="AM167" i="9"/>
  <c r="AJ168" i="1"/>
  <c r="AO167" i="9"/>
  <c r="AQ167" i="9"/>
  <c r="BR168" i="1"/>
  <c r="AX167" i="9"/>
  <c r="AZ167" i="9"/>
  <c r="BV168" i="1"/>
  <c r="BA167" i="9"/>
  <c r="AM168" i="1"/>
  <c r="BC167" i="9"/>
  <c r="BE167" i="9"/>
  <c r="BX168" i="1"/>
  <c r="BF167" i="9"/>
  <c r="AN168" i="1"/>
  <c r="BI167" i="9"/>
  <c r="AO168" i="1"/>
  <c r="BJ167" i="9"/>
  <c r="BK167" i="9"/>
  <c r="CB168" i="1"/>
  <c r="BL167" i="9"/>
  <c r="CC168" i="1"/>
  <c r="BM167" i="9"/>
  <c r="BZ167" i="9"/>
  <c r="CB167" i="9"/>
  <c r="CG168" i="1"/>
  <c r="CC167" i="9"/>
  <c r="AR168" i="1"/>
  <c r="CD167" i="9"/>
  <c r="CE167" i="9"/>
  <c r="CJ167" i="9"/>
  <c r="C168" i="9"/>
  <c r="B169" i="1"/>
  <c r="D168" i="9"/>
  <c r="C169" i="1"/>
  <c r="E168" i="9"/>
  <c r="D169" i="1"/>
  <c r="F168" i="9"/>
  <c r="E169" i="1"/>
  <c r="G168" i="9"/>
  <c r="F169" i="1"/>
  <c r="I168" i="9"/>
  <c r="H169" i="1"/>
  <c r="L168" i="1"/>
  <c r="U168" i="9"/>
  <c r="M169" i="1"/>
  <c r="V168" i="9"/>
  <c r="N169" i="1"/>
  <c r="AA168" i="9"/>
  <c r="AD168" i="9"/>
  <c r="BN169" i="1"/>
  <c r="AE168" i="9"/>
  <c r="AI169" i="1"/>
  <c r="AF168" i="9"/>
  <c r="AG168" i="9"/>
  <c r="AJ168" i="9"/>
  <c r="AL168" i="9"/>
  <c r="BP169" i="1"/>
  <c r="AM168" i="9"/>
  <c r="AJ169" i="1"/>
  <c r="AO168" i="9"/>
  <c r="AQ168" i="9"/>
  <c r="BR169" i="1"/>
  <c r="AX168" i="9"/>
  <c r="AZ168" i="9"/>
  <c r="BV169" i="1"/>
  <c r="BA168" i="9"/>
  <c r="AM169" i="1"/>
  <c r="BC168" i="9"/>
  <c r="BE168" i="9"/>
  <c r="BX169" i="1"/>
  <c r="BF168" i="9"/>
  <c r="AN169" i="1"/>
  <c r="BI168" i="9"/>
  <c r="AO169" i="1"/>
  <c r="BJ168" i="9"/>
  <c r="BK168" i="9"/>
  <c r="CB169" i="1"/>
  <c r="BL168" i="9"/>
  <c r="CC169" i="1"/>
  <c r="BM168" i="9"/>
  <c r="BZ168" i="9"/>
  <c r="CB168" i="9"/>
  <c r="CG169" i="1"/>
  <c r="CC168" i="9"/>
  <c r="AR169" i="1"/>
  <c r="CD168" i="9"/>
  <c r="CE168" i="9"/>
  <c r="CJ168" i="9"/>
  <c r="C169" i="9"/>
  <c r="B170" i="1"/>
  <c r="D169" i="9"/>
  <c r="C170" i="1"/>
  <c r="E169" i="9"/>
  <c r="D170" i="1"/>
  <c r="F169" i="9"/>
  <c r="E170" i="1"/>
  <c r="G169" i="9"/>
  <c r="F170" i="1"/>
  <c r="I169" i="9"/>
  <c r="H170" i="1"/>
  <c r="L169" i="1"/>
  <c r="U169" i="9"/>
  <c r="M170" i="1"/>
  <c r="V169" i="9"/>
  <c r="N170" i="1"/>
  <c r="AA169" i="9"/>
  <c r="AD169" i="9"/>
  <c r="BN170" i="1"/>
  <c r="AE169" i="9"/>
  <c r="AI170" i="1"/>
  <c r="AF169" i="9"/>
  <c r="AG169" i="9"/>
  <c r="AJ169" i="9"/>
  <c r="AL169" i="9"/>
  <c r="BP170" i="1"/>
  <c r="AM169" i="9"/>
  <c r="AJ170" i="1"/>
  <c r="AO169" i="9"/>
  <c r="AQ169" i="9"/>
  <c r="BR170" i="1"/>
  <c r="AX169" i="9"/>
  <c r="AZ169" i="9"/>
  <c r="BV170" i="1"/>
  <c r="BA169" i="9"/>
  <c r="AM170" i="1"/>
  <c r="BC169" i="9"/>
  <c r="BE169" i="9"/>
  <c r="BX170" i="1"/>
  <c r="BF169" i="9"/>
  <c r="AN170" i="1"/>
  <c r="BI169" i="9"/>
  <c r="AO170" i="1"/>
  <c r="BJ169" i="9"/>
  <c r="BK169" i="9"/>
  <c r="CB170" i="1"/>
  <c r="BL169" i="9"/>
  <c r="CC170" i="1"/>
  <c r="BM169" i="9"/>
  <c r="BZ169" i="9"/>
  <c r="CB169" i="9"/>
  <c r="CG170" i="1"/>
  <c r="CC169" i="9"/>
  <c r="AR170" i="1"/>
  <c r="CD169" i="9"/>
  <c r="CJ169" i="9"/>
  <c r="C170" i="9"/>
  <c r="B171" i="1"/>
  <c r="D170" i="9"/>
  <c r="C171" i="1"/>
  <c r="E170" i="9"/>
  <c r="D171" i="1"/>
  <c r="F170" i="9"/>
  <c r="E171" i="1"/>
  <c r="G170" i="9"/>
  <c r="F171" i="1"/>
  <c r="I170" i="9"/>
  <c r="H171" i="1"/>
  <c r="L170" i="1"/>
  <c r="U170" i="9"/>
  <c r="M171" i="1"/>
  <c r="V170" i="9"/>
  <c r="N171" i="1"/>
  <c r="AA170" i="9"/>
  <c r="AD170" i="9"/>
  <c r="BN171" i="1"/>
  <c r="AE170" i="9"/>
  <c r="AI171" i="1"/>
  <c r="AF170" i="9"/>
  <c r="AG170" i="9"/>
  <c r="AH170" i="9"/>
  <c r="AJ170" i="9"/>
  <c r="AL170" i="9"/>
  <c r="BP171" i="1"/>
  <c r="AM170" i="9"/>
  <c r="AJ171" i="1"/>
  <c r="AO170" i="9"/>
  <c r="AQ170" i="9"/>
  <c r="BR171" i="1"/>
  <c r="AX170" i="9"/>
  <c r="AZ170" i="9"/>
  <c r="BV171" i="1"/>
  <c r="BA170" i="9"/>
  <c r="AM171" i="1"/>
  <c r="BC170" i="9"/>
  <c r="BE170" i="9"/>
  <c r="BX171" i="1"/>
  <c r="BF170" i="9"/>
  <c r="AN171" i="1"/>
  <c r="AE170" i="1"/>
  <c r="BI170" i="9"/>
  <c r="AO171" i="1"/>
  <c r="BJ170" i="9"/>
  <c r="BK170" i="9"/>
  <c r="CB171" i="1"/>
  <c r="BL170" i="9"/>
  <c r="CC171" i="1"/>
  <c r="BM170" i="9"/>
  <c r="BZ170" i="9"/>
  <c r="CB170" i="9"/>
  <c r="CG171" i="1"/>
  <c r="CC170" i="9"/>
  <c r="AR171" i="1"/>
  <c r="CD170" i="9"/>
  <c r="CF170" i="9"/>
  <c r="CJ170" i="9"/>
  <c r="C171" i="9"/>
  <c r="B172" i="1"/>
  <c r="D171" i="9"/>
  <c r="C172" i="1"/>
  <c r="E171" i="9"/>
  <c r="D172" i="1"/>
  <c r="F171" i="9"/>
  <c r="E172" i="1"/>
  <c r="G171" i="9"/>
  <c r="F172" i="1"/>
  <c r="I171" i="9"/>
  <c r="H172" i="1"/>
  <c r="L171" i="1"/>
  <c r="U171" i="9"/>
  <c r="M172" i="1"/>
  <c r="V171" i="9"/>
  <c r="N172" i="1"/>
  <c r="AA171" i="9"/>
  <c r="AD171" i="9"/>
  <c r="BN172" i="1"/>
  <c r="AE171" i="9"/>
  <c r="AI172" i="1"/>
  <c r="AF171" i="9"/>
  <c r="AG171" i="9"/>
  <c r="AH171" i="9"/>
  <c r="AJ171" i="9"/>
  <c r="AL171" i="9"/>
  <c r="BP172" i="1"/>
  <c r="AM171" i="9"/>
  <c r="AJ172" i="1"/>
  <c r="AO171" i="9"/>
  <c r="AQ171" i="9"/>
  <c r="BR172" i="1"/>
  <c r="AX171" i="9"/>
  <c r="AZ171" i="9"/>
  <c r="BV172" i="1"/>
  <c r="BA171" i="9"/>
  <c r="AM172" i="1"/>
  <c r="BC171" i="9"/>
  <c r="BE171" i="9"/>
  <c r="BX172" i="1"/>
  <c r="BF171" i="9"/>
  <c r="AN172" i="1"/>
  <c r="BI171" i="9"/>
  <c r="AO172" i="1"/>
  <c r="BJ171" i="9"/>
  <c r="BK171" i="9"/>
  <c r="CB172" i="1"/>
  <c r="BL171" i="9"/>
  <c r="CC172" i="1"/>
  <c r="BM171" i="9"/>
  <c r="BZ171" i="9"/>
  <c r="CB171" i="9"/>
  <c r="CG172" i="1"/>
  <c r="CC171" i="9"/>
  <c r="AR172" i="1"/>
  <c r="CD171" i="9"/>
  <c r="CE171" i="9"/>
  <c r="CJ171" i="9"/>
  <c r="C172" i="9"/>
  <c r="B173" i="1"/>
  <c r="D172" i="9"/>
  <c r="C173" i="1"/>
  <c r="E172" i="9"/>
  <c r="D173" i="1"/>
  <c r="F172" i="9"/>
  <c r="E173" i="1"/>
  <c r="G172" i="9"/>
  <c r="F173" i="1"/>
  <c r="I172" i="9"/>
  <c r="H173" i="1"/>
  <c r="L172" i="1"/>
  <c r="U172" i="9"/>
  <c r="M173" i="1"/>
  <c r="V172" i="9"/>
  <c r="N173" i="1"/>
  <c r="AA172" i="9"/>
  <c r="AD172" i="9"/>
  <c r="BN173" i="1"/>
  <c r="AE172" i="9"/>
  <c r="AI173" i="1"/>
  <c r="AF172" i="9"/>
  <c r="AG172" i="9"/>
  <c r="AJ172" i="9"/>
  <c r="AL172" i="9"/>
  <c r="BP173" i="1"/>
  <c r="AM172" i="9"/>
  <c r="AJ173" i="1"/>
  <c r="AO172" i="9"/>
  <c r="AQ172" i="9"/>
  <c r="BR173" i="1"/>
  <c r="AX172" i="9"/>
  <c r="AZ172" i="9"/>
  <c r="BV173" i="1"/>
  <c r="BA172" i="9"/>
  <c r="AM173" i="1"/>
  <c r="BC172" i="9"/>
  <c r="BE172" i="9"/>
  <c r="BX173" i="1"/>
  <c r="BF172" i="9"/>
  <c r="AN173" i="1"/>
  <c r="BI172" i="9"/>
  <c r="AO173" i="1"/>
  <c r="BJ172" i="9"/>
  <c r="BK172" i="9"/>
  <c r="CB173" i="1"/>
  <c r="BL172" i="9"/>
  <c r="CC173" i="1"/>
  <c r="BM172" i="9"/>
  <c r="BZ172" i="9"/>
  <c r="CB172" i="9"/>
  <c r="CG173" i="1"/>
  <c r="CC172" i="9"/>
  <c r="AR173" i="1"/>
  <c r="CD172" i="9"/>
  <c r="CE172" i="9"/>
  <c r="CJ172" i="9"/>
  <c r="C173" i="9"/>
  <c r="B174" i="1"/>
  <c r="D173" i="9"/>
  <c r="C174" i="1"/>
  <c r="E173" i="9"/>
  <c r="D174" i="1"/>
  <c r="F173" i="9"/>
  <c r="E174" i="1"/>
  <c r="G173" i="9"/>
  <c r="F174" i="1"/>
  <c r="I173" i="9"/>
  <c r="H174" i="1"/>
  <c r="L173" i="1"/>
  <c r="U173" i="9"/>
  <c r="M174" i="1"/>
  <c r="V173" i="9"/>
  <c r="N174" i="1"/>
  <c r="AA173" i="9"/>
  <c r="AD173" i="9"/>
  <c r="BN174" i="1"/>
  <c r="AE173" i="9"/>
  <c r="AI174" i="1"/>
  <c r="AF173" i="9"/>
  <c r="AG173" i="9"/>
  <c r="AJ173" i="9"/>
  <c r="AL173" i="9"/>
  <c r="BP174" i="1"/>
  <c r="AM173" i="9"/>
  <c r="AJ174" i="1"/>
  <c r="AO173" i="9"/>
  <c r="AQ173" i="9"/>
  <c r="BR174" i="1"/>
  <c r="AX173" i="9"/>
  <c r="AZ173" i="9"/>
  <c r="BV174" i="1"/>
  <c r="BA173" i="9"/>
  <c r="AM174" i="1"/>
  <c r="BC173" i="9"/>
  <c r="BE173" i="9"/>
  <c r="BX174" i="1"/>
  <c r="BF173" i="9"/>
  <c r="AN174" i="1"/>
  <c r="BI173" i="9"/>
  <c r="AO174" i="1"/>
  <c r="BJ173" i="9"/>
  <c r="BK173" i="9"/>
  <c r="CB174" i="1"/>
  <c r="BL173" i="9"/>
  <c r="CC174" i="1"/>
  <c r="BM173" i="9"/>
  <c r="BZ173" i="9"/>
  <c r="CB173" i="9"/>
  <c r="CG174" i="1"/>
  <c r="CC173" i="9"/>
  <c r="AR174" i="1"/>
  <c r="CD173" i="9"/>
  <c r="CJ173" i="9"/>
  <c r="C174" i="9"/>
  <c r="B175" i="1"/>
  <c r="D174" i="9"/>
  <c r="C175" i="1"/>
  <c r="E174" i="9"/>
  <c r="D175" i="1"/>
  <c r="F174" i="9"/>
  <c r="E175" i="1"/>
  <c r="G174" i="9"/>
  <c r="F175" i="1"/>
  <c r="I174" i="9"/>
  <c r="H175" i="1"/>
  <c r="L174" i="1"/>
  <c r="U174" i="9"/>
  <c r="M175" i="1"/>
  <c r="V174" i="9"/>
  <c r="N175" i="1"/>
  <c r="AA174" i="9"/>
  <c r="AD174" i="9"/>
  <c r="BN175" i="1"/>
  <c r="AE174" i="9"/>
  <c r="AI175" i="1"/>
  <c r="AF174" i="9"/>
  <c r="AG174" i="9"/>
  <c r="AJ174" i="9"/>
  <c r="AL174" i="9"/>
  <c r="BP175" i="1"/>
  <c r="AM174" i="9"/>
  <c r="AJ175" i="1"/>
  <c r="AO174" i="9"/>
  <c r="AQ174" i="9"/>
  <c r="BR175" i="1"/>
  <c r="AX174" i="9"/>
  <c r="AZ174" i="9"/>
  <c r="BV175" i="1"/>
  <c r="BA174" i="9"/>
  <c r="AM175" i="1"/>
  <c r="BC174" i="9"/>
  <c r="BE174" i="9"/>
  <c r="BX175" i="1"/>
  <c r="BF174" i="9"/>
  <c r="AN175" i="1"/>
  <c r="AE174" i="1"/>
  <c r="BI174" i="9"/>
  <c r="AO175" i="1"/>
  <c r="BJ174" i="9"/>
  <c r="BK174" i="9"/>
  <c r="CB175" i="1"/>
  <c r="BL174" i="9"/>
  <c r="CC175" i="1"/>
  <c r="BM174" i="9"/>
  <c r="BZ174" i="9"/>
  <c r="CB174" i="9"/>
  <c r="CG175" i="1"/>
  <c r="CC174" i="9"/>
  <c r="AR175" i="1"/>
  <c r="CD174" i="9"/>
  <c r="CF174" i="9"/>
  <c r="CJ174" i="9"/>
  <c r="C175" i="9"/>
  <c r="B176" i="1"/>
  <c r="D175" i="9"/>
  <c r="C176" i="1"/>
  <c r="E175" i="9"/>
  <c r="D176" i="1"/>
  <c r="F175" i="9"/>
  <c r="E176" i="1"/>
  <c r="G175" i="9"/>
  <c r="F176" i="1"/>
  <c r="I175" i="9"/>
  <c r="H176" i="1"/>
  <c r="L175" i="1"/>
  <c r="U175" i="9"/>
  <c r="M176" i="1"/>
  <c r="V175" i="9"/>
  <c r="N176" i="1"/>
  <c r="AA175" i="9"/>
  <c r="AD175" i="9"/>
  <c r="BN176" i="1"/>
  <c r="AE175" i="9"/>
  <c r="AI176" i="1"/>
  <c r="AF175" i="9"/>
  <c r="AG175" i="9"/>
  <c r="AJ175" i="9"/>
  <c r="AL175" i="9"/>
  <c r="BP176" i="1"/>
  <c r="AM175" i="9"/>
  <c r="AJ176" i="1"/>
  <c r="AO175" i="9"/>
  <c r="AQ175" i="9"/>
  <c r="BR176" i="1"/>
  <c r="AX175" i="9"/>
  <c r="AZ175" i="9"/>
  <c r="BV176" i="1"/>
  <c r="BA175" i="9"/>
  <c r="AM176" i="1"/>
  <c r="BC175" i="9"/>
  <c r="BE175" i="9"/>
  <c r="BX176" i="1"/>
  <c r="BF175" i="9"/>
  <c r="AN176" i="1"/>
  <c r="BI175" i="9"/>
  <c r="AO176" i="1"/>
  <c r="BJ175" i="9"/>
  <c r="BK175" i="9"/>
  <c r="CB176" i="1"/>
  <c r="BL175" i="9"/>
  <c r="CC176" i="1"/>
  <c r="BM175" i="9"/>
  <c r="BZ175" i="9"/>
  <c r="CB175" i="9"/>
  <c r="CG176" i="1"/>
  <c r="CC175" i="9"/>
  <c r="AR176" i="1"/>
  <c r="CD175" i="9"/>
  <c r="CE175" i="9"/>
  <c r="CJ175" i="9"/>
  <c r="C176" i="9"/>
  <c r="B177" i="1"/>
  <c r="D176" i="9"/>
  <c r="C177" i="1"/>
  <c r="E176" i="9"/>
  <c r="D177" i="1"/>
  <c r="F176" i="9"/>
  <c r="E177" i="1"/>
  <c r="G176" i="9"/>
  <c r="F177" i="1"/>
  <c r="I176" i="9"/>
  <c r="H177" i="1"/>
  <c r="L176" i="1"/>
  <c r="U176" i="9"/>
  <c r="M177" i="1"/>
  <c r="V176" i="9"/>
  <c r="N177" i="1"/>
  <c r="AA176" i="9"/>
  <c r="AD176" i="9"/>
  <c r="BN177" i="1"/>
  <c r="AE176" i="9"/>
  <c r="AI177" i="1"/>
  <c r="AF176" i="9"/>
  <c r="AG176" i="9"/>
  <c r="AJ176" i="9"/>
  <c r="AL176" i="9"/>
  <c r="BP177" i="1"/>
  <c r="AM176" i="9"/>
  <c r="AJ177" i="1"/>
  <c r="AO176" i="9"/>
  <c r="AQ176" i="9"/>
  <c r="BR177" i="1"/>
  <c r="AX176" i="9"/>
  <c r="AZ176" i="9"/>
  <c r="BV177" i="1"/>
  <c r="BA176" i="9"/>
  <c r="AM177" i="1"/>
  <c r="BC176" i="9"/>
  <c r="BE176" i="9"/>
  <c r="BX177" i="1"/>
  <c r="BF176" i="9"/>
  <c r="AN177" i="1"/>
  <c r="BI176" i="9"/>
  <c r="AO177" i="1"/>
  <c r="BJ176" i="9"/>
  <c r="BK176" i="9"/>
  <c r="CB177" i="1"/>
  <c r="BL176" i="9"/>
  <c r="CC177" i="1"/>
  <c r="BM176" i="9"/>
  <c r="BZ176" i="9"/>
  <c r="CB176" i="9"/>
  <c r="CG177" i="1"/>
  <c r="CC176" i="9"/>
  <c r="AR177" i="1"/>
  <c r="CD176" i="9"/>
  <c r="CE176" i="9"/>
  <c r="CJ176" i="9"/>
  <c r="C177" i="9"/>
  <c r="B178" i="1"/>
  <c r="D177" i="9"/>
  <c r="C178" i="1"/>
  <c r="E177" i="9"/>
  <c r="D178" i="1"/>
  <c r="F177" i="9"/>
  <c r="E178" i="1"/>
  <c r="G177" i="9"/>
  <c r="F178" i="1"/>
  <c r="I177" i="9"/>
  <c r="H178" i="1"/>
  <c r="L177" i="1"/>
  <c r="U177" i="9"/>
  <c r="M178" i="1"/>
  <c r="V177" i="9"/>
  <c r="N178" i="1"/>
  <c r="AA177" i="9"/>
  <c r="AD177" i="9"/>
  <c r="BN178" i="1"/>
  <c r="AE177" i="9"/>
  <c r="AI178" i="1"/>
  <c r="AF177" i="9"/>
  <c r="AG177" i="9"/>
  <c r="AJ177" i="9"/>
  <c r="AL177" i="9"/>
  <c r="BP178" i="1"/>
  <c r="AM177" i="9"/>
  <c r="AJ178" i="1"/>
  <c r="AO177" i="9"/>
  <c r="AQ177" i="9"/>
  <c r="BR178" i="1"/>
  <c r="AX177" i="9"/>
  <c r="AZ177" i="9"/>
  <c r="BV178" i="1"/>
  <c r="BA177" i="9"/>
  <c r="AM178" i="1"/>
  <c r="BC177" i="9"/>
  <c r="BE177" i="9"/>
  <c r="BX178" i="1"/>
  <c r="BF177" i="9"/>
  <c r="AN178" i="1"/>
  <c r="BI177" i="9"/>
  <c r="AO178" i="1"/>
  <c r="BJ177" i="9"/>
  <c r="BK177" i="9"/>
  <c r="CB178" i="1"/>
  <c r="BL177" i="9"/>
  <c r="CC178" i="1"/>
  <c r="BM177" i="9"/>
  <c r="BZ177" i="9"/>
  <c r="CB177" i="9"/>
  <c r="CG178" i="1"/>
  <c r="CC177" i="9"/>
  <c r="AR178" i="1"/>
  <c r="CD177" i="9"/>
  <c r="CJ177" i="9"/>
  <c r="C178" i="9"/>
  <c r="B179" i="1"/>
  <c r="D178" i="9"/>
  <c r="C179" i="1"/>
  <c r="E178" i="9"/>
  <c r="D179" i="1"/>
  <c r="F178" i="9"/>
  <c r="E179" i="1"/>
  <c r="G178" i="9"/>
  <c r="F179" i="1"/>
  <c r="I178" i="9"/>
  <c r="H179" i="1"/>
  <c r="L178" i="1"/>
  <c r="U178" i="9"/>
  <c r="M179" i="1"/>
  <c r="V178" i="9"/>
  <c r="N179" i="1"/>
  <c r="AA178" i="9"/>
  <c r="AD178" i="9"/>
  <c r="BN179" i="1"/>
  <c r="AE178" i="9"/>
  <c r="AI179" i="1"/>
  <c r="AF178" i="9"/>
  <c r="AG178" i="9"/>
  <c r="AJ178" i="9"/>
  <c r="AL178" i="9"/>
  <c r="BP179" i="1"/>
  <c r="AM178" i="9"/>
  <c r="AJ179" i="1"/>
  <c r="AO178" i="9"/>
  <c r="AQ178" i="9"/>
  <c r="BR179" i="1"/>
  <c r="AX178" i="9"/>
  <c r="AZ178" i="9"/>
  <c r="BV179" i="1"/>
  <c r="BA178" i="9"/>
  <c r="AM179" i="1"/>
  <c r="BC178" i="9"/>
  <c r="BE178" i="9"/>
  <c r="BX179" i="1"/>
  <c r="BF178" i="9"/>
  <c r="AN179" i="1"/>
  <c r="AE178" i="1"/>
  <c r="BI178" i="9"/>
  <c r="AO179" i="1"/>
  <c r="BJ178" i="9"/>
  <c r="BK178" i="9"/>
  <c r="CB179" i="1"/>
  <c r="BL178" i="9"/>
  <c r="CC179" i="1"/>
  <c r="BM178" i="9"/>
  <c r="BZ178" i="9"/>
  <c r="CB178" i="9"/>
  <c r="CG179" i="1"/>
  <c r="CC178" i="9"/>
  <c r="AR179" i="1"/>
  <c r="CD178" i="9"/>
  <c r="CF178" i="9"/>
  <c r="CJ178" i="9"/>
  <c r="C179" i="9"/>
  <c r="B180" i="1"/>
  <c r="D179" i="9"/>
  <c r="C180" i="1"/>
  <c r="E179" i="9"/>
  <c r="D180" i="1"/>
  <c r="F179" i="9"/>
  <c r="E180" i="1"/>
  <c r="G179" i="9"/>
  <c r="F180" i="1"/>
  <c r="I179" i="9"/>
  <c r="H180" i="1"/>
  <c r="L179" i="1"/>
  <c r="U179" i="9"/>
  <c r="M180" i="1"/>
  <c r="V179" i="9"/>
  <c r="N180" i="1"/>
  <c r="AA179" i="9"/>
  <c r="AD179" i="9"/>
  <c r="BN180" i="1"/>
  <c r="AE179" i="9"/>
  <c r="AI180" i="1"/>
  <c r="AF179" i="9"/>
  <c r="AG179" i="9"/>
  <c r="AJ179" i="9"/>
  <c r="AL179" i="9"/>
  <c r="BP180" i="1"/>
  <c r="AM179" i="9"/>
  <c r="AJ180" i="1"/>
  <c r="AO179" i="9"/>
  <c r="AQ179" i="9"/>
  <c r="BR180" i="1"/>
  <c r="AX179" i="9"/>
  <c r="AZ179" i="9"/>
  <c r="BV180" i="1"/>
  <c r="BA179" i="9"/>
  <c r="AM180" i="1"/>
  <c r="BC179" i="9"/>
  <c r="BE179" i="9"/>
  <c r="BX180" i="1"/>
  <c r="BF179" i="9"/>
  <c r="AN180" i="1"/>
  <c r="BI179" i="9"/>
  <c r="AO180" i="1"/>
  <c r="BJ179" i="9"/>
  <c r="BK179" i="9"/>
  <c r="CB180" i="1"/>
  <c r="BL179" i="9"/>
  <c r="CC180" i="1"/>
  <c r="BM179" i="9"/>
  <c r="BZ179" i="9"/>
  <c r="CB179" i="9"/>
  <c r="CG180" i="1"/>
  <c r="CC179" i="9"/>
  <c r="AR180" i="1"/>
  <c r="CD179" i="9"/>
  <c r="CE179" i="9"/>
  <c r="CJ179" i="9"/>
  <c r="C180" i="9"/>
  <c r="B181" i="1"/>
  <c r="D180" i="9"/>
  <c r="C181" i="1"/>
  <c r="E180" i="9"/>
  <c r="D181" i="1"/>
  <c r="F180" i="9"/>
  <c r="E181" i="1"/>
  <c r="G180" i="9"/>
  <c r="F181" i="1"/>
  <c r="I180" i="9"/>
  <c r="H181" i="1"/>
  <c r="L180" i="1"/>
  <c r="U180" i="9"/>
  <c r="M181" i="1"/>
  <c r="V180" i="9"/>
  <c r="N181" i="1"/>
  <c r="AA180" i="9"/>
  <c r="AD180" i="9"/>
  <c r="BN181" i="1"/>
  <c r="AE180" i="9"/>
  <c r="AI181" i="1"/>
  <c r="AF180" i="9"/>
  <c r="AG180" i="9"/>
  <c r="AJ180" i="9"/>
  <c r="AL180" i="9"/>
  <c r="BP181" i="1"/>
  <c r="AM180" i="9"/>
  <c r="AJ181" i="1"/>
  <c r="AO180" i="9"/>
  <c r="AQ180" i="9"/>
  <c r="BR181" i="1"/>
  <c r="AX180" i="9"/>
  <c r="AZ180" i="9"/>
  <c r="BV181" i="1"/>
  <c r="BA180" i="9"/>
  <c r="AM181" i="1"/>
  <c r="BC180" i="9"/>
  <c r="BE180" i="9"/>
  <c r="BX181" i="1"/>
  <c r="BF180" i="9"/>
  <c r="AN181" i="1"/>
  <c r="BI180" i="9"/>
  <c r="AO181" i="1"/>
  <c r="BJ180" i="9"/>
  <c r="BK180" i="9"/>
  <c r="CB181" i="1"/>
  <c r="BL180" i="9"/>
  <c r="CC181" i="1"/>
  <c r="BM180" i="9"/>
  <c r="BZ180" i="9"/>
  <c r="CB180" i="9"/>
  <c r="CG181" i="1"/>
  <c r="CC180" i="9"/>
  <c r="AR181" i="1"/>
  <c r="CD180" i="9"/>
  <c r="CE180" i="9"/>
  <c r="CJ180" i="9"/>
  <c r="C181" i="9"/>
  <c r="B182" i="1"/>
  <c r="D181" i="9"/>
  <c r="C182" i="1"/>
  <c r="E181" i="9"/>
  <c r="D182" i="1"/>
  <c r="F181" i="9"/>
  <c r="E182" i="1"/>
  <c r="G181" i="9"/>
  <c r="F182" i="1"/>
  <c r="I181" i="9"/>
  <c r="H182" i="1"/>
  <c r="L181" i="1"/>
  <c r="U181" i="9"/>
  <c r="M182" i="1"/>
  <c r="V181" i="9"/>
  <c r="N182" i="1"/>
  <c r="AA181" i="9"/>
  <c r="AD181" i="9"/>
  <c r="BN182" i="1"/>
  <c r="AE181" i="9"/>
  <c r="AI182" i="1"/>
  <c r="AF181" i="9"/>
  <c r="AG181" i="9"/>
  <c r="AJ181" i="9"/>
  <c r="AL181" i="9"/>
  <c r="BP182" i="1"/>
  <c r="AM181" i="9"/>
  <c r="AJ182" i="1"/>
  <c r="AO181" i="9"/>
  <c r="AQ181" i="9"/>
  <c r="BR182" i="1"/>
  <c r="AX181" i="9"/>
  <c r="AZ181" i="9"/>
  <c r="BV182" i="1"/>
  <c r="BA181" i="9"/>
  <c r="AM182" i="1"/>
  <c r="BC181" i="9"/>
  <c r="BE181" i="9"/>
  <c r="BX182" i="1"/>
  <c r="BF181" i="9"/>
  <c r="AN182" i="1"/>
  <c r="BI181" i="9"/>
  <c r="AO182" i="1"/>
  <c r="BJ181" i="9"/>
  <c r="BK181" i="9"/>
  <c r="CB182" i="1"/>
  <c r="BL181" i="9"/>
  <c r="CC182" i="1"/>
  <c r="BM181" i="9"/>
  <c r="BZ181" i="9"/>
  <c r="CB181" i="9"/>
  <c r="CG182" i="1"/>
  <c r="CC181" i="9"/>
  <c r="AR182" i="1"/>
  <c r="CD181" i="9"/>
  <c r="CJ181" i="9"/>
  <c r="C182" i="9"/>
  <c r="B183" i="1"/>
  <c r="D182" i="9"/>
  <c r="C183" i="1"/>
  <c r="E182" i="9"/>
  <c r="D183" i="1"/>
  <c r="F182" i="9"/>
  <c r="E183" i="1"/>
  <c r="G182" i="9"/>
  <c r="F183" i="1"/>
  <c r="I182" i="9"/>
  <c r="H183" i="1"/>
  <c r="L182" i="1"/>
  <c r="U182" i="9"/>
  <c r="M183" i="1"/>
  <c r="V182" i="9"/>
  <c r="N183" i="1"/>
  <c r="AA182" i="9"/>
  <c r="AD182" i="9"/>
  <c r="BN183" i="1"/>
  <c r="AE182" i="9"/>
  <c r="AI183" i="1"/>
  <c r="AF182" i="9"/>
  <c r="AG182" i="9"/>
  <c r="AJ182" i="9"/>
  <c r="AL182" i="9"/>
  <c r="BP183" i="1"/>
  <c r="AM182" i="9"/>
  <c r="AJ183" i="1"/>
  <c r="AO182" i="9"/>
  <c r="AQ182" i="9"/>
  <c r="BR183" i="1"/>
  <c r="AX182" i="9"/>
  <c r="AZ182" i="9"/>
  <c r="BV183" i="1"/>
  <c r="BA182" i="9"/>
  <c r="AM183" i="1"/>
  <c r="BC182" i="9"/>
  <c r="BE182" i="9"/>
  <c r="BX183" i="1"/>
  <c r="BF182" i="9"/>
  <c r="AN183" i="1"/>
  <c r="AE182" i="1"/>
  <c r="BI182" i="9"/>
  <c r="AO183" i="1"/>
  <c r="BJ182" i="9"/>
  <c r="BK182" i="9"/>
  <c r="CB183" i="1"/>
  <c r="BL182" i="9"/>
  <c r="CC183" i="1"/>
  <c r="BM182" i="9"/>
  <c r="BZ182" i="9"/>
  <c r="CB182" i="9"/>
  <c r="CG183" i="1"/>
  <c r="CC182" i="9"/>
  <c r="AR183" i="1"/>
  <c r="CD182" i="9"/>
  <c r="CF182" i="9"/>
  <c r="CJ182" i="9"/>
  <c r="C183" i="9"/>
  <c r="B184" i="1"/>
  <c r="D183" i="9"/>
  <c r="C184" i="1"/>
  <c r="E183" i="9"/>
  <c r="D184" i="1"/>
  <c r="F183" i="9"/>
  <c r="E184" i="1"/>
  <c r="G183" i="9"/>
  <c r="F184" i="1"/>
  <c r="I183" i="9"/>
  <c r="H184" i="1"/>
  <c r="L183" i="1"/>
  <c r="U183" i="9"/>
  <c r="M184" i="1"/>
  <c r="V183" i="9"/>
  <c r="N184" i="1"/>
  <c r="AA183" i="9"/>
  <c r="AD183" i="9"/>
  <c r="BN184" i="1"/>
  <c r="AE183" i="9"/>
  <c r="AI184" i="1"/>
  <c r="AF183" i="9"/>
  <c r="AG183" i="9"/>
  <c r="AJ183" i="9"/>
  <c r="AL183" i="9"/>
  <c r="BP184" i="1"/>
  <c r="AM183" i="9"/>
  <c r="AJ184" i="1"/>
  <c r="AO183" i="9"/>
  <c r="AQ183" i="9"/>
  <c r="BR184" i="1"/>
  <c r="AX183" i="9"/>
  <c r="AZ183" i="9"/>
  <c r="BV184" i="1"/>
  <c r="BA183" i="9"/>
  <c r="AM184" i="1"/>
  <c r="BC183" i="9"/>
  <c r="BE183" i="9"/>
  <c r="BX184" i="1"/>
  <c r="BF183" i="9"/>
  <c r="AN184" i="1"/>
  <c r="BI183" i="9"/>
  <c r="AO184" i="1"/>
  <c r="BJ183" i="9"/>
  <c r="BK183" i="9"/>
  <c r="CB184" i="1"/>
  <c r="BL183" i="9"/>
  <c r="CC184" i="1"/>
  <c r="BM183" i="9"/>
  <c r="BZ183" i="9"/>
  <c r="CB183" i="9"/>
  <c r="CG184" i="1"/>
  <c r="CC183" i="9"/>
  <c r="AR184" i="1"/>
  <c r="CD183" i="9"/>
  <c r="CF183" i="9"/>
  <c r="CJ183" i="9"/>
  <c r="C184" i="9"/>
  <c r="B185" i="1"/>
  <c r="D184" i="9"/>
  <c r="C185" i="1"/>
  <c r="E184" i="9"/>
  <c r="D185" i="1"/>
  <c r="F184" i="9"/>
  <c r="E185" i="1"/>
  <c r="G184" i="9"/>
  <c r="F185" i="1"/>
  <c r="I184" i="9"/>
  <c r="H185" i="1"/>
  <c r="L184" i="1"/>
  <c r="U184" i="9"/>
  <c r="M185" i="1"/>
  <c r="V184" i="9"/>
  <c r="N185" i="1"/>
  <c r="AA184" i="9"/>
  <c r="AD184" i="9"/>
  <c r="BN185" i="1"/>
  <c r="AE184" i="9"/>
  <c r="AI185" i="1"/>
  <c r="AF184" i="9"/>
  <c r="AG184" i="9"/>
  <c r="AJ184" i="9"/>
  <c r="AL184" i="9"/>
  <c r="BP185" i="1"/>
  <c r="AM184" i="9"/>
  <c r="AJ185" i="1"/>
  <c r="AO184" i="9"/>
  <c r="AQ184" i="9"/>
  <c r="BR185" i="1"/>
  <c r="AX184" i="9"/>
  <c r="AZ184" i="9"/>
  <c r="BV185" i="1"/>
  <c r="BA184" i="9"/>
  <c r="AM185" i="1"/>
  <c r="BC184" i="9"/>
  <c r="BE184" i="9"/>
  <c r="BX185" i="1"/>
  <c r="BF184" i="9"/>
  <c r="AN185" i="1"/>
  <c r="BI184" i="9"/>
  <c r="AO185" i="1"/>
  <c r="BJ184" i="9"/>
  <c r="BK184" i="9"/>
  <c r="CB185" i="1"/>
  <c r="BL184" i="9"/>
  <c r="CC185" i="1"/>
  <c r="BM184" i="9"/>
  <c r="BZ184" i="9"/>
  <c r="CB184" i="9"/>
  <c r="CG185" i="1"/>
  <c r="CC184" i="9"/>
  <c r="AR185" i="1"/>
  <c r="CD184" i="9"/>
  <c r="CE184" i="9"/>
  <c r="CJ184" i="9"/>
  <c r="C185" i="9"/>
  <c r="B186" i="1"/>
  <c r="D185" i="9"/>
  <c r="C186" i="1"/>
  <c r="E185" i="9"/>
  <c r="D186" i="1"/>
  <c r="F185" i="9"/>
  <c r="E186" i="1"/>
  <c r="G185" i="9"/>
  <c r="F186" i="1"/>
  <c r="I185" i="9"/>
  <c r="H186" i="1"/>
  <c r="L185" i="1"/>
  <c r="U185" i="9"/>
  <c r="M186" i="1"/>
  <c r="V185" i="9"/>
  <c r="N186" i="1"/>
  <c r="AA185" i="9"/>
  <c r="AD185" i="9"/>
  <c r="BN186" i="1"/>
  <c r="AE185" i="9"/>
  <c r="AI186" i="1"/>
  <c r="AF185" i="9"/>
  <c r="AG185" i="9"/>
  <c r="AJ185" i="9"/>
  <c r="AL185" i="9"/>
  <c r="BP186" i="1"/>
  <c r="AM185" i="9"/>
  <c r="AJ186" i="1"/>
  <c r="AO185" i="9"/>
  <c r="AQ185" i="9"/>
  <c r="BR186" i="1"/>
  <c r="AX185" i="9"/>
  <c r="AZ185" i="9"/>
  <c r="BV186" i="1"/>
  <c r="BA185" i="9"/>
  <c r="AM186" i="1"/>
  <c r="BC185" i="9"/>
  <c r="BE185" i="9"/>
  <c r="BX186" i="1"/>
  <c r="BF185" i="9"/>
  <c r="AN186" i="1"/>
  <c r="BI185" i="9"/>
  <c r="AO186" i="1"/>
  <c r="BJ185" i="9"/>
  <c r="BK185" i="9"/>
  <c r="CB186" i="1"/>
  <c r="BL185" i="9"/>
  <c r="CC186" i="1"/>
  <c r="BM185" i="9"/>
  <c r="BZ185" i="9"/>
  <c r="CB185" i="9"/>
  <c r="CG186" i="1"/>
  <c r="CC185" i="9"/>
  <c r="AR186" i="1"/>
  <c r="CD185" i="9"/>
  <c r="CE185" i="9"/>
  <c r="CJ185" i="9"/>
  <c r="C186" i="9"/>
  <c r="B187" i="1"/>
  <c r="D186" i="9"/>
  <c r="C187" i="1"/>
  <c r="E186" i="9"/>
  <c r="D187" i="1"/>
  <c r="F186" i="9"/>
  <c r="E187" i="1"/>
  <c r="G186" i="9"/>
  <c r="F187" i="1"/>
  <c r="I186" i="9"/>
  <c r="H187" i="1"/>
  <c r="L186" i="1"/>
  <c r="U186" i="9"/>
  <c r="M187" i="1"/>
  <c r="V186" i="9"/>
  <c r="N187" i="1"/>
  <c r="AA186" i="9"/>
  <c r="AD186" i="9"/>
  <c r="BN187" i="1"/>
  <c r="AE186" i="9"/>
  <c r="AI187" i="1"/>
  <c r="AF186" i="9"/>
  <c r="AG186" i="9"/>
  <c r="AJ186" i="9"/>
  <c r="AL186" i="9"/>
  <c r="BP187" i="1"/>
  <c r="AM186" i="9"/>
  <c r="AJ187" i="1"/>
  <c r="AO186" i="9"/>
  <c r="AQ186" i="9"/>
  <c r="BR187" i="1"/>
  <c r="AX186" i="9"/>
  <c r="AZ186" i="9"/>
  <c r="BV187" i="1"/>
  <c r="BA186" i="9"/>
  <c r="AM187" i="1"/>
  <c r="BC186" i="9"/>
  <c r="BE186" i="9"/>
  <c r="BX187" i="1"/>
  <c r="BF186" i="9"/>
  <c r="AN187" i="1"/>
  <c r="AE186" i="1"/>
  <c r="BI186" i="9"/>
  <c r="AO187" i="1"/>
  <c r="BJ186" i="9"/>
  <c r="BK186" i="9"/>
  <c r="CB187" i="1"/>
  <c r="BL186" i="9"/>
  <c r="CC187" i="1"/>
  <c r="BM186" i="9"/>
  <c r="BZ186" i="9"/>
  <c r="CB186" i="9"/>
  <c r="CG187" i="1"/>
  <c r="CC186" i="9"/>
  <c r="AR187" i="1"/>
  <c r="CD186" i="9"/>
  <c r="CF186" i="9"/>
  <c r="CJ186" i="9"/>
  <c r="C187" i="9"/>
  <c r="B188" i="1"/>
  <c r="D187" i="9"/>
  <c r="C188" i="1"/>
  <c r="E187" i="9"/>
  <c r="D188" i="1"/>
  <c r="F187" i="9"/>
  <c r="E188" i="1"/>
  <c r="G187" i="9"/>
  <c r="F188" i="1"/>
  <c r="I187" i="9"/>
  <c r="H188" i="1"/>
  <c r="L187" i="1"/>
  <c r="U187" i="9"/>
  <c r="M188" i="1"/>
  <c r="V187" i="9"/>
  <c r="N188" i="1"/>
  <c r="AA187" i="9"/>
  <c r="AD187" i="9"/>
  <c r="BN188" i="1"/>
  <c r="AE187" i="9"/>
  <c r="AI188" i="1"/>
  <c r="AF187" i="9"/>
  <c r="AG187" i="9"/>
  <c r="AJ187" i="9"/>
  <c r="AL187" i="9"/>
  <c r="BP188" i="1"/>
  <c r="AM187" i="9"/>
  <c r="AJ188" i="1"/>
  <c r="AO187" i="9"/>
  <c r="AQ187" i="9"/>
  <c r="BR188" i="1"/>
  <c r="AX187" i="9"/>
  <c r="AZ187" i="9"/>
  <c r="BV188" i="1"/>
  <c r="BA187" i="9"/>
  <c r="AM188" i="1"/>
  <c r="BC187" i="9"/>
  <c r="BE187" i="9"/>
  <c r="BX188" i="1"/>
  <c r="BF187" i="9"/>
  <c r="AN188" i="1"/>
  <c r="BI187" i="9"/>
  <c r="AO188" i="1"/>
  <c r="BJ187" i="9"/>
  <c r="BK187" i="9"/>
  <c r="CB188" i="1"/>
  <c r="BL187" i="9"/>
  <c r="CC188" i="1"/>
  <c r="BM187" i="9"/>
  <c r="BZ187" i="9"/>
  <c r="CB187" i="9"/>
  <c r="CG188" i="1"/>
  <c r="CC187" i="9"/>
  <c r="AR188" i="1"/>
  <c r="CD187" i="9"/>
  <c r="CF187" i="9"/>
  <c r="CJ187" i="9"/>
  <c r="C188" i="9"/>
  <c r="B189" i="1"/>
  <c r="D188" i="9"/>
  <c r="C189" i="1"/>
  <c r="E188" i="9"/>
  <c r="D189" i="1"/>
  <c r="F188" i="9"/>
  <c r="E189" i="1"/>
  <c r="G188" i="9"/>
  <c r="F189" i="1"/>
  <c r="I188" i="9"/>
  <c r="H189" i="1"/>
  <c r="L188" i="1"/>
  <c r="U188" i="9"/>
  <c r="M189" i="1"/>
  <c r="V188" i="9"/>
  <c r="N189" i="1"/>
  <c r="AA188" i="9"/>
  <c r="AD188" i="9"/>
  <c r="BN189" i="1"/>
  <c r="AE188" i="9"/>
  <c r="AI189" i="1"/>
  <c r="AF188" i="9"/>
  <c r="AG188" i="9"/>
  <c r="AJ188" i="9"/>
  <c r="AL188" i="9"/>
  <c r="BP189" i="1"/>
  <c r="AM188" i="9"/>
  <c r="AJ189" i="1"/>
  <c r="AO188" i="9"/>
  <c r="AQ188" i="9"/>
  <c r="BR189" i="1"/>
  <c r="AX188" i="9"/>
  <c r="AZ188" i="9"/>
  <c r="BV189" i="1"/>
  <c r="BA188" i="9"/>
  <c r="AM189" i="1"/>
  <c r="BC188" i="9"/>
  <c r="BE188" i="9"/>
  <c r="BX189" i="1"/>
  <c r="BF188" i="9"/>
  <c r="AN189" i="1"/>
  <c r="BI188" i="9"/>
  <c r="AO189" i="1"/>
  <c r="BJ188" i="9"/>
  <c r="BK188" i="9"/>
  <c r="CB189" i="1"/>
  <c r="BL188" i="9"/>
  <c r="CC189" i="1"/>
  <c r="BM188" i="9"/>
  <c r="BZ188" i="9"/>
  <c r="CB188" i="9"/>
  <c r="CG189" i="1"/>
  <c r="CC188" i="9"/>
  <c r="AR189" i="1"/>
  <c r="CD188" i="9"/>
  <c r="CE188" i="9"/>
  <c r="CJ188" i="9"/>
  <c r="C189" i="9"/>
  <c r="B190" i="1"/>
  <c r="D189" i="9"/>
  <c r="C190" i="1"/>
  <c r="E189" i="9"/>
  <c r="D190" i="1"/>
  <c r="F189" i="9"/>
  <c r="E190" i="1"/>
  <c r="G189" i="9"/>
  <c r="F190" i="1"/>
  <c r="I189" i="9"/>
  <c r="H190" i="1"/>
  <c r="L189" i="1"/>
  <c r="U189" i="9"/>
  <c r="M190" i="1"/>
  <c r="V189" i="9"/>
  <c r="N190" i="1"/>
  <c r="AA189" i="9"/>
  <c r="AD189" i="9"/>
  <c r="BN190" i="1"/>
  <c r="AE189" i="9"/>
  <c r="AI190" i="1"/>
  <c r="AF189" i="9"/>
  <c r="AG189" i="9"/>
  <c r="AJ189" i="9"/>
  <c r="AL189" i="9"/>
  <c r="BP190" i="1"/>
  <c r="AM189" i="9"/>
  <c r="AJ190" i="1"/>
  <c r="AO189" i="9"/>
  <c r="AQ189" i="9"/>
  <c r="BR190" i="1"/>
  <c r="AX189" i="9"/>
  <c r="AZ189" i="9"/>
  <c r="BV190" i="1"/>
  <c r="BA189" i="9"/>
  <c r="AM190" i="1"/>
  <c r="BC189" i="9"/>
  <c r="BE189" i="9"/>
  <c r="BX190" i="1"/>
  <c r="BF189" i="9"/>
  <c r="AN190" i="1"/>
  <c r="BI189" i="9"/>
  <c r="AO190" i="1"/>
  <c r="BJ189" i="9"/>
  <c r="BK189" i="9"/>
  <c r="CB190" i="1"/>
  <c r="BL189" i="9"/>
  <c r="CC190" i="1"/>
  <c r="BM189" i="9"/>
  <c r="BZ189" i="9"/>
  <c r="CB189" i="9"/>
  <c r="CG190" i="1"/>
  <c r="CC189" i="9"/>
  <c r="AR190" i="1"/>
  <c r="CD189" i="9"/>
  <c r="CE189" i="9"/>
  <c r="CJ189" i="9"/>
  <c r="C190" i="9"/>
  <c r="B191" i="1"/>
  <c r="D190" i="9"/>
  <c r="C191" i="1"/>
  <c r="E190" i="9"/>
  <c r="D191" i="1"/>
  <c r="F190" i="9"/>
  <c r="E191" i="1"/>
  <c r="G190" i="9"/>
  <c r="F191" i="1"/>
  <c r="I190" i="9"/>
  <c r="H191" i="1"/>
  <c r="L190" i="1"/>
  <c r="U190" i="9"/>
  <c r="M191" i="1"/>
  <c r="V190" i="9"/>
  <c r="N191" i="1"/>
  <c r="AA190" i="9"/>
  <c r="AD190" i="9"/>
  <c r="BN191" i="1"/>
  <c r="AE190" i="9"/>
  <c r="AI191" i="1"/>
  <c r="AF190" i="9"/>
  <c r="AG190" i="9"/>
  <c r="AJ190" i="9"/>
  <c r="AL190" i="9"/>
  <c r="BP191" i="1"/>
  <c r="AM190" i="9"/>
  <c r="AJ191" i="1"/>
  <c r="AO190" i="9"/>
  <c r="AQ190" i="9"/>
  <c r="BR191" i="1"/>
  <c r="AX190" i="9"/>
  <c r="AZ190" i="9"/>
  <c r="BV191" i="1"/>
  <c r="BA190" i="9"/>
  <c r="AM191" i="1"/>
  <c r="BC190" i="9"/>
  <c r="BE190" i="9"/>
  <c r="BX191" i="1"/>
  <c r="BF190" i="9"/>
  <c r="AN191" i="1"/>
  <c r="AE190" i="1"/>
  <c r="BI190" i="9"/>
  <c r="AO191" i="1"/>
  <c r="BJ190" i="9"/>
  <c r="BK190" i="9"/>
  <c r="CB191" i="1"/>
  <c r="BL190" i="9"/>
  <c r="CC191" i="1"/>
  <c r="BM190" i="9"/>
  <c r="BZ190" i="9"/>
  <c r="CB190" i="9"/>
  <c r="CG191" i="1"/>
  <c r="CC190" i="9"/>
  <c r="AR191" i="1"/>
  <c r="CD190" i="9"/>
  <c r="CF190" i="9"/>
  <c r="CJ190" i="9"/>
  <c r="C191" i="9"/>
  <c r="B192" i="1"/>
  <c r="D191" i="9"/>
  <c r="C192" i="1"/>
  <c r="E191" i="9"/>
  <c r="D192" i="1"/>
  <c r="F191" i="9"/>
  <c r="E192" i="1"/>
  <c r="G191" i="9"/>
  <c r="F192" i="1"/>
  <c r="I191" i="9"/>
  <c r="H192" i="1"/>
  <c r="L191" i="1"/>
  <c r="U191" i="9"/>
  <c r="M192" i="1"/>
  <c r="V191" i="9"/>
  <c r="N192" i="1"/>
  <c r="AA191" i="9"/>
  <c r="AD191" i="9"/>
  <c r="BN192" i="1"/>
  <c r="AE191" i="9"/>
  <c r="AI192" i="1"/>
  <c r="AF191" i="9"/>
  <c r="AG191" i="9"/>
  <c r="AJ191" i="9"/>
  <c r="AL191" i="9"/>
  <c r="BP192" i="1"/>
  <c r="AM191" i="9"/>
  <c r="AJ192" i="1"/>
  <c r="AO191" i="9"/>
  <c r="AQ191" i="9"/>
  <c r="BR192" i="1"/>
  <c r="AX191" i="9"/>
  <c r="AZ191" i="9"/>
  <c r="BV192" i="1"/>
  <c r="BA191" i="9"/>
  <c r="AM192" i="1"/>
  <c r="BC191" i="9"/>
  <c r="BE191" i="9"/>
  <c r="BX192" i="1"/>
  <c r="BF191" i="9"/>
  <c r="AN192" i="1"/>
  <c r="BI191" i="9"/>
  <c r="AO192" i="1"/>
  <c r="BJ191" i="9"/>
  <c r="BK191" i="9"/>
  <c r="CB192" i="1"/>
  <c r="BL191" i="9"/>
  <c r="CC192" i="1"/>
  <c r="BM191" i="9"/>
  <c r="BZ191" i="9"/>
  <c r="CB191" i="9"/>
  <c r="CG192" i="1"/>
  <c r="CC191" i="9"/>
  <c r="AR192" i="1"/>
  <c r="CD191" i="9"/>
  <c r="CF191" i="9"/>
  <c r="CJ191" i="9"/>
  <c r="C192" i="9"/>
  <c r="B193" i="1"/>
  <c r="D192" i="9"/>
  <c r="C193" i="1"/>
  <c r="E192" i="9"/>
  <c r="D193" i="1"/>
  <c r="F192" i="9"/>
  <c r="E193" i="1"/>
  <c r="G192" i="9"/>
  <c r="F193" i="1"/>
  <c r="I192" i="9"/>
  <c r="H193" i="1"/>
  <c r="L192" i="1"/>
  <c r="U192" i="9"/>
  <c r="M193" i="1"/>
  <c r="V192" i="9"/>
  <c r="N193" i="1"/>
  <c r="AA192" i="9"/>
  <c r="AD192" i="9"/>
  <c r="BN193" i="1"/>
  <c r="AE192" i="9"/>
  <c r="AI193" i="1"/>
  <c r="AF192" i="9"/>
  <c r="AG192" i="9"/>
  <c r="AJ192" i="9"/>
  <c r="AL192" i="9"/>
  <c r="BP193" i="1"/>
  <c r="AM192" i="9"/>
  <c r="AJ193" i="1"/>
  <c r="AO192" i="9"/>
  <c r="AQ192" i="9"/>
  <c r="BR193" i="1"/>
  <c r="AX192" i="9"/>
  <c r="AZ192" i="9"/>
  <c r="BV193" i="1"/>
  <c r="BA192" i="9"/>
  <c r="AM193" i="1"/>
  <c r="BC192" i="9"/>
  <c r="BE192" i="9"/>
  <c r="BX193" i="1"/>
  <c r="BF192" i="9"/>
  <c r="AN193" i="1"/>
  <c r="BI192" i="9"/>
  <c r="AO193" i="1"/>
  <c r="BJ192" i="9"/>
  <c r="BK192" i="9"/>
  <c r="CB193" i="1"/>
  <c r="BL192" i="9"/>
  <c r="CC193" i="1"/>
  <c r="BM192" i="9"/>
  <c r="BZ192" i="9"/>
  <c r="CB192" i="9"/>
  <c r="CG193" i="1"/>
  <c r="CC192" i="9"/>
  <c r="AR193" i="1"/>
  <c r="CD192" i="9"/>
  <c r="CE192" i="9"/>
  <c r="CJ192" i="9"/>
  <c r="C193" i="9"/>
  <c r="B194" i="1"/>
  <c r="D193" i="9"/>
  <c r="C194" i="1"/>
  <c r="E193" i="9"/>
  <c r="D194" i="1"/>
  <c r="F193" i="9"/>
  <c r="E194" i="1"/>
  <c r="G193" i="9"/>
  <c r="F194" i="1"/>
  <c r="I193" i="9"/>
  <c r="H194" i="1"/>
  <c r="L193" i="1"/>
  <c r="U193" i="9"/>
  <c r="M194" i="1"/>
  <c r="V193" i="9"/>
  <c r="N194" i="1"/>
  <c r="AA193" i="9"/>
  <c r="AD193" i="9"/>
  <c r="BN194" i="1"/>
  <c r="AE193" i="9"/>
  <c r="AI194" i="1"/>
  <c r="AF193" i="9"/>
  <c r="AG193" i="9"/>
  <c r="AJ193" i="9"/>
  <c r="AL193" i="9"/>
  <c r="BP194" i="1"/>
  <c r="AM193" i="9"/>
  <c r="AJ194" i="1"/>
  <c r="AO193" i="9"/>
  <c r="AQ193" i="9"/>
  <c r="BR194" i="1"/>
  <c r="AX193" i="9"/>
  <c r="AZ193" i="9"/>
  <c r="BV194" i="1"/>
  <c r="BA193" i="9"/>
  <c r="AM194" i="1"/>
  <c r="BC193" i="9"/>
  <c r="BE193" i="9"/>
  <c r="BX194" i="1"/>
  <c r="BF193" i="9"/>
  <c r="AN194" i="1"/>
  <c r="BI193" i="9"/>
  <c r="AO194" i="1"/>
  <c r="BJ193" i="9"/>
  <c r="BK193" i="9"/>
  <c r="CB194" i="1"/>
  <c r="BL193" i="9"/>
  <c r="CC194" i="1"/>
  <c r="BM193" i="9"/>
  <c r="BZ193" i="9"/>
  <c r="CB193" i="9"/>
  <c r="CG194" i="1"/>
  <c r="CC193" i="9"/>
  <c r="AR194" i="1"/>
  <c r="CD193" i="9"/>
  <c r="CE193" i="9"/>
  <c r="CJ193" i="9"/>
  <c r="C194" i="9"/>
  <c r="B195" i="1"/>
  <c r="D194" i="9"/>
  <c r="C195" i="1"/>
  <c r="E194" i="9"/>
  <c r="D195" i="1"/>
  <c r="F194" i="9"/>
  <c r="E195" i="1"/>
  <c r="G194" i="9"/>
  <c r="F195" i="1"/>
  <c r="I194" i="9"/>
  <c r="H195" i="1"/>
  <c r="L194" i="1"/>
  <c r="U194" i="9"/>
  <c r="M195" i="1"/>
  <c r="V194" i="9"/>
  <c r="N195" i="1"/>
  <c r="AA194" i="9"/>
  <c r="AD194" i="9"/>
  <c r="BN195" i="1"/>
  <c r="AE194" i="9"/>
  <c r="AI195" i="1"/>
  <c r="AF194" i="9"/>
  <c r="AG194" i="9"/>
  <c r="AJ194" i="9"/>
  <c r="AL194" i="9"/>
  <c r="BP195" i="1"/>
  <c r="AM194" i="9"/>
  <c r="AJ195" i="1"/>
  <c r="AO194" i="9"/>
  <c r="AQ194" i="9"/>
  <c r="BR195" i="1"/>
  <c r="AX194" i="9"/>
  <c r="AZ194" i="9"/>
  <c r="BV195" i="1"/>
  <c r="BA194" i="9"/>
  <c r="AM195" i="1"/>
  <c r="BC194" i="9"/>
  <c r="BE194" i="9"/>
  <c r="BX195" i="1"/>
  <c r="BF194" i="9"/>
  <c r="AN195" i="1"/>
  <c r="AE194" i="1"/>
  <c r="BI194" i="9"/>
  <c r="AO195" i="1"/>
  <c r="BJ194" i="9"/>
  <c r="BK194" i="9"/>
  <c r="CB195" i="1"/>
  <c r="BL194" i="9"/>
  <c r="CC195" i="1"/>
  <c r="BM194" i="9"/>
  <c r="BZ194" i="9"/>
  <c r="CB194" i="9"/>
  <c r="CG195" i="1"/>
  <c r="CC194" i="9"/>
  <c r="AR195" i="1"/>
  <c r="CD194" i="9"/>
  <c r="CF194" i="9"/>
  <c r="CJ194" i="9"/>
  <c r="C195" i="9"/>
  <c r="B196" i="1"/>
  <c r="D195" i="9"/>
  <c r="C196" i="1"/>
  <c r="E195" i="9"/>
  <c r="D196" i="1"/>
  <c r="F195" i="9"/>
  <c r="E196" i="1"/>
  <c r="G195" i="9"/>
  <c r="F196" i="1"/>
  <c r="I195" i="9"/>
  <c r="H196" i="1"/>
  <c r="L195" i="1"/>
  <c r="U195" i="9"/>
  <c r="M196" i="1"/>
  <c r="V195" i="9"/>
  <c r="N196" i="1"/>
  <c r="AA195" i="9"/>
  <c r="AD195" i="9"/>
  <c r="BN196" i="1"/>
  <c r="AE195" i="9"/>
  <c r="AI196" i="1"/>
  <c r="AF195" i="9"/>
  <c r="AG195" i="9"/>
  <c r="AJ195" i="9"/>
  <c r="AL195" i="9"/>
  <c r="BP196" i="1"/>
  <c r="AM195" i="9"/>
  <c r="AJ196" i="1"/>
  <c r="AO195" i="9"/>
  <c r="AQ195" i="9"/>
  <c r="BR196" i="1"/>
  <c r="AX195" i="9"/>
  <c r="AZ195" i="9"/>
  <c r="BV196" i="1"/>
  <c r="BA195" i="9"/>
  <c r="AM196" i="1"/>
  <c r="BC195" i="9"/>
  <c r="BE195" i="9"/>
  <c r="BX196" i="1"/>
  <c r="BF195" i="9"/>
  <c r="AN196" i="1"/>
  <c r="BI195" i="9"/>
  <c r="AO196" i="1"/>
  <c r="BJ195" i="9"/>
  <c r="BK195" i="9"/>
  <c r="CB196" i="1"/>
  <c r="BL195" i="9"/>
  <c r="CC196" i="1"/>
  <c r="BM195" i="9"/>
  <c r="BZ195" i="9"/>
  <c r="CB195" i="9"/>
  <c r="CG196" i="1"/>
  <c r="CC195" i="9"/>
  <c r="AR196" i="1"/>
  <c r="CD195" i="9"/>
  <c r="CF195" i="9"/>
  <c r="CJ195" i="9"/>
  <c r="C196" i="9"/>
  <c r="B197" i="1"/>
  <c r="D196" i="9"/>
  <c r="C197" i="1"/>
  <c r="E196" i="9"/>
  <c r="D197" i="1"/>
  <c r="F196" i="9"/>
  <c r="E197" i="1"/>
  <c r="G196" i="9"/>
  <c r="F197" i="1"/>
  <c r="I196" i="9"/>
  <c r="H197" i="1"/>
  <c r="L196" i="1"/>
  <c r="U196" i="9"/>
  <c r="M197" i="1"/>
  <c r="V196" i="9"/>
  <c r="N197" i="1"/>
  <c r="AA196" i="9"/>
  <c r="AD196" i="9"/>
  <c r="BN197" i="1"/>
  <c r="AE196" i="9"/>
  <c r="AI197" i="1"/>
  <c r="AF196" i="9"/>
  <c r="AG196" i="9"/>
  <c r="AJ196" i="9"/>
  <c r="AL196" i="9"/>
  <c r="BP197" i="1"/>
  <c r="AM196" i="9"/>
  <c r="AJ197" i="1"/>
  <c r="AO196" i="9"/>
  <c r="AQ196" i="9"/>
  <c r="BR197" i="1"/>
  <c r="AX196" i="9"/>
  <c r="AZ196" i="9"/>
  <c r="BV197" i="1"/>
  <c r="BA196" i="9"/>
  <c r="AM197" i="1"/>
  <c r="BC196" i="9"/>
  <c r="BE196" i="9"/>
  <c r="BX197" i="1"/>
  <c r="BF196" i="9"/>
  <c r="AN197" i="1"/>
  <c r="BI196" i="9"/>
  <c r="AO197" i="1"/>
  <c r="BJ196" i="9"/>
  <c r="BK196" i="9"/>
  <c r="CB197" i="1"/>
  <c r="BL196" i="9"/>
  <c r="CC197" i="1"/>
  <c r="BM196" i="9"/>
  <c r="BZ196" i="9"/>
  <c r="CB196" i="9"/>
  <c r="CG197" i="1"/>
  <c r="CC196" i="9"/>
  <c r="AR197" i="1"/>
  <c r="CD196" i="9"/>
  <c r="CF196" i="9"/>
  <c r="CJ196" i="9"/>
  <c r="C197" i="9"/>
  <c r="B198" i="1"/>
  <c r="D197" i="9"/>
  <c r="C198" i="1"/>
  <c r="E197" i="9"/>
  <c r="D198" i="1"/>
  <c r="F197" i="9"/>
  <c r="E198" i="1"/>
  <c r="G197" i="9"/>
  <c r="F198" i="1"/>
  <c r="I197" i="9"/>
  <c r="H198" i="1"/>
  <c r="L197" i="1"/>
  <c r="U197" i="9"/>
  <c r="M198" i="1"/>
  <c r="V197" i="9"/>
  <c r="N198" i="1"/>
  <c r="AA197" i="9"/>
  <c r="AD197" i="9"/>
  <c r="BN198" i="1"/>
  <c r="AE197" i="9"/>
  <c r="AI198" i="1"/>
  <c r="AF197" i="9"/>
  <c r="AG197" i="9"/>
  <c r="AJ197" i="9"/>
  <c r="AL197" i="9"/>
  <c r="BP198" i="1"/>
  <c r="AM197" i="9"/>
  <c r="AJ198" i="1"/>
  <c r="AO197" i="9"/>
  <c r="AQ197" i="9"/>
  <c r="BR198" i="1"/>
  <c r="AX197" i="9"/>
  <c r="AZ197" i="9"/>
  <c r="BV198" i="1"/>
  <c r="BA197" i="9"/>
  <c r="AM198" i="1"/>
  <c r="BC197" i="9"/>
  <c r="BE197" i="9"/>
  <c r="BX198" i="1"/>
  <c r="BF197" i="9"/>
  <c r="AN198" i="1"/>
  <c r="BI197" i="9"/>
  <c r="AO198" i="1"/>
  <c r="BJ197" i="9"/>
  <c r="BK197" i="9"/>
  <c r="CB198" i="1"/>
  <c r="BL197" i="9"/>
  <c r="CC198" i="1"/>
  <c r="BM197" i="9"/>
  <c r="BZ197" i="9"/>
  <c r="CB197" i="9"/>
  <c r="CG198" i="1"/>
  <c r="CC197" i="9"/>
  <c r="AR198" i="1"/>
  <c r="CD197" i="9"/>
  <c r="CE197" i="9"/>
  <c r="CJ197" i="9"/>
  <c r="C198" i="9"/>
  <c r="B199" i="1"/>
  <c r="D198" i="9"/>
  <c r="C199" i="1"/>
  <c r="E198" i="9"/>
  <c r="D199" i="1"/>
  <c r="F198" i="9"/>
  <c r="E199" i="1"/>
  <c r="G198" i="9"/>
  <c r="F199" i="1"/>
  <c r="I198" i="9"/>
  <c r="H199" i="1"/>
  <c r="L198" i="1"/>
  <c r="U198" i="9"/>
  <c r="M199" i="1"/>
  <c r="V198" i="9"/>
  <c r="N199" i="1"/>
  <c r="AA198" i="9"/>
  <c r="AD198" i="9"/>
  <c r="BN199" i="1"/>
  <c r="AE198" i="9"/>
  <c r="AI199" i="1"/>
  <c r="AF198" i="9"/>
  <c r="AG198" i="9"/>
  <c r="AH198" i="9"/>
  <c r="AJ198" i="9"/>
  <c r="AL198" i="9"/>
  <c r="BP199" i="1"/>
  <c r="AM198" i="9"/>
  <c r="AJ199" i="1"/>
  <c r="AO198" i="9"/>
  <c r="AQ198" i="9"/>
  <c r="BR199" i="1"/>
  <c r="AX198" i="9"/>
  <c r="AZ198" i="9"/>
  <c r="BV199" i="1"/>
  <c r="BA198" i="9"/>
  <c r="AM199" i="1"/>
  <c r="BC198" i="9"/>
  <c r="BE198" i="9"/>
  <c r="BX199" i="1"/>
  <c r="BF198" i="9"/>
  <c r="AN199" i="1"/>
  <c r="AE198" i="1"/>
  <c r="BI198" i="9"/>
  <c r="AO199" i="1"/>
  <c r="BJ198" i="9"/>
  <c r="BK198" i="9"/>
  <c r="CB199" i="1"/>
  <c r="BL198" i="9"/>
  <c r="CC199" i="1"/>
  <c r="BM198" i="9"/>
  <c r="BZ198" i="9"/>
  <c r="CB198" i="9"/>
  <c r="CG199" i="1"/>
  <c r="CC198" i="9"/>
  <c r="AR199" i="1"/>
  <c r="CD198" i="9"/>
  <c r="CF198" i="9"/>
  <c r="CJ198" i="9"/>
  <c r="C199" i="9"/>
  <c r="B200" i="1"/>
  <c r="D199" i="9"/>
  <c r="C200" i="1"/>
  <c r="E199" i="9"/>
  <c r="D200" i="1"/>
  <c r="F199" i="9"/>
  <c r="E200" i="1"/>
  <c r="G199" i="9"/>
  <c r="F200" i="1"/>
  <c r="I199" i="9"/>
  <c r="H200" i="1"/>
  <c r="L199" i="1"/>
  <c r="U199" i="9"/>
  <c r="M200" i="1"/>
  <c r="V199" i="9"/>
  <c r="N200" i="1"/>
  <c r="AA199" i="9"/>
  <c r="AD199" i="9"/>
  <c r="BN200" i="1"/>
  <c r="AE199" i="9"/>
  <c r="AI200" i="1"/>
  <c r="AF199" i="9"/>
  <c r="AG199" i="9"/>
  <c r="AJ199" i="9"/>
  <c r="AL199" i="9"/>
  <c r="BP200" i="1"/>
  <c r="AM199" i="9"/>
  <c r="AJ200" i="1"/>
  <c r="AO199" i="9"/>
  <c r="AQ199" i="9"/>
  <c r="BR200" i="1"/>
  <c r="AX199" i="9"/>
  <c r="AZ199" i="9"/>
  <c r="BV200" i="1"/>
  <c r="BA199" i="9"/>
  <c r="AM200" i="1"/>
  <c r="BC199" i="9"/>
  <c r="BE199" i="9"/>
  <c r="BX200" i="1"/>
  <c r="BF199" i="9"/>
  <c r="AN200" i="1"/>
  <c r="BI199" i="9"/>
  <c r="AO200" i="1"/>
  <c r="BJ199" i="9"/>
  <c r="BK199" i="9"/>
  <c r="CB200" i="1"/>
  <c r="BL199" i="9"/>
  <c r="CC200" i="1"/>
  <c r="BM199" i="9"/>
  <c r="BZ199" i="9"/>
  <c r="CB199" i="9"/>
  <c r="CG200" i="1"/>
  <c r="CC199" i="9"/>
  <c r="AR200" i="1"/>
  <c r="CD199" i="9"/>
  <c r="CF199" i="9"/>
  <c r="CJ199" i="9"/>
  <c r="C200" i="9"/>
  <c r="D200" i="9"/>
  <c r="E200" i="9"/>
  <c r="F200" i="9"/>
  <c r="G200" i="9"/>
  <c r="I200" i="9"/>
  <c r="L200" i="1"/>
  <c r="U200" i="9"/>
  <c r="V200" i="9"/>
  <c r="AA200" i="9"/>
  <c r="AD200" i="9"/>
  <c r="AE200" i="9"/>
  <c r="AF200" i="9"/>
  <c r="AG200" i="9"/>
  <c r="AJ200" i="9"/>
  <c r="AL200" i="9"/>
  <c r="AM200" i="9"/>
  <c r="AO200" i="9"/>
  <c r="AQ200" i="9"/>
  <c r="AX200" i="9"/>
  <c r="AZ200" i="9"/>
  <c r="BA200" i="9"/>
  <c r="BC200" i="9"/>
  <c r="BE200" i="9"/>
  <c r="BF200" i="9"/>
  <c r="AE200" i="1"/>
  <c r="BI200" i="9"/>
  <c r="BJ200" i="9"/>
  <c r="BK200" i="9"/>
  <c r="BL200" i="9"/>
  <c r="BM200" i="9"/>
  <c r="BZ200" i="9"/>
  <c r="CB200" i="9"/>
  <c r="CC200" i="9"/>
  <c r="CD200" i="9"/>
  <c r="CE200" i="9"/>
  <c r="CJ200" i="9"/>
  <c r="AB5" i="1"/>
  <c r="CJ2" i="9"/>
  <c r="AS3" i="1"/>
  <c r="BA3" i="1"/>
  <c r="CD2" i="9"/>
  <c r="CE2" i="9"/>
  <c r="CC2" i="9"/>
  <c r="AR3" i="1"/>
  <c r="CB2" i="9"/>
  <c r="CG3" i="1"/>
  <c r="BZ2" i="9"/>
  <c r="CF3" i="1"/>
  <c r="BM2" i="9"/>
  <c r="BL2" i="9"/>
  <c r="CC3" i="1"/>
  <c r="BK2" i="9"/>
  <c r="CB3" i="1"/>
  <c r="BJ2" i="9"/>
  <c r="CA3" i="1"/>
  <c r="BI2" i="9"/>
  <c r="AO3" i="1"/>
  <c r="BH2" i="9"/>
  <c r="BZ3" i="1"/>
  <c r="BF2" i="9"/>
  <c r="AN3" i="1"/>
  <c r="BE2" i="9"/>
  <c r="BX3" i="1"/>
  <c r="BC2" i="9"/>
  <c r="BW3" i="1"/>
  <c r="BA2" i="9"/>
  <c r="AM3" i="1"/>
  <c r="AZ2" i="9"/>
  <c r="BV3" i="1"/>
  <c r="AX2" i="9"/>
  <c r="BU3" i="1"/>
  <c r="AQ2" i="9"/>
  <c r="BR3" i="1"/>
  <c r="AO2" i="9"/>
  <c r="BQ3" i="1"/>
  <c r="AM2" i="9"/>
  <c r="AJ3" i="1"/>
  <c r="AE2" i="9"/>
  <c r="AI3" i="1"/>
  <c r="AL2" i="9"/>
  <c r="BP3" i="1"/>
  <c r="AJ2" i="9"/>
  <c r="BO3" i="1"/>
  <c r="AA2" i="9"/>
  <c r="BL3" i="1"/>
  <c r="V2" i="9"/>
  <c r="N3" i="1"/>
  <c r="C2" i="9"/>
  <c r="B3" i="1"/>
  <c r="K3" i="1"/>
  <c r="K198" i="1"/>
  <c r="K194" i="1"/>
  <c r="K190" i="1"/>
  <c r="K186" i="1"/>
  <c r="K182" i="1"/>
  <c r="K178" i="1"/>
  <c r="K174" i="1"/>
  <c r="K170" i="1"/>
  <c r="K166" i="1"/>
  <c r="K162" i="1"/>
  <c r="K158" i="1"/>
  <c r="K154" i="1"/>
  <c r="K150" i="1"/>
  <c r="K146" i="1"/>
  <c r="K142" i="1"/>
  <c r="K138" i="1"/>
  <c r="K134" i="1"/>
  <c r="K130" i="1"/>
  <c r="K126" i="1"/>
  <c r="K122" i="1"/>
  <c r="K118" i="1"/>
  <c r="K114" i="1"/>
  <c r="K110" i="1"/>
  <c r="K106" i="1"/>
  <c r="K102" i="1"/>
  <c r="K98" i="1"/>
  <c r="K94" i="1"/>
  <c r="K90" i="1"/>
  <c r="K86" i="1"/>
  <c r="K82" i="1"/>
  <c r="K78" i="1"/>
  <c r="K74" i="1"/>
  <c r="K70" i="1"/>
  <c r="K66" i="1"/>
  <c r="K62" i="1"/>
  <c r="K58" i="1"/>
  <c r="K54" i="1"/>
  <c r="K50" i="1"/>
  <c r="K46" i="1"/>
  <c r="K42" i="1"/>
  <c r="K38" i="1"/>
  <c r="K34" i="1"/>
  <c r="K30" i="1"/>
  <c r="K26" i="1"/>
  <c r="K22" i="1"/>
  <c r="K18" i="1"/>
  <c r="K14" i="1"/>
  <c r="K10" i="1"/>
  <c r="K6" i="1"/>
  <c r="K197" i="1"/>
  <c r="K193" i="1"/>
  <c r="K189" i="1"/>
  <c r="K185" i="1"/>
  <c r="K181" i="1"/>
  <c r="K177" i="1"/>
  <c r="K173" i="1"/>
  <c r="K169" i="1"/>
  <c r="K165" i="1"/>
  <c r="K161" i="1"/>
  <c r="K157" i="1"/>
  <c r="K153" i="1"/>
  <c r="K149" i="1"/>
  <c r="K145" i="1"/>
  <c r="K141" i="1"/>
  <c r="K137" i="1"/>
  <c r="K133" i="1"/>
  <c r="K129" i="1"/>
  <c r="K125" i="1"/>
  <c r="K121" i="1"/>
  <c r="K117" i="1"/>
  <c r="K113" i="1"/>
  <c r="K109" i="1"/>
  <c r="K105" i="1"/>
  <c r="K101" i="1"/>
  <c r="K97" i="1"/>
  <c r="K93" i="1"/>
  <c r="K89" i="1"/>
  <c r="K85" i="1"/>
  <c r="K81" i="1"/>
  <c r="K77" i="1"/>
  <c r="K73" i="1"/>
  <c r="K69" i="1"/>
  <c r="K65" i="1"/>
  <c r="K61" i="1"/>
  <c r="K57" i="1"/>
  <c r="K53" i="1"/>
  <c r="K49" i="1"/>
  <c r="K45" i="1"/>
  <c r="K41" i="1"/>
  <c r="K37" i="1"/>
  <c r="K33" i="1"/>
  <c r="K29" i="1"/>
  <c r="K25" i="1"/>
  <c r="K21" i="1"/>
  <c r="K17" i="1"/>
  <c r="K13" i="1"/>
  <c r="K9" i="1"/>
  <c r="K5" i="1"/>
  <c r="K200" i="1"/>
  <c r="K196" i="1"/>
  <c r="K192" i="1"/>
  <c r="K188" i="1"/>
  <c r="K184" i="1"/>
  <c r="K180" i="1"/>
  <c r="K176" i="1"/>
  <c r="K172" i="1"/>
  <c r="K168" i="1"/>
  <c r="K164" i="1"/>
  <c r="K160" i="1"/>
  <c r="K156" i="1"/>
  <c r="K152" i="1"/>
  <c r="K148" i="1"/>
  <c r="K144" i="1"/>
  <c r="K140" i="1"/>
  <c r="K136" i="1"/>
  <c r="K132" i="1"/>
  <c r="K128" i="1"/>
  <c r="K124" i="1"/>
  <c r="K120" i="1"/>
  <c r="K116" i="1"/>
  <c r="K112" i="1"/>
  <c r="K108" i="1"/>
  <c r="K104" i="1"/>
  <c r="K100" i="1"/>
  <c r="K96" i="1"/>
  <c r="K92" i="1"/>
  <c r="K88" i="1"/>
  <c r="K84" i="1"/>
  <c r="K80" i="1"/>
  <c r="K76" i="1"/>
  <c r="K72" i="1"/>
  <c r="K68" i="1"/>
  <c r="K64" i="1"/>
  <c r="K60" i="1"/>
  <c r="K56" i="1"/>
  <c r="K52" i="1"/>
  <c r="K48" i="1"/>
  <c r="K44" i="1"/>
  <c r="K40" i="1"/>
  <c r="K36" i="1"/>
  <c r="K32" i="1"/>
  <c r="K28" i="1"/>
  <c r="K24" i="1"/>
  <c r="K20" i="1"/>
  <c r="K16" i="1"/>
  <c r="K12" i="1"/>
  <c r="K8" i="1"/>
  <c r="K4" i="1"/>
  <c r="K199" i="1"/>
  <c r="K195" i="1"/>
  <c r="K191" i="1"/>
  <c r="K187" i="1"/>
  <c r="K183" i="1"/>
  <c r="K179" i="1"/>
  <c r="K175" i="1"/>
  <c r="K171" i="1"/>
  <c r="K167" i="1"/>
  <c r="K163" i="1"/>
  <c r="K159" i="1"/>
  <c r="K155" i="1"/>
  <c r="K151" i="1"/>
  <c r="K147" i="1"/>
  <c r="K143" i="1"/>
  <c r="K139" i="1"/>
  <c r="K135" i="1"/>
  <c r="K131" i="1"/>
  <c r="K127" i="1"/>
  <c r="K123" i="1"/>
  <c r="K119" i="1"/>
  <c r="K115" i="1"/>
  <c r="K111" i="1"/>
  <c r="K107" i="1"/>
  <c r="K103" i="1"/>
  <c r="K99" i="1"/>
  <c r="K95" i="1"/>
  <c r="K91" i="1"/>
  <c r="K87" i="1"/>
  <c r="K83" i="1"/>
  <c r="K79" i="1"/>
  <c r="K75" i="1"/>
  <c r="K71" i="1"/>
  <c r="K67" i="1"/>
  <c r="K63" i="1"/>
  <c r="K59" i="1"/>
  <c r="K55" i="1"/>
  <c r="K51" i="1"/>
  <c r="K47" i="1"/>
  <c r="K43" i="1"/>
  <c r="K39" i="1"/>
  <c r="K35" i="1"/>
  <c r="K31" i="1"/>
  <c r="K27" i="1"/>
  <c r="K23" i="1"/>
  <c r="K19" i="1"/>
  <c r="K15" i="1"/>
  <c r="K11" i="1"/>
  <c r="K7" i="1"/>
  <c r="Y7" i="1"/>
  <c r="AD8" i="1"/>
  <c r="Y8" i="1"/>
  <c r="AC3" i="1"/>
  <c r="AX185" i="1"/>
  <c r="AX150" i="1"/>
  <c r="AX122" i="1"/>
  <c r="AX113" i="1"/>
  <c r="AX45" i="1"/>
  <c r="AX35" i="1"/>
  <c r="AX107" i="1"/>
  <c r="AX44" i="1"/>
  <c r="AX4" i="1"/>
  <c r="AX89" i="1"/>
  <c r="AX160" i="1"/>
  <c r="AX140" i="1"/>
  <c r="AX126" i="1"/>
  <c r="AX91" i="1"/>
  <c r="AX77" i="1"/>
  <c r="AX65" i="1"/>
  <c r="AX54" i="1"/>
  <c r="AX16" i="1"/>
  <c r="R4" i="1"/>
  <c r="AX194" i="1"/>
  <c r="AX178" i="1"/>
  <c r="AX162" i="1"/>
  <c r="AX141" i="1"/>
  <c r="AX75" i="1"/>
  <c r="AX55" i="1"/>
  <c r="AX86" i="1"/>
  <c r="AX192" i="1"/>
  <c r="AX145" i="1"/>
  <c r="AX131" i="1"/>
  <c r="AX120" i="1"/>
  <c r="AX100" i="1"/>
  <c r="AX70" i="1"/>
  <c r="AX52" i="1"/>
  <c r="AX32" i="1"/>
  <c r="AX21" i="1"/>
  <c r="Y4" i="1"/>
  <c r="Y5" i="1"/>
  <c r="AD4" i="1"/>
  <c r="AH157" i="9"/>
  <c r="AI157" i="9"/>
  <c r="AW158" i="1"/>
  <c r="AH149" i="9"/>
  <c r="AI149" i="9"/>
  <c r="AW150" i="1"/>
  <c r="AH14" i="9"/>
  <c r="AS194" i="1"/>
  <c r="CA194" i="1"/>
  <c r="AF194" i="1"/>
  <c r="BO194" i="1"/>
  <c r="Z194" i="1"/>
  <c r="AT192" i="1"/>
  <c r="CF191" i="1"/>
  <c r="AH191" i="1"/>
  <c r="BL188" i="1"/>
  <c r="Y188" i="1"/>
  <c r="BQ187" i="1"/>
  <c r="AA187" i="1"/>
  <c r="BU179" i="1"/>
  <c r="AC179" i="1"/>
  <c r="AS178" i="1"/>
  <c r="AT199" i="1"/>
  <c r="BL198" i="1"/>
  <c r="Y198" i="1"/>
  <c r="BU200" i="1"/>
  <c r="AC200" i="1"/>
  <c r="AT200" i="1"/>
  <c r="AS199" i="1"/>
  <c r="BA199" i="1"/>
  <c r="CF199" i="1"/>
  <c r="AH199" i="1"/>
  <c r="CA199" i="1"/>
  <c r="AF199" i="1"/>
  <c r="BW199" i="1"/>
  <c r="AD199" i="1"/>
  <c r="BO199" i="1"/>
  <c r="Z199" i="1"/>
  <c r="BL199" i="1"/>
  <c r="Y199" i="1"/>
  <c r="BQ198" i="1"/>
  <c r="AA198" i="1"/>
  <c r="BW196" i="1"/>
  <c r="AD196" i="1"/>
  <c r="BO196" i="1"/>
  <c r="Z196" i="1"/>
  <c r="BL196" i="1"/>
  <c r="Y196" i="1"/>
  <c r="BQ195" i="1"/>
  <c r="AA195" i="1"/>
  <c r="BU193" i="1"/>
  <c r="AC193" i="1"/>
  <c r="AT193" i="1"/>
  <c r="AS192" i="1"/>
  <c r="BA192" i="1"/>
  <c r="CF192" i="1"/>
  <c r="AH192" i="1"/>
  <c r="CA192" i="1"/>
  <c r="AF192" i="1"/>
  <c r="BQ192" i="1"/>
  <c r="BU190" i="1"/>
  <c r="AC190" i="1"/>
  <c r="AT190" i="1"/>
  <c r="AS189" i="1"/>
  <c r="BA189" i="1"/>
  <c r="CF189" i="1"/>
  <c r="AH189" i="1"/>
  <c r="CA189" i="1"/>
  <c r="AF189" i="1"/>
  <c r="BW189" i="1"/>
  <c r="AD189" i="1"/>
  <c r="BO189" i="1"/>
  <c r="Z189" i="1"/>
  <c r="BL189" i="1"/>
  <c r="Y189" i="1"/>
  <c r="BU187" i="1"/>
  <c r="AT187" i="1"/>
  <c r="AS186" i="1"/>
  <c r="BA186" i="1"/>
  <c r="CF186" i="1"/>
  <c r="AH186" i="1"/>
  <c r="CA186" i="1"/>
  <c r="AF186" i="1"/>
  <c r="BW186" i="1"/>
  <c r="AD186" i="1"/>
  <c r="BO186" i="1"/>
  <c r="Z186" i="1"/>
  <c r="BL186" i="1"/>
  <c r="Y186" i="1"/>
  <c r="BQ185" i="1"/>
  <c r="AA185" i="1"/>
  <c r="BU184" i="1"/>
  <c r="AT184" i="1"/>
  <c r="AS183" i="1"/>
  <c r="BA183" i="1"/>
  <c r="CF183" i="1"/>
  <c r="CA183" i="1"/>
  <c r="AF183" i="1"/>
  <c r="BW183" i="1"/>
  <c r="AD183" i="1"/>
  <c r="BO183" i="1"/>
  <c r="Z183" i="1"/>
  <c r="BL183" i="1"/>
  <c r="Y183" i="1"/>
  <c r="BQ182" i="1"/>
  <c r="AA182" i="1"/>
  <c r="BW180" i="1"/>
  <c r="AD180" i="1"/>
  <c r="BO180" i="1"/>
  <c r="Z180" i="1"/>
  <c r="BL180" i="1"/>
  <c r="Y180" i="1"/>
  <c r="BQ179" i="1"/>
  <c r="AA179" i="1"/>
  <c r="BU177" i="1"/>
  <c r="AC177" i="1"/>
  <c r="AT177" i="1"/>
  <c r="AS176" i="1"/>
  <c r="BA176" i="1"/>
  <c r="CF176" i="1"/>
  <c r="AH176" i="1"/>
  <c r="CA176" i="1"/>
  <c r="AF176" i="1"/>
  <c r="BQ176" i="1"/>
  <c r="AA176" i="1"/>
  <c r="BU174" i="1"/>
  <c r="AC174" i="1"/>
  <c r="AT174" i="1"/>
  <c r="AS173" i="1"/>
  <c r="BA173" i="1"/>
  <c r="CF173" i="1"/>
  <c r="AH173" i="1"/>
  <c r="CA173" i="1"/>
  <c r="BW173" i="1"/>
  <c r="AD173" i="1"/>
  <c r="BO173" i="1"/>
  <c r="Z173" i="1"/>
  <c r="BL173" i="1"/>
  <c r="Y173" i="1"/>
  <c r="BU171" i="1"/>
  <c r="AT171" i="1"/>
  <c r="AS170" i="1"/>
  <c r="BA170" i="1"/>
  <c r="CF170" i="1"/>
  <c r="AH170" i="1"/>
  <c r="CA170" i="1"/>
  <c r="AF170" i="1"/>
  <c r="BW170" i="1"/>
  <c r="AD170" i="1"/>
  <c r="BO170" i="1"/>
  <c r="Z170" i="1"/>
  <c r="BL170" i="1"/>
  <c r="Y170" i="1"/>
  <c r="BQ169" i="1"/>
  <c r="AA169" i="1"/>
  <c r="BU168" i="1"/>
  <c r="AT168" i="1"/>
  <c r="AS167" i="1"/>
  <c r="BA167" i="1"/>
  <c r="CF167" i="1"/>
  <c r="CA167" i="1"/>
  <c r="AF167" i="1"/>
  <c r="BW167" i="1"/>
  <c r="AD167" i="1"/>
  <c r="BO167" i="1"/>
  <c r="Z167" i="1"/>
  <c r="BL167" i="1"/>
  <c r="Y167" i="1"/>
  <c r="BQ166" i="1"/>
  <c r="AA166" i="1"/>
  <c r="BW164" i="1"/>
  <c r="AD164" i="1"/>
  <c r="BO164" i="1"/>
  <c r="Z164" i="1"/>
  <c r="BL164" i="1"/>
  <c r="Y164" i="1"/>
  <c r="BQ163" i="1"/>
  <c r="AA163" i="1"/>
  <c r="BU161" i="1"/>
  <c r="AC161" i="1"/>
  <c r="AT161" i="1"/>
  <c r="AS160" i="1"/>
  <c r="BA160" i="1"/>
  <c r="CF160" i="1"/>
  <c r="AH160" i="1"/>
  <c r="CA160" i="1"/>
  <c r="AF160" i="1"/>
  <c r="BW160" i="1"/>
  <c r="AD160" i="1"/>
  <c r="BO160" i="1"/>
  <c r="Z160" i="1"/>
  <c r="BL160" i="1"/>
  <c r="Y160" i="1"/>
  <c r="BQ159" i="1"/>
  <c r="AA159" i="1"/>
  <c r="BU157" i="1"/>
  <c r="AC157" i="1"/>
  <c r="AT157" i="1"/>
  <c r="AS156" i="1"/>
  <c r="BA156" i="1"/>
  <c r="CF156" i="1"/>
  <c r="AH156" i="1"/>
  <c r="CA156" i="1"/>
  <c r="AF156" i="1"/>
  <c r="BQ156" i="1"/>
  <c r="BU154" i="1"/>
  <c r="AC154" i="1"/>
  <c r="AT154" i="1"/>
  <c r="AS153" i="1"/>
  <c r="BA153" i="1"/>
  <c r="CF153" i="1"/>
  <c r="AH153" i="1"/>
  <c r="CA153" i="1"/>
  <c r="BW153" i="1"/>
  <c r="AD153" i="1"/>
  <c r="BO153" i="1"/>
  <c r="Z153" i="1"/>
  <c r="BL153" i="1"/>
  <c r="Y153" i="1"/>
  <c r="BU151" i="1"/>
  <c r="AC151" i="1"/>
  <c r="AT151" i="1"/>
  <c r="AS150" i="1"/>
  <c r="BA150" i="1"/>
  <c r="CF150" i="1"/>
  <c r="CA150" i="1"/>
  <c r="AF150" i="1"/>
  <c r="BW150" i="1"/>
  <c r="AD150" i="1"/>
  <c r="BO150" i="1"/>
  <c r="Z150" i="1"/>
  <c r="BL150" i="1"/>
  <c r="Y150" i="1"/>
  <c r="BQ149" i="1"/>
  <c r="AA149" i="1"/>
  <c r="BU148" i="1"/>
  <c r="AC148" i="1"/>
  <c r="AT148" i="1"/>
  <c r="AS147" i="1"/>
  <c r="BA147" i="1"/>
  <c r="CF147" i="1"/>
  <c r="AH147" i="1"/>
  <c r="CA147" i="1"/>
  <c r="AF147" i="1"/>
  <c r="BW147" i="1"/>
  <c r="AD147" i="1"/>
  <c r="BO147" i="1"/>
  <c r="Z147" i="1"/>
  <c r="BL147" i="1"/>
  <c r="Y147" i="1"/>
  <c r="BQ146" i="1"/>
  <c r="AA146" i="1"/>
  <c r="BU144" i="1"/>
  <c r="AC144" i="1"/>
  <c r="AT144" i="1"/>
  <c r="AS143" i="1"/>
  <c r="BA143" i="1"/>
  <c r="CF143" i="1"/>
  <c r="AH143" i="1"/>
  <c r="CA143" i="1"/>
  <c r="AF143" i="1"/>
  <c r="BW143" i="1"/>
  <c r="AD143" i="1"/>
  <c r="BO143" i="1"/>
  <c r="Z143" i="1"/>
  <c r="BL143" i="1"/>
  <c r="Y143" i="1"/>
  <c r="BQ142" i="1"/>
  <c r="AA142" i="1"/>
  <c r="BW140" i="1"/>
  <c r="AD140" i="1"/>
  <c r="BO140" i="1"/>
  <c r="Z140" i="1"/>
  <c r="BL140" i="1"/>
  <c r="Y140" i="1"/>
  <c r="BQ139" i="1"/>
  <c r="AA139" i="1"/>
  <c r="BU137" i="1"/>
  <c r="AT137" i="1"/>
  <c r="AS136" i="1"/>
  <c r="BA136" i="1"/>
  <c r="CF136" i="1"/>
  <c r="AH136" i="1"/>
  <c r="CA136" i="1"/>
  <c r="AF136" i="1"/>
  <c r="BW136" i="1"/>
  <c r="AD136" i="1"/>
  <c r="BO136" i="1"/>
  <c r="Z136" i="1"/>
  <c r="BL136" i="1"/>
  <c r="Y136" i="1"/>
  <c r="BQ135" i="1"/>
  <c r="AA135" i="1"/>
  <c r="BU133" i="1"/>
  <c r="AC133" i="1"/>
  <c r="AT133" i="1"/>
  <c r="AS132" i="1"/>
  <c r="BA132" i="1"/>
  <c r="CF132" i="1"/>
  <c r="CA132" i="1"/>
  <c r="AF132" i="1"/>
  <c r="BW132" i="1"/>
  <c r="AD132" i="1"/>
  <c r="BO132" i="1"/>
  <c r="Z132" i="1"/>
  <c r="BL132" i="1"/>
  <c r="Y132" i="1"/>
  <c r="BQ131" i="1"/>
  <c r="AA131" i="1"/>
  <c r="BU129" i="1"/>
  <c r="AC129" i="1"/>
  <c r="AT129" i="1"/>
  <c r="AS128" i="1"/>
  <c r="BA128" i="1"/>
  <c r="CF128" i="1"/>
  <c r="AH128" i="1"/>
  <c r="CA128" i="1"/>
  <c r="AF128" i="1"/>
  <c r="BQ128" i="1"/>
  <c r="AA128" i="1"/>
  <c r="BU126" i="1"/>
  <c r="AC126" i="1"/>
  <c r="AT126" i="1"/>
  <c r="AS125" i="1"/>
  <c r="BA125" i="1"/>
  <c r="CF125" i="1"/>
  <c r="AH125" i="1"/>
  <c r="CA125" i="1"/>
  <c r="BW125" i="1"/>
  <c r="AD125" i="1"/>
  <c r="BO125" i="1"/>
  <c r="Z125" i="1"/>
  <c r="BL125" i="1"/>
  <c r="Y125" i="1"/>
  <c r="BQ124" i="1"/>
  <c r="AA124" i="1"/>
  <c r="BU122" i="1"/>
  <c r="AC122" i="1"/>
  <c r="AT122" i="1"/>
  <c r="AS121" i="1"/>
  <c r="BA121" i="1"/>
  <c r="CF121" i="1"/>
  <c r="AH121" i="1"/>
  <c r="CA121" i="1"/>
  <c r="BW121" i="1"/>
  <c r="AD121" i="1"/>
  <c r="BO121" i="1"/>
  <c r="Z121" i="1"/>
  <c r="BL121" i="1"/>
  <c r="Y121" i="1"/>
  <c r="BU120" i="1"/>
  <c r="AC120" i="1"/>
  <c r="AT120" i="1"/>
  <c r="AS119" i="1"/>
  <c r="BA119" i="1"/>
  <c r="CF119" i="1"/>
  <c r="CA119" i="1"/>
  <c r="AF119" i="1"/>
  <c r="BQ119" i="1"/>
  <c r="AA119" i="1"/>
  <c r="BU117" i="1"/>
  <c r="AC117" i="1"/>
  <c r="AT117" i="1"/>
  <c r="AS116" i="1"/>
  <c r="BA116" i="1"/>
  <c r="CF116" i="1"/>
  <c r="AH116" i="1"/>
  <c r="CA116" i="1"/>
  <c r="AF116" i="1"/>
  <c r="BQ116" i="1"/>
  <c r="AA116" i="1"/>
  <c r="BU114" i="1"/>
  <c r="AC114" i="1"/>
  <c r="AT114" i="1"/>
  <c r="AS113" i="1"/>
  <c r="BA113" i="1"/>
  <c r="CF113" i="1"/>
  <c r="AH113" i="1"/>
  <c r="CA113" i="1"/>
  <c r="AF113" i="1"/>
  <c r="BW113" i="1"/>
  <c r="AD113" i="1"/>
  <c r="BO113" i="1"/>
  <c r="Z113" i="1"/>
  <c r="BL113" i="1"/>
  <c r="Y113" i="1"/>
  <c r="BU112" i="1"/>
  <c r="AC112" i="1"/>
  <c r="AT112" i="1"/>
  <c r="AS111" i="1"/>
  <c r="BA111" i="1"/>
  <c r="CF111" i="1"/>
  <c r="AH111" i="1"/>
  <c r="CA111" i="1"/>
  <c r="AF111" i="1"/>
  <c r="BQ111" i="1"/>
  <c r="AA111" i="1"/>
  <c r="BU109" i="1"/>
  <c r="AC109" i="1"/>
  <c r="AT109" i="1"/>
  <c r="BQ108" i="1"/>
  <c r="AA108" i="1"/>
  <c r="BU106" i="1"/>
  <c r="AC106" i="1"/>
  <c r="AT106" i="1"/>
  <c r="AS105" i="1"/>
  <c r="BA105" i="1"/>
  <c r="CF105" i="1"/>
  <c r="AH105" i="1"/>
  <c r="CA105" i="1"/>
  <c r="AF105" i="1"/>
  <c r="BW105" i="1"/>
  <c r="AD105" i="1"/>
  <c r="BO105" i="1"/>
  <c r="Z105" i="1"/>
  <c r="BL105" i="1"/>
  <c r="Y105" i="1"/>
  <c r="BU103" i="1"/>
  <c r="AC103" i="1"/>
  <c r="AT103" i="1"/>
  <c r="AS102" i="1"/>
  <c r="BA102" i="1"/>
  <c r="CF102" i="1"/>
  <c r="AH102" i="1"/>
  <c r="CA102" i="1"/>
  <c r="AF102" i="1"/>
  <c r="BW102" i="1"/>
  <c r="AD102" i="1"/>
  <c r="BO102" i="1"/>
  <c r="Z102" i="1"/>
  <c r="BL102" i="1"/>
  <c r="Y102" i="1"/>
  <c r="BQ101" i="1"/>
  <c r="AA101" i="1"/>
  <c r="BW100" i="1"/>
  <c r="AD100" i="1"/>
  <c r="BO100" i="1"/>
  <c r="BL100" i="1"/>
  <c r="Y100" i="1"/>
  <c r="BU98" i="1"/>
  <c r="AC98" i="1"/>
  <c r="AT98" i="1"/>
  <c r="AS97" i="1"/>
  <c r="BA97" i="1"/>
  <c r="CF97" i="1"/>
  <c r="CA97" i="1"/>
  <c r="AF97" i="1"/>
  <c r="BW97" i="1"/>
  <c r="AD97" i="1"/>
  <c r="BO97" i="1"/>
  <c r="Z97" i="1"/>
  <c r="BL97" i="1"/>
  <c r="Y97" i="1"/>
  <c r="BU95" i="1"/>
  <c r="AC95" i="1"/>
  <c r="AT95" i="1"/>
  <c r="AS94" i="1"/>
  <c r="CF94" i="1"/>
  <c r="AH94" i="1"/>
  <c r="CA94" i="1"/>
  <c r="AF94" i="1"/>
  <c r="BW94" i="1"/>
  <c r="AD94" i="1"/>
  <c r="BO94" i="1"/>
  <c r="BL94" i="1"/>
  <c r="Y94" i="1"/>
  <c r="BQ93" i="1"/>
  <c r="AA93" i="1"/>
  <c r="BU92" i="1"/>
  <c r="AC92" i="1"/>
  <c r="AT92" i="1"/>
  <c r="AS91" i="1"/>
  <c r="BA91" i="1"/>
  <c r="CF91" i="1"/>
  <c r="AH91" i="1"/>
  <c r="CA91" i="1"/>
  <c r="AF91" i="1"/>
  <c r="BQ91" i="1"/>
  <c r="AA91" i="1"/>
  <c r="BU89" i="1"/>
  <c r="AT89" i="1"/>
  <c r="BW87" i="1"/>
  <c r="AD87" i="1"/>
  <c r="BO87" i="1"/>
  <c r="BL87" i="1"/>
  <c r="Y87" i="1"/>
  <c r="BU85" i="1"/>
  <c r="AC85" i="1"/>
  <c r="AT85" i="1"/>
  <c r="AS84" i="1"/>
  <c r="BA84" i="1"/>
  <c r="CF84" i="1"/>
  <c r="AH84" i="1"/>
  <c r="CA84" i="1"/>
  <c r="AF84" i="1"/>
  <c r="BQ84" i="1"/>
  <c r="AA84" i="1"/>
  <c r="BU83" i="1"/>
  <c r="AC83" i="1"/>
  <c r="AT83" i="1"/>
  <c r="AS82" i="1"/>
  <c r="BA82" i="1"/>
  <c r="CF82" i="1"/>
  <c r="AH82" i="1"/>
  <c r="CA82" i="1"/>
  <c r="BW82" i="1"/>
  <c r="AD82" i="1"/>
  <c r="BO82" i="1"/>
  <c r="Z82" i="1"/>
  <c r="BL82" i="1"/>
  <c r="Y82" i="1"/>
  <c r="BQ81" i="1"/>
  <c r="BU80" i="1"/>
  <c r="AC80" i="1"/>
  <c r="AT80" i="1"/>
  <c r="BQ79" i="1"/>
  <c r="AA79" i="1"/>
  <c r="BU78" i="1"/>
  <c r="AC78" i="1"/>
  <c r="AT78" i="1"/>
  <c r="AS77" i="1"/>
  <c r="BA77" i="1"/>
  <c r="CF77" i="1"/>
  <c r="AH77" i="1"/>
  <c r="CA77" i="1"/>
  <c r="BW77" i="1"/>
  <c r="AD77" i="1"/>
  <c r="BO77" i="1"/>
  <c r="Z77" i="1"/>
  <c r="BL77" i="1"/>
  <c r="Y77" i="1"/>
  <c r="AS75" i="1"/>
  <c r="BA75" i="1"/>
  <c r="CF75" i="1"/>
  <c r="AH75" i="1"/>
  <c r="CA75" i="1"/>
  <c r="BW75" i="1"/>
  <c r="AD75" i="1"/>
  <c r="BO75" i="1"/>
  <c r="Z75" i="1"/>
  <c r="BL75" i="1"/>
  <c r="Y75" i="1"/>
  <c r="BU73" i="1"/>
  <c r="AC73" i="1"/>
  <c r="AT73" i="1"/>
  <c r="BW71" i="1"/>
  <c r="AD71" i="1"/>
  <c r="BO71" i="1"/>
  <c r="BL71" i="1"/>
  <c r="Y71" i="1"/>
  <c r="BU69" i="1"/>
  <c r="AC69" i="1"/>
  <c r="AT69" i="1"/>
  <c r="AS67" i="1"/>
  <c r="BA67" i="1"/>
  <c r="CF67" i="1"/>
  <c r="AH67" i="1"/>
  <c r="CA67" i="1"/>
  <c r="AF67" i="1"/>
  <c r="BQ67" i="1"/>
  <c r="BU65" i="1"/>
  <c r="AC65" i="1"/>
  <c r="AT65" i="1"/>
  <c r="AS63" i="1"/>
  <c r="BA63" i="1"/>
  <c r="CF63" i="1"/>
  <c r="CA63" i="1"/>
  <c r="AF63" i="1"/>
  <c r="BQ63" i="1"/>
  <c r="AA63" i="1"/>
  <c r="BU61" i="1"/>
  <c r="AC61" i="1"/>
  <c r="AT61" i="1"/>
  <c r="AS59" i="1"/>
  <c r="BA59" i="1"/>
  <c r="CF59" i="1"/>
  <c r="AH59" i="1"/>
  <c r="CA59" i="1"/>
  <c r="AF59" i="1"/>
  <c r="BQ59" i="1"/>
  <c r="AA59" i="1"/>
  <c r="BU57" i="1"/>
  <c r="AC57" i="1"/>
  <c r="AT57" i="1"/>
  <c r="AS56" i="1"/>
  <c r="BA56" i="1"/>
  <c r="CF56" i="1"/>
  <c r="AH56" i="1"/>
  <c r="CA56" i="1"/>
  <c r="AF56" i="1"/>
  <c r="BQ56" i="1"/>
  <c r="AA56" i="1"/>
  <c r="BW55" i="1"/>
  <c r="AD55" i="1"/>
  <c r="BO55" i="1"/>
  <c r="Z55" i="1"/>
  <c r="BL55" i="1"/>
  <c r="Y55" i="1"/>
  <c r="BU53" i="1"/>
  <c r="AC53" i="1"/>
  <c r="AT53" i="1"/>
  <c r="AS52" i="1"/>
  <c r="CF52" i="1"/>
  <c r="AH52" i="1"/>
  <c r="CA52" i="1"/>
  <c r="AF52" i="1"/>
  <c r="BW52" i="1"/>
  <c r="AD52" i="1"/>
  <c r="BO52" i="1"/>
  <c r="BL52" i="1"/>
  <c r="Y52" i="1"/>
  <c r="BU51" i="1"/>
  <c r="AC51" i="1"/>
  <c r="AT51" i="1"/>
  <c r="AS50" i="1"/>
  <c r="BA50" i="1"/>
  <c r="CF50" i="1"/>
  <c r="AH50" i="1"/>
  <c r="CA50" i="1"/>
  <c r="AF50" i="1"/>
  <c r="BW50" i="1"/>
  <c r="AD50" i="1"/>
  <c r="BO50" i="1"/>
  <c r="Z50" i="1"/>
  <c r="BL50" i="1"/>
  <c r="Y50" i="1"/>
  <c r="BQ49" i="1"/>
  <c r="AA49" i="1"/>
  <c r="BU48" i="1"/>
  <c r="AC48" i="1"/>
  <c r="AT48" i="1"/>
  <c r="BU46" i="1"/>
  <c r="AC46" i="1"/>
  <c r="AT46" i="1"/>
  <c r="AS45" i="1"/>
  <c r="BA45" i="1"/>
  <c r="CF45" i="1"/>
  <c r="AH45" i="1"/>
  <c r="CA45" i="1"/>
  <c r="BW45" i="1"/>
  <c r="AD45" i="1"/>
  <c r="BO45" i="1"/>
  <c r="Z45" i="1"/>
  <c r="BL45" i="1"/>
  <c r="Y45" i="1"/>
  <c r="BU44" i="1"/>
  <c r="AC44" i="1"/>
  <c r="AT44" i="1"/>
  <c r="BQ43" i="1"/>
  <c r="AA43" i="1"/>
  <c r="BU42" i="1"/>
  <c r="AT42" i="1"/>
  <c r="AS41" i="1"/>
  <c r="BA41" i="1"/>
  <c r="CF41" i="1"/>
  <c r="AH41" i="1"/>
  <c r="CA41" i="1"/>
  <c r="AF41" i="1"/>
  <c r="BW41" i="1"/>
  <c r="AD41" i="1"/>
  <c r="BO41" i="1"/>
  <c r="Z41" i="1"/>
  <c r="BL41" i="1"/>
  <c r="Y41" i="1"/>
  <c r="BU40" i="1"/>
  <c r="AC40" i="1"/>
  <c r="AT40" i="1"/>
  <c r="BW38" i="1"/>
  <c r="AD38" i="1"/>
  <c r="BO38" i="1"/>
  <c r="Z38" i="1"/>
  <c r="BL38" i="1"/>
  <c r="Y38" i="1"/>
  <c r="BQ37" i="1"/>
  <c r="AA37" i="1"/>
  <c r="BW36" i="1"/>
  <c r="AD36" i="1"/>
  <c r="BO36" i="1"/>
  <c r="Z36" i="1"/>
  <c r="BL36" i="1"/>
  <c r="Y36" i="1"/>
  <c r="BU35" i="1"/>
  <c r="AC35" i="1"/>
  <c r="AT35" i="1"/>
  <c r="AS34" i="1"/>
  <c r="BA34" i="1"/>
  <c r="CF34" i="1"/>
  <c r="AH34" i="1"/>
  <c r="CA34" i="1"/>
  <c r="AF34" i="1"/>
  <c r="BQ34" i="1"/>
  <c r="AA34" i="1"/>
  <c r="BW32" i="1"/>
  <c r="AD32" i="1"/>
  <c r="BO32" i="1"/>
  <c r="Z32" i="1"/>
  <c r="BL32" i="1"/>
  <c r="Y32" i="1"/>
  <c r="BW30" i="1"/>
  <c r="AD30" i="1"/>
  <c r="BO30" i="1"/>
  <c r="Z30" i="1"/>
  <c r="BL30" i="1"/>
  <c r="Y30" i="1"/>
  <c r="BQ29" i="1"/>
  <c r="BW28" i="1"/>
  <c r="AD28" i="1"/>
  <c r="BO28" i="1"/>
  <c r="Z28" i="1"/>
  <c r="BL28" i="1"/>
  <c r="Y28" i="1"/>
  <c r="BW26" i="1"/>
  <c r="AD26" i="1"/>
  <c r="BO26" i="1"/>
  <c r="Z26" i="1"/>
  <c r="BL26" i="1"/>
  <c r="Y26" i="1"/>
  <c r="BQ25" i="1"/>
  <c r="AA25" i="1"/>
  <c r="BW24" i="1"/>
  <c r="AD24" i="1"/>
  <c r="BO24" i="1"/>
  <c r="Z24" i="1"/>
  <c r="BL24" i="1"/>
  <c r="Y24" i="1"/>
  <c r="BW22" i="1"/>
  <c r="AD22" i="1"/>
  <c r="BO22" i="1"/>
  <c r="BL22" i="1"/>
  <c r="Y22" i="1"/>
  <c r="BQ21" i="1"/>
  <c r="AA21" i="1"/>
  <c r="BW20" i="1"/>
  <c r="AD20" i="1"/>
  <c r="BO20" i="1"/>
  <c r="Z20" i="1"/>
  <c r="BL20" i="1"/>
  <c r="Y20" i="1"/>
  <c r="BW18" i="1"/>
  <c r="AD18" i="1"/>
  <c r="BO18" i="1"/>
  <c r="Z18" i="1"/>
  <c r="BL18" i="1"/>
  <c r="Y18" i="1"/>
  <c r="BQ17" i="1"/>
  <c r="AA17" i="1"/>
  <c r="BW16" i="1"/>
  <c r="AD16" i="1"/>
  <c r="BO16" i="1"/>
  <c r="Z16" i="1"/>
  <c r="BL16" i="1"/>
  <c r="Y16" i="1"/>
  <c r="BU14" i="1"/>
  <c r="AC14" i="1"/>
  <c r="AT14" i="1"/>
  <c r="AS13" i="1"/>
  <c r="CF13" i="1"/>
  <c r="AH13" i="1"/>
  <c r="CA13" i="1"/>
  <c r="AF13" i="1"/>
  <c r="BW13" i="1"/>
  <c r="AD13" i="1"/>
  <c r="BO13" i="1"/>
  <c r="BL13" i="1"/>
  <c r="Y13" i="1"/>
  <c r="AC11" i="1"/>
  <c r="BU12" i="1"/>
  <c r="AC12" i="1"/>
  <c r="AT12" i="1"/>
  <c r="AT9" i="1"/>
  <c r="AS7" i="1"/>
  <c r="BA7" i="1"/>
  <c r="AE195" i="1"/>
  <c r="BY196" i="1"/>
  <c r="AE196" i="1"/>
  <c r="AE191" i="1"/>
  <c r="BY192" i="1"/>
  <c r="AE192" i="1"/>
  <c r="AE187" i="1"/>
  <c r="BY188" i="1"/>
  <c r="AE188" i="1"/>
  <c r="AE183" i="1"/>
  <c r="BY184" i="1"/>
  <c r="AE184" i="1"/>
  <c r="AE179" i="1"/>
  <c r="BY180" i="1"/>
  <c r="AE180" i="1"/>
  <c r="AE175" i="1"/>
  <c r="BY176" i="1"/>
  <c r="AE176" i="1"/>
  <c r="AE171" i="1"/>
  <c r="BY172" i="1"/>
  <c r="AE172" i="1"/>
  <c r="AE167" i="1"/>
  <c r="BY168" i="1"/>
  <c r="AE168" i="1"/>
  <c r="AE163" i="1"/>
  <c r="BY164" i="1"/>
  <c r="AE164" i="1"/>
  <c r="AE155" i="1"/>
  <c r="BY156" i="1"/>
  <c r="AE156" i="1"/>
  <c r="AE151" i="1"/>
  <c r="BY152" i="1"/>
  <c r="AE152" i="1"/>
  <c r="AE147" i="1"/>
  <c r="BY148" i="1"/>
  <c r="AE148" i="1"/>
  <c r="AE139" i="1"/>
  <c r="BY140" i="1"/>
  <c r="AE140" i="1"/>
  <c r="AE127" i="1"/>
  <c r="BY128" i="1"/>
  <c r="AE128" i="1"/>
  <c r="BY120" i="1"/>
  <c r="AE120" i="1"/>
  <c r="AE115" i="1"/>
  <c r="BY116" i="1"/>
  <c r="AE116" i="1"/>
  <c r="BY112" i="1"/>
  <c r="AE112" i="1"/>
  <c r="AE103" i="1"/>
  <c r="BY104" i="1"/>
  <c r="AE104" i="1"/>
  <c r="BY100" i="1"/>
  <c r="AE100" i="1"/>
  <c r="AE95" i="1"/>
  <c r="BY96" i="1"/>
  <c r="AE96" i="1"/>
  <c r="BY88" i="1"/>
  <c r="AE88" i="1"/>
  <c r="BY84" i="1"/>
  <c r="AE84" i="1"/>
  <c r="AE79" i="1"/>
  <c r="BY80" i="1"/>
  <c r="AE80" i="1"/>
  <c r="AE75" i="1"/>
  <c r="BY76" i="1"/>
  <c r="AE76" i="1"/>
  <c r="BY72" i="1"/>
  <c r="AE72" i="1"/>
  <c r="BY68" i="1"/>
  <c r="AE68" i="1"/>
  <c r="BY64" i="1"/>
  <c r="AE64" i="1"/>
  <c r="BY60" i="1"/>
  <c r="AE60" i="1"/>
  <c r="BY56" i="1"/>
  <c r="AE56" i="1"/>
  <c r="BY48" i="1"/>
  <c r="AE48" i="1"/>
  <c r="AE43" i="1"/>
  <c r="BY44" i="1"/>
  <c r="AE44" i="1"/>
  <c r="BY40" i="1"/>
  <c r="AE40" i="1"/>
  <c r="BY36" i="1"/>
  <c r="AE36" i="1"/>
  <c r="BY32" i="1"/>
  <c r="AE32" i="1"/>
  <c r="BY28" i="1"/>
  <c r="AE28" i="1"/>
  <c r="BY24" i="1"/>
  <c r="AE24" i="1"/>
  <c r="BY20" i="1"/>
  <c r="AE20" i="1"/>
  <c r="BY16" i="1"/>
  <c r="AE16" i="1"/>
  <c r="AE11" i="1"/>
  <c r="BY12" i="1"/>
  <c r="AE12" i="1"/>
  <c r="BQ200" i="1"/>
  <c r="AA200" i="1"/>
  <c r="AT198" i="1"/>
  <c r="CF197" i="1"/>
  <c r="AH197" i="1"/>
  <c r="CA197" i="1"/>
  <c r="AF197" i="1"/>
  <c r="BO197" i="1"/>
  <c r="Z197" i="1"/>
  <c r="AT195" i="1"/>
  <c r="BW194" i="1"/>
  <c r="AD194" i="1"/>
  <c r="BL194" i="1"/>
  <c r="Y194" i="1"/>
  <c r="AA192" i="1"/>
  <c r="BQ193" i="1"/>
  <c r="AA193" i="1"/>
  <c r="BO191" i="1"/>
  <c r="Z191" i="1"/>
  <c r="BO188" i="1"/>
  <c r="Z188" i="1"/>
  <c r="AT185" i="1"/>
  <c r="AH183" i="1"/>
  <c r="CF184" i="1"/>
  <c r="AH184" i="1"/>
  <c r="AT182" i="1"/>
  <c r="AS181" i="1"/>
  <c r="BA181" i="1"/>
  <c r="CA181" i="1"/>
  <c r="AF181" i="1"/>
  <c r="BO181" i="1"/>
  <c r="Z181" i="1"/>
  <c r="BL181" i="1"/>
  <c r="Y181" i="1"/>
  <c r="AT179" i="1"/>
  <c r="CF178" i="1"/>
  <c r="AH178" i="1"/>
  <c r="CA178" i="1"/>
  <c r="AF178" i="1"/>
  <c r="AT176" i="1"/>
  <c r="BU199" i="1"/>
  <c r="AC199" i="1"/>
  <c r="CF198" i="1"/>
  <c r="AH198" i="1"/>
  <c r="CA198" i="1"/>
  <c r="AF198" i="1"/>
  <c r="BW198" i="1"/>
  <c r="AD198" i="1"/>
  <c r="BO198" i="1"/>
  <c r="Z198" i="1"/>
  <c r="BQ197" i="1"/>
  <c r="AA197" i="1"/>
  <c r="BU196" i="1"/>
  <c r="AC196" i="1"/>
  <c r="AS200" i="1"/>
  <c r="BA200" i="1"/>
  <c r="CF200" i="1"/>
  <c r="AH200" i="1"/>
  <c r="CA200" i="1"/>
  <c r="AF200" i="1"/>
  <c r="BW200" i="1"/>
  <c r="AD200" i="1"/>
  <c r="BO200" i="1"/>
  <c r="Z200" i="1"/>
  <c r="BL200" i="1"/>
  <c r="Y200" i="1"/>
  <c r="BQ199" i="1"/>
  <c r="AA199" i="1"/>
  <c r="BU197" i="1"/>
  <c r="AC197" i="1"/>
  <c r="AT197" i="1"/>
  <c r="AS196" i="1"/>
  <c r="BA196" i="1"/>
  <c r="CF196" i="1"/>
  <c r="AH196" i="1"/>
  <c r="CA196" i="1"/>
  <c r="AF196" i="1"/>
  <c r="BQ196" i="1"/>
  <c r="AA196" i="1"/>
  <c r="BU194" i="1"/>
  <c r="AC194" i="1"/>
  <c r="AT194" i="1"/>
  <c r="AS193" i="1"/>
  <c r="BA193" i="1"/>
  <c r="CF193" i="1"/>
  <c r="AH193" i="1"/>
  <c r="CA193" i="1"/>
  <c r="AF193" i="1"/>
  <c r="BW193" i="1"/>
  <c r="AD193" i="1"/>
  <c r="BO193" i="1"/>
  <c r="Z193" i="1"/>
  <c r="BL193" i="1"/>
  <c r="Y193" i="1"/>
  <c r="BU191" i="1"/>
  <c r="AC191" i="1"/>
  <c r="AT191" i="1"/>
  <c r="AS190" i="1"/>
  <c r="BA190" i="1"/>
  <c r="CF190" i="1"/>
  <c r="AH190" i="1"/>
  <c r="CA190" i="1"/>
  <c r="AF190" i="1"/>
  <c r="BW190" i="1"/>
  <c r="AD190" i="1"/>
  <c r="BO190" i="1"/>
  <c r="Z190" i="1"/>
  <c r="BL190" i="1"/>
  <c r="Y190" i="1"/>
  <c r="BQ189" i="1"/>
  <c r="AA189" i="1"/>
  <c r="AC187" i="1"/>
  <c r="BU188" i="1"/>
  <c r="AC188" i="1"/>
  <c r="AT188" i="1"/>
  <c r="AS187" i="1"/>
  <c r="BA187" i="1"/>
  <c r="CF187" i="1"/>
  <c r="AH187" i="1"/>
  <c r="CA187" i="1"/>
  <c r="AF187" i="1"/>
  <c r="BW187" i="1"/>
  <c r="AD187" i="1"/>
  <c r="BO187" i="1"/>
  <c r="Z187" i="1"/>
  <c r="BL187" i="1"/>
  <c r="Y187" i="1"/>
  <c r="BQ186" i="1"/>
  <c r="AA186" i="1"/>
  <c r="BW184" i="1"/>
  <c r="AD184" i="1"/>
  <c r="BO184" i="1"/>
  <c r="Z184" i="1"/>
  <c r="BL184" i="1"/>
  <c r="Y184" i="1"/>
  <c r="BQ183" i="1"/>
  <c r="AA183" i="1"/>
  <c r="BU181" i="1"/>
  <c r="AC181" i="1"/>
  <c r="AT181" i="1"/>
  <c r="AS180" i="1"/>
  <c r="BA180" i="1"/>
  <c r="CF180" i="1"/>
  <c r="AH180" i="1"/>
  <c r="CA180" i="1"/>
  <c r="AF180" i="1"/>
  <c r="BQ180" i="1"/>
  <c r="AA180" i="1"/>
  <c r="BU178" i="1"/>
  <c r="AC178" i="1"/>
  <c r="AT178" i="1"/>
  <c r="AS177" i="1"/>
  <c r="BA177" i="1"/>
  <c r="CF177" i="1"/>
  <c r="AH177" i="1"/>
  <c r="CA177" i="1"/>
  <c r="AF177" i="1"/>
  <c r="BW177" i="1"/>
  <c r="AD177" i="1"/>
  <c r="BO177" i="1"/>
  <c r="Z177" i="1"/>
  <c r="BL177" i="1"/>
  <c r="Y177" i="1"/>
  <c r="BU175" i="1"/>
  <c r="AC175" i="1"/>
  <c r="AT175" i="1"/>
  <c r="AS174" i="1"/>
  <c r="BA174" i="1"/>
  <c r="CF174" i="1"/>
  <c r="AH174" i="1"/>
  <c r="AF173" i="1"/>
  <c r="CA174" i="1"/>
  <c r="AF174" i="1"/>
  <c r="BW174" i="1"/>
  <c r="AD174" i="1"/>
  <c r="BO174" i="1"/>
  <c r="Z174" i="1"/>
  <c r="BL174" i="1"/>
  <c r="Y174" i="1"/>
  <c r="BQ173" i="1"/>
  <c r="AA173" i="1"/>
  <c r="AC171" i="1"/>
  <c r="BU172" i="1"/>
  <c r="AC172" i="1"/>
  <c r="AT172" i="1"/>
  <c r="AS171" i="1"/>
  <c r="BA171" i="1"/>
  <c r="CF171" i="1"/>
  <c r="AH171" i="1"/>
  <c r="CA171" i="1"/>
  <c r="AF171" i="1"/>
  <c r="BW171" i="1"/>
  <c r="AD171" i="1"/>
  <c r="BO171" i="1"/>
  <c r="Z171" i="1"/>
  <c r="BL171" i="1"/>
  <c r="Y171" i="1"/>
  <c r="BQ170" i="1"/>
  <c r="AA170" i="1"/>
  <c r="BW168" i="1"/>
  <c r="AD168" i="1"/>
  <c r="BO168" i="1"/>
  <c r="Z168" i="1"/>
  <c r="BL168" i="1"/>
  <c r="Y168" i="1"/>
  <c r="BQ167" i="1"/>
  <c r="AA167" i="1"/>
  <c r="BU165" i="1"/>
  <c r="AC165" i="1"/>
  <c r="AT165" i="1"/>
  <c r="AS164" i="1"/>
  <c r="BA164" i="1"/>
  <c r="CF164" i="1"/>
  <c r="AH164" i="1"/>
  <c r="CA164" i="1"/>
  <c r="AF164" i="1"/>
  <c r="BQ164" i="1"/>
  <c r="AA164" i="1"/>
  <c r="BU162" i="1"/>
  <c r="AC162" i="1"/>
  <c r="AT162" i="1"/>
  <c r="AS161" i="1"/>
  <c r="BA161" i="1"/>
  <c r="CF161" i="1"/>
  <c r="AH161" i="1"/>
  <c r="CA161" i="1"/>
  <c r="AF161" i="1"/>
  <c r="BW161" i="1"/>
  <c r="AD161" i="1"/>
  <c r="BO161" i="1"/>
  <c r="Z161" i="1"/>
  <c r="BL161" i="1"/>
  <c r="Y161" i="1"/>
  <c r="BQ160" i="1"/>
  <c r="AA160" i="1"/>
  <c r="BU158" i="1"/>
  <c r="AC158" i="1"/>
  <c r="AT158" i="1"/>
  <c r="AS157" i="1"/>
  <c r="BA157" i="1"/>
  <c r="CF157" i="1"/>
  <c r="AH157" i="1"/>
  <c r="CA157" i="1"/>
  <c r="AF157" i="1"/>
  <c r="BW157" i="1"/>
  <c r="AD157" i="1"/>
  <c r="BO157" i="1"/>
  <c r="Z157" i="1"/>
  <c r="BL157" i="1"/>
  <c r="Y157" i="1"/>
  <c r="BU155" i="1"/>
  <c r="AC155" i="1"/>
  <c r="AT155" i="1"/>
  <c r="AS154" i="1"/>
  <c r="BA154" i="1"/>
  <c r="CF154" i="1"/>
  <c r="AH154" i="1"/>
  <c r="AF153" i="1"/>
  <c r="CA154" i="1"/>
  <c r="AF154" i="1"/>
  <c r="BW154" i="1"/>
  <c r="AD154" i="1"/>
  <c r="BO154" i="1"/>
  <c r="Z154" i="1"/>
  <c r="BL154" i="1"/>
  <c r="Y154" i="1"/>
  <c r="BQ153" i="1"/>
  <c r="AA153" i="1"/>
  <c r="BU152" i="1"/>
  <c r="AT152" i="1"/>
  <c r="AS151" i="1"/>
  <c r="BA151" i="1"/>
  <c r="AH150" i="1"/>
  <c r="CF151" i="1"/>
  <c r="AH151" i="1"/>
  <c r="CA151" i="1"/>
  <c r="AF151" i="1"/>
  <c r="BW151" i="1"/>
  <c r="AD151" i="1"/>
  <c r="BO151" i="1"/>
  <c r="Z151" i="1"/>
  <c r="BL151" i="1"/>
  <c r="Y151" i="1"/>
  <c r="BQ150" i="1"/>
  <c r="AA150" i="1"/>
  <c r="BW148" i="1"/>
  <c r="AD148" i="1"/>
  <c r="BO148" i="1"/>
  <c r="Z148" i="1"/>
  <c r="BL148" i="1"/>
  <c r="Y148" i="1"/>
  <c r="BQ147" i="1"/>
  <c r="AA147" i="1"/>
  <c r="BU145" i="1"/>
  <c r="AC145" i="1"/>
  <c r="AT145" i="1"/>
  <c r="AS144" i="1"/>
  <c r="BA144" i="1"/>
  <c r="CF144" i="1"/>
  <c r="AH144" i="1"/>
  <c r="CA144" i="1"/>
  <c r="AF144" i="1"/>
  <c r="BW144" i="1"/>
  <c r="AD144" i="1"/>
  <c r="BO144" i="1"/>
  <c r="Z144" i="1"/>
  <c r="BL144" i="1"/>
  <c r="Y144" i="1"/>
  <c r="BQ143" i="1"/>
  <c r="AA143" i="1"/>
  <c r="BU141" i="1"/>
  <c r="AC141" i="1"/>
  <c r="AT141" i="1"/>
  <c r="AS140" i="1"/>
  <c r="BA140" i="1"/>
  <c r="CF140" i="1"/>
  <c r="AH140" i="1"/>
  <c r="CA140" i="1"/>
  <c r="AF140" i="1"/>
  <c r="BQ140" i="1"/>
  <c r="AA140" i="1"/>
  <c r="AC137" i="1"/>
  <c r="BU138" i="1"/>
  <c r="AC138" i="1"/>
  <c r="AT138" i="1"/>
  <c r="AS137" i="1"/>
  <c r="BA137" i="1"/>
  <c r="CF137" i="1"/>
  <c r="AH137" i="1"/>
  <c r="CA137" i="1"/>
  <c r="AF137" i="1"/>
  <c r="BW137" i="1"/>
  <c r="AD137" i="1"/>
  <c r="BO137" i="1"/>
  <c r="Z137" i="1"/>
  <c r="BL137" i="1"/>
  <c r="Y137" i="1"/>
  <c r="BQ136" i="1"/>
  <c r="AA136" i="1"/>
  <c r="BU134" i="1"/>
  <c r="AC134" i="1"/>
  <c r="AT134" i="1"/>
  <c r="AS133" i="1"/>
  <c r="AH132" i="1"/>
  <c r="CF133" i="1"/>
  <c r="AH133" i="1"/>
  <c r="CA133" i="1"/>
  <c r="AF133" i="1"/>
  <c r="BW133" i="1"/>
  <c r="AD133" i="1"/>
  <c r="BO133" i="1"/>
  <c r="Z133" i="1"/>
  <c r="BL133" i="1"/>
  <c r="Y133" i="1"/>
  <c r="BQ132" i="1"/>
  <c r="AA132" i="1"/>
  <c r="BU130" i="1"/>
  <c r="AC130" i="1"/>
  <c r="AT130" i="1"/>
  <c r="AS129" i="1"/>
  <c r="BA129" i="1"/>
  <c r="CF129" i="1"/>
  <c r="AH129" i="1"/>
  <c r="CA129" i="1"/>
  <c r="AF129" i="1"/>
  <c r="BW129" i="1"/>
  <c r="AD129" i="1"/>
  <c r="BO129" i="1"/>
  <c r="Z129" i="1"/>
  <c r="BL129" i="1"/>
  <c r="Y129" i="1"/>
  <c r="BU127" i="1"/>
  <c r="AC127" i="1"/>
  <c r="AT127" i="1"/>
  <c r="AS126" i="1"/>
  <c r="BA126" i="1"/>
  <c r="CF126" i="1"/>
  <c r="AH126" i="1"/>
  <c r="AF125" i="1"/>
  <c r="CA126" i="1"/>
  <c r="AF126" i="1"/>
  <c r="BW126" i="1"/>
  <c r="AD126" i="1"/>
  <c r="BO126" i="1"/>
  <c r="Z126" i="1"/>
  <c r="BL126" i="1"/>
  <c r="Y126" i="1"/>
  <c r="BQ125" i="1"/>
  <c r="AA125" i="1"/>
  <c r="BU123" i="1"/>
  <c r="AC123" i="1"/>
  <c r="AT123" i="1"/>
  <c r="AS122" i="1"/>
  <c r="BA122" i="1"/>
  <c r="CF122" i="1"/>
  <c r="AH122" i="1"/>
  <c r="AF121" i="1"/>
  <c r="CA122" i="1"/>
  <c r="AF122" i="1"/>
  <c r="BW122" i="1"/>
  <c r="AD122" i="1"/>
  <c r="BO122" i="1"/>
  <c r="Z122" i="1"/>
  <c r="BL122" i="1"/>
  <c r="Y122" i="1"/>
  <c r="BQ121" i="1"/>
  <c r="AA121" i="1"/>
  <c r="BW120" i="1"/>
  <c r="AD120" i="1"/>
  <c r="BO120" i="1"/>
  <c r="Z120" i="1"/>
  <c r="BL120" i="1"/>
  <c r="Y120" i="1"/>
  <c r="BU118" i="1"/>
  <c r="AC118" i="1"/>
  <c r="AT118" i="1"/>
  <c r="AS117" i="1"/>
  <c r="BA117" i="1"/>
  <c r="CF117" i="1"/>
  <c r="AH117" i="1"/>
  <c r="CA117" i="1"/>
  <c r="AF117" i="1"/>
  <c r="BW117" i="1"/>
  <c r="AD117" i="1"/>
  <c r="BO117" i="1"/>
  <c r="Z117" i="1"/>
  <c r="BL117" i="1"/>
  <c r="Y117" i="1"/>
  <c r="BU115" i="1"/>
  <c r="AC115" i="1"/>
  <c r="AT115" i="1"/>
  <c r="AS114" i="1"/>
  <c r="BA114" i="1"/>
  <c r="CF114" i="1"/>
  <c r="AH114" i="1"/>
  <c r="CA114" i="1"/>
  <c r="AF114" i="1"/>
  <c r="BW114" i="1"/>
  <c r="AD114" i="1"/>
  <c r="BO114" i="1"/>
  <c r="Z114" i="1"/>
  <c r="BL114" i="1"/>
  <c r="Y114" i="1"/>
  <c r="BQ113" i="1"/>
  <c r="AA113" i="1"/>
  <c r="BW112" i="1"/>
  <c r="AD112" i="1"/>
  <c r="BO112" i="1"/>
  <c r="Z112" i="1"/>
  <c r="BL112" i="1"/>
  <c r="Y112" i="1"/>
  <c r="BU110" i="1"/>
  <c r="AC110" i="1"/>
  <c r="AT110" i="1"/>
  <c r="AS109" i="1"/>
  <c r="BA109" i="1"/>
  <c r="CF109" i="1"/>
  <c r="AH109" i="1"/>
  <c r="CA109" i="1"/>
  <c r="AF109" i="1"/>
  <c r="BW109" i="1"/>
  <c r="AD109" i="1"/>
  <c r="BO109" i="1"/>
  <c r="Z109" i="1"/>
  <c r="BL109" i="1"/>
  <c r="Y109" i="1"/>
  <c r="BU107" i="1"/>
  <c r="AC107" i="1"/>
  <c r="AT107" i="1"/>
  <c r="AS106" i="1"/>
  <c r="BA106" i="1"/>
  <c r="CF106" i="1"/>
  <c r="AH106" i="1"/>
  <c r="CA106" i="1"/>
  <c r="AF106" i="1"/>
  <c r="BW106" i="1"/>
  <c r="AD106" i="1"/>
  <c r="BO106" i="1"/>
  <c r="Z106" i="1"/>
  <c r="BL106" i="1"/>
  <c r="Y106" i="1"/>
  <c r="BQ105" i="1"/>
  <c r="AA105" i="1"/>
  <c r="BU104" i="1"/>
  <c r="AC104" i="1"/>
  <c r="AT104" i="1"/>
  <c r="AS103" i="1"/>
  <c r="BA103" i="1"/>
  <c r="CF103" i="1"/>
  <c r="AH103" i="1"/>
  <c r="CA103" i="1"/>
  <c r="AF103" i="1"/>
  <c r="BW103" i="1"/>
  <c r="AD103" i="1"/>
  <c r="BO103" i="1"/>
  <c r="Z103" i="1"/>
  <c r="BL103" i="1"/>
  <c r="Y103" i="1"/>
  <c r="BQ102" i="1"/>
  <c r="AA102" i="1"/>
  <c r="AS100" i="1"/>
  <c r="BA100" i="1"/>
  <c r="CF100" i="1"/>
  <c r="AH100" i="1"/>
  <c r="CA100" i="1"/>
  <c r="AF100" i="1"/>
  <c r="BQ100" i="1"/>
  <c r="AA100" i="1"/>
  <c r="BU99" i="1"/>
  <c r="AC99" i="1"/>
  <c r="AT99" i="1"/>
  <c r="AS98" i="1"/>
  <c r="BA98" i="1"/>
  <c r="AH97" i="1"/>
  <c r="CF98" i="1"/>
  <c r="AH98" i="1"/>
  <c r="CA98" i="1"/>
  <c r="AF98" i="1"/>
  <c r="BW98" i="1"/>
  <c r="AD98" i="1"/>
  <c r="BO98" i="1"/>
  <c r="Z98" i="1"/>
  <c r="BL98" i="1"/>
  <c r="Y98" i="1"/>
  <c r="BQ97" i="1"/>
  <c r="AA97" i="1"/>
  <c r="BU96" i="1"/>
  <c r="AC96" i="1"/>
  <c r="AT96" i="1"/>
  <c r="BA94" i="1"/>
  <c r="AS95" i="1"/>
  <c r="BA95" i="1"/>
  <c r="CF95" i="1"/>
  <c r="AH95" i="1"/>
  <c r="CA95" i="1"/>
  <c r="AF95" i="1"/>
  <c r="BW95" i="1"/>
  <c r="AD95" i="1"/>
  <c r="Z94" i="1"/>
  <c r="BO95" i="1"/>
  <c r="Z95" i="1"/>
  <c r="BL95" i="1"/>
  <c r="Y95" i="1"/>
  <c r="BQ94" i="1"/>
  <c r="AA94" i="1"/>
  <c r="AS92" i="1"/>
  <c r="BA92" i="1"/>
  <c r="CF92" i="1"/>
  <c r="AH92" i="1"/>
  <c r="CA92" i="1"/>
  <c r="AF92" i="1"/>
  <c r="BW92" i="1"/>
  <c r="AD92" i="1"/>
  <c r="BO92" i="1"/>
  <c r="Z92" i="1"/>
  <c r="BL92" i="1"/>
  <c r="Y92" i="1"/>
  <c r="AC89" i="1"/>
  <c r="BU90" i="1"/>
  <c r="AC90" i="1"/>
  <c r="AT90" i="1"/>
  <c r="AS89" i="1"/>
  <c r="BA89" i="1"/>
  <c r="CF89" i="1"/>
  <c r="AH89" i="1"/>
  <c r="CA89" i="1"/>
  <c r="AF89" i="1"/>
  <c r="BW89" i="1"/>
  <c r="AD89" i="1"/>
  <c r="BO89" i="1"/>
  <c r="Z89" i="1"/>
  <c r="BL89" i="1"/>
  <c r="Y89" i="1"/>
  <c r="BU88" i="1"/>
  <c r="AC88" i="1"/>
  <c r="AT88" i="1"/>
  <c r="AS87" i="1"/>
  <c r="BA87" i="1"/>
  <c r="CF87" i="1"/>
  <c r="AH87" i="1"/>
  <c r="CA87" i="1"/>
  <c r="AF87" i="1"/>
  <c r="BQ87" i="1"/>
  <c r="AA87" i="1"/>
  <c r="BU86" i="1"/>
  <c r="AC86" i="1"/>
  <c r="AT86" i="1"/>
  <c r="AS85" i="1"/>
  <c r="BA85" i="1"/>
  <c r="CF85" i="1"/>
  <c r="AH85" i="1"/>
  <c r="CA85" i="1"/>
  <c r="AF85" i="1"/>
  <c r="BW85" i="1"/>
  <c r="AD85" i="1"/>
  <c r="BO85" i="1"/>
  <c r="Z85" i="1"/>
  <c r="BL85" i="1"/>
  <c r="Y85" i="1"/>
  <c r="BW83" i="1"/>
  <c r="AD83" i="1"/>
  <c r="BO83" i="1"/>
  <c r="Z83" i="1"/>
  <c r="BL83" i="1"/>
  <c r="Y83" i="1"/>
  <c r="AA81" i="1"/>
  <c r="BQ82" i="1"/>
  <c r="AA82" i="1"/>
  <c r="BW80" i="1"/>
  <c r="AD80" i="1"/>
  <c r="BO80" i="1"/>
  <c r="Z80" i="1"/>
  <c r="BL80" i="1"/>
  <c r="Y80" i="1"/>
  <c r="BW78" i="1"/>
  <c r="AD78" i="1"/>
  <c r="BO78" i="1"/>
  <c r="Z78" i="1"/>
  <c r="BL78" i="1"/>
  <c r="Y78" i="1"/>
  <c r="BQ77" i="1"/>
  <c r="AA77" i="1"/>
  <c r="BU76" i="1"/>
  <c r="AC76" i="1"/>
  <c r="AT76" i="1"/>
  <c r="BQ75" i="1"/>
  <c r="AA75" i="1"/>
  <c r="BU74" i="1"/>
  <c r="AC74" i="1"/>
  <c r="AT74" i="1"/>
  <c r="AS73" i="1"/>
  <c r="BA73" i="1"/>
  <c r="CF73" i="1"/>
  <c r="AH73" i="1"/>
  <c r="CA73" i="1"/>
  <c r="AF73" i="1"/>
  <c r="BW73" i="1"/>
  <c r="AD73" i="1"/>
  <c r="BO73" i="1"/>
  <c r="Z73" i="1"/>
  <c r="BL73" i="1"/>
  <c r="Y73" i="1"/>
  <c r="BU72" i="1"/>
  <c r="AC72" i="1"/>
  <c r="AT72" i="1"/>
  <c r="AS71" i="1"/>
  <c r="BA71" i="1"/>
  <c r="CF71" i="1"/>
  <c r="AH71" i="1"/>
  <c r="CA71" i="1"/>
  <c r="AF71" i="1"/>
  <c r="BQ71" i="1"/>
  <c r="AA71" i="1"/>
  <c r="BU70" i="1"/>
  <c r="AC70" i="1"/>
  <c r="AT70" i="1"/>
  <c r="AS69" i="1"/>
  <c r="BA69" i="1"/>
  <c r="CF69" i="1"/>
  <c r="AH69" i="1"/>
  <c r="CA69" i="1"/>
  <c r="AF69" i="1"/>
  <c r="BW69" i="1"/>
  <c r="AD69" i="1"/>
  <c r="BO69" i="1"/>
  <c r="Z69" i="1"/>
  <c r="BL69" i="1"/>
  <c r="Y69" i="1"/>
  <c r="BU68" i="1"/>
  <c r="AC68" i="1"/>
  <c r="AT68" i="1"/>
  <c r="BU66" i="1"/>
  <c r="AC66" i="1"/>
  <c r="AT66" i="1"/>
  <c r="AS65" i="1"/>
  <c r="BA65" i="1"/>
  <c r="CF65" i="1"/>
  <c r="AH65" i="1"/>
  <c r="CA65" i="1"/>
  <c r="AF65" i="1"/>
  <c r="BW65" i="1"/>
  <c r="AD65" i="1"/>
  <c r="BO65" i="1"/>
  <c r="Z65" i="1"/>
  <c r="BL65" i="1"/>
  <c r="Y65" i="1"/>
  <c r="BU64" i="1"/>
  <c r="AC64" i="1"/>
  <c r="AT64" i="1"/>
  <c r="BU62" i="1"/>
  <c r="AC62" i="1"/>
  <c r="AT62" i="1"/>
  <c r="AS61" i="1"/>
  <c r="BA61" i="1"/>
  <c r="CF61" i="1"/>
  <c r="AH61" i="1"/>
  <c r="CA61" i="1"/>
  <c r="AF61" i="1"/>
  <c r="BW61" i="1"/>
  <c r="AD61" i="1"/>
  <c r="BO61" i="1"/>
  <c r="Z61" i="1"/>
  <c r="BL61" i="1"/>
  <c r="Y61" i="1"/>
  <c r="BU60" i="1"/>
  <c r="AC60" i="1"/>
  <c r="AT60" i="1"/>
  <c r="BU58" i="1"/>
  <c r="AC58" i="1"/>
  <c r="AT58" i="1"/>
  <c r="AS57" i="1"/>
  <c r="BA57" i="1"/>
  <c r="CF57" i="1"/>
  <c r="AH57" i="1"/>
  <c r="CA57" i="1"/>
  <c r="AF57" i="1"/>
  <c r="BW57" i="1"/>
  <c r="AD57" i="1"/>
  <c r="BO57" i="1"/>
  <c r="Z57" i="1"/>
  <c r="BL57" i="1"/>
  <c r="Y57" i="1"/>
  <c r="AS55" i="1"/>
  <c r="BA55" i="1"/>
  <c r="CF55" i="1"/>
  <c r="AH55" i="1"/>
  <c r="CA55" i="1"/>
  <c r="AF55" i="1"/>
  <c r="BQ55" i="1"/>
  <c r="AA55" i="1"/>
  <c r="BU54" i="1"/>
  <c r="AC54" i="1"/>
  <c r="AT54" i="1"/>
  <c r="BA52" i="1"/>
  <c r="AS53" i="1"/>
  <c r="BA53" i="1"/>
  <c r="CF53" i="1"/>
  <c r="AH53" i="1"/>
  <c r="CA53" i="1"/>
  <c r="AF53" i="1"/>
  <c r="BW53" i="1"/>
  <c r="AD53" i="1"/>
  <c r="Z52" i="1"/>
  <c r="BO53" i="1"/>
  <c r="Z53" i="1"/>
  <c r="BL53" i="1"/>
  <c r="Y53" i="1"/>
  <c r="BQ52" i="1"/>
  <c r="AA52" i="1"/>
  <c r="BW51" i="1"/>
  <c r="AD51" i="1"/>
  <c r="BO51" i="1"/>
  <c r="Z51" i="1"/>
  <c r="BL51" i="1"/>
  <c r="Y51" i="1"/>
  <c r="BQ50" i="1"/>
  <c r="AA50" i="1"/>
  <c r="BW48" i="1"/>
  <c r="AD48" i="1"/>
  <c r="BO48" i="1"/>
  <c r="Z48" i="1"/>
  <c r="BL48" i="1"/>
  <c r="Y48" i="1"/>
  <c r="BU47" i="1"/>
  <c r="AC47" i="1"/>
  <c r="AT47" i="1"/>
  <c r="AS46" i="1"/>
  <c r="BA46" i="1"/>
  <c r="CF46" i="1"/>
  <c r="AH46" i="1"/>
  <c r="AF45" i="1"/>
  <c r="CA46" i="1"/>
  <c r="AF46" i="1"/>
  <c r="BW46" i="1"/>
  <c r="AD46" i="1"/>
  <c r="BO46" i="1"/>
  <c r="Z46" i="1"/>
  <c r="BL46" i="1"/>
  <c r="Y46" i="1"/>
  <c r="BQ45" i="1"/>
  <c r="AA45" i="1"/>
  <c r="BW44" i="1"/>
  <c r="AD44" i="1"/>
  <c r="BO44" i="1"/>
  <c r="Z44" i="1"/>
  <c r="BL44" i="1"/>
  <c r="Y44" i="1"/>
  <c r="BW42" i="1"/>
  <c r="AD42" i="1"/>
  <c r="BO42" i="1"/>
  <c r="Z42" i="1"/>
  <c r="BL42" i="1"/>
  <c r="Y42" i="1"/>
  <c r="BQ41" i="1"/>
  <c r="AA41" i="1"/>
  <c r="BW40" i="1"/>
  <c r="AD40" i="1"/>
  <c r="BO40" i="1"/>
  <c r="Z40" i="1"/>
  <c r="BL40" i="1"/>
  <c r="Y40" i="1"/>
  <c r="BU39" i="1"/>
  <c r="AC39" i="1"/>
  <c r="AT39" i="1"/>
  <c r="AS38" i="1"/>
  <c r="BA38" i="1"/>
  <c r="CF38" i="1"/>
  <c r="AH38" i="1"/>
  <c r="CA38" i="1"/>
  <c r="AF38" i="1"/>
  <c r="BQ38" i="1"/>
  <c r="AA38" i="1"/>
  <c r="AS36" i="1"/>
  <c r="BA36" i="1"/>
  <c r="CF36" i="1"/>
  <c r="AH36" i="1"/>
  <c r="CA36" i="1"/>
  <c r="AF36" i="1"/>
  <c r="BQ36" i="1"/>
  <c r="AA36" i="1"/>
  <c r="BW35" i="1"/>
  <c r="AD35" i="1"/>
  <c r="BO35" i="1"/>
  <c r="Z35" i="1"/>
  <c r="BL35" i="1"/>
  <c r="Y35" i="1"/>
  <c r="BU33" i="1"/>
  <c r="AC33" i="1"/>
  <c r="AT33" i="1"/>
  <c r="AS32" i="1"/>
  <c r="BA32" i="1"/>
  <c r="CF32" i="1"/>
  <c r="AH32" i="1"/>
  <c r="CA32" i="1"/>
  <c r="AF32" i="1"/>
  <c r="BQ32" i="1"/>
  <c r="AA32" i="1"/>
  <c r="BU31" i="1"/>
  <c r="AC31" i="1"/>
  <c r="AT31" i="1"/>
  <c r="AS30" i="1"/>
  <c r="BA30" i="1"/>
  <c r="CF30" i="1"/>
  <c r="AH30" i="1"/>
  <c r="CA30" i="1"/>
  <c r="AF30" i="1"/>
  <c r="AA29" i="1"/>
  <c r="BQ30" i="1"/>
  <c r="AA30" i="1"/>
  <c r="AS28" i="1"/>
  <c r="BA28" i="1"/>
  <c r="CF28" i="1"/>
  <c r="AH28" i="1"/>
  <c r="CA28" i="1"/>
  <c r="AF28" i="1"/>
  <c r="BQ28" i="1"/>
  <c r="AA28" i="1"/>
  <c r="BU27" i="1"/>
  <c r="AC27" i="1"/>
  <c r="AT27" i="1"/>
  <c r="AS26" i="1"/>
  <c r="BA26" i="1"/>
  <c r="CF26" i="1"/>
  <c r="AH26" i="1"/>
  <c r="CA26" i="1"/>
  <c r="AF26" i="1"/>
  <c r="BQ26" i="1"/>
  <c r="AA26" i="1"/>
  <c r="AS24" i="1"/>
  <c r="BA24" i="1"/>
  <c r="CF24" i="1"/>
  <c r="AH24" i="1"/>
  <c r="CA24" i="1"/>
  <c r="AF24" i="1"/>
  <c r="BQ24" i="1"/>
  <c r="AA24" i="1"/>
  <c r="BU23" i="1"/>
  <c r="AC23" i="1"/>
  <c r="AT23" i="1"/>
  <c r="AS22" i="1"/>
  <c r="BA22" i="1"/>
  <c r="CF22" i="1"/>
  <c r="AH22" i="1"/>
  <c r="CA22" i="1"/>
  <c r="AF22" i="1"/>
  <c r="BQ22" i="1"/>
  <c r="AA22" i="1"/>
  <c r="AS20" i="1"/>
  <c r="BA20" i="1"/>
  <c r="CF20" i="1"/>
  <c r="AH20" i="1"/>
  <c r="CA20" i="1"/>
  <c r="BQ20" i="1"/>
  <c r="AA20" i="1"/>
  <c r="BU19" i="1"/>
  <c r="AC19" i="1"/>
  <c r="AT19" i="1"/>
  <c r="AS18" i="1"/>
  <c r="BA18" i="1"/>
  <c r="CF18" i="1"/>
  <c r="AH18" i="1"/>
  <c r="CA18" i="1"/>
  <c r="AF18" i="1"/>
  <c r="BQ18" i="1"/>
  <c r="AA18" i="1"/>
  <c r="AS16" i="1"/>
  <c r="BA16" i="1"/>
  <c r="CF16" i="1"/>
  <c r="AH16" i="1"/>
  <c r="CA16" i="1"/>
  <c r="AF16" i="1"/>
  <c r="BQ16" i="1"/>
  <c r="AA16" i="1"/>
  <c r="BU15" i="1"/>
  <c r="AC15" i="1"/>
  <c r="AT15" i="1"/>
  <c r="BA13" i="1"/>
  <c r="AS14" i="1"/>
  <c r="BA14" i="1"/>
  <c r="CF14" i="1"/>
  <c r="AH14" i="1"/>
  <c r="CA14" i="1"/>
  <c r="AF14" i="1"/>
  <c r="BW14" i="1"/>
  <c r="AD14" i="1"/>
  <c r="Z13" i="1"/>
  <c r="BO14" i="1"/>
  <c r="Z14" i="1"/>
  <c r="BL14" i="1"/>
  <c r="Y14" i="1"/>
  <c r="BQ13" i="1"/>
  <c r="AA13" i="1"/>
  <c r="BW12" i="1"/>
  <c r="AD12" i="1"/>
  <c r="Z11" i="1"/>
  <c r="BO12" i="1"/>
  <c r="Z12" i="1"/>
  <c r="BL12" i="1"/>
  <c r="Y12" i="1"/>
  <c r="AT11" i="1"/>
  <c r="AS9" i="1"/>
  <c r="BA9" i="1"/>
  <c r="BW9" i="1"/>
  <c r="AD9" i="1"/>
  <c r="AS6" i="1"/>
  <c r="BA6" i="1"/>
  <c r="CF6" i="1"/>
  <c r="AH6" i="1"/>
  <c r="AE118" i="1"/>
  <c r="BY119" i="1"/>
  <c r="AE119" i="1"/>
  <c r="AE110" i="1"/>
  <c r="BY111" i="1"/>
  <c r="AE111" i="1"/>
  <c r="AE98" i="1"/>
  <c r="BY99" i="1"/>
  <c r="AE99" i="1"/>
  <c r="AE90" i="1"/>
  <c r="BY91" i="1"/>
  <c r="AE91" i="1"/>
  <c r="BY87" i="1"/>
  <c r="AE87" i="1"/>
  <c r="AE82" i="1"/>
  <c r="BY83" i="1"/>
  <c r="AE83" i="1"/>
  <c r="BY71" i="1"/>
  <c r="AE71" i="1"/>
  <c r="AE66" i="1"/>
  <c r="BY67" i="1"/>
  <c r="AE67" i="1"/>
  <c r="AE62" i="1"/>
  <c r="BY63" i="1"/>
  <c r="AE63" i="1"/>
  <c r="AE58" i="1"/>
  <c r="BY59" i="1"/>
  <c r="AE59" i="1"/>
  <c r="BY55" i="1"/>
  <c r="AE55" i="1"/>
  <c r="AE50" i="1"/>
  <c r="BY51" i="1"/>
  <c r="AE51" i="1"/>
  <c r="AE46" i="1"/>
  <c r="BY47" i="1"/>
  <c r="AE47" i="1"/>
  <c r="BY39" i="1"/>
  <c r="AE39" i="1"/>
  <c r="BY35" i="1"/>
  <c r="AE35" i="1"/>
  <c r="BY31" i="1"/>
  <c r="AE31" i="1"/>
  <c r="BY27" i="1"/>
  <c r="AE27" i="1"/>
  <c r="BY23" i="1"/>
  <c r="AE23" i="1"/>
  <c r="BY19" i="1"/>
  <c r="AE19" i="1"/>
  <c r="AE14" i="1"/>
  <c r="BY15" i="1"/>
  <c r="AE15" i="1"/>
  <c r="AS197" i="1"/>
  <c r="BA197" i="1"/>
  <c r="BU192" i="1"/>
  <c r="AC192" i="1"/>
  <c r="CA191" i="1"/>
  <c r="AF191" i="1"/>
  <c r="BW191" i="1"/>
  <c r="AD191" i="1"/>
  <c r="BL191" i="1"/>
  <c r="Y191" i="1"/>
  <c r="BQ190" i="1"/>
  <c r="AA190" i="1"/>
  <c r="BW188" i="1"/>
  <c r="AD188" i="1"/>
  <c r="AS184" i="1"/>
  <c r="BA184" i="1"/>
  <c r="CA184" i="1"/>
  <c r="AF184" i="1"/>
  <c r="BQ184" i="1"/>
  <c r="AA184" i="1"/>
  <c r="CF181" i="1"/>
  <c r="AH181" i="1"/>
  <c r="BW181" i="1"/>
  <c r="AD181" i="1"/>
  <c r="BW178" i="1"/>
  <c r="AD178" i="1"/>
  <c r="BL178" i="1"/>
  <c r="Y178" i="1"/>
  <c r="BQ177" i="1"/>
  <c r="AA177" i="1"/>
  <c r="BU176" i="1"/>
  <c r="AC176" i="1"/>
  <c r="AS175" i="1"/>
  <c r="BA175" i="1"/>
  <c r="CF175" i="1"/>
  <c r="AH175" i="1"/>
  <c r="CA175" i="1"/>
  <c r="AF175" i="1"/>
  <c r="BW175" i="1"/>
  <c r="AD175" i="1"/>
  <c r="BO175" i="1"/>
  <c r="Z175" i="1"/>
  <c r="BL175" i="1"/>
  <c r="Y175" i="1"/>
  <c r="BQ174" i="1"/>
  <c r="AA174" i="1"/>
  <c r="BW172" i="1"/>
  <c r="AD172" i="1"/>
  <c r="BO172" i="1"/>
  <c r="Z172" i="1"/>
  <c r="BL172" i="1"/>
  <c r="Y172" i="1"/>
  <c r="BQ171" i="1"/>
  <c r="AA171" i="1"/>
  <c r="AC168" i="1"/>
  <c r="BU169" i="1"/>
  <c r="AC169" i="1"/>
  <c r="AT169" i="1"/>
  <c r="AS168" i="1"/>
  <c r="BA168" i="1"/>
  <c r="AH167" i="1"/>
  <c r="CF168" i="1"/>
  <c r="AH168" i="1"/>
  <c r="CA168" i="1"/>
  <c r="AF168" i="1"/>
  <c r="BQ168" i="1"/>
  <c r="AA168" i="1"/>
  <c r="BU166" i="1"/>
  <c r="AC166" i="1"/>
  <c r="AT166" i="1"/>
  <c r="AS165" i="1"/>
  <c r="BA165" i="1"/>
  <c r="CF165" i="1"/>
  <c r="AH165" i="1"/>
  <c r="CA165" i="1"/>
  <c r="AF165" i="1"/>
  <c r="BW165" i="1"/>
  <c r="AD165" i="1"/>
  <c r="BO165" i="1"/>
  <c r="Z165" i="1"/>
  <c r="BL165" i="1"/>
  <c r="Y165" i="1"/>
  <c r="BU163" i="1"/>
  <c r="AC163" i="1"/>
  <c r="AT163" i="1"/>
  <c r="AS162" i="1"/>
  <c r="BA162" i="1"/>
  <c r="CF162" i="1"/>
  <c r="AH162" i="1"/>
  <c r="CA162" i="1"/>
  <c r="AF162" i="1"/>
  <c r="BW162" i="1"/>
  <c r="AD162" i="1"/>
  <c r="BO162" i="1"/>
  <c r="Z162" i="1"/>
  <c r="BL162" i="1"/>
  <c r="Y162" i="1"/>
  <c r="BQ161" i="1"/>
  <c r="AA161" i="1"/>
  <c r="BU159" i="1"/>
  <c r="AC159" i="1"/>
  <c r="AT159" i="1"/>
  <c r="AS158" i="1"/>
  <c r="BA158" i="1"/>
  <c r="CF158" i="1"/>
  <c r="AH158" i="1"/>
  <c r="CA158" i="1"/>
  <c r="AF158" i="1"/>
  <c r="BW158" i="1"/>
  <c r="AD158" i="1"/>
  <c r="BO158" i="1"/>
  <c r="Z158" i="1"/>
  <c r="BL158" i="1"/>
  <c r="Y158" i="1"/>
  <c r="AA156" i="1"/>
  <c r="BQ157" i="1"/>
  <c r="AA157" i="1"/>
  <c r="BU156" i="1"/>
  <c r="AC156" i="1"/>
  <c r="AT156" i="1"/>
  <c r="AS155" i="1"/>
  <c r="BA155" i="1"/>
  <c r="CF155" i="1"/>
  <c r="AH155" i="1"/>
  <c r="CA155" i="1"/>
  <c r="AF155" i="1"/>
  <c r="BW155" i="1"/>
  <c r="AD155" i="1"/>
  <c r="BO155" i="1"/>
  <c r="Z155" i="1"/>
  <c r="BL155" i="1"/>
  <c r="Y155" i="1"/>
  <c r="BQ154" i="1"/>
  <c r="AA154" i="1"/>
  <c r="BW152" i="1"/>
  <c r="AD152" i="1"/>
  <c r="BO152" i="1"/>
  <c r="Z152" i="1"/>
  <c r="BL152" i="1"/>
  <c r="Y152" i="1"/>
  <c r="BQ151" i="1"/>
  <c r="AA151" i="1"/>
  <c r="BU149" i="1"/>
  <c r="AC149" i="1"/>
  <c r="AT149" i="1"/>
  <c r="AS148" i="1"/>
  <c r="BA148" i="1"/>
  <c r="CF148" i="1"/>
  <c r="AH148" i="1"/>
  <c r="CA148" i="1"/>
  <c r="AF148" i="1"/>
  <c r="BQ148" i="1"/>
  <c r="AA148" i="1"/>
  <c r="BU146" i="1"/>
  <c r="AC146" i="1"/>
  <c r="AT146" i="1"/>
  <c r="AS145" i="1"/>
  <c r="BA145" i="1"/>
  <c r="CF145" i="1"/>
  <c r="AH145" i="1"/>
  <c r="CA145" i="1"/>
  <c r="AF145" i="1"/>
  <c r="BW145" i="1"/>
  <c r="AD145" i="1"/>
  <c r="BO145" i="1"/>
  <c r="Z145" i="1"/>
  <c r="BL145" i="1"/>
  <c r="Y145" i="1"/>
  <c r="BQ144" i="1"/>
  <c r="AA144" i="1"/>
  <c r="BU142" i="1"/>
  <c r="AT142" i="1"/>
  <c r="AS141" i="1"/>
  <c r="BA141" i="1"/>
  <c r="CF141" i="1"/>
  <c r="AH141" i="1"/>
  <c r="CA141" i="1"/>
  <c r="AF141" i="1"/>
  <c r="BW141" i="1"/>
  <c r="AD141" i="1"/>
  <c r="BO141" i="1"/>
  <c r="Z141" i="1"/>
  <c r="BL141" i="1"/>
  <c r="Y141" i="1"/>
  <c r="BU139" i="1"/>
  <c r="AC139" i="1"/>
  <c r="AT139" i="1"/>
  <c r="AS138" i="1"/>
  <c r="BA138" i="1"/>
  <c r="CF138" i="1"/>
  <c r="AH138" i="1"/>
  <c r="CA138" i="1"/>
  <c r="AF138" i="1"/>
  <c r="BW138" i="1"/>
  <c r="AD138" i="1"/>
  <c r="BO138" i="1"/>
  <c r="Z138" i="1"/>
  <c r="BL138" i="1"/>
  <c r="Y138" i="1"/>
  <c r="BQ137" i="1"/>
  <c r="AA137" i="1"/>
  <c r="BU135" i="1"/>
  <c r="AC135" i="1"/>
  <c r="AT135" i="1"/>
  <c r="BA133" i="1"/>
  <c r="AS134" i="1"/>
  <c r="BA134" i="1"/>
  <c r="CF134" i="1"/>
  <c r="AH134" i="1"/>
  <c r="CA134" i="1"/>
  <c r="AF134" i="1"/>
  <c r="BW134" i="1"/>
  <c r="AD134" i="1"/>
  <c r="BO134" i="1"/>
  <c r="Z134" i="1"/>
  <c r="BL134" i="1"/>
  <c r="Y134" i="1"/>
  <c r="BQ133" i="1"/>
  <c r="AA133" i="1"/>
  <c r="BU131" i="1"/>
  <c r="AC131" i="1"/>
  <c r="AT131" i="1"/>
  <c r="AS130" i="1"/>
  <c r="BA130" i="1"/>
  <c r="CF130" i="1"/>
  <c r="AH130" i="1"/>
  <c r="CA130" i="1"/>
  <c r="AF130" i="1"/>
  <c r="BW130" i="1"/>
  <c r="AD130" i="1"/>
  <c r="BO130" i="1"/>
  <c r="Z130" i="1"/>
  <c r="BL130" i="1"/>
  <c r="Y130" i="1"/>
  <c r="BQ129" i="1"/>
  <c r="AA129" i="1"/>
  <c r="BU128" i="1"/>
  <c r="AC128" i="1"/>
  <c r="AT128" i="1"/>
  <c r="AS127" i="1"/>
  <c r="BA127" i="1"/>
  <c r="CF127" i="1"/>
  <c r="AH127" i="1"/>
  <c r="CA127" i="1"/>
  <c r="AF127" i="1"/>
  <c r="BW127" i="1"/>
  <c r="AD127" i="1"/>
  <c r="BO127" i="1"/>
  <c r="Z127" i="1"/>
  <c r="BL127" i="1"/>
  <c r="Y127" i="1"/>
  <c r="BQ126" i="1"/>
  <c r="AA126" i="1"/>
  <c r="BU124" i="1"/>
  <c r="AC124" i="1"/>
  <c r="AT124" i="1"/>
  <c r="AS123" i="1"/>
  <c r="BA123" i="1"/>
  <c r="CF123" i="1"/>
  <c r="AH123" i="1"/>
  <c r="CA123" i="1"/>
  <c r="AF123" i="1"/>
  <c r="BW123" i="1"/>
  <c r="AD123" i="1"/>
  <c r="BO123" i="1"/>
  <c r="Z123" i="1"/>
  <c r="BL123" i="1"/>
  <c r="Y123" i="1"/>
  <c r="BQ122" i="1"/>
  <c r="AA122" i="1"/>
  <c r="AS120" i="1"/>
  <c r="BA120" i="1"/>
  <c r="AH119" i="1"/>
  <c r="CF120" i="1"/>
  <c r="AH120" i="1"/>
  <c r="CA120" i="1"/>
  <c r="AF120" i="1"/>
  <c r="BQ120" i="1"/>
  <c r="AA120" i="1"/>
  <c r="BU119" i="1"/>
  <c r="AC119" i="1"/>
  <c r="AT119" i="1"/>
  <c r="AS118" i="1"/>
  <c r="BA118" i="1"/>
  <c r="CF118" i="1"/>
  <c r="AH118" i="1"/>
  <c r="CA118" i="1"/>
  <c r="AF118" i="1"/>
  <c r="BW118" i="1"/>
  <c r="AD118" i="1"/>
  <c r="BO118" i="1"/>
  <c r="BL118" i="1"/>
  <c r="Y118" i="1"/>
  <c r="BQ117" i="1"/>
  <c r="AA117" i="1"/>
  <c r="BU116" i="1"/>
  <c r="AC116" i="1"/>
  <c r="AT116" i="1"/>
  <c r="AS115" i="1"/>
  <c r="BA115" i="1"/>
  <c r="CF115" i="1"/>
  <c r="AH115" i="1"/>
  <c r="CA115" i="1"/>
  <c r="AF115" i="1"/>
  <c r="BW115" i="1"/>
  <c r="AD115" i="1"/>
  <c r="BO115" i="1"/>
  <c r="Z115" i="1"/>
  <c r="BL115" i="1"/>
  <c r="Y115" i="1"/>
  <c r="BQ114" i="1"/>
  <c r="AA114" i="1"/>
  <c r="AS112" i="1"/>
  <c r="BA112" i="1"/>
  <c r="CF112" i="1"/>
  <c r="AH112" i="1"/>
  <c r="CA112" i="1"/>
  <c r="AF112" i="1"/>
  <c r="BQ112" i="1"/>
  <c r="AA112" i="1"/>
  <c r="BU111" i="1"/>
  <c r="AC111" i="1"/>
  <c r="AT111" i="1"/>
  <c r="AS110" i="1"/>
  <c r="BA110" i="1"/>
  <c r="CF110" i="1"/>
  <c r="AH110" i="1"/>
  <c r="CA110" i="1"/>
  <c r="AF110" i="1"/>
  <c r="BW110" i="1"/>
  <c r="AD110" i="1"/>
  <c r="BO110" i="1"/>
  <c r="Z110" i="1"/>
  <c r="BL110" i="1"/>
  <c r="Y110" i="1"/>
  <c r="BQ109" i="1"/>
  <c r="AA109" i="1"/>
  <c r="BU108" i="1"/>
  <c r="AC108" i="1"/>
  <c r="AT108" i="1"/>
  <c r="AS107" i="1"/>
  <c r="BA107" i="1"/>
  <c r="CF107" i="1"/>
  <c r="AH107" i="1"/>
  <c r="CA107" i="1"/>
  <c r="AF107" i="1"/>
  <c r="BW107" i="1"/>
  <c r="AD107" i="1"/>
  <c r="BO107" i="1"/>
  <c r="Z107" i="1"/>
  <c r="BL107" i="1"/>
  <c r="Y107" i="1"/>
  <c r="BQ106" i="1"/>
  <c r="AA106" i="1"/>
  <c r="BW104" i="1"/>
  <c r="AD104" i="1"/>
  <c r="BO104" i="1"/>
  <c r="Z104" i="1"/>
  <c r="BL104" i="1"/>
  <c r="Y104" i="1"/>
  <c r="BQ103" i="1"/>
  <c r="AA103" i="1"/>
  <c r="BU101" i="1"/>
  <c r="AC101" i="1"/>
  <c r="AT101" i="1"/>
  <c r="BW99" i="1"/>
  <c r="AD99" i="1"/>
  <c r="BO99" i="1"/>
  <c r="Z99" i="1"/>
  <c r="BL99" i="1"/>
  <c r="Y99" i="1"/>
  <c r="BQ98" i="1"/>
  <c r="AA98" i="1"/>
  <c r="BW96" i="1"/>
  <c r="AD96" i="1"/>
  <c r="BO96" i="1"/>
  <c r="Z96" i="1"/>
  <c r="BL96" i="1"/>
  <c r="Y96" i="1"/>
  <c r="BQ95" i="1"/>
  <c r="AA95" i="1"/>
  <c r="BU93" i="1"/>
  <c r="AC93" i="1"/>
  <c r="AT93" i="1"/>
  <c r="BQ92" i="1"/>
  <c r="AA92" i="1"/>
  <c r="BU91" i="1"/>
  <c r="AC91" i="1"/>
  <c r="AT91" i="1"/>
  <c r="AS90" i="1"/>
  <c r="BA90" i="1"/>
  <c r="CF90" i="1"/>
  <c r="AH90" i="1"/>
  <c r="CA90" i="1"/>
  <c r="AF90" i="1"/>
  <c r="BW90" i="1"/>
  <c r="AD90" i="1"/>
  <c r="BO90" i="1"/>
  <c r="Z90" i="1"/>
  <c r="BL90" i="1"/>
  <c r="Y90" i="1"/>
  <c r="BQ89" i="1"/>
  <c r="BW88" i="1"/>
  <c r="AD88" i="1"/>
  <c r="Z87" i="1"/>
  <c r="BO88" i="1"/>
  <c r="Z88" i="1"/>
  <c r="BL88" i="1"/>
  <c r="Y88" i="1"/>
  <c r="BW86" i="1"/>
  <c r="AD86" i="1"/>
  <c r="BO86" i="1"/>
  <c r="Z86" i="1"/>
  <c r="BL86" i="1"/>
  <c r="Y86" i="1"/>
  <c r="BQ85" i="1"/>
  <c r="AA85" i="1"/>
  <c r="BU84" i="1"/>
  <c r="AC84" i="1"/>
  <c r="AT84" i="1"/>
  <c r="AS83" i="1"/>
  <c r="BA83" i="1"/>
  <c r="CF83" i="1"/>
  <c r="AH83" i="1"/>
  <c r="AF82" i="1"/>
  <c r="CA83" i="1"/>
  <c r="AF83" i="1"/>
  <c r="BQ83" i="1"/>
  <c r="AA83" i="1"/>
  <c r="BU81" i="1"/>
  <c r="AC81" i="1"/>
  <c r="AT81" i="1"/>
  <c r="AS80" i="1"/>
  <c r="BA80" i="1"/>
  <c r="CF80" i="1"/>
  <c r="AH80" i="1"/>
  <c r="CA80" i="1"/>
  <c r="AF80" i="1"/>
  <c r="BQ80" i="1"/>
  <c r="AA80" i="1"/>
  <c r="BU79" i="1"/>
  <c r="AC79" i="1"/>
  <c r="AT79" i="1"/>
  <c r="AS78" i="1"/>
  <c r="BA78" i="1"/>
  <c r="CF78" i="1"/>
  <c r="AH78" i="1"/>
  <c r="AF77" i="1"/>
  <c r="CA78" i="1"/>
  <c r="AF78" i="1"/>
  <c r="BQ78" i="1"/>
  <c r="AA78" i="1"/>
  <c r="BW76" i="1"/>
  <c r="AD76" i="1"/>
  <c r="BO76" i="1"/>
  <c r="Z76" i="1"/>
  <c r="BL76" i="1"/>
  <c r="Y76" i="1"/>
  <c r="BW74" i="1"/>
  <c r="AD74" i="1"/>
  <c r="BO74" i="1"/>
  <c r="Z74" i="1"/>
  <c r="BL74" i="1"/>
  <c r="Y74" i="1"/>
  <c r="BQ73" i="1"/>
  <c r="AA73" i="1"/>
  <c r="BW72" i="1"/>
  <c r="AD72" i="1"/>
  <c r="Z71" i="1"/>
  <c r="BO72" i="1"/>
  <c r="Z72" i="1"/>
  <c r="BL72" i="1"/>
  <c r="Y72" i="1"/>
  <c r="BW70" i="1"/>
  <c r="AD70" i="1"/>
  <c r="BO70" i="1"/>
  <c r="Z70" i="1"/>
  <c r="BL70" i="1"/>
  <c r="Y70" i="1"/>
  <c r="BQ69" i="1"/>
  <c r="AA69" i="1"/>
  <c r="BW68" i="1"/>
  <c r="AD68" i="1"/>
  <c r="BO68" i="1"/>
  <c r="Z68" i="1"/>
  <c r="BL68" i="1"/>
  <c r="Y68" i="1"/>
  <c r="BU67" i="1"/>
  <c r="AC67" i="1"/>
  <c r="AT67" i="1"/>
  <c r="AS66" i="1"/>
  <c r="BA66" i="1"/>
  <c r="CF66" i="1"/>
  <c r="AH66" i="1"/>
  <c r="CA66" i="1"/>
  <c r="AF66" i="1"/>
  <c r="BW66" i="1"/>
  <c r="AD66" i="1"/>
  <c r="BO66" i="1"/>
  <c r="Z66" i="1"/>
  <c r="BL66" i="1"/>
  <c r="Y66" i="1"/>
  <c r="BQ65" i="1"/>
  <c r="BW64" i="1"/>
  <c r="AD64" i="1"/>
  <c r="BO64" i="1"/>
  <c r="Z64" i="1"/>
  <c r="BL64" i="1"/>
  <c r="Y64" i="1"/>
  <c r="BU63" i="1"/>
  <c r="AC63" i="1"/>
  <c r="AT63" i="1"/>
  <c r="AS62" i="1"/>
  <c r="BA62" i="1"/>
  <c r="CF62" i="1"/>
  <c r="AH62" i="1"/>
  <c r="CA62" i="1"/>
  <c r="AF62" i="1"/>
  <c r="BW62" i="1"/>
  <c r="AD62" i="1"/>
  <c r="BO62" i="1"/>
  <c r="Z62" i="1"/>
  <c r="BL62" i="1"/>
  <c r="Y62" i="1"/>
  <c r="BQ61" i="1"/>
  <c r="AA61" i="1"/>
  <c r="BW60" i="1"/>
  <c r="AD60" i="1"/>
  <c r="BO60" i="1"/>
  <c r="Z60" i="1"/>
  <c r="BL60" i="1"/>
  <c r="Y60" i="1"/>
  <c r="BU59" i="1"/>
  <c r="AC59" i="1"/>
  <c r="AT59" i="1"/>
  <c r="AS58" i="1"/>
  <c r="BA58" i="1"/>
  <c r="CF58" i="1"/>
  <c r="AH58" i="1"/>
  <c r="CA58" i="1"/>
  <c r="AF58" i="1"/>
  <c r="BW58" i="1"/>
  <c r="AD58" i="1"/>
  <c r="BO58" i="1"/>
  <c r="Z58" i="1"/>
  <c r="BL58" i="1"/>
  <c r="Y58" i="1"/>
  <c r="BQ57" i="1"/>
  <c r="AA57" i="1"/>
  <c r="BU56" i="1"/>
  <c r="AC56" i="1"/>
  <c r="AT56" i="1"/>
  <c r="BW54" i="1"/>
  <c r="AD54" i="1"/>
  <c r="BO54" i="1"/>
  <c r="Z54" i="1"/>
  <c r="BL54" i="1"/>
  <c r="Y54" i="1"/>
  <c r="BQ53" i="1"/>
  <c r="AA53" i="1"/>
  <c r="AS51" i="1"/>
  <c r="BA51" i="1"/>
  <c r="CF51" i="1"/>
  <c r="AH51" i="1"/>
  <c r="CA51" i="1"/>
  <c r="AF51" i="1"/>
  <c r="BQ51" i="1"/>
  <c r="AA51" i="1"/>
  <c r="BU49" i="1"/>
  <c r="AC49" i="1"/>
  <c r="AT49" i="1"/>
  <c r="AS48" i="1"/>
  <c r="BA48" i="1"/>
  <c r="CF48" i="1"/>
  <c r="AH48" i="1"/>
  <c r="CA48" i="1"/>
  <c r="AF48" i="1"/>
  <c r="BQ48" i="1"/>
  <c r="AA48" i="1"/>
  <c r="BW47" i="1"/>
  <c r="AD47" i="1"/>
  <c r="BO47" i="1"/>
  <c r="Z47" i="1"/>
  <c r="BL47" i="1"/>
  <c r="Y47" i="1"/>
  <c r="BQ46" i="1"/>
  <c r="AA46" i="1"/>
  <c r="AS44" i="1"/>
  <c r="BA44" i="1"/>
  <c r="CF44" i="1"/>
  <c r="AH44" i="1"/>
  <c r="CA44" i="1"/>
  <c r="AF44" i="1"/>
  <c r="BQ44" i="1"/>
  <c r="AA44" i="1"/>
  <c r="AC42" i="1"/>
  <c r="BU43" i="1"/>
  <c r="AC43" i="1"/>
  <c r="AT43" i="1"/>
  <c r="AS42" i="1"/>
  <c r="BA42" i="1"/>
  <c r="CF42" i="1"/>
  <c r="AH42" i="1"/>
  <c r="CA42" i="1"/>
  <c r="AF42" i="1"/>
  <c r="BQ42" i="1"/>
  <c r="AA42" i="1"/>
  <c r="AS40" i="1"/>
  <c r="BA40" i="1"/>
  <c r="CF40" i="1"/>
  <c r="AH40" i="1"/>
  <c r="CA40" i="1"/>
  <c r="AF40" i="1"/>
  <c r="BQ40" i="1"/>
  <c r="AA40" i="1"/>
  <c r="BW39" i="1"/>
  <c r="AD39" i="1"/>
  <c r="BO39" i="1"/>
  <c r="Z39" i="1"/>
  <c r="BL39" i="1"/>
  <c r="Y39" i="1"/>
  <c r="BU37" i="1"/>
  <c r="AC37" i="1"/>
  <c r="AT37" i="1"/>
  <c r="AS35" i="1"/>
  <c r="BA35" i="1"/>
  <c r="CF35" i="1"/>
  <c r="AH35" i="1"/>
  <c r="CA35" i="1"/>
  <c r="AF35" i="1"/>
  <c r="BQ35" i="1"/>
  <c r="AA35" i="1"/>
  <c r="BU34" i="1"/>
  <c r="AC34" i="1"/>
  <c r="AT34" i="1"/>
  <c r="AS33" i="1"/>
  <c r="BA33" i="1"/>
  <c r="CF33" i="1"/>
  <c r="AH33" i="1"/>
  <c r="CA33" i="1"/>
  <c r="AF33" i="1"/>
  <c r="BW33" i="1"/>
  <c r="AD33" i="1"/>
  <c r="BO33" i="1"/>
  <c r="Z33" i="1"/>
  <c r="BL33" i="1"/>
  <c r="Y33" i="1"/>
  <c r="BW31" i="1"/>
  <c r="AD31" i="1"/>
  <c r="BO31" i="1"/>
  <c r="Z31" i="1"/>
  <c r="BL31" i="1"/>
  <c r="Y31" i="1"/>
  <c r="BU29" i="1"/>
  <c r="AC29" i="1"/>
  <c r="AT29" i="1"/>
  <c r="BW27" i="1"/>
  <c r="AD27" i="1"/>
  <c r="BO27" i="1"/>
  <c r="Z27" i="1"/>
  <c r="BL27" i="1"/>
  <c r="Y27" i="1"/>
  <c r="BU25" i="1"/>
  <c r="AC25" i="1"/>
  <c r="AT25" i="1"/>
  <c r="BW23" i="1"/>
  <c r="AD23" i="1"/>
  <c r="Z22" i="1"/>
  <c r="BO23" i="1"/>
  <c r="Z23" i="1"/>
  <c r="BL23" i="1"/>
  <c r="Y23" i="1"/>
  <c r="BU21" i="1"/>
  <c r="AC21" i="1"/>
  <c r="AT21" i="1"/>
  <c r="BW19" i="1"/>
  <c r="AD19" i="1"/>
  <c r="BO19" i="1"/>
  <c r="Z19" i="1"/>
  <c r="BL19" i="1"/>
  <c r="Y19" i="1"/>
  <c r="BU17" i="1"/>
  <c r="AC17" i="1"/>
  <c r="AT17" i="1"/>
  <c r="BW15" i="1"/>
  <c r="AD15" i="1"/>
  <c r="BO15" i="1"/>
  <c r="Z15" i="1"/>
  <c r="BL15" i="1"/>
  <c r="Y15" i="1"/>
  <c r="BQ14" i="1"/>
  <c r="AA14" i="1"/>
  <c r="AS12" i="1"/>
  <c r="BA12" i="1"/>
  <c r="CF12" i="1"/>
  <c r="AH12" i="1"/>
  <c r="AF11" i="1"/>
  <c r="CA12" i="1"/>
  <c r="AF12" i="1"/>
  <c r="AA11" i="1"/>
  <c r="BQ12" i="1"/>
  <c r="AA12" i="1"/>
  <c r="AT10" i="1"/>
  <c r="BA4" i="1"/>
  <c r="AS5" i="1"/>
  <c r="BA5" i="1"/>
  <c r="AH4" i="1"/>
  <c r="CF5" i="1"/>
  <c r="AH5" i="1"/>
  <c r="AE85" i="1"/>
  <c r="BY86" i="1"/>
  <c r="AE86" i="1"/>
  <c r="AE77" i="1"/>
  <c r="BY78" i="1"/>
  <c r="AE78" i="1"/>
  <c r="AE73" i="1"/>
  <c r="BY74" i="1"/>
  <c r="AE74" i="1"/>
  <c r="AE69" i="1"/>
  <c r="BY70" i="1"/>
  <c r="AE70" i="1"/>
  <c r="AE53" i="1"/>
  <c r="BY54" i="1"/>
  <c r="AE54" i="1"/>
  <c r="AE41" i="1"/>
  <c r="BY42" i="1"/>
  <c r="AE42" i="1"/>
  <c r="AE37" i="1"/>
  <c r="BY38" i="1"/>
  <c r="AE38" i="1"/>
  <c r="AE33" i="1"/>
  <c r="BY34" i="1"/>
  <c r="AE34" i="1"/>
  <c r="AE29" i="1"/>
  <c r="BY30" i="1"/>
  <c r="AE30" i="1"/>
  <c r="AE25" i="1"/>
  <c r="BY26" i="1"/>
  <c r="AE26" i="1"/>
  <c r="AE21" i="1"/>
  <c r="BY22" i="1"/>
  <c r="AE22" i="1"/>
  <c r="AE17" i="1"/>
  <c r="BY18" i="1"/>
  <c r="AE18" i="1"/>
  <c r="BU198" i="1"/>
  <c r="AC198" i="1"/>
  <c r="BW197" i="1"/>
  <c r="AD197" i="1"/>
  <c r="BL197" i="1"/>
  <c r="Y197" i="1"/>
  <c r="BU195" i="1"/>
  <c r="AC195" i="1"/>
  <c r="CF194" i="1"/>
  <c r="AH194" i="1"/>
  <c r="AS191" i="1"/>
  <c r="BA191" i="1"/>
  <c r="AC184" i="1"/>
  <c r="BU185" i="1"/>
  <c r="AC185" i="1"/>
  <c r="BU182" i="1"/>
  <c r="AC182" i="1"/>
  <c r="BO178" i="1"/>
  <c r="Z178" i="1"/>
  <c r="AS198" i="1"/>
  <c r="BA198" i="1"/>
  <c r="AT196" i="1"/>
  <c r="BA194" i="1"/>
  <c r="AS195" i="1"/>
  <c r="BA195" i="1"/>
  <c r="CF195" i="1"/>
  <c r="AH195" i="1"/>
  <c r="CA195" i="1"/>
  <c r="AF195" i="1"/>
  <c r="BW195" i="1"/>
  <c r="AD195" i="1"/>
  <c r="BO195" i="1"/>
  <c r="Z195" i="1"/>
  <c r="BL195" i="1"/>
  <c r="Y195" i="1"/>
  <c r="BQ194" i="1"/>
  <c r="AA194" i="1"/>
  <c r="BW192" i="1"/>
  <c r="AD192" i="1"/>
  <c r="BO192" i="1"/>
  <c r="Z192" i="1"/>
  <c r="BL192" i="1"/>
  <c r="Y192" i="1"/>
  <c r="BQ191" i="1"/>
  <c r="AA191" i="1"/>
  <c r="BU189" i="1"/>
  <c r="AC189" i="1"/>
  <c r="AT189" i="1"/>
  <c r="AS188" i="1"/>
  <c r="BA188" i="1"/>
  <c r="CF188" i="1"/>
  <c r="AH188" i="1"/>
  <c r="CA188" i="1"/>
  <c r="AF188" i="1"/>
  <c r="BQ188" i="1"/>
  <c r="AA188" i="1"/>
  <c r="BU186" i="1"/>
  <c r="AC186" i="1"/>
  <c r="AT186" i="1"/>
  <c r="AS185" i="1"/>
  <c r="BA185" i="1"/>
  <c r="CF185" i="1"/>
  <c r="AH185" i="1"/>
  <c r="CA185" i="1"/>
  <c r="AF185" i="1"/>
  <c r="BW185" i="1"/>
  <c r="AD185" i="1"/>
  <c r="BO185" i="1"/>
  <c r="Z185" i="1"/>
  <c r="BL185" i="1"/>
  <c r="Y185" i="1"/>
  <c r="BU183" i="1"/>
  <c r="AC183" i="1"/>
  <c r="AT183" i="1"/>
  <c r="AS182" i="1"/>
  <c r="BA182" i="1"/>
  <c r="CF182" i="1"/>
  <c r="AH182" i="1"/>
  <c r="CA182" i="1"/>
  <c r="AF182" i="1"/>
  <c r="BW182" i="1"/>
  <c r="AD182" i="1"/>
  <c r="BO182" i="1"/>
  <c r="Z182" i="1"/>
  <c r="BL182" i="1"/>
  <c r="Y182" i="1"/>
  <c r="BQ181" i="1"/>
  <c r="AA181" i="1"/>
  <c r="BU180" i="1"/>
  <c r="AC180" i="1"/>
  <c r="AT180" i="1"/>
  <c r="BA178" i="1"/>
  <c r="AS179" i="1"/>
  <c r="BA179" i="1"/>
  <c r="CF179" i="1"/>
  <c r="AH179" i="1"/>
  <c r="CA179" i="1"/>
  <c r="AF179" i="1"/>
  <c r="BW179" i="1"/>
  <c r="AD179" i="1"/>
  <c r="BO179" i="1"/>
  <c r="Z179" i="1"/>
  <c r="BL179" i="1"/>
  <c r="Y179" i="1"/>
  <c r="BQ178" i="1"/>
  <c r="AA178" i="1"/>
  <c r="BW176" i="1"/>
  <c r="AD176" i="1"/>
  <c r="BO176" i="1"/>
  <c r="Z176" i="1"/>
  <c r="BL176" i="1"/>
  <c r="Y176" i="1"/>
  <c r="BQ175" i="1"/>
  <c r="AA175" i="1"/>
  <c r="BU173" i="1"/>
  <c r="AC173" i="1"/>
  <c r="AT173" i="1"/>
  <c r="AS172" i="1"/>
  <c r="BA172" i="1"/>
  <c r="CF172" i="1"/>
  <c r="AH172" i="1"/>
  <c r="CA172" i="1"/>
  <c r="AF172" i="1"/>
  <c r="BQ172" i="1"/>
  <c r="AA172" i="1"/>
  <c r="BU170" i="1"/>
  <c r="AC170" i="1"/>
  <c r="AT170" i="1"/>
  <c r="AS169" i="1"/>
  <c r="BA169" i="1"/>
  <c r="CF169" i="1"/>
  <c r="AH169" i="1"/>
  <c r="CA169" i="1"/>
  <c r="AF169" i="1"/>
  <c r="BW169" i="1"/>
  <c r="AD169" i="1"/>
  <c r="BO169" i="1"/>
  <c r="Z169" i="1"/>
  <c r="BL169" i="1"/>
  <c r="Y169" i="1"/>
  <c r="BU167" i="1"/>
  <c r="AC167" i="1"/>
  <c r="AT167" i="1"/>
  <c r="AS166" i="1"/>
  <c r="BA166" i="1"/>
  <c r="CF166" i="1"/>
  <c r="AH166" i="1"/>
  <c r="CA166" i="1"/>
  <c r="AF166" i="1"/>
  <c r="BW166" i="1"/>
  <c r="AD166" i="1"/>
  <c r="BO166" i="1"/>
  <c r="Z166" i="1"/>
  <c r="BL166" i="1"/>
  <c r="Y166" i="1"/>
  <c r="BQ165" i="1"/>
  <c r="AA165" i="1"/>
  <c r="BU164" i="1"/>
  <c r="AC164" i="1"/>
  <c r="AT164" i="1"/>
  <c r="AS163" i="1"/>
  <c r="BA163" i="1"/>
  <c r="CF163" i="1"/>
  <c r="AH163" i="1"/>
  <c r="CA163" i="1"/>
  <c r="AF163" i="1"/>
  <c r="BW163" i="1"/>
  <c r="AD163" i="1"/>
  <c r="BO163" i="1"/>
  <c r="Z163" i="1"/>
  <c r="BL163" i="1"/>
  <c r="Y163" i="1"/>
  <c r="BQ162" i="1"/>
  <c r="AA162" i="1"/>
  <c r="BU160" i="1"/>
  <c r="AC160" i="1"/>
  <c r="AT160" i="1"/>
  <c r="AS159" i="1"/>
  <c r="BA159" i="1"/>
  <c r="CF159" i="1"/>
  <c r="AH159" i="1"/>
  <c r="CA159" i="1"/>
  <c r="AF159" i="1"/>
  <c r="BW159" i="1"/>
  <c r="AD159" i="1"/>
  <c r="BO159" i="1"/>
  <c r="Z159" i="1"/>
  <c r="BL159" i="1"/>
  <c r="Y159" i="1"/>
  <c r="BQ158" i="1"/>
  <c r="AA158" i="1"/>
  <c r="BW156" i="1"/>
  <c r="AD156" i="1"/>
  <c r="BO156" i="1"/>
  <c r="Z156" i="1"/>
  <c r="BL156" i="1"/>
  <c r="Y156" i="1"/>
  <c r="BQ155" i="1"/>
  <c r="AA155" i="1"/>
  <c r="AC152" i="1"/>
  <c r="BU153" i="1"/>
  <c r="AC153" i="1"/>
  <c r="AT153" i="1"/>
  <c r="AS152" i="1"/>
  <c r="BA152" i="1"/>
  <c r="CF152" i="1"/>
  <c r="AH152" i="1"/>
  <c r="CA152" i="1"/>
  <c r="AF152" i="1"/>
  <c r="BQ152" i="1"/>
  <c r="AA152" i="1"/>
  <c r="BU150" i="1"/>
  <c r="AC150" i="1"/>
  <c r="AT150" i="1"/>
  <c r="AS149" i="1"/>
  <c r="BA149" i="1"/>
  <c r="CF149" i="1"/>
  <c r="AH149" i="1"/>
  <c r="CA149" i="1"/>
  <c r="AF149" i="1"/>
  <c r="BW149" i="1"/>
  <c r="AD149" i="1"/>
  <c r="BO149" i="1"/>
  <c r="Z149" i="1"/>
  <c r="BL149" i="1"/>
  <c r="Y149" i="1"/>
  <c r="BU147" i="1"/>
  <c r="AC147" i="1"/>
  <c r="AT147" i="1"/>
  <c r="AS146" i="1"/>
  <c r="BA146" i="1"/>
  <c r="CF146" i="1"/>
  <c r="AH146" i="1"/>
  <c r="CA146" i="1"/>
  <c r="AF146" i="1"/>
  <c r="BW146" i="1"/>
  <c r="AD146" i="1"/>
  <c r="BO146" i="1"/>
  <c r="Z146" i="1"/>
  <c r="BL146" i="1"/>
  <c r="Y146" i="1"/>
  <c r="BQ145" i="1"/>
  <c r="AA145" i="1"/>
  <c r="AC142" i="1"/>
  <c r="BU143" i="1"/>
  <c r="AC143" i="1"/>
  <c r="AT143" i="1"/>
  <c r="AS142" i="1"/>
  <c r="BA142" i="1"/>
  <c r="CF142" i="1"/>
  <c r="AH142" i="1"/>
  <c r="CA142" i="1"/>
  <c r="AF142" i="1"/>
  <c r="BW142" i="1"/>
  <c r="AD142" i="1"/>
  <c r="BO142" i="1"/>
  <c r="Z142" i="1"/>
  <c r="BL142" i="1"/>
  <c r="Y142" i="1"/>
  <c r="BQ141" i="1"/>
  <c r="AA141" i="1"/>
  <c r="BU140" i="1"/>
  <c r="AC140" i="1"/>
  <c r="AT140" i="1"/>
  <c r="AS139" i="1"/>
  <c r="BA139" i="1"/>
  <c r="CF139" i="1"/>
  <c r="AH139" i="1"/>
  <c r="CA139" i="1"/>
  <c r="AF139" i="1"/>
  <c r="BW139" i="1"/>
  <c r="AD139" i="1"/>
  <c r="BO139" i="1"/>
  <c r="Z139" i="1"/>
  <c r="BL139" i="1"/>
  <c r="Y139" i="1"/>
  <c r="BQ138" i="1"/>
  <c r="AA138" i="1"/>
  <c r="BU136" i="1"/>
  <c r="AC136" i="1"/>
  <c r="AT136" i="1"/>
  <c r="AS135" i="1"/>
  <c r="BA135" i="1"/>
  <c r="CF135" i="1"/>
  <c r="AH135" i="1"/>
  <c r="CA135" i="1"/>
  <c r="AF135" i="1"/>
  <c r="BW135" i="1"/>
  <c r="AD135" i="1"/>
  <c r="BO135" i="1"/>
  <c r="Z135" i="1"/>
  <c r="BL135" i="1"/>
  <c r="Y135" i="1"/>
  <c r="BQ134" i="1"/>
  <c r="AA134" i="1"/>
  <c r="BU132" i="1"/>
  <c r="AC132" i="1"/>
  <c r="AT132" i="1"/>
  <c r="AS131" i="1"/>
  <c r="BA131" i="1"/>
  <c r="CF131" i="1"/>
  <c r="AH131" i="1"/>
  <c r="CA131" i="1"/>
  <c r="AF131" i="1"/>
  <c r="BW131" i="1"/>
  <c r="AD131" i="1"/>
  <c r="BO131" i="1"/>
  <c r="Z131" i="1"/>
  <c r="BL131" i="1"/>
  <c r="Y131" i="1"/>
  <c r="BQ130" i="1"/>
  <c r="AA130" i="1"/>
  <c r="BW128" i="1"/>
  <c r="AD128" i="1"/>
  <c r="BO128" i="1"/>
  <c r="Z128" i="1"/>
  <c r="BL128" i="1"/>
  <c r="Y128" i="1"/>
  <c r="BQ127" i="1"/>
  <c r="AA127" i="1"/>
  <c r="BU125" i="1"/>
  <c r="AC125" i="1"/>
  <c r="AT125" i="1"/>
  <c r="AS124" i="1"/>
  <c r="BA124" i="1"/>
  <c r="CF124" i="1"/>
  <c r="AH124" i="1"/>
  <c r="CA124" i="1"/>
  <c r="AF124" i="1"/>
  <c r="BW124" i="1"/>
  <c r="AD124" i="1"/>
  <c r="BO124" i="1"/>
  <c r="Z124" i="1"/>
  <c r="BL124" i="1"/>
  <c r="Y124" i="1"/>
  <c r="BQ123" i="1"/>
  <c r="AA123" i="1"/>
  <c r="BU121" i="1"/>
  <c r="AC121" i="1"/>
  <c r="AT121" i="1"/>
  <c r="BW119" i="1"/>
  <c r="AD119" i="1"/>
  <c r="Z118" i="1"/>
  <c r="BO119" i="1"/>
  <c r="Z119" i="1"/>
  <c r="BL119" i="1"/>
  <c r="Y119" i="1"/>
  <c r="BQ118" i="1"/>
  <c r="AA118" i="1"/>
  <c r="BW116" i="1"/>
  <c r="AD116" i="1"/>
  <c r="BO116" i="1"/>
  <c r="Z116" i="1"/>
  <c r="BL116" i="1"/>
  <c r="Y116" i="1"/>
  <c r="BQ115" i="1"/>
  <c r="AA115" i="1"/>
  <c r="BU113" i="1"/>
  <c r="AC113" i="1"/>
  <c r="AT113" i="1"/>
  <c r="BW111" i="1"/>
  <c r="AD111" i="1"/>
  <c r="BO111" i="1"/>
  <c r="Z111" i="1"/>
  <c r="BL111" i="1"/>
  <c r="Y111" i="1"/>
  <c r="BQ110" i="1"/>
  <c r="AA110" i="1"/>
  <c r="AS108" i="1"/>
  <c r="BA108" i="1"/>
  <c r="CF108" i="1"/>
  <c r="AH108" i="1"/>
  <c r="CA108" i="1"/>
  <c r="AF108" i="1"/>
  <c r="BW108" i="1"/>
  <c r="AD108" i="1"/>
  <c r="BO108" i="1"/>
  <c r="Z108" i="1"/>
  <c r="BL108" i="1"/>
  <c r="Y108" i="1"/>
  <c r="BQ107" i="1"/>
  <c r="AA107" i="1"/>
  <c r="BU105" i="1"/>
  <c r="AC105" i="1"/>
  <c r="AT105" i="1"/>
  <c r="AS104" i="1"/>
  <c r="BA104" i="1"/>
  <c r="CF104" i="1"/>
  <c r="AH104" i="1"/>
  <c r="CA104" i="1"/>
  <c r="AF104" i="1"/>
  <c r="BQ104" i="1"/>
  <c r="AA104" i="1"/>
  <c r="BU102" i="1"/>
  <c r="AC102" i="1"/>
  <c r="AT102" i="1"/>
  <c r="AS101" i="1"/>
  <c r="BA101" i="1"/>
  <c r="CF101" i="1"/>
  <c r="AH101" i="1"/>
  <c r="CA101" i="1"/>
  <c r="AF101" i="1"/>
  <c r="BW101" i="1"/>
  <c r="AD101" i="1"/>
  <c r="Z100" i="1"/>
  <c r="BO101" i="1"/>
  <c r="Z101" i="1"/>
  <c r="BL101" i="1"/>
  <c r="Y101" i="1"/>
  <c r="BU100" i="1"/>
  <c r="AC100" i="1"/>
  <c r="AT100" i="1"/>
  <c r="AS99" i="1"/>
  <c r="BA99" i="1"/>
  <c r="CF99" i="1"/>
  <c r="AH99" i="1"/>
  <c r="CA99" i="1"/>
  <c r="AF99" i="1"/>
  <c r="BQ99" i="1"/>
  <c r="AA99" i="1"/>
  <c r="BU97" i="1"/>
  <c r="AC97" i="1"/>
  <c r="AT97" i="1"/>
  <c r="AS96" i="1"/>
  <c r="BA96" i="1"/>
  <c r="CF96" i="1"/>
  <c r="AH96" i="1"/>
  <c r="CA96" i="1"/>
  <c r="AF96" i="1"/>
  <c r="BQ96" i="1"/>
  <c r="AA96" i="1"/>
  <c r="BU94" i="1"/>
  <c r="AC94" i="1"/>
  <c r="AT94" i="1"/>
  <c r="AS93" i="1"/>
  <c r="BA93" i="1"/>
  <c r="CF93" i="1"/>
  <c r="AH93" i="1"/>
  <c r="CA93" i="1"/>
  <c r="AF93" i="1"/>
  <c r="BW93" i="1"/>
  <c r="AD93" i="1"/>
  <c r="BO93" i="1"/>
  <c r="Z93" i="1"/>
  <c r="BL93" i="1"/>
  <c r="Y93" i="1"/>
  <c r="BW91" i="1"/>
  <c r="AD91" i="1"/>
  <c r="BO91" i="1"/>
  <c r="Z91" i="1"/>
  <c r="BL91" i="1"/>
  <c r="Y91" i="1"/>
  <c r="AA89" i="1"/>
  <c r="BQ90" i="1"/>
  <c r="AA90" i="1"/>
  <c r="AS88" i="1"/>
  <c r="BA88" i="1"/>
  <c r="CF88" i="1"/>
  <c r="AH88" i="1"/>
  <c r="CA88" i="1"/>
  <c r="AF88" i="1"/>
  <c r="BQ88" i="1"/>
  <c r="AA88" i="1"/>
  <c r="BU87" i="1"/>
  <c r="AC87" i="1"/>
  <c r="AT87" i="1"/>
  <c r="AS86" i="1"/>
  <c r="BA86" i="1"/>
  <c r="CF86" i="1"/>
  <c r="AH86" i="1"/>
  <c r="CA86" i="1"/>
  <c r="AF86" i="1"/>
  <c r="BQ86" i="1"/>
  <c r="AA86" i="1"/>
  <c r="BW84" i="1"/>
  <c r="AD84" i="1"/>
  <c r="BO84" i="1"/>
  <c r="Z84" i="1"/>
  <c r="BL84" i="1"/>
  <c r="Y84" i="1"/>
  <c r="BU82" i="1"/>
  <c r="AC82" i="1"/>
  <c r="AT82" i="1"/>
  <c r="AS81" i="1"/>
  <c r="BA81" i="1"/>
  <c r="CF81" i="1"/>
  <c r="AH81" i="1"/>
  <c r="CA81" i="1"/>
  <c r="AF81" i="1"/>
  <c r="BW81" i="1"/>
  <c r="AD81" i="1"/>
  <c r="BO81" i="1"/>
  <c r="Z81" i="1"/>
  <c r="BL81" i="1"/>
  <c r="Y81" i="1"/>
  <c r="AS79" i="1"/>
  <c r="BA79" i="1"/>
  <c r="CF79" i="1"/>
  <c r="AH79" i="1"/>
  <c r="CA79" i="1"/>
  <c r="AF79" i="1"/>
  <c r="BW79" i="1"/>
  <c r="AD79" i="1"/>
  <c r="BO79" i="1"/>
  <c r="Z79" i="1"/>
  <c r="BL79" i="1"/>
  <c r="Y79" i="1"/>
  <c r="BU77" i="1"/>
  <c r="AC77" i="1"/>
  <c r="AT77" i="1"/>
  <c r="AS76" i="1"/>
  <c r="BA76" i="1"/>
  <c r="CF76" i="1"/>
  <c r="AH76" i="1"/>
  <c r="AF75" i="1"/>
  <c r="CA76" i="1"/>
  <c r="AF76" i="1"/>
  <c r="BQ76" i="1"/>
  <c r="AA76" i="1"/>
  <c r="BU75" i="1"/>
  <c r="AC75" i="1"/>
  <c r="AT75" i="1"/>
  <c r="AS74" i="1"/>
  <c r="BA74" i="1"/>
  <c r="CF74" i="1"/>
  <c r="AH74" i="1"/>
  <c r="CA74" i="1"/>
  <c r="AF74" i="1"/>
  <c r="BQ74" i="1"/>
  <c r="AA74" i="1"/>
  <c r="AS72" i="1"/>
  <c r="BA72" i="1"/>
  <c r="CF72" i="1"/>
  <c r="AH72" i="1"/>
  <c r="CA72" i="1"/>
  <c r="AF72" i="1"/>
  <c r="BQ72" i="1"/>
  <c r="AA72" i="1"/>
  <c r="BU71" i="1"/>
  <c r="AC71" i="1"/>
  <c r="AT71" i="1"/>
  <c r="AS70" i="1"/>
  <c r="BA70" i="1"/>
  <c r="CF70" i="1"/>
  <c r="AH70" i="1"/>
  <c r="CA70" i="1"/>
  <c r="AF70" i="1"/>
  <c r="BQ70" i="1"/>
  <c r="AA70" i="1"/>
  <c r="AS68" i="1"/>
  <c r="BA68" i="1"/>
  <c r="CF68" i="1"/>
  <c r="AH68" i="1"/>
  <c r="CA68" i="1"/>
  <c r="AF68" i="1"/>
  <c r="AA67" i="1"/>
  <c r="BQ68" i="1"/>
  <c r="AA68" i="1"/>
  <c r="BW67" i="1"/>
  <c r="AD67" i="1"/>
  <c r="BO67" i="1"/>
  <c r="Z67" i="1"/>
  <c r="BL67" i="1"/>
  <c r="Y67" i="1"/>
  <c r="AA65" i="1"/>
  <c r="BQ66" i="1"/>
  <c r="AA66" i="1"/>
  <c r="AS64" i="1"/>
  <c r="BA64" i="1"/>
  <c r="AH63" i="1"/>
  <c r="CF64" i="1"/>
  <c r="AH64" i="1"/>
  <c r="CA64" i="1"/>
  <c r="AF64" i="1"/>
  <c r="BQ64" i="1"/>
  <c r="AA64" i="1"/>
  <c r="BW63" i="1"/>
  <c r="AD63" i="1"/>
  <c r="BO63" i="1"/>
  <c r="Z63" i="1"/>
  <c r="BL63" i="1"/>
  <c r="Y63" i="1"/>
  <c r="BQ62" i="1"/>
  <c r="AA62" i="1"/>
  <c r="AS60" i="1"/>
  <c r="BA60" i="1"/>
  <c r="CF60" i="1"/>
  <c r="AH60" i="1"/>
  <c r="CA60" i="1"/>
  <c r="AF60" i="1"/>
  <c r="BQ60" i="1"/>
  <c r="AA60" i="1"/>
  <c r="BW59" i="1"/>
  <c r="AD59" i="1"/>
  <c r="BO59" i="1"/>
  <c r="Z59" i="1"/>
  <c r="BL59" i="1"/>
  <c r="Y59" i="1"/>
  <c r="BQ58" i="1"/>
  <c r="AA58" i="1"/>
  <c r="BW56" i="1"/>
  <c r="AD56" i="1"/>
  <c r="BO56" i="1"/>
  <c r="Z56" i="1"/>
  <c r="BL56" i="1"/>
  <c r="Y56" i="1"/>
  <c r="BU55" i="1"/>
  <c r="AC55" i="1"/>
  <c r="AT55" i="1"/>
  <c r="AS54" i="1"/>
  <c r="BA54" i="1"/>
  <c r="CF54" i="1"/>
  <c r="AH54" i="1"/>
  <c r="CA54" i="1"/>
  <c r="AF54" i="1"/>
  <c r="BQ54" i="1"/>
  <c r="AA54" i="1"/>
  <c r="BU52" i="1"/>
  <c r="AC52" i="1"/>
  <c r="AT52" i="1"/>
  <c r="BU50" i="1"/>
  <c r="AC50" i="1"/>
  <c r="AT50" i="1"/>
  <c r="AS49" i="1"/>
  <c r="BA49" i="1"/>
  <c r="CF49" i="1"/>
  <c r="AH49" i="1"/>
  <c r="CA49" i="1"/>
  <c r="AF49" i="1"/>
  <c r="BW49" i="1"/>
  <c r="AD49" i="1"/>
  <c r="BO49" i="1"/>
  <c r="Z49" i="1"/>
  <c r="BL49" i="1"/>
  <c r="Y49" i="1"/>
  <c r="AS47" i="1"/>
  <c r="BA47" i="1"/>
  <c r="CF47" i="1"/>
  <c r="AH47" i="1"/>
  <c r="CA47" i="1"/>
  <c r="AF47" i="1"/>
  <c r="BQ47" i="1"/>
  <c r="AA47" i="1"/>
  <c r="BU45" i="1"/>
  <c r="AC45" i="1"/>
  <c r="AT45" i="1"/>
  <c r="AS43" i="1"/>
  <c r="BA43" i="1"/>
  <c r="CF43" i="1"/>
  <c r="AH43" i="1"/>
  <c r="CA43" i="1"/>
  <c r="AF43" i="1"/>
  <c r="BW43" i="1"/>
  <c r="AD43" i="1"/>
  <c r="BO43" i="1"/>
  <c r="Z43" i="1"/>
  <c r="BL43" i="1"/>
  <c r="Y43" i="1"/>
  <c r="BU41" i="1"/>
  <c r="AC41" i="1"/>
  <c r="AT41" i="1"/>
  <c r="AS39" i="1"/>
  <c r="BA39" i="1"/>
  <c r="CF39" i="1"/>
  <c r="AH39" i="1"/>
  <c r="CA39" i="1"/>
  <c r="AF39" i="1"/>
  <c r="BQ39" i="1"/>
  <c r="AA39" i="1"/>
  <c r="BU38" i="1"/>
  <c r="AC38" i="1"/>
  <c r="AT38" i="1"/>
  <c r="AS37" i="1"/>
  <c r="BA37" i="1"/>
  <c r="CF37" i="1"/>
  <c r="AH37" i="1"/>
  <c r="CA37" i="1"/>
  <c r="AF37" i="1"/>
  <c r="BW37" i="1"/>
  <c r="AD37" i="1"/>
  <c r="BO37" i="1"/>
  <c r="Z37" i="1"/>
  <c r="BL37" i="1"/>
  <c r="Y37" i="1"/>
  <c r="BU36" i="1"/>
  <c r="AC36" i="1"/>
  <c r="AT36" i="1"/>
  <c r="BW34" i="1"/>
  <c r="AD34" i="1"/>
  <c r="BO34" i="1"/>
  <c r="Z34" i="1"/>
  <c r="BL34" i="1"/>
  <c r="Y34" i="1"/>
  <c r="BQ33" i="1"/>
  <c r="AA33" i="1"/>
  <c r="BU32" i="1"/>
  <c r="AC32" i="1"/>
  <c r="AT32" i="1"/>
  <c r="AS31" i="1"/>
  <c r="BA31" i="1"/>
  <c r="CF31" i="1"/>
  <c r="AH31" i="1"/>
  <c r="CA31" i="1"/>
  <c r="AF31" i="1"/>
  <c r="BQ31" i="1"/>
  <c r="AA31" i="1"/>
  <c r="BU30" i="1"/>
  <c r="AC30" i="1"/>
  <c r="AT30" i="1"/>
  <c r="AS29" i="1"/>
  <c r="BA29" i="1"/>
  <c r="CF29" i="1"/>
  <c r="AH29" i="1"/>
  <c r="CA29" i="1"/>
  <c r="AF29" i="1"/>
  <c r="BW29" i="1"/>
  <c r="AD29" i="1"/>
  <c r="BO29" i="1"/>
  <c r="Z29" i="1"/>
  <c r="BL29" i="1"/>
  <c r="Y29" i="1"/>
  <c r="BU28" i="1"/>
  <c r="AC28" i="1"/>
  <c r="AT28" i="1"/>
  <c r="AS27" i="1"/>
  <c r="BA27" i="1"/>
  <c r="CF27" i="1"/>
  <c r="AH27" i="1"/>
  <c r="CA27" i="1"/>
  <c r="AF27" i="1"/>
  <c r="BQ27" i="1"/>
  <c r="AA27" i="1"/>
  <c r="BU26" i="1"/>
  <c r="AC26" i="1"/>
  <c r="AT26" i="1"/>
  <c r="AS25" i="1"/>
  <c r="BA25" i="1"/>
  <c r="CF25" i="1"/>
  <c r="AH25" i="1"/>
  <c r="CA25" i="1"/>
  <c r="AF25" i="1"/>
  <c r="BW25" i="1"/>
  <c r="AD25" i="1"/>
  <c r="BO25" i="1"/>
  <c r="Z25" i="1"/>
  <c r="BL25" i="1"/>
  <c r="Y25" i="1"/>
  <c r="BU24" i="1"/>
  <c r="AC24" i="1"/>
  <c r="AT24" i="1"/>
  <c r="AS23" i="1"/>
  <c r="BA23" i="1"/>
  <c r="CF23" i="1"/>
  <c r="AH23" i="1"/>
  <c r="CA23" i="1"/>
  <c r="AF23" i="1"/>
  <c r="BQ23" i="1"/>
  <c r="AA23" i="1"/>
  <c r="BU22" i="1"/>
  <c r="AC22" i="1"/>
  <c r="AT22" i="1"/>
  <c r="AS21" i="1"/>
  <c r="BA21" i="1"/>
  <c r="CF21" i="1"/>
  <c r="AH21" i="1"/>
  <c r="AF20" i="1"/>
  <c r="CA21" i="1"/>
  <c r="AF21" i="1"/>
  <c r="BW21" i="1"/>
  <c r="AD21" i="1"/>
  <c r="BO21" i="1"/>
  <c r="Z21" i="1"/>
  <c r="BL21" i="1"/>
  <c r="Y21" i="1"/>
  <c r="BU20" i="1"/>
  <c r="AC20" i="1"/>
  <c r="AT20" i="1"/>
  <c r="AS19" i="1"/>
  <c r="BA19" i="1"/>
  <c r="CF19" i="1"/>
  <c r="AH19" i="1"/>
  <c r="CA19" i="1"/>
  <c r="AF19" i="1"/>
  <c r="BQ19" i="1"/>
  <c r="AA19" i="1"/>
  <c r="BU18" i="1"/>
  <c r="AC18" i="1"/>
  <c r="AT18" i="1"/>
  <c r="AS17" i="1"/>
  <c r="BA17" i="1"/>
  <c r="CF17" i="1"/>
  <c r="AH17" i="1"/>
  <c r="CA17" i="1"/>
  <c r="AF17" i="1"/>
  <c r="BW17" i="1"/>
  <c r="AD17" i="1"/>
  <c r="BO17" i="1"/>
  <c r="Z17" i="1"/>
  <c r="BL17" i="1"/>
  <c r="Y17" i="1"/>
  <c r="BU16" i="1"/>
  <c r="AC16" i="1"/>
  <c r="AT16" i="1"/>
  <c r="AS15" i="1"/>
  <c r="BA15" i="1"/>
  <c r="CF15" i="1"/>
  <c r="AH15" i="1"/>
  <c r="CA15" i="1"/>
  <c r="AF15" i="1"/>
  <c r="BQ15" i="1"/>
  <c r="AA15" i="1"/>
  <c r="BU13" i="1"/>
  <c r="AC13" i="1"/>
  <c r="AT13" i="1"/>
  <c r="BA10" i="1"/>
  <c r="AS11" i="1"/>
  <c r="BA11" i="1"/>
  <c r="AH10" i="1"/>
  <c r="CF11" i="1"/>
  <c r="AH11" i="1"/>
  <c r="AS8" i="1"/>
  <c r="BA8" i="1"/>
  <c r="AH6" i="9"/>
  <c r="AI6" i="9"/>
  <c r="AW7" i="1"/>
  <c r="AH56" i="9"/>
  <c r="AI56" i="9"/>
  <c r="AW57" i="1"/>
  <c r="AH3" i="1"/>
  <c r="AH7" i="1"/>
  <c r="AE10" i="1"/>
  <c r="AH9" i="1"/>
  <c r="Z10" i="1"/>
  <c r="AE5" i="1"/>
  <c r="AA10" i="1"/>
  <c r="AF10" i="1"/>
  <c r="AC10" i="1"/>
  <c r="AE7" i="1"/>
  <c r="AE9" i="1"/>
  <c r="AA8" i="1"/>
  <c r="AA7" i="1"/>
  <c r="Z6" i="1"/>
  <c r="Z5" i="1"/>
  <c r="AC4" i="1"/>
  <c r="AA3" i="1"/>
  <c r="Z9" i="1"/>
  <c r="AH8" i="1"/>
  <c r="AF8" i="1"/>
  <c r="AC8" i="1"/>
  <c r="AC7" i="1"/>
  <c r="AA6" i="1"/>
  <c r="AA5" i="1"/>
  <c r="AF4" i="1"/>
  <c r="AA9" i="1"/>
  <c r="AF7" i="1"/>
  <c r="AF6" i="1"/>
  <c r="AC6" i="1"/>
  <c r="AC5" i="1"/>
  <c r="AE4" i="1"/>
  <c r="Z4" i="1"/>
  <c r="AF3" i="1"/>
  <c r="AD3" i="1"/>
  <c r="AF9" i="1"/>
  <c r="AC9" i="1"/>
  <c r="Z8" i="1"/>
  <c r="Z7" i="1"/>
  <c r="Q7" i="1"/>
  <c r="AE6" i="1"/>
  <c r="AF5" i="1"/>
  <c r="AA4" i="1"/>
  <c r="AE3" i="1"/>
  <c r="Z3" i="1"/>
  <c r="Q197" i="9"/>
  <c r="R197" i="9"/>
  <c r="Q185" i="9"/>
  <c r="R185" i="9"/>
  <c r="Q181" i="9"/>
  <c r="R181" i="9"/>
  <c r="Q137" i="9"/>
  <c r="R137" i="9"/>
  <c r="Q133" i="9"/>
  <c r="R133" i="9"/>
  <c r="Q129" i="9"/>
  <c r="R129" i="9"/>
  <c r="CE147" i="9"/>
  <c r="CH147" i="9"/>
  <c r="Q9" i="9"/>
  <c r="R9" i="9"/>
  <c r="Q89" i="9"/>
  <c r="R89" i="9"/>
  <c r="Q85" i="9"/>
  <c r="R85" i="9"/>
  <c r="Q45" i="9"/>
  <c r="R45" i="9"/>
  <c r="Q25" i="9"/>
  <c r="R25" i="9"/>
  <c r="Q17" i="9"/>
  <c r="R17" i="9"/>
  <c r="Q13" i="9"/>
  <c r="R13" i="9"/>
  <c r="Q200" i="9"/>
  <c r="R200" i="9"/>
  <c r="Q196" i="9"/>
  <c r="R196" i="9"/>
  <c r="Q192" i="9"/>
  <c r="R192" i="9"/>
  <c r="Q188" i="9"/>
  <c r="R188" i="9"/>
  <c r="Q184" i="9"/>
  <c r="R184" i="9"/>
  <c r="Q180" i="9"/>
  <c r="R180" i="9"/>
  <c r="Q176" i="9"/>
  <c r="R176" i="9"/>
  <c r="Q172" i="9"/>
  <c r="R172" i="9"/>
  <c r="Q168" i="9"/>
  <c r="R168" i="9"/>
  <c r="Q164" i="9"/>
  <c r="R164" i="9"/>
  <c r="Q160" i="9"/>
  <c r="R160" i="9"/>
  <c r="Q156" i="9"/>
  <c r="R156" i="9"/>
  <c r="Q152" i="9"/>
  <c r="R152" i="9"/>
  <c r="Q148" i="9"/>
  <c r="R148" i="9"/>
  <c r="Q144" i="9"/>
  <c r="R144" i="9"/>
  <c r="Q140" i="9"/>
  <c r="R140" i="9"/>
  <c r="Q136" i="9"/>
  <c r="R136" i="9"/>
  <c r="Q132" i="9"/>
  <c r="R132" i="9"/>
  <c r="Q128" i="9"/>
  <c r="R128" i="9"/>
  <c r="Q124" i="9"/>
  <c r="R124" i="9"/>
  <c r="Q120" i="9"/>
  <c r="R120" i="9"/>
  <c r="Q116" i="9"/>
  <c r="R116" i="9"/>
  <c r="Q112" i="9"/>
  <c r="R112" i="9"/>
  <c r="Q108" i="9"/>
  <c r="R108" i="9"/>
  <c r="Q104" i="9"/>
  <c r="R104" i="9"/>
  <c r="Q100" i="9"/>
  <c r="R100" i="9"/>
  <c r="Q96" i="9"/>
  <c r="R96" i="9"/>
  <c r="Q92" i="9"/>
  <c r="R92" i="9"/>
  <c r="Q88" i="9"/>
  <c r="R88" i="9"/>
  <c r="Q84" i="9"/>
  <c r="R84" i="9"/>
  <c r="Q80" i="9"/>
  <c r="R80" i="9"/>
  <c r="Q76" i="9"/>
  <c r="R76" i="9"/>
  <c r="Q72" i="9"/>
  <c r="R72" i="9"/>
  <c r="Q68" i="9"/>
  <c r="R68" i="9"/>
  <c r="Q64" i="9"/>
  <c r="R64" i="9"/>
  <c r="Q60" i="9"/>
  <c r="R60" i="9"/>
  <c r="Q56" i="9"/>
  <c r="R56" i="9"/>
  <c r="Q52" i="9"/>
  <c r="R52" i="9"/>
  <c r="Q48" i="9"/>
  <c r="R48" i="9"/>
  <c r="Q44" i="9"/>
  <c r="R44" i="9"/>
  <c r="Q40" i="9"/>
  <c r="R40" i="9"/>
  <c r="Q36" i="9"/>
  <c r="R36" i="9"/>
  <c r="Q32" i="9"/>
  <c r="R32" i="9"/>
  <c r="Q28" i="9"/>
  <c r="R28" i="9"/>
  <c r="Q24" i="9"/>
  <c r="R24" i="9"/>
  <c r="Q20" i="9"/>
  <c r="R20" i="9"/>
  <c r="Q16" i="9"/>
  <c r="R16" i="9"/>
  <c r="Q12" i="9"/>
  <c r="R12" i="9"/>
  <c r="Q199" i="9"/>
  <c r="R199" i="9"/>
  <c r="Q195" i="9"/>
  <c r="R195" i="9"/>
  <c r="Q191" i="9"/>
  <c r="R191" i="9"/>
  <c r="Q187" i="9"/>
  <c r="R187" i="9"/>
  <c r="Q183" i="9"/>
  <c r="R183" i="9"/>
  <c r="Q179" i="9"/>
  <c r="R179" i="9"/>
  <c r="Q175" i="9"/>
  <c r="R175" i="9"/>
  <c r="Q171" i="9"/>
  <c r="R171" i="9"/>
  <c r="Q167" i="9"/>
  <c r="R167" i="9"/>
  <c r="Q163" i="9"/>
  <c r="R163" i="9"/>
  <c r="Q159" i="9"/>
  <c r="R159" i="9"/>
  <c r="Q155" i="9"/>
  <c r="R155" i="9"/>
  <c r="Q151" i="9"/>
  <c r="R151" i="9"/>
  <c r="Q147" i="9"/>
  <c r="R147" i="9"/>
  <c r="Q143" i="9"/>
  <c r="R143" i="9"/>
  <c r="Q139" i="9"/>
  <c r="R139" i="9"/>
  <c r="Q135" i="9"/>
  <c r="R135" i="9"/>
  <c r="Q131" i="9"/>
  <c r="R131" i="9"/>
  <c r="Q127" i="9"/>
  <c r="R127" i="9"/>
  <c r="Q123" i="9"/>
  <c r="R123" i="9"/>
  <c r="Q119" i="9"/>
  <c r="R119" i="9"/>
  <c r="Q115" i="9"/>
  <c r="R115" i="9"/>
  <c r="Q111" i="9"/>
  <c r="R111" i="9"/>
  <c r="Q107" i="9"/>
  <c r="R107" i="9"/>
  <c r="Q103" i="9"/>
  <c r="R103" i="9"/>
  <c r="Q99" i="9"/>
  <c r="R99" i="9"/>
  <c r="Q95" i="9"/>
  <c r="R95" i="9"/>
  <c r="Q91" i="9"/>
  <c r="R91" i="9"/>
  <c r="Q87" i="9"/>
  <c r="R87" i="9"/>
  <c r="Q83" i="9"/>
  <c r="R83" i="9"/>
  <c r="Q79" i="9"/>
  <c r="R79" i="9"/>
  <c r="Q75" i="9"/>
  <c r="R75" i="9"/>
  <c r="Q71" i="9"/>
  <c r="R71" i="9"/>
  <c r="Q67" i="9"/>
  <c r="R67" i="9"/>
  <c r="Q63" i="9"/>
  <c r="R63" i="9"/>
  <c r="Q59" i="9"/>
  <c r="R59" i="9"/>
  <c r="Q55" i="9"/>
  <c r="R55" i="9"/>
  <c r="Q51" i="9"/>
  <c r="R51" i="9"/>
  <c r="Q47" i="9"/>
  <c r="R47" i="9"/>
  <c r="Q43" i="9"/>
  <c r="R43" i="9"/>
  <c r="Q39" i="9"/>
  <c r="R39" i="9"/>
  <c r="Q35" i="9"/>
  <c r="R35" i="9"/>
  <c r="Q31" i="9"/>
  <c r="R31" i="9"/>
  <c r="Q27" i="9"/>
  <c r="R27" i="9"/>
  <c r="Q23" i="9"/>
  <c r="R23" i="9"/>
  <c r="Q19" i="9"/>
  <c r="R19" i="9"/>
  <c r="Q15" i="9"/>
  <c r="R15" i="9"/>
  <c r="Q11" i="9"/>
  <c r="R11" i="9"/>
  <c r="Q198" i="9"/>
  <c r="R198" i="9"/>
  <c r="Q194" i="9"/>
  <c r="R194" i="9"/>
  <c r="Q190" i="9"/>
  <c r="R190" i="9"/>
  <c r="Q186" i="9"/>
  <c r="R186" i="9"/>
  <c r="Q182" i="9"/>
  <c r="R182" i="9"/>
  <c r="Q178" i="9"/>
  <c r="R178" i="9"/>
  <c r="Q174" i="9"/>
  <c r="R174" i="9"/>
  <c r="Q170" i="9"/>
  <c r="R170" i="9"/>
  <c r="Q166" i="9"/>
  <c r="R166" i="9"/>
  <c r="Q162" i="9"/>
  <c r="R162" i="9"/>
  <c r="Q158" i="9"/>
  <c r="R158" i="9"/>
  <c r="Q154" i="9"/>
  <c r="R154" i="9"/>
  <c r="Q150" i="9"/>
  <c r="R150" i="9"/>
  <c r="Q146" i="9"/>
  <c r="R146" i="9"/>
  <c r="Q142" i="9"/>
  <c r="R142" i="9"/>
  <c r="Q138" i="9"/>
  <c r="R138" i="9"/>
  <c r="Q134" i="9"/>
  <c r="R134" i="9"/>
  <c r="Q130" i="9"/>
  <c r="R130" i="9"/>
  <c r="Q126" i="9"/>
  <c r="R126" i="9"/>
  <c r="Q122" i="9"/>
  <c r="R122" i="9"/>
  <c r="Q118" i="9"/>
  <c r="R118" i="9"/>
  <c r="Q114" i="9"/>
  <c r="R114" i="9"/>
  <c r="Q110" i="9"/>
  <c r="R110" i="9"/>
  <c r="Q106" i="9"/>
  <c r="R106" i="9"/>
  <c r="Q102" i="9"/>
  <c r="R102" i="9"/>
  <c r="Q98" i="9"/>
  <c r="R98" i="9"/>
  <c r="Q94" i="9"/>
  <c r="R94" i="9"/>
  <c r="Q90" i="9"/>
  <c r="R90" i="9"/>
  <c r="Q86" i="9"/>
  <c r="R86" i="9"/>
  <c r="Q82" i="9"/>
  <c r="R82" i="9"/>
  <c r="Q78" i="9"/>
  <c r="R78" i="9"/>
  <c r="Q74" i="9"/>
  <c r="R74" i="9"/>
  <c r="Q70" i="9"/>
  <c r="R70" i="9"/>
  <c r="Q66" i="9"/>
  <c r="R66" i="9"/>
  <c r="Q62" i="9"/>
  <c r="R62" i="9"/>
  <c r="Q58" i="9"/>
  <c r="R58" i="9"/>
  <c r="Q54" i="9"/>
  <c r="R54" i="9"/>
  <c r="Q50" i="9"/>
  <c r="R50" i="9"/>
  <c r="Q46" i="9"/>
  <c r="R46" i="9"/>
  <c r="Q42" i="9"/>
  <c r="R42" i="9"/>
  <c r="Q38" i="9"/>
  <c r="R38" i="9"/>
  <c r="Q34" i="9"/>
  <c r="R34" i="9"/>
  <c r="Q30" i="9"/>
  <c r="R30" i="9"/>
  <c r="Q26" i="9"/>
  <c r="R26" i="9"/>
  <c r="Q22" i="9"/>
  <c r="R22" i="9"/>
  <c r="Q18" i="9"/>
  <c r="R18" i="9"/>
  <c r="Q14" i="9"/>
  <c r="R14" i="9"/>
  <c r="Q10" i="9"/>
  <c r="R10" i="9"/>
  <c r="Q6" i="9"/>
  <c r="R6" i="9"/>
  <c r="CF25" i="9"/>
  <c r="CH25" i="9"/>
  <c r="CE18" i="9"/>
  <c r="CG18" i="9"/>
  <c r="AY19" i="1"/>
  <c r="Q8" i="9"/>
  <c r="R8" i="9"/>
  <c r="Q4" i="9"/>
  <c r="R4" i="9"/>
  <c r="Q193" i="9"/>
  <c r="R193" i="9"/>
  <c r="Q189" i="9"/>
  <c r="R189" i="9"/>
  <c r="Q177" i="9"/>
  <c r="R177" i="9"/>
  <c r="Q173" i="9"/>
  <c r="R173" i="9"/>
  <c r="Q169" i="9"/>
  <c r="R169" i="9"/>
  <c r="Q165" i="9"/>
  <c r="R165" i="9"/>
  <c r="Q161" i="9"/>
  <c r="R161" i="9"/>
  <c r="Q157" i="9"/>
  <c r="R157" i="9"/>
  <c r="Q153" i="9"/>
  <c r="R153" i="9"/>
  <c r="Q149" i="9"/>
  <c r="R149" i="9"/>
  <c r="Q145" i="9"/>
  <c r="R145" i="9"/>
  <c r="Q141" i="9"/>
  <c r="R141" i="9"/>
  <c r="Q125" i="9"/>
  <c r="R125" i="9"/>
  <c r="Q121" i="9"/>
  <c r="R121" i="9"/>
  <c r="Q117" i="9"/>
  <c r="R117" i="9"/>
  <c r="Q113" i="9"/>
  <c r="R113" i="9"/>
  <c r="Q109" i="9"/>
  <c r="R109" i="9"/>
  <c r="Q105" i="9"/>
  <c r="R105" i="9"/>
  <c r="Q101" i="9"/>
  <c r="R101" i="9"/>
  <c r="Q97" i="9"/>
  <c r="R97" i="9"/>
  <c r="Q93" i="9"/>
  <c r="R93" i="9"/>
  <c r="Q81" i="9"/>
  <c r="R81" i="9"/>
  <c r="Q77" i="9"/>
  <c r="R77" i="9"/>
  <c r="Q73" i="9"/>
  <c r="R73" i="9"/>
  <c r="Q69" i="9"/>
  <c r="R69" i="9"/>
  <c r="Q65" i="9"/>
  <c r="R65" i="9"/>
  <c r="Q61" i="9"/>
  <c r="R61" i="9"/>
  <c r="Q57" i="9"/>
  <c r="R57" i="9"/>
  <c r="Q53" i="9"/>
  <c r="R53" i="9"/>
  <c r="Q49" i="9"/>
  <c r="R49" i="9"/>
  <c r="Q41" i="9"/>
  <c r="R41" i="9"/>
  <c r="Q37" i="9"/>
  <c r="R37" i="9"/>
  <c r="Q33" i="9"/>
  <c r="R33" i="9"/>
  <c r="Q29" i="9"/>
  <c r="R29" i="9"/>
  <c r="Q21" i="9"/>
  <c r="R21" i="9"/>
  <c r="Q7" i="9"/>
  <c r="R7" i="9"/>
  <c r="Q3" i="9"/>
  <c r="R3" i="9"/>
  <c r="Q2" i="9"/>
  <c r="R2" i="9"/>
  <c r="Q5" i="9"/>
  <c r="R5" i="9"/>
  <c r="AH197" i="9"/>
  <c r="AI197" i="9"/>
  <c r="AW198" i="1"/>
  <c r="AH129" i="9"/>
  <c r="AI129" i="9"/>
  <c r="AW130" i="1"/>
  <c r="AH13" i="9"/>
  <c r="AI13" i="9"/>
  <c r="AW14" i="1"/>
  <c r="AH169" i="9"/>
  <c r="AI169" i="9"/>
  <c r="AW170" i="1"/>
  <c r="AH5" i="9"/>
  <c r="AI5" i="9"/>
  <c r="AW6" i="1"/>
  <c r="AH174" i="9"/>
  <c r="AI174" i="9"/>
  <c r="AW175" i="1"/>
  <c r="CF171" i="9"/>
  <c r="CH171" i="9"/>
  <c r="AX172" i="1"/>
  <c r="AH173" i="9"/>
  <c r="AI173" i="9"/>
  <c r="AW174" i="1"/>
  <c r="AI198" i="9"/>
  <c r="AW199" i="1"/>
  <c r="AI54" i="9"/>
  <c r="AW55" i="1"/>
  <c r="AI50" i="9"/>
  <c r="AW51" i="1"/>
  <c r="AI47" i="9"/>
  <c r="AW48" i="1"/>
  <c r="AI14" i="9"/>
  <c r="AW15" i="1"/>
  <c r="AH141" i="9"/>
  <c r="AH140" i="9"/>
  <c r="AX6" i="1"/>
  <c r="AI3" i="9"/>
  <c r="AW4" i="1"/>
  <c r="AH186" i="9"/>
  <c r="AH180" i="9"/>
  <c r="AH147" i="9"/>
  <c r="AX146" i="1"/>
  <c r="AH145" i="9"/>
  <c r="CF44" i="9"/>
  <c r="CH44" i="9"/>
  <c r="AH41" i="9"/>
  <c r="AX40" i="1"/>
  <c r="AH26" i="9"/>
  <c r="CE12" i="9"/>
  <c r="CG12" i="9"/>
  <c r="AY13" i="1"/>
  <c r="AI171" i="9"/>
  <c r="AW172" i="1"/>
  <c r="AI170" i="9"/>
  <c r="AW171" i="1"/>
  <c r="AI158" i="9"/>
  <c r="AW159" i="1"/>
  <c r="AI156" i="9"/>
  <c r="AW157" i="1"/>
  <c r="AI151" i="9"/>
  <c r="AW152" i="1"/>
  <c r="AH83" i="9"/>
  <c r="AH67" i="9"/>
  <c r="AH62" i="9"/>
  <c r="AH59" i="9"/>
  <c r="AH20" i="9"/>
  <c r="AH19" i="9"/>
  <c r="AH194" i="9"/>
  <c r="CE186" i="9"/>
  <c r="CG186" i="9"/>
  <c r="AY187" i="1"/>
  <c r="AH142" i="9"/>
  <c r="AH108" i="9"/>
  <c r="CF96" i="9"/>
  <c r="CG96" i="9"/>
  <c r="AY97" i="1"/>
  <c r="AX92" i="1"/>
  <c r="AH91" i="9"/>
  <c r="CF79" i="9"/>
  <c r="CG79" i="9"/>
  <c r="AY80" i="1"/>
  <c r="AH73" i="9"/>
  <c r="AH72" i="9"/>
  <c r="CE62" i="9"/>
  <c r="CG62" i="9"/>
  <c r="AY63" i="1"/>
  <c r="CE50" i="9"/>
  <c r="CG50" i="9"/>
  <c r="AY51" i="1"/>
  <c r="CE30" i="9"/>
  <c r="CG30" i="9"/>
  <c r="AY31" i="1"/>
  <c r="AH167" i="9"/>
  <c r="AH130" i="9"/>
  <c r="AH103" i="9"/>
  <c r="AH102" i="9"/>
  <c r="CF91" i="9"/>
  <c r="CG91" i="9"/>
  <c r="AY92" i="1"/>
  <c r="AH89" i="9"/>
  <c r="AH87" i="9"/>
  <c r="AX84" i="1"/>
  <c r="CE73" i="9"/>
  <c r="CG73" i="9"/>
  <c r="AY74" i="1"/>
  <c r="AH37" i="9"/>
  <c r="AH35" i="9"/>
  <c r="AH34" i="9"/>
  <c r="CE28" i="9"/>
  <c r="CH28" i="9"/>
  <c r="AH23" i="9"/>
  <c r="AH9" i="9"/>
  <c r="CF67" i="9"/>
  <c r="CG67" i="9"/>
  <c r="AY68" i="1"/>
  <c r="CF57" i="9"/>
  <c r="CG57" i="9"/>
  <c r="AY58" i="1"/>
  <c r="AX187" i="1"/>
  <c r="AH185" i="9"/>
  <c r="CF180" i="9"/>
  <c r="CG180" i="9"/>
  <c r="AY181" i="1"/>
  <c r="AH164" i="9"/>
  <c r="AX123" i="1"/>
  <c r="AH122" i="9"/>
  <c r="AH119" i="9"/>
  <c r="CE32" i="9"/>
  <c r="CH32" i="9"/>
  <c r="AH30" i="9"/>
  <c r="CE22" i="9"/>
  <c r="CH22" i="9"/>
  <c r="AH18" i="9"/>
  <c r="CE8" i="9"/>
  <c r="CG8" i="9"/>
  <c r="AY9" i="1"/>
  <c r="AH196" i="9"/>
  <c r="AH193" i="9"/>
  <c r="CE190" i="9"/>
  <c r="CG190" i="9"/>
  <c r="AY191" i="1"/>
  <c r="CF188" i="9"/>
  <c r="CG188" i="9"/>
  <c r="AY189" i="1"/>
  <c r="AX184" i="1"/>
  <c r="AH183" i="9"/>
  <c r="AH182" i="9"/>
  <c r="AH181" i="9"/>
  <c r="AX166" i="1"/>
  <c r="CE130" i="9"/>
  <c r="CG130" i="9"/>
  <c r="AY131" i="1"/>
  <c r="CF127" i="9"/>
  <c r="CH127" i="9"/>
  <c r="AH111" i="9"/>
  <c r="AH95" i="9"/>
  <c r="AH93" i="9"/>
  <c r="CF87" i="9"/>
  <c r="CH87" i="9"/>
  <c r="AH85" i="9"/>
  <c r="CE64" i="9"/>
  <c r="CG64" i="9"/>
  <c r="AY65" i="1"/>
  <c r="AH63" i="9"/>
  <c r="CE60" i="9"/>
  <c r="CH60" i="9"/>
  <c r="CF53" i="9"/>
  <c r="CG53" i="9"/>
  <c r="AY54" i="1"/>
  <c r="CE42" i="9"/>
  <c r="CG42" i="9"/>
  <c r="AY43" i="1"/>
  <c r="CF33" i="9"/>
  <c r="CH33" i="9"/>
  <c r="AH31" i="9"/>
  <c r="AX28" i="1"/>
  <c r="AH27" i="9"/>
  <c r="CE24" i="9"/>
  <c r="CH24" i="9"/>
  <c r="AH21" i="9"/>
  <c r="CF17" i="9"/>
  <c r="CG17" i="9"/>
  <c r="AY18" i="1"/>
  <c r="CE10" i="9"/>
  <c r="CH10" i="9"/>
  <c r="AH7" i="9"/>
  <c r="CE69" i="9"/>
  <c r="CG69" i="9"/>
  <c r="AY70" i="1"/>
  <c r="AH51" i="9"/>
  <c r="CF41" i="9"/>
  <c r="CH41" i="9"/>
  <c r="AH200" i="9"/>
  <c r="CF192" i="9"/>
  <c r="CG192" i="9"/>
  <c r="AY193" i="1"/>
  <c r="AH177" i="9"/>
  <c r="AX163" i="1"/>
  <c r="AH161" i="9"/>
  <c r="AH154" i="9"/>
  <c r="CF151" i="9"/>
  <c r="CH151" i="9"/>
  <c r="AH148" i="9"/>
  <c r="AH134" i="9"/>
  <c r="CF119" i="9"/>
  <c r="CG119" i="9"/>
  <c r="AY120" i="1"/>
  <c r="AX95" i="1"/>
  <c r="CF83" i="9"/>
  <c r="CG83" i="9"/>
  <c r="AY84" i="1"/>
  <c r="AH81" i="9"/>
  <c r="AX81" i="1"/>
  <c r="CF74" i="9"/>
  <c r="CH74" i="9"/>
  <c r="AX51" i="1"/>
  <c r="CE26" i="9"/>
  <c r="CH26" i="9"/>
  <c r="CE20" i="9"/>
  <c r="CG20" i="9"/>
  <c r="AY21" i="1"/>
  <c r="CE14" i="9"/>
  <c r="CH14" i="9"/>
  <c r="AH12" i="9"/>
  <c r="AH11" i="9"/>
  <c r="CE6" i="9"/>
  <c r="CG6" i="9"/>
  <c r="AY7" i="1"/>
  <c r="CE196" i="9"/>
  <c r="CH196" i="9"/>
  <c r="AH190" i="9"/>
  <c r="AH184" i="9"/>
  <c r="CE178" i="9"/>
  <c r="CG178" i="9"/>
  <c r="AY179" i="1"/>
  <c r="CF168" i="9"/>
  <c r="CH168" i="9"/>
  <c r="CF164" i="9"/>
  <c r="CG164" i="9"/>
  <c r="AY165" i="1"/>
  <c r="CF155" i="9"/>
  <c r="CH155" i="9"/>
  <c r="AH153" i="9"/>
  <c r="CF131" i="9"/>
  <c r="CG131" i="9"/>
  <c r="AY132" i="1"/>
  <c r="AH126" i="9"/>
  <c r="AH116" i="9"/>
  <c r="AH100" i="9"/>
  <c r="AH90" i="9"/>
  <c r="AX88" i="1"/>
  <c r="AH65" i="9"/>
  <c r="AX60" i="1"/>
  <c r="AH43" i="9"/>
  <c r="CF29" i="9"/>
  <c r="CH29" i="9"/>
  <c r="AX17" i="1"/>
  <c r="AH16" i="9"/>
  <c r="AX199" i="1"/>
  <c r="AX174" i="1"/>
  <c r="AX158" i="1"/>
  <c r="CF128" i="9"/>
  <c r="CE128" i="9"/>
  <c r="CF200" i="9"/>
  <c r="CG200" i="9"/>
  <c r="CE198" i="9"/>
  <c r="CG198" i="9"/>
  <c r="AY199" i="1"/>
  <c r="AX195" i="1"/>
  <c r="AH192" i="9"/>
  <c r="CF184" i="9"/>
  <c r="CG184" i="9"/>
  <c r="AY185" i="1"/>
  <c r="AX170" i="1"/>
  <c r="CF167" i="9"/>
  <c r="CH167" i="9"/>
  <c r="AH165" i="9"/>
  <c r="AH137" i="9"/>
  <c r="CE194" i="9"/>
  <c r="CG194" i="9"/>
  <c r="AY195" i="1"/>
  <c r="AX191" i="1"/>
  <c r="AH189" i="9"/>
  <c r="AH188" i="9"/>
  <c r="AX179" i="1"/>
  <c r="CE174" i="9"/>
  <c r="CG174" i="9"/>
  <c r="AY175" i="1"/>
  <c r="CG196" i="9"/>
  <c r="AY197" i="1"/>
  <c r="CF158" i="9"/>
  <c r="CE158" i="9"/>
  <c r="CF138" i="9"/>
  <c r="CE138" i="9"/>
  <c r="CF134" i="9"/>
  <c r="CE134" i="9"/>
  <c r="AX138" i="1"/>
  <c r="AH125" i="9"/>
  <c r="AH115" i="9"/>
  <c r="AX115" i="1"/>
  <c r="AH107" i="9"/>
  <c r="AX99" i="1"/>
  <c r="AH98" i="9"/>
  <c r="CF95" i="9"/>
  <c r="CG95" i="9"/>
  <c r="AY96" i="1"/>
  <c r="AX90" i="1"/>
  <c r="AH80" i="9"/>
  <c r="AX73" i="1"/>
  <c r="AH55" i="9"/>
  <c r="AH40" i="9"/>
  <c r="AX156" i="1"/>
  <c r="AH155" i="9"/>
  <c r="CF144" i="9"/>
  <c r="CG144" i="9"/>
  <c r="AY145" i="1"/>
  <c r="CE135" i="9"/>
  <c r="CH135" i="9"/>
  <c r="AX135" i="1"/>
  <c r="AH133" i="9"/>
  <c r="AH128" i="9"/>
  <c r="CF120" i="9"/>
  <c r="CH120" i="9"/>
  <c r="AX102" i="1"/>
  <c r="AH97" i="9"/>
  <c r="CF78" i="9"/>
  <c r="CH78" i="9"/>
  <c r="AX79" i="1"/>
  <c r="AH78" i="9"/>
  <c r="CF75" i="9"/>
  <c r="CH75" i="9"/>
  <c r="AH75" i="9"/>
  <c r="CF66" i="9"/>
  <c r="CG66" i="9"/>
  <c r="AY67" i="1"/>
  <c r="AX67" i="1"/>
  <c r="AH66" i="9"/>
  <c r="CF63" i="9"/>
  <c r="CH63" i="9"/>
  <c r="AH61" i="9"/>
  <c r="CF46" i="9"/>
  <c r="CH46" i="9"/>
  <c r="AH45" i="9"/>
  <c r="CE40" i="9"/>
  <c r="CG40" i="9"/>
  <c r="AY41" i="1"/>
  <c r="CF37" i="9"/>
  <c r="CH37" i="9"/>
  <c r="CF34" i="9"/>
  <c r="CG34" i="9"/>
  <c r="AY35" i="1"/>
  <c r="CF21" i="9"/>
  <c r="CG21" i="9"/>
  <c r="AY22" i="1"/>
  <c r="CE16" i="9"/>
  <c r="CG16" i="9"/>
  <c r="AY17" i="1"/>
  <c r="CF9" i="9"/>
  <c r="CG9" i="9"/>
  <c r="AY10" i="1"/>
  <c r="AH8" i="9"/>
  <c r="AX154" i="1"/>
  <c r="AX142" i="1"/>
  <c r="AH131" i="9"/>
  <c r="AX128" i="1"/>
  <c r="AH127" i="9"/>
  <c r="AX127" i="1"/>
  <c r="AH123" i="9"/>
  <c r="AX119" i="1"/>
  <c r="AH112" i="9"/>
  <c r="AX111" i="1"/>
  <c r="AH104" i="9"/>
  <c r="AX103" i="1"/>
  <c r="AH92" i="9"/>
  <c r="AH88" i="9"/>
  <c r="CE86" i="9"/>
  <c r="CH86" i="9"/>
  <c r="AH84" i="9"/>
  <c r="CE81" i="9"/>
  <c r="CG81" i="9"/>
  <c r="AY82" i="1"/>
  <c r="AH77" i="9"/>
  <c r="AH76" i="9"/>
  <c r="AH74" i="9"/>
  <c r="CE71" i="9"/>
  <c r="CG71" i="9"/>
  <c r="AY72" i="1"/>
  <c r="CF61" i="9"/>
  <c r="CH61" i="9"/>
  <c r="AH57" i="9"/>
  <c r="CE54" i="9"/>
  <c r="CE48" i="9"/>
  <c r="CH48" i="9"/>
  <c r="AX48" i="1"/>
  <c r="AH42" i="9"/>
  <c r="AX42" i="1"/>
  <c r="CE36" i="9"/>
  <c r="CH36" i="9"/>
  <c r="AX36" i="1"/>
  <c r="AX24" i="1"/>
  <c r="AX20" i="1"/>
  <c r="AX12" i="1"/>
  <c r="AX8" i="1"/>
  <c r="AX5" i="1"/>
  <c r="AH22" i="9"/>
  <c r="AX22" i="1"/>
  <c r="AX15" i="1"/>
  <c r="AH10" i="9"/>
  <c r="AX10" i="1"/>
  <c r="CF3" i="9"/>
  <c r="CH3" i="9"/>
  <c r="AH178" i="9"/>
  <c r="CF175" i="9"/>
  <c r="CH175" i="9"/>
  <c r="AX176" i="1"/>
  <c r="AH175" i="9"/>
  <c r="AH172" i="9"/>
  <c r="AH166" i="9"/>
  <c r="CE162" i="9"/>
  <c r="CG162" i="9"/>
  <c r="AY163" i="1"/>
  <c r="AH162" i="9"/>
  <c r="CF159" i="9"/>
  <c r="CH159" i="9"/>
  <c r="AH159" i="9"/>
  <c r="CF152" i="9"/>
  <c r="CG152" i="9"/>
  <c r="AY153" i="1"/>
  <c r="AX151" i="1"/>
  <c r="CF148" i="9"/>
  <c r="CG148" i="9"/>
  <c r="AY149" i="1"/>
  <c r="AX147" i="1"/>
  <c r="CE142" i="9"/>
  <c r="CG142" i="9"/>
  <c r="AY143" i="1"/>
  <c r="CF139" i="9"/>
  <c r="CH139" i="9"/>
  <c r="AH139" i="9"/>
  <c r="CF136" i="9"/>
  <c r="CH136" i="9"/>
  <c r="AH132" i="9"/>
  <c r="AX197" i="1"/>
  <c r="AX193" i="1"/>
  <c r="AX189" i="1"/>
  <c r="AX183" i="1"/>
  <c r="AX182" i="1"/>
  <c r="AX181" i="1"/>
  <c r="CF179" i="9"/>
  <c r="CG179" i="9"/>
  <c r="AY180" i="1"/>
  <c r="AX180" i="1"/>
  <c r="AH179" i="9"/>
  <c r="AX175" i="1"/>
  <c r="CF172" i="9"/>
  <c r="CG172" i="9"/>
  <c r="AY173" i="1"/>
  <c r="AX171" i="1"/>
  <c r="CE166" i="9"/>
  <c r="CG166" i="9"/>
  <c r="AY167" i="1"/>
  <c r="CF163" i="9"/>
  <c r="CG163" i="9"/>
  <c r="AY164" i="1"/>
  <c r="AX164" i="1"/>
  <c r="AH163" i="9"/>
  <c r="AX159" i="1"/>
  <c r="CF156" i="9"/>
  <c r="CG156" i="9"/>
  <c r="AY157" i="1"/>
  <c r="AX155" i="1"/>
  <c r="CE150" i="9"/>
  <c r="CH150" i="9"/>
  <c r="AH150" i="9"/>
  <c r="CE146" i="9"/>
  <c r="CG146" i="9"/>
  <c r="AY147" i="1"/>
  <c r="AH146" i="9"/>
  <c r="CF143" i="9"/>
  <c r="CH143" i="9"/>
  <c r="AX144" i="1"/>
  <c r="AH143" i="9"/>
  <c r="AX134" i="1"/>
  <c r="CE132" i="9"/>
  <c r="AH199" i="9"/>
  <c r="CF197" i="9"/>
  <c r="CG197" i="9"/>
  <c r="AY198" i="1"/>
  <c r="AH195" i="9"/>
  <c r="CF193" i="9"/>
  <c r="CG193" i="9"/>
  <c r="AY194" i="1"/>
  <c r="AH191" i="9"/>
  <c r="CF189" i="9"/>
  <c r="CH189" i="9"/>
  <c r="AH187" i="9"/>
  <c r="CF185" i="9"/>
  <c r="CG185" i="9"/>
  <c r="AY186" i="1"/>
  <c r="CE182" i="9"/>
  <c r="CH182" i="9"/>
  <c r="CF176" i="9"/>
  <c r="CG176" i="9"/>
  <c r="AY177" i="1"/>
  <c r="CE170" i="9"/>
  <c r="CH170" i="9"/>
  <c r="AX168" i="1"/>
  <c r="CF160" i="9"/>
  <c r="CH160" i="9"/>
  <c r="CE154" i="9"/>
  <c r="CG154" i="9"/>
  <c r="AY155" i="1"/>
  <c r="AX152" i="1"/>
  <c r="AX148" i="1"/>
  <c r="AX143" i="1"/>
  <c r="CF140" i="9"/>
  <c r="CG140" i="9"/>
  <c r="AY141" i="1"/>
  <c r="AX139" i="1"/>
  <c r="AX200" i="1"/>
  <c r="AX198" i="1"/>
  <c r="AX196" i="1"/>
  <c r="AX190" i="1"/>
  <c r="AX188" i="1"/>
  <c r="AX186" i="1"/>
  <c r="AX167" i="1"/>
  <c r="CE124" i="9"/>
  <c r="CF124" i="9"/>
  <c r="AH124" i="9"/>
  <c r="CF123" i="9"/>
  <c r="CH123" i="9"/>
  <c r="AX121" i="1"/>
  <c r="AX118" i="1"/>
  <c r="AH117" i="9"/>
  <c r="CF115" i="9"/>
  <c r="CG115" i="9"/>
  <c r="AY116" i="1"/>
  <c r="AX116" i="1"/>
  <c r="AX114" i="1"/>
  <c r="AH113" i="9"/>
  <c r="CF111" i="9"/>
  <c r="CG111" i="9"/>
  <c r="AY112" i="1"/>
  <c r="AX112" i="1"/>
  <c r="AX110" i="1"/>
  <c r="AH109" i="9"/>
  <c r="CF107" i="9"/>
  <c r="CG107" i="9"/>
  <c r="AY108" i="1"/>
  <c r="AX108" i="1"/>
  <c r="AX106" i="1"/>
  <c r="AH105" i="9"/>
  <c r="CF103" i="9"/>
  <c r="CG103" i="9"/>
  <c r="AY104" i="1"/>
  <c r="AX104" i="1"/>
  <c r="AH101" i="9"/>
  <c r="CF99" i="9"/>
  <c r="CG99" i="9"/>
  <c r="AY100" i="1"/>
  <c r="AH99" i="9"/>
  <c r="AX97" i="1"/>
  <c r="AX94" i="1"/>
  <c r="AX85" i="1"/>
  <c r="CE65" i="9"/>
  <c r="CF65" i="9"/>
  <c r="CF58" i="9"/>
  <c r="CE58" i="9"/>
  <c r="CF38" i="9"/>
  <c r="CE38" i="9"/>
  <c r="AH138" i="9"/>
  <c r="AX136" i="1"/>
  <c r="AH135" i="9"/>
  <c r="AX133" i="1"/>
  <c r="AX130" i="1"/>
  <c r="AX129" i="1"/>
  <c r="AH120" i="9"/>
  <c r="CE117" i="9"/>
  <c r="CG117" i="9"/>
  <c r="AY118" i="1"/>
  <c r="AX117" i="1"/>
  <c r="CE113" i="9"/>
  <c r="CG113" i="9"/>
  <c r="AY114" i="1"/>
  <c r="CE109" i="9"/>
  <c r="CG109" i="9"/>
  <c r="AY110" i="1"/>
  <c r="AX109" i="1"/>
  <c r="CE105" i="9"/>
  <c r="CG105" i="9"/>
  <c r="AY106" i="1"/>
  <c r="AX105" i="1"/>
  <c r="AX101" i="1"/>
  <c r="AX98" i="1"/>
  <c r="AH96" i="9"/>
  <c r="AH94" i="9"/>
  <c r="CF92" i="9"/>
  <c r="CG92" i="9"/>
  <c r="AY93" i="1"/>
  <c r="AH86" i="9"/>
  <c r="CE82" i="9"/>
  <c r="CG82" i="9"/>
  <c r="AY83" i="1"/>
  <c r="AX82" i="1"/>
  <c r="AH79" i="9"/>
  <c r="CF70" i="9"/>
  <c r="CE70" i="9"/>
  <c r="AH69" i="9"/>
  <c r="AX66" i="1"/>
  <c r="AX56" i="1"/>
  <c r="CF49" i="9"/>
  <c r="CG49" i="9"/>
  <c r="AY50" i="1"/>
  <c r="AX49" i="1"/>
  <c r="CF56" i="9"/>
  <c r="CE56" i="9"/>
  <c r="AH48" i="9"/>
  <c r="CE45" i="9"/>
  <c r="CF45" i="9"/>
  <c r="CE126" i="9"/>
  <c r="CG126" i="9"/>
  <c r="AY127" i="1"/>
  <c r="AH118" i="9"/>
  <c r="CF116" i="9"/>
  <c r="CH116" i="9"/>
  <c r="AH114" i="9"/>
  <c r="CF112" i="9"/>
  <c r="CG112" i="9"/>
  <c r="AY113" i="1"/>
  <c r="AH110" i="9"/>
  <c r="CF108" i="9"/>
  <c r="CH108" i="9"/>
  <c r="AH106" i="9"/>
  <c r="CF104" i="9"/>
  <c r="CG104" i="9"/>
  <c r="AY105" i="1"/>
  <c r="CF100" i="9"/>
  <c r="CG100" i="9"/>
  <c r="AY101" i="1"/>
  <c r="AX96" i="1"/>
  <c r="AX93" i="1"/>
  <c r="CH79" i="9"/>
  <c r="CE77" i="9"/>
  <c r="CH77" i="9"/>
  <c r="AX76" i="1"/>
  <c r="AX74" i="1"/>
  <c r="AH71" i="9"/>
  <c r="AX69" i="1"/>
  <c r="AH68" i="9"/>
  <c r="AX61" i="1"/>
  <c r="AH60" i="9"/>
  <c r="CF52" i="9"/>
  <c r="CE52" i="9"/>
  <c r="AH82" i="9"/>
  <c r="AX78" i="1"/>
  <c r="AX72" i="1"/>
  <c r="AX64" i="1"/>
  <c r="AX62" i="1"/>
  <c r="AX58" i="1"/>
  <c r="AH53" i="9"/>
  <c r="AH49" i="9"/>
  <c r="AX43" i="1"/>
  <c r="AX41" i="1"/>
  <c r="AH39" i="9"/>
  <c r="AX38" i="1"/>
  <c r="AH33" i="9"/>
  <c r="AH29" i="9"/>
  <c r="AH25" i="9"/>
  <c r="AX23" i="1"/>
  <c r="AH17" i="9"/>
  <c r="AH15" i="9"/>
  <c r="CF13" i="9"/>
  <c r="CG13" i="9"/>
  <c r="AY14" i="1"/>
  <c r="AX13" i="1"/>
  <c r="AX11" i="1"/>
  <c r="AX9" i="1"/>
  <c r="AX7" i="1"/>
  <c r="AX46" i="1"/>
  <c r="AH44" i="9"/>
  <c r="AX37" i="1"/>
  <c r="AH36" i="9"/>
  <c r="AX33" i="1"/>
  <c r="AH32" i="9"/>
  <c r="AX31" i="1"/>
  <c r="AX29" i="1"/>
  <c r="AH28" i="9"/>
  <c r="AX27" i="1"/>
  <c r="AX25" i="1"/>
  <c r="AH24" i="9"/>
  <c r="AX19" i="1"/>
  <c r="AX14" i="1"/>
  <c r="AX71" i="1"/>
  <c r="AH70" i="9"/>
  <c r="AX57" i="1"/>
  <c r="AX53" i="1"/>
  <c r="AH52" i="9"/>
  <c r="AX50" i="1"/>
  <c r="AX34" i="1"/>
  <c r="AX30" i="1"/>
  <c r="AX26" i="1"/>
  <c r="AX18" i="1"/>
  <c r="AH4" i="9"/>
  <c r="CE199" i="9"/>
  <c r="CE195" i="9"/>
  <c r="CE191" i="9"/>
  <c r="CE187" i="9"/>
  <c r="CE183" i="9"/>
  <c r="CF181" i="9"/>
  <c r="CE181" i="9"/>
  <c r="CF177" i="9"/>
  <c r="CE177" i="9"/>
  <c r="AX173" i="1"/>
  <c r="CF169" i="9"/>
  <c r="CE169" i="9"/>
  <c r="AX165" i="1"/>
  <c r="CF161" i="9"/>
  <c r="CE161" i="9"/>
  <c r="AX157" i="1"/>
  <c r="CF153" i="9"/>
  <c r="CE153" i="9"/>
  <c r="AX149" i="1"/>
  <c r="CF145" i="9"/>
  <c r="CE145" i="9"/>
  <c r="CF137" i="9"/>
  <c r="CE137" i="9"/>
  <c r="CF133" i="9"/>
  <c r="CE133" i="9"/>
  <c r="AX132" i="1"/>
  <c r="CF125" i="9"/>
  <c r="CE125" i="9"/>
  <c r="CF121" i="9"/>
  <c r="CE121" i="9"/>
  <c r="CF129" i="9"/>
  <c r="CE129" i="9"/>
  <c r="AX177" i="1"/>
  <c r="CF173" i="9"/>
  <c r="CE173" i="9"/>
  <c r="AX169" i="1"/>
  <c r="CF165" i="9"/>
  <c r="CE165" i="9"/>
  <c r="AX161" i="1"/>
  <c r="CF157" i="9"/>
  <c r="CE157" i="9"/>
  <c r="AX153" i="1"/>
  <c r="CF149" i="9"/>
  <c r="CE149" i="9"/>
  <c r="CF141" i="9"/>
  <c r="CE141" i="9"/>
  <c r="AX137" i="1"/>
  <c r="AX125" i="1"/>
  <c r="CF122" i="9"/>
  <c r="CE122" i="9"/>
  <c r="AH176" i="9"/>
  <c r="AH168" i="9"/>
  <c r="AH160" i="9"/>
  <c r="AH152" i="9"/>
  <c r="AH144" i="9"/>
  <c r="AH136" i="9"/>
  <c r="AH121" i="9"/>
  <c r="CG143" i="9"/>
  <c r="AY144" i="1"/>
  <c r="AX124" i="1"/>
  <c r="CF101" i="9"/>
  <c r="CG101" i="9"/>
  <c r="AY102" i="1"/>
  <c r="CF97" i="9"/>
  <c r="CG97" i="9"/>
  <c r="AY98" i="1"/>
  <c r="CF93" i="9"/>
  <c r="CG93" i="9"/>
  <c r="AY94" i="1"/>
  <c r="AX87" i="1"/>
  <c r="AX83" i="1"/>
  <c r="CE68" i="9"/>
  <c r="CF68" i="9"/>
  <c r="CF118" i="9"/>
  <c r="CH118" i="9"/>
  <c r="CF114" i="9"/>
  <c r="CH114" i="9"/>
  <c r="CF110" i="9"/>
  <c r="CG110" i="9"/>
  <c r="AY111" i="1"/>
  <c r="CF106" i="9"/>
  <c r="CG106" i="9"/>
  <c r="AY107" i="1"/>
  <c r="CF102" i="9"/>
  <c r="CH102" i="9"/>
  <c r="CF98" i="9"/>
  <c r="CH98" i="9"/>
  <c r="CF94" i="9"/>
  <c r="CH94" i="9"/>
  <c r="CF90" i="9"/>
  <c r="CH90" i="9"/>
  <c r="CE80" i="9"/>
  <c r="CF80" i="9"/>
  <c r="AX80" i="1"/>
  <c r="CE89" i="9"/>
  <c r="CE88" i="9"/>
  <c r="CF88" i="9"/>
  <c r="CE85" i="9"/>
  <c r="CE84" i="9"/>
  <c r="CF84" i="9"/>
  <c r="CE76" i="9"/>
  <c r="CF76" i="9"/>
  <c r="AX68" i="1"/>
  <c r="CE72" i="9"/>
  <c r="CF72" i="9"/>
  <c r="CF59" i="9"/>
  <c r="CE59" i="9"/>
  <c r="CF51" i="9"/>
  <c r="CE51" i="9"/>
  <c r="CF35" i="9"/>
  <c r="CE35" i="9"/>
  <c r="AX63" i="1"/>
  <c r="AX47" i="1"/>
  <c r="AH46" i="9"/>
  <c r="CF43" i="9"/>
  <c r="CE43" i="9"/>
  <c r="AX39" i="1"/>
  <c r="AH38" i="9"/>
  <c r="AH64" i="9"/>
  <c r="AX59" i="1"/>
  <c r="AH58" i="9"/>
  <c r="CF55" i="9"/>
  <c r="CE55" i="9"/>
  <c r="CF47" i="9"/>
  <c r="CE47" i="9"/>
  <c r="CF39" i="9"/>
  <c r="CE39" i="9"/>
  <c r="CE5" i="9"/>
  <c r="CF31" i="9"/>
  <c r="CH31" i="9"/>
  <c r="CF27" i="9"/>
  <c r="CH27" i="9"/>
  <c r="CF23" i="9"/>
  <c r="CH23" i="9"/>
  <c r="CF19" i="9"/>
  <c r="CG19" i="9"/>
  <c r="AY20" i="1"/>
  <c r="CF15" i="9"/>
  <c r="CH15" i="9"/>
  <c r="CF11" i="9"/>
  <c r="CH11" i="9"/>
  <c r="CF7" i="9"/>
  <c r="CH7" i="9"/>
  <c r="CF4" i="9"/>
  <c r="CG4" i="9"/>
  <c r="AY5" i="1"/>
  <c r="CF2" i="9"/>
  <c r="CH2" i="9"/>
  <c r="AX3" i="1"/>
  <c r="AF2" i="9"/>
  <c r="AG2" i="9"/>
  <c r="AD2" i="9"/>
  <c r="BN3" i="1"/>
  <c r="Y3" i="1"/>
  <c r="Q6" i="1"/>
  <c r="CG25" i="9"/>
  <c r="AY26" i="1"/>
  <c r="CG41" i="9"/>
  <c r="AY42" i="1"/>
  <c r="Q8" i="1"/>
  <c r="R7" i="1"/>
  <c r="R8" i="1"/>
  <c r="R6" i="1"/>
  <c r="Q5" i="1"/>
  <c r="Q4" i="1"/>
  <c r="CH188" i="9"/>
  <c r="CH53" i="9"/>
  <c r="CH198" i="9"/>
  <c r="CG32" i="9"/>
  <c r="AY33" i="1"/>
  <c r="Q13" i="1"/>
  <c r="R13" i="1"/>
  <c r="R20" i="1"/>
  <c r="Q20" i="1"/>
  <c r="Q77" i="1"/>
  <c r="R77" i="1"/>
  <c r="R87" i="1"/>
  <c r="Q87" i="1"/>
  <c r="Q105" i="1"/>
  <c r="R105" i="1"/>
  <c r="Q121" i="1"/>
  <c r="R121" i="1"/>
  <c r="R140" i="1"/>
  <c r="Q140" i="1"/>
  <c r="Q160" i="1"/>
  <c r="R160" i="1"/>
  <c r="Q173" i="1"/>
  <c r="R173" i="1"/>
  <c r="R183" i="1"/>
  <c r="Q183" i="1"/>
  <c r="R186" i="1"/>
  <c r="Q186" i="1"/>
  <c r="Q196" i="1"/>
  <c r="R196" i="1"/>
  <c r="R10" i="1"/>
  <c r="Q10" i="1"/>
  <c r="R21" i="1"/>
  <c r="Q21" i="1"/>
  <c r="R37" i="1"/>
  <c r="Q37" i="1"/>
  <c r="Q49" i="1"/>
  <c r="R49" i="1"/>
  <c r="R79" i="1"/>
  <c r="Q79" i="1"/>
  <c r="R108" i="1"/>
  <c r="Q108" i="1"/>
  <c r="R146" i="1"/>
  <c r="Q146" i="1"/>
  <c r="Q33" i="1"/>
  <c r="R33" i="1"/>
  <c r="R88" i="1"/>
  <c r="Q88" i="1"/>
  <c r="R90" i="1"/>
  <c r="Q90" i="1"/>
  <c r="R99" i="1"/>
  <c r="Q99" i="1"/>
  <c r="R118" i="1"/>
  <c r="Q118" i="1"/>
  <c r="Q152" i="1"/>
  <c r="R152" i="1"/>
  <c r="Q181" i="1"/>
  <c r="R181" i="1"/>
  <c r="R179" i="1"/>
  <c r="Q179" i="1"/>
  <c r="Q185" i="1"/>
  <c r="R185" i="1"/>
  <c r="R14" i="1"/>
  <c r="Q14" i="1"/>
  <c r="R51" i="1"/>
  <c r="Q51" i="1"/>
  <c r="R53" i="1"/>
  <c r="Q53" i="1"/>
  <c r="Q73" i="1"/>
  <c r="R73" i="1"/>
  <c r="R85" i="1"/>
  <c r="Q85" i="1"/>
  <c r="R95" i="1"/>
  <c r="Q95" i="1"/>
  <c r="R98" i="1"/>
  <c r="Q98" i="1"/>
  <c r="R103" i="1"/>
  <c r="Q103" i="1"/>
  <c r="R106" i="1"/>
  <c r="Q106" i="1"/>
  <c r="Q129" i="1"/>
  <c r="R129" i="1"/>
  <c r="Q148" i="1"/>
  <c r="R148" i="1"/>
  <c r="Q161" i="1"/>
  <c r="R161" i="1"/>
  <c r="Q177" i="1"/>
  <c r="R177" i="1"/>
  <c r="Q193" i="1"/>
  <c r="R193" i="1"/>
  <c r="R199" i="1"/>
  <c r="Q199" i="1"/>
  <c r="R36" i="1"/>
  <c r="Q36" i="1"/>
  <c r="R38" i="1"/>
  <c r="Q38" i="1"/>
  <c r="R52" i="1"/>
  <c r="Q52" i="1"/>
  <c r="R75" i="1"/>
  <c r="Q75" i="1"/>
  <c r="R94" i="1"/>
  <c r="Q94" i="1"/>
  <c r="R100" i="1"/>
  <c r="Q100" i="1"/>
  <c r="Q113" i="1"/>
  <c r="R113" i="1"/>
  <c r="Q125" i="1"/>
  <c r="R125" i="1"/>
  <c r="R143" i="1"/>
  <c r="Q143" i="1"/>
  <c r="Q164" i="1"/>
  <c r="R164" i="1"/>
  <c r="R43" i="1"/>
  <c r="Q43" i="1"/>
  <c r="R84" i="1"/>
  <c r="Q84" i="1"/>
  <c r="Q93" i="1"/>
  <c r="R93" i="1"/>
  <c r="R111" i="1"/>
  <c r="Q111" i="1"/>
  <c r="R124" i="1"/>
  <c r="Q124" i="1"/>
  <c r="R159" i="1"/>
  <c r="Q159" i="1"/>
  <c r="Q169" i="1"/>
  <c r="R169" i="1"/>
  <c r="R15" i="1"/>
  <c r="Q15" i="1"/>
  <c r="R23" i="1"/>
  <c r="Q23" i="1"/>
  <c r="R39" i="1"/>
  <c r="Q39" i="1"/>
  <c r="R47" i="1"/>
  <c r="Q47" i="1"/>
  <c r="R60" i="1"/>
  <c r="Q60" i="1"/>
  <c r="R62" i="1"/>
  <c r="Q62" i="1"/>
  <c r="R68" i="1"/>
  <c r="Q68" i="1"/>
  <c r="R70" i="1"/>
  <c r="Q70" i="1"/>
  <c r="R123" i="1"/>
  <c r="Q123" i="1"/>
  <c r="R134" i="1"/>
  <c r="Q134" i="1"/>
  <c r="Q141" i="1"/>
  <c r="R141" i="1"/>
  <c r="Q165" i="1"/>
  <c r="R165" i="1"/>
  <c r="R175" i="1"/>
  <c r="Q175" i="1"/>
  <c r="R178" i="1"/>
  <c r="Q178" i="1"/>
  <c r="Q188" i="1"/>
  <c r="R188" i="1"/>
  <c r="Q197" i="1"/>
  <c r="R197" i="1"/>
  <c r="Q176" i="1"/>
  <c r="R176" i="1"/>
  <c r="R182" i="1"/>
  <c r="Q182" i="1"/>
  <c r="R35" i="1"/>
  <c r="Q35" i="1"/>
  <c r="R44" i="1"/>
  <c r="Q44" i="1"/>
  <c r="R46" i="1"/>
  <c r="Q46" i="1"/>
  <c r="Q57" i="1"/>
  <c r="R57" i="1"/>
  <c r="Q65" i="1"/>
  <c r="R65" i="1"/>
  <c r="R80" i="1"/>
  <c r="Q80" i="1"/>
  <c r="Q89" i="1"/>
  <c r="R89" i="1"/>
  <c r="R112" i="1"/>
  <c r="Q112" i="1"/>
  <c r="R114" i="1"/>
  <c r="Q114" i="1"/>
  <c r="R120" i="1"/>
  <c r="Q120" i="1"/>
  <c r="R122" i="1"/>
  <c r="Q122" i="1"/>
  <c r="R133" i="1"/>
  <c r="Q133" i="1"/>
  <c r="R151" i="1"/>
  <c r="Q151" i="1"/>
  <c r="R154" i="1"/>
  <c r="Q154" i="1"/>
  <c r="Q168" i="1"/>
  <c r="R168" i="1"/>
  <c r="Q184" i="1"/>
  <c r="R184" i="1"/>
  <c r="Q200" i="1"/>
  <c r="R200" i="1"/>
  <c r="R28" i="1"/>
  <c r="Q28" i="1"/>
  <c r="R30" i="1"/>
  <c r="Q30" i="1"/>
  <c r="CH57" i="9"/>
  <c r="CG26" i="9"/>
  <c r="AY27" i="1"/>
  <c r="R16" i="1"/>
  <c r="Q16" i="1"/>
  <c r="R18" i="1"/>
  <c r="Q18" i="1"/>
  <c r="R102" i="1"/>
  <c r="Q102" i="1"/>
  <c r="R132" i="1"/>
  <c r="Q132" i="1"/>
  <c r="Q153" i="1"/>
  <c r="R153" i="1"/>
  <c r="R167" i="1"/>
  <c r="Q167" i="1"/>
  <c r="R170" i="1"/>
  <c r="Q170" i="1"/>
  <c r="Q180" i="1"/>
  <c r="R180" i="1"/>
  <c r="Q189" i="1"/>
  <c r="R189" i="1"/>
  <c r="Q25" i="1"/>
  <c r="R25" i="1"/>
  <c r="R34" i="1"/>
  <c r="Q34" i="1"/>
  <c r="R56" i="1"/>
  <c r="Q56" i="1"/>
  <c r="Q81" i="1"/>
  <c r="R81" i="1"/>
  <c r="R91" i="1"/>
  <c r="Q91" i="1"/>
  <c r="R116" i="1"/>
  <c r="Q116" i="1"/>
  <c r="R128" i="1"/>
  <c r="Q128" i="1"/>
  <c r="R135" i="1"/>
  <c r="Q135" i="1"/>
  <c r="Q149" i="1"/>
  <c r="R149" i="1"/>
  <c r="R163" i="1"/>
  <c r="Q163" i="1"/>
  <c r="R166" i="1"/>
  <c r="Q166" i="1"/>
  <c r="R31" i="1"/>
  <c r="Q31" i="1"/>
  <c r="R76" i="1"/>
  <c r="Q76" i="1"/>
  <c r="R86" i="1"/>
  <c r="Q86" i="1"/>
  <c r="R96" i="1"/>
  <c r="Q96" i="1"/>
  <c r="R104" i="1"/>
  <c r="Q104" i="1"/>
  <c r="R138" i="1"/>
  <c r="Q138" i="1"/>
  <c r="Q145" i="1"/>
  <c r="R145" i="1"/>
  <c r="R155" i="1"/>
  <c r="Q155" i="1"/>
  <c r="R158" i="1"/>
  <c r="Q158" i="1"/>
  <c r="Q172" i="1"/>
  <c r="R172" i="1"/>
  <c r="Q9" i="1"/>
  <c r="R9" i="1"/>
  <c r="R40" i="1"/>
  <c r="Q40" i="1"/>
  <c r="R42" i="1"/>
  <c r="Q42" i="1"/>
  <c r="R78" i="1"/>
  <c r="Q78" i="1"/>
  <c r="R83" i="1"/>
  <c r="Q83" i="1"/>
  <c r="R126" i="1"/>
  <c r="Q126" i="1"/>
  <c r="Q137" i="1"/>
  <c r="R137" i="1"/>
  <c r="R171" i="1"/>
  <c r="Q171" i="1"/>
  <c r="R174" i="1"/>
  <c r="Q174" i="1"/>
  <c r="R187" i="1"/>
  <c r="Q187" i="1"/>
  <c r="R190" i="1"/>
  <c r="Q190" i="1"/>
  <c r="Q192" i="1"/>
  <c r="R192" i="1"/>
  <c r="R22" i="1"/>
  <c r="Q22" i="1"/>
  <c r="R24" i="1"/>
  <c r="Q24" i="1"/>
  <c r="R26" i="1"/>
  <c r="Q26" i="1"/>
  <c r="R32" i="1"/>
  <c r="Q32" i="1"/>
  <c r="Q41" i="1"/>
  <c r="R41" i="1"/>
  <c r="Q45" i="1"/>
  <c r="R45" i="1"/>
  <c r="R50" i="1"/>
  <c r="Q50" i="1"/>
  <c r="R55" i="1"/>
  <c r="Q55" i="1"/>
  <c r="R71" i="1"/>
  <c r="Q71" i="1"/>
  <c r="R82" i="1"/>
  <c r="Q82" i="1"/>
  <c r="Q97" i="1"/>
  <c r="R97" i="1"/>
  <c r="R136" i="1"/>
  <c r="Q136" i="1"/>
  <c r="R147" i="1"/>
  <c r="Q147" i="1"/>
  <c r="R150" i="1"/>
  <c r="Q150" i="1"/>
  <c r="Q17" i="1"/>
  <c r="R17" i="1"/>
  <c r="Q29" i="1"/>
  <c r="R29" i="1"/>
  <c r="R59" i="1"/>
  <c r="Q59" i="1"/>
  <c r="R63" i="1"/>
  <c r="Q63" i="1"/>
  <c r="R67" i="1"/>
  <c r="Q67" i="1"/>
  <c r="R101" i="1"/>
  <c r="Q101" i="1"/>
  <c r="R119" i="1"/>
  <c r="Q119" i="1"/>
  <c r="R131" i="1"/>
  <c r="Q131" i="1"/>
  <c r="R139" i="1"/>
  <c r="Q139" i="1"/>
  <c r="R142" i="1"/>
  <c r="Q142" i="1"/>
  <c r="Q156" i="1"/>
  <c r="R156" i="1"/>
  <c r="R11" i="1"/>
  <c r="Q11" i="1"/>
  <c r="R19" i="1"/>
  <c r="Q19" i="1"/>
  <c r="R27" i="1"/>
  <c r="Q27" i="1"/>
  <c r="R54" i="1"/>
  <c r="Q54" i="1"/>
  <c r="R58" i="1"/>
  <c r="Q58" i="1"/>
  <c r="R64" i="1"/>
  <c r="Q64" i="1"/>
  <c r="R66" i="1"/>
  <c r="Q66" i="1"/>
  <c r="R72" i="1"/>
  <c r="Q72" i="1"/>
  <c r="R74" i="1"/>
  <c r="Q74" i="1"/>
  <c r="R107" i="1"/>
  <c r="Q107" i="1"/>
  <c r="R110" i="1"/>
  <c r="Q110" i="1"/>
  <c r="R115" i="1"/>
  <c r="Q115" i="1"/>
  <c r="R127" i="1"/>
  <c r="Q127" i="1"/>
  <c r="R130" i="1"/>
  <c r="Q130" i="1"/>
  <c r="R162" i="1"/>
  <c r="Q162" i="1"/>
  <c r="R191" i="1"/>
  <c r="Q191" i="1"/>
  <c r="R194" i="1"/>
  <c r="Q194" i="1"/>
  <c r="R195" i="1"/>
  <c r="Q195" i="1"/>
  <c r="R198" i="1"/>
  <c r="Q198" i="1"/>
  <c r="R12" i="1"/>
  <c r="Q12" i="1"/>
  <c r="R48" i="1"/>
  <c r="Q48" i="1"/>
  <c r="Q61" i="1"/>
  <c r="R61" i="1"/>
  <c r="R69" i="1"/>
  <c r="Q69" i="1"/>
  <c r="R92" i="1"/>
  <c r="Q92" i="1"/>
  <c r="Q109" i="1"/>
  <c r="R109" i="1"/>
  <c r="R117" i="1"/>
  <c r="Q117" i="1"/>
  <c r="R144" i="1"/>
  <c r="Q144" i="1"/>
  <c r="Q157" i="1"/>
  <c r="R157" i="1"/>
  <c r="R5" i="1"/>
  <c r="CH40" i="9"/>
  <c r="CH130" i="9"/>
  <c r="CH193" i="9"/>
  <c r="CH18" i="9"/>
  <c r="CH12" i="9"/>
  <c r="CG78" i="9"/>
  <c r="AY79" i="1"/>
  <c r="CG22" i="9"/>
  <c r="AY23" i="1"/>
  <c r="CH50" i="9"/>
  <c r="CG147" i="9"/>
  <c r="AY148" i="1"/>
  <c r="CH190" i="9"/>
  <c r="CH71" i="9"/>
  <c r="CH17" i="9"/>
  <c r="CH69" i="9"/>
  <c r="CH119" i="9"/>
  <c r="CH42" i="9"/>
  <c r="CH20" i="9"/>
  <c r="CG44" i="9"/>
  <c r="AY45" i="1"/>
  <c r="CG116" i="9"/>
  <c r="AY117" i="1"/>
  <c r="CG151" i="9"/>
  <c r="AY152" i="1"/>
  <c r="CG167" i="9"/>
  <c r="AY168" i="1"/>
  <c r="CH66" i="9"/>
  <c r="CG87" i="9"/>
  <c r="AY88" i="1"/>
  <c r="CG36" i="9"/>
  <c r="AY37" i="1"/>
  <c r="CG175" i="9"/>
  <c r="AY176" i="1"/>
  <c r="CG108" i="9"/>
  <c r="AY109" i="1"/>
  <c r="CH166" i="9"/>
  <c r="CG160" i="9"/>
  <c r="AY161" i="1"/>
  <c r="CH185" i="9"/>
  <c r="CH103" i="9"/>
  <c r="CG52" i="9"/>
  <c r="AY53" i="1"/>
  <c r="CH134" i="9"/>
  <c r="CH82" i="9"/>
  <c r="CH49" i="9"/>
  <c r="CH126" i="9"/>
  <c r="CH158" i="9"/>
  <c r="CH152" i="9"/>
  <c r="CG120" i="9"/>
  <c r="AY121" i="1"/>
  <c r="CH81" i="9"/>
  <c r="CG135" i="9"/>
  <c r="AY136" i="1"/>
  <c r="CH96" i="9"/>
  <c r="CG10" i="9"/>
  <c r="AY11" i="1"/>
  <c r="CG29" i="9"/>
  <c r="AY30" i="1"/>
  <c r="CH83" i="9"/>
  <c r="CG60" i="9"/>
  <c r="AY61" i="1"/>
  <c r="CG171" i="9"/>
  <c r="CH180" i="9"/>
  <c r="CH45" i="9"/>
  <c r="CG134" i="9"/>
  <c r="AY135" i="1"/>
  <c r="CG158" i="9"/>
  <c r="AY159" i="1"/>
  <c r="CH162" i="9"/>
  <c r="CH13" i="9"/>
  <c r="CH117" i="9"/>
  <c r="CH92" i="9"/>
  <c r="CH104" i="9"/>
  <c r="CH109" i="9"/>
  <c r="CG77" i="9"/>
  <c r="AY78" i="1"/>
  <c r="CH142" i="9"/>
  <c r="CG86" i="9"/>
  <c r="AY87" i="1"/>
  <c r="CG48" i="9"/>
  <c r="AY49" i="1"/>
  <c r="CH174" i="9"/>
  <c r="CH62" i="9"/>
  <c r="CG56" i="9"/>
  <c r="CG128" i="9"/>
  <c r="AY129" i="1"/>
  <c r="CG70" i="9"/>
  <c r="AY71" i="1"/>
  <c r="CH138" i="9"/>
  <c r="CH21" i="9"/>
  <c r="CH70" i="9"/>
  <c r="CG127" i="9"/>
  <c r="AY128" i="1"/>
  <c r="CG150" i="9"/>
  <c r="AY151" i="1"/>
  <c r="CH146" i="9"/>
  <c r="CH154" i="9"/>
  <c r="CG170" i="9"/>
  <c r="AY171" i="1"/>
  <c r="CG189" i="9"/>
  <c r="AY190" i="1"/>
  <c r="CH197" i="9"/>
  <c r="CG46" i="9"/>
  <c r="AY47" i="1"/>
  <c r="CH156" i="9"/>
  <c r="CH67" i="9"/>
  <c r="CG37" i="9"/>
  <c r="AY38" i="1"/>
  <c r="CH52" i="9"/>
  <c r="CG65" i="9"/>
  <c r="AY66" i="1"/>
  <c r="CH9" i="9"/>
  <c r="CH95" i="9"/>
  <c r="CH107" i="9"/>
  <c r="CG159" i="9"/>
  <c r="AY160" i="1"/>
  <c r="CG28" i="9"/>
  <c r="AY29" i="1"/>
  <c r="CH34" i="9"/>
  <c r="CH148" i="9"/>
  <c r="CH164" i="9"/>
  <c r="CG74" i="9"/>
  <c r="AY75" i="1"/>
  <c r="CH73" i="9"/>
  <c r="CH111" i="9"/>
  <c r="CG14" i="9"/>
  <c r="CG24" i="9"/>
  <c r="AY25" i="1"/>
  <c r="CH176" i="9"/>
  <c r="CH91" i="9"/>
  <c r="CH115" i="9"/>
  <c r="CH100" i="9"/>
  <c r="CH112" i="9"/>
  <c r="CH178" i="9"/>
  <c r="CG138" i="9"/>
  <c r="AY139" i="1"/>
  <c r="CH6" i="9"/>
  <c r="CG3" i="9"/>
  <c r="CG45" i="9"/>
  <c r="AY46" i="1"/>
  <c r="CH56" i="9"/>
  <c r="CH58" i="9"/>
  <c r="CH172" i="9"/>
  <c r="CG124" i="9"/>
  <c r="AY125" i="1"/>
  <c r="CH8" i="9"/>
  <c r="CG33" i="9"/>
  <c r="AY34" i="1"/>
  <c r="CH64" i="9"/>
  <c r="CG61" i="9"/>
  <c r="AY62" i="1"/>
  <c r="CH99" i="9"/>
  <c r="CH113" i="9"/>
  <c r="CG139" i="9"/>
  <c r="AY140" i="1"/>
  <c r="CG155" i="9"/>
  <c r="AY156" i="1"/>
  <c r="CG136" i="9"/>
  <c r="AY137" i="1"/>
  <c r="CG168" i="9"/>
  <c r="AY169" i="1"/>
  <c r="CH163" i="9"/>
  <c r="CH179" i="9"/>
  <c r="CH192" i="9"/>
  <c r="CH194" i="9"/>
  <c r="CH131" i="9"/>
  <c r="CH144" i="9"/>
  <c r="CH16" i="9"/>
  <c r="CH30" i="9"/>
  <c r="CG63" i="9"/>
  <c r="AY64" i="1"/>
  <c r="CH105" i="9"/>
  <c r="CH184" i="9"/>
  <c r="CH200" i="9"/>
  <c r="CH186" i="9"/>
  <c r="AI38" i="9"/>
  <c r="AW39" i="1"/>
  <c r="AI4" i="9"/>
  <c r="AI52" i="9"/>
  <c r="AI32" i="9"/>
  <c r="AI71" i="9"/>
  <c r="AI106" i="9"/>
  <c r="AI105" i="9"/>
  <c r="AI109" i="9"/>
  <c r="AI113" i="9"/>
  <c r="AI117" i="9"/>
  <c r="AI124" i="9"/>
  <c r="AW125" i="1"/>
  <c r="AI175" i="9"/>
  <c r="AI57" i="9"/>
  <c r="AI84" i="9"/>
  <c r="AW85" i="1"/>
  <c r="AI104" i="9"/>
  <c r="AI131" i="9"/>
  <c r="AI8" i="9"/>
  <c r="AW9" i="1"/>
  <c r="AI133" i="9"/>
  <c r="AW134" i="1"/>
  <c r="AI98" i="9"/>
  <c r="AW99" i="1"/>
  <c r="AI189" i="9"/>
  <c r="AW190" i="1"/>
  <c r="AI137" i="9"/>
  <c r="AW138" i="1"/>
  <c r="AI43" i="9"/>
  <c r="AW44" i="1"/>
  <c r="AI148" i="9"/>
  <c r="AI161" i="9"/>
  <c r="AW162" i="1"/>
  <c r="AI200" i="9"/>
  <c r="AI7" i="9"/>
  <c r="AW8" i="1"/>
  <c r="AI85" i="9"/>
  <c r="AW86" i="1"/>
  <c r="AI182" i="9"/>
  <c r="AW183" i="1"/>
  <c r="AI34" i="9"/>
  <c r="AI102" i="9"/>
  <c r="AW103" i="1"/>
  <c r="AI130" i="9"/>
  <c r="AI91" i="9"/>
  <c r="AI59" i="9"/>
  <c r="AW60" i="1"/>
  <c r="AI147" i="9"/>
  <c r="AI64" i="9"/>
  <c r="AI121" i="9"/>
  <c r="AW122" i="1"/>
  <c r="AI136" i="9"/>
  <c r="AI152" i="9"/>
  <c r="AI168" i="9"/>
  <c r="AI28" i="9"/>
  <c r="AW29" i="1"/>
  <c r="AI44" i="9"/>
  <c r="AI15" i="9"/>
  <c r="AW16" i="1"/>
  <c r="AI33" i="9"/>
  <c r="AI118" i="9"/>
  <c r="AW119" i="1"/>
  <c r="AI48" i="9"/>
  <c r="AW49" i="1"/>
  <c r="AI135" i="9"/>
  <c r="AW136" i="1"/>
  <c r="AI101" i="9"/>
  <c r="AI191" i="9"/>
  <c r="AW192" i="1"/>
  <c r="AI199" i="9"/>
  <c r="AW200" i="1"/>
  <c r="AI162" i="9"/>
  <c r="AI77" i="9"/>
  <c r="AI92" i="9"/>
  <c r="AI61" i="9"/>
  <c r="AI66" i="9"/>
  <c r="AI78" i="9"/>
  <c r="AI97" i="9"/>
  <c r="AI55" i="9"/>
  <c r="AW56" i="1"/>
  <c r="AI115" i="9"/>
  <c r="AI165" i="9"/>
  <c r="AW166" i="1"/>
  <c r="AI192" i="9"/>
  <c r="AI90" i="9"/>
  <c r="AW91" i="1"/>
  <c r="AI116" i="9"/>
  <c r="AI184" i="9"/>
  <c r="AI27" i="9"/>
  <c r="AW28" i="1"/>
  <c r="AI63" i="9"/>
  <c r="AW64" i="1"/>
  <c r="AI111" i="9"/>
  <c r="AI183" i="9"/>
  <c r="AW184" i="1"/>
  <c r="AI193" i="9"/>
  <c r="AI119" i="9"/>
  <c r="AI164" i="9"/>
  <c r="AI9" i="9"/>
  <c r="AI35" i="9"/>
  <c r="AW36" i="1"/>
  <c r="AI87" i="9"/>
  <c r="AI103" i="9"/>
  <c r="AI167" i="9"/>
  <c r="AI72" i="9"/>
  <c r="AW73" i="1"/>
  <c r="AI108" i="9"/>
  <c r="AI62" i="9"/>
  <c r="AI41" i="9"/>
  <c r="AI180" i="9"/>
  <c r="AI140" i="9"/>
  <c r="AI58" i="9"/>
  <c r="AW59" i="1"/>
  <c r="AI46" i="9"/>
  <c r="AW47" i="1"/>
  <c r="AI70" i="9"/>
  <c r="AI24" i="9"/>
  <c r="AW25" i="1"/>
  <c r="AI17" i="9"/>
  <c r="AI29" i="9"/>
  <c r="AI53" i="9"/>
  <c r="AI82" i="9"/>
  <c r="AI60" i="9"/>
  <c r="AW61" i="1"/>
  <c r="AI68" i="9"/>
  <c r="AW69" i="1"/>
  <c r="AI114" i="9"/>
  <c r="AW115" i="1"/>
  <c r="AI69" i="9"/>
  <c r="AI79" i="9"/>
  <c r="AI86" i="9"/>
  <c r="AI94" i="9"/>
  <c r="AW95" i="1"/>
  <c r="AI99" i="9"/>
  <c r="CH124" i="9"/>
  <c r="AI146" i="9"/>
  <c r="AI150" i="9"/>
  <c r="AW151" i="1"/>
  <c r="AI163" i="9"/>
  <c r="AI179" i="9"/>
  <c r="AI132" i="9"/>
  <c r="AW133" i="1"/>
  <c r="AI139" i="9"/>
  <c r="AI159" i="9"/>
  <c r="AI166" i="9"/>
  <c r="AI74" i="9"/>
  <c r="AI127" i="9"/>
  <c r="AI45" i="9"/>
  <c r="AI40" i="9"/>
  <c r="AI65" i="9"/>
  <c r="AI100" i="9"/>
  <c r="AI190" i="9"/>
  <c r="AI11" i="9"/>
  <c r="AW12" i="1"/>
  <c r="AI81" i="9"/>
  <c r="AI93" i="9"/>
  <c r="AI196" i="9"/>
  <c r="AI18" i="9"/>
  <c r="AI30" i="9"/>
  <c r="AI122" i="9"/>
  <c r="AW123" i="1"/>
  <c r="AI23" i="9"/>
  <c r="AW24" i="1"/>
  <c r="AI37" i="9"/>
  <c r="AW38" i="1"/>
  <c r="AI89" i="9"/>
  <c r="AW90" i="1"/>
  <c r="AI73" i="9"/>
  <c r="AI142" i="9"/>
  <c r="AI194" i="9"/>
  <c r="AI19" i="9"/>
  <c r="AI67" i="9"/>
  <c r="AI145" i="9"/>
  <c r="AW146" i="1"/>
  <c r="AI141" i="9"/>
  <c r="AW142" i="1"/>
  <c r="AI144" i="9"/>
  <c r="AI160" i="9"/>
  <c r="AI176" i="9"/>
  <c r="AI36" i="9"/>
  <c r="AI25" i="9"/>
  <c r="AI39" i="9"/>
  <c r="AW40" i="1"/>
  <c r="AI49" i="9"/>
  <c r="AI110" i="9"/>
  <c r="AI96" i="9"/>
  <c r="AI120" i="9"/>
  <c r="AI138" i="9"/>
  <c r="CG182" i="9"/>
  <c r="AY183" i="1"/>
  <c r="AI187" i="9"/>
  <c r="AW188" i="1"/>
  <c r="AI195" i="9"/>
  <c r="AW196" i="1"/>
  <c r="AI143" i="9"/>
  <c r="AI172" i="9"/>
  <c r="AI178" i="9"/>
  <c r="AI10" i="9"/>
  <c r="AI22" i="9"/>
  <c r="AI42" i="9"/>
  <c r="AI76" i="9"/>
  <c r="AW77" i="1"/>
  <c r="AI88" i="9"/>
  <c r="AW89" i="1"/>
  <c r="AI112" i="9"/>
  <c r="AI123" i="9"/>
  <c r="AW124" i="1"/>
  <c r="AI75" i="9"/>
  <c r="AW76" i="1"/>
  <c r="AI128" i="9"/>
  <c r="AW129" i="1"/>
  <c r="AI155" i="9"/>
  <c r="AI80" i="9"/>
  <c r="AW81" i="1"/>
  <c r="AI107" i="9"/>
  <c r="AI125" i="9"/>
  <c r="AW126" i="1"/>
  <c r="AI188" i="9"/>
  <c r="AI16" i="9"/>
  <c r="AI126" i="9"/>
  <c r="AI153" i="9"/>
  <c r="AW154" i="1"/>
  <c r="AI12" i="9"/>
  <c r="AI134" i="9"/>
  <c r="AW135" i="1"/>
  <c r="AI154" i="9"/>
  <c r="AI177" i="9"/>
  <c r="AW178" i="1"/>
  <c r="AI51" i="9"/>
  <c r="AW52" i="1"/>
  <c r="AI21" i="9"/>
  <c r="AI31" i="9"/>
  <c r="AW32" i="1"/>
  <c r="AI95" i="9"/>
  <c r="AI181" i="9"/>
  <c r="AW182" i="1"/>
  <c r="AI185" i="9"/>
  <c r="AI20" i="9"/>
  <c r="AI83" i="9"/>
  <c r="AI26" i="9"/>
  <c r="AI186" i="9"/>
  <c r="CH140" i="9"/>
  <c r="CH128" i="9"/>
  <c r="CH54" i="9"/>
  <c r="CG54" i="9"/>
  <c r="CG75" i="9"/>
  <c r="AY76" i="1"/>
  <c r="CG7" i="9"/>
  <c r="AY8" i="1"/>
  <c r="CH65" i="9"/>
  <c r="CG102" i="9"/>
  <c r="AY103" i="1"/>
  <c r="CG123" i="9"/>
  <c r="AY124" i="1"/>
  <c r="CG11" i="9"/>
  <c r="AY12" i="1"/>
  <c r="CH93" i="9"/>
  <c r="CG118" i="9"/>
  <c r="AY119" i="1"/>
  <c r="CH38" i="9"/>
  <c r="CG38" i="9"/>
  <c r="AY39" i="1"/>
  <c r="CH19" i="9"/>
  <c r="CG114" i="9"/>
  <c r="AY115" i="1"/>
  <c r="CH101" i="9"/>
  <c r="CG58" i="9"/>
  <c r="AY59" i="1"/>
  <c r="CH132" i="9"/>
  <c r="CG132" i="9"/>
  <c r="AY133" i="1"/>
  <c r="CG5" i="9"/>
  <c r="CH5" i="9"/>
  <c r="CG15" i="9"/>
  <c r="AY16" i="1"/>
  <c r="CG55" i="9"/>
  <c r="AY56" i="1"/>
  <c r="CH55" i="9"/>
  <c r="CG43" i="9"/>
  <c r="AY44" i="1"/>
  <c r="CH43" i="9"/>
  <c r="CG23" i="9"/>
  <c r="AY24" i="1"/>
  <c r="CG27" i="9"/>
  <c r="AY28" i="1"/>
  <c r="CG31" i="9"/>
  <c r="AY32" i="1"/>
  <c r="CG59" i="9"/>
  <c r="AY60" i="1"/>
  <c r="CH59" i="9"/>
  <c r="CG85" i="9"/>
  <c r="AY86" i="1"/>
  <c r="CH85" i="9"/>
  <c r="CG89" i="9"/>
  <c r="AY90" i="1"/>
  <c r="CH89" i="9"/>
  <c r="CG68" i="9"/>
  <c r="AY69" i="1"/>
  <c r="CH68" i="9"/>
  <c r="CH97" i="9"/>
  <c r="CH106" i="9"/>
  <c r="CH110" i="9"/>
  <c r="CG133" i="9"/>
  <c r="AY134" i="1"/>
  <c r="CH133" i="9"/>
  <c r="CH187" i="9"/>
  <c r="CG187" i="9"/>
  <c r="AY188" i="1"/>
  <c r="CH4" i="9"/>
  <c r="CG39" i="9"/>
  <c r="AY40" i="1"/>
  <c r="CH39" i="9"/>
  <c r="CG80" i="9"/>
  <c r="AY81" i="1"/>
  <c r="CH80" i="9"/>
  <c r="CG94" i="9"/>
  <c r="AY95" i="1"/>
  <c r="CG149" i="9"/>
  <c r="CH149" i="9"/>
  <c r="CG165" i="9"/>
  <c r="AY166" i="1"/>
  <c r="CH165" i="9"/>
  <c r="CG98" i="9"/>
  <c r="AY99" i="1"/>
  <c r="CG121" i="9"/>
  <c r="AY122" i="1"/>
  <c r="CH121" i="9"/>
  <c r="CG145" i="9"/>
  <c r="AY146" i="1"/>
  <c r="CH145" i="9"/>
  <c r="CG161" i="9"/>
  <c r="AY162" i="1"/>
  <c r="CH161" i="9"/>
  <c r="CG177" i="9"/>
  <c r="AY178" i="1"/>
  <c r="CH177" i="9"/>
  <c r="CG181" i="9"/>
  <c r="AY182" i="1"/>
  <c r="CH181" i="9"/>
  <c r="CG191" i="9"/>
  <c r="AY192" i="1"/>
  <c r="CH191" i="9"/>
  <c r="CG47" i="9"/>
  <c r="CH47" i="9"/>
  <c r="CG35" i="9"/>
  <c r="AY36" i="1"/>
  <c r="CH35" i="9"/>
  <c r="CG51" i="9"/>
  <c r="AY52" i="1"/>
  <c r="CH51" i="9"/>
  <c r="CG90" i="9"/>
  <c r="AY91" i="1"/>
  <c r="CH195" i="9"/>
  <c r="CG195" i="9"/>
  <c r="AY196" i="1"/>
  <c r="CG72" i="9"/>
  <c r="AY73" i="1"/>
  <c r="CH72" i="9"/>
  <c r="CG76" i="9"/>
  <c r="AY77" i="1"/>
  <c r="CH76" i="9"/>
  <c r="CG84" i="9"/>
  <c r="AY85" i="1"/>
  <c r="CH84" i="9"/>
  <c r="CG88" i="9"/>
  <c r="AY89" i="1"/>
  <c r="CH88" i="9"/>
  <c r="CG122" i="9"/>
  <c r="AY123" i="1"/>
  <c r="CH122" i="9"/>
  <c r="CG141" i="9"/>
  <c r="AY142" i="1"/>
  <c r="CH141" i="9"/>
  <c r="CG157" i="9"/>
  <c r="CH157" i="9"/>
  <c r="CG173" i="9"/>
  <c r="CH173" i="9"/>
  <c r="CG129" i="9"/>
  <c r="CH129" i="9"/>
  <c r="CG125" i="9"/>
  <c r="AY126" i="1"/>
  <c r="CH125" i="9"/>
  <c r="CG137" i="9"/>
  <c r="AY138" i="1"/>
  <c r="CH137" i="9"/>
  <c r="CG153" i="9"/>
  <c r="AY154" i="1"/>
  <c r="CH153" i="9"/>
  <c r="CG169" i="9"/>
  <c r="CH169" i="9"/>
  <c r="CG183" i="9"/>
  <c r="AY184" i="1"/>
  <c r="CH183" i="9"/>
  <c r="CH199" i="9"/>
  <c r="CG199" i="9"/>
  <c r="AY200" i="1"/>
  <c r="CG2" i="9"/>
  <c r="AY3" i="1"/>
  <c r="U2" i="9"/>
  <c r="M3" i="1"/>
  <c r="I2" i="9"/>
  <c r="H3" i="1"/>
  <c r="F2" i="9"/>
  <c r="E3" i="1"/>
  <c r="E2" i="9"/>
  <c r="D3" i="1"/>
  <c r="D2" i="9"/>
  <c r="C3" i="1"/>
  <c r="V198" i="1"/>
  <c r="V151" i="1"/>
  <c r="AY150" i="1"/>
  <c r="AW186" i="1"/>
  <c r="V186" i="1"/>
  <c r="V36" i="1"/>
  <c r="AW37" i="1"/>
  <c r="V37" i="1"/>
  <c r="AW195" i="1"/>
  <c r="V195" i="1"/>
  <c r="V166" i="1"/>
  <c r="X166" i="1"/>
  <c r="AW167" i="1"/>
  <c r="V167" i="1"/>
  <c r="X167" i="1"/>
  <c r="AW63" i="1"/>
  <c r="AW112" i="1"/>
  <c r="V115" i="1"/>
  <c r="AW116" i="1"/>
  <c r="V116" i="1"/>
  <c r="AW148" i="1"/>
  <c r="AW107" i="1"/>
  <c r="V107" i="1"/>
  <c r="AW5" i="1"/>
  <c r="V5" i="1"/>
  <c r="AW27" i="1"/>
  <c r="V27" i="1"/>
  <c r="V12" i="1"/>
  <c r="AW13" i="1"/>
  <c r="V13" i="1"/>
  <c r="V188" i="1"/>
  <c r="X188" i="1"/>
  <c r="AW189" i="1"/>
  <c r="AW156" i="1"/>
  <c r="V156" i="1"/>
  <c r="V112" i="1"/>
  <c r="W112" i="1"/>
  <c r="AW113" i="1"/>
  <c r="V113" i="1"/>
  <c r="W113" i="1"/>
  <c r="AW23" i="1"/>
  <c r="AW144" i="1"/>
  <c r="V144" i="1"/>
  <c r="V138" i="1"/>
  <c r="X138" i="1"/>
  <c r="AW139" i="1"/>
  <c r="V139" i="1"/>
  <c r="X139" i="1"/>
  <c r="V49" i="1"/>
  <c r="AW50" i="1"/>
  <c r="V50" i="1"/>
  <c r="AW177" i="1"/>
  <c r="V177" i="1"/>
  <c r="V142" i="1"/>
  <c r="AW143" i="1"/>
  <c r="V143" i="1"/>
  <c r="V196" i="1"/>
  <c r="AW197" i="1"/>
  <c r="V197" i="1"/>
  <c r="V190" i="1"/>
  <c r="W190" i="1"/>
  <c r="AW191" i="1"/>
  <c r="V191" i="1"/>
  <c r="X191" i="1"/>
  <c r="AW46" i="1"/>
  <c r="V46" i="1"/>
  <c r="X46" i="1"/>
  <c r="V159" i="1"/>
  <c r="AW160" i="1"/>
  <c r="V160" i="1"/>
  <c r="AW164" i="1"/>
  <c r="V164" i="1"/>
  <c r="V99" i="1"/>
  <c r="AW100" i="1"/>
  <c r="V69" i="1"/>
  <c r="AW70" i="1"/>
  <c r="V70" i="1"/>
  <c r="AW83" i="1"/>
  <c r="V83" i="1"/>
  <c r="AW141" i="1"/>
  <c r="V141" i="1"/>
  <c r="AW109" i="1"/>
  <c r="V109" i="1"/>
  <c r="AW88" i="1"/>
  <c r="V88" i="1"/>
  <c r="V119" i="1"/>
  <c r="AW120" i="1"/>
  <c r="V120" i="1"/>
  <c r="V61" i="1"/>
  <c r="W61" i="1"/>
  <c r="AW62" i="1"/>
  <c r="V62" i="1"/>
  <c r="X62" i="1"/>
  <c r="V44" i="1"/>
  <c r="AW45" i="1"/>
  <c r="V45" i="1"/>
  <c r="V136" i="1"/>
  <c r="AW137" i="1"/>
  <c r="V137" i="1"/>
  <c r="AW35" i="1"/>
  <c r="V35" i="1"/>
  <c r="V200" i="1"/>
  <c r="AW58" i="1"/>
  <c r="V58" i="1"/>
  <c r="AW114" i="1"/>
  <c r="AW72" i="1"/>
  <c r="V72" i="1"/>
  <c r="AY174" i="1"/>
  <c r="V174" i="1"/>
  <c r="AW187" i="1"/>
  <c r="V187" i="1"/>
  <c r="V16" i="1"/>
  <c r="AW17" i="1"/>
  <c r="V17" i="1"/>
  <c r="AW173" i="1"/>
  <c r="V173" i="1"/>
  <c r="AW19" i="1"/>
  <c r="V19" i="1"/>
  <c r="V103" i="1"/>
  <c r="X103" i="1"/>
  <c r="AW104" i="1"/>
  <c r="V104" i="1"/>
  <c r="W104" i="1"/>
  <c r="AW117" i="1"/>
  <c r="V117" i="1"/>
  <c r="X117" i="1"/>
  <c r="V162" i="1"/>
  <c r="AW163" i="1"/>
  <c r="V163" i="1"/>
  <c r="V152" i="1"/>
  <c r="AW153" i="1"/>
  <c r="V153" i="1"/>
  <c r="AW118" i="1"/>
  <c r="V118" i="1"/>
  <c r="V14" i="1"/>
  <c r="AY15" i="1"/>
  <c r="AY170" i="1"/>
  <c r="V170" i="1"/>
  <c r="V129" i="1"/>
  <c r="AY130" i="1"/>
  <c r="V130" i="1"/>
  <c r="V157" i="1"/>
  <c r="W157" i="1"/>
  <c r="AY158" i="1"/>
  <c r="V158" i="1"/>
  <c r="X158" i="1"/>
  <c r="AW84" i="1"/>
  <c r="V84" i="1"/>
  <c r="W84" i="1"/>
  <c r="V95" i="1"/>
  <c r="AW96" i="1"/>
  <c r="V96" i="1"/>
  <c r="AW11" i="1"/>
  <c r="V11" i="1"/>
  <c r="AW121" i="1"/>
  <c r="V121" i="1"/>
  <c r="AW161" i="1"/>
  <c r="AW68" i="1"/>
  <c r="V68" i="1"/>
  <c r="X68" i="1"/>
  <c r="V73" i="1"/>
  <c r="AW74" i="1"/>
  <c r="V74" i="1"/>
  <c r="AW94" i="1"/>
  <c r="V100" i="1"/>
  <c r="AW101" i="1"/>
  <c r="AW128" i="1"/>
  <c r="V128" i="1"/>
  <c r="W128" i="1"/>
  <c r="AW140" i="1"/>
  <c r="V140" i="1"/>
  <c r="X140" i="1"/>
  <c r="AW54" i="1"/>
  <c r="V54" i="1"/>
  <c r="X54" i="1"/>
  <c r="AW71" i="1"/>
  <c r="V71" i="1"/>
  <c r="X71" i="1"/>
  <c r="AW181" i="1"/>
  <c r="V181" i="1"/>
  <c r="W181" i="1"/>
  <c r="AW194" i="1"/>
  <c r="V194" i="1"/>
  <c r="W194" i="1"/>
  <c r="V192" i="1"/>
  <c r="AW193" i="1"/>
  <c r="V193" i="1"/>
  <c r="AW98" i="1"/>
  <c r="V98" i="1"/>
  <c r="AW93" i="1"/>
  <c r="V93" i="1"/>
  <c r="V91" i="1"/>
  <c r="AW92" i="1"/>
  <c r="V92" i="1"/>
  <c r="AW132" i="1"/>
  <c r="V132" i="1"/>
  <c r="V175" i="1"/>
  <c r="AW176" i="1"/>
  <c r="V176" i="1"/>
  <c r="AW110" i="1"/>
  <c r="V110" i="1"/>
  <c r="V32" i="1"/>
  <c r="X32" i="1"/>
  <c r="AW33" i="1"/>
  <c r="V33" i="1"/>
  <c r="X33" i="1"/>
  <c r="AY4" i="1"/>
  <c r="V4" i="1"/>
  <c r="W4" i="1"/>
  <c r="V56" i="1"/>
  <c r="AY57" i="1"/>
  <c r="V57" i="1"/>
  <c r="V171" i="1"/>
  <c r="AY172" i="1"/>
  <c r="V172" i="1"/>
  <c r="AY55" i="1"/>
  <c r="V55" i="1"/>
  <c r="AW22" i="1"/>
  <c r="V22" i="1"/>
  <c r="AW43" i="1"/>
  <c r="V43" i="1"/>
  <c r="AW111" i="1"/>
  <c r="V111" i="1"/>
  <c r="V40" i="1"/>
  <c r="AW41" i="1"/>
  <c r="V41" i="1"/>
  <c r="AW180" i="1"/>
  <c r="V180" i="1"/>
  <c r="AW80" i="1"/>
  <c r="V80" i="1"/>
  <c r="AW18" i="1"/>
  <c r="V18" i="1"/>
  <c r="AW165" i="1"/>
  <c r="V165" i="1"/>
  <c r="AW67" i="1"/>
  <c r="V67" i="1"/>
  <c r="V47" i="1"/>
  <c r="W47" i="1"/>
  <c r="AY48" i="1"/>
  <c r="V48" i="1"/>
  <c r="W48" i="1"/>
  <c r="AY6" i="1"/>
  <c r="V6" i="1"/>
  <c r="X6" i="1"/>
  <c r="AW21" i="1"/>
  <c r="V21" i="1"/>
  <c r="X21" i="1"/>
  <c r="V154" i="1"/>
  <c r="AW155" i="1"/>
  <c r="V155" i="1"/>
  <c r="V126" i="1"/>
  <c r="AW127" i="1"/>
  <c r="V127" i="1"/>
  <c r="AW108" i="1"/>
  <c r="V108" i="1"/>
  <c r="V178" i="1"/>
  <c r="AW179" i="1"/>
  <c r="V179" i="1"/>
  <c r="AW97" i="1"/>
  <c r="V97" i="1"/>
  <c r="V25" i="1"/>
  <c r="W25" i="1"/>
  <c r="AW26" i="1"/>
  <c r="V26" i="1"/>
  <c r="W26" i="1"/>
  <c r="AW145" i="1"/>
  <c r="V145" i="1"/>
  <c r="W145" i="1"/>
  <c r="AW20" i="1"/>
  <c r="V20" i="1"/>
  <c r="W20" i="1"/>
  <c r="AW31" i="1"/>
  <c r="V31" i="1"/>
  <c r="X31" i="1"/>
  <c r="V81" i="1"/>
  <c r="AW82" i="1"/>
  <c r="V82" i="1"/>
  <c r="AW66" i="1"/>
  <c r="V66" i="1"/>
  <c r="AW75" i="1"/>
  <c r="V75" i="1"/>
  <c r="V146" i="1"/>
  <c r="AW147" i="1"/>
  <c r="V147" i="1"/>
  <c r="V86" i="1"/>
  <c r="AW87" i="1"/>
  <c r="V87" i="1"/>
  <c r="V29" i="1"/>
  <c r="X29" i="1"/>
  <c r="AW30" i="1"/>
  <c r="V30" i="1"/>
  <c r="X30" i="1"/>
  <c r="AW42" i="1"/>
  <c r="V42" i="1"/>
  <c r="W42" i="1"/>
  <c r="AW168" i="1"/>
  <c r="V168" i="1"/>
  <c r="W168" i="1"/>
  <c r="V9" i="1"/>
  <c r="AW10" i="1"/>
  <c r="V10" i="1"/>
  <c r="V184" i="1"/>
  <c r="AW185" i="1"/>
  <c r="V185" i="1"/>
  <c r="AW79" i="1"/>
  <c r="V79" i="1"/>
  <c r="V77" i="1"/>
  <c r="AW78" i="1"/>
  <c r="V78" i="1"/>
  <c r="V101" i="1"/>
  <c r="W101" i="1"/>
  <c r="AW102" i="1"/>
  <c r="V102" i="1"/>
  <c r="W102" i="1"/>
  <c r="AW34" i="1"/>
  <c r="V34" i="1"/>
  <c r="W34" i="1"/>
  <c r="AW169" i="1"/>
  <c r="V169" i="1"/>
  <c r="W169" i="1"/>
  <c r="V64" i="1"/>
  <c r="AW65" i="1"/>
  <c r="V65" i="1"/>
  <c r="AW131" i="1"/>
  <c r="V131" i="1"/>
  <c r="V148" i="1"/>
  <c r="AW149" i="1"/>
  <c r="V149" i="1"/>
  <c r="AW105" i="1"/>
  <c r="V105" i="1"/>
  <c r="AW106" i="1"/>
  <c r="V106" i="1"/>
  <c r="V52" i="1"/>
  <c r="X52" i="1"/>
  <c r="AW53" i="1"/>
  <c r="V53" i="1"/>
  <c r="V135" i="1"/>
  <c r="W135" i="1"/>
  <c r="V24" i="1"/>
  <c r="V150" i="1"/>
  <c r="V28" i="1"/>
  <c r="X28" i="1"/>
  <c r="V189" i="1"/>
  <c r="W189" i="1"/>
  <c r="V134" i="1"/>
  <c r="V60" i="1"/>
  <c r="V63" i="1"/>
  <c r="V124" i="1"/>
  <c r="X124" i="1"/>
  <c r="V122" i="1"/>
  <c r="V51" i="1"/>
  <c r="X51" i="1"/>
  <c r="V76" i="1"/>
  <c r="V15" i="1"/>
  <c r="W15" i="1"/>
  <c r="V182" i="1"/>
  <c r="V7" i="1"/>
  <c r="V161" i="1"/>
  <c r="X161" i="1"/>
  <c r="V133" i="1"/>
  <c r="W133" i="1"/>
  <c r="V39" i="1"/>
  <c r="V89" i="1"/>
  <c r="V23" i="1"/>
  <c r="V125" i="1"/>
  <c r="X125" i="1"/>
  <c r="V123" i="1"/>
  <c r="V94" i="1"/>
  <c r="X94" i="1"/>
  <c r="V114" i="1"/>
  <c r="V183" i="1"/>
  <c r="X183" i="1"/>
  <c r="V90" i="1"/>
  <c r="V199" i="1"/>
  <c r="X199" i="1"/>
  <c r="V59" i="1"/>
  <c r="V85" i="1"/>
  <c r="X85" i="1"/>
  <c r="V8" i="1"/>
  <c r="V38" i="1"/>
  <c r="AT3" i="1"/>
  <c r="W85" i="1"/>
  <c r="W39" i="1"/>
  <c r="X39" i="1"/>
  <c r="W122" i="1"/>
  <c r="X122" i="1"/>
  <c r="W52" i="1"/>
  <c r="W78" i="1"/>
  <c r="X78" i="1"/>
  <c r="W66" i="1"/>
  <c r="X66" i="1"/>
  <c r="W155" i="1"/>
  <c r="X155" i="1"/>
  <c r="W41" i="1"/>
  <c r="X41" i="1"/>
  <c r="W32" i="1"/>
  <c r="W68" i="1"/>
  <c r="W170" i="1"/>
  <c r="X170" i="1"/>
  <c r="W117" i="1"/>
  <c r="W200" i="1"/>
  <c r="X200" i="1"/>
  <c r="W120" i="1"/>
  <c r="X120" i="1"/>
  <c r="W199" i="1"/>
  <c r="W23" i="1"/>
  <c r="X23" i="1"/>
  <c r="W124" i="1"/>
  <c r="W65" i="1"/>
  <c r="X65" i="1"/>
  <c r="W79" i="1"/>
  <c r="X79" i="1"/>
  <c r="W29" i="1"/>
  <c r="W137" i="1"/>
  <c r="X137" i="1"/>
  <c r="W90" i="1"/>
  <c r="X90" i="1"/>
  <c r="W94" i="1"/>
  <c r="W89" i="1"/>
  <c r="X89" i="1"/>
  <c r="W161" i="1"/>
  <c r="W191" i="1"/>
  <c r="W51" i="1"/>
  <c r="W63" i="1"/>
  <c r="X63" i="1"/>
  <c r="W28" i="1"/>
  <c r="W53" i="1"/>
  <c r="X53" i="1"/>
  <c r="W149" i="1"/>
  <c r="X149" i="1"/>
  <c r="W64" i="1"/>
  <c r="X64" i="1"/>
  <c r="W185" i="1"/>
  <c r="X185" i="1"/>
  <c r="W87" i="1"/>
  <c r="X87" i="1"/>
  <c r="W75" i="1"/>
  <c r="X75" i="1"/>
  <c r="W31" i="1"/>
  <c r="W179" i="1"/>
  <c r="X179" i="1"/>
  <c r="W126" i="1"/>
  <c r="X126" i="1"/>
  <c r="W67" i="1"/>
  <c r="X67" i="1"/>
  <c r="W180" i="1"/>
  <c r="X180" i="1"/>
  <c r="W43" i="1"/>
  <c r="X43" i="1"/>
  <c r="W171" i="1"/>
  <c r="X171" i="1"/>
  <c r="W33" i="1"/>
  <c r="W176" i="1"/>
  <c r="X176" i="1"/>
  <c r="W91" i="1"/>
  <c r="X91" i="1"/>
  <c r="W192" i="1"/>
  <c r="X192" i="1"/>
  <c r="W54" i="1"/>
  <c r="W73" i="1"/>
  <c r="X73" i="1"/>
  <c r="W121" i="1"/>
  <c r="X121" i="1"/>
  <c r="W129" i="1"/>
  <c r="X129" i="1"/>
  <c r="W118" i="1"/>
  <c r="X118" i="1"/>
  <c r="W162" i="1"/>
  <c r="X162" i="1"/>
  <c r="W136" i="1"/>
  <c r="X136" i="1"/>
  <c r="W69" i="1"/>
  <c r="X69" i="1"/>
  <c r="W142" i="1"/>
  <c r="X142" i="1"/>
  <c r="W188" i="1"/>
  <c r="W115" i="1"/>
  <c r="X115" i="1"/>
  <c r="W166" i="1"/>
  <c r="W186" i="1"/>
  <c r="X186" i="1"/>
  <c r="Q3" i="1"/>
  <c r="R3" i="1"/>
  <c r="V3" i="1"/>
  <c r="W123" i="1"/>
  <c r="X123" i="1"/>
  <c r="W72" i="1"/>
  <c r="X72" i="1"/>
  <c r="W150" i="1"/>
  <c r="X150" i="1"/>
  <c r="W148" i="1"/>
  <c r="X148" i="1"/>
  <c r="W184" i="1"/>
  <c r="X184" i="1"/>
  <c r="W86" i="1"/>
  <c r="X86" i="1"/>
  <c r="W178" i="1"/>
  <c r="X178" i="1"/>
  <c r="W165" i="1"/>
  <c r="X165" i="1"/>
  <c r="W22" i="1"/>
  <c r="X22" i="1"/>
  <c r="W175" i="1"/>
  <c r="X175" i="1"/>
  <c r="W140" i="1"/>
  <c r="W11" i="1"/>
  <c r="X11" i="1"/>
  <c r="W153" i="1"/>
  <c r="X153" i="1"/>
  <c r="W174" i="1"/>
  <c r="X174" i="1"/>
  <c r="W45" i="1"/>
  <c r="X45" i="1"/>
  <c r="W159" i="1"/>
  <c r="X159" i="1"/>
  <c r="W197" i="1"/>
  <c r="X197" i="1"/>
  <c r="W177" i="1"/>
  <c r="X177" i="1"/>
  <c r="W138" i="1"/>
  <c r="W13" i="1"/>
  <c r="X13" i="1"/>
  <c r="W107" i="1"/>
  <c r="X107" i="1"/>
  <c r="W195" i="1"/>
  <c r="X195" i="1"/>
  <c r="W38" i="1"/>
  <c r="X38" i="1"/>
  <c r="W59" i="1"/>
  <c r="X59" i="1"/>
  <c r="W58" i="1"/>
  <c r="X58" i="1"/>
  <c r="W125" i="1"/>
  <c r="W182" i="1"/>
  <c r="X182" i="1"/>
  <c r="W187" i="1"/>
  <c r="X187" i="1"/>
  <c r="W6" i="1"/>
  <c r="W134" i="1"/>
  <c r="X134" i="1"/>
  <c r="W24" i="1"/>
  <c r="X24" i="1"/>
  <c r="W106" i="1"/>
  <c r="X106" i="1"/>
  <c r="W131" i="1"/>
  <c r="X131" i="1"/>
  <c r="W77" i="1"/>
  <c r="X77" i="1"/>
  <c r="W10" i="1"/>
  <c r="X10" i="1"/>
  <c r="W30" i="1"/>
  <c r="W147" i="1"/>
  <c r="X147" i="1"/>
  <c r="W82" i="1"/>
  <c r="X82" i="1"/>
  <c r="W19" i="1"/>
  <c r="X19" i="1"/>
  <c r="W97" i="1"/>
  <c r="X97" i="1"/>
  <c r="W108" i="1"/>
  <c r="X108" i="1"/>
  <c r="W154" i="1"/>
  <c r="X154" i="1"/>
  <c r="W18" i="1"/>
  <c r="X18" i="1"/>
  <c r="W40" i="1"/>
  <c r="X40" i="1"/>
  <c r="W55" i="1"/>
  <c r="X55" i="1"/>
  <c r="W56" i="1"/>
  <c r="X56" i="1"/>
  <c r="W110" i="1"/>
  <c r="X110" i="1"/>
  <c r="W132" i="1"/>
  <c r="X132" i="1"/>
  <c r="W98" i="1"/>
  <c r="X98" i="1"/>
  <c r="W139" i="1"/>
  <c r="W152" i="1"/>
  <c r="X152" i="1"/>
  <c r="W17" i="1"/>
  <c r="X17" i="1"/>
  <c r="W35" i="1"/>
  <c r="X35" i="1"/>
  <c r="W44" i="1"/>
  <c r="X44" i="1"/>
  <c r="W119" i="1"/>
  <c r="X119" i="1"/>
  <c r="W83" i="1"/>
  <c r="X83" i="1"/>
  <c r="W99" i="1"/>
  <c r="X99" i="1"/>
  <c r="W46" i="1"/>
  <c r="W196" i="1"/>
  <c r="X196" i="1"/>
  <c r="W50" i="1"/>
  <c r="X50" i="1"/>
  <c r="W144" i="1"/>
  <c r="X144" i="1"/>
  <c r="W156" i="1"/>
  <c r="X156" i="1"/>
  <c r="W12" i="1"/>
  <c r="X12" i="1"/>
  <c r="W37" i="1"/>
  <c r="X37" i="1"/>
  <c r="W151" i="1"/>
  <c r="X151" i="1"/>
  <c r="W183" i="1"/>
  <c r="W7" i="1"/>
  <c r="X7" i="1"/>
  <c r="W60" i="1"/>
  <c r="X60" i="1"/>
  <c r="W5" i="1"/>
  <c r="X5" i="1"/>
  <c r="W57" i="1"/>
  <c r="X57" i="1"/>
  <c r="W93" i="1"/>
  <c r="X93" i="1"/>
  <c r="W100" i="1"/>
  <c r="X100" i="1"/>
  <c r="W158" i="1"/>
  <c r="W173" i="1"/>
  <c r="X173" i="1"/>
  <c r="W141" i="1"/>
  <c r="X141" i="1"/>
  <c r="W8" i="1"/>
  <c r="X8" i="1"/>
  <c r="W114" i="1"/>
  <c r="X114" i="1"/>
  <c r="W76" i="1"/>
  <c r="X76" i="1"/>
  <c r="W105" i="1"/>
  <c r="X105" i="1"/>
  <c r="W9" i="1"/>
  <c r="X9" i="1"/>
  <c r="W146" i="1"/>
  <c r="X146" i="1"/>
  <c r="W81" i="1"/>
  <c r="X81" i="1"/>
  <c r="W96" i="1"/>
  <c r="X96" i="1"/>
  <c r="W127" i="1"/>
  <c r="X127" i="1"/>
  <c r="W21" i="1"/>
  <c r="W80" i="1"/>
  <c r="X80" i="1"/>
  <c r="W111" i="1"/>
  <c r="X111" i="1"/>
  <c r="W172" i="1"/>
  <c r="X172" i="1"/>
  <c r="W109" i="1"/>
  <c r="X109" i="1"/>
  <c r="W92" i="1"/>
  <c r="X92" i="1"/>
  <c r="W193" i="1"/>
  <c r="X193" i="1"/>
  <c r="W71" i="1"/>
  <c r="W74" i="1"/>
  <c r="X74" i="1"/>
  <c r="W160" i="1"/>
  <c r="X160" i="1"/>
  <c r="W95" i="1"/>
  <c r="X95" i="1"/>
  <c r="W130" i="1"/>
  <c r="X130" i="1"/>
  <c r="W14" i="1"/>
  <c r="X14" i="1"/>
  <c r="W163" i="1"/>
  <c r="X163" i="1"/>
  <c r="W103" i="1"/>
  <c r="W16" i="1"/>
  <c r="X16" i="1"/>
  <c r="W62" i="1"/>
  <c r="W88" i="1"/>
  <c r="X88" i="1"/>
  <c r="W70" i="1"/>
  <c r="X70" i="1"/>
  <c r="W164" i="1"/>
  <c r="X164" i="1"/>
  <c r="W143" i="1"/>
  <c r="X143" i="1"/>
  <c r="W49" i="1"/>
  <c r="X49" i="1"/>
  <c r="W27" i="1"/>
  <c r="X27" i="1"/>
  <c r="W116" i="1"/>
  <c r="X116" i="1"/>
  <c r="W167" i="1"/>
  <c r="W36" i="1"/>
  <c r="X36" i="1"/>
  <c r="W198" i="1"/>
  <c r="X198" i="1"/>
  <c r="AH2" i="9"/>
  <c r="AI2" i="9"/>
  <c r="AW3" i="1"/>
  <c r="G2" i="9"/>
  <c r="F3" i="1"/>
  <c r="W779" i="1"/>
  <c r="X779" i="1"/>
  <c r="W726" i="1"/>
  <c r="X726" i="1"/>
  <c r="W690" i="1"/>
  <c r="X690" i="1"/>
  <c r="W653" i="1"/>
  <c r="X653" i="1"/>
  <c r="W626" i="1"/>
  <c r="X626" i="1"/>
  <c r="W616" i="1"/>
  <c r="X616" i="1"/>
  <c r="W608" i="1"/>
  <c r="X608" i="1"/>
  <c r="W579" i="1"/>
  <c r="X579" i="1"/>
  <c r="W566" i="1"/>
  <c r="X566" i="1"/>
  <c r="W555" i="1"/>
  <c r="X555" i="1"/>
  <c r="W543" i="1"/>
  <c r="X543" i="1"/>
  <c r="W535" i="1"/>
  <c r="X535" i="1"/>
  <c r="W529" i="1"/>
  <c r="X529" i="1"/>
  <c r="W520" i="1"/>
  <c r="X520" i="1"/>
  <c r="W515" i="1"/>
  <c r="X515" i="1"/>
  <c r="W489" i="1"/>
  <c r="X489" i="1"/>
  <c r="W458" i="1"/>
  <c r="X458" i="1"/>
  <c r="W455" i="1"/>
  <c r="X455" i="1"/>
  <c r="W408" i="1"/>
  <c r="X408" i="1"/>
  <c r="W402" i="1"/>
  <c r="X402" i="1"/>
  <c r="W358" i="1"/>
  <c r="X358" i="1"/>
  <c r="W340" i="1"/>
  <c r="X340" i="1"/>
  <c r="W302" i="1"/>
  <c r="X302" i="1"/>
  <c r="W291" i="1"/>
  <c r="X291" i="1"/>
  <c r="W260" i="1"/>
  <c r="X260" i="1"/>
  <c r="W252" i="1"/>
  <c r="X252" i="1"/>
  <c r="W220" i="1"/>
  <c r="X220" i="1"/>
  <c r="W206" i="1"/>
  <c r="X206" i="1"/>
  <c r="X128" i="1"/>
  <c r="X47" i="1"/>
  <c r="X145" i="1"/>
  <c r="X102" i="1"/>
  <c r="X189" i="1"/>
  <c r="X133" i="1"/>
  <c r="X169" i="1"/>
  <c r="X104" i="1"/>
  <c r="X157" i="1"/>
  <c r="X181" i="1"/>
  <c r="X48" i="1"/>
  <c r="X34" i="1"/>
  <c r="X84" i="1"/>
  <c r="X112" i="1"/>
  <c r="X20" i="1"/>
  <c r="X113" i="1"/>
  <c r="X190" i="1"/>
  <c r="X61" i="1"/>
  <c r="X26" i="1"/>
  <c r="X168" i="1"/>
  <c r="X101" i="1"/>
  <c r="X135" i="1"/>
  <c r="X15" i="1"/>
  <c r="X194" i="1"/>
  <c r="X25" i="1"/>
  <c r="X42" i="1"/>
  <c r="W782" i="1"/>
  <c r="X782" i="1"/>
  <c r="W771" i="1"/>
  <c r="X771" i="1"/>
  <c r="W738" i="1"/>
  <c r="X738" i="1"/>
  <c r="W731" i="1"/>
  <c r="X731" i="1"/>
  <c r="W717" i="1"/>
  <c r="X717" i="1"/>
  <c r="W701" i="1"/>
  <c r="X701" i="1"/>
  <c r="W695" i="1"/>
  <c r="X695" i="1"/>
  <c r="W682" i="1"/>
  <c r="X682" i="1"/>
  <c r="W671" i="1"/>
  <c r="X671" i="1"/>
  <c r="W663" i="1"/>
  <c r="X663" i="1"/>
  <c r="W644" i="1"/>
  <c r="X644" i="1"/>
  <c r="W639" i="1"/>
  <c r="X639" i="1"/>
  <c r="W632" i="1"/>
  <c r="X632" i="1"/>
  <c r="W622" i="1"/>
  <c r="X622" i="1"/>
  <c r="W589" i="1"/>
  <c r="X589" i="1"/>
  <c r="W573" i="1"/>
  <c r="X573" i="1"/>
  <c r="X914" i="1"/>
  <c r="X911" i="1"/>
  <c r="X907" i="1"/>
  <c r="X905" i="1"/>
  <c r="X903" i="1"/>
  <c r="X901" i="1"/>
  <c r="X899" i="1"/>
  <c r="X898" i="1"/>
  <c r="X894" i="1"/>
  <c r="X890" i="1"/>
  <c r="X889" i="1"/>
  <c r="X885" i="1"/>
  <c r="X879" i="1"/>
  <c r="X877" i="1"/>
  <c r="X873" i="1"/>
  <c r="X871" i="1"/>
  <c r="X867" i="1"/>
  <c r="X858" i="1"/>
  <c r="X853" i="1"/>
  <c r="X849" i="1"/>
  <c r="X843" i="1"/>
  <c r="X841" i="1"/>
  <c r="X835" i="1"/>
  <c r="X830" i="1"/>
  <c r="X822" i="1"/>
  <c r="X810" i="1"/>
  <c r="X805" i="1"/>
  <c r="X802" i="1"/>
  <c r="X799" i="1"/>
  <c r="X798" i="1"/>
  <c r="X795" i="1"/>
  <c r="X794" i="1"/>
  <c r="X793" i="1"/>
  <c r="W780" i="1"/>
  <c r="W775" i="1"/>
  <c r="W742" i="1"/>
  <c r="X742" i="1"/>
  <c r="W725" i="1"/>
  <c r="X725" i="1"/>
  <c r="W687" i="1"/>
  <c r="X687" i="1"/>
  <c r="W654" i="1"/>
  <c r="X654" i="1"/>
  <c r="W625" i="1"/>
  <c r="X625" i="1"/>
  <c r="W607" i="1"/>
  <c r="X607" i="1"/>
  <c r="W597" i="1"/>
  <c r="X597" i="1"/>
  <c r="W585" i="1"/>
  <c r="X585" i="1"/>
  <c r="X569" i="1"/>
  <c r="W569" i="1"/>
  <c r="W562" i="1"/>
  <c r="X562" i="1"/>
  <c r="W783" i="1"/>
  <c r="X783" i="1"/>
  <c r="W781" i="1"/>
  <c r="X781" i="1"/>
  <c r="W778" i="1"/>
  <c r="W772" i="1"/>
  <c r="X772" i="1"/>
  <c r="W770" i="1"/>
  <c r="X770" i="1"/>
  <c r="W760" i="1"/>
  <c r="X760" i="1"/>
  <c r="W746" i="1"/>
  <c r="W739" i="1"/>
  <c r="W737" i="1"/>
  <c r="X737" i="1"/>
  <c r="W705" i="1"/>
  <c r="X705" i="1"/>
  <c r="W698" i="1"/>
  <c r="X698" i="1"/>
  <c r="W694" i="1"/>
  <c r="X694" i="1"/>
  <c r="W683" i="1"/>
  <c r="X683" i="1"/>
  <c r="W678" i="1"/>
  <c r="X678" i="1"/>
  <c r="W623" i="1"/>
  <c r="X623" i="1"/>
  <c r="W610" i="1"/>
  <c r="X610" i="1"/>
  <c r="X574" i="1"/>
  <c r="X571" i="1"/>
  <c r="W549" i="1"/>
  <c r="X549" i="1"/>
  <c r="W525" i="1"/>
  <c r="X525" i="1"/>
  <c r="W513" i="1"/>
  <c r="X513" i="1"/>
  <c r="W505" i="1"/>
  <c r="X505" i="1"/>
  <c r="W499" i="1"/>
  <c r="X499" i="1"/>
  <c r="W474" i="1"/>
  <c r="X474" i="1"/>
  <c r="W461" i="1"/>
  <c r="X461" i="1"/>
  <c r="W450" i="1"/>
  <c r="X450" i="1"/>
  <c r="W409" i="1"/>
  <c r="X409" i="1"/>
  <c r="W568" i="1"/>
  <c r="X561" i="1"/>
  <c r="W542" i="1"/>
  <c r="X542" i="1"/>
  <c r="W536" i="1"/>
  <c r="X536" i="1"/>
  <c r="W497" i="1"/>
  <c r="X497" i="1"/>
  <c r="W478" i="1"/>
  <c r="X478" i="1"/>
  <c r="W459" i="1"/>
  <c r="X459" i="1"/>
  <c r="W453" i="1"/>
  <c r="X453" i="1"/>
  <c r="W438" i="1"/>
  <c r="X438" i="1"/>
  <c r="W435" i="1"/>
  <c r="X435" i="1"/>
  <c r="W406" i="1"/>
  <c r="X406" i="1"/>
  <c r="W553" i="1"/>
  <c r="X553" i="1"/>
  <c r="W550" i="1"/>
  <c r="X550" i="1"/>
  <c r="W540" i="1"/>
  <c r="X540" i="1"/>
  <c r="W511" i="1"/>
  <c r="X511" i="1"/>
  <c r="W503" i="1"/>
  <c r="X503" i="1"/>
  <c r="W483" i="1"/>
  <c r="X483" i="1"/>
  <c r="W467" i="1"/>
  <c r="X467" i="1"/>
  <c r="W462" i="1"/>
  <c r="X462" i="1"/>
  <c r="W451" i="1"/>
  <c r="X451" i="1"/>
  <c r="W433" i="1"/>
  <c r="X433" i="1"/>
  <c r="W423" i="1"/>
  <c r="X423" i="1"/>
  <c r="W418" i="1"/>
  <c r="X418" i="1"/>
  <c r="X407" i="1"/>
  <c r="W407" i="1"/>
  <c r="X410" i="1"/>
  <c r="W371" i="1"/>
  <c r="X371" i="1"/>
  <c r="W352" i="1"/>
  <c r="X352" i="1"/>
  <c r="W330" i="1"/>
  <c r="X330" i="1"/>
  <c r="W319" i="1"/>
  <c r="X319" i="1"/>
  <c r="W316" i="1"/>
  <c r="X316" i="1"/>
  <c r="W246" i="1"/>
  <c r="X246" i="1"/>
  <c r="W204" i="1"/>
  <c r="X204" i="1"/>
  <c r="X404" i="1"/>
  <c r="W380" i="1"/>
  <c r="X380" i="1"/>
  <c r="W368" i="1"/>
  <c r="X368" i="1"/>
  <c r="W364" i="1"/>
  <c r="X364" i="1"/>
  <c r="W360" i="1"/>
  <c r="X360" i="1"/>
  <c r="W335" i="1"/>
  <c r="X335" i="1"/>
  <c r="W295" i="1"/>
  <c r="X295" i="1"/>
  <c r="W276" i="1"/>
  <c r="X276" i="1"/>
  <c r="W258" i="1"/>
  <c r="X258" i="1"/>
  <c r="W251" i="1"/>
  <c r="X251" i="1"/>
  <c r="W243" i="1"/>
  <c r="X243" i="1"/>
  <c r="W235" i="1"/>
  <c r="X235" i="1"/>
  <c r="W231" i="1"/>
  <c r="X231" i="1"/>
  <c r="W228" i="1"/>
  <c r="X228" i="1"/>
  <c r="W225" i="1"/>
  <c r="X225" i="1"/>
  <c r="W222" i="1"/>
  <c r="X222" i="1"/>
  <c r="W378" i="1"/>
  <c r="X378" i="1"/>
  <c r="W353" i="1"/>
  <c r="X353" i="1"/>
  <c r="W351" i="1"/>
  <c r="X351" i="1"/>
  <c r="W347" i="1"/>
  <c r="X347" i="1"/>
  <c r="W343" i="1"/>
  <c r="X343" i="1"/>
  <c r="W315" i="1"/>
  <c r="X315" i="1"/>
  <c r="W312" i="1"/>
  <c r="X312" i="1"/>
  <c r="W305" i="1"/>
  <c r="X305" i="1"/>
  <c r="W293" i="1"/>
  <c r="X293" i="1"/>
  <c r="W281" i="1"/>
  <c r="X281" i="1"/>
  <c r="W272" i="1"/>
  <c r="X272" i="1"/>
  <c r="W262" i="1"/>
  <c r="X262" i="1"/>
  <c r="W255" i="1"/>
  <c r="X255" i="1"/>
  <c r="W247" i="1"/>
  <c r="X247" i="1"/>
  <c r="W203" i="1"/>
  <c r="X203" i="1"/>
  <c r="X4" i="1"/>
  <c r="W3" i="1"/>
  <c r="X3" i="1"/>
</calcChain>
</file>

<file path=xl/sharedStrings.xml><?xml version="1.0" encoding="utf-8"?>
<sst xmlns="http://schemas.openxmlformats.org/spreadsheetml/2006/main" count="55551" uniqueCount="12908">
  <si>
    <t>Country Name</t>
  </si>
  <si>
    <t>Geo Level 2</t>
  </si>
  <si>
    <t>Geo Level 3</t>
  </si>
  <si>
    <t>Geo Level 4</t>
  </si>
  <si>
    <t>Geo Level 5</t>
  </si>
  <si>
    <t>Geo Level 6</t>
  </si>
  <si>
    <t>Community Name</t>
  </si>
  <si>
    <t>Water Point/System Unique ID</t>
  </si>
  <si>
    <t>Storage tank</t>
  </si>
  <si>
    <t>Years</t>
  </si>
  <si>
    <t>Year Data Was Collected</t>
  </si>
  <si>
    <t>Type Of Water Point/System</t>
  </si>
  <si>
    <t>Year Of Construction</t>
  </si>
  <si>
    <t>Source Of Water Point/System</t>
  </si>
  <si>
    <t>Level Of Service: Water Point/System Score</t>
  </si>
  <si>
    <t>Intake</t>
  </si>
  <si>
    <t>Conduction Line</t>
  </si>
  <si>
    <t>Collection Date</t>
  </si>
  <si>
    <t>Nicaragua</t>
  </si>
  <si>
    <t>E Coli</t>
  </si>
  <si>
    <t>Remaining Lifespan Of Conduction Line (Years)</t>
  </si>
  <si>
    <t>Remaining Lifespan Of Storage Tank (Years)</t>
  </si>
  <si>
    <t>Remaining Lifespan Of Distribution Network (Years)</t>
  </si>
  <si>
    <t>Remaining Lifespan Of The Pump (Years)</t>
  </si>
  <si>
    <t>Remaining Lifespan Of The Pump Station (Years)</t>
  </si>
  <si>
    <t>Level Of Priority To Replace/Repair The System</t>
  </si>
  <si>
    <t xml:space="preserve">Year The Intake Structure Was Constructed. If Reconstructed, Year Of Most Recent Reconstruction. </t>
  </si>
  <si>
    <t>Year Pump Was Installed. If Replaced Year Of Most Recent Replacement</t>
  </si>
  <si>
    <t>Grand Total</t>
  </si>
  <si>
    <t>Well</t>
  </si>
  <si>
    <t>Count</t>
  </si>
  <si>
    <t xml:space="preserve"> Level Of Priority To Replace/Repair The System</t>
  </si>
  <si>
    <t>Total Number Of Families Without Access  To An Improved Water Point/System</t>
  </si>
  <si>
    <t>Liters Per Person Per Day</t>
  </si>
  <si>
    <t>Physical State Of The Kiosk/Tap Stand. 1:Normal; 2: Poor; 3:Does Not Function; None: Leave Blank</t>
  </si>
  <si>
    <t>Water Point/System Improved Or Unimproved. 1: Improved; 0: Unimproved</t>
  </si>
  <si>
    <t>Physical State Of The Conduction Line. 1: Normal; 2: Poor; 3: Does Not Function; None: Leave Blank</t>
  </si>
  <si>
    <t>Physical State Of The Intake Structure. 1: Normal; 2: Poor; 3: Does Not Function; None: Leave Blank</t>
  </si>
  <si>
    <t>Physical State Of The Storage Tank. 1: Normal; 2: Poor; 3: Does Not Function; None: Leave Blank</t>
  </si>
  <si>
    <t>Physical State Of The Distribution Network: Normal. 1: Normal; 2: Poor; 3: Does Not Function; None: Leave Blank</t>
  </si>
  <si>
    <t>Physical State Of The Pump Normal. 1: Normal; 2: Poor; 3: Does Not Function; None: Leave Blank</t>
  </si>
  <si>
    <t>Is The Source Protected? 1: Yes; 0: No</t>
  </si>
  <si>
    <t>Presence Of Intake Structure?   1: Yes; 0: No</t>
  </si>
  <si>
    <t>Does The Water Point/System Provide Adequate Water Quantity?  1: Yes; 0: No</t>
  </si>
  <si>
    <t>Presence Of Conduction Line?  1: Yes; 0: No</t>
  </si>
  <si>
    <t>Presence Of Storage Tank?  1: Yes; 0: No</t>
  </si>
  <si>
    <t>Presence Of Distribution Network?  1: Yes; 0: No</t>
  </si>
  <si>
    <t>Presence Of Pump?  1: Yes; 0: No</t>
  </si>
  <si>
    <t>Does Water System Have Adequate Water Quality? (Bacteria, Turbidity, Other Contaminants Of Concern)  1: Yes; 0: No</t>
  </si>
  <si>
    <t>Presence Of Public Kiosk Or Tap Stand?  1: Yes; 0: No</t>
  </si>
  <si>
    <t>Was The Water Point/ System Out Of Service For One Day Or Less Per Month In The Last Year?  1: Yes; 0: No</t>
  </si>
  <si>
    <t>Is Water Available From The Water Point/System On The Day Of The Visit?  1: Yes; 0: No</t>
  </si>
  <si>
    <t>Calculation % of Families With No Access</t>
  </si>
  <si>
    <t>Seconds To Fill 20 Liter Container</t>
  </si>
  <si>
    <t xml:space="preserve">Calculation Liters Per Day </t>
  </si>
  <si>
    <t>Calculation Liters Provided Per Person Per Day</t>
  </si>
  <si>
    <t>Government Standards Water Quantity</t>
  </si>
  <si>
    <t xml:space="preserve">India </t>
  </si>
  <si>
    <t>Honduras</t>
  </si>
  <si>
    <t xml:space="preserve">Bolivia </t>
  </si>
  <si>
    <t>Peru</t>
  </si>
  <si>
    <t xml:space="preserve">Rwanda </t>
  </si>
  <si>
    <t>Uganda</t>
  </si>
  <si>
    <t>Turbidity</t>
  </si>
  <si>
    <t>Bacteria</t>
  </si>
  <si>
    <t xml:space="preserve">Out Of Service Or Broken </t>
  </si>
  <si>
    <t>Calculation E Coli Meets Standards</t>
  </si>
  <si>
    <t>Calculation Bacteria Meets Standards</t>
  </si>
  <si>
    <t>Calculation Turbidity Meets Standards</t>
  </si>
  <si>
    <t>Presence Of A Pump House/Station?  1: Yes; 0: No</t>
  </si>
  <si>
    <t>Year The Pump House/Station Was Constructed. If Reconstructed, Year Of Most Recent Reconstruction</t>
  </si>
  <si>
    <t>Physical State Of The Pump House/Station. 1: Normal; 2: Poor; 3: Does Not Function; None: Leave Blank</t>
  </si>
  <si>
    <t>Number Of Times Broken</t>
  </si>
  <si>
    <t>Number  Of Days Broken</t>
  </si>
  <si>
    <t>Number Of Days The Water Point/System It Was Out Of Service in the Last Year</t>
  </si>
  <si>
    <t>Remaining Lifespan Of Intake Structure (Years)</t>
  </si>
  <si>
    <t>Year Conduction Line was Constructed. If Reconstructed, Year Of Most Recent Reconstruction</t>
  </si>
  <si>
    <t>Year The Distribution Network Was Constructed.  If Reconstructed, Year Of Most Recent Reconstruction</t>
  </si>
  <si>
    <t>Level Of Service: Water Point/System</t>
  </si>
  <si>
    <t>Year The Storage Tank Was Constructed. If  Reconstructed, Year Of Most Recent Reconstruction</t>
  </si>
  <si>
    <t xml:space="preserve">Year The Kiosk Was Constructed.  If Reconstructed, Year Of Most Recent Reconstruction </t>
  </si>
  <si>
    <t>Remaining Lifespan Of The Kiosk/Tap Stand(Years)</t>
  </si>
  <si>
    <t xml:space="preserve"> Families With Access to An Improved Water Point/System. 1: 95% or Higher; 0: 94% or Lower</t>
  </si>
  <si>
    <t>Reference data: Design Lifetime</t>
  </si>
  <si>
    <t>Guatemala</t>
  </si>
  <si>
    <t>Distribution Network</t>
  </si>
  <si>
    <t>Kiosk or Public Tap</t>
  </si>
  <si>
    <t>Pump House/Station</t>
  </si>
  <si>
    <t>Total Number Of Families  With Access To An Improved Water Point/System</t>
  </si>
  <si>
    <t>Physical State Of The Pump Normal. 1: Normal; 2: Poor; 3: Does Not Function; None: Blank</t>
  </si>
  <si>
    <t>Physical State Of The Distribution Network: Normal. 1: Normal; 2: Poor; 3: Does Not Function; None: Blank</t>
  </si>
  <si>
    <t>Physical State Of The Intake Structure. 1: Normal; 2: Poor; 3: Does Not Function; None: Blank</t>
  </si>
  <si>
    <t>Physical State Of The Conduction Line. 1: Normal; 2: Poor; 3: Does Not Function; None: Blank</t>
  </si>
  <si>
    <t>Physical State Of The Storage Tank. 1: Normal; 2: Poor; 3: Does Not Function; None: Blank</t>
  </si>
  <si>
    <t>Physical State Of The Pump House/Station. 1: Normal; 2: Poor; 3: Does Not Function; None: Blank</t>
  </si>
  <si>
    <t>Type Of Treatment: (Disinfection/Chlorination, Sedimentation, Filtration)</t>
  </si>
  <si>
    <t>Physical State Of The Kiosk/Tap Stand. 1:Normal; 2: Poor; 3:Does Not Function; None: Blank</t>
  </si>
  <si>
    <t>Remaining Lifespan of Other Concrete Structures (Years)</t>
  </si>
  <si>
    <t>Presence Of Other Concrete Structures (Sedimentation Tank, Pressure Break Tank, etc.)?  1: Yes; 0: No</t>
  </si>
  <si>
    <t>Year Other Concrete Structures (Sedimentation Tank, Pressure Break Tank, etc.) Was Constructed.  If Reconstructed, Year Of Most Recent Reconstruction</t>
  </si>
  <si>
    <t>Physical State Of The Concrete Structures (Sedimentation Tank, Pressure Break Tank, etc.) : Normal. 1: Normal; 2: Poor; 3: Does Not Function; None: Blank</t>
  </si>
  <si>
    <t>Risk Based On Age</t>
  </si>
  <si>
    <t>Risk Based On Current Condition</t>
  </si>
  <si>
    <t>Treatment Equipment</t>
  </si>
  <si>
    <t>Remaining Lifespan Of The Treatment Equipment (Years)</t>
  </si>
  <si>
    <t>Presence Of Treatment Equipment?  1: Yes; 0: No</t>
  </si>
  <si>
    <t>Year Treatment Equipment Was Constructed. If Reconstructed, Year Of Most Recent Reconstruction</t>
  </si>
  <si>
    <t>Physical State Of The Treatment Equipment. 1: Normal; 2: Poor; 3: Does Not Function; None: Blank</t>
  </si>
  <si>
    <t>Physical State Of The Treatment Equipment. 1: Normal; 2: Poor; 3: Does Not Function; None: Leave Blank</t>
  </si>
  <si>
    <t>Physical State Of The Concrete Structures : 1: Normal; 2: Poor; 3: Does Not Function; None: Blank</t>
  </si>
  <si>
    <t>Year Other Concrete Structures Were Constructed.  If Reconstructed, Year Of Most Recent Reconstruction</t>
  </si>
  <si>
    <t>Water Point/System In Good Overall Condition and Functioning</t>
  </si>
  <si>
    <t>General Information</t>
  </si>
  <si>
    <t>Results</t>
  </si>
  <si>
    <t xml:space="preserve">Remaining Lifespan  </t>
  </si>
  <si>
    <t>Level Of Service</t>
  </si>
  <si>
    <t>Data For Calculations</t>
  </si>
  <si>
    <t>Overall State Of The Water Point/System 1: Normal; 2: Poor; 3: Does Not Function; None: Leave Blank</t>
  </si>
  <si>
    <t>2) Copy Raw Data Into The Asset Registry</t>
  </si>
  <si>
    <t xml:space="preserve">1) Download A Raw Data Report From FLOW </t>
  </si>
  <si>
    <t>Instructions For Using The Asset Registry Template</t>
  </si>
  <si>
    <r>
      <t xml:space="preserve">If you have added, moved any questions in the survey this will affect the formulas in the asset registry spread sheet and you will need to update the formulas using the name manager funtion. There are detailed directions below, however, if you are not familiar with the name manager function it may be useful to view one of these instructional videos first: </t>
    </r>
    <r>
      <rPr>
        <b/>
        <sz val="11"/>
        <color theme="1"/>
        <rFont val="Calibri"/>
        <family val="2"/>
        <scheme val="minor"/>
      </rPr>
      <t xml:space="preserve">Name Manager English </t>
    </r>
    <r>
      <rPr>
        <sz val="11"/>
        <color theme="1"/>
        <rFont val="Calibri"/>
        <family val="2"/>
        <scheme val="minor"/>
      </rPr>
      <t xml:space="preserve">-- https://www.youtube.com/watch?v=sBSULe4aRA0  </t>
    </r>
    <r>
      <rPr>
        <b/>
        <sz val="11"/>
        <color theme="1"/>
        <rFont val="Calibri"/>
        <family val="2"/>
        <scheme val="minor"/>
      </rPr>
      <t xml:space="preserve">Name Manager Spanish: </t>
    </r>
    <r>
      <rPr>
        <sz val="11"/>
        <color theme="1"/>
        <rFont val="Calibri"/>
        <family val="2"/>
        <scheme val="minor"/>
      </rPr>
      <t xml:space="preserve">https://www.youtube.com/watch?v=npNOMu300AM . </t>
    </r>
    <r>
      <rPr>
        <b/>
        <sz val="11"/>
        <color theme="1"/>
        <rFont val="Calibri"/>
        <family val="2"/>
        <scheme val="minor"/>
      </rPr>
      <t>Note: No questions should be deleted from the surveys.</t>
    </r>
  </si>
  <si>
    <t>Pump and Pump Related Electrical Equipment</t>
  </si>
  <si>
    <t>Other Concrete Structure (sedimentation tank, pleasure break tank, etc.)</t>
  </si>
  <si>
    <t>Construction Funded By</t>
  </si>
  <si>
    <t>Physical Condition of Components</t>
  </si>
  <si>
    <t>Number Of Sources</t>
  </si>
  <si>
    <t>Number Of Intake Structures</t>
  </si>
  <si>
    <t>Number Of Conduction Lines</t>
  </si>
  <si>
    <t>Aproximate Length Of Conduction Line(s) In Meters</t>
  </si>
  <si>
    <t>Number Of Storage Tanks</t>
  </si>
  <si>
    <t>Number Of Other Concrete Structures</t>
  </si>
  <si>
    <t>Type(s) Of Other Concrete Structures</t>
  </si>
  <si>
    <t>Number Of Distribution Networks</t>
  </si>
  <si>
    <t>Aproximate Length Of Distribution Networks In Meters</t>
  </si>
  <si>
    <t>Presence Of Pump Including Pump Related Electrical Equiptment?  1: Yes; 0: No</t>
  </si>
  <si>
    <t>Number Of Pumps</t>
  </si>
  <si>
    <t>Number Of Kiosks Or Tap Stands</t>
  </si>
  <si>
    <t>Number of Conduction Lines</t>
  </si>
  <si>
    <t>Approximate Length Of Conduction Lines (Meters)</t>
  </si>
  <si>
    <t>Approximate Length Of Distribution Networks (Meters)</t>
  </si>
  <si>
    <t>Count Of Components</t>
  </si>
  <si>
    <t>Actions</t>
  </si>
  <si>
    <t>Alert</t>
  </si>
  <si>
    <t>Component(s)</t>
  </si>
  <si>
    <t>Recommended Activity</t>
  </si>
  <si>
    <t>Geo Level 1</t>
  </si>
  <si>
    <t>Geo Level 7</t>
  </si>
  <si>
    <t>Type Of Intake Structure</t>
  </si>
  <si>
    <t>Presence Of Treatment Housing Structure?  1: Yes; 0: No</t>
  </si>
  <si>
    <t>Year Treatment Housing Structure Was Constructed. If Reconstructed, Year Of Most Recent Reconstruction</t>
  </si>
  <si>
    <t>Physical State Of The Treatment Housing Structure. 1: Normal; 2: Poor; 3: Does Not Function; None: Leave Blank</t>
  </si>
  <si>
    <t>Residual Chlorine</t>
  </si>
  <si>
    <t>Calculation Residual Chlorine Meets Standards</t>
  </si>
  <si>
    <t>Remaining Lifespan Of The Treatment Housing Structure (Years)</t>
  </si>
  <si>
    <t>Treatment Housing Structure</t>
  </si>
  <si>
    <t>Physical State Of The Treatment Housing Structure. 1: Normal; 2: Poor; 3: Does Not Function; None: Blank</t>
  </si>
  <si>
    <t>Identifier</t>
  </si>
  <si>
    <t>Repeat no.</t>
  </si>
  <si>
    <t>Display Name</t>
  </si>
  <si>
    <t>Device identifier</t>
  </si>
  <si>
    <t>Instance</t>
  </si>
  <si>
    <t>Submission Date</t>
  </si>
  <si>
    <t>Submitter</t>
  </si>
  <si>
    <t>Duration</t>
  </si>
  <si>
    <t>--GEOLON--|Longitude</t>
  </si>
  <si>
    <t>--GEOELE--|Elevation</t>
  </si>
  <si>
    <t>--GEOCODE--|Geo Code</t>
  </si>
  <si>
    <t>Malawi Chikhwawa</t>
  </si>
  <si>
    <t>Malawi Blantyre</t>
  </si>
  <si>
    <r>
      <rPr>
        <b/>
        <sz val="11"/>
        <color theme="1"/>
        <rFont val="Calibri"/>
        <family val="2"/>
        <scheme val="minor"/>
      </rPr>
      <t xml:space="preserve">A. </t>
    </r>
    <r>
      <rPr>
        <sz val="11"/>
        <color theme="1"/>
        <rFont val="Calibri"/>
        <family val="2"/>
        <scheme val="minor"/>
      </rPr>
      <t>Go to the FLOW Dashbord</t>
    </r>
  </si>
  <si>
    <r>
      <rPr>
        <b/>
        <sz val="11"/>
        <color theme="1"/>
        <rFont val="Calibri"/>
        <family val="2"/>
        <scheme val="minor"/>
      </rPr>
      <t xml:space="preserve">B. </t>
    </r>
    <r>
      <rPr>
        <sz val="11"/>
        <color theme="1"/>
        <rFont val="Calibri"/>
        <family val="2"/>
        <scheme val="minor"/>
      </rPr>
      <t>Choose The Reports Icon</t>
    </r>
  </si>
  <si>
    <r>
      <rPr>
        <b/>
        <sz val="11"/>
        <color theme="1"/>
        <rFont val="Calibri"/>
        <family val="2"/>
        <scheme val="minor"/>
      </rPr>
      <t>C.</t>
    </r>
    <r>
      <rPr>
        <sz val="11"/>
        <color theme="1"/>
        <rFont val="Calibri"/>
        <family val="2"/>
        <scheme val="minor"/>
      </rPr>
      <t xml:space="preserve"> Choose Export Reports</t>
    </r>
  </si>
  <si>
    <r>
      <rPr>
        <b/>
        <sz val="11"/>
        <color theme="1"/>
        <rFont val="Calibri"/>
        <family val="2"/>
        <scheme val="minor"/>
      </rPr>
      <t>D.</t>
    </r>
    <r>
      <rPr>
        <sz val="11"/>
        <color theme="1"/>
        <rFont val="Calibri"/>
        <family val="2"/>
        <scheme val="minor"/>
      </rPr>
      <t xml:space="preserve"> Using The Drop Down Menus Choose Your Asset Registry Raw Data</t>
    </r>
  </si>
  <si>
    <r>
      <rPr>
        <b/>
        <sz val="11"/>
        <color theme="1"/>
        <rFont val="Calibri"/>
        <family val="2"/>
        <scheme val="minor"/>
      </rPr>
      <t>E.</t>
    </r>
    <r>
      <rPr>
        <sz val="11"/>
        <color theme="1"/>
        <rFont val="Calibri"/>
        <family val="2"/>
        <scheme val="minor"/>
      </rPr>
      <t xml:space="preserve"> Under Export Raw Data Report Click Show Advanced Settings</t>
    </r>
  </si>
  <si>
    <r>
      <rPr>
        <b/>
        <sz val="11"/>
        <color theme="1"/>
        <rFont val="Calibri"/>
        <family val="2"/>
        <scheme val="minor"/>
      </rPr>
      <t>F.</t>
    </r>
    <r>
      <rPr>
        <sz val="11"/>
        <color theme="1"/>
        <rFont val="Calibri"/>
        <family val="2"/>
        <scheme val="minor"/>
      </rPr>
      <t xml:space="preserve">  Check the box below the sentence "Export this report for use with an external system. This export format cannot be re-imported into the FLOW system."</t>
    </r>
  </si>
  <si>
    <r>
      <rPr>
        <b/>
        <sz val="11"/>
        <color theme="1"/>
        <rFont val="Calibri"/>
        <family val="2"/>
        <scheme val="minor"/>
      </rPr>
      <t xml:space="preserve">G. </t>
    </r>
    <r>
      <rPr>
        <sz val="11"/>
        <color theme="1"/>
        <rFont val="Calibri"/>
        <family val="2"/>
        <scheme val="minor"/>
      </rPr>
      <t>Click on Raw Data Report</t>
    </r>
  </si>
  <si>
    <r>
      <rPr>
        <b/>
        <sz val="11"/>
        <color theme="1"/>
        <rFont val="Calibri"/>
        <family val="2"/>
        <scheme val="minor"/>
      </rPr>
      <t xml:space="preserve">H. </t>
    </r>
    <r>
      <rPr>
        <sz val="11"/>
        <color theme="1"/>
        <rFont val="Calibri"/>
        <family val="2"/>
        <scheme val="minor"/>
      </rPr>
      <t xml:space="preserve"> Once the report is generated, rename and save it</t>
    </r>
  </si>
  <si>
    <r>
      <rPr>
        <b/>
        <sz val="11"/>
        <color theme="1"/>
        <rFont val="Calibri"/>
        <family val="2"/>
        <scheme val="minor"/>
      </rPr>
      <t>A.</t>
    </r>
    <r>
      <rPr>
        <sz val="11"/>
        <color theme="1"/>
        <rFont val="Calibri"/>
        <family val="2"/>
        <scheme val="minor"/>
      </rPr>
      <t xml:space="preserve"> Open the Raw Data Report you have saved</t>
    </r>
  </si>
  <si>
    <r>
      <rPr>
        <b/>
        <sz val="11"/>
        <color theme="1"/>
        <rFont val="Calibri"/>
        <family val="2"/>
        <scheme val="minor"/>
      </rPr>
      <t>B.</t>
    </r>
    <r>
      <rPr>
        <sz val="11"/>
        <color theme="1"/>
        <rFont val="Calibri"/>
        <family val="2"/>
        <scheme val="minor"/>
      </rPr>
      <t xml:space="preserve"> Select and copy all data from the report</t>
    </r>
  </si>
  <si>
    <r>
      <rPr>
        <b/>
        <sz val="11"/>
        <color theme="1"/>
        <rFont val="Calibri"/>
        <family val="2"/>
        <scheme val="minor"/>
      </rPr>
      <t>C.</t>
    </r>
    <r>
      <rPr>
        <sz val="11"/>
        <color theme="1"/>
        <rFont val="Calibri"/>
        <family val="2"/>
        <scheme val="minor"/>
      </rPr>
      <t xml:space="preserve"> Paste the data into the Raw Data tab of the Asset Registry -- starting at cell A1</t>
    </r>
  </si>
  <si>
    <t>3) Breaking Up The Community Field</t>
  </si>
  <si>
    <r>
      <rPr>
        <b/>
        <sz val="11"/>
        <color theme="1"/>
        <rFont val="Calibri"/>
        <family val="2"/>
        <scheme val="minor"/>
      </rPr>
      <t>A.</t>
    </r>
    <r>
      <rPr>
        <sz val="11"/>
        <color theme="1"/>
        <rFont val="Calibri"/>
        <family val="2"/>
        <scheme val="minor"/>
      </rPr>
      <t xml:space="preserve"> In the raw data report there is a column called "Community" that has all of the administrative information for the community (i.e. Country,  District/Municipality, Sub-District/Sub-Municipality, Community). This column divides categories using the "|" or bar symbol which can be found by hitting shift and the key above Enter. You should break up this field before copying the raw data and pasting it into the Raw Data tab of the Asset Registry</t>
    </r>
  </si>
  <si>
    <r>
      <rPr>
        <b/>
        <sz val="11"/>
        <color theme="1"/>
        <rFont val="Calibri"/>
        <family val="2"/>
        <scheme val="minor"/>
      </rPr>
      <t>B.</t>
    </r>
    <r>
      <rPr>
        <sz val="11"/>
        <color theme="1"/>
        <rFont val="Calibri"/>
        <family val="2"/>
        <scheme val="minor"/>
      </rPr>
      <t xml:space="preserve"> To break up this field follow these steps.</t>
    </r>
  </si>
  <si>
    <r>
      <rPr>
        <b/>
        <sz val="11"/>
        <color theme="1"/>
        <rFont val="Calibri"/>
        <family val="2"/>
        <scheme val="minor"/>
      </rPr>
      <t>C.</t>
    </r>
    <r>
      <rPr>
        <sz val="11"/>
        <color theme="1"/>
        <rFont val="Calibri"/>
        <family val="2"/>
        <scheme val="minor"/>
      </rPr>
      <t xml:space="preserve"> Download a raw data report of the data collected for the asset registry from FLOW and Open this excel document</t>
    </r>
  </si>
  <si>
    <r>
      <rPr>
        <b/>
        <sz val="11"/>
        <color theme="1"/>
        <rFont val="Calibri"/>
        <family val="2"/>
        <scheme val="minor"/>
      </rPr>
      <t>D.</t>
    </r>
    <r>
      <rPr>
        <sz val="11"/>
        <color theme="1"/>
        <rFont val="Calibri"/>
        <family val="2"/>
        <scheme val="minor"/>
      </rPr>
      <t xml:space="preserve"> Insert 6 columns after the "Community" column. To do this highlight the column next to "Community", right click and then choose Insert. Repeat this step 6 times. Even if you have less than 6 administrative or geographical divisions add 6 columns so that the rest of the formulas are in the correct place.</t>
    </r>
  </si>
  <si>
    <t>Before Inserting Columns:</t>
  </si>
  <si>
    <t>Inserting Columns:</t>
  </si>
  <si>
    <t>After Columns Are Inserted:</t>
  </si>
  <si>
    <r>
      <rPr>
        <b/>
        <sz val="11"/>
        <color theme="1"/>
        <rFont val="Calibri"/>
        <family val="2"/>
        <scheme val="minor"/>
      </rPr>
      <t>E.</t>
    </r>
    <r>
      <rPr>
        <sz val="11"/>
        <color theme="1"/>
        <rFont val="Calibri"/>
        <family val="2"/>
        <scheme val="minor"/>
      </rPr>
      <t xml:space="preserve"> Rename the header row in the Community column and the 6 new columns to be Geo Level 1, Geo Level 2, Geo Level 3, Geo Level 4 , Geo Level 5, Geo Level 6 and Geo Level 7</t>
    </r>
  </si>
  <si>
    <t>Renamed Columns:</t>
  </si>
  <si>
    <r>
      <rPr>
        <b/>
        <sz val="11"/>
        <color theme="1"/>
        <rFont val="Calibri"/>
        <family val="2"/>
        <scheme val="minor"/>
      </rPr>
      <t xml:space="preserve">F. </t>
    </r>
    <r>
      <rPr>
        <sz val="11"/>
        <color theme="1"/>
        <rFont val="Calibri"/>
        <family val="2"/>
        <scheme val="minor"/>
      </rPr>
      <t>Highlight all of the data in the Geo Level 1 column except for the header row (row 1)</t>
    </r>
  </si>
  <si>
    <r>
      <rPr>
        <b/>
        <sz val="11"/>
        <color theme="1"/>
        <rFont val="Calibri"/>
        <family val="2"/>
        <scheme val="minor"/>
      </rPr>
      <t>G.</t>
    </r>
    <r>
      <rPr>
        <sz val="11"/>
        <color theme="1"/>
        <rFont val="Calibri"/>
        <family val="2"/>
        <scheme val="minor"/>
      </rPr>
      <t xml:space="preserve"> While the data in Geo Level 1 is  highlighted Click on the Data tab in Excel and click on Text to Columns</t>
    </r>
  </si>
  <si>
    <r>
      <t xml:space="preserve">H. </t>
    </r>
    <r>
      <rPr>
        <sz val="11"/>
        <color theme="1"/>
        <rFont val="Calibri"/>
        <family val="2"/>
        <scheme val="minor"/>
      </rPr>
      <t>A Text to Columns wizard will pop up.</t>
    </r>
  </si>
  <si>
    <t xml:space="preserve"> In Step 1 choose the Delimited option then click Next:</t>
  </si>
  <si>
    <t>In Step 2 under Delimiters Take the check mark off of the Tab box and Check the Other Box and put a | or Bar symbol in the box next to Other then click Finish:</t>
  </si>
  <si>
    <t>This will break up the data into the new columns it will look like this:</t>
  </si>
  <si>
    <t>Do not worry if there are columns with no data in them, just leave those columns in the spreadsheet and leave them blank.</t>
  </si>
  <si>
    <r>
      <t>I.</t>
    </r>
    <r>
      <rPr>
        <sz val="11"/>
        <color theme="1"/>
        <rFont val="Calibri"/>
        <family val="2"/>
        <scheme val="minor"/>
      </rPr>
      <t xml:space="preserve"> After you have broken up the columns copy and past the data including the header row into the Asset Registry Raw Data tab and proceed with further instructions.</t>
    </r>
  </si>
  <si>
    <t>4) Changing The Asset Registry Template To Default Government Regulatons to Your Country</t>
  </si>
  <si>
    <r>
      <rPr>
        <b/>
        <sz val="11"/>
        <color theme="1"/>
        <rFont val="Calibri"/>
        <family val="2"/>
        <scheme val="minor"/>
      </rPr>
      <t xml:space="preserve">A. </t>
    </r>
    <r>
      <rPr>
        <sz val="11"/>
        <color theme="1"/>
        <rFont val="Calibri"/>
        <family val="2"/>
        <scheme val="minor"/>
      </rPr>
      <t>This is a step you should complete before working with the Asset Registry and Save the change to the template so that when you work with the template in the future the change is allready made and does not need to be made again.</t>
    </r>
  </si>
  <si>
    <r>
      <rPr>
        <b/>
        <sz val="11"/>
        <color theme="1"/>
        <rFont val="Calibri"/>
        <family val="2"/>
        <scheme val="minor"/>
      </rPr>
      <t xml:space="preserve">B. </t>
    </r>
    <r>
      <rPr>
        <sz val="11"/>
        <color theme="1"/>
        <rFont val="Calibri"/>
        <family val="2"/>
        <scheme val="minor"/>
      </rPr>
      <t>Before working with the Asset Registry you should change the Government Standard formulas to refer to your country. To do so follow these steps.</t>
    </r>
  </si>
  <si>
    <r>
      <t xml:space="preserve">C. </t>
    </r>
    <r>
      <rPr>
        <sz val="11"/>
        <color theme="1"/>
        <rFont val="Calibri"/>
        <family val="2"/>
        <scheme val="minor"/>
      </rPr>
      <t xml:space="preserve">Open the Asset Registry workbook and go the the Reference Sheet Tab. Click on "Formulas" then choose </t>
    </r>
    <r>
      <rPr>
        <b/>
        <sz val="11"/>
        <color theme="1"/>
        <rFont val="Calibri"/>
        <family val="2"/>
        <scheme val="minor"/>
      </rPr>
      <t>"</t>
    </r>
    <r>
      <rPr>
        <sz val="11"/>
        <color theme="1"/>
        <rFont val="Calibri"/>
        <family val="2"/>
        <scheme val="minor"/>
      </rPr>
      <t>Name Manager"</t>
    </r>
  </si>
  <si>
    <r>
      <t xml:space="preserve">D. </t>
    </r>
    <r>
      <rPr>
        <sz val="11"/>
        <color theme="1"/>
        <rFont val="Calibri"/>
        <family val="2"/>
        <scheme val="minor"/>
      </rPr>
      <t>This will open a "Name Manager" wizard. In the list of Names scroll down to fnd the row for "Gov_Standard_Quantity"</t>
    </r>
  </si>
  <si>
    <r>
      <t xml:space="preserve">E. </t>
    </r>
    <r>
      <rPr>
        <sz val="11"/>
        <color theme="1"/>
        <rFont val="Calibri"/>
        <family val="2"/>
        <scheme val="minor"/>
      </rPr>
      <t>Double click on "Gov_Standards_Quantity" and then click on the small icon at the bottom.</t>
    </r>
  </si>
  <si>
    <r>
      <t xml:space="preserve">F. </t>
    </r>
    <r>
      <rPr>
        <sz val="11"/>
        <color theme="1"/>
        <rFont val="Calibri"/>
        <family val="2"/>
        <scheme val="minor"/>
      </rPr>
      <t>This will open allow you to select a cell from the workbook, choose the number in the cell next to your country in the "Government Standards Water Quantity" section of the "Reference Sheet" tab. For example, if your country is Honduras you would choose cell "B17" which has 75 in it. In this case do not take out the second $ sign in the formula -- leave the formula alone and click icon again then click "OK"</t>
    </r>
  </si>
  <si>
    <r>
      <rPr>
        <b/>
        <sz val="11"/>
        <color theme="1"/>
        <rFont val="Calibri"/>
        <family val="2"/>
        <scheme val="minor"/>
      </rPr>
      <t xml:space="preserve">G. </t>
    </r>
    <r>
      <rPr>
        <sz val="11"/>
        <color theme="1"/>
        <rFont val="Calibri"/>
        <family val="2"/>
        <scheme val="minor"/>
      </rPr>
      <t>Close out of name manager and save the template, then proceed to work with the template following the other instructions.</t>
    </r>
  </si>
  <si>
    <t xml:space="preserve">5) Manage Names -- This Step Is Only Necessry If You Have Added, Deleted or Moved Survey Questions Around In The FLOW Survey </t>
  </si>
  <si>
    <r>
      <rPr>
        <b/>
        <sz val="11"/>
        <color theme="1"/>
        <rFont val="Calibri"/>
        <family val="2"/>
        <scheme val="minor"/>
      </rPr>
      <t xml:space="preserve">A. </t>
    </r>
    <r>
      <rPr>
        <sz val="11"/>
        <color theme="1"/>
        <rFont val="Calibri"/>
        <family val="2"/>
        <scheme val="minor"/>
      </rPr>
      <t>Because columns in the raw data report have been added, moved from what the formulas in the workbook were expecting, we will be using name manager to tell the workbook where to find the data needed for the formulas. All of the formulas and names have allready been created we just need to define new ranges for the names.</t>
    </r>
  </si>
  <si>
    <r>
      <rPr>
        <b/>
        <sz val="11"/>
        <color theme="1"/>
        <rFont val="Calibri"/>
        <family val="2"/>
        <scheme val="minor"/>
      </rPr>
      <t>B.</t>
    </r>
    <r>
      <rPr>
        <sz val="11"/>
        <color theme="1"/>
        <rFont val="Calibri"/>
        <family val="2"/>
        <scheme val="minor"/>
      </rPr>
      <t xml:space="preserve"> Click on the Formulas tab</t>
    </r>
  </si>
  <si>
    <r>
      <rPr>
        <b/>
        <sz val="11"/>
        <color theme="1"/>
        <rFont val="Calibri"/>
        <family val="2"/>
        <scheme val="minor"/>
      </rPr>
      <t xml:space="preserve">C. </t>
    </r>
    <r>
      <rPr>
        <sz val="11"/>
        <color theme="1"/>
        <rFont val="Calibri"/>
        <family val="2"/>
        <scheme val="minor"/>
      </rPr>
      <t>Clcik on Name Manager</t>
    </r>
  </si>
  <si>
    <r>
      <rPr>
        <b/>
        <sz val="11"/>
        <color theme="1"/>
        <rFont val="Calibri"/>
        <family val="2"/>
        <scheme val="minor"/>
      </rPr>
      <t>D.</t>
    </r>
    <r>
      <rPr>
        <sz val="11"/>
        <color theme="1"/>
        <rFont val="Calibri"/>
        <family val="2"/>
        <scheme val="minor"/>
      </rPr>
      <t xml:space="preserve"> Click on the Comments Column -- this will put the names in order </t>
    </r>
  </si>
  <si>
    <r>
      <rPr>
        <b/>
        <sz val="11"/>
        <color theme="1"/>
        <rFont val="Calibri"/>
        <family val="2"/>
        <scheme val="minor"/>
      </rPr>
      <t>E.</t>
    </r>
    <r>
      <rPr>
        <sz val="11"/>
        <color theme="1"/>
        <rFont val="Calibri"/>
        <family val="2"/>
        <scheme val="minor"/>
      </rPr>
      <t xml:space="preserve"> Double Click on the first Name in the list  -- this should be Year_Data_Was_Collected</t>
    </r>
  </si>
  <si>
    <r>
      <rPr>
        <b/>
        <sz val="11"/>
        <color theme="1"/>
        <rFont val="Calibri"/>
        <family val="2"/>
        <scheme val="minor"/>
      </rPr>
      <t>F.</t>
    </r>
    <r>
      <rPr>
        <sz val="11"/>
        <color theme="1"/>
        <rFont val="Calibri"/>
        <family val="2"/>
        <scheme val="minor"/>
      </rPr>
      <t xml:space="preserve"> You will see a box that looks like this: </t>
    </r>
  </si>
  <si>
    <r>
      <rPr>
        <b/>
        <sz val="11"/>
        <color theme="1"/>
        <rFont val="Calibri"/>
        <family val="2"/>
        <scheme val="minor"/>
      </rPr>
      <t>G.</t>
    </r>
    <r>
      <rPr>
        <sz val="11"/>
        <color theme="1"/>
        <rFont val="Calibri"/>
        <family val="2"/>
        <scheme val="minor"/>
      </rPr>
      <t xml:space="preserve"> Click on the icon indicated with the red arrow</t>
    </r>
  </si>
  <si>
    <r>
      <rPr>
        <b/>
        <sz val="11"/>
        <color theme="1"/>
        <rFont val="Calibri"/>
        <family val="2"/>
        <scheme val="minor"/>
      </rPr>
      <t>H.</t>
    </r>
    <r>
      <rPr>
        <sz val="11"/>
        <color theme="1"/>
        <rFont val="Calibri"/>
        <family val="2"/>
        <scheme val="minor"/>
      </rPr>
      <t xml:space="preserve"> Navigate to the Raw Data Tab</t>
    </r>
  </si>
  <si>
    <r>
      <rPr>
        <b/>
        <sz val="11"/>
        <color theme="1"/>
        <rFont val="Calibri"/>
        <family val="2"/>
        <scheme val="minor"/>
      </rPr>
      <t>I.</t>
    </r>
    <r>
      <rPr>
        <sz val="11"/>
        <color theme="1"/>
        <rFont val="Calibri"/>
        <family val="2"/>
        <scheme val="minor"/>
      </rPr>
      <t xml:space="preserve"> Find the column called "Year" and click on the cell right under the header name</t>
    </r>
  </si>
  <si>
    <r>
      <rPr>
        <b/>
        <sz val="11"/>
        <color theme="1"/>
        <rFont val="Calibri"/>
        <family val="2"/>
        <scheme val="minor"/>
      </rPr>
      <t>J.</t>
    </r>
    <r>
      <rPr>
        <sz val="11"/>
        <color theme="1"/>
        <rFont val="Calibri"/>
        <family val="2"/>
        <scheme val="minor"/>
      </rPr>
      <t xml:space="preserve"> You will see a box that looks like this: </t>
    </r>
  </si>
  <si>
    <r>
      <rPr>
        <b/>
        <sz val="11"/>
        <color theme="1"/>
        <rFont val="Calibri"/>
        <family val="2"/>
        <scheme val="minor"/>
      </rPr>
      <t xml:space="preserve">K. </t>
    </r>
    <r>
      <rPr>
        <sz val="11"/>
        <color theme="1"/>
        <rFont val="Calibri"/>
        <family val="2"/>
        <scheme val="minor"/>
      </rPr>
      <t xml:space="preserve">Take out the second $ sign from the formula in the box. Only take out the second $ sign not the first one. Do not change anything else in this formula. </t>
    </r>
  </si>
  <si>
    <r>
      <rPr>
        <b/>
        <sz val="11"/>
        <color theme="1"/>
        <rFont val="Calibri"/>
        <family val="2"/>
        <scheme val="minor"/>
      </rPr>
      <t xml:space="preserve">L. </t>
    </r>
    <r>
      <rPr>
        <sz val="11"/>
        <color theme="1"/>
        <rFont val="Calibri"/>
        <family val="2"/>
        <scheme val="minor"/>
      </rPr>
      <t>The formual should now look like this:</t>
    </r>
  </si>
  <si>
    <r>
      <rPr>
        <b/>
        <sz val="11"/>
        <color theme="1"/>
        <rFont val="Calibri"/>
        <family val="2"/>
        <scheme val="minor"/>
      </rPr>
      <t>M.</t>
    </r>
    <r>
      <rPr>
        <sz val="11"/>
        <color theme="1"/>
        <rFont val="Calibri"/>
        <family val="2"/>
        <scheme val="minor"/>
      </rPr>
      <t xml:space="preserve"> Cick the icon indicated with the red arrow.</t>
    </r>
  </si>
  <si>
    <r>
      <rPr>
        <b/>
        <sz val="11"/>
        <color theme="1"/>
        <rFont val="Calibri"/>
        <family val="2"/>
        <scheme val="minor"/>
      </rPr>
      <t>N.</t>
    </r>
    <r>
      <rPr>
        <sz val="11"/>
        <color theme="1"/>
        <rFont val="Calibri"/>
        <family val="2"/>
        <scheme val="minor"/>
      </rPr>
      <t xml:space="preserve"> Click ok</t>
    </r>
  </si>
  <si>
    <r>
      <rPr>
        <b/>
        <sz val="11"/>
        <color theme="1"/>
        <rFont val="Calibri"/>
        <family val="2"/>
        <scheme val="minor"/>
      </rPr>
      <t xml:space="preserve">O. </t>
    </r>
    <r>
      <rPr>
        <sz val="11"/>
        <color theme="1"/>
        <rFont val="Calibri"/>
        <family val="2"/>
        <scheme val="minor"/>
      </rPr>
      <t>Click on the next name in the name manager and repeat the process above matching the name to the column with the matching data and then choosing the cell below that column header and removing the second $ sign.</t>
    </r>
  </si>
  <si>
    <r>
      <rPr>
        <b/>
        <sz val="11"/>
        <color theme="1"/>
        <rFont val="Calibri"/>
        <family val="2"/>
        <scheme val="minor"/>
      </rPr>
      <t>P.</t>
    </r>
    <r>
      <rPr>
        <sz val="11"/>
        <color theme="1"/>
        <rFont val="Calibri"/>
        <family val="2"/>
        <scheme val="minor"/>
      </rPr>
      <t xml:space="preserve"> Repeat until all names have been matched to the correct columns in the raw data</t>
    </r>
  </si>
  <si>
    <r>
      <rPr>
        <b/>
        <sz val="11"/>
        <color theme="1"/>
        <rFont val="Calibri"/>
        <family val="2"/>
        <scheme val="minor"/>
      </rPr>
      <t xml:space="preserve">Q. </t>
    </r>
    <r>
      <rPr>
        <sz val="11"/>
        <color theme="1"/>
        <rFont val="Calibri"/>
        <family val="2"/>
        <scheme val="minor"/>
      </rPr>
      <t>Note: While most of the columns should be easy to match to the correct name a few are not intutive. There are 7 names in the name manager Geo_Level_2 thru Geo_Level_6. These should correspond with the geographical levels in your data which vary by country. If you do not have 7 total levels of geographical distinctions you can just use as many names as necessary and skip the additonal ones. For example: if a country has 4 geograqphical levels (Country, District, Municipality, Community) the country name would match up with the lable "Country" in the name manager, the District would match to Geo_Level_2, the municipality would match to Geo_Level_3 and the community would match to the label "Community".</t>
    </r>
  </si>
  <si>
    <t>6) Updating The Pivot Charts</t>
  </si>
  <si>
    <r>
      <rPr>
        <b/>
        <sz val="11"/>
        <color theme="1"/>
        <rFont val="Calibri"/>
        <family val="2"/>
        <scheme val="minor"/>
      </rPr>
      <t>A.</t>
    </r>
    <r>
      <rPr>
        <sz val="11"/>
        <color theme="1"/>
        <rFont val="Calibri"/>
        <family val="2"/>
        <scheme val="minor"/>
      </rPr>
      <t xml:space="preserve"> If you have less than 200 rows of data delete the rows with no data from the Asset Registry tab. </t>
    </r>
  </si>
  <si>
    <r>
      <rPr>
        <b/>
        <sz val="11"/>
        <color theme="1"/>
        <rFont val="Calibri"/>
        <family val="2"/>
        <scheme val="minor"/>
      </rPr>
      <t>B.</t>
    </r>
    <r>
      <rPr>
        <sz val="11"/>
        <color theme="1"/>
        <rFont val="Calibri"/>
        <family val="2"/>
        <scheme val="minor"/>
      </rPr>
      <t xml:space="preserve"> In Excel Click on the Formulas Tab</t>
    </r>
  </si>
  <si>
    <r>
      <rPr>
        <b/>
        <sz val="11"/>
        <color theme="1"/>
        <rFont val="Calibri"/>
        <family val="2"/>
        <scheme val="minor"/>
      </rPr>
      <t>C.</t>
    </r>
    <r>
      <rPr>
        <sz val="11"/>
        <color theme="1"/>
        <rFont val="Calibri"/>
        <family val="2"/>
        <scheme val="minor"/>
      </rPr>
      <t xml:space="preserve"> Click on the icon for Name Manger</t>
    </r>
  </si>
  <si>
    <r>
      <rPr>
        <b/>
        <sz val="11"/>
        <color theme="1"/>
        <rFont val="Calibri"/>
        <family val="2"/>
        <scheme val="minor"/>
      </rPr>
      <t>D.</t>
    </r>
    <r>
      <rPr>
        <sz val="11"/>
        <color theme="1"/>
        <rFont val="Calibri"/>
        <family val="2"/>
        <scheme val="minor"/>
      </rPr>
      <t xml:space="preserve"> Click on the name tag named "Summary"</t>
    </r>
  </si>
  <si>
    <r>
      <rPr>
        <b/>
        <sz val="11"/>
        <color theme="1"/>
        <rFont val="Calibri"/>
        <family val="2"/>
        <scheme val="minor"/>
      </rPr>
      <t xml:space="preserve">E. </t>
    </r>
    <r>
      <rPr>
        <sz val="11"/>
        <color theme="1"/>
        <rFont val="Calibri"/>
        <family val="2"/>
        <scheme val="minor"/>
      </rPr>
      <t>This will open a box that looks like this:</t>
    </r>
  </si>
  <si>
    <r>
      <rPr>
        <b/>
        <sz val="11"/>
        <color theme="1"/>
        <rFont val="Calibri"/>
        <family val="2"/>
        <scheme val="minor"/>
      </rPr>
      <t xml:space="preserve">F. </t>
    </r>
    <r>
      <rPr>
        <sz val="11"/>
        <color theme="1"/>
        <rFont val="Calibri"/>
        <family val="2"/>
        <scheme val="minor"/>
      </rPr>
      <t>Click on the button indicated above by the red arrow</t>
    </r>
  </si>
  <si>
    <r>
      <rPr>
        <b/>
        <sz val="11"/>
        <color theme="1"/>
        <rFont val="Calibri"/>
        <family val="2"/>
        <scheme val="minor"/>
      </rPr>
      <t>G.</t>
    </r>
    <r>
      <rPr>
        <sz val="11"/>
        <color theme="1"/>
        <rFont val="Calibri"/>
        <family val="2"/>
        <scheme val="minor"/>
      </rPr>
      <t xml:space="preserve"> Navigate to the Asset Regitry tab and select all the rows that have data in them then hit enter</t>
    </r>
  </si>
  <si>
    <r>
      <rPr>
        <b/>
        <sz val="11"/>
        <color theme="1"/>
        <rFont val="Calibri"/>
        <family val="2"/>
        <scheme val="minor"/>
      </rPr>
      <t>H.</t>
    </r>
    <r>
      <rPr>
        <sz val="11"/>
        <color theme="1"/>
        <rFont val="Calibri"/>
        <family val="2"/>
        <scheme val="minor"/>
      </rPr>
      <t xml:space="preserve"> Click Ok</t>
    </r>
  </si>
  <si>
    <r>
      <rPr>
        <b/>
        <sz val="11"/>
        <color theme="1"/>
        <rFont val="Calibri"/>
        <family val="2"/>
        <scheme val="minor"/>
      </rPr>
      <t>I.</t>
    </r>
    <r>
      <rPr>
        <sz val="11"/>
        <color theme="1"/>
        <rFont val="Calibri"/>
        <family val="2"/>
        <scheme val="minor"/>
      </rPr>
      <t xml:space="preserve"> Click Close </t>
    </r>
  </si>
  <si>
    <r>
      <rPr>
        <b/>
        <sz val="11"/>
        <color theme="1"/>
        <rFont val="Calibri"/>
        <family val="2"/>
        <scheme val="minor"/>
      </rPr>
      <t>J.</t>
    </r>
    <r>
      <rPr>
        <sz val="11"/>
        <color theme="1"/>
        <rFont val="Calibri"/>
        <family val="2"/>
        <scheme val="minor"/>
      </rPr>
      <t xml:space="preserve"> Navigate to the Summary tab</t>
    </r>
  </si>
  <si>
    <r>
      <rPr>
        <b/>
        <sz val="11"/>
        <color theme="1"/>
        <rFont val="Calibri"/>
        <family val="2"/>
        <scheme val="minor"/>
      </rPr>
      <t>K.</t>
    </r>
    <r>
      <rPr>
        <sz val="11"/>
        <color theme="1"/>
        <rFont val="Calibri"/>
        <family val="2"/>
        <scheme val="minor"/>
      </rPr>
      <t xml:space="preserve"> Click on cell A1</t>
    </r>
  </si>
  <si>
    <r>
      <rPr>
        <b/>
        <sz val="11"/>
        <color theme="1"/>
        <rFont val="Calibri"/>
        <family val="2"/>
        <scheme val="minor"/>
      </rPr>
      <t>L.</t>
    </r>
    <r>
      <rPr>
        <sz val="11"/>
        <color theme="1"/>
        <rFont val="Calibri"/>
        <family val="2"/>
        <scheme val="minor"/>
      </rPr>
      <t xml:space="preserve"> At the top of the screen you should now see a tab in pink called Pivot Table Tools</t>
    </r>
  </si>
  <si>
    <r>
      <rPr>
        <b/>
        <sz val="11"/>
        <color theme="1"/>
        <rFont val="Calibri"/>
        <family val="2"/>
        <scheme val="minor"/>
      </rPr>
      <t>M.</t>
    </r>
    <r>
      <rPr>
        <sz val="11"/>
        <color theme="1"/>
        <rFont val="Calibri"/>
        <family val="2"/>
        <scheme val="minor"/>
      </rPr>
      <t xml:space="preserve"> Click Options uder Pivot Table Tools</t>
    </r>
  </si>
  <si>
    <r>
      <rPr>
        <b/>
        <sz val="11"/>
        <color theme="1"/>
        <rFont val="Calibri"/>
        <family val="2"/>
        <scheme val="minor"/>
      </rPr>
      <t xml:space="preserve">N. </t>
    </r>
    <r>
      <rPr>
        <sz val="11"/>
        <color theme="1"/>
        <rFont val="Calibri"/>
        <family val="2"/>
        <scheme val="minor"/>
      </rPr>
      <t>Click on the arrow beneath the Refresh All Option and Choose Refresh All</t>
    </r>
  </si>
  <si>
    <r>
      <rPr>
        <b/>
        <sz val="11"/>
        <color theme="1"/>
        <rFont val="Calibri"/>
        <family val="2"/>
        <scheme val="minor"/>
      </rPr>
      <t xml:space="preserve">O. </t>
    </r>
    <r>
      <rPr>
        <sz val="11"/>
        <color theme="1"/>
        <rFont val="Calibri"/>
        <family val="2"/>
        <scheme val="minor"/>
      </rPr>
      <t xml:space="preserve">This will cause all charts to update with the most current information. </t>
    </r>
    <r>
      <rPr>
        <b/>
        <sz val="11"/>
        <color theme="1"/>
        <rFont val="Calibri"/>
        <family val="2"/>
        <scheme val="minor"/>
      </rPr>
      <t xml:space="preserve">Note: The charts will also automatically update each time the spreadseet is opened. </t>
    </r>
  </si>
  <si>
    <t>Government Standards  Number Of Users Per Day</t>
  </si>
  <si>
    <t>Users Per Day</t>
  </si>
  <si>
    <t>Gautemala</t>
  </si>
  <si>
    <t>Malawi Chikwawa</t>
  </si>
  <si>
    <t>Total Number Of Families In The Community</t>
  </si>
  <si>
    <t>Number Of Users Meets Gov. Standards 1: # Of Users =&lt; Gov.Standards; 0 # Of Users More Than Gov. Standards</t>
  </si>
  <si>
    <t>Number Of Users Meets Gov. Standards 1: # Of Users &lt;=Gov.Standards; 0 # Of Users &lt; Gov. Standards</t>
  </si>
  <si>
    <t>996770226|Year</t>
  </si>
  <si>
    <t>995840254|Water Point/System Unique ID</t>
  </si>
  <si>
    <t>995840255|Total Number of Families Living in the Community</t>
  </si>
  <si>
    <t>995830254|Total Number Of Families In The Community With Access To An Improved Water Point/System</t>
  </si>
  <si>
    <t>999390233|Total Number Of Families In The Community Without Access  To An Improved Water Point/System</t>
  </si>
  <si>
    <t>995830255|Is This An Improved Water Point/System?</t>
  </si>
  <si>
    <t>996780265|What Type Of Water Point/System Is This?</t>
  </si>
  <si>
    <t>996780266|What Type Of Unimproved Water Source Is This?</t>
  </si>
  <si>
    <t>991360249|What Year Was The Water Point/System First Constructed?</t>
  </si>
  <si>
    <t>998450243|Does This Water Point/System Serve More Than 1 Community?</t>
  </si>
  <si>
    <t>997720247|List The Names Of The Other Communities It Serves</t>
  </si>
  <si>
    <t>993220252|Who Funded The Construction Of This Water Point/System?</t>
  </si>
  <si>
    <t>998460242|Comments Or Notes (Optional)</t>
  </si>
  <si>
    <t>990250711|How Many Sources Does This System Have?</t>
  </si>
  <si>
    <t>997720248|What Is The Source Of Water Point/System?</t>
  </si>
  <si>
    <t>996760258|Latitude</t>
  </si>
  <si>
    <t>993970241|Photo Of Source</t>
  </si>
  <si>
    <t>992050246|Is The Source Protected?</t>
  </si>
  <si>
    <t>995820230|How Many Seconds Does It Take To Fill A 20 Liter Container?</t>
  </si>
  <si>
    <t>997730247|Does The Water Point/System Have An Intake Structure?</t>
  </si>
  <si>
    <t>990330242|How Many Intake Structures Does This Water Point/System Have?</t>
  </si>
  <si>
    <t>997730249|Photo Of Intake Structure</t>
  </si>
  <si>
    <t>995840259|What Is The Type Of Intake Structure(s)?</t>
  </si>
  <si>
    <t>997720253|Year Intake Structure Was Constructed or Last Rehabilitated</t>
  </si>
  <si>
    <t>994820245|Physical State Of The Intake Structure</t>
  </si>
  <si>
    <t>995840261|How Many Seconds Does It Take To Fill A 20 Liter Container?</t>
  </si>
  <si>
    <t>990330246|Does The Water Point/System Include A Conduction Line (Include Accessories)?</t>
  </si>
  <si>
    <t>995830264|How Many Conduction Lines Does The Water Point/System Have?</t>
  </si>
  <si>
    <t>994830255|Photo Of Conduction Line</t>
  </si>
  <si>
    <t>997730253|Year Conduction Line Was Constructed or Last Rehabilitated (Including Accessories)</t>
  </si>
  <si>
    <t>998460249|Physical State Of Conduction Line (Including Accessories)</t>
  </si>
  <si>
    <t>997540310|Approximately How Many Meters Long Is the Conduction Line(s)</t>
  </si>
  <si>
    <t>994830259|Does This Water Point/System Include A Storage Tank?</t>
  </si>
  <si>
    <t>996770239|How Many Storage Tanks Does This Water Point/System Have?</t>
  </si>
  <si>
    <t>998450248|Latitude</t>
  </si>
  <si>
    <t>999390244|Photo Of Storage Tank</t>
  </si>
  <si>
    <t>991360262|Year Storage Tank Was Constructed or Last Rehabilitated</t>
  </si>
  <si>
    <t>998450250|Physical State Of Storage Tank</t>
  </si>
  <si>
    <t>991370236|Does The Water Point/System Have Any Other Concrete Structures (Sedimentation Tank, Pressure Break Tank, Distribution Chamber etc.)?</t>
  </si>
  <si>
    <t>997540312|How Many Other Concrete Structures Does The Water Point/System Have?</t>
  </si>
  <si>
    <t>991350246|What  Type Are The Concrete Structures?</t>
  </si>
  <si>
    <t>997540313|Photo Of Other Concrete Structure</t>
  </si>
  <si>
    <t>995840272|Year Other Concrete Structures Were Constructed Or Last Reconstructed</t>
  </si>
  <si>
    <t>995710727|Physical State Of The Other Concrete Structures</t>
  </si>
  <si>
    <t>999380264|Does The Water Point/System Have A Distribution Network (Include Accessories)?</t>
  </si>
  <si>
    <t>995840277|How Many Distributions Networks Does This Water Point/System Have?</t>
  </si>
  <si>
    <t>991370243|Photo Of Distribution Network</t>
  </si>
  <si>
    <t>991360270|Year Distribution Network Was Constructed Or Last Reconstructed</t>
  </si>
  <si>
    <t>995820239|Physical State Of The Distribution Network (Including Accessories)</t>
  </si>
  <si>
    <t>997710255|Approximately How Many Meters Long Is The Distribution Network(s)?</t>
  </si>
  <si>
    <t>995710730|Does The Water Point/System Have A Pump (Include Pump Related Electrical Equipment?</t>
  </si>
  <si>
    <t>994820262|How Many Pumps Does This Water Point/System Have?</t>
  </si>
  <si>
    <t>997540319|Photo Of Pump</t>
  </si>
  <si>
    <t>996780294|Year The Pump Was Installed Or Last Replaced?</t>
  </si>
  <si>
    <t>997720273|Physical State Of The Pump (Including Pump Related Electrical Equipment)</t>
  </si>
  <si>
    <t>990330262|Does The Water Point/System Have A Pump House/Station?</t>
  </si>
  <si>
    <t>990250732|Photo Of Pump House/Station</t>
  </si>
  <si>
    <t>991350253|Year Pump House/Station Was Constructed Or Last Reconstructed</t>
  </si>
  <si>
    <t>991370249|Physical State Of Pump House/Station</t>
  </si>
  <si>
    <t>998450257|Does The Water Point/System Have Treatment Equipment?</t>
  </si>
  <si>
    <t>998460267|Photo Of Treatment Equipment</t>
  </si>
  <si>
    <t>993970263|Type Of Water Treatment</t>
  </si>
  <si>
    <t>996760288|Year Treatment Equipment Was Constructed Or Last Reconstructed</t>
  </si>
  <si>
    <t>997540328|Physical State Of Water Treatment Equipment</t>
  </si>
  <si>
    <t>994830272|Does The Treatment Equipment Have A Housing Structure?</t>
  </si>
  <si>
    <t>995850266|Photo Of Treatment Housing</t>
  </si>
  <si>
    <t>991370256|Year Treatment Housing Structure Was Constructed Or Last Rehabilitated</t>
  </si>
  <si>
    <t>990330272|Physical State Of Treatment Housing</t>
  </si>
  <si>
    <t>992060291|Was Water Quality Testing Done Today Or In The Last 12 Months?</t>
  </si>
  <si>
    <t>998450263|Was E. coli Tested For?</t>
  </si>
  <si>
    <t>990250742|What Was The Result for E. coli (CFU/100ml)?</t>
  </si>
  <si>
    <t>992060295|Was Residual Chlorine Tested For?</t>
  </si>
  <si>
    <t>999390260|What Was the Result for Residual Chlorine (mg/L)?</t>
  </si>
  <si>
    <t>994830279|Was Bacterial Contamination Tested For?</t>
  </si>
  <si>
    <t>997720285|What Was The Result for Bacterial Contamination?</t>
  </si>
  <si>
    <t>990330279|Was Turbidity Tested For?</t>
  </si>
  <si>
    <t>997540334|What Was The Result for Turbidity (NTU)?</t>
  </si>
  <si>
    <t>995810271|Is There A Kiosk Or Public Tap Stand?</t>
  </si>
  <si>
    <t>997540340|Latitude</t>
  </si>
  <si>
    <t>993220279|How Many Kiosks or Tap Stands Are There?</t>
  </si>
  <si>
    <t>999390265|Photo Of Kiosk Or Public Tap Stand</t>
  </si>
  <si>
    <t>995850275|Year Kiosk or Public Tap Stand Was Constructed Or Last Rehabilitated</t>
  </si>
  <si>
    <t>992070282|Physical State Of Kiosk Or Public Tap Stand</t>
  </si>
  <si>
    <t>997720294|In The Last Year Was The Water Point Or System Ever Broken Or Out Of Service For More Than One Day?</t>
  </si>
  <si>
    <t>992050285|How Many Times Was It Broken Or Out Of Service In The Last Year?</t>
  </si>
  <si>
    <t>995710751|On Average, Each Time It Was Out Of Service, How Many Days Was It Out For?</t>
  </si>
  <si>
    <t>992070283|Why Was The Water Point/System Broken Or Out Of Service?</t>
  </si>
  <si>
    <t>998450275|Is Water Available From The Water Point/System Today?</t>
  </si>
  <si>
    <t>995820257|Why Isn't Water Available?</t>
  </si>
  <si>
    <t>992070285|Overall State Of The Water Point/System (Consider Shortfalls, Physical, Design, Etc.)</t>
  </si>
  <si>
    <t>995840302|Comments Or Notes (Optional)</t>
  </si>
  <si>
    <t>Geo_1</t>
  </si>
  <si>
    <t>Geo_2</t>
  </si>
  <si>
    <t>Geo_3</t>
  </si>
  <si>
    <t>Geo_4</t>
  </si>
  <si>
    <t>Geo_5</t>
  </si>
  <si>
    <t>Geo_6</t>
  </si>
  <si>
    <t>Geo_7</t>
  </si>
  <si>
    <t>Population using system</t>
  </si>
  <si>
    <t>jf8y-wfvh-hdg6</t>
  </si>
  <si>
    <t>J7 Rw24</t>
  </si>
  <si>
    <t>1246240100</t>
  </si>
  <si>
    <t>27-03-2017 08:35:32 CEST</t>
  </si>
  <si>
    <t>Kabalisa Manzi Christella</t>
  </si>
  <si>
    <t>00:08:36</t>
  </si>
  <si>
    <t>Rwanda</t>
  </si>
  <si>
    <t>Rulindo</t>
  </si>
  <si>
    <t>Kisaro</t>
  </si>
  <si>
    <t>Kamushenyi</t>
  </si>
  <si>
    <t>Gakenke</t>
  </si>
  <si>
    <t>Gahama Kisaro network</t>
  </si>
  <si>
    <t>Yes</t>
  </si>
  <si>
    <t>Piped Network with Pump</t>
  </si>
  <si>
    <t>No</t>
  </si>
  <si>
    <t>Governement (District, WASAC) and Water For People</t>
  </si>
  <si>
    <t>Spring</t>
  </si>
  <si>
    <t>-1.6671501074688961</t>
  </si>
  <si>
    <t>30.041830412153367</t>
  </si>
  <si>
    <t>1945.4</t>
  </si>
  <si>
    <t>24l5zh36</t>
  </si>
  <si>
    <t/>
  </si>
  <si>
    <t>Poor</t>
  </si>
  <si>
    <t>Normal</t>
  </si>
  <si>
    <t>-1.6199488423010775</t>
  </si>
  <si>
    <t>30.027460459887696</t>
  </si>
  <si>
    <t>2254</t>
  </si>
  <si>
    <t>22f3822a</t>
  </si>
  <si>
    <t>0</t>
  </si>
  <si>
    <t>Not Present</t>
  </si>
  <si>
    <t>-1.6224809494425454</t>
  </si>
  <si>
    <t>30.044099033437085</t>
  </si>
  <si>
    <t>2076.7</t>
  </si>
  <si>
    <t>22jag5ug</t>
  </si>
  <si>
    <t>https://waterforpeople.s3.amazonaws.com/images/c456cd51-d953-455a-a281-a90a38b825f5.jpg</t>
  </si>
  <si>
    <t>System closed</t>
  </si>
  <si>
    <t>71b0f46a4641f3d986c5a5ca3079e1d3</t>
  </si>
  <si>
    <t>pm6u-7j7k-jhbg</t>
  </si>
  <si>
    <t>J7 Rw23</t>
  </si>
  <si>
    <t>1212340746</t>
  </si>
  <si>
    <t>15-03-2017 06:11:16 CET</t>
  </si>
  <si>
    <t>Rugirangoga  Augustin</t>
  </si>
  <si>
    <t>00:17:59</t>
  </si>
  <si>
    <t>Rukozo</t>
  </si>
  <si>
    <t>Bwimo</t>
  </si>
  <si>
    <t>Gatwa</t>
  </si>
  <si>
    <t>Gihanga II</t>
  </si>
  <si>
    <t>Piped Network -- Gravity Only</t>
  </si>
  <si>
    <t>gatiba gatwa</t>
  </si>
  <si>
    <t>Groundwater (well, etc.)</t>
  </si>
  <si>
    <t>-1.6358367374763643</t>
  </si>
  <si>
    <t>29.91135277934778</t>
  </si>
  <si>
    <t>1996.9</t>
  </si>
  <si>
    <t>235d9tex</t>
  </si>
  <si>
    <t>"Springbox" --Intake Structure at a Spring</t>
  </si>
  <si>
    <t>-1.6498521069502532</t>
  </si>
  <si>
    <t>29.917613599705728</t>
  </si>
  <si>
    <t>23sjzjl4</t>
  </si>
  <si>
    <t>-1.650315674844109</t>
  </si>
  <si>
    <t>29.92708884931781</t>
  </si>
  <si>
    <t>1700</t>
  </si>
  <si>
    <t>23tbdhhi</t>
  </si>
  <si>
    <t>https://waterforpeople.s3.amazonaws.com/images/a15230a8-38a7-4263-a7f5-6ff1864d35fb.jpg</t>
  </si>
  <si>
    <t>9bc3e4b7024e026055f1c55b27415b</t>
  </si>
  <si>
    <t>qtn5-dp58-y79n</t>
  </si>
  <si>
    <t>J7 Rw26</t>
  </si>
  <si>
    <t>1196560784</t>
  </si>
  <si>
    <t>02-01-2015 05:48:51 CET</t>
  </si>
  <si>
    <t>Byukusenge Elie</t>
  </si>
  <si>
    <t>00:20:34</t>
  </si>
  <si>
    <t>Cyungo</t>
  </si>
  <si>
    <t>Rwili</t>
  </si>
  <si>
    <t>Karambi</t>
  </si>
  <si>
    <t>Nyamagana</t>
  </si>
  <si>
    <t>All villages of Burehe and Rwili cells in Cyungo,Kinihira  village ,all villages of Mberuka and Bwimo cells  in Rukozo  and Kabingo village  in Base sector</t>
  </si>
  <si>
    <t>Government and African Development Bank</t>
  </si>
  <si>
    <t>This network serves four sectors  Cyungo, Rukozo, Base and Kinihira and iy has some problem in  distribution caused by the wrong  design of tee junctions and inter connection with Sakara  Pumping even where  there is distribution, there is problem of types of pipeline thus This network needs partial rehabilitation as soon  as possible as it serves many population and so much public  institutions</t>
  </si>
  <si>
    <t>-1.5920318970720486</t>
  </si>
  <si>
    <t>29.924068733978803</t>
  </si>
  <si>
    <t>1948.8</t>
  </si>
  <si>
    <t>214xj7vs</t>
  </si>
  <si>
    <t>-1.622603211034645</t>
  </si>
  <si>
    <t>29.922165132428294</t>
  </si>
  <si>
    <t>1913.1</t>
  </si>
  <si>
    <t>22jhlc5x</t>
  </si>
  <si>
    <t>Pressure Break Tank|Distribution Chamber</t>
  </si>
  <si>
    <t>-1.6086270818225763</t>
  </si>
  <si>
    <t>29.931225291293163</t>
  </si>
  <si>
    <t>1901.8</t>
  </si>
  <si>
    <t>21wd9cj4</t>
  </si>
  <si>
    <t>https://waterforpeople.s3.amazonaws.com/images/b6c61ae2-4c82-4daf-be73-37e9dbe917a1.jpg</t>
  </si>
  <si>
    <t>Poor tee junctions connection and not  well located of  main distribution reservoir</t>
  </si>
  <si>
    <t>The distribution reservoir does not supply water in  this transmission line because  of bad connection of tee  junctions towards Gatovu</t>
  </si>
  <si>
    <t>This  water tap doesn't have water caused by the problem in the types of  pipeline .</t>
  </si>
  <si>
    <t>13a8de6ad976fd434ab6ebe882d95619</t>
  </si>
  <si>
    <t>1s5t-9rvf-qh0w</t>
  </si>
  <si>
    <t>1250740269</t>
  </si>
  <si>
    <t>28-03-2017 09:37:35 CEST</t>
  </si>
  <si>
    <t>00:09:51</t>
  </si>
  <si>
    <t>Ntarabana</t>
  </si>
  <si>
    <t>Kiyanza</t>
  </si>
  <si>
    <t>Nyagasozi</t>
  </si>
  <si>
    <t>Kararama network</t>
  </si>
  <si>
    <t>-1.7503785350192076</t>
  </si>
  <si>
    <t>29.986212109950618</t>
  </si>
  <si>
    <t>1826.3</t>
  </si>
  <si>
    <t>28esosye</t>
  </si>
  <si>
    <t>-1.7464436544754613</t>
  </si>
  <si>
    <t>30.002844827231502</t>
  </si>
  <si>
    <t>2130.3</t>
  </si>
  <si>
    <t>288apgcc</t>
  </si>
  <si>
    <t>-1.7575773007512252</t>
  </si>
  <si>
    <t>30.06109219679338</t>
  </si>
  <si>
    <t>1851</t>
  </si>
  <si>
    <t>28qpcx36</t>
  </si>
  <si>
    <t>https://waterforpeople.s3.amazonaws.com/images/061978a5-624d-41a2-9979-362c5e32e647.jpg</t>
  </si>
  <si>
    <t>88e02382243e7ebd7b8c5806515f682</t>
  </si>
  <si>
    <t>fydc-3agr-6cy3</t>
  </si>
  <si>
    <t>J7 Rw10</t>
  </si>
  <si>
    <t>1277940061</t>
  </si>
  <si>
    <t>05-04-2017 21:15:59 CEST</t>
  </si>
  <si>
    <t>Tuyisenge Vianney</t>
  </si>
  <si>
    <t>00:05:12</t>
  </si>
  <si>
    <t>Bushoki</t>
  </si>
  <si>
    <t>N.Ngarama</t>
  </si>
  <si>
    <t>Ngarama</t>
  </si>
  <si>
    <t>Rutare-Nyirangarama gravity/Nyirangarama water point</t>
  </si>
  <si>
    <t>Government of Rwanda</t>
  </si>
  <si>
    <t>Rutare-Nyirangarama gravity/Nyirangarama water point does nolonger deliver water to people due to the tap that got removed and not replaced</t>
  </si>
  <si>
    <t>-1.6705676828047722</t>
  </si>
  <si>
    <t>29.878696276428556</t>
  </si>
  <si>
    <t>2067</t>
  </si>
  <si>
    <t>24qt0942</t>
  </si>
  <si>
    <t>-1.6656042031479839</t>
  </si>
  <si>
    <t>29.88633237658635</t>
  </si>
  <si>
    <t>1798.5</t>
  </si>
  <si>
    <t>24ilp94f</t>
  </si>
  <si>
    <t>https://waterforpeople.s3.amazonaws.com/images/e55a71c3-a750-4559-bcfe-4d648a78ba4a.jpg</t>
  </si>
  <si>
    <t>a5cc4378be9541c3b98a1d453c74957</t>
  </si>
  <si>
    <t>52bk-p09e-c0da</t>
  </si>
  <si>
    <t>J7 Rw15</t>
  </si>
  <si>
    <t>1201310337</t>
  </si>
  <si>
    <t>09-03-2017 20:28:53 CET</t>
  </si>
  <si>
    <t>Mukakarangwa Assoumpta</t>
  </si>
  <si>
    <t>00:07:06</t>
  </si>
  <si>
    <t>Shyorongi</t>
  </si>
  <si>
    <t>Kijabagwe</t>
  </si>
  <si>
    <t>Gaseke</t>
  </si>
  <si>
    <t>Gisoro- Nyundo network</t>
  </si>
  <si>
    <t>1.840451151026817</t>
  </si>
  <si>
    <t>29.948165560771624</t>
  </si>
  <si>
    <t>1795.9</t>
  </si>
  <si>
    <t>2cjrthy1</t>
  </si>
  <si>
    <t>1.8406374522240199</t>
  </si>
  <si>
    <t>29.94836287627501</t>
  </si>
  <si>
    <t>1783.7</t>
  </si>
  <si>
    <t>2ck2jau3</t>
  </si>
  <si>
    <t>Pressure Break Tank|Distribution Chamber|Ventouse, Washout</t>
  </si>
  <si>
    <t>-1.8768554216984343</t>
  </si>
  <si>
    <t>29.948671253209664</t>
  </si>
  <si>
    <t>1472.5</t>
  </si>
  <si>
    <t>2e7yzbxa</t>
  </si>
  <si>
    <t>https://waterforpeople.s3.amazonaws.com/images/83f1273d-201d-4ec4-bbc4-af9e7e800298.jpg</t>
  </si>
  <si>
    <t>98fdfffbaf44d31da5c299bbaa98</t>
  </si>
  <si>
    <t>kv9t-6du3-b2rs</t>
  </si>
  <si>
    <t>1246240102</t>
  </si>
  <si>
    <t>27-03-2017 15:41:31 CEST</t>
  </si>
  <si>
    <t>00:12:48</t>
  </si>
  <si>
    <t>Nombe</t>
  </si>
  <si>
    <t>Kararama and Rwamugaza pumping</t>
  </si>
  <si>
    <t>Piped Network -- Gravity Only|Piped Network with Pump</t>
  </si>
  <si>
    <t>Here is at a school people use two systems but mostly Rwamugaza system</t>
  </si>
  <si>
    <t>-1.7435819221234254</t>
  </si>
  <si>
    <t>29.988391795139503</t>
  </si>
  <si>
    <t>1882.4</t>
  </si>
  <si>
    <t>283kfh7v</t>
  </si>
  <si>
    <t>-1.7374173333138418</t>
  </si>
  <si>
    <t>30.06563288387298</t>
  </si>
  <si>
    <t>1723.9</t>
  </si>
  <si>
    <t>27td31kg</t>
  </si>
  <si>
    <t>-1.7598500570325084</t>
  </si>
  <si>
    <t>30.065784156813418</t>
  </si>
  <si>
    <t>1809.2</t>
  </si>
  <si>
    <t>28uh3r1t</t>
  </si>
  <si>
    <t>https://waterforpeople.s3.amazonaws.com/images/492b8a07-8a84-48ba-8aa7-131fd35e7103.jpg</t>
  </si>
  <si>
    <t>31ed3b8edd13288c63fcc1fbf3c02a90</t>
  </si>
  <si>
    <t>w54r-rk8k-fga5</t>
  </si>
  <si>
    <t>1243470294</t>
  </si>
  <si>
    <t>21-03-2017 18:25:38 CET</t>
  </si>
  <si>
    <t>00:08:07</t>
  </si>
  <si>
    <t>Kinihira</t>
  </si>
  <si>
    <t>Butunzi</t>
  </si>
  <si>
    <t>Gisekuru</t>
  </si>
  <si>
    <t>Miyove- Kinihira</t>
  </si>
  <si>
    <t>Kamiyove</t>
  </si>
  <si>
    <t>GKWW</t>
  </si>
  <si>
    <t>1.611549912597613</t>
  </si>
  <si>
    <t>29.966791783057694</t>
  </si>
  <si>
    <t>2071.7</t>
  </si>
  <si>
    <t>22173xg3</t>
  </si>
  <si>
    <t>1.6659813252567734</t>
  </si>
  <si>
    <t>29.98395927041342</t>
  </si>
  <si>
    <t>2023.9</t>
  </si>
  <si>
    <t>24j8bqv3</t>
  </si>
  <si>
    <t>Distribution Chamber|ventouse, Washout</t>
  </si>
  <si>
    <t>-1.671721884645144</t>
  </si>
  <si>
    <t>29.953733739672447</t>
  </si>
  <si>
    <t>1910.9</t>
  </si>
  <si>
    <t>24sq2jv5</t>
  </si>
  <si>
    <t>https://waterforpeople.s3.amazonaws.com/images/ebe6ae2f-bcd5-4395-bbc1-e0339ee3f22c.jpg</t>
  </si>
  <si>
    <t>be4881f57eda19ed2ad11277a39b0</t>
  </si>
  <si>
    <t>v9ek-2kbn-9ax1</t>
  </si>
  <si>
    <t>J7 Rw8</t>
  </si>
  <si>
    <t>1441760193</t>
  </si>
  <si>
    <t>04-06-2017 15:38:02 CEST</t>
  </si>
  <si>
    <t>Amani Desire</t>
  </si>
  <si>
    <t>00:10:19</t>
  </si>
  <si>
    <t>Mbogo</t>
  </si>
  <si>
    <t>Bukoro</t>
  </si>
  <si>
    <t>Gihonga</t>
  </si>
  <si>
    <t>water for People</t>
  </si>
  <si>
    <t>-1.7319103236390618</t>
  </si>
  <si>
    <t>29.9285227727732</t>
  </si>
  <si>
    <t>1850.6</t>
  </si>
  <si>
    <t>27k9mlsl</t>
  </si>
  <si>
    <t>-1.7283045408667743</t>
  </si>
  <si>
    <t>29.935055674252915</t>
  </si>
  <si>
    <t>1759.9</t>
  </si>
  <si>
    <t>27eap4gm</t>
  </si>
  <si>
    <t>https://waterforpeople.s3.amazonaws.com/images/40065bd0-8d88-4e9a-b49f-ad1fcf6bc9fb.jpg</t>
  </si>
  <si>
    <t>c39bbce5328dc6238a91e1dbc435</t>
  </si>
  <si>
    <t>k870-q1nf-u9jc</t>
  </si>
  <si>
    <t>J7 Rw7</t>
  </si>
  <si>
    <t>1451550050</t>
  </si>
  <si>
    <t>06-06-2017 21:36:49 CEST</t>
  </si>
  <si>
    <t>Rugirangoga Augustin</t>
  </si>
  <si>
    <t>00:13:24</t>
  </si>
  <si>
    <t>Base</t>
  </si>
  <si>
    <t>Rwamahwa</t>
  </si>
  <si>
    <t>Cyondo</t>
  </si>
  <si>
    <t>waterforpeople</t>
  </si>
  <si>
    <t>umuhanda waciye amatuyaux</t>
  </si>
  <si>
    <t>-1.66099723036262</t>
  </si>
  <si>
    <t>30.02129350219593</t>
  </si>
  <si>
    <t>1753.6</t>
  </si>
  <si>
    <t>24az8gac</t>
  </si>
  <si>
    <t>Pressure Break Tank|Distribution Chamber|washout,air release</t>
  </si>
  <si>
    <t>1</t>
  </si>
  <si>
    <t>-1.6307369107925318</t>
  </si>
  <si>
    <t>30.03297291739131</t>
  </si>
  <si>
    <t>2207.3</t>
  </si>
  <si>
    <t>22wxmru1</t>
  </si>
  <si>
    <t>https://waterforpeople.s3.amazonaws.com/images/e9c4eb9f-2463-4d5f-ac30-dce47bd6235d.jpg</t>
  </si>
  <si>
    <t>umuyoboro ufite ikibazo cy'umuhanda wawusenye</t>
  </si>
  <si>
    <t>5b3fe690f728b4dab7873003cdb5934</t>
  </si>
  <si>
    <t>j6qt-xy28-q0dg</t>
  </si>
  <si>
    <t>1217540235</t>
  </si>
  <si>
    <t>10-03-2017 10:49:23 CET</t>
  </si>
  <si>
    <t>00:31:15</t>
  </si>
  <si>
    <t>Ngoma</t>
  </si>
  <si>
    <t>Kabuga</t>
  </si>
  <si>
    <t>Kirambo</t>
  </si>
  <si>
    <t>Nganzo-Kabarore</t>
  </si>
  <si>
    <t>nkanga,kagwa</t>
  </si>
  <si>
    <t>-1.8123160408683467</t>
  </si>
  <si>
    <t>29.96796382144226</t>
  </si>
  <si>
    <t>1787.1</t>
  </si>
  <si>
    <t>2b98fpsv</t>
  </si>
  <si>
    <t>https://waterforpeople.s3.amazonaws.com/images/b0ff64ad-5362-4c97-b3c9-c797a3bf90ca.jpg</t>
  </si>
  <si>
    <t>https://waterforpeople.s3.amazonaws.com/images/49ee1b1d-25c8-4a30-92be-db9ac632758c.jpg</t>
  </si>
  <si>
    <t>-1.8123911178819008</t>
  </si>
  <si>
    <t>29.967599969457293</t>
  </si>
  <si>
    <t>1761.4</t>
  </si>
  <si>
    <t>2b9d76mz</t>
  </si>
  <si>
    <t>https://waterforpeople.s3.amazonaws.com/images/c58843db-8d80-4eb6-bbd4-16b99cfe2a8c.jpg</t>
  </si>
  <si>
    <t>Does Not Function</t>
  </si>
  <si>
    <t>-1.8122932864846988</t>
  </si>
  <si>
    <t>29.967787534922856</t>
  </si>
  <si>
    <t>1765.6</t>
  </si>
  <si>
    <t>2b978ul9</t>
  </si>
  <si>
    <t>https://waterforpeople.s3.amazonaws.com/images/24495fc9-6a83-4e4d-aed8-41aab2b474c0.jpg</t>
  </si>
  <si>
    <t>-the water point at the source is damaged but it is functioning -The pipeline is damaged ; all distribution pipes are broken - There are no water at all water points served by gravity by Nganzo source</t>
  </si>
  <si>
    <t>39bacf30d569d16cb375643278ca</t>
  </si>
  <si>
    <t>k02d-2qbu-wye9</t>
  </si>
  <si>
    <t>J7 Rw19</t>
  </si>
  <si>
    <t>1203681054</t>
  </si>
  <si>
    <t>07-03-2017 15:15:03 CET</t>
  </si>
  <si>
    <t>Kayinamura Innocent</t>
  </si>
  <si>
    <t>00:48:03</t>
  </si>
  <si>
    <t>Rurenge</t>
  </si>
  <si>
    <t>Ruhondo</t>
  </si>
  <si>
    <t>Kishwi network</t>
  </si>
  <si>
    <t>Buraro and Ruhondo</t>
  </si>
  <si>
    <t>Goverment</t>
  </si>
  <si>
    <t>One Part of the system was Rehabilitated By the Government (District, WASAC) and Water For People</t>
  </si>
  <si>
    <t>-1.7722077069769515</t>
  </si>
  <si>
    <t>29.962926865497884</t>
  </si>
  <si>
    <t>1849</t>
  </si>
  <si>
    <t>29ewe2ct</t>
  </si>
  <si>
    <t>https://waterforpeople.s3.amazonaws.com/images/d41982e0-cc59-4990-8880-371b0e6210f8.jpg</t>
  </si>
  <si>
    <t>https://waterforpeople.s3.amazonaws.com/images/8a249a09-24eb-4ac6-9bdd-3f4d47c589ba.jpg</t>
  </si>
  <si>
    <t>-1.7714946380440713</t>
  </si>
  <si>
    <t>29.963728274178695</t>
  </si>
  <si>
    <t>1845.6</t>
  </si>
  <si>
    <t>29dq4aet</t>
  </si>
  <si>
    <t>https://waterforpeople.s3.amazonaws.com/images/c5e1d0ce-9d53-4bd5-bc3d-51c5a452d410.jpg</t>
  </si>
  <si>
    <t>-1.7729085951992256</t>
  </si>
  <si>
    <t>29.965603322273203</t>
  </si>
  <si>
    <t>1821.7</t>
  </si>
  <si>
    <t>29g22eq0</t>
  </si>
  <si>
    <t>https://waterforpeople.s3.amazonaws.com/images/30149245-1028-4e64-98c8-529764da5db7.jpg</t>
  </si>
  <si>
    <t>Water gets dirty in the rainy season and part of the system was rehabilitated in 2016 only one point is not well functioning</t>
  </si>
  <si>
    <t>50fbecea1e542371a4e8ab4d481d52</t>
  </si>
  <si>
    <t>en1f-vynp-h1jn</t>
  </si>
  <si>
    <t>1220090120</t>
  </si>
  <si>
    <t>15-03-2017 19:32:37 CET</t>
  </si>
  <si>
    <t>00:05:05</t>
  </si>
  <si>
    <t>Tumba</t>
  </si>
  <si>
    <t>Nyirabirori</t>
  </si>
  <si>
    <t>Murambi</t>
  </si>
  <si>
    <t>Murambi 2 wpt/Nyirambuga pumping</t>
  </si>
  <si>
    <t>GoR</t>
  </si>
  <si>
    <t>Murambi water point/Nyirambuga pumping operates well though tap valves are not fixed</t>
  </si>
  <si>
    <t>-1.7265024345182751</t>
  </si>
  <si>
    <t>29.956089955799534</t>
  </si>
  <si>
    <t>1943.2</t>
  </si>
  <si>
    <t>27bbj3qg</t>
  </si>
  <si>
    <t>-1.6866972283180823</t>
  </si>
  <si>
    <t>29.927574511012644</t>
  </si>
  <si>
    <t>2074.4</t>
  </si>
  <si>
    <t>25hhcg97</t>
  </si>
  <si>
    <t>https://waterforpeople.s3.amazonaws.com/images/0cc9687f-e816-4c80-8734-df6a0d6dcf27.jpg</t>
  </si>
  <si>
    <t>-1.6864371793414927</t>
  </si>
  <si>
    <t>29.92777301165432</t>
  </si>
  <si>
    <t>2056.7</t>
  </si>
  <si>
    <t>25h1v6j1</t>
  </si>
  <si>
    <t>https://waterforpeople.s3.amazonaws.com/images/d447c5a2-fa62-4d05-a4d8-7a78a1151d31.jpg</t>
  </si>
  <si>
    <t>Murambi central catholic church water point/Nyirambuga pumping operates well though tap valves are not fixed</t>
  </si>
  <si>
    <t>8416c831d5c895d5e479d8dce5797e</t>
  </si>
  <si>
    <t>kdvr-k3uw-r1f9</t>
  </si>
  <si>
    <t>1194190308</t>
  </si>
  <si>
    <t>06-03-2017 10:23:00 CET</t>
  </si>
  <si>
    <t>00:25:41</t>
  </si>
  <si>
    <t>Marembo</t>
  </si>
  <si>
    <t>Murambo</t>
  </si>
  <si>
    <t>Ruhango,Kanyinya</t>
  </si>
  <si>
    <t>This network needs partial rehabilitation</t>
  </si>
  <si>
    <t>-1.9864383712449805</t>
  </si>
  <si>
    <t>30.10282582537071</t>
  </si>
  <si>
    <t>1513.5</t>
  </si>
  <si>
    <t>2j973c10</t>
  </si>
  <si>
    <t>-1.986437369714554</t>
  </si>
  <si>
    <t>30.102816562148135</t>
  </si>
  <si>
    <t>1514</t>
  </si>
  <si>
    <t>-1.9864331473684775</t>
  </si>
  <si>
    <t>30.102833254788674</t>
  </si>
  <si>
    <t>1506.5</t>
  </si>
  <si>
    <t>7df85a4282d359fd4d9046da99bca1b2</t>
  </si>
  <si>
    <t>yxca-c0c0-ntnb</t>
  </si>
  <si>
    <t>1313150327</t>
  </si>
  <si>
    <t>20-04-2017 06:55:45 CEST</t>
  </si>
  <si>
    <t>00:10:21</t>
  </si>
  <si>
    <t>Misezero</t>
  </si>
  <si>
    <t>Water point at Refectory APEKI Tumba/Nyirambuga pumping</t>
  </si>
  <si>
    <t>Operational</t>
  </si>
  <si>
    <t>-1.7084116423935287</t>
  </si>
  <si>
    <t>29.952243644651396</t>
  </si>
  <si>
    <t>2213.6</t>
  </si>
  <si>
    <t>26hehyde</t>
  </si>
  <si>
    <t>https://waterforpeople.s3.amazonaws.com/images/7e08d56f-5769-4936-9722-95379daeed27.jpg</t>
  </si>
  <si>
    <t>https://waterforpeople.s3.amazonaws.com/images/39d77973-b971-4e01-974a-8fa3a936d4b5.jpg</t>
  </si>
  <si>
    <t>-1.7085865226893084</t>
  </si>
  <si>
    <t>29.950910538228126</t>
  </si>
  <si>
    <t>2202.4</t>
  </si>
  <si>
    <t>26hombn9</t>
  </si>
  <si>
    <t>https://waterforpeople.s3.amazonaws.com/images/645993f2-758b-408e-8285-7be4a446a6f0.jpg</t>
  </si>
  <si>
    <t>976c7167ebdd5f3545e5e81a866ca91</t>
  </si>
  <si>
    <t>k16m-nau9-wmba</t>
  </si>
  <si>
    <t>1241510548</t>
  </si>
  <si>
    <t>23-03-2017 07:51:59 CET</t>
  </si>
  <si>
    <t>00:13:59</t>
  </si>
  <si>
    <t>Akarambi</t>
  </si>
  <si>
    <t>Mutagata Motorised Network</t>
  </si>
  <si>
    <t>rurama,Ntyaba,ruhunga,gashubi,rebero, taba,nyagisozi,akarambi,kabeza,Munyinya,nyarurembo (Murambi),nyarurembo (masoro),kigarama,karambi,kanunga, amahoro,nyakizu,gisiza,gasenga,rubaya</t>
  </si>
  <si>
    <t>-1.8018522287450358</t>
  </si>
  <si>
    <t>30.042875565044753</t>
  </si>
  <si>
    <t>1708.3</t>
  </si>
  <si>
    <t>2arxobm4</t>
  </si>
  <si>
    <t>-1.7968944299728253</t>
  </si>
  <si>
    <t>30.023242366198367</t>
  </si>
  <si>
    <t>2125.2</t>
  </si>
  <si>
    <t>2ajqdbew</t>
  </si>
  <si>
    <t>Pressure Break Tank|Distribution Chamber|washout and Air release</t>
  </si>
  <si>
    <t>Disinfection/Chlorination</t>
  </si>
  <si>
    <t>-1.8254644855301652</t>
  </si>
  <si>
    <t>30.040324002347656</t>
  </si>
  <si>
    <t>1704.6</t>
  </si>
  <si>
    <t>2buzcqur</t>
  </si>
  <si>
    <t>https://waterforpeople.s3.amazonaws.com/images/99261f0b-9b3a-418e-876f-21bbee1b0283.jpg</t>
  </si>
  <si>
    <t>water closed by management</t>
  </si>
  <si>
    <t>the network management opted to close this water point</t>
  </si>
  <si>
    <t>1.The system is New , in general it is in good operational conditions 2.Four (4) water points don't have Water because water pipes has broken due to high pressure  3.The System has a pumping Station ( with 3 pumps)at the   source and it has booster Station (with two pumps)located at Murambi 4.All pumps are in good Operational Conditions 5.The system has 64 water points and 39 Reservoirs 6.This system serves the big parts of Murambi and Masoro Sectors and 1cell in Cyinzuzi Sector 7.It serves 10 schools and 2 Health Centres 8.Three water points don't have water access for 7days due to Management issue 9.Most of water taps on water points are damaged due to the low quality of material of Taps</t>
  </si>
  <si>
    <t>d44b7ee55fd331f66a98a2d5e60b376</t>
  </si>
  <si>
    <t>rh0j-9wb9-d91g</t>
  </si>
  <si>
    <t>1239200050</t>
  </si>
  <si>
    <t>23-03-2017 18:57:48 CET</t>
  </si>
  <si>
    <t>00:15:50</t>
  </si>
  <si>
    <t>Masoro</t>
  </si>
  <si>
    <t>Rubaya</t>
  </si>
  <si>
    <t>Mutagata motorised network</t>
  </si>
  <si>
    <t>Rurama, Ntyaba, Ruhunga, Gashubi, Rebero, taba, Nyagisozi, akarambi, kabeza, Mjnyinya, Nyarurembo (Murambi), Nyarurembo (Masoro), Kigarama, Karambi, Kanunga, Amahoro, Nyakizu, Gisiza, Gasenga, Rubaya</t>
  </si>
  <si>
    <t>Pressure Break Tank|Distribution Chamber|Washout And Air release</t>
  </si>
  <si>
    <t>-1.7939824979986811</t>
  </si>
  <si>
    <t>30.059417592188236</t>
  </si>
  <si>
    <t>1673.8</t>
  </si>
  <si>
    <t>2aex46nm</t>
  </si>
  <si>
    <t>https://waterforpeople.s3.amazonaws.com/images/6206a981-ff47-4825-9f33-f581fcdd6c55.jpg</t>
  </si>
  <si>
    <t>1. this system is new, in general it is in good operational Conditions  2. Four (4) water points don't have water because water pipes has broken due to high pressure  3. The system has a pumping station (with 3 pumps) at the source and it has booster station ( with two pumps) located at Murambi 4. All pumps are in good operational Conditions  5. The sytem has 64 water points and 39 reservoirs  6. This system serves the big parts of Murambi and Masoro sectors and 1 cell in Cyinzuzi Sector 7. it serves 10 Schools and 2 health centers 8. Three water points don't have water access for 7 day s due management issues  9. most of water taps on water points are damaged due to the low quality of material of taps</t>
  </si>
  <si>
    <t>76fbd4de20c5b412131d7a2ed164882a</t>
  </si>
  <si>
    <t>grx7-mqn7-3ban</t>
  </si>
  <si>
    <t>1219360340</t>
  </si>
  <si>
    <t>17-03-2017 05:26:28 CET</t>
  </si>
  <si>
    <t>01:14:35</t>
  </si>
  <si>
    <t>Gitaba</t>
  </si>
  <si>
    <t>Musenge network</t>
  </si>
  <si>
    <t>Gakoma, Karehe, Rutonde, Gitaba, Kiruri, Buhira, Ruhanya, Kibamba and karindi</t>
  </si>
  <si>
    <t>-1.768794219980039</t>
  </si>
  <si>
    <t>29.938590370216456</t>
  </si>
  <si>
    <t>1824.3</t>
  </si>
  <si>
    <t>2999d8vt</t>
  </si>
  <si>
    <t>-1.7801508996458808</t>
  </si>
  <si>
    <t>29.956828330459043</t>
  </si>
  <si>
    <t>2206.4</t>
  </si>
  <si>
    <t>29s1po8g</t>
  </si>
  <si>
    <t>Washout and Air release</t>
  </si>
  <si>
    <t>-1.7884692900894037</t>
  </si>
  <si>
    <t>29.948019813859613</t>
  </si>
  <si>
    <t>1958.7</t>
  </si>
  <si>
    <t>2a5sgvvc</t>
  </si>
  <si>
    <t>https://waterforpeople.s3.amazonaws.com/images/7293056a-4d5f-406c-81be-681789bc844d.jpg</t>
  </si>
  <si>
    <t>1. The system has two Pumps but one is damaged and is not working, only one pump is used to pump water 2. Eleven (11) water points served by the distribution reservoir R 50m3 located at Kibamba village do not have water today because water don't reach this reservoir, there is not water at those water points from last August 2016 3. 2 water points located at Raro centre have been damaged and destroyed  4. there is an extension to Gitaba village is constructed in 2016 6. the interconnection to Ngoma network is under construction with one water points and resevoir being under construcyion</t>
  </si>
  <si>
    <t>84a8e9601554d5bb571e64aeb1d824a0</t>
  </si>
  <si>
    <t>ph2u-y4yg-9x0b</t>
  </si>
  <si>
    <t>1215120139</t>
  </si>
  <si>
    <t>09-03-2017 18:11:30 CET</t>
  </si>
  <si>
    <t>00:13:28</t>
  </si>
  <si>
    <t>Karambo</t>
  </si>
  <si>
    <t>Jyambere</t>
  </si>
  <si>
    <t>Gahama network</t>
  </si>
  <si>
    <t>two water point had  been damaged</t>
  </si>
  <si>
    <t>-1.824762618736981</t>
  </si>
  <si>
    <t>29.979015616308</t>
  </si>
  <si>
    <t>1718</t>
  </si>
  <si>
    <t>2bttoe1a</t>
  </si>
  <si>
    <t>-1.8248055237148662</t>
  </si>
  <si>
    <t>29.983823341228508</t>
  </si>
  <si>
    <t>1657.7</t>
  </si>
  <si>
    <t>2btw24hq</t>
  </si>
  <si>
    <t>Distribution Chamber</t>
  </si>
  <si>
    <t>-1.8306308125755528</t>
  </si>
  <si>
    <t>29.986590542680425</t>
  </si>
  <si>
    <t>1607.9</t>
  </si>
  <si>
    <t>2c3j5u6x</t>
  </si>
  <si>
    <t>https://waterforpeople.s3.amazonaws.com/images/6a56421d-e923-4c1a-97bb-b7cb31d71037.jpg</t>
  </si>
  <si>
    <t>Two water points have broken parts and source stayed</t>
  </si>
  <si>
    <t>92f1e0e8bc9bd93fc34fd37ae861f1a5</t>
  </si>
  <si>
    <t>snf8-n6jd-15as</t>
  </si>
  <si>
    <t>1226650142</t>
  </si>
  <si>
    <t>17-03-2017 05:21:09 CET</t>
  </si>
  <si>
    <t>00:21:31</t>
  </si>
  <si>
    <t>Karehe</t>
  </si>
  <si>
    <t>Gakoma, Karehe, Rutonde, Gitaba, Kiruri, Buhera, Ruhanya, Kibamba and Karindi</t>
  </si>
  <si>
    <t>Washout and Air release chamber</t>
  </si>
  <si>
    <t>-1.7775428786739629</t>
  </si>
  <si>
    <t>29.951365039825014</t>
  </si>
  <si>
    <t>2133.8</t>
  </si>
  <si>
    <t>29nqbjax</t>
  </si>
  <si>
    <t>https://waterforpeople.s3.amazonaws.com/images/bed37cea-174b-4c18-b7bf-6ad308bba326.jpg</t>
  </si>
  <si>
    <t>1. the system has two Pumps but one is damaged and is not working  only one pump is used to pump water  2. Eleven  (11) water points served by the distribution reservoir R 50m3 located at Kibamba village do not have water today because water don't reach this reservoir, there is not water at those water points from last August 2016 3. 2 water points located at Raro centre have been damaged and destroyed  4. there is an extension to Gitaba village is constructed in 2016 5. one water point doesn't Function because of the pipe break due to high pressure  6. the interconnection to Ngoma network is under construction with one water point and reservoir being under construction</t>
  </si>
  <si>
    <t>e1cdf7f1df19627c462dd02f195c4074</t>
  </si>
  <si>
    <t>h0nr-uf1n-nq1h</t>
  </si>
  <si>
    <t>1308460113</t>
  </si>
  <si>
    <t>18-04-2017 20:12:24 CEST</t>
  </si>
  <si>
    <t>00:06:50</t>
  </si>
  <si>
    <t>Taba</t>
  </si>
  <si>
    <t>Kamuragi</t>
  </si>
  <si>
    <t>Water point chez Safari/Nyirambuga pumping system</t>
  </si>
  <si>
    <t>Kamuragi,Ruvumba and Nyirambuga</t>
  </si>
  <si>
    <t>The water point is operational</t>
  </si>
  <si>
    <t>-1.735350271251818</t>
  </si>
  <si>
    <t>29.95102593729578</t>
  </si>
  <si>
    <t>2004</t>
  </si>
  <si>
    <t>27pyfq2e</t>
  </si>
  <si>
    <t>https://waterforpeople.s3.amazonaws.com/images/21d75454-862a-4d58-aa8f-1557e7ba1287.jpg</t>
  </si>
  <si>
    <t>9abd62f2653f79ce8cdcd4a69e776f</t>
  </si>
  <si>
    <t>9dqp-pdst-3par</t>
  </si>
  <si>
    <t>1201020526</t>
  </si>
  <si>
    <t>12-03-2017 10:59:20 CET</t>
  </si>
  <si>
    <t>00:07:30</t>
  </si>
  <si>
    <t>Muvumu</t>
  </si>
  <si>
    <t>Karama</t>
  </si>
  <si>
    <t>Bitete-Muvumu</t>
  </si>
  <si>
    <t>1.8337482672601935</t>
  </si>
  <si>
    <t>29.943433443706404</t>
  </si>
  <si>
    <t>1749</t>
  </si>
  <si>
    <t>2c8obmzu</t>
  </si>
  <si>
    <t>1.8368127107947887</t>
  </si>
  <si>
    <t>29.93457412501046</t>
  </si>
  <si>
    <t>1635</t>
  </si>
  <si>
    <t>2cdr3pn5</t>
  </si>
  <si>
    <t>Pressure Break Tank|Distribution Chamber|ventouse, Washout</t>
  </si>
  <si>
    <t>-1.8510133025167776</t>
  </si>
  <si>
    <t>29.923607149192982</t>
  </si>
  <si>
    <t>1539.7</t>
  </si>
  <si>
    <t>2d18j8kk</t>
  </si>
  <si>
    <t>https://waterforpeople.s3.amazonaws.com/images/e551096e-0623-40f2-9ec0-ebb5dfe5a55f.jpg</t>
  </si>
  <si>
    <t>154c1e10a1a0e8358e6a515efdaa3ad</t>
  </si>
  <si>
    <t>7103-k7ad-qeka</t>
  </si>
  <si>
    <t>1327430084</t>
  </si>
  <si>
    <t>23-04-2017 14:40:46 CEST</t>
  </si>
  <si>
    <t>00:16:47</t>
  </si>
  <si>
    <t>Gicumbi</t>
  </si>
  <si>
    <t>Mutete</t>
  </si>
  <si>
    <t>Nyarubuye</t>
  </si>
  <si>
    <t>Rugarama</t>
  </si>
  <si>
    <t>rukondo</t>
  </si>
  <si>
    <t>G. thierry</t>
  </si>
  <si>
    <t>rukondo. uyu muyoboro uturuka mu karere ka Gicumbi</t>
  </si>
  <si>
    <t>-1.668151432446623</t>
  </si>
  <si>
    <t>30.04664574413683</t>
  </si>
  <si>
    <t>1761.3</t>
  </si>
  <si>
    <t>24mtitma</t>
  </si>
  <si>
    <t>-1.6684773741137722</t>
  </si>
  <si>
    <t>29.8839135826884</t>
  </si>
  <si>
    <t>1775.8</t>
  </si>
  <si>
    <t>24ncknpz</t>
  </si>
  <si>
    <t>-1.716078778206044</t>
  </si>
  <si>
    <t>30.08050337428137</t>
  </si>
  <si>
    <t>1530.5</t>
  </si>
  <si>
    <t>26u2k0qt</t>
  </si>
  <si>
    <t>https://waterforpeople.s3.amazonaws.com/images/c03e1e6f-7581-4b33-92df-d3c66662e23c.jpg</t>
  </si>
  <si>
    <t>System originates in Gicumbi and was funded by G.thierry.</t>
  </si>
  <si>
    <t>87e66ae8cb1e155768daef66903041</t>
  </si>
  <si>
    <t>djga-rs33-qh15</t>
  </si>
  <si>
    <t>1205071011</t>
  </si>
  <si>
    <t>09-03-2017 16:59:14 CET</t>
  </si>
  <si>
    <t>00:13:58</t>
  </si>
  <si>
    <t>Rutonde</t>
  </si>
  <si>
    <t>Rweya</t>
  </si>
  <si>
    <t>kirikumuryango network</t>
  </si>
  <si>
    <t>1.87348771132016</t>
  </si>
  <si>
    <t>29.976612576966872</t>
  </si>
  <si>
    <t>1632.8</t>
  </si>
  <si>
    <t>2e2ec99y</t>
  </si>
  <si>
    <t>1.8753288815719713</t>
  </si>
  <si>
    <t>29.9731727166091</t>
  </si>
  <si>
    <t>1557.6</t>
  </si>
  <si>
    <t>2e5fw0k3</t>
  </si>
  <si>
    <t>-1.903078547250875</t>
  </si>
  <si>
    <t>29.967586612588885</t>
  </si>
  <si>
    <t>1356.3</t>
  </si>
  <si>
    <t>2ffc1w7v</t>
  </si>
  <si>
    <t>https://waterforpeople.s3.amazonaws.com/images/0b76f7ce-667d-49a1-ac36-ceba0f65ddba.jpg</t>
  </si>
  <si>
    <t>ea516ba6925cd70f45993b6089a580</t>
  </si>
  <si>
    <t>dvrt-9rqf-nnjf</t>
  </si>
  <si>
    <t>1235621063</t>
  </si>
  <si>
    <t>24-03-2017 12:07:50 CET</t>
  </si>
  <si>
    <t>Safari Bosco</t>
  </si>
  <si>
    <t>00:12:29</t>
  </si>
  <si>
    <t>Shengampuri</t>
  </si>
  <si>
    <t>Mutagata</t>
  </si>
  <si>
    <t>-1.8285370486353667</t>
  </si>
  <si>
    <t>30.063460790805994</t>
  </si>
  <si>
    <t>32.8</t>
  </si>
  <si>
    <t>2c024tqy</t>
  </si>
  <si>
    <t>-1.8228934876860623</t>
  </si>
  <si>
    <t>30.055223158145252</t>
  </si>
  <si>
    <t>1892.4</t>
  </si>
  <si>
    <t>2bqqcci0</t>
  </si>
  <si>
    <t>-1.8119613986408982</t>
  </si>
  <si>
    <t>30.05796600961691</t>
  </si>
  <si>
    <t>1799.8</t>
  </si>
  <si>
    <t>2b8nlkbn</t>
  </si>
  <si>
    <t>https://waterforpeople.s3.amazonaws.com/images/8db93d9b-1f34-4f1f-a9cf-441f828fcf73.jpg</t>
  </si>
  <si>
    <t>System is okay but there is a problem in the dry season</t>
  </si>
  <si>
    <t>6485a61cd66bddc0e4b9bb8f85eb973</t>
  </si>
  <si>
    <t>13q2-p5hy-gjxe</t>
  </si>
  <si>
    <t>1236600605</t>
  </si>
  <si>
    <t>23-03-2017 17:26:20 CET</t>
  </si>
  <si>
    <t>00:19:22</t>
  </si>
  <si>
    <t>Buyoga</t>
  </si>
  <si>
    <t>Gahororo</t>
  </si>
  <si>
    <t>Bunyana</t>
  </si>
  <si>
    <t>Ndarage</t>
  </si>
  <si>
    <t>karambi gahondo Bunyana Rugarama Gasave</t>
  </si>
  <si>
    <t>Spring|Groundwater (well, etc.)</t>
  </si>
  <si>
    <t>-1.6829614865475908</t>
  </si>
  <si>
    <t>30.031434012077444</t>
  </si>
  <si>
    <t>1962</t>
  </si>
  <si>
    <t>25bb9sey</t>
  </si>
  <si>
    <t>-1.6902852583901373</t>
  </si>
  <si>
    <t>30.03414816539013</t>
  </si>
  <si>
    <t>1811.8</t>
  </si>
  <si>
    <t>25nf3391</t>
  </si>
  <si>
    <t>-1.7092239730775034</t>
  </si>
  <si>
    <t>30.05176631057654</t>
  </si>
  <si>
    <t>1571.9</t>
  </si>
  <si>
    <t>26iqq351</t>
  </si>
  <si>
    <t>https://waterforpeople.s3.amazonaws.com/images/75a8aa50-3bf2-44ba-993e-94616ab27742.jpg</t>
  </si>
  <si>
    <t>there is no problem with this network</t>
  </si>
  <si>
    <t>3736df144e7374f6aa33e35df6fc986</t>
  </si>
  <si>
    <t>u3qy-puey-96xp</t>
  </si>
  <si>
    <t>1226780407</t>
  </si>
  <si>
    <t>16-03-2017 17:37:34 CET</t>
  </si>
  <si>
    <t>00:12:34</t>
  </si>
  <si>
    <t>Kayenzi</t>
  </si>
  <si>
    <t>Rebero</t>
  </si>
  <si>
    <t>Water point at Rebero/Matonyanga gravity</t>
  </si>
  <si>
    <t>As Matonyanga gravity has been recently captured and this Rebero water point is part of it;the water point hasn't yet started benefiting people with water services</t>
  </si>
  <si>
    <t>-1.69919116767908</t>
  </si>
  <si>
    <t>29.937233740854015</t>
  </si>
  <si>
    <t>1848.2</t>
  </si>
  <si>
    <t>2625kai4</t>
  </si>
  <si>
    <t>-1.7130690562629904</t>
  </si>
  <si>
    <t>29.92948072399655</t>
  </si>
  <si>
    <t>1777.2</t>
  </si>
  <si>
    <t>26p3cihq</t>
  </si>
  <si>
    <t>https://waterforpeople.s3.amazonaws.com/images/cd3a9f2a-d3b7-44bd-95b8-af825efab7e3.jpg</t>
  </si>
  <si>
    <t>Water point has water though it hasn't yet delivered water services to the people.</t>
  </si>
  <si>
    <t>74f77ca0e231c0d532afd6f6080f8cf</t>
  </si>
  <si>
    <t>qvs4-e6a4-xe3h</t>
  </si>
  <si>
    <t>1224820178</t>
  </si>
  <si>
    <t>16-03-2017 06:34:10 CET</t>
  </si>
  <si>
    <t>00:06:28</t>
  </si>
  <si>
    <t>Burega</t>
  </si>
  <si>
    <t>Nyagisozi</t>
  </si>
  <si>
    <t>Rwamugaza</t>
  </si>
  <si>
    <t>no problem</t>
  </si>
  <si>
    <t>30.0028444827231502</t>
  </si>
  <si>
    <t>-1.7411346073289555</t>
  </si>
  <si>
    <t>30.007967136299975</t>
  </si>
  <si>
    <t>2037.6</t>
  </si>
  <si>
    <t>27zika5r</t>
  </si>
  <si>
    <t>https://waterforpeople.s3.amazonaws.com/images/d7a7b4ee-5324-41c3-9fc9-eaf468b8ddae.jpg</t>
  </si>
  <si>
    <t>fa37e0b6de4a293aa365dc0f9db8cbf</t>
  </si>
  <si>
    <t>s8jk-qn2j-4532</t>
  </si>
  <si>
    <t>1222090784</t>
  </si>
  <si>
    <t>16-03-2017 09:06:09 CET</t>
  </si>
  <si>
    <t>00:07:04</t>
  </si>
  <si>
    <t>Cyinzuzi</t>
  </si>
  <si>
    <t>Budakiranya</t>
  </si>
  <si>
    <t>Kanyoni</t>
  </si>
  <si>
    <t>charity water 203.032</t>
  </si>
  <si>
    <t>Gatagara, Kanyoni</t>
  </si>
  <si>
    <t>-1.8024532750946713</t>
  </si>
  <si>
    <t>30.042616473975034</t>
  </si>
  <si>
    <t>1748.3</t>
  </si>
  <si>
    <t>2asxebwq</t>
  </si>
  <si>
    <t>-1.7575350016834248</t>
  </si>
  <si>
    <t>30.02449548695202</t>
  </si>
  <si>
    <t>1874.2</t>
  </si>
  <si>
    <t>28qmz6dw</t>
  </si>
  <si>
    <t>-1.7782173643226062</t>
  </si>
  <si>
    <t>30.03082150935542</t>
  </si>
  <si>
    <t>1965.5</t>
  </si>
  <si>
    <t>29ou7lg4</t>
  </si>
  <si>
    <t>https://waterforpeople.s3.amazonaws.com/images/209785d6-6bf4-49c7-8ecf-c6f567f06c01.jpg</t>
  </si>
  <si>
    <t>a8d084bd5b118fdf632484a0157156</t>
  </si>
  <si>
    <t>ax90-shrp-r1r9</t>
  </si>
  <si>
    <t>1218210204</t>
  </si>
  <si>
    <t>15-03-2017 19:52:15 CET</t>
  </si>
  <si>
    <t>00:07:23</t>
  </si>
  <si>
    <t>Rwanzu</t>
  </si>
  <si>
    <t>Rwanzu wpt behind TCT/Nyirambuga pumping</t>
  </si>
  <si>
    <t>BF behind TCT does no longer deliver water to the people</t>
  </si>
  <si>
    <t>-1.695966904039419</t>
  </si>
  <si>
    <t>29.92121234277251</t>
  </si>
  <si>
    <t>2125.8</t>
  </si>
  <si>
    <t>25wt99zg</t>
  </si>
  <si>
    <t>https://waterforpeople.s3.amazonaws.com/images/70b75409-b507-42e4-b8ca-4c6dfca1dd2e.jpg</t>
  </si>
  <si>
    <t>The Water point behind TCT does no longer operate</t>
  </si>
  <si>
    <t>c89cf3db638ca23bf1964892fd5d50ad</t>
  </si>
  <si>
    <t>4k85-fvm9-5ypr</t>
  </si>
  <si>
    <t>1214290739</t>
  </si>
  <si>
    <t>14-03-2017 22:30:53 CET</t>
  </si>
  <si>
    <t>00:06:53</t>
  </si>
  <si>
    <t>Rusiga</t>
  </si>
  <si>
    <t>Kirenge</t>
  </si>
  <si>
    <t>Kinini</t>
  </si>
  <si>
    <t>BF at GS Rukingu/Gashinge gravity</t>
  </si>
  <si>
    <t>The water point at school operates well.And it benefits both the school and Kirenge  cell office</t>
  </si>
  <si>
    <t>-1.778040825436737</t>
  </si>
  <si>
    <t>29.92360289445436</t>
  </si>
  <si>
    <t>2013.8</t>
  </si>
  <si>
    <t>29ok37c4</t>
  </si>
  <si>
    <t>-1.775790563569434</t>
  </si>
  <si>
    <t>29.927050890820947</t>
  </si>
  <si>
    <t>1881.6</t>
  </si>
  <si>
    <t>29ku4o92</t>
  </si>
  <si>
    <t>https://waterforpeople.s3.amazonaws.com/images/7d99bea4-7a4b-4458-9dd3-8acf2fdc1f08.jpg</t>
  </si>
  <si>
    <t>-1.7728107232288708</t>
  </si>
  <si>
    <t>29.932516004663057</t>
  </si>
  <si>
    <t>1802.9</t>
  </si>
  <si>
    <t>29fwpi0t</t>
  </si>
  <si>
    <t>https://waterforpeople.s3.amazonaws.com/images/466461c8-22b6-4918-a810-320ddff748b1.jpg</t>
  </si>
  <si>
    <t>The water point functions well</t>
  </si>
  <si>
    <t>1d9afc9416346a77d491d365aa9b3ae</t>
  </si>
  <si>
    <t>6kvw-6t90-eg9h</t>
  </si>
  <si>
    <t>1212380184</t>
  </si>
  <si>
    <t>08-03-2017 21:03:33 CET</t>
  </si>
  <si>
    <t>00:08:43</t>
  </si>
  <si>
    <t>Bugaragara</t>
  </si>
  <si>
    <t>Kabaraza</t>
  </si>
  <si>
    <t>kinywamagana pumping network</t>
  </si>
  <si>
    <t>1.8477960746052928</t>
  </si>
  <si>
    <t>29.97097938016282</t>
  </si>
  <si>
    <t>1741</t>
  </si>
  <si>
    <t>2cvwto59</t>
  </si>
  <si>
    <t>1.859369162038424</t>
  </si>
  <si>
    <t>29.966841344261912</t>
  </si>
  <si>
    <t>2001.1</t>
  </si>
  <si>
    <t>2df1o710</t>
  </si>
  <si>
    <t>-1.8635767134052266</t>
  </si>
  <si>
    <t>29.980292034932003</t>
  </si>
  <si>
    <t>1971</t>
  </si>
  <si>
    <t>2dm0bot6</t>
  </si>
  <si>
    <t>https://waterforpeople.s3.amazonaws.com/images/f6e1a926-6a69-4356-aa7d-d7c3d7d27a93.jpg</t>
  </si>
  <si>
    <t>8aa4d81b089a62bfe591ce236899696</t>
  </si>
  <si>
    <t>31r8-uxxt-phe8</t>
  </si>
  <si>
    <t>1436540069</t>
  </si>
  <si>
    <t>02-06-2017 06:57:43 CEST</t>
  </si>
  <si>
    <t>00:09:37</t>
  </si>
  <si>
    <t>Kajevuba</t>
  </si>
  <si>
    <t>Bikamba</t>
  </si>
  <si>
    <t>all villages of Ntarabana</t>
  </si>
  <si>
    <t>goverment</t>
  </si>
  <si>
    <t>1.7435819221234254</t>
  </si>
  <si>
    <t>1.7647695580900606</t>
  </si>
  <si>
    <t>30.037117893424683</t>
  </si>
  <si>
    <t>1758</t>
  </si>
  <si>
    <t>292lfkur</t>
  </si>
  <si>
    <t>Sedimentation Tank|Pressure Break Tank|Distribution Chamber</t>
  </si>
  <si>
    <t>-1.800192686860599</t>
  </si>
  <si>
    <t>30.127577029012727</t>
  </si>
  <si>
    <t>1470.6</t>
  </si>
  <si>
    <t>2ap6uduj</t>
  </si>
  <si>
    <t>https://waterforpeople.s3.amazonaws.com/images/aacab254-516a-4001-99f4-167814145a46.jpg</t>
  </si>
  <si>
    <t>a475822b8e6921c9cb515783842c644</t>
  </si>
  <si>
    <t>8y17-t9un-6ek7</t>
  </si>
  <si>
    <t>1215430239</t>
  </si>
  <si>
    <t>10-03-2017 15:24:12 CET</t>
  </si>
  <si>
    <t>Gasiza</t>
  </si>
  <si>
    <t>Karambi water point/Tare-Rusiga pumping</t>
  </si>
  <si>
    <t>Karambi  water point is the 4th and last water point on Tare-Rusiga /Rusiga1 water network</t>
  </si>
  <si>
    <t>-1.7379838326200818</t>
  </si>
  <si>
    <t>29.90585605970111</t>
  </si>
  <si>
    <t>2048.8</t>
  </si>
  <si>
    <t>27ub0pte</t>
  </si>
  <si>
    <t>-1.7520229529077493</t>
  </si>
  <si>
    <t>29.912761599884877</t>
  </si>
  <si>
    <t>2174.1</t>
  </si>
  <si>
    <t>28hixb7b</t>
  </si>
  <si>
    <t>https://waterforpeople.s3.amazonaws.com/images/24cbbdfd-ef84-4e38-ae8d-586af7115fdc.jpg</t>
  </si>
  <si>
    <t>-1.7516679156573711</t>
  </si>
  <si>
    <t>29.913099504616316</t>
  </si>
  <si>
    <t>2164.3</t>
  </si>
  <si>
    <t>28gxhpfe</t>
  </si>
  <si>
    <t>https://waterforpeople.s3.amazonaws.com/images/26e6e8a1-fad0-461f-846a-899a7c8c65b2.jpg</t>
  </si>
  <si>
    <t>Karambi water point is the 4th and last on Tare-Rusiga pumping/Rusiga distribution1</t>
  </si>
  <si>
    <t>988b42233299e064fbdbad1d6618296</t>
  </si>
  <si>
    <t>9qp2-d2s7-gq74</t>
  </si>
  <si>
    <t>1229190628</t>
  </si>
  <si>
    <t>22-03-2017 19:03:50 CET</t>
  </si>
  <si>
    <t>Akamiyove</t>
  </si>
  <si>
    <t>Nyamagana-Kinihira</t>
  </si>
  <si>
    <t>All Villages of Butunzi and Marembo cells and Karambi village</t>
  </si>
  <si>
    <t>1.5920318970720486</t>
  </si>
  <si>
    <t>1.67118131808347</t>
  </si>
  <si>
    <t>29.9632014862039</t>
  </si>
  <si>
    <t>1985.8</t>
  </si>
  <si>
    <t>24rtx59s</t>
  </si>
  <si>
    <t>-1.673649818548059</t>
  </si>
  <si>
    <t>29.95599502384405</t>
  </si>
  <si>
    <t>1854.9</t>
  </si>
  <si>
    <t>24vwds13</t>
  </si>
  <si>
    <t>https://waterforpeople.s3.amazonaws.com/images/a437afd6-1165-4b73-aa33-336d8b77271f.jpg</t>
  </si>
  <si>
    <t>fb1c646bc83807faae79f36c57ce4</t>
  </si>
  <si>
    <t>a9sa-u2u6-d2kr</t>
  </si>
  <si>
    <t>1232810382</t>
  </si>
  <si>
    <t>23-03-2017 07:47:23 CET</t>
  </si>
  <si>
    <t>00:18:54</t>
  </si>
  <si>
    <t>-1.8209025305126023</t>
  </si>
  <si>
    <t>30.038763139282636</t>
  </si>
  <si>
    <t>1764.6</t>
  </si>
  <si>
    <t>2bnfv2zn</t>
  </si>
  <si>
    <t>https://waterforpeople.s3.amazonaws.com/images/dd652e6b-dbd0-4367-b6e9-98071e269154.jpg</t>
  </si>
  <si>
    <t>water do not reach the water point it is closed  because pipes  are distroyed due to high pressure  and there no storage reservoir</t>
  </si>
  <si>
    <t>pipes that connect water to this water point  is broken due to high pressure</t>
  </si>
  <si>
    <t>9e22bbfc13d755cd3bc2d3e3f8bed6</t>
  </si>
  <si>
    <t>4akq-4xx4-4y2w</t>
  </si>
  <si>
    <t>1248050167</t>
  </si>
  <si>
    <t>27-03-2017 15:27:54 CEST</t>
  </si>
  <si>
    <t>00:09:14</t>
  </si>
  <si>
    <t>Government</t>
  </si>
  <si>
    <t>29.98212109950618</t>
  </si>
  <si>
    <t>28esosx9</t>
  </si>
  <si>
    <t>-1.7592862908351976</t>
  </si>
  <si>
    <t>30.063929459836476</t>
  </si>
  <si>
    <t>1829.8</t>
  </si>
  <si>
    <t>28tj61jz</t>
  </si>
  <si>
    <t>https://waterforpeople.s3.amazonaws.com/images/81eab247-793d-4cb6-83f1-2a35376583b0.jpg</t>
  </si>
  <si>
    <t>This system gives not enough water but it is being rehabilitated</t>
  </si>
  <si>
    <t>aa65cfa62ce0c3eb98f79f5e556397b0</t>
  </si>
  <si>
    <t>4ej6-g8ct-xu8g</t>
  </si>
  <si>
    <t>1248070242</t>
  </si>
  <si>
    <t>28-03-2017 10:29:09 CEST</t>
  </si>
  <si>
    <t>00:05:10</t>
  </si>
  <si>
    <t>Rwamugaza network</t>
  </si>
  <si>
    <t>-1.7647695880900606</t>
  </si>
  <si>
    <t>-1.8067315434084603</t>
  </si>
  <si>
    <t>30.123725561684097</t>
  </si>
  <si>
    <t>1476.7</t>
  </si>
  <si>
    <t>2b007vg5</t>
  </si>
  <si>
    <t>https://waterforpeople.s3.amazonaws.com/images/49a197f6-7ac2-4d06-8be0-95cbc6da953d.jpg</t>
  </si>
  <si>
    <t>a25b6e4dfd4bdce9c55c3a8eac64a7cb</t>
  </si>
  <si>
    <t>80tw-hyqm-rjtx</t>
  </si>
  <si>
    <t>1325690054</t>
  </si>
  <si>
    <t>23-04-2017 14:42:23 CEST</t>
  </si>
  <si>
    <t>00:14:24</t>
  </si>
  <si>
    <t>Mwumba</t>
  </si>
  <si>
    <t>Nyamwiza</t>
  </si>
  <si>
    <t>kiruruma</t>
  </si>
  <si>
    <t>nyamwiza nyarubuye gatenderi gatare shagasha</t>
  </si>
  <si>
    <t>-1.6795550908732244</t>
  </si>
  <si>
    <t>30.01230695977452</t>
  </si>
  <si>
    <t>2033</t>
  </si>
  <si>
    <t>255o8yzf</t>
  </si>
  <si>
    <t>https://waterforpeople.s3.amazonaws.com/images/a329c6ab-7cb5-442b-8d74-3716b78105de.jpg</t>
  </si>
  <si>
    <t>Water point under construction</t>
  </si>
  <si>
    <t>This Water Point/system functions well</t>
  </si>
  <si>
    <t>9c738a3b3a739f8af785734f355d9cb</t>
  </si>
  <si>
    <t>rsgt-fn49-fcjy</t>
  </si>
  <si>
    <t>1220210290</t>
  </si>
  <si>
    <t>15-03-2017 14:28:53 CET</t>
  </si>
  <si>
    <t>00:16:36</t>
  </si>
  <si>
    <t>Migendezo</t>
  </si>
  <si>
    <t>umushinga witwa ema</t>
  </si>
  <si>
    <t>No Problem with the Water Point</t>
  </si>
  <si>
    <t>1.7503785350192076</t>
  </si>
  <si>
    <t>-1.7543004341479447</t>
  </si>
  <si>
    <t>29.99197561543003</t>
  </si>
  <si>
    <t>2178</t>
  </si>
  <si>
    <t>28lao5qn</t>
  </si>
  <si>
    <t>-1.7794687617826475</t>
  </si>
  <si>
    <t>30.00016101849992</t>
  </si>
  <si>
    <t>2138</t>
  </si>
  <si>
    <t>29qwmrtt</t>
  </si>
  <si>
    <t>https://waterforpeople.s3.amazonaws.com/images/5d842f78-4e23-4673-9ecd-29311aec9724.jpg</t>
  </si>
  <si>
    <t>harakora ariko havomwaho nabantu benshi cyane</t>
  </si>
  <si>
    <t>54e48f65edfba53e1b309c1a2cd56dc</t>
  </si>
  <si>
    <t>296f-ysk4-hd6d</t>
  </si>
  <si>
    <t>1204230251</t>
  </si>
  <si>
    <t>09-03-2017 07:35:42 CET</t>
  </si>
  <si>
    <t>00:32:54</t>
  </si>
  <si>
    <t>Rutare II</t>
  </si>
  <si>
    <t>this system works well except some defects of the pipe.</t>
  </si>
  <si>
    <t>-1.6426625760859115</t>
  </si>
  <si>
    <t>29.882931577022582</t>
  </si>
  <si>
    <t>23gnwvd9</t>
  </si>
  <si>
    <t>start chamber</t>
  </si>
  <si>
    <t>-1.6503480343855401</t>
  </si>
  <si>
    <t>29.882910347806035</t>
  </si>
  <si>
    <t>23td5ryl</t>
  </si>
  <si>
    <t>break pressure</t>
  </si>
  <si>
    <t>-1.6515396305945012</t>
  </si>
  <si>
    <t>29.881153191553434</t>
  </si>
  <si>
    <t>1730.3</t>
  </si>
  <si>
    <t>23vc0cxn</t>
  </si>
  <si>
    <t>System works but there are some pipes that were destroyed</t>
  </si>
  <si>
    <t>1ede28acec24743a1373be541ff91a</t>
  </si>
  <si>
    <t>34vg-yxvc-44be</t>
  </si>
  <si>
    <t>1330410426</t>
  </si>
  <si>
    <t>24-04-2017 23:11:06 CEST</t>
  </si>
  <si>
    <t>00:28:04</t>
  </si>
  <si>
    <t>Karengeli</t>
  </si>
  <si>
    <t>Bugoboka</t>
  </si>
  <si>
    <t>-1.7195529585349403</t>
  </si>
  <si>
    <t>30.052250887948166</t>
  </si>
  <si>
    <t>1602.7</t>
  </si>
  <si>
    <t>26ztqv1m</t>
  </si>
  <si>
    <t>https://waterforpeople.s3.amazonaws.com/images/688a5900-ca4c-4eaf-864b-89b407f40fb4.jpg</t>
  </si>
  <si>
    <t>8e832089e4c2a3398af1428caa1375b</t>
  </si>
  <si>
    <t>pgex-gxp4-h0a2</t>
  </si>
  <si>
    <t>1213280166</t>
  </si>
  <si>
    <t>11-03-2017 20:03:44 CET</t>
  </si>
  <si>
    <t>00:17:11</t>
  </si>
  <si>
    <t>Ruramba</t>
  </si>
  <si>
    <t>this network has been destroyed by the road Base-Gicumbi which is in construction</t>
  </si>
  <si>
    <t>-1.612504606727932</t>
  </si>
  <si>
    <t>29.86882944818841</t>
  </si>
  <si>
    <t>1922.4</t>
  </si>
  <si>
    <t>222s9irk</t>
  </si>
  <si>
    <t>-1.6213170406640873</t>
  </si>
  <si>
    <t>29.869799421143036</t>
  </si>
  <si>
    <t>1873.1</t>
  </si>
  <si>
    <t>22hcseq1</t>
  </si>
  <si>
    <t>Pressure Break Tank</t>
  </si>
  <si>
    <t>-1.615412382017564</t>
  </si>
  <si>
    <t>29.867567497895134</t>
  </si>
  <si>
    <t>682.8</t>
  </si>
  <si>
    <t>227linsj</t>
  </si>
  <si>
    <t>https://waterforpeople.s3.amazonaws.com/images/74fc8b4c-9ba8-4b62-9b4d-3617aad7d418.jpg</t>
  </si>
  <si>
    <t>c4c688c76c012fc1aa603ea240407c</t>
  </si>
  <si>
    <t>td1x-yjrx-kf89</t>
  </si>
  <si>
    <t>1239290080</t>
  </si>
  <si>
    <t>24-03-2017 11:50:03 CET</t>
  </si>
  <si>
    <t>00:10:41</t>
  </si>
  <si>
    <t>Nyamyumba</t>
  </si>
  <si>
    <t>kabunga,kingomwo</t>
  </si>
  <si>
    <t>35.8</t>
  </si>
  <si>
    <t>-1.8173224622489657</t>
  </si>
  <si>
    <t>30.050001367196714</t>
  </si>
  <si>
    <t>1837.8</t>
  </si>
  <si>
    <t>2bhipwic</t>
  </si>
  <si>
    <t>https://waterforpeople.s3.amazonaws.com/images/e412b4d8-3b5b-4e4c-a47e-07812784058e.jpg</t>
  </si>
  <si>
    <t>50b0f3367d90f86286d643ceae417c37</t>
  </si>
  <si>
    <t>fgbq-1r3m-atbw</t>
  </si>
  <si>
    <t>1244610329</t>
  </si>
  <si>
    <t>23-03-2017 04:57:00 CET</t>
  </si>
  <si>
    <t>00:14:42</t>
  </si>
  <si>
    <t>Mugambazi</t>
  </si>
  <si>
    <t>Nyarurembo</t>
  </si>
  <si>
    <t>2125.5</t>
  </si>
  <si>
    <t>Pressure Break Tank|Distribution Chamber|Washout and Air release</t>
  </si>
  <si>
    <t>-1.7946230613999719</t>
  </si>
  <si>
    <t>30.041303543245995</t>
  </si>
  <si>
    <t>1934.2</t>
  </si>
  <si>
    <t>2afz7x8d</t>
  </si>
  <si>
    <t>https://waterforpeople.s3.amazonaws.com/images/14b8b1c2-51b2-45eb-a747-e76ce813fb7c.jpg</t>
  </si>
  <si>
    <t>271196796a5a2fe2317001d359d5953</t>
  </si>
  <si>
    <t>d6v8-2kue-px5u</t>
  </si>
  <si>
    <t>1226541097</t>
  </si>
  <si>
    <t>15-03-2017 16:59:08 CET</t>
  </si>
  <si>
    <t>00:18:29</t>
  </si>
  <si>
    <t>Butangampundu</t>
  </si>
  <si>
    <t>Gacyamo</t>
  </si>
  <si>
    <t>-1.7498236137603536</t>
  </si>
  <si>
    <t>30.053069331787793</t>
  </si>
  <si>
    <t>1875.5</t>
  </si>
  <si>
    <t>28dvxz76</t>
  </si>
  <si>
    <t>https://waterforpeople.s3.amazonaws.com/images/5942d987-d715-4d97-900e-33f5457d2688.jpg</t>
  </si>
  <si>
    <t>7411bc2242eed9b6134c6bbd14c91d86</t>
  </si>
  <si>
    <t>4bg9-hqtm-6tb1</t>
  </si>
  <si>
    <t>1247160141</t>
  </si>
  <si>
    <t>28-03-2017 09:26:51 CEST</t>
  </si>
  <si>
    <t>-1.6305414114893337</t>
  </si>
  <si>
    <t>30.051507988666785</t>
  </si>
  <si>
    <t>2033.6</t>
  </si>
  <si>
    <t>22wmbjhf</t>
  </si>
  <si>
    <t>https://waterforpeople.s3.amazonaws.com/images/cb2071f8-6667-4798-90f4-5d7678c84cac.jpg</t>
  </si>
  <si>
    <t>Pipes Broken</t>
  </si>
  <si>
    <t>This system has  rehabilitation</t>
  </si>
  <si>
    <t>a09e538a632a6514116fd71dd772eb48</t>
  </si>
  <si>
    <t>x1tg-shxm-y8ww</t>
  </si>
  <si>
    <t>1228190563</t>
  </si>
  <si>
    <t>02-01-2015 12:56:53 CET</t>
  </si>
  <si>
    <t>00:05:27</t>
  </si>
  <si>
    <t>Cyasenga</t>
  </si>
  <si>
    <t>Water point near GS Kadendegere/Nyirambuga pumping</t>
  </si>
  <si>
    <t>Water point near GS Kadendegere.It operates well though it faces the same problem exerted on Nyirambuga pumping system on Buyoga side of rarely availing water.</t>
  </si>
  <si>
    <t>-1.7147904088084454</t>
  </si>
  <si>
    <t>29.982877052474294</t>
  </si>
  <si>
    <t>2116.2</t>
  </si>
  <si>
    <t>26rycik4</t>
  </si>
  <si>
    <t>https://waterforpeople.s3.amazonaws.com/images/e8c5c84e-8fcb-4f97-ae96-8d835914c4b1.jpg</t>
  </si>
  <si>
    <t>-1.7150014857198</t>
  </si>
  <si>
    <t>29.982856515620824</t>
  </si>
  <si>
    <t>2123.6</t>
  </si>
  <si>
    <t>26saum9g</t>
  </si>
  <si>
    <t>https://waterforpeople.s3.amazonaws.com/images/66380744-a677-4368-bdf1-ff8f2685bc4c.jpg</t>
  </si>
  <si>
    <t>Water point near GS Kadendegere.It operates well though it faces the same problem exerted on Nyirambuga pumping system on Buyoga side of rarely availing water.Several valve chambers  are nolonger having covers.</t>
  </si>
  <si>
    <t>9318b91b1e4e61c874c56738ca280b1</t>
  </si>
  <si>
    <t>scjp-vm0d-60bg</t>
  </si>
  <si>
    <t>1209680458</t>
  </si>
  <si>
    <t>09-03-2017 21:13:37 CET</t>
  </si>
  <si>
    <t>00:12:46</t>
  </si>
  <si>
    <t>Rubona</t>
  </si>
  <si>
    <t>Gishyita</t>
  </si>
  <si>
    <t>Bitete-Rwahi network</t>
  </si>
  <si>
    <t>1.8336417737979869</t>
  </si>
  <si>
    <t>29.94346668826428</t>
  </si>
  <si>
    <t>1815.5</t>
  </si>
  <si>
    <t>2c8iday2</t>
  </si>
  <si>
    <t>1.8427360326225883</t>
  </si>
  <si>
    <t>29.938932546871705</t>
  </si>
  <si>
    <t>1676.5</t>
  </si>
  <si>
    <t>2cnjkbst</t>
  </si>
  <si>
    <t>-1.8661493441761918</t>
  </si>
  <si>
    <t>29.93641903907126</t>
  </si>
  <si>
    <t>1434.4</t>
  </si>
  <si>
    <t>2dq9c2xw</t>
  </si>
  <si>
    <t>https://waterforpeople.s3.amazonaws.com/images/714341aa-e26c-49eb-be1a-cd45d19687fe.jpg</t>
  </si>
  <si>
    <t>15f920ba597bb89bbb193afdc3a73a82</t>
  </si>
  <si>
    <t>8a1e-jtxm-h5cw</t>
  </si>
  <si>
    <t>1430230085</t>
  </si>
  <si>
    <t>02-06-2017 06:47:34 CEST</t>
  </si>
  <si>
    <t>00:16:14</t>
  </si>
  <si>
    <t>-1.8076551471925206</t>
  </si>
  <si>
    <t>30.117101264526102</t>
  </si>
  <si>
    <t>1615</t>
  </si>
  <si>
    <t>2b1izr1v</t>
  </si>
  <si>
    <t>https://waterforpeople.s3.amazonaws.com/images/1fb45ed0-5c62-404d-8bd0-0a5b5b3217e7.jpg</t>
  </si>
  <si>
    <t>906da6cc431acc8b04f1986d7b7e9f</t>
  </si>
  <si>
    <t>dmhn-mj9n-1kha</t>
  </si>
  <si>
    <t>1300330148</t>
  </si>
  <si>
    <t>16-04-2017 22:38:22 CEST</t>
  </si>
  <si>
    <t>00:08:10</t>
  </si>
  <si>
    <t>Busoro</t>
  </si>
  <si>
    <t>Water point at EP Busoro/Nyirambuga pumping system</t>
  </si>
  <si>
    <t>In use,operational water point</t>
  </si>
  <si>
    <t>-1.7073858286988044</t>
  </si>
  <si>
    <t>29.997679068927205</t>
  </si>
  <si>
    <t>2098.8</t>
  </si>
  <si>
    <t>26fp6bew</t>
  </si>
  <si>
    <t>https://waterforpeople.s3.amazonaws.com/images/41eb8d34-e4a0-4b36-af16-e8f6092369c5.jpg</t>
  </si>
  <si>
    <t>-1.7071950612311753</t>
  </si>
  <si>
    <t>29.998289373222647</t>
  </si>
  <si>
    <t>2082.5</t>
  </si>
  <si>
    <t>26fdv2xa</t>
  </si>
  <si>
    <t>https://waterforpeople.s3.amazonaws.com/images/e6eae2a5-b6db-4c89-82a4-52dd847d12a6.jpg</t>
  </si>
  <si>
    <t>7ee6bfb793944365730d412fcfbdf49</t>
  </si>
  <si>
    <t>13c6-t99h-g090</t>
  </si>
  <si>
    <t>1226780410</t>
  </si>
  <si>
    <t>16-03-2017 17:17:56 CET</t>
  </si>
  <si>
    <t>00:13:44</t>
  </si>
  <si>
    <t>Muduha</t>
  </si>
  <si>
    <t>Muduha water point/Matonyanga gravity</t>
  </si>
  <si>
    <t>This is a water point located at Muduha and supplied by Matonyanga gravity system.Its construction has been completed recently</t>
  </si>
  <si>
    <t>-1.7067925055000475</t>
  </si>
  <si>
    <t>29.928944153057586</t>
  </si>
  <si>
    <t>1758.4</t>
  </si>
  <si>
    <t>26eq1q6x</t>
  </si>
  <si>
    <t>https://waterforpeople.s3.amazonaws.com/images/18356c5a-e5dc-448f-866a-f3da0e23aebb.jpg</t>
  </si>
  <si>
    <t>-1.70732581142553</t>
  </si>
  <si>
    <t>29.928939057715475</t>
  </si>
  <si>
    <t>1746.3</t>
  </si>
  <si>
    <t>26fllp95</t>
  </si>
  <si>
    <t>https://waterforpeople.s3.amazonaws.com/images/fa1f877b-36f1-412c-8c10-b85791a261cd.jpg</t>
  </si>
  <si>
    <t>It has been completed very soon but not yet delivering water to the people</t>
  </si>
  <si>
    <t>Constructed very soon and has been tested today to see if the water reaches however it hasn't  yet delivered  water to the people.They fetch on water spring</t>
  </si>
  <si>
    <t>9adebdd8acbe9711e165861a8e05a8f</t>
  </si>
  <si>
    <t>45vr-sqc6-wjyx</t>
  </si>
  <si>
    <t>1207080249</t>
  </si>
  <si>
    <t>08-03-2017 21:14:49 CET</t>
  </si>
  <si>
    <t>00:06:12</t>
  </si>
  <si>
    <t>Distribution Chamber|Ventouse, Washout</t>
  </si>
  <si>
    <t>-1.8579701155074921</t>
  </si>
  <si>
    <t>29.971834085984334</t>
  </si>
  <si>
    <t>1986.4</t>
  </si>
  <si>
    <t>2dcqwxza</t>
  </si>
  <si>
    <t>https://waterforpeople.s3.amazonaws.com/images/aecf1ff2-d3b9-4b22-9bbb-0ae692a8d403.jpg</t>
  </si>
  <si>
    <t>e1ea54497893967c2e715fcc47db917</t>
  </si>
  <si>
    <t>wmu6-s0m3-49a7</t>
  </si>
  <si>
    <t>1304420096</t>
  </si>
  <si>
    <t>14-04-2017 22:14:15 CEST</t>
  </si>
  <si>
    <t>00:05:21</t>
  </si>
  <si>
    <t>Gitwa</t>
  </si>
  <si>
    <t>Gitwa water point/Nkombe gravity system</t>
  </si>
  <si>
    <t>COFORWA</t>
  </si>
  <si>
    <t>This is a water point connected to Nkombe gravity system located in Gitwa village nearby Rulindo catholic parish.It operates well</t>
  </si>
  <si>
    <t>-1.726263209282846</t>
  </si>
  <si>
    <t>29.90351686333194</t>
  </si>
  <si>
    <t>2121.4</t>
  </si>
  <si>
    <t>27ax8ot7</t>
  </si>
  <si>
    <t>-1.7248422184021135</t>
  </si>
  <si>
    <t>29.922009288402315</t>
  </si>
  <si>
    <t>1866.6</t>
  </si>
  <si>
    <t>278kp51w</t>
  </si>
  <si>
    <t>https://waterforpeople.s3.amazonaws.com/images/e5627a09-7dcc-4a5e-8f3d-a3cf814718c0.jpg</t>
  </si>
  <si>
    <t>e0588fd992d7fe3459a72279575cfc</t>
  </si>
  <si>
    <t>kvmp-dvuk-d2ej</t>
  </si>
  <si>
    <t>1193280316</t>
  </si>
  <si>
    <t>07-03-2017 15:18:26 CET</t>
  </si>
  <si>
    <t>00:16:58</t>
  </si>
  <si>
    <t>Kibaya</t>
  </si>
  <si>
    <t>Mutungo</t>
  </si>
  <si>
    <t>kibaya ,Ruhanya</t>
  </si>
  <si>
    <t>-1.76948858676096</t>
  </si>
  <si>
    <t>29.9450760030861</t>
  </si>
  <si>
    <t>1922.1</t>
  </si>
  <si>
    <t>29aeg5oa</t>
  </si>
  <si>
    <t>-1.7685825306926122</t>
  </si>
  <si>
    <t>29.944785701134276</t>
  </si>
  <si>
    <t>1910.6</t>
  </si>
  <si>
    <t>298wv587</t>
  </si>
  <si>
    <t>https://waterforpeople.s3.amazonaws.com/images/ff80917c-1ee5-493c-bb80-3629c776d1d1.jpg</t>
  </si>
  <si>
    <t>-1.7433973625715677</t>
  </si>
  <si>
    <t>29.94460199884638</t>
  </si>
  <si>
    <t>1767.6</t>
  </si>
  <si>
    <t>283948dy</t>
  </si>
  <si>
    <t>https://waterforpeople.s3.amazonaws.com/images/62424f88-48f7-4eeb-bd63-4d4ef9d34877.jpg</t>
  </si>
  <si>
    <t>the water point structure is damaged there is no water tap  water is flowing every day</t>
  </si>
  <si>
    <t>dac173a23afd4741d588da084845ff2</t>
  </si>
  <si>
    <t>yb7g-ttkx-ef08</t>
  </si>
  <si>
    <t>1328920059</t>
  </si>
  <si>
    <t>25-04-2017 17:01:39 CEST</t>
  </si>
  <si>
    <t>00:07:09</t>
  </si>
  <si>
    <t>Murama</t>
  </si>
  <si>
    <t>Kibingwe</t>
  </si>
  <si>
    <t>-1.6200005552162142</t>
  </si>
  <si>
    <t>30.02248352098647</t>
  </si>
  <si>
    <t>2050.5</t>
  </si>
  <si>
    <t>22f6snnk</t>
  </si>
  <si>
    <t>-1.6225195031496076</t>
  </si>
  <si>
    <t>30.023722788318132</t>
  </si>
  <si>
    <t>2089</t>
  </si>
  <si>
    <t>22jc8gi5</t>
  </si>
  <si>
    <t>https://waterforpeople.s3.amazonaws.com/images/cdafb73f-6593-4d27-97b3-250136a75df4.jpg</t>
  </si>
  <si>
    <t>-1.6225447493889298</t>
  </si>
  <si>
    <t>30.023726690033268</t>
  </si>
  <si>
    <t>2055.8</t>
  </si>
  <si>
    <t>22je0rbh</t>
  </si>
  <si>
    <t>https://waterforpeople.s3.amazonaws.com/images/cb93a58e-1e91-4821-8936-8615f93cac34.jpg</t>
  </si>
  <si>
    <t>Broken parts</t>
  </si>
  <si>
    <t>f615dec363bf3c9c383f16c6f3e3e3</t>
  </si>
  <si>
    <t>83uk-h4ua-vx4j</t>
  </si>
  <si>
    <t>1243630319</t>
  </si>
  <si>
    <t>20-03-2017 11:01:49 CET</t>
  </si>
  <si>
    <t>00:29:07</t>
  </si>
  <si>
    <t>Kigarama</t>
  </si>
  <si>
    <t>Marenge</t>
  </si>
  <si>
    <t>marenge</t>
  </si>
  <si>
    <t>Water points is functioning well</t>
  </si>
  <si>
    <t>-1.8173580437936339</t>
  </si>
  <si>
    <t>30.0498914272377</t>
  </si>
  <si>
    <t>1873</t>
  </si>
  <si>
    <t>2bhki7bm</t>
  </si>
  <si>
    <t>-1.8203078904726735</t>
  </si>
  <si>
    <t>30.052799088587552</t>
  </si>
  <si>
    <t>1897.1</t>
  </si>
  <si>
    <t>2bmg52sv</t>
  </si>
  <si>
    <t>-1.8173534680869354</t>
  </si>
  <si>
    <t>30.050040961084957</t>
  </si>
  <si>
    <t>2bhki7bo</t>
  </si>
  <si>
    <t>b274fa345961715d6cde8c88438aee</t>
  </si>
  <si>
    <t>9pgv-uj7y-5pt6</t>
  </si>
  <si>
    <t>1241930254</t>
  </si>
  <si>
    <t>23-03-2017 05:35:51 CET</t>
  </si>
  <si>
    <t>00:12:49</t>
  </si>
  <si>
    <t>Kivugiza</t>
  </si>
  <si>
    <t>-1.801550488976415</t>
  </si>
  <si>
    <t>30.055981410053793</t>
  </si>
  <si>
    <t>1705.7</t>
  </si>
  <si>
    <t>2arftbkf</t>
  </si>
  <si>
    <t>https://waterforpeople.s3.amazonaws.com/images/ab37bbb5-bd39-4d9a-a33e-f367530cf63b.jpg</t>
  </si>
  <si>
    <t>7e5256b2f3662327c124b71aa3aafe26</t>
  </si>
  <si>
    <t>1bgr-eudk-ur8</t>
  </si>
  <si>
    <t>1208712114</t>
  </si>
  <si>
    <t>10-03-2017 10:12:55 CET</t>
  </si>
  <si>
    <t>00:08:05</t>
  </si>
  <si>
    <t>Byimana</t>
  </si>
  <si>
    <t>Byimana water point/Tare-Rusiga pumping</t>
  </si>
  <si>
    <t>This is Byimana water point.It has water but the people haven't yet chosen a tap manager.They are fetching water in nearby water point located in Sina College</t>
  </si>
  <si>
    <t>-1.737938326200818</t>
  </si>
  <si>
    <t>29.906994158112184</t>
  </si>
  <si>
    <t>2017.8</t>
  </si>
  <si>
    <t>27u81jst</t>
  </si>
  <si>
    <t>-1.6804385409532798</t>
  </si>
  <si>
    <t>29.88784980482459</t>
  </si>
  <si>
    <t>2099.3</t>
  </si>
  <si>
    <t>2574n39a</t>
  </si>
  <si>
    <t>https://waterforpeople.s3.amazonaws.com/images/8381983f-02ba-4d54-8fde-8995f51837ae.jpg</t>
  </si>
  <si>
    <t>The water is closed due to lack of tap manager</t>
  </si>
  <si>
    <t>This water tap needs to get a tap manager in order to deliver satisfactory services to the people</t>
  </si>
  <si>
    <t>6aa7b667bdef1ba172eab19a4a6ad65</t>
  </si>
  <si>
    <t>he4u-49py-94jn</t>
  </si>
  <si>
    <t>1233820600</t>
  </si>
  <si>
    <t>24-03-2017 12:18:04 CET</t>
  </si>
  <si>
    <t>00:07:28</t>
  </si>
  <si>
    <t>Agasharu</t>
  </si>
  <si>
    <t>-1.8153520544793162</t>
  </si>
  <si>
    <t>30.06043364802043</t>
  </si>
  <si>
    <t>1855.5</t>
  </si>
  <si>
    <t>2be9fif0</t>
  </si>
  <si>
    <t>https://waterforpeople.s3.amazonaws.com/images/268e6202-82bb-4584-bc10-7930d931b29f.jpg</t>
  </si>
  <si>
    <t>ede59b43c88f8d2c4682bfe3f3d2efe</t>
  </si>
  <si>
    <t>6y1d-p6gy-vv5c</t>
  </si>
  <si>
    <t>1273250120</t>
  </si>
  <si>
    <t>05-04-2017 22:00:55 CEST</t>
  </si>
  <si>
    <t>00:15:03</t>
  </si>
  <si>
    <t>Water point at Nyirangarama cell/Rutare-Nyirangarama gravity</t>
  </si>
  <si>
    <t>Local government in Ubudehe program</t>
  </si>
  <si>
    <t>Water point at Nyirangarama cell/Rutare-Nyirangarama gravity is operational and functional</t>
  </si>
  <si>
    <t>-1.67056768280477222</t>
  </si>
  <si>
    <t>-1.6668679021136406</t>
  </si>
  <si>
    <t>29.89089442233963</t>
  </si>
  <si>
    <t>1759</t>
  </si>
  <si>
    <t>24kopvdo</t>
  </si>
  <si>
    <t>https://waterforpeople.s3.amazonaws.com/images/f5166c02-e3c8-4902-949e-958736647e79.jpg</t>
  </si>
  <si>
    <t>4a29e8ab1d95bb2a4cd10dd7fe32cb6</t>
  </si>
  <si>
    <t>csmy-4192-003k</t>
  </si>
  <si>
    <t>1218941389</t>
  </si>
  <si>
    <t>16-03-2017 08:50:37 CET</t>
  </si>
  <si>
    <t>00:11:14</t>
  </si>
  <si>
    <t>Ruhanya</t>
  </si>
  <si>
    <t>Musenge Network</t>
  </si>
  <si>
    <t>Gakoma,karehe,rutonde,gitaba,kiruri, buhira,Ruhanya,kibamba,karindi</t>
  </si>
  <si>
    <t>WFP</t>
  </si>
  <si>
    <t>Distribution Chamber|washout and Air release</t>
  </si>
  <si>
    <t>-1.7510960822062243</t>
  </si>
  <si>
    <t>29.93535369036495</t>
  </si>
  <si>
    <t>2119.2</t>
  </si>
  <si>
    <t>28fzk049</t>
  </si>
  <si>
    <t>https://waterforpeople.s3.amazonaws.com/images/4a4405fa-3118-4f4a-9fd9-03c64d11f821.jpg</t>
  </si>
  <si>
    <t>water do not reach the distribution Reservoir R50m3 located at kibamba village that serves the water point</t>
  </si>
  <si>
    <t>water doesnt reach the  distribution located at kibamba and all water points served by this R50m3 doesnt have water</t>
  </si>
  <si>
    <t>1.The system has two pumps but one is damaged and is not working ,Only one pump is used to pump water   2.Eleven(11) water points served by the distribution Reservoir R50m3 located at kibamba village do not have water today because water dont reach this reservoir,there is no water at those water points from last August 2016  3. 2 water points located at Raro centre have been damaged and destroyed   4. there is an extension to Gitaba village is constructed in 2016  5.one water point doesn't function because of the pipe break due to high pressure  6. the interconnection to Ngoma network is under construction with one water point and reservoir being under construction</t>
  </si>
  <si>
    <t>2835c12647964b5e97772b8204255b3</t>
  </si>
  <si>
    <t>y7qp-vseb-8sgv</t>
  </si>
  <si>
    <t>1222050248</t>
  </si>
  <si>
    <t>15-03-2017 20:04:25 CET</t>
  </si>
  <si>
    <t>00:09:50</t>
  </si>
  <si>
    <t>Giko</t>
  </si>
  <si>
    <t>Buramira</t>
  </si>
  <si>
    <t>Marembo center water point/Nyirambuga pumping</t>
  </si>
  <si>
    <t>Marembo center water point operates well and normally</t>
  </si>
  <si>
    <t>-1.6866913809480875</t>
  </si>
  <si>
    <t>29.91363828399236</t>
  </si>
  <si>
    <t>2135.8</t>
  </si>
  <si>
    <t>25hhcg5c</t>
  </si>
  <si>
    <t>https://waterforpeople.s3.amazonaws.com/images/2a676cf3-bfda-449a-831d-b777e6ce6e9d.jpg</t>
  </si>
  <si>
    <t>-1.687063723761654</t>
  </si>
  <si>
    <t>29.913872032111886</t>
  </si>
  <si>
    <t>2100.3</t>
  </si>
  <si>
    <t>25i3dhj6</t>
  </si>
  <si>
    <t>https://waterforpeople.s3.amazonaws.com/images/0b9f9fd7-6e86-4ba3-99ee-fce80ff8f464.jpg</t>
  </si>
  <si>
    <t>c4792faf9b5371ed6fd0528aa1dddb</t>
  </si>
  <si>
    <t>9106-dqmk-ty6d</t>
  </si>
  <si>
    <t>1220250195</t>
  </si>
  <si>
    <t>15-03-2017 14:21:35 CET</t>
  </si>
  <si>
    <t>00:48:54</t>
  </si>
  <si>
    <t>Nyamugali</t>
  </si>
  <si>
    <t>Budakiranya, Nyamugali</t>
  </si>
  <si>
    <t>Umushinga witwa Ema</t>
  </si>
  <si>
    <t>The system is functioning well</t>
  </si>
  <si>
    <t>https://waterforpeople.s3.amazonaws.com/images/b9274302-4be6-45cc-95cc-652e74ccfac2.jpg</t>
  </si>
  <si>
    <t>https://waterforpeople.s3.amazonaws.com/images/aa021452-a6ea-40f8-8e77-9864c7b1d7de.jpg</t>
  </si>
  <si>
    <t>https://waterforpeople.s3.amazonaws.com/images/45f90fee-8669-4523-a8cf-e40e77266ced.jpg</t>
  </si>
  <si>
    <t>https://waterforpeople.s3.amazonaws.com/images/bee03fa4-a5f4-4bc1-9878-f9c72bbbae70.jpg</t>
  </si>
  <si>
    <t>vantouse, vidange</t>
  </si>
  <si>
    <t>https://waterforpeople.s3.amazonaws.com/images/87cfe062-e19f-4043-84a2-b4ff92c34da4.jpg</t>
  </si>
  <si>
    <t>https://waterforpeople.s3.amazonaws.com/images/c3ee5ab4-264a-40ea-b9c8-026ebcc5d7cf.jpg</t>
  </si>
  <si>
    <t>https://waterforpeople.s3.amazonaws.com/images/2382386a-f809-4b6e-a63e-bf808af88c92.jpg</t>
  </si>
  <si>
    <t>-1.7457223541423337</t>
  </si>
  <si>
    <t>30.00372297540776</t>
  </si>
  <si>
    <t>2114.6</t>
  </si>
  <si>
    <t>2873u8sl</t>
  </si>
  <si>
    <t>https://waterforpeople.s3.amazonaws.com/images/3845eee5-c108-4a77-b3b4-3da8854a1a66.jpg</t>
  </si>
  <si>
    <t>there is no problem</t>
  </si>
  <si>
    <t>4d1ec8d23a39c51d70445de05a3e8c2</t>
  </si>
  <si>
    <t>j9by-56ua-26cq</t>
  </si>
  <si>
    <t>1203320177</t>
  </si>
  <si>
    <t>08-03-2017 19:29:38 CET</t>
  </si>
  <si>
    <t>00:09:11</t>
  </si>
  <si>
    <t>Gisiza</t>
  </si>
  <si>
    <t>-1.8561573562245208</t>
  </si>
  <si>
    <t>29.98258987782091</t>
  </si>
  <si>
    <t>1842.2</t>
  </si>
  <si>
    <t>2d9qk1yp</t>
  </si>
  <si>
    <t>https://waterforpeople.s3.amazonaws.com/images/560bf1aa-31b1-4f9d-bed0-4283fdbde257.jpg</t>
  </si>
  <si>
    <t>a52e87b938bedb63104fe11d7872e8</t>
  </si>
  <si>
    <t>a6q8-0qgj-a8b8</t>
  </si>
  <si>
    <t>1214120898</t>
  </si>
  <si>
    <t>13-03-2017 08:55:01 CET</t>
  </si>
  <si>
    <t>00:09:33</t>
  </si>
  <si>
    <t>Terambere</t>
  </si>
  <si>
    <t>Terambere water point/Nyabishengeshi water gravity system</t>
  </si>
  <si>
    <t>This is the 2water point for Nyabishengeshi gravity</t>
  </si>
  <si>
    <t>-1.6778517470929726</t>
  </si>
  <si>
    <t>29.880934967401814</t>
  </si>
  <si>
    <t>2032.3</t>
  </si>
  <si>
    <t>252v194p</t>
  </si>
  <si>
    <t>-1.67282643845523</t>
  </si>
  <si>
    <t>29.88472335787712</t>
  </si>
  <si>
    <t>1961.8</t>
  </si>
  <si>
    <t>24ujk7vj</t>
  </si>
  <si>
    <t>https://waterforpeople.s3.amazonaws.com/images/0cff6d9b-6d0c-4c77-b534-ea9eb1beff9e.jpg</t>
  </si>
  <si>
    <t>This is the 2nd water point for Nyabishengeshi gravity</t>
  </si>
  <si>
    <t>05d78d12c9af9a627e70a746d747e</t>
  </si>
  <si>
    <t>ema8-5tvu-3q0x</t>
  </si>
  <si>
    <t>1211140135</t>
  </si>
  <si>
    <t>11-03-2017 09:03:16 CET</t>
  </si>
  <si>
    <t>00:13:03</t>
  </si>
  <si>
    <t>Mberuka</t>
  </si>
  <si>
    <t>Gakubo</t>
  </si>
  <si>
    <t>all villages of Burehe and Rwili cells in Cyungo, Kinihira Village, Villages of Mberuka and Bwimo in Rukozo and Kabingo Village in Base Sector</t>
  </si>
  <si>
    <t>This network serves four sectors Cyungo,Rukozo, Base,Base and Kinihira, It  has some problems in distribution caused by the wrong design of tee junctions and inter connection with Sakara Pumping even where there is distribution, there is problem of types of pipeline thus This network needs partial rehabilitation as soon as possible because it serves many populations and so much public institutions</t>
  </si>
  <si>
    <t>-1.6235338105458779</t>
  </si>
  <si>
    <t>29.94731108238126</t>
  </si>
  <si>
    <t>1855</t>
  </si>
  <si>
    <t>22l0ynm9</t>
  </si>
  <si>
    <t>https://waterforpeople.s3.amazonaws.com/images/3353f6d8-b8dc-40f5-a225-0fa368bf41dd.jpg</t>
  </si>
  <si>
    <t>Bad tee junctions connection and types of pipeline needs to be replaced</t>
  </si>
  <si>
    <t>There is no Taps on the water tap</t>
  </si>
  <si>
    <t>This water tap does not in  service</t>
  </si>
  <si>
    <t>ac47132b9edc94ae3266968f9294ab2</t>
  </si>
  <si>
    <t>4nfk-6wdr-5a5r</t>
  </si>
  <si>
    <t>1235310900</t>
  </si>
  <si>
    <t>23-03-2017 18:05:37 CET</t>
  </si>
  <si>
    <t>01:34:02</t>
  </si>
  <si>
    <t>This System was built in 1986 had a few problems in the Past but now working well</t>
  </si>
  <si>
    <t>https://waterforpeople.s3.amazonaws.com/images/66494d82-a5e6-4c65-afa0-c34972a7ac88.jpg</t>
  </si>
  <si>
    <t>https://waterforpeople.s3.amazonaws.com/images/30200462-881c-4fd8-b5ca-12b554d70960.jpg</t>
  </si>
  <si>
    <t>https://waterforpeople.s3.amazonaws.com/images/3f2f3540-598c-410d-ae24-00ea103e5611.jpg</t>
  </si>
  <si>
    <t>30.05522315814525</t>
  </si>
  <si>
    <t>https://waterforpeople.s3.amazonaws.com/images/feed686c-8e56-42f2-9966-fcbdf8dc6acf.jpg</t>
  </si>
  <si>
    <t>https://waterforpeople.s3.amazonaws.com/images/282196af-0db2-4243-a52f-435e38dae99e.jpg</t>
  </si>
  <si>
    <t>https://waterforpeople.s3.amazonaws.com/images/8ee42012-e0a0-43e5-99e3-5c68a9fa3736.jpg</t>
  </si>
  <si>
    <t>https://waterforpeople.s3.amazonaws.com/images/a561f8ba-a867-442d-a988-c5bb4c1c7002.jpg</t>
  </si>
  <si>
    <t>-1.8284906124110314</t>
  </si>
  <si>
    <t>30.064097137403223</t>
  </si>
  <si>
    <t>1580.8</t>
  </si>
  <si>
    <t>2bzzr3c0</t>
  </si>
  <si>
    <t>https://waterforpeople.s3.amazonaws.com/images/7fca4e1b-0091-43aa-890e-6e2b9d06deb7.jpg</t>
  </si>
  <si>
    <t>In the dry season there is not enough water</t>
  </si>
  <si>
    <t>528de4a9a6c9b8fa74fdcb4ed1f432a</t>
  </si>
  <si>
    <t>qrys-5e82-yxg1</t>
  </si>
  <si>
    <t>1213320086</t>
  </si>
  <si>
    <t>11-03-2017 20:03:31 CET</t>
  </si>
  <si>
    <t>00:24:03</t>
  </si>
  <si>
    <t>This system was destroyed by the road construction  of Base-Gicumbi.</t>
  </si>
  <si>
    <t>https://waterforpeople.s3.amazonaws.com/images/e5168819-ab0c-47aa-8eff-7f46d9412b92.jpg</t>
  </si>
  <si>
    <t>Sedimentation Tank</t>
  </si>
  <si>
    <t>https://waterforpeople.s3.amazonaws.com/images/16cd190b-b6fa-4c36-995b-d2303eb40c62.jpg</t>
  </si>
  <si>
    <t>-1.6213840773706165</t>
  </si>
  <si>
    <t>29.86975359907686</t>
  </si>
  <si>
    <t>1900</t>
  </si>
  <si>
    <t>22hgyfyh</t>
  </si>
  <si>
    <t>https://waterforpeople.s3.amazonaws.com/images/2c4a7193-5c75-4f16-be72-ca1684ed5afe.jpg</t>
  </si>
  <si>
    <t>Pipes Destroyed by road construction</t>
  </si>
  <si>
    <t>Water is not Flowing because pipes were destroyed during road construction</t>
  </si>
  <si>
    <t>37a3d4b846e8aada7e39ecf61bbcc1f3</t>
  </si>
  <si>
    <t>7cvn-vrnn-4j9x</t>
  </si>
  <si>
    <t>1201250966</t>
  </si>
  <si>
    <t>09-03-2017 22:32:54 CET</t>
  </si>
  <si>
    <t>00:06:48</t>
  </si>
  <si>
    <t>Ngona</t>
  </si>
  <si>
    <t>-1.8564441973996932</t>
  </si>
  <si>
    <t>29.930573110361</t>
  </si>
  <si>
    <t>1437.3</t>
  </si>
  <si>
    <t>2da7tm3t</t>
  </si>
  <si>
    <t>https://waterforpeople.s3.amazonaws.com/images/01a9075c-949a-46f1-a665-4e49b7a3b959.jpg</t>
  </si>
  <si>
    <t>a97188d9508fdc2c1fae74914821c6a2</t>
  </si>
  <si>
    <t>hsy5-waeh-ndaf</t>
  </si>
  <si>
    <t>1202150113</t>
  </si>
  <si>
    <t>02-01-2015 05:51:45 CET</t>
  </si>
  <si>
    <t>00:09:18</t>
  </si>
  <si>
    <t>Burehe</t>
  </si>
  <si>
    <t>Nyagatovu</t>
  </si>
  <si>
    <t>-1.6275333762731001</t>
  </si>
  <si>
    <t>29.942125147644514</t>
  </si>
  <si>
    <t>1828.8</t>
  </si>
  <si>
    <t>22rn41jx</t>
  </si>
  <si>
    <t>https://waterforpeople.s3.amazonaws.com/images/d4b31e48-0382-4251-a888-844520e40db3.jpg</t>
  </si>
  <si>
    <t>bad connection of tee  junctions towards Burehe and the distribution reservoir does not supply water in this transmission  line</t>
  </si>
  <si>
    <t>The distribution reservoir does not supply water in  this transmission line</t>
  </si>
  <si>
    <t>water tap used by G.S Urumuli</t>
  </si>
  <si>
    <t>a7dfb369377bd1a64ca4f67e43e91d</t>
  </si>
  <si>
    <t>32m0-qpc7-w17d</t>
  </si>
  <si>
    <t>1232050840</t>
  </si>
  <si>
    <t>24-03-2017 15:50:15 CET</t>
  </si>
  <si>
    <t>00:27:38</t>
  </si>
  <si>
    <t>Butare</t>
  </si>
  <si>
    <t>Ryanyirakayobe</t>
  </si>
  <si>
    <t>Nyagahera</t>
  </si>
  <si>
    <t>kankanga ryanyirakayobe karambi</t>
  </si>
  <si>
    <t>This system has a problem at the source in Giko and Gasave village have to draw water form Nyagahera source in the valley which is far</t>
  </si>
  <si>
    <t>-1.69921094772796</t>
  </si>
  <si>
    <t>30.01400249942007</t>
  </si>
  <si>
    <t>1901.3</t>
  </si>
  <si>
    <t>2626r6b0</t>
  </si>
  <si>
    <t>https://waterforpeople.s3.amazonaws.com/images/27e3162a-2b69-4614-8951-d87d35a2c939.jpg</t>
  </si>
  <si>
    <t>30.034148165390133</t>
  </si>
  <si>
    <t>1811.3</t>
  </si>
  <si>
    <t>-1.6998524103692088</t>
  </si>
  <si>
    <t>30.014700874912368</t>
  </si>
  <si>
    <t>1813.1</t>
  </si>
  <si>
    <t>2638ux0z</t>
  </si>
  <si>
    <t>https://waterforpeople.s3.amazonaws.com/images/f3967639-84d7-418c-9177-020ea07a8191.jpg</t>
  </si>
  <si>
    <t>Water is not enough, People are not buying Water as it should be, pipes destroyed due to terracing in Shagasha area</t>
  </si>
  <si>
    <t>607142eae03085a18febdb99f17126f5</t>
  </si>
  <si>
    <t>b084-wwra-gkyq</t>
  </si>
  <si>
    <t>1242980130</t>
  </si>
  <si>
    <t>23-03-2017 11:49:25 CET</t>
  </si>
  <si>
    <t>Mutagata Gravity Network</t>
  </si>
  <si>
    <t>Ruri,musenga,umubuga,amataba,rusine,marenge</t>
  </si>
  <si>
    <t>-1.8023389079852206</t>
  </si>
  <si>
    <t>30.042447389592418</t>
  </si>
  <si>
    <t>1691.2</t>
  </si>
  <si>
    <t>2asq94nc</t>
  </si>
  <si>
    <t>-1.8078446763653504</t>
  </si>
  <si>
    <t>30.066649761552014</t>
  </si>
  <si>
    <t>1669.8</t>
  </si>
  <si>
    <t>2b1uaz5m</t>
  </si>
  <si>
    <t>Distribution Chamber|Washout and Air release chamber</t>
  </si>
  <si>
    <t>-1.822563608753177</t>
  </si>
  <si>
    <t>30.07032375640766</t>
  </si>
  <si>
    <t>1645.7</t>
  </si>
  <si>
    <t>2bq6p1nj</t>
  </si>
  <si>
    <t>https://waterforpeople.s3.amazonaws.com/images/97995876-87df-4fde-8b0a-f222330dd73f.jpg</t>
  </si>
  <si>
    <t>1.the extension to nyabinyana village has 2 reservoirs and two water points which is under construction  2.this system have been constructed in 2004 3.it serves a part of Masoro sector and parts is located in Gasabo district 4. 2 water points and one reservoir have been constructed in 2016 5.in general this network has 27 water points in wich 12 are in Rulindo district and others are in Gasbo district</t>
  </si>
  <si>
    <t>98a995996dd47223b2b5cf70464e7085</t>
  </si>
  <si>
    <t>qtqx-2yr7-kj7n</t>
  </si>
  <si>
    <t>1239720977</t>
  </si>
  <si>
    <t>23-03-2017 11:39:08 CET</t>
  </si>
  <si>
    <t>00:20:59</t>
  </si>
  <si>
    <t>-1.7995001817360075</t>
  </si>
  <si>
    <t>30.05233655031154</t>
  </si>
  <si>
    <t>1754.5</t>
  </si>
  <si>
    <t>2ao1rgiz</t>
  </si>
  <si>
    <t>https://waterforpeople.s3.amazonaws.com/images/4d369fab-0a6e-444f-9254-2e6bd0346419.jpg</t>
  </si>
  <si>
    <t>fcf7d5836d1c33df6f2253dd9987e51f</t>
  </si>
  <si>
    <t>h8p6-3phw-tcs0</t>
  </si>
  <si>
    <t>1216030759</t>
  </si>
  <si>
    <t>15-03-2017 06:55:52 CET</t>
  </si>
  <si>
    <t>00:41:42</t>
  </si>
  <si>
    <t>Mutima</t>
  </si>
  <si>
    <t>Rutare I</t>
  </si>
  <si>
    <t>-1.6301134502114292</t>
  </si>
  <si>
    <t>29.875285172506338</t>
  </si>
  <si>
    <t>2066.9</t>
  </si>
  <si>
    <t>22vwpv40</t>
  </si>
  <si>
    <t>https://waterforpeople.s3.amazonaws.com/images/a21f521c-c774-4b8b-9f00-970f03234911.jpg</t>
  </si>
  <si>
    <t>https://waterforpeople.s3.amazonaws.com/images/565b91f0-5118-4a4c-8ce5-bcc7c0191eae.jpg</t>
  </si>
  <si>
    <t>-1.6508336759560134</t>
  </si>
  <si>
    <t>29.884394940764913</t>
  </si>
  <si>
    <t>1503.1</t>
  </si>
  <si>
    <t>23u6c0m3</t>
  </si>
  <si>
    <t>-1.6299827121780204</t>
  </si>
  <si>
    <t>29.875537886330296</t>
  </si>
  <si>
    <t>1993.1</t>
  </si>
  <si>
    <t>22voz88z</t>
  </si>
  <si>
    <t>https://waterforpeople.s3.amazonaws.com/images/2fdc2f91-78d8-413b-9918-17dd0998ccf8.jpg</t>
  </si>
  <si>
    <t>this network has no many problems. it has been rehabilitated by waterforpeople in 2016</t>
  </si>
  <si>
    <t>1c14241824ff21b8e588b66f4e5</t>
  </si>
  <si>
    <t>yrq1-0cuj-d75r</t>
  </si>
  <si>
    <t>1208000204</t>
  </si>
  <si>
    <t>08-03-2017 21:41:44 CET</t>
  </si>
  <si>
    <t>00:06:59</t>
  </si>
  <si>
    <t>-1.8709772985000082</t>
  </si>
  <si>
    <t>29.963718529847842</t>
  </si>
  <si>
    <t>2dy8wgc5</t>
  </si>
  <si>
    <t>https://waterforpeople.s3.amazonaws.com/images/a52d5fe4-92da-4fbd-b0e7-49a4022bdd8b.jpg</t>
  </si>
  <si>
    <t>6d0cdbcd4289584caed8ecb14a22f9</t>
  </si>
  <si>
    <t>bvp3-6r1c-y3h7</t>
  </si>
  <si>
    <t>1221260156</t>
  </si>
  <si>
    <t>16-03-2017 07:00:53 CET</t>
  </si>
  <si>
    <t>00:06:52</t>
  </si>
  <si>
    <t>Mataba</t>
  </si>
  <si>
    <t>https://waterforpeople.s3.amazonaws.com/images/16722023-31ec-470b-8303-2a6a2cb985d8.jpg</t>
  </si>
  <si>
    <t>-1.7348297751697161</t>
  </si>
  <si>
    <t>30.034002673540108</t>
  </si>
  <si>
    <t>2018.7</t>
  </si>
  <si>
    <t>27p2vrn8</t>
  </si>
  <si>
    <t>https://waterforpeople.s3.amazonaws.com/images/d108717d-3d76-48c1-bafc-4d2bbb41871b.jpg</t>
  </si>
  <si>
    <t>People use other taps around</t>
  </si>
  <si>
    <t>e81aa661f31ef8bfaf402077e6c8f38a</t>
  </si>
  <si>
    <t>w2ea-dr1y-ru22</t>
  </si>
  <si>
    <t>1196240345</t>
  </si>
  <si>
    <t>08-03-2017 18:53:06 CET</t>
  </si>
  <si>
    <t>00:32:57</t>
  </si>
  <si>
    <t>mutima base</t>
  </si>
  <si>
    <t>This system is new but was destroyed partly a road being constructed</t>
  </si>
  <si>
    <t>-1.6301829505751766</t>
  </si>
  <si>
    <t>29.875821766632345</t>
  </si>
  <si>
    <t>1956.8</t>
  </si>
  <si>
    <t>22w0vwcm</t>
  </si>
  <si>
    <t>-1.6421782827296525</t>
  </si>
  <si>
    <t>29.877214231989047</t>
  </si>
  <si>
    <t>1817</t>
  </si>
  <si>
    <t>23fuqmok</t>
  </si>
  <si>
    <t>-1.6337584808545729</t>
  </si>
  <si>
    <t>29.874092577330256</t>
  </si>
  <si>
    <t>1868.7</t>
  </si>
  <si>
    <t>231xfnas</t>
  </si>
  <si>
    <t>ibikorwa byo kubaka umuhanda byarawangije</t>
  </si>
  <si>
    <t>ntakindi kibazo umuyoboro ufite uretse amatuyaux umuhanda urikubakwa waciye</t>
  </si>
  <si>
    <t>a0b2be7d2b79ab4b20a966f1f574447f</t>
  </si>
  <si>
    <t>usp4-vpj6-xvdb</t>
  </si>
  <si>
    <t>1215191564</t>
  </si>
  <si>
    <t>15-03-2017 06:06:22 CET</t>
  </si>
  <si>
    <t>00:20:13</t>
  </si>
  <si>
    <t>Kiruli</t>
  </si>
  <si>
    <t>Migogo</t>
  </si>
  <si>
    <t>kiruli rubanda bukangano kabahama</t>
  </si>
  <si>
    <t>padiri(LAKE  ANGELS).</t>
  </si>
  <si>
    <t>-1.6327309674421784</t>
  </si>
  <si>
    <t>29.901262305566668</t>
  </si>
  <si>
    <t>2308pft0</t>
  </si>
  <si>
    <t>1900.3</t>
  </si>
  <si>
    <t>-1.6406523831972173</t>
  </si>
  <si>
    <t>29.894596541227557</t>
  </si>
  <si>
    <t>806.9</t>
  </si>
  <si>
    <t>23dc8qv5</t>
  </si>
  <si>
    <t>https://waterforpeople.s3.amazonaws.com/images/90878733-e28f-42c0-9dec-d99e0c088816.jpg</t>
  </si>
  <si>
    <t>this network needs rehabilitation</t>
  </si>
  <si>
    <t>c75671f668c238458ef895248f197b</t>
  </si>
  <si>
    <t>hqkk-cu7d-rar0</t>
  </si>
  <si>
    <t>1236751333</t>
  </si>
  <si>
    <t>24-03-2017 11:44:04 CET</t>
  </si>
  <si>
    <t>00:17:24</t>
  </si>
  <si>
    <t>mutagata.agasharu</t>
  </si>
  <si>
    <t>-1.8102342497475674</t>
  </si>
  <si>
    <t>30.064355956270422</t>
  </si>
  <si>
    <t>1722.8</t>
  </si>
  <si>
    <t>2b5slkpv</t>
  </si>
  <si>
    <t>https://waterforpeople.s3.amazonaws.com/images/1c2b656f-fa7a-4c1e-9355-701a39fc088b.jpg</t>
  </si>
  <si>
    <t>f7e847c57b44a58a519c8c171dcd2abd</t>
  </si>
  <si>
    <t>s9he-2rj2-6ub0</t>
  </si>
  <si>
    <t>1221110904</t>
  </si>
  <si>
    <t>16-03-2017 08:51:01 CET</t>
  </si>
  <si>
    <t>00:10:22</t>
  </si>
  <si>
    <t>Gasama</t>
  </si>
  <si>
    <t>-1.7455494136189171</t>
  </si>
  <si>
    <t>29.9324870682441</t>
  </si>
  <si>
    <t>2048.9</t>
  </si>
  <si>
    <t>286t4fcs</t>
  </si>
  <si>
    <t>https://waterforpeople.s3.amazonaws.com/images/5276bb83-f0f6-403a-8b70-2c1c3e2c67b8.jpg</t>
  </si>
  <si>
    <t>water doesnt reach the distribution Reservoir R50m3 located at kibamba village due to the lack of sufficient pressure</t>
  </si>
  <si>
    <t>water doesnt reach R50m3 at kibamba village which serves this water points</t>
  </si>
  <si>
    <t>4fc9797087435826f26f28d3ad9b6ffb</t>
  </si>
  <si>
    <t>48fm-vmr8-8p8</t>
  </si>
  <si>
    <t>1202310449</t>
  </si>
  <si>
    <t>09-03-2017 22:47:43 CET</t>
  </si>
  <si>
    <t>00:07:52</t>
  </si>
  <si>
    <t>Rwahi</t>
  </si>
  <si>
    <t>29.9434666882628</t>
  </si>
  <si>
    <t>-1.8645074531473085</t>
  </si>
  <si>
    <t>29.923081457361146</t>
  </si>
  <si>
    <t>1369</t>
  </si>
  <si>
    <t>2dnjozmm</t>
  </si>
  <si>
    <t>https://waterforpeople.s3.amazonaws.com/images/d24bccfd-4a6b-48d0-a928-6039a3f46492.jpg</t>
  </si>
  <si>
    <t>d473da88294dfd4ed14756cd55988b55</t>
  </si>
  <si>
    <t>y5p9-ac59-ch8b</t>
  </si>
  <si>
    <t>1240030103</t>
  </si>
  <si>
    <t>21-03-2017 14:12:35 CET</t>
  </si>
  <si>
    <t>00:11:42</t>
  </si>
  <si>
    <t>Karegamazi</t>
  </si>
  <si>
    <t>Mutoyi</t>
  </si>
  <si>
    <t>Miyove-Kinihira</t>
  </si>
  <si>
    <t>-1.6532784414522004</t>
  </si>
  <si>
    <t>29.977963049171773</t>
  </si>
  <si>
    <t>1823.1</t>
  </si>
  <si>
    <t>23y7lsxv</t>
  </si>
  <si>
    <t>https://waterforpeople.s3.amazonaws.com/images/64860ed6-2703-41cd-8db2-ae209316d0c1.jpg</t>
  </si>
  <si>
    <t>6a6d9cbc61fc25bac895a96bd864c</t>
  </si>
  <si>
    <t>6n7h-tpxc-rscv</t>
  </si>
  <si>
    <t>1243880094</t>
  </si>
  <si>
    <t>23-03-2017 06:26:37 CET</t>
  </si>
  <si>
    <t>00:42:39</t>
  </si>
  <si>
    <t>Gitumba</t>
  </si>
  <si>
    <t>Remera</t>
  </si>
  <si>
    <t>Kiruruma</t>
  </si>
  <si>
    <t>rutabo gitaba remera rusongati nyarubuye remera rugarama cyasuli munini</t>
  </si>
  <si>
    <t>there is no problem with this  water tap</t>
  </si>
  <si>
    <t>1.668151432446623</t>
  </si>
  <si>
    <t>30.047381335897573</t>
  </si>
  <si>
    <t>24nckozd</t>
  </si>
  <si>
    <t>-1.6762149460982616</t>
  </si>
  <si>
    <t>30.03741597250593</t>
  </si>
  <si>
    <t>2140.1</t>
  </si>
  <si>
    <t>2505e74m</t>
  </si>
  <si>
    <t>https://waterforpeople.s3.amazonaws.com/images/f83d44f7-c03f-4603-961d-cb4f61d2f1a1.jpg</t>
  </si>
  <si>
    <t>75c6febb65f2089a6c5fe3ba54cfa5b</t>
  </si>
  <si>
    <t>a2s1-uchp-59dm</t>
  </si>
  <si>
    <t>1202310445</t>
  </si>
  <si>
    <t>09-03-2017 22:22:02 CET</t>
  </si>
  <si>
    <t>00:07:55</t>
  </si>
  <si>
    <t>Nyarunyinya</t>
  </si>
  <si>
    <t>-1.8492865146969149</t>
  </si>
  <si>
    <t>29.93531704552334</t>
  </si>
  <si>
    <t>1594.3</t>
  </si>
  <si>
    <t>2cydj909</t>
  </si>
  <si>
    <t>https://waterforpeople.s3.amazonaws.com/images/bf50f0f4-51f5-4cfa-bb7d-c53b456cd0b1.jpg</t>
  </si>
  <si>
    <t>a950c84bf1fb4af6f054523229dec</t>
  </si>
  <si>
    <t>dn1c-sjsg-ax6d</t>
  </si>
  <si>
    <t>1218860579</t>
  </si>
  <si>
    <t>14-03-2017 22:00:37 CET</t>
  </si>
  <si>
    <t>00:15:34</t>
  </si>
  <si>
    <t>Nyirambuga</t>
  </si>
  <si>
    <t>Nyirambuga pumping station2/Nyirambuga source</t>
  </si>
  <si>
    <t>The pumping station operates well.However some sources have deviated</t>
  </si>
  <si>
    <t>https://waterforpeople.s3.amazonaws.com/images/43be52fe-4586-4c17-abb8-867b86fca8aa.jpg</t>
  </si>
  <si>
    <t>https://waterforpeople.s3.amazonaws.com/images/d51e8a35-294f-4ce5-8f4a-e7ff06805e05.jpg</t>
  </si>
  <si>
    <t>https://waterforpeople.s3.amazonaws.com/images/95727c96-19c6-41e0-abfa-51d8c75cab6a.jpg</t>
  </si>
  <si>
    <t>-1.7265891210669213</t>
  </si>
  <si>
    <t>29.956077547195537</t>
  </si>
  <si>
    <t>1930.8</t>
  </si>
  <si>
    <t>27bgakko</t>
  </si>
  <si>
    <t>https://waterforpeople.s3.amazonaws.com/images/15a9a781-04d6-4ced-813c-5696af324145.jpg</t>
  </si>
  <si>
    <t>https://waterforpeople.s3.amazonaws.com/images/25332e1b-2aad-4616-9511-74617a428cec.jpg</t>
  </si>
  <si>
    <t>https://waterforpeople.s3.amazonaws.com/images/d400fce4-a3a9-43d9-abe1-41152b381703.jpg</t>
  </si>
  <si>
    <t>https://waterforpeople.s3.amazonaws.com/images/8dae331d-1319-47ac-a885-dae513896ce0.jpg</t>
  </si>
  <si>
    <t>-1.7263303990629582</t>
  </si>
  <si>
    <t>29.955960403627042</t>
  </si>
  <si>
    <t>1939.3</t>
  </si>
  <si>
    <t>27b1eqg7</t>
  </si>
  <si>
    <t>https://waterforpeople.s3.amazonaws.com/images/915c4afc-2124-4971-b0d4-1f3e3537887d.jpg</t>
  </si>
  <si>
    <t>The pumping house has started to get demolished,where walls  have separated from foundations.</t>
  </si>
  <si>
    <t>ab4168bbfba498bcdf23c9966a432d17</t>
  </si>
  <si>
    <t>qh34-yt8n-2vdg</t>
  </si>
  <si>
    <t>1226660338</t>
  </si>
  <si>
    <t>16-03-2017 07:27:19 CET</t>
  </si>
  <si>
    <t>00:08:08</t>
  </si>
  <si>
    <t>Kanunga</t>
  </si>
  <si>
    <t>-1.7416188180333267</t>
  </si>
  <si>
    <t>29.988511802248155</t>
  </si>
  <si>
    <t>1861.3</t>
  </si>
  <si>
    <t>280b531p</t>
  </si>
  <si>
    <t>https://waterforpeople.s3.amazonaws.com/images/250f39d8-ba92-4bd5-abae-323f5d7fb621.jpg</t>
  </si>
  <si>
    <t>-1.716219720262854</t>
  </si>
  <si>
    <t>30.036241027114823</t>
  </si>
  <si>
    <t>1794.4</t>
  </si>
  <si>
    <t>26uaw2ve</t>
  </si>
  <si>
    <t>https://waterforpeople.s3.amazonaws.com/images/bd03ecb9-8d1c-4791-91d6-b72f270e994a.jpg</t>
  </si>
  <si>
    <t>System under rehabilitation</t>
  </si>
  <si>
    <t>System Under rehabilitation</t>
  </si>
  <si>
    <t>2bf3e581199b3b90baecc9463adc9c3</t>
  </si>
  <si>
    <t>tsa5-yemd-bbb</t>
  </si>
  <si>
    <t>1243000050</t>
  </si>
  <si>
    <t>23-03-2017 16:48:28 CET</t>
  </si>
  <si>
    <t>00:50:04</t>
  </si>
  <si>
    <t>Bubangu</t>
  </si>
  <si>
    <t>Karwa</t>
  </si>
  <si>
    <t>rwiseke</t>
  </si>
  <si>
    <t>gashubi,rebero,taba,karwa</t>
  </si>
  <si>
    <t>The Water point is on the border of villages and thus many village  come to get water from here</t>
  </si>
  <si>
    <t>-1.8081127252820783</t>
  </si>
  <si>
    <t>30.019302406005654</t>
  </si>
  <si>
    <t>1889.4</t>
  </si>
  <si>
    <t>2b2ado4h</t>
  </si>
  <si>
    <t>-1.8083188633668612</t>
  </si>
  <si>
    <t>30.018599981640595</t>
  </si>
  <si>
    <t>1825.6</t>
  </si>
  <si>
    <t>2b2mac7t</t>
  </si>
  <si>
    <t>-1.8439756750644187</t>
  </si>
  <si>
    <t>30.030872380627045</t>
  </si>
  <si>
    <t>1736.7</t>
  </si>
  <si>
    <t>2cple3is</t>
  </si>
  <si>
    <t>https://waterforpeople.s3.amazonaws.com/images/75f7e9ed-109b-4744-a86a-4daeb44af53f.jpg</t>
  </si>
  <si>
    <t>This System has  12,000 meters</t>
  </si>
  <si>
    <t>65fef24d1befc5568c43f0e8c145cb1</t>
  </si>
  <si>
    <t>fg4d-w014-wahk</t>
  </si>
  <si>
    <t>1324620058</t>
  </si>
  <si>
    <t>23-04-2017 14:43:55 CEST</t>
  </si>
  <si>
    <t>00:27:03</t>
  </si>
  <si>
    <t>Gatare</t>
  </si>
  <si>
    <t>gatare gatenderi shagasha rutabo kimagali sayo</t>
  </si>
  <si>
    <t>This is a new Water Point it has not yest started functioning</t>
  </si>
  <si>
    <t>-1.726346051352908</t>
  </si>
  <si>
    <t>30.07178602988422</t>
  </si>
  <si>
    <t>1530.8</t>
  </si>
  <si>
    <t>27b206y5</t>
  </si>
  <si>
    <t>https://waterforpeople.s3.amazonaws.com/images/17cb9a41-0f01-44d9-9700-cd101fbef01a.jpg</t>
  </si>
  <si>
    <t>Water point is new</t>
  </si>
  <si>
    <t>Water point is new and under construction</t>
  </si>
  <si>
    <t>6a96ddbe31ab051ad2aa38ee2935dbd</t>
  </si>
  <si>
    <t>u85e-p08y-gk1b</t>
  </si>
  <si>
    <t>1200180404</t>
  </si>
  <si>
    <t>09-03-2017 22:39:44 CET</t>
  </si>
  <si>
    <t>00:07:15</t>
  </si>
  <si>
    <t>-1.8622505444193191</t>
  </si>
  <si>
    <t>29.92220635387713</t>
  </si>
  <si>
    <t>1396</t>
  </si>
  <si>
    <t>2djtqgie</t>
  </si>
  <si>
    <t>https://waterforpeople.s3.amazonaws.com/images/61a8809f-13f3-41f5-b544-999a9d7466c5.jpg</t>
  </si>
  <si>
    <t>968a3da17e5e38dcaf5729de2e76a93</t>
  </si>
  <si>
    <t>f5h8-rxkb-fyx7</t>
  </si>
  <si>
    <t>1226490423</t>
  </si>
  <si>
    <t>13-03-2017 22:19:44 CET</t>
  </si>
  <si>
    <t>00:06:17</t>
  </si>
  <si>
    <t>Karambo water point/Buramira gravity</t>
  </si>
  <si>
    <t>The water point operates normally</t>
  </si>
  <si>
    <t>-1.6776639816373493</t>
  </si>
  <si>
    <t>29.911131429480132</t>
  </si>
  <si>
    <t>2061.4</t>
  </si>
  <si>
    <t>252jq0vb</t>
  </si>
  <si>
    <t>-1.673163892190922</t>
  </si>
  <si>
    <t>29.91974469213936</t>
  </si>
  <si>
    <t>1872.4</t>
  </si>
  <si>
    <t>24v3sypp</t>
  </si>
  <si>
    <t>https://waterforpeople.s3.amazonaws.com/images/2549492e-fc80-4cbe-9bbf-9afd08725f71.jpg</t>
  </si>
  <si>
    <t>-1.6728347231683887</t>
  </si>
  <si>
    <t>29.920145766956722</t>
  </si>
  <si>
    <t>1851.3</t>
  </si>
  <si>
    <t>24uk5nr5</t>
  </si>
  <si>
    <t>https://waterforpeople.s3.amazonaws.com/images/10773036-0109-47eb-92df-abfb5feea626.jpg</t>
  </si>
  <si>
    <t>The water point operates well</t>
  </si>
  <si>
    <t>95931273222ed645247c31ed44f831a</t>
  </si>
  <si>
    <t>102m-d007-13kd</t>
  </si>
  <si>
    <t>1221260147</t>
  </si>
  <si>
    <t>16-03-2017 06:23:31 CET</t>
  </si>
  <si>
    <t>00:06:22</t>
  </si>
  <si>
    <t>Lyinzovu</t>
  </si>
  <si>
    <t>-1.7320424482657897</t>
  </si>
  <si>
    <t>30.01793589927449</t>
  </si>
  <si>
    <t>2077.6</t>
  </si>
  <si>
    <t>27khd9cj</t>
  </si>
  <si>
    <t>https://waterforpeople.s3.amazonaws.com/images/58741014-be1c-4e3d-85dc-7d8a401ef060.jpg</t>
  </si>
  <si>
    <t>301718feb850533180a6164c7bdff343</t>
  </si>
  <si>
    <t>9fb7-dgyx-2m2f</t>
  </si>
  <si>
    <t>1326420069</t>
  </si>
  <si>
    <t>23-04-2017 14:41:30 CEST</t>
  </si>
  <si>
    <t>00:11:44</t>
  </si>
  <si>
    <t>nyarubuye nyamwiza gatenderi gatare kimagari</t>
  </si>
  <si>
    <t>-1.6769201508765412</t>
  </si>
  <si>
    <t>30.008591808403835</t>
  </si>
  <si>
    <t>1935.4</t>
  </si>
  <si>
    <t>251bnyut</t>
  </si>
  <si>
    <t>https://waterforpeople.s3.amazonaws.com/images/8bfe540f-b007-4def-9984-a0abbc41818d.jpg</t>
  </si>
  <si>
    <t>2fe340b7a2cff26989467bbb0d7e2bd</t>
  </si>
  <si>
    <t>ux26-cnd2-x6sn</t>
  </si>
  <si>
    <t>1217800202</t>
  </si>
  <si>
    <t>12-03-2017 12:52:28 CET</t>
  </si>
  <si>
    <t>Mukumba</t>
  </si>
  <si>
    <t>Muvumu- Taba</t>
  </si>
  <si>
    <t>1.8242130164596562</t>
  </si>
  <si>
    <t>29.931083430301516</t>
  </si>
  <si>
    <t>1700.7</t>
  </si>
  <si>
    <t>2bswxje6</t>
  </si>
  <si>
    <t>1.828985219687556</t>
  </si>
  <si>
    <t>29.926634523104315</t>
  </si>
  <si>
    <t>2c0sxawy</t>
  </si>
  <si>
    <t>-1.8356641053431544</t>
  </si>
  <si>
    <t>29.930605353970286</t>
  </si>
  <si>
    <t>1615.7</t>
  </si>
  <si>
    <t>2cbumv1m</t>
  </si>
  <si>
    <t>https://waterforpeople.s3.amazonaws.com/images/abaa3429-5d5c-4aa1-8c54-1859091b6c40.jpg</t>
  </si>
  <si>
    <t>Those rehabilitating Rushinya source had strayed it</t>
  </si>
  <si>
    <t>3148d96dbcab92e0f136d97747f6</t>
  </si>
  <si>
    <t>f2rg-7w2r-c160</t>
  </si>
  <si>
    <t>1451470092</t>
  </si>
  <si>
    <t>04-06-2017 13:22:46 CEST</t>
  </si>
  <si>
    <t>00:17:13</t>
  </si>
  <si>
    <t>Gitatsa</t>
  </si>
  <si>
    <t>Ruberano</t>
  </si>
  <si>
    <t>gahama</t>
  </si>
  <si>
    <t>ruberano gatete mugomero gishinge nyakarekare kibingwe</t>
  </si>
  <si>
    <t>-1.6675834297797398</t>
  </si>
  <si>
    <t>30.0428712210569</t>
  </si>
  <si>
    <t>1965.7</t>
  </si>
  <si>
    <t>24lvl43w</t>
  </si>
  <si>
    <t>Pressure Break Tank|Distribution Chamber|washout, Air release</t>
  </si>
  <si>
    <t>-1.6582302556645567</t>
  </si>
  <si>
    <t>30.04321174137796</t>
  </si>
  <si>
    <t>1890.3</t>
  </si>
  <si>
    <t>246ewths</t>
  </si>
  <si>
    <t>https://waterforpeople.s3.amazonaws.com/images/d11654ed-0acf-4b30-9b9d-13f3de0fc618.jpg</t>
  </si>
  <si>
    <t>uyu muyoboro (ivomo) uracyari mushya</t>
  </si>
  <si>
    <t>50c378fcc99c34e5725554217a9d9fd5</t>
  </si>
  <si>
    <t>w961-4ua3-mkww</t>
  </si>
  <si>
    <t>1206900711</t>
  </si>
  <si>
    <t>09-03-2017 21:22:06 CET</t>
  </si>
  <si>
    <t>00:07:57</t>
  </si>
  <si>
    <t>-1.8660880311490347</t>
  </si>
  <si>
    <t>29.931331776784717</t>
  </si>
  <si>
    <t>1376.9</t>
  </si>
  <si>
    <t>2dq5rh9t</t>
  </si>
  <si>
    <t>https://waterforpeople.s3.amazonaws.com/images/ab85e932-d488-4863-98d1-960d0d8308b5.jpg</t>
  </si>
  <si>
    <t>7b1b9b83af1f674ecea681cdb6ae49</t>
  </si>
  <si>
    <t>dfyv-9g0d-7v6e</t>
  </si>
  <si>
    <t>1240030365</t>
  </si>
  <si>
    <t>23-03-2017 12:12:53 CET</t>
  </si>
  <si>
    <t>00:29:26</t>
  </si>
  <si>
    <t>Mvuzo</t>
  </si>
  <si>
    <t>Gakoma network</t>
  </si>
  <si>
    <t>-1.820504948163801</t>
  </si>
  <si>
    <t>30.02259538436087</t>
  </si>
  <si>
    <t>1687.1</t>
  </si>
  <si>
    <t>2bms1qo1</t>
  </si>
  <si>
    <t>https://waterforpeople.s3.amazonaws.com/images/6b8ea47d-2903-4696-9e99-df78343c7984.jpg</t>
  </si>
  <si>
    <t>-1.8204311991738096</t>
  </si>
  <si>
    <t>30.02203801775231</t>
  </si>
  <si>
    <t>1655.6</t>
  </si>
  <si>
    <t>2bmnvpfg</t>
  </si>
  <si>
    <t>https://waterforpeople.s3.amazonaws.com/images/20f0d6c1-af2f-4cc7-a26d-f72564b3f889.jpg</t>
  </si>
  <si>
    <t>-1.8203034841158667</t>
  </si>
  <si>
    <t>30.02161124634951</t>
  </si>
  <si>
    <t>1701.9</t>
  </si>
  <si>
    <t>2bmg52k8</t>
  </si>
  <si>
    <t>https://waterforpeople.s3.amazonaws.com/images/22a0d2f0-662e-4e31-8e07-6fd6ad69782c.jpg</t>
  </si>
  <si>
    <t>the water is damaged and destroyed</t>
  </si>
  <si>
    <t>water point is distroyed</t>
  </si>
  <si>
    <t>1.the system has 6 water points with 2 located in Rulindo district and other in in Gasabo district in Jabana sector 2. in Rulindo only one water point is functinal the other is distroyed</t>
  </si>
  <si>
    <t>8630c3b31f6a69635ad3296694f19ff</t>
  </si>
  <si>
    <t>842f-k4sv-ht1x</t>
  </si>
  <si>
    <t>1307040050</t>
  </si>
  <si>
    <t>18-04-2017 06:48:14 CEST</t>
  </si>
  <si>
    <t>00:05:40</t>
  </si>
  <si>
    <t>Gahabwa</t>
  </si>
  <si>
    <t>Rushaki</t>
  </si>
  <si>
    <t>Rushaki water point at Habimana/Nyirambuga pumping system</t>
  </si>
  <si>
    <t>https://waterforpeople.s3.amazonaws.com/images/7154f1c6-271e-4b93-826d-fb2a64950fe1.jpg</t>
  </si>
  <si>
    <t>-1.7156342103980782</t>
  </si>
  <si>
    <t>29.971602441031553</t>
  </si>
  <si>
    <t>1955.3</t>
  </si>
  <si>
    <t>26tccxac</t>
  </si>
  <si>
    <t>https://waterforpeople.s3.amazonaws.com/images/f01a99b1-8d36-449d-9d72-1dd715a2b3ce.jpg</t>
  </si>
  <si>
    <t>https://waterforpeople.s3.amazonaws.com/images/5d6caa38-7a6b-4eb8-8ecb-df91998990f6.jpg</t>
  </si>
  <si>
    <t>-1.7157215417680711</t>
  </si>
  <si>
    <t>29.971554258738117</t>
  </si>
  <si>
    <t>1938.4</t>
  </si>
  <si>
    <t>26thptqb</t>
  </si>
  <si>
    <t>https://waterforpeople.s3.amazonaws.com/images/42f3e22a-76e9-43aa-8fe7-7be15046b944.jpg</t>
  </si>
  <si>
    <t>f9e6c97b128dd9adf0e176aa4d8e38e9</t>
  </si>
  <si>
    <t>843u-5hrp-93hj</t>
  </si>
  <si>
    <t>1198580464</t>
  </si>
  <si>
    <t>07-03-2017 12:02:41 CET</t>
  </si>
  <si>
    <t>00:12:14</t>
  </si>
  <si>
    <t>Nganzo</t>
  </si>
  <si>
    <t>Mugomero Murambo</t>
  </si>
  <si>
    <t>Kidomo, Gahinga, Nganzo,Rusayu, Buyaga and Murambo</t>
  </si>
  <si>
    <t>The source of this network is located in Burera District and this2 network srves three  villages in  Burera and  it jas eight water taps ,starting chamber  and one reservoir in Ruhunde  Sector in2 Burera  District</t>
  </si>
  <si>
    <t>-1.5777496463341437</t>
  </si>
  <si>
    <t>29.93714072556937</t>
  </si>
  <si>
    <t>2147.8</t>
  </si>
  <si>
    <t>20haqsiz</t>
  </si>
  <si>
    <t>-1.5961706844323926</t>
  </si>
  <si>
    <t>29.91257085345822</t>
  </si>
  <si>
    <t>2085.4</t>
  </si>
  <si>
    <t>21bs0o8l</t>
  </si>
  <si>
    <t>-1.6157293002612292</t>
  </si>
  <si>
    <t>29.911836193188623</t>
  </si>
  <si>
    <t>1959.2</t>
  </si>
  <si>
    <t>2283z3vy</t>
  </si>
  <si>
    <t>https://waterforpeople.s3.amazonaws.com/images/0074129e-6e35-4cab-8eb9-a7a05b304a4a.jpg</t>
  </si>
  <si>
    <t>This  water  tap is not2 use by the community as the  Population use  the  protected spring  which  is  located near the network</t>
  </si>
  <si>
    <t>755afb4fd3bb1fce994b147ddd62d7e</t>
  </si>
  <si>
    <t>2dby-0mwx-quqc</t>
  </si>
  <si>
    <t>1239720983</t>
  </si>
  <si>
    <t>23-03-2017 08:16:55 CET</t>
  </si>
  <si>
    <t>00:11:25</t>
  </si>
  <si>
    <t>-1.7865267494573016</t>
  </si>
  <si>
    <t>30.042179863090567</t>
  </si>
  <si>
    <t>1969.2</t>
  </si>
  <si>
    <t>2a2kyt8l</t>
  </si>
  <si>
    <t>https://waterforpeople.s3.amazonaws.com/images/d2cb067d-7dd6-41de-ae68-15e4b22273e5.jpg</t>
  </si>
  <si>
    <t>e9fc7f60951d17bf2ec5ad6a3616e5</t>
  </si>
  <si>
    <t>5g9a-k0qs-hsun</t>
  </si>
  <si>
    <t>1243750295</t>
  </si>
  <si>
    <t>23-03-2017 18:37:57 CET</t>
  </si>
  <si>
    <t>00:19:45</t>
  </si>
  <si>
    <t>-1.801852228745035</t>
  </si>
  <si>
    <t>-1.783622470725573</t>
  </si>
  <si>
    <t>30.05264006381323</t>
  </si>
  <si>
    <t>1831.8</t>
  </si>
  <si>
    <t>29xsb3vy</t>
  </si>
  <si>
    <t>https://waterforpeople.s3.amazonaws.com/images/8bb79025-a6bd-4022-bdfb-f3e1edad0c45.jpg</t>
  </si>
  <si>
    <t>e2234747123878aa6fef76b419531ff7</t>
  </si>
  <si>
    <t>3h3r-ed03-st7n</t>
  </si>
  <si>
    <t>1213150190</t>
  </si>
  <si>
    <t>12-03-2017 10:07:32 CET</t>
  </si>
  <si>
    <t>00:43:01</t>
  </si>
  <si>
    <t>Kirurumo</t>
  </si>
  <si>
    <t>-1.8337482672601935</t>
  </si>
  <si>
    <t>https://waterforpeople.s3.amazonaws.com/images/febcc48b-20cd-43bc-b51e-3184f033cd5a.jpg</t>
  </si>
  <si>
    <t>https://waterforpeople.s3.amazonaws.com/images/6fcaa858-1792-4b6b-8f89-c5db96e20f16.jpg</t>
  </si>
  <si>
    <t>https://waterforpeople.s3.amazonaws.com/images/d005d365-afd7-43e6-ab07-45151574bc63.jpg</t>
  </si>
  <si>
    <t>-1.8368127107947887</t>
  </si>
  <si>
    <t>https://waterforpeople.s3.amazonaws.com/images/b920b230-6c17-4835-8241-55f8b7aa87b2.jpg</t>
  </si>
  <si>
    <t>https://waterforpeople.s3.amazonaws.com/images/1ac8acb3-a4c1-435c-8eb3-95557ae25aa1.jpg</t>
  </si>
  <si>
    <t>https://waterforpeople.s3.amazonaws.com/images/e37d73f5-f8e0-44e1-aaf7-571590c1dbf6.jpg</t>
  </si>
  <si>
    <t>-1.8339316130187737</t>
  </si>
  <si>
    <t>29.943060264247208</t>
  </si>
  <si>
    <t>2c8zmvhi</t>
  </si>
  <si>
    <t>https://waterforpeople.s3.amazonaws.com/images/c443809e-627c-446f-96b6-4f4211c30335.jpg</t>
  </si>
  <si>
    <t>-This Bitete-Muvumu network was rehabilitated in 2013 by Water for people Rwanda,it has 3 sources which are normal and 7 water points in which one which is located at the sources is poor it has not water stand and 2 does not function and it has 4 resrvoirs which funtion normal and it has 6 other concrete structures in which the break pressure has leakage, also it's conduction line has leakege.</t>
  </si>
  <si>
    <t>55e7d7f8e8df12bfbf7d2dd391a441cf</t>
  </si>
  <si>
    <t>ayfc-6by3-ks31</t>
  </si>
  <si>
    <t>1230240489</t>
  </si>
  <si>
    <t>21-03-2017 14:11:28 CET</t>
  </si>
  <si>
    <t>00:32:25</t>
  </si>
  <si>
    <t>Buraro</t>
  </si>
  <si>
    <t>Kabonanyoni</t>
  </si>
  <si>
    <t>Kibare,Mujebe, Musave, Nyarusebeya, Ruhanga, Buraro,Shyondwe,Kabyayi, Kabingo, Kamiyove, Murwa,Nyenyeri, Rukingu, Kivomo</t>
  </si>
  <si>
    <t>This is new pumping system which serves the community located at the uphill,  it has 5 sources ,one which is located in Miyove sector ,Gicumbi district and this network covers 2 cells of Rukozo sector as Mbuye and Buraro , This network has one reservoir which is  functioning ,It serves also two schools.</t>
  </si>
  <si>
    <t>-1.603043907359012</t>
  </si>
  <si>
    <t>29.95342630452421</t>
  </si>
  <si>
    <t>2095.4</t>
  </si>
  <si>
    <t>21n51h5a</t>
  </si>
  <si>
    <t>-1.634019702292831</t>
  </si>
  <si>
    <t>29.958503791414177</t>
  </si>
  <si>
    <t>2113.4</t>
  </si>
  <si>
    <t>232cwxoh</t>
  </si>
  <si>
    <t>-1.6293669960636115</t>
  </si>
  <si>
    <t>29.961366981722335</t>
  </si>
  <si>
    <t>1894</t>
  </si>
  <si>
    <t>22uo2del</t>
  </si>
  <si>
    <t>https://waterforpeople.s3.amazonaws.com/images/f8093dee-4328-4c76-a2c7-7ebdc32e7e46.jpg</t>
  </si>
  <si>
    <t>This water tap is located to the  source Kibare and the community use it as they do not pay for water.</t>
  </si>
  <si>
    <t>8c86fb02bd95afb1ac0a18bf5fab928</t>
  </si>
  <si>
    <t>cq4b-rm8w-p46c</t>
  </si>
  <si>
    <t>1232820287</t>
  </si>
  <si>
    <t>02-01-2015 23:48:15 CET</t>
  </si>
  <si>
    <t>00:06:03</t>
  </si>
  <si>
    <t>Ngiramazi</t>
  </si>
  <si>
    <t>Gisha</t>
  </si>
  <si>
    <t>Water point at Gisha center/Nyirambuga pumping</t>
  </si>
  <si>
    <t>The water point at Gisha center operates well though one water tap valve is leaking.Its better to refix it correctly</t>
  </si>
  <si>
    <t>-1.726524345182751</t>
  </si>
  <si>
    <t>27bcpyy0</t>
  </si>
  <si>
    <t>-1.7436788330390818</t>
  </si>
  <si>
    <t>29.965733633527833</t>
  </si>
  <si>
    <t>2042.3</t>
  </si>
  <si>
    <t>283psdhl</t>
  </si>
  <si>
    <t>https://waterforpeople.s3.amazonaws.com/images/519600ba-0420-474a-922c-e8bf482280e9.jpg</t>
  </si>
  <si>
    <t>c978bae4a44be916348adaa2491c319</t>
  </si>
  <si>
    <t>3wg0-d3x4-nu8m</t>
  </si>
  <si>
    <t>1435370077</t>
  </si>
  <si>
    <t>04-06-2017 15:53:09 CEST</t>
  </si>
  <si>
    <t>00:18:17</t>
  </si>
  <si>
    <t>Water for People, WASAC and Rulindo District</t>
  </si>
  <si>
    <t>29.93859037216456</t>
  </si>
  <si>
    <t>29.556828330459043</t>
  </si>
  <si>
    <t>29s1pl5c</t>
  </si>
  <si>
    <t>Washout, Air release chamber</t>
  </si>
  <si>
    <t>-1.7722665478271253</t>
  </si>
  <si>
    <t>29.94576064577904</t>
  </si>
  <si>
    <t>2004.1</t>
  </si>
  <si>
    <t>29ezynup</t>
  </si>
  <si>
    <t>https://waterforpeople.s3.amazonaws.com/images/c3a4b26e-e52e-46ec-b103-32e8d6888eab.jpg</t>
  </si>
  <si>
    <t>c266e8af943b7986b05f77961997ad46</t>
  </si>
  <si>
    <t>9y20-4s5k-34fr</t>
  </si>
  <si>
    <t>1309350234</t>
  </si>
  <si>
    <t>20-04-2017 11:20:02 CEST</t>
  </si>
  <si>
    <t>00:06:35</t>
  </si>
  <si>
    <t>Bukiga</t>
  </si>
  <si>
    <t>Water point chez Hategekimana/Nyirambuga pumping</t>
  </si>
  <si>
    <t>-1.685774365199782</t>
  </si>
  <si>
    <t>29.9388418722866</t>
  </si>
  <si>
    <t>2014.5</t>
  </si>
  <si>
    <t>25fykkos</t>
  </si>
  <si>
    <t>https://waterforpeople.s3.amazonaws.com/images/6e9dc020-d97c-4dfb-a167-b842fa5f5e50.jpg</t>
  </si>
  <si>
    <t>operational</t>
  </si>
  <si>
    <t>bcde1e1d44ffd746e45e6c1d8a95efa</t>
  </si>
  <si>
    <t>pv3f-mavx-3pxv</t>
  </si>
  <si>
    <t>1218860314</t>
  </si>
  <si>
    <t>15-03-2017 07:54:08 CET</t>
  </si>
  <si>
    <t>00:34:31</t>
  </si>
  <si>
    <t>Rutembe</t>
  </si>
  <si>
    <t>this network is not working properly</t>
  </si>
  <si>
    <t>-1.6453375971221083</t>
  </si>
  <si>
    <t>29.88944187456076</t>
  </si>
  <si>
    <t>1765.4</t>
  </si>
  <si>
    <t>23l2vlxq</t>
  </si>
  <si>
    <t>https://waterforpeople.s3.amazonaws.com/images/d8998167-20cc-4729-a11c-4462d82aa83c.jpg</t>
  </si>
  <si>
    <t>https://waterforpeople.s3.amazonaws.com/images/8bcb3ca4-20cf-4622-9219-ae39f49ba11a.jpg</t>
  </si>
  <si>
    <t>https://waterforpeople.s3.amazonaws.com/images/f87da592-b5f2-4e40-956a-2f5034795376.jpg</t>
  </si>
  <si>
    <t>-1.6491376822935664</t>
  </si>
  <si>
    <t>29.885958356298563</t>
  </si>
  <si>
    <t>1810.6</t>
  </si>
  <si>
    <t>23rd4bsb</t>
  </si>
  <si>
    <t>pipes were damaged while road were being constructed</t>
  </si>
  <si>
    <t>the two water taps of this network .one works, the other doesn't work</t>
  </si>
  <si>
    <t>d4585f61caf44d5401ce1cdecd29f17</t>
  </si>
  <si>
    <t>syxu-b4ss-rf2p</t>
  </si>
  <si>
    <t>1220250159</t>
  </si>
  <si>
    <t>16-03-2017 08:47:40 CET</t>
  </si>
  <si>
    <t>02:11:17</t>
  </si>
  <si>
    <t>Bukro</t>
  </si>
  <si>
    <t>Buhira</t>
  </si>
  <si>
    <t>https://waterforpeople.s3.amazonaws.com/images/68af26a6-6f1c-4f36-a1da-7d60d7fad320.jpg</t>
  </si>
  <si>
    <t>https://waterforpeople.s3.amazonaws.com/images/627d58b6-8faa-48d7-815f-37538a7ddace.jpg</t>
  </si>
  <si>
    <t>https://waterforpeople.s3.amazonaws.com/images/045d692b-11b4-4b57-ab99-937c2b49ef10.jpg</t>
  </si>
  <si>
    <t>https://waterforpeople.s3.amazonaws.com/images/76de2503-be05-4081-bd6c-8714cef37988.jpg</t>
  </si>
  <si>
    <t>https://waterforpeople.s3.amazonaws.com/images/40e2075c-da9c-4250-991c-350ef07e193a.jpg</t>
  </si>
  <si>
    <t>https://waterforpeople.s3.amazonaws.com/images/85c77334-bbd0-427f-9a3d-d07653d74191.jpg</t>
  </si>
  <si>
    <t>https://waterforpeople.s3.amazonaws.com/images/bee5d83c-3249-4dfd-a6d3-045422a3b239.jpg</t>
  </si>
  <si>
    <t>-1.7688643144852982</t>
  </si>
  <si>
    <t>29.93843280797594</t>
  </si>
  <si>
    <t>1813.8</t>
  </si>
  <si>
    <t>299dja48</t>
  </si>
  <si>
    <t>https://waterforpeople.s3.amazonaws.com/images/e08b081a-b22a-447d-b576-964d11a9e408.jpg</t>
  </si>
  <si>
    <t>eb2915332c97d42e2a70c71668887ab2</t>
  </si>
  <si>
    <t>5due-936f-bv0a</t>
  </si>
  <si>
    <t>1242130146</t>
  </si>
  <si>
    <t>03-01-2015 04:54:05 CET</t>
  </si>
  <si>
    <t>00:08:57</t>
  </si>
  <si>
    <t>Kibare, Kabera,Mujebe, Musave, Nyarusebeya, Ruhanga, Buraro,Shyondwe, Kabyayi, Kabingo, Kamiyove, Murwa, Nyenyeri, Rukingu and Kivomo</t>
  </si>
  <si>
    <t>This is the New pumping system which serves the community located at the uphill, it has 5 sources, one source which is located in Miyove sector, Gicumbi district and this network covers 2 cells of Rukozo sector as Mbuye and Buraro,This network has one reservoir which is not functioning, This network serves also two schools.</t>
  </si>
  <si>
    <t>-1.6172498103431439</t>
  </si>
  <si>
    <t>29.953608031247878</t>
  </si>
  <si>
    <t>2051.1</t>
  </si>
  <si>
    <t>22amh05s</t>
  </si>
  <si>
    <t>https://waterforpeople.s3.amazonaws.com/images/6b3c84dc-dde7-4a2a-acfe-39acbf9d6cb9.jpg</t>
  </si>
  <si>
    <t>54215828f7b06823754a60beb36df3d</t>
  </si>
  <si>
    <t>8a2y-sbu9-tj8j</t>
  </si>
  <si>
    <t>1205071046</t>
  </si>
  <si>
    <t>09-03-2017 19:32:33 CET</t>
  </si>
  <si>
    <t>Nyarusange</t>
  </si>
  <si>
    <t>-1.8588009277719366</t>
  </si>
  <si>
    <t>29.94615320530807</t>
  </si>
  <si>
    <t>1560</t>
  </si>
  <si>
    <t>2de4bwzp</t>
  </si>
  <si>
    <t>https://waterforpeople.s3.amazonaws.com/images/50a2092b-2348-4d43-862a-f07d9cd3289c.jpg</t>
  </si>
  <si>
    <t>b1d85a9620646eb94dedc86a9daca211</t>
  </si>
  <si>
    <t>aaju-fhk6-jkuy</t>
  </si>
  <si>
    <t>1202042043</t>
  </si>
  <si>
    <t>17-03-2017 05:21:46 CET</t>
  </si>
  <si>
    <t>00:18:13</t>
  </si>
  <si>
    <t>Gakoma, Karehe, Rutonde, Gitaba, Kiruri, Buhera, Ruhanya, Kibamba and Karibdi</t>
  </si>
  <si>
    <t>-1.80257787395027</t>
  </si>
  <si>
    <t>29.971620635766588</t>
  </si>
  <si>
    <t>2124.6</t>
  </si>
  <si>
    <t>2at4jimc</t>
  </si>
  <si>
    <t>https://waterforpeople.s3.amazonaws.com/images/0df47e94-8993-42a4-9f76-57f5f435ccd1.jpg</t>
  </si>
  <si>
    <t>1.the system has two Pumps but one is damaged and is not working, only one pump is used to pump water  2. Eleven  (11) water points served by the distribution reservoir R 50m3 located at Kibamba village do not have water today because water don't reach this reservoir, there is not water at those water points from last August 2016 3. 2 water points located at Raro centre have been damaged and destroyed  4. there is an extension to Gitaba village is constructed 2016 5. one water point doesn't Function because of the pipe break due to high pressure  6. the interconnection to Ngoma network is under construction with one water point and reservoir being under construction with one</t>
  </si>
  <si>
    <t>30b2b344e11503a35bd413ccbdc57a</t>
  </si>
  <si>
    <t>sm3r-xcsk-nb1e</t>
  </si>
  <si>
    <t>1205690098</t>
  </si>
  <si>
    <t>02-01-2015 05:51:02 CET</t>
  </si>
  <si>
    <t>00:10:53</t>
  </si>
  <si>
    <t>Sove</t>
  </si>
  <si>
    <t>-1.6243766666352475</t>
  </si>
  <si>
    <t>29.938047084796594</t>
  </si>
  <si>
    <t>1848.7</t>
  </si>
  <si>
    <t>22mez2d0</t>
  </si>
  <si>
    <t>https://waterforpeople.s3.amazonaws.com/images/f1d1b784-dd96-43e7-a3b6-1b8c07f5a964.jpg</t>
  </si>
  <si>
    <t>The distribution reservoir does not supply water in  this transmission line towards Burehe Cell</t>
  </si>
  <si>
    <t>water tap  located in near sector Cyungo has water but not  regularly</t>
  </si>
  <si>
    <t>d33b17d676142f8f291e9637ffc58e</t>
  </si>
  <si>
    <t>ggbg-fp3p-1q1k</t>
  </si>
  <si>
    <t>1254700126</t>
  </si>
  <si>
    <t>28-03-2017 10:11:47 CEST</t>
  </si>
  <si>
    <t>00:05:14</t>
  </si>
  <si>
    <t>Cyamutara</t>
  </si>
  <si>
    <t>-1.7647695580900606</t>
  </si>
  <si>
    <t>-1.7826213842918088</t>
  </si>
  <si>
    <t>30.127690457657046</t>
  </si>
  <si>
    <t>1511.1</t>
  </si>
  <si>
    <t>29w4rrz0</t>
  </si>
  <si>
    <t>https://waterforpeople.s3.amazonaws.com/images/3e62d2f3-c666-40dc-b00a-2c401fcdd80c.jpg</t>
  </si>
  <si>
    <t>bcef88b3989c9adb0543c064e81f9a</t>
  </si>
  <si>
    <t>647u-hehv-r3ep</t>
  </si>
  <si>
    <t>1246240154</t>
  </si>
  <si>
    <t>28-03-2017 08:19:15 CEST</t>
  </si>
  <si>
    <t>00:08:41</t>
  </si>
  <si>
    <t>Kivubwe</t>
  </si>
  <si>
    <t>government</t>
  </si>
  <si>
    <t>-1.764769580900606</t>
  </si>
  <si>
    <t>https://waterforpeople.s3.amazonaws.com/images/aea96032-dff5-4106-8936-d9eb0fa85831.jpg</t>
  </si>
  <si>
    <t>-1.768106598265787</t>
  </si>
  <si>
    <t>30.083734208337052</t>
  </si>
  <si>
    <t>1694.5</t>
  </si>
  <si>
    <t>2984ad9h</t>
  </si>
  <si>
    <t>https://waterforpeople.s3.amazonaws.com/images/a4fe09dd-d576-436f-a8c6-432a779fbd65.jpg</t>
  </si>
  <si>
    <t>17d4a6d89aae70c4542cd7b3451df7</t>
  </si>
  <si>
    <t>trtx-u1y9-u33k</t>
  </si>
  <si>
    <t>1215600735</t>
  </si>
  <si>
    <t>10-03-2017 10:18:45 CET</t>
  </si>
  <si>
    <t>00:27:45</t>
  </si>
  <si>
    <t>Kagwa</t>
  </si>
  <si>
    <t>Kabarore- Ngoma- Nyabuko network</t>
  </si>
  <si>
    <t>nyabuko,kagwa, kiruli, busizi,ngaru,kirungu,kiboho,kigina</t>
  </si>
  <si>
    <t>-1.8123357076877171</t>
  </si>
  <si>
    <t>29.96790053996267</t>
  </si>
  <si>
    <t>1783.9</t>
  </si>
  <si>
    <t>2b99ml0f</t>
  </si>
  <si>
    <t>"Springbox" --Intake Structure at a Spring|collection chamber</t>
  </si>
  <si>
    <t>-1.808716485895084</t>
  </si>
  <si>
    <t>29.973362007273437</t>
  </si>
  <si>
    <t>2001</t>
  </si>
  <si>
    <t>2b3a3o2d</t>
  </si>
  <si>
    <t>-1.8388196111045352</t>
  </si>
  <si>
    <t>29.98581875431757</t>
  </si>
  <si>
    <t>1746</t>
  </si>
  <si>
    <t>2ch26f0y</t>
  </si>
  <si>
    <t>https://waterforpeople.s3.amazonaws.com/images/6970c9bc-1031-4409-bbed-3e22744dc493.jpg</t>
  </si>
  <si>
    <t>-the network has 17 water points  - water points are in good operational conditions except the water point at the source that is damaged  -4 water points don't have water today  - the pipes are in good operational conditions  - The pump is not working properly as it was expected during Design, Today the pump is pumping less than the quantity of water needed or expected during Design due to the lack of sufficient energy  -the transformer at the pumping station doesnt offer the required energy for the pump  - the anti hammers of pump are not functioning because of bad installation of pumping house  -The system has two pumps with four units with two units pumping in one direction towards Nyabuko and other two in an other direction towards ngoma sector office  -The suction tank is in bad physical conditions</t>
  </si>
  <si>
    <t>171b0a62b716943c0999ac918dd5d26</t>
  </si>
  <si>
    <t>q6a6-q91m-cpjr</t>
  </si>
  <si>
    <t>1307430109</t>
  </si>
  <si>
    <t>16-04-2017 23:05:46 CEST</t>
  </si>
  <si>
    <t>00:04:22</t>
  </si>
  <si>
    <t>Kajeneni</t>
  </si>
  <si>
    <t>Karambo center water point/Nyirambuga pumping</t>
  </si>
  <si>
    <t>Operational and functional</t>
  </si>
  <si>
    <t>-1.7002700009302065</t>
  </si>
  <si>
    <t>29.974665265626502</t>
  </si>
  <si>
    <t>1946.4</t>
  </si>
  <si>
    <t>263xv44i</t>
  </si>
  <si>
    <t>https://waterforpeople.s3.amazonaws.com/images/53d82f1d-a8da-4d8b-80a6-fcac107142d1.jpg</t>
  </si>
  <si>
    <t>80c51397b02ff2e4b9439cd7b6d6ff2</t>
  </si>
  <si>
    <t>mbj5-253r-285s</t>
  </si>
  <si>
    <t>1199071678</t>
  </si>
  <si>
    <t>16-03-2017 08:29:07 CET</t>
  </si>
  <si>
    <t>Ntyaba</t>
  </si>
  <si>
    <t>-1.7869702223247468</t>
  </si>
  <si>
    <t>30.02180157166659</t>
  </si>
  <si>
    <t>2041.1</t>
  </si>
  <si>
    <t>2a3brbay</t>
  </si>
  <si>
    <t>https://waterforpeople.s3.amazonaws.com/images/52953356-c9a4-4b4e-9a9b-c35b32da623e.jpg</t>
  </si>
  <si>
    <t>https://waterforpeople.s3.amazonaws.com/images/bf680757-2a58-4688-a933-aa9546981b30.jpg</t>
  </si>
  <si>
    <t>https://waterforpeople.s3.amazonaws.com/images/de28d40c-946d-4ce7-a490-3c4bd145c842.jpg</t>
  </si>
  <si>
    <t>-1.7781040434691524</t>
  </si>
  <si>
    <t>30.02810226597052</t>
  </si>
  <si>
    <t>2014.9</t>
  </si>
  <si>
    <t>29onntrt</t>
  </si>
  <si>
    <t>https://waterforpeople.s3.amazonaws.com/images/aa899bd9-3d59-44b7-97ac-6540e429f26d.jpg</t>
  </si>
  <si>
    <t>e836acd32db341e76e89bff271f244d</t>
  </si>
  <si>
    <t>bdu5-a8ms-cydw</t>
  </si>
  <si>
    <t>1247160180</t>
  </si>
  <si>
    <t>28-03-2017 10:51:29 CEST</t>
  </si>
  <si>
    <t>00:10:50</t>
  </si>
  <si>
    <t>Nyarurama</t>
  </si>
  <si>
    <t>This Systems Functions well</t>
  </si>
  <si>
    <t>30.071178934264683</t>
  </si>
  <si>
    <t>292lfl47</t>
  </si>
  <si>
    <t>https://waterforpeople.s3.amazonaws.com/images/48c21802-9ec7-4849-8888-cac6733bd961.jpg</t>
  </si>
  <si>
    <t>-1.7526463184043184</t>
  </si>
  <si>
    <t>30.075487232827914</t>
  </si>
  <si>
    <t>1707.5</t>
  </si>
  <si>
    <t>28iju7yq</t>
  </si>
  <si>
    <t>https://waterforpeople.s3.amazonaws.com/images/a820b3cc-1cf6-4ba6-b28e-922fcbb5b43f.jpg</t>
  </si>
  <si>
    <t>1167e283a95eba7f16eeedb8715439</t>
  </si>
  <si>
    <t>63st-fmwa-qsuw</t>
  </si>
  <si>
    <t>1242660266</t>
  </si>
  <si>
    <t>03-01-2015 04:52:13 CET</t>
  </si>
  <si>
    <t>00:10:24</t>
  </si>
  <si>
    <t>Kabera</t>
  </si>
  <si>
    <t>Pressure Break Tank|Distribution Chamber|null</t>
  </si>
  <si>
    <t>-1.638970740989166</t>
  </si>
  <si>
    <t>29.951573940012274</t>
  </si>
  <si>
    <t>2088.2</t>
  </si>
  <si>
    <t>23ak7xob</t>
  </si>
  <si>
    <t>https://waterforpeople.s3.amazonaws.com/images/f53c7422-d5c2-4fed-8e58-e3e80abbbf56.jpg</t>
  </si>
  <si>
    <t>This water tap is in good condition</t>
  </si>
  <si>
    <t>4f49aa30765e2f3daf7e9cb59b5e2847</t>
  </si>
  <si>
    <t>mjhq-57s0-3pfj</t>
  </si>
  <si>
    <t>1243090076</t>
  </si>
  <si>
    <t>24-03-2017 09:39:01 CET</t>
  </si>
  <si>
    <t>00:21:06</t>
  </si>
  <si>
    <t>Rusenyi</t>
  </si>
  <si>
    <t>kabeza,rusenyi</t>
  </si>
  <si>
    <t>-1.8228065710007637</t>
  </si>
  <si>
    <t>30.055376173807932</t>
  </si>
  <si>
    <t>1827.2</t>
  </si>
  <si>
    <t>2bqkzg21</t>
  </si>
  <si>
    <t>-1.8352553581387243</t>
  </si>
  <si>
    <t>30.053091431099006</t>
  </si>
  <si>
    <t>1713.3</t>
  </si>
  <si>
    <t>2cb6846q</t>
  </si>
  <si>
    <t>https://waterforpeople.s3.amazonaws.com/images/2a8d2730-8d69-4a99-a5af-8fc737002250.jpg</t>
  </si>
  <si>
    <t>b93d1bd5ebe94af8223139a83ad59df</t>
  </si>
  <si>
    <t>n6rt-a032-gxj7</t>
  </si>
  <si>
    <t>1313020090</t>
  </si>
  <si>
    <t>20-04-2017 14:46:59 CEST</t>
  </si>
  <si>
    <t>00:15:02</t>
  </si>
  <si>
    <t>Mushali</t>
  </si>
  <si>
    <t>Bukongi</t>
  </si>
  <si>
    <t>Gitabage network</t>
  </si>
  <si>
    <t>Catholic Church</t>
  </si>
  <si>
    <t>-1.7894191074184786</t>
  </si>
  <si>
    <t>29.98061378695303</t>
  </si>
  <si>
    <t>1922.2</t>
  </si>
  <si>
    <t>2a7d12la</t>
  </si>
  <si>
    <t>-1.7927177501595748</t>
  </si>
  <si>
    <t>29.982999206837842</t>
  </si>
  <si>
    <t>1821.5</t>
  </si>
  <si>
    <t>2acti48l</t>
  </si>
  <si>
    <t>-1.7927886292598962</t>
  </si>
  <si>
    <t>29.98311651714611</t>
  </si>
  <si>
    <t>1830.8</t>
  </si>
  <si>
    <t>2acxo5h3</t>
  </si>
  <si>
    <t>https://waterforpeople.s3.amazonaws.com/images/1ea6b95e-c705-4b10-beba-5b76adb42193.jpg</t>
  </si>
  <si>
    <t>This network has 3 water points It serves 2 villages and one School</t>
  </si>
  <si>
    <t>eb15bdc01f1d948cb2f725547bccd42</t>
  </si>
  <si>
    <t>hsp7-692b-qrh8</t>
  </si>
  <si>
    <t>1236870706</t>
  </si>
  <si>
    <t>22-03-2017 14:33:40 CET</t>
  </si>
  <si>
    <t>00:02:57</t>
  </si>
  <si>
    <t>Kigarama water point/AEP Kigarama gravity</t>
  </si>
  <si>
    <t>This is one of water points located  in grouped area Kigarama village.It is normally operational and functional</t>
  </si>
  <si>
    <t>-1.7875070118422336</t>
  </si>
  <si>
    <t>29.92431620181639</t>
  </si>
  <si>
    <t>2051.7</t>
  </si>
  <si>
    <t>2a47b9m3</t>
  </si>
  <si>
    <t>-1.77600307446452</t>
  </si>
  <si>
    <t>29.932769025351394</t>
  </si>
  <si>
    <t>1815</t>
  </si>
  <si>
    <t>29l6mrzz</t>
  </si>
  <si>
    <t>https://waterforpeople.s3.amazonaws.com/images/e8f7bdd1-45c9-4f78-b04b-9a8bcb8444ba.jpg</t>
  </si>
  <si>
    <t>d37429d8cb4d908a211affe626441e14</t>
  </si>
  <si>
    <t>a04f-u21s-rv74</t>
  </si>
  <si>
    <t>1199071676</t>
  </si>
  <si>
    <t>16-03-2017 08:18:40 CET</t>
  </si>
  <si>
    <t>00:19:44</t>
  </si>
  <si>
    <t>Ruri</t>
  </si>
  <si>
    <t>https://waterforpeople.s3.amazonaws.com/images/3a7dcf69-df0e-460e-b78b-d9c3fc0590f8.jpg</t>
  </si>
  <si>
    <t>https://waterforpeople.s3.amazonaws.com/images/0322cdcc-52ad-4a38-b885-427481c319cb.jpg</t>
  </si>
  <si>
    <t>collection chamber</t>
  </si>
  <si>
    <t>https://waterforpeople.s3.amazonaws.com/images/82beef5e-5347-4b20-8404-710c2b8651ef.jpg</t>
  </si>
  <si>
    <t>-1.8024154053071508</t>
  </si>
  <si>
    <t>30.042612013573287</t>
  </si>
  <si>
    <t>1723.2</t>
  </si>
  <si>
    <t>2asv0lhm</t>
  </si>
  <si>
    <t>https://waterforpeople.s3.amazonaws.com/images/dcb0d169-7f98-43f3-adad-34e0152ad93f.jpg</t>
  </si>
  <si>
    <t>https://waterforpeople.s3.amazonaws.com/images/56680404-88c8-47dc-8409-dcf1e03fb8a4.jpg</t>
  </si>
  <si>
    <t>https://waterforpeople.s3.amazonaws.com/images/9f6f7f4a-4a56-4900-9fc3-f9c6bf3daa07.jpg</t>
  </si>
  <si>
    <t>-1.8023448061909204</t>
  </si>
  <si>
    <t>30.04256916613823</t>
  </si>
  <si>
    <t>1701</t>
  </si>
  <si>
    <t>2asquk95</t>
  </si>
  <si>
    <t>https://waterforpeople.s3.amazonaws.com/images/8ee0f6ca-4290-458b-bb1a-2c168c532284.jpg</t>
  </si>
  <si>
    <t>6d744a51d0da97d90d84c4965a7af6</t>
  </si>
  <si>
    <t>arnn-uvtq-fku8</t>
  </si>
  <si>
    <t>1251570312</t>
  </si>
  <si>
    <t>28-03-2017 10:00:03 CEST</t>
  </si>
  <si>
    <t>Mubuga</t>
  </si>
  <si>
    <t>Rutabo</t>
  </si>
  <si>
    <t>-1.6687884527213004</t>
  </si>
  <si>
    <t>30.041131785842182</t>
  </si>
  <si>
    <t>2032.9</t>
  </si>
  <si>
    <t>24nv14or</t>
  </si>
  <si>
    <t>https://waterforpeople.s3.amazonaws.com/images/c46d090b-4ba0-4ba8-8a22-3772c56dba85.jpg</t>
  </si>
  <si>
    <t>e5a0ec3d28ac3cfa77be28fa862e36a</t>
  </si>
  <si>
    <t>7k8x-h940-bg7n</t>
  </si>
  <si>
    <t>1215030253</t>
  </si>
  <si>
    <t>13-03-2017 06:51:28 CET</t>
  </si>
  <si>
    <t>00:39:30</t>
  </si>
  <si>
    <t>Munyarwanda</t>
  </si>
  <si>
    <t>Ngaru</t>
  </si>
  <si>
    <t>Kabarore-Ngoma-Nyabuko network</t>
  </si>
  <si>
    <t>Nyabuko, kagwa, Kiruri, Busizi, Ngaru, Kirungu, Kiboha and Kigina</t>
  </si>
  <si>
    <t>The network has 17 water points and it serves 8 villages</t>
  </si>
  <si>
    <t>"Springbox" --Intake Structure at a Spring|Collection Chamber</t>
  </si>
  <si>
    <t>-1.8118879629206273</t>
  </si>
  <si>
    <t>30.003478805087482</t>
  </si>
  <si>
    <t>2031</t>
  </si>
  <si>
    <t>2b8iu32a</t>
  </si>
  <si>
    <t>-1.8293034311648553</t>
  </si>
  <si>
    <t>30.006477126101984</t>
  </si>
  <si>
    <t>1927.8</t>
  </si>
  <si>
    <t>2c1bz6w0</t>
  </si>
  <si>
    <t>https://waterforpeople.s3.amazonaws.com/images/5bc64c19-a067-4697-9d44-1baeebc1f8f9.jpg</t>
  </si>
  <si>
    <t>it was due to the road construction</t>
  </si>
  <si>
    <t>- the network has 17 water points - water points are in good operation conditions except the water point at the source that is damaged  - 4 water points don't have water today  - the pipe are in good operations  - the pump is not working properly as it was expected during, today the pump is pumping less than the quantity of water needed or expected during Design due to the lack of sufficient energy  - the transformer at the pumping station doesn't offer the required energy for the pump  - the anti-hammers of pumps are not functioning because of bad installation of pumping house  - the system has 4 pumps units with two units pumping in one direction towards Nyabuko, towards Ngoma sector office  - the suction tank is in bad physical condition</t>
  </si>
  <si>
    <t>b7f4e8a0a433b74b3837c5d0ff75ee20</t>
  </si>
  <si>
    <t>jge8-ccp4-rf7k</t>
  </si>
  <si>
    <t>1205750588</t>
  </si>
  <si>
    <t>10-03-2017 14:27:37 CET</t>
  </si>
  <si>
    <t>00:07:54</t>
  </si>
  <si>
    <t>Water point at Gasiza Health Post/Tare-Rusiga pumping</t>
  </si>
  <si>
    <t>Gasiza health post water point is operating normally</t>
  </si>
  <si>
    <t>-1.7373503348717956</t>
  </si>
  <si>
    <t>29.903078901901488</t>
  </si>
  <si>
    <t>2165.1</t>
  </si>
  <si>
    <t>27t9ieom</t>
  </si>
  <si>
    <t>https://waterforpeople.s3.amazonaws.com/images/613243a5-8313-4cda-b4f4-033cba2c556e.jpg</t>
  </si>
  <si>
    <t>-1.737469097673669</t>
  </si>
  <si>
    <t>29.903365740788146</t>
  </si>
  <si>
    <t>2151.4</t>
  </si>
  <si>
    <t>27tg26c9</t>
  </si>
  <si>
    <t>https://waterforpeople.s3.amazonaws.com/images/a55e2452-16a3-4d71-9cd3-ab6966104f94.jpg</t>
  </si>
  <si>
    <t>Water point located at Gasiza health post</t>
  </si>
  <si>
    <t>492e718efc9bb6f3aa7bb1c99dc565</t>
  </si>
  <si>
    <t>ch70-jhqe-jhfa</t>
  </si>
  <si>
    <t>1205770080</t>
  </si>
  <si>
    <t>09-03-2017 10:21:40 CET</t>
  </si>
  <si>
    <t>00:20:15</t>
  </si>
  <si>
    <t>Buhande</t>
  </si>
  <si>
    <t>Water point from Rutare gravity on Tare-Rusiga pumping system</t>
  </si>
  <si>
    <t>Government in partnership with water for people</t>
  </si>
  <si>
    <t>This is water point at Kubashinwa Gasiza near Bushoki police is among the 4water points of Rutare gravity from collection chamber of 8Rusumo sources feeding Tare pumping system</t>
  </si>
  <si>
    <t>1.7379838326200818</t>
  </si>
  <si>
    <t>-1.7401609422300985</t>
  </si>
  <si>
    <t>29.91862556826173</t>
  </si>
  <si>
    <t>1870.9</t>
  </si>
  <si>
    <t>27xwt7si</t>
  </si>
  <si>
    <t>https://waterforpeople.s3.amazonaws.com/images/145fedf2-4e1b-40ca-858f-bd824aed8873.jpg</t>
  </si>
  <si>
    <t>-1.7402390327146628</t>
  </si>
  <si>
    <t>29.918810508688804</t>
  </si>
  <si>
    <t>1844.5</t>
  </si>
  <si>
    <t>27y0z910</t>
  </si>
  <si>
    <t>https://waterforpeople.s3.amazonaws.com/images/b4c3bd5a-d3fb-4c7e-8ac5-5581da08d31f.jpg</t>
  </si>
  <si>
    <t>This water at Kubashinwa is operating poorly since there are some spare parts damaged like taps</t>
  </si>
  <si>
    <t>f967701b3f3f4372726db43a91e023a</t>
  </si>
  <si>
    <t>y1q5-sf5a-y2qj</t>
  </si>
  <si>
    <t>1224850097</t>
  </si>
  <si>
    <t>16-03-2017 06:14:05 CET</t>
  </si>
  <si>
    <t>-1.7358377293093425</t>
  </si>
  <si>
    <t>30.03267193411816</t>
  </si>
  <si>
    <t>2044.6</t>
  </si>
  <si>
    <t>27qr0jqe</t>
  </si>
  <si>
    <t>https://waterforpeople.s3.amazonaws.com/images/899b01b1-7b52-42ac-a37c-9dc286dfa7b9.jpg</t>
  </si>
  <si>
    <t>Water seller was not around</t>
  </si>
  <si>
    <t>13c39b96ec35c6d86ef7de02ae25d96</t>
  </si>
  <si>
    <t>2cbf-hvbm-y4r5</t>
  </si>
  <si>
    <t>1216830126</t>
  </si>
  <si>
    <t>10-03-2017 04:19:58 CET</t>
  </si>
  <si>
    <t>00:17:51</t>
  </si>
  <si>
    <t>Shishi network</t>
  </si>
  <si>
    <t>kigina</t>
  </si>
  <si>
    <t>poor management</t>
  </si>
  <si>
    <t>-1.8097197675805605</t>
  </si>
  <si>
    <t>29.979881122155494</t>
  </si>
  <si>
    <t>1794.6</t>
  </si>
  <si>
    <t>2b4xn0ly</t>
  </si>
  <si>
    <t>-1.809674509873321</t>
  </si>
  <si>
    <t>29.981912015157096</t>
  </si>
  <si>
    <t>1778.3</t>
  </si>
  <si>
    <t>2b4v9a7f</t>
  </si>
  <si>
    <t>-1.809844129356897</t>
  </si>
  <si>
    <t>29.9845091349461</t>
  </si>
  <si>
    <t>1684.5</t>
  </si>
  <si>
    <t>2b55dnid</t>
  </si>
  <si>
    <t>https://waterforpeople.s3.amazonaws.com/images/7b86663e-d0ad-49b9-bbf1-e67f8a072860.jpg</t>
  </si>
  <si>
    <t>1. Outlet of start chamber had been damaged  2. poor management</t>
  </si>
  <si>
    <t>e768e69c85931174810412dbc43e4ab</t>
  </si>
  <si>
    <t>u4ce-uw8a-mj7</t>
  </si>
  <si>
    <t>1211790230</t>
  </si>
  <si>
    <t>10-03-2017 09:59:09 CET</t>
  </si>
  <si>
    <t>00:11:21</t>
  </si>
  <si>
    <t>Water Point at College Foundation Sina Gerard/Tare-Rusiga pumping</t>
  </si>
  <si>
    <t>This is a water point located at College Foundation Sina Gerard</t>
  </si>
  <si>
    <t>27ub0ptp</t>
  </si>
  <si>
    <t>-1.6793033064768899</t>
  </si>
  <si>
    <t>29.88814742225158</t>
  </si>
  <si>
    <t>2066.7</t>
  </si>
  <si>
    <t>2559d3wh</t>
  </si>
  <si>
    <t>https://waterforpeople.s3.amazonaws.com/images/af9ff7be-216a-41a5-a5da-44a54e604c39.jpg</t>
  </si>
  <si>
    <t>-1.679875558898144</t>
  </si>
  <si>
    <t>29.888033386479623</t>
  </si>
  <si>
    <t>2073.3</t>
  </si>
  <si>
    <t>2567atds</t>
  </si>
  <si>
    <t>https://waterforpeople.s3.amazonaws.com/images/651f8870-3db4-4a83-b6cf-09e52e89c904.jpg</t>
  </si>
  <si>
    <t>This water point located at Sina Gerard College is served by Tare-Rusiga pumping on the distribution line leading to Nyirangarama.</t>
  </si>
  <si>
    <t>e94c739e7c9cc7eeadd0b7b64d7f8935</t>
  </si>
  <si>
    <t>c484-wt4n-uj5d</t>
  </si>
  <si>
    <t>1233910498</t>
  </si>
  <si>
    <t>24-03-2017 04:48:57 CET</t>
  </si>
  <si>
    <t>00:07:02</t>
  </si>
  <si>
    <t>-1.7910064119882625</t>
  </si>
  <si>
    <t>30.067678946323255</t>
  </si>
  <si>
    <t>1763.7</t>
  </si>
  <si>
    <t>2a9zp0g4</t>
  </si>
  <si>
    <t>https://waterforpeople.s3.amazonaws.com/images/f872d194-c9c5-4916-b287-99f9fce64727.jpg</t>
  </si>
  <si>
    <t>e0418be35db6873c14d8874b6f83f385</t>
  </si>
  <si>
    <t>sdfp-87v9-yfd0</t>
  </si>
  <si>
    <t>1246380144</t>
  </si>
  <si>
    <t>23-03-2017 16:09:15 CET</t>
  </si>
  <si>
    <t>00:26:32</t>
  </si>
  <si>
    <t>This Water point has few users because many people have water in their housholds</t>
  </si>
  <si>
    <t>-1.8400248712226657</t>
  </si>
  <si>
    <t>30.047248516443364</t>
  </si>
  <si>
    <t>1521.4</t>
  </si>
  <si>
    <t>2cj27vp4</t>
  </si>
  <si>
    <t>https://waterforpeople.s3.amazonaws.com/images/882ef901-cd0e-4fee-8975-6ec77c7f4965.jpg</t>
  </si>
  <si>
    <t>This Water point has few users because people have water in their homes</t>
  </si>
  <si>
    <t>4b8cceb849374382699f6fbb72f0842e</t>
  </si>
  <si>
    <t>79nq-hk6h-dqk3</t>
  </si>
  <si>
    <t>1320020107</t>
  </si>
  <si>
    <t>23-04-2017 14:44:16 CEST</t>
  </si>
  <si>
    <t>00:24:47</t>
  </si>
  <si>
    <t>Kankanga</t>
  </si>
  <si>
    <t>shagasha gatare gatenderi gahororo</t>
  </si>
  <si>
    <t>-1.7008244427577213</t>
  </si>
  <si>
    <t>30.028711528823916</t>
  </si>
  <si>
    <t>1625</t>
  </si>
  <si>
    <t>264ulytb</t>
  </si>
  <si>
    <t>https://waterforpeople.s3.amazonaws.com/images/49a0d20c-075d-4c64-ab7d-e5613dde0caf.jpg</t>
  </si>
  <si>
    <t>ac1a33845aed3bdabc319f62caa048e8</t>
  </si>
  <si>
    <t>c8jq-hgtx-erp0</t>
  </si>
  <si>
    <t>1204890444</t>
  </si>
  <si>
    <t>08-03-2017 20:50:27 CET</t>
  </si>
  <si>
    <t>Nyarushinya</t>
  </si>
  <si>
    <t>2006.1</t>
  </si>
  <si>
    <t>-1.8678905774206922</t>
  </si>
  <si>
    <t>29.98022118123867</t>
  </si>
  <si>
    <t>1926.6</t>
  </si>
  <si>
    <t>2dt5iy56</t>
  </si>
  <si>
    <t>https://waterforpeople.s3.amazonaws.com/images/c5ef352f-9704-47d1-a9c7-6ae995a7a62c.jpg</t>
  </si>
  <si>
    <t>bc6a38dd1f38ef4575d179585d2d4e</t>
  </si>
  <si>
    <t>gqh9-kk8h-rc2b</t>
  </si>
  <si>
    <t>1246610283</t>
  </si>
  <si>
    <t>23-03-2017 15:15:51 CET</t>
  </si>
  <si>
    <t>00:20:26</t>
  </si>
  <si>
    <t>The water point has no problem</t>
  </si>
  <si>
    <t>-1.8454218995269738</t>
  </si>
  <si>
    <t>30.043558100586658</t>
  </si>
  <si>
    <t>1646.6</t>
  </si>
  <si>
    <t>2crzpyc3</t>
  </si>
  <si>
    <t>https://waterforpeople.s3.amazonaws.com/images/4ef737c5-7435-4fc1-a200-afed53577cbc.jpg</t>
  </si>
  <si>
    <t>16904e75c86c898c1eae65ee2a79a614</t>
  </si>
  <si>
    <t>ax54-dthq-nf40</t>
  </si>
  <si>
    <t>1218290071</t>
  </si>
  <si>
    <t>15-03-2017 06:11:26 CET</t>
  </si>
  <si>
    <t>00:18:06</t>
  </si>
  <si>
    <t>Gihanga  and Gihanga II have common source and common intake tank</t>
  </si>
  <si>
    <t>-1.6483025593595437</t>
  </si>
  <si>
    <t>29.925298393597362</t>
  </si>
  <si>
    <t>1861</t>
  </si>
  <si>
    <t>23pzpcvo</t>
  </si>
  <si>
    <t>https://waterforpeople.s3.amazonaws.com/images/fca70347-01ec-4e94-90eb-57d5f4babbc0.jpg</t>
  </si>
  <si>
    <t>gihanga works well</t>
  </si>
  <si>
    <t>818f48b6037c4ce9a2bd37257ca93a2</t>
  </si>
  <si>
    <t>s3a0-96tv-5wt0</t>
  </si>
  <si>
    <t>1217630111</t>
  </si>
  <si>
    <t>11-03-2017 20:02:59 CET</t>
  </si>
  <si>
    <t>00:15:12</t>
  </si>
  <si>
    <t>this network is new but affected by road construction that is why some tanks and water taps do not get water</t>
  </si>
  <si>
    <t>-1.6231715259446775</t>
  </si>
  <si>
    <t>29.868800062729406</t>
  </si>
  <si>
    <t>1837.2</t>
  </si>
  <si>
    <t>22kfj18g</t>
  </si>
  <si>
    <t>https://waterforpeople.s3.amazonaws.com/images/f2ab173f-a206-480e-9e4b-3d82f018663d.jpg</t>
  </si>
  <si>
    <t>water is not available because pipes have been damaged by the road construction project</t>
  </si>
  <si>
    <t>b9fe3968c0abbcbfcb8e9c474728a6b6</t>
  </si>
  <si>
    <t>j5f8-7ge5-q5xx</t>
  </si>
  <si>
    <t>1199080278</t>
  </si>
  <si>
    <t>09-03-2017 20:47:03 CET</t>
  </si>
  <si>
    <t>00:06:56</t>
  </si>
  <si>
    <t>-1.8505143806786524</t>
  </si>
  <si>
    <t>29.943535619146584</t>
  </si>
  <si>
    <t>1554</t>
  </si>
  <si>
    <t>2d0erkh7</t>
  </si>
  <si>
    <t>https://waterforpeople.s3.amazonaws.com/images/fe7a92fd-7ce3-4d24-bd29-cc8e349149f6.jpg</t>
  </si>
  <si>
    <t>e61fd7bdd7de51d631b18df4674bbc</t>
  </si>
  <si>
    <t>uyqk-ux2j-g347</t>
  </si>
  <si>
    <t>1240030340</t>
  </si>
  <si>
    <t>23-03-2017 10:29:49 CET</t>
  </si>
  <si>
    <t>00:10:27</t>
  </si>
  <si>
    <t>Gashubi</t>
  </si>
  <si>
    <t>-1.79689442728253</t>
  </si>
  <si>
    <t>-1.8416933514132</t>
  </si>
  <si>
    <t>30.027738962431428</t>
  </si>
  <si>
    <t>1832.5</t>
  </si>
  <si>
    <t>2cltn9kl</t>
  </si>
  <si>
    <t>https://waterforpeople.s3.amazonaws.com/images/ab430f45-474e-4cce-a565-321d1332681b.jpg</t>
  </si>
  <si>
    <t>7cc48686e24caa2eaf8d87d21093216b</t>
  </si>
  <si>
    <t>n193-e663-un5s</t>
  </si>
  <si>
    <t>1224690269</t>
  </si>
  <si>
    <t>13-03-2017 21:36:18 CET</t>
  </si>
  <si>
    <t>00:09:05</t>
  </si>
  <si>
    <t>Kigamba</t>
  </si>
  <si>
    <t>Kigamba water point/Rutomvu gravity</t>
  </si>
  <si>
    <t>Water point was closed not working</t>
  </si>
  <si>
    <t>-1.677891751247546</t>
  </si>
  <si>
    <t>29.90118126071259</t>
  </si>
  <si>
    <t>1802.6</t>
  </si>
  <si>
    <t>252xezpf</t>
  </si>
  <si>
    <t>-1.6928194604864426</t>
  </si>
  <si>
    <t>29.904868658617737</t>
  </si>
  <si>
    <t>1747.4</t>
  </si>
  <si>
    <t>25rlpqaw</t>
  </si>
  <si>
    <t>https://waterforpeople.s3.amazonaws.com/images/02772e2a-dc24-45ea-b94f-0221a9c2d90e.jpg</t>
  </si>
  <si>
    <t>The water point was closed due to people claiming  the water cost is too high to afford</t>
  </si>
  <si>
    <t>5ef2c2357e35ddbc263b5b99b547833</t>
  </si>
  <si>
    <t>nav7-ee4j-tuws</t>
  </si>
  <si>
    <t>1330550070</t>
  </si>
  <si>
    <t>25-04-2017 00:23:58 CEST</t>
  </si>
  <si>
    <t>Mahaza</t>
  </si>
  <si>
    <t>Karera</t>
  </si>
  <si>
    <t>30.006563288387298</t>
  </si>
  <si>
    <t>27td3141</t>
  </si>
  <si>
    <t>-1.8053410610868925</t>
  </si>
  <si>
    <t>30.093479846723525</t>
  </si>
  <si>
    <t>1509.5</t>
  </si>
  <si>
    <t>2axpgm4m</t>
  </si>
  <si>
    <t>https://waterforpeople.s3.amazonaws.com/images/be0bdd11-5e46-46ed-9cc3-a6e75f0b0820.jpg</t>
  </si>
  <si>
    <t>b1348a831b6c3ab66f3fc0bf3f90e875</t>
  </si>
  <si>
    <t>xdpw-tbfr-f42y</t>
  </si>
  <si>
    <t>1206540154</t>
  </si>
  <si>
    <t>08-03-2017 18:25:12 CET</t>
  </si>
  <si>
    <t>00:18:34</t>
  </si>
  <si>
    <t>The water point is functional</t>
  </si>
  <si>
    <t>-1.6423106459400025</t>
  </si>
  <si>
    <t>29.877266381687242</t>
  </si>
  <si>
    <t>1724.3</t>
  </si>
  <si>
    <t>23g32p5g</t>
  </si>
  <si>
    <t>-1.6422376903962363</t>
  </si>
  <si>
    <t>29.877041925587367</t>
  </si>
  <si>
    <t>1803.7</t>
  </si>
  <si>
    <t>23fyb8b6</t>
  </si>
  <si>
    <t>robinet imwe barayifunze</t>
  </si>
  <si>
    <t>66d31d4beaf6367aff6e28ea191933</t>
  </si>
  <si>
    <t>nmgr-y1v3-mqx7</t>
  </si>
  <si>
    <t>1245550322</t>
  </si>
  <si>
    <t>03-01-2015 04:49:24 CET</t>
  </si>
  <si>
    <t>00:07:40</t>
  </si>
  <si>
    <t>Mbuye</t>
  </si>
  <si>
    <t>Ruhanga</t>
  </si>
  <si>
    <t>-1.6140628855502286</t>
  </si>
  <si>
    <t>29.947463020870387</t>
  </si>
  <si>
    <t>1975.4</t>
  </si>
  <si>
    <t>225d55qq</t>
  </si>
  <si>
    <t>https://waterforpeople.s3.amazonaws.com/images/3326247f-2e2b-4de5-b21e-2d26333a0b95.jpg</t>
  </si>
  <si>
    <t>73bf7a1e19f8d6a398b7f46daa51b81</t>
  </si>
  <si>
    <t>q3k9-rtt2-dhu4</t>
  </si>
  <si>
    <t>1202112191</t>
  </si>
  <si>
    <t>14-03-2017 23:06:49 CET</t>
  </si>
  <si>
    <t>00:04:34</t>
  </si>
  <si>
    <t>Kingazi</t>
  </si>
  <si>
    <t>Kingazi4 wpt/Nyakabizi1&amp;2</t>
  </si>
  <si>
    <t>This water operates well however it doesnot meet the demand of the people</t>
  </si>
  <si>
    <t>-1.803447729664134</t>
  </si>
  <si>
    <t>29.930708856826865</t>
  </si>
  <si>
    <t>1927.1</t>
  </si>
  <si>
    <t>2aukc7xn</t>
  </si>
  <si>
    <t>-1.807755547055205</t>
  </si>
  <si>
    <t>29.91604431158269</t>
  </si>
  <si>
    <t>1655.8</t>
  </si>
  <si>
    <t>2b1oy1js</t>
  </si>
  <si>
    <t>https://waterforpeople.s3.amazonaws.com/images/9e47f64c-556c-4ffa-8c5c-df8df4248c98.jpg</t>
  </si>
  <si>
    <t>Does nolonger function</t>
  </si>
  <si>
    <t>This water  does nolonger operate because they closed it after realizing that it doesnot have  enough water  to deliver</t>
  </si>
  <si>
    <t>beb6bbab8f92c940f72fa246428abd70</t>
  </si>
  <si>
    <t>ga8x-sqvc-2w2p</t>
  </si>
  <si>
    <t>1320220083</t>
  </si>
  <si>
    <t>23-04-2017 14:42:31 CEST</t>
  </si>
  <si>
    <t>00:09:59</t>
  </si>
  <si>
    <t>rutabo gatenderi gatare shagasha</t>
  </si>
  <si>
    <t>-1.6780121330554885</t>
  </si>
  <si>
    <t>30.044889181505766</t>
  </si>
  <si>
    <t>2100.7</t>
  </si>
  <si>
    <t>2534k82o</t>
  </si>
  <si>
    <t>https://waterforpeople.s3.amazonaws.com/images/f4b04c42-4af4-4b66-93f3-2cfa9682d708.jpg</t>
  </si>
  <si>
    <t>d7b182fc814a288e32b388aff483ac5b</t>
  </si>
  <si>
    <t>r5g4-393q-y1a9</t>
  </si>
  <si>
    <t>1208640310</t>
  </si>
  <si>
    <t>10-03-2017 12:37:33 CET</t>
  </si>
  <si>
    <t>00:07:33</t>
  </si>
  <si>
    <t>Mukoto</t>
  </si>
  <si>
    <t>Marembo water point/Tare-Rusiga pumping</t>
  </si>
  <si>
    <t>This is Marembo water point.It has its own  storage tank</t>
  </si>
  <si>
    <t>9.90585605970111</t>
  </si>
  <si>
    <t>7zfjjxu</t>
  </si>
  <si>
    <t>-1.7136359012630078</t>
  </si>
  <si>
    <t>29.903612799493278</t>
  </si>
  <si>
    <t>2100.8</t>
  </si>
  <si>
    <t>26q1a7rw</t>
  </si>
  <si>
    <t>https://waterforpeople.s3.amazonaws.com/images/1e4dde23-d0b0-42db-a492-493876278199.jpg</t>
  </si>
  <si>
    <t>-1.713465158789737</t>
  </si>
  <si>
    <t>29.90356428864639</t>
  </si>
  <si>
    <t>2069.3</t>
  </si>
  <si>
    <t>26pr5uhn</t>
  </si>
  <si>
    <t>https://waterforpeople.s3.amazonaws.com/images/c9f7a65e-980f-40a0-9781-62d793b41e74.jpg</t>
  </si>
  <si>
    <t>This water point</t>
  </si>
  <si>
    <t>827bc622ab325ebf5f8979813858019</t>
  </si>
  <si>
    <t>tm91-cx50-1edc</t>
  </si>
  <si>
    <t>1242980146</t>
  </si>
  <si>
    <t>23-03-2017 10:42:17 CET</t>
  </si>
  <si>
    <t>Mayange</t>
  </si>
  <si>
    <t>Pressure Break Tank|Distribution Chamber|Washout and Air release chamber</t>
  </si>
  <si>
    <t>-1.856166926883045</t>
  </si>
  <si>
    <t>30.03714762996553</t>
  </si>
  <si>
    <t>1771.2</t>
  </si>
  <si>
    <t>2d9r5hzn</t>
  </si>
  <si>
    <t>https://waterforpeople.s3.amazonaws.com/images/79a72823-6087-495f-a170-4b0af38c6ab4.jpg</t>
  </si>
  <si>
    <t>d2b87bbce384f1a29eb875fe857cc330</t>
  </si>
  <si>
    <t>5jm4-hxk3-w05w</t>
  </si>
  <si>
    <t>1205581394</t>
  </si>
  <si>
    <t>15-03-2017 19:10:33 CET</t>
  </si>
  <si>
    <t>00:14:26</t>
  </si>
  <si>
    <t>Gatsinde</t>
  </si>
  <si>
    <t>Kiringo wpt/Nyirambuga pumping</t>
  </si>
  <si>
    <t>The water point has been constructed very soon.Water comes rarely.When water is not present they fetch from Buramira water points</t>
  </si>
  <si>
    <t>-1.6712468074392397</t>
  </si>
  <si>
    <t>29.927313775049342</t>
  </si>
  <si>
    <t>1769.7</t>
  </si>
  <si>
    <t>24rxhqmh</t>
  </si>
  <si>
    <t>https://waterforpeople.s3.amazonaws.com/images/2f9efee0-e1a2-4605-88ca-f3e78066e40b.jpg</t>
  </si>
  <si>
    <t>-1.6711254692997108</t>
  </si>
  <si>
    <t>29.927116339614138</t>
  </si>
  <si>
    <t>1771.8</t>
  </si>
  <si>
    <t>24rqcjd3</t>
  </si>
  <si>
    <t>https://waterforpeople.s3.amazonaws.com/images/afff362b-c0bf-4019-a2d0-3bf8f9d8d584.jpg</t>
  </si>
  <si>
    <t>The water point has been constructed very soon.Water comes rarely.When water is not present they fetch from Buramira water points.Currently,their water storage tanks</t>
  </si>
  <si>
    <t>6f978d53dfadcc2397cb4198735f0d0</t>
  </si>
  <si>
    <t>8b0r-tjws-u9k8</t>
  </si>
  <si>
    <t>1242950263</t>
  </si>
  <si>
    <t>22-03-2017 20:21:44 CET</t>
  </si>
  <si>
    <t>Rurama</t>
  </si>
  <si>
    <t>Pressure Break Tank|Distribution Chamber|washout and Air release chamber</t>
  </si>
  <si>
    <t>-1.7929371284295872</t>
  </si>
  <si>
    <t>30.02146409348254</t>
  </si>
  <si>
    <t>2ad6lnue</t>
  </si>
  <si>
    <t>https://waterforpeople.s3.amazonaws.com/images/a5d938bd-7765-4dee-8953-bd91d89a9d1f.jpg</t>
  </si>
  <si>
    <t>c01011319cb78ee5eb4a2cc1c54225bf</t>
  </si>
  <si>
    <t>4ubc-wder-9wkb</t>
  </si>
  <si>
    <t>1313930058</t>
  </si>
  <si>
    <t>20-04-2017 08:22:17 CEST</t>
  </si>
  <si>
    <t>00:07:44</t>
  </si>
  <si>
    <t>Gatare water point near cafe plantation/Nyirambuga pumping</t>
  </si>
  <si>
    <t>Water point abandoned and nolonger operational</t>
  </si>
  <si>
    <t>-1.6878614919371457</t>
  </si>
  <si>
    <t>29.942390138214048</t>
  </si>
  <si>
    <t>2035.3</t>
  </si>
  <si>
    <t>25jf065b</t>
  </si>
  <si>
    <t>https://waterforpeople.s3.amazonaws.com/images/64d35163-054f-477c-a6b4-a270aa223a4a.jpg</t>
  </si>
  <si>
    <t>https://waterforpeople.s3.amazonaws.com/images/125f4341-f3dc-4696-af1d-acd6f8434b7d.jpg</t>
  </si>
  <si>
    <t>-1.687746462874477</t>
  </si>
  <si>
    <t>29.94256131869302</t>
  </si>
  <si>
    <t>2025.7</t>
  </si>
  <si>
    <t>25j7uyw1</t>
  </si>
  <si>
    <t>https://waterforpeople.s3.amazonaws.com/images/9ef51838-8ffe-40df-a67e-615e4db7484e.jpg</t>
  </si>
  <si>
    <t>The storage tank is operational however its water point was abondoned and nolonger operational</t>
  </si>
  <si>
    <t>The storage tank is operational however its water point was abondoned and nolonger operational as well as and water meter taps removed</t>
  </si>
  <si>
    <t>1650b0621afbaba2e62196fa84d858f</t>
  </si>
  <si>
    <t>gmhq-hwgy-129</t>
  </si>
  <si>
    <t>1236940801</t>
  </si>
  <si>
    <t>23-03-2017 06:27:26 CET</t>
  </si>
  <si>
    <t>00:28:24</t>
  </si>
  <si>
    <t>Sayo</t>
  </si>
  <si>
    <t>Rusongati</t>
  </si>
  <si>
    <t>rutabo gitaba nyarubuye remera rusongati rugarama cyasuli Munini</t>
  </si>
  <si>
    <t>the water tap does not work</t>
  </si>
  <si>
    <t>30.0466574413683</t>
  </si>
  <si>
    <t>-1.6111677762752643</t>
  </si>
  <si>
    <t>1852</t>
  </si>
  <si>
    <t>220khftj</t>
  </si>
  <si>
    <t>-1.6655773235202498</t>
  </si>
  <si>
    <t>30.013901935082696</t>
  </si>
  <si>
    <t>2081.2</t>
  </si>
  <si>
    <t>24ijwzaj</t>
  </si>
  <si>
    <t>https://waterforpeople.s3.amazonaws.com/images/2b349490-6521-4375-9b4a-18d8d5399683.jpg</t>
  </si>
  <si>
    <t>there is no problem with the network</t>
  </si>
  <si>
    <t>a1efd6e22ef3b86517a5d45b3f19329</t>
  </si>
  <si>
    <t>xkr1-wwmn-vpw1</t>
  </si>
  <si>
    <t>1205890650</t>
  </si>
  <si>
    <t>09-03-2017 05:54:56 CET</t>
  </si>
  <si>
    <t>00:07:49</t>
  </si>
  <si>
    <t>Rimwe</t>
  </si>
  <si>
    <t>-1.8844389333831084</t>
  </si>
  <si>
    <t>29.949657952421965</t>
  </si>
  <si>
    <t>1200.3</t>
  </si>
  <si>
    <t>2eki9wh4</t>
  </si>
  <si>
    <t>https://waterforpeople.s3.amazonaws.com/images/b9683cdb-f2d6-4467-86a1-208ee024831b.jpg</t>
  </si>
  <si>
    <t>28706666f0bd13d6f38918286f27ee1</t>
  </si>
  <si>
    <t>puj6-aujk-c880</t>
  </si>
  <si>
    <t>1230030735</t>
  </si>
  <si>
    <t>21-03-2017 14:13:31 CET</t>
  </si>
  <si>
    <t>00:07:37</t>
  </si>
  <si>
    <t>Nyarusebeya</t>
  </si>
  <si>
    <t>-1.6075387266929553</t>
  </si>
  <si>
    <t>29.956074404280635</t>
  </si>
  <si>
    <t>1962.5</t>
  </si>
  <si>
    <t>21ukd3s8</t>
  </si>
  <si>
    <t>https://waterforpeople.s3.amazonaws.com/images/aa50c068-7914-4744-89a2-3ddfcf62c05e.jpg</t>
  </si>
  <si>
    <t>The community does not use it as they use water tap located at Sindiye Source.</t>
  </si>
  <si>
    <t>b78eece2ffde70fe24f6155a2f0daee</t>
  </si>
  <si>
    <t>hh51-356p-rx21</t>
  </si>
  <si>
    <t>1205920340</t>
  </si>
  <si>
    <t>09-03-2017 21:36:45 CET</t>
  </si>
  <si>
    <t>00:05:53</t>
  </si>
  <si>
    <t>29.346668826428</t>
  </si>
  <si>
    <t>2c8id6ca</t>
  </si>
  <si>
    <t>-1.86338001352638</t>
  </si>
  <si>
    <t>29.92757372958154</t>
  </si>
  <si>
    <t>1403.4</t>
  </si>
  <si>
    <t>2dlp0fwr</t>
  </si>
  <si>
    <t>https://waterforpeople.s3.amazonaws.com/images/2abb280f-885b-4edc-89c6-52fdf746e2ac.jpg</t>
  </si>
  <si>
    <t>68dafa471bcaaaab4a19e3da5678730</t>
  </si>
  <si>
    <t>44wa-1heg-uegs</t>
  </si>
  <si>
    <t>1200340571</t>
  </si>
  <si>
    <t>09-03-2017 06:15:39 CET</t>
  </si>
  <si>
    <t>00:14:27</t>
  </si>
  <si>
    <t>Kigali</t>
  </si>
  <si>
    <t>-1.8750079565735702</t>
  </si>
  <si>
    <t>29.940669882946953</t>
  </si>
  <si>
    <t>1393.5</t>
  </si>
  <si>
    <t>2e4wu4y6</t>
  </si>
  <si>
    <t>https://waterforpeople.s3.amazonaws.com/images/4672e299-bb0f-4388-8e16-fd92baf88180.jpg</t>
  </si>
  <si>
    <t>5e5d4a1dc7875ac75d79ef7c0ea684d</t>
  </si>
  <si>
    <t>3k18-uu11-nv16</t>
  </si>
  <si>
    <t>1200310693</t>
  </si>
  <si>
    <t>09-03-2017 17:44:28 CET</t>
  </si>
  <si>
    <t>00:08:30</t>
  </si>
  <si>
    <t>Nyabyondo</t>
  </si>
  <si>
    <t>-1.9073364634353267</t>
  </si>
  <si>
    <t>29.980183460497692</t>
  </si>
  <si>
    <t>1376.1</t>
  </si>
  <si>
    <t>2fmdok0p</t>
  </si>
  <si>
    <t>https://waterforpeople.s3.amazonaws.com/images/4aa7d71c-be25-4789-9a1c-b90f5e184d62.jpg</t>
  </si>
  <si>
    <t>water tap was constructed by IETK company limited located in Rulindo district</t>
  </si>
  <si>
    <t>4423de1192abfb6f409a7a25989c581d</t>
  </si>
  <si>
    <t>vjw9-rh6x-k84j</t>
  </si>
  <si>
    <t>1224860223</t>
  </si>
  <si>
    <t>16-03-2017 07:43:16 CET</t>
  </si>
  <si>
    <t>00:07:05</t>
  </si>
  <si>
    <t>Karugaju</t>
  </si>
  <si>
    <t>-1.7325263554185224</t>
  </si>
  <si>
    <t>30.060475742463158</t>
  </si>
  <si>
    <t>1564.6</t>
  </si>
  <si>
    <t>27l9y2po</t>
  </si>
  <si>
    <t>https://waterforpeople.s3.amazonaws.com/images/8b010e60-0a82-4310-8bee-9c1998c025ff.jpg</t>
  </si>
  <si>
    <t>6660a82b1b8bb950b6cb6a9533e9dfb</t>
  </si>
  <si>
    <t>aev6-d8qd-qcur</t>
  </si>
  <si>
    <t>1236020202</t>
  </si>
  <si>
    <t>03-01-2015 02:02:29 CET</t>
  </si>
  <si>
    <t>00:04:38</t>
  </si>
  <si>
    <t>Water point at Nyirabirori cell/Nyirambuga pumping</t>
  </si>
  <si>
    <t>-1.6913209526920316</t>
  </si>
  <si>
    <t>29.937818900655458</t>
  </si>
  <si>
    <t>2119.6</t>
  </si>
  <si>
    <t>25p505f6</t>
  </si>
  <si>
    <t>https://waterforpeople.s3.amazonaws.com/images/3ab722df-7313-43fd-949c-7fdc41899dec.jpg</t>
  </si>
  <si>
    <t>Water point operates well with one tap closed and another one functioning</t>
  </si>
  <si>
    <t>a9ac48eaa60a688929c895bf982265b</t>
  </si>
  <si>
    <t>edwq-ca95-4bjn</t>
  </si>
  <si>
    <t>1214532899</t>
  </si>
  <si>
    <t>15-03-2017 16:58:14 CET</t>
  </si>
  <si>
    <t>Kirenge water point/Tare-Rusiga pumping</t>
  </si>
  <si>
    <t>This water point operates well and normally</t>
  </si>
  <si>
    <t>-1.7939764969712915</t>
  </si>
  <si>
    <t>29.927012660775716</t>
  </si>
  <si>
    <t>2103.6</t>
  </si>
  <si>
    <t>2aewiq12</t>
  </si>
  <si>
    <t>https://waterforpeople.s3.amazonaws.com/images/159a253b-bfda-4292-9ee3-17d6be6eb50d.jpg</t>
  </si>
  <si>
    <t>2125cd43aa6b790d5abca5e159c219</t>
  </si>
  <si>
    <t>jfda-e7jv-cgn9</t>
  </si>
  <si>
    <t>1238250200</t>
  </si>
  <si>
    <t>23-03-2017 11:53:31 CET</t>
  </si>
  <si>
    <t>Umubuga</t>
  </si>
  <si>
    <t>-1.8111113218224222</t>
  </si>
  <si>
    <t>30.07384384942692</t>
  </si>
  <si>
    <t>2b78zq0y</t>
  </si>
  <si>
    <t>https://waterforpeople.s3.amazonaws.com/images/3c3684d7-fa27-4138-8ba0-58499e48240c.jpg</t>
  </si>
  <si>
    <t>pipes are broken and water do not reach the water point</t>
  </si>
  <si>
    <t>dd671c35eaf81f29bd70a385a5b2b29</t>
  </si>
  <si>
    <t>etb3-pdm9-mkqm</t>
  </si>
  <si>
    <t>1215351055</t>
  </si>
  <si>
    <t>15-03-2017 06:56:02 CET</t>
  </si>
  <si>
    <t>00:26:17</t>
  </si>
  <si>
    <t>this network has no problem</t>
  </si>
  <si>
    <t>29.8843940764913</t>
  </si>
  <si>
    <t>-1.6514295309745453</t>
  </si>
  <si>
    <t>29.88121425506491</t>
  </si>
  <si>
    <t>1709.4</t>
  </si>
  <si>
    <t>23v5gla4</t>
  </si>
  <si>
    <t>https://waterforpeople.s3.amazonaws.com/images/118cea58-c26b-4fe9-92d6-ecda8ed86a49.jpg</t>
  </si>
  <si>
    <t>this network has been destroyed by the road construction</t>
  </si>
  <si>
    <t>55c47c9ccc15165b3ab7663487a4f138</t>
  </si>
  <si>
    <t>7h30-p39a-38wg</t>
  </si>
  <si>
    <t>1223620662</t>
  </si>
  <si>
    <t>15-03-2017 18:57:58 CET</t>
  </si>
  <si>
    <t>00:09:47</t>
  </si>
  <si>
    <t>Giko cell water point/Nyirambuga pumping</t>
  </si>
  <si>
    <t>Giko cell water point/Nyirambuga pumping operates very well</t>
  </si>
  <si>
    <t>-1.6815049000077666</t>
  </si>
  <si>
    <t>29.91011898264954</t>
  </si>
  <si>
    <t>2093.7</t>
  </si>
  <si>
    <t>258wch5p</t>
  </si>
  <si>
    <t>Giko cell water point/Nyirambuga pumping operates well</t>
  </si>
  <si>
    <t>6192becd84cd2c71555e2d3ff2dd7</t>
  </si>
  <si>
    <t>v1r3-vr00-edd5</t>
  </si>
  <si>
    <t>1306970163</t>
  </si>
  <si>
    <t>18-04-2017 06:45:43 CEST</t>
  </si>
  <si>
    <t>00:11:27</t>
  </si>
  <si>
    <t>Rushaki water point Bizimana/Nyirambuga pumping system</t>
  </si>
  <si>
    <t>Rushaki of Gahabwa-Tumba as well as Kavumo and Karambi of Karama-Buyoga</t>
  </si>
  <si>
    <t>Water point is operational.</t>
  </si>
  <si>
    <t>https://waterforpeople.s3.amazonaws.com/images/464f740a-4093-42ca-9939-cf54a37dee93.jpg</t>
  </si>
  <si>
    <t>https://waterforpeople.s3.amazonaws.com/images/b33d0e67-2f6f-4391-bfbc-5a96e6f20e92.jpg</t>
  </si>
  <si>
    <t>-1.719669636020445</t>
  </si>
  <si>
    <t>29.977247100184954</t>
  </si>
  <si>
    <t>2700am4c</t>
  </si>
  <si>
    <t>https://waterforpeople.s3.amazonaws.com/images/916267ce-251f-4dab-bd2c-27f80c6307cf.jpg</t>
  </si>
  <si>
    <t>1a23e7722803dd1ed5f1e492ea2ebce</t>
  </si>
  <si>
    <t>3scj-r50n-xbaa</t>
  </si>
  <si>
    <t>1207230351</t>
  </si>
  <si>
    <t>10-03-2017 10:54:58 CET</t>
  </si>
  <si>
    <t>00:13:54</t>
  </si>
  <si>
    <t>Bubiro</t>
  </si>
  <si>
    <t>Gakenke-Muyongwe-Karyango-Mugera Water point/Tare-Rusiga pumping</t>
  </si>
  <si>
    <t>Bubiro village of Rulindo and Mugera village of Gakenke</t>
  </si>
  <si>
    <t>This water point is located in opposite side of road dividing Rulindo and Gakenke districts.It's located in Gakenke district,Muyongwe sector,Karyango cell,Mugera village</t>
  </si>
  <si>
    <t>https://waterforpeople.s3.amazonaws.com/images/b59df924-4e0f-443d-87b1-8cc24cde6de2.jpg</t>
  </si>
  <si>
    <t>-1.6891059134846897</t>
  </si>
  <si>
    <t>29.885070202931804</t>
  </si>
  <si>
    <t>2150.5</t>
  </si>
  <si>
    <t>25lgtwpu</t>
  </si>
  <si>
    <t>https://waterforpeople.s3.amazonaws.com/images/7a473eb4-97d7-4e06-a55d-8a7ea3695a9b.jpg</t>
  </si>
  <si>
    <t>-1.6891742491346506</t>
  </si>
  <si>
    <t>29.88501381589485</t>
  </si>
  <si>
    <t>2151.7</t>
  </si>
  <si>
    <t>25lkzxya</t>
  </si>
  <si>
    <t>https://waterforpeople.s3.amazonaws.com/images/31c243be-9212-46b7-902f-057ea1935585.jpg</t>
  </si>
  <si>
    <t>This water point operates normally and sucessfully delivers water to the people of Bubiro village of Rulindo district and Mugera village of Gakenke district.</t>
  </si>
  <si>
    <t>15ce37e61ebde44971bfd1b9774672b</t>
  </si>
  <si>
    <t>3aaw-m7ht-s9v0</t>
  </si>
  <si>
    <t>1243760103</t>
  </si>
  <si>
    <t>23-03-2017 06:19:41 CET</t>
  </si>
  <si>
    <t>00:06:26</t>
  </si>
  <si>
    <t>Cyogo</t>
  </si>
  <si>
    <t>29.96232014862039</t>
  </si>
  <si>
    <t>24rtx59j</t>
  </si>
  <si>
    <t>-1.6692530156439316</t>
  </si>
  <si>
    <t>29.93947614390856</t>
  </si>
  <si>
    <t>1932</t>
  </si>
  <si>
    <t>24on0hc2</t>
  </si>
  <si>
    <t>https://waterforpeople.s3.amazonaws.com/images/482e0f2d-dba3-400f-b586-3005bbfcb100.jpg</t>
  </si>
  <si>
    <t>34c93ab8dc2987d8e0fbeb68c4de6f</t>
  </si>
  <si>
    <t>u0ha-wu8w-6rdx</t>
  </si>
  <si>
    <t>1229980393</t>
  </si>
  <si>
    <t>23-03-2017 15:44:33 CET</t>
  </si>
  <si>
    <t>00:41:59</t>
  </si>
  <si>
    <t>rwisike</t>
  </si>
  <si>
    <t>gatare na kigarama</t>
  </si>
  <si>
    <t>The Water Points works well except in the dry season</t>
  </si>
  <si>
    <t>1889.</t>
  </si>
  <si>
    <t>-1.8375142992106768</t>
  </si>
  <si>
    <t>30.041234018208442</t>
  </si>
  <si>
    <t>1671</t>
  </si>
  <si>
    <t>2cews2t8</t>
  </si>
  <si>
    <t>https://waterforpeople.s3.amazonaws.com/images/d88e4e22-7fb0-421d-99b8-87fc84f1012a.jpg</t>
  </si>
  <si>
    <t>bd936978d67525d6d935586eead5f131</t>
  </si>
  <si>
    <t>pkte-8m2m-3hqm</t>
  </si>
  <si>
    <t>1248480062</t>
  </si>
  <si>
    <t>25-03-2017 20:47:43 CET</t>
  </si>
  <si>
    <t>00:37:07</t>
  </si>
  <si>
    <t>Kiduha</t>
  </si>
  <si>
    <t>kankanga gasave</t>
  </si>
  <si>
    <t>Italians(LAKE ANGELS)</t>
  </si>
  <si>
    <t>Giko Village doesn’t have Water</t>
  </si>
  <si>
    <t>-1.692136727874054</t>
  </si>
  <si>
    <t>30.02146392212493</t>
  </si>
  <si>
    <t>1866.9</t>
  </si>
  <si>
    <t>25qh8a2e</t>
  </si>
  <si>
    <t>-1.6932117321635163</t>
  </si>
  <si>
    <t>30.026191374639453</t>
  </si>
  <si>
    <t>1765.8</t>
  </si>
  <si>
    <t>25s9j3fp</t>
  </si>
  <si>
    <t>-1.7022396340075416</t>
  </si>
  <si>
    <t>30.026849345348403</t>
  </si>
  <si>
    <t>1599.1</t>
  </si>
  <si>
    <t>2676k33g</t>
  </si>
  <si>
    <t>https://waterforpeople.s3.amazonaws.com/images/19376762-a70f-4f69-bb58-8e34a67f15bb.jpg</t>
  </si>
  <si>
    <t>this network  needs rehabilitation</t>
  </si>
  <si>
    <t>fce5fe0e7771a3351dec03944c213</t>
  </si>
  <si>
    <t>p70a-y69f-k2nf</t>
  </si>
  <si>
    <t>1238970133</t>
  </si>
  <si>
    <t>21-03-2017 16:54:16 CET</t>
  </si>
  <si>
    <t>00:14:44</t>
  </si>
  <si>
    <t>-1.6681056590693237</t>
  </si>
  <si>
    <t>29.986715424463537</t>
  </si>
  <si>
    <t>1943.6</t>
  </si>
  <si>
    <t>24mqjn4r</t>
  </si>
  <si>
    <t>https://waterforpeople.s3.amazonaws.com/images/8e55ce32-3ddd-45ac-bf03-c21c0dde7265.jpg</t>
  </si>
  <si>
    <t>1e69ac67c178f2fc74c4cd4bb099ebdd</t>
  </si>
  <si>
    <t>jyk1-ggwm-ykwm</t>
  </si>
  <si>
    <t>1234510390</t>
  </si>
  <si>
    <t>21-03-2017 14:14:12 CET</t>
  </si>
  <si>
    <t>00:04:48</t>
  </si>
  <si>
    <t>Musare</t>
  </si>
  <si>
    <t>-1.6151513399298594</t>
  </si>
  <si>
    <t>29.954779131169424</t>
  </si>
  <si>
    <t>1772.7</t>
  </si>
  <si>
    <t>22761eqj</t>
  </si>
  <si>
    <t>https://waterforpeople.s3.amazonaws.com/images/0e472d85-aa43-435b-8592-31d1cd3583a1.jpg</t>
  </si>
  <si>
    <t>This water tap is located to the  source Kabwiru II and the community use it as they do not pay for water.</t>
  </si>
  <si>
    <t>cc1cfb214ba1691314fc81d29fdc79</t>
  </si>
  <si>
    <t>m271-2rj7-p2tp</t>
  </si>
  <si>
    <t>1301860049</t>
  </si>
  <si>
    <t>14-04-2017 21:19:29 CEST</t>
  </si>
  <si>
    <t>00:11:39</t>
  </si>
  <si>
    <t>Murambo catchment</t>
  </si>
  <si>
    <t>Gitaba,Murambo of Kayenzi and Muko of Mukoto</t>
  </si>
  <si>
    <t>Rulindo district</t>
  </si>
  <si>
    <t>Mpango spring catchment has been benefited to capture water to supply the Rulindo districg headquarters jointly with Rutembe spring catchment area</t>
  </si>
  <si>
    <t>-1.7043297281583143</t>
  </si>
  <si>
    <t>29.91732894426777</t>
  </si>
  <si>
    <t>1391.2</t>
  </si>
  <si>
    <t>26amznol</t>
  </si>
  <si>
    <t>https://waterforpeople.s3.amazonaws.com/images/c5466a24-9747-4e9b-925c-8b6e0c3fb8d3.jpg</t>
  </si>
  <si>
    <t>https://waterforpeople.s3.amazonaws.com/images/1e5df911-6002-415c-a0c4-9265d4d80eb6.jpg</t>
  </si>
  <si>
    <t>-1.7043255683189573</t>
  </si>
  <si>
    <t>29.91733336629575</t>
  </si>
  <si>
    <t>1338</t>
  </si>
  <si>
    <t>https://waterforpeople.s3.amazonaws.com/images/aca233d8-8b96-4f98-a089-2e890d75e3d0.jpg</t>
  </si>
  <si>
    <t>https://waterforpeople.s3.amazonaws.com/images/40bb6412-cb02-490b-939d-b0ea28a3ec65.jpg</t>
  </si>
  <si>
    <t>-1.7040379113230626</t>
  </si>
  <si>
    <t>29.917556066981533</t>
  </si>
  <si>
    <t>1786</t>
  </si>
  <si>
    <t>26a5q353</t>
  </si>
  <si>
    <t>https://waterforpeople.s3.amazonaws.com/images/931fe6a3-af2d-4b62-9bba-3830dc67f9ee.jpg</t>
  </si>
  <si>
    <t>dcc8be9eeaac178b85da5b7617b74279</t>
  </si>
  <si>
    <t>w5qe-suyp-wfpn</t>
  </si>
  <si>
    <t>1196910722</t>
  </si>
  <si>
    <t>07-03-2017 13:39:51 CET</t>
  </si>
  <si>
    <t>00:25:01</t>
  </si>
  <si>
    <t>Muko</t>
  </si>
  <si>
    <t>Rusave water supply system/Water point at Anselme Gerant</t>
  </si>
  <si>
    <t>The water tap operates normally.It had been constructed in 1999 and reconstructed in 2013 by the government</t>
  </si>
  <si>
    <t>-1.6994181353408764</t>
  </si>
  <si>
    <t>29.906771285906107</t>
  </si>
  <si>
    <t>1541.3</t>
  </si>
  <si>
    <t>262intkr</t>
  </si>
  <si>
    <t>https://waterforpeople.s3.amazonaws.com/images/08ea5100-c00a-48f5-8664-4f83c74d3c5d.jpg</t>
  </si>
  <si>
    <t>1.6994181353408764</t>
  </si>
  <si>
    <t>https://waterforpeople.s3.amazonaws.com/images/87f9a8c2-f865-4ac0-a757-ee5e924b5fe0.jpg</t>
  </si>
  <si>
    <t>The water point located at Gerant Anselme is connected to Rusave water supply system and is normally operational.</t>
  </si>
  <si>
    <t>84ce252362478876b9dde15858813b</t>
  </si>
  <si>
    <t>jpy2-98sv-wqe4</t>
  </si>
  <si>
    <t>1207990180</t>
  </si>
  <si>
    <t>08-03-2017 21:35:17 CET</t>
  </si>
  <si>
    <t>00:06:41</t>
  </si>
  <si>
    <t>-1.8656752426612007</t>
  </si>
  <si>
    <t>29.962994559886997</t>
  </si>
  <si>
    <t>1919.5</t>
  </si>
  <si>
    <t>2dphcppp</t>
  </si>
  <si>
    <t>https://waterforpeople.s3.amazonaws.com/images/9fba594e-667b-438e-91c4-90eec9a9404c.jpg</t>
  </si>
  <si>
    <t>a47dcd9d1c21f3eacb5769282499351</t>
  </si>
  <si>
    <t>x61w-7f98-6x5v</t>
  </si>
  <si>
    <t>1256650168</t>
  </si>
  <si>
    <t>28-03-2017 08:41:37 CEST</t>
  </si>
  <si>
    <t>00:05:01</t>
  </si>
  <si>
    <t>Rusekabuye</t>
  </si>
  <si>
    <t>-1.7901701956519225</t>
  </si>
  <si>
    <t>30.100472027823823</t>
  </si>
  <si>
    <t>1662.8</t>
  </si>
  <si>
    <t>2a8ma1ho</t>
  </si>
  <si>
    <t>https://waterforpeople.s3.amazonaws.com/images/68f79c53-ac36-4f09-a55a-07f05a5b4658.jpg</t>
  </si>
  <si>
    <t>b4a6c94d114a8434ff43ff3ea64d828</t>
  </si>
  <si>
    <t>c7ch-7pmf-9put</t>
  </si>
  <si>
    <t>1423920267</t>
  </si>
  <si>
    <t>02-06-2017 09:28:08 CEST</t>
  </si>
  <si>
    <t>00:04:54</t>
  </si>
  <si>
    <t>Rudogo</t>
  </si>
  <si>
    <t>Musenyi</t>
  </si>
  <si>
    <t>Kararama</t>
  </si>
  <si>
    <t>Not Water Tap</t>
  </si>
  <si>
    <t>Water For People</t>
  </si>
  <si>
    <t>-1.750378530192076</t>
  </si>
  <si>
    <t>-1.7701149274111974</t>
  </si>
  <si>
    <t>30.014276258857425</t>
  </si>
  <si>
    <t>1952.2</t>
  </si>
  <si>
    <t>29bfyhbi</t>
  </si>
  <si>
    <t>https://waterforpeople.s3.amazonaws.com/images/3cee5cd6-4a2d-4a31-8100-9aee9c408186.jpg</t>
  </si>
  <si>
    <t>81d1a77f3dc2f7cefbe8e6938395c959</t>
  </si>
  <si>
    <t>w48d-nj9e-ja9u</t>
  </si>
  <si>
    <t>1278730070</t>
  </si>
  <si>
    <t>05-04-2017 21:06:38 CEST</t>
  </si>
  <si>
    <t>00:12:18</t>
  </si>
  <si>
    <t>Gifuba</t>
  </si>
  <si>
    <t>Rutare source catchment area</t>
  </si>
  <si>
    <t>Gifuba,Nyirangarama and Terambere villages</t>
  </si>
  <si>
    <t>Rutare source catchment was constructes in late 1960s and its discharge is about 1l/s i.e. 20l/20s</t>
  </si>
  <si>
    <t>https://waterforpeople.s3.amazonaws.com/images/7b1a2456-1668-4851-bea2-fdb63902a9c3.jpg</t>
  </si>
  <si>
    <t>https://waterforpeople.s3.amazonaws.com/images/a56a86e4-c4b8-482d-9ff8-0b2925813864.jpg</t>
  </si>
  <si>
    <t>https://waterforpeople.s3.amazonaws.com/images/de5716d5-6473-46b3-aeff-0ccc1942c3c0.jpg</t>
  </si>
  <si>
    <t>-1.6707320268395076</t>
  </si>
  <si>
    <t>29.878551296756896</t>
  </si>
  <si>
    <t>1978.7</t>
  </si>
  <si>
    <t>24r34me9</t>
  </si>
  <si>
    <t>https://waterforpeople.s3.amazonaws.com/images/df6497fa-be29-437a-8473-412a5393dc69.jpg</t>
  </si>
  <si>
    <t>Rutare source catchment was constructes in late 1960s and its discharge is about 1l/s i.e. 20l/20s.The source needs recapturing and the water point at the source needs to be strongly protected and reinforced</t>
  </si>
  <si>
    <t>56740b299ee64b83e0d4249390fbef</t>
  </si>
  <si>
    <t>jdv3-dvht-j9db</t>
  </si>
  <si>
    <t>1301130066</t>
  </si>
  <si>
    <t>15-04-2017 22:06:22 CEST</t>
  </si>
  <si>
    <t>00:12:02</t>
  </si>
  <si>
    <t>Gasiza market water point1/Nyagahondo gravity system</t>
  </si>
  <si>
    <t>Caritas</t>
  </si>
  <si>
    <t>The water point is closed because people denied to pay for the water.When the rain falls down the water turbidity is so high.And the storage tank since its installation hasn't been cleaned.</t>
  </si>
  <si>
    <t>-1.7298781428197503</t>
  </si>
  <si>
    <t>29.909858739201194</t>
  </si>
  <si>
    <t>2099.2</t>
  </si>
  <si>
    <t>27gw668q</t>
  </si>
  <si>
    <t>-1.730297289475732</t>
  </si>
  <si>
    <t>29.91789334234272</t>
  </si>
  <si>
    <t>1796.2</t>
  </si>
  <si>
    <t>27hl6dpm</t>
  </si>
  <si>
    <t>https://waterforpeople.s3.amazonaws.com/images/6f417ba7-47ba-4216-83a3-653c13b01949.jpg</t>
  </si>
  <si>
    <t>-1.7304402963326195</t>
  </si>
  <si>
    <t>29.919078047124806</t>
  </si>
  <si>
    <t>27hu3vsm</t>
  </si>
  <si>
    <t>https://waterforpeople.s3.amazonaws.com/images/3023180d-46b0-43f2-9092-b375fc2a2744.jpg</t>
  </si>
  <si>
    <t>The water point is closed because people denied to pay for the water.When the rain falls down the water turbidity is so high.And the storage tank since its installation hasn't been cleaned.The water is present within the water point though people do not benefit its water</t>
  </si>
  <si>
    <t>63e98fc62b204fee45483785e6a62fe2</t>
  </si>
  <si>
    <t>tq89-m84f-jcfs</t>
  </si>
  <si>
    <t>J7 Rw11</t>
  </si>
  <si>
    <t>1197470090</t>
  </si>
  <si>
    <t>06-03-2017 17:15:09 CET</t>
  </si>
  <si>
    <t>Bruce Uwonkunda</t>
  </si>
  <si>
    <t>06:15:39</t>
  </si>
  <si>
    <t>Bugarura</t>
  </si>
  <si>
    <t>Burura, Kijabagwe, Bijarura</t>
  </si>
  <si>
    <t>-1.9864102848206613</t>
  </si>
  <si>
    <t>30.10285278749357</t>
  </si>
  <si>
    <t>1514.3</t>
  </si>
  <si>
    <t>2j95wgtg</t>
  </si>
  <si>
    <t>https://waterforpeople.s3.amazonaws.com/images/1c0346b3-9e99-4749-8b8a-740a6684b695.jpg</t>
  </si>
  <si>
    <t>https://waterforpeople.s3.amazonaws.com/images/ac8de0ff-67bd-47cc-97d6-a6f4f15e1840.jpg</t>
  </si>
  <si>
    <t>https://waterforpeople.s3.amazonaws.com/images/5bae3e30-9e13-41e0-86ae-3c9e9002f4f2.jpg</t>
  </si>
  <si>
    <t>-1.986348890786168</t>
  </si>
  <si>
    <t>30.102928716837567</t>
  </si>
  <si>
    <t>1448.5</t>
  </si>
  <si>
    <t>2j91qfl1</t>
  </si>
  <si>
    <t>https://waterforpeople.s3.amazonaws.com/images/5199eba0-8d99-495b-97f8-7e987c41b8cb.jpg</t>
  </si>
  <si>
    <t>https://waterforpeople.s3.amazonaws.com/images/e16b6bf0-909f-42b3-a1f7-e0a5feb72714.jpg</t>
  </si>
  <si>
    <t>https://waterforpeople.s3.amazonaws.com/images/9155ccf8-f216-4c04-93ba-c21ca54dc9c6.jpg</t>
  </si>
  <si>
    <t>https://waterforpeople.s3.amazonaws.com/images/6346eb99-36ec-483f-b5db-a417abf4239d.jpg</t>
  </si>
  <si>
    <t>https://waterforpeople.s3.amazonaws.com/images/cded57e5-0a93-4642-8f1e-ecad1836b494.jpg</t>
  </si>
  <si>
    <t>-1.9863147383568587</t>
  </si>
  <si>
    <t>30.102892165245397</t>
  </si>
  <si>
    <t>1515.1</t>
  </si>
  <si>
    <t>2j8zy4ro</t>
  </si>
  <si>
    <t>https://waterforpeople.s3.amazonaws.com/images/37574d1d-44e4-42f1-a2d3-6d7046b51029.jpg</t>
  </si>
  <si>
    <t>bad maintenance</t>
  </si>
  <si>
    <t>service providers perfomance</t>
  </si>
  <si>
    <t>need repair</t>
  </si>
  <si>
    <t>a32bd02bc9b8b0bfb049b1a9d7d3d78</t>
  </si>
  <si>
    <t>vqsq-j8e2-19wa</t>
  </si>
  <si>
    <t>1217480049</t>
  </si>
  <si>
    <t>12-03-2017 10:47:06 CET</t>
  </si>
  <si>
    <t>00:13:18</t>
  </si>
  <si>
    <t>Pressure Break Tank|Distribution Chamber|Ventouse,Washout</t>
  </si>
  <si>
    <t>-1.8561361892027648</t>
  </si>
  <si>
    <t>29.923418925967866</t>
  </si>
  <si>
    <t>1404.6</t>
  </si>
  <si>
    <t>2d9pd6aq</t>
  </si>
  <si>
    <t>https://waterforpeople.s3.amazonaws.com/images/9cb1ed37-fd96-4422-b566-2eca09935f20.jpg</t>
  </si>
  <si>
    <t>Water point is functioning well, but around the water point needs some clean up</t>
  </si>
  <si>
    <t>77b12f227b6ac4babd766d1db75bc4f</t>
  </si>
  <si>
    <t>ger3-63vd-75ru</t>
  </si>
  <si>
    <t>1221860350</t>
  </si>
  <si>
    <t>16-03-2017 06:03:20 CET</t>
  </si>
  <si>
    <t>00:05:41</t>
  </si>
  <si>
    <t>-1.736818324096243</t>
  </si>
  <si>
    <t>30.03354173891469</t>
  </si>
  <si>
    <t>1976.7</t>
  </si>
  <si>
    <t>27sdd10v</t>
  </si>
  <si>
    <t>https://waterforpeople.s3.amazonaws.com/images/f8331040-57e9-4cbd-ac90-a892fcc5bab2.jpg</t>
  </si>
  <si>
    <t>22b9aabd376493bf6c92598d1651dffe</t>
  </si>
  <si>
    <t>7pfc-yrtm-hq6v</t>
  </si>
  <si>
    <t>1201040677</t>
  </si>
  <si>
    <t>10-03-2017 04:16:01 CET</t>
  </si>
  <si>
    <t>00:31:40</t>
  </si>
  <si>
    <t>Kigina</t>
  </si>
  <si>
    <t>https://waterforpeople.s3.amazonaws.com/images/98bfc00b-15a6-44bf-a36b-23353cf3ea88.jpg</t>
  </si>
  <si>
    <t>https://waterforpeople.s3.amazonaws.com/images/e6f1244e-19ab-4fc9-afdb-ba7a48522fa5.jpg</t>
  </si>
  <si>
    <t>https://waterforpeople.s3.amazonaws.com/images/19fd5448-f1fb-4d79-a16d-ac7c6f6f2a68.jpg</t>
  </si>
  <si>
    <t>-1.8095902973335831</t>
  </si>
  <si>
    <t>29.981984611674967</t>
  </si>
  <si>
    <t>1738.4</t>
  </si>
  <si>
    <t>2b4qhtd7</t>
  </si>
  <si>
    <t>https://waterforpeople.s3.amazonaws.com/images/a02d660a-08b6-4682-abd1-93102a637099.jpg</t>
  </si>
  <si>
    <t>1.Outlet of start chamber had been damaged  2. poor management</t>
  </si>
  <si>
    <t>6dc2dbf5f0b36355f366c4263a99664</t>
  </si>
  <si>
    <t>kkg3-qywm-60fj</t>
  </si>
  <si>
    <t>1209260143</t>
  </si>
  <si>
    <t>12-03-2017 07:21:51 CET</t>
  </si>
  <si>
    <t>Gahwazi</t>
  </si>
  <si>
    <t>-1.6240040793564425</t>
  </si>
  <si>
    <t>29.948025945141403</t>
  </si>
  <si>
    <t>1832.8</t>
  </si>
  <si>
    <t>22lsy120</t>
  </si>
  <si>
    <t>https://waterforpeople.s3.amazonaws.com/images/42898fea-2775-4606-b6c1-9d86cdebbebb.jpg</t>
  </si>
  <si>
    <t>Bad tee connections of distribution reservoir in Rukozo centre which connected in  Sakara Main reservoir  and the types of pipeline needs rehabilitation</t>
  </si>
  <si>
    <t>water  tap  in Rukozo Health Center is in good condition</t>
  </si>
  <si>
    <t>251b6f6dc5849eac9085634feb94b578</t>
  </si>
  <si>
    <t>ufr6-t63u-xjt1</t>
  </si>
  <si>
    <t>1235770963</t>
  </si>
  <si>
    <t>21-03-2017 15:58:29 CET</t>
  </si>
  <si>
    <t>00:12:05</t>
  </si>
  <si>
    <t>Magezi</t>
  </si>
  <si>
    <t>Distribution Chamber|ventouse,Washout</t>
  </si>
  <si>
    <t>-1.6653680844061667</t>
  </si>
  <si>
    <t>29.98545697649887</t>
  </si>
  <si>
    <t>2016.1</t>
  </si>
  <si>
    <t>24i7evda</t>
  </si>
  <si>
    <t>https://waterforpeople.s3.amazonaws.com/images/64e017b8-cb96-4c30-9fdd-859409a2e1f9.jpg</t>
  </si>
  <si>
    <t>e3139edef0c36415b82d3c4dec72442a</t>
  </si>
  <si>
    <t>5s9d-jtbk-snqu</t>
  </si>
  <si>
    <t>1241800163</t>
  </si>
  <si>
    <t>21-03-2017 16:40:24 CET</t>
  </si>
  <si>
    <t>00:25:25</t>
  </si>
  <si>
    <t>Gatembe</t>
  </si>
  <si>
    <t>2021.7</t>
  </si>
  <si>
    <t>-1.6719764965077701</t>
  </si>
  <si>
    <t>29.980837208015384</t>
  </si>
  <si>
    <t>1970.8</t>
  </si>
  <si>
    <t>24t4ye74</t>
  </si>
  <si>
    <t>https://waterforpeople.s3.amazonaws.com/images/54e869cb-5f99-4126-ab5d-0a82ee843bb8.jpg</t>
  </si>
  <si>
    <t>f11d0769882e956997acc6b1c06e5b</t>
  </si>
  <si>
    <t>1aqw-vnqj-2nk7</t>
  </si>
  <si>
    <t>1239070226</t>
  </si>
  <si>
    <t>22-03-2017 18:04:28 CET</t>
  </si>
  <si>
    <t>00:36:36</t>
  </si>
  <si>
    <t>Barayi</t>
  </si>
  <si>
    <t>All villages of Butunzi and Marembo cells and karambi village</t>
  </si>
  <si>
    <t>Is pumping network which is complex because it comes from Cyungo sector as gravity network and it transforms into pumping network at Kinihira sector.</t>
  </si>
  <si>
    <t>https://waterforpeople.s3.amazonaws.com/images/e9e38614-699d-4dca-bc7a-fe9cb89047c7.jpg</t>
  </si>
  <si>
    <t>-1.67118131808347</t>
  </si>
  <si>
    <t>https://waterforpeople.s3.amazonaws.com/images/adfb4edc-5f1e-4f01-b15d-70863ddc4013.jpg</t>
  </si>
  <si>
    <t>https://waterforpeople.s3.amazonaws.com/images/8f89299b-0fb0-459d-a8cb-3d6361c6b075.jpg</t>
  </si>
  <si>
    <t>https://waterforpeople.s3.amazonaws.com/images/cad97ed7-e374-482a-827d-7baec4b7461e.jpg</t>
  </si>
  <si>
    <t>https://waterforpeople.s3.amazonaws.com/images/41794f80-81e7-4cac-9cb7-f6ae67881ad2.jpg</t>
  </si>
  <si>
    <t>https://waterforpeople.s3.amazonaws.com/images/e41e6571-b80e-442d-956a-ae48e8fd2280.jpg</t>
  </si>
  <si>
    <t>-1.671290209863282</t>
  </si>
  <si>
    <t>29.962034763774913</t>
  </si>
  <si>
    <t>1978.5</t>
  </si>
  <si>
    <t>24s0gwx0</t>
  </si>
  <si>
    <t>https://waterforpeople.s3.amazonaws.com/images/f3544a97-9f1b-406d-8d11-9c7ad7181363.jpg</t>
  </si>
  <si>
    <t>-Nyamagana-Kinihira network is a complex network which has its saurces from cyungo and comes as gravity network  to kinihira sector after reaching Kinihira sector it transforms into pupmping network.  -Is a network which has approximately 7km and serves 2 cells(Butunzi and Marembo) and Karambi village of Kinihira and is constructed in 2015.</t>
  </si>
  <si>
    <t>c9f76f99d60816abcde624df2b4b9b8</t>
  </si>
  <si>
    <t>2pau-yyey-s37m</t>
  </si>
  <si>
    <t>1215400227</t>
  </si>
  <si>
    <t>10-03-2017 13:01:19 CET</t>
  </si>
  <si>
    <t>00:05:13</t>
  </si>
  <si>
    <t>Marembo police station/Tare-Rusiga pumping</t>
  </si>
  <si>
    <t>This is a water point located in Marembo village at Police station</t>
  </si>
  <si>
    <t>-1.7175821821186639</t>
  </si>
  <si>
    <t>29.899965424219335</t>
  </si>
  <si>
    <t>2152.6</t>
  </si>
  <si>
    <t>26wkgfp3</t>
  </si>
  <si>
    <t>https://waterforpeople.s3.amazonaws.com/images/5dc63503-8626-4090-8a4f-d2a9153b3675.jpg</t>
  </si>
  <si>
    <t>Water point located at Marembo/Bushoki police station</t>
  </si>
  <si>
    <t>1c65c46fee84e78d60c2f4bc7aa22d3</t>
  </si>
  <si>
    <t>8dcv-mxn4-t13j</t>
  </si>
  <si>
    <t>1253380247</t>
  </si>
  <si>
    <t>28-03-2017 09:55:50 CEST</t>
  </si>
  <si>
    <t>Nyakarekare</t>
  </si>
  <si>
    <t>https://waterforpeople.s3.amazonaws.com/images/67f88944-1b03-4b03-a2d1-fde7b10d0e3d.jpg</t>
  </si>
  <si>
    <t>-1.6501645340429594</t>
  </si>
  <si>
    <t>30.03223561470376</t>
  </si>
  <si>
    <t>2192.3</t>
  </si>
  <si>
    <t>23t2g082</t>
  </si>
  <si>
    <t>https://waterforpeople.s3.amazonaws.com/images/c52042a0-780a-48bc-a8bc-649839d29675.jpg</t>
  </si>
  <si>
    <t>6271768a11b47ddc7a9ded06fd7c8dc</t>
  </si>
  <si>
    <t>hk84-x69x-kufw</t>
  </si>
  <si>
    <t>1219490529</t>
  </si>
  <si>
    <t>13-03-2017 06:50:42 CET</t>
  </si>
  <si>
    <t>00:29:04</t>
  </si>
  <si>
    <t>Kirungu</t>
  </si>
  <si>
    <t>Nyabuko, Kagwa, Kiruri, Busizi, Ngaru, Kirungu, Kiboha and Kigina</t>
  </si>
  <si>
    <t>-1.8346003212488884</t>
  </si>
  <si>
    <t>30.006696262376302</t>
  </si>
  <si>
    <t>1925.3</t>
  </si>
  <si>
    <t>2ca3ixia</t>
  </si>
  <si>
    <t>https://waterforpeople.s3.amazonaws.com/images/2bfd9d52-540e-43a4-a25e-fafa328fb1f7.jpg</t>
  </si>
  <si>
    <t>- the network has 17 water points - Water points are in good operation conditions except the water point at the source that is damaged  - 4 water points don't have water toady  - the pipe are in good conditions  - the pump is not working properly as it was expected during Design, today the pump is pumping less than the quantity of water needed or expected during Design due to the lack of sufficient energy for the pump  - the transformer at the pumping station doesn't offer the required energy for the pump  - the anti-hammers of pumps are not functioning because of bad installation of pumping house  - the system has 4 pumps units with two units pumping in one direction towards Nyabuko, towards Ngoma sector office  - the suction tank is in bad physical condition</t>
  </si>
  <si>
    <t>9235c3e9a9f6eb10668f111749fc564</t>
  </si>
  <si>
    <t>xjx5-xkr9-5ucg</t>
  </si>
  <si>
    <t>1325190061</t>
  </si>
  <si>
    <t>25-04-2017 16:49:20 CEST</t>
  </si>
  <si>
    <t>00:09:31</t>
  </si>
  <si>
    <t>https://waterforpeople.s3.amazonaws.com/images/c06ddb1f-67a5-48c4-9a8e-a5dc726f327d.jpg</t>
  </si>
  <si>
    <t>https://waterforpeople.s3.amazonaws.com/images/aa32cc1f-46c2-4126-9106-e12716c16ace.jpg</t>
  </si>
  <si>
    <t>-1.6198998948133962</t>
  </si>
  <si>
    <t>30.022373002080094</t>
  </si>
  <si>
    <t>2050</t>
  </si>
  <si>
    <t>22f08vzz</t>
  </si>
  <si>
    <t>https://waterforpeople.s3.amazonaws.com/images/79605d62-c7f0-4d35-a899-9d2d4d33a0a1.jpg</t>
  </si>
  <si>
    <t>345dfdf9be5a9910e97a986b419b4c11</t>
  </si>
  <si>
    <t>1j7n-xbpr-adn0</t>
  </si>
  <si>
    <t>1302850191</t>
  </si>
  <si>
    <t>16-04-2017 23:08:28 CEST</t>
  </si>
  <si>
    <t>00:03:52</t>
  </si>
  <si>
    <t>Karambo water point/Nyirambuga pumping</t>
  </si>
  <si>
    <t>-1.7035250682661154</t>
  </si>
  <si>
    <t>29.975530233307936</t>
  </si>
  <si>
    <t>1971.6</t>
  </si>
  <si>
    <t>269bczqj</t>
  </si>
  <si>
    <t>https://waterforpeople.s3.amazonaws.com/images/c3273dc7-48eb-45d1-b150-46b45c34f1dd.jpg</t>
  </si>
  <si>
    <t>3dd91ee7df23cd1ebde2818d2b1935</t>
  </si>
  <si>
    <t>ns6v-u205-tjp9</t>
  </si>
  <si>
    <t>1277830075</t>
  </si>
  <si>
    <t>05-04-2017 21:47:27 CEST</t>
  </si>
  <si>
    <t>00:06:04</t>
  </si>
  <si>
    <t>Tare</t>
  </si>
  <si>
    <t>Tare-Rusiga pumping system/Water point at Tare</t>
  </si>
  <si>
    <t>Tare water point connected on Tare-Rusiga pumping system.It is well operating</t>
  </si>
  <si>
    <t>-1.6701984188962895</t>
  </si>
  <si>
    <t>29.890771754997264</t>
  </si>
  <si>
    <t>1832</t>
  </si>
  <si>
    <t>24q6z7tn</t>
  </si>
  <si>
    <t>https://waterforpeople.s3.amazonaws.com/images/883a18ce-021b-478b-b40d-f1e31f9437a3.jpg</t>
  </si>
  <si>
    <t>383c4914b18dc9a365c8858b73816</t>
  </si>
  <si>
    <t>ampm-21m3-6cmx</t>
  </si>
  <si>
    <t>1242950082</t>
  </si>
  <si>
    <t>23-03-2017 08:09:12 CET</t>
  </si>
  <si>
    <t>00:10:18</t>
  </si>
  <si>
    <t>-1.7815330300212935</t>
  </si>
  <si>
    <t>30.04641783994509</t>
  </si>
  <si>
    <t>1903.9</t>
  </si>
  <si>
    <t>29ubvieo</t>
  </si>
  <si>
    <t>https://waterforpeople.s3.amazonaws.com/images/65443f15-a7f0-4b6a-9957-e5b30ffacb7d.jpg</t>
  </si>
  <si>
    <t>12c163176ae5f1c848b2546573b954</t>
  </si>
  <si>
    <t>e0jq-weya-hcwh</t>
  </si>
  <si>
    <t>1226630216</t>
  </si>
  <si>
    <t>15-03-2017 15:45:23 CET</t>
  </si>
  <si>
    <t>00:16:27</t>
  </si>
  <si>
    <t>Kamatongo</t>
  </si>
  <si>
    <t>Water doesn’t reach destination</t>
  </si>
  <si>
    <t>-1.7555179528295524</t>
  </si>
  <si>
    <t>30.03970289656239</t>
  </si>
  <si>
    <t>1690.5</t>
  </si>
  <si>
    <t>28napmb1</t>
  </si>
  <si>
    <t>-1.7611463663575349</t>
  </si>
  <si>
    <t>30.049963770592537</t>
  </si>
  <si>
    <t>1527.4</t>
  </si>
  <si>
    <t>28wlwnyr</t>
  </si>
  <si>
    <t>https://waterforpeople.s3.amazonaws.com/images/b2a4b2e5-b7f9-4c76-a5ce-e8bc05510a07.jpg</t>
  </si>
  <si>
    <t>Since the system was built no water is flowing</t>
  </si>
  <si>
    <t>Water is not Flowing</t>
  </si>
  <si>
    <t>System is not working</t>
  </si>
  <si>
    <t>613d5246bcc8c666b03184b1c0d3b698</t>
  </si>
  <si>
    <t>ttar-jtj1-me57</t>
  </si>
  <si>
    <t>1301910066</t>
  </si>
  <si>
    <t>15-04-2017 22:00:32 CEST</t>
  </si>
  <si>
    <t>Water point at Nyagahondo source1/Nyagahondo gravity system</t>
  </si>
  <si>
    <t>The water point is operational though its water tap stand was removed and damaged</t>
  </si>
  <si>
    <t>https://waterforpeople.s3.amazonaws.com/images/8bda8449-3bbe-4333-9aaf-66ad3c419187.jpg</t>
  </si>
  <si>
    <t>-1.7298968446980312</t>
  </si>
  <si>
    <t>29.90989974161766</t>
  </si>
  <si>
    <t>2081.7</t>
  </si>
  <si>
    <t>27gxd1ga</t>
  </si>
  <si>
    <t>https://waterforpeople.s3.amazonaws.com/images/2e353508-b683-4005-857e-a5dbe6523c26.jpg</t>
  </si>
  <si>
    <t>-1.7300237826891116</t>
  </si>
  <si>
    <t>29.910016289209644</t>
  </si>
  <si>
    <t>2061.7</t>
  </si>
  <si>
    <t>27h53obg</t>
  </si>
  <si>
    <t>https://waterforpeople.s3.amazonaws.com/images/b256f262-2b11-4e90-bfef-ad45cc9b1624.jpg</t>
  </si>
  <si>
    <t>f7ccf6422fe6479b50de3b988bec364</t>
  </si>
  <si>
    <t>r85r-uyn4-dspe</t>
  </si>
  <si>
    <t>1238570100</t>
  </si>
  <si>
    <t>03-01-2015 00:41:30 CET</t>
  </si>
  <si>
    <t>Nyirataba</t>
  </si>
  <si>
    <t>Nyirataba1 water point/Nyirambuga pumping</t>
  </si>
  <si>
    <t>It's a water point located at Nyirataba and it operates and somehow privately managed by the one called Munyaneza</t>
  </si>
  <si>
    <t>-1.7322699443413452</t>
  </si>
  <si>
    <t>29.96077139345786</t>
  </si>
  <si>
    <t>2134.3</t>
  </si>
  <si>
    <t>27kugs7r</t>
  </si>
  <si>
    <t>https://waterforpeople.s3.amazonaws.com/images/f8f3dbd8-2062-4dc9-9b81-f3de5ade4acf.jpg</t>
  </si>
  <si>
    <t>aa3d85d47d7d7d64e7a917d33c1c21f</t>
  </si>
  <si>
    <t>pnj0-ykqg-ffh1</t>
  </si>
  <si>
    <t>1230340226</t>
  </si>
  <si>
    <t>03-01-2015 02:09:09 CET</t>
  </si>
  <si>
    <t>00:02:53</t>
  </si>
  <si>
    <t>Bukiga water point/Nyirambuga pumping</t>
  </si>
  <si>
    <t>Everything operates normally the water is available everyday</t>
  </si>
  <si>
    <t>-1.694061527983303</t>
  </si>
  <si>
    <t>29.94139492917054</t>
  </si>
  <si>
    <t>2106.9</t>
  </si>
  <si>
    <t>25to4x79</t>
  </si>
  <si>
    <t>https://waterforpeople.s3.amazonaws.com/images/c64a3607-7daa-4276-8e1d-5fe58b8fe78f.jpg</t>
  </si>
  <si>
    <t>Everything operates normally the water is available everyday with one tap valve closed</t>
  </si>
  <si>
    <t>a3c519191b9bde56417dd034253a8b6</t>
  </si>
  <si>
    <t>ng76-9kdx-1qda</t>
  </si>
  <si>
    <t>1212010849</t>
  </si>
  <si>
    <t>12-03-2017 18:40:59 CET</t>
  </si>
  <si>
    <t>00:19:34</t>
  </si>
  <si>
    <t>Gitare</t>
  </si>
  <si>
    <t>Rwicanyoni</t>
  </si>
  <si>
    <t>kirwa gatete gisiza</t>
  </si>
  <si>
    <t>-1.6644377224987001</t>
  </si>
  <si>
    <t>29.903649586570488</t>
  </si>
  <si>
    <t>1928</t>
  </si>
  <si>
    <t>24go1jh8</t>
  </si>
  <si>
    <t>-1.6605194594779042</t>
  </si>
  <si>
    <t>29.90927074216649</t>
  </si>
  <si>
    <t>1808.8</t>
  </si>
  <si>
    <t>24a6nmdw</t>
  </si>
  <si>
    <t>-1.6523017774737847</t>
  </si>
  <si>
    <t>29.90190494758474</t>
  </si>
  <si>
    <t>1771.6</t>
  </si>
  <si>
    <t>23wluqob</t>
  </si>
  <si>
    <t>https://waterforpeople.s3.amazonaws.com/images/476f580f-8eea-40b9-8d68-00ce2fbd4a4b.jpg</t>
  </si>
  <si>
    <t>no problem the network has</t>
  </si>
  <si>
    <t>d5bf88ea27587825388774f5ec23f646</t>
  </si>
  <si>
    <t>gn36-pp1x-gqjq</t>
  </si>
  <si>
    <t>1304640049</t>
  </si>
  <si>
    <t>15-04-2017 21:57:59 CEST</t>
  </si>
  <si>
    <t>00:11:58</t>
  </si>
  <si>
    <t>Water point near Gitera/Nyagahondo water gravity system</t>
  </si>
  <si>
    <t>Remera,Rulindo,Buvumo and Budaha</t>
  </si>
  <si>
    <t>-1.7300896141913849</t>
  </si>
  <si>
    <t>29.913647647456465</t>
  </si>
  <si>
    <t>1839.3</t>
  </si>
  <si>
    <t>27h8o9z4</t>
  </si>
  <si>
    <t>https://waterforpeople.s3.amazonaws.com/images/87e5b4bd-4eed-4966-b26e-37fcf03a06b1.jpg</t>
  </si>
  <si>
    <t>https://waterforpeople.s3.amazonaws.com/images/e25f4c00-c082-46c2-bc94-09b05139276a.jpg</t>
  </si>
  <si>
    <t>-1.730005663406602</t>
  </si>
  <si>
    <t>29.913458261407513</t>
  </si>
  <si>
    <t>1815.8</t>
  </si>
  <si>
    <t>27h3wt4u</t>
  </si>
  <si>
    <t>https://waterforpeople.s3.amazonaws.com/images/4eb711ad-ca2b-4348-b7c8-8f24d2e19f4a.jpg</t>
  </si>
  <si>
    <t>-1.7300764072375148</t>
  </si>
  <si>
    <t>29.91382939071082</t>
  </si>
  <si>
    <t>1931.1</t>
  </si>
  <si>
    <t>27h82ude</t>
  </si>
  <si>
    <t>https://waterforpeople.s3.amazonaws.com/images/8ff6a3db-dc16-4a2e-bc15-2647dd77e396.jpg</t>
  </si>
  <si>
    <t>e7bbff30c7c16e5d81c2b450cfbcda</t>
  </si>
  <si>
    <t>mwd8-0k7d-tbpv</t>
  </si>
  <si>
    <t>1215030207</t>
  </si>
  <si>
    <t>09-03-2017 18:12:19 CET</t>
  </si>
  <si>
    <t>00:13:06</t>
  </si>
  <si>
    <t>two water points had been damaged</t>
  </si>
  <si>
    <t>-1.825080041193721</t>
  </si>
  <si>
    <t>29.983972627920718</t>
  </si>
  <si>
    <t>1626.4</t>
  </si>
  <si>
    <t>2bucq9fj</t>
  </si>
  <si>
    <t>https://waterforpeople.s3.amazonaws.com/images/9d40e20b-4117-4084-a2f1-0a0604d943f2.jpg</t>
  </si>
  <si>
    <t>6176216c62e68dbe6c6a1375f27d17b</t>
  </si>
  <si>
    <t>w4by-b9fr-63wg</t>
  </si>
  <si>
    <t>1212100066</t>
  </si>
  <si>
    <t>12-03-2017 07:08:55 CET</t>
  </si>
  <si>
    <t>00:09:52</t>
  </si>
  <si>
    <t>Kivomo</t>
  </si>
  <si>
    <t>-1.6530926323390507</t>
  </si>
  <si>
    <t>29.955032607753225</t>
  </si>
  <si>
    <t>1804.6</t>
  </si>
  <si>
    <t>23xwvzvi</t>
  </si>
  <si>
    <t>https://waterforpeople.s3.amazonaws.com/images/dea4d485-470c-4454-9a50-7f5a50343676.jpg</t>
  </si>
  <si>
    <t>The  bad connection to the  distribution line  and the types of pipeline has needs to be replaced.</t>
  </si>
  <si>
    <t>The pipeline connecting to the reservoir located  at E.P.Mutara has been  damaged</t>
  </si>
  <si>
    <t>centre Kivomo</t>
  </si>
  <si>
    <t>30691e6049659fa617f1e8dfecf356</t>
  </si>
  <si>
    <t>a98p-d8he-mf73</t>
  </si>
  <si>
    <t>1206550195</t>
  </si>
  <si>
    <t>02-01-2015 05:52:39 CET</t>
  </si>
  <si>
    <t>00:06:40</t>
  </si>
  <si>
    <t>Cyohoha</t>
  </si>
  <si>
    <t>Kabingo</t>
  </si>
  <si>
    <t>All villages of Burehe and Rwili cells in Cyungo,Kinihira  village ,all villages of Mberuka and Bwimo cells  in Rukozo  and Kabingo village  in Base  sector</t>
  </si>
  <si>
    <t>-1.6477768801369446</t>
  </si>
  <si>
    <t>29.92143711352921</t>
  </si>
  <si>
    <t>1779.7</t>
  </si>
  <si>
    <t>23p45dse</t>
  </si>
  <si>
    <t>https://waterforpeople.s3.amazonaws.com/images/31afb055-564a-4ebc-b811-44fd57b8480f.jpg</t>
  </si>
  <si>
    <t>Water are available at centre Kabingo</t>
  </si>
  <si>
    <t>115e6fb3bb934929f6fc29f4fd07398</t>
  </si>
  <si>
    <t>h3a4-hes8-yq91</t>
  </si>
  <si>
    <t>1196590671</t>
  </si>
  <si>
    <t>07-03-2017 21:14:55 CET</t>
  </si>
  <si>
    <t>00:30:14</t>
  </si>
  <si>
    <t>kiruli bukangano kabahama rubanda</t>
  </si>
  <si>
    <t>This system is functional but needs Rehabilitation</t>
  </si>
  <si>
    <t>-1.632311918504939</t>
  </si>
  <si>
    <t>29.90125938622729</t>
  </si>
  <si>
    <t>1810.2</t>
  </si>
  <si>
    <t>22zjp8ec</t>
  </si>
  <si>
    <t>-1.6350822337877793</t>
  </si>
  <si>
    <t>29.89531663121816</t>
  </si>
  <si>
    <t>1775.7</t>
  </si>
  <si>
    <t>2344max5</t>
  </si>
  <si>
    <t>-1.6405299528718018</t>
  </si>
  <si>
    <t>29.894628212028383</t>
  </si>
  <si>
    <t>1727.2</t>
  </si>
  <si>
    <t>23d4i402</t>
  </si>
  <si>
    <t>System is working but it has some issues</t>
  </si>
  <si>
    <t>ed907b50b37fb54034bd3268525dbaf8</t>
  </si>
  <si>
    <t>6y2q-hvwk-cg0u</t>
  </si>
  <si>
    <t>1215030206</t>
  </si>
  <si>
    <t>09-03-2017 18:12:00 CET</t>
  </si>
  <si>
    <t>-1.8246372836543814</t>
  </si>
  <si>
    <t>29.98423633493774</t>
  </si>
  <si>
    <t>1606.4</t>
  </si>
  <si>
    <t>2btlxr7m</t>
  </si>
  <si>
    <t>https://waterforpeople.s3.amazonaws.com/images/fdbd5a65-4815-404c-8018-ade61fec17b8.jpg</t>
  </si>
  <si>
    <t>27637a482f9832892ca4b9cfe14fe025</t>
  </si>
  <si>
    <t>1wp5-6ssd-u0hg</t>
  </si>
  <si>
    <t>1321070106</t>
  </si>
  <si>
    <t>23-04-2017 14:42:15 CEST</t>
  </si>
  <si>
    <t>00:30:20</t>
  </si>
  <si>
    <t>Kagozi</t>
  </si>
  <si>
    <t>ndarage</t>
  </si>
  <si>
    <t>gahondo kagozi gikingo karambi</t>
  </si>
  <si>
    <t>This Systems has a problem at the source has two sources that are blocked due to roots from nearby bushes and trees.</t>
  </si>
  <si>
    <t>-1.7039371017766145</t>
  </si>
  <si>
    <t>30.0406973201015</t>
  </si>
  <si>
    <t>1583.9</t>
  </si>
  <si>
    <t>269zrs1i</t>
  </si>
  <si>
    <t>https://waterforpeople.s3.amazonaws.com/images/5678ab58-d6b8-4ccc-a2a3-b2426d699cf9.jpg</t>
  </si>
  <si>
    <t>This system doesn’t function well, and the Water Point is new</t>
  </si>
  <si>
    <t>b128c6918233f39015289057ef461154</t>
  </si>
  <si>
    <t>x65j-8fr2-pk3c</t>
  </si>
  <si>
    <t>1211680086</t>
  </si>
  <si>
    <t>08-03-2017 19:36:27 CET</t>
  </si>
  <si>
    <t>-1.8619875921623514</t>
  </si>
  <si>
    <t>29.98290954678947</t>
  </si>
  <si>
    <t>1656.6</t>
  </si>
  <si>
    <t>2djdnrn9</t>
  </si>
  <si>
    <t>https://waterforpeople.s3.amazonaws.com/images/8e0a30ba-20c5-4d5c-a096-928ef546c54b.jpg</t>
  </si>
  <si>
    <t>77c57d1f7ee5d2c59dc43705e961c61</t>
  </si>
  <si>
    <t>w0am-uy6p-v2ap</t>
  </si>
  <si>
    <t>1210500542</t>
  </si>
  <si>
    <t>09-03-2017 21:46:11 CET</t>
  </si>
  <si>
    <t>00:10:23</t>
  </si>
  <si>
    <t>-1.8598036998838425</t>
  </si>
  <si>
    <t>29.92658830368411</t>
  </si>
  <si>
    <t>2dfrv9c1</t>
  </si>
  <si>
    <t>https://waterforpeople.s3.amazonaws.com/images/2bd3cb19-48ec-42c1-b767-b8be21f0cfbe.jpg</t>
  </si>
  <si>
    <t>water point is for Rwahi primary school.</t>
  </si>
  <si>
    <t>91f944124c89fee23c95578871ba55b</t>
  </si>
  <si>
    <t>6pjm-tvng-retg</t>
  </si>
  <si>
    <t>1281440049</t>
  </si>
  <si>
    <t>05-04-2017 19:22:56 CEST</t>
  </si>
  <si>
    <t>00:10:58</t>
  </si>
  <si>
    <t>Rutare-Nyirangarama gravity system/Water point at ADEPR NYIRANGARAMA</t>
  </si>
  <si>
    <t>This water point located at ADEPR Nyirangarama is connected to Rutare-Nyirangarama gravity system,which was constructed late 1960s.</t>
  </si>
  <si>
    <t>-1.6644537967869457</t>
  </si>
  <si>
    <t>29.88497050243692</t>
  </si>
  <si>
    <t>1778.9</t>
  </si>
  <si>
    <t>24gp8ejl</t>
  </si>
  <si>
    <t>https://waterforpeople.s3.amazonaws.com/images/102c186a-4592-4ffa-9116-f03caaff2e99.jpg</t>
  </si>
  <si>
    <t>18db6da4fe783c52c9a7aabc222173</t>
  </si>
  <si>
    <t>2udg-5gx8-duc6</t>
  </si>
  <si>
    <t>1242950097</t>
  </si>
  <si>
    <t>22-03-2017 20:20:27 CET</t>
  </si>
  <si>
    <t>00:22:47</t>
  </si>
  <si>
    <t>Munyinya</t>
  </si>
  <si>
    <t>-1.801852228450358</t>
  </si>
  <si>
    <t>-1.786551377615702</t>
  </si>
  <si>
    <t>30.02214389372764</t>
  </si>
  <si>
    <t>2029.7</t>
  </si>
  <si>
    <t>2a2mr3wd</t>
  </si>
  <si>
    <t>504559e0da58946aa7488a1da15c9bf3</t>
  </si>
  <si>
    <t>j28f-gb9k-ugsa</t>
  </si>
  <si>
    <t>1213140151</t>
  </si>
  <si>
    <t>12-03-2017 07:10:57 CET</t>
  </si>
  <si>
    <t>00:11:48</t>
  </si>
  <si>
    <t>-1.652616326730594</t>
  </si>
  <si>
    <t>29.954468736719612</t>
  </si>
  <si>
    <t>1823.9</t>
  </si>
  <si>
    <t>23x4b6u0</t>
  </si>
  <si>
    <t>https://waterforpeople.s3.amazonaws.com/images/57ca9a6d-52c3-471b-b90e-82b79dc5c943.jpg</t>
  </si>
  <si>
    <t>Bad tee connections and the types of pipeline needs rehabilitation</t>
  </si>
  <si>
    <t>Water tap serves students and staff in G.S.Mutara and It  is in good condition</t>
  </si>
  <si>
    <t>1e77fc668f9e2ffa6128bbe08f87d2bb</t>
  </si>
  <si>
    <t>u211-jfar-2mt6</t>
  </si>
  <si>
    <t>1302730104</t>
  </si>
  <si>
    <t>15-04-2017 23:35:15 CEST</t>
  </si>
  <si>
    <t>00:08:56</t>
  </si>
  <si>
    <t>Gako</t>
  </si>
  <si>
    <t>Gifumba</t>
  </si>
  <si>
    <t>Source Murungurira/Murungurira-Nyakariba gravity system</t>
  </si>
  <si>
    <t>Local government</t>
  </si>
  <si>
    <t>The water point is nolonger operationa.The GTS[ Former water management private operator ] has stoped  working on the maintenance issue saying that District will tackle the issue</t>
  </si>
  <si>
    <t>-1.8402167628378279</t>
  </si>
  <si>
    <t>29.95851325730038</t>
  </si>
  <si>
    <t>1898.8</t>
  </si>
  <si>
    <t>2cjdj3i9</t>
  </si>
  <si>
    <t>https://waterforpeople.s3.amazonaws.com/images/3dbd0a71-88e7-4a89-a905-9a3919cc607b.jpg</t>
  </si>
  <si>
    <t>https://waterforpeople.s3.amazonaws.com/images/1a7cecad-6a32-4f59-a9e4-3ae1620cfed6.jpg</t>
  </si>
  <si>
    <t>-1.8404101842800151</t>
  </si>
  <si>
    <t>29.95893517009418</t>
  </si>
  <si>
    <t>1839.9</t>
  </si>
  <si>
    <t>2cjpfrlx</t>
  </si>
  <si>
    <t>https://waterforpeople.s3.amazonaws.com/images/55755ef2-9bce-4845-a3a5-5bf40599bab8.jpg</t>
  </si>
  <si>
    <t>https://waterforpeople.s3.amazonaws.com/images/0915c791-cb5b-4710-926e-21e15e156703.jpg</t>
  </si>
  <si>
    <t>-1.8403879546069806</t>
  </si>
  <si>
    <t>29.95892530951682</t>
  </si>
  <si>
    <t>1824.7</t>
  </si>
  <si>
    <t>2cjnngsl</t>
  </si>
  <si>
    <t>https://waterforpeople.s3.amazonaws.com/images/5a699529-c16f-4935-8cbd-37477ce54f35.jpg</t>
  </si>
  <si>
    <t>6477ffa96ce735cdba6711982377a245</t>
  </si>
  <si>
    <t>pfc1-fc3d-10up</t>
  </si>
  <si>
    <t>1240250075</t>
  </si>
  <si>
    <t>24-03-2017 08:54:47 CET</t>
  </si>
  <si>
    <t>00:26:45</t>
  </si>
  <si>
    <t>Kabeza</t>
  </si>
  <si>
    <t>gacyamo,rusenyi,kabeza,rusenyi,kigomwa,marenge,mutagata,gasharu,kabuga,marembo</t>
  </si>
  <si>
    <t>People are enjoying the services and use this water except in the rain season</t>
  </si>
  <si>
    <t>30.0634607908055994</t>
  </si>
  <si>
    <t>-1.8374251200473661</t>
  </si>
  <si>
    <t>30.052529985710212</t>
  </si>
  <si>
    <t>1673.2</t>
  </si>
  <si>
    <t>2cerf6gd</t>
  </si>
  <si>
    <t>https://waterforpeople.s3.amazonaws.com/images/92bce61e-0f50-4ff0-83de-cdc1011159ef.jpg</t>
  </si>
  <si>
    <t>b87af1b893f349797a643b7dbcf69e</t>
  </si>
  <si>
    <t>gce0-cg0m-e6m7</t>
  </si>
  <si>
    <t>1236430172</t>
  </si>
  <si>
    <t>02-01-2015 23:42:17 CET</t>
  </si>
  <si>
    <t>00:05:08</t>
  </si>
  <si>
    <t>Water point at Gisha church/Nyirambuga Pumping</t>
  </si>
  <si>
    <t>The water point at Gisha church operates well though one water tap valve was damaged it's better to refix a new one.</t>
  </si>
  <si>
    <t>-1.7458156847277226</t>
  </si>
  <si>
    <t>29.966060623239272</t>
  </si>
  <si>
    <t>2088.4</t>
  </si>
  <si>
    <t>287974y4</t>
  </si>
  <si>
    <t>https://waterforpeople.s3.amazonaws.com/images/81704106-a908-44b2-aa52-ab80193674d0.jpg</t>
  </si>
  <si>
    <t>59fcdc5abbc7dcf365a235a10a46d98</t>
  </si>
  <si>
    <t>x8sw-066s-u7qy</t>
  </si>
  <si>
    <t>1217630745</t>
  </si>
  <si>
    <t>12-03-2017 13:01:14 CET</t>
  </si>
  <si>
    <t>00:08:04</t>
  </si>
  <si>
    <t>Kagunda</t>
  </si>
  <si>
    <t>-1.838213649254746</t>
  </si>
  <si>
    <t>29.924069437343316</t>
  </si>
  <si>
    <t>1604.9</t>
  </si>
  <si>
    <t>2cg2ge94</t>
  </si>
  <si>
    <t>https://waterforpeople.s3.amazonaws.com/images/ea605c43-8d03-417a-be61-a02a013069a9.jpg</t>
  </si>
  <si>
    <t>2aa4010d0d1e921d89a8277842517f9</t>
  </si>
  <si>
    <t>ujvs-bucd-rayx</t>
  </si>
  <si>
    <t>1205890695</t>
  </si>
  <si>
    <t>09-03-2017 17:12:10 CET</t>
  </si>
  <si>
    <t>00:07:26</t>
  </si>
  <si>
    <t>Nyamirembe</t>
  </si>
  <si>
    <t>2e5fw0l2</t>
  </si>
  <si>
    <t>-1.9018907604776734</t>
  </si>
  <si>
    <t>29.97490790354944</t>
  </si>
  <si>
    <t>1367</t>
  </si>
  <si>
    <t>2fddsqw5</t>
  </si>
  <si>
    <t>https://waterforpeople.s3.amazonaws.com/images/1e2e8f55-310a-4db8-b588-058a9f4ad866.jpg</t>
  </si>
  <si>
    <t>1062ca60333ea021a9783eed209dd8f0</t>
  </si>
  <si>
    <t>rag8-5ux2-chnx</t>
  </si>
  <si>
    <t>1235670570</t>
  </si>
  <si>
    <t>22-03-2017 19:19:56 CET</t>
  </si>
  <si>
    <t>Ndorandi</t>
  </si>
  <si>
    <t>-1.6697484304472705</t>
  </si>
  <si>
    <t>29.94861109532155</t>
  </si>
  <si>
    <t>1911.2</t>
  </si>
  <si>
    <t>24pg6q1q</t>
  </si>
  <si>
    <t>https://waterforpeople.s3.amazonaws.com/images/fa5ece81-3e2c-40ec-a482-0ad8932b694b.jpg</t>
  </si>
  <si>
    <t>fe77153ff43e33269b8bf15419b9299e</t>
  </si>
  <si>
    <t>2px3-t9b6-sj8m</t>
  </si>
  <si>
    <t>1315700063</t>
  </si>
  <si>
    <t>20-04-2017 18:08:52 CEST</t>
  </si>
  <si>
    <t>00:06:44</t>
  </si>
  <si>
    <t>Nkanga</t>
  </si>
  <si>
    <t>Water point chez Nsabayezu/Kivomo-Ntakara gravity</t>
  </si>
  <si>
    <t>Not operational</t>
  </si>
  <si>
    <t>-1.827334932521246</t>
  </si>
  <si>
    <t>29.95090160939001</t>
  </si>
  <si>
    <t>1943.1</t>
  </si>
  <si>
    <t>2by2osad</t>
  </si>
  <si>
    <t>water point valve chamber</t>
  </si>
  <si>
    <t>https://waterforpeople.s3.amazonaws.com/images/3e7d9b3d-b18a-4253-81b4-6afd5eba7278.jpg</t>
  </si>
  <si>
    <t>-1.8196613151268473</t>
  </si>
  <si>
    <t>29.95951446038552</t>
  </si>
  <si>
    <t>1745.3</t>
  </si>
  <si>
    <t>2ble1bd7</t>
  </si>
  <si>
    <t>https://waterforpeople.s3.amazonaws.com/images/57e04bfa-0633-44b2-bbcd-6ea719165fc4.jpg</t>
  </si>
  <si>
    <t>not operational</t>
  </si>
  <si>
    <t>Not operational water point damaged.And the pipeline got broken and no maintenance has been done till now.People are fetching fro swamps,or Ntakara spring</t>
  </si>
  <si>
    <t>3c654e3c68b8832be65c1a3068b35be</t>
  </si>
  <si>
    <t>es9b-971w-as6n</t>
  </si>
  <si>
    <t>1225600369</t>
  </si>
  <si>
    <t>13-03-2017 22:06:38 CET</t>
  </si>
  <si>
    <t>00:08:19</t>
  </si>
  <si>
    <t>Kivomo water point/Buramira gravity</t>
  </si>
  <si>
    <t>Piped Network -- Gravity Only|Private Tap with Piped Supply</t>
  </si>
  <si>
    <t>-1.6883400866741962</t>
  </si>
  <si>
    <t>29.91133431277988</t>
  </si>
  <si>
    <t>1897.9</t>
  </si>
  <si>
    <t>25k7kyy1</t>
  </si>
  <si>
    <t>https://waterforpeople.s3.amazonaws.com/images/4a3a61d7-c0aa-4220-be44-a3a093462c2a.jpg</t>
  </si>
  <si>
    <t>-1.6748128011920669</t>
  </si>
  <si>
    <t>29.921076822689624</t>
  </si>
  <si>
    <t>24xu1hje</t>
  </si>
  <si>
    <t>https://waterforpeople.s3.amazonaws.com/images/b0af6ff6-e0b7-440f-89c4-78d3e6047bd9.jpg</t>
  </si>
  <si>
    <t>f7fdd07f19e4dd1f4fddacdc1ef646</t>
  </si>
  <si>
    <t>tqf7-17uu-y02r</t>
  </si>
  <si>
    <t>1199341048</t>
  </si>
  <si>
    <t>09-03-2017 17:05:26 CET</t>
  </si>
  <si>
    <t>00:06:46</t>
  </si>
  <si>
    <t>-1.9037596986719323</t>
  </si>
  <si>
    <t>29.97249207322494</t>
  </si>
  <si>
    <t>1370.4</t>
  </si>
  <si>
    <t>2fggjde4</t>
  </si>
  <si>
    <t>https://waterforpeople.s3.amazonaws.com/images/05440010-06e3-463c-b3aa-fab58f934add.jpg</t>
  </si>
  <si>
    <t>d2e8bef2f4a09166d8f5e1f2ec692</t>
  </si>
  <si>
    <t>nnt3-k8bs-9x2q</t>
  </si>
  <si>
    <t>1238580051</t>
  </si>
  <si>
    <t>02-01-2015 23:38:00 CET</t>
  </si>
  <si>
    <t>00:13:43</t>
  </si>
  <si>
    <t>Water point 2 at Gisha/Nyirambuga pumping</t>
  </si>
  <si>
    <t>This water tap near Gisha operates well with two taps stands.Its water storage tank valve chamber does nolonger have a cover.Float valve of water storage while being repaired got broken and in result when water gets full is shed away in disorder.The water system private operator does not cooperate with people which ends in not putting everything in place</t>
  </si>
  <si>
    <t>-1.748993706633349</t>
  </si>
  <si>
    <t>29.966446426723415</t>
  </si>
  <si>
    <t>2122.5</t>
  </si>
  <si>
    <t>28ciizbk</t>
  </si>
  <si>
    <t>https://waterforpeople.s3.amazonaws.com/images/7dfb2a94-7b9d-4af0-abd5-877d303e12ef.jpg</t>
  </si>
  <si>
    <t>-1.7490810247011976</t>
  </si>
  <si>
    <t>29.96631982981142</t>
  </si>
  <si>
    <t>2096.5</t>
  </si>
  <si>
    <t>28cnvvrj</t>
  </si>
  <si>
    <t>https://waterforpeople.s3.amazonaws.com/images/8d4f279d-4ef9-4948-b1f8-fed78d47ed08.jpg</t>
  </si>
  <si>
    <t>bda9bdc37f415b4c1caa0e3c0ade6b3</t>
  </si>
  <si>
    <t>tas3-5y93-pa8b</t>
  </si>
  <si>
    <t>1248070208</t>
  </si>
  <si>
    <t>28-03-2017 10:17:27 CEST</t>
  </si>
  <si>
    <t>Gitambi</t>
  </si>
  <si>
    <t>-1.7896334632641964</t>
  </si>
  <si>
    <t>30.114952036571975</t>
  </si>
  <si>
    <t>1596.2</t>
  </si>
  <si>
    <t>2a7q4mxp</t>
  </si>
  <si>
    <t>https://waterforpeople.s3.amazonaws.com/images/f4a6a4ab-915b-4b0a-9af8-a51b1ebed15c.jpg</t>
  </si>
  <si>
    <t>f98c1891cad4b1b82e527968ed56287</t>
  </si>
  <si>
    <t>ay3w-fw8a-c4h4</t>
  </si>
  <si>
    <t>1244270049</t>
  </si>
  <si>
    <t>25-03-2017 20:47:10 CET</t>
  </si>
  <si>
    <t>01:59:48</t>
  </si>
  <si>
    <t>kankanga giko gasave</t>
  </si>
  <si>
    <t>System's source doesn’t produce enough water</t>
  </si>
  <si>
    <t>-1.700810215069687</t>
  </si>
  <si>
    <t>30.02866094240071</t>
  </si>
  <si>
    <t>1635.7</t>
  </si>
  <si>
    <t>264u0j7i</t>
  </si>
  <si>
    <t>https://waterforpeople.s3.amazonaws.com/images/a3aac7f7-c993-4499-865e-471bf499efbe.jpg</t>
  </si>
  <si>
    <t>System needs rehabilitation</t>
  </si>
  <si>
    <t>96a0933c8aab44f6a17617f777d256b0</t>
  </si>
  <si>
    <t>ehrb-gpt7-k6uf</t>
  </si>
  <si>
    <t>1201690428</t>
  </si>
  <si>
    <t>02-01-2015 05:48:18 CET</t>
  </si>
  <si>
    <t>00:13:42</t>
  </si>
  <si>
    <t>1913</t>
  </si>
  <si>
    <t>-1.60523988557085</t>
  </si>
  <si>
    <t>29.929967059128266</t>
  </si>
  <si>
    <t>1943</t>
  </si>
  <si>
    <t>21qrfeg3</t>
  </si>
  <si>
    <t>https://waterforpeople.s3.amazonaws.com/images/3e08bcb2-7dea-42e9-9c27-722774301b97.jpg</t>
  </si>
  <si>
    <t>bad connection of tee junctions even not well located main  distribution reservoir at Sakara Village</t>
  </si>
  <si>
    <t>It needs  some rehabilitation</t>
  </si>
  <si>
    <t>18c0d1122fb11847633a3245bb96c2b</t>
  </si>
  <si>
    <t>5vsg-s6nw-ubmj</t>
  </si>
  <si>
    <t>1319850054</t>
  </si>
  <si>
    <t>21-04-2017 16:34:16 CEST</t>
  </si>
  <si>
    <t>00:07:01</t>
  </si>
  <si>
    <t>Bitare</t>
  </si>
  <si>
    <t>Bitare-Gahondo sources catchment area</t>
  </si>
  <si>
    <t>operational but on conduction line outlet while waiting water storage tanks construction works completion to connect it.</t>
  </si>
  <si>
    <t>-1.8240400967512485</t>
  </si>
  <si>
    <t>29.93064274686712</t>
  </si>
  <si>
    <t>1670</t>
  </si>
  <si>
    <t>2bsmt63u</t>
  </si>
  <si>
    <t>https://waterforpeople.s3.amazonaws.com/images/ad159275-3cf4-4932-90e8-f223cac3e6c8.jpg</t>
  </si>
  <si>
    <t>https://waterforpeople.s3.amazonaws.com/images/f2174da7-236d-4048-93dd-0c3d9a827c46.jpg</t>
  </si>
  <si>
    <t>https://waterforpeople.s3.amazonaws.com/images/c2a16b7a-87ac-4d0b-8c3e-bc4edbdd8a0f.jpg</t>
  </si>
  <si>
    <t>-1.8238276965916431</t>
  </si>
  <si>
    <t>29.93008258368084</t>
  </si>
  <si>
    <t>1649.4</t>
  </si>
  <si>
    <t>2bs9pmsk</t>
  </si>
  <si>
    <t>https://waterforpeople.s3.amazonaws.com/images/77de11b2-8d76-4929-83a4-12bb096db8ff.jpg</t>
  </si>
  <si>
    <t>-1.8240029157247801</t>
  </si>
  <si>
    <t>29.930340925965883</t>
  </si>
  <si>
    <t>1634.2</t>
  </si>
  <si>
    <t>2bskffon</t>
  </si>
  <si>
    <t>https://waterforpeople.s3.amazonaws.com/images/36f4091e-fe4d-4011-baaa-75e458edbe46.jpg</t>
  </si>
  <si>
    <t>8cd69f6ee82c0852da68f7fbeb73f4c</t>
  </si>
  <si>
    <t>r65s-pkp9-ww8n</t>
  </si>
  <si>
    <t>1210050087</t>
  </si>
  <si>
    <t>10-03-2017 10:23:31 CET</t>
  </si>
  <si>
    <t>00:16:08</t>
  </si>
  <si>
    <t>Nyabuko</t>
  </si>
  <si>
    <t>nyabuko,kagwa,kiruli,busizi,ngaru,kirungu,kiboha,kigina</t>
  </si>
  <si>
    <t>The network has 17 water points</t>
  </si>
  <si>
    <t>-1.8220001164704407</t>
  </si>
  <si>
    <t>29.976031383317068</t>
  </si>
  <si>
    <t>1909.3</t>
  </si>
  <si>
    <t>2bp9cr1s</t>
  </si>
  <si>
    <t>https://waterforpeople.s3.amazonaws.com/images/2af4d222-002f-4242-9f46-c575986a90e0.jpg</t>
  </si>
  <si>
    <t>-the network has 17 water points  - water points are in good operational conditions except the water point at the source that is damaged  -4 water points don't have water today  -the pipes are in good operational conditions  -the pump is not working properly as it was expected during Design ,Today the pump is pumping less than the quantity of water needed or expected during Design due to the lack of sufficient energy  -the transformer at the pumping station doesnt offer the required energy for the pump  - the anti hammers of pump are not functioning because of bad installation of pumping house  -the system has two pumps with four units with two units pumping in one direction towards Nyabuko and other two in an other direction towards ngoma sector office  -The suction tank is in bad physical conditions</t>
  </si>
  <si>
    <t>72eada2512d22aec9620fafbd722733</t>
  </si>
  <si>
    <t>53nd-fyfm-vd7w</t>
  </si>
  <si>
    <t>1213211699</t>
  </si>
  <si>
    <t>13-03-2017 21:39:13 CET</t>
  </si>
  <si>
    <t>00:04:44</t>
  </si>
  <si>
    <t>Kigamba2 water point/Rutomvu gravity</t>
  </si>
  <si>
    <t>water point damaged not operating</t>
  </si>
  <si>
    <t>-1.696211810741497</t>
  </si>
  <si>
    <t>29.90703297314582</t>
  </si>
  <si>
    <t>1736.6</t>
  </si>
  <si>
    <t>25x853zy</t>
  </si>
  <si>
    <t>https://waterforpeople.s3.amazonaws.com/images/22ded9fd-fc26-4f1b-8425-a3935029e1af.jpg</t>
  </si>
  <si>
    <t>The water point does nolonger operate</t>
  </si>
  <si>
    <t>e1cae1c4888e0ea7d9431d4fcb3e562</t>
  </si>
  <si>
    <t>4dfs-yt1j-6nrv</t>
  </si>
  <si>
    <t>1211480539</t>
  </si>
  <si>
    <t>09-03-2017 22:00:18 CET</t>
  </si>
  <si>
    <t>00:09:25</t>
  </si>
  <si>
    <t>-1.8454667038251817</t>
  </si>
  <si>
    <t>29.93742467149026</t>
  </si>
  <si>
    <t>1644.6</t>
  </si>
  <si>
    <t>2cs23nxq</t>
  </si>
  <si>
    <t>https://waterforpeople.s3.amazonaws.com/images/dd040404-d62e-4fc3-87e4-6768a0462567.jpg</t>
  </si>
  <si>
    <t>a92eb9f9f4a471ec173feea76e4144</t>
  </si>
  <si>
    <t>a2ju-bv6v-mgsq</t>
  </si>
  <si>
    <t>1212340916</t>
  </si>
  <si>
    <t>13-03-2017 21:27:57 CET</t>
  </si>
  <si>
    <t>00:07:42</t>
  </si>
  <si>
    <t>Ngarama water point/Rutomvu gravity</t>
  </si>
  <si>
    <t>Water pointing operating but taps are damaged.</t>
  </si>
  <si>
    <t>-1.6873121081806874</t>
  </si>
  <si>
    <t>29.902879802563163</t>
  </si>
  <si>
    <t>25ii9bkk</t>
  </si>
  <si>
    <t>https://waterforpeople.s3.amazonaws.com/images/a810d168-519c-4dcf-a039-d5e99c56b962.jpg</t>
  </si>
  <si>
    <t>-1.687304750963793</t>
  </si>
  <si>
    <t>29.90267734819043</t>
  </si>
  <si>
    <t>1767.9</t>
  </si>
  <si>
    <t>25ihnvyq</t>
  </si>
  <si>
    <t>https://waterforpeople.s3.amazonaws.com/images/036c1adc-613c-4a56-9442-b82aa78b3fb0.jpg</t>
  </si>
  <si>
    <t>The water operates in moderate conditions. It needs to be rehabilitated for better conditions</t>
  </si>
  <si>
    <t>4ebac7f4c139c28316f3315859ed83f5</t>
  </si>
  <si>
    <t>g65q-9ase-khw8</t>
  </si>
  <si>
    <t>1254810791</t>
  </si>
  <si>
    <t>28-03-2017 10:58:16 CEST</t>
  </si>
  <si>
    <t>-1.6278818230384238</t>
  </si>
  <si>
    <t>30.049070560680843</t>
  </si>
  <si>
    <t>2057.9</t>
  </si>
  <si>
    <t>22s7y8ju</t>
  </si>
  <si>
    <t>https://waterforpeople.s3.amazonaws.com/images/0a2b941f-e275-4d97-a7c5-f67ca93be2d4.jpg</t>
  </si>
  <si>
    <t>Road construction destroyed some pipes</t>
  </si>
  <si>
    <t>2da87e6e90d978f8105d7726e4d4</t>
  </si>
  <si>
    <t>yxej-ykxk-cwwb</t>
  </si>
  <si>
    <t>1220440157</t>
  </si>
  <si>
    <t>10-03-2017 12:20:17 CET</t>
  </si>
  <si>
    <t>00:15:48</t>
  </si>
  <si>
    <t>Rwambogo</t>
  </si>
  <si>
    <t>-1.7494428720359798</t>
  </si>
  <si>
    <t>29.92803731989297</t>
  </si>
  <si>
    <t>1795.4</t>
  </si>
  <si>
    <t>28d9bh8w</t>
  </si>
  <si>
    <t>-1.7469516964101284</t>
  </si>
  <si>
    <t>29.923916567592556</t>
  </si>
  <si>
    <t>1765.3</t>
  </si>
  <si>
    <t>28952jl3</t>
  </si>
  <si>
    <t>-1.7476930577179193</t>
  </si>
  <si>
    <t>29.924114739731767</t>
  </si>
  <si>
    <t>1764.2</t>
  </si>
  <si>
    <t>28ad4mcp</t>
  </si>
  <si>
    <t>https://waterforpeople.s3.amazonaws.com/images/b961618b-ab22-4705-a5fd-1e369ebb1e21.jpg</t>
  </si>
  <si>
    <t>the water doesnt reach the distribution Reservoir nor the water point as it takes water from Reservoir</t>
  </si>
  <si>
    <t>-The water point doesnt have water at this time  -water don't reach the distribution Reservoir because the pipe that enters water to the tank is disconnected and broken</t>
  </si>
  <si>
    <t>409546d15220c56723183da4377827c</t>
  </si>
  <si>
    <t>bgsw-kavy-jbtp</t>
  </si>
  <si>
    <t>1237100581</t>
  </si>
  <si>
    <t>23-03-2017 17:25:45 CET</t>
  </si>
  <si>
    <t>00:22:00</t>
  </si>
  <si>
    <t>karambi Gahondo Bunyana Rugarama Gasave</t>
  </si>
  <si>
    <t>1962.1</t>
  </si>
  <si>
    <t>-1.692622924617372</t>
  </si>
  <si>
    <t>30.033053746928864</t>
  </si>
  <si>
    <t>668.4</t>
  </si>
  <si>
    <t>25raeisq</t>
  </si>
  <si>
    <t>https://waterforpeople.s3.amazonaws.com/images/233c878c-dff7-466e-82f5-c639170f4dca.jpg</t>
  </si>
  <si>
    <t>34e5ba3b18113d499eab18fe1a11e5a</t>
  </si>
  <si>
    <t>exg5-3g5s-rnf8</t>
  </si>
  <si>
    <t>1315830161</t>
  </si>
  <si>
    <t>20-04-2017 14:50:31 CEST</t>
  </si>
  <si>
    <t>00:16:50</t>
  </si>
  <si>
    <t>-1.7978963422707452</t>
  </si>
  <si>
    <t>29.986142412943206</t>
  </si>
  <si>
    <t>1737.4</t>
  </si>
  <si>
    <t>2aldwnmd</t>
  </si>
  <si>
    <t>https://waterforpeople.s3.amazonaws.com/images/fb0caa0c-d353-4e90-ae49-f36b8cf87fd9.jpg</t>
  </si>
  <si>
    <t>3b9de6febe3e967f9eea646ffe08991</t>
  </si>
  <si>
    <t>aq8p-15tn-qmcd</t>
  </si>
  <si>
    <t>1215891253</t>
  </si>
  <si>
    <t>16-03-2017 07:38:18 CET</t>
  </si>
  <si>
    <t>00:06:49</t>
  </si>
  <si>
    <t>Kisigiro</t>
  </si>
  <si>
    <t>https://waterforpeople.s3.amazonaws.com/images/77855cbe-348b-4270-9796-d60c80d36df5.jpg</t>
  </si>
  <si>
    <t>-1.7352735970133317</t>
  </si>
  <si>
    <t>30.048975177181454</t>
  </si>
  <si>
    <t>1792.3</t>
  </si>
  <si>
    <t>27pto9zd</t>
  </si>
  <si>
    <t>https://waterforpeople.s3.amazonaws.com/images/6ca50ded-4e5e-4534-928c-164128732d96.jpg</t>
  </si>
  <si>
    <t>2218a9fc996c49c238ff7d5e7769631f</t>
  </si>
  <si>
    <t>x9kc-w36d-sy2c</t>
  </si>
  <si>
    <t>1236140689</t>
  </si>
  <si>
    <t>23-03-2017 10:02:03 CET</t>
  </si>
  <si>
    <t>00:12:12</t>
  </si>
  <si>
    <t>-1.834164682410857</t>
  </si>
  <si>
    <t>30.026381636254932</t>
  </si>
  <si>
    <t>1922.6</t>
  </si>
  <si>
    <t>2c9dbv1j</t>
  </si>
  <si>
    <t>https://waterforpeople.s3.amazonaws.com/images/d6dc38c7-2fbb-4624-bb00-c17d1ede54e0.jpg</t>
  </si>
  <si>
    <t>1d4148fc39f093fecd92973edacfc46</t>
  </si>
  <si>
    <t>k5g7-37d5-smxj</t>
  </si>
  <si>
    <t>1305650068</t>
  </si>
  <si>
    <t>16-04-2017 22:01:00 CEST</t>
  </si>
  <si>
    <t>Mugenda I</t>
  </si>
  <si>
    <t>Water point at Innocent's/Nyirambuga pumping system</t>
  </si>
  <si>
    <t>The water point is operational but water comes rarely.This is a collection of 2 catchment area of Nyirambuga1 and Nyirambuga2 with almost 8 sources</t>
  </si>
  <si>
    <t>-1.6621752332845048</t>
  </si>
  <si>
    <t>29.899104604472196</t>
  </si>
  <si>
    <t>1961.7</t>
  </si>
  <si>
    <t>24cxhkq7</t>
  </si>
  <si>
    <t>https://waterforpeople.s3.amazonaws.com/images/fa51d76f-de11-430c-99ed-08aa5263eaa7.jpg</t>
  </si>
  <si>
    <t>65fc3af47e468059696fb981206f571b</t>
  </si>
  <si>
    <t>vtca-nrnj-vru4</t>
  </si>
  <si>
    <t>1244040063</t>
  </si>
  <si>
    <t>23-03-2017 17:25:53 CET</t>
  </si>
  <si>
    <t>00:19:17</t>
  </si>
  <si>
    <t>-1.703928491477521</t>
  </si>
  <si>
    <t>30.040723418209694</t>
  </si>
  <si>
    <t>1580.3</t>
  </si>
  <si>
    <t>269z6cfr</t>
  </si>
  <si>
    <t>https://waterforpeople.s3.amazonaws.com/images/abc4ffef-c140-4b93-b488-a985b33127bc.jpg</t>
  </si>
  <si>
    <t>6251e34a193d1bd2d75179cadd69c4d</t>
  </si>
  <si>
    <t>n9u6-sh8u-9nay</t>
  </si>
  <si>
    <t>1229050909</t>
  </si>
  <si>
    <t>23-03-2017 10:33:47 CET</t>
  </si>
  <si>
    <t>00:08:02</t>
  </si>
  <si>
    <t>-1.8442088038069209</t>
  </si>
  <si>
    <t>30.02895076303688</t>
  </si>
  <si>
    <t>2cpz32f5</t>
  </si>
  <si>
    <t>https://waterforpeople.s3.amazonaws.com/images/97cd9c63-f9f1-446e-8bb4-f16ec807265d.jpg</t>
  </si>
  <si>
    <t>e67e8ebcc8f2bbcc7351dfacaa5fa631</t>
  </si>
  <si>
    <t>29t7-m5wt-krdp</t>
  </si>
  <si>
    <t>1305990192</t>
  </si>
  <si>
    <t>18-04-2017 07:06:07 CEST</t>
  </si>
  <si>
    <t>00:07:35</t>
  </si>
  <si>
    <t>Barari</t>
  </si>
  <si>
    <t>Water point chez Rujugiro/Nyirambuga pumping system</t>
  </si>
  <si>
    <t>Gaseke/Barari/Tumba and Rebero/Kayenzi/Bushoki</t>
  </si>
  <si>
    <t>The water point is operational though no tap has ever been fixed.It has been mapped in Rebero of Kayenzi in Bushoki.However,it should be counted in Gaseke of Barari in Tumba.Therefore,remove from Rebero/Kayenzi/Bushoki and be considered in Gaseke/Barari/Tumba.</t>
  </si>
  <si>
    <t>-1.713026331305272</t>
  </si>
  <si>
    <t>29.929612773541663</t>
  </si>
  <si>
    <t>1758.3</t>
  </si>
  <si>
    <t>26p0ys2o</t>
  </si>
  <si>
    <t>https://waterforpeople.s3.amazonaws.com/images/6fd132b6-cd59-4f59-9d4b-1c8b2b629de0.jpg</t>
  </si>
  <si>
    <t>51448ca47fbbef046825536c0d4d</t>
  </si>
  <si>
    <t>qa37-4ajw-p8k0</t>
  </si>
  <si>
    <t>1305650063</t>
  </si>
  <si>
    <t>16-04-2017 21:46:10 CEST</t>
  </si>
  <si>
    <t>00:10:32</t>
  </si>
  <si>
    <t>Buvumo</t>
  </si>
  <si>
    <t>Rukungeri-Bushoki cafe washing factory gravity system</t>
  </si>
  <si>
    <t>Local government in partnership with Bushoki cafe washing factory</t>
  </si>
  <si>
    <t>The water point does nolonger operate people are fetching  from the nearest spring</t>
  </si>
  <si>
    <t>-1.7148709303768315</t>
  </si>
  <si>
    <t>29.907839695503355</t>
  </si>
  <si>
    <t>1825.3</t>
  </si>
  <si>
    <t>26s33yti</t>
  </si>
  <si>
    <t>https://waterforpeople.s3.amazonaws.com/images/2d43ee3a-64e4-4adb-96c6-501675cb1cfd.jpg</t>
  </si>
  <si>
    <t>https://waterforpeople.s3.amazonaws.com/images/af6d2cd5-ff5d-4235-a299-1f184bd3ffe7.jpg</t>
  </si>
  <si>
    <t>-1.7144755108000147</t>
  </si>
  <si>
    <t>29.90789903792824</t>
  </si>
  <si>
    <t>1825.2</t>
  </si>
  <si>
    <t>26rfamme</t>
  </si>
  <si>
    <t>https://waterforpeople.s3.amazonaws.com/images/283dd225-f420-4076-af20-0ef11b369656.jpg</t>
  </si>
  <si>
    <t>-1.7144572934193414</t>
  </si>
  <si>
    <t>29.908083106975777</t>
  </si>
  <si>
    <t>1807.6</t>
  </si>
  <si>
    <t>26re3rew</t>
  </si>
  <si>
    <t>https://waterforpeople.s3.amazonaws.com/images/4f187b23-56dd-4779-9815-9ff89b99fa96.jpg</t>
  </si>
  <si>
    <t>f740ff2769955153dae7bdac59ecba54</t>
  </si>
  <si>
    <t>nqwj-0k30-xrdt</t>
  </si>
  <si>
    <t>1216750516</t>
  </si>
  <si>
    <t>15-03-2017 07:36:13 CET</t>
  </si>
  <si>
    <t>00:28:50</t>
  </si>
  <si>
    <t>This system of Rutembe is not functional due to broken piepes</t>
  </si>
  <si>
    <t>-1.6452293607002955</t>
  </si>
  <si>
    <t>29.88940159790624</t>
  </si>
  <si>
    <t>1774.8</t>
  </si>
  <si>
    <t>23kwbua6</t>
  </si>
  <si>
    <t>1775</t>
  </si>
  <si>
    <t>-1.654627189348805</t>
  </si>
  <si>
    <t>29.882200064317892</t>
  </si>
  <si>
    <t>1737.9</t>
  </si>
  <si>
    <t>240fzava</t>
  </si>
  <si>
    <t>https://waterforpeople.s3.amazonaws.com/images/e5734ee8-6e82-4d15-bb0a-b13498eb2d19.jpg</t>
  </si>
  <si>
    <t>water is not available because some pipes have been damaged while road were being built</t>
  </si>
  <si>
    <t>the last reservoir is also at high elevation compared to the source.(design issue)</t>
  </si>
  <si>
    <t>5320805b18171392c689f871e221c6</t>
  </si>
  <si>
    <t>nah3-x753-8m1p</t>
  </si>
  <si>
    <t>1219900776</t>
  </si>
  <si>
    <t>15-03-2017 17:12:21 CET</t>
  </si>
  <si>
    <t>00:09:30</t>
  </si>
  <si>
    <t>https://waterforpeople.s3.amazonaws.com/images/4d62f662-0fb2-4775-a1be-300af5c8b0fa.jpg</t>
  </si>
  <si>
    <t>-1.7426916345830576</t>
  </si>
  <si>
    <t>30.04334463656035</t>
  </si>
  <si>
    <t>1965.8</t>
  </si>
  <si>
    <t>2823fwsx</t>
  </si>
  <si>
    <t>https://waterforpeople.s3.amazonaws.com/images/d185b5d5-7273-4f8b-8fd2-dac0e9d271f3.jpg</t>
  </si>
  <si>
    <t>c13a1c45d55936ebc95eba6d23364e</t>
  </si>
  <si>
    <t>gsh1-yqtd-pnf8</t>
  </si>
  <si>
    <t>1198270695</t>
  </si>
  <si>
    <t>10-03-2017 12:31:20 CET</t>
  </si>
  <si>
    <t>00:17:31</t>
  </si>
  <si>
    <t>-1.7465599946010537</t>
  </si>
  <si>
    <t>29.923709307759918</t>
  </si>
  <si>
    <t>1757.9</t>
  </si>
  <si>
    <t>288h97dx</t>
  </si>
  <si>
    <t>https://waterforpeople.s3.amazonaws.com/images/a4f95ca1-006f-45da-b749-03ab3d58f140.jpg</t>
  </si>
  <si>
    <t>Today water  doesnt reach the distribution reservoir as the pipe connecting to the reservoir is disconnected  and it is why it doesnt reach the water point</t>
  </si>
  <si>
    <t>-no water at all points exceptthe water point at the source  -water don't reach the Reservoir because the pipe that enters water to the tank is disconnected and broken</t>
  </si>
  <si>
    <t>9633348abbbe304bd12723eaaf3ea46</t>
  </si>
  <si>
    <t>rwm0-ggbb-5ste</t>
  </si>
  <si>
    <t>1304810050</t>
  </si>
  <si>
    <t>16-04-2017 22:49:51 CEST</t>
  </si>
  <si>
    <t>Water at Kaziba chez Verene/Nyirambuga pumping system</t>
  </si>
  <si>
    <t>Operational and functional as  water available</t>
  </si>
  <si>
    <t>-1.7129245551662051</t>
  </si>
  <si>
    <t>29.992691627630236</t>
  </si>
  <si>
    <t>2069.2</t>
  </si>
  <si>
    <t>26ov0gie</t>
  </si>
  <si>
    <t>https://waterforpeople.s3.amazonaws.com/images/137af857-e4a4-495c-9490-e0490bd1646c.jpg</t>
  </si>
  <si>
    <t>96e2cff83242aac03181f6e928ff1824</t>
  </si>
  <si>
    <t>cqjx-s9jn-a5kq</t>
  </si>
  <si>
    <t>1217040348</t>
  </si>
  <si>
    <t>15-03-2017 15:05:55 CET</t>
  </si>
  <si>
    <t>00:19:40</t>
  </si>
  <si>
    <t>Water system is not yet functional since it was built</t>
  </si>
  <si>
    <t>-1.7691763631255042</t>
  </si>
  <si>
    <t>30.05822830852931</t>
  </si>
  <si>
    <t>1574.6</t>
  </si>
  <si>
    <t>299vzqsm</t>
  </si>
  <si>
    <t>https://waterforpeople.s3.amazonaws.com/images/b9b38290-3a44-47f4-819a-ec613d1b47aa.jpg</t>
  </si>
  <si>
    <t>Since the system was built water hasn’t reached tap</t>
  </si>
  <si>
    <t>three years without Water</t>
  </si>
  <si>
    <t>5d13e62f88e215e77b51adae97a3581a</t>
  </si>
  <si>
    <t>trde-qgm3-9xsm</t>
  </si>
  <si>
    <t>1235250314</t>
  </si>
  <si>
    <t>21-03-2017 18:05:25 CET</t>
  </si>
  <si>
    <t>00:15:08</t>
  </si>
  <si>
    <t>GS Kinihira</t>
  </si>
  <si>
    <t>-1.6713076749201647</t>
  </si>
  <si>
    <t>29.962336020350133</t>
  </si>
  <si>
    <t>1982.1</t>
  </si>
  <si>
    <t>24s12civ</t>
  </si>
  <si>
    <t>https://waterforpeople.s3.amazonaws.com/images/89ec0764-4c1b-49b2-a10e-f82d79e5c364.jpg</t>
  </si>
  <si>
    <t>water point for GS Kinihira</t>
  </si>
  <si>
    <t>7e9bd93b7190552f286d64ce9e9da3</t>
  </si>
  <si>
    <t>e4v1-pssg-crn7</t>
  </si>
  <si>
    <t>1431010310</t>
  </si>
  <si>
    <t>02-06-2017 08:58:12 CEST</t>
  </si>
  <si>
    <t>00:09:00</t>
  </si>
  <si>
    <t>Gitabage</t>
  </si>
  <si>
    <t>-1.7464433654475461</t>
  </si>
  <si>
    <t>-1.766876526307512</t>
  </si>
  <si>
    <t>29.99710164002383</t>
  </si>
  <si>
    <t>2143.3</t>
  </si>
  <si>
    <t>2963216r</t>
  </si>
  <si>
    <t>https://waterforpeople.s3.amazonaws.com/images/337e7444-4c27-4b23-905a-c03bf9ba6057.jpg</t>
  </si>
  <si>
    <t>ef57f6513a27c6e3756faa63782357d</t>
  </si>
  <si>
    <t>h6s2-a5cc-qkds</t>
  </si>
  <si>
    <t>1217630768</t>
  </si>
  <si>
    <t>12-03-2017 13:12:04 CET</t>
  </si>
  <si>
    <t>00:10:10</t>
  </si>
  <si>
    <t>29.93108343031516</t>
  </si>
  <si>
    <t>1627.1</t>
  </si>
  <si>
    <t>-1.8511074139425547</t>
  </si>
  <si>
    <t>29.917181956656734</t>
  </si>
  <si>
    <t>1631.3</t>
  </si>
  <si>
    <t>2d1dw4yr</t>
  </si>
  <si>
    <t>https://waterforpeople.s3.amazonaws.com/images/18fcfe3a-1fed-4e2e-9d6b-887d34a6236c.jpg</t>
  </si>
  <si>
    <t>f47619fa41a541c7bee295458fcb3ef</t>
  </si>
  <si>
    <t>hs7u-c7nb-exmw</t>
  </si>
  <si>
    <t>1275930160</t>
  </si>
  <si>
    <t>06-04-2017 19:18:02 CEST</t>
  </si>
  <si>
    <t>00:06:06</t>
  </si>
  <si>
    <t>Buyogoma</t>
  </si>
  <si>
    <t>Buyogoma water point</t>
  </si>
  <si>
    <t>This water point is nolonger operational and its closed due to non-metered water device installation.It is connected to Rutomvu gravity system</t>
  </si>
  <si>
    <t>-1.6915164563008338</t>
  </si>
  <si>
    <t>29.902201751508077</t>
  </si>
  <si>
    <t>1794.7</t>
  </si>
  <si>
    <t>25pgbdn2</t>
  </si>
  <si>
    <t>https://waterforpeople.s3.amazonaws.com/images/3f7bbcd5-3aad-4386-8007-56deb7a59873.jpg</t>
  </si>
  <si>
    <t>739bc2a84c3bf91bf73e4cab161989e7</t>
  </si>
  <si>
    <t>etts-t7nk-ec8e</t>
  </si>
  <si>
    <t>1325920255</t>
  </si>
  <si>
    <t>24-04-2017 23:23:19 CEST</t>
  </si>
  <si>
    <t>00:08:28</t>
  </si>
  <si>
    <t>-1.7362337052267534</t>
  </si>
  <si>
    <t>30.07336983035694</t>
  </si>
  <si>
    <t>1545.9</t>
  </si>
  <si>
    <t>27retw8t</t>
  </si>
  <si>
    <t>https://waterforpeople.s3.amazonaws.com/images/317adf1b-01f8-4730-baca-d447715c9a14.jpg</t>
  </si>
  <si>
    <t>robinet yarapfuye</t>
  </si>
  <si>
    <t>284474dfa1e7a89ce2260c3566d3c93</t>
  </si>
  <si>
    <t>e170-5hjp-0wrs</t>
  </si>
  <si>
    <t>1207980332</t>
  </si>
  <si>
    <t>09-03-2017 06:00:41 CET</t>
  </si>
  <si>
    <t>00:06:11</t>
  </si>
  <si>
    <t>-1.8781266333430318</t>
  </si>
  <si>
    <t>29.943320905532847</t>
  </si>
  <si>
    <t>1362.1</t>
  </si>
  <si>
    <t>2ea2ldpl</t>
  </si>
  <si>
    <t>https://waterforpeople.s3.amazonaws.com/images/a80b4e13-f45d-477e-86a2-546566fdd300.jpg</t>
  </si>
  <si>
    <t>d6a493c698914753dd7d864e0468</t>
  </si>
  <si>
    <t>afbs-28cg-e5w2</t>
  </si>
  <si>
    <t>1187141436</t>
  </si>
  <si>
    <t>08-03-2017 06:52:39 CET</t>
  </si>
  <si>
    <t>00:54:45</t>
  </si>
  <si>
    <t>Rubanda</t>
  </si>
  <si>
    <t>LAKE ANGELS</t>
  </si>
  <si>
    <t>1.632311918504939</t>
  </si>
  <si>
    <t>1.6350822337877793</t>
  </si>
  <si>
    <t>-1.6414527283470774</t>
  </si>
  <si>
    <t>29.900197640418515</t>
  </si>
  <si>
    <t>23envfax</t>
  </si>
  <si>
    <t>86f643873b16ff034294c439b811520</t>
  </si>
  <si>
    <t>9t30-n51m-rkvq</t>
  </si>
  <si>
    <t>1243820127</t>
  </si>
  <si>
    <t>21-03-2017 17:46:27 CET</t>
  </si>
  <si>
    <t>Ntunguru</t>
  </si>
  <si>
    <t>-1.6733399500056403</t>
  </si>
  <si>
    <t>29.96946029819898</t>
  </si>
  <si>
    <t>24vdxcdq</t>
  </si>
  <si>
    <t>https://waterforpeople.s3.amazonaws.com/images/7ae4ce93-2957-4b56-bc42-edd7618f93bc.jpg</t>
  </si>
  <si>
    <t>8812181c3b3598d51a9e76a7af84db96</t>
  </si>
  <si>
    <t>9576-vvfw-nrsb</t>
  </si>
  <si>
    <t>1252860176</t>
  </si>
  <si>
    <t>25-03-2017 11:31:56 CET</t>
  </si>
  <si>
    <t>01:28:11</t>
  </si>
  <si>
    <t>Musenga</t>
  </si>
  <si>
    <t>Mutagata Gravity network</t>
  </si>
  <si>
    <t>Ruri, Musenga, Rukurazo, Umubuga, Amataba, Rusine, Marenge</t>
  </si>
  <si>
    <t>30.06649761552014</t>
  </si>
  <si>
    <t>2b1uaz5k</t>
  </si>
  <si>
    <t>Distribution Chamber|Washout and Air release</t>
  </si>
  <si>
    <t>-1.7998585126814564</t>
  </si>
  <si>
    <t>30.077788235439673</t>
  </si>
  <si>
    <t>1473</t>
  </si>
  <si>
    <t>2aomlmw9</t>
  </si>
  <si>
    <t>https://waterforpeople.s3.amazonaws.com/images/9edc743e-54bd-4dc9-9340-60731928a4a2.jpg</t>
  </si>
  <si>
    <t>1. the Extension to Nyabinyana village has 2 reservoirs and two water points which is under construction  2. this system have been constructed in 2004 3. it serve a party of Masoro Sector and other party is located in Gasabo District  4. 2 water points and one reservoir have been constructed in 2016. 5. in general, this network has 27 water points in which 12 are in Rulindo District and the remaining  are in Gasabo District.</t>
  </si>
  <si>
    <t>31762d960a9d61342bf46815e79b35</t>
  </si>
  <si>
    <t>yw58-cf0q-7d8y</t>
  </si>
  <si>
    <t>1209180089</t>
  </si>
  <si>
    <t>10-03-2017 11:29:29 CET</t>
  </si>
  <si>
    <t>00:24:28</t>
  </si>
  <si>
    <t>Water points are damaged and destroyed and are not functioning  - water Pipes are broken</t>
  </si>
  <si>
    <t>-1.8192127665439741</t>
  </si>
  <si>
    <t>29.962026748097962</t>
  </si>
  <si>
    <t>1694.7</t>
  </si>
  <si>
    <t>2bkn8t5w</t>
  </si>
  <si>
    <t>https://waterforpeople.s3.amazonaws.com/images/d49dd24b-d14b-4852-8208-c555a765b501.jpg</t>
  </si>
  <si>
    <t>pipes and infrastructures are destroyed</t>
  </si>
  <si>
    <t>the pipes that connect water to this water point is broken</t>
  </si>
  <si>
    <t>-the water point at the source is damaged but it is functioning  -the pipeline is damaged, all distribution pipes are broken  -there are no water at all water points</t>
  </si>
  <si>
    <t>53efd1d87ac46ab27e5f27c84df4364</t>
  </si>
  <si>
    <t>ea46-6y6f-mxpr</t>
  </si>
  <si>
    <t>1210600166</t>
  </si>
  <si>
    <t>09-03-2017 08:43:49 CET</t>
  </si>
  <si>
    <t>00:25:05</t>
  </si>
  <si>
    <t>This Water Point was Funded by Charity Water</t>
  </si>
  <si>
    <t>1718.1</t>
  </si>
  <si>
    <t>-1.6503159107324792</t>
  </si>
  <si>
    <t>29.88283872375492</t>
  </si>
  <si>
    <t>1739.5</t>
  </si>
  <si>
    <t>23tbdh58</t>
  </si>
  <si>
    <t>ba5bb4f1109d1a9e14d934feaf98a5f6</t>
  </si>
  <si>
    <t>3b48-49r5-1cyt</t>
  </si>
  <si>
    <t>1221960368</t>
  </si>
  <si>
    <t>13-03-2017 22:02:44 CET</t>
  </si>
  <si>
    <t>00:07:32</t>
  </si>
  <si>
    <t>Nkore source catchment</t>
  </si>
  <si>
    <t>The water source  operates well</t>
  </si>
  <si>
    <t>https://waterforpeople.s3.amazonaws.com/images/7948d0f6-3d4b-41db-ba46-338c153de464.jpg</t>
  </si>
  <si>
    <t>-1.6883153151379338</t>
  </si>
  <si>
    <t>29.911190736188804</t>
  </si>
  <si>
    <t>1499.2</t>
  </si>
  <si>
    <t>25k5so4n</t>
  </si>
  <si>
    <t>https://waterforpeople.s3.amazonaws.com/images/7bce3a7a-55e2-4dc5-9404-6f23a1197470.jpg</t>
  </si>
  <si>
    <t>-1.688310595101912</t>
  </si>
  <si>
    <t>29.911222614768896</t>
  </si>
  <si>
    <t>1934.4</t>
  </si>
  <si>
    <t>25k5so4o</t>
  </si>
  <si>
    <t>https://waterforpeople.s3.amazonaws.com/images/e8b24e56-e591-457d-a7f3-ea8c9aa6267a.jpg</t>
  </si>
  <si>
    <t>The water point operates well though it is not protected.</t>
  </si>
  <si>
    <t>7f21faa4a8f08351f19c9070fc2a12a9</t>
  </si>
  <si>
    <t>x1ch-9a7d-nh45</t>
  </si>
  <si>
    <t>1240030093</t>
  </si>
  <si>
    <t>21-03-2017 14:30:24 CET</t>
  </si>
  <si>
    <t>00:12:13</t>
  </si>
  <si>
    <t>-1.6475860727485991</t>
  </si>
  <si>
    <t>29.986424671708463</t>
  </si>
  <si>
    <t>1291.2</t>
  </si>
  <si>
    <t>23osu5so</t>
  </si>
  <si>
    <t>https://waterforpeople.s3.amazonaws.com/images/78a8898b-7e2c-4ac9-89ff-ac68d62545e6.jpg</t>
  </si>
  <si>
    <t>-Water point is poor because it has nit water tap and it does not properly.</t>
  </si>
  <si>
    <t>dfb7d3d54b53abeb1e5cfbab38a103f</t>
  </si>
  <si>
    <t>u16h-twjd-19s3</t>
  </si>
  <si>
    <t>1232820627</t>
  </si>
  <si>
    <t>21-03-2017 13:55:34 CET</t>
  </si>
  <si>
    <t>00:06:02</t>
  </si>
  <si>
    <t>-1.6467406434412326</t>
  </si>
  <si>
    <t>29.966900494971494</t>
  </si>
  <si>
    <t>2017.3</t>
  </si>
  <si>
    <t>23netqtx</t>
  </si>
  <si>
    <t>https://waterforpeople.s3.amazonaws.com/images/cf3d0c08-18ff-47a6-9938-e46553069c09.jpg</t>
  </si>
  <si>
    <t>d7b4ed7bcc8c83dffd9dd68fcb76e45</t>
  </si>
  <si>
    <t>1us5-e21v-t6nd</t>
  </si>
  <si>
    <t>1276060135</t>
  </si>
  <si>
    <t>06-04-2017 19:13:07 CEST</t>
  </si>
  <si>
    <t>00:17:43</t>
  </si>
  <si>
    <t>Kinyankera gravity system</t>
  </si>
  <si>
    <t>Buyogoma/Mukoto cell and Remera/Nyirangarama cell</t>
  </si>
  <si>
    <t>Local government and community</t>
  </si>
  <si>
    <t>It is located in border of Remera(Nyirangarama) and Buyogoma(Mukoto).Capturing was made to supply private connections of Buyogoma.</t>
  </si>
  <si>
    <t>-1.6950597099281783</t>
  </si>
  <si>
    <t>29.890803301352435</t>
  </si>
  <si>
    <t>2001.6</t>
  </si>
  <si>
    <t>25vb2tp8</t>
  </si>
  <si>
    <t>https://waterforpeople.s3.amazonaws.com/images/435059d2-5c10-4901-868b-7f7faad618c9.jpg</t>
  </si>
  <si>
    <t>-1.6950167490503893</t>
  </si>
  <si>
    <t>29.89088856384206</t>
  </si>
  <si>
    <t>1999.7</t>
  </si>
  <si>
    <t>25v8p3a4</t>
  </si>
  <si>
    <t>https://waterforpeople.s3.amazonaws.com/images/d2a33ce6-160c-4b7f-9e8a-82aed7de6cd3.jpg</t>
  </si>
  <si>
    <t>-1.6950192665669452</t>
  </si>
  <si>
    <t>29.890829961925103</t>
  </si>
  <si>
    <t>1999</t>
  </si>
  <si>
    <t>https://waterforpeople.s3.amazonaws.com/images/303a8a9b-e776-4b20-ad7b-174df920da85.jpg</t>
  </si>
  <si>
    <t>231b8eae9aec20a8b3fe7dc4889ff</t>
  </si>
  <si>
    <t>yfr5-t7dh-1xun</t>
  </si>
  <si>
    <t>1220540108</t>
  </si>
  <si>
    <t>09-03-2017 18:11:13 CET</t>
  </si>
  <si>
    <t>00:23:48</t>
  </si>
  <si>
    <t>-1.8339594379126452</t>
  </si>
  <si>
    <t>29.988000505802045</t>
  </si>
  <si>
    <t>1636.9</t>
  </si>
  <si>
    <t>2c90tr1k</t>
  </si>
  <si>
    <t>https://waterforpeople.s3.amazonaws.com/images/22fb0624-2dad-4cee-9da8-6489687c3c94.jpg</t>
  </si>
  <si>
    <t>4722981729785546a42689437961be66</t>
  </si>
  <si>
    <t>gwv7-7vyp-7nq6</t>
  </si>
  <si>
    <t>1305090067</t>
  </si>
  <si>
    <t>18-04-2017 06:56:47 CEST</t>
  </si>
  <si>
    <t>Water point chez Ntuyenabo/Nyirambuga pumping system</t>
  </si>
  <si>
    <t>The water point has been recently completed however  no water available till now</t>
  </si>
  <si>
    <t>-1.7203198098455623</t>
  </si>
  <si>
    <t>29.950883451129478</t>
  </si>
  <si>
    <t>2069.6</t>
  </si>
  <si>
    <t>2712zs8k</t>
  </si>
  <si>
    <t>https://waterforpeople.s3.amazonaws.com/images/5b90ae00-6b05-43c3-945c-a9ea9aa97137.jpg</t>
  </si>
  <si>
    <t>971962c6b46cdd58b76fbfd0e1e8a8bb</t>
  </si>
  <si>
    <t>g2sh-xxj4-p9ph</t>
  </si>
  <si>
    <t>1218330175</t>
  </si>
  <si>
    <t>15-03-2017 08:00:12 CET</t>
  </si>
  <si>
    <t>00:22:50</t>
  </si>
  <si>
    <t>Gihanga</t>
  </si>
  <si>
    <t>kabuga mushongi buramba</t>
  </si>
  <si>
    <t>this network works in one part . the other part does not work</t>
  </si>
  <si>
    <t>-1.6453170080059196</t>
  </si>
  <si>
    <t>29.905362830894457</t>
  </si>
  <si>
    <t>1792.1</t>
  </si>
  <si>
    <t>23l1oqul</t>
  </si>
  <si>
    <t>https://waterforpeople.s3.amazonaws.com/images/69861e1e-1365-43f3-9a1c-4c52d4143b60.jpg</t>
  </si>
  <si>
    <t>water does not reach to the water tap</t>
  </si>
  <si>
    <t>low pressure of water</t>
  </si>
  <si>
    <t>the network is not working well</t>
  </si>
  <si>
    <t>5f1e17e43a3aad903d4ba8724c66f20</t>
  </si>
  <si>
    <t>165s-xh1v-d8j0</t>
  </si>
  <si>
    <t>1314020243</t>
  </si>
  <si>
    <t>20-04-2017 10:42:00 CEST</t>
  </si>
  <si>
    <t>00:05:02</t>
  </si>
  <si>
    <t>Water point at Gihanga under road/Nyirambuga pumping</t>
  </si>
  <si>
    <t>-1.680704986943682</t>
  </si>
  <si>
    <t>29.940601157297703</t>
  </si>
  <si>
    <t>1856.3</t>
  </si>
  <si>
    <t>257kpszy</t>
  </si>
  <si>
    <t>https://waterforpeople.s3.amazonaws.com/images/da1be935-302c-467a-879f-c952d8ff18c8.jpg</t>
  </si>
  <si>
    <t>washout</t>
  </si>
  <si>
    <t>https://waterforpeople.s3.amazonaws.com/images/0e07e9f8-ccb9-4cdf-a1e7-c199aa54ac01.jpg</t>
  </si>
  <si>
    <t>-1.6806253578218284</t>
  </si>
  <si>
    <t>29.94062313515126</t>
  </si>
  <si>
    <t>1864.7</t>
  </si>
  <si>
    <t>257fyc5q</t>
  </si>
  <si>
    <t>https://waterforpeople.s3.amazonaws.com/images/32fbe800-0d83-4434-b528-173ba772315f.jpg</t>
  </si>
  <si>
    <t>ef12a6589298ae2deb81784d3fcf0d6</t>
  </si>
  <si>
    <t>37cv-m8tr-ue41</t>
  </si>
  <si>
    <t>1257490234</t>
  </si>
  <si>
    <t>26-03-2017 23:13:51 CEST</t>
  </si>
  <si>
    <t>01:07:26</t>
  </si>
  <si>
    <t>Gakoma, Karehe, Rutonde, Gitaba, Kiruri, Buhera, Ruhanya, Kibamba, Karindi.</t>
  </si>
  <si>
    <t>-1.76879449980039</t>
  </si>
  <si>
    <t>29.938590376456</t>
  </si>
  <si>
    <t>-1.780150896458808</t>
  </si>
  <si>
    <t>-1.7853430528373888</t>
  </si>
  <si>
    <t>29.946168635074148</t>
  </si>
  <si>
    <t>1989.1</t>
  </si>
  <si>
    <t>2a0mpn45</t>
  </si>
  <si>
    <t>https://waterforpeople.s3.amazonaws.com/images/7b9e4a44-df5c-4a94-8acc-42d9fb3a6347.jpg</t>
  </si>
  <si>
    <t>1. The system has two Pumps but one is damaged and is not working, only one pump is used to pump water  2. Eleven  (11) water points served by the distribution reservoir R 50m3 located at Kibamba village do not have water today because water don't reach this reservoir, there is not water at those water at those water points from last August 2016 3. 2 water points located at Raro centre have been damaged and destroyed  4. there is an extension to Gitaba village is constructed in 2016 5. one water point doesn't Function because of the pipe break due to high pressure  6. the interconnection to Ngoma network is under construction with one water point and reservoir being under construction.</t>
  </si>
  <si>
    <t>70cd97af92785ff74649a56da56f097</t>
  </si>
  <si>
    <t>awvq-wf26-5btn</t>
  </si>
  <si>
    <t>1239840832</t>
  </si>
  <si>
    <t>24-03-2017 04:35:44 CET</t>
  </si>
  <si>
    <t>00:07:45</t>
  </si>
  <si>
    <t>Gasenga</t>
  </si>
  <si>
    <t>-1.80152228745035</t>
  </si>
  <si>
    <t>2are10ng</t>
  </si>
  <si>
    <t>-1.7890574023940573</t>
  </si>
  <si>
    <t>30.0753345591099</t>
  </si>
  <si>
    <t>1652.5</t>
  </si>
  <si>
    <t>2a6rlhjl</t>
  </si>
  <si>
    <t>ff56b3912fc42e0dea1bf2c1070809f</t>
  </si>
  <si>
    <t>rsdr-jb06-p7jv</t>
  </si>
  <si>
    <t>1216750376</t>
  </si>
  <si>
    <t>15-03-2017 05:16:20 CET</t>
  </si>
  <si>
    <t>00:21:00</t>
  </si>
  <si>
    <t>Rwankende</t>
  </si>
  <si>
    <t>karambi gitovu</t>
  </si>
  <si>
    <t>Padiri</t>
  </si>
  <si>
    <t>this network, its source has been reinforced by waterforpeople</t>
  </si>
  <si>
    <t>-1.6128815953757245</t>
  </si>
  <si>
    <t>29.874655017548616</t>
  </si>
  <si>
    <t>1956.1</t>
  </si>
  <si>
    <t>223evzsq</t>
  </si>
  <si>
    <t>https://waterforpeople.s3.amazonaws.com/images/f58a2fd9-da3a-475f-bec3-c0272a223378.jpg</t>
  </si>
  <si>
    <t>-1.6106712957426563</t>
  </si>
  <si>
    <t>29.881291853397048</t>
  </si>
  <si>
    <t>1871.5</t>
  </si>
  <si>
    <t>21zrb75o</t>
  </si>
  <si>
    <t>https://waterforpeople.s3.amazonaws.com/images/2d19c2de-5e07-45c7-9839-5fff04dbaf34.jpg</t>
  </si>
  <si>
    <t>2e149c8ecaab36df515d23994358056</t>
  </si>
  <si>
    <t>xerr-vga2-qx1</t>
  </si>
  <si>
    <t>1319450184</t>
  </si>
  <si>
    <t>21-04-2017 16:22:36 CEST</t>
  </si>
  <si>
    <t>00:11:19</t>
  </si>
  <si>
    <t>Karenge</t>
  </si>
  <si>
    <t>Water point at Kukabuga/Bitare-Gahondo gravity</t>
  </si>
  <si>
    <t>Nolonger operational.All infrastructures damaged(pipeline broken due to exposure on surface,)</t>
  </si>
  <si>
    <t>https://waterforpeople.s3.amazonaws.com/images/50575ff8-2fde-4427-b631-0bbf82e450b4.jpg</t>
  </si>
  <si>
    <t>https://waterforpeople.s3.amazonaws.com/images/21ab0eb8-72fd-4272-b4d5-2587530691c4.jpg</t>
  </si>
  <si>
    <t>https://waterforpeople.s3.amazonaws.com/images/32f14a14-eb0a-47aa-a6fb-a592fdfd763a.jpg</t>
  </si>
  <si>
    <t>-1.8251370012419577</t>
  </si>
  <si>
    <t>29.919059776623076</t>
  </si>
  <si>
    <t>1686.4</t>
  </si>
  <si>
    <t>2bufpeye</t>
  </si>
  <si>
    <t>https://waterforpeople.s3.amazonaws.com/images/69dc3681-9225-448f-afa0-e7b140ece463.jpg</t>
  </si>
  <si>
    <t>-1.825156311837951</t>
  </si>
  <si>
    <t>29.91906602591412</t>
  </si>
  <si>
    <t>1676.2</t>
  </si>
  <si>
    <t>2bugwa5y</t>
  </si>
  <si>
    <t>https://waterforpeople.s3.amazonaws.com/images/51d3c5e5-26fd-4875-a23c-cd2188552ac2.jpg</t>
  </si>
  <si>
    <t>System demolished.</t>
  </si>
  <si>
    <t>Currently at water sources there are two conductions lines with big quantity of water.However,the previous gravity network is not operating at all for the works of recapturing being under progress.The sources are being recaptured to make it pumping system that will also be supplying the Gako(Rusiga) Military Base</t>
  </si>
  <si>
    <t>9443756b3ad9c1dec3c686b4559b7a</t>
  </si>
  <si>
    <t>kuxx-je75-m5c5</t>
  </si>
  <si>
    <t>1214532932</t>
  </si>
  <si>
    <t>15-03-2017 19:58:10 CET</t>
  </si>
  <si>
    <t>00:08:32</t>
  </si>
  <si>
    <t>Water point at Kayenzi cell near TCT/Nyirambuga pumping system</t>
  </si>
  <si>
    <t>Water point near TCT operates well though water comes easily</t>
  </si>
  <si>
    <t>-1.6948927450069844</t>
  </si>
  <si>
    <t>29.9217353167529</t>
  </si>
  <si>
    <t>2135</t>
  </si>
  <si>
    <t>25v1jw9d</t>
  </si>
  <si>
    <t>https://waterforpeople.s3.amazonaws.com/images/e35f185a-8f94-458d-9f7d-1d26f2010caa.jpg</t>
  </si>
  <si>
    <t>806b777e498a25b81ea6d943032ddff</t>
  </si>
  <si>
    <t>q90s-v6aa-m6vy</t>
  </si>
  <si>
    <t>1216750378</t>
  </si>
  <si>
    <t>15-03-2017 05:16:46 CET</t>
  </si>
  <si>
    <t>00:39:39</t>
  </si>
  <si>
    <t>https://waterforpeople.s3.amazonaws.com/images/242ea3f7-a9f7-49b0-9540-4c2ba830caca.jpg</t>
  </si>
  <si>
    <t>-1.6113970324122844</t>
  </si>
  <si>
    <t>29.877912282931124</t>
  </si>
  <si>
    <t>1898.3</t>
  </si>
  <si>
    <t>220y6eor</t>
  </si>
  <si>
    <t>https://waterforpeople.s3.amazonaws.com/images/7557978d-e9c5-42d8-9392-2f2dd322fb70.jpg</t>
  </si>
  <si>
    <t>78d069fe512fd3e962c5c02e694e734b</t>
  </si>
  <si>
    <t>4awq-1awm-hu1v</t>
  </si>
  <si>
    <t>1211230742</t>
  </si>
  <si>
    <t>14-03-2017 22:35:17 CET</t>
  </si>
  <si>
    <t>Kigarama water point/AEP Kigarama</t>
  </si>
  <si>
    <t>This water gravity system,its source and water points operate well. They have a project to augment the quantity of water points to be used by people resettled from high risk zone</t>
  </si>
  <si>
    <t>29.922431620181639</t>
  </si>
  <si>
    <t>2a47b9lk</t>
  </si>
  <si>
    <t>-1.7828082796501106</t>
  </si>
  <si>
    <t>29.929046329093943</t>
  </si>
  <si>
    <t>1899.8</t>
  </si>
  <si>
    <t>29wfhjbu</t>
  </si>
  <si>
    <t>https://waterforpeople.s3.amazonaws.com/images/2e6b7d0e-ae6f-4829-a983-2a727ea8430d.jpg</t>
  </si>
  <si>
    <t>-1.7826344054826562</t>
  </si>
  <si>
    <t>29.92919013761413</t>
  </si>
  <si>
    <t>1913.5</t>
  </si>
  <si>
    <t>29w5d61n</t>
  </si>
  <si>
    <t>https://waterforpeople.s3.amazonaws.com/images/fa4a0c85-aa60-4ab7-be6a-187227d51462.jpg</t>
  </si>
  <si>
    <t>0f5b8f01d84d678341874c328ad8dd3</t>
  </si>
  <si>
    <t>9nga-sn0j-m0sj</t>
  </si>
  <si>
    <t>1211150068</t>
  </si>
  <si>
    <t>12-03-2017 07:05:32 CET</t>
  </si>
  <si>
    <t>00:08:51</t>
  </si>
  <si>
    <t>-1.654188389271562</t>
  </si>
  <si>
    <t>29.955307782407438</t>
  </si>
  <si>
    <t>1830.9</t>
  </si>
  <si>
    <t>23zps8td</t>
  </si>
  <si>
    <t>https://waterforpeople.s3.amazonaws.com/images/18c4c7d2-c3e5-442a-a3ae-1499564f376d.jpg</t>
  </si>
  <si>
    <t>The pipeline connecting to the reservoir has been damaged</t>
  </si>
  <si>
    <t>water tap at E.P.Mutara</t>
  </si>
  <si>
    <t>aca3b9b005fd9143f1ccdf99a3875a</t>
  </si>
  <si>
    <t>5rcg-3fxe-w9v6</t>
  </si>
  <si>
    <t>1254940082</t>
  </si>
  <si>
    <t>28-03-2017 10:35:17 CEST</t>
  </si>
  <si>
    <t>00:04:27</t>
  </si>
  <si>
    <t>-1.8081746652627881</t>
  </si>
  <si>
    <t>30.124810205948748</t>
  </si>
  <si>
    <t>1430.8</t>
  </si>
  <si>
    <t>2b2dyakg</t>
  </si>
  <si>
    <t>https://waterforpeople.s3.amazonaws.com/images/93caee24-5cd6-44cc-8ec2-b4cf6bd1af6d.jpg</t>
  </si>
  <si>
    <t>95344e618b6d9587b0928e4cf9f9926f</t>
  </si>
  <si>
    <t>689d-hf3w-hr7g</t>
  </si>
  <si>
    <t>1232160421</t>
  </si>
  <si>
    <t>02-01-2015 13:38:41 CET</t>
  </si>
  <si>
    <t>00:10:51</t>
  </si>
  <si>
    <t>Water point at Karama cell/Nyirambuga pumping</t>
  </si>
  <si>
    <t>One water tap valve was removed.It is better to refix a new one.However water comes rarely due as it is common in Buyoga</t>
  </si>
  <si>
    <t>-1.708815983831671</t>
  </si>
  <si>
    <t>29.97470461331463</t>
  </si>
  <si>
    <t>2072.3</t>
  </si>
  <si>
    <t>26i2baqr</t>
  </si>
  <si>
    <t>https://waterforpeople.s3.amazonaws.com/images/4fb50b93-a3a3-4f16-8796-289fe9d0b67c.jpg</t>
  </si>
  <si>
    <t>-1.7085793487679242</t>
  </si>
  <si>
    <t>29.974614101646534</t>
  </si>
  <si>
    <t>2074.6</t>
  </si>
  <si>
    <t>26ho0w82</t>
  </si>
  <si>
    <t>https://waterforpeople.s3.amazonaws.com/images/d95ea34a-6405-4313-a3aa-a1f70b30e90d.jpg</t>
  </si>
  <si>
    <t>6f3137481739ecd2f51fb217d68a92a</t>
  </si>
  <si>
    <t>c297-xak9-6uyk</t>
  </si>
  <si>
    <t>1330940049</t>
  </si>
  <si>
    <t>22-04-2017 12:23:03 CEST</t>
  </si>
  <si>
    <t>00:11:04</t>
  </si>
  <si>
    <t>Gahama</t>
  </si>
  <si>
    <t>-1.7925838151091869</t>
  </si>
  <si>
    <t>30.030709112585352</t>
  </si>
  <si>
    <t>1831.9</t>
  </si>
  <si>
    <t>2aclrhqr</t>
  </si>
  <si>
    <t>https://waterforpeople.s3.amazonaws.com/images/30c56f9b-a370-4c78-87e6-9d6eaa1d4829.jpg</t>
  </si>
  <si>
    <t>-1.7922226965025903</t>
  </si>
  <si>
    <t>30.030666999320275</t>
  </si>
  <si>
    <t>1844.1</t>
  </si>
  <si>
    <t>2ac0bvyq</t>
  </si>
  <si>
    <t>https://waterforpeople.s3.amazonaws.com/images/d7b28882-1b4b-4908-940f-1562182b00af.jpg</t>
  </si>
  <si>
    <t>-1.7920653331992022</t>
  </si>
  <si>
    <t>30.030788659220516</t>
  </si>
  <si>
    <t>1809.6</t>
  </si>
  <si>
    <t>2abqsyab</t>
  </si>
  <si>
    <t>https://waterforpeople.s3.amazonaws.com/images/7af8a2ca-883a-40ce-9eed-7759b19257e5.jpg</t>
  </si>
  <si>
    <t>Source gets dirty in the rainy season,</t>
  </si>
  <si>
    <t>5f986be25e9db7b9d84d11bf751fcc</t>
  </si>
  <si>
    <t>evkc-fy63-xqg3</t>
  </si>
  <si>
    <t>1230180157</t>
  </si>
  <si>
    <t>03-01-2015 01:06:32 CET</t>
  </si>
  <si>
    <t>00:11:16</t>
  </si>
  <si>
    <t>Mafene</t>
  </si>
  <si>
    <t>Water point at Gahabwa cell(near EP Gahabwa)/Nyirambuga pumping</t>
  </si>
  <si>
    <t>Water point at Gahabwa cell and EP Gahabwa  currently serves both the school pupils and the remaining people.It operates well and normally.As the school has opened doors very soon and it is planned to hand the water point to the school very soon.Its storage tank however does not have a cover on its valve chamber</t>
  </si>
  <si>
    <t>-1.7224369404559223</t>
  </si>
  <si>
    <t>29.956015014458174</t>
  </si>
  <si>
    <t>2103.5</t>
  </si>
  <si>
    <t>274l7oiw</t>
  </si>
  <si>
    <t>https://waterforpeople.s3.amazonaws.com/images/86b5d003-d42a-47f2-bfe7-1f89af052359.jpg</t>
  </si>
  <si>
    <t>-1.7231035580419563</t>
  </si>
  <si>
    <t>29.95691841035897</t>
  </si>
  <si>
    <t>2079.7</t>
  </si>
  <si>
    <t>275p3q29</t>
  </si>
  <si>
    <t>https://waterforpeople.s3.amazonaws.com/images/5bccdd79-6eac-4f78-a5e0-57f06b713bff.jpg</t>
  </si>
  <si>
    <t>Water point at Gahabwa cell and EP Gahabwa  currently serves both the school pupils and the remaining people.It operates well and normally.As the school has opened doors very soon and it is planned to hand the water point to the school very soon</t>
  </si>
  <si>
    <t>53785fb26a2cc3cc47e16dcd2b25b650</t>
  </si>
  <si>
    <t>2eej-cd07-na2e</t>
  </si>
  <si>
    <t>1204700714</t>
  </si>
  <si>
    <t>09-03-2017 18:10:47 CET</t>
  </si>
  <si>
    <t>00:43:45</t>
  </si>
  <si>
    <t>two water point had been damaged</t>
  </si>
  <si>
    <t>https://waterforpeople.s3.amazonaws.com/images/dcd5c80b-2ac9-44e2-b1c1-d3eb5df8b6fd.jpg</t>
  </si>
  <si>
    <t>https://waterforpeople.s3.amazonaws.com/images/13bb60e5-ba43-48fa-8f25-a658a48586b5.jpg</t>
  </si>
  <si>
    <t>https://waterforpeople.s3.amazonaws.com/images/9c118654-e930-4f4f-abae-9ae8c97789df.jpg</t>
  </si>
  <si>
    <t>https://waterforpeople.s3.amazonaws.com/images/f967be26-c30f-49dc-8c74-82cd8024b24e.jpg</t>
  </si>
  <si>
    <t>-1.8246196019411987</t>
  </si>
  <si>
    <t>29.981039239615594</t>
  </si>
  <si>
    <t>1668.8</t>
  </si>
  <si>
    <t>2btkqvz6</t>
  </si>
  <si>
    <t>https://waterforpeople.s3.amazonaws.com/images/eb53317e-3025-4b59-95b7-b26ac2cc969f.jpg</t>
  </si>
  <si>
    <t>f1a616af8f583c5756b14ffa7edae</t>
  </si>
  <si>
    <t>96mm-gbth-bbq1</t>
  </si>
  <si>
    <t>1245960344</t>
  </si>
  <si>
    <t>28-03-2017 10:32:24 CEST</t>
  </si>
  <si>
    <t>29.988391795139583</t>
  </si>
  <si>
    <t>-1.80902541789623</t>
  </si>
  <si>
    <t>30.126486321580682</t>
  </si>
  <si>
    <t>1458.9</t>
  </si>
  <si>
    <t>2b3sk500</t>
  </si>
  <si>
    <t>https://waterforpeople.s3.amazonaws.com/images/6c44a774-7905-4a64-b9fd-eef83861b15b.jpg</t>
  </si>
  <si>
    <t>44e07fe685c202274ce450ff5ff17</t>
  </si>
  <si>
    <t>byhc-9rjx-q5hj</t>
  </si>
  <si>
    <t>1221570154</t>
  </si>
  <si>
    <t>12-03-2017 12:49:35 CET</t>
  </si>
  <si>
    <t>-1.832570884022093</t>
  </si>
  <si>
    <t>29.928852337809456</t>
  </si>
  <si>
    <t>1614.6</t>
  </si>
  <si>
    <t>2c6qnx3s</t>
  </si>
  <si>
    <t>https://waterforpeople.s3.amazonaws.com/images/72a83490-f5bf-42f5-8bf2-8ec049f7d915.jpg</t>
  </si>
  <si>
    <t>e592e0c27caf9aab509a91f19937bb2f</t>
  </si>
  <si>
    <t>fs52-dm2a-snnn</t>
  </si>
  <si>
    <t>1218850557</t>
  </si>
  <si>
    <t>16-03-2017 06:18:13 CET</t>
  </si>
  <si>
    <t>Rwamiko</t>
  </si>
  <si>
    <t>-1.7343459129979093</t>
  </si>
  <si>
    <t>30.027100193223262</t>
  </si>
  <si>
    <t>2048.1</t>
  </si>
  <si>
    <t>27oaayjz</t>
  </si>
  <si>
    <t>https://waterforpeople.s3.amazonaws.com/images/fa1af658-9fc4-43c7-b3cd-d575bdd948c7.jpg</t>
  </si>
  <si>
    <t>72cba4b24e49d5fab3a4b12c77a9f8e1</t>
  </si>
  <si>
    <t>j533-grmg-01vd</t>
  </si>
  <si>
    <t>1221570153</t>
  </si>
  <si>
    <t>12-03-2017 12:46:37 CET</t>
  </si>
  <si>
    <t>Muvumu-Taba</t>
  </si>
  <si>
    <t>Pressure Break Tank|Distribution Chamber|Washout, Ventouse</t>
  </si>
  <si>
    <t>-1.828982369518951</t>
  </si>
  <si>
    <t>29.92654550846956</t>
  </si>
  <si>
    <t>1609.2</t>
  </si>
  <si>
    <t>2c0sxawx</t>
  </si>
  <si>
    <t>https://waterforpeople.s3.amazonaws.com/images/67f58354-6cd8-4928-a169-b438e4dc2bd7.jpg</t>
  </si>
  <si>
    <t>f2914e4bc27806cf81eb1f0f43eecfe</t>
  </si>
  <si>
    <t>3v1m-rq04-0r95</t>
  </si>
  <si>
    <t>1201010489</t>
  </si>
  <si>
    <t>10-03-2017 13:36:21 CET</t>
  </si>
  <si>
    <t>Gatare water point/Tare-Rusiga pumping</t>
  </si>
  <si>
    <t>This is Gatare water point served by the Main reservoir</t>
  </si>
  <si>
    <t>-1.7226508253758965</t>
  </si>
  <si>
    <t>29.904925750522754</t>
  </si>
  <si>
    <t>2182</t>
  </si>
  <si>
    <t>274yb7ft</t>
  </si>
  <si>
    <t>https://waterforpeople.s3.amazonaws.com/images/4e56ddaa-ad82-476a-8141-a44eb03c7bf4.jpg</t>
  </si>
  <si>
    <t>-1.7225608039881684</t>
  </si>
  <si>
    <t>29.90504194705296</t>
  </si>
  <si>
    <t>2175.9</t>
  </si>
  <si>
    <t>274syazu</t>
  </si>
  <si>
    <t>https://waterforpeople.s3.amazonaws.com/images/40c3c221-7fcc-43fe-aaab-33f9ce0fea8c.jpg</t>
  </si>
  <si>
    <t>Gatare water point operates normally</t>
  </si>
  <si>
    <t>9c5127c4ddbc526a0ddbaf9d3f05d</t>
  </si>
  <si>
    <t>57xj-6px1-7pc9</t>
  </si>
  <si>
    <t>1324790062</t>
  </si>
  <si>
    <t>25-04-2017 00:12:47 CEST</t>
  </si>
  <si>
    <t>00:11:41</t>
  </si>
  <si>
    <t>Kazi</t>
  </si>
  <si>
    <t>-1.8102836977450811</t>
  </si>
  <si>
    <t>30.113045087634177</t>
  </si>
  <si>
    <t>1629.4</t>
  </si>
  <si>
    <t>2b5vkr4a</t>
  </si>
  <si>
    <t>https://waterforpeople.s3.amazonaws.com/images/873f4d39-7856-4458-9084-bebbb942d5e8.jpg</t>
  </si>
  <si>
    <t>976470a46bb825bccf63b6958f63963</t>
  </si>
  <si>
    <t>37m6-r8s4-gn6f</t>
  </si>
  <si>
    <t>1253520448</t>
  </si>
  <si>
    <t>28-03-2017 08:34:10 CEST</t>
  </si>
  <si>
    <t>00:06:38</t>
  </si>
  <si>
    <t>-1.7910039659131844</t>
  </si>
  <si>
    <t>30.095356294441387</t>
  </si>
  <si>
    <t>1740.6</t>
  </si>
  <si>
    <t>2a9zp0nt</t>
  </si>
  <si>
    <t>https://waterforpeople.s3.amazonaws.com/images/379ea9fd-4b19-4b8f-b4e0-3619716a294e.jpg</t>
  </si>
  <si>
    <t>cc97f6b9d65bae15814bbd987846c29f</t>
  </si>
  <si>
    <t>eqh2-hq3g-pf40</t>
  </si>
  <si>
    <t>1308000079</t>
  </si>
  <si>
    <t>18-04-2017 20:05:03 CEST</t>
  </si>
  <si>
    <t>00:08:11</t>
  </si>
  <si>
    <t>Ruvumba</t>
  </si>
  <si>
    <t>Water point chez Darage/Nyirambuga pumping system</t>
  </si>
  <si>
    <t>Water is supplied in the inlet storage tank however it does not reach this water point.The people have requested to the Water system managing operators to come and fix the issue till now people are fetching from Nyakagezi spring that also got damaged</t>
  </si>
  <si>
    <t>-1.7399670699009397</t>
  </si>
  <si>
    <t>29.955281287188633</t>
  </si>
  <si>
    <t>1918.9</t>
  </si>
  <si>
    <t>27xkwjz4</t>
  </si>
  <si>
    <t>https://waterforpeople.s3.amazonaws.com/images/cbd5ce63-3d76-4716-a724-f56e7741b0b7.jpg</t>
  </si>
  <si>
    <t>Water does not currently reach the system</t>
  </si>
  <si>
    <t>b843484c88699d3e8242c4a8b3ecf</t>
  </si>
  <si>
    <t>5qa7-yjb2-k1ts</t>
  </si>
  <si>
    <t>1198700151</t>
  </si>
  <si>
    <t>08-03-2017 16:42:54 CET</t>
  </si>
  <si>
    <t>00:33:59</t>
  </si>
  <si>
    <t>Karambi Gitovu</t>
  </si>
  <si>
    <t>This water systems partially is functional</t>
  </si>
  <si>
    <t>-1.6451884854420848</t>
  </si>
  <si>
    <t>29.8894890194251</t>
  </si>
  <si>
    <t>1747.3</t>
  </si>
  <si>
    <t>23kty3v2</t>
  </si>
  <si>
    <t>-1.6508954090796335</t>
  </si>
  <si>
    <t>29.88434869350536</t>
  </si>
  <si>
    <t>1733.1</t>
  </si>
  <si>
    <t>23u9wm8r</t>
  </si>
  <si>
    <t>-1.6151845490240373</t>
  </si>
  <si>
    <t>29.886537503479744</t>
  </si>
  <si>
    <t>1813</t>
  </si>
  <si>
    <t>2277tp0x</t>
  </si>
  <si>
    <t>dd1d8e318680398e34338f776e6c6ff</t>
  </si>
  <si>
    <t>dfey-h6wv-jmrk</t>
  </si>
  <si>
    <t>1212380330</t>
  </si>
  <si>
    <t>09-03-2017 08:15:30 CET</t>
  </si>
  <si>
    <t>00:19:50</t>
  </si>
  <si>
    <t>Gisoro-Nyundo network</t>
  </si>
  <si>
    <t>Nyarunyinya,nyabitare,Rwintare</t>
  </si>
  <si>
    <t>-1.840451151026817</t>
  </si>
  <si>
    <t>https://waterforpeople.s3.amazonaws.com/images/6764d69a-0e40-449d-b252-461cf161587b.jpg</t>
  </si>
  <si>
    <t>https://waterforpeople.s3.amazonaws.com/images/ecfb0156-0761-44ee-83c6-9a11945766ed.jpg</t>
  </si>
  <si>
    <t>https://waterforpeople.s3.amazonaws.com/images/70813865-1167-4467-9078-bab3acde609e.jpg</t>
  </si>
  <si>
    <t>-1.8406374522240199</t>
  </si>
  <si>
    <t>https://waterforpeople.s3.amazonaws.com/images/1609deb8-4696-4953-87ad-968c51591d89.jpg</t>
  </si>
  <si>
    <t>https://waterforpeople.s3.amazonaws.com/images/9c529fe1-26ba-4b20-ac67-83c959b180ae.jpg</t>
  </si>
  <si>
    <t>https://waterforpeople.s3.amazonaws.com/images/0f71b89f-a8fd-4fa6-bde8-7ebe312becf7.jpg</t>
  </si>
  <si>
    <t>-1.8415815986123756</t>
  </si>
  <si>
    <t>29.9484142532025</t>
  </si>
  <si>
    <t>1777.8</t>
  </si>
  <si>
    <t>2cln3hb0</t>
  </si>
  <si>
    <t>https://waterforpeople.s3.amazonaws.com/images/4ae880b2-6c7f-4c22-9bfc-2cf76528aece.jpg</t>
  </si>
  <si>
    <t>-same tank do not have flotter -water point does not have tap stand</t>
  </si>
  <si>
    <t>a5c129727a7ff4f58c9c5b1b35b6045</t>
  </si>
  <si>
    <t>8qm9-45dj-pnhu</t>
  </si>
  <si>
    <t>1203841968</t>
  </si>
  <si>
    <t>16-03-2017 08:55:02 CET</t>
  </si>
  <si>
    <t>Gihinga</t>
  </si>
  <si>
    <t>-1.75722692409949</t>
  </si>
  <si>
    <t>30.024248553921026</t>
  </si>
  <si>
    <t>1850.1</t>
  </si>
  <si>
    <t>28q4iqmq</t>
  </si>
  <si>
    <t>https://waterforpeople.s3.amazonaws.com/images/f9b37fd4-0cbb-46ba-ac96-52771cee7e21.jpg</t>
  </si>
  <si>
    <t>fe8fca4dcd0b9fd28c97e63366a5e17</t>
  </si>
  <si>
    <t>1cu9-n78w-svtt</t>
  </si>
  <si>
    <t>1200041194</t>
  </si>
  <si>
    <t>15-03-2017 06:11:05 CET</t>
  </si>
  <si>
    <t>00:18:59</t>
  </si>
  <si>
    <t>Gatiba</t>
  </si>
  <si>
    <t>this networ is ok</t>
  </si>
  <si>
    <t>235d9tgo</t>
  </si>
  <si>
    <t>-1.6505921076778869</t>
  </si>
  <si>
    <t>29.930834659033543</t>
  </si>
  <si>
    <t>23ts1mgc</t>
  </si>
  <si>
    <t>https://waterforpeople.s3.amazonaws.com/images/1b372f17-3b8e-4190-bf41-6535d7f24fe6.jpg</t>
  </si>
  <si>
    <t>499b93ba79832fb5f0e5f7e35a75cd</t>
  </si>
  <si>
    <t>ppx7-m356-u5wf</t>
  </si>
  <si>
    <t>1243830080</t>
  </si>
  <si>
    <t>21-03-2017 18:17:08 CET</t>
  </si>
  <si>
    <t>00:11:35</t>
  </si>
  <si>
    <t>Kiniihira</t>
  </si>
  <si>
    <t>-1.6694552396188131</t>
  </si>
  <si>
    <t>29.95963025353782</t>
  </si>
  <si>
    <t>1975.5</t>
  </si>
  <si>
    <t>24oyx5l8</t>
  </si>
  <si>
    <t>https://waterforpeople.s3.amazonaws.com/images/52692c34-1c7a-4d2f-8ccf-1011fb363cde.jpg</t>
  </si>
  <si>
    <t>e2b184ef8256bbeb3931315ca385</t>
  </si>
  <si>
    <t>dx9d-kuk2-ub</t>
  </si>
  <si>
    <t>1200020311</t>
  </si>
  <si>
    <t>09-03-2017 20:34:41 CET</t>
  </si>
  <si>
    <t>00:07:18</t>
  </si>
  <si>
    <t>-1.8718062331888126</t>
  </si>
  <si>
    <t>29.945262935223454</t>
  </si>
  <si>
    <t>1407.7</t>
  </si>
  <si>
    <t>2dzmbfek</t>
  </si>
  <si>
    <t>https://waterforpeople.s3.amazonaws.com/images/a25cf019-cb01-4f8e-8d57-d83d51dc3cff.jpg</t>
  </si>
  <si>
    <t>2ae61b36ef6b59e631d028c374495952</t>
  </si>
  <si>
    <t>yw1b-sgv0-g47r</t>
  </si>
  <si>
    <t>1235010151</t>
  </si>
  <si>
    <t>02-01-2015 12:32:19 CET</t>
  </si>
  <si>
    <t>Gakoma</t>
  </si>
  <si>
    <t>Water point at Gakoma/Nyirambuga pumping</t>
  </si>
  <si>
    <t>Water point at Gakoma It operates well though it faces the same problem exerted on Nyirambuga pumping system on Buyoga side of rarely availing water</t>
  </si>
  <si>
    <t>-1.7000883547950039</t>
  </si>
  <si>
    <t>30.007755782972374</t>
  </si>
  <si>
    <t>2021.2</t>
  </si>
  <si>
    <t>263mjvvx</t>
  </si>
  <si>
    <t>https://waterforpeople.s3.amazonaws.com/images/a1c96d2f-cf90-4295-b56a-8bb228740cb9.jpg</t>
  </si>
  <si>
    <t>b5303d932afa972d889b1566d59e2014</t>
  </si>
  <si>
    <t>avwc-5ub0-v49r</t>
  </si>
  <si>
    <t>1442620156</t>
  </si>
  <si>
    <t>04-06-2017 07:40:17 CEST</t>
  </si>
  <si>
    <t>00:24:21</t>
  </si>
  <si>
    <t>30.042871221056945</t>
  </si>
  <si>
    <t>https://waterforpeople.s3.amazonaws.com/images/4b3ed9fd-ba70-4ade-9314-87327c892c68.jpg</t>
  </si>
  <si>
    <t>https://waterforpeople.s3.amazonaws.com/images/5f08c5e6-7d26-48a8-b484-5274a1dd1b4a.jpg</t>
  </si>
  <si>
    <t>-1.6674048832916177</t>
  </si>
  <si>
    <t>30.04261639028342</t>
  </si>
  <si>
    <t>1930.4</t>
  </si>
  <si>
    <t>24lkvb7u</t>
  </si>
  <si>
    <t>https://waterforpeople.s3.amazonaws.com/images/dd83d082-1924-491f-b231-03bce5127698.jpg</t>
  </si>
  <si>
    <t>iri vomo ni rishya</t>
  </si>
  <si>
    <t>eaf1a7fbb292b498a73793ddf1735c3</t>
  </si>
  <si>
    <t>93uh-udmp-ppyr</t>
  </si>
  <si>
    <t>1216730127</t>
  </si>
  <si>
    <t>13-03-2017 07:29:19 CET</t>
  </si>
  <si>
    <t>00:25:43</t>
  </si>
  <si>
    <t>Mugote</t>
  </si>
  <si>
    <t>Kiboha</t>
  </si>
  <si>
    <t>Kabarore-Ngoma- Nyabuko network</t>
  </si>
  <si>
    <t>30.003478805087182</t>
  </si>
  <si>
    <t>-1.8129159769832672</t>
  </si>
  <si>
    <t>30.000598174707275</t>
  </si>
  <si>
    <t>1957.3</t>
  </si>
  <si>
    <t>2ba85qcl</t>
  </si>
  <si>
    <t>https://waterforpeople.s3.amazonaws.com/images/cec27df6-6f49-43be-ace7-7b2ef6ffb0ff.jpg</t>
  </si>
  <si>
    <t>- the network has 17 water points  - water points are in good operations conditions except the water point at the source that is damaged  - 4 water points don't have water today  - the pipes are in good conditions  - the pump is not working properly as it was expected during Design, today the pump is pumping less than the quantity of water needed or expected during Design due to the lack of sufficient energy for the pump  - the transformer at the pumping station doesn't offer the required energy for the pump  - the anti-hammers of pumps are not functioning because of bad installation of pumping house  - the system has 4 pumps units with two units pumping in one direction towards Nyabuko, towards Ngoma sector office</t>
  </si>
  <si>
    <t>6b9d5c4781320524b12057124ea45d</t>
  </si>
  <si>
    <t>4tye-mr0a-95xc</t>
  </si>
  <si>
    <t>1190180874</t>
  </si>
  <si>
    <t>07-03-2017 11:09:04 CET</t>
  </si>
  <si>
    <t>00:28:20</t>
  </si>
  <si>
    <t>-the Network has been totally rehabilitated in 2016 -in the rain season one source is contaminated with soil and it changes the color of water</t>
  </si>
  <si>
    <t>-1740882760889992</t>
  </si>
  <si>
    <t>29.933869978471744</t>
  </si>
  <si>
    <t>1946.2</t>
  </si>
  <si>
    <t>l57wd97toq</t>
  </si>
  <si>
    <t>start and collection chamber</t>
  </si>
  <si>
    <t>-1.7398552316859899</t>
  </si>
  <si>
    <t>29.93657178593082</t>
  </si>
  <si>
    <t>1752.3</t>
  </si>
  <si>
    <t>27xecs6d</t>
  </si>
  <si>
    <t>washout and Air release chambers</t>
  </si>
  <si>
    <t>-1.7396455359844445</t>
  </si>
  <si>
    <t>29.936633784817865</t>
  </si>
  <si>
    <t>27x1uoh2</t>
  </si>
  <si>
    <t>https://waterforpeople.s3.amazonaws.com/images/165991aa-477a-4b11-a57f-88baeecace24.jpg</t>
  </si>
  <si>
    <t>-The water point is not in use due to the unwilling of the people to pay water because there are many springs around where people take water for free _in the rain season water from source contains soil and changes the color</t>
  </si>
  <si>
    <t>d3f5a12d67a1fb9ea490c985655e6f</t>
  </si>
  <si>
    <t>1c7w-hmag-9u59</t>
  </si>
  <si>
    <t>1199670570</t>
  </si>
  <si>
    <t>07-03-2017 20:49:35 CET</t>
  </si>
  <si>
    <t>00:31:46</t>
  </si>
  <si>
    <t>Kibuye</t>
  </si>
  <si>
    <t>the network is new and it is in a good operational condition</t>
  </si>
  <si>
    <t>29.92858227727732</t>
  </si>
  <si>
    <t>https://waterforpeople.s3.amazonaws.com/images/3df32e74-6435-4468-adba-89cb7013a1fc.jpg</t>
  </si>
  <si>
    <t>https://waterforpeople.s3.amazonaws.com/images/4388001e-c3ab-48f8-99ea-fd5d2d277eae.jpg</t>
  </si>
  <si>
    <t>https://waterforpeople.s3.amazonaws.com/images/443399f4-cab3-43dd-a58b-02e10bb4f4f9.jpg</t>
  </si>
  <si>
    <t>washout chamber</t>
  </si>
  <si>
    <t>https://waterforpeople.s3.amazonaws.com/images/5405c04c-930d-4eb3-89a4-f26403065347.jpg</t>
  </si>
  <si>
    <t>-1.7316108891716637</t>
  </si>
  <si>
    <t>29.928393523475364</t>
  </si>
  <si>
    <t>1821.6</t>
  </si>
  <si>
    <t>27jrrln7</t>
  </si>
  <si>
    <t>https://waterforpeople.s3.amazonaws.com/images/65d5c88b-ddec-40d4-b104-47e02b687002.jpg</t>
  </si>
  <si>
    <t>the network is new it is in a good operational conditions water points are in good operation condition</t>
  </si>
  <si>
    <t>a8aa749b13e41463edbe87a954879c0</t>
  </si>
  <si>
    <t>uknu-auw7-svge</t>
  </si>
  <si>
    <t>1300190153</t>
  </si>
  <si>
    <t>15-04-2017 23:32:30 CEST</t>
  </si>
  <si>
    <t>00:13:49</t>
  </si>
  <si>
    <t>Gifumba gravity system</t>
  </si>
  <si>
    <t>https://waterforpeople.s3.amazonaws.com/images/66ce6188-4d82-4dc5-bfeb-f1f9c7f35ea1.jpg</t>
  </si>
  <si>
    <t>-1.8424785208879615</t>
  </si>
  <si>
    <t>29.96444761663585</t>
  </si>
  <si>
    <t>1775.3</t>
  </si>
  <si>
    <t>2cn4329o</t>
  </si>
  <si>
    <t>https://waterforpeople.s3.amazonaws.com/images/2472c571-cc6a-4935-bec6-9c1d9fbc5776.jpg</t>
  </si>
  <si>
    <t>-1.842414402469449</t>
  </si>
  <si>
    <t>29.96453456607935</t>
  </si>
  <si>
    <t>1762.4</t>
  </si>
  <si>
    <t>2cn0ign1</t>
  </si>
  <si>
    <t>https://waterforpeople.s3.amazonaws.com/images/ed12c51e-845f-431d-b276-8b36f6134691.jpg</t>
  </si>
  <si>
    <t>7951d9407a449a8dac6783979ebb4353</t>
  </si>
  <si>
    <t>96ek-6p84-dmr0</t>
  </si>
  <si>
    <t>1234210555</t>
  </si>
  <si>
    <t>22-03-2017 14:32:00 CET</t>
  </si>
  <si>
    <t>00:03:17</t>
  </si>
  <si>
    <t>-1.7776924220492256</t>
  </si>
  <si>
    <t>29.930985580169978</t>
  </si>
  <si>
    <t>1863.4</t>
  </si>
  <si>
    <t>29nz917x</t>
  </si>
  <si>
    <t>https://waterforpeople.s3.amazonaws.com/images/7c5e5ca6-40d4-4c18-90a9-131827a9b8de.jpg</t>
  </si>
  <si>
    <t>f41e95fcfc9a7845d48b3dd17883545</t>
  </si>
  <si>
    <t>gfdg-chre-6bk5</t>
  </si>
  <si>
    <t>1211790493</t>
  </si>
  <si>
    <t>10-03-2017 15:07:32 CET</t>
  </si>
  <si>
    <t>00:06:43</t>
  </si>
  <si>
    <t>Ruhanga2 water point/Tare-Rusiga pumping</t>
  </si>
  <si>
    <t>Ruhanga2 water point operates normally</t>
  </si>
  <si>
    <t>-1.7525309526056119</t>
  </si>
  <si>
    <t>29.907799073589796</t>
  </si>
  <si>
    <t>2208</t>
  </si>
  <si>
    <t>28idaf0l</t>
  </si>
  <si>
    <t>https://waterforpeople.s3.amazonaws.com/images/b87f7ad2-fbf2-48df-a17c-18b067beb9c6.jpg</t>
  </si>
  <si>
    <t>-1.7522227437396922</t>
  </si>
  <si>
    <t>29.908114209387904</t>
  </si>
  <si>
    <t>2174</t>
  </si>
  <si>
    <t>28hutz9l</t>
  </si>
  <si>
    <t>https://waterforpeople.s3.amazonaws.com/images/e0ebcac6-2d3f-4744-ae1e-004f356939a5.jpg</t>
  </si>
  <si>
    <t>Ruhanga2 water point</t>
  </si>
  <si>
    <t>c8fee1ab03ca668eef1546d5f797943</t>
  </si>
  <si>
    <t>u5dd-pfye-87aj</t>
  </si>
  <si>
    <t>1224050138</t>
  </si>
  <si>
    <t>16-03-2017 08:48:57 CET</t>
  </si>
  <si>
    <t>00:16:59</t>
  </si>
  <si>
    <t>Distribution Chamber|washout and Air release chamber</t>
  </si>
  <si>
    <t>-1.770990621820735</t>
  </si>
  <si>
    <t>29.94191950017113</t>
  </si>
  <si>
    <t>1945.7</t>
  </si>
  <si>
    <t>29cwclzv</t>
  </si>
  <si>
    <t>https://waterforpeople.s3.amazonaws.com/images/f4df813e-1b67-428d-bbd4-e052947d8ec6.jpg</t>
  </si>
  <si>
    <t>dece931c38a8ad7fcc73c12a266dec2</t>
  </si>
  <si>
    <t>t7ap-njqw-55y4</t>
  </si>
  <si>
    <t>1216780219</t>
  </si>
  <si>
    <t>13-03-2017 06:48:53 CET</t>
  </si>
  <si>
    <t>00:30:32</t>
  </si>
  <si>
    <t>-1.827752087785369</t>
  </si>
  <si>
    <t>30.006530669915954</t>
  </si>
  <si>
    <t>1956.6</t>
  </si>
  <si>
    <t>2byrp04h</t>
  </si>
  <si>
    <t>https://waterforpeople.s3.amazonaws.com/images/2fbdadfe-fb7e-4a0d-aef7-d983dd786b89.jpg</t>
  </si>
  <si>
    <t>it was due to the road Construction</t>
  </si>
  <si>
    <t>-The network has 17 water points  - water points are in good operation conditions except the water point at the source that is damaged  - 4 water points don't have water toady  - The pipe are in good conditions  - The pump is not working properly as it was expected during Design, today the pump is pumping less than the qi quantity of water needed or expected during Design due to the lack of sufficient energy  -The transformer at the pumping station doesn't offer the required energy for the pump  - The anti-hammers of pumps are not functioning because of bad installation of pumping house - the system has 4 pumps units with twounits pumping in one direction towards Nyabuko, towards Ngoma sector office  - The suction tank is in bad physical condition</t>
  </si>
  <si>
    <t>65bf663e36e6ec55c8bf39992b98daf9</t>
  </si>
  <si>
    <t>fa26-4f6x-bse</t>
  </si>
  <si>
    <t>1201250751</t>
  </si>
  <si>
    <t>09-03-2017 06:43:17 CET</t>
  </si>
  <si>
    <t>00:07:47</t>
  </si>
  <si>
    <t>Kabagabaga</t>
  </si>
  <si>
    <t>Distribution Chamber|ventouse ,Washout</t>
  </si>
  <si>
    <t>-1.8900844326254285</t>
  </si>
  <si>
    <t>29.95777498105821</t>
  </si>
  <si>
    <t>1376.2</t>
  </si>
  <si>
    <t>2etuntbt</t>
  </si>
  <si>
    <t>https://waterforpeople.s3.amazonaws.com/images/4a5ec541-2b98-428a-af1a-bf5916e009c3.jpg</t>
  </si>
  <si>
    <t>water point is for GS Kijabagwe</t>
  </si>
  <si>
    <t>ffa2bd7ac735e03fe264fb4b861a376</t>
  </si>
  <si>
    <t>1vfh-ej42-2sgv</t>
  </si>
  <si>
    <t>1313980252</t>
  </si>
  <si>
    <t>20-04-2017 14:37:41 CEST</t>
  </si>
  <si>
    <t>00:15:30</t>
  </si>
  <si>
    <t>Karindi</t>
  </si>
  <si>
    <t>-1.7578467252021364</t>
  </si>
  <si>
    <t>29.934200875734504</t>
  </si>
  <si>
    <t>1873.5</t>
  </si>
  <si>
    <t>28r5flfy</t>
  </si>
  <si>
    <t>https://waterforpeople.s3.amazonaws.com/images/c7330b28-85c5-4e8b-aefd-9d2cf44f3eb2.jpg</t>
  </si>
  <si>
    <t>https://waterforpeople.s3.amazonaws.com/images/1bcb37a5-3081-468d-83f3-c4d53d80ccaf.jpg</t>
  </si>
  <si>
    <t>-1.7654627249632726</t>
  </si>
  <si>
    <t>29.93269199258442</t>
  </si>
  <si>
    <t>1824.8</t>
  </si>
  <si>
    <t>293r3we6</t>
  </si>
  <si>
    <t>https://waterforpeople.s3.amazonaws.com/images/3e458f31-5e08-437f-994a-179bcd06086b.jpg</t>
  </si>
  <si>
    <t>-1.7580489779060633</t>
  </si>
  <si>
    <t>29.93419245007874</t>
  </si>
  <si>
    <t>1843.1</t>
  </si>
  <si>
    <t>28rhc9jh</t>
  </si>
  <si>
    <t>https://waterforpeople.s3.amazonaws.com/images/f260b6df-92f6-48cf-b3e8-ef200b40632e.jpg</t>
  </si>
  <si>
    <t>ee5ad135c0878ec3768f8723bd6eb361</t>
  </si>
  <si>
    <t>15bm-040x-991c</t>
  </si>
  <si>
    <t>1195650812</t>
  </si>
  <si>
    <t>07-03-2017 10:31:03 CET</t>
  </si>
  <si>
    <t>00:29:03</t>
  </si>
  <si>
    <t>Network have been totally rehabilitated in 2016</t>
  </si>
  <si>
    <t>-1.740882760889992</t>
  </si>
  <si>
    <t>1846.2</t>
  </si>
  <si>
    <t>27z3ofgq</t>
  </si>
  <si>
    <t>washout and Valve chamber</t>
  </si>
  <si>
    <t>-1.7387900805335443</t>
  </si>
  <si>
    <t>29.93765421175512</t>
  </si>
  <si>
    <t>1769.2</t>
  </si>
  <si>
    <t>27vn8u28</t>
  </si>
  <si>
    <t>https://waterforpeople.s3.amazonaws.com/images/5a53537b-9d02-472e-b937-b27d2e923e15.jpg</t>
  </si>
  <si>
    <t>In the rain season the water point is not used due to that water from the source contains soil and it changes the color</t>
  </si>
  <si>
    <t>862b7f7efa929efeea1c17e5e96e9cc</t>
  </si>
  <si>
    <t>9hp4-rme9-7f5q</t>
  </si>
  <si>
    <t>1246480097</t>
  </si>
  <si>
    <t>23-03-2017 12:05:56 CET</t>
  </si>
  <si>
    <t>00:43:51</t>
  </si>
  <si>
    <t>kingarama na gatare</t>
  </si>
  <si>
    <t>This system has issues in the dry season</t>
  </si>
  <si>
    <t>-1.836326993528728</t>
  </si>
  <si>
    <t>30.035793148924856</t>
  </si>
  <si>
    <t>1756.9</t>
  </si>
  <si>
    <t>2ccxxhs5</t>
  </si>
  <si>
    <t>https://waterforpeople.s3.amazonaws.com/images/e251880c-0e0a-4cdf-a773-80fb14884f27.jpg</t>
  </si>
  <si>
    <t>7979bbe111e58489f64be42292ed758</t>
  </si>
  <si>
    <t>gkkd-jx0t-6wj3</t>
  </si>
  <si>
    <t>1217440157</t>
  </si>
  <si>
    <t>10-03-2017 10:24:35 CET</t>
  </si>
  <si>
    <t>02:45:38</t>
  </si>
  <si>
    <t>nyabuko,kagwa,kiruri,busizi,ngaru,kirungu,kiboha and kigina</t>
  </si>
  <si>
    <t>-The network has 17 water points and it serves 8 villages</t>
  </si>
  <si>
    <t>https://waterforpeople.s3.amazonaws.com/images/86346d6f-6fb2-4498-baa4-465e909eab39.jpg</t>
  </si>
  <si>
    <t>https://waterforpeople.s3.amazonaws.com/images/5c34373d-0a9b-4503-b143-882e36735f22.jpg</t>
  </si>
  <si>
    <t>https://waterforpeople.s3.amazonaws.com/images/171244fb-2cf1-4747-b177-0b6f3ae67201.jpg</t>
  </si>
  <si>
    <t>https://waterforpeople.s3.amazonaws.com/images/89c07166-50d8-46c5-97f2-4fcbeeb2b081.jpg</t>
  </si>
  <si>
    <t>https://waterforpeople.s3.amazonaws.com/images/8a44cbdf-2c74-467b-bd11-9d1b822dfe54.jpg</t>
  </si>
  <si>
    <t>https://waterforpeople.s3.amazonaws.com/images/875b4895-4e32-47bc-85d9-507bafa68360.jpg</t>
  </si>
  <si>
    <t>-1.812458162235845</t>
  </si>
  <si>
    <t>29.967670539637012</t>
  </si>
  <si>
    <t>1818.2</t>
  </si>
  <si>
    <t>2b9grs9o</t>
  </si>
  <si>
    <t>https://waterforpeople.s3.amazonaws.com/images/b244db61-a806-4b0a-a52d-26585073a803.jpg</t>
  </si>
  <si>
    <t>-  The network has 17 water points  -water points are in good operation conditions expect the water point at the source that is damaged  - 4 water points don't have water today -the Pipes are in good conditions - The pump is not working properly as it was expected during Design, Today the pump is pumping less than the quantity of water needed or expected during Design due to the lack of sufficient energy -the transformer at the pumping station  does'nt offer the required energy  for the pump - the anti hammers of pump are not functioning because of bad installation of pumping house - the system has  4 pumps units with two units pumping in one direction towards Nyabuko and other two in an other direction towards Ngoma Sector office - The suction Tank is in bad physical condition</t>
  </si>
  <si>
    <t>6b37f2a195f42052179924d37fe64cb</t>
  </si>
  <si>
    <t>ffsw-m9ev-25k4</t>
  </si>
  <si>
    <t>1201010608</t>
  </si>
  <si>
    <t>11-03-2017 10:12:28 CET</t>
  </si>
  <si>
    <t>00:09:58</t>
  </si>
  <si>
    <t>-1.6387442453989225</t>
  </si>
  <si>
    <t>29.942185132885616</t>
  </si>
  <si>
    <t>1902.2</t>
  </si>
  <si>
    <t>23a6iyot</t>
  </si>
  <si>
    <t>https://waterforpeople.s3.amazonaws.com/images/a50300ca-2d4a-4625-ad57-aed30445041f.jpg</t>
  </si>
  <si>
    <t>No water in distribution reservoir</t>
  </si>
  <si>
    <t>No water available in this village due to  water doesn't reach distribution reservoir in Gahwazi Village.</t>
  </si>
  <si>
    <t>a9ecf581f43532459d02bca38c35a1</t>
  </si>
  <si>
    <t>9x47-fbkt-7n2f</t>
  </si>
  <si>
    <t>1212130068</t>
  </si>
  <si>
    <t>11-03-2017 10:06:20 CET</t>
  </si>
  <si>
    <t>-1.6246256445926717</t>
  </si>
  <si>
    <t>29.947609527173515</t>
  </si>
  <si>
    <t>1872.1</t>
  </si>
  <si>
    <t>22mtuwk4</t>
  </si>
  <si>
    <t>https://waterforpeople.s3.amazonaws.com/images/f1d6941a-f2c2-44f7-aeff-c017120c5315.jpg</t>
  </si>
  <si>
    <t>Water tap in E.S.RUKOZO in good  condition</t>
  </si>
  <si>
    <t>539764544abc57844595ac4bf1f57a40</t>
  </si>
  <si>
    <t>8aqj-6jdn-gmvd</t>
  </si>
  <si>
    <t>1216780216</t>
  </si>
  <si>
    <t>13-03-2017 06:49:46 CET</t>
  </si>
  <si>
    <t>00:34:04</t>
  </si>
  <si>
    <t>Busizi</t>
  </si>
  <si>
    <t>-1.8240520982489739</t>
  </si>
  <si>
    <t>30.006126961834365</t>
  </si>
  <si>
    <t>1913.7</t>
  </si>
  <si>
    <t>2bsnemal</t>
  </si>
  <si>
    <t>https://waterforpeople.s3.amazonaws.com/images/7710a979-7e7a-4c08-9014-c8eb2fc1cef6.jpg</t>
  </si>
  <si>
    <t>-the network has 17 water points  - water points are in good operation conditions except the water point at the source that is damaged  - 4 water points don't have water toady  - the pipe are in good conditions  - the pump is not working properly as it was expected during Design, today the pump is pumping less than the quantity of water needed or expected during Design due to the lack of sufficient energy  - transformer at the pumping station doesn't offer the required energy for the pump  - the anti-hammers of pumps are not functioning because of bad installation of pumping house  - the system has 4 pump units with two units pumping in one direction towards Nyabuko, towards Ngoma sector office  - the suction tank is in bad physical condition</t>
  </si>
  <si>
    <t>4f8f243f53e14ee6beaf22ed74914e</t>
  </si>
  <si>
    <t>3tss-vcj9-db8a</t>
  </si>
  <si>
    <t>1250560217</t>
  </si>
  <si>
    <t>28-03-2017 08:51:12 CEST</t>
  </si>
  <si>
    <t>00:04:26</t>
  </si>
  <si>
    <t>-1.8003377703611498</t>
  </si>
  <si>
    <t>30.123521655372826</t>
  </si>
  <si>
    <t>1570.8</t>
  </si>
  <si>
    <t>2apf6gab</t>
  </si>
  <si>
    <t>https://waterforpeople.s3.amazonaws.com/images/f358ec0e-626a-4ee5-ac7a-7069282edf83.jpg</t>
  </si>
  <si>
    <t>f627e22f22349766bad35cc283ca3b7</t>
  </si>
  <si>
    <t>p5yb-y2a5-uf1t</t>
  </si>
  <si>
    <t>1218860184</t>
  </si>
  <si>
    <t>15-03-2017 05:14:09 CET</t>
  </si>
  <si>
    <t>00:19:11</t>
  </si>
  <si>
    <t>29.88391135826884</t>
  </si>
  <si>
    <t>-1.6131159820169751</t>
  </si>
  <si>
    <t>29.88645508095031</t>
  </si>
  <si>
    <t>1823</t>
  </si>
  <si>
    <t>223skysw</t>
  </si>
  <si>
    <t>https://waterforpeople.s3.amazonaws.com/images/50a08bf7-5eb4-496d-8e01-ccf32e76d6f1.jpg</t>
  </si>
  <si>
    <t>water is cut off</t>
  </si>
  <si>
    <t>this network requires another storage tank in Gitovu community to serve the two last water tap and some possible extensions that will be designed as the community expands.another thing is that we have two intake tank,two . one was built in 2012 the other in 2016.three(3) sources. one in 2012, two others in 2016</t>
  </si>
  <si>
    <t>c93bb1fdb6e441e8a5ed3e97dc8fe2</t>
  </si>
  <si>
    <t>ppag-a55x-xux3</t>
  </si>
  <si>
    <t>1254870065</t>
  </si>
  <si>
    <t>25-03-2017 11:21:50 CET</t>
  </si>
  <si>
    <t>00:15:55</t>
  </si>
  <si>
    <t>-1.807528822970007</t>
  </si>
  <si>
    <t>30.06993964768306</t>
  </si>
  <si>
    <t>1637.5</t>
  </si>
  <si>
    <t>2b1b93tn</t>
  </si>
  <si>
    <t>https://waterforpeople.s3.amazonaws.com/images/c1b80949-c652-4a23-b4e7-ec4f7f932254.jpg</t>
  </si>
  <si>
    <t>ca2845413e9a0b9672c47a4d292d4c8</t>
  </si>
  <si>
    <t>s5ab-mgdj-cyf3</t>
  </si>
  <si>
    <t>1215161027</t>
  </si>
  <si>
    <t>13-03-2017 21:09:46 CET</t>
  </si>
  <si>
    <t>Gihora</t>
  </si>
  <si>
    <t>Gihora2 water point/Rutomvu gravity</t>
  </si>
  <si>
    <t>-1.6692708920983566</t>
  </si>
  <si>
    <t>29.89583514368797</t>
  </si>
  <si>
    <t>1725.2</t>
  </si>
  <si>
    <t>24oo7c7i</t>
  </si>
  <si>
    <t>https://waterforpeople.s3.amazonaws.com/images/072266c1-bff3-49b3-982e-31b14e34060c.jpg</t>
  </si>
  <si>
    <t>-1.6691736026729647</t>
  </si>
  <si>
    <t>29.89561083661684</t>
  </si>
  <si>
    <t>24oi905o</t>
  </si>
  <si>
    <t>https://waterforpeople.s3.amazonaws.com/images/6fb8f950-5cc9-4c48-941d-2b83b04c72e7.jpg</t>
  </si>
  <si>
    <t>The water point does no longer operate</t>
  </si>
  <si>
    <t>15b85928fb1883918ea619ce65bb491</t>
  </si>
  <si>
    <t>1tyx-2jq3-wxfj</t>
  </si>
  <si>
    <t>1229840204</t>
  </si>
  <si>
    <t>03-01-2015 01:22:57 CET</t>
  </si>
  <si>
    <t>00:07:41</t>
  </si>
  <si>
    <t>Kagusa</t>
  </si>
  <si>
    <t>Kagusa water point/Nyirambuga pumping</t>
  </si>
  <si>
    <t>The water point located at Kagusa operates normally and its water storage tank R100m3 serves the line to Mbogo and Gahabwa.One of the tank valve chamber has nolonger a cover.One tap stand valve has been closed</t>
  </si>
  <si>
    <t>-1.716469247268329</t>
  </si>
  <si>
    <t>29.95476357073929</t>
  </si>
  <si>
    <t>2147</t>
  </si>
  <si>
    <t>26uprwd7</t>
  </si>
  <si>
    <t>https://waterforpeople.s3.amazonaws.com/images/e69318db-a7bd-478c-98fd-6d67f2bdce44.jpg</t>
  </si>
  <si>
    <t>-1.7164263542115792</t>
  </si>
  <si>
    <t>29.95512498991975</t>
  </si>
  <si>
    <t>2152.8</t>
  </si>
  <si>
    <t>26une5y7</t>
  </si>
  <si>
    <t>https://waterforpeople.s3.amazonaws.com/images/9d996724-8e7e-4abc-a82c-ed3540d2bc30.jpg</t>
  </si>
  <si>
    <t>58c2f293de76bc9e70296b2199ebce90</t>
  </si>
  <si>
    <t>mbec-22k3-0dru</t>
  </si>
  <si>
    <t>1239570475</t>
  </si>
  <si>
    <t>21-03-2017 14:01:28 CET</t>
  </si>
  <si>
    <t>00:20:06</t>
  </si>
  <si>
    <t>Buhita</t>
  </si>
  <si>
    <t>-1.648087716840147</t>
  </si>
  <si>
    <t>29.97889704214982</t>
  </si>
  <si>
    <t>1887.7</t>
  </si>
  <si>
    <t>23pmltzg</t>
  </si>
  <si>
    <t>https://waterforpeople.s3.amazonaws.com/images/896f8c2e-2d2b-4567-8ebd-66904ea5a3c6.jpg</t>
  </si>
  <si>
    <t>Other concrete structures they are some constructed in 1989 and other constructed by world vision in 2015</t>
  </si>
  <si>
    <t>a4335dd1627213f52b2ad09061223</t>
  </si>
  <si>
    <t>vcmf-47r6-swbd</t>
  </si>
  <si>
    <t>1223400173</t>
  </si>
  <si>
    <t>12-03-2017 13:19:37 CET</t>
  </si>
  <si>
    <t>00:10:49</t>
  </si>
  <si>
    <t>-1.851508335547793</t>
  </si>
  <si>
    <t>29.91780859198214</t>
  </si>
  <si>
    <t>1623.9</t>
  </si>
  <si>
    <t>2d21ph62</t>
  </si>
  <si>
    <t>https://waterforpeople.s3.amazonaws.com/images/e733b2e5-35d4-4bec-8a86-e885399b7570.jpg</t>
  </si>
  <si>
    <t>Water point is for school of Muvumu primary.</t>
  </si>
  <si>
    <t>c8ff549e129eaaf9ff16c3f1d8e2b69</t>
  </si>
  <si>
    <t>a4v9-yxc8-nceg</t>
  </si>
  <si>
    <t>1214530281</t>
  </si>
  <si>
    <t>10-03-2017 13:13:09 CET</t>
  </si>
  <si>
    <t>00:05:32</t>
  </si>
  <si>
    <t>Water point at Marembo school/Tare-Rusiga pumping</t>
  </si>
  <si>
    <t>Water point located at Marembo school operates normally</t>
  </si>
  <si>
    <t>-1.719280136073788</t>
  </si>
  <si>
    <t>29.90005435978609</t>
  </si>
  <si>
    <t>2112.1</t>
  </si>
  <si>
    <t>26zdo4jc</t>
  </si>
  <si>
    <t>https://waterforpeople.s3.amazonaws.com/images/0f2183d3-9b29-46e4-a222-5116aa8257e9.jpg</t>
  </si>
  <si>
    <t>The Marembo school water point operates normally</t>
  </si>
  <si>
    <t>516cbcd7f116b7ef1fc29134d9ffd5</t>
  </si>
  <si>
    <t>p3jf-kjkg-kesy</t>
  </si>
  <si>
    <t>1207271232</t>
  </si>
  <si>
    <t>10-03-2017 14:37:25 CET</t>
  </si>
  <si>
    <t>00:04:19</t>
  </si>
  <si>
    <t>Ruhanga center Water point/Tare-Rusiga pumping</t>
  </si>
  <si>
    <t>This is Rugaha center point also serving Gakenke people</t>
  </si>
  <si>
    <t>-1.7394875585022915</t>
  </si>
  <si>
    <t>29.90395031691508</t>
  </si>
  <si>
    <t>2124.8</t>
  </si>
  <si>
    <t>27wsbqjj</t>
  </si>
  <si>
    <t>https://waterforpeople.s3.amazonaws.com/images/d6c7547b-243e-41fa-b387-85faae73296e.jpg</t>
  </si>
  <si>
    <t>Ruhanga water point operates normally</t>
  </si>
  <si>
    <t>578c9d1f28587031f47176ae3343e2</t>
  </si>
  <si>
    <t>ttnh-gusb-n4pn</t>
  </si>
  <si>
    <t>1220451011</t>
  </si>
  <si>
    <t>13-03-2017 21:12:55 CET</t>
  </si>
  <si>
    <t>00:06:23</t>
  </si>
  <si>
    <t>Rugote</t>
  </si>
  <si>
    <t>Rugote water point/Rutomvu gravity system</t>
  </si>
  <si>
    <t>The source is well captured. And the water point operates normally</t>
  </si>
  <si>
    <t>-1.6745472927200253</t>
  </si>
  <si>
    <t>29.89679022983813</t>
  </si>
  <si>
    <t>1749.7</t>
  </si>
  <si>
    <t>24xdys0n</t>
  </si>
  <si>
    <t>https://waterforpeople.s3.amazonaws.com/images/eacbd87c-bd67-42f5-99e7-3a3d6107e3aa.jpg</t>
  </si>
  <si>
    <t>-1.6744953931238238</t>
  </si>
  <si>
    <t>29.896645075497855</t>
  </si>
  <si>
    <t>1745.8</t>
  </si>
  <si>
    <t>24xazlzq</t>
  </si>
  <si>
    <t>https://waterforpeople.s3.amazonaws.com/images/a7730357-4327-434f-9103-78b01493e215.jpg</t>
  </si>
  <si>
    <t>2ca4f0992d37a4731a3631765f1cbfbe</t>
  </si>
  <si>
    <t>wd3a-5wh9-h89v</t>
  </si>
  <si>
    <t>1331751984</t>
  </si>
  <si>
    <t>24-04-2017 07:11:34 CEST</t>
  </si>
  <si>
    <t>Gashinge</t>
  </si>
  <si>
    <t>-1.7840194483165286</t>
  </si>
  <si>
    <t>30.04007336894776</t>
  </si>
  <si>
    <t>1904.3</t>
  </si>
  <si>
    <t>29yfj0ds</t>
  </si>
  <si>
    <t>https://waterforpeople.s3.amazonaws.com/images/dd850672-a10f-48c5-9ef1-ffb2985f1017.jpg</t>
  </si>
  <si>
    <t>The System is new, in General it is in good conditions</t>
  </si>
  <si>
    <t>30b04390e081a59decc15587d7915676</t>
  </si>
  <si>
    <t>7x9k-eyau-4b2a</t>
  </si>
  <si>
    <t>1320210070</t>
  </si>
  <si>
    <t>23-04-2017 14:42:46 CEST</t>
  </si>
  <si>
    <t>00:26:51</t>
  </si>
  <si>
    <t>gatare gatenderi shagasha</t>
  </si>
  <si>
    <t>-1.6724430220826076</t>
  </si>
  <si>
    <t>30.043354536375723</t>
  </si>
  <si>
    <t>2013.1</t>
  </si>
  <si>
    <t>24twxs41</t>
  </si>
  <si>
    <t>https://waterforpeople.s3.amazonaws.com/images/f9e28cf0-0832-437e-827f-fbcb21c7e11f.jpg</t>
  </si>
  <si>
    <t>912d2395fdcc3635f54544f7195e58c</t>
  </si>
  <si>
    <t>sbvv-u9ac-m4ef</t>
  </si>
  <si>
    <t>1223931202</t>
  </si>
  <si>
    <t>16-03-2017 08:45:32 CET</t>
  </si>
  <si>
    <t>00:07:12</t>
  </si>
  <si>
    <t>-1.8024532450946713</t>
  </si>
  <si>
    <t>https://waterforpeople.s3.amazonaws.com/images/49bd2091-1b7e-4b06-93bc-b1e84eb13d23.jpg</t>
  </si>
  <si>
    <t>-1.7575206631146125</t>
  </si>
  <si>
    <t>30.024687350390252</t>
  </si>
  <si>
    <t>1884.1</t>
  </si>
  <si>
    <t>28qmdqs6</t>
  </si>
  <si>
    <t>https://waterforpeople.s3.amazonaws.com/images/fb2883a2-4683-4b37-8ef1-ee265f6808dc.jpg</t>
  </si>
  <si>
    <t>46203a54cfee269c1afcd6414c9d9</t>
  </si>
  <si>
    <t>axnt-7t7f-ww1d</t>
  </si>
  <si>
    <t>1195120568</t>
  </si>
  <si>
    <t>07-03-2017 12:26:49 CET</t>
  </si>
  <si>
    <t>00:14:34</t>
  </si>
  <si>
    <t>Nyakabuye</t>
  </si>
  <si>
    <t>Matyazo network</t>
  </si>
  <si>
    <t>Buyanja, Buraro, Nyakabuye</t>
  </si>
  <si>
    <t>-1.7856001537024087</t>
  </si>
  <si>
    <t>29.978428885393118</t>
  </si>
  <si>
    <t>1894.3</t>
  </si>
  <si>
    <t>2a126x3c</t>
  </si>
  <si>
    <t>-1.7705795933776213</t>
  </si>
  <si>
    <t>29.968679108343068</t>
  </si>
  <si>
    <t>1834.4</t>
  </si>
  <si>
    <t>29c7cesm</t>
  </si>
  <si>
    <t>Air release chamber, Washout chamber</t>
  </si>
  <si>
    <t>-1.7836981801444904</t>
  </si>
  <si>
    <t>29.973921507906166</t>
  </si>
  <si>
    <t>1852.4</t>
  </si>
  <si>
    <t>29xwh4ij</t>
  </si>
  <si>
    <t>https://waterforpeople.s3.amazonaws.com/images/cc8fc540-bbda-4f4c-95bb-c301c490aad1.jpg</t>
  </si>
  <si>
    <t>Taps were damaged</t>
  </si>
  <si>
    <t>People rather use water from sources other than this water point because the springs are near by.</t>
  </si>
  <si>
    <t>69bcc1d37b64eeef344921aff665cad7</t>
  </si>
  <si>
    <t>rafe-se9d-mue7</t>
  </si>
  <si>
    <t>1216490605</t>
  </si>
  <si>
    <t>12-03-2017 07:19:35 CET</t>
  </si>
  <si>
    <t>00:10:55</t>
  </si>
  <si>
    <t>-1.6499541768028827</t>
  </si>
  <si>
    <t>29.936405538862207</t>
  </si>
  <si>
    <t>1813.4</t>
  </si>
  <si>
    <t>23spxvs4</t>
  </si>
  <si>
    <t>https://waterforpeople.s3.amazonaws.com/images/e9dc74e5-04e7-4a8c-8c96-8089c4b3a74f.jpg</t>
  </si>
  <si>
    <t>Water available in Centre Marembo</t>
  </si>
  <si>
    <t>8788399772e9256cf24b3af56f85f39d</t>
  </si>
  <si>
    <t>r0mc-pndk-yps</t>
  </si>
  <si>
    <t>1214290344</t>
  </si>
  <si>
    <t>15-03-2017 05:14:18 CET</t>
  </si>
  <si>
    <t>00:50:52</t>
  </si>
  <si>
    <t>this network is  not mmm</t>
  </si>
  <si>
    <t>"Springbox" --Intake Structure at a Spring|Well</t>
  </si>
  <si>
    <t>https://waterforpeople.s3.amazonaws.com/images/04d09ba0-1dee-4e26-a00c-f574d9b17f8a.jpg</t>
  </si>
  <si>
    <t>-1.6111224814505243</t>
  </si>
  <si>
    <t>29.883911859642673</t>
  </si>
  <si>
    <t>1830.6</t>
  </si>
  <si>
    <t>220i3pef</t>
  </si>
  <si>
    <t>https://waterforpeople.s3.amazonaws.com/images/86a03212-dec4-4b40-a269-9c36bef855e1.jpg</t>
  </si>
  <si>
    <t>no many problems to this network</t>
  </si>
  <si>
    <t>8de95086eacac3efd7bc93b5fac1f55</t>
  </si>
  <si>
    <t>h8uq-1yre-hvct</t>
  </si>
  <si>
    <t>1210760249</t>
  </si>
  <si>
    <t>09-03-2017 04:51:27 CET</t>
  </si>
  <si>
    <t>00:07:25</t>
  </si>
  <si>
    <t>Distribution Chamber|Ventouse,washout</t>
  </si>
  <si>
    <t>-1.894361905159083</t>
  </si>
  <si>
    <t>29.962872286450388</t>
  </si>
  <si>
    <t>1352.2</t>
  </si>
  <si>
    <t>2f0xhca4</t>
  </si>
  <si>
    <t>https://waterforpeople.s3.amazonaws.com/images/9b59582a-133c-4d58-9cb5-051e83614bee.jpg</t>
  </si>
  <si>
    <t>d8dc693998a851222df5b6722ccf6163</t>
  </si>
  <si>
    <t>38m6-30ue-5pyp</t>
  </si>
  <si>
    <t>1210760244</t>
  </si>
  <si>
    <t>08-03-2017 22:55:11 CET</t>
  </si>
  <si>
    <t>00:05:43</t>
  </si>
  <si>
    <t>-1.8944151824826687</t>
  </si>
  <si>
    <t>29.972088124921026</t>
  </si>
  <si>
    <t>1446.5</t>
  </si>
  <si>
    <t>2f10gidk</t>
  </si>
  <si>
    <t>https://waterforpeople.s3.amazonaws.com/images/c8ca8496-d323-4f41-bf5b-ece49cfb4a62.jpg</t>
  </si>
  <si>
    <t>343d81ac2c173da85efae5ab698597f</t>
  </si>
  <si>
    <t>56qv-jjr2-tcxt</t>
  </si>
  <si>
    <t>1305650071</t>
  </si>
  <si>
    <t>16-04-2017 22:04:20 CEST</t>
  </si>
  <si>
    <t>Gitare center water point/Nyirambuga pumping system</t>
  </si>
  <si>
    <t>The water point is operational however they last saw water yesterday.This is a collection of 2 catchment area of Nyirambuga1 and Nyirambuga2 with almost 8 sources</t>
  </si>
  <si>
    <t>-1.6671416223971065</t>
  </si>
  <si>
    <t>29.9034225593216</t>
  </si>
  <si>
    <t>2033.8</t>
  </si>
  <si>
    <t>24l5e0ey</t>
  </si>
  <si>
    <t>https://waterforpeople.s3.amazonaws.com/images/ca55f353-06aa-47ff-8579-7b5399a8efb2.jpg</t>
  </si>
  <si>
    <t>-1.6649563913692509</t>
  </si>
  <si>
    <t>29.902071345166085</t>
  </si>
  <si>
    <t>2005</t>
  </si>
  <si>
    <t>24hj02x8</t>
  </si>
  <si>
    <t>https://waterforpeople.s3.amazonaws.com/images/f47ee31e-16d3-486d-954d-529f56ffaeaf.jpg</t>
  </si>
  <si>
    <t>ac48543ac77cca41e24154aa3a5f692</t>
  </si>
  <si>
    <t>4xw7-4gga-cak4</t>
  </si>
  <si>
    <t>1207380139</t>
  </si>
  <si>
    <t>09-03-2017 11:06:38 CET</t>
  </si>
  <si>
    <t>Gasiza center water point served by gravity before Tare pumping</t>
  </si>
  <si>
    <t>Gvt and water for people</t>
  </si>
  <si>
    <t>This water point at Gasiza center above the road nearby Caritas storage,hasn't operated since inauguration of the Tare-Rusiga water pumping system</t>
  </si>
  <si>
    <t>-1.7304290449564053</t>
  </si>
  <si>
    <t>29.91775279527241</t>
  </si>
  <si>
    <t>1818.8</t>
  </si>
  <si>
    <t>27hsx0kp</t>
  </si>
  <si>
    <t>https://waterforpeople.s3.amazonaws.com/images/648da7e8-09b9-4b6f-b721-ddd2227b032d.jpg</t>
  </si>
  <si>
    <t>-1.7304904469243736</t>
  </si>
  <si>
    <t>29.917866759264747</t>
  </si>
  <si>
    <t>1803.2</t>
  </si>
  <si>
    <t>27hx31t6</t>
  </si>
  <si>
    <t>https://waterforpeople.s3.amazonaws.com/images/472e7ea0-f030-4c49-a83a-cd5b14552093.jpg</t>
  </si>
  <si>
    <t>The water point doesn't deliver water to the people however its storage tank has water. The problem is the water point water cannot be paid due to lack of clients who consume water from Nyagahondo water system constructed in 2010 by Caritas.</t>
  </si>
  <si>
    <t>b5cbdc9ab49148adb634a7c95ba552dc</t>
  </si>
  <si>
    <t>32rw-hy94-qbwy</t>
  </si>
  <si>
    <t>1203832263</t>
  </si>
  <si>
    <t>17-03-2017 05:22:57 CET</t>
  </si>
  <si>
    <t>00:20:57</t>
  </si>
  <si>
    <t>Gakoma, Karehe, Rutonde, Gitaba, Kiruri, Buhera, Ruhanya, Kibamba and karindi</t>
  </si>
  <si>
    <t>-1.7800353621166856</t>
  </si>
  <si>
    <t>29.956941933853315</t>
  </si>
  <si>
    <t>2213.4</t>
  </si>
  <si>
    <t>29rukgz5</t>
  </si>
  <si>
    <t>https://waterforpeople.s3.amazonaws.com/images/658a3145-f6af-4fff-9b16-0f6122c96e8e.jpg</t>
  </si>
  <si>
    <t>https://waterforpeople.s3.amazonaws.com/images/c54b99ee-ddfb-43de-ba1e-24d9b217c507.jpg</t>
  </si>
  <si>
    <t>-1.7777704154866751</t>
  </si>
  <si>
    <t>29.95591343073154</t>
  </si>
  <si>
    <t>2204.7</t>
  </si>
  <si>
    <t>29o40i93</t>
  </si>
  <si>
    <t>https://waterforpeople.s3.amazonaws.com/images/5726a620-55ef-4e79-b854-2b5124c90d87.jpg</t>
  </si>
  <si>
    <t>1. the system has two Pumps but one is damaged and is not working, only one pump is used to pump water  2. Eleven  (11) water points served by the distribution reservoir R 50m3 located at Kibamba village do not have water today because water don't reach this reservoir, there is not water at those water points from last August 2016 3. 2 water points located at Raro centre have been damaged and destroyed  4. there is an extension to Gitaba village is constructed in 2016 5. one water point doesn't Function because of the pipe break due to high pressure  6. the interconnection to Ngoma network is under construction with one water and reservoir being under construction</t>
  </si>
  <si>
    <t>346599d1cc2fd493c2e8cc491baec12</t>
  </si>
  <si>
    <t>qdwp-9ry3-qhf</t>
  </si>
  <si>
    <t>1210770169</t>
  </si>
  <si>
    <t>08-03-2017 20:29:26 CET</t>
  </si>
  <si>
    <t>00:09:01</t>
  </si>
  <si>
    <t>-1.8418331346075192</t>
  </si>
  <si>
    <t>29.94208485121125</t>
  </si>
  <si>
    <t>1733.2</t>
  </si>
  <si>
    <t>2cm1zbdo</t>
  </si>
  <si>
    <t>https://waterforpeople.s3.amazonaws.com/images/969ae971-74fd-42e3-afc5-654188fd2451.jpg</t>
  </si>
  <si>
    <t>this water point does not function because water can not reach to the water point</t>
  </si>
  <si>
    <t>86b8cd986b41e5d8b393908c1d628d7d</t>
  </si>
  <si>
    <t>jmpj-4fq1-bvhv</t>
  </si>
  <si>
    <t>1200310658</t>
  </si>
  <si>
    <t>08-03-2017 23:02:18 CET</t>
  </si>
  <si>
    <t>-1.8945586414373776</t>
  </si>
  <si>
    <t>29.971608993676146</t>
  </si>
  <si>
    <t>1423.1</t>
  </si>
  <si>
    <t>2f18skuc</t>
  </si>
  <si>
    <t>https://waterforpeople.s3.amazonaws.com/images/e033903a-d6aa-4217-8cf0-5fb139b2446e.jpg</t>
  </si>
  <si>
    <t>-water point is for EP Rutonde</t>
  </si>
  <si>
    <t>323677e0fe44d965e2f1545166b99025</t>
  </si>
  <si>
    <t>76bp-dvwd-wevh</t>
  </si>
  <si>
    <t>1306630060</t>
  </si>
  <si>
    <t>16-04-2017 21:50:47 CEST</t>
  </si>
  <si>
    <t>00:05:34</t>
  </si>
  <si>
    <t>Gitare cell water point/Nyirambuga pumping system</t>
  </si>
  <si>
    <t>The water point does not operate.All taps stands removed</t>
  </si>
  <si>
    <t>29.95608995799534</t>
  </si>
  <si>
    <t>-1.6591754170880912</t>
  </si>
  <si>
    <t>29.89613597269885</t>
  </si>
  <si>
    <t>2015.2</t>
  </si>
  <si>
    <t>247yvj81</t>
  </si>
  <si>
    <t>https://waterforpeople.s3.amazonaws.com/images/7bc3d069-d5c3-4b72-a9cc-3bd1835493f5.jpg</t>
  </si>
  <si>
    <t>455b955b2ded23158e59c53ec5a5174c</t>
  </si>
  <si>
    <t>htw1-yv85-pmv5</t>
  </si>
  <si>
    <t>1254810720</t>
  </si>
  <si>
    <t>28-03-2017 10:25:40 CEST</t>
  </si>
  <si>
    <t>00:05:26</t>
  </si>
  <si>
    <t>-1.8103252124666829</t>
  </si>
  <si>
    <t>30.113151299505382</t>
  </si>
  <si>
    <t>1621.3</t>
  </si>
  <si>
    <t>2b5xyhjf</t>
  </si>
  <si>
    <t>https://waterforpeople.s3.amazonaws.com/images/9a22f7aa-8e7b-417e-a332-3f4740222e7c.jpg</t>
  </si>
  <si>
    <t>5ec1a0da353eb4ea322cad64be77c89</t>
  </si>
  <si>
    <t>8vem-ymkj-qkkn</t>
  </si>
  <si>
    <t>1214090087</t>
  </si>
  <si>
    <t>11-03-2017 09:24:23 CET</t>
  </si>
  <si>
    <t>00:15:53</t>
  </si>
  <si>
    <t>All villages of Burehe and Rwili cells in Cyungo, Kinihira Village, Villages of Mberuka and Bwimo in Rukozo and Kabingo village in Base Sector</t>
  </si>
  <si>
    <t>-1.6503469284404462</t>
  </si>
  <si>
    <t>29.936577918855278</t>
  </si>
  <si>
    <t>1784.5</t>
  </si>
  <si>
    <t>23td5sdh</t>
  </si>
  <si>
    <t>https://waterforpeople.s3.amazonaws.com/images/07401600-e3d6-41c4-8a51-7319fc082b71.jpg</t>
  </si>
  <si>
    <t>Bad tee connections and the types  of pipeline needs to be replaced</t>
  </si>
  <si>
    <t>This is the second  water tap  used by the  students and staff in G.S.Murambo</t>
  </si>
  <si>
    <t>e795d125739bf1967b1d702ba9e6e8</t>
  </si>
  <si>
    <t>41p1-9dtj-erqu</t>
  </si>
  <si>
    <t>1246450343</t>
  </si>
  <si>
    <t>24-03-2017 15:49:45 CET</t>
  </si>
  <si>
    <t>00:32:45</t>
  </si>
  <si>
    <t>karambi kankanga ryanyirakayobe</t>
  </si>
  <si>
    <t>-1.6992109477296</t>
  </si>
  <si>
    <t>30.0140024994200</t>
  </si>
  <si>
    <t>-1.7036674554172262</t>
  </si>
  <si>
    <t>30.018283044778862</t>
  </si>
  <si>
    <t>269jp2ja</t>
  </si>
  <si>
    <t>https://waterforpeople.s3.amazonaws.com/images/9ba4fca2-712f-46dc-9846-e153f9423408.jpg</t>
  </si>
  <si>
    <t>-1.7046728299542815</t>
  </si>
  <si>
    <t>30.018388837980453</t>
  </si>
  <si>
    <t>1691.9</t>
  </si>
  <si>
    <t>26b7tumv</t>
  </si>
  <si>
    <t>https://waterforpeople.s3.amazonaws.com/images/3d54221d-2cec-42fa-98dc-36d917707ee3.jpg</t>
  </si>
  <si>
    <t>c24bd4d3a2626d64969b0d1d5cb559</t>
  </si>
  <si>
    <t>c03n-fpjp-hj7m</t>
  </si>
  <si>
    <t>1252010185</t>
  </si>
  <si>
    <t>28-03-2017 09:17:43 CEST</t>
  </si>
  <si>
    <t>00:14:16</t>
  </si>
  <si>
    <t>Amahoro</t>
  </si>
  <si>
    <t>Gicumbi Mutete network</t>
  </si>
  <si>
    <t>The saorce of the system is in Gicumbi</t>
  </si>
  <si>
    <t>-1.606505683129936</t>
  </si>
  <si>
    <t>30.035988434546855</t>
  </si>
  <si>
    <t>2024.6</t>
  </si>
  <si>
    <t>21sv1h3b</t>
  </si>
  <si>
    <t>-1.6066092774364567</t>
  </si>
  <si>
    <t>30.036029953620556</t>
  </si>
  <si>
    <t>2040</t>
  </si>
  <si>
    <t>21t0zt54</t>
  </si>
  <si>
    <t>https://waterforpeople.s3.amazonaws.com/images/eeb8d0b1-2730-4943-a094-6f69a9de95dd.jpg</t>
  </si>
  <si>
    <t>-1.6074161607210917</t>
  </si>
  <si>
    <t>30.038211996325053</t>
  </si>
  <si>
    <t>2007.1</t>
  </si>
  <si>
    <t>21ud7x5q</t>
  </si>
  <si>
    <t>https://waterforpeople.s3.amazonaws.com/images/c2ab7a14-78fd-47f5-ba63-a52c65422901.jpg</t>
  </si>
  <si>
    <t>b141201fdc3b5bec0493817ce99c27</t>
  </si>
  <si>
    <t>2pp7-wtaq-32uc</t>
  </si>
  <si>
    <t>1215161030</t>
  </si>
  <si>
    <t>13-03-2017 21:20:14 CET</t>
  </si>
  <si>
    <t>00:11:03</t>
  </si>
  <si>
    <t>Cyili</t>
  </si>
  <si>
    <t>Rutomvu source catchment area and intake structures</t>
  </si>
  <si>
    <t>The water source functions well and operates well</t>
  </si>
  <si>
    <t>1772.8</t>
  </si>
  <si>
    <t>https://waterforpeople.s3.amazonaws.com/images/b1d5cac1-2075-4d7a-85cc-78d840caa46c.jpg</t>
  </si>
  <si>
    <t>https://waterforpeople.s3.amazonaws.com/images/b9a7b172-0663-4799-bc6a-3e8b50f8b2d2.jpg</t>
  </si>
  <si>
    <t>-1.677932928981033</t>
  </si>
  <si>
    <t>29.90106573272952</t>
  </si>
  <si>
    <t>1758.2</t>
  </si>
  <si>
    <t>252zsq4i</t>
  </si>
  <si>
    <t>https://waterforpeople.s3.amazonaws.com/images/c18e3302-7193-426b-857c-8450a9f64a8e.jpg</t>
  </si>
  <si>
    <t>https://waterforpeople.s3.amazonaws.com/images/beb92f3c-dffe-4d3e-bb69-66ca7371066d.jpg</t>
  </si>
  <si>
    <t>-1.678059474812574</t>
  </si>
  <si>
    <t>29.90114711031225</t>
  </si>
  <si>
    <t>2536xxdv</t>
  </si>
  <si>
    <t>https://waterforpeople.s3.amazonaws.com/images/be6512f6-32e7-4318-8ef3-cff0ac48c5ba.jpg</t>
  </si>
  <si>
    <t>The water point at source capturing is not well constructed neither protected</t>
  </si>
  <si>
    <t>e4dc1cca8152ec88db2b08d2f6a47c2</t>
  </si>
  <si>
    <t>5qyd-wrdg-cc57</t>
  </si>
  <si>
    <t>1316780077</t>
  </si>
  <si>
    <t>20-04-2017 10:21:55 CEST</t>
  </si>
  <si>
    <t>00:04:10</t>
  </si>
  <si>
    <t>Water point at Rusura Primary school/Nyirambuga pumping</t>
  </si>
  <si>
    <t>-1.6774662429578722</t>
  </si>
  <si>
    <t>29.941063784105186</t>
  </si>
  <si>
    <t>2527td02</t>
  </si>
  <si>
    <t>https://waterforpeople.s3.amazonaws.com/images/b2e4ffec-ac79-4390-b24e-1cbe01acf546.jpg</t>
  </si>
  <si>
    <t>-1.6774037766550376</t>
  </si>
  <si>
    <t>29.940891234518883</t>
  </si>
  <si>
    <t>1798.2</t>
  </si>
  <si>
    <t>25248rdc</t>
  </si>
  <si>
    <t>https://waterforpeople.s3.amazonaws.com/images/e8c7dbe9-45f2-4fda-851b-61bb69708c24.jpg</t>
  </si>
  <si>
    <t>cb44f6a86670bf2b4bfcdb2baf2692d</t>
  </si>
  <si>
    <t>cca0-np3r-d0jp</t>
  </si>
  <si>
    <t>1224840115</t>
  </si>
  <si>
    <t>16-03-2017 08:50:19 CET</t>
  </si>
  <si>
    <t>00:14:22</t>
  </si>
  <si>
    <t>Kalindi</t>
  </si>
  <si>
    <t>-1.7574491460132338</t>
  </si>
  <si>
    <t>29.939210307192432</t>
  </si>
  <si>
    <t>2076.1</t>
  </si>
  <si>
    <t>28qhm9a8</t>
  </si>
  <si>
    <t>https://waterforpeople.s3.amazonaws.com/images/2be17e67-ac9f-45a6-a03b-a6ffebd45ae8.jpg</t>
  </si>
  <si>
    <t>Water doesnt reach distribution reservoir R50m3 located at Ruhanya village that serves the water points in Ruhanya</t>
  </si>
  <si>
    <t>water dont reach the distribution reservoir that serves this water point</t>
  </si>
  <si>
    <t>e02d156b1012542e4a7a6b675c8a242</t>
  </si>
  <si>
    <t>xd5a-4fvf-kb0m</t>
  </si>
  <si>
    <t>1242860079</t>
  </si>
  <si>
    <t>21-03-2017 15:02:15 CET</t>
  </si>
  <si>
    <t>00:12:16</t>
  </si>
  <si>
    <t>Ndusu</t>
  </si>
  <si>
    <t>-1.6598981682588185</t>
  </si>
  <si>
    <t>29.99691264539973</t>
  </si>
  <si>
    <t>1846.1</t>
  </si>
  <si>
    <t>2495qrk1</t>
  </si>
  <si>
    <t>https://waterforpeople.s3.amazonaws.com/images/b993c4d2-c649-4c06-b731-79ab41815672.jpg</t>
  </si>
  <si>
    <t>Water point is in condition because is contructed in 2015 by world vision</t>
  </si>
  <si>
    <t>fec243f8314f92fc4937d24ac42d54c</t>
  </si>
  <si>
    <t>w59j-dre4-pv8u</t>
  </si>
  <si>
    <t>1210760232</t>
  </si>
  <si>
    <t>08-03-2017 22:16:46 CET</t>
  </si>
  <si>
    <t>00:08:33</t>
  </si>
  <si>
    <t>Mwagiro</t>
  </si>
  <si>
    <t>Kirikumuryango network</t>
  </si>
  <si>
    <t>-1.8759908849668039</t>
  </si>
  <si>
    <t>29.972854394070215</t>
  </si>
  <si>
    <t>1514.2</t>
  </si>
  <si>
    <t>2e6js234</t>
  </si>
  <si>
    <t>https://waterforpeople.s3.amazonaws.com/images/fb47aa94-bc41-40db-afcb-a14c2bafd64f.jpg</t>
  </si>
  <si>
    <t>2bc0e58dfefa4afda228bb111a7938d0</t>
  </si>
  <si>
    <t>k0nk-tub6-7axp</t>
  </si>
  <si>
    <t>1240960263</t>
  </si>
  <si>
    <t>23-03-2017 07:41:57 CET</t>
  </si>
  <si>
    <t>00:09:10</t>
  </si>
  <si>
    <t>-1.776497088980154</t>
  </si>
  <si>
    <t>30.04852521867399</t>
  </si>
  <si>
    <t>29lzt1j9</t>
  </si>
  <si>
    <t>https://waterforpeople.s3.amazonaws.com/images/ab7926b8-19bd-449d-8af3-489d881d4346.jpg</t>
  </si>
  <si>
    <t>86dd657e35581d40ef98e883d3c9d277</t>
  </si>
  <si>
    <t>ujm1-gx5j-pyp</t>
  </si>
  <si>
    <t>1220120431</t>
  </si>
  <si>
    <t>13-03-2017 22:16:58 CET</t>
  </si>
  <si>
    <t>Buramira water point/Buramira gravity</t>
  </si>
  <si>
    <t>-1.6772728432116262</t>
  </si>
  <si>
    <t>29.911172527389688</t>
  </si>
  <si>
    <t>1940.4</t>
  </si>
  <si>
    <t>251wi49z</t>
  </si>
  <si>
    <t>https://waterforpeople.s3.amazonaws.com/images/52e8bbe1-3881-49c7-8f45-9b43572e26c5.jpg</t>
  </si>
  <si>
    <t>4b33e979acfe4d022ba2dadab19150</t>
  </si>
  <si>
    <t>15hx-5aqa-f12g</t>
  </si>
  <si>
    <t>1208010142</t>
  </si>
  <si>
    <t>08-03-2017 20:43:19 CET</t>
  </si>
  <si>
    <t>Rwintare</t>
  </si>
  <si>
    <t>-1.846340431881709</t>
  </si>
  <si>
    <t>29.956459958425977</t>
  </si>
  <si>
    <t>1937.7</t>
  </si>
  <si>
    <t>2ctihtbg</t>
  </si>
  <si>
    <t>https://waterforpeople.s3.amazonaws.com/images/a3ec432d-7c93-4eb0-8480-62c3ad45805d.jpg</t>
  </si>
  <si>
    <t>1787a2d7cc467c9710d0d2dddd58da3</t>
  </si>
  <si>
    <t>8sfh-818c-sfsw</t>
  </si>
  <si>
    <t>1208010152</t>
  </si>
  <si>
    <t>08-03-2017 19:50:43 CET</t>
  </si>
  <si>
    <t>-1.8498680878749738</t>
  </si>
  <si>
    <t>29.97389259517619</t>
  </si>
  <si>
    <t>1897.4</t>
  </si>
  <si>
    <t>2czc2ee2</t>
  </si>
  <si>
    <t>https://waterforpeople.s3.amazonaws.com/images/ef754520-cbf0-44af-a6e7-b513180bbe9c.jpg</t>
  </si>
  <si>
    <t>ad87f64c49684cbd7fa1bd8031abbccb</t>
  </si>
  <si>
    <t>rk3c-h63c-p81p</t>
  </si>
  <si>
    <t>1197880596</t>
  </si>
  <si>
    <t>07-03-2017 12:05:42 CET</t>
  </si>
  <si>
    <t>00:17:48</t>
  </si>
  <si>
    <t>29.93386997871744</t>
  </si>
  <si>
    <t>washout and Air release chamber</t>
  </si>
  <si>
    <t>-1.7402438709445491</t>
  </si>
  <si>
    <t>29.934969608884014</t>
  </si>
  <si>
    <t>1793.7</t>
  </si>
  <si>
    <t>27y1kor9</t>
  </si>
  <si>
    <t>https://waterforpeople.s3.amazonaws.com/images/77e7ca5b-118c-43ef-a884-14ba98c4ac51.jpg</t>
  </si>
  <si>
    <t>the Valve towards the water point is closed and no water reaches the water point, it has been closed because the water point is near the sources around and people don't buy water they prefer to take water from springs</t>
  </si>
  <si>
    <t>8d32587c16bb14b2f4f05dc39a6db08c</t>
  </si>
  <si>
    <t>3gwk-awdq-j8an</t>
  </si>
  <si>
    <t>1219520899</t>
  </si>
  <si>
    <t>16-03-2017 07:34:17 CET</t>
  </si>
  <si>
    <t>Kiziba</t>
  </si>
  <si>
    <t>-1.7251508052939244</t>
  </si>
  <si>
    <t>30.044363508198177</t>
  </si>
  <si>
    <t>1788.9</t>
  </si>
  <si>
    <t>27935lqz</t>
  </si>
  <si>
    <t>https://waterforpeople.s3.amazonaws.com/images/6d7c848e-1d01-44b9-aca7-39700022170b.jpg</t>
  </si>
  <si>
    <t>4fe67f6d44dbc55153f68b7e5691dd8</t>
  </si>
  <si>
    <t>1etg-r73q-a0u6</t>
  </si>
  <si>
    <t>1317360111</t>
  </si>
  <si>
    <t>23-04-2017 14:44:03 CEST</t>
  </si>
  <si>
    <t>nyiragahera</t>
  </si>
  <si>
    <t>gatare  gatenderi shagasha rutabo</t>
  </si>
  <si>
    <t>-1.7039253954554892</t>
  </si>
  <si>
    <t>30.026301252006245</t>
  </si>
  <si>
    <t>1628.7</t>
  </si>
  <si>
    <t>269z6cbr</t>
  </si>
  <si>
    <t>https://waterforpeople.s3.amazonaws.com/images/24c05d3c-9533-4f2f-b73f-f68e6f728e43.jpg</t>
  </si>
  <si>
    <t>1264f8c7c4598b3ad1ae54a6ddbf354</t>
  </si>
  <si>
    <t>xxf3-6n0x-6vh</t>
  </si>
  <si>
    <t>1204770092</t>
  </si>
  <si>
    <t>08-03-2017 18:52:55 CET</t>
  </si>
  <si>
    <t>00:32:24</t>
  </si>
  <si>
    <t>mutima</t>
  </si>
  <si>
    <t>-1.630274494338843</t>
  </si>
  <si>
    <t>29.875693911321243</t>
  </si>
  <si>
    <t>1887.6</t>
  </si>
  <si>
    <t>22w68ssk</t>
  </si>
  <si>
    <t>Public Tap has two taps but people use one on this tap stand one is closed</t>
  </si>
  <si>
    <t>3d17174fc6798d6fb2e08657dce5949</t>
  </si>
  <si>
    <t>eke5-u2tk-dmud</t>
  </si>
  <si>
    <t>1203040308</t>
  </si>
  <si>
    <t>09-03-2017 11:25:37 CET</t>
  </si>
  <si>
    <t>00:15:07</t>
  </si>
  <si>
    <t>Buramba</t>
  </si>
  <si>
    <t>gitwa buramba</t>
  </si>
  <si>
    <t>29.9135277934778</t>
  </si>
  <si>
    <t>235d9tfj</t>
  </si>
  <si>
    <t>https://waterforpeople.s3.amazonaws.com/images/19208388-4297-4c38-a246-b95d8a16811c.jpg</t>
  </si>
  <si>
    <t>-1.6359367366282058</t>
  </si>
  <si>
    <t>29.913209249247846</t>
  </si>
  <si>
    <t>1989.3</t>
  </si>
  <si>
    <t>235j85h8</t>
  </si>
  <si>
    <t>https://waterforpeople.s3.amazonaws.com/images/31a86f4b-0f55-4659-9e5f-87444f0d7176.jpg</t>
  </si>
  <si>
    <t>8b3c17fae1ae9a45a026a5a3631e9ac</t>
  </si>
  <si>
    <t>gf3j-t24r-0mkg</t>
  </si>
  <si>
    <t>1242890355</t>
  </si>
  <si>
    <t>23-03-2017 07:29:27 CET</t>
  </si>
  <si>
    <t>00:14:18</t>
  </si>
  <si>
    <t>-1.801522287450358</t>
  </si>
  <si>
    <t>-1.7873771391601223</t>
  </si>
  <si>
    <t>30.048943302048592</t>
  </si>
  <si>
    <t>1876.4</t>
  </si>
  <si>
    <t>2a3zknpl</t>
  </si>
  <si>
    <t>https://waterforpeople.s3.amazonaws.com/images/04d9d3fc-239a-4cf0-81b9-bccd79cdee35.jpg</t>
  </si>
  <si>
    <t>8190421dfe0dbb6bd3b456dabd42fc2</t>
  </si>
  <si>
    <t>6js9-btcw-x4w1</t>
  </si>
  <si>
    <t>1197960193</t>
  </si>
  <si>
    <t>07-03-2017 11:01:57 CET</t>
  </si>
  <si>
    <t>00:35:12</t>
  </si>
  <si>
    <t>This system was built by the Catholic church and rehabiliteted by Water For People</t>
  </si>
  <si>
    <t>-1.6106435741386236</t>
  </si>
  <si>
    <t>29.881109348905262</t>
  </si>
  <si>
    <t>1842.1</t>
  </si>
  <si>
    <t>21zpiwcb</t>
  </si>
  <si>
    <t>-1.6111524033357627</t>
  </si>
  <si>
    <t>29.883905051379898</t>
  </si>
  <si>
    <t>1828.5</t>
  </si>
  <si>
    <t>220jw07r</t>
  </si>
  <si>
    <t>-1.6110345641155963</t>
  </si>
  <si>
    <t>29.883777128988903</t>
  </si>
  <si>
    <t>1821</t>
  </si>
  <si>
    <t>220cqsyd</t>
  </si>
  <si>
    <t>d62b40fed2da905952fa15bfafc88716</t>
  </si>
  <si>
    <t>2x8p-qftk-9s6h</t>
  </si>
  <si>
    <t>1320200105</t>
  </si>
  <si>
    <t>23-04-2017 14:42:39 CEST</t>
  </si>
  <si>
    <t>00:41:04</t>
  </si>
  <si>
    <t>Gitabura</t>
  </si>
  <si>
    <t>gatenderi gatare gitabura</t>
  </si>
  <si>
    <t>This Water Point works well</t>
  </si>
  <si>
    <t>-1.9429785421740646</t>
  </si>
  <si>
    <t>30.035387755458895</t>
  </si>
  <si>
    <t>1375.8</t>
  </si>
  <si>
    <t>2h9blgg1</t>
  </si>
  <si>
    <t>https://waterforpeople.s3.amazonaws.com/images/5d4d24ee-6aa5-4483-81b8-bfd2148649ed.jpg</t>
  </si>
  <si>
    <t>9cd87246b1161b6ae2cde2fdd9f23b4</t>
  </si>
  <si>
    <t>vp64-3kmm-h0c9</t>
  </si>
  <si>
    <t>1302660085</t>
  </si>
  <si>
    <t>14-04-2017 22:18:55 CEST</t>
  </si>
  <si>
    <t>00:10:47</t>
  </si>
  <si>
    <t>Nkombe gravity system catchment area</t>
  </si>
  <si>
    <t>Gitwa,Gatare and Budaha</t>
  </si>
  <si>
    <t>This is a representative of 4sources making Nkome gravity system catchment</t>
  </si>
  <si>
    <t>Spring|Lake/Reservoir</t>
  </si>
  <si>
    <t>https://waterforpeople.s3.amazonaws.com/images/e7573cec-b659-49e6-baef-85aca57c6e40.jpg</t>
  </si>
  <si>
    <t>https://waterforpeople.s3.amazonaws.com/images/2503a999-c255-416b-b0ce-eaec78a92585.jpg</t>
  </si>
  <si>
    <t>https://waterforpeople.s3.amazonaws.com/images/3bce2b7a-1ec8-45e6-98fc-d162af2de1bf.jpg</t>
  </si>
  <si>
    <t>-1.7260141905430018</t>
  </si>
  <si>
    <t>29.9039721775314</t>
  </si>
  <si>
    <t>2115.6</t>
  </si>
  <si>
    <t>27aicuov</t>
  </si>
  <si>
    <t>https://waterforpeople.s3.amazonaws.com/images/c08cfa70-4686-4dbc-af85-2811a7d2ebda.jpg</t>
  </si>
  <si>
    <t>https://waterforpeople.s3.amazonaws.com/images/36e658c4-feef-4dbe-898e-e2dfef85537f.jpg</t>
  </si>
  <si>
    <t>-1.7259545840285198</t>
  </si>
  <si>
    <t>29.90409683391642</t>
  </si>
  <si>
    <t>2069.9</t>
  </si>
  <si>
    <t>27aes928</t>
  </si>
  <si>
    <t>https://waterforpeople.s3.amazonaws.com/images/29a1bb3d-835a-4b8d-bc11-fc27862d07cb.jpg</t>
  </si>
  <si>
    <t>14c9dc31eaeba4c48a9c7a15c33eb58</t>
  </si>
  <si>
    <t>48ed-20u8-24q9</t>
  </si>
  <si>
    <t>1218330112</t>
  </si>
  <si>
    <t>15-03-2017 06:10:52 CET</t>
  </si>
  <si>
    <t>Gihanga and Gihanga II have the common source and the common intake</t>
  </si>
  <si>
    <t>29.9113527793477</t>
  </si>
  <si>
    <t>-1.6460127050522646</t>
  </si>
  <si>
    <t>29.926842708083004</t>
  </si>
  <si>
    <t>1777.9</t>
  </si>
  <si>
    <t>23m7d3d0</t>
  </si>
  <si>
    <t>https://waterforpeople.s3.amazonaws.com/images/01bc2c94-9a79-4496-aee5-8d35d528b93a.jpg</t>
  </si>
  <si>
    <t>gihanga and gihanga 2  they have the common source and the common intake tank</t>
  </si>
  <si>
    <t>30ad1674b1b2d77ac8e698df88e62dc</t>
  </si>
  <si>
    <t>9vhe-8949-433k</t>
  </si>
  <si>
    <t>1216750591</t>
  </si>
  <si>
    <t>13-03-2017 21:44:00 CET</t>
  </si>
  <si>
    <t>Water point at GS Ngarama/Rutumvo gravity</t>
  </si>
  <si>
    <t>Water point has 2 stands at GS Ngarama</t>
  </si>
  <si>
    <t>-1.699286001679674</t>
  </si>
  <si>
    <t>29.909363587167046</t>
  </si>
  <si>
    <t>1746.9</t>
  </si>
  <si>
    <t>262ax6qd</t>
  </si>
  <si>
    <t>https://waterforpeople.s3.amazonaws.com/images/f0339029-aa3a-4750-99ee-2967395328e8.jpg</t>
  </si>
  <si>
    <t>The water point at the school operates very well</t>
  </si>
  <si>
    <t>d6267646c0e7fadf7916c25153b8c0ce</t>
  </si>
  <si>
    <t>pf9p-d1rs-dxgx</t>
  </si>
  <si>
    <t>1218190181</t>
  </si>
  <si>
    <t>13-03-2017 21:22:46 CET</t>
  </si>
  <si>
    <t>00:05:49</t>
  </si>
  <si>
    <t>Cyili2 water point/Rutomvu gravity</t>
  </si>
  <si>
    <t>This water point at Cyili was closed</t>
  </si>
  <si>
    <t>-1.6825138179236236</t>
  </si>
  <si>
    <t>29.901875141339215</t>
  </si>
  <si>
    <t>1791.1</t>
  </si>
  <si>
    <t>25akh96y</t>
  </si>
  <si>
    <t>https://waterforpeople.s3.amazonaws.com/images/c0049724-6f8f-4de1-91e9-265dd07edb7d.jpg</t>
  </si>
  <si>
    <t>-1.6823978339581336</t>
  </si>
  <si>
    <t>29.90176499472782</t>
  </si>
  <si>
    <t>1750.8</t>
  </si>
  <si>
    <t>25adc1xl</t>
  </si>
  <si>
    <t>https://waterforpeople.s3.amazonaws.com/images/076d6c3d-0965-4cd9-a5c9-1fd329b8e173.jpg</t>
  </si>
  <si>
    <t>The water point was closed</t>
  </si>
  <si>
    <t>aee5f1fa4548f225a1d7994afdcbeba4</t>
  </si>
  <si>
    <t>2772-kuk4-qq9y</t>
  </si>
  <si>
    <t>1222090649</t>
  </si>
  <si>
    <t>16-03-2017 06:29:08 CET</t>
  </si>
  <si>
    <t>00:09:06</t>
  </si>
  <si>
    <t>https://waterforpeople.s3.amazonaws.com/images/c54c7212-78d0-4a71-ab2e-6f8f7de754d5.jpg</t>
  </si>
  <si>
    <t>-1.7319276300617568</t>
  </si>
  <si>
    <t>30.015296934895872</t>
  </si>
  <si>
    <t>2071.9</t>
  </si>
  <si>
    <t>27ka822g</t>
  </si>
  <si>
    <t>https://waterforpeople.s3.amazonaws.com/images/bfb7af8d-3006-40cf-bf35-087d86cfdc4b.jpg</t>
  </si>
  <si>
    <t>6b18161fc9da2727a18eb2772842eb</t>
  </si>
  <si>
    <t>bcny-fqma-95ab</t>
  </si>
  <si>
    <t>1247990163</t>
  </si>
  <si>
    <t>28-03-2017 08:58:31 CEST</t>
  </si>
  <si>
    <t>Gatobotobo</t>
  </si>
  <si>
    <t>-1.7633039627353264</t>
  </si>
  <si>
    <t>30.058411073145404</t>
  </si>
  <si>
    <t>1581.3</t>
  </si>
  <si>
    <t>2906iap4</t>
  </si>
  <si>
    <t>https://waterforpeople.s3.amazonaws.com/images/2110c12d-40bd-4e45-a6ba-9281c8fbad37.jpg</t>
  </si>
  <si>
    <t>26490559491144ea836d2a18c18ac49</t>
  </si>
  <si>
    <t>3h2s-2hw2-vgfe</t>
  </si>
  <si>
    <t>1251700113</t>
  </si>
  <si>
    <t>28-03-2017 08:45:12 CEST</t>
  </si>
  <si>
    <t>00:05:51</t>
  </si>
  <si>
    <t>Rugogwe</t>
  </si>
  <si>
    <t>-1.7435819221234245</t>
  </si>
  <si>
    <t>-1.7975468819355958</t>
  </si>
  <si>
    <t>30.099695771320274</t>
  </si>
  <si>
    <t>1664.7</t>
  </si>
  <si>
    <t>2akt2ibo</t>
  </si>
  <si>
    <t>https://waterforpeople.s3.amazonaws.com/images/fab53e03-3fe3-48fe-b2af-54c78a23c822.jpg</t>
  </si>
  <si>
    <t>be146de54a97c98d53f3ff283f886e9</t>
  </si>
  <si>
    <t>8f3b-bww7-v6f3</t>
  </si>
  <si>
    <t>1215880813</t>
  </si>
  <si>
    <t>15-03-2017 16:52:08 CET</t>
  </si>
  <si>
    <t>Kabunigu</t>
  </si>
  <si>
    <t>Gako-Kabunigo water point/Tare-Rusiga pumping</t>
  </si>
  <si>
    <t>This Gako water point near Gako Military base.It operates well and normally</t>
  </si>
  <si>
    <t>-1.812299355862946</t>
  </si>
  <si>
    <t>29.93806995284934</t>
  </si>
  <si>
    <t>2156.1</t>
  </si>
  <si>
    <t>2b978ud0</t>
  </si>
  <si>
    <t>https://waterforpeople.s3.amazonaws.com/images/b09798c3-97f1-4dad-99e1-27523bffa710.jpg</t>
  </si>
  <si>
    <t>This water point operates very well</t>
  </si>
  <si>
    <t>7e33a7e8c88ecf873947d939de4d1658</t>
  </si>
  <si>
    <t>fc50-28my-5s0k</t>
  </si>
  <si>
    <t>1235970050</t>
  </si>
  <si>
    <t>02-01-2015 23:21:15 CET</t>
  </si>
  <si>
    <t>00:07:24</t>
  </si>
  <si>
    <t>Water point at Marembo center/Nyirambuga pumping</t>
  </si>
  <si>
    <t>This water tap at Marembo center of Tumba operates well with two taps stands</t>
  </si>
  <si>
    <t>-1.709679459384019</t>
  </si>
  <si>
    <t>29.96796227605311</t>
  </si>
  <si>
    <t>2060.9</t>
  </si>
  <si>
    <t>26jhikpr</t>
  </si>
  <si>
    <t>https://waterforpeople.s3.amazonaws.com/images/2b1ab932-994a-4767-b046-f1db688bced3.jpg</t>
  </si>
  <si>
    <t>-1.7097108692401204</t>
  </si>
  <si>
    <t>29.968824946649793</t>
  </si>
  <si>
    <t>2041.3</t>
  </si>
  <si>
    <t>26jjwb54</t>
  </si>
  <si>
    <t>https://waterforpeople.s3.amazonaws.com/images/ef27d603-3b18-4825-b036-768ac4b0476c.jpg</t>
  </si>
  <si>
    <t>8a99a91d815be3361a12e58fb274a1</t>
  </si>
  <si>
    <t>sduc-ba3a-bqcb</t>
  </si>
  <si>
    <t>1236020068</t>
  </si>
  <si>
    <t>02-01-2015 12:48:41 CET</t>
  </si>
  <si>
    <t>00:06:20</t>
  </si>
  <si>
    <t>Water point at Cyasenga/Nyirambuga pumping</t>
  </si>
  <si>
    <t>Water point at Cyasenga.It operates well though it faces the same problem exerted on Nyirambuga pumping system on Buyoga side of rarely availing water.</t>
  </si>
  <si>
    <t>-1.713045916393161</t>
  </si>
  <si>
    <t>29.98500402832229</t>
  </si>
  <si>
    <t>2097.6</t>
  </si>
  <si>
    <t>26p25npm</t>
  </si>
  <si>
    <t>https://waterforpeople.s3.amazonaws.com/images/19cb9c3f-7360-426b-9981-cc52a7060abc.jpg</t>
  </si>
  <si>
    <t>-1.7144983553281643</t>
  </si>
  <si>
    <t>29.9903461634498</t>
  </si>
  <si>
    <t>2032.7</t>
  </si>
  <si>
    <t>26rghigv</t>
  </si>
  <si>
    <t>https://waterforpeople.s3.amazonaws.com/images/ec8dde48-09f0-4ba3-8d33-43b1a3b1e9c0.jpg</t>
  </si>
  <si>
    <t>b9ca537b5e287d48fbd627d9394f4b</t>
  </si>
  <si>
    <t>qsdp-j8m4-ucq8</t>
  </si>
  <si>
    <t>1238730182</t>
  </si>
  <si>
    <t>21-03-2017 17:08:53 CET</t>
  </si>
  <si>
    <t>00:08:25</t>
  </si>
  <si>
    <t>Kirwa</t>
  </si>
  <si>
    <t>-1.6794334664926354</t>
  </si>
  <si>
    <t>29.987908470968677</t>
  </si>
  <si>
    <t>1933</t>
  </si>
  <si>
    <t>255h3rjb</t>
  </si>
  <si>
    <t>https://waterforpeople.s3.amazonaws.com/images/2154c623-57d9-4fe5-9409-25ad2186fed3.jpg</t>
  </si>
  <si>
    <t>f0058a3de68b71fde5a51f43e9b4f2</t>
  </si>
  <si>
    <t>kx4n-6m64-puvr</t>
  </si>
  <si>
    <t>1241620104</t>
  </si>
  <si>
    <t>22-03-2017 20:16:33 CET</t>
  </si>
  <si>
    <t>00:13:22</t>
  </si>
  <si>
    <t>-1.7962067904738814</t>
  </si>
  <si>
    <t>30.014905757171416</t>
  </si>
  <si>
    <t>2ailaelx</t>
  </si>
  <si>
    <t>https://waterforpeople.s3.amazonaws.com/images/3d9258d1-7e39-4841-aedf-2063cd2a1a18.jpg</t>
  </si>
  <si>
    <t>33b0ff49a728ec2a99547805fa05b6</t>
  </si>
  <si>
    <t>mh6a-4jdj-dxby</t>
  </si>
  <si>
    <t>1237650156</t>
  </si>
  <si>
    <t>03-01-2015 00:23:34 CET</t>
  </si>
  <si>
    <t>00:08:13</t>
  </si>
  <si>
    <t>Water point at Nyirataba/Nyirambuga pumping</t>
  </si>
  <si>
    <t>Water point at Nyirataba doesnt have any problem.However the storage tank serving Mwili and Nyirataba its structure has started cracking and its valve chamber cover nolonger in place</t>
  </si>
  <si>
    <t>-1.7315018256178305</t>
  </si>
  <si>
    <t>29.966339176682236</t>
  </si>
  <si>
    <t>2137</t>
  </si>
  <si>
    <t>27jl7ua7</t>
  </si>
  <si>
    <t>https://waterforpeople.s3.amazonaws.com/images/9dccf5d9-8bae-43e2-81aa-3ccb97514a53.jpg</t>
  </si>
  <si>
    <t>-1.7316746860487238</t>
  </si>
  <si>
    <t>29.96645328559915</t>
  </si>
  <si>
    <t>2127.4</t>
  </si>
  <si>
    <t>27jvc7kg</t>
  </si>
  <si>
    <t>https://waterforpeople.s3.amazonaws.com/images/337c75fa-f52d-4e3a-a478-a9cc2157bb62.jpg</t>
  </si>
  <si>
    <t>77aad4fb8109518af4d58ec6af23bd7</t>
  </si>
  <si>
    <t>k4fq-ykav-wqky</t>
  </si>
  <si>
    <t>1248610157</t>
  </si>
  <si>
    <t>28-03-2017 10:46:06 CEST</t>
  </si>
  <si>
    <t>-1.7589684669004633</t>
  </si>
  <si>
    <t>30.070823301599418</t>
  </si>
  <si>
    <t>1795.1</t>
  </si>
  <si>
    <t>28t04690</t>
  </si>
  <si>
    <t>https://waterforpeople.s3.amazonaws.com/images/9a3d482b-b721-4b1e-9cb7-c0961ddf93f3.jpg</t>
  </si>
  <si>
    <t>83316de152244539e5a21d1567875c4c</t>
  </si>
  <si>
    <t>mdf8-r4xn-jgun</t>
  </si>
  <si>
    <t>1215510161</t>
  </si>
  <si>
    <t>11-03-2017 10:18:28 CET</t>
  </si>
  <si>
    <t>00:10:56</t>
  </si>
  <si>
    <t>-1.6364251639944525</t>
  </si>
  <si>
    <t>29.938175723475066</t>
  </si>
  <si>
    <t>1868.2</t>
  </si>
  <si>
    <t>236ceeb9</t>
  </si>
  <si>
    <t>https://waterforpeople.s3.amazonaws.com/images/f769ed6b-85f9-4804-b8ec-2edef57fde8c.jpg</t>
  </si>
  <si>
    <t>no water  available in the distribution reservoir im Gahwazi Village</t>
  </si>
  <si>
    <t>water  not  available in this transmission line of Gahwazi</t>
  </si>
  <si>
    <t>40ff6b2eb4184f842a7a2b2a2536c</t>
  </si>
  <si>
    <t>ctj7-4wv8-egp7</t>
  </si>
  <si>
    <t>1203700084</t>
  </si>
  <si>
    <t>07-03-2017 12:27:42 CET</t>
  </si>
  <si>
    <t>00:39:56</t>
  </si>
  <si>
    <t>Gitovu</t>
  </si>
  <si>
    <t>Water Tanks (reservoirs) built in 2017, it doesn’t have water yet</t>
  </si>
  <si>
    <t>1.613001918870488</t>
  </si>
  <si>
    <t>29.87535077266787</t>
  </si>
  <si>
    <t>1921.6</t>
  </si>
  <si>
    <t>223m1729</t>
  </si>
  <si>
    <t>-1.6100731207000338</t>
  </si>
  <si>
    <t>29.88548582583426</t>
  </si>
  <si>
    <t>1812.8</t>
  </si>
  <si>
    <t>21yrl6w6</t>
  </si>
  <si>
    <t>-1.6096929412154701</t>
  </si>
  <si>
    <t>29.8858304054849</t>
  </si>
  <si>
    <t>1795.8</t>
  </si>
  <si>
    <t>21y4ypwq</t>
  </si>
  <si>
    <t>not yet start working.it is new</t>
  </si>
  <si>
    <t>System under construction</t>
  </si>
  <si>
    <t>c01365f4da5f3b54c37f107f643436b</t>
  </si>
  <si>
    <t>uc87-y6yf-2d5u</t>
  </si>
  <si>
    <t>1236870952</t>
  </si>
  <si>
    <t>23-03-2017 08:03:05 CET</t>
  </si>
  <si>
    <t>30.042875565044153</t>
  </si>
  <si>
    <t>-1.7772960034332368</t>
  </si>
  <si>
    <t>30.047155121220314</t>
  </si>
  <si>
    <t>1867</t>
  </si>
  <si>
    <t>29nbfpx3</t>
  </si>
  <si>
    <t>https://waterforpeople.s3.amazonaws.com/images/b0d98ecd-7bb2-4e01-b6f0-ba57f3a9fd2e.jpg</t>
  </si>
  <si>
    <t>6c61f7b0ae8d79aaeea7d0f339fac8ef</t>
  </si>
  <si>
    <t>ue2s-6av4-fvmc</t>
  </si>
  <si>
    <t>1249440061</t>
  </si>
  <si>
    <t>25-03-2017 20:47:52 CET</t>
  </si>
  <si>
    <t>00:26:42</t>
  </si>
  <si>
    <t>Gasave</t>
  </si>
  <si>
    <t>KIDUHA</t>
  </si>
  <si>
    <t>gasave giko kankanga</t>
  </si>
  <si>
    <t>Rehabilitation irakenewe kuberako ibigega by'umuyoboro birava.</t>
  </si>
  <si>
    <t>https://waterforpeople.s3.amazonaws.com/images/178a6bf6-9fd6-4782-874d-89928b5b2390.jpg</t>
  </si>
  <si>
    <t>-1.699901220308483</t>
  </si>
  <si>
    <t>30.014659085284347</t>
  </si>
  <si>
    <t>1862.4</t>
  </si>
  <si>
    <t>263bu31u</t>
  </si>
  <si>
    <t>https://waterforpeople.s3.amazonaws.com/images/2d0cdcbb-ba7b-41e7-a6c6-acf19d8274ec.jpg</t>
  </si>
  <si>
    <t>System is working but needs rehabilitation, Reservoirs are leaking, Water doesnt reach enough to satisfy the need at the health center.</t>
  </si>
  <si>
    <t>c8aa166e7c84439d9d452bf2db783d</t>
  </si>
  <si>
    <t>shnq-pk09-16fw</t>
  </si>
  <si>
    <t>1239840699</t>
  </si>
  <si>
    <t>23-03-2017 06:39:19 CET</t>
  </si>
  <si>
    <t>-1.6656741432835351</t>
  </si>
  <si>
    <t>29.933065445552003</t>
  </si>
  <si>
    <t>1871.1</t>
  </si>
  <si>
    <t>24ipvapu</t>
  </si>
  <si>
    <t>https://waterforpeople.s3.amazonaws.com/images/daeeced1-41ec-4cea-87f6-f7aee44f324c.jpg</t>
  </si>
  <si>
    <t>1b9b933d30a881971b8de87933b6a7c</t>
  </si>
  <si>
    <t>50tv-ax1n-k08r</t>
  </si>
  <si>
    <t>1244750101</t>
  </si>
  <si>
    <t>23-03-2017 06:47:46 CET</t>
  </si>
  <si>
    <t>00:07:58</t>
  </si>
  <si>
    <t>Nyamagana- Kinihira</t>
  </si>
  <si>
    <t>-1.6651244558565585</t>
  </si>
  <si>
    <t>29.932167449720993</t>
  </si>
  <si>
    <t>1894.1</t>
  </si>
  <si>
    <t>24ht4gft</t>
  </si>
  <si>
    <t>https://waterforpeople.s3.amazonaws.com/images/7fbd5b5f-a1bb-412a-9d39-1581bfcaa15e.jpg</t>
  </si>
  <si>
    <t>9ef82b3b92a862f6772847af38562f97</t>
  </si>
  <si>
    <t>uy77-mxra-k4bn</t>
  </si>
  <si>
    <t>1240630602</t>
  </si>
  <si>
    <t>24-03-2017 11:06:26 CET</t>
  </si>
  <si>
    <t>00:12:31</t>
  </si>
  <si>
    <t>-1.82688285907943</t>
  </si>
  <si>
    <t>30.06110681219943</t>
  </si>
  <si>
    <t>1719.5</t>
  </si>
  <si>
    <t>2bxbwawz</t>
  </si>
  <si>
    <t>https://waterforpeople.s3.amazonaws.com/images/ae12a376-64d7-4b66-b369-ec22e8a72292.jpg</t>
  </si>
  <si>
    <t>2e176b97b7c965e9fd19daf209bae33</t>
  </si>
  <si>
    <t>dhv2-bq5w-066u</t>
  </si>
  <si>
    <t>1232080683</t>
  </si>
  <si>
    <t>21-03-2017 17:37:11 CET</t>
  </si>
  <si>
    <t>00:14:32</t>
  </si>
  <si>
    <t>Bwishya</t>
  </si>
  <si>
    <t>2027.7</t>
  </si>
  <si>
    <t>-1.663381399335895</t>
  </si>
  <si>
    <t>29.982826753001927</t>
  </si>
  <si>
    <t>1949.4</t>
  </si>
  <si>
    <t>24exj1kk</t>
  </si>
  <si>
    <t>https://waterforpeople.s3.amazonaws.com/images/98cb6159-9967-4f96-a3eb-af906204a272.jpg</t>
  </si>
  <si>
    <t>water point does not function they access water to Gatembe and Kirwa villages</t>
  </si>
  <si>
    <t>9d5ac673d59ecd1c73d8a384aa13848</t>
  </si>
  <si>
    <t>ccqq-yg2b-9kh2</t>
  </si>
  <si>
    <t>1196110880</t>
  </si>
  <si>
    <t>07-03-2017 14:13:53 CET</t>
  </si>
  <si>
    <t>00:46:00</t>
  </si>
  <si>
    <t>the network is not in good condition it is old ,water points are damaged and valve at reservoirs are damaged</t>
  </si>
  <si>
    <t>-1.769488583676096</t>
  </si>
  <si>
    <t>https://waterforpeople.s3.amazonaws.com/images/5a6b4842-93fe-4254-ab3b-2ad366b00418.jpg</t>
  </si>
  <si>
    <t>https://waterforpeople.s3.amazonaws.com/images/8dce1737-2d21-425a-b695-edd771070b68.jpg</t>
  </si>
  <si>
    <t>-1.7558062929993428</t>
  </si>
  <si>
    <t>29.94311833414845</t>
  </si>
  <si>
    <t>1855.3</t>
  </si>
  <si>
    <t>28nrz63r</t>
  </si>
  <si>
    <t>https://waterforpeople.s3.amazonaws.com/images/1ce1e4c0-3706-4477-b378-b7b8e6a809d5.jpg</t>
  </si>
  <si>
    <t>-the network is damaged ,it is not in good operational condition -The water point is damaged as it is seen on the picture -water is flowing the whole day because there is no water tap</t>
  </si>
  <si>
    <t>8795849c12faa1a5d5446acce6844e2</t>
  </si>
  <si>
    <t>19nk-fbhn-rttj</t>
  </si>
  <si>
    <t>1308720081</t>
  </si>
  <si>
    <t>15-04-2017 16:33:48 CEST</t>
  </si>
  <si>
    <t>00:08:59</t>
  </si>
  <si>
    <t>Gitandi</t>
  </si>
  <si>
    <t>29.92216532428294</t>
  </si>
  <si>
    <t>-1.6220962695435488</t>
  </si>
  <si>
    <t>29.941595895491297</t>
  </si>
  <si>
    <t>1838.7</t>
  </si>
  <si>
    <t>22in88gn</t>
  </si>
  <si>
    <t>https://waterforpeople.s3.amazonaws.com/images/7e8b1c80-3681-4886-927d-a121f6f7e4b0.jpg</t>
  </si>
  <si>
    <t>problem of pipeline and bad connection</t>
  </si>
  <si>
    <t>no water valve</t>
  </si>
  <si>
    <t>This water tap needs to be rehabilitated</t>
  </si>
  <si>
    <t>9c137c2d8b6c29aeb2b926e03574875c</t>
  </si>
  <si>
    <t>2nqv-uha4-5ffr</t>
  </si>
  <si>
    <t>1223931237</t>
  </si>
  <si>
    <t>16-03-2017 08:34:25 CET</t>
  </si>
  <si>
    <t>-1.767486275024945</t>
  </si>
  <si>
    <t>30.035974538149265</t>
  </si>
  <si>
    <t>1988.5</t>
  </si>
  <si>
    <t>2973dhdz</t>
  </si>
  <si>
    <t>-1.7717478807227132</t>
  </si>
  <si>
    <t>30.033257208765676</t>
  </si>
  <si>
    <t>2008.2</t>
  </si>
  <si>
    <t>29e5052k</t>
  </si>
  <si>
    <t>https://waterforpeople.s3.amazonaws.com/images/bf5f4e00-3ba0-46c7-8752-50734b4fe1b9.jpg</t>
  </si>
  <si>
    <t>244a7e2fa7222410c0cbb6f965d36d1</t>
  </si>
  <si>
    <t>k1je-q31k-c9wq</t>
  </si>
  <si>
    <t>1318980075</t>
  </si>
  <si>
    <t>21-04-2017 16:26:12 CEST</t>
  </si>
  <si>
    <t>Gahondo</t>
  </si>
  <si>
    <t>Gahondo water point chez Safari/Bitare-Gahondo gravity</t>
  </si>
  <si>
    <t>https://waterforpeople.s3.amazonaws.com/images/25ddada5-f7d2-4b1d-bf71-891978bdb02e.jpg</t>
  </si>
  <si>
    <t>https://waterforpeople.s3.amazonaws.com/images/d8a4437c-9939-4aa3-8955-1bfa79d9263d.jpg</t>
  </si>
  <si>
    <t>https://waterforpeople.s3.amazonaws.com/images/4a279064-cebd-4ac4-bfaf-54b9d2488906.jpg</t>
  </si>
  <si>
    <t>-1.821282595354738</t>
  </si>
  <si>
    <t>29.92759522431068</t>
  </si>
  <si>
    <t>1651.9</t>
  </si>
  <si>
    <t>2bo2hj4b</t>
  </si>
  <si>
    <t>https://waterforpeople.s3.amazonaws.com/images/67b1a1e1-6dfb-4643-a2dd-6bf9dddca8b8.jpg</t>
  </si>
  <si>
    <t>not operational.sources being recaptured for making it pumping system</t>
  </si>
  <si>
    <t>21eef144d52efc2afd90a64695faeb7</t>
  </si>
  <si>
    <t>ydfh-15pd-ccf9</t>
  </si>
  <si>
    <t>1190991126</t>
  </si>
  <si>
    <t>07-03-2017 11:45:45 CET</t>
  </si>
  <si>
    <t>00:21:19</t>
  </si>
  <si>
    <t>Buyanja, Nyakabuya, Buraro</t>
  </si>
  <si>
    <t>"Springbox" --Intake Structure at a Spring|Collection chamber</t>
  </si>
  <si>
    <t>-1.77057095933776213</t>
  </si>
  <si>
    <t>-1.7706723719846356</t>
  </si>
  <si>
    <t>29.968179693500556</t>
  </si>
  <si>
    <t>1826.8</t>
  </si>
  <si>
    <t>29cdaqu9</t>
  </si>
  <si>
    <t>https://waterforpeople.s3.amazonaws.com/images/0b8b6db7-8754-498e-bf33-0baca5db5f7b.jpg</t>
  </si>
  <si>
    <t>People choose rather to fetch water from Springs which is near by</t>
  </si>
  <si>
    <t>d15e6b7a8237fb204e4c3e4f5fe3b5f6</t>
  </si>
  <si>
    <t>cm1n-c8md-bmes</t>
  </si>
  <si>
    <t>1201100080</t>
  </si>
  <si>
    <t>02-01-2015 05:51:32 CET</t>
  </si>
  <si>
    <t>00:09:46</t>
  </si>
  <si>
    <t>-1.627481346013367</t>
  </si>
  <si>
    <t>29.941905897269496</t>
  </si>
  <si>
    <t>1795.2</t>
  </si>
  <si>
    <t>22rk4viz</t>
  </si>
  <si>
    <t>https://waterforpeople.s3.amazonaws.com/images/32c57678-fc1f-475f-9a06-a321007eb7dd.jpg</t>
  </si>
  <si>
    <t>The distribution reservoir does not supply water in  this transmission towards G.S.Urumuli</t>
  </si>
  <si>
    <t>The water tap  was damaged and bad connection of tee  junctions towards Burehe cell</t>
  </si>
  <si>
    <t>This water  tap  doesn't used by the community ,They use the spring sources  and it is located near G.G.S Urumuli</t>
  </si>
  <si>
    <t>9df1361b6ed74e4e30d96443c644bf</t>
  </si>
  <si>
    <t>3kx9-thfk-ycdn</t>
  </si>
  <si>
    <t>1243590420</t>
  </si>
  <si>
    <t>24-03-2017 12:47:07 CET</t>
  </si>
  <si>
    <t>00:54:37</t>
  </si>
  <si>
    <t>Kigomwa</t>
  </si>
  <si>
    <t>https://waterforpeople.s3.amazonaws.com/images/240fbb89-4622-496a-a844-0f8e4b38b127.jpg</t>
  </si>
  <si>
    <t>Filtration</t>
  </si>
  <si>
    <t>-1.8203207263751617</t>
  </si>
  <si>
    <t>30.052657495490102</t>
  </si>
  <si>
    <t>1884.6</t>
  </si>
  <si>
    <t>2bmhby0e</t>
  </si>
  <si>
    <t>This water point was built in 1998</t>
  </si>
  <si>
    <t>97ba707dca3e2bb2c78caf1ed4d110d6</t>
  </si>
  <si>
    <t>cand-qxsa-tukj</t>
  </si>
  <si>
    <t>1206960494</t>
  </si>
  <si>
    <t>09-03-2017 19:44:51 CET</t>
  </si>
  <si>
    <t>-1.8703513484484746</t>
  </si>
  <si>
    <t>29.94146128876709</t>
  </si>
  <si>
    <t>1440.6</t>
  </si>
  <si>
    <t>2dx7zknq</t>
  </si>
  <si>
    <t>https://waterforpeople.s3.amazonaws.com/images/57086f90-e772-485a-a238-1770f3b10242.jpg</t>
  </si>
  <si>
    <t>7c8af0d0f62d7a3cd47f030d71dfb82</t>
  </si>
  <si>
    <t>s065-b3dj-fmb6</t>
  </si>
  <si>
    <t>1220310368</t>
  </si>
  <si>
    <t>16-03-2017 08:41:47 CET</t>
  </si>
  <si>
    <t>00:05:31</t>
  </si>
  <si>
    <t>Gatagara</t>
  </si>
  <si>
    <t>-1.802453270946713</t>
  </si>
  <si>
    <t>-1.7697913645295664</t>
  </si>
  <si>
    <t>30.033620249860302</t>
  </si>
  <si>
    <t>1989.9</t>
  </si>
  <si>
    <t>29awwm40</t>
  </si>
  <si>
    <t>https://waterforpeople.s3.amazonaws.com/images/69fe4c25-247c-4170-a08c-7a63207ef8e2.jpg</t>
  </si>
  <si>
    <t>b0b1e19bbe9bed6dd52daf87976b97bf</t>
  </si>
  <si>
    <t>kqs6-b4a1-whmk</t>
  </si>
  <si>
    <t>1208830586</t>
  </si>
  <si>
    <t>10-03-2017 11:58:22 CET</t>
  </si>
  <si>
    <t>Rusave</t>
  </si>
  <si>
    <t>Rusave water point/Tare-Rusiga pumping</t>
  </si>
  <si>
    <t>This water point operates normally</t>
  </si>
  <si>
    <t>-1.7112141880966345</t>
  </si>
  <si>
    <t>29.897933421545954</t>
  </si>
  <si>
    <t>26m17bc3</t>
  </si>
  <si>
    <t>https://waterforpeople.s3.amazonaws.com/images/144e3653-d3ea-42e2-97d3-ff8b7d3102ab.jpg</t>
  </si>
  <si>
    <t>Rusave water points operates normally.</t>
  </si>
  <si>
    <t>82880248203da532a73df5a5e5d694</t>
  </si>
  <si>
    <t>kpu7-20m9-qxkg</t>
  </si>
  <si>
    <t>1212190058</t>
  </si>
  <si>
    <t>12-03-2017 10:34:23 CET</t>
  </si>
  <si>
    <t>00:13:32</t>
  </si>
  <si>
    <t>-1.8369288312896663</t>
  </si>
  <si>
    <t>29.932717484807938</t>
  </si>
  <si>
    <t>1537</t>
  </si>
  <si>
    <t>2cdxnha7</t>
  </si>
  <si>
    <t>https://waterforpeople.s3.amazonaws.com/images/b7c3ab92-6260-4578-92f5-3a89f128a583.jpg</t>
  </si>
  <si>
    <t>f6a6d56e86d83bf1971565fe71df61ed</t>
  </si>
  <si>
    <t>3ann-41vu-qe7f</t>
  </si>
  <si>
    <t>1199670548</t>
  </si>
  <si>
    <t>07-03-2017 09:42:53 CET</t>
  </si>
  <si>
    <t>00:40:40</t>
  </si>
  <si>
    <t>Network have been totally rehabilitatated in 2016</t>
  </si>
  <si>
    <t>start chamber and collection chamber</t>
  </si>
  <si>
    <t>-1.7388288956156897</t>
  </si>
  <si>
    <t>29.939373576308554</t>
  </si>
  <si>
    <t>27vp14w1</t>
  </si>
  <si>
    <t>https://waterforpeople.s3.amazonaws.com/images/4578caf3-38d6-476a-bd46-0044cd16ef77.jpg</t>
  </si>
  <si>
    <t>All other water structures  and pipeline have been totally rehabilitated in 2016 except one water point at the source</t>
  </si>
  <si>
    <t>54a9c28e2bc6d6879a95433dd62189d</t>
  </si>
  <si>
    <t>vned-2d2f-jqa4</t>
  </si>
  <si>
    <t>1239890533</t>
  </si>
  <si>
    <t>24-03-2017 14:09:05 CET</t>
  </si>
  <si>
    <t>00:22:46</t>
  </si>
  <si>
    <t>kabunga,gatare,taba,karwa hamwe na kigarama</t>
  </si>
  <si>
    <t>System is functional but in Dry season water not enough has schools connected to the system, has three sources, filling 20 liters in 14 seconds has 17 water points including one at the source, has 12,000 meters</t>
  </si>
  <si>
    <t>-1.8083673788125414</t>
  </si>
  <si>
    <t>30.018576770492718</t>
  </si>
  <si>
    <t>1798.1</t>
  </si>
  <si>
    <t>2b2p9i8p</t>
  </si>
  <si>
    <t>f855bc7f2a0a2b86e56bd1a8da52cf3</t>
  </si>
  <si>
    <t>t2n8-su6h-2yt7</t>
  </si>
  <si>
    <t>1255380101</t>
  </si>
  <si>
    <t>28-03-2017 08:54:33 CEST</t>
  </si>
  <si>
    <t>-1.7649613139419935</t>
  </si>
  <si>
    <t>30.064983393871657</t>
  </si>
  <si>
    <t>1611.1</t>
  </si>
  <si>
    <t>292xc961</t>
  </si>
  <si>
    <t>https://waterforpeople.s3.amazonaws.com/images/5f83314c-6ada-420e-b978-6552fb9b66a3.jpg</t>
  </si>
  <si>
    <t>73c8974490a1cd11c3b7e94198e61cd7</t>
  </si>
  <si>
    <t>9m93-qcmg-tw1f</t>
  </si>
  <si>
    <t>1242010100</t>
  </si>
  <si>
    <t>23-03-2017 07:35:26 CET</t>
  </si>
  <si>
    <t>2125.25</t>
  </si>
  <si>
    <t>-1.7904123516937525</t>
  </si>
  <si>
    <t>30.051864103339597</t>
  </si>
  <si>
    <t>1822.3</t>
  </si>
  <si>
    <t>2a90kfmu</t>
  </si>
  <si>
    <t>https://waterforpeople.s3.amazonaws.com/images/f1916b80-82c6-43c2-a270-9ce5f1579f37.jpg</t>
  </si>
  <si>
    <t>7d8ec8aa2de255886adf5b3361faed2</t>
  </si>
  <si>
    <t>u9tr-ks6x-10x1</t>
  </si>
  <si>
    <t>1215360071</t>
  </si>
  <si>
    <t>12-03-2017 10:54:02 CET</t>
  </si>
  <si>
    <t>-1.8500548699235562</t>
  </si>
  <si>
    <t>29.927443058131963</t>
  </si>
  <si>
    <t>1450.8</t>
  </si>
  <si>
    <t>2czndmiy</t>
  </si>
  <si>
    <t>https://waterforpeople.s3.amazonaws.com/images/d4323717-876f-48cb-9199-4fe5a4bb0316.jpg</t>
  </si>
  <si>
    <t>df938b8a2b59ef9bd52d7682cd55cf27</t>
  </si>
  <si>
    <t>bn63-38hy-r1jx</t>
  </si>
  <si>
    <t>1209110887</t>
  </si>
  <si>
    <t>10-03-2017 10:24:13 CET</t>
  </si>
  <si>
    <t>00:34:19</t>
  </si>
  <si>
    <t>Nyabuko ,kagwa,kiruli,busizi,ngaru,kirungu,kiboha,kigina</t>
  </si>
  <si>
    <t>-1.815732653875976</t>
  </si>
  <si>
    <t>29.974778657011672</t>
  </si>
  <si>
    <t>1951.4</t>
  </si>
  <si>
    <t>2bew1yqr</t>
  </si>
  <si>
    <t>https://waterforpeople.s3.amazonaws.com/images/34c67376-e3f7-48f6-88e7-1a59f4431656.jpg</t>
  </si>
  <si>
    <t>- the network has 17 water points -water points are in good operational conditions except the water at the source that is damaged -4 water points don't have water today -the pipes are in good condition -the pump is not working properly as it was expected during Design due to the lack of sufficient energy  -the transformer at the pumping station doesnt offer the required energy to the pump -the anti hammers of the pump are not functioning because of bad installation of pumping house  -the system has two pumps with four units with two units pumping in one direction towards Nyabuko and other two in an other direction towards  ngoma sector office  - The suction tank is bad physical condition</t>
  </si>
  <si>
    <t>73d99649c3bfc68f714e20f3c265baf0</t>
  </si>
  <si>
    <t>8ype-6bs4-gmqf</t>
  </si>
  <si>
    <t>1204660972</t>
  </si>
  <si>
    <t>07-03-2017 11:04:05 CET</t>
  </si>
  <si>
    <t>00:59:42</t>
  </si>
  <si>
    <t>Buyanja, nyakabuye,Buraro</t>
  </si>
  <si>
    <t>https://waterforpeople.s3.amazonaws.com/images/9acb718a-67a4-40be-8156-22b8fe1ce672.jpg</t>
  </si>
  <si>
    <t>https://waterforpeople.s3.amazonaws.com/images/560811fa-bb0b-411f-8335-df939ad7bc99.jpg</t>
  </si>
  <si>
    <t>https://waterforpeople.s3.amazonaws.com/images/c9151e0b-819f-4b6d-83cc-27ec714f1546.jpg</t>
  </si>
  <si>
    <t>-1.7705709593776213</t>
  </si>
  <si>
    <t>https://waterforpeople.s3.amazonaws.com/images/d07b4c41-b1f4-4f3e-bdaa-36106c89b539.jpg</t>
  </si>
  <si>
    <t>https://waterforpeople.s3.amazonaws.com/images/69a6894a-fa22-4845-949a-e4f32a60e4c8.jpg</t>
  </si>
  <si>
    <t>-1.7857343842315625</t>
  </si>
  <si>
    <t>29.978352439147873</t>
  </si>
  <si>
    <t>1918.4</t>
  </si>
  <si>
    <t>2a19xjyf</t>
  </si>
  <si>
    <t>https://waterforpeople.s3.amazonaws.com/images/cf202aed-60ab-4472-b716-3cc1d644d1a2.jpg</t>
  </si>
  <si>
    <t>5b4a44471781192893398529c3e23dd</t>
  </si>
  <si>
    <t>e0k9-6f4p-qnhs</t>
  </si>
  <si>
    <t>1303450109</t>
  </si>
  <si>
    <t>14-04-2017 21:14:54 CEST</t>
  </si>
  <si>
    <t>Rutembe catchment area</t>
  </si>
  <si>
    <t>Gitaba and Muko</t>
  </si>
  <si>
    <t>Rutembe spring catchment has been benefited to capture water to supply the Rulindo districg headquarters jointly with Mpango spring catchment area</t>
  </si>
  <si>
    <t>-1.7022323649660753</t>
  </si>
  <si>
    <t>29.916292315373823</t>
  </si>
  <si>
    <t>1834.3</t>
  </si>
  <si>
    <t>2676k28q</t>
  </si>
  <si>
    <t>https://waterforpeople.s3.amazonaws.com/images/1be72b67-8c0a-4d60-bdeb-d9faf9a0b105.jpg</t>
  </si>
  <si>
    <t>https://waterforpeople.s3.amazonaws.com/images/ac860f2a-b0d3-41ab-943b-70702191c154.jpg</t>
  </si>
  <si>
    <t>-1.7022525180255077</t>
  </si>
  <si>
    <t>29.916181811817076</t>
  </si>
  <si>
    <t>1810.4</t>
  </si>
  <si>
    <t>2677qxg9</t>
  </si>
  <si>
    <t>https://waterforpeople.s3.amazonaws.com/images/312c3271-3533-4319-8c04-b311e6c73cb9.jpg</t>
  </si>
  <si>
    <t>Overflow where people are currently fetching due to water point that has no sufficient water</t>
  </si>
  <si>
    <t>https://waterforpeople.s3.amazonaws.com/images/f2de9e9c-e79b-41b4-bf7f-200483392f27.jpg</t>
  </si>
  <si>
    <t>https://waterforpeople.s3.amazonaws.com/images/0df5f10d-5fec-4d49-86ae-7769818e9e2b.jpg</t>
  </si>
  <si>
    <t>-1.7022416503451199</t>
  </si>
  <si>
    <t>29.91622363057006</t>
  </si>
  <si>
    <t>2045.2</t>
  </si>
  <si>
    <t>26775hui</t>
  </si>
  <si>
    <t>https://waterforpeople.s3.amazonaws.com/images/f17b8179-70bf-4b7b-b6c7-d0854be7e153.jpg</t>
  </si>
  <si>
    <t>Water deviated and people are fetching from overflow. Rutembe spring catchment has been benefited to capture water to supply the Rulindo districg headquarters jointly with Mpango spring catchment area</t>
  </si>
  <si>
    <t>4dc2f1cfb8ee9d6da8c74d46e8285643</t>
  </si>
  <si>
    <t>vm48-pe5p-872u</t>
  </si>
  <si>
    <t>1207570667</t>
  </si>
  <si>
    <t>09-03-2017 04:40:01 CET</t>
  </si>
  <si>
    <t>00:07:08</t>
  </si>
  <si>
    <t>-1.8960671030551557</t>
  </si>
  <si>
    <t>29.969811851357687</t>
  </si>
  <si>
    <t>1412.5</t>
  </si>
  <si>
    <t>2f3qp16a</t>
  </si>
  <si>
    <t>https://waterforpeople.s3.amazonaws.com/images/6db058ac-022f-4e01-a35e-2af8675fe4e1.jpg</t>
  </si>
  <si>
    <t>2516d6f2aff86aa44e148fcb353a433</t>
  </si>
  <si>
    <t>utjs-tv7h-q9ja</t>
  </si>
  <si>
    <t>1243880143</t>
  </si>
  <si>
    <t>23-03-2017 06:25:11 CET</t>
  </si>
  <si>
    <t>00:23:06</t>
  </si>
  <si>
    <t>Munini</t>
  </si>
  <si>
    <t>rutabo gitabo nyarubuye remera rusongati rugarama cyasuli munini</t>
  </si>
  <si>
    <t>this network is working well</t>
  </si>
  <si>
    <t>220khh2x</t>
  </si>
  <si>
    <t>-1.683480271329771</t>
  </si>
  <si>
    <t>30.049155094563368</t>
  </si>
  <si>
    <t>2033.3</t>
  </si>
  <si>
    <t>25c68c0b</t>
  </si>
  <si>
    <t>https://waterforpeople.s3.amazonaws.com/images/c7960762-4aff-4e95-b869-a83e09f5dd6f.jpg</t>
  </si>
  <si>
    <t>the pumping network has no problem</t>
  </si>
  <si>
    <t>79866be9250fc3ecebee35c48629a5</t>
  </si>
  <si>
    <t>348h-rsug-14uy</t>
  </si>
  <si>
    <t>1193310633</t>
  </si>
  <si>
    <t>07-03-2017 20:42:08 CET</t>
  </si>
  <si>
    <t>00:38:14</t>
  </si>
  <si>
    <t>kibaya,Ruhanya</t>
  </si>
  <si>
    <t>The network is not in good cindition , water points are damaged and some of them are not operational and the valves at reservoirs are damaged</t>
  </si>
  <si>
    <t>-1.7414359494875786</t>
  </si>
  <si>
    <t>29.942370905107868</t>
  </si>
  <si>
    <t>1766</t>
  </si>
  <si>
    <t>2800f9sv</t>
  </si>
  <si>
    <t>https://waterforpeople.s3.amazonaws.com/images/14e44697-29a1-40c3-9273-c7123c309771.jpg</t>
  </si>
  <si>
    <t>sometimes there is not enough water and water from the Reservoir doesnt reach this water point due to that the pipeline is damaged</t>
  </si>
  <si>
    <t>due to the problems of the pipeline which is damaged</t>
  </si>
  <si>
    <t>1bb6b387dcd6fdfd3830c612b5106184</t>
  </si>
  <si>
    <t>8k5j-8pns-xfd9</t>
  </si>
  <si>
    <t>1224840156</t>
  </si>
  <si>
    <t>15-03-2017 14:20:10 CET</t>
  </si>
  <si>
    <t>00:17:45</t>
  </si>
  <si>
    <t>umushinga witwa Ema</t>
  </si>
  <si>
    <t>vantouse</t>
  </si>
  <si>
    <t>https://waterforpeople.s3.amazonaws.com/images/d4ab9b54-4c06-4181-b42f-166871ccf16e.jpg</t>
  </si>
  <si>
    <t>-1.765119964043886</t>
  </si>
  <si>
    <t>29.99589560140937</t>
  </si>
  <si>
    <t>2152</t>
  </si>
  <si>
    <t>29369qpi</t>
  </si>
  <si>
    <t>https://waterforpeople.s3.amazonaws.com/images/345f7065-a5e1-43b3-bf06-b91be10e292d.jpg</t>
  </si>
  <si>
    <t>60973535cc9b9ec24a297d872279c5d3</t>
  </si>
  <si>
    <t>6ugs-u7xp-ebfn</t>
  </si>
  <si>
    <t>1212450108</t>
  </si>
  <si>
    <t>09-03-2017 11:57:50 CET</t>
  </si>
  <si>
    <t>00:08:27</t>
  </si>
  <si>
    <t>Budaha</t>
  </si>
  <si>
    <t>Water point at Budaha nearby pumping station/Tare pumping</t>
  </si>
  <si>
    <t>Gvt and Water for people</t>
  </si>
  <si>
    <t>Water point at Budaha</t>
  </si>
  <si>
    <t>https://waterforpeople.s3.amazonaws.com/images/af3c58e8-b40c-4635-aa28-51e31f046110.jpg</t>
  </si>
  <si>
    <t>-1.7193854981836107</t>
  </si>
  <si>
    <t>29.918058951124646</t>
  </si>
  <si>
    <t>1794.3</t>
  </si>
  <si>
    <t>26zjmgq4</t>
  </si>
  <si>
    <t>-1.7186078301980896</t>
  </si>
  <si>
    <t>29.91851971138519</t>
  </si>
  <si>
    <t>1778.7</t>
  </si>
  <si>
    <t>26y96njl</t>
  </si>
  <si>
    <t>https://waterforpeople.s3.amazonaws.com/images/305f3947-f28f-4617-ada8-c16dd753611f.jpg</t>
  </si>
  <si>
    <t>This Budaha  water  points operates normally</t>
  </si>
  <si>
    <t>5eaae8b4d623111e4b572cb3f54b8</t>
  </si>
  <si>
    <t>8qsr-x9sb-e0v9</t>
  </si>
  <si>
    <t>1204810181</t>
  </si>
  <si>
    <t>02-01-2015 05:53:47 CET</t>
  </si>
  <si>
    <t>00:09:07</t>
  </si>
  <si>
    <t>-1.6481591735157544</t>
  </si>
  <si>
    <t>29.91789362165804</t>
  </si>
  <si>
    <t>1779.1</t>
  </si>
  <si>
    <t>23pqruqy</t>
  </si>
  <si>
    <t>https://waterforpeople.s3.amazonaws.com/images/2703fea2-6d6d-47a0-ac38-e3f97611bc0a.jpg</t>
  </si>
  <si>
    <t>Water  are available at this water  point and this transmission line  towards Base  was in good condition but will  be affected by the new road2 construction.</t>
  </si>
  <si>
    <t>c1be8889d9624c01645e0614899b3</t>
  </si>
  <si>
    <t>bh16-4avn-w30f</t>
  </si>
  <si>
    <t>1203080207</t>
  </si>
  <si>
    <t>09-03-2017 07:35:30 CET</t>
  </si>
  <si>
    <t>00:56:40</t>
  </si>
  <si>
    <t>kiruli bukangano kabahama Rubanda</t>
  </si>
  <si>
    <t>29.90125938622725</t>
  </si>
  <si>
    <t>-1.637767975874519</t>
  </si>
  <si>
    <t>29.895748240187057</t>
  </si>
  <si>
    <t>1750.2</t>
  </si>
  <si>
    <t>238k6h1p</t>
  </si>
  <si>
    <t>db7ebc738e33f9a64abb94842b805a98</t>
  </si>
  <si>
    <t>1eck-0qmg-nr5m</t>
  </si>
  <si>
    <t>1252140256</t>
  </si>
  <si>
    <t>28-03-2017 11:46:09 CEST</t>
  </si>
  <si>
    <t>Sakara</t>
  </si>
  <si>
    <t>Kararama pumping network</t>
  </si>
  <si>
    <t>Riryi,nyakibyeyi,marembo,ngabitsinze, musenyi,munoga,remera,nyagisozi,rwamiko,kiziba,kisigiro,gacyamo,muhondo</t>
  </si>
  <si>
    <t>-1.800204799834038</t>
  </si>
  <si>
    <t>30.0032756790772</t>
  </si>
  <si>
    <t>2086.5</t>
  </si>
  <si>
    <t>2ap7fshs</t>
  </si>
  <si>
    <t>https://waterforpeople.s3.amazonaws.com/images/a28211c2-9db1-409a-89f8-4c3e11a841e5.jpg</t>
  </si>
  <si>
    <t>water do not reach this water point</t>
  </si>
  <si>
    <t>1.the system has two pumps but only one is functioning  2.The source and the pumping station are under total rehabilitation 3. Water points located in Ngoma sector do not have water 4.this network serves Ngoma, cyinzuzi and Ntarabana sectors</t>
  </si>
  <si>
    <t>2285fc74121e9a9f316366116fe55a57</t>
  </si>
  <si>
    <t>g6h8-dum8-c6c1</t>
  </si>
  <si>
    <t>1253520461</t>
  </si>
  <si>
    <t>28-03-2017 08:38:13 CEST</t>
  </si>
  <si>
    <t>00:06:21</t>
  </si>
  <si>
    <t>-1.792103123537687</t>
  </si>
  <si>
    <t>30.09620140999927</t>
  </si>
  <si>
    <t>1717.4</t>
  </si>
  <si>
    <t>2abt6p7m</t>
  </si>
  <si>
    <t>https://waterforpeople.s3.amazonaws.com/images/d47fc24e-1218-4475-b7b3-691af4a0f612.jpg</t>
  </si>
  <si>
    <t>355b51fb3da762a790fa12e4ed26a98</t>
  </si>
  <si>
    <t>4djh-wbp3-0js4</t>
  </si>
  <si>
    <t>1242600193</t>
  </si>
  <si>
    <t>23-03-2017 06:27:42 CET</t>
  </si>
  <si>
    <t>00:31:20</t>
  </si>
  <si>
    <t>rutabo gitaba cyasuli nyarubuye remera rusongati munini rugarama</t>
  </si>
  <si>
    <t>-1.6822110346478416</t>
  </si>
  <si>
    <t>30.053853619414415</t>
  </si>
  <si>
    <t>25a2ma7u</t>
  </si>
  <si>
    <t>https://waterforpeople.s3.amazonaws.com/images/c0e6340a-5bb1-46d1-aeb0-c970025a9fd0.jpg</t>
  </si>
  <si>
    <t>this network is  ok</t>
  </si>
  <si>
    <t>bc308ba3b08149f81a9689d9c48cfcb6</t>
  </si>
  <si>
    <t>p391-7bgt-842f</t>
  </si>
  <si>
    <t>1246240085</t>
  </si>
  <si>
    <t>27-03-2017 08:20:58 CEST</t>
  </si>
  <si>
    <t>This system has pump problem it needs to be rehabilitated</t>
  </si>
  <si>
    <t>https://waterforpeople.s3.amazonaws.com/images/6bc46dbc-d10e-4907-86c1-14a2284b0cbe.jpg</t>
  </si>
  <si>
    <t>https://waterforpeople.s3.amazonaws.com/images/e4685d98-8576-49df-9695-c610c0696784.jpg</t>
  </si>
  <si>
    <t>https://waterforpeople.s3.amazonaws.com/images/0b131d22-beaf-4a4c-9920-7144ee892480.jpg</t>
  </si>
  <si>
    <t>https://waterforpeople.s3.amazonaws.com/images/c38613e9-5159-484a-889b-7a7e07cd5db0.jpg</t>
  </si>
  <si>
    <t>https://waterforpeople.s3.amazonaws.com/images/f3496b2d-df94-4d9f-b0b0-7518d8f676b6.jpg</t>
  </si>
  <si>
    <t>https://waterforpeople.s3.amazonaws.com/images/4f1af7ad-2087-4975-a065-dbda8d56d521.jpg</t>
  </si>
  <si>
    <t>-1.6199595800199647</t>
  </si>
  <si>
    <t>30.027459194222658</t>
  </si>
  <si>
    <t>2245.2</t>
  </si>
  <si>
    <t>22f3tho2</t>
  </si>
  <si>
    <t>https://waterforpeople.s3.amazonaws.com/images/0c5148c9-aaf9-4d19-a477-7074728e2646.jpg</t>
  </si>
  <si>
    <t>Water was not Pumped</t>
  </si>
  <si>
    <t>822729a8255504297e1f25ae36e7145</t>
  </si>
  <si>
    <t>a4b3-59y0-u4td</t>
  </si>
  <si>
    <t>1231900462</t>
  </si>
  <si>
    <t>23-03-2017 06:28:33 CET</t>
  </si>
  <si>
    <t>01:24:56</t>
  </si>
  <si>
    <t>rutabo gitaba nyarubuye remera rusongati rugarama munini cyasuli</t>
  </si>
  <si>
    <t>-1.6681514332446623</t>
  </si>
  <si>
    <t>-1.6800218880266584</t>
  </si>
  <si>
    <t>30.05654517887784</t>
  </si>
  <si>
    <t>1949.3</t>
  </si>
  <si>
    <t>256g8cr9</t>
  </si>
  <si>
    <t>https://waterforpeople.s3.amazonaws.com/images/3214cc53-f75e-495b-ac46-de4ce835d08b.jpg</t>
  </si>
  <si>
    <t>this  network has no problem</t>
  </si>
  <si>
    <t>2fbf91e53fc585d528a31ad0b9d7a7d6</t>
  </si>
  <si>
    <t>bfqa-sn81-aunk</t>
  </si>
  <si>
    <t>1251100059</t>
  </si>
  <si>
    <t>27-03-2017 08:43:53 CEST</t>
  </si>
  <si>
    <t>00:09:54</t>
  </si>
  <si>
    <t>-1.639416515835831</t>
  </si>
  <si>
    <t>30.022274814001918</t>
  </si>
  <si>
    <t>2215.7</t>
  </si>
  <si>
    <t>23baf0u6</t>
  </si>
  <si>
    <t>https://waterforpeople.s3.amazonaws.com/images/40edfc03-aa39-425a-befe-d98471a1ac9c.jpg</t>
  </si>
  <si>
    <t>f561f18f37f05e88655e90a29a632bdb</t>
  </si>
  <si>
    <t>62s7-tqx2-4fva</t>
  </si>
  <si>
    <t>1221960395</t>
  </si>
  <si>
    <t>13-03-2017 22:13:55 CET</t>
  </si>
  <si>
    <t>00:12:07</t>
  </si>
  <si>
    <t>Kivure source/Buramira gravity system</t>
  </si>
  <si>
    <t>The water point operates well and the source is well captured</t>
  </si>
  <si>
    <t>https://waterforpeople.s3.amazonaws.com/images/c59c862b-bd40-4b6e-9d20-0ebc5bc6043b.jpg</t>
  </si>
  <si>
    <t>https://waterforpeople.s3.amazonaws.com/images/f49a7198-9926-4eff-bbb2-78f7223748d0.jpg</t>
  </si>
  <si>
    <t>-1.6776970382145038</t>
  </si>
  <si>
    <t>29.91108363159739</t>
  </si>
  <si>
    <t>1905.9</t>
  </si>
  <si>
    <t>252libom</t>
  </si>
  <si>
    <t>https://waterforpeople.s3.amazonaws.com/images/be7c36dc-7d88-4184-bb4e-5d3e811c1df0.jpg</t>
  </si>
  <si>
    <t>https://waterforpeople.s3.amazonaws.com/images/3b836203-ae24-4ac2-a02c-f16fe771d335.jpg</t>
  </si>
  <si>
    <t>https://waterforpeople.s3.amazonaws.com/images/883560f8-6e3f-4044-be56-e01f54384919.jpg</t>
  </si>
  <si>
    <t>-1.677436728919955</t>
  </si>
  <si>
    <t>29.911288457251604</t>
  </si>
  <si>
    <t>1967.1</t>
  </si>
  <si>
    <t>252611yg</t>
  </si>
  <si>
    <t>https://waterforpeople.s3.amazonaws.com/images/c03bda9a-ba28-458b-ab26-e0e7bd27ada0.jpg</t>
  </si>
  <si>
    <t>The protected springs needs repairs</t>
  </si>
  <si>
    <t>437aa8849bfe30a97acf56ff7a64fce7</t>
  </si>
  <si>
    <t>gqcy-6ma2-41vq</t>
  </si>
  <si>
    <t>1223911308</t>
  </si>
  <si>
    <t>Rugaragara</t>
  </si>
  <si>
    <t>charity water 203.033</t>
  </si>
  <si>
    <t>-1.7717579606659892</t>
  </si>
  <si>
    <t>30.029869548529824</t>
  </si>
  <si>
    <t>1966.9</t>
  </si>
  <si>
    <t>29e5lkne</t>
  </si>
  <si>
    <t>https://waterforpeople.s3.amazonaws.com/images/54cf3c35-3223-45c4-944b-4026ccbc63cf.jpg</t>
  </si>
  <si>
    <t>f53a619a12e348d8c2d2d660b864a95d</t>
  </si>
  <si>
    <t>fryj-24sm-k0rm</t>
  </si>
  <si>
    <t>1242890311</t>
  </si>
  <si>
    <t>23-03-2017 03:26:09 CET</t>
  </si>
  <si>
    <t>01:01:56</t>
  </si>
  <si>
    <t>https://waterforpeople.s3.amazonaws.com/images/3ade1118-6a78-4dd1-a45f-9065637349ec.jpg</t>
  </si>
  <si>
    <t>https://waterforpeople.s3.amazonaws.com/images/ace40a9d-6d82-42a9-a5d4-ec058a07f34d.jpg</t>
  </si>
  <si>
    <t>https://waterforpeople.s3.amazonaws.com/images/6670b137-1dad-42fe-87af-b036746afc79.jpg</t>
  </si>
  <si>
    <t>https://waterforpeople.s3.amazonaws.com/images/a204273f-8d63-46f6-92a6-a74355e2c715.jpg</t>
  </si>
  <si>
    <t>Distribution Chamber|Washout, Air release chamber</t>
  </si>
  <si>
    <t>-1.8025238426219097</t>
  </si>
  <si>
    <t>30.04270428949008</t>
  </si>
  <si>
    <t>1749.1</t>
  </si>
  <si>
    <t>2at1kd57</t>
  </si>
  <si>
    <t>https://waterforpeople.s3.amazonaws.com/images/05ae9c39-8cc9-4afa-8e4e-75fa81fe8ece.jpg</t>
  </si>
  <si>
    <t>e84087ac3e5b4fe3c37325db68a2311b</t>
  </si>
  <si>
    <t>tx91-tnj1-kgg8</t>
  </si>
  <si>
    <t>1217930854</t>
  </si>
  <si>
    <t>16-03-2017 07:15:57 CET</t>
  </si>
  <si>
    <t>00:06:09</t>
  </si>
  <si>
    <t>Kigabiro</t>
  </si>
  <si>
    <t>2</t>
  </si>
  <si>
    <t>-1.7475657260833042</t>
  </si>
  <si>
    <t>30.05411904060127</t>
  </si>
  <si>
    <t>1861.9</t>
  </si>
  <si>
    <t>28a5e0hp</t>
  </si>
  <si>
    <t>https://waterforpeople.s3.amazonaws.com/images/54953240-670d-43c2-ac8f-dd1a7ebc85c6.jpg</t>
  </si>
  <si>
    <t>371e1337c5f3f776ddbcf362ea624b3b</t>
  </si>
  <si>
    <t>qfw4-f6x6-c5qb</t>
  </si>
  <si>
    <t>1220450960</t>
  </si>
  <si>
    <t>13-03-2017 08:20:24 CET</t>
  </si>
  <si>
    <t>00:14:31</t>
  </si>
  <si>
    <t>Nyabishengeshi source/Nyabishengeshi gravity system</t>
  </si>
  <si>
    <t>This water source named Nyabishengeshi for gravity system,operates very well.</t>
  </si>
  <si>
    <t>https://waterforpeople.s3.amazonaws.com/images/d2f5a6a6-e54c-4e3f-b9f1-545c6f7de997.jpg</t>
  </si>
  <si>
    <t>https://waterforpeople.s3.amazonaws.com/images/2a09787f-fe08-4f89-b4eb-3583e1306bc9.jpg</t>
  </si>
  <si>
    <t>https://waterforpeople.s3.amazonaws.com/images/4d832c29-3c21-46fc-8dc1-0c970e2a6fd7.jpg</t>
  </si>
  <si>
    <t>-1.6772837603096855</t>
  </si>
  <si>
    <t>29.8817639879645</t>
  </si>
  <si>
    <t>2022.1</t>
  </si>
  <si>
    <t>251x3jnl</t>
  </si>
  <si>
    <t>https://waterforpeople.s3.amazonaws.com/images/6ad2daf7-9d1c-41e4-8653-0f80ca71a266.jpg</t>
  </si>
  <si>
    <t>https://waterforpeople.s3.amazonaws.com/images/ea83f9eb-f2c6-4469-b301-3a408629e655.jpg</t>
  </si>
  <si>
    <t>-1.6770909664344702</t>
  </si>
  <si>
    <t>29.881803989351255</t>
  </si>
  <si>
    <t>1991.1</t>
  </si>
  <si>
    <t>251lsb5u</t>
  </si>
  <si>
    <t>https://waterforpeople.s3.amazonaws.com/images/ef8d94c3-96fa-4688-b90f-e913485fe775.jpg</t>
  </si>
  <si>
    <t>This water has water points operating very</t>
  </si>
  <si>
    <t>6a27fbacd589aed6b9d7b816e6533d97</t>
  </si>
  <si>
    <t>7hu9-j8wg-ys0v</t>
  </si>
  <si>
    <t>1247570193</t>
  </si>
  <si>
    <t>24-03-2017 12:27:43 CET</t>
  </si>
  <si>
    <t>00:17:36</t>
  </si>
  <si>
    <t>marembo,rusenyi</t>
  </si>
  <si>
    <t>mumfura nibwo riba rifite amazi</t>
  </si>
  <si>
    <t>-1.831856902066767</t>
  </si>
  <si>
    <t>30.05375436388424</t>
  </si>
  <si>
    <t>1765.2</t>
  </si>
  <si>
    <t>2c5jsqih</t>
  </si>
  <si>
    <t>https://waterforpeople.s3.amazonaws.com/images/7e1c8f42-1574-4b96-923e-294366cd7000.jpg</t>
  </si>
  <si>
    <t>b22feaa0196dc17b7bece9d625a11dc</t>
  </si>
  <si>
    <t>vhqr-ac0w-qgxr</t>
  </si>
  <si>
    <t>1201290278</t>
  </si>
  <si>
    <t>08-03-2017 07:19:52 CET</t>
  </si>
  <si>
    <t>00:39:58</t>
  </si>
  <si>
    <t>Gatimba</t>
  </si>
  <si>
    <t>The water tap does not function properly</t>
  </si>
  <si>
    <t>-1.8477960746052928</t>
  </si>
  <si>
    <t>https://waterforpeople.s3.amazonaws.com/images/8aaa8509-fddf-45b0-8d9c-7428d32f44eb.jpg</t>
  </si>
  <si>
    <t>https://waterforpeople.s3.amazonaws.com/images/b60dcc6f-8a26-48c9-9429-f17a5ae068fb.jpg</t>
  </si>
  <si>
    <t>https://waterforpeople.s3.amazonaws.com/images/b9d10521-78c8-4582-ac0b-fa1d42070d41.jpg</t>
  </si>
  <si>
    <t>-1.859369162038424</t>
  </si>
  <si>
    <t>https://waterforpeople.s3.amazonaws.com/images/a6573ecc-4fc8-4cc2-b0b5-95cfe2cefaf5.jpg</t>
  </si>
  <si>
    <t>https://waterforpeople.s3.amazonaws.com/images/b694f52d-c228-47b6-9e93-7598c87952d2.jpg</t>
  </si>
  <si>
    <t>https://waterforpeople.s3.amazonaws.com/images/07e1953e-ab0a-4678-9cf2-9f9c67ddd925.jpg</t>
  </si>
  <si>
    <t>https://waterforpeople.s3.amazonaws.com/images/affc714f-3cb7-4a00-ae4d-770eee98a9f0.jpg</t>
  </si>
  <si>
    <t>https://waterforpeople.s3.amazonaws.com/images/320ee8af-f8aa-48dc-95ce-5ad84e9571f6.jpg</t>
  </si>
  <si>
    <t>-1.8476627251150932</t>
  </si>
  <si>
    <t>29.971217585140035</t>
  </si>
  <si>
    <t>1765.9</t>
  </si>
  <si>
    <t>2cvp31a8</t>
  </si>
  <si>
    <t>https://waterforpeople.s3.amazonaws.com/images/60611209-38a6-448f-a046-533f1a7be345.jpg</t>
  </si>
  <si>
    <t>-This network has 7 sources,3 of them does not function because of the destruction of pipes from sources to pumping station and power management of catchment sources. -There are some parts of pumps which do not function properly like pressure gauge,  voltmeter, water hammer and crapier.</t>
  </si>
  <si>
    <t>e3d07cecd99ca9e6b1bd0182f344de</t>
  </si>
  <si>
    <t>f7pe-d39h-3te6</t>
  </si>
  <si>
    <t>1220870417</t>
  </si>
  <si>
    <t>16-03-2017 09:02:23 CET</t>
  </si>
  <si>
    <t>00:14:35</t>
  </si>
  <si>
    <t>charity water 203.037</t>
  </si>
  <si>
    <t>-1.7808728324913405</t>
  </si>
  <si>
    <t>30.027407432295764</t>
  </si>
  <si>
    <t>2003.1</t>
  </si>
  <si>
    <t>29t8kwc2</t>
  </si>
  <si>
    <t>https://waterforpeople.s3.amazonaws.com/images/71366ea9-fbd2-4555-b38a-8dd3d1ae8a04.jpg</t>
  </si>
  <si>
    <t>1c4157f68b5d4a204ea8928e2816432</t>
  </si>
  <si>
    <t>mg7u-jffj-m90t</t>
  </si>
  <si>
    <t>1241060219</t>
  </si>
  <si>
    <t>03-01-2015 04:54:41 CET</t>
  </si>
  <si>
    <t>00:05:04</t>
  </si>
  <si>
    <t>-1.6197019944239157</t>
  </si>
  <si>
    <t>29.956033960278273</t>
  </si>
  <si>
    <t>2084.1</t>
  </si>
  <si>
    <t>22eoxmzs</t>
  </si>
  <si>
    <t>https://waterforpeople.s3.amazonaws.com/images/d3a5ea69-6738-46fb-a543-6d7748fd06df.jpg</t>
  </si>
  <si>
    <t>5c6ab099c8fc58cda2c75fc141ffbd9</t>
  </si>
  <si>
    <t>gnms-286n-0807</t>
  </si>
  <si>
    <t>1324950232</t>
  </si>
  <si>
    <t>24-04-2017 23:17:04 CEST</t>
  </si>
  <si>
    <t>00:11:34</t>
  </si>
  <si>
    <t>Kabirizi</t>
  </si>
  <si>
    <t>-1.769042553438832</t>
  </si>
  <si>
    <t>30.073308624203612</t>
  </si>
  <si>
    <t>1654.8</t>
  </si>
  <si>
    <t>299o941p</t>
  </si>
  <si>
    <t>https://waterforpeople.s3.amazonaws.com/images/0675db11-d17d-4557-bc9e-d83d07b2851e.jpg</t>
  </si>
  <si>
    <t>7942cfdd3c639dfa671c36903a630cf</t>
  </si>
  <si>
    <t>njsf-0tsw-afwe</t>
  </si>
  <si>
    <t>1238780175</t>
  </si>
  <si>
    <t>23-03-2017 10:10:42 CET</t>
  </si>
  <si>
    <t>00:11:29</t>
  </si>
  <si>
    <t>Ruhunga</t>
  </si>
  <si>
    <t>30.04275565044753</t>
  </si>
  <si>
    <t>2arxobm3</t>
  </si>
  <si>
    <t>-1.79689424299728253</t>
  </si>
  <si>
    <t>-1.8308159517353995</t>
  </si>
  <si>
    <t>30.02397561980076</t>
  </si>
  <si>
    <t>1917.1</t>
  </si>
  <si>
    <t>2c3tvndb</t>
  </si>
  <si>
    <t>https://waterforpeople.s3.amazonaws.com/images/0c878870-1700-460b-a6cb-e77c708df23d.jpg</t>
  </si>
  <si>
    <t>4cfcfabaf2add4a8442afdbcfb04afe</t>
  </si>
  <si>
    <t>y6u0-cf2c-1gdu</t>
  </si>
  <si>
    <t>1221330206</t>
  </si>
  <si>
    <t>16-03-2017 08:53:24 CET</t>
  </si>
  <si>
    <t>-1.7378732349103467</t>
  </si>
  <si>
    <t>29.92809884886626</t>
  </si>
  <si>
    <t>2000.3</t>
  </si>
  <si>
    <t>27u4gyc0</t>
  </si>
  <si>
    <t>https://waterforpeople.s3.amazonaws.com/images/09daea9e-93c7-4e27-8873-7b3eac3fd5b2.jpg</t>
  </si>
  <si>
    <t>all water served by R50m3 located at kibamba village do not have water today</t>
  </si>
  <si>
    <t>water points served by R50m3 located at kibamba village do not have water</t>
  </si>
  <si>
    <t>ed4b922d768243c92d6cbc234d7eb8a</t>
  </si>
  <si>
    <t>u0tq-498b-4fda</t>
  </si>
  <si>
    <t>1328800050</t>
  </si>
  <si>
    <t>24-04-2017 23:36:24 CEST</t>
  </si>
  <si>
    <t>00:19:15</t>
  </si>
  <si>
    <t>nyagisozi,gacyamo</t>
  </si>
  <si>
    <t>null</t>
  </si>
  <si>
    <t>-1.7548332727858367</t>
  </si>
  <si>
    <t>30.057301410270863</t>
  </si>
  <si>
    <t>1868.9</t>
  </si>
  <si>
    <t>28m685b1</t>
  </si>
  <si>
    <t>https://waterforpeople.s3.amazonaws.com/images/92178cac-3031-47b2-8b71-249f79eaeff5.jpg</t>
  </si>
  <si>
    <t>Water is not enough and doesn’t reach well the tap</t>
  </si>
  <si>
    <t>Irregular Supply</t>
  </si>
  <si>
    <t>Irregular supply on the system</t>
  </si>
  <si>
    <t>14584c9030b5cece9eaa112678e72f75</t>
  </si>
  <si>
    <t>re4h-13fr-t4bk</t>
  </si>
  <si>
    <t>1217400116</t>
  </si>
  <si>
    <t>11-03-2017 09:10:48 CET</t>
  </si>
  <si>
    <t>all villages of Burehe and Rwili cells in Cyungo, Kinihira Village, Villages of Mberuka and Bwimo in Rukozo and some population in Kabingo  Village im Base Sector</t>
  </si>
  <si>
    <t>-1.650363504142119</t>
  </si>
  <si>
    <t>29.936084296808996</t>
  </si>
  <si>
    <t>23tecnkw</t>
  </si>
  <si>
    <t>https://waterforpeople.s3.amazonaws.com/images/afa009a7-dd02-4d64-ac3b-54cc71621de1.jpg</t>
  </si>
  <si>
    <t>Bad tee  connection and the types of pipeline needs partial rehabilitation</t>
  </si>
  <si>
    <t>This water  tap is used by students and staff  of  G.S.Murambo</t>
  </si>
  <si>
    <t>5ba4cf6c622bd7deaa5dcc0138fe65</t>
  </si>
  <si>
    <t>3pwr-c8je-sbed</t>
  </si>
  <si>
    <t>1217610106</t>
  </si>
  <si>
    <t>12-03-2017 18:41:14 CET</t>
  </si>
  <si>
    <t>00:09:57</t>
  </si>
  <si>
    <t>gisiza kirwa gatete</t>
  </si>
  <si>
    <t>the network works properly</t>
  </si>
  <si>
    <t>-1.6503503299295477</t>
  </si>
  <si>
    <t>29.90156529604597</t>
  </si>
  <si>
    <t>23tdr7pj</t>
  </si>
  <si>
    <t>https://waterforpeople.s3.amazonaws.com/images/46647e2c-aaa9-4cfd-a84f-95639fd74f92.jpg</t>
  </si>
  <si>
    <t>31488941cdfc8cac3562508ec121c77b</t>
  </si>
  <si>
    <t>u8tr-29b2-6bbb</t>
  </si>
  <si>
    <t>1211680230</t>
  </si>
  <si>
    <t>08-03-2017 22:37:09 CET</t>
  </si>
  <si>
    <t>-1.8883216455946839</t>
  </si>
  <si>
    <t>29.97346943254691</t>
  </si>
  <si>
    <t>1445.8</t>
  </si>
  <si>
    <t>2eqxviza</t>
  </si>
  <si>
    <t>https://waterforpeople.s3.amazonaws.com/images/53ef4eed-b2a7-4787-a94a-c361dc6d6bf8.jpg</t>
  </si>
  <si>
    <t>fc50f56ba233e9dd39e84e5e1619ced</t>
  </si>
  <si>
    <t>t3hu-a6u3-hh6j</t>
  </si>
  <si>
    <t>1221220716</t>
  </si>
  <si>
    <t>16-03-2017 08:48:35 CET</t>
  </si>
  <si>
    <t>-1.777983528964204</t>
  </si>
  <si>
    <t>29.944776372326473</t>
  </si>
  <si>
    <t>1906.7</t>
  </si>
  <si>
    <t>29ogilvb</t>
  </si>
  <si>
    <t>49db3f12608abe1687fa8a539e523017</t>
  </si>
  <si>
    <t>mu4j-kr4k-tb78</t>
  </si>
  <si>
    <t>1228330619</t>
  </si>
  <si>
    <t>23-03-2017 05:08:15 CET</t>
  </si>
  <si>
    <t>00:15:59</t>
  </si>
  <si>
    <t>-1.7952032286038397</t>
  </si>
  <si>
    <t>30.043999486060134</t>
  </si>
  <si>
    <t>1923.5</t>
  </si>
  <si>
    <t>2agxr2c7</t>
  </si>
  <si>
    <t>https://waterforpeople.s3.amazonaws.com/images/fa1907a1-66c0-4a8c-8263-cf9f85879052.jpg</t>
  </si>
  <si>
    <t>da75afc6d14c3ad468e53df547252c2f</t>
  </si>
  <si>
    <t>j702-c0hx-4twu</t>
  </si>
  <si>
    <t>1185481511</t>
  </si>
  <si>
    <t>07-03-2017 12:58:05 CET</t>
  </si>
  <si>
    <t>00:13:37</t>
  </si>
  <si>
    <t>Mugomero Marembo</t>
  </si>
  <si>
    <t>Gahinga, Nganzo,Rusango, Buyaga and  Murambo</t>
  </si>
  <si>
    <t>The  source of this  network is located in Burera District and this network serves three villages in Burera and it has eight water taps, one starting chamber and reservoirs im Burera and This network end in Marembo Center and it needs some extentions to serves two villages  (Kidomo, Kibuye) which have not the  network</t>
  </si>
  <si>
    <t>29.9125708534345822</t>
  </si>
  <si>
    <t>-1.6214856650884248</t>
  </si>
  <si>
    <t>29.90951708504146</t>
  </si>
  <si>
    <t>1998.1</t>
  </si>
  <si>
    <t>22hmwsbb</t>
  </si>
  <si>
    <t>https://waterforpeople.s3.amazonaws.com/images/1e0d8de8-dd7a-4392-b4c4-5585576a05d8.jpg</t>
  </si>
  <si>
    <t>This watee tap is located near  Marembo Cell office and the community does not use  it ,they  prefer to use the local springs</t>
  </si>
  <si>
    <t>c0bd5ffc841a2b7ac2aac855e3c239f</t>
  </si>
  <si>
    <t>46x1-sndw-pucn</t>
  </si>
  <si>
    <t>1240570251</t>
  </si>
  <si>
    <t>21-03-2017 14:08:20 CET</t>
  </si>
  <si>
    <t>Murwa</t>
  </si>
  <si>
    <t>-1.6524950674869425</t>
  </si>
  <si>
    <t>29.9699706256412</t>
  </si>
  <si>
    <t>1780.6</t>
  </si>
  <si>
    <t>23wx5zoz</t>
  </si>
  <si>
    <t>https://waterforpeople.s3.amazonaws.com/images/0417d8ef-4d18-45ab-a7b4-58f373b57d3b.jpg</t>
  </si>
  <si>
    <t>This water tap  is used by the students and staff of E.P.Murwa.</t>
  </si>
  <si>
    <t>8fb96cc4a054ee75ea81b767e139a9</t>
  </si>
  <si>
    <t>pe5h-hxrk-2sxe</t>
  </si>
  <si>
    <t>1235970214</t>
  </si>
  <si>
    <t>03-01-2015 02:18:26 CET</t>
  </si>
  <si>
    <t>Water point at Rukore Primary School/Nyirambuga pumping</t>
  </si>
  <si>
    <t>Everything operates normally the water is available everyday.But taps valves have not yet been fixed</t>
  </si>
  <si>
    <t>-1.7153669393819335</t>
  </si>
  <si>
    <t>29.930398042369774</t>
  </si>
  <si>
    <t>1808.3</t>
  </si>
  <si>
    <t>26swa7mv</t>
  </si>
  <si>
    <t>https://waterforpeople.s3.amazonaws.com/images/45891b8d-dc8b-4d97-b8d8-8de9695af326.jpg</t>
  </si>
  <si>
    <t>6c606d73d6bb734ba0a816f92a81d24</t>
  </si>
  <si>
    <t>mk9k-pt7e-vk62</t>
  </si>
  <si>
    <t>1234520195</t>
  </si>
  <si>
    <t>02-01-2015 12:51:35 CET</t>
  </si>
  <si>
    <t>00:06:34</t>
  </si>
  <si>
    <t>Water point at GS Kadendegere/Nyirambuga pumping</t>
  </si>
  <si>
    <t>Water point at GS Kadendegere.It operates well though it faces the same problem exerted on Nyirambuga pumping system on Buyoga side of rarely availing water.</t>
  </si>
  <si>
    <t>-1.7148013764276964</t>
  </si>
  <si>
    <t>29.98285919009786</t>
  </si>
  <si>
    <t>2087.5</t>
  </si>
  <si>
    <t>26ryxy5w</t>
  </si>
  <si>
    <t>https://waterforpeople.s3.amazonaws.com/images/e0fbcdde-b71c-4428-b119-267c9aa837d8.jpg</t>
  </si>
  <si>
    <t>-1.7151673180129632</t>
  </si>
  <si>
    <t>29.982110397231704</t>
  </si>
  <si>
    <t>2104.7</t>
  </si>
  <si>
    <t>26skdjxp</t>
  </si>
  <si>
    <t>https://waterforpeople.s3.amazonaws.com/images/2f80b753-4d12-4c5c-8229-3f77606c32bc.jpg</t>
  </si>
  <si>
    <t>9c25ae3d773c462eeb6c32c7851f466</t>
  </si>
  <si>
    <t>ngb0-59q0-xvfd</t>
  </si>
  <si>
    <t>1225560265</t>
  </si>
  <si>
    <t>15-03-2017 07:40:10 CET</t>
  </si>
  <si>
    <t>00:18:49</t>
  </si>
  <si>
    <t>this network works partialy</t>
  </si>
  <si>
    <t>1775.1</t>
  </si>
  <si>
    <t>-1.6514228986763058</t>
  </si>
  <si>
    <t>29.88436971608385</t>
  </si>
  <si>
    <t>1718.7</t>
  </si>
  <si>
    <t>23v5glaz</t>
  </si>
  <si>
    <t>https://waterforpeople.s3.amazonaws.com/images/1d2ce04f-15bf-40ce-a15f-50d7da462399.jpg</t>
  </si>
  <si>
    <t>water does not reach the water tap bacause of the high elevation of the source compared to the tank</t>
  </si>
  <si>
    <t>this water tap does not have water</t>
  </si>
  <si>
    <t>5c7cd66326ab1c92cc55bbe7b5f7d3b9</t>
  </si>
  <si>
    <t>7m38-7u24-r2y3</t>
  </si>
  <si>
    <t>1247400104</t>
  </si>
  <si>
    <t>23-03-2017 08:07:07 CET</t>
  </si>
  <si>
    <t>Iraro</t>
  </si>
  <si>
    <t>-1.7836450281086484</t>
  </si>
  <si>
    <t>30.019508909198894</t>
  </si>
  <si>
    <t>1970.2</t>
  </si>
  <si>
    <t>29xthyub</t>
  </si>
  <si>
    <t>https://waterforpeople.s3.amazonaws.com/images/a667a2c6-15f4-4f63-9f56-1b059fbf528a.jpg</t>
  </si>
  <si>
    <t>2b23ed033673c92e2e4493436d46d81</t>
  </si>
  <si>
    <t>wsc8-hfax-ejcp</t>
  </si>
  <si>
    <t>1314160056</t>
  </si>
  <si>
    <t>20-04-2017 07:56:11 CEST</t>
  </si>
  <si>
    <t>00:06:55</t>
  </si>
  <si>
    <t>Water point chez Nsekanabo/Nyirambuga pumping</t>
  </si>
  <si>
    <t>People fetch from the washout</t>
  </si>
  <si>
    <t>-1.6912437217100402</t>
  </si>
  <si>
    <t>29.956331646808437</t>
  </si>
  <si>
    <t>2019</t>
  </si>
  <si>
    <t>25p08oq3</t>
  </si>
  <si>
    <t>https://waterforpeople.s3.amazonaws.com/images/b5c6578f-0870-4cf6-9ea0-f06781eed47d.jpg</t>
  </si>
  <si>
    <t>-1.6910869237346702</t>
  </si>
  <si>
    <t>29.956280353314483</t>
  </si>
  <si>
    <t>2030.9</t>
  </si>
  <si>
    <t>25oqpr1m</t>
  </si>
  <si>
    <t>https://waterforpeople.s3.amazonaws.com/images/18b313c2-4b54-43ee-a0f3-db5e731f0ef2.jpg</t>
  </si>
  <si>
    <t>dede4df04ba2e84d46c0d7dbdaa6f5a1</t>
  </si>
  <si>
    <t>dej8-r7at-gbu7</t>
  </si>
  <si>
    <t>1198760261</t>
  </si>
  <si>
    <t>08-03-2017 16:43:06 CET</t>
  </si>
  <si>
    <t>01:05:09</t>
  </si>
  <si>
    <t>Base Nyamugali</t>
  </si>
  <si>
    <t>This systems doent function well due to some broken piepes and water doesn’t reach the reservior</t>
  </si>
  <si>
    <t>29.88948901942251</t>
  </si>
  <si>
    <t>-1.6508199697188073</t>
  </si>
  <si>
    <t>29.884369144843145</t>
  </si>
  <si>
    <t>1716</t>
  </si>
  <si>
    <t>23u555ej</t>
  </si>
  <si>
    <t>-1.6546077559400407</t>
  </si>
  <si>
    <t>29.882232774277984</t>
  </si>
  <si>
    <t>653.1</t>
  </si>
  <si>
    <t>240esfnq</t>
  </si>
  <si>
    <t>Low Pressure and many users</t>
  </si>
  <si>
    <t>Water doesn’t reach Water Tap</t>
  </si>
  <si>
    <t>c830b6546d53a85564e7047ea976961</t>
  </si>
  <si>
    <t>2xd2-9krs-8k2r</t>
  </si>
  <si>
    <t>1205030313</t>
  </si>
  <si>
    <t>08-03-2017 22:08:43 CET</t>
  </si>
  <si>
    <t>00:08:00</t>
  </si>
  <si>
    <t>Distribution Chamber|Ventouse,Washout</t>
  </si>
  <si>
    <t>-1.8731546786834028</t>
  </si>
  <si>
    <t>29.974998052780794</t>
  </si>
  <si>
    <t>1594.1</t>
  </si>
  <si>
    <t>2e1uoyat</t>
  </si>
  <si>
    <t>https://waterforpeople.s3.amazonaws.com/images/33258c22-19d9-41ad-af24-fea36376b41c.jpg</t>
  </si>
  <si>
    <t>d788198f6d31d84d89c5093e476786d</t>
  </si>
  <si>
    <t>98e2-7nvg-0dkw</t>
  </si>
  <si>
    <t>1238430336</t>
  </si>
  <si>
    <t>03-01-2015 01:57:17 CET</t>
  </si>
  <si>
    <t>00:04:23</t>
  </si>
  <si>
    <t>Water point at EP Murambi Publique/Nyirambuga pumping</t>
  </si>
  <si>
    <t>Storage tank valve chamber nolonger have cover.All taps are closed.Water point not used</t>
  </si>
  <si>
    <t>-1.6935011067923973</t>
  </si>
  <si>
    <t>29.91963503568733</t>
  </si>
  <si>
    <t>2134.5</t>
  </si>
  <si>
    <t>25sqsn5o</t>
  </si>
  <si>
    <t>https://waterforpeople.s3.amazonaws.com/images/fb2ee290-04f2-4225-89a5-d0229f5e6969.jpg</t>
  </si>
  <si>
    <t>-1.6935027110371177</t>
  </si>
  <si>
    <t>29.919570992972112</t>
  </si>
  <si>
    <t>2121.9</t>
  </si>
  <si>
    <t>25sqsn5n</t>
  </si>
  <si>
    <t>https://waterforpeople.s3.amazonaws.com/images/2fe58a0f-eca9-48b2-947e-8d97bbf1d2c5.jpg</t>
  </si>
  <si>
    <t>2ad19a2e54d0c933a4875e754facfe8d</t>
  </si>
  <si>
    <t>45q7-dus0-8mn1</t>
  </si>
  <si>
    <t>1220470535</t>
  </si>
  <si>
    <t>15-03-2017 08:04:09 CET</t>
  </si>
  <si>
    <t>00:38:59</t>
  </si>
  <si>
    <t>Mushongi</t>
  </si>
  <si>
    <t>buramba mushongi</t>
  </si>
  <si>
    <t>Water system has no problem</t>
  </si>
  <si>
    <t>-1.6514902823238626</t>
  </si>
  <si>
    <t>29.918754184005493</t>
  </si>
  <si>
    <t>1751.9</t>
  </si>
  <si>
    <t>23v9mmsz</t>
  </si>
  <si>
    <t>https://waterforpeople.s3.amazonaws.com/images/1edcc74c-28c6-4101-9901-13076f996d39.jpg</t>
  </si>
  <si>
    <t>df9e57c9a8545e4a82c9f8d6faf2e5c</t>
  </si>
  <si>
    <t>93dg-9ykw-b59q</t>
  </si>
  <si>
    <t>1307430070</t>
  </si>
  <si>
    <t>16-04-2017 21:55:56 CEST</t>
  </si>
  <si>
    <t>00:06:29</t>
  </si>
  <si>
    <t>Water point near Gitare school/Nyirambuga pumping system</t>
  </si>
  <si>
    <t>The water point operates normally though its tap stands got disturbed and not well functioning.The opening towards water meter box got damaged and it exposes the water meter to theft.The beneficiaries last saw last July of 2016 and they fetches once.</t>
  </si>
  <si>
    <t>-1.6596596378457802</t>
  </si>
  <si>
    <t>29.896647298003096</t>
  </si>
  <si>
    <t>2009.4</t>
  </si>
  <si>
    <t>248rgc9i</t>
  </si>
  <si>
    <t>https://waterforpeople.s3.amazonaws.com/images/919fc0c9-7b66-49d9-a34c-30a87cdb3e12.jpg</t>
  </si>
  <si>
    <t>6684a6ef1557039a4b7add3cb3789c</t>
  </si>
  <si>
    <t>mb40-7fcc-kd10</t>
  </si>
  <si>
    <t>1289334452</t>
  </si>
  <si>
    <t>15-04-2017 22:12:54 CEST</t>
  </si>
  <si>
    <t>00:05:20</t>
  </si>
  <si>
    <t>Water point2 at Gasiza market/Nyagahondo gravity system</t>
  </si>
  <si>
    <t>The water tap stand got damaged.It does nolonger function.People have the habit of damaging the taps.However,water reaches the system.People have denied to pay the water cost and prefered to damage it</t>
  </si>
  <si>
    <t>-1.7305043580200132</t>
  </si>
  <si>
    <t>29.920536323739245</t>
  </si>
  <si>
    <t>1783.6</t>
  </si>
  <si>
    <t>27hxohfp</t>
  </si>
  <si>
    <t>https://waterforpeople.s3.amazonaws.com/images/c40cd160-94f5-4194-86de-dc2232b97bc6.jpg</t>
  </si>
  <si>
    <t>bd624b4af91a19b13cd9affe7b77cfd</t>
  </si>
  <si>
    <t>3ms6-7yn9-t8a8</t>
  </si>
  <si>
    <t>1251080086</t>
  </si>
  <si>
    <t>27-03-2017 08:31:58 CEST</t>
  </si>
  <si>
    <t>00:07:50</t>
  </si>
  <si>
    <t>Ryarubuguza</t>
  </si>
  <si>
    <t>-1.6218943822060037</t>
  </si>
  <si>
    <t>30.027841831103952</t>
  </si>
  <si>
    <t>2245.8</t>
  </si>
  <si>
    <t>22ibbl12</t>
  </si>
  <si>
    <t>https://waterforpeople.s3.amazonaws.com/images/1eaa00ca-7f6f-4e8a-9b78-e01c8cc564f7.jpg</t>
  </si>
  <si>
    <t>System is under rehabilitation</t>
  </si>
  <si>
    <t>3b18291ac12b523523555e34e8dc6714</t>
  </si>
  <si>
    <t>etpa-gres-3gj1</t>
  </si>
  <si>
    <t>1232820611</t>
  </si>
  <si>
    <t>21-03-2017 14:18:22 CET</t>
  </si>
  <si>
    <t>00:05:30</t>
  </si>
  <si>
    <t>Kibare</t>
  </si>
  <si>
    <t>29.9534263452421</t>
  </si>
  <si>
    <t>29.95850379141477</t>
  </si>
  <si>
    <t>-1.6230942128852763</t>
  </si>
  <si>
    <t>29.965152059088016</t>
  </si>
  <si>
    <t>1842.4</t>
  </si>
  <si>
    <t>22karl4z</t>
  </si>
  <si>
    <t>https://waterforpeople.s3.amazonaws.com/images/d52ff047-6d2e-45a7-b729-150ecd1e3e5c.jpg</t>
  </si>
  <si>
    <t>Water tap located near ADEPR church</t>
  </si>
  <si>
    <t>76dfb446c03e80e34a4845d6fa818cab</t>
  </si>
  <si>
    <t>c6ph-y57w-7t03</t>
  </si>
  <si>
    <t>1245400342</t>
  </si>
  <si>
    <t>22-03-2017 14:26:02 CET</t>
  </si>
  <si>
    <t>00:06:16</t>
  </si>
  <si>
    <t>Nyakarama</t>
  </si>
  <si>
    <t>Nyakarama water point/Nyakabizi gravity</t>
  </si>
  <si>
    <t>This water point is sole operational in Gitanda.It has got 3 water points it serves in Taba cell(Gitanda)</t>
  </si>
  <si>
    <t>-1.8195626482318565</t>
  </si>
  <si>
    <t>29.921340573409292</t>
  </si>
  <si>
    <t>1731.1</t>
  </si>
  <si>
    <t>2bl82z0t</t>
  </si>
  <si>
    <t>https://waterforpeople.s3.amazonaws.com/images/1a168869-dfbc-4140-80b7-4bc01aeb4f48.jpg</t>
  </si>
  <si>
    <t>-1.8194666819901903</t>
  </si>
  <si>
    <t>29.921435030115436</t>
  </si>
  <si>
    <t>1743.2</t>
  </si>
  <si>
    <t>2bl24mz2</t>
  </si>
  <si>
    <t>https://waterforpeople.s3.amazonaws.com/images/6b5d71da-ec5f-4ebe-a62f-246ded5d2009.jpg</t>
  </si>
  <si>
    <t>This water point is sole operational in Gitanda.It has got 3 water points it serves in Taba cell(Gitanda).However the water storage tank external walls has started cracking and eventually leaking</t>
  </si>
  <si>
    <t>aa42578d1f11755d234717e8498d6b99</t>
  </si>
  <si>
    <t>nk5v-qmbr-xj5</t>
  </si>
  <si>
    <t>1237120291</t>
  </si>
  <si>
    <t>21-03-2017 14:50:42 CET</t>
  </si>
  <si>
    <t>00:21:38</t>
  </si>
  <si>
    <t>-1.6567950978852406</t>
  </si>
  <si>
    <t>29.987859119397267</t>
  </si>
  <si>
    <t>1944.4</t>
  </si>
  <si>
    <t>24416dye</t>
  </si>
  <si>
    <t>https://waterforpeople.s3.amazonaws.com/images/668da65c-3fa4-4224-9887-a9d493ba8b0a.jpg</t>
  </si>
  <si>
    <t>water point is poor because is not in good condition.</t>
  </si>
  <si>
    <t>ceba43ebd5ce53427e1b0393d573dfa</t>
  </si>
  <si>
    <t>gap4-gsfv-cwq1</t>
  </si>
  <si>
    <t>1238780152</t>
  </si>
  <si>
    <t>23-03-2017 09:52:59 CET</t>
  </si>
  <si>
    <t>00:17:28</t>
  </si>
  <si>
    <t>Amataba</t>
  </si>
  <si>
    <t>-1.81241563131564</t>
  </si>
  <si>
    <t>30.03548901876885</t>
  </si>
  <si>
    <t>1883.1</t>
  </si>
  <si>
    <t>2b9ee2de</t>
  </si>
  <si>
    <t>https://waterforpeople.s3.amazonaws.com/images/9f5f29e5-0032-4909-b2ba-54bddd17f56f.jpg</t>
  </si>
  <si>
    <t>c329ac2a9bacab48eb5ce4b02d38b25</t>
  </si>
  <si>
    <t>6pk5-7nxu-3ect</t>
  </si>
  <si>
    <t>1304460107</t>
  </si>
  <si>
    <t>14-04-2017 22:21:42 CEST</t>
  </si>
  <si>
    <t>Nkombe water point/Nkombe gravity</t>
  </si>
  <si>
    <t>This is water point located in Nkombe nearby catchment area.It functions well</t>
  </si>
  <si>
    <t>-1.7260117074409786</t>
  </si>
  <si>
    <t>29.90404220657206</t>
  </si>
  <si>
    <t>2091.2</t>
  </si>
  <si>
    <t>27aicuow</t>
  </si>
  <si>
    <t>https://waterforpeople.s3.amazonaws.com/images/45359718-ceae-4daf-9131-e135f987d37c.jpg</t>
  </si>
  <si>
    <t>3fe8abb689ff3a8e6898c579e4662a2</t>
  </si>
  <si>
    <t>89vr-hmhb-hw9f</t>
  </si>
  <si>
    <t>1232070317</t>
  </si>
  <si>
    <t>03-01-2015 01:17:13 CET</t>
  </si>
  <si>
    <t>00:15:39</t>
  </si>
  <si>
    <t>Water point at EP Tumba Public/Nyirambuga pumping</t>
  </si>
  <si>
    <t>Water scarcity  at water point of EP Tumba Public is same problem with Buyoga area.To be tackled together.Its R25m3 doesnt have cover on valve chamber.It serves the school</t>
  </si>
  <si>
    <t>-1.7083403262571588</t>
  </si>
  <si>
    <t>29.952389532361302</t>
  </si>
  <si>
    <t>2207.4</t>
  </si>
  <si>
    <t>26habx4z</t>
  </si>
  <si>
    <t>https://waterforpeople.s3.amazonaws.com/images/20f99b35-22c7-47d1-b264-71455523160e.jpg</t>
  </si>
  <si>
    <t>-1.7092686466338194</t>
  </si>
  <si>
    <t>29.95088549711994</t>
  </si>
  <si>
    <t>2193.2</t>
  </si>
  <si>
    <t>26it3ss4</t>
  </si>
  <si>
    <t>https://waterforpeople.s3.amazonaws.com/images/1c65e8dc-c538-4044-92cb-67829a53ff26.jpg</t>
  </si>
  <si>
    <t>Water scarcity  at water point of EP Tumba Public is same problem with Buyoga area.To be tackled together.Its R25m3 doesnt have cover on valve chamber.It serves the school.It is near to the main reservoir of R300m3 constructed on July22,1983.This main reservoir serves the whole Nyirambuga pumping system distributions of Buyoga,Tumba,Bushoki and Mbogo</t>
  </si>
  <si>
    <t>f69c480773025a59c4c15afa025203</t>
  </si>
  <si>
    <t>td5v-cb97-mq3q</t>
  </si>
  <si>
    <t>1195270868</t>
  </si>
  <si>
    <t>07-03-2017 11:20:18 CET</t>
  </si>
  <si>
    <t>00:10:07</t>
  </si>
  <si>
    <t>Gahinga</t>
  </si>
  <si>
    <t>Kidomo, Gahinga, Nganzo, Rusayo  and Murambo</t>
  </si>
  <si>
    <t>The source  is located in Burera District and this network serbes three villages in Burera and it has eight water taps on Burera2 and starting  chamber even  one reservoir</t>
  </si>
  <si>
    <t>-1.611583381851107</t>
  </si>
  <si>
    <t>29.91299865059559</t>
  </si>
  <si>
    <t>2059.8</t>
  </si>
  <si>
    <t>2219hng9</t>
  </si>
  <si>
    <t>https://waterforpeople.s3.amazonaws.com/images/f38aadaa-f80a-470f-bcb6-f752cc3e9de4.jpg</t>
  </si>
  <si>
    <t>this water is not used because it is located near improved spring that2 most of people use it.</t>
  </si>
  <si>
    <t>74677aa1aa4a17e699836e77da364f</t>
  </si>
  <si>
    <t>udd2-v436-ueqg</t>
  </si>
  <si>
    <t>1197872323</t>
  </si>
  <si>
    <t>07-03-2017 15:50:56 CET</t>
  </si>
  <si>
    <t>00:11:15</t>
  </si>
  <si>
    <t>-1.772207769769515</t>
  </si>
  <si>
    <t>-1.7702627843739063</t>
  </si>
  <si>
    <t>29.965143407014022</t>
  </si>
  <si>
    <t>1823.2</t>
  </si>
  <si>
    <t>29bovz0j</t>
  </si>
  <si>
    <t>https://waterforpeople.s3.amazonaws.com/images/a7f131a2-f033-45ec-857d-44fdfee0b8f1.jpg</t>
  </si>
  <si>
    <t>Source gets dirty in the rainy season, part of the system was destroyed, one water point is not functional</t>
  </si>
  <si>
    <t>3a6c33ead935514b966871744917c4</t>
  </si>
  <si>
    <t>vffj-rc75-kjta</t>
  </si>
  <si>
    <t>1447960466</t>
  </si>
  <si>
    <t>06-06-2017 21:15:01 CEST</t>
  </si>
  <si>
    <t>00:25:49</t>
  </si>
  <si>
    <t>Gihemba</t>
  </si>
  <si>
    <t>kazabazana</t>
  </si>
  <si>
    <t>kirenge gatete</t>
  </si>
  <si>
    <t>-16675834297797398</t>
  </si>
  <si>
    <t>l57wd97uj0</t>
  </si>
  <si>
    <t>-1.619758842045289</t>
  </si>
  <si>
    <t>30.0245213756495</t>
  </si>
  <si>
    <t>1796.5</t>
  </si>
  <si>
    <t>22erwtjp</t>
  </si>
  <si>
    <t>-1.6662163702427564</t>
  </si>
  <si>
    <t>30.001570076715723</t>
  </si>
  <si>
    <t>1783.4</t>
  </si>
  <si>
    <t>24jm0pwv</t>
  </si>
  <si>
    <t>uyu muyoboro ntamazi ufite</t>
  </si>
  <si>
    <t>35e7e606ab3b19d4d4284fab3d827</t>
  </si>
  <si>
    <t>6vkk-746f-gtmr</t>
  </si>
  <si>
    <t>1202040534</t>
  </si>
  <si>
    <t>12-03-2017 10:21:00 CET</t>
  </si>
  <si>
    <t>00:16:06</t>
  </si>
  <si>
    <t>1.8337482627601935</t>
  </si>
  <si>
    <t>-1.836937632237202</t>
  </si>
  <si>
    <t>29.934437399136876</t>
  </si>
  <si>
    <t>1633</t>
  </si>
  <si>
    <t>2cdy8wwg</t>
  </si>
  <si>
    <t>https://waterforpeople.s3.amazonaws.com/images/556ee541-0bc3-4dbe-aa1f-0dd6ac3da08d.jpg</t>
  </si>
  <si>
    <t>-Ntabwo rikora kubera ntabantu barivoma ho company yakuyeho compter.</t>
  </si>
  <si>
    <t>ecb4cfe85d72d7f9ee4dd896ed84ac3</t>
  </si>
  <si>
    <t>knxx-mmv0-wmb1</t>
  </si>
  <si>
    <t>1244490917</t>
  </si>
  <si>
    <t>19-03-2017 19:57:54 CET</t>
  </si>
  <si>
    <t>00:20:42</t>
  </si>
  <si>
    <t>Cyaruzinge</t>
  </si>
  <si>
    <t>kabeza gitwa gatiba</t>
  </si>
  <si>
    <t>Partially the system was destroyed by road cosntrcution</t>
  </si>
  <si>
    <t>-1.9608329887916556</t>
  </si>
  <si>
    <t>30.108313748470525</t>
  </si>
  <si>
    <t>1437.1</t>
  </si>
  <si>
    <t>2i2uxnff</t>
  </si>
  <si>
    <t>https://waterforpeople.s3.amazonaws.com/images/7862f3ca-5791-404c-8cc6-e65cd3644ae5.jpg</t>
  </si>
  <si>
    <t>-1.9607478453374956</t>
  </si>
  <si>
    <t>30.108194518684037</t>
  </si>
  <si>
    <t>1495.5</t>
  </si>
  <si>
    <t>2i2pkqzd</t>
  </si>
  <si>
    <t>-1.9610126856660148</t>
  </si>
  <si>
    <t>30.10817890049864</t>
  </si>
  <si>
    <t>1487.6</t>
  </si>
  <si>
    <t>2i35ngbd</t>
  </si>
  <si>
    <t>https://waterforpeople.s3.amazonaws.com/images/bfcaff21-fed2-4407-bcb2-a298bc67a9e1.jpg</t>
  </si>
  <si>
    <t>eae7d2b7d021317666749b1df9af1178</t>
  </si>
  <si>
    <t>2u3m-5sjr-eaqf</t>
  </si>
  <si>
    <t>1438131183</t>
  </si>
  <si>
    <t>06-06-2017 15:34:42 CEST</t>
  </si>
  <si>
    <t>00:20:45</t>
  </si>
  <si>
    <t>Gatete</t>
  </si>
  <si>
    <t>ruberano gishinge akamanama ryarubuguza</t>
  </si>
  <si>
    <t>-1.6189420351033565</t>
  </si>
  <si>
    <t>30.03585365582292</t>
  </si>
  <si>
    <t>1935.3</t>
  </si>
  <si>
    <t>22dfopmu</t>
  </si>
  <si>
    <t>https://waterforpeople.s3.amazonaws.com/images/3a711fdd-614d-48f6-8ce0-997ee0a5768c.jpg</t>
  </si>
  <si>
    <t>ivomo ryarangiritse</t>
  </si>
  <si>
    <t>iri vomo ntabwo rikora .ryarangiritse</t>
  </si>
  <si>
    <t>cb7044b7527427771ae4cfe814399ce</t>
  </si>
  <si>
    <t>mxaf-f4be-xg26</t>
  </si>
  <si>
    <t>1224900474</t>
  </si>
  <si>
    <t>16-03-2017 17:46:48 CET</t>
  </si>
  <si>
    <t>00:04:16</t>
  </si>
  <si>
    <t>Rwintare2 water point/Tare-Rusiga pumping</t>
  </si>
  <si>
    <t>This water point is also located in Rwintare village of Gako/Rusiga.It operates very well and normally</t>
  </si>
  <si>
    <t>-1.835997002880581</t>
  </si>
  <si>
    <t>29.955502837955834</t>
  </si>
  <si>
    <t>2031.1</t>
  </si>
  <si>
    <t>2ccea677</t>
  </si>
  <si>
    <t>https://waterforpeople.s3.amazonaws.com/images/ba03d86e-5bf9-446c-8f11-388c2b3d175a.jpg</t>
  </si>
  <si>
    <t>aa46dda7856fdf106369d8f12e0f6d7</t>
  </si>
  <si>
    <t>1f8m-m1vc-sttg</t>
  </si>
  <si>
    <t>1216842375</t>
  </si>
  <si>
    <t>17-03-2017 05:23:31 CET</t>
  </si>
  <si>
    <t>00:17:09</t>
  </si>
  <si>
    <t>-1.7940501170376564</t>
  </si>
  <si>
    <t>29.952318295912054</t>
  </si>
  <si>
    <t>2031.8</t>
  </si>
  <si>
    <t>2af1a72b</t>
  </si>
  <si>
    <t>https://waterforpeople.s3.amazonaws.com/images/13007b45-36fa-44bc-9230-dcfb2a486c3a.jpg</t>
  </si>
  <si>
    <t>1. The system has two Pumps but one is damaged and is not working, only one pump is used to pump water  2. Eleven  (11) water points served by the distribution reservoir R 50m3 located at Kibamba village do not have water today because water don't reach this reservoir, there is not water at those water points from last August 2016 3. 2 water points located at Raro centre have been damaged and destroyed  4. there is an extension to Gitaba village is constructed in 2016  5. one water point doesn't Function because of the pipe break due to high pressure  6. the interconnection to Ngoma network is under construction with one water points and reservoir being under construction</t>
  </si>
  <si>
    <t>694f57c032262bee4e2c339b463ca891</t>
  </si>
  <si>
    <t>ubmc-dt3s-r1b5</t>
  </si>
  <si>
    <t>1252810216</t>
  </si>
  <si>
    <t>28-03-2017 10:41:02 CEST</t>
  </si>
  <si>
    <t>00:21:50</t>
  </si>
  <si>
    <t>-1.7558238738774876</t>
  </si>
  <si>
    <t>30.05848449136532</t>
  </si>
  <si>
    <t>1855.1</t>
  </si>
  <si>
    <t>28nt627c</t>
  </si>
  <si>
    <t>-1.7607032986882079</t>
  </si>
  <si>
    <t>30.065943246225913</t>
  </si>
  <si>
    <t>1845.8</t>
  </si>
  <si>
    <t>28vvplgz</t>
  </si>
  <si>
    <t>https://waterforpeople.s3.amazonaws.com/images/9739b48b-d514-472f-9f5d-252904647bf3.jpg</t>
  </si>
  <si>
    <t>Broken Water Point</t>
  </si>
  <si>
    <t>68d4d452cbc53d687df0f23bcb396bbe</t>
  </si>
  <si>
    <t>xbqq-h79e-522e</t>
  </si>
  <si>
    <t>1200180299</t>
  </si>
  <si>
    <t>09-03-2017 07:15:41 CET</t>
  </si>
  <si>
    <t>Kabakene</t>
  </si>
  <si>
    <t>kabagabaga</t>
  </si>
  <si>
    <t>-1.890964101428984</t>
  </si>
  <si>
    <t>29.96253245751114</t>
  </si>
  <si>
    <t>1431.2</t>
  </si>
  <si>
    <t>2evb1yll</t>
  </si>
  <si>
    <t>https://waterforpeople.s3.amazonaws.com/images/ead2cdcf-a7a2-405a-b49d-81fcfdc6d92e.jpg</t>
  </si>
  <si>
    <t>70fa31511a3aa7737ce09dd66c27</t>
  </si>
  <si>
    <t>qhts-w6ut-agbx</t>
  </si>
  <si>
    <t>1245400350</t>
  </si>
  <si>
    <t>22-03-2017 14:35:13 CET</t>
  </si>
  <si>
    <t>00:02:52</t>
  </si>
  <si>
    <t>-1.7751605390222898</t>
  </si>
  <si>
    <t>29.931869045120123</t>
  </si>
  <si>
    <t>1785.9</t>
  </si>
  <si>
    <t>29jsmd6e</t>
  </si>
  <si>
    <t>https://waterforpeople.s3.amazonaws.com/images/00987daf-abf1-4214-8b48-c50185d390f5.jpg</t>
  </si>
  <si>
    <t>6d6729e664cdc2ca09e45912fbf7647</t>
  </si>
  <si>
    <t>un5j-va76-cqyd</t>
  </si>
  <si>
    <t>1314550454</t>
  </si>
  <si>
    <t>20-04-2017 08:25:40 CEST</t>
  </si>
  <si>
    <t>00:06:45</t>
  </si>
  <si>
    <t>Rusura</t>
  </si>
  <si>
    <t>Water point chez Senzoga/Nyirambuga pumping</t>
  </si>
  <si>
    <t>-1.6843876360100896</t>
  </si>
  <si>
    <t>29.94527936356322</t>
  </si>
  <si>
    <t>1934.1</t>
  </si>
  <si>
    <t>25dntbng</t>
  </si>
  <si>
    <t>https://waterforpeople.s3.amazonaws.com/images/7385163a-f974-43cd-8899-a99dc5c95d7c.jpg</t>
  </si>
  <si>
    <t>-1.6819748370716483</t>
  </si>
  <si>
    <t>29.945844331139284</t>
  </si>
  <si>
    <t>1852.7</t>
  </si>
  <si>
    <t>259obuv6</t>
  </si>
  <si>
    <t>https://waterforpeople.s3.amazonaws.com/images/92012f35-a25e-40a7-97a4-2f1cbb9c6957.jpg</t>
  </si>
  <si>
    <t>a0a2aed2abda7ca66e8c3eac8f9654</t>
  </si>
  <si>
    <t>dftw-t5ru-9fuc</t>
  </si>
  <si>
    <t>1202340683</t>
  </si>
  <si>
    <t>09-03-2017 08:43:37 CET</t>
  </si>
  <si>
    <t>00:27:59</t>
  </si>
  <si>
    <t>1948.1</t>
  </si>
  <si>
    <t>-1.6504806794707938</t>
  </si>
  <si>
    <t>29.88290457979722</t>
  </si>
  <si>
    <t>1745.4</t>
  </si>
  <si>
    <t>23tlhufh</t>
  </si>
  <si>
    <t>-1.650395144365332</t>
  </si>
  <si>
    <t>29.882824355326047</t>
  </si>
  <si>
    <t>626.3</t>
  </si>
  <si>
    <t>23tg4xzg</t>
  </si>
  <si>
    <t>System is working but some parts were destroyed when the people are digging in their farms</t>
  </si>
  <si>
    <t>1b1d5e99525d882d227d3d40b0bff7e5</t>
  </si>
  <si>
    <t>mtc6-0v7j-17us</t>
  </si>
  <si>
    <t>1445940113</t>
  </si>
  <si>
    <t>04-06-2017 13:33:21 CEST</t>
  </si>
  <si>
    <t>00:19:10</t>
  </si>
  <si>
    <t>Mugomero</t>
  </si>
  <si>
    <t>-1.6345967571242568</t>
  </si>
  <si>
    <t>30.04016071492577</t>
  </si>
  <si>
    <t>233bg3e9</t>
  </si>
  <si>
    <t>https://waterforpeople.s3.amazonaws.com/images/03b13cbf-29de-412b-bea5-dea76ce95c28.jpg</t>
  </si>
  <si>
    <t>amazi ni make kuburyo ataboneka buri munsi</t>
  </si>
  <si>
    <t>ntabwo amazi akunda kuboneka. bavoma kabiri mu cyumweru</t>
  </si>
  <si>
    <t>cac8722aa63368c8d252d22665ee68</t>
  </si>
  <si>
    <t>835q-4udt-hw5w</t>
  </si>
  <si>
    <t>1199000814</t>
  </si>
  <si>
    <t>01-01-2015 20:07:39 CET</t>
  </si>
  <si>
    <t>Kivumu</t>
  </si>
  <si>
    <t>Kivumu Nturo Nyabisasa and Sakara</t>
  </si>
  <si>
    <t>it has source Nyamagana shared with Nyamagana gravity and it was constructed in 2015 and  the extensions in Kivumu and Nyabisasa villages was constructed in 2016 and it is not yet used by the community  and the pumping station use main distribution reservoir of Nyamagana gravity as the suction reservoir</t>
  </si>
  <si>
    <t>-1.5919947371749814</t>
  </si>
  <si>
    <t>29.923957502559304</t>
  </si>
  <si>
    <t>2015.8</t>
  </si>
  <si>
    <t>214v5hgn</t>
  </si>
  <si>
    <t>-1.6031327757439937</t>
  </si>
  <si>
    <t>29.922709284118525</t>
  </si>
  <si>
    <t>2131.4</t>
  </si>
  <si>
    <t>21naedcr</t>
  </si>
  <si>
    <t>-1.5966863773670548</t>
  </si>
  <si>
    <t>29.928912459382538</t>
  </si>
  <si>
    <t>2107.3</t>
  </si>
  <si>
    <t>21cmds7t</t>
  </si>
  <si>
    <t>https://waterforpeople.s3.amazonaws.com/images/ed6abb3b-c2d2-494d-aedd-97e098742414.jpg</t>
  </si>
  <si>
    <t>it is the new water tap and It  is not yet used by the community.</t>
  </si>
  <si>
    <t>This  is the  extensions in Kivumu village and it is  not yet finished.</t>
  </si>
  <si>
    <t>465c47d9670c994a843ff79ca01afd</t>
  </si>
  <si>
    <t>4mf9-60mk-ya9s</t>
  </si>
  <si>
    <t>1255850076</t>
  </si>
  <si>
    <t>28-03-2017 11:46:35 CEST</t>
  </si>
  <si>
    <t>00:08:48</t>
  </si>
  <si>
    <t>Rukoma</t>
  </si>
  <si>
    <t>-1.7960521377610468</t>
  </si>
  <si>
    <t>30.00298249018891</t>
  </si>
  <si>
    <t>2112.4</t>
  </si>
  <si>
    <t>2aiccwfx</t>
  </si>
  <si>
    <t>https://waterforpeople.s3.amazonaws.com/images/6cec32e8-5043-4d7a-8268-88e8896dcd8d.jpg</t>
  </si>
  <si>
    <t>this water do not have water today because water don't reach this water point</t>
  </si>
  <si>
    <t>da64b9ed891524aeef7c3d194f2c4</t>
  </si>
  <si>
    <t>3hqh-nwh8-1kgk</t>
  </si>
  <si>
    <t>1232070305</t>
  </si>
  <si>
    <t>02-01-2015 23:58:46 CET</t>
  </si>
  <si>
    <t>Water point behind Gisha center/Nyirambuga pumping</t>
  </si>
  <si>
    <t>At water point behind Gisha center,water is available but the water point after being maintained people are no longer using it</t>
  </si>
  <si>
    <t>-1.741608354195878</t>
  </si>
  <si>
    <t>29.966107962721438</t>
  </si>
  <si>
    <t>2047.3</t>
  </si>
  <si>
    <t>280ajn9p</t>
  </si>
  <si>
    <t>https://waterforpeople.s3.amazonaws.com/images/92853c2b-a1d8-4337-8aa6-793c4931b800.jpg</t>
  </si>
  <si>
    <t>5d8b3722d0d1218980db538579ce6bf</t>
  </si>
  <si>
    <t>4vfy-afqu-kh0x</t>
  </si>
  <si>
    <t>1240510060</t>
  </si>
  <si>
    <t>02-01-2015 12:18:26 CET</t>
  </si>
  <si>
    <t>00:06:15</t>
  </si>
  <si>
    <t>Water point at Buyoga secondary school/Nyirambuga pumping</t>
  </si>
  <si>
    <t>Water point at Buyoga secondary school.It operates well though it faces the same problem exerted on Nyirambuga pumping system on Buyoga side of rarely availing water</t>
  </si>
  <si>
    <t>-1.6948660521972871</t>
  </si>
  <si>
    <t>30.01248810081209</t>
  </si>
  <si>
    <t>2097.2</t>
  </si>
  <si>
    <t>25uzrm58</t>
  </si>
  <si>
    <t>https://waterforpeople.s3.amazonaws.com/images/f84a2338-b9dd-4753-8466-ecd82c5efff0.jpg</t>
  </si>
  <si>
    <t>12cd5b2698cec97e11d45a27e7c96e8</t>
  </si>
  <si>
    <t>rsh6-5u0n-6jsd</t>
  </si>
  <si>
    <t>1240510062</t>
  </si>
  <si>
    <t>02-01-2015 12:06:16 CET</t>
  </si>
  <si>
    <t>Water point at Buyoga Health Center/Nyirambuga pumping</t>
  </si>
  <si>
    <t>Buyoga Health center water point operates well.However the common problem that is on Buyoga side of Nyirambuga pumping is that water reaches the system rarely</t>
  </si>
  <si>
    <t>-1.6942090317849903</t>
  </si>
  <si>
    <t>30.012588095258174</t>
  </si>
  <si>
    <t>2069.1</t>
  </si>
  <si>
    <t>25twh07x</t>
  </si>
  <si>
    <t>https://waterforpeople.s3.amazonaws.com/images/f1c89b0a-0f26-4046-ad28-d2de24a86854.jpg</t>
  </si>
  <si>
    <t>Buyoga Health center water point operates well.However the common problem that is on Buyoga side of Nyirambuga pumping is that water reaches the system rarely.The water point  geolocation coordinates and pboto are  mistakenly put on water storage tank.</t>
  </si>
  <si>
    <t>64dbf5f4b01ccd17f656e4ccb7e0fad3</t>
  </si>
  <si>
    <t>urda-cmda-h28m</t>
  </si>
  <si>
    <t>1226490107</t>
  </si>
  <si>
    <t>15-03-2017 06:05:10 CET</t>
  </si>
  <si>
    <t>00:29:29</t>
  </si>
  <si>
    <t>Bukangano</t>
  </si>
  <si>
    <t>1800.8</t>
  </si>
  <si>
    <t>https://waterforpeople.s3.amazonaws.com/images/9cd2a731-b352-45ae-8811-58a5b9adbf93.jpg</t>
  </si>
  <si>
    <t>https://waterforpeople.s3.amazonaws.com/images/47794007-714c-4c00-bc25-d8ed5362ec2f.jpg</t>
  </si>
  <si>
    <t>-1.6506264011739427</t>
  </si>
  <si>
    <t>29.930864094865832</t>
  </si>
  <si>
    <t>1806</t>
  </si>
  <si>
    <t>23tttx9o</t>
  </si>
  <si>
    <t>https://waterforpeople.s3.amazonaws.com/images/0865daaa-41be-4ef0-8a7f-c8f650e9156f.jpg</t>
  </si>
  <si>
    <t>3fd51c355194331e7df39016437a8f</t>
  </si>
  <si>
    <t>upde-y2cp-g4r7</t>
  </si>
  <si>
    <t>1193921160</t>
  </si>
  <si>
    <t>07-03-2017 13:11:12 CET</t>
  </si>
  <si>
    <t>Gahinga, Nganzo, Rusayu, Buyaga and Murambo</t>
  </si>
  <si>
    <t>The source of this network is located in  Burera District and  This network serves three villages in Burera and iy has eight water  taps  ,starting chamber and reservoirs  in Burera and this network needs  extentions to  supply two  villages (Kidomo and  Kibuye) which do not have network</t>
  </si>
  <si>
    <t>29.912557085345822</t>
  </si>
  <si>
    <t>-1.6229365041411323</t>
  </si>
  <si>
    <t>29.90932725945568</t>
  </si>
  <si>
    <t>2026.9</t>
  </si>
  <si>
    <t>22k18n11</t>
  </si>
  <si>
    <t>https://waterforpeople.s3.amazonaws.com/images/3b3578e6-be1f-42f7-8629-fc669cf0f701.jpg</t>
  </si>
  <si>
    <t>This  water tap  is in  good  condition and it doesn't used  by the  community because they  prefer to use  the  spring  water  and rain water from  health  Center reservoir.</t>
  </si>
  <si>
    <t>6dafb8b0671bf450eaf59a667bd7a29</t>
  </si>
  <si>
    <t>tffc-krbk-07ty</t>
  </si>
  <si>
    <t>1327061895</t>
  </si>
  <si>
    <t>22-04-2017 12:29:35 CEST</t>
  </si>
  <si>
    <t>00:10:40</t>
  </si>
  <si>
    <t>Nyakagezi</t>
  </si>
  <si>
    <t>This water point is under construction</t>
  </si>
  <si>
    <t>-1.7765195993909377</t>
  </si>
  <si>
    <t>30.040143936092534</t>
  </si>
  <si>
    <t>1670.1</t>
  </si>
  <si>
    <t>29m0zwoh</t>
  </si>
  <si>
    <t>https://waterforpeople.s3.amazonaws.com/images/3a6dbb98-42e9-4fb3-95c7-b9846bf32f6e.jpg</t>
  </si>
  <si>
    <t>https://waterforpeople.s3.amazonaws.com/images/3bdae5d3-8555-428f-bc53-83ad510bc33b.jpg</t>
  </si>
  <si>
    <t>-1.776302056356461</t>
  </si>
  <si>
    <t>30.040303983660248</t>
  </si>
  <si>
    <t>1642.5</t>
  </si>
  <si>
    <t>29lohsz7</t>
  </si>
  <si>
    <t>https://waterforpeople.s3.amazonaws.com/images/a5663f7b-6e99-404d-90e4-531f2296d26f.jpg</t>
  </si>
  <si>
    <t>This network is under construction</t>
  </si>
  <si>
    <t>b3f4efc7ba8b26bb99e46b929cf276e</t>
  </si>
  <si>
    <t>x1m3-mv2e-yhyh</t>
  </si>
  <si>
    <t>1243590253</t>
  </si>
  <si>
    <t>23-03-2017 06:27:56 CET</t>
  </si>
  <si>
    <t>00:26:33</t>
  </si>
  <si>
    <t>rutabo gitaba nyarubuye remera rusongati rugarama cyasuli munini</t>
  </si>
  <si>
    <t>The network is operating without problem</t>
  </si>
  <si>
    <t>-1.6696865091835438</t>
  </si>
  <si>
    <t>30.018426230985952</t>
  </si>
  <si>
    <t>2085.7</t>
  </si>
  <si>
    <t>24pcm4yg</t>
  </si>
  <si>
    <t>https://waterforpeople.s3.amazonaws.com/images/d3537bd0-9c57-4d2c-9905-7e728e895b71.jpg</t>
  </si>
  <si>
    <t>the network has no problem</t>
  </si>
  <si>
    <t>4e36e9ceb240aea3c45867ea98cdf0ba</t>
  </si>
  <si>
    <t>rv5x-4ef3-wu37</t>
  </si>
  <si>
    <t>1248440061</t>
  </si>
  <si>
    <t>25-03-2017 20:47:24 CET</t>
  </si>
  <si>
    <t>00:23:43</t>
  </si>
  <si>
    <t>Kiduha-muyanza</t>
  </si>
  <si>
    <t>kubitaro bya Muyanza ntabwo bafite amazi ahagije(information given by Director of health center that pressure they get is not sufficient.</t>
  </si>
  <si>
    <t>https://waterforpeople.s3.amazonaws.com/images/06cd4575-59af-400b-b586-9ed42f93808e.jpg</t>
  </si>
  <si>
    <t>https://waterforpeople.s3.amazonaws.com/images/7d20d498-f86e-4f09-811d-880afc880ebb.jpg</t>
  </si>
  <si>
    <t>-1.6923655969341922</t>
  </si>
  <si>
    <t>30.022065301971406</t>
  </si>
  <si>
    <t>1825.7</t>
  </si>
  <si>
    <t>25qux8zg</t>
  </si>
  <si>
    <t>https://waterforpeople.s3.amazonaws.com/images/93a97e00-d981-494f-a0e8-49dd935b416d.jpg</t>
  </si>
  <si>
    <t>Ibigega by'uyu muyoboro birava</t>
  </si>
  <si>
    <t>aa2c5e0aa9bd062931c247934e136d1</t>
  </si>
  <si>
    <t>mbv9-h6fn-qy9p</t>
  </si>
  <si>
    <t>1446800068</t>
  </si>
  <si>
    <t>04-06-2017 13:25:17 CEST</t>
  </si>
  <si>
    <t>00:25:37</t>
  </si>
  <si>
    <t>gouverment</t>
  </si>
  <si>
    <t>iri vomo ntabwo rifite amaZi ahagije</t>
  </si>
  <si>
    <t>-1.6148837602477844</t>
  </si>
  <si>
    <t>30.040840082323438</t>
  </si>
  <si>
    <t>2032.1</t>
  </si>
  <si>
    <t>226pyq2g</t>
  </si>
  <si>
    <t>https://waterforpeople.s3.amazonaws.com/images/c07831d7-4d11-4c94-8705-45f6f8cf17dd.jpg</t>
  </si>
  <si>
    <t>nta</t>
  </si>
  <si>
    <t>19e54e774fc8619d74c3ff9786c1ca3</t>
  </si>
  <si>
    <t>a15h-q098-tepm</t>
  </si>
  <si>
    <t>1208950863</t>
  </si>
  <si>
    <t>11-03-2017 20:03:15 CET</t>
  </si>
  <si>
    <t>00:26:53</t>
  </si>
  <si>
    <t>this network is affected by the construction project of the road</t>
  </si>
  <si>
    <t>https://waterforpeople.s3.amazonaws.com/images/089bfa7d-4335-4837-ae69-a26f657cc231.jpg</t>
  </si>
  <si>
    <t>https://waterforpeople.s3.amazonaws.com/images/2dfe7366-e039-40a4-855e-ad42dc7632a4.jpg</t>
  </si>
  <si>
    <t>-1.6126446085984363</t>
  </si>
  <si>
    <t>29.868788932561944</t>
  </si>
  <si>
    <t>1919.9</t>
  </si>
  <si>
    <t>2230ll8f</t>
  </si>
  <si>
    <t>https://waterforpeople.s3.amazonaws.com/images/77dea4a6-eb6e-42c7-b92a-35d5a35c4de2.jpg</t>
  </si>
  <si>
    <t>they have destroyed this water tap but it  is not totaly destroyed.it works</t>
  </si>
  <si>
    <t>c2c1de7e63e53ec14fafc68544a87073</t>
  </si>
  <si>
    <t>gt12-p72s-jvx1</t>
  </si>
  <si>
    <t>1437160355</t>
  </si>
  <si>
    <t>06-06-2017 15:05:12 CEST</t>
  </si>
  <si>
    <t>00:31:32</t>
  </si>
  <si>
    <t>Ndago</t>
  </si>
  <si>
    <t>ruberarano gishinge kibingwe mugomero rusongati</t>
  </si>
  <si>
    <t>waterfor people</t>
  </si>
  <si>
    <t>uyu muyuboro ntabwo amazi yawo ahagije</t>
  </si>
  <si>
    <t>-1.6631529193417967</t>
  </si>
  <si>
    <t>30.04727443578637</t>
  </si>
  <si>
    <t>1734.8</t>
  </si>
  <si>
    <t>24eju35k</t>
  </si>
  <si>
    <t>https://waterforpeople.s3.amazonaws.com/images/26d3aa61-fff7-4385-a1d2-ad4737aede42.jpg</t>
  </si>
  <si>
    <t>uyu muyoboro urakora ni mushya</t>
  </si>
  <si>
    <t>7f734c33ff293f6cc5c41fbf2b845e</t>
  </si>
  <si>
    <t>6d4c-c46j-m6v</t>
  </si>
  <si>
    <t>1242190053</t>
  </si>
  <si>
    <t>24-03-2017 04:42:10 CET</t>
  </si>
  <si>
    <t>00:07:22</t>
  </si>
  <si>
    <t>-1.7870592625325574</t>
  </si>
  <si>
    <t>30.06787834580483</t>
  </si>
  <si>
    <t>1704.9</t>
  </si>
  <si>
    <t>2a3gishy</t>
  </si>
  <si>
    <t>https://waterforpeople.s3.amazonaws.com/images/ed7dc5ba-a162-4154-8b69-7084a99e3951.jpg</t>
  </si>
  <si>
    <t>a86966feef79ea1742510c4dc99cc49</t>
  </si>
  <si>
    <t>p2gn-80n8-tj5y</t>
  </si>
  <si>
    <t>1277880055</t>
  </si>
  <si>
    <t>05-04-2017 21:11:44 CEST</t>
  </si>
  <si>
    <t>00:05:55</t>
  </si>
  <si>
    <t>Nyirangarama water point/Rutare-Nyirangarama gravity system</t>
  </si>
  <si>
    <t>Though the water point at Nyirangarama village operates,its infrastructure needs to be reconstructed</t>
  </si>
  <si>
    <t>-1.6662632345897406</t>
  </si>
  <si>
    <t>29.885490477241813</t>
  </si>
  <si>
    <t>1840.4</t>
  </si>
  <si>
    <t>24jozv1i</t>
  </si>
  <si>
    <t>https://waterforpeople.s3.amazonaws.com/images/31aec1b6-120e-4e78-800f-6b9641f349e6.jpg</t>
  </si>
  <si>
    <t>fa37f0c75430d4341c4cb3b8506727</t>
  </si>
  <si>
    <t>jua8-cdbb-3q9u</t>
  </si>
  <si>
    <t>1218280445</t>
  </si>
  <si>
    <t>14-03-2017 22:25:46 CET</t>
  </si>
  <si>
    <t>00:12:10</t>
  </si>
  <si>
    <t>Gashinge source/Gashinge gravity</t>
  </si>
  <si>
    <t>The water source is well captured</t>
  </si>
  <si>
    <t>29.922360289445436</t>
  </si>
  <si>
    <t>29ok37br</t>
  </si>
  <si>
    <t>https://waterforpeople.s3.amazonaws.com/images/b033b817-85ac-419d-94d4-59ac80fb85db.jpg</t>
  </si>
  <si>
    <t>https://waterforpeople.s3.amazonaws.com/images/1b44db65-3e44-4a8e-a94c-f955c8e0d533.jpg</t>
  </si>
  <si>
    <t>https://waterforpeople.s3.amazonaws.com/images/34dc745d-1f3d-4c50-98fb-d68f095611e6.jpg</t>
  </si>
  <si>
    <t>-1.7773799213895622</t>
  </si>
  <si>
    <t>29.92560170300912</t>
  </si>
  <si>
    <t>1894.2</t>
  </si>
  <si>
    <t>29ng75tk</t>
  </si>
  <si>
    <t>https://waterforpeople.s3.amazonaws.com/images/96f170b3-208c-4382-9705-152c941ca02d.jpg</t>
  </si>
  <si>
    <t>-1.7781078804730488</t>
  </si>
  <si>
    <t>29.922533869418384</t>
  </si>
  <si>
    <t>29onnsyh</t>
  </si>
  <si>
    <t>https://waterforpeople.s3.amazonaws.com/images/96c2e439-3714-4ce4-8f43-5924abdcbca3.jpg</t>
  </si>
  <si>
    <t>The water source operates well and its water points as well as storage tanks function well</t>
  </si>
  <si>
    <t>aa1aa2a7160840d43e87c7693adfb9</t>
  </si>
  <si>
    <t>t4ck-a6pn-cx06</t>
  </si>
  <si>
    <t>1225570122</t>
  </si>
  <si>
    <t>15-03-2017 19:29:22 CET</t>
  </si>
  <si>
    <t>00:04:25</t>
  </si>
  <si>
    <t>Wpt at Murambi Central Catholic Church/Nyirambuga pumping</t>
  </si>
  <si>
    <t>-1.6833514684945</t>
  </si>
  <si>
    <t>29.928798094274256</t>
  </si>
  <si>
    <t>1992.8</t>
  </si>
  <si>
    <t>25byho7r</t>
  </si>
  <si>
    <t>https://waterforpeople.s3.amazonaws.com/images/2117b142-32b3-4e3f-b046-de49c8cec83e.jpg</t>
  </si>
  <si>
    <t>4d9e3f6d5e843cf6d9f9099982c34c</t>
  </si>
  <si>
    <t>nn3y-r6kq-gvw3</t>
  </si>
  <si>
    <t>1300340103</t>
  </si>
  <si>
    <t>16-04-2017 22:24:06 CEST</t>
  </si>
  <si>
    <t>Rugerero</t>
  </si>
  <si>
    <t>Water point at Gasana/Nyirambuga pumping system</t>
  </si>
  <si>
    <t>Water point chez Gasana currently is not operating due to the pipeline that got broken while constructing road.They last saw water in last December.They water storage tank while having water does not store for more than 2 days.It is guessed it leakes with high intensity of infiltration</t>
  </si>
  <si>
    <t>-1.6683182824360163</t>
  </si>
  <si>
    <t>29.909632188967205</t>
  </si>
  <si>
    <t>24n31q8o</t>
  </si>
  <si>
    <t>https://waterforpeople.s3.amazonaws.com/images/a461f60a-d618-4388-91fc-1efc89c003eb.jpg</t>
  </si>
  <si>
    <t>-1.6680297890703109</t>
  </si>
  <si>
    <t>29.909957252469262</t>
  </si>
  <si>
    <t>2026</t>
  </si>
  <si>
    <t>24mls5p7</t>
  </si>
  <si>
    <t>https://waterforpeople.s3.amazonaws.com/images/331dae15-5e44-4302-a78b-1e603773c76a.jpg</t>
  </si>
  <si>
    <t>14f6e92e7f07d7ca55789d924428d2e</t>
  </si>
  <si>
    <t>xnf5-t1ky-32wr</t>
  </si>
  <si>
    <t>1242190052</t>
  </si>
  <si>
    <t>23-03-2017 18:43:30 CET</t>
  </si>
  <si>
    <t>00:36:07</t>
  </si>
  <si>
    <t>-1.796844299728253</t>
  </si>
  <si>
    <t>2ajne5e0</t>
  </si>
  <si>
    <t>-1.7951634963141672</t>
  </si>
  <si>
    <t>30.038867842640506</t>
  </si>
  <si>
    <t>1997.7</t>
  </si>
  <si>
    <t>2agvdbvo</t>
  </si>
  <si>
    <t>https://waterforpeople.s3.amazonaws.com/images/4e652bd7-f6ae-4543-9234-e928abbd5324.jpg</t>
  </si>
  <si>
    <t>ad8490ab44838725bac81ac313992a</t>
  </si>
  <si>
    <t>6cga-j6jm-qn7e</t>
  </si>
  <si>
    <t>1223450520</t>
  </si>
  <si>
    <t>16-03-2017 08:59:49 CET</t>
  </si>
  <si>
    <t>charity water 203.207</t>
  </si>
  <si>
    <t>-1.7765234253882805</t>
  </si>
  <si>
    <t>30.027301664842398</t>
  </si>
  <si>
    <t>1999.1</t>
  </si>
  <si>
    <t>29m1lc6p</t>
  </si>
  <si>
    <t>https://waterforpeople.s3.amazonaws.com/images/29d108f1-c9e8-4e39-91cd-f379551b3844.jpg</t>
  </si>
  <si>
    <t>2b69b9cf721918b4ec2966cdf83191</t>
  </si>
  <si>
    <t>8e54-17xe-tp4</t>
  </si>
  <si>
    <t>1202890095</t>
  </si>
  <si>
    <t>02-01-2015 05:50:45 CET</t>
  </si>
  <si>
    <t>00:10:34</t>
  </si>
  <si>
    <t>Government  and  African Development Bank</t>
  </si>
  <si>
    <t>-1.6282030479714942</t>
  </si>
  <si>
    <t>29.927155502831905</t>
  </si>
  <si>
    <t>1804.4</t>
  </si>
  <si>
    <t>22sr02yv</t>
  </si>
  <si>
    <t>https://waterforpeople.s3.amazonaws.com/images/67be72f7-e275-49df-9929-33d9d65f18f3.jpg</t>
  </si>
  <si>
    <t>The distribution reservoir does not supply water in  this transmission line network</t>
  </si>
  <si>
    <t>f145b02ad99a6bd63a64595daaaff67c</t>
  </si>
  <si>
    <t>tnhb-mem5-phya</t>
  </si>
  <si>
    <t>1203950149</t>
  </si>
  <si>
    <t>02-01-2015 05:52:28 CET</t>
  </si>
  <si>
    <t>-1.6347501449933435</t>
  </si>
  <si>
    <t>29.92881918030919</t>
  </si>
  <si>
    <t>233kz07s</t>
  </si>
  <si>
    <t>https://waterforpeople.s3.amazonaws.com/images/8bb5e712-af83-494d-a56c-a8bb922c4836.jpg</t>
  </si>
  <si>
    <t>Water are available at centre Gitovu</t>
  </si>
  <si>
    <t>b4417c65d37dcf3c1caa1524f46953d6</t>
  </si>
  <si>
    <t>q7jb-rvhk-thc8</t>
  </si>
  <si>
    <t>1244550686</t>
  </si>
  <si>
    <t>23-03-2017 11:36:36 CET</t>
  </si>
  <si>
    <t>Rukurazo</t>
  </si>
  <si>
    <t>-1.8214416696711182</t>
  </si>
  <si>
    <t>30.074271539487835</t>
  </si>
  <si>
    <t>1586.8</t>
  </si>
  <si>
    <t>2boc0hxi</t>
  </si>
  <si>
    <t>https://waterforpeople.s3.amazonaws.com/images/b9909ee7-6135-414b-b9cb-bc87726ff5ec.jpg</t>
  </si>
  <si>
    <t>5203a744bcd0b65d4b28e252db4415</t>
  </si>
  <si>
    <t>nsyd-h6ew-89xr</t>
  </si>
  <si>
    <t>1200042867</t>
  </si>
  <si>
    <t>24-03-2017 15:50:35 CET</t>
  </si>
  <si>
    <t>00:49:28</t>
  </si>
  <si>
    <t>kankanga karambi ryanyirakayobe</t>
  </si>
  <si>
    <t>-1.9477961957998693</t>
  </si>
  <si>
    <t>30.39250392332349</t>
  </si>
  <si>
    <t>1576</t>
  </si>
  <si>
    <t>2hhakgs5</t>
  </si>
  <si>
    <t>-1.7081612084231181</t>
  </si>
  <si>
    <t>30.01626442011942</t>
  </si>
  <si>
    <t>1649</t>
  </si>
  <si>
    <t>26gzm4qq</t>
  </si>
  <si>
    <t>https://waterforpeople.s3.amazonaws.com/images/1b290f4e-59c6-45f8-b1ef-ec8093f66cc1.jpg</t>
  </si>
  <si>
    <t>System has not enough water needs to be increased</t>
  </si>
  <si>
    <t>856fe334a352f11fc15a73575d53eb</t>
  </si>
  <si>
    <t>ubmr-kcq6-0jyb</t>
  </si>
  <si>
    <t>1235340219</t>
  </si>
  <si>
    <t>23-03-2017 07:54:12 CET</t>
  </si>
  <si>
    <t>00:10:42</t>
  </si>
  <si>
    <t>-1.8134767967970127</t>
  </si>
  <si>
    <t>30.042089548151356</t>
  </si>
  <si>
    <t>1845.3</t>
  </si>
  <si>
    <t>2bb5i0jo</t>
  </si>
  <si>
    <t>https://waterforpeople.s3.amazonaws.com/images/f017e56b-3c8d-414a-859b-0cbba9b254aa.jpg</t>
  </si>
  <si>
    <t>fefcc9edfe93ddc389d227b421c98f</t>
  </si>
  <si>
    <t>yqmk-1rkb-59dq</t>
  </si>
  <si>
    <t>1192950858</t>
  </si>
  <si>
    <t>07-03-2017 11:02:40 CET</t>
  </si>
  <si>
    <t>00:09:32</t>
  </si>
  <si>
    <t>Kidomo, Gahinga, Nganzo,Rusayo, Buyaga and Murambo</t>
  </si>
  <si>
    <t>-1.577496463341437</t>
  </si>
  <si>
    <t>20gvuyej</t>
  </si>
  <si>
    <t>-1.609046302103302</t>
  </si>
  <si>
    <t>29.914217190554265</t>
  </si>
  <si>
    <t>2035.4</t>
  </si>
  <si>
    <t>21x29jt2</t>
  </si>
  <si>
    <t>https://waterforpeople.s3.amazonaws.com/images/40fdc187-6fc4-42be-84f8-a0b4e3a94110.jpg</t>
  </si>
  <si>
    <t>This  water tap is in good condition but the users  are located fall away of the water tap.</t>
  </si>
  <si>
    <t>316cff7ab4c7a643e8295eac7d97d4e</t>
  </si>
  <si>
    <t>wu9a-58h1-p2pu</t>
  </si>
  <si>
    <t>1199330227</t>
  </si>
  <si>
    <t>08-03-2017 19:19:50 CET</t>
  </si>
  <si>
    <t>00:12:06</t>
  </si>
  <si>
    <t>-1.852064062747735</t>
  </si>
  <si>
    <t>29.984059608173418</t>
  </si>
  <si>
    <t>1793.4</t>
  </si>
  <si>
    <t>2d2z1rk0</t>
  </si>
  <si>
    <t>https://waterforpeople.s3.amazonaws.com/images/8ba8ef52-9bfd-415c-87d7-5007c8378545.jpg</t>
  </si>
  <si>
    <t>water does not reach thi water point because is not well located</t>
  </si>
  <si>
    <t>5cb3f1eebdaac18fbe33d1bfe8628f</t>
  </si>
  <si>
    <t>6dx0-rqg9-nvcj</t>
  </si>
  <si>
    <t>1243160052</t>
  </si>
  <si>
    <t>24-03-2017 13:04:21 CET</t>
  </si>
  <si>
    <t>00:11:40</t>
  </si>
  <si>
    <t>This Systems Functions well with 21 taps all functional</t>
  </si>
  <si>
    <t>-1.8265117201749177</t>
  </si>
  <si>
    <t>30.05594541357459</t>
  </si>
  <si>
    <t>1859.8</t>
  </si>
  <si>
    <t>2bwpv9hr</t>
  </si>
  <si>
    <t>https://waterforpeople.s3.amazonaws.com/images/6f4a310a-d35e-4dcf-b1ba-6a526c2c4636.jpg</t>
  </si>
  <si>
    <t>56b0a4f6d3d773fb754a8ebcc27874c1</t>
  </si>
  <si>
    <t>jyv4-gcu5-ybt2</t>
  </si>
  <si>
    <t>1212340601</t>
  </si>
  <si>
    <t>15-03-2017 05:14:33 CET</t>
  </si>
  <si>
    <t>00:28:03</t>
  </si>
  <si>
    <t>Padiri gitovu</t>
  </si>
  <si>
    <t>good</t>
  </si>
  <si>
    <t>29.8745655017548616</t>
  </si>
  <si>
    <t>223evzsp</t>
  </si>
  <si>
    <t>-1.6096814645633895</t>
  </si>
  <si>
    <t>29.88585037221405</t>
  </si>
  <si>
    <t>1605.7</t>
  </si>
  <si>
    <t>21y4daay</t>
  </si>
  <si>
    <t>https://waterforpeople.s3.amazonaws.com/images/1dcb9cfa-9c38-4125-a4c6-756941566a11.jpg</t>
  </si>
  <si>
    <t>the water tap does not work because it is just being built by this moment.it is new</t>
  </si>
  <si>
    <t>673cd773e9ad30fc5014e98815fd35c3</t>
  </si>
  <si>
    <t>7ybg-871j-nb7d</t>
  </si>
  <si>
    <t>1322090056</t>
  </si>
  <si>
    <t>25-04-2017 00:31:08 CEST</t>
  </si>
  <si>
    <t>00:12:17</t>
  </si>
  <si>
    <t>-1.6108176309070168</t>
  </si>
  <si>
    <t>30.026458923676124</t>
  </si>
  <si>
    <t>2009.8</t>
  </si>
  <si>
    <t>21zznaqw</t>
  </si>
  <si>
    <t>https://waterforpeople.s3.amazonaws.com/images/b6cc81f3-8a02-4b4f-98ba-1d70c1054690.jpg</t>
  </si>
  <si>
    <t>e8d9837c2ce23e2bc7bd401aade681fa</t>
  </si>
  <si>
    <t>tq0d-s4g2-yxu7</t>
  </si>
  <si>
    <t>1219420187</t>
  </si>
  <si>
    <t>12-03-2017 18:39:52 CET</t>
  </si>
  <si>
    <t>00:47:55</t>
  </si>
  <si>
    <t>this network works well</t>
  </si>
  <si>
    <t>https://waterforpeople.s3.amazonaws.com/images/d415a335-bb1e-4e3a-8848-06118091bf43.jpg</t>
  </si>
  <si>
    <t>-1.66051945904779042</t>
  </si>
  <si>
    <t>-1.6641512303055974</t>
  </si>
  <si>
    <t>29.9039151713755</t>
  </si>
  <si>
    <t>1956.4</t>
  </si>
  <si>
    <t>24g7dejj</t>
  </si>
  <si>
    <t>https://waterforpeople.s3.amazonaws.com/images/f3e32fbb-5c51-4e0e-aeb9-8a24c4dfa69c.jpg</t>
  </si>
  <si>
    <t>657ffa749d4edfaff78dfd568372ccf</t>
  </si>
  <si>
    <t>hyn4-6n92-nptp</t>
  </si>
  <si>
    <t>1230030687</t>
  </si>
  <si>
    <t>21-03-2017 13:53:45 CET</t>
  </si>
  <si>
    <t>-1.64093797813412</t>
  </si>
  <si>
    <t>29.966856619244787</t>
  </si>
  <si>
    <t>2012</t>
  </si>
  <si>
    <t>23dswwd0</t>
  </si>
  <si>
    <t>https://waterforpeople.s3.amazonaws.com/images/5ea66a39-1a09-4b82-9a77-8e1e53e6a5ad.jpg</t>
  </si>
  <si>
    <t>23e657736734acb71d7f8849a1c24b42</t>
  </si>
  <si>
    <t>fdgb-vg3k-qet8</t>
  </si>
  <si>
    <t>1236140729</t>
  </si>
  <si>
    <t>23-03-2017 11:40:45 CET</t>
  </si>
  <si>
    <t>-1.80233890798552206</t>
  </si>
  <si>
    <t>-1.8138714971026335</t>
  </si>
  <si>
    <t>30.096224156237067</t>
  </si>
  <si>
    <t>1454</t>
  </si>
  <si>
    <t>2bbtbd5u</t>
  </si>
  <si>
    <t>https://waterforpeople.s3.amazonaws.com/images/31a2b0db-2b5b-41c7-88f4-bd6d6bb6a48f.jpg</t>
  </si>
  <si>
    <t>d1490e6593c2be7da88d60bb44c561</t>
  </si>
  <si>
    <t>s945-ybm7-6f7n</t>
  </si>
  <si>
    <t>1245740105</t>
  </si>
  <si>
    <t>24-03-2017 08:34:26 CET</t>
  </si>
  <si>
    <t>This system has problems in the rainy season, water gets dirty</t>
  </si>
  <si>
    <t>-1.829743051670469</t>
  </si>
  <si>
    <t>30.059042563148825</t>
  </si>
  <si>
    <t>1771.7</t>
  </si>
  <si>
    <t>2c2269wu</t>
  </si>
  <si>
    <t>https://waterforpeople.s3.amazonaws.com/images/c6ec14f1-99ec-42b0-8e72-5204c599758c.jpg</t>
  </si>
  <si>
    <t>cbd079e74a6238cbae397987fb4f5c86</t>
  </si>
  <si>
    <t>86cx-t6sx-u0n3</t>
  </si>
  <si>
    <t>1247510144</t>
  </si>
  <si>
    <t>03-01-2015 04:53:28 CET</t>
  </si>
  <si>
    <t>Mujebe</t>
  </si>
  <si>
    <t>-1.6290006651346545</t>
  </si>
  <si>
    <t>29.95729597798981</t>
  </si>
  <si>
    <t>2102.9</t>
  </si>
  <si>
    <t>22u2mrlg</t>
  </si>
  <si>
    <t>https://waterforpeople.s3.amazonaws.com/images/632beada-7149-40f5-99f7-91ed669a0c4e.jpg</t>
  </si>
  <si>
    <t>6de66dfe1275cfa2585179c28b3b4195</t>
  </si>
  <si>
    <t>9tj2-6ece-1ym4</t>
  </si>
  <si>
    <t>1218620251</t>
  </si>
  <si>
    <t>15-03-2017 08:03:07 CET</t>
  </si>
  <si>
    <t>00:16:46</t>
  </si>
  <si>
    <t>mushongi buramba</t>
  </si>
  <si>
    <t>Many water points on this system are not functional others water is not flowing</t>
  </si>
  <si>
    <t>-1.6496636447045052</t>
  </si>
  <si>
    <t>29.909021691739117</t>
  </si>
  <si>
    <t>1812.3</t>
  </si>
  <si>
    <t>23s8ob0y</t>
  </si>
  <si>
    <t>https://waterforpeople.s3.amazonaws.com/images/4baa31fc-86a4-4593-a0ff-2c60125dfac5.jpg</t>
  </si>
  <si>
    <t>water is not enough to cover all villages</t>
  </si>
  <si>
    <t>not enough pressure to reach the points</t>
  </si>
  <si>
    <t>this network does not work properly</t>
  </si>
  <si>
    <t>f7147fe0c12dba16bedafa92db879edd</t>
  </si>
  <si>
    <t>2gjr-uq9q-sqwk</t>
  </si>
  <si>
    <t>1199093129</t>
  </si>
  <si>
    <t>23-03-2017 10:25:30 CET</t>
  </si>
  <si>
    <t>01:25:37</t>
  </si>
  <si>
    <t>kabuga,gatare,kigarama,taba,karwa,kigarama</t>
  </si>
  <si>
    <t>Water is not enough in the system it is thought the source might have strayed</t>
  </si>
  <si>
    <t>https://waterforpeople.s3.amazonaws.com/images/15d68678-d2ca-4425-8ef8-f29d5ace62ad.jpg</t>
  </si>
  <si>
    <t>https://waterforpeople.s3.amazonaws.com/images/60df2236-9173-4a67-97be-df91d237917f.jpg</t>
  </si>
  <si>
    <t>https://waterforpeople.s3.amazonaws.com/images/1ba842b2-eedb-4f92-bcad-9d09a7186096.jpg</t>
  </si>
  <si>
    <t>https://waterforpeople.s3.amazonaws.com/images/ffebfdb8-808e-44e4-aa70-ab223365f02a.jpg</t>
  </si>
  <si>
    <t>In the dry season there is not enough water and the system has 7 water points plus one at the source</t>
  </si>
  <si>
    <t>b5b24fc157274e0b6b1be594f3511</t>
  </si>
  <si>
    <t>6srj-g223-je30</t>
  </si>
  <si>
    <t>1236260179</t>
  </si>
  <si>
    <t>23-03-2017 06:25:45 CET</t>
  </si>
  <si>
    <t>01:06:41</t>
  </si>
  <si>
    <t>rutabo gitaba nyarubuye remera rusongati rugarama cyasuli munini shagasha</t>
  </si>
  <si>
    <t>Groundwater (well, etc.)|null</t>
  </si>
  <si>
    <t>-1.7038929371566562</t>
  </si>
  <si>
    <t>30.065668198264376</t>
  </si>
  <si>
    <t>1854.4</t>
  </si>
  <si>
    <t>269xe1tc</t>
  </si>
  <si>
    <t>https://waterforpeople.s3.amazonaws.com/images/23d78809-2f36-482c-9f51-10f34ecafb83.jpg</t>
  </si>
  <si>
    <t>the network is functioning well</t>
  </si>
  <si>
    <t>17ef673847bb0f22514313c62664217</t>
  </si>
  <si>
    <t>nm2w-ub6j-vfsv</t>
  </si>
  <si>
    <t>1326440072</t>
  </si>
  <si>
    <t>23-04-2017 14:40:57 CEST</t>
  </si>
  <si>
    <t>00:16:43</t>
  </si>
  <si>
    <t>Kimagali</t>
  </si>
  <si>
    <t>kimagali</t>
  </si>
  <si>
    <t>-1.6855261230593372</t>
  </si>
  <si>
    <t>30.036896340485978</t>
  </si>
  <si>
    <t>25fjorbk</t>
  </si>
  <si>
    <t>https://waterforpeople.s3.amazonaws.com/images/f147a542-ab65-4423-a4d2-7c6292c6202e.jpg</t>
  </si>
  <si>
    <t>80754a9bfd73f3b860334c65860bb3</t>
  </si>
  <si>
    <t>4vgn-gat6-0446</t>
  </si>
  <si>
    <t>1203190300</t>
  </si>
  <si>
    <t>09-03-2017 21:05:54 CET</t>
  </si>
  <si>
    <t>00:33:06</t>
  </si>
  <si>
    <t>-1.8336417737979869</t>
  </si>
  <si>
    <t>https://waterforpeople.s3.amazonaws.com/images/ea5dfbd2-7d37-4ab9-aeb7-ab9468728016.jpg</t>
  </si>
  <si>
    <t>https://waterforpeople.s3.amazonaws.com/images/7f70dd76-9f95-40d4-a38a-8c3cf841e6c7.jpg</t>
  </si>
  <si>
    <t>https://waterforpeople.s3.amazonaws.com/images/1b989ff4-5c60-4e0c-b2c3-6860e001793e.jpg</t>
  </si>
  <si>
    <t>-1.8427360326225883</t>
  </si>
  <si>
    <t>https://waterforpeople.s3.amazonaws.com/images/d0d175dc-21c6-4b73-a2cd-3d62fad5e626.jpg</t>
  </si>
  <si>
    <t>https://waterforpeople.s3.amazonaws.com/images/e6d22cb6-0732-4693-accd-fd3baa2522c6.jpg</t>
  </si>
  <si>
    <t>https://waterforpeople.s3.amazonaws.com/images/45257e9d-f9a0-4d51-928d-f0c1b4c5386c.jpg</t>
  </si>
  <si>
    <t>-1.834346985255156</t>
  </si>
  <si>
    <t>29.943555833035514</t>
  </si>
  <si>
    <t>1735.8</t>
  </si>
  <si>
    <t>2c9o1naj</t>
  </si>
  <si>
    <t>https://waterforpeople.s3.amazonaws.com/images/7db2d71c-0346-4d06-95cc-2376fdf02834.jpg</t>
  </si>
  <si>
    <t>There some reservoirs which are not in good condition because during the rehabilitation of 2013 they did not rehabilitate those reservoirs.</t>
  </si>
  <si>
    <t>45905ea99b45e698bc80b161ba57fac2</t>
  </si>
  <si>
    <t>xupw-64jj-2xy1</t>
  </si>
  <si>
    <t>1196560875</t>
  </si>
  <si>
    <t>02-01-2015 05:52:51 CET</t>
  </si>
  <si>
    <t>00:25:32</t>
  </si>
  <si>
    <t>-1.6054950759608764</t>
  </si>
  <si>
    <t>29.92911192201171</t>
  </si>
  <si>
    <t>1935</t>
  </si>
  <si>
    <t>21r6wo63</t>
  </si>
  <si>
    <t>https://waterforpeople.s3.amazonaws.com/images/a113a6ea-0ec4-41f9-81bb-746978f85e05.jpg</t>
  </si>
  <si>
    <t>The distribution reservoir does not supply water in  this transmission line towards reservoir which distribute  in Rwili cell</t>
  </si>
  <si>
    <t>bad connection of tee  junctions towards Gitare centre</t>
  </si>
  <si>
    <t>water tap  is at G.S.Gitare  and no water available</t>
  </si>
  <si>
    <t>32ea352a3b89ec3e73296a627897f9d6</t>
  </si>
  <si>
    <t>kxm7-0dr1-vc2m</t>
  </si>
  <si>
    <t>1205120711</t>
  </si>
  <si>
    <t>10-03-2017 11:33:57 CET</t>
  </si>
  <si>
    <t>Buyogoma water point/Tare-Rusiga pumping system</t>
  </si>
  <si>
    <t>This  Buyogoma water point operates normally</t>
  </si>
  <si>
    <t>-1.6975730951272476</t>
  </si>
  <si>
    <t>29.89335139673467</t>
  </si>
  <si>
    <t>2119.9</t>
  </si>
  <si>
    <t>25zh425x</t>
  </si>
  <si>
    <t>https://waterforpeople.s3.amazonaws.com/images/50d1fd29-3cc5-4cf5-9252-aa2bbcd33b3a.jpg</t>
  </si>
  <si>
    <t>-1.69755594483054</t>
  </si>
  <si>
    <t>29.893253197213703</t>
  </si>
  <si>
    <t>25zfx6yc</t>
  </si>
  <si>
    <t>https://waterforpeople.s3.amazonaws.com/images/3b4e9c0e-f3bb-4995-878d-2f9b84fb96e2.jpg</t>
  </si>
  <si>
    <t>Buyogoma water point operates normally</t>
  </si>
  <si>
    <t>488daa5ccfe2eebda6392dfad73a9b8a</t>
  </si>
  <si>
    <t>swg3-9y8h-b2x2</t>
  </si>
  <si>
    <t>1218280420</t>
  </si>
  <si>
    <t>14-03-2017 21:58:08 CET</t>
  </si>
  <si>
    <t>00:47:02</t>
  </si>
  <si>
    <t>Nyirambuga 2Pumping station/Source Nyakagezi</t>
  </si>
  <si>
    <t>The Nyirambuga2 puming is operating with a run of one pump due to the  fact that the 2nd pump is not operating and is uninstalled to get repaired and maintained</t>
  </si>
  <si>
    <t>-1.727203364074144</t>
  </si>
  <si>
    <t>29.952907868674092</t>
  </si>
  <si>
    <t>1902.1</t>
  </si>
  <si>
    <t>27ch7g21</t>
  </si>
  <si>
    <t>https://waterforpeople.s3.amazonaws.com/images/58c81520-f33d-459e-b631-ac61a442a1c8.jpg</t>
  </si>
  <si>
    <t>https://waterforpeople.s3.amazonaws.com/images/ad8db783-350a-4f0c-9565-c10f9aac896b.jpg</t>
  </si>
  <si>
    <t>https://waterforpeople.s3.amazonaws.com/images/3990123d-419b-4b4f-80bc-879546d648c3.jpg</t>
  </si>
  <si>
    <t>-1.7278167283085102</t>
  </si>
  <si>
    <t>29.95199173165361</t>
  </si>
  <si>
    <t>1808.5</t>
  </si>
  <si>
    <t>27dhivy7</t>
  </si>
  <si>
    <t>https://waterforpeople.s3.amazonaws.com/images/5d6e823a-c36a-4da7-9b72-5dd75fab4369.jpg</t>
  </si>
  <si>
    <t>https://waterforpeople.s3.amazonaws.com/images/0f0a85d7-1265-4a6e-a473-70e785fe34a4.jpg</t>
  </si>
  <si>
    <t>https://waterforpeople.s3.amazonaws.com/images/de4b18f2-be66-4270-b7e7-e73ee2bb29b8.jpg</t>
  </si>
  <si>
    <t>https://waterforpeople.s3.amazonaws.com/images/ad2d8dce-9e50-4b95-9a01-5f66edd8965e.jpg</t>
  </si>
  <si>
    <t>https://waterforpeople.s3.amazonaws.com/images/b605fda1-2f2a-4a8b-a9f9-204270f52af4.jpg</t>
  </si>
  <si>
    <t>-1.727254113386681</t>
  </si>
  <si>
    <t>29.953175349536583</t>
  </si>
  <si>
    <t>1807.5</t>
  </si>
  <si>
    <t>27ck6m2z</t>
  </si>
  <si>
    <t>https://waterforpeople.s3.amazonaws.com/images/52340e5f-b4fc-4ca2-9d60-c3efd13dee18.jpg</t>
  </si>
  <si>
    <t>The Nyirambuga2 pumping station pumps Nyakagezi source(Q=2l/s) to reinforce Nyirambuga1 pumping station.The suction tank for Nyirambuga2 pumping station has started leaking;it needs repair.Only one pumping operating because the second one is not operating due to pumps lubes that cracked and it is under repair and maintenance. A water point is needed to be left nearby pumping station because the present doesnot deliver sufficiently</t>
  </si>
  <si>
    <t>7dfdc125462d8f750c3dba8fc94ce5e</t>
  </si>
  <si>
    <t>3gbu-m66v-8shb</t>
  </si>
  <si>
    <t>1215191485</t>
  </si>
  <si>
    <t>15-03-2017 05:15:05 CET</t>
  </si>
  <si>
    <t>00:25:42</t>
  </si>
  <si>
    <t>gitovu karambi</t>
  </si>
  <si>
    <t>-1.611167776275264</t>
  </si>
  <si>
    <t>1852.</t>
  </si>
  <si>
    <t>-1.6152549293262255</t>
  </si>
  <si>
    <t>29.88658147328347</t>
  </si>
  <si>
    <t>1819.8</t>
  </si>
  <si>
    <t>227bzq9d</t>
  </si>
  <si>
    <t>https://waterforpeople.s3.amazonaws.com/images/f0e82db4-79b4-4782-a200-26dd86441905.jpg</t>
  </si>
  <si>
    <t>166cb4f78c69e4c2af231d5d8f7fbee</t>
  </si>
  <si>
    <t>hhuh-68kx-k3uc</t>
  </si>
  <si>
    <t>1203950131</t>
  </si>
  <si>
    <t>02-01-2015 05:51:21 CET</t>
  </si>
  <si>
    <t>-1.6296826581236308</t>
  </si>
  <si>
    <t>29.932573310792076</t>
  </si>
  <si>
    <t>1895.7</t>
  </si>
  <si>
    <t>22v748jh</t>
  </si>
  <si>
    <t>https://waterforpeople.s3.amazonaws.com/images/2a65f3a8-d537-41f8-9423-83113af4e438.jpg</t>
  </si>
  <si>
    <t>bad connection of tee  junctions towards Paroisse and G.S.Burehe</t>
  </si>
  <si>
    <t>G.S.Burehe water tap doesn't use  the water from network  they  preferred to use  rain  water</t>
  </si>
  <si>
    <t>56e483e723349eec6515641b66a88e5</t>
  </si>
  <si>
    <t>x348-2wwq-sucg</t>
  </si>
  <si>
    <t>1301130100</t>
  </si>
  <si>
    <t>15-04-2017 22:58:11 CEST</t>
  </si>
  <si>
    <t>Ntaruka</t>
  </si>
  <si>
    <t>Ntaruka water point/Ntaruka-Nyange gravity system</t>
  </si>
  <si>
    <t>Ntaruka and Kinini</t>
  </si>
  <si>
    <t>Local government and Nyange girls school</t>
  </si>
  <si>
    <t>This water point connected to this network is not operational</t>
  </si>
  <si>
    <t>-1.7696354837500834</t>
  </si>
  <si>
    <t>29.920797407345603</t>
  </si>
  <si>
    <t>29andnk7</t>
  </si>
  <si>
    <t>https://waterforpeople.s3.amazonaws.com/images/750c73ed-17cd-41fe-94d4-2e5d40faa0f8.jpg</t>
  </si>
  <si>
    <t>https://waterforpeople.s3.amazonaws.com/images/c77690b6-2b2b-43fe-848e-ddbe042f8f0d.jpg</t>
  </si>
  <si>
    <t>-1.7695710385246382</t>
  </si>
  <si>
    <t>29.920989717384256</t>
  </si>
  <si>
    <t>2107.8</t>
  </si>
  <si>
    <t>29ajt1xl</t>
  </si>
  <si>
    <t>https://waterforpeople.s3.amazonaws.com/images/10f61f77-1f4c-4e79-9d3e-f90d8b26a10c.jpg</t>
  </si>
  <si>
    <t>https://waterforpeople.s3.amazonaws.com/images/95027444-441f-48a8-9589-fa13266d1f59.jpg</t>
  </si>
  <si>
    <t>-1.769401974363637</t>
  </si>
  <si>
    <t>29.92113821294333</t>
  </si>
  <si>
    <t>2008.5</t>
  </si>
  <si>
    <t>29a9oonf</t>
  </si>
  <si>
    <t>https://waterforpeople.s3.amazonaws.com/images/e5810fcf-1a23-41e3-9fdb-156354dfeca8.jpg</t>
  </si>
  <si>
    <t>This water point connected to this network is not operational.However,in water storage tank there is water that is also served to Nyange girls school.The water tap stand got damaged and removed</t>
  </si>
  <si>
    <t>77c424a17b97ed8cf26facdc0256b71</t>
  </si>
  <si>
    <t>ke54-uwn5-17ga</t>
  </si>
  <si>
    <t>1233011021</t>
  </si>
  <si>
    <t>24-03-2017 14:44:09 CET</t>
  </si>
  <si>
    <t>00:27:43</t>
  </si>
  <si>
    <t>rusenyi,kabeza,kigomwa,gacyamwo,marenge,mutagata,gasharu,kabunga na marembo</t>
  </si>
  <si>
    <t>System works well but has issues in the dry season has 15 resevoirs, 21 taps, and 5000 meter long served by two sources</t>
  </si>
  <si>
    <t>The System was built in 1986 and Rehabilitated by Water For People</t>
  </si>
  <si>
    <t>60b5327fad7afa88a874dc986978ec</t>
  </si>
  <si>
    <t>ut96-w919-xtmh</t>
  </si>
  <si>
    <t>1273310104</t>
  </si>
  <si>
    <t>06-04-2017 18:46:56 CEST</t>
  </si>
  <si>
    <t>00:08:26</t>
  </si>
  <si>
    <t>Bubiro water point/Rutomvu gravity system</t>
  </si>
  <si>
    <t>The water point is not operational and was closed for the reason of not having water meter and now the people are fetching from the spring</t>
  </si>
  <si>
    <t>-1.6839266229060539</t>
  </si>
  <si>
    <t>29.898537746195398</t>
  </si>
  <si>
    <t>1756.5</t>
  </si>
  <si>
    <t>25cwfdgp</t>
  </si>
  <si>
    <t>https://waterforpeople.s3.amazonaws.com/images/017806de-0275-42ba-8ad9-f9ece79220d8.jpg</t>
  </si>
  <si>
    <t>The water tap was closed due to no water meter installed</t>
  </si>
  <si>
    <t>2d695025bd94a26666f7a5c61e73bea</t>
  </si>
  <si>
    <t>6am4-er9t-cqgn</t>
  </si>
  <si>
    <t>1221260292</t>
  </si>
  <si>
    <t>16-03-2017 07:57:34 CET</t>
  </si>
  <si>
    <t>00:08:29</t>
  </si>
  <si>
    <t>https://waterforpeople.s3.amazonaws.com/images/3cb87c8c-3e70-4f09-9d62-a3a6535796e3.jpg</t>
  </si>
  <si>
    <t>-1.7383948745649853</t>
  </si>
  <si>
    <t>30.06483357604763</t>
  </si>
  <si>
    <t>1735.6</t>
  </si>
  <si>
    <t>27uzfiug</t>
  </si>
  <si>
    <t>https://waterforpeople.s3.amazonaws.com/images/d5b78b86-1fde-464e-921f-a35630f69fa6.jpg</t>
  </si>
  <si>
    <t>c6114f4fdc31fad0f55c51b4051b994</t>
  </si>
  <si>
    <t>s5qd-yem8-61d9</t>
  </si>
  <si>
    <t>1201090134</t>
  </si>
  <si>
    <t>02-01-2015 05:53:35 CET</t>
  </si>
  <si>
    <t>00:13:20</t>
  </si>
  <si>
    <t>Kabanda</t>
  </si>
  <si>
    <t>-1.6252943205316805</t>
  </si>
  <si>
    <t>29.927615265550152</t>
  </si>
  <si>
    <t>22nxqxxo</t>
  </si>
  <si>
    <t>https://waterforpeople.s3.amazonaws.com/images/c79682d1-4ad1-427a-a278-210b842518ef.jpg</t>
  </si>
  <si>
    <t>The distribution reservoir does not supply water in reservoir which distribute in Rwili cell because  of bad connection of tee  junctions</t>
  </si>
  <si>
    <t>No water in distribution reservoir located in Rwili cell</t>
  </si>
  <si>
    <t>water tap  is located neat Rwili  small  market and  no water available because  of the  previous problem  in  the network</t>
  </si>
  <si>
    <t>106bac4bb472e659ce2b5152a7b99949</t>
  </si>
  <si>
    <t>7ggk-7bvw-8ms</t>
  </si>
  <si>
    <t>1238630258</t>
  </si>
  <si>
    <t>21-03-2017 15:11:05 CET</t>
  </si>
  <si>
    <t>00:10:11</t>
  </si>
  <si>
    <t>-1.6597084841567151</t>
  </si>
  <si>
    <t>29.994730011853672</t>
  </si>
  <si>
    <t>1895.4</t>
  </si>
  <si>
    <t>248ufj1n</t>
  </si>
  <si>
    <t>https://waterforpeople.s3.amazonaws.com/images/957f7ba1-a4de-4545-a9ca-0d323b1c1db2.jpg</t>
  </si>
  <si>
    <t>4043a8755e79f012c078495de88157bc</t>
  </si>
  <si>
    <t>7c1p-41gt-2km5</t>
  </si>
  <si>
    <t>1238630254</t>
  </si>
  <si>
    <t>21-03-2017 15:47:28 CET</t>
  </si>
  <si>
    <t>00:14:56</t>
  </si>
  <si>
    <t>-1.6637404436908476</t>
  </si>
  <si>
    <t>29.98780374996223</t>
  </si>
  <si>
    <t>2015.6</t>
  </si>
  <si>
    <t>24fiyndy</t>
  </si>
  <si>
    <t>https://waterforpeople.s3.amazonaws.com/images/c99bf9df-4d8d-41d5-a049-c7470c19f0a5.jpg</t>
  </si>
  <si>
    <t>Water point function but is not in good condition</t>
  </si>
  <si>
    <t>c953ef4fedf4f7fd70a8da88155d0fc</t>
  </si>
  <si>
    <t>kbha-pgj5-95w3</t>
  </si>
  <si>
    <t>1211540546</t>
  </si>
  <si>
    <t>09-03-2017 08:44:14 CET</t>
  </si>
  <si>
    <t>01:21:08</t>
  </si>
  <si>
    <t>Rehabilitated by Water For people</t>
  </si>
  <si>
    <t>-1.6427455672933784</t>
  </si>
  <si>
    <t>29.88297265715982</t>
  </si>
  <si>
    <t>1913.3</t>
  </si>
  <si>
    <t>23gsoc7h</t>
  </si>
  <si>
    <t>Water point is leaking and water is wasted</t>
  </si>
  <si>
    <t>6fc423703f85ccc12c2789c5ccafe8</t>
  </si>
  <si>
    <t>mp41-8m72-utds</t>
  </si>
  <si>
    <t>1211480311</t>
  </si>
  <si>
    <t>08-03-2017 21:23:15 CET</t>
  </si>
  <si>
    <t>-1.859939320022563</t>
  </si>
  <si>
    <t>29.965866276312546</t>
  </si>
  <si>
    <t>2004.3</t>
  </si>
  <si>
    <t>2dfzlwi2</t>
  </si>
  <si>
    <t>https://waterforpeople.s3.amazonaws.com/images/d9e2e655-acab-42bb-9c45-f7912695f0ca.jpg</t>
  </si>
  <si>
    <t>water point does not function because is not well located</t>
  </si>
  <si>
    <t>b48b666312c461bc116d2a42fae0c3b7</t>
  </si>
  <si>
    <t>hkhc-pdb4-njuc</t>
  </si>
  <si>
    <t>1237650097</t>
  </si>
  <si>
    <t>02-01-2015 23:27:34 CET</t>
  </si>
  <si>
    <t>00:07:00</t>
  </si>
  <si>
    <t>Kavumu</t>
  </si>
  <si>
    <t>Water point at Kavumu/Nyirambuga pumping</t>
  </si>
  <si>
    <t>This water tap at Kavumu of Tumba operates well with two taps stands.Its water storage tank valve chamber does nolonger have a cover</t>
  </si>
  <si>
    <t>-1.7034434822125202</t>
  </si>
  <si>
    <t>29.957268169888685</t>
  </si>
  <si>
    <t>2138.3</t>
  </si>
  <si>
    <t>2696lir8</t>
  </si>
  <si>
    <t>https://waterforpeople.s3.amazonaws.com/images/594728e2-3acc-40c9-9edb-2663a5def7f2.jpg</t>
  </si>
  <si>
    <t>-1.7033159922978618</t>
  </si>
  <si>
    <t>29.95723370068306</t>
  </si>
  <si>
    <t>2167.9</t>
  </si>
  <si>
    <t>268yuvw4</t>
  </si>
  <si>
    <t>https://waterforpeople.s3.amazonaws.com/images/05a45a82-1cb4-412b-8ddb-bbdbde496a87.jpg</t>
  </si>
  <si>
    <t>81042d1bd88571ba9b39c62e18fba2</t>
  </si>
  <si>
    <t>q3u2-jcd1-1742</t>
  </si>
  <si>
    <t>1314200068</t>
  </si>
  <si>
    <t>20-04-2017 08:29:43 CEST</t>
  </si>
  <si>
    <t>Water point chez Gidasi/Nyirambuga pumping</t>
  </si>
  <si>
    <t>-1.6810517148568218</t>
  </si>
  <si>
    <t>29.94632958579528</t>
  </si>
  <si>
    <t>1846.4</t>
  </si>
  <si>
    <t>2585jz7r</t>
  </si>
  <si>
    <t>https://waterforpeople.s3.amazonaws.com/images/1802b6c9-5787-4c92-a41b-cf2eaa7c110e.jpg</t>
  </si>
  <si>
    <t>-1.6813363402217574</t>
  </si>
  <si>
    <t>29.94773654496635</t>
  </si>
  <si>
    <t>1810.7</t>
  </si>
  <si>
    <t>258m845x</t>
  </si>
  <si>
    <t>https://waterforpeople.s3.amazonaws.com/images/bb268518-ce25-4384-ba8e-a78cc2544349.jpg</t>
  </si>
  <si>
    <t>2a7c59a6ac1e9c83cbd7c49e64b8a19</t>
  </si>
  <si>
    <t>4ysq-xbnv-8pv5</t>
  </si>
  <si>
    <t>1219010133</t>
  </si>
  <si>
    <t>15-03-2017 06:10:20 CET</t>
  </si>
  <si>
    <t>00:24:43</t>
  </si>
  <si>
    <t>gatiba  gatwa</t>
  </si>
  <si>
    <t>-1.6473083060242772</t>
  </si>
  <si>
    <t>29.929930420012894</t>
  </si>
  <si>
    <t>1827.6</t>
  </si>
  <si>
    <t>23oc60f7</t>
  </si>
  <si>
    <t>https://waterforpeople.s3.amazonaws.com/images/e30ce008-282c-4288-b546-f610f80d2ec9.jpg</t>
  </si>
  <si>
    <t>-1.6472183683106405</t>
  </si>
  <si>
    <t>29.92965106025873</t>
  </si>
  <si>
    <t>1830.4</t>
  </si>
  <si>
    <t>23o6t3z4</t>
  </si>
  <si>
    <t>https://waterforpeople.s3.amazonaws.com/images/fc6ec9ed-e6a1-4c10-a8cf-6e927cbf8730.jpg</t>
  </si>
  <si>
    <t>Gihanga II network has no problem</t>
  </si>
  <si>
    <t>afdf0a173ff948e868f4f3ec9733ffa</t>
  </si>
  <si>
    <t>4mtx-kpsg-wd59</t>
  </si>
  <si>
    <t>1214361341</t>
  </si>
  <si>
    <t>16-03-2017 17:43:10 CET</t>
  </si>
  <si>
    <t>Rwintare1water point[RW.WFP.Q3.14.166.028]/Tare-Rusiga pumping</t>
  </si>
  <si>
    <t>The water point located in Rwintare village of Gako/Rusiga.It operates very well and normally</t>
  </si>
  <si>
    <t>-1.8347913523118269</t>
  </si>
  <si>
    <t>29.951416863360556</t>
  </si>
  <si>
    <t>2034.2</t>
  </si>
  <si>
    <t>2caeu5kq</t>
  </si>
  <si>
    <t>https://waterforpeople.s3.amazonaws.com/images/298201b7-4aea-4e2e-ab74-61ff0591e8bd.jpg</t>
  </si>
  <si>
    <t>ac409ebb79e48990c5d1268bd74c5aa5</t>
  </si>
  <si>
    <t>5m2m-p3yx-520p</t>
  </si>
  <si>
    <t>1252100147</t>
  </si>
  <si>
    <t>28-03-2017 10:04:14 CEST</t>
  </si>
  <si>
    <t>00:10:08</t>
  </si>
  <si>
    <t>https://waterforpeople.s3.amazonaws.com/images/e4b3c109-0cc0-4ac2-9f9d-40048e9a07ac.jpg</t>
  </si>
  <si>
    <t>https://waterforpeople.s3.amazonaws.com/images/fe1bdb4f-2047-44cf-a178-774dcbe34305.jpg</t>
  </si>
  <si>
    <t>-1.755608510831598</t>
  </si>
  <si>
    <t>30.058686025859913</t>
  </si>
  <si>
    <t>1866</t>
  </si>
  <si>
    <t>28ng2iwa</t>
  </si>
  <si>
    <t>https://waterforpeople.s3.amazonaws.com/images/95f8398e-7d4f-445e-97e8-a67b93e91174.jpg</t>
  </si>
  <si>
    <t>74234391f01f38f241775c22a99a26d</t>
  </si>
  <si>
    <t>tmg6-k7pn-20q8</t>
  </si>
  <si>
    <t>1221260274</t>
  </si>
  <si>
    <t>16-03-2017 08:13:30 CET</t>
  </si>
  <si>
    <t>-1.7430462257687191</t>
  </si>
  <si>
    <t>30.059140540269198</t>
  </si>
  <si>
    <t>1780</t>
  </si>
  <si>
    <t>282oa33j</t>
  </si>
  <si>
    <t>https://waterforpeople.s3.amazonaws.com/images/24cdab03-5a87-43d9-a9ca-51e54f329299.jpg</t>
  </si>
  <si>
    <t>https://waterforpeople.s3.amazonaws.com/images/a01f819b-345a-412f-b96a-48cdf7bbf4d5.jpg</t>
  </si>
  <si>
    <t>-1.742698265803926</t>
  </si>
  <si>
    <t>30.059412899740575</t>
  </si>
  <si>
    <t>2823fwxe</t>
  </si>
  <si>
    <t>https://waterforpeople.s3.amazonaws.com/images/c9555d1c-28ad-43eb-9232-c84dd9d2ea29.jpg</t>
  </si>
  <si>
    <t>4cce87197c43e1032a859ff104e54b3</t>
  </si>
  <si>
    <t>dhvt-ywp2-jg8m</t>
  </si>
  <si>
    <t>1236940977</t>
  </si>
  <si>
    <t>24-03-2017 10:23:11 CET</t>
  </si>
  <si>
    <t>01:14:48</t>
  </si>
  <si>
    <t>rusenyi,kabeza,kigomwa,gacyamo,marenge,mutagata,gasharu,kabuga,marembo</t>
  </si>
  <si>
    <t>-1.8202967854502825</t>
  </si>
  <si>
    <t>30.05263683371014</t>
  </si>
  <si>
    <t>1888.5</t>
  </si>
  <si>
    <t>2bmfjn72</t>
  </si>
  <si>
    <t>https://waterforpeople.s3.amazonaws.com/images/a0bea71b-5f55-4c41-b0f4-4fbf401e7add.jpg</t>
  </si>
  <si>
    <t>a9419a838c1b6dce8a808ad89c4d0e6</t>
  </si>
  <si>
    <t>23rc-ks4u-x120</t>
  </si>
  <si>
    <t>1235330142</t>
  </si>
  <si>
    <t>23-03-2017 19:14:55 CET</t>
  </si>
  <si>
    <t>00:09:41</t>
  </si>
  <si>
    <t>Water for People and Government will</t>
  </si>
  <si>
    <t>-1.781043092444677</t>
  </si>
  <si>
    <t>30.05482402475248</t>
  </si>
  <si>
    <t>1777.3</t>
  </si>
  <si>
    <t>29tip9tw</t>
  </si>
  <si>
    <t>https://waterforpeople.s3.amazonaws.com/images/b01ad30e-6e8d-4d00-8ed8-da88296993b8.jpg</t>
  </si>
  <si>
    <t>6186821958ba8e5a33c8d7404990a59f</t>
  </si>
  <si>
    <t>asss-vau2-51h5</t>
  </si>
  <si>
    <t>1204712636</t>
  </si>
  <si>
    <t>03-01-2015 01:51:38 CET</t>
  </si>
  <si>
    <t>Water point near TCT/Nyirambuga pumping</t>
  </si>
  <si>
    <t>The water point nearby TCT operates well</t>
  </si>
  <si>
    <t>-1.6955598855995109</t>
  </si>
  <si>
    <t>29.92194956947296</t>
  </si>
  <si>
    <t>25w4ui6r</t>
  </si>
  <si>
    <t>https://waterforpeople.s3.amazonaws.com/images/dda6984b-133d-4a5d-a8f2-b0e18437d9ff.jpg</t>
  </si>
  <si>
    <t>https://waterforpeople.s3.amazonaws.com/images/16d156e9-1aea-42e5-b045-082d4d1af78b.jpg</t>
  </si>
  <si>
    <t>https://waterforpeople.s3.amazonaws.com/images/8a69882d-0627-435f-8b17-a548746e1ba1.jpg</t>
  </si>
  <si>
    <t>-1.6949149630376994</t>
  </si>
  <si>
    <t>29.92169101377827</t>
  </si>
  <si>
    <t>2121.5</t>
  </si>
  <si>
    <t>25v2qrgw</t>
  </si>
  <si>
    <t>https://waterforpeople.s3.amazonaws.com/images/8e9c25a6-4101-439a-b5fc-c31f8a0064d8.jpg</t>
  </si>
  <si>
    <t>The water point nearby TCT operates well and the storage tank R100m3 serves Bushoki and some parts of Tumba</t>
  </si>
  <si>
    <t>e6e5affc57756d25e40985a60b487</t>
  </si>
  <si>
    <t>ar7g-us0e-k4dr</t>
  </si>
  <si>
    <t>1239940180</t>
  </si>
  <si>
    <t>23-03-2017 06:29:52 CET</t>
  </si>
  <si>
    <t>-Water point located in Cyogo village is for Kigali primary school</t>
  </si>
  <si>
    <t>-1.6663241940694076</t>
  </si>
  <si>
    <t>29.935566850551517</t>
  </si>
  <si>
    <t>1889.5</t>
  </si>
  <si>
    <t>24jskh23</t>
  </si>
  <si>
    <t>https://waterforpeople.s3.amazonaws.com/images/2d9ae147-e60f-483c-948e-3ba5049872dd.jpg</t>
  </si>
  <si>
    <t>50bfbc464c129c3bb2a59447dd452d1</t>
  </si>
  <si>
    <t>3hty-raf6-c2vn</t>
  </si>
  <si>
    <t>1204712637</t>
  </si>
  <si>
    <t>03-01-2015 02:23:33 CET</t>
  </si>
  <si>
    <t>00:05:09</t>
  </si>
  <si>
    <t>Gaseke center water point/Nyirambuga pumping</t>
  </si>
  <si>
    <t>Water point have not yet been delivering water to the people</t>
  </si>
  <si>
    <t>-1.7161838475233637</t>
  </si>
  <si>
    <t>29.927668427639375</t>
  </si>
  <si>
    <t>1776.5</t>
  </si>
  <si>
    <t>26u93r7w</t>
  </si>
  <si>
    <t>https://waterforpeople.s3.amazonaws.com/images/c2ba9c41-65c4-4ac9-af6c-286a1234b7da.jpg</t>
  </si>
  <si>
    <t>Not yet open to the people however water is available since it sometimes leakes</t>
  </si>
  <si>
    <t>ec757e1dbd4bbb538a718423d348b84</t>
  </si>
  <si>
    <t>9e5q-qwvh-vunh</t>
  </si>
  <si>
    <t>1202111894</t>
  </si>
  <si>
    <t>15-03-2017 08:04:48 CET</t>
  </si>
  <si>
    <t>-1.6527824398187623</t>
  </si>
  <si>
    <t>29.9130307087954</t>
  </si>
  <si>
    <t>1768.2</t>
  </si>
  <si>
    <t>23xefjsq</t>
  </si>
  <si>
    <t>https://waterforpeople.s3.amazonaws.com/images/206523be-06e1-4557-90eb-79d6538e3414.jpg</t>
  </si>
  <si>
    <t>the road destroyed the pipes</t>
  </si>
  <si>
    <t>some tanks and water taps do not receive water because road construction project destroyed them</t>
  </si>
  <si>
    <t>85159a57acba3d67f8fe8edaabf0348a</t>
  </si>
  <si>
    <t>2yga-nycu-ur66</t>
  </si>
  <si>
    <t>1214692670</t>
  </si>
  <si>
    <t>16-03-2017 08:51:17 CET</t>
  </si>
  <si>
    <t>29.93859037021456</t>
  </si>
  <si>
    <t>-1.7413338226723385</t>
  </si>
  <si>
    <t>29.930371637634263</t>
  </si>
  <si>
    <t>2025.9</t>
  </si>
  <si>
    <t>27zugxnr</t>
  </si>
  <si>
    <t>https://waterforpeople.s3.amazonaws.com/images/95b0f056-e8b0-414f-8ede-9eb470bf3a9e.jpg</t>
  </si>
  <si>
    <t>water doesnt reach the distribution Reservoir R50m3 located at kibamba village</t>
  </si>
  <si>
    <t>water doesnt reach the distribution R50m3 located at kibamba village and all water points served by this Reservoir do not have water since last july 2016</t>
  </si>
  <si>
    <t>4e4277fb87648c3ba9c99e49d9173e43</t>
  </si>
  <si>
    <t>6dup-uq2a-0k5r</t>
  </si>
  <si>
    <t>1241920593</t>
  </si>
  <si>
    <t>23-03-2017 08:00:44 CET</t>
  </si>
  <si>
    <t>-1.8155267997514342</t>
  </si>
  <si>
    <t>30.038510043037157</t>
  </si>
  <si>
    <t>1845.4</t>
  </si>
  <si>
    <t>2bejjvj5</t>
  </si>
  <si>
    <t>https://waterforpeople.s3.amazonaws.com/images/768d1b48-d76e-459e-b04e-a9d5a31fb247.jpg</t>
  </si>
  <si>
    <t>the pipe from reservoir to the water point is broken</t>
  </si>
  <si>
    <t>3fb19ca5f1864d4349af3beb6a90af5e</t>
  </si>
  <si>
    <t>2a3v-7hc6-1604</t>
  </si>
  <si>
    <t>1275300051</t>
  </si>
  <si>
    <t>05-04-2017 21:40:02 CEST</t>
  </si>
  <si>
    <t>Nyabishengeshi gravity system/Karambi water point</t>
  </si>
  <si>
    <t>Karambi water point does nolonger deliver water to the people due to taps stolen and damaged</t>
  </si>
  <si>
    <t>-1.6764723948617257</t>
  </si>
  <si>
    <t>29.885090750975195</t>
  </si>
  <si>
    <t>1981.2</t>
  </si>
  <si>
    <t>250kvfoi</t>
  </si>
  <si>
    <t>https://waterforpeople.s3.amazonaws.com/images/572abd6a-4039-4686-bb57-d0aa86658e44.jpg</t>
  </si>
  <si>
    <t>9d6fdf75c32cbfac5dc3b2e29acb</t>
  </si>
  <si>
    <t>5e4j-kacs-570h</t>
  </si>
  <si>
    <t>1223880212</t>
  </si>
  <si>
    <t>16-03-2017 08:48:14 CET</t>
  </si>
  <si>
    <t>00:17:04</t>
  </si>
  <si>
    <t>Kibamba</t>
  </si>
  <si>
    <t>-1.7525693147309045</t>
  </si>
  <si>
    <t>29.93218464377976</t>
  </si>
  <si>
    <t>1956.3</t>
  </si>
  <si>
    <t>28if2q0p</t>
  </si>
  <si>
    <t>https://waterforpeople.s3.amazonaws.com/images/27c23a11-0c35-4cbc-b4d3-e58399022a07.jpg</t>
  </si>
  <si>
    <t>the water  point was out of service because  water do not reach the distribution reservoir that serves this water point</t>
  </si>
  <si>
    <t>water do not reach the distribution reservoir that serves this water point</t>
  </si>
  <si>
    <t>8a74c1591952c5e27c6e48a850898a2e</t>
  </si>
  <si>
    <t>ag7k-20p7-r45x</t>
  </si>
  <si>
    <t>1221300172</t>
  </si>
  <si>
    <t>15-03-2017 16:08:49 CET</t>
  </si>
  <si>
    <t>Muhomdo</t>
  </si>
  <si>
    <t>-1.7498833917114711</t>
  </si>
  <si>
    <t>30.042604665791</t>
  </si>
  <si>
    <t>1589.1</t>
  </si>
  <si>
    <t>28dzikqy</t>
  </si>
  <si>
    <t>https://waterforpeople.s3.amazonaws.com/images/b5ff1ee7-357c-4461-a339-de0497061a88.jpg</t>
  </si>
  <si>
    <t>b2c03a6da35ac42d832afa924edda95</t>
  </si>
  <si>
    <t>uh87-1wbm-cbp</t>
  </si>
  <si>
    <t>1234030503</t>
  </si>
  <si>
    <t>03-01-2015 00:59:17 CET</t>
  </si>
  <si>
    <t>Nkinda</t>
  </si>
  <si>
    <t>Nkinda water point/Nyirambuga pumping</t>
  </si>
  <si>
    <t>Water point at Nkindi operates well and functions normally.</t>
  </si>
  <si>
    <t>-1.7241712024227362</t>
  </si>
  <si>
    <t>29.959716190628022</t>
  </si>
  <si>
    <t>2094.7</t>
  </si>
  <si>
    <t>277gt3t9</t>
  </si>
  <si>
    <t>https://waterforpeople.s3.amazonaws.com/images/04e88868-df83-493e-b8d9-87da5465694f.jpg</t>
  </si>
  <si>
    <t>62fb76f7c1381239ff32dd848d1877ba</t>
  </si>
  <si>
    <t>ycuy-ksrs-p8hp</t>
  </si>
  <si>
    <t>1316860070</t>
  </si>
  <si>
    <t>20-04-2017 17:51:38 CEST</t>
  </si>
  <si>
    <t>00:07:48</t>
  </si>
  <si>
    <t>NKANGA SCHOOL WATER POINT/KIVOMO-NTAKARA GRAVITY</t>
  </si>
  <si>
    <t>Water point valve chamber</t>
  </si>
  <si>
    <t>https://waterforpeople.s3.amazonaws.com/images/bd891272-5067-4ee5-96d1-721db4ab60c8.jpg</t>
  </si>
  <si>
    <t>-1.8192049235118855</t>
  </si>
  <si>
    <t>29.962049358620746</t>
  </si>
  <si>
    <t>1681.7</t>
  </si>
  <si>
    <t>2bkmndk4</t>
  </si>
  <si>
    <t>https://waterforpeople.s3.amazonaws.com/images/6af57dd3-a8d9-427d-8dd8-bbd8681bcebe.jpg</t>
  </si>
  <si>
    <t>Pupils have cut the pipeline serving water to the school and till now they do not have water because no maintenance works have been done</t>
  </si>
  <si>
    <t>d87eb87f8c1db69f029fb24f083fae9</t>
  </si>
  <si>
    <t>j3j9-v772-e9ym</t>
  </si>
  <si>
    <t>1241830342</t>
  </si>
  <si>
    <t>24-03-2017 12:56:10 CET</t>
  </si>
  <si>
    <t>00:12:47</t>
  </si>
  <si>
    <t>-1.8304402295570403</t>
  </si>
  <si>
    <t>30.05690363552983</t>
  </si>
  <si>
    <t>1839.2</t>
  </si>
  <si>
    <t>2c37um8p</t>
  </si>
  <si>
    <t>https://waterforpeople.s3.amazonaws.com/images/bacc7294-8246-4a5c-aaa8-74186e4cdbb8.jpg</t>
  </si>
  <si>
    <t>e873d2efef9e6193cd53c32012d3e5c4</t>
  </si>
  <si>
    <t>k51x-ujpb-y9sc</t>
  </si>
  <si>
    <t>1199310668</t>
  </si>
  <si>
    <t>09-03-2017 20:40:24 CET</t>
  </si>
  <si>
    <t>00:06:36</t>
  </si>
  <si>
    <t>-1.852379487372217</t>
  </si>
  <si>
    <t>29.94257048909944</t>
  </si>
  <si>
    <t>1497.5</t>
  </si>
  <si>
    <t>2d3hi6zl</t>
  </si>
  <si>
    <t>https://waterforpeople.s3.amazonaws.com/images/f2913bc4-5695-4310-ad86-1bb813a064c3.jpg</t>
  </si>
  <si>
    <t>3ad9a49b15e0a28bd1516efcfade8596</t>
  </si>
  <si>
    <t>fetj-4pr2-msum</t>
  </si>
  <si>
    <t>1255500224</t>
  </si>
  <si>
    <t>28-03-2017 10:49:51 CEST</t>
  </si>
  <si>
    <t>00:06:05</t>
  </si>
  <si>
    <t>-1.7572344734002943</t>
  </si>
  <si>
    <t>30.072258234569123</t>
  </si>
  <si>
    <t>1732.3</t>
  </si>
  <si>
    <t>28q546lu</t>
  </si>
  <si>
    <t>https://waterforpeople.s3.amazonaws.com/images/9101a566-776e-4732-bd72-2e3ca6c015de.jpg</t>
  </si>
  <si>
    <t>6016afb371d38c19159ec42f8ca6843d</t>
  </si>
  <si>
    <t>kepm-fx4f-97h5</t>
  </si>
  <si>
    <t>1324530093</t>
  </si>
  <si>
    <t>23-04-2017 14:43:47 CEST</t>
  </si>
  <si>
    <t>00:33:17</t>
  </si>
  <si>
    <t>Gatenderi</t>
  </si>
  <si>
    <t>gatenderi gatare shagasha rutabo</t>
  </si>
  <si>
    <t>29.8839135826882</t>
  </si>
  <si>
    <t>-1.7207539945015276</t>
  </si>
  <si>
    <t>30.06521483108458</t>
  </si>
  <si>
    <t>1626</t>
  </si>
  <si>
    <t>271t6vqk</t>
  </si>
  <si>
    <t>https://waterforpeople.s3.amazonaws.com/images/d0c59d50-d555-4e68-9103-d720dce166b5.jpg</t>
  </si>
  <si>
    <t>ce317caba97ff89e5ffcd3d75f6c6580</t>
  </si>
  <si>
    <t>pnn6-qfja-acy</t>
  </si>
  <si>
    <t>1237760284</t>
  </si>
  <si>
    <t>03-01-2015 00:04:58 CET</t>
  </si>
  <si>
    <t>00:08:06</t>
  </si>
  <si>
    <t>Water point at GS Gisha/Nyirambuga pumping</t>
  </si>
  <si>
    <t>At GS Gisha the water tap is well served with water from the Main Reservoir R300m3.Only water lacks in rationing system.However the supplying storage tank valve chamber has no cover.</t>
  </si>
  <si>
    <t>-1.735574705199902</t>
  </si>
  <si>
    <t>29.963301840053223</t>
  </si>
  <si>
    <t>2119.1</t>
  </si>
  <si>
    <t>27qbj9gx</t>
  </si>
  <si>
    <t>https://waterforpeople.s3.amazonaws.com/images/0bd97af5-5b04-44e7-9bda-4f4e6aa08d06.jpg</t>
  </si>
  <si>
    <t>-1.741530068280557</t>
  </si>
  <si>
    <t>29.966437362941264</t>
  </si>
  <si>
    <t>2806dm1c</t>
  </si>
  <si>
    <t>https://waterforpeople.s3.amazonaws.com/images/d87472c3-0521-4ec2-a12c-65b8fca226c9.jpg</t>
  </si>
  <si>
    <t>405e6144dae1ae147c16f1636ba886</t>
  </si>
  <si>
    <t>a7sh-gkgq-pw6j</t>
  </si>
  <si>
    <t>1433410372</t>
  </si>
  <si>
    <t>02-06-2017 07:20:03 CEST</t>
  </si>
  <si>
    <t>00:13:29</t>
  </si>
  <si>
    <t>rwamugaza</t>
  </si>
  <si>
    <t>water point of kajevuba health center</t>
  </si>
  <si>
    <t>-1.8090092273909542</t>
  </si>
  <si>
    <t>30.12648036110569</t>
  </si>
  <si>
    <t>1426</t>
  </si>
  <si>
    <t>2b3rd9sg</t>
  </si>
  <si>
    <t>https://waterforpeople.s3.amazonaws.com/images/07f48cd6-3be7-4c72-98d2-509293117cf4.jpg</t>
  </si>
  <si>
    <t>511735e2f91ada3c4f83bd336586e1d</t>
  </si>
  <si>
    <t>n873-jkpc-0ef2</t>
  </si>
  <si>
    <t>1244900060</t>
  </si>
  <si>
    <t>03-01-2015 04:45:48 CET</t>
  </si>
  <si>
    <t>Shyondwe</t>
  </si>
  <si>
    <t>-1.644236999570869</t>
  </si>
  <si>
    <t>29.955962458560606</t>
  </si>
  <si>
    <t>23j9dxwn</t>
  </si>
  <si>
    <t>https://waterforpeople.s3.amazonaws.com/images/c05aa3c3-ad09-4539-958b-c8c3cc304fe5.jpg</t>
  </si>
  <si>
    <t>2a77973b7268cca5ccb4482776384</t>
  </si>
  <si>
    <t>wu93-v30f-q3bs</t>
  </si>
  <si>
    <t>1211930903</t>
  </si>
  <si>
    <t>10-03-2017 10:18:22 CET</t>
  </si>
  <si>
    <t>00:22:28</t>
  </si>
  <si>
    <t>nyabuko,kigwa, kiruli, busizi,ngaru,kirungu,kiboha,kigina</t>
  </si>
  <si>
    <t>-1.8410402188505337</t>
  </si>
  <si>
    <t>29.98755429516009</t>
  </si>
  <si>
    <t>1644.7</t>
  </si>
  <si>
    <t>2ckqy2xv</t>
  </si>
  <si>
    <t>https://waterforpeople.s3.amazonaws.com/images/763775b1-f599-4723-be20-c1fc721231c8.jpg</t>
  </si>
  <si>
    <t>-The network has 17 water points  -water points are in good operational conditions except the water point at the source that is damaged  -4 water points don't have water today  - the pipes are in good operational conditions  -The pump is not working properly as it was expected during Design, Today the pump is pumping less than the quantity of water needed or expected during Design due to the lack of sufficient energy  -the transformer at the pumping station is doesnt offer the required energy to the pump  - the anti hammers of pump are not functioning because of bad installation of pumping house  -The system has two pumps with four units with two units pumping in one direction towards Nyabuko and other two in an other direction towards ngoma sector office  -The suction tank is in bad physical conditions</t>
  </si>
  <si>
    <t>9ab787d4f190152bd8107a996d344b92</t>
  </si>
  <si>
    <t>pk10-ar07-4581</t>
  </si>
  <si>
    <t>1220870295</t>
  </si>
  <si>
    <t>16-03-2017 08:02:49 CET</t>
  </si>
  <si>
    <t>Mayaga</t>
  </si>
  <si>
    <t>-1.7438388313141766</t>
  </si>
  <si>
    <t>30.067954554180183</t>
  </si>
  <si>
    <t>1654.1</t>
  </si>
  <si>
    <t>283zbbyf</t>
  </si>
  <si>
    <t>https://waterforpeople.s3.amazonaws.com/images/68fce995-7b10-4067-80d4-0ffb76d68e48.jpg</t>
  </si>
  <si>
    <t>System has some problems</t>
  </si>
  <si>
    <t>c257eb3ed5ec64258640917b64877be</t>
  </si>
  <si>
    <t>sug9-p4fx-cv5k</t>
  </si>
  <si>
    <t>1242950132</t>
  </si>
  <si>
    <t>23-03-2017 08:12:11 CET</t>
  </si>
  <si>
    <t>00:38:40</t>
  </si>
  <si>
    <t>-1.8116825982240459</t>
  </si>
  <si>
    <t>30.040094567937054</t>
  </si>
  <si>
    <t>1888.6</t>
  </si>
  <si>
    <t>2b86xf8w</t>
  </si>
  <si>
    <t>https://waterforpeople.s3.amazonaws.com/images/cfc5ab1d-8b63-469d-87fa-12d3fef82b92.jpg</t>
  </si>
  <si>
    <t>dcb22ad5deafac5f4e46ec46d3d82e22</t>
  </si>
  <si>
    <t>rr1b-57w8-bsw6</t>
  </si>
  <si>
    <t>1218280691</t>
  </si>
  <si>
    <t>15-03-2017 19:25:47 CET</t>
  </si>
  <si>
    <t>Gatsinde water point/Nyirambuga pumping</t>
  </si>
  <si>
    <t>Gatsinde water point/Nyirambuga pumping operates well though tap valves are not fixed</t>
  </si>
  <si>
    <t>-1.6795031455153646</t>
  </si>
  <si>
    <t>29.92850282627714</t>
  </si>
  <si>
    <t>1938.1</t>
  </si>
  <si>
    <t>255l9sb9</t>
  </si>
  <si>
    <t>https://waterforpeople.s3.amazonaws.com/images/f0406b04-366c-409f-b623-4f9423af1ee6.jpg</t>
  </si>
  <si>
    <t>-1.6792386721268995</t>
  </si>
  <si>
    <t>29.92845278712606</t>
  </si>
  <si>
    <t>1929.3</t>
  </si>
  <si>
    <t>255572z8</t>
  </si>
  <si>
    <t>https://waterforpeople.s3.amazonaws.com/images/69c9ae60-9718-4ba6-8a3b-29a0bd5ac936.jpg</t>
  </si>
  <si>
    <t>23d5bba0e37d58512c5f8d493ef2322</t>
  </si>
  <si>
    <t>3kvw-5ss5-274d</t>
  </si>
  <si>
    <t>1209260078</t>
  </si>
  <si>
    <t>12-03-2017 07:15:39 CET</t>
  </si>
  <si>
    <t>-1.6559757169847988</t>
  </si>
  <si>
    <t>29.955985558109298</t>
  </si>
  <si>
    <t>1797.9</t>
  </si>
  <si>
    <t>242ocu3r</t>
  </si>
  <si>
    <t>https://waterforpeople.s3.amazonaws.com/images/48acb1f0-5cc6-491c-8923-7dd68ceeedc0.jpg</t>
  </si>
  <si>
    <t>Bad tee connections and the bad types of pipeline</t>
  </si>
  <si>
    <t>No taps on the water tap</t>
  </si>
  <si>
    <t>No water available in centre Kivomo  and the Population use  the wetland  water near  Kinihira and they  use the protected spring.</t>
  </si>
  <si>
    <t>882917badc6a5877e13e4b9b12ae</t>
  </si>
  <si>
    <t>bqq4-4695-vrc1</t>
  </si>
  <si>
    <t>1238670498</t>
  </si>
  <si>
    <t>24-03-2017 12:45:56 CET</t>
  </si>
  <si>
    <t>00:37:47</t>
  </si>
  <si>
    <t>-1.8264661417489594</t>
  </si>
  <si>
    <t>30.055944150751554</t>
  </si>
  <si>
    <t>1887.1</t>
  </si>
  <si>
    <t>2bwmw3gv</t>
  </si>
  <si>
    <t>https://waterforpeople.s3.amazonaws.com/images/ddc800ad-4ab7-4bd4-b4b8-e4824e86b598.jpg</t>
  </si>
  <si>
    <t>Water is available and system is functional and has 21 water taps</t>
  </si>
  <si>
    <t>e5761d54ea6c8c4348e416cc95dbf233</t>
  </si>
  <si>
    <t>scwq-erj5-4ee5</t>
  </si>
  <si>
    <t>1295730114</t>
  </si>
  <si>
    <t>15-04-2017 23:53:36 CEST</t>
  </si>
  <si>
    <t>Ntakara</t>
  </si>
  <si>
    <t>Kivomo water point/Kivomo-Ntakara</t>
  </si>
  <si>
    <t>Kabunigo,Rwintare and Ntakara villages</t>
  </si>
  <si>
    <t>Local government with partnering with the community</t>
  </si>
  <si>
    <t>The water point is operation and functions well</t>
  </si>
  <si>
    <t>https://waterforpeople.s3.amazonaws.com/images/4d689c38-6610-4636-9e2f-4decd6a9ee39.jpg</t>
  </si>
  <si>
    <t>https://waterforpeople.s3.amazonaws.com/images/6782c4d1-9d5e-464d-97df-3cc9dc4595f4.jpg</t>
  </si>
  <si>
    <t>-1.8272713668427036</t>
  </si>
  <si>
    <t>29.95112068798981</t>
  </si>
  <si>
    <t>1931.8</t>
  </si>
  <si>
    <t>2bxz46nr</t>
  </si>
  <si>
    <t>https://waterforpeople.s3.amazonaws.com/images/e28398af-ec55-487f-bce4-8a6b0069026e.jpg</t>
  </si>
  <si>
    <t>-1.8272557781680918</t>
  </si>
  <si>
    <t>29.951292880763233</t>
  </si>
  <si>
    <t>1934</t>
  </si>
  <si>
    <t>2bxxxbg8</t>
  </si>
  <si>
    <t>https://waterforpeople.s3.amazonaws.com/images/b01cdce6-d81c-4936-be38-6fdc866e0e08.jpg</t>
  </si>
  <si>
    <t>The water point is operation and functions well.It is shared by Kabunigu,Rwintare and Ntakara</t>
  </si>
  <si>
    <t>ff6e6b71a948291c4295ea2d236a152</t>
  </si>
  <si>
    <t>5c9s-a63r-nnbn</t>
  </si>
  <si>
    <t>1222070224</t>
  </si>
  <si>
    <t>15-03-2017 05:48:42 CET</t>
  </si>
  <si>
    <t>00:23:26</t>
  </si>
  <si>
    <t>-1.647515621777326</t>
  </si>
  <si>
    <t>29.88420972245651</t>
  </si>
  <si>
    <t>1745</t>
  </si>
  <si>
    <t>23ooo3ru</t>
  </si>
  <si>
    <t>-1.6503465715220755</t>
  </si>
  <si>
    <t>29.883009582768896</t>
  </si>
  <si>
    <t>1737.7</t>
  </si>
  <si>
    <t>23td5rym</t>
  </si>
  <si>
    <t>https://waterforpeople.s3.amazonaws.com/images/3aeb594b-41a8-4ba7-b046-fb2502c37608.jpg</t>
  </si>
  <si>
    <t>-1.6503993876246474</t>
  </si>
  <si>
    <t>29.882830045126585</t>
  </si>
  <si>
    <t>1728.3</t>
  </si>
  <si>
    <t>https://waterforpeople.s3.amazonaws.com/images/751fd939-ae7d-4112-9d29-18511485b4e7.jpg</t>
  </si>
  <si>
    <t>the system works well</t>
  </si>
  <si>
    <t>1e3c874226f41630a727db5760b04cac</t>
  </si>
  <si>
    <t>34rt-1x6q-y2ws</t>
  </si>
  <si>
    <t>1201250482</t>
  </si>
  <si>
    <t>08-03-2017 19:43:30 CET</t>
  </si>
  <si>
    <t>Nyakaruri</t>
  </si>
  <si>
    <t>-1.8539157226491598</t>
  </si>
  <si>
    <t>29.978082502356624</t>
  </si>
  <si>
    <t>1895.2</t>
  </si>
  <si>
    <t>2d616yf8</t>
  </si>
  <si>
    <t>https://waterforpeople.s3.amazonaws.com/images/c03c6a60-928f-4d06-895f-fb6a4477de1f.jpg</t>
  </si>
  <si>
    <t>3cf25b61f1affccfe1723b857ea76d3</t>
  </si>
  <si>
    <t>3vdq-gpve-kt73</t>
  </si>
  <si>
    <t>1322790102</t>
  </si>
  <si>
    <t>23-04-2017 14:42:54 CEST</t>
  </si>
  <si>
    <t>00:13:21</t>
  </si>
  <si>
    <t>Gipfundo</t>
  </si>
  <si>
    <t>G.thierry</t>
  </si>
  <si>
    <t>System originates from Gicumbi</t>
  </si>
  <si>
    <t>-1.7157830318933</t>
  </si>
  <si>
    <t>30.080218942947564</t>
  </si>
  <si>
    <t>1528.1</t>
  </si>
  <si>
    <t>26tlag76</t>
  </si>
  <si>
    <t>https://waterforpeople.s3.amazonaws.com/images/ca3944ef-d66b-4a0c-9c40-a154e60de6a1.jpg</t>
  </si>
  <si>
    <t>This System originates from Gicumbi District</t>
  </si>
  <si>
    <t>ee6dfc81e1f1e6c47b05480c8a95216</t>
  </si>
  <si>
    <t>2q9d-23jw-sq3f</t>
  </si>
  <si>
    <t>1320550056</t>
  </si>
  <si>
    <t>20-04-2017 13:25:04 CEST</t>
  </si>
  <si>
    <t>00:06:27</t>
  </si>
  <si>
    <t>Rugando</t>
  </si>
  <si>
    <t>Water point at Rugando chez Ndayambaje/Nyirambuga pumping</t>
  </si>
  <si>
    <t>Water available but taps not yet fixed</t>
  </si>
  <si>
    <t>-1.6780597496753507</t>
  </si>
  <si>
    <t>29.935016249066038</t>
  </si>
  <si>
    <t>1790</t>
  </si>
  <si>
    <t>2536xxna</t>
  </si>
  <si>
    <t>https://waterforpeople.s3.amazonaws.com/images/8da5c0b6-6cd4-40f0-bb47-32ad156e7dc2.jpg</t>
  </si>
  <si>
    <t>Taps not yet fixed</t>
  </si>
  <si>
    <t>dce065624d544a3d75ad090c9aaf28a</t>
  </si>
  <si>
    <t>u6qa-erap-69vw</t>
  </si>
  <si>
    <t>1205750418</t>
  </si>
  <si>
    <t>10-03-2017 11:15:30 CET</t>
  </si>
  <si>
    <t>00:08:49</t>
  </si>
  <si>
    <t>Nyenyeri</t>
  </si>
  <si>
    <t>Nyenyeri water point/Tare-Rusiga pumping</t>
  </si>
  <si>
    <t>This Nyenyeri water point operates normally though one water tap among the two risk to get damaged</t>
  </si>
  <si>
    <t>-1.737983836200818</t>
  </si>
  <si>
    <t>29.9058560590111</t>
  </si>
  <si>
    <t>-1.6938699778976278</t>
  </si>
  <si>
    <t>29.88802790510189</t>
  </si>
  <si>
    <t>2157.8</t>
  </si>
  <si>
    <t>25tc88ow</t>
  </si>
  <si>
    <t>https://waterforpeople.s3.amazonaws.com/images/be6d2817-108a-478b-9b22-b23731b1f0c6.jpg</t>
  </si>
  <si>
    <t>-1.6939905422974624</t>
  </si>
  <si>
    <t>29.888105232491917</t>
  </si>
  <si>
    <t>2157</t>
  </si>
  <si>
    <t>25tjyvk1</t>
  </si>
  <si>
    <t>https://waterforpeople.s3.amazonaws.com/images/0bc4173a-46e3-4767-af9d-b34de37b56b1.jpg</t>
  </si>
  <si>
    <t>This water points operates normally though one of its two taps risk to get damaged</t>
  </si>
  <si>
    <t>8395e68260bbea2da8335ec51f833381</t>
  </si>
  <si>
    <t>np3f-gc3k-9ppt</t>
  </si>
  <si>
    <t>1225090085</t>
  </si>
  <si>
    <t>17-03-2017 05:24:05 CET</t>
  </si>
  <si>
    <t>Gakoma, Karehe, Rutonde, Gitaba, Kiruri, Buhira, Ruhanya, Kibamba, and Karindi</t>
  </si>
  <si>
    <t>29.9385370216456</t>
  </si>
  <si>
    <t>-1.794608367466457</t>
  </si>
  <si>
    <t>29.950350144046055</t>
  </si>
  <si>
    <t>1926.5</t>
  </si>
  <si>
    <t>2afy11bj</t>
  </si>
  <si>
    <t>https://waterforpeople.s3.amazonaws.com/images/42da9415-00a1-4519-b0ce-698c0162d2d4.jpg</t>
  </si>
  <si>
    <t>1. the system has two Pumps but one is damaged and is not working, only one pump is used to pump water  2. Eleven  (11) water points served by the distribution reservoir R 50m3 located at Kibamba village do not have water today because water don't reach this reservoir reservoir, there is not water at those water points from last August 2016  3. 2 water points located at Raro centre have been damaged and destroyed  4. there is an extension to Gitaba village is constructed in 2016 5. one water point doesn't Function because of the pipe break due to high pressure  6. the interconnection to Ngoma network is under construction with one water point and reservoir being under construction</t>
  </si>
  <si>
    <t>d35c749f993d11e4e6232631fd7c6d</t>
  </si>
  <si>
    <t>xcs7-rp9e-ap6f</t>
  </si>
  <si>
    <t>1222090698</t>
  </si>
  <si>
    <t>16-03-2017 06:40:03 CET</t>
  </si>
  <si>
    <t>00:07:13</t>
  </si>
  <si>
    <t>-1.7351185822787192</t>
  </si>
  <si>
    <t>30.00671512151363</t>
  </si>
  <si>
    <t>2029.3</t>
  </si>
  <si>
    <t>27pk5bz7</t>
  </si>
  <si>
    <t>https://waterforpeople.s3.amazonaws.com/images/4ace8090-33ec-4d34-9998-b7b4e42fc7a7.jpg</t>
  </si>
  <si>
    <t>b295f32ab415a92d9cc5d7699b76363</t>
  </si>
  <si>
    <t>sq2a-g5pj-c4d5</t>
  </si>
  <si>
    <t>1200280448</t>
  </si>
  <si>
    <t>09-03-2017 19:51:11 CET</t>
  </si>
  <si>
    <t>-1.8692767214564603</t>
  </si>
  <si>
    <t>29.938327478747848</t>
  </si>
  <si>
    <t>1456.4</t>
  </si>
  <si>
    <t>2dvforav</t>
  </si>
  <si>
    <t>https://waterforpeople.s3.amazonaws.com/images/38356e44-ac3f-49f6-96df-b2eaf139f19d.jpg</t>
  </si>
  <si>
    <t>c712d4ffd1f1624c12e6858b35fccbbe</t>
  </si>
  <si>
    <t>8jq1-a60u-bmu5</t>
  </si>
  <si>
    <t>1217930669</t>
  </si>
  <si>
    <t>15-03-2017 17:04:58 CET</t>
  </si>
  <si>
    <t>Gacyamo na Kisigiro</t>
  </si>
  <si>
    <t>-1.7472752482627212</t>
  </si>
  <si>
    <t>30.048158066467842</t>
  </si>
  <si>
    <t>289o4fwh</t>
  </si>
  <si>
    <t>https://waterforpeople.s3.amazonaws.com/images/ec88d03d-8a63-4103-b754-74b6b545dbec.jpg</t>
  </si>
  <si>
    <t>41d9cc308f7e2a1169b587218e81375d</t>
  </si>
  <si>
    <t>t7at-mggc-s3uk</t>
  </si>
  <si>
    <t>1193310245</t>
  </si>
  <si>
    <t>07-03-2017 10:08:01 CET</t>
  </si>
  <si>
    <t>00:09:26</t>
  </si>
  <si>
    <t>Rusayo</t>
  </si>
  <si>
    <t>Nyabirarama</t>
  </si>
  <si>
    <t>This  network  has  two water taps and it serves the Population  of Rusayo village  and the main  purpose is to serve G.G.S.Nganzo</t>
  </si>
  <si>
    <t>-1.604039112491394</t>
  </si>
  <si>
    <t>29.911449592055785</t>
  </si>
  <si>
    <t>2015.7</t>
  </si>
  <si>
    <t>21orzdpm</t>
  </si>
  <si>
    <t>-1.6034700300768703</t>
  </si>
  <si>
    <t>29.91505418395048</t>
  </si>
  <si>
    <t>1924.9</t>
  </si>
  <si>
    <t>21nun3v2</t>
  </si>
  <si>
    <t>-1.6034210472599661</t>
  </si>
  <si>
    <t>29.915515522551168</t>
  </si>
  <si>
    <t>1876</t>
  </si>
  <si>
    <t>21nrnxub</t>
  </si>
  <si>
    <t>https://waterforpeople.s3.amazonaws.com/images/43fb8c34-68d1-4a2e-880a-91b9d1e3c8e6.jpg</t>
  </si>
  <si>
    <t>the  network has  been used by G.S.Nganzo school and the Population used the water tap on The  source and i found as main challenge.</t>
  </si>
  <si>
    <t>48b482364a9af139be5b5b4c72ad490</t>
  </si>
  <si>
    <t>xjyt-1u25-8v5y</t>
  </si>
  <si>
    <t>1305650101</t>
  </si>
  <si>
    <t>16-04-2017 23:02:00 CEST</t>
  </si>
  <si>
    <t>00:03:51</t>
  </si>
  <si>
    <t>Kigarama water point/Nyirambuga pumping system</t>
  </si>
  <si>
    <t>Under construction</t>
  </si>
  <si>
    <t>-1.6915073936798586</t>
  </si>
  <si>
    <t>29.976581161027127</t>
  </si>
  <si>
    <t>1897.2</t>
  </si>
  <si>
    <t>25pfpylx</t>
  </si>
  <si>
    <t>https://waterforpeople.s3.amazonaws.com/images/fce2a7ac-2004-4d46-bf50-52f9f320a247.jpg</t>
  </si>
  <si>
    <t>under progress</t>
  </si>
  <si>
    <t>ebb5e47440d4dc91ea94b7d0f55f54bd</t>
  </si>
  <si>
    <t>dx1p-usmt-h7rt</t>
  </si>
  <si>
    <t>1203940168</t>
  </si>
  <si>
    <t>02-01-2015 05:57:43 CET</t>
  </si>
  <si>
    <t>00:12:15</t>
  </si>
  <si>
    <t>-1.6113663164147713</t>
  </si>
  <si>
    <t>29.928452952212123</t>
  </si>
  <si>
    <t>1831</t>
  </si>
  <si>
    <t>220we49g</t>
  </si>
  <si>
    <t>https://waterforpeople.s3.amazonaws.com/images/f82cc619-97da-4c69-88ac-c632825995e9.jpg</t>
  </si>
  <si>
    <t>The distribution reservoir does not supply water in  this transmission line and in the distribution reservoir located in Rwili cell</t>
  </si>
  <si>
    <t>bad connection of tee  junctions towards Rwili cells</t>
  </si>
  <si>
    <t>water tap is well placed in centre   gitare and  there  is no water available for long time</t>
  </si>
  <si>
    <t>dc5d6e94e6e2c7e7345e35e03096abd0</t>
  </si>
  <si>
    <t>5vbw-ajj4-bdy1</t>
  </si>
  <si>
    <t>1241150244</t>
  </si>
  <si>
    <t>24-03-2017 11:58:50 CET</t>
  </si>
  <si>
    <t>00:11:33</t>
  </si>
  <si>
    <t>-1.813352982413237</t>
  </si>
  <si>
    <t>30.062258321086187</t>
  </si>
  <si>
    <t>1784.6</t>
  </si>
  <si>
    <t>2bayctfy</t>
  </si>
  <si>
    <t>https://waterforpeople.s3.amazonaws.com/images/5e2d3dcb-5f05-4f22-9383-1ba3f0846dbc.jpg</t>
  </si>
  <si>
    <t>1c53777099f3d1283035a2523c6785ce</t>
  </si>
  <si>
    <t>7ddv-7xwy-8cpc</t>
  </si>
  <si>
    <t>1230030634</t>
  </si>
  <si>
    <t>21-03-2017 13:56:52 CET</t>
  </si>
  <si>
    <t>00:15:36</t>
  </si>
  <si>
    <t>-1.6444523084923446</t>
  </si>
  <si>
    <t>29.966992215536276</t>
  </si>
  <si>
    <t>2027.3</t>
  </si>
  <si>
    <t>23jmhhat</t>
  </si>
  <si>
    <t>https://waterforpeople.s3.amazonaws.com/images/80f5e6dd-51bf-4e25-b5af-ff8f88287065.jpg</t>
  </si>
  <si>
    <t>This water tap is in good condition and most of the community prefer to use it.</t>
  </si>
  <si>
    <t>67811135a79dec750e95e83f382615a</t>
  </si>
  <si>
    <t>ys1r-4x6g-2mcj</t>
  </si>
  <si>
    <t>1245730114</t>
  </si>
  <si>
    <t>03-01-2015 04:52:44 CET</t>
  </si>
  <si>
    <t>-1.6199860067484741</t>
  </si>
  <si>
    <t>29.95782828125414</t>
  </si>
  <si>
    <t>2051.4</t>
  </si>
  <si>
    <t>22f5lry2</t>
  </si>
  <si>
    <t>https://waterforpeople.s3.amazonaws.com/images/4b5e9308-8a1a-4317-b233-7698091f2753.jpg</t>
  </si>
  <si>
    <t>Water tap in good condition  at E.P.Kabonanyoni and it is used by the  students and staff.</t>
  </si>
  <si>
    <t>9c1afa4ed73bf3f39967135b71deb1f6</t>
  </si>
  <si>
    <t>3qs8-bvkw-0ekt</t>
  </si>
  <si>
    <t>1194211663</t>
  </si>
  <si>
    <t>07-03-2017 15:33:30 CET</t>
  </si>
  <si>
    <t>00:14:17</t>
  </si>
  <si>
    <t>29.96372874178695</t>
  </si>
  <si>
    <t>-1.7721771599288656</t>
  </si>
  <si>
    <t>29.963585834470017</t>
  </si>
  <si>
    <t>1852.6</t>
  </si>
  <si>
    <t>29eulrjn</t>
  </si>
  <si>
    <t>https://waterforpeople.s3.amazonaws.com/images/523e41fa-97e1-4989-84c5-fbe41c566e68.jpg</t>
  </si>
  <si>
    <t>f9129f9e854f35c303715356ca99f6c</t>
  </si>
  <si>
    <t>m05a-00en-kjwy</t>
  </si>
  <si>
    <t>1320480049</t>
  </si>
  <si>
    <t>20-04-2017 06:51:05 CEST</t>
  </si>
  <si>
    <t>00:07:38</t>
  </si>
  <si>
    <t>Water point Kumanga /Nyirambuga pumping</t>
  </si>
  <si>
    <t>One tap stand and cover for storage tank were removed</t>
  </si>
  <si>
    <t>-1.7077983784477964</t>
  </si>
  <si>
    <t>29.957013304520803</t>
  </si>
  <si>
    <t>2227.4</t>
  </si>
  <si>
    <t>26gdl2wi</t>
  </si>
  <si>
    <t>https://waterforpeople.s3.amazonaws.com/images/9fb572d4-43d0-42d5-a4bc-33f28a83fae2.jpg</t>
  </si>
  <si>
    <t>-1.7078651098993654</t>
  </si>
  <si>
    <t>29.958069572099667</t>
  </si>
  <si>
    <t>2193.9</t>
  </si>
  <si>
    <t>26ghr458</t>
  </si>
  <si>
    <t>https://waterforpeople.s3.amazonaws.com/images/59bda652-1de0-45b5-8335-95b5b8163be5.jpg</t>
  </si>
  <si>
    <t>a0ab3b98ac8d9a1b91a1032174d75</t>
  </si>
  <si>
    <t>vt5j-y9wd-7fw1</t>
  </si>
  <si>
    <t>1203320359</t>
  </si>
  <si>
    <t>09-03-2017 20:15:56 CET</t>
  </si>
  <si>
    <t>00:25:16</t>
  </si>
  <si>
    <t>-1.8781620631864513</t>
  </si>
  <si>
    <t>29.95170498457644</t>
  </si>
  <si>
    <t>1427.8</t>
  </si>
  <si>
    <t>2ea4z471</t>
  </si>
  <si>
    <t>https://waterforpeople.s3.amazonaws.com/images/4c97a546-f22f-48e5-a772-6e23a9f6d7f0.jpg</t>
  </si>
  <si>
    <t>521d809f8ad4028dae991b91a271f3</t>
  </si>
  <si>
    <t>a9jr-dhd6-gvjy</t>
  </si>
  <si>
    <t>1238960290</t>
  </si>
  <si>
    <t>22-03-2017 18:19:47 CET</t>
  </si>
  <si>
    <t>-1.6745885074986744</t>
  </si>
  <si>
    <t>29.971631870402373</t>
  </si>
  <si>
    <t>1974.8</t>
  </si>
  <si>
    <t>24xgcj0k</t>
  </si>
  <si>
    <t>https://waterforpeople.s3.amazonaws.com/images/9570febd-1e98-4b55-a905-8363d22f1dd1.jpg</t>
  </si>
  <si>
    <t>cee6259f175781f8c6a251e2e775638</t>
  </si>
  <si>
    <t>6q7q-sr34-k7uf</t>
  </si>
  <si>
    <t>1211930923</t>
  </si>
  <si>
    <t>10-03-2017 10:25:08 CET</t>
  </si>
  <si>
    <t>01:16:54</t>
  </si>
  <si>
    <t>Nyabuko, Kagwa,kiruri,busizi,ngaru,kirungu,kiboha, kigina</t>
  </si>
  <si>
    <t>-1.8114646081587216</t>
  </si>
  <si>
    <t>29.97319674889057</t>
  </si>
  <si>
    <t>1991</t>
  </si>
  <si>
    <t>2b7ttvf7</t>
  </si>
  <si>
    <t>https://waterforpeople.s3.amazonaws.com/images/58a89385-53d5-4a82-a2da-ede507917133.jpg</t>
  </si>
  <si>
    <t>-the network has 17 water points - water points are in good operational conditions expect water point at the source that is damaged -4 water points don't have water today -The pipes are in good condition - the pump is not working properly as it was expected during Design due to the the lack of sufficient energy  - the transformer at the pumping station doesnt offer the required energy to the pump  - the anti hammers of pump are not functioning because of bad installation of  the pumping house -the system has two pumps  with  4 units with two units pumping in one direction towards Nyabuko and other two in an other direction towards Ngoma sector office - The suction tank is in bad physical conditions</t>
  </si>
  <si>
    <t>6d3e6bad9c835c5572e579fdd855d9</t>
  </si>
  <si>
    <t>pq3q-q3py-8ru8</t>
  </si>
  <si>
    <t>1204700674</t>
  </si>
  <si>
    <t>12-03-2017 18:40:43 CET</t>
  </si>
  <si>
    <t>00:14:04</t>
  </si>
  <si>
    <t>-1.6545027828404797</t>
  </si>
  <si>
    <t>29.904978605053525</t>
  </si>
  <si>
    <t>1752.1</t>
  </si>
  <si>
    <t>2408u3s9</t>
  </si>
  <si>
    <t>https://waterforpeople.s3.amazonaws.com/images/ea87727b-ab2a-4e86-8cbb-700e3396d8d6.jpg</t>
  </si>
  <si>
    <t>the network is fine</t>
  </si>
  <si>
    <t>7d5f3e1c4cdd3e73947f5651589c9cf3</t>
  </si>
  <si>
    <t>nx0n-jhxq-4rjr</t>
  </si>
  <si>
    <t>1237880170</t>
  </si>
  <si>
    <t>21-03-2017 14:17:15 CET</t>
  </si>
  <si>
    <t>00:15:47</t>
  </si>
  <si>
    <t>-1.6042831128865018</t>
  </si>
  <si>
    <t>29.950528487079147</t>
  </si>
  <si>
    <t>2041.6</t>
  </si>
  <si>
    <t>21p6v84x</t>
  </si>
  <si>
    <t>https://waterforpeople.s3.amazonaws.com/images/b04eef3f-0641-4877-81ac-776d5d6dbdcc.jpg</t>
  </si>
  <si>
    <t>This water tap is located to the  source Sindiye and the community use it as they do not pay for water.</t>
  </si>
  <si>
    <t>b14245f66355a1c21cb38f82a67bb2bf</t>
  </si>
  <si>
    <t>d1h1-4eqc-uaew</t>
  </si>
  <si>
    <t>1193310651</t>
  </si>
  <si>
    <t>07-03-2017 21:09:08 CET</t>
  </si>
  <si>
    <t>Network is new and is in good operational conditions -water points are new and in good conditions</t>
  </si>
  <si>
    <t>-1.73191032363990618</t>
  </si>
  <si>
    <t>-1.7252645615805617</t>
  </si>
  <si>
    <t>29.93084170930244</t>
  </si>
  <si>
    <t>1768.5</t>
  </si>
  <si>
    <t>2799pcj0</t>
  </si>
  <si>
    <t>https://waterforpeople.s3.amazonaws.com/images/1a402564-c72a-46ca-b8da-b097ce3bffed.jpg</t>
  </si>
  <si>
    <t>the connection to this water point is damaged</t>
  </si>
  <si>
    <t>the water is not  in good operational conditions</t>
  </si>
  <si>
    <t>c11bb26f4c97a25bb9601c3523755d59</t>
  </si>
  <si>
    <t>x9bc-0323-vyuy</t>
  </si>
  <si>
    <t>1202310331</t>
  </si>
  <si>
    <t>09-03-2017 06:35:57 CET</t>
  </si>
  <si>
    <t>00:14:57</t>
  </si>
  <si>
    <t>-1.8742643999895792</t>
  </si>
  <si>
    <t>29.935768742434384</t>
  </si>
  <si>
    <t>1358.4</t>
  </si>
  <si>
    <t>2e3os259</t>
  </si>
  <si>
    <t>https://waterforpeople.s3.amazonaws.com/images/2f74102c-d6c0-4d2e-a442-cdbc938b4207.jpg</t>
  </si>
  <si>
    <t>a4cee8e75b66f58759f9e1b8967104e</t>
  </si>
  <si>
    <t>qrvr-q4g8-y04c</t>
  </si>
  <si>
    <t>1323090187</t>
  </si>
  <si>
    <t>24-04-2017 21:51:54 CEST</t>
  </si>
  <si>
    <t>00:32:18</t>
  </si>
  <si>
    <t>Runyinya</t>
  </si>
  <si>
    <t>wasac network towards Mutete in Gicumbi district</t>
  </si>
  <si>
    <t>-1.6521994188708533</t>
  </si>
  <si>
    <t>30.063205521865356</t>
  </si>
  <si>
    <t>23wfb09k</t>
  </si>
  <si>
    <t>https://waterforpeople.s3.amazonaws.com/images/325779c4-ad1e-485a-a2b2-a9a69f9f60e7.jpg</t>
  </si>
  <si>
    <t>-1.652362079674339</t>
  </si>
  <si>
    <t>30.063264640267157</t>
  </si>
  <si>
    <t>2060.1</t>
  </si>
  <si>
    <t>23wpfdjs</t>
  </si>
  <si>
    <t>https://waterforpeople.s3.amazonaws.com/images/01865d36-a788-4543-8730-a1ff18a47200.jpg</t>
  </si>
  <si>
    <t>a4ddca103fa997cea1348d17df4fbe38</t>
  </si>
  <si>
    <t>464h-uws1-87th</t>
  </si>
  <si>
    <t>1214440108</t>
  </si>
  <si>
    <t>08-03-2017 20:13:11 CET</t>
  </si>
  <si>
    <t>00:11:43</t>
  </si>
  <si>
    <t>-1.8536058576265706</t>
  </si>
  <si>
    <t>29.967111752011117</t>
  </si>
  <si>
    <t>1926.8</t>
  </si>
  <si>
    <t>2d5iqil3</t>
  </si>
  <si>
    <t>https://waterforpeople.s3.amazonaws.com/images/22034dc5-e48f-40cd-8ce3-781bb5de7e30.jpg</t>
  </si>
  <si>
    <t>This water point does not used</t>
  </si>
  <si>
    <t>1d6386cc71c845ecd06ac73daaacc2</t>
  </si>
  <si>
    <t>85sx-ddh7-fa68</t>
  </si>
  <si>
    <t>1239960217</t>
  </si>
  <si>
    <t>23-03-2017 07:17:40 CET</t>
  </si>
  <si>
    <t>00:37:31</t>
  </si>
  <si>
    <t>Distribution Chamber|Washout, Ventouse</t>
  </si>
  <si>
    <t>-1.6583869308030887</t>
  </si>
  <si>
    <t>29.919259766897365</t>
  </si>
  <si>
    <t>1936.9</t>
  </si>
  <si>
    <t>246nuam0</t>
  </si>
  <si>
    <t>https://waterforpeople.s3.amazonaws.com/images/12776059-98d7-4725-80d7-02416a118de3.jpg</t>
  </si>
  <si>
    <t>73446e5c70b6b7576cf7b7d411d6c</t>
  </si>
  <si>
    <t>we4m-e3jd-1fja</t>
  </si>
  <si>
    <t>1193820719</t>
  </si>
  <si>
    <t>02-01-2015 04:33:27 CET</t>
  </si>
  <si>
    <t>01:17:40</t>
  </si>
  <si>
    <t>Nturo</t>
  </si>
  <si>
    <t>Nyamabara</t>
  </si>
  <si>
    <t>https://waterforpeople.s3.amazonaws.com/images/b199f9a9-4cad-4cfd-adab-8d8e0f60db04.jpg</t>
  </si>
  <si>
    <t>https://waterforpeople.s3.amazonaws.com/images/1f7bcac2-473c-4989-bbf0-87d5aa485a69.jpg</t>
  </si>
  <si>
    <t>https://waterforpeople.s3.amazonaws.com/images/ae4e201c-1374-41f2-bc98-784cadc37065.jpg</t>
  </si>
  <si>
    <t>https://waterforpeople.s3.amazonaws.com/images/16e5224d-aa84-45cd-aa17-31a28ce464ba.jpg</t>
  </si>
  <si>
    <t>https://waterforpeople.s3.amazonaws.com/images/7e86f2fc-219c-4115-9899-434f300febae.jpg</t>
  </si>
  <si>
    <t>-1.6226673483071388</t>
  </si>
  <si>
    <t>29.921801903817286</t>
  </si>
  <si>
    <t>1940.9</t>
  </si>
  <si>
    <t>22jl5xsi</t>
  </si>
  <si>
    <t>https://waterforpeople.s3.amazonaws.com/images/9227d468-077a-46a1-a5f5-5c9c06279035.jpg</t>
  </si>
  <si>
    <t>The problem of inter connection and bad connection of tee junctions even not well located main  distribution reservoir at Sakara Village</t>
  </si>
  <si>
    <t>This water tap  is located  near another water tap from Sakara Pumping thus the Population prefer to use  that  one.</t>
  </si>
  <si>
    <t>354b77357661d72e9bb4a756e260b321</t>
  </si>
  <si>
    <t>y28d-e6p2-t39y</t>
  </si>
  <si>
    <t>1233741193</t>
  </si>
  <si>
    <t>23-03-2017 16:19:15 CET</t>
  </si>
  <si>
    <t>00:32:42</t>
  </si>
  <si>
    <t>gashubi,taba,rebero</t>
  </si>
  <si>
    <t>-1.851156785980757</t>
  </si>
  <si>
    <t>30.037195765762668</t>
  </si>
  <si>
    <t>1760.8</t>
  </si>
  <si>
    <t>2d1gvbwz</t>
  </si>
  <si>
    <t>https://waterforpeople.s3.amazonaws.com/images/d76bff66-d1cf-44ad-9290-82b6b52de70b.jpg</t>
  </si>
  <si>
    <t>The system has a problem water reduced</t>
  </si>
  <si>
    <t>c66fc4376f42e52ea57337cd9eb4fda5</t>
  </si>
  <si>
    <t>rng3-u68h-n8ky</t>
  </si>
  <si>
    <t>1205330375</t>
  </si>
  <si>
    <t>09-03-2017 17:53:49 CET</t>
  </si>
  <si>
    <t>00:10:35</t>
  </si>
  <si>
    <t>Ngendo</t>
  </si>
  <si>
    <t>-1.910878274581095</t>
  </si>
  <si>
    <t>29.982994207645937</t>
  </si>
  <si>
    <t>1352.7</t>
  </si>
  <si>
    <t>2fs8g06t</t>
  </si>
  <si>
    <t>https://waterforpeople.s3.amazonaws.com/images/ae818972-4dc8-4092-9de3-a8e25c8e2d63.jpg</t>
  </si>
  <si>
    <t>-This network of Kirikumuryango was rehabilitated in 2013 and it has 11km. -During the rain season source become  dirty.</t>
  </si>
  <si>
    <t>afcb5d7da86156fcd887272be8f653d</t>
  </si>
  <si>
    <t>fw4s-xr81-76ah</t>
  </si>
  <si>
    <t>1223630078</t>
  </si>
  <si>
    <t>12-03-2017 12:56:33 CET</t>
  </si>
  <si>
    <t>00:07:19</t>
  </si>
  <si>
    <t>-1.8356287129933786</t>
  </si>
  <si>
    <t>29.925799839209034</t>
  </si>
  <si>
    <t>1624.8</t>
  </si>
  <si>
    <t>2cbs94l5</t>
  </si>
  <si>
    <t>https://waterforpeople.s3.amazonaws.com/images/685facc3-5bb4-4820-aaaf-4aaad39a3505.jpg</t>
  </si>
  <si>
    <t>aabcb2e62617b8b6b1b2dc96d1beeb1</t>
  </si>
  <si>
    <t>bdp0-yg20-4n4j</t>
  </si>
  <si>
    <t>1317470066</t>
  </si>
  <si>
    <t>20-04-2017 12:01:13 CEST</t>
  </si>
  <si>
    <t>Water point chez Haguma/Nyirambuga pumping</t>
  </si>
  <si>
    <t>-1.689313034457321</t>
  </si>
  <si>
    <t>29.93747945297606</t>
  </si>
  <si>
    <t>2091.6</t>
  </si>
  <si>
    <t>25ltc0tq</t>
  </si>
  <si>
    <t>https://waterforpeople.s3.amazonaws.com/images/f06be139-b93f-421f-94e3-c0e0e6ce3787.jpg</t>
  </si>
  <si>
    <t>https://waterforpeople.s3.amazonaws.com/images/f938c070-26c3-4b13-8110-fbee06a0c027.jpg</t>
  </si>
  <si>
    <t>https://waterforpeople.s3.amazonaws.com/images/005b21e6-0e27-4c97-837d-bcb7f5a394b8.jpg</t>
  </si>
  <si>
    <t>-1.687064311797058</t>
  </si>
  <si>
    <t>29.936745522538597</t>
  </si>
  <si>
    <t>2057.5</t>
  </si>
  <si>
    <t>25i3dhpj</t>
  </si>
  <si>
    <t>https://waterforpeople.s3.amazonaws.com/images/c2a3def3-8b6c-4404-a21a-1d4560e36b71.jpg</t>
  </si>
  <si>
    <t>e13bc18c35efd39bbc878424e9a7c65</t>
  </si>
  <si>
    <t>jv5b-aet2-vaxt</t>
  </si>
  <si>
    <t>1202350691</t>
  </si>
  <si>
    <t>09-03-2017 21:52:47 CET</t>
  </si>
  <si>
    <t>-1.8595530396503857</t>
  </si>
  <si>
    <t>29.925995628517203</t>
  </si>
  <si>
    <t>1430</t>
  </si>
  <si>
    <t>2dfczf7f</t>
  </si>
  <si>
    <t>https://waterforpeople.s3.amazonaws.com/images/78309f60-8fd9-4486-8882-ee3208fd5c62.jpg</t>
  </si>
  <si>
    <t>35607fb4ff040e8566ec557b6e5316f</t>
  </si>
  <si>
    <t>ywvj-gg4s-pgfr</t>
  </si>
  <si>
    <t>1244760070</t>
  </si>
  <si>
    <t>23-03-2017 06:13:46 CET</t>
  </si>
  <si>
    <t>00:05:35</t>
  </si>
  <si>
    <t>-1.6668998044016576</t>
  </si>
  <si>
    <t>29.941056675766742</t>
  </si>
  <si>
    <t>1957.6</t>
  </si>
  <si>
    <t>24kqi6ky</t>
  </si>
  <si>
    <t>https://waterforpeople.s3.amazonaws.com/images/53f8539a-8c23-4987-9f4a-b6e180fc14d0.jpg</t>
  </si>
  <si>
    <t>ab388e34bd8b66b22fb7b2b3a9b46b87</t>
  </si>
  <si>
    <t>rukx-2bkv-8aqb</t>
  </si>
  <si>
    <t>1219440168</t>
  </si>
  <si>
    <t>10-03-2017 12:13:23 CET</t>
  </si>
  <si>
    <t>00:32:07</t>
  </si>
  <si>
    <t>the system is new and is in good operational conditions</t>
  </si>
  <si>
    <t>https://waterforpeople.s3.amazonaws.com/images/3ac84c44-c250-4a5f-8af4-f44400300239.jpg</t>
  </si>
  <si>
    <t>https://waterforpeople.s3.amazonaws.com/images/f44bcf2d-07b4-48f5-b6f3-2eabc4706c8f.jpg</t>
  </si>
  <si>
    <t>https://waterforpeople.s3.amazonaws.com/images/fce50baa-3c8e-4435-b389-62ab3a9d28c2.jpg</t>
  </si>
  <si>
    <t>-1.7497097862059392</t>
  </si>
  <si>
    <t>29.927387177960835</t>
  </si>
  <si>
    <t>1787.6</t>
  </si>
  <si>
    <t>28dosqyx</t>
  </si>
  <si>
    <t>https://waterforpeople.s3.amazonaws.com/images/324a55a2-c4a2-40bf-a50d-0b3746f40e73.jpg</t>
  </si>
  <si>
    <t>-No water at all water points excpet at the water point at the source  - water don't reach the Distribution reservoir because the pipe that enters water to the tank is disconnected and broken</t>
  </si>
  <si>
    <t>e0b0af92f14f1de1e2f13a833f829c</t>
  </si>
  <si>
    <t>n8xx-sa8g-f7ec</t>
  </si>
  <si>
    <t>1205330377</t>
  </si>
  <si>
    <t>09-03-2017 19:38:40 CET</t>
  </si>
  <si>
    <t>-1.8618559366311842</t>
  </si>
  <si>
    <t>29.944875640774214</t>
  </si>
  <si>
    <t>1578.5</t>
  </si>
  <si>
    <t>2dj5x4hk</t>
  </si>
  <si>
    <t>https://waterforpeople.s3.amazonaws.com/images/9b1e3bfe-c96c-457f-b573-ee35f2650e6a.jpg</t>
  </si>
  <si>
    <t>Water point is for Nyundo primary school</t>
  </si>
  <si>
    <t>a8e5a1133d3914c4eacbec91721043e</t>
  </si>
  <si>
    <t>rsvk-yj9j-5k2y</t>
  </si>
  <si>
    <t>1317910087</t>
  </si>
  <si>
    <t>20-04-2017 14:45:58 CEST</t>
  </si>
  <si>
    <t>00:09:27</t>
  </si>
  <si>
    <t>Kinini/Mbogo</t>
  </si>
  <si>
    <t>-1.759698733765297</t>
  </si>
  <si>
    <t>29.933777367513624</t>
  </si>
  <si>
    <t>1859.9</t>
  </si>
  <si>
    <t>28u7kscp</t>
  </si>
  <si>
    <t>-1.7580489779060636</t>
  </si>
  <si>
    <t>-1.7654922549522123</t>
  </si>
  <si>
    <t>29.932708976310913</t>
  </si>
  <si>
    <t>1816</t>
  </si>
  <si>
    <t>293sw77j</t>
  </si>
  <si>
    <t>https://waterforpeople.s3.amazonaws.com/images/5df2176b-b405-4e39-a93a-fe5d57969e50.jpg</t>
  </si>
  <si>
    <t>31d6d2e57d4a7fe420439c36f985d549</t>
  </si>
  <si>
    <t>hu52-agtb-b8t6</t>
  </si>
  <si>
    <t>1229190575</t>
  </si>
  <si>
    <t>22-03-2017 18:38:18 CET</t>
  </si>
  <si>
    <t>00:08:52</t>
  </si>
  <si>
    <t>Bunahi</t>
  </si>
  <si>
    <t>All villages of Butunzi and Marembo and Karambi village</t>
  </si>
  <si>
    <t>-1.6642194298858077</t>
  </si>
  <si>
    <t>29.96213381467028</t>
  </si>
  <si>
    <t>1890.5</t>
  </si>
  <si>
    <t>24gay0md</t>
  </si>
  <si>
    <t>https://waterforpeople.s3.amazonaws.com/images/9c6e5b86-6a91-41f6-b4e1-7599b837a9ba.jpg</t>
  </si>
  <si>
    <t>a3a9da1cbc2e594e349b0e3c9d382e</t>
  </si>
  <si>
    <t>b2nw-a4td-g3fx</t>
  </si>
  <si>
    <t>1442611745</t>
  </si>
  <si>
    <t>04-06-2017 13:25:00 CEST</t>
  </si>
  <si>
    <t>00:19:19</t>
  </si>
  <si>
    <t>ntakibazo uyu muyoboro ufite</t>
  </si>
  <si>
    <t>Pressure Break Tank|Distribution Chamber|washout, air release</t>
  </si>
  <si>
    <t>-1.6520949082846663</t>
  </si>
  <si>
    <t>30.04109467095679</t>
  </si>
  <si>
    <t>1887.8</t>
  </si>
  <si>
    <t>23w9co1m</t>
  </si>
  <si>
    <t>https://waterforpeople.s3.amazonaws.com/images/54b49fbd-9879-4a21-b213-3cf9a131634b.jpg</t>
  </si>
  <si>
    <t>uyu muyoboro(ivomo) ntakibazo rifite</t>
  </si>
  <si>
    <t>7fac18a06668d91a9fc51ac9b2537029</t>
  </si>
  <si>
    <t>u7fd-4wqw-50un</t>
  </si>
  <si>
    <t>1202140134</t>
  </si>
  <si>
    <t>02-01-2015 05:52:14 CET</t>
  </si>
  <si>
    <t>00:08:34</t>
  </si>
  <si>
    <t>-1.592031897072048</t>
  </si>
  <si>
    <t>-1.6436175209590775</t>
  </si>
  <si>
    <t>29.92540989807403</t>
  </si>
  <si>
    <t>23i8h25y</t>
  </si>
  <si>
    <t>https://waterforpeople.s3.amazonaws.com/images/ed542386-d3ea-4cd3-b54e-085ae2a5be18.jpg</t>
  </si>
  <si>
    <t>The community does not use it and they prefer  to use the  rain water and the wetland water</t>
  </si>
  <si>
    <t>203ecf8768ae451697f199fcb3c99e4</t>
  </si>
  <si>
    <t>81n7-q3j3-7wjf</t>
  </si>
  <si>
    <t>1242080213</t>
  </si>
  <si>
    <t>23-03-2017 17:26:01 CET</t>
  </si>
  <si>
    <t>00:31:31</t>
  </si>
  <si>
    <t>https://waterforpeople.s3.amazonaws.com/images/4c2bc2fb-f6dc-456c-af5b-c63241677025.jpg</t>
  </si>
  <si>
    <t>30.03414816539020</t>
  </si>
  <si>
    <t>1810.5</t>
  </si>
  <si>
    <t>1cb3c81dd22c8083a56f9a66a99028cd</t>
  </si>
  <si>
    <t>g2dv-ec66-0j4x</t>
  </si>
  <si>
    <t>1244890166</t>
  </si>
  <si>
    <t>23-03-2017 18:33:32 CET</t>
  </si>
  <si>
    <t>00:11:00</t>
  </si>
  <si>
    <t>Nyakizu</t>
  </si>
  <si>
    <t>-1.777015078219158</t>
  </si>
  <si>
    <t>30.06105742678471</t>
  </si>
  <si>
    <t>1717.6</t>
  </si>
  <si>
    <t>29murl36</t>
  </si>
  <si>
    <t>https://waterforpeople.s3.amazonaws.com/images/6f4a4d7e-3201-4073-bd3f-fce1714dbf29.jpg</t>
  </si>
  <si>
    <t>298dbb44cdbd3e13971b128339e735</t>
  </si>
  <si>
    <t>5ugv-am0x-5ach</t>
  </si>
  <si>
    <t>1236140591</t>
  </si>
  <si>
    <t>23-03-2017 06:26:54 CET</t>
  </si>
  <si>
    <t>00:42:10</t>
  </si>
  <si>
    <t>Rutabo gitaba nyarubuye remera rusongati rugarama cyasuli munini</t>
  </si>
  <si>
    <t>this network has no problems</t>
  </si>
  <si>
    <t>-1.6862747139419287</t>
  </si>
  <si>
    <t>30.051575421169506</t>
  </si>
  <si>
    <t>1999.3</t>
  </si>
  <si>
    <t>25gsc9sz</t>
  </si>
  <si>
    <t>https://waterforpeople.s3.amazonaws.com/images/5c271200-aac6-4214-88c2-c889c7af527e.jpg</t>
  </si>
  <si>
    <t>this water tap is not working</t>
  </si>
  <si>
    <t>643bd8ae12778604b20828a31c51da7</t>
  </si>
  <si>
    <t>mx0r-ux8y-2xy6</t>
  </si>
  <si>
    <t>1220240935</t>
  </si>
  <si>
    <t>16-03-2017 08:49:21 CET</t>
  </si>
  <si>
    <t>-1.77801882415555</t>
  </si>
  <si>
    <t>29.94376186134791</t>
  </si>
  <si>
    <t>1903.2</t>
  </si>
  <si>
    <t>29oiawod</t>
  </si>
  <si>
    <t>https://waterforpeople.s3.amazonaws.com/images/92a89b7e-cf2a-453d-b7ea-f2bafeff32b5.jpg</t>
  </si>
  <si>
    <t>water is damaged and is not functioning</t>
  </si>
  <si>
    <t>b3e5c99e04cc0d168d8e6b825ddfafb</t>
  </si>
  <si>
    <t>w75g-r0r2-yrhh</t>
  </si>
  <si>
    <t>1210500418</t>
  </si>
  <si>
    <t>08-03-2017 21:29:54 CET</t>
  </si>
  <si>
    <t>-1.8636748667810057</t>
  </si>
  <si>
    <t>29.963155579827312</t>
  </si>
  <si>
    <t>1970.3</t>
  </si>
  <si>
    <t>2dm6a0q7</t>
  </si>
  <si>
    <t>https://waterforpeople.s3.amazonaws.com/images/0cfe73a7-17ad-491c-8ecb-3ebbead7e7b1.jpg</t>
  </si>
  <si>
    <t>1c4352f8e2edbc8b2685f724ba7881e</t>
  </si>
  <si>
    <t>bpuk-nscu-ysk5</t>
  </si>
  <si>
    <t>1202320523</t>
  </si>
  <si>
    <t>09-03-2017 19:20:00 CET</t>
  </si>
  <si>
    <t>Nyabitare</t>
  </si>
  <si>
    <t>Gisaro-Nyundo network</t>
  </si>
  <si>
    <t>-1.851609902418587</t>
  </si>
  <si>
    <t>29.954569111030587</t>
  </si>
  <si>
    <t>1642.6</t>
  </si>
  <si>
    <t>2d27nti1</t>
  </si>
  <si>
    <t>https://waterforpeople.s3.amazonaws.com/images/60efa3ee-e87c-45c2-9652-97237d00c6d8.jpg</t>
  </si>
  <si>
    <t>9db2ee74c24728e878dbafb55555ffb0</t>
  </si>
  <si>
    <t>aea8-qg2u-3mrk</t>
  </si>
  <si>
    <t>1193310222</t>
  </si>
  <si>
    <t>07-03-2017 10:39:41 CET</t>
  </si>
  <si>
    <t>00:10:39</t>
  </si>
  <si>
    <t>Kidomo, Gahinga, Nganzo, Rusayo,Buyaga  and Murambo</t>
  </si>
  <si>
    <t>-1.6053755548515243</t>
  </si>
  <si>
    <t>29.914471694842266</t>
  </si>
  <si>
    <t>1982.3</t>
  </si>
  <si>
    <t>21qzrgso</t>
  </si>
  <si>
    <t>https://waterforpeople.s3.amazonaws.com/images/140edaba-455d-45ef-b00d-50f4458c86ef.jpg</t>
  </si>
  <si>
    <t>The population  of gahinga  do  not use this water tap as it is located fall way from their home so it will be better if we change the horizontal alignment  of The network  so that this  water tap Will have located  near the Population.</t>
  </si>
  <si>
    <t>58b289f8be80ea5aa79c072adfa7e81</t>
  </si>
  <si>
    <t>t8u5-d9tu-k41u</t>
  </si>
  <si>
    <t>1239070128</t>
  </si>
  <si>
    <t>21-03-2017 17:53:30 CET</t>
  </si>
  <si>
    <t>-1.6715103367031914</t>
  </si>
  <si>
    <t>29.964593094699875</t>
  </si>
  <si>
    <t>1977.2</t>
  </si>
  <si>
    <t>24sdkg8t</t>
  </si>
  <si>
    <t>https://waterforpeople.s3.amazonaws.com/images/997236c4-3a7f-42c2-8b49-3a5d77269dc4.jpg</t>
  </si>
  <si>
    <t>faa6be4b7b4f776ad85f82b836e69f7</t>
  </si>
  <si>
    <t>wx3c-65y7-ph9j</t>
  </si>
  <si>
    <t>1225600203</t>
  </si>
  <si>
    <t>15-03-2017 08:07:33 CET</t>
  </si>
  <si>
    <t>mushongi Buramba</t>
  </si>
  <si>
    <t>this network works in one part</t>
  </si>
  <si>
    <t>-1.6533339518832098</t>
  </si>
  <si>
    <t>29.912839907596755</t>
  </si>
  <si>
    <t>1763.5</t>
  </si>
  <si>
    <t>23yb6e2g</t>
  </si>
  <si>
    <t>https://waterforpeople.s3.amazonaws.com/images/7651d243-2c65-4792-8405-7fb4eb417b7c.jpg</t>
  </si>
  <si>
    <t>it is new(it is still in construction).</t>
  </si>
  <si>
    <t>water pipes have been destroyed</t>
  </si>
  <si>
    <t>some water taps and tanks do not get water</t>
  </si>
  <si>
    <t>7a1cad7ff5b86d8c4531eac8c9f781c</t>
  </si>
  <si>
    <t>7wrm-na6f-jhme</t>
  </si>
  <si>
    <t>1311290294</t>
  </si>
  <si>
    <t>20-04-2017 15:58:34 CEST</t>
  </si>
  <si>
    <t>Water point at Buramira Primary school/Buramira-Kivure gravity system</t>
  </si>
  <si>
    <t>Students are 1150 approaching 250 families.The water point is operational and water is available</t>
  </si>
  <si>
    <t>-1.6686222104797874</t>
  </si>
  <si>
    <t>29.922559798951145</t>
  </si>
  <si>
    <t>24nli63d</t>
  </si>
  <si>
    <t>https://waterforpeople.s3.amazonaws.com/images/05daeb29-19ff-4269-b3fe-38bed798d3b6.jpg</t>
  </si>
  <si>
    <t>637d46db47472aee6ee61b4d28ee936c</t>
  </si>
  <si>
    <t>synq-s7sp-4yxj</t>
  </si>
  <si>
    <t>1212380222</t>
  </si>
  <si>
    <t>08-03-2017 21:51:35 CET</t>
  </si>
  <si>
    <t>-1.875218272222894</t>
  </si>
  <si>
    <t>29.963893189815558</t>
  </si>
  <si>
    <t>1853.1</t>
  </si>
  <si>
    <t>2e59c8ty</t>
  </si>
  <si>
    <t>https://waterforpeople.s3.amazonaws.com/images/32b1e829-a1e8-4638-8040-afb9bdba3b7a.jpg</t>
  </si>
  <si>
    <t>-water point does not function because is not well located. -They are 2 distribution reservoirs, 1 is recent and is used to reinforce the existing one.</t>
  </si>
  <si>
    <t>fbe8776afad7e5629a04cb34ec88318</t>
  </si>
  <si>
    <t>ugds-fp0b-nate</t>
  </si>
  <si>
    <t>1256650051</t>
  </si>
  <si>
    <t>27-03-2017 08:27:23 CEST</t>
  </si>
  <si>
    <t>00:10:33</t>
  </si>
  <si>
    <t>https://waterforpeople.s3.amazonaws.com/images/9102b3af-4033-40a6-9f77-76e430437be7.jpg</t>
  </si>
  <si>
    <t>-1.6264989081256989</t>
  </si>
  <si>
    <t>30.02969897903348</t>
  </si>
  <si>
    <t>2228.9</t>
  </si>
  <si>
    <t>22px6zbc</t>
  </si>
  <si>
    <t>https://waterforpeople.s3.amazonaws.com/images/b2511f90-e236-42a6-984e-41fa05d8fea9.jpg</t>
  </si>
  <si>
    <t>The system has apump problem</t>
  </si>
  <si>
    <t>949def8ddb8dddbe59157da1c3ccd97f</t>
  </si>
  <si>
    <t>cwuk-b2un-md53</t>
  </si>
  <si>
    <t>1232771186</t>
  </si>
  <si>
    <t>24-03-2017 10:56:52 CET</t>
  </si>
  <si>
    <t>00:17:53</t>
  </si>
  <si>
    <t>-1.8219375023419242</t>
  </si>
  <si>
    <t>30.059875485866172</t>
  </si>
  <si>
    <t>1825.9</t>
  </si>
  <si>
    <t>2bp56qgm</t>
  </si>
  <si>
    <t>https://waterforpeople.s3.amazonaws.com/images/2270bd2c-e219-4b09-a461-dc6e31cf6bbc.jpg</t>
  </si>
  <si>
    <t>f12c6f86e5e1734b6c62e79ab0347453</t>
  </si>
  <si>
    <t>jmsg-sjm9-cxqv</t>
  </si>
  <si>
    <t>1235980241</t>
  </si>
  <si>
    <t>03-01-2015 01:27:51 CET</t>
  </si>
  <si>
    <t>00:06:25</t>
  </si>
  <si>
    <t>Water point at ADEPR Buyoga/Nyirambuga pumping</t>
  </si>
  <si>
    <t>Water point at ADEPR Buyoga operates well though one tap stand valve was damaged</t>
  </si>
  <si>
    <t>-1.68568228350285</t>
  </si>
  <si>
    <t>30.015822987374957</t>
  </si>
  <si>
    <t>2137.5</t>
  </si>
  <si>
    <t>25ft7ou6</t>
  </si>
  <si>
    <t>https://waterforpeople.s3.amazonaws.com/images/a4a96f5a-fd94-49ce-929d-c9eeac8a9d01.jpg</t>
  </si>
  <si>
    <t>-1.685660944699171</t>
  </si>
  <si>
    <t>30.015831305051677</t>
  </si>
  <si>
    <t>25fs0tmm</t>
  </si>
  <si>
    <t>https://waterforpeople.s3.amazonaws.com/images/e01aa5fe-5fda-495f-946e-661d94247439.jpg</t>
  </si>
  <si>
    <t>6e81759f58b4c8eede7ae272cd39b90</t>
  </si>
  <si>
    <t>13kg-1x2m-7wv3</t>
  </si>
  <si>
    <t>1215580797</t>
  </si>
  <si>
    <t>10-03-2017 11:42:15 CET</t>
  </si>
  <si>
    <t>00:17:17</t>
  </si>
  <si>
    <t>-1.8199450564434003</t>
  </si>
  <si>
    <t>29.962194851629686</t>
  </si>
  <si>
    <t>2blupgbp</t>
  </si>
  <si>
    <t>https://waterforpeople.s3.amazonaws.com/images/33a526ea-f3d8-4f96-a021-e51f549a8f21.jpg</t>
  </si>
  <si>
    <t>The water and pipes are destroyed by the local population due to the unwillingness to buy water</t>
  </si>
  <si>
    <t>The pipeline are broken</t>
  </si>
  <si>
    <t>-The water point at the source that is damaged but it is functioning  -the pipeline is damaged, all distribution pipes are broken  -there are no water at all water points</t>
  </si>
  <si>
    <t>fcfca4e38019f2c3b0bb4fc3176aadca</t>
  </si>
  <si>
    <t>9gwb-f178-ej2b</t>
  </si>
  <si>
    <t>1252900066</t>
  </si>
  <si>
    <t>28-03-2017 08:48:30 CEST</t>
  </si>
  <si>
    <t>00:05:28</t>
  </si>
  <si>
    <t>Rukore</t>
  </si>
  <si>
    <t>https://waterforpeople.s3.amazonaws.com/images/0d25054c-890a-4bb0-8d79-99cf754f6f31.jpg</t>
  </si>
  <si>
    <t>-1.8010272970538554</t>
  </si>
  <si>
    <t>30.114340574308645</t>
  </si>
  <si>
    <t>1593.8</t>
  </si>
  <si>
    <t>2aqk9cyf</t>
  </si>
  <si>
    <t>https://waterforpeople.s3.amazonaws.com/images/413435ca-c8d8-4cde-982b-b7588e11d957.jpg</t>
  </si>
  <si>
    <t>b641679329113344c3ff7c297232</t>
  </si>
  <si>
    <t>c7w1-e2wa-pn9n</t>
  </si>
  <si>
    <t>1312370051</t>
  </si>
  <si>
    <t>20-04-2017 08:16:53 CEST</t>
  </si>
  <si>
    <t>Water point chez Ntihabose/Nyirambuga pumping</t>
  </si>
  <si>
    <t>Gatare and Rusura</t>
  </si>
  <si>
    <t>-1.685738204816077</t>
  </si>
  <si>
    <t>29.94482048293456</t>
  </si>
  <si>
    <t>1969.4</t>
  </si>
  <si>
    <t>25fw6ubc</t>
  </si>
  <si>
    <t>https://waterforpeople.s3.amazonaws.com/images/40baaf09-b992-468f-8e40-da04981aa7a5.jpg</t>
  </si>
  <si>
    <t>75115726fad41332af23cc854859e3fa</t>
  </si>
  <si>
    <t>upp5-duc2-9xsc</t>
  </si>
  <si>
    <t>1236751031</t>
  </si>
  <si>
    <t>23-03-2017 12:00:37 CET</t>
  </si>
  <si>
    <t>00:11:53</t>
  </si>
  <si>
    <t>4708.3</t>
  </si>
  <si>
    <t>-1.7813273923289477</t>
  </si>
  <si>
    <t>30.054835548790606</t>
  </si>
  <si>
    <t>1807.4</t>
  </si>
  <si>
    <t>29tzdero</t>
  </si>
  <si>
    <t>https://waterforpeople.s3.amazonaws.com/images/a4f1a261-a7ff-4b2d-8bb6-bcc2b93a3819.jpg</t>
  </si>
  <si>
    <t>f51495e12f040e57dc6f369a35954a</t>
  </si>
  <si>
    <t>8334-87vg-qrk</t>
  </si>
  <si>
    <t>1299180126</t>
  </si>
  <si>
    <t>15-04-2017 23:07:41 CEST</t>
  </si>
  <si>
    <t>00:09:24</t>
  </si>
  <si>
    <t>Kabuye</t>
  </si>
  <si>
    <t>Ruganzu-Kabuye gravity system</t>
  </si>
  <si>
    <t>Private operator and local government</t>
  </si>
  <si>
    <t>This water point and its storage do no longer due to water pipeline to make Kabuye spring.It had been constucted for the reason behind of joining water from Ruhaganzu-Kabuye to gather them in the water tank to pump it for the use not specified.But the private operator failed</t>
  </si>
  <si>
    <t>-1.793183384812883</t>
  </si>
  <si>
    <t>29.929966020487782</t>
  </si>
  <si>
    <t>2adlhh9f</t>
  </si>
  <si>
    <t>https://waterforpeople.s3.amazonaws.com/images/5f421a4d-f236-4ff5-ab9b-6deebe9700b0.jpg</t>
  </si>
  <si>
    <t>https://waterforpeople.s3.amazonaws.com/images/5747059e-49ae-4b71-b1d7-8b6dc637af83.jpg</t>
  </si>
  <si>
    <t>-1.7934405318681477</t>
  </si>
  <si>
    <t>29.93023175095219</t>
  </si>
  <si>
    <t>2011.7</t>
  </si>
  <si>
    <t>2ae0yqzq</t>
  </si>
  <si>
    <t>https://waterforpeople.s3.amazonaws.com/images/4f7a3f50-fdef-458b-8c5a-2bdd0f58bc7c.jpg</t>
  </si>
  <si>
    <t>-1.7935238074015345</t>
  </si>
  <si>
    <t>29.930250047711077</t>
  </si>
  <si>
    <t>2013.5</t>
  </si>
  <si>
    <t>2ae5q7ty</t>
  </si>
  <si>
    <t>https://waterforpeople.s3.amazonaws.com/images/154d1f02-722d-43b9-aa5f-e3bfe3e96884.jpg</t>
  </si>
  <si>
    <t>3c16838ee2ad1c4cd7568eab2a9a412</t>
  </si>
  <si>
    <t>s38x-uyw9-rgn</t>
  </si>
  <si>
    <t>1219170078</t>
  </si>
  <si>
    <t>15-03-2017 19:19:31 CET</t>
  </si>
  <si>
    <t>Gatsinde wpt/Nyirambuga</t>
  </si>
  <si>
    <t>-1.6733940469827326</t>
  </si>
  <si>
    <t>29.927545746351655</t>
  </si>
  <si>
    <t>24vhhxor</t>
  </si>
  <si>
    <t>https://waterforpeople.s3.amazonaws.com/images/0ce7a800-9fbd-4c2d-8fc4-b863b647ba5f.jpg</t>
  </si>
  <si>
    <t>-1.673320098631946</t>
  </si>
  <si>
    <t>29.927555503990455</t>
  </si>
  <si>
    <t>1818.5</t>
  </si>
  <si>
    <t>24vdbwgb</t>
  </si>
  <si>
    <t>https://waterforpeople.s3.amazonaws.com/images/945614d1-5b52-4320-94d9-82954a0cb9c1.jpg</t>
  </si>
  <si>
    <t>b7e551ae62a244d28fe92f7f9c7fcf2</t>
  </si>
  <si>
    <t>wyjt-wmbv-t8u1</t>
  </si>
  <si>
    <t>1197360204</t>
  </si>
  <si>
    <t>07-03-2017 09:08:02 CET</t>
  </si>
  <si>
    <t>00:52:22</t>
  </si>
  <si>
    <t>Buyaga</t>
  </si>
  <si>
    <t>Kidomo, Gahinga,Nganzo, Rusayo, Buyaga  and Murambo</t>
  </si>
  <si>
    <t>The source of this network is located in Burera  District and this network serves three  villages in Burera  and  It has eight water point in Burera  and Starting chamber  and one reservoir are also  located in Burera District, Ruhunde  sector</t>
  </si>
  <si>
    <t>-1.577749646341437</t>
  </si>
  <si>
    <t>https://waterforpeople.s3.amazonaws.com/images/260b7fd0-d966-41c3-84b8-b4337ba208b5.jpg</t>
  </si>
  <si>
    <t>https://waterforpeople.s3.amazonaws.com/images/4fc7260f-ec70-4637-99b8-f5694696f416.jpg</t>
  </si>
  <si>
    <t>https://waterforpeople.s3.amazonaws.com/images/9eac983e-e568-475e-9238-20a94847415e.jpg</t>
  </si>
  <si>
    <t>https://waterforpeople.s3.amazonaws.com/images/695c9b26-05e0-4b39-bc34-c4e3df7e54e8.jpg</t>
  </si>
  <si>
    <t>https://waterforpeople.s3.amazonaws.com/images/21e37054-349b-4eae-b641-a77321b806e8.jpg</t>
  </si>
  <si>
    <t>-1.5961297362642575</t>
  </si>
  <si>
    <t>29.912692154444738</t>
  </si>
  <si>
    <t>2081.1</t>
  </si>
  <si>
    <t>21bp1i7q</t>
  </si>
  <si>
    <t>https://waterforpeople.s3.amazonaws.com/images/3d890403-f9d5-4cb9-afc9-f1de41557205.jpg</t>
  </si>
  <si>
    <t>This  network is in good conditions as it was  constructed in 2015 most  ofhydraulic structures are  in good condtion but the  served popolation does not fetch water as i did not found  anyone on the water tap or the hour of using water tap was at thr morning and  at the evening</t>
  </si>
  <si>
    <t>a5286e39f43978413f8662749f5a1db3</t>
  </si>
  <si>
    <t>njv4-sxqn-phv</t>
  </si>
  <si>
    <t>1317650258</t>
  </si>
  <si>
    <t>20-04-2017 06:58:55 CEST</t>
  </si>
  <si>
    <t>Water point at APEKI Accommodation/Nyirambuga pumping</t>
  </si>
  <si>
    <t>-1.7082982494594126</t>
  </si>
  <si>
    <t>29.952305626009778</t>
  </si>
  <si>
    <t>2213.9</t>
  </si>
  <si>
    <t>26h7cr43</t>
  </si>
  <si>
    <t>https://waterforpeople.s3.amazonaws.com/images/3653029d-d2c7-493c-8738-4f8dff3ad8f8.jpg</t>
  </si>
  <si>
    <t>https://waterforpeople.s3.amazonaws.com/images/74b09de8-f3dc-4d98-987e-af0b2541d1c5.jpg</t>
  </si>
  <si>
    <t>-1.7085589491927757</t>
  </si>
  <si>
    <t>29.951862005950726</t>
  </si>
  <si>
    <t>2205</t>
  </si>
  <si>
    <t>26hmu0u6</t>
  </si>
  <si>
    <t>https://waterforpeople.s3.amazonaws.com/images/ec2e596b-ec06-4eb5-824d-c7c874b9219a.jpg</t>
  </si>
  <si>
    <t>ae868cc3f636691f1af58b2076bda1</t>
  </si>
  <si>
    <t>uscc-b7nq-pc8y</t>
  </si>
  <si>
    <t>1320480057</t>
  </si>
  <si>
    <t>20-04-2017 08:06:03 CEST</t>
  </si>
  <si>
    <t>00:04:52</t>
  </si>
  <si>
    <t>Water point chez Nkurunziza/Nyirambuga pumping</t>
  </si>
  <si>
    <t>-1.6874816102085595</t>
  </si>
  <si>
    <t>29.954745373595863</t>
  </si>
  <si>
    <t>1941.8</t>
  </si>
  <si>
    <t>25isdp97</t>
  </si>
  <si>
    <t>https://waterforpeople.s3.amazonaws.com/images/4616d7e1-75ae-48f4-a8ff-f86ff2c5f24a.jpg</t>
  </si>
  <si>
    <t>577763c0d9c3abc21371a45f6237151d</t>
  </si>
  <si>
    <t>5uyu-h254-yt1s</t>
  </si>
  <si>
    <t>1234360974</t>
  </si>
  <si>
    <t>23-03-2017 12:23:50 CET</t>
  </si>
  <si>
    <t>00:07:56</t>
  </si>
  <si>
    <t>-1.7968944728253</t>
  </si>
  <si>
    <t>-1.7776288017050865</t>
  </si>
  <si>
    <t>30.06249784576791</t>
  </si>
  <si>
    <t>1691.1</t>
  </si>
  <si>
    <t>29nv3100</t>
  </si>
  <si>
    <t>https://waterforpeople.s3.amazonaws.com/images/ae3ae062-38c6-4b5e-831e-26b9fc8c302a.jpg</t>
  </si>
  <si>
    <t>31231943a4070586e3d38f922952613</t>
  </si>
  <si>
    <t>xt39-vnm1-t2je</t>
  </si>
  <si>
    <t>1448800418</t>
  </si>
  <si>
    <t>06-06-2017 16:22:15 CEST</t>
  </si>
  <si>
    <t>00:46:32</t>
  </si>
  <si>
    <t>Akamanama</t>
  </si>
  <si>
    <t>kano</t>
  </si>
  <si>
    <t>ruberano gashinge kibingwe akamanama rutabo</t>
  </si>
  <si>
    <t>Sedimentation Tank|Pressure Break Tank|Distribution Chamber|null</t>
  </si>
  <si>
    <t>-1.6445025783544662</t>
  </si>
  <si>
    <t>30.049059935806834</t>
  </si>
  <si>
    <t>23jpgnyi</t>
  </si>
  <si>
    <t>https://waterforpeople.s3.amazonaws.com/images/196cf887-126c-4b62-b027-7a611c40c0f6.jpg</t>
  </si>
  <si>
    <t>ntawo wapfuye ahubwo amazi ntabwo ahagera</t>
  </si>
  <si>
    <t>ntabwo amazi ahari kuko amazi bayabona kabiri mu cyumwr</t>
  </si>
  <si>
    <t>7e530411bfc1f565d633af6b5c87114</t>
  </si>
  <si>
    <t>m1je-7qq9-q5mx</t>
  </si>
  <si>
    <t>1299130059</t>
  </si>
  <si>
    <t>14-04-2017 22:24:50 CEST</t>
  </si>
  <si>
    <t>00:04:47</t>
  </si>
  <si>
    <t>Budaha water point/Nkome gravity system</t>
  </si>
  <si>
    <t>This is water point located in Budaha at the peak opposite to Gitwa and above of Mukoto and Gasiza.It operates well with enough water</t>
  </si>
  <si>
    <t>-1.721794645622152</t>
  </si>
  <si>
    <t>29.91574411308969</t>
  </si>
  <si>
    <t>273j3xhx</t>
  </si>
  <si>
    <t>https://waterforpeople.s3.amazonaws.com/images/58c6dfc6-cc4c-4d72-875e-6dd1c88f269d.jpg</t>
  </si>
  <si>
    <t>f38327c0c99ff1309847eaa5edd077b9</t>
  </si>
  <si>
    <t>ercf-627c-157s</t>
  </si>
  <si>
    <t>1241000857</t>
  </si>
  <si>
    <t>24-03-2017 12:35:27 CET</t>
  </si>
  <si>
    <t>00:11:57</t>
  </si>
  <si>
    <t>-1.832540941310944</t>
  </si>
  <si>
    <t>30.057314414301374</t>
  </si>
  <si>
    <t>1794.9</t>
  </si>
  <si>
    <t>2c6ovna5</t>
  </si>
  <si>
    <t>https://waterforpeople.s3.amazonaws.com/images/0c9425f6-6cf9-4990-9f55-8cb3add26cbf.jpg</t>
  </si>
  <si>
    <t>75c1a7ec7622c382f18153f5231c9e48</t>
  </si>
  <si>
    <t>tgfu-j5u9-2yqw</t>
  </si>
  <si>
    <t>1235770608</t>
  </si>
  <si>
    <t>21-03-2017 14:06:52 CET</t>
  </si>
  <si>
    <t>-1.6518203003417284</t>
  </si>
  <si>
    <t>29.969810591161053</t>
  </si>
  <si>
    <t>1785.1</t>
  </si>
  <si>
    <t>23vt9y5u</t>
  </si>
  <si>
    <t>https://waterforpeople.s3.amazonaws.com/images/26ca85ed-a890-4c15-a95d-b17037fa55b5.jpg</t>
  </si>
  <si>
    <t>Water tap is near adepr kabingo and the community use it.</t>
  </si>
  <si>
    <t>c5ae27137a8329756d5ec698e41fa71</t>
  </si>
  <si>
    <t>ebap-g8kg-bd5b</t>
  </si>
  <si>
    <t>1204330395</t>
  </si>
  <si>
    <t>08-03-2017 20:36:51 CET</t>
  </si>
  <si>
    <t>Distribution Chamber|ventouse;,Washout</t>
  </si>
  <si>
    <t>-1.8398990010142395</t>
  </si>
  <si>
    <t>29.954174901922237</t>
  </si>
  <si>
    <t>1986</t>
  </si>
  <si>
    <t>2ciuh845</t>
  </si>
  <si>
    <t>https://waterforpeople.s3.amazonaws.com/images/6bf86f65-94bd-488a-90f6-b9b0fa36ffa4.jpg</t>
  </si>
  <si>
    <t>3be82e92a946b1bdfcd0a49328fbf45</t>
  </si>
  <si>
    <t>k07d-rg0m-kf35</t>
  </si>
  <si>
    <t>1236140572</t>
  </si>
  <si>
    <t>23-03-2017 06:28:54 CET</t>
  </si>
  <si>
    <t>00:19:08</t>
  </si>
  <si>
    <t>-1.6778144207237706</t>
  </si>
  <si>
    <t>30.031002268865322</t>
  </si>
  <si>
    <t>2105.1</t>
  </si>
  <si>
    <t>252snjva</t>
  </si>
  <si>
    <t>https://waterforpeople.s3.amazonaws.com/images/7393c443-f109-4183-8b08-a7200831643f.jpg</t>
  </si>
  <si>
    <t>the network itself works very well</t>
  </si>
  <si>
    <t>4e7cd8ec5bb37f65430e13283dab5b0</t>
  </si>
  <si>
    <t>d1hb-5sa7-199n</t>
  </si>
  <si>
    <t>1213120083</t>
  </si>
  <si>
    <t>11-03-2017 10:23:15 CET</t>
  </si>
  <si>
    <t>00:10:28</t>
  </si>
  <si>
    <t>-1.592031897072486</t>
  </si>
  <si>
    <t>-1.6417435543237726</t>
  </si>
  <si>
    <t>29.944686104759683</t>
  </si>
  <si>
    <t>1835.8</t>
  </si>
  <si>
    <t>23f5506u</t>
  </si>
  <si>
    <t>https://waterforpeople.s3.amazonaws.com/images/c7fb4a69-1125-4a18-9c6e-254292b6c509.jpg</t>
  </si>
  <si>
    <t>Pipeline to water tap  has damaged.</t>
  </si>
  <si>
    <t>The distribution reservoir has water but the pipeline to water tap has damaged and the People use the reservoir washout to fetch water.</t>
  </si>
  <si>
    <t>a4a862cf75eb19dfaf512e9ac8913619</t>
  </si>
  <si>
    <t>ehmh-kjkv-3d16</t>
  </si>
  <si>
    <t>1428200279</t>
  </si>
  <si>
    <t>02-06-2017 06:24:37 CEST</t>
  </si>
  <si>
    <t>00:10:43</t>
  </si>
  <si>
    <t>All villages of Ntarabana sector</t>
  </si>
  <si>
    <t>-1.774552334588581</t>
  </si>
  <si>
    <t>30.091234359407185</t>
  </si>
  <si>
    <t>1665.2</t>
  </si>
  <si>
    <t>29isayi8</t>
  </si>
  <si>
    <t>https://waterforpeople.s3.amazonaws.com/images/de20de00-27e4-4f18-a1c1-4e092b2ff35d.jpg</t>
  </si>
  <si>
    <t>f128d7cf674fa743ce941081fad1eba4</t>
  </si>
  <si>
    <t>krth-v4wb-mpfx</t>
  </si>
  <si>
    <t>1235290794</t>
  </si>
  <si>
    <t>24-03-2017 12:23:10 CET</t>
  </si>
  <si>
    <t>-1.8134538660783146</t>
  </si>
  <si>
    <t>30.0478239876776</t>
  </si>
  <si>
    <t>2bb4b5dq</t>
  </si>
  <si>
    <t>https://waterforpeople.s3.amazonaws.com/images/67b29b6d-c965-4951-9c5d-d08a21f1894b.jpg</t>
  </si>
  <si>
    <t>9dcfa044ffbecb8bf5347bdc35546c81</t>
  </si>
  <si>
    <t>ky88-nd4u-yx1u</t>
  </si>
  <si>
    <t>1207840388</t>
  </si>
  <si>
    <t>09-03-2017 22:14:51 CET</t>
  </si>
  <si>
    <t>-1.8386354213248237</t>
  </si>
  <si>
    <t>29.94238338618494</t>
  </si>
  <si>
    <t>2cgrglsv</t>
  </si>
  <si>
    <t>https://waterforpeople.s3.amazonaws.com/images/ce42789c-1a92-42c5-953c-2483d8762378.jpg</t>
  </si>
  <si>
    <t>c774d67af842625847aaacfd84dabbc</t>
  </si>
  <si>
    <t>1ta5-6ujw-fkb2</t>
  </si>
  <si>
    <t>1194261443</t>
  </si>
  <si>
    <t>07-03-2017 14:13:07 CET</t>
  </si>
  <si>
    <t>00:28:33</t>
  </si>
  <si>
    <t>Rwambogo Extension network</t>
  </si>
  <si>
    <t>iyi Extension ifatiye ku suction Tank ya  Kararama pumping network</t>
  </si>
  <si>
    <t>-1.750453987388797</t>
  </si>
  <si>
    <t>29.98652462808167</t>
  </si>
  <si>
    <t>1902.5</t>
  </si>
  <si>
    <t>28exg9sp</t>
  </si>
  <si>
    <t>https://waterforpeople.s3.amazonaws.com/images/be07ef18-daf8-4645-92b0-188248c0d52d.jpg</t>
  </si>
  <si>
    <t>https://waterforpeople.s3.amazonaws.com/images/991b59f6-6270-4276-aa2d-911a2fdb4340.jpg</t>
  </si>
  <si>
    <t>Suction Tank</t>
  </si>
  <si>
    <t>https://waterforpeople.s3.amazonaws.com/images/8620f4d8-661f-48fd-97fb-80c598b09fec.jpg</t>
  </si>
  <si>
    <t>-1.7529486605134463</t>
  </si>
  <si>
    <t>29.980553209749576</t>
  </si>
  <si>
    <t>1837.4</t>
  </si>
  <si>
    <t>28j1p7dp</t>
  </si>
  <si>
    <t>https://waterforpeople.s3.amazonaws.com/images/9241a931-4138-4d18-b677-e4f7f0dc9465.jpg</t>
  </si>
  <si>
    <t>Washout chamber</t>
  </si>
  <si>
    <t>-1.7527987008402517</t>
  </si>
  <si>
    <t>29.980766021054947</t>
  </si>
  <si>
    <t>1849.4</t>
  </si>
  <si>
    <t>28isrpb3</t>
  </si>
  <si>
    <t>https://waterforpeople.s3.amazonaws.com/images/53e81dd5-68df-4305-80a9-d38e69c8164b.jpg</t>
  </si>
  <si>
    <t>78362a3c96e1133b6cc33cfec703287</t>
  </si>
  <si>
    <t>k4sq-vt7j-7v2d</t>
  </si>
  <si>
    <t>1214890494</t>
  </si>
  <si>
    <t>15-03-2017 06:06:37 CET</t>
  </si>
  <si>
    <t>00:21:17</t>
  </si>
  <si>
    <t>kiruli kabahama bukangano</t>
  </si>
  <si>
    <t>padiri(LAKE ANGELS).</t>
  </si>
  <si>
    <t>-1.6414496283051552</t>
  </si>
  <si>
    <t>29.900113563614667</t>
  </si>
  <si>
    <t>1760.3</t>
  </si>
  <si>
    <t>23en9zp5</t>
  </si>
  <si>
    <t>https://waterforpeople.s3.amazonaws.com/images/7f34e164-ba12-4b8a-8307-37dc2e24ee4e.jpg</t>
  </si>
  <si>
    <t>this network requires rehabilitation</t>
  </si>
  <si>
    <t>206b42214681418ac593695388bec</t>
  </si>
  <si>
    <t>h6mk-2evm-0qq0</t>
  </si>
  <si>
    <t>1204890568</t>
  </si>
  <si>
    <t>08-03-2017 22:49:44 CET</t>
  </si>
  <si>
    <t>Nyabisindu</t>
  </si>
  <si>
    <t>-1.8951063738644407</t>
  </si>
  <si>
    <t>29.974232980820837</t>
  </si>
  <si>
    <t>1397.7</t>
  </si>
  <si>
    <t>2f25jf4u</t>
  </si>
  <si>
    <t>https://waterforpeople.s3.amazonaws.com/images/2e316160-31a4-4b2d-82db-88da2f0c1468.jpg</t>
  </si>
  <si>
    <t>7d304c10858afb48c146d84199e128c1</t>
  </si>
  <si>
    <t>1jmh-yre6-df17</t>
  </si>
  <si>
    <t>1207840173</t>
  </si>
  <si>
    <t>08-03-2017 20:02:18 CET</t>
  </si>
  <si>
    <t>-1.8508238856271528</t>
  </si>
  <si>
    <t>29.968016302997032</t>
  </si>
  <si>
    <t>1911.5</t>
  </si>
  <si>
    <t>2d0x80f4</t>
  </si>
  <si>
    <t>https://waterforpeople.s3.amazonaws.com/images/eb528644-e593-47a0-974f-53817648e82a.jpg</t>
  </si>
  <si>
    <t>35e0960d0e0898ea7adf078434c7183</t>
  </si>
  <si>
    <t>n83q-cupe-y9cw</t>
  </si>
  <si>
    <t>1237050149</t>
  </si>
  <si>
    <t>21-03-2017 13:49:17 CET</t>
  </si>
  <si>
    <t>00:07:16</t>
  </si>
  <si>
    <t>Rukingu</t>
  </si>
  <si>
    <t>-1.6348830448501364</t>
  </si>
  <si>
    <t>29.958021429293154</t>
  </si>
  <si>
    <t>2146.9</t>
  </si>
  <si>
    <t>233spnb0</t>
  </si>
  <si>
    <t>https://waterforpeople.s3.amazonaws.com/images/3d20c61e-58d0-4288-ba77-62fed196fddc.jpg</t>
  </si>
  <si>
    <t>This  water tap is in good condition.</t>
  </si>
  <si>
    <t>6dbc779753fbc9c9e3eca624dc9233</t>
  </si>
  <si>
    <t>k2g7-9ju6-jbwa</t>
  </si>
  <si>
    <t>1211230774</t>
  </si>
  <si>
    <t>14-03-2017 22:59:23 CET</t>
  </si>
  <si>
    <t>Kingazi 2water point/Nyakabizi1&amp;2</t>
  </si>
  <si>
    <t>The water point operates well.However the quantity of water and irregular supply cause people to complain.</t>
  </si>
  <si>
    <t>-1.8078578041429791</t>
  </si>
  <si>
    <t>29.92229517331549</t>
  </si>
  <si>
    <t>1820.3</t>
  </si>
  <si>
    <t>2b1uwdna</t>
  </si>
  <si>
    <t>https://waterforpeople.s3.amazonaws.com/images/dd5b3aa9-2aa7-4ad6-a837-a1f8a3202e83.jpg</t>
  </si>
  <si>
    <t>3ebce2b6d5ff1e5dfafe1c21ca98f3b6</t>
  </si>
  <si>
    <t>mcgm-0x8s-rkfq</t>
  </si>
  <si>
    <t>1203650446</t>
  </si>
  <si>
    <t>01-01-2015 19:57:53 CET</t>
  </si>
  <si>
    <t>00:13:55</t>
  </si>
  <si>
    <t>Nyabisasa</t>
  </si>
  <si>
    <t>Kivumu Nturo and  sakara</t>
  </si>
  <si>
    <t>it has source Nyamagana shared with Nyamagana gravity and it was constructed in 2015 and the  extensions in Kivumu and Nyabisasa villages was constructed in  2016 and it is not yet used  by the community and the  pumping station use main distribution reservoir of Nyamagana gravity as suction reservoir</t>
  </si>
  <si>
    <t>-1.59199473719814</t>
  </si>
  <si>
    <t>29.9227092844118525</t>
  </si>
  <si>
    <t>-1.5977421824725995</t>
  </si>
  <si>
    <t>29.9224937358659</t>
  </si>
  <si>
    <t>2117</t>
  </si>
  <si>
    <t>21edhqag</t>
  </si>
  <si>
    <t>https://waterforpeople.s3.amazonaws.com/images/360bad4d-7426-4c20-9326-d0242c06071a.jpg</t>
  </si>
  <si>
    <t>the network is not yet used by the community because it is under construction</t>
  </si>
  <si>
    <t>This  is the extension og sakara  network to Nyabisasa  village and it is almost  finished</t>
  </si>
  <si>
    <t>9c134cfbf4c75b5e97408a703ec92d</t>
  </si>
  <si>
    <t>bnhu-x684-8y3v</t>
  </si>
  <si>
    <t>1224070202</t>
  </si>
  <si>
    <t>16-03-2017 05:58:45 CET</t>
  </si>
  <si>
    <t>https://waterforpeople.s3.amazonaws.com/images/18b4fe01-6f3d-4c4a-aec9-d4b41dbfd149.jpg</t>
  </si>
  <si>
    <t>-1.7391845049957506</t>
  </si>
  <si>
    <t>30.037366319242484</t>
  </si>
  <si>
    <t>2002.9</t>
  </si>
  <si>
    <t>27wagrf9</t>
  </si>
  <si>
    <t>https://waterforpeople.s3.amazonaws.com/images/c91b9772-4c00-49c5-a0a5-8d360a6c754c.jpg</t>
  </si>
  <si>
    <t>4fadb76ad71dbce835a74a6899641438</t>
  </si>
  <si>
    <t>kjfn-6k7q-u4wt</t>
  </si>
  <si>
    <t>1213330052</t>
  </si>
  <si>
    <t>10-03-2017 11:17:20 CET</t>
  </si>
  <si>
    <t>00:28:40</t>
  </si>
  <si>
    <t>29.9675999457293</t>
  </si>
  <si>
    <t>https://waterforpeople.s3.amazonaws.com/images/35827e28-6d9e-48df-9325-edf4c76f5d1b.jpg</t>
  </si>
  <si>
    <t>-1.813946336683523</t>
  </si>
  <si>
    <t>29.96028205290959</t>
  </si>
  <si>
    <t>1658</t>
  </si>
  <si>
    <t>2bbxhdci</t>
  </si>
  <si>
    <t>https://waterforpeople.s3.amazonaws.com/images/6e845028-4761-441c-9e51-99ccb42abc88.jpg</t>
  </si>
  <si>
    <t>The pipes have been damaged and broken</t>
  </si>
  <si>
    <t>the pipes connecting water to this water point is broken</t>
  </si>
  <si>
    <t>-the water point at the source is damaged but it is functioning  -the pipeline is damaged, all distribution pipes are broken -there are no water at all water points</t>
  </si>
  <si>
    <t>e0ef1f5926f3e51d9512c8866774d3</t>
  </si>
  <si>
    <t>umtc-07jd-h0dn</t>
  </si>
  <si>
    <t>1229010385</t>
  </si>
  <si>
    <t>24-03-2017 11:25:11 CET</t>
  </si>
  <si>
    <t>00:10:48</t>
  </si>
  <si>
    <t>Nyakibungo</t>
  </si>
  <si>
    <t>-1.8167907037760107</t>
  </si>
  <si>
    <t>30.067496631305374</t>
  </si>
  <si>
    <t>1732.5</t>
  </si>
  <si>
    <t>2bgn5xky</t>
  </si>
  <si>
    <t>https://waterforpeople.s3.amazonaws.com/images/bf89b51b-24de-4c77-ba65-5014156b3277.jpg</t>
  </si>
  <si>
    <t>44b06d7d736e3af297f0234246855e4d</t>
  </si>
  <si>
    <t>qqsp-83jb-6tab</t>
  </si>
  <si>
    <t>1238250111</t>
  </si>
  <si>
    <t>23-03-2017 09:58:08 CET</t>
  </si>
  <si>
    <t>00:10:14</t>
  </si>
  <si>
    <t>-1.801852287450358</t>
  </si>
  <si>
    <t>-1.8134155619206984</t>
  </si>
  <si>
    <t>30.01682322712619</t>
  </si>
  <si>
    <t>1801.6</t>
  </si>
  <si>
    <t>2bb1xeq0</t>
  </si>
  <si>
    <t>https://waterforpeople.s3.amazonaws.com/images/991be474-abde-4682-9bbd-fe658a10f2d8.jpg</t>
  </si>
  <si>
    <t>dd548af0e58e2b66247c623e9fdd675</t>
  </si>
  <si>
    <t>vxvd-cvh3-q6aa</t>
  </si>
  <si>
    <t>1232071096</t>
  </si>
  <si>
    <t>23-03-2017 12:14:43 CET</t>
  </si>
  <si>
    <t>00:13:56</t>
  </si>
  <si>
    <t>nyagisozi</t>
  </si>
  <si>
    <t>-1.8371374756784704</t>
  </si>
  <si>
    <t>30.019122131675243</t>
  </si>
  <si>
    <t>1651.4</t>
  </si>
  <si>
    <t>2cea5lnj</t>
  </si>
  <si>
    <t>https://waterforpeople.s3.amazonaws.com/images/db2919c9-b2e6-4741-9be5-73a340c487c2.jpg</t>
  </si>
  <si>
    <t>352ef1262ccbd734b411154e93d4b5d</t>
  </si>
  <si>
    <t>hp1u-spja-4ng6</t>
  </si>
  <si>
    <t>1223450279</t>
  </si>
  <si>
    <t>13-03-2017 21:02:07 CET</t>
  </si>
  <si>
    <t>00:09:09</t>
  </si>
  <si>
    <t>Gihora Water point/Rutomvu gravity system</t>
  </si>
  <si>
    <t>This is water point located in Gihora of Base supplied by Rutomvu gravity system</t>
  </si>
  <si>
    <t>-1.664093562921035</t>
  </si>
  <si>
    <t>29.890251371173587</t>
  </si>
  <si>
    <t>1730.5</t>
  </si>
  <si>
    <t>24g3sst2</t>
  </si>
  <si>
    <t>https://waterforpeople.s3.amazonaws.com/images/5c5f544e-d6d2-4e75-840c-992419f75d0b.jpg</t>
  </si>
  <si>
    <t>-1.6642910998768163</t>
  </si>
  <si>
    <t>29.89040787924969</t>
  </si>
  <si>
    <t>1729.4</t>
  </si>
  <si>
    <t>24gfpgwo</t>
  </si>
  <si>
    <t>https://waterforpeople.s3.amazonaws.com/images/ec35d4fb-f890-4b88-8948-c8052cf80248.jpg</t>
  </si>
  <si>
    <t>This is Gihora water point supplied by Rutomvu gravity</t>
  </si>
  <si>
    <t>f814627e6c4a9f4ada5b4ff75c3e1244</t>
  </si>
  <si>
    <t>vm2n-sdw4-dkqr</t>
  </si>
  <si>
    <t>1204890550</t>
  </si>
  <si>
    <t>08-03-2017 22:01:02 CET</t>
  </si>
  <si>
    <t>-1.87348771132016</t>
  </si>
  <si>
    <t>https://waterforpeople.s3.amazonaws.com/images/19c04f67-a522-4abf-a271-9b3209b91411.jpg</t>
  </si>
  <si>
    <t>https://waterforpeople.s3.amazonaws.com/images/6bb0a396-4e0a-44e5-ae61-dd6721fb7b97.jpg</t>
  </si>
  <si>
    <t>https://waterforpeople.s3.amazonaws.com/images/e0fe4556-91c2-426b-ae04-e942914446d1.jpg</t>
  </si>
  <si>
    <t>-1.8753288815719713</t>
  </si>
  <si>
    <t>https://waterforpeople.s3.amazonaws.com/images/11bcf455-8d97-4df9-91ae-c073a8b160c7.jpg</t>
  </si>
  <si>
    <t>https://waterforpeople.s3.amazonaws.com/images/1e597876-0072-48c3-9fb0-53be67be8992.jpg</t>
  </si>
  <si>
    <t>https://waterforpeople.s3.amazonaws.com/images/530486a4-5017-4f54-95c2-8feaa0ad73ba.jpg</t>
  </si>
  <si>
    <t>-1.873582047401951</t>
  </si>
  <si>
    <t>29.976396257654002</t>
  </si>
  <si>
    <t>1682.1</t>
  </si>
  <si>
    <t>2e2kalbn</t>
  </si>
  <si>
    <t>https://waterforpeople.s3.amazonaws.com/images/b13558a7-9986-45c0-80dd-39ee139979d6.jpg</t>
  </si>
  <si>
    <t>14c68156351b175285cfcdd7008054</t>
  </si>
  <si>
    <t>9em4-qb9y-5bj5</t>
  </si>
  <si>
    <t>1226531211</t>
  </si>
  <si>
    <t>16-03-2017 07:11:39 CET</t>
  </si>
  <si>
    <t>00:08:55</t>
  </si>
  <si>
    <t>-1.7411311408107093</t>
  </si>
  <si>
    <t>30.045434996607206</t>
  </si>
  <si>
    <t>27zikag6</t>
  </si>
  <si>
    <t>https://waterforpeople.s3.amazonaws.com/images/fcb0f646-56e6-4fe6-9ace-d6975c85500a.jpg</t>
  </si>
  <si>
    <t>1e33ec9bb91a53b974aa7d793e19e9b</t>
  </si>
  <si>
    <t>sj6d-6t3m-smrm</t>
  </si>
  <si>
    <t>1214820171</t>
  </si>
  <si>
    <t>10-03-2017 11:04:35 CET</t>
  </si>
  <si>
    <t>-1.812316048683467</t>
  </si>
  <si>
    <t>-1.8425063672420168</t>
  </si>
  <si>
    <t>29.987530146503495</t>
  </si>
  <si>
    <t>1587.6</t>
  </si>
  <si>
    <t>2cn5vd9f</t>
  </si>
  <si>
    <t>https://waterforpeople.s3.amazonaws.com/images/7c4de929-cc0b-488b-902b-81a28334f365.jpg</t>
  </si>
  <si>
    <t>The pipes are broken</t>
  </si>
  <si>
    <t>Dustribution Pipes are broken</t>
  </si>
  <si>
    <t>-Water point at the source is damaged but it is functioning -the pipeline is damaged, all distribution pipes are broken -there are no water at all water points served by garavity by nganzo source</t>
  </si>
  <si>
    <t>faeee66c6c1f6e26fcda7b46275ddbdf</t>
  </si>
  <si>
    <t>3hut-66bb-73t1</t>
  </si>
  <si>
    <t>1210130224</t>
  </si>
  <si>
    <t>13-03-2017 06:52:35 CET</t>
  </si>
  <si>
    <t>00:44:29</t>
  </si>
  <si>
    <t>Nyabuko, Kagwa, Kiruri, Busizi, Ngaru, Kirungu, kiboha and Kigina</t>
  </si>
  <si>
    <t>-1.8123357076877174</t>
  </si>
  <si>
    <t>-1.8135057279710969</t>
  </si>
  <si>
    <t>30.004290086025296</t>
  </si>
  <si>
    <t>2008.1</t>
  </si>
  <si>
    <t>2bb7ab2i</t>
  </si>
  <si>
    <t>https://waterforpeople.s3.amazonaws.com/images/e07e44a1-3eb9-466e-a96e-f77cacdc11f6.jpg</t>
  </si>
  <si>
    <t>- The network has 17 water points  -water points are in good operation conditions except the water point at the source that is damaged  - 4 water points don't have water today  -The pipe are in good conditions  - The pump is not working properly as it was expected during Design, today the pump is pumping less than the quantity of water needed or expected during Design due to the lack of sufficient energy  - the transformer at the pumping station doesn't offer the required energy for the pump  -the anti-hammers of pumps are not functioning because of bad installation of pumping house  - the system has 4 pumps units with two units pumping in one direction towards Nyabuko, towards Ngoma sector office  - the suction tank is in bad physical condition</t>
  </si>
  <si>
    <t>59dfe271f46ac2307855204330e89a7a</t>
  </si>
  <si>
    <t>h34a-sx8p-qwx7</t>
  </si>
  <si>
    <t>1207320716</t>
  </si>
  <si>
    <t>12-03-2017 18:41:26 CET</t>
  </si>
  <si>
    <t>00:17:21</t>
  </si>
  <si>
    <t>the network is new</t>
  </si>
  <si>
    <t>-1.6533326511026156</t>
  </si>
  <si>
    <t>29.881954830704643</t>
  </si>
  <si>
    <t>1723.5</t>
  </si>
  <si>
    <t>23yb6dtv</t>
  </si>
  <si>
    <t>https://waterforpeople.s3.amazonaws.com/images/5f70849b-44bc-4fbc-96c8-c0a798520e6d.jpg</t>
  </si>
  <si>
    <t>5d3589a3edc420821c0cc283d523916</t>
  </si>
  <si>
    <t>ca4n-mvdj-0321</t>
  </si>
  <si>
    <t>1437510050</t>
  </si>
  <si>
    <t>02-06-2017 09:32:31 CEST</t>
  </si>
  <si>
    <t>Rwagitare</t>
  </si>
  <si>
    <t>-1.7644810500752824</t>
  </si>
  <si>
    <t>30.007563048175167</t>
  </si>
  <si>
    <t>2924rfor</t>
  </si>
  <si>
    <t>-1.7744810500852932</t>
  </si>
  <si>
    <t>30.017663038155167</t>
  </si>
  <si>
    <t>1697.6</t>
  </si>
  <si>
    <t>29io4wpc</t>
  </si>
  <si>
    <t>https://waterforpeople.s3.amazonaws.com/images/6c3b26be-039c-4926-9446-8b25de76dc3b.jpg</t>
  </si>
  <si>
    <t>-1.7760311551180596</t>
  </si>
  <si>
    <t>30.01549783374963</t>
  </si>
  <si>
    <t>1709.7</t>
  </si>
  <si>
    <t>29l8f3ga</t>
  </si>
  <si>
    <t>https://waterforpeople.s3.amazonaws.com/images/7b625257-ecd4-4cd8-a2c3-f1078e9a2304.jpg</t>
  </si>
  <si>
    <t>3d44bb89903b243db11965fc955c7fa</t>
  </si>
  <si>
    <t>jdmy-f3n2-dm79</t>
  </si>
  <si>
    <t>1231190481</t>
  </si>
  <si>
    <t>23-03-2017 06:26:13 CET</t>
  </si>
  <si>
    <t>00:37:49</t>
  </si>
  <si>
    <t>Shagasha</t>
  </si>
  <si>
    <t>-1.712559753881015</t>
  </si>
  <si>
    <t>30.0631932844799</t>
  </si>
  <si>
    <t>26o8zfo7</t>
  </si>
  <si>
    <t>https://waterforpeople.s3.amazonaws.com/images/3f77a978-d37e-4f27-b6f6-987db478001d.jpg</t>
  </si>
  <si>
    <t>46908fcad1a399b3ad4ae8787c7ee18</t>
  </si>
  <si>
    <t>dr08-eppu-9j9x</t>
  </si>
  <si>
    <t>1314210078</t>
  </si>
  <si>
    <t>20-04-2017 09:33:33 CEST</t>
  </si>
  <si>
    <t>00:05:44</t>
  </si>
  <si>
    <t>-1.6911711948132704</t>
  </si>
  <si>
    <t>29.95632644608825</t>
  </si>
  <si>
    <t>2030.5</t>
  </si>
  <si>
    <t>25ow2nhn</t>
  </si>
  <si>
    <t>https://waterforpeople.s3.amazonaws.com/images/8996806e-530c-433f-8b01-0b209294093d.jpg</t>
  </si>
  <si>
    <t>-1.6875043712335518</t>
  </si>
  <si>
    <t>29.954761641960303</t>
  </si>
  <si>
    <t>1958.9</t>
  </si>
  <si>
    <t>25itkkgr</t>
  </si>
  <si>
    <t>https://waterforpeople.s3.amazonaws.com/images/912187b7-2b5d-42b7-a373-0fece908adb0.jpg</t>
  </si>
  <si>
    <t>c9de2e8afdf1643aa244d1cb1f06cc6</t>
  </si>
  <si>
    <t>g8aa-qptn-vjns</t>
  </si>
  <si>
    <t>1208010092</t>
  </si>
  <si>
    <t>08-03-2017 18:57:13 CET</t>
  </si>
  <si>
    <t>00:15:19</t>
  </si>
  <si>
    <t>Kiziranyenzi</t>
  </si>
  <si>
    <t>-1.8501579630556368</t>
  </si>
  <si>
    <t>29.978788746008636</t>
  </si>
  <si>
    <t>2cztbyyz</t>
  </si>
  <si>
    <t>https://waterforpeople.s3.amazonaws.com/images/4063c6a5-25b4-4246-ab61-2596480afe17.jpg</t>
  </si>
  <si>
    <t>a9471277f74faa377bc54c689d921e</t>
  </si>
  <si>
    <t>9snw-89g2-fafu</t>
  </si>
  <si>
    <t>1275340163</t>
  </si>
  <si>
    <t>06-04-2017 19:07:46 CEST</t>
  </si>
  <si>
    <t>Kinyankeri water point at Buyogoma-Remera border</t>
  </si>
  <si>
    <t>Remera village of Nyirangarama cell and Buyogoma village of Mukoto cell</t>
  </si>
  <si>
    <t>Local government in collaboration with the community</t>
  </si>
  <si>
    <t>This water point in Kinyankeri catchment area that feeds some private connections in Buyogoma village.The water point is operational and functional normally.It is shared by Buyogoma and Remera villages</t>
  </si>
  <si>
    <t>-1.6951866416342263</t>
  </si>
  <si>
    <t>29.890943348950266</t>
  </si>
  <si>
    <t>2038.5</t>
  </si>
  <si>
    <t>25vitgkd</t>
  </si>
  <si>
    <t>https://waterforpeople.s3.amazonaws.com/images/4b843569-4975-4502-8765-f326358b753a.jpg</t>
  </si>
  <si>
    <t>c250bbb93b41dc63848ff9ba678e5052</t>
  </si>
  <si>
    <t>50dn-n5se-g84n</t>
  </si>
  <si>
    <t>1240080049</t>
  </si>
  <si>
    <t>23-03-2017 06:25:26 CET</t>
  </si>
  <si>
    <t>00:44:31</t>
  </si>
  <si>
    <t>Rutabo Gitaba Nyarubuye Remera Rusongati Rugarama Cyasuli Munini</t>
  </si>
  <si>
    <t>https://waterforpeople.s3.amazonaws.com/images/052273e7-54fb-4d0a-bf96-24a61bf3e118.jpg</t>
  </si>
  <si>
    <t>https://waterforpeople.s3.amazonaws.com/images/e0537e66-534c-4640-a9a1-54b4e8e15771.jpg</t>
  </si>
  <si>
    <t>https://waterforpeople.s3.amazonaws.com/images/ff7b6e3f-ee3e-4ba5-978e-dd544501b508.jpg</t>
  </si>
  <si>
    <t>https://waterforpeople.s3.amazonaws.com/images/1cb1176c-5aa9-4e08-af33-ba3ccbbe6dda.jpg</t>
  </si>
  <si>
    <t>-1.668601401492188</t>
  </si>
  <si>
    <t>30.046855015065717</t>
  </si>
  <si>
    <t>24nkbbuc</t>
  </si>
  <si>
    <t>https://waterforpeople.s3.amazonaws.com/images/c64aee2a-9810-4409-a332-d26b5979adf5.jpg</t>
  </si>
  <si>
    <t>7b25b5d33481674adff21b85fe6ffac7</t>
  </si>
  <si>
    <t>xgu9-c59p-3b2s</t>
  </si>
  <si>
    <t>1241700327</t>
  </si>
  <si>
    <t>23-03-2017 07:56:12 CET</t>
  </si>
  <si>
    <t>Buliza</t>
  </si>
  <si>
    <t>-1.801852228745358</t>
  </si>
  <si>
    <t>30.042845565044753</t>
  </si>
  <si>
    <t>-1.802351623319464</t>
  </si>
  <si>
    <t>30.0368544680217</t>
  </si>
  <si>
    <t>1961.1</t>
  </si>
  <si>
    <t>2asrfztc</t>
  </si>
  <si>
    <t>https://waterforpeople.s3.amazonaws.com/images/5b46c46f-5128-4847-9375-b8f6ff0bc762.jpg</t>
  </si>
  <si>
    <t>69bef5516b5d280f011a2a5131c3ef2</t>
  </si>
  <si>
    <t>6kgy-wcsu-gbcu</t>
  </si>
  <si>
    <t>1224690093</t>
  </si>
  <si>
    <t>15-03-2017 05:15:29 CET</t>
  </si>
  <si>
    <t>00:29:25</t>
  </si>
  <si>
    <t>29.98839135826884</t>
  </si>
  <si>
    <t>220khgmj</t>
  </si>
  <si>
    <t>91fde5ca4140d6498fa132ba54f5d5f9</t>
  </si>
  <si>
    <t>rg4y-526q-wsfv</t>
  </si>
  <si>
    <t>1316610289</t>
  </si>
  <si>
    <t>20-04-2017 07:01:14 CEST</t>
  </si>
  <si>
    <t>00:04:20</t>
  </si>
  <si>
    <t>Water point at APEKI Tumba Boys Dormitory/Nyirambuga pumping</t>
  </si>
  <si>
    <t>-1.7083024137305112</t>
  </si>
  <si>
    <t>29.952307072235406</t>
  </si>
  <si>
    <t>2216.7</t>
  </si>
  <si>
    <t>26h7y6pv</t>
  </si>
  <si>
    <t>https://waterforpeople.s3.amazonaws.com/images/a2f5e0b9-6b03-4e8f-92b5-f2359c79b77b.jpg</t>
  </si>
  <si>
    <t>https://waterforpeople.s3.amazonaws.com/images/ef63fe08-6fcc-4142-bdce-5cf8ce242272.jpg</t>
  </si>
  <si>
    <t>-1.709326572362805</t>
  </si>
  <si>
    <t>29.951910425067222</t>
  </si>
  <si>
    <t>2217.3</t>
  </si>
  <si>
    <t>26iwoef3</t>
  </si>
  <si>
    <t>https://waterforpeople.s3.amazonaws.com/images/e2e98a1c-4fd3-429e-b238-2463c6e48603.jpg</t>
  </si>
  <si>
    <t>efc92d43aefaaf6657410328b2f501d</t>
  </si>
  <si>
    <t>9pyp-nemm-sqxa</t>
  </si>
  <si>
    <t>1239660578</t>
  </si>
  <si>
    <t>23-03-2017 07:15:18 CET</t>
  </si>
  <si>
    <t>-1.790198909303726</t>
  </si>
  <si>
    <t>30.04491212897185</t>
  </si>
  <si>
    <t>1858.9</t>
  </si>
  <si>
    <t>2a8ngw9t</t>
  </si>
  <si>
    <t>https://waterforpeople.s3.amazonaws.com/images/26b4c9d4-3919-45d7-9a0d-12ed5889f08d.jpg</t>
  </si>
  <si>
    <t>95c5afa9a675fecb1e8b98f61e7e2c</t>
  </si>
  <si>
    <t>fehh-5faa-3x4u</t>
  </si>
  <si>
    <t>1214290391</t>
  </si>
  <si>
    <t>15-03-2017 06:06:10 CET</t>
  </si>
  <si>
    <t>00:27:44</t>
  </si>
  <si>
    <t>Kabahama</t>
  </si>
  <si>
    <t>kabahama kiruli bukangano Rubanda</t>
  </si>
  <si>
    <t>Padiri(Lake angels).</t>
  </si>
  <si>
    <t>network covers the area but some tanks, pipes and water taps need rehabilitation</t>
  </si>
  <si>
    <t>-1.6350887008641248</t>
  </si>
  <si>
    <t>29.895210480778655</t>
  </si>
  <si>
    <t>1759.6</t>
  </si>
  <si>
    <t>2344max4</t>
  </si>
  <si>
    <t>https://waterforpeople.s3.amazonaws.com/images/f09167d7-f886-483c-ade7-4ec7ef801810.jpg</t>
  </si>
  <si>
    <t>-1.6312375089630298</t>
  </si>
  <si>
    <t>29.89428097781437</t>
  </si>
  <si>
    <t>1734.1</t>
  </si>
  <si>
    <t>22xref0e</t>
  </si>
  <si>
    <t>https://waterforpeople.s3.amazonaws.com/images/175d7e10-8f15-4c1f-ad05-e6b142d2cbc5.jpg</t>
  </si>
  <si>
    <t>624aa85d96f15a3c3212fe3df8489da</t>
  </si>
  <si>
    <t>87yc-8n3a-x8ms</t>
  </si>
  <si>
    <t>1244290052</t>
  </si>
  <si>
    <t>25-03-2017 20:48:07 CET</t>
  </si>
  <si>
    <t>00:41:55</t>
  </si>
  <si>
    <t>Spring|null</t>
  </si>
  <si>
    <t>https://waterforpeople.s3.amazonaws.com/images/2528fbbe-3d5b-411b-a79f-5303f345fc20.jpg</t>
  </si>
  <si>
    <t>https://waterforpeople.s3.amazonaws.com/images/07823777-4d22-4985-a3f5-c3e831997cac.jpg</t>
  </si>
  <si>
    <t>-1.693215760568369</t>
  </si>
  <si>
    <t>30.02631107261556</t>
  </si>
  <si>
    <t>1752.8</t>
  </si>
  <si>
    <t>25s9j3fr</t>
  </si>
  <si>
    <t>https://waterforpeople.s3.amazonaws.com/images/dc260124-8fe9-4875-ad2f-e88988573e23.jpg</t>
  </si>
  <si>
    <t>18fee4b7f146e63dcd9ca7f945c7f76</t>
  </si>
  <si>
    <t>50e2-56ag-ufr5</t>
  </si>
  <si>
    <t>1315110082</t>
  </si>
  <si>
    <t>20-04-2017 14:39:34 CEST</t>
  </si>
  <si>
    <t>00:09:40</t>
  </si>
  <si>
    <t>https://waterforpeople.s3.amazonaws.com/images/f3479333-1903-4440-b3e9-4c52b4637e73.jpg</t>
  </si>
  <si>
    <t>https://waterforpeople.s3.amazonaws.com/images/de7b92be-0ae7-4ea3-b635-216936d727c6.jpg</t>
  </si>
  <si>
    <t>-1.7597288415688388</t>
  </si>
  <si>
    <t>29.933644896112963</t>
  </si>
  <si>
    <t>1898.2</t>
  </si>
  <si>
    <t>28u9d360</t>
  </si>
  <si>
    <t>https://waterforpeople.s3.amazonaws.com/images/5b3192e8-ccdd-45af-9d45-9be0980a3573.jpg</t>
  </si>
  <si>
    <t>ddea94665dff1a8156941ff114a64e9</t>
  </si>
  <si>
    <t>7n0n-ed89-89by</t>
  </si>
  <si>
    <t>1327730154</t>
  </si>
  <si>
    <t>24-04-2017 21:51:14 CEST</t>
  </si>
  <si>
    <t>00:12:22</t>
  </si>
  <si>
    <t>Gasango</t>
  </si>
  <si>
    <t>-1.7464760391368452</t>
  </si>
  <si>
    <t>30.023824580282394</t>
  </si>
  <si>
    <t>1633.4</t>
  </si>
  <si>
    <t>288chrbi</t>
  </si>
  <si>
    <t>https://waterforpeople.s3.amazonaws.com/images/796c05de-81f9-4054-86c5-f107487ad9e3.jpg</t>
  </si>
  <si>
    <t>In these days the Water syetmen has issues</t>
  </si>
  <si>
    <t>63a414923c3b96c4e8de0e73e9399</t>
  </si>
  <si>
    <t>4tnk-mu0a-f99e</t>
  </si>
  <si>
    <t>1236940758</t>
  </si>
  <si>
    <t>23-03-2017 06:28:16 CET</t>
  </si>
  <si>
    <t>00:35:44</t>
  </si>
  <si>
    <t>this network is ok</t>
  </si>
  <si>
    <t>https://waterforpeople.s3.amazonaws.com/images/06670948-9f68-447d-92d4-464c1478314c.jpg</t>
  </si>
  <si>
    <t>-1.685212146725117</t>
  </si>
  <si>
    <t>30.056654899163664</t>
  </si>
  <si>
    <t>1783.2</t>
  </si>
  <si>
    <t>25f18bpy</t>
  </si>
  <si>
    <t>https://waterforpeople.s3.amazonaws.com/images/a6dbde1e-ba9b-4090-a248-edd183cf118d.jpg</t>
  </si>
  <si>
    <t>the network is working well</t>
  </si>
  <si>
    <t>fdf1d742651cec8c8f9e9782322a62e</t>
  </si>
  <si>
    <t>kx42-1r05-8bjh</t>
  </si>
  <si>
    <t>1304640138</t>
  </si>
  <si>
    <t>15-04-2017 23:50:31 CEST</t>
  </si>
  <si>
    <t>Ntakara water point/Ntakara gravity system</t>
  </si>
  <si>
    <t>Local government  in partnership with community</t>
  </si>
  <si>
    <t>-1.827334938521246</t>
  </si>
  <si>
    <t>-1.822581891664508</t>
  </si>
  <si>
    <t>29.961221106081453</t>
  </si>
  <si>
    <t>2bq7vw0s</t>
  </si>
  <si>
    <t>https://waterforpeople.s3.amazonaws.com/images/d5830596-2904-44a1-a75e-d1a06f3e4c5a.jpg</t>
  </si>
  <si>
    <t>a048939ca46e328249e8fa0428787de</t>
  </si>
  <si>
    <t>a4bq-049y-m5gc</t>
  </si>
  <si>
    <t>1218280212</t>
  </si>
  <si>
    <t>15-03-2017 08:03:41 CET</t>
  </si>
  <si>
    <t>00:47:49</t>
  </si>
  <si>
    <t>this network is not getting enough water</t>
  </si>
  <si>
    <t>-1.651194351513934</t>
  </si>
  <si>
    <t>29.909579189116428</t>
  </si>
  <si>
    <t>23urrml3</t>
  </si>
  <si>
    <t>-1.6512099417740973</t>
  </si>
  <si>
    <t>29.909583267150413</t>
  </si>
  <si>
    <t>1769.3</t>
  </si>
  <si>
    <t>23usd26v</t>
  </si>
  <si>
    <t>https://waterforpeople.s3.amazonaws.com/images/e2a5fc6c-f24a-4f44-86e3-19a6459a0e94.jpg</t>
  </si>
  <si>
    <t>water pressure is low(design issue)</t>
  </si>
  <si>
    <t>water pressure due to long distance</t>
  </si>
  <si>
    <t>this network needs to be reinforced in design</t>
  </si>
  <si>
    <t>7c96766c883eecc18308e5128ed227d</t>
  </si>
  <si>
    <t>bh4y-but0-bga</t>
  </si>
  <si>
    <t>1222390180</t>
  </si>
  <si>
    <t>10-03-2017 04:23:19 CET</t>
  </si>
  <si>
    <t>-1.8159483175674132</t>
  </si>
  <si>
    <t>29.989453946416248</t>
  </si>
  <si>
    <t>1657.3</t>
  </si>
  <si>
    <t>2bf8k2k6</t>
  </si>
  <si>
    <t>https://waterforpeople.s3.amazonaws.com/images/6a929540-5433-45d3-9500-126dd4f959f8.jpg</t>
  </si>
  <si>
    <t>1f2f1c1f4132451df4ab2e836f89fc</t>
  </si>
  <si>
    <t>5eu1-2j88-17ap</t>
  </si>
  <si>
    <t>1221510178</t>
  </si>
  <si>
    <t>13-03-2017 06:47:36 CET</t>
  </si>
  <si>
    <t>01:02:09</t>
  </si>
  <si>
    <t>Nyabuko, Kagwa, Kiruri, Busizi, Ngaru, Kirungu, Kiboha and kigina</t>
  </si>
  <si>
    <t>-1.8189514793480195</t>
  </si>
  <si>
    <t>30.00557932995757</t>
  </si>
  <si>
    <t>1938</t>
  </si>
  <si>
    <t>2bk7rjrr</t>
  </si>
  <si>
    <t>https://waterforpeople.s3.amazonaws.com/images/1e554b65-7a4c-4b00-af3f-c58375b32fa0.jpg</t>
  </si>
  <si>
    <t>-the network has 17 water points  -water points are in good operation conditions expect the water point at the source that is damaged  - 4 water points don't have water today  - The pipe are in good  conditions - The pump is not working properly as it was expected during Design, today the pump is pumping less than the quantity of water needed or expected during Design due to the lack of sufficient energy  - the transformer at the pumping station doesn't offer the required energy for the pump - anti-hammer of pump are not functioning because of bad installation of pumping house - The suction tank is in bad physical condition</t>
  </si>
  <si>
    <t>2fa78aa1a48242f4203476a97f2daa</t>
  </si>
  <si>
    <t>y493-gd01-73b4</t>
  </si>
  <si>
    <t>1306630101</t>
  </si>
  <si>
    <t>16-04-2017 23:15:04 CEST</t>
  </si>
  <si>
    <t>Gashoro</t>
  </si>
  <si>
    <t>Gashoro water point/Nyirambuga pumping</t>
  </si>
  <si>
    <t>under construction</t>
  </si>
  <si>
    <t>-1.7193703649135286</t>
  </si>
  <si>
    <t>29.933522539735662</t>
  </si>
  <si>
    <t>1755.6</t>
  </si>
  <si>
    <t>26zj118n</t>
  </si>
  <si>
    <t>https://waterforpeople.s3.amazonaws.com/images/6f67ab10-d2b2-408e-aef7-fcfdf0cadd7c.jpg</t>
  </si>
  <si>
    <t>-1.7206462556921924</t>
  </si>
  <si>
    <t>29.93216728888707</t>
  </si>
  <si>
    <t>1740.5</t>
  </si>
  <si>
    <t>271mn321</t>
  </si>
  <si>
    <t>https://waterforpeople.s3.amazonaws.com/images/116c0323-86b0-482a-ace7-a22f8a517fd9.jpg</t>
  </si>
  <si>
    <t>434a5e242a851dbe4e582d825fffa630</t>
  </si>
  <si>
    <t>s67f-hdny-j032</t>
  </si>
  <si>
    <t>1221510174</t>
  </si>
  <si>
    <t>10-03-2017 04:26:25 CET</t>
  </si>
  <si>
    <t>Poor  management</t>
  </si>
  <si>
    <t>29.97988112215549</t>
  </si>
  <si>
    <t>-2.3282316868320994</t>
  </si>
  <si>
    <t>29.13688250238971</t>
  </si>
  <si>
    <t>1581.4</t>
  </si>
  <si>
    <t>2yygz5d4</t>
  </si>
  <si>
    <t>-1.8112704509088884</t>
  </si>
  <si>
    <t>29.98560742313643</t>
  </si>
  <si>
    <t>1686.1</t>
  </si>
  <si>
    <t>2b7iin0w</t>
  </si>
  <si>
    <t>https://waterforpeople.s3.amazonaws.com/images/6cf3669b-a050-48fd-9b10-532b4e4a1b00.jpg</t>
  </si>
  <si>
    <t>c8351c3358c24201e244f88b1e361fc</t>
  </si>
  <si>
    <t>69nq-u2h7-qgam</t>
  </si>
  <si>
    <t>1218280496</t>
  </si>
  <si>
    <t>13-03-2017 22:24:03 CET</t>
  </si>
  <si>
    <t>Water point at centre kigamba/Rutumvo gravity</t>
  </si>
  <si>
    <t>The water point operates good</t>
  </si>
  <si>
    <t>-1.7020393652431982</t>
  </si>
  <si>
    <t>29.910026598684414</t>
  </si>
  <si>
    <t>1735.3</t>
  </si>
  <si>
    <t>266une3g</t>
  </si>
  <si>
    <t>https://waterforpeople.s3.amazonaws.com/images/afbd014b-3e7c-4bf4-acaf-5de2a21033e4.jpg</t>
  </si>
  <si>
    <t>The water tap was damaged</t>
  </si>
  <si>
    <t>2e45622b931376892cbcdf3ecc55eafb</t>
  </si>
  <si>
    <t>dgar-eu3m-vuy2</t>
  </si>
  <si>
    <t>1225560452</t>
  </si>
  <si>
    <t>14-03-2017 22:07:15 CET</t>
  </si>
  <si>
    <t>Kinini water point/Ntaruka-Gahama gravity</t>
  </si>
  <si>
    <t>-1.765657270137325</t>
  </si>
  <si>
    <t>29.91982532317513</t>
  </si>
  <si>
    <t>2061.6</t>
  </si>
  <si>
    <t>2942f4se</t>
  </si>
  <si>
    <t>-1.7662881171514389</t>
  </si>
  <si>
    <t>29.929882695552674</t>
  </si>
  <si>
    <t>1807.9</t>
  </si>
  <si>
    <t>2953xfz6</t>
  </si>
  <si>
    <t>https://waterforpeople.s3.amazonaws.com/images/1ab9c067-95b3-4fde-94e0-b9b96c30547b.jpg</t>
  </si>
  <si>
    <t>Ayateke closed the water point due to low courage in paying the water cost</t>
  </si>
  <si>
    <t>It is closed due to people who claim the water cost is high.Then they decide to go else where to fetch water</t>
  </si>
  <si>
    <t>8ec7eeb2eccb6af3c05ab08e11d22b68</t>
  </si>
  <si>
    <t>1sdk-0fmn-2v6d</t>
  </si>
  <si>
    <t>1225560454</t>
  </si>
  <si>
    <t>14-03-2017 22:16:33 CET</t>
  </si>
  <si>
    <t>00:06:30</t>
  </si>
  <si>
    <t>Kinini 2 water point/Ntaruka-gahama gravity</t>
  </si>
  <si>
    <t>The water point got damaged and nolonger operates.Needs repair and maintenance as well as water supply to meet the people demand</t>
  </si>
  <si>
    <t>-1.7664773083233913</t>
  </si>
  <si>
    <t>29.928236540255252</t>
  </si>
  <si>
    <t>295f8ogi</t>
  </si>
  <si>
    <t>https://waterforpeople.s3.amazonaws.com/images/081af9f7-df48-4fd4-a755-5f6386c4111e.jpg</t>
  </si>
  <si>
    <t>-1.7663666519947452</t>
  </si>
  <si>
    <t>29.928556929091794</t>
  </si>
  <si>
    <t>1815.6</t>
  </si>
  <si>
    <t>2958owt1</t>
  </si>
  <si>
    <t>https://waterforpeople.s3.amazonaws.com/images/d0a43098-4dd3-4323-a654-0ec392053440.jpg</t>
  </si>
  <si>
    <t>29b92729f246d64f8d1ea2b08fcf95b3</t>
  </si>
  <si>
    <t>nqxj-hdvk-44be</t>
  </si>
  <si>
    <t>1232800593</t>
  </si>
  <si>
    <t>24-03-2017 05:17:39 CET</t>
  </si>
  <si>
    <t>00:12:28</t>
  </si>
  <si>
    <t>-1.8023389079852205</t>
  </si>
  <si>
    <t>-1.8147190833610105</t>
  </si>
  <si>
    <t>30.071367911492313</t>
  </si>
  <si>
    <t>1635.8</t>
  </si>
  <si>
    <t>2bd7brs9</t>
  </si>
  <si>
    <t>https://waterforpeople.s3.amazonaws.com/images/be1c2fe3-f7dc-4d8e-b212-676cbcb9e0fc.jpg</t>
  </si>
  <si>
    <t>6d2f225b98e2e6e9c98126aeba6021</t>
  </si>
  <si>
    <t>mcme-eq10-74j7</t>
  </si>
  <si>
    <t>1299950062</t>
  </si>
  <si>
    <t>14-04-2017 20:35:01 CEST</t>
  </si>
  <si>
    <t>00:13:11</t>
  </si>
  <si>
    <t>Water point at Godoro/Rusave gravity system</t>
  </si>
  <si>
    <t>This water point is located in the area  known as Godoro.This is connected to Rusave gravity system.It had been mistakenly counted as located in Rusave.It is operating normally</t>
  </si>
  <si>
    <t>-1.1710112286463475</t>
  </si>
  <si>
    <t>29.9009875966343068</t>
  </si>
  <si>
    <t>1hsn38ld</t>
  </si>
  <si>
    <t>-1.699384219011402</t>
  </si>
  <si>
    <t>29.90683630553078</t>
  </si>
  <si>
    <t>1769.6</t>
  </si>
  <si>
    <t>262gvirg</t>
  </si>
  <si>
    <t>https://waterforpeople.s3.amazonaws.com/images/0329e2cb-2de9-4af7-a879-5775120622ed.jpg</t>
  </si>
  <si>
    <t>59545d36f54b479f08eb5cbd540fa2</t>
  </si>
  <si>
    <t>4qqe-797u-faf3</t>
  </si>
  <si>
    <t>1307560137</t>
  </si>
  <si>
    <t>18-04-2017 06:42:21 CEST</t>
  </si>
  <si>
    <t>00:09:48</t>
  </si>
  <si>
    <t>Water point nearby APEKI Tumba Technical School/Nyirambuga pumping</t>
  </si>
  <si>
    <t>Kigarama/Barari and Misezero/Misezero cell</t>
  </si>
  <si>
    <t>It is nearby APEKI chez Bernard Ndagijimana.It is frequently having water.And it is served by the Main Reservoir R300m3 at Misezero</t>
  </si>
  <si>
    <t>-1.709668952721241</t>
  </si>
  <si>
    <t>29.950416882008057</t>
  </si>
  <si>
    <t>2202.9</t>
  </si>
  <si>
    <t>26jgx4z4</t>
  </si>
  <si>
    <t>https://waterforpeople.s3.amazonaws.com/images/274d6923-a61d-4ee1-923c-3a7a138571b5.jpg</t>
  </si>
  <si>
    <t>9f4c45672dbdb0657d716b2e3381debe</t>
  </si>
  <si>
    <t>98gu-kv79-xq0n</t>
  </si>
  <si>
    <t>1227530056</t>
  </si>
  <si>
    <t>15-03-2017 15:30:27 CET</t>
  </si>
  <si>
    <t>00:30:07</t>
  </si>
  <si>
    <t>Nyakabanga</t>
  </si>
  <si>
    <t>Water doesn’t Flow</t>
  </si>
  <si>
    <t>-1.7572871420305276</t>
  </si>
  <si>
    <t>30.047023162730806</t>
  </si>
  <si>
    <t>1565.7</t>
  </si>
  <si>
    <t>28q83cfq</t>
  </si>
  <si>
    <t>https://waterforpeople.s3.amazonaws.com/images/87133d32-2181-4124-8d7c-50b5b899403d.jpg</t>
  </si>
  <si>
    <t>f5ebe2abea308d3f57359b43e07da</t>
  </si>
  <si>
    <t>jfth-36uf-xef5</t>
  </si>
  <si>
    <t>1243830169</t>
  </si>
  <si>
    <t>22-03-2017 18:48:00 CET</t>
  </si>
  <si>
    <t>Distribution Chamber|Ventouse ,Washout</t>
  </si>
  <si>
    <t>-1.664371211313473</t>
  </si>
  <si>
    <t>29.956445843440072</t>
  </si>
  <si>
    <t>24gkgy98</t>
  </si>
  <si>
    <t>https://waterforpeople.s3.amazonaws.com/images/b51e3002-09c9-4c44-8a15-0376bbc6478b.jpg</t>
  </si>
  <si>
    <t>7ef9a093a2f417769a44b51989fc2685</t>
  </si>
  <si>
    <t>2rt5-39ny-0bd2</t>
  </si>
  <si>
    <t>1239660562</t>
  </si>
  <si>
    <t>23-03-2017 07:09:28 CET</t>
  </si>
  <si>
    <t>-1.7901711668183091</t>
  </si>
  <si>
    <t>30.045436816631703</t>
  </si>
  <si>
    <t>2a8ma12e</t>
  </si>
  <si>
    <t>https://waterforpeople.s3.amazonaws.com/images/6cd8aace-afee-4e43-acff-79317f86607b.jpg</t>
  </si>
  <si>
    <t>5dc8bcf51424ceac6dc36f126a708e5e</t>
  </si>
  <si>
    <t>3uqw-xjv9-sk90</t>
  </si>
  <si>
    <t>1231180081</t>
  </si>
  <si>
    <t>02-01-2015 11:55:37 CET</t>
  </si>
  <si>
    <t>00:14:19</t>
  </si>
  <si>
    <t>Water point at Buyoga sector/Nyirambuga pumping</t>
  </si>
  <si>
    <t>Water point is located in Buyoga market.It operates very well  and normally however its management is poor since hygiene on the water tap</t>
  </si>
  <si>
    <t>-1.692451897156616</t>
  </si>
  <si>
    <t>30.012431570899686</t>
  </si>
  <si>
    <t>2082.7</t>
  </si>
  <si>
    <t>25r0a5cs</t>
  </si>
  <si>
    <t>https://waterforpeople.s3.amazonaws.com/images/792a4b26-a515-4e22-942a-1e1962b74844.jpg</t>
  </si>
  <si>
    <t>fd5c65014a79191392c577d0422bd5</t>
  </si>
  <si>
    <t>qbsj-fvvj-b0d1</t>
  </si>
  <si>
    <t>1442280172</t>
  </si>
  <si>
    <t>04-06-2017 13:21:35 CEST</t>
  </si>
  <si>
    <t>00:20:46</t>
  </si>
  <si>
    <t>water for people</t>
  </si>
  <si>
    <t>-1.6172728152421039</t>
  </si>
  <si>
    <t>30.031708051594812</t>
  </si>
  <si>
    <t>2187.5</t>
  </si>
  <si>
    <t>22ao9bkt</t>
  </si>
  <si>
    <t>https://waterforpeople.s3.amazonaws.com/images/0b7290ec-e28b-4050-9cfe-fa7e31f8b468.jpg</t>
  </si>
  <si>
    <t>1648654b8f1b31670689fd289d37b21</t>
  </si>
  <si>
    <t>mhj0-4fp9-991k</t>
  </si>
  <si>
    <t>1249080669</t>
  </si>
  <si>
    <t>28-03-2017 10:08:22 CEST</t>
  </si>
  <si>
    <t>Rusana</t>
  </si>
  <si>
    <t>29.988391495139503</t>
  </si>
  <si>
    <t>-1.8068681020797233</t>
  </si>
  <si>
    <t>30.107258252322993</t>
  </si>
  <si>
    <t>1652.1</t>
  </si>
  <si>
    <t>2b07yi6o</t>
  </si>
  <si>
    <t>https://waterforpeople.s3.amazonaws.com/images/1a304cfa-101c-4173-af25-b25b4e68ce3e.jpg</t>
  </si>
  <si>
    <t>ac5b9e58ef6c7a588faaee832463152</t>
  </si>
  <si>
    <t>rn82-5fc1-4xr</t>
  </si>
  <si>
    <t>1235060248</t>
  </si>
  <si>
    <t>22-03-2017 18:30:09 CET</t>
  </si>
  <si>
    <t>00:08:38</t>
  </si>
  <si>
    <t>All villages of Butunzi and Marembo cells and Karambi village</t>
  </si>
  <si>
    <t>-1.666570861495772</t>
  </si>
  <si>
    <t>29.96094511813989</t>
  </si>
  <si>
    <t>1944.2</t>
  </si>
  <si>
    <t>24k7gbdl</t>
  </si>
  <si>
    <t>https://waterforpeople.s3.amazonaws.com/images/138e2e33-dd37-43a3-a5c2-1bd0e03090ea.jpg</t>
  </si>
  <si>
    <t>b0ec6293a866758fcfd3b260ee7946d</t>
  </si>
  <si>
    <t>pf3e-njxs-f31v</t>
  </si>
  <si>
    <t>1219300630</t>
  </si>
  <si>
    <t>16-03-2017 17:25:07 CET</t>
  </si>
  <si>
    <t>Matonyanga source catchment</t>
  </si>
  <si>
    <t>Rwanzu,Miduha and Rebero</t>
  </si>
  <si>
    <t>The water source has been captured very soon and it is well protected</t>
  </si>
  <si>
    <t>https://waterforpeople.s3.amazonaws.com/images/0ceea818-6313-474e-ac8b-8cb00fd5be15.jpg</t>
  </si>
  <si>
    <t>https://waterforpeople.s3.amazonaws.com/images/c074e506-f637-4fd9-b52b-5afb030846a6.jpg</t>
  </si>
  <si>
    <t>https://waterforpeople.s3.amazonaws.com/images/b89d97f4-d1fd-4c9e-985d-82cdedfc2087.jpg</t>
  </si>
  <si>
    <t>-1.699259214375793</t>
  </si>
  <si>
    <t>29.937150660208275</t>
  </si>
  <si>
    <t>1895.8</t>
  </si>
  <si>
    <t>26294w4r</t>
  </si>
  <si>
    <t>https://waterforpeople.s3.amazonaws.com/images/bd3ff2bd-8e03-4ce2-8359-8a809af1b380.jpg</t>
  </si>
  <si>
    <t>https://waterforpeople.s3.amazonaws.com/images/5ed08ed4-982c-44f2-9175-6e3f1694f60c.jpg</t>
  </si>
  <si>
    <t>-1.699084922126835</t>
  </si>
  <si>
    <t>29.936975987722754</t>
  </si>
  <si>
    <t>1894.8</t>
  </si>
  <si>
    <t>261z0iuh</t>
  </si>
  <si>
    <t>https://waterforpeople.s3.amazonaws.com/images/80ab5aaf-e710-45f0-a1fc-91390d737fca.jpg</t>
  </si>
  <si>
    <t>The water source catchment area is also having a water point recentĺy completed.In water storage tanks water is there but it hasn't yet delivered water services to the people</t>
  </si>
  <si>
    <t>78cbebe8f69dff57f2bb5422d18a61dc</t>
  </si>
  <si>
    <t>63hc-9qsn-h069</t>
  </si>
  <si>
    <t>1437160077</t>
  </si>
  <si>
    <t>04-06-2017 15:33:12 CEST</t>
  </si>
  <si>
    <t>00:18:22</t>
  </si>
  <si>
    <t>musenge</t>
  </si>
  <si>
    <t>-1.748450583384882</t>
  </si>
  <si>
    <t>29.93826679488638</t>
  </si>
  <si>
    <t>28bmdkfq</t>
  </si>
  <si>
    <t>https://waterforpeople.s3.amazonaws.com/images/4178833c-c587-4684-aeab-5ce2a3d0936a.jpg</t>
  </si>
  <si>
    <t>water don't reach the distribution Reservoir that serves this water point</t>
  </si>
  <si>
    <t>6c8eec32e61c16e223438e4121d161</t>
  </si>
  <si>
    <t>wanc-b21k-cwf4</t>
  </si>
  <si>
    <t>1430130367</t>
  </si>
  <si>
    <t>02-06-2017 09:40:52 CEST</t>
  </si>
  <si>
    <t>00:05:37</t>
  </si>
  <si>
    <t>-1.7651324776779216</t>
  </si>
  <si>
    <t>29.995913867840148</t>
  </si>
  <si>
    <t>2161.3</t>
  </si>
  <si>
    <t>2937glx3</t>
  </si>
  <si>
    <t>https://waterforpeople.s3.amazonaws.com/images/8b1cfc82-f483-4443-9249-ca33f1127a64.jpg</t>
  </si>
  <si>
    <t>e02e8a326319e6a5f682274269f3eb19</t>
  </si>
  <si>
    <t>e6mg-9mp5-dp9u</t>
  </si>
  <si>
    <t>1216031122</t>
  </si>
  <si>
    <t>14-03-2017 23:03:30 CET</t>
  </si>
  <si>
    <t>00:05:03</t>
  </si>
  <si>
    <t>Kingazi water point chez Rwigema/Nyakabizi gravity</t>
  </si>
  <si>
    <t>-1.8090841481335838</t>
  </si>
  <si>
    <t>29.91886626727014</t>
  </si>
  <si>
    <t>1747.5</t>
  </si>
  <si>
    <t>2b3w4p10</t>
  </si>
  <si>
    <t>https://waterforpeople.s3.amazonaws.com/images/4abe141c-2e66-489b-a60b-9b66a26f76b9.jpg</t>
  </si>
  <si>
    <t>-1.8090600937667847</t>
  </si>
  <si>
    <t>29.9186672478578</t>
  </si>
  <si>
    <t>653.3</t>
  </si>
  <si>
    <t>2b3uxtte</t>
  </si>
  <si>
    <t>https://waterforpeople.s3.amazonaws.com/images/aea6f93a-e4ae-4e23-8582-a080a66958d9.jpg</t>
  </si>
  <si>
    <t>e167f03f572bfd2f881cc6d2ba986560</t>
  </si>
  <si>
    <t>ence-ck3m-n6pj</t>
  </si>
  <si>
    <t>1280470085</t>
  </si>
  <si>
    <t>05-04-2017 21:57:36 CEST</t>
  </si>
  <si>
    <t>00:03:41</t>
  </si>
  <si>
    <t>Nyakariba-Tare gravity system</t>
  </si>
  <si>
    <t>Loal government in Ubudehe program</t>
  </si>
  <si>
    <t>Nyakariba-Tare small gravity system for one water public point with R3m3  as well Sina Gerard Workshop</t>
  </si>
  <si>
    <t>-1.66980932468877</t>
  </si>
  <si>
    <t>29.88823550873981</t>
  </si>
  <si>
    <t>1794.1</t>
  </si>
  <si>
    <t>24pjrb7m</t>
  </si>
  <si>
    <t>-1.669679780330946</t>
  </si>
  <si>
    <t>29.88835005513904</t>
  </si>
  <si>
    <t>1748.1</t>
  </si>
  <si>
    <t>24pc0ocj</t>
  </si>
  <si>
    <t>https://waterforpeople.s3.amazonaws.com/images/c031406d-d467-4fa9-9bef-0aad7b19e802.jpg</t>
  </si>
  <si>
    <t>-1.669781684707097</t>
  </si>
  <si>
    <t>29.88847599519527</t>
  </si>
  <si>
    <t>1722.4</t>
  </si>
  <si>
    <t>24pikg04</t>
  </si>
  <si>
    <t>9f63b7ca8b4f70daf98de8a1119bc42</t>
  </si>
  <si>
    <t>7vj4-xd4b-9g0h</t>
  </si>
  <si>
    <t>1223980100</t>
  </si>
  <si>
    <t>15-03-2017 19:38:14 CET</t>
  </si>
  <si>
    <t>Rwanzu2 wpt/Nyirambuga pumping</t>
  </si>
  <si>
    <t>Rwanzu  water point/Nyirambuga pumping does no longer.People are fetching from the Nkore water supply system</t>
  </si>
  <si>
    <t>-1.696425924882207</t>
  </si>
  <si>
    <t>29.920481660004302</t>
  </si>
  <si>
    <t>2096</t>
  </si>
  <si>
    <t>25xkn7t0</t>
  </si>
  <si>
    <t>https://waterforpeople.s3.amazonaws.com/images/24a68b0f-1dae-4142-80c0-faea7b54c30f.jpg</t>
  </si>
  <si>
    <t>2f64aca13b26631688254c8b404239e7</t>
  </si>
  <si>
    <t>v91u-wv6u-rqdc</t>
  </si>
  <si>
    <t>1200340463</t>
  </si>
  <si>
    <t>08-03-2017 19:08:20 CET</t>
  </si>
  <si>
    <t>00:10:15</t>
  </si>
  <si>
    <t>-1.8521517286323745</t>
  </si>
  <si>
    <t>29.982429597275605</t>
  </si>
  <si>
    <t>1799.4</t>
  </si>
  <si>
    <t>2d34enzk</t>
  </si>
  <si>
    <t>https://waterforpeople.s3.amazonaws.com/images/9e044316-231c-4f0a-a0be-18534e5b50f5.jpg</t>
  </si>
  <si>
    <t>water does not reach this water point at this moment</t>
  </si>
  <si>
    <t>f9dca12e8b28d5b7bf34f353d288b4a</t>
  </si>
  <si>
    <t>a71h-smk9-rmbh</t>
  </si>
  <si>
    <t>1234240176</t>
  </si>
  <si>
    <t>03-01-2015 01:59:24 CET</t>
  </si>
  <si>
    <t>00:04:06</t>
  </si>
  <si>
    <t>Murambi2 water point/Nyirambuga pumping</t>
  </si>
  <si>
    <t>Not operating.Was damaged even standing pipe was cut into pieces.Taps were removed.Needs maintenance and repair</t>
  </si>
  <si>
    <t>-1.6903874709976452</t>
  </si>
  <si>
    <t>29.930734024600405</t>
  </si>
  <si>
    <t>2097.8</t>
  </si>
  <si>
    <t>25nl1ei3</t>
  </si>
  <si>
    <t>https://waterforpeople.s3.amazonaws.com/images/d4f96c9b-6155-47dc-8b19-8c95fc787161.jpg</t>
  </si>
  <si>
    <t>Water point nolonger functions</t>
  </si>
  <si>
    <t>6b8ecf55d4f88cff7f476ad86508eb7</t>
  </si>
  <si>
    <t>s8hy-k6cg-aft3</t>
  </si>
  <si>
    <t>1240160051</t>
  </si>
  <si>
    <t>23-03-2017 11:45:11 CET</t>
  </si>
  <si>
    <t>00:14:52</t>
  </si>
  <si>
    <t>30.04244738995922418</t>
  </si>
  <si>
    <t>-1.8160345509210092</t>
  </si>
  <si>
    <t>30.084923995364118</t>
  </si>
  <si>
    <t>1589.3</t>
  </si>
  <si>
    <t>2bfdwzqp</t>
  </si>
  <si>
    <t>https://waterforpeople.s3.amazonaws.com/images/35f5a7e9-ebe3-459e-b77f-8602c5dfbf06.jpg</t>
  </si>
  <si>
    <t>pipes are broken</t>
  </si>
  <si>
    <t>3b109dc20ed1f973d33471365b9773</t>
  </si>
  <si>
    <t>rypm-x3fg-6avk</t>
  </si>
  <si>
    <t>1240850298</t>
  </si>
  <si>
    <t>23-03-2017 18:41:52 CET</t>
  </si>
  <si>
    <t>00:14:23</t>
  </si>
  <si>
    <t>-1.789068858299376</t>
  </si>
  <si>
    <t>30.040663994106232</t>
  </si>
  <si>
    <t>1966.1</t>
  </si>
  <si>
    <t>2a6s6wvq</t>
  </si>
  <si>
    <t>https://waterforpeople.s3.amazonaws.com/images/e2582164-a7ed-45e1-91cb-c8e3828ee4c6.jpg</t>
  </si>
  <si>
    <t>959fbd46a58a6e34e413cb287b9cb7</t>
  </si>
  <si>
    <t>9kbb-bs3q-31u</t>
  </si>
  <si>
    <t>1251790138</t>
  </si>
  <si>
    <t>28-03-2017 10:22:04 CEST</t>
  </si>
  <si>
    <t>00:06:00</t>
  </si>
  <si>
    <t>Nyakambu</t>
  </si>
  <si>
    <t>-1.7910627984532141</t>
  </si>
  <si>
    <t>30.125306116036885</t>
  </si>
  <si>
    <t>1441.4</t>
  </si>
  <si>
    <t>2aa39mit</t>
  </si>
  <si>
    <t>https://waterforpeople.s3.amazonaws.com/images/1c489b5a-d06e-4920-8118-f1a4cdcac682.jpg</t>
  </si>
  <si>
    <t>f8e9c9d2bdea1837e894c35077ebbddf</t>
  </si>
  <si>
    <t>a4we-1myq-njk8</t>
  </si>
  <si>
    <t>1202052064</t>
  </si>
  <si>
    <t>16-03-2017 08:08:50 CET</t>
  </si>
  <si>
    <t>-1.7385582724063247</t>
  </si>
  <si>
    <t>30.06170175108448</t>
  </si>
  <si>
    <t>27v8ygi1</t>
  </si>
  <si>
    <t>https://waterforpeople.s3.amazonaws.com/images/1dc2899c-43a8-451f-a85f-d4d960e407c2.jpg</t>
  </si>
  <si>
    <t>ada622fe9ffe6037afb8ec19dff387</t>
  </si>
  <si>
    <t>k74v-4jhb-58js</t>
  </si>
  <si>
    <t>1219270188</t>
  </si>
  <si>
    <t>16-03-2017 07:47:23 CET</t>
  </si>
  <si>
    <t>Kibiraro</t>
  </si>
  <si>
    <t>-1.7299696922411658</t>
  </si>
  <si>
    <t>30.06477230817845</t>
  </si>
  <si>
    <t>1551</t>
  </si>
  <si>
    <t>27h1j3vr</t>
  </si>
  <si>
    <t>https://waterforpeople.s3.amazonaws.com/images/d8311bd4-7b88-41df-81cb-ac6516980460.jpg</t>
  </si>
  <si>
    <t>Pipes broken</t>
  </si>
  <si>
    <t>8127d0a44728b4b188b3c94cc132b3e</t>
  </si>
  <si>
    <t>q8uc-vg0m-0ds8</t>
  </si>
  <si>
    <t>1197760224</t>
  </si>
  <si>
    <t>06-03-2017 10:16:53 CET</t>
  </si>
  <si>
    <t>Jeff Vedaste</t>
  </si>
  <si>
    <t>00:16:17</t>
  </si>
  <si>
    <t>-1.9864571761211944</t>
  </si>
  <si>
    <t>30.102783835802864</t>
  </si>
  <si>
    <t>1450.5</t>
  </si>
  <si>
    <t>2j98a78j</t>
  </si>
  <si>
    <t>https://waterforpeople.s3.amazonaws.com/images/b57259c5-615b-4db2-bbfd-746bb1dba32d.jpg</t>
  </si>
  <si>
    <t>-1.9863381440675376</t>
  </si>
  <si>
    <t>30.10291411353957</t>
  </si>
  <si>
    <t>1497.6</t>
  </si>
  <si>
    <t>2j914zz9</t>
  </si>
  <si>
    <t>-1.9864279334954753</t>
  </si>
  <si>
    <t>30.102890731013535</t>
  </si>
  <si>
    <t>1560.5</t>
  </si>
  <si>
    <t>2j96hwf8</t>
  </si>
  <si>
    <t>bf58d7d57d513bb3d947fc249cf378</t>
  </si>
  <si>
    <t>xxtu-ssqf-t2dc</t>
  </si>
  <si>
    <t>1238250153</t>
  </si>
  <si>
    <t>23-03-2017 11:30:37 CET</t>
  </si>
  <si>
    <t>00:19:38</t>
  </si>
  <si>
    <t>-1.8076825304919226</t>
  </si>
  <si>
    <t>30.066851235361085</t>
  </si>
  <si>
    <t>1661.3</t>
  </si>
  <si>
    <t>2b1ks1h8</t>
  </si>
  <si>
    <t>https://waterforpeople.s3.amazonaws.com/images/d9bf432f-d51a-4478-8e4a-9e3cc2d9bd4d.jpg</t>
  </si>
  <si>
    <t>6dbc41c9c7fca98a9db94d1e57ed97b</t>
  </si>
  <si>
    <t>gbs8-xgur-1yah</t>
  </si>
  <si>
    <t>1224850129</t>
  </si>
  <si>
    <t>16-03-2017 06:46:04 CET</t>
  </si>
  <si>
    <t>Mwenene</t>
  </si>
  <si>
    <t>-1.7503785350192073</t>
  </si>
  <si>
    <t>-1.7283422490480729</t>
  </si>
  <si>
    <t>30.014136457203506</t>
  </si>
  <si>
    <t>2039.9</t>
  </si>
  <si>
    <t>27ed2vhp</t>
  </si>
  <si>
    <t>https://waterforpeople.s3.amazonaws.com/images/48c1bb76-a186-41e5-a351-4abff47b2fce.jpg</t>
  </si>
  <si>
    <t>No Water Flowing</t>
  </si>
  <si>
    <t>e26f982e6c3bc1c6d4daf6b6287462d4</t>
  </si>
  <si>
    <t>90vg-2ktj-yxaj</t>
  </si>
  <si>
    <t>1201250802</t>
  </si>
  <si>
    <t>09-03-2017 19:13:39 CET</t>
  </si>
  <si>
    <t>-1.845564023898631</t>
  </si>
  <si>
    <t>29.95150559436365</t>
  </si>
  <si>
    <t>1685.9</t>
  </si>
  <si>
    <t>2cs8203f</t>
  </si>
  <si>
    <t>https://waterforpeople.s3.amazonaws.com/images/3eae76b0-2b32-4497-a63f-c9994da48bb8.jpg</t>
  </si>
  <si>
    <t>water point does not function very well because the reservoir does not have flotter</t>
  </si>
  <si>
    <t>711363c7dfc63d8ffdea969cf611c5e7</t>
  </si>
  <si>
    <t>cbf9-6jqt-nb4m</t>
  </si>
  <si>
    <t>1313320076</t>
  </si>
  <si>
    <t>20-04-2017 14:57:10 CEST</t>
  </si>
  <si>
    <t>00:19:46</t>
  </si>
  <si>
    <t>Sehuta</t>
  </si>
  <si>
    <t>-1.8138206649726223</t>
  </si>
  <si>
    <t>29.979785742648726</t>
  </si>
  <si>
    <t>1726.1</t>
  </si>
  <si>
    <t>2bbqc68l</t>
  </si>
  <si>
    <t>https://waterforpeople.s3.amazonaws.com/images/93dbc38c-be6d-49cd-908c-54624453aa6c.jpg</t>
  </si>
  <si>
    <t>https://waterforpeople.s3.amazonaws.com/images/d9d7702d-4e23-4014-9526-418ce280fd09.jpg</t>
  </si>
  <si>
    <t>https://waterforpeople.s3.amazonaws.com/images/c83e06f5-f9ce-4c81-8e81-2e54bd336163.jpg</t>
  </si>
  <si>
    <t>-1.8146320670142189</t>
  </si>
  <si>
    <t>29.982476016583142</t>
  </si>
  <si>
    <t>1706.5</t>
  </si>
  <si>
    <t>2bd2ka9c</t>
  </si>
  <si>
    <t>https://waterforpeople.s3.amazonaws.com/images/e12057a9-8619-4426-96d2-17b912adf58c.jpg</t>
  </si>
  <si>
    <t>-1.8138750214852155</t>
  </si>
  <si>
    <t>29.980131540744573</t>
  </si>
  <si>
    <t>1723</t>
  </si>
  <si>
    <t>2bbtbc9l</t>
  </si>
  <si>
    <t>https://waterforpeople.s3.amazonaws.com/images/a62fe9f9-0f22-4eeb-90a9-d953452e3f24.jpg</t>
  </si>
  <si>
    <t>abf1ff76164177a63356aba48eb0</t>
  </si>
  <si>
    <t>y0cf-9337-w6dy</t>
  </si>
  <si>
    <t>1239460921</t>
  </si>
  <si>
    <t>23-03-2017 10:06:57 CET</t>
  </si>
  <si>
    <t>00:08:39</t>
  </si>
  <si>
    <t>-1.8365329449747418</t>
  </si>
  <si>
    <t>30.027037076040543</t>
  </si>
  <si>
    <t>1895.3</t>
  </si>
  <si>
    <t>2cdaflf2</t>
  </si>
  <si>
    <t>https://waterforpeople.s3.amazonaws.com/images/6f80c8e8-9a58-44d3-a12c-cd45ec92ff7a.jpg</t>
  </si>
  <si>
    <t>869c274dd23e2a2a2e9c8c9f153e8</t>
  </si>
  <si>
    <t>ww57-990w-ywe5</t>
  </si>
  <si>
    <t>1236450518</t>
  </si>
  <si>
    <t>21-03-2017 14:10:45 CET</t>
  </si>
  <si>
    <t>00:10:36</t>
  </si>
  <si>
    <t>-1.61515730433033</t>
  </si>
  <si>
    <t>29.953350181481273</t>
  </si>
  <si>
    <t>22761eq5</t>
  </si>
  <si>
    <t>https://waterforpeople.s3.amazonaws.com/images/61789843-dd13-4787-9e3f-2bc22706e470.jpg</t>
  </si>
  <si>
    <t>This water tap is located to the  source Kabwiru I and the community use it as they do not pay for water.</t>
  </si>
  <si>
    <t>dad6ca355c45e3fde421b4d75045b9ae</t>
  </si>
  <si>
    <t>5u10-ts1d-reup</t>
  </si>
  <si>
    <t>1243660377</t>
  </si>
  <si>
    <t>24-03-2017 15:50:02 CET</t>
  </si>
  <si>
    <t>00:33:33</t>
  </si>
  <si>
    <t>Kankanga ryanyirakayobe</t>
  </si>
  <si>
    <t>-1.9615191511514802</t>
  </si>
  <si>
    <t>30.348630467018232</t>
  </si>
  <si>
    <t>1652.3</t>
  </si>
  <si>
    <t>2i3zf6f2</t>
  </si>
  <si>
    <t>-1.7039157688511504</t>
  </si>
  <si>
    <t>30.026314212577944</t>
  </si>
  <si>
    <t>1623.5</t>
  </si>
  <si>
    <t>269ykwpz</t>
  </si>
  <si>
    <t>https://waterforpeople.s3.amazonaws.com/images/42fcd8bc-fd67-45fa-a18b-e9308f77a384.jpg</t>
  </si>
  <si>
    <t>the source of this network has not enough water.</t>
  </si>
  <si>
    <t>f6727b40b1c94d805a991c6ed3d856c</t>
  </si>
  <si>
    <t>xcff-ggh0-b5h0</t>
  </si>
  <si>
    <t>1305660106</t>
  </si>
  <si>
    <t>16-04-2017 22:16:32 CEST</t>
  </si>
  <si>
    <t>Water point at Mbarusha/Nyirambuga pumping system</t>
  </si>
  <si>
    <t>The water point chez Mbarusha operates well.The water is available however lacks so much on Nyirambuga pumping system which may make it a month</t>
  </si>
  <si>
    <t>-1.6781514257198695</t>
  </si>
  <si>
    <t>29.907789042543694</t>
  </si>
  <si>
    <t>2058.6</t>
  </si>
  <si>
    <t>253cw9hh</t>
  </si>
  <si>
    <t>https://waterforpeople.s3.amazonaws.com/images/e4709e65-8754-49ff-b729-f3a97fdb953e.jpg</t>
  </si>
  <si>
    <t>4c39ce65b76de0e9828d1b864bb11e</t>
  </si>
  <si>
    <t>ctsh-1g6h-7td3</t>
  </si>
  <si>
    <t>1228690275</t>
  </si>
  <si>
    <t>02-01-2015 12:43:37 CET</t>
  </si>
  <si>
    <t>Water point2 at Gakoma/Nyirambuga pumping</t>
  </si>
  <si>
    <t>Water point at Karambo.It operates well though it faces the same problem exerted on Nyirambuga pumping system on Buyoga side of rarely availing water.</t>
  </si>
  <si>
    <t>-1.7035841324836292</t>
  </si>
  <si>
    <t>30.002505097259473</t>
  </si>
  <si>
    <t>2007.8</t>
  </si>
  <si>
    <t>269exlkp</t>
  </si>
  <si>
    <t>https://waterforpeople.s3.amazonaws.com/images/a9bfe67c-ad26-44d8-86bd-f70d00029593.jpg</t>
  </si>
  <si>
    <t>-1.7028178166636743</t>
  </si>
  <si>
    <t>30.00462557773951</t>
  </si>
  <si>
    <t>2005.1</t>
  </si>
  <si>
    <t>2685380e</t>
  </si>
  <si>
    <t>https://waterforpeople.s3.amazonaws.com/images/b8045663-4d14-43fc-b9b8-263143786552.jpg</t>
  </si>
  <si>
    <t>a3bef8ac582187e9b89b511beb4c5b7e</t>
  </si>
  <si>
    <t>mj6a-c769-ht05</t>
  </si>
  <si>
    <t>1219520786</t>
  </si>
  <si>
    <t>16-03-2017 07:52:31 CET</t>
  </si>
  <si>
    <t>00:09:20</t>
  </si>
  <si>
    <t>https://waterforpeople.s3.amazonaws.com/images/42a07b42-310f-4840-94e6-a2a8db2d6487.jpg</t>
  </si>
  <si>
    <t>https://waterforpeople.s3.amazonaws.com/images/68fa7eba-8b5a-4310-81df-6c2164cd4f16.jpg</t>
  </si>
  <si>
    <t>-1.733304215316046</t>
  </si>
  <si>
    <t>30.07005269097404</t>
  </si>
  <si>
    <t>1591.8</t>
  </si>
  <si>
    <t>27mkdvz0</t>
  </si>
  <si>
    <t>https://waterforpeople.s3.amazonaws.com/images/a7f9cac2-f356-4b50-b518-b49b2b02ae5d.jpg</t>
  </si>
  <si>
    <t>Water system has broken parts</t>
  </si>
  <si>
    <t>No water Flowing</t>
  </si>
  <si>
    <t>cd2339c94a93baf6b276f52d0502a77</t>
  </si>
  <si>
    <t>ax22-wks5-ryce</t>
  </si>
  <si>
    <t>1205920292</t>
  </si>
  <si>
    <t>09-03-2017 17:18:46 CET</t>
  </si>
  <si>
    <t>00:07:10</t>
  </si>
  <si>
    <t>-1.9048164671297043</t>
  </si>
  <si>
    <t>29.977801162429493</t>
  </si>
  <si>
    <t>1362.9</t>
  </si>
  <si>
    <t>2fi7nbk2</t>
  </si>
  <si>
    <t>https://waterforpeople.s3.amazonaws.com/images/792a757c-b291-4b2c-ab77-fa6707083480.jpg</t>
  </si>
  <si>
    <t>799d1aff178f30f92a9f22ed78da3e9</t>
  </si>
  <si>
    <t>mdvr-x07f-ygb5</t>
  </si>
  <si>
    <t>1217950505</t>
  </si>
  <si>
    <t>15-03-2017 06:05:23 CET</t>
  </si>
  <si>
    <t>00:17:35</t>
  </si>
  <si>
    <t>kiruli Rubanda bukangano kabahama</t>
  </si>
  <si>
    <t>-1.637676012039191</t>
  </si>
  <si>
    <t>29.89578152739776</t>
  </si>
  <si>
    <t>1760.6</t>
  </si>
  <si>
    <t>238etklp</t>
  </si>
  <si>
    <t>https://waterforpeople.s3.amazonaws.com/images/7e325581-a241-4fc3-b2ae-6aa6dfac8ec1.jpg</t>
  </si>
  <si>
    <t>rehabilitation of some tanks and water taps</t>
  </si>
  <si>
    <t>7f1867e47ebd2623024acb9f4e7c9af</t>
  </si>
  <si>
    <t>a3k4-2g2b-6qq0</t>
  </si>
  <si>
    <t>1227110606</t>
  </si>
  <si>
    <t>24-03-2017 11:32:42 CET</t>
  </si>
  <si>
    <t>-1.824090498278462</t>
  </si>
  <si>
    <t>30.063716138438927</t>
  </si>
  <si>
    <t>1725.5</t>
  </si>
  <si>
    <t>2bspsd5p</t>
  </si>
  <si>
    <t>https://waterforpeople.s3.amazonaws.com/images/7bd32a60-d793-4b20-8fae-a33f35d7a710.jpg</t>
  </si>
  <si>
    <t>ace83771553c66711b0606b6590a5a8</t>
  </si>
  <si>
    <t>5e9a-0u6c-e489</t>
  </si>
  <si>
    <t>1220540430</t>
  </si>
  <si>
    <t>12-03-2017 12:41:45 CET</t>
  </si>
  <si>
    <t>-1.8441022457140321</t>
  </si>
  <si>
    <t>29.922425030333322</t>
  </si>
  <si>
    <t>1629.8</t>
  </si>
  <si>
    <t>2cpt4pjs</t>
  </si>
  <si>
    <t>https://waterforpeople.s3.amazonaws.com/images/af4dcc9b-c023-4f22-8902-0fa5b212f61e.jpg</t>
  </si>
  <si>
    <t>4c633ad076b6566257ff4eb5a386287</t>
  </si>
  <si>
    <t>3fbe-rfj1-3xtt</t>
  </si>
  <si>
    <t>1219050557</t>
  </si>
  <si>
    <t>16-03-2017 08:27:29 CET</t>
  </si>
  <si>
    <t>00:08:01</t>
  </si>
  <si>
    <t>https://waterforpeople.s3.amazonaws.com/images/2968c501-6c2c-4380-8fb8-6a644aec78cd.jpg</t>
  </si>
  <si>
    <t>-1.7673096728665019</t>
  </si>
  <si>
    <t>30.03922986229554</t>
  </si>
  <si>
    <t>1920.5</t>
  </si>
  <si>
    <t>296snoiw</t>
  </si>
  <si>
    <t>https://waterforpeople.s3.amazonaws.com/images/09bf98f2-4644-4aad-8730-aa8a6b3b39f8.jpg</t>
  </si>
  <si>
    <t>a8def0627225dd5f9fa39582d97c94a1</t>
  </si>
  <si>
    <t>m9h4-evjf-jjft</t>
  </si>
  <si>
    <t>1234670432</t>
  </si>
  <si>
    <t>03-01-2015 01:42:15 CET</t>
  </si>
  <si>
    <t>Water point at Rukore center/Nyirambuga pumping</t>
  </si>
  <si>
    <t>Rukore  center water point operates well but among two tap valves one was damaged.The R25m3 storage tank valve chamber was removed</t>
  </si>
  <si>
    <t>-1.7050591212535062</t>
  </si>
  <si>
    <t>29.946738909812453</t>
  </si>
  <si>
    <t>2154.2</t>
  </si>
  <si>
    <t>26bugb2j</t>
  </si>
  <si>
    <t>https://waterforpeople.s3.amazonaws.com/images/6c500e64-353c-42ee-9f70-061909db39cf.jpg</t>
  </si>
  <si>
    <t>https://waterforpeople.s3.amazonaws.com/images/bcc9460c-d554-494f-8070-a842407d58bc.jpg</t>
  </si>
  <si>
    <t>-1.705123645371419</t>
  </si>
  <si>
    <t>29.946704980033648</t>
  </si>
  <si>
    <t>2147.5</t>
  </si>
  <si>
    <t>26bymcaz</t>
  </si>
  <si>
    <t>https://waterforpeople.s3.amazonaws.com/images/fe3c5d26-2a2e-4f7b-b1fe-e413013477dc.jpg</t>
  </si>
  <si>
    <t>69ec2095f188c9e270d51ad912d329</t>
  </si>
  <si>
    <t>khmh-aeq9-cuxd</t>
  </si>
  <si>
    <t>1239570167</t>
  </si>
  <si>
    <t>21-03-2017 13:58:10 CET</t>
  </si>
  <si>
    <t>-1.6514628539003968</t>
  </si>
  <si>
    <t>29.964093417042264</t>
  </si>
  <si>
    <t>1888.4</t>
  </si>
  <si>
    <t>23v7ucc8</t>
  </si>
  <si>
    <t>https://waterforpeople.s3.amazonaws.com/images/4b164882-1240-46ac-87fc-ce87f8a1946c.jpg</t>
  </si>
  <si>
    <t>It is functioning</t>
  </si>
  <si>
    <t>c4ac14db0468edb2d1fb1a26fb63d1</t>
  </si>
  <si>
    <t>sd64-j9nq-f75w</t>
  </si>
  <si>
    <t>1236920505</t>
  </si>
  <si>
    <t>23-03-2017 06:26:25 CET</t>
  </si>
  <si>
    <t>00:29:30</t>
  </si>
  <si>
    <t>Cyasuli</t>
  </si>
  <si>
    <t>on this network one water tap does not get water</t>
  </si>
  <si>
    <t>-1.67013989184797</t>
  </si>
  <si>
    <t>30.027469752411616</t>
  </si>
  <si>
    <t>2052.9</t>
  </si>
  <si>
    <t>24q3en8y</t>
  </si>
  <si>
    <t>https://waterforpeople.s3.amazonaws.com/images/78e6634c-19b1-4338-a6f8-87df9e3f8763.jpg</t>
  </si>
  <si>
    <t>this pumping network  is working well</t>
  </si>
  <si>
    <t>d9431929943a48cdaa156c751bf923ea</t>
  </si>
  <si>
    <t>91vb-u2v1-ym1y</t>
  </si>
  <si>
    <t>1255620235</t>
  </si>
  <si>
    <t>28-03-2017 09:31:09 CEST</t>
  </si>
  <si>
    <t>https://waterforpeople.s3.amazonaws.com/images/ab6028aa-686a-435b-aafb-9d6274959939.jpg</t>
  </si>
  <si>
    <t>-1.6244907202091547</t>
  </si>
  <si>
    <t>30.045974281112464</t>
  </si>
  <si>
    <t>2097.5</t>
  </si>
  <si>
    <t>22mm4agb</t>
  </si>
  <si>
    <t>428d5f7d4218c928113a8d8a6be41d</t>
  </si>
  <si>
    <t>9r9h-k2sw-8j9j</t>
  </si>
  <si>
    <t>1213211811</t>
  </si>
  <si>
    <t>13-03-2017 22:10:27 CET</t>
  </si>
  <si>
    <t>00:05:15</t>
  </si>
  <si>
    <t>Kivomo2 water point/Buramira gravity</t>
  </si>
  <si>
    <t>-1.6708862172307928</t>
  </si>
  <si>
    <t>29.923827626910285</t>
  </si>
  <si>
    <t>1775.9</t>
  </si>
  <si>
    <t>24rc24ti</t>
  </si>
  <si>
    <t>https://waterforpeople.s3.amazonaws.com/images/0c59cb48-dccc-49a8-b0c3-77547aeb25c0.jpg</t>
  </si>
  <si>
    <t>-1.6709310111808717</t>
  </si>
  <si>
    <t>29.923836281089763</t>
  </si>
  <si>
    <t>24rf1aue</t>
  </si>
  <si>
    <t>https://waterforpeople.s3.amazonaws.com/images/91a1c49e-3d13-426e-960b-d59ce99f5b65.jpg</t>
  </si>
  <si>
    <t>The water source operates well</t>
  </si>
  <si>
    <t>6df3b8ad2f4bf43bc66155f998d1d0</t>
  </si>
  <si>
    <t>c41r-v9yb-jyuk</t>
  </si>
  <si>
    <t>1200040118</t>
  </si>
  <si>
    <t>01-01-2015 19:47:40 CET</t>
  </si>
  <si>
    <t>00:15:26</t>
  </si>
  <si>
    <t>Kivumu, Nturo, Nyabisasa and Sakara</t>
  </si>
  <si>
    <t>it has source Nyamagana shared with  Nyamagana gravity and it was constructed  in 2015 and  the  extensions  ik Kivumu and Nyabisasa was constructed in 2016 and It  is2 not yet used2 by the community and the pumping station use  main distribution reservoir of Nyamagana gravity  as the suction tank</t>
  </si>
  <si>
    <t>-1.6031327755739937</t>
  </si>
  <si>
    <t>-1.612849262913863</t>
  </si>
  <si>
    <t>29.922724563079683</t>
  </si>
  <si>
    <t>223ci9qz</t>
  </si>
  <si>
    <t>https://waterforpeople.s3.amazonaws.com/images/f9f43e67-ffdd-4a43-8865-0c53fcc52dc7.jpg</t>
  </si>
  <si>
    <t>This water tap is  im good condition and it serves  the Population of Nturo  village</t>
  </si>
  <si>
    <t>87d69e3f7e3ec67c3ba815b45c9c2d8f</t>
  </si>
  <si>
    <t>yn7h-g1aw-0t7</t>
  </si>
  <si>
    <t>1233040339</t>
  </si>
  <si>
    <t>21-03-2017 13:51:44 CET</t>
  </si>
  <si>
    <t>00:05:56</t>
  </si>
  <si>
    <t>-1.6341797595176593</t>
  </si>
  <si>
    <t>29.963842725479964</t>
  </si>
  <si>
    <t>1988.6</t>
  </si>
  <si>
    <t>232mfvee</t>
  </si>
  <si>
    <t>https://waterforpeople.s3.amazonaws.com/images/ecb42fc6-9cb4-49e3-9465-926241163792.jpg</t>
  </si>
  <si>
    <t>This water tap is used by the community in Centre Nturo</t>
  </si>
  <si>
    <t>6d8b8aab8a5124d76a9df2a185d0d77d</t>
  </si>
  <si>
    <t>3aav-qwt1-vcmu</t>
  </si>
  <si>
    <t>1237750258</t>
  </si>
  <si>
    <t>03-01-2015 02:13:44 CET</t>
  </si>
  <si>
    <t>00:02:44</t>
  </si>
  <si>
    <t>Karambi water point/Nyirambuga pumping</t>
  </si>
  <si>
    <t>-1.7009823739135375</t>
  </si>
  <si>
    <t>29.94419319742007</t>
  </si>
  <si>
    <t>2092.8</t>
  </si>
  <si>
    <t>26544vu9</t>
  </si>
  <si>
    <t>https://waterforpeople.s3.amazonaws.com/images/8b11a8ea-19f3-4087-a4c7-b4d04b7a7916.jpg</t>
  </si>
  <si>
    <t>ae83bdcdd4a683dc6a35a33e95d7d272</t>
  </si>
  <si>
    <t>gs73-xgg8-gchm</t>
  </si>
  <si>
    <t>1224070138</t>
  </si>
  <si>
    <t>16-03-2017 06:57:04 CET</t>
  </si>
  <si>
    <t>-1.7270297291079906</t>
  </si>
  <si>
    <t>30.02717229345762</t>
  </si>
  <si>
    <t>1969</t>
  </si>
  <si>
    <t>27c6hnqn</t>
  </si>
  <si>
    <t>https://waterforpeople.s3.amazonaws.com/images/081aa602-ef6a-44a4-a0df-3d68aa87deec.jpg</t>
  </si>
  <si>
    <t>92fdbfab36eb9f0cfad1e1ea62e6d2e</t>
  </si>
  <si>
    <t>n1c9-8byk-tk0d</t>
  </si>
  <si>
    <t>1325670054</t>
  </si>
  <si>
    <t>23-04-2017 14:44:25 CEST</t>
  </si>
  <si>
    <t>00:48:47</t>
  </si>
  <si>
    <t>kiduha</t>
  </si>
  <si>
    <t>kankanga gatenderi gatare shagasha</t>
  </si>
  <si>
    <t>-1.702088413376497</t>
  </si>
  <si>
    <t>30.028786957141097</t>
  </si>
  <si>
    <t>1623.3</t>
  </si>
  <si>
    <t>266xml1b</t>
  </si>
  <si>
    <t>https://waterforpeople.s3.amazonaws.com/images/b67be169-2a97-4021-b819-3ad28261ceb3.jpg</t>
  </si>
  <si>
    <t>40114bb68b61bca5a30eeb6cd3b84a</t>
  </si>
  <si>
    <t>s9gf-5xwx-guws</t>
  </si>
  <si>
    <t>1217950910</t>
  </si>
  <si>
    <t>14-03-2017 22:38:40 CET</t>
  </si>
  <si>
    <t>00:08:16</t>
  </si>
  <si>
    <t>Kigarama source/AEP Kigarama</t>
  </si>
  <si>
    <t>The water source is well captured.It is protected.</t>
  </si>
  <si>
    <t>https://waterforpeople.s3.amazonaws.com/images/84e93f86-9a7e-4841-b740-2ff6c693e2f5.jpg</t>
  </si>
  <si>
    <t>https://waterforpeople.s3.amazonaws.com/images/12489dc9-9002-4148-ab94-d0ce174c4e66.jpg</t>
  </si>
  <si>
    <t>https://waterforpeople.s3.amazonaws.com/images/069d416b-5166-4dbe-ba84-866b5478117f.jpg</t>
  </si>
  <si>
    <t>-1.7874430063370603</t>
  </si>
  <si>
    <t>29.9244215940554</t>
  </si>
  <si>
    <t>735.8</t>
  </si>
  <si>
    <t>2a43qnzg</t>
  </si>
  <si>
    <t>https://waterforpeople.s3.amazonaws.com/images/79b834b6-05d2-4c82-a752-b94ecf784790.jpg</t>
  </si>
  <si>
    <t>https://waterforpeople.s3.amazonaws.com/images/7a59503e-48ba-41bb-8ad9-28073404993f.jpg</t>
  </si>
  <si>
    <t>-1.7874125223463622</t>
  </si>
  <si>
    <t>29.92452272618698</t>
  </si>
  <si>
    <t>2a41yd65</t>
  </si>
  <si>
    <t>https://waterforpeople.s3.amazonaws.com/images/ab01608d-dbf0-4f6e-8aa1-e8012d3ea465.jpg</t>
  </si>
  <si>
    <t>The water points well.However there should wate meter to control the flow as well as renew the water valve</t>
  </si>
  <si>
    <t>ef308e4ddd7da43838c55e6aeabf90a0</t>
  </si>
  <si>
    <t>t5jk-ux9r-1s6n</t>
  </si>
  <si>
    <t>1215100150</t>
  </si>
  <si>
    <t>15-03-2017 20:07:16 CET</t>
  </si>
  <si>
    <t>00:07:07</t>
  </si>
  <si>
    <t>Gitaba water point/Nyirambuga pumping</t>
  </si>
  <si>
    <t>-1.6972113152394206</t>
  </si>
  <si>
    <t>29.915355908862885</t>
  </si>
  <si>
    <t>1942.6</t>
  </si>
  <si>
    <t>25yvogk1</t>
  </si>
  <si>
    <t>https://waterforpeople.s3.amazonaws.com/images/9698c58f-a923-47b7-a8cd-4368d14bcf56.jpg</t>
  </si>
  <si>
    <t>-1.6974624372477833</t>
  </si>
  <si>
    <t>29.915206752513935</t>
  </si>
  <si>
    <t>1929.1</t>
  </si>
  <si>
    <t>25zakaog</t>
  </si>
  <si>
    <t>https://waterforpeople.s3.amazonaws.com/images/7733ac7d-a653-4154-9619-9dfcfc5505ab.jpg</t>
  </si>
  <si>
    <t>Gitaba water point is in good conditions and it operates well</t>
  </si>
  <si>
    <t>d8f3fe841bf165ae7eaef0f8f92da13d</t>
  </si>
  <si>
    <t>hkyf-ksj4-3bmc</t>
  </si>
  <si>
    <t>1242860146</t>
  </si>
  <si>
    <t>21-03-2017 17:00:51 CET</t>
  </si>
  <si>
    <t>00:06:51</t>
  </si>
  <si>
    <t>KGWW</t>
  </si>
  <si>
    <t>-1.6746329156858566</t>
  </si>
  <si>
    <t>29.988279662973977</t>
  </si>
  <si>
    <t>24xjbp62</t>
  </si>
  <si>
    <t>https://waterforpeople.s3.amazonaws.com/images/7c325d86-5d9c-44ce-9a1f-2868b09c41f0.jpg</t>
  </si>
  <si>
    <t>2f839c5d1b5a2a1df50851350f9b8fe</t>
  </si>
  <si>
    <t>txn0-srn0-h3r7</t>
  </si>
  <si>
    <t>1189941213</t>
  </si>
  <si>
    <t>07-03-2017 20:57:53 CET</t>
  </si>
  <si>
    <t>00:15:56</t>
  </si>
  <si>
    <t>the network  is new and it is in good operation condition</t>
  </si>
  <si>
    <t>-1.7247637976495984</t>
  </si>
  <si>
    <t>29.930079063730215</t>
  </si>
  <si>
    <t>1757.7</t>
  </si>
  <si>
    <t>278fxo9w</t>
  </si>
  <si>
    <t>https://waterforpeople.s3.amazonaws.com/images/069098f9-826d-4371-a166-682026544144.jpg</t>
  </si>
  <si>
    <t>the network is new it is in a good operational condition water points are in good condition</t>
  </si>
  <si>
    <t>7960b663a96bf1853481771e0b6c5d6</t>
  </si>
  <si>
    <t>b452-vvye-r6qh</t>
  </si>
  <si>
    <t>1215680090</t>
  </si>
  <si>
    <t>11-03-2017 10:02:18 CET</t>
  </si>
  <si>
    <t>-1.6248815914931132</t>
  </si>
  <si>
    <t>29.947169520669394</t>
  </si>
  <si>
    <t>22n9c6a7</t>
  </si>
  <si>
    <t>https://waterforpeople.s3.amazonaws.com/images/333dc9ed-7bd5-4dfc-8881-ba96244f4697.jpg</t>
  </si>
  <si>
    <t>This water tap  in Centre Rukozo in poor condition</t>
  </si>
  <si>
    <t>84b435312afc286925eb227f337649</t>
  </si>
  <si>
    <t>9f91-jkcn-8bun</t>
  </si>
  <si>
    <t>1217950916</t>
  </si>
  <si>
    <t>14-03-2017 22:54:41 CET</t>
  </si>
  <si>
    <t>Nyakabizi1 source/Nyakabizi1 gravity-Gakenke</t>
  </si>
  <si>
    <t>Kingazi of Ruklindo and Busake of Gakenke</t>
  </si>
  <si>
    <t>Source Nyakabizi1 located in Gakenke/Muhondo sect/Busake cel/Kibirizi vill</t>
  </si>
  <si>
    <t>-1.801561587024314</t>
  </si>
  <si>
    <t>29.92996135703427</t>
  </si>
  <si>
    <t>2003.2</t>
  </si>
  <si>
    <t>2argeq77</t>
  </si>
  <si>
    <t>https://waterforpeople.s3.amazonaws.com/images/0a79e404-be05-4bf9-a9a3-640e20b95370.jpg</t>
  </si>
  <si>
    <t>https://waterforpeople.s3.amazonaws.com/images/b981e91b-898b-4024-b6aa-085f7df574a8.jpg</t>
  </si>
  <si>
    <t>https://waterforpeople.s3.amazonaws.com/images/6cc201f8-dd93-49f1-a8b3-b7236ac79060.jpg</t>
  </si>
  <si>
    <t>-1.8016433685572701</t>
  </si>
  <si>
    <t>29.92997652180878</t>
  </si>
  <si>
    <t>2arl671f</t>
  </si>
  <si>
    <t>https://waterforpeople.s3.amazonaws.com/images/c47eb777-4539-459f-bdca-02eff2f2fb4f.jpg</t>
  </si>
  <si>
    <t>-1.801609178196911</t>
  </si>
  <si>
    <t>29.929676873632598</t>
  </si>
  <si>
    <t>1927.5</t>
  </si>
  <si>
    <t>2arisgm8</t>
  </si>
  <si>
    <t>https://waterforpeople.s3.amazonaws.com/images/b3d12c34-23a8-48fd-bf8f-c9ad04aadab4.jpg</t>
  </si>
  <si>
    <t>ed361eef424dda594e99e56451e4d25</t>
  </si>
  <si>
    <t>es9f-hbdq-1q6x</t>
  </si>
  <si>
    <t>1206960318</t>
  </si>
  <si>
    <t>08-03-2017 21:09:19 CET</t>
  </si>
  <si>
    <t>-1.8559851802669034</t>
  </si>
  <si>
    <t>29.974809304651675</t>
  </si>
  <si>
    <t>1964</t>
  </si>
  <si>
    <t>2d9gfomc</t>
  </si>
  <si>
    <t>https://waterforpeople.s3.amazonaws.com/images/d085e122-22f7-4fd2-b702-79bce046c21c.jpg</t>
  </si>
  <si>
    <t>15b48c97b275f7ce408fda9a46f2f</t>
  </si>
  <si>
    <t>8yut-8g63-qsa9</t>
  </si>
  <si>
    <t>1218850129</t>
  </si>
  <si>
    <t>12-03-2017 13:28:10 CET</t>
  </si>
  <si>
    <t>-1.8488310586655297</t>
  </si>
  <si>
    <t>29.916348665531665</t>
  </si>
  <si>
    <t>1637</t>
  </si>
  <si>
    <t>2cxmqqmz</t>
  </si>
  <si>
    <t>https://waterforpeople.s3.amazonaws.com/images/95ea0d5b-37ed-4374-af5c-4a7d403e28b5.jpg</t>
  </si>
  <si>
    <t>53a1fa3289c23f2ffb4b7a3e29e5c1b6</t>
  </si>
  <si>
    <t>t8df-scdf-4n5x</t>
  </si>
  <si>
    <t>1212310408</t>
  </si>
  <si>
    <t>12-03-2017 13:05:44 CET</t>
  </si>
  <si>
    <t>Kiviri</t>
  </si>
  <si>
    <t>-1.8501689029058657</t>
  </si>
  <si>
    <t>29.913455125695737</t>
  </si>
  <si>
    <t>1571.1</t>
  </si>
  <si>
    <t>2cztxe2m</t>
  </si>
  <si>
    <t>https://waterforpeople.s3.amazonaws.com/images/d5024271-9072-4dd0-a3c5-a41dbd0a78ad.jpg</t>
  </si>
  <si>
    <t>3d76f5f7ff51b6bf218a61a641f6d4eb</t>
  </si>
  <si>
    <t>46uc-137j-gun</t>
  </si>
  <si>
    <t>1327460051</t>
  </si>
  <si>
    <t>23-04-2017 12:42:28 CEST</t>
  </si>
  <si>
    <t>Bushyiga</t>
  </si>
  <si>
    <t>This Water Point does not have enough Water</t>
  </si>
  <si>
    <t>-1.641747305035919</t>
  </si>
  <si>
    <t>29.90052447772513</t>
  </si>
  <si>
    <t>1764.8</t>
  </si>
  <si>
    <t>23f54zul</t>
  </si>
  <si>
    <t>https://waterforpeople.s3.amazonaws.com/images/b740f251-339b-4596-84b0-1ca3f4f77b18.jpg</t>
  </si>
  <si>
    <t>-1.6417718573262776</t>
  </si>
  <si>
    <t>29.900526126502513</t>
  </si>
  <si>
    <t>23f6xanx</t>
  </si>
  <si>
    <t>https://waterforpeople.s3.amazonaws.com/images/600614c3-9697-432e-b53e-56fa9cf83a08.jpg</t>
  </si>
  <si>
    <t>Low water flowing from source</t>
  </si>
  <si>
    <t>f7b3ddd2352108d5732a17882dfc31c</t>
  </si>
  <si>
    <t>w6um-51r5-unfg</t>
  </si>
  <si>
    <t>1232820527</t>
  </si>
  <si>
    <t>21-03-2017 13:47:47 CET</t>
  </si>
  <si>
    <t>00:41:16</t>
  </si>
  <si>
    <t>Miyove</t>
  </si>
  <si>
    <t>https://waterforpeople.s3.amazonaws.com/images/a35a515e-7148-43ef-8cf6-67866a5eb954.jpg</t>
  </si>
  <si>
    <t>https://waterforpeople.s3.amazonaws.com/images/06823726-c7e1-48a8-99ce-f003d5f03e81.jpg</t>
  </si>
  <si>
    <t>https://waterforpeople.s3.amazonaws.com/images/8757611b-ea7d-4dfb-83fd-fe9d8de44c35.jpg</t>
  </si>
  <si>
    <t>https://waterforpeople.s3.amazonaws.com/images/b75818ee-d31d-4c60-8db0-29ffe319ed36.jpg</t>
  </si>
  <si>
    <t>https://waterforpeople.s3.amazonaws.com/images/d553d398-47e5-4c1c-a4d0-eca91ce86c96.jpg</t>
  </si>
  <si>
    <t>https://waterforpeople.s3.amazonaws.com/images/8aa6f37d-4ddd-4be6-a765-08fb69750162.jpg</t>
  </si>
  <si>
    <t>https://waterforpeople.s3.amazonaws.com/images/578c32e2-f813-4eb3-b016-213047d87967.jpg</t>
  </si>
  <si>
    <t>https://waterforpeople.s3.amazonaws.com/images/c8c670d4-aa63-46a0-8136-400b675e033a.jpg</t>
  </si>
  <si>
    <t>-1.6030105430606332</t>
  </si>
  <si>
    <t>29.95355180689643</t>
  </si>
  <si>
    <t>2052.7</t>
  </si>
  <si>
    <t>21n396bz</t>
  </si>
  <si>
    <t>https://waterforpeople.s3.amazonaws.com/images/6296ced8-a33e-4d3c-9bd4-47622c2c23a4.jpg</t>
  </si>
  <si>
    <t>This is the water tap of Gatare Source in Miyove sector ,Gicumbi district and is used by some community who are still in highrisk zone.</t>
  </si>
  <si>
    <t>f4cb14043a8f86baf4da79a58482f</t>
  </si>
  <si>
    <t>ahnv-n4c2-nb1d</t>
  </si>
  <si>
    <t>1321250079</t>
  </si>
  <si>
    <t>23-04-2017 14:44:09 CEST</t>
  </si>
  <si>
    <t>00:16:25</t>
  </si>
  <si>
    <t>gatenderi gatare shagasha</t>
  </si>
  <si>
    <t>-1.70217387967096</t>
  </si>
  <si>
    <t>30.026956885441162</t>
  </si>
  <si>
    <t>1609</t>
  </si>
  <si>
    <t>2672zhgt</t>
  </si>
  <si>
    <t>https://waterforpeople.s3.amazonaws.com/images/40972896-99cd-4135-b8ad-ace6081c09e8.jpg</t>
  </si>
  <si>
    <t>924fe6a3b4b30a4fae361facba4ea</t>
  </si>
  <si>
    <t>cgsy-mqjg-mba1</t>
  </si>
  <si>
    <t>1275930092</t>
  </si>
  <si>
    <t>05-04-2017 20:10:01 CEST</t>
  </si>
  <si>
    <t>Rutare-Nyirangarama gravity system/Water point at Terambere</t>
  </si>
  <si>
    <t>Water point at Terambere is connected at Rutare-Nyirangarama gravity system and is operational though its infrastructure needs to be rehabilitated</t>
  </si>
  <si>
    <t>-1.6682437048919116</t>
  </si>
  <si>
    <t>29.88267662345614</t>
  </si>
  <si>
    <t>1947.8</t>
  </si>
  <si>
    <t>24myvosq</t>
  </si>
  <si>
    <t>https://waterforpeople.s3.amazonaws.com/images/286e44cc-8cda-4ea4-ad19-e3b363841bfa.jpg</t>
  </si>
  <si>
    <t>c7d4d2105cdbcf89fc122b9022c52</t>
  </si>
  <si>
    <t>v4ca-tqus-vp34</t>
  </si>
  <si>
    <t>1235770559</t>
  </si>
  <si>
    <t>21-03-2017 13:53:00 CET</t>
  </si>
  <si>
    <t>00:05:57</t>
  </si>
  <si>
    <t>-1.6381273880977407</t>
  </si>
  <si>
    <t>29.96568403655198</t>
  </si>
  <si>
    <t>2395m3d4</t>
  </si>
  <si>
    <t>https://waterforpeople.s3.amazonaws.com/images/cfd24083-118b-4902-882b-1aeeba38644e.jpg</t>
  </si>
  <si>
    <t>This water tap is located  near  Kabingo Nursery.</t>
  </si>
  <si>
    <t>fb9cb5b915c2aca5ce91782df78662f</t>
  </si>
  <si>
    <t>uejt-4ywe-50dn</t>
  </si>
  <si>
    <t>1236160600</t>
  </si>
  <si>
    <t>22-03-2017 20:22:48 CET</t>
  </si>
  <si>
    <t>Pressure Break Tank|Distribution Chamber|washout ,Air release  and chlorination chambre</t>
  </si>
  <si>
    <t>-1.799589506359881</t>
  </si>
  <si>
    <t>30.021749999809977</t>
  </si>
  <si>
    <t>2111.1</t>
  </si>
  <si>
    <t>2ao6ix4p</t>
  </si>
  <si>
    <t>https://waterforpeople.s3.amazonaws.com/images/d4f26021-8dee-4ecd-a152-6c67e2322ffc.jpg</t>
  </si>
  <si>
    <t>f4729497b69e9ab7b4cf09f29dd70c5</t>
  </si>
  <si>
    <t>kk8a-yj3s-b6qw</t>
  </si>
  <si>
    <t>1239820451</t>
  </si>
  <si>
    <t>22-03-2017 14:22:31 CET</t>
  </si>
  <si>
    <t>00:09:39</t>
  </si>
  <si>
    <t>Water point at GS Gitanda/Nyakabizi gravity</t>
  </si>
  <si>
    <t>Water point not operational.Water services not delivered due to water unavailability.Infrastrure started getting damaged needs repair and maintenance</t>
  </si>
  <si>
    <t>-1.8228581349139266</t>
  </si>
  <si>
    <t>29.91889117172288</t>
  </si>
  <si>
    <t>1683</t>
  </si>
  <si>
    <t>2bqnyl10</t>
  </si>
  <si>
    <t>https://waterforpeople.s3.amazonaws.com/images/9ba4840f-3183-40af-8053-bee886818084.jpg</t>
  </si>
  <si>
    <t>d4ca5d9c9a419d7e3af65ae6117bb6</t>
  </si>
  <si>
    <t>6sc9-y2jd-dm1</t>
  </si>
  <si>
    <t>1215472081</t>
  </si>
  <si>
    <t>16-03-2017 08:54:52 CET</t>
  </si>
  <si>
    <t>00:29:31</t>
  </si>
  <si>
    <t>gakoma,karehe,rutonde,gitaba,kiruli, buhira,ruhanya,kibamba,karindi</t>
  </si>
  <si>
    <t>-1.7659213640842732</t>
  </si>
  <si>
    <t>29.94036224158598</t>
  </si>
  <si>
    <t>1959.3</t>
  </si>
  <si>
    <t>294ihua3</t>
  </si>
  <si>
    <t>https://waterforpeople.s3.amazonaws.com/images/c702eeb6-c357-4610-9ca8-961312745f45.jpg</t>
  </si>
  <si>
    <t>all water served by R50m3 located at kibamba village do not have water today  from last july 2016</t>
  </si>
  <si>
    <t>8bce178af14bf8f8eb69b2f7bc29c89</t>
  </si>
  <si>
    <t>6bda-jryj-cww0</t>
  </si>
  <si>
    <t>1304270085</t>
  </si>
  <si>
    <t>18-04-2017 07:01:46 CEST</t>
  </si>
  <si>
    <t>Water point chez Mukamponga/Nyirambuga pumping system</t>
  </si>
  <si>
    <t>Mafene,Kabuga and Munyinya</t>
  </si>
  <si>
    <t>-1.721854799164435</t>
  </si>
  <si>
    <t>29.94752447311533</t>
  </si>
  <si>
    <t>2065.8</t>
  </si>
  <si>
    <t>273mojdf</t>
  </si>
  <si>
    <t>https://waterforpeople.s3.amazonaws.com/images/10d57452-21d7-45c1-b470-5eb62ea816fc.jpg</t>
  </si>
  <si>
    <t>58429cf59a84f6a44dc93ce85d13e6f6</t>
  </si>
  <si>
    <t>k8v1-ynvj-d46u</t>
  </si>
  <si>
    <t>1221110195</t>
  </si>
  <si>
    <t>13-03-2017 21:16:00 CET</t>
  </si>
  <si>
    <t>00:06:33</t>
  </si>
  <si>
    <t>Cyili water point/Rutomvu gravity</t>
  </si>
  <si>
    <t>The water source operates very well and the water point delivers well to the people</t>
  </si>
  <si>
    <t>-1.6779120740545417</t>
  </si>
  <si>
    <t>29.899143380844055</t>
  </si>
  <si>
    <t>1773.8</t>
  </si>
  <si>
    <t>252yluwf</t>
  </si>
  <si>
    <t>https://waterforpeople.s3.amazonaws.com/images/f054b8f0-a345-400d-8609-a4e1782b2324.jpg</t>
  </si>
  <si>
    <t>-1.6783646004563362</t>
  </si>
  <si>
    <t>29.89818189408814</t>
  </si>
  <si>
    <t>253ped45</t>
  </si>
  <si>
    <t>https://waterforpeople.s3.amazonaws.com/images/9a95d178-0dc0-4db9-97cc-5b64e3173772.jpg</t>
  </si>
  <si>
    <t>The water point operates very well</t>
  </si>
  <si>
    <t>becb92349744539afc5e0a5a450a51d</t>
  </si>
  <si>
    <t>wv70-aqnr-v8mg</t>
  </si>
  <si>
    <t>1204990489</t>
  </si>
  <si>
    <t>08-03-2017 22:44:04 CET</t>
  </si>
  <si>
    <t>00:07:46</t>
  </si>
  <si>
    <t>-1.891675896715459</t>
  </si>
  <si>
    <t>29.97380235789691</t>
  </si>
  <si>
    <t>2ewhbqmy</t>
  </si>
  <si>
    <t>https://waterforpeople.s3.amazonaws.com/images/efae16e5-e398-4a73-9037-f8d9959905f9.jpg</t>
  </si>
  <si>
    <t>f07f2d885fcf94924a30e16af58f1dad</t>
  </si>
  <si>
    <t>j25a-1xsc-way9</t>
  </si>
  <si>
    <t>1253880274</t>
  </si>
  <si>
    <t>25-03-2017 10:50:31 CET</t>
  </si>
  <si>
    <t>00:34:43</t>
  </si>
  <si>
    <t>Rusine</t>
  </si>
  <si>
    <t>-1.8142782281073475</t>
  </si>
  <si>
    <t>30.089095529684137</t>
  </si>
  <si>
    <t>1531.2</t>
  </si>
  <si>
    <t>2bch4pay</t>
  </si>
  <si>
    <t>https://waterforpeople.s3.amazonaws.com/images/7a7188ba-5e58-4684-bfd2-fb5b67da52ad.jpg</t>
  </si>
  <si>
    <t>ef496eb052a97a356e57c92fa96d0</t>
  </si>
  <si>
    <t>nqrm-jdsm-gnmh</t>
  </si>
  <si>
    <t>1214890813</t>
  </si>
  <si>
    <t>14-03-2017 22:12:19 CET</t>
  </si>
  <si>
    <t>Kinini-Mbogo water point/Ntaruka-Gahama gravity</t>
  </si>
  <si>
    <t>This</t>
  </si>
  <si>
    <t>-1.7657616133876883</t>
  </si>
  <si>
    <t>29.931772780171002</t>
  </si>
  <si>
    <t>2948ywj9</t>
  </si>
  <si>
    <t>https://waterforpeople.s3.amazonaws.com/images/392a9215-6617-4a38-b85f-48fd1d338411.jpg</t>
  </si>
  <si>
    <t>The water point does not meet the demand of the people.Water access should be put in place again and reduce the water cost to attract people</t>
  </si>
  <si>
    <t>7c8ac288a2c1e964dff693a44182fac</t>
  </si>
  <si>
    <t>9t2y-cmg0-ygtj</t>
  </si>
  <si>
    <t>1327450072</t>
  </si>
  <si>
    <t>23-04-2017 14:42:02 CEST</t>
  </si>
  <si>
    <t>00:14:54</t>
  </si>
  <si>
    <t>nyarubuye nyamwiza gatare gatenderi</t>
  </si>
  <si>
    <t>30.03414</t>
  </si>
  <si>
    <t>-1.6755876594099404</t>
  </si>
  <si>
    <t>30.00494604671302</t>
  </si>
  <si>
    <t>1954</t>
  </si>
  <si>
    <t>24z3vvrl</t>
  </si>
  <si>
    <t>https://waterforpeople.s3.amazonaws.com/images/5a65b4e3-e158-44e2-9ef5-8c605c3f2968.jpg</t>
  </si>
  <si>
    <t>c8a33b3bab7b641bfdd47fa84bdda42f</t>
  </si>
  <si>
    <t>axtc-b33y-ne3k</t>
  </si>
  <si>
    <t>1438950383</t>
  </si>
  <si>
    <t>04-06-2017 13:25:29 CEST</t>
  </si>
  <si>
    <t>00:25:28</t>
  </si>
  <si>
    <t>-1.66758342977973980</t>
  </si>
  <si>
    <t>30.042871221056</t>
  </si>
  <si>
    <t>-1.6307681666382596</t>
  </si>
  <si>
    <t>30.034369706983632</t>
  </si>
  <si>
    <t>2197.1</t>
  </si>
  <si>
    <t>22wzf2nr</t>
  </si>
  <si>
    <t>https://waterforpeople.s3.amazonaws.com/images/af8db323-b7af-4e75-a86b-1ce30a11be23.jpg</t>
  </si>
  <si>
    <t>bc9762d3a2760962fc6e72b97e4f5eb</t>
  </si>
  <si>
    <t>hrr2-5dcq-bs20</t>
  </si>
  <si>
    <t>1239570181</t>
  </si>
  <si>
    <t>21-03-2017 14:05:23 CET</t>
  </si>
  <si>
    <t>00:07:43</t>
  </si>
  <si>
    <t>Kabgayi</t>
  </si>
  <si>
    <t>-1.644608121279173</t>
  </si>
  <si>
    <t>29.973181989913982</t>
  </si>
  <si>
    <t>1795.5</t>
  </si>
  <si>
    <t>23jvezf7</t>
  </si>
  <si>
    <t>https://waterforpeople.s3.amazonaws.com/images/264fa75c-8ca5-41a1-a251-79a7f8d48db7.jpg</t>
  </si>
  <si>
    <t>Water tap is in good condition  but the community use the protected spring.</t>
  </si>
  <si>
    <t>4c37336a2ef5ee886bbb594868db96</t>
  </si>
  <si>
    <t>gfq8-04jt-uhb8</t>
  </si>
  <si>
    <t>1230540158</t>
  </si>
  <si>
    <t>17-03-2017 05:24:57 CET</t>
  </si>
  <si>
    <t>00:28:28</t>
  </si>
  <si>
    <t>-1.7827454343560414</t>
  </si>
  <si>
    <t>29.952622284421526</t>
  </si>
  <si>
    <t>29wbwxvq</t>
  </si>
  <si>
    <t>https://waterforpeople.s3.amazonaws.com/images/c26db833-6054-487b-8fa9-f54eb57076aa.jpg</t>
  </si>
  <si>
    <t>1. the system has two Pumps but one is damaged and is not working, only one pump is used to pump water  2. Eleven  (11) watre points served by the distribution reservoir R 50m3 located at Kibamba village do not have water today because water don't reach this reservoir, there is not water at those water points from last August 2016  3. 2 water points located at Raro centre have been damaged and destroyed  4. there is an extension to Gitaba village is constructed in 2016 5. one water point doesn't Function because of the pipe break due to high pressure  6. the interconnection to Ngoma network is under construction with one water point and reservoir being under construction</t>
  </si>
  <si>
    <t>ff55cb3f94c492f293fad4aba370bb79</t>
  </si>
  <si>
    <t>2386-20jt-dr4h</t>
  </si>
  <si>
    <t>1313980109</t>
  </si>
  <si>
    <t>20-04-2017 17:41:51 CEST</t>
  </si>
  <si>
    <t>Nkanga center water point/Kivomo-Ntakara gravity</t>
  </si>
  <si>
    <t>Nkanga and Ntakara villages</t>
  </si>
  <si>
    <t>29.9509016093900119431</t>
  </si>
  <si>
    <t>-1.8199834869881402</t>
  </si>
  <si>
    <t>29.962226888233022</t>
  </si>
  <si>
    <t>1679.4</t>
  </si>
  <si>
    <t>2blx36qu</t>
  </si>
  <si>
    <t>https://waterforpeople.s3.amazonaws.com/images/7d226069-6654-437f-a8b8-fc1833eef511.jpg</t>
  </si>
  <si>
    <t>e02dc0e13f9510db59b211d610ddd862</t>
  </si>
  <si>
    <t>78x5-b5bt-wmrx</t>
  </si>
  <si>
    <t>1217950127</t>
  </si>
  <si>
    <t>12-03-2017 13:32:54 CET</t>
  </si>
  <si>
    <t>00:09:56</t>
  </si>
  <si>
    <t>Nyabubare</t>
  </si>
  <si>
    <t>-1.8539602603750878</t>
  </si>
  <si>
    <t>29.91532827723735</t>
  </si>
  <si>
    <t>1496.7</t>
  </si>
  <si>
    <t>2d6463yp</t>
  </si>
  <si>
    <t>https://waterforpeople.s3.amazonaws.com/images/a83004b3-6baa-461b-8bea-4f00069b846c.jpg</t>
  </si>
  <si>
    <t>8935cb184c3c3d411b36d4758548c7b</t>
  </si>
  <si>
    <t>d0ua-6cfv-t36v</t>
  </si>
  <si>
    <t>1241830091</t>
  </si>
  <si>
    <t>21-03-2017 14:19:30 CET</t>
  </si>
  <si>
    <t>00:07:14</t>
  </si>
  <si>
    <t>29.89395927041342</t>
  </si>
  <si>
    <t>24j8bq63</t>
  </si>
  <si>
    <t>-1.6528114915534222</t>
  </si>
  <si>
    <t>29.982628973279862</t>
  </si>
  <si>
    <t>23xg7v5e</t>
  </si>
  <si>
    <t>https://waterforpeople.s3.amazonaws.com/images/4b21da6e-7498-4c39-80de-1758c0f2e6f2.jpg</t>
  </si>
  <si>
    <t>9dbfe34867475b833809311ae78a972</t>
  </si>
  <si>
    <t>ghb3-brj2-edf9</t>
  </si>
  <si>
    <t>1251460062</t>
  </si>
  <si>
    <t>27-03-2017 07:17:48 CEST</t>
  </si>
  <si>
    <t>00:43:46</t>
  </si>
  <si>
    <t>-1.687035867730842</t>
  </si>
  <si>
    <t>30.031244147733165</t>
  </si>
  <si>
    <t>1794.8</t>
  </si>
  <si>
    <t>25i1l7mg</t>
  </si>
  <si>
    <t>https://waterforpeople.s3.amazonaws.com/images/eadfc520-98a1-450a-bc9e-564a39df57f8.jpg</t>
  </si>
  <si>
    <t>c172e1ab9ad86d3638fa6a593921890</t>
  </si>
  <si>
    <t>p8u9-udyh-j9xt</t>
  </si>
  <si>
    <t>1315910276</t>
  </si>
  <si>
    <t>20-04-2017 14:45:32 CEST</t>
  </si>
  <si>
    <t>00:25:46</t>
  </si>
  <si>
    <t>Gitabage Network</t>
  </si>
  <si>
    <t>https://waterforpeople.s3.amazonaws.com/images/8abe7fe2-0483-4dd7-8512-66a986fd1914.jpg</t>
  </si>
  <si>
    <t>https://waterforpeople.s3.amazonaws.com/images/34dc2902-339a-457c-809d-25c3f0268e52.jpg</t>
  </si>
  <si>
    <t>https://waterforpeople.s3.amazonaws.com/images/e1c7bd14-0417-4229-87d2-4c7dd593ac30.jpg</t>
  </si>
  <si>
    <t>https://waterforpeople.s3.amazonaws.com/images/1f3583ee-bb63-4d8d-b807-962a13952fa2.jpg</t>
  </si>
  <si>
    <t>-1.7890012068731995</t>
  </si>
  <si>
    <t>29.980890990319377</t>
  </si>
  <si>
    <t>1889.1</t>
  </si>
  <si>
    <t>2a6omasg</t>
  </si>
  <si>
    <t>https://waterforpeople.s3.amazonaws.com/images/81a12389-3fae-4079-9bb0-a15e5a784020.jpg</t>
  </si>
  <si>
    <t>b0cec080212cbcadc421606c1f321ed5</t>
  </si>
  <si>
    <t>4c82-t708-9ucg</t>
  </si>
  <si>
    <t>1229020219</t>
  </si>
  <si>
    <t>03-01-2015 02:15:31 CET</t>
  </si>
  <si>
    <t>00:02:30</t>
  </si>
  <si>
    <t>Karambi2 water point/Nyirambuga pumping</t>
  </si>
  <si>
    <t>-1.7053426587670815</t>
  </si>
  <si>
    <t>29.93912621522902</t>
  </si>
  <si>
    <t>2094.4</t>
  </si>
  <si>
    <t>26cbpvjz</t>
  </si>
  <si>
    <t>https://waterforpeople.s3.amazonaws.com/images/7dbe933a-04d7-4285-9ce1-c8b6b649f433.jpg</t>
  </si>
  <si>
    <t>ac36c64c2f69f279d49542815cff63e</t>
  </si>
  <si>
    <t>30ns-w29v-u7qx</t>
  </si>
  <si>
    <t>1211680150</t>
  </si>
  <si>
    <t>08-03-2017 20:20:11 CET</t>
  </si>
  <si>
    <t>00:07:59</t>
  </si>
  <si>
    <t>-1.8378240574466125</t>
  </si>
  <si>
    <t>29.947774036176963</t>
  </si>
  <si>
    <t>1884.5</t>
  </si>
  <si>
    <t>2cff8hud</t>
  </si>
  <si>
    <t>https://waterforpeople.s3.amazonaws.com/images/410a337f-6475-4014-86da-83326d164d9c.jpg</t>
  </si>
  <si>
    <t>a35aa6b0a2acd376f018ae63ff40feab</t>
  </si>
  <si>
    <t>45ff-wpyd-b0ya</t>
  </si>
  <si>
    <t>1307400049</t>
  </si>
  <si>
    <t>16-04-2017 21:07:26 CEST</t>
  </si>
  <si>
    <t>00:10:09</t>
  </si>
  <si>
    <t>Mukoto water point/Nyagahondo gravity system</t>
  </si>
  <si>
    <t>This is Mukoto water point connected to Nyagahondo gravity system.It is nolonger in operation neither functioning</t>
  </si>
  <si>
    <t>-1.7128522882499273</t>
  </si>
  <si>
    <t>29.916479645931865</t>
  </si>
  <si>
    <t>1744.1</t>
  </si>
  <si>
    <t>26oqueos</t>
  </si>
  <si>
    <t>https://waterforpeople.s3.amazonaws.com/images/8d74afd2-aa51-40f6-ac17-5d841fc53d58.jpg</t>
  </si>
  <si>
    <t>316af4e1c237f691fd6a29434de4994</t>
  </si>
  <si>
    <t>4cmd-vnju-ggkq</t>
  </si>
  <si>
    <t>1239570585</t>
  </si>
  <si>
    <t>22-03-2017 19:12:31 CET</t>
  </si>
  <si>
    <t>00:09:13</t>
  </si>
  <si>
    <t>-1.671444406067911</t>
  </si>
  <si>
    <t>29.950382920396084</t>
  </si>
  <si>
    <t>1903.7</t>
  </si>
  <si>
    <t>24s9eewf</t>
  </si>
  <si>
    <t>https://waterforpeople.s3.amazonaws.com/images/ffd0cafd-d004-4f93-a69b-023ba5c48a76.jpg</t>
  </si>
  <si>
    <t>c2cebd3ecc6be53468b770bea6c5907a</t>
  </si>
  <si>
    <t>rw0c-k0ke-bcn2</t>
  </si>
  <si>
    <t>1208321137</t>
  </si>
  <si>
    <t>16-03-2017 08:38:05 CET</t>
  </si>
  <si>
    <t>charity water 203.031</t>
  </si>
  <si>
    <t>30.0426473975034</t>
  </si>
  <si>
    <t>-1.7627720456478893</t>
  </si>
  <si>
    <t>30.032516425751357</t>
  </si>
  <si>
    <t>1939.2</t>
  </si>
  <si>
    <t>28zaybfp</t>
  </si>
  <si>
    <t>https://waterforpeople.s3.amazonaws.com/images/8629462e-97dc-414c-ac6e-67b78cf51e3f.jpg</t>
  </si>
  <si>
    <t>92146f40fe7249ef294c2e41de6e6550</t>
  </si>
  <si>
    <t>cvh7-qp86-p3ew</t>
  </si>
  <si>
    <t>1232890295</t>
  </si>
  <si>
    <t>02-01-2015 12:26:42 CET</t>
  </si>
  <si>
    <t>Water point for People near Buyoga secondary school/Nyirambuga pumping</t>
  </si>
  <si>
    <t>Operational but to refix valve tap.Water point near Buyoga secondary school.It operates well though it faces the same problem exerted on Nyirambuga pumping system on Buyoga side of rarely availing water</t>
  </si>
  <si>
    <t>-1.694352880338091</t>
  </si>
  <si>
    <t>30.01174076225681</t>
  </si>
  <si>
    <t>2068.3</t>
  </si>
  <si>
    <t>25u5eiad</t>
  </si>
  <si>
    <t>https://waterforpeople.s3.amazonaws.com/images/4afd8963-60b3-4d13-96e1-fb3d75cf3752.jpg</t>
  </si>
  <si>
    <t>8434f5d4b882513d4df551cae3451</t>
  </si>
  <si>
    <t>x5nn-haq1-2yxn</t>
  </si>
  <si>
    <t>1232890290</t>
  </si>
  <si>
    <t>02-01-2015 13:12:45 CET</t>
  </si>
  <si>
    <t>00:06:07</t>
  </si>
  <si>
    <t>Water point at grouped area of Cyasenga/Nyirambuga</t>
  </si>
  <si>
    <t>Water point grouped area of Cyasenga.It operates well though it faces the same problem exerted on Nyirambuga pumping system on Buyoga side of rarely availing water.Several valve chambers  are nolonger having covers.</t>
  </si>
  <si>
    <t>-1.7134673585534292</t>
  </si>
  <si>
    <t>29.977772658192993</t>
  </si>
  <si>
    <t>2090.5</t>
  </si>
  <si>
    <t>26pr5v29</t>
  </si>
  <si>
    <t>https://waterforpeople.s3.amazonaws.com/images/c1ea4743-cb50-46fa-b0d7-bd6b62240090.jpg</t>
  </si>
  <si>
    <t>Water point grouped area of Cyasenga.It operates well though it faces the same problem exerted on Nyirambuga pumping system on Buyoga side of rarely availing water.One water tap valve was damaged and removed</t>
  </si>
  <si>
    <t>c9a81b51f76abbe6d3e6cf9fdc1248a</t>
  </si>
  <si>
    <t>4k83-pnaj-s2pm</t>
  </si>
  <si>
    <t>1244490436</t>
  </si>
  <si>
    <t>22-03-2017 14:30:06 CET</t>
  </si>
  <si>
    <t>Kigarama water point[Charity:Water203.148]/AEP Kigarama gravity</t>
  </si>
  <si>
    <t>-1.7789432435756314</t>
  </si>
  <si>
    <t>29.930795867088854</t>
  </si>
  <si>
    <t>1907.8</t>
  </si>
  <si>
    <t>29q1o7u3</t>
  </si>
  <si>
    <t>https://waterforpeople.s3.amazonaws.com/images/6d049b98-81cc-40f8-889b-4f9f94c889f9.jpg</t>
  </si>
  <si>
    <t>-1.779400248814247</t>
  </si>
  <si>
    <t>29.93227734885672</t>
  </si>
  <si>
    <t>1849.7</t>
  </si>
  <si>
    <t>29qt25oa</t>
  </si>
  <si>
    <t>https://waterforpeople.s3.amazonaws.com/images/6991241c-ab87-46b4-8360-5d4303aa6906.jpg</t>
  </si>
  <si>
    <t>d24b73371bd8d2a91bb0635c7384</t>
  </si>
  <si>
    <t>9xp8-smj0-es4k</t>
  </si>
  <si>
    <t>1225420535</t>
  </si>
  <si>
    <t>14-03-2017 22:20:08 CET</t>
  </si>
  <si>
    <t>00:10:26</t>
  </si>
  <si>
    <t>Ntaruka source/Ntaruka-Gahama gravity</t>
  </si>
  <si>
    <t>The water source is well captured and protected.</t>
  </si>
  <si>
    <t>https://waterforpeople.s3.amazonaws.com/images/447ce678-7eeb-410d-be5f-44aeb413f28f.jpg</t>
  </si>
  <si>
    <t>https://waterforpeople.s3.amazonaws.com/images/ffa11c13-0675-4c3e-90bf-17cca79d4dd9.jpg</t>
  </si>
  <si>
    <t>https://waterforpeople.s3.amazonaws.com/images/8a99aabf-2a48-4142-8f76-2f13d436d23c.jpg</t>
  </si>
  <si>
    <t>-1.7657041344779334</t>
  </si>
  <si>
    <t>29.920260309723567</t>
  </si>
  <si>
    <t>2074.7</t>
  </si>
  <si>
    <t>2945eate</t>
  </si>
  <si>
    <t>https://waterforpeople.s3.amazonaws.com/images/9fb6412b-fe8a-433c-b42f-5a9cffbe878b.jpg</t>
  </si>
  <si>
    <t>https://waterforpeople.s3.amazonaws.com/images/7907ea29-815b-4e47-ae79-0fbab6a4ef93.jpg</t>
  </si>
  <si>
    <t>-1.7655865926339016</t>
  </si>
  <si>
    <t>29.92024400695498</t>
  </si>
  <si>
    <t>2059.2</t>
  </si>
  <si>
    <t>293y93k2</t>
  </si>
  <si>
    <t>https://waterforpeople.s3.amazonaws.com/images/6c45ed3a-bd70-4fc5-8e24-f8378603104a.jpg</t>
  </si>
  <si>
    <t>The water source is well captured and protected</t>
  </si>
  <si>
    <t>50fbf0d16a667725d4f5e60922af6d0</t>
  </si>
  <si>
    <t>mu6w-eaqe-3aru</t>
  </si>
  <si>
    <t>1301820105</t>
  </si>
  <si>
    <t>14-04-2017 22:27:58 CEST</t>
  </si>
  <si>
    <t>00:04:12</t>
  </si>
  <si>
    <t>Budaha water point/Nkombe gravity system</t>
  </si>
  <si>
    <t>This is water point located in Budaha at the peak opposite to Gitwa and at top of Gasiza.It operates poorly with few water as well as with tap removed</t>
  </si>
  <si>
    <t>-1.726263209282046</t>
  </si>
  <si>
    <t>-1.7253775757931566</t>
  </si>
  <si>
    <t>29.91712396933418</t>
  </si>
  <si>
    <t>1877.9</t>
  </si>
  <si>
    <t>279g942r</t>
  </si>
  <si>
    <t>https://waterforpeople.s3.amazonaws.com/images/5d0e0f3e-9a4c-413b-b305-e35a69268943.jpg</t>
  </si>
  <si>
    <t>7ccb6f830e6a79a2b7d1b9502e1d18</t>
  </si>
  <si>
    <t>5svc-0m4f-ymr</t>
  </si>
  <si>
    <t>1301320108</t>
  </si>
  <si>
    <t>16-04-2017 22:31:15 CEST</t>
  </si>
  <si>
    <t>Gashiru</t>
  </si>
  <si>
    <t>Water point at Marembo center/Nyirambuga pumping system</t>
  </si>
  <si>
    <t>Buramira and Gashiru</t>
  </si>
  <si>
    <t>In use,operational and water available</t>
  </si>
  <si>
    <t>-1.6866673599584476</t>
  </si>
  <si>
    <t>29.913563956163582</t>
  </si>
  <si>
    <t>25hfk5bz</t>
  </si>
  <si>
    <t>https://waterforpeople.s3.amazonaws.com/images/e29794cb-d44c-4b7d-8158-ca9cd0c0f786.jpg</t>
  </si>
  <si>
    <t>-1.6870268077292736</t>
  </si>
  <si>
    <t>29.913818282304987</t>
  </si>
  <si>
    <t>2121.2</t>
  </si>
  <si>
    <t>25i0zr42</t>
  </si>
  <si>
    <t>https://waterforpeople.s3.amazonaws.com/images/18624088-0d2d-4e7e-adde-ab2344f3ba6f.jpg</t>
  </si>
  <si>
    <t>efa4eff0f56694f2c88b2fb1e91dca8</t>
  </si>
  <si>
    <t>jnpt-wv5n-6rsk</t>
  </si>
  <si>
    <t>1220280081</t>
  </si>
  <si>
    <t>16-03-2017 01:36:41 CET</t>
  </si>
  <si>
    <t>00:45:00</t>
  </si>
  <si>
    <t>-1.6511266219663017</t>
  </si>
  <si>
    <t>29.88205635445047</t>
  </si>
  <si>
    <t>1696.8</t>
  </si>
  <si>
    <t>23unll50</t>
  </si>
  <si>
    <t>-1.6509217634187945</t>
  </si>
  <si>
    <t>29.884295403163026</t>
  </si>
  <si>
    <t>1711.9</t>
  </si>
  <si>
    <t>23ubox22</t>
  </si>
  <si>
    <t>-1.6517837462538751</t>
  </si>
  <si>
    <t>29.88425548115787</t>
  </si>
  <si>
    <t>23vqw72y</t>
  </si>
  <si>
    <t>it is because some pipes were damaged</t>
  </si>
  <si>
    <t>water does not reach into the last storage tank</t>
  </si>
  <si>
    <t>Water reach tank depending to the position of it position and the position of the source.(1696.8 elevation of source is less than 1711.9 which is the elevation of storage tank</t>
  </si>
  <si>
    <t>4a853672967da88bf93576c1ea4604b</t>
  </si>
  <si>
    <t>uvuk-bc3t-r1e0</t>
  </si>
  <si>
    <t>1208930838</t>
  </si>
  <si>
    <t>10-03-2017 10:19:09 CET</t>
  </si>
  <si>
    <t>00:34:06</t>
  </si>
  <si>
    <t>the network has 17 water points and it serves 8 villages</t>
  </si>
  <si>
    <t>-1.8255811977247869</t>
  </si>
  <si>
    <t>29.975787299752984</t>
  </si>
  <si>
    <t>1904.9</t>
  </si>
  <si>
    <t>2bv6hxm5</t>
  </si>
  <si>
    <t>https://waterforpeople.s3.amazonaws.com/images/bfe31955-6b7f-418a-a204-da0d15a41158.jpg</t>
  </si>
  <si>
    <t>-The network has 17 water points -water are in good operational condition except the water point at the source that is damaged -4 water points don't have water today -The pipes are in good conditions -The pump is not working properly as it was expected during Design , Today the pump is pumping less than the quantity of water needed or expected during Design due to the lack of sufficient energy  -The transformer at the pumping station doesnt offer the required energy for the pump  -The system has two pumps with four units with two units pumping in one direction towards Nyabuko and other two in an other direction towards ngoma sector office  -The suction tank is in bad physical condition</t>
  </si>
  <si>
    <t>d6674e384ebc7e4815381d91f8f6a3</t>
  </si>
  <si>
    <t>1k8q-cnu5-c1vt</t>
  </si>
  <si>
    <t>1235771102</t>
  </si>
  <si>
    <t>22-03-2017 18:56:58 CET</t>
  </si>
  <si>
    <t>-1.6688513326963186</t>
  </si>
  <si>
    <t>29.958808765190494</t>
  </si>
  <si>
    <t>1957</t>
  </si>
  <si>
    <t>24nz75ac</t>
  </si>
  <si>
    <t>https://waterforpeople.s3.amazonaws.com/images/f0d169cd-a7ac-45b1-86b4-586ce3618740.jpg</t>
  </si>
  <si>
    <t>e1529642e13a134cccc67f4dc835cb64</t>
  </si>
  <si>
    <t>7yqy-q6c1-keg0</t>
  </si>
  <si>
    <t>1256640094</t>
  </si>
  <si>
    <t>28-03-2017 08:31:03 CEST</t>
  </si>
  <si>
    <t>https://waterforpeople.s3.amazonaws.com/images/844fbe73-fef8-49ab-a199-b032d1868616.jpg</t>
  </si>
  <si>
    <t>-1.7945288178951202</t>
  </si>
  <si>
    <t>30.09627077913941</t>
  </si>
  <si>
    <t>1744.8</t>
  </si>
  <si>
    <t>2aft9llu</t>
  </si>
  <si>
    <t>https://waterforpeople.s3.amazonaws.com/images/746dd2f4-ed83-429b-88f1-2d816c84dd6c.jpg</t>
  </si>
  <si>
    <t>a4135599c574ec751bac57afd5351</t>
  </si>
  <si>
    <t>7ymq-usek-90x8</t>
  </si>
  <si>
    <t>1327770049</t>
  </si>
  <si>
    <t>24-04-2017 23:51:27 CEST</t>
  </si>
  <si>
    <t>00:12:41</t>
  </si>
  <si>
    <t>30.006563288387278</t>
  </si>
  <si>
    <t>-1.752481721740589</t>
  </si>
  <si>
    <t>30.05797587075162</t>
  </si>
  <si>
    <t>28iaba5f</t>
  </si>
  <si>
    <t>https://waterforpeople.s3.amazonaws.com/images/6ecbfd7d-0d05-4873-92aa-d14cb313a3a7.jpg</t>
  </si>
  <si>
    <t>1dfe952dfb26ff9b64ebe8ff5f25c83</t>
  </si>
  <si>
    <t>byp7-pjw6-6js6</t>
  </si>
  <si>
    <t>1324690060</t>
  </si>
  <si>
    <t>23-04-2017 15:41:31 CEST</t>
  </si>
  <si>
    <t>00:19:42</t>
  </si>
  <si>
    <t>gihanga</t>
  </si>
  <si>
    <t>-1.66922136727874054</t>
  </si>
  <si>
    <t>24ol875i</t>
  </si>
  <si>
    <t>-1.6547237248616216</t>
  </si>
  <si>
    <t>29.90644452261734</t>
  </si>
  <si>
    <t>1769.9</t>
  </si>
  <si>
    <t>240lxn3s</t>
  </si>
  <si>
    <t>https://waterforpeople.s3.amazonaws.com/images/b2b28224-318c-41e1-80ba-9b59b38639b4.jpg</t>
  </si>
  <si>
    <t>Not well constructed</t>
  </si>
  <si>
    <t>54492efde944f06948b1e1feaca53623</t>
  </si>
  <si>
    <t>sp5k-x1ee-xt1f</t>
  </si>
  <si>
    <t>1325590092</t>
  </si>
  <si>
    <t>23-04-2017 14:41:22 CEST</t>
  </si>
  <si>
    <t>00:10:00</t>
  </si>
  <si>
    <t>Water system is not yet functional it is being built</t>
  </si>
  <si>
    <t>-1.684773741137722</t>
  </si>
  <si>
    <t>25eb17rr</t>
  </si>
  <si>
    <t>-1.6840349413363755</t>
  </si>
  <si>
    <t>30.009187265451065</t>
  </si>
  <si>
    <t>25d2z5yz</t>
  </si>
  <si>
    <t>https://waterforpeople.s3.amazonaws.com/images/cbaa32cc-c4c2-4924-8567-fd629d167d57.jpg</t>
  </si>
  <si>
    <t>1efb16a7171f7f597815680ceba6a</t>
  </si>
  <si>
    <t>7hwk-0ndf-v002</t>
  </si>
  <si>
    <t>1200570601</t>
  </si>
  <si>
    <t>07-03-2017 09:51:30 CET</t>
  </si>
  <si>
    <t>00:25:20</t>
  </si>
  <si>
    <t>This network  has two water taps and It  serves the  Population  of Ruyayo Village and the main purpose is to serve G.S.Nganzo</t>
  </si>
  <si>
    <t>https://waterforpeople.s3.amazonaws.com/images/5e9bc70a-e337-49f3-9298-48944ab9bf53.jpg</t>
  </si>
  <si>
    <t>https://waterforpeople.s3.amazonaws.com/images/6d9f43ea-2e3e-47f2-93da-111b4015d8d7.jpg</t>
  </si>
  <si>
    <t>https://waterforpeople.s3.amazonaws.com/images/539713fc-46cb-4355-8d80-99085a6b2a83.jpg</t>
  </si>
  <si>
    <t>https://waterforpeople.s3.amazonaws.com/images/7fcde4e2-2978-4ede-b662-d479038593b5.jpg</t>
  </si>
  <si>
    <t>https://waterforpeople.s3.amazonaws.com/images/2cac6e3f-7c43-4ca6-b3c5-cb134673eb34.jpg</t>
  </si>
  <si>
    <t>-1.6030308859853388</t>
  </si>
  <si>
    <t>29.91505846517413</t>
  </si>
  <si>
    <t>1920.1</t>
  </si>
  <si>
    <t>21n4g18u</t>
  </si>
  <si>
    <t>https://waterforpeople.s3.amazonaws.com/images/4e2a7209-8e7b-45b8-aff3-d99bf49686d9.jpg</t>
  </si>
  <si>
    <t>The network have been used by G.S.Nganzo  school and the Population  used the water tap on the source</t>
  </si>
  <si>
    <t>f4cb23282ad0df3749608ef788cac497</t>
  </si>
  <si>
    <t>snft-kj4m-b3np</t>
  </si>
  <si>
    <t>1326080072</t>
  </si>
  <si>
    <t>25-04-2017 17:05:28 CEST</t>
  </si>
  <si>
    <t>00:17:38</t>
  </si>
  <si>
    <t>Nyamateke network</t>
  </si>
  <si>
    <t>-1.7521357636267942</t>
  </si>
  <si>
    <t>30.004650031976542</t>
  </si>
  <si>
    <t>1829.2</t>
  </si>
  <si>
    <t>28hph3ke</t>
  </si>
  <si>
    <t>https://waterforpeople.s3.amazonaws.com/images/a4b9dcdb-8401-4b85-ba43-303e2a614c6a.jpg</t>
  </si>
  <si>
    <t>https://waterforpeople.s3.amazonaws.com/images/31bd56fe-87f2-4131-a177-c44c99ff8ce4.jpg</t>
  </si>
  <si>
    <t>https://waterforpeople.s3.amazonaws.com/images/da08e1c9-c1b1-42ed-a9c3-f2dd36609a19.jpg</t>
  </si>
  <si>
    <t>a2da75bee22fe49bdf1d607c9b3dc837</t>
  </si>
  <si>
    <t>twjn-6r80-tdka</t>
  </si>
  <si>
    <t>1205330143</t>
  </si>
  <si>
    <t>08-03-2017 18:41:59 CET</t>
  </si>
  <si>
    <t>00:18:26</t>
  </si>
  <si>
    <t>Water does not reach this water point(abaturage bavoma igishanga)</t>
  </si>
  <si>
    <t>-1.8478874690537923</t>
  </si>
  <si>
    <t>29.98380026724029</t>
  </si>
  <si>
    <t>1746.1</t>
  </si>
  <si>
    <t>2cw26kou</t>
  </si>
  <si>
    <t>https://waterforpeople.s3.amazonaws.com/images/b3b8c83e-2565-4a3c-94d9-f0b486a21b6b.jpg</t>
  </si>
  <si>
    <t>dddde7f0e2e3caffbe843889d39a4fe1</t>
  </si>
  <si>
    <t>gqgu-83m6-jkj7</t>
  </si>
  <si>
    <t>1277920049</t>
  </si>
  <si>
    <t>05-04-2017 20:56:20 CEST</t>
  </si>
  <si>
    <t>00:05:47</t>
  </si>
  <si>
    <t>Rutare-Nyirangarama gravity system/Terambere water point</t>
  </si>
  <si>
    <t>Rutare-Nyirangarama gravity system/Terambere water point does nolonger operate</t>
  </si>
  <si>
    <t>-1.6704185810555394</t>
  </si>
  <si>
    <t>29.878936241296852</t>
  </si>
  <si>
    <t>2015</t>
  </si>
  <si>
    <t>24qk2r1h</t>
  </si>
  <si>
    <t>https://waterforpeople.s3.amazonaws.com/images/dd351841-dba6-45fb-ac11-8198f65cb3a1.jpg</t>
  </si>
  <si>
    <t>It got demolished and does no longer operate</t>
  </si>
  <si>
    <t>7dcec889d0d8605fec37a794759be66</t>
  </si>
  <si>
    <t>52bc-urj9-p4b8</t>
  </si>
  <si>
    <t>1230340153</t>
  </si>
  <si>
    <t>03-01-2015 00:33:43 CET</t>
  </si>
  <si>
    <t>Water point at EP Ruvumba/Nyirambuga pumping</t>
  </si>
  <si>
    <t>Water point meter at EP Ruvumba was seized due to improper payment of water cost.The water system private named as AGEOH does not cooperate since he couldn't wait the school be offered capitation grant to pay the water cost.This in result has caused the students/pupils to lack potable drinking water.The school management claims its water point closed and water meter seized because they have never denied paying the cost.</t>
  </si>
  <si>
    <t>-1.731700703555195</t>
  </si>
  <si>
    <t>29.96118906371582</t>
  </si>
  <si>
    <t>2127.1</t>
  </si>
  <si>
    <t>27jx4icb</t>
  </si>
  <si>
    <t>https://waterforpeople.s3.amazonaws.com/images/9b0fd2c3-edb1-47c2-b66c-ba9978f4a634.jpg</t>
  </si>
  <si>
    <t>-1.7317306775142705</t>
  </si>
  <si>
    <t>29.960878961266374</t>
  </si>
  <si>
    <t>2132</t>
  </si>
  <si>
    <t>27jywt5k</t>
  </si>
  <si>
    <t>https://waterforpeople.s3.amazonaws.com/images/ce2d44fe-fdc2-4867-8de8-cd08301ea6bc.jpg</t>
  </si>
  <si>
    <t>Water point meter at EP Ruvumba was seized due to improper payment of water cost.The water system private named as AGEOH does not cooperate since he couldn't wait the school be offered capitation grant to pay the water cost.This in result has caused the students/pupils to lack potable drinking water.The school management claims its water point closed and water meter seized because they have never denied paying the cost.The water point storage tank valve chamber does nolonger have a cover</t>
  </si>
  <si>
    <t>f89e503abc643ac3a8c0aa18aa916a26</t>
  </si>
  <si>
    <t>1p0u-6cfd-f5x8</t>
  </si>
  <si>
    <t>1230060455</t>
  </si>
  <si>
    <t>21-03-2017 14:01:43 CET</t>
  </si>
  <si>
    <t>00:09:22</t>
  </si>
  <si>
    <t>-1.6412335696821507</t>
  </si>
  <si>
    <t>29.972925388904738</t>
  </si>
  <si>
    <t>1820.6</t>
  </si>
  <si>
    <t>23earwk1</t>
  </si>
  <si>
    <t>https://waterforpeople.s3.amazonaws.com/images/8bca923d-92df-4dc3-9038-4ebd1ba50ecd.jpg</t>
  </si>
  <si>
    <t>-1.6411804557031084</t>
  </si>
  <si>
    <t>29.97315169077256</t>
  </si>
  <si>
    <t>1805.5</t>
  </si>
  <si>
    <t>23e7sqj7</t>
  </si>
  <si>
    <t>https://waterforpeople.s3.amazonaws.com/images/9bfdcda2-396a-411b-8830-bda4dd25f0fd.jpg</t>
  </si>
  <si>
    <t>Distribution reservoir doesn't work properly</t>
  </si>
  <si>
    <t>This water tap doesn't functional because  the distribution reservoir has been damaged.</t>
  </si>
  <si>
    <t>4068f5e3ad7df76bd681ee254b7fcfe4</t>
  </si>
  <si>
    <t>k33b-ppvu-e3k7</t>
  </si>
  <si>
    <t>1299260123</t>
  </si>
  <si>
    <t>15-04-2017 23:20:29 CEST</t>
  </si>
  <si>
    <t>Water point at Kabunigu/Tare-Rusiga pumping system</t>
  </si>
  <si>
    <t>The water is operational and functional</t>
  </si>
  <si>
    <t>-1.8238133600691964</t>
  </si>
  <si>
    <t>29.950389947164016</t>
  </si>
  <si>
    <t>2063.5</t>
  </si>
  <si>
    <t>2bs947cf</t>
  </si>
  <si>
    <t>https://waterforpeople.s3.amazonaws.com/images/3df9615e-ad42-4de6-b81f-409a62f19097.jpg</t>
  </si>
  <si>
    <t>da5bc756a6b5faba50a1adb2794ec91e</t>
  </si>
  <si>
    <t>6qj4-eeh2-8wbp</t>
  </si>
  <si>
    <t>1201030227</t>
  </si>
  <si>
    <t>08-03-2017 07:30:48 CET</t>
  </si>
  <si>
    <t>Water source is well maintained</t>
  </si>
  <si>
    <t>System is working but some need rehabilitation</t>
  </si>
  <si>
    <t>ba7c8cf0de53ea0a577b9b8ef7b617</t>
  </si>
  <si>
    <t>mdp4-fstf-ga6a</t>
  </si>
  <si>
    <t>1239070177</t>
  </si>
  <si>
    <t>21-03-2017 15:33:40 CET</t>
  </si>
  <si>
    <t>-1.6595532065134715</t>
  </si>
  <si>
    <t>29.99202679202144</t>
  </si>
  <si>
    <t>1945.5</t>
  </si>
  <si>
    <t>248li0y8</t>
  </si>
  <si>
    <t>https://waterforpeople.s3.amazonaws.com/images/de69e595-10a0-4fa3-b10b-236fbd99059b.jpg</t>
  </si>
  <si>
    <t>This water point is constructed in 2015 by world vision and is normal</t>
  </si>
  <si>
    <t>a92db04d8ba53b3c3cd44027fc99eba7</t>
  </si>
  <si>
    <t>punn-he4s-6w60</t>
  </si>
  <si>
    <t>1319530050</t>
  </si>
  <si>
    <t>20-04-2017 14:59:11 CEST</t>
  </si>
  <si>
    <t>00:22:19</t>
  </si>
  <si>
    <t>-1.81382066497262223</t>
  </si>
  <si>
    <t>-1.8146352553694047</t>
  </si>
  <si>
    <t>29.98265994576245</t>
  </si>
  <si>
    <t>1711.6</t>
  </si>
  <si>
    <t>2bd2ka9e</t>
  </si>
  <si>
    <t>https://waterforpeople.s3.amazonaws.com/images/8f2e2a07-c48f-41d4-8464-b2e2ae6a5bed.jpg</t>
  </si>
  <si>
    <t>This network has 2 Water points  It serves one village and the conduction line continue into the suction tank of Kabarore- Ngoma- Nyabuko network.</t>
  </si>
  <si>
    <t>90f8f0bc9b5123b58be3cf19fd13b8d</t>
  </si>
  <si>
    <t>2ys1-6b6w-fu8s</t>
  </si>
  <si>
    <t>1199330389</t>
  </si>
  <si>
    <t>09-03-2017 21:31:04 CET</t>
  </si>
  <si>
    <t>1.83366417737979869</t>
  </si>
  <si>
    <t>2c8jk65m</t>
  </si>
  <si>
    <t>-1.858337377518586</t>
  </si>
  <si>
    <t>29.93372944104972</t>
  </si>
  <si>
    <t>1467.2</t>
  </si>
  <si>
    <t>2ddccjgp</t>
  </si>
  <si>
    <t>https://waterforpeople.s3.amazonaws.com/images/c1db1c13-ace5-4288-96f2-23ef78b59cd2.jpg</t>
  </si>
  <si>
    <t>7c7fdca79f471fd936a489d47ac2019</t>
  </si>
  <si>
    <t>8p8p-wtu4-un9a</t>
  </si>
  <si>
    <t>1317610177</t>
  </si>
  <si>
    <t>20-04-2017 08:32:28 CEST</t>
  </si>
  <si>
    <t>Water point near Rusura center/Nyirambuga pumping</t>
  </si>
  <si>
    <t>-1.6781326057212425</t>
  </si>
  <si>
    <t>29.94788249612654</t>
  </si>
  <si>
    <t>1781.3</t>
  </si>
  <si>
    <t>253bpel2</t>
  </si>
  <si>
    <t>https://waterforpeople.s3.amazonaws.com/images/8467ca95-686f-4a50-9ba9-9463612c82e7.jpg</t>
  </si>
  <si>
    <t>https://waterforpeople.s3.amazonaws.com/images/6b483fd5-7a34-44a6-85e9-799947805fd9.jpg</t>
  </si>
  <si>
    <t>-1.6776672883325652</t>
  </si>
  <si>
    <t>29.948208911201977</t>
  </si>
  <si>
    <t>1776.6</t>
  </si>
  <si>
    <t>252jq15m</t>
  </si>
  <si>
    <t>https://waterforpeople.s3.amazonaws.com/images/ef83404f-6787-47e7-9e0b-dd3aed902140.jpg</t>
  </si>
  <si>
    <t>aa6b684f9fa63128e104733a87e4d83</t>
  </si>
  <si>
    <t>redn-fuv4-0eh6</t>
  </si>
  <si>
    <t>1241250178</t>
  </si>
  <si>
    <t>24-03-2017 11:38:28 CET</t>
  </si>
  <si>
    <t>00:12:43</t>
  </si>
  <si>
    <t>nyakabungo,marenge,gacyamo</t>
  </si>
  <si>
    <t>Have one Water point but the private operator intends to give them another Water point</t>
  </si>
  <si>
    <t>-1.8193316541451867</t>
  </si>
  <si>
    <t>30.062137310893345</t>
  </si>
  <si>
    <t>1814.3</t>
  </si>
  <si>
    <t>2bkue171</t>
  </si>
  <si>
    <t>https://waterforpeople.s3.amazonaws.com/images/15278372-1ad9-4c6d-9d07-62456e0fcb32.jpg</t>
  </si>
  <si>
    <t>ebbcb92e0e7aa55edcb511c553a27</t>
  </si>
  <si>
    <t>fxds-xmdb-3hkx</t>
  </si>
  <si>
    <t>1205600175</t>
  </si>
  <si>
    <t>07-03-2017 09:08:58 CET</t>
  </si>
  <si>
    <t>00:47:18</t>
  </si>
  <si>
    <t>padiri</t>
  </si>
  <si>
    <t>Its planned to add another source to the system because water is not enough</t>
  </si>
  <si>
    <t>-1.6127556054386574</t>
  </si>
  <si>
    <t>29.874751563874717</t>
  </si>
  <si>
    <t>22375cxn</t>
  </si>
  <si>
    <t>-1.6127858945649622</t>
  </si>
  <si>
    <t>29.874684072604158</t>
  </si>
  <si>
    <t>1901.7</t>
  </si>
  <si>
    <t>2238xnqy</t>
  </si>
  <si>
    <t>System is working but not enough water</t>
  </si>
  <si>
    <t>55390dd617bf5b3efbd2d8a4afecaa</t>
  </si>
  <si>
    <t>67vh-k0c6-ramf</t>
  </si>
  <si>
    <t>1306890176</t>
  </si>
  <si>
    <t>18-04-2017 20:14:38 CEST</t>
  </si>
  <si>
    <t>00:03:56</t>
  </si>
  <si>
    <t>Water point chez Fari/Nyirambuga pumping</t>
  </si>
  <si>
    <t>Nyirambuga and Kamuragi</t>
  </si>
  <si>
    <t>-1.7335658842362234</t>
  </si>
  <si>
    <t>29.945411628527598</t>
  </si>
  <si>
    <t>1899.5</t>
  </si>
  <si>
    <t>27mzv4qm</t>
  </si>
  <si>
    <t>https://waterforpeople.s3.amazonaws.com/images/a4ee8c54-f0a6-447a-90a4-73f223093d8a.jpg</t>
  </si>
  <si>
    <t>d4e2713097fc50c042475d4491cd8671</t>
  </si>
  <si>
    <t>hajt-k45a-0t89</t>
  </si>
  <si>
    <t>1230060449</t>
  </si>
  <si>
    <t>21-03-2017 13:50:44 CET</t>
  </si>
  <si>
    <t>-1.6321411307659457</t>
  </si>
  <si>
    <t>29.957714582608894</t>
  </si>
  <si>
    <t>2129.8</t>
  </si>
  <si>
    <t>22z9kvjt</t>
  </si>
  <si>
    <t>https://waterforpeople.s3.amazonaws.com/images/c71837c8-3d20-40c6-b8bb-e738d9028f15.jpg</t>
  </si>
  <si>
    <t>This water tap located in this village is near  with another so that the community doesn't use both of them.</t>
  </si>
  <si>
    <t>fa8bd8f68eca83c39c7d3cb9124be8f</t>
  </si>
  <si>
    <t>qqh9-8evq-pxjg</t>
  </si>
  <si>
    <t>1235980274</t>
  </si>
  <si>
    <t>03-01-2015 02:04:20 CET</t>
  </si>
  <si>
    <t>00:07:36</t>
  </si>
  <si>
    <t>Water point1 at ADEPR PEPO Tumba/Nyirambuga pumping</t>
  </si>
  <si>
    <t>-1.6921267372267261</t>
  </si>
  <si>
    <t>29.93946286199889</t>
  </si>
  <si>
    <t>25qgmttu</t>
  </si>
  <si>
    <t>https://waterforpeople.s3.amazonaws.com/images/e840189d-c56e-44b1-a972-fd2677dba1d4.jpg</t>
  </si>
  <si>
    <t>88ad73ace767d7c1d373c4ca3304037</t>
  </si>
  <si>
    <t>3vc3-3tcx-agab</t>
  </si>
  <si>
    <t>1222570991</t>
  </si>
  <si>
    <t>16-03-2017 08:55:39 CET</t>
  </si>
  <si>
    <t>00:13:34</t>
  </si>
  <si>
    <t>-1.7560783564003224</t>
  </si>
  <si>
    <t>29.93398835455034</t>
  </si>
  <si>
    <t>1951.3</t>
  </si>
  <si>
    <t>28o81vd7</t>
  </si>
  <si>
    <t>https://waterforpeople.s3.amazonaws.com/images/92a1f576-4f09-4e4a-a552-518c572953d6.jpg</t>
  </si>
  <si>
    <t>water points served by R50m3 located at kibamba village do not have water as water do not reach this Reservoir</t>
  </si>
  <si>
    <t>c4a062b5a351e3d67145365698f1328</t>
  </si>
  <si>
    <t>v1tu-n558-096x</t>
  </si>
  <si>
    <t>1213130090</t>
  </si>
  <si>
    <t>11-03-2017 10:27:01 CET</t>
  </si>
  <si>
    <t>00:15:31</t>
  </si>
  <si>
    <t>-1.6443688930375195</t>
  </si>
  <si>
    <t>29.949532896460365</t>
  </si>
  <si>
    <t>1843.7</t>
  </si>
  <si>
    <t>23jh4kpz</t>
  </si>
  <si>
    <t>https://waterforpeople.s3.amazonaws.com/images/de615918-cd2e-4ab0-b448-398c16550f59.jpg</t>
  </si>
  <si>
    <t>No water available in distribution reservoir  due to bad connection to the distribution line.</t>
  </si>
  <si>
    <t>No water available  in Kadendegeri Centre   the Population use the rain water of washland water.</t>
  </si>
  <si>
    <t>74d1fc8df92efed67fa7f5c1d8122e42</t>
  </si>
  <si>
    <t>ahw7-eyup-12gr</t>
  </si>
  <si>
    <t>1199330372</t>
  </si>
  <si>
    <t>09-03-2017 19:26:48 CET</t>
  </si>
  <si>
    <t>00:08:21</t>
  </si>
  <si>
    <t>-1.8574548891703082</t>
  </si>
  <si>
    <t>29.949099991720665</t>
  </si>
  <si>
    <t>1569.9</t>
  </si>
  <si>
    <t>2dbvyeci</t>
  </si>
  <si>
    <t>https://waterforpeople.s3.amazonaws.com/images/d493e69e-5fcb-4caf-ad18-62a7975662ee.jpg</t>
  </si>
  <si>
    <t>6bc5794ec7b8ee4f96de0878ca0459e</t>
  </si>
  <si>
    <t>h071-ufsu-yv8j</t>
  </si>
  <si>
    <t>1431830244</t>
  </si>
  <si>
    <t>02-06-2017 09:24:25 CEST</t>
  </si>
  <si>
    <t>00:04:53</t>
  </si>
  <si>
    <t>Rusagara</t>
  </si>
  <si>
    <t>-1.750378530192073</t>
  </si>
  <si>
    <t>29.986212109350618</t>
  </si>
  <si>
    <t>-1.7391691117504233</t>
  </si>
  <si>
    <t>29.982702887914872</t>
  </si>
  <si>
    <t>2077.4</t>
  </si>
  <si>
    <t>27w99vsj</t>
  </si>
  <si>
    <t>https://waterforpeople.s3.amazonaws.com/images/9b0313ae-2280-41ee-a536-e3511259cbd4.jpg</t>
  </si>
  <si>
    <t>cd90e1b460582575fe707524c0974a2</t>
  </si>
  <si>
    <t>9ngs-smxt-2r65</t>
  </si>
  <si>
    <t>1325630072</t>
  </si>
  <si>
    <t>23-04-2017 14:42:09 CEST</t>
  </si>
  <si>
    <t>00:16:02</t>
  </si>
  <si>
    <t>kagozi gikingo karambi gahondo karambi</t>
  </si>
  <si>
    <t>-1.6902852583901354</t>
  </si>
  <si>
    <t>30.03414816537023</t>
  </si>
  <si>
    <t>1790.7</t>
  </si>
  <si>
    <t>7cc042331424a71cc2f952356a6e06d</t>
  </si>
  <si>
    <t>472b-5rcq-5h26</t>
  </si>
  <si>
    <t>1301320120</t>
  </si>
  <si>
    <t>16-04-2017 22:55:03 CEST</t>
  </si>
  <si>
    <t>00:06:13</t>
  </si>
  <si>
    <t>Kajeneni water point/Nyirambuga pumping system</t>
  </si>
  <si>
    <t>-1.6937536604326815</t>
  </si>
  <si>
    <t>29.97405783767635</t>
  </si>
  <si>
    <t>1933.6</t>
  </si>
  <si>
    <t>25t5ohp8</t>
  </si>
  <si>
    <t>https://waterforpeople.s3.amazonaws.com/images/98beaa16-7638-43e6-90a5-a80e8562945a.jpg</t>
  </si>
  <si>
    <t>-1.6930480666489902</t>
  </si>
  <si>
    <t>29.973566039277717</t>
  </si>
  <si>
    <t>25rzepqv</t>
  </si>
  <si>
    <t>https://waterforpeople.s3.amazonaws.com/images/55f1ae33-36d6-4539-9717-48d4845d6547.jpg</t>
  </si>
  <si>
    <t>construction works under progress</t>
  </si>
  <si>
    <t>cb184472655f8472674c252dd8c463e5</t>
  </si>
  <si>
    <t>23tp-e6pw-1a05</t>
  </si>
  <si>
    <t>1202320480</t>
  </si>
  <si>
    <t>08-03-2017 22:31:24 CET</t>
  </si>
  <si>
    <t>-1.884920481559111</t>
  </si>
  <si>
    <t>29.971791214792702</t>
  </si>
  <si>
    <t>1472.8</t>
  </si>
  <si>
    <t>2elbg5ad</t>
  </si>
  <si>
    <t>https://waterforpeople.s3.amazonaws.com/images/314a1f17-2ef3-4664-9ac1-3b549419b313.jpg</t>
  </si>
  <si>
    <t>6d42ec645a67722588d0575b56b26</t>
  </si>
  <si>
    <t>99qm-cuhp-g940</t>
  </si>
  <si>
    <t>1234670455</t>
  </si>
  <si>
    <t>03-01-2015 00:46:04 CET</t>
  </si>
  <si>
    <t>00:05:48</t>
  </si>
  <si>
    <t>Nyirataba2 water point/Nyirambuga pumping</t>
  </si>
  <si>
    <t>Water point at Nyirataba operates well and functions normally</t>
  </si>
  <si>
    <t>-1.7321011173790135</t>
  </si>
  <si>
    <t>29.96059441149479</t>
  </si>
  <si>
    <t>27kkxuj9</t>
  </si>
  <si>
    <t>https://waterforpeople.s3.amazonaws.com/images/963401c0-4beb-4697-b7a2-94a176c7c01f.jpg</t>
  </si>
  <si>
    <t>dd72847bfc925843a1047fc04769c4</t>
  </si>
  <si>
    <t>4k5k-emdk-cbt0</t>
  </si>
  <si>
    <t>1201690507</t>
  </si>
  <si>
    <t>02-01-2015 05:58:17 CET</t>
  </si>
  <si>
    <t>-1.6339440320124687</t>
  </si>
  <si>
    <t>29.930069056196285</t>
  </si>
  <si>
    <t>1813.7</t>
  </si>
  <si>
    <t>2328qw84</t>
  </si>
  <si>
    <t>https://waterforpeople.s3.amazonaws.com/images/eb40184e-a649-449f-9ebc-ff3dd1221cfe.jpg</t>
  </si>
  <si>
    <t>The distribution reservoir does not supply water in  this transmission line because  of bad connection of tee  junctions towards Gatovu and The pipeline was  damaged</t>
  </si>
  <si>
    <t>water  tap located at centre  mukaragato</t>
  </si>
  <si>
    <t>95e0cb9d7fe1bfd7f24bf23ea2d4</t>
  </si>
  <si>
    <t>htst-vjea-7h4t</t>
  </si>
  <si>
    <t>1235770599</t>
  </si>
  <si>
    <t>21-03-2017 14:03:49 CET</t>
  </si>
  <si>
    <t>00:10:38</t>
  </si>
  <si>
    <t>-1.6395907004855792</t>
  </si>
  <si>
    <t>29.973107775988026</t>
  </si>
  <si>
    <t>1773.2</t>
  </si>
  <si>
    <t>23bl4tcj</t>
  </si>
  <si>
    <t>https://waterforpeople.s3.amazonaws.com/images/d7c61318-7c2d-4dac-9704-27240a67ef32.jpg</t>
  </si>
  <si>
    <t>Water tap doesn't have water because the distribution reservoir has been damaged and the community use the protected spring.</t>
  </si>
  <si>
    <t>bfeae67c645bac6695f85fbf1b59cce6</t>
  </si>
  <si>
    <t>8v7a-eb11-bkas</t>
  </si>
  <si>
    <t>1198150128</t>
  </si>
  <si>
    <t>07-03-2017 13:21:14 CET</t>
  </si>
  <si>
    <t>00:47:30</t>
  </si>
  <si>
    <t>-1.6148201270542197</t>
  </si>
  <si>
    <t>29.88638334239096</t>
  </si>
  <si>
    <t>1829.4</t>
  </si>
  <si>
    <t>226me38v</t>
  </si>
  <si>
    <t>-1.6132044358172468</t>
  </si>
  <si>
    <t>29.88648943766929</t>
  </si>
  <si>
    <t>223xxv8w</t>
  </si>
  <si>
    <t>Water doenst reach well the destination</t>
  </si>
  <si>
    <t>Water doesn’t reach Water Tap low pressure</t>
  </si>
  <si>
    <t>2cefc3ec7ff973322da70e73de3b95b</t>
  </si>
  <si>
    <t>gg4j-4q6g-v6f</t>
  </si>
  <si>
    <t>1234240203</t>
  </si>
  <si>
    <t>03-01-2015 02:20:59 CET</t>
  </si>
  <si>
    <t>00:04:36</t>
  </si>
  <si>
    <t>Water point at Gashora/Nyirambuga pumping</t>
  </si>
  <si>
    <t>-1.7151366751019868</t>
  </si>
  <si>
    <t>29.931507840293843</t>
  </si>
  <si>
    <t>1790.6</t>
  </si>
  <si>
    <t>26sil8qb</t>
  </si>
  <si>
    <t>https://waterforpeople.s3.amazonaws.com/images/1796ad40-17c7-4e63-bc21-4fe3db545976.jpg</t>
  </si>
  <si>
    <t>-1.7151396035624962</t>
  </si>
  <si>
    <t>29.93069533802902</t>
  </si>
  <si>
    <t>1815.4</t>
  </si>
  <si>
    <t>26sil8q2</t>
  </si>
  <si>
    <t>https://waterforpeople.s3.amazonaws.com/images/ed0b39d9-11c1-40ae-b196-ccbfd2a7c5ef.jpg</t>
  </si>
  <si>
    <t>Everything operates normally the water is available everyday.</t>
  </si>
  <si>
    <t>4eb3bc86b6d2d4b2a17abd6307aab5</t>
  </si>
  <si>
    <t>x2cd-km48-0h5q</t>
  </si>
  <si>
    <t>1203030069</t>
  </si>
  <si>
    <t>02-01-2015 05:50:24 CET</t>
  </si>
  <si>
    <t>00:13:35</t>
  </si>
  <si>
    <t>-1.6276577118780158</t>
  </si>
  <si>
    <t>29.926433610839236</t>
  </si>
  <si>
    <t>1813.2</t>
  </si>
  <si>
    <t>22ru98ow</t>
  </si>
  <si>
    <t>https://waterforpeople.s3.amazonaws.com/images/6636ca6f-d7da-41e9-b308-079aaee99fb0.jpg</t>
  </si>
  <si>
    <t>The transmission line  towards Base has water but the  community does not use it they  use spring sources and rain water</t>
  </si>
  <si>
    <t>9798174ead41dc9b57a271ba3c18b2</t>
  </si>
  <si>
    <t>m2xc-smkb-9w0y</t>
  </si>
  <si>
    <t>1317450063</t>
  </si>
  <si>
    <t>20-04-2017 07:53:42 CEST</t>
  </si>
  <si>
    <t>Water point at Taba/Nyirambuga pumping</t>
  </si>
  <si>
    <t>https://waterforpeople.s3.amazonaws.com/images/bede586d-5916-41a7-8fd7-3806aeae4ae2.jpg</t>
  </si>
  <si>
    <t>-1.6937760581356693</t>
  </si>
  <si>
    <t>29.9563300864917</t>
  </si>
  <si>
    <t>2011</t>
  </si>
  <si>
    <t>25t6vcrv</t>
  </si>
  <si>
    <t>https://waterforpeople.s3.amazonaws.com/images/75776f7c-4bed-4451-b297-e9f925dfbafd.jpg</t>
  </si>
  <si>
    <t>15694bb3828178aed3a29a610e3e2ee</t>
  </si>
  <si>
    <t>dxw4-xnq6-q4p8</t>
  </si>
  <si>
    <t>1220200247</t>
  </si>
  <si>
    <t>16-03-2017 08:49:45 CET</t>
  </si>
  <si>
    <t>00:13:36</t>
  </si>
  <si>
    <t>59.956828330459043</t>
  </si>
  <si>
    <t>29s1w3ps</t>
  </si>
  <si>
    <t>-1.7609163302250674</t>
  </si>
  <si>
    <t>29.936436940206363</t>
  </si>
  <si>
    <t>28w87o6c</t>
  </si>
  <si>
    <t>https://waterforpeople.s3.amazonaws.com/images/ad49e435-8dd7-4b3f-b25d-c89e389885f7.jpg</t>
  </si>
  <si>
    <t>water point served by R50m3 located at kibamba village do not have water as water dont reach this distribution reservoir</t>
  </si>
  <si>
    <t>5f3b27d2d82c5af8644374e7aeb9c61</t>
  </si>
  <si>
    <t>m6t5-ua24-tsh1</t>
  </si>
  <si>
    <t>1224840223</t>
  </si>
  <si>
    <t>16-03-2017 08:54:10 CET</t>
  </si>
  <si>
    <t>-1.76874219980039</t>
  </si>
  <si>
    <t>2996e2ux</t>
  </si>
  <si>
    <t>-1.78015089964588008</t>
  </si>
  <si>
    <t>-1.7681585759318281</t>
  </si>
  <si>
    <t>29.94111459365851</t>
  </si>
  <si>
    <t>29879i6r</t>
  </si>
  <si>
    <t>https://waterforpeople.s3.amazonaws.com/images/05301939-6e07-4e78-b6ac-5c4587dfd205.jpg</t>
  </si>
  <si>
    <t>424ebc3d353fa306ddf13d206ef2b0</t>
  </si>
  <si>
    <t>vev9-f1hm-0snw</t>
  </si>
  <si>
    <t>1215820383</t>
  </si>
  <si>
    <t>13-03-2017 21:04:55 CET</t>
  </si>
  <si>
    <t>Gihora2 Water point/Rutomvu gravity</t>
  </si>
  <si>
    <t>Water point operational but people do not use it frequently due to fear of cost</t>
  </si>
  <si>
    <t>-1.6646394753320743</t>
  </si>
  <si>
    <t>29.89267465146232</t>
  </si>
  <si>
    <t>24gzy7hq</t>
  </si>
  <si>
    <t>https://waterforpeople.s3.amazonaws.com/images/8b38f68c-afc9-41f7-9fe8-19b95478ecbd.jpg</t>
  </si>
  <si>
    <t>30448be035204e2c1746b2b18c5f9ef</t>
  </si>
  <si>
    <t>3ybh-263d-vftr</t>
  </si>
  <si>
    <t>1302730098</t>
  </si>
  <si>
    <t>15-04-2017 23:17:19 CEST</t>
  </si>
  <si>
    <t>00:06:18</t>
  </si>
  <si>
    <t>Water point at GS Rusiga/Tare-Rusiga pumping</t>
  </si>
  <si>
    <t>The water point operates well and normally.The bolt to fix the cover of the top the water storage tank was stolen.People are climbing on top the tank to directly fetch water from within which exposes the water to danger of filth</t>
  </si>
  <si>
    <t>29.9058565970111</t>
  </si>
  <si>
    <t>-1.826985008618618</t>
  </si>
  <si>
    <t>29.94713479415194</t>
  </si>
  <si>
    <t>2091</t>
  </si>
  <si>
    <t>2bxhum33</t>
  </si>
  <si>
    <t>https://waterforpeople.s3.amazonaws.com/images/d6fcee06-5370-45b4-99d5-b1a20e0a2fb2.jpg</t>
  </si>
  <si>
    <t>-1.8276821253691444</t>
  </si>
  <si>
    <t>29.94729120526646</t>
  </si>
  <si>
    <t>2byniyfk</t>
  </si>
  <si>
    <t>https://waterforpeople.s3.amazonaws.com/images/84849fbc-04ca-4eac-9063-401be86eb1f3.jpg</t>
  </si>
  <si>
    <t>d229df314ea9391796a66f1e256dbf42</t>
  </si>
  <si>
    <t>mnwm-gwbc-4hq1</t>
  </si>
  <si>
    <t>1237970218</t>
  </si>
  <si>
    <t>23-03-2017 06:59:33 CET</t>
  </si>
  <si>
    <t>29.92406873398803</t>
  </si>
  <si>
    <t>-1.6600604629653397</t>
  </si>
  <si>
    <t>29.922076870516953</t>
  </si>
  <si>
    <t>1929.7</t>
  </si>
  <si>
    <t>249fv49g</t>
  </si>
  <si>
    <t>https://waterforpeople.s3.amazonaws.com/images/15a0f4a2-0f62-4967-b030-a4ecd5824efb.jpg</t>
  </si>
  <si>
    <t>a9e8317c57a729aa5aaa057188c9c4</t>
  </si>
  <si>
    <t>m1fr-tusu-db6y</t>
  </si>
  <si>
    <t>1241220174</t>
  </si>
  <si>
    <t>23-03-2017 20:14:35 CET</t>
  </si>
  <si>
    <t>01:03:05</t>
  </si>
  <si>
    <t>-1.792287972143684</t>
  </si>
  <si>
    <t>30.075218495709937</t>
  </si>
  <si>
    <t>1634.7</t>
  </si>
  <si>
    <t>2ac3whxs</t>
  </si>
  <si>
    <t>https://waterforpeople.s3.amazonaws.com/images/53aab623-5a97-4694-876e-fa6c8cf09977.jpg</t>
  </si>
  <si>
    <t>8beb3392fa45dadc3f415285394afa3</t>
  </si>
  <si>
    <t>dpvh-psde-j9m9</t>
  </si>
  <si>
    <t>1239880392</t>
  </si>
  <si>
    <t>22-03-2017 14:19:00 CET</t>
  </si>
  <si>
    <t>00:06:42</t>
  </si>
  <si>
    <t>Karambi water point/Nyakabizi gravity</t>
  </si>
  <si>
    <t>Water not available.Water point not operational.Infrastrure damaged needs repair and maintenance</t>
  </si>
  <si>
    <t>-1.8227890513289529</t>
  </si>
  <si>
    <t>29.91841381263292</t>
  </si>
  <si>
    <t>1698.3</t>
  </si>
  <si>
    <t>2bqjsjsg</t>
  </si>
  <si>
    <t>https://waterforpeople.s3.amazonaws.com/images/1f58cb32-eebc-4ad0-a239-ac90aeb03ac4.jpg</t>
  </si>
  <si>
    <t>85946ece6ea16416ea1798fd904ddd</t>
  </si>
  <si>
    <t>urxj-cguh-3qkd</t>
  </si>
  <si>
    <t>1328910050</t>
  </si>
  <si>
    <t>25-04-2017 16:36:28 CEST</t>
  </si>
  <si>
    <t>Munoga</t>
  </si>
  <si>
    <t>-1.7498798263437751</t>
  </si>
  <si>
    <t>30.020620500322753</t>
  </si>
  <si>
    <t>28dyx4z2</t>
  </si>
  <si>
    <t>https://waterforpeople.s3.amazonaws.com/images/f176cad4-65e6-4cff-b8ce-5d9b9d644a5d.jpg</t>
  </si>
  <si>
    <t>8ab56c5dc88c235ac468ac3858213c52</t>
  </si>
  <si>
    <t>8t8t-njnt-6fbe</t>
  </si>
  <si>
    <t>1227460916</t>
  </si>
  <si>
    <t>17-03-2017 05:22:03 CET</t>
  </si>
  <si>
    <t>Gakoma, Karehe, Rutonde, Gitaba, Kiruri, Buhera, Ruhanya, Kibamba, and Karindi</t>
  </si>
  <si>
    <t>-1.788396636069806</t>
  </si>
  <si>
    <t>29.963989472848052</t>
  </si>
  <si>
    <t>2077</t>
  </si>
  <si>
    <t>2a5oaurb</t>
  </si>
  <si>
    <t>https://waterforpeople.s3.amazonaws.com/images/0259fa6a-11fe-47ef-95c8-4a8c93f11638.jpg</t>
  </si>
  <si>
    <t>1. the system has two Pumps but one is damaged and is not working, only one pump is used to pump water  2. Eleven  (11) water points served by the distribution reservoir R 50m3 located at Kibamba village do not have water today because water don't reach this reservoir, there is not water at those water points from last August 2016 3. 2 water points located at Raro centre have been damaged and destroyed  4. there is an extension to Gitaba village is constructed in 2016  5. one water point doesn't Function because of the pipe break due to high pressure  6. the interconnection to Ngoma network is under construction with one water point and reservoir being under construction</t>
  </si>
  <si>
    <t>df62b494f5a25f16e2418721705ccbb8</t>
  </si>
  <si>
    <t>fvuv-15ad-jupt</t>
  </si>
  <si>
    <t>1210760336</t>
  </si>
  <si>
    <t>09-03-2017 22:26:59 CET</t>
  </si>
  <si>
    <t>-1.8521811788020792</t>
  </si>
  <si>
    <t>29.93546142665366</t>
  </si>
  <si>
    <t>1533.7</t>
  </si>
  <si>
    <t>2d366yfu</t>
  </si>
  <si>
    <t>https://waterforpeople.s3.amazonaws.com/images/3703ec97-b1c5-4b08-8dac-4de21ed576a4.jpg</t>
  </si>
  <si>
    <t>2a5f88c3b3f28be022e84a5c9da74ed5</t>
  </si>
  <si>
    <t>fkcn-gc9j-qv6p</t>
  </si>
  <si>
    <t>1203860159</t>
  </si>
  <si>
    <t>07-03-2017 21:17:15 CET</t>
  </si>
  <si>
    <t>00:57:10</t>
  </si>
  <si>
    <t>Near the source there is a Water Point Needed and there is a village and many households around</t>
  </si>
  <si>
    <t>Groundwater (well, etc.)|Lake/Reservoir</t>
  </si>
  <si>
    <t>-1.635064098884494</t>
  </si>
  <si>
    <t>29.895355082459844</t>
  </si>
  <si>
    <t>1751.2</t>
  </si>
  <si>
    <t>2343ffpl</t>
  </si>
  <si>
    <t>Size of Pipes which is not in accordance with the volume of Water from source</t>
  </si>
  <si>
    <t>8d9dee4dcb97f9bad5ea6454f11bb752</t>
  </si>
  <si>
    <t>yxn0-kt1y-6kd0</t>
  </si>
  <si>
    <t>1322150090</t>
  </si>
  <si>
    <t>23-04-2017 14:41:05 CEST</t>
  </si>
  <si>
    <t>00:20:00</t>
  </si>
  <si>
    <t>gatare gatenderi nyarubuye nyamwiza murambo</t>
  </si>
  <si>
    <t>-1.7284987232858422</t>
  </si>
  <si>
    <t>30.07306687831415</t>
  </si>
  <si>
    <t>1510.6</t>
  </si>
  <si>
    <t>27em0e0q</t>
  </si>
  <si>
    <t>https://waterforpeople.s3.amazonaws.com/images/dc915c70-4aba-4b9d-bbe3-9b19206092e0.jpg</t>
  </si>
  <si>
    <t>Water point is fully Built and new but water has not started flowing</t>
  </si>
  <si>
    <t>b1f62950389faafeca57248ccdfb96b6</t>
  </si>
  <si>
    <t>2m33-ag31-bawr</t>
  </si>
  <si>
    <t>1328910063</t>
  </si>
  <si>
    <t>25-04-2017 16:43:25 CEST</t>
  </si>
  <si>
    <t>Nyamateke source</t>
  </si>
  <si>
    <t>-1.7515741340060311</t>
  </si>
  <si>
    <t>30.01759179728754</t>
  </si>
  <si>
    <t>1662.2</t>
  </si>
  <si>
    <t>28gs4tsf</t>
  </si>
  <si>
    <t>https://waterforpeople.s3.amazonaws.com/images/f4dee776-a8c3-4990-b031-d99fecbddd41.jpg</t>
  </si>
  <si>
    <t>-1.7518908994085245</t>
  </si>
  <si>
    <t>30.018512521527295</t>
  </si>
  <si>
    <t>1634.9</t>
  </si>
  <si>
    <t>28hb6p5l</t>
  </si>
  <si>
    <t>https://waterforpeople.s3.amazonaws.com/images/8b8103b7-cdc3-4c99-bdfa-b2cef55ffbe9.jpg</t>
  </si>
  <si>
    <t>639791f0687c6af3bd9bbdfdfa85fa3</t>
  </si>
  <si>
    <t>84uc-hck6-7ww5</t>
  </si>
  <si>
    <t>1235950386</t>
  </si>
  <si>
    <t>21-03-2017 14:15:26 CET</t>
  </si>
  <si>
    <t>-1.6181055678365246</t>
  </si>
  <si>
    <t>29.96217242932456</t>
  </si>
  <si>
    <t>1872.6</t>
  </si>
  <si>
    <t>22c1oa91</t>
  </si>
  <si>
    <t>https://waterforpeople.s3.amazonaws.com/images/7b994d00-1cec-4b1f-89f9-1901b8acde25.jpg</t>
  </si>
  <si>
    <t>It is most used by the community in Centre Bar in Mujebe village.</t>
  </si>
  <si>
    <t>222538170b9b1f0cede1f994f65d1f7</t>
  </si>
  <si>
    <t>u284-0g01-s9dw</t>
  </si>
  <si>
    <t>1327820055</t>
  </si>
  <si>
    <t>25-04-2017 17:04:44 CEST</t>
  </si>
  <si>
    <t>Kirambo na Gaseke</t>
  </si>
  <si>
    <t>-1.7520630142611384</t>
  </si>
  <si>
    <t>30.011117297675636</t>
  </si>
  <si>
    <t>1740.9</t>
  </si>
  <si>
    <t>28hlb2dr</t>
  </si>
  <si>
    <t>https://waterforpeople.s3.amazonaws.com/images/84613ef8-3c91-41ed-b66e-fc8e368624a7.jpg</t>
  </si>
  <si>
    <t>-1.7522601329100966</t>
  </si>
  <si>
    <t>30.011262721207366</t>
  </si>
  <si>
    <t>1704.5</t>
  </si>
  <si>
    <t>28hx7qhc</t>
  </si>
  <si>
    <t>https://waterforpeople.s3.amazonaws.com/images/3b38c7d7-c93d-4a31-9382-2a3c7c79b593.jpg</t>
  </si>
  <si>
    <t>11a579cfbcaccf9c2f09d8ac962118f</t>
  </si>
  <si>
    <t>n4w0-sm9g-rt9s</t>
  </si>
  <si>
    <t>1246540339</t>
  </si>
  <si>
    <t>23-03-2017 07:58:32 CET</t>
  </si>
  <si>
    <t>00:08:58</t>
  </si>
  <si>
    <t>-1.800469707001088</t>
  </si>
  <si>
    <t>30.03667235255294</t>
  </si>
  <si>
    <t>1979</t>
  </si>
  <si>
    <t>2apmx2ha</t>
  </si>
  <si>
    <t>https://waterforpeople.s3.amazonaws.com/images/9919a475-d041-425a-bb6e-9e1318d333cd.jpg</t>
  </si>
  <si>
    <t>85e2d19d5cd12b769a9c96640cdfafe</t>
  </si>
  <si>
    <t>rs6v-nr9v-2k7q</t>
  </si>
  <si>
    <t>1199580503</t>
  </si>
  <si>
    <t>08-03-2017 12:35:52 CET</t>
  </si>
  <si>
    <t>00:24:49</t>
  </si>
  <si>
    <t>Tare-Rusiga water pumping system/Nyakabingo1 water spring source</t>
  </si>
  <si>
    <t>This nyakabingo1 water spring source is one of the sources feeding Tare-Rusiga pumping system</t>
  </si>
  <si>
    <t>-1.7371495295820434</t>
  </si>
  <si>
    <t>29.91154113672574</t>
  </si>
  <si>
    <t>1963.2</t>
  </si>
  <si>
    <t>27sx0b1n</t>
  </si>
  <si>
    <t>https://waterforpeople.s3.amazonaws.com/images/9b0c532e-64a8-4833-b898-af5daabf520d.jpg</t>
  </si>
  <si>
    <t>https://waterforpeople.s3.amazonaws.com/images/0eec09e0-1e75-4d3d-b25f-988ba022a23e.jpg</t>
  </si>
  <si>
    <t>-1.7372117119507136</t>
  </si>
  <si>
    <t>29.911813360764405</t>
  </si>
  <si>
    <t>27t16ca6</t>
  </si>
  <si>
    <t>https://waterforpeople.s3.amazonaws.com/images/a0d83d44-3387-46b4-a091-89006747b595.jpg</t>
  </si>
  <si>
    <t>https://waterforpeople.s3.amazonaws.com/images/84fe90ac-0e22-4116-aa20-15f7e53264e6.jpg</t>
  </si>
  <si>
    <t>-1.73752249830559</t>
  </si>
  <si>
    <t>29.912373117811338</t>
  </si>
  <si>
    <t>27tjms1f</t>
  </si>
  <si>
    <t>https://waterforpeople.s3.amazonaws.com/images/4f41be6b-e4b4-4daa-8bde-b91167535c0a.jpg</t>
  </si>
  <si>
    <t>Since the construction,the water point hasn't been used.The people fetch water from the start  chamber pipe</t>
  </si>
  <si>
    <t>The water source has one water point though it is not serving the people due to the fact they can't pay it while on the start chamber there is free water delivered</t>
  </si>
  <si>
    <t>155343339a6392c979b030bc4ae3ea57</t>
  </si>
  <si>
    <t>e15n-mtvw-bv7q</t>
  </si>
  <si>
    <t>1256480225</t>
  </si>
  <si>
    <t>28-03-2017 08:14:03 CEST</t>
  </si>
  <si>
    <t>Kiyanza I</t>
  </si>
  <si>
    <t>-1.7656153941068853</t>
  </si>
  <si>
    <t>30.07778537610675</t>
  </si>
  <si>
    <t>29401fl5</t>
  </si>
  <si>
    <t>https://waterforpeople.s3.amazonaws.com/images/5f7ef307-0b30-4f53-922f-b253f363aed1.jpg</t>
  </si>
  <si>
    <t>309aed648491fb895e11f8ff9dd251ff</t>
  </si>
  <si>
    <t>dyfp-krmk-fn2g</t>
  </si>
  <si>
    <t>1218620378</t>
  </si>
  <si>
    <t>13-03-2017 21:57:31 CET</t>
  </si>
  <si>
    <t>Ngarama2 water point/Nkore gravity</t>
  </si>
  <si>
    <t>Private people joined  hands together to get water</t>
  </si>
  <si>
    <t>The water point does not operate well</t>
  </si>
  <si>
    <t>-1.6893917146659465</t>
  </si>
  <si>
    <t>29.905509771514932</t>
  </si>
  <si>
    <t>1802.7</t>
  </si>
  <si>
    <t>25ly3hf3</t>
  </si>
  <si>
    <t>https://waterforpeople.s3.amazonaws.com/images/8c615fc9-1ca2-42be-a417-f8b5fd80662d.jpg</t>
  </si>
  <si>
    <t>It got damaged and is no longer deliver water to the people</t>
  </si>
  <si>
    <t>Nolonger working</t>
  </si>
  <si>
    <t>44b4f495808fe5b3afb4f591f0e2afb8</t>
  </si>
  <si>
    <t>muh9-emqr-nptm</t>
  </si>
  <si>
    <t>1212520351</t>
  </si>
  <si>
    <t>13-03-2017 07:06:01 CET</t>
  </si>
  <si>
    <t>01:08:55</t>
  </si>
  <si>
    <t>Nyabuko, Kagwa, Kiruri, Busizi, Ngaru, Kirungu, Kiboha, and Kigina</t>
  </si>
  <si>
    <t>-1.8247197370619486</t>
  </si>
  <si>
    <t>29.978923696109938</t>
  </si>
  <si>
    <t>1671.3</t>
  </si>
  <si>
    <t>2btqp80d</t>
  </si>
  <si>
    <t>https://waterforpeople.s3.amazonaws.com/images/a919ab53-0753-4136-8b81-50b1fd337a54.jpg</t>
  </si>
  <si>
    <t>https://waterforpeople.s3.amazonaws.com/images/21625baf-142f-4ba1-a869-5875363d4fe4.jpg</t>
  </si>
  <si>
    <t>https://waterforpeople.s3.amazonaws.com/images/d5ee0521-f144-4ea0-86f3-b419d0316f27.jpg</t>
  </si>
  <si>
    <t>https://waterforpeople.s3.amazonaws.com/images/09572f42-3aef-4416-bb23-f493d1a33771.jpg</t>
  </si>
  <si>
    <t>-1.8197952236937738</t>
  </si>
  <si>
    <t>30.005079034494425</t>
  </si>
  <si>
    <t>2bllryky</t>
  </si>
  <si>
    <t>https://waterforpeople.s3.amazonaws.com/images/4731fdaf-d9b0-46cd-81a2-b1cbdd0fd760.jpg</t>
  </si>
  <si>
    <t>- the network has 17 water points - water points are in good operations conditions except the water point at the source that is damaged  - 4 water points don't have water today  - The pipe are in good conditions  - The pump is not working properly as it was expected during Design, today the pump is pumping less than the quantity of water needed or expected during Design due to the lack of sufficient energy  - the transformer at the pumping station doesn't offer the required energy for the pump  - the anti-hammers of pumps are not functioning because of bad installation of pumping house - the system has 4 pumps units with two units pumping in one direction towards Nyabuko, towards Ngoma sector office  - the suction tank is in bad physical condition</t>
  </si>
  <si>
    <t>3a44d3f32cb0b1ed70a5686815dd63b4</t>
  </si>
  <si>
    <t>18gn-f078-6ykp</t>
  </si>
  <si>
    <t>1281480089</t>
  </si>
  <si>
    <t>05-04-2017 21:51:28 CEST</t>
  </si>
  <si>
    <t>Nyabishengeshi gravity system</t>
  </si>
  <si>
    <t>Tare and Byimana villages</t>
  </si>
  <si>
    <t>Tare water point connected to Nyabishengeshi and shares water to Byimana and Tare villages</t>
  </si>
  <si>
    <t>-1.6732579054235457</t>
  </si>
  <si>
    <t>29.889185330451163</t>
  </si>
  <si>
    <t>1950.5</t>
  </si>
  <si>
    <t>24v95ux7</t>
  </si>
  <si>
    <t>https://waterforpeople.s3.amazonaws.com/images/a662270d-7dda-4aaa-a344-8003701581ed.jpg</t>
  </si>
  <si>
    <t>d04ea63eb458571cda125729751ad6</t>
  </si>
  <si>
    <t>gcpt-jp15-d652</t>
  </si>
  <si>
    <t>1300340081</t>
  </si>
  <si>
    <t>16-04-2017 22:08:01 CEST</t>
  </si>
  <si>
    <t>Water point chez Jean de Dieu/Nyirambuga pumping system</t>
  </si>
  <si>
    <t>The water point chez JeandeDieu operates normally and water is available</t>
  </si>
  <si>
    <t>-1.671789777881368</t>
  </si>
  <si>
    <t>29.905326317415152</t>
  </si>
  <si>
    <t>2127</t>
  </si>
  <si>
    <t>24stn54d</t>
  </si>
  <si>
    <t>https://waterforpeople.s3.amazonaws.com/images/dcc1de35-d5b6-42f2-af9a-ab82d066ee9d.jpg</t>
  </si>
  <si>
    <t>3d8db9d7d2c1f5b1f9ff59a5bbf8de9</t>
  </si>
  <si>
    <t>enfk-22tv-6aak</t>
  </si>
  <si>
    <t>1328810063</t>
  </si>
  <si>
    <t>25-04-2017 00:03:40 CEST</t>
  </si>
  <si>
    <t>00:15:37</t>
  </si>
  <si>
    <t>nyagisozi,nombe</t>
  </si>
  <si>
    <t>-1.753047770377866</t>
  </si>
  <si>
    <t>30.062955644445008</t>
  </si>
  <si>
    <t>1784.9</t>
  </si>
  <si>
    <t>28j7nk2d</t>
  </si>
  <si>
    <t>https://waterforpeople.s3.amazonaws.com/images/dba2cecb-5461-4339-a363-7b09e34b8985.jpg</t>
  </si>
  <si>
    <t>6994aedc4dbc1fe2ce017f6bcd1a78</t>
  </si>
  <si>
    <t>vdt3-gpnw-r4cd</t>
  </si>
  <si>
    <t>1217930752</t>
  </si>
  <si>
    <t>16-03-2017 06:51:57 CET</t>
  </si>
  <si>
    <t>https://waterforpeople.s3.amazonaws.com/images/3c48bc45-9d0e-4d55-bed0-c6acedadb731.jpg</t>
  </si>
  <si>
    <t>-1.7304920894218812</t>
  </si>
  <si>
    <t>30.02101062816108</t>
  </si>
  <si>
    <t>2052.3</t>
  </si>
  <si>
    <t>27hx32lu</t>
  </si>
  <si>
    <t>https://waterforpeople.s3.amazonaws.com/images/a9d672c1-d41c-47dd-b5ae-78f345cd09a2.jpg</t>
  </si>
  <si>
    <t>7bce4be31c7d3bb389a0f228bb210fb</t>
  </si>
  <si>
    <t>awen-58k1-xctp</t>
  </si>
  <si>
    <t>1236820458</t>
  </si>
  <si>
    <t>22-03-2017 20:24:37 CET</t>
  </si>
  <si>
    <t>01:25:36</t>
  </si>
  <si>
    <t>https://waterforpeople.s3.amazonaws.com/images/f57e7817-4bb6-455e-b59e-6df187dcc16f.jpg</t>
  </si>
  <si>
    <t>https://waterforpeople.s3.amazonaws.com/images/6fbedb88-752a-4941-aae6-5733b9be0b94.jpg</t>
  </si>
  <si>
    <t>https://waterforpeople.s3.amazonaws.com/images/cd79bce0-1783-40eb-a52a-44dce1929b1e.jpg</t>
  </si>
  <si>
    <t>Pressure Break Tank|Distribution Chamber|Washout and Air Release</t>
  </si>
  <si>
    <t>https://waterforpeople.s3.amazonaws.com/images/4a62075e-ca6c-48d3-975d-5e5abc4eddab.jpg</t>
  </si>
  <si>
    <t>https://waterforpeople.s3.amazonaws.com/images/33e5473d-76f1-4d8e-b513-3e5f496d91ee.jpg</t>
  </si>
  <si>
    <t>https://waterforpeople.s3.amazonaws.com/images/3699b43e-a1a2-4406-a08f-34e5e6ab8b03.jpg</t>
  </si>
  <si>
    <t>-1.8121174083219544</t>
  </si>
  <si>
    <t>30.022831714212202</t>
  </si>
  <si>
    <t>1948.5</t>
  </si>
  <si>
    <t>2b8wj24k</t>
  </si>
  <si>
    <t>https://waterforpeople.s3.amazonaws.com/images/23e6a02b-6088-4649-9bdc-d65b44a7fc01.jpg</t>
  </si>
  <si>
    <t>67d09a7969063e2f9439c261d3695b1</t>
  </si>
  <si>
    <t>yu3a-7ed7-ty6h</t>
  </si>
  <si>
    <t>1199092922</t>
  </si>
  <si>
    <t>02-01-2015 12:22:38 CET</t>
  </si>
  <si>
    <t>Water point at Buyoga Banque Populaire/Nyirambuga pumping</t>
  </si>
  <si>
    <t>Water point at Buyoga BPR.It operates well though it faces the same problem exerted on Nyirambuga pumping system on Buyoga side of rarely availing water</t>
  </si>
  <si>
    <t>-1.6948497295162013</t>
  </si>
  <si>
    <t>30.012444717505357</t>
  </si>
  <si>
    <t>2078.2</t>
  </si>
  <si>
    <t>25uykqxo</t>
  </si>
  <si>
    <t>https://waterforpeople.s3.amazonaws.com/images/c9f508e1-7a08-42e0-97c3-b8b49f6d1905.jpg</t>
  </si>
  <si>
    <t>559fe04462b7757d289219b34882e4cd</t>
  </si>
  <si>
    <t>6a1b-jw95-pykh</t>
  </si>
  <si>
    <t>1308490063</t>
  </si>
  <si>
    <t>16-04-2017 22:59:13 CEST</t>
  </si>
  <si>
    <t>00:05:46</t>
  </si>
  <si>
    <t>Kigarama water point/Nyirambuga pumping</t>
  </si>
  <si>
    <t>-1.6895716624812134</t>
  </si>
  <si>
    <t>29.976309736870697</t>
  </si>
  <si>
    <t>1861.1</t>
  </si>
  <si>
    <t>25m8taur</t>
  </si>
  <si>
    <t>https://waterforpeople.s3.amazonaws.com/images/7b9ed55d-dd88-4c73-b198-269063c89815.jpg</t>
  </si>
  <si>
    <t>-1.6873117230290016</t>
  </si>
  <si>
    <t>29.975499349209755</t>
  </si>
  <si>
    <t>1838.3</t>
  </si>
  <si>
    <t>25ii9c4q</t>
  </si>
  <si>
    <t>https://waterforpeople.s3.amazonaws.com/images/5313b3f3-4854-4f6a-be2d-e37dbb5e4014.jpg</t>
  </si>
  <si>
    <t>construction works progress</t>
  </si>
  <si>
    <t>f4391d8148614e6e6963c1e16603276</t>
  </si>
  <si>
    <t>w1ab-rts6-ymnj</t>
  </si>
  <si>
    <t>1300160093</t>
  </si>
  <si>
    <t>15-04-2017 22:36:53 CEST</t>
  </si>
  <si>
    <t>00:06:54</t>
  </si>
  <si>
    <t>Buhande water point/Tare-Rusiga pumping system</t>
  </si>
  <si>
    <t>Buhande and Remera</t>
  </si>
  <si>
    <t>The water point is operational.It has been mapped again today due to the mistake made previously while recording it as located in Remera village</t>
  </si>
  <si>
    <t>-1.7379838326200018</t>
  </si>
  <si>
    <t>-1.740266648546695</t>
  </si>
  <si>
    <t>29.91882669676037</t>
  </si>
  <si>
    <t>1847</t>
  </si>
  <si>
    <t>27y2rjuc</t>
  </si>
  <si>
    <t>https://waterforpeople.s3.amazonaws.com/images/b77a4d0a-33be-494e-9ef1-88b1234aba84.jpg</t>
  </si>
  <si>
    <t>bb7691ebab4a3b6cfe1cbf26fd5869a</t>
  </si>
  <si>
    <t>gk9x-1ctw-tya0</t>
  </si>
  <si>
    <t>1277100070</t>
  </si>
  <si>
    <t>05-04-2017 21:55:12 CEST</t>
  </si>
  <si>
    <t>Nyakariba-Tare small gravity system</t>
  </si>
  <si>
    <t>-1.669680932468877</t>
  </si>
  <si>
    <t>24pcm3ya</t>
  </si>
  <si>
    <t>https://waterforpeople.s3.amazonaws.com/images/b757a063-8ac2-4786-94a7-0df9504e3fe7.jpg</t>
  </si>
  <si>
    <t>https://waterforpeople.s3.amazonaws.com/images/505f01b0-a0c7-4b5f-8a36-242713561726.jpg</t>
  </si>
  <si>
    <t>https://waterforpeople.s3.amazonaws.com/images/69f90157-49d2-4dce-a4a8-c4a9f747f930.jpg</t>
  </si>
  <si>
    <t>-1.669550375999323</t>
  </si>
  <si>
    <t>29.888339432749937</t>
  </si>
  <si>
    <t>1811.2</t>
  </si>
  <si>
    <t>24p4vh37</t>
  </si>
  <si>
    <t>https://waterforpeople.s3.amazonaws.com/images/20a36e10-af1f-46da-867b-fda7600d2955.jpg</t>
  </si>
  <si>
    <t>https://waterforpeople.s3.amazonaws.com/images/5f4f039f-3b9b-4931-8b8f-8563d6e47abc.jpg</t>
  </si>
  <si>
    <t>-1.6696629784187222</t>
  </si>
  <si>
    <t>29.888168617879373</t>
  </si>
  <si>
    <t>1669.7</t>
  </si>
  <si>
    <t>24pbf8qp</t>
  </si>
  <si>
    <t>https://waterforpeople.s3.amazonaws.com/images/387a43d3-247e-459e-aa42-08440000fb2f.jpg</t>
  </si>
  <si>
    <t>7bbe641b57c8dae0f2d5c12a5baba0</t>
  </si>
  <si>
    <t>8n6f-k7hk-57q3</t>
  </si>
  <si>
    <t>1443770179</t>
  </si>
  <si>
    <t>04-06-2017 13:20:10 CEST</t>
  </si>
  <si>
    <t>00:24:02</t>
  </si>
  <si>
    <t>ntakibazo iri vomo rifite</t>
  </si>
  <si>
    <t>-1.6124351303824385</t>
  </si>
  <si>
    <t>30.03440978173257</t>
  </si>
  <si>
    <t>2187.4</t>
  </si>
  <si>
    <t>222o3it4</t>
  </si>
  <si>
    <t>https://waterforpeople.s3.amazonaws.com/images/0ebf341b-d4ed-465b-a00d-de97aaadc2a8.jpg</t>
  </si>
  <si>
    <t>f67f8a5419df33bf639cb15fce467ccf</t>
  </si>
  <si>
    <t>w800-05bu-2y82</t>
  </si>
  <si>
    <t>1211500098</t>
  </si>
  <si>
    <t>09-03-2017 10:52:41 CET</t>
  </si>
  <si>
    <t>Remera water point from Rutare gravity on Tare pumping</t>
  </si>
  <si>
    <t>This water point has water however service delivery is almost none due to lack of tap manager.</t>
  </si>
  <si>
    <t>-1.73798326200818</t>
  </si>
  <si>
    <t>2048.48</t>
  </si>
  <si>
    <t>-1.7339006663625771</t>
  </si>
  <si>
    <t>29.918548753396248</t>
  </si>
  <si>
    <t>1854.7</t>
  </si>
  <si>
    <t>27nk3v3l</t>
  </si>
  <si>
    <t>https://waterforpeople.s3.amazonaws.com/images/28938c64-f008-439c-8a84-0227ffcd481e.jpg</t>
  </si>
  <si>
    <t>-1.7338843570815312</t>
  </si>
  <si>
    <t>29.918515145706117</t>
  </si>
  <si>
    <t>1619.2</t>
  </si>
  <si>
    <t>27niwzw1</t>
  </si>
  <si>
    <t>https://waterforpeople.s3.amazonaws.com/images/3d9d3407-45e8-4cac-9bcf-66e2df59a436.jpg</t>
  </si>
  <si>
    <t>Remera water point hasnt water tap manager</t>
  </si>
  <si>
    <t>b331c71b7b03f8fd8ae7773014228a</t>
  </si>
  <si>
    <t>wjpg-swy2-2h0h</t>
  </si>
  <si>
    <t>1196340247</t>
  </si>
  <si>
    <t>01-01-2015 20:20:32 CET</t>
  </si>
  <si>
    <t>00:34:59</t>
  </si>
  <si>
    <t>Kivumu,Nturo, Nyabisasa and Sakara</t>
  </si>
  <si>
    <t>it has source Nyamagana shared  with Nyamagana  gravitu and it was constructed in 2015 and the extensions in Kivumu  and Nyabisasa villages was constructed in  2016 and it  is not  yet used by the  community and the pumping  station  use main distribution reservoir of Nyamagana gravity  as the suction reservoir</t>
  </si>
  <si>
    <t>https://waterforpeople.s3.amazonaws.com/images/d446054e-9b91-4a73-822d-9bc5af42f869.jpg</t>
  </si>
  <si>
    <t>https://waterforpeople.s3.amazonaws.com/images/08351512-5742-4047-92c1-ffc3fb39167c.jpg</t>
  </si>
  <si>
    <t>https://waterforpeople.s3.amazonaws.com/images/92770916-e30b-4d33-a2fa-90b8ce39690d.jpg</t>
  </si>
  <si>
    <t>https://waterforpeople.s3.amazonaws.com/images/e286ee52-d293-4251-b2ce-ad68bec6524e.jpg</t>
  </si>
  <si>
    <t>https://waterforpeople.s3.amazonaws.com/images/f3a5ed07-37a7-43f4-be72-3658ac568e13.jpg</t>
  </si>
  <si>
    <t>https://waterforpeople.s3.amazonaws.com/images/af57d7d8-28ba-442b-9493-f46a1f8227a7.jpg</t>
  </si>
  <si>
    <t>https://waterforpeople.s3.amazonaws.com/images/c5773eac-cdfd-4fdb-bfbe-cc10faa41cd9.jpg</t>
  </si>
  <si>
    <t>-1.6031166340921956</t>
  </si>
  <si>
    <t>29.92243824226304</t>
  </si>
  <si>
    <t>2136.9</t>
  </si>
  <si>
    <t>21n97i54</t>
  </si>
  <si>
    <t>https://waterforpeople.s3.amazonaws.com/images/41385f8c-d854-4d1a-b132-b98e05b8cdab.jpg</t>
  </si>
  <si>
    <t>This network is new pumping system and it has some  extensions which are under construction and  it  covers four  villages</t>
  </si>
  <si>
    <t>199681d565c3668fe129711f187f</t>
  </si>
  <si>
    <t>6nsh-nwxt-66a3</t>
  </si>
  <si>
    <t>1199350906</t>
  </si>
  <si>
    <t>09-03-2017 22:07:57 CET</t>
  </si>
  <si>
    <t>-1.8426762723196137</t>
  </si>
  <si>
    <t>29.939068646034894</t>
  </si>
  <si>
    <t>1693.6</t>
  </si>
  <si>
    <t>2cnfzq66</t>
  </si>
  <si>
    <t>https://waterforpeople.s3.amazonaws.com/images/92eb5d7b-581d-4f98-9506-595a3065c9d2.jpg</t>
  </si>
  <si>
    <t>c18ec343f8383f4fc5a14a3498c752ae</t>
  </si>
  <si>
    <t>46jx-5kwa-62ya</t>
  </si>
  <si>
    <t>1198260832</t>
  </si>
  <si>
    <t>13-03-2017 06:45:59 CET</t>
  </si>
  <si>
    <t>00:55:42</t>
  </si>
  <si>
    <t>The network  has 17 water points and it serves 8 villages</t>
  </si>
  <si>
    <t>-1.81233570766877171</t>
  </si>
  <si>
    <t>-1.82108275886591</t>
  </si>
  <si>
    <t>30.005560397701647</t>
  </si>
  <si>
    <t>1932.4</t>
  </si>
  <si>
    <t>2bnqkvmf</t>
  </si>
  <si>
    <t>https://waterforpeople.s3.amazonaws.com/images/57510848-e4d8-4f10-af41-467eb7638fb3.jpg</t>
  </si>
  <si>
    <t>- the network has 17 water points  - water points are in good  operation conditions except the water point at the source that is damaged - 4 water points don't have water toady  - the pipes are in good  conditions  The pump is not working properly as it was expected during Design, today the pump is pumping less than the quantity of water needed or expected during Design due to the lack of sufficient energy  - the transformer at the pumping station doesn't offer the required energy for the pump  The anti-hammer of pump are not functioning because of bad installation towards Nyabuko, towards Ngoma sector  office - The suction tank is in bad physical condition.</t>
  </si>
  <si>
    <t>1e1af966a471bcdceec9c4fc204060c4</t>
  </si>
  <si>
    <t>a5rf-x5tg-jgbd</t>
  </si>
  <si>
    <t>1222231218</t>
  </si>
  <si>
    <t>17-03-2017 05:22:39 CET</t>
  </si>
  <si>
    <t>-1.7833911502043553</t>
  </si>
  <si>
    <t>29.96061721325848</t>
  </si>
  <si>
    <t>2137.6</t>
  </si>
  <si>
    <t>29xem49i</t>
  </si>
  <si>
    <t>https://waterforpeople.s3.amazonaws.com/images/91fb85eb-3135-4a01-89d5-88d303c019ba.jpg</t>
  </si>
  <si>
    <t>a91ab5b53769d0b19c4b4ab4ef31adb2</t>
  </si>
  <si>
    <t>x4dt-9d4n-n8sm</t>
  </si>
  <si>
    <t>1213010214</t>
  </si>
  <si>
    <t>12-03-2017 18:40:05 CET</t>
  </si>
  <si>
    <t>00:30:50</t>
  </si>
  <si>
    <t>this net work has enough water and it works properly</t>
  </si>
  <si>
    <t>29.909270742116649</t>
  </si>
  <si>
    <t>24go1jis</t>
  </si>
  <si>
    <t>https://waterforpeople.s3.amazonaws.com/images/2e423b64-1ac5-4e53-82c9-852eecb2f08d.jpg</t>
  </si>
  <si>
    <t>-1.658812879196903</t>
  </si>
  <si>
    <t>29.911052497350177</t>
  </si>
  <si>
    <t>247dfxk6</t>
  </si>
  <si>
    <t>https://waterforpeople.s3.amazonaws.com/images/16016486-b2d7-43b9-b368-e474f8d256ae.jpg</t>
  </si>
  <si>
    <t>363cc55eb6af70a5fcf37248cc61bb7a</t>
  </si>
  <si>
    <t>b04v-s6e5-4bdu</t>
  </si>
  <si>
    <t>1193850108</t>
  </si>
  <si>
    <t>06-03-2017 10:30:33 CET</t>
  </si>
  <si>
    <t>00:30:33</t>
  </si>
  <si>
    <t>-1.986258277324145</t>
  </si>
  <si>
    <t>30.10280014493059</t>
  </si>
  <si>
    <t>1526.1</t>
  </si>
  <si>
    <t>2j8wdj50</t>
  </si>
  <si>
    <t>https://waterforpeople.s3.amazonaws.com/images/00794e13-7f1b-4b2c-82d8-24a089ce5954.jpg</t>
  </si>
  <si>
    <t>https://waterforpeople.s3.amazonaws.com/images/9d2be736-c45c-4a67-842d-7bcce0256e2a.jpg</t>
  </si>
  <si>
    <t>https://waterforpeople.s3.amazonaws.com/images/bf1396cb-d5b7-4174-adea-cbc041e4f31f.jpg</t>
  </si>
  <si>
    <t>-1.9863117482767227</t>
  </si>
  <si>
    <t>30.102751772441422</t>
  </si>
  <si>
    <t>1478</t>
  </si>
  <si>
    <t>2j8zy4rn</t>
  </si>
  <si>
    <t>https://waterforpeople.s3.amazonaws.com/images/05250ee1-617f-4a19-a63c-fe231e1f35b0.jpg</t>
  </si>
  <si>
    <t>valve chamber</t>
  </si>
  <si>
    <t>https://waterforpeople.s3.amazonaws.com/images/230f479d-6437-4730-9502-2b15cacb29aa.jpg</t>
  </si>
  <si>
    <t>https://waterforpeople.s3.amazonaws.com/images/d92f94aa-e0b9-488c-8d6e-f305cd7059ed.jpg</t>
  </si>
  <si>
    <t>-1.9864090414959428</t>
  </si>
  <si>
    <t>30.102766388944897</t>
  </si>
  <si>
    <t>1474</t>
  </si>
  <si>
    <t>2j95b17n</t>
  </si>
  <si>
    <t>https://waterforpeople.s3.amazonaws.com/images/797d607e-fd59-4625-9331-8c30dc48624c.jpg</t>
  </si>
  <si>
    <t>pipe break</t>
  </si>
  <si>
    <t>99c32fa666bb866c3330b2c979cd2878</t>
  </si>
  <si>
    <t>db6r-wtvt-76re</t>
  </si>
  <si>
    <t>1318560314</t>
  </si>
  <si>
    <t>20-04-2017 07:09:10 CEST</t>
  </si>
  <si>
    <t>00:04:18</t>
  </si>
  <si>
    <t>Water point chez Habarugira/Nyirambuga pumping</t>
  </si>
  <si>
    <t>In use</t>
  </si>
  <si>
    <t>-1.6989226438420053</t>
  </si>
  <si>
    <t>29.957004515047764</t>
  </si>
  <si>
    <t>2057.8</t>
  </si>
  <si>
    <t>261phlbm</t>
  </si>
  <si>
    <t>https://waterforpeople.s3.amazonaws.com/images/9955a3f6-ab7b-4362-8419-f8e660cde25a.jpg</t>
  </si>
  <si>
    <t>7c7c1c37998738b85dbdd33e7b7afaa</t>
  </si>
  <si>
    <t>p119-twwg-4g83</t>
  </si>
  <si>
    <t>1278690081</t>
  </si>
  <si>
    <t>05-04-2017 21:23:59 CEST</t>
  </si>
  <si>
    <t>00:10:17</t>
  </si>
  <si>
    <t>Nyabishengeshi gravity system/Water point at Nyirangarama</t>
  </si>
  <si>
    <t>Not enough water  in Nyirangarama village on Nyabishengeshi gravity</t>
  </si>
  <si>
    <t>-1.6702189728433396</t>
  </si>
  <si>
    <t>29.885875358256023</t>
  </si>
  <si>
    <t>24q862zu</t>
  </si>
  <si>
    <t>https://waterforpeople.s3.amazonaws.com/images/a06885e0-6e47-480d-8bb2-638439a33b7d.jpg</t>
  </si>
  <si>
    <t>b554131754adf576744ca2edf2e7d7e</t>
  </si>
  <si>
    <t>m521-s0dg-9t61</t>
  </si>
  <si>
    <t>1229060243</t>
  </si>
  <si>
    <t>03-01-2015 00:16:44 CET</t>
  </si>
  <si>
    <t>00:05:29</t>
  </si>
  <si>
    <t>Mwili</t>
  </si>
  <si>
    <t>Mwili2 water point/Nyirambuga pumping</t>
  </si>
  <si>
    <t>Another water point at Mwili its structure has started getting demolished due to bad management.Cement mortar has cracked and internal bricks are exposed to air</t>
  </si>
  <si>
    <t>-1.7307861859359026</t>
  </si>
  <si>
    <t>29.97265937554193</t>
  </si>
  <si>
    <t>2044</t>
  </si>
  <si>
    <t>27iecmry</t>
  </si>
  <si>
    <t>https://waterforpeople.s3.amazonaws.com/images/42a1fe0c-b14f-4c1f-b216-a35197114e70.jpg</t>
  </si>
  <si>
    <t>a475bd331850b23a40b5ea92d1c5797b</t>
  </si>
  <si>
    <t>7uhq-b71w-ccp5</t>
  </si>
  <si>
    <t>1200740141</t>
  </si>
  <si>
    <t>07-03-2017 10:24:58 CET</t>
  </si>
  <si>
    <t>01:07:48</t>
  </si>
  <si>
    <t>There are others systems being bult to support this</t>
  </si>
  <si>
    <t>-1.613001918870488</t>
  </si>
  <si>
    <t>29.875135077266787</t>
  </si>
  <si>
    <t>223m1727</t>
  </si>
  <si>
    <t>-1.610683458935011</t>
  </si>
  <si>
    <t>29.881261983420583</t>
  </si>
  <si>
    <t>1838.6</t>
  </si>
  <si>
    <t>21zrwmrg</t>
  </si>
  <si>
    <t>water forpeople needs to bwild its own network from the source rwankende.because Padiri refused the rienforcement of his network.that is why some reservoirs do not get water from the source</t>
  </si>
  <si>
    <t>5ead388737d81d653d22c5bb12afa163</t>
  </si>
  <si>
    <t>7hy2-mu82-nfq2</t>
  </si>
  <si>
    <t>1237250151</t>
  </si>
  <si>
    <t>21-03-2017 16:13:36 CET</t>
  </si>
  <si>
    <t>00:14:20</t>
  </si>
  <si>
    <t>-1.6680925579345127</t>
  </si>
  <si>
    <t>29.983571535329283</t>
  </si>
  <si>
    <t>24mpy7i3</t>
  </si>
  <si>
    <t>https://waterforpeople.s3.amazonaws.com/images/066270a0-56ee-4a01-8a88-4392133d066c.jpg</t>
  </si>
  <si>
    <t>3d4a14aa4a915acc68b375ee3b472b0</t>
  </si>
  <si>
    <t>xxyy-1gkr-4n1g</t>
  </si>
  <si>
    <t>1216750416</t>
  </si>
  <si>
    <t>15-03-2017 06:05:53 CET</t>
  </si>
  <si>
    <t>Padiri(Lake Angels).</t>
  </si>
  <si>
    <t>partial rehabilitation is needed for this network</t>
  </si>
  <si>
    <t>-1.6351123757129316</t>
  </si>
  <si>
    <t>29.895306742506815</t>
  </si>
  <si>
    <t>1649.5</t>
  </si>
  <si>
    <t>2346elqh</t>
  </si>
  <si>
    <t>https://waterforpeople.s3.amazonaws.com/images/c1619514-5807-46ad-848f-ca1ecd8fb13a.jpg</t>
  </si>
  <si>
    <t>the network works but partialy</t>
  </si>
  <si>
    <t>4e4d755bc51ed2ac5f52cd5b2fb5e64f</t>
  </si>
  <si>
    <t>pauw-f24b-3h69</t>
  </si>
  <si>
    <t>1198410924</t>
  </si>
  <si>
    <t>02-01-2015 05:49:39 CET</t>
  </si>
  <si>
    <t>00:09:34</t>
  </si>
  <si>
    <t>-1.6153281437274651</t>
  </si>
  <si>
    <t>29.92817463920362</t>
  </si>
  <si>
    <t>1841.6</t>
  </si>
  <si>
    <t>227g5rtd</t>
  </si>
  <si>
    <t>https://waterforpeople.s3.amazonaws.com/images/6043c47f-51f7-47c1-a75d-72c7819bd849.jpg</t>
  </si>
  <si>
    <t>bad connection of tee  junctions towards Gatovu</t>
  </si>
  <si>
    <t>Kabanda  village does not have  clean  water from network they  use spring water</t>
  </si>
  <si>
    <t>828369378804721d88ebc52c823956c</t>
  </si>
  <si>
    <t>eerv-y2jm-nmna</t>
  </si>
  <si>
    <t>1237480410</t>
  </si>
  <si>
    <t>23-03-2017 10:37:38 CET</t>
  </si>
  <si>
    <t>00:09:12</t>
  </si>
  <si>
    <t>30.023242366138367</t>
  </si>
  <si>
    <t>-1.8494422592341817</t>
  </si>
  <si>
    <t>30.03080188208526</t>
  </si>
  <si>
    <t>1798.7</t>
  </si>
  <si>
    <t>2cyn27f8</t>
  </si>
  <si>
    <t>https://waterforpeople.s3.amazonaws.com/images/21a766f4-0cc6-444a-9aa4-f7e275be19f0.jpg</t>
  </si>
  <si>
    <t>e53999fcd6d794bec266afa3d8026</t>
  </si>
  <si>
    <t>gcq7-536w-1k5k</t>
  </si>
  <si>
    <t>1241920617</t>
  </si>
  <si>
    <t>23-03-2017 10:26:01 CET</t>
  </si>
  <si>
    <t>00:15:15</t>
  </si>
  <si>
    <t>-1.8410960566627086</t>
  </si>
  <si>
    <t>30.028331599211665</t>
  </si>
  <si>
    <t>1824.1</t>
  </si>
  <si>
    <t>2cktx9a3</t>
  </si>
  <si>
    <t>https://waterforpeople.s3.amazonaws.com/images/9b043ddb-b8b0-4734-9250-4b185a26f82b.jpg</t>
  </si>
  <si>
    <t>448833c3ade0165aaf3cc1512c69159e</t>
  </si>
  <si>
    <t>x1ym-ryhb-0d17</t>
  </si>
  <si>
    <t>1230180257</t>
  </si>
  <si>
    <t>03-01-2015 02:11:23 CET</t>
  </si>
  <si>
    <t>00:03:36</t>
  </si>
  <si>
    <t>WATER POINT AT VTC TUMBA/Nyirambuga pumping</t>
  </si>
  <si>
    <t>-1.696701795247508</t>
  </si>
  <si>
    <t>29.942901777025615</t>
  </si>
  <si>
    <t>2148.7</t>
  </si>
  <si>
    <t>25y1bcx1</t>
  </si>
  <si>
    <t>https://waterforpeople.s3.amazonaws.com/images/8f88e372-e7a2-4528-95e1-99a164a78860.jpg</t>
  </si>
  <si>
    <t>-1.6966842337656265</t>
  </si>
  <si>
    <t>29.942872502367575</t>
  </si>
  <si>
    <t>2159.4</t>
  </si>
  <si>
    <t>25y04hpg</t>
  </si>
  <si>
    <t>https://waterforpeople.s3.amazonaws.com/images/924db298-b0f7-459c-927c-7b7d1c9e9461.jpg</t>
  </si>
  <si>
    <t>d3f366f5726f39885f3e2dd68996ab</t>
  </si>
  <si>
    <t>6jdw-hyc8-4reb</t>
  </si>
  <si>
    <t>1244910061</t>
  </si>
  <si>
    <t>24-03-2017 04:55:32 CET</t>
  </si>
  <si>
    <t>-1.7921906284105547</t>
  </si>
  <si>
    <t>30.06630044658361</t>
  </si>
  <si>
    <t>1772.9</t>
  </si>
  <si>
    <t>2abyjlfb</t>
  </si>
  <si>
    <t>https://waterforpeople.s3.amazonaws.com/images/c3fb1754-a627-4e37-92f5-d2b936363bc8.jpg</t>
  </si>
  <si>
    <t>1bf41bc475739f82373b692713edf524</t>
  </si>
  <si>
    <t>syg2-s11k-xk6m</t>
  </si>
  <si>
    <t>1238180394</t>
  </si>
  <si>
    <t>03-01-2015 04:51:31 CET</t>
  </si>
  <si>
    <t>-1.643468673665249</t>
  </si>
  <si>
    <t>29.959145138778183</t>
  </si>
  <si>
    <t>1989.6</t>
  </si>
  <si>
    <t>23hzjkcn</t>
  </si>
  <si>
    <t>https://waterforpeople.s3.amazonaws.com/images/7b2f90e4-a627-46d3-8a7a-d2582262a658.jpg</t>
  </si>
  <si>
    <t>This water tap is also used by the community of Kivomo village who doesn't served with Nyamagana Network</t>
  </si>
  <si>
    <t>530c7b7e8a0e8122bda3fd2ad6fbe</t>
  </si>
  <si>
    <t>b2qw-5sx1-srsf</t>
  </si>
  <si>
    <t>1241620234</t>
  </si>
  <si>
    <t>23-03-2017 17:25:37 CET</t>
  </si>
  <si>
    <t>00:33:45</t>
  </si>
  <si>
    <t>karambi Gasave Gahondo Bunyana Rugarama Gasave</t>
  </si>
  <si>
    <t>-1.7028831474571475</t>
  </si>
  <si>
    <t>30.032607807047253</t>
  </si>
  <si>
    <t>1616.5</t>
  </si>
  <si>
    <t>268999gm</t>
  </si>
  <si>
    <t>https://waterforpeople.s3.amazonaws.com/images/64f1d953-3eb0-4bd6-8749-ca7d63869169.jpg</t>
  </si>
  <si>
    <t>e079256ce5b79ced846c49335e86e70</t>
  </si>
  <si>
    <t>kx4y-bk8v-052p</t>
  </si>
  <si>
    <t>1210770271</t>
  </si>
  <si>
    <t>08-03-2017 22:23:35 CET</t>
  </si>
  <si>
    <t>-1.8813976140576751</t>
  </si>
  <si>
    <t>29.97163845029334</t>
  </si>
  <si>
    <t>1494.7</t>
  </si>
  <si>
    <t>2efha4qs</t>
  </si>
  <si>
    <t>https://waterforpeople.s3.amazonaws.com/images/1afcc260-af5e-4478-b84a-c5760202c49f.jpg</t>
  </si>
  <si>
    <t>43997e482cb4c25788cf924c2e194e1</t>
  </si>
  <si>
    <t>9pdq-x58w-vj5w</t>
  </si>
  <si>
    <t>1215510088</t>
  </si>
  <si>
    <t>11-03-2017 08:57:18 CET</t>
  </si>
  <si>
    <t>5r24ouhyw</t>
  </si>
  <si>
    <t>-1.6222425226778736</t>
  </si>
  <si>
    <t>29.94815862179986</t>
  </si>
  <si>
    <t>22iw5ql5</t>
  </si>
  <si>
    <t>https://waterforpeople.s3.amazonaws.com/images/bac740ad-39cf-44ce-99ea-cf65be4079b3.jpg</t>
  </si>
  <si>
    <t>Bad tee  junctions connection and Bad location of distribution reservoir in Rukozo even  Main Reservoir in Sakara is not  well  located,and the types  of pipeline needs to be replaced.</t>
  </si>
  <si>
    <t>water tap is used by the students in E.S.Rukozo  and the  school staff.</t>
  </si>
  <si>
    <t>ec5ef822151918bc3d67f870baaf</t>
  </si>
  <si>
    <t>hmnt-mp3b-9qhm</t>
  </si>
  <si>
    <t>1214101798</t>
  </si>
  <si>
    <t>15-03-2017 14:46:35 CET</t>
  </si>
  <si>
    <t>System is not functional</t>
  </si>
  <si>
    <t>https://waterforpeople.s3.amazonaws.com/images/ddee9833-f934-4bf6-9c7a-8b1aecc0c0c1.jpg</t>
  </si>
  <si>
    <t>https://waterforpeople.s3.amazonaws.com/images/fe2551fa-cf87-40e3-8825-169349b7c694.jpg</t>
  </si>
  <si>
    <t>-1.7544470330541122</t>
  </si>
  <si>
    <t>30.040594996866243</t>
  </si>
  <si>
    <t>1628.8</t>
  </si>
  <si>
    <t>28lj08l1</t>
  </si>
  <si>
    <t>https://waterforpeople.s3.amazonaws.com/images/f6a40573-74d2-40ba-a827-870f4a2d29bc.jpg</t>
  </si>
  <si>
    <t>Three years without Water</t>
  </si>
  <si>
    <t>Water is not Flowing now its three years</t>
  </si>
  <si>
    <t>f9204bac12ca99c52059aec146ea6f7</t>
  </si>
  <si>
    <t>dhyx-xjyf-u57p</t>
  </si>
  <si>
    <t>1210470509</t>
  </si>
  <si>
    <t>10-03-2017 12:18:57 CET</t>
  </si>
  <si>
    <t>Water point at GS Bushoki/Tare-Rusiga pumping system</t>
  </si>
  <si>
    <t>This a double tap water point at GS Bushoki.It operates normally</t>
  </si>
  <si>
    <t>-1.7145961962732041</t>
  </si>
  <si>
    <t>29.899939717198958</t>
  </si>
  <si>
    <t>2134</t>
  </si>
  <si>
    <t>26rmfttj</t>
  </si>
  <si>
    <t>https://waterforpeople.s3.amazonaws.com/images/5d62f565-8f2c-4a75-bedb-b74bff321b82.jpg</t>
  </si>
  <si>
    <t>-1.7143868772783584</t>
  </si>
  <si>
    <t>29.898981230833282</t>
  </si>
  <si>
    <t>2162.1</t>
  </si>
  <si>
    <t>26r9xq3x</t>
  </si>
  <si>
    <t>https://waterforpeople.s3.amazonaws.com/images/8aa6f8fe-8d6c-4f4a-9cea-7b8aa6bcb5c6.jpg</t>
  </si>
  <si>
    <t>GS Bushoki water point operates normally.The storage tank serves the GS Bushoki water point and Rusave water point</t>
  </si>
  <si>
    <t>6a89258d21376e5a233ac3fc06a9f6c</t>
  </si>
  <si>
    <t>bsd0-dpqn-we5u</t>
  </si>
  <si>
    <t>1218910361</t>
  </si>
  <si>
    <t>15-03-2017 11:03:35 CET</t>
  </si>
  <si>
    <t>karambi  gitovu</t>
  </si>
  <si>
    <t>the source gihanga is divergin  divis</t>
  </si>
  <si>
    <t>https://waterforpeople.s3.amazonaws.com/images/adeab207-ebc5-411a-a3d4-9dc01e1bb5bd.jpg</t>
  </si>
  <si>
    <t>https://waterforpeople.s3.amazonaws.com/images/6dfd62af-6e43-4b17-adb2-9edb185c24fe.jpg</t>
  </si>
  <si>
    <t>-1.6127220550456884</t>
  </si>
  <si>
    <t>29.87469624913539</t>
  </si>
  <si>
    <t>2235d24a</t>
  </si>
  <si>
    <t>https://waterforpeople.s3.amazonaws.com/images/03a3f788-1aa2-438d-b0fa-07e25fe42c35.jpg</t>
  </si>
  <si>
    <t>e4464af8a14e6a5ca817a1496e499aea</t>
  </si>
  <si>
    <t>gbas-pdue-xm1y</t>
  </si>
  <si>
    <t>1230180282</t>
  </si>
  <si>
    <t>03-01-2015 02:07:06 CET</t>
  </si>
  <si>
    <t>00:05:07</t>
  </si>
  <si>
    <t>Water point at ADEPR Tumba/Nyirambuga pumping</t>
  </si>
  <si>
    <t>-1.6926589110083592</t>
  </si>
  <si>
    <t>29.939986788372195</t>
  </si>
  <si>
    <t>2141.9</t>
  </si>
  <si>
    <t>25rc6sw7</t>
  </si>
  <si>
    <t>https://waterforpeople.s3.amazonaws.com/images/43b9f2e6-01ef-4e13-a9e6-c8da5af069bd.jpg</t>
  </si>
  <si>
    <t>e1bd4f55ba2e5dffd3ab2b87bcb810</t>
  </si>
  <si>
    <t>194y-gwat-xhcy</t>
  </si>
  <si>
    <t>1325690155</t>
  </si>
  <si>
    <t>24-04-2017 23:55:56 CEST</t>
  </si>
  <si>
    <t>-1.8004481191671582</t>
  </si>
  <si>
    <t>30.09339256861318</t>
  </si>
  <si>
    <t>1582.9</t>
  </si>
  <si>
    <t>2aplq7ph</t>
  </si>
  <si>
    <t>https://waterforpeople.s3.amazonaws.com/images/201e5606-ebaa-4763-9940-c6115ce0e700.jpg</t>
  </si>
  <si>
    <t>e029209a27ef87514cd202579e6661f</t>
  </si>
  <si>
    <t>2xct-fhrj-9xxt</t>
  </si>
  <si>
    <t>1441560314</t>
  </si>
  <si>
    <t>04-06-2017 15:32:54 CEST</t>
  </si>
  <si>
    <t>-1.7454505144859878</t>
  </si>
  <si>
    <t>29.939120017266063</t>
  </si>
  <si>
    <t>1958.4</t>
  </si>
  <si>
    <t>286nriyn</t>
  </si>
  <si>
    <t>https://waterforpeople.s3.amazonaws.com/images/d250d66c-ea02-4295-9264-4cd53682f237.jpg</t>
  </si>
  <si>
    <t>the water poont has been damaged and water dont reach this water point</t>
  </si>
  <si>
    <t>water dont reach this water point</t>
  </si>
  <si>
    <t>a72a83ec05baf9e4b1cfd1ac13d7cf6</t>
  </si>
  <si>
    <t>tg8e-arpe-4jes</t>
  </si>
  <si>
    <t>1226490233</t>
  </si>
  <si>
    <t>15-03-2017 08:01:01 CET</t>
  </si>
  <si>
    <t>00:15:00</t>
  </si>
  <si>
    <t>rubanda mushongi buramba kabuga</t>
  </si>
  <si>
    <t>-1.6439783793130531</t>
  </si>
  <si>
    <t>29.90208520449291</t>
  </si>
  <si>
    <t>1778.5</t>
  </si>
  <si>
    <t>23itwnrg</t>
  </si>
  <si>
    <t>https://waterforpeople.s3.amazonaws.com/images/e153b606-5d90-4c4b-98a8-73422664c900.jpg</t>
  </si>
  <si>
    <t>not enough pressure</t>
  </si>
  <si>
    <t>this net work is not working properly</t>
  </si>
  <si>
    <t>3cf7441bc5b9a1646e85e017e2c5573a</t>
  </si>
  <si>
    <t>d8fp-s57r-w9kj</t>
  </si>
  <si>
    <t>1300190066</t>
  </si>
  <si>
    <t>15-04-2017 22:17:25 CEST</t>
  </si>
  <si>
    <t>Water point at EP Gasiza/Nyagahondo gravity system</t>
  </si>
  <si>
    <t>The water point has the tap stand though it has started getting damaged.The water is available in the tap and gots used by the students of EP Gasiza</t>
  </si>
  <si>
    <t>-1.731060940451315</t>
  </si>
  <si>
    <t>29.921652062706265</t>
  </si>
  <si>
    <t>1772.5</t>
  </si>
  <si>
    <t>27iv0rbk</t>
  </si>
  <si>
    <t>https://waterforpeople.s3.amazonaws.com/images/93e48598-43bc-4398-b61b-f1d482b239e3.jpg</t>
  </si>
  <si>
    <t>326aa76e3be532b6dea5dbc2239f8</t>
  </si>
  <si>
    <t>3tj0-9vej-x00v</t>
  </si>
  <si>
    <t>1243470332</t>
  </si>
  <si>
    <t>21-03-2017 17:23:38 CET</t>
  </si>
  <si>
    <t>00:15:54</t>
  </si>
  <si>
    <t>-1.675800180230818</t>
  </si>
  <si>
    <t>29.979375567003633</t>
  </si>
  <si>
    <t>1974.7</t>
  </si>
  <si>
    <t>24zgzevl</t>
  </si>
  <si>
    <t>https://waterforpeople.s3.amazonaws.com/images/74ef3660-799c-4204-b15f-7e5e5d230c1a.jpg</t>
  </si>
  <si>
    <t>Water point does not function and they have access to the water point of Gatembe.</t>
  </si>
  <si>
    <t>cba445e6ddbc256cca97a156828e849a</t>
  </si>
  <si>
    <t>ntbc-r10j-hfns</t>
  </si>
  <si>
    <t>1252090193</t>
  </si>
  <si>
    <t>28-03-2017 11:46:22 CEST</t>
  </si>
  <si>
    <t>00:08:35</t>
  </si>
  <si>
    <t>Spring|Collection chamber</t>
  </si>
  <si>
    <t>-1.791959128272212</t>
  </si>
  <si>
    <t>30.002539670619623</t>
  </si>
  <si>
    <t>2110.7</t>
  </si>
  <si>
    <t>2abk96ex</t>
  </si>
  <si>
    <t>https://waterforpeople.s3.amazonaws.com/images/a9cd37b6-a884-44bf-9ed0-8705c8cbf2c6.jpg</t>
  </si>
  <si>
    <t>water don't reach this water point</t>
  </si>
  <si>
    <t>d8ea114ae8828c1ebea15c71c1fd84d</t>
  </si>
  <si>
    <t>m125-6wf2-7vxh</t>
  </si>
  <si>
    <t>1205081304</t>
  </si>
  <si>
    <t>10-03-2017 10:18:00 CET</t>
  </si>
  <si>
    <t>00:24:53</t>
  </si>
  <si>
    <t>Kagarama</t>
  </si>
  <si>
    <t>nyabuko,kagwa,kiruli,busizi, ngaru, kirungu,kiboha,kigina</t>
  </si>
  <si>
    <t>the network has 17 water points and it serves  8 villages</t>
  </si>
  <si>
    <t>-1.8321394972075067</t>
  </si>
  <si>
    <t>29.97783526609216</t>
  </si>
  <si>
    <t>1950.3</t>
  </si>
  <si>
    <t>2c60guv6</t>
  </si>
  <si>
    <t>https://waterforpeople.s3.amazonaws.com/images/6abc37e2-ef30-48ce-b0f0-6ba105679ec2.jpg</t>
  </si>
  <si>
    <t>-the network has 17 water points  -water points are in good operational conditions except the water point at the source that is damaged  -4 water points don't have water today  -the pipes are in good operational conditions  -The pump is not working properly as it was expected during Design ,Today the pump is pumping less than the quantity of water needed or expected during Design due to the lack of sufficient energy  -the transformer at the pumping station doesnt offer the required energy to the pump  -the anti hammers of pump are not functioning because of bad installation of pumping house  -the system has two pumps with four units with two units pumping in one direction towards Nyabuko and other two in an other direction towards ngoma sector office  -The suction tank is in bad physical conditions</t>
  </si>
  <si>
    <t>a1526e310f811d7689b205477edd7bd</t>
  </si>
  <si>
    <t>ys9y-w07b-rn9j</t>
  </si>
  <si>
    <t>1320230055</t>
  </si>
  <si>
    <t>23-04-2017 14:43:06 CEST</t>
  </si>
  <si>
    <t>00:17:29</t>
  </si>
  <si>
    <t>rugarama</t>
  </si>
  <si>
    <t>This system was funded by Jado-thierry</t>
  </si>
  <si>
    <t>1761.</t>
  </si>
  <si>
    <t>-1.7175250825793835</t>
  </si>
  <si>
    <t>30.080033344510202</t>
  </si>
  <si>
    <t>1536.4</t>
  </si>
  <si>
    <t>26wgvvgg</t>
  </si>
  <si>
    <t>https://waterforpeople.s3.amazonaws.com/images/d98b4fbd-47be-4315-ac93-006d9c6aa757.jpg</t>
  </si>
  <si>
    <t>c6df6ff09a295d2ee29acff1436303e</t>
  </si>
  <si>
    <t>6jfa-vdj7-gnb1</t>
  </si>
  <si>
    <t>1203970087</t>
  </si>
  <si>
    <t>02-01-2015 05:51:13 CET</t>
  </si>
  <si>
    <t>-1.6296155672266062</t>
  </si>
  <si>
    <t>29.93148275966692</t>
  </si>
  <si>
    <t>1879.4</t>
  </si>
  <si>
    <t>22v2y7aq</t>
  </si>
  <si>
    <t>https://waterforpeople.s3.amazonaws.com/images/606f7e30-83f0-49f4-86d8-a5887da0fb8d.jpg</t>
  </si>
  <si>
    <t>The distribution reservoir does not supply water in  this transmission line network towards Paroisse Burehe</t>
  </si>
  <si>
    <t>This water tap  at paroisse ,is not used  they  prefer the  rain water</t>
  </si>
  <si>
    <t>6b17a9621fa8d7f4bdb9d33d2df97b38</t>
  </si>
  <si>
    <t>m242-yyfc-1kae</t>
  </si>
  <si>
    <t>1324470185</t>
  </si>
  <si>
    <t>23-04-2017 14:43:38 CEST</t>
  </si>
  <si>
    <t>00:21:27</t>
  </si>
  <si>
    <t>-1.7232472639467338</t>
  </si>
  <si>
    <t>30.064656438973454</t>
  </si>
  <si>
    <t>1627.4</t>
  </si>
  <si>
    <t>275xftd2</t>
  </si>
  <si>
    <t>https://waterforpeople.s3.amazonaws.com/images/297b2573-3263-4c96-acac-e5e5a7bc28e1.jpg</t>
  </si>
  <si>
    <t>ec19e387d5f462de12785e8a575c717</t>
  </si>
  <si>
    <t>881c-4nfs-pmb6</t>
  </si>
  <si>
    <t>1201760451</t>
  </si>
  <si>
    <t>08-03-2017 08:08:33 CET</t>
  </si>
  <si>
    <t>00:30:29</t>
  </si>
  <si>
    <t>Water doent reach the last resevoir</t>
  </si>
  <si>
    <t>Water system is functional but in some parts pipes were destroyed</t>
  </si>
  <si>
    <t>a7673a8235311540d1fc81646d2859e9</t>
  </si>
  <si>
    <t>dbsc-rsj9-8qs6</t>
  </si>
  <si>
    <t>1221411010</t>
  </si>
  <si>
    <t>15-03-2017 16:54:52 CET</t>
  </si>
  <si>
    <t>00:05:22</t>
  </si>
  <si>
    <t>Kabuye water point[RW.WFP.Q3.14.166.066]/Tare-Rusiga pumping</t>
  </si>
  <si>
    <t>-1.7954414753040822</t>
  </si>
  <si>
    <t>29.93176228326588</t>
  </si>
  <si>
    <t>2081.5</t>
  </si>
  <si>
    <t>2ahc1fzp</t>
  </si>
  <si>
    <t>https://waterforpeople.s3.amazonaws.com/images/aeb827d3-340c-4e4d-aef4-37c078014893.jpg</t>
  </si>
  <si>
    <t>618e32ff9a68a3a676d6fc43ecbe98</t>
  </si>
  <si>
    <t>uf0s-b0nw-1tud</t>
  </si>
  <si>
    <t>1212920218</t>
  </si>
  <si>
    <t>12-03-2017 11:12:55 CET</t>
  </si>
  <si>
    <t>00:13:01</t>
  </si>
  <si>
    <t>-1.8569147554409602</t>
  </si>
  <si>
    <t>29.919446004462962</t>
  </si>
  <si>
    <t>1426.5</t>
  </si>
  <si>
    <t>2dazszga</t>
  </si>
  <si>
    <t>https://waterforpeople.s3.amazonaws.com/images/c70a7c94-dcf2-4973-a6e6-ad6741d0f783.jpg</t>
  </si>
  <si>
    <t>a1b9fdb99b471130658e65ab3f477</t>
  </si>
  <si>
    <t>tjc8-2p6w-2thq</t>
  </si>
  <si>
    <t>1429330346</t>
  </si>
  <si>
    <t>02-06-2017 09:36:41 CEST</t>
  </si>
  <si>
    <t>-1.7698486920639631</t>
  </si>
  <si>
    <t>30.021465096749424</t>
  </si>
  <si>
    <t>1668</t>
  </si>
  <si>
    <t>29azvs1i</t>
  </si>
  <si>
    <t>https://waterforpeople.s3.amazonaws.com/images/ca006e93-7d6b-4fb7-bf21-f868bd151f01.jpg</t>
  </si>
  <si>
    <t>61846f8c11f3092f5c3306e52e81d26</t>
  </si>
  <si>
    <t>s6wc-wvwk-k5y3</t>
  </si>
  <si>
    <t>1212110062</t>
  </si>
  <si>
    <t>11-03-2017 09:32:34 CET</t>
  </si>
  <si>
    <t>00:12:32</t>
  </si>
  <si>
    <t>-1.624340328803786</t>
  </si>
  <si>
    <t>29.94694551576973</t>
  </si>
  <si>
    <t>1814.1</t>
  </si>
  <si>
    <t>22md6rm5</t>
  </si>
  <si>
    <t>https://waterforpeople.s3.amazonaws.com/images/0ac33a37-f475-4732-95c6-4c00a9f939e9.jpg</t>
  </si>
  <si>
    <t>Bad tee connections and types of pipeline  needs to be replaced</t>
  </si>
  <si>
    <t>water tap in G.S.Rukozo  does not work because there is not  taps .</t>
  </si>
  <si>
    <t>bde540cdd6b4efde054fa2a6a4328c8</t>
  </si>
  <si>
    <t>mk3q-ypn7-juc3</t>
  </si>
  <si>
    <t>1243440873</t>
  </si>
  <si>
    <t>22-03-2017 19:38:46 CET</t>
  </si>
  <si>
    <t>-1.6707118621722936</t>
  </si>
  <si>
    <t>29.943623183849112</t>
  </si>
  <si>
    <t>1897.3</t>
  </si>
  <si>
    <t>24r1xros</t>
  </si>
  <si>
    <t>https://waterforpeople.s3.amazonaws.com/images/0e2d8a52-a2b8-4dc0-8d7e-9214982cbaec.jpg</t>
  </si>
  <si>
    <t>9c43a433c7359131ff85e08d946f1eae</t>
  </si>
  <si>
    <t>4jdm-fwh3-nhma</t>
  </si>
  <si>
    <t>1204640238</t>
  </si>
  <si>
    <t>07-03-2017 09:00:36 CET</t>
  </si>
  <si>
    <t>01:35:07</t>
  </si>
  <si>
    <t>the network has been totaly rehabilated in  2016</t>
  </si>
  <si>
    <t>https://waterforpeople.s3.amazonaws.com/images/ff30da1d-3059-48ff-85ae-f821b3643a63.jpg</t>
  </si>
  <si>
    <t>https://waterforpeople.s3.amazonaws.com/images/89652f15-94ec-47fd-a377-c281437eb748.jpg</t>
  </si>
  <si>
    <t>https://waterforpeople.s3.amazonaws.com/images/2cf544d6-92c7-4b2f-a5af-dfbdff4dfab1.jpg</t>
  </si>
  <si>
    <t>https://waterforpeople.s3.amazonaws.com/images/0a28203e-a2dc-4f71-b65e-f75ff5660bfe.jpg</t>
  </si>
  <si>
    <t>Washout chamber, and Air release chamber</t>
  </si>
  <si>
    <t>https://waterforpeople.s3.amazonaws.com/images/0aff8333-a94f-4ce5-89a3-d18a2c10e87a.jpg</t>
  </si>
  <si>
    <t>-1.7408730077933352</t>
  </si>
  <si>
    <t>29.93385996068192</t>
  </si>
  <si>
    <t>1821.3</t>
  </si>
  <si>
    <t>27z32zuy</t>
  </si>
  <si>
    <t>https://waterforpeople.s3.amazonaws.com/images/9b174d5b-ec23-4b65-9bcb-1eb877b49d94.jpg</t>
  </si>
  <si>
    <t>other water structures and pipelinehave been rehabilitated in 2016 except one one water point at the Source</t>
  </si>
  <si>
    <t>c7f4e9294e0f49ce417b0c9c85f7c6</t>
  </si>
  <si>
    <t>njpk-1h8u-wkbr</t>
  </si>
  <si>
    <t>1246480128</t>
  </si>
  <si>
    <t>23-03-2017 06:27:06 CET</t>
  </si>
  <si>
    <t>rutabo shagasha cyasuli rugarama rusongati remera</t>
  </si>
  <si>
    <t>this network is ok .but there is a water tap bafore the last one on the branch towards       sayo</t>
  </si>
  <si>
    <t>-1.693967061299327</t>
  </si>
  <si>
    <t>30.05530641228774</t>
  </si>
  <si>
    <t>25ti6m15</t>
  </si>
  <si>
    <t>https://waterforpeople.s3.amazonaws.com/images/c84b747a-f67f-413d-9406-b3a615315bf2.jpg</t>
  </si>
  <si>
    <t>8a788ad81fac9248d65cb5a5f916b</t>
  </si>
  <si>
    <t>dk11-21ag-00ub</t>
  </si>
  <si>
    <t>1435560071</t>
  </si>
  <si>
    <t>02-06-2017 07:05:19 CEST</t>
  </si>
  <si>
    <t>00:08:18</t>
  </si>
  <si>
    <t>all villages of ntarabana</t>
  </si>
  <si>
    <t>it does not function</t>
  </si>
  <si>
    <t>-1.7910631220901614</t>
  </si>
  <si>
    <t>30.125168760559195</t>
  </si>
  <si>
    <t>1452.8</t>
  </si>
  <si>
    <t>2aa39mir</t>
  </si>
  <si>
    <t>https://waterforpeople.s3.amazonaws.com/images/3247ef26-2649-4f74-93c0-1fecc6e98f04.jpg</t>
  </si>
  <si>
    <t>e9e0bdc4f5396ee7c54d45a896d72fa</t>
  </si>
  <si>
    <t>p1cq-gtyx-fxbe</t>
  </si>
  <si>
    <t>1229060273</t>
  </si>
  <si>
    <t>03-01-2015 01:55:03 CET</t>
  </si>
  <si>
    <t>Murambi water point/Nyirambuga pumping</t>
  </si>
  <si>
    <t>Water point at Murambi operates well though one water tap was damaged nolonger fixed</t>
  </si>
  <si>
    <t>-1.6899650130917385</t>
  </si>
  <si>
    <t>29.928220830841383</t>
  </si>
  <si>
    <t>2124.4</t>
  </si>
  <si>
    <t>25mw172q</t>
  </si>
  <si>
    <t>https://waterforpeople.s3.amazonaws.com/images/74d47cc0-cb53-4ade-afa8-85244193a183.jpg</t>
  </si>
  <si>
    <t>-1.6899762266296021</t>
  </si>
  <si>
    <t>29.928859934012863</t>
  </si>
  <si>
    <t>2125.4</t>
  </si>
  <si>
    <t>25mwmmoo</t>
  </si>
  <si>
    <t>https://waterforpeople.s3.amazonaws.com/images/00869542-2592-4a99-9246-b8a4e10d74e6.jpg</t>
  </si>
  <si>
    <t>d997864b45c6a537c1514e2c6bf24ee</t>
  </si>
  <si>
    <t>htw1-0850-f2c2</t>
  </si>
  <si>
    <t>1214341003</t>
  </si>
  <si>
    <t>16-03-2017 08:51:38 CET</t>
  </si>
  <si>
    <t>-1.735745737048247</t>
  </si>
  <si>
    <t>29.933659639224132</t>
  </si>
  <si>
    <t>1977.7</t>
  </si>
  <si>
    <t>27qlnmiw</t>
  </si>
  <si>
    <t>https://waterforpeople.s3.amazonaws.com/images/a460f356-c105-461f-a4d5-7b3eccf6caad.jpg</t>
  </si>
  <si>
    <t>f0dbeaf7a0d38eea55b8b7eb98401281</t>
  </si>
  <si>
    <t>fw2q-253e-dmp9</t>
  </si>
  <si>
    <t>1235621081</t>
  </si>
  <si>
    <t>24-03-2017 12:13:00 CET</t>
  </si>
  <si>
    <t>00:11:01</t>
  </si>
  <si>
    <t>gacyamo,nyakabungo</t>
  </si>
  <si>
    <t>-1.8208314273506163</t>
  </si>
  <si>
    <t>30.067171832500428</t>
  </si>
  <si>
    <t>1702.7</t>
  </si>
  <si>
    <t>2bnbp1z3</t>
  </si>
  <si>
    <t>https://waterforpeople.s3.amazonaws.com/images/178ed868-5873-4023-86a4-db95fc6e75b0.jpg</t>
  </si>
  <si>
    <t>9dcf4defbf871cde8e1d8390c2e0fb</t>
  </si>
  <si>
    <t>qn09-e941-b3gk</t>
  </si>
  <si>
    <t>1217800185</t>
  </si>
  <si>
    <t>12-03-2017 12:30:04 CET</t>
  </si>
  <si>
    <t>00:29:52</t>
  </si>
  <si>
    <t>-1.8242130164596562</t>
  </si>
  <si>
    <t>https://waterforpeople.s3.amazonaws.com/images/0146b50a-a9cd-4259-bf48-d91fd38ca792.jpg</t>
  </si>
  <si>
    <t>https://waterforpeople.s3.amazonaws.com/images/af140a73-cc3b-4e20-8a6f-032785116c10.jpg</t>
  </si>
  <si>
    <t>https://waterforpeople.s3.amazonaws.com/images/e29c835c-f2fa-44c7-ae59-75eec85bb391.jpg</t>
  </si>
  <si>
    <t>-1.828985219687556</t>
  </si>
  <si>
    <t>https://waterforpeople.s3.amazonaws.com/images/9d6eb567-d02d-49bb-8d98-dcf787012dd5.jpg</t>
  </si>
  <si>
    <t>https://waterforpeople.s3.amazonaws.com/images/d7e88e7d-6848-4719-843c-d630b3a8e3f8.jpg</t>
  </si>
  <si>
    <t>https://waterforpeople.s3.amazonaws.com/images/4b22dbe9-6284-46ff-804b-65ea793e05e5.jpg</t>
  </si>
  <si>
    <t>-1.8265817974701204</t>
  </si>
  <si>
    <t>29.928800085028595</t>
  </si>
  <si>
    <t>1675.4</t>
  </si>
  <si>
    <t>2bwu19qw</t>
  </si>
  <si>
    <t>https://waterforpeople.s3.amazonaws.com/images/92c85970-59f6-450c-aae9-d9a2fd0322c7.jpg</t>
  </si>
  <si>
    <t>-Muvumu- Taba network was rehabilitated in 2013, its intake chamber is under construction and it has 3 reservoirs in which one of them which is distribution reservoir has leakage; it has also 12 water points in which 1 does not function and there is other which is poor and also it has 9 other concrete structures which are normal.</t>
  </si>
  <si>
    <t>ea7920d7bf755528c3a7ef5ff2309dbf</t>
  </si>
  <si>
    <t>vu7q-y41u-8w3u</t>
  </si>
  <si>
    <t>1248490227</t>
  </si>
  <si>
    <t>28-03-2017 08:24:11 CEST</t>
  </si>
  <si>
    <t>-1.7763978990968226</t>
  </si>
  <si>
    <t>30.088177182246284</t>
  </si>
  <si>
    <t>1716.6</t>
  </si>
  <si>
    <t>29ltupsh</t>
  </si>
  <si>
    <t>https://waterforpeople.s3.amazonaws.com/images/c06f5b23-e945-4d3a-b4ac-22108cbd5738.jpg</t>
  </si>
  <si>
    <t>57833368247bad7d0f2fc19a2fcf36d</t>
  </si>
  <si>
    <t>cf1h-rr33-cq3r</t>
  </si>
  <si>
    <t>1317710214</t>
  </si>
  <si>
    <t>20-04-2017 07:05:00 CEST</t>
  </si>
  <si>
    <t>Water point at Tumba Public RS/Nyirambuga pumping</t>
  </si>
  <si>
    <t>in use</t>
  </si>
  <si>
    <t>194.2</t>
  </si>
  <si>
    <t>-1.702454023086054</t>
  </si>
  <si>
    <t>29.95767518663373</t>
  </si>
  <si>
    <t>2108.5</t>
  </si>
  <si>
    <t>267jnlvc</t>
  </si>
  <si>
    <t>https://waterforpeople.s3.amazonaws.com/images/a1164178-7a51-4869-936d-82b8d8b3354a.jpg</t>
  </si>
  <si>
    <t>In use and served by Kajevuba center storage.But one among 6 tap stands damaged.The school last saw water in 2 months ago</t>
  </si>
  <si>
    <t>e2c65623b0ceb7964110772c21f8765</t>
  </si>
  <si>
    <t>e7w1-22mf-e071</t>
  </si>
  <si>
    <t>1220012179</t>
  </si>
  <si>
    <t>21-03-2017 14:19:45 CET</t>
  </si>
  <si>
    <t>-1.630697907212181</t>
  </si>
  <si>
    <t>29.967562827927754</t>
  </si>
  <si>
    <t>1834.7</t>
  </si>
  <si>
    <t>22wv90wr</t>
  </si>
  <si>
    <t>https://waterforpeople.s3.amazonaws.com/images/c1894d94-194a-4101-83ea-96db7e725350.jpg</t>
  </si>
  <si>
    <t>The community doesn't use  it as they prefer the protected spring located at Kaje Centre Near pumping station.</t>
  </si>
  <si>
    <t>98476d5c834cf17be4985a6f8772f26</t>
  </si>
  <si>
    <t>6mea-gtb3-e2ch</t>
  </si>
  <si>
    <t>1323040165</t>
  </si>
  <si>
    <t>24-04-2017 21:52:15 CEST</t>
  </si>
  <si>
    <t>00:16:32</t>
  </si>
  <si>
    <t>-1.6528872351397113</t>
  </si>
  <si>
    <t>30.059358389408576</t>
  </si>
  <si>
    <t>23xkdwz5</t>
  </si>
  <si>
    <t>https://waterforpeople.s3.amazonaws.com/images/22999b9b-d88f-4aba-a43c-218b913525b9.jpg</t>
  </si>
  <si>
    <t>6c5cbe998cf1c11933bb4c07b68188</t>
  </si>
  <si>
    <t>ga43-n3nj-1c93</t>
  </si>
  <si>
    <t>1232070437</t>
  </si>
  <si>
    <t>03-01-2015 01:46:32 CET</t>
  </si>
  <si>
    <t>00:04:57</t>
  </si>
  <si>
    <t>Water point at Tumba Health Center/Nyirambuga pumping</t>
  </si>
  <si>
    <t>Water point at Tumba health center operates well</t>
  </si>
  <si>
    <t>-1.7023285100937453</t>
  </si>
  <si>
    <t>29.94467422817009</t>
  </si>
  <si>
    <t>2129</t>
  </si>
  <si>
    <t>267bwywm</t>
  </si>
  <si>
    <t>https://waterforpeople.s3.amazonaws.com/images/caaecc93-ae7c-4d52-891e-ad12f0b4dcbe.jpg</t>
  </si>
  <si>
    <t>1e95acf1b2bdf27dff125757f2820</t>
  </si>
  <si>
    <t>2mmk-ggnq-qq4f</t>
  </si>
  <si>
    <t>1207980204</t>
  </si>
  <si>
    <t>08-03-2017 19:56:24 CET</t>
  </si>
  <si>
    <t>00:06:58</t>
  </si>
  <si>
    <t>-1.8535700489605678</t>
  </si>
  <si>
    <t>29.97116645542211</t>
  </si>
  <si>
    <t>1939.8</t>
  </si>
  <si>
    <t>2d5gy7sv</t>
  </si>
  <si>
    <t>https://waterforpeople.s3.amazonaws.com/images/bf447495-9ed8-40e4-9108-2e887d54eef4.jpg</t>
  </si>
  <si>
    <t>this water point function but is not well located</t>
  </si>
  <si>
    <t>a9c1ab5d3efb557878b9198423d44355</t>
  </si>
  <si>
    <t>5unu-bug3-jcbd</t>
  </si>
  <si>
    <t>1214341033</t>
  </si>
  <si>
    <t>16-03-2017 08:55:14 CET</t>
  </si>
  <si>
    <t>00:36:14</t>
  </si>
  <si>
    <t>Kinini ya Mbogo</t>
  </si>
  <si>
    <t>gakoma,karehe,rutonde,gitaba,kiruli,buhira,ruhanya,kibamba,karindi</t>
  </si>
  <si>
    <t>29.95682830459043</t>
  </si>
  <si>
    <t>-1.7657323745557414</t>
  </si>
  <si>
    <t>29.934628050236263</t>
  </si>
  <si>
    <t>1853.3</t>
  </si>
  <si>
    <t>29476lqq</t>
  </si>
  <si>
    <t>https://waterforpeople.s3.amazonaws.com/images/bb0135b4-891c-4588-b4cc-243ce18f5344.jpg</t>
  </si>
  <si>
    <t>2d6567aab2ffcba37187babd4294f62</t>
  </si>
  <si>
    <t>qm7m-r730-hhqa</t>
  </si>
  <si>
    <t>1441560320</t>
  </si>
  <si>
    <t>04-06-2017 15:52:52 CEST</t>
  </si>
  <si>
    <t>00:16:15</t>
  </si>
  <si>
    <t>Water for People, WASAC and Rulindo District.</t>
  </si>
  <si>
    <t>-1.7773519216303453</t>
  </si>
  <si>
    <t>29.947610478479717</t>
  </si>
  <si>
    <t>2034.3</t>
  </si>
  <si>
    <t>29nf0as4</t>
  </si>
  <si>
    <t>https://waterforpeople.s3.amazonaws.com/images/a85e1962-9819-48ae-a683-aab7d3c6d36f.jpg</t>
  </si>
  <si>
    <t>38ad6c16c3082c9db86ececfe1f2029</t>
  </si>
  <si>
    <t>k20g-k2yh-qxpb</t>
  </si>
  <si>
    <t>1188291555</t>
  </si>
  <si>
    <t>07-03-2017 12:00:26 CET</t>
  </si>
  <si>
    <t>00:11:18</t>
  </si>
  <si>
    <t>Buyanja, Buraro and Nyakabuye</t>
  </si>
  <si>
    <t>29.9686679108343068</t>
  </si>
  <si>
    <t>-1.770442346130886</t>
  </si>
  <si>
    <t>29.96722122973003</t>
  </si>
  <si>
    <t>1845.5</t>
  </si>
  <si>
    <t>29bzlrx4</t>
  </si>
  <si>
    <t>https://waterforpeople.s3.amazonaws.com/images/29d7b08a-5d34-467e-82de-9573640a4c52.jpg</t>
  </si>
  <si>
    <t>b3d0757e6b65e8e17281ddaea3b65840</t>
  </si>
  <si>
    <t>a85h-dv47-4smg</t>
  </si>
  <si>
    <t>1307450111</t>
  </si>
  <si>
    <t>16-04-2017 22:11:59 CEST</t>
  </si>
  <si>
    <t>Water point at GS Mugenda/ Nyirambuga pumping system</t>
  </si>
  <si>
    <t>The water point at school of GS Mugenda operates well</t>
  </si>
  <si>
    <t>29.986089955799534</t>
  </si>
  <si>
    <t>27bbj3ys</t>
  </si>
  <si>
    <t>-1.6757015617572832</t>
  </si>
  <si>
    <t>29.906674022025147</t>
  </si>
  <si>
    <t>2107.4</t>
  </si>
  <si>
    <t>24zb129m</t>
  </si>
  <si>
    <t>https://waterforpeople.s3.amazonaws.com/images/1b294a58-0286-4503-b270-2ea1116e7f86.jpg</t>
  </si>
  <si>
    <t>2bbc891bfd2016b4ef6593ed184ce7</t>
  </si>
  <si>
    <t>gyw1-qpr3-cxvj</t>
  </si>
  <si>
    <t>1217460128</t>
  </si>
  <si>
    <t>10-03-2017 10:19:28 CET</t>
  </si>
  <si>
    <t>00:53:36</t>
  </si>
  <si>
    <t>nyabuko,kagwa,kiruli,bisizi,ngaru,kirungu,kiboha,kigina</t>
  </si>
  <si>
    <t>29.96790053996264</t>
  </si>
  <si>
    <t>-1.8238029756527472</t>
  </si>
  <si>
    <t>29.976158874775003</t>
  </si>
  <si>
    <t>1871.7</t>
  </si>
  <si>
    <t>2bs8irxt</t>
  </si>
  <si>
    <t>https://waterforpeople.s3.amazonaws.com/images/c3cff69d-bd09-4823-b575-3c57c4a07f03.jpg</t>
  </si>
  <si>
    <t>water has been closed by the the network management due to the unwillingness of the people to pay water</t>
  </si>
  <si>
    <t>-The network has 17 water points -water points are in good operational conditions except the water point at the source -4 water points don't have water today -the pipes are in good conditions -The pump is not working properly as it was expected during Design, Today the pump is pumping less than the quantity of water needed or expected during Design due to the lack of sufficient energy -The transformer at the pumping station does'nt offer the required energy for the pump -The anti hammers of pump are not functioning because of bad installation of pumping house  -The system has two pumps with four units with two units pumping in one direction towards Nyabuko and other two in an other direction towards ngoma sector office  -The suction tank is in bad physical conditions</t>
  </si>
  <si>
    <t>d24e2573ca586afa55062bbca791b77</t>
  </si>
  <si>
    <t>5xwv-u7um-j6b8</t>
  </si>
  <si>
    <t>1433501142</t>
  </si>
  <si>
    <t>04-06-2017 15:53:01 CEST</t>
  </si>
  <si>
    <t>00:14:38</t>
  </si>
  <si>
    <t>-1.769906573774297</t>
  </si>
  <si>
    <t>29.95317602701175</t>
  </si>
  <si>
    <t>2177.2</t>
  </si>
  <si>
    <t>29b3gd57</t>
  </si>
  <si>
    <t>https://waterforpeople.s3.amazonaws.com/images/638aac54-7ab7-47f8-9b55-6daa24890c86.jpg</t>
  </si>
  <si>
    <t>42b5e4dbb428b2ddca27cc01eba1c</t>
  </si>
  <si>
    <t>xwxy-r68x-3fp</t>
  </si>
  <si>
    <t>1240120328</t>
  </si>
  <si>
    <t>24-03-2017 11:18:54 CET</t>
  </si>
  <si>
    <t>00:38:02</t>
  </si>
  <si>
    <t>kigarama,gacyamo,marembo</t>
  </si>
  <si>
    <t>-1.8269951820959995</t>
  </si>
  <si>
    <t>30.060983932999704</t>
  </si>
  <si>
    <t>1750.9</t>
  </si>
  <si>
    <t>2bxig2kh</t>
  </si>
  <si>
    <t>https://waterforpeople.s3.amazonaws.com/images/b3e7620c-99df-4124-898e-a344dbd0b509.jpg</t>
  </si>
  <si>
    <t>29ddc5929233e5e1fab2f23496c8df</t>
  </si>
  <si>
    <t>wp42-g8pn-kaxv</t>
  </si>
  <si>
    <t>1307930075</t>
  </si>
  <si>
    <t>18-04-2017 06:59:40 CEST</t>
  </si>
  <si>
    <t>Munyinya water point chez Rugigana/Nyirambuga pumping system</t>
  </si>
  <si>
    <t>Munyinya and Kabuga</t>
  </si>
  <si>
    <t>https://waterforpeople.s3.amazonaws.com/images/321b75ac-6333-4bbb-915a-7a0bb2b96722.jpg</t>
  </si>
  <si>
    <t>-1.7222449960136712</t>
  </si>
  <si>
    <t>29.94278207868217</t>
  </si>
  <si>
    <t>1997.2</t>
  </si>
  <si>
    <t>2749wfxf</t>
  </si>
  <si>
    <t>https://waterforpeople.s3.amazonaws.com/images/0ba9355e-31a4-40f1-9859-b03cc52fb056.jpg</t>
  </si>
  <si>
    <t>https://waterforpeople.s3.amazonaws.com/images/ecc742b2-38d2-4db4-98e6-8e10a4eabea8.jpg</t>
  </si>
  <si>
    <t>-1.7218745717428703</t>
  </si>
  <si>
    <t>29.941033723572243</t>
  </si>
  <si>
    <t>1997.3</t>
  </si>
  <si>
    <t>273nvej6</t>
  </si>
  <si>
    <t>https://waterforpeople.s3.amazonaws.com/images/345d3e50-dfb1-49d1-89fe-e509d1702198.jpg</t>
  </si>
  <si>
    <t>75553ca8caf46934b4f13a3252ecf</t>
  </si>
  <si>
    <t>9h6y-98vg-dbvu</t>
  </si>
  <si>
    <t>1220310093</t>
  </si>
  <si>
    <t>15-03-2017 16:39:16 CET</t>
  </si>
  <si>
    <t>Water doesn’t reach Water point</t>
  </si>
  <si>
    <t>-1.7542936515083631</t>
  </si>
  <si>
    <t>30.052846661512557</t>
  </si>
  <si>
    <t>1732</t>
  </si>
  <si>
    <t>28la2qls</t>
  </si>
  <si>
    <t>https://waterforpeople.s3.amazonaws.com/images/2deee902-bb71-45b6-8f43-d13181d891cb.jpg</t>
  </si>
  <si>
    <t>System is not Functional</t>
  </si>
  <si>
    <t>1544648667793e2ae81ca1626e6ba090</t>
  </si>
  <si>
    <t>8dwv-wvrv-dyj9</t>
  </si>
  <si>
    <t>1230740469</t>
  </si>
  <si>
    <t>22-03-2017 19:28:32 CET</t>
  </si>
  <si>
    <t>-1.666963729625348</t>
  </si>
  <si>
    <t>29.94817339500289</t>
  </si>
  <si>
    <t>24kuo7vd</t>
  </si>
  <si>
    <t>https://waterforpeople.s3.amazonaws.com/images/f219c118-06c4-48da-b9f2-a7ec72016efa.jpg</t>
  </si>
  <si>
    <t>c7e55fd39ccc6edcdb89505d4aaf2e63</t>
  </si>
  <si>
    <t>n2n6-3kev-wks2</t>
  </si>
  <si>
    <t>1223120109</t>
  </si>
  <si>
    <t>15-03-2017 15:55:42 CET</t>
  </si>
  <si>
    <t>-1.766556293102319</t>
  </si>
  <si>
    <t>30.053921627067886</t>
  </si>
  <si>
    <t>1592.3</t>
  </si>
  <si>
    <t>295k069n</t>
  </si>
  <si>
    <t>https://waterforpeople.s3.amazonaws.com/images/72101fe8-c33b-4afe-9c90-51ad9e4dacca.jpg</t>
  </si>
  <si>
    <t>9c30898e681e835a5c17d939cebfdbd2</t>
  </si>
  <si>
    <t>ynbe-n4df-k9gj</t>
  </si>
  <si>
    <t>1202952126</t>
  </si>
  <si>
    <t>17-03-2017 05:22:22 CET</t>
  </si>
  <si>
    <t>00:15:29</t>
  </si>
  <si>
    <t>29.9390370216456</t>
  </si>
  <si>
    <t>2999d8vy</t>
  </si>
  <si>
    <t>-1.7814180625687344</t>
  </si>
  <si>
    <t>29.954886485232105</t>
  </si>
  <si>
    <t>2189.3</t>
  </si>
  <si>
    <t>29u4qafw</t>
  </si>
  <si>
    <t>https://waterforpeople.s3.amazonaws.com/images/947a73f3-758c-48c3-a910-742f248fdf0c.jpg</t>
  </si>
  <si>
    <t>1. The system has two Pumps but one is damaged and is not working, only one pump is used to pump water  2. Eleven  (11) water points served by the distribution reservoir R 50m3 located at Kibamba village do not have water today because water don't reach this reservoir, there is not water at those water points from last August 2016 3. 2 water points located at Raro centre have been damaged and destroyed  4. there is an extension to Gitaba village is constructed 2016 5. one water point doesn't Function because of the pipe break due to high pressure  6. the interconnection to Ngoma network is under construction with one water point and reservoir being under construction</t>
  </si>
  <si>
    <t>83203c566c7b98d3339138eb734dfc4d</t>
  </si>
  <si>
    <t>yd93-ggpd-daqw</t>
  </si>
  <si>
    <t>1236320473</t>
  </si>
  <si>
    <t>23-03-2017 06:54:01 CET</t>
  </si>
  <si>
    <t>29.96232014862839</t>
  </si>
  <si>
    <t>-1.662701074576537</t>
  </si>
  <si>
    <t>29.9252994907846</t>
  </si>
  <si>
    <t>24dt1jzo</t>
  </si>
  <si>
    <t>https://waterforpeople.s3.amazonaws.com/images/91979430-e419-4850-aa4b-c1c466dc51e6.jpg</t>
  </si>
  <si>
    <t>663dc9e19ea509cc56bc3c6770af97</t>
  </si>
  <si>
    <t>a6b6-0rab-4ehw</t>
  </si>
  <si>
    <t>1220470672</t>
  </si>
  <si>
    <t>13-03-2017 21:52:37 CET</t>
  </si>
  <si>
    <t>Ngarama water point/Nkore gravity system</t>
  </si>
  <si>
    <t>Private group of people that have joined hands to get clean water</t>
  </si>
  <si>
    <t>Water point operates well though it is not protected</t>
  </si>
  <si>
    <t>-1.6868579809966338</t>
  </si>
  <si>
    <t>29.90630028853853</t>
  </si>
  <si>
    <t>25hqvdrr</t>
  </si>
  <si>
    <t>https://waterforpeople.s3.amazonaws.com/images/8360cee7-2bc6-48f6-8d4b-aa3a6b3e9ff0.jpg</t>
  </si>
  <si>
    <t>4122c38ad1910e0a57266a1323dc3d6</t>
  </si>
  <si>
    <t>1qgg-h0w1-exrf</t>
  </si>
  <si>
    <t>1220310090</t>
  </si>
  <si>
    <t>15-03-2017 16:28:30 CET</t>
  </si>
  <si>
    <t>-1.7510922423033868</t>
  </si>
  <si>
    <t>30.046594357193595</t>
  </si>
  <si>
    <t>1674.7</t>
  </si>
  <si>
    <t>28fzk0z5</t>
  </si>
  <si>
    <t>https://waterforpeople.s3.amazonaws.com/images/ab8c80e2-3d1a-4a9b-a4f0-c0695361ade9.jpg</t>
  </si>
  <si>
    <t>e63356559ccf2c7ea609f4b41f1566b</t>
  </si>
  <si>
    <t>91cf-nrhk-5djm</t>
  </si>
  <si>
    <t>1235970101</t>
  </si>
  <si>
    <t>03-01-2015 00:10:48 CET</t>
  </si>
  <si>
    <t>Mwili water point/Nyirambuga pumping</t>
  </si>
  <si>
    <t>Water point at Mwili gets water on regular basis.However,one water tap valve was damaged</t>
  </si>
  <si>
    <t>-1.7301479616062956</t>
  </si>
  <si>
    <t>29.97023382981916</t>
  </si>
  <si>
    <t>2053.9</t>
  </si>
  <si>
    <t>27hc8w1i</t>
  </si>
  <si>
    <t>https://waterforpeople.s3.amazonaws.com/images/be4aca66-8da8-48d4-bd3a-2546c58bd17c.jpg</t>
  </si>
  <si>
    <t>a48f99a9b7bc66185d5de547aa5e34c5</t>
  </si>
  <si>
    <t>rxym-hmd0-eb3h</t>
  </si>
  <si>
    <t>1199340994</t>
  </si>
  <si>
    <t>09-03-2017 04:57:18 CET</t>
  </si>
  <si>
    <t>00:05:39</t>
  </si>
  <si>
    <t>-1.8913947136249902</t>
  </si>
  <si>
    <t>29.957278381566027</t>
  </si>
  <si>
    <t>1378.6</t>
  </si>
  <si>
    <t>2ew0nlkk</t>
  </si>
  <si>
    <t>https://waterforpeople.s3.amazonaws.com/images/1be947ff-fced-4a90-b408-307b7a0fe9c6.jpg</t>
  </si>
  <si>
    <t>10f73d56ecdbdee4a69a6e24ea583d</t>
  </si>
  <si>
    <t>5x7e-hn08-hwd7</t>
  </si>
  <si>
    <t>1212281482</t>
  </si>
  <si>
    <t>15-03-2017 05:48:50 CET</t>
  </si>
  <si>
    <t>this network is working in normal conditions</t>
  </si>
  <si>
    <t>https://waterforpeople.s3.amazonaws.com/images/42a09046-b9e7-4aa9-8bec-10f4bb154e22.jpg</t>
  </si>
  <si>
    <t>https://waterforpeople.s3.amazonaws.com/images/2f16e6b6-24bd-4999-aed1-604521ef8bd7.jpg</t>
  </si>
  <si>
    <t>-1.6476543639226169</t>
  </si>
  <si>
    <t>29.884238134322523</t>
  </si>
  <si>
    <t>1727.3</t>
  </si>
  <si>
    <t>23ox068q</t>
  </si>
  <si>
    <t>https://waterforpeople.s3.amazonaws.com/images/d9cfe96b-774f-4016-a4fa-d611949cd1b8.jpg</t>
  </si>
  <si>
    <t>because some pipes have been deteriorated by constructing the road Base-Gicumbi</t>
  </si>
  <si>
    <t>the network has been destroyed by the road construction project</t>
  </si>
  <si>
    <t>c3bf17bdcadc81a4b53db8b27dfdda9</t>
  </si>
  <si>
    <t>hjk1-n9rw-6xef</t>
  </si>
  <si>
    <t>1222570919</t>
  </si>
  <si>
    <t>15-03-2017 14:37:39 CET</t>
  </si>
  <si>
    <t>https://waterforpeople.s3.amazonaws.com/images/7e48f570-6fcf-466e-803c-16ea97e8361a.jpg</t>
  </si>
  <si>
    <t>https://waterforpeople.s3.amazonaws.com/images/700115d3-bd86-40ca-9d78-2f41c017a5fe.jpg</t>
  </si>
  <si>
    <t>-1.7539535088819878</t>
  </si>
  <si>
    <t>29.99223603685037</t>
  </si>
  <si>
    <t>2174.7</t>
  </si>
  <si>
    <t>28kptzki</t>
  </si>
  <si>
    <t>https://waterforpeople.s3.amazonaws.com/images/74cc78d5-7b04-47cc-8536-80ded11e3c04.jpg</t>
  </si>
  <si>
    <t>66e6432ef3d3dea84d8d6c5b22f98371</t>
  </si>
  <si>
    <t>7hkr-sxj3-s80q</t>
  </si>
  <si>
    <t>1449380286</t>
  </si>
  <si>
    <t>04-06-2017 13:34:36 CEST</t>
  </si>
  <si>
    <t>-1.6675834297799398</t>
  </si>
  <si>
    <t>-1.6502656962943962</t>
  </si>
  <si>
    <t>30.032110208945273</t>
  </si>
  <si>
    <t>2158.7</t>
  </si>
  <si>
    <t>23t8ec9t</t>
  </si>
  <si>
    <t>https://waterforpeople.s3.amazonaws.com/images/59332cb3-f0f9-40b8-bb66-a7a809f9f0f2.jpg</t>
  </si>
  <si>
    <t>ntakibazo gihari kuri iri vomo</t>
  </si>
  <si>
    <t>bde239e2b552193bdcaecb39abe962d</t>
  </si>
  <si>
    <t>mj5q-8yxy-u57d</t>
  </si>
  <si>
    <t>1430300081</t>
  </si>
  <si>
    <t>02-06-2017 06:41:45 CEST</t>
  </si>
  <si>
    <t>00:17:40</t>
  </si>
  <si>
    <t>All Villages of ntarabana sector</t>
  </si>
  <si>
    <t>-1.8103637266646508</t>
  </si>
  <si>
    <t>30.11322906407901</t>
  </si>
  <si>
    <t>1614.4</t>
  </si>
  <si>
    <t>2b60c7yk</t>
  </si>
  <si>
    <t>https://waterforpeople.s3.amazonaws.com/images/96f9896c-9f64-4a61-b183-b3585c24abfb.jpg</t>
  </si>
  <si>
    <t>e678b611d0c75271fde9b067ff459c30</t>
  </si>
  <si>
    <t>vyx9-3nqb-tskk</t>
  </si>
  <si>
    <t>1278780089</t>
  </si>
  <si>
    <t>05-04-2017 21:43:50 CEST</t>
  </si>
  <si>
    <t>00:04:14</t>
  </si>
  <si>
    <t>Byimana and Tare villages</t>
  </si>
  <si>
    <t>Operational.It is shared by Byimana and Tare villages</t>
  </si>
  <si>
    <t>-1.6732489137061515</t>
  </si>
  <si>
    <t>29.889175497822027</t>
  </si>
  <si>
    <t>1949.5</t>
  </si>
  <si>
    <t>24v8kfbf</t>
  </si>
  <si>
    <t>https://waterforpeople.s3.amazonaws.com/images/c51b1ad4-709d-4b6e-84d5-70d8c1b36211.jpg</t>
  </si>
  <si>
    <t>b32d49bccfd64ea2c46f1d351804ced</t>
  </si>
  <si>
    <t>shdd-xqjm-mpkk</t>
  </si>
  <si>
    <t>1215191857</t>
  </si>
  <si>
    <t>14-03-2017 22:51:31 CET</t>
  </si>
  <si>
    <t>Water point1 at Kingazi/Nyakabizi2 gravity</t>
  </si>
  <si>
    <t>The water point operates though people claim to be the low flow with poor service delivery</t>
  </si>
  <si>
    <t>1927.</t>
  </si>
  <si>
    <t>-1.8059758230512923</t>
  </si>
  <si>
    <t>29.92508178082003</t>
  </si>
  <si>
    <t>1863.1</t>
  </si>
  <si>
    <t>2ayqyvxu</t>
  </si>
  <si>
    <t>https://waterforpeople.s3.amazonaws.com/images/b0c0067a-3c48-4c66-bfcd-3262c670ad79.jpg</t>
  </si>
  <si>
    <t>-1.8058629491639202</t>
  </si>
  <si>
    <t>29.92507842989676</t>
  </si>
  <si>
    <t>2aykf4aa</t>
  </si>
  <si>
    <t>https://waterforpeople.s3.amazonaws.com/images/ffa19c38-bc1a-4b29-a273-ed96d51327dd.jpg</t>
  </si>
  <si>
    <t>Water point1 at Kingazi/Nyakabizi2 gravity operates well though people suggest the water flow should augmented to meet their demand</t>
  </si>
  <si>
    <t>f0d43d22484e2699cebd2253e7d2a42c</t>
  </si>
  <si>
    <t>ysuu-5hsh-471a</t>
  </si>
  <si>
    <t>1323040181</t>
  </si>
  <si>
    <t>24-04-2017 23:27:56 CEST</t>
  </si>
  <si>
    <t>-1.745036970857442</t>
  </si>
  <si>
    <t>30.063739335104547</t>
  </si>
  <si>
    <t>1644.8</t>
  </si>
  <si>
    <t>285yrcil</t>
  </si>
  <si>
    <t>https://waterforpeople.s3.amazonaws.com/images/6e8612d3-c693-4b7e-9c4c-b4f33d79f4d0.jpg</t>
  </si>
  <si>
    <t>469b27e4b3e6ae71186686f1b9fb4a91</t>
  </si>
  <si>
    <t>5j6w-qe2c-ph5t</t>
  </si>
  <si>
    <t>1213310127</t>
  </si>
  <si>
    <t>12-03-2017 18:40:26 CET</t>
  </si>
  <si>
    <t>this network is new and works well</t>
  </si>
  <si>
    <t>-1.6546727022471075</t>
  </si>
  <si>
    <t>29.90623618594417</t>
  </si>
  <si>
    <t>1739.7</t>
  </si>
  <si>
    <t>240iyh2u</t>
  </si>
  <si>
    <t>https://waterforpeople.s3.amazonaws.com/images/d88ac86a-3ec9-4871-8b94-2306eb2f2eb2.jpg</t>
  </si>
  <si>
    <t>9832d3c9beeedbc6efa92736a6e1d1a</t>
  </si>
  <si>
    <t>7h4b-52uq-c3xv</t>
  </si>
  <si>
    <t>1223090352</t>
  </si>
  <si>
    <t>16-03-2017 07:05:18 CET</t>
  </si>
  <si>
    <t>-1.7311081278105218</t>
  </si>
  <si>
    <t>30.03911118655297</t>
  </si>
  <si>
    <t>1948.4</t>
  </si>
  <si>
    <t>27ixeinb</t>
  </si>
  <si>
    <t>https://waterforpeople.s3.amazonaws.com/images/63b526b5-ff57-4056-8124-8b731dd8361d.jpg</t>
  </si>
  <si>
    <t>d6fb3c489bb395233e424d4c179719b9</t>
  </si>
  <si>
    <t>1qge-d801-fdd3</t>
  </si>
  <si>
    <t>1253000101</t>
  </si>
  <si>
    <t>28-03-2017 08:27:30 CEST</t>
  </si>
  <si>
    <t>https://waterforpeople.s3.amazonaws.com/images/ecd53d7e-45ed-4271-9d42-712aa253ea42.jpg</t>
  </si>
  <si>
    <t>-1.7799309825472867</t>
  </si>
  <si>
    <t>30.091686270983043</t>
  </si>
  <si>
    <t>1679.5</t>
  </si>
  <si>
    <t>29rom5ys</t>
  </si>
  <si>
    <t>https://waterforpeople.s3.amazonaws.com/images/f6370a33-4f1e-4a23-ab7d-0f871f1d2515.jpg</t>
  </si>
  <si>
    <t>3b31a9aede1e95eafb7f621c984a511</t>
  </si>
  <si>
    <t>1mwg-k5u8-0nr6</t>
  </si>
  <si>
    <t>1250400055</t>
  </si>
  <si>
    <t>25-03-2017 20:47:34 CET</t>
  </si>
  <si>
    <t>00:23:27</t>
  </si>
  <si>
    <t>italians (LAKE ANGELS) Expanded by Water For People</t>
  </si>
  <si>
    <t>The system needs rehabilitation</t>
  </si>
  <si>
    <t>-1.6971823274671667</t>
  </si>
  <si>
    <t>30.030833008876503</t>
  </si>
  <si>
    <t>1654.5</t>
  </si>
  <si>
    <t>25ytw6ms</t>
  </si>
  <si>
    <t>https://waterforpeople.s3.amazonaws.com/images/ac6a2c8a-380b-498f-af37-1851429f74f9.jpg</t>
  </si>
  <si>
    <t>12a19318eb5e3911e2d1ea154584efd</t>
  </si>
  <si>
    <t>gncd-r26e-m6af</t>
  </si>
  <si>
    <t>1241620263</t>
  </si>
  <si>
    <t>23-03-2017 17:26:27 CET</t>
  </si>
  <si>
    <t>01:03:00</t>
  </si>
  <si>
    <t>the one source of the two sources which are captured. one is inhibited by the roots of trees because the source is near a forest</t>
  </si>
  <si>
    <t>https://waterforpeople.s3.amazonaws.com/images/a5fe2435-456e-479b-bd4f-09f20d594015.jpg</t>
  </si>
  <si>
    <t>-1.682922544637571</t>
  </si>
  <si>
    <t>30.0314384273157</t>
  </si>
  <si>
    <t>2006.4</t>
  </si>
  <si>
    <t>25b8w1zu</t>
  </si>
  <si>
    <t>https://waterforpeople.s3.amazonaws.com/images/942f075e-dda0-4fc8-ae1b-54999abbc8bf.jpg</t>
  </si>
  <si>
    <t>78c35d9c875f9169cddfe7e9f1be50d2</t>
  </si>
  <si>
    <t>a5n4-dmrx-khyj</t>
  </si>
  <si>
    <t>1227520136</t>
  </si>
  <si>
    <t>16-03-2017 08:52:24 CET</t>
  </si>
  <si>
    <t>-1.733184310074633</t>
  </si>
  <si>
    <t>29.930207195827318</t>
  </si>
  <si>
    <t>1965.4</t>
  </si>
  <si>
    <t>27md8nmu</t>
  </si>
  <si>
    <t>https://waterforpeople.s3.amazonaws.com/images/24f0cf4b-f5e3-4f59-9772-fcea09530317.jpg</t>
  </si>
  <si>
    <t>all water served by R50m3 located at kibamba village</t>
  </si>
  <si>
    <t>609181509fe7f6c618c3cbd11b9c452</t>
  </si>
  <si>
    <t>7wvv-qf8q-h9dy</t>
  </si>
  <si>
    <t>1183541176</t>
  </si>
  <si>
    <t>07-03-2017 12:43:55 CET</t>
  </si>
  <si>
    <t>00:12:38</t>
  </si>
  <si>
    <t>The  sourve5of this  network is located in Burera District and this  network serves three villages in Burera  and starting  chamber with reservoirs</t>
  </si>
  <si>
    <t>-1.6203858137614442</t>
  </si>
  <si>
    <t>29.909397141877722</t>
  </si>
  <si>
    <t>2029.2</t>
  </si>
  <si>
    <t>22ftf3rp</t>
  </si>
  <si>
    <t>https://waterforpeople.s3.amazonaws.com/images/f76d41d2-bc27-4171-bf73-833f22662404.jpg</t>
  </si>
  <si>
    <t>This water tap is used by Marembo  Health Center</t>
  </si>
  <si>
    <t>f3f9e051b49982138b4e837113dc68a9</t>
  </si>
  <si>
    <t>9x55-p8q6-nttr</t>
  </si>
  <si>
    <t>1195371258</t>
  </si>
  <si>
    <t>07-03-2017 16:07:56 CET</t>
  </si>
  <si>
    <t>-1.771494630440713</t>
  </si>
  <si>
    <t>-1.7684090276018936</t>
  </si>
  <si>
    <t>29.96678276367607</t>
  </si>
  <si>
    <t>298m5cib</t>
  </si>
  <si>
    <t>https://waterforpeople.s3.amazonaws.com/images/f2f9f3e7-a027-43c1-8a10-05db2a6172ba.jpg</t>
  </si>
  <si>
    <t>93d66cc759f3d403adca4b3e976e37e</t>
  </si>
  <si>
    <t>2eka-ggsc-vu5d</t>
  </si>
  <si>
    <t>1241440079</t>
  </si>
  <si>
    <t>02-01-2015 12:38:00 CET</t>
  </si>
  <si>
    <t>Water at Buyoga Market/Nyirambuga pumping</t>
  </si>
  <si>
    <t>Water point at Buyoga Market.It operates well though it faces the same problem exerted on Nyirambuga pumping system on Buyoga side of rarely availing water. Note that[3uqw-xjv9-sk90 ] is water point for Buyoga sector not Buyoga market</t>
  </si>
  <si>
    <t>-1.690649510677137</t>
  </si>
  <si>
    <t>30.01349378924872</t>
  </si>
  <si>
    <t>2083.8</t>
  </si>
  <si>
    <t>25o0iova</t>
  </si>
  <si>
    <t>https://waterforpeople.s3.amazonaws.com/images/3d8057e6-aa1f-4105-a083-55a31e5be525.jpg</t>
  </si>
  <si>
    <t>Operational normally.Water point at Buyoga Market.It operates well though it faces the same problem exerted on Nyirambuga pumping system on Buyoga side of rarely availing water. Note that[3uqw-xjv9-sk90 ] is water point for Buyoga sector not Buyoga market</t>
  </si>
  <si>
    <t>b2dc11fd66baa5bc8ad9beecf2277c0</t>
  </si>
  <si>
    <t>ekx1-86ya-fsnc</t>
  </si>
  <si>
    <t>1330410421</t>
  </si>
  <si>
    <t>24-04-2017 21:52:48 CEST</t>
  </si>
  <si>
    <t>1947.4</t>
  </si>
  <si>
    <t>-1.6444884535853794</t>
  </si>
  <si>
    <t>30.04905062160057</t>
  </si>
  <si>
    <t>2032.6</t>
  </si>
  <si>
    <t>23jo9sqy</t>
  </si>
  <si>
    <t>https://waterforpeople.s3.amazonaws.com/images/17ec45bf-ff46-4ddb-be01-309044b4908d.jpg</t>
  </si>
  <si>
    <t>199de3d010aad4bafaa388655d4ac1</t>
  </si>
  <si>
    <t>m6fb-k9qd-42pd</t>
  </si>
  <si>
    <t>1228150359</t>
  </si>
  <si>
    <t>21-03-2017 13:39:51 CET</t>
  </si>
  <si>
    <t>01:18:35</t>
  </si>
  <si>
    <t>GKWW was a project in eight sub Prefucture</t>
  </si>
  <si>
    <t>-1.611549912597613</t>
  </si>
  <si>
    <t>https://waterforpeople.s3.amazonaws.com/images/36e31277-cc59-4644-840d-524cd0032675.jpg</t>
  </si>
  <si>
    <t>https://waterforpeople.s3.amazonaws.com/images/720d5955-044a-4ffc-86c4-8ed7bf8d3e95.jpg</t>
  </si>
  <si>
    <t>https://waterforpeople.s3.amazonaws.com/images/3220cf12-00fd-4e3c-8897-3408feb73f18.jpg</t>
  </si>
  <si>
    <t>-1.6659813252567734</t>
  </si>
  <si>
    <t>https://waterforpeople.s3.amazonaws.com/images/3918622e-8b6d-4021-bbc9-2f5fa040b50b.jpg</t>
  </si>
  <si>
    <t>https://waterforpeople.s3.amazonaws.com/images/8e662a14-23cf-4375-85f4-5c2041e22e0a.jpg</t>
  </si>
  <si>
    <t>https://waterforpeople.s3.amazonaws.com/images/c740e829-bf16-4ea8-8a6d-1b780370ec99.jpg</t>
  </si>
  <si>
    <t>-1.6469366279457327</t>
  </si>
  <si>
    <t>29.98228841745874</t>
  </si>
  <si>
    <t>1924</t>
  </si>
  <si>
    <t>23nq4zfy</t>
  </si>
  <si>
    <t>https://waterforpeople.s3.amazonaws.com/images/9cd0b259-9b5c-4321-964b-1da8f35305ad.jpg</t>
  </si>
  <si>
    <t>-Miyove-Kinihira network was first constructed in 1989 by GKWW and it has 23km,it serves water in Gicumbi district (Miyove sector) and Rulindo district (Kinihira sector),was rehabilitated from sources to collection chamber in 2001 and in 2015 world vision did the extension of this network in some cells of Kinihira which had not access to the improved water system like Karegamazi and Rebero. -At this moment the network is being rehabitated by water for people. -It has 6 sources and 3 collection chambers which are not in good condition. -It has 4 reservoirs in which 3 of them was constructed 1989 and are working properly and 1 contructed by world vision in 2015 in Karegamazi cell. - it has 18 other concrete structures some was constructed in 2015 and others are constructed in 1989 and do not function properly and are going to be rehabilitated. -It has 31 water points in which 8 is for Miyove and 23 is for Kinihira,some are normal and are contructed by world vision in 2015 and others are constructed in 1989(some are poor and others do not function).</t>
  </si>
  <si>
    <t>7e778c56a1682635abb92cbd4c1687f</t>
  </si>
  <si>
    <t>vy2k-rxsj-tfma</t>
  </si>
  <si>
    <t>1289334552</t>
  </si>
  <si>
    <t>16-04-2017 00:29:17 CEST</t>
  </si>
  <si>
    <t>00:09:23</t>
  </si>
  <si>
    <t>Water point at Pensez-y/Gasebeya gravity system</t>
  </si>
  <si>
    <t>Pensez-y bar restaurant</t>
  </si>
  <si>
    <t>This water point is privately owned by Pensez-y and it has been captured from Gasebeya catchment area</t>
  </si>
  <si>
    <t>-1.7463205694821387</t>
  </si>
  <si>
    <t>29.92397335829367</t>
  </si>
  <si>
    <t>1778.2</t>
  </si>
  <si>
    <t>2883k8h3</t>
  </si>
  <si>
    <t>-1.7450534344041366</t>
  </si>
  <si>
    <t>29.92133571624435</t>
  </si>
  <si>
    <t>1769</t>
  </si>
  <si>
    <t>285zy6ml</t>
  </si>
  <si>
    <t>https://waterforpeople.s3.amazonaws.com/images/5fae6c14-d14d-4e37-91e7-185bb5de537f.jpg</t>
  </si>
  <si>
    <t>f1b7b51bc94988713a32ec36315b8d9f</t>
  </si>
  <si>
    <t>tcwm-ekcm-p0n8</t>
  </si>
  <si>
    <t>1214121009</t>
  </si>
  <si>
    <t>15-03-2017 17:04:16 CET</t>
  </si>
  <si>
    <t>Water point nearby Giko cell/Nyirambuga pumping</t>
  </si>
  <si>
    <t>https://waterforpeople.s3.amazonaws.com/images/a4a40413-0a83-4d09-bd8c-6dc16a806e6c.jpg</t>
  </si>
  <si>
    <t>801c1d785e85d5cdab47de74b4c8178</t>
  </si>
  <si>
    <t>yhcj-g82y-ncmw</t>
  </si>
  <si>
    <t>1228160171</t>
  </si>
  <si>
    <t>02-01-2015 13:23:55 CET</t>
  </si>
  <si>
    <t>00:11:31</t>
  </si>
  <si>
    <t>Water point nearby Gisha/Nyirambuga pumping</t>
  </si>
  <si>
    <t>Water point at Gisha.It operates well located in Mbogo connected on Nyirambuga pumping system</t>
  </si>
  <si>
    <t>-1.7529610146326662</t>
  </si>
  <si>
    <t>29.96552475005398</t>
  </si>
  <si>
    <t>2040.6</t>
  </si>
  <si>
    <t>28j2w2h3</t>
  </si>
  <si>
    <t>https://waterforpeople.s3.amazonaws.com/images/4db18d6e-5de3-44b0-9caa-9487eb4d47cb.jpg</t>
  </si>
  <si>
    <t>2c5ea3da4c3ae4ae8fe63ee825ae3e8</t>
  </si>
  <si>
    <t>bcpu-vt9b-ss3v</t>
  </si>
  <si>
    <t>1215891101</t>
  </si>
  <si>
    <t>16-03-2017 06:08:35 CET</t>
  </si>
  <si>
    <t>-1.7350311333407635</t>
  </si>
  <si>
    <t>30.030159985647725</t>
  </si>
  <si>
    <t>2012.4</t>
  </si>
  <si>
    <t>27pfdvbh</t>
  </si>
  <si>
    <t>https://waterforpeople.s3.amazonaws.com/images/04d297f9-b97d-450e-b86b-fdef18c6da2b.jpg</t>
  </si>
  <si>
    <t>8176f4387e6d80062c4b2b037faef8</t>
  </si>
  <si>
    <t>h1eu-qa74-9xj1</t>
  </si>
  <si>
    <t>1208010217</t>
  </si>
  <si>
    <t>09-03-2017 04:45:50 CET</t>
  </si>
  <si>
    <t>00:06:19</t>
  </si>
  <si>
    <t>29.876612576966872</t>
  </si>
  <si>
    <t>2e2ec8i6</t>
  </si>
  <si>
    <t>-1.898765776301512</t>
  </si>
  <si>
    <t>29.967194636896036</t>
  </si>
  <si>
    <t>1398</t>
  </si>
  <si>
    <t>2f87g2hj</t>
  </si>
  <si>
    <t>https://waterforpeople.s3.amazonaws.com/images/fb8cb0eb-fb89-48bb-a7a1-a5450cabf32c.jpg</t>
  </si>
  <si>
    <t>-water point is for Rutonde health center.</t>
  </si>
  <si>
    <t>cd11efdd363c4cc13f9f5148f2ae3</t>
  </si>
  <si>
    <t>hc41-qqyb-2rnt</t>
  </si>
  <si>
    <t>1250840191</t>
  </si>
  <si>
    <t>25-03-2017 11:40:09 CET</t>
  </si>
  <si>
    <t>00:10:54</t>
  </si>
  <si>
    <t>-1.80784467636504</t>
  </si>
  <si>
    <t>-1.8117121418188546</t>
  </si>
  <si>
    <t>30.081964253997405</t>
  </si>
  <si>
    <t>1600.6</t>
  </si>
  <si>
    <t>2b88pqdv</t>
  </si>
  <si>
    <t>https://waterforpeople.s3.amazonaws.com/images/7bd68169-4bab-4bed-9f93-4f3c112dd424.jpg</t>
  </si>
  <si>
    <t>c7478e88aac58ed4b556ca6a782677b</t>
  </si>
  <si>
    <t>wd8g-gava-638m</t>
  </si>
  <si>
    <t>1200280212</t>
  </si>
  <si>
    <t>08-03-2017 20:55:31 CET</t>
  </si>
  <si>
    <t>-1.8660782410306138</t>
  </si>
  <si>
    <t>29.980382599571787</t>
  </si>
  <si>
    <t>1957.2</t>
  </si>
  <si>
    <t>2dq5621n</t>
  </si>
  <si>
    <t>https://waterforpeople.s3.amazonaws.com/images/9f62ec9d-7cb1-4fc5-9ea1-7143fe2708b9.jpg</t>
  </si>
  <si>
    <t>9eb2ff615c8fadc9321bb5fe946e3fca</t>
  </si>
  <si>
    <t>Population Using System</t>
  </si>
  <si>
    <t>Number of Water Points</t>
  </si>
  <si>
    <t>Users/Water Point</t>
  </si>
  <si>
    <t>Users/System</t>
  </si>
  <si>
    <t>High Risk</t>
  </si>
  <si>
    <t>Medium Risk</t>
  </si>
  <si>
    <t>Low Risk</t>
  </si>
  <si>
    <t>High Priority</t>
  </si>
  <si>
    <t>Medium Priority</t>
  </si>
  <si>
    <t>Low Priority</t>
  </si>
  <si>
    <t>Basic Level of Service</t>
  </si>
  <si>
    <t>Intermediate Level of Service</t>
  </si>
  <si>
    <t>High Level of Service</t>
  </si>
  <si>
    <t xml:space="preserve">ah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</si>
</sst>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 x14ac:knownFonts="1">
    <font>
      <sz val="11"/>
      <color theme="1"/>
      <name val="Calibri"/>
      <family val="2"/>
      <scheme val="minor"/>
    </font>
    <font>
      <b/>
      <sz val="11"/>
      <color theme="1"/>
      <name val="Calibri"/>
      <family val="2"/>
      <scheme val="minor"/>
    </font>
    <font>
      <sz val="11"/>
      <color theme="1"/>
      <name val="Calibri"/>
      <family val="2"/>
      <scheme val="minor"/>
    </font>
    <font>
      <b/>
      <sz val="11"/>
      <name val="Calibri"/>
      <family val="2"/>
    </font>
    <font>
      <sz val="11"/>
      <color indexed="8"/>
      <name val="Calibri"/>
      <family val="2"/>
      <scheme val="minor"/>
    </font>
  </fonts>
  <fills count="8">
    <fill>
      <patternFill patternType="none"/>
    </fill>
    <fill>
      <patternFill patternType="gray125"/>
    </fill>
    <fill>
      <patternFill patternType="solid">
        <fgColor theme="3" tint="0.79998168889431442"/>
        <bgColor indexed="64"/>
      </patternFill>
    </fill>
    <fill>
      <patternFill patternType="solid">
        <fgColor theme="0" tint="-0.249977111117893"/>
        <bgColor indexed="64"/>
      </patternFill>
    </fill>
    <fill>
      <patternFill patternType="solid">
        <fgColor rgb="FFFFCCFF"/>
        <bgColor indexed="64"/>
      </patternFill>
    </fill>
    <fill>
      <patternFill patternType="solid">
        <fgColor theme="7" tint="0.59999389629810485"/>
        <bgColor indexed="64"/>
      </patternFill>
    </fill>
    <fill>
      <patternFill patternType="solid">
        <fgColor rgb="FFAFFFAF"/>
        <bgColor indexed="64"/>
      </patternFill>
    </fill>
    <fill>
      <patternFill patternType="solid">
        <fgColor rgb="FFFFD1D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2" fillId="0" borderId="0"/>
    <xf numFmtId="0" fontId="4" fillId="0" borderId="0"/>
  </cellStyleXfs>
  <cellXfs count="71">
    <xf numFmtId="0" fontId="0" fillId="0" borderId="0" xfId="0"/>
    <xf numFmtId="0" fontId="0" fillId="0" borderId="0" xfId="0" applyBorder="1" applyAlignment="1">
      <alignment wrapText="1"/>
    </xf>
    <xf numFmtId="0" fontId="0" fillId="0" borderId="1" xfId="0" applyBorder="1" applyAlignment="1">
      <alignment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0" fontId="1" fillId="0" borderId="1" xfId="0" applyFont="1" applyBorder="1" applyAlignment="1">
      <alignment wrapText="1"/>
    </xf>
    <xf numFmtId="0" fontId="0" fillId="0" borderId="0" xfId="0" pivotButton="1"/>
    <xf numFmtId="0" fontId="0" fillId="0" borderId="0" xfId="0" applyNumberFormat="1"/>
    <xf numFmtId="0" fontId="0" fillId="0" borderId="0" xfId="0" applyAlignment="1">
      <alignment horizontal="left"/>
    </xf>
    <xf numFmtId="0" fontId="0" fillId="0" borderId="0" xfId="0" applyFill="1"/>
    <xf numFmtId="0" fontId="0" fillId="3" borderId="0" xfId="0" applyFill="1"/>
    <xf numFmtId="0" fontId="0" fillId="0" borderId="1" xfId="0" applyFill="1" applyBorder="1"/>
    <xf numFmtId="0" fontId="0" fillId="3" borderId="1" xfId="0" applyFill="1" applyBorder="1"/>
    <xf numFmtId="164" fontId="0" fillId="3" borderId="1" xfId="0" applyNumberFormat="1" applyFill="1" applyBorder="1"/>
    <xf numFmtId="164" fontId="0" fillId="3" borderId="0" xfId="0" applyNumberFormat="1" applyFill="1"/>
    <xf numFmtId="0" fontId="1" fillId="3" borderId="1" xfId="0" applyFont="1" applyFill="1" applyBorder="1" applyAlignment="1">
      <alignment horizontal="center" wrapText="1"/>
    </xf>
    <xf numFmtId="0" fontId="0" fillId="0" borderId="1" xfId="0" applyFill="1" applyBorder="1" applyAlignment="1">
      <alignment wrapText="1"/>
    </xf>
    <xf numFmtId="164" fontId="1" fillId="3" borderId="1" xfId="0" applyNumberFormat="1" applyFont="1" applyFill="1" applyBorder="1" applyAlignment="1">
      <alignment horizontal="center" wrapText="1"/>
    </xf>
    <xf numFmtId="0" fontId="0" fillId="0" borderId="0" xfId="0" applyAlignment="1">
      <alignment wrapText="1"/>
    </xf>
    <xf numFmtId="0" fontId="0" fillId="0" borderId="1" xfId="0" applyFill="1" applyBorder="1" applyAlignment="1" applyProtection="1">
      <alignment wrapText="1"/>
      <protection locked="0"/>
    </xf>
    <xf numFmtId="0" fontId="2" fillId="0" borderId="1" xfId="1" applyBorder="1" applyAlignment="1">
      <alignment wrapText="1"/>
    </xf>
    <xf numFmtId="0" fontId="0" fillId="0" borderId="1" xfId="1" applyFont="1" applyBorder="1" applyAlignment="1">
      <alignment wrapText="1"/>
    </xf>
    <xf numFmtId="0" fontId="0" fillId="0" borderId="0" xfId="0" applyFont="1" applyAlignment="1">
      <alignment wrapText="1"/>
    </xf>
    <xf numFmtId="0" fontId="1" fillId="0" borderId="0" xfId="0" applyFont="1" applyAlignment="1">
      <alignment wrapText="1"/>
    </xf>
    <xf numFmtId="1" fontId="1" fillId="0" borderId="1" xfId="0" applyNumberFormat="1" applyFont="1" applyFill="1" applyBorder="1" applyAlignment="1">
      <alignment horizontal="center" wrapText="1"/>
    </xf>
    <xf numFmtId="1" fontId="0" fillId="0" borderId="1" xfId="0" applyNumberFormat="1" applyFill="1" applyBorder="1"/>
    <xf numFmtId="1" fontId="0" fillId="0" borderId="0" xfId="0" applyNumberFormat="1" applyFill="1"/>
    <xf numFmtId="0" fontId="0" fillId="7" borderId="1" xfId="0" applyFill="1" applyBorder="1" applyAlignment="1">
      <alignment vertical="center"/>
    </xf>
    <xf numFmtId="0" fontId="1" fillId="7" borderId="1" xfId="0" applyFont="1" applyFill="1" applyBorder="1" applyAlignment="1">
      <alignment vertical="center"/>
    </xf>
    <xf numFmtId="0" fontId="2" fillId="0" borderId="0" xfId="1" applyBorder="1" applyAlignment="1">
      <alignment wrapText="1"/>
    </xf>
    <xf numFmtId="0" fontId="3" fillId="0" borderId="0" xfId="2" applyFont="1" applyAlignment="1">
      <alignment horizontal="center"/>
    </xf>
    <xf numFmtId="0" fontId="1" fillId="0" borderId="0" xfId="0" applyFont="1" applyFill="1" applyBorder="1" applyAlignment="1"/>
    <xf numFmtId="0" fontId="1" fillId="0" borderId="0" xfId="0" applyFont="1" applyBorder="1" applyAlignment="1"/>
    <xf numFmtId="0" fontId="1" fillId="0" borderId="1" xfId="0" applyFont="1" applyFill="1" applyBorder="1" applyAlignment="1">
      <alignment horizontal="center"/>
    </xf>
    <xf numFmtId="49" fontId="1" fillId="0" borderId="1" xfId="0" applyNumberFormat="1" applyFont="1" applyFill="1" applyBorder="1" applyAlignment="1">
      <alignment horizontal="center"/>
    </xf>
    <xf numFmtId="49" fontId="1" fillId="0" borderId="1" xfId="0" applyNumberFormat="1" applyFont="1" applyBorder="1" applyAlignment="1">
      <alignment horizontal="center"/>
    </xf>
    <xf numFmtId="0" fontId="1" fillId="7" borderId="1" xfId="0" applyFont="1" applyFill="1" applyBorder="1" applyAlignment="1">
      <alignment horizontal="center"/>
    </xf>
    <xf numFmtId="49" fontId="1" fillId="2" borderId="1" xfId="0" applyNumberFormat="1" applyFont="1" applyFill="1" applyBorder="1" applyAlignment="1">
      <alignment horizontal="center"/>
    </xf>
    <xf numFmtId="1" fontId="1" fillId="4" borderId="1" xfId="0" applyNumberFormat="1" applyFont="1" applyFill="1" applyBorder="1" applyAlignment="1">
      <alignment horizontal="center"/>
    </xf>
    <xf numFmtId="0" fontId="1" fillId="5" borderId="1" xfId="0" applyFont="1" applyFill="1" applyBorder="1" applyAlignment="1">
      <alignment horizontal="center"/>
    </xf>
    <xf numFmtId="0" fontId="1" fillId="6" borderId="4" xfId="0" applyFont="1" applyFill="1" applyBorder="1" applyAlignment="1">
      <alignment horizontal="center"/>
    </xf>
    <xf numFmtId="0" fontId="1" fillId="0" borderId="4" xfId="0" applyFont="1" applyFill="1" applyBorder="1" applyAlignment="1">
      <alignment horizontal="center"/>
    </xf>
    <xf numFmtId="0" fontId="1" fillId="0" borderId="0" xfId="0" applyFont="1" applyBorder="1" applyAlignment="1">
      <alignment horizontal="center"/>
    </xf>
    <xf numFmtId="0" fontId="0" fillId="0" borderId="1" xfId="0" applyFill="1" applyBorder="1" applyAlignment="1"/>
    <xf numFmtId="49" fontId="1" fillId="0" borderId="1" xfId="0" applyNumberFormat="1" applyFont="1" applyFill="1" applyBorder="1" applyAlignment="1"/>
    <xf numFmtId="49" fontId="1" fillId="0" borderId="1" xfId="0" applyNumberFormat="1" applyFont="1" applyBorder="1" applyAlignment="1"/>
    <xf numFmtId="0" fontId="1" fillId="0" borderId="1" xfId="0" applyFont="1" applyFill="1" applyBorder="1" applyAlignment="1"/>
    <xf numFmtId="0" fontId="0" fillId="7" borderId="1" xfId="0" applyFill="1" applyBorder="1" applyAlignment="1"/>
    <xf numFmtId="49" fontId="0" fillId="2" borderId="1" xfId="0" applyNumberFormat="1" applyFill="1" applyBorder="1" applyAlignment="1"/>
    <xf numFmtId="0" fontId="0" fillId="2" borderId="1" xfId="0" applyNumberFormat="1" applyFill="1" applyBorder="1" applyAlignment="1"/>
    <xf numFmtId="1" fontId="0" fillId="4" borderId="1" xfId="0" applyNumberFormat="1" applyFill="1" applyBorder="1" applyAlignment="1"/>
    <xf numFmtId="0" fontId="0" fillId="5" borderId="1" xfId="0" applyFill="1" applyBorder="1" applyAlignment="1"/>
    <xf numFmtId="0" fontId="0" fillId="6" borderId="1" xfId="0" applyFill="1" applyBorder="1" applyAlignment="1"/>
    <xf numFmtId="0" fontId="0" fillId="0" borderId="0" xfId="0" applyBorder="1" applyAlignment="1"/>
    <xf numFmtId="0" fontId="0" fillId="0" borderId="0" xfId="0" applyFill="1" applyBorder="1" applyAlignment="1"/>
    <xf numFmtId="49" fontId="0" fillId="0" borderId="0" xfId="0" applyNumberFormat="1" applyFill="1" applyBorder="1" applyAlignment="1"/>
    <xf numFmtId="49" fontId="0" fillId="0" borderId="0" xfId="0" applyNumberFormat="1" applyBorder="1" applyAlignment="1"/>
    <xf numFmtId="1" fontId="0" fillId="4" borderId="0" xfId="0" applyNumberFormat="1" applyFill="1" applyBorder="1" applyAlignment="1"/>
    <xf numFmtId="0" fontId="0" fillId="4" borderId="0" xfId="0" applyFill="1" applyBorder="1" applyAlignment="1"/>
    <xf numFmtId="0" fontId="0" fillId="5" borderId="0" xfId="0" applyFill="1" applyBorder="1" applyAlignment="1"/>
    <xf numFmtId="0" fontId="0" fillId="6" borderId="0" xfId="0" applyFill="1" applyBorder="1" applyAlignment="1"/>
    <xf numFmtId="0" fontId="1" fillId="0" borderId="1" xfId="0" applyNumberFormat="1" applyFont="1" applyFill="1" applyBorder="1" applyAlignment="1">
      <alignment horizontal="center"/>
    </xf>
    <xf numFmtId="0" fontId="1" fillId="0" borderId="1" xfId="0" applyNumberFormat="1" applyFont="1" applyFill="1" applyBorder="1" applyAlignment="1"/>
    <xf numFmtId="0" fontId="0" fillId="0" borderId="0" xfId="0" applyNumberFormat="1" applyBorder="1" applyAlignment="1"/>
    <xf numFmtId="0" fontId="1" fillId="5" borderId="1" xfId="0" applyFont="1" applyFill="1" applyBorder="1" applyAlignment="1">
      <alignment horizontal="left"/>
    </xf>
    <xf numFmtId="0" fontId="1" fillId="6" borderId="1" xfId="0" applyFont="1" applyFill="1" applyBorder="1" applyAlignment="1">
      <alignment horizontal="left"/>
    </xf>
    <xf numFmtId="0" fontId="1" fillId="0" borderId="1" xfId="0" applyFont="1" applyFill="1" applyBorder="1" applyAlignment="1">
      <alignment horizontal="left"/>
    </xf>
    <xf numFmtId="49" fontId="1" fillId="2" borderId="1" xfId="0" applyNumberFormat="1" applyFont="1" applyFill="1" applyBorder="1" applyAlignment="1">
      <alignment horizontal="left"/>
    </xf>
    <xf numFmtId="1" fontId="1" fillId="4" borderId="2" xfId="0" applyNumberFormat="1" applyFont="1" applyFill="1" applyBorder="1" applyAlignment="1">
      <alignment horizontal="left"/>
    </xf>
    <xf numFmtId="1" fontId="1" fillId="4" borderId="3" xfId="0" applyNumberFormat="1" applyFont="1" applyFill="1" applyBorder="1" applyAlignment="1">
      <alignment horizontal="left"/>
    </xf>
    <xf numFmtId="0" fontId="1" fillId="7" borderId="1" xfId="0" applyFont="1" applyFill="1" applyBorder="1" applyAlignment="1">
      <alignment horizontal="left"/>
    </xf>
  </cellXfs>
  <cellStyles count="3">
    <cellStyle name="Normal" xfId="0" builtinId="0"/>
    <cellStyle name="Normal 2" xfId="2"/>
    <cellStyle name="Normal 3" xfId="1"/>
  </cellStyles>
  <dxfs count="22">
    <dxf>
      <fill>
        <patternFill>
          <bgColor theme="5" tint="-0.24994659260841701"/>
        </patternFill>
      </fill>
    </dxf>
    <dxf>
      <fill>
        <patternFill>
          <bgColor theme="5" tint="-0.24994659260841701"/>
        </patternFill>
      </fill>
    </dxf>
    <dxf>
      <font>
        <b/>
        <i val="0"/>
      </font>
      <fill>
        <patternFill>
          <bgColor theme="5" tint="-0.24994659260841701"/>
        </patternFill>
      </fill>
    </dxf>
    <dxf>
      <font>
        <b/>
        <i val="0"/>
      </font>
      <fill>
        <patternFill>
          <bgColor theme="5" tint="-0.24994659260841701"/>
        </patternFill>
      </fill>
    </dxf>
    <dxf>
      <font>
        <b/>
        <i val="0"/>
        <color auto="1"/>
      </font>
      <fill>
        <patternFill>
          <bgColor rgb="FF1919FF"/>
        </patternFill>
      </fill>
      <border>
        <left style="thin">
          <color auto="1"/>
        </left>
        <right style="thin">
          <color auto="1"/>
        </right>
        <top style="thin">
          <color auto="1"/>
        </top>
        <bottom style="thin">
          <color auto="1"/>
        </bottom>
      </border>
    </dxf>
    <dxf>
      <font>
        <color theme="0"/>
      </font>
      <fill>
        <patternFill>
          <bgColor theme="1"/>
        </patternFill>
      </fill>
    </dxf>
    <dxf>
      <fill>
        <patternFill>
          <bgColor rgb="FFFF0000"/>
        </patternFill>
      </fill>
    </dxf>
    <dxf>
      <fill>
        <patternFill>
          <bgColor rgb="FFFFFF00"/>
        </patternFill>
      </fill>
    </dxf>
    <dxf>
      <fill>
        <patternFill>
          <bgColor rgb="FF00CC00"/>
        </patternFill>
      </fill>
    </dxf>
    <dxf>
      <font>
        <color theme="0"/>
      </font>
      <fill>
        <patternFill>
          <bgColor theme="1"/>
        </patternFill>
      </fill>
    </dxf>
    <dxf>
      <fill>
        <patternFill>
          <bgColor rgb="FFFF0000"/>
        </patternFill>
      </fill>
    </dxf>
    <dxf>
      <fill>
        <patternFill>
          <bgColor rgb="FFFFFF00"/>
        </patternFill>
      </fill>
    </dxf>
    <dxf>
      <fill>
        <patternFill>
          <bgColor rgb="FF00CC00"/>
        </patternFill>
      </fill>
    </dxf>
    <dxf>
      <fill>
        <patternFill>
          <bgColor rgb="FFFF0000"/>
        </patternFill>
      </fill>
    </dxf>
    <dxf>
      <fill>
        <patternFill>
          <bgColor rgb="FFFFFF00"/>
        </patternFill>
      </fill>
    </dxf>
    <dxf>
      <fill>
        <patternFill>
          <bgColor rgb="FF00CC00"/>
        </patternFill>
      </fill>
    </dxf>
    <dxf>
      <font>
        <color theme="0"/>
      </font>
      <fill>
        <patternFill>
          <bgColor theme="1"/>
        </patternFill>
      </fill>
    </dxf>
    <dxf>
      <font>
        <color theme="0"/>
      </font>
      <fill>
        <patternFill>
          <bgColor theme="1"/>
        </patternFill>
      </fill>
    </dxf>
    <dxf>
      <fill>
        <patternFill>
          <bgColor rgb="FFFF0000"/>
        </patternFill>
      </fill>
    </dxf>
    <dxf>
      <fill>
        <patternFill>
          <bgColor rgb="FFFF6600"/>
        </patternFill>
      </fill>
    </dxf>
    <dxf>
      <fill>
        <patternFill>
          <bgColor rgb="FFFFFF00"/>
        </patternFill>
      </fill>
    </dxf>
    <dxf>
      <fill>
        <patternFill>
          <bgColor rgb="FF00CC00"/>
        </patternFill>
      </fill>
    </dxf>
  </dxfs>
  <tableStyles count="0" defaultTableStyle="TableStyleMedium2" defaultPivotStyle="PivotStyleLight16"/>
  <colors>
    <mruColors>
      <color rgb="FF00CC00"/>
      <color rgb="FFFFD1D1"/>
      <color rgb="FF1919FF"/>
      <color rgb="FFAFFFAF"/>
      <color rgb="FF99FF99"/>
      <color rgb="FFD5FFD9"/>
      <color rgb="FFFFCCFF"/>
      <color rgb="FFFF3399"/>
      <color rgb="FF0000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[Copy of Rwanda_Rulindo Asset Analysis Piped Systems 6-16-17_KS_071717.xlsx]Summary!PivotTable1</c:name>
    <c:fmtId val="2"/>
  </c:pivotSource>
  <c:chart>
    <c:title>
      <c:tx>
        <c:rich>
          <a:bodyPr/>
          <a:lstStyle/>
          <a:p>
            <a:pPr>
              <a:defRPr/>
            </a:pPr>
            <a:r>
              <a:rPr lang="en-US"/>
              <a:t> Level Of Priority To Replace/Repair The System</a:t>
            </a:r>
          </a:p>
        </c:rich>
      </c:tx>
      <c:overlay val="0"/>
    </c:title>
    <c:autoTitleDeleted val="0"/>
    <c:pivotFmts>
      <c:pivotFmt>
        <c:idx val="0"/>
        <c:marker>
          <c:symbol val="none"/>
        </c:marker>
        <c:dLbl>
          <c:idx val="0"/>
          <c:spPr>
            <a:noFill/>
            <a:ln>
              <a:noFill/>
            </a:ln>
            <a:effectLst/>
          </c:spPr>
          <c:txPr>
            <a:bodyPr wrap="square" lIns="38100" tIns="19050" rIns="38100" bIns="19050" anchor="ctr">
              <a:spAutoFit/>
            </a:bodyPr>
            <a:lstStyle/>
            <a:p>
              <a:pPr>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rgbClr val="FFFF00"/>
          </a:solidFill>
        </c:spPr>
      </c:pivotFmt>
      <c:pivotFmt>
        <c:idx val="2"/>
        <c:spPr>
          <a:solidFill>
            <a:srgbClr val="FF0000"/>
          </a:solidFill>
        </c:spPr>
      </c:pivotFmt>
      <c:pivotFmt>
        <c:idx val="3"/>
        <c:spPr>
          <a:solidFill>
            <a:srgbClr val="00CC00"/>
          </a:solidFill>
        </c:spPr>
      </c:pivotFmt>
      <c:pivotFmt>
        <c:idx val="4"/>
        <c:spPr>
          <a:solidFill>
            <a:schemeClr val="tx1"/>
          </a:solidFill>
        </c:spPr>
      </c:pivotFmt>
      <c:pivotFmt>
        <c:idx val="5"/>
      </c:pivotFmt>
    </c:pivotFmts>
    <c:plotArea>
      <c:layout>
        <c:manualLayout>
          <c:layoutTarget val="inner"/>
          <c:xMode val="edge"/>
          <c:yMode val="edge"/>
          <c:x val="0.16869458802312287"/>
          <c:y val="0.27105730063311972"/>
          <c:w val="0.35927067398783741"/>
          <c:h val="0.62968946086040323"/>
        </c:manualLayout>
      </c:layout>
      <c:pieChart>
        <c:varyColors val="1"/>
        <c:ser>
          <c:idx val="0"/>
          <c:order val="0"/>
          <c:tx>
            <c:strRef>
              <c:f>Summary!$B$1</c:f>
              <c:strCache>
                <c:ptCount val="1"/>
                <c:pt idx="0">
                  <c:v>Total</c:v>
                </c:pt>
              </c:strCache>
            </c:strRef>
          </c:tx>
          <c:dPt>
            <c:idx val="0"/>
            <c:bubble3D val="0"/>
            <c:spPr>
              <a:solidFill>
                <a:srgbClr val="FF0000"/>
              </a:solidFill>
            </c:spPr>
            <c:extLst>
              <c:ext xmlns:c16="http://schemas.microsoft.com/office/drawing/2014/chart" uri="{C3380CC4-5D6E-409C-BE32-E72D297353CC}">
                <c16:uniqueId val="{00000001-0433-4982-9AD4-AFE99ED41550}"/>
              </c:ext>
            </c:extLst>
          </c:dPt>
          <c:dPt>
            <c:idx val="1"/>
            <c:bubble3D val="0"/>
            <c:spPr>
              <a:solidFill>
                <a:srgbClr val="FFFF00"/>
              </a:solidFill>
            </c:spPr>
            <c:extLst>
              <c:ext xmlns:c16="http://schemas.microsoft.com/office/drawing/2014/chart" uri="{C3380CC4-5D6E-409C-BE32-E72D297353CC}">
                <c16:uniqueId val="{00000002-0433-4982-9AD4-AFE99ED41550}"/>
              </c:ext>
            </c:extLst>
          </c:dPt>
          <c:dPt>
            <c:idx val="2"/>
            <c:bubble3D val="0"/>
            <c:spPr>
              <a:solidFill>
                <a:srgbClr val="00CC00"/>
              </a:solidFill>
            </c:spPr>
            <c:extLst>
              <c:ext xmlns:c16="http://schemas.microsoft.com/office/drawing/2014/chart" uri="{C3380CC4-5D6E-409C-BE32-E72D297353CC}">
                <c16:uniqueId val="{00000003-0433-4982-9AD4-AFE99ED41550}"/>
              </c:ext>
            </c:extLst>
          </c:dPt>
          <c:dPt>
            <c:idx val="3"/>
            <c:bubble3D val="0"/>
            <c:extLst>
              <c:ext xmlns:c16="http://schemas.microsoft.com/office/drawing/2014/chart" uri="{C3380CC4-5D6E-409C-BE32-E72D297353CC}">
                <c16:uniqueId val="{00000004-0433-4982-9AD4-AFE99ED41550}"/>
              </c:ext>
            </c:extLst>
          </c:dPt>
          <c:dLbls>
            <c:spPr>
              <a:noFill/>
              <a:ln>
                <a:noFill/>
              </a:ln>
              <a:effectLst/>
            </c:spPr>
            <c:txPr>
              <a:bodyPr wrap="square" lIns="38100" tIns="19050" rIns="38100" bIns="19050" anchor="ctr">
                <a:spAutoFit/>
              </a:bodyPr>
              <a:lstStyle/>
              <a:p>
                <a:pPr>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Summary!$A$2:$A$5</c:f>
              <c:strCache>
                <c:ptCount val="3"/>
                <c:pt idx="0">
                  <c:v>High Priority</c:v>
                </c:pt>
                <c:pt idx="1">
                  <c:v>Medium Priority</c:v>
                </c:pt>
                <c:pt idx="2">
                  <c:v>Low Priority</c:v>
                </c:pt>
              </c:strCache>
            </c:strRef>
          </c:cat>
          <c:val>
            <c:numRef>
              <c:f>Summary!$B$2:$B$5</c:f>
              <c:numCache>
                <c:formatCode>General</c:formatCode>
                <c:ptCount val="3"/>
                <c:pt idx="0">
                  <c:v>142</c:v>
                </c:pt>
                <c:pt idx="1">
                  <c:v>91</c:v>
                </c:pt>
                <c:pt idx="2">
                  <c:v>683</c:v>
                </c:pt>
              </c:numCache>
            </c:numRef>
          </c:val>
          <c:extLst>
            <c:ext xmlns:c16="http://schemas.microsoft.com/office/drawing/2014/chart" uri="{C3380CC4-5D6E-409C-BE32-E72D297353CC}">
              <c16:uniqueId val="{00000005-0433-4982-9AD4-AFE99ED4155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[Copy of Rwanda_Rulindo Asset Analysis Piped Systems 6-16-17_KS_071717.xlsx]Summary!PivotTable2</c:name>
    <c:fmtId val="0"/>
  </c:pivotSource>
  <c:chart>
    <c:title>
      <c:tx>
        <c:rich>
          <a:bodyPr/>
          <a:lstStyle/>
          <a:p>
            <a:pPr>
              <a:defRPr/>
            </a:pPr>
            <a:r>
              <a:rPr lang="en-US"/>
              <a:t>Risk Based On Age</a:t>
            </a:r>
          </a:p>
        </c:rich>
      </c:tx>
      <c:overlay val="0"/>
    </c:title>
    <c:autoTitleDeleted val="0"/>
    <c:pivotFmts>
      <c:pivotFmt>
        <c:idx val="0"/>
        <c:marker>
          <c:symbol val="none"/>
        </c:marker>
        <c:dLbl>
          <c:idx val="0"/>
          <c:spPr/>
          <c:txPr>
            <a:bodyPr/>
            <a:lstStyle/>
            <a:p>
              <a:pPr>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rgbClr val="00CC00"/>
          </a:solidFill>
        </c:spPr>
      </c:pivotFmt>
      <c:pivotFmt>
        <c:idx val="2"/>
        <c:spPr>
          <a:solidFill>
            <a:srgbClr val="FF0000"/>
          </a:solidFill>
        </c:spPr>
      </c:pivotFmt>
      <c:pivotFmt>
        <c:idx val="3"/>
        <c:spPr>
          <a:solidFill>
            <a:schemeClr val="tx1"/>
          </a:solidFill>
        </c:spPr>
      </c:pivotFmt>
      <c:pivotFmt>
        <c:idx val="4"/>
        <c:spPr>
          <a:solidFill>
            <a:srgbClr val="FFFF00"/>
          </a:solidFill>
        </c:spPr>
      </c:pivotFmt>
      <c:pivotFmt>
        <c:idx val="5"/>
        <c:marker>
          <c:symbol val="none"/>
        </c:marker>
        <c:dLbl>
          <c:idx val="0"/>
          <c:spPr/>
          <c:txPr>
            <a:bodyPr/>
            <a:lstStyle/>
            <a:p>
              <a:pPr>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6"/>
        <c:spPr>
          <a:solidFill>
            <a:srgbClr val="FF0000"/>
          </a:solidFill>
        </c:spPr>
      </c:pivotFmt>
      <c:pivotFmt>
        <c:idx val="7"/>
        <c:spPr>
          <a:solidFill>
            <a:srgbClr val="00CC00"/>
          </a:solidFill>
        </c:spPr>
      </c:pivotFmt>
      <c:pivotFmt>
        <c:idx val="8"/>
        <c:spPr>
          <a:solidFill>
            <a:schemeClr val="tx1"/>
          </a:solidFill>
        </c:spPr>
      </c:pivotFmt>
      <c:pivotFmt>
        <c:idx val="9"/>
        <c:spPr>
          <a:solidFill>
            <a:srgbClr val="FFFF00"/>
          </a:solidFill>
        </c:spPr>
      </c:pivotFmt>
      <c:pivotFmt>
        <c:idx val="10"/>
        <c:spPr>
          <a:solidFill>
            <a:schemeClr val="tx1"/>
          </a:solidFill>
        </c:spPr>
      </c:pivotFmt>
    </c:pivotFmts>
    <c:plotArea>
      <c:layout>
        <c:manualLayout>
          <c:layoutTarget val="inner"/>
          <c:xMode val="edge"/>
          <c:yMode val="edge"/>
          <c:x val="0.16241732283464566"/>
          <c:y val="0.26847313432780356"/>
          <c:w val="0.37238757655293087"/>
          <c:h val="0.63272921603991061"/>
        </c:manualLayout>
      </c:layout>
      <c:pieChart>
        <c:varyColors val="1"/>
        <c:ser>
          <c:idx val="0"/>
          <c:order val="0"/>
          <c:tx>
            <c:strRef>
              <c:f>Summary!$B$19</c:f>
              <c:strCache>
                <c:ptCount val="1"/>
                <c:pt idx="0">
                  <c:v>Total</c:v>
                </c:pt>
              </c:strCache>
            </c:strRef>
          </c:tx>
          <c:dPt>
            <c:idx val="0"/>
            <c:bubble3D val="0"/>
            <c:spPr>
              <a:solidFill>
                <a:srgbClr val="FF0000"/>
              </a:solidFill>
            </c:spPr>
            <c:extLst>
              <c:ext xmlns:c16="http://schemas.microsoft.com/office/drawing/2014/chart" uri="{C3380CC4-5D6E-409C-BE32-E72D297353CC}">
                <c16:uniqueId val="{00000001-B9B0-4632-AF1A-E17817B4BF53}"/>
              </c:ext>
            </c:extLst>
          </c:dPt>
          <c:dPt>
            <c:idx val="1"/>
            <c:bubble3D val="0"/>
            <c:spPr>
              <a:solidFill>
                <a:srgbClr val="FFFF00"/>
              </a:solidFill>
            </c:spPr>
            <c:extLst>
              <c:ext xmlns:c16="http://schemas.microsoft.com/office/drawing/2014/chart" uri="{C3380CC4-5D6E-409C-BE32-E72D297353CC}">
                <c16:uniqueId val="{00000002-B9B0-4632-AF1A-E17817B4BF53}"/>
              </c:ext>
            </c:extLst>
          </c:dPt>
          <c:dPt>
            <c:idx val="2"/>
            <c:bubble3D val="0"/>
            <c:spPr>
              <a:solidFill>
                <a:srgbClr val="00CC00"/>
              </a:solidFill>
            </c:spPr>
            <c:extLst>
              <c:ext xmlns:c16="http://schemas.microsoft.com/office/drawing/2014/chart" uri="{C3380CC4-5D6E-409C-BE32-E72D297353CC}">
                <c16:uniqueId val="{00000003-B9B0-4632-AF1A-E17817B4BF53}"/>
              </c:ext>
            </c:extLst>
          </c:dPt>
          <c:dPt>
            <c:idx val="3"/>
            <c:bubble3D val="0"/>
            <c:extLst>
              <c:ext xmlns:c16="http://schemas.microsoft.com/office/drawing/2014/chart" uri="{C3380CC4-5D6E-409C-BE32-E72D297353CC}">
                <c16:uniqueId val="{00000004-B9B0-4632-AF1A-E17817B4BF53}"/>
              </c:ext>
            </c:extLst>
          </c:dPt>
          <c:dLbls>
            <c:spPr/>
            <c:txPr>
              <a:bodyPr/>
              <a:lstStyle/>
              <a:p>
                <a:pPr>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Summary!$A$20:$A$23</c:f>
              <c:strCache>
                <c:ptCount val="3"/>
                <c:pt idx="0">
                  <c:v>High Risk</c:v>
                </c:pt>
                <c:pt idx="1">
                  <c:v>Medium Risk</c:v>
                </c:pt>
                <c:pt idx="2">
                  <c:v>Low Risk</c:v>
                </c:pt>
              </c:strCache>
            </c:strRef>
          </c:cat>
          <c:val>
            <c:numRef>
              <c:f>Summary!$B$20:$B$23</c:f>
              <c:numCache>
                <c:formatCode>General</c:formatCode>
                <c:ptCount val="3"/>
                <c:pt idx="0">
                  <c:v>24</c:v>
                </c:pt>
                <c:pt idx="1">
                  <c:v>12</c:v>
                </c:pt>
                <c:pt idx="2">
                  <c:v>880</c:v>
                </c:pt>
              </c:numCache>
            </c:numRef>
          </c:val>
          <c:extLst>
            <c:ext xmlns:c16="http://schemas.microsoft.com/office/drawing/2014/chart" uri="{C3380CC4-5D6E-409C-BE32-E72D297353CC}">
              <c16:uniqueId val="{00000005-B9B0-4632-AF1A-E17817B4BF53}"/>
            </c:ext>
          </c:extLst>
        </c:ser>
        <c:dLbls>
          <c:dLblPos val="outEnd"/>
          <c:showLegendKey val="0"/>
          <c:showVal val="1"/>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[Copy of Rwanda_Rulindo Asset Analysis Piped Systems 6-16-17_KS_071717.xlsx]Summary!PivotTable3</c:name>
    <c:fmtId val="0"/>
  </c:pivotSource>
  <c:chart>
    <c:title>
      <c:tx>
        <c:rich>
          <a:bodyPr/>
          <a:lstStyle/>
          <a:p>
            <a:pPr>
              <a:defRPr/>
            </a:pPr>
            <a:r>
              <a:rPr lang="en-US"/>
              <a:t>Risk Based On Current Condition</a:t>
            </a:r>
          </a:p>
        </c:rich>
      </c:tx>
      <c:overlay val="0"/>
    </c:title>
    <c:autoTitleDeleted val="0"/>
    <c:pivotFmts>
      <c:pivotFmt>
        <c:idx val="0"/>
        <c:marker>
          <c:symbol val="none"/>
        </c:marker>
        <c:dLbl>
          <c:idx val="0"/>
          <c:spPr/>
          <c:txPr>
            <a:bodyPr/>
            <a:lstStyle/>
            <a:p>
              <a:pPr>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tx1"/>
          </a:solidFill>
        </c:spPr>
      </c:pivotFmt>
      <c:pivotFmt>
        <c:idx val="2"/>
        <c:spPr>
          <a:solidFill>
            <a:srgbClr val="FF0000"/>
          </a:solidFill>
        </c:spPr>
      </c:pivotFmt>
      <c:pivotFmt>
        <c:idx val="3"/>
        <c:spPr>
          <a:solidFill>
            <a:srgbClr val="FFFF00"/>
          </a:solidFill>
        </c:spPr>
      </c:pivotFmt>
      <c:pivotFmt>
        <c:idx val="4"/>
        <c:spPr>
          <a:solidFill>
            <a:srgbClr val="00CC00"/>
          </a:solidFill>
        </c:spPr>
      </c:pivotFmt>
      <c:pivotFmt>
        <c:idx val="5"/>
        <c:marker>
          <c:symbol val="none"/>
        </c:marker>
        <c:dLbl>
          <c:idx val="0"/>
          <c:spPr/>
          <c:txPr>
            <a:bodyPr/>
            <a:lstStyle/>
            <a:p>
              <a:pPr>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6"/>
        <c:spPr>
          <a:solidFill>
            <a:srgbClr val="00CC00"/>
          </a:solidFill>
        </c:spPr>
      </c:pivotFmt>
      <c:pivotFmt>
        <c:idx val="7"/>
        <c:spPr>
          <a:solidFill>
            <a:schemeClr val="tx1"/>
          </a:solidFill>
        </c:spPr>
      </c:pivotFmt>
      <c:pivotFmt>
        <c:idx val="8"/>
        <c:spPr>
          <a:solidFill>
            <a:srgbClr val="FF0000"/>
          </a:solidFill>
        </c:spPr>
      </c:pivotFmt>
      <c:pivotFmt>
        <c:idx val="9"/>
        <c:spPr>
          <a:solidFill>
            <a:srgbClr val="FFFF00"/>
          </a:solidFill>
        </c:spPr>
      </c:pivotFmt>
      <c:pivotFmt>
        <c:idx val="10"/>
        <c:spPr>
          <a:solidFill>
            <a:schemeClr val="tx1"/>
          </a:solidFill>
        </c:spPr>
      </c:pivotFmt>
    </c:pivotFmts>
    <c:plotArea>
      <c:layout/>
      <c:pieChart>
        <c:varyColors val="1"/>
        <c:ser>
          <c:idx val="0"/>
          <c:order val="0"/>
          <c:tx>
            <c:strRef>
              <c:f>Summary!$B$37</c:f>
              <c:strCache>
                <c:ptCount val="1"/>
                <c:pt idx="0">
                  <c:v>Total</c:v>
                </c:pt>
              </c:strCache>
            </c:strRef>
          </c:tx>
          <c:dPt>
            <c:idx val="0"/>
            <c:bubble3D val="0"/>
            <c:spPr>
              <a:solidFill>
                <a:srgbClr val="FF0000"/>
              </a:solidFill>
            </c:spPr>
            <c:extLst>
              <c:ext xmlns:c16="http://schemas.microsoft.com/office/drawing/2014/chart" uri="{C3380CC4-5D6E-409C-BE32-E72D297353CC}">
                <c16:uniqueId val="{00000001-7AAD-4716-9814-6DECFB034E47}"/>
              </c:ext>
            </c:extLst>
          </c:dPt>
          <c:dPt>
            <c:idx val="1"/>
            <c:bubble3D val="0"/>
            <c:spPr>
              <a:solidFill>
                <a:srgbClr val="FFFF00"/>
              </a:solidFill>
            </c:spPr>
            <c:extLst>
              <c:ext xmlns:c16="http://schemas.microsoft.com/office/drawing/2014/chart" uri="{C3380CC4-5D6E-409C-BE32-E72D297353CC}">
                <c16:uniqueId val="{00000002-7AAD-4716-9814-6DECFB034E47}"/>
              </c:ext>
            </c:extLst>
          </c:dPt>
          <c:dPt>
            <c:idx val="2"/>
            <c:bubble3D val="0"/>
            <c:spPr>
              <a:solidFill>
                <a:srgbClr val="00CC00"/>
              </a:solidFill>
            </c:spPr>
            <c:extLst>
              <c:ext xmlns:c16="http://schemas.microsoft.com/office/drawing/2014/chart" uri="{C3380CC4-5D6E-409C-BE32-E72D297353CC}">
                <c16:uniqueId val="{00000003-7AAD-4716-9814-6DECFB034E47}"/>
              </c:ext>
            </c:extLst>
          </c:dPt>
          <c:dPt>
            <c:idx val="3"/>
            <c:bubble3D val="0"/>
            <c:extLst>
              <c:ext xmlns:c16="http://schemas.microsoft.com/office/drawing/2014/chart" uri="{C3380CC4-5D6E-409C-BE32-E72D297353CC}">
                <c16:uniqueId val="{00000004-7AAD-4716-9814-6DECFB034E47}"/>
              </c:ext>
            </c:extLst>
          </c:dPt>
          <c:dLbls>
            <c:spPr/>
            <c:txPr>
              <a:bodyPr/>
              <a:lstStyle/>
              <a:p>
                <a:pPr>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Summary!$A$38:$A$41</c:f>
              <c:strCache>
                <c:ptCount val="3"/>
                <c:pt idx="0">
                  <c:v>High Risk</c:v>
                </c:pt>
                <c:pt idx="1">
                  <c:v>Medium Risk</c:v>
                </c:pt>
                <c:pt idx="2">
                  <c:v>Low Risk</c:v>
                </c:pt>
              </c:strCache>
            </c:strRef>
          </c:cat>
          <c:val>
            <c:numRef>
              <c:f>Summary!$B$38:$B$41</c:f>
              <c:numCache>
                <c:formatCode>General</c:formatCode>
                <c:ptCount val="3"/>
                <c:pt idx="0">
                  <c:v>142</c:v>
                </c:pt>
                <c:pt idx="1">
                  <c:v>95</c:v>
                </c:pt>
                <c:pt idx="2">
                  <c:v>679</c:v>
                </c:pt>
              </c:numCache>
            </c:numRef>
          </c:val>
          <c:extLst>
            <c:ext xmlns:c16="http://schemas.microsoft.com/office/drawing/2014/chart" uri="{C3380CC4-5D6E-409C-BE32-E72D297353CC}">
              <c16:uniqueId val="{00000005-7AAD-4716-9814-6DECFB034E47}"/>
            </c:ext>
          </c:extLst>
        </c:ser>
        <c:dLbls>
          <c:showLegendKey val="0"/>
          <c:showVal val="1"/>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[Copy of Rwanda_Rulindo Asset Analysis Piped Systems 6-16-17_KS_071717.xlsx]Summary!PivotTable4</c:name>
    <c:fmtId val="0"/>
  </c:pivotSource>
  <c:chart>
    <c:title>
      <c:tx>
        <c:rich>
          <a:bodyPr/>
          <a:lstStyle/>
          <a:p>
            <a:pPr>
              <a:defRPr/>
            </a:pPr>
            <a:r>
              <a:rPr lang="en-US"/>
              <a:t>Level Of Service: Water Point/System</a:t>
            </a:r>
          </a:p>
        </c:rich>
      </c:tx>
      <c:overlay val="0"/>
    </c:title>
    <c:autoTitleDeleted val="0"/>
    <c:pivotFmts>
      <c:pivotFmt>
        <c:idx val="0"/>
        <c:marker>
          <c:symbol val="none"/>
        </c:marker>
        <c:dLbl>
          <c:idx val="0"/>
          <c:spPr/>
          <c:txPr>
            <a:bodyPr/>
            <a:lstStyle/>
            <a:p>
              <a:pPr>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tx1"/>
          </a:solidFill>
        </c:spPr>
      </c:pivotFmt>
      <c:pivotFmt>
        <c:idx val="2"/>
        <c:spPr>
          <a:solidFill>
            <a:srgbClr val="FF0000"/>
          </a:solidFill>
        </c:spPr>
      </c:pivotFmt>
      <c:pivotFmt>
        <c:idx val="3"/>
        <c:spPr>
          <a:solidFill>
            <a:schemeClr val="accent6">
              <a:lumMod val="75000"/>
            </a:schemeClr>
          </a:solidFill>
        </c:spPr>
      </c:pivotFmt>
      <c:pivotFmt>
        <c:idx val="4"/>
        <c:spPr>
          <a:solidFill>
            <a:srgbClr val="FFFF00"/>
          </a:solidFill>
        </c:spPr>
      </c:pivotFmt>
      <c:pivotFmt>
        <c:idx val="5"/>
        <c:spPr>
          <a:solidFill>
            <a:srgbClr val="00CC00"/>
          </a:solidFill>
        </c:spPr>
      </c:pivotFmt>
      <c:pivotFmt>
        <c:idx val="6"/>
        <c:spPr>
          <a:solidFill>
            <a:schemeClr val="tx1"/>
          </a:solidFill>
        </c:spPr>
      </c:pivotFmt>
      <c:pivotFmt>
        <c:idx val="7"/>
        <c:spPr>
          <a:solidFill>
            <a:schemeClr val="tx1"/>
          </a:solidFill>
        </c:spPr>
      </c:pivotFmt>
    </c:pivotFmts>
    <c:plotArea>
      <c:layout>
        <c:manualLayout>
          <c:layoutTarget val="inner"/>
          <c:xMode val="edge"/>
          <c:yMode val="edge"/>
          <c:x val="0.11159733158355206"/>
          <c:y val="0.29026026832430307"/>
          <c:w val="0.37680555555555556"/>
          <c:h val="0.65650320219439684"/>
        </c:manualLayout>
      </c:layout>
      <c:pieChart>
        <c:varyColors val="1"/>
        <c:ser>
          <c:idx val="0"/>
          <c:order val="0"/>
          <c:tx>
            <c:strRef>
              <c:f>Summary!$B$54</c:f>
              <c:strCache>
                <c:ptCount val="1"/>
                <c:pt idx="0">
                  <c:v>Total</c:v>
                </c:pt>
              </c:strCache>
            </c:strRef>
          </c:tx>
          <c:dPt>
            <c:idx val="0"/>
            <c:bubble3D val="0"/>
            <c:spPr>
              <a:solidFill>
                <a:schemeClr val="accent6">
                  <a:lumMod val="75000"/>
                </a:schemeClr>
              </a:solidFill>
            </c:spPr>
            <c:extLst>
              <c:ext xmlns:c16="http://schemas.microsoft.com/office/drawing/2014/chart" uri="{C3380CC4-5D6E-409C-BE32-E72D297353CC}">
                <c16:uniqueId val="{00000001-6D32-4EAF-A6CD-7C57B4FD54E2}"/>
              </c:ext>
            </c:extLst>
          </c:dPt>
          <c:dPt>
            <c:idx val="1"/>
            <c:bubble3D val="0"/>
            <c:spPr>
              <a:solidFill>
                <a:srgbClr val="FFFF00"/>
              </a:solidFill>
            </c:spPr>
            <c:extLst>
              <c:ext xmlns:c16="http://schemas.microsoft.com/office/drawing/2014/chart" uri="{C3380CC4-5D6E-409C-BE32-E72D297353CC}">
                <c16:uniqueId val="{00000002-6D32-4EAF-A6CD-7C57B4FD54E2}"/>
              </c:ext>
            </c:extLst>
          </c:dPt>
          <c:dPt>
            <c:idx val="2"/>
            <c:bubble3D val="0"/>
            <c:spPr>
              <a:solidFill>
                <a:srgbClr val="00CC00"/>
              </a:solidFill>
            </c:spPr>
            <c:extLst>
              <c:ext xmlns:c16="http://schemas.microsoft.com/office/drawing/2014/chart" uri="{C3380CC4-5D6E-409C-BE32-E72D297353CC}">
                <c16:uniqueId val="{00000003-6D32-4EAF-A6CD-7C57B4FD54E2}"/>
              </c:ext>
            </c:extLst>
          </c:dPt>
          <c:dPt>
            <c:idx val="3"/>
            <c:bubble3D val="0"/>
            <c:extLst>
              <c:ext xmlns:c16="http://schemas.microsoft.com/office/drawing/2014/chart" uri="{C3380CC4-5D6E-409C-BE32-E72D297353CC}">
                <c16:uniqueId val="{00000004-6D32-4EAF-A6CD-7C57B4FD54E2}"/>
              </c:ext>
            </c:extLst>
          </c:dPt>
          <c:dPt>
            <c:idx val="4"/>
            <c:bubble3D val="0"/>
            <c:extLst>
              <c:ext xmlns:c16="http://schemas.microsoft.com/office/drawing/2014/chart" uri="{C3380CC4-5D6E-409C-BE32-E72D297353CC}">
                <c16:uniqueId val="{00000005-6D32-4EAF-A6CD-7C57B4FD54E2}"/>
              </c:ext>
            </c:extLst>
          </c:dPt>
          <c:dLbls>
            <c:spPr/>
            <c:txPr>
              <a:bodyPr/>
              <a:lstStyle/>
              <a:p>
                <a:pPr>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Summary!$A$55:$A$58</c:f>
              <c:strCache>
                <c:ptCount val="3"/>
                <c:pt idx="0">
                  <c:v>Basic Level of Service</c:v>
                </c:pt>
                <c:pt idx="1">
                  <c:v>Intermediate Level of Service</c:v>
                </c:pt>
                <c:pt idx="2">
                  <c:v>High Level of Service</c:v>
                </c:pt>
              </c:strCache>
            </c:strRef>
          </c:cat>
          <c:val>
            <c:numRef>
              <c:f>Summary!$B$55:$B$58</c:f>
              <c:numCache>
                <c:formatCode>General</c:formatCode>
                <c:ptCount val="3"/>
                <c:pt idx="0">
                  <c:v>166</c:v>
                </c:pt>
                <c:pt idx="1">
                  <c:v>549</c:v>
                </c:pt>
                <c:pt idx="2">
                  <c:v>201</c:v>
                </c:pt>
              </c:numCache>
            </c:numRef>
          </c:val>
          <c:extLst>
            <c:ext xmlns:c16="http://schemas.microsoft.com/office/drawing/2014/chart" uri="{C3380CC4-5D6E-409C-BE32-E72D297353CC}">
              <c16:uniqueId val="{00000006-6D32-4EAF-A6CD-7C57B4FD54E2}"/>
            </c:ext>
          </c:extLst>
        </c:ser>
        <c:dLbls>
          <c:showLegendKey val="0"/>
          <c:showVal val="1"/>
          <c:showCatName val="0"/>
          <c:showSerName val="0"/>
          <c:showPercent val="0"/>
          <c:showBubbleSize val="0"/>
          <c:showLeaderLines val="1"/>
        </c:dLbls>
        <c:firstSliceAng val="0"/>
      </c:pieChart>
    </c:plotArea>
    <c:legend>
      <c:legendPos val="r"/>
      <c:layout>
        <c:manualLayout>
          <c:xMode val="edge"/>
          <c:yMode val="edge"/>
          <c:x val="0.65"/>
          <c:y val="0.21393158439075993"/>
          <c:w val="0.33333333333333331"/>
          <c:h val="0.7704430940750828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2819400</xdr:colOff>
      <xdr:row>63</xdr:row>
      <xdr:rowOff>28575</xdr:rowOff>
    </xdr:from>
    <xdr:ext cx="3009524" cy="2266667"/>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09600" y="11839575"/>
          <a:ext cx="3009524" cy="2266667"/>
        </a:xfrm>
        <a:prstGeom prst="rect">
          <a:avLst/>
        </a:prstGeom>
      </xdr:spPr>
    </xdr:pic>
    <xdr:clientData/>
  </xdr:oneCellAnchor>
  <xdr:twoCellAnchor>
    <xdr:from>
      <xdr:col>0</xdr:col>
      <xdr:colOff>5753100</xdr:colOff>
      <xdr:row>71</xdr:row>
      <xdr:rowOff>152400</xdr:rowOff>
    </xdr:from>
    <xdr:to>
      <xdr:col>0</xdr:col>
      <xdr:colOff>6248400</xdr:colOff>
      <xdr:row>73</xdr:row>
      <xdr:rowOff>57150</xdr:rowOff>
    </xdr:to>
    <xdr:sp macro="" textlink="">
      <xdr:nvSpPr>
        <xdr:cNvPr id="3" name="Left Arrow 2">
          <a:extLst>
            <a:ext uri="{FF2B5EF4-FFF2-40B4-BE49-F238E27FC236}">
              <a16:creationId xmlns:a16="http://schemas.microsoft.com/office/drawing/2014/main" id="{00000000-0008-0000-0000-000003000000}"/>
            </a:ext>
          </a:extLst>
        </xdr:cNvPr>
        <xdr:cNvSpPr/>
      </xdr:nvSpPr>
      <xdr:spPr>
        <a:xfrm>
          <a:off x="609600" y="13487400"/>
          <a:ext cx="0" cy="285750"/>
        </a:xfrm>
        <a:prstGeom prst="lef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2486025</xdr:colOff>
      <xdr:row>25</xdr:row>
      <xdr:rowOff>28575</xdr:rowOff>
    </xdr:from>
    <xdr:ext cx="3009524" cy="2266667"/>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609600" y="4791075"/>
          <a:ext cx="3009524" cy="2266667"/>
        </a:xfrm>
        <a:prstGeom prst="rect">
          <a:avLst/>
        </a:prstGeom>
      </xdr:spPr>
    </xdr:pic>
    <xdr:clientData/>
  </xdr:oneCellAnchor>
  <xdr:twoCellAnchor>
    <xdr:from>
      <xdr:col>0</xdr:col>
      <xdr:colOff>5391150</xdr:colOff>
      <xdr:row>33</xdr:row>
      <xdr:rowOff>123825</xdr:rowOff>
    </xdr:from>
    <xdr:to>
      <xdr:col>0</xdr:col>
      <xdr:colOff>5886450</xdr:colOff>
      <xdr:row>35</xdr:row>
      <xdr:rowOff>28575</xdr:rowOff>
    </xdr:to>
    <xdr:sp macro="" textlink="">
      <xdr:nvSpPr>
        <xdr:cNvPr id="5" name="Left Arrow 4">
          <a:extLst>
            <a:ext uri="{FF2B5EF4-FFF2-40B4-BE49-F238E27FC236}">
              <a16:creationId xmlns:a16="http://schemas.microsoft.com/office/drawing/2014/main" id="{00000000-0008-0000-0000-000005000000}"/>
            </a:ext>
          </a:extLst>
        </xdr:cNvPr>
        <xdr:cNvSpPr/>
      </xdr:nvSpPr>
      <xdr:spPr>
        <a:xfrm>
          <a:off x="609600" y="6410325"/>
          <a:ext cx="0" cy="285750"/>
        </a:xfrm>
        <a:prstGeom prst="lef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2476500</xdr:colOff>
      <xdr:row>41</xdr:row>
      <xdr:rowOff>0</xdr:rowOff>
    </xdr:from>
    <xdr:ext cx="3009524" cy="685714"/>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09600" y="7810500"/>
          <a:ext cx="3009524" cy="685714"/>
        </a:xfrm>
        <a:prstGeom prst="rect">
          <a:avLst/>
        </a:prstGeom>
      </xdr:spPr>
    </xdr:pic>
    <xdr:clientData/>
  </xdr:oneCellAnchor>
  <xdr:oneCellAnchor>
    <xdr:from>
      <xdr:col>0</xdr:col>
      <xdr:colOff>2447925</xdr:colOff>
      <xdr:row>47</xdr:row>
      <xdr:rowOff>76200</xdr:rowOff>
    </xdr:from>
    <xdr:ext cx="3009524" cy="685714"/>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609600" y="9029700"/>
          <a:ext cx="3009524" cy="685714"/>
        </a:xfrm>
        <a:prstGeom prst="rect">
          <a:avLst/>
        </a:prstGeom>
      </xdr:spPr>
    </xdr:pic>
    <xdr:clientData/>
  </xdr:oneCellAnchor>
  <xdr:twoCellAnchor>
    <xdr:from>
      <xdr:col>0</xdr:col>
      <xdr:colOff>5381625</xdr:colOff>
      <xdr:row>48</xdr:row>
      <xdr:rowOff>180975</xdr:rowOff>
    </xdr:from>
    <xdr:to>
      <xdr:col>0</xdr:col>
      <xdr:colOff>5876925</xdr:colOff>
      <xdr:row>50</xdr:row>
      <xdr:rowOff>85725</xdr:rowOff>
    </xdr:to>
    <xdr:sp macro="" textlink="">
      <xdr:nvSpPr>
        <xdr:cNvPr id="8" name="Left Arrow 7">
          <a:extLst>
            <a:ext uri="{FF2B5EF4-FFF2-40B4-BE49-F238E27FC236}">
              <a16:creationId xmlns:a16="http://schemas.microsoft.com/office/drawing/2014/main" id="{00000000-0008-0000-0000-000008000000}"/>
            </a:ext>
          </a:extLst>
        </xdr:cNvPr>
        <xdr:cNvSpPr/>
      </xdr:nvSpPr>
      <xdr:spPr>
        <a:xfrm>
          <a:off x="609600" y="9324975"/>
          <a:ext cx="0" cy="285750"/>
        </a:xfrm>
        <a:prstGeom prst="lef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2819400</xdr:colOff>
      <xdr:row>309</xdr:row>
      <xdr:rowOff>28575</xdr:rowOff>
    </xdr:from>
    <xdr:ext cx="3009524" cy="2266667"/>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2819400" y="59594115"/>
          <a:ext cx="3009524" cy="2266667"/>
        </a:xfrm>
        <a:prstGeom prst="rect">
          <a:avLst/>
        </a:prstGeom>
      </xdr:spPr>
    </xdr:pic>
    <xdr:clientData/>
  </xdr:oneCellAnchor>
  <xdr:twoCellAnchor>
    <xdr:from>
      <xdr:col>0</xdr:col>
      <xdr:colOff>5753100</xdr:colOff>
      <xdr:row>317</xdr:row>
      <xdr:rowOff>152400</xdr:rowOff>
    </xdr:from>
    <xdr:to>
      <xdr:col>0</xdr:col>
      <xdr:colOff>6248400</xdr:colOff>
      <xdr:row>319</xdr:row>
      <xdr:rowOff>57150</xdr:rowOff>
    </xdr:to>
    <xdr:sp macro="" textlink="">
      <xdr:nvSpPr>
        <xdr:cNvPr id="10" name="Left Arrow 9">
          <a:extLst>
            <a:ext uri="{FF2B5EF4-FFF2-40B4-BE49-F238E27FC236}">
              <a16:creationId xmlns:a16="http://schemas.microsoft.com/office/drawing/2014/main" id="{00000000-0008-0000-0000-00000A000000}"/>
            </a:ext>
          </a:extLst>
        </xdr:cNvPr>
        <xdr:cNvSpPr/>
      </xdr:nvSpPr>
      <xdr:spPr>
        <a:xfrm>
          <a:off x="5753100" y="61180980"/>
          <a:ext cx="495300" cy="270510"/>
        </a:xfrm>
        <a:prstGeom prst="lef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2486025</xdr:colOff>
      <xdr:row>271</xdr:row>
      <xdr:rowOff>28575</xdr:rowOff>
    </xdr:from>
    <xdr:ext cx="3009524" cy="2266667"/>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2486025" y="51730275"/>
          <a:ext cx="3009524" cy="2266667"/>
        </a:xfrm>
        <a:prstGeom prst="rect">
          <a:avLst/>
        </a:prstGeom>
      </xdr:spPr>
    </xdr:pic>
    <xdr:clientData/>
  </xdr:oneCellAnchor>
  <xdr:twoCellAnchor>
    <xdr:from>
      <xdr:col>0</xdr:col>
      <xdr:colOff>5391150</xdr:colOff>
      <xdr:row>279</xdr:row>
      <xdr:rowOff>123825</xdr:rowOff>
    </xdr:from>
    <xdr:to>
      <xdr:col>0</xdr:col>
      <xdr:colOff>5886450</xdr:colOff>
      <xdr:row>281</xdr:row>
      <xdr:rowOff>28575</xdr:rowOff>
    </xdr:to>
    <xdr:sp macro="" textlink="">
      <xdr:nvSpPr>
        <xdr:cNvPr id="12" name="Left Arrow 11">
          <a:extLst>
            <a:ext uri="{FF2B5EF4-FFF2-40B4-BE49-F238E27FC236}">
              <a16:creationId xmlns:a16="http://schemas.microsoft.com/office/drawing/2014/main" id="{00000000-0008-0000-0000-00000C000000}"/>
            </a:ext>
          </a:extLst>
        </xdr:cNvPr>
        <xdr:cNvSpPr/>
      </xdr:nvSpPr>
      <xdr:spPr>
        <a:xfrm>
          <a:off x="5391150" y="53288565"/>
          <a:ext cx="495300" cy="270510"/>
        </a:xfrm>
        <a:prstGeom prst="lef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2476500</xdr:colOff>
      <xdr:row>287</xdr:row>
      <xdr:rowOff>0</xdr:rowOff>
    </xdr:from>
    <xdr:ext cx="3009524" cy="685714"/>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2476500" y="54627780"/>
          <a:ext cx="3009524" cy="685714"/>
        </a:xfrm>
        <a:prstGeom prst="rect">
          <a:avLst/>
        </a:prstGeom>
      </xdr:spPr>
    </xdr:pic>
    <xdr:clientData/>
  </xdr:oneCellAnchor>
  <xdr:oneCellAnchor>
    <xdr:from>
      <xdr:col>0</xdr:col>
      <xdr:colOff>2447925</xdr:colOff>
      <xdr:row>293</xdr:row>
      <xdr:rowOff>76200</xdr:rowOff>
    </xdr:from>
    <xdr:ext cx="3009524" cy="685714"/>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2447925" y="55801260"/>
          <a:ext cx="3009524" cy="685714"/>
        </a:xfrm>
        <a:prstGeom prst="rect">
          <a:avLst/>
        </a:prstGeom>
      </xdr:spPr>
    </xdr:pic>
    <xdr:clientData/>
  </xdr:oneCellAnchor>
  <xdr:twoCellAnchor>
    <xdr:from>
      <xdr:col>0</xdr:col>
      <xdr:colOff>5381625</xdr:colOff>
      <xdr:row>294</xdr:row>
      <xdr:rowOff>180975</xdr:rowOff>
    </xdr:from>
    <xdr:to>
      <xdr:col>0</xdr:col>
      <xdr:colOff>5876925</xdr:colOff>
      <xdr:row>296</xdr:row>
      <xdr:rowOff>85725</xdr:rowOff>
    </xdr:to>
    <xdr:sp macro="" textlink="">
      <xdr:nvSpPr>
        <xdr:cNvPr id="15" name="Left Arrow 14">
          <a:extLst>
            <a:ext uri="{FF2B5EF4-FFF2-40B4-BE49-F238E27FC236}">
              <a16:creationId xmlns:a16="http://schemas.microsoft.com/office/drawing/2014/main" id="{00000000-0008-0000-0000-00000F000000}"/>
            </a:ext>
          </a:extLst>
        </xdr:cNvPr>
        <xdr:cNvSpPr/>
      </xdr:nvSpPr>
      <xdr:spPr>
        <a:xfrm>
          <a:off x="5381625" y="56088915"/>
          <a:ext cx="495300" cy="270510"/>
        </a:xfrm>
        <a:prstGeom prst="lef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23</xdr:row>
      <xdr:rowOff>15240</xdr:rowOff>
    </xdr:from>
    <xdr:to>
      <xdr:col>0</xdr:col>
      <xdr:colOff>7163421</xdr:colOff>
      <xdr:row>33</xdr:row>
      <xdr:rowOff>114467</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a:stretch>
          <a:fillRect/>
        </a:stretch>
      </xdr:blipFill>
      <xdr:spPr>
        <a:xfrm>
          <a:off x="0" y="4770120"/>
          <a:ext cx="7163421" cy="1928027"/>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15240</xdr:colOff>
      <xdr:row>35</xdr:row>
      <xdr:rowOff>60960</xdr:rowOff>
    </xdr:from>
    <xdr:to>
      <xdr:col>1</xdr:col>
      <xdr:colOff>266699</xdr:colOff>
      <xdr:row>51</xdr:row>
      <xdr:rowOff>114300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6"/>
        <a:srcRect l="26536" t="20924" r="21321" b="42875"/>
        <a:stretch/>
      </xdr:blipFill>
      <xdr:spPr>
        <a:xfrm>
          <a:off x="15240" y="7010400"/>
          <a:ext cx="9852659" cy="2979420"/>
        </a:xfrm>
        <a:prstGeom prst="rect">
          <a:avLst/>
        </a:prstGeom>
        <a:ln>
          <a:noFill/>
        </a:ln>
        <a:effectLst>
          <a:outerShdw blurRad="190500" algn="tl" rotWithShape="0">
            <a:srgbClr val="000000">
              <a:alpha val="70000"/>
            </a:srgbClr>
          </a:outerShdw>
        </a:effectLst>
      </xdr:spPr>
    </xdr:pic>
    <xdr:clientData/>
  </xdr:twoCellAnchor>
  <xdr:twoCellAnchor>
    <xdr:from>
      <xdr:col>0</xdr:col>
      <xdr:colOff>6758940</xdr:colOff>
      <xdr:row>42</xdr:row>
      <xdr:rowOff>30480</xdr:rowOff>
    </xdr:from>
    <xdr:to>
      <xdr:col>0</xdr:col>
      <xdr:colOff>7345680</xdr:colOff>
      <xdr:row>42</xdr:row>
      <xdr:rowOff>175260</xdr:rowOff>
    </xdr:to>
    <xdr:sp macro="" textlink="">
      <xdr:nvSpPr>
        <xdr:cNvPr id="18" name="Left Arrow 17">
          <a:extLst>
            <a:ext uri="{FF2B5EF4-FFF2-40B4-BE49-F238E27FC236}">
              <a16:creationId xmlns:a16="http://schemas.microsoft.com/office/drawing/2014/main" id="{00000000-0008-0000-0000-000012000000}"/>
            </a:ext>
          </a:extLst>
        </xdr:cNvPr>
        <xdr:cNvSpPr/>
      </xdr:nvSpPr>
      <xdr:spPr>
        <a:xfrm>
          <a:off x="6758940" y="8260080"/>
          <a:ext cx="586740" cy="14478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30480</xdr:colOff>
      <xdr:row>78</xdr:row>
      <xdr:rowOff>76200</xdr:rowOff>
    </xdr:from>
    <xdr:to>
      <xdr:col>0</xdr:col>
      <xdr:colOff>4999151</xdr:colOff>
      <xdr:row>89</xdr:row>
      <xdr:rowOff>168</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7"/>
        <a:stretch>
          <a:fillRect/>
        </a:stretch>
      </xdr:blipFill>
      <xdr:spPr>
        <a:xfrm>
          <a:off x="30480" y="15057120"/>
          <a:ext cx="4968671" cy="1935648"/>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60960</xdr:colOff>
      <xdr:row>92</xdr:row>
      <xdr:rowOff>0</xdr:rowOff>
    </xdr:from>
    <xdr:to>
      <xdr:col>0</xdr:col>
      <xdr:colOff>5540215</xdr:colOff>
      <xdr:row>112</xdr:row>
      <xdr:rowOff>68903</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stretch>
          <a:fillRect/>
        </a:stretch>
      </xdr:blipFill>
      <xdr:spPr>
        <a:xfrm>
          <a:off x="60960" y="17541240"/>
          <a:ext cx="5479255" cy="3726503"/>
        </a:xfrm>
        <a:prstGeom prst="rect">
          <a:avLst/>
        </a:prstGeom>
        <a:ln>
          <a:noFill/>
        </a:ln>
        <a:effectLst>
          <a:outerShdw blurRad="190500" algn="tl" rotWithShape="0">
            <a:srgbClr val="000000">
              <a:alpha val="70000"/>
            </a:srgbClr>
          </a:outerShdw>
        </a:effectLst>
      </xdr:spPr>
    </xdr:pic>
    <xdr:clientData/>
  </xdr:twoCellAnchor>
  <xdr:twoCellAnchor>
    <xdr:from>
      <xdr:col>0</xdr:col>
      <xdr:colOff>457200</xdr:colOff>
      <xdr:row>91</xdr:row>
      <xdr:rowOff>160020</xdr:rowOff>
    </xdr:from>
    <xdr:to>
      <xdr:col>0</xdr:col>
      <xdr:colOff>1043940</xdr:colOff>
      <xdr:row>92</xdr:row>
      <xdr:rowOff>114300</xdr:rowOff>
    </xdr:to>
    <xdr:sp macro="" textlink="">
      <xdr:nvSpPr>
        <xdr:cNvPr id="21" name="Left Arrow 20">
          <a:extLst>
            <a:ext uri="{FF2B5EF4-FFF2-40B4-BE49-F238E27FC236}">
              <a16:creationId xmlns:a16="http://schemas.microsoft.com/office/drawing/2014/main" id="{00000000-0008-0000-0000-000015000000}"/>
            </a:ext>
          </a:extLst>
        </xdr:cNvPr>
        <xdr:cNvSpPr/>
      </xdr:nvSpPr>
      <xdr:spPr>
        <a:xfrm rot="19167301" flipV="1">
          <a:off x="457200" y="17518380"/>
          <a:ext cx="586740" cy="13716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3002280</xdr:colOff>
      <xdr:row>93</xdr:row>
      <xdr:rowOff>15240</xdr:rowOff>
    </xdr:from>
    <xdr:to>
      <xdr:col>0</xdr:col>
      <xdr:colOff>3589020</xdr:colOff>
      <xdr:row>93</xdr:row>
      <xdr:rowOff>152400</xdr:rowOff>
    </xdr:to>
    <xdr:sp macro="" textlink="">
      <xdr:nvSpPr>
        <xdr:cNvPr id="22" name="Left Arrow 21">
          <a:extLst>
            <a:ext uri="{FF2B5EF4-FFF2-40B4-BE49-F238E27FC236}">
              <a16:creationId xmlns:a16="http://schemas.microsoft.com/office/drawing/2014/main" id="{00000000-0008-0000-0000-000016000000}"/>
            </a:ext>
          </a:extLst>
        </xdr:cNvPr>
        <xdr:cNvSpPr/>
      </xdr:nvSpPr>
      <xdr:spPr>
        <a:xfrm rot="19167301" flipV="1">
          <a:off x="3002280" y="17739360"/>
          <a:ext cx="586740" cy="13716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15240</xdr:colOff>
      <xdr:row>115</xdr:row>
      <xdr:rowOff>114300</xdr:rowOff>
    </xdr:from>
    <xdr:to>
      <xdr:col>0</xdr:col>
      <xdr:colOff>5182048</xdr:colOff>
      <xdr:row>135</xdr:row>
      <xdr:rowOff>68893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15240" y="21861780"/>
          <a:ext cx="5166808" cy="3612193"/>
        </a:xfrm>
        <a:prstGeom prst="rect">
          <a:avLst/>
        </a:prstGeom>
        <a:ln>
          <a:noFill/>
        </a:ln>
        <a:effectLst>
          <a:outerShdw blurRad="190500" algn="tl" rotWithShape="0">
            <a:srgbClr val="000000">
              <a:alpha val="70000"/>
            </a:srgbClr>
          </a:outerShdw>
        </a:effectLst>
      </xdr:spPr>
    </xdr:pic>
    <xdr:clientData/>
  </xdr:twoCellAnchor>
  <xdr:twoCellAnchor>
    <xdr:from>
      <xdr:col>0</xdr:col>
      <xdr:colOff>944880</xdr:colOff>
      <xdr:row>119</xdr:row>
      <xdr:rowOff>60960</xdr:rowOff>
    </xdr:from>
    <xdr:to>
      <xdr:col>0</xdr:col>
      <xdr:colOff>1531620</xdr:colOff>
      <xdr:row>120</xdr:row>
      <xdr:rowOff>15240</xdr:rowOff>
    </xdr:to>
    <xdr:sp macro="" textlink="">
      <xdr:nvSpPr>
        <xdr:cNvPr id="24" name="Left Arrow 23">
          <a:extLst>
            <a:ext uri="{FF2B5EF4-FFF2-40B4-BE49-F238E27FC236}">
              <a16:creationId xmlns:a16="http://schemas.microsoft.com/office/drawing/2014/main" id="{00000000-0008-0000-0000-000018000000}"/>
            </a:ext>
          </a:extLst>
        </xdr:cNvPr>
        <xdr:cNvSpPr/>
      </xdr:nvSpPr>
      <xdr:spPr>
        <a:xfrm rot="19167301" flipV="1">
          <a:off x="944880" y="22539960"/>
          <a:ext cx="586740" cy="13716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4156710</xdr:colOff>
      <xdr:row>129</xdr:row>
      <xdr:rowOff>171451</xdr:rowOff>
    </xdr:from>
    <xdr:to>
      <xdr:col>0</xdr:col>
      <xdr:colOff>4293870</xdr:colOff>
      <xdr:row>133</xdr:row>
      <xdr:rowOff>26671</xdr:rowOff>
    </xdr:to>
    <xdr:sp macro="" textlink="">
      <xdr:nvSpPr>
        <xdr:cNvPr id="25" name="Left Arrow 24">
          <a:extLst>
            <a:ext uri="{FF2B5EF4-FFF2-40B4-BE49-F238E27FC236}">
              <a16:creationId xmlns:a16="http://schemas.microsoft.com/office/drawing/2014/main" id="{00000000-0008-0000-0000-000019000000}"/>
            </a:ext>
          </a:extLst>
        </xdr:cNvPr>
        <xdr:cNvSpPr/>
      </xdr:nvSpPr>
      <xdr:spPr>
        <a:xfrm rot="18215606" flipV="1">
          <a:off x="3931920" y="24704041"/>
          <a:ext cx="586740" cy="13716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38100</xdr:colOff>
      <xdr:row>137</xdr:row>
      <xdr:rowOff>83820</xdr:rowOff>
    </xdr:from>
    <xdr:to>
      <xdr:col>0</xdr:col>
      <xdr:colOff>5227770</xdr:colOff>
      <xdr:row>157</xdr:row>
      <xdr:rowOff>53655</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0"/>
        <a:stretch>
          <a:fillRect/>
        </a:stretch>
      </xdr:blipFill>
      <xdr:spPr>
        <a:xfrm>
          <a:off x="38100" y="25854660"/>
          <a:ext cx="5189670" cy="3627435"/>
        </a:xfrm>
        <a:prstGeom prst="rect">
          <a:avLst/>
        </a:prstGeom>
        <a:ln>
          <a:noFill/>
        </a:ln>
        <a:effectLst>
          <a:outerShdw blurRad="190500" algn="tl" rotWithShape="0">
            <a:srgbClr val="000000">
              <a:alpha val="70000"/>
            </a:srgbClr>
          </a:outerShdw>
        </a:effectLst>
      </xdr:spPr>
    </xdr:pic>
    <xdr:clientData/>
  </xdr:twoCellAnchor>
  <xdr:twoCellAnchor>
    <xdr:from>
      <xdr:col>0</xdr:col>
      <xdr:colOff>618107</xdr:colOff>
      <xdr:row>141</xdr:row>
      <xdr:rowOff>73436</xdr:rowOff>
    </xdr:from>
    <xdr:to>
      <xdr:col>0</xdr:col>
      <xdr:colOff>950257</xdr:colOff>
      <xdr:row>142</xdr:row>
      <xdr:rowOff>25280</xdr:rowOff>
    </xdr:to>
    <xdr:sp macro="" textlink="">
      <xdr:nvSpPr>
        <xdr:cNvPr id="27" name="Left Arrow 26">
          <a:extLst>
            <a:ext uri="{FF2B5EF4-FFF2-40B4-BE49-F238E27FC236}">
              <a16:creationId xmlns:a16="http://schemas.microsoft.com/office/drawing/2014/main" id="{00000000-0008-0000-0000-00001B000000}"/>
            </a:ext>
          </a:extLst>
        </xdr:cNvPr>
        <xdr:cNvSpPr/>
      </xdr:nvSpPr>
      <xdr:spPr>
        <a:xfrm rot="19616815" flipV="1">
          <a:off x="618107" y="26575796"/>
          <a:ext cx="332150" cy="13472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1135380</xdr:colOff>
      <xdr:row>145</xdr:row>
      <xdr:rowOff>99059</xdr:rowOff>
    </xdr:from>
    <xdr:to>
      <xdr:col>0</xdr:col>
      <xdr:colOff>1467530</xdr:colOff>
      <xdr:row>146</xdr:row>
      <xdr:rowOff>50903</xdr:rowOff>
    </xdr:to>
    <xdr:sp macro="" textlink="">
      <xdr:nvSpPr>
        <xdr:cNvPr id="28" name="Left Arrow 27">
          <a:extLst>
            <a:ext uri="{FF2B5EF4-FFF2-40B4-BE49-F238E27FC236}">
              <a16:creationId xmlns:a16="http://schemas.microsoft.com/office/drawing/2014/main" id="{00000000-0008-0000-0000-00001C000000}"/>
            </a:ext>
          </a:extLst>
        </xdr:cNvPr>
        <xdr:cNvSpPr/>
      </xdr:nvSpPr>
      <xdr:spPr>
        <a:xfrm rot="19616815" flipV="1">
          <a:off x="1135380" y="27332939"/>
          <a:ext cx="332150" cy="13472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53375</xdr:colOff>
      <xdr:row>145</xdr:row>
      <xdr:rowOff>181819</xdr:rowOff>
    </xdr:from>
    <xdr:to>
      <xdr:col>0</xdr:col>
      <xdr:colOff>222122</xdr:colOff>
      <xdr:row>146</xdr:row>
      <xdr:rowOff>138453</xdr:rowOff>
    </xdr:to>
    <xdr:sp macro="" textlink="">
      <xdr:nvSpPr>
        <xdr:cNvPr id="29" name="Left Arrow 28">
          <a:extLst>
            <a:ext uri="{FF2B5EF4-FFF2-40B4-BE49-F238E27FC236}">
              <a16:creationId xmlns:a16="http://schemas.microsoft.com/office/drawing/2014/main" id="{00000000-0008-0000-0000-00001D000000}"/>
            </a:ext>
          </a:extLst>
        </xdr:cNvPr>
        <xdr:cNvSpPr/>
      </xdr:nvSpPr>
      <xdr:spPr>
        <a:xfrm rot="11816971" flipV="1">
          <a:off x="53375" y="27415699"/>
          <a:ext cx="168747" cy="13951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4968240</xdr:colOff>
      <xdr:row>154</xdr:row>
      <xdr:rowOff>38100</xdr:rowOff>
    </xdr:from>
    <xdr:to>
      <xdr:col>0</xdr:col>
      <xdr:colOff>5300390</xdr:colOff>
      <xdr:row>154</xdr:row>
      <xdr:rowOff>172824</xdr:rowOff>
    </xdr:to>
    <xdr:sp macro="" textlink="">
      <xdr:nvSpPr>
        <xdr:cNvPr id="30" name="Left Arrow 29">
          <a:extLst>
            <a:ext uri="{FF2B5EF4-FFF2-40B4-BE49-F238E27FC236}">
              <a16:creationId xmlns:a16="http://schemas.microsoft.com/office/drawing/2014/main" id="{00000000-0008-0000-0000-00001E000000}"/>
            </a:ext>
          </a:extLst>
        </xdr:cNvPr>
        <xdr:cNvSpPr/>
      </xdr:nvSpPr>
      <xdr:spPr>
        <a:xfrm rot="19009300" flipV="1">
          <a:off x="4968240" y="28917900"/>
          <a:ext cx="332150" cy="13472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83820</xdr:colOff>
      <xdr:row>177</xdr:row>
      <xdr:rowOff>83820</xdr:rowOff>
    </xdr:from>
    <xdr:to>
      <xdr:col>0</xdr:col>
      <xdr:colOff>8833937</xdr:colOff>
      <xdr:row>194</xdr:row>
      <xdr:rowOff>144780</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1"/>
        <a:stretch>
          <a:fillRect/>
        </a:stretch>
      </xdr:blipFill>
      <xdr:spPr>
        <a:xfrm>
          <a:off x="83820" y="33352740"/>
          <a:ext cx="8750117" cy="3169920"/>
        </a:xfrm>
        <a:prstGeom prst="rect">
          <a:avLst/>
        </a:prstGeom>
        <a:ln>
          <a:noFill/>
        </a:ln>
        <a:effectLst>
          <a:outerShdw blurRad="190500" algn="tl" rotWithShape="0">
            <a:srgbClr val="000000">
              <a:alpha val="70000"/>
            </a:srgbClr>
          </a:outerShdw>
        </a:effectLst>
      </xdr:spPr>
    </xdr:pic>
    <xdr:clientData/>
  </xdr:twoCellAnchor>
  <xdr:twoCellAnchor>
    <xdr:from>
      <xdr:col>0</xdr:col>
      <xdr:colOff>4015739</xdr:colOff>
      <xdr:row>177</xdr:row>
      <xdr:rowOff>53341</xdr:rowOff>
    </xdr:from>
    <xdr:to>
      <xdr:col>0</xdr:col>
      <xdr:colOff>4434839</xdr:colOff>
      <xdr:row>178</xdr:row>
      <xdr:rowOff>1</xdr:rowOff>
    </xdr:to>
    <xdr:sp macro="" textlink="">
      <xdr:nvSpPr>
        <xdr:cNvPr id="32" name="Left Arrow 31">
          <a:extLst>
            <a:ext uri="{FF2B5EF4-FFF2-40B4-BE49-F238E27FC236}">
              <a16:creationId xmlns:a16="http://schemas.microsoft.com/office/drawing/2014/main" id="{00000000-0008-0000-0000-000020000000}"/>
            </a:ext>
          </a:extLst>
        </xdr:cNvPr>
        <xdr:cNvSpPr/>
      </xdr:nvSpPr>
      <xdr:spPr>
        <a:xfrm rot="20601674">
          <a:off x="4015739" y="33322261"/>
          <a:ext cx="419100" cy="12954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197</xdr:row>
      <xdr:rowOff>60960</xdr:rowOff>
    </xdr:from>
    <xdr:to>
      <xdr:col>0</xdr:col>
      <xdr:colOff>9562987</xdr:colOff>
      <xdr:row>218</xdr:row>
      <xdr:rowOff>160020</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2"/>
        <a:stretch>
          <a:fillRect/>
        </a:stretch>
      </xdr:blipFill>
      <xdr:spPr>
        <a:xfrm>
          <a:off x="0" y="36987480"/>
          <a:ext cx="9562987" cy="3939540"/>
        </a:xfrm>
        <a:prstGeom prst="rect">
          <a:avLst/>
        </a:prstGeom>
      </xdr:spPr>
    </xdr:pic>
    <xdr:clientData/>
  </xdr:twoCellAnchor>
  <xdr:twoCellAnchor editAs="oneCell">
    <xdr:from>
      <xdr:col>0</xdr:col>
      <xdr:colOff>91440</xdr:colOff>
      <xdr:row>221</xdr:row>
      <xdr:rowOff>30480</xdr:rowOff>
    </xdr:from>
    <xdr:to>
      <xdr:col>0</xdr:col>
      <xdr:colOff>2972050</xdr:colOff>
      <xdr:row>234</xdr:row>
      <xdr:rowOff>106877</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3"/>
        <a:stretch>
          <a:fillRect/>
        </a:stretch>
      </xdr:blipFill>
      <xdr:spPr>
        <a:xfrm>
          <a:off x="91440" y="41346120"/>
          <a:ext cx="2880610" cy="2453837"/>
        </a:xfrm>
        <a:prstGeom prst="rect">
          <a:avLst/>
        </a:prstGeom>
        <a:ln>
          <a:noFill/>
        </a:ln>
        <a:effectLst>
          <a:outerShdw blurRad="190500" algn="tl" rotWithShape="0">
            <a:srgbClr val="000000">
              <a:alpha val="70000"/>
            </a:srgbClr>
          </a:outerShdw>
        </a:effectLst>
      </xdr:spPr>
    </xdr:pic>
    <xdr:clientData/>
  </xdr:twoCellAnchor>
  <xdr:twoCellAnchor>
    <xdr:from>
      <xdr:col>0</xdr:col>
      <xdr:colOff>2933701</xdr:colOff>
      <xdr:row>230</xdr:row>
      <xdr:rowOff>7621</xdr:rowOff>
    </xdr:from>
    <xdr:to>
      <xdr:col>0</xdr:col>
      <xdr:colOff>3352801</xdr:colOff>
      <xdr:row>230</xdr:row>
      <xdr:rowOff>144781</xdr:rowOff>
    </xdr:to>
    <xdr:sp macro="" textlink="">
      <xdr:nvSpPr>
        <xdr:cNvPr id="35" name="Left Arrow 34">
          <a:extLst>
            <a:ext uri="{FF2B5EF4-FFF2-40B4-BE49-F238E27FC236}">
              <a16:creationId xmlns:a16="http://schemas.microsoft.com/office/drawing/2014/main" id="{00000000-0008-0000-0000-000023000000}"/>
            </a:ext>
          </a:extLst>
        </xdr:cNvPr>
        <xdr:cNvSpPr/>
      </xdr:nvSpPr>
      <xdr:spPr>
        <a:xfrm rot="20601674">
          <a:off x="2933701" y="42969181"/>
          <a:ext cx="419100" cy="13716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91440</xdr:colOff>
      <xdr:row>248</xdr:row>
      <xdr:rowOff>0</xdr:rowOff>
    </xdr:from>
    <xdr:to>
      <xdr:col>0</xdr:col>
      <xdr:colOff>3071118</xdr:colOff>
      <xdr:row>260</xdr:row>
      <xdr:rowOff>91638</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a:stretch>
          <a:fillRect/>
        </a:stretch>
      </xdr:blipFill>
      <xdr:spPr>
        <a:xfrm>
          <a:off x="91440" y="46619160"/>
          <a:ext cx="2979678" cy="2286198"/>
        </a:xfrm>
        <a:prstGeom prst="rect">
          <a:avLst/>
        </a:prstGeom>
        <a:ln>
          <a:noFill/>
        </a:ln>
        <a:effectLst>
          <a:outerShdw blurRad="190500" algn="tl" rotWithShape="0">
            <a:srgbClr val="000000">
              <a:alpha val="70000"/>
            </a:srgbClr>
          </a:outerShdw>
        </a:effectLst>
      </xdr:spPr>
    </xdr:pic>
    <xdr:clientData/>
  </xdr:twoCellAnchor>
  <xdr:twoCellAnchor>
    <xdr:from>
      <xdr:col>0</xdr:col>
      <xdr:colOff>1988255</xdr:colOff>
      <xdr:row>257</xdr:row>
      <xdr:rowOff>70710</xdr:rowOff>
    </xdr:from>
    <xdr:to>
      <xdr:col>0</xdr:col>
      <xdr:colOff>2407355</xdr:colOff>
      <xdr:row>258</xdr:row>
      <xdr:rowOff>12851</xdr:rowOff>
    </xdr:to>
    <xdr:sp macro="" textlink="">
      <xdr:nvSpPr>
        <xdr:cNvPr id="37" name="Left Arrow 36">
          <a:extLst>
            <a:ext uri="{FF2B5EF4-FFF2-40B4-BE49-F238E27FC236}">
              <a16:creationId xmlns:a16="http://schemas.microsoft.com/office/drawing/2014/main" id="{00000000-0008-0000-0000-000025000000}"/>
            </a:ext>
          </a:extLst>
        </xdr:cNvPr>
        <xdr:cNvSpPr/>
      </xdr:nvSpPr>
      <xdr:spPr>
        <a:xfrm rot="18967602" flipV="1">
          <a:off x="1988255" y="48335790"/>
          <a:ext cx="419100" cy="125021"/>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228600</xdr:colOff>
      <xdr:row>0</xdr:row>
      <xdr:rowOff>9525</xdr:rowOff>
    </xdr:from>
    <xdr:to>
      <xdr:col>8</xdr:col>
      <xdr:colOff>133350</xdr:colOff>
      <xdr:row>14</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314325</xdr:colOff>
      <xdr:row>17</xdr:row>
      <xdr:rowOff>176211</xdr:rowOff>
    </xdr:from>
    <xdr:to>
      <xdr:col>8</xdr:col>
      <xdr:colOff>133350</xdr:colOff>
      <xdr:row>31</xdr:row>
      <xdr:rowOff>152400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333375</xdr:colOff>
      <xdr:row>36</xdr:row>
      <xdr:rowOff>23812</xdr:rowOff>
    </xdr:from>
    <xdr:to>
      <xdr:col>8</xdr:col>
      <xdr:colOff>152400</xdr:colOff>
      <xdr:row>49</xdr:row>
      <xdr:rowOff>180975</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381000</xdr:colOff>
      <xdr:row>53</xdr:row>
      <xdr:rowOff>14287</xdr:rowOff>
    </xdr:from>
    <xdr:to>
      <xdr:col>8</xdr:col>
      <xdr:colOff>200025</xdr:colOff>
      <xdr:row>66</xdr:row>
      <xdr:rowOff>161925</xdr:rowOff>
    </xdr:to>
    <xdr:graphicFrame macro="">
      <xdr:nvGraphicFramePr>
        <xdr:cNvPr id="7" name="Chart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9</xdr:row>
      <xdr:rowOff>5045</xdr:rowOff>
    </xdr:to>
    <xdr:sp macro="" textlink="">
      <xdr:nvSpPr>
        <xdr:cNvPr id="2" name="EsriDoNotEdit">
          <a:extLst>
            <a:ext uri="{FF2B5EF4-FFF2-40B4-BE49-F238E27FC236}">
              <a16:creationId xmlns:a16="http://schemas.microsoft.com/office/drawing/2014/main" id="{00000000-0008-0000-06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 For Esri use only</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Bruce Uwonkunda" refreshedDate="43088.467194328703" createdVersion="4" refreshedVersion="6" minRefreshableVersion="3" recordCount="916">
  <cacheSource type="worksheet">
    <worksheetSource name="Summary"/>
  </cacheSource>
  <cacheFields count="85">
    <cacheField name="Year Data Was Collected" numFmtId="0">
      <sharedItems containsSemiMixedTypes="0" containsString="0" containsNumber="1" containsInteger="1" minValue="2017" maxValue="2017"/>
    </cacheField>
    <cacheField name="Geo Level 1" numFmtId="0">
      <sharedItems/>
    </cacheField>
    <cacheField name="Geo Level 2" numFmtId="0">
      <sharedItems/>
    </cacheField>
    <cacheField name="Geo Level 3" numFmtId="0">
      <sharedItems/>
    </cacheField>
    <cacheField name="Geo Level 4" numFmtId="0">
      <sharedItems/>
    </cacheField>
    <cacheField name="Geo Level 5" numFmtId="0">
      <sharedItems/>
    </cacheField>
    <cacheField name="Geo Level 6" numFmtId="0">
      <sharedItems/>
    </cacheField>
    <cacheField name="Geo Level 7" numFmtId="0">
      <sharedItems/>
    </cacheField>
    <cacheField name="Water Point/System Unique ID" numFmtId="0">
      <sharedItems/>
    </cacheField>
    <cacheField name="Total Number Of Families In The Community" numFmtId="0">
      <sharedItems containsSemiMixedTypes="0" containsString="0" containsNumber="1" containsInteger="1" minValue="19" maxValue="5000"/>
    </cacheField>
    <cacheField name="Total Number Of Families  With Access To An Improved Water Point/System" numFmtId="0">
      <sharedItems containsMixedTypes="1" containsNumber="1" containsInteger="1" minValue="1" maxValue="3000"/>
    </cacheField>
    <cacheField name="Total Number Of Families Without Access  To An Improved Water Point/System" numFmtId="0">
      <sharedItems containsBlank="1" containsMixedTypes="1" containsNumber="1" containsInteger="1" minValue="0" maxValue="2000"/>
    </cacheField>
    <cacheField name="Type Of Water Point/System" numFmtId="0">
      <sharedItems/>
    </cacheField>
    <cacheField name="Year Of Construction" numFmtId="0">
      <sharedItems containsSemiMixedTypes="0" containsString="0" containsNumber="1" containsInteger="1" minValue="1960" maxValue="2017"/>
    </cacheField>
    <cacheField name="Construction Funded By" numFmtId="0">
      <sharedItems/>
    </cacheField>
    <cacheField name="Source Of Water Point/System" numFmtId="0">
      <sharedItems/>
    </cacheField>
    <cacheField name="Risk Based On Age" numFmtId="49">
      <sharedItems count="5">
        <s v="Low Risk"/>
        <s v="High Risk"/>
        <s v="Medium Risk"/>
        <s v="No Improved Water Point/System" u="1"/>
        <e v="#REF!" u="1"/>
      </sharedItems>
    </cacheField>
    <cacheField name="Risk Based On Current Condition" numFmtId="49">
      <sharedItems count="5">
        <s v="Medium Risk"/>
        <s v="Low Risk"/>
        <s v="High Risk"/>
        <s v="No Improved Water Point/System" u="1"/>
        <e v="#REF!" u="1"/>
      </sharedItems>
    </cacheField>
    <cacheField name="Level Of Service: Water Point/System" numFmtId="49">
      <sharedItems count="7">
        <s v="Basic Level of Service"/>
        <s v="Intermediate Level of Service"/>
        <s v="High Level of Service"/>
        <s v="No Improved Water Point/System" u="1"/>
        <s v="No Improved System" u="1"/>
        <e v="#REF!" u="1"/>
        <s v="Inadequate Level of Service" u="1"/>
      </sharedItems>
    </cacheField>
    <cacheField name="Level Of Priority To Replace/Repair The System" numFmtId="0">
      <sharedItems containsBlank="1" count="7">
        <s v="Medium Priority"/>
        <s v="Low Priority"/>
        <s v="High Priority"/>
        <m u="1"/>
        <e v="#REF!" u="1"/>
        <s v=" " u="1"/>
        <s v="New Construction Needed" u="1"/>
      </sharedItems>
    </cacheField>
    <cacheField name="Level Of Service: Water Point/System Score" numFmtId="0">
      <sharedItems containsSemiMixedTypes="0" containsString="0" containsNumber="1" containsInteger="1" minValue="3" maxValue="8"/>
    </cacheField>
    <cacheField name="Alert" numFmtId="0">
      <sharedItems/>
    </cacheField>
    <cacheField name="Component(s)" numFmtId="0">
      <sharedItems/>
    </cacheField>
    <cacheField name="Recommended Activity" numFmtId="0">
      <sharedItems/>
    </cacheField>
    <cacheField name="Remaining Lifespan Of Intake Structure (Years)" numFmtId="49">
      <sharedItems containsMixedTypes="1" containsNumber="1" containsInteger="1" minValue="-27" maxValue="30"/>
    </cacheField>
    <cacheField name="Remaining Lifespan Of Conduction Line (Years)" numFmtId="49">
      <sharedItems containsMixedTypes="1" containsNumber="1" containsInteger="1" minValue="-37" maxValue="20"/>
    </cacheField>
    <cacheField name="Remaining Lifespan Of Storage Tank (Years)" numFmtId="49">
      <sharedItems containsMixedTypes="1" containsNumber="1" containsInteger="1" minValue="-1985" maxValue="18160"/>
    </cacheField>
    <cacheField name="Remaining Lifespan of Other Concrete Structures (Years)" numFmtId="49">
      <sharedItems containsMixedTypes="1" containsNumber="1" containsInteger="1" minValue="-37" maxValue="20"/>
    </cacheField>
    <cacheField name="Remaining Lifespan Of Distribution Network (Years)" numFmtId="49">
      <sharedItems containsMixedTypes="1" containsNumber="1" containsInteger="1" minValue="-27" maxValue="30"/>
    </cacheField>
    <cacheField name="Remaining Lifespan Of The Pump (Years)" numFmtId="49">
      <sharedItems containsMixedTypes="1" containsNumber="1" containsInteger="1" minValue="-4" maxValue="7"/>
    </cacheField>
    <cacheField name="Remaining Lifespan Of The Pump Station (Years)" numFmtId="49">
      <sharedItems containsMixedTypes="1" containsNumber="1" containsInteger="1" minValue="10" maxValue="19"/>
    </cacheField>
    <cacheField name="Remaining Lifespan Of The Treatment Equipment (Years)" numFmtId="49">
      <sharedItems containsMixedTypes="1" containsNumber="1" containsInteger="1" minValue="3" maxValue="10"/>
    </cacheField>
    <cacheField name="Remaining Lifespan Of The Treatment Housing Structure (Years)" numFmtId="0">
      <sharedItems/>
    </cacheField>
    <cacheField name="Remaining Lifespan Of The Kiosk/Tap Stand(Years)" numFmtId="49">
      <sharedItems containsSemiMixedTypes="0" containsString="0" containsNumber="1" containsInteger="1" minValue="-37" maxValue="7636"/>
    </cacheField>
    <cacheField name="Physical State Of The Intake Structure. 1: Normal; 2: Poor; 3: Does Not Function; None: Blank" numFmtId="1">
      <sharedItems containsMixedTypes="1" containsNumber="1" containsInteger="1" minValue="1" maxValue="3"/>
    </cacheField>
    <cacheField name="Physical State Of The Conduction Line. 1: Normal; 2: Poor; 3: Does Not Function; None: Blank" numFmtId="1">
      <sharedItems containsMixedTypes="1" containsNumber="1" containsInteger="1" minValue="1" maxValue="3"/>
    </cacheField>
    <cacheField name="Physical State Of The Storage Tank. 1: Normal; 2: Poor; 3: Does Not Function; None: Blank" numFmtId="1">
      <sharedItems containsMixedTypes="1" containsNumber="1" containsInteger="1" minValue="1" maxValue="3"/>
    </cacheField>
    <cacheField name="Physical State Of The Concrete Structures : 1: Normal; 2: Poor; 3: Does Not Function; None: Blank" numFmtId="1">
      <sharedItems containsMixedTypes="1" containsNumber="1" containsInteger="1" minValue="1" maxValue="3"/>
    </cacheField>
    <cacheField name="Physical State Of The Distribution Network: Normal. 1: Normal; 2: Poor; 3: Does Not Function; None: Blank" numFmtId="1">
      <sharedItems containsMixedTypes="1" containsNumber="1" containsInteger="1" minValue="1" maxValue="3"/>
    </cacheField>
    <cacheField name="Physical State Of The Pump Normal. 1: Normal; 2: Poor; 3: Does Not Function; None: Blank" numFmtId="1">
      <sharedItems containsMixedTypes="1" containsNumber="1" containsInteger="1" minValue="1" maxValue="3"/>
    </cacheField>
    <cacheField name="Physical State Of The Pump House/Station. 1: Normal; 2: Poor; 3: Does Not Function; None: Blank" numFmtId="1">
      <sharedItems containsMixedTypes="1" containsNumber="1" containsInteger="1" minValue="1" maxValue="3"/>
    </cacheField>
    <cacheField name="Physical State Of The Treatment Equipment. 1: Normal; 2: Poor; 3: Does Not Function; None: Blank" numFmtId="1">
      <sharedItems containsMixedTypes="1" containsNumber="1" containsInteger="1" minValue="1" maxValue="1"/>
    </cacheField>
    <cacheField name="Physical State Of The Treatment Housing Structure. 1: Normal; 2: Poor; 3: Does Not Function; None: Blank" numFmtId="1">
      <sharedItems/>
    </cacheField>
    <cacheField name="Physical State Of The Kiosk/Tap Stand. 1:Normal; 2: Poor; 3:Does Not Function; None: Blank" numFmtId="1">
      <sharedItems containsSemiMixedTypes="0" containsString="0" containsNumber="1" containsInteger="1" minValue="1" maxValue="3"/>
    </cacheField>
    <cacheField name="Overall State Of The Water Point/System 1: Normal; 2: Poor; 3: Does Not Function; None: Leave Blank" numFmtId="1">
      <sharedItems containsSemiMixedTypes="0" containsString="0" containsNumber="1" containsInteger="1" minValue="1" maxValue="3"/>
    </cacheField>
    <cacheField name="Water Point/System Improved Or Unimproved. 1: Improved; 0: Unimproved" numFmtId="0">
      <sharedItems containsSemiMixedTypes="0" containsString="0" containsNumber="1" containsInteger="1" minValue="1" maxValue="1"/>
    </cacheField>
    <cacheField name="Is The Source Protected? 1: Yes; 0: No" numFmtId="0">
      <sharedItems containsSemiMixedTypes="0" containsString="0" containsNumber="1" containsInteger="1" minValue="0" maxValue="1"/>
    </cacheField>
    <cacheField name="Number Of Users Meets Gov. Standards 1: # Of Users &lt;=Gov.Standards; 0 # Of Users &lt; Gov. Standards" numFmtId="0">
      <sharedItems containsSemiMixedTypes="0" containsString="0" containsNumber="1" containsInteger="1" minValue="0" maxValue="1"/>
    </cacheField>
    <cacheField name="Does The Water Point/System Provide Adequate Water Quantity?  1: Yes; 0: No" numFmtId="0">
      <sharedItems containsSemiMixedTypes="0" containsString="0" containsNumber="1" containsInteger="1" minValue="0" maxValue="1"/>
    </cacheField>
    <cacheField name="Does Water System Have Adequate Water Quality? (Bacteria, Turbidity, Other Contaminants Of Concern)  1: Yes; 0: No" numFmtId="0">
      <sharedItems containsSemiMixedTypes="0" containsString="0" containsNumber="1" containsInteger="1" minValue="1" maxValue="1"/>
    </cacheField>
    <cacheField name="Was The Water Point/ System Out Of Service For One Day Or Less Per Month In The Last Year?  1: Yes; 0: No" numFmtId="0">
      <sharedItems containsSemiMixedTypes="0" containsString="0" containsNumber="1" containsInteger="1" minValue="0" maxValue="1"/>
    </cacheField>
    <cacheField name="Is Water Available From The Water Point/System On The Day Of The Visit?  1: Yes; 0: No" numFmtId="0">
      <sharedItems containsSemiMixedTypes="0" containsString="0" containsNumber="1" containsInteger="1" minValue="0" maxValue="1"/>
    </cacheField>
    <cacheField name="Water Point/System In Good Overall Condition and Functioning" numFmtId="0">
      <sharedItems containsSemiMixedTypes="0" containsString="0" containsNumber="1" containsInteger="1" minValue="0" maxValue="1"/>
    </cacheField>
    <cacheField name="Number Of Sources" numFmtId="0">
      <sharedItems containsSemiMixedTypes="0" containsString="0" containsNumber="1" containsInteger="1" minValue="1" maxValue="11"/>
    </cacheField>
    <cacheField name="Number Of Intake Structures" numFmtId="0">
      <sharedItems containsMixedTypes="1" containsNumber="1" containsInteger="1" minValue="1" maxValue="180"/>
    </cacheField>
    <cacheField name="Number of Conduction Lines" numFmtId="0">
      <sharedItems containsMixedTypes="1" containsNumber="1" containsInteger="1" minValue="1" maxValue="2013"/>
    </cacheField>
    <cacheField name="Approximate Length Of Conduction Lines (Meters)" numFmtId="0">
      <sharedItems containsMixedTypes="1" containsNumber="1" containsInteger="1" minValue="5" maxValue="35000"/>
    </cacheField>
    <cacheField name="Number Of Storage Tanks" numFmtId="0">
      <sharedItems containsMixedTypes="1" containsNumber="1" containsInteger="1" minValue="1" maxValue="2015"/>
    </cacheField>
    <cacheField name="Number Of Other Concrete Structures" numFmtId="0">
      <sharedItems containsMixedTypes="1" containsNumber="1" containsInteger="1" minValue="1" maxValue="2015"/>
    </cacheField>
    <cacheField name="Number Of Distribution Networks" numFmtId="0">
      <sharedItems containsMixedTypes="1" containsNumber="1" containsInteger="1" minValue="1" maxValue="32"/>
    </cacheField>
    <cacheField name="Approximate Length Of Distribution Networks (Meters)" numFmtId="0">
      <sharedItems containsMixedTypes="1" containsNumber="1" containsInteger="1" minValue="100" maxValue="40000"/>
    </cacheField>
    <cacheField name="Number Of Pumps" numFmtId="0">
      <sharedItems containsMixedTypes="1" containsNumber="1" containsInteger="1" minValue="1" maxValue="5"/>
    </cacheField>
    <cacheField name="Number Of Kiosks Or Tap Stands" numFmtId="0">
      <sharedItems containsMixedTypes="1" containsNumber="1" containsInteger="1" minValue="1" maxValue="2015"/>
    </cacheField>
    <cacheField name="Presence Of Intake Structure?   1: Yes; 0: No" numFmtId="0">
      <sharedItems containsSemiMixedTypes="0" containsString="0" containsNumber="1" containsInteger="1" minValue="0" maxValue="1"/>
    </cacheField>
    <cacheField name="Type Of Intake Structure" numFmtId="0">
      <sharedItems/>
    </cacheField>
    <cacheField name="Year The Intake Structure Was Constructed. If Reconstructed, Year Of Most Recent Reconstruction. " numFmtId="0">
      <sharedItems containsMixedTypes="1" containsNumber="1" containsInteger="1" minValue="1960" maxValue="2017"/>
    </cacheField>
    <cacheField name="Presence Of Conduction Line?  1: Yes; 0: No" numFmtId="0">
      <sharedItems containsSemiMixedTypes="0" containsString="0" containsNumber="1" containsInteger="1" minValue="0" maxValue="1"/>
    </cacheField>
    <cacheField name="Year Conduction Line was Constructed. If Reconstructed, Year Of Most Recent Reconstruction" numFmtId="0">
      <sharedItems containsMixedTypes="1" containsNumber="1" containsInteger="1" minValue="1960" maxValue="2017"/>
    </cacheField>
    <cacheField name="Presence Of Storage Tank?  1: Yes; 0: No" numFmtId="0">
      <sharedItems containsSemiMixedTypes="0" containsString="0" containsNumber="1" containsInteger="1" minValue="0" maxValue="1"/>
    </cacheField>
    <cacheField name="Year The Storage Tank Was Constructed. If  Reconstructed, Year Of Most Recent Reconstruction" numFmtId="0">
      <sharedItems containsMixedTypes="1" containsNumber="1" containsInteger="1" minValue="2" maxValue="20147"/>
    </cacheField>
    <cacheField name="Presence Of Other Concrete Structures (Sedimentation Tank, Pressure Break Tank, etc.)?  1: Yes; 0: No" numFmtId="0">
      <sharedItems containsSemiMixedTypes="0" containsString="0" containsNumber="1" containsInteger="1" minValue="0" maxValue="1"/>
    </cacheField>
    <cacheField name="Year Other Concrete Structures Were Constructed.  If Reconstructed, Year Of Most Recent Reconstruction" numFmtId="0">
      <sharedItems containsMixedTypes="1" containsNumber="1" containsInteger="1" minValue="1960" maxValue="2017"/>
    </cacheField>
    <cacheField name="Presence Of Distribution Network?  1: Yes; 0: No" numFmtId="0">
      <sharedItems containsSemiMixedTypes="0" containsString="0" containsNumber="1" containsInteger="1" minValue="0" maxValue="1"/>
    </cacheField>
    <cacheField name="Year The Distribution Network Was Constructed.  If Reconstructed, Year Of Most Recent Reconstruction" numFmtId="0">
      <sharedItems containsMixedTypes="1" containsNumber="1" containsInteger="1" minValue="1960" maxValue="2017"/>
    </cacheField>
    <cacheField name="Presence Of Pump?  1: Yes; 0: No" numFmtId="0">
      <sharedItems containsSemiMixedTypes="0" containsString="0" containsNumber="1" containsInteger="1" minValue="0" maxValue="1"/>
    </cacheField>
    <cacheField name="Year Pump Was Installed. If Replaced Year Of Most Recent Replacement" numFmtId="0">
      <sharedItems containsMixedTypes="1" containsNumber="1" containsInteger="1" minValue="2006" maxValue="2017"/>
    </cacheField>
    <cacheField name="Presence Of A Pump House/Station?  1: Yes; 0: No" numFmtId="0">
      <sharedItems containsMixedTypes="1" containsNumber="1" containsInteger="1" minValue="0" maxValue="1"/>
    </cacheField>
    <cacheField name="Year The Pump House/Station Was Constructed. If Reconstructed, Year Of Most Recent Reconstruction" numFmtId="0">
      <sharedItems containsMixedTypes="1" containsNumber="1" containsInteger="1" minValue="2007" maxValue="2016"/>
    </cacheField>
    <cacheField name="Presence Of Treatment Equipment?  1: Yes; 0: No" numFmtId="0">
      <sharedItems containsSemiMixedTypes="0" containsString="0" containsNumber="1" containsInteger="1" minValue="0" maxValue="1"/>
    </cacheField>
    <cacheField name="Type Of Treatment: (Disinfection/Chlorination, Sedimentation, Filtration)" numFmtId="0">
      <sharedItems/>
    </cacheField>
    <cacheField name="Year Treatment Equipment Was Constructed. If Reconstructed, Year Of Most Recent Reconstruction" numFmtId="0">
      <sharedItems containsMixedTypes="1" containsNumber="1" containsInteger="1" minValue="2010" maxValue="2017"/>
    </cacheField>
    <cacheField name="Presence Of Treatment Housing Structure?  1: Yes; 0: No" numFmtId="0">
      <sharedItems containsMixedTypes="1" containsNumber="1" containsInteger="1" minValue="0" maxValue="0"/>
    </cacheField>
    <cacheField name="Year Treatment Housing Structure Was Constructed. If Reconstructed, Year Of Most Recent Reconstruction" numFmtId="0">
      <sharedItems/>
    </cacheField>
    <cacheField name="Presence Of Public Kiosk Or Tap Stand?  1: Yes; 0: No" numFmtId="0">
      <sharedItems containsSemiMixedTypes="0" containsString="0" containsNumber="1" containsInteger="1" minValue="1" maxValue="1"/>
    </cacheField>
    <cacheField name="Year The Kiosk Was Constructed.  If Reconstructed, Year Of Most Recent Reconstruction " numFmtId="0">
      <sharedItems containsSemiMixedTypes="0" containsString="0" containsNumber="1" containsInteger="1" minValue="1960" maxValue="96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16">
  <r>
    <n v="2017"/>
    <s v="Rwanda"/>
    <s v="Rulindo"/>
    <s v="Kisaro"/>
    <s v="Kamushenyi"/>
    <s v="Gakenke"/>
    <s v=""/>
    <s v=""/>
    <s v="Gahama Kisaro network"/>
    <n v="865"/>
    <n v="865"/>
    <s v=" "/>
    <s v="Piped Network With Pump"/>
    <n v="2012"/>
    <s v="Governement (District, Wasac) And Water For People"/>
    <s v="Spring"/>
    <x v="0"/>
    <x v="0"/>
    <x v="0"/>
    <x v="0"/>
    <n v="5"/>
    <s v="Repair or Replace Components"/>
    <s v="Intake Structure, Pump, "/>
    <s v="Create Plan To Repair or Replace Components"/>
    <n v="25"/>
    <n v="15"/>
    <n v="25"/>
    <n v="15"/>
    <n v="25"/>
    <n v="2"/>
    <n v="15"/>
    <s v=" "/>
    <s v=""/>
    <n v="15"/>
    <n v="2"/>
    <n v="1"/>
    <n v="1"/>
    <n v="1"/>
    <n v="1"/>
    <n v="2"/>
    <n v="1"/>
    <s v="ah "/>
    <s v=" "/>
    <n v="1"/>
    <n v="2"/>
    <n v="1"/>
    <n v="1"/>
    <n v="0"/>
    <n v="1"/>
    <n v="1"/>
    <n v="1"/>
    <n v="0"/>
    <n v="0"/>
    <n v="1"/>
    <n v="1"/>
    <n v="1"/>
    <n v="30000"/>
    <n v="7"/>
    <n v="14"/>
    <n v="1"/>
    <n v="30000"/>
    <n v="2"/>
    <n v="1"/>
    <n v="1"/>
    <s v=""/>
    <n v="2012"/>
    <n v="1"/>
    <n v="2012"/>
    <n v="1"/>
    <n v="2012"/>
    <n v="1"/>
    <n v="2012"/>
    <n v="1"/>
    <n v="2012"/>
    <n v="1"/>
    <n v="2012"/>
    <n v="1"/>
    <n v="2012"/>
    <n v="0"/>
    <s v=""/>
    <s v=" "/>
    <s v=" "/>
    <s v=" "/>
    <n v="1"/>
    <n v="2012"/>
  </r>
  <r>
    <n v="2017"/>
    <s v="Rwanda"/>
    <s v="Rulindo"/>
    <s v="Rukozo"/>
    <s v="Bwimo"/>
    <s v="Gatwa"/>
    <s v=""/>
    <s v=""/>
    <s v="Gihanga II"/>
    <n v="151"/>
    <n v="151"/>
    <s v=" "/>
    <s v="Piped Network -- Gravity Only"/>
    <n v="2017"/>
    <s v="Governement (District, Wasac) And Water For People"/>
    <s v="Groundwater (Well, Etc.)"/>
    <x v="0"/>
    <x v="1"/>
    <x v="1"/>
    <x v="1"/>
    <n v="7"/>
    <s v="Perform Routine Preventative Maintenance"/>
    <s v=""/>
    <s v="Maintain O&amp;M and Routine Monitoring"/>
    <n v="29"/>
    <n v="19"/>
    <n v="29"/>
    <s v=" "/>
    <s v=" "/>
    <s v=" "/>
    <s v=" "/>
    <s v=" "/>
    <s v=""/>
    <n v="19"/>
    <n v="1"/>
    <n v="1"/>
    <n v="1"/>
    <s v=" "/>
    <s v=" "/>
    <s v=" "/>
    <s v=" "/>
    <s v=" "/>
    <s v=" "/>
    <n v="1"/>
    <n v="1"/>
    <n v="1"/>
    <n v="1"/>
    <n v="0"/>
    <n v="1"/>
    <n v="1"/>
    <n v="1"/>
    <n v="1"/>
    <n v="1"/>
    <n v="1"/>
    <n v="1"/>
    <n v="1"/>
    <n v="7000"/>
    <n v="3"/>
    <s v=" "/>
    <s v=" "/>
    <s v=" "/>
    <s v=" "/>
    <n v="2"/>
    <n v="1"/>
    <s v="&quot;Springbox&quot; --Intake Structure At A Spring"/>
    <n v="2016"/>
    <n v="1"/>
    <n v="2016"/>
    <n v="1"/>
    <n v="2016"/>
    <n v="0"/>
    <s v=" "/>
    <n v="0"/>
    <s v=" "/>
    <n v="0"/>
    <s v=" "/>
    <s v=" "/>
    <s v=" "/>
    <n v="0"/>
    <s v=""/>
    <s v=" "/>
    <s v=" "/>
    <s v=" "/>
    <n v="1"/>
    <n v="2016"/>
  </r>
  <r>
    <n v="2017"/>
    <s v="Rwanda"/>
    <s v="Rulindo"/>
    <s v="Cyungo"/>
    <s v="Rwili"/>
    <s v="Karambi"/>
    <s v=""/>
    <s v=""/>
    <s v="Nyamagana"/>
    <n v="60"/>
    <n v="10"/>
    <n v="50"/>
    <s v="Piped Network -- Gravity Only"/>
    <n v="2011"/>
    <s v="Government And African Development Bank"/>
    <s v="Spring"/>
    <x v="0"/>
    <x v="1"/>
    <x v="0"/>
    <x v="0"/>
    <n v="4"/>
    <s v="Repair or Replace Components"/>
    <s v="Distribution  Line, "/>
    <s v="Create Plan To Repair or Replace Components"/>
    <n v="28"/>
    <n v="18"/>
    <n v="24"/>
    <n v="14"/>
    <n v="24"/>
    <s v=" "/>
    <s v=" "/>
    <s v=" "/>
    <s v=""/>
    <n v="14"/>
    <n v="1"/>
    <n v="1"/>
    <n v="1"/>
    <n v="1"/>
    <n v="2"/>
    <s v=" "/>
    <s v=" "/>
    <s v=" "/>
    <s v=" "/>
    <n v="1"/>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Ntarabana"/>
    <s v="Kiyanza"/>
    <s v="Nyagasozi"/>
    <s v=""/>
    <s v=""/>
    <s v="Kararama network"/>
    <n v="197"/>
    <n v="197"/>
    <s v=" "/>
    <s v="Piped Network With Pump"/>
    <n v="2009"/>
    <s v="Governement (District, Wasac) And Water For People"/>
    <s v="Spring"/>
    <x v="0"/>
    <x v="1"/>
    <x v="1"/>
    <x v="1"/>
    <n v="7"/>
    <s v="Perform Routine Preventative Maintenance"/>
    <s v=""/>
    <s v="Maintain O&amp;M and Routine Monitoring"/>
    <n v="22"/>
    <n v="15"/>
    <n v="25"/>
    <n v="15"/>
    <n v="25"/>
    <n v="-1"/>
    <n v="12"/>
    <s v=" "/>
    <s v=""/>
    <n v="15"/>
    <n v="1"/>
    <n v="1"/>
    <n v="1"/>
    <n v="1"/>
    <n v="1"/>
    <n v="1"/>
    <n v="1"/>
    <s v=" "/>
    <s v=" "/>
    <n v="1"/>
    <n v="1"/>
    <n v="1"/>
    <n v="1"/>
    <n v="0"/>
    <n v="1"/>
    <n v="1"/>
    <n v="1"/>
    <n v="1"/>
    <n v="1"/>
    <n v="3"/>
    <n v="3"/>
    <n v="2"/>
    <n v="5000"/>
    <n v="5"/>
    <n v="14"/>
    <n v="2"/>
    <n v="5000"/>
    <n v="1"/>
    <n v="1"/>
    <n v="1"/>
    <s v=""/>
    <n v="2009"/>
    <n v="1"/>
    <n v="2012"/>
    <n v="1"/>
    <n v="2012"/>
    <n v="1"/>
    <n v="2012"/>
    <n v="1"/>
    <n v="2012"/>
    <n v="1"/>
    <n v="2009"/>
    <n v="1"/>
    <n v="2009"/>
    <n v="0"/>
    <s v=""/>
    <s v=" "/>
    <s v=" "/>
    <s v=" "/>
    <n v="1"/>
    <n v="2012"/>
  </r>
  <r>
    <n v="2017"/>
    <s v="Rwanda"/>
    <s v="Rulindo"/>
    <s v="Bushoki"/>
    <s v="N.Ngarama"/>
    <s v="Ngarama"/>
    <s v=""/>
    <s v=""/>
    <s v="Rutare-Nyirangarama gravity/Nyirangarama water point"/>
    <n v="89"/>
    <n v="89"/>
    <s v=" "/>
    <s v="Piped Network -- Gravity Only"/>
    <n v="1960"/>
    <s v="Government Of Rwanda"/>
    <s v="Spring"/>
    <x v="0"/>
    <x v="1"/>
    <x v="1"/>
    <x v="1"/>
    <n v="6"/>
    <s v="Repair or Replace Components"/>
    <s v="Kiosk/Tap Stand"/>
    <s v="Create Plan To Repair or Replace Components"/>
    <s v=" "/>
    <s v=" "/>
    <s v=" "/>
    <s v=" "/>
    <s v=" "/>
    <s v=" "/>
    <s v=" "/>
    <s v=" "/>
    <s v=""/>
    <n v="-37"/>
    <s v=" "/>
    <s v=" "/>
    <s v=" "/>
    <s v=" "/>
    <s v=" "/>
    <s v=" "/>
    <s v=" "/>
    <s v=" "/>
    <s v=" "/>
    <n v="2"/>
    <n v="2"/>
    <n v="1"/>
    <n v="1"/>
    <n v="0"/>
    <n v="1"/>
    <n v="1"/>
    <n v="1"/>
    <n v="1"/>
    <n v="0"/>
    <n v="1"/>
    <s v=" "/>
    <s v=" "/>
    <s v=" "/>
    <s v=" "/>
    <s v=" "/>
    <s v=" "/>
    <s v=" "/>
    <s v=" "/>
    <n v="1"/>
    <n v="0"/>
    <s v=""/>
    <s v=" "/>
    <n v="0"/>
    <s v=" "/>
    <n v="0"/>
    <s v=" "/>
    <n v="0"/>
    <s v=" "/>
    <n v="0"/>
    <s v=" "/>
    <n v="0"/>
    <s v=" "/>
    <s v=" "/>
    <s v=" "/>
    <n v="0"/>
    <s v=""/>
    <s v=" "/>
    <s v=" "/>
    <s v=" "/>
    <n v="1"/>
    <n v="1960"/>
  </r>
  <r>
    <n v="2017"/>
    <s v="Rwanda"/>
    <s v="Rulindo"/>
    <s v="Shyorongi"/>
    <s v="Kijabagwe"/>
    <s v="Gaseke"/>
    <s v=""/>
    <s v=""/>
    <s v="Gisoro- Nyundo network"/>
    <n v="176"/>
    <n v="65"/>
    <n v="111"/>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Ntarabana"/>
    <s v="Kiyanza"/>
    <s v="Nombe"/>
    <s v=""/>
    <s v=""/>
    <s v="Kararama and Rwamugaza pumping"/>
    <n v="965"/>
    <n v="965"/>
    <s v=" "/>
    <s v="Piped Network -- Gravity Only|Piped Network With Pump"/>
    <n v="2012"/>
    <s v="Governement (District, Wasac) And Water For People"/>
    <s v="Spring"/>
    <x v="0"/>
    <x v="1"/>
    <x v="1"/>
    <x v="1"/>
    <n v="7"/>
    <s v="Perform Routine Preventative Maintenance"/>
    <s v=""/>
    <s v="Maintain O&amp;M and Routine Monitoring"/>
    <n v="16"/>
    <n v="6"/>
    <n v="16"/>
    <n v="6"/>
    <s v=" "/>
    <s v=" "/>
    <s v=" "/>
    <s v=" "/>
    <s v=""/>
    <n v="15"/>
    <n v="1"/>
    <n v="1"/>
    <n v="1"/>
    <n v="1"/>
    <s v=" "/>
    <s v=" "/>
    <s v=" "/>
    <s v=" "/>
    <s v=" "/>
    <n v="1"/>
    <n v="1"/>
    <n v="1"/>
    <n v="1"/>
    <n v="0"/>
    <n v="1"/>
    <n v="1"/>
    <n v="1"/>
    <n v="1"/>
    <n v="1"/>
    <n v="2"/>
    <n v="2"/>
    <n v="1"/>
    <n v="8000"/>
    <n v="7"/>
    <n v="14"/>
    <s v=" "/>
    <s v=" "/>
    <s v=" "/>
    <n v="1"/>
    <n v="1"/>
    <s v="&quot;Springbox&quot; --Intake Structure At A Spring"/>
    <n v="2003"/>
    <n v="1"/>
    <n v="2003"/>
    <n v="1"/>
    <n v="2003"/>
    <n v="1"/>
    <n v="2003"/>
    <n v="0"/>
    <s v=" "/>
    <n v="0"/>
    <s v=" "/>
    <s v=" "/>
    <s v=" "/>
    <n v="0"/>
    <s v=""/>
    <s v=" "/>
    <s v=" "/>
    <s v=" "/>
    <n v="1"/>
    <n v="2012"/>
  </r>
  <r>
    <n v="2017"/>
    <s v="Rwanda"/>
    <s v="Rulindo"/>
    <s v="Kinihira"/>
    <s v="Butunzi"/>
    <s v="Gisekuru"/>
    <s v=""/>
    <s v=""/>
    <s v="Miyove- Kinihira"/>
    <n v="143"/>
    <n v="80"/>
    <n v="63"/>
    <s v="Piped Network -- Gravity Only"/>
    <n v="2001"/>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Mbogo"/>
    <s v="Bukoro"/>
    <s v="Gihonga"/>
    <s v=""/>
    <s v=""/>
    <s v=" "/>
    <n v="20"/>
    <n v="20"/>
    <s v=" "/>
    <s v="Piped Network -- Gravity Only"/>
    <n v="2016"/>
    <s v="Water For People"/>
    <s v="Spring"/>
    <x v="0"/>
    <x v="1"/>
    <x v="2"/>
    <x v="1"/>
    <n v="8"/>
    <s v="Perform Routine Preventative Maintenance"/>
    <s v=""/>
    <s v="Maintain O&amp;M and Routine Monitoring"/>
    <n v="29"/>
    <n v="19"/>
    <s v=" "/>
    <s v=" "/>
    <n v="29"/>
    <s v=" "/>
    <s v=" "/>
    <s v=" "/>
    <s v=""/>
    <n v="19"/>
    <n v="1"/>
    <n v="1"/>
    <s v=" "/>
    <s v=" "/>
    <n v="1"/>
    <s v=" "/>
    <s v=" "/>
    <s v=" "/>
    <s v=" "/>
    <n v="1"/>
    <n v="1"/>
    <n v="1"/>
    <n v="1"/>
    <n v="1"/>
    <n v="1"/>
    <n v="1"/>
    <n v="1"/>
    <n v="1"/>
    <n v="1"/>
    <n v="2"/>
    <n v="180"/>
    <n v="1"/>
    <n v="900"/>
    <s v=" "/>
    <s v=" "/>
    <n v="1"/>
    <n v="700"/>
    <s v=" "/>
    <n v="2"/>
    <n v="1"/>
    <s v="&quot;Springbox&quot; --Intake Structure At A Spring"/>
    <n v="2016"/>
    <n v="1"/>
    <n v="2016"/>
    <n v="0"/>
    <s v=" "/>
    <n v="0"/>
    <s v=" "/>
    <n v="1"/>
    <n v="2016"/>
    <n v="0"/>
    <s v=" "/>
    <s v=" "/>
    <s v=" "/>
    <n v="0"/>
    <s v=""/>
    <s v=" "/>
    <s v=" "/>
    <s v=" "/>
    <n v="1"/>
    <n v="2016"/>
  </r>
  <r>
    <n v="2017"/>
    <s v="Rwanda"/>
    <s v="Rulindo"/>
    <s v="Base"/>
    <s v="Rwamahwa"/>
    <s v="Cyondo"/>
    <s v=""/>
    <s v=""/>
    <s v=" "/>
    <n v="173"/>
    <n v="150"/>
    <m/>
    <s v="Piped Network With Pump"/>
    <n v="2012"/>
    <s v="Waterforpeople"/>
    <s v="Spring"/>
    <x v="0"/>
    <x v="1"/>
    <x v="1"/>
    <x v="1"/>
    <n v="7"/>
    <s v="Perform Routine Preventative Maintenance"/>
    <s v=""/>
    <s v="Maintain O&amp;M and Routine Monitoring"/>
    <n v="25"/>
    <s v=" "/>
    <s v=" "/>
    <n v="15"/>
    <n v="25"/>
    <s v=" "/>
    <s v=" "/>
    <s v=" "/>
    <s v=""/>
    <n v="15"/>
    <n v="1"/>
    <s v=" "/>
    <s v=" "/>
    <n v="1"/>
    <n v="1"/>
    <s v=" "/>
    <s v=" "/>
    <s v=" "/>
    <s v=" "/>
    <n v="1"/>
    <n v="1"/>
    <n v="1"/>
    <n v="1"/>
    <n v="0"/>
    <n v="1"/>
    <n v="1"/>
    <n v="1"/>
    <n v="1"/>
    <n v="1"/>
    <n v="2"/>
    <n v="2"/>
    <s v=" "/>
    <s v=" "/>
    <s v=" "/>
    <n v="14"/>
    <n v="2"/>
    <n v="30000"/>
    <s v=" "/>
    <n v="1"/>
    <n v="1"/>
    <s v="&quot;Springbox&quot; --Intake Structure At A Spring"/>
    <n v="2012"/>
    <n v="0"/>
    <s v=" "/>
    <n v="0"/>
    <s v=" "/>
    <n v="1"/>
    <n v="2012"/>
    <n v="1"/>
    <n v="2012"/>
    <n v="0"/>
    <s v=" "/>
    <s v=" "/>
    <s v=" "/>
    <n v="0"/>
    <s v=""/>
    <s v=" "/>
    <s v=" "/>
    <s v=" "/>
    <n v="1"/>
    <n v="2012"/>
  </r>
  <r>
    <n v="2017"/>
    <s v="Rwanda"/>
    <s v="Rulindo"/>
    <s v="Ngoma"/>
    <s v="Kabuga"/>
    <s v="Kirambo"/>
    <s v=""/>
    <s v=""/>
    <s v="Nganzo-Kabarore"/>
    <n v="131"/>
    <n v="40"/>
    <n v="138"/>
    <s v="Piped Network -- Gravity Only"/>
    <n v="2014"/>
    <s v="Governement (District, Wasac) And Water For People"/>
    <s v="Spring"/>
    <x v="0"/>
    <x v="2"/>
    <x v="1"/>
    <x v="2"/>
    <n v="6"/>
    <s v="Major Repairs or Replace System"/>
    <s v=""/>
    <s v="Further Technical Diagnostic Needed"/>
    <n v="27"/>
    <n v="17"/>
    <n v="27"/>
    <s v=" "/>
    <n v="27"/>
    <s v=" "/>
    <s v=" "/>
    <s v=" "/>
    <s v=""/>
    <n v="17"/>
    <n v="2"/>
    <n v="2"/>
    <n v="1"/>
    <s v=" "/>
    <n v="3"/>
    <s v=" "/>
    <s v=" "/>
    <s v=" "/>
    <s v=" "/>
    <n v="2"/>
    <n v="2"/>
    <n v="1"/>
    <n v="1"/>
    <n v="0"/>
    <n v="1"/>
    <n v="1"/>
    <n v="1"/>
    <n v="1"/>
    <n v="0"/>
    <n v="1"/>
    <n v="1"/>
    <n v="1"/>
    <n v="400"/>
    <n v="3"/>
    <s v=" "/>
    <n v="2"/>
    <n v="800"/>
    <s v=" "/>
    <n v="4"/>
    <n v="1"/>
    <s v="&quot;Springbox&quot; --Intake Structure At A Spring"/>
    <n v="2014"/>
    <n v="1"/>
    <n v="2014"/>
    <n v="1"/>
    <n v="2014"/>
    <n v="0"/>
    <s v=" "/>
    <n v="1"/>
    <n v="2014"/>
    <n v="0"/>
    <s v=" "/>
    <s v=" "/>
    <s v=" "/>
    <n v="0"/>
    <s v=""/>
    <s v=" "/>
    <s v=" "/>
    <s v=" "/>
    <n v="1"/>
    <n v="2014"/>
  </r>
  <r>
    <n v="2017"/>
    <s v="Rwanda"/>
    <s v="Rulindo"/>
    <s v="Mbogo"/>
    <s v="Rurenge"/>
    <s v="Ruhondo"/>
    <s v=""/>
    <s v=""/>
    <s v="Kishwi network"/>
    <n v="184"/>
    <n v="46"/>
    <s v=" "/>
    <s v="Piped Network -- Gravity Only"/>
    <n v="2003"/>
    <s v="Goverment"/>
    <s v="Spring"/>
    <x v="0"/>
    <x v="1"/>
    <x v="1"/>
    <x v="1"/>
    <n v="7"/>
    <s v="Perform Routine Preventative Maintenance"/>
    <s v=""/>
    <s v="Maintain O&amp;M and Routine Monitoring"/>
    <n v="29"/>
    <n v="19"/>
    <n v="16"/>
    <s v=" "/>
    <n v="16"/>
    <s v=" "/>
    <s v=" "/>
    <s v=" "/>
    <s v=""/>
    <n v="19"/>
    <n v="1"/>
    <n v="1"/>
    <n v="1"/>
    <s v=" "/>
    <n v="1"/>
    <s v=" "/>
    <s v=" "/>
    <s v=" "/>
    <s v=" "/>
    <n v="1"/>
    <n v="1"/>
    <n v="1"/>
    <n v="1"/>
    <n v="0"/>
    <n v="1"/>
    <n v="1"/>
    <n v="1"/>
    <n v="1"/>
    <n v="1"/>
    <n v="1"/>
    <n v="1"/>
    <n v="2"/>
    <n v="700"/>
    <n v="2"/>
    <s v=" "/>
    <n v="2"/>
    <n v="680"/>
    <s v=" "/>
    <n v="4"/>
    <n v="1"/>
    <s v="&quot;Springbox&quot; --Intake Structure At A Spring"/>
    <n v="2016"/>
    <n v="1"/>
    <n v="2016"/>
    <n v="1"/>
    <n v="2003"/>
    <n v="0"/>
    <s v=" "/>
    <n v="1"/>
    <n v="2003"/>
    <n v="0"/>
    <s v=" "/>
    <s v=" "/>
    <s v=" "/>
    <n v="0"/>
    <s v=""/>
    <s v=" "/>
    <s v=" "/>
    <s v=" "/>
    <n v="1"/>
    <n v="2016"/>
  </r>
  <r>
    <n v="2017"/>
    <s v="Rwanda"/>
    <s v="Rulindo"/>
    <s v="Tumba"/>
    <s v="Nyirabirori"/>
    <s v="Murambi"/>
    <s v=""/>
    <s v=""/>
    <s v="Murambi 2 wpt/Nyirambuga pumping"/>
    <n v="174"/>
    <n v="174"/>
    <n v="45"/>
    <s v="Piped Network With Pump"/>
    <n v="2012"/>
    <s v="Gor"/>
    <s v="Spring"/>
    <x v="0"/>
    <x v="1"/>
    <x v="1"/>
    <x v="1"/>
    <n v="7"/>
    <s v="Repair or Replace Components"/>
    <s v="Kiosk/Tap Stand"/>
    <s v="Create Plan To Repair or Replace Components"/>
    <s v=" "/>
    <s v=" "/>
    <n v="25"/>
    <s v=" "/>
    <s v=" "/>
    <s v=" "/>
    <s v=" "/>
    <s v=" "/>
    <s v=""/>
    <n v="15"/>
    <s v=" "/>
    <s v=" "/>
    <n v="1"/>
    <s v=" "/>
    <s v=" "/>
    <s v=" "/>
    <s v=" "/>
    <s v=" "/>
    <s v=" "/>
    <n v="2"/>
    <n v="1"/>
    <n v="1"/>
    <n v="1"/>
    <n v="0"/>
    <n v="1"/>
    <n v="1"/>
    <n v="1"/>
    <n v="1"/>
    <n v="1"/>
    <n v="1"/>
    <s v=" "/>
    <s v=" "/>
    <s v=" "/>
    <n v="1"/>
    <s v=" "/>
    <s v=" "/>
    <s v=" "/>
    <s v=" "/>
    <n v="1"/>
    <n v="0"/>
    <s v=""/>
    <s v=" "/>
    <n v="0"/>
    <s v=" "/>
    <n v="1"/>
    <n v="2012"/>
    <n v="0"/>
    <s v=" "/>
    <n v="0"/>
    <s v=" "/>
    <n v="0"/>
    <s v=" "/>
    <s v=" "/>
    <s v=" "/>
    <n v="0"/>
    <s v=""/>
    <s v=" "/>
    <s v=" "/>
    <s v=" "/>
    <n v="1"/>
    <n v="2012"/>
  </r>
  <r>
    <n v="2017"/>
    <s v="Rwanda"/>
    <s v="Rulindo"/>
    <s v="Cyungo"/>
    <s v="Marembo"/>
    <s v="Murambo"/>
    <s v=""/>
    <s v=""/>
    <s v=" "/>
    <n v="586"/>
    <n v="541"/>
    <s v=" "/>
    <s v="Piped Network -- Gravity Only"/>
    <n v="2012"/>
    <s v="Governement (District, Wasac) And Water For People"/>
    <s v="Spring"/>
    <x v="0"/>
    <x v="1"/>
    <x v="1"/>
    <x v="1"/>
    <n v="7"/>
    <s v="Perform Routine Preventative Maintenance"/>
    <s v=""/>
    <s v="Maintain O&amp;M and Routine Monitoring"/>
    <n v="25"/>
    <s v=" "/>
    <n v="25"/>
    <s v=" "/>
    <n v="25"/>
    <s v=" "/>
    <s v=" "/>
    <s v=" "/>
    <s v=""/>
    <n v="15"/>
    <n v="1"/>
    <s v=" "/>
    <n v="1"/>
    <s v=" "/>
    <n v="1"/>
    <s v=" "/>
    <s v=" "/>
    <s v=" "/>
    <s v=" "/>
    <n v="1"/>
    <n v="1"/>
    <n v="1"/>
    <n v="1"/>
    <n v="0"/>
    <n v="1"/>
    <n v="1"/>
    <n v="1"/>
    <n v="1"/>
    <n v="1"/>
    <n v="5"/>
    <n v="1"/>
    <s v=" "/>
    <s v=" "/>
    <n v="5"/>
    <s v=" "/>
    <n v="1"/>
    <n v="1234"/>
    <s v=" "/>
    <n v="10"/>
    <n v="1"/>
    <s v="&quot;Springbox&quot; --Intake Structure At A Spring"/>
    <n v="2012"/>
    <n v="0"/>
    <s v=" "/>
    <n v="1"/>
    <n v="2012"/>
    <n v="0"/>
    <s v=" "/>
    <n v="1"/>
    <n v="2012"/>
    <n v="0"/>
    <s v=" "/>
    <s v=" "/>
    <s v=" "/>
    <n v="0"/>
    <s v=""/>
    <s v=" "/>
    <s v=" "/>
    <s v=" "/>
    <n v="1"/>
    <n v="2012"/>
  </r>
  <r>
    <n v="2017"/>
    <s v="Rwanda"/>
    <s v="Rulindo"/>
    <s v="Tumba"/>
    <s v="Misezero"/>
    <s v="Misezero"/>
    <s v=""/>
    <s v=""/>
    <s v="Water point at Refectory APEKI Tumba/Nyirambuga pumping"/>
    <n v="115"/>
    <n v="115"/>
    <n v="106"/>
    <s v="Piped Network With Pump"/>
    <n v="2012"/>
    <s v="Governement (District, Wasac) And Water For People"/>
    <s v="Spring"/>
    <x v="0"/>
    <x v="1"/>
    <x v="1"/>
    <x v="1"/>
    <n v="7"/>
    <s v="Perform Routine Preventative Maintenance"/>
    <s v=""/>
    <s v="Maintain O&amp;M and Routine Monitoring"/>
    <s v=" "/>
    <s v=" "/>
    <n v="25"/>
    <s v=" "/>
    <n v="25"/>
    <s v=" "/>
    <s v=" "/>
    <s v=" "/>
    <s v=""/>
    <n v="15"/>
    <s v=" "/>
    <s v=" "/>
    <n v="1"/>
    <s v=" "/>
    <n v="1"/>
    <s v=" "/>
    <s v=" "/>
    <s v=" "/>
    <s v=" "/>
    <n v="1"/>
    <n v="1"/>
    <n v="1"/>
    <n v="1"/>
    <n v="0"/>
    <n v="1"/>
    <n v="1"/>
    <n v="1"/>
    <n v="1"/>
    <n v="1"/>
    <n v="2"/>
    <s v=" "/>
    <s v=" "/>
    <s v=" "/>
    <n v="1"/>
    <s v=" "/>
    <n v="1"/>
    <n v="100"/>
    <s v=" "/>
    <n v="6"/>
    <n v="0"/>
    <s v=""/>
    <s v=" "/>
    <n v="0"/>
    <s v=" "/>
    <n v="1"/>
    <n v="2012"/>
    <n v="0"/>
    <s v=" "/>
    <n v="1"/>
    <n v="2012"/>
    <n v="0"/>
    <s v=" "/>
    <s v=" "/>
    <s v=" "/>
    <n v="0"/>
    <s v=""/>
    <s v=" "/>
    <s v=" "/>
    <s v=" "/>
    <n v="1"/>
    <n v="2012"/>
  </r>
  <r>
    <n v="2017"/>
    <s v="Rwanda"/>
    <s v="Rulindo"/>
    <s v="Murambi"/>
    <s v="Gatwa"/>
    <s v="Akarambi"/>
    <s v=""/>
    <s v=""/>
    <s v="Mutagata Motorised Network"/>
    <n v="206"/>
    <n v="100"/>
    <s v=" "/>
    <s v="Piped Network With Pump"/>
    <n v="1987"/>
    <s v="Governement (District, Wasac) And Water For People"/>
    <s v="Spring"/>
    <x v="0"/>
    <x v="1"/>
    <x v="0"/>
    <x v="0"/>
    <n v="5"/>
    <s v="Perform Routine Preventative Maintenance"/>
    <s v=""/>
    <s v="Maintain O&amp;M and Routine Monitoring"/>
    <n v="20"/>
    <n v="19"/>
    <n v="29"/>
    <n v="19"/>
    <n v="29"/>
    <n v="7"/>
    <n v="19"/>
    <n v="10"/>
    <s v=""/>
    <n v="19"/>
    <n v="1"/>
    <n v="1"/>
    <n v="1"/>
    <n v="1"/>
    <n v="1"/>
    <n v="1"/>
    <n v="1"/>
    <n v="1"/>
    <s v=" "/>
    <n v="1"/>
    <n v="1"/>
    <n v="1"/>
    <n v="1"/>
    <n v="0"/>
    <n v="1"/>
    <n v="1"/>
    <n v="0"/>
    <n v="0"/>
    <n v="1"/>
    <n v="1"/>
    <n v="4"/>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Masoro"/>
    <s v="Kabuga"/>
    <s v="Rubaya"/>
    <s v=""/>
    <s v=""/>
    <s v="Mutagata Motorised Network"/>
    <n v="167"/>
    <n v="167"/>
    <n v="100"/>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1900"/>
    <n v="5"/>
    <n v="64"/>
    <n v="1"/>
    <s v="&quot;Springbox&quot; --Intake Structure At A Spring"/>
    <n v="2007"/>
    <n v="1"/>
    <n v="2016"/>
    <n v="1"/>
    <n v="2016"/>
    <n v="1"/>
    <n v="2016"/>
    <n v="1"/>
    <n v="2016"/>
    <n v="1"/>
    <n v="2017"/>
    <n v="1"/>
    <n v="2016"/>
    <n v="1"/>
    <s v="Disinfection/Chlorination"/>
    <n v="2017"/>
    <n v="0"/>
    <s v=" "/>
    <n v="1"/>
    <n v="2016"/>
  </r>
  <r>
    <n v="2017"/>
    <s v="Rwanda"/>
    <s v="Rulindo"/>
    <s v="Mbogo"/>
    <s v="Rurenge"/>
    <s v="Gitaba"/>
    <s v=""/>
    <s v=""/>
    <s v="Musenge network"/>
    <n v="195"/>
    <n v="95"/>
    <n v="52"/>
    <s v="Piped Network With Pump"/>
    <n v="2014"/>
    <s v="Governement (District, Wasac) And Water For People"/>
    <s v="Spring"/>
    <x v="0"/>
    <x v="0"/>
    <x v="2"/>
    <x v="1"/>
    <n v="8"/>
    <s v="Repair or Replace Components"/>
    <s v="Other Concrete Structures Distribution  Line, Kiosk/Tap Stand"/>
    <s v="Create Plan To Repair or Replace Components"/>
    <n v="27"/>
    <n v="17"/>
    <n v="27"/>
    <n v="17"/>
    <n v="27"/>
    <n v="4"/>
    <n v="17"/>
    <s v=" "/>
    <s v=""/>
    <n v="19"/>
    <n v="1"/>
    <n v="1"/>
    <n v="1"/>
    <n v="2"/>
    <n v="2"/>
    <n v="1"/>
    <n v="1"/>
    <s v=" "/>
    <s v=" "/>
    <n v="2"/>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6"/>
  </r>
  <r>
    <n v="2017"/>
    <s v="Rwanda"/>
    <s v="Rulindo"/>
    <s v="Ngoma"/>
    <s v="Karambo"/>
    <s v="Jyambere"/>
    <s v=""/>
    <s v=""/>
    <s v="Gahama network"/>
    <n v="117"/>
    <n v="65"/>
    <n v="67"/>
    <s v="Piped Network -- Gravity Only"/>
    <n v="2014"/>
    <s v="Governement (District, Wasac) And Water For People"/>
    <s v="Spring"/>
    <x v="0"/>
    <x v="1"/>
    <x v="0"/>
    <x v="0"/>
    <n v="5"/>
    <s v="Repair or Replace Components"/>
    <s v="Intake Structure, "/>
    <s v="Create Plan To Repair or Replace Components"/>
    <n v="27"/>
    <n v="17"/>
    <n v="27"/>
    <n v="17"/>
    <n v="27"/>
    <s v=" "/>
    <s v=" "/>
    <s v=" "/>
    <s v=""/>
    <n v="17"/>
    <n v="2"/>
    <n v="1"/>
    <n v="1"/>
    <n v="1"/>
    <n v="1"/>
    <s v=" "/>
    <s v=" "/>
    <s v=" "/>
    <s v=" "/>
    <n v="1"/>
    <n v="2"/>
    <n v="1"/>
    <n v="0"/>
    <n v="0"/>
    <n v="1"/>
    <n v="1"/>
    <n v="1"/>
    <n v="1"/>
    <n v="0"/>
    <n v="1"/>
    <n v="1"/>
    <n v="1"/>
    <n v="1800"/>
    <n v="2"/>
    <n v="1"/>
    <n v="1"/>
    <n v="1200"/>
    <s v=" "/>
    <n v="5"/>
    <n v="1"/>
    <s v="&quot;Springbox&quot; --Intake Structure At A Spring"/>
    <n v="2014"/>
    <n v="1"/>
    <n v="2014"/>
    <n v="1"/>
    <n v="2014"/>
    <n v="1"/>
    <n v="2014"/>
    <n v="1"/>
    <n v="2014"/>
    <n v="0"/>
    <s v=" "/>
    <s v=" "/>
    <s v=" "/>
    <n v="0"/>
    <s v=""/>
    <s v=" "/>
    <s v=" "/>
    <s v=" "/>
    <n v="1"/>
    <n v="2014"/>
  </r>
  <r>
    <n v="2017"/>
    <s v="Rwanda"/>
    <s v="Rulindo"/>
    <s v="Mbogo"/>
    <s v="Rurenge"/>
    <s v="Karehe"/>
    <s v=""/>
    <s v=""/>
    <s v="Musenge network"/>
    <n v="135"/>
    <n v="68"/>
    <s v=" "/>
    <s v="Piped Network With Pump"/>
    <n v="2014"/>
    <s v="Governement (District, Wasac) And Water For People"/>
    <s v="Spring"/>
    <x v="0"/>
    <x v="1"/>
    <x v="2"/>
    <x v="1"/>
    <n v="8"/>
    <s v="Repair or Replace Components"/>
    <s v="Distribution  Line, Pump, "/>
    <s v="Create Plan To Repair or Replace Components"/>
    <n v="27"/>
    <n v="17"/>
    <n v="27"/>
    <n v="17"/>
    <n v="27"/>
    <n v="4"/>
    <n v="17"/>
    <s v=" "/>
    <s v=""/>
    <n v="17"/>
    <n v="1"/>
    <n v="1"/>
    <n v="1"/>
    <n v="1"/>
    <n v="2"/>
    <n v="2"/>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4"/>
  </r>
  <r>
    <n v="2017"/>
    <s v="Rwanda"/>
    <s v="Rulindo"/>
    <s v="Tumba"/>
    <s v="Taba"/>
    <s v="Kamuragi"/>
    <s v=""/>
    <s v=""/>
    <s v="Water point chez Safari/Nyirambuga pumping system"/>
    <n v="154"/>
    <n v="154"/>
    <n v="86"/>
    <s v="Piped Network With Pump"/>
    <n v="2012"/>
    <s v="Governement (District, Wasac) And Water For People"/>
    <s v="Spring"/>
    <x v="0"/>
    <x v="1"/>
    <x v="1"/>
    <x v="1"/>
    <n v="6"/>
    <s v="Perform Routine Preventative Maintenance"/>
    <s v=""/>
    <s v="Maintain O&amp;M and Routine Monitoring"/>
    <s v=" "/>
    <s v=" "/>
    <s v=" "/>
    <s v=" "/>
    <s v=" "/>
    <s v=" "/>
    <s v=" "/>
    <s v=" "/>
    <s v=""/>
    <n v="15"/>
    <s v=" "/>
    <s v=" "/>
    <s v=" "/>
    <s v=" "/>
    <s v=" "/>
    <s v=" "/>
    <s v=" "/>
    <s v=" "/>
    <s v=" "/>
    <n v="1"/>
    <n v="2"/>
    <n v="1"/>
    <n v="1"/>
    <n v="0"/>
    <n v="1"/>
    <n v="1"/>
    <n v="1"/>
    <n v="1"/>
    <n v="0"/>
    <n v="2"/>
    <s v=" "/>
    <s v=" "/>
    <s v=" "/>
    <s v=" "/>
    <s v=" "/>
    <s v=" "/>
    <s v=" "/>
    <s v=" "/>
    <n v="2"/>
    <n v="0"/>
    <s v=""/>
    <s v=" "/>
    <n v="0"/>
    <s v=" "/>
    <n v="0"/>
    <s v=" "/>
    <n v="0"/>
    <s v=" "/>
    <n v="0"/>
    <s v=" "/>
    <n v="0"/>
    <s v=" "/>
    <s v=" "/>
    <s v=" "/>
    <n v="0"/>
    <s v=""/>
    <s v=" "/>
    <s v=" "/>
    <s v=" "/>
    <n v="1"/>
    <n v="2012"/>
  </r>
  <r>
    <n v="2017"/>
    <s v="Rwanda"/>
    <s v="Rulindo"/>
    <s v="Shyorongi"/>
    <s v="Muvumu"/>
    <s v="Karama"/>
    <s v=""/>
    <s v=""/>
    <s v="Bitete-Muvumu"/>
    <n v="121"/>
    <n v="35"/>
    <n v="22"/>
    <s v="Piped Network -- Gravity Only"/>
    <n v="2013"/>
    <s v="Governement (District, Wasac) And Water For People"/>
    <s v="Spring"/>
    <x v="0"/>
    <x v="1"/>
    <x v="2"/>
    <x v="1"/>
    <n v="8"/>
    <s v="Repair or Replace Components"/>
    <s v="Conduction Line, Other Concrete Structures "/>
    <s v="Create Plan To Repair or Replace Components"/>
    <n v="26"/>
    <n v="16"/>
    <n v="26"/>
    <n v="16"/>
    <n v="26"/>
    <s v=" "/>
    <s v=" "/>
    <s v=" "/>
    <s v=""/>
    <n v="16"/>
    <n v="1"/>
    <n v="2"/>
    <n v="1"/>
    <n v="2"/>
    <n v="1"/>
    <s v=" "/>
    <s v=" "/>
    <s v=" "/>
    <s v=" "/>
    <n v="1"/>
    <n v="1"/>
    <n v="1"/>
    <n v="1"/>
    <n v="1"/>
    <n v="1"/>
    <n v="1"/>
    <n v="1"/>
    <n v="1"/>
    <n v="1"/>
    <n v="3"/>
    <n v="1"/>
    <n v="1"/>
    <n v="1000"/>
    <n v="4"/>
    <n v="6"/>
    <n v="1"/>
    <n v="4000"/>
    <s v=" "/>
    <n v="1"/>
    <n v="1"/>
    <s v="&quot;Springbox&quot; --Intake Structure At A Spring"/>
    <n v="2013"/>
    <n v="1"/>
    <n v="2013"/>
    <n v="1"/>
    <n v="2013"/>
    <n v="1"/>
    <n v="2013"/>
    <n v="1"/>
    <n v="2013"/>
    <n v="0"/>
    <s v=" "/>
    <s v=" "/>
    <s v=" "/>
    <n v="0"/>
    <s v=""/>
    <s v=" "/>
    <s v=" "/>
    <s v=" "/>
    <n v="1"/>
    <n v="2013"/>
  </r>
  <r>
    <n v="2017"/>
    <s v="Rwanda"/>
    <s v="Gicumbi"/>
    <s v="Mutete"/>
    <s v="Nyarubuye"/>
    <s v="Rugarama"/>
    <s v=""/>
    <s v=""/>
    <s v="rukondo"/>
    <n v="162"/>
    <n v="140"/>
    <n v="102"/>
    <s v="Piped Network -- Gravity Only"/>
    <n v="2012"/>
    <s v="G. Thierry"/>
    <s v="Spring"/>
    <x v="0"/>
    <x v="1"/>
    <x v="1"/>
    <x v="1"/>
    <n v="7"/>
    <s v="Perform Routine Preventative Maintenance"/>
    <s v=""/>
    <s v="Maintain O&amp;M and Routine Monitoring"/>
    <n v="25"/>
    <n v="15"/>
    <n v="25"/>
    <s v=" "/>
    <n v="25"/>
    <s v=" "/>
    <s v=" "/>
    <s v=" "/>
    <s v=""/>
    <n v="15"/>
    <n v="1"/>
    <n v="1"/>
    <n v="1"/>
    <s v=" "/>
    <n v="1"/>
    <s v=" "/>
    <s v=" "/>
    <s v=" "/>
    <s v=" "/>
    <n v="1"/>
    <n v="1"/>
    <n v="1"/>
    <n v="1"/>
    <n v="0"/>
    <n v="1"/>
    <n v="1"/>
    <n v="1"/>
    <n v="1"/>
    <n v="1"/>
    <n v="1"/>
    <n v="1"/>
    <n v="1"/>
    <n v="4500"/>
    <n v="4"/>
    <s v=" "/>
    <n v="1"/>
    <n v="4500"/>
    <s v=" "/>
    <n v="2"/>
    <n v="1"/>
    <s v="&quot;Springbox&quot; --Intake Structure At A Spring"/>
    <n v="2012"/>
    <n v="1"/>
    <n v="2012"/>
    <n v="1"/>
    <n v="2012"/>
    <n v="0"/>
    <s v=" "/>
    <n v="1"/>
    <n v="2012"/>
    <n v="0"/>
    <s v=" "/>
    <s v=" "/>
    <s v=" "/>
    <n v="0"/>
    <s v=""/>
    <s v=" "/>
    <s v=" "/>
    <s v=" "/>
    <n v="1"/>
    <n v="2012"/>
  </r>
  <r>
    <n v="2017"/>
    <s v="Rwanda"/>
    <s v="Rulindo"/>
    <s v="Shyorongi"/>
    <s v="Rutonde"/>
    <s v="Rweya"/>
    <s v=""/>
    <s v=""/>
    <s v="kirikumuryango network"/>
    <n v="212"/>
    <n v="110"/>
    <s v=" "/>
    <s v="Piped Network -- Gravity Only"/>
    <n v="2013"/>
    <s v="Governement (District, Wasac) And Water For People"/>
    <s v="Spring"/>
    <x v="0"/>
    <x v="1"/>
    <x v="1"/>
    <x v="1"/>
    <n v="7"/>
    <s v="Perform Routine Preventative Maintenance"/>
    <s v=""/>
    <s v="Maintain O&amp;M and Routine Monitoring"/>
    <n v="26"/>
    <n v="16"/>
    <n v="26"/>
    <n v="16"/>
    <n v="26"/>
    <s v=" "/>
    <s v=" "/>
    <s v=" "/>
    <s v=""/>
    <n v="16"/>
    <n v="1"/>
    <n v="1"/>
    <n v="1"/>
    <n v="1"/>
    <n v="1"/>
    <s v=" "/>
    <s v=" "/>
    <s v=" "/>
    <s v=" "/>
    <n v="1"/>
    <n v="1"/>
    <n v="1"/>
    <n v="1"/>
    <n v="0"/>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Masoro"/>
    <s v="Shengampuri"/>
    <s v="Mutagata"/>
    <s v=""/>
    <s v=""/>
    <s v=" "/>
    <n v="124"/>
    <n v="124"/>
    <n v="8"/>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5"/>
    <n v="2"/>
    <n v="5000"/>
    <n v="15"/>
    <s v=" "/>
    <n v="2"/>
    <n v="5000"/>
    <n v="1"/>
    <n v="2"/>
    <n v="1"/>
    <s v="&quot;Springbox&quot; --Intake Structure At A Spring"/>
    <n v="2016"/>
    <n v="1"/>
    <n v="2016"/>
    <n v="1"/>
    <n v="2016"/>
    <n v="0"/>
    <s v=" "/>
    <n v="1"/>
    <n v="2016"/>
    <n v="1"/>
    <n v="2016"/>
    <n v="1"/>
    <n v="2016"/>
    <n v="0"/>
    <s v=""/>
    <s v=" "/>
    <s v=" "/>
    <s v=" "/>
    <n v="1"/>
    <n v="2016"/>
  </r>
  <r>
    <n v="2017"/>
    <s v="Rwanda"/>
    <s v="Rulindo"/>
    <s v="Buyoga"/>
    <s v="Gahororo"/>
    <s v="Bunyana"/>
    <s v=""/>
    <s v=""/>
    <s v="Ndarage"/>
    <n v="108"/>
    <n v="100"/>
    <s v=" "/>
    <s v="Piped Network -- Gravity Only"/>
    <n v="2014"/>
    <s v="Governement (District, Wasac) And Water For People"/>
    <s v="Spring|Groundwater (Well, Etc.)"/>
    <x v="0"/>
    <x v="1"/>
    <x v="1"/>
    <x v="1"/>
    <n v="7"/>
    <s v="Perform Routine Preventative Maintenance"/>
    <s v=""/>
    <s v="Maintain O&amp;M and Routine Monitoring"/>
    <n v="27"/>
    <n v="17"/>
    <n v="27"/>
    <s v=" "/>
    <n v="27"/>
    <s v=" "/>
    <s v=" "/>
    <s v=" "/>
    <s v=""/>
    <n v="20"/>
    <n v="1"/>
    <n v="1"/>
    <n v="1"/>
    <s v=" "/>
    <n v="1"/>
    <s v=" "/>
    <s v=" "/>
    <s v=" "/>
    <s v=" "/>
    <n v="1"/>
    <n v="1"/>
    <n v="1"/>
    <n v="1"/>
    <n v="0"/>
    <n v="1"/>
    <n v="1"/>
    <n v="1"/>
    <n v="1"/>
    <n v="1"/>
    <n v="2"/>
    <n v="1"/>
    <n v="1"/>
    <n v="6700"/>
    <n v="5"/>
    <s v=" "/>
    <n v="1"/>
    <n v="6700"/>
    <s v=" "/>
    <n v="2"/>
    <n v="1"/>
    <s v="&quot;Springbox&quot; --Intake Structure At A Spring"/>
    <n v="2014"/>
    <n v="1"/>
    <n v="2014"/>
    <n v="1"/>
    <n v="2014"/>
    <n v="0"/>
    <s v=" "/>
    <n v="1"/>
    <n v="2014"/>
    <n v="0"/>
    <s v=" "/>
    <s v=" "/>
    <s v=" "/>
    <n v="0"/>
    <s v=""/>
    <s v=" "/>
    <s v=" "/>
    <s v=" "/>
    <n v="1"/>
    <n v="2017"/>
  </r>
  <r>
    <n v="2017"/>
    <s v="Rwanda"/>
    <s v="Rulindo"/>
    <s v="Bushoki"/>
    <s v="Kayenzi"/>
    <s v="Rebero"/>
    <s v=""/>
    <s v=""/>
    <s v="Water point at Rebero/Matonyanga gravity"/>
    <n v="175"/>
    <n v="175"/>
    <s v=" "/>
    <s v="Piped Network -- Gravity Only"/>
    <n v="2017"/>
    <s v="Governement (District, Wasac) And Water For People"/>
    <s v="Spring"/>
    <x v="0"/>
    <x v="1"/>
    <x v="1"/>
    <x v="1"/>
    <n v="7"/>
    <s v="Perform Routine Preventative Maintenance"/>
    <s v=""/>
    <s v="Maintain O&amp;M and Routine Monitoring"/>
    <s v=" "/>
    <s v=" "/>
    <s v=" "/>
    <s v=" "/>
    <s v=" "/>
    <s v=" "/>
    <s v=" "/>
    <s v=" "/>
    <s v=""/>
    <n v="20"/>
    <s v=" "/>
    <s v=" "/>
    <s v=" "/>
    <s v=" "/>
    <s v=" "/>
    <s v=" "/>
    <s v=" "/>
    <s v=" "/>
    <s v=" "/>
    <n v="1"/>
    <n v="1"/>
    <n v="1"/>
    <n v="1"/>
    <n v="0"/>
    <n v="1"/>
    <n v="1"/>
    <n v="1"/>
    <n v="1"/>
    <n v="1"/>
    <n v="1"/>
    <s v=" "/>
    <s v=" "/>
    <s v=" "/>
    <s v=" "/>
    <s v=" "/>
    <s v=" "/>
    <s v=" "/>
    <s v=" "/>
    <n v="1"/>
    <n v="0"/>
    <s v=""/>
    <s v=" "/>
    <n v="0"/>
    <s v=" "/>
    <n v="0"/>
    <s v=" "/>
    <n v="0"/>
    <s v=" "/>
    <n v="0"/>
    <s v=" "/>
    <n v="0"/>
    <s v=" "/>
    <s v=" "/>
    <s v=" "/>
    <n v="0"/>
    <s v=""/>
    <s v=" "/>
    <s v=" "/>
    <s v=" "/>
    <n v="1"/>
    <n v="2017"/>
  </r>
  <r>
    <n v="2017"/>
    <s v="Rwanda"/>
    <s v="Rulindo"/>
    <s v="Burega"/>
    <s v="Taba"/>
    <s v="Nyagisozi"/>
    <s v=""/>
    <s v=""/>
    <s v="Rwamugaza"/>
    <n v="520"/>
    <n v="520"/>
    <s v=" "/>
    <s v="Piped Network With Pump"/>
    <n v="2012"/>
    <s v="Governement (District, Wasac) And Water For People"/>
    <s v="Spring"/>
    <x v="0"/>
    <x v="1"/>
    <x v="1"/>
    <x v="1"/>
    <n v="7"/>
    <s v="Perform Routine Preventative Maintenance"/>
    <s v=""/>
    <s v="Maintain O&amp;M and Routine Monitoring"/>
    <n v="22"/>
    <n v="15"/>
    <n v="25"/>
    <n v="15"/>
    <n v="25"/>
    <n v="-1"/>
    <n v="12"/>
    <s v=" "/>
    <s v=""/>
    <n v="15"/>
    <n v="1"/>
    <n v="1"/>
    <n v="1"/>
    <n v="1"/>
    <n v="1"/>
    <n v="1"/>
    <n v="1"/>
    <s v=" "/>
    <s v=" "/>
    <n v="1"/>
    <n v="1"/>
    <n v="1"/>
    <n v="1"/>
    <n v="0"/>
    <n v="1"/>
    <n v="1"/>
    <n v="1"/>
    <n v="1"/>
    <n v="1"/>
    <n v="3"/>
    <n v="3"/>
    <n v="2"/>
    <n v="5000"/>
    <n v="16"/>
    <n v="8"/>
    <n v="2"/>
    <n v="5000"/>
    <n v="1"/>
    <n v="1"/>
    <n v="1"/>
    <s v=""/>
    <n v="2009"/>
    <n v="1"/>
    <n v="2012"/>
    <n v="1"/>
    <n v="2012"/>
    <n v="1"/>
    <n v="2012"/>
    <n v="1"/>
    <n v="2012"/>
    <n v="1"/>
    <n v="2009"/>
    <n v="1"/>
    <n v="2009"/>
    <n v="0"/>
    <s v=""/>
    <s v=" "/>
    <s v=" "/>
    <s v=" "/>
    <n v="1"/>
    <n v="2012"/>
  </r>
  <r>
    <n v="2017"/>
    <s v="Rwanda"/>
    <s v="Rulindo"/>
    <s v="Cyinzuzi"/>
    <s v="Budakiranya"/>
    <s v="Kanyoni"/>
    <s v=""/>
    <s v=""/>
    <s v="charity water 203.032"/>
    <n v="640"/>
    <n v="640"/>
    <s v=" "/>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2000"/>
    <n v="2"/>
    <n v="2"/>
    <n v="1"/>
    <n v="500"/>
    <n v="3"/>
    <n v="1"/>
    <n v="1"/>
    <s v=""/>
    <n v="2016"/>
    <n v="1"/>
    <n v="2016"/>
    <n v="1"/>
    <n v="2016"/>
    <n v="1"/>
    <n v="2016"/>
    <n v="1"/>
    <n v="2016"/>
    <n v="1"/>
    <n v="2016"/>
    <n v="1"/>
    <n v="2016"/>
    <n v="0"/>
    <s v=""/>
    <s v=" "/>
    <s v=" "/>
    <s v=" "/>
    <n v="1"/>
    <n v="2016"/>
  </r>
  <r>
    <n v="2017"/>
    <s v="Rwanda"/>
    <s v="Rulindo"/>
    <s v="Bushoki"/>
    <s v="Kayenzi"/>
    <s v="Rwanzu"/>
    <s v=""/>
    <s v=""/>
    <s v="Rwanzu wpt behind TCT/Nyirambuga pumping"/>
    <n v="154"/>
    <n v="154"/>
    <s v=" "/>
    <s v="Piped Network With Pump"/>
    <n v="2012"/>
    <s v="Gor"/>
    <s v="Spring"/>
    <x v="0"/>
    <x v="2"/>
    <x v="1"/>
    <x v="2"/>
    <n v="6"/>
    <s v="Major Repairs or Replace System"/>
    <s v=""/>
    <s v="Further Technical Diagnostic Needed"/>
    <s v=" "/>
    <s v=" "/>
    <s v=" "/>
    <s v=" "/>
    <s v=" "/>
    <s v=" "/>
    <s v=" "/>
    <s v=" "/>
    <s v=""/>
    <n v="15"/>
    <s v=" "/>
    <s v=" "/>
    <s v=" "/>
    <s v=" "/>
    <s v=" "/>
    <s v=" "/>
    <s v=" "/>
    <s v=" "/>
    <s v=" "/>
    <n v="3"/>
    <n v="3"/>
    <n v="1"/>
    <n v="1"/>
    <n v="0"/>
    <n v="1"/>
    <n v="1"/>
    <n v="1"/>
    <n v="1"/>
    <n v="0"/>
    <n v="11"/>
    <s v=" "/>
    <s v=" "/>
    <s v=" "/>
    <s v=" "/>
    <s v=" "/>
    <s v=" "/>
    <s v=" "/>
    <s v=" "/>
    <n v="1"/>
    <n v="0"/>
    <s v=""/>
    <s v=" "/>
    <n v="0"/>
    <s v=" "/>
    <n v="0"/>
    <s v=" "/>
    <n v="0"/>
    <s v=" "/>
    <n v="0"/>
    <s v=" "/>
    <n v="0"/>
    <s v=" "/>
    <s v=" "/>
    <s v=" "/>
    <n v="0"/>
    <s v=""/>
    <s v=" "/>
    <s v=" "/>
    <s v=" "/>
    <n v="1"/>
    <n v="2012"/>
  </r>
  <r>
    <n v="2017"/>
    <s v="Rwanda"/>
    <s v="Rulindo"/>
    <s v="Rusiga"/>
    <s v="Kirenge"/>
    <s v="Kinini"/>
    <s v=""/>
    <s v=""/>
    <s v="BF at GS Rukingu/Gashinge gravity"/>
    <n v="250"/>
    <n v="250"/>
    <n v="85"/>
    <s v="Piped Network -- Gravity Only"/>
    <n v="2013"/>
    <s v="Gor"/>
    <s v="Spring"/>
    <x v="0"/>
    <x v="1"/>
    <x v="1"/>
    <x v="1"/>
    <n v="7"/>
    <s v="Perform Routine Preventative Maintenance"/>
    <s v=""/>
    <s v="Maintain O&amp;M and Routine Monitoring"/>
    <s v=" "/>
    <s v=" "/>
    <n v="26"/>
    <s v=" "/>
    <s v=" "/>
    <s v=" "/>
    <s v=" "/>
    <s v=" "/>
    <s v=""/>
    <n v="16"/>
    <s v=" "/>
    <s v=" "/>
    <n v="1"/>
    <s v=" "/>
    <s v=" "/>
    <s v=" "/>
    <s v=" "/>
    <s v=" "/>
    <s v=" "/>
    <n v="1"/>
    <n v="1"/>
    <n v="1"/>
    <n v="1"/>
    <n v="0"/>
    <n v="1"/>
    <n v="1"/>
    <n v="1"/>
    <n v="1"/>
    <n v="1"/>
    <n v="1"/>
    <s v=" "/>
    <s v=" "/>
    <s v=" "/>
    <n v="1"/>
    <s v=" "/>
    <s v=" "/>
    <s v=" "/>
    <s v=" "/>
    <n v="1"/>
    <n v="0"/>
    <s v=""/>
    <s v=" "/>
    <n v="0"/>
    <s v=" "/>
    <n v="1"/>
    <n v="2013"/>
    <n v="0"/>
    <s v=" "/>
    <n v="0"/>
    <s v=" "/>
    <n v="0"/>
    <s v=" "/>
    <s v=" "/>
    <s v=" "/>
    <n v="0"/>
    <s v=""/>
    <s v=" "/>
    <s v=" "/>
    <s v=" "/>
    <n v="1"/>
    <n v="2013"/>
  </r>
  <r>
    <n v="2017"/>
    <s v="Rwanda"/>
    <s v="Rulindo"/>
    <s v="Shyorongi"/>
    <s v="Bugaragara"/>
    <s v="Kabaraza"/>
    <s v=""/>
    <s v=""/>
    <s v="kinywamagana pumping network"/>
    <n v="165"/>
    <n v="80"/>
    <n v="185"/>
    <s v="Piped Network With Pump"/>
    <n v="2013"/>
    <s v="Governement (District, Wasac) And Water For People"/>
    <s v="Spring"/>
    <x v="0"/>
    <x v="0"/>
    <x v="1"/>
    <x v="1"/>
    <n v="7"/>
    <s v="Repair or Replace Components"/>
    <s v="Intake Structure, Pump, "/>
    <s v="Create Plan To Repair or Replace Components"/>
    <n v="26"/>
    <n v="16"/>
    <n v="26"/>
    <n v="16"/>
    <n v="26"/>
    <n v="3"/>
    <n v="16"/>
    <s v=" "/>
    <s v=""/>
    <n v="16"/>
    <n v="2"/>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Ntarabana"/>
    <s v="Kajevuba"/>
    <s v="Bikamba"/>
    <s v=""/>
    <s v=""/>
    <s v="Rwamugaza"/>
    <n v="205"/>
    <n v="20"/>
    <s v=" "/>
    <s v="Piped Network -- Gravity Only"/>
    <n v="2003"/>
    <s v="Gover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quot;Springbox&quot; --Intake Structure At A Spring"/>
    <n v="2003"/>
    <n v="1"/>
    <n v="2003"/>
    <n v="1"/>
    <n v="2003"/>
    <n v="1"/>
    <n v="2003"/>
    <n v="1"/>
    <n v="2003"/>
    <n v="0"/>
    <s v=" "/>
    <s v=" "/>
    <s v=" "/>
    <n v="0"/>
    <s v=""/>
    <s v=" "/>
    <s v=" "/>
    <s v=" "/>
    <n v="1"/>
    <n v="2003"/>
  </r>
  <r>
    <n v="2017"/>
    <s v="Rwanda"/>
    <s v="Rulindo"/>
    <s v="Bushoki"/>
    <s v="Gasiza"/>
    <s v="Karambi"/>
    <s v=""/>
    <s v=""/>
    <s v="Karambi water point/Tare-Rusiga pumping"/>
    <n v="164"/>
    <n v="164"/>
    <n v="72"/>
    <s v="Piped Network With Pump"/>
    <n v="2015"/>
    <s v="Governement (District, Wasac) And Water For People"/>
    <s v="Spring"/>
    <x v="0"/>
    <x v="1"/>
    <x v="1"/>
    <x v="1"/>
    <n v="7"/>
    <s v="Perform Routine Preventative Maintenance"/>
    <s v=""/>
    <s v="Maintain O&amp;M and Routine Monitoring"/>
    <n v="28"/>
    <n v="18"/>
    <n v="28"/>
    <s v=" "/>
    <n v="28"/>
    <n v="5"/>
    <n v="18"/>
    <s v=" "/>
    <s v=""/>
    <n v="18"/>
    <n v="1"/>
    <n v="1"/>
    <n v="1"/>
    <s v=" "/>
    <n v="1"/>
    <n v="1"/>
    <n v="1"/>
    <s v=" "/>
    <s v=" "/>
    <n v="1"/>
    <n v="1"/>
    <n v="1"/>
    <n v="1"/>
    <n v="0"/>
    <n v="1"/>
    <n v="1"/>
    <n v="1"/>
    <n v="1"/>
    <n v="1"/>
    <n v="10"/>
    <n v="8"/>
    <n v="1"/>
    <n v="4000"/>
    <n v="1"/>
    <s v=" "/>
    <n v="3"/>
    <n v="8000"/>
    <n v="2"/>
    <n v="1"/>
    <n v="1"/>
    <s v="&quot;Springbox&quot; --Intake Structure At A Spring"/>
    <n v="2015"/>
    <n v="1"/>
    <n v="2015"/>
    <n v="1"/>
    <n v="2015"/>
    <n v="0"/>
    <s v=" "/>
    <n v="1"/>
    <n v="2015"/>
    <n v="1"/>
    <n v="2015"/>
    <n v="1"/>
    <n v="2015"/>
    <n v="0"/>
    <s v=""/>
    <s v=" "/>
    <s v=" "/>
    <s v=" "/>
    <n v="1"/>
    <n v="2015"/>
  </r>
  <r>
    <n v="2017"/>
    <s v="Rwanda"/>
    <s v="Rulindo"/>
    <s v="Kinihira"/>
    <s v="Butunzi"/>
    <s v="Akamiyove"/>
    <s v=""/>
    <s v=""/>
    <s v="Nyamagana-Kinihira"/>
    <n v="132"/>
    <n v="60"/>
    <n v="100"/>
    <s v="Piped Network With Pump"/>
    <n v="2015"/>
    <s v="Governement (District, Wasac) And Water For People"/>
    <s v="Spring"/>
    <x v="0"/>
    <x v="1"/>
    <x v="1"/>
    <x v="1"/>
    <n v="7"/>
    <s v="Perform Routine Preventative Maintenance"/>
    <s v=""/>
    <s v="Maintain O&amp;M and Routine Monitoring"/>
    <n v="28"/>
    <n v="18"/>
    <n v="28"/>
    <n v="18"/>
    <n v="28"/>
    <n v="5"/>
    <n v="18"/>
    <s v=" "/>
    <s v=""/>
    <n v="18"/>
    <n v="1"/>
    <n v="1"/>
    <n v="1"/>
    <n v="1"/>
    <n v="1"/>
    <n v="1"/>
    <n v="1"/>
    <s v=" "/>
    <s v=" "/>
    <n v="1"/>
    <n v="1"/>
    <n v="1"/>
    <n v="1"/>
    <n v="0"/>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Murambi"/>
    <s v="Gatwa"/>
    <s v="Akarambi"/>
    <s v=""/>
    <s v=""/>
    <s v="Mutagata Motorised Network"/>
    <n v="206"/>
    <n v="106"/>
    <s v=" "/>
    <s v="Piped Network With Pump"/>
    <n v="1987"/>
    <s v="Governement (District, Wasac) And Water For People"/>
    <s v="Spring"/>
    <x v="0"/>
    <x v="2"/>
    <x v="0"/>
    <x v="2"/>
    <n v="4"/>
    <s v="Major Repairs or Replace System"/>
    <s v=""/>
    <s v="Further Technical Diagnostic Needed"/>
    <n v="20"/>
    <n v="19"/>
    <n v="29"/>
    <n v="19"/>
    <n v="29"/>
    <n v="7"/>
    <n v="19"/>
    <n v="10"/>
    <s v=""/>
    <n v="19"/>
    <n v="1"/>
    <n v="1"/>
    <n v="1"/>
    <n v="1"/>
    <n v="1"/>
    <n v="1"/>
    <n v="1"/>
    <n v="1"/>
    <s v=" "/>
    <n v="3"/>
    <n v="3"/>
    <n v="1"/>
    <n v="1"/>
    <n v="0"/>
    <n v="1"/>
    <n v="1"/>
    <n v="0"/>
    <n v="0"/>
    <n v="0"/>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Ntarabana"/>
    <s v="Kiyanza"/>
    <s v="Nombe"/>
    <s v=""/>
    <s v=""/>
    <s v="Kararama network"/>
    <n v="965"/>
    <n v="965"/>
    <s v=" "/>
    <s v="Piped Network With Pump"/>
    <n v="2009"/>
    <s v="Government"/>
    <s v="Spring"/>
    <x v="0"/>
    <x v="1"/>
    <x v="1"/>
    <x v="1"/>
    <n v="7"/>
    <s v="Perform Routine Preventative Maintenance"/>
    <s v=""/>
    <s v="Maintain O&amp;M and Routine Monitoring"/>
    <n v="22"/>
    <n v="12"/>
    <n v="22"/>
    <n v="12"/>
    <n v="22"/>
    <n v="-1"/>
    <n v="12"/>
    <s v=" "/>
    <s v=""/>
    <n v="15"/>
    <n v="1"/>
    <n v="1"/>
    <n v="1"/>
    <n v="1"/>
    <n v="1"/>
    <n v="1"/>
    <n v="1"/>
    <s v=" "/>
    <s v=" "/>
    <n v="1"/>
    <n v="1"/>
    <n v="1"/>
    <n v="1"/>
    <n v="0"/>
    <n v="1"/>
    <n v="1"/>
    <n v="1"/>
    <n v="1"/>
    <n v="1"/>
    <n v="3"/>
    <n v="1"/>
    <n v="2"/>
    <n v="5000"/>
    <n v="14"/>
    <n v="23"/>
    <n v="2"/>
    <n v="5000"/>
    <n v="1"/>
    <n v="1"/>
    <n v="1"/>
    <s v=""/>
    <n v="2009"/>
    <n v="1"/>
    <n v="2009"/>
    <n v="1"/>
    <n v="2009"/>
    <n v="1"/>
    <n v="2009"/>
    <n v="1"/>
    <n v="2009"/>
    <n v="1"/>
    <n v="2009"/>
    <n v="1"/>
    <n v="2009"/>
    <n v="0"/>
    <s v=""/>
    <s v=" "/>
    <s v=" "/>
    <s v=" "/>
    <n v="1"/>
    <n v="2012"/>
  </r>
  <r>
    <n v="2017"/>
    <s v="Rwanda"/>
    <s v="Rulindo"/>
    <s v="Ntarabana"/>
    <s v="Kajevuba"/>
    <s v="Nyarubuye"/>
    <s v=""/>
    <s v=""/>
    <s v="Rwamugaza network"/>
    <n v="229"/>
    <n v="229"/>
    <n v="29"/>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Buyoga"/>
    <s v="Mwumba"/>
    <s v="Nyamwiza"/>
    <s v=""/>
    <s v=""/>
    <s v="kiruruma"/>
    <n v="149"/>
    <n v="120"/>
    <s v=" "/>
    <s v="Piped Network With Pump"/>
    <n v="2017"/>
    <s v="Governement (District, Wasac) And Water For People"/>
    <s v="Spring"/>
    <x v="0"/>
    <x v="1"/>
    <x v="1"/>
    <x v="1"/>
    <n v="6"/>
    <s v="Perform Routine Preventative Maintenance"/>
    <s v=""/>
    <s v="Maintain O&amp;M and Routine Monitoring"/>
    <n v="27"/>
    <n v="17"/>
    <n v="27"/>
    <s v=" "/>
    <n v="27"/>
    <s v=" "/>
    <s v=" "/>
    <s v=" "/>
    <s v=""/>
    <n v="20"/>
    <n v="1"/>
    <n v="1"/>
    <n v="1"/>
    <s v=" "/>
    <n v="1"/>
    <s v=" "/>
    <s v=" "/>
    <s v=" "/>
    <s v=" "/>
    <n v="1"/>
    <n v="1"/>
    <n v="1"/>
    <n v="1"/>
    <n v="0"/>
    <n v="1"/>
    <n v="1"/>
    <n v="1"/>
    <n v="0"/>
    <n v="1"/>
    <n v="1"/>
    <n v="1"/>
    <n v="3"/>
    <n v="9000"/>
    <n v="11"/>
    <s v=" "/>
    <n v="3"/>
    <n v="9000"/>
    <s v=" "/>
    <n v="2"/>
    <n v="1"/>
    <s v="&quot;Springbox&quot; --Intake Structure At A Spring"/>
    <n v="2014"/>
    <n v="1"/>
    <n v="2014"/>
    <n v="1"/>
    <n v="2014"/>
    <n v="0"/>
    <s v=" "/>
    <n v="1"/>
    <n v="2014"/>
    <n v="0"/>
    <s v=" "/>
    <s v=" "/>
    <s v=" "/>
    <n v="0"/>
    <s v=""/>
    <s v=" "/>
    <s v=" "/>
    <s v=" "/>
    <n v="1"/>
    <n v="2017"/>
  </r>
  <r>
    <n v="2017"/>
    <s v="Rwanda"/>
    <s v="Rulindo"/>
    <s v="Cyinzuzi"/>
    <s v="Migendezo"/>
    <s v="Marembo"/>
    <s v=""/>
    <s v=""/>
    <s v="0"/>
    <n v="735"/>
    <n v="735"/>
    <n v="29"/>
    <s v="Piped Network With Pump"/>
    <n v="2009"/>
    <s v="Umushinga Witwa Ema"/>
    <s v="Spring"/>
    <x v="0"/>
    <x v="1"/>
    <x v="1"/>
    <x v="1"/>
    <n v="7"/>
    <s v="Perform Routine Preventative Maintenance"/>
    <s v=""/>
    <s v="Maintain O&amp;M and Routine Monitoring"/>
    <n v="22"/>
    <n v="12"/>
    <n v="22"/>
    <n v="12"/>
    <n v="22"/>
    <n v="-1"/>
    <n v="12"/>
    <s v=" "/>
    <s v=""/>
    <n v="12"/>
    <n v="1"/>
    <n v="1"/>
    <n v="1"/>
    <n v="1"/>
    <n v="1"/>
    <n v="1"/>
    <n v="1"/>
    <s v=" "/>
    <s v=" "/>
    <n v="1"/>
    <n v="1"/>
    <n v="1"/>
    <n v="1"/>
    <n v="0"/>
    <n v="1"/>
    <n v="1"/>
    <n v="1"/>
    <n v="1"/>
    <n v="1"/>
    <n v="3"/>
    <n v="3"/>
    <n v="2"/>
    <n v="5000"/>
    <n v="16"/>
    <n v="23"/>
    <n v="2"/>
    <n v="5000"/>
    <n v="1"/>
    <n v="1"/>
    <n v="1"/>
    <s v="&quot;Springbox&quot; --Intake Structure At A Spring"/>
    <n v="2009"/>
    <n v="1"/>
    <n v="2009"/>
    <n v="1"/>
    <n v="2009"/>
    <n v="1"/>
    <n v="2009"/>
    <n v="1"/>
    <n v="2009"/>
    <n v="1"/>
    <n v="2009"/>
    <n v="1"/>
    <n v="2009"/>
    <n v="0"/>
    <s v=""/>
    <s v=" "/>
    <s v=" "/>
    <s v=" "/>
    <n v="1"/>
    <n v="2009"/>
  </r>
  <r>
    <n v="2017"/>
    <s v="Rwanda"/>
    <s v="Rulindo"/>
    <s v="Base"/>
    <s v="Rwamahwa"/>
    <s v="Base"/>
    <s v=""/>
    <s v=""/>
    <s v="Rutare II"/>
    <n v="229"/>
    <n v="200"/>
    <s v=" "/>
    <s v="Piped Network -- Gravity Only"/>
    <n v="2005"/>
    <s v="Governement (District, Wasac) And Water For People"/>
    <s v="Spring"/>
    <x v="0"/>
    <x v="1"/>
    <x v="2"/>
    <x v="1"/>
    <n v="8"/>
    <s v="Perform Routine Preventative Maintenance"/>
    <s v=""/>
    <s v="Maintain O&amp;M and Routine Monitoring"/>
    <n v="18"/>
    <n v="19"/>
    <n v="18"/>
    <n v="19"/>
    <s v=" "/>
    <s v=" "/>
    <s v=" "/>
    <s v=" "/>
    <s v=""/>
    <n v="19"/>
    <n v="1"/>
    <n v="1"/>
    <n v="1"/>
    <n v="1"/>
    <s v=" "/>
    <s v=" "/>
    <s v=" "/>
    <s v=" "/>
    <s v=" "/>
    <n v="1"/>
    <n v="1"/>
    <n v="1"/>
    <n v="1"/>
    <n v="1"/>
    <n v="1"/>
    <n v="1"/>
    <n v="1"/>
    <n v="1"/>
    <n v="1"/>
    <n v="1"/>
    <n v="1"/>
    <n v="1"/>
    <n v="2000"/>
    <n v="1"/>
    <n v="2"/>
    <s v=" "/>
    <s v=" "/>
    <s v=" "/>
    <n v="2"/>
    <n v="1"/>
    <s v="Start Chamber"/>
    <n v="2005"/>
    <n v="1"/>
    <n v="2016"/>
    <n v="1"/>
    <n v="2005"/>
    <n v="1"/>
    <n v="2016"/>
    <n v="0"/>
    <s v=" "/>
    <n v="0"/>
    <s v=" "/>
    <s v=" "/>
    <s v=" "/>
    <n v="0"/>
    <s v=""/>
    <s v=" "/>
    <s v=" "/>
    <s v=" "/>
    <n v="1"/>
    <n v="2016"/>
  </r>
  <r>
    <n v="2017"/>
    <s v="Rwanda"/>
    <s v="Rulindo"/>
    <s v="Burega"/>
    <s v="Karengeli"/>
    <s v="Bugoboka"/>
    <s v=""/>
    <s v=""/>
    <s v="Rwamugaza network"/>
    <n v="80"/>
    <n v="80"/>
    <n v="23"/>
    <s v="Piped Network -- Gravity Only"/>
    <n v="2003"/>
    <s v="Government"/>
    <s v="Spring"/>
    <x v="0"/>
    <x v="1"/>
    <x v="1"/>
    <x v="1"/>
    <n v="7"/>
    <s v="Repair or Replace Components"/>
    <s v="Kiosk/Tap Stand"/>
    <s v="Create Plan To Repair or Replace Components"/>
    <n v="16"/>
    <n v="6"/>
    <n v="16"/>
    <n v="6"/>
    <n v="16"/>
    <s v=" "/>
    <s v=" "/>
    <s v=" "/>
    <s v=""/>
    <n v="16"/>
    <n v="1"/>
    <n v="1"/>
    <n v="1"/>
    <n v="1"/>
    <n v="1"/>
    <s v=" "/>
    <s v=" "/>
    <s v=" "/>
    <s v=" "/>
    <n v="2"/>
    <n v="1"/>
    <n v="1"/>
    <n v="1"/>
    <n v="0"/>
    <n v="1"/>
    <n v="1"/>
    <n v="1"/>
    <n v="1"/>
    <n v="1"/>
    <n v="2"/>
    <n v="1"/>
    <n v="1"/>
    <n v="35000"/>
    <n v="7"/>
    <n v="14"/>
    <n v="1"/>
    <n v="35000"/>
    <s v=" "/>
    <n v="1"/>
    <n v="1"/>
    <s v=""/>
    <n v="2003"/>
    <n v="1"/>
    <n v="2003"/>
    <n v="1"/>
    <n v="2003"/>
    <n v="1"/>
    <n v="2003"/>
    <n v="1"/>
    <n v="2003"/>
    <n v="0"/>
    <s v=" "/>
    <s v=" "/>
    <s v=" "/>
    <n v="0"/>
    <s v=""/>
    <s v=" "/>
    <s v=" "/>
    <s v=" "/>
    <n v="1"/>
    <n v="2013"/>
  </r>
  <r>
    <n v="2017"/>
    <s v="Rwanda"/>
    <s v="Rulindo"/>
    <s v="Base"/>
    <s v="Rwamahwa"/>
    <s v="Cyondo"/>
    <s v=""/>
    <s v=""/>
    <s v="Ruramba"/>
    <n v="173"/>
    <n v="150"/>
    <s v=" "/>
    <s v="Piped Network -- Gravity Only"/>
    <n v="2016"/>
    <s v="Governement (District, Wasac) And Water For People"/>
    <s v="Spring"/>
    <x v="0"/>
    <x v="2"/>
    <x v="1"/>
    <x v="2"/>
    <n v="6"/>
    <s v="Major Repairs or Replace System"/>
    <s v=""/>
    <s v="Further Technical Diagnostic Needed"/>
    <n v="29"/>
    <n v="19"/>
    <n v="29"/>
    <n v="19"/>
    <s v=" "/>
    <s v=" "/>
    <s v=" "/>
    <s v=" "/>
    <s v=""/>
    <n v="19"/>
    <n v="1"/>
    <n v="3"/>
    <n v="1"/>
    <n v="1"/>
    <s v=" "/>
    <s v=" "/>
    <s v=" "/>
    <s v=" "/>
    <s v=" "/>
    <n v="1"/>
    <n v="2"/>
    <n v="1"/>
    <n v="1"/>
    <n v="0"/>
    <n v="1"/>
    <n v="1"/>
    <n v="1"/>
    <n v="1"/>
    <n v="0"/>
    <n v="1"/>
    <n v="1"/>
    <n v="1"/>
    <n v="4500"/>
    <n v="2"/>
    <n v="2"/>
    <s v=" "/>
    <s v=" "/>
    <s v=" "/>
    <n v="1"/>
    <n v="1"/>
    <s v="&quot;Springbox&quot; --Intake Structure At A Spring"/>
    <n v="2016"/>
    <n v="1"/>
    <n v="2016"/>
    <n v="1"/>
    <n v="2016"/>
    <n v="1"/>
    <n v="2016"/>
    <n v="0"/>
    <s v=" "/>
    <n v="0"/>
    <s v=" "/>
    <s v=" "/>
    <s v=" "/>
    <n v="0"/>
    <s v=""/>
    <s v=" "/>
    <s v=" "/>
    <s v=" "/>
    <n v="1"/>
    <n v="2016"/>
  </r>
  <r>
    <n v="2017"/>
    <s v="Rwanda"/>
    <s v="Rulindo"/>
    <s v="Masoro"/>
    <s v="Nyamyumba"/>
    <s v="Kabuga"/>
    <s v=""/>
    <s v=""/>
    <s v=" "/>
    <n v="119"/>
    <n v="119"/>
    <n v="96"/>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2"/>
    <n v="5000"/>
    <n v="1"/>
    <n v="2"/>
    <n v="1"/>
    <s v="&quot;Springbox&quot; --Intake Structure At A Spring"/>
    <n v="2016"/>
    <n v="1"/>
    <n v="2016"/>
    <n v="1"/>
    <n v="2016"/>
    <n v="0"/>
    <s v=" "/>
    <n v="1"/>
    <n v="2016"/>
    <n v="1"/>
    <n v="2016"/>
    <n v="1"/>
    <n v="2016"/>
    <n v="0"/>
    <s v=""/>
    <s v=" "/>
    <s v=" "/>
    <s v=" "/>
    <n v="1"/>
    <n v="2016"/>
  </r>
  <r>
    <n v="2017"/>
    <s v="Rwanda"/>
    <s v="Rulindo"/>
    <s v="Murambi"/>
    <s v="Mugambazi"/>
    <s v="Nyarurembo"/>
    <s v=""/>
    <s v=""/>
    <s v="Mutagata motorised network"/>
    <n v="144"/>
    <n v="48"/>
    <s v=" "/>
    <s v="Piped Network With Pump"/>
    <n v="1987"/>
    <s v="Governement (District, Wasac) And Water For People"/>
    <s v="Spring"/>
    <x v="0"/>
    <x v="1"/>
    <x v="1"/>
    <x v="1"/>
    <n v="7"/>
    <s v="Repair or Replace Components"/>
    <s v="Kiosk/Tap Stand"/>
    <s v="Create Plan To Repair or Replace Components"/>
    <n v="20"/>
    <n v="19"/>
    <n v="29"/>
    <n v="19"/>
    <n v="29"/>
    <n v="7"/>
    <n v="19"/>
    <n v="10"/>
    <s v=""/>
    <n v="19"/>
    <n v="1"/>
    <n v="1"/>
    <n v="1"/>
    <n v="1"/>
    <n v="1"/>
    <n v="1"/>
    <n v="1"/>
    <n v="1"/>
    <s v=" "/>
    <n v="2"/>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rega"/>
    <s v="Butangampundu"/>
    <s v="Gacyamo"/>
    <s v=""/>
    <s v=""/>
    <s v="Rwamugaza"/>
    <n v="550"/>
    <n v="550"/>
    <s v=" "/>
    <s v="Piped Network With Pump"/>
    <n v="2012"/>
    <s v="Governement (District, Wasac) And Water For People"/>
    <s v="Spring"/>
    <x v="0"/>
    <x v="1"/>
    <x v="1"/>
    <x v="1"/>
    <n v="7"/>
    <s v="Perform Routine Preventative Maintenance"/>
    <s v=""/>
    <s v="Maintain O&amp;M and Routine Monitoring"/>
    <n v="22"/>
    <n v="12"/>
    <n v="25"/>
    <n v="15"/>
    <n v="25"/>
    <n v="-1"/>
    <n v="15"/>
    <s v=" "/>
    <s v=""/>
    <n v="15"/>
    <n v="1"/>
    <n v="1"/>
    <n v="1"/>
    <n v="1"/>
    <n v="1"/>
    <n v="1"/>
    <n v="1"/>
    <s v=" "/>
    <s v=" "/>
    <n v="1"/>
    <n v="1"/>
    <n v="1"/>
    <n v="1"/>
    <n v="0"/>
    <n v="1"/>
    <n v="1"/>
    <n v="1"/>
    <n v="1"/>
    <n v="1"/>
    <n v="3"/>
    <n v="3"/>
    <n v="2"/>
    <n v="5000"/>
    <n v="16"/>
    <n v="23"/>
    <n v="2"/>
    <n v="5000"/>
    <n v="1"/>
    <n v="1"/>
    <n v="1"/>
    <s v=""/>
    <n v="2009"/>
    <n v="1"/>
    <n v="2009"/>
    <n v="1"/>
    <n v="2012"/>
    <n v="1"/>
    <n v="2012"/>
    <n v="1"/>
    <n v="2012"/>
    <n v="1"/>
    <n v="2009"/>
    <n v="1"/>
    <n v="2012"/>
    <n v="0"/>
    <s v=""/>
    <s v=" "/>
    <s v=" "/>
    <s v=" "/>
    <n v="1"/>
    <n v="2012"/>
  </r>
  <r>
    <n v="2017"/>
    <s v="Rwanda"/>
    <s v="Rulindo"/>
    <s v="Kisaro"/>
    <s v="Kamushenyi"/>
    <s v="Karambi"/>
    <s v=""/>
    <s v=""/>
    <s v="Gahama Kisaro network"/>
    <n v="184"/>
    <n v="184"/>
    <s v=" "/>
    <s v="Piped Network With Pump"/>
    <n v="2012"/>
    <s v="Governement (District, Wasac) And Water For People"/>
    <s v="Spring"/>
    <x v="0"/>
    <x v="0"/>
    <x v="0"/>
    <x v="0"/>
    <n v="5"/>
    <s v="Repair or Replace Components"/>
    <s v="Pump, Kiosk/Tap Stand"/>
    <s v="Create Plan To Repair or Replace Components"/>
    <n v="25"/>
    <n v="15"/>
    <n v="25"/>
    <n v="15"/>
    <n v="25"/>
    <n v="2"/>
    <n v="15"/>
    <s v=" "/>
    <s v=""/>
    <n v="15"/>
    <n v="1"/>
    <n v="1"/>
    <n v="1"/>
    <n v="1"/>
    <n v="1"/>
    <n v="2"/>
    <n v="1"/>
    <s v=" "/>
    <s v=" "/>
    <n v="2"/>
    <n v="2"/>
    <n v="1"/>
    <n v="1"/>
    <n v="0"/>
    <n v="1"/>
    <n v="1"/>
    <n v="1"/>
    <n v="0"/>
    <n v="0"/>
    <n v="1"/>
    <n v="1"/>
    <n v="1"/>
    <n v="30000"/>
    <n v="7"/>
    <n v="14"/>
    <n v="1"/>
    <n v="30000"/>
    <n v="2"/>
    <n v="1"/>
    <n v="1"/>
    <s v=""/>
    <n v="2012"/>
    <n v="1"/>
    <n v="2012"/>
    <n v="1"/>
    <n v="2012"/>
    <n v="1"/>
    <n v="2012"/>
    <n v="1"/>
    <n v="2012"/>
    <n v="1"/>
    <n v="2012"/>
    <n v="1"/>
    <n v="2012"/>
    <n v="0"/>
    <s v=""/>
    <s v=" "/>
    <s v=" "/>
    <s v=" "/>
    <n v="1"/>
    <n v="2012"/>
  </r>
  <r>
    <n v="2017"/>
    <s v="Rwanda"/>
    <s v="Rulindo"/>
    <s v="Buyoga"/>
    <s v="Karama"/>
    <s v="Cyasenga"/>
    <s v=""/>
    <s v=""/>
    <s v="Water point near GS Kadendegere/Nyirambuga pumping"/>
    <n v="165"/>
    <n v="165"/>
    <n v="145"/>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Shyorongi"/>
    <s v="Rubona"/>
    <s v="Gishyita"/>
    <s v=""/>
    <s v=""/>
    <s v="Bitete-Rwahi network"/>
    <n v="205"/>
    <n v="60"/>
    <n v="219"/>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600"/>
    <n v="6"/>
    <n v="6"/>
    <n v="1"/>
    <n v="6500"/>
    <s v=" "/>
    <n v="1"/>
    <n v="1"/>
    <s v="&quot;Springbox&quot; --Intake Structure At A Spring"/>
    <n v="2013"/>
    <n v="1"/>
    <n v="2013"/>
    <n v="1"/>
    <n v="2013"/>
    <n v="1"/>
    <n v="2013"/>
    <n v="1"/>
    <n v="2013"/>
    <n v="0"/>
    <s v=" "/>
    <s v=" "/>
    <s v=" "/>
    <n v="0"/>
    <s v=""/>
    <s v=" "/>
    <s v=" "/>
    <s v=" "/>
    <n v="1"/>
    <n v="2013"/>
  </r>
  <r>
    <n v="2017"/>
    <s v="Rwanda"/>
    <s v="Rulindo"/>
    <s v="Ntarabana"/>
    <s v="Kajevuba"/>
    <s v="Nyarubuye"/>
    <s v=""/>
    <s v=""/>
    <s v="Rwamugaza"/>
    <n v="229"/>
    <n v="10"/>
    <s v=" "/>
    <s v="Piped Network -- Gravity Only"/>
    <n v="2003"/>
    <s v="Gover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12"/>
    <n v="12"/>
    <n v="2"/>
    <n v="35000"/>
    <s v=" "/>
    <n v="3"/>
    <n v="1"/>
    <s v="&quot;Springbox&quot; --Intake Structure At A Spring"/>
    <n v="2003"/>
    <n v="1"/>
    <n v="2003"/>
    <n v="1"/>
    <n v="2003"/>
    <n v="1"/>
    <n v="2003"/>
    <n v="1"/>
    <n v="2003"/>
    <n v="0"/>
    <s v=" "/>
    <s v=" "/>
    <s v=" "/>
    <n v="0"/>
    <s v=""/>
    <s v=" "/>
    <s v=" "/>
    <s v=" "/>
    <n v="1"/>
    <n v="2003"/>
  </r>
  <r>
    <n v="2017"/>
    <s v="Rwanda"/>
    <s v="Rulindo"/>
    <s v="Buyoga"/>
    <s v="Busoro"/>
    <s v="Rugarama"/>
    <s v=""/>
    <s v=""/>
    <s v="Water point at EP Busoro/Nyirambuga pumping system"/>
    <n v="189"/>
    <n v="189"/>
    <s v=" "/>
    <s v="Piped Network With Pump"/>
    <n v="2012"/>
    <s v="Governement (District, Wasac) And Water For People"/>
    <s v="Spring"/>
    <x v="0"/>
    <x v="1"/>
    <x v="1"/>
    <x v="1"/>
    <n v="7"/>
    <s v="Perform Routine Preventative Maintenance"/>
    <s v=""/>
    <s v="Maintain O&amp;M and Routine Monitoring"/>
    <s v=" "/>
    <s v=" "/>
    <n v="25"/>
    <s v=" "/>
    <s v=" "/>
    <s v=" "/>
    <s v=" "/>
    <s v=" "/>
    <s v=""/>
    <n v="15"/>
    <s v=" "/>
    <s v=" "/>
    <n v="1"/>
    <s v=" "/>
    <s v=" "/>
    <s v=" "/>
    <s v=" "/>
    <s v=" "/>
    <s v=" "/>
    <n v="1"/>
    <n v="1"/>
    <n v="1"/>
    <n v="1"/>
    <n v="0"/>
    <n v="1"/>
    <n v="1"/>
    <n v="1"/>
    <n v="1"/>
    <n v="1"/>
    <n v="2"/>
    <s v=" "/>
    <s v=" "/>
    <s v=" "/>
    <n v="1"/>
    <s v=" "/>
    <s v=" "/>
    <s v=" "/>
    <s v=" "/>
    <n v="4"/>
    <n v="0"/>
    <s v=""/>
    <s v=" "/>
    <n v="0"/>
    <s v=" "/>
    <n v="1"/>
    <n v="2012"/>
    <n v="0"/>
    <s v=" "/>
    <n v="0"/>
    <s v=" "/>
    <n v="0"/>
    <s v=" "/>
    <s v=" "/>
    <s v=" "/>
    <n v="0"/>
    <s v=""/>
    <s v=" "/>
    <s v=" "/>
    <s v=" "/>
    <n v="1"/>
    <n v="2012"/>
  </r>
  <r>
    <n v="2017"/>
    <s v="Rwanda"/>
    <s v="Rulindo"/>
    <s v="Bushoki"/>
    <s v="Kayenzi"/>
    <s v="Muduha"/>
    <s v=""/>
    <s v=""/>
    <s v="Muduha water point/Matonyanga gravity"/>
    <n v="160"/>
    <n v="160"/>
    <n v="133"/>
    <s v="Piped Network -- Gravity Only"/>
    <n v="2017"/>
    <s v="Governement (District, Wasac) And Water For People"/>
    <s v="Spring"/>
    <x v="0"/>
    <x v="1"/>
    <x v="1"/>
    <x v="1"/>
    <n v="6"/>
    <s v="Perform Routine Preventative Maintenance"/>
    <s v=""/>
    <s v="Maintain O&amp;M and Routine Monitoring"/>
    <s v=" "/>
    <s v=" "/>
    <n v="30"/>
    <s v=" "/>
    <s v=" "/>
    <s v=" "/>
    <s v=" "/>
    <s v=" "/>
    <s v=""/>
    <n v="20"/>
    <s v=" "/>
    <s v=" "/>
    <n v="1"/>
    <s v=" "/>
    <s v=" "/>
    <s v=" "/>
    <s v=" "/>
    <s v=" "/>
    <s v=" "/>
    <n v="1"/>
    <n v="1"/>
    <n v="1"/>
    <n v="1"/>
    <n v="0"/>
    <n v="1"/>
    <n v="1"/>
    <n v="1"/>
    <n v="0"/>
    <n v="1"/>
    <n v="1"/>
    <s v=" "/>
    <s v=" "/>
    <s v=" "/>
    <n v="1"/>
    <s v=" "/>
    <s v=" "/>
    <s v=" "/>
    <s v=" "/>
    <n v="1"/>
    <n v="0"/>
    <s v=""/>
    <s v=" "/>
    <n v="0"/>
    <s v=" "/>
    <n v="1"/>
    <n v="2017"/>
    <n v="0"/>
    <s v=" "/>
    <n v="0"/>
    <s v=" "/>
    <n v="0"/>
    <s v=" "/>
    <s v=" "/>
    <s v=" "/>
    <n v="0"/>
    <s v=""/>
    <s v=" "/>
    <s v=" "/>
    <s v=" "/>
    <n v="1"/>
    <n v="2017"/>
  </r>
  <r>
    <n v="2017"/>
    <s v="Rwanda"/>
    <s v="Rulindo"/>
    <s v="Shyorongi"/>
    <s v="Bugaragara"/>
    <s v="Kabaraza"/>
    <s v=""/>
    <s v=""/>
    <s v="kinywamagana pumping network"/>
    <n v="165"/>
    <n v="32"/>
    <s v=" "/>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Bushoki"/>
    <s v="Gasiza"/>
    <s v="Gitwa"/>
    <s v=""/>
    <s v=""/>
    <s v="Gitwa water point/Nkombe gravity system"/>
    <n v="134"/>
    <n v="134"/>
    <n v="60"/>
    <s v="Piped Network -- Gravity Only"/>
    <n v="2013"/>
    <s v="Coforwa"/>
    <s v="Spring"/>
    <x v="0"/>
    <x v="1"/>
    <x v="1"/>
    <x v="1"/>
    <n v="7"/>
    <s v="Perform Routine Preventative Maintenance"/>
    <s v=""/>
    <s v="Maintain O&amp;M and Routine Monitoring"/>
    <s v=" "/>
    <s v=" "/>
    <s v=" "/>
    <s v=" "/>
    <s v=" "/>
    <s v=" "/>
    <s v=" "/>
    <s v=" "/>
    <s v=""/>
    <n v="5"/>
    <s v=" "/>
    <s v=" "/>
    <s v=" "/>
    <s v=" "/>
    <s v=" "/>
    <s v=" "/>
    <s v=" "/>
    <s v=" "/>
    <s v=" "/>
    <n v="1"/>
    <n v="1"/>
    <n v="1"/>
    <n v="1"/>
    <n v="0"/>
    <n v="1"/>
    <n v="1"/>
    <n v="1"/>
    <n v="1"/>
    <n v="1"/>
    <n v="1"/>
    <s v=" "/>
    <s v=" "/>
    <s v=" "/>
    <s v=" "/>
    <s v=" "/>
    <s v=" "/>
    <s v=" "/>
    <s v=" "/>
    <n v="1"/>
    <n v="0"/>
    <s v=""/>
    <s v=" "/>
    <n v="0"/>
    <s v=" "/>
    <n v="0"/>
    <s v=" "/>
    <n v="0"/>
    <s v=" "/>
    <n v="0"/>
    <s v=" "/>
    <n v="0"/>
    <s v=" "/>
    <s v=" "/>
    <s v=" "/>
    <n v="0"/>
    <s v=""/>
    <s v=" "/>
    <s v=" "/>
    <s v=" "/>
    <n v="1"/>
    <n v="2002"/>
  </r>
  <r>
    <n v="2017"/>
    <s v="Rwanda"/>
    <s v="Rulindo"/>
    <s v="Mbogo"/>
    <s v="Bukoro"/>
    <s v="Kibaya"/>
    <s v=""/>
    <s v=""/>
    <s v="Mutungo"/>
    <n v="133"/>
    <n v="73"/>
    <s v=" "/>
    <s v="Piped Network -- Gravity Only"/>
    <n v="2004"/>
    <s v=""/>
    <s v="Spring"/>
    <x v="0"/>
    <x v="0"/>
    <x v="1"/>
    <x v="1"/>
    <n v="6"/>
    <s v="Repair or Replace Components"/>
    <s v="Conduction Line, Storage Tank, Distribution  Line, Kiosk/Tap Stand"/>
    <s v="Create Plan To Repair or Replace Components"/>
    <s v=" "/>
    <n v="7"/>
    <n v="17"/>
    <s v=" "/>
    <n v="17"/>
    <s v=" "/>
    <s v=" "/>
    <s v=" "/>
    <s v=""/>
    <n v="7"/>
    <s v=" "/>
    <n v="2"/>
    <n v="2"/>
    <s v=" "/>
    <n v="2"/>
    <s v=" "/>
    <s v=" "/>
    <s v=" "/>
    <s v=" "/>
    <n v="2"/>
    <n v="2"/>
    <n v="1"/>
    <n v="0"/>
    <n v="1"/>
    <n v="1"/>
    <n v="1"/>
    <n v="1"/>
    <n v="1"/>
    <n v="0"/>
    <n v="1"/>
    <s v=" "/>
    <n v="1"/>
    <n v="500"/>
    <n v="2"/>
    <s v=" "/>
    <n v="1"/>
    <n v="2000"/>
    <s v=" "/>
    <n v="1"/>
    <n v="0"/>
    <s v=""/>
    <s v=" "/>
    <n v="1"/>
    <n v="2004"/>
    <n v="1"/>
    <n v="2004"/>
    <n v="0"/>
    <s v=" "/>
    <n v="1"/>
    <n v="2004"/>
    <n v="0"/>
    <s v=" "/>
    <s v=" "/>
    <s v=" "/>
    <n v="0"/>
    <s v=""/>
    <s v=" "/>
    <s v=" "/>
    <s v=" "/>
    <n v="1"/>
    <n v="2004"/>
  </r>
  <r>
    <n v="2017"/>
    <s v="Rwanda"/>
    <s v="Rulindo"/>
    <s v="Kisaro"/>
    <s v="Murama"/>
    <s v="Kibingwe"/>
    <s v=""/>
    <s v=""/>
    <s v=" "/>
    <n v="122"/>
    <n v="122"/>
    <s v=" "/>
    <s v="Piped Network -- Gravity Only"/>
    <n v="2003"/>
    <s v="Government"/>
    <s v="Spring"/>
    <x v="0"/>
    <x v="2"/>
    <x v="0"/>
    <x v="2"/>
    <n v="5"/>
    <s v="Major Repairs or Replace System"/>
    <s v=""/>
    <s v="Further Technical Diagnostic Needed"/>
    <n v="16"/>
    <n v="6"/>
    <n v="16"/>
    <n v="6"/>
    <n v="16"/>
    <s v=" "/>
    <s v=" "/>
    <s v=" "/>
    <s v=""/>
    <n v="6"/>
    <n v="1"/>
    <n v="1"/>
    <n v="1"/>
    <n v="1"/>
    <n v="1"/>
    <s v=" "/>
    <s v=" "/>
    <s v=" "/>
    <s v=" "/>
    <n v="3"/>
    <n v="2"/>
    <n v="1"/>
    <n v="1"/>
    <n v="0"/>
    <n v="1"/>
    <n v="1"/>
    <n v="1"/>
    <n v="0"/>
    <n v="0"/>
    <n v="1"/>
    <n v="1"/>
    <n v="2"/>
    <n v="30000"/>
    <n v="7"/>
    <n v="14"/>
    <n v="1"/>
    <n v="30000"/>
    <s v=" "/>
    <n v="1"/>
    <n v="1"/>
    <s v=""/>
    <n v="2003"/>
    <n v="1"/>
    <n v="2003"/>
    <n v="1"/>
    <n v="2003"/>
    <n v="1"/>
    <n v="2003"/>
    <n v="1"/>
    <n v="2003"/>
    <n v="0"/>
    <s v=" "/>
    <s v=" "/>
    <s v=" "/>
    <n v="0"/>
    <s v=""/>
    <s v=" "/>
    <s v=" "/>
    <s v=" "/>
    <n v="1"/>
    <n v="2003"/>
  </r>
  <r>
    <n v="2017"/>
    <s v="Rwanda"/>
    <s v="Rulindo"/>
    <s v="Masoro"/>
    <s v="Kigarama"/>
    <s v="Marenge"/>
    <s v=""/>
    <s v=""/>
    <s v="marenge"/>
    <n v="27"/>
    <n v="27"/>
    <n v="262"/>
    <s v="Piped Network -- Gravity Only"/>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500"/>
    <n v="2"/>
    <s v=" "/>
    <n v="1"/>
    <n v="500"/>
    <n v="1"/>
    <s v=" "/>
    <n v="1"/>
    <s v="&quot;Springbox&quot; --Intake Structure At A Spring"/>
    <n v="2016"/>
    <n v="1"/>
    <n v="2016"/>
    <n v="1"/>
    <n v="2016"/>
    <n v="1"/>
    <n v="2016"/>
    <n v="1"/>
    <n v="2016"/>
    <n v="1"/>
    <n v="2016"/>
    <n v="1"/>
    <n v="2016"/>
    <n v="0"/>
    <s v=""/>
    <s v=" "/>
    <s v=" "/>
    <s v=" "/>
    <n v="1"/>
    <n v="2016"/>
  </r>
  <r>
    <n v="2017"/>
    <s v="Rwanda"/>
    <s v="Rulindo"/>
    <s v="Masoro"/>
    <s v="Kivugiza"/>
    <s v="Nyarurembo"/>
    <s v=""/>
    <s v=""/>
    <s v="Mutagata motorised network"/>
    <n v="325"/>
    <n v="63"/>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shoki"/>
    <s v="N.Ngarama"/>
    <s v="Byimana"/>
    <s v=""/>
    <s v=""/>
    <s v="Byimana water point/Tare-Rusiga pumping"/>
    <n v="92"/>
    <n v="92"/>
    <s v=" "/>
    <s v="Piped Network With Pump"/>
    <n v="2015"/>
    <s v="Governement (District, Wasac) And Water For People"/>
    <s v="Spring"/>
    <x v="0"/>
    <x v="1"/>
    <x v="1"/>
    <x v="1"/>
    <n v="6"/>
    <s v="Perform Routine Preventative Maintenance"/>
    <s v=""/>
    <s v="Maintain O&amp;M and Routine Monitoring"/>
    <n v="28"/>
    <n v="18"/>
    <s v=" "/>
    <s v=" "/>
    <s v=" "/>
    <n v="5"/>
    <n v="18"/>
    <s v=" "/>
    <s v=""/>
    <n v="18"/>
    <n v="1"/>
    <n v="1"/>
    <s v=" "/>
    <s v=" "/>
    <s v=" "/>
    <n v="1"/>
    <n v="1"/>
    <s v=" "/>
    <s v=" "/>
    <n v="1"/>
    <n v="1"/>
    <n v="1"/>
    <n v="1"/>
    <n v="0"/>
    <n v="1"/>
    <n v="1"/>
    <n v="1"/>
    <n v="0"/>
    <n v="1"/>
    <n v="10"/>
    <n v="8"/>
    <n v="1"/>
    <n v="4000"/>
    <s v=" "/>
    <s v=" "/>
    <s v=" "/>
    <s v=" "/>
    <n v="2"/>
    <n v="2"/>
    <n v="1"/>
    <s v="&quot;Springbox&quot; --Intake Structure At A Spring"/>
    <n v="2015"/>
    <n v="1"/>
    <n v="2015"/>
    <n v="0"/>
    <s v=" "/>
    <n v="0"/>
    <s v=" "/>
    <n v="0"/>
    <s v=" "/>
    <n v="1"/>
    <n v="2015"/>
    <n v="1"/>
    <n v="2015"/>
    <n v="0"/>
    <s v=""/>
    <s v=" "/>
    <s v=" "/>
    <s v=" "/>
    <n v="1"/>
    <n v="2015"/>
  </r>
  <r>
    <n v="2017"/>
    <s v="Rwanda"/>
    <s v="Rulindo"/>
    <s v="Masoro"/>
    <s v="Shengampuri"/>
    <s v="Agasharu"/>
    <s v=""/>
    <s v=""/>
    <s v=" "/>
    <n v="130"/>
    <n v="130"/>
    <s v=" "/>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2"/>
    <n v="5000"/>
    <n v="1"/>
    <n v="1"/>
    <n v="1"/>
    <s v="&quot;Springbox&quot; --Intake Structure At A Spring"/>
    <n v="2016"/>
    <n v="1"/>
    <n v="2016"/>
    <n v="1"/>
    <n v="2016"/>
    <n v="0"/>
    <s v=" "/>
    <n v="1"/>
    <n v="2016"/>
    <n v="1"/>
    <n v="2016"/>
    <n v="1"/>
    <n v="2016"/>
    <n v="0"/>
    <s v=""/>
    <s v=" "/>
    <s v=" "/>
    <s v=" "/>
    <n v="1"/>
    <n v="2016"/>
  </r>
  <r>
    <n v="2017"/>
    <s v="Rwanda"/>
    <s v="Rulindo"/>
    <s v="Bushoki"/>
    <s v="N.Ngarama"/>
    <s v="Ngarama"/>
    <s v=""/>
    <s v=""/>
    <s v="Water point at Nyirangarama cell/Rutare-Nyirangarama gravity"/>
    <n v="109"/>
    <n v="109"/>
    <n v="50"/>
    <s v="Piped Network -- Gravity Only"/>
    <n v="2013"/>
    <s v="Local Government In Ubudehe Program"/>
    <s v="Spring"/>
    <x v="0"/>
    <x v="1"/>
    <x v="1"/>
    <x v="1"/>
    <n v="7"/>
    <s v="Perform Routine Preventative Maintenance"/>
    <s v=""/>
    <s v="Maintain O&amp;M and Routine Monitoring"/>
    <s v=" "/>
    <s v=" "/>
    <s v=" "/>
    <s v=" "/>
    <s v=" "/>
    <s v=" "/>
    <s v=" "/>
    <s v=" "/>
    <s v=""/>
    <n v="16"/>
    <s v=" "/>
    <s v=" "/>
    <s v=" "/>
    <s v=" "/>
    <s v=" "/>
    <s v=" "/>
    <s v=" "/>
    <s v=" "/>
    <s v=" "/>
    <n v="1"/>
    <n v="1"/>
    <n v="1"/>
    <n v="1"/>
    <n v="0"/>
    <n v="1"/>
    <n v="1"/>
    <n v="1"/>
    <n v="1"/>
    <n v="1"/>
    <n v="1"/>
    <s v=" "/>
    <s v=" "/>
    <s v=" "/>
    <s v=" "/>
    <s v=" "/>
    <s v=" "/>
    <s v=" "/>
    <s v=" "/>
    <n v="1"/>
    <n v="0"/>
    <s v=""/>
    <s v=" "/>
    <n v="0"/>
    <s v=" "/>
    <n v="0"/>
    <s v=" "/>
    <n v="0"/>
    <s v=" "/>
    <n v="0"/>
    <s v=" "/>
    <n v="0"/>
    <s v=" "/>
    <s v=" "/>
    <s v=" "/>
    <n v="0"/>
    <s v=""/>
    <s v=" "/>
    <s v=" "/>
    <s v=" "/>
    <n v="1"/>
    <n v="2013"/>
  </r>
  <r>
    <n v="2017"/>
    <s v="Rwanda"/>
    <s v="Rulindo"/>
    <s v="Mbogo"/>
    <s v="Bukoro"/>
    <s v="Ruhanya"/>
    <s v=""/>
    <s v=""/>
    <s v="Musenge Network"/>
    <n v="102"/>
    <n v="52"/>
    <s v=" "/>
    <s v="Piped Network With Pump"/>
    <n v="2014"/>
    <s v="Wfp"/>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Bushoki"/>
    <s v="Giko"/>
    <s v="Buramira"/>
    <s v=""/>
    <s v=""/>
    <s v="Marembo center water point/Nyirambuga pumping"/>
    <n v="134"/>
    <n v="134"/>
    <s v=" "/>
    <s v="Piped Network With Pump"/>
    <n v="2012"/>
    <s v="Gor"/>
    <s v="Spring"/>
    <x v="0"/>
    <x v="1"/>
    <x v="1"/>
    <x v="1"/>
    <n v="7"/>
    <s v="Perform Routine Preventative Maintenance"/>
    <s v=""/>
    <s v="Maintain O&amp;M and Routine Monitoring"/>
    <s v=" "/>
    <s v=" "/>
    <n v="25"/>
    <s v=" "/>
    <s v=" "/>
    <s v=" "/>
    <s v=" "/>
    <s v=" "/>
    <s v=""/>
    <n v="15"/>
    <s v=" "/>
    <s v=" "/>
    <n v="1"/>
    <s v=" "/>
    <s v=" "/>
    <s v=" "/>
    <s v=" "/>
    <s v=" "/>
    <s v=" "/>
    <n v="1"/>
    <n v="1"/>
    <n v="1"/>
    <n v="1"/>
    <n v="0"/>
    <n v="1"/>
    <n v="1"/>
    <n v="1"/>
    <n v="1"/>
    <n v="1"/>
    <n v="11"/>
    <s v=" "/>
    <s v=" "/>
    <s v=" "/>
    <n v="1"/>
    <s v=" "/>
    <s v=" "/>
    <s v=" "/>
    <s v=" "/>
    <n v="1"/>
    <n v="0"/>
    <s v=""/>
    <s v=" "/>
    <n v="0"/>
    <s v=" "/>
    <n v="1"/>
    <n v="2012"/>
    <n v="0"/>
    <s v=" "/>
    <n v="0"/>
    <s v=" "/>
    <n v="0"/>
    <s v=" "/>
    <s v=" "/>
    <s v=" "/>
    <n v="0"/>
    <s v=""/>
    <s v=" "/>
    <s v=" "/>
    <s v=" "/>
    <n v="1"/>
    <n v="2012"/>
  </r>
  <r>
    <n v="2017"/>
    <s v="Rwanda"/>
    <s v="Rulindo"/>
    <s v="Cyinzuzi"/>
    <s v="Migendezo"/>
    <s v="Nyamugali"/>
    <s v=""/>
    <s v=""/>
    <s v=" "/>
    <n v="111"/>
    <n v="111"/>
    <n v="107"/>
    <s v="Piped Network With Pump"/>
    <n v="2009"/>
    <s v="Umushinga Witwa Ema"/>
    <s v="Spring"/>
    <x v="0"/>
    <x v="1"/>
    <x v="1"/>
    <x v="1"/>
    <n v="7"/>
    <s v="Repair or Replace Components"/>
    <s v="Intake Structure, "/>
    <s v="Create Plan To Repair or Replace Components"/>
    <n v="22"/>
    <n v="12"/>
    <n v="22"/>
    <n v="12"/>
    <n v="22"/>
    <n v="-1"/>
    <n v="12"/>
    <s v=" "/>
    <s v=""/>
    <n v="12"/>
    <n v="2"/>
    <n v="1"/>
    <n v="1"/>
    <n v="1"/>
    <n v="1"/>
    <n v="1"/>
    <n v="1"/>
    <s v=" "/>
    <s v=" "/>
    <n v="1"/>
    <n v="1"/>
    <n v="1"/>
    <n v="1"/>
    <n v="0"/>
    <n v="1"/>
    <n v="1"/>
    <n v="1"/>
    <n v="1"/>
    <n v="1"/>
    <n v="3"/>
    <n v="1"/>
    <n v="2"/>
    <n v="5000"/>
    <n v="16"/>
    <n v="23"/>
    <n v="2"/>
    <n v="5000"/>
    <n v="1"/>
    <n v="1"/>
    <n v="1"/>
    <s v="&quot;Springbox&quot; --Intake Structure At A Spring"/>
    <n v="2009"/>
    <n v="1"/>
    <n v="2009"/>
    <n v="1"/>
    <n v="2009"/>
    <n v="1"/>
    <n v="2009"/>
    <n v="1"/>
    <n v="2009"/>
    <n v="1"/>
    <n v="2009"/>
    <n v="1"/>
    <n v="2009"/>
    <n v="0"/>
    <s v=""/>
    <s v=" "/>
    <s v=" "/>
    <s v=" "/>
    <n v="1"/>
    <n v="2009"/>
  </r>
  <r>
    <n v="2017"/>
    <s v="Rwanda"/>
    <s v="Rulindo"/>
    <s v="Shyorongi"/>
    <s v="Bugaragara"/>
    <s v="Gisiza"/>
    <s v=""/>
    <s v=""/>
    <s v="kinywamagana pumping network"/>
    <n v="212"/>
    <n v="105"/>
    <s v=" "/>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Bushoki"/>
    <s v="N.Ngarama"/>
    <s v="Terambere"/>
    <s v=""/>
    <s v=""/>
    <s v="Terambere water point/Nyabishengeshi water gravity system"/>
    <n v="79"/>
    <n v="79"/>
    <n v="5"/>
    <s v="Piped Network -- Gravity Only"/>
    <n v="2013"/>
    <s v="Gor"/>
    <s v="Spring"/>
    <x v="0"/>
    <x v="1"/>
    <x v="1"/>
    <x v="1"/>
    <n v="7"/>
    <s v="Perform Routine Preventative Maintenance"/>
    <s v=""/>
    <s v="Maintain O&amp;M and Routine Monitoring"/>
    <s v=" "/>
    <n v="16"/>
    <s v=" "/>
    <s v=" "/>
    <s v=" "/>
    <s v=" "/>
    <s v=" "/>
    <s v=" "/>
    <s v=""/>
    <n v="16"/>
    <s v=" "/>
    <n v="1"/>
    <s v=" "/>
    <s v=" "/>
    <s v=" "/>
    <s v=" "/>
    <s v=" "/>
    <s v=" "/>
    <s v=" "/>
    <n v="1"/>
    <n v="1"/>
    <n v="1"/>
    <n v="1"/>
    <n v="0"/>
    <n v="1"/>
    <n v="1"/>
    <n v="1"/>
    <n v="1"/>
    <n v="1"/>
    <n v="2"/>
    <s v=" "/>
    <n v="1"/>
    <n v="100"/>
    <s v=" "/>
    <s v=" "/>
    <s v=" "/>
    <s v=" "/>
    <s v=" "/>
    <n v="1"/>
    <n v="0"/>
    <s v=""/>
    <s v=" "/>
    <n v="1"/>
    <n v="2013"/>
    <n v="0"/>
    <s v=" "/>
    <n v="0"/>
    <s v=" "/>
    <n v="0"/>
    <s v=" "/>
    <n v="0"/>
    <s v=" "/>
    <s v=" "/>
    <s v=" "/>
    <n v="0"/>
    <s v=""/>
    <s v=" "/>
    <s v=" "/>
    <s v=" "/>
    <n v="1"/>
    <n v="2013"/>
  </r>
  <r>
    <n v="2017"/>
    <s v="Rwanda"/>
    <s v="Rulindo"/>
    <s v="Rukozo"/>
    <s v="Mberuka"/>
    <s v="Gakubo"/>
    <s v=""/>
    <s v=""/>
    <s v="Nyamagana"/>
    <n v="50"/>
    <n v="45"/>
    <s v=" "/>
    <s v="Piped Network -- Gravity Only"/>
    <n v="2011"/>
    <s v="Government And African Development Bank"/>
    <s v="Spring"/>
    <x v="0"/>
    <x v="0"/>
    <x v="0"/>
    <x v="0"/>
    <n v="4"/>
    <s v="Repair or Replace Components"/>
    <s v="Distribution  Line, Kiosk/Tap Stand"/>
    <s v="Create Plan To Repair or Replace Components"/>
    <n v="28"/>
    <n v="18"/>
    <n v="24"/>
    <n v="14"/>
    <n v="24"/>
    <s v=" "/>
    <s v=" "/>
    <s v=" "/>
    <s v=""/>
    <n v="14"/>
    <n v="1"/>
    <n v="1"/>
    <n v="1"/>
    <n v="1"/>
    <n v="2"/>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Masoro"/>
    <s v="Kigarama"/>
    <s v="Marenge"/>
    <s v=""/>
    <s v=""/>
    <s v="marenge"/>
    <n v="214"/>
    <n v="214"/>
    <n v="23"/>
    <s v="Piped Network With Pump"/>
    <n v="1986"/>
    <s v="Governement (District, Wasac) And Water For People"/>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1"/>
    <n v="1"/>
    <n v="5000"/>
    <n v="15"/>
    <s v=" "/>
    <n v="2"/>
    <n v="5000"/>
    <n v="1"/>
    <n v="1"/>
    <n v="1"/>
    <s v="&quot;Springbox&quot; --Intake Structure At A Spring"/>
    <n v="2016"/>
    <n v="1"/>
    <n v="2016"/>
    <n v="1"/>
    <n v="2016"/>
    <n v="0"/>
    <s v=" "/>
    <n v="1"/>
    <n v="2016"/>
    <n v="1"/>
    <n v="2016"/>
    <n v="1"/>
    <n v="2016"/>
    <n v="0"/>
    <s v=""/>
    <s v=" "/>
    <s v=" "/>
    <s v=" "/>
    <n v="1"/>
    <n v="2016"/>
  </r>
  <r>
    <n v="2017"/>
    <s v="Rwanda"/>
    <s v="Rulindo"/>
    <s v="Base"/>
    <s v="Rwamahwa"/>
    <s v="Cyondo"/>
    <s v=""/>
    <s v=""/>
    <s v="Ruramba"/>
    <n v="173"/>
    <n v="150"/>
    <n v="94"/>
    <s v="Piped Network -- Gravity Only"/>
    <n v="2016"/>
    <s v="Governement (District, Wasac) And Water For People"/>
    <s v="Groundwater (Well, Etc.)"/>
    <x v="0"/>
    <x v="2"/>
    <x v="0"/>
    <x v="2"/>
    <n v="5"/>
    <s v="Major Repairs or Replace System"/>
    <s v=""/>
    <s v="Further Technical Diagnostic Needed"/>
    <n v="30"/>
    <n v="19"/>
    <n v="29"/>
    <n v="19"/>
    <s v=" "/>
    <s v=" "/>
    <s v=" "/>
    <s v=" "/>
    <s v=""/>
    <n v="19"/>
    <n v="1"/>
    <n v="3"/>
    <n v="1"/>
    <n v="1"/>
    <s v=" "/>
    <s v=" "/>
    <s v=" "/>
    <s v=" "/>
    <s v=" "/>
    <n v="3"/>
    <n v="3"/>
    <n v="1"/>
    <n v="1"/>
    <n v="0"/>
    <n v="1"/>
    <n v="1"/>
    <n v="1"/>
    <n v="0"/>
    <n v="0"/>
    <n v="1"/>
    <n v="1"/>
    <n v="1"/>
    <n v="4500"/>
    <n v="2"/>
    <n v="2"/>
    <s v=" "/>
    <s v=" "/>
    <s v=" "/>
    <n v="2"/>
    <n v="1"/>
    <s v="&quot;Springbox&quot; --Intake Structure At A Spring"/>
    <n v="2017"/>
    <n v="1"/>
    <n v="2016"/>
    <n v="1"/>
    <n v="2016"/>
    <n v="1"/>
    <n v="2016"/>
    <n v="0"/>
    <s v=" "/>
    <n v="0"/>
    <s v=" "/>
    <s v=" "/>
    <s v=" "/>
    <n v="0"/>
    <s v=""/>
    <s v=" "/>
    <s v=" "/>
    <s v=" "/>
    <n v="1"/>
    <n v="2016"/>
  </r>
  <r>
    <n v="2017"/>
    <s v="Rwanda"/>
    <s v="Rulindo"/>
    <s v="Shyorongi"/>
    <s v="Rubona"/>
    <s v="Ngona"/>
    <s v=""/>
    <s v=""/>
    <s v="Bitete-Rwahi network"/>
    <n v="122"/>
    <n v="28"/>
    <n v="30"/>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Cyungo"/>
    <s v="Burehe"/>
    <s v="Nyagatovu"/>
    <s v=""/>
    <s v=""/>
    <s v="Nyamagana"/>
    <n v="100"/>
    <n v="70"/>
    <n v="16"/>
    <s v="Piped Network -- Gravity Only"/>
    <n v="2011"/>
    <s v="Government And African Development Bank"/>
    <s v="Spring"/>
    <x v="0"/>
    <x v="1"/>
    <x v="0"/>
    <x v="0"/>
    <n v="4"/>
    <s v="Repair or Replace Components"/>
    <s v="Distribution  Line, "/>
    <s v="Create Plan To Repair or Replace Components"/>
    <n v="24"/>
    <n v="18"/>
    <n v="24"/>
    <n v="14"/>
    <n v="24"/>
    <s v=" "/>
    <s v=" "/>
    <s v=" "/>
    <s v=""/>
    <n v="14"/>
    <n v="1"/>
    <n v="1"/>
    <n v="1"/>
    <n v="1"/>
    <n v="2"/>
    <s v=" "/>
    <s v=" "/>
    <s v=" "/>
    <s v=" "/>
    <n v="1"/>
    <n v="2"/>
    <n v="1"/>
    <n v="1"/>
    <n v="0"/>
    <n v="1"/>
    <n v="1"/>
    <n v="0"/>
    <n v="0"/>
    <n v="0"/>
    <n v="2"/>
    <n v="1"/>
    <n v="2"/>
    <n v="2100"/>
    <n v="11"/>
    <n v="15"/>
    <n v="3"/>
    <n v="37000"/>
    <s v=" "/>
    <n v="29"/>
    <n v="1"/>
    <s v="&quot;Springbox&quot; --Intake Structure At A Spring"/>
    <n v="2011"/>
    <n v="1"/>
    <n v="2015"/>
    <n v="1"/>
    <n v="2011"/>
    <n v="1"/>
    <n v="2011"/>
    <n v="1"/>
    <n v="2011"/>
    <n v="0"/>
    <s v=" "/>
    <s v=" "/>
    <s v=" "/>
    <n v="0"/>
    <s v=""/>
    <s v=" "/>
    <s v=" "/>
    <s v=" "/>
    <n v="1"/>
    <n v="2011"/>
  </r>
  <r>
    <n v="2017"/>
    <s v="Rwanda"/>
    <s v="Rulindo"/>
    <s v="Buyoga"/>
    <s v="Butare"/>
    <s v="Ryanyirakayobe"/>
    <s v=""/>
    <s v=""/>
    <s v="Nyagahera"/>
    <n v="96"/>
    <n v="80"/>
    <n v="162"/>
    <s v="Piped Network -- Gravity Only"/>
    <n v="2014"/>
    <s v="Governement (District, Wasac) And Water For People"/>
    <s v="Spring"/>
    <x v="0"/>
    <x v="0"/>
    <x v="1"/>
    <x v="1"/>
    <n v="6"/>
    <s v="Repair or Replace Components"/>
    <s v="Intake Structure, Conduction Line, Kiosk/Tap Stand"/>
    <s v="Create Plan To Repair or Replace Components"/>
    <n v="29"/>
    <n v="17"/>
    <n v="27"/>
    <n v="17"/>
    <n v="27"/>
    <s v=" "/>
    <s v=" "/>
    <s v=" "/>
    <s v=""/>
    <n v="17"/>
    <n v="2"/>
    <n v="2"/>
    <n v="1"/>
    <n v="1"/>
    <n v="1"/>
    <s v=" "/>
    <s v=" "/>
    <s v=" "/>
    <s v=" "/>
    <n v="2"/>
    <n v="2"/>
    <n v="1"/>
    <n v="1"/>
    <n v="0"/>
    <n v="1"/>
    <n v="1"/>
    <n v="1"/>
    <n v="1"/>
    <n v="0"/>
    <n v="1"/>
    <n v="1"/>
    <n v="2"/>
    <n v="6800"/>
    <n v="3"/>
    <n v="3"/>
    <n v="1"/>
    <n v="1200"/>
    <s v=" "/>
    <n v="1"/>
    <n v="1"/>
    <s v="&quot;Springbox&quot; --Intake Structure At A Spring"/>
    <n v="2016"/>
    <n v="1"/>
    <n v="2014"/>
    <n v="1"/>
    <n v="2014"/>
    <n v="1"/>
    <n v="2014"/>
    <n v="1"/>
    <n v="2014"/>
    <n v="0"/>
    <s v=" "/>
    <s v=" "/>
    <s v=" "/>
    <n v="0"/>
    <s v=""/>
    <s v=" "/>
    <s v=" "/>
    <s v=" "/>
    <n v="1"/>
    <n v="2014"/>
  </r>
  <r>
    <n v="2017"/>
    <s v="Rwanda"/>
    <s v="Rulindo"/>
    <s v="Masoro"/>
    <s v="Kigarama"/>
    <s v="Marenge"/>
    <s v=""/>
    <s v=""/>
    <s v="Mutagata Gravity Network"/>
    <n v="214"/>
    <n v="52"/>
    <n v="260"/>
    <s v="Piped Network -- Gravity Only"/>
    <n v="2004"/>
    <s v=""/>
    <s v="Spring"/>
    <x v="0"/>
    <x v="0"/>
    <x v="1"/>
    <x v="1"/>
    <n v="7"/>
    <s v="Repair or Replace Components"/>
    <s v="Intake Structure, Conduction Line, Storage Tank, Other Concrete Structures Distribution  Line, "/>
    <s v="Create Plan To Repair or Replace Components"/>
    <n v="17"/>
    <n v="7"/>
    <n v="17"/>
    <n v="7"/>
    <n v="17"/>
    <s v=" "/>
    <s v=" "/>
    <s v=" "/>
    <s v=""/>
    <n v="19"/>
    <n v="2"/>
    <n v="2"/>
    <n v="2"/>
    <n v="2"/>
    <n v="2"/>
    <s v=" "/>
    <s v=" "/>
    <s v=" "/>
    <s v=" "/>
    <n v="1"/>
    <n v="1"/>
    <n v="1"/>
    <n v="1"/>
    <n v="0"/>
    <n v="1"/>
    <n v="1"/>
    <n v="1"/>
    <n v="1"/>
    <n v="1"/>
    <n v="1"/>
    <n v="1"/>
    <n v="1"/>
    <n v="3500"/>
    <n v="6"/>
    <n v="4"/>
    <n v="2"/>
    <n v="4500"/>
    <s v=" "/>
    <n v="12"/>
    <n v="1"/>
    <s v="&quot;Springbox&quot; --Intake Structure At A Spring"/>
    <n v="2004"/>
    <n v="1"/>
    <n v="2004"/>
    <n v="1"/>
    <n v="2004"/>
    <n v="1"/>
    <n v="2004"/>
    <n v="1"/>
    <n v="2004"/>
    <n v="0"/>
    <s v=" "/>
    <s v=" "/>
    <s v=" "/>
    <n v="0"/>
    <s v=""/>
    <s v=" "/>
    <s v=" "/>
    <s v=" "/>
    <n v="1"/>
    <n v="2016"/>
  </r>
  <r>
    <n v="2017"/>
    <s v="Rwanda"/>
    <s v="Rulindo"/>
    <s v="Masoro"/>
    <s v="Kivugiza"/>
    <s v="Nyarurembo"/>
    <s v=""/>
    <s v=""/>
    <s v="Mutagata motorised network"/>
    <n v="325"/>
    <n v="65"/>
    <n v="29"/>
    <s v="Piped Network With Pump"/>
    <n v="1987"/>
    <s v="Governement (District, Wasac) And Water For People"/>
    <s v="Spring"/>
    <x v="0"/>
    <x v="1"/>
    <x v="1"/>
    <x v="1"/>
    <n v="7"/>
    <s v="Repair or Replace Components"/>
    <s v="Kiosk/Tap Stand"/>
    <s v="Create Plan To Repair or Replace Components"/>
    <n v="20"/>
    <n v="19"/>
    <n v="29"/>
    <n v="19"/>
    <n v="29"/>
    <n v="7"/>
    <n v="19"/>
    <n v="10"/>
    <s v=""/>
    <n v="19"/>
    <n v="1"/>
    <n v="1"/>
    <n v="1"/>
    <n v="1"/>
    <n v="1"/>
    <n v="1"/>
    <n v="1"/>
    <n v="1"/>
    <s v=" "/>
    <n v="2"/>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ase"/>
    <s v="Rwamahwa"/>
    <s v="Mutima"/>
    <s v=""/>
    <s v=""/>
    <s v="Rutare I"/>
    <n v="229"/>
    <n v="200"/>
    <n v="204"/>
    <s v="Piped Network -- Gravity Only"/>
    <n v="2016"/>
    <s v="Governement (District, Wasac) And Water For People"/>
    <s v="Spring"/>
    <x v="0"/>
    <x v="1"/>
    <x v="2"/>
    <x v="1"/>
    <n v="8"/>
    <s v="Perform Routine Preventative Maintenance"/>
    <s v=""/>
    <s v="Maintain O&amp;M and Routine Monitoring"/>
    <n v="29"/>
    <s v=" "/>
    <n v="29"/>
    <s v=" "/>
    <s v=" "/>
    <s v=" "/>
    <s v=" "/>
    <s v=" "/>
    <s v=""/>
    <n v="19"/>
    <n v="1"/>
    <s v=" "/>
    <n v="1"/>
    <s v=" "/>
    <s v=" "/>
    <s v=" "/>
    <s v=" "/>
    <s v=" "/>
    <s v=" "/>
    <n v="1"/>
    <n v="1"/>
    <n v="1"/>
    <n v="1"/>
    <n v="1"/>
    <n v="1"/>
    <n v="1"/>
    <n v="1"/>
    <n v="1"/>
    <n v="1"/>
    <n v="2"/>
    <n v="1"/>
    <s v=" "/>
    <s v=" "/>
    <n v="1"/>
    <s v=" "/>
    <s v=" "/>
    <s v=" "/>
    <s v=" "/>
    <n v="2"/>
    <n v="1"/>
    <s v="&quot;Springbox&quot; --Intake Structure At A Spring"/>
    <n v="2016"/>
    <n v="0"/>
    <s v=" "/>
    <n v="1"/>
    <n v="2016"/>
    <n v="0"/>
    <s v=" "/>
    <n v="0"/>
    <s v=" "/>
    <n v="0"/>
    <s v=" "/>
    <s v=" "/>
    <s v=" "/>
    <n v="0"/>
    <s v=""/>
    <s v=" "/>
    <s v=" "/>
    <s v=" "/>
    <n v="1"/>
    <n v="2016"/>
  </r>
  <r>
    <n v="2017"/>
    <s v="Rwanda"/>
    <s v="Rulindo"/>
    <s v="Shyorongi"/>
    <s v="Bugaragara"/>
    <s v="Gatwa"/>
    <s v=""/>
    <s v=""/>
    <s v="kinywamagana pumping network"/>
    <n v="354"/>
    <n v="150"/>
    <s v=" "/>
    <s v="Piped Network With Pump"/>
    <n v="2013"/>
    <s v="Governement (District, Wasac) And Water For People"/>
    <s v="Spring"/>
    <x v="0"/>
    <x v="1"/>
    <x v="2"/>
    <x v="1"/>
    <n v="8"/>
    <s v="Repair or Replace Components"/>
    <s v="Pump, "/>
    <s v="Create Plan To Repair or Replace Components"/>
    <n v="26"/>
    <n v="16"/>
    <n v="26"/>
    <n v="16"/>
    <n v="26"/>
    <n v="3"/>
    <n v="16"/>
    <s v=" "/>
    <s v=""/>
    <n v="16"/>
    <n v="1"/>
    <n v="1"/>
    <n v="1"/>
    <n v="1"/>
    <n v="1"/>
    <n v="2"/>
    <n v="1"/>
    <s v=" "/>
    <s v=" "/>
    <n v="1"/>
    <n v="1"/>
    <n v="1"/>
    <n v="1"/>
    <n v="1"/>
    <n v="1"/>
    <n v="1"/>
    <n v="1"/>
    <n v="1"/>
    <n v="1"/>
    <n v="7"/>
    <n v="3"/>
    <n v="1"/>
    <n v="1500"/>
    <n v="20"/>
    <n v="25"/>
    <n v="4"/>
    <n v="11000"/>
    <n v="2"/>
    <n v="1"/>
    <n v="1"/>
    <s v="&quot;Springbox&quot; --Intake Structure At A Spring"/>
    <n v="2013"/>
    <n v="1"/>
    <n v="2013"/>
    <n v="1"/>
    <n v="2013"/>
    <n v="1"/>
    <n v="2013"/>
    <n v="1"/>
    <n v="2013"/>
    <n v="1"/>
    <n v="2013"/>
    <n v="1"/>
    <n v="2013"/>
    <n v="0"/>
    <s v=""/>
    <s v=" "/>
    <s v=" "/>
    <s v=" "/>
    <n v="1"/>
    <n v="2013"/>
  </r>
  <r>
    <n v="2017"/>
    <s v="Rwanda"/>
    <s v="Rulindo"/>
    <s v="Burega"/>
    <s v="Karengeli"/>
    <s v="Mataba"/>
    <s v=""/>
    <s v=""/>
    <s v="Rwamugaza"/>
    <n v="495"/>
    <n v="495"/>
    <n v="29"/>
    <s v="Piped Network With Pump"/>
    <n v="2012"/>
    <s v="Governement (District, Wasac) And Water For People"/>
    <s v="Spring"/>
    <x v="0"/>
    <x v="2"/>
    <x v="0"/>
    <x v="2"/>
    <n v="5"/>
    <s v="Major Repairs or Replace System"/>
    <s v=""/>
    <s v="Further Technical Diagnostic Needed"/>
    <n v="22"/>
    <n v="15"/>
    <n v="25"/>
    <n v="15"/>
    <n v="25"/>
    <n v="-4"/>
    <n v="12"/>
    <s v=" "/>
    <s v=""/>
    <n v="15"/>
    <n v="1"/>
    <n v="1"/>
    <n v="1"/>
    <n v="1"/>
    <n v="1"/>
    <n v="1"/>
    <n v="1"/>
    <s v=" "/>
    <s v=" "/>
    <n v="1"/>
    <n v="3"/>
    <n v="1"/>
    <n v="1"/>
    <n v="0"/>
    <n v="1"/>
    <n v="1"/>
    <n v="1"/>
    <n v="0"/>
    <n v="0"/>
    <n v="3"/>
    <n v="3"/>
    <n v="2"/>
    <n v="5000"/>
    <n v="16"/>
    <n v="8"/>
    <n v="2"/>
    <n v="5000"/>
    <n v="1"/>
    <n v="1"/>
    <n v="1"/>
    <s v=""/>
    <n v="2009"/>
    <n v="1"/>
    <n v="2012"/>
    <n v="1"/>
    <n v="2012"/>
    <n v="1"/>
    <n v="2012"/>
    <n v="1"/>
    <n v="2012"/>
    <n v="1"/>
    <n v="2006"/>
    <n v="1"/>
    <n v="2009"/>
    <n v="0"/>
    <s v=""/>
    <s v=" "/>
    <s v=" "/>
    <s v=" "/>
    <n v="1"/>
    <n v="2012"/>
  </r>
  <r>
    <n v="2017"/>
    <s v="Rwanda"/>
    <s v="Rulindo"/>
    <s v="Base"/>
    <s v="Rwamahwa"/>
    <s v="Mutima"/>
    <s v=""/>
    <s v=""/>
    <s v="Rutare I"/>
    <n v="169"/>
    <n v="140"/>
    <n v="23"/>
    <s v="Piped Network -- Gravity Only"/>
    <n v="2016"/>
    <s v="Governement (District, Wasac) And Water For People"/>
    <s v="Spring"/>
    <x v="0"/>
    <x v="1"/>
    <x v="1"/>
    <x v="1"/>
    <n v="6"/>
    <s v="Repair or Replace Components"/>
    <s v="Kiosk/Tap Stand"/>
    <s v="Create Plan To Repair or Replace Components"/>
    <s v=" "/>
    <n v="19"/>
    <n v="29"/>
    <s v=" "/>
    <n v="29"/>
    <s v=" "/>
    <s v=" "/>
    <s v=" "/>
    <s v=""/>
    <n v="19"/>
    <s v=" "/>
    <n v="1"/>
    <n v="1"/>
    <s v=" "/>
    <n v="1"/>
    <s v=" "/>
    <s v=" "/>
    <s v=" "/>
    <s v=" "/>
    <n v="2"/>
    <n v="2"/>
    <n v="1"/>
    <n v="1"/>
    <n v="1"/>
    <n v="1"/>
    <n v="1"/>
    <n v="0"/>
    <n v="1"/>
    <n v="0"/>
    <n v="1"/>
    <s v=" "/>
    <n v="1"/>
    <n v="3800"/>
    <n v="2"/>
    <s v=" "/>
    <n v="1"/>
    <n v="3800"/>
    <s v=" "/>
    <n v="2"/>
    <n v="0"/>
    <s v=""/>
    <s v=" "/>
    <n v="1"/>
    <n v="2016"/>
    <n v="1"/>
    <n v="2016"/>
    <n v="0"/>
    <s v=" "/>
    <n v="1"/>
    <n v="2016"/>
    <n v="0"/>
    <s v=" "/>
    <s v=" "/>
    <s v=" "/>
    <n v="0"/>
    <s v=""/>
    <s v=" "/>
    <s v=" "/>
    <s v=" "/>
    <n v="1"/>
    <n v="2016"/>
  </r>
  <r>
    <n v="2017"/>
    <s v="Rwanda"/>
    <s v="Rulindo"/>
    <s v="Base"/>
    <s v="Rwamahwa"/>
    <s v="Kiruli"/>
    <s v=""/>
    <s v=""/>
    <s v="Migogo"/>
    <n v="223"/>
    <n v="200"/>
    <s v=" "/>
    <s v="Piped Network -- Gravity Only"/>
    <n v="2009"/>
    <s v="Padiri(Lake  Angels)."/>
    <s v="Spring"/>
    <x v="0"/>
    <x v="0"/>
    <x v="1"/>
    <x v="1"/>
    <n v="7"/>
    <s v="Repair or Replace Components"/>
    <s v="Intake Structure, Conduction Line, Storage Tank, Distribution  Line, "/>
    <s v="Create Plan To Repair or Replace Components"/>
    <n v="22"/>
    <n v="12"/>
    <n v="22"/>
    <s v=" "/>
    <n v="22"/>
    <s v=" "/>
    <s v=" "/>
    <s v=" "/>
    <s v=""/>
    <n v="12"/>
    <n v="2"/>
    <n v="2"/>
    <n v="2"/>
    <s v=" "/>
    <n v="2"/>
    <s v=" "/>
    <s v=" "/>
    <s v=" "/>
    <s v=" "/>
    <n v="1"/>
    <n v="2"/>
    <n v="1"/>
    <n v="1"/>
    <n v="1"/>
    <n v="1"/>
    <n v="1"/>
    <n v="1"/>
    <n v="1"/>
    <n v="0"/>
    <n v="1"/>
    <n v="1"/>
    <n v="1"/>
    <n v="6800"/>
    <n v="3"/>
    <s v=" "/>
    <n v="1"/>
    <n v="6800"/>
    <s v=" "/>
    <n v="2"/>
    <n v="1"/>
    <s v="&quot;Springbox&quot; --Intake Structure At A Spring"/>
    <n v="2009"/>
    <n v="1"/>
    <n v="2009"/>
    <n v="1"/>
    <n v="2009"/>
    <n v="0"/>
    <s v=" "/>
    <n v="1"/>
    <n v="2009"/>
    <n v="0"/>
    <s v=" "/>
    <s v=" "/>
    <s v=" "/>
    <n v="0"/>
    <s v=""/>
    <s v=" "/>
    <s v=" "/>
    <s v=" "/>
    <n v="1"/>
    <n v="2009"/>
  </r>
  <r>
    <n v="2017"/>
    <s v="Rwanda"/>
    <s v="Rulindo"/>
    <s v="Masoro"/>
    <s v="Shengampuri"/>
    <s v="Mutagata"/>
    <s v=""/>
    <s v=""/>
    <s v=" "/>
    <n v="124"/>
    <n v="124"/>
    <n v="91"/>
    <s v="Piped Network With Pump"/>
    <n v="1998"/>
    <s v=""/>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2"/>
    <n v="5000"/>
    <n v="2"/>
    <n v="1"/>
    <n v="1"/>
    <s v="&quot;Springbox&quot; --Intake Structure At A Spring"/>
    <n v="2016"/>
    <n v="1"/>
    <n v="2016"/>
    <n v="1"/>
    <n v="2016"/>
    <n v="0"/>
    <s v=" "/>
    <n v="1"/>
    <n v="2016"/>
    <n v="1"/>
    <n v="2016"/>
    <n v="1"/>
    <n v="2016"/>
    <n v="0"/>
    <s v=""/>
    <s v=" "/>
    <s v=" "/>
    <s v=" "/>
    <n v="1"/>
    <n v="2016"/>
  </r>
  <r>
    <n v="2017"/>
    <s v="Rwanda"/>
    <s v="Rulindo"/>
    <s v="Mbogo"/>
    <s v="Bukoro"/>
    <s v="Gasama"/>
    <s v=""/>
    <s v=""/>
    <s v="Musenge Network"/>
    <n v="118"/>
    <n v="27"/>
    <n v="136"/>
    <s v="Piped Network With Pump"/>
    <n v="2014"/>
    <s v="Wfp"/>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Shyorongi"/>
    <s v="Rubona"/>
    <s v="Rwahi"/>
    <s v=""/>
    <s v=""/>
    <s v="Bitete-Rwahi network"/>
    <n v="161"/>
    <n v="25"/>
    <n v="54"/>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Kinihira"/>
    <s v="Karegamazi"/>
    <s v="Mutoyi"/>
    <s v=""/>
    <s v=""/>
    <s v="Miyove-Kinihira"/>
    <n v="119"/>
    <n v="65"/>
    <n v="5"/>
    <s v="Piped Network -- Gravity Only"/>
    <n v="2001"/>
    <s v="Gkww"/>
    <s v="Spring"/>
    <x v="1"/>
    <x v="0"/>
    <x v="1"/>
    <x v="0"/>
    <n v="6"/>
    <s v="Consider Replacing Aging Components"/>
    <s v="Intake Structure,  Conduction Line, Storage Tank, Other Concrete Structures,  Pump, Pump Station,  Treatment Equipment, Kiosk/Tap Stand"/>
    <s v="Further Technical Diagnostic Needed "/>
    <n v="2"/>
    <n v="-8"/>
    <n v="2"/>
    <n v="-8"/>
    <n v="2"/>
    <s v=" "/>
    <s v=" "/>
    <s v=" "/>
    <s v=""/>
    <n v="18"/>
    <n v="2"/>
    <n v="2"/>
    <n v="1"/>
    <n v="2"/>
    <n v="2"/>
    <s v=" "/>
    <s v=" "/>
    <s v=" "/>
    <s v=" "/>
    <n v="1"/>
    <n v="2"/>
    <n v="1"/>
    <n v="1"/>
    <n v="0"/>
    <n v="1"/>
    <n v="1"/>
    <n v="1"/>
    <n v="1"/>
    <n v="0"/>
    <n v="6"/>
    <n v="3"/>
    <n v="1"/>
    <n v="8000"/>
    <n v="4"/>
    <n v="18"/>
    <n v="2"/>
    <n v="15000"/>
    <s v=" "/>
    <n v="2"/>
    <n v="1"/>
    <s v="&quot;Springbox&quot; --Intake Structure At A Spring"/>
    <n v="1989"/>
    <n v="1"/>
    <n v="1989"/>
    <n v="1"/>
    <n v="1989"/>
    <n v="1"/>
    <n v="1989"/>
    <n v="1"/>
    <n v="1989"/>
    <n v="0"/>
    <s v=" "/>
    <s v=" "/>
    <s v=" "/>
    <n v="0"/>
    <s v=""/>
    <s v=" "/>
    <s v=" "/>
    <s v=" "/>
    <n v="1"/>
    <n v="2015"/>
  </r>
  <r>
    <n v="2017"/>
    <s v="Rwanda"/>
    <s v="Rulindo"/>
    <s v="Buyoga"/>
    <s v="Gitumba"/>
    <s v="Remera"/>
    <s v=""/>
    <s v=""/>
    <s v="Kiruruma"/>
    <n v="130"/>
    <n v="125"/>
    <n v="92"/>
    <s v="Piped Network With Pump"/>
    <n v="2014"/>
    <s v="Governement (District, Wasac) And Water For People"/>
    <s v="Groundwater (Well, Etc.)"/>
    <x v="0"/>
    <x v="1"/>
    <x v="1"/>
    <x v="1"/>
    <n v="7"/>
    <s v="Perform Routine Preventative Maintenance"/>
    <s v=""/>
    <s v="Maintain O&amp;M and Routine Monitoring"/>
    <n v="27"/>
    <n v="17"/>
    <n v="27"/>
    <n v="17"/>
    <n v="27"/>
    <n v="4"/>
    <n v="17"/>
    <s v=" "/>
    <s v=""/>
    <n v="17"/>
    <n v="1"/>
    <n v="1"/>
    <n v="1"/>
    <n v="1"/>
    <n v="1"/>
    <n v="1"/>
    <n v="1"/>
    <s v=" "/>
    <s v=" "/>
    <n v="1"/>
    <n v="1"/>
    <n v="1"/>
    <n v="1"/>
    <n v="0"/>
    <n v="1"/>
    <n v="1"/>
    <n v="1"/>
    <n v="1"/>
    <n v="1"/>
    <n v="1"/>
    <n v="1"/>
    <n v="3"/>
    <n v="9000"/>
    <n v="15"/>
    <n v="5"/>
    <n v="3"/>
    <n v="9000"/>
    <n v="2"/>
    <n v="2"/>
    <n v="1"/>
    <s v="&quot;Springbox&quot; --Intake Structure At A Spring"/>
    <n v="2014"/>
    <n v="1"/>
    <n v="2014"/>
    <n v="1"/>
    <n v="2014"/>
    <n v="1"/>
    <n v="2014"/>
    <n v="1"/>
    <n v="2014"/>
    <n v="1"/>
    <n v="2014"/>
    <n v="1"/>
    <n v="2014"/>
    <n v="0"/>
    <s v=""/>
    <s v=" "/>
    <s v=" "/>
    <s v=" "/>
    <n v="1"/>
    <n v="2014"/>
  </r>
  <r>
    <n v="2017"/>
    <s v="Rwanda"/>
    <s v="Rulindo"/>
    <s v="Shyorongi"/>
    <s v="Rubona"/>
    <s v="Nyarunyinya"/>
    <s v=""/>
    <s v=""/>
    <s v="Bitete-Rwahi network"/>
    <n v="132"/>
    <n v="40"/>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600"/>
    <n v="6"/>
    <n v="6"/>
    <n v="1"/>
    <n v="6500"/>
    <s v=" "/>
    <n v="1"/>
    <n v="1"/>
    <s v="&quot;Springbox&quot; --Intake Structure At A Spring"/>
    <n v="2013"/>
    <n v="1"/>
    <n v="2013"/>
    <n v="1"/>
    <n v="2013"/>
    <n v="1"/>
    <n v="2013"/>
    <n v="1"/>
    <n v="2013"/>
    <n v="0"/>
    <s v=" "/>
    <s v=" "/>
    <s v=" "/>
    <n v="0"/>
    <s v=""/>
    <s v=" "/>
    <s v=" "/>
    <s v=" "/>
    <n v="1"/>
    <n v="2013"/>
  </r>
  <r>
    <n v="2017"/>
    <s v="Rwanda"/>
    <s v="Rulindo"/>
    <s v="Tumba"/>
    <s v="Taba"/>
    <s v="Nyirambuga"/>
    <s v=""/>
    <s v=""/>
    <s v="Nyirambuga pumping station2/Nyirambuga source"/>
    <n v="128"/>
    <n v="128"/>
    <s v=" "/>
    <s v="Piped Network With Pump"/>
    <n v="2012"/>
    <s v="Gor"/>
    <s v="Spring"/>
    <x v="0"/>
    <x v="1"/>
    <x v="1"/>
    <x v="1"/>
    <n v="6"/>
    <s v="Perform Routine Preventative Maintenance"/>
    <s v=""/>
    <s v="Maintain O&amp;M and Routine Monitoring"/>
    <n v="25"/>
    <n v="15"/>
    <n v="25"/>
    <s v=" "/>
    <n v="25"/>
    <n v="2"/>
    <n v="15"/>
    <n v="10"/>
    <s v=""/>
    <n v="15"/>
    <n v="1"/>
    <n v="1"/>
    <n v="1"/>
    <s v=" "/>
    <n v="1"/>
    <n v="1"/>
    <n v="1"/>
    <n v="1"/>
    <s v=" "/>
    <n v="1"/>
    <n v="1"/>
    <n v="1"/>
    <n v="0"/>
    <n v="0"/>
    <n v="1"/>
    <n v="1"/>
    <n v="1"/>
    <n v="1"/>
    <n v="1"/>
    <n v="8"/>
    <n v="5"/>
    <n v="1"/>
    <n v="50"/>
    <n v="1"/>
    <s v=" "/>
    <n v="1"/>
    <n v="4000"/>
    <n v="2"/>
    <n v="1"/>
    <n v="1"/>
    <s v="&quot;Springbox&quot; --Intake Structure At A Spring"/>
    <n v="2012"/>
    <n v="1"/>
    <n v="2012"/>
    <n v="1"/>
    <n v="2012"/>
    <n v="0"/>
    <s v=" "/>
    <n v="1"/>
    <n v="2012"/>
    <n v="1"/>
    <n v="2012"/>
    <n v="1"/>
    <n v="2012"/>
    <n v="1"/>
    <s v="Disinfection/Chlorination"/>
    <n v="2017"/>
    <n v="0"/>
    <s v=" "/>
    <n v="1"/>
    <n v="2012"/>
  </r>
  <r>
    <n v="2017"/>
    <s v="Rwanda"/>
    <s v="Rulindo"/>
    <s v="Burega"/>
    <s v="Karengeli"/>
    <s v="Kanunga"/>
    <s v=""/>
    <s v=""/>
    <s v="Rwamugaza"/>
    <n v="275"/>
    <n v="275"/>
    <s v=" "/>
    <s v="Piped Network -- Gravity Only"/>
    <n v="2003"/>
    <s v="Government"/>
    <s v="Spring"/>
    <x v="0"/>
    <x v="1"/>
    <x v="0"/>
    <x v="0"/>
    <n v="5"/>
    <s v="Repair or Replace Components"/>
    <s v="Kiosk/Tap Stand"/>
    <s v="Create Plan To Repair or Replace Components"/>
    <n v="16"/>
    <n v="6"/>
    <n v="16"/>
    <n v="6"/>
    <s v=" "/>
    <s v=" "/>
    <s v=" "/>
    <s v=" "/>
    <s v=""/>
    <n v="6"/>
    <n v="1"/>
    <n v="1"/>
    <n v="1"/>
    <n v="1"/>
    <s v=" "/>
    <s v=" "/>
    <s v=" "/>
    <s v=" "/>
    <s v=" "/>
    <n v="2"/>
    <n v="2"/>
    <n v="1"/>
    <n v="1"/>
    <n v="0"/>
    <n v="1"/>
    <n v="1"/>
    <n v="1"/>
    <n v="0"/>
    <n v="0"/>
    <n v="2"/>
    <n v="2"/>
    <n v="1"/>
    <n v="8000"/>
    <n v="20"/>
    <n v="16"/>
    <s v=" "/>
    <s v=" "/>
    <s v=" "/>
    <n v="1"/>
    <n v="1"/>
    <s v=""/>
    <n v="2003"/>
    <n v="1"/>
    <n v="2003"/>
    <n v="1"/>
    <n v="2003"/>
    <n v="1"/>
    <n v="2003"/>
    <n v="0"/>
    <s v=" "/>
    <n v="0"/>
    <s v=" "/>
    <s v=" "/>
    <s v=" "/>
    <n v="0"/>
    <s v=""/>
    <s v=" "/>
    <s v=" "/>
    <s v=" "/>
    <n v="1"/>
    <n v="2003"/>
  </r>
  <r>
    <n v="2017"/>
    <s v="Rwanda"/>
    <s v="Rulindo"/>
    <s v="Murambi"/>
    <s v="Bubangu"/>
    <s v="Karwa"/>
    <s v=""/>
    <s v=""/>
    <s v="rwiseke"/>
    <n v="215"/>
    <n v="215"/>
    <n v="75"/>
    <s v="Piped Network -- Gravity Only"/>
    <n v="2001"/>
    <s v="Governement (District, Wasac) And Water For People"/>
    <s v="Spring"/>
    <x v="2"/>
    <x v="1"/>
    <x v="1"/>
    <x v="1"/>
    <n v="7"/>
    <s v="Consider Replacing Aging Components"/>
    <s v="Conduction Line,  Distribution Network, Pump, Pump Station,  Treatment Equipment,  "/>
    <s v="Further Technical Diagnostic Needed "/>
    <n v="14"/>
    <n v="4"/>
    <n v="14"/>
    <s v=" "/>
    <n v="14"/>
    <s v=" "/>
    <s v=" "/>
    <s v=" "/>
    <s v=""/>
    <n v="4"/>
    <n v="1"/>
    <n v="1"/>
    <n v="1"/>
    <s v=" "/>
    <n v="1"/>
    <s v=" "/>
    <s v=" "/>
    <s v=" "/>
    <s v=" "/>
    <n v="1"/>
    <n v="1"/>
    <n v="1"/>
    <n v="1"/>
    <n v="0"/>
    <n v="1"/>
    <n v="1"/>
    <n v="1"/>
    <n v="1"/>
    <n v="1"/>
    <n v="3"/>
    <n v="1"/>
    <n v="1"/>
    <n v="12000"/>
    <n v="7"/>
    <s v=" "/>
    <n v="1"/>
    <n v="12000"/>
    <s v=" "/>
    <n v="1"/>
    <n v="1"/>
    <s v="&quot;Springbox&quot; --Intake Structure At A Spring"/>
    <n v="2001"/>
    <n v="1"/>
    <n v="2001"/>
    <n v="1"/>
    <n v="2001"/>
    <n v="0"/>
    <s v=" "/>
    <n v="1"/>
    <n v="2001"/>
    <n v="0"/>
    <s v=" "/>
    <s v=" "/>
    <s v=" "/>
    <n v="0"/>
    <s v=""/>
    <s v=" "/>
    <s v=" "/>
    <s v=" "/>
    <n v="1"/>
    <n v="2001"/>
  </r>
  <r>
    <n v="2017"/>
    <s v="Rwanda"/>
    <s v="Rulindo"/>
    <s v="Buyoga"/>
    <s v="Gahororo"/>
    <s v="Gatare"/>
    <s v=""/>
    <s v=""/>
    <s v="Kiruruma"/>
    <n v="175"/>
    <n v="100"/>
    <n v="121"/>
    <s v="Piped Network With Pump"/>
    <n v="2017"/>
    <s v="Governement (District, Wasac) And Water For People"/>
    <s v="Spring"/>
    <x v="0"/>
    <x v="2"/>
    <x v="0"/>
    <x v="2"/>
    <n v="5"/>
    <s v="Major Repairs or Replace System"/>
    <s v=""/>
    <s v="Further Technical Diagnostic Needed"/>
    <n v="27"/>
    <n v="17"/>
    <s v=" "/>
    <s v=" "/>
    <n v="27"/>
    <n v="4"/>
    <n v="17"/>
    <s v=" "/>
    <s v=""/>
    <n v="19"/>
    <n v="1"/>
    <n v="3"/>
    <s v=" "/>
    <s v=" "/>
    <n v="1"/>
    <n v="1"/>
    <n v="1"/>
    <s v=" "/>
    <s v=" "/>
    <n v="3"/>
    <n v="3"/>
    <n v="1"/>
    <n v="1"/>
    <n v="0"/>
    <n v="1"/>
    <n v="1"/>
    <n v="1"/>
    <n v="0"/>
    <n v="0"/>
    <n v="1"/>
    <n v="1"/>
    <n v="1"/>
    <n v="9000"/>
    <s v=" "/>
    <s v=" "/>
    <n v="3"/>
    <n v="9000"/>
    <n v="2"/>
    <n v="2"/>
    <n v="1"/>
    <s v="&quot;Springbox&quot; --Intake Structure At A Spring"/>
    <n v="2014"/>
    <n v="1"/>
    <n v="2014"/>
    <n v="0"/>
    <s v=" "/>
    <n v="0"/>
    <s v=" "/>
    <n v="1"/>
    <n v="2014"/>
    <n v="1"/>
    <n v="2014"/>
    <n v="1"/>
    <n v="2014"/>
    <n v="0"/>
    <s v=""/>
    <s v=" "/>
    <s v=" "/>
    <s v=" "/>
    <n v="1"/>
    <n v="2016"/>
  </r>
  <r>
    <n v="2017"/>
    <s v="Rwanda"/>
    <s v="Rulindo"/>
    <s v="Shyorongi"/>
    <s v="Rubona"/>
    <s v="Rwahi"/>
    <s v=""/>
    <s v=""/>
    <s v="Bitete-Rwahi network"/>
    <n v="161"/>
    <n v="40"/>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Bushoki"/>
    <s v="Giko"/>
    <s v="Karambo"/>
    <s v=""/>
    <s v=""/>
    <s v="Karambo water point/Buramira gravity"/>
    <n v="104"/>
    <n v="104"/>
    <s v=" "/>
    <s v="Piped Network -- Gravity Only"/>
    <n v="2015"/>
    <s v="Gor"/>
    <s v="Spring"/>
    <x v="0"/>
    <x v="1"/>
    <x v="1"/>
    <x v="1"/>
    <n v="7"/>
    <s v="Perform Routine Preventative Maintenance"/>
    <s v=""/>
    <s v="Maintain O&amp;M and Routine Monitoring"/>
    <s v=" "/>
    <s v=" "/>
    <n v="28"/>
    <s v=" "/>
    <s v=" "/>
    <s v=" "/>
    <s v=" "/>
    <s v=" "/>
    <s v=""/>
    <n v="18"/>
    <s v=" "/>
    <s v=" "/>
    <n v="1"/>
    <s v=" "/>
    <s v=" "/>
    <s v=" "/>
    <s v=" "/>
    <s v=" "/>
    <s v=" "/>
    <n v="1"/>
    <n v="1"/>
    <n v="1"/>
    <n v="1"/>
    <n v="0"/>
    <n v="1"/>
    <n v="1"/>
    <n v="1"/>
    <n v="1"/>
    <n v="1"/>
    <n v="2"/>
    <s v=" "/>
    <s v=" "/>
    <s v=" "/>
    <n v="1"/>
    <s v=" "/>
    <s v=" "/>
    <s v=" "/>
    <s v=" "/>
    <n v="1"/>
    <n v="0"/>
    <s v=""/>
    <s v=" "/>
    <n v="0"/>
    <s v=" "/>
    <n v="1"/>
    <n v="2015"/>
    <n v="0"/>
    <s v=" "/>
    <n v="0"/>
    <s v=" "/>
    <n v="0"/>
    <s v=" "/>
    <s v=" "/>
    <s v=" "/>
    <n v="0"/>
    <s v=""/>
    <s v=" "/>
    <s v=" "/>
    <s v=" "/>
    <n v="1"/>
    <n v="2015"/>
  </r>
  <r>
    <n v="2017"/>
    <s v="Rwanda"/>
    <s v="Rulindo"/>
    <s v="Burega"/>
    <s v="Taba"/>
    <s v="Lyinzovu"/>
    <s v=""/>
    <s v=""/>
    <s v="Rwamugaza"/>
    <n v="505"/>
    <n v="505"/>
    <n v="53"/>
    <s v="Piped Network With Pump"/>
    <n v="2012"/>
    <s v="Governement (District, Wasac) And Water For People"/>
    <s v="Spring"/>
    <x v="0"/>
    <x v="1"/>
    <x v="1"/>
    <x v="1"/>
    <n v="6"/>
    <s v="Perform Routine Preventative Maintenance"/>
    <s v=""/>
    <s v="Maintain O&amp;M and Routine Monitoring"/>
    <n v="22"/>
    <n v="15"/>
    <n v="25"/>
    <n v="15"/>
    <n v="25"/>
    <n v="-1"/>
    <n v="12"/>
    <s v=" "/>
    <s v=""/>
    <n v="15"/>
    <n v="1"/>
    <n v="1"/>
    <n v="1"/>
    <n v="1"/>
    <n v="1"/>
    <n v="1"/>
    <n v="1"/>
    <s v=" "/>
    <s v=" "/>
    <n v="1"/>
    <n v="2"/>
    <n v="1"/>
    <n v="1"/>
    <n v="0"/>
    <n v="1"/>
    <n v="1"/>
    <n v="1"/>
    <n v="1"/>
    <n v="0"/>
    <n v="3"/>
    <n v="3"/>
    <n v="2"/>
    <n v="5000"/>
    <n v="16"/>
    <n v="8"/>
    <n v="2"/>
    <n v="5000"/>
    <n v="1"/>
    <n v="1"/>
    <n v="1"/>
    <s v=""/>
    <n v="2009"/>
    <n v="1"/>
    <n v="2012"/>
    <n v="1"/>
    <n v="2012"/>
    <n v="1"/>
    <n v="2012"/>
    <n v="1"/>
    <n v="2012"/>
    <n v="1"/>
    <n v="2009"/>
    <n v="1"/>
    <n v="2009"/>
    <n v="0"/>
    <s v=""/>
    <s v=" "/>
    <s v=" "/>
    <s v=" "/>
    <n v="1"/>
    <n v="2012"/>
  </r>
  <r>
    <n v="2017"/>
    <s v="Rwanda"/>
    <s v="Rulindo"/>
    <s v="Buyoga"/>
    <s v="Mwumba"/>
    <s v="Nyarubuye"/>
    <s v=""/>
    <s v=""/>
    <s v="kiruruma"/>
    <n v="173"/>
    <n v="120"/>
    <n v="72"/>
    <s v="Piped Network -- Gravity Only"/>
    <n v="2014"/>
    <s v=""/>
    <s v="Spring"/>
    <x v="0"/>
    <x v="2"/>
    <x v="1"/>
    <x v="2"/>
    <n v="6"/>
    <s v="Major Repairs or Replace System"/>
    <s v=""/>
    <s v="Further Technical Diagnostic Needed"/>
    <n v="27"/>
    <n v="17"/>
    <n v="27"/>
    <s v=" "/>
    <n v="29"/>
    <n v="4"/>
    <n v="17"/>
    <s v=" "/>
    <s v=""/>
    <n v="20"/>
    <n v="1"/>
    <n v="1"/>
    <n v="1"/>
    <s v=" "/>
    <n v="1"/>
    <n v="1"/>
    <n v="1"/>
    <s v=" "/>
    <s v=" "/>
    <n v="3"/>
    <n v="2"/>
    <n v="1"/>
    <n v="1"/>
    <n v="0"/>
    <n v="1"/>
    <n v="1"/>
    <n v="1"/>
    <n v="1"/>
    <n v="0"/>
    <n v="1"/>
    <n v="1"/>
    <n v="1"/>
    <n v="6700"/>
    <n v="11"/>
    <s v=" "/>
    <n v="3"/>
    <n v="6700"/>
    <n v="2"/>
    <n v="2"/>
    <n v="1"/>
    <s v="&quot;Springbox&quot; --Intake Structure At A Spring"/>
    <n v="2014"/>
    <n v="1"/>
    <n v="2014"/>
    <n v="1"/>
    <n v="2014"/>
    <n v="0"/>
    <s v=" "/>
    <n v="1"/>
    <n v="2016"/>
    <n v="1"/>
    <n v="2014"/>
    <n v="1"/>
    <n v="2014"/>
    <n v="0"/>
    <s v=""/>
    <s v=" "/>
    <s v=" "/>
    <s v=" "/>
    <n v="1"/>
    <n v="2017"/>
  </r>
  <r>
    <n v="2017"/>
    <s v="Rwanda"/>
    <s v="Rulindo"/>
    <s v="Shyorongi"/>
    <s v="Muvumu"/>
    <s v="Mukumba"/>
    <s v=""/>
    <s v=""/>
    <s v="Muvumu- Taba"/>
    <n v="92"/>
    <n v="20"/>
    <n v="32"/>
    <s v="Piped Network -- Gravity Only"/>
    <n v="2013"/>
    <s v="Governement (District, Wasac) And Water For People"/>
    <s v="Spring"/>
    <x v="0"/>
    <x v="1"/>
    <x v="0"/>
    <x v="0"/>
    <n v="5"/>
    <s v="Repair or Replace Components"/>
    <s v="Storage Tank, "/>
    <s v="Create Plan To Repair or Replace Components"/>
    <s v=" "/>
    <n v="16"/>
    <n v="26"/>
    <n v="16"/>
    <n v="26"/>
    <s v=" "/>
    <s v=" "/>
    <s v=" "/>
    <s v=""/>
    <n v="16"/>
    <s v=" "/>
    <n v="1"/>
    <n v="2"/>
    <n v="1"/>
    <n v="1"/>
    <s v=" "/>
    <s v=" "/>
    <s v=" "/>
    <s v=" "/>
    <n v="1"/>
    <n v="2"/>
    <n v="1"/>
    <n v="1"/>
    <n v="0"/>
    <n v="1"/>
    <n v="1"/>
    <n v="0"/>
    <n v="1"/>
    <n v="0"/>
    <n v="1"/>
    <s v=" "/>
    <n v="1"/>
    <n v="800"/>
    <n v="3"/>
    <n v="9"/>
    <n v="1"/>
    <n v="7500"/>
    <s v=" "/>
    <n v="1"/>
    <n v="0"/>
    <s v=""/>
    <s v=" "/>
    <n v="1"/>
    <n v="2013"/>
    <n v="1"/>
    <n v="2013"/>
    <n v="1"/>
    <n v="2013"/>
    <n v="1"/>
    <n v="2013"/>
    <n v="0"/>
    <s v=" "/>
    <s v=" "/>
    <s v=" "/>
    <n v="0"/>
    <s v=""/>
    <s v=" "/>
    <s v=" "/>
    <s v=" "/>
    <n v="1"/>
    <n v="2013"/>
  </r>
  <r>
    <n v="2017"/>
    <s v="Rwanda"/>
    <s v="Rulindo"/>
    <s v="Kisaro"/>
    <s v="Gitatsa"/>
    <s v="Ruberano"/>
    <s v=""/>
    <s v=""/>
    <s v="gahama"/>
    <n v="132"/>
    <n v="100"/>
    <n v="85"/>
    <s v="Piped Network With Pump"/>
    <n v="2017"/>
    <s v=""/>
    <s v="Spring"/>
    <x v="0"/>
    <x v="1"/>
    <x v="1"/>
    <x v="1"/>
    <n v="7"/>
    <s v="Perform Routine Preventative Maintenance"/>
    <s v=""/>
    <s v="Maintain O&amp;M and Routine Monitoring"/>
    <n v="25"/>
    <n v="15"/>
    <n v="25"/>
    <n v="15"/>
    <n v="25"/>
    <n v="2"/>
    <n v="15"/>
    <s v=" "/>
    <s v=""/>
    <n v="20"/>
    <n v="1"/>
    <n v="1"/>
    <n v="1"/>
    <n v="1"/>
    <n v="1"/>
    <n v="1"/>
    <n v="1"/>
    <s v=" "/>
    <s v=" "/>
    <n v="1"/>
    <n v="1"/>
    <n v="1"/>
    <n v="1"/>
    <n v="0"/>
    <n v="1"/>
    <n v="1"/>
    <n v="1"/>
    <n v="1"/>
    <n v="1"/>
    <n v="2"/>
    <n v="2"/>
    <n v="2"/>
    <n v="30000"/>
    <n v="7"/>
    <n v="14"/>
    <n v="2"/>
    <n v="30000"/>
    <n v="2"/>
    <n v="1"/>
    <n v="1"/>
    <s v="&quot;Springbox&quot; --Intake Structure At A Spring"/>
    <n v="2012"/>
    <n v="1"/>
    <n v="2012"/>
    <n v="1"/>
    <n v="2012"/>
    <n v="1"/>
    <n v="2012"/>
    <n v="1"/>
    <n v="2012"/>
    <n v="1"/>
    <n v="2012"/>
    <n v="1"/>
    <n v="2012"/>
    <n v="0"/>
    <s v=""/>
    <s v=" "/>
    <s v=" "/>
    <s v=" "/>
    <n v="1"/>
    <n v="2017"/>
  </r>
  <r>
    <n v="2017"/>
    <s v="Rwanda"/>
    <s v="Rulindo"/>
    <s v="Shyorongi"/>
    <s v="Rubona"/>
    <s v="Gishyita"/>
    <s v=""/>
    <s v=""/>
    <s v="Bitete-Rwahi network"/>
    <n v="205"/>
    <n v="120"/>
    <n v="98"/>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Murambi"/>
    <s v="Mvuzo"/>
    <s v="Kabuga"/>
    <s v=""/>
    <s v=""/>
    <s v="Gakoma network"/>
    <n v="199"/>
    <n v="101"/>
    <s v=" "/>
    <s v="Piped Network -- Gravity Only"/>
    <n v="2004"/>
    <s v=""/>
    <s v="Spring"/>
    <x v="0"/>
    <x v="2"/>
    <x v="0"/>
    <x v="2"/>
    <n v="4"/>
    <s v="Major Repairs or Replace System"/>
    <s v=""/>
    <s v="Further Technical Diagnostic Needed"/>
    <s v=" "/>
    <s v=" "/>
    <n v="17"/>
    <s v=" "/>
    <n v="17"/>
    <s v=" "/>
    <s v=" "/>
    <s v=" "/>
    <s v=""/>
    <n v="7"/>
    <s v=" "/>
    <s v=" "/>
    <n v="1"/>
    <s v=" "/>
    <n v="2"/>
    <s v=" "/>
    <s v=" "/>
    <s v=" "/>
    <s v=" "/>
    <n v="3"/>
    <n v="3"/>
    <n v="1"/>
    <n v="1"/>
    <n v="0"/>
    <n v="1"/>
    <n v="1"/>
    <n v="0"/>
    <n v="0"/>
    <n v="0"/>
    <n v="2"/>
    <s v=" "/>
    <s v=" "/>
    <s v=" "/>
    <n v="2"/>
    <s v=" "/>
    <n v="1"/>
    <n v="4000"/>
    <s v=" "/>
    <n v="2"/>
    <n v="0"/>
    <s v=""/>
    <s v=" "/>
    <n v="0"/>
    <s v=" "/>
    <n v="1"/>
    <n v="2004"/>
    <n v="0"/>
    <s v=" "/>
    <n v="1"/>
    <n v="2004"/>
    <n v="0"/>
    <s v=" "/>
    <s v=" "/>
    <s v=" "/>
    <n v="0"/>
    <s v=""/>
    <s v=" "/>
    <s v=" "/>
    <s v=" "/>
    <n v="1"/>
    <n v="2004"/>
  </r>
  <r>
    <n v="2017"/>
    <s v="Rwanda"/>
    <s v="Rulindo"/>
    <s v="Tumba"/>
    <s v="Gahabwa"/>
    <s v="Rushaki"/>
    <s v=""/>
    <s v=""/>
    <s v="Rushaki water point at Habimana/Nyirambuga pumping system"/>
    <n v="152"/>
    <n v="152"/>
    <n v="18"/>
    <s v="Piped Network With Pump"/>
    <n v="2017"/>
    <s v="Governement (District, Wasac) And Water For People"/>
    <s v="Spring"/>
    <x v="0"/>
    <x v="1"/>
    <x v="1"/>
    <x v="1"/>
    <n v="7"/>
    <s v="Perform Routine Preventative Maintenance"/>
    <s v=""/>
    <s v="Maintain O&amp;M and Routine Monitoring"/>
    <s v=" "/>
    <n v="20"/>
    <n v="30"/>
    <s v=" "/>
    <n v="30"/>
    <s v=" "/>
    <s v=" "/>
    <s v=" "/>
    <s v=""/>
    <n v="20"/>
    <s v=" "/>
    <n v="1"/>
    <n v="1"/>
    <s v=" "/>
    <n v="1"/>
    <s v=" "/>
    <s v=" "/>
    <s v=" "/>
    <s v=" "/>
    <n v="1"/>
    <n v="1"/>
    <n v="1"/>
    <n v="1"/>
    <n v="0"/>
    <n v="1"/>
    <n v="1"/>
    <n v="1"/>
    <n v="1"/>
    <n v="1"/>
    <n v="2"/>
    <s v=" "/>
    <n v="1"/>
    <n v="2017"/>
    <n v="1"/>
    <s v=" "/>
    <n v="1"/>
    <n v="1000"/>
    <s v=" "/>
    <n v="2"/>
    <n v="0"/>
    <s v=""/>
    <s v=" "/>
    <n v="1"/>
    <n v="2017"/>
    <n v="1"/>
    <n v="2017"/>
    <n v="0"/>
    <s v=" "/>
    <n v="1"/>
    <n v="2017"/>
    <n v="0"/>
    <s v=" "/>
    <s v=" "/>
    <s v=" "/>
    <n v="0"/>
    <s v=""/>
    <s v=" "/>
    <s v=" "/>
    <s v=" "/>
    <n v="1"/>
    <n v="2017"/>
  </r>
  <r>
    <n v="2017"/>
    <s v="Rwanda"/>
    <s v="Rulindo"/>
    <s v="Cyungo"/>
    <s v="Marembo"/>
    <s v="Nganzo"/>
    <s v=""/>
    <s v=""/>
    <s v="Mugomero Murambo"/>
    <n v="150"/>
    <n v="132"/>
    <n v="104"/>
    <s v="Piped Network -- Gravity Only"/>
    <n v="2015"/>
    <s v="Governement (District, Wasac) And Water For People"/>
    <s v="Spring"/>
    <x v="0"/>
    <x v="1"/>
    <x v="1"/>
    <x v="1"/>
    <n v="7"/>
    <s v="Perform Routine Preventative Maintenance"/>
    <s v=""/>
    <s v="Maintain O&amp;M and Routine Monitoring"/>
    <n v="28"/>
    <n v="18"/>
    <n v="28"/>
    <n v="18"/>
    <n v="28"/>
    <s v=" "/>
    <s v=" "/>
    <s v=" "/>
    <s v=""/>
    <n v="18"/>
    <n v="1"/>
    <n v="1"/>
    <n v="1"/>
    <n v="1"/>
    <n v="1"/>
    <s v=" "/>
    <s v=" "/>
    <s v=" "/>
    <s v=" "/>
    <n v="1"/>
    <n v="1"/>
    <n v="1"/>
    <n v="1"/>
    <n v="0"/>
    <n v="1"/>
    <n v="1"/>
    <n v="1"/>
    <n v="1"/>
    <n v="1"/>
    <n v="1"/>
    <n v="1"/>
    <n v="2"/>
    <n v="10000"/>
    <n v="10"/>
    <n v="3"/>
    <n v="2"/>
    <n v="10000"/>
    <s v=" "/>
    <n v="1"/>
    <n v="1"/>
    <s v="&quot;Springbox&quot; --Intake Structure At A Spring"/>
    <n v="2015"/>
    <n v="1"/>
    <n v="2015"/>
    <n v="1"/>
    <n v="2015"/>
    <n v="1"/>
    <n v="2015"/>
    <n v="1"/>
    <n v="2015"/>
    <n v="0"/>
    <s v=" "/>
    <s v=" "/>
    <s v=" "/>
    <n v="0"/>
    <s v=""/>
    <s v=" "/>
    <s v=" "/>
    <s v=" "/>
    <n v="1"/>
    <n v="2015"/>
  </r>
  <r>
    <n v="2017"/>
    <s v="Rwanda"/>
    <s v="Rulindo"/>
    <s v="Murambi"/>
    <s v="Mugambazi"/>
    <s v="Kigarama"/>
    <s v=""/>
    <s v=""/>
    <s v="Mutagata motorised network"/>
    <n v="169"/>
    <n v="65"/>
    <n v="68"/>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Masoro"/>
    <s v="Kabuga"/>
    <s v="Kanunga"/>
    <s v=""/>
    <s v=""/>
    <s v="Mutagata motorised network"/>
    <n v="143"/>
    <n v="75"/>
    <n v="75"/>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Shyorongi"/>
    <s v="Muvumu"/>
    <s v="Kirurumo"/>
    <s v=""/>
    <s v=""/>
    <s v="Bitete-Muvumu"/>
    <n v="80"/>
    <n v="5"/>
    <n v="10"/>
    <s v="Piped Network -- Gravity Only"/>
    <n v="2013"/>
    <s v="Governement (District, Wasac) And Water For People"/>
    <s v="Spring"/>
    <x v="0"/>
    <x v="1"/>
    <x v="2"/>
    <x v="1"/>
    <n v="8"/>
    <s v="Repair or Replace Components"/>
    <s v="Conduction Line, Kiosk/Tap Stand"/>
    <s v="Create Plan To Repair or Replace Components"/>
    <n v="26"/>
    <n v="16"/>
    <n v="26"/>
    <n v="16"/>
    <n v="26"/>
    <s v=" "/>
    <s v=" "/>
    <s v=" "/>
    <s v=""/>
    <n v="16"/>
    <n v="1"/>
    <n v="2"/>
    <n v="1"/>
    <n v="1"/>
    <n v="1"/>
    <s v=" "/>
    <s v=" "/>
    <s v=" "/>
    <s v=" "/>
    <n v="2"/>
    <n v="1"/>
    <n v="1"/>
    <n v="1"/>
    <n v="1"/>
    <n v="1"/>
    <n v="1"/>
    <n v="1"/>
    <n v="1"/>
    <n v="1"/>
    <n v="3"/>
    <n v="1"/>
    <n v="1"/>
    <n v="1000"/>
    <n v="4"/>
    <n v="6"/>
    <n v="1"/>
    <n v="4000"/>
    <s v=" "/>
    <n v="1"/>
    <n v="1"/>
    <s v="&quot;Springbox&quot; --Intake Structure At A Spring"/>
    <n v="2013"/>
    <n v="1"/>
    <n v="2013"/>
    <n v="1"/>
    <n v="2013"/>
    <n v="1"/>
    <n v="2013"/>
    <n v="1"/>
    <n v="2013"/>
    <n v="0"/>
    <s v=" "/>
    <s v=" "/>
    <s v=" "/>
    <n v="0"/>
    <s v=""/>
    <s v=" "/>
    <s v=" "/>
    <s v=" "/>
    <n v="1"/>
    <n v="2013"/>
  </r>
  <r>
    <n v="2017"/>
    <s v="Rwanda"/>
    <s v="Rulindo"/>
    <s v="Rukozo"/>
    <s v="Buraro"/>
    <s v="Kamiyove"/>
    <s v=""/>
    <s v=""/>
    <s v="Kabonanyoni"/>
    <n v="40"/>
    <n v="30"/>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3"/>
    <n v="720"/>
    <n v="19"/>
    <n v="10"/>
    <n v="3"/>
    <n v="19000"/>
    <n v="2"/>
    <n v="31"/>
    <n v="1"/>
    <s v="&quot;Springbox&quot; --Intake Structure At A Spring"/>
    <n v="2015"/>
    <n v="1"/>
    <n v="2015"/>
    <n v="1"/>
    <n v="2015"/>
    <n v="1"/>
    <n v="2015"/>
    <n v="1"/>
    <n v="2015"/>
    <n v="1"/>
    <n v="2016"/>
    <n v="1"/>
    <n v="2016"/>
    <n v="0"/>
    <s v=""/>
    <s v=" "/>
    <s v=" "/>
    <s v=" "/>
    <n v="1"/>
    <n v="2015"/>
  </r>
  <r>
    <n v="2017"/>
    <s v="Rwanda"/>
    <s v="Rulindo"/>
    <s v="Mbogo"/>
    <s v="Ngiramazi"/>
    <s v="Gisha"/>
    <s v=""/>
    <s v=""/>
    <s v="Water point at Gisha center/Nyirambuga pumping"/>
    <n v="133"/>
    <n v="133"/>
    <n v="104"/>
    <s v="Piped Network With Pump"/>
    <n v="2015"/>
    <s v="Gor"/>
    <s v="Spring"/>
    <x v="0"/>
    <x v="1"/>
    <x v="1"/>
    <x v="1"/>
    <n v="7"/>
    <s v="Repair or Replace Components"/>
    <s v="Kiosk/Tap Stand"/>
    <s v="Create Plan To Repair or Replace Components"/>
    <s v=" "/>
    <s v=" "/>
    <s v=" "/>
    <s v=" "/>
    <s v=" "/>
    <s v=" "/>
    <s v=" "/>
    <s v=" "/>
    <s v=""/>
    <n v="18"/>
    <s v=" "/>
    <s v=" "/>
    <s v=" "/>
    <s v=" "/>
    <s v=" "/>
    <s v=" "/>
    <s v=" "/>
    <s v=" "/>
    <s v=" "/>
    <n v="2"/>
    <n v="1"/>
    <n v="1"/>
    <n v="1"/>
    <n v="0"/>
    <n v="1"/>
    <n v="1"/>
    <n v="1"/>
    <n v="1"/>
    <n v="1"/>
    <n v="11"/>
    <s v=" "/>
    <s v=" "/>
    <s v=" "/>
    <s v=" "/>
    <s v=" "/>
    <s v=" "/>
    <s v=" "/>
    <s v=" "/>
    <n v="2"/>
    <n v="0"/>
    <s v=""/>
    <s v=" "/>
    <n v="0"/>
    <s v=" "/>
    <n v="0"/>
    <s v=" "/>
    <n v="0"/>
    <s v=" "/>
    <n v="0"/>
    <s v=" "/>
    <n v="0"/>
    <s v=" "/>
    <s v=" "/>
    <s v=" "/>
    <n v="0"/>
    <s v=""/>
    <s v=" "/>
    <s v=" "/>
    <s v=" "/>
    <n v="1"/>
    <n v="2015"/>
  </r>
  <r>
    <n v="2017"/>
    <s v="Rwanda"/>
    <s v="Rulindo"/>
    <s v="Mbogo"/>
    <s v="Rurenge"/>
    <s v="Karehe"/>
    <s v=""/>
    <s v=""/>
    <s v="Musenge network"/>
    <n v="135"/>
    <n v="31"/>
    <s v=" "/>
    <s v="Piped Network -- Gravity Only"/>
    <n v="2014"/>
    <s v="Water For People, Wasac And Rulindo District"/>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4"/>
  </r>
  <r>
    <n v="2017"/>
    <s v="Rwanda"/>
    <s v="Rulindo"/>
    <s v="Tumba"/>
    <s v="Nyirabirori"/>
    <s v="Bukiga"/>
    <s v=""/>
    <s v=""/>
    <s v="Water point chez Hategekimana/Nyirambuga pumping"/>
    <n v="169"/>
    <n v="169"/>
    <n v="29"/>
    <s v="Piped Network With Pump"/>
    <n v="2017"/>
    <s v="Governement (District, Wasac) And Water For People"/>
    <s v="Spring"/>
    <x v="0"/>
    <x v="1"/>
    <x v="1"/>
    <x v="1"/>
    <n v="7"/>
    <s v="Perform Routine Preventative Maintenance"/>
    <s v=""/>
    <s v="Maintain O&amp;M and Routine Monitoring"/>
    <s v=" "/>
    <s v=" "/>
    <s v=" "/>
    <s v=" "/>
    <s v=" "/>
    <s v=" "/>
    <s v=" "/>
    <s v=" "/>
    <s v=""/>
    <n v="20"/>
    <s v=" "/>
    <s v=" "/>
    <s v=" "/>
    <s v=" "/>
    <s v=" "/>
    <s v=" "/>
    <s v=" "/>
    <s v=" "/>
    <s v=" "/>
    <n v="1"/>
    <n v="1"/>
    <n v="1"/>
    <n v="1"/>
    <n v="0"/>
    <n v="1"/>
    <n v="1"/>
    <n v="1"/>
    <n v="1"/>
    <n v="1"/>
    <n v="2"/>
    <s v=" "/>
    <s v=" "/>
    <s v=" "/>
    <s v=" "/>
    <s v=" "/>
    <s v=" "/>
    <s v=" "/>
    <s v=" "/>
    <n v="2"/>
    <n v="0"/>
    <s v=""/>
    <s v=" "/>
    <n v="0"/>
    <s v=" "/>
    <n v="0"/>
    <s v=" "/>
    <n v="0"/>
    <s v=" "/>
    <n v="0"/>
    <s v=" "/>
    <n v="0"/>
    <s v=" "/>
    <s v=" "/>
    <s v=" "/>
    <n v="0"/>
    <s v=""/>
    <s v=" "/>
    <s v=" "/>
    <s v=" "/>
    <n v="1"/>
    <n v="2017"/>
  </r>
  <r>
    <n v="2017"/>
    <s v="Rwanda"/>
    <s v="Rulindo"/>
    <s v="Base"/>
    <s v="Rwamahwa"/>
    <s v="Base"/>
    <s v=""/>
    <s v=""/>
    <s v="Rutembe"/>
    <n v="229"/>
    <n v="200"/>
    <n v="52"/>
    <s v="Piped Network -- Gravity Only"/>
    <n v="2016"/>
    <s v="Governement (District, Wasac) And Water For People"/>
    <s v="Spring"/>
    <x v="0"/>
    <x v="1"/>
    <x v="0"/>
    <x v="0"/>
    <n v="5"/>
    <s v="Repair or Replace Components"/>
    <s v="Kiosk/Tap Stand"/>
    <s v="Create Plan To Repair or Replace Components"/>
    <n v="29"/>
    <n v="19"/>
    <n v="29"/>
    <s v=" "/>
    <n v="29"/>
    <s v=" "/>
    <s v=" "/>
    <s v=" "/>
    <s v=""/>
    <n v="19"/>
    <n v="1"/>
    <n v="1"/>
    <n v="1"/>
    <s v=" "/>
    <n v="1"/>
    <s v=" "/>
    <s v=" "/>
    <s v=" "/>
    <s v=" "/>
    <n v="2"/>
    <n v="2"/>
    <n v="1"/>
    <n v="0"/>
    <n v="1"/>
    <n v="1"/>
    <n v="1"/>
    <n v="1"/>
    <n v="0"/>
    <n v="0"/>
    <n v="1"/>
    <n v="1"/>
    <n v="1"/>
    <n v="2700"/>
    <n v="2"/>
    <s v=" "/>
    <n v="1"/>
    <n v="2700"/>
    <s v=" "/>
    <n v="2"/>
    <n v="1"/>
    <s v="&quot;Springbox&quot; --Intake Structure At A Spring"/>
    <n v="2016"/>
    <n v="1"/>
    <n v="2016"/>
    <n v="1"/>
    <n v="2016"/>
    <n v="0"/>
    <s v=" "/>
    <n v="1"/>
    <n v="2016"/>
    <n v="0"/>
    <s v=" "/>
    <s v=" "/>
    <s v=" "/>
    <n v="0"/>
    <s v=""/>
    <s v=" "/>
    <s v=" "/>
    <s v=" "/>
    <n v="1"/>
    <n v="2016"/>
  </r>
  <r>
    <n v="2017"/>
    <s v="Rwanda"/>
    <s v="Rulindo"/>
    <s v="Mbogo"/>
    <s v="Bukro"/>
    <s v="Buhira"/>
    <s v=""/>
    <s v=""/>
    <s v="Musenge Network"/>
    <n v="100"/>
    <n v="48"/>
    <n v="5"/>
    <s v="Piped Network With Pump"/>
    <n v="2014"/>
    <s v="Governement (District, Wasac) And Water For People"/>
    <s v="Spring"/>
    <x v="0"/>
    <x v="0"/>
    <x v="1"/>
    <x v="1"/>
    <n v="7"/>
    <s v="Repair or Replace Components"/>
    <s v="Other Concrete Structures Distribution  Line, Pump, "/>
    <s v="Create Plan To Repair or Replace Components"/>
    <n v="27"/>
    <n v="17"/>
    <n v="27"/>
    <n v="17"/>
    <n v="27"/>
    <n v="4"/>
    <n v="17"/>
    <s v=" "/>
    <s v=""/>
    <n v="17"/>
    <n v="1"/>
    <n v="1"/>
    <n v="1"/>
    <n v="2"/>
    <n v="2"/>
    <n v="2"/>
    <n v="1"/>
    <s v=" "/>
    <s v=" "/>
    <n v="1"/>
    <n v="2"/>
    <n v="1"/>
    <n v="1"/>
    <n v="1"/>
    <n v="1"/>
    <n v="1"/>
    <n v="1"/>
    <n v="1"/>
    <n v="0"/>
    <n v="1"/>
    <n v="1"/>
    <n v="1"/>
    <n v="3000"/>
    <n v="16"/>
    <n v="8"/>
    <n v="3"/>
    <n v="20000"/>
    <n v="1"/>
    <n v="28"/>
    <n v="1"/>
    <s v="&quot;Springbox&quot; --Intake Structure At A Spring"/>
    <n v="2014"/>
    <n v="1"/>
    <n v="2014"/>
    <n v="1"/>
    <n v="2014"/>
    <n v="1"/>
    <n v="2014"/>
    <n v="1"/>
    <n v="2014"/>
    <n v="1"/>
    <n v="2014"/>
    <n v="1"/>
    <n v="2014"/>
    <n v="0"/>
    <s v=""/>
    <s v=" "/>
    <s v=" "/>
    <s v=" "/>
    <n v="1"/>
    <n v="2014"/>
  </r>
  <r>
    <n v="2017"/>
    <s v="Rwanda"/>
    <s v="Rulindo"/>
    <s v="Rukozo"/>
    <s v="Mberuka"/>
    <s v="Mataba"/>
    <s v=""/>
    <s v=""/>
    <s v="Kabonanyoni"/>
    <n v="70"/>
    <n v="65"/>
    <n v="42"/>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Shyorongi"/>
    <s v="Rubona"/>
    <s v="Nyarusange"/>
    <s v=""/>
    <s v=""/>
    <s v="Gisoro- Nyundo network"/>
    <n v="97"/>
    <n v="55"/>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Ngoma"/>
    <s v="Kabuga"/>
    <s v="Kiruli"/>
    <s v=""/>
    <s v=""/>
    <s v="Musenge network"/>
    <n v="139"/>
    <n v="139"/>
    <n v="30"/>
    <s v="Piped Network With Pump"/>
    <n v="2014"/>
    <s v="Governement (District, Wasac) And Water For People"/>
    <s v="Spring"/>
    <x v="0"/>
    <x v="2"/>
    <x v="1"/>
    <x v="2"/>
    <n v="7"/>
    <s v="Major Repairs or Replace System"/>
    <s v=""/>
    <s v="Further Technical Diagnostic Needed"/>
    <n v="27"/>
    <n v="17"/>
    <n v="27"/>
    <n v="17"/>
    <n v="27"/>
    <n v="4"/>
    <n v="17"/>
    <s v=" "/>
    <s v=""/>
    <n v="20"/>
    <n v="1"/>
    <n v="1"/>
    <n v="1"/>
    <n v="2"/>
    <n v="2"/>
    <n v="2"/>
    <n v="1"/>
    <s v=" "/>
    <s v=" "/>
    <n v="3"/>
    <n v="2"/>
    <n v="1"/>
    <n v="1"/>
    <n v="1"/>
    <n v="1"/>
    <n v="1"/>
    <n v="1"/>
    <n v="1"/>
    <n v="0"/>
    <n v="1"/>
    <n v="1"/>
    <n v="1"/>
    <n v="3000"/>
    <n v="16"/>
    <n v="8"/>
    <n v="3"/>
    <n v="20000"/>
    <n v="1"/>
    <n v="28"/>
    <n v="1"/>
    <s v="&quot;Springbox&quot; --Intake Structure At A Spring"/>
    <n v="2014"/>
    <n v="1"/>
    <n v="2014"/>
    <n v="1"/>
    <n v="2014"/>
    <n v="1"/>
    <n v="2014"/>
    <n v="1"/>
    <n v="2014"/>
    <n v="1"/>
    <n v="2014"/>
    <n v="1"/>
    <n v="2014"/>
    <n v="0"/>
    <s v=""/>
    <s v=" "/>
    <s v=" "/>
    <s v=" "/>
    <n v="1"/>
    <n v="2017"/>
  </r>
  <r>
    <n v="2017"/>
    <s v="Rwanda"/>
    <s v="Rulindo"/>
    <s v="Cyungo"/>
    <s v="Burehe"/>
    <s v="Sove"/>
    <s v=""/>
    <s v=""/>
    <s v="Nyamagana"/>
    <n v="80"/>
    <n v="50"/>
    <s v=" "/>
    <s v="Piped Network -- Gravity Only"/>
    <n v="2011"/>
    <s v="Government And African Development Bank"/>
    <s v="Spring"/>
    <x v="0"/>
    <x v="1"/>
    <x v="0"/>
    <x v="0"/>
    <n v="5"/>
    <s v="Repair or Replace Components"/>
    <s v="Distribution  Line, "/>
    <s v="Create Plan To Repair or Replace Components"/>
    <n v="28"/>
    <n v="18"/>
    <n v="24"/>
    <n v="14"/>
    <n v="24"/>
    <s v=" "/>
    <s v=" "/>
    <s v=" "/>
    <s v=""/>
    <n v="14"/>
    <n v="1"/>
    <n v="1"/>
    <n v="1"/>
    <n v="1"/>
    <n v="2"/>
    <s v=" "/>
    <s v=" "/>
    <s v=" "/>
    <s v=" "/>
    <n v="1"/>
    <n v="2"/>
    <n v="1"/>
    <n v="1"/>
    <n v="0"/>
    <n v="1"/>
    <n v="1"/>
    <n v="0"/>
    <n v="1"/>
    <n v="0"/>
    <n v="2"/>
    <n v="1"/>
    <n v="2"/>
    <n v="2100"/>
    <n v="11"/>
    <n v="15"/>
    <n v="3"/>
    <n v="37000"/>
    <s v=" "/>
    <n v="29"/>
    <n v="1"/>
    <s v="Well"/>
    <n v="2015"/>
    <n v="1"/>
    <n v="2015"/>
    <n v="1"/>
    <n v="2011"/>
    <n v="1"/>
    <n v="2011"/>
    <n v="1"/>
    <n v="2011"/>
    <n v="0"/>
    <s v=" "/>
    <s v=" "/>
    <s v=" "/>
    <n v="0"/>
    <s v=""/>
    <s v=" "/>
    <s v=" "/>
    <s v=" "/>
    <n v="1"/>
    <n v="2011"/>
  </r>
  <r>
    <n v="2017"/>
    <s v="Rwanda"/>
    <s v="Rulindo"/>
    <s v="Ntarabana"/>
    <s v="Kajevuba"/>
    <s v="Cyamutara"/>
    <s v=""/>
    <s v=""/>
    <s v="Rwamugaza network"/>
    <n v="243"/>
    <n v="243"/>
    <s v=" "/>
    <s v="Piped Network -- Gravity Only"/>
    <n v="2003"/>
    <s v="Government"/>
    <s v="Spring"/>
    <x v="0"/>
    <x v="1"/>
    <x v="1"/>
    <x v="1"/>
    <n v="7"/>
    <s v="Perform Routine Preventative Maintenance"/>
    <s v=""/>
    <s v="Maintain O&amp;M and Routine Monitoring"/>
    <n v="16"/>
    <n v="6"/>
    <n v="16"/>
    <n v="6"/>
    <n v="16"/>
    <s v=" "/>
    <s v=" "/>
    <s v=" "/>
    <s v=""/>
    <n v="15"/>
    <n v="1"/>
    <n v="1"/>
    <n v="1"/>
    <n v="1"/>
    <n v="1"/>
    <s v=" "/>
    <s v=" "/>
    <s v=" "/>
    <s v=" "/>
    <n v="1"/>
    <n v="1"/>
    <n v="1"/>
    <n v="1"/>
    <n v="0"/>
    <n v="1"/>
    <n v="1"/>
    <n v="1"/>
    <n v="1"/>
    <n v="1"/>
    <n v="1"/>
    <n v="1"/>
    <n v="2"/>
    <n v="35000"/>
    <n v="7"/>
    <n v="12"/>
    <n v="2"/>
    <n v="35000"/>
    <s v=" "/>
    <n v="1"/>
    <n v="1"/>
    <s v=""/>
    <n v="2003"/>
    <n v="1"/>
    <n v="2003"/>
    <n v="1"/>
    <n v="2003"/>
    <n v="1"/>
    <n v="2003"/>
    <n v="1"/>
    <n v="2003"/>
    <n v="0"/>
    <s v=" "/>
    <s v=" "/>
    <s v=" "/>
    <n v="0"/>
    <s v=""/>
    <s v=" "/>
    <s v=" "/>
    <s v=" "/>
    <n v="1"/>
    <n v="2012"/>
  </r>
  <r>
    <n v="2017"/>
    <s v="Rwanda"/>
    <s v="Rulindo"/>
    <s v="Ntarabana"/>
    <s v="Kiyanza"/>
    <s v="Kivubwe"/>
    <s v=""/>
    <s v=""/>
    <s v="Rwamugaza network"/>
    <n v="173"/>
    <n v="173"/>
    <n v="82"/>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Ngoma"/>
    <s v="Karambo"/>
    <s v="Kagwa"/>
    <s v=""/>
    <s v=""/>
    <s v="Kabarore- Ngoma- Nyabuko network"/>
    <n v="123"/>
    <n v="41"/>
    <s v=" "/>
    <s v="Piped Network With Pump"/>
    <n v="2014"/>
    <s v="Governement (District, Wasac) And Water For People"/>
    <s v="Spring"/>
    <x v="0"/>
    <x v="1"/>
    <x v="1"/>
    <x v="1"/>
    <n v="7"/>
    <s v="Repair or Replace Components"/>
    <s v="Intake Structure, Pump, "/>
    <s v="Create Plan To Repair or Replace Components"/>
    <n v="27"/>
    <n v="17"/>
    <n v="27"/>
    <s v=" "/>
    <n v="27"/>
    <n v="4"/>
    <n v="17"/>
    <s v=" "/>
    <s v=""/>
    <n v="17"/>
    <n v="2"/>
    <n v="1"/>
    <n v="1"/>
    <s v=" "/>
    <n v="1"/>
    <n v="2"/>
    <n v="1"/>
    <s v=" "/>
    <s v=" "/>
    <n v="1"/>
    <n v="1"/>
    <n v="1"/>
    <n v="1"/>
    <n v="0"/>
    <n v="1"/>
    <n v="1"/>
    <n v="1"/>
    <n v="1"/>
    <n v="1"/>
    <n v="4"/>
    <n v="5"/>
    <n v="2"/>
    <n v="8000"/>
    <n v="13"/>
    <s v=" "/>
    <n v="2"/>
    <n v="7000"/>
    <n v="2"/>
    <n v="13"/>
    <n v="1"/>
    <s v="&quot;Springbox&quot; --Intake Structure At A Spring|Collection Chamber"/>
    <n v="2014"/>
    <n v="1"/>
    <n v="2014"/>
    <n v="1"/>
    <n v="2014"/>
    <n v="0"/>
    <s v=" "/>
    <n v="1"/>
    <n v="2014"/>
    <n v="1"/>
    <n v="2014"/>
    <n v="1"/>
    <n v="2014"/>
    <n v="0"/>
    <s v=""/>
    <s v=" "/>
    <s v=" "/>
    <s v=" "/>
    <n v="1"/>
    <n v="2014"/>
  </r>
  <r>
    <n v="2017"/>
    <s v="Rwanda"/>
    <s v="Rulindo"/>
    <s v="Buyoga"/>
    <s v="Karama"/>
    <s v="Kajeneni"/>
    <s v=""/>
    <s v=""/>
    <s v="Karambo center water point/Nyirambuga pumping"/>
    <n v="175"/>
    <n v="175"/>
    <s v=" "/>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2"/>
    <n v="0"/>
    <s v=""/>
    <s v=" "/>
    <n v="0"/>
    <s v=" "/>
    <n v="0"/>
    <s v=" "/>
    <n v="0"/>
    <s v=" "/>
    <n v="0"/>
    <s v=" "/>
    <n v="0"/>
    <s v=" "/>
    <s v=" "/>
    <s v=" "/>
    <n v="0"/>
    <s v=""/>
    <s v=" "/>
    <s v=" "/>
    <s v=" "/>
    <n v="1"/>
    <n v="2012"/>
  </r>
  <r>
    <n v="2017"/>
    <s v="Rwanda"/>
    <s v="Rulindo"/>
    <s v="Murambi"/>
    <s v="Mvuzo"/>
    <s v="Ntyaba"/>
    <s v=""/>
    <s v=""/>
    <s v="0"/>
    <n v="680"/>
    <n v="680"/>
    <s v=" "/>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35000"/>
    <n v="6"/>
    <n v="30"/>
    <n v="1"/>
    <n v="35000"/>
    <n v="3"/>
    <n v="1"/>
    <n v="1"/>
    <s v=""/>
    <n v="2016"/>
    <n v="1"/>
    <n v="2016"/>
    <n v="1"/>
    <n v="2016"/>
    <n v="1"/>
    <n v="2016"/>
    <n v="1"/>
    <n v="2016"/>
    <n v="1"/>
    <n v="2016"/>
    <n v="1"/>
    <n v="2016"/>
    <n v="0"/>
    <s v=""/>
    <s v=" "/>
    <s v=" "/>
    <s v=" "/>
    <n v="1"/>
    <n v="2016"/>
  </r>
  <r>
    <n v="2017"/>
    <s v="Rwanda"/>
    <s v="Rulindo"/>
    <s v="Ntarabana"/>
    <s v="Kiyanza"/>
    <s v="Nyarurama"/>
    <s v=""/>
    <s v=""/>
    <s v="Rwamugaza network"/>
    <n v="168"/>
    <n v="168"/>
    <n v="8"/>
    <s v="Piped Network -- Gravity Only"/>
    <n v="2003"/>
    <s v="Government"/>
    <s v="Spring"/>
    <x v="0"/>
    <x v="1"/>
    <x v="0"/>
    <x v="0"/>
    <n v="5"/>
    <s v="Perform Routine Preventative Maintenance"/>
    <s v=""/>
    <s v="Maintain O&amp;M and Routine Monitoring"/>
    <n v="16"/>
    <n v="6"/>
    <n v="16"/>
    <n v="6"/>
    <n v="16"/>
    <s v=" "/>
    <s v=" "/>
    <s v=" "/>
    <s v=""/>
    <n v="6"/>
    <n v="1"/>
    <n v="1"/>
    <n v="1"/>
    <n v="1"/>
    <n v="1"/>
    <s v=" "/>
    <s v=" "/>
    <s v=" "/>
    <s v=" "/>
    <n v="1"/>
    <n v="2"/>
    <n v="1"/>
    <n v="1"/>
    <n v="0"/>
    <n v="1"/>
    <n v="1"/>
    <n v="1"/>
    <n v="0"/>
    <n v="0"/>
    <n v="2"/>
    <n v="1"/>
    <n v="2"/>
    <n v="35000"/>
    <n v="7"/>
    <n v="12"/>
    <n v="2"/>
    <n v="35000"/>
    <s v=" "/>
    <n v="1"/>
    <n v="1"/>
    <s v=""/>
    <n v="2003"/>
    <n v="1"/>
    <n v="2003"/>
    <n v="1"/>
    <n v="2003"/>
    <n v="1"/>
    <n v="2003"/>
    <n v="1"/>
    <n v="2003"/>
    <n v="0"/>
    <s v=" "/>
    <s v=" "/>
    <s v=" "/>
    <n v="0"/>
    <s v=""/>
    <s v=" "/>
    <s v=" "/>
    <s v=" "/>
    <n v="1"/>
    <n v="2003"/>
  </r>
  <r>
    <n v="2017"/>
    <s v="Rwanda"/>
    <s v="Rulindo"/>
    <s v="Rukozo"/>
    <s v="Mberuka"/>
    <s v="Kabera"/>
    <s v=""/>
    <s v=""/>
    <s v="Kabonanyoni"/>
    <n v="138"/>
    <n v="130"/>
    <s v=" "/>
    <s v="Piped Network With Pump"/>
    <n v="2015"/>
    <s v="Governement (District, Wasac) And Water For People"/>
    <s v="Spring"/>
    <x v="0"/>
    <x v="1"/>
    <x v="2"/>
    <x v="1"/>
    <n v="8"/>
    <s v="Repair or Replace Components"/>
    <s v="Pump Station, "/>
    <s v="Create Plan To Repair or Replace Components"/>
    <n v="28"/>
    <n v="18"/>
    <n v="28"/>
    <n v="18"/>
    <n v="28"/>
    <n v="6"/>
    <n v="19"/>
    <s v=" "/>
    <s v=""/>
    <n v="18"/>
    <n v="1"/>
    <n v="1"/>
    <n v="1"/>
    <n v="1"/>
    <n v="1"/>
    <n v="1"/>
    <n v="2"/>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Masoro"/>
    <s v="Nyamyumba"/>
    <s v="Rusenyi"/>
    <s v=""/>
    <s v=""/>
    <s v="marenge"/>
    <n v="156"/>
    <n v="156"/>
    <n v="96"/>
    <s v="Piped Network With Pump"/>
    <n v="2016"/>
    <s v="Governement (District, Wasac) And Water For People"/>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1"/>
    <n v="2"/>
    <n v="5000"/>
    <n v="15"/>
    <s v=" "/>
    <n v="2"/>
    <n v="5000"/>
    <n v="1"/>
    <n v="2"/>
    <n v="1"/>
    <s v="&quot;Springbox&quot; --Intake Structure At A Spring"/>
    <n v="2016"/>
    <n v="1"/>
    <n v="2016"/>
    <n v="1"/>
    <n v="2016"/>
    <n v="0"/>
    <s v=" "/>
    <n v="1"/>
    <n v="2016"/>
    <n v="1"/>
    <n v="2016"/>
    <n v="1"/>
    <n v="2016"/>
    <n v="0"/>
    <s v=""/>
    <s v=" "/>
    <s v=" "/>
    <s v=" "/>
    <n v="1"/>
    <n v="2016"/>
  </r>
  <r>
    <n v="2017"/>
    <s v="Rwanda"/>
    <s v="Rulindo"/>
    <s v="Mbogo"/>
    <s v="Mushali"/>
    <s v="Bukongi"/>
    <s v=""/>
    <s v=""/>
    <s v="Gitabage network"/>
    <n v="168"/>
    <n v="72"/>
    <s v=" "/>
    <s v="Piped Network -- Gravity Only"/>
    <n v="2008"/>
    <s v="Catholic Church"/>
    <s v="Spring"/>
    <x v="0"/>
    <x v="1"/>
    <x v="1"/>
    <x v="1"/>
    <n v="7"/>
    <s v="Repair or Replace Components"/>
    <s v="Kiosk/Tap Stand"/>
    <s v="Create Plan To Repair or Replace Components"/>
    <n v="21"/>
    <n v="11"/>
    <n v="21"/>
    <s v=" "/>
    <n v="21"/>
    <s v=" "/>
    <s v=" "/>
    <s v=" "/>
    <s v=""/>
    <n v="11"/>
    <n v="1"/>
    <n v="1"/>
    <n v="1"/>
    <s v=" "/>
    <n v="1"/>
    <s v=" "/>
    <s v=" "/>
    <s v=" "/>
    <s v=" "/>
    <n v="2"/>
    <n v="1"/>
    <n v="1"/>
    <n v="1"/>
    <n v="0"/>
    <n v="1"/>
    <n v="1"/>
    <n v="1"/>
    <n v="1"/>
    <n v="1"/>
    <n v="1"/>
    <n v="1"/>
    <n v="1"/>
    <n v="700"/>
    <n v="2"/>
    <s v=" "/>
    <n v="1"/>
    <n v="500"/>
    <s v=" "/>
    <n v="3"/>
    <n v="1"/>
    <s v="&quot;Springbox&quot; --Intake Structure At A Spring"/>
    <n v="2008"/>
    <n v="1"/>
    <n v="2008"/>
    <n v="1"/>
    <n v="2008"/>
    <n v="0"/>
    <s v=" "/>
    <n v="1"/>
    <n v="2008"/>
    <n v="0"/>
    <s v=" "/>
    <s v=" "/>
    <s v=" "/>
    <n v="0"/>
    <s v=""/>
    <s v=" "/>
    <s v=" "/>
    <s v=" "/>
    <n v="1"/>
    <n v="2008"/>
  </r>
  <r>
    <n v="2017"/>
    <s v="Rwanda"/>
    <s v="Rulindo"/>
    <s v="Rusiga"/>
    <s v="Kirenge"/>
    <s v="Kigarama"/>
    <s v=""/>
    <s v=""/>
    <s v="Kigarama water point/AEP Kigarama gravity"/>
    <n v="243"/>
    <n v="243"/>
    <s v=" "/>
    <s v="Piped Network -- Gravity Only"/>
    <n v="2016"/>
    <s v="Governement (District, Wasac) And Water For People"/>
    <s v="Spring"/>
    <x v="0"/>
    <x v="1"/>
    <x v="1"/>
    <x v="1"/>
    <n v="7"/>
    <s v="Perform Routine Preventative Maintenance"/>
    <s v=""/>
    <s v="Maintain O&amp;M and Routine Monitoring"/>
    <s v=" "/>
    <s v=" "/>
    <s v=" "/>
    <s v=" "/>
    <s v=" "/>
    <s v=" "/>
    <s v=" "/>
    <s v=" "/>
    <s v=""/>
    <n v="19"/>
    <s v=" "/>
    <s v=" "/>
    <s v=" "/>
    <s v=" "/>
    <s v=" "/>
    <s v=" "/>
    <s v=" "/>
    <s v=" "/>
    <s v=" "/>
    <n v="1"/>
    <n v="1"/>
    <n v="1"/>
    <n v="1"/>
    <n v="0"/>
    <n v="1"/>
    <n v="1"/>
    <n v="1"/>
    <n v="1"/>
    <n v="1"/>
    <n v="1"/>
    <s v=" "/>
    <s v=" "/>
    <s v=" "/>
    <s v=" "/>
    <s v=" "/>
    <s v=" "/>
    <s v=" "/>
    <s v=" "/>
    <n v="2"/>
    <n v="0"/>
    <s v=""/>
    <s v=" "/>
    <n v="0"/>
    <s v=" "/>
    <n v="0"/>
    <s v=" "/>
    <n v="0"/>
    <s v=" "/>
    <n v="0"/>
    <s v=" "/>
    <n v="0"/>
    <s v=" "/>
    <s v=" "/>
    <s v=" "/>
    <n v="0"/>
    <s v=""/>
    <s v=" "/>
    <s v=" "/>
    <s v=" "/>
    <n v="1"/>
    <n v="2016"/>
  </r>
  <r>
    <n v="2017"/>
    <s v="Rwanda"/>
    <s v="Rulindo"/>
    <s v="Murambi"/>
    <s v="Mugambazi"/>
    <s v="Ruri"/>
    <s v=""/>
    <s v=""/>
    <s v="0"/>
    <n v="945"/>
    <n v="945"/>
    <s v=" "/>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35000"/>
    <n v="45"/>
    <n v="38"/>
    <n v="1"/>
    <n v="35000"/>
    <n v="3"/>
    <n v="1"/>
    <n v="1"/>
    <s v="Collection Chamber"/>
    <n v="2016"/>
    <n v="1"/>
    <n v="2016"/>
    <n v="1"/>
    <n v="2016"/>
    <n v="1"/>
    <n v="2016"/>
    <n v="1"/>
    <n v="2016"/>
    <n v="1"/>
    <n v="2016"/>
    <n v="1"/>
    <n v="2016"/>
    <n v="0"/>
    <s v=""/>
    <s v=" "/>
    <s v=" "/>
    <s v=" "/>
    <n v="1"/>
    <n v="2016"/>
  </r>
  <r>
    <n v="2017"/>
    <s v="Rwanda"/>
    <s v="Rulindo"/>
    <s v="Kisaro"/>
    <s v="Mubuga"/>
    <s v="Rutabo"/>
    <s v=""/>
    <s v=""/>
    <s v="Gahama Kisaro network"/>
    <n v="148"/>
    <n v="148"/>
    <n v="56"/>
    <s v="Piped Network With Pump"/>
    <n v="2012"/>
    <s v="Governement (District, Wasac) And Water For People"/>
    <s v="Spring"/>
    <x v="0"/>
    <x v="0"/>
    <x v="0"/>
    <x v="0"/>
    <n v="5"/>
    <s v="Repair or Replace Components"/>
    <s v="Pump, Kiosk/Tap Stand"/>
    <s v="Create Plan To Repair or Replace Components"/>
    <n v="25"/>
    <n v="15"/>
    <n v="25"/>
    <n v="15"/>
    <n v="25"/>
    <n v="2"/>
    <n v="15"/>
    <s v=" "/>
    <s v=""/>
    <n v="15"/>
    <n v="1"/>
    <n v="1"/>
    <n v="1"/>
    <n v="1"/>
    <n v="1"/>
    <n v="2"/>
    <n v="1"/>
    <s v=" "/>
    <s v=" "/>
    <n v="2"/>
    <n v="2"/>
    <n v="1"/>
    <n v="1"/>
    <n v="0"/>
    <n v="1"/>
    <n v="1"/>
    <n v="1"/>
    <n v="0"/>
    <n v="0"/>
    <n v="1"/>
    <n v="1"/>
    <n v="1"/>
    <n v="30000"/>
    <n v="7"/>
    <n v="14"/>
    <n v="1"/>
    <n v="30000"/>
    <n v="2"/>
    <n v="1"/>
    <n v="1"/>
    <s v=""/>
    <n v="2012"/>
    <n v="1"/>
    <n v="2012"/>
    <n v="1"/>
    <n v="2012"/>
    <n v="1"/>
    <n v="2012"/>
    <n v="1"/>
    <n v="2012"/>
    <n v="1"/>
    <n v="2012"/>
    <n v="1"/>
    <n v="2012"/>
    <n v="0"/>
    <s v=""/>
    <s v=" "/>
    <s v=" "/>
    <s v=" "/>
    <n v="1"/>
    <n v="2012"/>
  </r>
  <r>
    <n v="2017"/>
    <s v="Rwanda"/>
    <s v="Rulindo"/>
    <s v="Ngoma"/>
    <s v="Munyarwanda"/>
    <s v="Ngaru"/>
    <s v=""/>
    <s v=""/>
    <s v="Kabarore-Ngoma-Nyabuko network"/>
    <n v="106"/>
    <n v="50"/>
    <s v=" "/>
    <s v="Piped Network With Pump"/>
    <n v="2014"/>
    <s v="Governement (District, Wasac) And Water For People"/>
    <s v="Spring"/>
    <x v="0"/>
    <x v="1"/>
    <x v="1"/>
    <x v="1"/>
    <n v="6"/>
    <s v="Repair or Replace Components"/>
    <s v="Pump, Kiosk/Tap Stand"/>
    <s v="Create Plan To Repair or Replace Components"/>
    <n v="27"/>
    <n v="17"/>
    <n v="27"/>
    <s v=" "/>
    <n v="27"/>
    <n v="4"/>
    <n v="17"/>
    <s v=" "/>
    <s v=""/>
    <n v="17"/>
    <n v="1"/>
    <n v="1"/>
    <n v="1"/>
    <s v=" "/>
    <n v="1"/>
    <n v="2"/>
    <n v="1"/>
    <s v=" "/>
    <s v=" "/>
    <n v="2"/>
    <n v="1"/>
    <n v="1"/>
    <n v="1"/>
    <n v="0"/>
    <n v="1"/>
    <n v="1"/>
    <n v="0"/>
    <n v="1"/>
    <n v="1"/>
    <n v="4"/>
    <n v="5"/>
    <n v="2"/>
    <n v="8000"/>
    <n v="13"/>
    <s v=" "/>
    <n v="2"/>
    <n v="7000"/>
    <n v="4"/>
    <n v="17"/>
    <n v="1"/>
    <s v="&quot;Springbox&quot; --Intake Structure At A Spring|Collection Chamber"/>
    <n v="2014"/>
    <n v="1"/>
    <n v="2014"/>
    <n v="1"/>
    <n v="2014"/>
    <n v="0"/>
    <s v=" "/>
    <n v="1"/>
    <n v="2014"/>
    <n v="1"/>
    <n v="2014"/>
    <n v="1"/>
    <n v="2014"/>
    <n v="0"/>
    <s v=""/>
    <s v=" "/>
    <s v=" "/>
    <s v=" "/>
    <n v="1"/>
    <n v="2014"/>
  </r>
  <r>
    <n v="2017"/>
    <s v="Rwanda"/>
    <s v="Rulindo"/>
    <s v="Bushoki"/>
    <s v="Gasiza"/>
    <s v="Gitwa"/>
    <s v=""/>
    <s v=""/>
    <s v="Water point at Gasiza Health Post/Tare-Rusiga pumping"/>
    <n v="134"/>
    <n v="134"/>
    <s v=" "/>
    <s v="Piped Network With Pump"/>
    <n v="2015"/>
    <s v="Governement (District, Wasac) And Water For People"/>
    <s v="Spring"/>
    <x v="0"/>
    <x v="1"/>
    <x v="1"/>
    <x v="1"/>
    <n v="7"/>
    <s v="Perform Routine Preventative Maintenance"/>
    <s v=""/>
    <s v="Maintain O&amp;M and Routine Monitoring"/>
    <n v="28"/>
    <n v="18"/>
    <n v="28"/>
    <s v=" "/>
    <n v="28"/>
    <n v="5"/>
    <n v="18"/>
    <s v=" "/>
    <s v=""/>
    <n v="18"/>
    <n v="1"/>
    <n v="1"/>
    <n v="1"/>
    <s v=" "/>
    <n v="1"/>
    <n v="1"/>
    <n v="1"/>
    <s v=" "/>
    <s v=" "/>
    <n v="1"/>
    <n v="1"/>
    <n v="1"/>
    <n v="1"/>
    <n v="0"/>
    <n v="1"/>
    <n v="1"/>
    <n v="1"/>
    <n v="1"/>
    <n v="1"/>
    <n v="10"/>
    <n v="8"/>
    <n v="1"/>
    <n v="4000"/>
    <n v="1"/>
    <s v=" "/>
    <n v="3"/>
    <n v="8000"/>
    <n v="2"/>
    <n v="2"/>
    <n v="1"/>
    <s v="&quot;Springbox&quot; --Intake Structure At A Spring"/>
    <n v="2015"/>
    <n v="1"/>
    <n v="2015"/>
    <n v="1"/>
    <n v="2015"/>
    <n v="0"/>
    <s v=" "/>
    <n v="1"/>
    <n v="2015"/>
    <n v="1"/>
    <n v="2015"/>
    <n v="1"/>
    <n v="2015"/>
    <n v="0"/>
    <s v=""/>
    <s v=" "/>
    <s v=" "/>
    <s v=" "/>
    <n v="1"/>
    <n v="2015"/>
  </r>
  <r>
    <n v="2017"/>
    <s v="Rwanda"/>
    <s v="Rulindo"/>
    <s v="Bushoki"/>
    <s v="Gasiza"/>
    <s v="Buhande"/>
    <s v=""/>
    <s v=""/>
    <s v="Water point from Rutare gravity on Tare-Rusiga pumping system"/>
    <n v="129"/>
    <n v="129"/>
    <s v=" "/>
    <s v="Piped Network With Pump"/>
    <n v="2015"/>
    <s v="Government In Partnership With Water For People"/>
    <s v="Spring"/>
    <x v="0"/>
    <x v="1"/>
    <x v="1"/>
    <x v="1"/>
    <n v="6"/>
    <s v="Perform Routine Preventative Maintenance"/>
    <s v=""/>
    <s v="Maintain O&amp;M and Routine Monitoring"/>
    <n v="28"/>
    <n v="18"/>
    <n v="28"/>
    <s v=" "/>
    <n v="28"/>
    <s v=" "/>
    <s v=" "/>
    <s v=" "/>
    <s v=""/>
    <n v="18"/>
    <n v="1"/>
    <n v="1"/>
    <n v="1"/>
    <s v=" "/>
    <n v="1"/>
    <s v=" "/>
    <s v=" "/>
    <s v=" "/>
    <s v=" "/>
    <n v="1"/>
    <n v="2"/>
    <n v="1"/>
    <n v="1"/>
    <n v="0"/>
    <n v="1"/>
    <n v="1"/>
    <n v="1"/>
    <n v="1"/>
    <n v="0"/>
    <n v="8"/>
    <n v="8"/>
    <n v="2"/>
    <n v="2000"/>
    <n v="4"/>
    <s v=" "/>
    <n v="1"/>
    <n v="2000"/>
    <s v=" "/>
    <n v="4"/>
    <n v="1"/>
    <s v="&quot;Springbox&quot; --Intake Structure At A Spring"/>
    <n v="2015"/>
    <n v="1"/>
    <n v="2015"/>
    <n v="1"/>
    <n v="2015"/>
    <n v="0"/>
    <s v=" "/>
    <n v="1"/>
    <n v="2015"/>
    <n v="0"/>
    <s v=" "/>
    <s v=" "/>
    <s v=" "/>
    <n v="0"/>
    <s v=""/>
    <s v=" "/>
    <s v=" "/>
    <s v=" "/>
    <n v="1"/>
    <n v="2015"/>
  </r>
  <r>
    <n v="2017"/>
    <s v="Rwanda"/>
    <s v="Rulindo"/>
    <s v="Burega"/>
    <s v="Karengeli"/>
    <s v="Mataba"/>
    <s v=""/>
    <s v=""/>
    <s v="Rwamugaza"/>
    <n v="495"/>
    <n v="495"/>
    <n v="82"/>
    <s v="Piped Network With Pump"/>
    <n v="2012"/>
    <s v="Governement (District, Wasac) And Water For People"/>
    <s v="Spring"/>
    <x v="2"/>
    <x v="1"/>
    <x v="1"/>
    <x v="1"/>
    <n v="6"/>
    <s v="Consider Replacing Aging Components"/>
    <s v="Storage Tank,  Distribution Network,  Pump Station,  Treatment Equipment, Kiosk/Tap Stand"/>
    <s v="Further Technical Diagnostic Needed "/>
    <n v="22"/>
    <n v="15"/>
    <n v="-1971"/>
    <n v="15"/>
    <n v="25"/>
    <n v="-1"/>
    <n v="12"/>
    <s v=" "/>
    <s v=""/>
    <n v="15"/>
    <n v="1"/>
    <n v="1"/>
    <n v="1"/>
    <n v="1"/>
    <n v="1"/>
    <n v="1"/>
    <n v="1"/>
    <s v=" "/>
    <s v=" "/>
    <n v="1"/>
    <n v="1"/>
    <n v="1"/>
    <n v="1"/>
    <n v="0"/>
    <n v="1"/>
    <n v="1"/>
    <n v="1"/>
    <n v="0"/>
    <n v="1"/>
    <n v="3"/>
    <n v="3"/>
    <n v="2"/>
    <n v="5000"/>
    <n v="16"/>
    <n v="8"/>
    <n v="2"/>
    <n v="5000"/>
    <n v="1"/>
    <n v="1"/>
    <n v="1"/>
    <s v=""/>
    <n v="2009"/>
    <n v="1"/>
    <n v="2012"/>
    <n v="1"/>
    <n v="16"/>
    <n v="1"/>
    <n v="2012"/>
    <n v="1"/>
    <n v="2012"/>
    <n v="1"/>
    <n v="2009"/>
    <n v="1"/>
    <n v="2009"/>
    <n v="0"/>
    <s v=""/>
    <s v=" "/>
    <s v=" "/>
    <s v=" "/>
    <n v="1"/>
    <n v="2012"/>
  </r>
  <r>
    <n v="2017"/>
    <s v="Rwanda"/>
    <s v="Rulindo"/>
    <s v="Ngoma"/>
    <s v="Karambo"/>
    <s v="Butare"/>
    <s v=""/>
    <s v=""/>
    <s v="Shishi network"/>
    <n v="122"/>
    <n v="40"/>
    <s v=" "/>
    <s v="Piped Network -- Gravity Only"/>
    <n v="2014"/>
    <s v="Governement (District, Wasac) And Water For People"/>
    <s v="Spring"/>
    <x v="0"/>
    <x v="2"/>
    <x v="0"/>
    <x v="2"/>
    <n v="5"/>
    <s v="Major Repairs or Replace System"/>
    <s v=""/>
    <s v="Further Technical Diagnostic Needed"/>
    <n v="27"/>
    <n v="17"/>
    <n v="27"/>
    <s v=" "/>
    <n v="27"/>
    <s v=" "/>
    <s v=" "/>
    <s v=" "/>
    <s v=""/>
    <n v="17"/>
    <n v="2"/>
    <n v="1"/>
    <n v="1"/>
    <s v=" "/>
    <n v="1"/>
    <s v=" "/>
    <s v=" "/>
    <s v=" "/>
    <s v=" "/>
    <n v="3"/>
    <n v="2"/>
    <n v="1"/>
    <n v="0"/>
    <n v="0"/>
    <n v="1"/>
    <n v="1"/>
    <n v="1"/>
    <n v="1"/>
    <n v="0"/>
    <n v="1"/>
    <n v="1"/>
    <n v="1"/>
    <n v="700"/>
    <n v="2"/>
    <s v=" "/>
    <n v="1"/>
    <n v="4000"/>
    <s v=" "/>
    <n v="4"/>
    <n v="1"/>
    <s v="&quot;Springbox&quot; --Intake Structure At A Spring"/>
    <n v="2014"/>
    <n v="1"/>
    <n v="2014"/>
    <n v="1"/>
    <n v="2014"/>
    <n v="0"/>
    <s v=" "/>
    <n v="1"/>
    <n v="2014"/>
    <n v="0"/>
    <s v=" "/>
    <s v=" "/>
    <s v=" "/>
    <n v="0"/>
    <s v=""/>
    <s v=" "/>
    <s v=" "/>
    <s v=" "/>
    <n v="1"/>
    <n v="2014"/>
  </r>
  <r>
    <n v="2017"/>
    <s v="Rwanda"/>
    <s v="Rulindo"/>
    <s v="Bushoki"/>
    <s v="N.Ngarama"/>
    <s v="Byimana"/>
    <s v=""/>
    <s v=""/>
    <s v="Water Point at College Foundation Sina Gerard/Tare-Rusiga pumping"/>
    <n v="92"/>
    <n v="92"/>
    <n v="253"/>
    <s v="Piped Network With Pump"/>
    <n v="2015"/>
    <s v="Governement (District, Wasac) And Water For People"/>
    <s v="Spring"/>
    <x v="0"/>
    <x v="1"/>
    <x v="1"/>
    <x v="1"/>
    <n v="7"/>
    <s v="Perform Routine Preventative Maintenance"/>
    <s v=""/>
    <s v="Maintain O&amp;M and Routine Monitoring"/>
    <n v="28"/>
    <n v="18"/>
    <n v="28"/>
    <s v=" "/>
    <n v="28"/>
    <n v="5"/>
    <n v="18"/>
    <s v=" "/>
    <s v=""/>
    <n v="18"/>
    <n v="1"/>
    <n v="1"/>
    <n v="1"/>
    <s v=" "/>
    <n v="1"/>
    <n v="1"/>
    <n v="1"/>
    <s v=" "/>
    <s v=" "/>
    <n v="1"/>
    <n v="1"/>
    <n v="1"/>
    <n v="1"/>
    <n v="0"/>
    <n v="1"/>
    <n v="1"/>
    <n v="1"/>
    <n v="1"/>
    <n v="1"/>
    <n v="8"/>
    <n v="8"/>
    <n v="1"/>
    <n v="4000"/>
    <n v="1"/>
    <s v=" "/>
    <n v="3"/>
    <n v="8000"/>
    <n v="2"/>
    <n v="2"/>
    <n v="1"/>
    <s v="&quot;Springbox&quot; --Intake Structure At A Spring"/>
    <n v="2015"/>
    <n v="1"/>
    <n v="2015"/>
    <n v="1"/>
    <n v="2015"/>
    <n v="0"/>
    <s v=" "/>
    <n v="1"/>
    <n v="2015"/>
    <n v="1"/>
    <n v="2015"/>
    <n v="1"/>
    <n v="2015"/>
    <n v="0"/>
    <s v=""/>
    <s v=" "/>
    <s v=" "/>
    <s v=" "/>
    <n v="1"/>
    <n v="2015"/>
  </r>
  <r>
    <n v="2017"/>
    <s v="Rwanda"/>
    <s v="Rulindo"/>
    <s v="Masoro"/>
    <s v="Kivugiza"/>
    <s v="Rebero"/>
    <s v=""/>
    <s v=""/>
    <s v="Mutagata motorised network"/>
    <n v="376"/>
    <n v="123"/>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Murambi"/>
    <s v="Gatwa"/>
    <s v="Kigarama"/>
    <s v=""/>
    <s v=""/>
    <s v=" "/>
    <n v="209"/>
    <n v="209"/>
    <n v="51"/>
    <s v="Piped Network -- Gravity Only"/>
    <n v="2001"/>
    <s v=""/>
    <s v="Spring"/>
    <x v="0"/>
    <x v="1"/>
    <x v="1"/>
    <x v="1"/>
    <n v="7"/>
    <s v="Perform Routine Preventative Maintenance"/>
    <s v=""/>
    <s v="Maintain O&amp;M and Routine Monitoring"/>
    <n v="14"/>
    <n v="4"/>
    <n v="14"/>
    <s v=" "/>
    <n v="14"/>
    <s v=" "/>
    <s v=" "/>
    <s v=" "/>
    <s v=""/>
    <n v="20"/>
    <n v="1"/>
    <n v="1"/>
    <n v="1"/>
    <s v=" "/>
    <n v="1"/>
    <s v=" "/>
    <s v=" "/>
    <s v=" "/>
    <s v=" "/>
    <n v="1"/>
    <n v="1"/>
    <n v="1"/>
    <n v="1"/>
    <n v="0"/>
    <n v="1"/>
    <n v="1"/>
    <n v="1"/>
    <n v="1"/>
    <n v="1"/>
    <n v="3"/>
    <n v="1"/>
    <n v="1"/>
    <n v="12000"/>
    <n v="7"/>
    <s v=" "/>
    <n v="1"/>
    <n v="12000"/>
    <s v=" "/>
    <n v="2"/>
    <n v="1"/>
    <s v="&quot;Springbox&quot; --Intake Structure At A Spring"/>
    <n v="2001"/>
    <n v="1"/>
    <n v="2001"/>
    <n v="1"/>
    <n v="2001"/>
    <n v="0"/>
    <s v=" "/>
    <n v="1"/>
    <n v="2001"/>
    <n v="0"/>
    <s v=" "/>
    <s v=" "/>
    <s v=" "/>
    <n v="0"/>
    <s v=""/>
    <s v=" "/>
    <s v=" "/>
    <s v=" "/>
    <n v="1"/>
    <n v="2017"/>
  </r>
  <r>
    <n v="2017"/>
    <s v="Rwanda"/>
    <s v="Rulindo"/>
    <s v="Buyoga"/>
    <s v="Butare"/>
    <s v="Kankanga"/>
    <s v=""/>
    <s v=""/>
    <s v=" "/>
    <n v="151"/>
    <n v="100"/>
    <n v="125"/>
    <s v="Piped Network -- Gravity Only"/>
    <n v="2014"/>
    <s v="Governement (District, Wasac) And Water For People"/>
    <s v="Spring"/>
    <x v="0"/>
    <x v="1"/>
    <x v="1"/>
    <x v="1"/>
    <n v="7"/>
    <s v="Repair or Replace Components"/>
    <s v="Storage Tank, "/>
    <s v="Create Plan To Repair or Replace Components"/>
    <n v="27"/>
    <n v="17"/>
    <n v="27"/>
    <s v=" "/>
    <n v="27"/>
    <n v="4"/>
    <n v="17"/>
    <s v=" "/>
    <s v=""/>
    <n v="20"/>
    <n v="1"/>
    <n v="1"/>
    <n v="2"/>
    <s v=" "/>
    <n v="1"/>
    <n v="1"/>
    <n v="1"/>
    <s v=" "/>
    <s v=" "/>
    <n v="1"/>
    <n v="1"/>
    <n v="1"/>
    <n v="1"/>
    <n v="0"/>
    <n v="1"/>
    <n v="1"/>
    <n v="1"/>
    <n v="1"/>
    <n v="1"/>
    <n v="1"/>
    <n v="1"/>
    <n v="3"/>
    <n v="9000"/>
    <n v="11"/>
    <s v=" "/>
    <n v="3"/>
    <n v="9000"/>
    <n v="2"/>
    <n v="2"/>
    <n v="1"/>
    <s v="&quot;Springbox&quot; --Intake Structure At A Spring"/>
    <n v="2014"/>
    <n v="1"/>
    <n v="2014"/>
    <n v="1"/>
    <n v="2014"/>
    <n v="0"/>
    <s v=" "/>
    <n v="1"/>
    <n v="2014"/>
    <n v="1"/>
    <n v="2014"/>
    <n v="1"/>
    <n v="2014"/>
    <n v="0"/>
    <s v=""/>
    <s v=" "/>
    <s v=" "/>
    <s v=" "/>
    <n v="1"/>
    <n v="2017"/>
  </r>
  <r>
    <n v="2017"/>
    <s v="Rwanda"/>
    <s v="Rulindo"/>
    <s v="Shyorongi"/>
    <s v="Bugaragara"/>
    <s v="Kabaraza"/>
    <s v=""/>
    <s v=""/>
    <s v="kinywamagana pumping network"/>
    <n v="165"/>
    <n v="40"/>
    <s v=" "/>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Murambi"/>
    <s v="Bubangu"/>
    <s v="Taba"/>
    <s v=""/>
    <s v=""/>
    <s v="rwiseke"/>
    <n v="193"/>
    <n v="193"/>
    <s v=" "/>
    <s v="Piped Network With Pump"/>
    <n v="2001"/>
    <s v="Governement (District, Wasac) And Water For People"/>
    <s v="Spring"/>
    <x v="2"/>
    <x v="1"/>
    <x v="1"/>
    <x v="1"/>
    <n v="7"/>
    <s v="Consider Replacing Aging Components"/>
    <s v="Conduction Line,  Distribution Network, Pump, Pump Station,  Treatment Equipment,  "/>
    <s v="Further Technical Diagnostic Needed "/>
    <n v="14"/>
    <n v="4"/>
    <n v="14"/>
    <s v=" "/>
    <n v="14"/>
    <s v=" "/>
    <s v=" "/>
    <s v=" "/>
    <s v=""/>
    <n v="4"/>
    <n v="1"/>
    <n v="1"/>
    <n v="1"/>
    <s v=" "/>
    <n v="1"/>
    <s v=" "/>
    <s v=" "/>
    <s v=" "/>
    <s v=" "/>
    <n v="1"/>
    <n v="1"/>
    <n v="1"/>
    <n v="1"/>
    <n v="0"/>
    <n v="1"/>
    <n v="1"/>
    <n v="1"/>
    <n v="1"/>
    <n v="1"/>
    <n v="3"/>
    <n v="1"/>
    <n v="1"/>
    <n v="1200"/>
    <n v="7"/>
    <s v=" "/>
    <n v="1"/>
    <n v="1200"/>
    <s v=" "/>
    <n v="1"/>
    <n v="1"/>
    <s v="&quot;Springbox&quot; --Intake Structure At A Spring"/>
    <n v="2001"/>
    <n v="1"/>
    <n v="2001"/>
    <n v="1"/>
    <n v="2001"/>
    <n v="0"/>
    <s v=" "/>
    <n v="1"/>
    <n v="2001"/>
    <n v="0"/>
    <s v=" "/>
    <s v=" "/>
    <s v=" "/>
    <n v="0"/>
    <s v=""/>
    <s v=" "/>
    <s v=" "/>
    <s v=" "/>
    <n v="1"/>
    <n v="2001"/>
  </r>
  <r>
    <n v="2017"/>
    <s v="Rwanda"/>
    <s v="Rulindo"/>
    <s v="Rukozo"/>
    <s v="Bwimo"/>
    <s v="Gatwa"/>
    <s v=""/>
    <s v=""/>
    <s v="Gihanga II"/>
    <n v="151"/>
    <n v="151"/>
    <n v="23"/>
    <s v="Piped Network -- Gravity Only"/>
    <n v="2016"/>
    <s v=""/>
    <s v="Spring"/>
    <x v="0"/>
    <x v="1"/>
    <x v="1"/>
    <x v="1"/>
    <n v="7"/>
    <s v="Perform Routine Preventative Maintenance"/>
    <s v=""/>
    <s v="Maintain O&amp;M and Routine Monitoring"/>
    <n v="29"/>
    <n v="19"/>
    <n v="29"/>
    <s v=" "/>
    <n v="29"/>
    <s v=" "/>
    <s v=" "/>
    <s v=" "/>
    <s v=""/>
    <n v="20"/>
    <n v="1"/>
    <n v="1"/>
    <n v="1"/>
    <s v=" "/>
    <n v="1"/>
    <s v=" "/>
    <s v=" "/>
    <s v=" "/>
    <s v=" "/>
    <n v="1"/>
    <n v="1"/>
    <n v="1"/>
    <n v="1"/>
    <n v="0"/>
    <n v="1"/>
    <n v="1"/>
    <n v="1"/>
    <n v="1"/>
    <n v="1"/>
    <n v="1"/>
    <n v="1"/>
    <n v="1"/>
    <n v="7000"/>
    <n v="3"/>
    <s v=" "/>
    <n v="1"/>
    <n v="7000"/>
    <s v=" "/>
    <n v="2"/>
    <n v="1"/>
    <s v="&quot;Springbox&quot; --Intake Structure At A Spring"/>
    <n v="2016"/>
    <n v="1"/>
    <n v="2016"/>
    <n v="1"/>
    <n v="2016"/>
    <n v="0"/>
    <s v=" "/>
    <n v="1"/>
    <n v="2016"/>
    <n v="0"/>
    <s v=" "/>
    <s v=" "/>
    <s v=" "/>
    <n v="0"/>
    <s v=""/>
    <s v=" "/>
    <s v=" "/>
    <s v=" "/>
    <n v="1"/>
    <n v="2017"/>
  </r>
  <r>
    <n v="2017"/>
    <s v="Rwanda"/>
    <s v="Rulindo"/>
    <s v="Base"/>
    <s v="Rwamahwa"/>
    <s v="Cyondo"/>
    <s v=""/>
    <s v=""/>
    <s v="Ruramba"/>
    <n v="173"/>
    <n v="150"/>
    <n v="108"/>
    <s v="Piped Network -- Gravity Only"/>
    <n v="2016"/>
    <s v="Governement (District, Wasac) And Water For People"/>
    <s v="Groundwater (Well, Etc.)"/>
    <x v="0"/>
    <x v="2"/>
    <x v="0"/>
    <x v="2"/>
    <n v="5"/>
    <s v="Major Repairs or Replace System"/>
    <s v=""/>
    <s v="Further Technical Diagnostic Needed"/>
    <n v="29"/>
    <s v=" "/>
    <n v="29"/>
    <n v="19"/>
    <s v=" "/>
    <s v=" "/>
    <s v=" "/>
    <s v=" "/>
    <s v=""/>
    <n v="19"/>
    <n v="1"/>
    <s v=" "/>
    <n v="1"/>
    <n v="1"/>
    <s v=" "/>
    <s v=" "/>
    <s v=" "/>
    <s v=" "/>
    <s v=" "/>
    <n v="3"/>
    <n v="3"/>
    <n v="1"/>
    <n v="1"/>
    <n v="0"/>
    <n v="1"/>
    <n v="1"/>
    <n v="1"/>
    <n v="0"/>
    <n v="0"/>
    <n v="1"/>
    <n v="1"/>
    <s v=" "/>
    <s v=" "/>
    <n v="2"/>
    <n v="2"/>
    <s v=" "/>
    <s v=" "/>
    <s v=" "/>
    <n v="2"/>
    <n v="1"/>
    <s v="&quot;Springbox&quot; --Intake Structure At A Spring"/>
    <n v="2016"/>
    <n v="0"/>
    <s v=" "/>
    <n v="1"/>
    <n v="2016"/>
    <n v="1"/>
    <n v="2016"/>
    <n v="0"/>
    <s v=" "/>
    <n v="0"/>
    <s v=" "/>
    <s v=" "/>
    <s v=" "/>
    <n v="0"/>
    <s v=""/>
    <s v=" "/>
    <s v=" "/>
    <s v=" "/>
    <n v="1"/>
    <n v="2016"/>
  </r>
  <r>
    <n v="2017"/>
    <s v="Rwanda"/>
    <s v="Rulindo"/>
    <s v="Shyorongi"/>
    <s v="Rubona"/>
    <s v="Bwimo"/>
    <s v=""/>
    <s v=""/>
    <s v="Gisoro- Nyundo network"/>
    <n v="188"/>
    <n v="80"/>
    <n v="105"/>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13"/>
    <n v="6"/>
    <n v="10"/>
    <n v="2"/>
    <n v="7000"/>
    <s v=" "/>
    <n v="1"/>
    <n v="1"/>
    <s v="&quot;Springbox&quot; --Intake Structure At A Spring"/>
    <n v="2013"/>
    <n v="1"/>
    <n v="2013"/>
    <n v="1"/>
    <n v="2013"/>
    <n v="1"/>
    <n v="2013"/>
    <n v="1"/>
    <n v="2013"/>
    <n v="0"/>
    <s v=" "/>
    <s v=" "/>
    <s v=" "/>
    <n v="0"/>
    <s v=""/>
    <s v=" "/>
    <s v=" "/>
    <s v=" "/>
    <n v="1"/>
    <n v="2013"/>
  </r>
  <r>
    <n v="2017"/>
    <s v="Rwanda"/>
    <s v="Rulindo"/>
    <s v="Murambi"/>
    <s v="Bubangu"/>
    <s v="Gashubi"/>
    <s v=""/>
    <s v=""/>
    <s v="Mutagata Motorised Network"/>
    <n v="140"/>
    <n v="35"/>
    <s v=" "/>
    <s v="Piped Network With Pump"/>
    <n v="1987"/>
    <s v="Governement (District, Wasac) And Water For People"/>
    <s v="Spring"/>
    <x v="0"/>
    <x v="1"/>
    <x v="1"/>
    <x v="1"/>
    <n v="6"/>
    <s v="Perform Routine Preventative Maintenance"/>
    <s v=""/>
    <s v="Maintain O&amp;M and Routine Monitoring"/>
    <n v="20"/>
    <n v="19"/>
    <n v="29"/>
    <n v="19"/>
    <n v="29"/>
    <n v="7"/>
    <n v="19"/>
    <n v="10"/>
    <s v=""/>
    <n v="19"/>
    <n v="1"/>
    <n v="1"/>
    <n v="1"/>
    <n v="1"/>
    <n v="1"/>
    <n v="1"/>
    <n v="1"/>
    <n v="1"/>
    <s v=" "/>
    <n v="1"/>
    <n v="2"/>
    <n v="1"/>
    <n v="1"/>
    <n v="0"/>
    <n v="1"/>
    <n v="1"/>
    <n v="1"/>
    <n v="1"/>
    <n v="0"/>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shoki"/>
    <s v="Giko"/>
    <s v="Kigamba"/>
    <s v=""/>
    <s v=""/>
    <s v="Kigamba water point/Rutomvu gravity"/>
    <n v="172"/>
    <n v="172"/>
    <s v=" "/>
    <s v="Piped Network -- Gravity Only"/>
    <n v="2013"/>
    <s v="Gor"/>
    <s v="Spring"/>
    <x v="0"/>
    <x v="1"/>
    <x v="1"/>
    <x v="1"/>
    <n v="7"/>
    <s v="Perform Routine Preventative Maintenance"/>
    <s v=""/>
    <s v="Maintain O&amp;M and Routine Monitoring"/>
    <s v=" "/>
    <s v=" "/>
    <s v=" "/>
    <s v=" "/>
    <s v=" "/>
    <s v=" "/>
    <s v=" "/>
    <s v=" "/>
    <s v=""/>
    <n v="16"/>
    <s v=" "/>
    <s v=" "/>
    <s v=" "/>
    <s v=" "/>
    <s v=" "/>
    <s v=" "/>
    <s v=" "/>
    <s v=" "/>
    <s v=" "/>
    <n v="1"/>
    <n v="1"/>
    <n v="1"/>
    <n v="1"/>
    <n v="0"/>
    <n v="1"/>
    <n v="1"/>
    <n v="1"/>
    <n v="1"/>
    <n v="1"/>
    <n v="1"/>
    <s v=" "/>
    <s v=" "/>
    <s v=" "/>
    <s v=" "/>
    <s v=" "/>
    <s v=" "/>
    <s v=" "/>
    <s v=" "/>
    <n v="1"/>
    <n v="0"/>
    <s v=""/>
    <s v=" "/>
    <n v="0"/>
    <s v=" "/>
    <n v="0"/>
    <s v=" "/>
    <n v="0"/>
    <s v=" "/>
    <n v="0"/>
    <s v=" "/>
    <n v="0"/>
    <s v=" "/>
    <s v=" "/>
    <s v=" "/>
    <n v="0"/>
    <s v=""/>
    <s v=" "/>
    <s v=" "/>
    <s v=" "/>
    <n v="1"/>
    <n v="2013"/>
  </r>
  <r>
    <n v="2017"/>
    <s v="Rwanda"/>
    <s v="Rulindo"/>
    <s v="Ntarabana"/>
    <s v="Mahaza"/>
    <s v="Karera"/>
    <s v=""/>
    <s v=""/>
    <s v="Rwamugaza network"/>
    <n v="182"/>
    <n v="182"/>
    <n v="29"/>
    <s v="Piped Network -- Gravity Only"/>
    <n v="2014"/>
    <s v="Governement (District, Wasac) And Water For People"/>
    <s v="Spring"/>
    <x v="0"/>
    <x v="1"/>
    <x v="1"/>
    <x v="1"/>
    <n v="7"/>
    <s v="Perform Routine Preventative Maintenance"/>
    <s v=""/>
    <s v="Maintain O&amp;M and Routine Monitoring"/>
    <n v="16"/>
    <n v="6"/>
    <n v="16"/>
    <n v="6"/>
    <n v="16"/>
    <s v=" "/>
    <s v=" "/>
    <s v=" "/>
    <s v=""/>
    <n v="17"/>
    <n v="1"/>
    <n v="1"/>
    <n v="1"/>
    <n v="1"/>
    <n v="1"/>
    <s v=" "/>
    <s v=" "/>
    <s v=" "/>
    <s v=" "/>
    <n v="1"/>
    <n v="1"/>
    <n v="1"/>
    <n v="1"/>
    <n v="0"/>
    <n v="1"/>
    <n v="1"/>
    <n v="1"/>
    <n v="1"/>
    <n v="1"/>
    <n v="2"/>
    <n v="1"/>
    <n v="2"/>
    <n v="35000"/>
    <n v="7"/>
    <n v="14"/>
    <n v="1"/>
    <n v="35000"/>
    <s v=" "/>
    <n v="1"/>
    <n v="1"/>
    <s v=""/>
    <n v="2003"/>
    <n v="1"/>
    <n v="2003"/>
    <n v="1"/>
    <n v="2003"/>
    <n v="1"/>
    <n v="2003"/>
    <n v="1"/>
    <n v="2003"/>
    <n v="0"/>
    <s v=" "/>
    <s v=" "/>
    <s v=" "/>
    <n v="0"/>
    <s v=""/>
    <s v=" "/>
    <s v=" "/>
    <s v=" "/>
    <n v="1"/>
    <n v="2014"/>
  </r>
  <r>
    <n v="2017"/>
    <s v="Rwanda"/>
    <s v="Rulindo"/>
    <s v="Base"/>
    <s v="Rwamahwa"/>
    <s v="Mutima"/>
    <s v=""/>
    <s v=""/>
    <s v="Rutare I"/>
    <n v="169"/>
    <n v="140"/>
    <n v="5"/>
    <s v="Piped Network -- Gravity Only"/>
    <n v="2016"/>
    <s v="Governement (District, Wasac) And Water For People"/>
    <s v="Spring"/>
    <x v="0"/>
    <x v="1"/>
    <x v="2"/>
    <x v="1"/>
    <n v="8"/>
    <s v="Repair or Replace Components"/>
    <s v="Intake Structure, "/>
    <s v="Create Plan To Repair or Replace Components"/>
    <n v="29"/>
    <n v="20"/>
    <n v="29"/>
    <s v=" "/>
    <s v=" "/>
    <s v=" "/>
    <s v=" "/>
    <s v=" "/>
    <s v=""/>
    <n v="20"/>
    <n v="2"/>
    <n v="1"/>
    <n v="1"/>
    <s v=" "/>
    <s v=" "/>
    <s v=" "/>
    <s v=" "/>
    <s v=" "/>
    <s v=" "/>
    <n v="1"/>
    <n v="1"/>
    <n v="1"/>
    <n v="1"/>
    <n v="1"/>
    <n v="1"/>
    <n v="1"/>
    <n v="1"/>
    <n v="1"/>
    <n v="1"/>
    <n v="1"/>
    <n v="2"/>
    <n v="1"/>
    <n v="3800"/>
    <n v="2"/>
    <s v=" "/>
    <s v=" "/>
    <s v=" "/>
    <s v=" "/>
    <n v="2"/>
    <n v="1"/>
    <s v="&quot;Springbox&quot; --Intake Structure At A Spring"/>
    <n v="2016"/>
    <n v="1"/>
    <n v="2017"/>
    <n v="1"/>
    <n v="2016"/>
    <n v="0"/>
    <s v=" "/>
    <n v="0"/>
    <s v=" "/>
    <n v="0"/>
    <s v=" "/>
    <s v=" "/>
    <s v=" "/>
    <n v="0"/>
    <s v=""/>
    <s v=" "/>
    <s v=" "/>
    <s v=" "/>
    <n v="1"/>
    <n v="2017"/>
  </r>
  <r>
    <n v="2017"/>
    <s v="Rwanda"/>
    <s v="Rulindo"/>
    <s v="Rukozo"/>
    <s v="Mbuye"/>
    <s v="Ruhanga"/>
    <s v=""/>
    <s v=""/>
    <s v="Kabonanyoni"/>
    <n v="150"/>
    <n v="145"/>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2015"/>
    <n v="10"/>
    <n v="3"/>
    <n v="19000"/>
    <n v="2"/>
    <n v="31"/>
    <n v="1"/>
    <s v="&quot;Springbox&quot; --Intake Structure At A Spring"/>
    <n v="2015"/>
    <n v="1"/>
    <n v="2015"/>
    <n v="1"/>
    <n v="2015"/>
    <n v="1"/>
    <n v="2015"/>
    <n v="1"/>
    <n v="2015"/>
    <n v="1"/>
    <n v="2016"/>
    <n v="1"/>
    <n v="2016"/>
    <n v="0"/>
    <s v=""/>
    <s v=" "/>
    <s v=" "/>
    <s v=" "/>
    <n v="1"/>
    <n v="2015"/>
  </r>
  <r>
    <n v="2017"/>
    <s v="Rwanda"/>
    <s v="Rulindo"/>
    <s v="Rusiga"/>
    <s v="Taba"/>
    <s v="Kingazi"/>
    <s v=""/>
    <s v=""/>
    <s v="Kingazi4 wpt/Nyakabizi1&amp;2"/>
    <n v="157"/>
    <n v="157"/>
    <n v="48"/>
    <s v="Piped Network -- Gravity Only"/>
    <n v="2013"/>
    <s v="Gor"/>
    <s v="Spring"/>
    <x v="0"/>
    <x v="2"/>
    <x v="0"/>
    <x v="2"/>
    <n v="5"/>
    <s v="Major Repairs or Replace System"/>
    <s v=""/>
    <s v="Further Technical Diagnostic Needed"/>
    <s v=" "/>
    <s v=" "/>
    <s v=" "/>
    <s v=" "/>
    <s v=" "/>
    <s v=" "/>
    <s v=" "/>
    <s v=" "/>
    <s v=""/>
    <n v="16"/>
    <s v=" "/>
    <s v=" "/>
    <s v=" "/>
    <s v=" "/>
    <s v=" "/>
    <s v=" "/>
    <s v=" "/>
    <s v=" "/>
    <s v=" "/>
    <n v="3"/>
    <n v="3"/>
    <n v="1"/>
    <n v="1"/>
    <n v="0"/>
    <n v="1"/>
    <n v="1"/>
    <n v="1"/>
    <n v="0"/>
    <n v="0"/>
    <n v="1"/>
    <s v=" "/>
    <s v=" "/>
    <s v=" "/>
    <s v=" "/>
    <s v=" "/>
    <s v=" "/>
    <s v=" "/>
    <s v=" "/>
    <n v="1"/>
    <n v="0"/>
    <s v=""/>
    <s v=" "/>
    <n v="0"/>
    <s v=" "/>
    <n v="0"/>
    <s v=" "/>
    <n v="0"/>
    <s v=" "/>
    <n v="0"/>
    <s v=" "/>
    <n v="0"/>
    <s v=" "/>
    <s v=" "/>
    <s v=" "/>
    <n v="0"/>
    <s v=""/>
    <s v=" "/>
    <s v=" "/>
    <s v=" "/>
    <n v="1"/>
    <n v="2013"/>
  </r>
  <r>
    <n v="2017"/>
    <s v="Rwanda"/>
    <s v="Rulindo"/>
    <s v="Buyoga"/>
    <s v="Gitumba"/>
    <s v="Rutabo"/>
    <s v=""/>
    <s v=""/>
    <s v="kiruruma"/>
    <n v="128"/>
    <n v="80"/>
    <s v=" "/>
    <s v="Piped Network With Pump"/>
    <n v="2014"/>
    <s v="Governement (District, Wasac) And Water For People"/>
    <s v="Spring"/>
    <x v="0"/>
    <x v="1"/>
    <x v="1"/>
    <x v="1"/>
    <n v="7"/>
    <s v="Perform Routine Preventative Maintenance"/>
    <s v=""/>
    <s v="Maintain O&amp;M and Routine Monitoring"/>
    <n v="27"/>
    <n v="17"/>
    <n v="27"/>
    <s v=" "/>
    <n v="27"/>
    <s v=" "/>
    <s v=" "/>
    <s v=" "/>
    <s v=""/>
    <n v="17"/>
    <n v="1"/>
    <n v="1"/>
    <n v="1"/>
    <s v=" "/>
    <n v="1"/>
    <s v=" "/>
    <s v=" "/>
    <s v=" "/>
    <s v=" "/>
    <n v="1"/>
    <n v="1"/>
    <n v="1"/>
    <n v="1"/>
    <n v="0"/>
    <n v="1"/>
    <n v="1"/>
    <n v="1"/>
    <n v="1"/>
    <n v="1"/>
    <n v="1"/>
    <n v="1"/>
    <n v="3"/>
    <n v="9000"/>
    <n v="11"/>
    <s v=" "/>
    <n v="3"/>
    <n v="9000"/>
    <s v=" "/>
    <n v="1"/>
    <n v="1"/>
    <s v="&quot;Springbox&quot; --Intake Structure At A Spring"/>
    <n v="2014"/>
    <n v="1"/>
    <n v="2014"/>
    <n v="1"/>
    <n v="2014"/>
    <n v="0"/>
    <s v=" "/>
    <n v="1"/>
    <n v="2014"/>
    <n v="0"/>
    <s v=" "/>
    <s v=" "/>
    <s v=" "/>
    <n v="0"/>
    <s v=""/>
    <s v=" "/>
    <s v=" "/>
    <s v=" "/>
    <n v="1"/>
    <n v="2014"/>
  </r>
  <r>
    <n v="2017"/>
    <s v="Rwanda"/>
    <s v="Rulindo"/>
    <s v="Bushoki"/>
    <s v="Mukoto"/>
    <s v="Marembo"/>
    <s v=""/>
    <s v=""/>
    <s v="Marembo water point/Tare-Rusiga pumping"/>
    <n v="90"/>
    <n v="90"/>
    <n v="38"/>
    <s v="Piped Network With Pump"/>
    <n v="2015"/>
    <s v="Governement (District, Wasac) And Water For People"/>
    <s v="Spring"/>
    <x v="0"/>
    <x v="1"/>
    <x v="1"/>
    <x v="1"/>
    <n v="7"/>
    <s v="Perform Routine Preventative Maintenance"/>
    <s v=""/>
    <s v="Maintain O&amp;M and Routine Monitoring"/>
    <n v="28"/>
    <n v="18"/>
    <n v="28"/>
    <s v=" "/>
    <n v="28"/>
    <n v="5"/>
    <n v="18"/>
    <s v=" "/>
    <s v=""/>
    <n v="18"/>
    <n v="1"/>
    <n v="1"/>
    <n v="1"/>
    <s v=" "/>
    <n v="1"/>
    <n v="1"/>
    <n v="1"/>
    <s v=" "/>
    <s v=" "/>
    <n v="1"/>
    <n v="1"/>
    <n v="1"/>
    <n v="1"/>
    <n v="0"/>
    <n v="1"/>
    <n v="1"/>
    <n v="1"/>
    <n v="1"/>
    <n v="1"/>
    <n v="8"/>
    <n v="8"/>
    <n v="1"/>
    <n v="4000"/>
    <n v="1"/>
    <s v=" "/>
    <n v="1"/>
    <n v="8000"/>
    <n v="2"/>
    <n v="1"/>
    <n v="1"/>
    <s v="&quot;Springbox&quot; --Intake Structure At A Spring"/>
    <n v="2015"/>
    <n v="1"/>
    <n v="2015"/>
    <n v="1"/>
    <n v="2015"/>
    <n v="0"/>
    <s v=" "/>
    <n v="1"/>
    <n v="2015"/>
    <n v="1"/>
    <n v="2015"/>
    <n v="1"/>
    <n v="2015"/>
    <n v="0"/>
    <s v=""/>
    <s v=" "/>
    <s v=" "/>
    <s v=" "/>
    <n v="1"/>
    <n v="2015"/>
  </r>
  <r>
    <n v="2017"/>
    <s v="Rwanda"/>
    <s v="Rulindo"/>
    <s v="Murambi"/>
    <s v="Bubangu"/>
    <s v="Mayange"/>
    <s v=""/>
    <s v=""/>
    <s v="Mutagata Motorised Network"/>
    <n v="198"/>
    <n v="160"/>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Tumba"/>
    <s v="Nyirabirori"/>
    <s v="Gatsinde"/>
    <s v=""/>
    <s v=""/>
    <s v="Kiringo wpt/Nyirambuga pumping"/>
    <n v="178"/>
    <n v="178"/>
    <n v="95"/>
    <s v="Piped Network With Pump"/>
    <n v="2012"/>
    <s v="Gor"/>
    <s v="Spring"/>
    <x v="0"/>
    <x v="1"/>
    <x v="1"/>
    <x v="1"/>
    <n v="7"/>
    <s v="Perform Routine Preventative Maintenance"/>
    <s v=""/>
    <s v="Maintain O&amp;M and Routine Monitoring"/>
    <s v=" "/>
    <s v=" "/>
    <n v="25"/>
    <s v=" "/>
    <s v=" "/>
    <s v=" "/>
    <s v=" "/>
    <s v=" "/>
    <s v=""/>
    <n v="15"/>
    <s v=" "/>
    <s v=" "/>
    <n v="1"/>
    <s v=" "/>
    <s v=" "/>
    <s v=" "/>
    <s v=" "/>
    <s v=" "/>
    <s v=" "/>
    <n v="1"/>
    <n v="1"/>
    <n v="1"/>
    <n v="1"/>
    <n v="0"/>
    <n v="1"/>
    <n v="1"/>
    <n v="1"/>
    <n v="1"/>
    <n v="1"/>
    <n v="11"/>
    <s v=" "/>
    <s v=" "/>
    <s v=" "/>
    <n v="1"/>
    <s v=" "/>
    <s v=" "/>
    <s v=" "/>
    <s v=" "/>
    <n v="1"/>
    <n v="0"/>
    <s v=""/>
    <s v=" "/>
    <n v="0"/>
    <s v=" "/>
    <n v="1"/>
    <n v="2012"/>
    <n v="0"/>
    <s v=" "/>
    <n v="0"/>
    <s v=" "/>
    <n v="0"/>
    <s v=" "/>
    <s v=" "/>
    <s v=" "/>
    <n v="0"/>
    <s v=""/>
    <s v=" "/>
    <s v=" "/>
    <s v=" "/>
    <n v="1"/>
    <n v="2012"/>
  </r>
  <r>
    <n v="2017"/>
    <s v="Rwanda"/>
    <s v="Rulindo"/>
    <s v="Murambi"/>
    <s v="Mvuzo"/>
    <s v="Rurama"/>
    <s v=""/>
    <s v=""/>
    <s v="Mutagata Motorised Network"/>
    <n v="155"/>
    <n v="60"/>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Tumba"/>
    <s v="Nyirabirori"/>
    <s v="Gatare"/>
    <s v=""/>
    <s v=""/>
    <s v="Gatare water point near cafe plantation/Nyirambuga pumping"/>
    <n v="143"/>
    <n v="143"/>
    <n v="3"/>
    <s v="Piped Network With Pump"/>
    <n v="2012"/>
    <s v="Governement (District, Wasac) And Water For People"/>
    <s v="Spring"/>
    <x v="0"/>
    <x v="2"/>
    <x v="0"/>
    <x v="2"/>
    <n v="5"/>
    <s v="Major Repairs or Replace System"/>
    <s v=""/>
    <s v="Further Technical Diagnostic Needed"/>
    <s v=" "/>
    <s v=" "/>
    <n v="25"/>
    <n v="20"/>
    <s v=" "/>
    <s v=" "/>
    <s v=" "/>
    <s v=" "/>
    <s v=""/>
    <n v="15"/>
    <s v=" "/>
    <s v=" "/>
    <n v="1"/>
    <n v="1"/>
    <s v=" "/>
    <s v=" "/>
    <s v=" "/>
    <s v=" "/>
    <s v=" "/>
    <n v="3"/>
    <n v="3"/>
    <n v="1"/>
    <n v="1"/>
    <n v="0"/>
    <n v="1"/>
    <n v="1"/>
    <n v="1"/>
    <n v="0"/>
    <n v="0"/>
    <n v="2"/>
    <s v=" "/>
    <s v=" "/>
    <s v=" "/>
    <n v="1"/>
    <n v="2"/>
    <s v=" "/>
    <s v=" "/>
    <s v=" "/>
    <n v="2"/>
    <n v="0"/>
    <s v=""/>
    <s v=" "/>
    <n v="0"/>
    <s v=" "/>
    <n v="1"/>
    <n v="2012"/>
    <n v="1"/>
    <n v="2017"/>
    <n v="0"/>
    <s v=" "/>
    <n v="0"/>
    <s v=" "/>
    <s v=" "/>
    <s v=" "/>
    <n v="0"/>
    <s v=""/>
    <s v=" "/>
    <s v=" "/>
    <s v=" "/>
    <n v="1"/>
    <n v="2012"/>
  </r>
  <r>
    <n v="2017"/>
    <s v="Rwanda"/>
    <s v="Rulindo"/>
    <s v="Kisaro"/>
    <s v="Sayo"/>
    <s v="Rusongati"/>
    <s v=""/>
    <s v=""/>
    <s v="Kiruruma"/>
    <n v="163"/>
    <n v="160"/>
    <n v="60"/>
    <s v="Piped Network With Pump"/>
    <n v="2014"/>
    <s v="Governement (District, Wasac) And Water For People"/>
    <s v="Spring|Groundwater (Well, Etc.)"/>
    <x v="0"/>
    <x v="1"/>
    <x v="1"/>
    <x v="1"/>
    <n v="7"/>
    <s v="Perform Routine Preventative Maintenance"/>
    <s v=""/>
    <s v="Maintain O&amp;M and Routine Monitoring"/>
    <n v="27"/>
    <n v="17"/>
    <n v="27"/>
    <n v="17"/>
    <n v="27"/>
    <n v="4"/>
    <n v="17"/>
    <s v=" "/>
    <s v=""/>
    <n v="17"/>
    <n v="1"/>
    <n v="1"/>
    <n v="1"/>
    <n v="1"/>
    <n v="1"/>
    <n v="1"/>
    <n v="1"/>
    <s v=" "/>
    <s v=" "/>
    <n v="1"/>
    <n v="1"/>
    <n v="1"/>
    <n v="1"/>
    <n v="0"/>
    <n v="1"/>
    <n v="1"/>
    <n v="1"/>
    <n v="1"/>
    <n v="1"/>
    <n v="1"/>
    <n v="3"/>
    <n v="3"/>
    <n v="9000"/>
    <n v="15"/>
    <n v="5"/>
    <n v="3"/>
    <n v="4000"/>
    <n v="2"/>
    <n v="2"/>
    <n v="1"/>
    <s v="&quot;Springbox&quot; --Intake Structure At A Spring"/>
    <n v="2014"/>
    <n v="1"/>
    <n v="2014"/>
    <n v="1"/>
    <n v="2014"/>
    <n v="1"/>
    <n v="2014"/>
    <n v="1"/>
    <n v="2014"/>
    <n v="1"/>
    <n v="2014"/>
    <n v="1"/>
    <n v="2014"/>
    <n v="0"/>
    <s v=""/>
    <s v=" "/>
    <s v=" "/>
    <s v=" "/>
    <n v="1"/>
    <n v="2014"/>
  </r>
  <r>
    <n v="2017"/>
    <s v="Rwanda"/>
    <s v="Rulindo"/>
    <s v="Shyorongi"/>
    <s v="Kijabagwe"/>
    <s v="Rimwe"/>
    <s v=""/>
    <s v=""/>
    <s v="kirikumuryango network"/>
    <n v="120"/>
    <n v="60"/>
    <n v="5"/>
    <s v="Piped Network -- Gravity Only"/>
    <n v="2013"/>
    <s v="Governement (District, Wasac) And Water For People"/>
    <s v="Spring"/>
    <x v="0"/>
    <x v="1"/>
    <x v="1"/>
    <x v="1"/>
    <n v="7"/>
    <s v="Perform Routine Preventative Maintenance"/>
    <s v=""/>
    <s v="Maintain O&amp;M and Routine Monitoring"/>
    <n v="26"/>
    <n v="16"/>
    <n v="26"/>
    <n v="16"/>
    <n v="26"/>
    <s v=" "/>
    <s v=" "/>
    <s v=" "/>
    <s v=""/>
    <n v="16"/>
    <n v="1"/>
    <n v="1"/>
    <n v="1"/>
    <n v="1"/>
    <n v="1"/>
    <s v=" "/>
    <s v=" "/>
    <s v=" "/>
    <s v=" "/>
    <n v="1"/>
    <n v="1"/>
    <n v="1"/>
    <n v="1"/>
    <n v="0"/>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Rukozo"/>
    <s v="Mbuye"/>
    <s v="Nyarusebeya"/>
    <s v=""/>
    <s v=""/>
    <s v="Kabonanyoni"/>
    <n v="60"/>
    <n v="55"/>
    <n v="87"/>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Shyorongi"/>
    <s v="Rubona"/>
    <s v="Ngona"/>
    <s v=""/>
    <s v=""/>
    <s v="Bitete-Rwahi network"/>
    <n v="122"/>
    <n v="35"/>
    <n v="100"/>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Shyorongi"/>
    <s v="Rubona"/>
    <s v="Kigali"/>
    <s v=""/>
    <s v=""/>
    <s v="kirikumuryango network"/>
    <n v="220"/>
    <n v="120"/>
    <n v="162"/>
    <s v="Piped Network -- Gravity Only"/>
    <n v="2013"/>
    <s v="Governement (District, Wasac) And Water For People"/>
    <s v="Spring"/>
    <x v="0"/>
    <x v="1"/>
    <x v="1"/>
    <x v="1"/>
    <n v="7"/>
    <s v="Perform Routine Preventative Maintenance"/>
    <s v=""/>
    <s v="Maintain O&amp;M and Routine Monitoring"/>
    <n v="26"/>
    <n v="16"/>
    <n v="26"/>
    <n v="16"/>
    <n v="26"/>
    <s v=" "/>
    <s v=" "/>
    <s v=" "/>
    <s v=""/>
    <n v="16"/>
    <n v="1"/>
    <n v="1"/>
    <n v="1"/>
    <n v="1"/>
    <n v="1"/>
    <s v=" "/>
    <s v=" "/>
    <s v=" "/>
    <s v=" "/>
    <n v="1"/>
    <n v="1"/>
    <n v="1"/>
    <n v="1"/>
    <n v="0"/>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Shyorongi"/>
    <s v="Rutonde"/>
    <s v="Nyabyondo"/>
    <s v=""/>
    <s v=""/>
    <s v="kirikumuryango network"/>
    <n v="312"/>
    <n v="150"/>
    <s v=" "/>
    <s v="Piped Network -- Gravity Only"/>
    <n v="2013"/>
    <s v="Governement (District, Wasac) And Water For People"/>
    <s v="Spring"/>
    <x v="0"/>
    <x v="1"/>
    <x v="1"/>
    <x v="1"/>
    <n v="7"/>
    <s v="Repair or Replace Components"/>
    <s v="Distribution  Line, "/>
    <s v="Create Plan To Repair or Replace Components"/>
    <n v="26"/>
    <n v="16"/>
    <n v="26"/>
    <n v="16"/>
    <n v="26"/>
    <s v=" "/>
    <s v=" "/>
    <s v=" "/>
    <s v=""/>
    <n v="16"/>
    <n v="1"/>
    <n v="1"/>
    <n v="1"/>
    <n v="1"/>
    <n v="2"/>
    <s v=" "/>
    <s v=" "/>
    <s v=" "/>
    <s v=" "/>
    <n v="1"/>
    <n v="1"/>
    <n v="1"/>
    <n v="1"/>
    <n v="0"/>
    <n v="1"/>
    <n v="1"/>
    <n v="1"/>
    <n v="1"/>
    <n v="1"/>
    <n v="1"/>
    <n v="1"/>
    <n v="1"/>
    <n v="500"/>
    <n v="17"/>
    <n v="6"/>
    <n v="2"/>
    <n v="10000"/>
    <s v=" "/>
    <n v="1"/>
    <n v="1"/>
    <s v="&quot;Springbox&quot; --Intake Structure At A Spring"/>
    <n v="2013"/>
    <n v="1"/>
    <n v="2013"/>
    <n v="1"/>
    <n v="2013"/>
    <n v="1"/>
    <n v="2013"/>
    <n v="1"/>
    <n v="2013"/>
    <n v="0"/>
    <s v=" "/>
    <s v=" "/>
    <s v=" "/>
    <n v="0"/>
    <s v=""/>
    <s v=" "/>
    <s v=" "/>
    <s v=" "/>
    <n v="1"/>
    <n v="2013"/>
  </r>
  <r>
    <n v="2017"/>
    <s v="Rwanda"/>
    <s v="Rulindo"/>
    <s v="Burega"/>
    <s v="Butangampundu"/>
    <s v="Karugaju"/>
    <s v=""/>
    <s v=""/>
    <s v="Rwamugaza"/>
    <n v="345"/>
    <n v="345"/>
    <s v=" "/>
    <s v="Piped Network -- Gravity Only"/>
    <n v="2014"/>
    <s v="Governement (District, Wasac) And Water For People"/>
    <s v="Spring"/>
    <x v="0"/>
    <x v="2"/>
    <x v="0"/>
    <x v="2"/>
    <n v="5"/>
    <s v="Major Repairs or Replace System"/>
    <s v=""/>
    <s v="Further Technical Diagnostic Needed"/>
    <n v="16"/>
    <n v="6"/>
    <n v="27"/>
    <n v="17"/>
    <s v=" "/>
    <s v=" "/>
    <s v=" "/>
    <s v=" "/>
    <s v=""/>
    <n v="17"/>
    <n v="1"/>
    <n v="1"/>
    <n v="1"/>
    <n v="1"/>
    <s v=" "/>
    <s v=" "/>
    <s v=" "/>
    <s v=" "/>
    <s v=" "/>
    <n v="3"/>
    <n v="2"/>
    <n v="1"/>
    <n v="1"/>
    <n v="0"/>
    <n v="1"/>
    <n v="1"/>
    <n v="1"/>
    <n v="0"/>
    <n v="0"/>
    <n v="2"/>
    <n v="2"/>
    <n v="1"/>
    <n v="8000"/>
    <n v="20"/>
    <n v="16"/>
    <s v=" "/>
    <s v=" "/>
    <s v=" "/>
    <n v="1"/>
    <n v="1"/>
    <s v=""/>
    <n v="2003"/>
    <n v="1"/>
    <n v="2003"/>
    <n v="1"/>
    <n v="2014"/>
    <n v="1"/>
    <n v="2014"/>
    <n v="0"/>
    <s v=" "/>
    <n v="0"/>
    <s v=" "/>
    <s v=" "/>
    <s v=" "/>
    <n v="0"/>
    <s v=""/>
    <s v=" "/>
    <s v=" "/>
    <s v=" "/>
    <n v="1"/>
    <n v="2014"/>
  </r>
  <r>
    <n v="2017"/>
    <s v="Rwanda"/>
    <s v="Rulindo"/>
    <s v="Tumba"/>
    <s v="Nyirabirori"/>
    <s v="Bukiga"/>
    <s v=""/>
    <s v=""/>
    <s v="Water point at Nyirabirori cell/Nyirambuga pumping"/>
    <n v="169"/>
    <n v="169"/>
    <s v=" "/>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1"/>
    <n v="0"/>
    <s v=""/>
    <s v=" "/>
    <n v="0"/>
    <s v=" "/>
    <n v="0"/>
    <s v=" "/>
    <n v="0"/>
    <s v=" "/>
    <n v="0"/>
    <s v=" "/>
    <n v="0"/>
    <s v=" "/>
    <s v=" "/>
    <s v=" "/>
    <n v="0"/>
    <s v=""/>
    <s v=" "/>
    <s v=" "/>
    <s v=" "/>
    <n v="1"/>
    <n v="2012"/>
  </r>
  <r>
    <n v="2017"/>
    <s v="Rwanda"/>
    <s v="Rulindo"/>
    <s v="Rusiga"/>
    <s v="Kirenge"/>
    <s v="Rebero"/>
    <s v=""/>
    <s v=""/>
    <s v="Kirenge water point/Tare-Rusiga pumping"/>
    <n v="181"/>
    <n v="181"/>
    <n v="117"/>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0"/>
    <s v=" "/>
    <s v=" "/>
    <s v=" "/>
    <s v=" "/>
    <s v=" "/>
    <s v=" "/>
    <s v=" "/>
    <s v=" "/>
    <n v="1"/>
    <n v="0"/>
    <s v=""/>
    <s v=" "/>
    <n v="0"/>
    <s v=" "/>
    <n v="0"/>
    <s v=" "/>
    <n v="0"/>
    <s v=" "/>
    <n v="0"/>
    <s v=" "/>
    <n v="0"/>
    <s v=" "/>
    <s v=" "/>
    <s v=" "/>
    <n v="0"/>
    <s v=""/>
    <s v=" "/>
    <s v=" "/>
    <s v=" "/>
    <n v="1"/>
    <n v="2015"/>
  </r>
  <r>
    <n v="2017"/>
    <s v="Rwanda"/>
    <s v="Rulindo"/>
    <s v="Masoro"/>
    <s v="Shengampuri"/>
    <s v="Umubuga"/>
    <s v=""/>
    <s v=""/>
    <s v="Mutagata Gravity Network"/>
    <n v="175"/>
    <n v="58"/>
    <n v="29"/>
    <s v="Piped Network -- Gravity Only"/>
    <n v="2004"/>
    <s v=""/>
    <s v="Spring"/>
    <x v="0"/>
    <x v="0"/>
    <x v="0"/>
    <x v="0"/>
    <n v="5"/>
    <s v="Repair or Replace Components"/>
    <s v="Intake Structure, Conduction Line, Storage Tank, Other Concrete Structures Distribution  Line, Kiosk/Tap Stand"/>
    <s v="Create Plan To Repair or Replace Components"/>
    <n v="17"/>
    <n v="7"/>
    <n v="17"/>
    <n v="7"/>
    <n v="17"/>
    <s v=" "/>
    <s v=" "/>
    <s v=" "/>
    <s v=""/>
    <n v="7"/>
    <n v="2"/>
    <n v="2"/>
    <n v="2"/>
    <n v="2"/>
    <n v="2"/>
    <s v=" "/>
    <s v=" "/>
    <s v=" "/>
    <s v=" "/>
    <n v="2"/>
    <n v="2"/>
    <n v="1"/>
    <n v="1"/>
    <n v="0"/>
    <n v="1"/>
    <n v="1"/>
    <n v="1"/>
    <n v="0"/>
    <n v="0"/>
    <n v="1"/>
    <n v="1"/>
    <n v="1"/>
    <n v="3500"/>
    <n v="6"/>
    <n v="4"/>
    <n v="2"/>
    <n v="4500"/>
    <s v=" "/>
    <n v="12"/>
    <n v="1"/>
    <s v="&quot;Springbox&quot; --Intake Structure At A Spring"/>
    <n v="2004"/>
    <n v="1"/>
    <n v="2004"/>
    <n v="1"/>
    <n v="2004"/>
    <n v="1"/>
    <n v="2004"/>
    <n v="1"/>
    <n v="2004"/>
    <n v="0"/>
    <s v=" "/>
    <s v=" "/>
    <s v=" "/>
    <n v="0"/>
    <s v=""/>
    <s v=" "/>
    <s v=" "/>
    <s v=" "/>
    <n v="1"/>
    <n v="2004"/>
  </r>
  <r>
    <n v="2017"/>
    <s v="Rwanda"/>
    <s v="Rulindo"/>
    <s v="Base"/>
    <s v="Rwamahwa"/>
    <s v="Base"/>
    <s v=""/>
    <s v=""/>
    <s v="Rutare I"/>
    <n v="229"/>
    <n v="200"/>
    <s v=" "/>
    <s v="Piped Network -- Gravity Only"/>
    <n v="2016"/>
    <s v="Governement (District, Wasac) And Water For People"/>
    <s v="Spring"/>
    <x v="0"/>
    <x v="0"/>
    <x v="1"/>
    <x v="1"/>
    <n v="7"/>
    <s v="Repair or Replace Components"/>
    <s v="Intake Structure, Conduction Line, "/>
    <s v="Create Plan To Repair or Replace Components"/>
    <n v="29"/>
    <n v="17"/>
    <n v="29"/>
    <s v=" "/>
    <s v=" "/>
    <s v=" "/>
    <s v=" "/>
    <s v=" "/>
    <s v=""/>
    <n v="19"/>
    <n v="2"/>
    <n v="2"/>
    <n v="1"/>
    <s v=" "/>
    <s v=" "/>
    <s v=" "/>
    <s v=" "/>
    <s v=" "/>
    <s v=" "/>
    <n v="1"/>
    <n v="2"/>
    <n v="1"/>
    <n v="1"/>
    <n v="1"/>
    <n v="1"/>
    <n v="1"/>
    <n v="1"/>
    <n v="1"/>
    <n v="0"/>
    <n v="2"/>
    <n v="1"/>
    <n v="1"/>
    <n v="4500"/>
    <n v="2"/>
    <s v=" "/>
    <s v=" "/>
    <s v=" "/>
    <s v=" "/>
    <n v="2"/>
    <n v="1"/>
    <s v="&quot;Springbox&quot; --Intake Structure At A Spring"/>
    <n v="2016"/>
    <n v="1"/>
    <n v="2014"/>
    <n v="1"/>
    <n v="2016"/>
    <n v="0"/>
    <s v=" "/>
    <n v="0"/>
    <s v=" "/>
    <n v="0"/>
    <s v=" "/>
    <s v=" "/>
    <s v=" "/>
    <n v="0"/>
    <s v=""/>
    <s v=" "/>
    <s v=" "/>
    <s v=" "/>
    <n v="1"/>
    <n v="2016"/>
  </r>
  <r>
    <n v="2017"/>
    <s v="Rwanda"/>
    <s v="Rulindo"/>
    <s v="Bushoki"/>
    <s v="Giko"/>
    <s v="Buramira"/>
    <s v=""/>
    <s v=""/>
    <s v="Giko cell water point/Nyirambuga pumping"/>
    <n v="134"/>
    <n v="134"/>
    <s v=" "/>
    <s v="Piped Network With Pump"/>
    <n v="2012"/>
    <s v="Gor"/>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1"/>
    <n v="0"/>
    <s v=""/>
    <s v=" "/>
    <n v="0"/>
    <s v=" "/>
    <n v="0"/>
    <s v=" "/>
    <n v="0"/>
    <s v=" "/>
    <n v="0"/>
    <s v=" "/>
    <n v="0"/>
    <s v=" "/>
    <s v=" "/>
    <s v=" "/>
    <n v="0"/>
    <s v=""/>
    <s v=" "/>
    <s v=" "/>
    <s v=" "/>
    <n v="1"/>
    <n v="2012"/>
  </r>
  <r>
    <n v="2017"/>
    <s v="Rwanda"/>
    <s v="Rulindo"/>
    <s v="Tumba"/>
    <s v="Gahabwa"/>
    <s v="Rushaki"/>
    <s v=""/>
    <s v=""/>
    <s v="Rushaki water point Bizimana/Nyirambuga pumping system"/>
    <n v="152"/>
    <n v="152"/>
    <s v=" "/>
    <s v="Piped Network With Pump"/>
    <n v="2017"/>
    <s v="Governement (District, Wasac) And Water For People"/>
    <s v="Spring"/>
    <x v="0"/>
    <x v="1"/>
    <x v="1"/>
    <x v="1"/>
    <n v="7"/>
    <s v="Perform Routine Preventative Maintenance"/>
    <s v=""/>
    <s v="Maintain O&amp;M and Routine Monitoring"/>
    <s v=" "/>
    <s v=" "/>
    <s v=" "/>
    <n v="20"/>
    <n v="30"/>
    <s v=" "/>
    <s v=" "/>
    <s v=" "/>
    <s v=""/>
    <n v="20"/>
    <s v=" "/>
    <s v=" "/>
    <s v=" "/>
    <n v="1"/>
    <n v="1"/>
    <s v=" "/>
    <s v=" "/>
    <s v=" "/>
    <s v=" "/>
    <n v="1"/>
    <n v="1"/>
    <n v="1"/>
    <n v="1"/>
    <n v="0"/>
    <n v="1"/>
    <n v="1"/>
    <n v="1"/>
    <n v="1"/>
    <n v="1"/>
    <n v="2"/>
    <s v=" "/>
    <s v=" "/>
    <s v=" "/>
    <s v=" "/>
    <n v="1"/>
    <n v="1"/>
    <n v="1000"/>
    <s v=" "/>
    <n v="2"/>
    <n v="0"/>
    <s v=""/>
    <s v=" "/>
    <n v="0"/>
    <s v=" "/>
    <n v="0"/>
    <s v=" "/>
    <n v="1"/>
    <n v="2017"/>
    <n v="1"/>
    <n v="2017"/>
    <n v="0"/>
    <s v=" "/>
    <s v=" "/>
    <s v=" "/>
    <n v="0"/>
    <s v=""/>
    <s v=" "/>
    <s v=" "/>
    <s v=" "/>
    <n v="1"/>
    <n v="2017"/>
  </r>
  <r>
    <n v="2017"/>
    <s v="Rwanda"/>
    <s v="Rulindo"/>
    <s v="Bushoki"/>
    <s v="N.Ngarama"/>
    <s v="Bubiro"/>
    <s v=""/>
    <s v=""/>
    <s v="Gakenke-Muyongwe-Karyango-Mugera Water point/Tare-Rusiga pumping"/>
    <n v="300"/>
    <n v="300"/>
    <n v="119"/>
    <s v="Piped Network With Pump"/>
    <n v="2015"/>
    <s v="Governement (District, Wasac) And Water For People"/>
    <s v="Spring"/>
    <x v="0"/>
    <x v="1"/>
    <x v="1"/>
    <x v="1"/>
    <n v="7"/>
    <s v="Perform Routine Preventative Maintenance"/>
    <s v=""/>
    <s v="Maintain O&amp;M and Routine Monitoring"/>
    <s v=" "/>
    <n v="18"/>
    <n v="28"/>
    <s v=" "/>
    <n v="28"/>
    <n v="5"/>
    <n v="18"/>
    <s v=" "/>
    <s v=""/>
    <n v="18"/>
    <s v=" "/>
    <n v="1"/>
    <n v="1"/>
    <s v=" "/>
    <n v="1"/>
    <n v="1"/>
    <n v="1"/>
    <s v=" "/>
    <s v=" "/>
    <n v="1"/>
    <n v="1"/>
    <n v="1"/>
    <n v="1"/>
    <n v="0"/>
    <n v="1"/>
    <n v="1"/>
    <n v="1"/>
    <n v="1"/>
    <n v="1"/>
    <n v="8"/>
    <s v=" "/>
    <n v="1"/>
    <n v="4000"/>
    <n v="1"/>
    <s v=" "/>
    <n v="3"/>
    <n v="4000"/>
    <n v="2"/>
    <n v="2"/>
    <n v="0"/>
    <s v=""/>
    <s v=" "/>
    <n v="1"/>
    <n v="2015"/>
    <n v="1"/>
    <n v="2015"/>
    <n v="0"/>
    <s v=" "/>
    <n v="1"/>
    <n v="2015"/>
    <n v="1"/>
    <n v="2015"/>
    <n v="1"/>
    <n v="2015"/>
    <n v="0"/>
    <s v=""/>
    <s v=" "/>
    <s v=" "/>
    <s v=" "/>
    <n v="1"/>
    <n v="2015"/>
  </r>
  <r>
    <n v="2017"/>
    <s v="Rwanda"/>
    <s v="Rulindo"/>
    <s v="Kinihira"/>
    <s v="Marembo"/>
    <s v="Cyogo"/>
    <s v=""/>
    <s v=""/>
    <s v="Nyamagana-Kinihira"/>
    <n v="184"/>
    <n v="65"/>
    <s v=" "/>
    <s v="Piped Network With Pump"/>
    <n v="2015"/>
    <s v="Governement (District, Wasac) And Water For People"/>
    <s v="Spring"/>
    <x v="0"/>
    <x v="1"/>
    <x v="1"/>
    <x v="1"/>
    <n v="7"/>
    <s v="Perform Routine Preventative Maintenance"/>
    <s v=""/>
    <s v="Maintain O&amp;M and Routine Monitoring"/>
    <n v="28"/>
    <n v="18"/>
    <n v="28"/>
    <n v="18"/>
    <n v="28"/>
    <n v="5"/>
    <n v="18"/>
    <s v=" "/>
    <s v=""/>
    <n v="18"/>
    <n v="1"/>
    <n v="1"/>
    <n v="1"/>
    <n v="1"/>
    <n v="1"/>
    <n v="1"/>
    <n v="1"/>
    <s v=" "/>
    <s v=" "/>
    <n v="1"/>
    <n v="1"/>
    <n v="1"/>
    <n v="1"/>
    <n v="0"/>
    <n v="1"/>
    <n v="1"/>
    <n v="1"/>
    <n v="1"/>
    <n v="1"/>
    <n v="2"/>
    <n v="1"/>
    <n v="1"/>
    <n v="1000"/>
    <n v="7"/>
    <n v="18"/>
    <n v="3"/>
    <n v="6000"/>
    <n v="2"/>
    <n v="2"/>
    <n v="1"/>
    <s v="&quot;Springbox&quot; --Intake Structure At A Spring"/>
    <n v="2015"/>
    <n v="1"/>
    <n v="2015"/>
    <n v="1"/>
    <n v="2015"/>
    <n v="1"/>
    <n v="2015"/>
    <n v="1"/>
    <n v="2015"/>
    <n v="1"/>
    <n v="2015"/>
    <n v="1"/>
    <n v="2015"/>
    <n v="0"/>
    <s v=""/>
    <s v=" "/>
    <s v=" "/>
    <s v=" "/>
    <n v="1"/>
    <n v="2015"/>
  </r>
  <r>
    <n v="2017"/>
    <s v="Rwanda"/>
    <s v="Rulindo"/>
    <s v="Murambi"/>
    <s v="Gatwa"/>
    <s v="Kigarama"/>
    <s v=""/>
    <s v=""/>
    <s v="rwisike"/>
    <n v="209"/>
    <n v="209"/>
    <n v="21"/>
    <s v="Piped Network -- Gravity Only"/>
    <n v="2001"/>
    <s v="Governement (District, Wasac) And Water For People"/>
    <s v="Spring"/>
    <x v="2"/>
    <x v="1"/>
    <x v="1"/>
    <x v="1"/>
    <n v="7"/>
    <s v="Consider Replacing Aging Components"/>
    <s v="Conduction Line,  Distribution Network, Pump, Pump Station,  Treatment Equipment,  "/>
    <s v="Further Technical Diagnostic Needed "/>
    <n v="14"/>
    <n v="4"/>
    <n v="14"/>
    <s v=" "/>
    <n v="14"/>
    <s v=" "/>
    <s v=" "/>
    <s v=" "/>
    <s v=""/>
    <n v="4"/>
    <n v="1"/>
    <n v="1"/>
    <n v="1"/>
    <s v=" "/>
    <n v="1"/>
    <s v=" "/>
    <s v=" "/>
    <s v=" "/>
    <s v=" "/>
    <n v="1"/>
    <n v="1"/>
    <n v="1"/>
    <n v="1"/>
    <n v="0"/>
    <n v="1"/>
    <n v="1"/>
    <n v="1"/>
    <n v="1"/>
    <n v="1"/>
    <n v="3"/>
    <n v="1"/>
    <n v="1"/>
    <n v="1200"/>
    <n v="7"/>
    <s v=" "/>
    <n v="1"/>
    <n v="1200"/>
    <s v=" "/>
    <n v="1"/>
    <n v="1"/>
    <s v="&quot;Springbox&quot; --Intake Structure At A Spring"/>
    <n v="2001"/>
    <n v="1"/>
    <n v="2001"/>
    <n v="1"/>
    <n v="2001"/>
    <n v="0"/>
    <s v=" "/>
    <n v="1"/>
    <n v="2001"/>
    <n v="0"/>
    <s v=" "/>
    <s v=" "/>
    <s v=" "/>
    <n v="0"/>
    <s v=""/>
    <s v=" "/>
    <s v=" "/>
    <s v=" "/>
    <n v="1"/>
    <n v="2001"/>
  </r>
  <r>
    <n v="2017"/>
    <s v="Rwanda"/>
    <s v="Rulindo"/>
    <s v="Buyoga"/>
    <s v="Butare"/>
    <s v="Kankanga"/>
    <s v=""/>
    <s v=""/>
    <s v="Kiduha"/>
    <n v="151"/>
    <n v="130"/>
    <n v="62"/>
    <s v="Piped Network -- Gravity Only"/>
    <n v="2007"/>
    <s v="Italians(Lake Angels)"/>
    <s v="Groundwater (Well, Etc.)"/>
    <x v="0"/>
    <x v="0"/>
    <x v="0"/>
    <x v="0"/>
    <n v="5"/>
    <s v="Repair or Replace Components"/>
    <s v="Intake Structure, Conduction Line, Storage Tank, Kiosk/Tap Stand"/>
    <s v="Create Plan To Repair or Replace Components"/>
    <n v="20"/>
    <n v="10"/>
    <n v="20"/>
    <s v=" "/>
    <s v=" "/>
    <s v=" "/>
    <s v=" "/>
    <s v=" "/>
    <s v=""/>
    <n v="10"/>
    <n v="2"/>
    <n v="2"/>
    <n v="2"/>
    <s v=" "/>
    <s v=" "/>
    <s v=" "/>
    <s v=" "/>
    <s v=" "/>
    <s v=" "/>
    <n v="2"/>
    <n v="2"/>
    <n v="1"/>
    <n v="0"/>
    <n v="0"/>
    <n v="1"/>
    <n v="1"/>
    <n v="1"/>
    <n v="1"/>
    <n v="0"/>
    <n v="1"/>
    <n v="1"/>
    <n v="1"/>
    <n v="2200"/>
    <n v="3"/>
    <s v=" "/>
    <s v=" "/>
    <s v=" "/>
    <s v=" "/>
    <n v="2"/>
    <n v="1"/>
    <s v="&quot;Springbox&quot; --Intake Structure At A Spring"/>
    <n v="2007"/>
    <n v="1"/>
    <n v="2007"/>
    <n v="1"/>
    <n v="2007"/>
    <n v="0"/>
    <s v=" "/>
    <n v="0"/>
    <s v=" "/>
    <n v="0"/>
    <s v=" "/>
    <s v=" "/>
    <s v=" "/>
    <n v="0"/>
    <s v=""/>
    <s v=" "/>
    <s v=" "/>
    <s v=" "/>
    <n v="1"/>
    <n v="2007"/>
  </r>
  <r>
    <n v="2017"/>
    <s v="Rwanda"/>
    <s v="Rulindo"/>
    <s v="Kinihira"/>
    <s v="Rebero"/>
    <s v="Taba"/>
    <s v=""/>
    <s v=""/>
    <s v="Miyove-Kinihira"/>
    <n v="122"/>
    <n v="60"/>
    <n v="5"/>
    <s v="Piped Network -- Gravity Only"/>
    <n v="2001"/>
    <s v="Gkww"/>
    <s v="Spring"/>
    <x v="1"/>
    <x v="0"/>
    <x v="1"/>
    <x v="0"/>
    <n v="6"/>
    <s v="Consider Replacing Aging Components"/>
    <s v="Intake Structure,  Conduction Line, Storage Tank, Other Concrete Structures,  Pump, Pump Station,  Treatment Equipment, Kiosk/Tap Stand"/>
    <s v="Further Technical Diagnostic Needed "/>
    <n v="2"/>
    <n v="-8"/>
    <n v="2"/>
    <n v="-8"/>
    <n v="2"/>
    <s v=" "/>
    <s v=" "/>
    <s v=" "/>
    <s v=""/>
    <n v="18"/>
    <n v="2"/>
    <n v="2"/>
    <n v="1"/>
    <n v="2"/>
    <n v="2"/>
    <s v=" "/>
    <s v=" "/>
    <s v=" "/>
    <s v=" "/>
    <n v="1"/>
    <n v="2"/>
    <n v="1"/>
    <n v="1"/>
    <n v="0"/>
    <n v="1"/>
    <n v="1"/>
    <n v="1"/>
    <n v="1"/>
    <n v="0"/>
    <n v="6"/>
    <n v="3"/>
    <n v="1"/>
    <n v="8000"/>
    <n v="4"/>
    <n v="18"/>
    <n v="2"/>
    <n v="15000"/>
    <s v=" "/>
    <n v="2"/>
    <n v="1"/>
    <s v="&quot;Springbox&quot; --Intake Structure At A Spring"/>
    <n v="1989"/>
    <n v="1"/>
    <n v="1989"/>
    <n v="1"/>
    <n v="1989"/>
    <n v="1"/>
    <n v="1989"/>
    <n v="1"/>
    <n v="1989"/>
    <n v="0"/>
    <s v=" "/>
    <s v=" "/>
    <s v=" "/>
    <n v="0"/>
    <s v=""/>
    <s v=" "/>
    <s v=" "/>
    <s v=" "/>
    <n v="1"/>
    <n v="2015"/>
  </r>
  <r>
    <n v="2017"/>
    <s v="Rwanda"/>
    <s v="Rulindo"/>
    <s v="Rukozo"/>
    <s v="Mbuye"/>
    <s v="Musare"/>
    <s v=""/>
    <s v=""/>
    <s v="Kabonanyoni"/>
    <n v="40"/>
    <n v="35"/>
    <s v=" "/>
    <s v="Piped Network With Pump"/>
    <n v="2015"/>
    <s v="Governement (District, Wasac) And Water For People"/>
    <s v="Spring"/>
    <x v="0"/>
    <x v="1"/>
    <x v="2"/>
    <x v="1"/>
    <n v="8"/>
    <s v="Repair or Replace Components"/>
    <s v="Distribution  Line, "/>
    <s v="Create Plan To Repair or Replace Components"/>
    <n v="28"/>
    <n v="18"/>
    <n v="28"/>
    <n v="18"/>
    <n v="28"/>
    <n v="6"/>
    <n v="19"/>
    <s v=" "/>
    <s v=""/>
    <n v="18"/>
    <n v="1"/>
    <n v="1"/>
    <n v="1"/>
    <n v="1"/>
    <n v="2"/>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Bushoki"/>
    <s v="Kayenzi"/>
    <s v="Gitaba"/>
    <s v=""/>
    <s v=""/>
    <s v="Murambo catchment"/>
    <n v="118"/>
    <n v="118"/>
    <s v=" "/>
    <s v="Piped Network -- Gravity Only"/>
    <n v="2015"/>
    <s v="Rulindo District"/>
    <s v="Spring"/>
    <x v="0"/>
    <x v="1"/>
    <x v="1"/>
    <x v="1"/>
    <n v="7"/>
    <s v="Perform Routine Preventative Maintenance"/>
    <s v=""/>
    <s v="Maintain O&amp;M and Routine Monitoring"/>
    <n v="28"/>
    <n v="18"/>
    <n v="28"/>
    <s v=" "/>
    <n v="28"/>
    <s v=" "/>
    <s v=" "/>
    <s v=" "/>
    <s v=""/>
    <n v="18"/>
    <n v="1"/>
    <n v="1"/>
    <n v="1"/>
    <s v=" "/>
    <n v="1"/>
    <s v=" "/>
    <s v=" "/>
    <s v=" "/>
    <s v=" "/>
    <n v="1"/>
    <n v="1"/>
    <n v="1"/>
    <n v="1"/>
    <n v="0"/>
    <n v="1"/>
    <n v="1"/>
    <n v="1"/>
    <n v="1"/>
    <n v="1"/>
    <n v="1"/>
    <n v="1"/>
    <n v="1"/>
    <n v="100"/>
    <n v="1"/>
    <s v=" "/>
    <n v="1"/>
    <n v="1000"/>
    <s v=" "/>
    <n v="1"/>
    <n v="1"/>
    <s v="&quot;Springbox&quot; --Intake Structure At A Spring"/>
    <n v="2015"/>
    <n v="1"/>
    <n v="2015"/>
    <n v="1"/>
    <n v="2015"/>
    <n v="0"/>
    <s v=" "/>
    <n v="1"/>
    <n v="2015"/>
    <n v="0"/>
    <s v=" "/>
    <s v=" "/>
    <s v=" "/>
    <n v="0"/>
    <s v=""/>
    <s v=" "/>
    <s v=" "/>
    <s v=" "/>
    <n v="1"/>
    <n v="2015"/>
  </r>
  <r>
    <n v="2017"/>
    <s v="Rwanda"/>
    <s v="Rulindo"/>
    <s v="Bushoki"/>
    <s v="Mukoto"/>
    <s v="Muko"/>
    <s v=""/>
    <s v=""/>
    <s v="Rusave water supply system/Water point at Anselme Gerant"/>
    <n v="116"/>
    <n v="116"/>
    <n v="234"/>
    <s v="Piped Network -- Gravity Only"/>
    <n v="2013"/>
    <s v="Government"/>
    <s v="Spring"/>
    <x v="0"/>
    <x v="1"/>
    <x v="1"/>
    <x v="1"/>
    <n v="7"/>
    <s v="Perform Routine Preventative Maintenance"/>
    <s v=""/>
    <s v="Maintain O&amp;M and Routine Monitoring"/>
    <s v=" "/>
    <s v=" "/>
    <s v=" "/>
    <s v=" "/>
    <s v=" "/>
    <s v=" "/>
    <s v=" "/>
    <s v=" "/>
    <s v=""/>
    <n v="16"/>
    <s v=" "/>
    <s v=" "/>
    <s v=" "/>
    <s v=" "/>
    <s v=" "/>
    <s v=" "/>
    <s v=" "/>
    <s v=" "/>
    <s v=" "/>
    <n v="1"/>
    <n v="1"/>
    <n v="1"/>
    <n v="1"/>
    <n v="0"/>
    <n v="1"/>
    <n v="1"/>
    <n v="1"/>
    <n v="1"/>
    <n v="1"/>
    <n v="2"/>
    <s v=" "/>
    <s v=" "/>
    <s v=" "/>
    <s v=" "/>
    <s v=" "/>
    <s v=" "/>
    <s v=" "/>
    <s v=" "/>
    <n v="3"/>
    <n v="0"/>
    <s v=""/>
    <s v=" "/>
    <n v="0"/>
    <s v=" "/>
    <n v="0"/>
    <s v=" "/>
    <n v="0"/>
    <s v=" "/>
    <n v="0"/>
    <s v=" "/>
    <n v="0"/>
    <s v=" "/>
    <s v=" "/>
    <s v=" "/>
    <n v="0"/>
    <s v=""/>
    <s v=" "/>
    <s v=" "/>
    <s v=" "/>
    <n v="1"/>
    <n v="2013"/>
  </r>
  <r>
    <n v="2017"/>
    <s v="Rwanda"/>
    <s v="Rulindo"/>
    <s v="Shyorongi"/>
    <s v="Bugaragara"/>
    <s v="Gatwa"/>
    <s v=""/>
    <s v=""/>
    <s v="kinywamagana pumping network"/>
    <n v="354"/>
    <n v="120"/>
    <s v=" "/>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Ntarabana"/>
    <s v="Mahaza"/>
    <s v="Rusekabuye"/>
    <s v=""/>
    <s v=""/>
    <s v="Rwamugaza network"/>
    <n v="195"/>
    <n v="195"/>
    <n v="88"/>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
    <n v="7"/>
    <n v="12"/>
    <n v="2"/>
    <n v="35000"/>
    <s v=" "/>
    <n v="1"/>
    <n v="1"/>
    <s v=""/>
    <n v="2003"/>
    <n v="1"/>
    <n v="2003"/>
    <n v="1"/>
    <n v="2003"/>
    <n v="1"/>
    <n v="2003"/>
    <n v="1"/>
    <n v="2003"/>
    <n v="0"/>
    <s v=" "/>
    <s v=" "/>
    <s v=" "/>
    <n v="0"/>
    <s v=""/>
    <s v=" "/>
    <s v=" "/>
    <s v=" "/>
    <n v="1"/>
    <n v="2003"/>
  </r>
  <r>
    <n v="2017"/>
    <s v="Rwanda"/>
    <s v="Rulindo"/>
    <s v="Cyinzuzi"/>
    <s v="Rudogo"/>
    <s v="Musenyi"/>
    <s v=""/>
    <s v=""/>
    <s v="Kararama"/>
    <n v="98"/>
    <n v="10"/>
    <s v=" "/>
    <s v="Piped Network With Pump"/>
    <n v="2009"/>
    <s v="Water For People"/>
    <s v="Spring"/>
    <x v="0"/>
    <x v="1"/>
    <x v="1"/>
    <x v="1"/>
    <n v="7"/>
    <s v="Perform Routine Preventative Maintenance"/>
    <s v=""/>
    <s v="Maintain O&amp;M and Routine Monitoring"/>
    <n v="22"/>
    <n v="12"/>
    <n v="22"/>
    <n v="12"/>
    <n v="22"/>
    <n v="2"/>
    <n v="15"/>
    <s v=" "/>
    <s v=""/>
    <n v="15"/>
    <n v="1"/>
    <n v="1"/>
    <n v="1"/>
    <n v="1"/>
    <n v="1"/>
    <n v="1"/>
    <n v="1"/>
    <s v=" "/>
    <s v=" "/>
    <n v="1"/>
    <n v="1"/>
    <n v="1"/>
    <n v="1"/>
    <n v="0"/>
    <n v="1"/>
    <n v="1"/>
    <n v="1"/>
    <n v="1"/>
    <n v="1"/>
    <n v="3"/>
    <n v="3"/>
    <n v="2"/>
    <n v="5000"/>
    <n v="7"/>
    <n v="14"/>
    <n v="2"/>
    <n v="5000"/>
    <n v="1"/>
    <n v="1"/>
    <n v="1"/>
    <s v="&quot;Springbox&quot; --Intake Structure At A Spring"/>
    <n v="2009"/>
    <n v="1"/>
    <n v="2009"/>
    <n v="1"/>
    <n v="2009"/>
    <n v="1"/>
    <n v="2009"/>
    <n v="1"/>
    <n v="2009"/>
    <n v="1"/>
    <n v="2012"/>
    <n v="1"/>
    <n v="2012"/>
    <n v="0"/>
    <s v=""/>
    <s v=" "/>
    <s v=" "/>
    <s v=" "/>
    <n v="1"/>
    <n v="2012"/>
  </r>
  <r>
    <n v="2017"/>
    <s v="Rwanda"/>
    <s v="Rulindo"/>
    <s v="Bushoki"/>
    <s v="N.Ngarama"/>
    <s v="Gifuba"/>
    <s v=""/>
    <s v=""/>
    <s v="Rutare source catchment area"/>
    <n v="108"/>
    <n v="108"/>
    <s v=" "/>
    <s v="Piped Network -- Gravity Only"/>
    <n v="1960"/>
    <s v="Government"/>
    <s v="Spring"/>
    <x v="1"/>
    <x v="0"/>
    <x v="1"/>
    <x v="0"/>
    <n v="6"/>
    <s v="Consider Replacing Aging Components"/>
    <s v="Intake Structure,  Conduction Line, Other Concrete Structures,  Pump, Pump Station,  Treatment Equipment,  "/>
    <s v="Further Technical Diagnostic Needed "/>
    <n v="-27"/>
    <n v="-37"/>
    <s v=" "/>
    <n v="-37"/>
    <n v="-27"/>
    <s v=" "/>
    <s v=" "/>
    <s v=" "/>
    <s v=""/>
    <n v="-37"/>
    <n v="2"/>
    <n v="2"/>
    <s v=" "/>
    <n v="2"/>
    <n v="2"/>
    <s v=" "/>
    <s v=" "/>
    <s v=" "/>
    <s v=" "/>
    <n v="2"/>
    <n v="2"/>
    <n v="1"/>
    <n v="1"/>
    <n v="0"/>
    <n v="1"/>
    <n v="1"/>
    <n v="1"/>
    <n v="1"/>
    <n v="0"/>
    <n v="1"/>
    <n v="1"/>
    <n v="1"/>
    <n v="100"/>
    <s v=" "/>
    <n v="1"/>
    <n v="1"/>
    <n v="1000"/>
    <s v=" "/>
    <s v=" "/>
    <n v="1"/>
    <s v="&quot;Springbox&quot; --Intake Structure At A Spring"/>
    <n v="1960"/>
    <n v="1"/>
    <n v="1960"/>
    <n v="0"/>
    <s v=" "/>
    <n v="1"/>
    <n v="1960"/>
    <n v="1"/>
    <n v="1960"/>
    <n v="0"/>
    <s v=" "/>
    <s v=" "/>
    <s v=" "/>
    <n v="0"/>
    <s v=""/>
    <s v=" "/>
    <s v=" "/>
    <s v=" "/>
    <n v="1"/>
    <n v="1960"/>
  </r>
  <r>
    <n v="2017"/>
    <s v="Rwanda"/>
    <s v="Rulindo"/>
    <s v="Bushoki"/>
    <s v="Gasiza"/>
    <s v="Remera"/>
    <s v=""/>
    <s v=""/>
    <s v="Gasiza market water point1/Nyagahondo gravity system"/>
    <n v="228"/>
    <n v="228"/>
    <n v="2000"/>
    <s v="Piped Network -- Gravity Only"/>
    <n v="2010"/>
    <s v="Caritas"/>
    <s v="Spring"/>
    <x v="0"/>
    <x v="2"/>
    <x v="0"/>
    <x v="2"/>
    <n v="5"/>
    <s v="Major Repairs or Replace System"/>
    <s v=""/>
    <s v="Further Technical Diagnostic Needed"/>
    <s v=" "/>
    <s v=" "/>
    <n v="23"/>
    <s v=" "/>
    <n v="23"/>
    <s v=" "/>
    <s v=" "/>
    <s v=" "/>
    <s v=""/>
    <n v="13"/>
    <s v=" "/>
    <s v=" "/>
    <n v="1"/>
    <s v=" "/>
    <n v="1"/>
    <s v=" "/>
    <s v=" "/>
    <s v=" "/>
    <s v=" "/>
    <n v="3"/>
    <n v="3"/>
    <n v="1"/>
    <n v="1"/>
    <n v="0"/>
    <n v="1"/>
    <n v="1"/>
    <n v="1"/>
    <n v="0"/>
    <n v="0"/>
    <n v="1"/>
    <s v=" "/>
    <s v=" "/>
    <s v=" "/>
    <n v="1"/>
    <s v=" "/>
    <n v="2"/>
    <n v="1000"/>
    <s v=" "/>
    <n v="1"/>
    <n v="0"/>
    <s v=""/>
    <s v=" "/>
    <n v="0"/>
    <s v=" "/>
    <n v="1"/>
    <n v="2010"/>
    <n v="0"/>
    <s v=" "/>
    <n v="1"/>
    <n v="2010"/>
    <n v="0"/>
    <s v=" "/>
    <s v=" "/>
    <s v=" "/>
    <n v="0"/>
    <s v=""/>
    <s v=" "/>
    <s v=" "/>
    <s v=" "/>
    <n v="1"/>
    <n v="2010"/>
  </r>
  <r>
    <n v="2017"/>
    <s v="Rwanda"/>
    <s v="Rulindo"/>
    <s v="Shyorongi"/>
    <s v="Rutonde"/>
    <s v="Bugarura"/>
    <s v=""/>
    <s v=""/>
    <s v=" "/>
    <n v="5000"/>
    <n v="3000"/>
    <n v="81"/>
    <s v="Piped Network -- Gravity Only"/>
    <n v="2000"/>
    <s v="Governement (District, Wasac) And Water For People"/>
    <s v="Spring"/>
    <x v="2"/>
    <x v="2"/>
    <x v="0"/>
    <x v="2"/>
    <n v="3"/>
    <s v="Major Repairs or Replace System"/>
    <s v=""/>
    <s v="Further Technical Diagnostic Needed"/>
    <n v="23"/>
    <n v="13"/>
    <n v="23"/>
    <n v="13"/>
    <n v="23"/>
    <n v="0"/>
    <n v="13"/>
    <n v="3"/>
    <s v=""/>
    <n v="13"/>
    <n v="1"/>
    <n v="1"/>
    <n v="2"/>
    <n v="3"/>
    <n v="2"/>
    <n v="3"/>
    <n v="3"/>
    <n v="1"/>
    <s v=" "/>
    <n v="3"/>
    <n v="3"/>
    <n v="1"/>
    <n v="1"/>
    <n v="0"/>
    <n v="0"/>
    <n v="1"/>
    <n v="0"/>
    <n v="0"/>
    <n v="0"/>
    <n v="5"/>
    <n v="4"/>
    <n v="1"/>
    <n v="6500"/>
    <n v="2"/>
    <n v="20"/>
    <n v="6"/>
    <n v="10000"/>
    <n v="1"/>
    <n v="14"/>
    <n v="1"/>
    <s v="&quot;Springbox&quot; --Intake Structure At A Spring"/>
    <n v="2010"/>
    <n v="1"/>
    <n v="2010"/>
    <n v="1"/>
    <n v="2010"/>
    <n v="1"/>
    <n v="2010"/>
    <n v="1"/>
    <n v="2010"/>
    <n v="1"/>
    <n v="2010"/>
    <n v="1"/>
    <n v="2010"/>
    <n v="1"/>
    <s v="Disinfection/Chlorination"/>
    <n v="2010"/>
    <n v="0"/>
    <s v=" "/>
    <n v="1"/>
    <n v="2010"/>
  </r>
  <r>
    <n v="2017"/>
    <s v="Rwanda"/>
    <s v="Rulindo"/>
    <s v="Shyorongi"/>
    <s v="Muvumu"/>
    <s v="Karama"/>
    <s v=""/>
    <s v=""/>
    <s v="Bitete-Muvumu"/>
    <n v="121"/>
    <n v="40"/>
    <s v=" "/>
    <s v="Piped Network -- Gravity Only"/>
    <n v="2013"/>
    <s v="Governement (District, Wasac) And Water For People"/>
    <s v="Spring"/>
    <x v="0"/>
    <x v="1"/>
    <x v="2"/>
    <x v="1"/>
    <n v="8"/>
    <s v="Repair or Replace Components"/>
    <s v="Conduction Line, Other Concrete Structures "/>
    <s v="Create Plan To Repair or Replace Components"/>
    <n v="26"/>
    <n v="16"/>
    <n v="26"/>
    <n v="16"/>
    <n v="26"/>
    <s v=" "/>
    <s v=" "/>
    <s v=" "/>
    <s v=""/>
    <n v="16"/>
    <n v="1"/>
    <n v="2"/>
    <n v="1"/>
    <n v="2"/>
    <n v="1"/>
    <s v=" "/>
    <s v=" "/>
    <s v=" "/>
    <s v=" "/>
    <n v="1"/>
    <n v="1"/>
    <n v="1"/>
    <n v="1"/>
    <n v="1"/>
    <n v="1"/>
    <n v="1"/>
    <n v="1"/>
    <n v="1"/>
    <n v="1"/>
    <n v="3"/>
    <n v="1"/>
    <n v="1000"/>
    <n v="1000"/>
    <n v="4"/>
    <n v="6"/>
    <n v="1"/>
    <n v="4000"/>
    <s v=" "/>
    <n v="1"/>
    <n v="1"/>
    <s v="&quot;Springbox&quot; --Intake Structure At A Spring"/>
    <n v="2013"/>
    <n v="1"/>
    <n v="2013"/>
    <n v="1"/>
    <n v="2013"/>
    <n v="1"/>
    <n v="2013"/>
    <n v="1"/>
    <n v="2013"/>
    <n v="0"/>
    <s v=" "/>
    <s v=" "/>
    <s v=" "/>
    <n v="0"/>
    <s v=""/>
    <s v=" "/>
    <s v=" "/>
    <s v=" "/>
    <n v="1"/>
    <n v="2013"/>
  </r>
  <r>
    <n v="2017"/>
    <s v="Rwanda"/>
    <s v="Rulindo"/>
    <s v="Burega"/>
    <s v="Karengeli"/>
    <s v="Mataba"/>
    <s v=""/>
    <s v=""/>
    <s v="Rwamugaza"/>
    <n v="495"/>
    <n v="495"/>
    <n v="78"/>
    <s v="Piped Network With Pump"/>
    <n v="2012"/>
    <s v="Governement (District, Wasac) And Water For People"/>
    <s v="Spring"/>
    <x v="0"/>
    <x v="1"/>
    <x v="1"/>
    <x v="1"/>
    <n v="6"/>
    <s v="Repair or Replace Components"/>
    <s v="Conduction Line, "/>
    <s v="Create Plan To Repair or Replace Components"/>
    <n v="22"/>
    <n v="15"/>
    <n v="25"/>
    <n v="15"/>
    <n v="25"/>
    <n v="-1"/>
    <n v="12"/>
    <s v=" "/>
    <s v=""/>
    <n v="15"/>
    <n v="1"/>
    <n v="2"/>
    <n v="1"/>
    <n v="1"/>
    <n v="1"/>
    <n v="1"/>
    <n v="1"/>
    <s v=" "/>
    <s v=" "/>
    <n v="1"/>
    <n v="1"/>
    <n v="1"/>
    <n v="1"/>
    <n v="0"/>
    <n v="1"/>
    <n v="1"/>
    <n v="1"/>
    <n v="0"/>
    <n v="1"/>
    <n v="3"/>
    <n v="3"/>
    <n v="2"/>
    <n v="5000"/>
    <n v="16"/>
    <n v="8"/>
    <n v="2"/>
    <n v="5000"/>
    <n v="1"/>
    <n v="1"/>
    <n v="1"/>
    <s v=""/>
    <n v="2009"/>
    <n v="1"/>
    <n v="2012"/>
    <n v="1"/>
    <n v="2012"/>
    <n v="1"/>
    <n v="2012"/>
    <n v="1"/>
    <n v="2012"/>
    <n v="1"/>
    <n v="2009"/>
    <n v="1"/>
    <n v="2009"/>
    <n v="0"/>
    <s v=""/>
    <s v=" "/>
    <s v=" "/>
    <s v=" "/>
    <n v="1"/>
    <n v="2012"/>
  </r>
  <r>
    <n v="2017"/>
    <s v="Rwanda"/>
    <s v="Rulindo"/>
    <s v="Ngoma"/>
    <s v="Karambo"/>
    <s v="Butare"/>
    <s v=""/>
    <s v=""/>
    <s v="Shishi network"/>
    <n v="122"/>
    <n v="44"/>
    <s v=" "/>
    <s v="Piped Network -- Gravity Only"/>
    <n v="2014"/>
    <s v="Governement (District, Wasac) And Water For People"/>
    <s v="Spring"/>
    <x v="0"/>
    <x v="0"/>
    <x v="0"/>
    <x v="0"/>
    <n v="5"/>
    <s v="Repair or Replace Components"/>
    <s v="Intake Structure, Kiosk/Tap Stand"/>
    <s v="Create Plan To Repair or Replace Components"/>
    <n v="27"/>
    <n v="17"/>
    <n v="27"/>
    <s v=" "/>
    <n v="27"/>
    <s v=" "/>
    <s v=" "/>
    <s v=" "/>
    <s v=""/>
    <n v="17"/>
    <n v="2"/>
    <n v="1"/>
    <n v="1"/>
    <s v=" "/>
    <n v="1"/>
    <s v=" "/>
    <s v=" "/>
    <s v=" "/>
    <s v=" "/>
    <n v="2"/>
    <n v="2"/>
    <n v="1"/>
    <n v="0"/>
    <n v="0"/>
    <n v="1"/>
    <n v="1"/>
    <n v="1"/>
    <n v="1"/>
    <n v="0"/>
    <n v="1"/>
    <n v="1"/>
    <n v="1"/>
    <n v="700"/>
    <n v="2"/>
    <s v=" "/>
    <n v="1"/>
    <n v="4000"/>
    <s v=" "/>
    <n v="4"/>
    <n v="1"/>
    <s v="&quot;Springbox&quot; --Intake Structure At A Spring"/>
    <n v="2014"/>
    <n v="1"/>
    <n v="2014"/>
    <n v="1"/>
    <n v="2014"/>
    <n v="0"/>
    <s v=" "/>
    <n v="1"/>
    <n v="2014"/>
    <n v="0"/>
    <s v=" "/>
    <s v=" "/>
    <s v=" "/>
    <n v="0"/>
    <s v=""/>
    <s v=" "/>
    <s v=" "/>
    <s v=" "/>
    <n v="1"/>
    <n v="2014"/>
  </r>
  <r>
    <n v="2017"/>
    <s v="Rwanda"/>
    <s v="Rulindo"/>
    <s v="Rukozo"/>
    <s v="Mberuka"/>
    <s v="Gahwazi"/>
    <s v=""/>
    <s v=""/>
    <s v="Nyamagana"/>
    <n v="35"/>
    <n v="35"/>
    <n v="81"/>
    <s v="Piped Network -- Gravity Only"/>
    <n v="2011"/>
    <s v="Government And African Development Bank"/>
    <s v="Spring"/>
    <x v="0"/>
    <x v="1"/>
    <x v="0"/>
    <x v="0"/>
    <n v="5"/>
    <s v="Repair or Replace Components"/>
    <s v="Distribution  Line, "/>
    <s v="Create Plan To Repair or Replace Components"/>
    <n v="28"/>
    <n v="18"/>
    <n v="24"/>
    <n v="14"/>
    <n v="24"/>
    <s v=" "/>
    <s v=" "/>
    <s v=" "/>
    <s v=""/>
    <n v="14"/>
    <n v="1"/>
    <n v="1"/>
    <n v="1"/>
    <n v="1"/>
    <n v="2"/>
    <s v=" "/>
    <s v=" "/>
    <s v=" "/>
    <s v=" "/>
    <n v="1"/>
    <n v="2"/>
    <n v="1"/>
    <n v="1"/>
    <n v="0"/>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Kinihira"/>
    <s v="Karegamazi"/>
    <s v="Magezi"/>
    <s v=""/>
    <s v=""/>
    <s v="Miyove-Kinihira"/>
    <n v="141"/>
    <n v="60"/>
    <n v="89"/>
    <s v="Piped Network -- Gravity Only"/>
    <n v="1989"/>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Kinihira"/>
    <s v="Karegamazi"/>
    <s v="Gatembe"/>
    <s v=""/>
    <s v=""/>
    <s v="Miyove-Kinihira"/>
    <n v="149"/>
    <n v="60"/>
    <n v="71"/>
    <s v="Piped Network -- Gravity Only"/>
    <n v="2001"/>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Kinihira"/>
    <s v="Butunzi"/>
    <s v="Barayi"/>
    <s v=""/>
    <s v=""/>
    <s v="Nyamagana-Kinihira"/>
    <n v="151"/>
    <n v="80"/>
    <s v=" "/>
    <s v="Piped Network With Pump"/>
    <n v="2015"/>
    <s v="Governement (District, Wasac) And Water For People"/>
    <s v="Spring"/>
    <x v="0"/>
    <x v="1"/>
    <x v="1"/>
    <x v="1"/>
    <n v="7"/>
    <s v="Perform Routine Preventative Maintenance"/>
    <s v=""/>
    <s v="Maintain O&amp;M and Routine Monitoring"/>
    <n v="28"/>
    <n v="18"/>
    <n v="28"/>
    <n v="18"/>
    <n v="28"/>
    <n v="5"/>
    <n v="18"/>
    <s v=" "/>
    <s v=""/>
    <n v="18"/>
    <n v="1"/>
    <n v="1"/>
    <n v="1"/>
    <n v="1"/>
    <n v="1"/>
    <n v="1"/>
    <n v="1"/>
    <s v=" "/>
    <s v=" "/>
    <n v="1"/>
    <n v="1"/>
    <n v="1"/>
    <n v="1"/>
    <n v="0"/>
    <n v="1"/>
    <n v="1"/>
    <n v="1"/>
    <n v="1"/>
    <n v="1"/>
    <n v="2"/>
    <n v="1"/>
    <n v="1"/>
    <n v="1000"/>
    <n v="7"/>
    <n v="8"/>
    <n v="3"/>
    <n v="6000"/>
    <n v="2"/>
    <n v="3"/>
    <n v="1"/>
    <s v="&quot;Springbox&quot; --Intake Structure At A Spring"/>
    <n v="2015"/>
    <n v="1"/>
    <n v="2015"/>
    <n v="1"/>
    <n v="2015"/>
    <n v="1"/>
    <n v="2015"/>
    <n v="1"/>
    <n v="2015"/>
    <n v="1"/>
    <n v="2015"/>
    <n v="1"/>
    <n v="2015"/>
    <n v="0"/>
    <s v=""/>
    <s v=" "/>
    <s v=" "/>
    <s v=" "/>
    <n v="1"/>
    <n v="2015"/>
  </r>
  <r>
    <n v="2017"/>
    <s v="Rwanda"/>
    <s v="Rulindo"/>
    <s v="Bushoki"/>
    <s v="Mukoto"/>
    <s v="Marembo"/>
    <s v=""/>
    <s v=""/>
    <s v="Marembo police station/Tare-Rusiga pumping"/>
    <n v="90"/>
    <n v="90"/>
    <s v=" "/>
    <s v="Piped Network With Pump"/>
    <n v="2015"/>
    <s v="Governement (District, Wasac) And Water For People"/>
    <s v="Spring"/>
    <x v="0"/>
    <x v="1"/>
    <x v="1"/>
    <x v="1"/>
    <n v="7"/>
    <s v="Perform Routine Preventative Maintenance"/>
    <s v=""/>
    <s v="Maintain O&amp;M and Routine Monitoring"/>
    <n v="28"/>
    <n v="18"/>
    <s v=" "/>
    <s v=" "/>
    <n v="28"/>
    <n v="5"/>
    <n v="18"/>
    <s v=" "/>
    <s v=""/>
    <n v="18"/>
    <n v="1"/>
    <n v="1"/>
    <s v=" "/>
    <s v=" "/>
    <n v="1"/>
    <n v="1"/>
    <n v="1"/>
    <s v=" "/>
    <s v=" "/>
    <n v="1"/>
    <n v="1"/>
    <n v="1"/>
    <n v="1"/>
    <n v="0"/>
    <n v="1"/>
    <n v="1"/>
    <n v="1"/>
    <n v="1"/>
    <n v="1"/>
    <n v="10"/>
    <n v="8"/>
    <n v="1"/>
    <n v="4000"/>
    <s v=" "/>
    <s v=" "/>
    <n v="1"/>
    <n v="8000"/>
    <n v="2"/>
    <n v="1"/>
    <n v="1"/>
    <s v="&quot;Springbox&quot; --Intake Structure At A Spring"/>
    <n v="2015"/>
    <n v="1"/>
    <n v="2015"/>
    <n v="0"/>
    <s v=" "/>
    <n v="0"/>
    <s v=" "/>
    <n v="1"/>
    <n v="2015"/>
    <n v="1"/>
    <n v="2015"/>
    <n v="1"/>
    <n v="2015"/>
    <n v="0"/>
    <s v=""/>
    <s v=" "/>
    <s v=" "/>
    <s v=" "/>
    <n v="1"/>
    <n v="2015"/>
  </r>
  <r>
    <n v="2017"/>
    <s v="Rwanda"/>
    <s v="Rulindo"/>
    <s v="Kisaro"/>
    <s v="Mubuga"/>
    <s v="Nyakarekare"/>
    <s v=""/>
    <s v=""/>
    <s v="Gahama Kisaro network"/>
    <n v="150"/>
    <n v="150"/>
    <s v=" "/>
    <s v="Piped Network With Pump"/>
    <n v="2012"/>
    <s v="Governement (District, Wasac) And Water For People"/>
    <s v="Spring"/>
    <x v="0"/>
    <x v="0"/>
    <x v="0"/>
    <x v="0"/>
    <n v="5"/>
    <s v="Repair or Replace Components"/>
    <s v="Other Concrete Structures Pump, Kiosk/Tap Stand"/>
    <s v="Create Plan To Repair or Replace Components"/>
    <n v="25"/>
    <n v="15"/>
    <n v="25"/>
    <n v="15"/>
    <n v="25"/>
    <n v="2"/>
    <n v="15"/>
    <s v=" "/>
    <s v=""/>
    <n v="15"/>
    <n v="1"/>
    <n v="1"/>
    <n v="1"/>
    <n v="2"/>
    <n v="1"/>
    <n v="2"/>
    <n v="1"/>
    <s v=" "/>
    <s v=" "/>
    <n v="2"/>
    <n v="2"/>
    <n v="1"/>
    <n v="1"/>
    <n v="0"/>
    <n v="1"/>
    <n v="1"/>
    <n v="1"/>
    <n v="0"/>
    <n v="0"/>
    <n v="1"/>
    <n v="1"/>
    <n v="1"/>
    <n v="30000"/>
    <n v="7"/>
    <n v="14"/>
    <n v="1"/>
    <n v="30000"/>
    <n v="2"/>
    <n v="1"/>
    <n v="1"/>
    <s v=""/>
    <n v="2012"/>
    <n v="1"/>
    <n v="2012"/>
    <n v="1"/>
    <n v="2012"/>
    <n v="1"/>
    <n v="2012"/>
    <n v="1"/>
    <n v="2012"/>
    <n v="1"/>
    <n v="2012"/>
    <n v="1"/>
    <n v="2012"/>
    <n v="0"/>
    <s v=""/>
    <s v=" "/>
    <s v=" "/>
    <s v=" "/>
    <n v="1"/>
    <n v="2012"/>
  </r>
  <r>
    <n v="2017"/>
    <s v="Rwanda"/>
    <s v="Rulindo"/>
    <s v="Ngoma"/>
    <s v="Munyarwanda"/>
    <s v="Kirungu"/>
    <s v=""/>
    <s v=""/>
    <s v="Kabarore-Ngoma-Nyabuko network"/>
    <n v="77"/>
    <n v="77"/>
    <s v=" "/>
    <s v="Piped Network With Pump"/>
    <n v="2014"/>
    <s v="Governement (District, Wasac) And Water For People"/>
    <s v="Spring"/>
    <x v="0"/>
    <x v="1"/>
    <x v="1"/>
    <x v="1"/>
    <n v="6"/>
    <s v="Repair or Replace Components"/>
    <s v="Pump, Kiosk/Tap Stand"/>
    <s v="Create Plan To Repair or Replace Components"/>
    <n v="27"/>
    <n v="17"/>
    <n v="27"/>
    <s v=" "/>
    <n v="27"/>
    <n v="4"/>
    <n v="17"/>
    <s v=" "/>
    <s v=""/>
    <n v="17"/>
    <n v="1"/>
    <n v="1"/>
    <n v="1"/>
    <s v=" "/>
    <n v="1"/>
    <n v="2"/>
    <n v="1"/>
    <s v=" "/>
    <s v=" "/>
    <n v="2"/>
    <n v="1"/>
    <n v="1"/>
    <n v="1"/>
    <n v="0"/>
    <n v="1"/>
    <n v="1"/>
    <n v="0"/>
    <n v="1"/>
    <n v="1"/>
    <n v="4"/>
    <n v="5"/>
    <n v="2"/>
    <n v="8000"/>
    <n v="13"/>
    <s v=" "/>
    <n v="2"/>
    <n v="7000"/>
    <n v="4"/>
    <n v="17"/>
    <n v="1"/>
    <s v="&quot;Springbox&quot; --Intake Structure At A Spring|Collection Chamber"/>
    <n v="2014"/>
    <n v="1"/>
    <n v="2014"/>
    <n v="1"/>
    <n v="2014"/>
    <n v="0"/>
    <s v=" "/>
    <n v="1"/>
    <n v="2014"/>
    <n v="1"/>
    <n v="2014"/>
    <n v="1"/>
    <n v="2014"/>
    <n v="0"/>
    <s v=""/>
    <s v=" "/>
    <s v=" "/>
    <s v=" "/>
    <n v="1"/>
    <n v="2014"/>
  </r>
  <r>
    <n v="2017"/>
    <s v="Rwanda"/>
    <s v="Rulindo"/>
    <s v="Kisaro"/>
    <s v="Murama"/>
    <s v="Kibingwe"/>
    <s v=""/>
    <s v=""/>
    <s v="Gahama Kisaro network"/>
    <n v="122"/>
    <n v="122"/>
    <s v=" "/>
    <s v="Piped Network With Pump"/>
    <n v="2012"/>
    <s v="Governement (District, Wasac) And Water For People"/>
    <s v="Spring"/>
    <x v="0"/>
    <x v="1"/>
    <x v="1"/>
    <x v="1"/>
    <n v="7"/>
    <s v="Perform Routine Preventative Maintenance"/>
    <s v=""/>
    <s v="Maintain O&amp;M and Routine Monitoring"/>
    <n v="25"/>
    <n v="15"/>
    <n v="25"/>
    <n v="15"/>
    <n v="25"/>
    <s v=" "/>
    <s v=" "/>
    <s v=" "/>
    <s v=""/>
    <n v="16"/>
    <n v="1"/>
    <n v="1"/>
    <n v="1"/>
    <n v="1"/>
    <n v="1"/>
    <s v=" "/>
    <s v=" "/>
    <s v=" "/>
    <s v=" "/>
    <n v="1"/>
    <n v="1"/>
    <n v="1"/>
    <n v="1"/>
    <n v="0"/>
    <n v="1"/>
    <n v="1"/>
    <n v="1"/>
    <n v="1"/>
    <n v="1"/>
    <n v="1"/>
    <n v="1"/>
    <n v="2"/>
    <n v="30000"/>
    <n v="6"/>
    <n v="12"/>
    <n v="1"/>
    <n v="30000"/>
    <s v=" "/>
    <n v="1"/>
    <n v="1"/>
    <s v=""/>
    <n v="2012"/>
    <n v="1"/>
    <n v="2012"/>
    <n v="1"/>
    <n v="2012"/>
    <n v="1"/>
    <n v="2012"/>
    <n v="1"/>
    <n v="2012"/>
    <n v="0"/>
    <s v=" "/>
    <s v=" "/>
    <s v=" "/>
    <n v="0"/>
    <s v=""/>
    <s v=" "/>
    <s v=" "/>
    <s v=" "/>
    <n v="1"/>
    <n v="2013"/>
  </r>
  <r>
    <n v="2017"/>
    <s v="Rwanda"/>
    <s v="Rulindo"/>
    <s v="Buyoga"/>
    <s v="Karama"/>
    <s v="Karambo"/>
    <s v=""/>
    <s v=""/>
    <s v="Karambo water point/Nyirambuga pumping"/>
    <n v="165"/>
    <n v="165"/>
    <s v=" "/>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1"/>
    <n v="0"/>
    <s v=""/>
    <s v=" "/>
    <n v="0"/>
    <s v=" "/>
    <n v="0"/>
    <s v=" "/>
    <n v="0"/>
    <s v=" "/>
    <n v="0"/>
    <s v=" "/>
    <n v="0"/>
    <s v=" "/>
    <s v=" "/>
    <s v=" "/>
    <n v="0"/>
    <s v=""/>
    <s v=" "/>
    <s v=" "/>
    <s v=" "/>
    <n v="1"/>
    <n v="2012"/>
  </r>
  <r>
    <n v="2017"/>
    <s v="Rwanda"/>
    <s v="Rulindo"/>
    <s v="Bushoki"/>
    <s v="N.Ngarama"/>
    <s v="Tare"/>
    <s v=""/>
    <s v=""/>
    <s v="Tare-Rusiga pumping system/Water point at Tare"/>
    <n v="109"/>
    <n v="109"/>
    <n v="112"/>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
    <s v=" "/>
    <s v=" "/>
    <s v=" "/>
    <s v=" "/>
    <s v=" "/>
    <s v=" "/>
    <s v=" "/>
    <s v=" "/>
    <n v="1"/>
    <n v="0"/>
    <s v=""/>
    <s v=" "/>
    <n v="0"/>
    <s v=" "/>
    <n v="0"/>
    <s v=" "/>
    <n v="0"/>
    <s v=" "/>
    <n v="0"/>
    <s v=" "/>
    <n v="0"/>
    <s v=" "/>
    <s v=" "/>
    <s v=" "/>
    <n v="0"/>
    <s v=""/>
    <s v=" "/>
    <s v=" "/>
    <s v=" "/>
    <n v="1"/>
    <n v="2015"/>
  </r>
  <r>
    <n v="2017"/>
    <s v="Rwanda"/>
    <s v="Rulindo"/>
    <s v="Murambi"/>
    <s v="Mugambazi"/>
    <s v="Kigarama"/>
    <s v=""/>
    <s v=""/>
    <s v="Mutagata motorised network"/>
    <n v="169"/>
    <n v="57"/>
    <n v="1125"/>
    <s v="Piped Network With Pump"/>
    <n v="2016"/>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Cyinzuzi"/>
    <s v="Budakiranya"/>
    <s v="Kamatongo"/>
    <s v=""/>
    <s v=""/>
    <s v="0"/>
    <n v="1125"/>
    <s v=" "/>
    <s v=" "/>
    <s v="Piped Network With Pump"/>
    <n v="2014"/>
    <s v="Governement (District, Wasac) And Water For People"/>
    <s v="Spring"/>
    <x v="0"/>
    <x v="2"/>
    <x v="0"/>
    <x v="2"/>
    <n v="3"/>
    <s v="Major Repairs or Replace System"/>
    <s v=""/>
    <s v="Further Technical Diagnostic Needed"/>
    <n v="22"/>
    <n v="12"/>
    <n v="27"/>
    <n v="17"/>
    <n v="27"/>
    <n v="-1"/>
    <n v="12"/>
    <s v=" "/>
    <s v=""/>
    <n v="17"/>
    <n v="3"/>
    <n v="1"/>
    <n v="3"/>
    <n v="3"/>
    <n v="3"/>
    <n v="1"/>
    <n v="1"/>
    <s v=" "/>
    <s v=" "/>
    <n v="3"/>
    <n v="3"/>
    <n v="1"/>
    <n v="1"/>
    <n v="0"/>
    <n v="0"/>
    <n v="1"/>
    <n v="0"/>
    <n v="0"/>
    <n v="0"/>
    <n v="3"/>
    <n v="3"/>
    <n v="2"/>
    <n v="3000"/>
    <n v="3"/>
    <n v="8"/>
    <n v="2"/>
    <n v="3000"/>
    <n v="1"/>
    <n v="1"/>
    <n v="1"/>
    <s v=""/>
    <n v="2009"/>
    <n v="1"/>
    <n v="2009"/>
    <n v="1"/>
    <n v="2014"/>
    <n v="1"/>
    <n v="2014"/>
    <n v="1"/>
    <n v="2014"/>
    <n v="1"/>
    <n v="2009"/>
    <n v="1"/>
    <n v="2009"/>
    <n v="0"/>
    <s v=""/>
    <s v=" "/>
    <s v=" "/>
    <s v=" "/>
    <n v="1"/>
    <n v="2014"/>
  </r>
  <r>
    <n v="2017"/>
    <s v="Rwanda"/>
    <s v="Rulindo"/>
    <s v="Bushoki"/>
    <s v="Gasiza"/>
    <s v="Remera"/>
    <s v=""/>
    <s v=""/>
    <s v="Water point at Nyagahondo source1/Nyagahondo gravity system"/>
    <n v="228"/>
    <n v="228"/>
    <s v=" "/>
    <s v="Piped Network -- Gravity Only"/>
    <n v="2010"/>
    <s v="Caritas"/>
    <s v="Spring"/>
    <x v="0"/>
    <x v="1"/>
    <x v="1"/>
    <x v="1"/>
    <n v="6"/>
    <s v="Perform Routine Preventative Maintenance"/>
    <s v=""/>
    <s v="Maintain O&amp;M and Routine Monitoring"/>
    <s v=" "/>
    <n v="13"/>
    <n v="23"/>
    <s v=" "/>
    <n v="23"/>
    <s v=" "/>
    <s v=" "/>
    <s v=" "/>
    <s v=""/>
    <n v="13"/>
    <s v=" "/>
    <n v="1"/>
    <n v="1"/>
    <s v=" "/>
    <n v="1"/>
    <s v=" "/>
    <s v=" "/>
    <s v=" "/>
    <s v=" "/>
    <n v="1"/>
    <n v="1"/>
    <n v="1"/>
    <n v="0"/>
    <n v="0"/>
    <n v="1"/>
    <n v="1"/>
    <n v="1"/>
    <n v="1"/>
    <n v="1"/>
    <n v="2"/>
    <s v=" "/>
    <n v="1"/>
    <n v="100"/>
    <n v="1"/>
    <s v=" "/>
    <n v="2"/>
    <n v="1000"/>
    <s v=" "/>
    <n v="1"/>
    <n v="0"/>
    <s v=""/>
    <s v=" "/>
    <n v="1"/>
    <n v="2010"/>
    <n v="1"/>
    <n v="2010"/>
    <n v="0"/>
    <s v=" "/>
    <n v="1"/>
    <n v="2010"/>
    <n v="0"/>
    <s v=" "/>
    <s v=" "/>
    <s v=" "/>
    <n v="0"/>
    <s v=""/>
    <s v=" "/>
    <s v=" "/>
    <s v=" "/>
    <n v="1"/>
    <n v="2010"/>
  </r>
  <r>
    <n v="2017"/>
    <s v="Rwanda"/>
    <s v="Rulindo"/>
    <s v="Tumba"/>
    <s v="Taba"/>
    <s v="Nyirataba"/>
    <s v=""/>
    <s v=""/>
    <s v="Nyirataba1 water point/Nyirambuga pumping"/>
    <n v="169"/>
    <n v="169"/>
    <s v=" "/>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2"/>
    <n v="0"/>
    <s v=""/>
    <s v=" "/>
    <n v="0"/>
    <s v=" "/>
    <n v="0"/>
    <s v=" "/>
    <n v="0"/>
    <s v=" "/>
    <n v="0"/>
    <s v=" "/>
    <n v="0"/>
    <s v=" "/>
    <s v=" "/>
    <s v=" "/>
    <n v="0"/>
    <s v=""/>
    <s v=" "/>
    <s v=" "/>
    <s v=" "/>
    <n v="1"/>
    <n v="2015"/>
  </r>
  <r>
    <n v="2017"/>
    <s v="Rwanda"/>
    <s v="Rulindo"/>
    <s v="Tumba"/>
    <s v="Nyirabirori"/>
    <s v="Bukiga"/>
    <s v=""/>
    <s v=""/>
    <s v="Bukiga water point/Nyirambuga pumping"/>
    <n v="169"/>
    <n v="169"/>
    <n v="1"/>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2"/>
    <n v="0"/>
    <s v=""/>
    <s v=" "/>
    <n v="0"/>
    <s v=" "/>
    <n v="0"/>
    <s v=" "/>
    <n v="0"/>
    <s v=" "/>
    <n v="0"/>
    <s v=" "/>
    <n v="0"/>
    <s v=" "/>
    <s v=" "/>
    <s v=" "/>
    <n v="0"/>
    <s v=""/>
    <s v=" "/>
    <s v=" "/>
    <s v=" "/>
    <n v="1"/>
    <n v="2012"/>
  </r>
  <r>
    <n v="2017"/>
    <s v="Rwanda"/>
    <s v="Rulindo"/>
    <s v="Base"/>
    <s v="Gitare"/>
    <s v="Gisiza"/>
    <s v=""/>
    <s v=""/>
    <s v="Rwicanyoni"/>
    <n v="116"/>
    <n v="115"/>
    <s v=" "/>
    <s v="Piped Network -- Gravity Only"/>
    <n v="2016"/>
    <s v="Governement (District, Wasac) And Water For People"/>
    <s v="Spring"/>
    <x v="0"/>
    <x v="1"/>
    <x v="2"/>
    <x v="1"/>
    <n v="8"/>
    <s v="Perform Routine Preventative Maintenance"/>
    <s v=""/>
    <s v="Maintain O&amp;M and Routine Monitoring"/>
    <n v="29"/>
    <n v="19"/>
    <n v="29"/>
    <s v=" "/>
    <s v=" "/>
    <s v=" "/>
    <s v=" "/>
    <s v=" "/>
    <s v=""/>
    <n v="19"/>
    <n v="1"/>
    <n v="1"/>
    <n v="1"/>
    <s v=" "/>
    <s v=" "/>
    <s v=" "/>
    <s v=" "/>
    <s v=" "/>
    <s v=" "/>
    <n v="1"/>
    <n v="1"/>
    <n v="1"/>
    <n v="1"/>
    <n v="1"/>
    <n v="1"/>
    <n v="1"/>
    <n v="1"/>
    <n v="1"/>
    <n v="1"/>
    <n v="2"/>
    <n v="2"/>
    <n v="1"/>
    <n v="8600"/>
    <n v="3"/>
    <s v=" "/>
    <s v=" "/>
    <s v=" "/>
    <s v=" "/>
    <n v="2"/>
    <n v="1"/>
    <s v="&quot;Springbox&quot; --Intake Structure At A Spring"/>
    <n v="2016"/>
    <n v="1"/>
    <n v="2016"/>
    <n v="1"/>
    <n v="2016"/>
    <n v="0"/>
    <s v=" "/>
    <n v="0"/>
    <s v=" "/>
    <n v="0"/>
    <s v=" "/>
    <s v=" "/>
    <s v=" "/>
    <n v="0"/>
    <s v=""/>
    <s v=" "/>
    <s v=" "/>
    <s v=" "/>
    <n v="1"/>
    <n v="2016"/>
  </r>
  <r>
    <n v="2017"/>
    <s v="Rwanda"/>
    <s v="Rulindo"/>
    <s v="Bushoki"/>
    <s v="Gasiza"/>
    <s v="Remera"/>
    <s v=""/>
    <s v=""/>
    <s v="Water point near Gitera/Nyagahondo water gravity system"/>
    <n v="228"/>
    <n v="228"/>
    <n v="88"/>
    <s v="Piped Network -- Gravity Only"/>
    <n v="2010"/>
    <s v="Caritas"/>
    <s v="Spring"/>
    <x v="0"/>
    <x v="1"/>
    <x v="1"/>
    <x v="1"/>
    <n v="7"/>
    <s v="Perform Routine Preventative Maintenance"/>
    <s v=""/>
    <s v="Maintain O&amp;M and Routine Monitoring"/>
    <s v=" "/>
    <n v="13"/>
    <n v="23"/>
    <s v=" "/>
    <s v=" "/>
    <s v=" "/>
    <s v=" "/>
    <s v=" "/>
    <s v=""/>
    <n v="13"/>
    <s v=" "/>
    <n v="1"/>
    <n v="1"/>
    <s v=" "/>
    <s v=" "/>
    <s v=" "/>
    <s v=" "/>
    <s v=" "/>
    <s v=" "/>
    <n v="1"/>
    <n v="1"/>
    <n v="1"/>
    <n v="1"/>
    <n v="0"/>
    <n v="1"/>
    <n v="1"/>
    <n v="1"/>
    <n v="1"/>
    <n v="1"/>
    <n v="1"/>
    <s v=" "/>
    <n v="1"/>
    <n v="1000"/>
    <n v="1"/>
    <s v=" "/>
    <s v=" "/>
    <s v=" "/>
    <s v=" "/>
    <n v="1"/>
    <n v="0"/>
    <s v=""/>
    <s v=" "/>
    <n v="1"/>
    <n v="2010"/>
    <n v="1"/>
    <n v="2010"/>
    <n v="0"/>
    <s v=" "/>
    <n v="0"/>
    <s v=" "/>
    <n v="0"/>
    <s v=" "/>
    <s v=" "/>
    <s v=" "/>
    <n v="0"/>
    <s v=""/>
    <s v=" "/>
    <s v=" "/>
    <s v=" "/>
    <n v="1"/>
    <n v="2010"/>
  </r>
  <r>
    <n v="2017"/>
    <s v="Rwanda"/>
    <s v="Rulindo"/>
    <s v="Ngoma"/>
    <s v="Karambo"/>
    <s v="Karambi"/>
    <s v=""/>
    <s v=""/>
    <s v="Gahama network"/>
    <n v="117"/>
    <n v="29"/>
    <n v="8"/>
    <s v="Piped Network -- Gravity Only"/>
    <n v="2014"/>
    <s v="Governement (District, Wasac) And Water For People"/>
    <s v="Spring"/>
    <x v="0"/>
    <x v="0"/>
    <x v="0"/>
    <x v="0"/>
    <n v="5"/>
    <s v="Repair or Replace Components"/>
    <s v="Intake Structure, Kiosk/Tap Stand"/>
    <s v="Create Plan To Repair or Replace Components"/>
    <n v="27"/>
    <n v="17"/>
    <n v="27"/>
    <n v="17"/>
    <n v="27"/>
    <s v=" "/>
    <s v=" "/>
    <s v=" "/>
    <s v=""/>
    <n v="17"/>
    <n v="2"/>
    <n v="1"/>
    <n v="1"/>
    <n v="1"/>
    <n v="1"/>
    <s v=" "/>
    <s v=" "/>
    <s v=" "/>
    <s v=" "/>
    <n v="2"/>
    <n v="2"/>
    <n v="1"/>
    <n v="0"/>
    <n v="0"/>
    <n v="1"/>
    <n v="1"/>
    <n v="1"/>
    <n v="1"/>
    <n v="0"/>
    <n v="1"/>
    <n v="1"/>
    <n v="1"/>
    <n v="1800"/>
    <n v="2"/>
    <n v="1"/>
    <n v="1"/>
    <n v="1200"/>
    <s v=" "/>
    <n v="5"/>
    <n v="1"/>
    <s v="&quot;Springbox&quot; --Intake Structure At A Spring"/>
    <n v="2014"/>
    <n v="1"/>
    <n v="2014"/>
    <n v="1"/>
    <n v="2014"/>
    <n v="1"/>
    <n v="2014"/>
    <n v="1"/>
    <n v="2014"/>
    <n v="0"/>
    <s v=" "/>
    <s v=" "/>
    <s v=" "/>
    <n v="0"/>
    <s v=""/>
    <s v=" "/>
    <s v=" "/>
    <s v=" "/>
    <n v="1"/>
    <n v="2014"/>
  </r>
  <r>
    <n v="2017"/>
    <s v="Rwanda"/>
    <s v="Rulindo"/>
    <s v="Rukozo"/>
    <s v="Buraro"/>
    <s v="Kivomo"/>
    <s v=""/>
    <s v=""/>
    <s v="Nyamagana"/>
    <n v="78"/>
    <n v="70"/>
    <n v="5"/>
    <s v="Piped Network -- Gravity Only"/>
    <n v="2011"/>
    <s v="Government And African Development Bank"/>
    <s v="Spring"/>
    <x v="0"/>
    <x v="0"/>
    <x v="0"/>
    <x v="0"/>
    <n v="4"/>
    <s v="Repair or Replace Components"/>
    <s v="Distribution  Line, Kiosk/Tap Stand"/>
    <s v="Create Plan To Repair or Replace Components"/>
    <n v="28"/>
    <n v="18"/>
    <n v="24"/>
    <n v="14"/>
    <n v="24"/>
    <s v=" "/>
    <s v=" "/>
    <s v=" "/>
    <s v=""/>
    <n v="14"/>
    <n v="1"/>
    <n v="1"/>
    <n v="1"/>
    <n v="1"/>
    <n v="2"/>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Base"/>
    <s v="Cyohoha"/>
    <s v="Kabingo"/>
    <s v=""/>
    <s v=""/>
    <s v="Nyamagana"/>
    <n v="65"/>
    <n v="60"/>
    <n v="23"/>
    <s v="Piped Network -- Gravity Only"/>
    <n v="2011"/>
    <s v="Government And African Development Bank"/>
    <s v="Spring"/>
    <x v="0"/>
    <x v="1"/>
    <x v="1"/>
    <x v="1"/>
    <n v="6"/>
    <s v="Repair or Replace Components"/>
    <s v="Distribution  Line, "/>
    <s v="Create Plan To Repair or Replace Components"/>
    <n v="28"/>
    <n v="18"/>
    <n v="24"/>
    <n v="14"/>
    <n v="24"/>
    <s v=" "/>
    <s v=" "/>
    <s v=" "/>
    <s v=""/>
    <n v="14"/>
    <n v="1"/>
    <n v="1"/>
    <n v="1"/>
    <n v="1"/>
    <n v="2"/>
    <s v=" "/>
    <s v=" "/>
    <s v=" "/>
    <s v=" "/>
    <n v="1"/>
    <n v="2"/>
    <n v="1"/>
    <n v="1"/>
    <n v="0"/>
    <n v="1"/>
    <n v="1"/>
    <n v="1"/>
    <n v="1"/>
    <n v="0"/>
    <n v="2"/>
    <n v="1"/>
    <n v="2"/>
    <n v="2100"/>
    <n v="11"/>
    <n v="15"/>
    <n v="3"/>
    <n v="37000"/>
    <s v=" "/>
    <n v="29"/>
    <n v="1"/>
    <s v="&quot;Springbox&quot; --Intake Structure At A Spring"/>
    <n v="2015"/>
    <n v="1"/>
    <n v="2015"/>
    <n v="1"/>
    <n v="2011"/>
    <n v="1"/>
    <n v="2011"/>
    <n v="1"/>
    <n v="2011"/>
    <n v="0"/>
    <s v=" "/>
    <s v=" "/>
    <s v=" "/>
    <n v="0"/>
    <s v=""/>
    <s v=" "/>
    <s v=" "/>
    <s v=" "/>
    <n v="1"/>
    <n v="2011"/>
  </r>
  <r>
    <n v="2017"/>
    <s v="Rwanda"/>
    <s v="Rulindo"/>
    <s v="Base"/>
    <s v="Rwamahwa"/>
    <s v="Kiruli"/>
    <s v=""/>
    <s v=""/>
    <s v="Migogo"/>
    <n v="223"/>
    <n v="200"/>
    <n v="92"/>
    <s v="Piped Network -- Gravity Only"/>
    <n v="2009"/>
    <s v="Italians(Lake Angels)"/>
    <s v="Spring"/>
    <x v="0"/>
    <x v="0"/>
    <x v="1"/>
    <x v="1"/>
    <n v="6"/>
    <s v="Repair or Replace Components"/>
    <s v="Intake Structure, Conduction Line, Storage Tank, Distribution  Line, Kiosk/Tap Stand"/>
    <s v="Create Plan To Repair or Replace Components"/>
    <n v="22"/>
    <n v="12"/>
    <n v="22"/>
    <s v=" "/>
    <n v="25"/>
    <s v=" "/>
    <s v=" "/>
    <s v=" "/>
    <s v=""/>
    <n v="12"/>
    <n v="2"/>
    <n v="2"/>
    <n v="2"/>
    <s v=" "/>
    <n v="2"/>
    <s v=" "/>
    <s v=" "/>
    <s v=" "/>
    <s v=" "/>
    <n v="2"/>
    <n v="2"/>
    <n v="1"/>
    <n v="0"/>
    <n v="1"/>
    <n v="1"/>
    <n v="1"/>
    <n v="1"/>
    <n v="1"/>
    <n v="0"/>
    <n v="1"/>
    <n v="1"/>
    <n v="2"/>
    <n v="3000"/>
    <n v="3"/>
    <s v=" "/>
    <n v="2"/>
    <n v="3000"/>
    <s v=" "/>
    <n v="1"/>
    <n v="1"/>
    <s v="&quot;Springbox&quot; --Intake Structure At A Spring"/>
    <n v="2009"/>
    <n v="1"/>
    <n v="2009"/>
    <n v="1"/>
    <n v="2009"/>
    <n v="0"/>
    <s v=" "/>
    <n v="1"/>
    <n v="2012"/>
    <n v="0"/>
    <s v=" "/>
    <s v=" "/>
    <s v=" "/>
    <n v="0"/>
    <s v=""/>
    <s v=" "/>
    <s v=" "/>
    <s v=" "/>
    <n v="1"/>
    <n v="2009"/>
  </r>
  <r>
    <n v="2017"/>
    <s v="Rwanda"/>
    <s v="Rulindo"/>
    <s v="Ngoma"/>
    <s v="Karambo"/>
    <s v="Karambi"/>
    <s v=""/>
    <s v=""/>
    <s v="Gahama network"/>
    <n v="117"/>
    <n v="25"/>
    <n v="25"/>
    <s v="Piped Network -- Gravity Only"/>
    <n v="2014"/>
    <s v="Governement (District, Wasac) And Water For People"/>
    <s v="Spring"/>
    <x v="0"/>
    <x v="2"/>
    <x v="1"/>
    <x v="2"/>
    <n v="6"/>
    <s v="Major Repairs or Replace System"/>
    <s v=""/>
    <s v="Further Technical Diagnostic Needed"/>
    <n v="27"/>
    <n v="17"/>
    <n v="27"/>
    <n v="17"/>
    <n v="27"/>
    <s v=" "/>
    <s v=" "/>
    <s v=" "/>
    <s v=""/>
    <n v="17"/>
    <n v="2"/>
    <n v="1"/>
    <n v="1"/>
    <n v="1"/>
    <n v="1"/>
    <s v=" "/>
    <s v=" "/>
    <s v=" "/>
    <s v=" "/>
    <n v="3"/>
    <n v="2"/>
    <n v="1"/>
    <n v="0"/>
    <n v="1"/>
    <n v="1"/>
    <n v="1"/>
    <n v="1"/>
    <n v="1"/>
    <n v="0"/>
    <n v="1"/>
    <n v="1"/>
    <n v="1"/>
    <n v="1800"/>
    <n v="2"/>
    <n v="1"/>
    <n v="1"/>
    <n v="1200"/>
    <s v=" "/>
    <n v="5"/>
    <n v="1"/>
    <s v="&quot;Springbox&quot; --Intake Structure At A Spring"/>
    <n v="2014"/>
    <n v="1"/>
    <n v="2014"/>
    <n v="1"/>
    <n v="2014"/>
    <n v="1"/>
    <n v="2014"/>
    <n v="1"/>
    <n v="2014"/>
    <n v="0"/>
    <s v=" "/>
    <s v=" "/>
    <s v=" "/>
    <n v="0"/>
    <s v=""/>
    <s v=" "/>
    <s v=" "/>
    <s v=" "/>
    <n v="1"/>
    <n v="2014"/>
  </r>
  <r>
    <n v="2017"/>
    <s v="Rwanda"/>
    <s v="Rulindo"/>
    <s v="Buyoga"/>
    <s v="Ndarage"/>
    <s v="Kagozi"/>
    <s v=""/>
    <s v=""/>
    <s v="ndarage"/>
    <n v="155"/>
    <n v="130"/>
    <n v="88"/>
    <s v="Piped Network -- Gravity Only"/>
    <n v="2014"/>
    <s v="Governement (District, Wasac) And Water For People"/>
    <s v="Spring"/>
    <x v="0"/>
    <x v="1"/>
    <x v="2"/>
    <x v="1"/>
    <n v="8"/>
    <s v="Perform Routine Preventative Maintenance"/>
    <s v=""/>
    <s v="Maintain O&amp;M and Routine Monitoring"/>
    <n v="27"/>
    <n v="17"/>
    <n v="27"/>
    <s v=" "/>
    <n v="27"/>
    <s v=" "/>
    <s v=" "/>
    <s v=" "/>
    <s v=""/>
    <n v="17"/>
    <n v="1"/>
    <n v="1"/>
    <n v="1"/>
    <s v=" "/>
    <n v="1"/>
    <s v=" "/>
    <s v=" "/>
    <s v=" "/>
    <s v=" "/>
    <n v="1"/>
    <n v="1"/>
    <n v="1"/>
    <n v="1"/>
    <n v="1"/>
    <n v="1"/>
    <n v="1"/>
    <n v="1"/>
    <n v="1"/>
    <n v="1"/>
    <n v="1"/>
    <n v="2"/>
    <n v="1"/>
    <n v="5000"/>
    <n v="5"/>
    <s v=" "/>
    <n v="1"/>
    <n v="6700"/>
    <s v=" "/>
    <n v="1"/>
    <n v="1"/>
    <s v="&quot;Springbox&quot; --Intake Structure At A Spring"/>
    <n v="2014"/>
    <n v="1"/>
    <n v="2014"/>
    <n v="1"/>
    <n v="2014"/>
    <n v="0"/>
    <s v=" "/>
    <n v="1"/>
    <n v="2014"/>
    <n v="0"/>
    <s v=" "/>
    <s v=" "/>
    <s v=" "/>
    <n v="0"/>
    <s v=""/>
    <s v=" "/>
    <s v=" "/>
    <s v=" "/>
    <n v="1"/>
    <n v="2014"/>
  </r>
  <r>
    <n v="2017"/>
    <s v="Rwanda"/>
    <s v="Rulindo"/>
    <s v="Shyorongi"/>
    <s v="Bugaragara"/>
    <s v="Nyarushinya"/>
    <s v=""/>
    <s v=""/>
    <s v="kinywamagana pumping network"/>
    <n v="238"/>
    <n v="150"/>
    <s v=" "/>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Shyorongi"/>
    <s v="Rubona"/>
    <s v="Rwahi"/>
    <s v=""/>
    <s v=""/>
    <s v="Bitete-Rwahi network"/>
    <n v="450"/>
    <n v="450"/>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Bushoki"/>
    <s v="N.Ngarama"/>
    <s v="Gifuba"/>
    <s v=""/>
    <s v=""/>
    <s v="Rutare-Nyirangarama gravity system/Water point at ADEPR NYIRANGARAMA"/>
    <n v="108"/>
    <n v="108"/>
    <s v=" "/>
    <s v="Piped Network -- Gravity Only"/>
    <n v="2015"/>
    <s v="Government"/>
    <s v="Spring"/>
    <x v="0"/>
    <x v="1"/>
    <x v="1"/>
    <x v="1"/>
    <n v="7"/>
    <s v="Perform Routine Preventative Maintenance"/>
    <s v=""/>
    <s v="Maintain O&amp;M and Routine Monitoring"/>
    <s v=" "/>
    <s v=" "/>
    <s v=" "/>
    <s v=" "/>
    <s v=" "/>
    <s v=" "/>
    <s v=" "/>
    <s v=" "/>
    <s v=""/>
    <n v="18"/>
    <s v=" "/>
    <s v=" "/>
    <s v=" "/>
    <s v=" "/>
    <s v=" "/>
    <s v=" "/>
    <s v=" "/>
    <s v=" "/>
    <s v=" "/>
    <n v="1"/>
    <n v="1"/>
    <n v="1"/>
    <n v="1"/>
    <n v="0"/>
    <n v="1"/>
    <n v="1"/>
    <n v="1"/>
    <n v="1"/>
    <n v="1"/>
    <n v="1"/>
    <s v=" "/>
    <s v=" "/>
    <s v=" "/>
    <s v=" "/>
    <s v=" "/>
    <s v=" "/>
    <s v=" "/>
    <s v=" "/>
    <n v="1"/>
    <n v="0"/>
    <s v=""/>
    <s v=" "/>
    <n v="0"/>
    <s v=" "/>
    <n v="0"/>
    <s v=" "/>
    <n v="0"/>
    <s v=" "/>
    <n v="0"/>
    <s v=" "/>
    <n v="0"/>
    <s v=" "/>
    <s v=" "/>
    <s v=" "/>
    <n v="0"/>
    <s v=""/>
    <s v=" "/>
    <s v=" "/>
    <s v=" "/>
    <n v="1"/>
    <n v="2015"/>
  </r>
  <r>
    <n v="2017"/>
    <s v="Rwanda"/>
    <s v="Rulindo"/>
    <s v="Murambi"/>
    <s v="Mvuzo"/>
    <s v="Munyinya"/>
    <s v=""/>
    <s v=""/>
    <s v="Mutagata Motorised Network"/>
    <n v="130"/>
    <n v="130"/>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Rukozo"/>
    <s v="Buraro"/>
    <s v="Kivomo"/>
    <s v=""/>
    <s v=""/>
    <s v="Nyamagana"/>
    <n v="700"/>
    <n v="700"/>
    <s v=" "/>
    <s v="Piped Network -- Gravity Only"/>
    <n v="2011"/>
    <s v="Government And African Development Bank"/>
    <s v="Spring"/>
    <x v="0"/>
    <x v="1"/>
    <x v="0"/>
    <x v="0"/>
    <n v="5"/>
    <s v="Repair or Replace Components"/>
    <s v="Distribution  Line, "/>
    <s v="Create Plan To Repair or Replace Components"/>
    <n v="28"/>
    <n v="18"/>
    <n v="24"/>
    <n v="14"/>
    <n v="24"/>
    <s v=" "/>
    <s v=" "/>
    <s v=" "/>
    <s v=""/>
    <n v="14"/>
    <n v="1"/>
    <n v="1"/>
    <n v="1"/>
    <n v="1"/>
    <n v="2"/>
    <s v=" "/>
    <s v=" "/>
    <s v=" "/>
    <s v=" "/>
    <n v="1"/>
    <n v="2"/>
    <n v="1"/>
    <n v="1"/>
    <n v="0"/>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Rusiga"/>
    <s v="Gako"/>
    <s v="Gifumba"/>
    <s v=""/>
    <s v=""/>
    <s v="Source Murungurira/Murungurira-Nyakariba gravity system"/>
    <n v="188"/>
    <n v="188"/>
    <s v=" "/>
    <s v="Piped Network -- Gravity Only"/>
    <n v="2010"/>
    <s v="Local Government"/>
    <s v="Spring"/>
    <x v="0"/>
    <x v="2"/>
    <x v="0"/>
    <x v="2"/>
    <n v="5"/>
    <s v="Major Repairs or Replace System"/>
    <s v=""/>
    <s v="Further Technical Diagnostic Needed"/>
    <s v=" "/>
    <n v="13"/>
    <n v="23"/>
    <n v="13"/>
    <s v=" "/>
    <s v=" "/>
    <s v=" "/>
    <s v=" "/>
    <s v=""/>
    <n v="13"/>
    <s v=" "/>
    <n v="2"/>
    <n v="2"/>
    <n v="3"/>
    <s v=" "/>
    <s v=" "/>
    <s v=" "/>
    <s v=" "/>
    <s v=" "/>
    <n v="2"/>
    <n v="2"/>
    <n v="1"/>
    <n v="0"/>
    <n v="1"/>
    <n v="1"/>
    <n v="1"/>
    <n v="1"/>
    <n v="0"/>
    <n v="0"/>
    <n v="2"/>
    <s v=" "/>
    <n v="1"/>
    <n v="100"/>
    <n v="1"/>
    <n v="1"/>
    <s v=" "/>
    <s v=" "/>
    <s v=" "/>
    <n v="1"/>
    <n v="0"/>
    <s v=""/>
    <s v=" "/>
    <n v="1"/>
    <n v="2010"/>
    <n v="1"/>
    <n v="2010"/>
    <n v="1"/>
    <n v="2010"/>
    <n v="0"/>
    <s v=" "/>
    <n v="0"/>
    <s v=" "/>
    <s v=" "/>
    <s v=" "/>
    <n v="0"/>
    <s v=""/>
    <s v=" "/>
    <s v=" "/>
    <s v=" "/>
    <n v="1"/>
    <n v="2010"/>
  </r>
  <r>
    <n v="2017"/>
    <s v="Rwanda"/>
    <s v="Rulindo"/>
    <s v="Masoro"/>
    <s v="Nyamyumba"/>
    <s v="Kabeza"/>
    <s v=""/>
    <s v=""/>
    <s v="marenge"/>
    <n v="120"/>
    <n v="120"/>
    <s v=" "/>
    <s v="Piped Network With Pump"/>
    <n v="2016"/>
    <s v="Governement (District, Wasac) And Water For People"/>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2"/>
    <n v="2"/>
    <n v="5000"/>
    <n v="7"/>
    <s v=" "/>
    <n v="2"/>
    <n v="5000"/>
    <n v="1"/>
    <n v="2"/>
    <n v="1"/>
    <s v="&quot;Springbox&quot; --Intake Structure At A Spring"/>
    <n v="2016"/>
    <n v="1"/>
    <n v="2016"/>
    <n v="1"/>
    <n v="2016"/>
    <n v="0"/>
    <s v=" "/>
    <n v="1"/>
    <n v="2016"/>
    <n v="1"/>
    <n v="2016"/>
    <n v="1"/>
    <n v="2016"/>
    <n v="0"/>
    <s v=""/>
    <s v=" "/>
    <s v=" "/>
    <s v=" "/>
    <n v="1"/>
    <n v="2016"/>
  </r>
  <r>
    <n v="2017"/>
    <s v="Rwanda"/>
    <s v="Rulindo"/>
    <s v="Mbogo"/>
    <s v="Ngiramazi"/>
    <s v="Gisha"/>
    <s v=""/>
    <s v=""/>
    <s v="Water point at Gisha church/Nyirambuga Pumping"/>
    <n v="133"/>
    <n v="133"/>
    <n v="59"/>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2"/>
    <n v="0"/>
    <s v=""/>
    <s v=" "/>
    <n v="0"/>
    <s v=" "/>
    <n v="0"/>
    <s v=" "/>
    <n v="0"/>
    <s v=" "/>
    <n v="0"/>
    <s v=" "/>
    <n v="0"/>
    <s v=" "/>
    <s v=" "/>
    <s v=" "/>
    <n v="0"/>
    <s v=""/>
    <s v=" "/>
    <s v=" "/>
    <s v=" "/>
    <n v="1"/>
    <n v="2015"/>
  </r>
  <r>
    <n v="2017"/>
    <s v="Rwanda"/>
    <s v="Rulindo"/>
    <s v="Shyorongi"/>
    <s v="Muvumu"/>
    <s v="Kagunda"/>
    <s v=""/>
    <s v=""/>
    <s v="Muvumu- Taba"/>
    <n v="94"/>
    <n v="35"/>
    <n v="136"/>
    <s v="Piped Network -- Gravity Only"/>
    <n v="2013"/>
    <s v="Governement (District, Wasac) And Water For People"/>
    <s v="Spring"/>
    <x v="0"/>
    <x v="1"/>
    <x v="1"/>
    <x v="1"/>
    <n v="6"/>
    <s v="Repair or Replace Components"/>
    <s v="Storage Tank, "/>
    <s v="Create Plan To Repair or Replace Components"/>
    <s v=" "/>
    <n v="16"/>
    <n v="26"/>
    <n v="16"/>
    <n v="26"/>
    <s v=" "/>
    <s v=" "/>
    <s v=" "/>
    <s v=""/>
    <n v="16"/>
    <s v=" "/>
    <n v="1"/>
    <n v="2"/>
    <n v="1"/>
    <n v="1"/>
    <s v=" "/>
    <s v=" "/>
    <s v=" "/>
    <s v=" "/>
    <n v="1"/>
    <n v="2"/>
    <n v="1"/>
    <n v="1"/>
    <n v="1"/>
    <n v="1"/>
    <n v="1"/>
    <n v="0"/>
    <n v="1"/>
    <n v="0"/>
    <n v="1"/>
    <s v=" "/>
    <n v="1"/>
    <n v="800"/>
    <n v="3"/>
    <n v="9"/>
    <n v="1"/>
    <n v="7500"/>
    <s v=" "/>
    <n v="1"/>
    <n v="0"/>
    <s v=""/>
    <s v=" "/>
    <n v="1"/>
    <n v="2013"/>
    <n v="1"/>
    <n v="2013"/>
    <n v="1"/>
    <n v="2013"/>
    <n v="1"/>
    <n v="2013"/>
    <n v="0"/>
    <s v=" "/>
    <s v=" "/>
    <s v=" "/>
    <n v="0"/>
    <s v=""/>
    <s v=" "/>
    <s v=" "/>
    <s v=" "/>
    <n v="1"/>
    <n v="2013"/>
  </r>
  <r>
    <n v="2017"/>
    <s v="Rwanda"/>
    <s v="Rulindo"/>
    <s v="Shyorongi"/>
    <s v="Rutonde"/>
    <s v="Nyamirembe"/>
    <s v=""/>
    <s v=""/>
    <s v="kirikumuryango network"/>
    <n v="256"/>
    <n v="120"/>
    <n v="89"/>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10000"/>
    <s v=" "/>
    <n v="1"/>
    <n v="1"/>
    <s v="&quot;Springbox&quot; --Intake Structure At A Spring"/>
    <n v="2013"/>
    <n v="1"/>
    <n v="2013"/>
    <n v="1"/>
    <n v="2013"/>
    <n v="1"/>
    <n v="2013"/>
    <n v="1"/>
    <n v="2013"/>
    <n v="0"/>
    <s v=" "/>
    <s v=" "/>
    <s v=" "/>
    <n v="0"/>
    <s v=""/>
    <s v=" "/>
    <s v=" "/>
    <s v=" "/>
    <n v="1"/>
    <n v="2013"/>
  </r>
  <r>
    <n v="2017"/>
    <s v="Rwanda"/>
    <s v="Rulindo"/>
    <s v="Kinihira"/>
    <s v="Butunzi"/>
    <s v="Ndorandi"/>
    <s v=""/>
    <s v=""/>
    <s v="Nyamagana-Kinihira"/>
    <n v="139"/>
    <n v="50"/>
    <s v=" "/>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Rusiga"/>
    <s v="Gako"/>
    <s v="Nkanga"/>
    <s v=""/>
    <s v=""/>
    <s v="Water point chez Nsabayezu/Kivomo-Ntakara gravity"/>
    <n v="198"/>
    <n v="198"/>
    <s v=" "/>
    <s v="Piped Network -- Gravity Only"/>
    <n v="2015"/>
    <s v="Governement (District, Wasac) And Water For People"/>
    <s v="Spring"/>
    <x v="0"/>
    <x v="2"/>
    <x v="1"/>
    <x v="2"/>
    <n v="6"/>
    <s v="Major Repairs or Replace System"/>
    <s v=""/>
    <s v="Further Technical Diagnostic Needed"/>
    <s v=" "/>
    <s v=" "/>
    <s v=" "/>
    <n v="18"/>
    <s v=" "/>
    <s v=" "/>
    <s v=" "/>
    <s v=" "/>
    <s v=""/>
    <n v="18"/>
    <s v=" "/>
    <s v=" "/>
    <s v=" "/>
    <n v="3"/>
    <s v=" "/>
    <s v=" "/>
    <s v=" "/>
    <s v=" "/>
    <s v=" "/>
    <n v="3"/>
    <n v="3"/>
    <n v="1"/>
    <n v="1"/>
    <n v="1"/>
    <n v="1"/>
    <n v="1"/>
    <n v="1"/>
    <n v="0"/>
    <n v="0"/>
    <n v="2"/>
    <s v=" "/>
    <s v=" "/>
    <s v=" "/>
    <s v=" "/>
    <n v="1"/>
    <s v=" "/>
    <s v=" "/>
    <s v=" "/>
    <n v="1"/>
    <n v="0"/>
    <s v=""/>
    <s v=" "/>
    <n v="0"/>
    <s v=" "/>
    <n v="0"/>
    <s v=" "/>
    <n v="1"/>
    <n v="2015"/>
    <n v="0"/>
    <s v=" "/>
    <n v="0"/>
    <s v=" "/>
    <s v=" "/>
    <s v=" "/>
    <n v="0"/>
    <s v=""/>
    <s v=" "/>
    <s v=" "/>
    <s v=" "/>
    <n v="1"/>
    <n v="2015"/>
  </r>
  <r>
    <n v="2017"/>
    <s v="Rwanda"/>
    <s v="Rulindo"/>
    <s v="Bushoki"/>
    <s v="Giko"/>
    <s v="Kivomo"/>
    <s v=""/>
    <s v=""/>
    <s v="Kivomo water point/Buramira gravity"/>
    <n v="127"/>
    <n v="127"/>
    <n v="122"/>
    <s v="Piped Network -- Gravity Only|Private Tap With Piped Supply"/>
    <n v="2015"/>
    <s v="Gor"/>
    <s v="Spring"/>
    <x v="0"/>
    <x v="1"/>
    <x v="1"/>
    <x v="1"/>
    <n v="7"/>
    <s v="Perform Routine Preventative Maintenance"/>
    <s v=""/>
    <s v="Maintain O&amp;M and Routine Monitoring"/>
    <s v=" "/>
    <s v=" "/>
    <s v=" "/>
    <s v=" "/>
    <s v=" "/>
    <s v=" "/>
    <s v=" "/>
    <s v=" "/>
    <s v=""/>
    <n v="18"/>
    <s v=" "/>
    <s v=" "/>
    <s v=" "/>
    <s v=" "/>
    <s v=" "/>
    <s v=" "/>
    <s v=" "/>
    <s v=" "/>
    <s v=" "/>
    <n v="1"/>
    <n v="1"/>
    <n v="1"/>
    <n v="1"/>
    <n v="0"/>
    <n v="1"/>
    <n v="1"/>
    <n v="1"/>
    <n v="1"/>
    <n v="1"/>
    <n v="1"/>
    <s v=" "/>
    <s v=" "/>
    <s v=" "/>
    <s v=" "/>
    <s v=" "/>
    <s v=" "/>
    <s v=" "/>
    <s v=" "/>
    <n v="1"/>
    <n v="0"/>
    <s v=""/>
    <s v=" "/>
    <n v="0"/>
    <s v=" "/>
    <n v="0"/>
    <s v=" "/>
    <n v="0"/>
    <s v=" "/>
    <n v="0"/>
    <s v=" "/>
    <n v="0"/>
    <s v=" "/>
    <s v=" "/>
    <s v=" "/>
    <n v="0"/>
    <s v=""/>
    <s v=" "/>
    <s v=" "/>
    <s v=" "/>
    <n v="1"/>
    <n v="2015"/>
  </r>
  <r>
    <n v="2017"/>
    <s v="Rwanda"/>
    <s v="Rulindo"/>
    <s v="Shyorongi"/>
    <s v="Rutonde"/>
    <s v="Rweya"/>
    <s v=""/>
    <s v=""/>
    <s v="kirikumuryango network"/>
    <n v="212"/>
    <n v="90"/>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10000"/>
    <s v=" "/>
    <n v="1"/>
    <n v="1"/>
    <s v="&quot;Springbox&quot; --Intake Structure At A Spring"/>
    <n v="2013"/>
    <n v="1"/>
    <n v="2013"/>
    <n v="1"/>
    <n v="2013"/>
    <n v="1"/>
    <n v="2013"/>
    <n v="1"/>
    <n v="2013"/>
    <n v="0"/>
    <s v=" "/>
    <s v=" "/>
    <s v=" "/>
    <n v="0"/>
    <s v=""/>
    <s v=" "/>
    <s v=" "/>
    <s v=" "/>
    <n v="1"/>
    <n v="2013"/>
  </r>
  <r>
    <n v="2017"/>
    <s v="Rwanda"/>
    <s v="Rulindo"/>
    <s v="Mbogo"/>
    <s v="Ngiramazi"/>
    <s v="Gisha"/>
    <s v=""/>
    <s v=""/>
    <s v="Water point 2 at Gisha/Nyirambuga pumping"/>
    <n v="133"/>
    <n v="133"/>
    <s v=" "/>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Ntarabana"/>
    <s v="Kajevuba"/>
    <s v="Gitambi"/>
    <s v=""/>
    <s v=""/>
    <s v="Rwamugaza network"/>
    <n v="230"/>
    <n v="230"/>
    <n v="21"/>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1"/>
    <n v="1"/>
    <n v="2"/>
    <n v="35000"/>
    <n v="7"/>
    <n v="12"/>
    <n v="2"/>
    <n v="3500"/>
    <s v=" "/>
    <n v="1"/>
    <n v="1"/>
    <s v=""/>
    <n v="2003"/>
    <n v="1"/>
    <n v="2003"/>
    <n v="1"/>
    <n v="2003"/>
    <n v="1"/>
    <n v="2003"/>
    <n v="1"/>
    <n v="2003"/>
    <n v="0"/>
    <s v=" "/>
    <s v=" "/>
    <s v=" "/>
    <n v="0"/>
    <s v=""/>
    <s v=" "/>
    <s v=" "/>
    <s v=" "/>
    <n v="1"/>
    <n v="2003"/>
  </r>
  <r>
    <n v="2017"/>
    <s v="Rwanda"/>
    <s v="Rulindo"/>
    <s v="Buyoga"/>
    <s v="Butare"/>
    <s v="Giko"/>
    <s v=""/>
    <s v=""/>
    <s v="Kiduha"/>
    <n v="151"/>
    <n v="130"/>
    <n v="60"/>
    <s v="Piped Network -- Gravity Only"/>
    <n v="2007"/>
    <s v="Governement (District, Wasac) And Water For People"/>
    <s v="Spring"/>
    <x v="0"/>
    <x v="0"/>
    <x v="1"/>
    <x v="1"/>
    <n v="6"/>
    <s v="Repair or Replace Components"/>
    <s v="Intake Structure, Conduction Line, Storage Tank, "/>
    <s v="Create Plan To Repair or Replace Components"/>
    <n v="20"/>
    <n v="10"/>
    <n v="20"/>
    <s v=" "/>
    <s v=" "/>
    <s v=" "/>
    <s v=" "/>
    <s v=" "/>
    <s v=""/>
    <n v="10"/>
    <n v="2"/>
    <n v="2"/>
    <n v="2"/>
    <s v=" "/>
    <s v=" "/>
    <s v=" "/>
    <s v=" "/>
    <s v=" "/>
    <s v=" "/>
    <n v="1"/>
    <n v="2"/>
    <n v="1"/>
    <n v="0"/>
    <n v="1"/>
    <n v="1"/>
    <n v="1"/>
    <n v="1"/>
    <n v="1"/>
    <n v="0"/>
    <n v="1"/>
    <n v="1"/>
    <n v="1"/>
    <n v="2200"/>
    <n v="3"/>
    <s v=" "/>
    <s v=" "/>
    <s v=" "/>
    <s v=" "/>
    <n v="2"/>
    <n v="1"/>
    <s v="&quot;Springbox&quot; --Intake Structure At A Spring"/>
    <n v="2007"/>
    <n v="1"/>
    <n v="2007"/>
    <n v="1"/>
    <n v="2007"/>
    <n v="0"/>
    <s v=" "/>
    <n v="0"/>
    <s v=" "/>
    <n v="0"/>
    <s v=" "/>
    <s v=" "/>
    <s v=" "/>
    <n v="0"/>
    <s v=""/>
    <s v=" "/>
    <s v=" "/>
    <s v=" "/>
    <n v="1"/>
    <n v="2007"/>
  </r>
  <r>
    <n v="2017"/>
    <s v="Rwanda"/>
    <s v="Rulindo"/>
    <s v="Cyungo"/>
    <s v="Rwili"/>
    <s v="Karambi"/>
    <s v=""/>
    <s v=""/>
    <s v="Nyamagana"/>
    <n v="80"/>
    <n v="20"/>
    <s v=" "/>
    <s v="Piped Network -- Gravity Only"/>
    <n v="2011"/>
    <s v="Government And African Development Bank"/>
    <s v="Spring"/>
    <x v="0"/>
    <x v="1"/>
    <x v="0"/>
    <x v="0"/>
    <n v="4"/>
    <s v="Repair or Replace Components"/>
    <s v="Distribution  Line, "/>
    <s v="Create Plan To Repair or Replace Components"/>
    <n v="28"/>
    <n v="18"/>
    <n v="24"/>
    <n v="14"/>
    <n v="24"/>
    <s v=" "/>
    <s v=" "/>
    <s v=" "/>
    <s v=""/>
    <n v="14"/>
    <n v="1"/>
    <n v="1"/>
    <n v="1"/>
    <n v="1"/>
    <n v="2"/>
    <s v=" "/>
    <s v=" "/>
    <s v=" "/>
    <s v=" "/>
    <n v="1"/>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Rusiga"/>
    <s v="Taba"/>
    <s v="Bitare"/>
    <s v=""/>
    <s v=""/>
    <s v="Bitare-Gahondo sources catchment area"/>
    <n v="113"/>
    <n v="113"/>
    <n v="97"/>
    <s v="Piped Network -- Gravity Only"/>
    <n v="2017"/>
    <s v="Government Of Rwanda"/>
    <s v="Spring"/>
    <x v="0"/>
    <x v="1"/>
    <x v="1"/>
    <x v="1"/>
    <n v="7"/>
    <s v="Perform Routine Preventative Maintenance"/>
    <s v=""/>
    <s v="Maintain O&amp;M and Routine Monitoring"/>
    <n v="30"/>
    <n v="20"/>
    <n v="30"/>
    <s v=" "/>
    <s v=" "/>
    <s v=" "/>
    <s v=" "/>
    <s v=" "/>
    <s v=""/>
    <n v="20"/>
    <n v="1"/>
    <n v="1"/>
    <n v="1"/>
    <s v=" "/>
    <s v=" "/>
    <s v=" "/>
    <s v=" "/>
    <s v=" "/>
    <s v=" "/>
    <n v="1"/>
    <n v="1"/>
    <n v="1"/>
    <n v="1"/>
    <n v="0"/>
    <n v="1"/>
    <n v="1"/>
    <n v="1"/>
    <n v="1"/>
    <n v="1"/>
    <n v="2"/>
    <n v="2"/>
    <n v="2"/>
    <n v="400"/>
    <n v="2"/>
    <s v=" "/>
    <s v=" "/>
    <s v=" "/>
    <s v=" "/>
    <n v="2"/>
    <n v="1"/>
    <s v="&quot;Springbox&quot; --Intake Structure At A Spring"/>
    <n v="2017"/>
    <n v="1"/>
    <n v="2017"/>
    <n v="1"/>
    <n v="2017"/>
    <n v="0"/>
    <s v=" "/>
    <n v="0"/>
    <s v=" "/>
    <n v="0"/>
    <s v=" "/>
    <s v=" "/>
    <s v=" "/>
    <n v="0"/>
    <s v=""/>
    <s v=" "/>
    <s v=" "/>
    <s v=" "/>
    <n v="1"/>
    <n v="2017"/>
  </r>
  <r>
    <n v="2017"/>
    <s v="Rwanda"/>
    <s v="Rulindo"/>
    <s v="Ngoma"/>
    <s v="Kabuga"/>
    <s v="Nyabuko"/>
    <s v=""/>
    <s v=""/>
    <s v="Kabarore-Ngoma-Nyabuko network"/>
    <n v="122"/>
    <n v="25"/>
    <s v=" "/>
    <s v="Piped Network With Pump"/>
    <n v="2014"/>
    <s v="Governement (District, Wasac) And Water For People"/>
    <s v="Spring|Groundwater (Well, Etc.)"/>
    <x v="0"/>
    <x v="1"/>
    <x v="1"/>
    <x v="1"/>
    <n v="7"/>
    <s v="Repair or Replace Components"/>
    <s v="Intake Structure, Pump, "/>
    <s v="Create Plan To Repair or Replace Components"/>
    <n v="27"/>
    <n v="17"/>
    <n v="27"/>
    <s v=" "/>
    <n v="27"/>
    <n v="4"/>
    <n v="17"/>
    <s v=" "/>
    <s v=""/>
    <n v="17"/>
    <n v="2"/>
    <n v="1"/>
    <n v="1"/>
    <s v=" "/>
    <n v="1"/>
    <n v="2"/>
    <n v="1"/>
    <s v=" "/>
    <s v=" "/>
    <n v="1"/>
    <n v="1"/>
    <n v="1"/>
    <n v="1"/>
    <n v="0"/>
    <n v="1"/>
    <n v="1"/>
    <n v="1"/>
    <n v="1"/>
    <n v="1"/>
    <n v="4"/>
    <n v="5"/>
    <n v="2"/>
    <n v="8000"/>
    <n v="13"/>
    <s v=" "/>
    <n v="2"/>
    <n v="7000"/>
    <n v="2"/>
    <n v="17"/>
    <n v="1"/>
    <s v="&quot;Springbox&quot; --Intake Structure At A Spring|Collection Chamber"/>
    <n v="2014"/>
    <n v="1"/>
    <n v="2014"/>
    <n v="1"/>
    <n v="2014"/>
    <n v="0"/>
    <s v=" "/>
    <n v="1"/>
    <n v="2014"/>
    <n v="1"/>
    <n v="2014"/>
    <n v="1"/>
    <n v="2014"/>
    <n v="0"/>
    <s v=""/>
    <s v=" "/>
    <s v=" "/>
    <s v=" "/>
    <n v="1"/>
    <n v="2014"/>
  </r>
  <r>
    <n v="2017"/>
    <s v="Rwanda"/>
    <s v="Rulindo"/>
    <s v="Bushoki"/>
    <s v="Giko"/>
    <s v="Kigamba"/>
    <s v=""/>
    <s v=""/>
    <s v="Kigamba2 water point/Rutomvu gravity"/>
    <n v="172"/>
    <n v="172"/>
    <n v="97"/>
    <s v="Piped Network -- Gravity Only"/>
    <n v="2013"/>
    <s v="Gor"/>
    <s v="Spring"/>
    <x v="0"/>
    <x v="1"/>
    <x v="1"/>
    <x v="1"/>
    <n v="7"/>
    <s v="Perform Routine Preventative Maintenance"/>
    <s v=""/>
    <s v="Maintain O&amp;M and Routine Monitoring"/>
    <s v=" "/>
    <s v=" "/>
    <s v=" "/>
    <s v=" "/>
    <s v=" "/>
    <s v=" "/>
    <s v=" "/>
    <s v=" "/>
    <s v=""/>
    <n v="16"/>
    <s v=" "/>
    <s v=" "/>
    <s v=" "/>
    <s v=" "/>
    <s v=" "/>
    <s v=" "/>
    <s v=" "/>
    <s v=" "/>
    <s v=" "/>
    <n v="1"/>
    <n v="1"/>
    <n v="1"/>
    <n v="1"/>
    <n v="0"/>
    <n v="1"/>
    <n v="1"/>
    <n v="1"/>
    <n v="1"/>
    <n v="1"/>
    <n v="1"/>
    <s v=" "/>
    <s v=" "/>
    <s v=" "/>
    <s v=" "/>
    <s v=" "/>
    <s v=" "/>
    <s v=" "/>
    <s v=" "/>
    <n v="1"/>
    <n v="0"/>
    <s v=""/>
    <s v=" "/>
    <n v="0"/>
    <s v=" "/>
    <n v="0"/>
    <s v=" "/>
    <n v="0"/>
    <s v=" "/>
    <n v="0"/>
    <s v=" "/>
    <n v="0"/>
    <s v=" "/>
    <s v=" "/>
    <s v=" "/>
    <n v="0"/>
    <s v=""/>
    <s v=" "/>
    <s v=" "/>
    <s v=" "/>
    <n v="1"/>
    <n v="2013"/>
  </r>
  <r>
    <n v="2017"/>
    <s v="Rwanda"/>
    <s v="Rulindo"/>
    <s v="Shyorongi"/>
    <s v="Rubona"/>
    <s v="Nyarunyinya"/>
    <s v=""/>
    <s v=""/>
    <s v="Bitete-Rwahi network"/>
    <n v="132"/>
    <n v="35"/>
    <s v=" "/>
    <s v="Piped Network -- Gravity Only"/>
    <n v="2013"/>
    <s v="Governement (District, Wasac) And Water For People"/>
    <s v="Spring"/>
    <x v="0"/>
    <x v="1"/>
    <x v="2"/>
    <x v="1"/>
    <n v="8"/>
    <s v="Repair or Replace Components"/>
    <s v="Storage Tank, Kiosk/Tap Stand"/>
    <s v="Create Plan To Repair or Replace Components"/>
    <n v="26"/>
    <n v="16"/>
    <n v="26"/>
    <n v="16"/>
    <n v="26"/>
    <s v=" "/>
    <s v=" "/>
    <s v=" "/>
    <s v=""/>
    <n v="16"/>
    <n v="1"/>
    <n v="1"/>
    <n v="2"/>
    <n v="1"/>
    <n v="1"/>
    <s v=" "/>
    <s v=" "/>
    <s v=" "/>
    <s v=" "/>
    <n v="2"/>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Bushoki"/>
    <s v="Kayenzi"/>
    <s v="Gitaba"/>
    <s v=""/>
    <s v=""/>
    <s v="Ngarama water point/Rutomvu gravity"/>
    <n v="110"/>
    <n v="110"/>
    <s v=" "/>
    <s v="Piped Network -- Gravity Only"/>
    <n v="2013"/>
    <s v="Gor"/>
    <s v="Spring"/>
    <x v="0"/>
    <x v="1"/>
    <x v="1"/>
    <x v="1"/>
    <n v="7"/>
    <s v="Perform Routine Preventative Maintenance"/>
    <s v=""/>
    <s v="Maintain O&amp;M and Routine Monitoring"/>
    <s v=" "/>
    <s v=" "/>
    <n v="26"/>
    <s v=" "/>
    <s v=" "/>
    <s v=" "/>
    <s v=" "/>
    <s v=" "/>
    <s v=""/>
    <n v="16"/>
    <s v=" "/>
    <s v=" "/>
    <n v="1"/>
    <s v=" "/>
    <s v=" "/>
    <s v=" "/>
    <s v=" "/>
    <s v=" "/>
    <s v=" "/>
    <n v="1"/>
    <n v="1"/>
    <n v="1"/>
    <n v="1"/>
    <n v="0"/>
    <n v="1"/>
    <n v="1"/>
    <n v="1"/>
    <n v="1"/>
    <n v="1"/>
    <n v="1"/>
    <s v=" "/>
    <s v=" "/>
    <s v=" "/>
    <n v="1"/>
    <s v=" "/>
    <s v=" "/>
    <s v=" "/>
    <s v=" "/>
    <n v="1"/>
    <n v="0"/>
    <s v=""/>
    <s v=" "/>
    <n v="0"/>
    <s v=" "/>
    <n v="1"/>
    <n v="2013"/>
    <n v="0"/>
    <s v=" "/>
    <n v="0"/>
    <s v=" "/>
    <n v="0"/>
    <s v=" "/>
    <s v=" "/>
    <s v=" "/>
    <n v="0"/>
    <s v=""/>
    <s v=" "/>
    <s v=" "/>
    <s v=" "/>
    <n v="1"/>
    <n v="2013"/>
  </r>
  <r>
    <n v="2017"/>
    <s v="Rwanda"/>
    <s v="Rulindo"/>
    <s v="Kisaro"/>
    <s v="Kamushenyi"/>
    <s v="Karambi"/>
    <s v=""/>
    <s v=""/>
    <s v="Gahama Kisaro network"/>
    <n v="184"/>
    <n v="184"/>
    <n v="106"/>
    <s v="Piped Network With Pump"/>
    <n v="2012"/>
    <s v="Governement (District, Wasac) And Water For People"/>
    <s v="Spring"/>
    <x v="0"/>
    <x v="1"/>
    <x v="0"/>
    <x v="0"/>
    <n v="5"/>
    <s v="Repair or Replace Components"/>
    <s v="Pump, "/>
    <s v="Create Plan To Repair or Replace Components"/>
    <n v="25"/>
    <n v="15"/>
    <n v="25"/>
    <n v="15"/>
    <n v="25"/>
    <n v="2"/>
    <n v="15"/>
    <s v=" "/>
    <s v=""/>
    <n v="15"/>
    <n v="1"/>
    <n v="1"/>
    <n v="1"/>
    <n v="1"/>
    <n v="1"/>
    <n v="2"/>
    <n v="1"/>
    <s v=" "/>
    <s v=" "/>
    <n v="1"/>
    <n v="2"/>
    <n v="1"/>
    <n v="1"/>
    <n v="0"/>
    <n v="1"/>
    <n v="1"/>
    <n v="1"/>
    <n v="0"/>
    <n v="0"/>
    <n v="1"/>
    <n v="1"/>
    <n v="1"/>
    <n v="30000"/>
    <n v="7"/>
    <n v="14"/>
    <n v="1"/>
    <n v="30000"/>
    <n v="2"/>
    <n v="1"/>
    <n v="1"/>
    <s v=""/>
    <n v="2012"/>
    <n v="1"/>
    <n v="2012"/>
    <n v="1"/>
    <n v="2012"/>
    <n v="1"/>
    <n v="2012"/>
    <n v="1"/>
    <n v="2012"/>
    <n v="1"/>
    <n v="2012"/>
    <n v="1"/>
    <n v="2012"/>
    <n v="0"/>
    <s v=""/>
    <s v=" "/>
    <s v=" "/>
    <s v=" "/>
    <n v="1"/>
    <n v="2012"/>
  </r>
  <r>
    <n v="2017"/>
    <s v="Rwanda"/>
    <s v="Rulindo"/>
    <s v="Mbogo"/>
    <s v="Bukoro"/>
    <s v="Rwambogo"/>
    <s v=""/>
    <s v=""/>
    <s v="Rwambogo"/>
    <n v="156"/>
    <n v="50"/>
    <n v="12"/>
    <s v="Piped Network -- Gravity Only"/>
    <n v="2016"/>
    <s v="Governement (District, Wasac) And Water For People"/>
    <s v="Spring"/>
    <x v="0"/>
    <x v="1"/>
    <x v="0"/>
    <x v="0"/>
    <n v="5"/>
    <s v="Repair or Replace Components"/>
    <s v="Storage Tank, "/>
    <s v="Create Plan To Repair or Replace Components"/>
    <n v="29"/>
    <n v="19"/>
    <n v="29"/>
    <s v=" "/>
    <n v="29"/>
    <s v=" "/>
    <s v=" "/>
    <s v=" "/>
    <s v=""/>
    <n v="19"/>
    <n v="1"/>
    <n v="1"/>
    <n v="2"/>
    <s v=" "/>
    <n v="1"/>
    <s v=" "/>
    <s v=" "/>
    <s v=" "/>
    <s v=" "/>
    <n v="1"/>
    <n v="2"/>
    <n v="1"/>
    <n v="1"/>
    <n v="0"/>
    <n v="1"/>
    <n v="1"/>
    <n v="1"/>
    <n v="0"/>
    <n v="0"/>
    <n v="2"/>
    <n v="2"/>
    <n v="1"/>
    <n v="700"/>
    <n v="1"/>
    <s v=" "/>
    <n v="1"/>
    <n v="350"/>
    <s v=" "/>
    <n v="3"/>
    <n v="1"/>
    <s v="&quot;Springbox&quot; --Intake Structure At A Spring"/>
    <n v="2016"/>
    <n v="1"/>
    <n v="2016"/>
    <n v="1"/>
    <n v="2016"/>
    <n v="0"/>
    <s v=" "/>
    <n v="1"/>
    <n v="2016"/>
    <n v="0"/>
    <s v=" "/>
    <s v=" "/>
    <s v=" "/>
    <n v="0"/>
    <s v=""/>
    <s v=" "/>
    <s v=" "/>
    <s v=" "/>
    <n v="1"/>
    <n v="2016"/>
  </r>
  <r>
    <n v="2017"/>
    <s v="Rwanda"/>
    <s v="Rulindo"/>
    <s v="Buyoga"/>
    <s v="Ndarage"/>
    <s v="Karambi"/>
    <s v=""/>
    <s v=""/>
    <s v="Ndarage"/>
    <n v="112"/>
    <n v="100"/>
    <n v="123"/>
    <s v="Piped Network -- Gravity Only"/>
    <n v="2014"/>
    <s v="Governement (District, Wasac) And Water For People"/>
    <s v="Spring"/>
    <x v="0"/>
    <x v="1"/>
    <x v="2"/>
    <x v="1"/>
    <n v="8"/>
    <s v="Perform Routine Preventative Maintenance"/>
    <s v=""/>
    <s v="Maintain O&amp;M and Routine Monitoring"/>
    <n v="27"/>
    <n v="17"/>
    <n v="27"/>
    <s v=" "/>
    <n v="27"/>
    <s v=" "/>
    <s v=" "/>
    <s v=" "/>
    <s v=""/>
    <n v="17"/>
    <n v="1"/>
    <n v="1"/>
    <n v="1"/>
    <s v=" "/>
    <n v="1"/>
    <s v=" "/>
    <s v=" "/>
    <s v=" "/>
    <s v=" "/>
    <n v="1"/>
    <n v="1"/>
    <n v="1"/>
    <n v="1"/>
    <n v="1"/>
    <n v="1"/>
    <n v="1"/>
    <n v="1"/>
    <n v="1"/>
    <n v="1"/>
    <n v="2"/>
    <n v="1"/>
    <n v="1"/>
    <n v="6700"/>
    <n v="5"/>
    <s v=" "/>
    <n v="1"/>
    <n v="6700"/>
    <s v=" "/>
    <n v="1"/>
    <n v="1"/>
    <s v="&quot;Springbox&quot; --Intake Structure At A Spring"/>
    <n v="2014"/>
    <n v="1"/>
    <n v="2014"/>
    <n v="1"/>
    <n v="2014"/>
    <n v="0"/>
    <s v=" "/>
    <n v="1"/>
    <n v="2014"/>
    <n v="0"/>
    <s v=" "/>
    <s v=" "/>
    <s v=" "/>
    <n v="0"/>
    <s v=""/>
    <s v=" "/>
    <s v=" "/>
    <s v=" "/>
    <n v="1"/>
    <n v="2014"/>
  </r>
  <r>
    <n v="2017"/>
    <s v="Rwanda"/>
    <s v="Rulindo"/>
    <s v="Mbogo"/>
    <s v="Mushali"/>
    <s v="Bukongi"/>
    <s v=""/>
    <s v=""/>
    <s v="Gitabage network"/>
    <n v="168"/>
    <n v="45"/>
    <s v=" "/>
    <s v="Piped Network -- Gravity Only"/>
    <n v="2008"/>
    <s v="Catholic Church"/>
    <s v="Spring"/>
    <x v="0"/>
    <x v="1"/>
    <x v="2"/>
    <x v="1"/>
    <n v="8"/>
    <s v="Repair or Replace Components"/>
    <s v="Kiosk/Tap Stand"/>
    <s v="Create Plan To Repair or Replace Components"/>
    <n v="21"/>
    <n v="11"/>
    <n v="21"/>
    <s v=" "/>
    <n v="21"/>
    <s v=" "/>
    <s v=" "/>
    <s v=" "/>
    <s v=""/>
    <n v="11"/>
    <n v="1"/>
    <n v="1"/>
    <n v="1"/>
    <s v=" "/>
    <n v="1"/>
    <s v=" "/>
    <s v=" "/>
    <s v=" "/>
    <s v=" "/>
    <n v="2"/>
    <n v="1"/>
    <n v="1"/>
    <n v="1"/>
    <n v="1"/>
    <n v="1"/>
    <n v="1"/>
    <n v="1"/>
    <n v="1"/>
    <n v="1"/>
    <n v="1"/>
    <n v="1"/>
    <n v="1"/>
    <n v="700"/>
    <n v="2"/>
    <s v=" "/>
    <n v="1"/>
    <n v="500"/>
    <s v=" "/>
    <n v="3"/>
    <n v="1"/>
    <s v="&quot;Springbox&quot; --Intake Structure At A Spring"/>
    <n v="2008"/>
    <n v="1"/>
    <n v="2008"/>
    <n v="1"/>
    <n v="2008"/>
    <n v="0"/>
    <s v=" "/>
    <n v="1"/>
    <n v="2008"/>
    <n v="0"/>
    <s v=" "/>
    <s v=" "/>
    <s v=" "/>
    <n v="0"/>
    <s v=""/>
    <s v=" "/>
    <s v=" "/>
    <s v=" "/>
    <n v="1"/>
    <n v="2008"/>
  </r>
  <r>
    <n v="2017"/>
    <s v="Rwanda"/>
    <s v="Rulindo"/>
    <s v="Burega"/>
    <s v="Butangampundu"/>
    <s v="Kisigiro"/>
    <s v=""/>
    <s v=""/>
    <s v="Rwamugaza"/>
    <n v="605"/>
    <n v="605"/>
    <n v="101"/>
    <s v="Piped Network -- Gravity Only"/>
    <n v="2003"/>
    <s v="Government"/>
    <s v="Spring"/>
    <x v="0"/>
    <x v="1"/>
    <x v="1"/>
    <x v="1"/>
    <n v="6"/>
    <s v="Repair or Replace Components"/>
    <s v="Other Concrete Structures Kiosk/Tap Stand"/>
    <s v="Create Plan To Repair or Replace Components"/>
    <n v="16"/>
    <n v="6"/>
    <n v="16"/>
    <n v="6"/>
    <s v=" "/>
    <s v=" "/>
    <s v=" "/>
    <s v=" "/>
    <s v=""/>
    <n v="6"/>
    <n v="1"/>
    <n v="1"/>
    <n v="1"/>
    <n v="2"/>
    <s v=" "/>
    <s v=" "/>
    <s v=" "/>
    <s v=" "/>
    <s v=" "/>
    <n v="2"/>
    <n v="1"/>
    <n v="1"/>
    <n v="1"/>
    <n v="0"/>
    <n v="1"/>
    <n v="1"/>
    <n v="1"/>
    <n v="0"/>
    <n v="1"/>
    <n v="2"/>
    <n v="2"/>
    <n v="1"/>
    <n v="8000"/>
    <n v="20"/>
    <n v="16"/>
    <s v=" "/>
    <s v=" "/>
    <s v=" "/>
    <n v="1"/>
    <n v="1"/>
    <s v=""/>
    <n v="2003"/>
    <n v="1"/>
    <n v="2003"/>
    <n v="1"/>
    <n v="2003"/>
    <n v="1"/>
    <n v="2003"/>
    <n v="0"/>
    <s v=" "/>
    <n v="0"/>
    <s v=" "/>
    <s v=" "/>
    <s v=" "/>
    <n v="0"/>
    <s v=""/>
    <s v=" "/>
    <s v=" "/>
    <s v=" "/>
    <n v="1"/>
    <n v="2003"/>
  </r>
  <r>
    <n v="2017"/>
    <s v="Rwanda"/>
    <s v="Rulindo"/>
    <s v="Murambi"/>
    <s v="Bubangu"/>
    <s v="Gashubi"/>
    <s v=""/>
    <s v=""/>
    <s v="Mutagata Motorised Network"/>
    <n v="140"/>
    <n v="39"/>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ase"/>
    <s v="Gitare"/>
    <s v="Mugenda I"/>
    <s v=""/>
    <s v=""/>
    <s v="Water point at Innocent's/Nyirambuga pumping system"/>
    <n v="117"/>
    <n v="117"/>
    <n v="19"/>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2"/>
    <n v="0"/>
    <s v=""/>
    <s v=" "/>
    <n v="0"/>
    <s v=" "/>
    <n v="0"/>
    <s v=" "/>
    <n v="0"/>
    <s v=" "/>
    <n v="0"/>
    <s v=" "/>
    <n v="0"/>
    <s v=" "/>
    <s v=" "/>
    <s v=" "/>
    <n v="0"/>
    <s v=""/>
    <s v=" "/>
    <s v=" "/>
    <s v=" "/>
    <n v="1"/>
    <n v="2012"/>
  </r>
  <r>
    <n v="2017"/>
    <s v="Rwanda"/>
    <s v="Rulindo"/>
    <s v="Buyoga"/>
    <s v="Busoro"/>
    <s v="Rugarama"/>
    <s v=""/>
    <s v=""/>
    <s v="Ndarage"/>
    <n v="189"/>
    <n v="170"/>
    <n v="78"/>
    <s v="Piped Network -- Gravity Only"/>
    <n v="2014"/>
    <s v="Governement (District, Wasac) And Water For People"/>
    <s v="Spring"/>
    <x v="0"/>
    <x v="1"/>
    <x v="2"/>
    <x v="1"/>
    <n v="8"/>
    <s v="Perform Routine Preventative Maintenance"/>
    <s v=""/>
    <s v="Maintain O&amp;M and Routine Monitoring"/>
    <n v="27"/>
    <n v="17"/>
    <n v="27"/>
    <s v=" "/>
    <n v="27"/>
    <s v=" "/>
    <s v=" "/>
    <s v=" "/>
    <s v=""/>
    <n v="17"/>
    <n v="1"/>
    <n v="1"/>
    <n v="1"/>
    <s v=" "/>
    <n v="1"/>
    <s v=" "/>
    <s v=" "/>
    <s v=" "/>
    <s v=" "/>
    <n v="1"/>
    <n v="1"/>
    <n v="1"/>
    <n v="1"/>
    <n v="1"/>
    <n v="1"/>
    <n v="1"/>
    <n v="1"/>
    <n v="1"/>
    <n v="1"/>
    <n v="2"/>
    <n v="1"/>
    <n v="1"/>
    <n v="6700"/>
    <n v="5"/>
    <s v=" "/>
    <n v="1"/>
    <n v="6700"/>
    <s v=" "/>
    <n v="1"/>
    <n v="1"/>
    <s v="&quot;Springbox&quot; --Intake Structure At A Spring"/>
    <n v="2014"/>
    <n v="1"/>
    <n v="2014"/>
    <n v="1"/>
    <n v="2014"/>
    <n v="0"/>
    <s v=" "/>
    <n v="1"/>
    <n v="2014"/>
    <n v="0"/>
    <s v=" "/>
    <s v=" "/>
    <s v=" "/>
    <n v="0"/>
    <s v=""/>
    <s v=" "/>
    <s v=" "/>
    <s v=" "/>
    <n v="1"/>
    <n v="2014"/>
  </r>
  <r>
    <n v="2017"/>
    <s v="Rwanda"/>
    <s v="Rulindo"/>
    <s v="Murambi"/>
    <s v="Bubangu"/>
    <s v="Rebero"/>
    <s v=""/>
    <s v=""/>
    <s v="Mutagata Motorised Network"/>
    <n v="148"/>
    <n v="70"/>
    <s v=" "/>
    <s v="Piped Network With Pump"/>
    <n v="2016"/>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Tumba"/>
    <s v="Barari"/>
    <s v="Gaseke"/>
    <s v=""/>
    <s v=""/>
    <s v="Water point chez Rujugiro/Nyirambuga pumping system"/>
    <n v="149"/>
    <n v="149"/>
    <s v=" "/>
    <s v="Piped Network With Pump"/>
    <n v="2016"/>
    <s v="Governement (District, Wasac) And Water For People"/>
    <s v="Spring"/>
    <x v="0"/>
    <x v="1"/>
    <x v="1"/>
    <x v="1"/>
    <n v="7"/>
    <s v="Perform Routine Preventative Maintenance"/>
    <s v=""/>
    <s v="Maintain O&amp;M and Routine Monitoring"/>
    <s v=" "/>
    <s v=" "/>
    <s v=" "/>
    <s v=" "/>
    <s v=" "/>
    <s v=" "/>
    <s v=" "/>
    <s v=" "/>
    <s v=""/>
    <n v="19"/>
    <s v=" "/>
    <s v=" "/>
    <s v=" "/>
    <s v=" "/>
    <s v=" "/>
    <s v=" "/>
    <s v=" "/>
    <s v=" "/>
    <s v=" "/>
    <n v="1"/>
    <n v="1"/>
    <n v="1"/>
    <n v="1"/>
    <n v="0"/>
    <n v="1"/>
    <n v="1"/>
    <n v="1"/>
    <n v="1"/>
    <n v="1"/>
    <n v="2"/>
    <s v=" "/>
    <s v=" "/>
    <s v=" "/>
    <s v=" "/>
    <s v=" "/>
    <s v=" "/>
    <s v=" "/>
    <s v=" "/>
    <n v="2"/>
    <n v="0"/>
    <s v=""/>
    <s v=" "/>
    <n v="0"/>
    <s v=" "/>
    <n v="0"/>
    <s v=" "/>
    <n v="0"/>
    <s v=" "/>
    <n v="0"/>
    <s v=" "/>
    <n v="0"/>
    <s v=" "/>
    <s v=" "/>
    <s v=" "/>
    <n v="0"/>
    <s v=""/>
    <s v=" "/>
    <s v=" "/>
    <s v=" "/>
    <n v="1"/>
    <n v="2016"/>
  </r>
  <r>
    <n v="2017"/>
    <s v="Rwanda"/>
    <s v="Rulindo"/>
    <s v="Bushoki"/>
    <s v="Mukoto"/>
    <s v="Buvumo"/>
    <s v=""/>
    <s v=""/>
    <s v="Rukungeri-Bushoki cafe washing factory gravity system"/>
    <n v="124"/>
    <n v="124"/>
    <n v="29"/>
    <s v="Piped Network -- Gravity Only"/>
    <n v="2007"/>
    <s v="Local Government In Partnership With Bushoki Cafe Washing Factory"/>
    <s v="Spring"/>
    <x v="0"/>
    <x v="2"/>
    <x v="1"/>
    <x v="2"/>
    <n v="7"/>
    <s v="Major Repairs or Replace System"/>
    <s v=""/>
    <s v="Further Technical Diagnostic Needed"/>
    <s v=" "/>
    <n v="10"/>
    <n v="20"/>
    <s v=" "/>
    <s v=" "/>
    <s v=" "/>
    <s v=" "/>
    <s v=" "/>
    <s v=""/>
    <n v="10"/>
    <s v=" "/>
    <n v="1"/>
    <n v="2"/>
    <s v=" "/>
    <s v=" "/>
    <s v=" "/>
    <s v=" "/>
    <s v=" "/>
    <s v=" "/>
    <n v="3"/>
    <n v="2"/>
    <n v="1"/>
    <n v="1"/>
    <n v="1"/>
    <n v="1"/>
    <n v="1"/>
    <n v="1"/>
    <n v="1"/>
    <n v="0"/>
    <n v="1"/>
    <s v=" "/>
    <n v="100"/>
    <n v="800"/>
    <n v="1"/>
    <s v=" "/>
    <s v=" "/>
    <s v=" "/>
    <s v=" "/>
    <n v="1"/>
    <n v="0"/>
    <s v=""/>
    <s v=" "/>
    <n v="1"/>
    <n v="2007"/>
    <n v="1"/>
    <n v="2007"/>
    <n v="0"/>
    <s v=" "/>
    <n v="0"/>
    <s v=" "/>
    <n v="0"/>
    <s v=" "/>
    <s v=" "/>
    <s v=" "/>
    <n v="0"/>
    <s v=""/>
    <s v=" "/>
    <s v=" "/>
    <s v=" "/>
    <n v="1"/>
    <n v="2007"/>
  </r>
  <r>
    <n v="2017"/>
    <s v="Rwanda"/>
    <s v="Rulindo"/>
    <s v="Base"/>
    <s v="Gitare"/>
    <s v="Nyamugali"/>
    <s v=""/>
    <s v=""/>
    <s v="Rutembe"/>
    <n v="229"/>
    <n v="200"/>
    <s v=" "/>
    <s v="Piped Network -- Gravity Only"/>
    <n v="2016"/>
    <s v="Governement (District, Wasac) And Water For People"/>
    <s v="Groundwater (Well, Etc.)"/>
    <x v="0"/>
    <x v="2"/>
    <x v="1"/>
    <x v="2"/>
    <n v="6"/>
    <s v="Major Repairs or Replace System"/>
    <s v=""/>
    <s v="Further Technical Diagnostic Needed"/>
    <n v="29"/>
    <n v="19"/>
    <n v="29"/>
    <s v=" "/>
    <s v=" "/>
    <s v=" "/>
    <s v=" "/>
    <s v=" "/>
    <s v=""/>
    <n v="19"/>
    <n v="1"/>
    <n v="2"/>
    <n v="3"/>
    <s v=" "/>
    <s v=" "/>
    <s v=" "/>
    <s v=" "/>
    <s v=" "/>
    <s v=" "/>
    <n v="3"/>
    <n v="3"/>
    <n v="1"/>
    <n v="1"/>
    <n v="1"/>
    <n v="1"/>
    <n v="1"/>
    <n v="1"/>
    <n v="0"/>
    <n v="0"/>
    <n v="2"/>
    <n v="1"/>
    <n v="1"/>
    <n v="3500"/>
    <n v="2"/>
    <s v=" "/>
    <s v=" "/>
    <s v=" "/>
    <s v=" "/>
    <n v="2"/>
    <n v="1"/>
    <s v="&quot;Springbox&quot; --Intake Structure At A Spring"/>
    <n v="2016"/>
    <n v="1"/>
    <n v="2016"/>
    <n v="1"/>
    <n v="2016"/>
    <n v="0"/>
    <s v=" "/>
    <n v="0"/>
    <s v=" "/>
    <n v="0"/>
    <s v=" "/>
    <s v=" "/>
    <s v=" "/>
    <n v="0"/>
    <s v=""/>
    <s v=" "/>
    <s v=" "/>
    <s v=" "/>
    <n v="1"/>
    <n v="2016"/>
  </r>
  <r>
    <n v="2017"/>
    <s v="Rwanda"/>
    <s v="Rulindo"/>
    <s v="Burega"/>
    <s v="Butangampundu"/>
    <s v="Kisigiro"/>
    <s v=""/>
    <s v=""/>
    <s v="Rwamugaza"/>
    <n v="605"/>
    <n v="605"/>
    <n v="104"/>
    <s v="Piped Network With Pump"/>
    <n v="2012"/>
    <s v="Governement (District, Wasac) And Water For People"/>
    <s v="Spring"/>
    <x v="0"/>
    <x v="1"/>
    <x v="1"/>
    <x v="1"/>
    <n v="6"/>
    <s v="Perform Routine Preventative Maintenance"/>
    <s v=""/>
    <s v="Maintain O&amp;M and Routine Monitoring"/>
    <n v="22"/>
    <n v="15"/>
    <n v="25"/>
    <n v="15"/>
    <n v="25"/>
    <n v="-1"/>
    <n v="12"/>
    <s v=" "/>
    <s v=""/>
    <n v="15"/>
    <n v="1"/>
    <n v="1"/>
    <n v="1"/>
    <n v="1"/>
    <n v="1"/>
    <n v="1"/>
    <n v="1"/>
    <s v=" "/>
    <s v=" "/>
    <n v="1"/>
    <n v="1"/>
    <n v="1"/>
    <n v="1"/>
    <n v="0"/>
    <n v="1"/>
    <n v="1"/>
    <n v="1"/>
    <n v="0"/>
    <n v="1"/>
    <n v="3"/>
    <n v="3"/>
    <n v="2"/>
    <n v="5000"/>
    <n v="16"/>
    <n v="23"/>
    <n v="2"/>
    <n v="5000"/>
    <n v="1"/>
    <n v="1"/>
    <n v="1"/>
    <s v=""/>
    <n v="2009"/>
    <n v="1"/>
    <n v="2012"/>
    <n v="1"/>
    <n v="2012"/>
    <n v="1"/>
    <n v="2012"/>
    <n v="1"/>
    <n v="2012"/>
    <n v="1"/>
    <n v="2009"/>
    <n v="1"/>
    <n v="2009"/>
    <n v="0"/>
    <s v=""/>
    <s v=" "/>
    <s v=" "/>
    <s v=" "/>
    <n v="1"/>
    <n v="2012"/>
  </r>
  <r>
    <n v="2017"/>
    <s v="Rwanda"/>
    <s v="Rulindo"/>
    <s v="Mbogo"/>
    <s v="Bukoro"/>
    <s v="Rwambogo"/>
    <s v=""/>
    <s v=""/>
    <s v="Rwambogo"/>
    <n v="156"/>
    <n v="52"/>
    <s v=" "/>
    <s v="Piped Network -- Gravity Only"/>
    <n v="2016"/>
    <s v="Governement (District, Wasac) And Water For People"/>
    <s v="Spring"/>
    <x v="0"/>
    <x v="2"/>
    <x v="0"/>
    <x v="2"/>
    <n v="5"/>
    <s v="Major Repairs or Replace System"/>
    <s v=""/>
    <s v="Further Technical Diagnostic Needed"/>
    <n v="29"/>
    <n v="19"/>
    <n v="29"/>
    <s v=" "/>
    <n v="29"/>
    <s v=" "/>
    <s v=" "/>
    <s v=" "/>
    <s v=""/>
    <n v="19"/>
    <n v="1"/>
    <n v="1"/>
    <n v="2"/>
    <s v=" "/>
    <n v="1"/>
    <s v=" "/>
    <s v=" "/>
    <s v=" "/>
    <s v=" "/>
    <n v="3"/>
    <n v="3"/>
    <n v="1"/>
    <n v="1"/>
    <n v="0"/>
    <n v="1"/>
    <n v="1"/>
    <n v="1"/>
    <n v="0"/>
    <n v="0"/>
    <n v="2"/>
    <n v="2"/>
    <n v="1"/>
    <n v="700"/>
    <n v="1"/>
    <s v=" "/>
    <n v="1"/>
    <n v="350"/>
    <s v=" "/>
    <n v="3"/>
    <n v="1"/>
    <s v="&quot;Springbox&quot; --Intake Structure At A Spring|Collection Chamber"/>
    <n v="2016"/>
    <n v="1"/>
    <n v="2016"/>
    <n v="1"/>
    <n v="2016"/>
    <n v="0"/>
    <s v=" "/>
    <n v="1"/>
    <n v="2016"/>
    <n v="0"/>
    <s v=" "/>
    <s v=" "/>
    <s v=" "/>
    <n v="0"/>
    <s v=""/>
    <s v=" "/>
    <s v=" "/>
    <s v=" "/>
    <n v="1"/>
    <n v="2016"/>
  </r>
  <r>
    <n v="2017"/>
    <s v="Rwanda"/>
    <s v="Rulindo"/>
    <s v="Buyoga"/>
    <s v="Busoro"/>
    <s v="Rugarama"/>
    <s v=""/>
    <s v=""/>
    <s v="Water at Kaziba chez Verene/Nyirambuga pumping system"/>
    <n v="189"/>
    <n v="189"/>
    <n v="1125"/>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2"/>
    <n v="0"/>
    <s v=""/>
    <s v=" "/>
    <n v="0"/>
    <s v=" "/>
    <n v="0"/>
    <s v=" "/>
    <n v="0"/>
    <s v=" "/>
    <n v="0"/>
    <s v=" "/>
    <n v="0"/>
    <s v=" "/>
    <s v=" "/>
    <s v=" "/>
    <n v="0"/>
    <s v=""/>
    <s v=" "/>
    <s v=" "/>
    <s v=" "/>
    <n v="1"/>
    <n v="2012"/>
  </r>
  <r>
    <n v="2017"/>
    <s v="Rwanda"/>
    <s v="Rulindo"/>
    <s v="Cyinzuzi"/>
    <s v="Budakiranya"/>
    <s v="Kamatongo"/>
    <s v=""/>
    <s v=""/>
    <s v="0"/>
    <n v="1125"/>
    <s v=" "/>
    <s v=" "/>
    <s v="Piped Network With Pump"/>
    <n v="2014"/>
    <s v="Governement (District, Wasac) And Water For People"/>
    <s v="Spring"/>
    <x v="0"/>
    <x v="2"/>
    <x v="0"/>
    <x v="2"/>
    <n v="3"/>
    <s v="Major Repairs or Replace System"/>
    <s v=""/>
    <s v="Further Technical Diagnostic Needed"/>
    <n v="22"/>
    <n v="17"/>
    <n v="27"/>
    <n v="17"/>
    <n v="27"/>
    <n v="-1"/>
    <n v="12"/>
    <s v=" "/>
    <s v=""/>
    <n v="17"/>
    <n v="1"/>
    <n v="3"/>
    <n v="3"/>
    <n v="3"/>
    <n v="3"/>
    <n v="1"/>
    <n v="1"/>
    <s v=" "/>
    <s v=" "/>
    <n v="3"/>
    <n v="3"/>
    <n v="1"/>
    <n v="1"/>
    <n v="0"/>
    <n v="0"/>
    <n v="1"/>
    <n v="0"/>
    <n v="0"/>
    <n v="0"/>
    <n v="3"/>
    <n v="2"/>
    <n v="2"/>
    <n v="3000"/>
    <n v="6"/>
    <n v="13"/>
    <n v="2"/>
    <n v="3000"/>
    <n v="1"/>
    <n v="1"/>
    <n v="1"/>
    <s v="&quot;Springbox&quot; --Intake Structure At A Spring"/>
    <n v="2009"/>
    <n v="1"/>
    <n v="2014"/>
    <n v="1"/>
    <n v="2014"/>
    <n v="1"/>
    <n v="2014"/>
    <n v="1"/>
    <n v="2014"/>
    <n v="1"/>
    <n v="2009"/>
    <n v="1"/>
    <n v="2009"/>
    <n v="0"/>
    <s v=""/>
    <s v=" "/>
    <s v=" "/>
    <s v=" "/>
    <n v="1"/>
    <n v="2014"/>
  </r>
  <r>
    <n v="2017"/>
    <s v="Rwanda"/>
    <s v="Rulindo"/>
    <s v="Kinihira"/>
    <s v="Butunzi"/>
    <s v="Barayi"/>
    <s v=""/>
    <s v=""/>
    <s v="Miyove- Kinihira"/>
    <n v="1600"/>
    <n v="1600"/>
    <n v="10"/>
    <s v="Piped Network -- Gravity Only"/>
    <n v="2001"/>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1"/>
    <n v="3"/>
    <n v="1"/>
    <n v="8000"/>
    <n v="4"/>
    <n v="18"/>
    <n v="2"/>
    <n v="1989"/>
    <s v=" "/>
    <n v="1"/>
    <n v="1"/>
    <s v="&quot;Springbox&quot; --Intake Structure At A Spring"/>
    <n v="1989"/>
    <n v="1"/>
    <n v="1989"/>
    <n v="1"/>
    <n v="1989"/>
    <n v="1"/>
    <n v="1989"/>
    <n v="1"/>
    <n v="1989"/>
    <n v="0"/>
    <s v=" "/>
    <s v=" "/>
    <s v=" "/>
    <n v="0"/>
    <s v=""/>
    <s v=" "/>
    <s v=" "/>
    <s v=" "/>
    <n v="1"/>
    <n v="1989"/>
  </r>
  <r>
    <n v="2017"/>
    <s v="Rwanda"/>
    <s v="Rulindo"/>
    <s v="Cyinzuzi"/>
    <s v="Migendezo"/>
    <s v="Gitabage"/>
    <s v=""/>
    <s v=""/>
    <s v="Kararama"/>
    <n v="120"/>
    <n v="110"/>
    <n v="57"/>
    <s v="Piped Network With Pump"/>
    <n v="2009"/>
    <s v="Water For People"/>
    <s v="Spring"/>
    <x v="0"/>
    <x v="1"/>
    <x v="1"/>
    <x v="1"/>
    <n v="7"/>
    <s v="Perform Routine Preventative Maintenance"/>
    <s v=""/>
    <s v="Maintain O&amp;M and Routine Monitoring"/>
    <n v="22"/>
    <n v="15"/>
    <n v="25"/>
    <n v="15"/>
    <n v="25"/>
    <n v="-1"/>
    <n v="12"/>
    <s v=" "/>
    <s v=""/>
    <n v="15"/>
    <n v="1"/>
    <n v="1"/>
    <n v="1"/>
    <n v="1"/>
    <n v="1"/>
    <n v="1"/>
    <n v="1"/>
    <s v=" "/>
    <s v=" "/>
    <n v="1"/>
    <n v="1"/>
    <n v="1"/>
    <n v="1"/>
    <n v="0"/>
    <n v="1"/>
    <n v="1"/>
    <n v="1"/>
    <n v="1"/>
    <n v="1"/>
    <n v="3"/>
    <n v="3"/>
    <n v="2"/>
    <n v="5000"/>
    <n v="7"/>
    <n v="14"/>
    <n v="2"/>
    <n v="5000"/>
    <n v="1"/>
    <n v="1"/>
    <n v="1"/>
    <s v="&quot;Springbox&quot; --Intake Structure At A Spring"/>
    <n v="2009"/>
    <n v="1"/>
    <n v="2012"/>
    <n v="1"/>
    <n v="2012"/>
    <n v="1"/>
    <n v="2012"/>
    <n v="1"/>
    <n v="2012"/>
    <n v="1"/>
    <n v="2009"/>
    <n v="1"/>
    <n v="2009"/>
    <n v="0"/>
    <s v=""/>
    <s v=" "/>
    <s v=" "/>
    <s v=" "/>
    <n v="1"/>
    <n v="2012"/>
  </r>
  <r>
    <n v="2017"/>
    <s v="Rwanda"/>
    <s v="Rulindo"/>
    <s v="Shyorongi"/>
    <s v="Muvumu"/>
    <s v="Muvumu"/>
    <s v=""/>
    <s v=""/>
    <s v="Muvumu- Taba"/>
    <n v="132"/>
    <n v="75"/>
    <s v=" "/>
    <s v="Piped Network -- Gravity Only"/>
    <n v="2013"/>
    <s v="Governement (District, Wasac) And Water For People"/>
    <s v="Spring"/>
    <x v="0"/>
    <x v="1"/>
    <x v="1"/>
    <x v="1"/>
    <n v="6"/>
    <s v="Repair or Replace Components"/>
    <s v="Storage Tank, "/>
    <s v="Create Plan To Repair or Replace Components"/>
    <s v=" "/>
    <n v="16"/>
    <n v="26"/>
    <n v="16"/>
    <n v="26"/>
    <s v=" "/>
    <s v=" "/>
    <s v=" "/>
    <s v=""/>
    <n v="16"/>
    <s v=" "/>
    <n v="1"/>
    <n v="2"/>
    <n v="1"/>
    <n v="1"/>
    <s v=" "/>
    <s v=" "/>
    <s v=" "/>
    <s v=" "/>
    <n v="1"/>
    <n v="2"/>
    <n v="1"/>
    <n v="1"/>
    <n v="1"/>
    <n v="1"/>
    <n v="1"/>
    <n v="0"/>
    <n v="1"/>
    <n v="0"/>
    <n v="1"/>
    <s v=" "/>
    <n v="1"/>
    <n v="800"/>
    <n v="3"/>
    <n v="9"/>
    <n v="1"/>
    <n v="7500"/>
    <s v=" "/>
    <n v="1"/>
    <n v="0"/>
    <s v=""/>
    <s v=" "/>
    <n v="1"/>
    <n v="2013"/>
    <n v="1"/>
    <n v="2013"/>
    <n v="1"/>
    <n v="2013"/>
    <n v="1"/>
    <n v="2013"/>
    <n v="0"/>
    <s v=" "/>
    <s v=" "/>
    <s v=" "/>
    <n v="0"/>
    <s v=""/>
    <s v=" "/>
    <s v=" "/>
    <s v=" "/>
    <n v="1"/>
    <n v="2013"/>
  </r>
  <r>
    <n v="2017"/>
    <s v="Rwanda"/>
    <s v="Rulindo"/>
    <s v="Bushoki"/>
    <s v="Mukoto"/>
    <s v="Buyogoma"/>
    <s v=""/>
    <s v=""/>
    <s v="Buyogoma water point"/>
    <n v="130"/>
    <n v="130"/>
    <s v=" "/>
    <s v="Piped Network -- Gravity Only"/>
    <n v="2013"/>
    <s v="Government Of Rwanda"/>
    <s v="Spring"/>
    <x v="0"/>
    <x v="2"/>
    <x v="1"/>
    <x v="2"/>
    <n v="6"/>
    <s v="Major Repairs or Replace System"/>
    <s v=""/>
    <s v="Further Technical Diagnostic Needed"/>
    <s v=" "/>
    <s v=" "/>
    <s v=" "/>
    <s v=" "/>
    <s v=" "/>
    <s v=" "/>
    <s v=" "/>
    <s v=" "/>
    <s v=""/>
    <n v="16"/>
    <s v=" "/>
    <s v=" "/>
    <s v=" "/>
    <s v=" "/>
    <s v=" "/>
    <s v=" "/>
    <s v=" "/>
    <s v=" "/>
    <s v=" "/>
    <n v="3"/>
    <n v="3"/>
    <n v="1"/>
    <n v="1"/>
    <n v="1"/>
    <n v="1"/>
    <n v="1"/>
    <n v="1"/>
    <n v="0"/>
    <n v="0"/>
    <n v="1"/>
    <s v=" "/>
    <s v=" "/>
    <s v=" "/>
    <s v=" "/>
    <s v=" "/>
    <s v=" "/>
    <s v=" "/>
    <s v=" "/>
    <n v="1"/>
    <n v="0"/>
    <s v=""/>
    <s v=" "/>
    <n v="0"/>
    <s v=" "/>
    <n v="0"/>
    <s v=" "/>
    <n v="0"/>
    <s v=" "/>
    <n v="0"/>
    <s v=" "/>
    <n v="0"/>
    <s v=" "/>
    <s v=" "/>
    <s v=" "/>
    <n v="0"/>
    <s v=""/>
    <s v=" "/>
    <s v=" "/>
    <s v=" "/>
    <n v="1"/>
    <n v="2013"/>
  </r>
  <r>
    <n v="2017"/>
    <s v="Rwanda"/>
    <s v="Rulindo"/>
    <s v="Burega"/>
    <s v="Butangampundu"/>
    <s v="Karambi"/>
    <s v=""/>
    <s v=""/>
    <s v="Rwamugaza network"/>
    <n v="73"/>
    <n v="73"/>
    <n v="60"/>
    <s v="Piped Network -- Gravity Only"/>
    <n v="2003"/>
    <s v="Government"/>
    <s v="Spring"/>
    <x v="0"/>
    <x v="2"/>
    <x v="0"/>
    <x v="2"/>
    <n v="5"/>
    <s v="Major Repairs or Replace System"/>
    <s v=""/>
    <s v="Further Technical Diagnostic Needed"/>
    <n v="16"/>
    <n v="6"/>
    <n v="16"/>
    <n v="6"/>
    <n v="16"/>
    <s v=" "/>
    <s v=" "/>
    <s v=" "/>
    <s v=""/>
    <n v="16"/>
    <n v="1"/>
    <n v="1"/>
    <n v="1"/>
    <n v="1"/>
    <n v="1"/>
    <s v=" "/>
    <s v=" "/>
    <s v=" "/>
    <s v=" "/>
    <n v="3"/>
    <n v="2"/>
    <n v="1"/>
    <n v="1"/>
    <n v="0"/>
    <n v="1"/>
    <n v="1"/>
    <n v="1"/>
    <n v="0"/>
    <n v="0"/>
    <n v="2"/>
    <n v="1"/>
    <n v="2"/>
    <n v="35000"/>
    <n v="7"/>
    <n v="14"/>
    <n v="1"/>
    <n v="35000"/>
    <s v=" "/>
    <n v="1"/>
    <n v="1"/>
    <s v=""/>
    <n v="2003"/>
    <n v="1"/>
    <n v="2003"/>
    <n v="1"/>
    <n v="2003"/>
    <n v="1"/>
    <n v="2003"/>
    <n v="1"/>
    <n v="2003"/>
    <n v="0"/>
    <s v=" "/>
    <s v=" "/>
    <s v=" "/>
    <n v="0"/>
    <s v=""/>
    <s v=" "/>
    <s v=" "/>
    <s v=" "/>
    <n v="1"/>
    <n v="2013"/>
  </r>
  <r>
    <n v="2017"/>
    <s v="Rwanda"/>
    <s v="Rulindo"/>
    <s v="Shyorongi"/>
    <s v="Kijabagwe"/>
    <s v="Rimwe"/>
    <s v=""/>
    <s v=""/>
    <s v="kirikumuryango network"/>
    <n v="120"/>
    <n v="60"/>
    <n v="50"/>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Base"/>
    <s v="Cyohoha"/>
    <s v="Rubanda"/>
    <s v=""/>
    <s v=""/>
    <s v="Migogo"/>
    <n v="170"/>
    <n v="120"/>
    <n v="98"/>
    <s v="Piped Network -- Gravity Only"/>
    <n v="2013"/>
    <s v="Lake Angels"/>
    <s v="Spring"/>
    <x v="0"/>
    <x v="0"/>
    <x v="1"/>
    <x v="1"/>
    <n v="6"/>
    <s v="Repair or Replace Components"/>
    <s v="Intake Structure, Conduction Line, Storage Tank, Distribution  Line, Kiosk/Tap Stand"/>
    <s v="Create Plan To Repair or Replace Components"/>
    <n v="22"/>
    <n v="12"/>
    <n v="22"/>
    <s v=" "/>
    <n v="22"/>
    <s v=" "/>
    <s v=" "/>
    <s v=" "/>
    <s v=""/>
    <n v="16"/>
    <n v="2"/>
    <n v="2"/>
    <n v="2"/>
    <s v=" "/>
    <n v="2"/>
    <s v=" "/>
    <s v=" "/>
    <s v=" "/>
    <s v=" "/>
    <n v="2"/>
    <n v="2"/>
    <n v="1"/>
    <n v="0"/>
    <n v="1"/>
    <n v="1"/>
    <n v="1"/>
    <n v="1"/>
    <n v="1"/>
    <n v="0"/>
    <n v="1"/>
    <n v="1"/>
    <n v="2"/>
    <n v="3000"/>
    <n v="3"/>
    <s v=" "/>
    <n v="2"/>
    <n v="3000"/>
    <s v=" "/>
    <n v="2"/>
    <n v="1"/>
    <s v="&quot;Springbox&quot; --Intake Structure At A Spring"/>
    <n v="2009"/>
    <n v="1"/>
    <n v="2009"/>
    <n v="1"/>
    <n v="2009"/>
    <n v="0"/>
    <s v=" "/>
    <n v="1"/>
    <n v="2009"/>
    <n v="0"/>
    <s v=" "/>
    <s v=" "/>
    <s v=" "/>
    <n v="0"/>
    <s v=""/>
    <s v=" "/>
    <s v=" "/>
    <s v=" "/>
    <n v="1"/>
    <n v="2013"/>
  </r>
  <r>
    <n v="2017"/>
    <s v="Rwanda"/>
    <s v="Rulindo"/>
    <s v="Kinihira"/>
    <s v="Karegamazi"/>
    <s v="Ntunguru"/>
    <s v=""/>
    <s v=""/>
    <s v="Miyove-Kinihira"/>
    <n v="168"/>
    <n v="70"/>
    <n v="45"/>
    <s v="Piped Network -- Gravity Only"/>
    <n v="2001"/>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Masoro"/>
    <s v="Kivugiza"/>
    <s v="Musenga"/>
    <s v=""/>
    <s v=""/>
    <s v="Mutagata Gravity network"/>
    <n v="185"/>
    <n v="140"/>
    <n v="100"/>
    <s v="Piped Network -- Gravity Only"/>
    <n v="1987"/>
    <s v=""/>
    <s v="Spring"/>
    <x v="0"/>
    <x v="2"/>
    <x v="1"/>
    <x v="2"/>
    <n v="6"/>
    <s v="Major Repairs or Replace System"/>
    <s v=""/>
    <s v="Further Technical Diagnostic Needed"/>
    <n v="17"/>
    <n v="7"/>
    <n v="17"/>
    <n v="7"/>
    <n v="17"/>
    <s v=" "/>
    <s v=" "/>
    <s v=" "/>
    <s v=""/>
    <n v="18"/>
    <n v="2"/>
    <n v="2"/>
    <n v="2"/>
    <n v="2"/>
    <n v="2"/>
    <s v=" "/>
    <s v=" "/>
    <s v=" "/>
    <s v=" "/>
    <n v="3"/>
    <n v="2"/>
    <n v="1"/>
    <n v="1"/>
    <n v="0"/>
    <n v="1"/>
    <n v="1"/>
    <n v="1"/>
    <n v="1"/>
    <n v="0"/>
    <n v="1"/>
    <n v="1"/>
    <n v="1"/>
    <n v="3500"/>
    <n v="6"/>
    <n v="4"/>
    <n v="2"/>
    <n v="4500"/>
    <s v=" "/>
    <n v="12"/>
    <n v="1"/>
    <s v="&quot;Springbox&quot; --Intake Structure At A Spring"/>
    <n v="2004"/>
    <n v="1"/>
    <n v="2004"/>
    <n v="1"/>
    <n v="2004"/>
    <n v="1"/>
    <n v="2004"/>
    <n v="1"/>
    <n v="2004"/>
    <n v="0"/>
    <s v=" "/>
    <s v=" "/>
    <s v=" "/>
    <n v="0"/>
    <s v=""/>
    <s v=" "/>
    <s v=" "/>
    <s v=" "/>
    <n v="1"/>
    <n v="2015"/>
  </r>
  <r>
    <n v="2017"/>
    <s v="Rwanda"/>
    <s v="Rulindo"/>
    <s v="Rusiga"/>
    <s v="Gako"/>
    <s v="Nkanga"/>
    <s v=""/>
    <s v=""/>
    <s v="Nganzo-Kabarore"/>
    <n v="198"/>
    <n v="98"/>
    <n v="7"/>
    <s v="Piped Network -- Gravity Only"/>
    <n v="2014"/>
    <s v="Governement (District, Wasac) And Water For People"/>
    <s v="Spring"/>
    <x v="0"/>
    <x v="2"/>
    <x v="0"/>
    <x v="2"/>
    <n v="5"/>
    <s v="Major Repairs or Replace System"/>
    <s v=""/>
    <s v="Further Technical Diagnostic Needed"/>
    <n v="27"/>
    <n v="17"/>
    <n v="27"/>
    <s v=" "/>
    <n v="27"/>
    <s v=" "/>
    <s v=" "/>
    <s v=" "/>
    <s v=""/>
    <n v="17"/>
    <n v="2"/>
    <n v="2"/>
    <n v="1"/>
    <s v=" "/>
    <n v="3"/>
    <s v=" "/>
    <s v=" "/>
    <s v=" "/>
    <s v=" "/>
    <n v="3"/>
    <n v="3"/>
    <n v="1"/>
    <n v="1"/>
    <n v="1"/>
    <n v="1"/>
    <n v="1"/>
    <n v="0"/>
    <n v="0"/>
    <n v="0"/>
    <n v="1"/>
    <n v="1"/>
    <n v="1"/>
    <n v="400"/>
    <n v="3"/>
    <s v=" "/>
    <n v="2"/>
    <n v="800"/>
    <s v=" "/>
    <n v="5"/>
    <n v="1"/>
    <s v="&quot;Springbox&quot; --Intake Structure At A Spring"/>
    <n v="2014"/>
    <n v="1"/>
    <n v="2014"/>
    <n v="1"/>
    <n v="2014"/>
    <n v="0"/>
    <s v=" "/>
    <n v="1"/>
    <n v="2014"/>
    <n v="0"/>
    <s v=" "/>
    <s v=" "/>
    <s v=" "/>
    <n v="0"/>
    <s v=""/>
    <s v=" "/>
    <s v=" "/>
    <s v=" "/>
    <n v="1"/>
    <n v="2014"/>
  </r>
  <r>
    <n v="2017"/>
    <s v="Rwanda"/>
    <s v="Rulindo"/>
    <s v="Base"/>
    <s v="Rwamahwa"/>
    <s v="Base"/>
    <s v=""/>
    <s v=""/>
    <s v="Rutare II"/>
    <n v="77"/>
    <n v="70"/>
    <s v=" "/>
    <s v="Piped Network -- Gravity Only"/>
    <n v="2005"/>
    <s v="Governement (District, Wasac) And Water For People"/>
    <s v="Spring"/>
    <x v="0"/>
    <x v="1"/>
    <x v="2"/>
    <x v="1"/>
    <n v="8"/>
    <s v="Perform Routine Preventative Maintenance"/>
    <s v=""/>
    <s v="Maintain O&amp;M and Routine Monitoring"/>
    <n v="18"/>
    <n v="8"/>
    <n v="18"/>
    <n v="20"/>
    <s v=" "/>
    <s v=" "/>
    <s v=" "/>
    <s v=" "/>
    <s v=""/>
    <n v="19"/>
    <n v="1"/>
    <n v="1"/>
    <n v="1"/>
    <n v="1"/>
    <s v=" "/>
    <s v=" "/>
    <s v=" "/>
    <s v=" "/>
    <s v=" "/>
    <n v="1"/>
    <n v="1"/>
    <n v="1"/>
    <n v="1"/>
    <n v="1"/>
    <n v="1"/>
    <n v="1"/>
    <n v="1"/>
    <n v="1"/>
    <n v="1"/>
    <n v="1"/>
    <n v="1"/>
    <n v="1"/>
    <n v="7000"/>
    <n v="2"/>
    <n v="2"/>
    <s v=" "/>
    <s v=" "/>
    <s v=" "/>
    <n v="2"/>
    <n v="1"/>
    <s v="&quot;Springbox&quot; --Intake Structure At A Spring"/>
    <n v="2005"/>
    <n v="1"/>
    <n v="2005"/>
    <n v="1"/>
    <n v="2005"/>
    <n v="1"/>
    <n v="2017"/>
    <n v="0"/>
    <s v=" "/>
    <n v="0"/>
    <s v=" "/>
    <s v=" "/>
    <s v=" "/>
    <n v="0"/>
    <s v=""/>
    <s v=" "/>
    <s v=" "/>
    <s v=" "/>
    <n v="1"/>
    <n v="2016"/>
  </r>
  <r>
    <n v="2017"/>
    <s v="Rwanda"/>
    <s v="Rulindo"/>
    <s v="Bushoki"/>
    <s v="Giko"/>
    <s v="Kigamba"/>
    <s v=""/>
    <s v=""/>
    <s v="Nkore source catchment"/>
    <n v="172"/>
    <n v="172"/>
    <n v="61"/>
    <s v="Piped Network -- Gravity Only"/>
    <n v="2013"/>
    <s v="Gor"/>
    <s v="Spring"/>
    <x v="0"/>
    <x v="1"/>
    <x v="1"/>
    <x v="1"/>
    <n v="7"/>
    <s v="Repair or Replace Components"/>
    <s v="Kiosk/Tap Stand"/>
    <s v="Create Plan To Repair or Replace Components"/>
    <s v=" "/>
    <n v="16"/>
    <n v="26"/>
    <s v=" "/>
    <n v="26"/>
    <s v=" "/>
    <s v=" "/>
    <s v=" "/>
    <s v=""/>
    <n v="16"/>
    <s v=" "/>
    <n v="1"/>
    <n v="1"/>
    <s v=" "/>
    <n v="1"/>
    <s v=" "/>
    <s v=" "/>
    <s v=" "/>
    <s v=" "/>
    <n v="2"/>
    <n v="2"/>
    <n v="1"/>
    <n v="1"/>
    <n v="1"/>
    <n v="1"/>
    <n v="1"/>
    <n v="1"/>
    <n v="1"/>
    <n v="0"/>
    <n v="1"/>
    <s v=" "/>
    <n v="1"/>
    <n v="50"/>
    <n v="1"/>
    <s v=" "/>
    <n v="1"/>
    <n v="2000"/>
    <s v=" "/>
    <n v="1"/>
    <n v="0"/>
    <s v=""/>
    <s v=" "/>
    <n v="1"/>
    <n v="2013"/>
    <n v="1"/>
    <n v="2013"/>
    <n v="0"/>
    <s v=" "/>
    <n v="1"/>
    <n v="2013"/>
    <n v="0"/>
    <s v=" "/>
    <s v=" "/>
    <s v=" "/>
    <n v="0"/>
    <s v=""/>
    <s v=" "/>
    <s v=" "/>
    <s v=" "/>
    <n v="1"/>
    <n v="2013"/>
  </r>
  <r>
    <n v="2017"/>
    <s v="Rwanda"/>
    <s v="Rulindo"/>
    <s v="Kinihira"/>
    <s v="Karegamazi"/>
    <s v="Magezi"/>
    <s v=""/>
    <s v=""/>
    <s v="Miyove-Kinihira"/>
    <n v="141"/>
    <n v="80"/>
    <n v="3"/>
    <s v="Piped Network -- Gravity Only"/>
    <n v="2001"/>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Rukozo"/>
    <s v="Buraro"/>
    <s v="Kabingo"/>
    <s v=""/>
    <s v=""/>
    <s v="Kabonanyoni"/>
    <n v="38"/>
    <n v="35"/>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Bushoki"/>
    <s v="N.Ngarama"/>
    <s v="Remera"/>
    <s v=""/>
    <s v=""/>
    <s v="Kinyankera gravity system"/>
    <n v="105"/>
    <n v="105"/>
    <n v="65"/>
    <s v="Piped Network -- Gravity Only"/>
    <n v="2010"/>
    <s v="Local Government And Community"/>
    <s v="Spring"/>
    <x v="0"/>
    <x v="1"/>
    <x v="2"/>
    <x v="1"/>
    <n v="8"/>
    <s v="Perform Routine Preventative Maintenance"/>
    <s v=""/>
    <s v="Maintain O&amp;M and Routine Monitoring"/>
    <s v=" "/>
    <n v="18"/>
    <n v="28"/>
    <s v=" "/>
    <n v="28"/>
    <s v=" "/>
    <s v=" "/>
    <s v=" "/>
    <s v=""/>
    <n v="13"/>
    <s v=" "/>
    <n v="1"/>
    <n v="1"/>
    <s v=" "/>
    <n v="1"/>
    <s v=" "/>
    <s v=" "/>
    <s v=" "/>
    <s v=" "/>
    <n v="1"/>
    <n v="1"/>
    <n v="1"/>
    <n v="1"/>
    <n v="1"/>
    <n v="1"/>
    <n v="1"/>
    <n v="1"/>
    <n v="1"/>
    <n v="1"/>
    <n v="1"/>
    <s v=" "/>
    <n v="1"/>
    <n v="100"/>
    <n v="1"/>
    <s v=" "/>
    <n v="1"/>
    <n v="1000"/>
    <s v=" "/>
    <n v="3"/>
    <n v="0"/>
    <s v=""/>
    <s v=" "/>
    <n v="1"/>
    <n v="2015"/>
    <n v="1"/>
    <n v="2015"/>
    <n v="0"/>
    <s v=" "/>
    <n v="1"/>
    <n v="2015"/>
    <n v="0"/>
    <s v=" "/>
    <s v=" "/>
    <s v=" "/>
    <n v="0"/>
    <s v=""/>
    <s v=" "/>
    <s v=" "/>
    <s v=" "/>
    <n v="1"/>
    <n v="2010"/>
  </r>
  <r>
    <n v="2017"/>
    <s v="Rwanda"/>
    <s v="Rulindo"/>
    <s v="Ngoma"/>
    <s v="Karambo"/>
    <s v="Jyambere"/>
    <s v=""/>
    <s v=""/>
    <s v="Gahama network"/>
    <n v="117"/>
    <n v="52"/>
    <s v=" "/>
    <s v="Piped Network -- Gravity Only"/>
    <n v="2014"/>
    <s v="Governement (District, Wasac) And Water For People"/>
    <s v="Spring"/>
    <x v="0"/>
    <x v="1"/>
    <x v="1"/>
    <x v="1"/>
    <n v="6"/>
    <s v="Repair or Replace Components"/>
    <s v="Intake Structure, "/>
    <s v="Create Plan To Repair or Replace Components"/>
    <n v="27"/>
    <n v="17"/>
    <n v="27"/>
    <n v="17"/>
    <n v="27"/>
    <s v=" "/>
    <s v=" "/>
    <s v=" "/>
    <s v=""/>
    <n v="17"/>
    <n v="2"/>
    <n v="1"/>
    <n v="1"/>
    <n v="1"/>
    <n v="1"/>
    <s v=" "/>
    <s v=" "/>
    <s v=" "/>
    <s v=" "/>
    <n v="1"/>
    <n v="2"/>
    <n v="1"/>
    <n v="0"/>
    <n v="1"/>
    <n v="1"/>
    <n v="1"/>
    <n v="1"/>
    <n v="1"/>
    <n v="0"/>
    <n v="1"/>
    <n v="1"/>
    <n v="1"/>
    <n v="1800"/>
    <n v="2"/>
    <n v="1"/>
    <n v="1"/>
    <n v="1200"/>
    <s v=" "/>
    <n v="5"/>
    <n v="1"/>
    <s v="&quot;Springbox&quot; --Intake Structure At A Spring"/>
    <n v="2014"/>
    <n v="1"/>
    <n v="2014"/>
    <n v="1"/>
    <n v="2014"/>
    <n v="1"/>
    <n v="2014"/>
    <n v="1"/>
    <n v="2014"/>
    <n v="0"/>
    <s v=" "/>
    <s v=" "/>
    <s v=" "/>
    <n v="0"/>
    <s v=""/>
    <s v=" "/>
    <s v=" "/>
    <s v=" "/>
    <n v="1"/>
    <n v="2014"/>
  </r>
  <r>
    <n v="2017"/>
    <s v="Rwanda"/>
    <s v="Rulindo"/>
    <s v="Tumba"/>
    <s v="Gahabwa"/>
    <s v="Kabuga"/>
    <s v=""/>
    <s v=""/>
    <s v="Water point chez Ntuyenabo/Nyirambuga pumping system"/>
    <n v="155"/>
    <n v="155"/>
    <n v="13"/>
    <s v="Piped Network With Pump"/>
    <n v="2017"/>
    <s v="Governement (District, Wasac) And Water For People"/>
    <s v="Spring"/>
    <x v="0"/>
    <x v="2"/>
    <x v="0"/>
    <x v="2"/>
    <n v="5"/>
    <s v="Major Repairs or Replace System"/>
    <s v=""/>
    <s v="Further Technical Diagnostic Needed"/>
    <s v=" "/>
    <s v=" "/>
    <s v=" "/>
    <s v=" "/>
    <s v=" "/>
    <s v=" "/>
    <s v=" "/>
    <s v=" "/>
    <s v=""/>
    <n v="20"/>
    <s v=" "/>
    <s v=" "/>
    <s v=" "/>
    <s v=" "/>
    <s v=" "/>
    <s v=" "/>
    <s v=" "/>
    <s v=" "/>
    <s v=" "/>
    <n v="3"/>
    <n v="3"/>
    <n v="1"/>
    <n v="1"/>
    <n v="0"/>
    <n v="1"/>
    <n v="1"/>
    <n v="1"/>
    <n v="0"/>
    <n v="0"/>
    <n v="2"/>
    <s v=" "/>
    <s v=" "/>
    <s v=" "/>
    <s v=" "/>
    <s v=" "/>
    <s v=" "/>
    <s v=" "/>
    <s v=" "/>
    <n v="2"/>
    <n v="0"/>
    <s v=""/>
    <s v=" "/>
    <n v="0"/>
    <s v=" "/>
    <n v="0"/>
    <s v=" "/>
    <n v="0"/>
    <s v=" "/>
    <n v="0"/>
    <s v=" "/>
    <n v="0"/>
    <s v=" "/>
    <s v=" "/>
    <s v=" "/>
    <n v="0"/>
    <s v=""/>
    <s v=" "/>
    <s v=" "/>
    <s v=" "/>
    <n v="1"/>
    <n v="2017"/>
  </r>
  <r>
    <n v="2017"/>
    <s v="Rwanda"/>
    <s v="Rulindo"/>
    <s v="Base"/>
    <s v="Cyohoha"/>
    <s v="Kabuga"/>
    <s v=""/>
    <s v=""/>
    <s v="Gihanga"/>
    <n v="73"/>
    <n v="60"/>
    <s v=" "/>
    <s v="Piped Network -- Gravity Only"/>
    <n v="2016"/>
    <s v="Governement (District, Wasac) And Water For People"/>
    <s v="Spring"/>
    <x v="0"/>
    <x v="2"/>
    <x v="0"/>
    <x v="2"/>
    <n v="5"/>
    <s v="Major Repairs or Replace System"/>
    <s v=""/>
    <s v="Further Technical Diagnostic Needed"/>
    <n v="29"/>
    <n v="19"/>
    <n v="29"/>
    <s v=" "/>
    <s v=" "/>
    <s v=" "/>
    <s v=" "/>
    <s v=" "/>
    <s v=""/>
    <n v="19"/>
    <n v="2"/>
    <n v="2"/>
    <n v="2"/>
    <s v=" "/>
    <s v=" "/>
    <s v=" "/>
    <s v=" "/>
    <s v=" "/>
    <s v=" "/>
    <n v="3"/>
    <n v="2"/>
    <n v="1"/>
    <n v="1"/>
    <n v="1"/>
    <n v="1"/>
    <n v="1"/>
    <n v="0"/>
    <n v="0"/>
    <n v="0"/>
    <n v="1"/>
    <n v="1"/>
    <n v="1"/>
    <n v="7200"/>
    <n v="6"/>
    <s v=" "/>
    <s v=" "/>
    <s v=" "/>
    <s v=" "/>
    <n v="2"/>
    <n v="1"/>
    <s v="&quot;Springbox&quot; --Intake Structure At A Spring"/>
    <n v="2016"/>
    <n v="1"/>
    <n v="2016"/>
    <n v="1"/>
    <n v="2016"/>
    <n v="0"/>
    <s v=" "/>
    <n v="0"/>
    <s v=" "/>
    <n v="0"/>
    <s v=" "/>
    <s v=" "/>
    <s v=" "/>
    <n v="0"/>
    <s v=""/>
    <s v=" "/>
    <s v=" "/>
    <s v=" "/>
    <n v="1"/>
    <n v="2016"/>
  </r>
  <r>
    <n v="2017"/>
    <s v="Rwanda"/>
    <s v="Rulindo"/>
    <s v="Tumba"/>
    <s v="Nyirabirori"/>
    <s v="Gihanga"/>
    <s v=""/>
    <s v=""/>
    <s v="Water point at Gihanga under road/Nyirambuga pumping"/>
    <n v="152"/>
    <n v="152"/>
    <n v="95"/>
    <s v="Piped Network With Pump"/>
    <n v="2017"/>
    <s v="Governement (District, Wasac) And Water For People"/>
    <s v="Spring"/>
    <x v="0"/>
    <x v="1"/>
    <x v="1"/>
    <x v="1"/>
    <n v="7"/>
    <s v="Perform Routine Preventative Maintenance"/>
    <s v=""/>
    <s v="Maintain O&amp;M and Routine Monitoring"/>
    <s v=" "/>
    <s v=" "/>
    <n v="30"/>
    <n v="20"/>
    <s v=" "/>
    <s v=" "/>
    <s v=" "/>
    <s v=" "/>
    <s v=""/>
    <n v="20"/>
    <s v=" "/>
    <s v=" "/>
    <n v="1"/>
    <n v="1"/>
    <s v=" "/>
    <s v=" "/>
    <s v=" "/>
    <s v=" "/>
    <s v=" "/>
    <n v="1"/>
    <n v="1"/>
    <n v="1"/>
    <n v="1"/>
    <n v="0"/>
    <n v="1"/>
    <n v="1"/>
    <n v="1"/>
    <n v="1"/>
    <n v="1"/>
    <n v="2"/>
    <s v=" "/>
    <s v=" "/>
    <s v=" "/>
    <n v="1"/>
    <n v="1"/>
    <s v=" "/>
    <s v=" "/>
    <s v=" "/>
    <n v="2"/>
    <n v="0"/>
    <s v=""/>
    <s v=" "/>
    <n v="0"/>
    <s v=" "/>
    <n v="1"/>
    <n v="2017"/>
    <n v="1"/>
    <n v="2017"/>
    <n v="0"/>
    <s v=" "/>
    <n v="0"/>
    <s v=" "/>
    <s v=" "/>
    <s v=" "/>
    <n v="0"/>
    <s v=""/>
    <s v=" "/>
    <s v=" "/>
    <s v=" "/>
    <n v="1"/>
    <n v="2017"/>
  </r>
  <r>
    <n v="2017"/>
    <s v="Rwanda"/>
    <s v="Rulindo"/>
    <s v="Mbogo"/>
    <s v="Rurenge"/>
    <s v="Gitaba"/>
    <s v=""/>
    <s v=""/>
    <s v="Musenge network"/>
    <n v="195"/>
    <n v="100"/>
    <n v="146"/>
    <s v="Piped Network With Pump"/>
    <n v="2014"/>
    <s v="Governement (District, Wasac) And Water For People"/>
    <s v="Spring"/>
    <x v="0"/>
    <x v="1"/>
    <x v="2"/>
    <x v="1"/>
    <n v="8"/>
    <s v="Repair or Replace Components"/>
    <s v="Other Concrete Structures Distribution  Line, "/>
    <s v="Create Plan To Repair or Replace Components"/>
    <n v="27"/>
    <n v="17"/>
    <n v="27"/>
    <n v="17"/>
    <n v="27"/>
    <n v="4"/>
    <n v="17"/>
    <s v=" "/>
    <s v=""/>
    <n v="19"/>
    <n v="1"/>
    <n v="1"/>
    <n v="1"/>
    <n v="2"/>
    <n v="2"/>
    <n v="1"/>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6"/>
  </r>
  <r>
    <n v="2017"/>
    <s v="Rwanda"/>
    <s v="Rulindo"/>
    <s v="Masoro"/>
    <s v="Kivugiza"/>
    <s v="Gasenga"/>
    <s v=""/>
    <s v=""/>
    <s v="Mutagata motorised network"/>
    <n v="284"/>
    <n v="138"/>
    <n v="12"/>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ase"/>
    <s v="Rwamahwa"/>
    <s v="Karambi"/>
    <s v=""/>
    <s v=""/>
    <s v="Rwankende"/>
    <n v="192"/>
    <n v="180"/>
    <s v=" "/>
    <s v="Piped Network -- Gravity Only"/>
    <n v="2012"/>
    <s v="Padiri"/>
    <s v="Spring"/>
    <x v="0"/>
    <x v="1"/>
    <x v="2"/>
    <x v="1"/>
    <n v="8"/>
    <s v="Perform Routine Preventative Maintenance"/>
    <s v=""/>
    <s v="Maintain O&amp;M and Routine Monitoring"/>
    <n v="25"/>
    <n v="19"/>
    <n v="25"/>
    <n v="15"/>
    <n v="25"/>
    <s v=" "/>
    <s v=" "/>
    <s v=" "/>
    <s v=""/>
    <n v="15"/>
    <n v="1"/>
    <n v="1"/>
    <n v="1"/>
    <n v="1"/>
    <n v="1"/>
    <s v=" "/>
    <s v=" "/>
    <s v=" "/>
    <s v=" "/>
    <n v="1"/>
    <n v="1"/>
    <n v="1"/>
    <n v="1"/>
    <n v="1"/>
    <n v="1"/>
    <n v="1"/>
    <n v="1"/>
    <n v="1"/>
    <n v="1"/>
    <n v="3"/>
    <n v="2"/>
    <n v="1"/>
    <n v="6450"/>
    <n v="2"/>
    <n v="2"/>
    <n v="1"/>
    <n v="6450"/>
    <s v=" "/>
    <n v="1"/>
    <n v="1"/>
    <s v="&quot;Springbox&quot; --Intake Structure At A Spring"/>
    <n v="2012"/>
    <n v="1"/>
    <n v="2016"/>
    <n v="1"/>
    <n v="2012"/>
    <n v="1"/>
    <n v="2012"/>
    <n v="1"/>
    <n v="2012"/>
    <n v="0"/>
    <s v=" "/>
    <s v=" "/>
    <s v=" "/>
    <n v="0"/>
    <s v=""/>
    <s v=" "/>
    <s v=" "/>
    <s v=" "/>
    <n v="1"/>
    <n v="2012"/>
  </r>
  <r>
    <n v="2017"/>
    <s v="Rwanda"/>
    <s v="Rulindo"/>
    <s v="Rusiga"/>
    <s v="Taba"/>
    <s v="Karenge"/>
    <s v=""/>
    <s v=""/>
    <s v="Water point at Kukabuga/Bitare-Gahondo gravity"/>
    <n v="112"/>
    <n v="112"/>
    <s v=" "/>
    <s v="Piped Network -- Gravity Only"/>
    <n v="1989"/>
    <s v="Catholic Church"/>
    <s v="Spring"/>
    <x v="2"/>
    <x v="2"/>
    <x v="0"/>
    <x v="2"/>
    <n v="5"/>
    <s v="Major Repairs or Replace System"/>
    <s v=""/>
    <s v="Further Technical Diagnostic Needed"/>
    <n v="30"/>
    <n v="20"/>
    <n v="2"/>
    <s v=" "/>
    <s v=" "/>
    <s v=" "/>
    <s v=" "/>
    <s v=" "/>
    <s v=""/>
    <n v="-8"/>
    <n v="1"/>
    <n v="1"/>
    <n v="3"/>
    <s v=" "/>
    <s v=" "/>
    <s v=" "/>
    <s v=" "/>
    <s v=" "/>
    <s v=" "/>
    <n v="3"/>
    <n v="2"/>
    <n v="1"/>
    <n v="1"/>
    <n v="0"/>
    <n v="1"/>
    <n v="1"/>
    <n v="1"/>
    <n v="0"/>
    <n v="0"/>
    <n v="2"/>
    <n v="2"/>
    <n v="2"/>
    <n v="400"/>
    <n v="1"/>
    <s v=" "/>
    <s v=" "/>
    <s v=" "/>
    <s v=" "/>
    <n v="1"/>
    <n v="1"/>
    <s v="&quot;Springbox&quot; --Intake Structure At A Spring"/>
    <n v="2017"/>
    <n v="1"/>
    <n v="2017"/>
    <n v="1"/>
    <n v="1989"/>
    <n v="0"/>
    <s v=" "/>
    <n v="0"/>
    <s v=" "/>
    <n v="0"/>
    <s v=" "/>
    <s v=" "/>
    <s v=" "/>
    <n v="0"/>
    <s v=""/>
    <s v=" "/>
    <s v=" "/>
    <s v=" "/>
    <n v="1"/>
    <n v="1989"/>
  </r>
  <r>
    <n v="2017"/>
    <s v="Rwanda"/>
    <s v="Rulindo"/>
    <s v="Tumba"/>
    <s v="Nyirabirori"/>
    <s v="Murambi"/>
    <s v=""/>
    <s v=""/>
    <s v="Water point at Kayenzi cell near TCT/Nyirambuga pumping system"/>
    <n v="174"/>
    <n v="174"/>
    <n v="12"/>
    <s v="Piped Network With Pump"/>
    <n v="2012"/>
    <s v="Gor"/>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1"/>
    <n v="0"/>
    <s v=""/>
    <s v=" "/>
    <n v="0"/>
    <s v=" "/>
    <n v="0"/>
    <s v=" "/>
    <n v="0"/>
    <s v=" "/>
    <n v="0"/>
    <s v=" "/>
    <n v="0"/>
    <s v=" "/>
    <s v=" "/>
    <s v=" "/>
    <n v="0"/>
    <s v=""/>
    <s v=" "/>
    <s v=" "/>
    <s v=" "/>
    <n v="1"/>
    <n v="2012"/>
  </r>
  <r>
    <n v="2017"/>
    <s v="Rwanda"/>
    <s v="Rulindo"/>
    <s v="Base"/>
    <s v="Rwamahwa"/>
    <s v="Karambi"/>
    <s v=""/>
    <s v=""/>
    <s v="Rwankende"/>
    <n v="192"/>
    <n v="180"/>
    <s v=" "/>
    <s v="Piped Network -- Gravity Only|Private Tap With Piped Supply"/>
    <n v="2016"/>
    <s v="Governement (District, Wasac) And Water For People"/>
    <s v="Spring"/>
    <x v="0"/>
    <x v="1"/>
    <x v="2"/>
    <x v="1"/>
    <n v="8"/>
    <s v="Repair or Replace Components"/>
    <s v="Kiosk/Tap Stand"/>
    <s v="Create Plan To Repair or Replace Components"/>
    <n v="29"/>
    <n v="15"/>
    <n v="25"/>
    <n v="15"/>
    <n v="29"/>
    <s v=" "/>
    <s v=" "/>
    <s v=" "/>
    <s v=""/>
    <n v="15"/>
    <n v="1"/>
    <n v="1"/>
    <n v="1"/>
    <n v="1"/>
    <n v="1"/>
    <s v=" "/>
    <s v=" "/>
    <s v=" "/>
    <s v=" "/>
    <n v="2"/>
    <n v="1"/>
    <n v="1"/>
    <n v="1"/>
    <n v="1"/>
    <n v="1"/>
    <n v="1"/>
    <n v="1"/>
    <n v="1"/>
    <n v="1"/>
    <n v="2"/>
    <n v="3"/>
    <n v="2"/>
    <n v="6450"/>
    <n v="2"/>
    <n v="2"/>
    <n v="2"/>
    <n v="1000"/>
    <s v=" "/>
    <n v="2"/>
    <n v="1"/>
    <s v="&quot;Springbox&quot; --Intake Structure At A Spring"/>
    <n v="2016"/>
    <n v="1"/>
    <n v="2012"/>
    <n v="1"/>
    <n v="2012"/>
    <n v="1"/>
    <n v="2012"/>
    <n v="1"/>
    <n v="2016"/>
    <n v="0"/>
    <s v=" "/>
    <s v=" "/>
    <s v=" "/>
    <n v="0"/>
    <s v=""/>
    <s v=" "/>
    <s v=" "/>
    <s v=" "/>
    <n v="1"/>
    <n v="2012"/>
  </r>
  <r>
    <n v="2017"/>
    <s v="Rwanda"/>
    <s v="Rulindo"/>
    <s v="Rusiga"/>
    <s v="Kirenge"/>
    <s v="Kigarama"/>
    <s v=""/>
    <s v=""/>
    <s v="Kigarama water point/AEP Kigarama"/>
    <n v="243"/>
    <n v="243"/>
    <s v=" "/>
    <s v="Piped Network -- Gravity Only"/>
    <n v="2015"/>
    <s v="Gor"/>
    <s v="Spring"/>
    <x v="0"/>
    <x v="1"/>
    <x v="1"/>
    <x v="1"/>
    <n v="7"/>
    <s v="Perform Routine Preventative Maintenance"/>
    <s v=""/>
    <s v="Maintain O&amp;M and Routine Monitoring"/>
    <s v=" "/>
    <s v=" "/>
    <n v="28"/>
    <s v=" "/>
    <s v=" "/>
    <s v=" "/>
    <s v=" "/>
    <s v=" "/>
    <s v=""/>
    <n v="18"/>
    <s v=" "/>
    <s v=" "/>
    <n v="1"/>
    <s v=" "/>
    <s v=" "/>
    <s v=" "/>
    <s v=" "/>
    <s v=" "/>
    <s v=" "/>
    <n v="1"/>
    <n v="1"/>
    <n v="1"/>
    <n v="1"/>
    <n v="0"/>
    <n v="1"/>
    <n v="1"/>
    <n v="1"/>
    <n v="1"/>
    <n v="1"/>
    <n v="1"/>
    <s v=" "/>
    <s v=" "/>
    <s v=" "/>
    <n v="1"/>
    <s v=" "/>
    <s v=" "/>
    <s v=" "/>
    <s v=" "/>
    <n v="1"/>
    <n v="0"/>
    <s v=""/>
    <s v=" "/>
    <n v="0"/>
    <s v=" "/>
    <n v="1"/>
    <n v="2015"/>
    <n v="0"/>
    <s v=" "/>
    <n v="0"/>
    <s v=" "/>
    <n v="0"/>
    <s v=" "/>
    <s v=" "/>
    <s v=" "/>
    <n v="0"/>
    <s v=""/>
    <s v=" "/>
    <s v=" "/>
    <s v=" "/>
    <n v="1"/>
    <n v="2015"/>
  </r>
  <r>
    <n v="2017"/>
    <s v="Rwanda"/>
    <s v="Rulindo"/>
    <s v="Rukozo"/>
    <s v="Buraro"/>
    <s v="Kivomo"/>
    <s v=""/>
    <s v=""/>
    <s v="Nyamagana"/>
    <n v="1100"/>
    <n v="1100"/>
    <s v=" "/>
    <s v="Piped Network -- Gravity Only"/>
    <n v="2011"/>
    <s v="Government And African Development Bank"/>
    <s v="Spring"/>
    <x v="0"/>
    <x v="1"/>
    <x v="0"/>
    <x v="0"/>
    <n v="4"/>
    <s v="Repair or Replace Components"/>
    <s v="Distribution  Line, "/>
    <s v="Create Plan To Repair or Replace Components"/>
    <n v="28"/>
    <n v="18"/>
    <n v="24"/>
    <n v="14"/>
    <n v="24"/>
    <s v=" "/>
    <s v=" "/>
    <s v=" "/>
    <s v=""/>
    <n v="14"/>
    <n v="1"/>
    <n v="1"/>
    <n v="1"/>
    <n v="1"/>
    <n v="2"/>
    <s v=" "/>
    <s v=" "/>
    <s v=" "/>
    <s v=" "/>
    <n v="1"/>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Ntarabana"/>
    <s v="Kajevuba"/>
    <s v="Nyarubuye"/>
    <s v=""/>
    <s v=""/>
    <s v="Rwamugaza network"/>
    <n v="229"/>
    <n v="229"/>
    <s v=" "/>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Buyoga"/>
    <s v="Karama"/>
    <s v="Karambo"/>
    <s v=""/>
    <s v=""/>
    <s v="Water point at Karama cell/Nyirambuga pumping"/>
    <n v="165"/>
    <n v="165"/>
    <s v=" "/>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Murambi"/>
    <s v="Mugambazi"/>
    <s v="Gahama"/>
    <s v=""/>
    <s v=""/>
    <s v=" "/>
    <n v="115"/>
    <n v="115"/>
    <s v=" "/>
    <s v="Piped Network -- Gravity Only"/>
    <n v="2003"/>
    <s v="Government"/>
    <s v="Spring"/>
    <x v="0"/>
    <x v="0"/>
    <x v="0"/>
    <x v="0"/>
    <n v="5"/>
    <s v="Repair or Replace Components"/>
    <s v="Storage Tank, Distribution  Line, Kiosk/Tap Stand"/>
    <s v="Create Plan To Repair or Replace Components"/>
    <s v=" "/>
    <s v=" "/>
    <n v="16"/>
    <s v=" "/>
    <n v="16"/>
    <s v=" "/>
    <s v=" "/>
    <s v=" "/>
    <s v=""/>
    <n v="6"/>
    <s v=" "/>
    <s v=" "/>
    <n v="2"/>
    <s v=" "/>
    <n v="2"/>
    <s v=" "/>
    <s v=" "/>
    <s v=" "/>
    <s v=" "/>
    <n v="2"/>
    <n v="2"/>
    <n v="1"/>
    <n v="0"/>
    <n v="0"/>
    <n v="1"/>
    <n v="1"/>
    <n v="1"/>
    <n v="1"/>
    <n v="0"/>
    <n v="1"/>
    <s v=" "/>
    <s v=" "/>
    <s v=" "/>
    <n v="1"/>
    <s v=" "/>
    <n v="1"/>
    <n v="100"/>
    <s v=" "/>
    <n v="1"/>
    <n v="0"/>
    <s v=""/>
    <s v=" "/>
    <n v="0"/>
    <s v=" "/>
    <n v="1"/>
    <n v="2003"/>
    <n v="0"/>
    <s v=" "/>
    <n v="1"/>
    <n v="2003"/>
    <n v="0"/>
    <s v=" "/>
    <s v=" "/>
    <s v=" "/>
    <n v="0"/>
    <s v=""/>
    <s v=" "/>
    <s v=" "/>
    <s v=" "/>
    <n v="1"/>
    <n v="2003"/>
  </r>
  <r>
    <n v="2017"/>
    <s v="Rwanda"/>
    <s v="Rulindo"/>
    <s v="Tumba"/>
    <s v="Gahabwa"/>
    <s v="Mafene"/>
    <s v=""/>
    <s v=""/>
    <s v="Water point at Gahabwa cell(near EP Gahabwa)/Nyirambuga pumping"/>
    <n v="172"/>
    <n v="172"/>
    <n v="84"/>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Ngoma"/>
    <s v="Karambo"/>
    <s v="Karambi"/>
    <s v=""/>
    <s v=""/>
    <s v="Gahama network"/>
    <n v="117"/>
    <n v="33"/>
    <s v=" "/>
    <s v="Piped Network -- Gravity Only"/>
    <n v="2014"/>
    <s v="Governement (District, Wasac) And Water For People"/>
    <s v="Spring"/>
    <x v="0"/>
    <x v="2"/>
    <x v="1"/>
    <x v="2"/>
    <n v="6"/>
    <s v="Major Repairs or Replace System"/>
    <s v=""/>
    <s v="Further Technical Diagnostic Needed"/>
    <n v="27"/>
    <n v="17"/>
    <n v="27"/>
    <n v="17"/>
    <n v="27"/>
    <s v=" "/>
    <s v=" "/>
    <s v=" "/>
    <s v=""/>
    <n v="17"/>
    <n v="2"/>
    <n v="1"/>
    <n v="1"/>
    <n v="1"/>
    <n v="1"/>
    <s v=" "/>
    <s v=" "/>
    <s v=" "/>
    <s v=" "/>
    <n v="3"/>
    <n v="2"/>
    <n v="1"/>
    <n v="0"/>
    <n v="1"/>
    <n v="1"/>
    <n v="1"/>
    <n v="1"/>
    <n v="1"/>
    <n v="0"/>
    <n v="1"/>
    <n v="1"/>
    <n v="1"/>
    <n v="1800"/>
    <n v="2"/>
    <n v="1"/>
    <n v="1"/>
    <n v="1200"/>
    <s v=" "/>
    <n v="5"/>
    <n v="1"/>
    <s v="&quot;Springbox&quot; --Intake Structure At A Spring"/>
    <n v="2014"/>
    <n v="1"/>
    <n v="2014"/>
    <n v="1"/>
    <n v="2014"/>
    <n v="1"/>
    <n v="2014"/>
    <n v="1"/>
    <n v="2014"/>
    <n v="0"/>
    <s v=" "/>
    <s v=" "/>
    <s v=" "/>
    <n v="0"/>
    <s v=""/>
    <s v=" "/>
    <s v=" "/>
    <s v=" "/>
    <n v="1"/>
    <n v="2014"/>
  </r>
  <r>
    <n v="2017"/>
    <s v="Rwanda"/>
    <s v="Rulindo"/>
    <s v="Ntarabana"/>
    <s v="Kajevuba"/>
    <s v="Nyarubuye"/>
    <s v=""/>
    <s v=""/>
    <s v="Rwamugaza network"/>
    <n v="229"/>
    <n v="229"/>
    <n v="74"/>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2"/>
    <n v="2"/>
    <n v="35000"/>
    <n v="7"/>
    <n v="14"/>
    <n v="2"/>
    <n v="35000"/>
    <s v=" "/>
    <n v="1"/>
    <n v="1"/>
    <s v=""/>
    <n v="2003"/>
    <n v="1"/>
    <n v="2003"/>
    <n v="1"/>
    <n v="2003"/>
    <n v="1"/>
    <n v="2003"/>
    <n v="1"/>
    <n v="2003"/>
    <n v="0"/>
    <s v=" "/>
    <s v=" "/>
    <s v=" "/>
    <n v="0"/>
    <s v=""/>
    <s v=" "/>
    <s v=" "/>
    <s v=" "/>
    <n v="1"/>
    <n v="2003"/>
  </r>
  <r>
    <n v="2017"/>
    <s v="Rwanda"/>
    <s v="Rulindo"/>
    <s v="Shyorongi"/>
    <s v="Muvumu"/>
    <s v="Kagunda"/>
    <s v=""/>
    <s v=""/>
    <s v="Muvumu- Taba"/>
    <n v="94"/>
    <n v="20"/>
    <s v=" "/>
    <s v="Piped Network -- Gravity Only"/>
    <n v="2013"/>
    <s v="Governement (District, Wasac) And Water For People"/>
    <s v="Spring"/>
    <x v="0"/>
    <x v="1"/>
    <x v="1"/>
    <x v="1"/>
    <n v="6"/>
    <s v="Repair or Replace Components"/>
    <s v="Storage Tank, "/>
    <s v="Create Plan To Repair or Replace Components"/>
    <s v=" "/>
    <n v="16"/>
    <n v="26"/>
    <n v="16"/>
    <n v="26"/>
    <s v=" "/>
    <s v=" "/>
    <s v=" "/>
    <s v=""/>
    <n v="16"/>
    <s v=" "/>
    <n v="1"/>
    <n v="2"/>
    <n v="1"/>
    <n v="1"/>
    <s v=" "/>
    <s v=" "/>
    <s v=" "/>
    <s v=" "/>
    <n v="1"/>
    <n v="2"/>
    <n v="1"/>
    <n v="1"/>
    <n v="1"/>
    <n v="1"/>
    <n v="1"/>
    <n v="0"/>
    <n v="1"/>
    <n v="0"/>
    <n v="1"/>
    <s v=" "/>
    <n v="1"/>
    <n v="800"/>
    <n v="3"/>
    <n v="9"/>
    <n v="1"/>
    <n v="7500"/>
    <s v=" "/>
    <n v="1"/>
    <n v="0"/>
    <s v=""/>
    <s v=" "/>
    <n v="1"/>
    <n v="2013"/>
    <n v="1"/>
    <n v="2013"/>
    <n v="1"/>
    <n v="2013"/>
    <n v="1"/>
    <n v="2013"/>
    <n v="0"/>
    <s v=" "/>
    <s v=" "/>
    <s v=" "/>
    <n v="0"/>
    <s v=""/>
    <s v=" "/>
    <s v=" "/>
    <s v=" "/>
    <n v="1"/>
    <n v="2013"/>
  </r>
  <r>
    <n v="2017"/>
    <s v="Rwanda"/>
    <s v="Rulindo"/>
    <s v="Burega"/>
    <s v="Karengeli"/>
    <s v="Rwamiko"/>
    <s v=""/>
    <s v=""/>
    <s v="Rwamugaza"/>
    <n v="440"/>
    <n v="440"/>
    <n v="93"/>
    <s v="Piped Network With Pump"/>
    <n v="2012"/>
    <s v="Governement (District, Wasac) And Water For People"/>
    <s v="Spring"/>
    <x v="0"/>
    <x v="1"/>
    <x v="1"/>
    <x v="1"/>
    <n v="7"/>
    <s v="Perform Routine Preventative Maintenance"/>
    <s v=""/>
    <s v="Maintain O&amp;M and Routine Monitoring"/>
    <n v="22"/>
    <n v="15"/>
    <n v="25"/>
    <n v="15"/>
    <n v="25"/>
    <n v="-1"/>
    <n v="12"/>
    <s v=" "/>
    <s v=""/>
    <n v="15"/>
    <n v="1"/>
    <n v="1"/>
    <n v="1"/>
    <n v="1"/>
    <n v="1"/>
    <n v="1"/>
    <n v="1"/>
    <s v=" "/>
    <s v=" "/>
    <n v="1"/>
    <n v="1"/>
    <n v="1"/>
    <n v="1"/>
    <n v="0"/>
    <n v="1"/>
    <n v="1"/>
    <n v="1"/>
    <n v="1"/>
    <n v="1"/>
    <n v="3"/>
    <n v="3"/>
    <n v="2"/>
    <n v="5000"/>
    <n v="16"/>
    <n v="8"/>
    <n v="2"/>
    <n v="5000"/>
    <n v="1"/>
    <n v="1"/>
    <n v="1"/>
    <s v=""/>
    <n v="2009"/>
    <n v="1"/>
    <n v="2012"/>
    <n v="1"/>
    <n v="2012"/>
    <n v="1"/>
    <n v="2012"/>
    <n v="1"/>
    <n v="2012"/>
    <n v="1"/>
    <n v="2009"/>
    <n v="1"/>
    <n v="2009"/>
    <n v="0"/>
    <s v=""/>
    <s v=" "/>
    <s v=" "/>
    <s v=" "/>
    <n v="1"/>
    <n v="2012"/>
  </r>
  <r>
    <n v="2017"/>
    <s v="Rwanda"/>
    <s v="Rulindo"/>
    <s v="Rusiga"/>
    <s v="Taba"/>
    <s v="Bitare"/>
    <s v=""/>
    <s v=""/>
    <s v="Muvumu-Taba"/>
    <n v="113"/>
    <n v="20"/>
    <s v=" "/>
    <s v="Piped Network -- Gravity Only"/>
    <n v="2013"/>
    <s v="Governement (District, Wasac) And Water For People"/>
    <s v="Spring"/>
    <x v="0"/>
    <x v="0"/>
    <x v="1"/>
    <x v="1"/>
    <n v="6"/>
    <s v="Repair or Replace Components"/>
    <s v="Storage Tank, Kiosk/Tap Stand"/>
    <s v="Create Plan To Repair or Replace Components"/>
    <s v=" "/>
    <n v="16"/>
    <n v="26"/>
    <n v="16"/>
    <n v="26"/>
    <s v=" "/>
    <s v=" "/>
    <s v=" "/>
    <s v=""/>
    <n v="16"/>
    <s v=" "/>
    <n v="1"/>
    <n v="2"/>
    <n v="1"/>
    <n v="1"/>
    <s v=" "/>
    <s v=" "/>
    <s v=" "/>
    <s v=" "/>
    <n v="2"/>
    <n v="2"/>
    <n v="1"/>
    <n v="1"/>
    <n v="1"/>
    <n v="1"/>
    <n v="1"/>
    <n v="0"/>
    <n v="1"/>
    <n v="0"/>
    <n v="1"/>
    <s v=" "/>
    <n v="1"/>
    <n v="800"/>
    <n v="3"/>
    <n v="9"/>
    <n v="1"/>
    <n v="7500"/>
    <s v=" "/>
    <n v="1"/>
    <n v="0"/>
    <s v=""/>
    <s v=" "/>
    <n v="1"/>
    <n v="2013"/>
    <n v="1"/>
    <n v="2013"/>
    <n v="1"/>
    <n v="2013"/>
    <n v="1"/>
    <n v="2013"/>
    <n v="0"/>
    <s v=" "/>
    <s v=" "/>
    <s v=" "/>
    <n v="0"/>
    <s v=""/>
    <s v=" "/>
    <s v=" "/>
    <s v=" "/>
    <n v="1"/>
    <n v="2013"/>
  </r>
  <r>
    <n v="2017"/>
    <s v="Rwanda"/>
    <s v="Rulindo"/>
    <s v="Bushoki"/>
    <s v="Mukoto"/>
    <s v="Gatare"/>
    <s v=""/>
    <s v=""/>
    <s v="Gatare water point/Tare-Rusiga pumping"/>
    <n v="129"/>
    <n v="129"/>
    <s v=" "/>
    <s v="Piped Network With Pump"/>
    <n v="2015"/>
    <s v="Governement (District, Wasac) And Water For People"/>
    <s v="Spring"/>
    <x v="0"/>
    <x v="1"/>
    <x v="1"/>
    <x v="1"/>
    <n v="7"/>
    <s v="Perform Routine Preventative Maintenance"/>
    <s v=""/>
    <s v="Maintain O&amp;M and Routine Monitoring"/>
    <n v="28"/>
    <n v="18"/>
    <n v="28"/>
    <s v=" "/>
    <n v="28"/>
    <n v="5"/>
    <n v="18"/>
    <s v=" "/>
    <s v=""/>
    <n v="18"/>
    <n v="1"/>
    <n v="1"/>
    <n v="1"/>
    <s v=" "/>
    <n v="1"/>
    <n v="1"/>
    <n v="1"/>
    <s v=" "/>
    <s v=" "/>
    <n v="1"/>
    <n v="1"/>
    <n v="1"/>
    <n v="1"/>
    <n v="0"/>
    <n v="1"/>
    <n v="1"/>
    <n v="1"/>
    <n v="1"/>
    <n v="1"/>
    <n v="10"/>
    <n v="8"/>
    <n v="1"/>
    <n v="4000"/>
    <n v="1"/>
    <s v=" "/>
    <n v="1"/>
    <n v="8000"/>
    <n v="2"/>
    <n v="2"/>
    <n v="1"/>
    <s v="&quot;Springbox&quot; --Intake Structure At A Spring"/>
    <n v="2015"/>
    <n v="1"/>
    <n v="2015"/>
    <n v="1"/>
    <n v="2015"/>
    <n v="0"/>
    <s v=" "/>
    <n v="1"/>
    <n v="2015"/>
    <n v="1"/>
    <n v="2015"/>
    <n v="1"/>
    <n v="2015"/>
    <n v="0"/>
    <s v=""/>
    <s v=" "/>
    <s v=" "/>
    <s v=" "/>
    <n v="1"/>
    <n v="2015"/>
  </r>
  <r>
    <n v="2017"/>
    <s v="Rwanda"/>
    <s v="Rulindo"/>
    <s v="Ntarabana"/>
    <s v="Kajevuba"/>
    <s v="Kazi"/>
    <s v=""/>
    <s v=""/>
    <s v="Rwamugaza network"/>
    <n v="184"/>
    <n v="184"/>
    <s v=" "/>
    <s v="Piped Network -- Gravity Only"/>
    <n v="2003"/>
    <s v="Governement (District, Wasac) And Water For People"/>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4"/>
    <n v="1"/>
    <n v="35000"/>
    <s v=" "/>
    <n v="1"/>
    <n v="1"/>
    <s v=""/>
    <n v="2003"/>
    <n v="1"/>
    <n v="2003"/>
    <n v="1"/>
    <n v="2003"/>
    <n v="1"/>
    <n v="2003"/>
    <n v="1"/>
    <n v="2003"/>
    <n v="0"/>
    <s v=" "/>
    <s v=" "/>
    <s v=" "/>
    <n v="0"/>
    <s v=""/>
    <s v=" "/>
    <s v=" "/>
    <s v=" "/>
    <n v="1"/>
    <n v="2003"/>
  </r>
  <r>
    <n v="2017"/>
    <s v="Rwanda"/>
    <s v="Rulindo"/>
    <s v="Ntarabana"/>
    <s v="Mahaza"/>
    <s v="Gitwa"/>
    <s v=""/>
    <s v=""/>
    <s v="Rwamugaza network"/>
    <n v="120"/>
    <n v="120"/>
    <s v=" "/>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Tumba"/>
    <s v="Taba"/>
    <s v="Ruvumba"/>
    <s v=""/>
    <s v=""/>
    <s v="Water point chez Darage/Nyirambuga pumping system"/>
    <n v="109"/>
    <n v="109"/>
    <n v="92"/>
    <s v="Piped Network With Pump"/>
    <n v="2012"/>
    <s v="Governement (District, Wasac) And Water For People"/>
    <s v="Spring"/>
    <x v="0"/>
    <x v="2"/>
    <x v="0"/>
    <x v="2"/>
    <n v="5"/>
    <s v="Major Repairs or Replace System"/>
    <s v=""/>
    <s v="Further Technical Diagnostic Needed"/>
    <s v=" "/>
    <s v=" "/>
    <s v=" "/>
    <s v=" "/>
    <s v=" "/>
    <s v=" "/>
    <s v=" "/>
    <s v=" "/>
    <s v=""/>
    <n v="15"/>
    <s v=" "/>
    <s v=" "/>
    <s v=" "/>
    <s v=" "/>
    <s v=" "/>
    <s v=" "/>
    <s v=" "/>
    <s v=" "/>
    <s v=" "/>
    <n v="3"/>
    <n v="3"/>
    <n v="1"/>
    <n v="1"/>
    <n v="0"/>
    <n v="1"/>
    <n v="1"/>
    <n v="1"/>
    <n v="0"/>
    <n v="0"/>
    <n v="2"/>
    <s v=" "/>
    <s v=" "/>
    <s v=" "/>
    <s v=" "/>
    <s v=" "/>
    <s v=" "/>
    <s v=" "/>
    <s v=" "/>
    <n v="2"/>
    <n v="0"/>
    <s v=""/>
    <s v=" "/>
    <n v="0"/>
    <s v=" "/>
    <n v="0"/>
    <s v=" "/>
    <n v="0"/>
    <s v=" "/>
    <n v="0"/>
    <s v=" "/>
    <n v="0"/>
    <s v=" "/>
    <s v=" "/>
    <s v=" "/>
    <n v="0"/>
    <s v=""/>
    <s v=" "/>
    <s v=" "/>
    <s v=" "/>
    <n v="1"/>
    <n v="2012"/>
  </r>
  <r>
    <n v="2017"/>
    <s v="Rwanda"/>
    <s v="Rulindo"/>
    <s v="Base"/>
    <s v="Rwamahwa"/>
    <s v="Karambi"/>
    <s v=""/>
    <s v=""/>
    <s v="Rwankende"/>
    <n v="192"/>
    <n v="100"/>
    <n v="158"/>
    <s v="Piped Network -- Gravity Only"/>
    <n v="2017"/>
    <s v="Governement (District, Wasac) And Water For People"/>
    <s v="Spring"/>
    <x v="0"/>
    <x v="2"/>
    <x v="1"/>
    <x v="2"/>
    <n v="7"/>
    <s v="Major Repairs or Replace System"/>
    <s v=""/>
    <s v="Further Technical Diagnostic Needed"/>
    <n v="25"/>
    <n v="19"/>
    <n v="25"/>
    <n v="15"/>
    <n v="29"/>
    <s v=" "/>
    <s v=" "/>
    <s v=" "/>
    <s v=""/>
    <n v="20"/>
    <n v="2"/>
    <n v="3"/>
    <n v="2"/>
    <n v="1"/>
    <n v="1"/>
    <s v=" "/>
    <s v=" "/>
    <s v=" "/>
    <s v=" "/>
    <n v="3"/>
    <n v="2"/>
    <n v="1"/>
    <n v="1"/>
    <n v="1"/>
    <n v="1"/>
    <n v="1"/>
    <n v="1"/>
    <n v="1"/>
    <n v="0"/>
    <n v="3"/>
    <n v="2"/>
    <n v="2"/>
    <n v="1000"/>
    <n v="3"/>
    <n v="1"/>
    <n v="2"/>
    <n v="1200"/>
    <s v=" "/>
    <n v="2"/>
    <n v="1"/>
    <s v="&quot;Springbox&quot; --Intake Structure At A Spring"/>
    <n v="2012"/>
    <n v="1"/>
    <n v="2016"/>
    <n v="1"/>
    <n v="2012"/>
    <n v="1"/>
    <n v="2012"/>
    <n v="1"/>
    <n v="2016"/>
    <n v="0"/>
    <s v=" "/>
    <s v=" "/>
    <s v=" "/>
    <n v="0"/>
    <s v=""/>
    <s v=" "/>
    <s v=" "/>
    <s v=" "/>
    <n v="1"/>
    <n v="2017"/>
  </r>
  <r>
    <n v="2017"/>
    <s v="Rwanda"/>
    <s v="Rulindo"/>
    <s v="Shyorongi"/>
    <s v="Rubona"/>
    <s v="Bwimo"/>
    <s v=""/>
    <s v=""/>
    <s v="Gisoro-Nyundo network"/>
    <n v="188"/>
    <n v="30"/>
    <s v=" "/>
    <s v="Piped Network -- Gravity Only"/>
    <n v="2013"/>
    <s v="Governement (District, Wasac) And Water For People"/>
    <s v="Spring"/>
    <x v="0"/>
    <x v="1"/>
    <x v="1"/>
    <x v="1"/>
    <n v="7"/>
    <s v="Repair or Replace Components"/>
    <s v="Storage Tank, Kiosk/Tap Stand"/>
    <s v="Create Plan To Repair or Replace Components"/>
    <n v="26"/>
    <n v="16"/>
    <n v="26"/>
    <n v="16"/>
    <n v="26"/>
    <s v=" "/>
    <s v=" "/>
    <s v=" "/>
    <s v=""/>
    <n v="16"/>
    <n v="1"/>
    <n v="1"/>
    <n v="2"/>
    <n v="1"/>
    <n v="1"/>
    <s v=" "/>
    <s v=" "/>
    <s v=" "/>
    <s v=" "/>
    <n v="2"/>
    <n v="1"/>
    <n v="1"/>
    <n v="1"/>
    <n v="0"/>
    <n v="1"/>
    <n v="1"/>
    <n v="1"/>
    <n v="1"/>
    <n v="1"/>
    <n v="1"/>
    <n v="1"/>
    <n v="2013"/>
    <n v="30"/>
    <n v="6"/>
    <n v="10"/>
    <n v="2"/>
    <n v="7000"/>
    <s v=" "/>
    <n v="1"/>
    <n v="1"/>
    <s v="&quot;Springbox&quot; --Intake Structure At A Spring"/>
    <n v="2013"/>
    <n v="1"/>
    <n v="2013"/>
    <n v="1"/>
    <n v="2013"/>
    <n v="1"/>
    <n v="2013"/>
    <n v="1"/>
    <n v="2013"/>
    <n v="0"/>
    <s v=" "/>
    <s v=" "/>
    <s v=" "/>
    <n v="0"/>
    <s v=""/>
    <s v=" "/>
    <s v=" "/>
    <s v=" "/>
    <n v="1"/>
    <n v="2013"/>
  </r>
  <r>
    <n v="2017"/>
    <s v="Rwanda"/>
    <s v="Rulindo"/>
    <s v="Cyinzuzi"/>
    <s v="Budakiranya"/>
    <s v="Gihinga"/>
    <s v=""/>
    <s v=""/>
    <s v="0"/>
    <n v="850"/>
    <n v="850"/>
    <s v=" "/>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35000"/>
    <n v="2"/>
    <n v="6"/>
    <n v="1"/>
    <n v="1000"/>
    <n v="3"/>
    <n v="1"/>
    <n v="1"/>
    <s v=""/>
    <n v="2016"/>
    <n v="1"/>
    <n v="2016"/>
    <n v="1"/>
    <n v="2016"/>
    <n v="1"/>
    <n v="2016"/>
    <n v="1"/>
    <n v="2016"/>
    <n v="1"/>
    <n v="2016"/>
    <n v="1"/>
    <n v="2016"/>
    <n v="0"/>
    <s v=""/>
    <s v=" "/>
    <s v=" "/>
    <s v=" "/>
    <n v="1"/>
    <n v="2016"/>
  </r>
  <r>
    <n v="2017"/>
    <s v="Rwanda"/>
    <s v="Rulindo"/>
    <s v="Rukozo"/>
    <s v="Bwimo"/>
    <s v="Gatiba"/>
    <s v=""/>
    <s v=""/>
    <s v="Gihanga II"/>
    <n v="151"/>
    <n v="151"/>
    <n v="58"/>
    <s v="Piped Network -- Gravity Only"/>
    <n v="2016"/>
    <s v="Governement (District, Wasac) And Water For People"/>
    <s v="Groundwater (Well, Etc.)"/>
    <x v="0"/>
    <x v="1"/>
    <x v="2"/>
    <x v="1"/>
    <n v="8"/>
    <s v="Perform Routine Preventative Maintenance"/>
    <s v=""/>
    <s v="Maintain O&amp;M and Routine Monitoring"/>
    <n v="25"/>
    <n v="19"/>
    <n v="29"/>
    <s v=" "/>
    <s v=" "/>
    <s v=" "/>
    <s v=" "/>
    <s v=" "/>
    <s v=""/>
    <n v="19"/>
    <n v="1"/>
    <n v="1"/>
    <n v="1"/>
    <s v=" "/>
    <s v=" "/>
    <s v=" "/>
    <s v=" "/>
    <s v=" "/>
    <s v=" "/>
    <n v="1"/>
    <n v="1"/>
    <n v="1"/>
    <n v="1"/>
    <n v="1"/>
    <n v="1"/>
    <n v="1"/>
    <n v="1"/>
    <n v="1"/>
    <n v="1"/>
    <n v="1"/>
    <n v="1"/>
    <n v="1"/>
    <n v="7000"/>
    <n v="3"/>
    <s v=" "/>
    <s v=" "/>
    <s v=" "/>
    <s v=" "/>
    <n v="2"/>
    <n v="1"/>
    <s v="&quot;Springbox&quot; --Intake Structure At A Spring"/>
    <n v="2012"/>
    <n v="1"/>
    <n v="2016"/>
    <n v="1"/>
    <n v="2016"/>
    <n v="0"/>
    <s v=" "/>
    <n v="0"/>
    <s v=" "/>
    <n v="0"/>
    <s v=" "/>
    <s v=" "/>
    <s v=" "/>
    <n v="0"/>
    <s v=""/>
    <s v=" "/>
    <s v=" "/>
    <s v=" "/>
    <n v="1"/>
    <n v="2016"/>
  </r>
  <r>
    <n v="2017"/>
    <s v="Rwanda"/>
    <s v="Rulindo"/>
    <s v="Kinihira"/>
    <s v="Butunzi"/>
    <s v="Kiniihira"/>
    <s v=""/>
    <s v=""/>
    <s v="Miyove- Kinihira"/>
    <n v="118"/>
    <n v="60"/>
    <n v="195"/>
    <s v="Piped Network -- Gravity Only"/>
    <n v="2001"/>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Shyorongi"/>
    <s v="Rubona"/>
    <s v="Kigali"/>
    <s v=""/>
    <s v=""/>
    <s v="Gisoro- Nyundo network"/>
    <n v="220"/>
    <n v="25"/>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Buyoga"/>
    <s v="Mwumba"/>
    <s v="Gakoma"/>
    <s v=""/>
    <s v=""/>
    <s v="Water point at Gakoma/Nyirambuga pumping"/>
    <n v="176"/>
    <n v="176"/>
    <n v="28"/>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2"/>
    <n v="0"/>
    <s v=""/>
    <s v=" "/>
    <n v="0"/>
    <s v=" "/>
    <n v="0"/>
    <s v=" "/>
    <n v="0"/>
    <s v=" "/>
    <n v="0"/>
    <s v=" "/>
    <n v="0"/>
    <s v=" "/>
    <s v=" "/>
    <s v=" "/>
    <n v="0"/>
    <s v=""/>
    <s v=" "/>
    <s v=" "/>
    <s v=" "/>
    <n v="1"/>
    <n v="2015"/>
  </r>
  <r>
    <n v="2017"/>
    <s v="Rwanda"/>
    <s v="Rulindo"/>
    <s v="Kisaro"/>
    <s v="Mubuga"/>
    <s v="Rutabo"/>
    <s v=""/>
    <s v=""/>
    <s v="gahama"/>
    <n v="148"/>
    <n v="120"/>
    <n v="39"/>
    <s v="Piped Network With Pump"/>
    <n v="2017"/>
    <s v=""/>
    <s v="Spring"/>
    <x v="0"/>
    <x v="1"/>
    <x v="1"/>
    <x v="1"/>
    <n v="7"/>
    <s v="Perform Routine Preventative Maintenance"/>
    <s v=""/>
    <s v="Maintain O&amp;M and Routine Monitoring"/>
    <n v="30"/>
    <n v="20"/>
    <n v="25"/>
    <s v=" "/>
    <n v="25"/>
    <s v=" "/>
    <s v=" "/>
    <s v=" "/>
    <s v=""/>
    <n v="20"/>
    <n v="1"/>
    <n v="1"/>
    <n v="1"/>
    <s v=" "/>
    <n v="1"/>
    <s v=" "/>
    <s v=" "/>
    <s v=" "/>
    <s v=" "/>
    <n v="1"/>
    <n v="1"/>
    <n v="1"/>
    <n v="1"/>
    <n v="0"/>
    <n v="1"/>
    <n v="1"/>
    <n v="1"/>
    <n v="1"/>
    <n v="1"/>
    <n v="2"/>
    <n v="2"/>
    <n v="1"/>
    <n v="12000"/>
    <n v="2012"/>
    <s v=" "/>
    <n v="2"/>
    <n v="12000"/>
    <s v=" "/>
    <n v="1"/>
    <n v="1"/>
    <s v="&quot;Springbox&quot; --Intake Structure At A Spring"/>
    <n v="2017"/>
    <n v="1"/>
    <n v="2017"/>
    <n v="1"/>
    <n v="2012"/>
    <n v="0"/>
    <s v=" "/>
    <n v="1"/>
    <n v="2012"/>
    <n v="0"/>
    <s v=" "/>
    <s v=" "/>
    <s v=" "/>
    <n v="0"/>
    <s v=""/>
    <s v=" "/>
    <s v=" "/>
    <s v=" "/>
    <n v="1"/>
    <n v="2017"/>
  </r>
  <r>
    <n v="2017"/>
    <s v="Rwanda"/>
    <s v="Rulindo"/>
    <s v="Ngoma"/>
    <s v="Mugote"/>
    <s v="Kiboha"/>
    <s v=""/>
    <s v=""/>
    <s v="Kabarore-Ngoma- Nyabuko network"/>
    <n v="74"/>
    <n v="35"/>
    <n v="86"/>
    <s v="Piped Network With Pump"/>
    <n v="2014"/>
    <s v="Governement (District, Wasac) And Water For People"/>
    <s v="Spring"/>
    <x v="0"/>
    <x v="1"/>
    <x v="1"/>
    <x v="1"/>
    <n v="6"/>
    <s v="Repair or Replace Components"/>
    <s v="Pump, "/>
    <s v="Create Plan To Repair or Replace Components"/>
    <n v="27"/>
    <n v="17"/>
    <n v="27"/>
    <s v=" "/>
    <n v="27"/>
    <n v="4"/>
    <n v="17"/>
    <s v=" "/>
    <s v=""/>
    <n v="17"/>
    <n v="1"/>
    <n v="1"/>
    <n v="1"/>
    <s v=" "/>
    <n v="1"/>
    <n v="2"/>
    <n v="1"/>
    <s v=" "/>
    <s v=" "/>
    <n v="1"/>
    <n v="1"/>
    <n v="1"/>
    <n v="1"/>
    <n v="0"/>
    <n v="1"/>
    <n v="1"/>
    <n v="0"/>
    <n v="1"/>
    <n v="1"/>
    <n v="4"/>
    <n v="5"/>
    <n v="2"/>
    <n v="8000"/>
    <n v="13"/>
    <s v=" "/>
    <n v="2"/>
    <n v="7000"/>
    <n v="4"/>
    <n v="17"/>
    <n v="1"/>
    <s v="&quot;Springbox&quot; --Intake Structure At A Spring|Collection Chamber"/>
    <n v="2014"/>
    <n v="1"/>
    <n v="2014"/>
    <n v="1"/>
    <n v="2014"/>
    <n v="0"/>
    <s v=" "/>
    <n v="1"/>
    <n v="2014"/>
    <n v="1"/>
    <n v="2014"/>
    <n v="1"/>
    <n v="2014"/>
    <n v="0"/>
    <s v=""/>
    <s v=" "/>
    <s v=" "/>
    <s v=" "/>
    <n v="1"/>
    <n v="2014"/>
  </r>
  <r>
    <n v="2017"/>
    <s v="Rwanda"/>
    <s v="Rulindo"/>
    <s v="Mbogo"/>
    <s v="Bukoro"/>
    <s v="Gasama"/>
    <s v=""/>
    <s v=""/>
    <s v="Gasama"/>
    <n v="118"/>
    <n v="32"/>
    <n v="149"/>
    <s v="Piped Network -- Gravity Only"/>
    <n v="1997"/>
    <s v="Governement (District, Wasac) And Water For People"/>
    <s v="Spring"/>
    <x v="0"/>
    <x v="1"/>
    <x v="2"/>
    <x v="1"/>
    <n v="8"/>
    <s v="Perform Routine Preventative Maintenance"/>
    <s v=""/>
    <s v="Maintain O&amp;M and Routine Monitoring"/>
    <n v="29"/>
    <n v="19"/>
    <n v="29"/>
    <n v="19"/>
    <n v="29"/>
    <s v=" "/>
    <s v=" "/>
    <s v=" "/>
    <s v=""/>
    <n v="19"/>
    <n v="1"/>
    <n v="1"/>
    <n v="1"/>
    <n v="1"/>
    <n v="1"/>
    <s v=" "/>
    <s v=" "/>
    <s v=" "/>
    <s v=" "/>
    <n v="1"/>
    <n v="1"/>
    <n v="1"/>
    <n v="1"/>
    <n v="1"/>
    <n v="1"/>
    <n v="1"/>
    <n v="1"/>
    <n v="1"/>
    <n v="1"/>
    <n v="2"/>
    <n v="2"/>
    <n v="1"/>
    <n v="700"/>
    <n v="1"/>
    <n v="2"/>
    <n v="2"/>
    <n v="800"/>
    <s v=" "/>
    <n v="5"/>
    <n v="1"/>
    <s v="Start And Collection Chamber"/>
    <n v="2016"/>
    <n v="1"/>
    <n v="2016"/>
    <n v="1"/>
    <n v="2016"/>
    <n v="1"/>
    <n v="2016"/>
    <n v="1"/>
    <n v="2016"/>
    <n v="0"/>
    <s v=" "/>
    <s v=" "/>
    <s v=" "/>
    <n v="0"/>
    <s v=""/>
    <s v=" "/>
    <s v=" "/>
    <s v=" "/>
    <n v="1"/>
    <n v="2016"/>
  </r>
  <r>
    <n v="2017"/>
    <s v="Rwanda"/>
    <s v="Rulindo"/>
    <s v="Mbogo"/>
    <s v="Bukoro"/>
    <s v="Bukoro"/>
    <s v=""/>
    <s v=""/>
    <s v="Kibuye"/>
    <n v="186"/>
    <n v="37"/>
    <s v=" "/>
    <s v="Piped Network -- Gravity Only"/>
    <n v="2016"/>
    <s v="Governement (District, Wasac) And Water For People"/>
    <s v="Spring"/>
    <x v="0"/>
    <x v="1"/>
    <x v="1"/>
    <x v="1"/>
    <n v="7"/>
    <s v="Perform Routine Preventative Maintenance"/>
    <s v=""/>
    <s v="Maintain O&amp;M and Routine Monitoring"/>
    <n v="29"/>
    <n v="19"/>
    <s v=" "/>
    <n v="19"/>
    <n v="29"/>
    <s v=" "/>
    <s v=" "/>
    <s v=" "/>
    <s v=""/>
    <n v="19"/>
    <n v="1"/>
    <n v="1"/>
    <s v=" "/>
    <n v="1"/>
    <n v="1"/>
    <s v=" "/>
    <s v=" "/>
    <s v=" "/>
    <s v=" "/>
    <n v="1"/>
    <n v="1"/>
    <n v="1"/>
    <n v="1"/>
    <n v="0"/>
    <n v="1"/>
    <n v="1"/>
    <n v="1"/>
    <n v="1"/>
    <n v="1"/>
    <n v="2"/>
    <n v="2"/>
    <n v="1"/>
    <n v="1500"/>
    <s v=" "/>
    <n v="1"/>
    <n v="1"/>
    <n v="1000"/>
    <s v=" "/>
    <n v="2"/>
    <n v="1"/>
    <s v="Start And Collection Chamber"/>
    <n v="2016"/>
    <n v="1"/>
    <n v="2016"/>
    <n v="0"/>
    <s v=" "/>
    <n v="1"/>
    <n v="2016"/>
    <n v="1"/>
    <n v="2016"/>
    <n v="0"/>
    <s v=" "/>
    <s v=" "/>
    <s v=" "/>
    <n v="0"/>
    <s v=""/>
    <s v=" "/>
    <s v=" "/>
    <s v=" "/>
    <n v="1"/>
    <n v="2016"/>
  </r>
  <r>
    <n v="2017"/>
    <s v="Rwanda"/>
    <s v="Rulindo"/>
    <s v="Rusiga"/>
    <s v="Gako"/>
    <s v="Gifumba"/>
    <s v=""/>
    <s v=""/>
    <s v="Gifumba gravity system"/>
    <n v="188"/>
    <n v="188"/>
    <s v=" "/>
    <s v="Piped Network -- Gravity Only"/>
    <n v="2010"/>
    <s v="Local Government"/>
    <s v="Spring"/>
    <x v="0"/>
    <x v="2"/>
    <x v="1"/>
    <x v="2"/>
    <n v="6"/>
    <s v="Major Repairs or Replace System"/>
    <s v=""/>
    <s v="Further Technical Diagnostic Needed"/>
    <s v=" "/>
    <n v="13"/>
    <n v="23"/>
    <s v=" "/>
    <s v=" "/>
    <s v=" "/>
    <s v=" "/>
    <s v=" "/>
    <s v=""/>
    <n v="13"/>
    <s v=" "/>
    <n v="3"/>
    <n v="2"/>
    <s v=" "/>
    <s v=" "/>
    <s v=" "/>
    <s v=" "/>
    <s v=" "/>
    <s v=" "/>
    <n v="3"/>
    <n v="2"/>
    <n v="1"/>
    <n v="1"/>
    <n v="1"/>
    <n v="1"/>
    <n v="1"/>
    <n v="1"/>
    <n v="0"/>
    <n v="0"/>
    <n v="1"/>
    <s v=" "/>
    <n v="1"/>
    <n v="700"/>
    <n v="1"/>
    <s v=" "/>
    <s v=" "/>
    <s v=" "/>
    <s v=" "/>
    <s v=" "/>
    <n v="0"/>
    <s v=""/>
    <s v=" "/>
    <n v="1"/>
    <n v="2010"/>
    <n v="1"/>
    <n v="2010"/>
    <n v="0"/>
    <s v=" "/>
    <n v="0"/>
    <s v=" "/>
    <n v="0"/>
    <s v=" "/>
    <s v=" "/>
    <s v=" "/>
    <n v="0"/>
    <s v=""/>
    <s v=" "/>
    <s v=" "/>
    <s v=" "/>
    <n v="1"/>
    <n v="2010"/>
  </r>
  <r>
    <n v="2017"/>
    <s v="Rwanda"/>
    <s v="Rulindo"/>
    <s v="Rusiga"/>
    <s v="Kirenge"/>
    <s v="Kigarama"/>
    <s v=""/>
    <s v=""/>
    <s v="Kigarama water point/AEP Kigarama gravity"/>
    <n v="243"/>
    <n v="243"/>
    <s v=" "/>
    <s v="Piped Network -- Gravity Only"/>
    <n v="2016"/>
    <s v="Governement (District, Wasac) And Water For People"/>
    <s v="Spring"/>
    <x v="0"/>
    <x v="1"/>
    <x v="1"/>
    <x v="1"/>
    <n v="7"/>
    <s v="Perform Routine Preventative Maintenance"/>
    <s v=""/>
    <s v="Maintain O&amp;M and Routine Monitoring"/>
    <s v=" "/>
    <s v=" "/>
    <s v=" "/>
    <s v=" "/>
    <s v=" "/>
    <s v=" "/>
    <s v=" "/>
    <s v=" "/>
    <s v=""/>
    <n v="19"/>
    <s v=" "/>
    <s v=" "/>
    <s v=" "/>
    <s v=" "/>
    <s v=" "/>
    <s v=" "/>
    <s v=" "/>
    <s v=" "/>
    <s v=" "/>
    <n v="1"/>
    <n v="1"/>
    <n v="1"/>
    <n v="1"/>
    <n v="0"/>
    <n v="1"/>
    <n v="1"/>
    <n v="1"/>
    <n v="1"/>
    <n v="1"/>
    <n v="1"/>
    <s v=" "/>
    <s v=" "/>
    <s v=" "/>
    <s v=" "/>
    <s v=" "/>
    <s v=" "/>
    <s v=" "/>
    <s v=" "/>
    <n v="2"/>
    <n v="0"/>
    <s v=""/>
    <s v=" "/>
    <n v="0"/>
    <s v=" "/>
    <n v="0"/>
    <s v=" "/>
    <n v="0"/>
    <s v=" "/>
    <n v="0"/>
    <s v=" "/>
    <n v="0"/>
    <s v=" "/>
    <s v=" "/>
    <s v=" "/>
    <n v="0"/>
    <s v=""/>
    <s v=" "/>
    <s v=" "/>
    <s v=" "/>
    <n v="1"/>
    <n v="2016"/>
  </r>
  <r>
    <n v="2017"/>
    <s v="Rwanda"/>
    <s v="Rulindo"/>
    <s v="Bushoki"/>
    <s v="Gasiza"/>
    <s v="Ruhanga"/>
    <s v=""/>
    <s v=""/>
    <s v="Ruhanga2 water point/Tare-Rusiga pumping"/>
    <n v="147"/>
    <n v="147"/>
    <n v="106"/>
    <s v="Piped Network With Pump"/>
    <n v="2015"/>
    <s v="Governement (District, Wasac) And Water For People"/>
    <s v="Spring"/>
    <x v="0"/>
    <x v="1"/>
    <x v="1"/>
    <x v="1"/>
    <n v="7"/>
    <s v="Perform Routine Preventative Maintenance"/>
    <s v=""/>
    <s v="Maintain O&amp;M and Routine Monitoring"/>
    <n v="28"/>
    <n v="18"/>
    <n v="28"/>
    <s v=" "/>
    <n v="28"/>
    <n v="5"/>
    <n v="18"/>
    <s v=" "/>
    <s v=""/>
    <n v="18"/>
    <n v="1"/>
    <n v="1"/>
    <n v="1"/>
    <s v=" "/>
    <n v="1"/>
    <n v="1"/>
    <n v="1"/>
    <s v=" "/>
    <s v=" "/>
    <n v="1"/>
    <n v="1"/>
    <n v="1"/>
    <n v="1"/>
    <n v="0"/>
    <n v="1"/>
    <n v="1"/>
    <n v="1"/>
    <n v="1"/>
    <n v="1"/>
    <n v="10"/>
    <n v="8"/>
    <n v="1"/>
    <n v="4000"/>
    <n v="1"/>
    <s v=" "/>
    <n v="3"/>
    <n v="8000"/>
    <n v="2"/>
    <n v="2"/>
    <n v="1"/>
    <s v="&quot;Springbox&quot; --Intake Structure At A Spring"/>
    <n v="2015"/>
    <n v="1"/>
    <n v="2015"/>
    <n v="1"/>
    <n v="2015"/>
    <n v="0"/>
    <s v=" "/>
    <n v="1"/>
    <n v="2015"/>
    <n v="1"/>
    <n v="2015"/>
    <n v="1"/>
    <n v="2015"/>
    <n v="0"/>
    <s v=""/>
    <s v=" "/>
    <s v=" "/>
    <s v=" "/>
    <n v="1"/>
    <n v="2015"/>
  </r>
  <r>
    <n v="2017"/>
    <s v="Rwanda"/>
    <s v="Rulindo"/>
    <s v="Mbogo"/>
    <s v="Rurenge"/>
    <s v="Gicumbi"/>
    <s v=""/>
    <s v=""/>
    <s v="Musenge Network"/>
    <n v="141"/>
    <n v="35"/>
    <n v="50"/>
    <s v="Piped Network With Pump"/>
    <n v="2014"/>
    <s v="Governement (District, Wasac) And Water For People"/>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2"/>
    <n v="28"/>
    <n v="1"/>
    <s v="&quot;Springbox&quot; --Intake Structure At A Spring"/>
    <n v="2014"/>
    <n v="1"/>
    <n v="2014"/>
    <n v="1"/>
    <n v="2014"/>
    <n v="1"/>
    <n v="2014"/>
    <n v="1"/>
    <n v="2014"/>
    <n v="1"/>
    <n v="2014"/>
    <n v="1"/>
    <n v="2014"/>
    <n v="0"/>
    <s v=""/>
    <s v=" "/>
    <s v=" "/>
    <s v=" "/>
    <n v="1"/>
    <n v="2014"/>
  </r>
  <r>
    <n v="2017"/>
    <s v="Rwanda"/>
    <s v="Rulindo"/>
    <s v="Ngoma"/>
    <s v="Munyarwanda"/>
    <s v="Ngaru"/>
    <s v=""/>
    <s v=""/>
    <s v="Kabarore-Ngoma-Nyabuko network"/>
    <n v="106"/>
    <n v="56"/>
    <s v=" "/>
    <s v="Piped Network With Pump"/>
    <n v="2014"/>
    <s v="Governement (District, Wasac) And Water For People"/>
    <s v="Spring"/>
    <x v="0"/>
    <x v="1"/>
    <x v="1"/>
    <x v="1"/>
    <n v="6"/>
    <s v="Repair or Replace Components"/>
    <s v="Pump, Kiosk/Tap Stand"/>
    <s v="Create Plan To Repair or Replace Components"/>
    <n v="27"/>
    <n v="17"/>
    <n v="27"/>
    <s v=" "/>
    <n v="27"/>
    <n v="4"/>
    <n v="17"/>
    <s v=" "/>
    <s v=""/>
    <n v="17"/>
    <n v="1"/>
    <n v="1"/>
    <n v="1"/>
    <s v=" "/>
    <n v="1"/>
    <n v="2"/>
    <n v="1"/>
    <s v=" "/>
    <s v=" "/>
    <n v="2"/>
    <n v="1"/>
    <n v="1"/>
    <n v="1"/>
    <n v="0"/>
    <n v="1"/>
    <n v="1"/>
    <n v="0"/>
    <n v="1"/>
    <n v="1"/>
    <n v="4"/>
    <n v="5"/>
    <n v="2"/>
    <n v="8000"/>
    <n v="13"/>
    <s v=" "/>
    <n v="2"/>
    <n v="7000"/>
    <n v="4"/>
    <n v="17"/>
    <n v="1"/>
    <s v="&quot;Springbox&quot; --Intake Structure At A Spring|Collection Chamber"/>
    <n v="2014"/>
    <n v="1"/>
    <n v="2014"/>
    <n v="1"/>
    <n v="2014"/>
    <n v="0"/>
    <s v=" "/>
    <n v="1"/>
    <n v="2014"/>
    <n v="1"/>
    <n v="2014"/>
    <n v="1"/>
    <n v="2014"/>
    <n v="0"/>
    <s v=""/>
    <s v=" "/>
    <s v=" "/>
    <s v=" "/>
    <n v="1"/>
    <n v="2014"/>
  </r>
  <r>
    <n v="2017"/>
    <s v="Rwanda"/>
    <s v="Rulindo"/>
    <s v="Shyorongi"/>
    <s v="Kijabagwe"/>
    <s v="Kabagabaga"/>
    <s v=""/>
    <s v=""/>
    <s v="kirikumuryango network"/>
    <n v="850"/>
    <n v="850"/>
    <n v="75"/>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Mbogo"/>
    <s v="Bukoro"/>
    <s v="Karindi"/>
    <s v=""/>
    <s v=""/>
    <s v=" "/>
    <n v="120"/>
    <n v="45"/>
    <n v="97"/>
    <s v="Piped Network -- Gravity Only"/>
    <n v="2007"/>
    <s v=""/>
    <s v="Spring"/>
    <x v="0"/>
    <x v="1"/>
    <x v="2"/>
    <x v="1"/>
    <n v="8"/>
    <s v="Perform Routine Preventative Maintenance"/>
    <s v=""/>
    <s v="Maintain O&amp;M and Routine Monitoring"/>
    <n v="29"/>
    <n v="10"/>
    <n v="11"/>
    <s v=" "/>
    <s v=" "/>
    <s v=" "/>
    <s v=" "/>
    <s v=" "/>
    <s v=""/>
    <n v="19"/>
    <n v="1"/>
    <n v="1"/>
    <n v="1"/>
    <s v=" "/>
    <s v=" "/>
    <s v=" "/>
    <s v=" "/>
    <s v=" "/>
    <s v=" "/>
    <n v="1"/>
    <n v="1"/>
    <n v="1"/>
    <n v="1"/>
    <n v="1"/>
    <n v="1"/>
    <n v="1"/>
    <n v="1"/>
    <n v="1"/>
    <n v="1"/>
    <n v="1"/>
    <n v="1"/>
    <n v="1"/>
    <n v="1000"/>
    <n v="1"/>
    <s v=" "/>
    <s v=" "/>
    <s v=" "/>
    <s v=" "/>
    <n v="1"/>
    <n v="1"/>
    <s v="&quot;Springbox&quot; --Intake Structure At A Spring"/>
    <n v="2016"/>
    <n v="1"/>
    <n v="2007"/>
    <n v="1"/>
    <n v="1998"/>
    <n v="0"/>
    <s v=" "/>
    <n v="0"/>
    <s v=" "/>
    <n v="0"/>
    <s v=" "/>
    <s v=" "/>
    <s v=" "/>
    <n v="0"/>
    <s v=""/>
    <s v=" "/>
    <s v=" "/>
    <s v=" "/>
    <n v="1"/>
    <n v="2016"/>
  </r>
  <r>
    <n v="2017"/>
    <s v="Rwanda"/>
    <s v="Rulindo"/>
    <s v="Mbogo"/>
    <s v="Bukoro"/>
    <s v="Gasama"/>
    <s v=""/>
    <s v=""/>
    <s v="Gasama"/>
    <n v="118"/>
    <n v="21"/>
    <s v=" "/>
    <s v="Piped Network -- Gravity Only"/>
    <n v="1997"/>
    <s v="Governement (District, Wasac) And Water For People"/>
    <s v="Spring"/>
    <x v="0"/>
    <x v="1"/>
    <x v="2"/>
    <x v="1"/>
    <n v="8"/>
    <s v="Perform Routine Preventative Maintenance"/>
    <s v=""/>
    <s v="Maintain O&amp;M and Routine Monitoring"/>
    <n v="29"/>
    <n v="19"/>
    <n v="29"/>
    <n v="19"/>
    <n v="29"/>
    <s v=" "/>
    <s v=" "/>
    <s v=" "/>
    <s v=""/>
    <n v="19"/>
    <n v="1"/>
    <n v="1"/>
    <n v="1"/>
    <n v="1"/>
    <n v="1"/>
    <s v=" "/>
    <s v=" "/>
    <s v=" "/>
    <s v=" "/>
    <n v="1"/>
    <n v="1"/>
    <n v="1"/>
    <n v="1"/>
    <n v="1"/>
    <n v="1"/>
    <n v="1"/>
    <n v="1"/>
    <n v="1"/>
    <n v="1"/>
    <n v="2"/>
    <n v="2"/>
    <n v="1"/>
    <n v="700"/>
    <n v="1"/>
    <n v="2"/>
    <n v="2"/>
    <n v="800"/>
    <s v=" "/>
    <n v="5"/>
    <n v="1"/>
    <s v="Start And Collection Chamber"/>
    <n v="2016"/>
    <n v="1"/>
    <n v="2016"/>
    <n v="1"/>
    <n v="2016"/>
    <n v="1"/>
    <n v="2016"/>
    <n v="1"/>
    <n v="2016"/>
    <n v="0"/>
    <s v=" "/>
    <s v=" "/>
    <s v=" "/>
    <n v="0"/>
    <s v=""/>
    <s v=" "/>
    <s v=" "/>
    <s v=" "/>
    <n v="1"/>
    <n v="2016"/>
  </r>
  <r>
    <n v="2017"/>
    <s v="Rwanda"/>
    <s v="Rulindo"/>
    <s v="Murambi"/>
    <s v="Gatwa"/>
    <s v="Gatare"/>
    <s v=""/>
    <s v=""/>
    <s v="rwiseke"/>
    <n v="179"/>
    <n v="179"/>
    <n v="83"/>
    <s v="Piped Network -- Gravity Only"/>
    <n v="2001"/>
    <s v="Governement (District, Wasac) And Water For People"/>
    <s v="Spring"/>
    <x v="2"/>
    <x v="1"/>
    <x v="1"/>
    <x v="1"/>
    <n v="7"/>
    <s v="Consider Replacing Aging Components"/>
    <s v="Conduction Line,  Distribution Network, Pump, Pump Station,  Treatment Equipment,  "/>
    <s v="Further Technical Diagnostic Needed "/>
    <s v=" "/>
    <n v="4"/>
    <n v="14"/>
    <s v=" "/>
    <n v="14"/>
    <s v=" "/>
    <s v=" "/>
    <s v=" "/>
    <s v=""/>
    <n v="4"/>
    <s v=" "/>
    <n v="1"/>
    <n v="1"/>
    <s v=" "/>
    <n v="1"/>
    <s v=" "/>
    <s v=" "/>
    <s v=" "/>
    <s v=" "/>
    <n v="1"/>
    <n v="1"/>
    <n v="1"/>
    <n v="1"/>
    <n v="0"/>
    <n v="1"/>
    <n v="1"/>
    <n v="1"/>
    <n v="1"/>
    <n v="1"/>
    <n v="3"/>
    <s v=" "/>
    <n v="1"/>
    <n v="1200"/>
    <n v="7"/>
    <s v=" "/>
    <n v="1"/>
    <n v="1200"/>
    <s v=" "/>
    <n v="1"/>
    <n v="0"/>
    <s v=""/>
    <s v=" "/>
    <n v="1"/>
    <n v="2001"/>
    <n v="1"/>
    <n v="2001"/>
    <n v="0"/>
    <s v=" "/>
    <n v="1"/>
    <n v="2001"/>
    <n v="0"/>
    <s v=" "/>
    <s v=" "/>
    <s v=" "/>
    <n v="0"/>
    <s v=""/>
    <s v=" "/>
    <s v=" "/>
    <s v=" "/>
    <n v="1"/>
    <n v="2001"/>
  </r>
  <r>
    <n v="2017"/>
    <s v="Rwanda"/>
    <s v="Rulindo"/>
    <s v="Ngoma"/>
    <s v="Kabuga"/>
    <s v="Kirambo"/>
    <s v=""/>
    <s v=""/>
    <s v="Kabarore-Ngoma-Nyabuko network"/>
    <n v="131"/>
    <n v="48"/>
    <n v="5"/>
    <s v="Piped Network With Pump"/>
    <n v="2014"/>
    <s v="Governement (District, Wasac) And Water For People"/>
    <s v="Spring"/>
    <x v="0"/>
    <x v="1"/>
    <x v="1"/>
    <x v="1"/>
    <n v="6"/>
    <s v="Repair or Replace Components"/>
    <s v="Pump, "/>
    <s v="Create Plan To Repair or Replace Components"/>
    <n v="27"/>
    <n v="17"/>
    <n v="27"/>
    <s v=" "/>
    <n v="27"/>
    <n v="4"/>
    <n v="17"/>
    <s v=" "/>
    <s v=""/>
    <n v="17"/>
    <n v="1"/>
    <n v="1"/>
    <n v="1"/>
    <s v=" "/>
    <n v="1"/>
    <n v="2"/>
    <n v="1"/>
    <s v=" "/>
    <s v=" "/>
    <n v="1"/>
    <n v="1"/>
    <n v="1"/>
    <n v="1"/>
    <n v="0"/>
    <n v="1"/>
    <n v="1"/>
    <n v="0"/>
    <n v="1"/>
    <n v="1"/>
    <n v="4"/>
    <n v="5"/>
    <n v="2"/>
    <n v="8000"/>
    <n v="13"/>
    <s v=" "/>
    <n v="2"/>
    <n v="7000"/>
    <n v="2"/>
    <n v="17"/>
    <n v="1"/>
    <s v="&quot;Springbox&quot; --Intake Structure At A Spring|Collection Chamber"/>
    <n v="2014"/>
    <n v="1"/>
    <n v="2014"/>
    <n v="1"/>
    <n v="2014"/>
    <n v="0"/>
    <s v=" "/>
    <n v="1"/>
    <n v="2014"/>
    <n v="1"/>
    <n v="2014"/>
    <n v="1"/>
    <n v="2014"/>
    <n v="0"/>
    <s v=""/>
    <s v=" "/>
    <s v=" "/>
    <s v=" "/>
    <n v="1"/>
    <n v="2014"/>
  </r>
  <r>
    <n v="2017"/>
    <s v="Rwanda"/>
    <s v="Rulindo"/>
    <s v="Rukozo"/>
    <s v="Mberuka"/>
    <s v="Gahwazi"/>
    <s v=""/>
    <s v=""/>
    <s v="Nyamagana"/>
    <n v="50"/>
    <n v="45"/>
    <s v=" "/>
    <s v="Piped Network -- Gravity Only"/>
    <n v="2011"/>
    <s v="Government And African Development Bank"/>
    <s v="Spring"/>
    <x v="0"/>
    <x v="1"/>
    <x v="0"/>
    <x v="0"/>
    <n v="4"/>
    <s v="Repair or Replace Components"/>
    <s v="Distribution  Line, "/>
    <s v="Create Plan To Repair or Replace Components"/>
    <n v="28"/>
    <n v="14"/>
    <n v="24"/>
    <n v="14"/>
    <n v="24"/>
    <s v=" "/>
    <s v=" "/>
    <s v=" "/>
    <s v=""/>
    <n v="14"/>
    <n v="1"/>
    <n v="1"/>
    <n v="1"/>
    <n v="1"/>
    <n v="2"/>
    <s v=" "/>
    <s v=" "/>
    <s v=" "/>
    <s v=" "/>
    <n v="1"/>
    <n v="2"/>
    <n v="1"/>
    <n v="1"/>
    <n v="0"/>
    <n v="1"/>
    <n v="1"/>
    <n v="0"/>
    <n v="0"/>
    <n v="0"/>
    <n v="2"/>
    <n v="1"/>
    <n v="2"/>
    <n v="5"/>
    <n v="11"/>
    <n v="15"/>
    <n v="3"/>
    <n v="37000"/>
    <s v=" "/>
    <n v="29"/>
    <n v="1"/>
    <s v="&quot;Springbox&quot; --Intake Structure At A Spring"/>
    <n v="2015"/>
    <n v="1"/>
    <n v="2011"/>
    <n v="1"/>
    <n v="2011"/>
    <n v="1"/>
    <n v="2011"/>
    <n v="1"/>
    <n v="2011"/>
    <n v="0"/>
    <s v=" "/>
    <s v=" "/>
    <s v=" "/>
    <n v="0"/>
    <s v=""/>
    <s v=" "/>
    <s v=" "/>
    <s v=" "/>
    <n v="1"/>
    <n v="2011"/>
  </r>
  <r>
    <n v="2017"/>
    <s v="Rwanda"/>
    <s v="Rulindo"/>
    <s v="Rukozo"/>
    <s v="Mberuka"/>
    <s v="Gakubo"/>
    <s v=""/>
    <s v=""/>
    <s v="Nyamagana"/>
    <n v="450"/>
    <n v="450"/>
    <n v="79"/>
    <s v="Piped Network -- Gravity Only"/>
    <n v="2011"/>
    <s v="Government And African Development Bank"/>
    <s v="Spring"/>
    <x v="0"/>
    <x v="1"/>
    <x v="0"/>
    <x v="0"/>
    <n v="5"/>
    <s v="Repair or Replace Components"/>
    <s v="Distribution  Line, "/>
    <s v="Create Plan To Repair or Replace Components"/>
    <n v="28"/>
    <n v="14"/>
    <n v="24"/>
    <n v="14"/>
    <n v="24"/>
    <s v=" "/>
    <s v=" "/>
    <s v=" "/>
    <s v=""/>
    <n v="14"/>
    <n v="1"/>
    <n v="1"/>
    <n v="1"/>
    <n v="1"/>
    <n v="2"/>
    <s v=" "/>
    <s v=" "/>
    <s v=" "/>
    <s v=" "/>
    <n v="1"/>
    <n v="2"/>
    <n v="1"/>
    <n v="1"/>
    <n v="0"/>
    <n v="1"/>
    <n v="1"/>
    <n v="0"/>
    <n v="1"/>
    <n v="0"/>
    <n v="2"/>
    <n v="1"/>
    <n v="2"/>
    <n v="5"/>
    <n v="11"/>
    <n v="15"/>
    <n v="3"/>
    <n v="37000"/>
    <s v=" "/>
    <n v="29"/>
    <n v="1"/>
    <s v="&quot;Springbox&quot; --Intake Structure At A Spring"/>
    <n v="2015"/>
    <n v="1"/>
    <n v="2011"/>
    <n v="1"/>
    <n v="2011"/>
    <n v="1"/>
    <n v="2011"/>
    <n v="1"/>
    <n v="2011"/>
    <n v="0"/>
    <s v=" "/>
    <s v=" "/>
    <s v=" "/>
    <n v="0"/>
    <s v=""/>
    <s v=" "/>
    <s v=" "/>
    <s v=" "/>
    <n v="1"/>
    <n v="2011"/>
  </r>
  <r>
    <n v="2017"/>
    <s v="Rwanda"/>
    <s v="Rulindo"/>
    <s v="Ngoma"/>
    <s v="Munyarwanda"/>
    <s v="Busizi"/>
    <s v=""/>
    <s v=""/>
    <s v="Kabarore-Ngoma-Nyabuko network"/>
    <n v="100"/>
    <n v="21"/>
    <s v=" "/>
    <s v="Piped Network With Pump"/>
    <n v="2014"/>
    <s v="Governement (District, Wasac) And Water For People"/>
    <s v="Spring"/>
    <x v="0"/>
    <x v="2"/>
    <x v="0"/>
    <x v="2"/>
    <n v="5"/>
    <s v="Major Repairs or Replace System"/>
    <s v=""/>
    <s v="Further Technical Diagnostic Needed"/>
    <n v="27"/>
    <n v="17"/>
    <n v="27"/>
    <s v=" "/>
    <n v="27"/>
    <n v="4"/>
    <n v="17"/>
    <s v=" "/>
    <s v=""/>
    <n v="17"/>
    <n v="1"/>
    <n v="1"/>
    <n v="1"/>
    <s v=" "/>
    <n v="1"/>
    <n v="2"/>
    <n v="1"/>
    <s v=" "/>
    <s v=" "/>
    <n v="3"/>
    <n v="2"/>
    <n v="1"/>
    <n v="1"/>
    <n v="0"/>
    <n v="1"/>
    <n v="1"/>
    <n v="0"/>
    <n v="1"/>
    <n v="0"/>
    <n v="4"/>
    <n v="5"/>
    <n v="2"/>
    <n v="8000"/>
    <n v="13"/>
    <s v=" "/>
    <n v="2"/>
    <n v="7000"/>
    <n v="4"/>
    <n v="17"/>
    <n v="1"/>
    <s v="&quot;Springbox&quot; --Intake Structure At A Spring|Collection Chamber"/>
    <n v="2014"/>
    <n v="1"/>
    <n v="2014"/>
    <n v="1"/>
    <n v="2014"/>
    <n v="0"/>
    <s v=" "/>
    <n v="1"/>
    <n v="2014"/>
    <n v="1"/>
    <n v="2014"/>
    <n v="1"/>
    <n v="2014"/>
    <n v="0"/>
    <s v=""/>
    <s v=" "/>
    <s v=" "/>
    <s v=" "/>
    <n v="1"/>
    <n v="2014"/>
  </r>
  <r>
    <n v="2017"/>
    <s v="Rwanda"/>
    <s v="Rulindo"/>
    <s v="Ntarabana"/>
    <s v="Kajevuba"/>
    <s v="Bikamba"/>
    <s v=""/>
    <s v=""/>
    <s v="Rwamugaza network"/>
    <n v="205"/>
    <n v="205"/>
    <n v="12"/>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Base"/>
    <s v="Rwamahwa"/>
    <s v="Karambi"/>
    <s v=""/>
    <s v=""/>
    <s v="Rwankende"/>
    <n v="192"/>
    <n v="180"/>
    <n v="112"/>
    <s v="Piped Network -- Gravity Only"/>
    <n v="2012"/>
    <s v="Padiri"/>
    <s v="Spring|Groundwater (Well, Etc.)"/>
    <x v="0"/>
    <x v="1"/>
    <x v="1"/>
    <x v="1"/>
    <n v="7"/>
    <s v="Repair or Replace Components"/>
    <s v="Kiosk/Tap Stand"/>
    <s v="Create Plan To Repair or Replace Components"/>
    <n v="29"/>
    <n v="19"/>
    <n v="25"/>
    <n v="15"/>
    <s v=" "/>
    <s v=" "/>
    <s v=" "/>
    <s v=" "/>
    <s v=""/>
    <n v="15"/>
    <n v="1"/>
    <n v="1"/>
    <n v="1"/>
    <n v="1"/>
    <s v=" "/>
    <s v=" "/>
    <s v=" "/>
    <s v=" "/>
    <s v=" "/>
    <n v="2"/>
    <n v="1"/>
    <n v="1"/>
    <n v="1"/>
    <n v="1"/>
    <n v="1"/>
    <n v="1"/>
    <n v="1"/>
    <n v="0"/>
    <n v="1"/>
    <n v="3"/>
    <n v="2"/>
    <n v="1"/>
    <n v="6450"/>
    <n v="2"/>
    <n v="2"/>
    <s v=" "/>
    <s v=" "/>
    <s v=" "/>
    <n v="1"/>
    <n v="1"/>
    <s v="&quot;Springbox&quot; --Intake Structure At A Spring"/>
    <n v="2016"/>
    <n v="1"/>
    <n v="2016"/>
    <n v="1"/>
    <n v="2012"/>
    <n v="1"/>
    <n v="2012"/>
    <n v="0"/>
    <s v=" "/>
    <n v="0"/>
    <s v=" "/>
    <s v=" "/>
    <s v=" "/>
    <n v="0"/>
    <s v=""/>
    <s v=" "/>
    <s v=" "/>
    <s v=" "/>
    <n v="1"/>
    <n v="2012"/>
  </r>
  <r>
    <n v="2017"/>
    <s v="Rwanda"/>
    <s v="Rulindo"/>
    <s v="Masoro"/>
    <s v="Shengampuri"/>
    <s v="Umubuga"/>
    <s v=""/>
    <s v=""/>
    <s v="Mutagata Gravity network"/>
    <n v="175"/>
    <n v="63"/>
    <s v=" "/>
    <s v="Piped Network -- Gravity Only"/>
    <n v="2004"/>
    <s v=""/>
    <s v="Spring"/>
    <x v="0"/>
    <x v="0"/>
    <x v="1"/>
    <x v="1"/>
    <n v="6"/>
    <s v="Repair or Replace Components"/>
    <s v="Intake Structure, Conduction Line, Storage Tank, Other Concrete Structures Distribution  Line, "/>
    <s v="Create Plan To Repair or Replace Components"/>
    <n v="17"/>
    <n v="7"/>
    <n v="17"/>
    <n v="7"/>
    <n v="17"/>
    <s v=" "/>
    <s v=" "/>
    <s v=" "/>
    <s v=""/>
    <n v="19"/>
    <n v="2"/>
    <n v="2"/>
    <n v="2"/>
    <n v="2"/>
    <n v="2"/>
    <s v=" "/>
    <s v=" "/>
    <s v=" "/>
    <s v=" "/>
    <n v="1"/>
    <n v="2"/>
    <n v="1"/>
    <n v="1"/>
    <n v="0"/>
    <n v="1"/>
    <n v="1"/>
    <n v="1"/>
    <n v="1"/>
    <n v="0"/>
    <n v="1"/>
    <n v="1"/>
    <n v="1"/>
    <n v="3500"/>
    <n v="6"/>
    <n v="4"/>
    <n v="2"/>
    <n v="4500"/>
    <s v=" "/>
    <n v="12"/>
    <n v="1"/>
    <s v="&quot;Springbox&quot; --Intake Structure At A Spring"/>
    <n v="2004"/>
    <n v="1"/>
    <n v="2004"/>
    <n v="1"/>
    <n v="2004"/>
    <n v="1"/>
    <n v="2004"/>
    <n v="1"/>
    <n v="2004"/>
    <n v="0"/>
    <s v=" "/>
    <s v=" "/>
    <s v=" "/>
    <n v="0"/>
    <s v=""/>
    <s v=" "/>
    <s v=" "/>
    <s v=" "/>
    <n v="1"/>
    <n v="2016"/>
  </r>
  <r>
    <n v="2017"/>
    <s v="Rwanda"/>
    <s v="Rulindo"/>
    <s v="Base"/>
    <s v="Gitare"/>
    <s v="Gihora"/>
    <s v=""/>
    <s v=""/>
    <s v="Gihora2 water point/Rutomvu gravity"/>
    <n v="101"/>
    <n v="101"/>
    <s v=" "/>
    <s v="Piped Network -- Gravity Only"/>
    <n v="2013"/>
    <s v="Gor"/>
    <s v="Spring"/>
    <x v="0"/>
    <x v="1"/>
    <x v="1"/>
    <x v="1"/>
    <n v="7"/>
    <s v="Repair or Replace Components"/>
    <s v="Kiosk/Tap Stand"/>
    <s v="Create Plan To Repair or Replace Components"/>
    <s v=" "/>
    <s v=" "/>
    <n v="26"/>
    <s v=" "/>
    <s v=" "/>
    <s v=" "/>
    <s v=" "/>
    <s v=" "/>
    <s v=""/>
    <n v="16"/>
    <s v=" "/>
    <s v=" "/>
    <n v="1"/>
    <s v=" "/>
    <s v=" "/>
    <s v=" "/>
    <s v=" "/>
    <s v=" "/>
    <s v=" "/>
    <n v="2"/>
    <n v="1"/>
    <n v="1"/>
    <n v="1"/>
    <n v="0"/>
    <n v="1"/>
    <n v="1"/>
    <n v="1"/>
    <n v="1"/>
    <n v="1"/>
    <n v="1"/>
    <s v=" "/>
    <s v=" "/>
    <s v=" "/>
    <n v="1"/>
    <s v=" "/>
    <s v=" "/>
    <s v=" "/>
    <s v=" "/>
    <n v="1"/>
    <n v="0"/>
    <s v=""/>
    <s v=" "/>
    <n v="0"/>
    <s v=" "/>
    <n v="1"/>
    <n v="2013"/>
    <n v="0"/>
    <s v=" "/>
    <n v="0"/>
    <s v=" "/>
    <n v="0"/>
    <s v=" "/>
    <s v=" "/>
    <s v=" "/>
    <n v="0"/>
    <s v=""/>
    <s v=" "/>
    <s v=" "/>
    <s v=" "/>
    <n v="1"/>
    <n v="2013"/>
  </r>
  <r>
    <n v="2017"/>
    <s v="Rwanda"/>
    <s v="Rulindo"/>
    <s v="Tumba"/>
    <s v="Gahabwa"/>
    <s v="Kagusa"/>
    <s v=""/>
    <s v=""/>
    <s v="Kagusa water point/Nyirambuga pumping"/>
    <n v="146"/>
    <n v="146"/>
    <n v="71"/>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Kinihira"/>
    <s v="Karegamazi"/>
    <s v="Buhita"/>
    <s v=""/>
    <s v=""/>
    <s v="Miyove-Kinihira"/>
    <n v="131"/>
    <n v="60"/>
    <s v=" "/>
    <s v="Piped Network -- Gravity Only"/>
    <n v="2001"/>
    <s v="Gkww"/>
    <s v="Spring"/>
    <x v="1"/>
    <x v="0"/>
    <x v="1"/>
    <x v="0"/>
    <n v="6"/>
    <s v="Consider Replacing Aging Components"/>
    <s v="Intake Structure,  Conduction Line, Storage Tank, Other Concrete Structures,  Pump, Pump Station,  Treatment Equipment, Kiosk/Tap Stand"/>
    <s v="Further Technical Diagnostic Needed "/>
    <n v="2"/>
    <n v="-8"/>
    <n v="2"/>
    <n v="-8"/>
    <n v="2"/>
    <s v=" "/>
    <s v=" "/>
    <s v=" "/>
    <s v=""/>
    <n v="18"/>
    <n v="2"/>
    <n v="2"/>
    <n v="1"/>
    <n v="2"/>
    <n v="2"/>
    <s v=" "/>
    <s v=" "/>
    <s v=" "/>
    <s v=" "/>
    <n v="1"/>
    <n v="2"/>
    <n v="1"/>
    <n v="1"/>
    <n v="0"/>
    <n v="1"/>
    <n v="1"/>
    <n v="1"/>
    <n v="1"/>
    <n v="0"/>
    <n v="6"/>
    <n v="3"/>
    <n v="1"/>
    <n v="8000"/>
    <n v="4"/>
    <n v="18"/>
    <n v="2"/>
    <n v="15000"/>
    <s v=" "/>
    <n v="2"/>
    <n v="1"/>
    <s v="&quot;Springbox&quot; --Intake Structure At A Spring"/>
    <n v="1989"/>
    <n v="1"/>
    <n v="1989"/>
    <n v="1"/>
    <n v="1989"/>
    <n v="1"/>
    <n v="1989"/>
    <n v="1"/>
    <n v="1989"/>
    <n v="0"/>
    <s v=" "/>
    <s v=" "/>
    <s v=" "/>
    <n v="0"/>
    <s v=""/>
    <s v=" "/>
    <s v=" "/>
    <s v=" "/>
    <n v="1"/>
    <n v="2015"/>
  </r>
  <r>
    <n v="2017"/>
    <s v="Rwanda"/>
    <s v="Rulindo"/>
    <s v="Shyorongi"/>
    <s v="Muvumu"/>
    <s v="Muvumu"/>
    <s v=""/>
    <s v=""/>
    <s v="Muvumu- Taba"/>
    <n v="400"/>
    <n v="400"/>
    <s v=" "/>
    <s v="Piped Network -- Gravity Only"/>
    <n v="2013"/>
    <s v="Governement (District, Wasac) And Water For People"/>
    <s v="Spring"/>
    <x v="0"/>
    <x v="1"/>
    <x v="1"/>
    <x v="1"/>
    <n v="6"/>
    <s v="Repair or Replace Components"/>
    <s v="Storage Tank, "/>
    <s v="Create Plan To Repair or Replace Components"/>
    <s v=" "/>
    <n v="16"/>
    <n v="26"/>
    <n v="16"/>
    <n v="26"/>
    <s v=" "/>
    <s v=" "/>
    <s v=" "/>
    <s v=""/>
    <n v="16"/>
    <s v=" "/>
    <n v="1"/>
    <n v="2"/>
    <n v="1"/>
    <n v="1"/>
    <s v=" "/>
    <s v=" "/>
    <s v=" "/>
    <s v=" "/>
    <n v="1"/>
    <n v="2"/>
    <n v="1"/>
    <n v="1"/>
    <n v="1"/>
    <n v="1"/>
    <n v="1"/>
    <n v="0"/>
    <n v="1"/>
    <n v="0"/>
    <n v="1"/>
    <s v=" "/>
    <n v="1"/>
    <n v="800"/>
    <n v="3"/>
    <n v="9"/>
    <n v="1"/>
    <n v="7500"/>
    <s v=" "/>
    <n v="1"/>
    <n v="0"/>
    <s v=""/>
    <s v=" "/>
    <n v="1"/>
    <n v="2013"/>
    <n v="1"/>
    <n v="2013"/>
    <n v="1"/>
    <n v="2013"/>
    <n v="1"/>
    <n v="2013"/>
    <n v="0"/>
    <s v=" "/>
    <s v=" "/>
    <s v=" "/>
    <n v="0"/>
    <s v=""/>
    <s v=" "/>
    <s v=" "/>
    <s v=" "/>
    <n v="1"/>
    <n v="2013"/>
  </r>
  <r>
    <n v="2017"/>
    <s v="Rwanda"/>
    <s v="Rulindo"/>
    <s v="Bushoki"/>
    <s v="Mukoto"/>
    <s v="Marembo"/>
    <s v=""/>
    <s v=""/>
    <s v="Water point at Marembo school/Tare-Rusiga pumping"/>
    <n v="90"/>
    <n v="90"/>
    <s v=" "/>
    <s v="Piped Network With Pump"/>
    <n v="2015"/>
    <s v="Governement (District, Wasac) And Water For People"/>
    <s v="Spring"/>
    <x v="0"/>
    <x v="1"/>
    <x v="1"/>
    <x v="1"/>
    <n v="7"/>
    <s v="Perform Routine Preventative Maintenance"/>
    <s v=""/>
    <s v="Maintain O&amp;M and Routine Monitoring"/>
    <n v="28"/>
    <n v="18"/>
    <s v=" "/>
    <s v=" "/>
    <n v="28"/>
    <n v="5"/>
    <n v="18"/>
    <s v=" "/>
    <s v=""/>
    <n v="18"/>
    <n v="1"/>
    <n v="1"/>
    <s v=" "/>
    <s v=" "/>
    <n v="1"/>
    <n v="1"/>
    <n v="1"/>
    <s v=" "/>
    <s v=" "/>
    <n v="1"/>
    <n v="1"/>
    <n v="1"/>
    <n v="1"/>
    <n v="0"/>
    <n v="1"/>
    <n v="1"/>
    <n v="1"/>
    <n v="1"/>
    <n v="1"/>
    <n v="10"/>
    <n v="8"/>
    <n v="1"/>
    <n v="4000"/>
    <s v=" "/>
    <s v=" "/>
    <n v="1"/>
    <n v="8000"/>
    <n v="2"/>
    <n v="2"/>
    <n v="1"/>
    <s v="&quot;Springbox&quot; --Intake Structure At A Spring"/>
    <n v="2015"/>
    <n v="1"/>
    <n v="2015"/>
    <n v="0"/>
    <s v=" "/>
    <n v="0"/>
    <s v=" "/>
    <n v="1"/>
    <n v="2015"/>
    <n v="1"/>
    <n v="2015"/>
    <n v="1"/>
    <n v="2015"/>
    <n v="0"/>
    <s v=""/>
    <s v=" "/>
    <s v=" "/>
    <s v=" "/>
    <n v="1"/>
    <n v="2015"/>
  </r>
  <r>
    <n v="2017"/>
    <s v="Rwanda"/>
    <s v="Rulindo"/>
    <s v="Bushoki"/>
    <s v="Gasiza"/>
    <s v="Ruhanga"/>
    <s v=""/>
    <s v=""/>
    <s v="Ruhanga center Water point/Tare-Rusiga pumping"/>
    <n v="147"/>
    <n v="147"/>
    <s v=" "/>
    <s v="Piped Network With Pump"/>
    <n v="2015"/>
    <s v="Governement (District, Wasac) And Water For People"/>
    <s v="Spring"/>
    <x v="0"/>
    <x v="1"/>
    <x v="1"/>
    <x v="1"/>
    <n v="7"/>
    <s v="Perform Routine Preventative Maintenance"/>
    <s v=""/>
    <s v="Maintain O&amp;M and Routine Monitoring"/>
    <n v="28"/>
    <n v="18"/>
    <s v=" "/>
    <s v=" "/>
    <n v="28"/>
    <n v="5"/>
    <n v="18"/>
    <s v=" "/>
    <s v=""/>
    <n v="18"/>
    <n v="1"/>
    <n v="1"/>
    <s v=" "/>
    <s v=" "/>
    <n v="1"/>
    <n v="1"/>
    <n v="1"/>
    <s v=" "/>
    <s v=" "/>
    <n v="1"/>
    <n v="1"/>
    <n v="1"/>
    <n v="1"/>
    <n v="0"/>
    <n v="1"/>
    <n v="1"/>
    <n v="1"/>
    <n v="1"/>
    <n v="1"/>
    <n v="10"/>
    <n v="8"/>
    <n v="1"/>
    <n v="4000"/>
    <s v=" "/>
    <s v=" "/>
    <n v="3"/>
    <n v="8000"/>
    <n v="2"/>
    <n v="2015"/>
    <n v="1"/>
    <s v="&quot;Springbox&quot; --Intake Structure At A Spring"/>
    <n v="2015"/>
    <n v="1"/>
    <n v="2015"/>
    <n v="0"/>
    <s v=" "/>
    <n v="0"/>
    <s v=" "/>
    <n v="1"/>
    <n v="2015"/>
    <n v="1"/>
    <n v="2015"/>
    <n v="1"/>
    <n v="2015"/>
    <n v="0"/>
    <s v=""/>
    <s v=" "/>
    <s v=" "/>
    <s v=" "/>
    <n v="1"/>
    <n v="2015"/>
  </r>
  <r>
    <n v="2017"/>
    <s v="Rwanda"/>
    <s v="Rulindo"/>
    <s v="Bushoki"/>
    <s v="Giko"/>
    <s v="Rugote"/>
    <s v=""/>
    <s v=""/>
    <s v="Rugote water point/Rutomvu gravity system"/>
    <n v="147"/>
    <n v="147"/>
    <n v="80"/>
    <s v="Piped Network -- Gravity Only"/>
    <n v="2013"/>
    <s v="Gor"/>
    <s v="Spring"/>
    <x v="0"/>
    <x v="1"/>
    <x v="1"/>
    <x v="1"/>
    <n v="7"/>
    <s v="Perform Routine Preventative Maintenance"/>
    <s v=""/>
    <s v="Maintain O&amp;M and Routine Monitoring"/>
    <s v=" "/>
    <s v=" "/>
    <n v="26"/>
    <s v=" "/>
    <s v=" "/>
    <s v=" "/>
    <s v=" "/>
    <s v=" "/>
    <s v=""/>
    <n v="16"/>
    <s v=" "/>
    <s v=" "/>
    <n v="1"/>
    <s v=" "/>
    <s v=" "/>
    <s v=" "/>
    <s v=" "/>
    <s v=" "/>
    <s v=" "/>
    <n v="1"/>
    <n v="1"/>
    <n v="1"/>
    <n v="1"/>
    <n v="0"/>
    <n v="1"/>
    <n v="1"/>
    <n v="1"/>
    <n v="1"/>
    <n v="1"/>
    <n v="1"/>
    <s v=" "/>
    <s v=" "/>
    <s v=" "/>
    <n v="1"/>
    <s v=" "/>
    <s v=" "/>
    <s v=" "/>
    <s v=" "/>
    <n v="1"/>
    <n v="0"/>
    <s v=""/>
    <s v=" "/>
    <n v="0"/>
    <s v=" "/>
    <n v="1"/>
    <n v="2013"/>
    <n v="0"/>
    <s v=" "/>
    <n v="0"/>
    <s v=" "/>
    <n v="0"/>
    <s v=" "/>
    <s v=" "/>
    <s v=" "/>
    <n v="0"/>
    <s v=""/>
    <s v=" "/>
    <s v=" "/>
    <s v=" "/>
    <n v="1"/>
    <n v="2013"/>
  </r>
  <r>
    <n v="2017"/>
    <s v="Rwanda"/>
    <s v="Rulindo"/>
    <s v="Murambi"/>
    <s v="Mugambazi"/>
    <s v="Gashinge"/>
    <s v=""/>
    <s v=""/>
    <s v="Mutagata motorised network"/>
    <n v="229"/>
    <n v="149"/>
    <n v="48"/>
    <s v="Piped Network With Pump"/>
    <n v="2016"/>
    <s v="Governement (District, Wasac) And Water For People"/>
    <s v="Spring"/>
    <x v="0"/>
    <x v="1"/>
    <x v="1"/>
    <x v="1"/>
    <n v="7"/>
    <s v="Repair or Replace Components"/>
    <s v="Kiosk/Tap Stand"/>
    <s v="Create Plan To Repair or Replace Components"/>
    <n v="20"/>
    <n v="19"/>
    <n v="29"/>
    <n v="19"/>
    <n v="29"/>
    <n v="7"/>
    <n v="19"/>
    <n v="10"/>
    <s v=""/>
    <n v="19"/>
    <n v="1"/>
    <n v="1"/>
    <n v="1"/>
    <n v="1"/>
    <n v="1"/>
    <n v="1"/>
    <n v="1"/>
    <n v="1"/>
    <s v=" "/>
    <n v="2"/>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yoga"/>
    <s v="Gitumba"/>
    <s v="Rutabo"/>
    <s v=""/>
    <s v=""/>
    <s v=" "/>
    <n v="128"/>
    <n v="80"/>
    <s v=" "/>
    <s v="Piped Network With Pump"/>
    <n v="2014"/>
    <s v=""/>
    <s v="Spring"/>
    <x v="0"/>
    <x v="1"/>
    <x v="2"/>
    <x v="1"/>
    <n v="8"/>
    <s v="Perform Routine Preventative Maintenance"/>
    <s v=""/>
    <s v="Maintain O&amp;M and Routine Monitoring"/>
    <n v="27"/>
    <n v="17"/>
    <n v="27"/>
    <s v=" "/>
    <n v="27"/>
    <s v=" "/>
    <s v=" "/>
    <s v=" "/>
    <s v=""/>
    <n v="17"/>
    <n v="1"/>
    <n v="1"/>
    <n v="1"/>
    <s v=" "/>
    <n v="1"/>
    <s v=" "/>
    <s v=" "/>
    <s v=" "/>
    <s v=" "/>
    <n v="1"/>
    <n v="1"/>
    <n v="1"/>
    <n v="1"/>
    <n v="1"/>
    <n v="1"/>
    <n v="1"/>
    <n v="1"/>
    <n v="1"/>
    <n v="1"/>
    <n v="1"/>
    <n v="1"/>
    <n v="3"/>
    <n v="9000"/>
    <n v="11"/>
    <s v=" "/>
    <n v="3"/>
    <n v="9000"/>
    <s v=" "/>
    <n v="1"/>
    <n v="1"/>
    <s v="&quot;Springbox&quot; --Intake Structure At A Spring"/>
    <n v="2014"/>
    <n v="1"/>
    <n v="2014"/>
    <n v="1"/>
    <n v="2014"/>
    <n v="0"/>
    <s v=" "/>
    <n v="1"/>
    <n v="2014"/>
    <n v="0"/>
    <s v=" "/>
    <s v=" "/>
    <s v=" "/>
    <n v="0"/>
    <s v=""/>
    <s v=" "/>
    <s v=" "/>
    <s v=" "/>
    <n v="1"/>
    <n v="2014"/>
  </r>
  <r>
    <n v="2017"/>
    <s v="Rwanda"/>
    <s v="Rulindo"/>
    <s v="Cyinzuzi"/>
    <s v="Budakiranya"/>
    <s v="Gihinga"/>
    <s v=""/>
    <s v=""/>
    <s v="0"/>
    <n v="850"/>
    <n v="850"/>
    <s v=" "/>
    <s v="Piped Network With Pump"/>
    <n v="2016"/>
    <s v="Governement (District, Wasac) And Water For People"/>
    <s v="Spring"/>
    <x v="0"/>
    <x v="1"/>
    <x v="1"/>
    <x v="1"/>
    <n v="7"/>
    <s v="Repair or Replace Components"/>
    <s v="Other Concrete Structures "/>
    <s v="Create Plan To Repair or Replace Components"/>
    <n v="29"/>
    <n v="19"/>
    <n v="29"/>
    <n v="19"/>
    <n v="29"/>
    <n v="6"/>
    <n v="19"/>
    <s v=" "/>
    <s v=""/>
    <n v="19"/>
    <n v="1"/>
    <n v="1"/>
    <n v="1"/>
    <n v="2"/>
    <n v="1"/>
    <n v="1"/>
    <n v="1"/>
    <s v=" "/>
    <s v=" "/>
    <n v="1"/>
    <n v="1"/>
    <n v="1"/>
    <n v="1"/>
    <n v="0"/>
    <n v="1"/>
    <n v="1"/>
    <n v="1"/>
    <n v="1"/>
    <n v="1"/>
    <n v="2"/>
    <n v="1"/>
    <n v="1"/>
    <n v="35000"/>
    <n v="2"/>
    <n v="6"/>
    <n v="1"/>
    <n v="1000"/>
    <n v="3"/>
    <n v="1"/>
    <n v="1"/>
    <s v=""/>
    <n v="2016"/>
    <n v="1"/>
    <n v="2016"/>
    <n v="1"/>
    <n v="2016"/>
    <n v="1"/>
    <n v="2016"/>
    <n v="1"/>
    <n v="2016"/>
    <n v="1"/>
    <n v="2016"/>
    <n v="1"/>
    <n v="2016"/>
    <n v="0"/>
    <s v=""/>
    <s v=" "/>
    <s v=" "/>
    <s v=" "/>
    <n v="1"/>
    <n v="2016"/>
  </r>
  <r>
    <n v="2017"/>
    <s v="Rwanda"/>
    <s v="Rulindo"/>
    <s v="Mbogo"/>
    <s v="Mushali"/>
    <s v="Nyakabuye"/>
    <s v=""/>
    <s v=""/>
    <s v="Matyazo network"/>
    <n v="147"/>
    <n v="147"/>
    <n v="5"/>
    <s v="Piped Network -- Gravity Only"/>
    <n v="2016"/>
    <s v="Governement (District, Wasac) And Water For People"/>
    <s v="Spring"/>
    <x v="0"/>
    <x v="2"/>
    <x v="0"/>
    <x v="2"/>
    <n v="5"/>
    <s v="Major Repairs or Replace System"/>
    <s v=""/>
    <s v="Further Technical Diagnostic Needed"/>
    <n v="29"/>
    <n v="19"/>
    <n v="29"/>
    <n v="19"/>
    <n v="29"/>
    <s v=" "/>
    <s v=" "/>
    <s v=" "/>
    <s v=""/>
    <n v="19"/>
    <n v="1"/>
    <n v="1"/>
    <n v="1"/>
    <n v="1"/>
    <n v="1"/>
    <s v=" "/>
    <s v=" "/>
    <s v=" "/>
    <s v=" "/>
    <n v="3"/>
    <n v="2"/>
    <n v="1"/>
    <n v="1"/>
    <n v="1"/>
    <n v="1"/>
    <n v="1"/>
    <n v="0"/>
    <n v="0"/>
    <n v="0"/>
    <n v="3"/>
    <n v="4"/>
    <n v="1"/>
    <n v="4300"/>
    <n v="1"/>
    <n v="2"/>
    <n v="1"/>
    <n v="1800"/>
    <s v=" "/>
    <n v="4"/>
    <n v="1"/>
    <s v="&quot;Springbox&quot; --Intake Structure At A Spring|Collection Chamber"/>
    <n v="2016"/>
    <n v="1"/>
    <n v="2016"/>
    <n v="1"/>
    <n v="2016"/>
    <n v="1"/>
    <n v="2016"/>
    <n v="1"/>
    <n v="2016"/>
    <n v="0"/>
    <s v=" "/>
    <s v=" "/>
    <s v=" "/>
    <n v="0"/>
    <s v=""/>
    <s v=" "/>
    <s v=" "/>
    <s v=" "/>
    <n v="1"/>
    <n v="2016"/>
  </r>
  <r>
    <n v="2017"/>
    <s v="Rwanda"/>
    <s v="Rulindo"/>
    <s v="Rukozo"/>
    <s v="Bwimo"/>
    <s v="Gatwa"/>
    <s v=""/>
    <s v=""/>
    <s v="Nyamagana"/>
    <n v="100"/>
    <n v="95"/>
    <n v="12"/>
    <s v="Piped Network -- Gravity Only"/>
    <n v="2011"/>
    <s v="Government And African Development Bank"/>
    <s v="Spring"/>
    <x v="0"/>
    <x v="1"/>
    <x v="0"/>
    <x v="0"/>
    <n v="5"/>
    <s v="Repair or Replace Components"/>
    <s v="Distribution  Line, "/>
    <s v="Create Plan To Repair or Replace Components"/>
    <n v="28"/>
    <n v="14"/>
    <n v="24"/>
    <n v="14"/>
    <n v="24"/>
    <s v=" "/>
    <s v=" "/>
    <s v=" "/>
    <s v=""/>
    <n v="14"/>
    <n v="1"/>
    <n v="1"/>
    <n v="1"/>
    <n v="1"/>
    <n v="2"/>
    <s v=" "/>
    <s v=" "/>
    <s v=" "/>
    <s v=" "/>
    <n v="1"/>
    <n v="2"/>
    <n v="1"/>
    <n v="1"/>
    <n v="0"/>
    <n v="1"/>
    <n v="1"/>
    <n v="0"/>
    <n v="1"/>
    <n v="0"/>
    <n v="2"/>
    <n v="1"/>
    <n v="2"/>
    <n v="2100"/>
    <n v="11"/>
    <n v="1"/>
    <n v="3"/>
    <n v="37000"/>
    <s v=" "/>
    <n v="29"/>
    <n v="1"/>
    <s v="&quot;Springbox&quot; --Intake Structure At A Spring"/>
    <n v="2015"/>
    <n v="1"/>
    <n v="2011"/>
    <n v="1"/>
    <n v="2011"/>
    <n v="1"/>
    <n v="2011"/>
    <n v="1"/>
    <n v="2011"/>
    <n v="0"/>
    <s v=" "/>
    <s v=" "/>
    <s v=" "/>
    <n v="0"/>
    <s v=""/>
    <s v=" "/>
    <s v=" "/>
    <s v=" "/>
    <n v="1"/>
    <n v="2011"/>
  </r>
  <r>
    <n v="2017"/>
    <s v="Rwanda"/>
    <s v="Rulindo"/>
    <s v="Base"/>
    <s v="Rwamahwa"/>
    <s v="Karambi"/>
    <s v=""/>
    <s v=""/>
    <s v="Rwankende"/>
    <n v="192"/>
    <n v="180"/>
    <n v="106"/>
    <s v="Piped Network -- Gravity Only"/>
    <n v="2012"/>
    <s v="Padiri"/>
    <s v="Spring|Groundwater (Well, Etc.)"/>
    <x v="0"/>
    <x v="1"/>
    <x v="1"/>
    <x v="1"/>
    <n v="7"/>
    <s v="Perform Routine Preventative Maintenance"/>
    <s v=""/>
    <s v="Maintain O&amp;M and Routine Monitoring"/>
    <n v="29"/>
    <n v="19"/>
    <n v="25"/>
    <n v="19"/>
    <s v=" "/>
    <s v=" "/>
    <s v=" "/>
    <s v=" "/>
    <s v=""/>
    <n v="15"/>
    <n v="1"/>
    <n v="1"/>
    <n v="1"/>
    <n v="1"/>
    <s v=" "/>
    <s v=" "/>
    <s v=" "/>
    <s v=" "/>
    <s v=" "/>
    <n v="1"/>
    <n v="1"/>
    <n v="1"/>
    <n v="0"/>
    <n v="1"/>
    <n v="1"/>
    <n v="1"/>
    <n v="1"/>
    <n v="1"/>
    <n v="1"/>
    <n v="1"/>
    <n v="2"/>
    <n v="1"/>
    <n v="6450"/>
    <n v="3"/>
    <n v="2"/>
    <s v=" "/>
    <s v=" "/>
    <s v=" "/>
    <n v="1"/>
    <n v="1"/>
    <s v="&quot;Springbox&quot; --Intake Structure At A Spring|Well"/>
    <n v="2016"/>
    <n v="1"/>
    <n v="2016"/>
    <n v="1"/>
    <n v="2012"/>
    <n v="1"/>
    <n v="2016"/>
    <n v="0"/>
    <s v=" "/>
    <n v="0"/>
    <s v=" "/>
    <s v=" "/>
    <s v=" "/>
    <n v="0"/>
    <s v=""/>
    <s v=" "/>
    <s v=" "/>
    <s v=" "/>
    <n v="1"/>
    <n v="2012"/>
  </r>
  <r>
    <n v="2017"/>
    <s v="Rwanda"/>
    <s v="Rulindo"/>
    <s v="Shyorongi"/>
    <s v="Kijabagwe"/>
    <s v="Kabagabaga"/>
    <s v=""/>
    <s v=""/>
    <s v="kirikumuryango network"/>
    <n v="181"/>
    <n v="75"/>
    <n v="143"/>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Shyorongi"/>
    <s v="Rutonde"/>
    <s v="Rutonde"/>
    <s v=""/>
    <s v=""/>
    <s v="kirikumuryango network"/>
    <n v="241"/>
    <n v="98"/>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11"/>
    <n v="17"/>
    <n v="6"/>
    <n v="2"/>
    <n v="3500"/>
    <s v=" "/>
    <n v="1"/>
    <n v="1"/>
    <s v="&quot;Springbox&quot; --Intake Structure At A Spring"/>
    <n v="2013"/>
    <n v="1"/>
    <n v="2013"/>
    <n v="1"/>
    <n v="2013"/>
    <n v="1"/>
    <n v="2013"/>
    <n v="1"/>
    <n v="2013"/>
    <n v="0"/>
    <s v=" "/>
    <s v=" "/>
    <s v=" "/>
    <n v="0"/>
    <s v=""/>
    <s v=" "/>
    <s v=" "/>
    <s v=" "/>
    <n v="1"/>
    <n v="2013"/>
  </r>
  <r>
    <n v="2017"/>
    <s v="Rwanda"/>
    <s v="Rulindo"/>
    <s v="Base"/>
    <s v="Gitare"/>
    <s v="Mugenda I"/>
    <s v=""/>
    <s v=""/>
    <s v="Gitare center water point/Nyirambuga pumping system"/>
    <n v="117"/>
    <n v="117"/>
    <s v=" "/>
    <s v="Piped Network With Pump"/>
    <n v="2012"/>
    <s v="Local Government"/>
    <s v="Spring"/>
    <x v="0"/>
    <x v="1"/>
    <x v="1"/>
    <x v="1"/>
    <n v="6"/>
    <s v="Perform Routine Preventative Maintenance"/>
    <s v=""/>
    <s v="Maintain O&amp;M and Routine Monitoring"/>
    <s v=" "/>
    <s v=" "/>
    <n v="25"/>
    <s v=" "/>
    <s v=" "/>
    <s v=" "/>
    <s v=" "/>
    <s v=" "/>
    <s v=""/>
    <n v="15"/>
    <s v=" "/>
    <s v=" "/>
    <n v="1"/>
    <s v=" "/>
    <s v=" "/>
    <s v=" "/>
    <s v=" "/>
    <s v=" "/>
    <s v=" "/>
    <n v="1"/>
    <n v="1"/>
    <n v="1"/>
    <n v="1"/>
    <n v="0"/>
    <n v="1"/>
    <n v="1"/>
    <n v="1"/>
    <n v="0"/>
    <n v="1"/>
    <n v="2"/>
    <s v=" "/>
    <s v=" "/>
    <s v=" "/>
    <n v="1"/>
    <s v=" "/>
    <s v=" "/>
    <s v=" "/>
    <s v=" "/>
    <n v="2"/>
    <n v="0"/>
    <s v=""/>
    <s v=" "/>
    <n v="0"/>
    <s v=" "/>
    <n v="1"/>
    <n v="2012"/>
    <n v="0"/>
    <s v=" "/>
    <n v="0"/>
    <s v=" "/>
    <n v="0"/>
    <s v=" "/>
    <s v=" "/>
    <s v=" "/>
    <n v="0"/>
    <s v=""/>
    <s v=" "/>
    <s v=" "/>
    <s v=" "/>
    <n v="1"/>
    <n v="2012"/>
  </r>
  <r>
    <n v="2017"/>
    <s v="Rwanda"/>
    <s v="Rulindo"/>
    <s v="Bushoki"/>
    <s v="Gasiza"/>
    <s v="Remera"/>
    <s v=""/>
    <s v=""/>
    <s v="Gasiza center water point served by gravity before Tare pumping"/>
    <n v="228"/>
    <n v="228"/>
    <n v="68"/>
    <s v="Piped Network With Pump"/>
    <n v="2015"/>
    <s v="Gvt And Water For People"/>
    <s v="Spring"/>
    <x v="0"/>
    <x v="1"/>
    <x v="1"/>
    <x v="1"/>
    <n v="7"/>
    <s v="Perform Routine Preventative Maintenance"/>
    <s v=""/>
    <s v="Maintain O&amp;M and Routine Monitoring"/>
    <n v="28"/>
    <n v="18"/>
    <n v="28"/>
    <s v=" "/>
    <n v="28"/>
    <s v=" "/>
    <s v=" "/>
    <s v=" "/>
    <s v=""/>
    <n v="18"/>
    <n v="1"/>
    <n v="1"/>
    <n v="1"/>
    <s v=" "/>
    <n v="1"/>
    <s v=" "/>
    <s v=" "/>
    <s v=" "/>
    <s v=" "/>
    <n v="1"/>
    <n v="1"/>
    <n v="1"/>
    <n v="1"/>
    <n v="0"/>
    <n v="1"/>
    <n v="1"/>
    <n v="1"/>
    <n v="1"/>
    <n v="1"/>
    <n v="8"/>
    <n v="8"/>
    <n v="1"/>
    <n v="4000"/>
    <n v="1"/>
    <s v=" "/>
    <n v="1"/>
    <n v="2000"/>
    <s v=" "/>
    <n v="1"/>
    <n v="1"/>
    <s v="&quot;Springbox&quot; --Intake Structure At A Spring"/>
    <n v="2015"/>
    <n v="1"/>
    <n v="2015"/>
    <n v="1"/>
    <n v="2015"/>
    <n v="0"/>
    <s v=" "/>
    <n v="1"/>
    <n v="2015"/>
    <n v="0"/>
    <s v=" "/>
    <s v=" "/>
    <s v=" "/>
    <n v="0"/>
    <s v=""/>
    <s v=" "/>
    <s v=" "/>
    <s v=" "/>
    <n v="1"/>
    <n v="2015"/>
  </r>
  <r>
    <n v="2017"/>
    <s v="Rwanda"/>
    <s v="Rulindo"/>
    <s v="Mbogo"/>
    <s v="Rurenge"/>
    <s v="Karehe"/>
    <s v=""/>
    <s v=""/>
    <s v="Musenge network"/>
    <n v="135"/>
    <n v="67"/>
    <n v="40"/>
    <s v="Piped Network With Pump"/>
    <n v="2014"/>
    <s v="Governement (District, Wasac) And Water For People"/>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4"/>
  </r>
  <r>
    <n v="2017"/>
    <s v="Rwanda"/>
    <s v="Rulindo"/>
    <s v="Shyorongi"/>
    <s v="Rubona"/>
    <s v="Nyarunyinya"/>
    <s v=""/>
    <s v=""/>
    <s v="kinywamagana pumping network"/>
    <n v="132"/>
    <n v="92"/>
    <s v=" "/>
    <s v="Piped Network With Pump"/>
    <n v="2013"/>
    <s v="Governement (District, Wasac) And Water For People"/>
    <s v="Spring"/>
    <x v="0"/>
    <x v="2"/>
    <x v="1"/>
    <x v="2"/>
    <n v="7"/>
    <s v="Major Repairs or Replace System"/>
    <s v=""/>
    <s v="Further Technical Diagnostic Needed"/>
    <n v="26"/>
    <n v="16"/>
    <n v="26"/>
    <n v="16"/>
    <n v="26"/>
    <n v="3"/>
    <n v="16"/>
    <s v=" "/>
    <s v=""/>
    <n v="16"/>
    <n v="1"/>
    <n v="1"/>
    <n v="1"/>
    <n v="1"/>
    <n v="1"/>
    <n v="2"/>
    <n v="1"/>
    <s v=" "/>
    <s v=" "/>
    <n v="3"/>
    <n v="3"/>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Shyorongi"/>
    <s v="Rutonde"/>
    <s v="Rutonde"/>
    <s v=""/>
    <s v=""/>
    <s v="kirikumuryango network"/>
    <n v="1350"/>
    <n v="1350"/>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Base"/>
    <s v="Gitare"/>
    <s v="Mugenda I"/>
    <s v=""/>
    <s v=""/>
    <s v="Gitare cell water point/Nyirambuga pumping system"/>
    <n v="117"/>
    <n v="117"/>
    <s v=" "/>
    <s v="Piped Network With Pump"/>
    <n v="2012"/>
    <s v="Governement (District, Wasac) And Water For People"/>
    <s v="Spring"/>
    <x v="0"/>
    <x v="2"/>
    <x v="0"/>
    <x v="2"/>
    <n v="5"/>
    <s v="Major Repairs or Replace System"/>
    <s v=""/>
    <s v="Further Technical Diagnostic Needed"/>
    <s v=" "/>
    <s v=" "/>
    <s v=" "/>
    <s v=" "/>
    <s v=" "/>
    <s v=" "/>
    <s v=" "/>
    <s v=" "/>
    <s v=""/>
    <n v="15"/>
    <s v=" "/>
    <s v=" "/>
    <s v=" "/>
    <s v=" "/>
    <s v=" "/>
    <s v=" "/>
    <s v=" "/>
    <s v=" "/>
    <s v=" "/>
    <n v="3"/>
    <n v="3"/>
    <n v="1"/>
    <n v="1"/>
    <n v="0"/>
    <n v="1"/>
    <n v="1"/>
    <n v="1"/>
    <n v="0"/>
    <n v="0"/>
    <n v="1"/>
    <s v=" "/>
    <s v=" "/>
    <s v=" "/>
    <s v=" "/>
    <s v=" "/>
    <s v=" "/>
    <s v=" "/>
    <s v=" "/>
    <n v="6"/>
    <n v="0"/>
    <s v=""/>
    <s v=" "/>
    <n v="0"/>
    <s v=" "/>
    <n v="0"/>
    <s v=" "/>
    <n v="0"/>
    <s v=" "/>
    <n v="0"/>
    <s v=" "/>
    <n v="0"/>
    <s v=" "/>
    <s v=" "/>
    <s v=" "/>
    <n v="0"/>
    <s v=""/>
    <s v=" "/>
    <s v=" "/>
    <s v=" "/>
    <n v="1"/>
    <n v="2012"/>
  </r>
  <r>
    <n v="2017"/>
    <s v="Rwanda"/>
    <s v="Rulindo"/>
    <s v="Ntarabana"/>
    <s v="Kajevuba"/>
    <s v="Nyarubuye"/>
    <s v=""/>
    <s v=""/>
    <s v="Rwamugaza network"/>
    <n v="229"/>
    <n v="229"/>
    <s v=" "/>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Rukozo"/>
    <s v="Bwimo"/>
    <s v="Gatwa"/>
    <s v=""/>
    <s v=""/>
    <s v="Nyamagana"/>
    <n v="850"/>
    <n v="850"/>
    <n v="16"/>
    <s v="Piped Network -- Gravity Only"/>
    <n v="2011"/>
    <s v="Government And African Development Bank"/>
    <s v="Spring"/>
    <x v="0"/>
    <x v="1"/>
    <x v="0"/>
    <x v="0"/>
    <n v="5"/>
    <s v="Repair or Replace Components"/>
    <s v="Distribution  Line, "/>
    <s v="Create Plan To Repair or Replace Components"/>
    <n v="28"/>
    <n v="18"/>
    <n v="24"/>
    <n v="14"/>
    <n v="24"/>
    <s v=" "/>
    <s v=" "/>
    <s v=" "/>
    <s v=""/>
    <n v="14"/>
    <n v="1"/>
    <n v="1"/>
    <n v="1"/>
    <n v="1"/>
    <n v="2"/>
    <s v=" "/>
    <s v=" "/>
    <s v=" "/>
    <s v=" "/>
    <n v="1"/>
    <n v="2"/>
    <n v="1"/>
    <n v="1"/>
    <n v="0"/>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Buyoga"/>
    <s v="Butare"/>
    <s v="Ryanyirakayobe"/>
    <s v=""/>
    <s v=""/>
    <s v="Nyagahera"/>
    <n v="96"/>
    <n v="80"/>
    <s v=" "/>
    <s v="Piped Network -- Gravity Only"/>
    <n v="2014"/>
    <s v="Governement (District, Wasac) And Water For People"/>
    <s v="Spring"/>
    <x v="0"/>
    <x v="1"/>
    <x v="1"/>
    <x v="1"/>
    <n v="7"/>
    <s v="Perform Routine Preventative Maintenance"/>
    <s v=""/>
    <s v="Maintain O&amp;M and Routine Monitoring"/>
    <n v="27"/>
    <n v="17"/>
    <n v="27"/>
    <s v=" "/>
    <n v="27"/>
    <s v=" "/>
    <s v=" "/>
    <s v=" "/>
    <s v=""/>
    <n v="17"/>
    <n v="1"/>
    <n v="1"/>
    <n v="1"/>
    <s v=" "/>
    <n v="1"/>
    <s v=" "/>
    <s v=" "/>
    <s v=" "/>
    <s v=" "/>
    <n v="1"/>
    <n v="1"/>
    <n v="1"/>
    <n v="0"/>
    <n v="1"/>
    <n v="1"/>
    <n v="1"/>
    <n v="1"/>
    <n v="1"/>
    <n v="1"/>
    <n v="1"/>
    <n v="1"/>
    <n v="1"/>
    <n v="6800"/>
    <n v="3"/>
    <s v=" "/>
    <n v="3"/>
    <n v="1200"/>
    <s v=" "/>
    <n v="2"/>
    <n v="1"/>
    <s v="&quot;Springbox&quot; --Intake Structure At A Spring"/>
    <n v="2014"/>
    <n v="1"/>
    <n v="2014"/>
    <n v="1"/>
    <n v="2014"/>
    <n v="0"/>
    <s v=" "/>
    <n v="1"/>
    <n v="2014"/>
    <n v="0"/>
    <s v=" "/>
    <s v=" "/>
    <s v=" "/>
    <n v="0"/>
    <s v=""/>
    <s v=" "/>
    <s v=" "/>
    <s v=" "/>
    <n v="1"/>
    <n v="2014"/>
  </r>
  <r>
    <n v="2017"/>
    <s v="Rwanda"/>
    <s v="Rulindo"/>
    <s v="Kisaro"/>
    <s v="Kamushenyi"/>
    <s v="Amahoro"/>
    <s v=""/>
    <s v=""/>
    <s v="Gicumbi Mutete network"/>
    <n v="109"/>
    <n v="109"/>
    <s v=" "/>
    <s v="Piped Network With Pump"/>
    <n v="2009"/>
    <s v="Government"/>
    <s v="Spring"/>
    <x v="0"/>
    <x v="1"/>
    <x v="2"/>
    <x v="1"/>
    <n v="8"/>
    <s v="Repair or Replace Components"/>
    <s v="Pump, "/>
    <s v="Create Plan To Repair or Replace Components"/>
    <n v="22"/>
    <n v="12"/>
    <n v="22"/>
    <n v="12"/>
    <n v="22"/>
    <n v="-1"/>
    <n v="12"/>
    <s v=" "/>
    <s v=""/>
    <n v="12"/>
    <n v="1"/>
    <n v="1"/>
    <n v="1"/>
    <n v="1"/>
    <n v="1"/>
    <n v="2"/>
    <n v="1"/>
    <s v=" "/>
    <s v=" "/>
    <n v="1"/>
    <n v="1"/>
    <n v="1"/>
    <n v="1"/>
    <n v="1"/>
    <n v="1"/>
    <n v="1"/>
    <n v="1"/>
    <n v="1"/>
    <n v="1"/>
    <n v="3"/>
    <n v="1"/>
    <n v="2"/>
    <n v="30000"/>
    <n v="5"/>
    <n v="10"/>
    <n v="2"/>
    <n v="30000"/>
    <n v="1"/>
    <n v="1"/>
    <n v="1"/>
    <s v=""/>
    <n v="2009"/>
    <n v="1"/>
    <n v="2009"/>
    <n v="1"/>
    <n v="2009"/>
    <n v="1"/>
    <n v="2009"/>
    <n v="1"/>
    <n v="2009"/>
    <n v="1"/>
    <n v="2009"/>
    <n v="1"/>
    <n v="2009"/>
    <n v="0"/>
    <s v=""/>
    <s v=" "/>
    <s v=" "/>
    <s v=" "/>
    <n v="1"/>
    <n v="2009"/>
  </r>
  <r>
    <n v="2017"/>
    <s v="Rwanda"/>
    <s v="Rulindo"/>
    <s v="Bushoki"/>
    <s v="Giko"/>
    <s v="Cyili"/>
    <s v=""/>
    <s v=""/>
    <s v="Rutomvu source catchment area and intake structures"/>
    <n v="169"/>
    <n v="169"/>
    <s v=" "/>
    <s v="Piped Network -- Gravity Only"/>
    <n v="2013"/>
    <s v="Gor"/>
    <s v="Spring"/>
    <x v="0"/>
    <x v="1"/>
    <x v="1"/>
    <x v="1"/>
    <n v="6"/>
    <s v="Perform Routine Preventative Maintenance"/>
    <s v=""/>
    <s v="Maintain O&amp;M and Routine Monitoring"/>
    <n v="26"/>
    <n v="16"/>
    <n v="26"/>
    <s v=" "/>
    <n v="26"/>
    <s v=" "/>
    <s v=" "/>
    <s v=" "/>
    <s v=""/>
    <n v="16"/>
    <n v="1"/>
    <n v="1"/>
    <n v="1"/>
    <s v=" "/>
    <n v="1"/>
    <s v=" "/>
    <s v=" "/>
    <s v=" "/>
    <s v=" "/>
    <n v="1"/>
    <n v="1"/>
    <n v="1"/>
    <n v="0"/>
    <n v="0"/>
    <n v="1"/>
    <n v="1"/>
    <n v="1"/>
    <n v="1"/>
    <n v="1"/>
    <n v="1"/>
    <n v="2"/>
    <n v="1"/>
    <n v="100"/>
    <n v="1"/>
    <s v=" "/>
    <n v="2"/>
    <n v="2000"/>
    <s v=" "/>
    <n v="1"/>
    <n v="1"/>
    <s v="&quot;Springbox&quot; --Intake Structure At A Spring"/>
    <n v="2013"/>
    <n v="1"/>
    <n v="2013"/>
    <n v="1"/>
    <n v="2013"/>
    <n v="0"/>
    <s v=" "/>
    <n v="1"/>
    <n v="2013"/>
    <n v="0"/>
    <s v=" "/>
    <s v=" "/>
    <s v=" "/>
    <n v="0"/>
    <s v=""/>
    <s v=" "/>
    <s v=" "/>
    <s v=" "/>
    <n v="1"/>
    <n v="2013"/>
  </r>
  <r>
    <n v="2017"/>
    <s v="Rwanda"/>
    <s v="Rulindo"/>
    <s v="Tumba"/>
    <s v="Nyirabirori"/>
    <s v="Gihanga"/>
    <s v=""/>
    <s v=""/>
    <s v="Water point at Rusura Primary school/Nyirambuga pumping"/>
    <n v="152"/>
    <n v="152"/>
    <n v="55"/>
    <s v="Piped Network With Pump"/>
    <n v="2017"/>
    <s v="Governement (District, Wasac) And Water For People"/>
    <s v="Spring"/>
    <x v="0"/>
    <x v="1"/>
    <x v="1"/>
    <x v="1"/>
    <n v="7"/>
    <s v="Perform Routine Preventative Maintenance"/>
    <s v=""/>
    <s v="Maintain O&amp;M and Routine Monitoring"/>
    <s v=" "/>
    <s v=" "/>
    <n v="30"/>
    <s v=" "/>
    <s v=" "/>
    <s v=" "/>
    <s v=" "/>
    <s v=" "/>
    <s v=""/>
    <n v="20"/>
    <s v=" "/>
    <s v=" "/>
    <n v="1"/>
    <s v=" "/>
    <s v=" "/>
    <s v=" "/>
    <s v=" "/>
    <s v=" "/>
    <s v=" "/>
    <n v="1"/>
    <n v="1"/>
    <n v="1"/>
    <n v="1"/>
    <n v="0"/>
    <n v="1"/>
    <n v="1"/>
    <n v="1"/>
    <n v="1"/>
    <n v="1"/>
    <n v="2"/>
    <s v=" "/>
    <s v=" "/>
    <s v=" "/>
    <n v="1"/>
    <s v=" "/>
    <s v=" "/>
    <s v=" "/>
    <s v=" "/>
    <n v="2"/>
    <n v="0"/>
    <s v=""/>
    <s v=" "/>
    <n v="0"/>
    <s v=" "/>
    <n v="1"/>
    <n v="2017"/>
    <n v="0"/>
    <s v=" "/>
    <n v="0"/>
    <s v=" "/>
    <n v="0"/>
    <s v=" "/>
    <s v=" "/>
    <s v=" "/>
    <n v="0"/>
    <s v=""/>
    <s v=" "/>
    <s v=" "/>
    <s v=" "/>
    <n v="1"/>
    <n v="2017"/>
  </r>
  <r>
    <n v="2017"/>
    <s v="Rwanda"/>
    <s v="Rulindo"/>
    <s v="Mbogo"/>
    <s v="Bukoro"/>
    <s v="Kalindi"/>
    <s v=""/>
    <s v=""/>
    <s v="Musenge Network"/>
    <n v="120"/>
    <n v="65"/>
    <n v="86"/>
    <s v="Piped Network With Pump"/>
    <n v="2014"/>
    <s v="Wfp"/>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Kinihira"/>
    <s v="Rebero"/>
    <s v="Ndusu"/>
    <s v=""/>
    <s v=""/>
    <s v="Miyove-Kinihira"/>
    <n v="146"/>
    <n v="60"/>
    <n v="89"/>
    <s v="Piped Network -- Gravity Only"/>
    <n v="2001"/>
    <s v="Gkww"/>
    <s v="Spring"/>
    <x v="1"/>
    <x v="0"/>
    <x v="1"/>
    <x v="0"/>
    <n v="6"/>
    <s v="Consider Replacing Aging Components"/>
    <s v="Intake Structure,  Conduction Line, Storage Tank, Other Concrete Structures,  Pump, Pump Station,  Treatment Equipment, Kiosk/Tap Stand"/>
    <s v="Further Technical Diagnostic Needed "/>
    <n v="2"/>
    <n v="-8"/>
    <n v="2"/>
    <n v="-8"/>
    <n v="2"/>
    <s v=" "/>
    <s v=" "/>
    <s v=" "/>
    <s v=""/>
    <n v="18"/>
    <n v="2"/>
    <n v="2"/>
    <n v="1"/>
    <n v="2"/>
    <n v="2"/>
    <s v=" "/>
    <s v=" "/>
    <s v=" "/>
    <s v=" "/>
    <n v="1"/>
    <n v="2"/>
    <n v="1"/>
    <n v="1"/>
    <n v="0"/>
    <n v="1"/>
    <n v="1"/>
    <n v="1"/>
    <n v="1"/>
    <n v="0"/>
    <n v="6"/>
    <n v="3"/>
    <n v="1"/>
    <n v="8000"/>
    <n v="4"/>
    <n v="18"/>
    <n v="2"/>
    <n v="15000"/>
    <s v=" "/>
    <n v="2"/>
    <n v="1"/>
    <s v="&quot;Springbox&quot; --Intake Structure At A Spring"/>
    <n v="1989"/>
    <n v="1"/>
    <n v="1989"/>
    <n v="1"/>
    <n v="1989"/>
    <n v="1"/>
    <n v="1989"/>
    <n v="1"/>
    <n v="1989"/>
    <n v="0"/>
    <s v=" "/>
    <s v=" "/>
    <s v=" "/>
    <n v="0"/>
    <s v=""/>
    <s v=" "/>
    <s v=" "/>
    <s v=" "/>
    <n v="1"/>
    <n v="2015"/>
  </r>
  <r>
    <n v="2017"/>
    <s v="Rwanda"/>
    <s v="Rulindo"/>
    <s v="Shyorongi"/>
    <s v="Rutonde"/>
    <s v="Mwagiro"/>
    <s v=""/>
    <s v=""/>
    <s v="Kirikumuryango network"/>
    <n v="139"/>
    <n v="50"/>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Masoro"/>
    <s v="Kabuga"/>
    <s v="Karambi"/>
    <s v=""/>
    <s v=""/>
    <s v="Mutagata motorised network"/>
    <n v="127"/>
    <n v="127"/>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shoki"/>
    <s v="Giko"/>
    <s v="Buramira"/>
    <s v=""/>
    <s v=""/>
    <s v="Buramira water point/Buramira gravity"/>
    <n v="104"/>
    <n v="104"/>
    <n v="201"/>
    <s v="Piped Network -- Gravity Only"/>
    <n v="2015"/>
    <s v="Gor"/>
    <s v="Spring"/>
    <x v="0"/>
    <x v="1"/>
    <x v="1"/>
    <x v="1"/>
    <n v="7"/>
    <s v="Perform Routine Preventative Maintenance"/>
    <s v=""/>
    <s v="Maintain O&amp;M and Routine Monitoring"/>
    <s v=" "/>
    <s v=" "/>
    <s v=" "/>
    <s v=" "/>
    <s v=" "/>
    <s v=" "/>
    <s v=" "/>
    <s v=" "/>
    <s v=""/>
    <n v="18"/>
    <s v=" "/>
    <s v=" "/>
    <s v=" "/>
    <s v=" "/>
    <s v=" "/>
    <s v=" "/>
    <s v=" "/>
    <s v=" "/>
    <s v=" "/>
    <n v="1"/>
    <n v="1"/>
    <n v="1"/>
    <n v="1"/>
    <n v="0"/>
    <n v="1"/>
    <n v="1"/>
    <n v="1"/>
    <n v="1"/>
    <n v="1"/>
    <n v="2"/>
    <s v=" "/>
    <s v=" "/>
    <s v=" "/>
    <s v=" "/>
    <s v=" "/>
    <s v=" "/>
    <s v=" "/>
    <s v=" "/>
    <n v="1"/>
    <n v="0"/>
    <s v=""/>
    <s v=" "/>
    <n v="0"/>
    <s v=" "/>
    <n v="0"/>
    <s v=" "/>
    <n v="0"/>
    <s v=" "/>
    <n v="0"/>
    <s v=" "/>
    <n v="0"/>
    <s v=" "/>
    <s v=" "/>
    <s v=" "/>
    <n v="0"/>
    <s v=""/>
    <s v=" "/>
    <s v=" "/>
    <s v=" "/>
    <n v="1"/>
    <n v="2015"/>
  </r>
  <r>
    <n v="2017"/>
    <s v="Rwanda"/>
    <s v="Rulindo"/>
    <s v="Rusiga"/>
    <s v="Gako"/>
    <s v="Rwintare"/>
    <s v=""/>
    <s v=""/>
    <s v="kinywamagana pumping network"/>
    <n v="281"/>
    <n v="80"/>
    <n v="164"/>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Shyorongi"/>
    <s v="Bugaragara"/>
    <s v="Kigarama"/>
    <s v=""/>
    <s v=""/>
    <s v="kinywamagana pumping network"/>
    <n v="233"/>
    <n v="69"/>
    <n v="87"/>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Mbogo"/>
    <s v="Bukoro"/>
    <s v="Gasama"/>
    <s v=""/>
    <s v=""/>
    <s v="Gasama"/>
    <n v="118"/>
    <n v="31"/>
    <s v=" "/>
    <s v="Piped Network -- Gravity Only"/>
    <n v="1997"/>
    <s v="Governement (District, Wasac) And Water For People"/>
    <s v="Spring"/>
    <x v="0"/>
    <x v="1"/>
    <x v="1"/>
    <x v="1"/>
    <n v="6"/>
    <s v="Perform Routine Preventative Maintenance"/>
    <s v=""/>
    <s v="Maintain O&amp;M and Routine Monitoring"/>
    <n v="29"/>
    <n v="19"/>
    <n v="29"/>
    <n v="19"/>
    <n v="29"/>
    <s v=" "/>
    <s v=" "/>
    <s v=" "/>
    <s v=""/>
    <n v="19"/>
    <n v="1"/>
    <n v="1"/>
    <n v="1"/>
    <n v="1"/>
    <n v="1"/>
    <s v=" "/>
    <s v=" "/>
    <s v=" "/>
    <s v=" "/>
    <n v="1"/>
    <n v="2"/>
    <n v="1"/>
    <n v="1"/>
    <n v="1"/>
    <n v="1"/>
    <n v="1"/>
    <n v="1"/>
    <n v="0"/>
    <n v="0"/>
    <n v="2"/>
    <n v="2"/>
    <n v="1"/>
    <n v="700"/>
    <n v="1"/>
    <n v="2"/>
    <n v="2"/>
    <n v="800"/>
    <s v=" "/>
    <n v="5"/>
    <n v="1"/>
    <s v="Start And Collection Chamber"/>
    <n v="2016"/>
    <n v="1"/>
    <n v="2016"/>
    <n v="1"/>
    <n v="2016"/>
    <n v="1"/>
    <n v="2016"/>
    <n v="1"/>
    <n v="2016"/>
    <n v="0"/>
    <s v=" "/>
    <s v=" "/>
    <s v=" "/>
    <n v="0"/>
    <s v=""/>
    <s v=" "/>
    <s v=" "/>
    <s v=" "/>
    <n v="1"/>
    <n v="2016"/>
  </r>
  <r>
    <n v="2017"/>
    <s v="Rwanda"/>
    <s v="Rulindo"/>
    <s v="Burega"/>
    <s v="Karengeli"/>
    <s v="Kiziba"/>
    <s v=""/>
    <s v=""/>
    <s v="Rwamugaza"/>
    <n v="400"/>
    <n v="400"/>
    <n v="46"/>
    <s v="Piped Network -- Gravity Only"/>
    <n v="2003"/>
    <s v="Government"/>
    <s v="Spring"/>
    <x v="0"/>
    <x v="1"/>
    <x v="0"/>
    <x v="0"/>
    <n v="5"/>
    <s v="Repair or Replace Components"/>
    <s v="Kiosk/Tap Stand"/>
    <s v="Create Plan To Repair or Replace Components"/>
    <n v="16"/>
    <n v="6"/>
    <n v="16"/>
    <n v="6"/>
    <s v=" "/>
    <s v=" "/>
    <s v=" "/>
    <s v=" "/>
    <s v=""/>
    <n v="6"/>
    <n v="1"/>
    <n v="1"/>
    <n v="1"/>
    <n v="1"/>
    <s v=" "/>
    <s v=" "/>
    <s v=" "/>
    <s v=" "/>
    <s v=" "/>
    <n v="2"/>
    <n v="2"/>
    <n v="1"/>
    <n v="1"/>
    <n v="0"/>
    <n v="1"/>
    <n v="1"/>
    <n v="1"/>
    <n v="0"/>
    <n v="0"/>
    <n v="2"/>
    <n v="2"/>
    <n v="1"/>
    <n v="8000"/>
    <n v="20"/>
    <n v="16"/>
    <s v=" "/>
    <s v=" "/>
    <s v=" "/>
    <n v="1"/>
    <n v="1"/>
    <s v=""/>
    <n v="2003"/>
    <n v="1"/>
    <n v="2003"/>
    <n v="1"/>
    <n v="2003"/>
    <n v="1"/>
    <n v="2003"/>
    <n v="0"/>
    <s v=" "/>
    <n v="0"/>
    <s v=" "/>
    <s v=" "/>
    <s v=" "/>
    <n v="0"/>
    <s v=""/>
    <s v=" "/>
    <s v=" "/>
    <s v=" "/>
    <n v="1"/>
    <n v="2003"/>
  </r>
  <r>
    <n v="2017"/>
    <s v="Rwanda"/>
    <s v="Rulindo"/>
    <s v="Buyoga"/>
    <s v="Butare"/>
    <s v="Kankanga"/>
    <s v=""/>
    <s v=""/>
    <s v="nyiragahera"/>
    <n v="151"/>
    <n v="105"/>
    <n v="29"/>
    <s v="Piped Network With Pump"/>
    <n v="2014"/>
    <s v="Governement (District, Wasac) And Water For People"/>
    <s v="Spring"/>
    <x v="0"/>
    <x v="1"/>
    <x v="2"/>
    <x v="1"/>
    <n v="8"/>
    <s v="Perform Routine Preventative Maintenance"/>
    <s v=""/>
    <s v="Maintain O&amp;M and Routine Monitoring"/>
    <n v="27"/>
    <n v="17"/>
    <n v="27"/>
    <s v=" "/>
    <n v="27"/>
    <n v="4"/>
    <n v="17"/>
    <s v=" "/>
    <s v=""/>
    <n v="17"/>
    <n v="1"/>
    <n v="1"/>
    <n v="1"/>
    <s v=" "/>
    <n v="1"/>
    <n v="1"/>
    <n v="1"/>
    <s v=" "/>
    <s v=" "/>
    <n v="1"/>
    <n v="1"/>
    <n v="1"/>
    <n v="1"/>
    <n v="1"/>
    <n v="1"/>
    <n v="1"/>
    <n v="1"/>
    <n v="1"/>
    <n v="1"/>
    <n v="1"/>
    <n v="1"/>
    <n v="3"/>
    <n v="9000"/>
    <n v="11"/>
    <s v=" "/>
    <n v="3"/>
    <n v="9000"/>
    <n v="2"/>
    <n v="2"/>
    <n v="1"/>
    <s v="&quot;Springbox&quot; --Intake Structure At A Spring"/>
    <n v="2014"/>
    <n v="1"/>
    <n v="2014"/>
    <n v="1"/>
    <n v="2014"/>
    <n v="0"/>
    <s v=" "/>
    <n v="1"/>
    <n v="2014"/>
    <n v="1"/>
    <n v="2014"/>
    <n v="1"/>
    <n v="2014"/>
    <n v="0"/>
    <s v=""/>
    <s v=" "/>
    <s v=" "/>
    <s v=" "/>
    <n v="1"/>
    <n v="2014"/>
  </r>
  <r>
    <n v="2017"/>
    <s v="Rwanda"/>
    <s v="Rulindo"/>
    <s v="Base"/>
    <s v="Rwamahwa"/>
    <s v="Mutima"/>
    <s v=""/>
    <s v=""/>
    <s v="Rutare I"/>
    <n v="169"/>
    <n v="140"/>
    <n v="43"/>
    <s v="Piped Network -- Gravity Only"/>
    <n v="2016"/>
    <s v=""/>
    <s v="Spring"/>
    <x v="0"/>
    <x v="1"/>
    <x v="2"/>
    <x v="1"/>
    <n v="8"/>
    <s v="Perform Routine Preventative Maintenance"/>
    <s v=""/>
    <s v="Maintain O&amp;M and Routine Monitoring"/>
    <n v="29"/>
    <s v=" "/>
    <s v=" "/>
    <s v=" "/>
    <s v=" "/>
    <s v=" "/>
    <s v=" "/>
    <s v=" "/>
    <s v=""/>
    <n v="19"/>
    <n v="1"/>
    <s v=" "/>
    <s v=" "/>
    <s v=" "/>
    <s v=" "/>
    <s v=" "/>
    <s v=" "/>
    <s v=" "/>
    <s v=" "/>
    <n v="1"/>
    <n v="1"/>
    <n v="1"/>
    <n v="1"/>
    <n v="1"/>
    <n v="1"/>
    <n v="1"/>
    <n v="1"/>
    <n v="1"/>
    <n v="1"/>
    <n v="1"/>
    <n v="1"/>
    <s v=" "/>
    <s v=" "/>
    <s v=" "/>
    <s v=" "/>
    <s v=" "/>
    <s v=" "/>
    <s v=" "/>
    <n v="2"/>
    <n v="1"/>
    <s v="&quot;Springbox&quot; --Intake Structure At A Spring"/>
    <n v="2016"/>
    <n v="0"/>
    <s v=" "/>
    <n v="0"/>
    <s v=" "/>
    <n v="0"/>
    <s v=" "/>
    <n v="0"/>
    <s v=" "/>
    <n v="0"/>
    <s v=" "/>
    <s v=" "/>
    <s v=" "/>
    <n v="0"/>
    <s v=""/>
    <s v=" "/>
    <s v=" "/>
    <s v=" "/>
    <n v="1"/>
    <n v="2016"/>
  </r>
  <r>
    <n v="2017"/>
    <s v="Rwanda"/>
    <s v="Rulindo"/>
    <s v="Base"/>
    <s v="Cyohoha"/>
    <s v="Buramba"/>
    <s v=""/>
    <s v=""/>
    <s v="Gihanga"/>
    <n v="163"/>
    <n v="120"/>
    <n v="122"/>
    <s v="Piped Network -- Gravity Only"/>
    <n v="2015"/>
    <s v="Governement (District, Wasac) And Water For People"/>
    <s v="Groundwater (Well, Etc.)"/>
    <x v="0"/>
    <x v="1"/>
    <x v="2"/>
    <x v="1"/>
    <n v="8"/>
    <s v="Perform Routine Preventative Maintenance"/>
    <s v=""/>
    <s v="Maintain O&amp;M and Routine Monitoring"/>
    <n v="29"/>
    <s v=" "/>
    <s v=" "/>
    <s v=" "/>
    <s v=" "/>
    <s v=" "/>
    <s v=" "/>
    <s v=" "/>
    <s v=""/>
    <n v="19"/>
    <n v="1"/>
    <s v=" "/>
    <s v=" "/>
    <s v=" "/>
    <s v=" "/>
    <s v=" "/>
    <s v=" "/>
    <s v=" "/>
    <s v=" "/>
    <n v="1"/>
    <n v="1"/>
    <n v="1"/>
    <n v="1"/>
    <n v="1"/>
    <n v="1"/>
    <n v="1"/>
    <n v="1"/>
    <n v="1"/>
    <n v="1"/>
    <n v="1"/>
    <n v="1"/>
    <s v=" "/>
    <s v=" "/>
    <s v=" "/>
    <s v=" "/>
    <s v=" "/>
    <s v=" "/>
    <s v=" "/>
    <n v="1"/>
    <n v="1"/>
    <s v="&quot;Springbox&quot; --Intake Structure At A Spring"/>
    <n v="2016"/>
    <n v="0"/>
    <s v=" "/>
    <n v="0"/>
    <s v=" "/>
    <n v="0"/>
    <s v=" "/>
    <n v="0"/>
    <s v=" "/>
    <n v="0"/>
    <s v=" "/>
    <s v=" "/>
    <s v=" "/>
    <n v="0"/>
    <s v=""/>
    <s v=" "/>
    <s v=" "/>
    <s v=" "/>
    <n v="1"/>
    <n v="2016"/>
  </r>
  <r>
    <n v="2017"/>
    <s v="Rwanda"/>
    <s v="Rulindo"/>
    <s v="Murambi"/>
    <s v="Mugambazi"/>
    <s v="Kigarama"/>
    <s v=""/>
    <s v=""/>
    <s v="Mutagata motorised network"/>
    <n v="169"/>
    <n v="47"/>
    <n v="92"/>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ase"/>
    <s v="Rwamahwa"/>
    <s v="Karambi"/>
    <s v=""/>
    <s v=""/>
    <s v="Rwankende"/>
    <n v="192"/>
    <n v="100"/>
    <n v="33"/>
    <s v="Piped Network -- Gravity Only"/>
    <n v="2012"/>
    <s v="Padiri"/>
    <s v="Spring"/>
    <x v="0"/>
    <x v="1"/>
    <x v="1"/>
    <x v="1"/>
    <n v="7"/>
    <s v="Perform Routine Preventative Maintenance"/>
    <s v=""/>
    <s v="Maintain O&amp;M and Routine Monitoring"/>
    <n v="25"/>
    <n v="15"/>
    <n v="-1985"/>
    <n v="20"/>
    <n v="25"/>
    <s v=" "/>
    <s v=" "/>
    <s v=" "/>
    <s v=""/>
    <n v="15"/>
    <n v="1"/>
    <n v="1"/>
    <n v="1"/>
    <n v="1"/>
    <n v="1"/>
    <s v=" "/>
    <s v=" "/>
    <s v=" "/>
    <s v=" "/>
    <n v="1"/>
    <n v="1"/>
    <n v="1"/>
    <n v="0"/>
    <n v="1"/>
    <n v="1"/>
    <n v="1"/>
    <n v="1"/>
    <n v="1"/>
    <n v="1"/>
    <n v="3"/>
    <n v="2"/>
    <n v="1"/>
    <n v="6450"/>
    <n v="1"/>
    <n v="3"/>
    <n v="2"/>
    <n v="6800"/>
    <s v=" "/>
    <n v="1"/>
    <n v="1"/>
    <s v="&quot;Springbox&quot; --Intake Structure At A Spring"/>
    <n v="2012"/>
    <n v="1"/>
    <n v="2012"/>
    <n v="1"/>
    <n v="2"/>
    <n v="1"/>
    <n v="2017"/>
    <n v="1"/>
    <n v="2012"/>
    <n v="0"/>
    <s v=" "/>
    <s v=" "/>
    <s v=" "/>
    <n v="0"/>
    <s v=""/>
    <s v=" "/>
    <s v=" "/>
    <s v=" "/>
    <n v="1"/>
    <n v="2012"/>
  </r>
  <r>
    <n v="2017"/>
    <s v="Rwanda"/>
    <s v="Rulindo"/>
    <s v="Buyoga"/>
    <s v="Gahororo"/>
    <s v="Gitabura"/>
    <s v=""/>
    <s v=""/>
    <s v="kiruruma"/>
    <n v="129"/>
    <n v="96"/>
    <s v=" "/>
    <s v="Piped Network With Pump"/>
    <n v="2014"/>
    <s v="Governement (District, Wasac) And Water For People"/>
    <s v="Spring"/>
    <x v="0"/>
    <x v="1"/>
    <x v="1"/>
    <x v="1"/>
    <n v="7"/>
    <s v="Perform Routine Preventative Maintenance"/>
    <s v=""/>
    <s v="Maintain O&amp;M and Routine Monitoring"/>
    <n v="27"/>
    <n v="17"/>
    <n v="18160"/>
    <s v=" "/>
    <n v="27"/>
    <n v="4"/>
    <n v="17"/>
    <s v=" "/>
    <s v=""/>
    <n v="7636"/>
    <n v="1"/>
    <n v="1"/>
    <n v="1"/>
    <s v=" "/>
    <n v="1"/>
    <n v="1"/>
    <n v="1"/>
    <s v=" "/>
    <s v=" "/>
    <n v="1"/>
    <n v="1"/>
    <n v="1"/>
    <n v="1"/>
    <n v="0"/>
    <n v="1"/>
    <n v="1"/>
    <n v="1"/>
    <n v="1"/>
    <n v="1"/>
    <n v="1"/>
    <n v="1"/>
    <n v="4"/>
    <n v="9000"/>
    <n v="4"/>
    <s v=" "/>
    <n v="3"/>
    <n v="9000"/>
    <n v="2"/>
    <n v="1"/>
    <n v="1"/>
    <s v="&quot;Springbox&quot; --Intake Structure At A Spring"/>
    <n v="2014"/>
    <n v="1"/>
    <n v="2014"/>
    <n v="1"/>
    <n v="20147"/>
    <n v="0"/>
    <s v=" "/>
    <n v="1"/>
    <n v="2014"/>
    <n v="1"/>
    <n v="2014"/>
    <n v="1"/>
    <n v="2014"/>
    <n v="0"/>
    <s v=""/>
    <s v=" "/>
    <s v=" "/>
    <s v=" "/>
    <n v="1"/>
    <n v="9633"/>
  </r>
  <r>
    <n v="2017"/>
    <s v="Rwanda"/>
    <s v="Rulindo"/>
    <s v="Bushoki"/>
    <s v="Mukoto"/>
    <s v="Gatare"/>
    <s v=""/>
    <s v=""/>
    <s v="Nkombe gravity system catchment area"/>
    <n v="129"/>
    <n v="129"/>
    <s v=" "/>
    <s v="Piped Network -- Gravity Only"/>
    <n v="2002"/>
    <s v="Coforwa"/>
    <s v="Spring|Lake/Reservoir"/>
    <x v="2"/>
    <x v="1"/>
    <x v="2"/>
    <x v="1"/>
    <n v="8"/>
    <s v="Consider Replacing Aging Components"/>
    <s v="Conduction Line,  Distribution Network, Pump, Pump Station,  Treatment Equipment, Kiosk/Tap Stand"/>
    <s v="Further Technical Diagnostic Needed "/>
    <n v="15"/>
    <n v="5"/>
    <n v="15"/>
    <s v=" "/>
    <n v="15"/>
    <s v=" "/>
    <s v=" "/>
    <s v=" "/>
    <s v=""/>
    <n v="5"/>
    <n v="1"/>
    <n v="1"/>
    <n v="1"/>
    <s v=" "/>
    <n v="1"/>
    <s v=" "/>
    <s v=" "/>
    <s v=" "/>
    <s v=" "/>
    <n v="1"/>
    <n v="1"/>
    <n v="1"/>
    <n v="1"/>
    <n v="1"/>
    <n v="1"/>
    <n v="1"/>
    <n v="1"/>
    <n v="1"/>
    <n v="1"/>
    <n v="4"/>
    <s v=" "/>
    <n v="3"/>
    <n v="100"/>
    <n v="1"/>
    <s v=" "/>
    <n v="1"/>
    <n v="1000"/>
    <s v=" "/>
    <n v="1"/>
    <n v="1"/>
    <s v="&quot;Springbox&quot; --Intake Structure At A Spring"/>
    <n v="2002"/>
    <n v="1"/>
    <n v="2002"/>
    <n v="1"/>
    <n v="2002"/>
    <n v="0"/>
    <s v=" "/>
    <n v="1"/>
    <n v="2002"/>
    <n v="0"/>
    <s v=" "/>
    <s v=" "/>
    <s v=" "/>
    <n v="0"/>
    <s v=""/>
    <s v=" "/>
    <s v=" "/>
    <s v=" "/>
    <n v="1"/>
    <n v="2002"/>
  </r>
  <r>
    <n v="2017"/>
    <s v="Rwanda"/>
    <s v="Rulindo"/>
    <s v="Rukozo"/>
    <s v="Bwimo"/>
    <s v="Gatiba"/>
    <s v=""/>
    <s v=""/>
    <s v="Gihanga II"/>
    <n v="151"/>
    <n v="151"/>
    <s v=" "/>
    <s v="Piped Network -- Gravity Only"/>
    <n v="2016"/>
    <s v="Governement (District, Wasac) And Water For People"/>
    <s v="Groundwater (Well, Etc.)"/>
    <x v="0"/>
    <x v="1"/>
    <x v="2"/>
    <x v="1"/>
    <n v="8"/>
    <s v="Perform Routine Preventative Maintenance"/>
    <s v=""/>
    <s v="Maintain O&amp;M and Routine Monitoring"/>
    <n v="29"/>
    <n v="19"/>
    <n v="29"/>
    <s v=" "/>
    <s v=" "/>
    <s v=" "/>
    <s v=" "/>
    <s v=" "/>
    <s v=""/>
    <n v="19"/>
    <n v="1"/>
    <n v="1"/>
    <n v="1"/>
    <s v=" "/>
    <s v=" "/>
    <s v=" "/>
    <s v=" "/>
    <s v=" "/>
    <s v=" "/>
    <n v="1"/>
    <n v="1"/>
    <n v="1"/>
    <n v="1"/>
    <n v="1"/>
    <n v="1"/>
    <n v="1"/>
    <n v="1"/>
    <n v="1"/>
    <n v="1"/>
    <n v="1"/>
    <n v="1"/>
    <n v="1"/>
    <n v="7000"/>
    <n v="3"/>
    <s v=" "/>
    <s v=" "/>
    <s v=" "/>
    <s v=" "/>
    <n v="2"/>
    <n v="1"/>
    <s v="&quot;Springbox&quot; --Intake Structure At A Spring"/>
    <n v="2016"/>
    <n v="1"/>
    <n v="2016"/>
    <n v="1"/>
    <n v="2016"/>
    <n v="0"/>
    <s v=" "/>
    <n v="0"/>
    <s v=" "/>
    <n v="0"/>
    <s v=" "/>
    <s v=" "/>
    <s v=" "/>
    <n v="0"/>
    <s v=""/>
    <s v=" "/>
    <s v=" "/>
    <s v=" "/>
    <n v="1"/>
    <n v="2016"/>
  </r>
  <r>
    <n v="2017"/>
    <s v="Rwanda"/>
    <s v="Rulindo"/>
    <s v="Bushoki"/>
    <s v="Giko"/>
    <s v="Kigamba"/>
    <s v=""/>
    <s v=""/>
    <s v="Water point at GS Ngarama/Rutumvo gravity"/>
    <n v="172"/>
    <n v="172"/>
    <s v=" "/>
    <s v="Piped Network -- Gravity Only"/>
    <n v="2013"/>
    <s v="Gor"/>
    <s v="Spring"/>
    <x v="0"/>
    <x v="1"/>
    <x v="2"/>
    <x v="1"/>
    <n v="8"/>
    <s v="Perform Routine Preventative Maintenance"/>
    <s v=""/>
    <s v="Maintain O&amp;M and Routine Monitoring"/>
    <s v=" "/>
    <s v=" "/>
    <s v=" "/>
    <s v=" "/>
    <s v=" "/>
    <s v=" "/>
    <s v=" "/>
    <s v=" "/>
    <s v=""/>
    <n v="16"/>
    <s v=" "/>
    <s v=" "/>
    <s v=" "/>
    <s v=" "/>
    <s v=" "/>
    <s v=" "/>
    <s v=" "/>
    <s v=" "/>
    <s v=" "/>
    <n v="1"/>
    <n v="1"/>
    <n v="1"/>
    <n v="1"/>
    <n v="1"/>
    <n v="1"/>
    <n v="1"/>
    <n v="1"/>
    <n v="1"/>
    <n v="1"/>
    <n v="1"/>
    <s v=" "/>
    <s v=" "/>
    <s v=" "/>
    <s v=" "/>
    <s v=" "/>
    <s v=" "/>
    <s v=" "/>
    <s v=" "/>
    <n v="2"/>
    <n v="0"/>
    <s v=""/>
    <s v=" "/>
    <n v="0"/>
    <s v=" "/>
    <n v="0"/>
    <s v=" "/>
    <n v="0"/>
    <s v=" "/>
    <n v="0"/>
    <s v=" "/>
    <n v="0"/>
    <s v=" "/>
    <s v=" "/>
    <s v=" "/>
    <n v="0"/>
    <s v=""/>
    <s v=" "/>
    <s v=" "/>
    <s v=" "/>
    <n v="1"/>
    <n v="2013"/>
  </r>
  <r>
    <n v="2017"/>
    <s v="Rwanda"/>
    <s v="Rulindo"/>
    <s v="Bushoki"/>
    <s v="Giko"/>
    <s v="Cyili"/>
    <s v=""/>
    <s v=""/>
    <s v="Cyili2 water point/Rutomvu gravity"/>
    <n v="169"/>
    <n v="169"/>
    <s v=" "/>
    <s v="Piped Network -- Gravity Only"/>
    <n v="2013"/>
    <s v="Gor"/>
    <s v="Spring"/>
    <x v="0"/>
    <x v="2"/>
    <x v="1"/>
    <x v="2"/>
    <n v="6"/>
    <s v="Major Repairs or Replace System"/>
    <s v=""/>
    <s v="Further Technical Diagnostic Needed"/>
    <s v=" "/>
    <s v=" "/>
    <n v="26"/>
    <s v=" "/>
    <s v=" "/>
    <s v=" "/>
    <s v=" "/>
    <s v=" "/>
    <s v=""/>
    <n v="16"/>
    <s v=" "/>
    <s v=" "/>
    <n v="1"/>
    <s v=" "/>
    <s v=" "/>
    <s v=" "/>
    <s v=" "/>
    <s v=" "/>
    <s v=" "/>
    <n v="3"/>
    <n v="3"/>
    <n v="1"/>
    <n v="1"/>
    <n v="0"/>
    <n v="1"/>
    <n v="1"/>
    <n v="1"/>
    <n v="1"/>
    <n v="0"/>
    <n v="1"/>
    <s v=" "/>
    <s v=" "/>
    <s v=" "/>
    <n v="1"/>
    <s v=" "/>
    <s v=" "/>
    <s v=" "/>
    <s v=" "/>
    <n v="1"/>
    <n v="0"/>
    <s v=""/>
    <s v=" "/>
    <n v="0"/>
    <s v=" "/>
    <n v="1"/>
    <n v="2013"/>
    <n v="0"/>
    <s v=" "/>
    <n v="0"/>
    <s v=" "/>
    <n v="0"/>
    <s v=" "/>
    <s v=" "/>
    <s v=" "/>
    <n v="0"/>
    <s v=""/>
    <s v=" "/>
    <s v=" "/>
    <s v=" "/>
    <n v="1"/>
    <n v="2013"/>
  </r>
  <r>
    <n v="2017"/>
    <s v="Rwanda"/>
    <s v="Rulindo"/>
    <s v="Burega"/>
    <s v="Taba"/>
    <s v="Nyagisozi"/>
    <s v=""/>
    <s v=""/>
    <s v="Rwamugaza"/>
    <n v="505"/>
    <n v="505"/>
    <s v=" "/>
    <s v="Piped Network With Pump"/>
    <n v="2012"/>
    <s v="Governement (District, Wasac) And Water For People"/>
    <s v="Spring"/>
    <x v="0"/>
    <x v="1"/>
    <x v="1"/>
    <x v="1"/>
    <n v="6"/>
    <s v="Perform Routine Preventative Maintenance"/>
    <s v=""/>
    <s v="Maintain O&amp;M and Routine Monitoring"/>
    <n v="22"/>
    <n v="15"/>
    <n v="25"/>
    <n v="15"/>
    <n v="25"/>
    <n v="-1"/>
    <n v="12"/>
    <s v=" "/>
    <s v=""/>
    <n v="15"/>
    <n v="1"/>
    <n v="1"/>
    <n v="1"/>
    <n v="1"/>
    <n v="1"/>
    <n v="1"/>
    <n v="1"/>
    <s v=" "/>
    <s v=" "/>
    <n v="1"/>
    <n v="1"/>
    <n v="1"/>
    <n v="1"/>
    <n v="0"/>
    <n v="1"/>
    <n v="1"/>
    <n v="1"/>
    <n v="0"/>
    <n v="1"/>
    <n v="3"/>
    <n v="2"/>
    <n v="2"/>
    <n v="5000"/>
    <n v="16"/>
    <n v="8"/>
    <n v="2"/>
    <n v="5000"/>
    <n v="1"/>
    <n v="1"/>
    <n v="1"/>
    <s v=""/>
    <n v="2009"/>
    <n v="1"/>
    <n v="2012"/>
    <n v="1"/>
    <n v="2012"/>
    <n v="1"/>
    <n v="2012"/>
    <n v="1"/>
    <n v="2012"/>
    <n v="1"/>
    <n v="2009"/>
    <n v="1"/>
    <n v="2009"/>
    <n v="0"/>
    <s v=""/>
    <s v=" "/>
    <s v=" "/>
    <s v=" "/>
    <n v="1"/>
    <n v="2012"/>
  </r>
  <r>
    <n v="2017"/>
    <s v="Rwanda"/>
    <s v="Rulindo"/>
    <s v="Ntarabana"/>
    <s v="Kiyanza"/>
    <s v="Gatobotobo"/>
    <s v=""/>
    <s v=""/>
    <s v="Rwamugaza network"/>
    <n v="103"/>
    <n v="103"/>
    <s v=" "/>
    <s v="Piped Network -- Gravity Only"/>
    <n v="2003"/>
    <s v="Government"/>
    <s v="Spring"/>
    <x v="0"/>
    <x v="1"/>
    <x v="0"/>
    <x v="0"/>
    <n v="5"/>
    <s v="Perform Routine Preventative Maintenance"/>
    <s v=""/>
    <s v="Maintain O&amp;M and Routine Monitoring"/>
    <n v="16"/>
    <n v="6"/>
    <n v="16"/>
    <n v="6"/>
    <n v="16"/>
    <s v=" "/>
    <s v=" "/>
    <s v=" "/>
    <s v=""/>
    <n v="6"/>
    <n v="1"/>
    <n v="1"/>
    <n v="1"/>
    <n v="1"/>
    <n v="1"/>
    <s v=" "/>
    <s v=" "/>
    <s v=" "/>
    <s v=" "/>
    <n v="1"/>
    <n v="2"/>
    <n v="1"/>
    <n v="1"/>
    <n v="0"/>
    <n v="1"/>
    <n v="1"/>
    <n v="1"/>
    <n v="0"/>
    <n v="0"/>
    <n v="2"/>
    <n v="1"/>
    <n v="2"/>
    <n v="35000"/>
    <n v="7"/>
    <n v="12"/>
    <n v="2"/>
    <n v="35000"/>
    <s v=" "/>
    <n v="1"/>
    <n v="1"/>
    <s v=""/>
    <n v="2003"/>
    <n v="1"/>
    <n v="2003"/>
    <n v="1"/>
    <n v="2003"/>
    <n v="1"/>
    <n v="2003"/>
    <n v="1"/>
    <n v="2003"/>
    <n v="0"/>
    <s v=" "/>
    <s v=" "/>
    <s v=" "/>
    <n v="0"/>
    <s v=""/>
    <s v=" "/>
    <s v=" "/>
    <s v=" "/>
    <n v="1"/>
    <n v="2003"/>
  </r>
  <r>
    <n v="2017"/>
    <s v="Rwanda"/>
    <s v="Rulindo"/>
    <s v="Ntarabana"/>
    <s v="Mahaza"/>
    <s v="Rugogwe"/>
    <s v=""/>
    <s v=""/>
    <s v="Rwamugaza network"/>
    <n v="192"/>
    <n v="192"/>
    <s v=" "/>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Rusiga"/>
    <s v="Gako"/>
    <s v="Kabunigu"/>
    <s v=""/>
    <s v=""/>
    <s v="Gako-Kabunigo water point/Tare-Rusiga pumping"/>
    <n v="219"/>
    <n v="219"/>
    <s v=" "/>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0"/>
    <s v=" "/>
    <s v=" "/>
    <s v=" "/>
    <s v=" "/>
    <s v=" "/>
    <s v=" "/>
    <s v=" "/>
    <s v=" "/>
    <n v="2"/>
    <n v="0"/>
    <s v=""/>
    <s v=" "/>
    <n v="0"/>
    <s v=" "/>
    <n v="0"/>
    <s v=" "/>
    <n v="0"/>
    <s v=" "/>
    <n v="0"/>
    <s v=" "/>
    <n v="0"/>
    <s v=" "/>
    <s v=" "/>
    <s v=" "/>
    <n v="0"/>
    <s v=""/>
    <s v=" "/>
    <s v=" "/>
    <s v=" "/>
    <n v="1"/>
    <n v="2015"/>
  </r>
  <r>
    <n v="2017"/>
    <s v="Rwanda"/>
    <s v="Rulindo"/>
    <s v="Tumba"/>
    <s v="Gahabwa"/>
    <s v="Rushaki"/>
    <s v=""/>
    <s v=""/>
    <s v="Water point at Marembo center/Nyirambuga pumping"/>
    <n v="152"/>
    <n v="152"/>
    <s v=" "/>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Buyoga"/>
    <s v="Karama"/>
    <s v="Cyasenga"/>
    <s v=""/>
    <s v=""/>
    <s v="Water point at Cyasenga/Nyirambuga pumping"/>
    <n v="165"/>
    <n v="165"/>
    <n v="107"/>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Kinihira"/>
    <s v="Rebero"/>
    <s v="Kirwa"/>
    <s v=""/>
    <s v=""/>
    <s v="Miyove-Kinihira"/>
    <n v="187"/>
    <n v="80"/>
    <n v="103"/>
    <s v="Piped Network -- Gravity Only"/>
    <n v="2001"/>
    <s v="Gkww"/>
    <s v="Spring"/>
    <x v="1"/>
    <x v="0"/>
    <x v="1"/>
    <x v="0"/>
    <n v="6"/>
    <s v="Consider Replacing Aging Components"/>
    <s v="Intake Structure,  Conduction Line, Storage Tank, Other Concrete Structures,  Pump, Pump Station,  Treatment Equipment, Kiosk/Tap Stand"/>
    <s v="Further Technical Diagnostic Needed "/>
    <n v="2"/>
    <n v="-8"/>
    <n v="2"/>
    <n v="-8"/>
    <n v="2"/>
    <s v=" "/>
    <s v=" "/>
    <s v=" "/>
    <s v=""/>
    <n v="18"/>
    <n v="2"/>
    <n v="2"/>
    <n v="1"/>
    <n v="2"/>
    <n v="2"/>
    <s v=" "/>
    <s v=" "/>
    <s v=" "/>
    <s v=" "/>
    <n v="1"/>
    <n v="2"/>
    <n v="1"/>
    <n v="1"/>
    <n v="0"/>
    <n v="1"/>
    <n v="1"/>
    <n v="1"/>
    <n v="1"/>
    <n v="0"/>
    <n v="6"/>
    <n v="3"/>
    <n v="1"/>
    <n v="8000"/>
    <n v="4"/>
    <n v="18"/>
    <n v="2"/>
    <n v="15000"/>
    <s v=" "/>
    <n v="2"/>
    <n v="1"/>
    <s v="&quot;Springbox&quot; --Intake Structure At A Spring"/>
    <n v="1989"/>
    <n v="1"/>
    <n v="1989"/>
    <n v="1"/>
    <n v="1989"/>
    <n v="1"/>
    <n v="1989"/>
    <n v="1"/>
    <n v="1989"/>
    <n v="0"/>
    <s v=" "/>
    <s v=" "/>
    <s v=" "/>
    <n v="0"/>
    <s v=""/>
    <s v=" "/>
    <s v=" "/>
    <s v=" "/>
    <n v="1"/>
    <n v="2015"/>
  </r>
  <r>
    <n v="2017"/>
    <s v="Rwanda"/>
    <s v="Rulindo"/>
    <s v="Murambi"/>
    <s v="Mvuzo"/>
    <s v="Rurama"/>
    <s v=""/>
    <s v=""/>
    <s v="Mutagata Motorised Network"/>
    <n v="155"/>
    <n v="52"/>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Tumba"/>
    <s v="Taba"/>
    <s v="Nyirataba"/>
    <s v=""/>
    <s v=""/>
    <s v="Water point at Nyirataba/Nyirambuga pumping"/>
    <n v="169"/>
    <n v="169"/>
    <s v=" "/>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Ntarabana"/>
    <s v="Kiyanza"/>
    <s v="Nombe"/>
    <s v=""/>
    <s v=""/>
    <s v="Rwamugaza network"/>
    <n v="193"/>
    <n v="193"/>
    <n v="15"/>
    <s v="Piped Network With Pump"/>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Rukozo"/>
    <s v="Mberuka"/>
    <s v="Gahwazi"/>
    <s v=""/>
    <s v=""/>
    <s v="Nyamagana"/>
    <n v="45"/>
    <n v="30"/>
    <n v="92"/>
    <s v="Piped Network -- Gravity Only"/>
    <n v="2011"/>
    <s v="Government And African Development Bank"/>
    <s v="Spring"/>
    <x v="0"/>
    <x v="0"/>
    <x v="0"/>
    <x v="0"/>
    <n v="4"/>
    <s v="Repair or Replace Components"/>
    <s v="Distribution  Line, Kiosk/Tap Stand"/>
    <s v="Create Plan To Repair or Replace Components"/>
    <n v="28"/>
    <n v="18"/>
    <n v="24"/>
    <n v="14"/>
    <n v="24"/>
    <s v=" "/>
    <s v=" "/>
    <s v=" "/>
    <s v=""/>
    <n v="14"/>
    <n v="1"/>
    <n v="1"/>
    <n v="1"/>
    <n v="1"/>
    <n v="2"/>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Base"/>
    <s v="Rwamahwa"/>
    <s v="Karambi"/>
    <s v=""/>
    <s v=""/>
    <s v="Rwankende"/>
    <n v="192"/>
    <n v="100"/>
    <s v=" "/>
    <s v="Piped Network -- Gravity Only"/>
    <n v="2012"/>
    <s v="Padiri"/>
    <s v="Spring"/>
    <x v="0"/>
    <x v="2"/>
    <x v="0"/>
    <x v="2"/>
    <n v="5"/>
    <s v="Major Repairs or Replace System"/>
    <s v=""/>
    <s v="Further Technical Diagnostic Needed"/>
    <n v="25"/>
    <n v="15"/>
    <n v="25"/>
    <n v="15"/>
    <n v="30"/>
    <s v=" "/>
    <s v=" "/>
    <s v=" "/>
    <s v=""/>
    <n v="20"/>
    <n v="1"/>
    <n v="1"/>
    <n v="1"/>
    <n v="1"/>
    <n v="2"/>
    <s v=" "/>
    <s v=" "/>
    <s v=" "/>
    <s v=" "/>
    <n v="3"/>
    <n v="3"/>
    <n v="1"/>
    <n v="1"/>
    <n v="1"/>
    <n v="1"/>
    <n v="1"/>
    <n v="0"/>
    <n v="0"/>
    <n v="0"/>
    <n v="3"/>
    <n v="2"/>
    <n v="2"/>
    <n v="6450"/>
    <n v="3"/>
    <n v="2"/>
    <n v="2"/>
    <n v="1500"/>
    <s v=" "/>
    <n v="2"/>
    <n v="1"/>
    <s v="&quot;Springbox&quot; --Intake Structure At A Spring"/>
    <n v="2012"/>
    <n v="1"/>
    <n v="2012"/>
    <n v="1"/>
    <n v="2012"/>
    <n v="1"/>
    <n v="2012"/>
    <n v="1"/>
    <n v="2017"/>
    <n v="0"/>
    <s v=" "/>
    <s v=" "/>
    <s v=" "/>
    <n v="0"/>
    <s v=""/>
    <s v=" "/>
    <s v=" "/>
    <s v=" "/>
    <n v="1"/>
    <n v="2017"/>
  </r>
  <r>
    <n v="2017"/>
    <s v="Rwanda"/>
    <s v="Rulindo"/>
    <s v="Murambi"/>
    <s v="Mugambazi"/>
    <s v="Amahoro"/>
    <s v=""/>
    <s v=""/>
    <s v="Mutagata motorised network"/>
    <n v="120"/>
    <n v="120"/>
    <n v="14"/>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yoga"/>
    <s v="Butare"/>
    <s v="Gasave"/>
    <s v=""/>
    <s v=""/>
    <s v="KIDUHA"/>
    <n v="114"/>
    <n v="100"/>
    <n v="129"/>
    <s v="Piped Network -- Gravity Only"/>
    <n v="2007"/>
    <s v="Italians(Lake Angels)"/>
    <s v="Groundwater (Well, Etc.)"/>
    <x v="0"/>
    <x v="0"/>
    <x v="1"/>
    <x v="1"/>
    <n v="6"/>
    <s v="Repair or Replace Components"/>
    <s v="Intake Structure, Conduction Line, Distribution  Line, Kiosk/Tap Stand"/>
    <s v="Create Plan To Repair or Replace Components"/>
    <n v="20"/>
    <n v="10"/>
    <n v="20"/>
    <s v=" "/>
    <n v="20"/>
    <s v=" "/>
    <s v=" "/>
    <s v=" "/>
    <s v=""/>
    <n v="17"/>
    <n v="2"/>
    <n v="2"/>
    <n v="1"/>
    <s v=" "/>
    <n v="2"/>
    <s v=" "/>
    <s v=" "/>
    <s v=" "/>
    <s v=" "/>
    <n v="2"/>
    <n v="2"/>
    <n v="1"/>
    <n v="0"/>
    <n v="1"/>
    <n v="1"/>
    <n v="1"/>
    <n v="1"/>
    <n v="1"/>
    <n v="0"/>
    <n v="1"/>
    <n v="1"/>
    <n v="1"/>
    <n v="2200"/>
    <n v="3"/>
    <s v=" "/>
    <n v="1"/>
    <n v="2200"/>
    <s v=" "/>
    <n v="1"/>
    <n v="1"/>
    <s v="&quot;Springbox&quot; --Intake Structure At A Spring"/>
    <n v="2007"/>
    <n v="1"/>
    <n v="2007"/>
    <n v="1"/>
    <n v="2007"/>
    <n v="0"/>
    <s v=" "/>
    <n v="1"/>
    <n v="2007"/>
    <n v="0"/>
    <s v=" "/>
    <s v=" "/>
    <s v=" "/>
    <n v="0"/>
    <s v=""/>
    <s v=" "/>
    <s v=" "/>
    <s v=" "/>
    <n v="1"/>
    <n v="2014"/>
  </r>
  <r>
    <n v="2017"/>
    <s v="Rwanda"/>
    <s v="Rulindo"/>
    <s v="Kinihira"/>
    <s v="Marembo"/>
    <s v="Kigali"/>
    <s v=""/>
    <s v=""/>
    <s v="Nyamagana-Kinihira"/>
    <n v="189"/>
    <n v="60"/>
    <n v="119"/>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Kinihira"/>
    <s v="Marembo"/>
    <s v="Kigali"/>
    <s v=""/>
    <s v=""/>
    <s v="Nyamagana- Kinihira"/>
    <n v="189"/>
    <n v="70"/>
    <s v=" "/>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Masoro"/>
    <s v="Kigarama"/>
    <s v="Gacyamo"/>
    <s v=""/>
    <s v=""/>
    <s v="marenge"/>
    <n v="203"/>
    <n v="203"/>
    <n v="121"/>
    <s v="Piped Network With Pump"/>
    <n v="1998"/>
    <s v=""/>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1"/>
    <n v="1"/>
    <n v="5000"/>
    <n v="15"/>
    <s v=" "/>
    <n v="1"/>
    <n v="5000"/>
    <n v="1"/>
    <n v="1"/>
    <n v="1"/>
    <s v="&quot;Springbox&quot; --Intake Structure At A Spring"/>
    <n v="2016"/>
    <n v="1"/>
    <n v="2016"/>
    <n v="1"/>
    <n v="2016"/>
    <n v="0"/>
    <s v=" "/>
    <n v="1"/>
    <n v="2016"/>
    <n v="1"/>
    <n v="2016"/>
    <n v="1"/>
    <n v="2016"/>
    <n v="0"/>
    <s v=""/>
    <s v=" "/>
    <s v=" "/>
    <s v=" "/>
    <n v="1"/>
    <n v="2016"/>
  </r>
  <r>
    <n v="2017"/>
    <s v="Rwanda"/>
    <s v="Rulindo"/>
    <s v="Kinihira"/>
    <s v="Karegamazi"/>
    <s v="Bwishya"/>
    <s v=""/>
    <s v=""/>
    <s v="Miyove-Kinihira"/>
    <n v="181"/>
    <n v="60"/>
    <n v="52"/>
    <s v="Piped Network -- Gravity Only"/>
    <n v="2001"/>
    <s v="Gkww"/>
    <s v="Spring"/>
    <x v="1"/>
    <x v="2"/>
    <x v="1"/>
    <x v="2"/>
    <n v="6"/>
    <s v="Major Repairs or Replace System"/>
    <s v=""/>
    <s v="Further Technical Diagnostic Needed"/>
    <n v="2"/>
    <n v="-8"/>
    <n v="2"/>
    <n v="-8"/>
    <n v="2"/>
    <s v=" "/>
    <s v=" "/>
    <s v=" "/>
    <s v=""/>
    <n v="-8"/>
    <n v="2"/>
    <n v="2"/>
    <n v="1"/>
    <n v="2"/>
    <n v="2"/>
    <s v=" "/>
    <s v=" "/>
    <s v=" "/>
    <s v=" "/>
    <n v="3"/>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Mbogo"/>
    <s v="Bukoro"/>
    <s v="Ruhanya"/>
    <s v=""/>
    <s v=""/>
    <s v="Mutungo"/>
    <n v="102"/>
    <n v="50"/>
    <n v="5"/>
    <s v="Piped Network -- Gravity Only"/>
    <n v="2004"/>
    <s v=""/>
    <s v="Spring"/>
    <x v="0"/>
    <x v="0"/>
    <x v="1"/>
    <x v="1"/>
    <n v="6"/>
    <s v="Repair or Replace Components"/>
    <s v="Storage Tank, Distribution  Line, Kiosk/Tap Stand"/>
    <s v="Create Plan To Repair or Replace Components"/>
    <s v=" "/>
    <n v="7"/>
    <n v="17"/>
    <s v=" "/>
    <n v="17"/>
    <s v=" "/>
    <s v=" "/>
    <s v=" "/>
    <s v=""/>
    <n v="7"/>
    <s v=" "/>
    <n v="1"/>
    <n v="2"/>
    <s v=" "/>
    <n v="2"/>
    <s v=" "/>
    <s v=" "/>
    <s v=" "/>
    <s v=" "/>
    <n v="2"/>
    <n v="2"/>
    <n v="1"/>
    <n v="0"/>
    <n v="1"/>
    <n v="1"/>
    <n v="1"/>
    <n v="1"/>
    <n v="1"/>
    <n v="0"/>
    <n v="1"/>
    <s v=" "/>
    <n v="1"/>
    <n v="500"/>
    <n v="2"/>
    <s v=" "/>
    <n v="1"/>
    <n v="2000"/>
    <s v=" "/>
    <n v="3"/>
    <n v="0"/>
    <s v=""/>
    <s v=" "/>
    <n v="1"/>
    <n v="2004"/>
    <n v="1"/>
    <n v="2004"/>
    <n v="0"/>
    <s v=" "/>
    <n v="1"/>
    <n v="2004"/>
    <n v="0"/>
    <s v=" "/>
    <s v=" "/>
    <s v=" "/>
    <n v="0"/>
    <s v=""/>
    <s v=" "/>
    <s v=" "/>
    <s v=" "/>
    <n v="1"/>
    <n v="2004"/>
  </r>
  <r>
    <n v="2017"/>
    <s v="Rwanda"/>
    <s v="Rulindo"/>
    <s v="Cyungo"/>
    <s v="Burehe"/>
    <s v="Gitandi"/>
    <s v=""/>
    <s v=""/>
    <s v="Nyamagana"/>
    <n v="40"/>
    <n v="35"/>
    <s v=" "/>
    <s v="Piped Network -- Gravity Only"/>
    <n v="2011"/>
    <s v="Government And African Development Bank"/>
    <s v="Spring"/>
    <x v="0"/>
    <x v="1"/>
    <x v="0"/>
    <x v="0"/>
    <n v="4"/>
    <s v="Repair or Replace Components"/>
    <s v="Kiosk/Tap Stand"/>
    <s v="Create Plan To Repair or Replace Components"/>
    <n v="28"/>
    <n v="14"/>
    <n v="24"/>
    <n v="14"/>
    <n v="24"/>
    <s v=" "/>
    <s v=" "/>
    <s v=" "/>
    <s v=""/>
    <n v="14"/>
    <n v="1"/>
    <n v="1"/>
    <n v="1"/>
    <n v="1"/>
    <n v="1"/>
    <s v=" "/>
    <s v=" "/>
    <s v=" "/>
    <s v=" "/>
    <n v="2"/>
    <n v="2"/>
    <n v="1"/>
    <n v="1"/>
    <n v="0"/>
    <n v="1"/>
    <n v="1"/>
    <n v="0"/>
    <n v="0"/>
    <n v="0"/>
    <n v="2"/>
    <n v="1"/>
    <n v="1"/>
    <n v="2100"/>
    <n v="11"/>
    <n v="15"/>
    <n v="1"/>
    <n v="37000"/>
    <s v=" "/>
    <n v="29"/>
    <n v="1"/>
    <s v="&quot;Springbox&quot; --Intake Structure At A Spring"/>
    <n v="2015"/>
    <n v="1"/>
    <n v="2011"/>
    <n v="1"/>
    <n v="2011"/>
    <n v="1"/>
    <n v="2011"/>
    <n v="1"/>
    <n v="2011"/>
    <n v="0"/>
    <s v=" "/>
    <s v=" "/>
    <s v=" "/>
    <n v="0"/>
    <s v=""/>
    <s v=" "/>
    <s v=" "/>
    <s v=" "/>
    <n v="1"/>
    <n v="2011"/>
  </r>
  <r>
    <n v="2017"/>
    <s v="Rwanda"/>
    <s v="Rulindo"/>
    <s v="Cyinzuzi"/>
    <s v="Budakiranya"/>
    <s v="Kanyoni"/>
    <s v=""/>
    <s v=""/>
    <s v="0"/>
    <n v="640"/>
    <n v="640"/>
    <s v=" "/>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35000"/>
    <n v="10"/>
    <n v="8"/>
    <n v="1"/>
    <n v="35000"/>
    <n v="3"/>
    <n v="1"/>
    <n v="1"/>
    <s v=""/>
    <n v="2016"/>
    <n v="1"/>
    <n v="2016"/>
    <n v="1"/>
    <n v="2016"/>
    <n v="1"/>
    <n v="2016"/>
    <n v="1"/>
    <n v="2016"/>
    <n v="1"/>
    <n v="2016"/>
    <n v="1"/>
    <n v="2016"/>
    <n v="0"/>
    <s v=""/>
    <s v=" "/>
    <s v=" "/>
    <s v=" "/>
    <n v="1"/>
    <n v="2016"/>
  </r>
  <r>
    <n v="2017"/>
    <s v="Rwanda"/>
    <s v="Rulindo"/>
    <s v="Rusiga"/>
    <s v="Taba"/>
    <s v="Gahondo"/>
    <s v=""/>
    <s v=""/>
    <s v="Gahondo water point chez Safari/Bitare-Gahondo gravity"/>
    <n v="83"/>
    <n v="83"/>
    <n v="100"/>
    <s v="Piped Network -- Gravity Only"/>
    <n v="1989"/>
    <s v="Catholic Church"/>
    <s v="Spring"/>
    <x v="0"/>
    <x v="2"/>
    <x v="0"/>
    <x v="2"/>
    <n v="5"/>
    <s v="Major Repairs or Replace System"/>
    <s v=""/>
    <s v="Further Technical Diagnostic Needed"/>
    <n v="30"/>
    <n v="20"/>
    <s v=" "/>
    <s v=" "/>
    <s v=" "/>
    <s v=" "/>
    <s v=" "/>
    <s v=" "/>
    <s v=""/>
    <n v="-8"/>
    <n v="1"/>
    <n v="1"/>
    <s v=" "/>
    <s v=" "/>
    <s v=" "/>
    <s v=" "/>
    <s v=" "/>
    <s v=" "/>
    <s v=" "/>
    <n v="3"/>
    <n v="3"/>
    <n v="1"/>
    <n v="1"/>
    <n v="0"/>
    <n v="1"/>
    <n v="1"/>
    <n v="1"/>
    <n v="0"/>
    <n v="0"/>
    <n v="2"/>
    <n v="2"/>
    <n v="2"/>
    <n v="400"/>
    <s v=" "/>
    <s v=" "/>
    <s v=" "/>
    <s v=" "/>
    <s v=" "/>
    <n v="1"/>
    <n v="1"/>
    <s v="&quot;Springbox&quot; --Intake Structure At A Spring"/>
    <n v="2017"/>
    <n v="1"/>
    <n v="2017"/>
    <n v="0"/>
    <s v=" "/>
    <n v="0"/>
    <s v=" "/>
    <n v="0"/>
    <s v=" "/>
    <n v="0"/>
    <s v=" "/>
    <s v=" "/>
    <s v=" "/>
    <n v="0"/>
    <s v=""/>
    <s v=" "/>
    <s v=" "/>
    <s v=" "/>
    <n v="1"/>
    <n v="1989"/>
  </r>
  <r>
    <n v="2017"/>
    <s v="Rwanda"/>
    <s v="Rulindo"/>
    <s v="Mbogo"/>
    <s v="Mushali"/>
    <s v="Buraro"/>
    <s v=""/>
    <s v=""/>
    <s v="Matyazo network"/>
    <n v="155"/>
    <n v="55"/>
    <n v="15"/>
    <s v="Piped Network -- Gravity Only"/>
    <n v="2016"/>
    <s v="Governement (District, Wasac) And Water For People"/>
    <s v="Spring"/>
    <x v="0"/>
    <x v="1"/>
    <x v="2"/>
    <x v="1"/>
    <n v="8"/>
    <s v="Perform Routine Preventative Maintenance"/>
    <s v=""/>
    <s v="Maintain O&amp;M and Routine Monitoring"/>
    <n v="29"/>
    <n v="19"/>
    <n v="29"/>
    <n v="19"/>
    <n v="29"/>
    <s v=" "/>
    <s v=" "/>
    <s v=" "/>
    <s v=""/>
    <n v="19"/>
    <n v="1"/>
    <n v="1"/>
    <n v="1"/>
    <n v="1"/>
    <n v="1"/>
    <s v=" "/>
    <s v=" "/>
    <s v=" "/>
    <s v=" "/>
    <n v="1"/>
    <n v="1"/>
    <n v="1"/>
    <n v="1"/>
    <n v="1"/>
    <n v="1"/>
    <n v="1"/>
    <n v="1"/>
    <n v="1"/>
    <n v="1"/>
    <n v="3"/>
    <n v="4"/>
    <n v="1"/>
    <n v="4300"/>
    <n v="1"/>
    <n v="2"/>
    <n v="1"/>
    <n v="1800"/>
    <s v=" "/>
    <n v="4"/>
    <n v="1"/>
    <s v="&quot;Springbox&quot; --Intake Structure At A Spring|Collection Chamber"/>
    <n v="2016"/>
    <n v="1"/>
    <n v="2016"/>
    <n v="1"/>
    <n v="2016"/>
    <n v="1"/>
    <n v="2016"/>
    <n v="1"/>
    <n v="2016"/>
    <n v="0"/>
    <s v=" "/>
    <s v=" "/>
    <s v=" "/>
    <n v="0"/>
    <s v=""/>
    <s v=" "/>
    <s v=" "/>
    <s v=" "/>
    <n v="1"/>
    <n v="2016"/>
  </r>
  <r>
    <n v="2017"/>
    <s v="Rwanda"/>
    <s v="Rulindo"/>
    <s v="Cyungo"/>
    <s v="Burehe"/>
    <s v="Sove"/>
    <s v=""/>
    <s v=""/>
    <s v="Nyamagana"/>
    <n v="30"/>
    <n v="15"/>
    <s v=" "/>
    <s v="Piped Network -- Gravity Only"/>
    <n v="2011"/>
    <s v="Government And African Development Bank"/>
    <s v="Spring"/>
    <x v="0"/>
    <x v="0"/>
    <x v="0"/>
    <x v="0"/>
    <n v="4"/>
    <s v="Repair or Replace Components"/>
    <s v="Conduction Line, Distribution  Line, Kiosk/Tap Stand"/>
    <s v="Create Plan To Repair or Replace Components"/>
    <n v="28"/>
    <n v="18"/>
    <n v="24"/>
    <n v="14"/>
    <n v="24"/>
    <s v=" "/>
    <s v=" "/>
    <s v=" "/>
    <s v=""/>
    <n v="14"/>
    <n v="1"/>
    <n v="2"/>
    <n v="1"/>
    <n v="1"/>
    <n v="2"/>
    <s v=" "/>
    <s v=" "/>
    <s v=" "/>
    <s v=" "/>
    <n v="2"/>
    <n v="2"/>
    <n v="1"/>
    <n v="1"/>
    <n v="0"/>
    <n v="1"/>
    <n v="1"/>
    <n v="0"/>
    <n v="0"/>
    <n v="0"/>
    <n v="2"/>
    <n v="1"/>
    <n v="2"/>
    <n v="2100"/>
    <n v="29"/>
    <n v="15"/>
    <n v="3"/>
    <n v="37000"/>
    <s v=" "/>
    <n v="29"/>
    <n v="1"/>
    <s v="&quot;Springbox&quot; --Intake Structure At A Spring"/>
    <n v="2015"/>
    <n v="1"/>
    <n v="2015"/>
    <n v="1"/>
    <n v="2011"/>
    <n v="1"/>
    <n v="2011"/>
    <n v="1"/>
    <n v="2011"/>
    <n v="0"/>
    <s v=" "/>
    <s v=" "/>
    <s v=" "/>
    <n v="0"/>
    <s v=""/>
    <s v=" "/>
    <s v=" "/>
    <s v=" "/>
    <n v="1"/>
    <n v="2011"/>
  </r>
  <r>
    <n v="2017"/>
    <s v="Rwanda"/>
    <s v="Rulindo"/>
    <s v="Masoro"/>
    <s v="Nyamyumba"/>
    <s v="Kigomwa"/>
    <s v=""/>
    <s v=""/>
    <s v="marenge"/>
    <n v="118"/>
    <n v="118"/>
    <n v="110"/>
    <s v="Piped Network With Pump"/>
    <n v="1998"/>
    <s v="Governement (District, Wasac) And Water For People"/>
    <s v="Spring"/>
    <x v="0"/>
    <x v="1"/>
    <x v="1"/>
    <x v="1"/>
    <n v="7"/>
    <s v="Perform Routine Preventative Maintenance"/>
    <s v=""/>
    <s v="Maintain O&amp;M and Routine Monitoring"/>
    <n v="29"/>
    <n v="19"/>
    <n v="29"/>
    <n v="19"/>
    <n v="29"/>
    <n v="6"/>
    <n v="19"/>
    <n v="9"/>
    <s v=""/>
    <n v="19"/>
    <n v="1"/>
    <n v="1"/>
    <n v="1"/>
    <n v="1"/>
    <n v="1"/>
    <n v="1"/>
    <n v="1"/>
    <n v="1"/>
    <s v=" "/>
    <n v="1"/>
    <n v="1"/>
    <n v="1"/>
    <n v="1"/>
    <n v="0"/>
    <n v="1"/>
    <n v="1"/>
    <n v="1"/>
    <n v="1"/>
    <n v="1"/>
    <n v="2"/>
    <n v="2"/>
    <n v="2"/>
    <n v="500"/>
    <n v="15"/>
    <s v=" "/>
    <n v="2"/>
    <n v="500"/>
    <n v="1"/>
    <n v="3"/>
    <n v="1"/>
    <s v="&quot;Springbox&quot; --Intake Structure At A Spring"/>
    <n v="2016"/>
    <n v="1"/>
    <n v="2016"/>
    <n v="1"/>
    <n v="2016"/>
    <n v="1"/>
    <n v="2016"/>
    <n v="1"/>
    <n v="2016"/>
    <n v="1"/>
    <n v="2016"/>
    <n v="1"/>
    <n v="2016"/>
    <n v="1"/>
    <s v="Filtration"/>
    <n v="2016"/>
    <n v="0"/>
    <s v=" "/>
    <n v="1"/>
    <n v="2016"/>
  </r>
  <r>
    <n v="2017"/>
    <s v="Rwanda"/>
    <s v="Rulindo"/>
    <s v="Shyorongi"/>
    <s v="Rubona"/>
    <s v="Kigali"/>
    <s v=""/>
    <s v=""/>
    <s v="Gisoro- Nyundo network"/>
    <n v="220"/>
    <n v="110"/>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Cyinzuzi"/>
    <s v="Budakiranya"/>
    <s v="Gatagara"/>
    <s v=""/>
    <s v=""/>
    <s v="0"/>
    <n v="725"/>
    <n v="725"/>
    <s v=" "/>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35000"/>
    <n v="10"/>
    <n v="6"/>
    <n v="1"/>
    <n v="35000"/>
    <n v="3"/>
    <n v="1"/>
    <n v="1"/>
    <s v=""/>
    <n v="2016"/>
    <n v="1"/>
    <n v="2016"/>
    <n v="1"/>
    <n v="2016"/>
    <n v="1"/>
    <n v="2016"/>
    <n v="1"/>
    <n v="2016"/>
    <n v="1"/>
    <n v="2016"/>
    <n v="1"/>
    <n v="2016"/>
    <n v="0"/>
    <s v=""/>
    <s v=" "/>
    <s v=" "/>
    <s v=" "/>
    <n v="1"/>
    <n v="2016"/>
  </r>
  <r>
    <n v="2017"/>
    <s v="Rwanda"/>
    <s v="Rulindo"/>
    <s v="Bushoki"/>
    <s v="Mukoto"/>
    <s v="Rusave"/>
    <s v=""/>
    <s v=""/>
    <s v="Rusave water point/Tare-Rusiga pumping"/>
    <n v="101"/>
    <n v="101"/>
    <n v="92"/>
    <s v="Piped Network With Pump"/>
    <n v="2015"/>
    <s v="Governement (District, Wasac) And Water For People"/>
    <s v="Spring"/>
    <x v="0"/>
    <x v="1"/>
    <x v="1"/>
    <x v="1"/>
    <n v="7"/>
    <s v="Perform Routine Preventative Maintenance"/>
    <s v=""/>
    <s v="Maintain O&amp;M and Routine Monitoring"/>
    <n v="28"/>
    <n v="18"/>
    <s v=" "/>
    <s v=" "/>
    <n v="28"/>
    <n v="5"/>
    <n v="18"/>
    <s v=" "/>
    <s v=""/>
    <n v="18"/>
    <n v="1"/>
    <n v="1"/>
    <s v=" "/>
    <s v=" "/>
    <n v="1"/>
    <n v="1"/>
    <n v="1"/>
    <s v=" "/>
    <s v=" "/>
    <n v="1"/>
    <n v="1"/>
    <n v="1"/>
    <n v="1"/>
    <n v="0"/>
    <n v="1"/>
    <n v="1"/>
    <n v="1"/>
    <n v="1"/>
    <n v="1"/>
    <n v="8"/>
    <n v="8"/>
    <n v="1"/>
    <n v="4000"/>
    <s v=" "/>
    <s v=" "/>
    <n v="1"/>
    <n v="8000"/>
    <n v="2"/>
    <n v="2"/>
    <n v="1"/>
    <s v="&quot;Springbox&quot; --Intake Structure At A Spring"/>
    <n v="2015"/>
    <n v="1"/>
    <n v="2015"/>
    <n v="0"/>
    <s v=" "/>
    <n v="0"/>
    <s v=" "/>
    <n v="1"/>
    <n v="2015"/>
    <n v="1"/>
    <n v="2015"/>
    <n v="1"/>
    <n v="2015"/>
    <n v="0"/>
    <s v=""/>
    <s v=" "/>
    <s v=" "/>
    <s v=" "/>
    <n v="1"/>
    <n v="2015"/>
  </r>
  <r>
    <n v="2017"/>
    <s v="Rwanda"/>
    <s v="Rulindo"/>
    <s v="Shyorongi"/>
    <s v="Muvumu"/>
    <s v="Mukumba"/>
    <s v=""/>
    <s v=""/>
    <s v="Bitete-Muvumu"/>
    <n v="92"/>
    <s v=" "/>
    <n v="93"/>
    <s v="Piped Network -- Gravity Only"/>
    <n v="2013"/>
    <s v="Governement (District, Wasac) And Water For People"/>
    <s v="Spring"/>
    <x v="0"/>
    <x v="2"/>
    <x v="1"/>
    <x v="2"/>
    <n v="6"/>
    <s v="Major Repairs or Replace System"/>
    <s v=""/>
    <s v="Further Technical Diagnostic Needed"/>
    <n v="26"/>
    <n v="16"/>
    <n v="26"/>
    <n v="16"/>
    <n v="26"/>
    <s v=" "/>
    <s v=" "/>
    <s v=" "/>
    <s v=""/>
    <n v="16"/>
    <n v="1"/>
    <n v="2"/>
    <n v="1"/>
    <n v="2"/>
    <n v="1"/>
    <s v=" "/>
    <s v=" "/>
    <s v=" "/>
    <s v=" "/>
    <n v="3"/>
    <n v="2"/>
    <n v="1"/>
    <n v="1"/>
    <n v="1"/>
    <n v="0"/>
    <n v="1"/>
    <n v="1"/>
    <n v="1"/>
    <n v="0"/>
    <n v="3"/>
    <n v="1"/>
    <n v="1"/>
    <n v="1000"/>
    <n v="4"/>
    <n v="6"/>
    <n v="1"/>
    <n v="4000"/>
    <s v=" "/>
    <n v="1"/>
    <n v="1"/>
    <s v="&quot;Springbox&quot; --Intake Structure At A Spring"/>
    <n v="2013"/>
    <n v="1"/>
    <n v="2013"/>
    <n v="1"/>
    <n v="2013"/>
    <n v="1"/>
    <n v="2013"/>
    <n v="1"/>
    <n v="2013"/>
    <n v="0"/>
    <s v=" "/>
    <s v=" "/>
    <s v=" "/>
    <n v="0"/>
    <s v=""/>
    <s v=" "/>
    <s v=" "/>
    <s v=" "/>
    <n v="1"/>
    <n v="2013"/>
  </r>
  <r>
    <n v="2017"/>
    <s v="Rwanda"/>
    <s v="Rulindo"/>
    <s v="Mbogo"/>
    <s v="Bukoro"/>
    <s v="Gasama"/>
    <s v=""/>
    <s v=""/>
    <s v="Gasama"/>
    <n v="118"/>
    <n v="25"/>
    <s v=" "/>
    <s v="Piped Network -- Gravity Only"/>
    <n v="1997"/>
    <s v="Governement (District, Wasac) And Water For People"/>
    <s v="Spring"/>
    <x v="0"/>
    <x v="1"/>
    <x v="2"/>
    <x v="1"/>
    <n v="8"/>
    <s v="Perform Routine Preventative Maintenance"/>
    <s v=""/>
    <s v="Maintain O&amp;M and Routine Monitoring"/>
    <n v="29"/>
    <n v="19"/>
    <n v="29"/>
    <n v="19"/>
    <n v="29"/>
    <s v=" "/>
    <s v=" "/>
    <s v=" "/>
    <s v=""/>
    <n v="19"/>
    <n v="1"/>
    <n v="1"/>
    <n v="1"/>
    <n v="1"/>
    <n v="1"/>
    <s v=" "/>
    <s v=" "/>
    <s v=" "/>
    <s v=" "/>
    <n v="1"/>
    <n v="1"/>
    <n v="1"/>
    <n v="1"/>
    <n v="1"/>
    <n v="1"/>
    <n v="1"/>
    <n v="1"/>
    <n v="1"/>
    <n v="1"/>
    <n v="2"/>
    <n v="2"/>
    <n v="1"/>
    <n v="700"/>
    <n v="1"/>
    <n v="2"/>
    <n v="2"/>
    <n v="800"/>
    <s v=" "/>
    <n v="5"/>
    <n v="1"/>
    <s v="Start Chamber And Collection Chamber"/>
    <n v="2016"/>
    <n v="1"/>
    <n v="2016"/>
    <n v="1"/>
    <n v="2016"/>
    <n v="1"/>
    <n v="2016"/>
    <n v="1"/>
    <n v="2016"/>
    <n v="0"/>
    <s v=" "/>
    <s v=" "/>
    <s v=" "/>
    <n v="0"/>
    <s v=""/>
    <s v=" "/>
    <s v=" "/>
    <s v=" "/>
    <n v="1"/>
    <n v="2016"/>
  </r>
  <r>
    <n v="2017"/>
    <s v="Rwanda"/>
    <s v="Rulindo"/>
    <s v="Murambi"/>
    <s v="Mvuzo"/>
    <s v="Kabuga"/>
    <s v=""/>
    <s v=""/>
    <s v=" "/>
    <n v="199"/>
    <n v="199"/>
    <s v=" "/>
    <s v="Piped Network -- Gravity Only"/>
    <n v="2001"/>
    <s v="Governement (District, Wasac) And Water For People"/>
    <s v="Spring"/>
    <x v="2"/>
    <x v="1"/>
    <x v="2"/>
    <x v="1"/>
    <n v="8"/>
    <s v="Consider Replacing Aging Components"/>
    <s v="Conduction Line,  Distribution Network, Pump, Pump Station,  Treatment Equipment,  "/>
    <s v="Further Technical Diagnostic Needed "/>
    <n v="29"/>
    <n v="4"/>
    <n v="14"/>
    <s v=" "/>
    <n v="14"/>
    <s v=" "/>
    <s v=" "/>
    <s v=" "/>
    <s v=""/>
    <n v="4"/>
    <n v="1"/>
    <n v="1"/>
    <n v="1"/>
    <s v=" "/>
    <n v="1"/>
    <s v=" "/>
    <s v=" "/>
    <s v=" "/>
    <s v=" "/>
    <n v="1"/>
    <n v="1"/>
    <n v="1"/>
    <n v="1"/>
    <n v="1"/>
    <n v="1"/>
    <n v="1"/>
    <n v="1"/>
    <n v="1"/>
    <n v="1"/>
    <n v="3"/>
    <n v="1"/>
    <n v="1"/>
    <n v="12000"/>
    <n v="7"/>
    <s v=" "/>
    <n v="1"/>
    <n v="12000"/>
    <s v=" "/>
    <n v="7"/>
    <n v="1"/>
    <s v="&quot;Springbox&quot; --Intake Structure At A Spring"/>
    <n v="2016"/>
    <n v="1"/>
    <n v="2001"/>
    <n v="1"/>
    <n v="2001"/>
    <n v="0"/>
    <s v=" "/>
    <n v="1"/>
    <n v="2001"/>
    <n v="0"/>
    <s v=" "/>
    <s v=" "/>
    <s v=" "/>
    <n v="0"/>
    <s v=""/>
    <s v=" "/>
    <s v=" "/>
    <s v=" "/>
    <n v="1"/>
    <n v="2001"/>
  </r>
  <r>
    <n v="2017"/>
    <s v="Rwanda"/>
    <s v="Rulindo"/>
    <s v="Ntarabana"/>
    <s v="Kiyanza"/>
    <s v="Gatobotobo"/>
    <s v=""/>
    <s v=""/>
    <s v="Rwamugaza network"/>
    <n v="103"/>
    <n v="103"/>
    <n v="75"/>
    <s v="Piped Network -- Gravity Only"/>
    <n v="2003"/>
    <s v="Government"/>
    <s v="Spring"/>
    <x v="0"/>
    <x v="1"/>
    <x v="0"/>
    <x v="0"/>
    <n v="5"/>
    <s v="Perform Routine Preventative Maintenance"/>
    <s v=""/>
    <s v="Maintain O&amp;M and Routine Monitoring"/>
    <n v="16"/>
    <n v="6"/>
    <n v="16"/>
    <n v="6"/>
    <n v="16"/>
    <s v=" "/>
    <s v=" "/>
    <s v=" "/>
    <s v=""/>
    <n v="6"/>
    <n v="1"/>
    <n v="1"/>
    <n v="1"/>
    <n v="1"/>
    <n v="1"/>
    <s v=" "/>
    <s v=" "/>
    <s v=" "/>
    <s v=" "/>
    <n v="1"/>
    <n v="2"/>
    <n v="1"/>
    <n v="1"/>
    <n v="0"/>
    <n v="1"/>
    <n v="1"/>
    <n v="1"/>
    <n v="0"/>
    <n v="0"/>
    <n v="2"/>
    <n v="1"/>
    <n v="2"/>
    <n v="35000"/>
    <n v="7"/>
    <n v="12"/>
    <n v="2"/>
    <n v="35000"/>
    <s v=" "/>
    <n v="1"/>
    <n v="1"/>
    <s v=""/>
    <n v="2003"/>
    <n v="1"/>
    <n v="2003"/>
    <n v="1"/>
    <n v="2003"/>
    <n v="1"/>
    <n v="2003"/>
    <n v="1"/>
    <n v="2003"/>
    <n v="0"/>
    <s v=" "/>
    <s v=" "/>
    <s v=" "/>
    <n v="0"/>
    <s v=""/>
    <s v=" "/>
    <s v=" "/>
    <s v=" "/>
    <n v="1"/>
    <n v="2003"/>
  </r>
  <r>
    <n v="2017"/>
    <s v="Rwanda"/>
    <s v="Rulindo"/>
    <s v="Masoro"/>
    <s v="Kabuga"/>
    <s v="Kanunga"/>
    <s v=""/>
    <s v=""/>
    <s v="Mutagata motorised network"/>
    <n v="143"/>
    <n v="68"/>
    <n v="76"/>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Shyorongi"/>
    <s v="Muvumu"/>
    <s v="Karama"/>
    <s v=""/>
    <s v=""/>
    <s v="Bitete-Muvumu"/>
    <n v="121"/>
    <n v="45"/>
    <n v="87"/>
    <s v="Piped Network -- Gravity Only"/>
    <n v="2013"/>
    <s v="Governement (District, Wasac) And Water For People"/>
    <s v="Spring"/>
    <x v="0"/>
    <x v="1"/>
    <x v="2"/>
    <x v="1"/>
    <n v="8"/>
    <s v="Repair or Replace Components"/>
    <s v="Conduction Line, Other Concrete Structures "/>
    <s v="Create Plan To Repair or Replace Components"/>
    <n v="26"/>
    <n v="16"/>
    <n v="26"/>
    <n v="16"/>
    <n v="26"/>
    <s v=" "/>
    <s v=" "/>
    <s v=" "/>
    <s v=""/>
    <n v="16"/>
    <n v="1"/>
    <n v="2"/>
    <n v="1"/>
    <n v="2"/>
    <n v="1"/>
    <s v=" "/>
    <s v=" "/>
    <s v=" "/>
    <s v=" "/>
    <n v="1"/>
    <n v="1"/>
    <n v="1"/>
    <n v="1"/>
    <n v="1"/>
    <n v="1"/>
    <n v="1"/>
    <n v="1"/>
    <n v="1"/>
    <n v="1"/>
    <n v="3"/>
    <n v="1"/>
    <n v="1"/>
    <n v="1000"/>
    <n v="4"/>
    <n v="6"/>
    <n v="1"/>
    <n v="4000"/>
    <s v=" "/>
    <n v="1"/>
    <n v="1"/>
    <s v="&quot;Springbox&quot; --Intake Structure At A Spring"/>
    <n v="2013"/>
    <n v="1"/>
    <n v="2013"/>
    <n v="1"/>
    <n v="2013"/>
    <n v="1"/>
    <n v="2013"/>
    <n v="1"/>
    <n v="2013"/>
    <n v="0"/>
    <s v=" "/>
    <s v=" "/>
    <s v=" "/>
    <n v="0"/>
    <s v=""/>
    <s v=" "/>
    <s v=" "/>
    <s v=" "/>
    <n v="1"/>
    <n v="2013"/>
  </r>
  <r>
    <n v="2017"/>
    <s v="Rwanda"/>
    <s v="Rulindo"/>
    <s v="Ngoma"/>
    <s v="Kabuga"/>
    <s v="Nyabuko"/>
    <s v=""/>
    <s v=""/>
    <s v="Kabarore-Ngoma-Nyabuko network"/>
    <n v="122"/>
    <n v="35"/>
    <n v="18"/>
    <s v="Piped Network With Pump"/>
    <n v="2014"/>
    <s v="Governement (District, Wasac) And Water For People"/>
    <s v="Spring"/>
    <x v="0"/>
    <x v="1"/>
    <x v="1"/>
    <x v="1"/>
    <n v="7"/>
    <s v="Repair or Replace Components"/>
    <s v="Intake Structure, Pump, "/>
    <s v="Create Plan To Repair or Replace Components"/>
    <n v="27"/>
    <n v="17"/>
    <n v="27"/>
    <s v=" "/>
    <n v="27"/>
    <n v="4"/>
    <n v="17"/>
    <s v=" "/>
    <s v=""/>
    <n v="17"/>
    <n v="2"/>
    <n v="1"/>
    <n v="1"/>
    <s v=" "/>
    <n v="1"/>
    <n v="2"/>
    <n v="1"/>
    <s v=" "/>
    <s v=" "/>
    <n v="1"/>
    <n v="1"/>
    <n v="1"/>
    <n v="1"/>
    <n v="0"/>
    <n v="1"/>
    <n v="1"/>
    <n v="1"/>
    <n v="1"/>
    <n v="1"/>
    <n v="4"/>
    <n v="5"/>
    <n v="2"/>
    <n v="8000"/>
    <n v="14"/>
    <s v=" "/>
    <n v="2"/>
    <n v="7000"/>
    <n v="2"/>
    <n v="17"/>
    <n v="1"/>
    <s v="&quot;Springbox&quot; --Intake Structure At A Spring|Collection Chamber"/>
    <n v="2014"/>
    <n v="1"/>
    <n v="2014"/>
    <n v="1"/>
    <n v="2014"/>
    <n v="0"/>
    <s v=" "/>
    <n v="1"/>
    <n v="2014"/>
    <n v="1"/>
    <n v="2014"/>
    <n v="1"/>
    <n v="2014"/>
    <n v="0"/>
    <s v=""/>
    <s v=" "/>
    <s v=" "/>
    <s v=" "/>
    <n v="1"/>
    <n v="2014"/>
  </r>
  <r>
    <n v="2017"/>
    <s v="Rwanda"/>
    <s v="Rulindo"/>
    <s v="Mbogo"/>
    <s v="Mushali"/>
    <s v="Gitaba"/>
    <s v=""/>
    <s v=""/>
    <s v="Matyazo network"/>
    <n v="118"/>
    <n v="100"/>
    <s v=" "/>
    <s v="Piped Network -- Gravity Only"/>
    <n v="2016"/>
    <s v="Governement (District, Wasac) And Water For People"/>
    <s v="Spring"/>
    <x v="0"/>
    <x v="1"/>
    <x v="2"/>
    <x v="1"/>
    <n v="8"/>
    <s v="Repair or Replace Components"/>
    <s v="Kiosk/Tap Stand"/>
    <s v="Create Plan To Repair or Replace Components"/>
    <n v="29"/>
    <n v="19"/>
    <n v="29"/>
    <n v="19"/>
    <n v="29"/>
    <s v=" "/>
    <s v=" "/>
    <s v=" "/>
    <s v=""/>
    <n v="19"/>
    <n v="1"/>
    <n v="1"/>
    <n v="1"/>
    <n v="1"/>
    <n v="1"/>
    <s v=" "/>
    <s v=" "/>
    <s v=" "/>
    <s v=" "/>
    <n v="2"/>
    <n v="1"/>
    <n v="1"/>
    <n v="1"/>
    <n v="1"/>
    <n v="1"/>
    <n v="1"/>
    <n v="1"/>
    <n v="1"/>
    <n v="1"/>
    <n v="3"/>
    <n v="4"/>
    <n v="1"/>
    <n v="4300"/>
    <n v="1"/>
    <n v="2"/>
    <n v="1"/>
    <n v="1800"/>
    <s v=" "/>
    <n v="4"/>
    <n v="1"/>
    <s v="&quot;Springbox&quot; --Intake Structure At A Spring|Collection Chamber"/>
    <n v="2016"/>
    <n v="1"/>
    <n v="2016"/>
    <n v="1"/>
    <n v="2016"/>
    <n v="1"/>
    <n v="2016"/>
    <n v="1"/>
    <n v="2016"/>
    <n v="0"/>
    <s v=" "/>
    <s v=" "/>
    <s v=" "/>
    <n v="0"/>
    <s v=""/>
    <s v=" "/>
    <s v=" "/>
    <s v=" "/>
    <n v="1"/>
    <n v="2016"/>
  </r>
  <r>
    <n v="2017"/>
    <s v="Rwanda"/>
    <s v="Rulindo"/>
    <s v="Bushoki"/>
    <s v="Kayenzi"/>
    <s v="Gitaba"/>
    <s v=""/>
    <s v=""/>
    <s v="Rutembe catchment area"/>
    <n v="118"/>
    <n v="118"/>
    <n v="91"/>
    <s v="Piped Network -- Gravity Only"/>
    <n v="2015"/>
    <s v="Rulindo District"/>
    <s v="Spring"/>
    <x v="0"/>
    <x v="1"/>
    <x v="1"/>
    <x v="1"/>
    <n v="7"/>
    <s v="Repair or Replace Components"/>
    <s v="Kiosk/Tap Stand"/>
    <s v="Create Plan To Repair or Replace Components"/>
    <n v="28"/>
    <n v="18"/>
    <n v="28"/>
    <n v="18"/>
    <n v="28"/>
    <s v=" "/>
    <s v=" "/>
    <s v=" "/>
    <s v=""/>
    <n v="18"/>
    <n v="1"/>
    <n v="1"/>
    <n v="1"/>
    <n v="1"/>
    <n v="1"/>
    <s v=" "/>
    <s v=" "/>
    <s v=" "/>
    <s v=" "/>
    <n v="2"/>
    <n v="1"/>
    <n v="1"/>
    <n v="1"/>
    <n v="0"/>
    <n v="1"/>
    <n v="1"/>
    <n v="1"/>
    <n v="1"/>
    <n v="1"/>
    <n v="1"/>
    <n v="1"/>
    <n v="1"/>
    <n v="100"/>
    <n v="1"/>
    <n v="1"/>
    <n v="1"/>
    <n v="1000"/>
    <s v=" "/>
    <n v="1"/>
    <n v="1"/>
    <s v="&quot;Springbox&quot; --Intake Structure At A Spring"/>
    <n v="2015"/>
    <n v="1"/>
    <n v="2015"/>
    <n v="1"/>
    <n v="2015"/>
    <n v="1"/>
    <n v="2015"/>
    <n v="1"/>
    <n v="2015"/>
    <n v="0"/>
    <s v=" "/>
    <s v=" "/>
    <s v=" "/>
    <n v="0"/>
    <s v=""/>
    <s v=" "/>
    <s v=" "/>
    <s v=" "/>
    <n v="1"/>
    <n v="2015"/>
  </r>
  <r>
    <n v="2017"/>
    <s v="Rwanda"/>
    <s v="Rulindo"/>
    <s v="Shyorongi"/>
    <s v="Rutonde"/>
    <s v="Rutonde"/>
    <s v=""/>
    <s v=""/>
    <s v="kirikumuryango network"/>
    <n v="241"/>
    <n v="150"/>
    <n v="5"/>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Buyoga"/>
    <s v="Gitumba"/>
    <s v="Munini"/>
    <s v=""/>
    <s v=""/>
    <s v="Kiruruma"/>
    <n v="158"/>
    <n v="153"/>
    <n v="73"/>
    <s v="Piped Network With Pump"/>
    <n v="2014"/>
    <s v="Governement (District, Wasac) And Water For People"/>
    <s v="Groundwater (Well, Etc.)"/>
    <x v="0"/>
    <x v="1"/>
    <x v="1"/>
    <x v="1"/>
    <n v="7"/>
    <s v="Perform Routine Preventative Maintenance"/>
    <s v=""/>
    <s v="Maintain O&amp;M and Routine Monitoring"/>
    <n v="27"/>
    <n v="17"/>
    <n v="27"/>
    <n v="17"/>
    <n v="27"/>
    <n v="4"/>
    <n v="17"/>
    <s v=" "/>
    <s v=""/>
    <n v="17"/>
    <n v="1"/>
    <n v="1"/>
    <n v="1"/>
    <n v="1"/>
    <n v="1"/>
    <n v="1"/>
    <n v="1"/>
    <s v=" "/>
    <s v=" "/>
    <n v="1"/>
    <n v="1"/>
    <n v="1"/>
    <n v="1"/>
    <n v="0"/>
    <n v="1"/>
    <n v="1"/>
    <n v="1"/>
    <n v="1"/>
    <n v="1"/>
    <n v="1"/>
    <n v="1"/>
    <n v="3"/>
    <n v="9000"/>
    <n v="15"/>
    <n v="5"/>
    <n v="3"/>
    <n v="9000"/>
    <n v="2"/>
    <n v="1"/>
    <n v="1"/>
    <s v="&quot;Springbox&quot; --Intake Structure At A Spring"/>
    <n v="2014"/>
    <n v="1"/>
    <n v="2014"/>
    <n v="1"/>
    <n v="2014"/>
    <n v="1"/>
    <n v="2014"/>
    <n v="1"/>
    <n v="2014"/>
    <n v="1"/>
    <n v="2014"/>
    <n v="1"/>
    <n v="2014"/>
    <n v="0"/>
    <s v=""/>
    <s v=" "/>
    <s v=" "/>
    <s v=" "/>
    <n v="1"/>
    <n v="2014"/>
  </r>
  <r>
    <n v="2017"/>
    <s v="Rwanda"/>
    <s v="Rulindo"/>
    <s v="Mbogo"/>
    <s v="Bukoro"/>
    <s v="Kibaya"/>
    <s v=""/>
    <s v=""/>
    <s v="Mutungo"/>
    <n v="133"/>
    <n v="60"/>
    <s v=" "/>
    <s v="Piped Network -- Gravity Only"/>
    <n v="2004"/>
    <s v=""/>
    <s v="Spring"/>
    <x v="0"/>
    <x v="2"/>
    <x v="0"/>
    <x v="2"/>
    <n v="4"/>
    <s v="Major Repairs or Replace System"/>
    <s v=""/>
    <s v="Further Technical Diagnostic Needed"/>
    <s v=" "/>
    <n v="7"/>
    <n v="17"/>
    <s v=" "/>
    <n v="17"/>
    <s v=" "/>
    <s v=" "/>
    <s v=" "/>
    <s v=""/>
    <n v="7"/>
    <s v=" "/>
    <n v="2"/>
    <n v="2"/>
    <s v=" "/>
    <n v="2"/>
    <s v=" "/>
    <s v=" "/>
    <s v=" "/>
    <s v=" "/>
    <n v="3"/>
    <n v="3"/>
    <n v="1"/>
    <n v="0"/>
    <n v="1"/>
    <n v="1"/>
    <n v="1"/>
    <n v="0"/>
    <n v="0"/>
    <n v="0"/>
    <n v="1"/>
    <s v=" "/>
    <n v="1"/>
    <n v="2000"/>
    <n v="2"/>
    <s v=" "/>
    <n v="1"/>
    <n v="2000"/>
    <s v=" "/>
    <n v="1"/>
    <n v="0"/>
    <s v=""/>
    <s v=" "/>
    <n v="1"/>
    <n v="2004"/>
    <n v="1"/>
    <n v="2004"/>
    <n v="0"/>
    <s v=" "/>
    <n v="1"/>
    <n v="2004"/>
    <n v="0"/>
    <s v=" "/>
    <s v=" "/>
    <s v=" "/>
    <n v="0"/>
    <s v=""/>
    <s v=" "/>
    <s v=" "/>
    <s v=" "/>
    <n v="1"/>
    <n v="2004"/>
  </r>
  <r>
    <n v="2017"/>
    <s v="Rwanda"/>
    <s v="Rulindo"/>
    <s v="Cyinzuzi"/>
    <s v="Migendezo"/>
    <s v="Gitabage"/>
    <s v=""/>
    <s v=""/>
    <s v="0"/>
    <n v="735"/>
    <n v="735"/>
    <s v=" "/>
    <s v="Piped Network With Pump"/>
    <n v="2009"/>
    <s v="Umushinga Witwa Ema"/>
    <s v="Spring"/>
    <x v="0"/>
    <x v="1"/>
    <x v="1"/>
    <x v="1"/>
    <n v="7"/>
    <s v="Perform Routine Preventative Maintenance"/>
    <s v=""/>
    <s v="Maintain O&amp;M and Routine Monitoring"/>
    <n v="22"/>
    <n v="12"/>
    <n v="22"/>
    <n v="12"/>
    <n v="22"/>
    <n v="-1"/>
    <n v="12"/>
    <s v=" "/>
    <s v=""/>
    <n v="12"/>
    <n v="1"/>
    <n v="1"/>
    <n v="1"/>
    <n v="1"/>
    <n v="1"/>
    <n v="1"/>
    <n v="1"/>
    <s v=" "/>
    <s v=" "/>
    <n v="1"/>
    <n v="1"/>
    <n v="1"/>
    <n v="1"/>
    <n v="0"/>
    <n v="1"/>
    <n v="1"/>
    <n v="1"/>
    <n v="1"/>
    <n v="1"/>
    <n v="3"/>
    <n v="1"/>
    <n v="2"/>
    <n v="5000"/>
    <n v="16"/>
    <n v="23"/>
    <n v="2"/>
    <n v="5000"/>
    <n v="1"/>
    <n v="1"/>
    <n v="1"/>
    <s v="&quot;Springbox&quot; --Intake Structure At A Spring"/>
    <n v="2009"/>
    <n v="1"/>
    <n v="2009"/>
    <n v="1"/>
    <n v="2009"/>
    <n v="1"/>
    <n v="2009"/>
    <n v="1"/>
    <n v="2009"/>
    <n v="1"/>
    <n v="2009"/>
    <n v="1"/>
    <n v="2009"/>
    <n v="0"/>
    <s v=""/>
    <s v=" "/>
    <s v=" "/>
    <s v=" "/>
    <n v="1"/>
    <n v="2009"/>
  </r>
  <r>
    <n v="2017"/>
    <s v="Rwanda"/>
    <s v="Rulindo"/>
    <s v="Bushoki"/>
    <s v="Gasiza"/>
    <s v="Budaha"/>
    <s v=""/>
    <s v=""/>
    <s v="Water point at Budaha nearby pumping station/Tare pumping"/>
    <n v="205"/>
    <n v="205"/>
    <n v="10"/>
    <s v="Piped Network With Pump"/>
    <n v="2015"/>
    <s v="Gvt And Water For People"/>
    <s v="Spring"/>
    <x v="0"/>
    <x v="1"/>
    <x v="1"/>
    <x v="1"/>
    <n v="7"/>
    <s v="Perform Routine Preventative Maintenance"/>
    <s v=""/>
    <s v="Maintain O&amp;M and Routine Monitoring"/>
    <s v=" "/>
    <n v="18"/>
    <n v="28"/>
    <s v=" "/>
    <n v="28"/>
    <s v=" "/>
    <s v=" "/>
    <s v=" "/>
    <s v=""/>
    <n v="18"/>
    <s v=" "/>
    <n v="1"/>
    <n v="1"/>
    <s v=" "/>
    <n v="1"/>
    <s v=" "/>
    <s v=" "/>
    <s v=" "/>
    <s v=" "/>
    <n v="1"/>
    <n v="1"/>
    <n v="1"/>
    <n v="1"/>
    <n v="0"/>
    <n v="1"/>
    <n v="1"/>
    <n v="1"/>
    <n v="1"/>
    <n v="1"/>
    <n v="8"/>
    <s v=" "/>
    <n v="1"/>
    <n v="4000"/>
    <n v="1"/>
    <s v=" "/>
    <n v="1"/>
    <n v="2000"/>
    <s v=" "/>
    <n v="1"/>
    <n v="0"/>
    <s v=""/>
    <s v=" "/>
    <n v="1"/>
    <n v="2015"/>
    <n v="1"/>
    <n v="2015"/>
    <n v="0"/>
    <s v=" "/>
    <n v="1"/>
    <n v="2015"/>
    <n v="0"/>
    <s v=" "/>
    <s v=" "/>
    <s v=" "/>
    <n v="0"/>
    <s v=""/>
    <s v=" "/>
    <s v=" "/>
    <s v=" "/>
    <n v="1"/>
    <n v="2015"/>
  </r>
  <r>
    <n v="2017"/>
    <s v="Rwanda"/>
    <s v="Rulindo"/>
    <s v="Base"/>
    <s v="Cyohoha"/>
    <s v="Kabingo"/>
    <s v=""/>
    <s v=""/>
    <s v="Nyamagana"/>
    <n v="70"/>
    <n v="60"/>
    <n v="9"/>
    <s v="Piped Network -- Gravity Only"/>
    <n v="2011"/>
    <s v="Government And African Development Bank"/>
    <s v="Spring"/>
    <x v="0"/>
    <x v="1"/>
    <x v="1"/>
    <x v="1"/>
    <n v="7"/>
    <s v="Repair or Replace Components"/>
    <s v="Distribution  Line, "/>
    <s v="Create Plan To Repair or Replace Components"/>
    <n v="28"/>
    <n v="18"/>
    <n v="24"/>
    <n v="14"/>
    <n v="24"/>
    <s v=" "/>
    <s v=" "/>
    <s v=" "/>
    <s v=""/>
    <n v="14"/>
    <n v="1"/>
    <n v="1"/>
    <n v="1"/>
    <n v="1"/>
    <n v="2"/>
    <s v=" "/>
    <s v=" "/>
    <s v=" "/>
    <s v=" "/>
    <n v="1"/>
    <n v="1"/>
    <n v="1"/>
    <n v="1"/>
    <n v="0"/>
    <n v="1"/>
    <n v="1"/>
    <n v="1"/>
    <n v="1"/>
    <n v="1"/>
    <n v="2"/>
    <n v="1"/>
    <n v="2"/>
    <n v="2100"/>
    <n v="11"/>
    <n v="15"/>
    <n v="3"/>
    <n v="37000"/>
    <s v=" "/>
    <n v="29"/>
    <n v="1"/>
    <s v="&quot;Springbox&quot; --Intake Structure At A Spring"/>
    <n v="2015"/>
    <n v="1"/>
    <n v="2015"/>
    <n v="1"/>
    <n v="2011"/>
    <n v="1"/>
    <n v="2011"/>
    <n v="1"/>
    <n v="2011"/>
    <n v="0"/>
    <s v=" "/>
    <s v=" "/>
    <s v=" "/>
    <n v="0"/>
    <s v=""/>
    <s v=" "/>
    <s v=" "/>
    <s v=" "/>
    <n v="1"/>
    <n v="2011"/>
  </r>
  <r>
    <n v="2017"/>
    <s v="Rwanda"/>
    <s v="Rulindo"/>
    <s v="Base"/>
    <s v="Rwamahwa"/>
    <s v="Kiruli"/>
    <s v=""/>
    <s v=""/>
    <s v="Migogo"/>
    <n v="129"/>
    <n v="120"/>
    <s v=" "/>
    <s v="Piped Network -- Gravity Only"/>
    <n v="2009"/>
    <s v="Italians(Lake Angels)"/>
    <s v="Spring"/>
    <x v="0"/>
    <x v="0"/>
    <x v="1"/>
    <x v="1"/>
    <n v="6"/>
    <s v="Repair or Replace Components"/>
    <s v="Storage Tank, Distribution  Line, Kiosk/Tap Stand"/>
    <s v="Create Plan To Repair or Replace Components"/>
    <n v="22"/>
    <s v=" "/>
    <n v="22"/>
    <s v=" "/>
    <n v="22"/>
    <s v=" "/>
    <s v=" "/>
    <s v=" "/>
    <s v=""/>
    <n v="12"/>
    <n v="1"/>
    <s v=" "/>
    <n v="2"/>
    <s v=" "/>
    <n v="2"/>
    <s v=" "/>
    <s v=" "/>
    <s v=" "/>
    <s v=" "/>
    <n v="2"/>
    <n v="2"/>
    <n v="1"/>
    <n v="0"/>
    <n v="1"/>
    <n v="1"/>
    <n v="1"/>
    <n v="1"/>
    <n v="1"/>
    <n v="0"/>
    <n v="1"/>
    <n v="1"/>
    <s v=" "/>
    <s v=" "/>
    <n v="3"/>
    <s v=" "/>
    <n v="2"/>
    <n v="3000"/>
    <s v=" "/>
    <n v="1"/>
    <n v="1"/>
    <s v="&quot;Springbox&quot; --Intake Structure At A Spring"/>
    <n v="2009"/>
    <n v="0"/>
    <s v=" "/>
    <n v="1"/>
    <n v="2009"/>
    <n v="0"/>
    <s v=" "/>
    <n v="1"/>
    <n v="2009"/>
    <n v="0"/>
    <s v=" "/>
    <s v=" "/>
    <s v=" "/>
    <n v="0"/>
    <s v=""/>
    <s v=" "/>
    <s v=" "/>
    <s v=" "/>
    <n v="1"/>
    <n v="2009"/>
  </r>
  <r>
    <n v="2017"/>
    <s v="Rwanda"/>
    <s v="Rulindo"/>
    <s v="Ngoma"/>
    <s v="Mugote"/>
    <s v="Sakara"/>
    <s v=""/>
    <s v=""/>
    <s v="Kararama pumping network"/>
    <n v="99"/>
    <n v="99"/>
    <s v=" "/>
    <s v="Piped Network With Pump"/>
    <n v="2007"/>
    <s v="Government"/>
    <s v="Spring"/>
    <x v="0"/>
    <x v="2"/>
    <x v="0"/>
    <x v="2"/>
    <n v="4"/>
    <s v="Major Repairs or Replace System"/>
    <s v=""/>
    <s v="Further Technical Diagnostic Needed"/>
    <n v="20"/>
    <n v="10"/>
    <n v="20"/>
    <n v="10"/>
    <n v="20"/>
    <n v="-3"/>
    <n v="10"/>
    <s v=" "/>
    <s v=""/>
    <n v="10"/>
    <n v="2"/>
    <n v="1"/>
    <n v="1"/>
    <n v="1"/>
    <n v="1"/>
    <n v="2"/>
    <n v="2"/>
    <s v=" "/>
    <s v=" "/>
    <n v="3"/>
    <n v="3"/>
    <n v="1"/>
    <n v="0"/>
    <n v="0"/>
    <n v="1"/>
    <n v="1"/>
    <n v="1"/>
    <n v="0"/>
    <n v="0"/>
    <n v="4"/>
    <n v="3"/>
    <n v="1"/>
    <n v="1500"/>
    <n v="25"/>
    <n v="20"/>
    <n v="4"/>
    <n v="30000"/>
    <n v="2"/>
    <n v="47"/>
    <n v="1"/>
    <s v="&quot;Springbox&quot; --Intake Structure At A Spring|Collection Chamber"/>
    <n v="2007"/>
    <n v="1"/>
    <n v="2007"/>
    <n v="1"/>
    <n v="2007"/>
    <n v="1"/>
    <n v="2007"/>
    <n v="1"/>
    <n v="2007"/>
    <n v="1"/>
    <n v="2007"/>
    <n v="1"/>
    <n v="2007"/>
    <n v="0"/>
    <s v=""/>
    <s v=" "/>
    <s v=" "/>
    <s v=" "/>
    <n v="1"/>
    <n v="2007"/>
  </r>
  <r>
    <n v="2017"/>
    <s v="Rwanda"/>
    <s v="Rulindo"/>
    <s v="Ntarabana"/>
    <s v="Mahaza"/>
    <s v="Karera"/>
    <s v=""/>
    <s v=""/>
    <s v="Rwamugaza network"/>
    <n v="182"/>
    <n v="182"/>
    <n v="6"/>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Buyoga"/>
    <s v="Gitumba"/>
    <s v="Nyarubuye"/>
    <s v=""/>
    <s v=""/>
    <s v="Kiruruma"/>
    <n v="146"/>
    <n v="140"/>
    <s v=" "/>
    <s v="Piped Network -- Gravity Only"/>
    <n v="2014"/>
    <s v="Governement (District, Wasac) And Water For People"/>
    <s v="Spring"/>
    <x v="0"/>
    <x v="1"/>
    <x v="1"/>
    <x v="1"/>
    <n v="7"/>
    <s v="Perform Routine Preventative Maintenance"/>
    <s v=""/>
    <s v="Maintain O&amp;M and Routine Monitoring"/>
    <n v="27"/>
    <n v="17"/>
    <n v="27"/>
    <n v="17"/>
    <n v="27"/>
    <n v="4"/>
    <n v="17"/>
    <s v=" "/>
    <s v=""/>
    <n v="20"/>
    <n v="1"/>
    <n v="1"/>
    <n v="1"/>
    <n v="1"/>
    <n v="1"/>
    <n v="1"/>
    <n v="1"/>
    <s v=" "/>
    <s v=" "/>
    <n v="1"/>
    <n v="1"/>
    <n v="1"/>
    <n v="1"/>
    <n v="0"/>
    <n v="1"/>
    <n v="1"/>
    <n v="1"/>
    <n v="1"/>
    <n v="1"/>
    <n v="1"/>
    <n v="1"/>
    <n v="3"/>
    <n v="9000"/>
    <n v="15"/>
    <n v="5"/>
    <n v="3"/>
    <n v="9000"/>
    <n v="2"/>
    <n v="2"/>
    <n v="1"/>
    <s v="&quot;Springbox&quot; --Intake Structure At A Spring"/>
    <n v="2014"/>
    <n v="1"/>
    <n v="2014"/>
    <n v="1"/>
    <n v="2014"/>
    <n v="1"/>
    <n v="2014"/>
    <n v="1"/>
    <n v="2014"/>
    <n v="1"/>
    <n v="2014"/>
    <n v="1"/>
    <n v="2014"/>
    <n v="0"/>
    <s v=""/>
    <s v=" "/>
    <s v=" "/>
    <s v=" "/>
    <n v="1"/>
    <n v="2017"/>
  </r>
  <r>
    <n v="2017"/>
    <s v="Rwanda"/>
    <s v="Rulindo"/>
    <s v="Kisaro"/>
    <s v="Mubuga"/>
    <s v="Rutabo"/>
    <s v=""/>
    <s v=""/>
    <s v="Gahama Kisaro network"/>
    <n v="740"/>
    <n v="740"/>
    <n v="8"/>
    <s v="Piped Network With Pump"/>
    <n v="2012"/>
    <s v="Governement (District, Wasac) And Water For People"/>
    <s v="Spring"/>
    <x v="0"/>
    <x v="1"/>
    <x v="0"/>
    <x v="0"/>
    <n v="5"/>
    <s v="Repair or Replace Components"/>
    <s v="Pump, "/>
    <s v="Create Plan To Repair or Replace Components"/>
    <n v="25"/>
    <n v="15"/>
    <n v="25"/>
    <n v="15"/>
    <n v="25"/>
    <n v="2"/>
    <n v="15"/>
    <s v=" "/>
    <s v=""/>
    <n v="15"/>
    <n v="1"/>
    <n v="1"/>
    <n v="1"/>
    <n v="1"/>
    <n v="1"/>
    <n v="2"/>
    <n v="1"/>
    <s v=" "/>
    <s v=" "/>
    <n v="1"/>
    <n v="2"/>
    <n v="1"/>
    <n v="1"/>
    <n v="0"/>
    <n v="1"/>
    <n v="1"/>
    <n v="1"/>
    <n v="0"/>
    <n v="0"/>
    <n v="1"/>
    <n v="1"/>
    <n v="1"/>
    <n v="30000"/>
    <n v="7"/>
    <n v="14"/>
    <n v="1"/>
    <n v="30000"/>
    <n v="2"/>
    <n v="1"/>
    <n v="1"/>
    <s v=""/>
    <n v="2012"/>
    <n v="1"/>
    <n v="2012"/>
    <n v="1"/>
    <n v="2012"/>
    <n v="1"/>
    <n v="2012"/>
    <n v="1"/>
    <n v="2012"/>
    <n v="1"/>
    <n v="2012"/>
    <n v="1"/>
    <n v="2012"/>
    <n v="0"/>
    <s v=""/>
    <s v=" "/>
    <s v=" "/>
    <s v=" "/>
    <n v="1"/>
    <n v="2012"/>
  </r>
  <r>
    <n v="2017"/>
    <s v="Rwanda"/>
    <s v="Rulindo"/>
    <s v="Buyoga"/>
    <s v="Gitumba"/>
    <s v="Munini"/>
    <s v=""/>
    <s v=""/>
    <s v="Kiruruma"/>
    <n v="158"/>
    <n v="150"/>
    <s v=" "/>
    <s v="Piped Network With Pump"/>
    <n v="2014"/>
    <s v="Governement (District, Wasac) And Water For People"/>
    <s v="Spring"/>
    <x v="0"/>
    <x v="1"/>
    <x v="1"/>
    <x v="1"/>
    <n v="7"/>
    <s v="Perform Routine Preventative Maintenance"/>
    <s v=""/>
    <s v="Maintain O&amp;M and Routine Monitoring"/>
    <n v="27"/>
    <n v="17"/>
    <n v="27"/>
    <n v="17"/>
    <n v="27"/>
    <s v=" "/>
    <s v=" "/>
    <s v=" "/>
    <s v=""/>
    <n v="17"/>
    <n v="1"/>
    <n v="1"/>
    <n v="1"/>
    <n v="1"/>
    <n v="1"/>
    <s v=" "/>
    <s v=" "/>
    <s v=" "/>
    <s v=" "/>
    <n v="1"/>
    <n v="1"/>
    <n v="1"/>
    <n v="1"/>
    <n v="0"/>
    <n v="1"/>
    <n v="1"/>
    <n v="1"/>
    <n v="1"/>
    <n v="1"/>
    <n v="1"/>
    <n v="1"/>
    <n v="3"/>
    <n v="9000"/>
    <n v="15"/>
    <n v="5"/>
    <n v="3"/>
    <n v="9000"/>
    <s v=" "/>
    <n v="2"/>
    <n v="1"/>
    <s v="&quot;Springbox&quot; --Intake Structure At A Spring"/>
    <n v="2014"/>
    <n v="1"/>
    <n v="2014"/>
    <n v="1"/>
    <n v="2014"/>
    <n v="1"/>
    <n v="2014"/>
    <n v="1"/>
    <n v="2014"/>
    <n v="0"/>
    <s v=" "/>
    <s v=" "/>
    <s v=" "/>
    <n v="0"/>
    <s v=""/>
    <s v=" "/>
    <s v=" "/>
    <s v=" "/>
    <n v="1"/>
    <n v="2014"/>
  </r>
  <r>
    <n v="2017"/>
    <s v="Rwanda"/>
    <s v="Rulindo"/>
    <s v="Kisaro"/>
    <s v="Mubuga"/>
    <s v="Gako"/>
    <s v=""/>
    <s v=""/>
    <s v="Gahama Kisaro network"/>
    <n v="955"/>
    <n v="955"/>
    <s v=" "/>
    <s v="Piped Network With Pump"/>
    <n v="2012"/>
    <s v="Governement (District, Wasac) And Water For People"/>
    <s v="Spring"/>
    <x v="0"/>
    <x v="0"/>
    <x v="0"/>
    <x v="0"/>
    <n v="5"/>
    <s v="Repair or Replace Components"/>
    <s v="Pump, Kiosk/Tap Stand"/>
    <s v="Create Plan To Repair or Replace Components"/>
    <n v="25"/>
    <n v="15"/>
    <n v="25"/>
    <n v="15"/>
    <n v="25"/>
    <n v="2"/>
    <n v="15"/>
    <s v=" "/>
    <s v=""/>
    <n v="15"/>
    <n v="1"/>
    <n v="1"/>
    <n v="1"/>
    <n v="1"/>
    <n v="1"/>
    <n v="2"/>
    <n v="1"/>
    <s v=" "/>
    <s v=" "/>
    <n v="2"/>
    <n v="2"/>
    <n v="1"/>
    <n v="1"/>
    <n v="0"/>
    <n v="1"/>
    <n v="1"/>
    <n v="1"/>
    <n v="0"/>
    <n v="0"/>
    <n v="1"/>
    <n v="1"/>
    <n v="1"/>
    <n v="30000"/>
    <n v="7"/>
    <n v="14"/>
    <n v="1"/>
    <n v="30000"/>
    <n v="2"/>
    <n v="1"/>
    <n v="1"/>
    <s v=""/>
    <n v="2012"/>
    <n v="1"/>
    <n v="2012"/>
    <n v="1"/>
    <n v="2012"/>
    <n v="1"/>
    <n v="2012"/>
    <n v="1"/>
    <n v="2012"/>
    <n v="1"/>
    <n v="2012"/>
    <n v="1"/>
    <n v="2012"/>
    <n v="0"/>
    <s v=""/>
    <s v=" "/>
    <s v=" "/>
    <s v=" "/>
    <n v="1"/>
    <n v="2012"/>
  </r>
  <r>
    <n v="2017"/>
    <s v="Rwanda"/>
    <s v="Rulindo"/>
    <s v="Bushoki"/>
    <s v="Giko"/>
    <s v="Buramira"/>
    <s v=""/>
    <s v=""/>
    <s v="Kivure source/Buramira gravity system"/>
    <n v="134"/>
    <n v="134"/>
    <s v=" "/>
    <s v="Piped Network -- Gravity Only"/>
    <n v="2015"/>
    <s v="Gor"/>
    <s v="Spring"/>
    <x v="0"/>
    <x v="1"/>
    <x v="1"/>
    <x v="1"/>
    <n v="7"/>
    <s v="Perform Routine Preventative Maintenance"/>
    <s v=""/>
    <s v="Maintain O&amp;M and Routine Monitoring"/>
    <n v="28"/>
    <n v="18"/>
    <n v="28"/>
    <n v="18"/>
    <n v="28"/>
    <s v=" "/>
    <s v=" "/>
    <s v=" "/>
    <s v=""/>
    <n v="18"/>
    <n v="1"/>
    <n v="1"/>
    <n v="1"/>
    <n v="1"/>
    <n v="1"/>
    <s v=" "/>
    <s v=" "/>
    <s v=" "/>
    <s v=" "/>
    <n v="1"/>
    <n v="1"/>
    <n v="1"/>
    <n v="1"/>
    <n v="0"/>
    <n v="1"/>
    <n v="1"/>
    <n v="1"/>
    <n v="1"/>
    <n v="1"/>
    <n v="2"/>
    <n v="1"/>
    <n v="1"/>
    <n v="100"/>
    <n v="2"/>
    <n v="2"/>
    <n v="1"/>
    <n v="1000"/>
    <s v=" "/>
    <n v="1"/>
    <n v="1"/>
    <s v="&quot;Springbox&quot; --Intake Structure At A Spring"/>
    <n v="2015"/>
    <n v="1"/>
    <n v="2015"/>
    <n v="1"/>
    <n v="2015"/>
    <n v="1"/>
    <n v="2015"/>
    <n v="1"/>
    <n v="2015"/>
    <n v="0"/>
    <s v=" "/>
    <s v=" "/>
    <s v=" "/>
    <n v="0"/>
    <s v=""/>
    <s v=" "/>
    <s v=" "/>
    <s v=" "/>
    <n v="1"/>
    <n v="2015"/>
  </r>
  <r>
    <n v="2017"/>
    <s v="Rwanda"/>
    <s v="Rulindo"/>
    <s v="Cyinzuzi"/>
    <s v="Budakiranya"/>
    <s v="Rugaragara"/>
    <s v=""/>
    <s v=""/>
    <s v="charity water 203.033"/>
    <n v="815"/>
    <n v="815"/>
    <n v="149"/>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35000"/>
    <n v="10"/>
    <n v="6"/>
    <n v="1"/>
    <n v="1000"/>
    <n v="3"/>
    <n v="1"/>
    <n v="1"/>
    <s v=""/>
    <n v="2016"/>
    <n v="1"/>
    <n v="2016"/>
    <n v="1"/>
    <n v="2016"/>
    <n v="1"/>
    <n v="2016"/>
    <n v="1"/>
    <n v="2016"/>
    <n v="1"/>
    <n v="2016"/>
    <n v="1"/>
    <n v="2016"/>
    <n v="0"/>
    <s v=""/>
    <s v=" "/>
    <s v=" "/>
    <s v=" "/>
    <n v="1"/>
    <n v="2016"/>
  </r>
  <r>
    <n v="2017"/>
    <s v="Rwanda"/>
    <s v="Rulindo"/>
    <s v="Murambi"/>
    <s v="Mugambazi"/>
    <s v="Ruri"/>
    <s v=""/>
    <s v=""/>
    <s v="Mutagata Gravity network"/>
    <n v="189"/>
    <n v="40"/>
    <s v=" "/>
    <s v="Piped Network -- Gravity Only"/>
    <n v="2004"/>
    <s v=""/>
    <s v="Spring"/>
    <x v="0"/>
    <x v="0"/>
    <x v="1"/>
    <x v="1"/>
    <n v="6"/>
    <s v="Repair or Replace Components"/>
    <s v="Intake Structure, Conduction Line, Storage Tank, Other Concrete Structures Distribution  Line, Kiosk/Tap Stand"/>
    <s v="Create Plan To Repair or Replace Components"/>
    <n v="17"/>
    <n v="7"/>
    <n v="17"/>
    <n v="7"/>
    <n v="17"/>
    <s v=" "/>
    <s v=" "/>
    <s v=" "/>
    <s v=""/>
    <n v="7"/>
    <n v="2"/>
    <n v="2"/>
    <n v="2"/>
    <n v="2"/>
    <n v="2"/>
    <s v=" "/>
    <s v=" "/>
    <s v=" "/>
    <s v=" "/>
    <n v="2"/>
    <n v="2"/>
    <n v="1"/>
    <n v="1"/>
    <n v="0"/>
    <n v="1"/>
    <n v="1"/>
    <n v="1"/>
    <n v="1"/>
    <n v="0"/>
    <n v="1"/>
    <n v="1"/>
    <n v="1"/>
    <n v="3500"/>
    <n v="6"/>
    <n v="4"/>
    <n v="2"/>
    <n v="4500"/>
    <s v=" "/>
    <n v="12"/>
    <n v="1"/>
    <s v="&quot;Springbox&quot; --Intake Structure At A Spring"/>
    <n v="2004"/>
    <n v="1"/>
    <n v="2004"/>
    <n v="1"/>
    <n v="2004"/>
    <n v="1"/>
    <n v="2004"/>
    <n v="1"/>
    <n v="2004"/>
    <n v="0"/>
    <s v=" "/>
    <s v=" "/>
    <s v=" "/>
    <n v="0"/>
    <s v=""/>
    <s v=" "/>
    <s v=" "/>
    <s v=" "/>
    <n v="1"/>
    <n v="2004"/>
  </r>
  <r>
    <n v="2017"/>
    <s v="Rwanda"/>
    <s v="Rulindo"/>
    <s v="Burega"/>
    <s v="Butangampundu"/>
    <s v="Kigabiro"/>
    <s v=""/>
    <s v=""/>
    <s v="Rwamugaza"/>
    <n v="565"/>
    <n v="565"/>
    <s v=" "/>
    <s v="Piped Network With Pump"/>
    <n v="2012"/>
    <s v="2"/>
    <s v="Spring"/>
    <x v="0"/>
    <x v="1"/>
    <x v="1"/>
    <x v="1"/>
    <n v="7"/>
    <s v="Perform Routine Preventative Maintenance"/>
    <s v=""/>
    <s v="Maintain O&amp;M and Routine Monitoring"/>
    <n v="22"/>
    <n v="15"/>
    <n v="25"/>
    <n v="15"/>
    <n v="25"/>
    <n v="-1"/>
    <n v="12"/>
    <s v=" "/>
    <s v=""/>
    <n v="15"/>
    <n v="1"/>
    <n v="1"/>
    <n v="1"/>
    <n v="1"/>
    <n v="1"/>
    <n v="1"/>
    <n v="1"/>
    <s v=" "/>
    <s v=" "/>
    <n v="1"/>
    <n v="1"/>
    <n v="1"/>
    <n v="1"/>
    <n v="0"/>
    <n v="1"/>
    <n v="1"/>
    <n v="1"/>
    <n v="1"/>
    <n v="1"/>
    <n v="3"/>
    <n v="3"/>
    <n v="2"/>
    <n v="5000"/>
    <n v="16"/>
    <n v="8"/>
    <n v="2"/>
    <n v="5000"/>
    <n v="1"/>
    <n v="1"/>
    <n v="1"/>
    <s v=""/>
    <n v="2009"/>
    <n v="1"/>
    <n v="2012"/>
    <n v="1"/>
    <n v="2012"/>
    <n v="1"/>
    <n v="2012"/>
    <n v="1"/>
    <n v="2012"/>
    <n v="1"/>
    <n v="2009"/>
    <n v="1"/>
    <n v="2009"/>
    <n v="0"/>
    <s v=""/>
    <s v=" "/>
    <s v=" "/>
    <s v=" "/>
    <n v="1"/>
    <n v="2012"/>
  </r>
  <r>
    <n v="2017"/>
    <s v="Rwanda"/>
    <s v="Rulindo"/>
    <s v="Bushoki"/>
    <s v="N.Ngarama"/>
    <s v="Karambi"/>
    <s v=""/>
    <s v=""/>
    <s v="Nyabishengeshi source/Nyabishengeshi gravity system"/>
    <n v="79"/>
    <n v="79"/>
    <s v=" "/>
    <s v="Piped Network -- Gravity Only"/>
    <n v="2013"/>
    <s v="Government"/>
    <s v="Spring"/>
    <x v="0"/>
    <x v="1"/>
    <x v="1"/>
    <x v="1"/>
    <n v="7"/>
    <s v="Perform Routine Preventative Maintenance"/>
    <s v=""/>
    <s v="Maintain O&amp;M and Routine Monitoring"/>
    <n v="26"/>
    <n v="16"/>
    <n v="26"/>
    <s v=" "/>
    <n v="26"/>
    <s v=" "/>
    <s v=" "/>
    <s v=" "/>
    <s v=""/>
    <n v="16"/>
    <n v="1"/>
    <n v="1"/>
    <n v="1"/>
    <s v=" "/>
    <n v="1"/>
    <s v=" "/>
    <s v=" "/>
    <s v=" "/>
    <s v=" "/>
    <n v="1"/>
    <n v="1"/>
    <n v="1"/>
    <n v="1"/>
    <n v="0"/>
    <n v="1"/>
    <n v="1"/>
    <n v="1"/>
    <n v="1"/>
    <n v="1"/>
    <n v="2"/>
    <n v="2"/>
    <n v="1"/>
    <n v="1000"/>
    <n v="1"/>
    <s v=" "/>
    <n v="4"/>
    <n v="4000"/>
    <s v=" "/>
    <n v="1"/>
    <n v="1"/>
    <s v="&quot;Springbox&quot; --Intake Structure At A Spring"/>
    <n v="2013"/>
    <n v="1"/>
    <n v="2013"/>
    <n v="1"/>
    <n v="2013"/>
    <n v="0"/>
    <s v=" "/>
    <n v="1"/>
    <n v="2013"/>
    <n v="0"/>
    <s v=" "/>
    <s v=" "/>
    <s v=" "/>
    <n v="0"/>
    <s v=""/>
    <s v=" "/>
    <s v=" "/>
    <s v=" "/>
    <n v="1"/>
    <n v="2013"/>
  </r>
  <r>
    <n v="2017"/>
    <s v="Rwanda"/>
    <s v="Rulindo"/>
    <s v="Masoro"/>
    <s v="Nyamyumba"/>
    <s v="Rusenyi"/>
    <s v=""/>
    <s v=""/>
    <s v="marenge"/>
    <n v="156"/>
    <n v="156"/>
    <n v="207"/>
    <s v="Piped Network With Pump"/>
    <n v="1998"/>
    <s v="Governement (District, Wasac) And Water For People"/>
    <s v="Spring"/>
    <x v="0"/>
    <x v="1"/>
    <x v="1"/>
    <x v="1"/>
    <n v="7"/>
    <s v="Perform Routine Preventative Maintenance"/>
    <s v=""/>
    <s v="Maintain O&amp;M and Routine Monitoring"/>
    <s v=" "/>
    <n v="19"/>
    <n v="29"/>
    <s v=" "/>
    <n v="29"/>
    <n v="6"/>
    <n v="19"/>
    <s v=" "/>
    <s v=""/>
    <n v="19"/>
    <s v=" "/>
    <n v="1"/>
    <n v="1"/>
    <s v=" "/>
    <n v="1"/>
    <n v="1"/>
    <n v="1"/>
    <s v=" "/>
    <s v=" "/>
    <n v="1"/>
    <n v="1"/>
    <n v="1"/>
    <n v="1"/>
    <n v="0"/>
    <n v="1"/>
    <n v="1"/>
    <n v="1"/>
    <n v="1"/>
    <n v="1"/>
    <n v="2"/>
    <s v=" "/>
    <n v="2"/>
    <n v="5000"/>
    <n v="15"/>
    <s v=" "/>
    <n v="2"/>
    <n v="5000"/>
    <n v="1"/>
    <n v="2"/>
    <n v="0"/>
    <s v=""/>
    <s v=" "/>
    <n v="1"/>
    <n v="2016"/>
    <n v="1"/>
    <n v="2016"/>
    <n v="0"/>
    <s v=" "/>
    <n v="1"/>
    <n v="2016"/>
    <n v="1"/>
    <n v="2016"/>
    <n v="1"/>
    <n v="2016"/>
    <n v="0"/>
    <s v=""/>
    <s v=" "/>
    <s v=" "/>
    <s v=" "/>
    <n v="1"/>
    <n v="2016"/>
  </r>
  <r>
    <n v="2017"/>
    <s v="Rwanda"/>
    <s v="Rulindo"/>
    <s v="Shyorongi"/>
    <s v="Bugaragara"/>
    <s v="Gatimba"/>
    <s v=""/>
    <s v=""/>
    <s v="kinywamagana pumping network"/>
    <n v="217"/>
    <n v="10"/>
    <s v=" "/>
    <s v="Piped Network With Pump"/>
    <n v="2013"/>
    <s v="Governement (District, Wasac) And Water For People"/>
    <s v="Spring"/>
    <x v="0"/>
    <x v="0"/>
    <x v="1"/>
    <x v="1"/>
    <n v="7"/>
    <s v="Repair or Replace Components"/>
    <s v="Pump, Kiosk/Tap Stand"/>
    <s v="Create Plan To Repair or Replace Components"/>
    <n v="26"/>
    <n v="16"/>
    <n v="26"/>
    <n v="16"/>
    <n v="26"/>
    <n v="3"/>
    <n v="16"/>
    <s v=" "/>
    <s v=""/>
    <n v="16"/>
    <n v="1"/>
    <n v="1"/>
    <n v="1"/>
    <n v="1"/>
    <n v="1"/>
    <n v="2"/>
    <n v="1"/>
    <s v=" "/>
    <s v=" "/>
    <n v="2"/>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Cyinzuzi"/>
    <s v="Budakiranya"/>
    <s v="Kanyoni"/>
    <s v=""/>
    <s v=""/>
    <s v="charity water 203.037"/>
    <n v="640"/>
    <n v="640"/>
    <n v="5"/>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2000"/>
    <n v="3"/>
    <n v="6"/>
    <n v="1"/>
    <n v="2000"/>
    <n v="3"/>
    <n v="1"/>
    <n v="1"/>
    <s v=""/>
    <n v="2016"/>
    <n v="1"/>
    <n v="2016"/>
    <n v="1"/>
    <n v="2016"/>
    <n v="1"/>
    <n v="2016"/>
    <n v="1"/>
    <n v="2016"/>
    <n v="1"/>
    <n v="2016"/>
    <n v="1"/>
    <n v="2016"/>
    <n v="0"/>
    <s v=""/>
    <s v=" "/>
    <s v=" "/>
    <s v=" "/>
    <n v="1"/>
    <n v="2016"/>
  </r>
  <r>
    <n v="2017"/>
    <s v="Rwanda"/>
    <s v="Rulindo"/>
    <s v="Rukozo"/>
    <s v="Mberuka"/>
    <s v="Mataba"/>
    <s v=""/>
    <s v=""/>
    <s v="Kabonanyoni"/>
    <n v="75"/>
    <n v="70"/>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Ntarabana"/>
    <s v="Kiyanza"/>
    <s v="Kabirizi"/>
    <s v=""/>
    <s v=""/>
    <s v="Rwamugaza network"/>
    <n v="148"/>
    <n v="148"/>
    <s v=" "/>
    <s v="Piped Network -- Gravity Only"/>
    <n v="2003"/>
    <s v="Government"/>
    <s v="Spring"/>
    <x v="0"/>
    <x v="1"/>
    <x v="1"/>
    <x v="1"/>
    <n v="7"/>
    <s v="Perform Routine Preventative Maintenance"/>
    <s v=""/>
    <s v="Maintain O&amp;M and Routine Monitoring"/>
    <n v="16"/>
    <n v="6"/>
    <n v="16"/>
    <n v="6"/>
    <n v="16"/>
    <s v=" "/>
    <s v=" "/>
    <s v=" "/>
    <s v=""/>
    <n v="16"/>
    <n v="1"/>
    <n v="1"/>
    <n v="1"/>
    <n v="1"/>
    <n v="1"/>
    <s v=" "/>
    <s v=" "/>
    <s v=" "/>
    <s v=" "/>
    <n v="1"/>
    <n v="1"/>
    <n v="1"/>
    <n v="1"/>
    <n v="0"/>
    <n v="1"/>
    <n v="1"/>
    <n v="1"/>
    <n v="1"/>
    <n v="1"/>
    <n v="2"/>
    <n v="1"/>
    <n v="2"/>
    <n v="35000"/>
    <n v="7"/>
    <n v="14"/>
    <n v="1"/>
    <n v="35000"/>
    <s v=" "/>
    <n v="1"/>
    <n v="1"/>
    <s v=""/>
    <n v="2003"/>
    <n v="1"/>
    <n v="2003"/>
    <n v="1"/>
    <n v="2003"/>
    <n v="1"/>
    <n v="2003"/>
    <n v="1"/>
    <n v="2003"/>
    <n v="0"/>
    <s v=" "/>
    <s v=" "/>
    <s v=" "/>
    <n v="0"/>
    <s v=""/>
    <s v=" "/>
    <s v=" "/>
    <s v=" "/>
    <n v="1"/>
    <n v="2013"/>
  </r>
  <r>
    <n v="2017"/>
    <s v="Rwanda"/>
    <s v="Rulindo"/>
    <s v="Murambi"/>
    <s v="Bubangu"/>
    <s v="Ruhunga"/>
    <s v=""/>
    <s v=""/>
    <s v="Mutagata Motorised Network"/>
    <n v="112"/>
    <n v="112"/>
    <n v="145"/>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
    <n v="1"/>
    <s v="&quot;Springbox&quot; --Intake Structure At A Spring"/>
    <n v="2007"/>
    <n v="1"/>
    <n v="2016"/>
    <n v="1"/>
    <n v="2016"/>
    <n v="1"/>
    <n v="2016"/>
    <n v="1"/>
    <n v="2016"/>
    <n v="1"/>
    <n v="2017"/>
    <n v="1"/>
    <n v="2016"/>
    <n v="1"/>
    <s v="Disinfection/Chlorination"/>
    <n v="2017"/>
    <n v="0"/>
    <s v=" "/>
    <n v="1"/>
    <n v="2016"/>
  </r>
  <r>
    <n v="2017"/>
    <s v="Rwanda"/>
    <s v="Rulindo"/>
    <s v="Mbogo"/>
    <s v="Bukoro"/>
    <s v="Bukoro"/>
    <s v=""/>
    <s v=""/>
    <s v="Musenge Network"/>
    <n v="186"/>
    <n v="41"/>
    <s v=" "/>
    <s v="Piped Network With Pump"/>
    <n v="2014"/>
    <s v=""/>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Ntarabana"/>
    <s v="Kiyanza"/>
    <s v="Nyagasozi"/>
    <s v=""/>
    <s v=""/>
    <s v="Rwamugaza network"/>
    <n v="197"/>
    <n v="197"/>
    <s v=" "/>
    <s v="Piped Network With Pump"/>
    <n v="2014"/>
    <s v="Governement (District, Wasac) And Water For People"/>
    <s v="Spring"/>
    <x v="0"/>
    <x v="1"/>
    <x v="0"/>
    <x v="0"/>
    <n v="4"/>
    <s v="Repair or Replace Components"/>
    <s v="Kiosk/Tap Stand"/>
    <s v="Create Plan To Repair or Replace Components"/>
    <n v="27"/>
    <n v="17"/>
    <n v="27"/>
    <n v="17"/>
    <n v="27"/>
    <s v=" "/>
    <s v=" "/>
    <s v=" "/>
    <s v=""/>
    <n v="17"/>
    <n v="1"/>
    <n v="1"/>
    <n v="1"/>
    <n v="1"/>
    <n v="1"/>
    <s v=" "/>
    <s v=" "/>
    <s v=" "/>
    <s v=" "/>
    <n v="2"/>
    <n v="2"/>
    <n v="1"/>
    <n v="1"/>
    <n v="0"/>
    <n v="1"/>
    <n v="1"/>
    <n v="0"/>
    <n v="0"/>
    <n v="0"/>
    <n v="2"/>
    <n v="1"/>
    <n v="2"/>
    <n v="35000"/>
    <n v="7"/>
    <n v="14"/>
    <n v="1"/>
    <n v="35000"/>
    <s v=" "/>
    <n v="1"/>
    <n v="1"/>
    <s v="Null"/>
    <n v="2014"/>
    <n v="1"/>
    <n v="2014"/>
    <n v="1"/>
    <n v="2014"/>
    <n v="1"/>
    <n v="2014"/>
    <n v="1"/>
    <n v="2014"/>
    <n v="0"/>
    <s v=" "/>
    <s v=" "/>
    <s v=" "/>
    <n v="0"/>
    <s v=""/>
    <s v=" "/>
    <s v=" "/>
    <s v=" "/>
    <n v="1"/>
    <n v="2014"/>
  </r>
  <r>
    <n v="2017"/>
    <s v="Rwanda"/>
    <s v="Rulindo"/>
    <s v="Rukozo"/>
    <s v="Bwimo"/>
    <s v="Gatwa"/>
    <s v=""/>
    <s v=""/>
    <s v="Nyamagana"/>
    <n v="850"/>
    <n v="850"/>
    <n v="6"/>
    <s v="Piped Network -- Gravity Only"/>
    <n v="2011"/>
    <s v="Government And African Development Bank"/>
    <s v="Spring"/>
    <x v="0"/>
    <x v="1"/>
    <x v="0"/>
    <x v="0"/>
    <n v="5"/>
    <s v="Repair or Replace Components"/>
    <s v="Distribution  Line, "/>
    <s v="Create Plan To Repair or Replace Components"/>
    <n v="28"/>
    <n v="18"/>
    <n v="24"/>
    <n v="14"/>
    <n v="24"/>
    <s v=" "/>
    <s v=" "/>
    <s v=" "/>
    <s v=""/>
    <n v="14"/>
    <n v="1"/>
    <n v="1"/>
    <n v="1"/>
    <n v="1"/>
    <n v="2"/>
    <s v=" "/>
    <s v=" "/>
    <s v=" "/>
    <s v=" "/>
    <n v="1"/>
    <n v="2"/>
    <n v="1"/>
    <n v="1"/>
    <n v="0"/>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Base"/>
    <s v="Gitare"/>
    <s v="Gisiza"/>
    <s v=""/>
    <s v=""/>
    <s v="Rwicanyoni"/>
    <n v="116"/>
    <n v="110"/>
    <n v="58"/>
    <s v="Piped Network -- Gravity Only"/>
    <n v="2016"/>
    <s v="Governement (District, Wasac) And Water For People"/>
    <s v="Spring"/>
    <x v="0"/>
    <x v="1"/>
    <x v="2"/>
    <x v="1"/>
    <n v="8"/>
    <s v="Perform Routine Preventative Maintenance"/>
    <s v=""/>
    <s v="Maintain O&amp;M and Routine Monitoring"/>
    <n v="29"/>
    <n v="19"/>
    <n v="29"/>
    <s v=" "/>
    <s v=" "/>
    <s v=" "/>
    <s v=" "/>
    <s v=" "/>
    <s v=""/>
    <n v="19"/>
    <n v="1"/>
    <n v="1"/>
    <n v="1"/>
    <s v=" "/>
    <s v=" "/>
    <s v=" "/>
    <s v=" "/>
    <s v=" "/>
    <s v=" "/>
    <n v="1"/>
    <n v="1"/>
    <n v="1"/>
    <n v="1"/>
    <n v="1"/>
    <n v="1"/>
    <n v="1"/>
    <n v="1"/>
    <n v="1"/>
    <n v="1"/>
    <n v="2"/>
    <n v="2"/>
    <n v="1"/>
    <n v="8600"/>
    <n v="3"/>
    <s v=" "/>
    <s v=" "/>
    <s v=" "/>
    <s v=" "/>
    <n v="2"/>
    <n v="1"/>
    <s v="&quot;Springbox&quot; --Intake Structure At A Spring"/>
    <n v="2016"/>
    <n v="1"/>
    <n v="2016"/>
    <n v="1"/>
    <n v="2016"/>
    <n v="0"/>
    <s v=" "/>
    <n v="0"/>
    <s v=" "/>
    <n v="0"/>
    <s v=" "/>
    <s v=" "/>
    <s v=" "/>
    <n v="0"/>
    <s v=""/>
    <s v=" "/>
    <s v=" "/>
    <s v=" "/>
    <n v="1"/>
    <n v="2016"/>
  </r>
  <r>
    <n v="2017"/>
    <s v="Rwanda"/>
    <s v="Rulindo"/>
    <s v="Shyorongi"/>
    <s v="Rutonde"/>
    <s v="Bugarura"/>
    <s v=""/>
    <s v=""/>
    <s v="kirikumuryango network"/>
    <n v="119"/>
    <n v="61"/>
    <n v="111"/>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Mbogo"/>
    <s v="Rurenge"/>
    <s v="Gicumbi"/>
    <s v=""/>
    <s v=""/>
    <s v="Musenge Network"/>
    <n v="141"/>
    <n v="30"/>
    <n v="255"/>
    <s v="Piped Network With Pump"/>
    <n v="2014"/>
    <s v=""/>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2"/>
    <n v="28"/>
    <n v="1"/>
    <s v="&quot;Springbox&quot; --Intake Structure At A Spring"/>
    <n v="2014"/>
    <n v="1"/>
    <n v="2014"/>
    <n v="1"/>
    <n v="2014"/>
    <n v="1"/>
    <n v="2014"/>
    <n v="1"/>
    <n v="2014"/>
    <n v="1"/>
    <n v="2014"/>
    <n v="1"/>
    <n v="2014"/>
    <n v="0"/>
    <s v=""/>
    <s v=" "/>
    <s v=" "/>
    <s v=" "/>
    <n v="1"/>
    <n v="2014"/>
  </r>
  <r>
    <n v="2017"/>
    <s v="Rwanda"/>
    <s v="Rulindo"/>
    <s v="Masoro"/>
    <s v="Kivugiza"/>
    <s v="Nyarurembo"/>
    <s v=""/>
    <s v=""/>
    <s v="Mutagata motorised network"/>
    <n v="325"/>
    <n v="70"/>
    <n v="11"/>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Cyungo"/>
    <s v="Marembo"/>
    <s v="Murambo"/>
    <s v=""/>
    <s v=""/>
    <s v="Mugomero Marembo"/>
    <n v="161"/>
    <n v="150"/>
    <s v=" "/>
    <s v="Piped Network -- Gravity Only"/>
    <n v="2015"/>
    <s v="Governement (District, Wasac) And Water For People"/>
    <s v="Spring"/>
    <x v="0"/>
    <x v="1"/>
    <x v="1"/>
    <x v="1"/>
    <n v="6"/>
    <s v="Perform Routine Preventative Maintenance"/>
    <s v=""/>
    <s v="Maintain O&amp;M and Routine Monitoring"/>
    <n v="28"/>
    <n v="18"/>
    <n v="28"/>
    <n v="18"/>
    <n v="28"/>
    <s v=" "/>
    <s v=" "/>
    <s v=" "/>
    <s v=""/>
    <n v="18"/>
    <n v="1"/>
    <n v="1"/>
    <n v="1"/>
    <n v="1"/>
    <n v="1"/>
    <s v=" "/>
    <s v=" "/>
    <s v=" "/>
    <s v=" "/>
    <n v="1"/>
    <n v="1"/>
    <n v="1"/>
    <n v="1"/>
    <n v="0"/>
    <n v="0"/>
    <n v="1"/>
    <n v="1"/>
    <n v="1"/>
    <n v="1"/>
    <n v="1"/>
    <n v="1"/>
    <n v="2"/>
    <n v="10000"/>
    <n v="10"/>
    <n v="3"/>
    <n v="2"/>
    <n v="10000"/>
    <s v=" "/>
    <n v="1"/>
    <n v="1"/>
    <s v="&quot;Springbox&quot; --Intake Structure At A Spring"/>
    <n v="2015"/>
    <n v="1"/>
    <n v="2015"/>
    <n v="1"/>
    <n v="2015"/>
    <n v="1"/>
    <n v="2015"/>
    <n v="1"/>
    <n v="2015"/>
    <n v="0"/>
    <s v=" "/>
    <s v=" "/>
    <s v=" "/>
    <n v="0"/>
    <s v=""/>
    <s v=" "/>
    <s v=" "/>
    <s v=" "/>
    <n v="1"/>
    <n v="2015"/>
  </r>
  <r>
    <n v="2017"/>
    <s v="Rwanda"/>
    <s v="Rulindo"/>
    <s v="Rukozo"/>
    <s v="Buraro"/>
    <s v="Murwa"/>
    <s v=""/>
    <s v=""/>
    <s v="Kabonanyoni"/>
    <n v="800"/>
    <n v="800"/>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Tumba"/>
    <s v="Barari"/>
    <s v="Gaseke"/>
    <s v=""/>
    <s v=""/>
    <s v="Water point at Rukore Primary School/Nyirambuga pumping"/>
    <n v="149"/>
    <n v="149"/>
    <s v=" "/>
    <s v="Piped Network With Pump"/>
    <n v="2017"/>
    <s v="Governement (District, Wasac) And Water For People"/>
    <s v="Spring"/>
    <x v="0"/>
    <x v="1"/>
    <x v="1"/>
    <x v="1"/>
    <n v="7"/>
    <s v="Perform Routine Preventative Maintenance"/>
    <s v=""/>
    <s v="Maintain O&amp;M and Routine Monitoring"/>
    <s v=" "/>
    <s v=" "/>
    <s v=" "/>
    <s v=" "/>
    <s v=" "/>
    <s v=" "/>
    <s v=" "/>
    <s v=" "/>
    <s v=""/>
    <n v="20"/>
    <s v=" "/>
    <s v=" "/>
    <s v=" "/>
    <s v=" "/>
    <s v=" "/>
    <s v=" "/>
    <s v=" "/>
    <s v=" "/>
    <s v=" "/>
    <n v="1"/>
    <n v="1"/>
    <n v="1"/>
    <n v="1"/>
    <n v="0"/>
    <n v="1"/>
    <n v="1"/>
    <n v="1"/>
    <n v="1"/>
    <n v="1"/>
    <n v="11"/>
    <s v=" "/>
    <s v=" "/>
    <s v=" "/>
    <s v=" "/>
    <s v=" "/>
    <s v=" "/>
    <s v=" "/>
    <s v=" "/>
    <n v="2"/>
    <n v="0"/>
    <s v=""/>
    <s v=" "/>
    <n v="0"/>
    <s v=" "/>
    <n v="0"/>
    <s v=" "/>
    <n v="0"/>
    <s v=" "/>
    <n v="0"/>
    <s v=" "/>
    <n v="0"/>
    <s v=" "/>
    <s v=" "/>
    <s v=" "/>
    <n v="0"/>
    <s v=""/>
    <s v=" "/>
    <s v=" "/>
    <s v=" "/>
    <n v="1"/>
    <n v="2017"/>
  </r>
  <r>
    <n v="2017"/>
    <s v="Rwanda"/>
    <s v="Rulindo"/>
    <s v="Buyoga"/>
    <s v="Karama"/>
    <s v="Cyasenga"/>
    <s v=""/>
    <s v=""/>
    <s v="Water point at GS Kadendegere/Nyirambuga pumping"/>
    <n v="165"/>
    <n v="165"/>
    <n v="29"/>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4"/>
    <n v="0"/>
    <s v=""/>
    <s v=" "/>
    <n v="0"/>
    <s v=" "/>
    <n v="1"/>
    <n v="2015"/>
    <n v="0"/>
    <s v=" "/>
    <n v="0"/>
    <s v=" "/>
    <n v="0"/>
    <s v=" "/>
    <s v=" "/>
    <s v=" "/>
    <n v="0"/>
    <s v=""/>
    <s v=" "/>
    <s v=" "/>
    <s v=" "/>
    <n v="1"/>
    <n v="2015"/>
  </r>
  <r>
    <n v="2017"/>
    <s v="Rwanda"/>
    <s v="Rulindo"/>
    <s v="Base"/>
    <s v="Rwamahwa"/>
    <s v="Base"/>
    <s v=""/>
    <s v=""/>
    <s v="Rutembe"/>
    <n v="229"/>
    <n v="200"/>
    <s v=" "/>
    <s v="Piped Network -- Gravity Only"/>
    <n v="2016"/>
    <s v="Governement (District, Wasac) And Water For People"/>
    <s v="Spring"/>
    <x v="0"/>
    <x v="2"/>
    <x v="0"/>
    <x v="2"/>
    <n v="5"/>
    <s v="Major Repairs or Replace System"/>
    <s v=""/>
    <s v="Further Technical Diagnostic Needed"/>
    <n v="29"/>
    <n v="19"/>
    <n v="29"/>
    <s v=" "/>
    <s v=" "/>
    <s v=" "/>
    <s v=" "/>
    <s v=" "/>
    <s v=""/>
    <n v="19"/>
    <n v="2"/>
    <n v="2"/>
    <n v="1"/>
    <s v=" "/>
    <s v=" "/>
    <s v=" "/>
    <s v=" "/>
    <s v=" "/>
    <s v=" "/>
    <n v="3"/>
    <n v="2"/>
    <n v="1"/>
    <n v="0"/>
    <n v="1"/>
    <n v="1"/>
    <n v="1"/>
    <n v="1"/>
    <n v="0"/>
    <n v="0"/>
    <n v="2"/>
    <n v="2"/>
    <n v="1"/>
    <n v="4000"/>
    <n v="2"/>
    <s v=" "/>
    <s v=" "/>
    <s v=" "/>
    <s v=" "/>
    <n v="2"/>
    <n v="1"/>
    <s v="&quot;Springbox&quot; --Intake Structure At A Spring"/>
    <n v="2016"/>
    <n v="1"/>
    <n v="2016"/>
    <n v="1"/>
    <n v="2016"/>
    <n v="0"/>
    <s v=" "/>
    <n v="0"/>
    <s v=" "/>
    <n v="0"/>
    <s v=" "/>
    <s v=" "/>
    <s v=" "/>
    <n v="0"/>
    <s v=""/>
    <s v=" "/>
    <s v=" "/>
    <s v=" "/>
    <n v="1"/>
    <n v="2016"/>
  </r>
  <r>
    <n v="2017"/>
    <s v="Rwanda"/>
    <s v="Rulindo"/>
    <s v="Murambi"/>
    <s v="Mvuzo"/>
    <s v="Iraro"/>
    <s v=""/>
    <s v=""/>
    <s v="Mutagata Motorised Network"/>
    <n v="147"/>
    <n v="147"/>
    <s v=" "/>
    <s v="Piped Network With Pump"/>
    <n v="2016"/>
    <s v="Governement (District, Wasac) And Water For People"/>
    <s v="Spring"/>
    <x v="0"/>
    <x v="1"/>
    <x v="1"/>
    <x v="1"/>
    <n v="6"/>
    <s v="Repair or Replace Components"/>
    <s v="Kiosk/Tap Stand"/>
    <s v="Create Plan To Repair or Replace Components"/>
    <n v="20"/>
    <n v="19"/>
    <n v="29"/>
    <n v="19"/>
    <n v="29"/>
    <n v="7"/>
    <n v="19"/>
    <n v="10"/>
    <s v=""/>
    <n v="19"/>
    <n v="1"/>
    <n v="1"/>
    <n v="1"/>
    <n v="1"/>
    <n v="1"/>
    <n v="1"/>
    <n v="1"/>
    <n v="1"/>
    <s v=" "/>
    <n v="2"/>
    <n v="2"/>
    <n v="1"/>
    <n v="1"/>
    <n v="0"/>
    <n v="1"/>
    <n v="1"/>
    <n v="1"/>
    <n v="1"/>
    <n v="0"/>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Tumba"/>
    <s v="Misezero"/>
    <s v="Taba"/>
    <s v=""/>
    <s v=""/>
    <s v="Water point chez Nsekanabo/Nyirambuga pumping"/>
    <n v="100"/>
    <n v="100"/>
    <n v="56"/>
    <s v="Piped Network With Pump"/>
    <n v="2017"/>
    <s v="Governement (District, Wasac) And Water For People"/>
    <s v="Spring"/>
    <x v="0"/>
    <x v="1"/>
    <x v="1"/>
    <x v="1"/>
    <n v="7"/>
    <s v="Perform Routine Preventative Maintenance"/>
    <s v=""/>
    <s v="Maintain O&amp;M and Routine Monitoring"/>
    <s v=" "/>
    <s v=" "/>
    <n v="30"/>
    <s v=" "/>
    <s v=" "/>
    <s v=" "/>
    <s v=" "/>
    <s v=" "/>
    <s v=""/>
    <n v="15"/>
    <s v=" "/>
    <s v=" "/>
    <n v="1"/>
    <s v=" "/>
    <s v=" "/>
    <s v=" "/>
    <s v=" "/>
    <s v=" "/>
    <s v=" "/>
    <n v="1"/>
    <n v="1"/>
    <n v="1"/>
    <n v="1"/>
    <n v="0"/>
    <n v="1"/>
    <n v="1"/>
    <n v="1"/>
    <n v="1"/>
    <n v="1"/>
    <n v="2"/>
    <s v=" "/>
    <s v=" "/>
    <s v=" "/>
    <n v="1"/>
    <s v=" "/>
    <s v=" "/>
    <s v=" "/>
    <s v=" "/>
    <n v="1"/>
    <n v="0"/>
    <s v=""/>
    <s v=" "/>
    <n v="0"/>
    <s v=" "/>
    <n v="1"/>
    <n v="2017"/>
    <n v="0"/>
    <s v=" "/>
    <n v="0"/>
    <s v=" "/>
    <n v="0"/>
    <s v=" "/>
    <s v=" "/>
    <s v=" "/>
    <n v="0"/>
    <s v=""/>
    <s v=" "/>
    <s v=" "/>
    <s v=" "/>
    <n v="1"/>
    <n v="2012"/>
  </r>
  <r>
    <n v="2017"/>
    <s v="Rwanda"/>
    <s v="Rulindo"/>
    <s v="Base"/>
    <s v="Gitare"/>
    <s v="Nyamugali"/>
    <s v=""/>
    <s v=""/>
    <s v="Rutembe"/>
    <n v="121"/>
    <n v="65"/>
    <n v="117"/>
    <s v="Piped Network -- Gravity Only"/>
    <n v="2016"/>
    <s v="Governement (District, Wasac) And Water For People"/>
    <s v="Groundwater (Well, Etc.)"/>
    <x v="0"/>
    <x v="2"/>
    <x v="0"/>
    <x v="2"/>
    <n v="5"/>
    <s v="Major Repairs or Replace System"/>
    <s v=""/>
    <s v="Further Technical Diagnostic Needed"/>
    <n v="29"/>
    <n v="20"/>
    <n v="29"/>
    <s v=" "/>
    <s v=" "/>
    <s v=" "/>
    <s v=" "/>
    <s v=" "/>
    <s v=""/>
    <n v="19"/>
    <n v="2"/>
    <n v="2"/>
    <n v="3"/>
    <s v=" "/>
    <s v=" "/>
    <s v=" "/>
    <s v=" "/>
    <s v=" "/>
    <s v=" "/>
    <n v="3"/>
    <n v="3"/>
    <n v="1"/>
    <n v="1"/>
    <n v="1"/>
    <n v="1"/>
    <n v="1"/>
    <n v="0"/>
    <n v="0"/>
    <n v="0"/>
    <n v="2"/>
    <n v="1"/>
    <n v="1"/>
    <n v="2500"/>
    <n v="2"/>
    <s v=" "/>
    <s v=" "/>
    <s v=" "/>
    <s v=" "/>
    <n v="2"/>
    <n v="1"/>
    <s v="&quot;Springbox&quot; --Intake Structure At A Spring"/>
    <n v="2016"/>
    <n v="1"/>
    <n v="2017"/>
    <n v="1"/>
    <n v="2016"/>
    <n v="0"/>
    <s v=" "/>
    <n v="0"/>
    <s v=" "/>
    <n v="0"/>
    <s v=" "/>
    <s v=" "/>
    <s v=" "/>
    <n v="0"/>
    <s v=""/>
    <s v=" "/>
    <s v=" "/>
    <s v=" "/>
    <n v="1"/>
    <n v="2016"/>
  </r>
  <r>
    <n v="2017"/>
    <s v="Rwanda"/>
    <s v="Rulindo"/>
    <s v="Shyorongi"/>
    <s v="Rutonde"/>
    <s v="Mwagiro"/>
    <s v=""/>
    <s v=""/>
    <s v="Kirikumuryango network"/>
    <n v="139"/>
    <n v="22"/>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Tumba"/>
    <s v="Nyirabirori"/>
    <s v="Murambi"/>
    <s v=""/>
    <s v=""/>
    <s v="Water point at EP Murambi Publique/Nyirambuga pumping"/>
    <n v="174"/>
    <n v="174"/>
    <n v="14"/>
    <s v="Piped Network With Pump"/>
    <n v="2012"/>
    <s v="Governement (District, Wasac) And Water For People"/>
    <s v="Spring"/>
    <x v="0"/>
    <x v="1"/>
    <x v="1"/>
    <x v="1"/>
    <n v="7"/>
    <s v="Perform Routine Preventative Maintenance"/>
    <s v=""/>
    <s v="Maintain O&amp;M and Routine Monitoring"/>
    <s v=" "/>
    <s v=" "/>
    <n v="25"/>
    <s v=" "/>
    <s v=" "/>
    <s v=" "/>
    <s v=" "/>
    <s v=" "/>
    <s v=""/>
    <n v="15"/>
    <s v=" "/>
    <s v=" "/>
    <n v="1"/>
    <s v=" "/>
    <s v=" "/>
    <s v=" "/>
    <s v=" "/>
    <s v=" "/>
    <s v=" "/>
    <n v="1"/>
    <n v="1"/>
    <n v="1"/>
    <n v="1"/>
    <n v="0"/>
    <n v="1"/>
    <n v="1"/>
    <n v="1"/>
    <n v="1"/>
    <n v="1"/>
    <n v="11"/>
    <s v=" "/>
    <s v=" "/>
    <s v=" "/>
    <n v="1"/>
    <s v=" "/>
    <s v=" "/>
    <s v=" "/>
    <s v=" "/>
    <n v="2"/>
    <n v="0"/>
    <s v=""/>
    <s v=" "/>
    <n v="0"/>
    <s v=" "/>
    <n v="1"/>
    <n v="2012"/>
    <n v="0"/>
    <s v=" "/>
    <n v="0"/>
    <s v=" "/>
    <n v="0"/>
    <s v=" "/>
    <s v=" "/>
    <s v=" "/>
    <n v="0"/>
    <s v=""/>
    <s v=" "/>
    <s v=" "/>
    <s v=" "/>
    <n v="1"/>
    <n v="2012"/>
  </r>
  <r>
    <n v="2017"/>
    <s v="Rwanda"/>
    <s v="Rulindo"/>
    <s v="Base"/>
    <s v="Cyohoha"/>
    <s v="Mushongi"/>
    <s v=""/>
    <s v=""/>
    <s v="Gihanga"/>
    <n v="214"/>
    <n v="200"/>
    <s v=" "/>
    <s v="Piped Network -- Gravity Only"/>
    <n v="2016"/>
    <s v="Governement (District, Wasac) And Water For People"/>
    <s v="Spring"/>
    <x v="0"/>
    <x v="1"/>
    <x v="2"/>
    <x v="1"/>
    <n v="8"/>
    <s v="Perform Routine Preventative Maintenance"/>
    <s v=""/>
    <s v="Maintain O&amp;M and Routine Monitoring"/>
    <n v="29"/>
    <n v="19"/>
    <n v="29"/>
    <s v=" "/>
    <n v="29"/>
    <s v=" "/>
    <s v=" "/>
    <s v=" "/>
    <s v=""/>
    <n v="19"/>
    <n v="1"/>
    <n v="1"/>
    <n v="1"/>
    <s v=" "/>
    <n v="1"/>
    <s v=" "/>
    <s v=" "/>
    <s v=" "/>
    <s v=" "/>
    <n v="1"/>
    <n v="1"/>
    <n v="1"/>
    <n v="1"/>
    <n v="1"/>
    <n v="1"/>
    <n v="1"/>
    <n v="1"/>
    <n v="1"/>
    <n v="1"/>
    <n v="1"/>
    <n v="1"/>
    <n v="1"/>
    <n v="7200"/>
    <n v="6"/>
    <s v=" "/>
    <n v="2"/>
    <n v="4500"/>
    <s v=" "/>
    <n v="2"/>
    <n v="1"/>
    <s v="&quot;Springbox&quot; --Intake Structure At A Spring"/>
    <n v="2016"/>
    <n v="1"/>
    <n v="2016"/>
    <n v="1"/>
    <n v="2016"/>
    <n v="0"/>
    <s v=" "/>
    <n v="1"/>
    <n v="2016"/>
    <n v="0"/>
    <s v=" "/>
    <s v=" "/>
    <s v=" "/>
    <n v="0"/>
    <s v=""/>
    <s v=" "/>
    <s v=" "/>
    <s v=" "/>
    <n v="1"/>
    <n v="2016"/>
  </r>
  <r>
    <n v="2017"/>
    <s v="Rwanda"/>
    <s v="Rulindo"/>
    <s v="Base"/>
    <s v="Gitare"/>
    <s v="Mugenda I"/>
    <s v=""/>
    <s v=""/>
    <s v="Water point near Gitare school/Nyirambuga pumping system"/>
    <n v="117"/>
    <n v="117"/>
    <s v=" "/>
    <s v="Piped Network With Pump"/>
    <n v="2012"/>
    <s v="Governement (District, Wasac) And Water For People"/>
    <s v="Spring"/>
    <x v="0"/>
    <x v="1"/>
    <x v="0"/>
    <x v="0"/>
    <n v="5"/>
    <s v="Repair or Replace Components"/>
    <s v="Kiosk/Tap Stand"/>
    <s v="Create Plan To Repair or Replace Components"/>
    <s v=" "/>
    <s v=" "/>
    <s v=" "/>
    <s v=" "/>
    <s v=" "/>
    <s v=" "/>
    <s v=" "/>
    <s v=" "/>
    <s v=""/>
    <n v="15"/>
    <s v=" "/>
    <s v=" "/>
    <s v=" "/>
    <s v=" "/>
    <s v=" "/>
    <s v=" "/>
    <s v=" "/>
    <s v=" "/>
    <s v=" "/>
    <n v="2"/>
    <n v="2"/>
    <n v="1"/>
    <n v="1"/>
    <n v="0"/>
    <n v="1"/>
    <n v="1"/>
    <n v="1"/>
    <n v="0"/>
    <n v="0"/>
    <n v="1"/>
    <s v=" "/>
    <s v=" "/>
    <s v=" "/>
    <s v=" "/>
    <s v=" "/>
    <s v=" "/>
    <s v=" "/>
    <s v=" "/>
    <n v="2"/>
    <n v="0"/>
    <s v=""/>
    <s v=" "/>
    <n v="0"/>
    <s v=" "/>
    <n v="0"/>
    <s v=" "/>
    <n v="0"/>
    <s v=" "/>
    <n v="0"/>
    <s v=" "/>
    <n v="0"/>
    <s v=" "/>
    <s v=" "/>
    <s v=" "/>
    <n v="0"/>
    <s v=""/>
    <s v=" "/>
    <s v=" "/>
    <s v=" "/>
    <n v="1"/>
    <n v="2012"/>
  </r>
  <r>
    <n v="2017"/>
    <s v="Rwanda"/>
    <s v="Rulindo"/>
    <s v="Bushoki"/>
    <s v="Gasiza"/>
    <s v="Remera"/>
    <s v=""/>
    <s v=""/>
    <s v="Water point2 at Gasiza market/Nyagahondo gravity system"/>
    <n v="228"/>
    <n v="228"/>
    <s v=" "/>
    <s v="Piped Network -- Gravity Only"/>
    <n v="2010"/>
    <s v="Caritas"/>
    <s v="Spring"/>
    <x v="0"/>
    <x v="2"/>
    <x v="0"/>
    <x v="2"/>
    <n v="5"/>
    <s v="Major Repairs or Replace System"/>
    <s v=""/>
    <s v="Further Technical Diagnostic Needed"/>
    <s v=" "/>
    <s v=" "/>
    <s v=" "/>
    <s v=" "/>
    <s v=" "/>
    <s v=" "/>
    <s v=" "/>
    <s v=" "/>
    <s v=""/>
    <n v="13"/>
    <s v=" "/>
    <s v=" "/>
    <s v=" "/>
    <s v=" "/>
    <s v=" "/>
    <s v=" "/>
    <s v=" "/>
    <s v=" "/>
    <s v=" "/>
    <n v="3"/>
    <n v="3"/>
    <n v="1"/>
    <n v="1"/>
    <n v="0"/>
    <n v="1"/>
    <n v="1"/>
    <n v="1"/>
    <n v="0"/>
    <n v="0"/>
    <n v="1"/>
    <s v=" "/>
    <s v=" "/>
    <s v=" "/>
    <s v=" "/>
    <s v=" "/>
    <s v=" "/>
    <s v=" "/>
    <s v=" "/>
    <n v="1"/>
    <n v="0"/>
    <s v=""/>
    <s v=" "/>
    <n v="0"/>
    <s v=" "/>
    <n v="0"/>
    <s v=" "/>
    <n v="0"/>
    <s v=" "/>
    <n v="0"/>
    <s v=" "/>
    <n v="0"/>
    <s v=" "/>
    <s v=" "/>
    <s v=" "/>
    <n v="0"/>
    <s v=""/>
    <s v=" "/>
    <s v=" "/>
    <s v=" "/>
    <n v="1"/>
    <n v="2010"/>
  </r>
  <r>
    <n v="2017"/>
    <s v="Rwanda"/>
    <s v="Rulindo"/>
    <s v="Kisaro"/>
    <s v="Murama"/>
    <s v="Ryarubuguza"/>
    <s v=""/>
    <s v=""/>
    <s v="Gahama Kisaro network"/>
    <n v="495"/>
    <n v="495"/>
    <n v="5"/>
    <s v="Piped Network With Pump"/>
    <n v="2012"/>
    <s v="Governement (District, Wasac) And Water For People"/>
    <s v="Spring"/>
    <x v="0"/>
    <x v="1"/>
    <x v="0"/>
    <x v="0"/>
    <n v="5"/>
    <s v="Perform Routine Preventative Maintenance"/>
    <s v=""/>
    <s v="Maintain O&amp;M and Routine Monitoring"/>
    <n v="25"/>
    <n v="15"/>
    <n v="25"/>
    <n v="15"/>
    <n v="25"/>
    <n v="2"/>
    <n v="15"/>
    <s v=" "/>
    <s v=""/>
    <n v="15"/>
    <n v="1"/>
    <n v="1"/>
    <n v="1"/>
    <n v="1"/>
    <n v="1"/>
    <n v="1"/>
    <n v="1"/>
    <s v=" "/>
    <s v=" "/>
    <n v="1"/>
    <n v="2"/>
    <n v="1"/>
    <n v="1"/>
    <n v="0"/>
    <n v="1"/>
    <n v="1"/>
    <n v="1"/>
    <n v="0"/>
    <n v="0"/>
    <n v="1"/>
    <n v="1"/>
    <n v="1"/>
    <n v="30000"/>
    <n v="7"/>
    <n v="14"/>
    <n v="1"/>
    <n v="30000"/>
    <n v="2"/>
    <n v="1"/>
    <n v="1"/>
    <s v=""/>
    <n v="2012"/>
    <n v="1"/>
    <n v="2012"/>
    <n v="1"/>
    <n v="2012"/>
    <n v="1"/>
    <n v="2012"/>
    <n v="1"/>
    <n v="2012"/>
    <n v="1"/>
    <n v="2012"/>
    <n v="1"/>
    <n v="2012"/>
    <n v="0"/>
    <s v=""/>
    <s v=" "/>
    <s v=" "/>
    <s v=" "/>
    <n v="1"/>
    <n v="2012"/>
  </r>
  <r>
    <n v="2017"/>
    <s v="Rwanda"/>
    <s v="Rulindo"/>
    <s v="Rukozo"/>
    <s v="Mbuye"/>
    <s v="Kibare"/>
    <s v=""/>
    <s v=""/>
    <s v="Kabonanyoni"/>
    <n v="90"/>
    <n v="85"/>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Rusiga"/>
    <s v="Taba"/>
    <s v="Nyakarama"/>
    <s v=""/>
    <s v=""/>
    <s v="Nyakarama water point/Nyakabizi gravity"/>
    <n v="101"/>
    <n v="101"/>
    <n v="71"/>
    <s v="Piped Network -- Gravity Only"/>
    <n v="2013"/>
    <s v="Governement (District, Wasac) And Water For People"/>
    <s v="Spring"/>
    <x v="0"/>
    <x v="1"/>
    <x v="1"/>
    <x v="1"/>
    <n v="7"/>
    <s v="Perform Routine Preventative Maintenance"/>
    <s v=""/>
    <s v="Maintain O&amp;M and Routine Monitoring"/>
    <s v=" "/>
    <s v=" "/>
    <n v="26"/>
    <s v=" "/>
    <s v=" "/>
    <s v=" "/>
    <s v=" "/>
    <s v=" "/>
    <s v=""/>
    <n v="16"/>
    <s v=" "/>
    <s v=" "/>
    <n v="1"/>
    <s v=" "/>
    <s v=" "/>
    <s v=" "/>
    <s v=" "/>
    <s v=" "/>
    <s v=" "/>
    <n v="1"/>
    <n v="1"/>
    <n v="1"/>
    <n v="1"/>
    <n v="0"/>
    <n v="1"/>
    <n v="1"/>
    <n v="1"/>
    <n v="1"/>
    <n v="1"/>
    <n v="2"/>
    <s v=" "/>
    <s v=" "/>
    <s v=" "/>
    <n v="1"/>
    <s v=" "/>
    <s v=" "/>
    <s v=" "/>
    <s v=" "/>
    <n v="2"/>
    <n v="0"/>
    <s v=""/>
    <s v=" "/>
    <n v="0"/>
    <s v=" "/>
    <n v="1"/>
    <n v="2013"/>
    <n v="0"/>
    <s v=" "/>
    <n v="0"/>
    <s v=" "/>
    <n v="0"/>
    <s v=" "/>
    <s v=" "/>
    <s v=" "/>
    <n v="0"/>
    <s v=""/>
    <s v=" "/>
    <s v=" "/>
    <s v=" "/>
    <n v="1"/>
    <n v="2013"/>
  </r>
  <r>
    <n v="2017"/>
    <s v="Rwanda"/>
    <s v="Rulindo"/>
    <s v="Kinihira"/>
    <s v="Karegamazi"/>
    <s v="Magezi"/>
    <s v=""/>
    <s v=""/>
    <s v="Miyove-Kinihira"/>
    <n v="141"/>
    <n v="70"/>
    <s v=" "/>
    <s v="Piped Network -- Gravity Only"/>
    <n v="2001"/>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Murambi"/>
    <s v="Gatwa"/>
    <s v="Amataba"/>
    <s v=""/>
    <s v=""/>
    <s v="Mutagata Motorised Network"/>
    <n v="134"/>
    <n v="134"/>
    <s v=" "/>
    <s v="Piped Network With Pump"/>
    <n v="1987"/>
    <s v="Governement (District, Wasac) And Water For People"/>
    <s v="Spring"/>
    <x v="0"/>
    <x v="1"/>
    <x v="1"/>
    <x v="1"/>
    <n v="7"/>
    <s v="Perform Routine Preventative Maintenance"/>
    <s v=""/>
    <s v="Maintain O&amp;M and Routine Monitoring"/>
    <n v="30"/>
    <n v="19"/>
    <n v="29"/>
    <n v="19"/>
    <n v="29"/>
    <n v="7"/>
    <n v="19"/>
    <n v="10"/>
    <s v=""/>
    <n v="19"/>
    <n v="1"/>
    <n v="1"/>
    <n v="1"/>
    <n v="1"/>
    <n v="1"/>
    <n v="1"/>
    <n v="1"/>
    <n v="1"/>
    <s v=" "/>
    <n v="1"/>
    <n v="1"/>
    <n v="1"/>
    <n v="1"/>
    <n v="0"/>
    <n v="1"/>
    <n v="1"/>
    <n v="1"/>
    <n v="1"/>
    <n v="1"/>
    <n v="1"/>
    <n v="1"/>
    <n v="1"/>
    <n v="1900"/>
    <n v="39"/>
    <n v="17"/>
    <n v="6"/>
    <n v="40000"/>
    <n v="5"/>
    <n v="64"/>
    <n v="1"/>
    <s v="&quot;Springbox&quot; --Intake Structure At A Spring"/>
    <n v="2017"/>
    <n v="1"/>
    <n v="2016"/>
    <n v="1"/>
    <n v="2016"/>
    <n v="1"/>
    <n v="2016"/>
    <n v="1"/>
    <n v="2016"/>
    <n v="1"/>
    <n v="2017"/>
    <n v="1"/>
    <n v="2016"/>
    <n v="1"/>
    <s v="Disinfection/Chlorination"/>
    <n v="2017"/>
    <n v="0"/>
    <s v=" "/>
    <n v="1"/>
    <n v="2016"/>
  </r>
  <r>
    <n v="2017"/>
    <s v="Rwanda"/>
    <s v="Rulindo"/>
    <s v="Bushoki"/>
    <s v="Gasiza"/>
    <s v="Budaha"/>
    <s v=""/>
    <s v=""/>
    <s v="Nkombe water point/Nkombe gravity"/>
    <n v="205"/>
    <n v="205"/>
    <s v=" "/>
    <s v="Piped Network -- Gravity Only"/>
    <n v="2002"/>
    <s v="Coforwa"/>
    <s v="Spring"/>
    <x v="0"/>
    <x v="1"/>
    <x v="2"/>
    <x v="1"/>
    <n v="8"/>
    <s v="Perform Routine Preventative Maintenance"/>
    <s v=""/>
    <s v="Maintain O&amp;M and Routine Monitoring"/>
    <s v=" "/>
    <s v=" "/>
    <s v=" "/>
    <s v=" "/>
    <s v=" "/>
    <s v=" "/>
    <s v=" "/>
    <s v=" "/>
    <s v=""/>
    <n v="5"/>
    <s v=" "/>
    <s v=" "/>
    <s v=" "/>
    <s v=" "/>
    <s v=" "/>
    <s v=" "/>
    <s v=" "/>
    <s v=" "/>
    <s v=" "/>
    <n v="1"/>
    <n v="1"/>
    <n v="1"/>
    <n v="1"/>
    <n v="1"/>
    <n v="1"/>
    <n v="1"/>
    <n v="1"/>
    <n v="1"/>
    <n v="1"/>
    <n v="1"/>
    <s v=" "/>
    <s v=" "/>
    <s v=" "/>
    <s v=" "/>
    <s v=" "/>
    <s v=" "/>
    <s v=" "/>
    <s v=" "/>
    <n v="1"/>
    <n v="0"/>
    <s v=""/>
    <s v=" "/>
    <n v="0"/>
    <s v=" "/>
    <n v="0"/>
    <s v=" "/>
    <n v="0"/>
    <s v=" "/>
    <n v="0"/>
    <s v=" "/>
    <n v="0"/>
    <s v=" "/>
    <s v=" "/>
    <s v=" "/>
    <n v="0"/>
    <s v=""/>
    <s v=" "/>
    <s v=" "/>
    <s v=" "/>
    <n v="1"/>
    <n v="2002"/>
  </r>
  <r>
    <n v="2017"/>
    <s v="Rwanda"/>
    <s v="Rulindo"/>
    <s v="Tumba"/>
    <s v="Misezero"/>
    <s v="Misezero"/>
    <s v=""/>
    <s v=""/>
    <s v="Water point at EP Tumba Public/Nyirambuga pumping"/>
    <n v="115"/>
    <n v="115"/>
    <n v="50"/>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2"/>
    <s v=" "/>
    <s v=" "/>
    <s v=" "/>
    <s v=" "/>
    <n v="3"/>
    <n v="0"/>
    <s v=""/>
    <s v=" "/>
    <n v="0"/>
    <s v=" "/>
    <n v="1"/>
    <n v="2015"/>
    <n v="0"/>
    <s v=" "/>
    <n v="0"/>
    <s v=" "/>
    <n v="0"/>
    <s v=" "/>
    <s v=" "/>
    <s v=" "/>
    <n v="0"/>
    <s v=""/>
    <s v=" "/>
    <s v=" "/>
    <s v=" "/>
    <n v="1"/>
    <n v="2015"/>
  </r>
  <r>
    <n v="2017"/>
    <s v="Rwanda"/>
    <s v="Rulindo"/>
    <s v="Cyungo"/>
    <s v="Marembo"/>
    <s v="Gahinga"/>
    <s v=""/>
    <s v=""/>
    <s v="Mugomero Marembo"/>
    <n v="652"/>
    <n v="602"/>
    <n v="143"/>
    <s v="Piped Network -- Gravity Only"/>
    <n v="2015"/>
    <s v="Governement (District, Wasac) And Water For People"/>
    <s v="Spring"/>
    <x v="0"/>
    <x v="1"/>
    <x v="1"/>
    <x v="1"/>
    <n v="6"/>
    <s v="Perform Routine Preventative Maintenance"/>
    <s v=""/>
    <s v="Maintain O&amp;M and Routine Monitoring"/>
    <n v="28"/>
    <n v="18"/>
    <n v="28"/>
    <n v="18"/>
    <n v="28"/>
    <s v=" "/>
    <s v=" "/>
    <s v=" "/>
    <s v=""/>
    <n v="18"/>
    <n v="1"/>
    <n v="1"/>
    <n v="1"/>
    <n v="1"/>
    <n v="1"/>
    <s v=" "/>
    <s v=" "/>
    <s v=" "/>
    <s v=" "/>
    <n v="1"/>
    <n v="1"/>
    <n v="1"/>
    <n v="1"/>
    <n v="0"/>
    <n v="0"/>
    <n v="1"/>
    <n v="1"/>
    <n v="1"/>
    <n v="1"/>
    <n v="1"/>
    <n v="1"/>
    <n v="2"/>
    <n v="10000"/>
    <n v="10"/>
    <n v="3"/>
    <n v="2"/>
    <n v="10000"/>
    <s v=" "/>
    <n v="8"/>
    <n v="1"/>
    <s v="&quot;Springbox&quot; --Intake Structure At A Spring"/>
    <n v="2015"/>
    <n v="1"/>
    <n v="2015"/>
    <n v="1"/>
    <n v="2015"/>
    <n v="1"/>
    <n v="2015"/>
    <n v="1"/>
    <n v="2015"/>
    <n v="0"/>
    <s v=" "/>
    <s v=" "/>
    <s v=" "/>
    <n v="0"/>
    <s v=""/>
    <s v=" "/>
    <s v=" "/>
    <s v=" "/>
    <n v="1"/>
    <n v="2015"/>
  </r>
  <r>
    <n v="2017"/>
    <s v="Rwanda"/>
    <s v="Rulindo"/>
    <s v="Mbogo"/>
    <s v="Rurenge"/>
    <s v="Ruhondo"/>
    <s v=""/>
    <s v=""/>
    <s v="Kishwi network"/>
    <n v="184"/>
    <n v="41"/>
    <n v="23"/>
    <s v="Piped Network -- Gravity Only"/>
    <n v="2003"/>
    <s v="Goverment"/>
    <s v="Spring"/>
    <x v="0"/>
    <x v="1"/>
    <x v="1"/>
    <x v="1"/>
    <n v="7"/>
    <s v="Repair or Replace Components"/>
    <s v="Kiosk/Tap Stand"/>
    <s v="Create Plan To Repair or Replace Components"/>
    <n v="16"/>
    <n v="19"/>
    <n v="16"/>
    <s v=" "/>
    <n v="16"/>
    <s v=" "/>
    <s v=" "/>
    <s v=" "/>
    <s v=""/>
    <n v="6"/>
    <n v="1"/>
    <n v="1"/>
    <n v="1"/>
    <s v=" "/>
    <n v="1"/>
    <s v=" "/>
    <s v=" "/>
    <s v=" "/>
    <s v=" "/>
    <n v="2"/>
    <n v="1"/>
    <n v="1"/>
    <n v="1"/>
    <n v="0"/>
    <n v="1"/>
    <n v="1"/>
    <n v="1"/>
    <n v="1"/>
    <n v="1"/>
    <n v="1"/>
    <n v="1"/>
    <n v="2"/>
    <n v="700"/>
    <n v="2"/>
    <s v=" "/>
    <n v="2"/>
    <n v="680"/>
    <s v=" "/>
    <n v="4"/>
    <n v="1"/>
    <s v="&quot;Springbox&quot; --Intake Structure At A Spring"/>
    <n v="2003"/>
    <n v="1"/>
    <n v="2016"/>
    <n v="1"/>
    <n v="2003"/>
    <n v="0"/>
    <s v=" "/>
    <n v="1"/>
    <n v="2003"/>
    <n v="0"/>
    <s v=" "/>
    <s v=" "/>
    <s v=" "/>
    <n v="0"/>
    <s v=""/>
    <s v=" "/>
    <s v=" "/>
    <s v=" "/>
    <n v="1"/>
    <n v="2003"/>
  </r>
  <r>
    <n v="2017"/>
    <s v="Rwanda"/>
    <s v="Rulindo"/>
    <s v="Base"/>
    <s v="Cyohoha"/>
    <s v="Gihemba"/>
    <s v=""/>
    <s v=""/>
    <s v="kazabazana"/>
    <n v="163"/>
    <n v="140"/>
    <n v="72"/>
    <s v="Piped Network With Pump"/>
    <n v="1998"/>
    <s v=""/>
    <s v="Spring"/>
    <x v="0"/>
    <x v="2"/>
    <x v="1"/>
    <x v="2"/>
    <n v="7"/>
    <s v="Major Repairs or Replace System"/>
    <s v=""/>
    <s v="Further Technical Diagnostic Needed"/>
    <n v="25"/>
    <n v="15"/>
    <n v="25"/>
    <n v="15"/>
    <n v="25"/>
    <n v="2"/>
    <n v="15"/>
    <s v=" "/>
    <s v=""/>
    <n v="15"/>
    <n v="1"/>
    <n v="1"/>
    <n v="1"/>
    <n v="1"/>
    <n v="1"/>
    <n v="1"/>
    <n v="1"/>
    <s v=" "/>
    <s v=" "/>
    <n v="3"/>
    <n v="2"/>
    <n v="1"/>
    <n v="1"/>
    <n v="1"/>
    <n v="1"/>
    <n v="1"/>
    <n v="1"/>
    <n v="1"/>
    <n v="0"/>
    <n v="2"/>
    <n v="2"/>
    <n v="2"/>
    <n v="30000"/>
    <n v="7"/>
    <n v="14"/>
    <n v="2"/>
    <n v="30000"/>
    <n v="2"/>
    <n v="2"/>
    <n v="1"/>
    <s v="&quot;Springbox&quot; --Intake Structure At A Spring"/>
    <n v="2012"/>
    <n v="1"/>
    <n v="2012"/>
    <n v="1"/>
    <n v="2012"/>
    <n v="1"/>
    <n v="2012"/>
    <n v="1"/>
    <n v="2012"/>
    <n v="1"/>
    <n v="2012"/>
    <n v="1"/>
    <n v="2012"/>
    <n v="0"/>
    <s v=""/>
    <s v=" "/>
    <s v=" "/>
    <s v=" "/>
    <n v="1"/>
    <n v="2012"/>
  </r>
  <r>
    <n v="2017"/>
    <s v="Rwanda"/>
    <s v="Rulindo"/>
    <s v="Shyorongi"/>
    <s v="Muvumu"/>
    <s v="Mukumba"/>
    <s v=""/>
    <s v=""/>
    <s v="Bitete-Muvumu"/>
    <n v="92"/>
    <n v="20"/>
    <n v="40"/>
    <s v="Piped Network -- Gravity Only"/>
    <n v="2013"/>
    <s v="Governement (District, Wasac) And Water For People"/>
    <s v="Spring"/>
    <x v="0"/>
    <x v="2"/>
    <x v="1"/>
    <x v="2"/>
    <n v="7"/>
    <s v="Major Repairs or Replace System"/>
    <s v=""/>
    <s v="Further Technical Diagnostic Needed"/>
    <n v="26"/>
    <n v="16"/>
    <n v="26"/>
    <n v="16"/>
    <n v="26"/>
    <s v=" "/>
    <s v=" "/>
    <s v=" "/>
    <s v=""/>
    <n v="16"/>
    <n v="1"/>
    <n v="2"/>
    <n v="1"/>
    <n v="2"/>
    <n v="1"/>
    <s v=" "/>
    <s v=" "/>
    <s v=" "/>
    <s v=" "/>
    <n v="3"/>
    <n v="3"/>
    <n v="1"/>
    <n v="1"/>
    <n v="1"/>
    <n v="1"/>
    <n v="1"/>
    <n v="1"/>
    <n v="1"/>
    <n v="0"/>
    <n v="3"/>
    <n v="1"/>
    <n v="1"/>
    <n v="1000"/>
    <n v="4"/>
    <n v="6"/>
    <n v="4"/>
    <n v="4000"/>
    <s v=" "/>
    <n v="1"/>
    <n v="1"/>
    <s v="&quot;Springbox&quot; --Intake Structure At A Spring"/>
    <n v="2013"/>
    <n v="1"/>
    <n v="2013"/>
    <n v="1"/>
    <n v="2013"/>
    <n v="1"/>
    <n v="2013"/>
    <n v="1"/>
    <n v="2013"/>
    <n v="0"/>
    <s v=" "/>
    <s v=" "/>
    <s v=" "/>
    <n v="0"/>
    <s v=""/>
    <s v=" "/>
    <s v=" "/>
    <s v=" "/>
    <n v="1"/>
    <n v="2013"/>
  </r>
  <r>
    <n v="2017"/>
    <s v="Rwanda"/>
    <s v="Rulindo"/>
    <s v="Masoro"/>
    <s v="Kigarama"/>
    <s v="Gacyamo"/>
    <s v=""/>
    <s v=""/>
    <s v="Cyaruzinge"/>
    <n v="120"/>
    <n v="80"/>
    <n v="23"/>
    <s v="Piped Network -- Gravity Only"/>
    <n v="1998"/>
    <s v="Governement (District, Wasac) And Water For People"/>
    <s v="Groundwater (Well, Etc.)"/>
    <x v="0"/>
    <x v="2"/>
    <x v="1"/>
    <x v="2"/>
    <n v="7"/>
    <s v="Major Repairs or Replace System"/>
    <s v=""/>
    <s v="Further Technical Diagnostic Needed"/>
    <n v="27"/>
    <s v=" "/>
    <n v="30"/>
    <n v="20"/>
    <s v=" "/>
    <n v="7"/>
    <s v=" "/>
    <s v=" "/>
    <s v=""/>
    <n v="20"/>
    <n v="3"/>
    <s v=" "/>
    <n v="1"/>
    <n v="2"/>
    <s v=" "/>
    <n v="1"/>
    <s v=" "/>
    <s v=" "/>
    <s v=" "/>
    <n v="2"/>
    <n v="2"/>
    <n v="1"/>
    <n v="1"/>
    <n v="1"/>
    <n v="1"/>
    <n v="1"/>
    <n v="1"/>
    <n v="1"/>
    <n v="0"/>
    <n v="1"/>
    <n v="1"/>
    <s v=" "/>
    <s v=" "/>
    <n v="5"/>
    <n v="8"/>
    <s v=" "/>
    <s v=" "/>
    <n v="2"/>
    <n v="2"/>
    <n v="1"/>
    <s v="&quot;Springbox&quot; --Intake Structure At A Spring"/>
    <n v="2014"/>
    <n v="0"/>
    <s v=" "/>
    <n v="1"/>
    <n v="2017"/>
    <n v="1"/>
    <n v="2017"/>
    <n v="0"/>
    <s v=" "/>
    <n v="1"/>
    <n v="2017"/>
    <n v="0"/>
    <s v=" "/>
    <n v="0"/>
    <s v=""/>
    <s v=" "/>
    <s v=" "/>
    <s v=" "/>
    <n v="1"/>
    <n v="2017"/>
  </r>
  <r>
    <n v="2017"/>
    <s v="Rwanda"/>
    <s v="Rulindo"/>
    <s v="Kisaro"/>
    <s v="Kamushenyi"/>
    <s v="Gatete"/>
    <s v=""/>
    <s v=""/>
    <s v="gahama"/>
    <n v="163"/>
    <n v="140"/>
    <s v=" "/>
    <s v="Piped Network With Pump"/>
    <n v="2012"/>
    <s v=""/>
    <s v="Spring"/>
    <x v="0"/>
    <x v="2"/>
    <x v="0"/>
    <x v="2"/>
    <n v="5"/>
    <s v="Major Repairs or Replace System"/>
    <s v=""/>
    <s v="Further Technical Diagnostic Needed"/>
    <n v="25"/>
    <n v="15"/>
    <n v="25"/>
    <n v="15"/>
    <n v="25"/>
    <s v=" "/>
    <s v=" "/>
    <s v=" "/>
    <s v=""/>
    <n v="15"/>
    <n v="1"/>
    <n v="1"/>
    <n v="1"/>
    <n v="1"/>
    <n v="1"/>
    <s v=" "/>
    <s v=" "/>
    <s v=" "/>
    <s v=" "/>
    <n v="3"/>
    <n v="3"/>
    <n v="1"/>
    <n v="1"/>
    <n v="0"/>
    <n v="1"/>
    <n v="1"/>
    <n v="1"/>
    <n v="0"/>
    <n v="0"/>
    <n v="2"/>
    <n v="2"/>
    <n v="2"/>
    <n v="12000"/>
    <n v="7"/>
    <n v="14"/>
    <n v="2"/>
    <n v="12000"/>
    <s v=" "/>
    <n v="1"/>
    <n v="1"/>
    <s v="&quot;Springbox&quot; --Intake Structure At A Spring"/>
    <n v="2012"/>
    <n v="1"/>
    <n v="2012"/>
    <n v="1"/>
    <n v="2012"/>
    <n v="1"/>
    <n v="2012"/>
    <n v="1"/>
    <n v="2012"/>
    <n v="0"/>
    <s v=" "/>
    <s v=" "/>
    <s v=" "/>
    <n v="0"/>
    <s v=""/>
    <s v=" "/>
    <s v=" "/>
    <s v=" "/>
    <n v="1"/>
    <n v="2012"/>
  </r>
  <r>
    <n v="2017"/>
    <s v="Rwanda"/>
    <s v="Rulindo"/>
    <s v="Rusiga"/>
    <s v="Gako"/>
    <s v="Rwintare"/>
    <s v=""/>
    <s v=""/>
    <s v="Rwintare2 water point/Tare-Rusiga pumping"/>
    <n v="281"/>
    <n v="281"/>
    <n v="49"/>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
    <s v=" "/>
    <s v=" "/>
    <s v=" "/>
    <s v=" "/>
    <s v=" "/>
    <s v=" "/>
    <s v=" "/>
    <s v=" "/>
    <n v="1"/>
    <n v="0"/>
    <s v=""/>
    <s v=" "/>
    <n v="0"/>
    <s v=" "/>
    <n v="0"/>
    <s v=" "/>
    <n v="0"/>
    <s v=" "/>
    <n v="0"/>
    <s v=" "/>
    <n v="0"/>
    <s v=" "/>
    <s v=" "/>
    <s v=" "/>
    <n v="0"/>
    <s v=""/>
    <s v=" "/>
    <s v=" "/>
    <s v=" "/>
    <n v="1"/>
    <n v="2015"/>
  </r>
  <r>
    <n v="2017"/>
    <s v="Rwanda"/>
    <s v="Rulindo"/>
    <s v="Mbogo"/>
    <s v="Rurenge"/>
    <s v="Munini"/>
    <s v=""/>
    <s v=""/>
    <s v="Musenge network"/>
    <n v="111"/>
    <n v="62"/>
    <s v=" "/>
    <s v="Piped Network With Pump"/>
    <n v="2014"/>
    <s v="Governement (District, Wasac) And Water For People"/>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4"/>
  </r>
  <r>
    <n v="2017"/>
    <s v="Rwanda"/>
    <s v="Rulindo"/>
    <s v="Ntarabana"/>
    <s v="Kiyanza"/>
    <s v="Nombe"/>
    <s v=""/>
    <s v=""/>
    <s v="Kararama network"/>
    <n v="193"/>
    <n v="193"/>
    <s v=" "/>
    <s v="Piped Network With Pump"/>
    <n v="2009"/>
    <s v="Umushinga Witwa Ema"/>
    <s v="Spring"/>
    <x v="0"/>
    <x v="1"/>
    <x v="0"/>
    <x v="0"/>
    <n v="5"/>
    <s v="Perform Routine Preventative Maintenance"/>
    <s v=""/>
    <s v="Maintain O&amp;M and Routine Monitoring"/>
    <n v="22"/>
    <n v="12"/>
    <n v="16"/>
    <n v="6"/>
    <n v="16"/>
    <n v="-1"/>
    <n v="12"/>
    <s v=" "/>
    <s v=""/>
    <n v="15"/>
    <n v="1"/>
    <n v="1"/>
    <n v="1"/>
    <n v="1"/>
    <n v="1"/>
    <n v="1"/>
    <n v="1"/>
    <s v=" "/>
    <s v=" "/>
    <n v="1"/>
    <n v="2"/>
    <n v="1"/>
    <n v="1"/>
    <n v="0"/>
    <n v="1"/>
    <n v="1"/>
    <n v="1"/>
    <n v="0"/>
    <n v="0"/>
    <n v="3"/>
    <n v="1"/>
    <n v="2"/>
    <n v="5000"/>
    <n v="7"/>
    <n v="14"/>
    <n v="2"/>
    <n v="5000"/>
    <n v="1"/>
    <n v="1"/>
    <n v="1"/>
    <s v=""/>
    <n v="2009"/>
    <n v="1"/>
    <n v="2009"/>
    <n v="1"/>
    <n v="2003"/>
    <n v="1"/>
    <n v="2003"/>
    <n v="1"/>
    <n v="2003"/>
    <n v="1"/>
    <n v="2009"/>
    <n v="1"/>
    <n v="2009"/>
    <n v="0"/>
    <s v=""/>
    <s v=" "/>
    <s v=" "/>
    <s v=" "/>
    <n v="1"/>
    <n v="2012"/>
  </r>
  <r>
    <n v="2017"/>
    <s v="Rwanda"/>
    <s v="Rulindo"/>
    <s v="Shyorongi"/>
    <s v="Kijabagwe"/>
    <s v="Kabakene"/>
    <s v=""/>
    <s v=""/>
    <s v="kirikumuryango network"/>
    <n v="99"/>
    <n v="99"/>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4"/>
    <n v="3500"/>
    <s v=" "/>
    <n v="1"/>
    <n v="1"/>
    <s v="&quot;Springbox&quot; --Intake Structure At A Spring"/>
    <n v="2013"/>
    <n v="1"/>
    <n v="2013"/>
    <n v="1"/>
    <n v="2013"/>
    <n v="1"/>
    <n v="2013"/>
    <n v="1"/>
    <n v="2013"/>
    <n v="0"/>
    <s v=" "/>
    <s v=" "/>
    <s v=" "/>
    <n v="0"/>
    <s v=""/>
    <s v=" "/>
    <s v=" "/>
    <s v=" "/>
    <n v="1"/>
    <n v="2013"/>
  </r>
  <r>
    <n v="2017"/>
    <s v="Rwanda"/>
    <s v="Rulindo"/>
    <s v="Rusiga"/>
    <s v="Kirenge"/>
    <s v="Kigarama"/>
    <s v=""/>
    <s v=""/>
    <s v="Kigarama water point/AEP Kigarama gravity"/>
    <n v="243"/>
    <n v="243"/>
    <s v=" "/>
    <s v="Piped Network -- Gravity Only"/>
    <n v="2016"/>
    <s v="Governement (District, Wasac) And Water For People"/>
    <s v="Spring"/>
    <x v="0"/>
    <x v="1"/>
    <x v="1"/>
    <x v="1"/>
    <n v="7"/>
    <s v="Perform Routine Preventative Maintenance"/>
    <s v=""/>
    <s v="Maintain O&amp;M and Routine Monitoring"/>
    <s v=" "/>
    <s v=" "/>
    <s v=" "/>
    <s v=" "/>
    <s v=" "/>
    <s v=" "/>
    <s v=" "/>
    <s v=" "/>
    <s v=""/>
    <n v="19"/>
    <s v=" "/>
    <s v=" "/>
    <s v=" "/>
    <s v=" "/>
    <s v=" "/>
    <s v=" "/>
    <s v=" "/>
    <s v=" "/>
    <s v=" "/>
    <n v="1"/>
    <n v="1"/>
    <n v="1"/>
    <n v="1"/>
    <n v="0"/>
    <n v="1"/>
    <n v="1"/>
    <n v="1"/>
    <n v="1"/>
    <n v="1"/>
    <n v="1"/>
    <s v=" "/>
    <s v=" "/>
    <s v=" "/>
    <s v=" "/>
    <s v=" "/>
    <s v=" "/>
    <s v=" "/>
    <s v=" "/>
    <n v="2"/>
    <n v="0"/>
    <s v=""/>
    <s v=" "/>
    <n v="0"/>
    <s v=" "/>
    <n v="0"/>
    <s v=" "/>
    <n v="0"/>
    <s v=" "/>
    <n v="0"/>
    <s v=" "/>
    <n v="0"/>
    <s v=" "/>
    <s v=" "/>
    <s v=" "/>
    <n v="0"/>
    <s v=""/>
    <s v=" "/>
    <s v=" "/>
    <s v=" "/>
    <n v="1"/>
    <n v="2016"/>
  </r>
  <r>
    <n v="2017"/>
    <s v="Rwanda"/>
    <s v="Rulindo"/>
    <s v="Tumba"/>
    <s v="Nyirabirori"/>
    <s v="Rusura"/>
    <s v=""/>
    <s v=""/>
    <s v="Water point chez Senzoga/Nyirambuga pumping"/>
    <n v="157"/>
    <n v="157"/>
    <n v="7"/>
    <s v="Piped Network With Pump"/>
    <n v="2012"/>
    <s v="Governement (District, Wasac) And Water For People"/>
    <s v="Spring"/>
    <x v="0"/>
    <x v="1"/>
    <x v="1"/>
    <x v="1"/>
    <n v="7"/>
    <s v="Perform Routine Preventative Maintenance"/>
    <s v=""/>
    <s v="Maintain O&amp;M and Routine Monitoring"/>
    <s v=" "/>
    <s v=" "/>
    <n v="30"/>
    <s v=" "/>
    <s v=" "/>
    <s v=" "/>
    <s v=" "/>
    <s v=" "/>
    <s v=""/>
    <n v="20"/>
    <s v=" "/>
    <s v=" "/>
    <n v="1"/>
    <s v=" "/>
    <s v=" "/>
    <s v=" "/>
    <s v=" "/>
    <s v=" "/>
    <s v=" "/>
    <n v="1"/>
    <n v="1"/>
    <n v="1"/>
    <n v="1"/>
    <n v="0"/>
    <n v="1"/>
    <n v="1"/>
    <n v="1"/>
    <n v="1"/>
    <n v="1"/>
    <n v="2"/>
    <s v=" "/>
    <s v=" "/>
    <s v=" "/>
    <n v="1"/>
    <s v=" "/>
    <s v=" "/>
    <s v=" "/>
    <s v=" "/>
    <n v="2"/>
    <n v="0"/>
    <s v=""/>
    <s v=" "/>
    <n v="0"/>
    <s v=" "/>
    <n v="1"/>
    <n v="2017"/>
    <n v="0"/>
    <s v=" "/>
    <n v="0"/>
    <s v=" "/>
    <n v="0"/>
    <s v=" "/>
    <s v=" "/>
    <s v=" "/>
    <n v="0"/>
    <s v=""/>
    <s v=" "/>
    <s v=" "/>
    <s v=" "/>
    <n v="1"/>
    <n v="2017"/>
  </r>
  <r>
    <n v="2017"/>
    <s v="Rwanda"/>
    <s v="Rulindo"/>
    <s v="Base"/>
    <s v="Rwamahwa"/>
    <s v="Base"/>
    <s v=""/>
    <s v=""/>
    <s v="Rutare II"/>
    <n v="77"/>
    <n v="70"/>
    <n v="29"/>
    <s v="Piped Network -- Gravity Only"/>
    <n v="2005"/>
    <s v=""/>
    <s v="Spring"/>
    <x v="0"/>
    <x v="1"/>
    <x v="1"/>
    <x v="1"/>
    <n v="7"/>
    <s v="Perform Routine Preventative Maintenance"/>
    <s v=""/>
    <s v="Maintain O&amp;M and Routine Monitoring"/>
    <n v="18"/>
    <n v="8"/>
    <n v="18"/>
    <n v="19"/>
    <s v=" "/>
    <s v=" "/>
    <s v=" "/>
    <s v=" "/>
    <s v=""/>
    <n v="20"/>
    <n v="1"/>
    <n v="1"/>
    <n v="1"/>
    <n v="1"/>
    <s v=" "/>
    <s v=" "/>
    <s v=" "/>
    <s v=" "/>
    <s v=" "/>
    <n v="1"/>
    <n v="2"/>
    <n v="1"/>
    <n v="1"/>
    <n v="1"/>
    <n v="1"/>
    <n v="1"/>
    <n v="1"/>
    <n v="1"/>
    <n v="0"/>
    <n v="1"/>
    <n v="1"/>
    <n v="1"/>
    <n v="4500"/>
    <n v="1"/>
    <n v="2"/>
    <s v=" "/>
    <s v=" "/>
    <s v=" "/>
    <n v="2"/>
    <n v="1"/>
    <s v="&quot;Springbox&quot; --Intake Structure At A Spring"/>
    <n v="2005"/>
    <n v="1"/>
    <n v="2005"/>
    <n v="1"/>
    <n v="2005"/>
    <n v="1"/>
    <n v="2016"/>
    <n v="0"/>
    <s v=" "/>
    <n v="0"/>
    <s v=" "/>
    <s v=" "/>
    <s v=" "/>
    <n v="0"/>
    <s v=""/>
    <s v=" "/>
    <s v=" "/>
    <s v=" "/>
    <n v="1"/>
    <n v="2017"/>
  </r>
  <r>
    <n v="2017"/>
    <s v="Rwanda"/>
    <s v="Rulindo"/>
    <s v="Kisaro"/>
    <s v="Murama"/>
    <s v="Mugomero"/>
    <s v=""/>
    <s v=""/>
    <s v="gahama"/>
    <n v="129"/>
    <n v="100"/>
    <n v="50"/>
    <s v="Piped Network With Pump"/>
    <n v="2012"/>
    <s v="Waterforpeople"/>
    <s v="Spring"/>
    <x v="0"/>
    <x v="1"/>
    <x v="1"/>
    <x v="1"/>
    <n v="6"/>
    <s v="Perform Routine Preventative Maintenance"/>
    <s v=""/>
    <s v="Maintain O&amp;M and Routine Monitoring"/>
    <n v="25"/>
    <n v="15"/>
    <n v="25"/>
    <n v="15"/>
    <n v="25"/>
    <s v=" "/>
    <s v=" "/>
    <s v=" "/>
    <s v=""/>
    <n v="15"/>
    <n v="1"/>
    <n v="1"/>
    <n v="1"/>
    <n v="1"/>
    <n v="1"/>
    <s v=" "/>
    <s v=" "/>
    <s v=" "/>
    <s v=" "/>
    <n v="1"/>
    <n v="1"/>
    <n v="1"/>
    <n v="1"/>
    <n v="0"/>
    <n v="1"/>
    <n v="1"/>
    <n v="1"/>
    <n v="0"/>
    <n v="1"/>
    <n v="2"/>
    <n v="2"/>
    <n v="2"/>
    <n v="12000"/>
    <n v="7"/>
    <n v="14"/>
    <n v="2"/>
    <n v="12000"/>
    <s v=" "/>
    <n v="1"/>
    <n v="1"/>
    <s v="&quot;Springbox&quot; --Intake Structure At A Spring"/>
    <n v="2012"/>
    <n v="1"/>
    <n v="2012"/>
    <n v="1"/>
    <n v="2012"/>
    <n v="1"/>
    <n v="2012"/>
    <n v="1"/>
    <n v="2012"/>
    <n v="0"/>
    <s v=" "/>
    <s v=" "/>
    <s v=" "/>
    <n v="0"/>
    <s v=""/>
    <s v=" "/>
    <s v=" "/>
    <s v=" "/>
    <n v="1"/>
    <n v="2012"/>
  </r>
  <r>
    <n v="2017"/>
    <s v="Rwanda"/>
    <s v="Rulindo"/>
    <s v="Cyungo"/>
    <s v="Rwili"/>
    <s v="Kivumu"/>
    <s v=""/>
    <s v=""/>
    <s v="Sakara"/>
    <n v="570"/>
    <n v="520"/>
    <n v="45"/>
    <s v="Piped Network With Pump"/>
    <n v="2015"/>
    <s v="Governement (District, Wasac) And Water For People"/>
    <s v="Spring"/>
    <x v="0"/>
    <x v="1"/>
    <x v="1"/>
    <x v="1"/>
    <n v="7"/>
    <s v="Perform Routine Preventative Maintenance"/>
    <s v=""/>
    <s v="Maintain O&amp;M and Routine Monitoring"/>
    <n v="28"/>
    <n v="18"/>
    <n v="29"/>
    <n v="19"/>
    <n v="29"/>
    <n v="5"/>
    <n v="18"/>
    <s v=" "/>
    <s v=""/>
    <n v="19"/>
    <n v="1"/>
    <n v="1"/>
    <n v="1"/>
    <n v="1"/>
    <n v="1"/>
    <n v="1"/>
    <n v="1"/>
    <s v=" "/>
    <s v=" "/>
    <n v="1"/>
    <n v="1"/>
    <n v="1"/>
    <n v="1"/>
    <n v="1"/>
    <n v="1"/>
    <n v="1"/>
    <n v="1"/>
    <n v="0"/>
    <n v="1"/>
    <n v="2"/>
    <n v="1"/>
    <n v="1"/>
    <n v="1200"/>
    <n v="2"/>
    <n v="5"/>
    <n v="1"/>
    <n v="2300"/>
    <n v="2"/>
    <n v="4"/>
    <n v="1"/>
    <s v="&quot;Springbox&quot; --Intake Structure At A Spring"/>
    <n v="2015"/>
    <n v="1"/>
    <n v="2015"/>
    <n v="1"/>
    <n v="2016"/>
    <n v="1"/>
    <n v="2016"/>
    <n v="1"/>
    <n v="2016"/>
    <n v="1"/>
    <n v="2015"/>
    <n v="1"/>
    <n v="2015"/>
    <n v="0"/>
    <s v=""/>
    <s v=" "/>
    <s v=" "/>
    <s v=" "/>
    <n v="1"/>
    <n v="2016"/>
  </r>
  <r>
    <n v="2017"/>
    <s v="Rwanda"/>
    <s v="Rulindo"/>
    <s v="Ngoma"/>
    <s v="Mugote"/>
    <s v="Rukoma"/>
    <s v=""/>
    <s v=""/>
    <s v="Kararama pumping network"/>
    <n v="92"/>
    <n v="47"/>
    <s v=" "/>
    <s v="Piped Network With Pump"/>
    <n v="2007"/>
    <s v="Government"/>
    <s v="Spring"/>
    <x v="0"/>
    <x v="2"/>
    <x v="0"/>
    <x v="2"/>
    <n v="4"/>
    <s v="Major Repairs or Replace System"/>
    <s v=""/>
    <s v="Further Technical Diagnostic Needed"/>
    <n v="20"/>
    <n v="10"/>
    <n v="20"/>
    <n v="10"/>
    <n v="20"/>
    <n v="-3"/>
    <n v="10"/>
    <s v=" "/>
    <s v=""/>
    <n v="10"/>
    <n v="1"/>
    <n v="1"/>
    <n v="1"/>
    <n v="1"/>
    <n v="2"/>
    <n v="2"/>
    <n v="2"/>
    <s v=" "/>
    <s v=" "/>
    <n v="3"/>
    <n v="3"/>
    <n v="1"/>
    <n v="0"/>
    <n v="0"/>
    <n v="1"/>
    <n v="1"/>
    <n v="1"/>
    <n v="0"/>
    <n v="0"/>
    <n v="4"/>
    <n v="3"/>
    <n v="1"/>
    <n v="1500"/>
    <n v="25"/>
    <n v="20"/>
    <n v="4"/>
    <n v="30000"/>
    <n v="2"/>
    <n v="47"/>
    <n v="1"/>
    <s v="&quot;Springbox&quot; --Intake Structure At A Spring|Collection Chamber"/>
    <n v="2007"/>
    <n v="1"/>
    <n v="2007"/>
    <n v="1"/>
    <n v="2007"/>
    <n v="1"/>
    <n v="2007"/>
    <n v="1"/>
    <n v="2007"/>
    <n v="1"/>
    <n v="2007"/>
    <n v="1"/>
    <n v="2007"/>
    <n v="0"/>
    <s v=""/>
    <s v=" "/>
    <s v=" "/>
    <s v=" "/>
    <n v="1"/>
    <n v="2007"/>
  </r>
  <r>
    <n v="2017"/>
    <s v="Rwanda"/>
    <s v="Rulindo"/>
    <s v="Mbogo"/>
    <s v="Ngiramazi"/>
    <s v="Gisha"/>
    <s v=""/>
    <s v=""/>
    <s v="Water point behind Gisha center/Nyirambuga pumping"/>
    <n v="133"/>
    <n v="133"/>
    <s v=" "/>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2"/>
    <n v="0"/>
    <s v=""/>
    <s v=" "/>
    <n v="0"/>
    <s v=" "/>
    <n v="0"/>
    <s v=" "/>
    <n v="0"/>
    <s v=" "/>
    <n v="0"/>
    <s v=" "/>
    <n v="0"/>
    <s v=" "/>
    <s v=" "/>
    <s v=" "/>
    <n v="0"/>
    <s v=""/>
    <s v=" "/>
    <s v=" "/>
    <s v=" "/>
    <n v="1"/>
    <n v="2015"/>
  </r>
  <r>
    <n v="2017"/>
    <s v="Rwanda"/>
    <s v="Rulindo"/>
    <s v="Buyoga"/>
    <s v="Mwumba"/>
    <s v="Mataba"/>
    <s v=""/>
    <s v=""/>
    <s v="Water point at Buyoga secondary school/Nyirambuga pumping"/>
    <n v="177"/>
    <n v="177"/>
    <s v=" "/>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6"/>
    <n v="0"/>
    <s v=""/>
    <s v=" "/>
    <n v="0"/>
    <s v=" "/>
    <n v="0"/>
    <s v=" "/>
    <n v="0"/>
    <s v=" "/>
    <n v="0"/>
    <s v=" "/>
    <n v="0"/>
    <s v=" "/>
    <s v=" "/>
    <s v=" "/>
    <n v="0"/>
    <s v=""/>
    <s v=" "/>
    <s v=" "/>
    <s v=" "/>
    <n v="1"/>
    <n v="2015"/>
  </r>
  <r>
    <n v="2017"/>
    <s v="Rwanda"/>
    <s v="Rulindo"/>
    <s v="Buyoga"/>
    <s v="Mwumba"/>
    <s v="Mataba"/>
    <s v=""/>
    <s v=""/>
    <s v="Water point at Buyoga Health Center/Nyirambuga pumping"/>
    <n v="177"/>
    <n v="177"/>
    <n v="9"/>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s v=" "/>
    <s v=" "/>
    <s v=" "/>
    <s v=" "/>
    <s v=" "/>
    <n v="6"/>
    <n v="0"/>
    <s v=""/>
    <s v=" "/>
    <n v="0"/>
    <s v=" "/>
    <n v="1"/>
    <n v="2015"/>
    <n v="0"/>
    <s v=" "/>
    <n v="0"/>
    <s v=" "/>
    <n v="0"/>
    <s v=" "/>
    <s v=" "/>
    <s v=" "/>
    <n v="0"/>
    <s v=""/>
    <s v=" "/>
    <s v=" "/>
    <s v=" "/>
    <n v="1"/>
    <n v="2015"/>
  </r>
  <r>
    <n v="2017"/>
    <s v="Rwanda"/>
    <s v="Rulindo"/>
    <s v="Base"/>
    <s v="Cyohoha"/>
    <s v="Bukangano"/>
    <s v=""/>
    <s v=""/>
    <s v="Migogo"/>
    <n v="129"/>
    <n v="120"/>
    <n v="11"/>
    <s v="Piped Network -- Gravity Only"/>
    <n v="2009"/>
    <s v="Padiri"/>
    <s v="Groundwater (Well, Etc.)"/>
    <x v="0"/>
    <x v="0"/>
    <x v="1"/>
    <x v="1"/>
    <n v="6"/>
    <s v="Repair or Replace Components"/>
    <s v="Conduction Line, Storage Tank, Distribution  Line, "/>
    <s v="Create Plan To Repair or Replace Components"/>
    <n v="22"/>
    <n v="12"/>
    <n v="22"/>
    <s v=" "/>
    <n v="22"/>
    <s v=" "/>
    <s v=" "/>
    <s v=" "/>
    <s v=""/>
    <n v="19"/>
    <n v="1"/>
    <n v="2"/>
    <n v="2"/>
    <s v=" "/>
    <n v="2"/>
    <s v=" "/>
    <s v=" "/>
    <s v=" "/>
    <s v=" "/>
    <n v="1"/>
    <n v="2"/>
    <n v="1"/>
    <n v="0"/>
    <n v="1"/>
    <n v="1"/>
    <n v="1"/>
    <n v="1"/>
    <n v="1"/>
    <n v="0"/>
    <n v="1"/>
    <n v="1"/>
    <n v="1"/>
    <n v="6800"/>
    <n v="3"/>
    <s v=" "/>
    <n v="1"/>
    <n v="6800"/>
    <s v=" "/>
    <n v="2"/>
    <n v="1"/>
    <s v="&quot;Springbox&quot; --Intake Structure At A Spring"/>
    <n v="2009"/>
    <n v="1"/>
    <n v="2009"/>
    <n v="1"/>
    <n v="2009"/>
    <n v="0"/>
    <s v=" "/>
    <n v="1"/>
    <n v="2009"/>
    <n v="0"/>
    <s v=" "/>
    <s v=" "/>
    <s v=" "/>
    <n v="0"/>
    <s v=""/>
    <s v=" "/>
    <s v=" "/>
    <s v=" "/>
    <n v="1"/>
    <n v="2016"/>
  </r>
  <r>
    <n v="2017"/>
    <s v="Rwanda"/>
    <s v="Rulindo"/>
    <s v="Cyungo"/>
    <s v="Marembo"/>
    <s v="Murambo"/>
    <s v=""/>
    <s v=""/>
    <s v="Mugomero Marembo"/>
    <n v="161"/>
    <n v="150"/>
    <n v="77"/>
    <s v="Piped Network -- Gravity Only"/>
    <n v="2015"/>
    <s v="Governement (District, Wasac) And Water For People"/>
    <s v="Spring"/>
    <x v="0"/>
    <x v="1"/>
    <x v="1"/>
    <x v="1"/>
    <n v="6"/>
    <s v="Perform Routine Preventative Maintenance"/>
    <s v=""/>
    <s v="Maintain O&amp;M and Routine Monitoring"/>
    <n v="28"/>
    <n v="18"/>
    <n v="28"/>
    <n v="18"/>
    <n v="28"/>
    <s v=" "/>
    <s v=" "/>
    <s v=" "/>
    <s v=""/>
    <n v="18"/>
    <n v="1"/>
    <n v="1"/>
    <n v="1"/>
    <n v="1"/>
    <n v="1"/>
    <s v=" "/>
    <s v=" "/>
    <s v=" "/>
    <s v=" "/>
    <n v="1"/>
    <n v="1"/>
    <n v="1"/>
    <n v="1"/>
    <n v="0"/>
    <n v="0"/>
    <n v="1"/>
    <n v="1"/>
    <n v="1"/>
    <n v="1"/>
    <n v="1"/>
    <n v="1"/>
    <n v="2"/>
    <n v="10000"/>
    <n v="10"/>
    <n v="3"/>
    <n v="2"/>
    <n v="10000"/>
    <s v=" "/>
    <n v="1"/>
    <n v="1"/>
    <s v="&quot;Springbox&quot; --Intake Structure At A Spring"/>
    <n v="2015"/>
    <n v="1"/>
    <n v="2015"/>
    <n v="1"/>
    <n v="2015"/>
    <n v="1"/>
    <n v="2015"/>
    <n v="1"/>
    <n v="2015"/>
    <n v="0"/>
    <s v=" "/>
    <s v=" "/>
    <s v=" "/>
    <n v="0"/>
    <s v=""/>
    <s v=" "/>
    <s v=" "/>
    <s v=" "/>
    <n v="1"/>
    <n v="2015"/>
  </r>
  <r>
    <n v="2017"/>
    <s v="Rwanda"/>
    <s v="Rulindo"/>
    <s v="Murambi"/>
    <s v="Mugambazi"/>
    <s v="Amahoro"/>
    <s v=""/>
    <s v=""/>
    <s v="Nyakagezi"/>
    <n v="120"/>
    <n v="43"/>
    <n v="8"/>
    <s v="Piped Network -- Gravity Only"/>
    <n v="2017"/>
    <s v="Governement (District, Wasac) And Water For People"/>
    <s v="Spring"/>
    <x v="0"/>
    <x v="2"/>
    <x v="0"/>
    <x v="2"/>
    <n v="5"/>
    <s v="Major Repairs or Replace System"/>
    <s v=""/>
    <s v="Further Technical Diagnostic Needed"/>
    <n v="30"/>
    <s v=" "/>
    <s v=" "/>
    <s v=" "/>
    <s v=" "/>
    <s v=" "/>
    <s v=" "/>
    <s v=" "/>
    <s v=""/>
    <n v="20"/>
    <n v="2"/>
    <s v=" "/>
    <s v=" "/>
    <s v=" "/>
    <s v=" "/>
    <s v=" "/>
    <s v=" "/>
    <s v=" "/>
    <s v=" "/>
    <n v="3"/>
    <n v="3"/>
    <n v="1"/>
    <n v="1"/>
    <n v="0"/>
    <n v="1"/>
    <n v="1"/>
    <n v="1"/>
    <n v="0"/>
    <n v="0"/>
    <n v="1"/>
    <n v="1"/>
    <s v=" "/>
    <s v=" "/>
    <s v=" "/>
    <s v=" "/>
    <s v=" "/>
    <s v=" "/>
    <s v=" "/>
    <n v="2"/>
    <n v="1"/>
    <s v="&quot;Springbox&quot; --Intake Structure At A Spring"/>
    <n v="2017"/>
    <n v="0"/>
    <s v=" "/>
    <n v="0"/>
    <s v=" "/>
    <n v="0"/>
    <s v=" "/>
    <n v="0"/>
    <s v=" "/>
    <n v="0"/>
    <s v=" "/>
    <s v=" "/>
    <s v=" "/>
    <n v="0"/>
    <s v=""/>
    <s v=" "/>
    <s v=" "/>
    <s v=" "/>
    <n v="1"/>
    <n v="2017"/>
  </r>
  <r>
    <n v="2017"/>
    <s v="Rwanda"/>
    <s v="Rulindo"/>
    <s v="Kisaro"/>
    <s v="Sayo"/>
    <s v="Rugarama"/>
    <s v=""/>
    <s v=""/>
    <s v="Kiruruma"/>
    <n v="109"/>
    <n v="101"/>
    <n v="15"/>
    <s v="Piped Network With Pump"/>
    <n v="2014"/>
    <s v="Governement (District, Wasac) And Water For People"/>
    <s v="Groundwater (Well, Etc.)"/>
    <x v="0"/>
    <x v="2"/>
    <x v="1"/>
    <x v="2"/>
    <n v="6"/>
    <s v="Major Repairs or Replace System"/>
    <s v=""/>
    <s v="Further Technical Diagnostic Needed"/>
    <n v="27"/>
    <n v="17"/>
    <n v="27"/>
    <n v="17"/>
    <n v="27"/>
    <n v="4"/>
    <n v="17"/>
    <s v=" "/>
    <s v=""/>
    <n v="17"/>
    <n v="1"/>
    <n v="1"/>
    <n v="1"/>
    <n v="1"/>
    <n v="1"/>
    <n v="1"/>
    <n v="1"/>
    <s v=" "/>
    <s v=" "/>
    <n v="3"/>
    <n v="2"/>
    <n v="1"/>
    <n v="1"/>
    <n v="0"/>
    <n v="1"/>
    <n v="1"/>
    <n v="1"/>
    <n v="1"/>
    <n v="0"/>
    <n v="1"/>
    <n v="1"/>
    <n v="3"/>
    <n v="9000"/>
    <n v="15"/>
    <n v="5"/>
    <n v="3"/>
    <n v="4000"/>
    <n v="2"/>
    <n v="2"/>
    <n v="1"/>
    <s v="&quot;Springbox&quot; --Intake Structure At A Spring"/>
    <n v="2014"/>
    <n v="1"/>
    <n v="2014"/>
    <n v="1"/>
    <n v="2014"/>
    <n v="1"/>
    <n v="2014"/>
    <n v="1"/>
    <n v="2014"/>
    <n v="1"/>
    <n v="2014"/>
    <n v="1"/>
    <n v="2014"/>
    <n v="0"/>
    <s v=""/>
    <s v=" "/>
    <s v=" "/>
    <s v=" "/>
    <n v="1"/>
    <n v="2014"/>
  </r>
  <r>
    <n v="2017"/>
    <s v="Rwanda"/>
    <s v="Rulindo"/>
    <s v="Buyoga"/>
    <s v="Butare"/>
    <s v="Giko"/>
    <s v=""/>
    <s v=""/>
    <s v="Kiduha-muyanza"/>
    <n v="115"/>
    <n v="100"/>
    <n v="12"/>
    <s v="Piped Network -- Gravity Only"/>
    <n v="2007"/>
    <s v="Italians(Lake Angels)"/>
    <s v="Spring"/>
    <x v="0"/>
    <x v="1"/>
    <x v="1"/>
    <x v="1"/>
    <n v="7"/>
    <s v="Repair or Replace Components"/>
    <s v="Storage Tank, Distribution  Line, "/>
    <s v="Create Plan To Repair or Replace Components"/>
    <n v="27"/>
    <n v="17"/>
    <n v="20"/>
    <s v=" "/>
    <n v="20"/>
    <s v=" "/>
    <s v=" "/>
    <s v=" "/>
    <s v=""/>
    <n v="17"/>
    <n v="1"/>
    <n v="1"/>
    <n v="2"/>
    <s v=" "/>
    <n v="2"/>
    <s v=" "/>
    <s v=" "/>
    <s v=" "/>
    <s v=" "/>
    <n v="1"/>
    <n v="1"/>
    <n v="1"/>
    <n v="0"/>
    <n v="1"/>
    <n v="1"/>
    <n v="1"/>
    <n v="1"/>
    <n v="1"/>
    <n v="1"/>
    <n v="1"/>
    <n v="1"/>
    <n v="1"/>
    <n v="2200"/>
    <n v="3"/>
    <s v=" "/>
    <n v="1"/>
    <n v="1000"/>
    <s v=" "/>
    <n v="1"/>
    <n v="1"/>
    <s v="&quot;Springbox&quot; --Intake Structure At A Spring"/>
    <n v="2014"/>
    <n v="1"/>
    <n v="2014"/>
    <n v="1"/>
    <n v="2007"/>
    <n v="0"/>
    <s v=" "/>
    <n v="1"/>
    <n v="2007"/>
    <n v="0"/>
    <s v=" "/>
    <s v=" "/>
    <s v=" "/>
    <n v="0"/>
    <s v=""/>
    <s v=" "/>
    <s v=" "/>
    <s v=" "/>
    <n v="1"/>
    <n v="2014"/>
  </r>
  <r>
    <n v="2017"/>
    <s v="Rwanda"/>
    <s v="Rulindo"/>
    <s v="Kisaro"/>
    <s v="Kamushenyi"/>
    <s v="Kabeza"/>
    <s v=""/>
    <s v=""/>
    <s v="gahama"/>
    <n v="92"/>
    <n v="80"/>
    <n v="33"/>
    <s v="Piped Network With Pump"/>
    <n v="2012"/>
    <s v="Gouverment"/>
    <s v="Spring"/>
    <x v="0"/>
    <x v="1"/>
    <x v="1"/>
    <x v="1"/>
    <n v="7"/>
    <s v="Repair or Replace Components"/>
    <s v="Kiosk/Tap Stand"/>
    <s v="Create Plan To Repair or Replace Components"/>
    <n v="25"/>
    <n v="15"/>
    <n v="25"/>
    <n v="15"/>
    <n v="25"/>
    <n v="2"/>
    <n v="15"/>
    <s v=" "/>
    <s v=""/>
    <n v="15"/>
    <n v="1"/>
    <n v="1"/>
    <n v="1"/>
    <n v="1"/>
    <n v="1"/>
    <n v="1"/>
    <n v="1"/>
    <s v=" "/>
    <s v=" "/>
    <n v="2"/>
    <n v="1"/>
    <n v="1"/>
    <n v="1"/>
    <n v="0"/>
    <n v="1"/>
    <n v="1"/>
    <n v="1"/>
    <n v="1"/>
    <n v="1"/>
    <n v="1"/>
    <n v="2"/>
    <n v="2"/>
    <n v="30000"/>
    <n v="7"/>
    <n v="14"/>
    <n v="2"/>
    <n v="30000"/>
    <n v="2"/>
    <n v="1"/>
    <n v="1"/>
    <s v="&quot;Springbox&quot; --Intake Structure At A Spring"/>
    <n v="2012"/>
    <n v="1"/>
    <n v="2012"/>
    <n v="1"/>
    <n v="2012"/>
    <n v="1"/>
    <n v="2012"/>
    <n v="1"/>
    <n v="2012"/>
    <n v="1"/>
    <n v="2012"/>
    <n v="1"/>
    <n v="2012"/>
    <n v="0"/>
    <s v=""/>
    <s v=" "/>
    <s v=" "/>
    <s v=" "/>
    <n v="1"/>
    <n v="2012"/>
  </r>
  <r>
    <n v="2017"/>
    <s v="Rwanda"/>
    <s v="Rulindo"/>
    <s v="Base"/>
    <s v="Rwamahwa"/>
    <s v="Cyondo"/>
    <s v=""/>
    <s v=""/>
    <s v="Ruramba"/>
    <n v="173"/>
    <n v="140"/>
    <n v="108"/>
    <s v="Piped Network -- Gravity Only"/>
    <n v="2016"/>
    <s v="Governement (District, Wasac) And Water For People"/>
    <s v="Spring"/>
    <x v="0"/>
    <x v="1"/>
    <x v="1"/>
    <x v="1"/>
    <n v="6"/>
    <s v="Repair or Replace Components"/>
    <s v="Kiosk/Tap Stand"/>
    <s v="Create Plan To Repair or Replace Components"/>
    <n v="29"/>
    <n v="19"/>
    <n v="29"/>
    <n v="19"/>
    <s v=" "/>
    <s v=" "/>
    <s v=" "/>
    <s v=" "/>
    <s v=""/>
    <n v="19"/>
    <n v="1"/>
    <n v="1"/>
    <n v="1"/>
    <n v="1"/>
    <s v=" "/>
    <s v=" "/>
    <s v=" "/>
    <s v=" "/>
    <s v=" "/>
    <n v="2"/>
    <n v="2"/>
    <n v="1"/>
    <n v="1"/>
    <n v="0"/>
    <n v="1"/>
    <n v="1"/>
    <n v="1"/>
    <n v="1"/>
    <n v="0"/>
    <n v="1"/>
    <n v="1"/>
    <n v="1"/>
    <n v="4500"/>
    <n v="2"/>
    <n v="2"/>
    <s v=" "/>
    <s v=" "/>
    <s v=" "/>
    <n v="1"/>
    <n v="1"/>
    <s v="&quot;Springbox&quot; --Intake Structure At A Spring"/>
    <n v="2016"/>
    <n v="1"/>
    <n v="2016"/>
    <n v="1"/>
    <n v="2016"/>
    <n v="1"/>
    <n v="2016"/>
    <n v="0"/>
    <s v=" "/>
    <n v="0"/>
    <s v=" "/>
    <s v=" "/>
    <s v=" "/>
    <n v="0"/>
    <s v=""/>
    <s v=" "/>
    <s v=" "/>
    <s v=" "/>
    <n v="1"/>
    <n v="2016"/>
  </r>
  <r>
    <n v="2017"/>
    <s v="Rwanda"/>
    <s v="Rulindo"/>
    <s v="Kisaro"/>
    <s v="Gitatsa"/>
    <s v="Ndago"/>
    <s v=""/>
    <s v=""/>
    <s v="gahama"/>
    <n v="148"/>
    <n v="40"/>
    <n v="238"/>
    <s v="Piped Network -- Gravity Only"/>
    <n v="2012"/>
    <s v="Waterfor People"/>
    <s v="Spring"/>
    <x v="0"/>
    <x v="1"/>
    <x v="1"/>
    <x v="1"/>
    <n v="7"/>
    <s v="Perform Routine Preventative Maintenance"/>
    <s v=""/>
    <s v="Maintain O&amp;M and Routine Monitoring"/>
    <n v="25"/>
    <s v=" "/>
    <n v="25"/>
    <n v="1"/>
    <s v=" "/>
    <s v=" "/>
    <s v=" "/>
    <s v=" "/>
    <s v=""/>
    <n v="20"/>
    <n v="1"/>
    <s v=" "/>
    <n v="1"/>
    <n v="1"/>
    <s v=" "/>
    <s v=" "/>
    <s v=" "/>
    <s v=" "/>
    <s v=" "/>
    <n v="1"/>
    <n v="1"/>
    <n v="1"/>
    <n v="1"/>
    <n v="0"/>
    <n v="1"/>
    <n v="1"/>
    <n v="1"/>
    <n v="1"/>
    <n v="1"/>
    <n v="2"/>
    <n v="2"/>
    <s v=" "/>
    <s v=" "/>
    <n v="7"/>
    <n v="14"/>
    <s v=" "/>
    <s v=" "/>
    <s v=" "/>
    <n v="1998"/>
    <n v="1"/>
    <s v="&quot;Springbox&quot; --Intake Structure At A Spring"/>
    <n v="2012"/>
    <n v="0"/>
    <s v=" "/>
    <n v="1"/>
    <n v="2012"/>
    <n v="1"/>
    <n v="1998"/>
    <n v="0"/>
    <s v=" "/>
    <n v="0"/>
    <s v=" "/>
    <s v=" "/>
    <s v=" "/>
    <n v="0"/>
    <s v=""/>
    <s v=" "/>
    <s v=" "/>
    <s v=" "/>
    <n v="1"/>
    <n v="2017"/>
  </r>
  <r>
    <n v="2017"/>
    <s v="Rwanda"/>
    <s v="Rulindo"/>
    <s v="Masoro"/>
    <s v="Kivugiza"/>
    <s v="Rebero"/>
    <s v=""/>
    <s v=""/>
    <s v="Mutagata motorised network"/>
    <n v="376"/>
    <n v="138"/>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shoki"/>
    <s v="N.Ngarama"/>
    <s v="Ngarama"/>
    <s v=""/>
    <s v=""/>
    <s v="Nyirangarama water point/Rutare-Nyirangarama gravity system"/>
    <n v="89"/>
    <n v="89"/>
    <s v=" "/>
    <s v="Piped Network -- Gravity Only"/>
    <n v="1960"/>
    <s v="Government Of Rwanda"/>
    <s v="Spring"/>
    <x v="0"/>
    <x v="1"/>
    <x v="1"/>
    <x v="1"/>
    <n v="6"/>
    <s v="Repair or Replace Components"/>
    <s v="Kiosk/Tap Stand"/>
    <s v="Create Plan To Repair or Replace Components"/>
    <s v=" "/>
    <s v=" "/>
    <s v=" "/>
    <s v=" "/>
    <s v=" "/>
    <s v=" "/>
    <s v=" "/>
    <s v=" "/>
    <s v=""/>
    <n v="-37"/>
    <s v=" "/>
    <s v=" "/>
    <s v=" "/>
    <s v=" "/>
    <s v=" "/>
    <s v=" "/>
    <s v=" "/>
    <s v=" "/>
    <s v=" "/>
    <n v="2"/>
    <n v="2"/>
    <n v="1"/>
    <n v="1"/>
    <n v="0"/>
    <n v="1"/>
    <n v="1"/>
    <n v="1"/>
    <n v="1"/>
    <n v="0"/>
    <n v="1"/>
    <s v=" "/>
    <s v=" "/>
    <s v=" "/>
    <s v=" "/>
    <s v=" "/>
    <s v=" "/>
    <s v=" "/>
    <s v=" "/>
    <n v="1"/>
    <n v="0"/>
    <s v=""/>
    <s v=" "/>
    <n v="0"/>
    <s v=" "/>
    <n v="0"/>
    <s v=" "/>
    <n v="0"/>
    <s v=" "/>
    <n v="0"/>
    <s v=" "/>
    <n v="0"/>
    <s v=" "/>
    <s v=" "/>
    <s v=" "/>
    <n v="0"/>
    <s v=""/>
    <s v=" "/>
    <s v=" "/>
    <s v=" "/>
    <n v="1"/>
    <n v="1960"/>
  </r>
  <r>
    <n v="2017"/>
    <s v="Rwanda"/>
    <s v="Rulindo"/>
    <s v="Rusiga"/>
    <s v="Kirenge"/>
    <s v="Rebero"/>
    <s v=""/>
    <s v=""/>
    <s v="Gashinge source/Gashinge gravity"/>
    <n v="181"/>
    <n v="181"/>
    <s v=" "/>
    <s v="Piped Network -- Gravity Only"/>
    <n v="2013"/>
    <s v="Government"/>
    <s v="Spring"/>
    <x v="0"/>
    <x v="1"/>
    <x v="1"/>
    <x v="1"/>
    <n v="7"/>
    <s v="Perform Routine Preventative Maintenance"/>
    <s v=""/>
    <s v="Maintain O&amp;M and Routine Monitoring"/>
    <n v="26"/>
    <n v="18"/>
    <n v="26"/>
    <s v=" "/>
    <s v=" "/>
    <s v=" "/>
    <s v=" "/>
    <s v=" "/>
    <s v=""/>
    <n v="16"/>
    <n v="1"/>
    <n v="1"/>
    <n v="1"/>
    <s v=" "/>
    <s v=" "/>
    <s v=" "/>
    <s v=" "/>
    <s v=" "/>
    <s v=" "/>
    <n v="1"/>
    <n v="1"/>
    <n v="1"/>
    <n v="0"/>
    <n v="1"/>
    <n v="1"/>
    <n v="1"/>
    <n v="1"/>
    <n v="1"/>
    <n v="1"/>
    <n v="1"/>
    <n v="1"/>
    <n v="1"/>
    <n v="800"/>
    <n v="1"/>
    <s v=" "/>
    <s v=" "/>
    <s v=" "/>
    <s v=" "/>
    <n v="1"/>
    <n v="1"/>
    <s v="&quot;Springbox&quot; --Intake Structure At A Spring"/>
    <n v="2013"/>
    <n v="1"/>
    <n v="2015"/>
    <n v="1"/>
    <n v="2013"/>
    <n v="0"/>
    <s v=" "/>
    <n v="0"/>
    <s v=" "/>
    <n v="0"/>
    <s v=" "/>
    <s v=" "/>
    <s v=" "/>
    <n v="0"/>
    <s v=""/>
    <s v=" "/>
    <s v=" "/>
    <s v=" "/>
    <n v="1"/>
    <n v="2013"/>
  </r>
  <r>
    <n v="2017"/>
    <s v="Rwanda"/>
    <s v="Rulindo"/>
    <s v="Tumba"/>
    <s v="Nyirabirori"/>
    <s v="Murambi"/>
    <s v=""/>
    <s v=""/>
    <s v="Wpt at Murambi Central Catholic Church/Nyirambuga pumping"/>
    <n v="174"/>
    <n v="174"/>
    <s v=" "/>
    <s v="Piped Network With Pump"/>
    <n v="2012"/>
    <s v="Gor"/>
    <s v="Spring"/>
    <x v="0"/>
    <x v="1"/>
    <x v="1"/>
    <x v="1"/>
    <n v="6"/>
    <s v="Perform Routine Preventative Maintenance"/>
    <s v=""/>
    <s v="Maintain O&amp;M and Routine Monitoring"/>
    <s v=" "/>
    <s v=" "/>
    <s v=" "/>
    <s v=" "/>
    <s v=" "/>
    <s v=" "/>
    <s v=" "/>
    <s v=" "/>
    <s v=""/>
    <n v="15"/>
    <s v=" "/>
    <s v=" "/>
    <s v=" "/>
    <s v=" "/>
    <s v=" "/>
    <s v=" "/>
    <s v=" "/>
    <s v=" "/>
    <s v=" "/>
    <n v="1"/>
    <n v="2"/>
    <n v="1"/>
    <n v="1"/>
    <n v="0"/>
    <n v="1"/>
    <n v="1"/>
    <n v="1"/>
    <n v="1"/>
    <n v="0"/>
    <n v="11"/>
    <s v=" "/>
    <s v=" "/>
    <s v=" "/>
    <s v=" "/>
    <s v=" "/>
    <s v=" "/>
    <s v=" "/>
    <s v=" "/>
    <n v="1"/>
    <n v="0"/>
    <s v=""/>
    <s v=" "/>
    <n v="0"/>
    <s v=" "/>
    <n v="0"/>
    <s v=" "/>
    <n v="0"/>
    <s v=" "/>
    <n v="0"/>
    <s v=" "/>
    <n v="0"/>
    <s v=" "/>
    <s v=" "/>
    <s v=" "/>
    <n v="0"/>
    <s v=""/>
    <s v=" "/>
    <s v=" "/>
    <s v=" "/>
    <n v="1"/>
    <n v="2012"/>
  </r>
  <r>
    <n v="2017"/>
    <s v="Rwanda"/>
    <s v="Rulindo"/>
    <s v="Base"/>
    <s v="Gitare"/>
    <s v="Rugerero"/>
    <s v=""/>
    <s v=""/>
    <s v="Water point at Gasana/Nyirambuga pumping system"/>
    <n v="143"/>
    <n v="143"/>
    <n v="104"/>
    <s v="Piped Network With Pump"/>
    <n v="2012"/>
    <s v="Governement (District, Wasac) And Water For People"/>
    <s v="Spring"/>
    <x v="0"/>
    <x v="2"/>
    <x v="0"/>
    <x v="2"/>
    <n v="5"/>
    <s v="Major Repairs or Replace System"/>
    <s v=""/>
    <s v="Further Technical Diagnostic Needed"/>
    <s v=" "/>
    <s v=" "/>
    <n v="25"/>
    <s v=" "/>
    <s v=" "/>
    <s v=" "/>
    <s v=" "/>
    <s v=" "/>
    <s v=""/>
    <n v="15"/>
    <s v=" "/>
    <s v=" "/>
    <n v="2"/>
    <s v=" "/>
    <s v=" "/>
    <s v=" "/>
    <s v=" "/>
    <s v=" "/>
    <s v=" "/>
    <n v="3"/>
    <n v="3"/>
    <n v="1"/>
    <n v="1"/>
    <n v="0"/>
    <n v="1"/>
    <n v="1"/>
    <n v="1"/>
    <n v="0"/>
    <n v="0"/>
    <n v="2"/>
    <s v=" "/>
    <s v=" "/>
    <s v=" "/>
    <n v="1"/>
    <s v=" "/>
    <s v=" "/>
    <s v=" "/>
    <s v=" "/>
    <n v="2"/>
    <n v="0"/>
    <s v=""/>
    <s v=" "/>
    <n v="0"/>
    <s v=" "/>
    <n v="1"/>
    <n v="2012"/>
    <n v="0"/>
    <s v=" "/>
    <n v="0"/>
    <s v=" "/>
    <n v="0"/>
    <s v=" "/>
    <s v=" "/>
    <s v=" "/>
    <n v="0"/>
    <s v=""/>
    <s v=" "/>
    <s v=" "/>
    <s v=" "/>
    <n v="1"/>
    <n v="2012"/>
  </r>
  <r>
    <n v="2017"/>
    <s v="Rwanda"/>
    <s v="Rulindo"/>
    <s v="Murambi"/>
    <s v="Mugambazi"/>
    <s v="Nyarurembo"/>
    <s v=""/>
    <s v=""/>
    <s v="Mutagata motorised network"/>
    <n v="144"/>
    <n v="40"/>
    <s v=" "/>
    <s v="Piped Network -- Gravity Only"/>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Cyinzuzi"/>
    <s v="Budakiranya"/>
    <s v="Rugaragara"/>
    <s v=""/>
    <s v=""/>
    <s v="charity water 203.207"/>
    <n v="815"/>
    <n v="815"/>
    <n v="10"/>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2"/>
    <n v="1"/>
    <n v="1"/>
    <n v="35000"/>
    <n v="2"/>
    <n v="2"/>
    <n v="1"/>
    <n v="1000"/>
    <n v="3"/>
    <n v="1"/>
    <n v="1"/>
    <s v=""/>
    <n v="2016"/>
    <n v="1"/>
    <n v="2016"/>
    <n v="1"/>
    <n v="2016"/>
    <n v="1"/>
    <n v="2016"/>
    <n v="1"/>
    <n v="2016"/>
    <n v="1"/>
    <n v="2016"/>
    <n v="1"/>
    <n v="2016"/>
    <n v="0"/>
    <s v=""/>
    <s v=" "/>
    <s v=" "/>
    <s v=" "/>
    <n v="1"/>
    <n v="2016"/>
  </r>
  <r>
    <n v="2017"/>
    <s v="Rwanda"/>
    <s v="Rulindo"/>
    <s v="Base"/>
    <s v="Cyohoha"/>
    <s v="Gihemba"/>
    <s v=""/>
    <s v=""/>
    <s v="Nyamagana"/>
    <n v="85"/>
    <n v="75"/>
    <n v="15"/>
    <s v="Piped Network -- Gravity Only"/>
    <n v="2011"/>
    <s v="Government  And  African Development Bank"/>
    <s v="Spring"/>
    <x v="0"/>
    <x v="1"/>
    <x v="0"/>
    <x v="0"/>
    <n v="5"/>
    <s v="Repair or Replace Components"/>
    <s v="Distribution  Line, "/>
    <s v="Create Plan To Repair or Replace Components"/>
    <n v="28"/>
    <n v="18"/>
    <n v="24"/>
    <n v="14"/>
    <n v="24"/>
    <s v=" "/>
    <s v=" "/>
    <s v=" "/>
    <s v=""/>
    <n v="14"/>
    <n v="1"/>
    <n v="1"/>
    <n v="1"/>
    <n v="1"/>
    <n v="2"/>
    <s v=" "/>
    <s v=" "/>
    <s v=" "/>
    <s v=" "/>
    <n v="1"/>
    <n v="2"/>
    <n v="1"/>
    <n v="1"/>
    <n v="0"/>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Base"/>
    <s v="Cyohoha"/>
    <s v="Gihemba"/>
    <s v=""/>
    <s v=""/>
    <s v="Nyamagana"/>
    <n v="75"/>
    <n v="60"/>
    <n v="140"/>
    <s v="Piped Network -- Gravity Only"/>
    <n v="2011"/>
    <s v="Government And African Development Bank"/>
    <s v="Spring"/>
    <x v="0"/>
    <x v="0"/>
    <x v="1"/>
    <x v="1"/>
    <n v="6"/>
    <s v="Repair or Replace Components"/>
    <s v="Conduction Line, Distribution  Line, "/>
    <s v="Create Plan To Repair or Replace Components"/>
    <n v="28"/>
    <n v="18"/>
    <n v="24"/>
    <n v="14"/>
    <n v="24"/>
    <s v=" "/>
    <s v=" "/>
    <s v=" "/>
    <s v=""/>
    <n v="14"/>
    <n v="1"/>
    <n v="2"/>
    <n v="1"/>
    <n v="1"/>
    <n v="2"/>
    <s v=" "/>
    <s v=" "/>
    <s v=" "/>
    <s v=" "/>
    <n v="1"/>
    <n v="2"/>
    <n v="1"/>
    <n v="1"/>
    <n v="0"/>
    <n v="1"/>
    <n v="1"/>
    <n v="1"/>
    <n v="1"/>
    <n v="0"/>
    <n v="2"/>
    <n v="1"/>
    <n v="2"/>
    <n v="2100"/>
    <n v="11"/>
    <n v="15"/>
    <n v="3"/>
    <n v="37000"/>
    <s v=" "/>
    <n v="29"/>
    <n v="1"/>
    <s v="&quot;Springbox&quot; --Intake Structure At A Spring"/>
    <n v="2015"/>
    <n v="1"/>
    <n v="2015"/>
    <n v="1"/>
    <n v="2011"/>
    <n v="1"/>
    <n v="2011"/>
    <n v="1"/>
    <n v="2011"/>
    <n v="0"/>
    <s v=" "/>
    <s v=" "/>
    <s v=" "/>
    <n v="0"/>
    <s v=""/>
    <s v=" "/>
    <s v=" "/>
    <s v=" "/>
    <n v="1"/>
    <n v="2011"/>
  </r>
  <r>
    <n v="2017"/>
    <s v="Rwanda"/>
    <s v="Rulindo"/>
    <s v="Masoro"/>
    <s v="Kigarama"/>
    <s v="Rukurazo"/>
    <s v=""/>
    <s v=""/>
    <s v="Mutagata Gravity Network"/>
    <n v="247"/>
    <n v="107"/>
    <n v="7"/>
    <s v="Piped Network -- Gravity Only"/>
    <n v="2004"/>
    <s v=""/>
    <s v="Groundwater (Well, Etc.)"/>
    <x v="0"/>
    <x v="0"/>
    <x v="1"/>
    <x v="1"/>
    <n v="6"/>
    <s v="Repair or Replace Components"/>
    <s v="Intake Structure, Conduction Line, Storage Tank, Other Concrete Structures Distribution  Line, Kiosk/Tap Stand"/>
    <s v="Create Plan To Repair or Replace Components"/>
    <n v="17"/>
    <n v="7"/>
    <n v="17"/>
    <n v="7"/>
    <n v="17"/>
    <s v=" "/>
    <s v=" "/>
    <s v=" "/>
    <s v=""/>
    <n v="10"/>
    <n v="2"/>
    <n v="2"/>
    <n v="2"/>
    <n v="2"/>
    <n v="2"/>
    <s v=" "/>
    <s v=" "/>
    <s v=" "/>
    <s v=" "/>
    <n v="2"/>
    <n v="2"/>
    <n v="1"/>
    <n v="1"/>
    <n v="0"/>
    <n v="1"/>
    <n v="1"/>
    <n v="1"/>
    <n v="1"/>
    <n v="0"/>
    <n v="1"/>
    <n v="1"/>
    <n v="1"/>
    <n v="3500"/>
    <n v="6"/>
    <n v="4"/>
    <n v="2"/>
    <n v="4500"/>
    <s v=" "/>
    <n v="12"/>
    <n v="1"/>
    <s v="&quot;Springbox&quot; --Intake Structure At A Spring"/>
    <n v="2004"/>
    <n v="1"/>
    <n v="2004"/>
    <n v="1"/>
    <n v="2004"/>
    <n v="1"/>
    <n v="2004"/>
    <n v="1"/>
    <n v="2004"/>
    <n v="0"/>
    <s v=" "/>
    <s v=" "/>
    <s v=" "/>
    <n v="0"/>
    <s v=""/>
    <s v=" "/>
    <s v=" "/>
    <s v=" "/>
    <n v="1"/>
    <n v="2007"/>
  </r>
  <r>
    <n v="2017"/>
    <s v="Rwanda"/>
    <s v="Rulindo"/>
    <s v="Buyoga"/>
    <s v="Butare"/>
    <s v="Karambi"/>
    <s v=""/>
    <s v=""/>
    <s v="Nyagahera"/>
    <n v="107"/>
    <n v="100"/>
    <n v="119"/>
    <s v="Piped Network -- Gravity Only"/>
    <n v="2014"/>
    <s v="Governement (District, Wasac) And Water For People"/>
    <s v="Groundwater (Well, Etc.)"/>
    <x v="0"/>
    <x v="1"/>
    <x v="2"/>
    <x v="1"/>
    <n v="8"/>
    <s v="Repair or Replace Components"/>
    <s v="Intake Structure, Kiosk/Tap Stand"/>
    <s v="Create Plan To Repair or Replace Components"/>
    <n v="30"/>
    <n v="17"/>
    <n v="27"/>
    <n v="17"/>
    <n v="27"/>
    <s v=" "/>
    <s v=" "/>
    <s v=" "/>
    <s v=""/>
    <n v="17"/>
    <n v="2"/>
    <n v="1"/>
    <n v="1"/>
    <n v="1"/>
    <n v="1"/>
    <s v=" "/>
    <s v=" "/>
    <s v=" "/>
    <s v=" "/>
    <n v="2"/>
    <n v="1"/>
    <n v="1"/>
    <n v="1"/>
    <n v="1"/>
    <n v="1"/>
    <n v="1"/>
    <n v="1"/>
    <n v="1"/>
    <n v="1"/>
    <n v="1"/>
    <n v="1"/>
    <n v="1"/>
    <n v="6800"/>
    <n v="3"/>
    <n v="3"/>
    <n v="1"/>
    <n v="1200"/>
    <s v=" "/>
    <n v="1"/>
    <n v="1"/>
    <s v="&quot;Springbox&quot; --Intake Structure At A Spring"/>
    <n v="2017"/>
    <n v="1"/>
    <n v="2014"/>
    <n v="1"/>
    <n v="2014"/>
    <n v="1"/>
    <n v="2014"/>
    <n v="1"/>
    <n v="2014"/>
    <n v="0"/>
    <s v=" "/>
    <s v=" "/>
    <s v=" "/>
    <n v="0"/>
    <s v=""/>
    <s v=" "/>
    <s v=" "/>
    <s v=" "/>
    <n v="1"/>
    <n v="2014"/>
  </r>
  <r>
    <n v="2017"/>
    <s v="Rwanda"/>
    <s v="Rulindo"/>
    <s v="Murambi"/>
    <s v="Mugambazi"/>
    <s v="Ruri"/>
    <s v=""/>
    <s v=""/>
    <s v="Mutagata Motorised Network"/>
    <n v="189"/>
    <n v="70"/>
    <n v="50"/>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Cyungo"/>
    <s v="Marembo"/>
    <s v="Gahinga"/>
    <s v=""/>
    <s v=""/>
    <s v="Mugomero Murambo"/>
    <n v="652"/>
    <n v="602"/>
    <n v="152"/>
    <s v="Piped Network -- Gravity Only"/>
    <n v="2015"/>
    <s v="Governement (District, Wasac) And Water For People"/>
    <s v="Spring"/>
    <x v="0"/>
    <x v="1"/>
    <x v="1"/>
    <x v="1"/>
    <n v="6"/>
    <s v="Perform Routine Preventative Maintenance"/>
    <s v=""/>
    <s v="Maintain O&amp;M and Routine Monitoring"/>
    <n v="28"/>
    <n v="18"/>
    <n v="28"/>
    <n v="18"/>
    <n v="28"/>
    <s v=" "/>
    <s v=" "/>
    <s v=" "/>
    <s v=""/>
    <n v="18"/>
    <n v="1"/>
    <n v="1"/>
    <n v="1"/>
    <n v="1"/>
    <n v="1"/>
    <s v=" "/>
    <s v=" "/>
    <s v=" "/>
    <s v=" "/>
    <n v="1"/>
    <n v="1"/>
    <n v="1"/>
    <n v="1"/>
    <n v="0"/>
    <n v="0"/>
    <n v="1"/>
    <n v="1"/>
    <n v="1"/>
    <n v="1"/>
    <n v="1"/>
    <n v="1"/>
    <n v="2"/>
    <n v="10000"/>
    <n v="10"/>
    <n v="3"/>
    <n v="2"/>
    <n v="10000"/>
    <s v=" "/>
    <n v="8"/>
    <n v="1"/>
    <s v="&quot;Springbox&quot; --Intake Structure At A Spring"/>
    <n v="2015"/>
    <n v="1"/>
    <n v="2015"/>
    <n v="1"/>
    <n v="2015"/>
    <n v="1"/>
    <n v="2015"/>
    <n v="1"/>
    <n v="2015"/>
    <n v="0"/>
    <s v=" "/>
    <s v=" "/>
    <s v=" "/>
    <n v="0"/>
    <s v=""/>
    <s v=" "/>
    <s v=" "/>
    <s v=" "/>
    <n v="1"/>
    <n v="2015"/>
  </r>
  <r>
    <n v="2017"/>
    <s v="Rwanda"/>
    <s v="Rulindo"/>
    <s v="Shyorongi"/>
    <s v="Bugaragara"/>
    <s v="Gisiza"/>
    <s v=""/>
    <s v=""/>
    <s v="kinywamagana pumping network"/>
    <n v="212"/>
    <n v="60"/>
    <s v=" "/>
    <s v="Piped Network With Pump"/>
    <n v="2013"/>
    <s v="Governement (District, Wasac) And Water For People"/>
    <s v="Spring"/>
    <x v="0"/>
    <x v="1"/>
    <x v="2"/>
    <x v="1"/>
    <n v="8"/>
    <s v="Repair or Replace Components"/>
    <s v="Pump, "/>
    <s v="Create Plan To Repair or Replace Components"/>
    <n v="26"/>
    <n v="16"/>
    <n v="26"/>
    <n v="16"/>
    <n v="26"/>
    <n v="3"/>
    <n v="16"/>
    <s v=" "/>
    <s v=""/>
    <n v="16"/>
    <n v="1"/>
    <n v="1"/>
    <n v="1"/>
    <n v="1"/>
    <n v="1"/>
    <n v="2"/>
    <n v="1"/>
    <s v=" "/>
    <s v=" "/>
    <n v="1"/>
    <n v="1"/>
    <n v="1"/>
    <n v="1"/>
    <n v="1"/>
    <n v="1"/>
    <n v="1"/>
    <n v="1"/>
    <n v="1"/>
    <n v="1"/>
    <n v="7"/>
    <n v="3"/>
    <n v="1"/>
    <n v="1500"/>
    <n v="20"/>
    <n v="25"/>
    <n v="4"/>
    <n v="11000"/>
    <n v="2"/>
    <n v="1"/>
    <n v="1"/>
    <s v="&quot;Springbox&quot; --Intake Structure At A Spring"/>
    <n v="2013"/>
    <n v="1"/>
    <n v="2013"/>
    <n v="1"/>
    <n v="2013"/>
    <n v="1"/>
    <n v="2013"/>
    <n v="1"/>
    <n v="2013"/>
    <n v="1"/>
    <n v="2013"/>
    <n v="1"/>
    <n v="2013"/>
    <n v="0"/>
    <s v=""/>
    <s v=" "/>
    <s v=" "/>
    <s v=" "/>
    <n v="1"/>
    <n v="2013"/>
  </r>
  <r>
    <n v="2017"/>
    <s v="Rwanda"/>
    <s v="Rulindo"/>
    <s v="Masoro"/>
    <s v="Kigarama"/>
    <s v="Gacyamo"/>
    <s v=""/>
    <s v=""/>
    <s v=" "/>
    <n v="203"/>
    <n v="203"/>
    <n v="12"/>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2"/>
    <n v="5000"/>
    <n v="1"/>
    <n v="1"/>
    <n v="1"/>
    <s v="&quot;Springbox&quot; --Intake Structure At A Spring"/>
    <n v="2016"/>
    <n v="1"/>
    <n v="2016"/>
    <n v="1"/>
    <n v="2016"/>
    <n v="0"/>
    <s v=" "/>
    <n v="1"/>
    <n v="2016"/>
    <n v="1"/>
    <n v="2016"/>
    <n v="1"/>
    <n v="2016"/>
    <n v="0"/>
    <s v=""/>
    <s v=" "/>
    <s v=" "/>
    <s v=" "/>
    <n v="1"/>
    <n v="2016"/>
  </r>
  <r>
    <n v="2017"/>
    <s v="Rwanda"/>
    <s v="Rulindo"/>
    <s v="Base"/>
    <s v="Rwamahwa"/>
    <s v="Karambi"/>
    <s v=""/>
    <s v=""/>
    <s v="Rwankende"/>
    <n v="192"/>
    <n v="180"/>
    <s v=" "/>
    <s v="Piped Network -- Gravity Only"/>
    <n v="2016"/>
    <s v="Padiri Gitovu"/>
    <s v="Spring|Groundwater (Well, Etc.)"/>
    <x v="0"/>
    <x v="2"/>
    <x v="1"/>
    <x v="2"/>
    <n v="7"/>
    <s v="Major Repairs or Replace System"/>
    <s v=""/>
    <s v="Further Technical Diagnostic Needed"/>
    <n v="25"/>
    <n v="19"/>
    <n v="25"/>
    <n v="19"/>
    <n v="25"/>
    <s v=" "/>
    <s v=" "/>
    <s v=" "/>
    <s v=""/>
    <n v="20"/>
    <n v="1"/>
    <n v="1"/>
    <n v="1"/>
    <n v="1"/>
    <n v="1"/>
    <s v=" "/>
    <s v=" "/>
    <s v=" "/>
    <s v=" "/>
    <n v="3"/>
    <n v="2"/>
    <n v="1"/>
    <n v="1"/>
    <n v="1"/>
    <n v="1"/>
    <n v="1"/>
    <n v="1"/>
    <n v="1"/>
    <n v="0"/>
    <n v="4"/>
    <n v="3"/>
    <n v="1"/>
    <n v="6450"/>
    <n v="2"/>
    <n v="2"/>
    <n v="1"/>
    <n v="6450"/>
    <s v=" "/>
    <n v="2"/>
    <n v="1"/>
    <s v="&quot;Springbox&quot; --Intake Structure At A Spring"/>
    <n v="2012"/>
    <n v="1"/>
    <n v="2016"/>
    <n v="1"/>
    <n v="2012"/>
    <n v="1"/>
    <n v="2016"/>
    <n v="1"/>
    <n v="2012"/>
    <n v="0"/>
    <s v=" "/>
    <s v=" "/>
    <s v=" "/>
    <n v="0"/>
    <s v=""/>
    <s v=" "/>
    <s v=" "/>
    <s v=" "/>
    <n v="1"/>
    <n v="2017"/>
  </r>
  <r>
    <n v="2017"/>
    <s v="Rwanda"/>
    <s v="Rulindo"/>
    <s v="Kisaro"/>
    <s v="Murama"/>
    <s v="Ryarubuguza"/>
    <s v=""/>
    <s v=""/>
    <s v="Gahama Kisaro network"/>
    <n v="99"/>
    <n v="99"/>
    <n v="36"/>
    <s v="Piped Network With Pump"/>
    <n v="2012"/>
    <s v="Government"/>
    <s v="Spring"/>
    <x v="0"/>
    <x v="1"/>
    <x v="1"/>
    <x v="1"/>
    <n v="7"/>
    <s v="Perform Routine Preventative Maintenance"/>
    <s v=""/>
    <s v="Maintain O&amp;M and Routine Monitoring"/>
    <n v="25"/>
    <n v="15"/>
    <n v="25"/>
    <n v="15"/>
    <n v="25"/>
    <n v="2"/>
    <n v="15"/>
    <s v=" "/>
    <s v=""/>
    <n v="15"/>
    <n v="1"/>
    <n v="1"/>
    <n v="1"/>
    <n v="1"/>
    <n v="1"/>
    <n v="1"/>
    <n v="1"/>
    <s v=" "/>
    <s v=" "/>
    <n v="1"/>
    <n v="1"/>
    <n v="1"/>
    <n v="1"/>
    <n v="0"/>
    <n v="1"/>
    <n v="1"/>
    <n v="1"/>
    <n v="1"/>
    <n v="1"/>
    <n v="1"/>
    <n v="1"/>
    <n v="1"/>
    <n v="30000"/>
    <n v="7"/>
    <n v="14"/>
    <n v="1"/>
    <n v="30000"/>
    <n v="2"/>
    <n v="1"/>
    <n v="1"/>
    <s v=""/>
    <n v="2012"/>
    <n v="1"/>
    <n v="2012"/>
    <n v="1"/>
    <n v="2012"/>
    <n v="1"/>
    <n v="2012"/>
    <n v="1"/>
    <n v="2012"/>
    <n v="1"/>
    <n v="2012"/>
    <n v="1"/>
    <n v="2012"/>
    <n v="0"/>
    <s v=""/>
    <s v=" "/>
    <s v=" "/>
    <s v=" "/>
    <n v="1"/>
    <n v="2012"/>
  </r>
  <r>
    <n v="2017"/>
    <s v="Rwanda"/>
    <s v="Rulindo"/>
    <s v="Base"/>
    <s v="Gitare"/>
    <s v="Kirwa"/>
    <s v=""/>
    <s v=""/>
    <s v="Rwicanyoni"/>
    <n v="136"/>
    <n v="100"/>
    <s v=" "/>
    <s v="Piped Network -- Gravity Only"/>
    <n v="2016"/>
    <s v="Governement (District, Wasac) And Water For People"/>
    <s v="Groundwater (Well, Etc.)"/>
    <x v="0"/>
    <x v="1"/>
    <x v="2"/>
    <x v="1"/>
    <n v="8"/>
    <s v="Perform Routine Preventative Maintenance"/>
    <s v=""/>
    <s v="Maintain O&amp;M and Routine Monitoring"/>
    <n v="29"/>
    <s v=" "/>
    <n v="29"/>
    <s v=" "/>
    <s v=" "/>
    <s v=" "/>
    <s v=" "/>
    <s v=" "/>
    <s v=""/>
    <n v="19"/>
    <n v="1"/>
    <s v=" "/>
    <n v="1"/>
    <s v=" "/>
    <s v=" "/>
    <s v=" "/>
    <s v=" "/>
    <s v=" "/>
    <s v=" "/>
    <n v="1"/>
    <n v="1"/>
    <n v="1"/>
    <n v="1"/>
    <n v="1"/>
    <n v="1"/>
    <n v="1"/>
    <n v="1"/>
    <n v="1"/>
    <n v="1"/>
    <n v="2"/>
    <n v="2"/>
    <s v=" "/>
    <s v=" "/>
    <n v="3"/>
    <s v=" "/>
    <s v=" "/>
    <s v=" "/>
    <s v=" "/>
    <n v="2"/>
    <n v="1"/>
    <s v="Start Chamber"/>
    <n v="2016"/>
    <n v="0"/>
    <s v=" "/>
    <n v="1"/>
    <n v="2016"/>
    <n v="0"/>
    <s v=" "/>
    <n v="0"/>
    <s v=" "/>
    <n v="0"/>
    <s v=" "/>
    <s v=" "/>
    <s v=" "/>
    <n v="0"/>
    <s v=""/>
    <s v=" "/>
    <s v=" "/>
    <s v=" "/>
    <n v="1"/>
    <n v="2016"/>
  </r>
  <r>
    <n v="2017"/>
    <s v="Rwanda"/>
    <s v="Rulindo"/>
    <s v="Rukozo"/>
    <s v="Buraro"/>
    <s v="Kabingo"/>
    <s v=""/>
    <s v=""/>
    <s v="Kabonanyoni"/>
    <n v="40"/>
    <n v="40"/>
    <n v="118"/>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19000"/>
    <n v="19"/>
    <n v="10"/>
    <n v="3"/>
    <n v="19000"/>
    <n v="2"/>
    <n v="31"/>
    <n v="1"/>
    <s v="&quot;Springbox&quot; --Intake Structure At A Spring"/>
    <n v="2015"/>
    <n v="1"/>
    <n v="2015"/>
    <n v="1"/>
    <n v="2015"/>
    <n v="1"/>
    <n v="2015"/>
    <n v="1"/>
    <n v="2015"/>
    <n v="1"/>
    <n v="2016"/>
    <n v="1"/>
    <n v="2016"/>
    <n v="0"/>
    <s v=""/>
    <s v=" "/>
    <s v=" "/>
    <s v=" "/>
    <n v="1"/>
    <n v="2015"/>
  </r>
  <r>
    <n v="2017"/>
    <s v="Rwanda"/>
    <s v="Rulindo"/>
    <s v="Masoro"/>
    <s v="Shengampuri"/>
    <s v="Amataba"/>
    <s v=""/>
    <s v=""/>
    <s v="Mutagata Gravity Network"/>
    <n v="178"/>
    <n v="60"/>
    <s v=" "/>
    <s v="Piped Network -- Gravity Only"/>
    <n v="2004"/>
    <s v=""/>
    <s v="Spring"/>
    <x v="0"/>
    <x v="0"/>
    <x v="1"/>
    <x v="1"/>
    <n v="6"/>
    <s v="Repair or Replace Components"/>
    <s v="Intake Structure, Conduction Line, Storage Tank, Other Concrete Structures Distribution  Line, Kiosk/Tap Stand"/>
    <s v="Create Plan To Repair or Replace Components"/>
    <n v="17"/>
    <n v="7"/>
    <n v="17"/>
    <n v="7"/>
    <n v="17"/>
    <s v=" "/>
    <s v=" "/>
    <s v=" "/>
    <s v=""/>
    <n v="7"/>
    <n v="2"/>
    <n v="2"/>
    <n v="2"/>
    <n v="2"/>
    <n v="2"/>
    <s v=" "/>
    <s v=" "/>
    <s v=" "/>
    <s v=" "/>
    <n v="2"/>
    <n v="2"/>
    <n v="1"/>
    <n v="1"/>
    <n v="0"/>
    <n v="1"/>
    <n v="1"/>
    <n v="1"/>
    <n v="1"/>
    <n v="0"/>
    <n v="1"/>
    <n v="1"/>
    <n v="1"/>
    <n v="3500"/>
    <n v="6"/>
    <n v="4"/>
    <n v="2"/>
    <n v="4500"/>
    <s v=" "/>
    <n v="12"/>
    <n v="1"/>
    <s v="&quot;Springbox&quot; --Intake Structure At A Spring"/>
    <n v="2004"/>
    <n v="1"/>
    <n v="2004"/>
    <n v="1"/>
    <n v="2004"/>
    <n v="1"/>
    <n v="2004"/>
    <n v="1"/>
    <n v="2004"/>
    <n v="0"/>
    <s v=" "/>
    <s v=" "/>
    <s v=" "/>
    <n v="0"/>
    <s v=""/>
    <s v=" "/>
    <s v=" "/>
    <s v=" "/>
    <n v="1"/>
    <n v="2004"/>
  </r>
  <r>
    <n v="2017"/>
    <s v="Rwanda"/>
    <s v="Rulindo"/>
    <s v="Masoro"/>
    <s v="Kigarama"/>
    <s v="Marenge"/>
    <s v=""/>
    <s v=""/>
    <s v="marenge"/>
    <n v="214"/>
    <n v="214"/>
    <n v="4"/>
    <s v="Piped Network With Pump"/>
    <n v="1986"/>
    <s v=""/>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1"/>
    <n v="2"/>
    <n v="5000"/>
    <n v="15"/>
    <s v=" "/>
    <n v="2"/>
    <n v="5000"/>
    <n v="1"/>
    <n v="1"/>
    <n v="1"/>
    <s v="&quot;Springbox&quot; --Intake Structure At A Spring"/>
    <n v="2016"/>
    <n v="1"/>
    <n v="2016"/>
    <n v="1"/>
    <n v="2016"/>
    <n v="0"/>
    <s v=" "/>
    <n v="1"/>
    <n v="2016"/>
    <n v="1"/>
    <n v="2016"/>
    <n v="1"/>
    <n v="2016"/>
    <n v="0"/>
    <s v=""/>
    <s v=" "/>
    <s v=" "/>
    <s v=" "/>
    <n v="1"/>
    <n v="2016"/>
  </r>
  <r>
    <n v="2017"/>
    <s v="Rwanda"/>
    <s v="Rulindo"/>
    <s v="Rukozo"/>
    <s v="Mbuye"/>
    <s v="Mujebe"/>
    <s v=""/>
    <s v=""/>
    <s v="Kabonanyoni"/>
    <n v="50"/>
    <n v="46"/>
    <n v="14"/>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Base"/>
    <s v="Cyohoha"/>
    <s v="Mushongi"/>
    <s v=""/>
    <s v=""/>
    <s v="Gihanga"/>
    <n v="214"/>
    <n v="200"/>
    <n v="4"/>
    <s v="Piped Network -- Gravity Only"/>
    <n v="2016"/>
    <s v="Governement (District, Wasac) And Water For People"/>
    <s v="Spring"/>
    <x v="0"/>
    <x v="2"/>
    <x v="0"/>
    <x v="2"/>
    <n v="5"/>
    <s v="Major Repairs or Replace System"/>
    <s v=""/>
    <s v="Further Technical Diagnostic Needed"/>
    <s v=" "/>
    <n v="19"/>
    <n v="29"/>
    <s v=" "/>
    <n v="29"/>
    <s v=" "/>
    <s v=" "/>
    <s v=" "/>
    <s v=""/>
    <n v="19"/>
    <s v=" "/>
    <n v="2"/>
    <n v="1"/>
    <s v=" "/>
    <n v="2"/>
    <s v=" "/>
    <s v=" "/>
    <s v=" "/>
    <s v=" "/>
    <n v="3"/>
    <n v="3"/>
    <n v="1"/>
    <n v="1"/>
    <n v="1"/>
    <n v="1"/>
    <n v="1"/>
    <n v="0"/>
    <n v="0"/>
    <n v="0"/>
    <n v="1"/>
    <s v=" "/>
    <n v="1"/>
    <n v="7200"/>
    <n v="6"/>
    <s v=" "/>
    <n v="1"/>
    <n v="7200"/>
    <s v=" "/>
    <n v="2"/>
    <n v="0"/>
    <s v=""/>
    <s v=" "/>
    <n v="1"/>
    <n v="2016"/>
    <n v="1"/>
    <n v="2016"/>
    <n v="0"/>
    <s v=" "/>
    <n v="1"/>
    <n v="2016"/>
    <n v="0"/>
    <s v=" "/>
    <s v=" "/>
    <s v=" "/>
    <n v="0"/>
    <s v=""/>
    <s v=" "/>
    <s v=" "/>
    <s v=" "/>
    <n v="1"/>
    <n v="2016"/>
  </r>
  <r>
    <n v="2017"/>
    <s v="Rwanda"/>
    <s v="Rulindo"/>
    <s v="Murambi"/>
    <s v="Mvuzo"/>
    <s v="Kabuga"/>
    <s v=""/>
    <s v=""/>
    <s v="rwiseke"/>
    <n v="199"/>
    <n v="195"/>
    <n v="6"/>
    <s v="Piped Network -- Gravity Only"/>
    <n v="2001"/>
    <s v="Governement (District, Wasac) And Water For People"/>
    <s v="Spring"/>
    <x v="2"/>
    <x v="1"/>
    <x v="1"/>
    <x v="1"/>
    <n v="7"/>
    <s v="Consider Replacing Aging Components"/>
    <s v="Conduction Line,  Distribution Network, Pump, Pump Station,  Treatment Equipment,  "/>
    <s v="Further Technical Diagnostic Needed "/>
    <n v="14"/>
    <n v="4"/>
    <n v="14"/>
    <s v=" "/>
    <n v="14"/>
    <s v=" "/>
    <s v=" "/>
    <s v=" "/>
    <s v=""/>
    <n v="4"/>
    <n v="1"/>
    <n v="1"/>
    <n v="1"/>
    <s v=" "/>
    <n v="1"/>
    <s v=" "/>
    <s v=" "/>
    <s v=" "/>
    <s v=" "/>
    <n v="2"/>
    <n v="1"/>
    <n v="1"/>
    <n v="1"/>
    <n v="0"/>
    <n v="1"/>
    <n v="1"/>
    <n v="1"/>
    <n v="1"/>
    <n v="1"/>
    <n v="3"/>
    <n v="1"/>
    <n v="1"/>
    <n v="1200"/>
    <n v="7"/>
    <s v=" "/>
    <n v="1"/>
    <n v="1200"/>
    <s v=" "/>
    <n v="1"/>
    <n v="1"/>
    <s v="&quot;Springbox&quot; --Intake Structure At A Spring"/>
    <n v="2001"/>
    <n v="1"/>
    <n v="2001"/>
    <n v="1"/>
    <n v="2001"/>
    <n v="0"/>
    <s v=" "/>
    <n v="1"/>
    <n v="2001"/>
    <n v="0"/>
    <s v=" "/>
    <s v=" "/>
    <s v=" "/>
    <n v="0"/>
    <s v=""/>
    <s v=" "/>
    <s v=" "/>
    <s v=" "/>
    <n v="1"/>
    <n v="2001"/>
  </r>
  <r>
    <n v="2017"/>
    <s v="Rwanda"/>
    <s v="Rulindo"/>
    <s v="Buyoga"/>
    <s v="Gahororo"/>
    <s v="Bunyana"/>
    <s v=""/>
    <s v=""/>
    <s v="Kiruruma"/>
    <n v="108"/>
    <n v="102"/>
    <n v="25"/>
    <s v="Piped Network With Pump"/>
    <n v="2014"/>
    <s v="Governement (District, Wasac) And Water For People"/>
    <s v="Groundwater (Well, Etc.)|Null"/>
    <x v="0"/>
    <x v="1"/>
    <x v="1"/>
    <x v="1"/>
    <n v="7"/>
    <s v="Perform Routine Preventative Maintenance"/>
    <s v=""/>
    <s v="Maintain O&amp;M and Routine Monitoring"/>
    <n v="27"/>
    <n v="17"/>
    <n v="27"/>
    <n v="17"/>
    <n v="27"/>
    <n v="4"/>
    <n v="17"/>
    <s v=" "/>
    <s v=""/>
    <n v="17"/>
    <n v="1"/>
    <n v="1"/>
    <n v="1"/>
    <n v="1"/>
    <n v="1"/>
    <n v="1"/>
    <n v="1"/>
    <s v=" "/>
    <s v=" "/>
    <n v="1"/>
    <n v="1"/>
    <n v="1"/>
    <n v="1"/>
    <n v="0"/>
    <n v="1"/>
    <n v="1"/>
    <n v="1"/>
    <n v="1"/>
    <n v="1"/>
    <n v="1"/>
    <n v="1"/>
    <n v="3"/>
    <n v="9000"/>
    <n v="15"/>
    <n v="5"/>
    <n v="3"/>
    <n v="9000"/>
    <n v="2"/>
    <n v="2"/>
    <n v="1"/>
    <s v="&quot;Springbox&quot; --Intake Structure At A Spring"/>
    <n v="2014"/>
    <n v="1"/>
    <n v="2014"/>
    <n v="1"/>
    <n v="2014"/>
    <n v="1"/>
    <n v="2014"/>
    <n v="1"/>
    <n v="2014"/>
    <n v="1"/>
    <n v="2014"/>
    <n v="1"/>
    <n v="2014"/>
    <n v="0"/>
    <s v=""/>
    <s v=" "/>
    <s v=" "/>
    <s v=" "/>
    <n v="1"/>
    <n v="2014"/>
  </r>
  <r>
    <n v="2017"/>
    <s v="Rwanda"/>
    <s v="Rulindo"/>
    <s v="Buyoga"/>
    <s v="Ndarage"/>
    <s v="Kimagali"/>
    <s v=""/>
    <s v=""/>
    <s v="kiruruma"/>
    <n v="125"/>
    <n v="100"/>
    <n v="30"/>
    <s v="Piped Network With Pump"/>
    <n v="2017"/>
    <s v="Governement (District, Wasac) And Water For People"/>
    <s v="Spring"/>
    <x v="0"/>
    <x v="2"/>
    <x v="0"/>
    <x v="2"/>
    <n v="5"/>
    <s v="Major Repairs or Replace System"/>
    <s v=""/>
    <s v="Further Technical Diagnostic Needed"/>
    <n v="27"/>
    <n v="17"/>
    <n v="27"/>
    <s v=" "/>
    <n v="27"/>
    <n v="4"/>
    <n v="17"/>
    <s v=" "/>
    <s v=""/>
    <n v="20"/>
    <n v="1"/>
    <n v="1"/>
    <n v="1"/>
    <s v=" "/>
    <n v="1"/>
    <n v="1"/>
    <n v="1"/>
    <s v=" "/>
    <s v=" "/>
    <n v="3"/>
    <n v="2"/>
    <n v="1"/>
    <n v="1"/>
    <n v="0"/>
    <n v="1"/>
    <n v="1"/>
    <n v="1"/>
    <n v="0"/>
    <n v="0"/>
    <n v="1"/>
    <n v="1"/>
    <n v="3"/>
    <n v="9000"/>
    <n v="11"/>
    <s v=" "/>
    <n v="3"/>
    <n v="9000"/>
    <n v="2"/>
    <n v="1"/>
    <n v="1"/>
    <s v="&quot;Springbox&quot; --Intake Structure At A Spring"/>
    <n v="2014"/>
    <n v="1"/>
    <n v="2014"/>
    <n v="1"/>
    <n v="2014"/>
    <n v="0"/>
    <s v=" "/>
    <n v="1"/>
    <n v="2014"/>
    <n v="1"/>
    <n v="2014"/>
    <n v="1"/>
    <n v="2014"/>
    <n v="0"/>
    <s v=""/>
    <s v=" "/>
    <s v=" "/>
    <s v=" "/>
    <n v="1"/>
    <n v="2017"/>
  </r>
  <r>
    <n v="2017"/>
    <s v="Rwanda"/>
    <s v="Rulindo"/>
    <s v="Shyorongi"/>
    <s v="Muvumu"/>
    <s v="Kirurumo"/>
    <s v=""/>
    <s v=""/>
    <s v="Bitete-Rwahi network"/>
    <n v="80"/>
    <n v="50"/>
    <n v="5"/>
    <s v="Piped Network -- Gravity Only"/>
    <n v="2013"/>
    <s v="Governement (District, Wasac) And Water For People"/>
    <s v="Spring"/>
    <x v="0"/>
    <x v="1"/>
    <x v="2"/>
    <x v="1"/>
    <n v="8"/>
    <s v="Repair or Replace Components"/>
    <s v="Storage Tank, Kiosk/Tap Stand"/>
    <s v="Create Plan To Repair or Replace Components"/>
    <n v="26"/>
    <n v="16"/>
    <n v="26"/>
    <n v="16"/>
    <n v="26"/>
    <s v=" "/>
    <s v=" "/>
    <s v=" "/>
    <s v=""/>
    <n v="16"/>
    <n v="1"/>
    <n v="1"/>
    <n v="2"/>
    <n v="1"/>
    <n v="1"/>
    <s v=" "/>
    <s v=" "/>
    <s v=" "/>
    <s v=" "/>
    <n v="2"/>
    <n v="1"/>
    <n v="1"/>
    <n v="1"/>
    <n v="1"/>
    <n v="1"/>
    <n v="1"/>
    <n v="1"/>
    <n v="1"/>
    <n v="1"/>
    <n v="1"/>
    <n v="1"/>
    <n v="1"/>
    <n v="600"/>
    <n v="6"/>
    <n v="6"/>
    <n v="1"/>
    <n v="6500"/>
    <s v=" "/>
    <n v="1"/>
    <n v="1"/>
    <s v="&quot;Springbox&quot; --Intake Structure At A Spring"/>
    <n v="2013"/>
    <n v="1"/>
    <n v="2013"/>
    <n v="1"/>
    <n v="2013"/>
    <n v="1"/>
    <n v="2013"/>
    <n v="1"/>
    <n v="2013"/>
    <n v="0"/>
    <s v=" "/>
    <s v=" "/>
    <s v=" "/>
    <n v="0"/>
    <s v=""/>
    <s v=" "/>
    <s v=" "/>
    <s v=" "/>
    <n v="1"/>
    <n v="2013"/>
  </r>
  <r>
    <n v="2017"/>
    <s v="Rwanda"/>
    <s v="Rulindo"/>
    <s v="Cyungo"/>
    <s v="Rwili"/>
    <s v="Karambi"/>
    <s v=""/>
    <s v=""/>
    <s v="Nyamagana"/>
    <n v="50"/>
    <n v="45"/>
    <s v=" "/>
    <s v="Piped Network -- Gravity Only"/>
    <n v="2011"/>
    <s v="Government And African Development Bank"/>
    <s v="Spring"/>
    <x v="0"/>
    <x v="1"/>
    <x v="0"/>
    <x v="0"/>
    <n v="4"/>
    <s v="Perform Routine Preventative Maintenance"/>
    <s v=""/>
    <s v="Maintain O&amp;M and Routine Monitoring"/>
    <n v="28"/>
    <n v="18"/>
    <n v="24"/>
    <n v="14"/>
    <n v="24"/>
    <s v=" "/>
    <s v=" "/>
    <s v=" "/>
    <s v=""/>
    <n v="14"/>
    <n v="1"/>
    <n v="1"/>
    <n v="1"/>
    <n v="1"/>
    <n v="1"/>
    <s v=" "/>
    <s v=" "/>
    <s v=" "/>
    <s v=" "/>
    <n v="1"/>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Bushoki"/>
    <s v="Mukoto"/>
    <s v="Buyogoma"/>
    <s v=""/>
    <s v=""/>
    <s v="Buyogoma water point/Tare-Rusiga pumping system"/>
    <n v="130"/>
    <n v="130"/>
    <s v=" "/>
    <s v="Piped Network With Pump"/>
    <n v="2015"/>
    <s v="Governement (District, Wasac) And Water For People"/>
    <s v="Spring"/>
    <x v="0"/>
    <x v="1"/>
    <x v="1"/>
    <x v="1"/>
    <n v="7"/>
    <s v="Perform Routine Preventative Maintenance"/>
    <s v=""/>
    <s v="Maintain O&amp;M and Routine Monitoring"/>
    <n v="28"/>
    <n v="18"/>
    <n v="28"/>
    <s v=" "/>
    <n v="28"/>
    <n v="5"/>
    <n v="18"/>
    <s v=" "/>
    <s v=""/>
    <n v="18"/>
    <n v="1"/>
    <n v="1"/>
    <n v="1"/>
    <s v=" "/>
    <n v="1"/>
    <n v="1"/>
    <n v="1"/>
    <s v=" "/>
    <s v=" "/>
    <n v="1"/>
    <n v="1"/>
    <n v="1"/>
    <n v="1"/>
    <n v="0"/>
    <n v="1"/>
    <n v="1"/>
    <n v="1"/>
    <n v="1"/>
    <n v="1"/>
    <n v="8"/>
    <n v="8"/>
    <n v="1"/>
    <n v="4000"/>
    <n v="1"/>
    <s v=" "/>
    <n v="1"/>
    <n v="8000"/>
    <n v="2"/>
    <n v="2"/>
    <n v="1"/>
    <s v="&quot;Springbox&quot; --Intake Structure At A Spring"/>
    <n v="2015"/>
    <n v="1"/>
    <n v="2015"/>
    <n v="1"/>
    <n v="2015"/>
    <n v="0"/>
    <s v=" "/>
    <n v="1"/>
    <n v="2015"/>
    <n v="1"/>
    <n v="2015"/>
    <n v="1"/>
    <n v="2015"/>
    <n v="0"/>
    <s v=""/>
    <s v=" "/>
    <s v=" "/>
    <s v=" "/>
    <n v="1"/>
    <n v="2015"/>
  </r>
  <r>
    <n v="2017"/>
    <s v="Rwanda"/>
    <s v="Rulindo"/>
    <s v="Tumba"/>
    <s v="Gahabwa"/>
    <s v="Mafene"/>
    <s v=""/>
    <s v=""/>
    <s v="Nyirambuga 2Pumping station/Source Nyakagezi"/>
    <n v="172"/>
    <n v="172"/>
    <n v="24"/>
    <s v="Piped Network With Pump"/>
    <n v="2012"/>
    <s v="Gor"/>
    <s v="Spring"/>
    <x v="0"/>
    <x v="1"/>
    <x v="1"/>
    <x v="1"/>
    <n v="7"/>
    <s v="Repair or Replace Components"/>
    <s v="Storage Tank, Pump, "/>
    <s v="Create Plan To Repair or Replace Components"/>
    <n v="25"/>
    <n v="15"/>
    <n v="25"/>
    <n v="15"/>
    <n v="25"/>
    <n v="2"/>
    <n v="15"/>
    <s v=" "/>
    <s v=""/>
    <n v="15"/>
    <n v="1"/>
    <n v="1"/>
    <n v="2"/>
    <n v="1"/>
    <n v="1"/>
    <n v="2"/>
    <n v="1"/>
    <s v=" "/>
    <s v=" "/>
    <n v="1"/>
    <n v="1"/>
    <n v="1"/>
    <n v="1"/>
    <n v="0"/>
    <n v="1"/>
    <n v="1"/>
    <n v="1"/>
    <n v="1"/>
    <n v="1"/>
    <n v="3"/>
    <n v="2"/>
    <n v="1"/>
    <n v="200"/>
    <n v="1"/>
    <n v="2"/>
    <n v="1"/>
    <n v="800"/>
    <n v="2"/>
    <n v="1"/>
    <n v="1"/>
    <s v="&quot;Springbox&quot; --Intake Structure At A Spring"/>
    <n v="2012"/>
    <n v="1"/>
    <n v="2012"/>
    <n v="1"/>
    <n v="2012"/>
    <n v="1"/>
    <n v="2012"/>
    <n v="1"/>
    <n v="2012"/>
    <n v="1"/>
    <n v="2012"/>
    <n v="1"/>
    <n v="2012"/>
    <n v="0"/>
    <s v=""/>
    <s v=" "/>
    <s v=" "/>
    <s v=" "/>
    <n v="1"/>
    <n v="2012"/>
  </r>
  <r>
    <n v="2017"/>
    <s v="Rwanda"/>
    <s v="Rulindo"/>
    <s v="Base"/>
    <s v="Rwamahwa"/>
    <s v="Gitovu"/>
    <s v=""/>
    <s v=""/>
    <s v="Rwankende"/>
    <n v="154"/>
    <n v="130"/>
    <n v="29"/>
    <s v="Piped Network -- Gravity Only"/>
    <n v="2016"/>
    <s v="Governement (District, Wasac) And Water For People"/>
    <s v="Spring"/>
    <x v="0"/>
    <x v="2"/>
    <x v="1"/>
    <x v="2"/>
    <n v="7"/>
    <s v="Major Repairs or Replace System"/>
    <s v=""/>
    <s v="Further Technical Diagnostic Needed"/>
    <n v="29"/>
    <n v="15"/>
    <n v="29"/>
    <n v="19"/>
    <n v="29"/>
    <s v=" "/>
    <s v=" "/>
    <s v=" "/>
    <s v=""/>
    <n v="20"/>
    <n v="1"/>
    <n v="1"/>
    <n v="1"/>
    <n v="1"/>
    <n v="1"/>
    <s v=" "/>
    <s v=" "/>
    <s v=" "/>
    <s v=" "/>
    <n v="3"/>
    <n v="2"/>
    <n v="1"/>
    <n v="1"/>
    <n v="1"/>
    <n v="1"/>
    <n v="1"/>
    <n v="1"/>
    <n v="1"/>
    <n v="0"/>
    <n v="3"/>
    <n v="2"/>
    <n v="1"/>
    <n v="6450"/>
    <n v="3"/>
    <n v="2"/>
    <n v="1"/>
    <n v="6450"/>
    <s v=" "/>
    <n v="2"/>
    <n v="1"/>
    <s v="&quot;Springbox&quot; --Intake Structure At A Spring"/>
    <n v="2016"/>
    <n v="1"/>
    <n v="2012"/>
    <n v="1"/>
    <n v="2016"/>
    <n v="1"/>
    <n v="2016"/>
    <n v="1"/>
    <n v="2016"/>
    <n v="0"/>
    <s v=" "/>
    <s v=" "/>
    <s v=" "/>
    <n v="0"/>
    <s v=""/>
    <s v=" "/>
    <s v=" "/>
    <s v=" "/>
    <n v="1"/>
    <n v="2017"/>
  </r>
  <r>
    <n v="2017"/>
    <s v="Rwanda"/>
    <s v="Rulindo"/>
    <s v="Cyungo"/>
    <s v="Burehe"/>
    <s v="Sove"/>
    <s v=""/>
    <s v=""/>
    <s v="Nyamagana"/>
    <n v="74"/>
    <n v="45"/>
    <s v=" "/>
    <s v="Piped Network -- Gravity Only"/>
    <n v="2011"/>
    <s v="Government And African Development Bank"/>
    <s v="Spring"/>
    <x v="0"/>
    <x v="0"/>
    <x v="0"/>
    <x v="0"/>
    <n v="4"/>
    <s v="Repair or Replace Components"/>
    <s v="Distribution  Line, Kiosk/Tap Stand"/>
    <s v="Create Plan To Repair or Replace Components"/>
    <n v="28"/>
    <n v="18"/>
    <n v="24"/>
    <n v="14"/>
    <n v="24"/>
    <s v=" "/>
    <s v=" "/>
    <s v=" "/>
    <s v=""/>
    <n v="14"/>
    <n v="1"/>
    <n v="1"/>
    <n v="1"/>
    <n v="1"/>
    <n v="2"/>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Rusiga"/>
    <s v="Kirenge"/>
    <s v="Ntaruka"/>
    <s v=""/>
    <s v=""/>
    <s v="Ntaruka water point/Ntaruka-Nyange gravity system"/>
    <n v="176"/>
    <n v="176"/>
    <s v=" "/>
    <s v="Piped Network -- Gravity Only"/>
    <n v="2010"/>
    <s v="Local Government And Nyange Girls School"/>
    <s v="Spring"/>
    <x v="0"/>
    <x v="2"/>
    <x v="1"/>
    <x v="2"/>
    <n v="6"/>
    <s v="Major Repairs or Replace System"/>
    <s v=""/>
    <s v="Further Technical Diagnostic Needed"/>
    <s v=" "/>
    <n v="13"/>
    <n v="23"/>
    <s v=" "/>
    <n v="23"/>
    <s v=" "/>
    <s v=" "/>
    <s v=" "/>
    <s v=""/>
    <n v="13"/>
    <s v=" "/>
    <n v="1"/>
    <n v="2"/>
    <s v=" "/>
    <n v="1"/>
    <s v=" "/>
    <s v=" "/>
    <s v=" "/>
    <s v=" "/>
    <n v="3"/>
    <n v="3"/>
    <n v="1"/>
    <n v="1"/>
    <n v="0"/>
    <n v="1"/>
    <n v="1"/>
    <n v="1"/>
    <n v="1"/>
    <n v="0"/>
    <n v="1"/>
    <s v=" "/>
    <n v="1"/>
    <n v="100"/>
    <n v="1"/>
    <s v=" "/>
    <n v="1"/>
    <n v="1000"/>
    <s v=" "/>
    <n v="1"/>
    <n v="0"/>
    <s v=""/>
    <s v=" "/>
    <n v="1"/>
    <n v="2010"/>
    <n v="1"/>
    <n v="2010"/>
    <n v="0"/>
    <s v=" "/>
    <n v="1"/>
    <n v="2010"/>
    <n v="0"/>
    <s v=" "/>
    <s v=" "/>
    <s v=" "/>
    <n v="0"/>
    <s v=""/>
    <s v=" "/>
    <s v=" "/>
    <s v=" "/>
    <n v="1"/>
    <n v="2010"/>
  </r>
  <r>
    <n v="2017"/>
    <s v="Rwanda"/>
    <s v="Rulindo"/>
    <s v="Masoro"/>
    <s v="Kigarama"/>
    <s v="Marenge"/>
    <s v=""/>
    <s v=""/>
    <s v="marenge"/>
    <n v="214"/>
    <n v="214"/>
    <s v=" "/>
    <s v="Piped Network With Pump"/>
    <n v="1986"/>
    <s v="Governement (District, Wasac) And Water For People"/>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1"/>
    <n v="2"/>
    <n v="5000"/>
    <n v="15"/>
    <s v=" "/>
    <n v="1"/>
    <n v="5000"/>
    <n v="1"/>
    <n v="21"/>
    <n v="1"/>
    <s v="&quot;Springbox&quot; --Intake Structure At A Spring"/>
    <n v="2016"/>
    <n v="1"/>
    <n v="2016"/>
    <n v="1"/>
    <n v="2016"/>
    <n v="0"/>
    <s v=" "/>
    <n v="1"/>
    <n v="2016"/>
    <n v="1"/>
    <n v="2016"/>
    <n v="1"/>
    <n v="2016"/>
    <n v="0"/>
    <s v=""/>
    <s v=" "/>
    <s v=" "/>
    <s v=" "/>
    <n v="1"/>
    <n v="2016"/>
  </r>
  <r>
    <n v="2017"/>
    <s v="Rwanda"/>
    <s v="Rulindo"/>
    <s v="Bushoki"/>
    <s v="N.Ngarama"/>
    <s v="Bubiro"/>
    <s v=""/>
    <s v=""/>
    <s v="Bubiro water point/Rutomvu gravity system"/>
    <n v="158"/>
    <n v="158"/>
    <s v=" "/>
    <s v="Piped Network -- Gravity Only"/>
    <n v="2013"/>
    <s v="Government Of Rwanda"/>
    <s v="Spring"/>
    <x v="0"/>
    <x v="2"/>
    <x v="0"/>
    <x v="2"/>
    <n v="5"/>
    <s v="Major Repairs or Replace System"/>
    <s v=""/>
    <s v="Further Technical Diagnostic Needed"/>
    <s v=" "/>
    <s v=" "/>
    <s v=" "/>
    <s v=" "/>
    <s v=" "/>
    <s v=" "/>
    <s v=" "/>
    <s v=" "/>
    <s v=""/>
    <n v="16"/>
    <s v=" "/>
    <s v=" "/>
    <s v=" "/>
    <s v=" "/>
    <s v=" "/>
    <s v=" "/>
    <s v=" "/>
    <s v=" "/>
    <s v=" "/>
    <n v="3"/>
    <n v="3"/>
    <n v="1"/>
    <n v="1"/>
    <n v="0"/>
    <n v="1"/>
    <n v="1"/>
    <n v="1"/>
    <n v="0"/>
    <n v="0"/>
    <n v="1"/>
    <s v=" "/>
    <s v=" "/>
    <s v=" "/>
    <s v=" "/>
    <s v=" "/>
    <s v=" "/>
    <s v=" "/>
    <s v=" "/>
    <n v="1"/>
    <n v="0"/>
    <s v=""/>
    <s v=" "/>
    <n v="0"/>
    <s v=" "/>
    <n v="0"/>
    <s v=" "/>
    <n v="0"/>
    <s v=" "/>
    <n v="0"/>
    <s v=" "/>
    <n v="0"/>
    <s v=" "/>
    <s v=" "/>
    <s v=" "/>
    <n v="0"/>
    <s v=""/>
    <s v=" "/>
    <s v=" "/>
    <s v=" "/>
    <n v="1"/>
    <n v="2013"/>
  </r>
  <r>
    <n v="2017"/>
    <s v="Rwanda"/>
    <s v="Rulindo"/>
    <s v="Burega"/>
    <s v="Butangampundu"/>
    <s v="Gashinge"/>
    <s v=""/>
    <s v=""/>
    <s v="Rwamugaza"/>
    <n v="435"/>
    <n v="435"/>
    <n v="10"/>
    <s v="Piped Network -- Gravity Only"/>
    <n v="2003"/>
    <s v="Government"/>
    <s v="Spring"/>
    <x v="0"/>
    <x v="0"/>
    <x v="0"/>
    <x v="0"/>
    <n v="5"/>
    <s v="Repair or Replace Components"/>
    <s v="Conduction Line, Kiosk/Tap Stand"/>
    <s v="Create Plan To Repair or Replace Components"/>
    <n v="16"/>
    <n v="6"/>
    <n v="16"/>
    <n v="6"/>
    <s v=" "/>
    <s v=" "/>
    <s v=" "/>
    <s v=" "/>
    <s v=""/>
    <n v="17"/>
    <n v="1"/>
    <n v="2"/>
    <n v="1"/>
    <n v="1"/>
    <s v=" "/>
    <s v=" "/>
    <s v=" "/>
    <s v=" "/>
    <s v=" "/>
    <n v="2"/>
    <n v="2"/>
    <n v="1"/>
    <n v="1"/>
    <n v="0"/>
    <n v="1"/>
    <n v="1"/>
    <n v="1"/>
    <n v="0"/>
    <n v="0"/>
    <n v="2"/>
    <n v="2"/>
    <n v="1"/>
    <n v="8000"/>
    <n v="10"/>
    <n v="8"/>
    <s v=" "/>
    <s v=" "/>
    <s v=" "/>
    <n v="1"/>
    <n v="1"/>
    <s v=""/>
    <n v="2003"/>
    <n v="1"/>
    <n v="2003"/>
    <n v="1"/>
    <n v="2003"/>
    <n v="1"/>
    <n v="2003"/>
    <n v="0"/>
    <s v=" "/>
    <n v="0"/>
    <s v=" "/>
    <s v=" "/>
    <s v=" "/>
    <n v="0"/>
    <s v=""/>
    <s v=" "/>
    <s v=" "/>
    <s v=" "/>
    <n v="1"/>
    <n v="2014"/>
  </r>
  <r>
    <n v="2017"/>
    <s v="Rwanda"/>
    <s v="Rulindo"/>
    <s v="Cyungo"/>
    <s v="Rwili"/>
    <s v="Kabanda"/>
    <s v=""/>
    <s v=""/>
    <s v="Nyamagana"/>
    <n v="69"/>
    <n v="59"/>
    <n v="111"/>
    <s v="Piped Network -- Gravity Only"/>
    <n v="2011"/>
    <s v="Government And African Development Bank"/>
    <s v="Spring"/>
    <x v="0"/>
    <x v="1"/>
    <x v="0"/>
    <x v="0"/>
    <n v="4"/>
    <s v="Repair or Replace Components"/>
    <s v="Kiosk/Tap Stand"/>
    <s v="Create Plan To Repair or Replace Components"/>
    <n v="28"/>
    <n v="18"/>
    <n v="24"/>
    <n v="14"/>
    <n v="24"/>
    <s v=" "/>
    <s v=" "/>
    <s v=" "/>
    <s v=""/>
    <n v="14"/>
    <n v="1"/>
    <n v="1"/>
    <n v="1"/>
    <n v="1"/>
    <n v="1"/>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Kinihira"/>
    <s v="Rebero"/>
    <s v="Kabuga"/>
    <s v=""/>
    <s v=""/>
    <s v="Miyove-Kinihira"/>
    <n v="191"/>
    <n v="80"/>
    <n v="52"/>
    <s v="Piped Network -- Gravity Only"/>
    <n v="2001"/>
    <s v="Gkww"/>
    <s v="Spring"/>
    <x v="1"/>
    <x v="0"/>
    <x v="1"/>
    <x v="0"/>
    <n v="6"/>
    <s v="Consider Replacing Aging Components"/>
    <s v="Intake Structure,  Conduction Line, Storage Tank, Other Concrete Structures,  Pump, Pump Station,  Treatment Equipment, Kiosk/Tap Stand"/>
    <s v="Further Technical Diagnostic Needed "/>
    <n v="2"/>
    <n v="-8"/>
    <n v="2"/>
    <n v="-8"/>
    <n v="2"/>
    <s v=" "/>
    <s v=" "/>
    <s v=" "/>
    <s v=""/>
    <n v="18"/>
    <n v="2"/>
    <n v="2"/>
    <n v="1"/>
    <n v="2"/>
    <n v="2"/>
    <s v=" "/>
    <s v=" "/>
    <s v=" "/>
    <s v=" "/>
    <n v="1"/>
    <n v="2"/>
    <n v="1"/>
    <n v="1"/>
    <n v="0"/>
    <n v="1"/>
    <n v="1"/>
    <n v="1"/>
    <n v="1"/>
    <n v="0"/>
    <n v="6"/>
    <n v="3"/>
    <n v="1"/>
    <n v="8000"/>
    <n v="4"/>
    <n v="18"/>
    <n v="2"/>
    <n v="15000"/>
    <s v=" "/>
    <n v="2"/>
    <n v="1"/>
    <s v="&quot;Springbox&quot; --Intake Structure At A Spring"/>
    <n v="1989"/>
    <n v="1"/>
    <n v="1989"/>
    <n v="1"/>
    <n v="1989"/>
    <n v="1"/>
    <n v="1989"/>
    <n v="1"/>
    <n v="1989"/>
    <n v="0"/>
    <s v=" "/>
    <s v=" "/>
    <s v=" "/>
    <n v="0"/>
    <s v=""/>
    <s v=" "/>
    <s v=" "/>
    <s v=" "/>
    <n v="1"/>
    <n v="2015"/>
  </r>
  <r>
    <n v="2017"/>
    <s v="Rwanda"/>
    <s v="Rulindo"/>
    <s v="Kinihira"/>
    <s v="Rebero"/>
    <s v="Taba"/>
    <s v=""/>
    <s v=""/>
    <s v="Miyove-Kinihira"/>
    <n v="122"/>
    <n v="70"/>
    <n v="7"/>
    <s v="Piped Network -- Gravity Only"/>
    <n v="2001"/>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Base"/>
    <s v="Rwamahwa"/>
    <s v="Base"/>
    <s v=""/>
    <s v=""/>
    <s v="Rutare II"/>
    <n v="77"/>
    <n v="70"/>
    <n v="309"/>
    <s v="Piped Network -- Gravity Only"/>
    <n v="2005"/>
    <s v="Governement (District, Wasac) And Water For People"/>
    <s v="Spring"/>
    <x v="0"/>
    <x v="1"/>
    <x v="1"/>
    <x v="1"/>
    <n v="7"/>
    <s v="Perform Routine Preventative Maintenance"/>
    <s v=""/>
    <s v="Maintain O&amp;M and Routine Monitoring"/>
    <n v="18"/>
    <s v=" "/>
    <s v=" "/>
    <s v=" "/>
    <s v=" "/>
    <s v=" "/>
    <s v=" "/>
    <s v=" "/>
    <s v=""/>
    <n v="8"/>
    <n v="1"/>
    <s v=" "/>
    <s v=" "/>
    <s v=" "/>
    <s v=" "/>
    <s v=" "/>
    <s v=" "/>
    <s v=" "/>
    <s v=" "/>
    <n v="1"/>
    <n v="2"/>
    <n v="1"/>
    <n v="1"/>
    <n v="1"/>
    <n v="1"/>
    <n v="1"/>
    <n v="1"/>
    <n v="1"/>
    <n v="0"/>
    <n v="1"/>
    <n v="1"/>
    <s v=" "/>
    <s v=" "/>
    <s v=" "/>
    <s v=" "/>
    <s v=" "/>
    <s v=" "/>
    <s v=" "/>
    <n v="2"/>
    <n v="1"/>
    <s v="&quot;Springbox&quot; --Intake Structure At A Spring"/>
    <n v="2005"/>
    <n v="0"/>
    <s v=" "/>
    <n v="0"/>
    <s v=" "/>
    <n v="0"/>
    <s v=" "/>
    <n v="0"/>
    <s v=" "/>
    <n v="0"/>
    <s v=" "/>
    <s v=" "/>
    <s v=" "/>
    <n v="0"/>
    <s v=""/>
    <s v=" "/>
    <s v=" "/>
    <s v=" "/>
    <n v="1"/>
    <n v="2005"/>
  </r>
  <r>
    <n v="2017"/>
    <s v="Rwanda"/>
    <s v="Rulindo"/>
    <s v="Shyorongi"/>
    <s v="Bugaragara"/>
    <s v="Gatwa"/>
    <s v=""/>
    <s v=""/>
    <s v="kinywamagana pumping network"/>
    <n v="354"/>
    <n v="45"/>
    <s v=" "/>
    <s v="Piped Network With Pump"/>
    <n v="2013"/>
    <s v="Governement (District, Wasac) And Water For People"/>
    <s v="Spring"/>
    <x v="0"/>
    <x v="2"/>
    <x v="1"/>
    <x v="2"/>
    <n v="7"/>
    <s v="Major Repairs or Replace System"/>
    <s v=""/>
    <s v="Further Technical Diagnostic Needed"/>
    <n v="26"/>
    <n v="16"/>
    <n v="26"/>
    <n v="16"/>
    <n v="26"/>
    <n v="3"/>
    <n v="16"/>
    <s v=" "/>
    <s v=""/>
    <n v="16"/>
    <n v="1"/>
    <n v="1"/>
    <n v="1"/>
    <n v="1"/>
    <n v="1"/>
    <n v="2"/>
    <n v="1"/>
    <s v=" "/>
    <s v=" "/>
    <n v="3"/>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Tumba"/>
    <s v="Misezero"/>
    <s v="Kavumu"/>
    <s v=""/>
    <s v=""/>
    <s v="Water point at Kavumu/Nyirambuga pumping"/>
    <n v="139"/>
    <n v="139"/>
    <s v=" "/>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015"/>
    <n v="0"/>
    <s v=""/>
    <s v=" "/>
    <n v="0"/>
    <s v=" "/>
    <n v="1"/>
    <n v="2015"/>
    <n v="0"/>
    <s v=" "/>
    <n v="0"/>
    <s v=" "/>
    <n v="0"/>
    <s v=" "/>
    <s v=" "/>
    <s v=" "/>
    <n v="0"/>
    <s v=""/>
    <s v=" "/>
    <s v=" "/>
    <s v=" "/>
    <n v="1"/>
    <n v="2015"/>
  </r>
  <r>
    <n v="2017"/>
    <s v="Rwanda"/>
    <s v="Rulindo"/>
    <s v="Tumba"/>
    <s v="Nyirabirori"/>
    <s v="Rusura"/>
    <s v=""/>
    <s v=""/>
    <s v="Water point chez Gidasi/Nyirambuga pumping"/>
    <n v="157"/>
    <n v="157"/>
    <s v=" "/>
    <s v="Piped Network With Pump"/>
    <n v="2017"/>
    <s v="Governement (District, Wasac) And Water For People"/>
    <s v="Spring"/>
    <x v="0"/>
    <x v="1"/>
    <x v="1"/>
    <x v="1"/>
    <n v="7"/>
    <s v="Perform Routine Preventative Maintenance"/>
    <s v=""/>
    <s v="Maintain O&amp;M and Routine Monitoring"/>
    <s v=" "/>
    <s v=" "/>
    <n v="30"/>
    <s v=" "/>
    <s v=" "/>
    <s v=" "/>
    <s v=" "/>
    <s v=" "/>
    <s v=""/>
    <n v="20"/>
    <s v=" "/>
    <s v=" "/>
    <n v="1"/>
    <s v=" "/>
    <s v=" "/>
    <s v=" "/>
    <s v=" "/>
    <s v=" "/>
    <s v=" "/>
    <n v="1"/>
    <n v="1"/>
    <n v="1"/>
    <n v="1"/>
    <n v="0"/>
    <n v="1"/>
    <n v="1"/>
    <n v="1"/>
    <n v="1"/>
    <n v="1"/>
    <n v="2"/>
    <s v=" "/>
    <s v=" "/>
    <s v=" "/>
    <n v="1"/>
    <s v=" "/>
    <s v=" "/>
    <s v=" "/>
    <s v=" "/>
    <n v="2"/>
    <n v="0"/>
    <s v=""/>
    <s v=" "/>
    <n v="0"/>
    <s v=" "/>
    <n v="1"/>
    <n v="2017"/>
    <n v="0"/>
    <s v=" "/>
    <n v="0"/>
    <s v=" "/>
    <n v="0"/>
    <s v=" "/>
    <s v=" "/>
    <s v=" "/>
    <n v="0"/>
    <s v=""/>
    <s v=" "/>
    <s v=" "/>
    <s v=" "/>
    <n v="1"/>
    <n v="2017"/>
  </r>
  <r>
    <n v="2017"/>
    <s v="Rwanda"/>
    <s v="Rulindo"/>
    <s v="Rukozo"/>
    <s v="Bwimo"/>
    <s v="Gatiba"/>
    <s v=""/>
    <s v=""/>
    <s v="Gihanga II"/>
    <n v="151"/>
    <n v="151"/>
    <s v=" "/>
    <s v="Piped Network -- Gravity Only"/>
    <n v="2016"/>
    <s v="Governement (District, Wasac) And Water For People"/>
    <s v="Groundwater (Well, Etc.)"/>
    <x v="0"/>
    <x v="1"/>
    <x v="2"/>
    <x v="1"/>
    <n v="8"/>
    <s v="Perform Routine Preventative Maintenance"/>
    <s v=""/>
    <s v="Maintain O&amp;M and Routine Monitoring"/>
    <n v="29"/>
    <n v="19"/>
    <n v="29"/>
    <s v=" "/>
    <s v=" "/>
    <s v=" "/>
    <s v=" "/>
    <s v=" "/>
    <s v=""/>
    <n v="19"/>
    <n v="1"/>
    <n v="1"/>
    <n v="1"/>
    <s v=" "/>
    <s v=" "/>
    <s v=" "/>
    <s v=" "/>
    <s v=" "/>
    <s v=" "/>
    <n v="1"/>
    <n v="1"/>
    <n v="1"/>
    <n v="1"/>
    <n v="1"/>
    <n v="1"/>
    <n v="1"/>
    <n v="1"/>
    <n v="1"/>
    <n v="1"/>
    <n v="1"/>
    <n v="1"/>
    <n v="1"/>
    <n v="7000"/>
    <n v="3"/>
    <s v=" "/>
    <s v=" "/>
    <s v=" "/>
    <s v=" "/>
    <n v="2"/>
    <n v="1"/>
    <s v="&quot;Springbox&quot; --Intake Structure At A Spring"/>
    <n v="2016"/>
    <n v="1"/>
    <n v="2016"/>
    <n v="1"/>
    <n v="2016"/>
    <n v="0"/>
    <s v=" "/>
    <n v="0"/>
    <s v=" "/>
    <n v="0"/>
    <s v=" "/>
    <s v=" "/>
    <s v=" "/>
    <n v="0"/>
    <s v=""/>
    <s v=" "/>
    <s v=" "/>
    <s v=" "/>
    <n v="1"/>
    <n v="2016"/>
  </r>
  <r>
    <n v="2017"/>
    <s v="Rwanda"/>
    <s v="Rulindo"/>
    <s v="Rusiga"/>
    <s v="Gako"/>
    <s v="Rwintare"/>
    <s v=""/>
    <s v=""/>
    <s v="Rwintare1water point[RW.WFP.Q3.14.166.028]/Tare-Rusiga pumping"/>
    <n v="281"/>
    <n v="281"/>
    <s v=" "/>
    <s v="Piped Network With Pump"/>
    <n v="2015"/>
    <s v="Governement (District, Wasac) And Water For People"/>
    <s v="Spring"/>
    <x v="0"/>
    <x v="1"/>
    <x v="1"/>
    <x v="1"/>
    <n v="6"/>
    <s v="Perform Routine Preventative Maintenance"/>
    <s v=""/>
    <s v="Maintain O&amp;M and Routine Monitoring"/>
    <s v=" "/>
    <s v=" "/>
    <s v=" "/>
    <s v=" "/>
    <s v=" "/>
    <s v=" "/>
    <s v=" "/>
    <s v=" "/>
    <s v=""/>
    <n v="18"/>
    <s v=" "/>
    <s v=" "/>
    <s v=" "/>
    <s v=" "/>
    <s v=" "/>
    <s v=" "/>
    <s v=" "/>
    <s v=" "/>
    <s v=" "/>
    <n v="1"/>
    <n v="2"/>
    <n v="1"/>
    <n v="1"/>
    <n v="0"/>
    <n v="1"/>
    <n v="1"/>
    <n v="1"/>
    <n v="1"/>
    <n v="0"/>
    <n v="1"/>
    <s v=" "/>
    <s v=" "/>
    <s v=" "/>
    <s v=" "/>
    <s v=" "/>
    <s v=" "/>
    <s v=" "/>
    <s v=" "/>
    <n v="1"/>
    <n v="0"/>
    <s v=""/>
    <s v=" "/>
    <n v="0"/>
    <s v=" "/>
    <n v="0"/>
    <s v=" "/>
    <n v="0"/>
    <s v=" "/>
    <n v="0"/>
    <s v=" "/>
    <n v="0"/>
    <s v=" "/>
    <s v=" "/>
    <s v=" "/>
    <n v="0"/>
    <s v=""/>
    <s v=" "/>
    <s v=" "/>
    <s v=" "/>
    <n v="1"/>
    <n v="2015"/>
  </r>
  <r>
    <n v="2017"/>
    <s v="Rwanda"/>
    <s v="Rulindo"/>
    <s v="Ntarabana"/>
    <s v="Kiyanza"/>
    <s v="Nyagasozi"/>
    <s v=""/>
    <s v=""/>
    <s v="Kararama network"/>
    <n v="197"/>
    <n v="197"/>
    <s v=" "/>
    <s v="Piped Network With Pump"/>
    <n v="2012"/>
    <s v="Governement (District, Wasac) And Water For People"/>
    <s v="Spring"/>
    <x v="0"/>
    <x v="2"/>
    <x v="0"/>
    <x v="2"/>
    <n v="5"/>
    <s v="Major Repairs or Replace System"/>
    <s v=""/>
    <s v="Further Technical Diagnostic Needed"/>
    <n v="22"/>
    <n v="12"/>
    <n v="25"/>
    <n v="15"/>
    <n v="25"/>
    <n v="-1"/>
    <n v="12"/>
    <s v=" "/>
    <s v=""/>
    <n v="15"/>
    <n v="1"/>
    <n v="1"/>
    <n v="1"/>
    <n v="1"/>
    <n v="1"/>
    <n v="1"/>
    <n v="1"/>
    <s v=" "/>
    <s v=" "/>
    <n v="3"/>
    <n v="3"/>
    <n v="1"/>
    <n v="1"/>
    <n v="0"/>
    <n v="1"/>
    <n v="1"/>
    <n v="1"/>
    <n v="0"/>
    <n v="0"/>
    <n v="3"/>
    <n v="1"/>
    <n v="2"/>
    <n v="5000"/>
    <n v="7"/>
    <n v="14"/>
    <n v="2"/>
    <n v="5000"/>
    <n v="1"/>
    <n v="1"/>
    <n v="1"/>
    <s v=""/>
    <n v="2009"/>
    <n v="1"/>
    <n v="2009"/>
    <n v="1"/>
    <n v="2012"/>
    <n v="1"/>
    <n v="2012"/>
    <n v="1"/>
    <n v="2012"/>
    <n v="1"/>
    <n v="2009"/>
    <n v="1"/>
    <n v="2009"/>
    <n v="0"/>
    <s v=""/>
    <s v=" "/>
    <s v=" "/>
    <s v=" "/>
    <n v="1"/>
    <n v="2012"/>
  </r>
  <r>
    <n v="2017"/>
    <s v="Rwanda"/>
    <s v="Rulindo"/>
    <s v="Burega"/>
    <s v="Butangampundu"/>
    <s v="Kigabiro"/>
    <s v=""/>
    <s v=""/>
    <s v="Rwamugaza"/>
    <n v="565"/>
    <n v="565"/>
    <s v=" "/>
    <s v="Piped Network -- Gravity Only"/>
    <n v="2003"/>
    <s v="Government"/>
    <s v="Spring"/>
    <x v="0"/>
    <x v="1"/>
    <x v="1"/>
    <x v="1"/>
    <n v="6"/>
    <s v="Repair or Replace Components"/>
    <s v="Storage Tank, Other Concrete Structures "/>
    <s v="Create Plan To Repair or Replace Components"/>
    <n v="16"/>
    <n v="6"/>
    <n v="16"/>
    <n v="6"/>
    <s v=" "/>
    <s v=" "/>
    <s v=" "/>
    <s v=" "/>
    <s v=""/>
    <n v="6"/>
    <n v="1"/>
    <n v="1"/>
    <n v="2"/>
    <n v="2"/>
    <s v=" "/>
    <s v=" "/>
    <s v=" "/>
    <s v=" "/>
    <s v=" "/>
    <n v="1"/>
    <n v="1"/>
    <n v="1"/>
    <n v="1"/>
    <n v="0"/>
    <n v="1"/>
    <n v="1"/>
    <n v="1"/>
    <n v="0"/>
    <n v="1"/>
    <n v="2"/>
    <n v="2"/>
    <n v="1"/>
    <n v="8000"/>
    <n v="20"/>
    <n v="16"/>
    <s v=" "/>
    <s v=" "/>
    <s v=" "/>
    <n v="1"/>
    <n v="1"/>
    <s v=""/>
    <n v="2003"/>
    <n v="1"/>
    <n v="2003"/>
    <n v="1"/>
    <n v="2003"/>
    <n v="1"/>
    <n v="2003"/>
    <n v="0"/>
    <s v=" "/>
    <n v="0"/>
    <s v=" "/>
    <s v=" "/>
    <s v=" "/>
    <n v="0"/>
    <s v=""/>
    <s v=" "/>
    <s v=" "/>
    <s v=" "/>
    <n v="1"/>
    <n v="2003"/>
  </r>
  <r>
    <n v="2017"/>
    <s v="Rwanda"/>
    <s v="Rulindo"/>
    <s v="Masoro"/>
    <s v="Nyamyumba"/>
    <s v="Kigomwa"/>
    <s v=""/>
    <s v=""/>
    <s v="marenge"/>
    <n v="118"/>
    <n v="118"/>
    <n v="81"/>
    <s v="Piped Network With Pump"/>
    <n v="1997"/>
    <s v="Governement (District, Wasac) And Water For People"/>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15"/>
    <n v="2"/>
    <n v="5000"/>
    <n v="15"/>
    <s v=" "/>
    <n v="2"/>
    <n v="5000"/>
    <n v="1"/>
    <n v="1"/>
    <n v="1"/>
    <s v="&quot;Springbox&quot; --Intake Structure At A Spring"/>
    <n v="2016"/>
    <n v="1"/>
    <n v="2016"/>
    <n v="1"/>
    <n v="2016"/>
    <n v="0"/>
    <s v=" "/>
    <n v="1"/>
    <n v="2016"/>
    <n v="1"/>
    <n v="2016"/>
    <n v="1"/>
    <n v="2016"/>
    <n v="0"/>
    <s v=""/>
    <s v=" "/>
    <s v=" "/>
    <s v=" "/>
    <n v="1"/>
    <n v="2016"/>
  </r>
  <r>
    <n v="2017"/>
    <s v="Rwanda"/>
    <s v="Rulindo"/>
    <s v="Masoro"/>
    <s v="Kabuga"/>
    <s v="Kigarama"/>
    <s v=""/>
    <s v=""/>
    <s v="Mutagata motorised network"/>
    <n v="176"/>
    <n v="95"/>
    <s v=" "/>
    <s v="Piped Network With Pump"/>
    <n v="1987"/>
    <s v="Water For People And Government Will"/>
    <s v="Spring"/>
    <x v="0"/>
    <x v="1"/>
    <x v="1"/>
    <x v="1"/>
    <n v="7"/>
    <s v="Perform Routine Preventative Maintenance"/>
    <s v=""/>
    <s v="Maintain O&amp;M and Routine Monitoring"/>
    <n v="30"/>
    <n v="19"/>
    <n v="29"/>
    <n v="19"/>
    <n v="29"/>
    <n v="7"/>
    <n v="19"/>
    <n v="10"/>
    <s v=""/>
    <n v="19"/>
    <n v="1"/>
    <n v="1"/>
    <n v="1"/>
    <n v="1"/>
    <n v="1"/>
    <n v="1"/>
    <n v="1"/>
    <n v="1"/>
    <s v=" "/>
    <n v="1"/>
    <n v="1"/>
    <n v="1"/>
    <n v="1"/>
    <n v="0"/>
    <n v="1"/>
    <n v="1"/>
    <n v="1"/>
    <n v="1"/>
    <n v="1"/>
    <n v="1"/>
    <n v="1"/>
    <n v="1"/>
    <n v="1900"/>
    <n v="39"/>
    <n v="17"/>
    <n v="6"/>
    <n v="40000"/>
    <n v="5"/>
    <n v="64"/>
    <n v="1"/>
    <s v="&quot;Springbox&quot; --Intake Structure At A Spring"/>
    <n v="2017"/>
    <n v="1"/>
    <n v="2016"/>
    <n v="1"/>
    <n v="2016"/>
    <n v="1"/>
    <n v="2016"/>
    <n v="1"/>
    <n v="2016"/>
    <n v="1"/>
    <n v="2017"/>
    <n v="1"/>
    <n v="2016"/>
    <n v="1"/>
    <s v="Disinfection/Chlorination"/>
    <n v="2017"/>
    <n v="0"/>
    <s v=" "/>
    <n v="1"/>
    <n v="2016"/>
  </r>
  <r>
    <n v="2017"/>
    <s v="Rwanda"/>
    <s v="Rulindo"/>
    <s v="Tumba"/>
    <s v="Nyirabirori"/>
    <s v="Murambi"/>
    <s v=""/>
    <s v=""/>
    <s v="Water point near TCT/Nyirambuga pumping"/>
    <n v="174"/>
    <n v="174"/>
    <s v=" "/>
    <s v="Piped Network With Pump"/>
    <n v="2012"/>
    <s v="Governement (District, Wasac) And Water For People"/>
    <s v="Spring"/>
    <x v="0"/>
    <x v="1"/>
    <x v="1"/>
    <x v="1"/>
    <n v="7"/>
    <s v="Perform Routine Preventative Maintenance"/>
    <s v=""/>
    <s v="Maintain O&amp;M and Routine Monitoring"/>
    <s v=" "/>
    <s v=" "/>
    <n v="28"/>
    <n v="18"/>
    <n v="28"/>
    <s v=" "/>
    <s v=" "/>
    <s v=" "/>
    <s v=""/>
    <n v="18"/>
    <s v=" "/>
    <s v=" "/>
    <n v="1"/>
    <n v="1"/>
    <n v="1"/>
    <s v=" "/>
    <s v=" "/>
    <s v=" "/>
    <s v=" "/>
    <n v="1"/>
    <n v="1"/>
    <n v="1"/>
    <n v="1"/>
    <n v="0"/>
    <n v="1"/>
    <n v="1"/>
    <n v="1"/>
    <n v="1"/>
    <n v="1"/>
    <n v="11"/>
    <s v=" "/>
    <s v=" "/>
    <s v=" "/>
    <n v="1"/>
    <n v="1"/>
    <n v="2"/>
    <n v="1000"/>
    <s v=" "/>
    <n v="2"/>
    <n v="0"/>
    <s v=""/>
    <s v=" "/>
    <n v="0"/>
    <s v=" "/>
    <n v="1"/>
    <n v="2015"/>
    <n v="1"/>
    <n v="2015"/>
    <n v="1"/>
    <n v="2015"/>
    <n v="0"/>
    <s v=" "/>
    <s v=" "/>
    <s v=" "/>
    <n v="0"/>
    <s v=""/>
    <s v=" "/>
    <s v=" "/>
    <s v=" "/>
    <n v="1"/>
    <n v="2015"/>
  </r>
  <r>
    <n v="2017"/>
    <s v="Rwanda"/>
    <s v="Rulindo"/>
    <s v="Kinihira"/>
    <s v="Marembo"/>
    <s v="Cyogo"/>
    <s v=""/>
    <s v=""/>
    <s v="Nyamagana-Kinihira"/>
    <n v="420"/>
    <n v="420"/>
    <s v=" "/>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3"/>
    <n v="1"/>
    <s v="&quot;Springbox&quot; --Intake Structure At A Spring"/>
    <n v="2015"/>
    <n v="1"/>
    <n v="2015"/>
    <n v="1"/>
    <n v="2015"/>
    <n v="1"/>
    <n v="2015"/>
    <n v="1"/>
    <n v="2015"/>
    <n v="1"/>
    <n v="2015"/>
    <n v="1"/>
    <n v="2015"/>
    <n v="0"/>
    <s v=""/>
    <s v=" "/>
    <s v=" "/>
    <s v=" "/>
    <n v="1"/>
    <n v="2015"/>
  </r>
  <r>
    <n v="2017"/>
    <s v="Rwanda"/>
    <s v="Rulindo"/>
    <s v="Tumba"/>
    <s v="Barari"/>
    <s v="Gaseke"/>
    <s v=""/>
    <s v=""/>
    <s v="Gaseke center water point/Nyirambuga pumping"/>
    <n v="149"/>
    <n v="149"/>
    <n v="29"/>
    <s v="Piped Network With Pump"/>
    <n v="2017"/>
    <s v="Governement (District, Wasac) And Water For People"/>
    <s v="Spring"/>
    <x v="0"/>
    <x v="2"/>
    <x v="0"/>
    <x v="2"/>
    <n v="5"/>
    <s v="Major Repairs or Replace System"/>
    <s v=""/>
    <s v="Further Technical Diagnostic Needed"/>
    <s v=" "/>
    <s v=" "/>
    <s v=" "/>
    <s v=" "/>
    <s v=" "/>
    <s v=" "/>
    <s v=" "/>
    <s v=" "/>
    <s v=""/>
    <n v="20"/>
    <s v=" "/>
    <s v=" "/>
    <s v=" "/>
    <s v=" "/>
    <s v=" "/>
    <s v=" "/>
    <s v=" "/>
    <s v=" "/>
    <s v=" "/>
    <n v="1"/>
    <n v="3"/>
    <n v="1"/>
    <n v="1"/>
    <n v="0"/>
    <n v="1"/>
    <n v="1"/>
    <n v="1"/>
    <n v="0"/>
    <n v="0"/>
    <n v="11"/>
    <s v=" "/>
    <s v=" "/>
    <s v=" "/>
    <s v=" "/>
    <s v=" "/>
    <s v=" "/>
    <s v=" "/>
    <s v=" "/>
    <n v="2"/>
    <n v="0"/>
    <s v=""/>
    <s v=" "/>
    <n v="0"/>
    <s v=" "/>
    <n v="0"/>
    <s v=" "/>
    <n v="0"/>
    <s v=" "/>
    <n v="0"/>
    <s v=" "/>
    <n v="0"/>
    <s v=" "/>
    <s v=" "/>
    <s v=" "/>
    <n v="0"/>
    <s v=""/>
    <s v=" "/>
    <s v=" "/>
    <s v=" "/>
    <n v="1"/>
    <n v="2017"/>
  </r>
  <r>
    <n v="2017"/>
    <s v="Rwanda"/>
    <s v="Rulindo"/>
    <s v="Base"/>
    <s v="Cyohoha"/>
    <s v="Mushongi"/>
    <s v=""/>
    <s v=""/>
    <s v="Gihanga"/>
    <n v="214"/>
    <n v="185"/>
    <n v="148"/>
    <s v="Piped Network -- Gravity Only"/>
    <n v="2017"/>
    <s v="Governement (District, Wasac) And Water For People"/>
    <s v="Spring"/>
    <x v="0"/>
    <x v="2"/>
    <x v="1"/>
    <x v="2"/>
    <n v="6"/>
    <s v="Major Repairs or Replace System"/>
    <s v=""/>
    <s v="Further Technical Diagnostic Needed"/>
    <n v="29"/>
    <n v="19"/>
    <n v="29"/>
    <s v=" "/>
    <s v=" "/>
    <s v=" "/>
    <s v=" "/>
    <s v=" "/>
    <s v=""/>
    <n v="20"/>
    <n v="1"/>
    <n v="2"/>
    <n v="1"/>
    <s v=" "/>
    <s v=" "/>
    <s v=" "/>
    <s v=" "/>
    <s v=" "/>
    <s v=" "/>
    <n v="3"/>
    <n v="2"/>
    <n v="1"/>
    <n v="1"/>
    <n v="1"/>
    <n v="1"/>
    <n v="1"/>
    <n v="1"/>
    <n v="0"/>
    <n v="0"/>
    <n v="1"/>
    <n v="1"/>
    <n v="2"/>
    <n v="7200"/>
    <n v="6"/>
    <s v=" "/>
    <s v=" "/>
    <s v=" "/>
    <s v=" "/>
    <n v="2"/>
    <n v="1"/>
    <s v="&quot;Springbox&quot; --Intake Structure At A Spring"/>
    <n v="2016"/>
    <n v="1"/>
    <n v="2016"/>
    <n v="1"/>
    <n v="2016"/>
    <n v="0"/>
    <s v=" "/>
    <n v="0"/>
    <s v=" "/>
    <n v="0"/>
    <s v=" "/>
    <s v=" "/>
    <s v=" "/>
    <n v="0"/>
    <s v=""/>
    <s v=" "/>
    <s v=" "/>
    <s v=" "/>
    <n v="1"/>
    <n v="2017"/>
  </r>
  <r>
    <n v="2017"/>
    <s v="Rwanda"/>
    <s v="Rulindo"/>
    <s v="Mbogo"/>
    <s v="Bukoro"/>
    <s v="Bukoro"/>
    <s v=""/>
    <s v=""/>
    <s v=" "/>
    <n v="186"/>
    <n v="38"/>
    <s v=" "/>
    <s v="Piped Network With Pump"/>
    <n v="2014"/>
    <s v=""/>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Murambi"/>
    <s v="Gatwa"/>
    <s v="Kabeza"/>
    <s v=""/>
    <s v=""/>
    <s v="Mutagata Motorised Network"/>
    <n v="134"/>
    <n v="134"/>
    <s v=" "/>
    <s v="Piped Network With Pump"/>
    <n v="1987"/>
    <s v="Governement (District, Wasac) And Water For People"/>
    <s v="Spring"/>
    <x v="0"/>
    <x v="2"/>
    <x v="0"/>
    <x v="2"/>
    <n v="5"/>
    <s v="Major Repairs or Replace System"/>
    <s v=""/>
    <s v="Further Technical Diagnostic Needed"/>
    <n v="20"/>
    <n v="19"/>
    <n v="29"/>
    <n v="19"/>
    <n v="29"/>
    <n v="7"/>
    <n v="19"/>
    <n v="10"/>
    <s v=""/>
    <n v="19"/>
    <n v="1"/>
    <n v="1"/>
    <n v="1"/>
    <n v="1"/>
    <n v="1"/>
    <n v="1"/>
    <n v="1"/>
    <n v="1"/>
    <s v=" "/>
    <n v="3"/>
    <n v="3"/>
    <n v="1"/>
    <n v="1"/>
    <n v="0"/>
    <n v="1"/>
    <n v="1"/>
    <n v="1"/>
    <n v="0"/>
    <n v="0"/>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shoki"/>
    <s v="N.Ngarama"/>
    <s v="Karambi"/>
    <s v=""/>
    <s v=""/>
    <s v="Nyabishengeshi gravity system/Karambi water point"/>
    <n v="79"/>
    <n v="79"/>
    <n v="76"/>
    <s v="Piped Network -- Gravity Only"/>
    <n v="2013"/>
    <s v="Governement (District, Wasac) And Water For People"/>
    <s v="Spring"/>
    <x v="0"/>
    <x v="2"/>
    <x v="0"/>
    <x v="2"/>
    <n v="5"/>
    <s v="Major Repairs or Replace System"/>
    <s v=""/>
    <s v="Further Technical Diagnostic Needed"/>
    <s v=" "/>
    <s v=" "/>
    <s v=" "/>
    <s v=" "/>
    <s v=" "/>
    <s v=" "/>
    <s v=" "/>
    <s v=" "/>
    <s v=""/>
    <n v="16"/>
    <s v=" "/>
    <s v=" "/>
    <s v=" "/>
    <s v=" "/>
    <s v=" "/>
    <s v=" "/>
    <s v=" "/>
    <s v=" "/>
    <s v=" "/>
    <n v="3"/>
    <n v="3"/>
    <n v="1"/>
    <n v="1"/>
    <n v="0"/>
    <n v="1"/>
    <n v="1"/>
    <n v="1"/>
    <n v="0"/>
    <n v="0"/>
    <n v="1"/>
    <s v=" "/>
    <s v=" "/>
    <s v=" "/>
    <s v=" "/>
    <s v=" "/>
    <s v=" "/>
    <s v=" "/>
    <s v=" "/>
    <s v=" "/>
    <n v="0"/>
    <s v=""/>
    <s v=" "/>
    <n v="0"/>
    <s v=" "/>
    <n v="0"/>
    <s v=" "/>
    <n v="0"/>
    <s v=" "/>
    <n v="0"/>
    <s v=" "/>
    <n v="0"/>
    <s v=" "/>
    <s v=" "/>
    <s v=" "/>
    <n v="0"/>
    <s v=""/>
    <s v=" "/>
    <s v=" "/>
    <s v=" "/>
    <n v="1"/>
    <n v="2013"/>
  </r>
  <r>
    <n v="2017"/>
    <s v="Rwanda"/>
    <s v="Rulindo"/>
    <s v="Mbogo"/>
    <s v="Bukoro"/>
    <s v="Kibamba"/>
    <s v=""/>
    <s v=""/>
    <s v="Musenge Network"/>
    <n v="176"/>
    <n v="100"/>
    <n v="305"/>
    <s v="Piped Network With Pump"/>
    <n v="2014"/>
    <s v="Governement (District, Wasac) And Water For People"/>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Burega"/>
    <s v="Butangampundu"/>
    <s v="Muhomdo"/>
    <s v=""/>
    <s v=""/>
    <s v="Rwamugaza"/>
    <n v="305"/>
    <s v=" "/>
    <s v=" "/>
    <s v="Piped Network With Pump"/>
    <n v="2014"/>
    <s v="Governement (District, Wasac) And Water For People"/>
    <s v="Spring"/>
    <x v="0"/>
    <x v="2"/>
    <x v="0"/>
    <x v="2"/>
    <n v="3"/>
    <s v="Major Repairs or Replace System"/>
    <s v=""/>
    <s v="Further Technical Diagnostic Needed"/>
    <n v="22"/>
    <n v="12"/>
    <n v="27"/>
    <n v="17"/>
    <n v="27"/>
    <n v="-1"/>
    <n v="12"/>
    <s v=" "/>
    <s v=""/>
    <n v="17"/>
    <n v="1"/>
    <n v="1"/>
    <n v="3"/>
    <n v="3"/>
    <n v="3"/>
    <n v="1"/>
    <n v="3"/>
    <s v=" "/>
    <s v=" "/>
    <n v="3"/>
    <n v="3"/>
    <n v="1"/>
    <n v="1"/>
    <n v="0"/>
    <n v="0"/>
    <n v="1"/>
    <n v="0"/>
    <n v="0"/>
    <n v="0"/>
    <n v="3"/>
    <n v="3"/>
    <n v="2"/>
    <n v="3000"/>
    <n v="3"/>
    <n v="8"/>
    <n v="2"/>
    <n v="3000"/>
    <n v="1"/>
    <n v="1"/>
    <n v="1"/>
    <s v=""/>
    <n v="2009"/>
    <n v="1"/>
    <n v="2009"/>
    <n v="1"/>
    <n v="2014"/>
    <n v="1"/>
    <n v="2014"/>
    <n v="1"/>
    <n v="2014"/>
    <n v="1"/>
    <n v="2009"/>
    <n v="1"/>
    <n v="2009"/>
    <n v="0"/>
    <s v=""/>
    <s v=" "/>
    <s v=" "/>
    <s v=" "/>
    <n v="1"/>
    <n v="2014"/>
  </r>
  <r>
    <n v="2017"/>
    <s v="Rwanda"/>
    <s v="Rulindo"/>
    <s v="Tumba"/>
    <s v="Taba"/>
    <s v="Nkinda"/>
    <s v=""/>
    <s v=""/>
    <s v="Nkinda water point/Nyirambuga pumping"/>
    <n v="127"/>
    <n v="127"/>
    <s v=" "/>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2"/>
    <n v="0"/>
    <s v=""/>
    <s v=" "/>
    <n v="0"/>
    <s v=" "/>
    <n v="0"/>
    <s v=" "/>
    <n v="0"/>
    <s v=" "/>
    <n v="0"/>
    <s v=" "/>
    <n v="0"/>
    <s v=" "/>
    <s v=" "/>
    <s v=" "/>
    <n v="0"/>
    <s v=""/>
    <s v=" "/>
    <s v=" "/>
    <s v=" "/>
    <n v="1"/>
    <n v="2015"/>
  </r>
  <r>
    <n v="2017"/>
    <s v="Rwanda"/>
    <s v="Rulindo"/>
    <s v="Rusiga"/>
    <s v="Gako"/>
    <s v="Nkanga"/>
    <s v=""/>
    <s v=""/>
    <s v="NKANGA SCHOOL WATER POINT/KIVOMO-NTAKARA GRAVITY"/>
    <n v="129"/>
    <n v="129"/>
    <s v=" "/>
    <s v="Piped Network -- Gravity Only"/>
    <n v="2015"/>
    <s v="Governement (District, Wasac) And Water For People"/>
    <s v="Spring"/>
    <x v="0"/>
    <x v="2"/>
    <x v="1"/>
    <x v="2"/>
    <n v="6"/>
    <s v="Major Repairs or Replace System"/>
    <s v=""/>
    <s v="Further Technical Diagnostic Needed"/>
    <s v=" "/>
    <s v=" "/>
    <s v=" "/>
    <n v="18"/>
    <s v=" "/>
    <s v=" "/>
    <s v=" "/>
    <s v=" "/>
    <s v=""/>
    <n v="18"/>
    <s v=" "/>
    <s v=" "/>
    <s v=" "/>
    <n v="3"/>
    <s v=" "/>
    <s v=" "/>
    <s v=" "/>
    <s v=" "/>
    <s v=" "/>
    <n v="3"/>
    <n v="3"/>
    <n v="1"/>
    <n v="1"/>
    <n v="1"/>
    <n v="1"/>
    <n v="1"/>
    <n v="1"/>
    <n v="0"/>
    <n v="0"/>
    <n v="2"/>
    <s v=" "/>
    <s v=" "/>
    <s v=" "/>
    <s v=" "/>
    <n v="1"/>
    <s v=" "/>
    <s v=" "/>
    <s v=" "/>
    <n v="1"/>
    <n v="0"/>
    <s v=""/>
    <s v=" "/>
    <n v="0"/>
    <s v=" "/>
    <n v="0"/>
    <s v=" "/>
    <n v="1"/>
    <n v="2015"/>
    <n v="0"/>
    <s v=" "/>
    <n v="0"/>
    <s v=" "/>
    <s v=" "/>
    <s v=" "/>
    <n v="0"/>
    <s v=""/>
    <s v=" "/>
    <s v=" "/>
    <s v=" "/>
    <n v="1"/>
    <n v="2015"/>
  </r>
  <r>
    <n v="2017"/>
    <s v="Rwanda"/>
    <s v="Rulindo"/>
    <s v="Masoro"/>
    <s v="Nyamyumba"/>
    <s v="Kigomwa"/>
    <s v=""/>
    <s v=""/>
    <s v=" "/>
    <n v="118"/>
    <n v="118"/>
    <n v="153"/>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1"/>
    <n v="1"/>
    <n v="2"/>
    <n v="5000"/>
    <n v="15"/>
    <s v=" "/>
    <n v="2"/>
    <n v="5000"/>
    <n v="1"/>
    <n v="2"/>
    <n v="1"/>
    <s v="&quot;Springbox&quot; --Intake Structure At A Spring"/>
    <n v="2016"/>
    <n v="1"/>
    <n v="2016"/>
    <n v="1"/>
    <n v="2016"/>
    <n v="0"/>
    <s v=" "/>
    <n v="1"/>
    <n v="2016"/>
    <n v="1"/>
    <n v="2016"/>
    <n v="1"/>
    <n v="2016"/>
    <n v="0"/>
    <s v=""/>
    <s v=" "/>
    <s v=" "/>
    <s v=" "/>
    <n v="1"/>
    <n v="2016"/>
  </r>
  <r>
    <n v="2017"/>
    <s v="Rwanda"/>
    <s v="Rulindo"/>
    <s v="Shyorongi"/>
    <s v="Rubona"/>
    <s v="Bwimo"/>
    <s v=""/>
    <s v=""/>
    <s v="Gisoro- Nyundo network"/>
    <n v="188"/>
    <n v="35"/>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Ntarabana"/>
    <s v="Kiyanza"/>
    <s v="Nombe"/>
    <s v=""/>
    <s v=""/>
    <s v="Rwamugaza network"/>
    <n v="193"/>
    <n v="193"/>
    <n v="39"/>
    <s v="Piped Network -- Gravity Only"/>
    <n v="2003"/>
    <s v="Government"/>
    <s v="Spring"/>
    <x v="0"/>
    <x v="2"/>
    <x v="0"/>
    <x v="2"/>
    <n v="5"/>
    <s v="Major Repairs or Replace System"/>
    <s v=""/>
    <s v="Further Technical Diagnostic Needed"/>
    <n v="16"/>
    <n v="6"/>
    <n v="16"/>
    <n v="6"/>
    <n v="16"/>
    <s v=" "/>
    <s v=" "/>
    <s v=" "/>
    <s v=""/>
    <n v="6"/>
    <n v="1"/>
    <n v="1"/>
    <n v="1"/>
    <n v="1"/>
    <n v="1"/>
    <s v=" "/>
    <s v=" "/>
    <s v=" "/>
    <s v=" "/>
    <n v="3"/>
    <n v="2"/>
    <n v="1"/>
    <n v="1"/>
    <n v="0"/>
    <n v="1"/>
    <n v="1"/>
    <n v="1"/>
    <n v="0"/>
    <n v="0"/>
    <n v="2"/>
    <n v="1"/>
    <n v="2"/>
    <n v="35000"/>
    <n v="7"/>
    <n v="12"/>
    <n v="2"/>
    <n v="35000"/>
    <s v=" "/>
    <n v="1"/>
    <n v="1"/>
    <s v=""/>
    <n v="2003"/>
    <n v="1"/>
    <n v="2003"/>
    <n v="1"/>
    <n v="2003"/>
    <n v="1"/>
    <n v="2003"/>
    <n v="1"/>
    <n v="2003"/>
    <n v="0"/>
    <s v=" "/>
    <s v=" "/>
    <s v=" "/>
    <n v="0"/>
    <s v=""/>
    <s v=" "/>
    <s v=" "/>
    <s v=" "/>
    <n v="1"/>
    <n v="2003"/>
  </r>
  <r>
    <n v="2017"/>
    <s v="Rwanda"/>
    <s v="Rulindo"/>
    <s v="Buyoga"/>
    <s v="Gahororo"/>
    <s v="Gatenderi"/>
    <s v=""/>
    <s v=""/>
    <s v="Kiruruma"/>
    <n v="141"/>
    <n v="102"/>
    <s v=" "/>
    <s v="Piped Network With Pump"/>
    <n v="2014"/>
    <s v=""/>
    <s v="Spring"/>
    <x v="0"/>
    <x v="1"/>
    <x v="1"/>
    <x v="1"/>
    <n v="6"/>
    <s v="Perform Routine Preventative Maintenance"/>
    <s v=""/>
    <s v="Maintain O&amp;M and Routine Monitoring"/>
    <n v="27"/>
    <n v="17"/>
    <n v="27"/>
    <s v=" "/>
    <n v="27"/>
    <n v="4"/>
    <n v="17"/>
    <s v=" "/>
    <s v=""/>
    <n v="17"/>
    <n v="1"/>
    <n v="1"/>
    <n v="1"/>
    <s v=" "/>
    <n v="1"/>
    <n v="1"/>
    <n v="1"/>
    <s v=" "/>
    <s v=" "/>
    <n v="1"/>
    <n v="1"/>
    <n v="1"/>
    <n v="1"/>
    <n v="0"/>
    <n v="1"/>
    <n v="1"/>
    <n v="1"/>
    <n v="0"/>
    <n v="1"/>
    <n v="1"/>
    <n v="1"/>
    <n v="3"/>
    <n v="9000"/>
    <n v="11"/>
    <s v=" "/>
    <n v="3"/>
    <n v="9000"/>
    <n v="2"/>
    <n v="2"/>
    <n v="1"/>
    <s v="&quot;Springbox&quot; --Intake Structure At A Spring"/>
    <n v="2014"/>
    <n v="1"/>
    <n v="2014"/>
    <n v="1"/>
    <n v="2014"/>
    <n v="0"/>
    <s v=" "/>
    <n v="1"/>
    <n v="2014"/>
    <n v="1"/>
    <n v="2014"/>
    <n v="1"/>
    <n v="2014"/>
    <n v="0"/>
    <s v=""/>
    <s v=" "/>
    <s v=" "/>
    <s v=" "/>
    <n v="1"/>
    <n v="2014"/>
  </r>
  <r>
    <n v="2017"/>
    <s v="Rwanda"/>
    <s v="Rulindo"/>
    <s v="Mbogo"/>
    <s v="Ngiramazi"/>
    <s v="Gisha"/>
    <s v=""/>
    <s v=""/>
    <s v="Water point at GS Gisha/Nyirambuga pumping"/>
    <n v="133"/>
    <n v="133"/>
    <s v=" "/>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3"/>
    <n v="0"/>
    <s v=""/>
    <s v=" "/>
    <n v="0"/>
    <s v=" "/>
    <n v="1"/>
    <n v="2015"/>
    <n v="0"/>
    <s v=" "/>
    <n v="0"/>
    <s v=" "/>
    <n v="0"/>
    <s v=" "/>
    <s v=" "/>
    <s v=" "/>
    <n v="0"/>
    <s v=""/>
    <s v=" "/>
    <s v=" "/>
    <s v=" "/>
    <n v="1"/>
    <n v="2015"/>
  </r>
  <r>
    <n v="2017"/>
    <s v="Rwanda"/>
    <s v="Rulindo"/>
    <s v="Ntarabana"/>
    <s v="Kajevuba"/>
    <s v="Nyarubuye"/>
    <s v=""/>
    <s v=""/>
    <s v="rwamugaza"/>
    <n v="200"/>
    <n v="200"/>
    <n v="5"/>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quot;Springbox&quot; --Intake Structure At A Spring"/>
    <n v="2003"/>
    <n v="1"/>
    <n v="2003"/>
    <n v="1"/>
    <n v="2003"/>
    <n v="1"/>
    <n v="2003"/>
    <n v="1"/>
    <n v="2003"/>
    <n v="0"/>
    <s v=" "/>
    <s v=" "/>
    <s v=" "/>
    <n v="0"/>
    <s v=""/>
    <s v=" "/>
    <s v=" "/>
    <s v=" "/>
    <n v="1"/>
    <n v="2003"/>
  </r>
  <r>
    <n v="2017"/>
    <s v="Rwanda"/>
    <s v="Rulindo"/>
    <s v="Rukozo"/>
    <s v="Buraro"/>
    <s v="Shyondwe"/>
    <s v=""/>
    <s v=""/>
    <s v="Kabonanyoni"/>
    <n v="75"/>
    <n v="70"/>
    <n v="85"/>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10"/>
    <n v="1"/>
    <n v="720"/>
    <n v="19"/>
    <n v="10"/>
    <n v="3"/>
    <n v="19000"/>
    <n v="2"/>
    <n v="31"/>
    <n v="1"/>
    <s v="&quot;Springbox&quot; --Intake Structure At A Spring"/>
    <n v="2015"/>
    <n v="1"/>
    <n v="2015"/>
    <n v="1"/>
    <n v="2015"/>
    <n v="1"/>
    <n v="2015"/>
    <n v="1"/>
    <n v="2015"/>
    <n v="1"/>
    <n v="2016"/>
    <n v="1"/>
    <n v="2016"/>
    <n v="0"/>
    <s v=""/>
    <s v=" "/>
    <s v=" "/>
    <s v=" "/>
    <n v="1"/>
    <n v="2015"/>
  </r>
  <r>
    <n v="2017"/>
    <s v="Rwanda"/>
    <s v="Rulindo"/>
    <s v="Ngoma"/>
    <s v="Karambo"/>
    <s v="Kagwa"/>
    <s v=""/>
    <s v=""/>
    <s v="Kabarore- Ngoma- Nyabuko network"/>
    <n v="123"/>
    <n v="38"/>
    <s v=" "/>
    <s v="Piped Network With Pump"/>
    <n v="2014"/>
    <s v="Governement (District, Wasac) And Water For People"/>
    <s v="Spring"/>
    <x v="0"/>
    <x v="1"/>
    <x v="1"/>
    <x v="1"/>
    <n v="7"/>
    <s v="Repair or Replace Components"/>
    <s v="Intake Structure, Pump, "/>
    <s v="Create Plan To Repair or Replace Components"/>
    <n v="27"/>
    <n v="17"/>
    <n v="27"/>
    <s v=" "/>
    <n v="27"/>
    <n v="4"/>
    <n v="17"/>
    <s v=" "/>
    <s v=""/>
    <n v="17"/>
    <n v="2"/>
    <n v="1"/>
    <n v="1"/>
    <s v=" "/>
    <n v="1"/>
    <n v="2"/>
    <n v="1"/>
    <s v=" "/>
    <s v=" "/>
    <n v="1"/>
    <n v="1"/>
    <n v="1"/>
    <n v="1"/>
    <n v="0"/>
    <n v="1"/>
    <n v="1"/>
    <n v="1"/>
    <n v="1"/>
    <n v="1"/>
    <n v="4"/>
    <n v="5"/>
    <n v="2"/>
    <n v="8000"/>
    <n v="13"/>
    <s v=" "/>
    <n v="2"/>
    <n v="7000"/>
    <n v="2"/>
    <n v="17"/>
    <n v="1"/>
    <s v="&quot;Springbox&quot; --Intake Structure At A Spring|Collection Chamber"/>
    <n v="2014"/>
    <n v="1"/>
    <n v="2014"/>
    <n v="1"/>
    <n v="2014"/>
    <n v="0"/>
    <s v=" "/>
    <n v="1"/>
    <n v="2014"/>
    <n v="1"/>
    <n v="2014"/>
    <n v="1"/>
    <n v="2014"/>
    <n v="0"/>
    <s v=""/>
    <s v=" "/>
    <s v=" "/>
    <s v=" "/>
    <n v="1"/>
    <n v="2014"/>
  </r>
  <r>
    <n v="2017"/>
    <s v="Rwanda"/>
    <s v="Rulindo"/>
    <s v="Burega"/>
    <s v="Butangampundu"/>
    <s v="Mayaga"/>
    <s v=""/>
    <s v=""/>
    <s v="Rwamugaza"/>
    <n v="525"/>
    <n v="525"/>
    <n v="110"/>
    <s v="Piped Network -- Gravity Only"/>
    <n v="2003"/>
    <s v="Government"/>
    <s v="Spring"/>
    <x v="0"/>
    <x v="1"/>
    <x v="0"/>
    <x v="0"/>
    <n v="5"/>
    <s v="Repair or Replace Components"/>
    <s v="Kiosk/Tap Stand"/>
    <s v="Create Plan To Repair or Replace Components"/>
    <n v="16"/>
    <n v="6"/>
    <n v="27"/>
    <n v="17"/>
    <s v=" "/>
    <s v=" "/>
    <s v=" "/>
    <s v=" "/>
    <s v=""/>
    <n v="17"/>
    <n v="1"/>
    <n v="1"/>
    <n v="1"/>
    <n v="1"/>
    <s v=" "/>
    <s v=" "/>
    <s v=" "/>
    <s v=" "/>
    <s v=" "/>
    <n v="2"/>
    <n v="2"/>
    <n v="1"/>
    <n v="1"/>
    <n v="0"/>
    <n v="1"/>
    <n v="1"/>
    <n v="1"/>
    <n v="0"/>
    <n v="0"/>
    <n v="2"/>
    <n v="2"/>
    <n v="1"/>
    <n v="8000"/>
    <n v="10"/>
    <n v="8"/>
    <s v=" "/>
    <s v=" "/>
    <s v=" "/>
    <n v="1"/>
    <n v="1"/>
    <s v=""/>
    <n v="2003"/>
    <n v="1"/>
    <n v="2003"/>
    <n v="1"/>
    <n v="2014"/>
    <n v="1"/>
    <n v="2014"/>
    <n v="0"/>
    <s v=" "/>
    <n v="0"/>
    <s v=" "/>
    <s v=" "/>
    <s v=" "/>
    <n v="0"/>
    <s v=""/>
    <s v=" "/>
    <s v=" "/>
    <s v=" "/>
    <n v="1"/>
    <n v="2014"/>
  </r>
  <r>
    <n v="2017"/>
    <s v="Rwanda"/>
    <s v="Rulindo"/>
    <s v="Murambi"/>
    <s v="Mugambazi"/>
    <s v="Ruri"/>
    <s v=""/>
    <s v=""/>
    <s v="Mutagata Motorised Network"/>
    <n v="189"/>
    <n v="79"/>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Tumba"/>
    <s v="Nyirabirori"/>
    <s v="Gatsinde"/>
    <s v=""/>
    <s v=""/>
    <s v="Gatsinde water point/Nyirambuga pumping"/>
    <n v="178"/>
    <n v="178"/>
    <n v="50"/>
    <s v="Piped Network With Pump"/>
    <n v="2012"/>
    <s v="Gor"/>
    <s v="Spring"/>
    <x v="0"/>
    <x v="1"/>
    <x v="1"/>
    <x v="1"/>
    <n v="7"/>
    <s v="Perform Routine Preventative Maintenance"/>
    <s v=""/>
    <s v="Maintain O&amp;M and Routine Monitoring"/>
    <s v=" "/>
    <s v=" "/>
    <n v="25"/>
    <s v=" "/>
    <s v=" "/>
    <s v=" "/>
    <s v=" "/>
    <s v=" "/>
    <s v=""/>
    <n v="15"/>
    <s v=" "/>
    <s v=" "/>
    <n v="1"/>
    <s v=" "/>
    <s v=" "/>
    <s v=" "/>
    <s v=" "/>
    <s v=" "/>
    <s v=" "/>
    <n v="1"/>
    <n v="1"/>
    <n v="1"/>
    <n v="1"/>
    <n v="0"/>
    <n v="1"/>
    <n v="1"/>
    <n v="1"/>
    <n v="1"/>
    <n v="1"/>
    <n v="11"/>
    <s v=" "/>
    <s v=" "/>
    <s v=" "/>
    <n v="1"/>
    <s v=" "/>
    <s v=" "/>
    <s v=" "/>
    <s v=" "/>
    <n v="1"/>
    <n v="0"/>
    <s v=""/>
    <s v=" "/>
    <n v="0"/>
    <s v=" "/>
    <n v="1"/>
    <n v="2012"/>
    <n v="0"/>
    <s v=" "/>
    <n v="0"/>
    <s v=" "/>
    <n v="0"/>
    <s v=" "/>
    <s v=" "/>
    <s v=" "/>
    <n v="0"/>
    <s v=""/>
    <s v=" "/>
    <s v=" "/>
    <s v=" "/>
    <n v="1"/>
    <n v="2012"/>
  </r>
  <r>
    <n v="2017"/>
    <s v="Rwanda"/>
    <s v="Rulindo"/>
    <s v="Rukozo"/>
    <s v="Buraro"/>
    <s v="Kivomo"/>
    <s v=""/>
    <s v=""/>
    <s v="Nyamagana"/>
    <n v="80"/>
    <n v="30"/>
    <s v=" "/>
    <s v="Piped Network -- Gravity Only"/>
    <n v="2011"/>
    <s v="Government And African Development Bank"/>
    <s v="Spring"/>
    <x v="0"/>
    <x v="0"/>
    <x v="0"/>
    <x v="0"/>
    <n v="4"/>
    <s v="Repair or Replace Components"/>
    <s v="Intake Structure, Distribution  Line, Kiosk/Tap Stand"/>
    <s v="Create Plan To Repair or Replace Components"/>
    <n v="28"/>
    <n v="18"/>
    <n v="24"/>
    <n v="14"/>
    <n v="24"/>
    <s v=" "/>
    <s v=" "/>
    <s v=" "/>
    <s v=""/>
    <n v="14"/>
    <n v="2"/>
    <n v="1"/>
    <n v="1"/>
    <n v="1"/>
    <n v="2"/>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Masoro"/>
    <s v="Kigarama"/>
    <s v="Marenge"/>
    <s v=""/>
    <s v=""/>
    <s v="marenge"/>
    <n v="214"/>
    <n v="214"/>
    <s v=" "/>
    <s v="Piped Network With Pump"/>
    <n v="1998"/>
    <s v="Governement (District, Wasac) And Water For People"/>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2"/>
    <n v="2"/>
    <n v="5000"/>
    <n v="15"/>
    <s v=" "/>
    <n v="2"/>
    <n v="5000"/>
    <n v="1"/>
    <n v="1"/>
    <n v="1"/>
    <s v="&quot;Springbox&quot; --Intake Structure At A Spring"/>
    <n v="2016"/>
    <n v="1"/>
    <n v="2016"/>
    <n v="1"/>
    <n v="2016"/>
    <n v="0"/>
    <s v=" "/>
    <n v="1"/>
    <n v="2016"/>
    <n v="1"/>
    <n v="2016"/>
    <n v="1"/>
    <n v="2016"/>
    <n v="0"/>
    <s v=""/>
    <s v=" "/>
    <s v=" "/>
    <s v=" "/>
    <n v="1"/>
    <n v="2016"/>
  </r>
  <r>
    <n v="2017"/>
    <s v="Rwanda"/>
    <s v="Rulindo"/>
    <s v="Rusiga"/>
    <s v="Gako"/>
    <s v="Ntakara"/>
    <s v=""/>
    <s v=""/>
    <s v="Kivomo water point/Kivomo-Ntakara"/>
    <n v="200"/>
    <n v="200"/>
    <n v="39"/>
    <s v="Piped Network -- Gravity Only"/>
    <n v="2015"/>
    <s v="Local Government With Partnering With The Community"/>
    <s v="Spring"/>
    <x v="0"/>
    <x v="1"/>
    <x v="2"/>
    <x v="1"/>
    <n v="8"/>
    <s v="Perform Routine Preventative Maintenance"/>
    <s v=""/>
    <s v="Maintain O&amp;M and Routine Monitoring"/>
    <s v=" "/>
    <n v="18"/>
    <n v="28"/>
    <s v=" "/>
    <s v=" "/>
    <s v=" "/>
    <s v=" "/>
    <s v=" "/>
    <s v=""/>
    <n v="18"/>
    <s v=" "/>
    <n v="1"/>
    <n v="1"/>
    <s v=" "/>
    <s v=" "/>
    <s v=" "/>
    <s v=" "/>
    <s v=" "/>
    <s v=" "/>
    <n v="1"/>
    <n v="1"/>
    <n v="1"/>
    <n v="1"/>
    <n v="1"/>
    <n v="1"/>
    <n v="1"/>
    <n v="1"/>
    <n v="1"/>
    <n v="1"/>
    <n v="1"/>
    <s v=" "/>
    <n v="1"/>
    <n v="100"/>
    <n v="1"/>
    <s v=" "/>
    <s v=" "/>
    <s v=" "/>
    <s v=" "/>
    <n v="1"/>
    <n v="0"/>
    <s v=""/>
    <s v=" "/>
    <n v="1"/>
    <n v="2015"/>
    <n v="1"/>
    <n v="2015"/>
    <n v="0"/>
    <s v=" "/>
    <n v="0"/>
    <s v=" "/>
    <n v="0"/>
    <s v=" "/>
    <s v=" "/>
    <s v=" "/>
    <n v="0"/>
    <s v=""/>
    <s v=" "/>
    <s v=" "/>
    <s v=" "/>
    <n v="1"/>
    <n v="2015"/>
  </r>
  <r>
    <n v="2017"/>
    <s v="Rwanda"/>
    <s v="Rulindo"/>
    <s v="Base"/>
    <s v="Rwamahwa"/>
    <s v="Base"/>
    <s v=""/>
    <s v=""/>
    <s v="Rutare II"/>
    <n v="229"/>
    <n v="190"/>
    <n v="144"/>
    <s v="Piped Network -- Gravity Only"/>
    <n v="2016"/>
    <s v="Governement (District, Wasac) And Water For People"/>
    <s v="Groundwater (Well, Etc.)"/>
    <x v="0"/>
    <x v="1"/>
    <x v="2"/>
    <x v="1"/>
    <n v="8"/>
    <s v="Perform Routine Preventative Maintenance"/>
    <s v=""/>
    <s v="Maintain O&amp;M and Routine Monitoring"/>
    <n v="30"/>
    <n v="19"/>
    <n v="29"/>
    <n v="19"/>
    <s v=" "/>
    <s v=" "/>
    <s v=" "/>
    <s v=" "/>
    <s v=""/>
    <n v="19"/>
    <n v="1"/>
    <n v="1"/>
    <n v="1"/>
    <n v="1"/>
    <s v=" "/>
    <s v=" "/>
    <s v=" "/>
    <s v=" "/>
    <s v=" "/>
    <n v="1"/>
    <n v="1"/>
    <n v="1"/>
    <n v="1"/>
    <n v="1"/>
    <n v="1"/>
    <n v="1"/>
    <n v="1"/>
    <n v="1"/>
    <n v="1"/>
    <n v="1"/>
    <n v="1"/>
    <n v="1"/>
    <n v="3000"/>
    <n v="1"/>
    <n v="1"/>
    <s v=" "/>
    <s v=" "/>
    <s v=" "/>
    <n v="2"/>
    <n v="1"/>
    <s v="&quot;Springbox&quot; --Intake Structure At A Spring"/>
    <n v="2017"/>
    <n v="1"/>
    <n v="2016"/>
    <n v="1"/>
    <n v="2016"/>
    <n v="1"/>
    <n v="2016"/>
    <n v="0"/>
    <s v=" "/>
    <n v="0"/>
    <s v=" "/>
    <s v=" "/>
    <s v=" "/>
    <n v="0"/>
    <s v=""/>
    <s v=" "/>
    <s v=" "/>
    <s v=" "/>
    <n v="1"/>
    <n v="2016"/>
  </r>
  <r>
    <n v="2017"/>
    <s v="Rwanda"/>
    <s v="Rulindo"/>
    <s v="Shyorongi"/>
    <s v="Bugaragara"/>
    <s v="Kigarama"/>
    <s v=""/>
    <s v=""/>
    <s v="kinywamagana pumping network"/>
    <n v="233"/>
    <n v="89"/>
    <n v="42"/>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Buyoga"/>
    <s v="Gahororo"/>
    <s v="Gipfundo"/>
    <s v=""/>
    <s v=""/>
    <s v="rukondo"/>
    <n v="162"/>
    <n v="120"/>
    <s v=" "/>
    <s v="Piped Network -- Gravity Only"/>
    <n v="2012"/>
    <s v="G.Thierry"/>
    <s v="Spring"/>
    <x v="0"/>
    <x v="1"/>
    <x v="2"/>
    <x v="1"/>
    <n v="8"/>
    <s v="Perform Routine Preventative Maintenance"/>
    <s v=""/>
    <s v="Maintain O&amp;M and Routine Monitoring"/>
    <n v="25"/>
    <n v="15"/>
    <s v=" "/>
    <s v=" "/>
    <n v="25"/>
    <s v=" "/>
    <s v=" "/>
    <s v=" "/>
    <s v=""/>
    <n v="15"/>
    <n v="1"/>
    <n v="1"/>
    <s v=" "/>
    <s v=" "/>
    <n v="1"/>
    <s v=" "/>
    <s v=" "/>
    <s v=" "/>
    <s v=" "/>
    <n v="1"/>
    <n v="1"/>
    <n v="1"/>
    <n v="1"/>
    <n v="1"/>
    <n v="1"/>
    <n v="1"/>
    <n v="1"/>
    <n v="1"/>
    <n v="1"/>
    <n v="1"/>
    <n v="1"/>
    <n v="1"/>
    <n v="4500"/>
    <s v=" "/>
    <s v=" "/>
    <n v="1"/>
    <n v="4500"/>
    <s v=" "/>
    <n v="1"/>
    <n v="1"/>
    <s v="&quot;Springbox&quot; --Intake Structure At A Spring"/>
    <n v="2012"/>
    <n v="1"/>
    <n v="2012"/>
    <n v="0"/>
    <s v=" "/>
    <n v="0"/>
    <s v=" "/>
    <n v="1"/>
    <n v="2012"/>
    <n v="0"/>
    <s v=" "/>
    <s v=" "/>
    <s v=" "/>
    <n v="0"/>
    <s v=""/>
    <s v=" "/>
    <s v=" "/>
    <s v=" "/>
    <n v="1"/>
    <n v="2012"/>
  </r>
  <r>
    <n v="2017"/>
    <s v="Rwanda"/>
    <s v="Rulindo"/>
    <s v="Tumba"/>
    <s v="Nyirabirori"/>
    <s v="Rugando"/>
    <s v=""/>
    <s v=""/>
    <s v="Water point at Rugando chez Ndayambaje/Nyirambuga pumping"/>
    <n v="161"/>
    <n v="161"/>
    <s v=" "/>
    <s v="Piped Network With Pump"/>
    <n v="2017"/>
    <s v="Governement (District, Wasac) And Water For People"/>
    <s v="Spring"/>
    <x v="0"/>
    <x v="2"/>
    <x v="0"/>
    <x v="2"/>
    <n v="5"/>
    <s v="Major Repairs or Replace System"/>
    <s v=""/>
    <s v="Further Technical Diagnostic Needed"/>
    <s v=" "/>
    <s v=" "/>
    <s v=" "/>
    <s v=" "/>
    <s v=" "/>
    <s v=" "/>
    <s v=" "/>
    <s v=" "/>
    <s v=""/>
    <n v="20"/>
    <s v=" "/>
    <s v=" "/>
    <s v=" "/>
    <s v=" "/>
    <s v=" "/>
    <s v=" "/>
    <s v=" "/>
    <s v=" "/>
    <s v=" "/>
    <n v="3"/>
    <n v="3"/>
    <n v="1"/>
    <n v="1"/>
    <n v="0"/>
    <n v="1"/>
    <n v="1"/>
    <n v="1"/>
    <n v="0"/>
    <n v="0"/>
    <n v="2"/>
    <s v=" "/>
    <s v=" "/>
    <s v=" "/>
    <s v=" "/>
    <s v=" "/>
    <s v=" "/>
    <s v=" "/>
    <s v=" "/>
    <n v="2"/>
    <n v="0"/>
    <s v=""/>
    <s v=" "/>
    <n v="0"/>
    <s v=" "/>
    <n v="0"/>
    <s v=" "/>
    <n v="0"/>
    <s v=" "/>
    <n v="0"/>
    <s v=" "/>
    <n v="0"/>
    <s v=" "/>
    <s v=" "/>
    <s v=" "/>
    <n v="0"/>
    <s v=""/>
    <s v=" "/>
    <s v=" "/>
    <s v=" "/>
    <n v="1"/>
    <n v="2017"/>
  </r>
  <r>
    <n v="2017"/>
    <s v="Rwanda"/>
    <s v="Rulindo"/>
    <s v="Bushoki"/>
    <s v="N.Ngarama"/>
    <s v="Nyenyeri"/>
    <s v=""/>
    <s v=""/>
    <s v="Nyenyeri water point/Tare-Rusiga pumping"/>
    <n v="68"/>
    <n v="68"/>
    <n v="62"/>
    <s v="Piped Network With Pump"/>
    <n v="2015"/>
    <s v="Governement (District, Wasac) And Water For People"/>
    <s v="Spring"/>
    <x v="0"/>
    <x v="1"/>
    <x v="1"/>
    <x v="1"/>
    <n v="7"/>
    <s v="Perform Routine Preventative Maintenance"/>
    <s v=""/>
    <s v="Maintain O&amp;M and Routine Monitoring"/>
    <n v="28"/>
    <n v="18"/>
    <n v="28"/>
    <s v=" "/>
    <n v="28"/>
    <n v="5"/>
    <n v="18"/>
    <s v=" "/>
    <s v=""/>
    <n v="18"/>
    <n v="1"/>
    <n v="1"/>
    <n v="1"/>
    <s v=" "/>
    <n v="1"/>
    <n v="1"/>
    <n v="1"/>
    <s v=" "/>
    <s v=" "/>
    <n v="1"/>
    <n v="1"/>
    <n v="1"/>
    <n v="1"/>
    <n v="0"/>
    <n v="1"/>
    <n v="1"/>
    <n v="1"/>
    <n v="1"/>
    <n v="1"/>
    <n v="10"/>
    <n v="8"/>
    <n v="1"/>
    <n v="4000"/>
    <n v="1"/>
    <s v=" "/>
    <n v="3"/>
    <n v="8000"/>
    <n v="2"/>
    <n v="2"/>
    <n v="1"/>
    <s v="&quot;Springbox&quot; --Intake Structure At A Spring"/>
    <n v="2015"/>
    <n v="1"/>
    <n v="2015"/>
    <n v="1"/>
    <n v="2015"/>
    <n v="0"/>
    <s v=" "/>
    <n v="1"/>
    <n v="2015"/>
    <n v="1"/>
    <n v="2015"/>
    <n v="1"/>
    <n v="2015"/>
    <n v="0"/>
    <s v=""/>
    <s v=" "/>
    <s v=" "/>
    <s v=" "/>
    <n v="1"/>
    <n v="2015"/>
  </r>
  <r>
    <n v="2017"/>
    <s v="Rwanda"/>
    <s v="Rulindo"/>
    <s v="Mbogo"/>
    <s v="Rurenge"/>
    <s v="Munini"/>
    <s v=""/>
    <s v=""/>
    <s v="Musenge network"/>
    <n v="111"/>
    <n v="49"/>
    <s v=" "/>
    <s v="Piped Network With Pump"/>
    <n v="2014"/>
    <s v="Governement (District, Wasac) And Water For People"/>
    <s v="Spring"/>
    <x v="0"/>
    <x v="2"/>
    <x v="1"/>
    <x v="2"/>
    <n v="7"/>
    <s v="Major Repairs or Replace System"/>
    <s v=""/>
    <s v="Further Technical Diagnostic Needed"/>
    <n v="27"/>
    <n v="17"/>
    <n v="27"/>
    <n v="17"/>
    <n v="27"/>
    <n v="4"/>
    <n v="17"/>
    <s v=" "/>
    <s v=""/>
    <n v="17"/>
    <n v="1"/>
    <n v="1"/>
    <n v="1"/>
    <n v="2"/>
    <n v="2"/>
    <n v="2"/>
    <n v="1"/>
    <s v=" "/>
    <s v=" "/>
    <n v="3"/>
    <n v="2"/>
    <n v="1"/>
    <n v="1"/>
    <n v="1"/>
    <n v="1"/>
    <n v="1"/>
    <n v="1"/>
    <n v="1"/>
    <n v="0"/>
    <n v="1"/>
    <n v="1"/>
    <n v="1"/>
    <n v="3000"/>
    <n v="16"/>
    <n v="8"/>
    <n v="3"/>
    <n v="20000"/>
    <n v="1"/>
    <n v="28"/>
    <n v="1"/>
    <s v="&quot;Springbox&quot; --Intake Structure At A Spring"/>
    <n v="2014"/>
    <n v="1"/>
    <n v="2014"/>
    <n v="1"/>
    <n v="2014"/>
    <n v="1"/>
    <n v="2014"/>
    <n v="1"/>
    <n v="2014"/>
    <n v="1"/>
    <n v="2014"/>
    <n v="1"/>
    <n v="2014"/>
    <n v="0"/>
    <s v=""/>
    <s v=" "/>
    <s v=" "/>
    <s v=" "/>
    <n v="1"/>
    <n v="2014"/>
  </r>
  <r>
    <n v="2017"/>
    <s v="Rwanda"/>
    <s v="Rulindo"/>
    <s v="Burega"/>
    <s v="Taba"/>
    <s v="Nyagisozi"/>
    <s v=""/>
    <s v=""/>
    <s v="Rwamugaza"/>
    <n v="520"/>
    <n v="520"/>
    <n v="95"/>
    <s v="Piped Network With Pump"/>
    <n v="2012"/>
    <s v="Governement (District, Wasac) And Water For People"/>
    <s v="Spring"/>
    <x v="0"/>
    <x v="1"/>
    <x v="1"/>
    <x v="1"/>
    <n v="7"/>
    <s v="Perform Routine Preventative Maintenance"/>
    <s v=""/>
    <s v="Maintain O&amp;M and Routine Monitoring"/>
    <n v="22"/>
    <n v="15"/>
    <n v="25"/>
    <n v="15"/>
    <n v="25"/>
    <n v="-1"/>
    <n v="12"/>
    <s v=" "/>
    <s v=""/>
    <n v="15"/>
    <n v="1"/>
    <n v="1"/>
    <n v="1"/>
    <n v="1"/>
    <n v="1"/>
    <n v="1"/>
    <n v="1"/>
    <s v=" "/>
    <s v=" "/>
    <n v="1"/>
    <n v="1"/>
    <n v="1"/>
    <n v="1"/>
    <n v="0"/>
    <n v="1"/>
    <n v="1"/>
    <n v="1"/>
    <n v="1"/>
    <n v="1"/>
    <n v="3"/>
    <n v="3"/>
    <n v="2"/>
    <n v="5000"/>
    <n v="16"/>
    <n v="8"/>
    <n v="2"/>
    <n v="5000"/>
    <n v="1"/>
    <n v="1"/>
    <n v="1"/>
    <s v=""/>
    <n v="2009"/>
    <n v="1"/>
    <n v="2012"/>
    <n v="1"/>
    <n v="2012"/>
    <n v="1"/>
    <n v="2012"/>
    <n v="1"/>
    <n v="2012"/>
    <n v="1"/>
    <n v="2009"/>
    <n v="1"/>
    <n v="2009"/>
    <n v="0"/>
    <s v=""/>
    <s v=" "/>
    <s v=" "/>
    <s v=" "/>
    <n v="1"/>
    <n v="2012"/>
  </r>
  <r>
    <n v="2017"/>
    <s v="Rwanda"/>
    <s v="Rulindo"/>
    <s v="Shyorongi"/>
    <s v="Rubona"/>
    <s v="Gishyita"/>
    <s v=""/>
    <s v=""/>
    <s v="Gisoro- Nyundo network"/>
    <n v="205"/>
    <n v="110"/>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Burega"/>
    <s v="Butangampundu"/>
    <s v="Gacyamo"/>
    <s v=""/>
    <s v=""/>
    <s v="Rwamugaza"/>
    <n v="550"/>
    <n v="550"/>
    <n v="50"/>
    <s v="Piped Network With Pump"/>
    <n v="2012"/>
    <s v="Governement (District, Wasac) And Water For People"/>
    <s v="Spring"/>
    <x v="0"/>
    <x v="1"/>
    <x v="1"/>
    <x v="1"/>
    <n v="6"/>
    <s v="Perform Routine Preventative Maintenance"/>
    <s v=""/>
    <s v="Maintain O&amp;M and Routine Monitoring"/>
    <n v="22"/>
    <n v="15"/>
    <n v="25"/>
    <n v="15"/>
    <n v="25"/>
    <n v="-1"/>
    <n v="12"/>
    <s v=" "/>
    <s v=""/>
    <n v="15"/>
    <n v="1"/>
    <n v="1"/>
    <n v="1"/>
    <n v="1"/>
    <n v="1"/>
    <n v="1"/>
    <n v="1"/>
    <s v=" "/>
    <s v=" "/>
    <n v="1"/>
    <n v="1"/>
    <n v="1"/>
    <n v="1"/>
    <n v="0"/>
    <n v="1"/>
    <n v="1"/>
    <n v="1"/>
    <n v="0"/>
    <n v="1"/>
    <n v="3"/>
    <n v="3"/>
    <n v="2"/>
    <n v="5000"/>
    <n v="16"/>
    <n v="23"/>
    <n v="2"/>
    <n v="5000"/>
    <n v="1"/>
    <n v="1"/>
    <n v="1"/>
    <s v=""/>
    <n v="2009"/>
    <n v="1"/>
    <n v="2012"/>
    <n v="1"/>
    <n v="2012"/>
    <n v="1"/>
    <n v="2012"/>
    <n v="1"/>
    <n v="2012"/>
    <n v="1"/>
    <n v="2009"/>
    <n v="1"/>
    <n v="2009"/>
    <n v="0"/>
    <s v=""/>
    <s v=" "/>
    <s v=" "/>
    <s v=" "/>
    <n v="1"/>
    <n v="2012"/>
  </r>
  <r>
    <n v="2017"/>
    <s v="Rwanda"/>
    <s v="Rulindo"/>
    <s v="Cyungo"/>
    <s v="Marembo"/>
    <s v="Rusayo"/>
    <s v=""/>
    <s v=""/>
    <s v="Nyabirarama"/>
    <n v="150"/>
    <n v="100"/>
    <s v=" "/>
    <s v="Piped Network -- Gravity Only"/>
    <n v="2015"/>
    <s v="Governement (District, Wasac) And Water For People"/>
    <s v="Spring"/>
    <x v="0"/>
    <x v="1"/>
    <x v="2"/>
    <x v="1"/>
    <n v="8"/>
    <s v="Perform Routine Preventative Maintenance"/>
    <s v=""/>
    <s v="Maintain O&amp;M and Routine Monitoring"/>
    <n v="28"/>
    <n v="18"/>
    <n v="28"/>
    <n v="18"/>
    <n v="28"/>
    <s v=" "/>
    <s v=" "/>
    <s v=" "/>
    <s v=""/>
    <n v="18"/>
    <n v="1"/>
    <n v="1"/>
    <n v="1"/>
    <n v="1"/>
    <n v="1"/>
    <s v=" "/>
    <s v=" "/>
    <s v=" "/>
    <s v=" "/>
    <n v="1"/>
    <n v="1"/>
    <n v="1"/>
    <n v="1"/>
    <n v="1"/>
    <n v="1"/>
    <n v="1"/>
    <n v="1"/>
    <n v="1"/>
    <n v="1"/>
    <n v="1"/>
    <n v="1"/>
    <n v="1"/>
    <n v="1200"/>
    <n v="1"/>
    <n v="1"/>
    <n v="1"/>
    <n v="1200"/>
    <s v=" "/>
    <n v="2"/>
    <n v="1"/>
    <s v="&quot;Springbox&quot; --Intake Structure At A Spring"/>
    <n v="2015"/>
    <n v="1"/>
    <n v="2015"/>
    <n v="1"/>
    <n v="2015"/>
    <n v="1"/>
    <n v="2015"/>
    <n v="1"/>
    <n v="2015"/>
    <n v="0"/>
    <s v=" "/>
    <s v=" "/>
    <s v=" "/>
    <n v="0"/>
    <s v=""/>
    <s v=" "/>
    <s v=" "/>
    <s v=" "/>
    <n v="1"/>
    <n v="2015"/>
  </r>
  <r>
    <n v="2017"/>
    <s v="Rwanda"/>
    <s v="Rulindo"/>
    <s v="Buyoga"/>
    <s v="Karama"/>
    <s v="Kigarama"/>
    <s v=""/>
    <s v=""/>
    <s v="Kigarama water point/Nyirambuga pumping system"/>
    <n v="121"/>
    <n v="121"/>
    <n v="45"/>
    <s v="Piped Network With Pump"/>
    <n v="2017"/>
    <s v="Governement (District, Wasac) And Water For People"/>
    <s v="Spring"/>
    <x v="0"/>
    <x v="2"/>
    <x v="0"/>
    <x v="2"/>
    <n v="5"/>
    <s v="Major Repairs or Replace System"/>
    <s v=""/>
    <s v="Further Technical Diagnostic Needed"/>
    <s v=" "/>
    <s v=" "/>
    <s v=" "/>
    <s v=" "/>
    <s v=" "/>
    <s v=" "/>
    <s v=" "/>
    <s v=" "/>
    <s v=""/>
    <n v="20"/>
    <s v=" "/>
    <s v=" "/>
    <s v=" "/>
    <s v=" "/>
    <s v=" "/>
    <s v=" "/>
    <s v=" "/>
    <s v=" "/>
    <s v=" "/>
    <n v="3"/>
    <n v="3"/>
    <n v="1"/>
    <n v="1"/>
    <n v="0"/>
    <n v="1"/>
    <n v="1"/>
    <n v="1"/>
    <n v="0"/>
    <n v="0"/>
    <n v="2"/>
    <s v=" "/>
    <s v=" "/>
    <s v=" "/>
    <s v=" "/>
    <s v=" "/>
    <s v=" "/>
    <s v=" "/>
    <s v=" "/>
    <n v="2"/>
    <n v="0"/>
    <s v=""/>
    <s v=" "/>
    <n v="0"/>
    <s v=" "/>
    <n v="0"/>
    <s v=" "/>
    <n v="0"/>
    <s v=" "/>
    <n v="0"/>
    <s v=" "/>
    <n v="0"/>
    <s v=" "/>
    <s v=" "/>
    <s v=" "/>
    <n v="0"/>
    <s v=""/>
    <s v=" "/>
    <s v=" "/>
    <s v=" "/>
    <n v="1"/>
    <n v="2017"/>
  </r>
  <r>
    <n v="2017"/>
    <s v="Rwanda"/>
    <s v="Rulindo"/>
    <s v="Cyungo"/>
    <s v="Rwili"/>
    <s v="Karambi"/>
    <s v=""/>
    <s v=""/>
    <s v="Nyamagana"/>
    <n v="50"/>
    <n v="5"/>
    <s v=" "/>
    <s v="Piped Network -- Gravity Only"/>
    <n v="2011"/>
    <s v="Government And African Development Bank"/>
    <s v="Spring"/>
    <x v="0"/>
    <x v="0"/>
    <x v="0"/>
    <x v="0"/>
    <n v="4"/>
    <s v="Repair or Replace Components"/>
    <s v="Distribution  Line, Kiosk/Tap Stand"/>
    <s v="Create Plan To Repair or Replace Components"/>
    <n v="28"/>
    <n v="18"/>
    <n v="24"/>
    <n v="14"/>
    <n v="24"/>
    <s v=" "/>
    <s v=" "/>
    <s v=" "/>
    <s v=""/>
    <n v="14"/>
    <n v="1"/>
    <n v="1"/>
    <n v="1"/>
    <n v="1"/>
    <n v="2"/>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Masoro"/>
    <s v="Shengampuri"/>
    <s v="Agasharu"/>
    <s v=""/>
    <s v=""/>
    <s v=" "/>
    <n v="130"/>
    <n v="130"/>
    <s v=" "/>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2"/>
    <n v="5000"/>
    <n v="1"/>
    <n v="2"/>
    <n v="1"/>
    <s v="&quot;Springbox&quot; --Intake Structure At A Spring"/>
    <n v="2016"/>
    <n v="1"/>
    <n v="2016"/>
    <n v="1"/>
    <n v="2016"/>
    <n v="0"/>
    <s v=" "/>
    <n v="1"/>
    <n v="2016"/>
    <n v="1"/>
    <n v="2016"/>
    <n v="1"/>
    <n v="2016"/>
    <n v="0"/>
    <s v=""/>
    <s v=" "/>
    <s v=" "/>
    <s v=" "/>
    <n v="1"/>
    <n v="2016"/>
  </r>
  <r>
    <n v="2017"/>
    <s v="Rwanda"/>
    <s v="Rulindo"/>
    <s v="Rukozo"/>
    <s v="Buraro"/>
    <s v="Kabingo"/>
    <s v=""/>
    <s v=""/>
    <s v="Kabonanyoni"/>
    <n v="35"/>
    <n v="35"/>
    <s v=" "/>
    <s v="Piped Network With Pump"/>
    <n v="2015"/>
    <s v="Governement (District, Wasac) And Water For People"/>
    <s v="Spring"/>
    <x v="0"/>
    <x v="1"/>
    <x v="2"/>
    <x v="1"/>
    <n v="8"/>
    <s v="Repair or Replace Components"/>
    <s v="Other Concrete Structures "/>
    <s v="Create Plan To Repair or Replace Components"/>
    <n v="28"/>
    <n v="18"/>
    <n v="28"/>
    <n v="18"/>
    <n v="28"/>
    <n v="6"/>
    <n v="19"/>
    <s v=" "/>
    <s v=""/>
    <n v="18"/>
    <n v="1"/>
    <n v="1"/>
    <n v="1"/>
    <n v="2"/>
    <n v="1"/>
    <n v="1"/>
    <n v="1"/>
    <s v=" "/>
    <s v=" "/>
    <n v="1"/>
    <n v="1"/>
    <n v="1"/>
    <n v="1"/>
    <n v="1"/>
    <n v="1"/>
    <n v="1"/>
    <n v="1"/>
    <n v="1"/>
    <n v="1"/>
    <n v="5"/>
    <n v="5"/>
    <n v="1"/>
    <n v="720"/>
    <n v="19"/>
    <n v="10"/>
    <n v="1"/>
    <n v="720"/>
    <n v="2"/>
    <n v="31"/>
    <n v="1"/>
    <s v="&quot;Springbox&quot; --Intake Structure At A Spring"/>
    <n v="2015"/>
    <n v="1"/>
    <n v="2015"/>
    <n v="1"/>
    <n v="2015"/>
    <n v="1"/>
    <n v="2015"/>
    <n v="1"/>
    <n v="2015"/>
    <n v="1"/>
    <n v="2016"/>
    <n v="1"/>
    <n v="2016"/>
    <n v="0"/>
    <s v=""/>
    <s v=" "/>
    <s v=" "/>
    <s v=" "/>
    <n v="1"/>
    <n v="2015"/>
  </r>
  <r>
    <n v="2017"/>
    <s v="Rwanda"/>
    <s v="Rulindo"/>
    <s v="Rukozo"/>
    <s v="Mbuye"/>
    <s v="Mujebe"/>
    <s v=""/>
    <s v=""/>
    <s v="Kabonanyoni"/>
    <n v="800"/>
    <n v="800"/>
    <n v="126"/>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Mbogo"/>
    <s v="Rurenge"/>
    <s v="Ruhondo"/>
    <s v=""/>
    <s v=""/>
    <s v="Kishwi network"/>
    <n v="184"/>
    <n v="58"/>
    <s v=" "/>
    <s v="Piped Network -- Gravity Only"/>
    <n v="2003"/>
    <s v="Goverment"/>
    <s v="Spring"/>
    <x v="0"/>
    <x v="2"/>
    <x v="1"/>
    <x v="2"/>
    <n v="6"/>
    <s v="Major Repairs or Replace System"/>
    <s v=""/>
    <s v="Further Technical Diagnostic Needed"/>
    <n v="29"/>
    <n v="19"/>
    <n v="16"/>
    <s v=" "/>
    <n v="16"/>
    <s v=" "/>
    <s v=" "/>
    <s v=" "/>
    <s v=""/>
    <n v="6"/>
    <n v="1"/>
    <n v="1"/>
    <n v="1"/>
    <s v=" "/>
    <n v="1"/>
    <s v=" "/>
    <s v=" "/>
    <s v=" "/>
    <s v=" "/>
    <n v="3"/>
    <n v="2"/>
    <n v="1"/>
    <n v="1"/>
    <n v="0"/>
    <n v="1"/>
    <n v="1"/>
    <n v="1"/>
    <n v="1"/>
    <n v="0"/>
    <n v="1"/>
    <n v="1"/>
    <n v="2"/>
    <n v="700"/>
    <n v="2"/>
    <s v=" "/>
    <n v="2"/>
    <n v="680"/>
    <s v=" "/>
    <n v="4"/>
    <n v="1"/>
    <s v="&quot;Springbox&quot; --Intake Structure At A Spring"/>
    <n v="2016"/>
    <n v="1"/>
    <n v="2016"/>
    <n v="1"/>
    <n v="2003"/>
    <n v="0"/>
    <s v=" "/>
    <n v="1"/>
    <n v="2003"/>
    <n v="0"/>
    <s v=" "/>
    <s v=" "/>
    <s v=" "/>
    <n v="0"/>
    <s v=""/>
    <s v=" "/>
    <s v=" "/>
    <s v=" "/>
    <n v="1"/>
    <n v="2003"/>
  </r>
  <r>
    <n v="2017"/>
    <s v="Rwanda"/>
    <s v="Rulindo"/>
    <s v="Tumba"/>
    <s v="Misezero"/>
    <s v="Misezero"/>
    <s v=""/>
    <s v=""/>
    <s v="Water point Kumanga /Nyirambuga pumping"/>
    <n v="115"/>
    <n v="115"/>
    <n v="95"/>
    <s v="Piped Network With Pump"/>
    <n v="2012"/>
    <s v="Governement (District, Wasac) And Water For People"/>
    <s v="Spring"/>
    <x v="0"/>
    <x v="0"/>
    <x v="1"/>
    <x v="1"/>
    <n v="6"/>
    <s v="Repair or Replace Components"/>
    <s v="Storage Tank, Kiosk/Tap Stand"/>
    <s v="Create Plan To Repair or Replace Components"/>
    <s v=" "/>
    <s v=" "/>
    <n v="25"/>
    <s v=" "/>
    <s v=" "/>
    <s v=" "/>
    <s v=" "/>
    <s v=" "/>
    <s v=""/>
    <n v="15"/>
    <s v=" "/>
    <s v=" "/>
    <n v="2"/>
    <s v=" "/>
    <s v=" "/>
    <s v=" "/>
    <s v=" "/>
    <s v=" "/>
    <s v=" "/>
    <n v="2"/>
    <n v="2"/>
    <n v="1"/>
    <n v="1"/>
    <n v="0"/>
    <n v="1"/>
    <n v="1"/>
    <n v="1"/>
    <n v="1"/>
    <n v="0"/>
    <n v="2"/>
    <s v=" "/>
    <s v=" "/>
    <s v=" "/>
    <n v="1"/>
    <s v=" "/>
    <s v=" "/>
    <s v=" "/>
    <s v=" "/>
    <n v="2"/>
    <n v="0"/>
    <s v=""/>
    <s v=" "/>
    <n v="0"/>
    <s v=" "/>
    <n v="1"/>
    <n v="2012"/>
    <n v="0"/>
    <s v=" "/>
    <n v="0"/>
    <s v=" "/>
    <n v="0"/>
    <s v=" "/>
    <s v=" "/>
    <s v=" "/>
    <n v="0"/>
    <s v=""/>
    <s v=" "/>
    <s v=" "/>
    <s v=" "/>
    <n v="1"/>
    <n v="2012"/>
  </r>
  <r>
    <n v="2017"/>
    <s v="Rwanda"/>
    <s v="Rulindo"/>
    <s v="Shyorongi"/>
    <s v="Kijabagwe"/>
    <s v="Rimwe"/>
    <s v=""/>
    <s v=""/>
    <s v="Gisoro- Nyundo network"/>
    <n v="120"/>
    <n v="25"/>
    <n v="64"/>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Kinihira"/>
    <s v="Rebero"/>
    <s v="Karambi"/>
    <s v=""/>
    <s v=""/>
    <s v="Nyamagana-Kinihira"/>
    <n v="144"/>
    <n v="80"/>
    <n v="92"/>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Ngoma"/>
    <s v="Kabuga"/>
    <s v="Nyabuko"/>
    <s v=""/>
    <s v=""/>
    <s v="Kabarore-Ngoma-Nyabuko network"/>
    <n v="122"/>
    <n v="30"/>
    <n v="6"/>
    <s v="Piped Network With Pump"/>
    <n v="2014"/>
    <s v="Governement (District, Wasac) And Water For People"/>
    <s v="Spring"/>
    <x v="0"/>
    <x v="1"/>
    <x v="1"/>
    <x v="1"/>
    <n v="7"/>
    <s v="Repair or Replace Components"/>
    <s v="Pump, "/>
    <s v="Create Plan To Repair or Replace Components"/>
    <n v="27"/>
    <n v="17"/>
    <n v="27"/>
    <s v=" "/>
    <n v="27"/>
    <n v="4"/>
    <n v="17"/>
    <s v=" "/>
    <s v=""/>
    <n v="17"/>
    <n v="1"/>
    <n v="1"/>
    <n v="1"/>
    <s v=" "/>
    <n v="1"/>
    <n v="2"/>
    <n v="1"/>
    <s v=" "/>
    <s v=" "/>
    <n v="1"/>
    <n v="1"/>
    <n v="1"/>
    <n v="1"/>
    <n v="0"/>
    <n v="1"/>
    <n v="1"/>
    <n v="1"/>
    <n v="1"/>
    <n v="1"/>
    <n v="4"/>
    <n v="5"/>
    <n v="2"/>
    <n v="8000"/>
    <n v="13"/>
    <s v=" "/>
    <n v="2"/>
    <n v="7000"/>
    <n v="2"/>
    <n v="17"/>
    <n v="1"/>
    <s v="&quot;Springbox&quot; --Intake Structure At A Spring|Collection Chamber"/>
    <n v="2014"/>
    <n v="1"/>
    <n v="2014"/>
    <n v="1"/>
    <n v="2014"/>
    <n v="0"/>
    <s v=" "/>
    <n v="1"/>
    <n v="2014"/>
    <n v="1"/>
    <n v="2014"/>
    <n v="1"/>
    <n v="2014"/>
    <n v="0"/>
    <s v=""/>
    <s v=" "/>
    <s v=" "/>
    <s v=" "/>
    <n v="1"/>
    <n v="2014"/>
  </r>
  <r>
    <n v="2017"/>
    <s v="Rwanda"/>
    <s v="Rulindo"/>
    <s v="Base"/>
    <s v="Gitare"/>
    <s v="Gatete"/>
    <s v=""/>
    <s v=""/>
    <s v="Rwicanyoni"/>
    <n v="141"/>
    <n v="135"/>
    <n v="10"/>
    <s v="Piped Network -- Gravity Only"/>
    <n v="2016"/>
    <s v="Governement (District, Wasac) And Water For People"/>
    <s v="Spring"/>
    <x v="0"/>
    <x v="1"/>
    <x v="2"/>
    <x v="1"/>
    <n v="8"/>
    <s v="Perform Routine Preventative Maintenance"/>
    <s v=""/>
    <s v="Maintain O&amp;M and Routine Monitoring"/>
    <n v="29"/>
    <n v="19"/>
    <n v="29"/>
    <s v=" "/>
    <s v=" "/>
    <s v=" "/>
    <s v=" "/>
    <s v=" "/>
    <s v=""/>
    <n v="19"/>
    <n v="1"/>
    <n v="1"/>
    <n v="1"/>
    <s v=" "/>
    <s v=" "/>
    <s v=" "/>
    <s v=" "/>
    <s v=" "/>
    <s v=" "/>
    <n v="1"/>
    <n v="1"/>
    <n v="1"/>
    <n v="1"/>
    <n v="1"/>
    <n v="1"/>
    <n v="1"/>
    <n v="1"/>
    <n v="1"/>
    <n v="1"/>
    <n v="2"/>
    <n v="2"/>
    <n v="1"/>
    <n v="8600"/>
    <n v="3"/>
    <s v=" "/>
    <s v=" "/>
    <s v=" "/>
    <s v=" "/>
    <n v="2"/>
    <n v="1"/>
    <s v="&quot;Springbox&quot; --Intake Structure At A Spring"/>
    <n v="2016"/>
    <n v="1"/>
    <n v="2016"/>
    <n v="1"/>
    <n v="2016"/>
    <n v="0"/>
    <s v=" "/>
    <n v="0"/>
    <s v=" "/>
    <n v="0"/>
    <s v=" "/>
    <s v=" "/>
    <s v=" "/>
    <n v="0"/>
    <s v=""/>
    <s v=" "/>
    <s v=" "/>
    <s v=" "/>
    <n v="1"/>
    <n v="2016"/>
  </r>
  <r>
    <n v="2017"/>
    <s v="Rwanda"/>
    <s v="Rulindo"/>
    <s v="Rukozo"/>
    <s v="Mbuye"/>
    <s v="Nyarusebeya"/>
    <s v=""/>
    <s v=""/>
    <s v="Kabonanyoni"/>
    <n v="80"/>
    <n v="70"/>
    <n v="50"/>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Mbogo"/>
    <s v="Bukoro"/>
    <s v="Gihonga"/>
    <s v=""/>
    <s v=""/>
    <s v="Kibuye"/>
    <n v="110"/>
    <n v="60"/>
    <n v="85"/>
    <s v="Piped Network -- Gravity Only"/>
    <n v="2016"/>
    <s v="Governement (District, Wasac) And Water For People"/>
    <s v="Spring"/>
    <x v="0"/>
    <x v="2"/>
    <x v="0"/>
    <x v="2"/>
    <n v="5"/>
    <s v="Major Repairs or Replace System"/>
    <s v=""/>
    <s v="Further Technical Diagnostic Needed"/>
    <n v="29"/>
    <n v="19"/>
    <s v=" "/>
    <n v="19"/>
    <n v="29"/>
    <s v=" "/>
    <s v=" "/>
    <s v=" "/>
    <s v=""/>
    <n v="1"/>
    <n v="1"/>
    <n v="1"/>
    <s v=" "/>
    <n v="1"/>
    <n v="1"/>
    <s v=" "/>
    <s v=" "/>
    <s v=" "/>
    <s v=" "/>
    <n v="3"/>
    <n v="3"/>
    <n v="1"/>
    <n v="1"/>
    <n v="0"/>
    <n v="1"/>
    <n v="1"/>
    <n v="1"/>
    <n v="0"/>
    <n v="0"/>
    <n v="2"/>
    <n v="2"/>
    <n v="1"/>
    <n v="1500"/>
    <s v=" "/>
    <n v="1"/>
    <n v="1"/>
    <n v="1000"/>
    <s v=" "/>
    <n v="1"/>
    <n v="1"/>
    <s v="Start And Collection Chamber"/>
    <n v="2016"/>
    <n v="1"/>
    <n v="2016"/>
    <n v="0"/>
    <s v=" "/>
    <n v="1"/>
    <n v="2016"/>
    <n v="1"/>
    <n v="2016"/>
    <n v="0"/>
    <s v=" "/>
    <s v=" "/>
    <s v=" "/>
    <n v="0"/>
    <s v=""/>
    <s v=" "/>
    <s v=" "/>
    <s v=" "/>
    <n v="1"/>
    <n v="1998"/>
  </r>
  <r>
    <n v="2017"/>
    <s v="Rwanda"/>
    <s v="Rulindo"/>
    <s v="Shyorongi"/>
    <s v="Rubona"/>
    <s v="Gishyita"/>
    <s v=""/>
    <s v=""/>
    <s v="kirikumuryango network"/>
    <n v="205"/>
    <n v="120"/>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Kisaro"/>
    <s v="Kigarama"/>
    <s v="Runyinya"/>
    <s v=""/>
    <s v=""/>
    <s v="wasac network towards Mutete in Gicumbi district"/>
    <n v="148"/>
    <n v="148"/>
    <n v="135"/>
    <s v="Piped Network -- Gravity Only"/>
    <n v="2000"/>
    <s v="Government"/>
    <s v="Spring"/>
    <x v="0"/>
    <x v="1"/>
    <x v="2"/>
    <x v="1"/>
    <n v="8"/>
    <s v="Perform Routine Preventative Maintenance"/>
    <s v=""/>
    <s v="Maintain O&amp;M and Routine Monitoring"/>
    <n v="16"/>
    <n v="6"/>
    <n v="16"/>
    <n v="6"/>
    <n v="16"/>
    <s v=" "/>
    <s v=" "/>
    <s v=" "/>
    <s v=""/>
    <n v="6"/>
    <n v="1"/>
    <n v="1"/>
    <n v="1"/>
    <n v="1"/>
    <n v="1"/>
    <s v=" "/>
    <s v=" "/>
    <s v=" "/>
    <s v=" "/>
    <n v="1"/>
    <n v="1"/>
    <n v="1"/>
    <n v="1"/>
    <n v="1"/>
    <n v="1"/>
    <n v="1"/>
    <n v="1"/>
    <n v="1"/>
    <n v="1"/>
    <n v="2"/>
    <n v="1"/>
    <n v="1"/>
    <n v="30000"/>
    <n v="7"/>
    <n v="14"/>
    <n v="1"/>
    <n v="30000"/>
    <s v=" "/>
    <n v="1"/>
    <n v="1"/>
    <s v=""/>
    <n v="2003"/>
    <n v="1"/>
    <n v="2003"/>
    <n v="1"/>
    <n v="2003"/>
    <n v="1"/>
    <n v="2003"/>
    <n v="1"/>
    <n v="2003"/>
    <n v="0"/>
    <s v=" "/>
    <s v=" "/>
    <s v=" "/>
    <n v="0"/>
    <s v=""/>
    <s v=" "/>
    <s v=" "/>
    <s v=" "/>
    <n v="1"/>
    <n v="2003"/>
  </r>
  <r>
    <n v="2017"/>
    <s v="Rwanda"/>
    <s v="Rulindo"/>
    <s v="Shyorongi"/>
    <s v="Bugaragara"/>
    <s v="Gatimba"/>
    <s v=""/>
    <s v=""/>
    <s v="kinywamagana pumping network"/>
    <n v="217"/>
    <n v="82"/>
    <n v="98"/>
    <s v="Piped Network With Pump"/>
    <n v="2013"/>
    <s v="Governement (District, Wasac) And Water For People"/>
    <s v="Spring"/>
    <x v="0"/>
    <x v="2"/>
    <x v="1"/>
    <x v="2"/>
    <n v="7"/>
    <s v="Major Repairs or Replace System"/>
    <s v=""/>
    <s v="Further Technical Diagnostic Needed"/>
    <n v="26"/>
    <n v="16"/>
    <n v="26"/>
    <n v="16"/>
    <n v="26"/>
    <n v="3"/>
    <n v="16"/>
    <s v=" "/>
    <s v=""/>
    <n v="16"/>
    <n v="1"/>
    <n v="1"/>
    <n v="1"/>
    <n v="1"/>
    <n v="1"/>
    <n v="2"/>
    <n v="1"/>
    <s v=" "/>
    <s v=" "/>
    <n v="3"/>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Kinihira"/>
    <s v="Marembo"/>
    <s v="Gatare"/>
    <s v=""/>
    <s v=""/>
    <s v="Nyamagana- Kinihira"/>
    <n v="168"/>
    <n v="70"/>
    <n v="1335"/>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18"/>
    <n v="3"/>
    <n v="6000"/>
    <n v="2"/>
    <n v="2"/>
    <n v="1"/>
    <s v="&quot;Springbox&quot; --Intake Structure At A Spring"/>
    <n v="2015"/>
    <n v="1"/>
    <n v="2015"/>
    <n v="1"/>
    <n v="2015"/>
    <n v="1"/>
    <n v="2015"/>
    <n v="1"/>
    <n v="2015"/>
    <n v="1"/>
    <n v="2015"/>
    <n v="1"/>
    <n v="2015"/>
    <n v="0"/>
    <s v=""/>
    <s v=" "/>
    <s v=" "/>
    <s v=" "/>
    <n v="1"/>
    <n v="2015"/>
  </r>
  <r>
    <n v="2017"/>
    <s v="Rwanda"/>
    <s v="Rulindo"/>
    <s v="Cyungo"/>
    <s v="Rwili"/>
    <s v="Nturo"/>
    <s v=""/>
    <s v=""/>
    <s v="Nyamabara"/>
    <n v="2785"/>
    <n v="1450"/>
    <s v=" "/>
    <s v="Piped Network -- Gravity Only"/>
    <n v="2011"/>
    <s v="Government And African Development Bank"/>
    <s v="Spring"/>
    <x v="0"/>
    <x v="1"/>
    <x v="1"/>
    <x v="1"/>
    <n v="6"/>
    <s v="Repair or Replace Components"/>
    <s v="Distribution  Line, "/>
    <s v="Create Plan To Repair or Replace Components"/>
    <n v="28"/>
    <n v="18"/>
    <n v="24"/>
    <n v="14"/>
    <n v="24"/>
    <s v=" "/>
    <s v=" "/>
    <s v=" "/>
    <s v=""/>
    <n v="14"/>
    <n v="1"/>
    <n v="1"/>
    <n v="1"/>
    <n v="1"/>
    <n v="2"/>
    <s v=" "/>
    <s v=" "/>
    <s v=" "/>
    <s v=" "/>
    <n v="1"/>
    <n v="2"/>
    <n v="1"/>
    <n v="1"/>
    <n v="1"/>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Murambi"/>
    <s v="Bubangu"/>
    <s v="Taba"/>
    <s v=""/>
    <s v=""/>
    <s v="rwiseke"/>
    <n v="193"/>
    <n v="193"/>
    <s v=" "/>
    <s v="Piped Network -- Gravity Only"/>
    <n v="2001"/>
    <s v="Governement (District, Wasac) And Water For People"/>
    <s v="Spring"/>
    <x v="2"/>
    <x v="1"/>
    <x v="1"/>
    <x v="1"/>
    <n v="7"/>
    <s v="Consider Replacing Aging Components"/>
    <s v="Conduction Line,  Distribution Network, Pump, Pump Station,  Treatment Equipment,  "/>
    <s v="Further Technical Diagnostic Needed "/>
    <n v="14"/>
    <n v="4"/>
    <n v="14"/>
    <s v=" "/>
    <n v="14"/>
    <s v=" "/>
    <s v=" "/>
    <s v=" "/>
    <s v=""/>
    <n v="4"/>
    <n v="1"/>
    <n v="1"/>
    <n v="1"/>
    <s v=" "/>
    <n v="1"/>
    <s v=" "/>
    <s v=" "/>
    <s v=" "/>
    <s v=" "/>
    <n v="1"/>
    <n v="1"/>
    <n v="1"/>
    <n v="1"/>
    <n v="0"/>
    <n v="1"/>
    <n v="1"/>
    <n v="1"/>
    <n v="1"/>
    <n v="1"/>
    <n v="3"/>
    <n v="1"/>
    <n v="1"/>
    <n v="12000"/>
    <n v="7"/>
    <s v=" "/>
    <n v="1"/>
    <n v="12000"/>
    <s v=" "/>
    <n v="1"/>
    <n v="1"/>
    <s v="&quot;Springbox&quot; --Intake Structure At A Spring"/>
    <n v="2001"/>
    <n v="1"/>
    <n v="2001"/>
    <n v="1"/>
    <n v="2001"/>
    <n v="0"/>
    <s v=" "/>
    <n v="1"/>
    <n v="2001"/>
    <n v="0"/>
    <s v=" "/>
    <s v=" "/>
    <s v=" "/>
    <n v="0"/>
    <s v=""/>
    <s v=" "/>
    <s v=" "/>
    <s v=" "/>
    <n v="1"/>
    <n v="2001"/>
  </r>
  <r>
    <n v="2017"/>
    <s v="Rwanda"/>
    <s v="Rulindo"/>
    <s v="Shyorongi"/>
    <s v="Rutonde"/>
    <s v="Ngendo"/>
    <s v=""/>
    <s v=""/>
    <s v="kirikumuryango network"/>
    <n v="180"/>
    <n v="180"/>
    <n v="69"/>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10000"/>
    <s v=" "/>
    <n v="1"/>
    <n v="1"/>
    <s v="&quot;Springbox&quot; --Intake Structure At A Spring"/>
    <n v="2013"/>
    <n v="1"/>
    <n v="2013"/>
    <n v="1"/>
    <n v="2013"/>
    <n v="1"/>
    <n v="2013"/>
    <n v="1"/>
    <n v="2013"/>
    <n v="0"/>
    <s v=" "/>
    <s v=" "/>
    <s v=" "/>
    <n v="0"/>
    <s v=""/>
    <s v=" "/>
    <s v=" "/>
    <s v=" "/>
    <n v="1"/>
    <n v="2013"/>
  </r>
  <r>
    <n v="2017"/>
    <s v="Rwanda"/>
    <s v="Rulindo"/>
    <s v="Shyorongi"/>
    <s v="Muvumu"/>
    <s v="Kagunda"/>
    <s v=""/>
    <s v=""/>
    <s v="Muvumu- Taba"/>
    <n v="94"/>
    <n v="25"/>
    <s v=" "/>
    <s v="Piped Network -- Gravity Only"/>
    <n v="2013"/>
    <s v="Governement (District, Wasac) And Water For People"/>
    <s v="Spring"/>
    <x v="0"/>
    <x v="1"/>
    <x v="1"/>
    <x v="1"/>
    <n v="6"/>
    <s v="Repair or Replace Components"/>
    <s v="Storage Tank, "/>
    <s v="Create Plan To Repair or Replace Components"/>
    <s v=" "/>
    <n v="16"/>
    <n v="26"/>
    <n v="16"/>
    <n v="26"/>
    <s v=" "/>
    <s v=" "/>
    <s v=" "/>
    <s v=""/>
    <n v="16"/>
    <s v=" "/>
    <n v="1"/>
    <n v="2"/>
    <n v="1"/>
    <n v="1"/>
    <s v=" "/>
    <s v=" "/>
    <s v=" "/>
    <s v=" "/>
    <n v="1"/>
    <n v="2"/>
    <n v="1"/>
    <n v="1"/>
    <n v="1"/>
    <n v="1"/>
    <n v="1"/>
    <n v="0"/>
    <n v="1"/>
    <n v="0"/>
    <n v="1"/>
    <s v=" "/>
    <n v="1"/>
    <n v="800"/>
    <n v="3"/>
    <n v="9"/>
    <n v="1"/>
    <n v="7500"/>
    <s v=" "/>
    <n v="1"/>
    <n v="0"/>
    <s v=""/>
    <s v=" "/>
    <n v="1"/>
    <n v="2013"/>
    <n v="1"/>
    <n v="2013"/>
    <n v="1"/>
    <n v="2013"/>
    <n v="1"/>
    <n v="2013"/>
    <n v="0"/>
    <s v=" "/>
    <s v=" "/>
    <s v=" "/>
    <n v="0"/>
    <s v=""/>
    <s v=" "/>
    <s v=" "/>
    <s v=" "/>
    <n v="1"/>
    <n v="2013"/>
  </r>
  <r>
    <n v="2017"/>
    <s v="Rwanda"/>
    <s v="Rulindo"/>
    <s v="Tumba"/>
    <s v="Nyirabirori"/>
    <s v="Bukiga"/>
    <s v=""/>
    <s v=""/>
    <s v="Water point chez Haguma/Nyirambuga pumping"/>
    <n v="169"/>
    <n v="169"/>
    <s v=" "/>
    <s v="Piped Network With Pump"/>
    <n v="2017"/>
    <s v="Governement (District, Wasac) And Water For People"/>
    <s v="Spring"/>
    <x v="0"/>
    <x v="1"/>
    <x v="1"/>
    <x v="1"/>
    <n v="7"/>
    <s v="Perform Routine Preventative Maintenance"/>
    <s v=""/>
    <s v="Maintain O&amp;M and Routine Monitoring"/>
    <s v=" "/>
    <s v=" "/>
    <n v="30"/>
    <n v="20"/>
    <n v="30"/>
    <s v=" "/>
    <s v=" "/>
    <s v=" "/>
    <s v=""/>
    <n v="20"/>
    <s v=" "/>
    <s v=" "/>
    <n v="1"/>
    <n v="1"/>
    <n v="1"/>
    <s v=" "/>
    <s v=" "/>
    <s v=" "/>
    <s v=" "/>
    <n v="1"/>
    <n v="1"/>
    <n v="1"/>
    <n v="1"/>
    <n v="0"/>
    <n v="1"/>
    <n v="1"/>
    <n v="1"/>
    <n v="1"/>
    <n v="1"/>
    <n v="2"/>
    <s v=" "/>
    <s v=" "/>
    <s v=" "/>
    <n v="1"/>
    <n v="1"/>
    <n v="1"/>
    <n v="100"/>
    <s v=" "/>
    <n v="2"/>
    <n v="0"/>
    <s v=""/>
    <s v=" "/>
    <n v="0"/>
    <s v=" "/>
    <n v="1"/>
    <n v="2017"/>
    <n v="1"/>
    <n v="2017"/>
    <n v="1"/>
    <n v="2017"/>
    <n v="0"/>
    <s v=" "/>
    <s v=" "/>
    <s v=" "/>
    <n v="0"/>
    <s v=""/>
    <s v=" "/>
    <s v=" "/>
    <s v=" "/>
    <n v="1"/>
    <n v="2017"/>
  </r>
  <r>
    <n v="2017"/>
    <s v="Rwanda"/>
    <s v="Rulindo"/>
    <s v="Shyorongi"/>
    <s v="Rubona"/>
    <s v="Rwahi"/>
    <s v=""/>
    <s v=""/>
    <s v="Bitete-Rwahi network"/>
    <n v="360"/>
    <n v="360"/>
    <n v="124"/>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Kinihira"/>
    <s v="Marembo"/>
    <s v="Cyogo"/>
    <s v=""/>
    <s v=""/>
    <s v="Nyamagana-Kinihira"/>
    <n v="184"/>
    <n v="60"/>
    <n v="102"/>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Mbogo"/>
    <s v="Bukoro"/>
    <s v="Rwambogo"/>
    <s v=""/>
    <s v=""/>
    <s v="Rwambogo"/>
    <n v="156"/>
    <n v="54"/>
    <s v=" "/>
    <s v="Piped Network -- Gravity Only"/>
    <n v="2016"/>
    <s v="Governement (District, Wasac) And Water For People"/>
    <s v="Spring"/>
    <x v="0"/>
    <x v="1"/>
    <x v="1"/>
    <x v="1"/>
    <n v="7"/>
    <s v="Repair or Replace Components"/>
    <s v="Storage Tank, Distribution  Line, "/>
    <s v="Create Plan To Repair or Replace Components"/>
    <n v="29"/>
    <n v="19"/>
    <n v="29"/>
    <s v=" "/>
    <n v="29"/>
    <s v=" "/>
    <s v=" "/>
    <s v=" "/>
    <s v=""/>
    <n v="19"/>
    <n v="1"/>
    <n v="1"/>
    <n v="2"/>
    <s v=" "/>
    <n v="2"/>
    <s v=" "/>
    <s v=" "/>
    <s v=" "/>
    <s v=" "/>
    <n v="1"/>
    <n v="1"/>
    <n v="1"/>
    <n v="1"/>
    <n v="0"/>
    <n v="1"/>
    <n v="1"/>
    <n v="1"/>
    <n v="1"/>
    <n v="1"/>
    <n v="2"/>
    <n v="2"/>
    <n v="1"/>
    <n v="700"/>
    <n v="1"/>
    <s v=" "/>
    <n v="1"/>
    <n v="350"/>
    <s v=" "/>
    <n v="3"/>
    <n v="1"/>
    <s v="&quot;Springbox&quot; --Intake Structure At A Spring|Collection Chamber"/>
    <n v="2016"/>
    <n v="1"/>
    <n v="2016"/>
    <n v="1"/>
    <n v="2016"/>
    <n v="0"/>
    <s v=" "/>
    <n v="1"/>
    <n v="2016"/>
    <n v="0"/>
    <s v=" "/>
    <s v=" "/>
    <s v=" "/>
    <n v="0"/>
    <s v=""/>
    <s v=" "/>
    <s v=" "/>
    <s v=" "/>
    <n v="1"/>
    <n v="2016"/>
  </r>
  <r>
    <n v="2017"/>
    <s v="Rwanda"/>
    <s v="Rulindo"/>
    <s v="Shyorongi"/>
    <s v="Rubona"/>
    <s v="Kigali"/>
    <s v=""/>
    <s v=""/>
    <s v="Gisoro- Nyundo network"/>
    <n v="300"/>
    <n v="300"/>
    <n v="108"/>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Mbogo"/>
    <s v="Bukoro"/>
    <s v="Kinini/Mbogo"/>
    <s v=""/>
    <s v=""/>
    <s v=" "/>
    <n v="188"/>
    <n v="80"/>
    <n v="45"/>
    <s v="Piped Network -- Gravity Only"/>
    <n v="2004"/>
    <s v=""/>
    <s v="Spring"/>
    <x v="0"/>
    <x v="1"/>
    <x v="1"/>
    <x v="1"/>
    <n v="7"/>
    <s v="Perform Routine Preventative Maintenance"/>
    <s v=""/>
    <s v="Maintain O&amp;M and Routine Monitoring"/>
    <n v="29"/>
    <n v="19"/>
    <n v="16"/>
    <s v=" "/>
    <s v=" "/>
    <s v=" "/>
    <s v=" "/>
    <s v=" "/>
    <s v=""/>
    <n v="7"/>
    <n v="1"/>
    <n v="1"/>
    <n v="1"/>
    <s v=" "/>
    <s v=" "/>
    <s v=" "/>
    <s v=" "/>
    <s v=" "/>
    <s v=" "/>
    <n v="1"/>
    <n v="2"/>
    <n v="1"/>
    <n v="1"/>
    <n v="1"/>
    <n v="1"/>
    <n v="1"/>
    <n v="1"/>
    <n v="1"/>
    <n v="0"/>
    <n v="2"/>
    <n v="1"/>
    <n v="1"/>
    <n v="1000"/>
    <n v="1"/>
    <s v=" "/>
    <s v=" "/>
    <s v=" "/>
    <s v=" "/>
    <n v="2004"/>
    <n v="1"/>
    <s v="&quot;Springbox&quot; --Intake Structure At A Spring"/>
    <n v="2016"/>
    <n v="1"/>
    <n v="2016"/>
    <n v="1"/>
    <n v="2003"/>
    <n v="0"/>
    <s v=" "/>
    <n v="0"/>
    <s v=" "/>
    <n v="0"/>
    <s v=" "/>
    <s v=" "/>
    <s v=" "/>
    <n v="0"/>
    <s v=""/>
    <s v=" "/>
    <s v=" "/>
    <s v=" "/>
    <n v="1"/>
    <n v="2004"/>
  </r>
  <r>
    <n v="2017"/>
    <s v="Rwanda"/>
    <s v="Rulindo"/>
    <s v="Kinihira"/>
    <s v="Butunzi"/>
    <s v="Bunahi"/>
    <s v=""/>
    <s v=""/>
    <s v="Nyamagana-Kinihira"/>
    <n v="105"/>
    <n v="60"/>
    <n v="32"/>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1"/>
    <n v="1"/>
    <n v="1"/>
    <n v="1000"/>
    <n v="7"/>
    <n v="8"/>
    <n v="3"/>
    <n v="6000"/>
    <n v="2"/>
    <n v="2"/>
    <n v="1"/>
    <s v="&quot;Springbox&quot; --Intake Structure At A Spring"/>
    <n v="2015"/>
    <n v="1"/>
    <n v="2015"/>
    <n v="1"/>
    <n v="2015"/>
    <n v="1"/>
    <n v="2015"/>
    <n v="1"/>
    <n v="2015"/>
    <n v="1"/>
    <n v="2015"/>
    <n v="1"/>
    <n v="2015"/>
    <n v="0"/>
    <s v=""/>
    <s v=" "/>
    <s v=" "/>
    <s v=" "/>
    <n v="1"/>
    <n v="2015"/>
  </r>
  <r>
    <n v="2017"/>
    <s v="Rwanda"/>
    <s v="Rulindo"/>
    <s v="Kisaro"/>
    <s v="Gitatsa"/>
    <s v="Ruberano"/>
    <s v=""/>
    <s v=""/>
    <s v="gahama"/>
    <n v="132"/>
    <n v="100"/>
    <n v="5"/>
    <s v="Piped Network With Pump"/>
    <n v="2012"/>
    <s v="Waterforpeople"/>
    <s v="Spring"/>
    <x v="0"/>
    <x v="1"/>
    <x v="1"/>
    <x v="1"/>
    <n v="7"/>
    <s v="Perform Routine Preventative Maintenance"/>
    <s v=""/>
    <s v="Maintain O&amp;M and Routine Monitoring"/>
    <n v="25"/>
    <n v="15"/>
    <n v="25"/>
    <n v="15"/>
    <n v="25"/>
    <n v="2"/>
    <n v="15"/>
    <s v=" "/>
    <s v=""/>
    <n v="15"/>
    <n v="1"/>
    <n v="1"/>
    <n v="1"/>
    <n v="1"/>
    <n v="1"/>
    <n v="1"/>
    <n v="1"/>
    <s v=" "/>
    <s v=" "/>
    <n v="1"/>
    <n v="1"/>
    <n v="1"/>
    <n v="1"/>
    <n v="0"/>
    <n v="1"/>
    <n v="1"/>
    <n v="1"/>
    <n v="1"/>
    <n v="1"/>
    <n v="2"/>
    <n v="2"/>
    <n v="2"/>
    <n v="30000"/>
    <n v="7"/>
    <n v="14"/>
    <n v="2"/>
    <n v="30000"/>
    <n v="2"/>
    <n v="1"/>
    <n v="1"/>
    <s v="&quot;Springbox&quot; --Intake Structure At A Spring"/>
    <n v="2012"/>
    <n v="1"/>
    <n v="2012"/>
    <n v="1"/>
    <n v="2012"/>
    <n v="1"/>
    <n v="2012"/>
    <n v="1"/>
    <n v="2012"/>
    <n v="1"/>
    <n v="2012"/>
    <n v="1"/>
    <n v="2012"/>
    <n v="0"/>
    <s v=""/>
    <s v=" "/>
    <s v=" "/>
    <s v=" "/>
    <n v="1"/>
    <n v="2012"/>
  </r>
  <r>
    <n v="2017"/>
    <s v="Rwanda"/>
    <s v="Rulindo"/>
    <s v="Base"/>
    <s v="Cyohoha"/>
    <s v="Kabingo"/>
    <s v=""/>
    <s v=""/>
    <s v="Nyamagana"/>
    <n v="50"/>
    <n v="45"/>
    <n v="5"/>
    <s v="Piped Network -- Gravity Only"/>
    <n v="2011"/>
    <s v="Government And African Development Bank"/>
    <s v="Spring"/>
    <x v="0"/>
    <x v="0"/>
    <x v="1"/>
    <x v="1"/>
    <n v="6"/>
    <s v="Repair or Replace Components"/>
    <s v="Intake Structure, Distribution  Line, "/>
    <s v="Create Plan To Repair or Replace Components"/>
    <n v="28"/>
    <n v="18"/>
    <n v="24"/>
    <n v="14"/>
    <n v="24"/>
    <s v=" "/>
    <s v=" "/>
    <s v=" "/>
    <s v=""/>
    <n v="14"/>
    <n v="2"/>
    <n v="1"/>
    <n v="1"/>
    <n v="1"/>
    <n v="2"/>
    <s v=" "/>
    <s v=" "/>
    <s v=" "/>
    <s v=" "/>
    <n v="1"/>
    <n v="2"/>
    <n v="1"/>
    <n v="1"/>
    <n v="0"/>
    <n v="1"/>
    <n v="1"/>
    <n v="1"/>
    <n v="1"/>
    <n v="0"/>
    <n v="2"/>
    <n v="1"/>
    <n v="2"/>
    <n v="2100"/>
    <n v="11"/>
    <n v="15"/>
    <n v="3"/>
    <n v="37000"/>
    <s v=" "/>
    <n v="29"/>
    <n v="1"/>
    <s v="&quot;Springbox&quot; --Intake Structure At A Spring"/>
    <n v="2015"/>
    <n v="1"/>
    <n v="2015"/>
    <n v="1"/>
    <n v="2011"/>
    <n v="1"/>
    <n v="2011"/>
    <n v="1"/>
    <n v="2011"/>
    <n v="0"/>
    <s v=" "/>
    <s v=" "/>
    <s v=" "/>
    <n v="0"/>
    <s v=""/>
    <s v=" "/>
    <s v=" "/>
    <s v=" "/>
    <n v="1"/>
    <n v="2011"/>
  </r>
  <r>
    <n v="2017"/>
    <s v="Rwanda"/>
    <s v="Rulindo"/>
    <s v="Buyoga"/>
    <s v="Ndarage"/>
    <s v="Gahondo"/>
    <s v=""/>
    <s v=""/>
    <s v="Ndarage"/>
    <n v="105"/>
    <n v="100"/>
    <n v="90"/>
    <s v="Piped Network -- Gravity Only"/>
    <n v="2014"/>
    <s v="Governement (District, Wasac) And Water For People"/>
    <s v="Spring"/>
    <x v="0"/>
    <x v="1"/>
    <x v="2"/>
    <x v="1"/>
    <n v="8"/>
    <s v="Perform Routine Preventative Maintenance"/>
    <s v=""/>
    <s v="Maintain O&amp;M and Routine Monitoring"/>
    <n v="27"/>
    <n v="17"/>
    <n v="27"/>
    <s v=" "/>
    <s v=" "/>
    <s v=" "/>
    <s v=" "/>
    <s v=" "/>
    <s v=""/>
    <n v="17"/>
    <n v="1"/>
    <n v="1"/>
    <n v="1"/>
    <s v=" "/>
    <s v=" "/>
    <s v=" "/>
    <s v=" "/>
    <s v=" "/>
    <s v=" "/>
    <n v="1"/>
    <n v="1"/>
    <n v="1"/>
    <n v="1"/>
    <n v="1"/>
    <n v="1"/>
    <n v="1"/>
    <n v="1"/>
    <n v="1"/>
    <n v="1"/>
    <n v="2"/>
    <n v="2"/>
    <n v="1"/>
    <n v="6300"/>
    <n v="5"/>
    <s v=" "/>
    <s v=" "/>
    <s v=" "/>
    <s v=" "/>
    <n v="1"/>
    <n v="1"/>
    <s v="&quot;Springbox&quot; --Intake Structure At A Spring"/>
    <n v="2014"/>
    <n v="1"/>
    <n v="2014"/>
    <n v="1"/>
    <n v="2014"/>
    <n v="0"/>
    <s v=" "/>
    <n v="0"/>
    <s v=" "/>
    <n v="0"/>
    <s v=" "/>
    <s v=" "/>
    <s v=" "/>
    <n v="0"/>
    <s v=""/>
    <s v=" "/>
    <s v=" "/>
    <s v=" "/>
    <n v="1"/>
    <n v="2014"/>
  </r>
  <r>
    <n v="2017"/>
    <s v="Rwanda"/>
    <s v="Rulindo"/>
    <s v="Masoro"/>
    <s v="Kabuga"/>
    <s v="Nyakizu"/>
    <s v=""/>
    <s v=""/>
    <s v="Mutagata motorised network"/>
    <n v="196"/>
    <n v="106"/>
    <n v="8"/>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yoga"/>
    <s v="Gitumba"/>
    <s v="Munini"/>
    <s v=""/>
    <s v=""/>
    <s v="Kiruruma"/>
    <n v="158"/>
    <n v="150"/>
    <n v="100"/>
    <s v="Piped Network With Pump"/>
    <n v="2014"/>
    <s v="Governement (District, Wasac) And Water For People"/>
    <s v="Groundwater (Well, Etc.)"/>
    <x v="0"/>
    <x v="2"/>
    <x v="0"/>
    <x v="2"/>
    <n v="5"/>
    <s v="Major Repairs or Replace System"/>
    <s v=""/>
    <s v="Further Technical Diagnostic Needed"/>
    <n v="27"/>
    <n v="17"/>
    <n v="27"/>
    <n v="17"/>
    <n v="27"/>
    <n v="4"/>
    <n v="17"/>
    <s v=" "/>
    <s v=""/>
    <n v="17"/>
    <n v="1"/>
    <n v="1"/>
    <n v="1"/>
    <n v="1"/>
    <n v="1"/>
    <n v="1"/>
    <n v="1"/>
    <s v=" "/>
    <s v=" "/>
    <n v="3"/>
    <n v="2"/>
    <n v="1"/>
    <n v="1"/>
    <n v="0"/>
    <n v="1"/>
    <n v="1"/>
    <n v="1"/>
    <n v="0"/>
    <n v="0"/>
    <n v="2"/>
    <n v="1"/>
    <n v="3"/>
    <n v="9000"/>
    <n v="15"/>
    <n v="5"/>
    <n v="3"/>
    <n v="9000"/>
    <n v="2"/>
    <n v="2"/>
    <n v="1"/>
    <s v="&quot;Springbox&quot; --Intake Structure At A Spring"/>
    <n v="2014"/>
    <n v="1"/>
    <n v="2014"/>
    <n v="1"/>
    <n v="2014"/>
    <n v="1"/>
    <n v="2014"/>
    <n v="1"/>
    <n v="2014"/>
    <n v="1"/>
    <n v="2014"/>
    <n v="1"/>
    <n v="2014"/>
    <n v="0"/>
    <s v=""/>
    <s v=" "/>
    <s v=" "/>
    <s v=" "/>
    <n v="1"/>
    <n v="2014"/>
  </r>
  <r>
    <n v="2017"/>
    <s v="Rwanda"/>
    <s v="Rulindo"/>
    <s v="Mbogo"/>
    <s v="Rurenge"/>
    <s v="Gicumbi"/>
    <s v=""/>
    <s v=""/>
    <s v="Musenge Network"/>
    <n v="141"/>
    <n v="41"/>
    <n v="265"/>
    <s v="Piped Network With Pump"/>
    <n v="2014"/>
    <s v=""/>
    <s v="Spring"/>
    <x v="0"/>
    <x v="2"/>
    <x v="1"/>
    <x v="2"/>
    <n v="6"/>
    <s v="Major Repairs or Replace System"/>
    <s v=""/>
    <s v="Further Technical Diagnostic Needed"/>
    <n v="27"/>
    <n v="17"/>
    <n v="27"/>
    <n v="17"/>
    <n v="27"/>
    <n v="4"/>
    <n v="17"/>
    <s v=" "/>
    <s v=""/>
    <n v="17"/>
    <n v="1"/>
    <n v="1"/>
    <n v="1"/>
    <n v="2"/>
    <n v="2"/>
    <n v="2"/>
    <n v="1"/>
    <s v=" "/>
    <s v=" "/>
    <n v="3"/>
    <n v="3"/>
    <n v="1"/>
    <n v="1"/>
    <n v="1"/>
    <n v="1"/>
    <n v="1"/>
    <n v="1"/>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Shyorongi"/>
    <s v="Bugaragara"/>
    <s v="Gatwa"/>
    <s v=""/>
    <s v=""/>
    <s v="kinywamagana pumping network"/>
    <n v="354"/>
    <n v="89"/>
    <n v="80"/>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Shyorongi"/>
    <s v="Rubona"/>
    <s v="Nyabitare"/>
    <s v=""/>
    <s v=""/>
    <s v="Gisaro-Nyundo network"/>
    <n v="130"/>
    <n v="50"/>
    <n v="50"/>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8"/>
    <n v="6"/>
    <n v="10"/>
    <n v="2"/>
    <n v="7000"/>
    <s v=" "/>
    <n v="1"/>
    <n v="1"/>
    <s v="&quot;Springbox&quot; --Intake Structure At A Spring"/>
    <n v="2013"/>
    <n v="1"/>
    <n v="2013"/>
    <n v="1"/>
    <n v="2013"/>
    <n v="1"/>
    <n v="2013"/>
    <n v="1"/>
    <n v="2013"/>
    <n v="0"/>
    <s v=" "/>
    <s v=" "/>
    <s v=" "/>
    <n v="0"/>
    <s v=""/>
    <s v=" "/>
    <s v=" "/>
    <s v=" "/>
    <n v="1"/>
    <n v="2013"/>
  </r>
  <r>
    <n v="2017"/>
    <s v="Rwanda"/>
    <s v="Rulindo"/>
    <s v="Cyungo"/>
    <s v="Marembo"/>
    <s v="Gahinga"/>
    <s v=""/>
    <s v=""/>
    <s v="Mugomero Marembo"/>
    <n v="652"/>
    <n v="602"/>
    <n v="108"/>
    <s v="Piped Network -- Gravity Only"/>
    <n v="2015"/>
    <s v="Governement (District, Wasac) And Water For People"/>
    <s v="Spring"/>
    <x v="0"/>
    <x v="1"/>
    <x v="1"/>
    <x v="1"/>
    <n v="6"/>
    <s v="Perform Routine Preventative Maintenance"/>
    <s v=""/>
    <s v="Maintain O&amp;M and Routine Monitoring"/>
    <n v="28"/>
    <n v="18"/>
    <n v="28"/>
    <n v="18"/>
    <n v="28"/>
    <s v=" "/>
    <s v=" "/>
    <s v=" "/>
    <s v=""/>
    <n v="18"/>
    <n v="1"/>
    <n v="1"/>
    <n v="1"/>
    <n v="1"/>
    <n v="1"/>
    <s v=" "/>
    <s v=" "/>
    <s v=" "/>
    <s v=" "/>
    <n v="1"/>
    <n v="1"/>
    <n v="1"/>
    <n v="1"/>
    <n v="0"/>
    <n v="0"/>
    <n v="1"/>
    <n v="1"/>
    <n v="1"/>
    <n v="1"/>
    <n v="1"/>
    <n v="1"/>
    <n v="2"/>
    <n v="10000"/>
    <n v="10"/>
    <n v="3"/>
    <n v="2"/>
    <n v="10000"/>
    <s v=" "/>
    <n v="8"/>
    <n v="1"/>
    <s v="&quot;Springbox&quot; --Intake Structure At A Spring"/>
    <n v="2015"/>
    <n v="1"/>
    <n v="2015"/>
    <n v="1"/>
    <n v="2015"/>
    <n v="1"/>
    <n v="2015"/>
    <n v="1"/>
    <n v="2015"/>
    <n v="0"/>
    <s v=" "/>
    <s v=" "/>
    <s v=" "/>
    <n v="0"/>
    <s v=""/>
    <s v=" "/>
    <s v=" "/>
    <s v=" "/>
    <n v="1"/>
    <n v="2015"/>
  </r>
  <r>
    <n v="2017"/>
    <s v="Rwanda"/>
    <s v="Rulindo"/>
    <s v="Kinihira"/>
    <s v="Karegamazi"/>
    <s v="Ntunguru"/>
    <s v=""/>
    <s v=""/>
    <s v="Miyove- Kinihira"/>
    <n v="168"/>
    <n v="60"/>
    <n v="14"/>
    <s v="Piped Network -- Gravity Only"/>
    <n v="2001"/>
    <s v="Gkww"/>
    <s v="Spring"/>
    <x v="1"/>
    <x v="2"/>
    <x v="1"/>
    <x v="2"/>
    <n v="6"/>
    <s v="Major Repairs or Replace System"/>
    <s v=""/>
    <s v="Further Technical Diagnostic Needed"/>
    <n v="2"/>
    <n v="-8"/>
    <n v="2"/>
    <n v="-8"/>
    <n v="2"/>
    <s v=" "/>
    <s v=" "/>
    <s v=" "/>
    <s v=""/>
    <n v="4"/>
    <n v="2"/>
    <n v="2"/>
    <n v="1"/>
    <n v="2"/>
    <n v="2"/>
    <s v=" "/>
    <s v=" "/>
    <s v=" "/>
    <s v=" "/>
    <n v="3"/>
    <n v="2"/>
    <n v="1"/>
    <n v="1"/>
    <n v="0"/>
    <n v="1"/>
    <n v="1"/>
    <n v="1"/>
    <n v="1"/>
    <n v="0"/>
    <n v="6"/>
    <n v="3"/>
    <n v="1"/>
    <n v="8000"/>
    <n v="4"/>
    <n v="18"/>
    <n v="2"/>
    <n v="15000"/>
    <s v=" "/>
    <n v="1"/>
    <n v="1"/>
    <s v="&quot;Springbox&quot; --Intake Structure At A Spring"/>
    <n v="1989"/>
    <n v="1"/>
    <n v="1989"/>
    <n v="1"/>
    <n v="1989"/>
    <n v="1"/>
    <n v="1989"/>
    <n v="1"/>
    <n v="1989"/>
    <n v="0"/>
    <s v=" "/>
    <s v=" "/>
    <s v=" "/>
    <n v="0"/>
    <s v=""/>
    <s v=" "/>
    <s v=" "/>
    <s v=" "/>
    <n v="1"/>
    <n v="2001"/>
  </r>
  <r>
    <n v="2017"/>
    <s v="Rwanda"/>
    <s v="Rulindo"/>
    <s v="Base"/>
    <s v="Cyohoha"/>
    <s v="Mushongi"/>
    <s v=""/>
    <s v=""/>
    <s v="Gihanga"/>
    <n v="214"/>
    <n v="200"/>
    <s v=" "/>
    <s v="Piped Network -- Gravity Only"/>
    <n v="2017"/>
    <s v="Governement (District, Wasac) And Water For People"/>
    <s v="Spring"/>
    <x v="0"/>
    <x v="2"/>
    <x v="0"/>
    <x v="2"/>
    <n v="5"/>
    <s v="Major Repairs or Replace System"/>
    <s v=""/>
    <s v="Further Technical Diagnostic Needed"/>
    <n v="29"/>
    <n v="19"/>
    <n v="29"/>
    <s v=" "/>
    <n v="29"/>
    <s v=" "/>
    <s v=" "/>
    <s v=" "/>
    <s v=""/>
    <n v="20"/>
    <n v="1"/>
    <n v="2"/>
    <n v="1"/>
    <s v=" "/>
    <n v="2"/>
    <s v=" "/>
    <s v=" "/>
    <s v=" "/>
    <s v=" "/>
    <n v="3"/>
    <n v="2"/>
    <n v="1"/>
    <n v="1"/>
    <n v="1"/>
    <n v="1"/>
    <n v="1"/>
    <n v="0"/>
    <n v="0"/>
    <n v="0"/>
    <n v="1"/>
    <n v="1"/>
    <n v="2"/>
    <n v="7200"/>
    <n v="6"/>
    <s v=" "/>
    <n v="2"/>
    <n v="7200"/>
    <s v=" "/>
    <n v="2"/>
    <n v="1"/>
    <s v="&quot;Springbox&quot; --Intake Structure At A Spring"/>
    <n v="2016"/>
    <n v="1"/>
    <n v="2016"/>
    <n v="1"/>
    <n v="2016"/>
    <n v="0"/>
    <s v=" "/>
    <n v="1"/>
    <n v="2016"/>
    <n v="0"/>
    <s v=" "/>
    <s v=" "/>
    <s v=" "/>
    <n v="0"/>
    <s v=""/>
    <s v=" "/>
    <s v=" "/>
    <s v=" "/>
    <n v="1"/>
    <n v="2017"/>
  </r>
  <r>
    <n v="2017"/>
    <s v="Rwanda"/>
    <s v="Rulindo"/>
    <s v="Bushoki"/>
    <s v="Giko"/>
    <s v="Karambo"/>
    <s v=""/>
    <s v=""/>
    <s v="Water point at Buramira Primary school/Buramira-Kivure gravity system"/>
    <n v="250"/>
    <n v="250"/>
    <n v="324"/>
    <s v="Piped Network -- Gravity Only"/>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2"/>
    <s v=" "/>
    <s v=" "/>
    <s v=" "/>
    <s v=" "/>
    <s v=" "/>
    <s v=" "/>
    <s v=" "/>
    <s v=" "/>
    <n v="2"/>
    <n v="0"/>
    <s v=""/>
    <s v=" "/>
    <n v="0"/>
    <s v=" "/>
    <n v="0"/>
    <s v=" "/>
    <n v="0"/>
    <s v=" "/>
    <n v="0"/>
    <s v=" "/>
    <n v="0"/>
    <s v=" "/>
    <s v=" "/>
    <s v=" "/>
    <n v="0"/>
    <s v=""/>
    <s v=" "/>
    <s v=" "/>
    <s v=" "/>
    <n v="1"/>
    <n v="2015"/>
  </r>
  <r>
    <n v="2017"/>
    <s v="Rwanda"/>
    <s v="Rulindo"/>
    <s v="Shyorongi"/>
    <s v="Bugaragara"/>
    <s v="Gatwa"/>
    <s v=""/>
    <s v=""/>
    <s v="kinywamagana pumping network"/>
    <n v="354"/>
    <n v="30"/>
    <s v=" "/>
    <s v="Piped Network With Pump"/>
    <n v="2013"/>
    <s v="Governement (District, Wasac) And Water For People"/>
    <s v="Spring"/>
    <x v="0"/>
    <x v="2"/>
    <x v="1"/>
    <x v="2"/>
    <n v="7"/>
    <s v="Major Repairs or Replace System"/>
    <s v=""/>
    <s v="Further Technical Diagnostic Needed"/>
    <n v="26"/>
    <n v="16"/>
    <n v="26"/>
    <n v="16"/>
    <n v="26"/>
    <n v="3"/>
    <n v="16"/>
    <s v=" "/>
    <s v=""/>
    <n v="16"/>
    <n v="1"/>
    <n v="1"/>
    <n v="2"/>
    <n v="1"/>
    <n v="1"/>
    <n v="2"/>
    <n v="1"/>
    <s v=" "/>
    <s v=" "/>
    <n v="3"/>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Kisaro"/>
    <s v="Murama"/>
    <s v="Kibingwe"/>
    <s v=""/>
    <s v=""/>
    <s v="Gahama Kisaro network"/>
    <n v="610"/>
    <n v="610"/>
    <s v=" "/>
    <s v="Piped Network With Pump"/>
    <n v="2012"/>
    <s v="Governement (District, Wasac) And Water For People"/>
    <s v="Spring"/>
    <x v="0"/>
    <x v="1"/>
    <x v="1"/>
    <x v="1"/>
    <n v="7"/>
    <s v="Repair or Replace Components"/>
    <s v="Pump, "/>
    <s v="Create Plan To Repair or Replace Components"/>
    <n v="25"/>
    <n v="15"/>
    <n v="25"/>
    <n v="15"/>
    <n v="25"/>
    <n v="2"/>
    <n v="15"/>
    <s v=" "/>
    <s v=""/>
    <n v="15"/>
    <n v="1"/>
    <n v="1"/>
    <n v="1"/>
    <n v="1"/>
    <n v="1"/>
    <n v="2"/>
    <n v="1"/>
    <s v=" "/>
    <s v=" "/>
    <n v="1"/>
    <n v="1"/>
    <n v="1"/>
    <n v="1"/>
    <n v="0"/>
    <n v="1"/>
    <n v="1"/>
    <n v="1"/>
    <n v="1"/>
    <n v="1"/>
    <n v="1"/>
    <n v="1"/>
    <n v="1"/>
    <n v="30000"/>
    <n v="7"/>
    <n v="14"/>
    <n v="1"/>
    <n v="30000"/>
    <n v="2"/>
    <n v="1"/>
    <n v="1"/>
    <s v=""/>
    <n v="2012"/>
    <n v="1"/>
    <n v="2012"/>
    <n v="1"/>
    <n v="2012"/>
    <n v="1"/>
    <n v="2012"/>
    <n v="1"/>
    <n v="2012"/>
    <n v="1"/>
    <n v="2012"/>
    <n v="1"/>
    <n v="2012"/>
    <n v="0"/>
    <s v=""/>
    <s v=" "/>
    <s v=" "/>
    <s v=" "/>
    <n v="1"/>
    <n v="2012"/>
  </r>
  <r>
    <n v="2017"/>
    <s v="Rwanda"/>
    <s v="Rulindo"/>
    <s v="Masoro"/>
    <s v="Kigarama"/>
    <s v="Gacyamo"/>
    <s v=""/>
    <s v=""/>
    <s v="marenge"/>
    <n v="203"/>
    <n v="203"/>
    <s v=" "/>
    <s v="Piped Network With Pump"/>
    <n v="1986"/>
    <s v=""/>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1"/>
    <n v="1"/>
    <n v="5000"/>
    <n v="15"/>
    <s v=" "/>
    <n v="2"/>
    <n v="5000"/>
    <n v="1"/>
    <n v="1"/>
    <n v="1"/>
    <s v="&quot;Springbox&quot; --Intake Structure At A Spring"/>
    <n v="2016"/>
    <n v="1"/>
    <n v="2016"/>
    <n v="1"/>
    <n v="2016"/>
    <n v="0"/>
    <s v=" "/>
    <n v="1"/>
    <n v="2016"/>
    <n v="1"/>
    <n v="2016"/>
    <n v="1"/>
    <n v="2016"/>
    <n v="0"/>
    <s v=""/>
    <s v=" "/>
    <s v=" "/>
    <s v=" "/>
    <n v="1"/>
    <n v="2016"/>
  </r>
  <r>
    <n v="2017"/>
    <s v="Rwanda"/>
    <s v="Rulindo"/>
    <s v="Buyoga"/>
    <s v="Mwumba"/>
    <s v="Mataba"/>
    <s v=""/>
    <s v=""/>
    <s v="Water point at ADEPR Buyoga/Nyirambuga pumping"/>
    <n v="177"/>
    <n v="177"/>
    <n v="98"/>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Rusiga"/>
    <s v="Gako"/>
    <s v="Nkanga"/>
    <s v=""/>
    <s v=""/>
    <s v="Nganzo-Kabarore"/>
    <n v="198"/>
    <n v="100"/>
    <s v=" "/>
    <s v="Piped Network -- Gravity Only"/>
    <n v="2014"/>
    <s v="Governement (District, Wasac) And Water For People"/>
    <s v="Spring"/>
    <x v="0"/>
    <x v="2"/>
    <x v="0"/>
    <x v="2"/>
    <n v="5"/>
    <s v="Major Repairs or Replace System"/>
    <s v=""/>
    <s v="Further Technical Diagnostic Needed"/>
    <n v="27"/>
    <n v="17"/>
    <n v="27"/>
    <s v=" "/>
    <n v="27"/>
    <s v=" "/>
    <s v=" "/>
    <s v=" "/>
    <s v=""/>
    <n v="17"/>
    <n v="2"/>
    <n v="2"/>
    <n v="1"/>
    <s v=" "/>
    <n v="3"/>
    <s v=" "/>
    <s v=" "/>
    <s v=" "/>
    <s v=" "/>
    <n v="3"/>
    <n v="3"/>
    <n v="1"/>
    <n v="1"/>
    <n v="1"/>
    <n v="1"/>
    <n v="1"/>
    <n v="0"/>
    <n v="0"/>
    <n v="0"/>
    <n v="1"/>
    <n v="1"/>
    <n v="1"/>
    <n v="400"/>
    <n v="3"/>
    <s v=" "/>
    <n v="2"/>
    <n v="800"/>
    <s v=" "/>
    <n v="5"/>
    <n v="1"/>
    <s v="&quot;Springbox&quot; --Intake Structure At A Spring"/>
    <n v="2014"/>
    <n v="1"/>
    <n v="2014"/>
    <n v="1"/>
    <n v="2014"/>
    <n v="0"/>
    <s v=" "/>
    <n v="1"/>
    <n v="2014"/>
    <n v="0"/>
    <s v=" "/>
    <s v=" "/>
    <s v=" "/>
    <n v="0"/>
    <s v=""/>
    <s v=" "/>
    <s v=" "/>
    <s v=" "/>
    <n v="1"/>
    <n v="2014"/>
  </r>
  <r>
    <n v="2017"/>
    <s v="Rwanda"/>
    <s v="Rulindo"/>
    <s v="Ntarabana"/>
    <s v="Kajevuba"/>
    <s v="Rukore"/>
    <s v=""/>
    <s v=""/>
    <s v="Rwamugaza network"/>
    <n v="184"/>
    <n v="184"/>
    <s v=" "/>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Tumba"/>
    <s v="Nyirabirori"/>
    <s v="Rusura"/>
    <s v=""/>
    <s v=""/>
    <s v="Water point chez Ntihabose/Nyirambuga pumping"/>
    <n v="157"/>
    <n v="157"/>
    <n v="95"/>
    <s v="Piped Network With Pump"/>
    <n v="2012"/>
    <s v=""/>
    <s v="Spring"/>
    <x v="0"/>
    <x v="1"/>
    <x v="1"/>
    <x v="1"/>
    <n v="6"/>
    <s v="Repair or Replace Components"/>
    <s v="Kiosk/Tap Stand"/>
    <s v="Create Plan To Repair or Replace Components"/>
    <s v=" "/>
    <s v=" "/>
    <s v=" "/>
    <s v=" "/>
    <s v=" "/>
    <s v=" "/>
    <s v=" "/>
    <s v=" "/>
    <s v=""/>
    <n v="15"/>
    <s v=" "/>
    <s v=" "/>
    <s v=" "/>
    <s v=" "/>
    <s v=" "/>
    <s v=" "/>
    <s v=" "/>
    <s v=" "/>
    <s v=" "/>
    <n v="2"/>
    <n v="2"/>
    <n v="1"/>
    <n v="1"/>
    <n v="0"/>
    <n v="1"/>
    <n v="1"/>
    <n v="1"/>
    <n v="1"/>
    <n v="0"/>
    <n v="2"/>
    <s v=" "/>
    <s v=" "/>
    <s v=" "/>
    <s v=" "/>
    <s v=" "/>
    <s v=" "/>
    <s v=" "/>
    <s v=" "/>
    <n v="2"/>
    <n v="0"/>
    <s v=""/>
    <s v=" "/>
    <n v="0"/>
    <s v=" "/>
    <n v="0"/>
    <s v=" "/>
    <n v="0"/>
    <s v=" "/>
    <n v="0"/>
    <s v=" "/>
    <n v="0"/>
    <s v=" "/>
    <s v=" "/>
    <s v=" "/>
    <n v="0"/>
    <s v=""/>
    <s v=" "/>
    <s v=" "/>
    <s v=" "/>
    <n v="1"/>
    <n v="2012"/>
  </r>
  <r>
    <n v="2017"/>
    <s v="Rwanda"/>
    <s v="Rulindo"/>
    <s v="Masoro"/>
    <s v="Kabuga"/>
    <s v="Kigarama"/>
    <s v=""/>
    <s v=""/>
    <s v="Mutagata motorised network"/>
    <n v="176"/>
    <n v="81"/>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Rusiga"/>
    <s v="Gako"/>
    <s v="Kabuye"/>
    <s v=""/>
    <s v=""/>
    <s v="Ruganzu-Kabuye gravity system"/>
    <n v="169"/>
    <n v="169"/>
    <s v=" "/>
    <s v="Piped Network -- Gravity Only"/>
    <n v="2010"/>
    <s v="Private Operator And Local Government"/>
    <s v="Spring"/>
    <x v="0"/>
    <x v="2"/>
    <x v="0"/>
    <x v="2"/>
    <n v="5"/>
    <s v="Major Repairs or Replace System"/>
    <s v=""/>
    <s v="Further Technical Diagnostic Needed"/>
    <s v=" "/>
    <n v="13"/>
    <n v="23"/>
    <s v=" "/>
    <s v=" "/>
    <s v=" "/>
    <s v=" "/>
    <s v=" "/>
    <s v=""/>
    <n v="13"/>
    <s v=" "/>
    <n v="3"/>
    <n v="3"/>
    <s v=" "/>
    <s v=" "/>
    <s v=" "/>
    <s v=" "/>
    <s v=" "/>
    <s v=" "/>
    <n v="3"/>
    <n v="3"/>
    <n v="1"/>
    <n v="1"/>
    <n v="1"/>
    <n v="0"/>
    <n v="1"/>
    <n v="1"/>
    <n v="0"/>
    <n v="0"/>
    <n v="1"/>
    <s v=" "/>
    <n v="1"/>
    <n v="100"/>
    <n v="1"/>
    <s v=" "/>
    <s v=" "/>
    <s v=" "/>
    <s v=" "/>
    <s v=" "/>
    <n v="0"/>
    <s v=""/>
    <s v=" "/>
    <n v="1"/>
    <n v="2010"/>
    <n v="1"/>
    <n v="2010"/>
    <n v="0"/>
    <s v=" "/>
    <n v="0"/>
    <s v=" "/>
    <n v="0"/>
    <s v=" "/>
    <s v=" "/>
    <s v=" "/>
    <n v="0"/>
    <s v=""/>
    <s v=" "/>
    <s v=" "/>
    <s v=" "/>
    <n v="1"/>
    <n v="2010"/>
  </r>
  <r>
    <n v="2017"/>
    <s v="Rwanda"/>
    <s v="Rulindo"/>
    <s v="Tumba"/>
    <s v="Nyirabirori"/>
    <s v="Gatsinde"/>
    <s v=""/>
    <s v=""/>
    <s v="Gatsinde wpt/Nyirambuga"/>
    <n v="178"/>
    <n v="178"/>
    <n v="50"/>
    <s v="Piped Network With Pump"/>
    <n v="2012"/>
    <s v="Gor"/>
    <s v="Spring"/>
    <x v="0"/>
    <x v="1"/>
    <x v="1"/>
    <x v="1"/>
    <n v="7"/>
    <s v="Perform Routine Preventative Maintenance"/>
    <s v=""/>
    <s v="Maintain O&amp;M and Routine Monitoring"/>
    <s v=" "/>
    <s v=" "/>
    <n v="25"/>
    <s v=" "/>
    <s v=" "/>
    <s v=" "/>
    <s v=" "/>
    <s v=" "/>
    <s v=""/>
    <n v="15"/>
    <s v=" "/>
    <s v=" "/>
    <n v="1"/>
    <s v=" "/>
    <s v=" "/>
    <s v=" "/>
    <s v=" "/>
    <s v=" "/>
    <s v=" "/>
    <n v="1"/>
    <n v="1"/>
    <n v="1"/>
    <n v="1"/>
    <n v="0"/>
    <n v="1"/>
    <n v="1"/>
    <n v="1"/>
    <n v="1"/>
    <n v="1"/>
    <n v="11"/>
    <s v=" "/>
    <s v=" "/>
    <s v=" "/>
    <n v="1"/>
    <s v=" "/>
    <s v=" "/>
    <s v=" "/>
    <s v=" "/>
    <n v="1"/>
    <n v="0"/>
    <s v=""/>
    <s v=" "/>
    <n v="0"/>
    <s v=" "/>
    <n v="1"/>
    <n v="2012"/>
    <n v="0"/>
    <s v=" "/>
    <n v="0"/>
    <s v=" "/>
    <n v="0"/>
    <s v=" "/>
    <s v=" "/>
    <s v=" "/>
    <n v="0"/>
    <s v=""/>
    <s v=" "/>
    <s v=" "/>
    <s v=" "/>
    <n v="1"/>
    <n v="2012"/>
  </r>
  <r>
    <n v="2017"/>
    <s v="Rwanda"/>
    <s v="Rulindo"/>
    <s v="Cyungo"/>
    <s v="Marembo"/>
    <s v="Buyaga"/>
    <s v=""/>
    <s v=""/>
    <s v="Mugomero Marembo"/>
    <n v="652"/>
    <n v="602"/>
    <s v=" "/>
    <s v="Piped Network -- Gravity Only"/>
    <n v="2015"/>
    <s v="Governement (District, Wasac) And Water For People"/>
    <s v="Spring"/>
    <x v="0"/>
    <x v="1"/>
    <x v="1"/>
    <x v="1"/>
    <n v="6"/>
    <s v="Repair or Replace Components"/>
    <s v="Kiosk/Tap Stand"/>
    <s v="Create Plan To Repair or Replace Components"/>
    <n v="28"/>
    <n v="18"/>
    <n v="28"/>
    <n v="18"/>
    <n v="28"/>
    <s v=" "/>
    <s v=" "/>
    <s v=" "/>
    <s v=""/>
    <n v="18"/>
    <n v="1"/>
    <n v="1"/>
    <n v="1"/>
    <n v="1"/>
    <n v="1"/>
    <s v=" "/>
    <s v=" "/>
    <s v=" "/>
    <s v=" "/>
    <n v="2"/>
    <n v="1"/>
    <n v="1"/>
    <n v="1"/>
    <n v="0"/>
    <n v="0"/>
    <n v="1"/>
    <n v="1"/>
    <n v="1"/>
    <n v="1"/>
    <n v="1"/>
    <n v="1"/>
    <n v="1"/>
    <n v="10000"/>
    <n v="10"/>
    <n v="3"/>
    <n v="2"/>
    <n v="10000"/>
    <s v=" "/>
    <n v="8"/>
    <n v="1"/>
    <s v="&quot;Springbox&quot; --Intake Structure At A Spring"/>
    <n v="2015"/>
    <n v="1"/>
    <n v="2015"/>
    <n v="1"/>
    <n v="2015"/>
    <n v="1"/>
    <n v="2015"/>
    <n v="1"/>
    <n v="2015"/>
    <n v="0"/>
    <s v=" "/>
    <s v=" "/>
    <s v=" "/>
    <n v="0"/>
    <s v=""/>
    <s v=" "/>
    <s v=" "/>
    <s v=" "/>
    <n v="1"/>
    <n v="2015"/>
  </r>
  <r>
    <n v="2017"/>
    <s v="Rwanda"/>
    <s v="Rulindo"/>
    <s v="Tumba"/>
    <s v="Misezero"/>
    <s v="Misezero"/>
    <s v=""/>
    <s v=""/>
    <s v="Water point at APEKI Accommodation/Nyirambuga pumping"/>
    <n v="115"/>
    <n v="115"/>
    <s v=" "/>
    <s v="Piped Network With Pump"/>
    <n v="2012"/>
    <s v="Governement (District, Wasac) And Water For People"/>
    <s v="Spring"/>
    <x v="0"/>
    <x v="1"/>
    <x v="1"/>
    <x v="1"/>
    <n v="7"/>
    <s v="Perform Routine Preventative Maintenance"/>
    <s v=""/>
    <s v="Maintain O&amp;M and Routine Monitoring"/>
    <s v=" "/>
    <s v=" "/>
    <n v="25"/>
    <s v=" "/>
    <n v="25"/>
    <s v=" "/>
    <s v=" "/>
    <s v=" "/>
    <s v=""/>
    <n v="15"/>
    <s v=" "/>
    <s v=" "/>
    <n v="1"/>
    <s v=" "/>
    <n v="1"/>
    <s v=" "/>
    <s v=" "/>
    <s v=" "/>
    <s v=" "/>
    <n v="1"/>
    <n v="1"/>
    <n v="1"/>
    <n v="1"/>
    <n v="0"/>
    <n v="1"/>
    <n v="1"/>
    <n v="1"/>
    <n v="1"/>
    <n v="1"/>
    <n v="2"/>
    <s v=" "/>
    <s v=" "/>
    <s v=" "/>
    <n v="1"/>
    <s v=" "/>
    <n v="1"/>
    <n v="100"/>
    <s v=" "/>
    <n v="6"/>
    <n v="0"/>
    <s v=""/>
    <s v=" "/>
    <n v="0"/>
    <s v=" "/>
    <n v="1"/>
    <n v="2012"/>
    <n v="0"/>
    <s v=" "/>
    <n v="1"/>
    <n v="2012"/>
    <n v="0"/>
    <s v=" "/>
    <s v=" "/>
    <s v=" "/>
    <n v="0"/>
    <s v=""/>
    <s v=" "/>
    <s v=" "/>
    <s v=" "/>
    <n v="1"/>
    <n v="2012"/>
  </r>
  <r>
    <n v="2017"/>
    <s v="Rwanda"/>
    <s v="Rulindo"/>
    <s v="Tumba"/>
    <s v="Misezero"/>
    <s v="Karambi"/>
    <s v=""/>
    <s v=""/>
    <s v="Water point chez Nkurunziza/Nyirambuga pumping"/>
    <n v="160"/>
    <n v="160"/>
    <s v=" "/>
    <s v="Piped Network With Pump"/>
    <n v="2017"/>
    <s v="Governement (District, Wasac) And Water For People"/>
    <s v="Spring"/>
    <x v="0"/>
    <x v="1"/>
    <x v="1"/>
    <x v="1"/>
    <n v="7"/>
    <s v="Perform Routine Preventative Maintenance"/>
    <s v=""/>
    <s v="Maintain O&amp;M and Routine Monitoring"/>
    <s v=" "/>
    <s v=" "/>
    <s v=" "/>
    <s v=" "/>
    <s v=" "/>
    <s v=" "/>
    <s v=" "/>
    <s v=" "/>
    <s v=""/>
    <n v="20"/>
    <s v=" "/>
    <s v=" "/>
    <s v=" "/>
    <s v=" "/>
    <s v=" "/>
    <s v=" "/>
    <s v=" "/>
    <s v=" "/>
    <s v=" "/>
    <n v="1"/>
    <n v="1"/>
    <n v="1"/>
    <n v="1"/>
    <n v="0"/>
    <n v="1"/>
    <n v="1"/>
    <n v="1"/>
    <n v="1"/>
    <n v="1"/>
    <n v="2"/>
    <s v=" "/>
    <s v=" "/>
    <s v=" "/>
    <s v=" "/>
    <s v=" "/>
    <s v=" "/>
    <s v=" "/>
    <s v=" "/>
    <n v="2"/>
    <n v="0"/>
    <s v=""/>
    <s v=" "/>
    <n v="0"/>
    <s v=" "/>
    <n v="0"/>
    <s v=" "/>
    <n v="0"/>
    <s v=" "/>
    <n v="0"/>
    <s v=" "/>
    <n v="0"/>
    <s v=" "/>
    <s v=" "/>
    <s v=" "/>
    <n v="0"/>
    <s v=""/>
    <s v=" "/>
    <s v=" "/>
    <s v=" "/>
    <n v="1"/>
    <n v="2017"/>
  </r>
  <r>
    <n v="2017"/>
    <s v="Rwanda"/>
    <s v="Rulindo"/>
    <s v="Masoro"/>
    <s v="Kabuga"/>
    <s v="Gisiza"/>
    <s v=""/>
    <s v=""/>
    <s v="Mutagata motorised network"/>
    <n v="135"/>
    <n v="135"/>
    <n v="21"/>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Kisaro"/>
    <s v="Murama"/>
    <s v="Akamanama"/>
    <s v=""/>
    <s v=""/>
    <s v="kano"/>
    <n v="141"/>
    <n v="120"/>
    <s v=" "/>
    <s v="Piped Network With Pump"/>
    <n v="2012"/>
    <s v="Waterforpeople"/>
    <s v="Spring"/>
    <x v="2"/>
    <x v="1"/>
    <x v="1"/>
    <x v="1"/>
    <n v="6"/>
    <s v="Consider Replacing Aging Components"/>
    <s v="Other Concrete Structures, Distribution Network, Pump, Pump Station,  Treatment Equipment,  "/>
    <s v="Further Technical Diagnostic Needed "/>
    <n v="25"/>
    <s v=" "/>
    <n v="25"/>
    <n v="1"/>
    <n v="25"/>
    <s v=" "/>
    <s v=" "/>
    <s v=" "/>
    <s v=""/>
    <n v="1"/>
    <n v="1"/>
    <s v=" "/>
    <n v="1"/>
    <n v="1"/>
    <n v="1"/>
    <s v=" "/>
    <s v=" "/>
    <s v=" "/>
    <s v=" "/>
    <n v="1"/>
    <n v="1"/>
    <n v="1"/>
    <n v="1"/>
    <n v="1"/>
    <n v="1"/>
    <n v="1"/>
    <n v="0"/>
    <n v="0"/>
    <n v="1"/>
    <n v="2"/>
    <n v="2"/>
    <s v=" "/>
    <s v=" "/>
    <n v="7"/>
    <n v="14"/>
    <n v="2"/>
    <n v="30000"/>
    <s v=" "/>
    <n v="1"/>
    <n v="1"/>
    <s v="&quot;Springbox&quot; --Intake Structure At A Spring"/>
    <n v="2012"/>
    <n v="0"/>
    <s v=" "/>
    <n v="1"/>
    <n v="2012"/>
    <n v="1"/>
    <n v="1998"/>
    <n v="1"/>
    <n v="2012"/>
    <n v="0"/>
    <s v=" "/>
    <s v=" "/>
    <s v=" "/>
    <n v="0"/>
    <s v=""/>
    <s v=" "/>
    <s v=" "/>
    <s v=" "/>
    <n v="1"/>
    <n v="1998"/>
  </r>
  <r>
    <n v="2017"/>
    <s v="Rwanda"/>
    <s v="Rulindo"/>
    <s v="Bushoki"/>
    <s v="Gasiza"/>
    <s v="Budaha"/>
    <s v=""/>
    <s v=""/>
    <s v="Budaha water point/Nkome gravity system"/>
    <n v="205"/>
    <n v="205"/>
    <s v=" "/>
    <s v="Piped Network -- Gravity Only"/>
    <n v="2002"/>
    <s v="Coforwa"/>
    <s v="Spring"/>
    <x v="0"/>
    <x v="1"/>
    <x v="2"/>
    <x v="1"/>
    <n v="8"/>
    <s v="Perform Routine Preventative Maintenance"/>
    <s v=""/>
    <s v="Maintain O&amp;M and Routine Monitoring"/>
    <s v=" "/>
    <s v=" "/>
    <s v=" "/>
    <s v=" "/>
    <s v=" "/>
    <s v=" "/>
    <s v=" "/>
    <s v=" "/>
    <s v=""/>
    <n v="5"/>
    <s v=" "/>
    <s v=" "/>
    <s v=" "/>
    <s v=" "/>
    <s v=" "/>
    <s v=" "/>
    <s v=" "/>
    <s v=" "/>
    <s v=" "/>
    <n v="1"/>
    <n v="1"/>
    <n v="1"/>
    <n v="1"/>
    <n v="1"/>
    <n v="1"/>
    <n v="1"/>
    <n v="1"/>
    <n v="1"/>
    <n v="1"/>
    <n v="1"/>
    <s v=" "/>
    <s v=" "/>
    <s v=" "/>
    <s v=" "/>
    <s v=" "/>
    <s v=" "/>
    <s v=" "/>
    <s v=" "/>
    <n v="1"/>
    <n v="0"/>
    <s v=""/>
    <s v=" "/>
    <n v="0"/>
    <s v=" "/>
    <n v="0"/>
    <s v=" "/>
    <n v="0"/>
    <s v=" "/>
    <n v="0"/>
    <s v=" "/>
    <n v="0"/>
    <s v=" "/>
    <s v=" "/>
    <s v=" "/>
    <n v="0"/>
    <s v=""/>
    <s v=" "/>
    <s v=" "/>
    <s v=" "/>
    <n v="1"/>
    <n v="2002"/>
  </r>
  <r>
    <n v="2017"/>
    <s v="Rwanda"/>
    <s v="Rulindo"/>
    <s v="Masoro"/>
    <s v="Nyamyumba"/>
    <s v="Marembo"/>
    <s v=""/>
    <s v=""/>
    <s v="marenge"/>
    <n v="173"/>
    <n v="173"/>
    <n v="5"/>
    <s v="Piped Network With Pump"/>
    <n v="1998"/>
    <s v=""/>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1"/>
    <n v="1"/>
    <n v="5000"/>
    <n v="15"/>
    <s v=" "/>
    <n v="2"/>
    <n v="5000"/>
    <n v="1"/>
    <n v="2"/>
    <n v="1"/>
    <s v="&quot;Springbox&quot; --Intake Structure At A Spring"/>
    <n v="2016"/>
    <n v="1"/>
    <n v="2016"/>
    <n v="1"/>
    <n v="2016"/>
    <n v="0"/>
    <s v=" "/>
    <n v="1"/>
    <n v="2016"/>
    <n v="1"/>
    <n v="2016"/>
    <n v="1"/>
    <n v="2016"/>
    <n v="0"/>
    <s v=""/>
    <s v=" "/>
    <s v=" "/>
    <s v=" "/>
    <n v="1"/>
    <n v="2016"/>
  </r>
  <r>
    <n v="2017"/>
    <s v="Rwanda"/>
    <s v="Rulindo"/>
    <s v="Rukozo"/>
    <s v="Buraro"/>
    <s v="Murwa"/>
    <s v=""/>
    <s v=""/>
    <s v="Kabonanyoni"/>
    <n v="75"/>
    <n v="70"/>
    <n v="231"/>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Rusiga"/>
    <s v="Gako"/>
    <s v="Rwintare"/>
    <s v=""/>
    <s v=""/>
    <s v="kinywamagana pumping network"/>
    <n v="281"/>
    <n v="50"/>
    <n v="4"/>
    <s v="Piped Network With Pump"/>
    <n v="2013"/>
    <s v="Governement (District, Wasac) And Water For People"/>
    <s v="Spring"/>
    <x v="0"/>
    <x v="2"/>
    <x v="1"/>
    <x v="2"/>
    <n v="7"/>
    <s v="Major Repairs or Replace System"/>
    <s v=""/>
    <s v="Further Technical Diagnostic Needed"/>
    <n v="26"/>
    <n v="16"/>
    <n v="26"/>
    <n v="16"/>
    <n v="26"/>
    <n v="3"/>
    <n v="16"/>
    <s v=" "/>
    <s v=""/>
    <n v="16"/>
    <n v="1"/>
    <n v="1"/>
    <n v="1"/>
    <n v="1"/>
    <n v="1"/>
    <n v="2"/>
    <n v="1"/>
    <s v=" "/>
    <s v=" "/>
    <n v="3"/>
    <n v="2"/>
    <n v="1"/>
    <n v="1"/>
    <n v="1"/>
    <n v="1"/>
    <n v="1"/>
    <n v="1"/>
    <n v="1"/>
    <n v="0"/>
    <n v="7"/>
    <n v="3"/>
    <n v="1"/>
    <n v="1500"/>
    <n v="28"/>
    <n v="25"/>
    <n v="4"/>
    <n v="11000"/>
    <n v="2"/>
    <n v="1"/>
    <n v="1"/>
    <s v="&quot;Springbox&quot; --Intake Structure At A Spring"/>
    <n v="2013"/>
    <n v="1"/>
    <n v="2013"/>
    <n v="1"/>
    <n v="2013"/>
    <n v="1"/>
    <n v="2013"/>
    <n v="1"/>
    <n v="2013"/>
    <n v="1"/>
    <n v="2013"/>
    <n v="1"/>
    <n v="2013"/>
    <n v="0"/>
    <s v=""/>
    <s v=" "/>
    <s v=" "/>
    <s v=" "/>
    <n v="1"/>
    <n v="2013"/>
  </r>
  <r>
    <n v="2017"/>
    <s v="Rwanda"/>
    <s v="Rulindo"/>
    <s v="Buyoga"/>
    <s v="Gitumba"/>
    <s v="Remera"/>
    <s v=""/>
    <s v=""/>
    <s v="Kiruruma"/>
    <n v="130"/>
    <n v="126"/>
    <n v="5"/>
    <s v="Piped Network With Pump"/>
    <n v="2014"/>
    <s v="Governement (District, Wasac) And Water For People"/>
    <s v="Groundwater (Well, Etc.)"/>
    <x v="0"/>
    <x v="1"/>
    <x v="1"/>
    <x v="1"/>
    <n v="7"/>
    <s v="Perform Routine Preventative Maintenance"/>
    <s v=""/>
    <s v="Maintain O&amp;M and Routine Monitoring"/>
    <n v="27"/>
    <n v="17"/>
    <n v="27"/>
    <s v=" "/>
    <n v="27"/>
    <n v="4"/>
    <n v="17"/>
    <s v=" "/>
    <s v=""/>
    <n v="17"/>
    <n v="1"/>
    <n v="1"/>
    <n v="1"/>
    <s v=" "/>
    <n v="1"/>
    <n v="1"/>
    <n v="1"/>
    <s v=" "/>
    <s v=" "/>
    <n v="1"/>
    <n v="1"/>
    <n v="1"/>
    <n v="1"/>
    <n v="0"/>
    <n v="1"/>
    <n v="1"/>
    <n v="1"/>
    <n v="1"/>
    <n v="1"/>
    <n v="1"/>
    <n v="1"/>
    <n v="3"/>
    <n v="9000"/>
    <n v="15"/>
    <s v=" "/>
    <n v="3"/>
    <n v="9000"/>
    <n v="2"/>
    <n v="2"/>
    <n v="1"/>
    <s v="&quot;Springbox&quot; --Intake Structure At A Spring"/>
    <n v="2014"/>
    <n v="1"/>
    <n v="2014"/>
    <n v="1"/>
    <n v="2014"/>
    <n v="0"/>
    <s v=" "/>
    <n v="1"/>
    <n v="2014"/>
    <n v="1"/>
    <n v="2014"/>
    <n v="1"/>
    <n v="2014"/>
    <n v="0"/>
    <s v=""/>
    <s v=" "/>
    <s v=" "/>
    <s v=" "/>
    <n v="1"/>
    <n v="2014"/>
  </r>
  <r>
    <n v="2017"/>
    <s v="Rwanda"/>
    <s v="Rulindo"/>
    <s v="Rukozo"/>
    <s v="Mberuka"/>
    <s v="Gahwazi"/>
    <s v=""/>
    <s v=""/>
    <s v="Nyamagana"/>
    <n v="45"/>
    <n v="40"/>
    <n v="180"/>
    <s v="Piped Network -- Gravity Only"/>
    <n v="2011"/>
    <s v="Government And African Development Bank"/>
    <s v="Spring"/>
    <x v="0"/>
    <x v="0"/>
    <x v="0"/>
    <x v="0"/>
    <n v="4"/>
    <s v="Repair or Replace Components"/>
    <s v="Distribution  Line, Kiosk/Tap Stand"/>
    <s v="Create Plan To Repair or Replace Components"/>
    <n v="28"/>
    <n v="18"/>
    <n v="24"/>
    <n v="14"/>
    <n v="24"/>
    <s v=" "/>
    <s v=" "/>
    <s v=" "/>
    <s v=""/>
    <n v="14"/>
    <n v="1"/>
    <n v="1"/>
    <n v="1"/>
    <n v="1"/>
    <n v="2"/>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Ntarabana"/>
    <s v="Mahaza"/>
    <s v="Kayenzi"/>
    <s v=""/>
    <s v=""/>
    <s v="Rwamugaza"/>
    <n v="200"/>
    <n v="20"/>
    <s v=" "/>
    <s v="Piped Network -- Gravity Only"/>
    <n v="2003"/>
    <s v="Gover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
    <s v=" "/>
    <n v="1"/>
    <n v="1"/>
    <s v="&quot;Springbox&quot; --Intake Structure At A Spring"/>
    <n v="2003"/>
    <n v="1"/>
    <n v="2003"/>
    <n v="1"/>
    <n v="2003"/>
    <n v="1"/>
    <n v="2003"/>
    <n v="1"/>
    <n v="2003"/>
    <n v="0"/>
    <s v=" "/>
    <s v=" "/>
    <s v=" "/>
    <n v="0"/>
    <s v=""/>
    <s v=" "/>
    <s v=" "/>
    <s v=" "/>
    <n v="1"/>
    <n v="2003"/>
  </r>
  <r>
    <n v="2017"/>
    <s v="Rwanda"/>
    <s v="Rulindo"/>
    <s v="Masoro"/>
    <s v="Nyamyumba"/>
    <s v="Kabuga"/>
    <s v=""/>
    <s v=""/>
    <s v=" "/>
    <n v="119"/>
    <n v="119"/>
    <n v="45"/>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2"/>
    <n v="5000"/>
    <n v="1"/>
    <n v="2"/>
    <n v="1"/>
    <s v="&quot;Springbox&quot; --Intake Structure At A Spring"/>
    <n v="2016"/>
    <n v="1"/>
    <n v="2016"/>
    <n v="1"/>
    <n v="2016"/>
    <n v="0"/>
    <s v=" "/>
    <n v="1"/>
    <n v="2016"/>
    <n v="1"/>
    <n v="2016"/>
    <n v="1"/>
    <n v="2016"/>
    <n v="0"/>
    <s v=""/>
    <s v=" "/>
    <s v=" "/>
    <s v=" "/>
    <n v="1"/>
    <n v="2016"/>
  </r>
  <r>
    <n v="2017"/>
    <s v="Rwanda"/>
    <s v="Rulindo"/>
    <s v="Shyorongi"/>
    <s v="Muvumu"/>
    <s v="Kirurumo"/>
    <s v=""/>
    <s v=""/>
    <s v="Bitete-Rwahi network"/>
    <n v="80"/>
    <n v="35"/>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2"/>
    <n v="6500"/>
    <s v=" "/>
    <n v="1"/>
    <n v="1"/>
    <s v="&quot;Springbox&quot; --Intake Structure At A Spring"/>
    <n v="2013"/>
    <n v="1"/>
    <n v="2013"/>
    <n v="1"/>
    <n v="2013"/>
    <n v="1"/>
    <n v="2013"/>
    <n v="1"/>
    <n v="2013"/>
    <n v="0"/>
    <s v=" "/>
    <s v=" "/>
    <s v=" "/>
    <n v="0"/>
    <s v=""/>
    <s v=" "/>
    <s v=" "/>
    <s v=" "/>
    <n v="1"/>
    <n v="2013"/>
  </r>
  <r>
    <n v="2017"/>
    <s v="Rwanda"/>
    <s v="Rulindo"/>
    <s v="Mbogo"/>
    <s v="Mushali"/>
    <s v="Rwambogo"/>
    <s v=""/>
    <s v=""/>
    <s v="Rwambogo Extension network"/>
    <n v="69"/>
    <n v="69"/>
    <n v="23"/>
    <s v="Piped Network -- Gravity Only"/>
    <n v="2016"/>
    <s v="Governement (District, Wasac) And Water For People"/>
    <s v="Spring"/>
    <x v="0"/>
    <x v="2"/>
    <x v="0"/>
    <x v="2"/>
    <n v="5"/>
    <s v="Major Repairs or Replace System"/>
    <s v=""/>
    <s v="Further Technical Diagnostic Needed"/>
    <n v="22"/>
    <n v="19"/>
    <n v="29"/>
    <n v="19"/>
    <n v="29"/>
    <s v=" "/>
    <s v=" "/>
    <s v=" "/>
    <s v=""/>
    <n v="19"/>
    <n v="2"/>
    <n v="1"/>
    <n v="1"/>
    <n v="1"/>
    <n v="3"/>
    <s v=" "/>
    <s v=" "/>
    <s v=" "/>
    <s v=" "/>
    <n v="1"/>
    <n v="3"/>
    <n v="1"/>
    <n v="1"/>
    <n v="0"/>
    <n v="1"/>
    <n v="1"/>
    <n v="1"/>
    <n v="0"/>
    <n v="0"/>
    <n v="2"/>
    <n v="1"/>
    <n v="1"/>
    <n v="600"/>
    <n v="1"/>
    <n v="1"/>
    <n v="1"/>
    <n v="100"/>
    <s v=" "/>
    <n v="1"/>
    <n v="1"/>
    <s v="Suction Tank"/>
    <n v="2009"/>
    <n v="1"/>
    <n v="2016"/>
    <n v="1"/>
    <n v="2016"/>
    <n v="1"/>
    <n v="2016"/>
    <n v="1"/>
    <n v="2016"/>
    <n v="0"/>
    <s v=" "/>
    <s v=" "/>
    <s v=" "/>
    <n v="0"/>
    <s v=""/>
    <s v=" "/>
    <s v=" "/>
    <s v=" "/>
    <n v="1"/>
    <n v="2016"/>
  </r>
  <r>
    <n v="2017"/>
    <s v="Rwanda"/>
    <s v="Rulindo"/>
    <s v="Base"/>
    <s v="Rwamahwa"/>
    <s v="Kiruli"/>
    <s v=""/>
    <s v=""/>
    <s v="Migogo"/>
    <n v="223"/>
    <n v="200"/>
    <n v="87"/>
    <s v="Piped Network -- Gravity Only"/>
    <n v="2009"/>
    <s v="Padiri(Lake Angels)."/>
    <s v="Groundwater (Well, Etc.)"/>
    <x v="0"/>
    <x v="0"/>
    <x v="1"/>
    <x v="1"/>
    <n v="7"/>
    <s v="Repair or Replace Components"/>
    <s v="Intake Structure, Conduction Line, Storage Tank, Distribution  Line, "/>
    <s v="Create Plan To Repair or Replace Components"/>
    <n v="22"/>
    <n v="12"/>
    <n v="22"/>
    <s v=" "/>
    <n v="22"/>
    <s v=" "/>
    <s v=" "/>
    <s v=" "/>
    <s v=""/>
    <n v="12"/>
    <n v="2"/>
    <n v="2"/>
    <n v="2"/>
    <s v=" "/>
    <n v="2"/>
    <s v=" "/>
    <s v=" "/>
    <s v=" "/>
    <s v=" "/>
    <n v="1"/>
    <n v="2"/>
    <n v="1"/>
    <n v="1"/>
    <n v="1"/>
    <n v="1"/>
    <n v="1"/>
    <n v="1"/>
    <n v="1"/>
    <n v="0"/>
    <n v="1"/>
    <n v="1"/>
    <n v="1"/>
    <n v="6800"/>
    <n v="3"/>
    <s v=" "/>
    <n v="1"/>
    <n v="6800"/>
    <s v=" "/>
    <n v="2"/>
    <n v="1"/>
    <s v="&quot;Springbox&quot; --Intake Structure At A Spring"/>
    <n v="2009"/>
    <n v="1"/>
    <n v="2009"/>
    <n v="1"/>
    <n v="2009"/>
    <n v="0"/>
    <s v=" "/>
    <n v="1"/>
    <n v="2009"/>
    <n v="0"/>
    <s v=" "/>
    <s v=" "/>
    <s v=" "/>
    <n v="0"/>
    <s v=""/>
    <s v=" "/>
    <s v=" "/>
    <s v=" "/>
    <n v="1"/>
    <n v="2009"/>
  </r>
  <r>
    <n v="2017"/>
    <s v="Rwanda"/>
    <s v="Rulindo"/>
    <s v="Shyorongi"/>
    <s v="Rutonde"/>
    <s v="Nyabisindu"/>
    <s v=""/>
    <s v=""/>
    <s v="kirikumuryango network"/>
    <n v="149"/>
    <n v="62"/>
    <n v="37"/>
    <s v="Piped Network -- Gravity Only"/>
    <n v="2013"/>
    <s v="Governement (District, Wasac) And Water For People"/>
    <s v="Spring"/>
    <x v="0"/>
    <x v="1"/>
    <x v="2"/>
    <x v="1"/>
    <n v="8"/>
    <s v="Repair or Replace Components"/>
    <s v="Conduction Line, "/>
    <s v="Create Plan To Repair or Replace Components"/>
    <n v="26"/>
    <n v="16"/>
    <n v="26"/>
    <n v="16"/>
    <n v="26"/>
    <s v=" "/>
    <s v=" "/>
    <s v=" "/>
    <s v=""/>
    <n v="16"/>
    <n v="1"/>
    <n v="2"/>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Shyorongi"/>
    <s v="Bugaragara"/>
    <s v="Gatimba"/>
    <s v=""/>
    <s v=""/>
    <s v="kinywamagana pumping network"/>
    <n v="217"/>
    <n v="180"/>
    <n v="5"/>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Rukozo"/>
    <s v="Buraro"/>
    <s v="Rukingu"/>
    <s v=""/>
    <s v=""/>
    <s v="Kabonanyoni"/>
    <n v="100"/>
    <n v="95"/>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Rusiga"/>
    <s v="Taba"/>
    <s v="Kingazi"/>
    <s v=""/>
    <s v=""/>
    <s v="Kingazi 2water point/Nyakabizi1&amp;2"/>
    <n v="157"/>
    <n v="157"/>
    <n v="50"/>
    <s v="Piped Network -- Gravity Only"/>
    <n v="2013"/>
    <s v="Gor"/>
    <s v="Spring"/>
    <x v="0"/>
    <x v="1"/>
    <x v="1"/>
    <x v="1"/>
    <n v="7"/>
    <s v="Perform Routine Preventative Maintenance"/>
    <s v=""/>
    <s v="Maintain O&amp;M and Routine Monitoring"/>
    <s v=" "/>
    <s v=" "/>
    <s v=" "/>
    <s v=" "/>
    <s v=" "/>
    <s v=" "/>
    <s v=" "/>
    <s v=" "/>
    <s v=""/>
    <n v="16"/>
    <s v=" "/>
    <s v=" "/>
    <s v=" "/>
    <s v=" "/>
    <s v=" "/>
    <s v=" "/>
    <s v=" "/>
    <s v=" "/>
    <s v=" "/>
    <n v="1"/>
    <n v="1"/>
    <n v="1"/>
    <n v="1"/>
    <n v="0"/>
    <n v="1"/>
    <n v="1"/>
    <n v="1"/>
    <n v="1"/>
    <n v="1"/>
    <n v="2"/>
    <s v=" "/>
    <s v=" "/>
    <s v=" "/>
    <s v=" "/>
    <s v=" "/>
    <s v=" "/>
    <s v=" "/>
    <s v=" "/>
    <n v="1"/>
    <n v="0"/>
    <s v=""/>
    <s v=" "/>
    <n v="0"/>
    <s v=" "/>
    <n v="0"/>
    <s v=" "/>
    <n v="0"/>
    <s v=" "/>
    <n v="0"/>
    <s v=" "/>
    <n v="0"/>
    <s v=" "/>
    <s v=" "/>
    <s v=" "/>
    <n v="0"/>
    <s v=""/>
    <s v=" "/>
    <s v=" "/>
    <s v=" "/>
    <n v="1"/>
    <n v="2013"/>
  </r>
  <r>
    <n v="2017"/>
    <s v="Rwanda"/>
    <s v="Rulindo"/>
    <s v="Cyungo"/>
    <s v="Rwili"/>
    <s v="Nyabisasa"/>
    <s v=""/>
    <s v=""/>
    <s v="Sakara"/>
    <n v="570"/>
    <n v="520"/>
    <s v=" "/>
    <s v="Piped Network With Pump"/>
    <n v="2016"/>
    <s v="Governement (District, Wasac) And Water For People"/>
    <s v="Spring"/>
    <x v="0"/>
    <x v="1"/>
    <x v="1"/>
    <x v="1"/>
    <n v="7"/>
    <s v="Perform Routine Preventative Maintenance"/>
    <s v=""/>
    <s v="Maintain O&amp;M and Routine Monitoring"/>
    <n v="28"/>
    <n v="18"/>
    <n v="28"/>
    <n v="18"/>
    <n v="29"/>
    <n v="5"/>
    <n v="18"/>
    <s v=" "/>
    <s v=""/>
    <n v="19"/>
    <n v="1"/>
    <n v="1"/>
    <n v="1"/>
    <n v="1"/>
    <n v="1"/>
    <n v="1"/>
    <n v="1"/>
    <s v=" "/>
    <s v=" "/>
    <n v="1"/>
    <n v="1"/>
    <n v="1"/>
    <n v="1"/>
    <n v="1"/>
    <n v="1"/>
    <n v="1"/>
    <n v="1"/>
    <n v="0"/>
    <n v="1"/>
    <n v="2"/>
    <n v="1"/>
    <n v="1"/>
    <n v="1200"/>
    <n v="2"/>
    <n v="5"/>
    <n v="1"/>
    <n v="2300"/>
    <n v="2"/>
    <n v="4"/>
    <n v="1"/>
    <s v="&quot;Springbox&quot; --Intake Structure At A Spring"/>
    <n v="2015"/>
    <n v="1"/>
    <n v="2015"/>
    <n v="1"/>
    <n v="2015"/>
    <n v="1"/>
    <n v="2015"/>
    <n v="1"/>
    <n v="2016"/>
    <n v="1"/>
    <n v="2015"/>
    <n v="1"/>
    <n v="2015"/>
    <n v="0"/>
    <s v=""/>
    <s v=" "/>
    <s v=" "/>
    <s v=" "/>
    <n v="1"/>
    <n v="2016"/>
  </r>
  <r>
    <n v="2017"/>
    <s v="Rwanda"/>
    <s v="Rulindo"/>
    <s v="Burega"/>
    <s v="Karengeli"/>
    <s v="Mataba"/>
    <s v=""/>
    <s v=""/>
    <s v="Rwamugaza"/>
    <n v="495"/>
    <n v="495"/>
    <n v="88"/>
    <s v="Piped Network With Pump"/>
    <n v="2012"/>
    <s v="Governement (District, Wasac) And Water For People"/>
    <s v="Spring"/>
    <x v="0"/>
    <x v="1"/>
    <x v="1"/>
    <x v="1"/>
    <n v="7"/>
    <s v="Perform Routine Preventative Maintenance"/>
    <s v=""/>
    <s v="Maintain O&amp;M and Routine Monitoring"/>
    <n v="22"/>
    <n v="15"/>
    <n v="25"/>
    <n v="15"/>
    <n v="25"/>
    <n v="-1"/>
    <n v="12"/>
    <s v=" "/>
    <s v=""/>
    <n v="15"/>
    <n v="1"/>
    <n v="1"/>
    <n v="1"/>
    <n v="1"/>
    <n v="1"/>
    <n v="1"/>
    <n v="1"/>
    <s v=" "/>
    <s v=" "/>
    <n v="1"/>
    <n v="1"/>
    <n v="1"/>
    <n v="1"/>
    <n v="0"/>
    <n v="1"/>
    <n v="1"/>
    <n v="1"/>
    <n v="1"/>
    <n v="1"/>
    <n v="3"/>
    <n v="3"/>
    <n v="2"/>
    <n v="5000"/>
    <n v="16"/>
    <n v="8"/>
    <n v="2"/>
    <n v="5000"/>
    <n v="1"/>
    <n v="1"/>
    <n v="1"/>
    <s v=""/>
    <n v="2009"/>
    <n v="1"/>
    <n v="2012"/>
    <n v="1"/>
    <n v="2012"/>
    <n v="1"/>
    <n v="2012"/>
    <n v="1"/>
    <n v="2012"/>
    <n v="1"/>
    <n v="2009"/>
    <n v="1"/>
    <n v="2009"/>
    <n v="0"/>
    <s v=""/>
    <s v=" "/>
    <s v=" "/>
    <s v=" "/>
    <n v="1"/>
    <n v="2012"/>
  </r>
  <r>
    <n v="2017"/>
    <s v="Rwanda"/>
    <s v="Rulindo"/>
    <s v="Ngoma"/>
    <s v="Kabuga"/>
    <s v="Kirambo"/>
    <s v=""/>
    <s v=""/>
    <s v="Nganzo-Kabarore"/>
    <n v="131"/>
    <n v="43"/>
    <s v=" "/>
    <s v="Piped Network -- Gravity Only"/>
    <n v="2014"/>
    <s v="Governement (District, Wasac) And Water For People"/>
    <s v="Spring"/>
    <x v="0"/>
    <x v="2"/>
    <x v="0"/>
    <x v="2"/>
    <n v="5"/>
    <s v="Major Repairs or Replace System"/>
    <s v=""/>
    <s v="Further Technical Diagnostic Needed"/>
    <n v="27"/>
    <n v="17"/>
    <n v="27"/>
    <s v=" "/>
    <n v="27"/>
    <s v=" "/>
    <s v=" "/>
    <s v=" "/>
    <s v=""/>
    <n v="17"/>
    <n v="3"/>
    <n v="2"/>
    <n v="1"/>
    <s v=" "/>
    <n v="3"/>
    <s v=" "/>
    <s v=" "/>
    <s v=" "/>
    <s v=" "/>
    <n v="3"/>
    <n v="3"/>
    <n v="1"/>
    <n v="1"/>
    <n v="1"/>
    <n v="1"/>
    <n v="1"/>
    <n v="0"/>
    <n v="0"/>
    <n v="0"/>
    <n v="1"/>
    <n v="1"/>
    <n v="2"/>
    <n v="400"/>
    <n v="3"/>
    <s v=" "/>
    <n v="2"/>
    <n v="800"/>
    <s v=" "/>
    <n v="5"/>
    <n v="1"/>
    <s v="&quot;Springbox&quot; --Intake Structure At A Spring"/>
    <n v="2014"/>
    <n v="1"/>
    <n v="2014"/>
    <n v="1"/>
    <n v="2014"/>
    <n v="0"/>
    <s v=" "/>
    <n v="1"/>
    <n v="2014"/>
    <n v="0"/>
    <s v=" "/>
    <s v=" "/>
    <s v=" "/>
    <n v="0"/>
    <s v=""/>
    <s v=" "/>
    <s v=" "/>
    <s v=" "/>
    <n v="1"/>
    <n v="2014"/>
  </r>
  <r>
    <n v="2017"/>
    <s v="Rwanda"/>
    <s v="Rulindo"/>
    <s v="Masoro"/>
    <s v="Kigarama"/>
    <s v="Nyakibungo"/>
    <s v=""/>
    <s v=""/>
    <s v=" "/>
    <n v="229"/>
    <n v="229"/>
    <n v="101"/>
    <s v="Piped Network With Pump"/>
    <n v="1998"/>
    <s v=""/>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2"/>
    <n v="5000"/>
    <n v="1"/>
    <n v="2"/>
    <n v="1"/>
    <s v="&quot;Springbox&quot; --Intake Structure At A Spring"/>
    <n v="2016"/>
    <n v="1"/>
    <n v="2016"/>
    <n v="1"/>
    <n v="2016"/>
    <n v="0"/>
    <s v=" "/>
    <n v="1"/>
    <n v="2016"/>
    <n v="1"/>
    <n v="2016"/>
    <n v="1"/>
    <n v="2016"/>
    <n v="0"/>
    <s v=""/>
    <s v=" "/>
    <s v=" "/>
    <s v=" "/>
    <n v="1"/>
    <n v="2016"/>
  </r>
  <r>
    <n v="2017"/>
    <s v="Rwanda"/>
    <s v="Rulindo"/>
    <s v="Murambi"/>
    <s v="Mvuzo"/>
    <s v="Kabuga"/>
    <s v=""/>
    <s v=""/>
    <s v="Mutagata Motorised Network"/>
    <n v="199"/>
    <n v="98"/>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Murambi"/>
    <s v="Bubangu"/>
    <s v="Nyagisozi"/>
    <s v=""/>
    <s v=""/>
    <s v="Gakoma network"/>
    <n v="154"/>
    <n v="154"/>
    <s v=" "/>
    <s v="Piped Network -- Gravity Only"/>
    <n v="2004"/>
    <s v=""/>
    <s v="Spring"/>
    <x v="0"/>
    <x v="1"/>
    <x v="1"/>
    <x v="1"/>
    <n v="7"/>
    <s v="Repair or Replace Components"/>
    <s v="Distribution  Line, "/>
    <s v="Create Plan To Repair or Replace Components"/>
    <s v=" "/>
    <s v=" "/>
    <n v="17"/>
    <s v=" "/>
    <n v="17"/>
    <s v=" "/>
    <s v=" "/>
    <s v=" "/>
    <s v=""/>
    <n v="7"/>
    <s v=" "/>
    <s v=" "/>
    <n v="1"/>
    <s v=" "/>
    <n v="2"/>
    <s v=" "/>
    <s v=" "/>
    <s v=" "/>
    <s v=" "/>
    <n v="1"/>
    <n v="1"/>
    <n v="1"/>
    <n v="1"/>
    <n v="0"/>
    <n v="1"/>
    <n v="1"/>
    <n v="1"/>
    <n v="1"/>
    <n v="1"/>
    <n v="2"/>
    <s v=" "/>
    <s v=" "/>
    <s v=" "/>
    <n v="2"/>
    <s v=" "/>
    <n v="1"/>
    <n v="4000"/>
    <s v=" "/>
    <n v="2"/>
    <n v="0"/>
    <s v=""/>
    <s v=" "/>
    <n v="0"/>
    <s v=" "/>
    <n v="1"/>
    <n v="2004"/>
    <n v="0"/>
    <s v=" "/>
    <n v="1"/>
    <n v="2004"/>
    <n v="0"/>
    <s v=" "/>
    <s v=" "/>
    <s v=" "/>
    <n v="0"/>
    <s v=""/>
    <s v=" "/>
    <s v=" "/>
    <s v=" "/>
    <n v="1"/>
    <n v="2004"/>
  </r>
  <r>
    <n v="2017"/>
    <s v="Rwanda"/>
    <s v="Rulindo"/>
    <s v="Base"/>
    <s v="Gitare"/>
    <s v="Gihora"/>
    <s v=""/>
    <s v=""/>
    <s v="Gihora Water point/Rutomvu gravity system"/>
    <n v="101"/>
    <n v="101"/>
    <n v="119"/>
    <s v="Piped Network -- Gravity Only"/>
    <n v="2013"/>
    <s v="Gor"/>
    <s v="Spring"/>
    <x v="0"/>
    <x v="1"/>
    <x v="1"/>
    <x v="1"/>
    <n v="7"/>
    <s v="Perform Routine Preventative Maintenance"/>
    <s v=""/>
    <s v="Maintain O&amp;M and Routine Monitoring"/>
    <s v=" "/>
    <s v=" "/>
    <n v="26"/>
    <s v=" "/>
    <s v=" "/>
    <s v=" "/>
    <s v=" "/>
    <s v=" "/>
    <s v=""/>
    <n v="16"/>
    <s v=" "/>
    <s v=" "/>
    <n v="1"/>
    <s v=" "/>
    <s v=" "/>
    <s v=" "/>
    <s v=" "/>
    <s v=" "/>
    <s v=" "/>
    <n v="1"/>
    <n v="1"/>
    <n v="1"/>
    <n v="1"/>
    <n v="0"/>
    <n v="1"/>
    <n v="1"/>
    <n v="1"/>
    <n v="1"/>
    <n v="1"/>
    <n v="1"/>
    <s v=" "/>
    <s v=" "/>
    <s v=" "/>
    <n v="1"/>
    <s v=" "/>
    <s v=" "/>
    <s v=" "/>
    <s v=" "/>
    <n v="1"/>
    <n v="0"/>
    <s v=""/>
    <s v=" "/>
    <n v="0"/>
    <s v=" "/>
    <n v="1"/>
    <n v="2013"/>
    <n v="0"/>
    <s v=" "/>
    <n v="0"/>
    <s v=" "/>
    <n v="0"/>
    <s v=" "/>
    <s v=" "/>
    <s v=" "/>
    <n v="0"/>
    <s v=""/>
    <s v=" "/>
    <s v=" "/>
    <s v=" "/>
    <n v="1"/>
    <n v="2013"/>
  </r>
  <r>
    <n v="2017"/>
    <s v="Rwanda"/>
    <s v="Rulindo"/>
    <s v="Shyorongi"/>
    <s v="Rutonde"/>
    <s v="Mwagiro"/>
    <s v=""/>
    <s v=""/>
    <s v="Kirikumuryango network"/>
    <n v="139"/>
    <n v="20"/>
    <s v=" "/>
    <s v="Piped Network -- Gravity Only"/>
    <n v="2013"/>
    <s v="Governement (District, Wasac) And Water For People"/>
    <s v="Spring"/>
    <x v="0"/>
    <x v="1"/>
    <x v="2"/>
    <x v="1"/>
    <n v="8"/>
    <s v="Repair or Replace Components"/>
    <s v="Kiosk/Tap Stand"/>
    <s v="Create Plan To Repair or Replace Components"/>
    <n v="26"/>
    <n v="16"/>
    <n v="26"/>
    <n v="16"/>
    <n v="26"/>
    <s v=" "/>
    <s v=" "/>
    <s v=" "/>
    <s v=""/>
    <n v="16"/>
    <n v="1"/>
    <n v="1"/>
    <n v="1"/>
    <n v="1"/>
    <n v="1"/>
    <s v=" "/>
    <s v=" "/>
    <s v=" "/>
    <s v=" "/>
    <n v="2"/>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Burega"/>
    <s v="Butangampundu"/>
    <s v="Kisigiro"/>
    <s v=""/>
    <s v=""/>
    <s v="Rwamugaza"/>
    <n v="605"/>
    <n v="605"/>
    <n v="79"/>
    <s v="Piped Network With Pump"/>
    <n v="2012"/>
    <s v="Governement (District, Wasac) And Water For People"/>
    <s v="Spring"/>
    <x v="0"/>
    <x v="1"/>
    <x v="1"/>
    <x v="1"/>
    <n v="6"/>
    <s v="Perform Routine Preventative Maintenance"/>
    <s v=""/>
    <s v="Maintain O&amp;M and Routine Monitoring"/>
    <n v="22"/>
    <n v="15"/>
    <n v="25"/>
    <n v="15"/>
    <n v="25"/>
    <n v="-1"/>
    <n v="12"/>
    <s v=" "/>
    <s v=""/>
    <n v="15"/>
    <n v="1"/>
    <n v="1"/>
    <n v="1"/>
    <n v="1"/>
    <n v="1"/>
    <n v="1"/>
    <n v="1"/>
    <s v=" "/>
    <s v=" "/>
    <n v="1"/>
    <n v="1"/>
    <n v="1"/>
    <n v="1"/>
    <n v="0"/>
    <n v="1"/>
    <n v="1"/>
    <n v="1"/>
    <n v="0"/>
    <n v="1"/>
    <n v="3"/>
    <n v="3"/>
    <n v="2"/>
    <n v="5000"/>
    <n v="16"/>
    <n v="8"/>
    <n v="2"/>
    <n v="5000"/>
    <n v="1"/>
    <n v="1"/>
    <n v="1"/>
    <s v=""/>
    <n v="2009"/>
    <n v="1"/>
    <n v="2012"/>
    <n v="1"/>
    <n v="2012"/>
    <n v="1"/>
    <n v="2012"/>
    <n v="1"/>
    <n v="2012"/>
    <n v="1"/>
    <n v="2009"/>
    <n v="1"/>
    <n v="2009"/>
    <n v="0"/>
    <s v=""/>
    <s v=" "/>
    <s v=" "/>
    <s v=" "/>
    <n v="1"/>
    <n v="2012"/>
  </r>
  <r>
    <n v="2017"/>
    <s v="Rwanda"/>
    <s v="Rulindo"/>
    <s v="Ngoma"/>
    <s v="Karambo"/>
    <s v="Kagwa"/>
    <s v=""/>
    <s v=""/>
    <s v="Nganzo-Kabarore"/>
    <n v="123"/>
    <n v="44"/>
    <n v="35"/>
    <s v="Piped Network -- Gravity Only"/>
    <n v="2014"/>
    <s v=""/>
    <s v="Spring"/>
    <x v="0"/>
    <x v="2"/>
    <x v="0"/>
    <x v="2"/>
    <n v="5"/>
    <s v="Major Repairs or Replace System"/>
    <s v=""/>
    <s v="Further Technical Diagnostic Needed"/>
    <n v="27"/>
    <n v="17"/>
    <n v="30"/>
    <s v=" "/>
    <n v="27"/>
    <s v=" "/>
    <s v=" "/>
    <s v=" "/>
    <s v=""/>
    <n v="17"/>
    <n v="2"/>
    <n v="2"/>
    <n v="1"/>
    <s v=" "/>
    <n v="3"/>
    <s v=" "/>
    <s v=" "/>
    <s v=" "/>
    <s v=" "/>
    <n v="2"/>
    <n v="3"/>
    <n v="1"/>
    <n v="1"/>
    <n v="1"/>
    <n v="1"/>
    <n v="1"/>
    <n v="0"/>
    <n v="0"/>
    <n v="0"/>
    <n v="1"/>
    <n v="1"/>
    <n v="1"/>
    <n v="400"/>
    <n v="3"/>
    <s v=" "/>
    <n v="2"/>
    <n v="800"/>
    <s v=" "/>
    <n v="5"/>
    <n v="1"/>
    <s v="&quot;Springbox&quot; --Intake Structure At A Spring"/>
    <n v="2014"/>
    <n v="1"/>
    <n v="2014"/>
    <n v="1"/>
    <n v="2017"/>
    <n v="0"/>
    <s v=" "/>
    <n v="1"/>
    <n v="2014"/>
    <n v="0"/>
    <s v=" "/>
    <s v=" "/>
    <s v=" "/>
    <n v="0"/>
    <s v=""/>
    <s v=" "/>
    <s v=" "/>
    <s v=" "/>
    <n v="1"/>
    <n v="2014"/>
  </r>
  <r>
    <n v="2017"/>
    <s v="Rwanda"/>
    <s v="Rulindo"/>
    <s v="Ngoma"/>
    <s v="Mugote"/>
    <s v="Kiboha"/>
    <s v=""/>
    <s v=""/>
    <s v="Kabarore-Ngoma-Nyabuko network"/>
    <n v="74"/>
    <n v="39"/>
    <n v="3"/>
    <s v="Piped Network With Pump"/>
    <n v="2014"/>
    <s v="Governement (District, Wasac) And Water For People"/>
    <s v="Spring"/>
    <x v="0"/>
    <x v="1"/>
    <x v="1"/>
    <x v="1"/>
    <n v="6"/>
    <s v="Repair or Replace Components"/>
    <s v="Pump, "/>
    <s v="Create Plan To Repair or Replace Components"/>
    <n v="27"/>
    <n v="17"/>
    <n v="27"/>
    <s v=" "/>
    <n v="27"/>
    <n v="4"/>
    <n v="17"/>
    <s v=" "/>
    <s v=""/>
    <n v="17"/>
    <n v="1"/>
    <n v="1"/>
    <n v="1"/>
    <s v=" "/>
    <n v="1"/>
    <n v="2"/>
    <n v="1"/>
    <s v=" "/>
    <s v=" "/>
    <n v="1"/>
    <n v="1"/>
    <n v="1"/>
    <n v="1"/>
    <n v="0"/>
    <n v="1"/>
    <n v="1"/>
    <n v="0"/>
    <n v="1"/>
    <n v="1"/>
    <n v="4"/>
    <n v="5"/>
    <n v="2"/>
    <n v="8000"/>
    <n v="13"/>
    <s v=" "/>
    <n v="2"/>
    <n v="7000"/>
    <n v="4"/>
    <n v="17"/>
    <n v="1"/>
    <s v="&quot;Springbox&quot; --Intake Structure At A Spring|Collection Chamber"/>
    <n v="2014"/>
    <n v="1"/>
    <n v="2014"/>
    <n v="1"/>
    <n v="2014"/>
    <n v="0"/>
    <s v=" "/>
    <n v="1"/>
    <n v="2014"/>
    <n v="1"/>
    <n v="2014"/>
    <n v="1"/>
    <n v="2014"/>
    <n v="0"/>
    <s v=""/>
    <s v=" "/>
    <s v=" "/>
    <s v=" "/>
    <n v="1"/>
    <n v="2014"/>
  </r>
  <r>
    <n v="2017"/>
    <s v="Rwanda"/>
    <s v="Rulindo"/>
    <s v="Base"/>
    <s v="Gitare"/>
    <s v="Kirwa"/>
    <s v=""/>
    <s v=""/>
    <s v="Rwicanyoni"/>
    <n v="116"/>
    <n v="113"/>
    <n v="10"/>
    <s v="Piped Network -- Gravity Only"/>
    <n v="2016"/>
    <s v="Governement (District, Wasac) And Water For People"/>
    <s v="Spring"/>
    <x v="0"/>
    <x v="1"/>
    <x v="2"/>
    <x v="1"/>
    <n v="8"/>
    <s v="Perform Routine Preventative Maintenance"/>
    <s v=""/>
    <s v="Maintain O&amp;M and Routine Monitoring"/>
    <n v="29"/>
    <n v="19"/>
    <n v="29"/>
    <s v=" "/>
    <s v=" "/>
    <s v=" "/>
    <s v=" "/>
    <s v=" "/>
    <s v=""/>
    <n v="19"/>
    <n v="1"/>
    <n v="1"/>
    <n v="1"/>
    <s v=" "/>
    <s v=" "/>
    <s v=" "/>
    <s v=" "/>
    <s v=" "/>
    <s v=" "/>
    <n v="1"/>
    <n v="1"/>
    <n v="1"/>
    <n v="1"/>
    <n v="1"/>
    <n v="1"/>
    <n v="1"/>
    <n v="1"/>
    <n v="1"/>
    <n v="1"/>
    <n v="2"/>
    <n v="2"/>
    <n v="1"/>
    <n v="8600"/>
    <n v="3"/>
    <s v=" "/>
    <s v=" "/>
    <s v=" "/>
    <s v=" "/>
    <n v="2"/>
    <n v="1"/>
    <s v="&quot;Springbox&quot; --Intake Structure At A Spring"/>
    <n v="2016"/>
    <n v="1"/>
    <n v="2016"/>
    <n v="1"/>
    <n v="2016"/>
    <n v="0"/>
    <s v=" "/>
    <n v="0"/>
    <s v=" "/>
    <n v="0"/>
    <s v=" "/>
    <s v=" "/>
    <s v=" "/>
    <n v="0"/>
    <s v=""/>
    <s v=" "/>
    <s v=" "/>
    <s v=" "/>
    <n v="1"/>
    <n v="2016"/>
  </r>
  <r>
    <n v="2017"/>
    <s v="Rwanda"/>
    <s v="Rulindo"/>
    <s v="Cyinzuzi"/>
    <s v="Rudogo"/>
    <s v="Gasiza"/>
    <s v=""/>
    <s v=""/>
    <s v="Rwagitare"/>
    <n v="76"/>
    <n v="66"/>
    <n v="9"/>
    <s v="Piped Network -- Gravity Only"/>
    <n v="2009"/>
    <s v="Water For People"/>
    <s v="Spring"/>
    <x v="0"/>
    <x v="1"/>
    <x v="2"/>
    <x v="1"/>
    <n v="8"/>
    <s v="Perform Routine Preventative Maintenance"/>
    <s v=""/>
    <s v="Maintain O&amp;M and Routine Monitoring"/>
    <n v="22"/>
    <n v="12"/>
    <n v="22"/>
    <n v="12"/>
    <n v="22"/>
    <s v=" "/>
    <s v=" "/>
    <s v=" "/>
    <s v=""/>
    <n v="12"/>
    <n v="1"/>
    <n v="1"/>
    <n v="1"/>
    <n v="1"/>
    <n v="1"/>
    <s v=" "/>
    <s v=" "/>
    <s v=" "/>
    <s v=" "/>
    <n v="1"/>
    <n v="1"/>
    <n v="1"/>
    <n v="1"/>
    <n v="1"/>
    <n v="1"/>
    <n v="1"/>
    <n v="1"/>
    <n v="1"/>
    <n v="1"/>
    <n v="1"/>
    <n v="1"/>
    <n v="1"/>
    <n v="1200"/>
    <n v="1"/>
    <n v="2"/>
    <n v="1"/>
    <n v="900"/>
    <s v=" "/>
    <n v="2"/>
    <n v="1"/>
    <s v="&quot;Springbox&quot; --Intake Structure At A Spring"/>
    <n v="2009"/>
    <n v="1"/>
    <n v="2009"/>
    <n v="1"/>
    <n v="2009"/>
    <n v="1"/>
    <n v="2009"/>
    <n v="1"/>
    <n v="2009"/>
    <n v="0"/>
    <s v=" "/>
    <s v=" "/>
    <s v=" "/>
    <n v="0"/>
    <s v=""/>
    <s v=" "/>
    <s v=" "/>
    <s v=" "/>
    <n v="1"/>
    <n v="2009"/>
  </r>
  <r>
    <n v="2017"/>
    <s v="Rwanda"/>
    <s v="Rulindo"/>
    <s v="Buyoga"/>
    <s v="Gahororo"/>
    <s v="Shagasha"/>
    <s v=""/>
    <s v=""/>
    <s v="Kiruruma"/>
    <n v="209"/>
    <n v="200"/>
    <s v=" "/>
    <s v="Piped Network With Pump"/>
    <n v="2014"/>
    <s v="Governement (District, Wasac) And Water For People"/>
    <s v="Groundwater (Well, Etc.)"/>
    <x v="0"/>
    <x v="1"/>
    <x v="1"/>
    <x v="1"/>
    <n v="7"/>
    <s v="Perform Routine Preventative Maintenance"/>
    <s v=""/>
    <s v="Maintain O&amp;M and Routine Monitoring"/>
    <n v="27"/>
    <n v="17"/>
    <n v="27"/>
    <n v="17"/>
    <n v="27"/>
    <n v="4"/>
    <n v="17"/>
    <s v=" "/>
    <s v=""/>
    <n v="17"/>
    <n v="1"/>
    <n v="1"/>
    <n v="1"/>
    <n v="1"/>
    <n v="1"/>
    <n v="1"/>
    <n v="1"/>
    <s v=" "/>
    <s v=" "/>
    <n v="1"/>
    <n v="1"/>
    <n v="1"/>
    <n v="1"/>
    <n v="0"/>
    <n v="1"/>
    <n v="1"/>
    <n v="1"/>
    <n v="1"/>
    <n v="1"/>
    <n v="1"/>
    <n v="1"/>
    <n v="3"/>
    <n v="9000"/>
    <n v="15"/>
    <n v="5"/>
    <n v="3"/>
    <n v="9000"/>
    <n v="2"/>
    <n v="2"/>
    <n v="1"/>
    <s v="&quot;Springbox&quot; --Intake Structure At A Spring"/>
    <n v="2014"/>
    <n v="1"/>
    <n v="2014"/>
    <n v="1"/>
    <n v="2014"/>
    <n v="1"/>
    <n v="2014"/>
    <n v="1"/>
    <n v="2014"/>
    <n v="1"/>
    <n v="2014"/>
    <n v="1"/>
    <n v="2014"/>
    <n v="0"/>
    <s v=""/>
    <s v=" "/>
    <s v=" "/>
    <s v=" "/>
    <n v="1"/>
    <n v="2014"/>
  </r>
  <r>
    <n v="2017"/>
    <s v="Rwanda"/>
    <s v="Rulindo"/>
    <s v="Tumba"/>
    <s v="Misezero"/>
    <s v="Karambi"/>
    <s v=""/>
    <s v=""/>
    <s v="Water point chez Nkurunziza/Nyirambuga pumping"/>
    <n v="160"/>
    <n v="160"/>
    <s v=" "/>
    <s v="Piped Network With Pump"/>
    <n v="2017"/>
    <s v="Governement (District, Wasac) And Water For People"/>
    <s v="Spring"/>
    <x v="0"/>
    <x v="1"/>
    <x v="1"/>
    <x v="1"/>
    <n v="7"/>
    <s v="Repair or Replace Components"/>
    <s v="Kiosk/Tap Stand"/>
    <s v="Create Plan To Repair or Replace Components"/>
    <s v=" "/>
    <s v=" "/>
    <n v="30"/>
    <s v=" "/>
    <s v=" "/>
    <s v=" "/>
    <s v=" "/>
    <s v=" "/>
    <s v=""/>
    <n v="20"/>
    <s v=" "/>
    <s v=" "/>
    <n v="1"/>
    <s v=" "/>
    <s v=" "/>
    <s v=" "/>
    <s v=" "/>
    <s v=" "/>
    <s v=" "/>
    <n v="2"/>
    <n v="1"/>
    <n v="1"/>
    <n v="1"/>
    <n v="0"/>
    <n v="1"/>
    <n v="1"/>
    <n v="1"/>
    <n v="1"/>
    <n v="1"/>
    <n v="2"/>
    <s v=" "/>
    <s v=" "/>
    <s v=" "/>
    <n v="1"/>
    <s v=" "/>
    <s v=" "/>
    <s v=" "/>
    <s v=" "/>
    <n v="1"/>
    <n v="0"/>
    <s v=""/>
    <s v=" "/>
    <n v="0"/>
    <s v=" "/>
    <n v="1"/>
    <n v="2017"/>
    <n v="0"/>
    <s v=" "/>
    <n v="0"/>
    <s v=" "/>
    <n v="0"/>
    <s v=" "/>
    <s v=" "/>
    <s v=" "/>
    <n v="0"/>
    <s v=""/>
    <s v=" "/>
    <s v=" "/>
    <s v=" "/>
    <n v="1"/>
    <n v="2017"/>
  </r>
  <r>
    <n v="2017"/>
    <s v="Rwanda"/>
    <s v="Rulindo"/>
    <s v="Shyorongi"/>
    <s v="Bugaragara"/>
    <s v="Nyakaruri"/>
    <s v=""/>
    <s v=""/>
    <s v="kinywamagana pumping network"/>
    <n v="127"/>
    <n v="127"/>
    <s v=" "/>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Bushoki"/>
    <s v="N.Ngarama"/>
    <s v="Remera"/>
    <s v=""/>
    <s v=""/>
    <s v="Kinyankeri water point at Buyogoma-Remera border"/>
    <n v="105"/>
    <n v="105"/>
    <n v="3"/>
    <s v="Piped Network -- Gravity Only"/>
    <n v="2007"/>
    <s v="Local Government In Collaboration With The Community"/>
    <s v="Spring"/>
    <x v="0"/>
    <x v="1"/>
    <x v="2"/>
    <x v="1"/>
    <n v="8"/>
    <s v="Perform Routine Preventative Maintenance"/>
    <s v=""/>
    <s v="Maintain O&amp;M and Routine Monitoring"/>
    <s v=" "/>
    <s v=" "/>
    <s v=" "/>
    <s v=" "/>
    <s v=" "/>
    <s v=" "/>
    <s v=" "/>
    <s v=" "/>
    <s v=""/>
    <n v="13"/>
    <s v=" "/>
    <s v=" "/>
    <s v=" "/>
    <s v=" "/>
    <s v=" "/>
    <s v=" "/>
    <s v=" "/>
    <s v=" "/>
    <s v=" "/>
    <n v="1"/>
    <n v="1"/>
    <n v="1"/>
    <n v="1"/>
    <n v="1"/>
    <n v="1"/>
    <n v="1"/>
    <n v="1"/>
    <n v="1"/>
    <n v="1"/>
    <n v="1"/>
    <s v=" "/>
    <s v=" "/>
    <s v=" "/>
    <s v=" "/>
    <s v=" "/>
    <s v=" "/>
    <s v=" "/>
    <s v=" "/>
    <n v="3"/>
    <n v="0"/>
    <s v=""/>
    <s v=" "/>
    <n v="0"/>
    <s v=" "/>
    <n v="0"/>
    <s v=" "/>
    <n v="0"/>
    <s v=" "/>
    <n v="0"/>
    <s v=" "/>
    <n v="0"/>
    <s v=" "/>
    <s v=" "/>
    <s v=" "/>
    <n v="0"/>
    <s v=""/>
    <s v=" "/>
    <s v=" "/>
    <s v=" "/>
    <n v="1"/>
    <n v="2010"/>
  </r>
  <r>
    <n v="2017"/>
    <s v="Rwanda"/>
    <s v="Rulindo"/>
    <s v="Buyoga"/>
    <s v="Gitumba"/>
    <s v="Rutabo"/>
    <s v=""/>
    <s v=""/>
    <s v="Kiruruma"/>
    <n v="128"/>
    <n v="125"/>
    <n v="100"/>
    <s v="Piped Network With Pump"/>
    <n v="2014"/>
    <s v="Governement (District, Wasac) And Water For People"/>
    <s v="Groundwater (Well, Etc.)"/>
    <x v="0"/>
    <x v="1"/>
    <x v="1"/>
    <x v="1"/>
    <n v="6"/>
    <s v="Perform Routine Preventative Maintenance"/>
    <s v=""/>
    <s v="Maintain O&amp;M and Routine Monitoring"/>
    <n v="27"/>
    <n v="17"/>
    <n v="27"/>
    <n v="17"/>
    <n v="27"/>
    <n v="4"/>
    <s v=" "/>
    <s v=" "/>
    <s v=""/>
    <n v="17"/>
    <n v="1"/>
    <n v="1"/>
    <n v="1"/>
    <n v="1"/>
    <n v="1"/>
    <n v="1"/>
    <s v=" "/>
    <s v=" "/>
    <s v=" "/>
    <n v="1"/>
    <n v="1"/>
    <n v="1"/>
    <n v="0"/>
    <n v="0"/>
    <n v="1"/>
    <n v="1"/>
    <n v="1"/>
    <n v="1"/>
    <n v="1"/>
    <n v="2"/>
    <n v="3"/>
    <n v="3"/>
    <n v="4000"/>
    <n v="15"/>
    <n v="5"/>
    <n v="3"/>
    <n v="4000"/>
    <n v="2"/>
    <n v="1"/>
    <n v="1"/>
    <s v="&quot;Springbox&quot; --Intake Structure At A Spring"/>
    <n v="2014"/>
    <n v="1"/>
    <n v="2014"/>
    <n v="1"/>
    <n v="2014"/>
    <n v="1"/>
    <n v="2014"/>
    <n v="1"/>
    <n v="2014"/>
    <n v="1"/>
    <n v="2014"/>
    <n v="0"/>
    <s v=" "/>
    <n v="0"/>
    <s v=""/>
    <s v=" "/>
    <s v=" "/>
    <s v=" "/>
    <n v="1"/>
    <n v="2014"/>
  </r>
  <r>
    <n v="2017"/>
    <s v="Rwanda"/>
    <s v="Rulindo"/>
    <s v="Murambi"/>
    <s v="Mugambazi"/>
    <s v="Buliza"/>
    <s v=""/>
    <s v=""/>
    <s v="Mutagata Motorised Network"/>
    <n v="221"/>
    <n v="121"/>
    <n v="12"/>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ase"/>
    <s v="Rwamahwa"/>
    <s v="Karambi"/>
    <s v=""/>
    <s v=""/>
    <s v="Rwankende"/>
    <n v="192"/>
    <n v="180"/>
    <s v=" "/>
    <s v="Piped Network -- Gravity Only"/>
    <n v="2012"/>
    <s v="Padiri"/>
    <s v="Spring|Groundwater (Well, Etc.)"/>
    <x v="0"/>
    <x v="1"/>
    <x v="2"/>
    <x v="1"/>
    <n v="8"/>
    <s v="Perform Routine Preventative Maintenance"/>
    <s v=""/>
    <s v="Maintain O&amp;M and Routine Monitoring"/>
    <n v="25"/>
    <n v="19"/>
    <n v="25"/>
    <n v="15"/>
    <n v="29"/>
    <s v=" "/>
    <s v=" "/>
    <s v=" "/>
    <s v=""/>
    <n v="15"/>
    <n v="1"/>
    <n v="1"/>
    <n v="1"/>
    <n v="1"/>
    <n v="1"/>
    <s v=" "/>
    <s v=" "/>
    <s v=" "/>
    <s v=" "/>
    <n v="1"/>
    <n v="1"/>
    <n v="1"/>
    <n v="1"/>
    <n v="1"/>
    <n v="1"/>
    <n v="1"/>
    <n v="1"/>
    <n v="1"/>
    <n v="1"/>
    <n v="3"/>
    <n v="2"/>
    <n v="1"/>
    <n v="6450"/>
    <n v="2"/>
    <n v="2"/>
    <n v="1"/>
    <n v="6450"/>
    <s v=" "/>
    <n v="1"/>
    <n v="1"/>
    <s v="&quot;Springbox&quot; --Intake Structure At A Spring"/>
    <n v="2012"/>
    <n v="1"/>
    <n v="2016"/>
    <n v="1"/>
    <n v="2012"/>
    <n v="1"/>
    <n v="2012"/>
    <n v="1"/>
    <n v="2016"/>
    <n v="0"/>
    <s v=" "/>
    <s v=" "/>
    <s v=" "/>
    <n v="0"/>
    <s v=""/>
    <s v=" "/>
    <s v=" "/>
    <s v=" "/>
    <n v="1"/>
    <n v="2012"/>
  </r>
  <r>
    <n v="2017"/>
    <s v="Rwanda"/>
    <s v="Rulindo"/>
    <s v="Tumba"/>
    <s v="Misezero"/>
    <s v="Misezero"/>
    <s v=""/>
    <s v=""/>
    <s v="Water point at APEKI Tumba Boys Dormitory/Nyirambuga pumping"/>
    <n v="115"/>
    <n v="115"/>
    <n v="267"/>
    <s v="Piped Network With Pump"/>
    <n v="2012"/>
    <s v="Governement (District, Wasac) And Water For People"/>
    <s v="Spring"/>
    <x v="0"/>
    <x v="1"/>
    <x v="1"/>
    <x v="1"/>
    <n v="7"/>
    <s v="Perform Routine Preventative Maintenance"/>
    <s v=""/>
    <s v="Maintain O&amp;M and Routine Monitoring"/>
    <s v=" "/>
    <s v=" "/>
    <n v="25"/>
    <s v=" "/>
    <n v="25"/>
    <s v=" "/>
    <s v=" "/>
    <s v=" "/>
    <s v=""/>
    <n v="15"/>
    <s v=" "/>
    <s v=" "/>
    <n v="1"/>
    <s v=" "/>
    <n v="1"/>
    <s v=" "/>
    <s v=" "/>
    <s v=" "/>
    <s v=" "/>
    <n v="1"/>
    <n v="1"/>
    <n v="1"/>
    <n v="1"/>
    <n v="0"/>
    <n v="1"/>
    <n v="1"/>
    <n v="1"/>
    <n v="1"/>
    <n v="1"/>
    <n v="2"/>
    <s v=" "/>
    <s v=" "/>
    <s v=" "/>
    <n v="1"/>
    <s v=" "/>
    <n v="1"/>
    <n v="100"/>
    <s v=" "/>
    <n v="6"/>
    <n v="0"/>
    <s v=""/>
    <s v=" "/>
    <n v="0"/>
    <s v=" "/>
    <n v="1"/>
    <n v="2012"/>
    <n v="0"/>
    <s v=" "/>
    <n v="1"/>
    <n v="2012"/>
    <n v="0"/>
    <s v=" "/>
    <s v=" "/>
    <s v=" "/>
    <n v="0"/>
    <s v=""/>
    <s v=" "/>
    <s v=" "/>
    <s v=" "/>
    <n v="1"/>
    <n v="2012"/>
  </r>
  <r>
    <n v="2017"/>
    <s v="Rwanda"/>
    <s v="Rulindo"/>
    <s v="Masoro"/>
    <s v="Kivugiza"/>
    <s v="Nyarurembo"/>
    <s v=""/>
    <s v=""/>
    <s v="Mutagata motorised network"/>
    <n v="325"/>
    <n v="58"/>
    <n v="28"/>
    <s v="Piped Network With Pump"/>
    <n v="1987"/>
    <s v="Governement (District, Wasac) And Water For People"/>
    <s v="Spring"/>
    <x v="0"/>
    <x v="1"/>
    <x v="1"/>
    <x v="1"/>
    <n v="7"/>
    <s v="Perform Routine Preventative Maintenance"/>
    <s v=""/>
    <s v="Maintain O&amp;M and Routine Monitoring"/>
    <n v="20"/>
    <n v="19"/>
    <n v="29"/>
    <n v="19"/>
    <n v="29"/>
    <n v="6"/>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6"/>
    <n v="1"/>
    <n v="2016"/>
    <n v="1"/>
    <s v="Disinfection/Chlorination"/>
    <n v="2017"/>
    <n v="0"/>
    <s v=" "/>
    <n v="1"/>
    <n v="2016"/>
  </r>
  <r>
    <n v="2017"/>
    <s v="Rwanda"/>
    <s v="Rulindo"/>
    <s v="Base"/>
    <s v="Rwamahwa"/>
    <s v="Kabahama"/>
    <s v=""/>
    <s v=""/>
    <s v="Migogo"/>
    <n v="178"/>
    <n v="150"/>
    <n v="14"/>
    <s v="Piped Network -- Gravity Only"/>
    <n v="2009"/>
    <s v="Padiri(Lake Angels)."/>
    <s v="Spring"/>
    <x v="0"/>
    <x v="0"/>
    <x v="1"/>
    <x v="1"/>
    <n v="6"/>
    <s v="Repair or Replace Components"/>
    <s v="Intake Structure, Conduction Line, Storage Tank, Distribution  Line, Kiosk/Tap Stand"/>
    <s v="Create Plan To Repair or Replace Components"/>
    <n v="22"/>
    <n v="12"/>
    <n v="22"/>
    <s v=" "/>
    <n v="22"/>
    <s v=" "/>
    <s v=" "/>
    <s v=" "/>
    <s v=""/>
    <n v="12"/>
    <n v="2"/>
    <n v="2"/>
    <n v="2"/>
    <s v=" "/>
    <n v="2"/>
    <s v=" "/>
    <s v=" "/>
    <s v=" "/>
    <s v=" "/>
    <n v="2"/>
    <n v="2"/>
    <n v="1"/>
    <n v="0"/>
    <n v="1"/>
    <n v="1"/>
    <n v="1"/>
    <n v="1"/>
    <n v="1"/>
    <n v="0"/>
    <n v="1"/>
    <n v="1"/>
    <n v="1"/>
    <n v="6800"/>
    <n v="2"/>
    <s v=" "/>
    <n v="1"/>
    <n v="6800"/>
    <s v=" "/>
    <n v="1"/>
    <n v="1"/>
    <s v="&quot;Springbox&quot; --Intake Structure At A Spring"/>
    <n v="2009"/>
    <n v="1"/>
    <n v="2009"/>
    <n v="1"/>
    <n v="2009"/>
    <n v="0"/>
    <s v=" "/>
    <n v="1"/>
    <n v="2009"/>
    <n v="0"/>
    <s v=" "/>
    <s v=" "/>
    <s v=" "/>
    <n v="0"/>
    <s v=""/>
    <s v=" "/>
    <s v=" "/>
    <s v=" "/>
    <n v="1"/>
    <n v="2009"/>
  </r>
  <r>
    <n v="2017"/>
    <s v="Rwanda"/>
    <s v="Rulindo"/>
    <s v="Buyoga"/>
    <s v="Butare"/>
    <s v="Gasave"/>
    <s v=""/>
    <s v=""/>
    <s v="Kiduha"/>
    <n v="114"/>
    <n v="100"/>
    <n v="80"/>
    <s v="Piped Network -- Gravity Only"/>
    <n v="2007"/>
    <s v="Governement (District, Wasac) And Water For People"/>
    <s v="Spring|Null"/>
    <x v="0"/>
    <x v="0"/>
    <x v="1"/>
    <x v="1"/>
    <n v="6"/>
    <s v="Repair or Replace Components"/>
    <s v="Conduction Line, Storage Tank, "/>
    <s v="Create Plan To Repair or Replace Components"/>
    <n v="27"/>
    <n v="10"/>
    <n v="20"/>
    <s v=" "/>
    <s v=" "/>
    <s v=" "/>
    <s v=" "/>
    <s v=" "/>
    <s v=""/>
    <n v="17"/>
    <n v="1"/>
    <n v="2"/>
    <n v="2"/>
    <s v=" "/>
    <s v=" "/>
    <s v=" "/>
    <s v=" "/>
    <s v=" "/>
    <s v=" "/>
    <n v="1"/>
    <n v="2"/>
    <n v="1"/>
    <n v="0"/>
    <n v="1"/>
    <n v="1"/>
    <n v="1"/>
    <n v="1"/>
    <n v="1"/>
    <n v="0"/>
    <n v="1"/>
    <n v="1"/>
    <n v="1"/>
    <n v="2200"/>
    <n v="3"/>
    <s v=" "/>
    <s v=" "/>
    <s v=" "/>
    <s v=" "/>
    <n v="1"/>
    <n v="1"/>
    <s v="&quot;Springbox&quot; --Intake Structure At A Spring"/>
    <n v="2014"/>
    <n v="1"/>
    <n v="2007"/>
    <n v="1"/>
    <n v="2007"/>
    <n v="0"/>
    <s v=" "/>
    <n v="0"/>
    <s v=" "/>
    <n v="0"/>
    <s v=" "/>
    <s v=" "/>
    <s v=" "/>
    <n v="0"/>
    <s v=""/>
    <s v=" "/>
    <s v=" "/>
    <s v=" "/>
    <n v="1"/>
    <n v="2014"/>
  </r>
  <r>
    <n v="2017"/>
    <s v="Rwanda"/>
    <s v="Rulindo"/>
    <s v="Mbogo"/>
    <s v="Bukoro"/>
    <s v="Karindi"/>
    <s v=""/>
    <s v=""/>
    <s v=" "/>
    <n v="120"/>
    <n v="40"/>
    <s v=" "/>
    <s v="Piped Network -- Gravity Only"/>
    <n v="2007"/>
    <s v=""/>
    <s v="Spring"/>
    <x v="0"/>
    <x v="1"/>
    <x v="2"/>
    <x v="1"/>
    <n v="8"/>
    <s v="Repair or Replace Components"/>
    <s v="Storage Tank, "/>
    <s v="Create Plan To Repair or Replace Components"/>
    <n v="20"/>
    <n v="10"/>
    <n v="10"/>
    <s v=" "/>
    <s v=" "/>
    <s v=" "/>
    <s v=" "/>
    <s v=" "/>
    <s v=""/>
    <n v="10"/>
    <n v="1"/>
    <n v="1"/>
    <n v="2"/>
    <s v=" "/>
    <s v=" "/>
    <s v=" "/>
    <s v=" "/>
    <s v=" "/>
    <s v=" "/>
    <n v="1"/>
    <n v="1"/>
    <n v="1"/>
    <n v="1"/>
    <n v="1"/>
    <n v="1"/>
    <n v="1"/>
    <n v="1"/>
    <n v="1"/>
    <n v="1"/>
    <n v="2"/>
    <n v="1"/>
    <n v="1"/>
    <n v="1000"/>
    <n v="1"/>
    <s v=" "/>
    <s v=" "/>
    <s v=" "/>
    <s v=" "/>
    <n v="1"/>
    <n v="1"/>
    <s v="&quot;Springbox&quot; --Intake Structure At A Spring"/>
    <n v="2007"/>
    <n v="1"/>
    <n v="2007"/>
    <n v="1"/>
    <n v="1997"/>
    <n v="0"/>
    <s v=" "/>
    <n v="0"/>
    <s v=" "/>
    <n v="0"/>
    <s v=" "/>
    <s v=" "/>
    <s v=" "/>
    <n v="0"/>
    <s v=""/>
    <s v=" "/>
    <s v=" "/>
    <s v=" "/>
    <n v="1"/>
    <n v="2007"/>
  </r>
  <r>
    <n v="2017"/>
    <s v="Rwanda"/>
    <s v="Rulindo"/>
    <s v="Burega"/>
    <s v="Taba"/>
    <s v="Gasango"/>
    <s v=""/>
    <s v=""/>
    <s v="Rwamugaza network"/>
    <n v="79"/>
    <n v="79"/>
    <n v="9"/>
    <s v="Piped Network -- Gravity Only"/>
    <n v="2003"/>
    <s v="Government"/>
    <s v="Spring"/>
    <x v="0"/>
    <x v="2"/>
    <x v="0"/>
    <x v="2"/>
    <n v="5"/>
    <s v="Major Repairs or Replace System"/>
    <s v=""/>
    <s v="Further Technical Diagnostic Needed"/>
    <n v="16"/>
    <n v="6"/>
    <n v="16"/>
    <n v="6"/>
    <n v="16"/>
    <s v=" "/>
    <s v=" "/>
    <s v=" "/>
    <s v=""/>
    <n v="6"/>
    <n v="1"/>
    <n v="1"/>
    <n v="1"/>
    <n v="1"/>
    <n v="1"/>
    <s v=" "/>
    <s v=" "/>
    <s v=" "/>
    <s v=" "/>
    <n v="3"/>
    <n v="2"/>
    <n v="1"/>
    <n v="1"/>
    <n v="0"/>
    <n v="1"/>
    <n v="1"/>
    <n v="1"/>
    <n v="0"/>
    <n v="0"/>
    <n v="2"/>
    <n v="1"/>
    <n v="2"/>
    <n v="35000"/>
    <n v="7"/>
    <n v="12"/>
    <n v="2"/>
    <n v="35000"/>
    <s v=" "/>
    <n v="1"/>
    <n v="1"/>
    <s v=""/>
    <n v="2003"/>
    <n v="1"/>
    <n v="2003"/>
    <n v="1"/>
    <n v="2003"/>
    <n v="1"/>
    <n v="2003"/>
    <n v="1"/>
    <n v="2003"/>
    <n v="0"/>
    <s v=" "/>
    <s v=" "/>
    <s v=" "/>
    <n v="0"/>
    <s v=""/>
    <s v=" "/>
    <s v=" "/>
    <s v=" "/>
    <n v="1"/>
    <n v="2003"/>
  </r>
  <r>
    <n v="2017"/>
    <s v="Rwanda"/>
    <s v="Rulindo"/>
    <s v="Buyoga"/>
    <s v="Gitumba"/>
    <s v="Gitaba"/>
    <s v=""/>
    <s v=""/>
    <s v="Kiruruma"/>
    <n v="169"/>
    <n v="160"/>
    <s v=" "/>
    <s v="Piped Network With Pump"/>
    <n v="2014"/>
    <s v="Governement (District, Wasac) And Water For People"/>
    <s v="Groundwater (Well, Etc.)"/>
    <x v="0"/>
    <x v="1"/>
    <x v="1"/>
    <x v="1"/>
    <n v="6"/>
    <s v="Perform Routine Preventative Maintenance"/>
    <s v=""/>
    <s v="Maintain O&amp;M and Routine Monitoring"/>
    <n v="27"/>
    <n v="17"/>
    <n v="27"/>
    <n v="17"/>
    <n v="27"/>
    <n v="4"/>
    <n v="17"/>
    <s v=" "/>
    <s v=""/>
    <n v="17"/>
    <n v="1"/>
    <n v="1"/>
    <n v="1"/>
    <n v="1"/>
    <n v="1"/>
    <n v="1"/>
    <n v="1"/>
    <s v=" "/>
    <s v=" "/>
    <n v="1"/>
    <n v="2"/>
    <n v="1"/>
    <n v="1"/>
    <n v="0"/>
    <n v="1"/>
    <n v="1"/>
    <n v="1"/>
    <n v="1"/>
    <n v="0"/>
    <n v="3"/>
    <n v="1"/>
    <n v="3"/>
    <n v="9000"/>
    <n v="15"/>
    <n v="5"/>
    <n v="3"/>
    <n v="9000"/>
    <n v="2"/>
    <n v="2014"/>
    <n v="1"/>
    <s v="&quot;Springbox&quot; --Intake Structure At A Spring"/>
    <n v="2014"/>
    <n v="1"/>
    <n v="2014"/>
    <n v="1"/>
    <n v="2014"/>
    <n v="1"/>
    <n v="2014"/>
    <n v="1"/>
    <n v="2014"/>
    <n v="1"/>
    <n v="2014"/>
    <n v="1"/>
    <n v="2014"/>
    <n v="0"/>
    <s v=""/>
    <s v=" "/>
    <s v=" "/>
    <s v=" "/>
    <n v="1"/>
    <n v="2014"/>
  </r>
  <r>
    <n v="2017"/>
    <s v="Rwanda"/>
    <s v="Rulindo"/>
    <s v="Rusiga"/>
    <s v="Gako"/>
    <s v="Ntakara"/>
    <s v=""/>
    <s v=""/>
    <s v="Ntakara water point/Ntakara gravity system"/>
    <n v="129"/>
    <n v="129"/>
    <n v="14"/>
    <s v="Piped Network -- Gravity Only"/>
    <n v="2015"/>
    <s v="Local Government  In Partnership With Community"/>
    <s v="Spring"/>
    <x v="0"/>
    <x v="1"/>
    <x v="2"/>
    <x v="1"/>
    <n v="8"/>
    <s v="Perform Routine Preventative Maintenance"/>
    <s v=""/>
    <s v="Maintain O&amp;M and Routine Monitoring"/>
    <s v=" "/>
    <s v=" "/>
    <s v=" "/>
    <s v=" "/>
    <s v=" "/>
    <s v=" "/>
    <s v=" "/>
    <s v=" "/>
    <s v=""/>
    <n v="18"/>
    <s v=" "/>
    <s v=" "/>
    <s v=" "/>
    <s v=" "/>
    <s v=" "/>
    <s v=" "/>
    <s v=" "/>
    <s v=" "/>
    <s v=" "/>
    <n v="1"/>
    <n v="1"/>
    <n v="1"/>
    <n v="1"/>
    <n v="1"/>
    <n v="1"/>
    <n v="1"/>
    <n v="1"/>
    <n v="1"/>
    <n v="1"/>
    <n v="1"/>
    <s v=" "/>
    <s v=" "/>
    <s v=" "/>
    <s v=" "/>
    <s v=" "/>
    <s v=" "/>
    <s v=" "/>
    <s v=" "/>
    <n v="1"/>
    <n v="0"/>
    <s v=""/>
    <s v=" "/>
    <n v="0"/>
    <s v=" "/>
    <n v="0"/>
    <s v=" "/>
    <n v="0"/>
    <s v=" "/>
    <n v="0"/>
    <s v=" "/>
    <n v="0"/>
    <s v=" "/>
    <s v=" "/>
    <s v=" "/>
    <n v="0"/>
    <s v=""/>
    <s v=" "/>
    <s v=" "/>
    <s v=" "/>
    <n v="1"/>
    <n v="2015"/>
  </r>
  <r>
    <n v="2017"/>
    <s v="Rwanda"/>
    <s v="Rulindo"/>
    <s v="Base"/>
    <s v="Cyohoha"/>
    <s v="Mushongi"/>
    <s v=""/>
    <s v=""/>
    <s v="Gihanga"/>
    <n v="214"/>
    <n v="200"/>
    <s v=" "/>
    <s v="Piped Network -- Gravity Only"/>
    <n v="2014"/>
    <s v="Governement (District, Wasac) And Water For People"/>
    <s v="Spring"/>
    <x v="0"/>
    <x v="1"/>
    <x v="0"/>
    <x v="0"/>
    <n v="5"/>
    <s v="Repair or Replace Components"/>
    <s v="Distribution  Line, "/>
    <s v="Create Plan To Repair or Replace Components"/>
    <n v="29"/>
    <n v="19"/>
    <n v="29"/>
    <s v=" "/>
    <n v="29"/>
    <s v=" "/>
    <s v=" "/>
    <s v=" "/>
    <s v=""/>
    <n v="19"/>
    <n v="1"/>
    <n v="1"/>
    <n v="1"/>
    <s v=" "/>
    <n v="2"/>
    <s v=" "/>
    <s v=" "/>
    <s v=" "/>
    <s v=" "/>
    <n v="1"/>
    <n v="2"/>
    <n v="1"/>
    <n v="1"/>
    <n v="1"/>
    <n v="1"/>
    <n v="1"/>
    <n v="0"/>
    <n v="0"/>
    <n v="0"/>
    <n v="1"/>
    <n v="1"/>
    <n v="1"/>
    <n v="7200"/>
    <n v="6"/>
    <s v=" "/>
    <n v="1"/>
    <n v="7200"/>
    <s v=" "/>
    <n v="2"/>
    <n v="1"/>
    <s v="&quot;Springbox&quot; --Intake Structure At A Spring"/>
    <n v="2016"/>
    <n v="1"/>
    <n v="2016"/>
    <n v="1"/>
    <n v="2016"/>
    <n v="0"/>
    <s v=" "/>
    <n v="1"/>
    <n v="2016"/>
    <n v="0"/>
    <s v=" "/>
    <s v=" "/>
    <s v=" "/>
    <n v="0"/>
    <s v=""/>
    <s v=" "/>
    <s v=" "/>
    <s v=" "/>
    <n v="1"/>
    <n v="2016"/>
  </r>
  <r>
    <n v="2017"/>
    <s v="Rwanda"/>
    <s v="Rulindo"/>
    <s v="Ngoma"/>
    <s v="Mugote"/>
    <s v="Kigina"/>
    <s v=""/>
    <s v=""/>
    <s v="Shishi network"/>
    <n v="84"/>
    <n v="84"/>
    <n v="61"/>
    <s v="Piped Network -- Gravity Only"/>
    <n v="2014"/>
    <s v="Governement (District, Wasac) And Water For People"/>
    <s v="Spring"/>
    <x v="0"/>
    <x v="1"/>
    <x v="1"/>
    <x v="1"/>
    <n v="6"/>
    <s v="Repair or Replace Components"/>
    <s v="Intake Structure, "/>
    <s v="Create Plan To Repair or Replace Components"/>
    <n v="27"/>
    <n v="17"/>
    <n v="27"/>
    <s v=" "/>
    <n v="27"/>
    <s v=" "/>
    <s v=" "/>
    <s v=" "/>
    <s v=""/>
    <n v="17"/>
    <n v="2"/>
    <n v="1"/>
    <n v="1"/>
    <s v=" "/>
    <n v="1"/>
    <s v=" "/>
    <s v=" "/>
    <s v=" "/>
    <s v=" "/>
    <n v="1"/>
    <n v="2"/>
    <n v="1"/>
    <n v="0"/>
    <n v="1"/>
    <n v="1"/>
    <n v="1"/>
    <n v="1"/>
    <n v="1"/>
    <n v="0"/>
    <n v="1"/>
    <n v="1"/>
    <n v="1"/>
    <n v="700"/>
    <n v="2"/>
    <s v=" "/>
    <n v="1"/>
    <n v="4000"/>
    <s v=" "/>
    <n v="4"/>
    <n v="1"/>
    <s v="&quot;Springbox&quot; --Intake Structure At A Spring"/>
    <n v="2014"/>
    <n v="1"/>
    <n v="2014"/>
    <n v="1"/>
    <n v="2014"/>
    <n v="0"/>
    <s v=" "/>
    <n v="1"/>
    <n v="2014"/>
    <n v="0"/>
    <s v=" "/>
    <s v=" "/>
    <s v=" "/>
    <n v="0"/>
    <s v=""/>
    <s v=" "/>
    <s v=" "/>
    <s v=" "/>
    <n v="1"/>
    <n v="2014"/>
  </r>
  <r>
    <n v="2017"/>
    <s v="Rwanda"/>
    <s v="Rulindo"/>
    <s v="Ngoma"/>
    <s v="Munyarwanda"/>
    <s v="Busizi"/>
    <s v=""/>
    <s v=""/>
    <s v="Kabarore-Ngoma-Nyabuko network"/>
    <n v="100"/>
    <n v="39"/>
    <s v=" "/>
    <s v="Piped Network With Pump"/>
    <n v="2014"/>
    <s v="Governement (District, Wasac) And Water For People"/>
    <s v="Spring"/>
    <x v="0"/>
    <x v="1"/>
    <x v="1"/>
    <x v="1"/>
    <n v="6"/>
    <s v="Repair or Replace Components"/>
    <s v="Pump, "/>
    <s v="Create Plan To Repair or Replace Components"/>
    <n v="27"/>
    <n v="17"/>
    <n v="27"/>
    <s v=" "/>
    <n v="27"/>
    <n v="4"/>
    <n v="17"/>
    <s v=" "/>
    <s v=""/>
    <n v="17"/>
    <n v="1"/>
    <n v="1"/>
    <n v="1"/>
    <s v=" "/>
    <n v="1"/>
    <n v="2"/>
    <n v="1"/>
    <s v=" "/>
    <s v=" "/>
    <n v="1"/>
    <n v="1"/>
    <n v="1"/>
    <n v="1"/>
    <n v="0"/>
    <n v="1"/>
    <n v="1"/>
    <n v="0"/>
    <n v="1"/>
    <n v="1"/>
    <n v="4"/>
    <n v="5"/>
    <n v="2"/>
    <n v="8000"/>
    <n v="13"/>
    <s v=" "/>
    <n v="2"/>
    <n v="7000"/>
    <n v="4"/>
    <n v="17"/>
    <n v="1"/>
    <s v="&quot;Springbox&quot; --Intake Structure At A Spring|Collection Chamber"/>
    <n v="2014"/>
    <n v="1"/>
    <n v="2014"/>
    <n v="1"/>
    <n v="2014"/>
    <n v="0"/>
    <s v=" "/>
    <n v="1"/>
    <n v="2014"/>
    <n v="1"/>
    <n v="2014"/>
    <n v="1"/>
    <n v="2014"/>
    <n v="0"/>
    <s v=""/>
    <s v=" "/>
    <s v=" "/>
    <s v=" "/>
    <n v="1"/>
    <n v="2014"/>
  </r>
  <r>
    <n v="2017"/>
    <s v="Rwanda"/>
    <s v="Rulindo"/>
    <s v="Tumba"/>
    <s v="Barari"/>
    <s v="Gashoro"/>
    <s v=""/>
    <s v=""/>
    <s v="Gashoro water point/Nyirambuga pumping"/>
    <n v="161"/>
    <n v="161"/>
    <n v="84"/>
    <s v="Piped Network With Pump"/>
    <n v="2017"/>
    <s v="Governement (District, Wasac) And Water For People"/>
    <s v="Spring"/>
    <x v="0"/>
    <x v="2"/>
    <x v="0"/>
    <x v="2"/>
    <n v="5"/>
    <s v="Major Repairs or Replace System"/>
    <s v=""/>
    <s v="Further Technical Diagnostic Needed"/>
    <s v=" "/>
    <s v=" "/>
    <n v="30"/>
    <s v=" "/>
    <s v=" "/>
    <s v=" "/>
    <s v=" "/>
    <s v=" "/>
    <s v=""/>
    <n v="20"/>
    <s v=" "/>
    <s v=" "/>
    <n v="3"/>
    <s v=" "/>
    <s v=" "/>
    <s v=" "/>
    <s v=" "/>
    <s v=" "/>
    <s v=" "/>
    <n v="3"/>
    <n v="3"/>
    <n v="1"/>
    <n v="1"/>
    <n v="0"/>
    <n v="1"/>
    <n v="1"/>
    <n v="1"/>
    <n v="0"/>
    <n v="0"/>
    <n v="2"/>
    <s v=" "/>
    <s v=" "/>
    <s v=" "/>
    <n v="1"/>
    <s v=" "/>
    <s v=" "/>
    <s v=" "/>
    <s v=" "/>
    <n v="2"/>
    <n v="0"/>
    <s v=""/>
    <s v=" "/>
    <n v="0"/>
    <s v=" "/>
    <n v="1"/>
    <n v="2017"/>
    <n v="0"/>
    <s v=" "/>
    <n v="0"/>
    <s v=" "/>
    <n v="0"/>
    <s v=" "/>
    <s v=" "/>
    <s v=" "/>
    <n v="0"/>
    <s v=""/>
    <s v=" "/>
    <s v=" "/>
    <s v=" "/>
    <n v="1"/>
    <n v="2017"/>
  </r>
  <r>
    <n v="2017"/>
    <s v="Rwanda"/>
    <s v="Rulindo"/>
    <s v="Ngoma"/>
    <s v="Karambo"/>
    <s v="Butare"/>
    <s v=""/>
    <s v=""/>
    <s v="Shishi network"/>
    <n v="122"/>
    <n v="38"/>
    <s v=" "/>
    <s v="Piped Network -- Gravity Only"/>
    <n v="2014"/>
    <s v="Governement (District, Wasac) And Water For People"/>
    <s v="Spring"/>
    <x v="0"/>
    <x v="0"/>
    <x v="1"/>
    <x v="1"/>
    <n v="6"/>
    <s v="Repair or Replace Components"/>
    <s v="Intake Structure, Kiosk/Tap Stand"/>
    <s v="Create Plan To Repair or Replace Components"/>
    <n v="27"/>
    <n v="17"/>
    <n v="27"/>
    <s v=" "/>
    <n v="27"/>
    <s v=" "/>
    <s v=" "/>
    <s v=" "/>
    <s v=""/>
    <n v="17"/>
    <n v="2"/>
    <n v="1"/>
    <n v="1"/>
    <s v=" "/>
    <n v="1"/>
    <s v=" "/>
    <s v=" "/>
    <s v=" "/>
    <s v=" "/>
    <n v="2"/>
    <n v="2"/>
    <n v="1"/>
    <n v="0"/>
    <n v="1"/>
    <n v="1"/>
    <n v="1"/>
    <n v="1"/>
    <n v="1"/>
    <n v="0"/>
    <n v="1"/>
    <n v="1"/>
    <n v="1"/>
    <n v="700"/>
    <n v="2"/>
    <s v=" "/>
    <n v="1"/>
    <n v="4000"/>
    <s v=" "/>
    <n v="4"/>
    <n v="1"/>
    <s v="&quot;Springbox&quot; --Intake Structure At A Spring"/>
    <n v="2014"/>
    <n v="1"/>
    <n v="2014"/>
    <n v="1"/>
    <n v="2014"/>
    <n v="0"/>
    <s v=" "/>
    <n v="1"/>
    <n v="2014"/>
    <n v="0"/>
    <s v=" "/>
    <s v=" "/>
    <s v=" "/>
    <n v="0"/>
    <s v=""/>
    <s v=" "/>
    <s v=" "/>
    <s v=" "/>
    <n v="1"/>
    <n v="2014"/>
  </r>
  <r>
    <n v="2017"/>
    <s v="Rwanda"/>
    <s v="Rulindo"/>
    <s v="Bushoki"/>
    <s v="Giko"/>
    <s v="Kigamba"/>
    <s v=""/>
    <s v=""/>
    <s v="Water point at centre kigamba/Rutumvo gravity"/>
    <n v="172"/>
    <n v="172"/>
    <s v=" "/>
    <s v="Piped Network -- Gravity Only"/>
    <n v="2013"/>
    <s v="Gor"/>
    <s v="Spring"/>
    <x v="0"/>
    <x v="1"/>
    <x v="1"/>
    <x v="1"/>
    <n v="7"/>
    <s v="Repair or Replace Components"/>
    <s v="Kiosk/Tap Stand"/>
    <s v="Create Plan To Repair or Replace Components"/>
    <s v=" "/>
    <s v=" "/>
    <s v=" "/>
    <s v=" "/>
    <s v=" "/>
    <s v=" "/>
    <s v=" "/>
    <s v=" "/>
    <s v=""/>
    <n v="18"/>
    <s v=" "/>
    <s v=" "/>
    <s v=" "/>
    <s v=" "/>
    <s v=" "/>
    <s v=" "/>
    <s v=" "/>
    <s v=" "/>
    <s v=" "/>
    <n v="2"/>
    <n v="2"/>
    <n v="1"/>
    <n v="1"/>
    <n v="1"/>
    <n v="1"/>
    <n v="1"/>
    <n v="1"/>
    <n v="1"/>
    <n v="0"/>
    <n v="1"/>
    <s v=" "/>
    <s v=" "/>
    <s v=" "/>
    <s v=" "/>
    <s v=" "/>
    <s v=" "/>
    <s v=" "/>
    <s v=" "/>
    <n v="1"/>
    <n v="0"/>
    <s v=""/>
    <s v=" "/>
    <n v="0"/>
    <s v=" "/>
    <n v="0"/>
    <s v=" "/>
    <n v="0"/>
    <s v=" "/>
    <n v="0"/>
    <s v=" "/>
    <n v="0"/>
    <s v=" "/>
    <s v=" "/>
    <s v=" "/>
    <n v="0"/>
    <s v=""/>
    <s v=" "/>
    <s v=" "/>
    <s v=" "/>
    <n v="1"/>
    <n v="2015"/>
  </r>
  <r>
    <n v="2017"/>
    <s v="Rwanda"/>
    <s v="Rulindo"/>
    <s v="Rusiga"/>
    <s v="Kirenge"/>
    <s v="Kinini"/>
    <s v=""/>
    <s v=""/>
    <s v="Kinini water point/Ntaruka-Gahama gravity"/>
    <n v="250"/>
    <n v="250"/>
    <s v=" "/>
    <s v="Piped Network -- Gravity Only"/>
    <n v="2008"/>
    <s v="Gor"/>
    <s v="Spring"/>
    <x v="0"/>
    <x v="2"/>
    <x v="0"/>
    <x v="2"/>
    <n v="5"/>
    <s v="Major Repairs or Replace System"/>
    <s v=""/>
    <s v="Further Technical Diagnostic Needed"/>
    <n v="19"/>
    <n v="9"/>
    <s v=" "/>
    <s v=" "/>
    <s v=" "/>
    <s v=" "/>
    <s v=" "/>
    <s v=" "/>
    <s v=""/>
    <n v="11"/>
    <n v="1"/>
    <n v="1"/>
    <s v=" "/>
    <s v=" "/>
    <s v=" "/>
    <s v=" "/>
    <s v=" "/>
    <s v=" "/>
    <s v=" "/>
    <n v="1"/>
    <n v="3"/>
    <n v="1"/>
    <n v="1"/>
    <n v="0"/>
    <n v="1"/>
    <n v="1"/>
    <n v="1"/>
    <n v="0"/>
    <n v="0"/>
    <n v="1"/>
    <n v="1"/>
    <n v="1"/>
    <n v="100"/>
    <s v=" "/>
    <s v=" "/>
    <s v=" "/>
    <s v=" "/>
    <s v=" "/>
    <n v="1"/>
    <n v="1"/>
    <s v="&quot;Springbox&quot; --Intake Structure At A Spring"/>
    <n v="2006"/>
    <n v="1"/>
    <n v="2006"/>
    <n v="0"/>
    <s v=" "/>
    <n v="0"/>
    <s v=" "/>
    <n v="0"/>
    <s v=" "/>
    <n v="0"/>
    <s v=" "/>
    <s v=" "/>
    <s v=" "/>
    <n v="0"/>
    <s v=""/>
    <s v=" "/>
    <s v=" "/>
    <s v=" "/>
    <n v="1"/>
    <n v="2008"/>
  </r>
  <r>
    <n v="2017"/>
    <s v="Rwanda"/>
    <s v="Rulindo"/>
    <s v="Rusiga"/>
    <s v="Kirenge"/>
    <s v="Kinini"/>
    <s v=""/>
    <s v=""/>
    <s v="Kinini 2 water point/Ntaruka-gahama gravity"/>
    <n v="250"/>
    <n v="250"/>
    <n v="107"/>
    <s v="Piped Network -- Gravity Only"/>
    <n v="2006"/>
    <s v="Gor"/>
    <s v="Spring"/>
    <x v="0"/>
    <x v="2"/>
    <x v="0"/>
    <x v="2"/>
    <n v="5"/>
    <s v="Major Repairs or Replace System"/>
    <s v=""/>
    <s v="Further Technical Diagnostic Needed"/>
    <s v=" "/>
    <s v=" "/>
    <n v="19"/>
    <s v=" "/>
    <s v=" "/>
    <s v=" "/>
    <s v=" "/>
    <s v=" "/>
    <s v=""/>
    <n v="9"/>
    <s v=" "/>
    <s v=" "/>
    <n v="2"/>
    <s v=" "/>
    <s v=" "/>
    <s v=" "/>
    <s v=" "/>
    <s v=" "/>
    <s v=" "/>
    <n v="3"/>
    <n v="3"/>
    <n v="1"/>
    <n v="1"/>
    <n v="0"/>
    <n v="1"/>
    <n v="1"/>
    <n v="1"/>
    <n v="0"/>
    <n v="0"/>
    <n v="1"/>
    <s v=" "/>
    <s v=" "/>
    <s v=" "/>
    <n v="1"/>
    <s v=" "/>
    <s v=" "/>
    <s v=" "/>
    <s v=" "/>
    <n v="1"/>
    <n v="0"/>
    <s v=""/>
    <s v=" "/>
    <n v="0"/>
    <s v=" "/>
    <n v="1"/>
    <n v="2006"/>
    <n v="0"/>
    <s v=" "/>
    <n v="0"/>
    <s v=" "/>
    <n v="0"/>
    <s v=" "/>
    <s v=" "/>
    <s v=" "/>
    <n v="0"/>
    <s v=""/>
    <s v=" "/>
    <s v=" "/>
    <s v=" "/>
    <n v="1"/>
    <n v="2006"/>
  </r>
  <r>
    <n v="2017"/>
    <s v="Rwanda"/>
    <s v="Rulindo"/>
    <s v="Masoro"/>
    <s v="Kigarama"/>
    <s v="Rukurazo"/>
    <s v=""/>
    <s v=""/>
    <s v="Mutagata Gravity network"/>
    <n v="247"/>
    <n v="140"/>
    <s v=" "/>
    <s v="Piped Network -- Gravity Only"/>
    <n v="1987"/>
    <s v=""/>
    <s v="Spring"/>
    <x v="0"/>
    <x v="0"/>
    <x v="1"/>
    <x v="1"/>
    <n v="6"/>
    <s v="Repair or Replace Components"/>
    <s v="Intake Structure, Conduction Line, Storage Tank, Other Concrete Structures Distribution  Line, "/>
    <s v="Create Plan To Repair or Replace Components"/>
    <n v="17"/>
    <n v="7"/>
    <n v="17"/>
    <n v="7"/>
    <n v="17"/>
    <s v=" "/>
    <s v=" "/>
    <s v=" "/>
    <s v=""/>
    <n v="7"/>
    <n v="2"/>
    <n v="2"/>
    <n v="2"/>
    <n v="2"/>
    <n v="2"/>
    <s v=" "/>
    <s v=" "/>
    <s v=" "/>
    <s v=" "/>
    <n v="1"/>
    <n v="2"/>
    <n v="1"/>
    <n v="1"/>
    <n v="0"/>
    <n v="1"/>
    <n v="1"/>
    <n v="1"/>
    <n v="1"/>
    <n v="0"/>
    <n v="1"/>
    <n v="1"/>
    <n v="1"/>
    <n v="3500"/>
    <n v="6"/>
    <n v="4"/>
    <n v="2"/>
    <n v="4500"/>
    <s v=" "/>
    <n v="12"/>
    <n v="1"/>
    <s v="&quot;Springbox&quot; --Intake Structure At A Spring"/>
    <n v="2004"/>
    <n v="1"/>
    <n v="2004"/>
    <n v="1"/>
    <n v="2004"/>
    <n v="1"/>
    <n v="2004"/>
    <n v="1"/>
    <n v="2004"/>
    <n v="0"/>
    <s v=" "/>
    <s v=" "/>
    <s v=" "/>
    <n v="0"/>
    <s v=""/>
    <s v=" "/>
    <s v=" "/>
    <s v=" "/>
    <n v="1"/>
    <n v="2004"/>
  </r>
  <r>
    <n v="2017"/>
    <s v="Rwanda"/>
    <s v="Rulindo"/>
    <s v="Bushoki"/>
    <s v="Mukoto"/>
    <s v="Muko"/>
    <s v=""/>
    <s v=""/>
    <s v="Water point at Godoro/Rusave gravity system"/>
    <n v="116"/>
    <n v="116"/>
    <s v=" "/>
    <s v="Piped Network -- Gravity Only"/>
    <n v="2013"/>
    <s v="Governement (District, Wasac) And Water For People"/>
    <s v="Spring"/>
    <x v="0"/>
    <x v="1"/>
    <x v="1"/>
    <x v="1"/>
    <n v="7"/>
    <s v="Perform Routine Preventative Maintenance"/>
    <s v=""/>
    <s v="Maintain O&amp;M and Routine Monitoring"/>
    <s v=" "/>
    <s v=" "/>
    <s v=" "/>
    <s v=" "/>
    <s v=" "/>
    <s v=" "/>
    <s v=" "/>
    <s v=" "/>
    <s v=""/>
    <n v="16"/>
    <s v=" "/>
    <s v=" "/>
    <s v=" "/>
    <s v=" "/>
    <s v=" "/>
    <s v=" "/>
    <s v=" "/>
    <s v=" "/>
    <s v=" "/>
    <n v="1"/>
    <n v="1"/>
    <n v="1"/>
    <n v="1"/>
    <n v="0"/>
    <n v="1"/>
    <n v="1"/>
    <n v="1"/>
    <n v="1"/>
    <n v="1"/>
    <n v="2"/>
    <s v=" "/>
    <s v=" "/>
    <s v=" "/>
    <s v=" "/>
    <s v=" "/>
    <s v=" "/>
    <s v=" "/>
    <s v=" "/>
    <n v="1"/>
    <n v="0"/>
    <s v=""/>
    <s v=" "/>
    <n v="0"/>
    <s v=" "/>
    <n v="0"/>
    <s v=" "/>
    <n v="0"/>
    <s v=" "/>
    <n v="0"/>
    <s v=" "/>
    <n v="0"/>
    <s v=" "/>
    <s v=" "/>
    <s v=" "/>
    <n v="0"/>
    <s v=""/>
    <s v=" "/>
    <s v=" "/>
    <s v=" "/>
    <n v="1"/>
    <n v="2013"/>
  </r>
  <r>
    <n v="2017"/>
    <s v="Rwanda"/>
    <s v="Rulindo"/>
    <s v="Tumba"/>
    <s v="Barari"/>
    <s v="Kigarama"/>
    <s v=""/>
    <s v=""/>
    <s v="Water point nearby APEKI Tumba Technical School/Nyirambuga pumping"/>
    <n v="154"/>
    <n v="154"/>
    <n v="780"/>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2"/>
    <n v="0"/>
    <s v=""/>
    <s v=" "/>
    <n v="0"/>
    <s v=" "/>
    <n v="0"/>
    <s v=" "/>
    <n v="0"/>
    <s v=" "/>
    <n v="0"/>
    <s v=" "/>
    <n v="0"/>
    <s v=" "/>
    <s v=" "/>
    <s v=" "/>
    <n v="0"/>
    <s v=""/>
    <s v=" "/>
    <s v=" "/>
    <s v=" "/>
    <n v="1"/>
    <n v="2012"/>
  </r>
  <r>
    <n v="2017"/>
    <s v="Rwanda"/>
    <s v="Rulindo"/>
    <s v="Cyinzuzi"/>
    <s v="Budakiranya"/>
    <s v="Nyakabanga"/>
    <s v=""/>
    <s v=""/>
    <s v="0"/>
    <n v="780"/>
    <s v=" "/>
    <n v="63"/>
    <s v="Piped Network With Pump"/>
    <n v="2014"/>
    <s v="Governement (District, Wasac) And Water For People"/>
    <s v="Spring"/>
    <x v="0"/>
    <x v="2"/>
    <x v="0"/>
    <x v="2"/>
    <n v="3"/>
    <s v="Major Repairs or Replace System"/>
    <s v=""/>
    <s v="Further Technical Diagnostic Needed"/>
    <n v="22"/>
    <n v="17"/>
    <n v="27"/>
    <n v="17"/>
    <n v="27"/>
    <n v="-1"/>
    <n v="12"/>
    <s v=" "/>
    <s v=""/>
    <n v="17"/>
    <n v="1"/>
    <n v="3"/>
    <n v="3"/>
    <n v="3"/>
    <n v="3"/>
    <n v="1"/>
    <n v="1"/>
    <s v=" "/>
    <s v=" "/>
    <n v="3"/>
    <n v="3"/>
    <n v="1"/>
    <n v="1"/>
    <n v="0"/>
    <n v="0"/>
    <n v="1"/>
    <n v="0"/>
    <n v="0"/>
    <n v="0"/>
    <n v="3"/>
    <n v="3"/>
    <n v="2"/>
    <n v="3000"/>
    <n v="2"/>
    <n v="8"/>
    <n v="2"/>
    <n v="3000"/>
    <n v="1"/>
    <n v="1"/>
    <n v="1"/>
    <s v="&quot;Springbox&quot; --Intake Structure At A Spring"/>
    <n v="2009"/>
    <n v="1"/>
    <n v="2014"/>
    <n v="1"/>
    <n v="2014"/>
    <n v="1"/>
    <n v="2014"/>
    <n v="1"/>
    <n v="2014"/>
    <n v="1"/>
    <n v="2009"/>
    <n v="1"/>
    <n v="2009"/>
    <n v="0"/>
    <s v=""/>
    <s v=" "/>
    <s v=" "/>
    <s v=" "/>
    <n v="1"/>
    <n v="2014"/>
  </r>
  <r>
    <n v="2017"/>
    <s v="Rwanda"/>
    <s v="Rulindo"/>
    <s v="Kinihira"/>
    <s v="Butunzi"/>
    <s v="Gisekuru"/>
    <s v=""/>
    <s v=""/>
    <s v="Nyamagana-Kinihira"/>
    <n v="143"/>
    <n v="80"/>
    <n v="256"/>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Masoro"/>
    <s v="Kivugiza"/>
    <s v="Nyarurembo"/>
    <s v=""/>
    <s v=""/>
    <s v="Mutagata motorised network"/>
    <n v="325"/>
    <n v="69"/>
    <s v=" "/>
    <s v="Piped Network With Pump"/>
    <n v="1987"/>
    <s v="Governement (District, Wasac) And Water For People"/>
    <s v="Spring"/>
    <x v="0"/>
    <x v="1"/>
    <x v="1"/>
    <x v="1"/>
    <n v="7"/>
    <s v="Repair or Replace Components"/>
    <s v="Kiosk/Tap Stand"/>
    <s v="Create Plan To Repair or Replace Components"/>
    <n v="20"/>
    <n v="19"/>
    <n v="29"/>
    <n v="19"/>
    <n v="29"/>
    <n v="7"/>
    <n v="19"/>
    <n v="10"/>
    <s v=""/>
    <n v="18"/>
    <n v="1"/>
    <n v="1"/>
    <n v="1"/>
    <n v="1"/>
    <n v="1"/>
    <n v="1"/>
    <n v="1"/>
    <n v="1"/>
    <s v=" "/>
    <n v="2"/>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5"/>
  </r>
  <r>
    <n v="2017"/>
    <s v="Rwanda"/>
    <s v="Rulindo"/>
    <s v="Buyoga"/>
    <s v="Mwumba"/>
    <s v="Mataba"/>
    <s v=""/>
    <s v=""/>
    <s v="Water point at Buyoga sector/Nyirambuga pumping"/>
    <n v="177"/>
    <n v="177"/>
    <n v="33"/>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2"/>
    <n v="0"/>
    <s v=""/>
    <s v=" "/>
    <n v="0"/>
    <s v=" "/>
    <n v="0"/>
    <s v=" "/>
    <n v="0"/>
    <s v=" "/>
    <n v="0"/>
    <s v=" "/>
    <n v="0"/>
    <s v=" "/>
    <s v=" "/>
    <s v=" "/>
    <n v="0"/>
    <s v=""/>
    <s v=" "/>
    <s v=" "/>
    <s v=" "/>
    <n v="1"/>
    <n v="2015"/>
  </r>
  <r>
    <n v="2017"/>
    <s v="Rwanda"/>
    <s v="Rulindo"/>
    <s v="Kisaro"/>
    <s v="Kamushenyi"/>
    <s v="Gatete"/>
    <s v=""/>
    <s v=""/>
    <s v="gahama"/>
    <n v="163"/>
    <n v="130"/>
    <s v=" "/>
    <s v="Piped Network -- Gravity Only"/>
    <n v="2012"/>
    <s v="Water For People"/>
    <s v="Spring"/>
    <x v="0"/>
    <x v="1"/>
    <x v="1"/>
    <x v="1"/>
    <n v="7"/>
    <s v="Repair or Replace Components"/>
    <s v="Kiosk/Tap Stand"/>
    <s v="Create Plan To Repair or Replace Components"/>
    <n v="25"/>
    <n v="15"/>
    <n v="25"/>
    <n v="15"/>
    <n v="25"/>
    <n v="2"/>
    <n v="15"/>
    <s v=" "/>
    <s v=""/>
    <n v="15"/>
    <n v="1"/>
    <n v="1"/>
    <n v="1"/>
    <n v="1"/>
    <n v="1"/>
    <n v="1"/>
    <n v="1"/>
    <s v=" "/>
    <s v=" "/>
    <n v="2"/>
    <n v="1"/>
    <n v="1"/>
    <n v="1"/>
    <n v="0"/>
    <n v="1"/>
    <n v="1"/>
    <n v="1"/>
    <n v="1"/>
    <n v="1"/>
    <n v="2"/>
    <n v="2"/>
    <n v="2"/>
    <n v="30000"/>
    <n v="7"/>
    <n v="14"/>
    <n v="2"/>
    <n v="30000"/>
    <n v="2"/>
    <n v="1"/>
    <n v="1"/>
    <s v="&quot;Springbox&quot; --Intake Structure At A Spring"/>
    <n v="2012"/>
    <n v="1"/>
    <n v="2012"/>
    <n v="1"/>
    <n v="2012"/>
    <n v="1"/>
    <n v="2012"/>
    <n v="1"/>
    <n v="2012"/>
    <n v="1"/>
    <n v="2012"/>
    <n v="1"/>
    <n v="2012"/>
    <n v="0"/>
    <s v=""/>
    <s v=" "/>
    <s v=" "/>
    <s v=" "/>
    <n v="1"/>
    <n v="2012"/>
  </r>
  <r>
    <n v="2017"/>
    <s v="Rwanda"/>
    <s v="Rulindo"/>
    <s v="Ntarabana"/>
    <s v="Kajevuba"/>
    <s v="Rusana"/>
    <s v=""/>
    <s v=""/>
    <s v="Rwamugaza network"/>
    <n v="276"/>
    <n v="276"/>
    <n v="58"/>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Kinihira"/>
    <s v="Butunzi"/>
    <s v="Kiniihira"/>
    <s v=""/>
    <s v=""/>
    <s v="Nyamagana-Kinihira"/>
    <n v="118"/>
    <n v="60"/>
    <s v=" "/>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6000"/>
    <n v="7"/>
    <n v="8"/>
    <n v="3"/>
    <n v="6000"/>
    <n v="2"/>
    <n v="2"/>
    <n v="1"/>
    <s v="&quot;Springbox&quot; --Intake Structure At A Spring"/>
    <n v="2015"/>
    <n v="1"/>
    <n v="2015"/>
    <n v="1"/>
    <n v="2015"/>
    <n v="1"/>
    <n v="2015"/>
    <n v="1"/>
    <n v="2015"/>
    <n v="1"/>
    <n v="2015"/>
    <n v="1"/>
    <n v="2015"/>
    <n v="0"/>
    <s v=""/>
    <s v=" "/>
    <s v=" "/>
    <s v=" "/>
    <n v="1"/>
    <n v="2015"/>
  </r>
  <r>
    <n v="2017"/>
    <s v="Rwanda"/>
    <s v="Rulindo"/>
    <s v="Bushoki"/>
    <s v="Kayenzi"/>
    <s v="Rwanzu"/>
    <s v=""/>
    <s v=""/>
    <s v="Matonyanga source catchment"/>
    <n v="154"/>
    <n v="154"/>
    <s v=" "/>
    <s v="Piped Network -- Gravity Only"/>
    <n v="2017"/>
    <s v="Governement (District, Wasac) And Water For People"/>
    <s v="Spring"/>
    <x v="0"/>
    <x v="1"/>
    <x v="2"/>
    <x v="1"/>
    <n v="8"/>
    <s v="Perform Routine Preventative Maintenance"/>
    <s v=""/>
    <s v="Maintain O&amp;M and Routine Monitoring"/>
    <n v="30"/>
    <n v="20"/>
    <n v="30"/>
    <s v=" "/>
    <n v="30"/>
    <s v=" "/>
    <s v=" "/>
    <s v=" "/>
    <s v=""/>
    <n v="20"/>
    <n v="1"/>
    <n v="1"/>
    <n v="1"/>
    <s v=" "/>
    <n v="1"/>
    <s v=" "/>
    <s v=" "/>
    <s v=" "/>
    <s v=" "/>
    <n v="1"/>
    <n v="1"/>
    <n v="1"/>
    <n v="1"/>
    <n v="1"/>
    <n v="1"/>
    <n v="1"/>
    <n v="1"/>
    <n v="1"/>
    <n v="1"/>
    <n v="1"/>
    <n v="1"/>
    <n v="1"/>
    <n v="100"/>
    <n v="1"/>
    <s v=" "/>
    <n v="2"/>
    <n v="4000"/>
    <s v=" "/>
    <n v="1"/>
    <n v="1"/>
    <s v="&quot;Springbox&quot; --Intake Structure At A Spring"/>
    <n v="2017"/>
    <n v="1"/>
    <n v="2017"/>
    <n v="1"/>
    <n v="2017"/>
    <n v="0"/>
    <s v=" "/>
    <n v="1"/>
    <n v="2017"/>
    <n v="0"/>
    <s v=" "/>
    <s v=" "/>
    <s v=" "/>
    <n v="0"/>
    <s v=""/>
    <s v=" "/>
    <s v=" "/>
    <s v=" "/>
    <n v="1"/>
    <n v="2017"/>
  </r>
  <r>
    <n v="2017"/>
    <s v="Rwanda"/>
    <s v="Rulindo"/>
    <s v="Mbogo"/>
    <s v="Bukoro"/>
    <s v="Ruhanya"/>
    <s v=""/>
    <s v=""/>
    <s v="musenge"/>
    <n v="25"/>
    <n v="25"/>
    <n v="10"/>
    <s v="Piped Network With Pump"/>
    <n v="2014"/>
    <s v="Water For People"/>
    <s v="Spring"/>
    <x v="0"/>
    <x v="0"/>
    <x v="0"/>
    <x v="0"/>
    <n v="5"/>
    <s v="Repair or Replace Components"/>
    <s v="Other Concrete Structures Distribution  Line, Pump, Kiosk/Tap Stand"/>
    <s v="Create Plan To Repair or Replace Components"/>
    <n v="27"/>
    <n v="17"/>
    <n v="27"/>
    <n v="17"/>
    <n v="27"/>
    <n v="4"/>
    <n v="17"/>
    <s v=" "/>
    <s v=""/>
    <n v="17"/>
    <n v="1"/>
    <n v="1"/>
    <n v="1"/>
    <n v="2"/>
    <n v="2"/>
    <n v="2"/>
    <n v="1"/>
    <s v=" "/>
    <s v=" "/>
    <n v="2"/>
    <n v="2"/>
    <n v="1"/>
    <n v="1"/>
    <n v="0"/>
    <n v="1"/>
    <n v="1"/>
    <n v="1"/>
    <n v="0"/>
    <n v="0"/>
    <n v="1"/>
    <n v="1"/>
    <n v="1"/>
    <n v="3000"/>
    <n v="16"/>
    <n v="8"/>
    <n v="3"/>
    <n v="20000"/>
    <n v="1"/>
    <n v="1"/>
    <n v="1"/>
    <s v="&quot;Springbox&quot; --Intake Structure At A Spring"/>
    <n v="2014"/>
    <n v="1"/>
    <n v="2014"/>
    <n v="1"/>
    <n v="2014"/>
    <n v="1"/>
    <n v="2014"/>
    <n v="1"/>
    <n v="2014"/>
    <n v="1"/>
    <n v="2014"/>
    <n v="1"/>
    <n v="2014"/>
    <n v="0"/>
    <s v=""/>
    <s v=" "/>
    <s v=" "/>
    <s v=" "/>
    <n v="1"/>
    <n v="2014"/>
  </r>
  <r>
    <n v="2017"/>
    <s v="Rwanda"/>
    <s v="Rulindo"/>
    <s v="Cyinzuzi"/>
    <s v="Migendezo"/>
    <s v="Gitabage"/>
    <s v=""/>
    <s v=""/>
    <s v="Kararama"/>
    <n v="70"/>
    <n v="60"/>
    <s v=" "/>
    <s v="Piped Network With Pump"/>
    <n v="2009"/>
    <s v="Water For People"/>
    <s v="Spring"/>
    <x v="0"/>
    <x v="1"/>
    <x v="1"/>
    <x v="1"/>
    <n v="7"/>
    <s v="Perform Routine Preventative Maintenance"/>
    <s v=""/>
    <s v="Maintain O&amp;M and Routine Monitoring"/>
    <n v="22"/>
    <n v="12"/>
    <n v="22"/>
    <n v="12"/>
    <n v="22"/>
    <n v="2"/>
    <n v="15"/>
    <s v=" "/>
    <s v=""/>
    <n v="15"/>
    <n v="1"/>
    <n v="1"/>
    <n v="1"/>
    <n v="1"/>
    <n v="1"/>
    <n v="1"/>
    <n v="1"/>
    <s v=" "/>
    <s v=" "/>
    <n v="1"/>
    <n v="1"/>
    <n v="1"/>
    <n v="1"/>
    <n v="0"/>
    <n v="1"/>
    <n v="1"/>
    <n v="1"/>
    <n v="1"/>
    <n v="1"/>
    <n v="3"/>
    <n v="3"/>
    <n v="2"/>
    <n v="5000"/>
    <n v="7"/>
    <n v="14"/>
    <n v="2"/>
    <n v="5000"/>
    <n v="1"/>
    <n v="1"/>
    <n v="1"/>
    <s v="&quot;Springbox&quot; --Intake Structure At A Spring"/>
    <n v="2009"/>
    <n v="1"/>
    <n v="2009"/>
    <n v="1"/>
    <n v="2009"/>
    <n v="1"/>
    <n v="2009"/>
    <n v="1"/>
    <n v="2009"/>
    <n v="1"/>
    <n v="2012"/>
    <n v="1"/>
    <n v="2012"/>
    <n v="0"/>
    <s v=""/>
    <s v=" "/>
    <s v=" "/>
    <s v=" "/>
    <n v="1"/>
    <n v="2012"/>
  </r>
  <r>
    <n v="2017"/>
    <s v="Rwanda"/>
    <s v="Rulindo"/>
    <s v="Rusiga"/>
    <s v="Taba"/>
    <s v="Kingazi"/>
    <s v=""/>
    <s v=""/>
    <s v="Kingazi water point chez Rwigema/Nyakabizi gravity"/>
    <n v="157"/>
    <n v="157"/>
    <s v=" "/>
    <s v="Piped Network -- Gravity Only"/>
    <n v="2013"/>
    <s v="Gor"/>
    <s v="Spring"/>
    <x v="0"/>
    <x v="1"/>
    <x v="1"/>
    <x v="1"/>
    <n v="7"/>
    <s v="Perform Routine Preventative Maintenance"/>
    <s v=""/>
    <s v="Maintain O&amp;M and Routine Monitoring"/>
    <s v=" "/>
    <s v=" "/>
    <n v="26"/>
    <s v=" "/>
    <s v=" "/>
    <s v=" "/>
    <s v=" "/>
    <s v=" "/>
    <s v=""/>
    <n v="16"/>
    <s v=" "/>
    <s v=" "/>
    <n v="1"/>
    <s v=" "/>
    <s v=" "/>
    <s v=" "/>
    <s v=" "/>
    <s v=" "/>
    <s v=" "/>
    <n v="1"/>
    <n v="1"/>
    <n v="1"/>
    <n v="1"/>
    <n v="0"/>
    <n v="1"/>
    <n v="1"/>
    <n v="1"/>
    <n v="1"/>
    <n v="1"/>
    <n v="1"/>
    <s v=" "/>
    <s v=" "/>
    <s v=" "/>
    <n v="1"/>
    <s v=" "/>
    <s v=" "/>
    <s v=" "/>
    <s v=" "/>
    <n v="1"/>
    <n v="0"/>
    <s v=""/>
    <s v=" "/>
    <n v="0"/>
    <s v=" "/>
    <n v="1"/>
    <n v="2013"/>
    <n v="0"/>
    <s v=" "/>
    <n v="0"/>
    <s v=" "/>
    <n v="0"/>
    <s v=" "/>
    <s v=" "/>
    <s v=" "/>
    <n v="0"/>
    <s v=""/>
    <s v=" "/>
    <s v=" "/>
    <s v=" "/>
    <n v="1"/>
    <n v="2013"/>
  </r>
  <r>
    <n v="2017"/>
    <s v="Rwanda"/>
    <s v="Rulindo"/>
    <s v="Bushoki"/>
    <s v="N.Ngarama"/>
    <s v="Tare"/>
    <s v=""/>
    <s v=""/>
    <s v="Nyakariba-Tare gravity system"/>
    <n v="109"/>
    <n v="109"/>
    <s v=" "/>
    <s v="Piped Network -- Gravity Only"/>
    <n v="2015"/>
    <s v="Loal Government In Ubudehe Program"/>
    <s v="Spring"/>
    <x v="0"/>
    <x v="1"/>
    <x v="1"/>
    <x v="1"/>
    <n v="7"/>
    <s v="Perform Routine Preventative Maintenance"/>
    <s v=""/>
    <s v="Maintain O&amp;M and Routine Monitoring"/>
    <s v=" "/>
    <s v=" "/>
    <n v="28"/>
    <s v=" "/>
    <s v=" "/>
    <s v=" "/>
    <s v=" "/>
    <s v=" "/>
    <s v=""/>
    <n v="18"/>
    <s v=" "/>
    <s v=" "/>
    <n v="1"/>
    <s v=" "/>
    <s v=" "/>
    <s v=" "/>
    <s v=" "/>
    <s v=" "/>
    <s v=" "/>
    <n v="1"/>
    <n v="1"/>
    <n v="1"/>
    <n v="1"/>
    <n v="0"/>
    <n v="1"/>
    <n v="1"/>
    <n v="1"/>
    <n v="1"/>
    <n v="1"/>
    <n v="1"/>
    <s v=" "/>
    <s v=" "/>
    <s v=" "/>
    <n v="1"/>
    <s v=" "/>
    <s v=" "/>
    <s v=" "/>
    <s v=" "/>
    <n v="1"/>
    <n v="0"/>
    <s v=""/>
    <s v=" "/>
    <n v="0"/>
    <s v=" "/>
    <n v="1"/>
    <n v="2015"/>
    <n v="0"/>
    <s v=" "/>
    <n v="0"/>
    <s v=" "/>
    <n v="0"/>
    <s v=" "/>
    <s v=" "/>
    <s v=" "/>
    <n v="0"/>
    <s v=""/>
    <s v=" "/>
    <s v=" "/>
    <s v=" "/>
    <n v="1"/>
    <n v="2015"/>
  </r>
  <r>
    <n v="2017"/>
    <s v="Rwanda"/>
    <s v="Rulindo"/>
    <s v="Bushoki"/>
    <s v="Kayenzi"/>
    <s v="Rwanzu"/>
    <s v=""/>
    <s v=""/>
    <s v="Rwanzu2 wpt/Nyirambuga pumping"/>
    <n v="154"/>
    <n v="154"/>
    <n v="100"/>
    <s v="Piped Network With Pump"/>
    <n v="2012"/>
    <s v="Gor"/>
    <s v="Spring"/>
    <x v="0"/>
    <x v="2"/>
    <x v="0"/>
    <x v="2"/>
    <n v="5"/>
    <s v="Major Repairs or Replace System"/>
    <s v=""/>
    <s v="Further Technical Diagnostic Needed"/>
    <s v=" "/>
    <s v=" "/>
    <s v=" "/>
    <s v=" "/>
    <s v=" "/>
    <s v=" "/>
    <s v=" "/>
    <s v=" "/>
    <s v=""/>
    <n v="15"/>
    <s v=" "/>
    <s v=" "/>
    <s v=" "/>
    <s v=" "/>
    <s v=" "/>
    <s v=" "/>
    <s v=" "/>
    <s v=" "/>
    <s v=" "/>
    <n v="3"/>
    <n v="3"/>
    <n v="1"/>
    <n v="1"/>
    <n v="0"/>
    <n v="1"/>
    <n v="1"/>
    <n v="1"/>
    <n v="0"/>
    <n v="0"/>
    <n v="11"/>
    <s v=" "/>
    <s v=" "/>
    <s v=" "/>
    <s v=" "/>
    <s v=" "/>
    <s v=" "/>
    <s v=" "/>
    <s v=" "/>
    <n v="1"/>
    <n v="0"/>
    <s v=""/>
    <s v=" "/>
    <n v="0"/>
    <s v=" "/>
    <n v="0"/>
    <s v=" "/>
    <n v="0"/>
    <s v=" "/>
    <n v="0"/>
    <s v=" "/>
    <n v="0"/>
    <s v=" "/>
    <s v=" "/>
    <s v=" "/>
    <n v="0"/>
    <s v=""/>
    <s v=" "/>
    <s v=" "/>
    <s v=" "/>
    <n v="1"/>
    <n v="2012"/>
  </r>
  <r>
    <n v="2017"/>
    <s v="Rwanda"/>
    <s v="Rulindo"/>
    <s v="Shyorongi"/>
    <s v="Bugaragara"/>
    <s v="Gisiza"/>
    <s v=""/>
    <s v=""/>
    <s v="kinywamagana pumping network"/>
    <n v="212"/>
    <n v="112"/>
    <s v=" "/>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Tumba"/>
    <s v="Nyirabirori"/>
    <s v="Murambi"/>
    <s v=""/>
    <s v=""/>
    <s v="Murambi2 water point/Nyirambuga pumping"/>
    <n v="174"/>
    <n v="174"/>
    <n v="52"/>
    <s v="Piped Network With Pump"/>
    <n v="2012"/>
    <s v="Governement (District, Wasac) And Water For People"/>
    <s v="Spring"/>
    <x v="0"/>
    <x v="2"/>
    <x v="0"/>
    <x v="2"/>
    <n v="5"/>
    <s v="Major Repairs or Replace System"/>
    <s v=""/>
    <s v="Further Technical Diagnostic Needed"/>
    <s v=" "/>
    <s v=" "/>
    <s v=" "/>
    <s v=" "/>
    <s v=" "/>
    <s v=" "/>
    <s v=" "/>
    <s v=" "/>
    <s v=""/>
    <n v="15"/>
    <s v=" "/>
    <s v=" "/>
    <s v=" "/>
    <s v=" "/>
    <s v=" "/>
    <s v=" "/>
    <s v=" "/>
    <s v=" "/>
    <s v=" "/>
    <n v="3"/>
    <n v="3"/>
    <n v="1"/>
    <n v="1"/>
    <n v="0"/>
    <n v="1"/>
    <n v="1"/>
    <n v="1"/>
    <n v="0"/>
    <n v="0"/>
    <n v="11"/>
    <s v=" "/>
    <s v=" "/>
    <s v=" "/>
    <s v=" "/>
    <s v=" "/>
    <s v=" "/>
    <s v=" "/>
    <s v=" "/>
    <s v=" "/>
    <n v="0"/>
    <s v=""/>
    <s v=" "/>
    <n v="0"/>
    <s v=" "/>
    <n v="0"/>
    <s v=" "/>
    <n v="0"/>
    <s v=" "/>
    <n v="0"/>
    <s v=" "/>
    <n v="0"/>
    <s v=" "/>
    <s v=" "/>
    <s v=" "/>
    <n v="0"/>
    <s v=""/>
    <s v=" "/>
    <s v=" "/>
    <s v=" "/>
    <n v="1"/>
    <n v="2012"/>
  </r>
  <r>
    <n v="2017"/>
    <s v="Rwanda"/>
    <s v="Rulindo"/>
    <s v="Masoro"/>
    <s v="Shengampuri"/>
    <s v="Amataba"/>
    <s v=""/>
    <s v=""/>
    <s v="Mutagata Gravity Network"/>
    <n v="178"/>
    <n v="126"/>
    <n v="88"/>
    <s v="Piped Network -- Gravity Only"/>
    <n v="2004"/>
    <s v=""/>
    <s v="Spring"/>
    <x v="0"/>
    <x v="2"/>
    <x v="0"/>
    <x v="2"/>
    <n v="5"/>
    <s v="Major Repairs or Replace System"/>
    <s v=""/>
    <s v="Further Technical Diagnostic Needed"/>
    <n v="17"/>
    <n v="7"/>
    <n v="17"/>
    <n v="7"/>
    <n v="17"/>
    <s v=" "/>
    <s v=" "/>
    <s v=" "/>
    <s v=""/>
    <n v="7"/>
    <n v="2"/>
    <n v="2"/>
    <n v="2"/>
    <n v="2"/>
    <n v="2"/>
    <s v=" "/>
    <s v=" "/>
    <s v=" "/>
    <s v=" "/>
    <n v="2"/>
    <n v="3"/>
    <n v="1"/>
    <n v="1"/>
    <n v="0"/>
    <n v="1"/>
    <n v="1"/>
    <n v="1"/>
    <n v="0"/>
    <n v="0"/>
    <n v="1"/>
    <n v="1"/>
    <n v="1"/>
    <n v="3500"/>
    <n v="6"/>
    <n v="4"/>
    <n v="2"/>
    <n v="4500"/>
    <s v=" "/>
    <n v="12"/>
    <n v="1"/>
    <s v="&quot;Springbox&quot; --Intake Structure At A Spring"/>
    <n v="2004"/>
    <n v="1"/>
    <n v="2004"/>
    <n v="1"/>
    <n v="2004"/>
    <n v="1"/>
    <n v="2004"/>
    <n v="1"/>
    <n v="2004"/>
    <n v="0"/>
    <s v=" "/>
    <s v=" "/>
    <s v=" "/>
    <n v="0"/>
    <s v=""/>
    <s v=" "/>
    <s v=" "/>
    <s v=" "/>
    <n v="1"/>
    <n v="2004"/>
  </r>
  <r>
    <n v="2017"/>
    <s v="Rwanda"/>
    <s v="Rulindo"/>
    <s v="Murambi"/>
    <s v="Mugambazi"/>
    <s v="Nyarurembo"/>
    <s v=""/>
    <s v=""/>
    <s v="Mutagata motorised network"/>
    <n v="144"/>
    <n v="56"/>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Ntarabana"/>
    <s v="Kajevuba"/>
    <s v="Nyakambu"/>
    <s v=""/>
    <s v=""/>
    <s v="Rwamugaza network"/>
    <n v="186"/>
    <n v="186"/>
    <s v=" "/>
    <s v="Piped Network -- Gravity Only"/>
    <n v="2003"/>
    <s v="Government"/>
    <s v="Spring"/>
    <x v="0"/>
    <x v="2"/>
    <x v="1"/>
    <x v="2"/>
    <n v="6"/>
    <s v="Major Repairs or Replace System"/>
    <s v=""/>
    <s v="Further Technical Diagnostic Needed"/>
    <n v="16"/>
    <n v="6"/>
    <n v="16"/>
    <n v="6"/>
    <n v="16"/>
    <s v=" "/>
    <s v=" "/>
    <s v=" "/>
    <s v=""/>
    <n v="6"/>
    <n v="1"/>
    <n v="1"/>
    <n v="1"/>
    <n v="1"/>
    <n v="1"/>
    <s v=" "/>
    <s v=" "/>
    <s v=" "/>
    <s v=" "/>
    <n v="3"/>
    <n v="2"/>
    <n v="1"/>
    <n v="1"/>
    <n v="0"/>
    <n v="1"/>
    <n v="1"/>
    <n v="1"/>
    <n v="1"/>
    <n v="0"/>
    <n v="2"/>
    <n v="1"/>
    <n v="2"/>
    <n v="35000"/>
    <n v="7"/>
    <n v="12"/>
    <n v="2"/>
    <n v="35000"/>
    <s v=" "/>
    <n v="1"/>
    <n v="1"/>
    <s v=""/>
    <n v="2003"/>
    <n v="1"/>
    <n v="2003"/>
    <n v="1"/>
    <n v="2003"/>
    <n v="1"/>
    <n v="2003"/>
    <n v="1"/>
    <n v="2003"/>
    <n v="0"/>
    <s v=" "/>
    <s v=" "/>
    <s v=" "/>
    <n v="0"/>
    <s v=""/>
    <s v=" "/>
    <s v=" "/>
    <s v=" "/>
    <n v="1"/>
    <n v="2003"/>
  </r>
  <r>
    <n v="2017"/>
    <s v="Rwanda"/>
    <s v="Rulindo"/>
    <s v="Burega"/>
    <s v="Butangampundu"/>
    <s v="Gashinge"/>
    <s v=""/>
    <s v=""/>
    <s v="Rwamugaza"/>
    <n v="435"/>
    <n v="435"/>
    <s v=" "/>
    <s v="Piped Network -- Gravity Only"/>
    <n v="2003"/>
    <s v="Government"/>
    <s v="Spring"/>
    <x v="0"/>
    <x v="1"/>
    <x v="1"/>
    <x v="1"/>
    <n v="6"/>
    <s v="Repair or Replace Components"/>
    <s v="Kiosk/Tap Stand"/>
    <s v="Create Plan To Repair or Replace Components"/>
    <n v="16"/>
    <n v="6"/>
    <n v="27"/>
    <n v="17"/>
    <s v=" "/>
    <s v=" "/>
    <s v=" "/>
    <s v=" "/>
    <s v=""/>
    <n v="17"/>
    <n v="1"/>
    <n v="1"/>
    <n v="1"/>
    <n v="1"/>
    <s v=" "/>
    <s v=" "/>
    <s v=" "/>
    <s v=" "/>
    <s v=" "/>
    <n v="2"/>
    <n v="1"/>
    <n v="1"/>
    <n v="1"/>
    <n v="0"/>
    <n v="1"/>
    <n v="1"/>
    <n v="1"/>
    <n v="0"/>
    <n v="1"/>
    <n v="2"/>
    <n v="2"/>
    <n v="1"/>
    <n v="8000"/>
    <n v="10"/>
    <n v="8"/>
    <s v=" "/>
    <s v=" "/>
    <s v=" "/>
    <n v="1"/>
    <n v="1"/>
    <s v=""/>
    <n v="2003"/>
    <n v="1"/>
    <n v="2003"/>
    <n v="1"/>
    <n v="2014"/>
    <n v="1"/>
    <n v="2014"/>
    <n v="0"/>
    <s v=" "/>
    <n v="0"/>
    <s v=" "/>
    <s v=" "/>
    <s v=" "/>
    <n v="0"/>
    <s v=""/>
    <s v=" "/>
    <s v=" "/>
    <s v=" "/>
    <n v="1"/>
    <n v="2014"/>
  </r>
  <r>
    <n v="2017"/>
    <s v="Rwanda"/>
    <s v="Rulindo"/>
    <s v="Burega"/>
    <s v="Butangampundu"/>
    <s v="Kibiraro"/>
    <s v=""/>
    <s v=""/>
    <s v="Rwamugaza"/>
    <n v="500"/>
    <n v="500"/>
    <s v=" "/>
    <s v="Piped Network -- Gravity Only"/>
    <n v="2014"/>
    <s v="Governement (District, Wasac) And Water For People"/>
    <s v="Spring"/>
    <x v="0"/>
    <x v="2"/>
    <x v="0"/>
    <x v="2"/>
    <n v="4"/>
    <s v="Major Repairs or Replace System"/>
    <s v=""/>
    <s v="Further Technical Diagnostic Needed"/>
    <n v="16"/>
    <n v="17"/>
    <n v="16"/>
    <n v="17"/>
    <s v=" "/>
    <s v=" "/>
    <s v=" "/>
    <s v=" "/>
    <s v=""/>
    <n v="17"/>
    <n v="1"/>
    <n v="1"/>
    <n v="1"/>
    <n v="1"/>
    <s v=" "/>
    <s v=" "/>
    <s v=" "/>
    <s v=" "/>
    <s v=" "/>
    <n v="3"/>
    <n v="3"/>
    <n v="1"/>
    <n v="1"/>
    <n v="0"/>
    <n v="1"/>
    <n v="1"/>
    <n v="0"/>
    <n v="0"/>
    <n v="0"/>
    <n v="2"/>
    <n v="2"/>
    <n v="1"/>
    <n v="8000"/>
    <n v="20"/>
    <n v="16"/>
    <s v=" "/>
    <s v=" "/>
    <s v=" "/>
    <n v="1"/>
    <n v="1"/>
    <s v=""/>
    <n v="2003"/>
    <n v="1"/>
    <n v="2014"/>
    <n v="1"/>
    <n v="2003"/>
    <n v="1"/>
    <n v="2014"/>
    <n v="0"/>
    <s v=" "/>
    <n v="0"/>
    <s v=" "/>
    <s v=" "/>
    <s v=" "/>
    <n v="0"/>
    <s v=""/>
    <s v=" "/>
    <s v=" "/>
    <s v=" "/>
    <n v="1"/>
    <n v="2014"/>
  </r>
  <r>
    <n v="2017"/>
    <s v="Rwanda"/>
    <s v="Rulindo"/>
    <s v="Murambi"/>
    <s v="Mugambazi"/>
    <s v="Amahoro"/>
    <s v=""/>
    <s v=""/>
    <s v=" "/>
    <n v="120"/>
    <n v="120"/>
    <n v="121"/>
    <s v="Piped Network With Pump"/>
    <n v="2016"/>
    <s v="Governement (District, Wasac) And Water For People"/>
    <s v="Spring|Null"/>
    <x v="0"/>
    <x v="1"/>
    <x v="1"/>
    <x v="1"/>
    <n v="7"/>
    <s v="Perform Routine Preventative Maintenance"/>
    <s v=""/>
    <s v="Maintain O&amp;M and Routine Monitoring"/>
    <n v="29"/>
    <n v="19"/>
    <n v="29"/>
    <n v="19"/>
    <n v="29"/>
    <n v="6"/>
    <n v="19"/>
    <s v=" "/>
    <s v=""/>
    <n v="19"/>
    <n v="1"/>
    <n v="1"/>
    <n v="1"/>
    <n v="1"/>
    <n v="1"/>
    <n v="1"/>
    <n v="1"/>
    <s v=" "/>
    <s v=" "/>
    <n v="1"/>
    <n v="1"/>
    <n v="1"/>
    <n v="1"/>
    <n v="0"/>
    <n v="1"/>
    <n v="1"/>
    <n v="1"/>
    <n v="1"/>
    <n v="1"/>
    <n v="2"/>
    <n v="2"/>
    <n v="2"/>
    <n v="5300"/>
    <n v="24"/>
    <n v="2"/>
    <n v="2"/>
    <n v="17200"/>
    <n v="2"/>
    <n v="32"/>
    <n v="1"/>
    <s v="&quot;Springbox&quot; --Intake Structure At A Spring"/>
    <n v="2016"/>
    <n v="1"/>
    <n v="2016"/>
    <n v="1"/>
    <n v="2016"/>
    <n v="1"/>
    <n v="2016"/>
    <n v="1"/>
    <n v="2016"/>
    <n v="1"/>
    <n v="2016"/>
    <n v="1"/>
    <n v="2016"/>
    <n v="0"/>
    <s v=""/>
    <s v=" "/>
    <s v=" "/>
    <s v=" "/>
    <n v="1"/>
    <n v="2016"/>
  </r>
  <r>
    <n v="2017"/>
    <s v="Rwanda"/>
    <s v="Rulindo"/>
    <s v="Masoro"/>
    <s v="Shengampuri"/>
    <s v="Umubuga"/>
    <s v=""/>
    <s v=""/>
    <s v="Mutagata Gravity Network"/>
    <n v="175"/>
    <n v="54"/>
    <s v=" "/>
    <s v="Piped Network -- Gravity Only"/>
    <n v="2004"/>
    <s v=""/>
    <s v="Spring"/>
    <x v="0"/>
    <x v="0"/>
    <x v="1"/>
    <x v="1"/>
    <n v="6"/>
    <s v="Repair or Replace Components"/>
    <s v="Intake Structure, Conduction Line, Storage Tank, Other Concrete Structures Distribution  Line, Kiosk/Tap Stand"/>
    <s v="Create Plan To Repair or Replace Components"/>
    <n v="17"/>
    <n v="7"/>
    <n v="17"/>
    <n v="7"/>
    <n v="17"/>
    <s v=" "/>
    <s v=" "/>
    <s v=" "/>
    <s v=""/>
    <n v="7"/>
    <n v="2"/>
    <n v="2"/>
    <n v="2"/>
    <n v="2"/>
    <n v="2"/>
    <s v=" "/>
    <s v=" "/>
    <s v=" "/>
    <s v=" "/>
    <n v="2"/>
    <n v="2"/>
    <n v="1"/>
    <n v="1"/>
    <n v="0"/>
    <n v="1"/>
    <n v="1"/>
    <n v="1"/>
    <n v="1"/>
    <n v="0"/>
    <n v="1"/>
    <n v="1"/>
    <n v="1"/>
    <n v="3500"/>
    <n v="6"/>
    <n v="4"/>
    <n v="2"/>
    <n v="4500"/>
    <s v=" "/>
    <n v="12"/>
    <n v="1"/>
    <s v="&quot;Springbox&quot; --Intake Structure At A Spring"/>
    <n v="2004"/>
    <n v="1"/>
    <n v="2004"/>
    <n v="1"/>
    <n v="2004"/>
    <n v="1"/>
    <n v="2004"/>
    <n v="1"/>
    <n v="2004"/>
    <n v="0"/>
    <s v=" "/>
    <s v=" "/>
    <s v=" "/>
    <n v="0"/>
    <s v=""/>
    <s v=" "/>
    <s v=" "/>
    <s v=" "/>
    <n v="1"/>
    <n v="2004"/>
  </r>
  <r>
    <n v="2017"/>
    <s v="Rwanda"/>
    <s v="Rulindo"/>
    <s v="Burega"/>
    <s v="Taba"/>
    <s v="Mwenene"/>
    <s v=""/>
    <s v=""/>
    <s v="Rwamugaza"/>
    <n v="445"/>
    <n v="445"/>
    <n v="78"/>
    <s v="Piped Network With Pump"/>
    <n v="2012"/>
    <s v="Governement (District, Wasac) And Water For People"/>
    <s v="Spring"/>
    <x v="0"/>
    <x v="2"/>
    <x v="0"/>
    <x v="2"/>
    <n v="5"/>
    <s v="Major Repairs or Replace System"/>
    <s v=""/>
    <s v="Further Technical Diagnostic Needed"/>
    <n v="22"/>
    <n v="15"/>
    <n v="25"/>
    <n v="15"/>
    <n v="25"/>
    <n v="-1"/>
    <n v="12"/>
    <s v=" "/>
    <s v=""/>
    <n v="15"/>
    <n v="1"/>
    <n v="1"/>
    <n v="1"/>
    <n v="1"/>
    <n v="1"/>
    <n v="1"/>
    <n v="1"/>
    <s v=" "/>
    <s v=" "/>
    <n v="3"/>
    <n v="2"/>
    <n v="1"/>
    <n v="1"/>
    <n v="0"/>
    <n v="1"/>
    <n v="1"/>
    <n v="1"/>
    <n v="0"/>
    <n v="0"/>
    <n v="3"/>
    <n v="3"/>
    <n v="2"/>
    <n v="5000"/>
    <n v="16"/>
    <n v="8"/>
    <n v="2"/>
    <n v="5000"/>
    <n v="1"/>
    <n v="1"/>
    <n v="1"/>
    <s v=""/>
    <n v="2009"/>
    <n v="1"/>
    <n v="2012"/>
    <n v="1"/>
    <n v="2012"/>
    <n v="1"/>
    <n v="2012"/>
    <n v="1"/>
    <n v="2012"/>
    <n v="1"/>
    <n v="2009"/>
    <n v="1"/>
    <n v="2009"/>
    <n v="0"/>
    <s v=""/>
    <s v=" "/>
    <s v=" "/>
    <s v=" "/>
    <n v="1"/>
    <n v="2012"/>
  </r>
  <r>
    <n v="2017"/>
    <s v="Rwanda"/>
    <s v="Rulindo"/>
    <s v="Shyorongi"/>
    <s v="Rubona"/>
    <s v="Nyabitare"/>
    <s v=""/>
    <s v=""/>
    <s v="Gisoro-Nyundo network"/>
    <n v="130"/>
    <n v="52"/>
    <n v="60"/>
    <s v="Piped Network -- Gravity Only"/>
    <n v="2013"/>
    <s v="Governement (District, Wasac) And Water For People"/>
    <s v="Spring"/>
    <x v="0"/>
    <x v="1"/>
    <x v="1"/>
    <x v="1"/>
    <n v="7"/>
    <s v="Repair or Replace Components"/>
    <s v="Storage Tank, Kiosk/Tap Stand"/>
    <s v="Create Plan To Repair or Replace Components"/>
    <n v="26"/>
    <n v="16"/>
    <n v="26"/>
    <n v="16"/>
    <n v="26"/>
    <s v=" "/>
    <s v=" "/>
    <s v=" "/>
    <s v=""/>
    <n v="16"/>
    <n v="1"/>
    <n v="1"/>
    <n v="2"/>
    <n v="1"/>
    <n v="1"/>
    <s v=" "/>
    <s v=" "/>
    <s v=" "/>
    <s v=" "/>
    <n v="2"/>
    <n v="1"/>
    <n v="1"/>
    <n v="1"/>
    <n v="0"/>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Ngoma"/>
    <s v="Karambo"/>
    <s v="Nyakagezi"/>
    <s v=""/>
    <s v=""/>
    <s v="Sehuta"/>
    <n v="99"/>
    <n v="39"/>
    <n v="111"/>
    <s v="Piped Network -- Gravity Only"/>
    <n v="2014"/>
    <s v="Governement (District, Wasac) And Water For People"/>
    <s v="Spring"/>
    <x v="0"/>
    <x v="1"/>
    <x v="2"/>
    <x v="1"/>
    <n v="8"/>
    <s v="Repair or Replace Components"/>
    <s v="Kiosk/Tap Stand"/>
    <s v="Create Plan To Repair or Replace Components"/>
    <n v="27"/>
    <n v="17"/>
    <n v="27"/>
    <s v=" "/>
    <n v="27"/>
    <s v=" "/>
    <s v=" "/>
    <s v=" "/>
    <s v=""/>
    <n v="17"/>
    <n v="1"/>
    <n v="1"/>
    <n v="1"/>
    <s v=" "/>
    <n v="1"/>
    <s v=" "/>
    <s v=" "/>
    <s v=" "/>
    <s v=" "/>
    <n v="2"/>
    <n v="1"/>
    <n v="1"/>
    <n v="1"/>
    <n v="1"/>
    <n v="1"/>
    <n v="1"/>
    <n v="1"/>
    <n v="1"/>
    <n v="1"/>
    <n v="1"/>
    <n v="1"/>
    <n v="1"/>
    <n v="1500"/>
    <n v="1"/>
    <s v=" "/>
    <n v="1"/>
    <n v="200"/>
    <s v=" "/>
    <n v="2"/>
    <n v="1"/>
    <s v="&quot;Springbox&quot; --Intake Structure At A Spring"/>
    <n v="2014"/>
    <n v="1"/>
    <n v="2014"/>
    <n v="1"/>
    <n v="2014"/>
    <n v="0"/>
    <s v=" "/>
    <n v="1"/>
    <n v="2014"/>
    <n v="0"/>
    <s v=" "/>
    <s v=" "/>
    <s v=" "/>
    <n v="0"/>
    <s v=""/>
    <s v=" "/>
    <s v=" "/>
    <s v=" "/>
    <n v="1"/>
    <n v="2014"/>
  </r>
  <r>
    <n v="2017"/>
    <s v="Rwanda"/>
    <s v="Rulindo"/>
    <s v="Murambi"/>
    <s v="Bubangu"/>
    <s v="Gashubi"/>
    <s v=""/>
    <s v=""/>
    <s v="Mutagata Motorised Network"/>
    <n v="140"/>
    <n v="29"/>
    <n v="10"/>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Rukozo"/>
    <s v="Mbuye"/>
    <s v="Musare"/>
    <s v=""/>
    <s v=""/>
    <s v="Kabonanyoni"/>
    <n v="80"/>
    <n v="70"/>
    <n v="11"/>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2015"/>
    <n v="3"/>
    <n v="19000"/>
    <n v="2"/>
    <n v="31"/>
    <n v="1"/>
    <s v="&quot;Springbox&quot; --Intake Structure At A Spring"/>
    <n v="2015"/>
    <n v="1"/>
    <n v="2015"/>
    <n v="1"/>
    <n v="2015"/>
    <n v="1"/>
    <n v="2015"/>
    <n v="1"/>
    <n v="2015"/>
    <n v="1"/>
    <n v="2016"/>
    <n v="1"/>
    <n v="2016"/>
    <n v="0"/>
    <s v=""/>
    <s v=" "/>
    <s v=" "/>
    <s v=" "/>
    <n v="1"/>
    <n v="2015"/>
  </r>
  <r>
    <n v="2017"/>
    <s v="Rwanda"/>
    <s v="Rulindo"/>
    <s v="Buyoga"/>
    <s v="Butare"/>
    <s v="Kankanga"/>
    <s v=""/>
    <s v=""/>
    <s v="Nyagahera"/>
    <n v="151"/>
    <n v="140"/>
    <s v=" "/>
    <s v="Piped Network -- Gravity Only"/>
    <n v="2014"/>
    <s v="Governement (District, Wasac) And Water For People"/>
    <s v="Spring"/>
    <x v="0"/>
    <x v="1"/>
    <x v="1"/>
    <x v="1"/>
    <n v="7"/>
    <s v="Repair or Replace Components"/>
    <s v="Storage Tank, "/>
    <s v="Create Plan To Repair or Replace Components"/>
    <n v="27"/>
    <n v="17"/>
    <n v="18127"/>
    <n v="17"/>
    <n v="27"/>
    <s v=" "/>
    <s v=" "/>
    <s v=" "/>
    <s v=""/>
    <n v="17"/>
    <n v="1"/>
    <n v="1"/>
    <n v="2"/>
    <n v="1"/>
    <n v="1"/>
    <s v=" "/>
    <s v=" "/>
    <s v=" "/>
    <s v=" "/>
    <n v="1"/>
    <n v="2"/>
    <n v="1"/>
    <n v="1"/>
    <n v="1"/>
    <n v="1"/>
    <n v="1"/>
    <n v="1"/>
    <n v="1"/>
    <n v="0"/>
    <n v="1"/>
    <n v="1"/>
    <n v="1"/>
    <n v="6800"/>
    <n v="3"/>
    <n v="3"/>
    <n v="1"/>
    <n v="1200"/>
    <s v=" "/>
    <n v="1"/>
    <n v="1"/>
    <s v="&quot;Springbox&quot; --Intake Structure At A Spring"/>
    <n v="2014"/>
    <n v="1"/>
    <n v="2014"/>
    <n v="1"/>
    <n v="20114"/>
    <n v="1"/>
    <n v="2014"/>
    <n v="1"/>
    <n v="2014"/>
    <n v="0"/>
    <s v=" "/>
    <s v=" "/>
    <s v=" "/>
    <n v="0"/>
    <s v=""/>
    <s v=" "/>
    <s v=" "/>
    <s v=" "/>
    <n v="1"/>
    <n v="2014"/>
  </r>
  <r>
    <n v="2017"/>
    <s v="Rwanda"/>
    <s v="Rulindo"/>
    <s v="Base"/>
    <s v="Gitare"/>
    <s v="Rugerero"/>
    <s v=""/>
    <s v=""/>
    <s v="Water point at Mbarusha/Nyirambuga pumping system"/>
    <n v="143"/>
    <n v="143"/>
    <s v=" "/>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2"/>
    <n v="0"/>
    <s v=""/>
    <s v=" "/>
    <n v="0"/>
    <s v=" "/>
    <n v="0"/>
    <s v=" "/>
    <n v="0"/>
    <s v=" "/>
    <n v="0"/>
    <s v=" "/>
    <n v="0"/>
    <s v=" "/>
    <s v=" "/>
    <s v=" "/>
    <n v="0"/>
    <s v=""/>
    <s v=" "/>
    <s v=" "/>
    <s v=" "/>
    <n v="1"/>
    <n v="2012"/>
  </r>
  <r>
    <n v="2017"/>
    <s v="Rwanda"/>
    <s v="Rulindo"/>
    <s v="Buyoga"/>
    <s v="Busoro"/>
    <s v="Karambo"/>
    <s v=""/>
    <s v=""/>
    <s v="Water point2 at Gakoma/Nyirambuga pumping"/>
    <n v="138"/>
    <n v="138"/>
    <s v=" "/>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Burega"/>
    <s v="Butangampundu"/>
    <s v="Karambi"/>
    <s v=""/>
    <s v=""/>
    <s v="Rwamugaza"/>
    <n v="365"/>
    <n v="365"/>
    <n v="136"/>
    <s v="Piped Network -- Gravity Only"/>
    <n v="2003"/>
    <s v="Government"/>
    <s v="Spring"/>
    <x v="0"/>
    <x v="0"/>
    <x v="0"/>
    <x v="0"/>
    <n v="5"/>
    <s v="Repair or Replace Components"/>
    <s v="Storage Tank, Kiosk/Tap Stand"/>
    <s v="Create Plan To Repair or Replace Components"/>
    <n v="16"/>
    <n v="17"/>
    <n v="16"/>
    <n v="6"/>
    <s v=" "/>
    <s v=" "/>
    <s v=" "/>
    <s v=" "/>
    <s v=""/>
    <n v="17"/>
    <n v="1"/>
    <n v="1"/>
    <n v="2"/>
    <n v="1"/>
    <s v=" "/>
    <s v=" "/>
    <s v=" "/>
    <s v=" "/>
    <s v=" "/>
    <n v="2"/>
    <n v="2"/>
    <n v="1"/>
    <n v="1"/>
    <n v="0"/>
    <n v="1"/>
    <n v="1"/>
    <n v="1"/>
    <n v="0"/>
    <n v="0"/>
    <n v="2"/>
    <n v="2"/>
    <n v="1"/>
    <n v="8000"/>
    <n v="10"/>
    <n v="8"/>
    <s v=" "/>
    <s v=" "/>
    <s v=" "/>
    <n v="1"/>
    <n v="1"/>
    <s v=""/>
    <n v="2003"/>
    <n v="1"/>
    <n v="2014"/>
    <n v="1"/>
    <n v="2003"/>
    <n v="1"/>
    <n v="2003"/>
    <n v="0"/>
    <s v=" "/>
    <n v="0"/>
    <s v=" "/>
    <s v=" "/>
    <s v=" "/>
    <n v="0"/>
    <s v=""/>
    <s v=" "/>
    <s v=" "/>
    <s v=" "/>
    <n v="1"/>
    <n v="2014"/>
  </r>
  <r>
    <n v="2017"/>
    <s v="Rwanda"/>
    <s v="Rulindo"/>
    <s v="Shyorongi"/>
    <s v="Rutonde"/>
    <s v="Nyamirembe"/>
    <s v=""/>
    <s v=""/>
    <s v="kirikumuryango network"/>
    <n v="256"/>
    <n v="120"/>
    <n v="28"/>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500"/>
    <n v="500"/>
    <n v="17"/>
    <n v="6"/>
    <n v="2"/>
    <n v="10000"/>
    <s v=" "/>
    <n v="1"/>
    <n v="1"/>
    <s v="&quot;Springbox&quot; --Intake Structure At A Spring"/>
    <n v="2013"/>
    <n v="1"/>
    <n v="2013"/>
    <n v="1"/>
    <n v="2013"/>
    <n v="1"/>
    <n v="2013"/>
    <n v="1"/>
    <n v="2013"/>
    <n v="0"/>
    <s v=" "/>
    <s v=" "/>
    <s v=" "/>
    <n v="0"/>
    <s v=""/>
    <s v=" "/>
    <s v=" "/>
    <s v=" "/>
    <n v="1"/>
    <n v="2013"/>
  </r>
  <r>
    <n v="2017"/>
    <s v="Rwanda"/>
    <s v="Rulindo"/>
    <s v="Base"/>
    <s v="Rwamahwa"/>
    <s v="Kabahama"/>
    <s v=""/>
    <s v=""/>
    <s v="Migogo"/>
    <n v="178"/>
    <n v="150"/>
    <s v=" "/>
    <s v="Piped Network -- Gravity Only"/>
    <n v="2009"/>
    <s v="Governement (District, Wasac) And Water For People"/>
    <s v="Spring"/>
    <x v="0"/>
    <x v="0"/>
    <x v="1"/>
    <x v="1"/>
    <n v="6"/>
    <s v="Repair or Replace Components"/>
    <s v="Conduction Line, Storage Tank, Distribution  Line, Kiosk/Tap Stand"/>
    <s v="Create Plan To Repair or Replace Components"/>
    <n v="22"/>
    <n v="12"/>
    <n v="22"/>
    <s v=" "/>
    <n v="22"/>
    <s v=" "/>
    <s v=" "/>
    <s v=" "/>
    <s v=""/>
    <n v="12"/>
    <n v="1"/>
    <n v="2"/>
    <n v="2"/>
    <s v=" "/>
    <n v="2"/>
    <s v=" "/>
    <s v=" "/>
    <s v=" "/>
    <s v=" "/>
    <n v="2"/>
    <n v="2"/>
    <n v="1"/>
    <n v="0"/>
    <n v="1"/>
    <n v="1"/>
    <n v="1"/>
    <n v="1"/>
    <n v="1"/>
    <n v="0"/>
    <n v="1"/>
    <n v="1"/>
    <n v="1"/>
    <n v="6800"/>
    <n v="3"/>
    <s v=" "/>
    <n v="1"/>
    <n v="6800"/>
    <s v=" "/>
    <n v="1"/>
    <n v="1"/>
    <s v="&quot;Springbox&quot; --Intake Structure At A Spring"/>
    <n v="2009"/>
    <n v="1"/>
    <n v="2009"/>
    <n v="1"/>
    <n v="2009"/>
    <n v="0"/>
    <s v=" "/>
    <n v="1"/>
    <n v="2009"/>
    <n v="0"/>
    <s v=" "/>
    <s v=" "/>
    <s v=" "/>
    <n v="0"/>
    <s v=""/>
    <s v=" "/>
    <s v=" "/>
    <s v=" "/>
    <n v="1"/>
    <n v="2009"/>
  </r>
  <r>
    <n v="2017"/>
    <s v="Rwanda"/>
    <s v="Rulindo"/>
    <s v="Masoro"/>
    <s v="Kigarama"/>
    <s v="Gacyamo"/>
    <s v=""/>
    <s v=""/>
    <s v=" "/>
    <n v="203"/>
    <n v="203"/>
    <n v="64"/>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1"/>
    <n v="5000"/>
    <n v="1"/>
    <n v="2"/>
    <n v="1"/>
    <s v="&quot;Springbox&quot; --Intake Structure At A Spring"/>
    <n v="2016"/>
    <n v="1"/>
    <n v="2016"/>
    <n v="1"/>
    <n v="2016"/>
    <n v="0"/>
    <s v=" "/>
    <n v="1"/>
    <n v="2016"/>
    <n v="1"/>
    <n v="2016"/>
    <n v="1"/>
    <n v="2016"/>
    <n v="0"/>
    <s v=""/>
    <s v=" "/>
    <s v=" "/>
    <s v=" "/>
    <n v="1"/>
    <n v="2016"/>
  </r>
  <r>
    <n v="2017"/>
    <s v="Rwanda"/>
    <s v="Rulindo"/>
    <s v="Shyorongi"/>
    <s v="Muvumu"/>
    <s v="Kagunda"/>
    <s v=""/>
    <s v=""/>
    <s v="Muvumu-Taba"/>
    <n v="94"/>
    <n v="30"/>
    <s v=" "/>
    <s v="Piped Network -- Gravity Only"/>
    <n v="2013"/>
    <s v="Governement (District, Wasac) And Water For People"/>
    <s v="Spring"/>
    <x v="0"/>
    <x v="1"/>
    <x v="1"/>
    <x v="1"/>
    <n v="6"/>
    <s v="Repair or Replace Components"/>
    <s v="Storage Tank, "/>
    <s v="Create Plan To Repair or Replace Components"/>
    <s v=" "/>
    <n v="16"/>
    <n v="26"/>
    <n v="16"/>
    <n v="26"/>
    <s v=" "/>
    <s v=" "/>
    <s v=" "/>
    <s v=""/>
    <n v="16"/>
    <s v=" "/>
    <n v="1"/>
    <n v="2"/>
    <n v="1"/>
    <n v="1"/>
    <s v=" "/>
    <s v=" "/>
    <s v=" "/>
    <s v=" "/>
    <n v="1"/>
    <n v="2"/>
    <n v="1"/>
    <n v="1"/>
    <n v="1"/>
    <n v="1"/>
    <n v="1"/>
    <n v="0"/>
    <n v="1"/>
    <n v="0"/>
    <n v="1"/>
    <s v=" "/>
    <n v="1"/>
    <n v="800"/>
    <n v="3"/>
    <n v="9"/>
    <n v="1"/>
    <n v="7500"/>
    <s v=" "/>
    <n v="1"/>
    <n v="0"/>
    <s v=""/>
    <s v=" "/>
    <n v="1"/>
    <n v="2013"/>
    <n v="1"/>
    <n v="2013"/>
    <n v="1"/>
    <n v="2013"/>
    <n v="1"/>
    <n v="2013"/>
    <n v="0"/>
    <s v=" "/>
    <s v=" "/>
    <s v=" "/>
    <n v="0"/>
    <s v=""/>
    <s v=" "/>
    <s v=" "/>
    <s v=" "/>
    <n v="1"/>
    <n v="2013"/>
  </r>
  <r>
    <n v="2017"/>
    <s v="Rwanda"/>
    <s v="Rulindo"/>
    <s v="Cyinzuzi"/>
    <s v="Budakiranya"/>
    <s v="Kamatongo"/>
    <s v=""/>
    <s v=""/>
    <s v="0"/>
    <n v="1125"/>
    <n v="1125"/>
    <s v=" "/>
    <s v="Piped Network With Pump"/>
    <n v="2016"/>
    <s v="Governement (District, Wasac) And Water For People"/>
    <s v="Spring"/>
    <x v="0"/>
    <x v="1"/>
    <x v="1"/>
    <x v="1"/>
    <n v="6"/>
    <s v="Perform Routine Preventative Maintenance"/>
    <s v=""/>
    <s v="Maintain O&amp;M and Routine Monitoring"/>
    <n v="29"/>
    <n v="19"/>
    <n v="29"/>
    <n v="19"/>
    <n v="29"/>
    <n v="6"/>
    <n v="19"/>
    <s v=" "/>
    <s v=""/>
    <n v="19"/>
    <n v="1"/>
    <n v="1"/>
    <n v="1"/>
    <n v="1"/>
    <n v="1"/>
    <n v="1"/>
    <n v="1"/>
    <s v=" "/>
    <s v=" "/>
    <n v="1"/>
    <n v="1"/>
    <n v="1"/>
    <n v="1"/>
    <n v="0"/>
    <n v="1"/>
    <n v="1"/>
    <n v="1"/>
    <n v="0"/>
    <n v="1"/>
    <n v="2"/>
    <n v="1"/>
    <n v="1"/>
    <n v="35000"/>
    <n v="3"/>
    <n v="6"/>
    <n v="1"/>
    <n v="35000"/>
    <n v="3"/>
    <n v="1"/>
    <n v="1"/>
    <s v=""/>
    <n v="2016"/>
    <n v="1"/>
    <n v="2016"/>
    <n v="1"/>
    <n v="2016"/>
    <n v="1"/>
    <n v="2016"/>
    <n v="1"/>
    <n v="2016"/>
    <n v="1"/>
    <n v="2016"/>
    <n v="1"/>
    <n v="2016"/>
    <n v="0"/>
    <s v=""/>
    <s v=" "/>
    <s v=" "/>
    <s v=" "/>
    <n v="1"/>
    <n v="2016"/>
  </r>
  <r>
    <n v="2017"/>
    <s v="Rwanda"/>
    <s v="Rulindo"/>
    <s v="Tumba"/>
    <s v="Barari"/>
    <s v="Rukore"/>
    <s v=""/>
    <s v=""/>
    <s v="Water point at Rukore center/Nyirambuga pumping"/>
    <n v="157"/>
    <n v="157"/>
    <n v="5"/>
    <s v="Piped Network With Pump"/>
    <n v="2015"/>
    <s v="Governement (District, Wasac) And Water For People"/>
    <s v="Spring"/>
    <x v="0"/>
    <x v="1"/>
    <x v="1"/>
    <x v="1"/>
    <n v="7"/>
    <s v="Perform Routine Preventative Maintenance"/>
    <s v=""/>
    <s v="Maintain O&amp;M and Routine Monitoring"/>
    <s v=" "/>
    <s v=" "/>
    <n v="25"/>
    <s v=" "/>
    <n v="28"/>
    <s v=" "/>
    <s v=" "/>
    <s v=" "/>
    <s v=""/>
    <n v="18"/>
    <s v=" "/>
    <s v=" "/>
    <n v="1"/>
    <s v=" "/>
    <n v="1"/>
    <s v=" "/>
    <s v=" "/>
    <s v=" "/>
    <s v=" "/>
    <n v="1"/>
    <n v="1"/>
    <n v="1"/>
    <n v="1"/>
    <n v="0"/>
    <n v="1"/>
    <n v="1"/>
    <n v="1"/>
    <n v="1"/>
    <n v="1"/>
    <n v="11"/>
    <s v=" "/>
    <s v=" "/>
    <s v=" "/>
    <n v="1"/>
    <s v=" "/>
    <n v="2"/>
    <n v="2000"/>
    <s v=" "/>
    <n v="2"/>
    <n v="0"/>
    <s v=""/>
    <s v=" "/>
    <n v="0"/>
    <s v=" "/>
    <n v="1"/>
    <n v="2012"/>
    <n v="0"/>
    <s v=" "/>
    <n v="1"/>
    <n v="2015"/>
    <n v="0"/>
    <s v=" "/>
    <s v=" "/>
    <s v=" "/>
    <n v="0"/>
    <s v=""/>
    <s v=" "/>
    <s v=" "/>
    <s v=" "/>
    <n v="1"/>
    <n v="2015"/>
  </r>
  <r>
    <n v="2017"/>
    <s v="Rwanda"/>
    <s v="Rulindo"/>
    <s v="Rukozo"/>
    <s v="Buraro"/>
    <s v="Nyenyeri"/>
    <s v=""/>
    <s v=""/>
    <s v="Kabonanyoni"/>
    <n v="45"/>
    <n v="40"/>
    <n v="7"/>
    <s v="Piped Network With Pump"/>
    <n v="2015"/>
    <s v="Governement (District, Wasac) And Water For People"/>
    <s v="Spring"/>
    <x v="0"/>
    <x v="1"/>
    <x v="2"/>
    <x v="1"/>
    <n v="8"/>
    <s v="Repair or Replace Components"/>
    <s v="Conduction Line, "/>
    <s v="Create Plan To Repair or Replace Components"/>
    <n v="28"/>
    <n v="18"/>
    <n v="28"/>
    <n v="18"/>
    <n v="28"/>
    <n v="6"/>
    <n v="18"/>
    <s v=" "/>
    <s v=""/>
    <n v="18"/>
    <n v="1"/>
    <n v="2"/>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5"/>
    <n v="0"/>
    <s v=""/>
    <s v=" "/>
    <s v=" "/>
    <s v=" "/>
    <n v="1"/>
    <n v="2015"/>
  </r>
  <r>
    <n v="2017"/>
    <s v="Rwanda"/>
    <s v="Rulindo"/>
    <s v="Kisaro"/>
    <s v="Sayo"/>
    <s v="Cyasuli"/>
    <s v=""/>
    <s v=""/>
    <s v="Kiruruma"/>
    <n v="129"/>
    <n v="122"/>
    <s v=" "/>
    <s v="Piped Network With Pump"/>
    <n v="2014"/>
    <s v="Governement (District, Wasac) And Water For People"/>
    <s v="Groundwater (Well, Etc.)"/>
    <x v="0"/>
    <x v="1"/>
    <x v="1"/>
    <x v="1"/>
    <n v="7"/>
    <s v="Repair or Replace Components"/>
    <s v="Kiosk/Tap Stand"/>
    <s v="Create Plan To Repair or Replace Components"/>
    <n v="27"/>
    <n v="17"/>
    <n v="27"/>
    <n v="17"/>
    <n v="27"/>
    <n v="4"/>
    <n v="17"/>
    <s v=" "/>
    <s v=""/>
    <n v="17"/>
    <n v="1"/>
    <n v="1"/>
    <n v="1"/>
    <n v="1"/>
    <n v="1"/>
    <n v="1"/>
    <n v="1"/>
    <s v=" "/>
    <s v=" "/>
    <n v="2"/>
    <n v="1"/>
    <n v="1"/>
    <n v="1"/>
    <n v="0"/>
    <n v="1"/>
    <n v="1"/>
    <n v="1"/>
    <n v="1"/>
    <n v="1"/>
    <n v="1"/>
    <n v="3"/>
    <n v="3"/>
    <n v="9000"/>
    <n v="15"/>
    <n v="4"/>
    <n v="3"/>
    <n v="4000"/>
    <n v="2"/>
    <n v="2"/>
    <n v="1"/>
    <s v="&quot;Springbox&quot; --Intake Structure At A Spring"/>
    <n v="2014"/>
    <n v="1"/>
    <n v="2014"/>
    <n v="1"/>
    <n v="2014"/>
    <n v="1"/>
    <n v="2014"/>
    <n v="1"/>
    <n v="2014"/>
    <n v="1"/>
    <n v="2014"/>
    <n v="1"/>
    <n v="2014"/>
    <n v="0"/>
    <s v=""/>
    <s v=" "/>
    <s v=" "/>
    <s v=" "/>
    <n v="1"/>
    <n v="2014"/>
  </r>
  <r>
    <n v="2017"/>
    <s v="Rwanda"/>
    <s v="Rulindo"/>
    <s v="Kisaro"/>
    <s v="Kamushenyi"/>
    <s v="Gakenke"/>
    <s v=""/>
    <s v=""/>
    <s v="Gahama Kisaro network"/>
    <n v="173"/>
    <n v="173"/>
    <s v=" "/>
    <s v="Piped Network With Pump"/>
    <n v="2012"/>
    <s v="Governement (District, Wasac) And Water For People"/>
    <s v="Spring"/>
    <x v="0"/>
    <x v="0"/>
    <x v="0"/>
    <x v="0"/>
    <n v="5"/>
    <s v="Repair or Replace Components"/>
    <s v="Other Concrete Structures Pump, Kiosk/Tap Stand"/>
    <s v="Create Plan To Repair or Replace Components"/>
    <n v="25"/>
    <n v="15"/>
    <n v="25"/>
    <n v="15"/>
    <n v="25"/>
    <n v="2"/>
    <n v="15"/>
    <s v=" "/>
    <s v=""/>
    <n v="15"/>
    <n v="1"/>
    <n v="1"/>
    <n v="1"/>
    <n v="2"/>
    <n v="1"/>
    <n v="2"/>
    <n v="1"/>
    <s v=" "/>
    <s v=" "/>
    <n v="2"/>
    <n v="2"/>
    <n v="1"/>
    <n v="1"/>
    <n v="0"/>
    <n v="1"/>
    <n v="1"/>
    <n v="1"/>
    <n v="0"/>
    <n v="0"/>
    <n v="1"/>
    <n v="1"/>
    <n v="1"/>
    <n v="30000"/>
    <n v="7"/>
    <n v="14"/>
    <n v="1"/>
    <n v="30000"/>
    <n v="2"/>
    <n v="1"/>
    <n v="1"/>
    <s v=""/>
    <n v="2012"/>
    <n v="1"/>
    <n v="2012"/>
    <n v="1"/>
    <n v="2012"/>
    <n v="1"/>
    <n v="2012"/>
    <n v="1"/>
    <n v="2012"/>
    <n v="1"/>
    <n v="2012"/>
    <n v="1"/>
    <n v="2012"/>
    <n v="0"/>
    <s v=""/>
    <s v=" "/>
    <s v=" "/>
    <s v=" "/>
    <n v="1"/>
    <n v="2012"/>
  </r>
  <r>
    <n v="2017"/>
    <s v="Rwanda"/>
    <s v="Rulindo"/>
    <s v="Bushoki"/>
    <s v="Giko"/>
    <s v="Kivomo"/>
    <s v=""/>
    <s v=""/>
    <s v="Kivomo2 water point/Buramira gravity"/>
    <n v="127"/>
    <n v="127"/>
    <n v="50"/>
    <s v="Piped Network -- Gravity Only"/>
    <n v="2015"/>
    <s v="Gor"/>
    <s v="Spring"/>
    <x v="0"/>
    <x v="1"/>
    <x v="1"/>
    <x v="1"/>
    <n v="7"/>
    <s v="Perform Routine Preventative Maintenance"/>
    <s v=""/>
    <s v="Maintain O&amp;M and Routine Monitoring"/>
    <s v=" "/>
    <s v=" "/>
    <n v="28"/>
    <s v=" "/>
    <s v=" "/>
    <s v=" "/>
    <s v=" "/>
    <s v=" "/>
    <s v=""/>
    <n v="18"/>
    <s v=" "/>
    <s v=" "/>
    <n v="1"/>
    <s v=" "/>
    <s v=" "/>
    <s v=" "/>
    <s v=" "/>
    <s v=" "/>
    <s v=" "/>
    <n v="1"/>
    <n v="1"/>
    <n v="1"/>
    <n v="1"/>
    <n v="0"/>
    <n v="1"/>
    <n v="1"/>
    <n v="1"/>
    <n v="1"/>
    <n v="1"/>
    <n v="1"/>
    <s v=" "/>
    <s v=" "/>
    <s v=" "/>
    <n v="1"/>
    <s v=" "/>
    <s v=" "/>
    <s v=" "/>
    <s v=" "/>
    <n v="1"/>
    <n v="0"/>
    <s v=""/>
    <s v=" "/>
    <n v="0"/>
    <s v=" "/>
    <n v="1"/>
    <n v="2015"/>
    <n v="0"/>
    <s v=" "/>
    <n v="0"/>
    <s v=" "/>
    <n v="0"/>
    <s v=" "/>
    <s v=" "/>
    <s v=" "/>
    <n v="0"/>
    <s v=""/>
    <s v=" "/>
    <s v=" "/>
    <s v=" "/>
    <n v="1"/>
    <n v="2015"/>
  </r>
  <r>
    <n v="2017"/>
    <s v="Rwanda"/>
    <s v="Rulindo"/>
    <s v="Cyungo"/>
    <s v="Rwili"/>
    <s v="Nturo"/>
    <s v=""/>
    <s v=""/>
    <s v="Sakara"/>
    <n v="570"/>
    <n v="520"/>
    <n v="5"/>
    <s v="Piped Network With Pump"/>
    <n v="2015"/>
    <s v="Governement (District, Wasac) And Water For People"/>
    <s v="Spring"/>
    <x v="0"/>
    <x v="1"/>
    <x v="2"/>
    <x v="1"/>
    <n v="8"/>
    <s v="Perform Routine Preventative Maintenance"/>
    <s v=""/>
    <s v="Maintain O&amp;M and Routine Monitoring"/>
    <n v="28"/>
    <n v="18"/>
    <n v="28"/>
    <n v="18"/>
    <n v="29"/>
    <n v="5"/>
    <n v="18"/>
    <s v=" "/>
    <s v=""/>
    <n v="18"/>
    <n v="1"/>
    <n v="1"/>
    <n v="1"/>
    <n v="1"/>
    <n v="1"/>
    <n v="1"/>
    <n v="1"/>
    <s v=" "/>
    <s v=" "/>
    <n v="1"/>
    <n v="1"/>
    <n v="1"/>
    <n v="1"/>
    <n v="1"/>
    <n v="1"/>
    <n v="1"/>
    <n v="1"/>
    <n v="1"/>
    <n v="1"/>
    <n v="2"/>
    <n v="1"/>
    <n v="1"/>
    <n v="1200"/>
    <n v="2"/>
    <n v="5"/>
    <n v="1"/>
    <n v="2300"/>
    <n v="2"/>
    <n v="4"/>
    <n v="1"/>
    <s v="&quot;Springbox&quot; --Intake Structure At A Spring"/>
    <n v="2015"/>
    <n v="1"/>
    <n v="2015"/>
    <n v="1"/>
    <n v="2015"/>
    <n v="1"/>
    <n v="2015"/>
    <n v="1"/>
    <n v="2016"/>
    <n v="1"/>
    <n v="2015"/>
    <n v="1"/>
    <n v="2015"/>
    <n v="0"/>
    <s v=""/>
    <s v=" "/>
    <s v=" "/>
    <s v=" "/>
    <n v="1"/>
    <n v="2015"/>
  </r>
  <r>
    <n v="2017"/>
    <s v="Rwanda"/>
    <s v="Rulindo"/>
    <s v="Rukozo"/>
    <s v="Buraro"/>
    <s v="Rukingu"/>
    <s v=""/>
    <s v=""/>
    <s v="Kabonanyoni"/>
    <n v="30"/>
    <n v="25"/>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Tumba"/>
    <s v="Barari"/>
    <s v="Karambi"/>
    <s v=""/>
    <s v=""/>
    <s v="Karambi water point/Nyirambuga pumping"/>
    <n v="170"/>
    <n v="170"/>
    <s v=" "/>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2"/>
    <n v="0"/>
    <s v=""/>
    <s v=" "/>
    <n v="0"/>
    <s v=" "/>
    <n v="0"/>
    <s v=" "/>
    <n v="0"/>
    <s v=" "/>
    <n v="0"/>
    <s v=" "/>
    <n v="0"/>
    <s v=" "/>
    <s v=" "/>
    <s v=" "/>
    <n v="0"/>
    <s v=""/>
    <s v=" "/>
    <s v=" "/>
    <s v=" "/>
    <n v="1"/>
    <n v="2012"/>
  </r>
  <r>
    <n v="2017"/>
    <s v="Rwanda"/>
    <s v="Rulindo"/>
    <s v="Burega"/>
    <s v="Karengeli"/>
    <s v="Rwamiko"/>
    <s v=""/>
    <s v=""/>
    <s v="Rwamugaza"/>
    <n v="440"/>
    <n v="440"/>
    <n v="46"/>
    <s v="Piped Network With Pump"/>
    <n v="2012"/>
    <s v="Governement (District, Wasac) And Water For People"/>
    <s v="Spring"/>
    <x v="0"/>
    <x v="1"/>
    <x v="1"/>
    <x v="1"/>
    <n v="6"/>
    <s v="Perform Routine Preventative Maintenance"/>
    <s v=""/>
    <s v="Maintain O&amp;M and Routine Monitoring"/>
    <n v="22"/>
    <n v="15"/>
    <n v="25"/>
    <n v="15"/>
    <n v="25"/>
    <n v="-1"/>
    <n v="15"/>
    <s v=" "/>
    <s v=""/>
    <n v="15"/>
    <n v="1"/>
    <n v="1"/>
    <n v="1"/>
    <n v="1"/>
    <n v="1"/>
    <n v="1"/>
    <n v="1"/>
    <s v=" "/>
    <s v=" "/>
    <n v="1"/>
    <n v="1"/>
    <n v="1"/>
    <n v="1"/>
    <n v="0"/>
    <n v="1"/>
    <n v="1"/>
    <n v="1"/>
    <n v="0"/>
    <n v="1"/>
    <n v="3"/>
    <n v="3"/>
    <n v="2"/>
    <n v="5000"/>
    <n v="16"/>
    <n v="8"/>
    <n v="2"/>
    <n v="5000"/>
    <n v="1"/>
    <n v="1"/>
    <n v="1"/>
    <s v=""/>
    <n v="2009"/>
    <n v="1"/>
    <n v="2012"/>
    <n v="1"/>
    <n v="2012"/>
    <n v="1"/>
    <n v="2012"/>
    <n v="1"/>
    <n v="2012"/>
    <n v="1"/>
    <n v="2009"/>
    <n v="1"/>
    <n v="2012"/>
    <n v="0"/>
    <s v=""/>
    <s v=" "/>
    <s v=" "/>
    <s v=" "/>
    <n v="1"/>
    <n v="2012"/>
  </r>
  <r>
    <n v="2017"/>
    <s v="Rwanda"/>
    <s v="Rulindo"/>
    <s v="Buyoga"/>
    <s v="Butare"/>
    <s v="Kankanga"/>
    <s v=""/>
    <s v=""/>
    <s v="kiduha"/>
    <n v="151"/>
    <n v="105"/>
    <s v=" "/>
    <s v="Piped Network -- Gravity Only"/>
    <n v="2014"/>
    <s v="Governement (District, Wasac) And Water For People"/>
    <s v="Spring"/>
    <x v="0"/>
    <x v="1"/>
    <x v="2"/>
    <x v="1"/>
    <n v="8"/>
    <s v="Perform Routine Preventative Maintenance"/>
    <s v=""/>
    <s v="Maintain O&amp;M and Routine Monitoring"/>
    <n v="27"/>
    <n v="17"/>
    <n v="27"/>
    <s v=" "/>
    <n v="27"/>
    <n v="4"/>
    <n v="17"/>
    <s v=" "/>
    <s v=""/>
    <n v="17"/>
    <n v="1"/>
    <n v="1"/>
    <n v="1"/>
    <s v=" "/>
    <n v="1"/>
    <n v="1"/>
    <n v="1"/>
    <s v=" "/>
    <s v=" "/>
    <n v="1"/>
    <n v="1"/>
    <n v="1"/>
    <n v="1"/>
    <n v="1"/>
    <n v="1"/>
    <n v="1"/>
    <n v="1"/>
    <n v="1"/>
    <n v="1"/>
    <n v="1"/>
    <n v="1"/>
    <n v="3"/>
    <n v="9000"/>
    <n v="11"/>
    <s v=" "/>
    <n v="32"/>
    <n v="9000"/>
    <n v="2"/>
    <n v="1"/>
    <n v="1"/>
    <s v="&quot;Springbox&quot; --Intake Structure At A Spring"/>
    <n v="2014"/>
    <n v="1"/>
    <n v="2014"/>
    <n v="1"/>
    <n v="2014"/>
    <n v="0"/>
    <s v=" "/>
    <n v="1"/>
    <n v="2014"/>
    <n v="1"/>
    <n v="2014"/>
    <n v="1"/>
    <n v="2014"/>
    <n v="0"/>
    <s v=""/>
    <s v=" "/>
    <s v=" "/>
    <s v=" "/>
    <n v="1"/>
    <n v="2014"/>
  </r>
  <r>
    <n v="2017"/>
    <s v="Rwanda"/>
    <s v="Rulindo"/>
    <s v="Rusiga"/>
    <s v="Kirenge"/>
    <s v="Rebero"/>
    <s v=""/>
    <s v=""/>
    <s v="Kigarama source/AEP Kigarama"/>
    <n v="243"/>
    <n v="243"/>
    <s v=" "/>
    <s v="Piped Network -- Gravity Only"/>
    <n v="2015"/>
    <s v="Gor"/>
    <s v="Spring"/>
    <x v="0"/>
    <x v="1"/>
    <x v="1"/>
    <x v="1"/>
    <n v="7"/>
    <s v="Perform Routine Preventative Maintenance"/>
    <s v=""/>
    <s v="Maintain O&amp;M and Routine Monitoring"/>
    <n v="28"/>
    <n v="18"/>
    <n v="28"/>
    <n v="18"/>
    <s v=" "/>
    <s v=" "/>
    <s v=" "/>
    <s v=" "/>
    <s v=""/>
    <n v="18"/>
    <n v="1"/>
    <n v="1"/>
    <n v="1"/>
    <n v="1"/>
    <s v=" "/>
    <s v=" "/>
    <s v=" "/>
    <s v=" "/>
    <s v=" "/>
    <n v="1"/>
    <n v="1"/>
    <n v="1"/>
    <n v="1"/>
    <n v="0"/>
    <n v="1"/>
    <n v="1"/>
    <n v="1"/>
    <n v="1"/>
    <n v="1"/>
    <n v="1"/>
    <n v="1"/>
    <n v="1"/>
    <n v="100"/>
    <n v="1"/>
    <n v="1"/>
    <s v=" "/>
    <s v=" "/>
    <s v=" "/>
    <n v="1"/>
    <n v="1"/>
    <s v="&quot;Springbox&quot; --Intake Structure At A Spring"/>
    <n v="2015"/>
    <n v="1"/>
    <n v="2015"/>
    <n v="1"/>
    <n v="2015"/>
    <n v="1"/>
    <n v="2015"/>
    <n v="0"/>
    <s v=" "/>
    <n v="0"/>
    <s v=" "/>
    <s v=" "/>
    <s v=" "/>
    <n v="0"/>
    <s v=""/>
    <s v=" "/>
    <s v=" "/>
    <s v=" "/>
    <n v="1"/>
    <n v="2015"/>
  </r>
  <r>
    <n v="2017"/>
    <s v="Rwanda"/>
    <s v="Rulindo"/>
    <s v="Bushoki"/>
    <s v="Kayenzi"/>
    <s v="Gitaba"/>
    <s v=""/>
    <s v=""/>
    <s v="Gitaba water point/Nyirambuga pumping"/>
    <n v="118"/>
    <n v="118"/>
    <n v="92"/>
    <s v="Piped Network With Pump"/>
    <n v="2012"/>
    <s v="Gor"/>
    <s v="Spring"/>
    <x v="0"/>
    <x v="1"/>
    <x v="1"/>
    <x v="1"/>
    <n v="7"/>
    <s v="Perform Routine Preventative Maintenance"/>
    <s v=""/>
    <s v="Maintain O&amp;M and Routine Monitoring"/>
    <s v=" "/>
    <s v=" "/>
    <n v="25"/>
    <s v=" "/>
    <s v=" "/>
    <s v=" "/>
    <s v=" "/>
    <s v=" "/>
    <s v=""/>
    <n v="15"/>
    <s v=" "/>
    <s v=" "/>
    <n v="1"/>
    <s v=" "/>
    <s v=" "/>
    <s v=" "/>
    <s v=" "/>
    <s v=" "/>
    <s v=" "/>
    <n v="1"/>
    <n v="1"/>
    <n v="1"/>
    <n v="1"/>
    <n v="0"/>
    <n v="1"/>
    <n v="1"/>
    <n v="1"/>
    <n v="1"/>
    <n v="1"/>
    <n v="11"/>
    <s v=" "/>
    <s v=" "/>
    <s v=" "/>
    <n v="1"/>
    <s v=" "/>
    <s v=" "/>
    <s v=" "/>
    <s v=" "/>
    <n v="2"/>
    <n v="0"/>
    <s v=""/>
    <s v=" "/>
    <n v="0"/>
    <s v=" "/>
    <n v="1"/>
    <n v="2012"/>
    <n v="0"/>
    <s v=" "/>
    <n v="0"/>
    <s v=" "/>
    <n v="0"/>
    <s v=" "/>
    <s v=" "/>
    <s v=" "/>
    <n v="0"/>
    <s v=""/>
    <s v=" "/>
    <s v=" "/>
    <s v=" "/>
    <n v="1"/>
    <n v="2012"/>
  </r>
  <r>
    <n v="2017"/>
    <s v="Rwanda"/>
    <s v="Rulindo"/>
    <s v="Kinihira"/>
    <s v="Rebero"/>
    <s v="Kirwa"/>
    <s v=""/>
    <s v=""/>
    <s v="Miyove-Kinihira"/>
    <n v="187"/>
    <n v="95"/>
    <n v="60"/>
    <s v="Piped Network -- Gravity Only"/>
    <n v="1989"/>
    <s v="Kgww"/>
    <s v="Spring"/>
    <x v="1"/>
    <x v="0"/>
    <x v="1"/>
    <x v="0"/>
    <n v="7"/>
    <s v="Consider Replacing Aging Components"/>
    <s v="Intake Structure,  Conduction Line, Storage Tank, Other Concrete Structures,  Pump, Pump Station,  Treatment Equipment, Kiosk/Tap Stand"/>
    <s v="Further Technical Diagnostic Needed "/>
    <n v="2"/>
    <n v="-8"/>
    <n v="2"/>
    <n v="-8"/>
    <n v="2"/>
    <s v=" "/>
    <s v=" "/>
    <s v=" "/>
    <s v=""/>
    <n v="18"/>
    <n v="2"/>
    <n v="2"/>
    <n v="1"/>
    <n v="2"/>
    <n v="2"/>
    <s v=" "/>
    <s v=" "/>
    <s v=" "/>
    <s v=" "/>
    <n v="1"/>
    <n v="1"/>
    <n v="1"/>
    <n v="1"/>
    <n v="0"/>
    <n v="1"/>
    <n v="1"/>
    <n v="1"/>
    <n v="1"/>
    <n v="1"/>
    <n v="6"/>
    <n v="3"/>
    <n v="1"/>
    <n v="8000"/>
    <n v="4"/>
    <n v="18"/>
    <n v="2"/>
    <n v="15000"/>
    <s v=" "/>
    <n v="2"/>
    <n v="1"/>
    <s v="&quot;Springbox&quot; --Intake Structure At A Spring"/>
    <n v="1989"/>
    <n v="1"/>
    <n v="1989"/>
    <n v="1"/>
    <n v="1989"/>
    <n v="1"/>
    <n v="1989"/>
    <n v="1"/>
    <n v="1989"/>
    <n v="0"/>
    <s v=" "/>
    <s v=" "/>
    <s v=" "/>
    <n v="0"/>
    <s v=""/>
    <s v=" "/>
    <s v=" "/>
    <s v=" "/>
    <n v="1"/>
    <n v="2015"/>
  </r>
  <r>
    <n v="2017"/>
    <s v="Rwanda"/>
    <s v="Rulindo"/>
    <s v="Mbogo"/>
    <s v="Bukoro"/>
    <s v="Gihonga"/>
    <s v=""/>
    <s v=""/>
    <s v="Kibuye"/>
    <n v="110"/>
    <n v="50"/>
    <n v="20"/>
    <s v="Piped Network -- Gravity Only"/>
    <n v="2016"/>
    <s v="Governement (District, Wasac) And Water For People"/>
    <s v="Spring"/>
    <x v="0"/>
    <x v="1"/>
    <x v="1"/>
    <x v="1"/>
    <n v="7"/>
    <s v="Perform Routine Preventative Maintenance"/>
    <s v=""/>
    <s v="Maintain O&amp;M and Routine Monitoring"/>
    <n v="29"/>
    <n v="19"/>
    <s v=" "/>
    <n v="19"/>
    <n v="29"/>
    <s v=" "/>
    <s v=" "/>
    <s v=" "/>
    <s v=""/>
    <n v="19"/>
    <n v="1"/>
    <n v="1"/>
    <s v=" "/>
    <n v="1"/>
    <n v="1"/>
    <s v=" "/>
    <s v=" "/>
    <s v=" "/>
    <s v=" "/>
    <n v="1"/>
    <n v="1"/>
    <n v="1"/>
    <n v="1"/>
    <n v="0"/>
    <n v="1"/>
    <n v="1"/>
    <n v="1"/>
    <n v="1"/>
    <n v="1"/>
    <n v="2"/>
    <n v="2"/>
    <n v="1"/>
    <n v="1500"/>
    <s v=" "/>
    <n v="1"/>
    <n v="1"/>
    <n v="1000"/>
    <s v=" "/>
    <n v="2"/>
    <n v="1"/>
    <s v="Start And Collection Chamber"/>
    <n v="2016"/>
    <n v="1"/>
    <n v="2016"/>
    <n v="0"/>
    <s v=" "/>
    <n v="1"/>
    <n v="2016"/>
    <n v="1"/>
    <n v="2016"/>
    <n v="0"/>
    <s v=" "/>
    <s v=" "/>
    <s v=" "/>
    <n v="0"/>
    <s v=""/>
    <s v=" "/>
    <s v=" "/>
    <s v=" "/>
    <n v="1"/>
    <n v="2016"/>
  </r>
  <r>
    <n v="2017"/>
    <s v="Rwanda"/>
    <s v="Rulindo"/>
    <s v="Rukozo"/>
    <s v="Mberuka"/>
    <s v="Gakubo"/>
    <s v=""/>
    <s v=""/>
    <s v="Nyamagana"/>
    <n v="200"/>
    <n v="180"/>
    <s v=" "/>
    <s v="Piped Network -- Gravity Only"/>
    <n v="2011"/>
    <s v="Government And African Development Bank"/>
    <s v="Spring"/>
    <x v="0"/>
    <x v="0"/>
    <x v="0"/>
    <x v="0"/>
    <n v="4"/>
    <s v="Repair or Replace Components"/>
    <s v="Distribution  Line, Kiosk/Tap Stand"/>
    <s v="Create Plan To Repair or Replace Components"/>
    <n v="28"/>
    <n v="18"/>
    <n v="24"/>
    <n v="14"/>
    <n v="24"/>
    <s v=" "/>
    <s v=" "/>
    <s v=" "/>
    <s v=""/>
    <n v="14"/>
    <n v="1"/>
    <n v="1"/>
    <n v="1"/>
    <n v="1"/>
    <n v="2"/>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Rusiga"/>
    <s v="Taba"/>
    <s v="Kingazi"/>
    <s v=""/>
    <s v=""/>
    <s v="Nyakabizi1 source/Nyakabizi1 gravity-Gakenke"/>
    <n v="200"/>
    <n v="200"/>
    <n v="145"/>
    <s v="Piped Network -- Gravity Only"/>
    <n v="2015"/>
    <s v="Gor"/>
    <s v="Spring"/>
    <x v="0"/>
    <x v="1"/>
    <x v="1"/>
    <x v="1"/>
    <n v="7"/>
    <s v="Perform Routine Preventative Maintenance"/>
    <s v=""/>
    <s v="Maintain O&amp;M and Routine Monitoring"/>
    <n v="28"/>
    <n v="18"/>
    <n v="28"/>
    <s v=" "/>
    <s v=" "/>
    <s v=" "/>
    <s v=" "/>
    <s v=" "/>
    <s v=""/>
    <n v="18"/>
    <n v="1"/>
    <n v="1"/>
    <n v="1"/>
    <s v=" "/>
    <s v=" "/>
    <s v=" "/>
    <s v=" "/>
    <s v=" "/>
    <s v=" "/>
    <n v="1"/>
    <n v="1"/>
    <n v="1"/>
    <n v="1"/>
    <n v="0"/>
    <n v="1"/>
    <n v="1"/>
    <n v="1"/>
    <n v="1"/>
    <n v="1"/>
    <n v="1"/>
    <n v="1"/>
    <n v="1"/>
    <n v="100"/>
    <n v="1"/>
    <s v=" "/>
    <s v=" "/>
    <s v=" "/>
    <s v=" "/>
    <n v="1"/>
    <n v="1"/>
    <s v="&quot;Springbox&quot; --Intake Structure At A Spring"/>
    <n v="2015"/>
    <n v="1"/>
    <n v="2015"/>
    <n v="1"/>
    <n v="2015"/>
    <n v="0"/>
    <s v=" "/>
    <n v="0"/>
    <s v=" "/>
    <n v="0"/>
    <s v=" "/>
    <s v=" "/>
    <s v=" "/>
    <n v="0"/>
    <s v=""/>
    <s v=" "/>
    <s v=" "/>
    <s v=" "/>
    <n v="1"/>
    <n v="2015"/>
  </r>
  <r>
    <n v="2017"/>
    <s v="Rwanda"/>
    <s v="Rulindo"/>
    <s v="Shyorongi"/>
    <s v="Bugaragara"/>
    <s v="Kabaraza"/>
    <s v=""/>
    <s v=""/>
    <s v="kinywamagana pumping network"/>
    <n v="165"/>
    <n v="20"/>
    <n v="87"/>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Shyorongi"/>
    <s v="Muvumu"/>
    <s v="Muvumu"/>
    <s v=""/>
    <s v=""/>
    <s v="Muvumu- Taba"/>
    <n v="132"/>
    <n v="45"/>
    <n v="75"/>
    <s v="Piped Network -- Gravity Only"/>
    <n v="2013"/>
    <s v="Governement (District, Wasac) And Water For People"/>
    <s v="Spring"/>
    <x v="0"/>
    <x v="1"/>
    <x v="1"/>
    <x v="1"/>
    <n v="6"/>
    <s v="Repair or Replace Components"/>
    <s v="Storage Tank, "/>
    <s v="Create Plan To Repair or Replace Components"/>
    <s v=" "/>
    <n v="16"/>
    <n v="26"/>
    <n v="16"/>
    <n v="26"/>
    <s v=" "/>
    <s v=" "/>
    <s v=" "/>
    <s v=""/>
    <n v="16"/>
    <s v=" "/>
    <n v="1"/>
    <n v="2"/>
    <n v="1"/>
    <n v="1"/>
    <s v=" "/>
    <s v=" "/>
    <s v=" "/>
    <s v=" "/>
    <n v="1"/>
    <n v="2"/>
    <n v="1"/>
    <n v="1"/>
    <n v="1"/>
    <n v="1"/>
    <n v="1"/>
    <n v="0"/>
    <n v="1"/>
    <n v="0"/>
    <n v="1"/>
    <s v=" "/>
    <n v="1"/>
    <n v="800"/>
    <n v="3"/>
    <n v="9"/>
    <n v="1"/>
    <n v="7500"/>
    <s v=" "/>
    <n v="1"/>
    <n v="0"/>
    <s v=""/>
    <s v=" "/>
    <n v="1"/>
    <n v="2013"/>
    <n v="1"/>
    <n v="2013"/>
    <n v="1"/>
    <n v="2013"/>
    <n v="1"/>
    <n v="2013"/>
    <n v="0"/>
    <s v=" "/>
    <s v=" "/>
    <s v=" "/>
    <n v="0"/>
    <s v=""/>
    <s v=" "/>
    <s v=" "/>
    <s v=" "/>
    <n v="1"/>
    <n v="2013"/>
  </r>
  <r>
    <n v="2017"/>
    <s v="Rwanda"/>
    <s v="Rulindo"/>
    <s v="Shyorongi"/>
    <s v="Muvumu"/>
    <s v="Kiviri"/>
    <s v=""/>
    <s v=""/>
    <s v="Muvumu- Taba"/>
    <n v="135"/>
    <n v="60"/>
    <n v="20"/>
    <s v="Piped Network -- Gravity Only"/>
    <n v="2013"/>
    <s v="Governement (District, Wasac) And Water For People"/>
    <s v="Spring"/>
    <x v="0"/>
    <x v="1"/>
    <x v="1"/>
    <x v="1"/>
    <n v="6"/>
    <s v="Repair or Replace Components"/>
    <s v="Storage Tank, "/>
    <s v="Create Plan To Repair or Replace Components"/>
    <s v=" "/>
    <n v="16"/>
    <n v="26"/>
    <n v="16"/>
    <n v="26"/>
    <s v=" "/>
    <s v=" "/>
    <s v=" "/>
    <s v=""/>
    <n v="16"/>
    <s v=" "/>
    <n v="1"/>
    <n v="2"/>
    <n v="1"/>
    <n v="1"/>
    <s v=" "/>
    <s v=" "/>
    <s v=" "/>
    <s v=" "/>
    <n v="1"/>
    <n v="2"/>
    <n v="1"/>
    <n v="1"/>
    <n v="1"/>
    <n v="1"/>
    <n v="1"/>
    <n v="0"/>
    <n v="1"/>
    <n v="0"/>
    <n v="1"/>
    <s v=" "/>
    <n v="1"/>
    <n v="800"/>
    <n v="3"/>
    <n v="9"/>
    <n v="1"/>
    <n v="7500"/>
    <s v=" "/>
    <n v="1"/>
    <n v="0"/>
    <s v=""/>
    <s v=" "/>
    <n v="1"/>
    <n v="2013"/>
    <n v="1"/>
    <n v="2013"/>
    <n v="1"/>
    <n v="2013"/>
    <n v="1"/>
    <n v="2013"/>
    <n v="0"/>
    <s v=" "/>
    <s v=" "/>
    <s v=" "/>
    <n v="0"/>
    <s v=""/>
    <s v=" "/>
    <s v=" "/>
    <s v=" "/>
    <n v="1"/>
    <n v="2013"/>
  </r>
  <r>
    <n v="2017"/>
    <s v="Rwanda"/>
    <s v="Rulindo"/>
    <s v="Base"/>
    <s v="Gitare"/>
    <s v="Bushyiga"/>
    <s v=""/>
    <s v=""/>
    <s v="Gihanga"/>
    <n v="170"/>
    <n v="150"/>
    <n v="10"/>
    <s v="Piped Network -- Gravity Only"/>
    <n v="2014"/>
    <s v="Governement (District, Wasac) And Water For People"/>
    <s v="Spring"/>
    <x v="0"/>
    <x v="1"/>
    <x v="1"/>
    <x v="1"/>
    <n v="6"/>
    <s v="Repair or Replace Components"/>
    <s v="Kiosk/Tap Stand"/>
    <s v="Create Plan To Repair or Replace Components"/>
    <s v=" "/>
    <s v=" "/>
    <s v=" "/>
    <s v=" "/>
    <s v=" "/>
    <s v=" "/>
    <s v=" "/>
    <s v=" "/>
    <s v=""/>
    <n v="-19"/>
    <s v=" "/>
    <s v=" "/>
    <s v=" "/>
    <s v=" "/>
    <s v=" "/>
    <s v=" "/>
    <s v=" "/>
    <s v=" "/>
    <s v=" "/>
    <n v="2"/>
    <n v="2"/>
    <n v="1"/>
    <n v="0"/>
    <n v="1"/>
    <n v="1"/>
    <n v="1"/>
    <n v="1"/>
    <n v="1"/>
    <n v="0"/>
    <n v="1"/>
    <s v=" "/>
    <s v=" "/>
    <s v=" "/>
    <s v=" "/>
    <s v=" "/>
    <s v=" "/>
    <s v=" "/>
    <s v=" "/>
    <n v="1"/>
    <n v="0"/>
    <s v=""/>
    <s v=" "/>
    <n v="0"/>
    <s v=" "/>
    <n v="0"/>
    <s v=" "/>
    <n v="0"/>
    <s v=" "/>
    <n v="0"/>
    <s v=" "/>
    <n v="0"/>
    <s v=" "/>
    <s v=" "/>
    <s v=" "/>
    <n v="0"/>
    <s v=""/>
    <s v=" "/>
    <s v=" "/>
    <s v=" "/>
    <n v="1"/>
    <n v="1978"/>
  </r>
  <r>
    <n v="2017"/>
    <s v="Rwanda"/>
    <s v="Gicumbi"/>
    <s v="Miyove"/>
    <s v="Mubuga"/>
    <s v="Gatare"/>
    <s v=""/>
    <s v=""/>
    <s v="Kabonanyoni"/>
    <n v="30"/>
    <n v="20"/>
    <n v="51"/>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Buyoga"/>
    <s v="Butare"/>
    <s v="Kankanga"/>
    <s v=""/>
    <s v=""/>
    <s v="kiduha"/>
    <n v="151"/>
    <n v="100"/>
    <s v=" "/>
    <s v="Piped Network -- Gravity Only"/>
    <n v="2014"/>
    <s v="Governement (District, Wasac) And Water For People"/>
    <s v="Spring"/>
    <x v="0"/>
    <x v="1"/>
    <x v="2"/>
    <x v="1"/>
    <n v="8"/>
    <s v="Perform Routine Preventative Maintenance"/>
    <s v=""/>
    <s v="Maintain O&amp;M and Routine Monitoring"/>
    <n v="27"/>
    <n v="17"/>
    <n v="27"/>
    <s v=" "/>
    <n v="27"/>
    <n v="4"/>
    <n v="17"/>
    <s v=" "/>
    <s v=""/>
    <n v="17"/>
    <n v="1"/>
    <n v="1"/>
    <n v="1"/>
    <s v=" "/>
    <n v="1"/>
    <n v="1"/>
    <n v="1"/>
    <s v=" "/>
    <s v=" "/>
    <n v="1"/>
    <n v="1"/>
    <n v="1"/>
    <n v="1"/>
    <n v="1"/>
    <n v="1"/>
    <n v="1"/>
    <n v="1"/>
    <n v="1"/>
    <n v="1"/>
    <n v="1"/>
    <n v="1"/>
    <n v="3"/>
    <n v="9000"/>
    <n v="11"/>
    <s v=" "/>
    <n v="3"/>
    <n v="9000"/>
    <n v="2"/>
    <n v="2"/>
    <n v="1"/>
    <s v="&quot;Springbox&quot; --Intake Structure At A Spring"/>
    <n v="2014"/>
    <n v="1"/>
    <n v="2014"/>
    <n v="1"/>
    <n v="2014"/>
    <n v="0"/>
    <s v=" "/>
    <n v="1"/>
    <n v="2014"/>
    <n v="1"/>
    <n v="2014"/>
    <n v="1"/>
    <n v="2014"/>
    <n v="0"/>
    <s v=""/>
    <s v=" "/>
    <s v=" "/>
    <s v=" "/>
    <n v="1"/>
    <n v="2014"/>
  </r>
  <r>
    <n v="2017"/>
    <s v="Rwanda"/>
    <s v="Rulindo"/>
    <s v="Bushoki"/>
    <s v="N.Ngarama"/>
    <s v="Terambere"/>
    <s v=""/>
    <s v=""/>
    <s v="Rutare-Nyirangarama gravity system/Water point at Terambere"/>
    <n v="118"/>
    <n v="118"/>
    <n v="5"/>
    <s v="Piped Network -- Gravity Only"/>
    <n v="1960"/>
    <s v="Government"/>
    <s v="Spring"/>
    <x v="0"/>
    <x v="1"/>
    <x v="1"/>
    <x v="1"/>
    <n v="6"/>
    <s v="Repair or Replace Components"/>
    <s v="Kiosk/Tap Stand"/>
    <s v="Create Plan To Repair or Replace Components"/>
    <s v=" "/>
    <s v=" "/>
    <s v=" "/>
    <s v=" "/>
    <s v=" "/>
    <s v=" "/>
    <s v=" "/>
    <s v=" "/>
    <s v=""/>
    <n v="-37"/>
    <s v=" "/>
    <s v=" "/>
    <s v=" "/>
    <s v=" "/>
    <s v=" "/>
    <s v=" "/>
    <s v=" "/>
    <s v=" "/>
    <s v=" "/>
    <n v="2"/>
    <n v="2"/>
    <n v="1"/>
    <n v="1"/>
    <n v="0"/>
    <n v="1"/>
    <n v="1"/>
    <n v="1"/>
    <n v="1"/>
    <n v="0"/>
    <n v="1"/>
    <s v=" "/>
    <s v=" "/>
    <s v=" "/>
    <s v=" "/>
    <s v=" "/>
    <s v=" "/>
    <s v=" "/>
    <s v=" "/>
    <n v="1"/>
    <n v="0"/>
    <s v=""/>
    <s v=" "/>
    <n v="0"/>
    <s v=" "/>
    <n v="0"/>
    <s v=" "/>
    <n v="0"/>
    <s v=" "/>
    <n v="0"/>
    <s v=" "/>
    <n v="0"/>
    <s v=" "/>
    <s v=" "/>
    <s v=" "/>
    <n v="0"/>
    <s v=""/>
    <s v=" "/>
    <s v=" "/>
    <s v=" "/>
    <n v="1"/>
    <n v="1960"/>
  </r>
  <r>
    <n v="2017"/>
    <s v="Rwanda"/>
    <s v="Rulindo"/>
    <s v="Rukozo"/>
    <s v="Buraro"/>
    <s v="Kabingo"/>
    <s v=""/>
    <s v=""/>
    <s v="Kabonanyoni"/>
    <n v="40"/>
    <n v="35"/>
    <n v="112"/>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Murambi"/>
    <s v="Mvuzo"/>
    <s v="Rurama"/>
    <s v=""/>
    <s v=""/>
    <s v="Mutagata Motorised Network"/>
    <n v="155"/>
    <n v="43"/>
    <s v=" "/>
    <s v="Piped Network With Pump"/>
    <n v="1987"/>
    <s v="Governement (District, Wasac) And Water For People"/>
    <s v="Spring"/>
    <x v="0"/>
    <x v="1"/>
    <x v="1"/>
    <x v="1"/>
    <n v="7"/>
    <s v="Perform Routine Preventative Maintenance"/>
    <s v=""/>
    <s v="Maintain O&amp;M and Routine Monitoring"/>
    <n v="20"/>
    <n v="19"/>
    <n v="29"/>
    <n v="19"/>
    <n v="29"/>
    <n v="6"/>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6"/>
    <n v="1"/>
    <n v="2016"/>
    <n v="1"/>
    <s v="Disinfection/Chlorination"/>
    <n v="2017"/>
    <n v="0"/>
    <s v=" "/>
    <n v="1"/>
    <n v="2016"/>
  </r>
  <r>
    <n v="2017"/>
    <s v="Rwanda"/>
    <s v="Rulindo"/>
    <s v="Rusiga"/>
    <s v="Taba"/>
    <s v="Karambi"/>
    <s v=""/>
    <s v=""/>
    <s v="Water point at GS Gitanda/Nyakabizi gravity"/>
    <n v="109"/>
    <n v="109"/>
    <s v=" "/>
    <s v="Piped Network -- Gravity Only"/>
    <n v="2013"/>
    <s v="Governement (District, Wasac) And Water For People"/>
    <s v="Spring"/>
    <x v="0"/>
    <x v="2"/>
    <x v="0"/>
    <x v="2"/>
    <n v="5"/>
    <s v="Major Repairs or Replace System"/>
    <s v=""/>
    <s v="Further Technical Diagnostic Needed"/>
    <s v=" "/>
    <s v=" "/>
    <s v=" "/>
    <s v=" "/>
    <s v=" "/>
    <s v=" "/>
    <s v=" "/>
    <s v=" "/>
    <s v=""/>
    <n v="16"/>
    <s v=" "/>
    <s v=" "/>
    <s v=" "/>
    <s v=" "/>
    <s v=" "/>
    <s v=" "/>
    <s v=" "/>
    <s v=" "/>
    <s v=" "/>
    <n v="3"/>
    <n v="3"/>
    <n v="1"/>
    <n v="1"/>
    <n v="0"/>
    <n v="1"/>
    <n v="1"/>
    <n v="1"/>
    <n v="0"/>
    <n v="0"/>
    <n v="2"/>
    <s v=" "/>
    <s v=" "/>
    <s v=" "/>
    <s v=" "/>
    <s v=" "/>
    <s v=" "/>
    <s v=" "/>
    <s v=" "/>
    <n v="2"/>
    <n v="0"/>
    <s v=""/>
    <s v=" "/>
    <n v="0"/>
    <s v=" "/>
    <n v="0"/>
    <s v=" "/>
    <n v="0"/>
    <s v=" "/>
    <n v="0"/>
    <s v=" "/>
    <n v="0"/>
    <s v=" "/>
    <s v=" "/>
    <s v=" "/>
    <n v="0"/>
    <s v=""/>
    <s v=" "/>
    <s v=" "/>
    <s v=" "/>
    <n v="1"/>
    <n v="2013"/>
  </r>
  <r>
    <n v="2017"/>
    <s v="Rwanda"/>
    <s v="Rulindo"/>
    <s v="Mbogo"/>
    <s v="Bukro"/>
    <s v="Buhira"/>
    <s v=""/>
    <s v=""/>
    <s v="Musenge Network"/>
    <n v="52"/>
    <n v="52"/>
    <s v=" "/>
    <s v="Piped Network With Pump"/>
    <n v="2014"/>
    <s v="Governement (District, Wasac) And Water For People"/>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Tumba"/>
    <s v="Gahabwa"/>
    <s v="Mafene"/>
    <s v=""/>
    <s v=""/>
    <s v="Water point chez Mukamponga/Nyirambuga pumping system"/>
    <n v="172"/>
    <n v="172"/>
    <s v=" "/>
    <s v="Piped Network With Pump"/>
    <n v="2017"/>
    <s v="Governement (District, Wasac) And Water For People"/>
    <s v="Spring"/>
    <x v="0"/>
    <x v="1"/>
    <x v="1"/>
    <x v="1"/>
    <n v="7"/>
    <s v="Perform Routine Preventative Maintenance"/>
    <s v=""/>
    <s v="Maintain O&amp;M and Routine Monitoring"/>
    <s v=" "/>
    <s v=" "/>
    <s v=" "/>
    <s v=" "/>
    <s v=" "/>
    <s v=" "/>
    <s v=" "/>
    <s v=" "/>
    <s v=""/>
    <n v="20"/>
    <s v=" "/>
    <s v=" "/>
    <s v=" "/>
    <s v=" "/>
    <s v=" "/>
    <s v=" "/>
    <s v=" "/>
    <s v=" "/>
    <s v=" "/>
    <n v="1"/>
    <n v="1"/>
    <n v="1"/>
    <n v="1"/>
    <n v="0"/>
    <n v="1"/>
    <n v="1"/>
    <n v="1"/>
    <n v="1"/>
    <n v="1"/>
    <n v="2"/>
    <s v=" "/>
    <s v=" "/>
    <s v=" "/>
    <s v=" "/>
    <s v=" "/>
    <s v=" "/>
    <s v=" "/>
    <s v=" "/>
    <n v="2"/>
    <n v="0"/>
    <s v=""/>
    <s v=" "/>
    <n v="0"/>
    <s v=" "/>
    <n v="0"/>
    <s v=" "/>
    <n v="0"/>
    <s v=" "/>
    <n v="0"/>
    <s v=" "/>
    <n v="0"/>
    <s v=" "/>
    <s v=" "/>
    <s v=" "/>
    <n v="0"/>
    <s v=""/>
    <s v=" "/>
    <s v=" "/>
    <s v=" "/>
    <n v="1"/>
    <n v="2017"/>
  </r>
  <r>
    <n v="2017"/>
    <s v="Rwanda"/>
    <s v="Rulindo"/>
    <s v="Bushoki"/>
    <s v="Giko"/>
    <s v="Cyili"/>
    <s v=""/>
    <s v=""/>
    <s v="Cyili water point/Rutomvu gravity"/>
    <n v="169"/>
    <n v="169"/>
    <n v="111"/>
    <s v="Piped Network -- Gravity Only"/>
    <n v="2013"/>
    <s v="Gor"/>
    <s v="Spring"/>
    <x v="0"/>
    <x v="1"/>
    <x v="1"/>
    <x v="1"/>
    <n v="7"/>
    <s v="Perform Routine Preventative Maintenance"/>
    <s v=""/>
    <s v="Maintain O&amp;M and Routine Monitoring"/>
    <s v=" "/>
    <s v=" "/>
    <n v="26"/>
    <s v=" "/>
    <s v=" "/>
    <s v=" "/>
    <s v=" "/>
    <s v=" "/>
    <s v=""/>
    <n v="16"/>
    <s v=" "/>
    <s v=" "/>
    <n v="1"/>
    <s v=" "/>
    <s v=" "/>
    <s v=" "/>
    <s v=" "/>
    <s v=" "/>
    <s v=" "/>
    <n v="1"/>
    <n v="1"/>
    <n v="1"/>
    <n v="1"/>
    <n v="0"/>
    <n v="1"/>
    <n v="1"/>
    <n v="1"/>
    <n v="1"/>
    <n v="1"/>
    <n v="1"/>
    <s v=" "/>
    <s v=" "/>
    <s v=" "/>
    <n v="1"/>
    <s v=" "/>
    <s v=" "/>
    <s v=" "/>
    <s v=" "/>
    <n v="1"/>
    <n v="0"/>
    <s v=""/>
    <s v=" "/>
    <n v="0"/>
    <s v=" "/>
    <n v="1"/>
    <n v="2013"/>
    <n v="0"/>
    <s v=" "/>
    <n v="0"/>
    <s v=" "/>
    <n v="0"/>
    <s v=" "/>
    <s v=" "/>
    <s v=" "/>
    <n v="0"/>
    <s v=""/>
    <s v=" "/>
    <s v=" "/>
    <s v=" "/>
    <n v="1"/>
    <n v="2013"/>
  </r>
  <r>
    <n v="2017"/>
    <s v="Rwanda"/>
    <s v="Rulindo"/>
    <s v="Shyorongi"/>
    <s v="Rutonde"/>
    <s v="Nyabisindu"/>
    <s v=""/>
    <s v=""/>
    <s v="kirikumuryango network"/>
    <n v="149"/>
    <n v="38"/>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Masoro"/>
    <s v="Shengampuri"/>
    <s v="Rusine"/>
    <s v=""/>
    <s v=""/>
    <s v="Mutagata Gravity network"/>
    <n v="220"/>
    <n v="220"/>
    <s v=" "/>
    <s v="Piped Network -- Gravity Only"/>
    <n v="2004"/>
    <s v=""/>
    <s v="Spring"/>
    <x v="0"/>
    <x v="0"/>
    <x v="1"/>
    <x v="1"/>
    <n v="6"/>
    <s v="Repair or Replace Components"/>
    <s v="Intake Structure, Conduction Line, Storage Tank, Other Concrete Structures Distribution  Line, "/>
    <s v="Create Plan To Repair or Replace Components"/>
    <n v="17"/>
    <n v="7"/>
    <n v="17"/>
    <n v="7"/>
    <n v="17"/>
    <s v=" "/>
    <s v=" "/>
    <s v=" "/>
    <s v=""/>
    <n v="7"/>
    <n v="2"/>
    <n v="2"/>
    <n v="2"/>
    <n v="2"/>
    <n v="2"/>
    <s v=" "/>
    <s v=" "/>
    <s v=" "/>
    <s v=" "/>
    <n v="1"/>
    <n v="2"/>
    <n v="1"/>
    <n v="1"/>
    <n v="0"/>
    <n v="1"/>
    <n v="1"/>
    <n v="1"/>
    <n v="1"/>
    <n v="0"/>
    <n v="1"/>
    <n v="1"/>
    <n v="1"/>
    <n v="3500"/>
    <n v="6"/>
    <n v="4"/>
    <n v="2"/>
    <n v="4500"/>
    <s v=" "/>
    <n v="12"/>
    <n v="1"/>
    <s v="&quot;Springbox&quot; --Intake Structure At A Spring"/>
    <n v="2004"/>
    <n v="1"/>
    <n v="2004"/>
    <n v="1"/>
    <n v="2004"/>
    <n v="1"/>
    <n v="2004"/>
    <n v="1"/>
    <n v="2004"/>
    <n v="0"/>
    <s v=" "/>
    <s v=" "/>
    <s v=" "/>
    <n v="0"/>
    <s v=""/>
    <s v=" "/>
    <s v=" "/>
    <s v=" "/>
    <n v="1"/>
    <n v="2004"/>
  </r>
  <r>
    <n v="2017"/>
    <s v="Rwanda"/>
    <s v="Rulindo"/>
    <s v="Mbogo"/>
    <s v="Bukoro"/>
    <s v="Kinini/Mbogo"/>
    <s v=""/>
    <s v=""/>
    <s v="Kinini-Mbogo water point/Ntaruka-Gahama gravity"/>
    <n v="188"/>
    <n v="188"/>
    <n v="53"/>
    <s v="Piped Network -- Gravity Only"/>
    <n v="2006"/>
    <s v="Gor"/>
    <s v="Spring"/>
    <x v="0"/>
    <x v="1"/>
    <x v="0"/>
    <x v="0"/>
    <n v="5"/>
    <s v="Repair or Replace Components"/>
    <s v="Kiosk/Tap Stand"/>
    <s v="Create Plan To Repair or Replace Components"/>
    <n v="19"/>
    <n v="9"/>
    <s v=" "/>
    <s v=" "/>
    <s v=" "/>
    <s v=" "/>
    <s v=" "/>
    <s v=" "/>
    <s v=""/>
    <n v="9"/>
    <n v="1"/>
    <n v="1"/>
    <s v=" "/>
    <s v=" "/>
    <s v=" "/>
    <s v=" "/>
    <s v=" "/>
    <s v=" "/>
    <s v=" "/>
    <n v="2"/>
    <n v="2"/>
    <n v="1"/>
    <n v="1"/>
    <n v="0"/>
    <n v="1"/>
    <n v="1"/>
    <n v="1"/>
    <n v="0"/>
    <n v="0"/>
    <n v="1"/>
    <n v="1"/>
    <n v="1"/>
    <n v="100"/>
    <s v=" "/>
    <s v=" "/>
    <s v=" "/>
    <s v=" "/>
    <s v=" "/>
    <n v="1"/>
    <n v="1"/>
    <s v="&quot;Springbox&quot; --Intake Structure At A Spring"/>
    <n v="2006"/>
    <n v="1"/>
    <n v="2006"/>
    <n v="0"/>
    <s v=" "/>
    <n v="0"/>
    <s v=" "/>
    <n v="0"/>
    <s v=" "/>
    <n v="0"/>
    <s v=" "/>
    <s v=" "/>
    <s v=" "/>
    <n v="0"/>
    <s v=""/>
    <s v=" "/>
    <s v=" "/>
    <s v=" "/>
    <n v="1"/>
    <n v="2006"/>
  </r>
  <r>
    <n v="2017"/>
    <s v="Rwanda"/>
    <s v="Rulindo"/>
    <s v="Buyoga"/>
    <s v="Mwumba"/>
    <s v="Nyarubuye"/>
    <s v=""/>
    <s v=""/>
    <s v="kiruruma"/>
    <n v="173"/>
    <n v="120"/>
    <n v="29"/>
    <s v="Piped Network With Pump"/>
    <n v="2014"/>
    <s v="Governement (District, Wasac) And Water For People"/>
    <s v="Spring"/>
    <x v="0"/>
    <x v="2"/>
    <x v="1"/>
    <x v="2"/>
    <n v="6"/>
    <s v="Major Repairs or Replace System"/>
    <s v=""/>
    <s v="Further Technical Diagnostic Needed"/>
    <n v="27"/>
    <n v="17"/>
    <n v="27"/>
    <s v=" "/>
    <s v=" "/>
    <s v=" "/>
    <s v=" "/>
    <s v=" "/>
    <s v=""/>
    <n v="20"/>
    <n v="1"/>
    <n v="1"/>
    <n v="1"/>
    <s v=" "/>
    <s v=" "/>
    <s v=" "/>
    <s v=" "/>
    <s v=" "/>
    <s v=" "/>
    <n v="3"/>
    <n v="2"/>
    <n v="1"/>
    <n v="1"/>
    <n v="0"/>
    <n v="1"/>
    <n v="1"/>
    <n v="1"/>
    <n v="1"/>
    <n v="0"/>
    <n v="2"/>
    <n v="1"/>
    <n v="1"/>
    <n v="6700"/>
    <n v="5"/>
    <s v=" "/>
    <s v=" "/>
    <s v=" "/>
    <s v=" "/>
    <n v="2"/>
    <n v="1"/>
    <s v="&quot;Springbox&quot; --Intake Structure At A Spring"/>
    <n v="2014"/>
    <n v="1"/>
    <n v="2014"/>
    <n v="1"/>
    <n v="2014"/>
    <n v="0"/>
    <s v=" "/>
    <n v="0"/>
    <s v=" "/>
    <n v="0"/>
    <s v=" "/>
    <s v=" "/>
    <s v=" "/>
    <n v="0"/>
    <s v=""/>
    <s v=" "/>
    <s v=" "/>
    <s v=" "/>
    <n v="1"/>
    <n v="2017"/>
  </r>
  <r>
    <n v="2017"/>
    <s v="Rwanda"/>
    <s v="Rulindo"/>
    <s v="Kisaro"/>
    <s v="Murama"/>
    <s v="Mugomero"/>
    <s v=""/>
    <s v=""/>
    <s v="gahama"/>
    <n v="129"/>
    <n v="100"/>
    <n v="5"/>
    <s v="Piped Network With Pump"/>
    <n v="2012"/>
    <s v="Waterforpeople"/>
    <s v="Spring"/>
    <x v="0"/>
    <x v="1"/>
    <x v="1"/>
    <x v="1"/>
    <n v="7"/>
    <s v="Perform Routine Preventative Maintenance"/>
    <s v=""/>
    <s v="Maintain O&amp;M and Routine Monitoring"/>
    <n v="25"/>
    <n v="15"/>
    <n v="25"/>
    <n v="15"/>
    <n v="25"/>
    <n v="2"/>
    <n v="15"/>
    <s v=" "/>
    <s v=""/>
    <n v="15"/>
    <n v="1"/>
    <n v="1"/>
    <n v="1"/>
    <n v="1"/>
    <n v="1"/>
    <n v="1"/>
    <n v="1"/>
    <s v=" "/>
    <s v=" "/>
    <n v="1"/>
    <n v="1"/>
    <n v="1"/>
    <n v="1"/>
    <n v="0"/>
    <n v="1"/>
    <n v="1"/>
    <n v="1"/>
    <n v="1"/>
    <n v="1"/>
    <n v="2"/>
    <n v="2"/>
    <n v="2"/>
    <n v="30000"/>
    <n v="7"/>
    <n v="14"/>
    <n v="2"/>
    <n v="30000"/>
    <n v="2"/>
    <n v="1"/>
    <n v="1"/>
    <s v="&quot;Springbox&quot; --Intake Structure At A Spring"/>
    <n v="2012"/>
    <n v="1"/>
    <n v="2012"/>
    <n v="1"/>
    <n v="2012"/>
    <n v="1"/>
    <n v="2012"/>
    <n v="1"/>
    <n v="2012"/>
    <n v="1"/>
    <n v="2012"/>
    <n v="1"/>
    <n v="2012"/>
    <n v="0"/>
    <s v=""/>
    <s v=" "/>
    <s v=" "/>
    <s v=" "/>
    <n v="1"/>
    <n v="2012"/>
  </r>
  <r>
    <n v="2017"/>
    <s v="Rwanda"/>
    <s v="Rulindo"/>
    <s v="Rukozo"/>
    <s v="Buraro"/>
    <s v="Kabgayi"/>
    <s v=""/>
    <s v=""/>
    <s v="Kabonanyoni"/>
    <n v="60"/>
    <n v="55"/>
    <n v="100"/>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Mbogo"/>
    <s v="Rurenge"/>
    <s v="Gakoma"/>
    <s v=""/>
    <s v=""/>
    <s v="Musenge network"/>
    <n v="146"/>
    <n v="46"/>
    <s v=" "/>
    <s v="Piped Network With Pump"/>
    <n v="2014"/>
    <s v="Governement (District, Wasac) And Water For People"/>
    <s v="Spring"/>
    <x v="0"/>
    <x v="1"/>
    <x v="2"/>
    <x v="1"/>
    <n v="8"/>
    <s v="Repair or Replace Components"/>
    <s v="Distribution  Line, Pump, "/>
    <s v="Create Plan To Repair or Replace Components"/>
    <n v="27"/>
    <n v="17"/>
    <n v="27"/>
    <n v="17"/>
    <n v="27"/>
    <n v="4"/>
    <n v="17"/>
    <s v=" "/>
    <s v=""/>
    <n v="17"/>
    <n v="1"/>
    <n v="1"/>
    <n v="1"/>
    <n v="1"/>
    <n v="2"/>
    <n v="2"/>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4"/>
  </r>
  <r>
    <n v="2017"/>
    <s v="Rwanda"/>
    <s v="Rulindo"/>
    <s v="Rusiga"/>
    <s v="Gako"/>
    <s v="Nkanga"/>
    <s v=""/>
    <s v=""/>
    <s v="Nkanga center water point/Kivomo-Ntakara gravity"/>
    <n v="129"/>
    <n v="129"/>
    <n v="57"/>
    <s v="Piped Network -- Gravity Only"/>
    <n v="2015"/>
    <s v="Governement (District, Wasac) And Water For People"/>
    <s v="Spring"/>
    <x v="0"/>
    <x v="2"/>
    <x v="1"/>
    <x v="2"/>
    <n v="6"/>
    <s v="Major Repairs or Replace System"/>
    <s v=""/>
    <s v="Further Technical Diagnostic Needed"/>
    <s v=" "/>
    <s v=" "/>
    <s v=" "/>
    <s v=" "/>
    <s v=" "/>
    <s v=" "/>
    <s v=" "/>
    <s v=" "/>
    <s v=""/>
    <n v="18"/>
    <s v=" "/>
    <s v=" "/>
    <s v=" "/>
    <s v=" "/>
    <s v=" "/>
    <s v=" "/>
    <s v=" "/>
    <s v=" "/>
    <s v=" "/>
    <n v="3"/>
    <n v="3"/>
    <n v="1"/>
    <n v="1"/>
    <n v="1"/>
    <n v="1"/>
    <n v="1"/>
    <n v="1"/>
    <n v="0"/>
    <n v="0"/>
    <n v="1"/>
    <s v=" "/>
    <s v=" "/>
    <s v=" "/>
    <s v=" "/>
    <s v=" "/>
    <s v=" "/>
    <s v=" "/>
    <s v=" "/>
    <n v="1"/>
    <n v="0"/>
    <s v=""/>
    <s v=" "/>
    <n v="0"/>
    <s v=" "/>
    <n v="0"/>
    <s v=" "/>
    <n v="0"/>
    <s v=" "/>
    <n v="0"/>
    <s v=" "/>
    <n v="0"/>
    <s v=" "/>
    <s v=" "/>
    <s v=" "/>
    <n v="0"/>
    <s v=""/>
    <s v=" "/>
    <s v=" "/>
    <s v=" "/>
    <n v="1"/>
    <n v="2015"/>
  </r>
  <r>
    <n v="2017"/>
    <s v="Rwanda"/>
    <s v="Rulindo"/>
    <s v="Shyorongi"/>
    <s v="Muvumu"/>
    <s v="Nyabubare"/>
    <s v=""/>
    <s v=""/>
    <s v="Muvumu- Taba"/>
    <n v="97"/>
    <n v="40"/>
    <n v="59"/>
    <s v="Piped Network -- Gravity Only"/>
    <n v="2013"/>
    <s v="Governement (District, Wasac) And Water For People"/>
    <s v="Spring"/>
    <x v="0"/>
    <x v="1"/>
    <x v="1"/>
    <x v="1"/>
    <n v="6"/>
    <s v="Repair or Replace Components"/>
    <s v="Storage Tank, "/>
    <s v="Create Plan To Repair or Replace Components"/>
    <s v=" "/>
    <n v="16"/>
    <n v="26"/>
    <n v="16"/>
    <n v="26"/>
    <s v=" "/>
    <s v=" "/>
    <s v=" "/>
    <s v=""/>
    <n v="16"/>
    <s v=" "/>
    <n v="1"/>
    <n v="2"/>
    <n v="1"/>
    <n v="1"/>
    <s v=" "/>
    <s v=" "/>
    <s v=" "/>
    <s v=" "/>
    <n v="1"/>
    <n v="2"/>
    <n v="1"/>
    <n v="1"/>
    <n v="1"/>
    <n v="1"/>
    <n v="1"/>
    <n v="0"/>
    <n v="1"/>
    <n v="0"/>
    <n v="1"/>
    <s v=" "/>
    <n v="1"/>
    <n v="800"/>
    <n v="3"/>
    <n v="9"/>
    <n v="1"/>
    <n v="7500"/>
    <s v=" "/>
    <n v="1"/>
    <n v="0"/>
    <s v=""/>
    <s v=" "/>
    <n v="1"/>
    <n v="2013"/>
    <n v="1"/>
    <n v="2013"/>
    <n v="1"/>
    <n v="2013"/>
    <n v="1"/>
    <n v="2013"/>
    <n v="0"/>
    <s v=" "/>
    <s v=" "/>
    <s v=" "/>
    <n v="0"/>
    <s v=""/>
    <s v=" "/>
    <s v=" "/>
    <s v=" "/>
    <n v="1"/>
    <n v="2013"/>
  </r>
  <r>
    <n v="2017"/>
    <s v="Rwanda"/>
    <s v="Rulindo"/>
    <s v="Kinihira"/>
    <s v="Karegamazi"/>
    <s v="Mutoyi"/>
    <s v=""/>
    <s v=""/>
    <s v="Miyove-Kinihira"/>
    <n v="119"/>
    <n v="60"/>
    <n v="5"/>
    <s v="Piped Network -- Gravity Only"/>
    <n v="2001"/>
    <s v="Gkww"/>
    <s v="Spring"/>
    <x v="1"/>
    <x v="0"/>
    <x v="1"/>
    <x v="0"/>
    <n v="6"/>
    <s v="Consider Replacing Aging Components"/>
    <s v="Intake Structure,  Conduction Line, Storage Tank, Other Concrete Structures,  Pump, Pump Station,  Treatment Equipment, Kiosk/Tap Stand"/>
    <s v="Further Technical Diagnostic Needed "/>
    <n v="2"/>
    <n v="-8"/>
    <n v="2"/>
    <n v="-8"/>
    <n v="2"/>
    <s v=" "/>
    <s v=" "/>
    <s v=" "/>
    <s v=""/>
    <n v="18"/>
    <n v="2"/>
    <n v="2"/>
    <n v="1"/>
    <n v="2"/>
    <n v="2"/>
    <s v=" "/>
    <s v=" "/>
    <s v=" "/>
    <s v=" "/>
    <n v="1"/>
    <n v="2"/>
    <n v="1"/>
    <n v="1"/>
    <n v="0"/>
    <n v="1"/>
    <n v="1"/>
    <n v="1"/>
    <n v="1"/>
    <n v="0"/>
    <n v="6"/>
    <n v="3"/>
    <n v="1"/>
    <n v="8000"/>
    <n v="4"/>
    <n v="18"/>
    <n v="2"/>
    <n v="15000"/>
    <s v=" "/>
    <n v="2"/>
    <n v="1"/>
    <s v="&quot;Springbox&quot; --Intake Structure At A Spring"/>
    <n v="1989"/>
    <n v="1"/>
    <n v="1989"/>
    <n v="1"/>
    <n v="1989"/>
    <n v="1"/>
    <n v="1989"/>
    <n v="1"/>
    <n v="1989"/>
    <n v="0"/>
    <s v=" "/>
    <s v=" "/>
    <s v=" "/>
    <n v="0"/>
    <s v=""/>
    <s v=" "/>
    <s v=" "/>
    <s v=" "/>
    <n v="1"/>
    <n v="2015"/>
  </r>
  <r>
    <n v="2017"/>
    <s v="Rwanda"/>
    <s v="Rulindo"/>
    <s v="Buyoga"/>
    <s v="Ndarage"/>
    <s v="Gahondo"/>
    <s v=""/>
    <s v=""/>
    <s v="Ndarage"/>
    <n v="105"/>
    <n v="100"/>
    <n v="50"/>
    <s v="Piped Network -- Gravity Only"/>
    <n v="2014"/>
    <s v="Governement (District, Wasac) And Water For People"/>
    <s v="Spring"/>
    <x v="0"/>
    <x v="1"/>
    <x v="2"/>
    <x v="1"/>
    <n v="8"/>
    <s v="Repair or Replace Components"/>
    <s v="Kiosk/Tap Stand"/>
    <s v="Create Plan To Repair or Replace Components"/>
    <n v="27"/>
    <n v="17"/>
    <n v="27"/>
    <n v="17"/>
    <s v=" "/>
    <s v=" "/>
    <s v=" "/>
    <s v=" "/>
    <s v=""/>
    <n v="17"/>
    <n v="1"/>
    <n v="1"/>
    <n v="1"/>
    <n v="1"/>
    <s v=" "/>
    <s v=" "/>
    <s v=" "/>
    <s v=" "/>
    <s v=" "/>
    <n v="2"/>
    <n v="1"/>
    <n v="1"/>
    <n v="1"/>
    <n v="1"/>
    <n v="1"/>
    <n v="1"/>
    <n v="1"/>
    <n v="1"/>
    <n v="1"/>
    <n v="2"/>
    <n v="2"/>
    <n v="1"/>
    <n v="6300"/>
    <n v="5"/>
    <n v="8"/>
    <s v=" "/>
    <s v=" "/>
    <s v=" "/>
    <n v="2"/>
    <n v="1"/>
    <s v="&quot;Springbox&quot; --Intake Structure At A Spring"/>
    <n v="2014"/>
    <n v="1"/>
    <n v="2014"/>
    <n v="1"/>
    <n v="2014"/>
    <n v="1"/>
    <n v="2014"/>
    <n v="0"/>
    <s v=" "/>
    <n v="0"/>
    <s v=" "/>
    <s v=" "/>
    <s v=" "/>
    <n v="0"/>
    <s v=""/>
    <s v=" "/>
    <s v=" "/>
    <s v=" "/>
    <n v="1"/>
    <n v="2014"/>
  </r>
  <r>
    <n v="2017"/>
    <s v="Rwanda"/>
    <s v="Rulindo"/>
    <s v="Mbogo"/>
    <s v="Mushali"/>
    <s v="Gitaba"/>
    <s v=""/>
    <s v=""/>
    <s v="Gitabage Network"/>
    <n v="118"/>
    <n v="68"/>
    <s v=" "/>
    <s v="Piped Network -- Gravity Only"/>
    <n v="2008"/>
    <s v="Catholic Church"/>
    <s v="Spring"/>
    <x v="0"/>
    <x v="1"/>
    <x v="2"/>
    <x v="1"/>
    <n v="8"/>
    <s v="Repair or Replace Components"/>
    <s v="Kiosk/Tap Stand"/>
    <s v="Create Plan To Repair or Replace Components"/>
    <n v="21"/>
    <n v="11"/>
    <n v="21"/>
    <s v=" "/>
    <n v="21"/>
    <s v=" "/>
    <s v=" "/>
    <s v=" "/>
    <s v=""/>
    <n v="11"/>
    <n v="1"/>
    <n v="1"/>
    <n v="1"/>
    <s v=" "/>
    <n v="1"/>
    <s v=" "/>
    <s v=" "/>
    <s v=" "/>
    <s v=" "/>
    <n v="2"/>
    <n v="1"/>
    <n v="1"/>
    <n v="1"/>
    <n v="1"/>
    <n v="1"/>
    <n v="1"/>
    <n v="1"/>
    <n v="1"/>
    <n v="1"/>
    <n v="1"/>
    <n v="1"/>
    <n v="1"/>
    <n v="700"/>
    <n v="2"/>
    <s v=" "/>
    <n v="1"/>
    <n v="500"/>
    <s v=" "/>
    <n v="3"/>
    <n v="1"/>
    <s v="&quot;Springbox&quot; --Intake Structure At A Spring"/>
    <n v="2008"/>
    <n v="1"/>
    <n v="2008"/>
    <n v="1"/>
    <n v="2008"/>
    <n v="0"/>
    <s v=" "/>
    <n v="1"/>
    <n v="2008"/>
    <n v="0"/>
    <s v=" "/>
    <s v=" "/>
    <s v=" "/>
    <n v="0"/>
    <s v=""/>
    <s v=" "/>
    <s v=" "/>
    <s v=" "/>
    <n v="1"/>
    <n v="2008"/>
  </r>
  <r>
    <n v="2017"/>
    <s v="Rwanda"/>
    <s v="Rulindo"/>
    <s v="Tumba"/>
    <s v="Barari"/>
    <s v="Karambi"/>
    <s v=""/>
    <s v=""/>
    <s v="Karambi2 water point/Nyirambuga pumping"/>
    <n v="170"/>
    <n v="170"/>
    <n v="231"/>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2"/>
    <n v="0"/>
    <s v=""/>
    <s v=" "/>
    <n v="0"/>
    <s v=" "/>
    <n v="0"/>
    <s v=" "/>
    <n v="0"/>
    <s v=" "/>
    <n v="0"/>
    <s v=" "/>
    <n v="0"/>
    <s v=" "/>
    <s v=" "/>
    <s v=" "/>
    <n v="0"/>
    <s v=""/>
    <s v=" "/>
    <s v=" "/>
    <s v=" "/>
    <n v="1"/>
    <n v="2012"/>
  </r>
  <r>
    <n v="2017"/>
    <s v="Rwanda"/>
    <s v="Rulindo"/>
    <s v="Rusiga"/>
    <s v="Gako"/>
    <s v="Rwintare"/>
    <s v=""/>
    <s v=""/>
    <s v="kinywamagana pumping network"/>
    <n v="281"/>
    <n v="50"/>
    <s v=" "/>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Bushoki"/>
    <s v="Mukoto"/>
    <s v="Mukoto"/>
    <s v=""/>
    <s v=""/>
    <s v="Mukoto water point/Nyagahondo gravity system"/>
    <n v="119"/>
    <n v="119"/>
    <n v="89"/>
    <s v="Piped Network -- Gravity Only"/>
    <n v="2010"/>
    <s v="Caritas"/>
    <s v="Spring"/>
    <x v="0"/>
    <x v="2"/>
    <x v="0"/>
    <x v="2"/>
    <n v="5"/>
    <s v="Major Repairs or Replace System"/>
    <s v=""/>
    <s v="Further Technical Diagnostic Needed"/>
    <s v=" "/>
    <s v=" "/>
    <s v=" "/>
    <s v=" "/>
    <s v=" "/>
    <s v=" "/>
    <s v=" "/>
    <s v=" "/>
    <s v=""/>
    <n v="13"/>
    <s v=" "/>
    <s v=" "/>
    <s v=" "/>
    <s v=" "/>
    <s v=" "/>
    <s v=" "/>
    <s v=" "/>
    <s v=" "/>
    <s v=" "/>
    <n v="3"/>
    <n v="3"/>
    <n v="1"/>
    <n v="1"/>
    <n v="0"/>
    <n v="1"/>
    <n v="1"/>
    <n v="1"/>
    <n v="0"/>
    <n v="0"/>
    <n v="1"/>
    <s v=" "/>
    <s v=" "/>
    <s v=" "/>
    <s v=" "/>
    <s v=" "/>
    <s v=" "/>
    <s v=" "/>
    <s v=" "/>
    <n v="1"/>
    <n v="0"/>
    <s v=""/>
    <s v=" "/>
    <n v="0"/>
    <s v=" "/>
    <n v="0"/>
    <s v=" "/>
    <n v="0"/>
    <s v=" "/>
    <n v="0"/>
    <s v=" "/>
    <n v="0"/>
    <s v=" "/>
    <s v=" "/>
    <s v=" "/>
    <n v="0"/>
    <s v=""/>
    <s v=" "/>
    <s v=" "/>
    <s v=" "/>
    <n v="1"/>
    <n v="2010"/>
  </r>
  <r>
    <n v="2017"/>
    <s v="Rwanda"/>
    <s v="Rulindo"/>
    <s v="Kinihira"/>
    <s v="Butunzi"/>
    <s v="Ndorandi"/>
    <s v=""/>
    <s v=""/>
    <s v="Nyamagana-Kinihira"/>
    <n v="139"/>
    <n v="50"/>
    <s v=" "/>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Cyinzuzi"/>
    <s v="Budakiranya"/>
    <s v="Kigarama"/>
    <s v=""/>
    <s v=""/>
    <s v="charity water 203.031"/>
    <n v="1165"/>
    <n v="1165"/>
    <s v=" "/>
    <s v="Piped Network With Pump"/>
    <n v="2016"/>
    <s v="Governement (District, Wasac) And Water For People"/>
    <s v="Spring"/>
    <x v="0"/>
    <x v="1"/>
    <x v="1"/>
    <x v="1"/>
    <n v="7"/>
    <s v="Perform Routine Preventative Maintenance"/>
    <s v=""/>
    <s v="Maintain O&amp;M and Routine Monitoring"/>
    <n v="29"/>
    <n v="19"/>
    <n v="29"/>
    <n v="19"/>
    <n v="29"/>
    <n v="6"/>
    <n v="19"/>
    <s v=" "/>
    <s v=""/>
    <n v="19"/>
    <n v="1"/>
    <n v="1"/>
    <n v="1"/>
    <n v="1"/>
    <n v="1"/>
    <n v="1"/>
    <n v="1"/>
    <s v=" "/>
    <s v=" "/>
    <n v="1"/>
    <n v="1"/>
    <n v="1"/>
    <n v="1"/>
    <n v="0"/>
    <n v="1"/>
    <n v="1"/>
    <n v="1"/>
    <n v="1"/>
    <n v="1"/>
    <n v="3"/>
    <n v="1"/>
    <n v="1"/>
    <n v="35000"/>
    <n v="10"/>
    <n v="8"/>
    <n v="1"/>
    <n v="1000"/>
    <n v="3"/>
    <n v="1"/>
    <n v="1"/>
    <s v=""/>
    <n v="2016"/>
    <n v="1"/>
    <n v="2016"/>
    <n v="1"/>
    <n v="2016"/>
    <n v="1"/>
    <n v="2016"/>
    <n v="1"/>
    <n v="2016"/>
    <n v="1"/>
    <n v="2016"/>
    <n v="1"/>
    <n v="2016"/>
    <n v="0"/>
    <s v=""/>
    <s v=" "/>
    <s v=" "/>
    <s v=" "/>
    <n v="1"/>
    <n v="2016"/>
  </r>
  <r>
    <n v="2017"/>
    <s v="Rwanda"/>
    <s v="Rulindo"/>
    <s v="Buyoga"/>
    <s v="Mwumba"/>
    <s v="Mataba"/>
    <s v=""/>
    <s v=""/>
    <s v="Water point for People near Buyoga secondary school/Nyirambuga pumping"/>
    <n v="177"/>
    <n v="177"/>
    <s v=" "/>
    <s v="Piped Network With Pump"/>
    <n v="2015"/>
    <s v="Governement (District, Wasac) And Water For People"/>
    <s v="Spring"/>
    <x v="0"/>
    <x v="1"/>
    <x v="1"/>
    <x v="1"/>
    <n v="6"/>
    <s v="Repair or Replace Components"/>
    <s v="Kiosk/Tap Stand"/>
    <s v="Create Plan To Repair or Replace Components"/>
    <s v=" "/>
    <s v=" "/>
    <s v=" "/>
    <s v=" "/>
    <s v=" "/>
    <s v=" "/>
    <s v=" "/>
    <s v=" "/>
    <s v=""/>
    <n v="18"/>
    <s v=" "/>
    <s v=" "/>
    <s v=" "/>
    <s v=" "/>
    <s v=" "/>
    <s v=" "/>
    <s v=" "/>
    <s v=" "/>
    <s v=" "/>
    <n v="2"/>
    <n v="2"/>
    <n v="1"/>
    <n v="1"/>
    <n v="0"/>
    <n v="1"/>
    <n v="1"/>
    <n v="1"/>
    <n v="1"/>
    <n v="0"/>
    <n v="11"/>
    <s v=" "/>
    <s v=" "/>
    <s v=" "/>
    <s v=" "/>
    <s v=" "/>
    <s v=" "/>
    <s v=" "/>
    <s v=" "/>
    <n v="2"/>
    <n v="0"/>
    <s v=""/>
    <s v=" "/>
    <n v="0"/>
    <s v=" "/>
    <n v="0"/>
    <s v=" "/>
    <n v="0"/>
    <s v=" "/>
    <n v="0"/>
    <s v=" "/>
    <n v="0"/>
    <s v=" "/>
    <s v=" "/>
    <s v=" "/>
    <n v="0"/>
    <s v=""/>
    <s v=" "/>
    <s v=" "/>
    <s v=" "/>
    <n v="1"/>
    <n v="2015"/>
  </r>
  <r>
    <n v="2017"/>
    <s v="Rwanda"/>
    <s v="Rulindo"/>
    <s v="Buyoga"/>
    <s v="Karama"/>
    <s v="Cyasenga"/>
    <s v=""/>
    <s v=""/>
    <s v="Water point at grouped area of Cyasenga/Nyirambuga"/>
    <n v="165"/>
    <n v="165"/>
    <s v=" "/>
    <s v="Piped Network With Pump"/>
    <n v="2015"/>
    <s v="Governement (District, Wasac) And Water For People"/>
    <s v="Spring"/>
    <x v="0"/>
    <x v="1"/>
    <x v="1"/>
    <x v="1"/>
    <n v="7"/>
    <s v="Repair or Replace Components"/>
    <s v="Kiosk/Tap Stand"/>
    <s v="Create Plan To Repair or Replace Components"/>
    <s v=" "/>
    <s v=" "/>
    <s v=" "/>
    <s v=" "/>
    <s v=" "/>
    <s v=" "/>
    <s v=" "/>
    <s v=" "/>
    <s v=""/>
    <n v="18"/>
    <s v=" "/>
    <s v=" "/>
    <s v=" "/>
    <s v=" "/>
    <s v=" "/>
    <s v=" "/>
    <s v=" "/>
    <s v=" "/>
    <s v=" "/>
    <n v="2"/>
    <n v="1"/>
    <n v="1"/>
    <n v="1"/>
    <n v="0"/>
    <n v="1"/>
    <n v="1"/>
    <n v="1"/>
    <n v="1"/>
    <n v="1"/>
    <n v="11"/>
    <s v=" "/>
    <s v=" "/>
    <s v=" "/>
    <s v=" "/>
    <s v=" "/>
    <s v=" "/>
    <s v=" "/>
    <s v=" "/>
    <n v="2"/>
    <n v="0"/>
    <s v=""/>
    <s v=" "/>
    <n v="0"/>
    <s v=" "/>
    <n v="0"/>
    <s v=" "/>
    <n v="0"/>
    <s v=" "/>
    <n v="0"/>
    <s v=" "/>
    <n v="0"/>
    <s v=" "/>
    <s v=" "/>
    <s v=" "/>
    <n v="0"/>
    <s v=""/>
    <s v=" "/>
    <s v=" "/>
    <s v=" "/>
    <n v="1"/>
    <n v="2015"/>
  </r>
  <r>
    <n v="2017"/>
    <s v="Rwanda"/>
    <s v="Rulindo"/>
    <s v="Rusiga"/>
    <s v="Kirenge"/>
    <s v="Kigarama"/>
    <s v=""/>
    <s v=""/>
    <s v="Kigarama water point[Charity:Water203.148]/AEP Kigarama gravity"/>
    <n v="243"/>
    <n v="243"/>
    <s v=" "/>
    <s v="Piped Network -- Gravity Only"/>
    <n v="2016"/>
    <s v="Governement (District, Wasac) And Water For People"/>
    <s v="Spring"/>
    <x v="0"/>
    <x v="1"/>
    <x v="1"/>
    <x v="1"/>
    <n v="7"/>
    <s v="Perform Routine Preventative Maintenance"/>
    <s v=""/>
    <s v="Maintain O&amp;M and Routine Monitoring"/>
    <s v=" "/>
    <s v=" "/>
    <n v="29"/>
    <s v=" "/>
    <s v=" "/>
    <s v=" "/>
    <s v=" "/>
    <s v=" "/>
    <s v=""/>
    <n v="19"/>
    <s v=" "/>
    <s v=" "/>
    <n v="1"/>
    <s v=" "/>
    <s v=" "/>
    <s v=" "/>
    <s v=" "/>
    <s v=" "/>
    <s v=" "/>
    <n v="1"/>
    <n v="1"/>
    <n v="1"/>
    <n v="1"/>
    <n v="0"/>
    <n v="1"/>
    <n v="1"/>
    <n v="1"/>
    <n v="1"/>
    <n v="1"/>
    <n v="1"/>
    <s v=" "/>
    <s v=" "/>
    <s v=" "/>
    <n v="1"/>
    <s v=" "/>
    <s v=" "/>
    <s v=" "/>
    <s v=" "/>
    <n v="2"/>
    <n v="0"/>
    <s v=""/>
    <s v=" "/>
    <n v="0"/>
    <s v=" "/>
    <n v="1"/>
    <n v="2016"/>
    <n v="0"/>
    <s v=" "/>
    <n v="0"/>
    <s v=" "/>
    <n v="0"/>
    <s v=" "/>
    <s v=" "/>
    <s v=" "/>
    <n v="0"/>
    <s v=""/>
    <s v=" "/>
    <s v=" "/>
    <s v=" "/>
    <n v="1"/>
    <n v="2016"/>
  </r>
  <r>
    <n v="2017"/>
    <s v="Rwanda"/>
    <s v="Rulindo"/>
    <s v="Rusiga"/>
    <s v="Kirenge"/>
    <s v="Ntaruka"/>
    <s v=""/>
    <s v=""/>
    <s v="Ntaruka source/Ntaruka-Gahama gravity"/>
    <n v="176"/>
    <n v="176"/>
    <s v=" "/>
    <s v="Piped Network -- Gravity Only"/>
    <n v="2006"/>
    <s v="Gor"/>
    <s v="Spring"/>
    <x v="0"/>
    <x v="1"/>
    <x v="1"/>
    <x v="1"/>
    <n v="7"/>
    <s v="Perform Routine Preventative Maintenance"/>
    <s v=""/>
    <s v="Maintain O&amp;M and Routine Monitoring"/>
    <n v="19"/>
    <n v="9"/>
    <n v="19"/>
    <s v=" "/>
    <n v="19"/>
    <s v=" "/>
    <s v=" "/>
    <s v=" "/>
    <s v=""/>
    <n v="9"/>
    <n v="1"/>
    <n v="1"/>
    <n v="1"/>
    <s v=" "/>
    <n v="1"/>
    <s v=" "/>
    <s v=" "/>
    <s v=" "/>
    <s v=" "/>
    <n v="1"/>
    <n v="1"/>
    <n v="1"/>
    <n v="1"/>
    <n v="0"/>
    <n v="1"/>
    <n v="1"/>
    <n v="1"/>
    <n v="1"/>
    <n v="1"/>
    <n v="2"/>
    <n v="1"/>
    <n v="1"/>
    <n v="100"/>
    <n v="1"/>
    <s v=" "/>
    <n v="1"/>
    <n v="1000"/>
    <s v=" "/>
    <n v="1"/>
    <n v="1"/>
    <s v="&quot;Springbox&quot; --Intake Structure At A Spring"/>
    <n v="2006"/>
    <n v="1"/>
    <n v="2006"/>
    <n v="1"/>
    <n v="2006"/>
    <n v="0"/>
    <s v=" "/>
    <n v="1"/>
    <n v="2006"/>
    <n v="0"/>
    <s v=" "/>
    <s v=" "/>
    <s v=" "/>
    <n v="0"/>
    <s v=""/>
    <s v=" "/>
    <s v=" "/>
    <s v=" "/>
    <n v="1"/>
    <n v="2006"/>
  </r>
  <r>
    <n v="2017"/>
    <s v="Rwanda"/>
    <s v="Rulindo"/>
    <s v="Bushoki"/>
    <s v="Gasiza"/>
    <s v="Budaha"/>
    <s v=""/>
    <s v=""/>
    <s v="Budaha water point/Nkombe gravity system"/>
    <n v="205"/>
    <n v="205"/>
    <s v=" "/>
    <s v="Piped Network -- Gravity Only"/>
    <n v="2002"/>
    <s v="Coforwa"/>
    <s v="Spring"/>
    <x v="0"/>
    <x v="1"/>
    <x v="1"/>
    <x v="1"/>
    <n v="7"/>
    <s v="Repair or Replace Components"/>
    <s v="Kiosk/Tap Stand"/>
    <s v="Create Plan To Repair or Replace Components"/>
    <s v=" "/>
    <s v=" "/>
    <s v=" "/>
    <s v=" "/>
    <s v=" "/>
    <s v=" "/>
    <s v=" "/>
    <s v=" "/>
    <s v=""/>
    <n v="5"/>
    <s v=" "/>
    <s v=" "/>
    <s v=" "/>
    <s v=" "/>
    <s v=" "/>
    <s v=" "/>
    <s v=" "/>
    <s v=" "/>
    <s v=" "/>
    <n v="2"/>
    <n v="2"/>
    <n v="1"/>
    <n v="1"/>
    <n v="1"/>
    <n v="1"/>
    <n v="1"/>
    <n v="1"/>
    <n v="1"/>
    <n v="0"/>
    <n v="1"/>
    <s v=" "/>
    <s v=" "/>
    <s v=" "/>
    <s v=" "/>
    <s v=" "/>
    <s v=" "/>
    <s v=" "/>
    <s v=" "/>
    <n v="1"/>
    <n v="0"/>
    <s v=""/>
    <s v=" "/>
    <n v="0"/>
    <s v=" "/>
    <n v="0"/>
    <s v=" "/>
    <n v="0"/>
    <s v=" "/>
    <n v="0"/>
    <s v=" "/>
    <n v="0"/>
    <s v=" "/>
    <s v=" "/>
    <s v=" "/>
    <n v="0"/>
    <s v=""/>
    <s v=" "/>
    <s v=" "/>
    <s v=" "/>
    <n v="1"/>
    <n v="2002"/>
  </r>
  <r>
    <n v="2017"/>
    <s v="Rwanda"/>
    <s v="Rulindo"/>
    <s v="Bushoki"/>
    <s v="Giko"/>
    <s v="Gashiru"/>
    <s v=""/>
    <s v=""/>
    <s v="Water point at Marembo center/Nyirambuga pumping system"/>
    <n v="120"/>
    <n v="120"/>
    <n v="56"/>
    <s v="Piped Network With Pump"/>
    <n v="2012"/>
    <s v="Governement (District, Wasac) And Water For People"/>
    <s v="Spring"/>
    <x v="0"/>
    <x v="1"/>
    <x v="1"/>
    <x v="1"/>
    <n v="7"/>
    <s v="Perform Routine Preventative Maintenance"/>
    <s v=""/>
    <s v="Maintain O&amp;M and Routine Monitoring"/>
    <s v=" "/>
    <s v=" "/>
    <n v="25"/>
    <s v=" "/>
    <s v=" "/>
    <s v=" "/>
    <s v=" "/>
    <s v=" "/>
    <s v=""/>
    <n v="15"/>
    <s v=" "/>
    <s v=" "/>
    <n v="1"/>
    <s v=" "/>
    <s v=" "/>
    <s v=" "/>
    <s v=" "/>
    <s v=" "/>
    <s v=" "/>
    <n v="1"/>
    <n v="1"/>
    <n v="1"/>
    <n v="1"/>
    <n v="0"/>
    <n v="1"/>
    <n v="1"/>
    <n v="1"/>
    <n v="1"/>
    <n v="1"/>
    <n v="2"/>
    <s v=" "/>
    <s v=" "/>
    <s v=" "/>
    <n v="1"/>
    <s v=" "/>
    <s v=" "/>
    <s v=" "/>
    <s v=" "/>
    <n v="1"/>
    <n v="0"/>
    <s v=""/>
    <s v=" "/>
    <n v="0"/>
    <s v=" "/>
    <n v="1"/>
    <n v="2012"/>
    <n v="0"/>
    <s v=" "/>
    <n v="0"/>
    <s v=" "/>
    <n v="0"/>
    <s v=" "/>
    <s v=" "/>
    <s v=" "/>
    <n v="0"/>
    <s v=""/>
    <s v=" "/>
    <s v=" "/>
    <s v=" "/>
    <n v="1"/>
    <n v="2012"/>
  </r>
  <r>
    <n v="2017"/>
    <s v="Rwanda"/>
    <s v="Rulindo"/>
    <s v="Base"/>
    <s v="Gitare"/>
    <s v="Nyamugali"/>
    <s v=""/>
    <s v=""/>
    <s v="Rutembe"/>
    <n v="121"/>
    <n v="65"/>
    <n v="87"/>
    <s v="Piped Network -- Gravity Only"/>
    <n v="2016"/>
    <s v="Governement (District, Wasac) And Water For People"/>
    <s v="Spring"/>
    <x v="0"/>
    <x v="2"/>
    <x v="0"/>
    <x v="2"/>
    <n v="5"/>
    <s v="Major Repairs or Replace System"/>
    <s v=""/>
    <s v="Further Technical Diagnostic Needed"/>
    <n v="29"/>
    <n v="19"/>
    <n v="29"/>
    <s v=" "/>
    <s v=" "/>
    <s v=" "/>
    <s v=" "/>
    <s v=" "/>
    <s v=""/>
    <n v="20"/>
    <n v="1"/>
    <n v="1"/>
    <n v="1"/>
    <s v=" "/>
    <s v=" "/>
    <s v=" "/>
    <s v=" "/>
    <s v=" "/>
    <s v=" "/>
    <n v="3"/>
    <n v="2"/>
    <n v="1"/>
    <n v="1"/>
    <n v="1"/>
    <n v="1"/>
    <n v="1"/>
    <n v="0"/>
    <n v="0"/>
    <n v="0"/>
    <n v="2"/>
    <n v="1"/>
    <n v="1"/>
    <n v="2500"/>
    <n v="1"/>
    <s v=" "/>
    <s v=" "/>
    <s v=" "/>
    <s v=" "/>
    <n v="2"/>
    <n v="1"/>
    <s v="&quot;Springbox&quot; --Intake Structure At A Spring"/>
    <n v="2016"/>
    <n v="1"/>
    <n v="2016"/>
    <n v="1"/>
    <n v="2016"/>
    <n v="0"/>
    <s v=" "/>
    <n v="0"/>
    <s v=" "/>
    <n v="0"/>
    <s v=" "/>
    <s v=" "/>
    <s v=" "/>
    <n v="0"/>
    <s v=""/>
    <s v=" "/>
    <s v=" "/>
    <s v=" "/>
    <n v="1"/>
    <n v="2017"/>
  </r>
  <r>
    <n v="2017"/>
    <s v="Rwanda"/>
    <s v="Rulindo"/>
    <s v="Ngoma"/>
    <s v="Karambo"/>
    <s v="Karambi"/>
    <s v=""/>
    <s v=""/>
    <s v="Kabarore-Ngoma-Nyabuko network"/>
    <n v="117"/>
    <n v="30"/>
    <n v="58"/>
    <s v="Piped Network With Pump"/>
    <n v="2014"/>
    <s v="Governement (District, Wasac) And Water For People"/>
    <s v="Spring"/>
    <x v="0"/>
    <x v="1"/>
    <x v="1"/>
    <x v="1"/>
    <n v="7"/>
    <s v="Repair or Replace Components"/>
    <s v="Intake Structure, Pump, "/>
    <s v="Create Plan To Repair or Replace Components"/>
    <n v="27"/>
    <n v="17"/>
    <n v="27"/>
    <s v=" "/>
    <n v="27"/>
    <n v="4"/>
    <n v="17"/>
    <s v=" "/>
    <s v=""/>
    <n v="17"/>
    <n v="2"/>
    <n v="1"/>
    <n v="1"/>
    <s v=" "/>
    <n v="1"/>
    <n v="2"/>
    <n v="1"/>
    <s v=" "/>
    <s v=" "/>
    <n v="1"/>
    <n v="1"/>
    <n v="1"/>
    <n v="1"/>
    <n v="0"/>
    <n v="1"/>
    <n v="1"/>
    <n v="1"/>
    <n v="1"/>
    <n v="1"/>
    <n v="4"/>
    <n v="5"/>
    <n v="2"/>
    <n v="8000"/>
    <n v="13"/>
    <s v=" "/>
    <n v="2"/>
    <n v="7000"/>
    <n v="2"/>
    <n v="17"/>
    <n v="1"/>
    <s v="&quot;Springbox&quot; --Intake Structure At A Spring|Collection Chamber"/>
    <n v="2014"/>
    <n v="1"/>
    <n v="2014"/>
    <n v="1"/>
    <n v="2014"/>
    <n v="0"/>
    <s v=" "/>
    <n v="1"/>
    <n v="2014"/>
    <n v="1"/>
    <n v="2014"/>
    <n v="1"/>
    <n v="2014"/>
    <n v="0"/>
    <s v=""/>
    <s v=" "/>
    <s v=" "/>
    <s v=" "/>
    <n v="1"/>
    <n v="2014"/>
  </r>
  <r>
    <n v="2017"/>
    <s v="Rwanda"/>
    <s v="Rulindo"/>
    <s v="Kinihira"/>
    <s v="Butunzi"/>
    <s v="Kiniihira"/>
    <s v=""/>
    <s v=""/>
    <s v="Nyamagana-Kinihira"/>
    <n v="118"/>
    <n v="60"/>
    <s v=" "/>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3"/>
    <n v="1"/>
    <s v="&quot;Springbox&quot; --Intake Structure At A Spring"/>
    <n v="2015"/>
    <n v="1"/>
    <n v="2015"/>
    <n v="1"/>
    <n v="2015"/>
    <n v="1"/>
    <n v="2015"/>
    <n v="1"/>
    <n v="2015"/>
    <n v="1"/>
    <n v="2015"/>
    <n v="1"/>
    <n v="2015"/>
    <n v="0"/>
    <s v=""/>
    <s v=" "/>
    <s v=" "/>
    <s v=" "/>
    <n v="1"/>
    <n v="2015"/>
  </r>
  <r>
    <n v="2017"/>
    <s v="Rwanda"/>
    <s v="Rulindo"/>
    <s v="Ntarabana"/>
    <s v="Mahaza"/>
    <s v="Karera"/>
    <s v=""/>
    <s v=""/>
    <s v="Rwamugaza network"/>
    <n v="182"/>
    <n v="182"/>
    <s v=" "/>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Ntarabana"/>
    <s v="Kiyanza"/>
    <s v="Nyarurama"/>
    <s v=""/>
    <s v=""/>
    <s v="Rwamugaza network"/>
    <n v="168"/>
    <n v="168"/>
    <n v="24"/>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4"/>
    <n v="1"/>
    <n v="35000"/>
    <s v=" "/>
    <n v="1"/>
    <n v="1"/>
    <s v=""/>
    <n v="2003"/>
    <n v="1"/>
    <n v="2003"/>
    <n v="1"/>
    <n v="2003"/>
    <n v="1"/>
    <n v="2003"/>
    <n v="1"/>
    <n v="2003"/>
    <n v="0"/>
    <s v=" "/>
    <s v=" "/>
    <s v=" "/>
    <n v="0"/>
    <s v=""/>
    <s v=" "/>
    <s v=" "/>
    <s v=" "/>
    <n v="1"/>
    <n v="2003"/>
  </r>
  <r>
    <n v="2017"/>
    <s v="Rwanda"/>
    <s v="Rulindo"/>
    <s v="Base"/>
    <s v="Cyohoha"/>
    <s v="Gitwa"/>
    <s v=""/>
    <s v=""/>
    <s v="Gihanga"/>
    <n v="104"/>
    <n v="80"/>
    <n v="36"/>
    <s v="Piped Network -- Gravity Only"/>
    <n v="1980"/>
    <s v="Governement (District, Wasac) And Water For People"/>
    <s v="Spring"/>
    <x v="0"/>
    <x v="1"/>
    <x v="0"/>
    <x v="0"/>
    <n v="4"/>
    <s v="Repair or Replace Components"/>
    <s v="Storage Tank, "/>
    <s v="Create Plan To Repair or Replace Components"/>
    <n v="-2"/>
    <n v="17"/>
    <n v="27"/>
    <s v=" "/>
    <s v=" "/>
    <s v=" "/>
    <s v=" "/>
    <s v=" "/>
    <s v=""/>
    <n v="17"/>
    <n v="1"/>
    <n v="1"/>
    <n v="2"/>
    <s v=" "/>
    <s v=" "/>
    <s v=" "/>
    <s v=" "/>
    <s v=" "/>
    <s v=" "/>
    <n v="1"/>
    <n v="2"/>
    <n v="1"/>
    <n v="0"/>
    <n v="1"/>
    <n v="1"/>
    <n v="1"/>
    <n v="0"/>
    <n v="0"/>
    <n v="0"/>
    <n v="1"/>
    <n v="1"/>
    <n v="1"/>
    <n v="5000"/>
    <n v="2"/>
    <s v=" "/>
    <s v=" "/>
    <s v=" "/>
    <s v=" "/>
    <n v="2"/>
    <n v="1"/>
    <s v="&quot;Springbox&quot; --Intake Structure At A Spring"/>
    <n v="1985"/>
    <n v="1"/>
    <n v="2014"/>
    <n v="1"/>
    <n v="2014"/>
    <n v="0"/>
    <s v=" "/>
    <n v="0"/>
    <s v=" "/>
    <n v="0"/>
    <s v=" "/>
    <s v=" "/>
    <s v=" "/>
    <n v="0"/>
    <s v=""/>
    <s v=" "/>
    <s v=" "/>
    <s v=" "/>
    <n v="1"/>
    <n v="2014"/>
  </r>
  <r>
    <n v="2017"/>
    <s v="Rwanda"/>
    <s v="Rulindo"/>
    <s v="Buyoga"/>
    <s v="Mwumba"/>
    <s v="Murambo"/>
    <s v=""/>
    <s v=""/>
    <s v="Kiruruma"/>
    <n v="136"/>
    <n v="100"/>
    <n v="50"/>
    <s v="Piped Network With Pump"/>
    <n v="2017"/>
    <s v="Governement (District, Wasac) And Water For People"/>
    <s v="Spring"/>
    <x v="0"/>
    <x v="2"/>
    <x v="1"/>
    <x v="2"/>
    <n v="6"/>
    <s v="Major Repairs or Replace System"/>
    <s v=""/>
    <s v="Further Technical Diagnostic Needed"/>
    <n v="27"/>
    <n v="17"/>
    <n v="27"/>
    <s v=" "/>
    <n v="27"/>
    <n v="4"/>
    <n v="17"/>
    <s v=" "/>
    <s v=""/>
    <n v="17"/>
    <n v="1"/>
    <n v="1"/>
    <n v="1"/>
    <s v=" "/>
    <n v="1"/>
    <n v="1"/>
    <n v="1"/>
    <s v=" "/>
    <s v=" "/>
    <n v="3"/>
    <n v="2"/>
    <n v="1"/>
    <n v="1"/>
    <n v="0"/>
    <n v="1"/>
    <n v="1"/>
    <n v="1"/>
    <n v="1"/>
    <n v="0"/>
    <n v="1"/>
    <n v="1"/>
    <n v="3"/>
    <n v="9000"/>
    <n v="11"/>
    <s v=" "/>
    <n v="3"/>
    <n v="9000"/>
    <n v="2"/>
    <n v="2"/>
    <n v="1"/>
    <s v="&quot;Springbox&quot; --Intake Structure At A Spring"/>
    <n v="2014"/>
    <n v="1"/>
    <n v="2014"/>
    <n v="1"/>
    <n v="2014"/>
    <n v="0"/>
    <s v=" "/>
    <n v="1"/>
    <n v="2014"/>
    <n v="1"/>
    <n v="2014"/>
    <n v="1"/>
    <n v="2014"/>
    <n v="0"/>
    <s v=""/>
    <s v=" "/>
    <s v=" "/>
    <s v=" "/>
    <n v="1"/>
    <n v="2014"/>
  </r>
  <r>
    <n v="2017"/>
    <s v="Rwanda"/>
    <s v="Rulindo"/>
    <s v="Cyungo"/>
    <s v="Marembo"/>
    <s v="Rusayo"/>
    <s v=""/>
    <s v=""/>
    <s v="Nyabirarama"/>
    <n v="150"/>
    <n v="100"/>
    <s v=" "/>
    <s v="Piped Network -- Gravity Only"/>
    <n v="2015"/>
    <s v="Governement (District, Wasac) And Water For People"/>
    <s v="Spring"/>
    <x v="0"/>
    <x v="1"/>
    <x v="2"/>
    <x v="1"/>
    <n v="8"/>
    <s v="Perform Routine Preventative Maintenance"/>
    <s v=""/>
    <s v="Maintain O&amp;M and Routine Monitoring"/>
    <n v="28"/>
    <n v="18"/>
    <n v="28"/>
    <n v="18"/>
    <n v="28"/>
    <s v=" "/>
    <s v=" "/>
    <s v=" "/>
    <s v=""/>
    <n v="18"/>
    <n v="1"/>
    <n v="1"/>
    <n v="1"/>
    <n v="1"/>
    <n v="1"/>
    <s v=" "/>
    <s v=" "/>
    <s v=" "/>
    <s v=" "/>
    <n v="1"/>
    <n v="1"/>
    <n v="1"/>
    <n v="1"/>
    <n v="1"/>
    <n v="1"/>
    <n v="1"/>
    <n v="1"/>
    <n v="1"/>
    <n v="1"/>
    <n v="1"/>
    <n v="1"/>
    <n v="1"/>
    <n v="1200"/>
    <n v="1"/>
    <n v="1"/>
    <n v="1"/>
    <n v="1200"/>
    <s v=" "/>
    <n v="2"/>
    <n v="1"/>
    <s v="&quot;Springbox&quot; --Intake Structure At A Spring"/>
    <n v="2015"/>
    <n v="1"/>
    <n v="2015"/>
    <n v="1"/>
    <n v="2015"/>
    <n v="1"/>
    <n v="2015"/>
    <n v="1"/>
    <n v="2015"/>
    <n v="0"/>
    <s v=" "/>
    <s v=" "/>
    <s v=" "/>
    <n v="0"/>
    <s v=""/>
    <s v=" "/>
    <s v=" "/>
    <s v=" "/>
    <n v="1"/>
    <n v="2015"/>
  </r>
  <r>
    <n v="2017"/>
    <s v="Rwanda"/>
    <s v="Rulindo"/>
    <s v="Cyinzuzi"/>
    <s v="Rudogo"/>
    <s v="Gaseke"/>
    <s v=""/>
    <s v=""/>
    <s v="Nyamateke network"/>
    <n v="127"/>
    <n v="127"/>
    <n v="100"/>
    <s v="Piped Network -- Gravity Only"/>
    <n v="2003"/>
    <s v="Government"/>
    <s v="Spring"/>
    <x v="0"/>
    <x v="2"/>
    <x v="0"/>
    <x v="2"/>
    <n v="5"/>
    <s v="Major Repairs or Replace System"/>
    <s v=""/>
    <s v="Further Technical Diagnostic Needed"/>
    <n v="16"/>
    <n v="14"/>
    <n v="16"/>
    <n v="6"/>
    <n v="24"/>
    <s v=" "/>
    <s v=" "/>
    <s v=" "/>
    <s v=""/>
    <n v="6"/>
    <n v="1"/>
    <n v="1"/>
    <n v="2"/>
    <n v="3"/>
    <n v="1"/>
    <s v=" "/>
    <s v=" "/>
    <s v=" "/>
    <s v=" "/>
    <n v="1"/>
    <n v="3"/>
    <n v="1"/>
    <n v="0"/>
    <n v="1"/>
    <n v="1"/>
    <n v="1"/>
    <n v="1"/>
    <n v="0"/>
    <n v="0"/>
    <n v="2"/>
    <n v="1"/>
    <n v="2"/>
    <n v="30000"/>
    <n v="5"/>
    <n v="6"/>
    <n v="1"/>
    <n v="30000"/>
    <s v=" "/>
    <n v="1"/>
    <n v="1"/>
    <s v=""/>
    <n v="2003"/>
    <n v="1"/>
    <n v="2011"/>
    <n v="1"/>
    <n v="2003"/>
    <n v="1"/>
    <n v="2003"/>
    <n v="1"/>
    <n v="2011"/>
    <n v="0"/>
    <s v=" "/>
    <s v=" "/>
    <s v=" "/>
    <n v="0"/>
    <s v=""/>
    <s v=" "/>
    <s v=" "/>
    <s v=" "/>
    <n v="1"/>
    <n v="2003"/>
  </r>
  <r>
    <n v="2017"/>
    <s v="Rwanda"/>
    <s v="Rulindo"/>
    <s v="Shyorongi"/>
    <s v="Bugaragara"/>
    <s v="Kiziranyenzi"/>
    <s v=""/>
    <s v=""/>
    <s v="kinywamagana pumping network"/>
    <n v="140"/>
    <n v="40"/>
    <s v=" "/>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r>
    <n v="2017"/>
    <s v="Rwanda"/>
    <s v="Rulindo"/>
    <s v="Bushoki"/>
    <s v="N.Ngarama"/>
    <s v="Terambere"/>
    <s v=""/>
    <s v=""/>
    <s v="Rutare-Nyirangarama gravity system/Terambere water point"/>
    <n v="118"/>
    <n v="118"/>
    <s v=" "/>
    <s v="Piped Network -- Gravity Only"/>
    <n v="1960"/>
    <s v="Government"/>
    <s v="Spring"/>
    <x v="0"/>
    <x v="2"/>
    <x v="0"/>
    <x v="2"/>
    <n v="5"/>
    <s v="Major Repairs or Replace System"/>
    <s v=""/>
    <s v="Further Technical Diagnostic Needed"/>
    <s v=" "/>
    <s v=" "/>
    <s v=" "/>
    <s v=" "/>
    <s v=" "/>
    <s v=" "/>
    <s v=" "/>
    <s v=" "/>
    <s v=""/>
    <n v="-37"/>
    <s v=" "/>
    <s v=" "/>
    <s v=" "/>
    <s v=" "/>
    <s v=" "/>
    <s v=" "/>
    <s v=" "/>
    <s v=" "/>
    <s v=" "/>
    <n v="3"/>
    <n v="3"/>
    <n v="1"/>
    <n v="1"/>
    <n v="0"/>
    <n v="1"/>
    <n v="1"/>
    <n v="1"/>
    <n v="0"/>
    <n v="0"/>
    <n v="1"/>
    <s v=" "/>
    <s v=" "/>
    <s v=" "/>
    <s v=" "/>
    <s v=" "/>
    <s v=" "/>
    <s v=" "/>
    <s v=" "/>
    <s v=" "/>
    <n v="0"/>
    <s v=""/>
    <s v=" "/>
    <n v="0"/>
    <s v=" "/>
    <n v="0"/>
    <s v=" "/>
    <n v="0"/>
    <s v=" "/>
    <n v="0"/>
    <s v=" "/>
    <n v="0"/>
    <s v=" "/>
    <s v=" "/>
    <s v=" "/>
    <n v="0"/>
    <s v=""/>
    <s v=" "/>
    <s v=" "/>
    <s v=" "/>
    <n v="1"/>
    <n v="1960"/>
  </r>
  <r>
    <n v="2017"/>
    <s v="Rwanda"/>
    <s v="Rulindo"/>
    <s v="Tumba"/>
    <s v="Taba"/>
    <s v="Nyirataba"/>
    <s v=""/>
    <s v=""/>
    <s v="Water point at EP Ruvumba/Nyirambuga pumping"/>
    <n v="169"/>
    <n v="169"/>
    <n v="5"/>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6"/>
    <n v="0"/>
    <s v=""/>
    <s v=" "/>
    <n v="0"/>
    <s v=" "/>
    <n v="1"/>
    <n v="2015"/>
    <n v="0"/>
    <s v=" "/>
    <n v="0"/>
    <s v=" "/>
    <n v="0"/>
    <s v=" "/>
    <s v=" "/>
    <s v=" "/>
    <n v="0"/>
    <s v=""/>
    <s v=" "/>
    <s v=" "/>
    <s v=" "/>
    <n v="1"/>
    <n v="2015"/>
  </r>
  <r>
    <n v="2017"/>
    <s v="Rwanda"/>
    <s v="Rulindo"/>
    <s v="Rukozo"/>
    <s v="Buraro"/>
    <s v="Kabgayi"/>
    <s v=""/>
    <s v=""/>
    <s v="Kabonanyoni"/>
    <n v="40"/>
    <n v="35"/>
    <s v=" "/>
    <s v="Piped Network With Pump"/>
    <n v="2015"/>
    <s v="Governement (District, Wasac) And Water For People"/>
    <s v="Spring"/>
    <x v="0"/>
    <x v="1"/>
    <x v="1"/>
    <x v="1"/>
    <n v="6"/>
    <s v="Perform Routine Preventative Maintenance"/>
    <s v=""/>
    <s v="Maintain O&amp;M and Routine Monitoring"/>
    <n v="28"/>
    <n v="18"/>
    <n v="28"/>
    <n v="18"/>
    <n v="28"/>
    <n v="6"/>
    <n v="19"/>
    <s v=" "/>
    <s v=""/>
    <n v="18"/>
    <n v="1"/>
    <n v="1"/>
    <n v="1"/>
    <n v="1"/>
    <n v="1"/>
    <n v="1"/>
    <n v="1"/>
    <s v=" "/>
    <s v=" "/>
    <n v="1"/>
    <n v="2"/>
    <n v="1"/>
    <n v="1"/>
    <n v="1"/>
    <n v="1"/>
    <n v="1"/>
    <n v="1"/>
    <n v="0"/>
    <n v="0"/>
    <n v="5"/>
    <n v="5"/>
    <n v="1"/>
    <n v="720"/>
    <n v="19"/>
    <n v="10"/>
    <n v="3"/>
    <n v="19000"/>
    <n v="2"/>
    <n v="31"/>
    <n v="1"/>
    <s v="&quot;Springbox&quot; --Intake Structure At A Spring"/>
    <n v="2015"/>
    <n v="1"/>
    <n v="2015"/>
    <n v="1"/>
    <n v="2015"/>
    <n v="1"/>
    <n v="2015"/>
    <n v="1"/>
    <n v="2015"/>
    <n v="1"/>
    <n v="2016"/>
    <n v="1"/>
    <n v="2016"/>
    <n v="0"/>
    <s v=""/>
    <s v=" "/>
    <s v=" "/>
    <s v=" "/>
    <n v="1"/>
    <n v="2015"/>
  </r>
  <r>
    <n v="2017"/>
    <s v="Rwanda"/>
    <s v="Rulindo"/>
    <s v="Rusiga"/>
    <s v="Gako"/>
    <s v="Kabunigu"/>
    <s v=""/>
    <s v=""/>
    <s v="Water point at Kabunigu/Tare-Rusiga pumping system"/>
    <n v="219"/>
    <n v="219"/>
    <s v=" "/>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
    <s v=" "/>
    <s v=" "/>
    <s v=" "/>
    <s v=" "/>
    <s v=" "/>
    <s v=" "/>
    <s v=" "/>
    <s v=" "/>
    <n v="1"/>
    <n v="0"/>
    <s v=""/>
    <s v=" "/>
    <n v="0"/>
    <s v=" "/>
    <n v="0"/>
    <s v=" "/>
    <n v="0"/>
    <s v=" "/>
    <n v="0"/>
    <s v=" "/>
    <n v="0"/>
    <s v=" "/>
    <s v=" "/>
    <s v=" "/>
    <n v="0"/>
    <s v=""/>
    <s v=" "/>
    <s v=" "/>
    <s v=" "/>
    <n v="1"/>
    <n v="2015"/>
  </r>
  <r>
    <n v="2017"/>
    <s v="Rwanda"/>
    <s v="Rulindo"/>
    <s v="Base"/>
    <s v="Rwamahwa"/>
    <s v="Base"/>
    <s v=""/>
    <s v=""/>
    <s v="Rutembe"/>
    <n v="229"/>
    <n v="229"/>
    <n v="26"/>
    <s v="Piped Network -- Gravity Only"/>
    <n v="2009"/>
    <s v="Padiri"/>
    <s v="Groundwater (Well, Etc.)"/>
    <x v="0"/>
    <x v="0"/>
    <x v="1"/>
    <x v="1"/>
    <n v="7"/>
    <s v="Repair or Replace Components"/>
    <s v="Storage Tank, Distribution  Line, "/>
    <s v="Create Plan To Repair or Replace Components"/>
    <n v="29"/>
    <n v="19"/>
    <n v="22"/>
    <s v=" "/>
    <n v="22"/>
    <s v=" "/>
    <s v=" "/>
    <s v=" "/>
    <s v=""/>
    <n v="19"/>
    <n v="1"/>
    <n v="1"/>
    <n v="2"/>
    <s v=" "/>
    <n v="2"/>
    <s v=" "/>
    <s v=" "/>
    <s v=" "/>
    <s v=" "/>
    <n v="1"/>
    <n v="2"/>
    <n v="1"/>
    <n v="1"/>
    <n v="1"/>
    <n v="1"/>
    <n v="1"/>
    <n v="1"/>
    <n v="1"/>
    <n v="0"/>
    <n v="2"/>
    <n v="1"/>
    <n v="1"/>
    <n v="2500"/>
    <n v="2"/>
    <s v=" "/>
    <n v="2"/>
    <n v="3000"/>
    <s v=" "/>
    <n v="1"/>
    <n v="1"/>
    <s v="&quot;Springbox&quot; --Intake Structure At A Spring"/>
    <n v="2016"/>
    <n v="1"/>
    <n v="2016"/>
    <n v="1"/>
    <n v="2009"/>
    <n v="0"/>
    <s v=" "/>
    <n v="1"/>
    <n v="2009"/>
    <n v="0"/>
    <s v=" "/>
    <s v=" "/>
    <s v=" "/>
    <n v="0"/>
    <s v=""/>
    <s v=" "/>
    <s v=" "/>
    <s v=" "/>
    <n v="1"/>
    <n v="2016"/>
  </r>
  <r>
    <n v="2017"/>
    <s v="Rwanda"/>
    <s v="Rulindo"/>
    <s v="Kinihira"/>
    <s v="Rebero"/>
    <s v="Ndusu"/>
    <s v=""/>
    <s v=""/>
    <s v="Miyove-Kinihira"/>
    <n v="146"/>
    <n v="120"/>
    <n v="49"/>
    <s v="Piped Network -- Gravity Only"/>
    <n v="2001"/>
    <s v="Gkww"/>
    <s v="Spring"/>
    <x v="1"/>
    <x v="0"/>
    <x v="1"/>
    <x v="0"/>
    <n v="6"/>
    <s v="Consider Replacing Aging Components"/>
    <s v="Intake Structure,  Conduction Line, Storage Tank, Other Concrete Structures,  Pump, Pump Station,  Treatment Equipment, Kiosk/Tap Stand"/>
    <s v="Further Technical Diagnostic Needed "/>
    <n v="2"/>
    <n v="-8"/>
    <n v="2"/>
    <n v="-8"/>
    <n v="2"/>
    <s v=" "/>
    <s v=" "/>
    <s v=" "/>
    <s v=""/>
    <n v="18"/>
    <n v="2"/>
    <n v="2"/>
    <n v="1"/>
    <n v="2"/>
    <n v="2"/>
    <s v=" "/>
    <s v=" "/>
    <s v=" "/>
    <s v=" "/>
    <n v="1"/>
    <n v="2"/>
    <n v="1"/>
    <n v="1"/>
    <n v="0"/>
    <n v="1"/>
    <n v="1"/>
    <n v="1"/>
    <n v="1"/>
    <n v="0"/>
    <n v="6"/>
    <n v="3"/>
    <n v="1"/>
    <n v="8000"/>
    <n v="4"/>
    <n v="18"/>
    <n v="2"/>
    <n v="15000"/>
    <s v=" "/>
    <n v="2"/>
    <n v="1"/>
    <s v="&quot;Springbox&quot; --Intake Structure At A Spring"/>
    <n v="1989"/>
    <n v="1"/>
    <n v="1989"/>
    <n v="1"/>
    <n v="1989"/>
    <n v="1"/>
    <n v="1989"/>
    <n v="1"/>
    <n v="1989"/>
    <n v="0"/>
    <s v=" "/>
    <s v=" "/>
    <s v=" "/>
    <n v="0"/>
    <s v=""/>
    <s v=" "/>
    <s v=" "/>
    <s v=" "/>
    <n v="1"/>
    <n v="2015"/>
  </r>
  <r>
    <n v="2017"/>
    <s v="Rwanda"/>
    <s v="Rulindo"/>
    <s v="Ngoma"/>
    <s v="Karambo"/>
    <s v="Nyakagezi"/>
    <s v=""/>
    <s v=""/>
    <s v="Sehuta"/>
    <n v="99"/>
    <n v="50"/>
    <n v="168"/>
    <s v="Piped Network -- Gravity Only"/>
    <n v="2014"/>
    <s v="Governement (District, Wasac) And Water For People"/>
    <s v="Spring"/>
    <x v="0"/>
    <x v="1"/>
    <x v="2"/>
    <x v="1"/>
    <n v="8"/>
    <s v="Perform Routine Preventative Maintenance"/>
    <s v=""/>
    <s v="Maintain O&amp;M and Routine Monitoring"/>
    <n v="27"/>
    <n v="17"/>
    <n v="27"/>
    <s v=" "/>
    <n v="27"/>
    <s v=" "/>
    <s v=" "/>
    <s v=" "/>
    <s v=""/>
    <n v="17"/>
    <n v="1"/>
    <n v="1"/>
    <n v="1"/>
    <s v=" "/>
    <n v="1"/>
    <s v=" "/>
    <s v=" "/>
    <s v=" "/>
    <s v=" "/>
    <n v="1"/>
    <n v="1"/>
    <n v="1"/>
    <n v="1"/>
    <n v="1"/>
    <n v="1"/>
    <n v="1"/>
    <n v="1"/>
    <n v="1"/>
    <n v="1"/>
    <n v="1"/>
    <n v="1"/>
    <n v="1"/>
    <n v="1500"/>
    <n v="1"/>
    <s v=" "/>
    <n v="1"/>
    <n v="200"/>
    <s v=" "/>
    <n v="2"/>
    <n v="1"/>
    <s v="&quot;Springbox&quot; --Intake Structure At A Spring"/>
    <n v="2014"/>
    <n v="1"/>
    <n v="2014"/>
    <n v="1"/>
    <n v="2014"/>
    <n v="0"/>
    <s v=" "/>
    <n v="1"/>
    <n v="2014"/>
    <n v="0"/>
    <s v=" "/>
    <s v=" "/>
    <s v=" "/>
    <n v="0"/>
    <s v=""/>
    <s v=" "/>
    <s v=" "/>
    <s v=" "/>
    <n v="1"/>
    <n v="2014"/>
  </r>
  <r>
    <n v="2017"/>
    <s v="Rwanda"/>
    <s v="Rulindo"/>
    <s v="Shyorongi"/>
    <s v="Rubona"/>
    <s v="Bwimo"/>
    <s v=""/>
    <s v=""/>
    <s v="Bitete-Rwahi network"/>
    <n v="188"/>
    <n v="20"/>
    <s v=" "/>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Tumba"/>
    <s v="Nyirabirori"/>
    <s v="Rusura"/>
    <s v=""/>
    <s v=""/>
    <s v="Water point near Rusura center/Nyirambuga pumping"/>
    <n v="157"/>
    <n v="157"/>
    <s v=" "/>
    <s v="Piped Network With Pump"/>
    <n v="2017"/>
    <s v=""/>
    <s v="Spring"/>
    <x v="0"/>
    <x v="1"/>
    <x v="1"/>
    <x v="1"/>
    <n v="7"/>
    <s v="Perform Routine Preventative Maintenance"/>
    <s v=""/>
    <s v="Maintain O&amp;M and Routine Monitoring"/>
    <s v=" "/>
    <s v=" "/>
    <n v="30"/>
    <s v=" "/>
    <n v="30"/>
    <s v=" "/>
    <s v=" "/>
    <s v=" "/>
    <s v=""/>
    <n v="20"/>
    <s v=" "/>
    <s v=" "/>
    <n v="1"/>
    <s v=" "/>
    <n v="1"/>
    <s v=" "/>
    <s v=" "/>
    <s v=" "/>
    <s v=" "/>
    <n v="1"/>
    <n v="1"/>
    <n v="1"/>
    <n v="1"/>
    <n v="0"/>
    <n v="1"/>
    <n v="1"/>
    <n v="1"/>
    <n v="1"/>
    <n v="1"/>
    <n v="2"/>
    <s v=" "/>
    <s v=" "/>
    <s v=" "/>
    <n v="1"/>
    <s v=" "/>
    <n v="1"/>
    <n v="100"/>
    <s v=" "/>
    <n v="2"/>
    <n v="0"/>
    <s v=""/>
    <s v=" "/>
    <n v="0"/>
    <s v=" "/>
    <n v="1"/>
    <n v="2017"/>
    <n v="0"/>
    <s v=" "/>
    <n v="1"/>
    <n v="2017"/>
    <n v="0"/>
    <s v=" "/>
    <s v=" "/>
    <s v=" "/>
    <n v="0"/>
    <s v=""/>
    <s v=" "/>
    <s v=" "/>
    <s v=" "/>
    <n v="1"/>
    <n v="2017"/>
  </r>
  <r>
    <n v="2017"/>
    <s v="Rwanda"/>
    <s v="Rulindo"/>
    <s v="Masoro"/>
    <s v="Kigarama"/>
    <s v="Nyakibungo"/>
    <s v=""/>
    <s v=""/>
    <s v=" "/>
    <n v="229"/>
    <n v="229"/>
    <n v="92"/>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2"/>
    <n v="5000"/>
    <n v="1"/>
    <n v="2"/>
    <n v="1"/>
    <s v="&quot;Springbox&quot; --Intake Structure At A Spring"/>
    <n v="2016"/>
    <n v="1"/>
    <n v="2016"/>
    <n v="1"/>
    <n v="2016"/>
    <n v="0"/>
    <s v=" "/>
    <n v="1"/>
    <n v="2016"/>
    <n v="1"/>
    <n v="2016"/>
    <n v="1"/>
    <n v="2016"/>
    <n v="0"/>
    <s v=""/>
    <s v=" "/>
    <s v=" "/>
    <s v=" "/>
    <n v="1"/>
    <n v="2016"/>
  </r>
  <r>
    <n v="2017"/>
    <s v="Rwanda"/>
    <s v="Rulindo"/>
    <s v="Base"/>
    <s v="Rwamahwa"/>
    <s v="Karambi"/>
    <s v=""/>
    <s v=""/>
    <s v="Rwankende"/>
    <n v="192"/>
    <n v="100"/>
    <s v=" "/>
    <s v="Piped Network -- Gravity Only"/>
    <n v="2017"/>
    <s v="Padiri"/>
    <s v="Spring"/>
    <x v="0"/>
    <x v="1"/>
    <x v="1"/>
    <x v="1"/>
    <n v="7"/>
    <s v="Perform Routine Preventative Maintenance"/>
    <s v=""/>
    <s v="Maintain O&amp;M and Routine Monitoring"/>
    <n v="30"/>
    <s v=" "/>
    <s v=" "/>
    <s v=" "/>
    <s v=" "/>
    <s v=" "/>
    <s v=" "/>
    <s v=" "/>
    <s v=""/>
    <n v="20"/>
    <n v="1"/>
    <n v="1"/>
    <s v=" "/>
    <s v=" "/>
    <s v=" "/>
    <s v=" "/>
    <s v=" "/>
    <s v=" "/>
    <s v=" "/>
    <n v="1"/>
    <n v="2"/>
    <n v="1"/>
    <n v="1"/>
    <n v="1"/>
    <n v="1"/>
    <n v="1"/>
    <n v="1"/>
    <n v="1"/>
    <n v="0"/>
    <n v="3"/>
    <n v="2"/>
    <s v=" "/>
    <n v="6450"/>
    <s v=" "/>
    <s v=" "/>
    <s v=" "/>
    <s v=" "/>
    <s v=" "/>
    <n v="1"/>
    <n v="1"/>
    <s v="&quot;Springbox&quot; --Intake Structure At A Spring"/>
    <n v="2017"/>
    <n v="0"/>
    <n v="2016"/>
    <n v="0"/>
    <s v=" "/>
    <n v="0"/>
    <s v=" "/>
    <n v="0"/>
    <s v=" "/>
    <n v="0"/>
    <s v=" "/>
    <s v=" "/>
    <s v=" "/>
    <n v="0"/>
    <s v=""/>
    <s v=" "/>
    <s v=" "/>
    <s v=" "/>
    <n v="1"/>
    <n v="2017"/>
  </r>
  <r>
    <n v="2017"/>
    <s v="Rwanda"/>
    <s v="Rulindo"/>
    <s v="Tumba"/>
    <s v="Taba"/>
    <s v="Ruvumba"/>
    <s v=""/>
    <s v=""/>
    <s v="Water point chez Fari/Nyirambuga pumping"/>
    <n v="109"/>
    <n v="109"/>
    <n v="5"/>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2"/>
    <n v="0"/>
    <s v=""/>
    <s v=" "/>
    <n v="0"/>
    <s v=" "/>
    <n v="0"/>
    <s v=" "/>
    <n v="0"/>
    <s v=" "/>
    <n v="0"/>
    <s v=" "/>
    <n v="0"/>
    <s v=" "/>
    <s v=" "/>
    <s v=" "/>
    <n v="0"/>
    <s v=""/>
    <s v=" "/>
    <s v=" "/>
    <s v=" "/>
    <n v="1"/>
    <n v="2012"/>
  </r>
  <r>
    <n v="2017"/>
    <s v="Rwanda"/>
    <s v="Rulindo"/>
    <s v="Rukozo"/>
    <s v="Buraro"/>
    <s v="Rukingu"/>
    <s v=""/>
    <s v=""/>
    <s v="Kabonanyoni"/>
    <n v="70"/>
    <n v="65"/>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Tumba"/>
    <s v="Nyirabirori"/>
    <s v="Bukiga"/>
    <s v=""/>
    <s v=""/>
    <s v="Water point1 at ADEPR PEPO Tumba/Nyirambuga pumping"/>
    <n v="169"/>
    <n v="169"/>
    <s v=" "/>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5"/>
    <n v="0"/>
    <s v=""/>
    <s v=" "/>
    <n v="0"/>
    <s v=" "/>
    <n v="0"/>
    <s v=" "/>
    <n v="0"/>
    <s v=" "/>
    <n v="0"/>
    <s v=" "/>
    <n v="0"/>
    <s v=" "/>
    <s v=" "/>
    <s v=" "/>
    <n v="0"/>
    <s v=""/>
    <s v=" "/>
    <s v=" "/>
    <s v=" "/>
    <n v="1"/>
    <n v="2012"/>
  </r>
  <r>
    <n v="2017"/>
    <s v="Rwanda"/>
    <s v="Rulindo"/>
    <s v="Mbogo"/>
    <s v="Bukoro"/>
    <s v="Kibamba"/>
    <s v=""/>
    <s v=""/>
    <s v="Musenge Network"/>
    <n v="76"/>
    <n v="76"/>
    <n v="40"/>
    <s v="Piped Network With Pump"/>
    <n v="2014"/>
    <s v=""/>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Rukozo"/>
    <s v="Mberuka"/>
    <s v="Gahwazi"/>
    <s v=""/>
    <s v=""/>
    <s v="Nyamagana"/>
    <n v="70"/>
    <n v="30"/>
    <n v="52"/>
    <s v="Piped Network -- Gravity Only"/>
    <n v="2011"/>
    <s v="Government And African Development Bank"/>
    <s v="Spring"/>
    <x v="0"/>
    <x v="1"/>
    <x v="0"/>
    <x v="0"/>
    <n v="4"/>
    <s v="Repair or Replace Components"/>
    <s v="Distribution  Line, "/>
    <s v="Create Plan To Repair or Replace Components"/>
    <n v="28"/>
    <n v="18"/>
    <n v="24"/>
    <n v="14"/>
    <n v="24"/>
    <s v=" "/>
    <s v=" "/>
    <s v=" "/>
    <s v=""/>
    <n v="14"/>
    <n v="1"/>
    <n v="1"/>
    <n v="1"/>
    <n v="1"/>
    <n v="2"/>
    <s v=" "/>
    <s v=" "/>
    <s v=" "/>
    <s v=" "/>
    <n v="1"/>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Shyorongi"/>
    <s v="Rubona"/>
    <s v="Nyarusange"/>
    <s v=""/>
    <s v=""/>
    <s v="Gisoro- Nyundo network"/>
    <n v="97"/>
    <n v="45"/>
    <n v="8"/>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1"/>
    <n v="1"/>
    <n v="1"/>
    <n v="30"/>
    <n v="6"/>
    <n v="10"/>
    <n v="2"/>
    <n v="7000"/>
    <s v=" "/>
    <n v="1"/>
    <n v="1"/>
    <s v="&quot;Springbox&quot; --Intake Structure At A Spring"/>
    <n v="2013"/>
    <n v="1"/>
    <n v="2013"/>
    <n v="1"/>
    <n v="2013"/>
    <n v="1"/>
    <n v="2013"/>
    <n v="1"/>
    <n v="2013"/>
    <n v="0"/>
    <s v=" "/>
    <s v=" "/>
    <s v=" "/>
    <n v="0"/>
    <s v=""/>
    <s v=" "/>
    <s v=" "/>
    <s v=" "/>
    <n v="1"/>
    <n v="2013"/>
  </r>
  <r>
    <n v="2017"/>
    <s v="Rwanda"/>
    <s v="Rulindo"/>
    <s v="Cyinzuzi"/>
    <s v="Migendezo"/>
    <s v="Rusagara"/>
    <s v=""/>
    <s v=""/>
    <s v="Kararama"/>
    <n v="98"/>
    <n v="90"/>
    <n v="25"/>
    <s v="Piped Network With Pump"/>
    <n v="2009"/>
    <s v="Water For People"/>
    <s v="Spring"/>
    <x v="0"/>
    <x v="1"/>
    <x v="1"/>
    <x v="1"/>
    <n v="7"/>
    <s v="Perform Routine Preventative Maintenance"/>
    <s v=""/>
    <s v="Maintain O&amp;M and Routine Monitoring"/>
    <n v="25"/>
    <n v="12"/>
    <n v="22"/>
    <n v="12"/>
    <n v="22"/>
    <n v="2"/>
    <n v="15"/>
    <s v=" "/>
    <s v=""/>
    <n v="15"/>
    <n v="1"/>
    <n v="1"/>
    <n v="1"/>
    <n v="1"/>
    <n v="1"/>
    <n v="1"/>
    <n v="1"/>
    <s v=" "/>
    <s v=" "/>
    <n v="1"/>
    <n v="1"/>
    <n v="1"/>
    <n v="1"/>
    <n v="0"/>
    <n v="1"/>
    <n v="1"/>
    <n v="1"/>
    <n v="1"/>
    <n v="1"/>
    <n v="3"/>
    <n v="3"/>
    <n v="2"/>
    <n v="5000"/>
    <n v="7"/>
    <n v="14"/>
    <n v="2"/>
    <n v="5000"/>
    <n v="1"/>
    <n v="1"/>
    <n v="1"/>
    <s v="&quot;Springbox&quot; --Intake Structure At A Spring"/>
    <n v="2012"/>
    <n v="1"/>
    <n v="2009"/>
    <n v="1"/>
    <n v="2009"/>
    <n v="1"/>
    <n v="2009"/>
    <n v="1"/>
    <n v="2009"/>
    <n v="1"/>
    <n v="2012"/>
    <n v="1"/>
    <n v="2012"/>
    <n v="0"/>
    <s v=""/>
    <s v=" "/>
    <s v=" "/>
    <s v=" "/>
    <n v="1"/>
    <n v="2012"/>
  </r>
  <r>
    <n v="2017"/>
    <s v="Rwanda"/>
    <s v="Rulindo"/>
    <s v="Buyoga"/>
    <s v="Ndarage"/>
    <s v="Kagozi"/>
    <s v=""/>
    <s v=""/>
    <s v="ndarage"/>
    <n v="155"/>
    <n v="130"/>
    <s v=" "/>
    <s v="Piped Network -- Gravity Only"/>
    <n v="2014"/>
    <s v="Governement (District, Wasac) And Water For People"/>
    <s v="Spring"/>
    <x v="0"/>
    <x v="1"/>
    <x v="2"/>
    <x v="1"/>
    <n v="8"/>
    <s v="Perform Routine Preventative Maintenance"/>
    <s v=""/>
    <s v="Maintain O&amp;M and Routine Monitoring"/>
    <n v="27"/>
    <n v="17"/>
    <n v="27"/>
    <s v=" "/>
    <n v="27"/>
    <s v=" "/>
    <s v=" "/>
    <s v=" "/>
    <s v=""/>
    <n v="17"/>
    <n v="1"/>
    <n v="1"/>
    <n v="1"/>
    <s v=" "/>
    <n v="1"/>
    <s v=" "/>
    <s v=" "/>
    <s v=" "/>
    <s v=" "/>
    <n v="1"/>
    <n v="1"/>
    <n v="1"/>
    <n v="1"/>
    <n v="1"/>
    <n v="1"/>
    <n v="1"/>
    <n v="1"/>
    <n v="1"/>
    <n v="1"/>
    <n v="2"/>
    <n v="1"/>
    <n v="1"/>
    <n v="6700"/>
    <n v="5"/>
    <s v=" "/>
    <n v="1"/>
    <n v="6700"/>
    <s v=" "/>
    <n v="1"/>
    <n v="1"/>
    <s v="&quot;Springbox&quot; --Intake Structure At A Spring"/>
    <n v="2014"/>
    <n v="1"/>
    <n v="2014"/>
    <n v="1"/>
    <n v="2014"/>
    <n v="0"/>
    <s v=" "/>
    <n v="1"/>
    <n v="2014"/>
    <n v="0"/>
    <s v=" "/>
    <s v=" "/>
    <s v=" "/>
    <n v="0"/>
    <s v=""/>
    <s v=" "/>
    <s v=" "/>
    <s v=" "/>
    <n v="1"/>
    <n v="2014"/>
  </r>
  <r>
    <n v="2017"/>
    <s v="Rwanda"/>
    <s v="Rulindo"/>
    <s v="Buyoga"/>
    <s v="Karama"/>
    <s v="Kajeneni"/>
    <s v=""/>
    <s v=""/>
    <s v="Kajeneni water point/Nyirambuga pumping system"/>
    <n v="175"/>
    <n v="175"/>
    <n v="84"/>
    <s v="Piped Network With Pump"/>
    <n v="2017"/>
    <s v="Governement (District, Wasac) And Water For People"/>
    <s v="Spring"/>
    <x v="0"/>
    <x v="2"/>
    <x v="0"/>
    <x v="2"/>
    <n v="5"/>
    <s v="Major Repairs or Replace System"/>
    <s v=""/>
    <s v="Further Technical Diagnostic Needed"/>
    <s v=" "/>
    <s v=" "/>
    <n v="30"/>
    <s v=" "/>
    <s v=" "/>
    <s v=" "/>
    <s v=" "/>
    <s v=" "/>
    <s v=""/>
    <n v="20"/>
    <s v=" "/>
    <s v=" "/>
    <n v="1"/>
    <s v=" "/>
    <s v=" "/>
    <s v=" "/>
    <s v=" "/>
    <s v=" "/>
    <s v=" "/>
    <n v="3"/>
    <n v="3"/>
    <n v="1"/>
    <n v="1"/>
    <n v="0"/>
    <n v="1"/>
    <n v="1"/>
    <n v="1"/>
    <n v="0"/>
    <n v="0"/>
    <n v="2"/>
    <s v=" "/>
    <s v=" "/>
    <s v=" "/>
    <n v="1"/>
    <s v=" "/>
    <s v=" "/>
    <s v=" "/>
    <s v=" "/>
    <n v="2"/>
    <n v="0"/>
    <s v=""/>
    <s v=" "/>
    <n v="0"/>
    <s v=" "/>
    <n v="1"/>
    <n v="2017"/>
    <n v="0"/>
    <s v=" "/>
    <n v="0"/>
    <s v=" "/>
    <n v="0"/>
    <s v=" "/>
    <s v=" "/>
    <s v=" "/>
    <n v="0"/>
    <s v=""/>
    <s v=" "/>
    <s v=" "/>
    <s v=" "/>
    <n v="1"/>
    <n v="2017"/>
  </r>
  <r>
    <n v="2017"/>
    <s v="Rwanda"/>
    <s v="Rulindo"/>
    <s v="Shyorongi"/>
    <s v="Rutonde"/>
    <s v="Bugarura"/>
    <s v=""/>
    <s v=""/>
    <s v="kirikumuryango network"/>
    <n v="119"/>
    <n v="35"/>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Tumba"/>
    <s v="Taba"/>
    <s v="Nyirataba"/>
    <s v=""/>
    <s v=""/>
    <s v="Nyirataba2 water point/Nyirambuga pumping"/>
    <n v="169"/>
    <n v="169"/>
    <n v="5"/>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3"/>
    <n v="0"/>
    <s v=""/>
    <s v=" "/>
    <n v="0"/>
    <s v=" "/>
    <n v="0"/>
    <s v=" "/>
    <n v="0"/>
    <s v=" "/>
    <n v="0"/>
    <s v=" "/>
    <n v="0"/>
    <s v=" "/>
    <s v=" "/>
    <s v=" "/>
    <n v="0"/>
    <s v=""/>
    <s v=" "/>
    <s v=" "/>
    <s v=" "/>
    <n v="1"/>
    <n v="2015"/>
  </r>
  <r>
    <n v="2017"/>
    <s v="Rwanda"/>
    <s v="Rulindo"/>
    <s v="Cyungo"/>
    <s v="Burehe"/>
    <s v="Nyagatovu"/>
    <s v=""/>
    <s v=""/>
    <s v="Nyamagana"/>
    <n v="50"/>
    <n v="45"/>
    <n v="5"/>
    <s v="Piped Network -- Gravity Only"/>
    <n v="2011"/>
    <s v="Government And African Development Bank"/>
    <s v="Spring"/>
    <x v="0"/>
    <x v="1"/>
    <x v="0"/>
    <x v="0"/>
    <n v="5"/>
    <s v="Repair or Replace Components"/>
    <s v="Distribution  Line, "/>
    <s v="Create Plan To Repair or Replace Components"/>
    <n v="28"/>
    <n v="18"/>
    <n v="24"/>
    <n v="14"/>
    <n v="24"/>
    <s v=" "/>
    <s v=" "/>
    <s v=" "/>
    <s v=""/>
    <n v="14"/>
    <n v="1"/>
    <n v="1"/>
    <n v="1"/>
    <n v="1"/>
    <n v="2"/>
    <s v=" "/>
    <s v=" "/>
    <s v=" "/>
    <s v=" "/>
    <n v="1"/>
    <n v="2"/>
    <n v="1"/>
    <n v="1"/>
    <n v="0"/>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Rukozo"/>
    <s v="Buraro"/>
    <s v="Kamiyove"/>
    <s v=""/>
    <s v=""/>
    <s v="Kabonanyoni"/>
    <n v="70"/>
    <n v="65"/>
    <n v="92"/>
    <s v="Piped Network With Pump"/>
    <n v="2015"/>
    <s v="Governement (District, Wasac) And Water For People"/>
    <s v="Spring"/>
    <x v="0"/>
    <x v="2"/>
    <x v="1"/>
    <x v="2"/>
    <n v="6"/>
    <s v="Major Repairs or Replace System"/>
    <s v=""/>
    <s v="Further Technical Diagnostic Needed"/>
    <n v="28"/>
    <n v="18"/>
    <n v="28"/>
    <n v="18"/>
    <n v="28"/>
    <n v="6"/>
    <n v="19"/>
    <s v=" "/>
    <s v=""/>
    <n v="18"/>
    <n v="1"/>
    <n v="1"/>
    <n v="3"/>
    <n v="1"/>
    <n v="1"/>
    <n v="1"/>
    <n v="1"/>
    <s v=" "/>
    <s v=" "/>
    <n v="1"/>
    <n v="2"/>
    <n v="1"/>
    <n v="1"/>
    <n v="1"/>
    <n v="1"/>
    <n v="1"/>
    <n v="1"/>
    <n v="0"/>
    <n v="0"/>
    <n v="5"/>
    <n v="5"/>
    <n v="1"/>
    <n v="720"/>
    <n v="19"/>
    <n v="10"/>
    <n v="3"/>
    <n v="19000"/>
    <n v="2"/>
    <n v="31"/>
    <n v="1"/>
    <s v="&quot;Springbox&quot; --Intake Structure At A Spring"/>
    <n v="2015"/>
    <n v="1"/>
    <n v="2015"/>
    <n v="1"/>
    <n v="2015"/>
    <n v="1"/>
    <n v="2015"/>
    <n v="1"/>
    <n v="2015"/>
    <n v="1"/>
    <n v="2016"/>
    <n v="1"/>
    <n v="2016"/>
    <n v="0"/>
    <s v=""/>
    <s v=" "/>
    <s v=" "/>
    <s v=" "/>
    <n v="1"/>
    <n v="2015"/>
  </r>
  <r>
    <n v="2017"/>
    <s v="Rwanda"/>
    <s v="Rulindo"/>
    <s v="Base"/>
    <s v="Rwamahwa"/>
    <s v="Karambi"/>
    <s v=""/>
    <s v=""/>
    <s v="Rwankende"/>
    <n v="192"/>
    <n v="100"/>
    <s v=" "/>
    <s v="Piped Network -- Gravity Only"/>
    <n v="2012"/>
    <s v="Padiri"/>
    <s v="Spring"/>
    <x v="0"/>
    <x v="2"/>
    <x v="0"/>
    <x v="2"/>
    <n v="5"/>
    <s v="Major Repairs or Replace System"/>
    <s v=""/>
    <s v="Further Technical Diagnostic Needed"/>
    <n v="25"/>
    <n v="15"/>
    <n v="25"/>
    <n v="15"/>
    <n v="25"/>
    <s v=" "/>
    <s v=" "/>
    <s v=" "/>
    <s v=""/>
    <n v="15"/>
    <n v="1"/>
    <n v="1"/>
    <n v="1"/>
    <n v="1"/>
    <n v="2"/>
    <s v=" "/>
    <s v=" "/>
    <s v=" "/>
    <s v=" "/>
    <n v="3"/>
    <n v="2"/>
    <n v="1"/>
    <n v="1"/>
    <n v="1"/>
    <n v="1"/>
    <n v="1"/>
    <n v="0"/>
    <n v="0"/>
    <n v="0"/>
    <n v="3"/>
    <n v="2"/>
    <n v="2"/>
    <n v="6450"/>
    <n v="3"/>
    <n v="3"/>
    <n v="2"/>
    <n v="6800"/>
    <s v=" "/>
    <n v="1"/>
    <n v="1"/>
    <s v="&quot;Springbox&quot; --Intake Structure At A Spring"/>
    <n v="2012"/>
    <n v="1"/>
    <n v="2012"/>
    <n v="1"/>
    <n v="2012"/>
    <n v="1"/>
    <n v="2012"/>
    <n v="1"/>
    <n v="2012"/>
    <n v="0"/>
    <s v=" "/>
    <s v=" "/>
    <s v=" "/>
    <n v="0"/>
    <s v=""/>
    <s v=" "/>
    <s v=" "/>
    <s v=" "/>
    <n v="1"/>
    <n v="2012"/>
  </r>
  <r>
    <n v="2017"/>
    <s v="Rwanda"/>
    <s v="Rulindo"/>
    <s v="Tumba"/>
    <s v="Barari"/>
    <s v="Gaseke"/>
    <s v=""/>
    <s v=""/>
    <s v="Water point at Gashora/Nyirambuga pumping"/>
    <n v="149"/>
    <n v="149"/>
    <n v="10"/>
    <s v="Piped Network With Pump"/>
    <n v="2017"/>
    <s v="Governement (District, Wasac) And Water For People"/>
    <s v="Spring"/>
    <x v="0"/>
    <x v="1"/>
    <x v="1"/>
    <x v="1"/>
    <n v="7"/>
    <s v="Perform Routine Preventative Maintenance"/>
    <s v=""/>
    <s v="Maintain O&amp;M and Routine Monitoring"/>
    <s v=" "/>
    <s v=" "/>
    <n v="30"/>
    <s v=" "/>
    <s v=" "/>
    <s v=" "/>
    <s v=" "/>
    <s v=" "/>
    <s v=""/>
    <n v="20"/>
    <s v=" "/>
    <s v=" "/>
    <n v="1"/>
    <s v=" "/>
    <s v=" "/>
    <s v=" "/>
    <s v=" "/>
    <s v=" "/>
    <s v=" "/>
    <n v="1"/>
    <n v="1"/>
    <n v="1"/>
    <n v="1"/>
    <n v="0"/>
    <n v="1"/>
    <n v="1"/>
    <n v="1"/>
    <n v="1"/>
    <n v="1"/>
    <n v="11"/>
    <s v=" "/>
    <s v=" "/>
    <s v=" "/>
    <n v="1"/>
    <s v=" "/>
    <s v=" "/>
    <s v=" "/>
    <s v=" "/>
    <n v="2"/>
    <n v="0"/>
    <s v=""/>
    <s v=" "/>
    <n v="0"/>
    <s v=" "/>
    <n v="1"/>
    <n v="2017"/>
    <n v="0"/>
    <s v=" "/>
    <n v="0"/>
    <s v=" "/>
    <n v="0"/>
    <s v=" "/>
    <s v=" "/>
    <s v=" "/>
    <n v="0"/>
    <s v=""/>
    <s v=" "/>
    <s v=" "/>
    <s v=" "/>
    <n v="1"/>
    <n v="2017"/>
  </r>
  <r>
    <n v="2017"/>
    <s v="Rwanda"/>
    <s v="Rulindo"/>
    <s v="Base"/>
    <s v="Cyohoha"/>
    <s v="Gihemba"/>
    <s v=""/>
    <s v=""/>
    <s v="Nyamagana"/>
    <n v="100"/>
    <n v="90"/>
    <s v=" "/>
    <s v="Piped Network -- Gravity Only"/>
    <n v="2011"/>
    <s v="Government And African Development Bank"/>
    <s v="Spring"/>
    <x v="0"/>
    <x v="1"/>
    <x v="0"/>
    <x v="0"/>
    <n v="5"/>
    <s v="Repair or Replace Components"/>
    <s v="Distribution  Line, "/>
    <s v="Create Plan To Repair or Replace Components"/>
    <n v="28"/>
    <n v="18"/>
    <n v="24"/>
    <n v="14"/>
    <n v="24"/>
    <s v=" "/>
    <s v=" "/>
    <s v=" "/>
    <s v=""/>
    <n v="14"/>
    <n v="1"/>
    <n v="1"/>
    <n v="1"/>
    <n v="1"/>
    <n v="2"/>
    <s v=" "/>
    <s v=" "/>
    <s v=" "/>
    <s v=" "/>
    <n v="1"/>
    <n v="2"/>
    <n v="1"/>
    <n v="1"/>
    <n v="0"/>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Tumba"/>
    <s v="Misezero"/>
    <s v="Taba"/>
    <s v=""/>
    <s v=""/>
    <s v="Water point at Taba/Nyirambuga pumping"/>
    <n v="100"/>
    <n v="100"/>
    <s v=" "/>
    <s v="Piped Network With Pump"/>
    <n v="2012"/>
    <s v="Governement (District, Wasac) And Water For People"/>
    <s v="Spring"/>
    <x v="0"/>
    <x v="1"/>
    <x v="1"/>
    <x v="1"/>
    <n v="7"/>
    <s v="Perform Routine Preventative Maintenance"/>
    <s v=""/>
    <s v="Maintain O&amp;M and Routine Monitoring"/>
    <s v=" "/>
    <s v=" "/>
    <s v=" "/>
    <n v="15"/>
    <s v=" "/>
    <s v=" "/>
    <s v=" "/>
    <s v=" "/>
    <s v=""/>
    <n v="15"/>
    <s v=" "/>
    <s v=" "/>
    <s v=" "/>
    <n v="1"/>
    <s v=" "/>
    <s v=" "/>
    <s v=" "/>
    <s v=" "/>
    <s v=" "/>
    <n v="1"/>
    <n v="1"/>
    <n v="1"/>
    <n v="1"/>
    <n v="0"/>
    <n v="1"/>
    <n v="1"/>
    <n v="1"/>
    <n v="1"/>
    <n v="1"/>
    <n v="2"/>
    <s v=" "/>
    <s v=" "/>
    <s v=" "/>
    <s v=" "/>
    <n v="1"/>
    <s v=" "/>
    <s v=" "/>
    <s v=" "/>
    <n v="2"/>
    <n v="0"/>
    <s v=""/>
    <s v=" "/>
    <n v="0"/>
    <s v=" "/>
    <n v="0"/>
    <s v=" "/>
    <n v="1"/>
    <n v="2012"/>
    <n v="0"/>
    <s v=" "/>
    <n v="0"/>
    <s v=" "/>
    <s v=" "/>
    <s v=" "/>
    <n v="0"/>
    <s v=""/>
    <s v=" "/>
    <s v=" "/>
    <s v=" "/>
    <n v="1"/>
    <n v="2012"/>
  </r>
  <r>
    <n v="2017"/>
    <s v="Rwanda"/>
    <s v="Rulindo"/>
    <s v="Mbogo"/>
    <s v="Bukoro"/>
    <s v="Kalindi"/>
    <s v=""/>
    <s v=""/>
    <s v="Musenge Network"/>
    <n v="55"/>
    <n v="55"/>
    <n v="106"/>
    <s v="Piped Network With Pump"/>
    <n v="2014"/>
    <s v="Wfp"/>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Mbogo"/>
    <s v="Rurenge"/>
    <s v="Gicumbi"/>
    <s v=""/>
    <s v=""/>
    <s v="Musenge Network"/>
    <n v="141"/>
    <n v="35"/>
    <s v=" "/>
    <s v="Piped Network With Pump"/>
    <n v="2014"/>
    <s v=""/>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Base"/>
    <s v="Gitare"/>
    <s v="Gihora"/>
    <s v=""/>
    <s v=""/>
    <s v="Gihora2 Water point/Rutomvu gravity"/>
    <n v="101"/>
    <n v="101"/>
    <s v=" "/>
    <s v="Piped Network -- Gravity Only"/>
    <n v="2013"/>
    <s v="Gor"/>
    <s v="Spring"/>
    <x v="0"/>
    <x v="1"/>
    <x v="1"/>
    <x v="1"/>
    <n v="7"/>
    <s v="Perform Routine Preventative Maintenance"/>
    <s v=""/>
    <s v="Maintain O&amp;M and Routine Monitoring"/>
    <s v=" "/>
    <s v=" "/>
    <s v=" "/>
    <s v=" "/>
    <s v=" "/>
    <s v=" "/>
    <s v=" "/>
    <s v=" "/>
    <s v=""/>
    <n v="16"/>
    <s v=" "/>
    <s v=" "/>
    <s v=" "/>
    <s v=" "/>
    <s v=" "/>
    <s v=" "/>
    <s v=" "/>
    <s v=" "/>
    <s v=" "/>
    <n v="1"/>
    <n v="1"/>
    <n v="1"/>
    <n v="1"/>
    <n v="0"/>
    <n v="1"/>
    <n v="1"/>
    <n v="1"/>
    <n v="1"/>
    <n v="1"/>
    <n v="1"/>
    <s v=" "/>
    <s v=" "/>
    <s v=" "/>
    <s v=" "/>
    <s v=" "/>
    <s v=" "/>
    <s v=" "/>
    <s v=" "/>
    <n v="1"/>
    <n v="0"/>
    <s v=""/>
    <s v=" "/>
    <n v="0"/>
    <s v=" "/>
    <n v="0"/>
    <s v=" "/>
    <n v="0"/>
    <s v=" "/>
    <n v="0"/>
    <s v=" "/>
    <n v="0"/>
    <s v=" "/>
    <s v=" "/>
    <s v=" "/>
    <n v="0"/>
    <s v=""/>
    <s v=" "/>
    <s v=" "/>
    <s v=" "/>
    <n v="1"/>
    <n v="2013"/>
  </r>
  <r>
    <n v="2017"/>
    <s v="Rwanda"/>
    <s v="Rulindo"/>
    <s v="Rusiga"/>
    <s v="Gako"/>
    <s v="Rwintare"/>
    <s v=""/>
    <s v=""/>
    <s v="Water point at GS Rusiga/Tare-Rusiga pumping"/>
    <n v="281"/>
    <n v="281"/>
    <n v="80"/>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
    <s v=" "/>
    <s v=" "/>
    <s v=" "/>
    <n v="1"/>
    <s v=" "/>
    <s v=" "/>
    <s v=" "/>
    <s v=" "/>
    <n v="2"/>
    <n v="0"/>
    <s v=""/>
    <s v=" "/>
    <n v="0"/>
    <s v=" "/>
    <n v="1"/>
    <n v="2015"/>
    <n v="0"/>
    <s v=" "/>
    <n v="0"/>
    <s v=" "/>
    <n v="0"/>
    <s v=" "/>
    <s v=" "/>
    <s v=" "/>
    <n v="0"/>
    <s v=""/>
    <s v=" "/>
    <s v=" "/>
    <s v=" "/>
    <n v="1"/>
    <n v="2015"/>
  </r>
  <r>
    <n v="2017"/>
    <s v="Rwanda"/>
    <s v="Rulindo"/>
    <s v="Kinihira"/>
    <s v="Marembo"/>
    <s v="Gatare"/>
    <s v=""/>
    <s v=""/>
    <s v="Nyamagana- Kinihira"/>
    <n v="160"/>
    <n v="80"/>
    <n v="138"/>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7"/>
    <n v="3"/>
    <n v="6000"/>
    <n v="2"/>
    <n v="2"/>
    <n v="1"/>
    <s v="&quot;Springbox&quot; --Intake Structure At A Spring"/>
    <n v="2015"/>
    <n v="1"/>
    <n v="2015"/>
    <n v="1"/>
    <n v="2015"/>
    <n v="1"/>
    <n v="2015"/>
    <n v="1"/>
    <n v="2015"/>
    <n v="1"/>
    <n v="2015"/>
    <n v="1"/>
    <n v="2015"/>
    <n v="0"/>
    <s v=""/>
    <s v=" "/>
    <s v=" "/>
    <s v=" "/>
    <n v="1"/>
    <n v="2015"/>
  </r>
  <r>
    <n v="2017"/>
    <s v="Rwanda"/>
    <s v="Rulindo"/>
    <s v="Masoro"/>
    <s v="Kivugiza"/>
    <s v="Gasenga"/>
    <s v=""/>
    <s v=""/>
    <s v="Mutagata motorised network"/>
    <n v="284"/>
    <n v="146"/>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Rusiga"/>
    <s v="Taba"/>
    <s v="Karambi"/>
    <s v=""/>
    <s v=""/>
    <s v="Karambi water point/Nyakabizi gravity"/>
    <n v="109"/>
    <n v="109"/>
    <s v=" "/>
    <s v="Piped Network -- Gravity Only"/>
    <n v="2013"/>
    <s v="Governement (District, Wasac) And Water For People"/>
    <s v="Spring"/>
    <x v="0"/>
    <x v="2"/>
    <x v="0"/>
    <x v="2"/>
    <n v="5"/>
    <s v="Major Repairs or Replace System"/>
    <s v=""/>
    <s v="Further Technical Diagnostic Needed"/>
    <s v=" "/>
    <s v=" "/>
    <s v=" "/>
    <s v=" "/>
    <s v=" "/>
    <s v=" "/>
    <s v=" "/>
    <s v=" "/>
    <s v=""/>
    <n v="16"/>
    <s v=" "/>
    <s v=" "/>
    <s v=" "/>
    <s v=" "/>
    <s v=" "/>
    <s v=" "/>
    <s v=" "/>
    <s v=" "/>
    <s v=" "/>
    <n v="3"/>
    <n v="3"/>
    <n v="1"/>
    <n v="1"/>
    <n v="0"/>
    <n v="1"/>
    <n v="1"/>
    <n v="1"/>
    <n v="0"/>
    <n v="0"/>
    <n v="2"/>
    <s v=" "/>
    <s v=" "/>
    <s v=" "/>
    <s v=" "/>
    <s v=" "/>
    <s v=" "/>
    <s v=" "/>
    <s v=" "/>
    <n v="2"/>
    <n v="0"/>
    <s v=""/>
    <s v=" "/>
    <n v="0"/>
    <s v=" "/>
    <n v="0"/>
    <s v=" "/>
    <n v="0"/>
    <s v=" "/>
    <n v="0"/>
    <s v=" "/>
    <n v="0"/>
    <s v=" "/>
    <s v=" "/>
    <s v=" "/>
    <n v="0"/>
    <s v=""/>
    <s v=" "/>
    <s v=" "/>
    <s v=" "/>
    <n v="1"/>
    <n v="2013"/>
  </r>
  <r>
    <n v="2017"/>
    <s v="Rwanda"/>
    <s v="Rulindo"/>
    <s v="Cyinzuzi"/>
    <s v="Rudogo"/>
    <s v="Munoga"/>
    <s v=""/>
    <s v=""/>
    <s v=" "/>
    <n v="98"/>
    <n v="98"/>
    <n v="145"/>
    <s v="Piped Network -- Gravity Only"/>
    <n v="2003"/>
    <s v="Government"/>
    <s v="Spring"/>
    <x v="0"/>
    <x v="1"/>
    <x v="2"/>
    <x v="1"/>
    <n v="8"/>
    <s v="Repair or Replace Components"/>
    <s v="Intake Structure, Kiosk/Tap Stand"/>
    <s v="Create Plan To Repair or Replace Components"/>
    <n v="24"/>
    <n v="14"/>
    <n v="24"/>
    <n v="14"/>
    <n v="24"/>
    <s v=" "/>
    <s v=" "/>
    <s v=" "/>
    <s v=""/>
    <n v="6"/>
    <n v="2"/>
    <n v="1"/>
    <n v="1"/>
    <n v="1"/>
    <n v="1"/>
    <s v=" "/>
    <s v=" "/>
    <s v=" "/>
    <s v=" "/>
    <n v="2"/>
    <n v="1"/>
    <n v="1"/>
    <n v="1"/>
    <n v="1"/>
    <n v="1"/>
    <n v="1"/>
    <n v="1"/>
    <n v="1"/>
    <n v="1"/>
    <n v="1"/>
    <n v="1"/>
    <n v="2"/>
    <n v="30000"/>
    <n v="5"/>
    <n v="6"/>
    <n v="1"/>
    <n v="30000"/>
    <s v=" "/>
    <n v="1"/>
    <n v="1"/>
    <s v=""/>
    <n v="2011"/>
    <n v="1"/>
    <n v="2011"/>
    <n v="1"/>
    <n v="2011"/>
    <n v="1"/>
    <n v="2011"/>
    <n v="1"/>
    <n v="2011"/>
    <n v="0"/>
    <s v=" "/>
    <s v=" "/>
    <s v=" "/>
    <n v="0"/>
    <s v=""/>
    <s v=" "/>
    <s v=" "/>
    <s v=" "/>
    <n v="1"/>
    <n v="2003"/>
  </r>
  <r>
    <n v="2017"/>
    <s v="Rwanda"/>
    <s v="Rulindo"/>
    <s v="Mbogo"/>
    <s v="Rurenge"/>
    <s v="Ruhondo"/>
    <s v=""/>
    <s v=""/>
    <s v="Musenge network"/>
    <n v="184"/>
    <n v="39"/>
    <n v="158"/>
    <s v="Piped Network With Pump"/>
    <n v="2014"/>
    <s v="Governement (District, Wasac) And Water For People"/>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4"/>
  </r>
  <r>
    <n v="2017"/>
    <s v="Rwanda"/>
    <s v="Rulindo"/>
    <s v="Shyorongi"/>
    <s v="Rubona"/>
    <s v="Bwimo"/>
    <s v=""/>
    <s v=""/>
    <s v="Bitete-Rwahi network"/>
    <n v="188"/>
    <n v="30"/>
    <n v="9"/>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Base"/>
    <s v="Cyohoha"/>
    <s v="Bukangano"/>
    <s v=""/>
    <s v=""/>
    <s v="Migogo"/>
    <n v="129"/>
    <n v="120"/>
    <n v="49"/>
    <s v="Piped Network -- Gravity Only"/>
    <n v="2009"/>
    <s v="Italians(Lake Angels)"/>
    <s v="Groundwater (Well, Etc.)|Lake/Reservoir"/>
    <x v="0"/>
    <x v="0"/>
    <x v="0"/>
    <x v="0"/>
    <n v="5"/>
    <s v="Repair or Replace Components"/>
    <s v="Conduction Line, Storage Tank, Distribution  Line, Kiosk/Tap Stand"/>
    <s v="Create Plan To Repair or Replace Components"/>
    <n v="22"/>
    <n v="12"/>
    <n v="22"/>
    <s v=" "/>
    <n v="22"/>
    <s v=" "/>
    <s v=" "/>
    <s v=" "/>
    <s v=""/>
    <n v="12"/>
    <n v="1"/>
    <n v="2"/>
    <n v="2"/>
    <s v=" "/>
    <n v="2"/>
    <s v=" "/>
    <s v=" "/>
    <s v=" "/>
    <s v=" "/>
    <n v="2"/>
    <n v="2"/>
    <n v="1"/>
    <n v="0"/>
    <n v="1"/>
    <n v="1"/>
    <n v="1"/>
    <n v="0"/>
    <n v="1"/>
    <n v="0"/>
    <n v="1"/>
    <n v="1"/>
    <n v="2"/>
    <n v="3000"/>
    <n v="3"/>
    <s v=" "/>
    <n v="2"/>
    <n v="3000"/>
    <s v=" "/>
    <n v="1"/>
    <n v="1"/>
    <s v="&quot;Springbox&quot; --Intake Structure At A Spring"/>
    <n v="2009"/>
    <n v="1"/>
    <n v="2009"/>
    <n v="1"/>
    <n v="2009"/>
    <n v="0"/>
    <s v=" "/>
    <n v="1"/>
    <n v="2009"/>
    <n v="0"/>
    <s v=" "/>
    <s v=" "/>
    <s v=" "/>
    <n v="0"/>
    <s v=""/>
    <s v=" "/>
    <s v=" "/>
    <s v=" "/>
    <n v="1"/>
    <n v="2009"/>
  </r>
  <r>
    <n v="2017"/>
    <s v="Rwanda"/>
    <s v="Rulindo"/>
    <s v="Buyoga"/>
    <s v="Gahororo"/>
    <s v="Gatare"/>
    <s v=""/>
    <s v=""/>
    <s v="kiruruma"/>
    <n v="169"/>
    <n v="120"/>
    <s v=" "/>
    <s v="Piped Network With Pump"/>
    <n v="2014"/>
    <s v="Governement (District, Wasac) And Water For People"/>
    <s v="Spring"/>
    <x v="0"/>
    <x v="2"/>
    <x v="0"/>
    <x v="2"/>
    <n v="5"/>
    <s v="Major Repairs or Replace System"/>
    <s v=""/>
    <s v="Further Technical Diagnostic Needed"/>
    <n v="27"/>
    <n v="17"/>
    <n v="27"/>
    <s v=" "/>
    <n v="27"/>
    <n v="4"/>
    <n v="17"/>
    <s v=" "/>
    <s v=""/>
    <n v="20"/>
    <n v="1"/>
    <n v="1"/>
    <n v="1"/>
    <s v=" "/>
    <n v="1"/>
    <n v="1"/>
    <n v="1"/>
    <s v=" "/>
    <s v=" "/>
    <n v="3"/>
    <n v="2"/>
    <n v="1"/>
    <n v="1"/>
    <n v="0"/>
    <n v="1"/>
    <n v="1"/>
    <n v="1"/>
    <n v="0"/>
    <n v="0"/>
    <n v="1"/>
    <n v="1"/>
    <n v="2"/>
    <n v="4200"/>
    <n v="11"/>
    <s v=" "/>
    <n v="3"/>
    <n v="4200"/>
    <n v="2"/>
    <n v="2"/>
    <n v="1"/>
    <s v="&quot;Springbox&quot; --Intake Structure At A Spring"/>
    <n v="2014"/>
    <n v="1"/>
    <n v="2014"/>
    <n v="1"/>
    <n v="2014"/>
    <n v="0"/>
    <s v=" "/>
    <n v="1"/>
    <n v="2014"/>
    <n v="1"/>
    <n v="2014"/>
    <n v="1"/>
    <n v="2014"/>
    <n v="0"/>
    <s v=""/>
    <s v=" "/>
    <s v=" "/>
    <s v=" "/>
    <n v="1"/>
    <n v="2017"/>
  </r>
  <r>
    <n v="2017"/>
    <s v="Rwanda"/>
    <s v="Rulindo"/>
    <s v="Cyinzuzi"/>
    <s v="Rudogo"/>
    <s v="Kirambo"/>
    <s v=""/>
    <s v=""/>
    <s v="Nyamateke source"/>
    <n v="137"/>
    <n v="137"/>
    <n v="10"/>
    <s v="Piped Network -- Gravity Only"/>
    <n v="2003"/>
    <s v="Government"/>
    <s v="Spring"/>
    <x v="0"/>
    <x v="2"/>
    <x v="1"/>
    <x v="2"/>
    <n v="7"/>
    <s v="Major Repairs or Replace System"/>
    <s v=""/>
    <s v="Further Technical Diagnostic Needed"/>
    <n v="16"/>
    <n v="6"/>
    <n v="16"/>
    <n v="6"/>
    <n v="16"/>
    <s v=" "/>
    <s v=" "/>
    <s v=" "/>
    <s v=""/>
    <n v="6"/>
    <n v="1"/>
    <n v="1"/>
    <n v="1"/>
    <n v="1"/>
    <n v="1"/>
    <s v=" "/>
    <s v=" "/>
    <s v=" "/>
    <s v=" "/>
    <n v="3"/>
    <n v="2"/>
    <n v="1"/>
    <n v="1"/>
    <n v="1"/>
    <n v="1"/>
    <n v="1"/>
    <n v="1"/>
    <n v="1"/>
    <n v="0"/>
    <n v="1"/>
    <n v="1"/>
    <n v="2"/>
    <n v="30000"/>
    <n v="5"/>
    <n v="6"/>
    <n v="1"/>
    <n v="30000"/>
    <s v=" "/>
    <n v="1"/>
    <n v="1"/>
    <s v=""/>
    <n v="2003"/>
    <n v="1"/>
    <n v="2003"/>
    <n v="1"/>
    <n v="2003"/>
    <n v="1"/>
    <n v="2003"/>
    <n v="1"/>
    <n v="2003"/>
    <n v="0"/>
    <s v=" "/>
    <s v=" "/>
    <s v=" "/>
    <n v="0"/>
    <s v=""/>
    <s v=" "/>
    <s v=" "/>
    <s v=" "/>
    <n v="1"/>
    <n v="2003"/>
  </r>
  <r>
    <n v="2017"/>
    <s v="Rwanda"/>
    <s v="Rulindo"/>
    <s v="Rukozo"/>
    <s v="Mbuye"/>
    <s v="Mujebe"/>
    <s v=""/>
    <s v=""/>
    <s v="Kabonanyoni"/>
    <n v="90"/>
    <n v="80"/>
    <s v=" "/>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5"/>
    <n v="1"/>
    <n v="2015"/>
    <n v="0"/>
    <s v=""/>
    <s v=" "/>
    <s v=" "/>
    <s v=" "/>
    <n v="1"/>
    <n v="2015"/>
  </r>
  <r>
    <n v="2017"/>
    <s v="Rwanda"/>
    <s v="Rulindo"/>
    <s v="Cyinzuzi"/>
    <s v="Rudogo"/>
    <s v="Kirambo"/>
    <s v=""/>
    <s v=""/>
    <s v="Nyamateke network"/>
    <n v="137"/>
    <n v="137"/>
    <n v="121"/>
    <s v="Piped Network -- Gravity Only"/>
    <n v="2003"/>
    <s v="Government"/>
    <s v="Spring"/>
    <x v="0"/>
    <x v="1"/>
    <x v="1"/>
    <x v="1"/>
    <n v="7"/>
    <s v="Repair or Replace Components"/>
    <s v="Storage Tank, "/>
    <s v="Create Plan To Repair or Replace Components"/>
    <n v="16"/>
    <n v="6"/>
    <n v="16"/>
    <n v="6"/>
    <n v="16"/>
    <s v=" "/>
    <s v=" "/>
    <s v=" "/>
    <s v=""/>
    <n v="6"/>
    <n v="1"/>
    <n v="1"/>
    <n v="2"/>
    <n v="1"/>
    <n v="1"/>
    <s v=" "/>
    <s v=" "/>
    <s v=" "/>
    <s v=" "/>
    <n v="1"/>
    <n v="2"/>
    <n v="1"/>
    <n v="1"/>
    <n v="1"/>
    <n v="1"/>
    <n v="1"/>
    <n v="1"/>
    <n v="1"/>
    <n v="0"/>
    <n v="2"/>
    <n v="1"/>
    <n v="2"/>
    <n v="30000"/>
    <n v="5"/>
    <n v="14"/>
    <n v="1"/>
    <n v="30000"/>
    <s v=" "/>
    <n v="1"/>
    <n v="1"/>
    <s v=""/>
    <n v="2003"/>
    <n v="1"/>
    <n v="2003"/>
    <n v="1"/>
    <n v="2003"/>
    <n v="1"/>
    <n v="2003"/>
    <n v="1"/>
    <n v="2003"/>
    <n v="0"/>
    <s v=" "/>
    <s v=" "/>
    <s v=" "/>
    <n v="0"/>
    <s v=""/>
    <s v=" "/>
    <s v=" "/>
    <s v=" "/>
    <n v="1"/>
    <n v="2003"/>
  </r>
  <r>
    <n v="2017"/>
    <s v="Rwanda"/>
    <s v="Rulindo"/>
    <s v="Murambi"/>
    <s v="Mugambazi"/>
    <s v="Buliza"/>
    <s v=""/>
    <s v=""/>
    <s v="Mutagata Motorised Network"/>
    <n v="221"/>
    <n v="100"/>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shoki"/>
    <s v="Gasiza"/>
    <s v="Remera"/>
    <s v=""/>
    <s v=""/>
    <s v="Tare-Rusiga water pumping system/Nyakabingo1 water spring source"/>
    <n v="228"/>
    <n v="228"/>
    <s v=" "/>
    <s v="Piped Network With Pump"/>
    <n v="2015"/>
    <s v="Governement (District, Wasac) And Water For People"/>
    <s v="Spring"/>
    <x v="0"/>
    <x v="1"/>
    <x v="1"/>
    <x v="1"/>
    <n v="6"/>
    <s v="Perform Routine Preventative Maintenance"/>
    <s v=""/>
    <s v="Maintain O&amp;M and Routine Monitoring"/>
    <n v="28"/>
    <n v="18"/>
    <n v="28"/>
    <n v="18"/>
    <s v=" "/>
    <s v=" "/>
    <s v=" "/>
    <s v=" "/>
    <s v=""/>
    <n v="18"/>
    <n v="1"/>
    <n v="1"/>
    <n v="1"/>
    <n v="1"/>
    <s v=" "/>
    <s v=" "/>
    <s v=" "/>
    <s v=" "/>
    <s v=" "/>
    <n v="1"/>
    <n v="1"/>
    <n v="1"/>
    <n v="1"/>
    <n v="0"/>
    <n v="1"/>
    <n v="1"/>
    <n v="1"/>
    <n v="0"/>
    <n v="1"/>
    <n v="1"/>
    <n v="1"/>
    <n v="1"/>
    <n v="400"/>
    <n v="2"/>
    <n v="1"/>
    <s v=" "/>
    <s v=" "/>
    <s v=" "/>
    <n v="1"/>
    <n v="1"/>
    <s v="&quot;Springbox&quot; --Intake Structure At A Spring"/>
    <n v="2015"/>
    <n v="1"/>
    <n v="2015"/>
    <n v="1"/>
    <n v="2015"/>
    <n v="1"/>
    <n v="2015"/>
    <n v="0"/>
    <s v=" "/>
    <n v="0"/>
    <s v=" "/>
    <s v=" "/>
    <s v=" "/>
    <n v="0"/>
    <s v=""/>
    <s v=" "/>
    <s v=" "/>
    <s v=" "/>
    <n v="1"/>
    <n v="2015"/>
  </r>
  <r>
    <n v="2017"/>
    <s v="Rwanda"/>
    <s v="Rulindo"/>
    <s v="Ntarabana"/>
    <s v="Kiyanza"/>
    <s v="Kiyanza I"/>
    <s v=""/>
    <s v=""/>
    <s v="Rwamugaza network"/>
    <n v="1025"/>
    <n v="1025"/>
    <s v=" "/>
    <s v="Piped Network -- Gravity Only"/>
    <n v="2003"/>
    <s v="Government"/>
    <s v="Spring"/>
    <x v="0"/>
    <x v="1"/>
    <x v="1"/>
    <x v="1"/>
    <n v="7"/>
    <s v="Perform Routine Preventative Maintenance"/>
    <s v=""/>
    <s v="Maintain O&amp;M and Routine Monitoring"/>
    <n v="16"/>
    <n v="6"/>
    <n v="16"/>
    <n v="6"/>
    <n v="16"/>
    <s v=" "/>
    <s v=" "/>
    <s v=" "/>
    <s v=""/>
    <n v="16"/>
    <n v="1"/>
    <n v="1"/>
    <n v="1"/>
    <n v="1"/>
    <n v="1"/>
    <s v=" "/>
    <s v=" "/>
    <s v=" "/>
    <s v=" "/>
    <n v="1"/>
    <n v="1"/>
    <n v="1"/>
    <n v="1"/>
    <n v="0"/>
    <n v="1"/>
    <n v="1"/>
    <n v="1"/>
    <n v="1"/>
    <n v="1"/>
    <n v="2"/>
    <n v="1"/>
    <n v="2"/>
    <n v="35000"/>
    <n v="7"/>
    <n v="12"/>
    <n v="2"/>
    <n v="35000"/>
    <s v=" "/>
    <n v="1"/>
    <n v="1"/>
    <s v=""/>
    <n v="2003"/>
    <n v="1"/>
    <n v="2003"/>
    <n v="1"/>
    <n v="2003"/>
    <n v="1"/>
    <n v="2003"/>
    <n v="1"/>
    <n v="2003"/>
    <n v="0"/>
    <s v=" "/>
    <s v=" "/>
    <s v=" "/>
    <n v="0"/>
    <s v=""/>
    <s v=" "/>
    <s v=" "/>
    <s v=" "/>
    <n v="1"/>
    <n v="2013"/>
  </r>
  <r>
    <n v="2017"/>
    <s v="Rwanda"/>
    <s v="Rulindo"/>
    <s v="Bushoki"/>
    <s v="Giko"/>
    <s v="Ngarama"/>
    <s v=""/>
    <s v=""/>
    <s v="Ngarama2 water point/Nkore gravity"/>
    <n v="110"/>
    <n v="110"/>
    <n v="69"/>
    <s v="Piped Network -- Gravity Only"/>
    <n v="2013"/>
    <s v="Private People Joined  Hands Together To Get Water"/>
    <s v="Spring"/>
    <x v="0"/>
    <x v="2"/>
    <x v="1"/>
    <x v="2"/>
    <n v="6"/>
    <s v="Major Repairs or Replace System"/>
    <s v=""/>
    <s v="Further Technical Diagnostic Needed"/>
    <s v=" "/>
    <s v=" "/>
    <s v=" "/>
    <s v=" "/>
    <s v=" "/>
    <s v=" "/>
    <s v=" "/>
    <s v=" "/>
    <s v=""/>
    <n v="16"/>
    <s v=" "/>
    <s v=" "/>
    <s v=" "/>
    <s v=" "/>
    <s v=" "/>
    <s v=" "/>
    <s v=" "/>
    <s v=" "/>
    <s v=" "/>
    <n v="3"/>
    <n v="3"/>
    <n v="1"/>
    <n v="1"/>
    <n v="1"/>
    <n v="1"/>
    <n v="1"/>
    <n v="1"/>
    <n v="0"/>
    <n v="0"/>
    <n v="1"/>
    <s v=" "/>
    <s v=" "/>
    <s v=" "/>
    <s v=" "/>
    <s v=" "/>
    <s v=" "/>
    <s v=" "/>
    <s v=" "/>
    <n v="1"/>
    <n v="0"/>
    <s v=""/>
    <s v=" "/>
    <n v="0"/>
    <s v=" "/>
    <n v="0"/>
    <s v=" "/>
    <n v="0"/>
    <s v=" "/>
    <n v="0"/>
    <s v=" "/>
    <n v="0"/>
    <s v=" "/>
    <s v=" "/>
    <s v=" "/>
    <n v="0"/>
    <s v=""/>
    <s v=" "/>
    <s v=" "/>
    <s v=" "/>
    <n v="1"/>
    <n v="2013"/>
  </r>
  <r>
    <n v="2017"/>
    <s v="Rwanda"/>
    <s v="Rulindo"/>
    <s v="Ngoma"/>
    <s v="Munyarwanda"/>
    <s v="Busizi"/>
    <s v=""/>
    <s v=""/>
    <s v="Kabarore-Ngoma-Nyabuko network"/>
    <n v="100"/>
    <n v="31"/>
    <s v=" "/>
    <s v="Piped Network With Pump"/>
    <n v="2014"/>
    <s v="Governement (District, Wasac) And Water For People"/>
    <s v="Spring"/>
    <x v="0"/>
    <x v="1"/>
    <x v="0"/>
    <x v="0"/>
    <n v="5"/>
    <s v="Repair or Replace Components"/>
    <s v="Pump, Kiosk/Tap Stand"/>
    <s v="Create Plan To Repair or Replace Components"/>
    <n v="27"/>
    <n v="17"/>
    <n v="27"/>
    <s v=" "/>
    <n v="27"/>
    <n v="4"/>
    <n v="17"/>
    <s v=" "/>
    <s v=""/>
    <n v="17"/>
    <n v="1"/>
    <n v="1"/>
    <n v="1"/>
    <s v=" "/>
    <n v="1"/>
    <n v="2"/>
    <n v="1"/>
    <s v=" "/>
    <s v=" "/>
    <n v="2"/>
    <n v="1"/>
    <n v="1"/>
    <n v="0"/>
    <n v="0"/>
    <n v="1"/>
    <n v="1"/>
    <n v="0"/>
    <n v="1"/>
    <n v="1"/>
    <n v="4"/>
    <n v="5"/>
    <n v="2"/>
    <n v="8000"/>
    <n v="13"/>
    <s v=" "/>
    <n v="2"/>
    <n v="7000"/>
    <n v="4"/>
    <n v="17"/>
    <n v="1"/>
    <s v="&quot;Springbox&quot; --Intake Structure At A Spring|Collection Chamber"/>
    <n v="2014"/>
    <n v="1"/>
    <n v="2014"/>
    <n v="1"/>
    <n v="2014"/>
    <n v="0"/>
    <s v=" "/>
    <n v="1"/>
    <n v="2014"/>
    <n v="1"/>
    <n v="2014"/>
    <n v="1"/>
    <n v="2014"/>
    <n v="0"/>
    <s v=""/>
    <s v=" "/>
    <s v=" "/>
    <s v=" "/>
    <n v="1"/>
    <n v="2014"/>
  </r>
  <r>
    <n v="2017"/>
    <s v="Rwanda"/>
    <s v="Rulindo"/>
    <s v="Bushoki"/>
    <s v="N.Ngarama"/>
    <s v="Tare"/>
    <s v=""/>
    <s v=""/>
    <s v="Nyabishengeshi gravity system"/>
    <n v="109"/>
    <n v="109"/>
    <s v=" "/>
    <s v="Piped Network -- Gravity Only"/>
    <n v="2013"/>
    <s v="Governement (District, Wasac) And Water For People"/>
    <s v="Spring"/>
    <x v="0"/>
    <x v="1"/>
    <x v="1"/>
    <x v="1"/>
    <n v="7"/>
    <s v="Perform Routine Preventative Maintenance"/>
    <s v=""/>
    <s v="Maintain O&amp;M and Routine Monitoring"/>
    <s v=" "/>
    <s v=" "/>
    <s v=" "/>
    <s v=" "/>
    <s v=" "/>
    <s v=" "/>
    <s v=" "/>
    <s v=" "/>
    <s v=""/>
    <n v="16"/>
    <s v=" "/>
    <s v=" "/>
    <s v=" "/>
    <s v=" "/>
    <s v=" "/>
    <s v=" "/>
    <s v=" "/>
    <s v=" "/>
    <s v=" "/>
    <n v="1"/>
    <n v="1"/>
    <n v="1"/>
    <n v="1"/>
    <n v="0"/>
    <n v="1"/>
    <n v="1"/>
    <n v="1"/>
    <n v="1"/>
    <n v="1"/>
    <n v="1"/>
    <s v=" "/>
    <s v=" "/>
    <s v=" "/>
    <s v=" "/>
    <s v=" "/>
    <s v=" "/>
    <s v=" "/>
    <s v=" "/>
    <n v="1"/>
    <n v="0"/>
    <s v=""/>
    <s v=" "/>
    <n v="0"/>
    <s v=" "/>
    <n v="0"/>
    <s v=" "/>
    <n v="0"/>
    <s v=" "/>
    <n v="0"/>
    <s v=" "/>
    <n v="0"/>
    <s v=" "/>
    <s v=" "/>
    <s v=" "/>
    <n v="0"/>
    <s v=""/>
    <s v=" "/>
    <s v=" "/>
    <s v=" "/>
    <n v="1"/>
    <n v="2013"/>
  </r>
  <r>
    <n v="2017"/>
    <s v="Rwanda"/>
    <s v="Rulindo"/>
    <s v="Bushoki"/>
    <s v="Giko"/>
    <s v="Rugote"/>
    <s v=""/>
    <s v=""/>
    <s v="Water point chez Jean de Dieu/Nyirambuga pumping system"/>
    <n v="120"/>
    <n v="120"/>
    <s v=" "/>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2"/>
    <n v="0"/>
    <s v=""/>
    <s v=" "/>
    <n v="0"/>
    <s v=" "/>
    <n v="0"/>
    <s v=" "/>
    <n v="0"/>
    <s v=" "/>
    <n v="0"/>
    <s v=" "/>
    <n v="0"/>
    <s v=" "/>
    <s v=" "/>
    <s v=" "/>
    <n v="0"/>
    <s v=""/>
    <s v=" "/>
    <s v=" "/>
    <s v=" "/>
    <n v="1"/>
    <n v="2012"/>
  </r>
  <r>
    <n v="2017"/>
    <s v="Rwanda"/>
    <s v="Rulindo"/>
    <s v="Ntarabana"/>
    <s v="Kiyanza"/>
    <s v="Nyagasozi"/>
    <s v=""/>
    <s v=""/>
    <s v="Rwamugaza network"/>
    <n v="197"/>
    <n v="197"/>
    <s v=" "/>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4"/>
    <n v="1"/>
    <n v="35000"/>
    <s v=" "/>
    <n v="1"/>
    <n v="1"/>
    <s v=""/>
    <n v="2003"/>
    <n v="1"/>
    <n v="2003"/>
    <n v="1"/>
    <n v="2003"/>
    <n v="1"/>
    <n v="2003"/>
    <n v="1"/>
    <n v="2003"/>
    <n v="0"/>
    <s v=" "/>
    <s v=" "/>
    <s v=" "/>
    <n v="0"/>
    <s v=""/>
    <s v=" "/>
    <s v=" "/>
    <s v=" "/>
    <n v="1"/>
    <n v="2003"/>
  </r>
  <r>
    <n v="2017"/>
    <s v="Rwanda"/>
    <s v="Rulindo"/>
    <s v="Burega"/>
    <s v="Taba"/>
    <s v="Lyinzovu"/>
    <s v=""/>
    <s v=""/>
    <s v="Rwamugaza"/>
    <n v="505"/>
    <n v="505"/>
    <s v=" "/>
    <s v="Piped Network With Pump"/>
    <n v="2012"/>
    <s v="Governement (District, Wasac) And Water For People"/>
    <s v="Spring"/>
    <x v="0"/>
    <x v="1"/>
    <x v="1"/>
    <x v="1"/>
    <n v="6"/>
    <s v="Perform Routine Preventative Maintenance"/>
    <s v=""/>
    <s v="Maintain O&amp;M and Routine Monitoring"/>
    <n v="22"/>
    <n v="15"/>
    <n v="25"/>
    <n v="15"/>
    <n v="25"/>
    <n v="-1"/>
    <n v="12"/>
    <s v=" "/>
    <s v=""/>
    <n v="15"/>
    <n v="1"/>
    <n v="1"/>
    <n v="1"/>
    <n v="1"/>
    <n v="1"/>
    <n v="1"/>
    <n v="1"/>
    <s v=" "/>
    <s v=" "/>
    <n v="1"/>
    <n v="1"/>
    <n v="1"/>
    <n v="1"/>
    <n v="0"/>
    <n v="1"/>
    <n v="1"/>
    <n v="1"/>
    <n v="0"/>
    <n v="1"/>
    <n v="3"/>
    <n v="3"/>
    <n v="2"/>
    <n v="5000"/>
    <n v="16"/>
    <n v="8"/>
    <n v="2"/>
    <n v="5000"/>
    <n v="1"/>
    <n v="1"/>
    <n v="1"/>
    <s v=""/>
    <n v="2009"/>
    <n v="1"/>
    <n v="2012"/>
    <n v="1"/>
    <n v="2012"/>
    <n v="1"/>
    <n v="2012"/>
    <n v="1"/>
    <n v="2012"/>
    <n v="1"/>
    <n v="2009"/>
    <n v="1"/>
    <n v="2009"/>
    <n v="0"/>
    <s v=""/>
    <s v=" "/>
    <s v=" "/>
    <s v=" "/>
    <n v="1"/>
    <n v="2012"/>
  </r>
  <r>
    <n v="2017"/>
    <s v="Rwanda"/>
    <s v="Rulindo"/>
    <s v="Murambi"/>
    <s v="Mvuzo"/>
    <s v="Ntyaba"/>
    <s v=""/>
    <s v=""/>
    <s v="Mutagata Motorised Network"/>
    <n v="136"/>
    <n v="136"/>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Buyoga"/>
    <s v="Mwumba"/>
    <s v="Mataba"/>
    <s v=""/>
    <s v=""/>
    <s v="Water point at Buyoga Banque Populaire/Nyirambuga pumping"/>
    <n v="177"/>
    <n v="177"/>
    <s v=" "/>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6"/>
    <n v="0"/>
    <s v=""/>
    <s v=" "/>
    <n v="0"/>
    <s v=" "/>
    <n v="0"/>
    <s v=" "/>
    <n v="0"/>
    <s v=" "/>
    <n v="0"/>
    <s v=" "/>
    <n v="0"/>
    <s v=" "/>
    <s v=" "/>
    <s v=" "/>
    <n v="0"/>
    <s v=""/>
    <s v=" "/>
    <s v=" "/>
    <s v=" "/>
    <n v="1"/>
    <n v="2015"/>
  </r>
  <r>
    <n v="2017"/>
    <s v="Rwanda"/>
    <s v="Rulindo"/>
    <s v="Buyoga"/>
    <s v="Karama"/>
    <s v="Kigarama"/>
    <s v=""/>
    <s v=""/>
    <s v="Kigarama water point/Nyirambuga pumping"/>
    <n v="121"/>
    <n v="121"/>
    <s v=" "/>
    <s v="Piped Network With Pump"/>
    <n v="2017"/>
    <s v="Governement (District, Wasac) And Water For People"/>
    <s v="Spring"/>
    <x v="0"/>
    <x v="2"/>
    <x v="0"/>
    <x v="2"/>
    <n v="5"/>
    <s v="Major Repairs or Replace System"/>
    <s v=""/>
    <s v="Further Technical Diagnostic Needed"/>
    <s v=" "/>
    <s v=" "/>
    <n v="30"/>
    <s v=" "/>
    <s v=" "/>
    <s v=" "/>
    <s v=" "/>
    <s v=" "/>
    <s v=""/>
    <n v="20"/>
    <s v=" "/>
    <s v=" "/>
    <n v="3"/>
    <s v=" "/>
    <s v=" "/>
    <s v=" "/>
    <s v=" "/>
    <s v=" "/>
    <s v=" "/>
    <n v="3"/>
    <n v="3"/>
    <n v="1"/>
    <n v="1"/>
    <n v="0"/>
    <n v="1"/>
    <n v="1"/>
    <n v="1"/>
    <n v="0"/>
    <n v="0"/>
    <n v="2"/>
    <s v=" "/>
    <s v=" "/>
    <s v=" "/>
    <n v="1"/>
    <s v=" "/>
    <s v=" "/>
    <s v=" "/>
    <s v=" "/>
    <n v="2"/>
    <n v="0"/>
    <s v=""/>
    <s v=" "/>
    <n v="0"/>
    <s v=" "/>
    <n v="1"/>
    <n v="2017"/>
    <n v="0"/>
    <s v=" "/>
    <n v="0"/>
    <s v=" "/>
    <n v="0"/>
    <s v=" "/>
    <s v=" "/>
    <s v=" "/>
    <n v="0"/>
    <s v=""/>
    <s v=" "/>
    <s v=" "/>
    <s v=" "/>
    <n v="1"/>
    <n v="2017"/>
  </r>
  <r>
    <n v="2017"/>
    <s v="Rwanda"/>
    <s v="Rulindo"/>
    <s v="Bushoki"/>
    <s v="Gasiza"/>
    <s v="Buhande"/>
    <s v=""/>
    <s v=""/>
    <s v="Buhande water point/Tare-Rusiga pumping system"/>
    <n v="129"/>
    <n v="129"/>
    <s v=" "/>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0"/>
    <s v=" "/>
    <s v=" "/>
    <s v=" "/>
    <s v=" "/>
    <s v=" "/>
    <s v=" "/>
    <s v=" "/>
    <s v=" "/>
    <n v="1"/>
    <n v="0"/>
    <s v=""/>
    <s v=" "/>
    <n v="0"/>
    <s v=" "/>
    <n v="0"/>
    <s v=" "/>
    <n v="0"/>
    <s v=" "/>
    <n v="0"/>
    <s v=" "/>
    <n v="0"/>
    <s v=" "/>
    <s v=" "/>
    <s v=" "/>
    <n v="0"/>
    <s v=""/>
    <s v=" "/>
    <s v=" "/>
    <s v=" "/>
    <n v="1"/>
    <n v="2015"/>
  </r>
  <r>
    <n v="2017"/>
    <s v="Rwanda"/>
    <s v="Rulindo"/>
    <s v="Bushoki"/>
    <s v="N.Ngarama"/>
    <s v="Tare"/>
    <s v=""/>
    <s v=""/>
    <s v="Nyakariba-Tare small gravity system"/>
    <n v="109"/>
    <n v="109"/>
    <n v="23"/>
    <s v="Piped Network -- Gravity Only"/>
    <n v="2015"/>
    <s v="Local Government In Ubudehe Program"/>
    <s v="Spring"/>
    <x v="0"/>
    <x v="1"/>
    <x v="1"/>
    <x v="1"/>
    <n v="7"/>
    <s v="Perform Routine Preventative Maintenance"/>
    <s v=""/>
    <s v="Maintain O&amp;M and Routine Monitoring"/>
    <n v="28"/>
    <n v="18"/>
    <n v="28"/>
    <n v="18"/>
    <n v="28"/>
    <s v=" "/>
    <s v=" "/>
    <s v=" "/>
    <s v=""/>
    <n v="18"/>
    <n v="1"/>
    <n v="1"/>
    <n v="1"/>
    <n v="1"/>
    <n v="1"/>
    <s v=" "/>
    <s v=" "/>
    <s v=" "/>
    <s v=" "/>
    <n v="1"/>
    <n v="1"/>
    <n v="1"/>
    <n v="1"/>
    <n v="0"/>
    <n v="1"/>
    <n v="1"/>
    <n v="1"/>
    <n v="1"/>
    <n v="1"/>
    <n v="1"/>
    <n v="1"/>
    <n v="1"/>
    <n v="5"/>
    <n v="1"/>
    <n v="1"/>
    <n v="1"/>
    <n v="500"/>
    <s v=" "/>
    <n v="1"/>
    <n v="1"/>
    <s v="&quot;Springbox&quot; --Intake Structure At A Spring"/>
    <n v="2015"/>
    <n v="1"/>
    <n v="2015"/>
    <n v="1"/>
    <n v="2015"/>
    <n v="1"/>
    <n v="2015"/>
    <n v="1"/>
    <n v="2015"/>
    <n v="0"/>
    <s v=" "/>
    <s v=" "/>
    <s v=" "/>
    <n v="0"/>
    <s v=""/>
    <s v=" "/>
    <s v=" "/>
    <s v=" "/>
    <n v="1"/>
    <n v="2015"/>
  </r>
  <r>
    <n v="2017"/>
    <s v="Rwanda"/>
    <s v="Rulindo"/>
    <s v="Kisaro"/>
    <s v="Kamushenyi"/>
    <s v="Gatete"/>
    <s v=""/>
    <s v=""/>
    <s v="gahama"/>
    <n v="163"/>
    <n v="140"/>
    <s v=" "/>
    <s v="Piped Network With Pump"/>
    <n v="2012"/>
    <s v="Waterforpeople"/>
    <s v="Spring"/>
    <x v="0"/>
    <x v="1"/>
    <x v="1"/>
    <x v="1"/>
    <n v="7"/>
    <s v="Perform Routine Preventative Maintenance"/>
    <s v=""/>
    <s v="Maintain O&amp;M and Routine Monitoring"/>
    <n v="25"/>
    <n v="15"/>
    <n v="25"/>
    <n v="15"/>
    <s v=" "/>
    <s v=" "/>
    <s v=" "/>
    <s v=" "/>
    <s v=""/>
    <n v="15"/>
    <n v="1"/>
    <n v="1"/>
    <n v="1"/>
    <n v="1"/>
    <s v=" "/>
    <s v=" "/>
    <s v=" "/>
    <s v=" "/>
    <s v=" "/>
    <n v="1"/>
    <n v="1"/>
    <n v="1"/>
    <n v="1"/>
    <n v="0"/>
    <n v="1"/>
    <n v="1"/>
    <n v="1"/>
    <n v="1"/>
    <n v="1"/>
    <n v="2"/>
    <n v="2"/>
    <n v="2"/>
    <n v="12000"/>
    <n v="7"/>
    <n v="14"/>
    <s v=" "/>
    <s v=" "/>
    <s v=" "/>
    <n v="1"/>
    <n v="1"/>
    <s v="&quot;Springbox&quot; --Intake Structure At A Spring"/>
    <n v="2012"/>
    <n v="1"/>
    <n v="2012"/>
    <n v="1"/>
    <n v="2012"/>
    <n v="1"/>
    <n v="2012"/>
    <n v="0"/>
    <s v=" "/>
    <n v="0"/>
    <s v=" "/>
    <s v=" "/>
    <s v=" "/>
    <n v="0"/>
    <s v=""/>
    <s v=" "/>
    <s v=" "/>
    <s v=" "/>
    <n v="1"/>
    <n v="2012"/>
  </r>
  <r>
    <n v="2017"/>
    <s v="Rwanda"/>
    <s v="Rulindo"/>
    <s v="Bushoki"/>
    <s v="Gasiza"/>
    <s v="Remera"/>
    <s v=""/>
    <s v=""/>
    <s v="Remera water point from Rutare gravity on Tare pumping"/>
    <n v="228"/>
    <n v="228"/>
    <n v="50"/>
    <s v="Piped Network With Pump"/>
    <n v="2015"/>
    <s v="Governement (District, Wasac) And Water For People"/>
    <s v="Spring"/>
    <x v="0"/>
    <x v="1"/>
    <x v="1"/>
    <x v="1"/>
    <n v="7"/>
    <s v="Perform Routine Preventative Maintenance"/>
    <s v=""/>
    <s v="Maintain O&amp;M and Routine Monitoring"/>
    <n v="30"/>
    <n v="18"/>
    <n v="28"/>
    <s v=" "/>
    <n v="28"/>
    <s v=" "/>
    <s v=" "/>
    <s v=" "/>
    <s v=""/>
    <n v="18"/>
    <n v="1"/>
    <n v="1"/>
    <n v="1"/>
    <s v=" "/>
    <n v="1"/>
    <s v=" "/>
    <s v=" "/>
    <s v=" "/>
    <s v=" "/>
    <n v="1"/>
    <n v="1"/>
    <n v="1"/>
    <n v="1"/>
    <n v="0"/>
    <n v="1"/>
    <n v="1"/>
    <n v="1"/>
    <n v="1"/>
    <n v="1"/>
    <n v="8"/>
    <n v="8"/>
    <n v="1"/>
    <n v="2000"/>
    <n v="1"/>
    <s v=" "/>
    <n v="1"/>
    <n v="2000"/>
    <s v=" "/>
    <n v="1"/>
    <n v="1"/>
    <s v="&quot;Springbox&quot; --Intake Structure At A Spring"/>
    <n v="2017"/>
    <n v="1"/>
    <n v="2015"/>
    <n v="1"/>
    <n v="2015"/>
    <n v="0"/>
    <s v=" "/>
    <n v="1"/>
    <n v="2015"/>
    <n v="0"/>
    <s v=" "/>
    <s v=" "/>
    <s v=" "/>
    <n v="0"/>
    <s v=""/>
    <s v=" "/>
    <s v=" "/>
    <s v=" "/>
    <n v="1"/>
    <n v="2015"/>
  </r>
  <r>
    <n v="2017"/>
    <s v="Rwanda"/>
    <s v="Rulindo"/>
    <s v="Cyungo"/>
    <s v="Rwili"/>
    <s v="Nyabisasa"/>
    <s v=""/>
    <s v=""/>
    <s v="Sakara"/>
    <n v="570"/>
    <n v="520"/>
    <n v="82"/>
    <s v="Piped Network With Pump"/>
    <n v="2015"/>
    <s v="Governement (District, Wasac) And Water For People"/>
    <s v="Spring"/>
    <x v="0"/>
    <x v="1"/>
    <x v="2"/>
    <x v="1"/>
    <n v="8"/>
    <s v="Perform Routine Preventative Maintenance"/>
    <s v=""/>
    <s v="Maintain O&amp;M and Routine Monitoring"/>
    <n v="28"/>
    <n v="18"/>
    <n v="28"/>
    <n v="18"/>
    <n v="29"/>
    <n v="5"/>
    <n v="18"/>
    <s v=" "/>
    <s v=""/>
    <n v="18"/>
    <n v="1"/>
    <n v="1"/>
    <n v="1"/>
    <n v="1"/>
    <n v="1"/>
    <n v="1"/>
    <n v="1"/>
    <s v=" "/>
    <s v=" "/>
    <n v="1"/>
    <n v="1"/>
    <n v="1"/>
    <n v="1"/>
    <n v="1"/>
    <n v="1"/>
    <n v="1"/>
    <n v="1"/>
    <n v="1"/>
    <n v="1"/>
    <n v="2"/>
    <n v="1"/>
    <n v="2"/>
    <n v="1200"/>
    <n v="2"/>
    <n v="5"/>
    <n v="1"/>
    <n v="2300"/>
    <n v="2"/>
    <n v="4"/>
    <n v="1"/>
    <s v="&quot;Springbox&quot; --Intake Structure At A Spring"/>
    <n v="2015"/>
    <n v="1"/>
    <n v="2015"/>
    <n v="1"/>
    <n v="2015"/>
    <n v="1"/>
    <n v="2015"/>
    <n v="1"/>
    <n v="2016"/>
    <n v="1"/>
    <n v="2015"/>
    <n v="1"/>
    <n v="2015"/>
    <n v="0"/>
    <s v=""/>
    <s v=" "/>
    <s v=" "/>
    <s v=" "/>
    <n v="1"/>
    <n v="2015"/>
  </r>
  <r>
    <n v="2017"/>
    <s v="Rwanda"/>
    <s v="Rulindo"/>
    <s v="Shyorongi"/>
    <s v="Rubona"/>
    <s v="Nyarunyinya"/>
    <s v=""/>
    <s v=""/>
    <s v="Bitete-Rwahi network"/>
    <n v="132"/>
    <n v="50"/>
    <n v="70"/>
    <s v="Piped Network -- Gravity Only"/>
    <n v="2013"/>
    <s v="Governement (District, Wasac) And Water For People"/>
    <s v="Spring"/>
    <x v="0"/>
    <x v="1"/>
    <x v="2"/>
    <x v="1"/>
    <n v="8"/>
    <s v="Repair or Replace Components"/>
    <s v="Storage Tank, "/>
    <s v="Create Plan To Repair or Replace Components"/>
    <n v="26"/>
    <n v="16"/>
    <n v="26"/>
    <n v="16"/>
    <n v="26"/>
    <s v=" "/>
    <s v=" "/>
    <s v=" "/>
    <s v=""/>
    <n v="16"/>
    <n v="1"/>
    <n v="1"/>
    <n v="2"/>
    <n v="1"/>
    <n v="1"/>
    <s v=" "/>
    <s v=" "/>
    <s v=" "/>
    <s v=" "/>
    <n v="1"/>
    <n v="1"/>
    <n v="1"/>
    <n v="1"/>
    <n v="1"/>
    <n v="1"/>
    <n v="1"/>
    <n v="1"/>
    <n v="1"/>
    <n v="1"/>
    <n v="2"/>
    <n v="1"/>
    <n v="1"/>
    <n v="600"/>
    <n v="6"/>
    <n v="6"/>
    <n v="1"/>
    <n v="6500"/>
    <s v=" "/>
    <n v="1"/>
    <n v="1"/>
    <s v="&quot;Springbox&quot; --Intake Structure At A Spring"/>
    <n v="2013"/>
    <n v="1"/>
    <n v="2013"/>
    <n v="1"/>
    <n v="2013"/>
    <n v="1"/>
    <n v="2013"/>
    <n v="1"/>
    <n v="2013"/>
    <n v="0"/>
    <s v=" "/>
    <s v=" "/>
    <s v=" "/>
    <n v="0"/>
    <s v=""/>
    <s v=" "/>
    <s v=" "/>
    <s v=" "/>
    <n v="1"/>
    <n v="2013"/>
  </r>
  <r>
    <n v="2017"/>
    <s v="Rwanda"/>
    <s v="Rulindo"/>
    <s v="Ngoma"/>
    <s v="Munyarwanda"/>
    <s v="Busizi"/>
    <s v=""/>
    <s v=""/>
    <s v="Kabarore-Ngoma-Nyabuko network"/>
    <n v="100"/>
    <n v="30"/>
    <n v="94"/>
    <s v="Piped Network With Pump"/>
    <n v="2014"/>
    <s v="Governement (District, Wasac) And Water For People"/>
    <s v="Spring"/>
    <x v="0"/>
    <x v="1"/>
    <x v="0"/>
    <x v="0"/>
    <n v="5"/>
    <s v="Repair or Replace Components"/>
    <s v="Pump, "/>
    <s v="Create Plan To Repair or Replace Components"/>
    <n v="27"/>
    <n v="17"/>
    <n v="27"/>
    <s v=" "/>
    <n v="27"/>
    <n v="4"/>
    <n v="17"/>
    <s v=" "/>
    <s v=""/>
    <n v="17"/>
    <n v="1"/>
    <n v="1"/>
    <n v="1"/>
    <s v=" "/>
    <n v="1"/>
    <n v="2"/>
    <n v="1"/>
    <s v=" "/>
    <s v=" "/>
    <n v="1"/>
    <n v="1"/>
    <n v="1"/>
    <n v="0"/>
    <n v="0"/>
    <n v="1"/>
    <n v="1"/>
    <n v="0"/>
    <n v="1"/>
    <n v="1"/>
    <n v="4"/>
    <n v="5"/>
    <n v="2"/>
    <n v="8000"/>
    <n v="13"/>
    <s v=" "/>
    <n v="2"/>
    <n v="7000"/>
    <n v="4"/>
    <n v="17"/>
    <n v="1"/>
    <s v="&quot;Springbox&quot; --Intake Structure At A Spring|Collection Chamber"/>
    <n v="2014"/>
    <n v="1"/>
    <n v="2014"/>
    <n v="1"/>
    <n v="2014"/>
    <n v="0"/>
    <s v=" "/>
    <n v="1"/>
    <n v="2014"/>
    <n v="1"/>
    <n v="2014"/>
    <n v="1"/>
    <n v="2014"/>
    <n v="0"/>
    <s v=""/>
    <s v=" "/>
    <s v=" "/>
    <s v=" "/>
    <n v="1"/>
    <n v="2014"/>
  </r>
  <r>
    <n v="2017"/>
    <s v="Rwanda"/>
    <s v="Rulindo"/>
    <s v="Mbogo"/>
    <s v="Rurenge"/>
    <s v="Gakoma"/>
    <s v=""/>
    <s v=""/>
    <s v="Musenge network"/>
    <n v="146"/>
    <n v="52"/>
    <n v="35"/>
    <s v="Piped Network With Pump"/>
    <n v="2014"/>
    <s v="Governement (District, Wasac) And Water For People"/>
    <s v="Spring"/>
    <x v="0"/>
    <x v="0"/>
    <x v="1"/>
    <x v="1"/>
    <n v="7"/>
    <s v="Repair or Replace Components"/>
    <s v="Other Concrete Structures Distribution  Line, Pump, "/>
    <s v="Create Plan To Repair or Replace Components"/>
    <n v="27"/>
    <n v="17"/>
    <n v="27"/>
    <n v="17"/>
    <n v="27"/>
    <n v="4"/>
    <n v="17"/>
    <s v=" "/>
    <s v=""/>
    <n v="17"/>
    <n v="1"/>
    <n v="1"/>
    <n v="1"/>
    <n v="2"/>
    <n v="2"/>
    <n v="2"/>
    <n v="1"/>
    <s v=" "/>
    <s v=" "/>
    <n v="1"/>
    <n v="2"/>
    <n v="1"/>
    <n v="1"/>
    <n v="1"/>
    <n v="1"/>
    <n v="1"/>
    <n v="1"/>
    <n v="1"/>
    <n v="0"/>
    <n v="1"/>
    <n v="1"/>
    <n v="1"/>
    <n v="3000"/>
    <n v="16"/>
    <n v="8"/>
    <n v="3"/>
    <n v="20000"/>
    <n v="1"/>
    <n v="28"/>
    <n v="1"/>
    <s v="&quot;Springbox&quot; --Intake Structure At A Spring"/>
    <n v="2014"/>
    <n v="1"/>
    <n v="2014"/>
    <n v="1"/>
    <n v="2014"/>
    <n v="1"/>
    <n v="2014"/>
    <n v="1"/>
    <n v="2014"/>
    <n v="1"/>
    <n v="2014"/>
    <n v="1"/>
    <n v="2014"/>
    <n v="0"/>
    <s v=""/>
    <s v=" "/>
    <s v=" "/>
    <s v=" "/>
    <n v="1"/>
    <n v="2014"/>
  </r>
  <r>
    <n v="2017"/>
    <s v="Rwanda"/>
    <s v="Rulindo"/>
    <s v="Base"/>
    <s v="Gitare"/>
    <s v="Kirwa"/>
    <s v=""/>
    <s v=""/>
    <s v="Rwicanyoni"/>
    <n v="136"/>
    <n v="101"/>
    <s v=" "/>
    <s v="Piped Network -- Gravity Only"/>
    <n v="2016"/>
    <s v="Governement (District, Wasac) And Water For People"/>
    <s v="Groundwater (Well, Etc.)"/>
    <x v="0"/>
    <x v="1"/>
    <x v="2"/>
    <x v="1"/>
    <n v="8"/>
    <s v="Perform Routine Preventative Maintenance"/>
    <s v=""/>
    <s v="Maintain O&amp;M and Routine Monitoring"/>
    <n v="29"/>
    <n v="19"/>
    <n v="29"/>
    <s v=" "/>
    <s v=" "/>
    <s v=" "/>
    <s v=" "/>
    <s v=" "/>
    <s v=""/>
    <n v="19"/>
    <n v="1"/>
    <n v="1"/>
    <n v="1"/>
    <s v=" "/>
    <s v=" "/>
    <s v=" "/>
    <s v=" "/>
    <s v=" "/>
    <s v=" "/>
    <n v="1"/>
    <n v="1"/>
    <n v="1"/>
    <n v="1"/>
    <n v="1"/>
    <n v="1"/>
    <n v="1"/>
    <n v="1"/>
    <n v="1"/>
    <n v="1"/>
    <n v="2"/>
    <n v="2"/>
    <n v="1"/>
    <n v="8600"/>
    <n v="3"/>
    <s v=" "/>
    <s v=" "/>
    <s v=" "/>
    <s v=" "/>
    <n v="2"/>
    <n v="1"/>
    <s v="&quot;Springbox&quot; --Intake Structure At A Spring"/>
    <n v="2016"/>
    <n v="1"/>
    <n v="2016"/>
    <n v="1"/>
    <n v="2016"/>
    <n v="0"/>
    <s v=" "/>
    <n v="0"/>
    <s v=" "/>
    <n v="0"/>
    <s v=" "/>
    <s v=" "/>
    <s v=" "/>
    <n v="0"/>
    <s v=""/>
    <s v=" "/>
    <s v=" "/>
    <s v=" "/>
    <n v="1"/>
    <n v="2016"/>
  </r>
  <r>
    <n v="2017"/>
    <s v="Rwanda"/>
    <s v="Rulindo"/>
    <s v="Mbogo"/>
    <s v="Bukoro"/>
    <s v="Gasama"/>
    <s v=""/>
    <s v=""/>
    <s v=" "/>
    <n v="30"/>
    <n v="30"/>
    <s v=" "/>
    <s v="Piped Network -- Gravity Only"/>
    <n v="2015"/>
    <s v="Wfp"/>
    <s v="Spring"/>
    <x v="0"/>
    <x v="1"/>
    <x v="2"/>
    <x v="1"/>
    <n v="8"/>
    <s v="Perform Routine Preventative Maintenance"/>
    <s v=""/>
    <s v="Maintain O&amp;M and Routine Monitoring"/>
    <n v="28"/>
    <n v="18"/>
    <n v="28"/>
    <n v="18"/>
    <n v="28"/>
    <s v=" "/>
    <s v=" "/>
    <s v=" "/>
    <s v=""/>
    <n v="18"/>
    <n v="1"/>
    <n v="1"/>
    <n v="1"/>
    <n v="1"/>
    <n v="1"/>
    <s v=" "/>
    <s v=" "/>
    <s v=" "/>
    <s v=" "/>
    <n v="1"/>
    <n v="1"/>
    <n v="1"/>
    <n v="1"/>
    <n v="1"/>
    <n v="1"/>
    <n v="1"/>
    <n v="1"/>
    <n v="1"/>
    <n v="1"/>
    <n v="1"/>
    <n v="5"/>
    <n v="1"/>
    <n v="1500"/>
    <n v="1"/>
    <n v="3"/>
    <n v="2"/>
    <n v="500"/>
    <s v=" "/>
    <n v="5"/>
    <n v="1"/>
    <s v="&quot;Springbox&quot; --Intake Structure At A Spring"/>
    <n v="2015"/>
    <n v="1"/>
    <n v="2015"/>
    <n v="1"/>
    <n v="2015"/>
    <n v="1"/>
    <n v="2015"/>
    <n v="1"/>
    <n v="2015"/>
    <n v="0"/>
    <s v=" "/>
    <s v=" "/>
    <s v=" "/>
    <n v="0"/>
    <s v=""/>
    <s v=" "/>
    <s v=" "/>
    <s v=" "/>
    <n v="1"/>
    <n v="2015"/>
  </r>
  <r>
    <n v="2017"/>
    <s v="Rwanda"/>
    <s v="Rulindo"/>
    <s v="Tumba"/>
    <s v="Misezero"/>
    <s v="Kavumu"/>
    <s v=""/>
    <s v=""/>
    <s v="Water point chez Habarugira/Nyirambuga pumping"/>
    <n v="139"/>
    <n v="139"/>
    <s v=" "/>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2"/>
    <n v="0"/>
    <s v=""/>
    <s v=" "/>
    <n v="0"/>
    <s v=" "/>
    <n v="0"/>
    <s v=" "/>
    <n v="0"/>
    <s v=" "/>
    <n v="0"/>
    <s v=" "/>
    <n v="0"/>
    <s v=" "/>
    <s v=" "/>
    <s v=" "/>
    <n v="0"/>
    <s v=""/>
    <s v=" "/>
    <s v=" "/>
    <s v=" "/>
    <n v="1"/>
    <n v="2012"/>
  </r>
  <r>
    <n v="2017"/>
    <s v="Rwanda"/>
    <s v="Rulindo"/>
    <s v="Bushoki"/>
    <s v="N.Ngarama"/>
    <s v="Ngarama"/>
    <s v=""/>
    <s v=""/>
    <s v="Nyabishengeshi gravity system/Water point at Nyirangarama"/>
    <n v="89"/>
    <n v="89"/>
    <s v=" "/>
    <s v="Piped Network -- Gravity Only"/>
    <n v="2013"/>
    <s v="Governement (District, Wasac) And Water For People"/>
    <s v="Spring"/>
    <x v="0"/>
    <x v="1"/>
    <x v="1"/>
    <x v="1"/>
    <n v="7"/>
    <s v="Perform Routine Preventative Maintenance"/>
    <s v=""/>
    <s v="Maintain O&amp;M and Routine Monitoring"/>
    <s v=" "/>
    <s v=" "/>
    <s v=" "/>
    <s v=" "/>
    <s v=" "/>
    <s v=" "/>
    <s v=" "/>
    <s v=" "/>
    <s v=""/>
    <n v="16"/>
    <s v=" "/>
    <s v=" "/>
    <s v=" "/>
    <s v=" "/>
    <s v=" "/>
    <s v=" "/>
    <s v=" "/>
    <s v=" "/>
    <s v=" "/>
    <n v="1"/>
    <n v="1"/>
    <n v="1"/>
    <n v="1"/>
    <n v="0"/>
    <n v="1"/>
    <n v="1"/>
    <n v="1"/>
    <n v="1"/>
    <n v="1"/>
    <n v="1"/>
    <s v=" "/>
    <s v=" "/>
    <s v=" "/>
    <s v=" "/>
    <s v=" "/>
    <s v=" "/>
    <s v=" "/>
    <s v=" "/>
    <n v="1"/>
    <n v="0"/>
    <s v=""/>
    <s v=" "/>
    <n v="0"/>
    <s v=" "/>
    <n v="0"/>
    <s v=" "/>
    <n v="0"/>
    <s v=" "/>
    <n v="0"/>
    <s v=" "/>
    <n v="0"/>
    <s v=" "/>
    <s v=" "/>
    <s v=" "/>
    <n v="0"/>
    <s v=""/>
    <s v=" "/>
    <s v=" "/>
    <s v=" "/>
    <n v="1"/>
    <n v="2013"/>
  </r>
  <r>
    <n v="2017"/>
    <s v="Rwanda"/>
    <s v="Rulindo"/>
    <s v="Tumba"/>
    <s v="Taba"/>
    <s v="Mwili"/>
    <s v=""/>
    <s v=""/>
    <s v="Mwili2 water point/Nyirambuga pumping"/>
    <n v="141"/>
    <n v="141"/>
    <n v="92"/>
    <s v="Piped Network With Pump"/>
    <n v="2015"/>
    <s v="Governement (District, Wasac) And Water For People"/>
    <s v="Spring"/>
    <x v="0"/>
    <x v="1"/>
    <x v="1"/>
    <x v="1"/>
    <n v="6"/>
    <s v="Repair or Replace Components"/>
    <s v="Kiosk/Tap Stand"/>
    <s v="Create Plan To Repair or Replace Components"/>
    <s v=" "/>
    <s v=" "/>
    <s v=" "/>
    <s v=" "/>
    <s v=" "/>
    <s v=" "/>
    <s v=" "/>
    <s v=" "/>
    <s v=""/>
    <n v="18"/>
    <s v=" "/>
    <s v=" "/>
    <s v=" "/>
    <s v=" "/>
    <s v=" "/>
    <s v=" "/>
    <s v=" "/>
    <s v=" "/>
    <s v=" "/>
    <n v="2"/>
    <n v="2"/>
    <n v="1"/>
    <n v="1"/>
    <n v="0"/>
    <n v="1"/>
    <n v="1"/>
    <n v="1"/>
    <n v="1"/>
    <n v="0"/>
    <n v="11"/>
    <s v=" "/>
    <s v=" "/>
    <s v=" "/>
    <s v=" "/>
    <s v=" "/>
    <s v=" "/>
    <s v=" "/>
    <s v=" "/>
    <n v="2"/>
    <n v="0"/>
    <s v=""/>
    <s v=" "/>
    <n v="0"/>
    <s v=" "/>
    <n v="0"/>
    <s v=" "/>
    <n v="0"/>
    <s v=" "/>
    <n v="0"/>
    <s v=" "/>
    <n v="0"/>
    <s v=" "/>
    <s v=" "/>
    <s v=" "/>
    <n v="0"/>
    <s v=""/>
    <s v=" "/>
    <s v=" "/>
    <s v=" "/>
    <n v="1"/>
    <n v="2015"/>
  </r>
  <r>
    <n v="2017"/>
    <s v="Rwanda"/>
    <s v="Rulindo"/>
    <s v="Base"/>
    <s v="Rwamahwa"/>
    <s v="Karambi"/>
    <s v=""/>
    <s v=""/>
    <s v="Rwankende"/>
    <n v="192"/>
    <n v="100"/>
    <n v="127"/>
    <s v="Piped Network -- Gravity Only"/>
    <n v="2012"/>
    <s v="Padiri"/>
    <s v="Spring"/>
    <x v="0"/>
    <x v="1"/>
    <x v="2"/>
    <x v="1"/>
    <n v="8"/>
    <s v="Perform Routine Preventative Maintenance"/>
    <s v=""/>
    <s v="Maintain O&amp;M and Routine Monitoring"/>
    <n v="25"/>
    <n v="15"/>
    <s v=" "/>
    <s v=" "/>
    <n v="25"/>
    <s v=" "/>
    <s v=" "/>
    <s v=" "/>
    <s v=""/>
    <n v="15"/>
    <n v="1"/>
    <n v="1"/>
    <s v=" "/>
    <s v=" "/>
    <n v="1"/>
    <s v=" "/>
    <s v=" "/>
    <s v=" "/>
    <s v=" "/>
    <n v="1"/>
    <n v="1"/>
    <n v="1"/>
    <n v="1"/>
    <n v="1"/>
    <n v="1"/>
    <n v="1"/>
    <n v="1"/>
    <n v="1"/>
    <n v="1"/>
    <n v="3"/>
    <n v="2"/>
    <n v="2"/>
    <n v="6450"/>
    <s v=" "/>
    <s v=" "/>
    <n v="1"/>
    <n v="4000"/>
    <s v=" "/>
    <n v="1"/>
    <n v="1"/>
    <s v="&quot;Springbox&quot; --Intake Structure At A Spring"/>
    <n v="2012"/>
    <n v="1"/>
    <n v="2012"/>
    <n v="0"/>
    <s v=" "/>
    <n v="0"/>
    <s v=" "/>
    <n v="1"/>
    <n v="2012"/>
    <n v="0"/>
    <s v=" "/>
    <s v=" "/>
    <s v=" "/>
    <n v="0"/>
    <s v=""/>
    <s v=" "/>
    <s v=" "/>
    <s v=" "/>
    <n v="1"/>
    <n v="2012"/>
  </r>
  <r>
    <n v="2017"/>
    <s v="Rwanda"/>
    <s v="Rulindo"/>
    <s v="Kinihira"/>
    <s v="Rebero"/>
    <s v="Kirwa"/>
    <s v=""/>
    <s v=""/>
    <s v="Miyove-Kinihira"/>
    <n v="187"/>
    <n v="60"/>
    <n v="28"/>
    <s v="Piped Network -- Gravity Only"/>
    <n v="2001"/>
    <s v="Gkww"/>
    <s v="Spring"/>
    <x v="1"/>
    <x v="0"/>
    <x v="1"/>
    <x v="0"/>
    <n v="6"/>
    <s v="Consider Replacing Aging Components"/>
    <s v="Intake Structure,  Conduction Line, Storage Tank, Other Concrete Structures,  Pump, Pump Station,  Treatment Equipment,  "/>
    <s v="Further Technical Diagnostic Needed "/>
    <n v="2"/>
    <n v="-8"/>
    <n v="2"/>
    <n v="-8"/>
    <n v="2"/>
    <s v=" "/>
    <s v=" "/>
    <s v=" "/>
    <s v=""/>
    <n v="-8"/>
    <n v="2"/>
    <n v="2"/>
    <n v="1"/>
    <n v="2"/>
    <n v="2"/>
    <s v=" "/>
    <s v=" "/>
    <s v=" "/>
    <s v=" "/>
    <n v="2"/>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Base"/>
    <s v="Rwamahwa"/>
    <s v="Kabahama"/>
    <s v=""/>
    <s v=""/>
    <s v="Migogo"/>
    <n v="178"/>
    <n v="150"/>
    <n v="24"/>
    <s v="Piped Network -- Gravity Only"/>
    <n v="2009"/>
    <s v="Padiri(Lake Angels)."/>
    <s v="Groundwater (Well, Etc.)"/>
    <x v="0"/>
    <x v="0"/>
    <x v="1"/>
    <x v="1"/>
    <n v="6"/>
    <s v="Repair or Replace Components"/>
    <s v="Conduction Line, Storage Tank, Kiosk/Tap Stand"/>
    <s v="Create Plan To Repair or Replace Components"/>
    <n v="22"/>
    <n v="12"/>
    <n v="22"/>
    <s v=" "/>
    <s v=" "/>
    <s v=" "/>
    <s v=" "/>
    <s v=" "/>
    <s v=""/>
    <n v="12"/>
    <n v="1"/>
    <n v="2"/>
    <n v="2"/>
    <s v=" "/>
    <s v=" "/>
    <s v=" "/>
    <s v=" "/>
    <s v=" "/>
    <s v=" "/>
    <n v="2"/>
    <n v="2"/>
    <n v="1"/>
    <n v="0"/>
    <n v="1"/>
    <n v="1"/>
    <n v="1"/>
    <n v="1"/>
    <n v="1"/>
    <n v="0"/>
    <n v="1"/>
    <n v="1"/>
    <n v="2"/>
    <n v="6200"/>
    <n v="1"/>
    <s v=" "/>
    <s v=" "/>
    <s v=" "/>
    <s v=" "/>
    <n v="1"/>
    <n v="1"/>
    <s v="&quot;Springbox&quot; --Intake Structure At A Spring"/>
    <n v="2009"/>
    <n v="1"/>
    <n v="2009"/>
    <n v="1"/>
    <n v="2009"/>
    <n v="0"/>
    <s v=" "/>
    <n v="0"/>
    <s v=" "/>
    <n v="0"/>
    <s v=" "/>
    <s v=" "/>
    <s v=" "/>
    <n v="0"/>
    <s v=""/>
    <s v=" "/>
    <s v=" "/>
    <s v=" "/>
    <n v="1"/>
    <n v="2009"/>
  </r>
  <r>
    <n v="2017"/>
    <s v="Rwanda"/>
    <s v="Rulindo"/>
    <s v="Cyungo"/>
    <s v="Rwili"/>
    <s v="Kabanda"/>
    <s v=""/>
    <s v=""/>
    <s v="Nyamagana"/>
    <n v="50"/>
    <n v="26"/>
    <n v="70"/>
    <s v="Piped Network -- Gravity Only"/>
    <n v="2011"/>
    <s v="Government And African Development Bank"/>
    <s v="Spring"/>
    <x v="0"/>
    <x v="0"/>
    <x v="0"/>
    <x v="0"/>
    <n v="4"/>
    <s v="Repair or Replace Components"/>
    <s v="Distribution  Line, Kiosk/Tap Stand"/>
    <s v="Create Plan To Repair or Replace Components"/>
    <n v="28"/>
    <n v="18"/>
    <n v="24"/>
    <n v="14"/>
    <n v="24"/>
    <s v=" "/>
    <s v=" "/>
    <s v=" "/>
    <s v=""/>
    <n v="14"/>
    <n v="1"/>
    <n v="1"/>
    <n v="1"/>
    <n v="1"/>
    <n v="2"/>
    <s v=" "/>
    <s v=" "/>
    <s v=" "/>
    <s v=" "/>
    <n v="2"/>
    <n v="2"/>
    <n v="1"/>
    <n v="1"/>
    <n v="0"/>
    <n v="1"/>
    <n v="1"/>
    <n v="0"/>
    <n v="0"/>
    <n v="0"/>
    <n v="2"/>
    <n v="1"/>
    <n v="2"/>
    <n v="2100"/>
    <n v="11"/>
    <n v="15"/>
    <n v="3"/>
    <n v="37000"/>
    <s v=" "/>
    <n v="29"/>
    <n v="1"/>
    <s v="&quot;Springbox&quot; --Intake Structure At A Spring"/>
    <n v="2015"/>
    <n v="1"/>
    <n v="2015"/>
    <n v="1"/>
    <n v="2011"/>
    <n v="1"/>
    <n v="2011"/>
    <n v="1"/>
    <n v="2011"/>
    <n v="0"/>
    <s v=" "/>
    <s v=" "/>
    <s v=" "/>
    <n v="0"/>
    <s v=""/>
    <s v=" "/>
    <s v=" "/>
    <s v=" "/>
    <n v="1"/>
    <n v="2011"/>
  </r>
  <r>
    <n v="2017"/>
    <s v="Rwanda"/>
    <s v="Rulindo"/>
    <s v="Murambi"/>
    <s v="Bubangu"/>
    <s v="Rebero"/>
    <s v=""/>
    <s v=""/>
    <s v="Mutagata Motorised Network"/>
    <n v="148"/>
    <n v="78"/>
    <n v="108"/>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Murambi"/>
    <s v="Bubangu"/>
    <s v="Gashubi"/>
    <s v=""/>
    <s v=""/>
    <s v="Mutagata Motorised Network"/>
    <n v="140"/>
    <n v="32"/>
    <s v=" "/>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Tumba"/>
    <s v="Nyirabirori"/>
    <s v="Bukiga"/>
    <s v=""/>
    <s v=""/>
    <s v="WATER POINT AT VTC TUMBA/Nyirambuga pumping"/>
    <n v="169"/>
    <n v="169"/>
    <n v="261"/>
    <s v="Piped Network With Pump"/>
    <n v="2012"/>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Masoro"/>
    <s v="Kivugiza"/>
    <s v="Rebero"/>
    <s v=""/>
    <s v=""/>
    <s v="Mutagata motorised network"/>
    <n v="376"/>
    <n v="115"/>
    <n v="5"/>
    <s v="Piped Network With Pump"/>
    <n v="1987"/>
    <s v="Governement (District, Wasac) And Water For People"/>
    <s v="Spring"/>
    <x v="0"/>
    <x v="1"/>
    <x v="1"/>
    <x v="1"/>
    <n v="7"/>
    <s v="Perform Routine Preventative Maintenance"/>
    <s v=""/>
    <s v="Maintain O&amp;M and Routine Monitoring"/>
    <n v="20"/>
    <n v="19"/>
    <n v="29"/>
    <n v="19"/>
    <n v="29"/>
    <n v="7"/>
    <n v="19"/>
    <n v="10"/>
    <s v=""/>
    <n v="19"/>
    <n v="1"/>
    <n v="1"/>
    <n v="1"/>
    <n v="1"/>
    <n v="1"/>
    <n v="1"/>
    <n v="1"/>
    <n v="1"/>
    <s v=" "/>
    <n v="1"/>
    <n v="1"/>
    <n v="1"/>
    <n v="1"/>
    <n v="0"/>
    <n v="1"/>
    <n v="1"/>
    <n v="1"/>
    <n v="1"/>
    <n v="1"/>
    <n v="1"/>
    <n v="1"/>
    <n v="1"/>
    <n v="1900"/>
    <n v="39"/>
    <n v="17"/>
    <n v="6"/>
    <n v="40000"/>
    <n v="5"/>
    <n v="64"/>
    <n v="1"/>
    <s v="&quot;Springbox&quot; --Intake Structure At A Spring"/>
    <n v="2007"/>
    <n v="1"/>
    <n v="2016"/>
    <n v="1"/>
    <n v="2016"/>
    <n v="1"/>
    <n v="2016"/>
    <n v="1"/>
    <n v="2016"/>
    <n v="1"/>
    <n v="2017"/>
    <n v="1"/>
    <n v="2016"/>
    <n v="1"/>
    <s v="Disinfection/Chlorination"/>
    <n v="2017"/>
    <n v="0"/>
    <s v=" "/>
    <n v="1"/>
    <n v="2016"/>
  </r>
  <r>
    <n v="2017"/>
    <s v="Rwanda"/>
    <s v="Rulindo"/>
    <s v="Rukozo"/>
    <s v="Buraro"/>
    <s v="Shyondwe"/>
    <s v=""/>
    <s v=""/>
    <s v="Kabonanyoni"/>
    <n v="125"/>
    <n v="120"/>
    <n v="12"/>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10"/>
    <n v="1"/>
    <n v="720"/>
    <n v="19"/>
    <n v="10"/>
    <n v="3"/>
    <n v="19000"/>
    <n v="2"/>
    <n v="31"/>
    <n v="1"/>
    <s v="&quot;Springbox&quot; --Intake Structure At A Spring"/>
    <n v="2015"/>
    <n v="1"/>
    <n v="2015"/>
    <n v="1"/>
    <n v="2015"/>
    <n v="1"/>
    <n v="2015"/>
    <n v="1"/>
    <n v="2015"/>
    <n v="1"/>
    <n v="2016"/>
    <n v="1"/>
    <n v="2016"/>
    <n v="0"/>
    <s v=""/>
    <s v=" "/>
    <s v=" "/>
    <s v=" "/>
    <n v="1"/>
    <n v="2015"/>
  </r>
  <r>
    <n v="2017"/>
    <s v="Rwanda"/>
    <s v="Rulindo"/>
    <s v="Buyoga"/>
    <s v="Ndarage"/>
    <s v="Karambi"/>
    <s v=""/>
    <s v=""/>
    <s v="Ndarage"/>
    <n v="112"/>
    <n v="100"/>
    <n v="102"/>
    <s v="Piped Network -- Gravity Only"/>
    <n v="2014"/>
    <s v="Governement (District, Wasac) And Water For People"/>
    <s v="Spring"/>
    <x v="0"/>
    <x v="1"/>
    <x v="2"/>
    <x v="1"/>
    <n v="8"/>
    <s v="Perform Routine Preventative Maintenance"/>
    <s v=""/>
    <s v="Maintain O&amp;M and Routine Monitoring"/>
    <n v="27"/>
    <n v="17"/>
    <n v="27"/>
    <s v=" "/>
    <s v=" "/>
    <s v=" "/>
    <s v=" "/>
    <s v=" "/>
    <s v=""/>
    <n v="17"/>
    <n v="1"/>
    <n v="1"/>
    <n v="1"/>
    <s v=" "/>
    <s v=" "/>
    <s v=" "/>
    <s v=" "/>
    <s v=" "/>
    <s v=" "/>
    <n v="1"/>
    <n v="1"/>
    <n v="1"/>
    <n v="1"/>
    <n v="1"/>
    <n v="1"/>
    <n v="1"/>
    <n v="1"/>
    <n v="1"/>
    <n v="1"/>
    <n v="2"/>
    <n v="1"/>
    <n v="1"/>
    <n v="6700"/>
    <n v="5"/>
    <s v=" "/>
    <s v=" "/>
    <s v=" "/>
    <s v=" "/>
    <n v="1"/>
    <n v="1"/>
    <s v="&quot;Springbox&quot; --Intake Structure At A Spring"/>
    <n v="2014"/>
    <n v="1"/>
    <n v="2014"/>
    <n v="1"/>
    <n v="2014"/>
    <n v="0"/>
    <s v=" "/>
    <n v="0"/>
    <s v=" "/>
    <n v="0"/>
    <s v=" "/>
    <s v=" "/>
    <s v=" "/>
    <n v="0"/>
    <s v=""/>
    <s v=" "/>
    <s v=" "/>
    <s v=" "/>
    <n v="1"/>
    <n v="2014"/>
  </r>
  <r>
    <n v="2017"/>
    <s v="Rwanda"/>
    <s v="Rulindo"/>
    <s v="Shyorongi"/>
    <s v="Rutonde"/>
    <s v="Mwagiro"/>
    <s v=""/>
    <s v=""/>
    <s v="Kirikumuryango network"/>
    <n v="139"/>
    <n v="37"/>
    <s v=" "/>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Rukozo"/>
    <s v="Mberuka"/>
    <s v="Gakubo"/>
    <s v=""/>
    <s v=""/>
    <s v="Nyamagana"/>
    <n v="780"/>
    <n v="780"/>
    <s v=" "/>
    <s v="Piped Network -- Gravity Only"/>
    <n v="2011"/>
    <s v="Government And African Development Bank"/>
    <s v="Spring"/>
    <x v="0"/>
    <x v="1"/>
    <x v="0"/>
    <x v="0"/>
    <n v="5"/>
    <s v="Repair or Replace Components"/>
    <s v="Distribution  Line, "/>
    <s v="Create Plan To Repair or Replace Components"/>
    <n v="28"/>
    <n v="18"/>
    <n v="24"/>
    <n v="14"/>
    <n v="24"/>
    <s v=" "/>
    <s v=" "/>
    <s v=" "/>
    <s v=""/>
    <n v="14"/>
    <n v="1"/>
    <n v="1"/>
    <n v="1"/>
    <n v="1"/>
    <n v="2"/>
    <s v=" "/>
    <s v=" "/>
    <s v=" "/>
    <s v=" "/>
    <n v="1"/>
    <n v="2"/>
    <n v="1"/>
    <n v="1"/>
    <n v="0"/>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Cyinzuzi"/>
    <s v="Budakiranya"/>
    <s v="Kavumu"/>
    <s v=""/>
    <s v=""/>
    <s v="0"/>
    <n v="850"/>
    <n v="850"/>
    <s v=" "/>
    <s v="Piped Network With Pump"/>
    <n v="2014"/>
    <s v="Governement (District, Wasac) And Water For People"/>
    <s v="Spring"/>
    <x v="0"/>
    <x v="2"/>
    <x v="0"/>
    <x v="2"/>
    <n v="4"/>
    <s v="Major Repairs or Replace System"/>
    <s v=""/>
    <s v="Further Technical Diagnostic Needed"/>
    <n v="22"/>
    <n v="12"/>
    <n v="27"/>
    <n v="17"/>
    <n v="27"/>
    <n v="-1"/>
    <n v="12"/>
    <s v=" "/>
    <s v=""/>
    <n v="17"/>
    <n v="1"/>
    <n v="1"/>
    <n v="3"/>
    <n v="3"/>
    <n v="3"/>
    <n v="1"/>
    <n v="1"/>
    <s v=" "/>
    <s v=" "/>
    <n v="3"/>
    <n v="3"/>
    <n v="1"/>
    <n v="1"/>
    <n v="0"/>
    <n v="1"/>
    <n v="1"/>
    <n v="0"/>
    <n v="0"/>
    <n v="0"/>
    <n v="3"/>
    <n v="3"/>
    <n v="2"/>
    <n v="5000"/>
    <n v="2"/>
    <n v="8"/>
    <n v="2"/>
    <n v="3000"/>
    <n v="1"/>
    <n v="1"/>
    <n v="1"/>
    <s v=""/>
    <n v="2009"/>
    <n v="1"/>
    <n v="2009"/>
    <n v="1"/>
    <n v="2014"/>
    <n v="1"/>
    <n v="2014"/>
    <n v="1"/>
    <n v="2014"/>
    <n v="1"/>
    <n v="2009"/>
    <n v="1"/>
    <n v="2009"/>
    <n v="0"/>
    <s v=""/>
    <s v=" "/>
    <s v=" "/>
    <s v=" "/>
    <n v="1"/>
    <n v="2014"/>
  </r>
  <r>
    <n v="2017"/>
    <s v="Rwanda"/>
    <s v="Rulindo"/>
    <s v="Bushoki"/>
    <s v="Mukoto"/>
    <s v="Marembo"/>
    <s v=""/>
    <s v=""/>
    <s v="Water point at GS Bushoki/Tare-Rusiga pumping system"/>
    <n v="90"/>
    <n v="90"/>
    <n v="12"/>
    <s v="Piped Network With Pump"/>
    <n v="2015"/>
    <s v="Governement (District, Wasac) And Water For People"/>
    <s v="Spring"/>
    <x v="0"/>
    <x v="1"/>
    <x v="1"/>
    <x v="1"/>
    <n v="7"/>
    <s v="Perform Routine Preventative Maintenance"/>
    <s v=""/>
    <s v="Maintain O&amp;M and Routine Monitoring"/>
    <n v="28"/>
    <n v="18"/>
    <n v="28"/>
    <s v=" "/>
    <n v="28"/>
    <n v="5"/>
    <n v="18"/>
    <s v=" "/>
    <s v=""/>
    <n v="18"/>
    <n v="1"/>
    <n v="1"/>
    <n v="1"/>
    <s v=" "/>
    <n v="1"/>
    <n v="1"/>
    <n v="1"/>
    <s v=" "/>
    <s v=" "/>
    <n v="1"/>
    <n v="1"/>
    <n v="1"/>
    <n v="1"/>
    <n v="0"/>
    <n v="1"/>
    <n v="1"/>
    <n v="1"/>
    <n v="1"/>
    <n v="1"/>
    <n v="10"/>
    <n v="8"/>
    <n v="1"/>
    <n v="4000"/>
    <n v="1"/>
    <s v=" "/>
    <n v="1"/>
    <n v="8000"/>
    <n v="2"/>
    <n v="2"/>
    <n v="1"/>
    <s v="&quot;Springbox&quot; --Intake Structure At A Spring"/>
    <n v="2015"/>
    <n v="1"/>
    <n v="2015"/>
    <n v="1"/>
    <n v="2015"/>
    <n v="0"/>
    <s v=" "/>
    <n v="1"/>
    <n v="2015"/>
    <n v="1"/>
    <n v="2015"/>
    <n v="1"/>
    <n v="2015"/>
    <n v="0"/>
    <s v=""/>
    <s v=" "/>
    <s v=" "/>
    <s v=" "/>
    <n v="1"/>
    <n v="2015"/>
  </r>
  <r>
    <n v="2017"/>
    <s v="Rwanda"/>
    <s v="Rulindo"/>
    <s v="Base"/>
    <s v="Rwamahwa"/>
    <s v="Karambi"/>
    <s v=""/>
    <s v=""/>
    <s v="Rwankende"/>
    <n v="192"/>
    <n v="180"/>
    <s v=" "/>
    <s v="Piped Network -- Gravity Only"/>
    <n v="2012"/>
    <s v="Padiri"/>
    <s v="Spring|Groundwater (Well, Etc.)"/>
    <x v="0"/>
    <x v="1"/>
    <x v="2"/>
    <x v="1"/>
    <n v="8"/>
    <s v="Repair or Replace Components"/>
    <s v="Kiosk/Tap Stand"/>
    <s v="Create Plan To Repair or Replace Components"/>
    <n v="29"/>
    <n v="19"/>
    <n v="29"/>
    <n v="19"/>
    <n v="29"/>
    <s v=" "/>
    <s v=" "/>
    <s v=" "/>
    <s v=""/>
    <n v="19"/>
    <n v="1"/>
    <n v="1"/>
    <n v="1"/>
    <n v="1"/>
    <n v="1"/>
    <s v=" "/>
    <s v=" "/>
    <s v=" "/>
    <s v=" "/>
    <n v="2"/>
    <n v="1"/>
    <n v="1"/>
    <n v="1"/>
    <n v="1"/>
    <n v="1"/>
    <n v="1"/>
    <n v="1"/>
    <n v="1"/>
    <n v="1"/>
    <n v="2"/>
    <n v="2"/>
    <n v="2"/>
    <n v="6450"/>
    <n v="3"/>
    <n v="1"/>
    <n v="2"/>
    <n v="4500"/>
    <s v=" "/>
    <n v="1"/>
    <n v="1"/>
    <s v="&quot;Springbox&quot; --Intake Structure At A Spring"/>
    <n v="2016"/>
    <n v="1"/>
    <n v="2016"/>
    <n v="1"/>
    <n v="2016"/>
    <n v="1"/>
    <n v="2016"/>
    <n v="1"/>
    <n v="2016"/>
    <n v="0"/>
    <s v=" "/>
    <s v=" "/>
    <s v=" "/>
    <n v="0"/>
    <s v=""/>
    <s v=" "/>
    <s v=" "/>
    <s v=" "/>
    <n v="1"/>
    <n v="2016"/>
  </r>
  <r>
    <n v="2017"/>
    <s v="Rwanda"/>
    <s v="Rulindo"/>
    <s v="Tumba"/>
    <s v="Nyirabirori"/>
    <s v="Bukiga"/>
    <s v=""/>
    <s v=""/>
    <s v="Water point at ADEPR Tumba/Nyirambuga pumping"/>
    <n v="169"/>
    <n v="169"/>
    <s v=" "/>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2"/>
    <n v="0"/>
    <s v=""/>
    <s v=" "/>
    <n v="0"/>
    <s v=" "/>
    <n v="0"/>
    <s v=" "/>
    <n v="0"/>
    <s v=" "/>
    <n v="0"/>
    <s v=" "/>
    <n v="0"/>
    <s v=" "/>
    <s v=" "/>
    <s v=" "/>
    <n v="0"/>
    <s v=""/>
    <s v=" "/>
    <s v=" "/>
    <s v=" "/>
    <n v="1"/>
    <n v="2012"/>
  </r>
  <r>
    <n v="2017"/>
    <s v="Rwanda"/>
    <s v="Rulindo"/>
    <s v="Ntarabana"/>
    <s v="Mahaza"/>
    <s v="Karera"/>
    <s v=""/>
    <s v=""/>
    <s v="Rwamugaza network"/>
    <n v="182"/>
    <n v="182"/>
    <s v=" "/>
    <s v="Piped Network -- Gravity Only"/>
    <n v="2014"/>
    <s v="Governement (District, Wasac) And Water For People"/>
    <s v="Spring"/>
    <x v="0"/>
    <x v="1"/>
    <x v="1"/>
    <x v="1"/>
    <n v="7"/>
    <s v="Perform Routine Preventative Maintenance"/>
    <s v=""/>
    <s v="Maintain O&amp;M and Routine Monitoring"/>
    <n v="16"/>
    <n v="6"/>
    <n v="16"/>
    <n v="6"/>
    <n v="16"/>
    <s v=" "/>
    <s v=" "/>
    <s v=" "/>
    <s v=""/>
    <n v="17"/>
    <n v="1"/>
    <n v="1"/>
    <n v="1"/>
    <n v="1"/>
    <n v="1"/>
    <s v=" "/>
    <s v=" "/>
    <s v=" "/>
    <s v=" "/>
    <n v="1"/>
    <n v="1"/>
    <n v="1"/>
    <n v="1"/>
    <n v="0"/>
    <n v="1"/>
    <n v="1"/>
    <n v="1"/>
    <n v="1"/>
    <n v="1"/>
    <n v="2"/>
    <n v="1"/>
    <n v="2"/>
    <n v="35000"/>
    <n v="7"/>
    <n v="14"/>
    <n v="1"/>
    <n v="35000"/>
    <s v=" "/>
    <n v="1"/>
    <n v="1"/>
    <s v=""/>
    <n v="2003"/>
    <n v="1"/>
    <n v="2003"/>
    <n v="1"/>
    <n v="2003"/>
    <n v="1"/>
    <n v="2003"/>
    <n v="1"/>
    <n v="2003"/>
    <n v="0"/>
    <s v=" "/>
    <s v=" "/>
    <s v=" "/>
    <n v="0"/>
    <s v=""/>
    <s v=" "/>
    <s v=" "/>
    <s v=" "/>
    <n v="1"/>
    <n v="2014"/>
  </r>
  <r>
    <n v="2017"/>
    <s v="Rwanda"/>
    <s v="Rulindo"/>
    <s v="Mbogo"/>
    <s v="Bukoro"/>
    <s v="Ruhanya"/>
    <s v=""/>
    <s v=""/>
    <s v="musenge"/>
    <n v="40"/>
    <n v="40"/>
    <n v="14"/>
    <s v="Piped Network With Pump"/>
    <n v="2014"/>
    <s v="Water For People"/>
    <s v="Spring"/>
    <x v="0"/>
    <x v="2"/>
    <x v="0"/>
    <x v="2"/>
    <n v="4"/>
    <s v="Major Repairs or Replace System"/>
    <s v=""/>
    <s v="Further Technical Diagnostic Needed"/>
    <n v="27"/>
    <n v="17"/>
    <n v="27"/>
    <n v="17"/>
    <n v="27"/>
    <n v="4"/>
    <n v="17"/>
    <s v=" "/>
    <s v=""/>
    <n v="17"/>
    <n v="1"/>
    <n v="2"/>
    <n v="1"/>
    <n v="1"/>
    <n v="2"/>
    <n v="2"/>
    <n v="2"/>
    <s v=" "/>
    <s v=" "/>
    <n v="3"/>
    <n v="3"/>
    <n v="1"/>
    <n v="1"/>
    <n v="0"/>
    <n v="1"/>
    <n v="1"/>
    <n v="0"/>
    <n v="0"/>
    <n v="0"/>
    <n v="1"/>
    <n v="1"/>
    <n v="1"/>
    <n v="3000"/>
    <n v="16"/>
    <n v="8"/>
    <n v="3"/>
    <n v="20000"/>
    <n v="1"/>
    <n v="1"/>
    <n v="1"/>
    <s v="&quot;Springbox&quot; --Intake Structure At A Spring"/>
    <n v="2014"/>
    <n v="1"/>
    <n v="2014"/>
    <n v="1"/>
    <n v="2014"/>
    <n v="1"/>
    <n v="2014"/>
    <n v="1"/>
    <n v="2014"/>
    <n v="1"/>
    <n v="2014"/>
    <n v="1"/>
    <n v="2014"/>
    <n v="0"/>
    <s v=""/>
    <s v=" "/>
    <s v=" "/>
    <s v=" "/>
    <n v="1"/>
    <n v="2014"/>
  </r>
  <r>
    <n v="2017"/>
    <s v="Rwanda"/>
    <s v="Rulindo"/>
    <s v="Base"/>
    <s v="Cyohoha"/>
    <s v="Rubanda"/>
    <s v=""/>
    <s v=""/>
    <s v="Gihanga"/>
    <n v="214"/>
    <n v="200"/>
    <s v=" "/>
    <s v="Piped Network -- Gravity Only"/>
    <n v="2016"/>
    <s v="Governement (District, Wasac) And Water For People"/>
    <s v="Spring"/>
    <x v="0"/>
    <x v="2"/>
    <x v="1"/>
    <x v="2"/>
    <n v="6"/>
    <s v="Major Repairs or Replace System"/>
    <s v=""/>
    <s v="Further Technical Diagnostic Needed"/>
    <s v=" "/>
    <n v="19"/>
    <n v="29"/>
    <s v=" "/>
    <s v=" "/>
    <s v=" "/>
    <s v=" "/>
    <s v=" "/>
    <s v=""/>
    <n v="19"/>
    <s v=" "/>
    <n v="2"/>
    <n v="1"/>
    <s v=" "/>
    <s v=" "/>
    <s v=" "/>
    <s v=" "/>
    <s v=" "/>
    <s v=" "/>
    <n v="3"/>
    <n v="3"/>
    <n v="1"/>
    <n v="1"/>
    <n v="1"/>
    <n v="1"/>
    <n v="1"/>
    <n v="1"/>
    <n v="0"/>
    <n v="0"/>
    <n v="1"/>
    <s v=" "/>
    <n v="1"/>
    <n v="7200"/>
    <n v="6"/>
    <s v=" "/>
    <s v=" "/>
    <s v=" "/>
    <s v=" "/>
    <n v="2"/>
    <n v="0"/>
    <s v=""/>
    <s v=" "/>
    <n v="1"/>
    <n v="2016"/>
    <n v="1"/>
    <n v="2016"/>
    <n v="0"/>
    <s v=" "/>
    <n v="0"/>
    <s v=" "/>
    <n v="0"/>
    <s v=" "/>
    <s v=" "/>
    <s v=" "/>
    <n v="0"/>
    <s v=""/>
    <s v=" "/>
    <s v=" "/>
    <s v=" "/>
    <n v="1"/>
    <n v="2016"/>
  </r>
  <r>
    <n v="2017"/>
    <s v="Rwanda"/>
    <s v="Rulindo"/>
    <s v="Bushoki"/>
    <s v="Gasiza"/>
    <s v="Remera"/>
    <s v=""/>
    <s v=""/>
    <s v="Water point at EP Gasiza/Nyagahondo gravity system"/>
    <n v="228"/>
    <n v="228"/>
    <n v="84"/>
    <s v="Piped Network -- Gravity Only"/>
    <n v="2010"/>
    <s v="Caritas"/>
    <s v="Spring"/>
    <x v="0"/>
    <x v="1"/>
    <x v="1"/>
    <x v="1"/>
    <n v="7"/>
    <s v="Perform Routine Preventative Maintenance"/>
    <s v=""/>
    <s v="Maintain O&amp;M and Routine Monitoring"/>
    <s v=" "/>
    <s v=" "/>
    <s v=" "/>
    <s v=" "/>
    <s v=" "/>
    <s v=" "/>
    <s v=" "/>
    <s v=" "/>
    <s v=""/>
    <n v="13"/>
    <s v=" "/>
    <s v=" "/>
    <s v=" "/>
    <s v=" "/>
    <s v=" "/>
    <s v=" "/>
    <s v=" "/>
    <s v=" "/>
    <s v=" "/>
    <n v="1"/>
    <n v="1"/>
    <n v="1"/>
    <n v="1"/>
    <n v="0"/>
    <n v="1"/>
    <n v="1"/>
    <n v="1"/>
    <n v="1"/>
    <n v="1"/>
    <n v="1"/>
    <s v=" "/>
    <s v=" "/>
    <s v=" "/>
    <s v=" "/>
    <s v=" "/>
    <s v=" "/>
    <s v=" "/>
    <s v=" "/>
    <n v="1"/>
    <n v="0"/>
    <s v=""/>
    <s v=" "/>
    <n v="0"/>
    <s v=" "/>
    <n v="0"/>
    <s v=" "/>
    <n v="0"/>
    <s v=" "/>
    <n v="0"/>
    <s v=" "/>
    <n v="0"/>
    <s v=" "/>
    <s v=" "/>
    <s v=" "/>
    <n v="0"/>
    <s v=""/>
    <s v=" "/>
    <s v=" "/>
    <s v=" "/>
    <n v="1"/>
    <n v="2010"/>
  </r>
  <r>
    <n v="2017"/>
    <s v="Rwanda"/>
    <s v="Rulindo"/>
    <s v="Kinihira"/>
    <s v="Rebero"/>
    <s v="Karambi"/>
    <s v=""/>
    <s v=""/>
    <s v="Miyove-Kinihira"/>
    <n v="144"/>
    <n v="60"/>
    <n v="47"/>
    <s v="Piped Network -- Gravity Only"/>
    <n v="2001"/>
    <s v="Gkww"/>
    <s v="Spring"/>
    <x v="1"/>
    <x v="2"/>
    <x v="1"/>
    <x v="2"/>
    <n v="6"/>
    <s v="Major Repairs or Replace System"/>
    <s v=""/>
    <s v="Further Technical Diagnostic Needed"/>
    <n v="2"/>
    <n v="-8"/>
    <n v="2"/>
    <n v="-8"/>
    <n v="2"/>
    <s v=" "/>
    <s v=" "/>
    <s v=" "/>
    <s v=""/>
    <n v="-8"/>
    <n v="2"/>
    <n v="2"/>
    <n v="1"/>
    <n v="2"/>
    <n v="2"/>
    <s v=" "/>
    <s v=" "/>
    <s v=" "/>
    <s v=" "/>
    <n v="3"/>
    <n v="2"/>
    <n v="1"/>
    <n v="1"/>
    <n v="0"/>
    <n v="1"/>
    <n v="1"/>
    <n v="1"/>
    <n v="1"/>
    <n v="0"/>
    <n v="6"/>
    <n v="3"/>
    <n v="1"/>
    <n v="8000"/>
    <n v="4"/>
    <n v="18"/>
    <n v="2"/>
    <n v="15000"/>
    <s v=" "/>
    <n v="1"/>
    <n v="1"/>
    <s v="&quot;Springbox&quot; --Intake Structure At A Spring"/>
    <n v="1989"/>
    <n v="1"/>
    <n v="1989"/>
    <n v="1"/>
    <n v="1989"/>
    <n v="1"/>
    <n v="1989"/>
    <n v="1"/>
    <n v="1989"/>
    <n v="0"/>
    <s v=" "/>
    <s v=" "/>
    <s v=" "/>
    <n v="0"/>
    <s v=""/>
    <s v=" "/>
    <s v=" "/>
    <s v=" "/>
    <n v="1"/>
    <n v="1989"/>
  </r>
  <r>
    <n v="2017"/>
    <s v="Rwanda"/>
    <s v="Rulindo"/>
    <s v="Ngoma"/>
    <s v="Mugote"/>
    <s v="Rukoma"/>
    <s v=""/>
    <s v=""/>
    <s v="Kararama pumping network"/>
    <n v="92"/>
    <n v="45"/>
    <s v=" "/>
    <s v="Piped Network With Pump"/>
    <n v="2007"/>
    <s v="Government"/>
    <s v="Spring|Collection Chamber"/>
    <x v="0"/>
    <x v="2"/>
    <x v="0"/>
    <x v="2"/>
    <n v="4"/>
    <s v="Major Repairs or Replace System"/>
    <s v=""/>
    <s v="Further Technical Diagnostic Needed"/>
    <n v="20"/>
    <n v="10"/>
    <n v="20"/>
    <n v="10"/>
    <n v="20"/>
    <n v="-3"/>
    <n v="10"/>
    <s v=" "/>
    <s v=""/>
    <n v="10"/>
    <n v="1"/>
    <n v="1"/>
    <n v="1"/>
    <n v="1"/>
    <n v="2"/>
    <n v="2"/>
    <n v="2"/>
    <s v=" "/>
    <s v=" "/>
    <n v="3"/>
    <n v="3"/>
    <n v="1"/>
    <n v="0"/>
    <n v="0"/>
    <n v="1"/>
    <n v="1"/>
    <n v="1"/>
    <n v="0"/>
    <n v="0"/>
    <n v="4"/>
    <n v="3"/>
    <n v="1"/>
    <n v="1500"/>
    <n v="25"/>
    <n v="20"/>
    <n v="4"/>
    <n v="30000"/>
    <n v="2"/>
    <n v="47"/>
    <n v="1"/>
    <s v="&quot;Springbox&quot; --Intake Structure At A Spring|Collection Chamber"/>
    <n v="2007"/>
    <n v="1"/>
    <n v="2007"/>
    <n v="1"/>
    <n v="2007"/>
    <n v="1"/>
    <n v="2007"/>
    <n v="1"/>
    <n v="2007"/>
    <n v="1"/>
    <n v="2007"/>
    <n v="1"/>
    <n v="2007"/>
    <n v="0"/>
    <s v=""/>
    <s v=" "/>
    <s v=" "/>
    <s v=" "/>
    <n v="1"/>
    <n v="2007"/>
  </r>
  <r>
    <n v="2017"/>
    <s v="Rwanda"/>
    <s v="Rulindo"/>
    <s v="Ngoma"/>
    <s v="Kabuga"/>
    <s v="Kagarama"/>
    <s v=""/>
    <s v=""/>
    <s v="Kabarore- Ngoma- Nyabuko network"/>
    <n v="57"/>
    <n v="57"/>
    <n v="42"/>
    <s v="Piped Network With Pump"/>
    <n v="2014"/>
    <s v="Governement (District, Wasac) And Water For People"/>
    <s v="Spring"/>
    <x v="0"/>
    <x v="1"/>
    <x v="1"/>
    <x v="1"/>
    <n v="7"/>
    <s v="Repair or Replace Components"/>
    <s v="Intake Structure, Pump, "/>
    <s v="Create Plan To Repair or Replace Components"/>
    <n v="27"/>
    <n v="17"/>
    <n v="27"/>
    <s v=" "/>
    <n v="27"/>
    <n v="4"/>
    <n v="17"/>
    <s v=" "/>
    <s v=""/>
    <n v="17"/>
    <n v="2"/>
    <n v="1"/>
    <n v="1"/>
    <s v=" "/>
    <n v="1"/>
    <n v="2"/>
    <n v="1"/>
    <s v=" "/>
    <s v=" "/>
    <n v="1"/>
    <n v="1"/>
    <n v="1"/>
    <n v="1"/>
    <n v="0"/>
    <n v="1"/>
    <n v="1"/>
    <n v="1"/>
    <n v="1"/>
    <n v="1"/>
    <n v="4"/>
    <n v="5"/>
    <n v="2"/>
    <n v="8000"/>
    <n v="13"/>
    <s v=" "/>
    <n v="2"/>
    <n v="7000"/>
    <n v="2"/>
    <n v="17"/>
    <n v="1"/>
    <s v="&quot;Springbox&quot; --Intake Structure At A Spring|Collection Chamber"/>
    <n v="2014"/>
    <n v="1"/>
    <n v="2014"/>
    <n v="1"/>
    <n v="2014"/>
    <n v="0"/>
    <s v=" "/>
    <n v="1"/>
    <n v="2014"/>
    <n v="1"/>
    <n v="2014"/>
    <n v="1"/>
    <n v="2014"/>
    <n v="0"/>
    <s v=""/>
    <s v=" "/>
    <s v=" "/>
    <s v=" "/>
    <n v="1"/>
    <n v="2014"/>
  </r>
  <r>
    <n v="2017"/>
    <s v="Rwanda"/>
    <s v="Rulindo"/>
    <s v="Buyoga"/>
    <s v="Gahororo"/>
    <s v="Gipfundo"/>
    <s v=""/>
    <s v=""/>
    <s v="rugarama"/>
    <n v="162"/>
    <n v="120"/>
    <n v="40"/>
    <s v="Piped Network -- Gravity Only"/>
    <n v="2012"/>
    <s v="G. Thierry"/>
    <s v="Spring"/>
    <x v="0"/>
    <x v="1"/>
    <x v="2"/>
    <x v="1"/>
    <n v="8"/>
    <s v="Perform Routine Preventative Maintenance"/>
    <s v=""/>
    <s v="Maintain O&amp;M and Routine Monitoring"/>
    <n v="25"/>
    <n v="15"/>
    <n v="25"/>
    <s v=" "/>
    <s v=" "/>
    <s v=" "/>
    <s v=" "/>
    <s v=" "/>
    <s v=""/>
    <n v="15"/>
    <n v="1"/>
    <n v="1"/>
    <n v="1"/>
    <s v=" "/>
    <s v=" "/>
    <s v=" "/>
    <s v=" "/>
    <s v=" "/>
    <s v=" "/>
    <n v="1"/>
    <n v="1"/>
    <n v="1"/>
    <n v="1"/>
    <n v="1"/>
    <n v="1"/>
    <n v="1"/>
    <n v="1"/>
    <n v="1"/>
    <n v="1"/>
    <n v="1"/>
    <n v="1"/>
    <n v="1"/>
    <n v="4500"/>
    <n v="4"/>
    <s v=" "/>
    <s v=" "/>
    <s v=" "/>
    <s v=" "/>
    <n v="1"/>
    <n v="1"/>
    <s v="&quot;Springbox&quot; --Intake Structure At A Spring"/>
    <n v="2012"/>
    <n v="1"/>
    <n v="2012"/>
    <n v="1"/>
    <n v="2012"/>
    <n v="0"/>
    <s v=" "/>
    <n v="0"/>
    <s v=" "/>
    <n v="0"/>
    <s v=" "/>
    <s v=" "/>
    <s v=" "/>
    <n v="0"/>
    <s v=""/>
    <s v=" "/>
    <s v=" "/>
    <s v=" "/>
    <n v="1"/>
    <n v="2012"/>
  </r>
  <r>
    <n v="2017"/>
    <s v="Rwanda"/>
    <s v="Rulindo"/>
    <s v="Cyungo"/>
    <s v="Burehe"/>
    <s v="Sove"/>
    <s v=""/>
    <s v=""/>
    <s v="Nyamagana"/>
    <n v="75"/>
    <n v="35"/>
    <n v="41"/>
    <s v="Piped Network -- Gravity Only"/>
    <n v="2011"/>
    <s v="Government And African Development Bank"/>
    <s v="Spring"/>
    <x v="0"/>
    <x v="1"/>
    <x v="0"/>
    <x v="0"/>
    <n v="5"/>
    <s v="Perform Routine Preventative Maintenance"/>
    <s v=""/>
    <s v="Maintain O&amp;M and Routine Monitoring"/>
    <n v="24"/>
    <n v="18"/>
    <n v="24"/>
    <n v="14"/>
    <n v="24"/>
    <s v=" "/>
    <s v=" "/>
    <s v=" "/>
    <s v=""/>
    <n v="14"/>
    <n v="1"/>
    <n v="1"/>
    <n v="1"/>
    <n v="1"/>
    <n v="1"/>
    <s v=" "/>
    <s v=" "/>
    <s v=" "/>
    <s v=" "/>
    <n v="1"/>
    <n v="2"/>
    <n v="1"/>
    <n v="1"/>
    <n v="0"/>
    <n v="1"/>
    <n v="1"/>
    <n v="1"/>
    <n v="0"/>
    <n v="0"/>
    <n v="2"/>
    <n v="1"/>
    <n v="2"/>
    <n v="2100"/>
    <n v="11"/>
    <n v="15"/>
    <n v="3"/>
    <n v="37000"/>
    <s v=" "/>
    <n v="29"/>
    <n v="1"/>
    <s v="&quot;Springbox&quot; --Intake Structure At A Spring"/>
    <n v="2011"/>
    <n v="1"/>
    <n v="2015"/>
    <n v="1"/>
    <n v="2011"/>
    <n v="1"/>
    <n v="2011"/>
    <n v="1"/>
    <n v="2011"/>
    <n v="0"/>
    <s v=" "/>
    <s v=" "/>
    <s v=" "/>
    <n v="0"/>
    <s v=""/>
    <s v=" "/>
    <s v=" "/>
    <s v=" "/>
    <n v="1"/>
    <n v="2011"/>
  </r>
  <r>
    <n v="2017"/>
    <s v="Rwanda"/>
    <s v="Rulindo"/>
    <s v="Buyoga"/>
    <s v="Gahororo"/>
    <s v="Gatenderi"/>
    <s v=""/>
    <s v=""/>
    <s v="kiruruma"/>
    <n v="141"/>
    <n v="100"/>
    <s v=" "/>
    <s v="Piped Network With Pump"/>
    <n v="2014"/>
    <s v="Governement (District, Wasac) And Water For People"/>
    <s v="Spring"/>
    <x v="0"/>
    <x v="1"/>
    <x v="1"/>
    <x v="1"/>
    <n v="7"/>
    <s v="Repair or Replace Components"/>
    <s v="Kiosk/Tap Stand"/>
    <s v="Create Plan To Repair or Replace Components"/>
    <n v="30"/>
    <n v="17"/>
    <n v="27"/>
    <s v=" "/>
    <n v="27"/>
    <s v=" "/>
    <s v=" "/>
    <s v=" "/>
    <s v=""/>
    <n v="17"/>
    <n v="1"/>
    <n v="1"/>
    <n v="1"/>
    <s v=" "/>
    <n v="1"/>
    <s v=" "/>
    <s v=" "/>
    <s v=" "/>
    <s v=" "/>
    <n v="2"/>
    <n v="1"/>
    <n v="1"/>
    <n v="1"/>
    <n v="0"/>
    <n v="1"/>
    <n v="1"/>
    <n v="1"/>
    <n v="1"/>
    <n v="1"/>
    <n v="1"/>
    <n v="1"/>
    <n v="3"/>
    <n v="9000"/>
    <n v="11"/>
    <s v=" "/>
    <n v="3"/>
    <n v="9000"/>
    <s v=" "/>
    <n v="1"/>
    <n v="1"/>
    <s v="&quot;Springbox&quot; --Intake Structure At A Spring"/>
    <n v="2017"/>
    <n v="1"/>
    <n v="2014"/>
    <n v="1"/>
    <n v="2014"/>
    <n v="0"/>
    <s v=" "/>
    <n v="1"/>
    <n v="2014"/>
    <n v="0"/>
    <s v=" "/>
    <s v=" "/>
    <s v=" "/>
    <n v="0"/>
    <s v=""/>
    <s v=" "/>
    <s v=" "/>
    <s v=" "/>
    <n v="1"/>
    <n v="2014"/>
  </r>
  <r>
    <n v="2017"/>
    <s v="Rwanda"/>
    <s v="Rulindo"/>
    <s v="Base"/>
    <s v="Rwamahwa"/>
    <s v="Base"/>
    <s v=""/>
    <s v=""/>
    <s v="Rutembe"/>
    <n v="229"/>
    <n v="229"/>
    <s v=" "/>
    <s v="Piped Network -- Gravity Only"/>
    <n v="2016"/>
    <s v="Governement (District, Wasac) And Water For People"/>
    <s v="Spring"/>
    <x v="0"/>
    <x v="1"/>
    <x v="2"/>
    <x v="1"/>
    <n v="8"/>
    <s v="Perform Routine Preventative Maintenance"/>
    <s v=""/>
    <s v="Maintain O&amp;M and Routine Monitoring"/>
    <n v="30"/>
    <n v="20"/>
    <n v="29"/>
    <n v="19"/>
    <s v=" "/>
    <s v=" "/>
    <s v=" "/>
    <s v=" "/>
    <s v=""/>
    <n v="19"/>
    <n v="1"/>
    <n v="1"/>
    <n v="1"/>
    <n v="1"/>
    <s v=" "/>
    <s v=" "/>
    <s v=" "/>
    <s v=" "/>
    <s v=" "/>
    <n v="1"/>
    <n v="1"/>
    <n v="1"/>
    <n v="1"/>
    <n v="1"/>
    <n v="1"/>
    <n v="1"/>
    <n v="1"/>
    <n v="1"/>
    <n v="1"/>
    <n v="2"/>
    <n v="1"/>
    <n v="1"/>
    <n v="2500"/>
    <n v="1"/>
    <n v="3"/>
    <s v=" "/>
    <s v=" "/>
    <s v=" "/>
    <n v="1"/>
    <n v="1"/>
    <s v="&quot;Springbox&quot; --Intake Structure At A Spring"/>
    <n v="2017"/>
    <n v="1"/>
    <n v="2017"/>
    <n v="1"/>
    <n v="2016"/>
    <n v="1"/>
    <n v="2016"/>
    <n v="0"/>
    <s v=" "/>
    <n v="0"/>
    <s v=" "/>
    <s v=" "/>
    <s v=" "/>
    <n v="0"/>
    <s v=""/>
    <s v=" "/>
    <s v=" "/>
    <s v=" "/>
    <n v="1"/>
    <n v="2016"/>
  </r>
  <r>
    <n v="2017"/>
    <s v="Rwanda"/>
    <s v="Rulindo"/>
    <s v="Rusiga"/>
    <s v="Gako"/>
    <s v="Kabuye"/>
    <s v=""/>
    <s v=""/>
    <s v="Kabuye water point[RW.WFP.Q3.14.166.066]/Tare-Rusiga pumping"/>
    <n v="169"/>
    <n v="169"/>
    <n v="62"/>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0"/>
    <s v=" "/>
    <s v=" "/>
    <s v=" "/>
    <s v=" "/>
    <s v=" "/>
    <s v=" "/>
    <s v=" "/>
    <s v=" "/>
    <n v="2"/>
    <n v="0"/>
    <s v=""/>
    <s v=" "/>
    <n v="0"/>
    <s v=" "/>
    <n v="0"/>
    <s v=" "/>
    <n v="0"/>
    <s v=" "/>
    <n v="0"/>
    <s v=" "/>
    <n v="0"/>
    <s v=" "/>
    <s v=" "/>
    <s v=" "/>
    <n v="0"/>
    <s v=""/>
    <s v=" "/>
    <s v=" "/>
    <s v=" "/>
    <n v="1"/>
    <n v="2015"/>
  </r>
  <r>
    <n v="2017"/>
    <s v="Rwanda"/>
    <s v="Rulindo"/>
    <s v="Shyorongi"/>
    <s v="Muvumu"/>
    <s v="Nyabubare"/>
    <s v=""/>
    <s v=""/>
    <s v="Bitete-Muvumu"/>
    <n v="97"/>
    <n v="35"/>
    <n v="5"/>
    <s v="Piped Network -- Gravity Only"/>
    <n v="2013"/>
    <s v="Governement (District, Wasac) And Water For People"/>
    <s v="Spring"/>
    <x v="0"/>
    <x v="1"/>
    <x v="2"/>
    <x v="1"/>
    <n v="8"/>
    <s v="Repair or Replace Components"/>
    <s v="Conduction Line, Other Concrete Structures "/>
    <s v="Create Plan To Repair or Replace Components"/>
    <n v="26"/>
    <n v="16"/>
    <n v="26"/>
    <n v="16"/>
    <n v="26"/>
    <s v=" "/>
    <s v=" "/>
    <s v=" "/>
    <s v=""/>
    <n v="16"/>
    <n v="1"/>
    <n v="2"/>
    <n v="1"/>
    <n v="2"/>
    <n v="1"/>
    <s v=" "/>
    <s v=" "/>
    <s v=" "/>
    <s v=" "/>
    <n v="1"/>
    <n v="1"/>
    <n v="1"/>
    <n v="1"/>
    <n v="1"/>
    <n v="1"/>
    <n v="1"/>
    <n v="1"/>
    <n v="1"/>
    <n v="1"/>
    <n v="3"/>
    <n v="1"/>
    <n v="1"/>
    <n v="11"/>
    <n v="1"/>
    <n v="6"/>
    <n v="1"/>
    <n v="4000"/>
    <s v=" "/>
    <n v="1"/>
    <n v="1"/>
    <s v="&quot;Springbox&quot; --Intake Structure At A Spring"/>
    <n v="2013"/>
    <n v="1"/>
    <n v="2013"/>
    <n v="1"/>
    <n v="2013"/>
    <n v="1"/>
    <n v="2013"/>
    <n v="1"/>
    <n v="2013"/>
    <n v="0"/>
    <s v=" "/>
    <s v=" "/>
    <s v=" "/>
    <n v="0"/>
    <s v=""/>
    <s v=" "/>
    <s v=" "/>
    <s v=" "/>
    <n v="1"/>
    <n v="2013"/>
  </r>
  <r>
    <n v="2017"/>
    <s v="Rwanda"/>
    <s v="Rulindo"/>
    <s v="Cyinzuzi"/>
    <s v="Rudogo"/>
    <s v="Gasiza"/>
    <s v=""/>
    <s v=""/>
    <s v="Rwagitare"/>
    <n v="45"/>
    <n v="40"/>
    <s v=" "/>
    <s v="Piped Network -- Gravity Only"/>
    <n v="2009"/>
    <s v="Water For People"/>
    <s v="Spring"/>
    <x v="0"/>
    <x v="1"/>
    <x v="2"/>
    <x v="1"/>
    <n v="8"/>
    <s v="Perform Routine Preventative Maintenance"/>
    <s v=""/>
    <s v="Maintain O&amp;M and Routine Monitoring"/>
    <n v="22"/>
    <n v="12"/>
    <n v="22"/>
    <n v="12"/>
    <n v="22"/>
    <s v=" "/>
    <s v=" "/>
    <s v=" "/>
    <s v=""/>
    <n v="12"/>
    <n v="1"/>
    <n v="1"/>
    <n v="1"/>
    <n v="1"/>
    <n v="1"/>
    <s v=" "/>
    <s v=" "/>
    <s v=" "/>
    <s v=" "/>
    <n v="1"/>
    <n v="1"/>
    <n v="1"/>
    <n v="1"/>
    <n v="1"/>
    <n v="1"/>
    <n v="1"/>
    <n v="1"/>
    <n v="1"/>
    <n v="1"/>
    <n v="1"/>
    <n v="1"/>
    <n v="1"/>
    <n v="1200"/>
    <n v="1"/>
    <n v="2"/>
    <n v="1"/>
    <n v="900"/>
    <s v=" "/>
    <n v="2"/>
    <n v="1"/>
    <s v="&quot;Springbox&quot; --Intake Structure At A Spring"/>
    <n v="2009"/>
    <n v="1"/>
    <n v="2009"/>
    <n v="1"/>
    <n v="2009"/>
    <n v="1"/>
    <n v="2009"/>
    <n v="1"/>
    <n v="2009"/>
    <n v="0"/>
    <s v=" "/>
    <s v=" "/>
    <s v=" "/>
    <n v="0"/>
    <s v=""/>
    <s v=" "/>
    <s v=" "/>
    <s v=" "/>
    <n v="1"/>
    <n v="2009"/>
  </r>
  <r>
    <n v="2017"/>
    <s v="Rwanda"/>
    <s v="Rulindo"/>
    <s v="Rukozo"/>
    <s v="Mberuka"/>
    <s v="Gakubo"/>
    <s v=""/>
    <s v=""/>
    <s v="Nyamagana"/>
    <n v="1200"/>
    <n v="1200"/>
    <n v="124"/>
    <s v="Piped Network -- Gravity Only"/>
    <n v="2011"/>
    <s v="Government And African Development Bank"/>
    <s v="Spring"/>
    <x v="0"/>
    <x v="0"/>
    <x v="0"/>
    <x v="0"/>
    <n v="5"/>
    <s v="Repair or Replace Components"/>
    <s v="Distribution  Line, Kiosk/Tap Stand"/>
    <s v="Create Plan To Repair or Replace Components"/>
    <n v="28"/>
    <n v="18"/>
    <n v="24"/>
    <n v="14"/>
    <n v="24"/>
    <s v=" "/>
    <s v=" "/>
    <s v=" "/>
    <s v=""/>
    <n v="14"/>
    <n v="1"/>
    <n v="1"/>
    <n v="1"/>
    <n v="1"/>
    <n v="2"/>
    <s v=" "/>
    <s v=" "/>
    <s v=" "/>
    <s v=" "/>
    <n v="2"/>
    <n v="2"/>
    <n v="1"/>
    <n v="1"/>
    <n v="0"/>
    <n v="1"/>
    <n v="1"/>
    <n v="0"/>
    <n v="1"/>
    <n v="0"/>
    <n v="2"/>
    <n v="1"/>
    <n v="2"/>
    <n v="2100"/>
    <n v="11"/>
    <n v="15"/>
    <n v="3"/>
    <n v="37000"/>
    <s v=" "/>
    <n v="29"/>
    <n v="1"/>
    <s v="&quot;Springbox&quot; --Intake Structure At A Spring"/>
    <n v="2015"/>
    <n v="1"/>
    <n v="2015"/>
    <n v="1"/>
    <n v="2011"/>
    <n v="1"/>
    <n v="2011"/>
    <n v="1"/>
    <n v="2011"/>
    <n v="0"/>
    <s v=" "/>
    <s v=" "/>
    <s v=" "/>
    <n v="0"/>
    <s v=""/>
    <s v=" "/>
    <s v=" "/>
    <s v=" "/>
    <n v="1"/>
    <n v="2011"/>
  </r>
  <r>
    <n v="2017"/>
    <s v="Rwanda"/>
    <s v="Rulindo"/>
    <s v="Kinihira"/>
    <s v="Marembo"/>
    <s v="Cyogo"/>
    <s v=""/>
    <s v=""/>
    <s v="Nyamagana-Kinihira"/>
    <n v="184"/>
    <n v="60"/>
    <s v=" "/>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Mbogo"/>
    <s v="Bukoro"/>
    <s v="Gasama"/>
    <s v=""/>
    <s v=""/>
    <s v="Gasama"/>
    <n v="19"/>
    <n v="19"/>
    <n v="6"/>
    <s v="Piped Network -- Gravity Only"/>
    <n v="1997"/>
    <s v="Governement (District, Wasac) And Water For People"/>
    <s v="Spring"/>
    <x v="0"/>
    <x v="1"/>
    <x v="2"/>
    <x v="1"/>
    <n v="8"/>
    <s v="Perform Routine Preventative Maintenance"/>
    <s v=""/>
    <s v="Maintain O&amp;M and Routine Monitoring"/>
    <n v="29"/>
    <n v="19"/>
    <n v="29"/>
    <n v="19"/>
    <n v="29"/>
    <s v=" "/>
    <s v=" "/>
    <s v=" "/>
    <s v=""/>
    <n v="0"/>
    <n v="1"/>
    <n v="1"/>
    <n v="1"/>
    <n v="1"/>
    <n v="1"/>
    <s v=" "/>
    <s v=" "/>
    <s v=" "/>
    <s v=" "/>
    <n v="1"/>
    <n v="1"/>
    <n v="1"/>
    <n v="1"/>
    <n v="1"/>
    <n v="1"/>
    <n v="1"/>
    <n v="1"/>
    <n v="1"/>
    <n v="1"/>
    <n v="2"/>
    <n v="2"/>
    <n v="1"/>
    <n v="700"/>
    <n v="1"/>
    <n v="2"/>
    <n v="2"/>
    <n v="800"/>
    <s v=" "/>
    <n v="5"/>
    <n v="1"/>
    <s v="Start Chamber And Collection Chamber"/>
    <n v="2016"/>
    <n v="1"/>
    <n v="2016"/>
    <n v="1"/>
    <n v="2016"/>
    <n v="1"/>
    <n v="2016"/>
    <n v="1"/>
    <n v="2016"/>
    <n v="0"/>
    <s v=" "/>
    <s v=" "/>
    <s v=" "/>
    <n v="0"/>
    <s v=""/>
    <s v=" "/>
    <s v=" "/>
    <s v=" "/>
    <n v="1"/>
    <n v="1997"/>
  </r>
  <r>
    <n v="2017"/>
    <s v="Rwanda"/>
    <s v="Rulindo"/>
    <s v="Buyoga"/>
    <s v="Gitumba"/>
    <s v="Munini"/>
    <s v=""/>
    <s v=""/>
    <s v="Kiruruma"/>
    <n v="158"/>
    <n v="152"/>
    <n v="156"/>
    <s v="Piped Network With Pump"/>
    <n v="2014"/>
    <s v="Governement (District, Wasac) And Water For People"/>
    <s v="Groundwater (Well, Etc.)"/>
    <x v="0"/>
    <x v="1"/>
    <x v="1"/>
    <x v="1"/>
    <n v="7"/>
    <s v="Perform Routine Preventative Maintenance"/>
    <s v=""/>
    <s v="Maintain O&amp;M and Routine Monitoring"/>
    <n v="27"/>
    <n v="17"/>
    <n v="27"/>
    <s v=" "/>
    <n v="27"/>
    <s v=" "/>
    <s v=" "/>
    <s v=" "/>
    <s v=""/>
    <n v="17"/>
    <n v="1"/>
    <n v="1"/>
    <n v="1"/>
    <s v=" "/>
    <n v="1"/>
    <s v=" "/>
    <s v=" "/>
    <s v=" "/>
    <s v=" "/>
    <n v="1"/>
    <n v="1"/>
    <n v="1"/>
    <n v="1"/>
    <n v="0"/>
    <n v="1"/>
    <n v="1"/>
    <n v="1"/>
    <n v="1"/>
    <n v="1"/>
    <n v="1"/>
    <n v="1"/>
    <n v="3"/>
    <n v="9000"/>
    <n v="15"/>
    <s v=" "/>
    <n v="3"/>
    <n v="9000"/>
    <s v=" "/>
    <n v="2"/>
    <n v="1"/>
    <s v="&quot;Springbox&quot; --Intake Structure At A Spring"/>
    <n v="2014"/>
    <n v="1"/>
    <n v="2014"/>
    <n v="1"/>
    <n v="2014"/>
    <n v="0"/>
    <s v=" "/>
    <n v="1"/>
    <n v="2014"/>
    <n v="0"/>
    <s v=" "/>
    <s v=" "/>
    <s v=" "/>
    <n v="0"/>
    <s v=""/>
    <s v=" "/>
    <s v=" "/>
    <s v=" "/>
    <n v="1"/>
    <n v="2014"/>
  </r>
  <r>
    <n v="2017"/>
    <s v="Rwanda"/>
    <s v="Rulindo"/>
    <s v="Ntarabana"/>
    <s v="Kajevuba"/>
    <s v="Nyakambu"/>
    <s v=""/>
    <s v=""/>
    <s v="rwamugaza"/>
    <n v="186"/>
    <n v="30"/>
    <s v=" "/>
    <s v="Piped Network -- Gravity Only"/>
    <n v="2003"/>
    <s v="Government"/>
    <s v="Spring"/>
    <x v="0"/>
    <x v="2"/>
    <x v="1"/>
    <x v="2"/>
    <n v="6"/>
    <s v="Major Repairs or Replace System"/>
    <s v=""/>
    <s v="Further Technical Diagnostic Needed"/>
    <n v="16"/>
    <n v="6"/>
    <n v="16"/>
    <n v="6"/>
    <n v="16"/>
    <s v=" "/>
    <s v=" "/>
    <s v=" "/>
    <s v=""/>
    <n v="6"/>
    <n v="1"/>
    <n v="1"/>
    <n v="1"/>
    <n v="1"/>
    <n v="1"/>
    <s v=" "/>
    <s v=" "/>
    <s v=" "/>
    <s v=" "/>
    <n v="3"/>
    <n v="2"/>
    <n v="1"/>
    <n v="1"/>
    <n v="0"/>
    <n v="1"/>
    <n v="1"/>
    <n v="1"/>
    <n v="1"/>
    <n v="0"/>
    <n v="2"/>
    <n v="1"/>
    <n v="2"/>
    <n v="35000"/>
    <n v="7"/>
    <n v="12"/>
    <n v="2"/>
    <n v="35000"/>
    <s v=" "/>
    <n v="3"/>
    <n v="1"/>
    <s v="&quot;Springbox&quot; --Intake Structure At A Spring"/>
    <n v="2003"/>
    <n v="1"/>
    <n v="2003"/>
    <n v="1"/>
    <n v="2003"/>
    <n v="1"/>
    <n v="2003"/>
    <n v="1"/>
    <n v="2003"/>
    <n v="0"/>
    <s v=" "/>
    <s v=" "/>
    <s v=" "/>
    <n v="0"/>
    <s v=""/>
    <s v=" "/>
    <s v=" "/>
    <s v=" "/>
    <n v="1"/>
    <n v="2003"/>
  </r>
  <r>
    <n v="2017"/>
    <s v="Rwanda"/>
    <s v="Rulindo"/>
    <s v="Tumba"/>
    <s v="Nyirabirori"/>
    <s v="Murambi"/>
    <s v=""/>
    <s v=""/>
    <s v="Murambi water point/Nyirambuga pumping"/>
    <n v="174"/>
    <n v="174"/>
    <n v="134"/>
    <s v="Piped Network With Pump"/>
    <n v="2015"/>
    <s v="Governement (District, Wasac) And Water For People"/>
    <s v="Spring"/>
    <x v="0"/>
    <x v="1"/>
    <x v="1"/>
    <x v="1"/>
    <n v="7"/>
    <s v="Perform Routine Preventative Maintenance"/>
    <s v=""/>
    <s v="Maintain O&amp;M and Routine Monitoring"/>
    <s v=" "/>
    <s v=" "/>
    <n v="28"/>
    <s v=" "/>
    <s v=" "/>
    <s v=" "/>
    <s v=" "/>
    <s v=" "/>
    <s v=""/>
    <n v="18"/>
    <s v=" "/>
    <s v=" "/>
    <n v="1"/>
    <s v=" "/>
    <s v=" "/>
    <s v=" "/>
    <s v=" "/>
    <s v=" "/>
    <s v=" "/>
    <n v="1"/>
    <n v="1"/>
    <n v="1"/>
    <n v="1"/>
    <n v="0"/>
    <n v="1"/>
    <n v="1"/>
    <n v="1"/>
    <n v="1"/>
    <n v="1"/>
    <n v="11"/>
    <s v=" "/>
    <s v=" "/>
    <s v=" "/>
    <n v="1"/>
    <s v=" "/>
    <s v=" "/>
    <s v=" "/>
    <s v=" "/>
    <n v="2"/>
    <n v="0"/>
    <s v=""/>
    <s v=" "/>
    <n v="0"/>
    <s v=" "/>
    <n v="1"/>
    <n v="2015"/>
    <n v="0"/>
    <s v=" "/>
    <n v="0"/>
    <s v=" "/>
    <n v="0"/>
    <s v=" "/>
    <s v=" "/>
    <s v=" "/>
    <n v="0"/>
    <s v=""/>
    <s v=" "/>
    <s v=" "/>
    <s v=" "/>
    <n v="1"/>
    <n v="2015"/>
  </r>
  <r>
    <n v="2017"/>
    <s v="Rwanda"/>
    <s v="Rulindo"/>
    <s v="Mbogo"/>
    <s v="Bukoro"/>
    <s v="Bukoro"/>
    <s v=""/>
    <s v=""/>
    <s v=" "/>
    <n v="186"/>
    <n v="52"/>
    <s v=" "/>
    <s v="Piped Network With Pump"/>
    <n v="2014"/>
    <s v=""/>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Masoro"/>
    <s v="Kigarama"/>
    <s v="Marenge"/>
    <s v=""/>
    <s v=""/>
    <s v=" "/>
    <n v="214"/>
    <n v="214"/>
    <n v="78"/>
    <s v="Piped Network With Pump"/>
    <n v="1998"/>
    <s v="Governement (District, Wasac) And Water For People"/>
    <s v="Spring"/>
    <x v="0"/>
    <x v="1"/>
    <x v="2"/>
    <x v="1"/>
    <n v="8"/>
    <s v="Perform Routine Preventative Maintenance"/>
    <s v=""/>
    <s v="Maintain O&amp;M and Routine Monitoring"/>
    <n v="29"/>
    <n v="19"/>
    <n v="29"/>
    <s v=" "/>
    <n v="29"/>
    <n v="6"/>
    <n v="19"/>
    <s v=" "/>
    <s v=""/>
    <n v="19"/>
    <n v="1"/>
    <n v="1"/>
    <n v="1"/>
    <s v=" "/>
    <n v="1"/>
    <n v="1"/>
    <n v="1"/>
    <s v=" "/>
    <s v=" "/>
    <n v="1"/>
    <n v="1"/>
    <n v="1"/>
    <n v="1"/>
    <n v="1"/>
    <n v="1"/>
    <n v="1"/>
    <n v="1"/>
    <n v="1"/>
    <n v="1"/>
    <n v="2"/>
    <n v="1"/>
    <n v="2"/>
    <n v="5000"/>
    <n v="15"/>
    <s v=" "/>
    <n v="2"/>
    <n v="5000"/>
    <n v="1"/>
    <n v="2"/>
    <n v="1"/>
    <s v="&quot;Springbox&quot; --Intake Structure At A Spring"/>
    <n v="2016"/>
    <n v="1"/>
    <n v="2016"/>
    <n v="1"/>
    <n v="2016"/>
    <n v="0"/>
    <s v=" "/>
    <n v="1"/>
    <n v="2016"/>
    <n v="1"/>
    <n v="2016"/>
    <n v="1"/>
    <n v="2016"/>
    <n v="0"/>
    <s v=""/>
    <s v=" "/>
    <s v=" "/>
    <s v=" "/>
    <n v="1"/>
    <n v="2016"/>
  </r>
  <r>
    <n v="2017"/>
    <s v="Rwanda"/>
    <s v="Rulindo"/>
    <s v="Rusiga"/>
    <s v="Taba"/>
    <s v="Bitare"/>
    <s v=""/>
    <s v=""/>
    <s v="Muvumu- Taba"/>
    <n v="113"/>
    <n v="35"/>
    <s v=" "/>
    <s v="Piped Network -- Gravity Only"/>
    <n v="2013"/>
    <s v="Governement (District, Wasac) And Water For People"/>
    <s v="Spring"/>
    <x v="0"/>
    <x v="2"/>
    <x v="1"/>
    <x v="2"/>
    <n v="7"/>
    <s v="Major Repairs or Replace System"/>
    <s v=""/>
    <s v="Further Technical Diagnostic Needed"/>
    <n v="30"/>
    <n v="16"/>
    <n v="26"/>
    <n v="16"/>
    <n v="26"/>
    <s v=" "/>
    <s v=" "/>
    <s v=" "/>
    <s v=""/>
    <n v="16"/>
    <n v="3"/>
    <n v="1"/>
    <n v="2"/>
    <n v="1"/>
    <n v="1"/>
    <s v=" "/>
    <s v=" "/>
    <s v=" "/>
    <s v=" "/>
    <n v="3"/>
    <n v="2"/>
    <n v="1"/>
    <n v="1"/>
    <n v="1"/>
    <n v="1"/>
    <n v="1"/>
    <n v="1"/>
    <n v="1"/>
    <n v="0"/>
    <n v="1"/>
    <n v="1"/>
    <n v="1"/>
    <n v="800"/>
    <n v="3"/>
    <n v="9"/>
    <n v="1"/>
    <n v="7500"/>
    <s v=" "/>
    <n v="1"/>
    <n v="1"/>
    <s v="&quot;Springbox&quot; --Intake Structure At A Spring"/>
    <n v="2017"/>
    <n v="1"/>
    <n v="2013"/>
    <n v="1"/>
    <n v="2013"/>
    <n v="1"/>
    <n v="2013"/>
    <n v="1"/>
    <n v="2013"/>
    <n v="0"/>
    <s v=" "/>
    <s v=" "/>
    <s v=" "/>
    <n v="0"/>
    <s v=""/>
    <s v=" "/>
    <s v=" "/>
    <s v=" "/>
    <n v="1"/>
    <n v="2013"/>
  </r>
  <r>
    <n v="2017"/>
    <s v="Rwanda"/>
    <s v="Rulindo"/>
    <s v="Ntarabana"/>
    <s v="Mahaza"/>
    <s v="Kayenzi"/>
    <s v=""/>
    <s v=""/>
    <s v="Rwamugaza network"/>
    <n v="200"/>
    <n v="200"/>
    <s v=" "/>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Tumba"/>
    <s v="Misezero"/>
    <s v="Kavumu"/>
    <s v=""/>
    <s v=""/>
    <s v="Water point at Tumba Public RS/Nyirambuga pumping"/>
    <n v="139"/>
    <n v="139"/>
    <n v="5"/>
    <s v="Piped Network With Pump"/>
    <n v="2012"/>
    <s v="Governement (District, Wasac) And Water For People"/>
    <s v="Spring"/>
    <x v="0"/>
    <x v="1"/>
    <x v="1"/>
    <x v="1"/>
    <n v="6"/>
    <s v="Repair or Replace Components"/>
    <s v="Kiosk/Tap Stand"/>
    <s v="Create Plan To Repair or Replace Components"/>
    <s v=" "/>
    <s v=" "/>
    <s v=" "/>
    <s v=" "/>
    <s v=" "/>
    <s v=" "/>
    <s v=" "/>
    <s v=" "/>
    <s v=""/>
    <n v="15"/>
    <s v=" "/>
    <s v=" "/>
    <s v=" "/>
    <s v=" "/>
    <s v=" "/>
    <s v=" "/>
    <s v=" "/>
    <s v=" "/>
    <s v=" "/>
    <n v="2"/>
    <n v="2"/>
    <n v="1"/>
    <n v="1"/>
    <n v="0"/>
    <n v="1"/>
    <n v="1"/>
    <n v="1"/>
    <n v="1"/>
    <n v="0"/>
    <n v="2"/>
    <s v=" "/>
    <s v=" "/>
    <s v=" "/>
    <s v=" "/>
    <s v=" "/>
    <s v=" "/>
    <s v=" "/>
    <s v=" "/>
    <n v="5"/>
    <n v="0"/>
    <s v=""/>
    <s v=" "/>
    <n v="0"/>
    <s v=" "/>
    <n v="0"/>
    <s v=" "/>
    <n v="0"/>
    <s v=" "/>
    <n v="0"/>
    <s v=" "/>
    <n v="0"/>
    <s v=" "/>
    <s v=" "/>
    <s v=" "/>
    <n v="0"/>
    <s v=""/>
    <s v=" "/>
    <s v=" "/>
    <s v=" "/>
    <n v="1"/>
    <n v="2012"/>
  </r>
  <r>
    <n v="2017"/>
    <s v="Rwanda"/>
    <s v="Rulindo"/>
    <s v="Rukozo"/>
    <s v="Buraro"/>
    <s v="Kamiyove"/>
    <s v=""/>
    <s v=""/>
    <s v="Kabonanyoni"/>
    <n v="70"/>
    <n v="65"/>
    <s v=" "/>
    <s v="Piped Network With Pump"/>
    <n v="2015"/>
    <s v="Governement (District, Wasac) And Water For People"/>
    <s v="Spring"/>
    <x v="0"/>
    <x v="1"/>
    <x v="2"/>
    <x v="1"/>
    <n v="8"/>
    <s v="Perform Routine Preventative Maintenance"/>
    <s v=""/>
    <s v="Maintain O&amp;M and Routine Monitoring"/>
    <n v="28"/>
    <n v="18"/>
    <n v="28"/>
    <n v="18"/>
    <n v="28"/>
    <n v="6"/>
    <n v="19"/>
    <s v=" "/>
    <s v=""/>
    <n v="18"/>
    <n v="1"/>
    <n v="1"/>
    <n v="1"/>
    <n v="1"/>
    <n v="1"/>
    <n v="1"/>
    <n v="1"/>
    <s v=" "/>
    <s v=" "/>
    <n v="1"/>
    <n v="1"/>
    <n v="1"/>
    <n v="1"/>
    <n v="1"/>
    <n v="1"/>
    <n v="1"/>
    <n v="1"/>
    <n v="1"/>
    <n v="1"/>
    <n v="5"/>
    <n v="5"/>
    <n v="1"/>
    <n v="720"/>
    <n v="19"/>
    <n v="10"/>
    <n v="3"/>
    <n v="19000"/>
    <n v="2"/>
    <n v="31"/>
    <n v="1"/>
    <s v="&quot;Springbox&quot; --Intake Structure At A Spring"/>
    <n v="2015"/>
    <n v="1"/>
    <n v="2015"/>
    <n v="1"/>
    <n v="2015"/>
    <n v="1"/>
    <n v="2015"/>
    <n v="1"/>
    <n v="2015"/>
    <n v="1"/>
    <n v="2016"/>
    <n v="1"/>
    <n v="2016"/>
    <n v="0"/>
    <s v=""/>
    <s v=" "/>
    <s v=" "/>
    <s v=" "/>
    <n v="1"/>
    <n v="2015"/>
  </r>
  <r>
    <n v="2017"/>
    <s v="Rwanda"/>
    <s v="Rulindo"/>
    <s v="Kisaro"/>
    <s v="Kigarama"/>
    <s v="Runyinya"/>
    <s v=""/>
    <s v=""/>
    <s v="Gahama Kisaro network"/>
    <n v="148"/>
    <n v="148"/>
    <s v=" "/>
    <s v="Piped Network -- Gravity Only"/>
    <n v="2012"/>
    <s v="Governement (District, Wasac) And Water For People"/>
    <s v="Spring"/>
    <x v="0"/>
    <x v="1"/>
    <x v="1"/>
    <x v="1"/>
    <n v="7"/>
    <s v="Perform Routine Preventative Maintenance"/>
    <s v=""/>
    <s v="Maintain O&amp;M and Routine Monitoring"/>
    <n v="25"/>
    <n v="15"/>
    <n v="25"/>
    <n v="15"/>
    <n v="25"/>
    <n v="2"/>
    <n v="15"/>
    <s v=" "/>
    <s v=""/>
    <n v="15"/>
    <n v="1"/>
    <n v="1"/>
    <n v="1"/>
    <n v="1"/>
    <n v="1"/>
    <n v="1"/>
    <n v="1"/>
    <s v=" "/>
    <s v=" "/>
    <n v="1"/>
    <n v="1"/>
    <n v="1"/>
    <n v="1"/>
    <n v="0"/>
    <n v="1"/>
    <n v="1"/>
    <n v="1"/>
    <n v="1"/>
    <n v="1"/>
    <n v="1"/>
    <n v="1"/>
    <n v="1"/>
    <n v="30000"/>
    <n v="7"/>
    <n v="14"/>
    <n v="1"/>
    <n v="30000"/>
    <n v="2"/>
    <n v="1"/>
    <n v="1"/>
    <s v=""/>
    <n v="2012"/>
    <n v="1"/>
    <n v="2012"/>
    <n v="1"/>
    <n v="2012"/>
    <n v="1"/>
    <n v="2012"/>
    <n v="1"/>
    <n v="2012"/>
    <n v="1"/>
    <n v="2012"/>
    <n v="1"/>
    <n v="2012"/>
    <n v="0"/>
    <s v=""/>
    <s v=" "/>
    <s v=" "/>
    <s v=" "/>
    <n v="1"/>
    <n v="2012"/>
  </r>
  <r>
    <n v="2017"/>
    <s v="Rwanda"/>
    <s v="Rulindo"/>
    <s v="Tumba"/>
    <s v="Barari"/>
    <s v="Rukore"/>
    <s v=""/>
    <s v=""/>
    <s v="Water point at Tumba Health Center/Nyirambuga pumping"/>
    <n v="157"/>
    <n v="157"/>
    <n v="113"/>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4"/>
    <n v="0"/>
    <s v=""/>
    <s v=" "/>
    <n v="0"/>
    <s v=" "/>
    <n v="0"/>
    <s v=" "/>
    <n v="0"/>
    <s v=" "/>
    <n v="0"/>
    <s v=" "/>
    <n v="0"/>
    <s v=" "/>
    <s v=" "/>
    <s v=" "/>
    <n v="0"/>
    <s v=""/>
    <s v=" "/>
    <s v=" "/>
    <s v=" "/>
    <n v="1"/>
    <n v="2012"/>
  </r>
  <r>
    <n v="2017"/>
    <s v="Rwanda"/>
    <s v="Rulindo"/>
    <s v="Shyorongi"/>
    <s v="Bugaragara"/>
    <s v="Kigarama"/>
    <s v=""/>
    <s v=""/>
    <s v="kinywamagana pumping network"/>
    <n v="233"/>
    <n v="120"/>
    <s v=" "/>
    <s v="Piped Network With Pump"/>
    <n v="2013"/>
    <s v="Governement (District, Wasac) And Water For People"/>
    <s v="Spring"/>
    <x v="0"/>
    <x v="1"/>
    <x v="2"/>
    <x v="1"/>
    <n v="8"/>
    <s v="Repair or Replace Components"/>
    <s v="Pump, "/>
    <s v="Create Plan To Repair or Replace Components"/>
    <n v="26"/>
    <n v="16"/>
    <n v="26"/>
    <n v="16"/>
    <n v="26"/>
    <n v="3"/>
    <n v="16"/>
    <s v=" "/>
    <s v=""/>
    <n v="16"/>
    <n v="1"/>
    <n v="1"/>
    <n v="1"/>
    <n v="1"/>
    <n v="1"/>
    <n v="2"/>
    <n v="1"/>
    <s v=" "/>
    <s v=" "/>
    <n v="1"/>
    <n v="1"/>
    <n v="1"/>
    <n v="1"/>
    <n v="1"/>
    <n v="1"/>
    <n v="1"/>
    <n v="1"/>
    <n v="1"/>
    <n v="1"/>
    <n v="7"/>
    <n v="3"/>
    <n v="1"/>
    <n v="1500"/>
    <n v="20"/>
    <n v="25"/>
    <n v="4"/>
    <n v="11000"/>
    <n v="2"/>
    <n v="1"/>
    <n v="1"/>
    <s v="&quot;Springbox&quot; --Intake Structure At A Spring"/>
    <n v="2013"/>
    <n v="1"/>
    <n v="2013"/>
    <n v="1"/>
    <n v="2013"/>
    <n v="1"/>
    <n v="2013"/>
    <n v="1"/>
    <n v="2013"/>
    <n v="1"/>
    <n v="2013"/>
    <n v="1"/>
    <n v="2013"/>
    <n v="0"/>
    <s v=""/>
    <s v=" "/>
    <s v=" "/>
    <s v=" "/>
    <n v="1"/>
    <n v="2013"/>
  </r>
  <r>
    <n v="2017"/>
    <s v="Rwanda"/>
    <s v="Rulindo"/>
    <s v="Mbogo"/>
    <s v="Bukoro"/>
    <s v="Kinini Ya Mbogo"/>
    <s v=""/>
    <s v=""/>
    <s v="Musenge Network"/>
    <n v="100"/>
    <n v="100"/>
    <n v="110"/>
    <s v="Piped Network With Pump"/>
    <n v="2014"/>
    <s v="Governement (District, Wasac) And Water For People"/>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2"/>
    <n v="28"/>
    <n v="1"/>
    <s v="&quot;Springbox&quot; --Intake Structure At A Spring"/>
    <n v="2014"/>
    <n v="1"/>
    <n v="2014"/>
    <n v="1"/>
    <n v="2014"/>
    <n v="1"/>
    <n v="2014"/>
    <n v="1"/>
    <n v="2014"/>
    <n v="1"/>
    <n v="2014"/>
    <n v="1"/>
    <n v="2014"/>
    <n v="0"/>
    <s v=""/>
    <s v=" "/>
    <s v=" "/>
    <s v=" "/>
    <n v="1"/>
    <n v="2014"/>
  </r>
  <r>
    <n v="2017"/>
    <s v="Rwanda"/>
    <s v="Rulindo"/>
    <s v="Mbogo"/>
    <s v="Rurenge"/>
    <s v="Karehe"/>
    <s v=""/>
    <s v=""/>
    <s v="Musenge network"/>
    <n v="135"/>
    <n v="25"/>
    <n v="108"/>
    <s v="Piped Network With Pump"/>
    <n v="2014"/>
    <s v="Water For People, Wasac And Rulindo District."/>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4"/>
  </r>
  <r>
    <n v="2017"/>
    <s v="Rwanda"/>
    <s v="Rulindo"/>
    <s v="Mbogo"/>
    <s v="Mushali"/>
    <s v="Buraro"/>
    <s v=""/>
    <s v=""/>
    <s v="Matyazo network"/>
    <n v="155"/>
    <n v="47"/>
    <s v=" "/>
    <s v="Piped Network -- Gravity Only"/>
    <n v="2016"/>
    <s v="Governement (District, Wasac) And Water For People"/>
    <s v="Spring"/>
    <x v="0"/>
    <x v="1"/>
    <x v="2"/>
    <x v="1"/>
    <n v="8"/>
    <s v="Perform Routine Preventative Maintenance"/>
    <s v=""/>
    <s v="Maintain O&amp;M and Routine Monitoring"/>
    <n v="29"/>
    <n v="19"/>
    <n v="29"/>
    <n v="19"/>
    <n v="29"/>
    <s v=" "/>
    <s v=" "/>
    <s v=" "/>
    <s v=""/>
    <n v="19"/>
    <n v="1"/>
    <n v="1"/>
    <n v="1"/>
    <n v="1"/>
    <n v="1"/>
    <s v=" "/>
    <s v=" "/>
    <s v=" "/>
    <s v=" "/>
    <n v="1"/>
    <n v="1"/>
    <n v="1"/>
    <n v="1"/>
    <n v="1"/>
    <n v="1"/>
    <n v="1"/>
    <n v="1"/>
    <n v="1"/>
    <n v="1"/>
    <n v="3"/>
    <n v="4"/>
    <n v="1"/>
    <n v="4300"/>
    <n v="1"/>
    <n v="2"/>
    <n v="1"/>
    <n v="1800"/>
    <s v=" "/>
    <n v="4"/>
    <n v="1"/>
    <s v="&quot;Springbox&quot; --Intake Structure At A Spring|Collection Chamber"/>
    <n v="2016"/>
    <n v="1"/>
    <n v="2016"/>
    <n v="1"/>
    <n v="2016"/>
    <n v="1"/>
    <n v="2016"/>
    <n v="1"/>
    <n v="2016"/>
    <n v="0"/>
    <s v=" "/>
    <s v=" "/>
    <s v=" "/>
    <n v="0"/>
    <s v=""/>
    <s v=" "/>
    <s v=" "/>
    <s v=" "/>
    <n v="1"/>
    <n v="2016"/>
  </r>
  <r>
    <n v="2017"/>
    <s v="Rwanda"/>
    <s v="Rulindo"/>
    <s v="Bushoki"/>
    <s v="Giko"/>
    <s v="Cyili"/>
    <s v=""/>
    <s v=""/>
    <s v="Water point at GS Mugenda/ Nyirambuga pumping system"/>
    <n v="165"/>
    <n v="165"/>
    <n v="90"/>
    <s v="Piped Network With Pump"/>
    <n v="2012"/>
    <s v="Governement (District, Wasac) And Water For People"/>
    <s v="Spring"/>
    <x v="0"/>
    <x v="1"/>
    <x v="1"/>
    <x v="1"/>
    <n v="7"/>
    <s v="Perform Routine Preventative Maintenance"/>
    <s v=""/>
    <s v="Maintain O&amp;M and Routine Monitoring"/>
    <s v=" "/>
    <s v=" "/>
    <s v=" "/>
    <s v=" "/>
    <s v=" "/>
    <s v=" "/>
    <s v=" "/>
    <s v=" "/>
    <s v=""/>
    <n v="15"/>
    <s v=" "/>
    <s v=" "/>
    <s v=" "/>
    <s v=" "/>
    <s v=" "/>
    <s v=" "/>
    <s v=" "/>
    <s v=" "/>
    <s v=" "/>
    <n v="1"/>
    <n v="1"/>
    <n v="1"/>
    <n v="1"/>
    <n v="0"/>
    <n v="1"/>
    <n v="1"/>
    <n v="1"/>
    <n v="1"/>
    <n v="1"/>
    <n v="2"/>
    <s v=" "/>
    <s v=" "/>
    <s v=" "/>
    <s v=" "/>
    <s v=" "/>
    <s v=" "/>
    <s v=" "/>
    <s v=" "/>
    <n v="2"/>
    <n v="0"/>
    <s v=""/>
    <s v=" "/>
    <n v="0"/>
    <s v=" "/>
    <n v="0"/>
    <s v=" "/>
    <n v="0"/>
    <s v=" "/>
    <n v="0"/>
    <s v=" "/>
    <n v="0"/>
    <s v=" "/>
    <s v=" "/>
    <s v=" "/>
    <n v="0"/>
    <s v=""/>
    <s v=" "/>
    <s v=" "/>
    <s v=" "/>
    <n v="1"/>
    <n v="2012"/>
  </r>
  <r>
    <n v="2017"/>
    <s v="Rwanda"/>
    <s v="Rulindo"/>
    <s v="Ngoma"/>
    <s v="Kabuga"/>
    <s v="Nyabuko"/>
    <s v=""/>
    <s v=""/>
    <s v="Kabarore-Ngoma-Nyabuko network"/>
    <n v="122"/>
    <n v="32"/>
    <n v="107"/>
    <s v="Piped Network With Pump"/>
    <n v="2014"/>
    <s v="Governement (District, Wasac) And Water For People"/>
    <s v="Spring"/>
    <x v="0"/>
    <x v="2"/>
    <x v="0"/>
    <x v="2"/>
    <n v="5"/>
    <s v="Major Repairs or Replace System"/>
    <s v=""/>
    <s v="Further Technical Diagnostic Needed"/>
    <n v="27"/>
    <n v="17"/>
    <n v="27"/>
    <s v=" "/>
    <n v="27"/>
    <n v="4"/>
    <n v="17"/>
    <s v=" "/>
    <s v=""/>
    <n v="17"/>
    <n v="2"/>
    <n v="1"/>
    <n v="1"/>
    <s v=" "/>
    <n v="1"/>
    <n v="2"/>
    <n v="1"/>
    <s v=" "/>
    <s v=" "/>
    <n v="1"/>
    <n v="3"/>
    <n v="1"/>
    <n v="1"/>
    <n v="0"/>
    <n v="1"/>
    <n v="1"/>
    <n v="1"/>
    <n v="0"/>
    <n v="0"/>
    <n v="4"/>
    <n v="5"/>
    <n v="2"/>
    <n v="8000"/>
    <n v="13"/>
    <s v=" "/>
    <n v="2"/>
    <n v="7000"/>
    <n v="2"/>
    <n v="17"/>
    <n v="1"/>
    <s v="&quot;Springbox&quot; --Intake Structure At A Spring|Collection Chamber"/>
    <n v="2014"/>
    <n v="1"/>
    <n v="2014"/>
    <n v="1"/>
    <n v="2014"/>
    <n v="0"/>
    <s v=" "/>
    <n v="1"/>
    <n v="2014"/>
    <n v="1"/>
    <n v="2014"/>
    <n v="1"/>
    <n v="2014"/>
    <n v="0"/>
    <s v=""/>
    <s v=" "/>
    <s v=" "/>
    <s v=" "/>
    <n v="1"/>
    <n v="2014"/>
  </r>
  <r>
    <n v="2017"/>
    <s v="Rwanda"/>
    <s v="Rulindo"/>
    <s v="Mbogo"/>
    <s v="Rurenge"/>
    <s v="Karehe"/>
    <s v=""/>
    <s v=""/>
    <s v="Musenge network"/>
    <n v="135"/>
    <n v="28"/>
    <s v=" "/>
    <s v="Piped Network With Pump"/>
    <n v="2014"/>
    <s v="Water For People, Wasac And Rulindo District"/>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4"/>
  </r>
  <r>
    <n v="2017"/>
    <s v="Rwanda"/>
    <s v="Rulindo"/>
    <s v="Masoro"/>
    <s v="Kigarama"/>
    <s v="Marenge"/>
    <s v=""/>
    <s v=""/>
    <s v="marenge"/>
    <n v="203"/>
    <n v="203"/>
    <s v=" "/>
    <s v="Piped Network -- Gravity Only"/>
    <n v="1998"/>
    <s v="Governement (District, Wasac) And Water For People"/>
    <s v="Spring"/>
    <x v="0"/>
    <x v="1"/>
    <x v="1"/>
    <x v="1"/>
    <n v="7"/>
    <s v="Perform Routine Preventative Maintenance"/>
    <s v=""/>
    <s v="Maintain O&amp;M and Routine Monitoring"/>
    <n v="29"/>
    <n v="19"/>
    <n v="29"/>
    <s v=" "/>
    <n v="29"/>
    <n v="6"/>
    <n v="19"/>
    <s v=" "/>
    <s v=""/>
    <n v="19"/>
    <n v="1"/>
    <n v="1"/>
    <n v="1"/>
    <s v=" "/>
    <n v="1"/>
    <n v="1"/>
    <n v="1"/>
    <s v=" "/>
    <s v=" "/>
    <n v="1"/>
    <n v="1"/>
    <n v="1"/>
    <n v="1"/>
    <n v="0"/>
    <n v="1"/>
    <n v="1"/>
    <n v="1"/>
    <n v="1"/>
    <n v="1"/>
    <n v="2"/>
    <n v="1"/>
    <n v="2"/>
    <n v="5000"/>
    <n v="15"/>
    <s v=" "/>
    <n v="2"/>
    <n v="5000"/>
    <n v="1"/>
    <n v="1"/>
    <n v="1"/>
    <s v="&quot;Springbox&quot; --Intake Structure At A Spring"/>
    <n v="2016"/>
    <n v="1"/>
    <n v="2016"/>
    <n v="1"/>
    <n v="2016"/>
    <n v="0"/>
    <s v=" "/>
    <n v="1"/>
    <n v="2016"/>
    <n v="1"/>
    <n v="2016"/>
    <n v="1"/>
    <n v="2016"/>
    <n v="0"/>
    <s v=""/>
    <s v=" "/>
    <s v=" "/>
    <s v=" "/>
    <n v="1"/>
    <n v="2016"/>
  </r>
  <r>
    <n v="2017"/>
    <s v="Rwanda"/>
    <s v="Rulindo"/>
    <s v="Tumba"/>
    <s v="Gahabwa"/>
    <s v="Munyinya"/>
    <s v=""/>
    <s v=""/>
    <s v="Munyinya water point chez Rugigana/Nyirambuga pumping system"/>
    <n v="142"/>
    <n v="142"/>
    <n v="380"/>
    <s v="Piped Network With Pump"/>
    <n v="2017"/>
    <s v="Governement (District, Wasac) And Water For People"/>
    <s v="Spring"/>
    <x v="0"/>
    <x v="2"/>
    <x v="0"/>
    <x v="2"/>
    <n v="5"/>
    <s v="Major Repairs or Replace System"/>
    <s v=""/>
    <s v="Further Technical Diagnostic Needed"/>
    <s v=" "/>
    <n v="20"/>
    <n v="30"/>
    <s v=" "/>
    <n v="30"/>
    <s v=" "/>
    <s v=" "/>
    <s v=" "/>
    <s v=""/>
    <n v="20"/>
    <s v=" "/>
    <n v="1"/>
    <n v="1"/>
    <s v=" "/>
    <n v="1"/>
    <s v=" "/>
    <s v=" "/>
    <s v=" "/>
    <s v=" "/>
    <n v="3"/>
    <n v="3"/>
    <n v="1"/>
    <n v="1"/>
    <n v="0"/>
    <n v="1"/>
    <n v="1"/>
    <n v="1"/>
    <n v="0"/>
    <n v="0"/>
    <n v="2"/>
    <s v=" "/>
    <n v="1"/>
    <n v="500"/>
    <n v="1"/>
    <s v=" "/>
    <n v="1"/>
    <n v="500"/>
    <s v=" "/>
    <n v="2"/>
    <n v="0"/>
    <s v=""/>
    <s v=" "/>
    <n v="1"/>
    <n v="2017"/>
    <n v="1"/>
    <n v="2017"/>
    <n v="0"/>
    <s v=" "/>
    <n v="1"/>
    <n v="2017"/>
    <n v="0"/>
    <s v=" "/>
    <s v=" "/>
    <s v=" "/>
    <n v="0"/>
    <s v=""/>
    <s v=" "/>
    <s v=" "/>
    <s v=" "/>
    <n v="1"/>
    <n v="2017"/>
  </r>
  <r>
    <n v="2017"/>
    <s v="Rwanda"/>
    <s v="Rulindo"/>
    <s v="Burega"/>
    <s v="Butangampundu"/>
    <s v="Kigarama"/>
    <s v=""/>
    <s v=""/>
    <s v="Rwamugaza"/>
    <n v="380"/>
    <s v=" "/>
    <n v="89"/>
    <s v="Piped Network With Pump"/>
    <n v="2009"/>
    <s v="Governement (District, Wasac) And Water For People"/>
    <s v="Spring"/>
    <x v="0"/>
    <x v="2"/>
    <x v="0"/>
    <x v="2"/>
    <n v="3"/>
    <s v="Major Repairs or Replace System"/>
    <s v=""/>
    <s v="Further Technical Diagnostic Needed"/>
    <n v="22"/>
    <n v="12"/>
    <n v="27"/>
    <n v="17"/>
    <n v="27"/>
    <n v="-1"/>
    <n v="12"/>
    <s v=" "/>
    <s v=""/>
    <n v="17"/>
    <n v="1"/>
    <n v="1"/>
    <n v="3"/>
    <n v="3"/>
    <n v="3"/>
    <n v="1"/>
    <n v="1"/>
    <s v=" "/>
    <s v=" "/>
    <n v="3"/>
    <n v="3"/>
    <n v="1"/>
    <n v="1"/>
    <n v="0"/>
    <n v="0"/>
    <n v="1"/>
    <n v="0"/>
    <n v="0"/>
    <n v="0"/>
    <n v="3"/>
    <n v="3"/>
    <n v="2"/>
    <n v="3000"/>
    <n v="3"/>
    <n v="8"/>
    <n v="2"/>
    <n v="3000"/>
    <n v="1"/>
    <n v="1"/>
    <n v="1"/>
    <s v=""/>
    <n v="2009"/>
    <n v="1"/>
    <n v="2009"/>
    <n v="1"/>
    <n v="2014"/>
    <n v="1"/>
    <n v="2014"/>
    <n v="1"/>
    <n v="2014"/>
    <n v="1"/>
    <n v="2009"/>
    <n v="1"/>
    <n v="2009"/>
    <n v="0"/>
    <s v=""/>
    <s v=" "/>
    <s v=" "/>
    <s v=" "/>
    <n v="1"/>
    <n v="2014"/>
  </r>
  <r>
    <n v="2017"/>
    <s v="Rwanda"/>
    <s v="Rulindo"/>
    <s v="Kinihira"/>
    <s v="Butunzi"/>
    <s v="Ndorandi"/>
    <s v=""/>
    <s v=""/>
    <s v="Nyamagana-Kinihira"/>
    <n v="139"/>
    <n v="50"/>
    <n v="1125"/>
    <s v="Piped Network With Pump"/>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Cyinzuzi"/>
    <s v="Budakiranya"/>
    <s v="Kamatongo"/>
    <s v=""/>
    <s v=""/>
    <s v="0"/>
    <n v="1125"/>
    <s v=" "/>
    <n v="98"/>
    <s v="Piped Network With Pump"/>
    <n v="2014"/>
    <s v="Governement (District, Wasac) And Water For People"/>
    <s v="Spring"/>
    <x v="0"/>
    <x v="2"/>
    <x v="0"/>
    <x v="2"/>
    <n v="3"/>
    <s v="Major Repairs or Replace System"/>
    <s v=""/>
    <s v="Further Technical Diagnostic Needed"/>
    <n v="22"/>
    <n v="12"/>
    <n v="27"/>
    <n v="17"/>
    <n v="27"/>
    <n v="-1"/>
    <n v="12"/>
    <s v=" "/>
    <s v=""/>
    <n v="17"/>
    <n v="1"/>
    <n v="1"/>
    <n v="3"/>
    <n v="3"/>
    <n v="3"/>
    <n v="1"/>
    <n v="1"/>
    <s v=" "/>
    <s v=" "/>
    <n v="3"/>
    <n v="3"/>
    <n v="1"/>
    <n v="1"/>
    <n v="0"/>
    <n v="0"/>
    <n v="1"/>
    <n v="0"/>
    <n v="0"/>
    <n v="0"/>
    <n v="3"/>
    <n v="3"/>
    <n v="2"/>
    <n v="3000"/>
    <n v="3"/>
    <n v="8"/>
    <n v="2"/>
    <n v="3000"/>
    <n v="1"/>
    <n v="1"/>
    <n v="1"/>
    <s v=""/>
    <n v="2009"/>
    <n v="1"/>
    <n v="2009"/>
    <n v="1"/>
    <n v="2014"/>
    <n v="1"/>
    <n v="2014"/>
    <n v="1"/>
    <n v="2014"/>
    <n v="1"/>
    <n v="2009"/>
    <n v="1"/>
    <n v="2009"/>
    <n v="0"/>
    <s v=""/>
    <s v=" "/>
    <s v=" "/>
    <s v=" "/>
    <n v="1"/>
    <n v="2014"/>
  </r>
  <r>
    <n v="2017"/>
    <s v="Rwanda"/>
    <s v="Rulindo"/>
    <s v="Mbogo"/>
    <s v="Rurenge"/>
    <s v="Gakoma"/>
    <s v=""/>
    <s v=""/>
    <s v="Musenge network"/>
    <n v="146"/>
    <n v="48"/>
    <n v="129"/>
    <s v="Piped Network With Pump"/>
    <n v="2014"/>
    <s v="Governement (District, Wasac) And Water For People"/>
    <s v="Spring"/>
    <x v="0"/>
    <x v="0"/>
    <x v="2"/>
    <x v="1"/>
    <n v="8"/>
    <s v="Repair or Replace Components"/>
    <s v="Other Concrete Structures Distribution  Line, Pump, "/>
    <s v="Create Plan To Repair or Replace Components"/>
    <n v="27"/>
    <n v="17"/>
    <n v="27"/>
    <n v="17"/>
    <n v="27"/>
    <n v="4"/>
    <n v="17"/>
    <s v=" "/>
    <s v=""/>
    <n v="17"/>
    <n v="1"/>
    <n v="1"/>
    <n v="1"/>
    <n v="2"/>
    <n v="2"/>
    <n v="2"/>
    <n v="1"/>
    <s v=" "/>
    <s v=" "/>
    <n v="1"/>
    <n v="1"/>
    <n v="1"/>
    <n v="1"/>
    <n v="1"/>
    <n v="1"/>
    <n v="1"/>
    <n v="1"/>
    <n v="1"/>
    <n v="1"/>
    <n v="1"/>
    <n v="1"/>
    <n v="1"/>
    <n v="3000"/>
    <n v="16"/>
    <n v="8"/>
    <n v="3"/>
    <n v="20000"/>
    <n v="1"/>
    <n v="28"/>
    <n v="1"/>
    <s v="&quot;Springbox&quot; --Intake Structure At A Spring"/>
    <n v="2014"/>
    <n v="1"/>
    <n v="2014"/>
    <n v="1"/>
    <n v="2014"/>
    <n v="1"/>
    <n v="2014"/>
    <n v="1"/>
    <n v="2014"/>
    <n v="1"/>
    <n v="2014"/>
    <n v="1"/>
    <n v="2014"/>
    <n v="0"/>
    <s v=""/>
    <s v=" "/>
    <s v=" "/>
    <s v=" "/>
    <n v="1"/>
    <n v="2014"/>
  </r>
  <r>
    <n v="2017"/>
    <s v="Rwanda"/>
    <s v="Rulindo"/>
    <s v="Kinihira"/>
    <s v="Marembo"/>
    <s v="Kigali"/>
    <s v=""/>
    <s v=""/>
    <s v="Nyamagana- Kinihira"/>
    <n v="189"/>
    <n v="60"/>
    <s v=" "/>
    <s v="Piped Network -- Gravity Only"/>
    <n v="2015"/>
    <s v="Governement (District, Wasac) And Water For People"/>
    <s v="Spring"/>
    <x v="0"/>
    <x v="1"/>
    <x v="2"/>
    <x v="1"/>
    <n v="8"/>
    <s v="Perform Routine Preventative Maintenance"/>
    <s v=""/>
    <s v="Maintain O&amp;M and Routine Monitoring"/>
    <n v="28"/>
    <n v="18"/>
    <n v="28"/>
    <n v="18"/>
    <n v="28"/>
    <n v="5"/>
    <n v="18"/>
    <s v=" "/>
    <s v=""/>
    <n v="18"/>
    <n v="1"/>
    <n v="1"/>
    <n v="1"/>
    <n v="1"/>
    <n v="1"/>
    <n v="1"/>
    <n v="1"/>
    <s v=" "/>
    <s v=" "/>
    <n v="1"/>
    <n v="1"/>
    <n v="1"/>
    <n v="1"/>
    <n v="1"/>
    <n v="1"/>
    <n v="1"/>
    <n v="1"/>
    <n v="1"/>
    <n v="1"/>
    <n v="2"/>
    <n v="1"/>
    <n v="1"/>
    <n v="1000"/>
    <n v="7"/>
    <n v="8"/>
    <n v="3"/>
    <n v="6000"/>
    <n v="2"/>
    <n v="2"/>
    <n v="1"/>
    <s v="&quot;Springbox&quot; --Intake Structure At A Spring"/>
    <n v="2015"/>
    <n v="1"/>
    <n v="2015"/>
    <n v="1"/>
    <n v="2015"/>
    <n v="1"/>
    <n v="2015"/>
    <n v="1"/>
    <n v="2015"/>
    <n v="1"/>
    <n v="2015"/>
    <n v="1"/>
    <n v="2015"/>
    <n v="0"/>
    <s v=""/>
    <s v=" "/>
    <s v=" "/>
    <s v=" "/>
    <n v="1"/>
    <n v="2015"/>
  </r>
  <r>
    <n v="2017"/>
    <s v="Rwanda"/>
    <s v="Rulindo"/>
    <s v="Bushoki"/>
    <s v="Giko"/>
    <s v="Ngarama"/>
    <s v=""/>
    <s v=""/>
    <s v="Ngarama water point/Nkore gravity system"/>
    <n v="110"/>
    <n v="110"/>
    <n v="390"/>
    <s v="Piped Network -- Gravity Only"/>
    <n v="2013"/>
    <s v="Private Group Of People That Have Joined Hands To Get Clean Water"/>
    <s v="Spring"/>
    <x v="0"/>
    <x v="1"/>
    <x v="2"/>
    <x v="1"/>
    <n v="8"/>
    <s v="Perform Routine Preventative Maintenance"/>
    <s v=""/>
    <s v="Maintain O&amp;M and Routine Monitoring"/>
    <s v=" "/>
    <s v=" "/>
    <s v=" "/>
    <s v=" "/>
    <s v=" "/>
    <s v=" "/>
    <s v=" "/>
    <s v=" "/>
    <s v=""/>
    <n v="16"/>
    <s v=" "/>
    <s v=" "/>
    <s v=" "/>
    <s v=" "/>
    <s v=" "/>
    <s v=" "/>
    <s v=" "/>
    <s v=" "/>
    <s v=" "/>
    <n v="1"/>
    <n v="1"/>
    <n v="1"/>
    <n v="1"/>
    <n v="1"/>
    <n v="1"/>
    <n v="1"/>
    <n v="1"/>
    <n v="1"/>
    <n v="1"/>
    <n v="1"/>
    <s v=" "/>
    <s v=" "/>
    <s v=" "/>
    <s v=" "/>
    <s v=" "/>
    <s v=" "/>
    <s v=" "/>
    <s v=" "/>
    <n v="1"/>
    <n v="0"/>
    <s v=""/>
    <s v=" "/>
    <n v="0"/>
    <s v=" "/>
    <n v="0"/>
    <s v=" "/>
    <n v="0"/>
    <s v=" "/>
    <n v="0"/>
    <s v=" "/>
    <n v="0"/>
    <s v=" "/>
    <s v=" "/>
    <s v=" "/>
    <n v="0"/>
    <s v=""/>
    <s v=" "/>
    <s v=" "/>
    <s v=" "/>
    <n v="1"/>
    <n v="2013"/>
  </r>
  <r>
    <n v="2017"/>
    <s v="Rwanda"/>
    <s v="Rulindo"/>
    <s v="Burega"/>
    <s v="Butangampundu"/>
    <s v="Runyinya"/>
    <s v=""/>
    <s v=""/>
    <s v="Rwamugaza"/>
    <n v="390"/>
    <s v=" "/>
    <s v=" "/>
    <s v="Piped Network With Pump"/>
    <n v="2014"/>
    <s v="Governement (District, Wasac) And Water For People"/>
    <s v="Spring"/>
    <x v="0"/>
    <x v="2"/>
    <x v="0"/>
    <x v="2"/>
    <n v="3"/>
    <s v="Major Repairs or Replace System"/>
    <s v=""/>
    <s v="Further Technical Diagnostic Needed"/>
    <n v="22"/>
    <n v="12"/>
    <n v="27"/>
    <n v="17"/>
    <n v="27"/>
    <n v="-1"/>
    <n v="12"/>
    <s v=" "/>
    <s v=""/>
    <n v="17"/>
    <n v="1"/>
    <n v="1"/>
    <n v="3"/>
    <n v="3"/>
    <n v="3"/>
    <n v="1"/>
    <n v="1"/>
    <s v=" "/>
    <s v=" "/>
    <n v="3"/>
    <n v="3"/>
    <n v="1"/>
    <n v="1"/>
    <n v="0"/>
    <n v="0"/>
    <n v="1"/>
    <n v="0"/>
    <n v="0"/>
    <n v="0"/>
    <n v="3"/>
    <n v="3"/>
    <n v="2"/>
    <n v="3000"/>
    <n v="3"/>
    <n v="8"/>
    <n v="2"/>
    <n v="3000"/>
    <n v="1"/>
    <n v="1"/>
    <n v="1"/>
    <s v=""/>
    <n v="2009"/>
    <n v="1"/>
    <n v="2009"/>
    <n v="1"/>
    <n v="2014"/>
    <n v="1"/>
    <n v="2014"/>
    <n v="1"/>
    <n v="2014"/>
    <n v="1"/>
    <n v="2009"/>
    <n v="1"/>
    <n v="2009"/>
    <n v="0"/>
    <s v=""/>
    <s v=" "/>
    <s v=" "/>
    <s v=" "/>
    <n v="1"/>
    <n v="2014"/>
  </r>
  <r>
    <n v="2017"/>
    <s v="Rwanda"/>
    <s v="Rulindo"/>
    <s v="Tumba"/>
    <s v="Taba"/>
    <s v="Mwili"/>
    <s v=""/>
    <s v=""/>
    <s v="Mwili water point/Nyirambuga pumping"/>
    <n v="141"/>
    <n v="141"/>
    <n v="75"/>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2"/>
    <n v="0"/>
    <s v=""/>
    <s v=" "/>
    <n v="0"/>
    <s v=" "/>
    <n v="0"/>
    <s v=" "/>
    <n v="0"/>
    <s v=" "/>
    <n v="0"/>
    <s v=" "/>
    <n v="0"/>
    <s v=" "/>
    <s v=" "/>
    <s v=" "/>
    <n v="0"/>
    <s v=""/>
    <s v=" "/>
    <s v=" "/>
    <s v=" "/>
    <n v="1"/>
    <n v="2015"/>
  </r>
  <r>
    <n v="2017"/>
    <s v="Rwanda"/>
    <s v="Rulindo"/>
    <s v="Shyorongi"/>
    <s v="Kijabagwe"/>
    <s v="Kabagabaga"/>
    <s v=""/>
    <s v=""/>
    <s v="kirikumuryango network"/>
    <n v="181"/>
    <n v="106"/>
    <n v="29"/>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Base"/>
    <s v="Rwamahwa"/>
    <s v="Base"/>
    <s v=""/>
    <s v=""/>
    <s v="Rutare II"/>
    <n v="229"/>
    <n v="200"/>
    <s v=" "/>
    <s v="Piped Network -- Gravity Only"/>
    <n v="2014"/>
    <s v="Governement (District, Wasac) And Water For People"/>
    <s v="Groundwater (Well, Etc.)"/>
    <x v="0"/>
    <x v="0"/>
    <x v="0"/>
    <x v="0"/>
    <n v="5"/>
    <s v="Repair or Replace Components"/>
    <s v="Intake Structure, Conduction Line, "/>
    <s v="Create Plan To Repair or Replace Components"/>
    <n v="27"/>
    <n v="19"/>
    <n v="25"/>
    <n v="19"/>
    <s v=" "/>
    <s v=" "/>
    <s v=" "/>
    <s v=" "/>
    <s v=""/>
    <n v="19"/>
    <n v="2"/>
    <n v="2"/>
    <n v="1"/>
    <n v="1"/>
    <s v=" "/>
    <s v=" "/>
    <s v=" "/>
    <s v=" "/>
    <s v=" "/>
    <n v="1"/>
    <n v="2"/>
    <n v="1"/>
    <n v="0"/>
    <n v="1"/>
    <n v="1"/>
    <n v="1"/>
    <n v="1"/>
    <n v="0"/>
    <n v="0"/>
    <n v="2"/>
    <n v="1"/>
    <n v="1"/>
    <n v="4280"/>
    <n v="1"/>
    <n v="1"/>
    <s v=" "/>
    <s v=" "/>
    <s v=" "/>
    <n v="2"/>
    <n v="1"/>
    <s v="&quot;Springbox&quot; --Intake Structure At A Spring"/>
    <n v="2014"/>
    <n v="1"/>
    <n v="2016"/>
    <n v="1"/>
    <n v="2012"/>
    <n v="1"/>
    <n v="2016"/>
    <n v="0"/>
    <s v=" "/>
    <n v="0"/>
    <s v=" "/>
    <s v=" "/>
    <s v=" "/>
    <n v="0"/>
    <s v=""/>
    <s v=" "/>
    <s v=" "/>
    <s v=" "/>
    <n v="1"/>
    <n v="2016"/>
  </r>
  <r>
    <n v="2017"/>
    <s v="Rwanda"/>
    <s v="Rulindo"/>
    <s v="Cyinzuzi"/>
    <s v="Migendezo"/>
    <s v="Remera"/>
    <s v=""/>
    <s v=""/>
    <s v="0"/>
    <n v="975"/>
    <n v="975"/>
    <n v="50"/>
    <s v="Piped Network With Pump"/>
    <n v="2009"/>
    <s v="Umushinga Witwa Ema"/>
    <s v="Spring"/>
    <x v="0"/>
    <x v="1"/>
    <x v="1"/>
    <x v="1"/>
    <n v="6"/>
    <s v="Perform Routine Preventative Maintenance"/>
    <s v=""/>
    <s v="Maintain O&amp;M and Routine Monitoring"/>
    <n v="22"/>
    <n v="12"/>
    <n v="22"/>
    <n v="12"/>
    <n v="22"/>
    <n v="-1"/>
    <n v="12"/>
    <s v=" "/>
    <s v=""/>
    <n v="12"/>
    <n v="1"/>
    <n v="1"/>
    <n v="1"/>
    <n v="1"/>
    <n v="1"/>
    <n v="1"/>
    <n v="1"/>
    <s v=" "/>
    <s v=" "/>
    <n v="1"/>
    <n v="1"/>
    <n v="1"/>
    <n v="1"/>
    <n v="0"/>
    <n v="1"/>
    <n v="1"/>
    <n v="1"/>
    <n v="0"/>
    <n v="1"/>
    <n v="3"/>
    <n v="3"/>
    <n v="2"/>
    <n v="5000"/>
    <n v="16"/>
    <n v="23"/>
    <n v="2"/>
    <n v="5000"/>
    <n v="1"/>
    <n v="1"/>
    <n v="1"/>
    <s v=""/>
    <n v="2009"/>
    <n v="1"/>
    <n v="2009"/>
    <n v="1"/>
    <n v="2009"/>
    <n v="1"/>
    <n v="2009"/>
    <n v="1"/>
    <n v="2009"/>
    <n v="1"/>
    <n v="2009"/>
    <n v="1"/>
    <n v="2009"/>
    <n v="0"/>
    <s v=""/>
    <s v=" "/>
    <s v=" "/>
    <s v=" "/>
    <n v="1"/>
    <n v="2009"/>
  </r>
  <r>
    <n v="2017"/>
    <s v="Rwanda"/>
    <s v="Rulindo"/>
    <s v="Kisaro"/>
    <s v="Mubuga"/>
    <s v="Nyakarekare"/>
    <s v=""/>
    <s v=""/>
    <s v="gahama"/>
    <n v="150"/>
    <n v="100"/>
    <s v=" "/>
    <s v="Piped Network With Pump"/>
    <n v="2012"/>
    <s v="Waterforpeople"/>
    <s v="Spring"/>
    <x v="0"/>
    <x v="1"/>
    <x v="1"/>
    <x v="1"/>
    <n v="7"/>
    <s v="Repair or Replace Components"/>
    <s v="Kiosk/Tap Stand"/>
    <s v="Create Plan To Repair or Replace Components"/>
    <n v="25"/>
    <n v="15"/>
    <n v="25"/>
    <n v="15"/>
    <n v="25"/>
    <n v="2"/>
    <n v="15"/>
    <s v=" "/>
    <s v=""/>
    <n v="15"/>
    <n v="1"/>
    <n v="1"/>
    <n v="1"/>
    <n v="1"/>
    <n v="1"/>
    <n v="1"/>
    <n v="1"/>
    <s v=" "/>
    <s v=" "/>
    <n v="2"/>
    <n v="1"/>
    <n v="1"/>
    <n v="1"/>
    <n v="0"/>
    <n v="1"/>
    <n v="1"/>
    <n v="1"/>
    <n v="1"/>
    <n v="1"/>
    <n v="2"/>
    <n v="2"/>
    <n v="2"/>
    <n v="30000"/>
    <n v="7"/>
    <n v="14"/>
    <n v="2"/>
    <n v="30000"/>
    <n v="2"/>
    <n v="1"/>
    <n v="1"/>
    <s v="&quot;Springbox&quot; --Intake Structure At A Spring"/>
    <n v="2012"/>
    <n v="1"/>
    <n v="2012"/>
    <n v="1"/>
    <n v="2012"/>
    <n v="1"/>
    <n v="2012"/>
    <n v="1"/>
    <n v="2012"/>
    <n v="1"/>
    <n v="2012"/>
    <n v="1"/>
    <n v="2012"/>
    <n v="0"/>
    <s v=""/>
    <s v=" "/>
    <s v=" "/>
    <s v=" "/>
    <n v="1"/>
    <n v="2012"/>
  </r>
  <r>
    <n v="2017"/>
    <s v="Rwanda"/>
    <s v="Rulindo"/>
    <s v="Ntarabana"/>
    <s v="Kajevuba"/>
    <s v="Nyarubuye"/>
    <s v=""/>
    <s v=""/>
    <s v="Rwamugaza"/>
    <n v="229"/>
    <n v="229"/>
    <s v=" "/>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3"/>
    <n v="1"/>
    <s v="&quot;Springbox&quot; --Intake Structure At A Spring"/>
    <n v="2003"/>
    <n v="1"/>
    <n v="2003"/>
    <n v="1"/>
    <n v="2003"/>
    <n v="1"/>
    <n v="2003"/>
    <n v="1"/>
    <n v="2003"/>
    <n v="0"/>
    <s v=" "/>
    <s v=" "/>
    <s v=" "/>
    <n v="0"/>
    <s v=""/>
    <s v=" "/>
    <s v=" "/>
    <s v=" "/>
    <n v="1"/>
    <n v="2003"/>
  </r>
  <r>
    <n v="2017"/>
    <s v="Rwanda"/>
    <s v="Rulindo"/>
    <s v="Bushoki"/>
    <s v="N.Ngarama"/>
    <s v="Byimana"/>
    <s v=""/>
    <s v=""/>
    <s v="Nyabishengeshi gravity system"/>
    <n v="92"/>
    <n v="92"/>
    <s v=" "/>
    <s v="Piped Network -- Gravity Only"/>
    <n v="2013"/>
    <s v="Governement (District, Wasac) And Water For People"/>
    <s v="Spring"/>
    <x v="0"/>
    <x v="1"/>
    <x v="1"/>
    <x v="1"/>
    <n v="7"/>
    <s v="Perform Routine Preventative Maintenance"/>
    <s v=""/>
    <s v="Maintain O&amp;M and Routine Monitoring"/>
    <s v=" "/>
    <s v=" "/>
    <s v=" "/>
    <s v=" "/>
    <s v=" "/>
    <s v=" "/>
    <s v=" "/>
    <s v=" "/>
    <s v=""/>
    <n v="16"/>
    <s v=" "/>
    <s v=" "/>
    <s v=" "/>
    <s v=" "/>
    <s v=" "/>
    <s v=" "/>
    <s v=" "/>
    <s v=" "/>
    <s v=" "/>
    <n v="1"/>
    <n v="1"/>
    <n v="1"/>
    <n v="1"/>
    <n v="0"/>
    <n v="1"/>
    <n v="1"/>
    <n v="1"/>
    <n v="1"/>
    <n v="1"/>
    <n v="1"/>
    <s v=" "/>
    <s v=" "/>
    <s v=" "/>
    <s v=" "/>
    <s v=" "/>
    <s v=" "/>
    <s v=" "/>
    <s v=" "/>
    <n v="1"/>
    <n v="0"/>
    <s v=""/>
    <s v=" "/>
    <n v="0"/>
    <s v=" "/>
    <n v="0"/>
    <s v=" "/>
    <n v="0"/>
    <s v=" "/>
    <n v="0"/>
    <s v=" "/>
    <n v="0"/>
    <s v=" "/>
    <s v=" "/>
    <s v=" "/>
    <n v="0"/>
    <s v=""/>
    <s v=" "/>
    <s v=" "/>
    <s v=" "/>
    <n v="1"/>
    <n v="2013"/>
  </r>
  <r>
    <n v="2017"/>
    <s v="Rwanda"/>
    <s v="Rulindo"/>
    <s v="Rusiga"/>
    <s v="Taba"/>
    <s v="Kingazi"/>
    <s v=""/>
    <s v=""/>
    <s v="Water point1 at Kingazi/Nyakabizi2 gravity"/>
    <n v="157"/>
    <n v="157"/>
    <s v=" "/>
    <s v="Piped Network -- Gravity Only"/>
    <n v="2015"/>
    <s v="Gor"/>
    <s v="Spring"/>
    <x v="0"/>
    <x v="1"/>
    <x v="1"/>
    <x v="1"/>
    <n v="7"/>
    <s v="Perform Routine Preventative Maintenance"/>
    <s v=""/>
    <s v="Maintain O&amp;M and Routine Monitoring"/>
    <s v=" "/>
    <s v=" "/>
    <n v="26"/>
    <s v=" "/>
    <s v=" "/>
    <s v=" "/>
    <s v=" "/>
    <s v=" "/>
    <s v=""/>
    <n v="16"/>
    <s v=" "/>
    <s v=" "/>
    <n v="1"/>
    <s v=" "/>
    <s v=" "/>
    <s v=" "/>
    <s v=" "/>
    <s v=" "/>
    <s v=" "/>
    <n v="1"/>
    <n v="1"/>
    <n v="1"/>
    <n v="1"/>
    <n v="0"/>
    <n v="1"/>
    <n v="1"/>
    <n v="1"/>
    <n v="1"/>
    <n v="1"/>
    <n v="2"/>
    <s v=" "/>
    <s v=" "/>
    <s v=" "/>
    <n v="1"/>
    <s v=" "/>
    <s v=" "/>
    <s v=" "/>
    <s v=" "/>
    <n v="1"/>
    <n v="0"/>
    <s v=""/>
    <s v=" "/>
    <n v="0"/>
    <s v=" "/>
    <n v="1"/>
    <n v="2013"/>
    <n v="0"/>
    <s v=" "/>
    <n v="0"/>
    <s v=" "/>
    <n v="0"/>
    <s v=" "/>
    <s v=" "/>
    <s v=" "/>
    <n v="0"/>
    <s v=""/>
    <s v=" "/>
    <s v=" "/>
    <s v=" "/>
    <n v="1"/>
    <n v="2013"/>
  </r>
  <r>
    <n v="2017"/>
    <s v="Rwanda"/>
    <s v="Rulindo"/>
    <s v="Burega"/>
    <s v="Butangampundu"/>
    <s v="Mayaga"/>
    <s v=""/>
    <s v=""/>
    <s v="Rwamugaza network"/>
    <n v="105"/>
    <n v="105"/>
    <n v="6"/>
    <s v="Piped Network -- Gravity Only"/>
    <n v="2003"/>
    <s v="Governement (District, Wasac) And Water For People"/>
    <s v="Spring"/>
    <x v="0"/>
    <x v="1"/>
    <x v="1"/>
    <x v="1"/>
    <n v="7"/>
    <s v="Perform Routine Preventative Maintenance"/>
    <s v=""/>
    <s v="Maintain O&amp;M and Routine Monitoring"/>
    <n v="16"/>
    <n v="6"/>
    <n v="16"/>
    <n v="6"/>
    <n v="16"/>
    <s v=" "/>
    <s v=" "/>
    <s v=" "/>
    <s v=""/>
    <n v="16"/>
    <n v="1"/>
    <n v="1"/>
    <n v="1"/>
    <n v="1"/>
    <n v="1"/>
    <s v=" "/>
    <s v=" "/>
    <s v=" "/>
    <s v=" "/>
    <n v="1"/>
    <n v="1"/>
    <n v="1"/>
    <n v="1"/>
    <n v="0"/>
    <n v="1"/>
    <n v="1"/>
    <n v="1"/>
    <n v="1"/>
    <n v="1"/>
    <n v="2"/>
    <n v="1"/>
    <n v="2"/>
    <n v="35000"/>
    <n v="7"/>
    <n v="14"/>
    <n v="1"/>
    <n v="35000"/>
    <s v=" "/>
    <n v="1"/>
    <n v="1"/>
    <s v=""/>
    <n v="2003"/>
    <n v="1"/>
    <n v="2003"/>
    <n v="1"/>
    <n v="2003"/>
    <n v="1"/>
    <n v="2003"/>
    <n v="1"/>
    <n v="2003"/>
    <n v="0"/>
    <s v=" "/>
    <s v=" "/>
    <s v=" "/>
    <n v="0"/>
    <s v=""/>
    <s v=" "/>
    <s v=" "/>
    <s v=" "/>
    <n v="1"/>
    <n v="2013"/>
  </r>
  <r>
    <n v="2017"/>
    <s v="Rwanda"/>
    <s v="Rulindo"/>
    <s v="Base"/>
    <s v="Gitare"/>
    <s v="Gatete"/>
    <s v=""/>
    <s v=""/>
    <s v="Rwicanyoni"/>
    <n v="141"/>
    <n v="135"/>
    <s v=" "/>
    <s v="Piped Network -- Gravity Only"/>
    <n v="2017"/>
    <s v="Governement (District, Wasac) And Water For People"/>
    <s v="Spring"/>
    <x v="0"/>
    <x v="1"/>
    <x v="2"/>
    <x v="1"/>
    <n v="8"/>
    <s v="Perform Routine Preventative Maintenance"/>
    <s v=""/>
    <s v="Maintain O&amp;M and Routine Monitoring"/>
    <n v="29"/>
    <n v="19"/>
    <n v="29"/>
    <s v=" "/>
    <s v=" "/>
    <s v=" "/>
    <s v=" "/>
    <s v=" "/>
    <s v=""/>
    <n v="19"/>
    <n v="1"/>
    <n v="1"/>
    <n v="1"/>
    <s v=" "/>
    <s v=" "/>
    <s v=" "/>
    <s v=" "/>
    <s v=" "/>
    <s v=" "/>
    <n v="1"/>
    <n v="1"/>
    <n v="1"/>
    <n v="1"/>
    <n v="1"/>
    <n v="1"/>
    <n v="1"/>
    <n v="1"/>
    <n v="1"/>
    <n v="1"/>
    <n v="2"/>
    <n v="2"/>
    <n v="1"/>
    <n v="8600"/>
    <n v="3"/>
    <s v=" "/>
    <s v=" "/>
    <s v=" "/>
    <s v=" "/>
    <n v="2"/>
    <n v="1"/>
    <s v="&quot;Springbox&quot; --Intake Structure At A Spring"/>
    <n v="2016"/>
    <n v="1"/>
    <n v="2016"/>
    <n v="1"/>
    <n v="2016"/>
    <n v="0"/>
    <s v=" "/>
    <n v="0"/>
    <s v=" "/>
    <n v="0"/>
    <s v=" "/>
    <s v=" "/>
    <s v=" "/>
    <n v="0"/>
    <s v=""/>
    <s v=" "/>
    <s v=" "/>
    <s v=" "/>
    <n v="1"/>
    <n v="2016"/>
  </r>
  <r>
    <n v="2017"/>
    <s v="Rwanda"/>
    <s v="Rulindo"/>
    <s v="Burega"/>
    <s v="Karengeli"/>
    <s v="Kiziba"/>
    <s v=""/>
    <s v=""/>
    <s v="Rwamugaza"/>
    <n v="400"/>
    <n v="400"/>
    <s v=" "/>
    <s v="Piped Network With Pump"/>
    <n v="2012"/>
    <s v="Governement (District, Wasac) And Water For People"/>
    <s v="Spring"/>
    <x v="0"/>
    <x v="1"/>
    <x v="1"/>
    <x v="1"/>
    <n v="7"/>
    <s v="Perform Routine Preventative Maintenance"/>
    <s v=""/>
    <s v="Maintain O&amp;M and Routine Monitoring"/>
    <n v="22"/>
    <n v="15"/>
    <n v="25"/>
    <n v="15"/>
    <n v="25"/>
    <n v="-1"/>
    <n v="12"/>
    <s v=" "/>
    <s v=""/>
    <n v="15"/>
    <n v="1"/>
    <n v="1"/>
    <n v="1"/>
    <n v="1"/>
    <n v="1"/>
    <n v="1"/>
    <n v="1"/>
    <s v=" "/>
    <s v=" "/>
    <n v="1"/>
    <n v="1"/>
    <n v="1"/>
    <n v="1"/>
    <n v="0"/>
    <n v="1"/>
    <n v="1"/>
    <n v="1"/>
    <n v="1"/>
    <n v="1"/>
    <n v="3"/>
    <n v="3"/>
    <n v="2"/>
    <n v="5000"/>
    <n v="16"/>
    <n v="8"/>
    <n v="2"/>
    <n v="5000"/>
    <n v="1"/>
    <n v="1"/>
    <n v="1"/>
    <s v=""/>
    <n v="2009"/>
    <n v="1"/>
    <n v="2012"/>
    <n v="1"/>
    <n v="2012"/>
    <n v="1"/>
    <n v="2012"/>
    <n v="1"/>
    <n v="2012"/>
    <n v="1"/>
    <n v="2009"/>
    <n v="1"/>
    <n v="2009"/>
    <n v="0"/>
    <s v=""/>
    <s v=" "/>
    <s v=" "/>
    <s v=" "/>
    <n v="1"/>
    <n v="2012"/>
  </r>
  <r>
    <n v="2017"/>
    <s v="Rwanda"/>
    <s v="Rulindo"/>
    <s v="Ntarabana"/>
    <s v="Mahaza"/>
    <s v="Kayenzi"/>
    <s v=""/>
    <s v=""/>
    <s v="Rwamugaza network"/>
    <n v="200"/>
    <n v="200"/>
    <n v="14"/>
    <s v="Piped Network -- Gravity Only"/>
    <n v="2003"/>
    <s v="Government"/>
    <s v="Spring"/>
    <x v="0"/>
    <x v="1"/>
    <x v="1"/>
    <x v="1"/>
    <n v="7"/>
    <s v="Perform Routine Preventative Maintenance"/>
    <s v=""/>
    <s v="Maintain O&amp;M and Routine Monitoring"/>
    <n v="16"/>
    <n v="6"/>
    <n v="16"/>
    <n v="6"/>
    <n v="16"/>
    <s v=" "/>
    <s v=" "/>
    <s v=" "/>
    <s v=""/>
    <n v="6"/>
    <n v="1"/>
    <n v="1"/>
    <n v="1"/>
    <n v="1"/>
    <n v="1"/>
    <s v=" "/>
    <s v=" "/>
    <s v=" "/>
    <s v=" "/>
    <n v="1"/>
    <n v="1"/>
    <n v="1"/>
    <n v="1"/>
    <n v="0"/>
    <n v="1"/>
    <n v="1"/>
    <n v="1"/>
    <n v="1"/>
    <n v="1"/>
    <n v="2"/>
    <n v="1"/>
    <n v="2"/>
    <n v="35000"/>
    <n v="7"/>
    <n v="12"/>
    <n v="2"/>
    <n v="35000"/>
    <s v=" "/>
    <n v="1"/>
    <n v="1"/>
    <s v=""/>
    <n v="2003"/>
    <n v="1"/>
    <n v="2003"/>
    <n v="1"/>
    <n v="2003"/>
    <n v="1"/>
    <n v="2003"/>
    <n v="1"/>
    <n v="2003"/>
    <n v="0"/>
    <s v=" "/>
    <s v=" "/>
    <s v=" "/>
    <n v="0"/>
    <s v=""/>
    <s v=" "/>
    <s v=" "/>
    <s v=" "/>
    <n v="1"/>
    <n v="2003"/>
  </r>
  <r>
    <n v="2017"/>
    <s v="Rwanda"/>
    <s v="Rulindo"/>
    <s v="Buyoga"/>
    <s v="Butare"/>
    <s v="Gasave"/>
    <s v=""/>
    <s v=""/>
    <s v="KIDUHA"/>
    <n v="114"/>
    <n v="100"/>
    <n v="5"/>
    <s v="Piped Network -- Gravity Only"/>
    <n v="2007"/>
    <s v="Italians (Lake Angels) Expanded By Water For People"/>
    <s v="Groundwater (Well, Etc.)"/>
    <x v="0"/>
    <x v="0"/>
    <x v="1"/>
    <x v="1"/>
    <n v="7"/>
    <s v="Repair or Replace Components"/>
    <s v="Intake Structure, Conduction Line, Storage Tank, "/>
    <s v="Create Plan To Repair or Replace Components"/>
    <n v="27"/>
    <n v="10"/>
    <n v="20"/>
    <s v=" "/>
    <s v=" "/>
    <s v=" "/>
    <s v=" "/>
    <s v=" "/>
    <s v=""/>
    <n v="17"/>
    <n v="2"/>
    <n v="2"/>
    <n v="2"/>
    <s v=" "/>
    <s v=" "/>
    <s v=" "/>
    <s v=" "/>
    <s v=" "/>
    <s v=" "/>
    <n v="1"/>
    <n v="1"/>
    <n v="1"/>
    <n v="0"/>
    <n v="1"/>
    <n v="1"/>
    <n v="1"/>
    <n v="1"/>
    <n v="1"/>
    <n v="1"/>
    <n v="1"/>
    <n v="1"/>
    <n v="1"/>
    <n v="2200"/>
    <n v="3"/>
    <s v=" "/>
    <s v=" "/>
    <s v=" "/>
    <s v=" "/>
    <n v="1"/>
    <n v="1"/>
    <s v="&quot;Springbox&quot; --Intake Structure At A Spring"/>
    <n v="2014"/>
    <n v="1"/>
    <n v="2007"/>
    <n v="1"/>
    <n v="2007"/>
    <n v="0"/>
    <s v=" "/>
    <n v="0"/>
    <s v=" "/>
    <n v="0"/>
    <s v=" "/>
    <s v=" "/>
    <s v=" "/>
    <n v="0"/>
    <s v=""/>
    <s v=" "/>
    <s v=" "/>
    <s v=" "/>
    <n v="1"/>
    <n v="2014"/>
  </r>
  <r>
    <n v="2017"/>
    <s v="Rwanda"/>
    <s v="Rulindo"/>
    <s v="Buyoga"/>
    <s v="Ndarage"/>
    <s v="Gahondo"/>
    <s v=""/>
    <s v=""/>
    <s v="Ndarage"/>
    <n v="105"/>
    <n v="100"/>
    <n v="164"/>
    <s v="Piped Network -- Gravity Only"/>
    <n v="2014"/>
    <s v="Governement (District, Wasac) And Water For People"/>
    <s v="Spring"/>
    <x v="0"/>
    <x v="1"/>
    <x v="2"/>
    <x v="1"/>
    <n v="8"/>
    <s v="Perform Routine Preventative Maintenance"/>
    <s v=""/>
    <s v="Maintain O&amp;M and Routine Monitoring"/>
    <n v="27"/>
    <n v="17"/>
    <n v="27"/>
    <s v=" "/>
    <s v=" "/>
    <s v=" "/>
    <s v=" "/>
    <s v=" "/>
    <s v=""/>
    <n v="17"/>
    <n v="1"/>
    <n v="1"/>
    <n v="1"/>
    <s v=" "/>
    <s v=" "/>
    <s v=" "/>
    <s v=" "/>
    <s v=" "/>
    <s v=" "/>
    <n v="1"/>
    <n v="1"/>
    <n v="1"/>
    <n v="1"/>
    <n v="1"/>
    <n v="1"/>
    <n v="1"/>
    <n v="1"/>
    <n v="1"/>
    <n v="1"/>
    <n v="2"/>
    <n v="1"/>
    <n v="1"/>
    <n v="6700"/>
    <n v="5"/>
    <s v=" "/>
    <s v=" "/>
    <s v=" "/>
    <s v=" "/>
    <n v="1"/>
    <n v="1"/>
    <s v="&quot;Springbox&quot; --Intake Structure At A Spring"/>
    <n v="2014"/>
    <n v="1"/>
    <n v="2014"/>
    <n v="1"/>
    <n v="2014"/>
    <n v="0"/>
    <s v=" "/>
    <n v="0"/>
    <s v=" "/>
    <n v="0"/>
    <s v=" "/>
    <s v=" "/>
    <s v=" "/>
    <n v="0"/>
    <s v=""/>
    <s v=" "/>
    <s v=" "/>
    <s v=" "/>
    <n v="1"/>
    <n v="2014"/>
  </r>
  <r>
    <n v="2017"/>
    <s v="Rwanda"/>
    <s v="Rulindo"/>
    <s v="Mbogo"/>
    <s v="Bukoro"/>
    <s v="Bukoro"/>
    <s v=""/>
    <s v=""/>
    <s v="Musenge Network"/>
    <n v="186"/>
    <n v="22"/>
    <n v="11"/>
    <s v="Piped Network With Pump"/>
    <n v="2014"/>
    <s v=""/>
    <s v="Spring"/>
    <x v="0"/>
    <x v="2"/>
    <x v="0"/>
    <x v="2"/>
    <n v="5"/>
    <s v="Major Repairs or Replace System"/>
    <s v=""/>
    <s v="Further Technical Diagnostic Needed"/>
    <n v="27"/>
    <n v="17"/>
    <n v="27"/>
    <n v="17"/>
    <n v="27"/>
    <n v="4"/>
    <n v="17"/>
    <s v=" "/>
    <s v=""/>
    <n v="17"/>
    <n v="1"/>
    <n v="1"/>
    <n v="1"/>
    <n v="2"/>
    <n v="2"/>
    <n v="2"/>
    <n v="1"/>
    <s v=" "/>
    <s v=" "/>
    <n v="3"/>
    <n v="3"/>
    <n v="1"/>
    <n v="1"/>
    <n v="1"/>
    <n v="1"/>
    <n v="1"/>
    <n v="0"/>
    <n v="0"/>
    <n v="0"/>
    <n v="1"/>
    <n v="1"/>
    <n v="1"/>
    <n v="3000"/>
    <n v="16"/>
    <n v="8"/>
    <n v="3"/>
    <n v="20000"/>
    <n v="2"/>
    <n v="28"/>
    <n v="1"/>
    <s v="&quot;Springbox&quot; --Intake Structure At A Spring"/>
    <n v="2014"/>
    <n v="1"/>
    <n v="2014"/>
    <n v="1"/>
    <n v="2014"/>
    <n v="1"/>
    <n v="2014"/>
    <n v="1"/>
    <n v="2014"/>
    <n v="1"/>
    <n v="2014"/>
    <n v="1"/>
    <n v="2014"/>
    <n v="0"/>
    <s v=""/>
    <s v=" "/>
    <s v=" "/>
    <s v=" "/>
    <n v="1"/>
    <n v="2014"/>
  </r>
  <r>
    <n v="2017"/>
    <s v="Rwanda"/>
    <s v="Rulindo"/>
    <s v="Cyungo"/>
    <s v="Marembo"/>
    <s v="Murambo"/>
    <s v=""/>
    <s v=""/>
    <s v="Mugomero Murambo"/>
    <n v="161"/>
    <n v="150"/>
    <n v="102"/>
    <s v="Piped Network -- Gravity Only"/>
    <n v="2015"/>
    <s v="Governement (District, Wasac) And Water For People"/>
    <s v="Spring"/>
    <x v="0"/>
    <x v="1"/>
    <x v="1"/>
    <x v="1"/>
    <n v="6"/>
    <s v="Perform Routine Preventative Maintenance"/>
    <s v=""/>
    <s v="Maintain O&amp;M and Routine Monitoring"/>
    <n v="28"/>
    <n v="18"/>
    <n v="28"/>
    <n v="18"/>
    <n v="28"/>
    <s v=" "/>
    <s v=" "/>
    <s v=" "/>
    <s v=""/>
    <n v="18"/>
    <n v="1"/>
    <n v="1"/>
    <n v="1"/>
    <n v="1"/>
    <n v="1"/>
    <s v=" "/>
    <s v=" "/>
    <s v=" "/>
    <s v=" "/>
    <n v="1"/>
    <n v="1"/>
    <n v="1"/>
    <n v="1"/>
    <n v="0"/>
    <n v="0"/>
    <n v="1"/>
    <n v="1"/>
    <n v="1"/>
    <n v="1"/>
    <n v="1"/>
    <n v="1"/>
    <n v="2"/>
    <n v="10000"/>
    <n v="10"/>
    <n v="3"/>
    <n v="2"/>
    <n v="10000"/>
    <s v=" "/>
    <n v="1"/>
    <n v="1"/>
    <s v="&quot;Springbox&quot; --Intake Structure At A Spring"/>
    <n v="2015"/>
    <n v="1"/>
    <n v="2015"/>
    <n v="1"/>
    <n v="2015"/>
    <n v="1"/>
    <n v="2015"/>
    <n v="1"/>
    <n v="2015"/>
    <n v="0"/>
    <s v=" "/>
    <s v=" "/>
    <s v=" "/>
    <n v="0"/>
    <s v=""/>
    <s v=" "/>
    <s v=" "/>
    <s v=" "/>
    <n v="1"/>
    <n v="2015"/>
  </r>
  <r>
    <n v="2017"/>
    <s v="Rwanda"/>
    <s v="Rulindo"/>
    <s v="Mbogo"/>
    <s v="Mushali"/>
    <s v="Buraro"/>
    <s v=""/>
    <s v=""/>
    <s v="Kishwi network"/>
    <n v="155"/>
    <n v="53"/>
    <s v=" "/>
    <s v="Piped Network -- Gravity Only"/>
    <n v="2003"/>
    <s v="Goverment"/>
    <s v="Spring"/>
    <x v="0"/>
    <x v="1"/>
    <x v="1"/>
    <x v="1"/>
    <n v="7"/>
    <s v="Repair or Replace Components"/>
    <s v="Kiosk/Tap Stand"/>
    <s v="Create Plan To Repair or Replace Components"/>
    <n v="29"/>
    <n v="19"/>
    <n v="16"/>
    <s v=" "/>
    <n v="16"/>
    <s v=" "/>
    <s v=" "/>
    <s v=" "/>
    <s v=""/>
    <n v="6"/>
    <n v="1"/>
    <n v="1"/>
    <n v="1"/>
    <s v=" "/>
    <n v="1"/>
    <s v=" "/>
    <s v=" "/>
    <s v=" "/>
    <s v=" "/>
    <n v="2"/>
    <n v="1"/>
    <n v="1"/>
    <n v="1"/>
    <n v="0"/>
    <n v="1"/>
    <n v="1"/>
    <n v="1"/>
    <n v="1"/>
    <n v="1"/>
    <n v="1"/>
    <n v="1"/>
    <n v="2"/>
    <n v="700"/>
    <n v="2"/>
    <s v=" "/>
    <n v="2"/>
    <n v="680"/>
    <s v=" "/>
    <n v="4"/>
    <n v="1"/>
    <s v="&quot;Springbox&quot; --Intake Structure At A Spring"/>
    <n v="2016"/>
    <n v="1"/>
    <n v="2016"/>
    <n v="1"/>
    <n v="2003"/>
    <n v="0"/>
    <s v=" "/>
    <n v="1"/>
    <n v="2003"/>
    <n v="0"/>
    <s v=" "/>
    <s v=" "/>
    <s v=" "/>
    <n v="0"/>
    <s v=""/>
    <s v=" "/>
    <s v=" "/>
    <s v=" "/>
    <n v="1"/>
    <n v="2003"/>
  </r>
  <r>
    <n v="2017"/>
    <s v="Rwanda"/>
    <s v="Rulindo"/>
    <s v="Buyoga"/>
    <s v="Mwumba"/>
    <s v="Mataba"/>
    <s v=""/>
    <s v=""/>
    <s v="Water at Buyoga Market/Nyirambuga pumping"/>
    <n v="177"/>
    <n v="177"/>
    <s v=" "/>
    <s v="Piped Network With Pump"/>
    <n v="2015"/>
    <s v=""/>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2"/>
    <n v="0"/>
    <s v=""/>
    <s v=" "/>
    <n v="0"/>
    <s v=" "/>
    <n v="0"/>
    <s v=" "/>
    <n v="0"/>
    <s v=" "/>
    <n v="0"/>
    <s v=" "/>
    <n v="0"/>
    <s v=" "/>
    <s v=" "/>
    <s v=" "/>
    <n v="0"/>
    <s v=""/>
    <s v=" "/>
    <s v=" "/>
    <s v=" "/>
    <n v="1"/>
    <n v="2015"/>
  </r>
  <r>
    <n v="2017"/>
    <s v="Rwanda"/>
    <s v="Rulindo"/>
    <s v="Kisaro"/>
    <s v="Murama"/>
    <s v="Akamanama"/>
    <s v=""/>
    <s v=""/>
    <s v="Gahama Kisaro network"/>
    <n v="141"/>
    <n v="141"/>
    <n v="71"/>
    <s v="Piped Network With Pump"/>
    <n v="2012"/>
    <s v="Governement (District, Wasac) And Water For People"/>
    <s v="Spring"/>
    <x v="0"/>
    <x v="1"/>
    <x v="1"/>
    <x v="1"/>
    <n v="7"/>
    <s v="Perform Routine Preventative Maintenance"/>
    <s v=""/>
    <s v="Maintain O&amp;M and Routine Monitoring"/>
    <n v="25"/>
    <n v="15"/>
    <n v="25"/>
    <n v="15"/>
    <n v="25"/>
    <n v="2"/>
    <n v="15"/>
    <s v=" "/>
    <s v=""/>
    <n v="15"/>
    <n v="1"/>
    <n v="1"/>
    <n v="1"/>
    <n v="1"/>
    <n v="1"/>
    <n v="1"/>
    <n v="1"/>
    <s v=" "/>
    <s v=" "/>
    <n v="1"/>
    <n v="1"/>
    <n v="1"/>
    <n v="1"/>
    <n v="0"/>
    <n v="1"/>
    <n v="1"/>
    <n v="1"/>
    <n v="1"/>
    <n v="1"/>
    <n v="1"/>
    <n v="1"/>
    <n v="1"/>
    <n v="30000"/>
    <n v="7"/>
    <n v="14"/>
    <n v="1"/>
    <n v="30000"/>
    <n v="2"/>
    <n v="1"/>
    <n v="1"/>
    <s v=""/>
    <n v="2012"/>
    <n v="1"/>
    <n v="2012"/>
    <n v="1"/>
    <n v="2012"/>
    <n v="1"/>
    <n v="2012"/>
    <n v="1"/>
    <n v="2012"/>
    <n v="1"/>
    <n v="2012"/>
    <n v="1"/>
    <n v="2012"/>
    <n v="0"/>
    <s v=""/>
    <s v=" "/>
    <s v=" "/>
    <s v=" "/>
    <n v="1"/>
    <n v="2012"/>
  </r>
  <r>
    <n v="2017"/>
    <s v="Rwanda"/>
    <s v="Rulindo"/>
    <s v="Kinihira"/>
    <s v="Karegamazi"/>
    <s v="Buhita"/>
    <s v=""/>
    <s v=""/>
    <s v="Miyove-Kinihira"/>
    <n v="131"/>
    <n v="60"/>
    <n v="128"/>
    <s v="Piped Network -- Gravity Only"/>
    <n v="2001"/>
    <s v="Gkww"/>
    <s v="Spring"/>
    <x v="1"/>
    <x v="0"/>
    <x v="1"/>
    <x v="0"/>
    <n v="6"/>
    <s v="Consider Replacing Aging Components"/>
    <s v="Intake Structure,  Conduction Line, Storage Tank,   Pump, Pump Station,  Treatment Equipment, Kiosk/Tap Stand"/>
    <s v="Further Technical Diagnostic Needed "/>
    <n v="2"/>
    <n v="-12"/>
    <n v="-2"/>
    <n v="18"/>
    <n v="2"/>
    <s v=" "/>
    <s v=" "/>
    <s v=" "/>
    <s v=""/>
    <n v="18"/>
    <n v="2"/>
    <n v="2"/>
    <n v="1"/>
    <n v="2"/>
    <n v="2"/>
    <s v=" "/>
    <s v=" "/>
    <s v=" "/>
    <s v=" "/>
    <n v="1"/>
    <n v="2"/>
    <n v="1"/>
    <n v="1"/>
    <n v="0"/>
    <n v="1"/>
    <n v="1"/>
    <n v="1"/>
    <n v="1"/>
    <n v="0"/>
    <n v="6"/>
    <n v="3"/>
    <n v="1"/>
    <n v="8000"/>
    <n v="4"/>
    <n v="18"/>
    <n v="2"/>
    <n v="15000"/>
    <s v=" "/>
    <n v="2"/>
    <n v="1"/>
    <s v="&quot;Springbox&quot; --Intake Structure At A Spring"/>
    <n v="1989"/>
    <n v="1"/>
    <n v="1985"/>
    <n v="1"/>
    <n v="1985"/>
    <n v="1"/>
    <n v="2015"/>
    <n v="1"/>
    <n v="1989"/>
    <n v="0"/>
    <s v=" "/>
    <s v=" "/>
    <s v=" "/>
    <n v="0"/>
    <s v=""/>
    <s v=" "/>
    <s v=" "/>
    <s v=" "/>
    <n v="1"/>
    <n v="2015"/>
  </r>
  <r>
    <n v="2017"/>
    <s v="Rwanda"/>
    <s v="Rulindo"/>
    <s v="Bushoki"/>
    <s v="Gasiza"/>
    <s v="Buhande"/>
    <s v=""/>
    <s v=""/>
    <s v="Water point at Pensez-y/Gasebeya gravity system"/>
    <n v="129"/>
    <n v="1"/>
    <s v=" "/>
    <s v="Piped Network -- Gravity Only"/>
    <n v="2004"/>
    <s v="Pensez-Y Bar Restaurant"/>
    <s v="Spring"/>
    <x v="0"/>
    <x v="1"/>
    <x v="2"/>
    <x v="1"/>
    <n v="8"/>
    <s v="Perform Routine Preventative Maintenance"/>
    <s v=""/>
    <s v="Maintain O&amp;M and Routine Monitoring"/>
    <s v=" "/>
    <s v=" "/>
    <s v=" "/>
    <s v=" "/>
    <s v=" "/>
    <s v=" "/>
    <s v=" "/>
    <s v=" "/>
    <s v=""/>
    <n v="7"/>
    <s v=" "/>
    <s v=" "/>
    <s v=" "/>
    <s v=" "/>
    <s v=" "/>
    <s v=" "/>
    <s v=" "/>
    <s v=" "/>
    <s v=" "/>
    <n v="1"/>
    <n v="1"/>
    <n v="1"/>
    <n v="1"/>
    <n v="1"/>
    <n v="1"/>
    <n v="1"/>
    <n v="1"/>
    <n v="1"/>
    <n v="1"/>
    <n v="1"/>
    <s v=" "/>
    <s v=" "/>
    <s v=" "/>
    <s v=" "/>
    <s v=" "/>
    <s v=" "/>
    <s v=" "/>
    <s v=" "/>
    <n v="1"/>
    <n v="0"/>
    <s v=""/>
    <s v=" "/>
    <n v="0"/>
    <s v=" "/>
    <n v="0"/>
    <s v=" "/>
    <n v="0"/>
    <s v=" "/>
    <n v="0"/>
    <s v=" "/>
    <n v="0"/>
    <s v=" "/>
    <s v=" "/>
    <s v=" "/>
    <n v="0"/>
    <s v=""/>
    <s v=" "/>
    <s v=" "/>
    <s v=" "/>
    <n v="1"/>
    <n v="2004"/>
  </r>
  <r>
    <n v="2017"/>
    <s v="Rwanda"/>
    <s v="Rulindo"/>
    <s v="Bushoki"/>
    <s v="Giko"/>
    <s v="Buramira"/>
    <s v=""/>
    <s v=""/>
    <s v="Water point nearby Giko cell/Nyirambuga pumping"/>
    <n v="134"/>
    <n v="134"/>
    <s v=" "/>
    <s v="Piped Network With Pump"/>
    <n v="2012"/>
    <s v="Gor"/>
    <s v="Spring"/>
    <x v="0"/>
    <x v="1"/>
    <x v="1"/>
    <x v="1"/>
    <n v="7"/>
    <s v="Perform Routine Preventative Maintenance"/>
    <s v=""/>
    <s v="Maintain O&amp;M and Routine Monitoring"/>
    <s v=" "/>
    <s v=" "/>
    <s v=" "/>
    <s v=" "/>
    <s v=" "/>
    <s v=" "/>
    <s v=" "/>
    <s v=" "/>
    <s v=""/>
    <n v="15"/>
    <s v=" "/>
    <s v=" "/>
    <s v=" "/>
    <s v=" "/>
    <s v=" "/>
    <s v=" "/>
    <s v=" "/>
    <s v=" "/>
    <s v=" "/>
    <n v="1"/>
    <n v="1"/>
    <n v="1"/>
    <n v="1"/>
    <n v="0"/>
    <n v="1"/>
    <n v="1"/>
    <n v="1"/>
    <n v="1"/>
    <n v="1"/>
    <n v="11"/>
    <s v=" "/>
    <s v=" "/>
    <s v=" "/>
    <s v=" "/>
    <s v=" "/>
    <s v=" "/>
    <s v=" "/>
    <s v=" "/>
    <n v="1"/>
    <n v="0"/>
    <s v=""/>
    <s v=" "/>
    <n v="0"/>
    <s v=" "/>
    <n v="0"/>
    <s v=" "/>
    <n v="0"/>
    <s v=" "/>
    <n v="0"/>
    <s v=" "/>
    <n v="0"/>
    <s v=" "/>
    <s v=" "/>
    <s v=" "/>
    <n v="0"/>
    <s v=""/>
    <s v=" "/>
    <s v=" "/>
    <s v=" "/>
    <n v="1"/>
    <n v="2012"/>
  </r>
  <r>
    <n v="2017"/>
    <s v="Rwanda"/>
    <s v="Rulindo"/>
    <s v="Mbogo"/>
    <s v="Ngiramazi"/>
    <s v="Gisha"/>
    <s v=""/>
    <s v=""/>
    <s v="Water point nearby Gisha/Nyirambuga pumping"/>
    <n v="133"/>
    <n v="133"/>
    <s v=" "/>
    <s v="Piped Network With Pump"/>
    <n v="2015"/>
    <s v="Governement (District, Wasac) And Water For People"/>
    <s v="Spring"/>
    <x v="0"/>
    <x v="1"/>
    <x v="1"/>
    <x v="1"/>
    <n v="7"/>
    <s v="Perform Routine Preventative Maintenance"/>
    <s v=""/>
    <s v="Maintain O&amp;M and Routine Monitoring"/>
    <s v=" "/>
    <s v=" "/>
    <s v=" "/>
    <s v=" "/>
    <s v=" "/>
    <s v=" "/>
    <s v=" "/>
    <s v=" "/>
    <s v=""/>
    <n v="18"/>
    <s v=" "/>
    <s v=" "/>
    <s v=" "/>
    <s v=" "/>
    <s v=" "/>
    <s v=" "/>
    <s v=" "/>
    <s v=" "/>
    <s v=" "/>
    <n v="1"/>
    <n v="1"/>
    <n v="1"/>
    <n v="1"/>
    <n v="0"/>
    <n v="1"/>
    <n v="1"/>
    <n v="1"/>
    <n v="1"/>
    <n v="1"/>
    <n v="11"/>
    <s v=" "/>
    <s v=" "/>
    <s v=" "/>
    <s v=" "/>
    <s v=" "/>
    <s v=" "/>
    <s v=" "/>
    <s v=" "/>
    <n v="2"/>
    <n v="0"/>
    <s v=""/>
    <s v=" "/>
    <n v="0"/>
    <s v=" "/>
    <n v="0"/>
    <s v=" "/>
    <n v="0"/>
    <s v=" "/>
    <n v="0"/>
    <s v=" "/>
    <n v="0"/>
    <s v=" "/>
    <s v=" "/>
    <s v=" "/>
    <n v="0"/>
    <s v=""/>
    <s v=" "/>
    <s v=" "/>
    <s v=" "/>
    <n v="1"/>
    <n v="2015"/>
  </r>
  <r>
    <n v="2017"/>
    <s v="Rwanda"/>
    <s v="Rulindo"/>
    <s v="Burega"/>
    <s v="Karengeli"/>
    <s v="Mataba"/>
    <s v=""/>
    <s v=""/>
    <s v="Rwamugaza"/>
    <n v="495"/>
    <n v="495"/>
    <s v=" "/>
    <s v="Piped Network With Pump"/>
    <n v="2012"/>
    <s v="Governement (District, Wasac) And Water For People"/>
    <s v="Spring"/>
    <x v="0"/>
    <x v="1"/>
    <x v="1"/>
    <x v="1"/>
    <n v="6"/>
    <s v="Perform Routine Preventative Maintenance"/>
    <s v=""/>
    <s v="Maintain O&amp;M and Routine Monitoring"/>
    <n v="22"/>
    <n v="15"/>
    <n v="25"/>
    <n v="15"/>
    <n v="25"/>
    <n v="-1"/>
    <n v="12"/>
    <s v=" "/>
    <s v=""/>
    <n v="15"/>
    <n v="1"/>
    <n v="1"/>
    <n v="1"/>
    <n v="1"/>
    <n v="1"/>
    <n v="1"/>
    <n v="1"/>
    <s v=" "/>
    <s v=" "/>
    <n v="1"/>
    <n v="1"/>
    <n v="1"/>
    <n v="1"/>
    <n v="0"/>
    <n v="1"/>
    <n v="1"/>
    <n v="1"/>
    <n v="0"/>
    <n v="1"/>
    <n v="3"/>
    <n v="3"/>
    <n v="2"/>
    <n v="5000"/>
    <n v="16"/>
    <n v="8"/>
    <n v="2"/>
    <n v="5000"/>
    <n v="1"/>
    <n v="1"/>
    <n v="1"/>
    <s v=""/>
    <n v="2009"/>
    <n v="1"/>
    <n v="2012"/>
    <n v="1"/>
    <n v="2012"/>
    <n v="1"/>
    <n v="2012"/>
    <n v="1"/>
    <n v="2012"/>
    <n v="1"/>
    <n v="2009"/>
    <n v="1"/>
    <n v="2009"/>
    <n v="0"/>
    <s v=""/>
    <s v=" "/>
    <s v=" "/>
    <s v=" "/>
    <n v="1"/>
    <n v="2012"/>
  </r>
  <r>
    <n v="2017"/>
    <s v="Rwanda"/>
    <s v="Rulindo"/>
    <s v="Shyorongi"/>
    <s v="Rutonde"/>
    <s v="Rutonde"/>
    <s v=""/>
    <s v=""/>
    <s v="kirikumuryango network"/>
    <n v="160"/>
    <n v="160"/>
    <n v="166"/>
    <s v="Piped Network -- Gravity Only"/>
    <n v="2013"/>
    <s v="Governement (District, Wasac) And Water For People"/>
    <s v="Spring"/>
    <x v="0"/>
    <x v="1"/>
    <x v="2"/>
    <x v="1"/>
    <n v="8"/>
    <s v="Perform Routine Preventative Maintenance"/>
    <s v=""/>
    <s v="Maintain O&amp;M and Routine Monitoring"/>
    <n v="26"/>
    <n v="16"/>
    <n v="26"/>
    <n v="16"/>
    <n v="26"/>
    <s v=" "/>
    <s v=" "/>
    <s v=" "/>
    <s v=""/>
    <n v="16"/>
    <n v="1"/>
    <n v="1"/>
    <n v="1"/>
    <n v="1"/>
    <n v="1"/>
    <s v=" "/>
    <s v=" "/>
    <s v=" "/>
    <s v=" "/>
    <n v="1"/>
    <n v="1"/>
    <n v="1"/>
    <n v="1"/>
    <n v="1"/>
    <n v="1"/>
    <n v="1"/>
    <n v="1"/>
    <n v="1"/>
    <n v="1"/>
    <n v="1"/>
    <n v="1"/>
    <n v="1"/>
    <n v="500"/>
    <n v="17"/>
    <n v="6"/>
    <n v="2"/>
    <n v="3500"/>
    <s v=" "/>
    <n v="1"/>
    <n v="1"/>
    <s v="&quot;Springbox&quot; --Intake Structure At A Spring"/>
    <n v="2013"/>
    <n v="1"/>
    <n v="2013"/>
    <n v="1"/>
    <n v="2013"/>
    <n v="1"/>
    <n v="2013"/>
    <n v="1"/>
    <n v="2013"/>
    <n v="0"/>
    <s v=" "/>
    <s v=" "/>
    <s v=" "/>
    <n v="0"/>
    <s v=""/>
    <s v=" "/>
    <s v=" "/>
    <s v=" "/>
    <n v="1"/>
    <n v="2013"/>
  </r>
  <r>
    <n v="2017"/>
    <s v="Rwanda"/>
    <s v="Rulindo"/>
    <s v="Masoro"/>
    <s v="Shengampuri"/>
    <s v="Amataba"/>
    <s v=""/>
    <s v=""/>
    <s v="Mutagata Gravity network"/>
    <n v="220"/>
    <n v="54"/>
    <n v="130"/>
    <s v="Piped Network -- Gravity Only"/>
    <n v="2004"/>
    <s v=""/>
    <s v="Spring"/>
    <x v="0"/>
    <x v="0"/>
    <x v="1"/>
    <x v="1"/>
    <n v="6"/>
    <s v="Repair or Replace Components"/>
    <s v="Intake Structure, Conduction Line, Storage Tank, Other Concrete Structures Distribution  Line, Kiosk/Tap Stand"/>
    <s v="Create Plan To Repair or Replace Components"/>
    <n v="17"/>
    <n v="7"/>
    <n v="17"/>
    <n v="7"/>
    <n v="17"/>
    <s v=" "/>
    <s v=" "/>
    <s v=" "/>
    <s v=""/>
    <n v="7"/>
    <n v="2"/>
    <n v="2"/>
    <n v="2"/>
    <n v="2"/>
    <n v="2"/>
    <s v=" "/>
    <s v=" "/>
    <s v=" "/>
    <s v=" "/>
    <n v="2"/>
    <n v="2"/>
    <n v="1"/>
    <n v="1"/>
    <n v="0"/>
    <n v="1"/>
    <n v="1"/>
    <n v="1"/>
    <n v="1"/>
    <n v="0"/>
    <n v="1"/>
    <n v="1"/>
    <n v="1"/>
    <n v="3500"/>
    <n v="6"/>
    <n v="4"/>
    <n v="2"/>
    <n v="4500"/>
    <s v=" "/>
    <n v="12"/>
    <n v="1"/>
    <s v="&quot;Springbox&quot; --Intake Structure At A Spring"/>
    <n v="2004"/>
    <n v="1"/>
    <n v="2004"/>
    <n v="1"/>
    <n v="2004"/>
    <n v="1"/>
    <n v="2004"/>
    <n v="1"/>
    <n v="2004"/>
    <n v="0"/>
    <s v=" "/>
    <s v=" "/>
    <s v=" "/>
    <n v="0"/>
    <s v=""/>
    <s v=" "/>
    <s v=" "/>
    <s v=" "/>
    <n v="1"/>
    <n v="2004"/>
  </r>
  <r>
    <n v="2017"/>
    <s v="Rwanda"/>
    <s v="Rulindo"/>
    <s v="Shyorongi"/>
    <s v="Bugaragara"/>
    <s v="Kabaraza"/>
    <s v=""/>
    <s v=""/>
    <s v="kinywamagana pumping network"/>
    <n v="165"/>
    <n v="35"/>
    <n v="0"/>
    <s v="Piped Network With Pump"/>
    <n v="2013"/>
    <s v="Governement (District, Wasac) And Water For People"/>
    <s v="Spring"/>
    <x v="0"/>
    <x v="1"/>
    <x v="1"/>
    <x v="1"/>
    <n v="7"/>
    <s v="Repair or Replace Components"/>
    <s v="Pump, "/>
    <s v="Create Plan To Repair or Replace Components"/>
    <n v="26"/>
    <n v="16"/>
    <n v="26"/>
    <n v="16"/>
    <n v="26"/>
    <n v="3"/>
    <n v="16"/>
    <s v=" "/>
    <s v=""/>
    <n v="16"/>
    <n v="1"/>
    <n v="1"/>
    <n v="1"/>
    <n v="1"/>
    <n v="1"/>
    <n v="2"/>
    <n v="1"/>
    <s v=" "/>
    <s v=" "/>
    <n v="1"/>
    <n v="2"/>
    <n v="1"/>
    <n v="1"/>
    <n v="1"/>
    <n v="1"/>
    <n v="1"/>
    <n v="1"/>
    <n v="1"/>
    <n v="0"/>
    <n v="7"/>
    <n v="3"/>
    <n v="1"/>
    <n v="1500"/>
    <n v="20"/>
    <n v="25"/>
    <n v="4"/>
    <n v="11000"/>
    <n v="2"/>
    <n v="1"/>
    <n v="1"/>
    <s v="&quot;Springbox&quot; --Intake Structure At A Spring"/>
    <n v="2013"/>
    <n v="1"/>
    <n v="2013"/>
    <n v="1"/>
    <n v="2013"/>
    <n v="1"/>
    <n v="2013"/>
    <n v="1"/>
    <n v="2013"/>
    <n v="1"/>
    <n v="2013"/>
    <n v="1"/>
    <n v="2013"/>
    <n v="0"/>
    <s v=""/>
    <s v=" "/>
    <s v=" "/>
    <s v=" "/>
    <n v="1"/>
    <n v="20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6" minRefreshableVersion="3" useAutoFormatting="1" itemPrintTitles="1" createdVersion="4" indent="0" outline="1" outlineData="1" chartFormat="3" rowHeaderCaption=" Level Of Priority To Replace/Repair The System">
  <location ref="A1:B5" firstHeaderRow="1" firstDataRow="1" firstDataCol="1"/>
  <pivotFields count="85">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8">
        <item h="1" m="1" x="5"/>
        <item m="1" x="6"/>
        <item x="2"/>
        <item x="0"/>
        <item x="1"/>
        <item m="1" x="3"/>
        <item h="1" m="1" x="4"/>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4">
    <i>
      <x v="2"/>
    </i>
    <i>
      <x v="3"/>
    </i>
    <i>
      <x v="4"/>
    </i>
    <i t="grand">
      <x/>
    </i>
  </rowItems>
  <colItems count="1">
    <i/>
  </colItems>
  <dataFields count="1">
    <dataField name="Count" fld="19" subtotal="count" baseField="8" baseItem="0"/>
  </dataFields>
  <chartFormats count="6">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19" count="1" selected="0">
            <x v="3"/>
          </reference>
        </references>
      </pivotArea>
    </chartFormat>
    <chartFormat chart="2" format="2">
      <pivotArea type="data" outline="0" fieldPosition="0">
        <references count="2">
          <reference field="4294967294" count="1" selected="0">
            <x v="0"/>
          </reference>
          <reference field="19" count="1" selected="0">
            <x v="2"/>
          </reference>
        </references>
      </pivotArea>
    </chartFormat>
    <chartFormat chart="2" format="3">
      <pivotArea type="data" outline="0" fieldPosition="0">
        <references count="2">
          <reference field="4294967294" count="1" selected="0">
            <x v="0"/>
          </reference>
          <reference field="19" count="1" selected="0">
            <x v="4"/>
          </reference>
        </references>
      </pivotArea>
    </chartFormat>
    <chartFormat chart="2" format="4">
      <pivotArea type="data" outline="0" fieldPosition="0">
        <references count="2">
          <reference field="4294967294" count="1" selected="0">
            <x v="0"/>
          </reference>
          <reference field="19" count="1" selected="0">
            <x v="1"/>
          </reference>
        </references>
      </pivotArea>
    </chartFormat>
    <chartFormat chart="2" format="5">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4"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rowHeaderCaption="Level Of Service: Water Point/System">
  <location ref="A54:B58" firstHeaderRow="1" firstDataRow="1" firstDataCol="1"/>
  <pivotFields count="85">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8">
        <item m="1" x="3"/>
        <item m="1" x="4"/>
        <item m="1" x="6"/>
        <item x="0"/>
        <item x="1"/>
        <item x="2"/>
        <item m="1" x="5"/>
        <item t="default"/>
      </items>
    </pivotField>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8"/>
  </rowFields>
  <rowItems count="4">
    <i>
      <x v="3"/>
    </i>
    <i>
      <x v="4"/>
    </i>
    <i>
      <x v="5"/>
    </i>
    <i t="grand">
      <x/>
    </i>
  </rowItems>
  <colItems count="1">
    <i/>
  </colItems>
  <dataFields count="1">
    <dataField name="Count" fld="18" subtotal="count" baseField="0" baseItem="0"/>
  </dataField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8" count="1" selected="0">
            <x v="1"/>
          </reference>
        </references>
      </pivotArea>
    </chartFormat>
    <chartFormat chart="0" format="2">
      <pivotArea type="data" outline="0" fieldPosition="0">
        <references count="2">
          <reference field="4294967294" count="1" selected="0">
            <x v="0"/>
          </reference>
          <reference field="18" count="1" selected="0">
            <x v="2"/>
          </reference>
        </references>
      </pivotArea>
    </chartFormat>
    <chartFormat chart="0" format="3">
      <pivotArea type="data" outline="0" fieldPosition="0">
        <references count="2">
          <reference field="4294967294" count="1" selected="0">
            <x v="0"/>
          </reference>
          <reference field="18" count="1" selected="0">
            <x v="3"/>
          </reference>
        </references>
      </pivotArea>
    </chartFormat>
    <chartFormat chart="0" format="4">
      <pivotArea type="data" outline="0" fieldPosition="0">
        <references count="2">
          <reference field="4294967294" count="1" selected="0">
            <x v="0"/>
          </reference>
          <reference field="18" count="1" selected="0">
            <x v="4"/>
          </reference>
        </references>
      </pivotArea>
    </chartFormat>
    <chartFormat chart="0" format="5">
      <pivotArea type="data" outline="0" fieldPosition="0">
        <references count="2">
          <reference field="4294967294" count="1" selected="0">
            <x v="0"/>
          </reference>
          <reference field="18" count="1" selected="0">
            <x v="5"/>
          </reference>
        </references>
      </pivotArea>
    </chartFormat>
    <chartFormat chart="0" format="6">
      <pivotArea type="data" outline="0" fieldPosition="0">
        <references count="2">
          <reference field="4294967294" count="1" selected="0">
            <x v="0"/>
          </reference>
          <reference field="18" count="1" selected="0">
            <x v="0"/>
          </reference>
        </references>
      </pivotArea>
    </chartFormat>
    <chartFormat chart="0" format="7">
      <pivotArea type="data" outline="0" fieldPosition="0">
        <references count="2">
          <reference field="4294967294" count="1" selected="0">
            <x v="0"/>
          </reference>
          <reference field="18"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rowHeaderCaption="Risk Based On Current Condition">
  <location ref="A37:B41" firstHeaderRow="1" firstDataRow="1" firstDataCol="1"/>
  <pivotFields count="85">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m="1" x="3"/>
        <item x="2"/>
        <item x="0"/>
        <item x="1"/>
        <item m="1" x="4"/>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7"/>
  </rowFields>
  <rowItems count="4">
    <i>
      <x v="1"/>
    </i>
    <i>
      <x v="2"/>
    </i>
    <i>
      <x v="3"/>
    </i>
    <i t="grand">
      <x/>
    </i>
  </rowItems>
  <colItems count="1">
    <i/>
  </colItems>
  <dataFields count="1">
    <dataField name="Count" fld="17" subtotal="count" baseField="0" baseItem="0"/>
  </dataFields>
  <chartFormats count="6">
    <chartFormat chart="0" format="5" series="1">
      <pivotArea type="data" outline="0" fieldPosition="0">
        <references count="1">
          <reference field="4294967294" count="1" selected="0">
            <x v="0"/>
          </reference>
        </references>
      </pivotArea>
    </chartFormat>
    <chartFormat chart="0" format="6">
      <pivotArea type="data" outline="0" fieldPosition="0">
        <references count="2">
          <reference field="4294967294" count="1" selected="0">
            <x v="0"/>
          </reference>
          <reference field="17" count="1" selected="0">
            <x v="3"/>
          </reference>
        </references>
      </pivotArea>
    </chartFormat>
    <chartFormat chart="0" format="7">
      <pivotArea type="data" outline="0" fieldPosition="0">
        <references count="2">
          <reference field="4294967294" count="1" selected="0">
            <x v="0"/>
          </reference>
          <reference field="17" count="1" selected="0">
            <x v="0"/>
          </reference>
        </references>
      </pivotArea>
    </chartFormat>
    <chartFormat chart="0" format="8">
      <pivotArea type="data" outline="0" fieldPosition="0">
        <references count="2">
          <reference field="4294967294" count="1" selected="0">
            <x v="0"/>
          </reference>
          <reference field="17" count="1" selected="0">
            <x v="1"/>
          </reference>
        </references>
      </pivotArea>
    </chartFormat>
    <chartFormat chart="0" format="9">
      <pivotArea type="data" outline="0" fieldPosition="0">
        <references count="2">
          <reference field="4294967294" count="1" selected="0">
            <x v="0"/>
          </reference>
          <reference field="17" count="1" selected="0">
            <x v="2"/>
          </reference>
        </references>
      </pivotArea>
    </chartFormat>
    <chartFormat chart="0" format="10">
      <pivotArea type="data" outline="0" fieldPosition="0">
        <references count="2">
          <reference field="4294967294" count="1" selected="0">
            <x v="0"/>
          </reference>
          <reference field="1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rowHeaderCaption="Risk Based On Age">
  <location ref="A19:B23" firstHeaderRow="1" firstDataRow="1" firstDataCol="1"/>
  <pivotFields count="85">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m="1" x="3"/>
        <item x="1"/>
        <item x="2"/>
        <item x="0"/>
        <item m="1" x="4"/>
      </items>
    </pivotField>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6"/>
  </rowFields>
  <rowItems count="4">
    <i>
      <x v="1"/>
    </i>
    <i>
      <x v="2"/>
    </i>
    <i>
      <x v="3"/>
    </i>
    <i t="grand">
      <x/>
    </i>
  </rowItems>
  <colItems count="1">
    <i/>
  </colItems>
  <dataFields count="1">
    <dataField name="Count" fld="16" subtotal="count" baseField="0" baseItem="0"/>
  </dataFields>
  <chartFormats count="6">
    <chartFormat chart="0" format="5" series="1">
      <pivotArea type="data" outline="0" fieldPosition="0">
        <references count="1">
          <reference field="4294967294" count="1" selected="0">
            <x v="0"/>
          </reference>
        </references>
      </pivotArea>
    </chartFormat>
    <chartFormat chart="0" format="6">
      <pivotArea type="data" outline="0" fieldPosition="0">
        <references count="2">
          <reference field="4294967294" count="1" selected="0">
            <x v="0"/>
          </reference>
          <reference field="16" count="1" selected="0">
            <x v="1"/>
          </reference>
        </references>
      </pivotArea>
    </chartFormat>
    <chartFormat chart="0" format="7">
      <pivotArea type="data" outline="0" fieldPosition="0">
        <references count="2">
          <reference field="4294967294" count="1" selected="0">
            <x v="0"/>
          </reference>
          <reference field="16" count="1" selected="0">
            <x v="3"/>
          </reference>
        </references>
      </pivotArea>
    </chartFormat>
    <chartFormat chart="0" format="8">
      <pivotArea type="data" outline="0" fieldPosition="0">
        <references count="2">
          <reference field="4294967294" count="1" selected="0">
            <x v="0"/>
          </reference>
          <reference field="16" count="1" selected="0">
            <x v="0"/>
          </reference>
        </references>
      </pivotArea>
    </chartFormat>
    <chartFormat chart="0" format="9">
      <pivotArea type="data" outline="0" fieldPosition="0">
        <references count="2">
          <reference field="4294967294" count="1" selected="0">
            <x v="0"/>
          </reference>
          <reference field="16" count="1" selected="0">
            <x v="2"/>
          </reference>
        </references>
      </pivotArea>
    </chartFormat>
    <chartFormat chart="0" format="10">
      <pivotArea type="data" outline="0" fieldPosition="0">
        <references count="2">
          <reference field="4294967294" count="1" selected="0">
            <x v="0"/>
          </reference>
          <reference field="1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332"/>
  <sheetViews>
    <sheetView workbookViewId="0">
      <selection activeCell="A2" sqref="A2"/>
    </sheetView>
  </sheetViews>
  <sheetFormatPr defaultColWidth="9.109375" defaultRowHeight="14.4" x14ac:dyDescent="0.3"/>
  <cols>
    <col min="1" max="1" width="141.88671875" style="18" bestFit="1" customWidth="1"/>
    <col min="2" max="16384" width="9.109375" style="18"/>
  </cols>
  <sheetData>
    <row r="1" spans="1:1" x14ac:dyDescent="0.3">
      <c r="A1" s="23" t="s">
        <v>120</v>
      </c>
    </row>
    <row r="3" spans="1:1" x14ac:dyDescent="0.3">
      <c r="A3" s="23" t="s">
        <v>119</v>
      </c>
    </row>
    <row r="4" spans="1:1" x14ac:dyDescent="0.3">
      <c r="A4" s="18" t="s">
        <v>170</v>
      </c>
    </row>
    <row r="5" spans="1:1" x14ac:dyDescent="0.3">
      <c r="A5" s="18" t="s">
        <v>171</v>
      </c>
    </row>
    <row r="6" spans="1:1" x14ac:dyDescent="0.3">
      <c r="A6" s="18" t="s">
        <v>172</v>
      </c>
    </row>
    <row r="7" spans="1:1" x14ac:dyDescent="0.3">
      <c r="A7" s="18" t="s">
        <v>173</v>
      </c>
    </row>
    <row r="8" spans="1:1" x14ac:dyDescent="0.3">
      <c r="A8" s="18" t="s">
        <v>174</v>
      </c>
    </row>
    <row r="9" spans="1:1" x14ac:dyDescent="0.3">
      <c r="A9" s="18" t="s">
        <v>175</v>
      </c>
    </row>
    <row r="10" spans="1:1" x14ac:dyDescent="0.3">
      <c r="A10" s="18" t="s">
        <v>176</v>
      </c>
    </row>
    <row r="11" spans="1:1" x14ac:dyDescent="0.3">
      <c r="A11" s="18" t="s">
        <v>177</v>
      </c>
    </row>
    <row r="13" spans="1:1" x14ac:dyDescent="0.3">
      <c r="A13" s="23" t="s">
        <v>118</v>
      </c>
    </row>
    <row r="14" spans="1:1" x14ac:dyDescent="0.3">
      <c r="A14" s="18" t="s">
        <v>178</v>
      </c>
    </row>
    <row r="15" spans="1:1" x14ac:dyDescent="0.3">
      <c r="A15" s="18" t="s">
        <v>179</v>
      </c>
    </row>
    <row r="16" spans="1:1" x14ac:dyDescent="0.3">
      <c r="A16" s="18" t="s">
        <v>180</v>
      </c>
    </row>
    <row r="18" spans="1:1" x14ac:dyDescent="0.3">
      <c r="A18" s="23" t="s">
        <v>181</v>
      </c>
    </row>
    <row r="19" spans="1:1" ht="43.2" x14ac:dyDescent="0.3">
      <c r="A19" s="18" t="s">
        <v>182</v>
      </c>
    </row>
    <row r="20" spans="1:1" x14ac:dyDescent="0.3">
      <c r="A20" s="18" t="s">
        <v>183</v>
      </c>
    </row>
    <row r="21" spans="1:1" x14ac:dyDescent="0.3">
      <c r="A21" s="18" t="s">
        <v>184</v>
      </c>
    </row>
    <row r="22" spans="1:1" ht="28.8" x14ac:dyDescent="0.3">
      <c r="A22" s="18" t="s">
        <v>185</v>
      </c>
    </row>
    <row r="23" spans="1:1" x14ac:dyDescent="0.3">
      <c r="A23" s="23" t="s">
        <v>186</v>
      </c>
    </row>
    <row r="35" spans="1:1" x14ac:dyDescent="0.3">
      <c r="A35" s="23" t="s">
        <v>187</v>
      </c>
    </row>
    <row r="53" spans="1:1" x14ac:dyDescent="0.3">
      <c r="A53" s="23" t="s">
        <v>188</v>
      </c>
    </row>
    <row r="65" spans="1:1" ht="28.8" x14ac:dyDescent="0.3">
      <c r="A65" s="18" t="s">
        <v>189</v>
      </c>
    </row>
    <row r="66" spans="1:1" x14ac:dyDescent="0.3">
      <c r="A66" s="23" t="s">
        <v>190</v>
      </c>
    </row>
    <row r="78" spans="1:1" x14ac:dyDescent="0.3">
      <c r="A78" s="18" t="s">
        <v>191</v>
      </c>
    </row>
    <row r="91" spans="1:1" x14ac:dyDescent="0.3">
      <c r="A91" s="22" t="s">
        <v>192</v>
      </c>
    </row>
    <row r="114" spans="1:1" x14ac:dyDescent="0.3">
      <c r="A114" s="23" t="s">
        <v>193</v>
      </c>
    </row>
    <row r="115" spans="1:1" x14ac:dyDescent="0.3">
      <c r="A115" s="23" t="s">
        <v>194</v>
      </c>
    </row>
    <row r="137" spans="1:1" x14ac:dyDescent="0.3">
      <c r="A137" s="23" t="s">
        <v>195</v>
      </c>
    </row>
    <row r="159" spans="1:1" x14ac:dyDescent="0.3">
      <c r="A159" s="23" t="s">
        <v>196</v>
      </c>
    </row>
    <row r="171" spans="1:1" x14ac:dyDescent="0.3">
      <c r="A171" s="23" t="s">
        <v>197</v>
      </c>
    </row>
    <row r="172" spans="1:1" x14ac:dyDescent="0.3">
      <c r="A172" s="23" t="s">
        <v>198</v>
      </c>
    </row>
    <row r="174" spans="1:1" x14ac:dyDescent="0.3">
      <c r="A174" s="23" t="s">
        <v>199</v>
      </c>
    </row>
    <row r="175" spans="1:1" ht="28.8" x14ac:dyDescent="0.3">
      <c r="A175" s="18" t="s">
        <v>200</v>
      </c>
    </row>
    <row r="176" spans="1:1" x14ac:dyDescent="0.3">
      <c r="A176" s="18" t="s">
        <v>201</v>
      </c>
    </row>
    <row r="177" spans="1:1" x14ac:dyDescent="0.3">
      <c r="A177" s="23" t="s">
        <v>202</v>
      </c>
    </row>
    <row r="197" spans="1:1" x14ac:dyDescent="0.3">
      <c r="A197" s="23" t="s">
        <v>203</v>
      </c>
    </row>
    <row r="221" spans="1:1" x14ac:dyDescent="0.3">
      <c r="A221" s="23" t="s">
        <v>204</v>
      </c>
    </row>
    <row r="236" spans="1:1" ht="43.2" x14ac:dyDescent="0.3">
      <c r="A236" s="23" t="s">
        <v>205</v>
      </c>
    </row>
    <row r="262" spans="1:1" x14ac:dyDescent="0.3">
      <c r="A262" s="18" t="s">
        <v>206</v>
      </c>
    </row>
    <row r="265" spans="1:1" x14ac:dyDescent="0.3">
      <c r="A265" s="23" t="s">
        <v>207</v>
      </c>
    </row>
    <row r="266" spans="1:1" ht="57.6" x14ac:dyDescent="0.3">
      <c r="A266" s="18" t="s">
        <v>121</v>
      </c>
    </row>
    <row r="267" spans="1:1" ht="28.8" x14ac:dyDescent="0.3">
      <c r="A267" s="18" t="s">
        <v>208</v>
      </c>
    </row>
    <row r="268" spans="1:1" x14ac:dyDescent="0.3">
      <c r="A268" s="18" t="s">
        <v>209</v>
      </c>
    </row>
    <row r="269" spans="1:1" x14ac:dyDescent="0.3">
      <c r="A269" s="18" t="s">
        <v>210</v>
      </c>
    </row>
    <row r="270" spans="1:1" x14ac:dyDescent="0.3">
      <c r="A270" s="18" t="s">
        <v>211</v>
      </c>
    </row>
    <row r="271" spans="1:1" x14ac:dyDescent="0.3">
      <c r="A271" s="18" t="s">
        <v>212</v>
      </c>
    </row>
    <row r="272" spans="1:1" x14ac:dyDescent="0.3">
      <c r="A272" s="18" t="s">
        <v>213</v>
      </c>
    </row>
    <row r="285" spans="1:1" x14ac:dyDescent="0.3">
      <c r="A285" s="18" t="s">
        <v>214</v>
      </c>
    </row>
    <row r="286" spans="1:1" x14ac:dyDescent="0.3">
      <c r="A286" s="18" t="s">
        <v>215</v>
      </c>
    </row>
    <row r="287" spans="1:1" x14ac:dyDescent="0.3">
      <c r="A287" s="18" t="s">
        <v>216</v>
      </c>
    </row>
    <row r="288" spans="1:1" x14ac:dyDescent="0.3">
      <c r="A288" s="18" t="s">
        <v>217</v>
      </c>
    </row>
    <row r="293" spans="1:1" x14ac:dyDescent="0.3">
      <c r="A293" s="18" t="s">
        <v>218</v>
      </c>
    </row>
    <row r="294" spans="1:1" x14ac:dyDescent="0.3">
      <c r="A294" s="18" t="s">
        <v>219</v>
      </c>
    </row>
    <row r="299" spans="1:1" x14ac:dyDescent="0.3">
      <c r="A299" s="18" t="s">
        <v>220</v>
      </c>
    </row>
    <row r="300" spans="1:1" x14ac:dyDescent="0.3">
      <c r="A300" s="18" t="s">
        <v>221</v>
      </c>
    </row>
    <row r="301" spans="1:1" ht="28.8" x14ac:dyDescent="0.3">
      <c r="A301" s="18" t="s">
        <v>222</v>
      </c>
    </row>
    <row r="302" spans="1:1" x14ac:dyDescent="0.3">
      <c r="A302" s="18" t="s">
        <v>223</v>
      </c>
    </row>
    <row r="303" spans="1:1" ht="72" x14ac:dyDescent="0.3">
      <c r="A303" s="18" t="s">
        <v>224</v>
      </c>
    </row>
    <row r="305" spans="1:1" x14ac:dyDescent="0.3">
      <c r="A305" s="23" t="s">
        <v>225</v>
      </c>
    </row>
    <row r="306" spans="1:1" x14ac:dyDescent="0.3">
      <c r="A306" s="22" t="s">
        <v>226</v>
      </c>
    </row>
    <row r="307" spans="1:1" x14ac:dyDescent="0.3">
      <c r="A307" s="18" t="s">
        <v>227</v>
      </c>
    </row>
    <row r="308" spans="1:1" x14ac:dyDescent="0.3">
      <c r="A308" s="18" t="s">
        <v>228</v>
      </c>
    </row>
    <row r="309" spans="1:1" x14ac:dyDescent="0.3">
      <c r="A309" s="18" t="s">
        <v>229</v>
      </c>
    </row>
    <row r="310" spans="1:1" x14ac:dyDescent="0.3">
      <c r="A310" s="18" t="s">
        <v>230</v>
      </c>
    </row>
    <row r="323" spans="1:1" x14ac:dyDescent="0.3">
      <c r="A323" s="18" t="s">
        <v>231</v>
      </c>
    </row>
    <row r="324" spans="1:1" x14ac:dyDescent="0.3">
      <c r="A324" s="18" t="s">
        <v>232</v>
      </c>
    </row>
    <row r="325" spans="1:1" x14ac:dyDescent="0.3">
      <c r="A325" s="18" t="s">
        <v>233</v>
      </c>
    </row>
    <row r="326" spans="1:1" x14ac:dyDescent="0.3">
      <c r="A326" s="18" t="s">
        <v>234</v>
      </c>
    </row>
    <row r="327" spans="1:1" x14ac:dyDescent="0.3">
      <c r="A327" s="18" t="s">
        <v>235</v>
      </c>
    </row>
    <row r="328" spans="1:1" x14ac:dyDescent="0.3">
      <c r="A328" s="18" t="s">
        <v>236</v>
      </c>
    </row>
    <row r="329" spans="1:1" x14ac:dyDescent="0.3">
      <c r="A329" s="18" t="s">
        <v>237</v>
      </c>
    </row>
    <row r="330" spans="1:1" x14ac:dyDescent="0.3">
      <c r="A330" s="18" t="s">
        <v>238</v>
      </c>
    </row>
    <row r="331" spans="1:1" x14ac:dyDescent="0.3">
      <c r="A331" s="18" t="s">
        <v>239</v>
      </c>
    </row>
    <row r="332" spans="1:1" x14ac:dyDescent="0.3">
      <c r="A332" s="18" t="s">
        <v>240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8"/>
  <sheetViews>
    <sheetView workbookViewId="0">
      <selection activeCell="N11" sqref="N11"/>
    </sheetView>
  </sheetViews>
  <sheetFormatPr defaultRowHeight="14.4" x14ac:dyDescent="0.3"/>
  <cols>
    <col min="1" max="1" width="18.6640625" customWidth="1"/>
    <col min="2" max="2" width="6.109375" bestFit="1" customWidth="1"/>
    <col min="3" max="3" width="16.33203125" customWidth="1"/>
    <col min="4" max="4" width="16.33203125" bestFit="1" customWidth="1"/>
    <col min="5" max="5" width="11.33203125" bestFit="1" customWidth="1"/>
  </cols>
  <sheetData>
    <row r="1" spans="1:2" x14ac:dyDescent="0.3">
      <c r="A1" s="6" t="s">
        <v>31</v>
      </c>
      <c r="B1" t="s">
        <v>30</v>
      </c>
    </row>
    <row r="2" spans="1:2" x14ac:dyDescent="0.3">
      <c r="A2" s="8" t="s">
        <v>12901</v>
      </c>
      <c r="B2" s="7">
        <v>142</v>
      </c>
    </row>
    <row r="3" spans="1:2" x14ac:dyDescent="0.3">
      <c r="A3" s="8" t="s">
        <v>12902</v>
      </c>
      <c r="B3" s="7">
        <v>91</v>
      </c>
    </row>
    <row r="4" spans="1:2" x14ac:dyDescent="0.3">
      <c r="A4" s="8" t="s">
        <v>12903</v>
      </c>
      <c r="B4" s="7">
        <v>683</v>
      </c>
    </row>
    <row r="5" spans="1:2" x14ac:dyDescent="0.3">
      <c r="A5" s="8" t="s">
        <v>28</v>
      </c>
      <c r="B5" s="7">
        <v>916</v>
      </c>
    </row>
    <row r="19" spans="1:2" x14ac:dyDescent="0.3">
      <c r="A19" s="6" t="s">
        <v>101</v>
      </c>
      <c r="B19" t="s">
        <v>30</v>
      </c>
    </row>
    <row r="20" spans="1:2" x14ac:dyDescent="0.3">
      <c r="A20" s="8" t="s">
        <v>12898</v>
      </c>
      <c r="B20" s="7">
        <v>24</v>
      </c>
    </row>
    <row r="21" spans="1:2" x14ac:dyDescent="0.3">
      <c r="A21" s="8" t="s">
        <v>12899</v>
      </c>
      <c r="B21" s="7">
        <v>12</v>
      </c>
    </row>
    <row r="22" spans="1:2" x14ac:dyDescent="0.3">
      <c r="A22" s="8" t="s">
        <v>12900</v>
      </c>
      <c r="B22" s="7">
        <v>880</v>
      </c>
    </row>
    <row r="23" spans="1:2" x14ac:dyDescent="0.3">
      <c r="A23" s="8" t="s">
        <v>28</v>
      </c>
      <c r="B23" s="7">
        <v>916</v>
      </c>
    </row>
    <row r="37" spans="1:2" x14ac:dyDescent="0.3">
      <c r="A37" s="6" t="s">
        <v>102</v>
      </c>
      <c r="B37" t="s">
        <v>30</v>
      </c>
    </row>
    <row r="38" spans="1:2" x14ac:dyDescent="0.3">
      <c r="A38" s="8" t="s">
        <v>12898</v>
      </c>
      <c r="B38" s="7">
        <v>142</v>
      </c>
    </row>
    <row r="39" spans="1:2" ht="14.25" customHeight="1" x14ac:dyDescent="0.3">
      <c r="A39" s="8" t="s">
        <v>12899</v>
      </c>
      <c r="B39" s="7">
        <v>95</v>
      </c>
    </row>
    <row r="40" spans="1:2" x14ac:dyDescent="0.3">
      <c r="A40" s="8" t="s">
        <v>12900</v>
      </c>
      <c r="B40" s="7">
        <v>679</v>
      </c>
    </row>
    <row r="41" spans="1:2" x14ac:dyDescent="0.3">
      <c r="A41" s="8" t="s">
        <v>28</v>
      </c>
      <c r="B41" s="7">
        <v>916</v>
      </c>
    </row>
    <row r="54" spans="1:2" x14ac:dyDescent="0.3">
      <c r="A54" s="6" t="s">
        <v>78</v>
      </c>
      <c r="B54" t="s">
        <v>30</v>
      </c>
    </row>
    <row r="55" spans="1:2" x14ac:dyDescent="0.3">
      <c r="A55" s="8" t="s">
        <v>12904</v>
      </c>
      <c r="B55" s="7">
        <v>166</v>
      </c>
    </row>
    <row r="56" spans="1:2" x14ac:dyDescent="0.3">
      <c r="A56" s="8" t="s">
        <v>12905</v>
      </c>
      <c r="B56" s="7">
        <v>549</v>
      </c>
    </row>
    <row r="57" spans="1:2" x14ac:dyDescent="0.3">
      <c r="A57" s="8" t="s">
        <v>12906</v>
      </c>
      <c r="B57" s="7">
        <v>201</v>
      </c>
    </row>
    <row r="58" spans="1:2" x14ac:dyDescent="0.3">
      <c r="A58" s="8" t="s">
        <v>28</v>
      </c>
      <c r="B58" s="7">
        <v>916</v>
      </c>
    </row>
  </sheetData>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I918"/>
  <sheetViews>
    <sheetView tabSelected="1" topLeftCell="O1" zoomScale="80" zoomScaleNormal="80" workbookViewId="0">
      <selection activeCell="S17" sqref="S17"/>
    </sheetView>
  </sheetViews>
  <sheetFormatPr defaultColWidth="16.6640625" defaultRowHeight="14.4" x14ac:dyDescent="0.3"/>
  <cols>
    <col min="1" max="1" width="22.33203125" style="54" bestFit="1" customWidth="1"/>
    <col min="2" max="4" width="11" style="54" bestFit="1" customWidth="1"/>
    <col min="5" max="5" width="15.33203125" style="54" bestFit="1" customWidth="1"/>
    <col min="6" max="6" width="14.6640625" style="54" bestFit="1" customWidth="1"/>
    <col min="7" max="8" width="11" style="54" bestFit="1" customWidth="1"/>
    <col min="9" max="9" width="66.109375" style="54" bestFit="1" customWidth="1"/>
    <col min="10" max="10" width="40" style="54" bestFit="1" customWidth="1"/>
    <col min="11" max="11" width="68" style="54" bestFit="1" customWidth="1"/>
    <col min="12" max="12" width="71.109375" style="54" bestFit="1" customWidth="1"/>
    <col min="13" max="13" width="51.88671875" style="54" bestFit="1" customWidth="1"/>
    <col min="14" max="14" width="19" style="54" bestFit="1" customWidth="1"/>
    <col min="15" max="15" width="47.6640625" style="54" bestFit="1" customWidth="1"/>
    <col min="16" max="16" width="29.33203125" style="54" bestFit="1" customWidth="1"/>
    <col min="17" max="17" width="16.88671875" style="55" bestFit="1" customWidth="1"/>
    <col min="18" max="18" width="29.44140625" style="55" bestFit="1" customWidth="1"/>
    <col min="19" max="19" width="34" style="55" bestFit="1" customWidth="1"/>
    <col min="20" max="20" width="42.33203125" style="63" bestFit="1" customWidth="1"/>
    <col min="21" max="21" width="39.33203125" style="54" bestFit="1" customWidth="1"/>
    <col min="22" max="22" width="39.5546875" style="31" bestFit="1" customWidth="1"/>
    <col min="23" max="23" width="123" style="54" bestFit="1" customWidth="1"/>
    <col min="24" max="24" width="41.33203125" style="54" bestFit="1" customWidth="1"/>
    <col min="25" max="25" width="42.109375" style="56" bestFit="1" customWidth="1"/>
    <col min="26" max="26" width="42.33203125" style="56" bestFit="1" customWidth="1"/>
    <col min="27" max="27" width="39.109375" style="56" bestFit="1" customWidth="1"/>
    <col min="28" max="28" width="50.6640625" style="56" bestFit="1" customWidth="1"/>
    <col min="29" max="29" width="46.6640625" style="56" bestFit="1" customWidth="1"/>
    <col min="30" max="30" width="36.6640625" style="56" bestFit="1" customWidth="1"/>
    <col min="31" max="31" width="43.44140625" style="56" bestFit="1" customWidth="1"/>
    <col min="32" max="32" width="51.109375" style="56" bestFit="1" customWidth="1"/>
    <col min="33" max="33" width="57.33203125" style="56" bestFit="1" customWidth="1"/>
    <col min="34" max="34" width="45.44140625" style="56" bestFit="1" customWidth="1"/>
    <col min="35" max="35" width="81.88671875" style="57" bestFit="1" customWidth="1"/>
    <col min="36" max="36" width="82.109375" style="57" bestFit="1" customWidth="1"/>
    <col min="37" max="37" width="79" style="57" bestFit="1" customWidth="1"/>
    <col min="38" max="38" width="85.6640625" style="57" bestFit="1" customWidth="1"/>
    <col min="39" max="39" width="94.109375" style="57" bestFit="1" customWidth="1"/>
    <col min="40" max="40" width="79.88671875" style="57" bestFit="1" customWidth="1"/>
    <col min="41" max="41" width="86.109375" style="57" bestFit="1" customWidth="1"/>
    <col min="42" max="42" width="87.33203125" style="57" bestFit="1" customWidth="1"/>
    <col min="43" max="43" width="93.33203125" style="57" bestFit="1" customWidth="1"/>
    <col min="44" max="44" width="81" style="57" bestFit="1" customWidth="1"/>
    <col min="45" max="45" width="90.109375" style="57" bestFit="1" customWidth="1"/>
    <col min="46" max="46" width="67.88671875" style="58" bestFit="1" customWidth="1"/>
    <col min="47" max="47" width="33.6640625" style="59" bestFit="1" customWidth="1"/>
    <col min="48" max="48" width="89.6640625" style="59" bestFit="1" customWidth="1"/>
    <col min="49" max="49" width="70.6640625" style="59" bestFit="1" customWidth="1"/>
    <col min="50" max="50" width="105.109375" style="59" bestFit="1" customWidth="1"/>
    <col min="51" max="51" width="95.33203125" style="59" bestFit="1" customWidth="1"/>
    <col min="52" max="52" width="78.33203125" style="59" bestFit="1" customWidth="1"/>
    <col min="53" max="53" width="57.109375" style="59" bestFit="1" customWidth="1"/>
    <col min="54" max="54" width="17.88671875" style="59" bestFit="1" customWidth="1"/>
    <col min="55" max="55" width="26.109375" style="60" bestFit="1" customWidth="1"/>
    <col min="56" max="56" width="26" style="60" bestFit="1" customWidth="1"/>
    <col min="57" max="57" width="45.44140625" style="60" bestFit="1" customWidth="1"/>
    <col min="58" max="58" width="23.33203125" style="60" bestFit="1" customWidth="1"/>
    <col min="59" max="59" width="34.109375" style="60" bestFit="1" customWidth="1"/>
    <col min="60" max="60" width="30.6640625" style="60" bestFit="1" customWidth="1"/>
    <col min="61" max="61" width="49.88671875" style="60" bestFit="1" customWidth="1"/>
    <col min="62" max="62" width="17.109375" style="60" bestFit="1" customWidth="1"/>
    <col min="63" max="63" width="29.109375" style="60" bestFit="1" customWidth="1"/>
    <col min="64" max="64" width="39.109375" style="60" bestFit="1" customWidth="1"/>
    <col min="65" max="65" width="56.109375" style="60" bestFit="1" customWidth="1"/>
    <col min="66" max="66" width="88.33203125" style="59" bestFit="1" customWidth="1"/>
    <col min="67" max="67" width="38.88671875" style="54" bestFit="1" customWidth="1"/>
    <col min="68" max="68" width="83.33203125" style="54" bestFit="1" customWidth="1"/>
    <col min="69" max="69" width="35.6640625" style="54" bestFit="1" customWidth="1"/>
    <col min="70" max="70" width="84.6640625" style="54" bestFit="1" customWidth="1"/>
    <col min="71" max="71" width="90.5546875" style="54" bestFit="1" customWidth="1"/>
    <col min="72" max="72" width="94" style="54" bestFit="1" customWidth="1"/>
    <col min="73" max="73" width="43.33203125" style="54" bestFit="1" customWidth="1"/>
    <col min="74" max="74" width="92.33203125" style="54" bestFit="1" customWidth="1"/>
    <col min="75" max="75" width="29.6640625" style="54" bestFit="1" customWidth="1"/>
    <col min="76" max="76" width="64.5546875" style="54" bestFit="1" customWidth="1"/>
    <col min="77" max="77" width="44.5546875" style="54" bestFit="1" customWidth="1"/>
    <col min="78" max="78" width="91.33203125" style="54" bestFit="1" customWidth="1"/>
    <col min="79" max="79" width="44" style="54" bestFit="1" customWidth="1"/>
    <col min="80" max="80" width="66" style="54" bestFit="1" customWidth="1"/>
    <col min="81" max="81" width="88.6640625" style="54" bestFit="1" customWidth="1"/>
    <col min="82" max="82" width="50.109375" style="54" bestFit="1" customWidth="1"/>
    <col min="83" max="83" width="94.88671875" style="54" bestFit="1" customWidth="1"/>
    <col min="84" max="84" width="46.6640625" style="54" bestFit="1" customWidth="1"/>
    <col min="85" max="85" width="78.5546875" style="54" bestFit="1" customWidth="1"/>
    <col min="86" max="86" width="33.88671875" style="54" bestFit="1" customWidth="1"/>
    <col min="87" max="87" width="17.88671875" style="54" bestFit="1" customWidth="1"/>
    <col min="88" max="16384" width="16.6640625" style="53"/>
  </cols>
  <sheetData>
    <row r="1" spans="1:87" s="32" customFormat="1" ht="15" customHeight="1" x14ac:dyDescent="0.3">
      <c r="A1" s="66" t="s">
        <v>112</v>
      </c>
      <c r="B1" s="66"/>
      <c r="C1" s="66"/>
      <c r="D1" s="66"/>
      <c r="E1" s="66"/>
      <c r="F1" s="66"/>
      <c r="G1" s="66"/>
      <c r="H1" s="66"/>
      <c r="I1" s="66"/>
      <c r="J1" s="66"/>
      <c r="K1" s="66"/>
      <c r="L1" s="66"/>
      <c r="M1" s="66"/>
      <c r="N1" s="66"/>
      <c r="O1" s="66"/>
      <c r="P1" s="66"/>
      <c r="Q1" s="66" t="s">
        <v>113</v>
      </c>
      <c r="R1" s="66"/>
      <c r="S1" s="66"/>
      <c r="T1" s="66"/>
      <c r="U1" s="66"/>
      <c r="V1" s="70" t="s">
        <v>142</v>
      </c>
      <c r="W1" s="70"/>
      <c r="X1" s="70"/>
      <c r="Y1" s="67" t="s">
        <v>114</v>
      </c>
      <c r="Z1" s="67"/>
      <c r="AA1" s="67"/>
      <c r="AB1" s="67"/>
      <c r="AC1" s="67"/>
      <c r="AD1" s="67"/>
      <c r="AE1" s="67"/>
      <c r="AF1" s="67"/>
      <c r="AG1" s="67"/>
      <c r="AH1" s="67"/>
      <c r="AI1" s="68" t="s">
        <v>125</v>
      </c>
      <c r="AJ1" s="68"/>
      <c r="AK1" s="68"/>
      <c r="AL1" s="68"/>
      <c r="AM1" s="68"/>
      <c r="AN1" s="68"/>
      <c r="AO1" s="68"/>
      <c r="AP1" s="68"/>
      <c r="AQ1" s="68"/>
      <c r="AR1" s="68"/>
      <c r="AS1" s="69"/>
      <c r="AT1" s="64" t="s">
        <v>115</v>
      </c>
      <c r="AU1" s="64"/>
      <c r="AV1" s="64"/>
      <c r="AW1" s="64"/>
      <c r="AX1" s="64"/>
      <c r="AY1" s="64"/>
      <c r="AZ1" s="64"/>
      <c r="BA1" s="64"/>
      <c r="BB1" s="65" t="s">
        <v>141</v>
      </c>
      <c r="BC1" s="65"/>
      <c r="BD1" s="65"/>
      <c r="BE1" s="65"/>
      <c r="BF1" s="65"/>
      <c r="BG1" s="65"/>
      <c r="BH1" s="65"/>
      <c r="BI1" s="65"/>
      <c r="BJ1" s="65"/>
      <c r="BK1" s="65"/>
      <c r="BL1" s="66" t="s">
        <v>116</v>
      </c>
      <c r="BM1" s="66"/>
      <c r="BN1" s="66"/>
      <c r="BO1" s="66"/>
      <c r="BP1" s="66"/>
      <c r="BQ1" s="66"/>
      <c r="BR1" s="66"/>
      <c r="BS1" s="66"/>
      <c r="BT1" s="66"/>
      <c r="BU1" s="66"/>
      <c r="BV1" s="66"/>
      <c r="BW1" s="66"/>
      <c r="BX1" s="66"/>
      <c r="BY1" s="66"/>
      <c r="BZ1" s="66"/>
      <c r="CA1" s="66"/>
      <c r="CB1" s="66"/>
      <c r="CC1" s="66"/>
      <c r="CD1" s="66"/>
      <c r="CE1" s="66"/>
      <c r="CF1" s="66"/>
      <c r="CG1" s="66"/>
      <c r="CH1" s="66"/>
      <c r="CI1" s="31"/>
    </row>
    <row r="2" spans="1:87" s="42" customFormat="1" x14ac:dyDescent="0.3">
      <c r="A2" s="33" t="s">
        <v>10</v>
      </c>
      <c r="B2" s="33" t="s">
        <v>146</v>
      </c>
      <c r="C2" s="33" t="s">
        <v>1</v>
      </c>
      <c r="D2" s="33" t="s">
        <v>2</v>
      </c>
      <c r="E2" s="33" t="s">
        <v>3</v>
      </c>
      <c r="F2" s="33" t="s">
        <v>4</v>
      </c>
      <c r="G2" s="33" t="s">
        <v>5</v>
      </c>
      <c r="H2" s="33" t="s">
        <v>147</v>
      </c>
      <c r="I2" s="33" t="s">
        <v>7</v>
      </c>
      <c r="J2" s="33" t="s">
        <v>245</v>
      </c>
      <c r="K2" s="33" t="s">
        <v>88</v>
      </c>
      <c r="L2" s="33" t="s">
        <v>32</v>
      </c>
      <c r="M2" s="33" t="s">
        <v>11</v>
      </c>
      <c r="N2" s="33" t="s">
        <v>12</v>
      </c>
      <c r="O2" s="33" t="s">
        <v>124</v>
      </c>
      <c r="P2" s="33" t="s">
        <v>13</v>
      </c>
      <c r="Q2" s="34" t="s">
        <v>101</v>
      </c>
      <c r="R2" s="34" t="s">
        <v>102</v>
      </c>
      <c r="S2" s="35" t="s">
        <v>78</v>
      </c>
      <c r="T2" s="61" t="s">
        <v>25</v>
      </c>
      <c r="U2" s="33" t="s">
        <v>14</v>
      </c>
      <c r="V2" s="36" t="s">
        <v>143</v>
      </c>
      <c r="W2" s="36" t="s">
        <v>144</v>
      </c>
      <c r="X2" s="36" t="s">
        <v>145</v>
      </c>
      <c r="Y2" s="37" t="s">
        <v>75</v>
      </c>
      <c r="Z2" s="37" t="s">
        <v>20</v>
      </c>
      <c r="AA2" s="37" t="s">
        <v>21</v>
      </c>
      <c r="AB2" s="37" t="s">
        <v>97</v>
      </c>
      <c r="AC2" s="37" t="s">
        <v>22</v>
      </c>
      <c r="AD2" s="37" t="s">
        <v>23</v>
      </c>
      <c r="AE2" s="37" t="s">
        <v>24</v>
      </c>
      <c r="AF2" s="37" t="s">
        <v>104</v>
      </c>
      <c r="AG2" s="37" t="s">
        <v>154</v>
      </c>
      <c r="AH2" s="37" t="s">
        <v>81</v>
      </c>
      <c r="AI2" s="38" t="s">
        <v>91</v>
      </c>
      <c r="AJ2" s="38" t="s">
        <v>92</v>
      </c>
      <c r="AK2" s="38" t="s">
        <v>93</v>
      </c>
      <c r="AL2" s="38" t="s">
        <v>109</v>
      </c>
      <c r="AM2" s="38" t="s">
        <v>90</v>
      </c>
      <c r="AN2" s="38" t="s">
        <v>89</v>
      </c>
      <c r="AO2" s="38" t="s">
        <v>94</v>
      </c>
      <c r="AP2" s="38" t="s">
        <v>107</v>
      </c>
      <c r="AQ2" s="38" t="s">
        <v>156</v>
      </c>
      <c r="AR2" s="38" t="s">
        <v>96</v>
      </c>
      <c r="AS2" s="38" t="s">
        <v>117</v>
      </c>
      <c r="AT2" s="39" t="s">
        <v>35</v>
      </c>
      <c r="AU2" s="39" t="s">
        <v>41</v>
      </c>
      <c r="AV2" s="39" t="s">
        <v>247</v>
      </c>
      <c r="AW2" s="39" t="s">
        <v>43</v>
      </c>
      <c r="AX2" s="39" t="s">
        <v>48</v>
      </c>
      <c r="AY2" s="39" t="s">
        <v>50</v>
      </c>
      <c r="AZ2" s="39" t="s">
        <v>51</v>
      </c>
      <c r="BA2" s="39" t="s">
        <v>111</v>
      </c>
      <c r="BB2" s="40" t="s">
        <v>126</v>
      </c>
      <c r="BC2" s="40" t="s">
        <v>127</v>
      </c>
      <c r="BD2" s="40" t="s">
        <v>138</v>
      </c>
      <c r="BE2" s="40" t="s">
        <v>139</v>
      </c>
      <c r="BF2" s="40" t="s">
        <v>130</v>
      </c>
      <c r="BG2" s="40" t="s">
        <v>131</v>
      </c>
      <c r="BH2" s="40" t="s">
        <v>133</v>
      </c>
      <c r="BI2" s="40" t="s">
        <v>140</v>
      </c>
      <c r="BJ2" s="40" t="s">
        <v>136</v>
      </c>
      <c r="BK2" s="40" t="s">
        <v>137</v>
      </c>
      <c r="BL2" s="41" t="s">
        <v>42</v>
      </c>
      <c r="BM2" s="41" t="s">
        <v>148</v>
      </c>
      <c r="BN2" s="41" t="s">
        <v>26</v>
      </c>
      <c r="BO2" s="41" t="s">
        <v>44</v>
      </c>
      <c r="BP2" s="41" t="s">
        <v>76</v>
      </c>
      <c r="BQ2" s="41" t="s">
        <v>45</v>
      </c>
      <c r="BR2" s="41" t="s">
        <v>79</v>
      </c>
      <c r="BS2" s="41" t="s">
        <v>98</v>
      </c>
      <c r="BT2" s="41" t="s">
        <v>110</v>
      </c>
      <c r="BU2" s="41" t="s">
        <v>46</v>
      </c>
      <c r="BV2" s="41" t="s">
        <v>77</v>
      </c>
      <c r="BW2" s="41" t="s">
        <v>47</v>
      </c>
      <c r="BX2" s="41" t="s">
        <v>27</v>
      </c>
      <c r="BY2" s="41" t="s">
        <v>69</v>
      </c>
      <c r="BZ2" s="41" t="s">
        <v>70</v>
      </c>
      <c r="CA2" s="41" t="s">
        <v>105</v>
      </c>
      <c r="CB2" s="41" t="s">
        <v>95</v>
      </c>
      <c r="CC2" s="41" t="s">
        <v>106</v>
      </c>
      <c r="CD2" s="41" t="s">
        <v>149</v>
      </c>
      <c r="CE2" s="41" t="s">
        <v>150</v>
      </c>
      <c r="CF2" s="41" t="s">
        <v>49</v>
      </c>
      <c r="CG2" s="41" t="s">
        <v>80</v>
      </c>
      <c r="CH2" s="31"/>
    </row>
    <row r="3" spans="1:87" x14ac:dyDescent="0.3">
      <c r="A3" s="43">
        <f>'Details and Calculations'!A2</f>
        <v>2017</v>
      </c>
      <c r="B3" s="43" t="str">
        <f>'Details and Calculations'!C2</f>
        <v>Rwanda</v>
      </c>
      <c r="C3" s="43" t="str">
        <f>'Details and Calculations'!D2</f>
        <v>Rulindo</v>
      </c>
      <c r="D3" s="43" t="str">
        <f>'Details and Calculations'!E2</f>
        <v>Kisaro</v>
      </c>
      <c r="E3" s="43" t="str">
        <f>'Details and Calculations'!F2</f>
        <v>Kamushenyi</v>
      </c>
      <c r="F3" s="43" t="str">
        <f>'Details and Calculations'!G2</f>
        <v>Gakenke</v>
      </c>
      <c r="G3" s="43" t="str">
        <f>'Details and Calculations'!H2</f>
        <v/>
      </c>
      <c r="H3" s="43" t="str">
        <f>'Details and Calculations'!I2</f>
        <v/>
      </c>
      <c r="I3" s="43" t="str">
        <f>'Details and Calculations'!J2</f>
        <v>Gahama Kisaro network</v>
      </c>
      <c r="J3" s="43">
        <f>'Details and Calculations'!K2</f>
        <v>865</v>
      </c>
      <c r="K3" s="43">
        <f>'Details and Calculations'!O2</f>
        <v>865</v>
      </c>
      <c r="L3" s="43" t="str">
        <f>'Details and Calculations'!P2</f>
        <v xml:space="preserve"> </v>
      </c>
      <c r="M3" s="43" t="str">
        <f>'Details and Calculations'!U2</f>
        <v>Piped Network With Pump</v>
      </c>
      <c r="N3" s="43">
        <f>'Details and Calculations'!V2</f>
        <v>2012</v>
      </c>
      <c r="O3" s="43" t="str">
        <f>'Details and Calculations'!W2</f>
        <v>Governement (District, Wasac) And Water For People</v>
      </c>
      <c r="P3" s="43" t="str">
        <f>'Details and Calculations'!X2</f>
        <v>Spring</v>
      </c>
      <c r="Q3" s="44" t="str">
        <f t="shared" ref="Q3:Q34" si="0">IF(AT3=0,"No Improved Water Point/System",IF(COUNTIF(Y3:AH3,"&lt;=5")&gt;2,"High Risk",IF(COUNTIF(Y3:AH3,"&lt;=5")=2,"Medium Risk",IF(COUNTIF(Y3:AH3,"&lt;=5")&lt;=1,"Low Risk"))))</f>
        <v>Low Risk</v>
      </c>
      <c r="R3" s="44" t="str">
        <f t="shared" ref="R3:R34" si="1">IF(AT3=0,"No Improved Water Point/System",IF(COUNTIF(AI3:AS3,"3")&gt;=1,"High Risk",IF(COUNTIF(AI3:AS3,"2")&gt;=3,"Medium Risk",IF(COUNTIF(AI3:AS3,"2")&lt;3,"Low Risk"))))</f>
        <v>Medium Risk</v>
      </c>
      <c r="S3" s="45" t="str">
        <f t="shared" ref="S3:S66" si="2">IF(U3=0,"No Improved Water Point/System",IF(U3=1,"Inadequate Level of Service",IF(U3=2,"Inadequate Level of Service",IF(U3=3,"Basic Level of Service",IF(U3=4,"Basic Level of Service",IF(U3=5,"Basic Level of Service",IF(U3=6,"Intermediate Level of Service",IF(U3=7,"Intermediate Level of Service",IF(U3=8,"High Level of Service")))))))))</f>
        <v>Basic Level of Service</v>
      </c>
      <c r="T3" s="62" t="str">
        <f>IF(AND(Q3="No Improved Water Point/System",R3="No Improved Water Point/System",S3="No Improved Water Point/System"),"New Construction Needed",IF(OR(AND(Q3="Low Risk",R3="Low Risk",S3="High Level of Service"),AND(Q3="Low Risk",R3="Low Risk",S3="Intermediate Level of Service"),AND(Q3="Low Risk",R3="Medium Risk",S3="High Level of Service"),AND(Q3="Low Risk",R3="Medium Risk",S3="Intermediate Level of Service"),AND(Q3="Medium Risk",R3="Low Risk",S3="High Level of Service"),AND(Q3="Medium Risk",R3="Low Risk",S3="Intermediate Level of Service")),"Low Priority",IF(OR(AND(Q3="Low Risk",R3="Low Risk",S3="Basic Level of Service"),AND(Q3="Low Risk",R3="Low Risk",S3="Inadequate Level of Service"),AND(Q3="Low Risk",R3="Medium Risk",S3="Basic Level of Service"),AND(Q3="Low Risk",R3="Medium Risk",S3="Inadequate Level of Service"),AND(Q3="Medium Risk",R3="Low Risk",S3="Basic Level of Service"),AND(Q3="Medium Risk",R3="Medium Risk",S3="Basic Level of Service"),AND(Q3="Medium Risk",R3="Medium Risk",S3="High Level of Service"),AND(Q3="Medium Risk",R3="Medium Risk",S3="Intermediate Level of Service"),AND(Q3="High Risk",R3="Low Risk",S3="Basic Level of Service"),AND(Q3="High Risk",R3="Low Risk",S3="High Level of Service"),AND(Q3="High Risk",R3="Low Risk",S3="Intermediate Level of Service"),AND(Q3="High Risk",R3="Medium Risk",S3="High Level of Service"),AND(Q3="High Risk",R3="Medium Risk",S3="Intermediate Level of Service")),"Medium Priority",IF(OR(AND(Q3="High Risk",R3="High Risk",S3="Basic Level of Service"),AND(Q3="High Risk",R3="High Risk",S3="High Level of Service"),AND(Q3="High Risk",R3="High Risk",S3="Inadequate Level of Service"),AND(Q3="High Risk",R3="High Risk",S3="Intermediate Level of Service"),AND(Q3="High Risk",R3="Low Risk",S3="Inadequate Level of Service"),AND(Q3="High Risk",R3="Medium Risk",S3="Basic Level of Service"),AND(Q3="High Risk",R3="Medium Risk",S3="Inadequate Level of Service"),AND(Q3="Low Risk",R3="High Risk",S3="Basic Level of Service"),AND(Q3="Low Risk",R3="High Risk",S3="High Level of Service"),AND(Q3="Low Risk",R3="High Risk",S3="Inadequate Level of Service"),AND(Q3="Low Risk",R3="High Risk",S3="Intermediate Level of Service"),AND(Q3="Medium Risk",R3="High Risk",S3="Basic Level of Service"),AND(Q3="Medium Risk",R3="High Risk",S3="High Level of Service"),AND(Q3="Medium Risk",R3="High Risk",S3="Inadequate Level of Service"),AND(Q3="Medium Risk",R3="High Risk",S3="Intermediate Level of Service"),AND(Q3="Medium Risk",R3="Low Risk",S3="Inadequate Level of Service"),AND(Q3="Medium Risk",R3="Medium Risk",S3="Inadequate Level of Service")),"High Priority",))))</f>
        <v>Medium Priority</v>
      </c>
      <c r="U3" s="46">
        <f t="shared" ref="U3:U34" si="3">SUM(AT3:BA3)</f>
        <v>5</v>
      </c>
      <c r="V3" s="28" t="str">
        <f>IF(T3="New Construction Needed","New Construction Needed",IF(T3="High Priority","Major Repairs or Replace System",IF(AS3="3","Major Repairs or Replace System",IF(AS3="2","Major Repairs or Replace System",IF(Q3="Medium Risk","Consider Replacing Aging Components",IF(Q3="High Risk","Consider Replacing Aging Components",IF(AI3=2,"Repair or Replace Components",IF(AI3=2,"Repair or Replace Components",IF(AJ3=2,"Repair or Replace Components",IF(AK3=2,"Repair or Replace Components",IF(AL3=2,"Repair or Replace Components", IF(AM3=2,"Repair or Replace Components", IF(AN3=2,"Repair or Replace Components", IF(AO3=2,"Repair or Replace Components", IF(AP3=2,"Repair or Replace Components", IF(AR3=2,"Repair or Replace Components",IF(AI3=3,"Repair or Replace Components",IF(AI3=3,"Repair or Replace Components",IF(AJ3=3,"Repair or Replace Components",IF(AK3=3,"Repair or Replace Components",IF(AL3=3,"Repair or Replace Components", IF(AM3=3,"Repair or Replace Components", IF(AN3=3,"Repair or Replace Components", IF(AO3=3,"Repair or Replace Components", IF(AP3=3,"Repair or Replace Components", IF(AR3=3,"Repair or Replace Components","Perform Routine Preventative Maintenance"))))))))))))))))))))))))))</f>
        <v>Repair or Replace Components</v>
      </c>
      <c r="W3" s="47" t="str">
        <f>IF(V3="Consider Replacing Aging Components",CONCATENATE(IF(AG3&lt;=5,"Treatment Housing Structure, ",""),IF(Y3&lt;=5,"Intake Structure,  ",""),IF(Z3&lt;=5,"Conduction Line, ",""),IF(AA3&lt;=5,"Storage Tank, ",""),IF(AB3&lt;=5,"Other Concrete Structures, "," "),IF(AC3&gt;=5,"Distribution Network, "," "), IF(AD3&gt;=5,"Pump, "," "), IF(AE3&gt;=5,"Pump Station, "," "), IF(AF3&gt;=5," Treatment Equipment, "," "), IF(AH3&gt;=5,"Kiosk/Tap Stand"," ")),IF(V3="Repair or Replace Components",CONCATENATE(IF(AG3=2,"Treatment Housing Structure, ",""),IF(AG3=3,"Treatment Housing Structure, ",""),IF(AI3=2,"Intake Structure, ",""),IF(AI3=3,"Intake Structure, ",""),IF(AJ3=2,"Conduction Line, ",""),IF(AJ3=3,"Conduction Line, ",""),IF(AK3=2,"Storage Tank, ",""),IF(AK3=3,"Storage Tank, ",""),IF(AL3=2,"Other Concrete Structures ",""),IF(AL3=3, "Other Concrete Structures ",""), IF(AM3=2,"Distribution  Line, ",""),IF(AM3=3,"Distribution Line, ",""), IF(AN3=2,"Pump, ",""),IF(AN3=3,"Pump, ",""), IF(AO3=2,"Pump Station, ",""),IF(AO3=3,"Pump Station, ",""), IF(AP3=2,"Treatment Equipment, ",""),IF(AP3=3," Treatment Equipment, ",""), IF(AR3=2,"Kiosk/Tap Stand",""),IF(AR3=3," Kiosk/Tap Stand","")),""))</f>
        <v xml:space="preserve">Intake Structure, Pump, </v>
      </c>
      <c r="X3" s="27" t="str">
        <f>IF(V3="New Construction Needed","Plan For Investment and Construction",IF(V3="Major Repairs or Replace System","Further Technical Diagnostic Needed",IF(V3="Consider Replacing Aging Components","Further Technical Diagnostic Needed ",IF(V3="Repair or Replace Components","Create Plan To Repair or Replace Components",IF(V3="Perform Routine Preventative Maintenance","Maintain O&amp;M and Routine Monitoring",)))))</f>
        <v>Create Plan To Repair or Replace Components</v>
      </c>
      <c r="Y3" s="48">
        <f t="shared" ref="Y3:Y34" si="4">IF(BL3=1,Reference_Intake-(A3-BN3)," ")</f>
        <v>25</v>
      </c>
      <c r="Z3" s="48">
        <f t="shared" ref="Z3:Z34" si="5">IF(BO3=1,Reference_Conduction_Line-(A3-BP3)," ")</f>
        <v>15</v>
      </c>
      <c r="AA3" s="48">
        <f t="shared" ref="AA3:AA34" si="6">IF(BQ3=1,Reference_Storage_Tank-(A3-BR3)," ")</f>
        <v>25</v>
      </c>
      <c r="AB3" s="48">
        <f t="shared" ref="AB3:AB34" si="7">IF(BS3=1,Reference_Other_Concrete_Structures-(A3-BT3)," ")</f>
        <v>15</v>
      </c>
      <c r="AC3" s="48">
        <f t="shared" ref="AC3:AC34" si="8">IF(BU3=1,Reference_Distribution_Network-(A3-BV3)," ")</f>
        <v>25</v>
      </c>
      <c r="AD3" s="48">
        <f t="shared" ref="AD3:AD34" si="9">IF(BW3=1,Reference_Pump-(A3-BX3)," ")</f>
        <v>2</v>
      </c>
      <c r="AE3" s="48">
        <f t="shared" ref="AE3:AE34" si="10">IF(BY3=1,Reference_Pump_House-(A3-BZ3)," ")</f>
        <v>15</v>
      </c>
      <c r="AF3" s="48" t="str">
        <f t="shared" ref="AF3:AF34" si="11">IF(CA3=1,Reference_Treatment_Equipment-(A3-CC3)," ")</f>
        <v xml:space="preserve"> </v>
      </c>
      <c r="AG3" s="49" t="str">
        <f t="shared" ref="AG3:AG34" si="12">IF(CD3=1,Reference_Treatment_Housing_Structure-(A3-CE3),"")</f>
        <v/>
      </c>
      <c r="AH3" s="48">
        <f t="shared" ref="AH3:AH34" si="13">IF(CF3=1,Reference_Kiosk-(A3-CG3)," ")</f>
        <v>15</v>
      </c>
      <c r="AI3" s="50">
        <f>'Details and Calculations'!AE2</f>
        <v>2</v>
      </c>
      <c r="AJ3" s="50">
        <f>'Details and Calculations'!AM2</f>
        <v>1</v>
      </c>
      <c r="AK3" s="50">
        <f>'Details and Calculations'!AR2</f>
        <v>1</v>
      </c>
      <c r="AL3" s="50">
        <f>'Details and Calculations'!AW2</f>
        <v>1</v>
      </c>
      <c r="AM3" s="50">
        <f>'Details and Calculations'!BA2</f>
        <v>1</v>
      </c>
      <c r="AN3" s="50">
        <f>'Details and Calculations'!BF2</f>
        <v>2</v>
      </c>
      <c r="AO3" s="50">
        <f>'Details and Calculations'!BI2</f>
        <v>1</v>
      </c>
      <c r="AP3" s="50" t="s">
        <v>12907</v>
      </c>
      <c r="AQ3" s="50" t="str">
        <f>'Details and Calculations'!BP2</f>
        <v xml:space="preserve"> </v>
      </c>
      <c r="AR3" s="50">
        <f>'Details and Calculations'!CC2</f>
        <v>1</v>
      </c>
      <c r="AS3" s="50">
        <f>'Details and Calculations'!CJ2</f>
        <v>2</v>
      </c>
      <c r="AT3" s="51">
        <f>'Details and Calculations'!T2</f>
        <v>1</v>
      </c>
      <c r="AU3" s="51">
        <f>'Details and Calculations'!Z2</f>
        <v>1</v>
      </c>
      <c r="AV3" s="51">
        <f>'Details and Calculations'!S2</f>
        <v>0</v>
      </c>
      <c r="AW3" s="51">
        <f>'Details and Calculations'!AI2</f>
        <v>1</v>
      </c>
      <c r="AX3" s="51">
        <f>'Details and Calculations'!BY2</f>
        <v>1</v>
      </c>
      <c r="AY3" s="51">
        <f>'Details and Calculations'!CG2</f>
        <v>1</v>
      </c>
      <c r="AZ3" s="51">
        <f>'Details and Calculations'!CI2</f>
        <v>0</v>
      </c>
      <c r="BA3" s="51">
        <f t="shared" ref="BA3:BA34" si="14">IF(AS3=1,1,0)</f>
        <v>0</v>
      </c>
      <c r="BB3" s="52">
        <f>'Details and Calculations'!Y2</f>
        <v>1</v>
      </c>
      <c r="BC3" s="52">
        <f>'Details and Calculations'!AC2</f>
        <v>1</v>
      </c>
      <c r="BD3" s="52">
        <f>'Details and Calculations'!AK2</f>
        <v>1</v>
      </c>
      <c r="BE3" s="52">
        <f>'Details and Calculations'!AN2</f>
        <v>30000</v>
      </c>
      <c r="BF3" s="52">
        <f>'Details and Calculations'!AP2</f>
        <v>7</v>
      </c>
      <c r="BG3" s="52">
        <f>'Details and Calculations'!AT2</f>
        <v>14</v>
      </c>
      <c r="BH3" s="52">
        <f>'Details and Calculations'!AY2</f>
        <v>1</v>
      </c>
      <c r="BI3" s="52">
        <f>'Details and Calculations'!BB2</f>
        <v>30000</v>
      </c>
      <c r="BJ3" s="52">
        <f>'Details and Calculations'!BD2</f>
        <v>2</v>
      </c>
      <c r="BK3" s="52">
        <f>'Details and Calculations'!CA2</f>
        <v>1</v>
      </c>
      <c r="BL3" s="43">
        <f>'Details and Calculations'!AA2</f>
        <v>1</v>
      </c>
      <c r="BM3" s="43" t="str">
        <f>'Details and Calculations'!AB2</f>
        <v/>
      </c>
      <c r="BN3" s="43">
        <f>'Details and Calculations'!AD2</f>
        <v>2012</v>
      </c>
      <c r="BO3" s="43">
        <f>'Details and Calculations'!AJ2</f>
        <v>1</v>
      </c>
      <c r="BP3" s="43">
        <f>'Details and Calculations'!AL2</f>
        <v>2012</v>
      </c>
      <c r="BQ3" s="43">
        <f>'Details and Calculations'!AO2</f>
        <v>1</v>
      </c>
      <c r="BR3" s="43">
        <f>'Details and Calculations'!AQ2</f>
        <v>2012</v>
      </c>
      <c r="BS3" s="43">
        <f>'Details and Calculations'!AS2</f>
        <v>1</v>
      </c>
      <c r="BT3" s="43">
        <f>'Details and Calculations'!AV2</f>
        <v>2012</v>
      </c>
      <c r="BU3" s="43">
        <f>'Details and Calculations'!AX2</f>
        <v>1</v>
      </c>
      <c r="BV3" s="43">
        <f>'Details and Calculations'!AZ2</f>
        <v>2012</v>
      </c>
      <c r="BW3" s="43">
        <f>'Details and Calculations'!BC2</f>
        <v>1</v>
      </c>
      <c r="BX3" s="43">
        <f>'Details and Calculations'!BE2</f>
        <v>2012</v>
      </c>
      <c r="BY3" s="43">
        <f>'Details and Calculations'!BG2</f>
        <v>1</v>
      </c>
      <c r="BZ3" s="43">
        <f>'Details and Calculations'!BH2</f>
        <v>2012</v>
      </c>
      <c r="CA3" s="43">
        <f>'Details and Calculations'!BJ2</f>
        <v>0</v>
      </c>
      <c r="CB3" s="43" t="str">
        <f>'Details and Calculations'!BK2</f>
        <v/>
      </c>
      <c r="CC3" s="43" t="str">
        <f>'Details and Calculations'!BL2</f>
        <v xml:space="preserve"> </v>
      </c>
      <c r="CD3" s="43" t="str">
        <f>'Details and Calculations'!BN2</f>
        <v xml:space="preserve"> </v>
      </c>
      <c r="CE3" s="43" t="str">
        <f>'Details and Calculations'!BO2</f>
        <v xml:space="preserve"> </v>
      </c>
      <c r="CF3" s="43">
        <f>'Details and Calculations'!BZ2</f>
        <v>1</v>
      </c>
      <c r="CG3" s="43">
        <f>'Details and Calculations'!CB2</f>
        <v>2012</v>
      </c>
      <c r="CH3" s="31"/>
      <c r="CI3" s="53"/>
    </row>
    <row r="4" spans="1:87" x14ac:dyDescent="0.3">
      <c r="A4" s="43">
        <f>'Details and Calculations'!A3</f>
        <v>2017</v>
      </c>
      <c r="B4" s="43" t="str">
        <f>'Details and Calculations'!C3</f>
        <v>Rwanda</v>
      </c>
      <c r="C4" s="43" t="str">
        <f>'Details and Calculations'!D3</f>
        <v>Rulindo</v>
      </c>
      <c r="D4" s="43" t="str">
        <f>'Details and Calculations'!E3</f>
        <v>Rukozo</v>
      </c>
      <c r="E4" s="43" t="str">
        <f>'Details and Calculations'!F3</f>
        <v>Bwimo</v>
      </c>
      <c r="F4" s="43" t="str">
        <f>'Details and Calculations'!G3</f>
        <v>Gatwa</v>
      </c>
      <c r="G4" s="43" t="str">
        <f>'Details and Calculations'!H3</f>
        <v/>
      </c>
      <c r="H4" s="43" t="str">
        <f>'Details and Calculations'!I3</f>
        <v/>
      </c>
      <c r="I4" s="43" t="str">
        <f>'Details and Calculations'!J3</f>
        <v>Gihanga II</v>
      </c>
      <c r="J4" s="43">
        <f>'Details and Calculations'!K3</f>
        <v>151</v>
      </c>
      <c r="K4" s="43">
        <f>'Details and Calculations'!O3</f>
        <v>151</v>
      </c>
      <c r="L4" s="43" t="str">
        <f>'Details and Calculations'!P3</f>
        <v xml:space="preserve"> </v>
      </c>
      <c r="M4" s="43" t="str">
        <f>'Details and Calculations'!U3</f>
        <v>Piped Network -- Gravity Only</v>
      </c>
      <c r="N4" s="43">
        <f>'Details and Calculations'!V3</f>
        <v>2017</v>
      </c>
      <c r="O4" s="43" t="str">
        <f>'Details and Calculations'!W3</f>
        <v>Governement (District, Wasac) And Water For People</v>
      </c>
      <c r="P4" s="43" t="str">
        <f>'Details and Calculations'!X3</f>
        <v>Groundwater (Well, Etc.)</v>
      </c>
      <c r="Q4" s="44" t="str">
        <f t="shared" si="0"/>
        <v>Low Risk</v>
      </c>
      <c r="R4" s="44" t="str">
        <f t="shared" si="1"/>
        <v>Low Risk</v>
      </c>
      <c r="S4" s="45" t="str">
        <f t="shared" si="2"/>
        <v>Intermediate Level of Service</v>
      </c>
      <c r="T4" s="62" t="str">
        <f t="shared" ref="T4:T67" si="15">IF(AND(Q4="No Improved Water Point/System",R4="No Improved Water Point/System",S4="No Improved Water Point/System"),"New Construction Needed",IF(OR(AND(Q4="Low Risk",R4="Low Risk",S4="High Level of Service"),AND(Q4="Low Risk",R4="Low Risk",S4="Intermediate Level of Service"),AND(Q4="Low Risk",R4="Medium Risk",S4="High Level of Service"),AND(Q4="Low Risk",R4="Medium Risk",S4="Intermediate Level of Service"),AND(Q4="Medium Risk",R4="Low Risk",S4="High Level of Service"),AND(Q4="Medium Risk",R4="Low Risk",S4="Intermediate Level of Service")),"Low Priority",IF(OR(AND(Q4="Low Risk",R4="Low Risk",S4="Basic Level of Service"),AND(Q4="Low Risk",R4="Low Risk",S4="Inadequate Level of Service"),AND(Q4="Low Risk",R4="Medium Risk",S4="Basic Level of Service"),AND(Q4="Low Risk",R4="Medium Risk",S4="Inadequate Level of Service"),AND(Q4="Medium Risk",R4="Low Risk",S4="Basic Level of Service"),AND(Q4="Medium Risk",R4="Medium Risk",S4="Basic Level of Service"),AND(Q4="Medium Risk",R4="Medium Risk",S4="High Level of Service"),AND(Q4="Medium Risk",R4="Medium Risk",S4="Intermediate Level of Service"),AND(Q4="High Risk",R4="Low Risk",S4="Basic Level of Service"),AND(Q4="High Risk",R4="Low Risk",S4="High Level of Service"),AND(Q4="High Risk",R4="Low Risk",S4="Intermediate Level of Service"),AND(Q4="High Risk",R4="Medium Risk",S4="High Level of Service"),AND(Q4="High Risk",R4="Medium Risk",S4="Intermediate Level of Service")),"Medium Priority",IF(OR(AND(Q4="High Risk",R4="High Risk",S4="Basic Level of Service"),AND(Q4="High Risk",R4="High Risk",S4="High Level of Service"),AND(Q4="High Risk",R4="High Risk",S4="Inadequate Level of Service"),AND(Q4="High Risk",R4="High Risk",S4="Intermediate Level of Service"),AND(Q4="High Risk",R4="Low Risk",S4="Inadequate Level of Service"),AND(Q4="High Risk",R4="Medium Risk",S4="Basic Level of Service"),AND(Q4="High Risk",R4="Medium Risk",S4="Inadequate Level of Service"),AND(Q4="Low Risk",R4="High Risk",S4="Basic Level of Service"),AND(Q4="Low Risk",R4="High Risk",S4="High Level of Service"),AND(Q4="Low Risk",R4="High Risk",S4="Inadequate Level of Service"),AND(Q4="Low Risk",R4="High Risk",S4="Intermediate Level of Service"),AND(Q4="Medium Risk",R4="High Risk",S4="Basic Level of Service"),AND(Q4="Medium Risk",R4="High Risk",S4="High Level of Service"),AND(Q4="Medium Risk",R4="High Risk",S4="Inadequate Level of Service"),AND(Q4="Medium Risk",R4="High Risk",S4="Intermediate Level of Service"),AND(Q4="Medium Risk",R4="Low Risk",S4="Inadequate Level of Service"),AND(Q4="Medium Risk",R4="Medium Risk",S4="Inadequate Level of Service")),"High Priority",))))</f>
        <v>Low Priority</v>
      </c>
      <c r="U4" s="46">
        <f t="shared" si="3"/>
        <v>7</v>
      </c>
      <c r="V4" s="28" t="str">
        <f t="shared" ref="V4:V67" si="16">IF(T4="New Construction Needed","New Construction Needed",IF(T4="High Priority","Major Repairs or Replace System",IF(AS4="3","Major Repairs or Replace System",IF(AS4="2","Major Repairs or Replace System",IF(Q4="Medium Risk","Consider Replacing Aging Components",IF(Q4="High Risk","Consider Replacing Aging Components",IF(AI4=2,"Repair or Replace Components",IF(AI4=2,"Repair or Replace Components",IF(AJ4=2,"Repair or Replace Components",IF(AK4=2,"Repair or Replace Components",IF(AL4=2,"Repair or Replace Components", IF(AM4=2,"Repair or Replace Components", IF(AN4=2,"Repair or Replace Components", IF(AO4=2,"Repair or Replace Components", IF(AP4=2,"Repair or Replace Components", IF(AR4=2,"Repair or Replace Components",IF(AI4=3,"Repair or Replace Components",IF(AI4=3,"Repair or Replace Components",IF(AJ4=3,"Repair or Replace Components",IF(AK4=3,"Repair or Replace Components",IF(AL4=3,"Repair or Replace Components", IF(AM4=3,"Repair or Replace Components", IF(AN4=3,"Repair or Replace Components", IF(AO4=3,"Repair or Replace Components", IF(AP4=3,"Repair or Replace Components", IF(AR4=3,"Repair or Replace Components","Perform Routine Preventative Maintenance"))))))))))))))))))))))))))</f>
        <v>Perform Routine Preventative Maintenance</v>
      </c>
      <c r="W4" s="47" t="str">
        <f t="shared" ref="W4:W67" si="17">IF(V4="Consider Replacing Aging Components",CONCATENATE(IF(AG4&lt;=5,"Treatment Housing Structure, ",""),IF(Y4&lt;=5,"Intake Structure,  ",""),IF(Z4&lt;=5,"Conduction Line, ",""),IF(AA4&lt;=5,"Storage Tank, ",""),IF(AB4&lt;=5,"Other Concrete Structures, "," "),IF(AC4&gt;=5,"Distribution Network, "," "), IF(AD4&gt;=5,"Pump, "," "), IF(AE4&gt;=5,"Pump Station, "," "), IF(AF4&gt;=5," Treatment Equipment, "," "), IF(AH4&gt;=5,"Kiosk/Tap Stand"," ")),IF(V4="Repair or Replace Components",CONCATENATE(IF(AG4=2,"Treatment Housing Structure, ",""),IF(AG4=3,"Treatment Housing Structure, ",""),IF(AI4=2,"Intake Structure, ",""),IF(AI4=3,"Intake Structure, ",""),IF(AJ4=2,"Conduction Line, ",""),IF(AJ4=3,"Conduction Line, ",""),IF(AK4=2,"Storage Tank, ",""),IF(AK4=3,"Storage Tank, ",""),IF(AL4=2,"Other Concrete Structures ",""),IF(AL4=3, "Other Concrete Structures ",""), IF(AM4=2,"Distribution  Line, ",""),IF(AM4=3,"Distribution Line, ",""), IF(AN4=2,"Pump, ",""),IF(AN4=3,"Pump, ",""), IF(AO4=2,"Pump Station, ",""),IF(AO4=3,"Pump Station, ",""), IF(AP4=2,"Treatment Equipment, ",""),IF(AP4=3," Treatment Equipment, ",""), IF(AR4=2,"Kiosk/Tap Stand",""),IF(AR4=3," Kiosk/Tap Stand","")),""))</f>
        <v/>
      </c>
      <c r="X4" s="27" t="str">
        <f t="shared" ref="X4:X67" si="18">IF(V4="New Construction Needed","Plan For Investment and Construction",IF(V4="Major Repairs or Replace System","Further Technical Diagnostic Needed",IF(V4="Consider Replacing Aging Components","Further Technical Diagnostic Needed ",IF(V4="Repair or Replace Components","Create Plan To Repair or Replace Components",IF(V4="Perform Routine Preventative Maintenance","Maintain O&amp;M and Routine Monitoring",)))))</f>
        <v>Maintain O&amp;M and Routine Monitoring</v>
      </c>
      <c r="Y4" s="48">
        <f t="shared" si="4"/>
        <v>29</v>
      </c>
      <c r="Z4" s="48">
        <f t="shared" si="5"/>
        <v>19</v>
      </c>
      <c r="AA4" s="48">
        <f t="shared" si="6"/>
        <v>29</v>
      </c>
      <c r="AB4" s="48" t="str">
        <f t="shared" si="7"/>
        <v xml:space="preserve"> </v>
      </c>
      <c r="AC4" s="48" t="str">
        <f t="shared" si="8"/>
        <v xml:space="preserve"> </v>
      </c>
      <c r="AD4" s="48" t="str">
        <f t="shared" si="9"/>
        <v xml:space="preserve"> </v>
      </c>
      <c r="AE4" s="48" t="str">
        <f t="shared" si="10"/>
        <v xml:space="preserve"> </v>
      </c>
      <c r="AF4" s="48" t="str">
        <f t="shared" si="11"/>
        <v xml:space="preserve"> </v>
      </c>
      <c r="AG4" s="49" t="str">
        <f t="shared" si="12"/>
        <v/>
      </c>
      <c r="AH4" s="48">
        <f t="shared" si="13"/>
        <v>19</v>
      </c>
      <c r="AI4" s="50">
        <f>'Details and Calculations'!AE3</f>
        <v>1</v>
      </c>
      <c r="AJ4" s="50">
        <f>'Details and Calculations'!AM3</f>
        <v>1</v>
      </c>
      <c r="AK4" s="50">
        <f>'Details and Calculations'!AR3</f>
        <v>1</v>
      </c>
      <c r="AL4" s="50" t="str">
        <f>'Details and Calculations'!AW3</f>
        <v xml:space="preserve"> </v>
      </c>
      <c r="AM4" s="50" t="str">
        <f>'Details and Calculations'!BA3</f>
        <v xml:space="preserve"> </v>
      </c>
      <c r="AN4" s="50" t="str">
        <f>'Details and Calculations'!BF3</f>
        <v xml:space="preserve"> </v>
      </c>
      <c r="AO4" s="50" t="str">
        <f>'Details and Calculations'!BI3</f>
        <v xml:space="preserve"> </v>
      </c>
      <c r="AP4" s="50" t="str">
        <f>'Details and Calculations'!BM3</f>
        <v xml:space="preserve"> </v>
      </c>
      <c r="AQ4" s="50" t="str">
        <f>'Details and Calculations'!BP3</f>
        <v xml:space="preserve"> </v>
      </c>
      <c r="AR4" s="50">
        <f>'Details and Calculations'!CC3</f>
        <v>1</v>
      </c>
      <c r="AS4" s="50">
        <f>'Details and Calculations'!CJ3</f>
        <v>1</v>
      </c>
      <c r="AT4" s="51">
        <f>'Details and Calculations'!T3</f>
        <v>1</v>
      </c>
      <c r="AU4" s="51">
        <f>'Details and Calculations'!Z3</f>
        <v>1</v>
      </c>
      <c r="AV4" s="51">
        <f>'Details and Calculations'!S3</f>
        <v>0</v>
      </c>
      <c r="AW4" s="51">
        <f>'Details and Calculations'!AI3</f>
        <v>1</v>
      </c>
      <c r="AX4" s="51">
        <f>'Details and Calculations'!BY3</f>
        <v>1</v>
      </c>
      <c r="AY4" s="51">
        <f>'Details and Calculations'!CG3</f>
        <v>1</v>
      </c>
      <c r="AZ4" s="51">
        <f>'Details and Calculations'!CI3</f>
        <v>1</v>
      </c>
      <c r="BA4" s="51">
        <f t="shared" si="14"/>
        <v>1</v>
      </c>
      <c r="BB4" s="52">
        <f>'Details and Calculations'!Y3</f>
        <v>1</v>
      </c>
      <c r="BC4" s="52">
        <f>'Details and Calculations'!AC3</f>
        <v>1</v>
      </c>
      <c r="BD4" s="52">
        <f>'Details and Calculations'!AK3</f>
        <v>1</v>
      </c>
      <c r="BE4" s="52">
        <f>'Details and Calculations'!AN3</f>
        <v>7000</v>
      </c>
      <c r="BF4" s="52">
        <f>'Details and Calculations'!AP3</f>
        <v>3</v>
      </c>
      <c r="BG4" s="52" t="str">
        <f>'Details and Calculations'!AT3</f>
        <v xml:space="preserve"> </v>
      </c>
      <c r="BH4" s="52" t="str">
        <f>'Details and Calculations'!AY3</f>
        <v xml:space="preserve"> </v>
      </c>
      <c r="BI4" s="52" t="str">
        <f>'Details and Calculations'!BB3</f>
        <v xml:space="preserve"> </v>
      </c>
      <c r="BJ4" s="52" t="str">
        <f>'Details and Calculations'!BD3</f>
        <v xml:space="preserve"> </v>
      </c>
      <c r="BK4" s="52">
        <f>'Details and Calculations'!CA3</f>
        <v>2</v>
      </c>
      <c r="BL4" s="43">
        <f>'Details and Calculations'!AA3</f>
        <v>1</v>
      </c>
      <c r="BM4" s="43" t="str">
        <f>'Details and Calculations'!AB3</f>
        <v>"Springbox" --Intake Structure At A Spring</v>
      </c>
      <c r="BN4" s="43">
        <f>'Details and Calculations'!AD3</f>
        <v>2016</v>
      </c>
      <c r="BO4" s="43">
        <f>'Details and Calculations'!AJ3</f>
        <v>1</v>
      </c>
      <c r="BP4" s="43">
        <f>'Details and Calculations'!AL3</f>
        <v>2016</v>
      </c>
      <c r="BQ4" s="43">
        <f>'Details and Calculations'!AO3</f>
        <v>1</v>
      </c>
      <c r="BR4" s="43">
        <f>'Details and Calculations'!AQ3</f>
        <v>2016</v>
      </c>
      <c r="BS4" s="43">
        <f>'Details and Calculations'!AS3</f>
        <v>0</v>
      </c>
      <c r="BT4" s="43" t="str">
        <f>'Details and Calculations'!AV3</f>
        <v xml:space="preserve"> </v>
      </c>
      <c r="BU4" s="43">
        <f>'Details and Calculations'!AX3</f>
        <v>0</v>
      </c>
      <c r="BV4" s="43" t="str">
        <f>'Details and Calculations'!AZ3</f>
        <v xml:space="preserve"> </v>
      </c>
      <c r="BW4" s="43">
        <f>'Details and Calculations'!BC3</f>
        <v>0</v>
      </c>
      <c r="BX4" s="43" t="str">
        <f>'Details and Calculations'!BE3</f>
        <v xml:space="preserve"> </v>
      </c>
      <c r="BY4" s="43" t="str">
        <f>'Details and Calculations'!BG3</f>
        <v xml:space="preserve"> </v>
      </c>
      <c r="BZ4" s="43" t="str">
        <f>'Details and Calculations'!BH3</f>
        <v xml:space="preserve"> </v>
      </c>
      <c r="CA4" s="43">
        <f>'Details and Calculations'!BJ3</f>
        <v>0</v>
      </c>
      <c r="CB4" s="43" t="str">
        <f>'Details and Calculations'!BK3</f>
        <v/>
      </c>
      <c r="CC4" s="43" t="str">
        <f>'Details and Calculations'!BL3</f>
        <v xml:space="preserve"> </v>
      </c>
      <c r="CD4" s="43" t="str">
        <f>'Details and Calculations'!BN3</f>
        <v xml:space="preserve"> </v>
      </c>
      <c r="CE4" s="43" t="str">
        <f>'Details and Calculations'!BO3</f>
        <v xml:space="preserve"> </v>
      </c>
      <c r="CF4" s="43">
        <f>'Details and Calculations'!BZ3</f>
        <v>1</v>
      </c>
      <c r="CG4" s="43">
        <f>'Details and Calculations'!CB3</f>
        <v>2016</v>
      </c>
      <c r="CH4" s="31"/>
      <c r="CI4" s="53"/>
    </row>
    <row r="5" spans="1:87" x14ac:dyDescent="0.3">
      <c r="A5" s="43">
        <f>'Details and Calculations'!A4</f>
        <v>2017</v>
      </c>
      <c r="B5" s="43" t="str">
        <f>'Details and Calculations'!C4</f>
        <v>Rwanda</v>
      </c>
      <c r="C5" s="43" t="str">
        <f>'Details and Calculations'!D4</f>
        <v>Rulindo</v>
      </c>
      <c r="D5" s="43" t="str">
        <f>'Details and Calculations'!E4</f>
        <v>Cyungo</v>
      </c>
      <c r="E5" s="43" t="str">
        <f>'Details and Calculations'!F4</f>
        <v>Rwili</v>
      </c>
      <c r="F5" s="43" t="str">
        <f>'Details and Calculations'!G4</f>
        <v>Karambi</v>
      </c>
      <c r="G5" s="43" t="str">
        <f>'Details and Calculations'!H4</f>
        <v/>
      </c>
      <c r="H5" s="43" t="str">
        <f>'Details and Calculations'!I4</f>
        <v/>
      </c>
      <c r="I5" s="43" t="str">
        <f>'Details and Calculations'!J4</f>
        <v>Nyamagana</v>
      </c>
      <c r="J5" s="43">
        <f>'Details and Calculations'!K4</f>
        <v>60</v>
      </c>
      <c r="K5" s="43">
        <f>'Details and Calculations'!O4</f>
        <v>10</v>
      </c>
      <c r="L5" s="43">
        <f>'Details and Calculations'!P4</f>
        <v>50</v>
      </c>
      <c r="M5" s="43" t="str">
        <f>'Details and Calculations'!U4</f>
        <v>Piped Network -- Gravity Only</v>
      </c>
      <c r="N5" s="43">
        <f>'Details and Calculations'!V4</f>
        <v>2011</v>
      </c>
      <c r="O5" s="43" t="str">
        <f>'Details and Calculations'!W4</f>
        <v>Government And African Development Bank</v>
      </c>
      <c r="P5" s="43" t="str">
        <f>'Details and Calculations'!X4</f>
        <v>Spring</v>
      </c>
      <c r="Q5" s="44" t="str">
        <f t="shared" si="0"/>
        <v>Low Risk</v>
      </c>
      <c r="R5" s="44" t="str">
        <f t="shared" si="1"/>
        <v>Low Risk</v>
      </c>
      <c r="S5" s="45" t="str">
        <f t="shared" si="2"/>
        <v>Basic Level of Service</v>
      </c>
      <c r="T5" s="62" t="str">
        <f t="shared" si="15"/>
        <v>Medium Priority</v>
      </c>
      <c r="U5" s="46">
        <f t="shared" si="3"/>
        <v>4</v>
      </c>
      <c r="V5" s="28" t="str">
        <f t="shared" si="16"/>
        <v>Repair or Replace Components</v>
      </c>
      <c r="W5" s="47" t="str">
        <f t="shared" si="17"/>
        <v xml:space="preserve">Distribution  Line, </v>
      </c>
      <c r="X5" s="27" t="str">
        <f t="shared" si="18"/>
        <v>Create Plan To Repair or Replace Components</v>
      </c>
      <c r="Y5" s="48">
        <f t="shared" si="4"/>
        <v>28</v>
      </c>
      <c r="Z5" s="48">
        <f t="shared" si="5"/>
        <v>18</v>
      </c>
      <c r="AA5" s="48">
        <f t="shared" si="6"/>
        <v>24</v>
      </c>
      <c r="AB5" s="48">
        <f t="shared" si="7"/>
        <v>14</v>
      </c>
      <c r="AC5" s="48">
        <f t="shared" si="8"/>
        <v>24</v>
      </c>
      <c r="AD5" s="48" t="str">
        <f t="shared" si="9"/>
        <v xml:space="preserve"> </v>
      </c>
      <c r="AE5" s="48" t="str">
        <f t="shared" si="10"/>
        <v xml:space="preserve"> </v>
      </c>
      <c r="AF5" s="48" t="str">
        <f t="shared" si="11"/>
        <v xml:space="preserve"> </v>
      </c>
      <c r="AG5" s="49" t="str">
        <f t="shared" si="12"/>
        <v/>
      </c>
      <c r="AH5" s="48">
        <f t="shared" si="13"/>
        <v>14</v>
      </c>
      <c r="AI5" s="50">
        <f>'Details and Calculations'!AE4</f>
        <v>1</v>
      </c>
      <c r="AJ5" s="50">
        <f>'Details and Calculations'!AM4</f>
        <v>1</v>
      </c>
      <c r="AK5" s="50">
        <f>'Details and Calculations'!AR4</f>
        <v>1</v>
      </c>
      <c r="AL5" s="50">
        <f>'Details and Calculations'!AW4</f>
        <v>1</v>
      </c>
      <c r="AM5" s="50">
        <f>'Details and Calculations'!BA4</f>
        <v>2</v>
      </c>
      <c r="AN5" s="50" t="str">
        <f>'Details and Calculations'!BF4</f>
        <v xml:space="preserve"> </v>
      </c>
      <c r="AO5" s="50" t="str">
        <f>'Details and Calculations'!BI4</f>
        <v xml:space="preserve"> </v>
      </c>
      <c r="AP5" s="50" t="str">
        <f>'Details and Calculations'!BM4</f>
        <v xml:space="preserve"> </v>
      </c>
      <c r="AQ5" s="50" t="str">
        <f>'Details and Calculations'!BP4</f>
        <v xml:space="preserve"> </v>
      </c>
      <c r="AR5" s="50">
        <f>'Details and Calculations'!CC4</f>
        <v>1</v>
      </c>
      <c r="AS5" s="50">
        <f>'Details and Calculations'!CJ4</f>
        <v>2</v>
      </c>
      <c r="AT5" s="51">
        <f>'Details and Calculations'!T4</f>
        <v>1</v>
      </c>
      <c r="AU5" s="51">
        <f>'Details and Calculations'!Z4</f>
        <v>1</v>
      </c>
      <c r="AV5" s="51">
        <f>'Details and Calculations'!S4</f>
        <v>0</v>
      </c>
      <c r="AW5" s="51">
        <f>'Details and Calculations'!AI4</f>
        <v>1</v>
      </c>
      <c r="AX5" s="51">
        <f>'Details and Calculations'!BY4</f>
        <v>1</v>
      </c>
      <c r="AY5" s="51">
        <f>'Details and Calculations'!CG4</f>
        <v>0</v>
      </c>
      <c r="AZ5" s="51">
        <f>'Details and Calculations'!CI4</f>
        <v>0</v>
      </c>
      <c r="BA5" s="51">
        <f t="shared" si="14"/>
        <v>0</v>
      </c>
      <c r="BB5" s="52">
        <f>'Details and Calculations'!Y4</f>
        <v>2</v>
      </c>
      <c r="BC5" s="52">
        <f>'Details and Calculations'!AC4</f>
        <v>1</v>
      </c>
      <c r="BD5" s="52">
        <f>'Details and Calculations'!AK4</f>
        <v>2</v>
      </c>
      <c r="BE5" s="52">
        <f>'Details and Calculations'!AN4</f>
        <v>2100</v>
      </c>
      <c r="BF5" s="52">
        <f>'Details and Calculations'!AP4</f>
        <v>11</v>
      </c>
      <c r="BG5" s="52">
        <f>'Details and Calculations'!AT4</f>
        <v>15</v>
      </c>
      <c r="BH5" s="52">
        <f>'Details and Calculations'!AY4</f>
        <v>3</v>
      </c>
      <c r="BI5" s="52">
        <f>'Details and Calculations'!BB4</f>
        <v>37000</v>
      </c>
      <c r="BJ5" s="52" t="str">
        <f>'Details and Calculations'!BD4</f>
        <v xml:space="preserve"> </v>
      </c>
      <c r="BK5" s="52">
        <f>'Details and Calculations'!CA4</f>
        <v>29</v>
      </c>
      <c r="BL5" s="43">
        <f>'Details and Calculations'!AA4</f>
        <v>1</v>
      </c>
      <c r="BM5" s="43" t="str">
        <f>'Details and Calculations'!AB4</f>
        <v>"Springbox" --Intake Structure At A Spring</v>
      </c>
      <c r="BN5" s="43">
        <f>'Details and Calculations'!AD4</f>
        <v>2015</v>
      </c>
      <c r="BO5" s="43">
        <f>'Details and Calculations'!AJ4</f>
        <v>1</v>
      </c>
      <c r="BP5" s="43">
        <f>'Details and Calculations'!AL4</f>
        <v>2015</v>
      </c>
      <c r="BQ5" s="43">
        <f>'Details and Calculations'!AO4</f>
        <v>1</v>
      </c>
      <c r="BR5" s="43">
        <f>'Details and Calculations'!AQ4</f>
        <v>2011</v>
      </c>
      <c r="BS5" s="43">
        <f>'Details and Calculations'!AS4</f>
        <v>1</v>
      </c>
      <c r="BT5" s="43">
        <f>'Details and Calculations'!AV4</f>
        <v>2011</v>
      </c>
      <c r="BU5" s="43">
        <f>'Details and Calculations'!AX4</f>
        <v>1</v>
      </c>
      <c r="BV5" s="43">
        <f>'Details and Calculations'!AZ4</f>
        <v>2011</v>
      </c>
      <c r="BW5" s="43">
        <f>'Details and Calculations'!BC4</f>
        <v>0</v>
      </c>
      <c r="BX5" s="43" t="str">
        <f>'Details and Calculations'!BE4</f>
        <v xml:space="preserve"> </v>
      </c>
      <c r="BY5" s="43" t="str">
        <f>'Details and Calculations'!BG4</f>
        <v xml:space="preserve"> </v>
      </c>
      <c r="BZ5" s="43" t="str">
        <f>'Details and Calculations'!BH4</f>
        <v xml:space="preserve"> </v>
      </c>
      <c r="CA5" s="43">
        <f>'Details and Calculations'!BJ4</f>
        <v>0</v>
      </c>
      <c r="CB5" s="43" t="str">
        <f>'Details and Calculations'!BK4</f>
        <v/>
      </c>
      <c r="CC5" s="43" t="str">
        <f>'Details and Calculations'!BL4</f>
        <v xml:space="preserve"> </v>
      </c>
      <c r="CD5" s="43" t="str">
        <f>'Details and Calculations'!BN4</f>
        <v xml:space="preserve"> </v>
      </c>
      <c r="CE5" s="43" t="str">
        <f>'Details and Calculations'!BO4</f>
        <v xml:space="preserve"> </v>
      </c>
      <c r="CF5" s="43">
        <f>'Details and Calculations'!BZ4</f>
        <v>1</v>
      </c>
      <c r="CG5" s="43">
        <f>'Details and Calculations'!CB4</f>
        <v>2011</v>
      </c>
      <c r="CH5" s="31"/>
      <c r="CI5" s="53"/>
    </row>
    <row r="6" spans="1:87" x14ac:dyDescent="0.3">
      <c r="A6" s="43">
        <f>'Details and Calculations'!A5</f>
        <v>2017</v>
      </c>
      <c r="B6" s="43" t="str">
        <f>'Details and Calculations'!C5</f>
        <v>Rwanda</v>
      </c>
      <c r="C6" s="43" t="str">
        <f>'Details and Calculations'!D5</f>
        <v>Rulindo</v>
      </c>
      <c r="D6" s="43" t="str">
        <f>'Details and Calculations'!E5</f>
        <v>Ntarabana</v>
      </c>
      <c r="E6" s="43" t="str">
        <f>'Details and Calculations'!F5</f>
        <v>Kiyanza</v>
      </c>
      <c r="F6" s="43" t="str">
        <f>'Details and Calculations'!G5</f>
        <v>Nyagasozi</v>
      </c>
      <c r="G6" s="43" t="str">
        <f>'Details and Calculations'!H5</f>
        <v/>
      </c>
      <c r="H6" s="43" t="str">
        <f>'Details and Calculations'!I5</f>
        <v/>
      </c>
      <c r="I6" s="43" t="str">
        <f>'Details and Calculations'!J5</f>
        <v>Kararama network</v>
      </c>
      <c r="J6" s="43">
        <f>'Details and Calculations'!K5</f>
        <v>197</v>
      </c>
      <c r="K6" s="43">
        <f>'Details and Calculations'!O5</f>
        <v>197</v>
      </c>
      <c r="L6" s="43" t="str">
        <f>'Details and Calculations'!P5</f>
        <v xml:space="preserve"> </v>
      </c>
      <c r="M6" s="43" t="str">
        <f>'Details and Calculations'!U5</f>
        <v>Piped Network With Pump</v>
      </c>
      <c r="N6" s="43">
        <f>'Details and Calculations'!V5</f>
        <v>2009</v>
      </c>
      <c r="O6" s="43" t="str">
        <f>'Details and Calculations'!W5</f>
        <v>Governement (District, Wasac) And Water For People</v>
      </c>
      <c r="P6" s="43" t="str">
        <f>'Details and Calculations'!X5</f>
        <v>Spring</v>
      </c>
      <c r="Q6" s="44" t="str">
        <f t="shared" si="0"/>
        <v>Low Risk</v>
      </c>
      <c r="R6" s="44" t="str">
        <f t="shared" si="1"/>
        <v>Low Risk</v>
      </c>
      <c r="S6" s="45" t="str">
        <f t="shared" si="2"/>
        <v>Intermediate Level of Service</v>
      </c>
      <c r="T6" s="62" t="str">
        <f t="shared" si="15"/>
        <v>Low Priority</v>
      </c>
      <c r="U6" s="46">
        <f t="shared" si="3"/>
        <v>7</v>
      </c>
      <c r="V6" s="28" t="str">
        <f t="shared" si="16"/>
        <v>Perform Routine Preventative Maintenance</v>
      </c>
      <c r="W6" s="47" t="str">
        <f t="shared" si="17"/>
        <v/>
      </c>
      <c r="X6" s="27" t="str">
        <f t="shared" si="18"/>
        <v>Maintain O&amp;M and Routine Monitoring</v>
      </c>
      <c r="Y6" s="48">
        <f t="shared" si="4"/>
        <v>22</v>
      </c>
      <c r="Z6" s="48">
        <f t="shared" si="5"/>
        <v>15</v>
      </c>
      <c r="AA6" s="48">
        <f t="shared" si="6"/>
        <v>25</v>
      </c>
      <c r="AB6" s="48">
        <f t="shared" si="7"/>
        <v>15</v>
      </c>
      <c r="AC6" s="48">
        <f t="shared" si="8"/>
        <v>25</v>
      </c>
      <c r="AD6" s="48">
        <f t="shared" si="9"/>
        <v>-1</v>
      </c>
      <c r="AE6" s="48">
        <f t="shared" si="10"/>
        <v>12</v>
      </c>
      <c r="AF6" s="48" t="str">
        <f t="shared" si="11"/>
        <v xml:space="preserve"> </v>
      </c>
      <c r="AG6" s="49" t="str">
        <f t="shared" si="12"/>
        <v/>
      </c>
      <c r="AH6" s="48">
        <f t="shared" si="13"/>
        <v>15</v>
      </c>
      <c r="AI6" s="50">
        <f>'Details and Calculations'!AE5</f>
        <v>1</v>
      </c>
      <c r="AJ6" s="50">
        <f>'Details and Calculations'!AM5</f>
        <v>1</v>
      </c>
      <c r="AK6" s="50">
        <f>'Details and Calculations'!AR5</f>
        <v>1</v>
      </c>
      <c r="AL6" s="50">
        <f>'Details and Calculations'!AW5</f>
        <v>1</v>
      </c>
      <c r="AM6" s="50">
        <f>'Details and Calculations'!BA5</f>
        <v>1</v>
      </c>
      <c r="AN6" s="50">
        <f>'Details and Calculations'!BF5</f>
        <v>1</v>
      </c>
      <c r="AO6" s="50">
        <f>'Details and Calculations'!BI5</f>
        <v>1</v>
      </c>
      <c r="AP6" s="50" t="str">
        <f>'Details and Calculations'!BM5</f>
        <v xml:space="preserve"> </v>
      </c>
      <c r="AQ6" s="50" t="str">
        <f>'Details and Calculations'!BP5</f>
        <v xml:space="preserve"> </v>
      </c>
      <c r="AR6" s="50">
        <f>'Details and Calculations'!CC5</f>
        <v>1</v>
      </c>
      <c r="AS6" s="50">
        <f>'Details and Calculations'!CJ5</f>
        <v>1</v>
      </c>
      <c r="AT6" s="51">
        <f>'Details and Calculations'!T5</f>
        <v>1</v>
      </c>
      <c r="AU6" s="51">
        <f>'Details and Calculations'!Z5</f>
        <v>1</v>
      </c>
      <c r="AV6" s="51">
        <f>'Details and Calculations'!S5</f>
        <v>0</v>
      </c>
      <c r="AW6" s="51">
        <f>'Details and Calculations'!AI5</f>
        <v>1</v>
      </c>
      <c r="AX6" s="51">
        <f>'Details and Calculations'!BY5</f>
        <v>1</v>
      </c>
      <c r="AY6" s="51">
        <f>'Details and Calculations'!CG5</f>
        <v>1</v>
      </c>
      <c r="AZ6" s="51">
        <f>'Details and Calculations'!CI5</f>
        <v>1</v>
      </c>
      <c r="BA6" s="51">
        <f t="shared" si="14"/>
        <v>1</v>
      </c>
      <c r="BB6" s="52">
        <f>'Details and Calculations'!Y5</f>
        <v>3</v>
      </c>
      <c r="BC6" s="52">
        <f>'Details and Calculations'!AC5</f>
        <v>3</v>
      </c>
      <c r="BD6" s="52">
        <f>'Details and Calculations'!AK5</f>
        <v>2</v>
      </c>
      <c r="BE6" s="52">
        <f>'Details and Calculations'!AN5</f>
        <v>5000</v>
      </c>
      <c r="BF6" s="52">
        <f>'Details and Calculations'!AP5</f>
        <v>5</v>
      </c>
      <c r="BG6" s="52">
        <f>'Details and Calculations'!AT5</f>
        <v>14</v>
      </c>
      <c r="BH6" s="52">
        <f>'Details and Calculations'!AY5</f>
        <v>2</v>
      </c>
      <c r="BI6" s="52">
        <f>'Details and Calculations'!BB5</f>
        <v>5000</v>
      </c>
      <c r="BJ6" s="52">
        <f>'Details and Calculations'!BD5</f>
        <v>1</v>
      </c>
      <c r="BK6" s="52">
        <f>'Details and Calculations'!CA5</f>
        <v>1</v>
      </c>
      <c r="BL6" s="43">
        <f>'Details and Calculations'!AA5</f>
        <v>1</v>
      </c>
      <c r="BM6" s="43" t="str">
        <f>'Details and Calculations'!AB5</f>
        <v/>
      </c>
      <c r="BN6" s="43">
        <f>'Details and Calculations'!AD5</f>
        <v>2009</v>
      </c>
      <c r="BO6" s="43">
        <f>'Details and Calculations'!AJ5</f>
        <v>1</v>
      </c>
      <c r="BP6" s="43">
        <f>'Details and Calculations'!AL5</f>
        <v>2012</v>
      </c>
      <c r="BQ6" s="43">
        <f>'Details and Calculations'!AO5</f>
        <v>1</v>
      </c>
      <c r="BR6" s="43">
        <f>'Details and Calculations'!AQ5</f>
        <v>2012</v>
      </c>
      <c r="BS6" s="43">
        <f>'Details and Calculations'!AS5</f>
        <v>1</v>
      </c>
      <c r="BT6" s="43">
        <f>'Details and Calculations'!AV5</f>
        <v>2012</v>
      </c>
      <c r="BU6" s="43">
        <f>'Details and Calculations'!AX5</f>
        <v>1</v>
      </c>
      <c r="BV6" s="43">
        <f>'Details and Calculations'!AZ5</f>
        <v>2012</v>
      </c>
      <c r="BW6" s="43">
        <f>'Details and Calculations'!BC5</f>
        <v>1</v>
      </c>
      <c r="BX6" s="43">
        <f>'Details and Calculations'!BE5</f>
        <v>2009</v>
      </c>
      <c r="BY6" s="43">
        <f>'Details and Calculations'!BG5</f>
        <v>1</v>
      </c>
      <c r="BZ6" s="43">
        <f>'Details and Calculations'!BH5</f>
        <v>2009</v>
      </c>
      <c r="CA6" s="43">
        <f>'Details and Calculations'!BJ5</f>
        <v>0</v>
      </c>
      <c r="CB6" s="43" t="str">
        <f>'Details and Calculations'!BK5</f>
        <v/>
      </c>
      <c r="CC6" s="43" t="str">
        <f>'Details and Calculations'!BL5</f>
        <v xml:space="preserve"> </v>
      </c>
      <c r="CD6" s="43" t="str">
        <f>'Details and Calculations'!BN5</f>
        <v xml:space="preserve"> </v>
      </c>
      <c r="CE6" s="43" t="str">
        <f>'Details and Calculations'!BO5</f>
        <v xml:space="preserve"> </v>
      </c>
      <c r="CF6" s="43">
        <f>'Details and Calculations'!BZ5</f>
        <v>1</v>
      </c>
      <c r="CG6" s="43">
        <f>'Details and Calculations'!CB5</f>
        <v>2012</v>
      </c>
      <c r="CH6" s="53"/>
      <c r="CI6" s="53"/>
    </row>
    <row r="7" spans="1:87" x14ac:dyDescent="0.3">
      <c r="A7" s="43">
        <f>'Details and Calculations'!A6</f>
        <v>2017</v>
      </c>
      <c r="B7" s="43" t="str">
        <f>'Details and Calculations'!C6</f>
        <v>Rwanda</v>
      </c>
      <c r="C7" s="43" t="str">
        <f>'Details and Calculations'!D6</f>
        <v>Rulindo</v>
      </c>
      <c r="D7" s="43" t="str">
        <f>'Details and Calculations'!E6</f>
        <v>Bushoki</v>
      </c>
      <c r="E7" s="43" t="str">
        <f>'Details and Calculations'!F6</f>
        <v>N.Ngarama</v>
      </c>
      <c r="F7" s="43" t="str">
        <f>'Details and Calculations'!G6</f>
        <v>Ngarama</v>
      </c>
      <c r="G7" s="43" t="str">
        <f>'Details and Calculations'!H6</f>
        <v/>
      </c>
      <c r="H7" s="43" t="str">
        <f>'Details and Calculations'!I6</f>
        <v/>
      </c>
      <c r="I7" s="43" t="str">
        <f>'Details and Calculations'!J6</f>
        <v>Rutare-Nyirangarama gravity/Nyirangarama water point</v>
      </c>
      <c r="J7" s="43">
        <f>'Details and Calculations'!K6</f>
        <v>89</v>
      </c>
      <c r="K7" s="43">
        <f>'Details and Calculations'!O6</f>
        <v>89</v>
      </c>
      <c r="L7" s="43" t="str">
        <f>'Details and Calculations'!P6</f>
        <v xml:space="preserve"> </v>
      </c>
      <c r="M7" s="43" t="str">
        <f>'Details and Calculations'!U6</f>
        <v>Piped Network -- Gravity Only</v>
      </c>
      <c r="N7" s="43">
        <f>'Details and Calculations'!V6</f>
        <v>1960</v>
      </c>
      <c r="O7" s="43" t="str">
        <f>'Details and Calculations'!W6</f>
        <v>Government Of Rwanda</v>
      </c>
      <c r="P7" s="43" t="str">
        <f>'Details and Calculations'!X6</f>
        <v>Spring</v>
      </c>
      <c r="Q7" s="44" t="str">
        <f t="shared" si="0"/>
        <v>Low Risk</v>
      </c>
      <c r="R7" s="44" t="str">
        <f t="shared" si="1"/>
        <v>Low Risk</v>
      </c>
      <c r="S7" s="45" t="str">
        <f t="shared" si="2"/>
        <v>Intermediate Level of Service</v>
      </c>
      <c r="T7" s="62" t="str">
        <f t="shared" si="15"/>
        <v>Low Priority</v>
      </c>
      <c r="U7" s="46">
        <f t="shared" si="3"/>
        <v>6</v>
      </c>
      <c r="V7" s="28" t="str">
        <f t="shared" si="16"/>
        <v>Repair or Replace Components</v>
      </c>
      <c r="W7" s="47" t="str">
        <f t="shared" si="17"/>
        <v>Kiosk/Tap Stand</v>
      </c>
      <c r="X7" s="27" t="str">
        <f t="shared" si="18"/>
        <v>Create Plan To Repair or Replace Components</v>
      </c>
      <c r="Y7" s="48" t="str">
        <f t="shared" si="4"/>
        <v xml:space="preserve"> </v>
      </c>
      <c r="Z7" s="48" t="str">
        <f t="shared" si="5"/>
        <v xml:space="preserve"> </v>
      </c>
      <c r="AA7" s="48" t="str">
        <f t="shared" si="6"/>
        <v xml:space="preserve"> </v>
      </c>
      <c r="AB7" s="48" t="str">
        <f t="shared" si="7"/>
        <v xml:space="preserve"> </v>
      </c>
      <c r="AC7" s="48" t="str">
        <f t="shared" si="8"/>
        <v xml:space="preserve"> </v>
      </c>
      <c r="AD7" s="48" t="str">
        <f t="shared" si="9"/>
        <v xml:space="preserve"> </v>
      </c>
      <c r="AE7" s="48" t="str">
        <f t="shared" si="10"/>
        <v xml:space="preserve"> </v>
      </c>
      <c r="AF7" s="48" t="str">
        <f t="shared" si="11"/>
        <v xml:space="preserve"> </v>
      </c>
      <c r="AG7" s="49" t="str">
        <f t="shared" si="12"/>
        <v/>
      </c>
      <c r="AH7" s="48">
        <f t="shared" si="13"/>
        <v>-37</v>
      </c>
      <c r="AI7" s="50" t="str">
        <f>'Details and Calculations'!AE6</f>
        <v xml:space="preserve"> </v>
      </c>
      <c r="AJ7" s="50" t="str">
        <f>'Details and Calculations'!AM6</f>
        <v xml:space="preserve"> </v>
      </c>
      <c r="AK7" s="50" t="str">
        <f>'Details and Calculations'!AR6</f>
        <v xml:space="preserve"> </v>
      </c>
      <c r="AL7" s="50" t="str">
        <f>'Details and Calculations'!AW6</f>
        <v xml:space="preserve"> </v>
      </c>
      <c r="AM7" s="50" t="str">
        <f>'Details and Calculations'!BA6</f>
        <v xml:space="preserve"> </v>
      </c>
      <c r="AN7" s="50" t="str">
        <f>'Details and Calculations'!BF6</f>
        <v xml:space="preserve"> </v>
      </c>
      <c r="AO7" s="50" t="str">
        <f>'Details and Calculations'!BI6</f>
        <v xml:space="preserve"> </v>
      </c>
      <c r="AP7" s="50" t="str">
        <f>'Details and Calculations'!BM6</f>
        <v xml:space="preserve"> </v>
      </c>
      <c r="AQ7" s="50" t="str">
        <f>'Details and Calculations'!BP6</f>
        <v xml:space="preserve"> </v>
      </c>
      <c r="AR7" s="50">
        <f>'Details and Calculations'!CC6</f>
        <v>2</v>
      </c>
      <c r="AS7" s="50">
        <f>'Details and Calculations'!CJ6</f>
        <v>2</v>
      </c>
      <c r="AT7" s="51">
        <f>'Details and Calculations'!T6</f>
        <v>1</v>
      </c>
      <c r="AU7" s="51">
        <f>'Details and Calculations'!Z6</f>
        <v>1</v>
      </c>
      <c r="AV7" s="51">
        <f>'Details and Calculations'!S6</f>
        <v>0</v>
      </c>
      <c r="AW7" s="51">
        <f>'Details and Calculations'!AI6</f>
        <v>1</v>
      </c>
      <c r="AX7" s="51">
        <f>'Details and Calculations'!BY6</f>
        <v>1</v>
      </c>
      <c r="AY7" s="51">
        <f>'Details and Calculations'!CG6</f>
        <v>1</v>
      </c>
      <c r="AZ7" s="51">
        <f>'Details and Calculations'!CI6</f>
        <v>1</v>
      </c>
      <c r="BA7" s="51">
        <f t="shared" si="14"/>
        <v>0</v>
      </c>
      <c r="BB7" s="52">
        <f>'Details and Calculations'!Y6</f>
        <v>1</v>
      </c>
      <c r="BC7" s="52" t="str">
        <f>'Details and Calculations'!AC6</f>
        <v xml:space="preserve"> </v>
      </c>
      <c r="BD7" s="52" t="str">
        <f>'Details and Calculations'!AK6</f>
        <v xml:space="preserve"> </v>
      </c>
      <c r="BE7" s="52" t="str">
        <f>'Details and Calculations'!AN6</f>
        <v xml:space="preserve"> </v>
      </c>
      <c r="BF7" s="52" t="str">
        <f>'Details and Calculations'!AP6</f>
        <v xml:space="preserve"> </v>
      </c>
      <c r="BG7" s="52" t="str">
        <f>'Details and Calculations'!AT6</f>
        <v xml:space="preserve"> </v>
      </c>
      <c r="BH7" s="52" t="str">
        <f>'Details and Calculations'!AY6</f>
        <v xml:space="preserve"> </v>
      </c>
      <c r="BI7" s="52" t="str">
        <f>'Details and Calculations'!BB6</f>
        <v xml:space="preserve"> </v>
      </c>
      <c r="BJ7" s="52" t="str">
        <f>'Details and Calculations'!BD6</f>
        <v xml:space="preserve"> </v>
      </c>
      <c r="BK7" s="52">
        <f>'Details and Calculations'!CA6</f>
        <v>1</v>
      </c>
      <c r="BL7" s="43">
        <f>'Details and Calculations'!AA6</f>
        <v>0</v>
      </c>
      <c r="BM7" s="43" t="str">
        <f>'Details and Calculations'!AB6</f>
        <v/>
      </c>
      <c r="BN7" s="43" t="str">
        <f>'Details and Calculations'!AD6</f>
        <v xml:space="preserve"> </v>
      </c>
      <c r="BO7" s="43">
        <f>'Details and Calculations'!AJ6</f>
        <v>0</v>
      </c>
      <c r="BP7" s="43" t="str">
        <f>'Details and Calculations'!AL6</f>
        <v xml:space="preserve"> </v>
      </c>
      <c r="BQ7" s="43">
        <f>'Details and Calculations'!AO6</f>
        <v>0</v>
      </c>
      <c r="BR7" s="43" t="str">
        <f>'Details and Calculations'!AQ6</f>
        <v xml:space="preserve"> </v>
      </c>
      <c r="BS7" s="43">
        <f>'Details and Calculations'!AS6</f>
        <v>0</v>
      </c>
      <c r="BT7" s="43" t="str">
        <f>'Details and Calculations'!AV6</f>
        <v xml:space="preserve"> </v>
      </c>
      <c r="BU7" s="43">
        <f>'Details and Calculations'!AX6</f>
        <v>0</v>
      </c>
      <c r="BV7" s="43" t="str">
        <f>'Details and Calculations'!AZ6</f>
        <v xml:space="preserve"> </v>
      </c>
      <c r="BW7" s="43">
        <f>'Details and Calculations'!BC6</f>
        <v>0</v>
      </c>
      <c r="BX7" s="43" t="str">
        <f>'Details and Calculations'!BE6</f>
        <v xml:space="preserve"> </v>
      </c>
      <c r="BY7" s="43" t="str">
        <f>'Details and Calculations'!BG6</f>
        <v xml:space="preserve"> </v>
      </c>
      <c r="BZ7" s="43" t="str">
        <f>'Details and Calculations'!BH6</f>
        <v xml:space="preserve"> </v>
      </c>
      <c r="CA7" s="43">
        <f>'Details and Calculations'!BJ6</f>
        <v>0</v>
      </c>
      <c r="CB7" s="43" t="str">
        <f>'Details and Calculations'!BK6</f>
        <v/>
      </c>
      <c r="CC7" s="43" t="str">
        <f>'Details and Calculations'!BL6</f>
        <v xml:space="preserve"> </v>
      </c>
      <c r="CD7" s="43" t="str">
        <f>'Details and Calculations'!BN6</f>
        <v xml:space="preserve"> </v>
      </c>
      <c r="CE7" s="43" t="str">
        <f>'Details and Calculations'!BO6</f>
        <v xml:space="preserve"> </v>
      </c>
      <c r="CF7" s="43">
        <f>'Details and Calculations'!BZ6</f>
        <v>1</v>
      </c>
      <c r="CG7" s="43">
        <f>'Details and Calculations'!CB6</f>
        <v>1960</v>
      </c>
      <c r="CH7" s="31"/>
      <c r="CI7" s="53"/>
    </row>
    <row r="8" spans="1:87" x14ac:dyDescent="0.3">
      <c r="A8" s="43">
        <f>'Details and Calculations'!A7</f>
        <v>2017</v>
      </c>
      <c r="B8" s="43" t="str">
        <f>'Details and Calculations'!C7</f>
        <v>Rwanda</v>
      </c>
      <c r="C8" s="43" t="str">
        <f>'Details and Calculations'!D7</f>
        <v>Rulindo</v>
      </c>
      <c r="D8" s="43" t="str">
        <f>'Details and Calculations'!E7</f>
        <v>Shyorongi</v>
      </c>
      <c r="E8" s="43" t="str">
        <f>'Details and Calculations'!F7</f>
        <v>Kijabagwe</v>
      </c>
      <c r="F8" s="43" t="str">
        <f>'Details and Calculations'!G7</f>
        <v>Gaseke</v>
      </c>
      <c r="G8" s="43" t="str">
        <f>'Details and Calculations'!H7</f>
        <v/>
      </c>
      <c r="H8" s="43" t="str">
        <f>'Details and Calculations'!I7</f>
        <v/>
      </c>
      <c r="I8" s="43" t="str">
        <f>'Details and Calculations'!J7</f>
        <v>Gisoro- Nyundo network</v>
      </c>
      <c r="J8" s="43">
        <f>'Details and Calculations'!K7</f>
        <v>176</v>
      </c>
      <c r="K8" s="43">
        <f>'Details and Calculations'!O7</f>
        <v>65</v>
      </c>
      <c r="L8" s="43">
        <f>'Details and Calculations'!P7</f>
        <v>111</v>
      </c>
      <c r="M8" s="43" t="str">
        <f>'Details and Calculations'!U7</f>
        <v>Piped Network -- Gravity Only</v>
      </c>
      <c r="N8" s="43">
        <f>'Details and Calculations'!V7</f>
        <v>2013</v>
      </c>
      <c r="O8" s="43" t="str">
        <f>'Details and Calculations'!W7</f>
        <v>Governement (District, Wasac) And Water For People</v>
      </c>
      <c r="P8" s="43" t="str">
        <f>'Details and Calculations'!X7</f>
        <v>Spring</v>
      </c>
      <c r="Q8" s="44" t="str">
        <f t="shared" si="0"/>
        <v>Low Risk</v>
      </c>
      <c r="R8" s="44" t="str">
        <f t="shared" si="1"/>
        <v>Low Risk</v>
      </c>
      <c r="S8" s="45" t="str">
        <f t="shared" si="2"/>
        <v>High Level of Service</v>
      </c>
      <c r="T8" s="62" t="str">
        <f t="shared" si="15"/>
        <v>Low Priority</v>
      </c>
      <c r="U8" s="46">
        <f t="shared" si="3"/>
        <v>8</v>
      </c>
      <c r="V8" s="28" t="str">
        <f t="shared" si="16"/>
        <v>Repair or Replace Components</v>
      </c>
      <c r="W8" s="47" t="str">
        <f t="shared" si="17"/>
        <v xml:space="preserve">Storage Tank, </v>
      </c>
      <c r="X8" s="27" t="str">
        <f t="shared" si="18"/>
        <v>Create Plan To Repair or Replace Components</v>
      </c>
      <c r="Y8" s="48">
        <f t="shared" si="4"/>
        <v>26</v>
      </c>
      <c r="Z8" s="48">
        <f t="shared" si="5"/>
        <v>16</v>
      </c>
      <c r="AA8" s="48">
        <f t="shared" si="6"/>
        <v>26</v>
      </c>
      <c r="AB8" s="48">
        <f t="shared" si="7"/>
        <v>16</v>
      </c>
      <c r="AC8" s="48">
        <f t="shared" si="8"/>
        <v>26</v>
      </c>
      <c r="AD8" s="48" t="str">
        <f t="shared" si="9"/>
        <v xml:space="preserve"> </v>
      </c>
      <c r="AE8" s="48" t="str">
        <f t="shared" si="10"/>
        <v xml:space="preserve"> </v>
      </c>
      <c r="AF8" s="48" t="str">
        <f t="shared" si="11"/>
        <v xml:space="preserve"> </v>
      </c>
      <c r="AG8" s="49" t="str">
        <f t="shared" si="12"/>
        <v/>
      </c>
      <c r="AH8" s="48">
        <f t="shared" si="13"/>
        <v>16</v>
      </c>
      <c r="AI8" s="50">
        <f>'Details and Calculations'!AE7</f>
        <v>1</v>
      </c>
      <c r="AJ8" s="50">
        <f>'Details and Calculations'!AM7</f>
        <v>1</v>
      </c>
      <c r="AK8" s="50">
        <f>'Details and Calculations'!AR7</f>
        <v>2</v>
      </c>
      <c r="AL8" s="50">
        <f>'Details and Calculations'!AW7</f>
        <v>1</v>
      </c>
      <c r="AM8" s="50">
        <f>'Details and Calculations'!BA7</f>
        <v>1</v>
      </c>
      <c r="AN8" s="50" t="str">
        <f>'Details and Calculations'!BF7</f>
        <v xml:space="preserve"> </v>
      </c>
      <c r="AO8" s="50" t="str">
        <f>'Details and Calculations'!BI7</f>
        <v xml:space="preserve"> </v>
      </c>
      <c r="AP8" s="50" t="str">
        <f>'Details and Calculations'!BM7</f>
        <v xml:space="preserve"> </v>
      </c>
      <c r="AQ8" s="50" t="str">
        <f>'Details and Calculations'!BP7</f>
        <v xml:space="preserve"> </v>
      </c>
      <c r="AR8" s="50">
        <f>'Details and Calculations'!CC7</f>
        <v>1</v>
      </c>
      <c r="AS8" s="50">
        <f>'Details and Calculations'!CJ7</f>
        <v>1</v>
      </c>
      <c r="AT8" s="51">
        <f>'Details and Calculations'!T7</f>
        <v>1</v>
      </c>
      <c r="AU8" s="51">
        <f>'Details and Calculations'!Z7</f>
        <v>1</v>
      </c>
      <c r="AV8" s="51">
        <f>'Details and Calculations'!S7</f>
        <v>1</v>
      </c>
      <c r="AW8" s="51">
        <f>'Details and Calculations'!AI7</f>
        <v>1</v>
      </c>
      <c r="AX8" s="51">
        <f>'Details and Calculations'!BY7</f>
        <v>1</v>
      </c>
      <c r="AY8" s="51">
        <f>'Details and Calculations'!CG7</f>
        <v>1</v>
      </c>
      <c r="AZ8" s="51">
        <f>'Details and Calculations'!CI7</f>
        <v>1</v>
      </c>
      <c r="BA8" s="51">
        <f t="shared" si="14"/>
        <v>1</v>
      </c>
      <c r="BB8" s="52">
        <f>'Details and Calculations'!Y7</f>
        <v>1</v>
      </c>
      <c r="BC8" s="52">
        <f>'Details and Calculations'!AC7</f>
        <v>1</v>
      </c>
      <c r="BD8" s="52">
        <f>'Details and Calculations'!AK7</f>
        <v>1</v>
      </c>
      <c r="BE8" s="52">
        <f>'Details and Calculations'!AN7</f>
        <v>30</v>
      </c>
      <c r="BF8" s="52">
        <f>'Details and Calculations'!AP7</f>
        <v>6</v>
      </c>
      <c r="BG8" s="52">
        <f>'Details and Calculations'!AT7</f>
        <v>10</v>
      </c>
      <c r="BH8" s="52">
        <f>'Details and Calculations'!AY7</f>
        <v>2</v>
      </c>
      <c r="BI8" s="52">
        <f>'Details and Calculations'!BB7</f>
        <v>7000</v>
      </c>
      <c r="BJ8" s="52" t="str">
        <f>'Details and Calculations'!BD7</f>
        <v xml:space="preserve"> </v>
      </c>
      <c r="BK8" s="52">
        <f>'Details and Calculations'!CA7</f>
        <v>1</v>
      </c>
      <c r="BL8" s="43">
        <f>'Details and Calculations'!AA7</f>
        <v>1</v>
      </c>
      <c r="BM8" s="43" t="str">
        <f>'Details and Calculations'!AB7</f>
        <v>"Springbox" --Intake Structure At A Spring</v>
      </c>
      <c r="BN8" s="43">
        <f>'Details and Calculations'!AD7</f>
        <v>2013</v>
      </c>
      <c r="BO8" s="43">
        <f>'Details and Calculations'!AJ7</f>
        <v>1</v>
      </c>
      <c r="BP8" s="43">
        <f>'Details and Calculations'!AL7</f>
        <v>2013</v>
      </c>
      <c r="BQ8" s="43">
        <f>'Details and Calculations'!AO7</f>
        <v>1</v>
      </c>
      <c r="BR8" s="43">
        <f>'Details and Calculations'!AQ7</f>
        <v>2013</v>
      </c>
      <c r="BS8" s="43">
        <f>'Details and Calculations'!AS7</f>
        <v>1</v>
      </c>
      <c r="BT8" s="43">
        <f>'Details and Calculations'!AV7</f>
        <v>2013</v>
      </c>
      <c r="BU8" s="43">
        <f>'Details and Calculations'!AX7</f>
        <v>1</v>
      </c>
      <c r="BV8" s="43">
        <f>'Details and Calculations'!AZ7</f>
        <v>2013</v>
      </c>
      <c r="BW8" s="43">
        <f>'Details and Calculations'!BC7</f>
        <v>0</v>
      </c>
      <c r="BX8" s="43" t="str">
        <f>'Details and Calculations'!BE7</f>
        <v xml:space="preserve"> </v>
      </c>
      <c r="BY8" s="43" t="str">
        <f>'Details and Calculations'!BG7</f>
        <v xml:space="preserve"> </v>
      </c>
      <c r="BZ8" s="43" t="str">
        <f>'Details and Calculations'!BH7</f>
        <v xml:space="preserve"> </v>
      </c>
      <c r="CA8" s="43">
        <f>'Details and Calculations'!BJ7</f>
        <v>0</v>
      </c>
      <c r="CB8" s="43" t="str">
        <f>'Details and Calculations'!BK7</f>
        <v/>
      </c>
      <c r="CC8" s="43" t="str">
        <f>'Details and Calculations'!BL7</f>
        <v xml:space="preserve"> </v>
      </c>
      <c r="CD8" s="43" t="str">
        <f>'Details and Calculations'!BN7</f>
        <v xml:space="preserve"> </v>
      </c>
      <c r="CE8" s="43" t="str">
        <f>'Details and Calculations'!BO7</f>
        <v xml:space="preserve"> </v>
      </c>
      <c r="CF8" s="43">
        <f>'Details and Calculations'!BZ7</f>
        <v>1</v>
      </c>
      <c r="CG8" s="43">
        <f>'Details and Calculations'!CB7</f>
        <v>2013</v>
      </c>
      <c r="CH8" s="31"/>
      <c r="CI8" s="53"/>
    </row>
    <row r="9" spans="1:87" x14ac:dyDescent="0.3">
      <c r="A9" s="43">
        <f>'Details and Calculations'!A8</f>
        <v>2017</v>
      </c>
      <c r="B9" s="43" t="str">
        <f>'Details and Calculations'!C8</f>
        <v>Rwanda</v>
      </c>
      <c r="C9" s="43" t="str">
        <f>'Details and Calculations'!D8</f>
        <v>Rulindo</v>
      </c>
      <c r="D9" s="43" t="str">
        <f>'Details and Calculations'!E8</f>
        <v>Ntarabana</v>
      </c>
      <c r="E9" s="43" t="str">
        <f>'Details and Calculations'!F8</f>
        <v>Kiyanza</v>
      </c>
      <c r="F9" s="43" t="str">
        <f>'Details and Calculations'!G8</f>
        <v>Nombe</v>
      </c>
      <c r="G9" s="43" t="str">
        <f>'Details and Calculations'!H8</f>
        <v/>
      </c>
      <c r="H9" s="43" t="str">
        <f>'Details and Calculations'!I8</f>
        <v/>
      </c>
      <c r="I9" s="43" t="str">
        <f>'Details and Calculations'!J8</f>
        <v>Kararama and Rwamugaza pumping</v>
      </c>
      <c r="J9" s="43">
        <f>'Details and Calculations'!K8</f>
        <v>965</v>
      </c>
      <c r="K9" s="43">
        <f>'Details and Calculations'!O8</f>
        <v>965</v>
      </c>
      <c r="L9" s="43" t="str">
        <f>'Details and Calculations'!P8</f>
        <v xml:space="preserve"> </v>
      </c>
      <c r="M9" s="43" t="str">
        <f>'Details and Calculations'!U8</f>
        <v>Piped Network -- Gravity Only|Piped Network With Pump</v>
      </c>
      <c r="N9" s="43">
        <f>'Details and Calculations'!V8</f>
        <v>2012</v>
      </c>
      <c r="O9" s="43" t="str">
        <f>'Details and Calculations'!W8</f>
        <v>Governement (District, Wasac) And Water For People</v>
      </c>
      <c r="P9" s="43" t="str">
        <f>'Details and Calculations'!X8</f>
        <v>Spring</v>
      </c>
      <c r="Q9" s="44" t="str">
        <f t="shared" si="0"/>
        <v>Low Risk</v>
      </c>
      <c r="R9" s="44" t="str">
        <f t="shared" si="1"/>
        <v>Low Risk</v>
      </c>
      <c r="S9" s="45" t="str">
        <f t="shared" si="2"/>
        <v>Intermediate Level of Service</v>
      </c>
      <c r="T9" s="62" t="str">
        <f t="shared" si="15"/>
        <v>Low Priority</v>
      </c>
      <c r="U9" s="46">
        <f t="shared" si="3"/>
        <v>7</v>
      </c>
      <c r="V9" s="28" t="str">
        <f t="shared" si="16"/>
        <v>Perform Routine Preventative Maintenance</v>
      </c>
      <c r="W9" s="47" t="str">
        <f t="shared" si="17"/>
        <v/>
      </c>
      <c r="X9" s="27" t="str">
        <f t="shared" si="18"/>
        <v>Maintain O&amp;M and Routine Monitoring</v>
      </c>
      <c r="Y9" s="48">
        <f t="shared" si="4"/>
        <v>16</v>
      </c>
      <c r="Z9" s="48">
        <f t="shared" si="5"/>
        <v>6</v>
      </c>
      <c r="AA9" s="48">
        <f t="shared" si="6"/>
        <v>16</v>
      </c>
      <c r="AB9" s="48">
        <f t="shared" si="7"/>
        <v>6</v>
      </c>
      <c r="AC9" s="48" t="str">
        <f t="shared" si="8"/>
        <v xml:space="preserve"> </v>
      </c>
      <c r="AD9" s="48" t="str">
        <f t="shared" si="9"/>
        <v xml:space="preserve"> </v>
      </c>
      <c r="AE9" s="48" t="str">
        <f t="shared" si="10"/>
        <v xml:space="preserve"> </v>
      </c>
      <c r="AF9" s="48" t="str">
        <f t="shared" si="11"/>
        <v xml:space="preserve"> </v>
      </c>
      <c r="AG9" s="49" t="str">
        <f t="shared" si="12"/>
        <v/>
      </c>
      <c r="AH9" s="48">
        <f t="shared" si="13"/>
        <v>15</v>
      </c>
      <c r="AI9" s="50">
        <f>'Details and Calculations'!AE8</f>
        <v>1</v>
      </c>
      <c r="AJ9" s="50">
        <f>'Details and Calculations'!AM8</f>
        <v>1</v>
      </c>
      <c r="AK9" s="50">
        <f>'Details and Calculations'!AR8</f>
        <v>1</v>
      </c>
      <c r="AL9" s="50">
        <f>'Details and Calculations'!AW8</f>
        <v>1</v>
      </c>
      <c r="AM9" s="50" t="str">
        <f>'Details and Calculations'!BA8</f>
        <v xml:space="preserve"> </v>
      </c>
      <c r="AN9" s="50" t="str">
        <f>'Details and Calculations'!BF8</f>
        <v xml:space="preserve"> </v>
      </c>
      <c r="AO9" s="50" t="str">
        <f>'Details and Calculations'!BI8</f>
        <v xml:space="preserve"> </v>
      </c>
      <c r="AP9" s="50" t="str">
        <f>'Details and Calculations'!BM8</f>
        <v xml:space="preserve"> </v>
      </c>
      <c r="AQ9" s="50" t="str">
        <f>'Details and Calculations'!BP8</f>
        <v xml:space="preserve"> </v>
      </c>
      <c r="AR9" s="50">
        <f>'Details and Calculations'!CC8</f>
        <v>1</v>
      </c>
      <c r="AS9" s="50">
        <f>'Details and Calculations'!CJ8</f>
        <v>1</v>
      </c>
      <c r="AT9" s="51">
        <f>'Details and Calculations'!T8</f>
        <v>1</v>
      </c>
      <c r="AU9" s="51">
        <f>'Details and Calculations'!Z8</f>
        <v>1</v>
      </c>
      <c r="AV9" s="51">
        <f>'Details and Calculations'!S8</f>
        <v>0</v>
      </c>
      <c r="AW9" s="51">
        <f>'Details and Calculations'!AI8</f>
        <v>1</v>
      </c>
      <c r="AX9" s="51">
        <f>'Details and Calculations'!BY8</f>
        <v>1</v>
      </c>
      <c r="AY9" s="51">
        <f>'Details and Calculations'!CG8</f>
        <v>1</v>
      </c>
      <c r="AZ9" s="51">
        <f>'Details and Calculations'!CI8</f>
        <v>1</v>
      </c>
      <c r="BA9" s="51">
        <f t="shared" si="14"/>
        <v>1</v>
      </c>
      <c r="BB9" s="52">
        <f>'Details and Calculations'!Y8</f>
        <v>2</v>
      </c>
      <c r="BC9" s="52">
        <f>'Details and Calculations'!AC8</f>
        <v>2</v>
      </c>
      <c r="BD9" s="52">
        <f>'Details and Calculations'!AK8</f>
        <v>1</v>
      </c>
      <c r="BE9" s="52">
        <f>'Details and Calculations'!AN8</f>
        <v>8000</v>
      </c>
      <c r="BF9" s="52">
        <f>'Details and Calculations'!AP8</f>
        <v>7</v>
      </c>
      <c r="BG9" s="52">
        <f>'Details and Calculations'!AT8</f>
        <v>14</v>
      </c>
      <c r="BH9" s="52" t="str">
        <f>'Details and Calculations'!AY8</f>
        <v xml:space="preserve"> </v>
      </c>
      <c r="BI9" s="52" t="str">
        <f>'Details and Calculations'!BB8</f>
        <v xml:space="preserve"> </v>
      </c>
      <c r="BJ9" s="52" t="str">
        <f>'Details and Calculations'!BD8</f>
        <v xml:space="preserve"> </v>
      </c>
      <c r="BK9" s="52">
        <f>'Details and Calculations'!CA8</f>
        <v>1</v>
      </c>
      <c r="BL9" s="43">
        <f>'Details and Calculations'!AA8</f>
        <v>1</v>
      </c>
      <c r="BM9" s="43" t="str">
        <f>'Details and Calculations'!AB8</f>
        <v>"Springbox" --Intake Structure At A Spring</v>
      </c>
      <c r="BN9" s="43">
        <f>'Details and Calculations'!AD8</f>
        <v>2003</v>
      </c>
      <c r="BO9" s="43">
        <f>'Details and Calculations'!AJ8</f>
        <v>1</v>
      </c>
      <c r="BP9" s="43">
        <f>'Details and Calculations'!AL8</f>
        <v>2003</v>
      </c>
      <c r="BQ9" s="43">
        <f>'Details and Calculations'!AO8</f>
        <v>1</v>
      </c>
      <c r="BR9" s="43">
        <f>'Details and Calculations'!AQ8</f>
        <v>2003</v>
      </c>
      <c r="BS9" s="43">
        <f>'Details and Calculations'!AS8</f>
        <v>1</v>
      </c>
      <c r="BT9" s="43">
        <f>'Details and Calculations'!AV8</f>
        <v>2003</v>
      </c>
      <c r="BU9" s="43">
        <f>'Details and Calculations'!AX8</f>
        <v>0</v>
      </c>
      <c r="BV9" s="43" t="str">
        <f>'Details and Calculations'!AZ8</f>
        <v xml:space="preserve"> </v>
      </c>
      <c r="BW9" s="43">
        <f>'Details and Calculations'!BC8</f>
        <v>0</v>
      </c>
      <c r="BX9" s="43" t="str">
        <f>'Details and Calculations'!BE8</f>
        <v xml:space="preserve"> </v>
      </c>
      <c r="BY9" s="43" t="str">
        <f>'Details and Calculations'!BG8</f>
        <v xml:space="preserve"> </v>
      </c>
      <c r="BZ9" s="43" t="str">
        <f>'Details and Calculations'!BH8</f>
        <v xml:space="preserve"> </v>
      </c>
      <c r="CA9" s="43">
        <f>'Details and Calculations'!BJ8</f>
        <v>0</v>
      </c>
      <c r="CB9" s="43" t="str">
        <f>'Details and Calculations'!BK8</f>
        <v/>
      </c>
      <c r="CC9" s="43" t="str">
        <f>'Details and Calculations'!BL8</f>
        <v xml:space="preserve"> </v>
      </c>
      <c r="CD9" s="43" t="str">
        <f>'Details and Calculations'!BN8</f>
        <v xml:space="preserve"> </v>
      </c>
      <c r="CE9" s="43" t="str">
        <f>'Details and Calculations'!BO8</f>
        <v xml:space="preserve"> </v>
      </c>
      <c r="CF9" s="43">
        <f>'Details and Calculations'!BZ8</f>
        <v>1</v>
      </c>
      <c r="CG9" s="43">
        <f>'Details and Calculations'!CB8</f>
        <v>2012</v>
      </c>
      <c r="CH9" s="31"/>
      <c r="CI9" s="53"/>
    </row>
    <row r="10" spans="1:87" x14ac:dyDescent="0.3">
      <c r="A10" s="43">
        <f>'Details and Calculations'!A9</f>
        <v>2017</v>
      </c>
      <c r="B10" s="43" t="str">
        <f>'Details and Calculations'!C9</f>
        <v>Rwanda</v>
      </c>
      <c r="C10" s="43" t="str">
        <f>'Details and Calculations'!D9</f>
        <v>Rulindo</v>
      </c>
      <c r="D10" s="43" t="str">
        <f>'Details and Calculations'!E9</f>
        <v>Kinihira</v>
      </c>
      <c r="E10" s="43" t="str">
        <f>'Details and Calculations'!F9</f>
        <v>Butunzi</v>
      </c>
      <c r="F10" s="43" t="str">
        <f>'Details and Calculations'!G9</f>
        <v>Gisekuru</v>
      </c>
      <c r="G10" s="43" t="str">
        <f>'Details and Calculations'!H9</f>
        <v/>
      </c>
      <c r="H10" s="43" t="str">
        <f>'Details and Calculations'!I9</f>
        <v/>
      </c>
      <c r="I10" s="43" t="str">
        <f>'Details and Calculations'!J9</f>
        <v>Miyove- Kinihira</v>
      </c>
      <c r="J10" s="43">
        <f>'Details and Calculations'!K9</f>
        <v>143</v>
      </c>
      <c r="K10" s="43">
        <f>'Details and Calculations'!O9</f>
        <v>80</v>
      </c>
      <c r="L10" s="43">
        <f>'Details and Calculations'!P9</f>
        <v>63</v>
      </c>
      <c r="M10" s="43" t="str">
        <f>'Details and Calculations'!U9</f>
        <v>Piped Network -- Gravity Only</v>
      </c>
      <c r="N10" s="43">
        <f>'Details and Calculations'!V9</f>
        <v>2001</v>
      </c>
      <c r="O10" s="43" t="str">
        <f>'Details and Calculations'!W9</f>
        <v>Gkww</v>
      </c>
      <c r="P10" s="43" t="str">
        <f>'Details and Calculations'!X9</f>
        <v>Spring</v>
      </c>
      <c r="Q10" s="44" t="str">
        <f t="shared" si="0"/>
        <v>High Risk</v>
      </c>
      <c r="R10" s="44" t="str">
        <f t="shared" si="1"/>
        <v>Medium Risk</v>
      </c>
      <c r="S10" s="45" t="str">
        <f t="shared" si="2"/>
        <v>Intermediate Level of Service</v>
      </c>
      <c r="T10" s="62" t="str">
        <f t="shared" si="15"/>
        <v>Medium Priority</v>
      </c>
      <c r="U10" s="46">
        <f t="shared" si="3"/>
        <v>6</v>
      </c>
      <c r="V10" s="28" t="str">
        <f t="shared" si="16"/>
        <v>Consider Replacing Aging Components</v>
      </c>
      <c r="W10" s="47" t="str">
        <f t="shared" si="17"/>
        <v xml:space="preserve">Intake Structure,  Conduction Line, Storage Tank, Other Concrete Structures,  Pump, Pump Station,  Treatment Equipment,  </v>
      </c>
      <c r="X10" s="27" t="str">
        <f t="shared" si="18"/>
        <v xml:space="preserve">Further Technical Diagnostic Needed </v>
      </c>
      <c r="Y10" s="48">
        <f t="shared" si="4"/>
        <v>2</v>
      </c>
      <c r="Z10" s="48">
        <f t="shared" si="5"/>
        <v>-8</v>
      </c>
      <c r="AA10" s="48">
        <f t="shared" si="6"/>
        <v>2</v>
      </c>
      <c r="AB10" s="48">
        <f t="shared" si="7"/>
        <v>-8</v>
      </c>
      <c r="AC10" s="48">
        <f t="shared" si="8"/>
        <v>2</v>
      </c>
      <c r="AD10" s="48" t="str">
        <f t="shared" si="9"/>
        <v xml:space="preserve"> </v>
      </c>
      <c r="AE10" s="48" t="str">
        <f t="shared" si="10"/>
        <v xml:space="preserve"> </v>
      </c>
      <c r="AF10" s="48" t="str">
        <f t="shared" si="11"/>
        <v xml:space="preserve"> </v>
      </c>
      <c r="AG10" s="49" t="str">
        <f t="shared" si="12"/>
        <v/>
      </c>
      <c r="AH10" s="48">
        <f t="shared" si="13"/>
        <v>-8</v>
      </c>
      <c r="AI10" s="50">
        <f>'Details and Calculations'!AE9</f>
        <v>2</v>
      </c>
      <c r="AJ10" s="50">
        <f>'Details and Calculations'!AM9</f>
        <v>2</v>
      </c>
      <c r="AK10" s="50">
        <f>'Details and Calculations'!AR9</f>
        <v>1</v>
      </c>
      <c r="AL10" s="50">
        <f>'Details and Calculations'!AW9</f>
        <v>2</v>
      </c>
      <c r="AM10" s="50">
        <f>'Details and Calculations'!BA9</f>
        <v>2</v>
      </c>
      <c r="AN10" s="50" t="str">
        <f>'Details and Calculations'!BF9</f>
        <v xml:space="preserve"> </v>
      </c>
      <c r="AO10" s="50" t="str">
        <f>'Details and Calculations'!BI9</f>
        <v xml:space="preserve"> </v>
      </c>
      <c r="AP10" s="50" t="str">
        <f>'Details and Calculations'!BM9</f>
        <v xml:space="preserve"> </v>
      </c>
      <c r="AQ10" s="50" t="str">
        <f>'Details and Calculations'!BP9</f>
        <v xml:space="preserve"> </v>
      </c>
      <c r="AR10" s="50">
        <f>'Details and Calculations'!CC9</f>
        <v>2</v>
      </c>
      <c r="AS10" s="50">
        <f>'Details and Calculations'!CJ9</f>
        <v>2</v>
      </c>
      <c r="AT10" s="51">
        <f>'Details and Calculations'!T9</f>
        <v>1</v>
      </c>
      <c r="AU10" s="51">
        <f>'Details and Calculations'!Z9</f>
        <v>1</v>
      </c>
      <c r="AV10" s="51">
        <f>'Details and Calculations'!S9</f>
        <v>0</v>
      </c>
      <c r="AW10" s="51">
        <f>'Details and Calculations'!AI9</f>
        <v>1</v>
      </c>
      <c r="AX10" s="51">
        <f>'Details and Calculations'!BY9</f>
        <v>1</v>
      </c>
      <c r="AY10" s="51">
        <f>'Details and Calculations'!CG9</f>
        <v>1</v>
      </c>
      <c r="AZ10" s="51">
        <f>'Details and Calculations'!CI9</f>
        <v>1</v>
      </c>
      <c r="BA10" s="51">
        <f t="shared" si="14"/>
        <v>0</v>
      </c>
      <c r="BB10" s="52">
        <f>'Details and Calculations'!Y9</f>
        <v>6</v>
      </c>
      <c r="BC10" s="52">
        <f>'Details and Calculations'!AC9</f>
        <v>3</v>
      </c>
      <c r="BD10" s="52">
        <f>'Details and Calculations'!AK9</f>
        <v>1</v>
      </c>
      <c r="BE10" s="52">
        <f>'Details and Calculations'!AN9</f>
        <v>8000</v>
      </c>
      <c r="BF10" s="52">
        <f>'Details and Calculations'!AP9</f>
        <v>4</v>
      </c>
      <c r="BG10" s="52">
        <f>'Details and Calculations'!AT9</f>
        <v>18</v>
      </c>
      <c r="BH10" s="52">
        <f>'Details and Calculations'!AY9</f>
        <v>2</v>
      </c>
      <c r="BI10" s="52">
        <f>'Details and Calculations'!BB9</f>
        <v>15000</v>
      </c>
      <c r="BJ10" s="52" t="str">
        <f>'Details and Calculations'!BD9</f>
        <v xml:space="preserve"> </v>
      </c>
      <c r="BK10" s="52">
        <f>'Details and Calculations'!CA9</f>
        <v>1</v>
      </c>
      <c r="BL10" s="43">
        <f>'Details and Calculations'!AA9</f>
        <v>1</v>
      </c>
      <c r="BM10" s="43" t="str">
        <f>'Details and Calculations'!AB9</f>
        <v>"Springbox" --Intake Structure At A Spring</v>
      </c>
      <c r="BN10" s="43">
        <f>'Details and Calculations'!AD9</f>
        <v>1989</v>
      </c>
      <c r="BO10" s="43">
        <f>'Details and Calculations'!AJ9</f>
        <v>1</v>
      </c>
      <c r="BP10" s="43">
        <f>'Details and Calculations'!AL9</f>
        <v>1989</v>
      </c>
      <c r="BQ10" s="43">
        <f>'Details and Calculations'!AO9</f>
        <v>1</v>
      </c>
      <c r="BR10" s="43">
        <f>'Details and Calculations'!AQ9</f>
        <v>1989</v>
      </c>
      <c r="BS10" s="43">
        <f>'Details and Calculations'!AS9</f>
        <v>1</v>
      </c>
      <c r="BT10" s="43">
        <f>'Details and Calculations'!AV9</f>
        <v>1989</v>
      </c>
      <c r="BU10" s="43">
        <f>'Details and Calculations'!AX9</f>
        <v>1</v>
      </c>
      <c r="BV10" s="43">
        <f>'Details and Calculations'!AZ9</f>
        <v>1989</v>
      </c>
      <c r="BW10" s="43">
        <f>'Details and Calculations'!BC9</f>
        <v>0</v>
      </c>
      <c r="BX10" s="43" t="str">
        <f>'Details and Calculations'!BE9</f>
        <v xml:space="preserve"> </v>
      </c>
      <c r="BY10" s="43" t="str">
        <f>'Details and Calculations'!BG9</f>
        <v xml:space="preserve"> </v>
      </c>
      <c r="BZ10" s="43" t="str">
        <f>'Details and Calculations'!BH9</f>
        <v xml:space="preserve"> </v>
      </c>
      <c r="CA10" s="43">
        <f>'Details and Calculations'!BJ9</f>
        <v>0</v>
      </c>
      <c r="CB10" s="43" t="str">
        <f>'Details and Calculations'!BK9</f>
        <v/>
      </c>
      <c r="CC10" s="43" t="str">
        <f>'Details and Calculations'!BL9</f>
        <v xml:space="preserve"> </v>
      </c>
      <c r="CD10" s="43" t="str">
        <f>'Details and Calculations'!BN9</f>
        <v xml:space="preserve"> </v>
      </c>
      <c r="CE10" s="43" t="str">
        <f>'Details and Calculations'!BO9</f>
        <v xml:space="preserve"> </v>
      </c>
      <c r="CF10" s="43">
        <f>'Details and Calculations'!BZ9</f>
        <v>1</v>
      </c>
      <c r="CG10" s="43">
        <f>'Details and Calculations'!CB9</f>
        <v>1989</v>
      </c>
      <c r="CH10" s="31"/>
      <c r="CI10" s="53"/>
    </row>
    <row r="11" spans="1:87" x14ac:dyDescent="0.3">
      <c r="A11" s="43">
        <f>'Details and Calculations'!A10</f>
        <v>2017</v>
      </c>
      <c r="B11" s="43" t="str">
        <f>'Details and Calculations'!C10</f>
        <v>Rwanda</v>
      </c>
      <c r="C11" s="43" t="str">
        <f>'Details and Calculations'!D10</f>
        <v>Rulindo</v>
      </c>
      <c r="D11" s="43" t="str">
        <f>'Details and Calculations'!E10</f>
        <v>Mbogo</v>
      </c>
      <c r="E11" s="43" t="str">
        <f>'Details and Calculations'!F10</f>
        <v>Bukoro</v>
      </c>
      <c r="F11" s="43" t="str">
        <f>'Details and Calculations'!G10</f>
        <v>Gihonga</v>
      </c>
      <c r="G11" s="43" t="str">
        <f>'Details and Calculations'!H10</f>
        <v/>
      </c>
      <c r="H11" s="43" t="str">
        <f>'Details and Calculations'!I10</f>
        <v/>
      </c>
      <c r="I11" s="43" t="str">
        <f>'Details and Calculations'!J10</f>
        <v xml:space="preserve"> </v>
      </c>
      <c r="J11" s="43">
        <f>'Details and Calculations'!K10</f>
        <v>20</v>
      </c>
      <c r="K11" s="43">
        <f>'Details and Calculations'!O10</f>
        <v>20</v>
      </c>
      <c r="L11" s="43" t="str">
        <f>'Details and Calculations'!P10</f>
        <v xml:space="preserve"> </v>
      </c>
      <c r="M11" s="43" t="str">
        <f>'Details and Calculations'!U10</f>
        <v>Piped Network -- Gravity Only</v>
      </c>
      <c r="N11" s="43">
        <f>'Details and Calculations'!V10</f>
        <v>2016</v>
      </c>
      <c r="O11" s="43" t="str">
        <f>'Details and Calculations'!W10</f>
        <v>Water For People</v>
      </c>
      <c r="P11" s="43" t="str">
        <f>'Details and Calculations'!X10</f>
        <v>Spring</v>
      </c>
      <c r="Q11" s="44" t="str">
        <f t="shared" si="0"/>
        <v>Low Risk</v>
      </c>
      <c r="R11" s="44" t="str">
        <f t="shared" si="1"/>
        <v>Low Risk</v>
      </c>
      <c r="S11" s="45" t="str">
        <f t="shared" si="2"/>
        <v>High Level of Service</v>
      </c>
      <c r="T11" s="62" t="str">
        <f t="shared" si="15"/>
        <v>Low Priority</v>
      </c>
      <c r="U11" s="46">
        <f t="shared" si="3"/>
        <v>8</v>
      </c>
      <c r="V11" s="28" t="str">
        <f t="shared" si="16"/>
        <v>Perform Routine Preventative Maintenance</v>
      </c>
      <c r="W11" s="47" t="str">
        <f t="shared" si="17"/>
        <v/>
      </c>
      <c r="X11" s="27" t="str">
        <f t="shared" si="18"/>
        <v>Maintain O&amp;M and Routine Monitoring</v>
      </c>
      <c r="Y11" s="48">
        <f t="shared" si="4"/>
        <v>29</v>
      </c>
      <c r="Z11" s="48">
        <f t="shared" si="5"/>
        <v>19</v>
      </c>
      <c r="AA11" s="48" t="str">
        <f t="shared" si="6"/>
        <v xml:space="preserve"> </v>
      </c>
      <c r="AB11" s="48" t="str">
        <f t="shared" si="7"/>
        <v xml:space="preserve"> </v>
      </c>
      <c r="AC11" s="48">
        <f t="shared" si="8"/>
        <v>29</v>
      </c>
      <c r="AD11" s="48" t="str">
        <f t="shared" si="9"/>
        <v xml:space="preserve"> </v>
      </c>
      <c r="AE11" s="48" t="str">
        <f t="shared" si="10"/>
        <v xml:space="preserve"> </v>
      </c>
      <c r="AF11" s="48" t="str">
        <f t="shared" si="11"/>
        <v xml:space="preserve"> </v>
      </c>
      <c r="AG11" s="49" t="str">
        <f t="shared" si="12"/>
        <v/>
      </c>
      <c r="AH11" s="48">
        <f t="shared" si="13"/>
        <v>19</v>
      </c>
      <c r="AI11" s="50">
        <f>'Details and Calculations'!AE10</f>
        <v>1</v>
      </c>
      <c r="AJ11" s="50">
        <f>'Details and Calculations'!AM10</f>
        <v>1</v>
      </c>
      <c r="AK11" s="50" t="str">
        <f>'Details and Calculations'!AR10</f>
        <v xml:space="preserve"> </v>
      </c>
      <c r="AL11" s="50" t="str">
        <f>'Details and Calculations'!AW10</f>
        <v xml:space="preserve"> </v>
      </c>
      <c r="AM11" s="50">
        <f>'Details and Calculations'!BA10</f>
        <v>1</v>
      </c>
      <c r="AN11" s="50" t="str">
        <f>'Details and Calculations'!BF10</f>
        <v xml:space="preserve"> </v>
      </c>
      <c r="AO11" s="50" t="str">
        <f>'Details and Calculations'!BI10</f>
        <v xml:space="preserve"> </v>
      </c>
      <c r="AP11" s="50" t="str">
        <f>'Details and Calculations'!BM10</f>
        <v xml:space="preserve"> </v>
      </c>
      <c r="AQ11" s="50" t="str">
        <f>'Details and Calculations'!BP10</f>
        <v xml:space="preserve"> </v>
      </c>
      <c r="AR11" s="50">
        <f>'Details and Calculations'!CC10</f>
        <v>1</v>
      </c>
      <c r="AS11" s="50">
        <f>'Details and Calculations'!CJ10</f>
        <v>1</v>
      </c>
      <c r="AT11" s="51">
        <f>'Details and Calculations'!T10</f>
        <v>1</v>
      </c>
      <c r="AU11" s="51">
        <f>'Details and Calculations'!Z10</f>
        <v>1</v>
      </c>
      <c r="AV11" s="51">
        <f>'Details and Calculations'!S10</f>
        <v>1</v>
      </c>
      <c r="AW11" s="51">
        <f>'Details and Calculations'!AI10</f>
        <v>1</v>
      </c>
      <c r="AX11" s="51">
        <f>'Details and Calculations'!BY10</f>
        <v>1</v>
      </c>
      <c r="AY11" s="51">
        <f>'Details and Calculations'!CG10</f>
        <v>1</v>
      </c>
      <c r="AZ11" s="51">
        <f>'Details and Calculations'!CI10</f>
        <v>1</v>
      </c>
      <c r="BA11" s="51">
        <f t="shared" si="14"/>
        <v>1</v>
      </c>
      <c r="BB11" s="52">
        <f>'Details and Calculations'!Y10</f>
        <v>2</v>
      </c>
      <c r="BC11" s="52">
        <f>'Details and Calculations'!AC10</f>
        <v>180</v>
      </c>
      <c r="BD11" s="52">
        <f>'Details and Calculations'!AK10</f>
        <v>1</v>
      </c>
      <c r="BE11" s="52">
        <f>'Details and Calculations'!AN10</f>
        <v>900</v>
      </c>
      <c r="BF11" s="52" t="str">
        <f>'Details and Calculations'!AP10</f>
        <v xml:space="preserve"> </v>
      </c>
      <c r="BG11" s="52" t="str">
        <f>'Details and Calculations'!AT10</f>
        <v xml:space="preserve"> </v>
      </c>
      <c r="BH11" s="52">
        <f>'Details and Calculations'!AY10</f>
        <v>1</v>
      </c>
      <c r="BI11" s="52">
        <f>'Details and Calculations'!BB10</f>
        <v>700</v>
      </c>
      <c r="BJ11" s="52" t="str">
        <f>'Details and Calculations'!BD10</f>
        <v xml:space="preserve"> </v>
      </c>
      <c r="BK11" s="52">
        <f>'Details and Calculations'!CA10</f>
        <v>2</v>
      </c>
      <c r="BL11" s="43">
        <f>'Details and Calculations'!AA10</f>
        <v>1</v>
      </c>
      <c r="BM11" s="43" t="str">
        <f>'Details and Calculations'!AB10</f>
        <v>"Springbox" --Intake Structure At A Spring</v>
      </c>
      <c r="BN11" s="43">
        <f>'Details and Calculations'!AD10</f>
        <v>2016</v>
      </c>
      <c r="BO11" s="43">
        <f>'Details and Calculations'!AJ10</f>
        <v>1</v>
      </c>
      <c r="BP11" s="43">
        <f>'Details and Calculations'!AL10</f>
        <v>2016</v>
      </c>
      <c r="BQ11" s="43">
        <f>'Details and Calculations'!AO10</f>
        <v>0</v>
      </c>
      <c r="BR11" s="43" t="str">
        <f>'Details and Calculations'!AQ10</f>
        <v xml:space="preserve"> </v>
      </c>
      <c r="BS11" s="43">
        <f>'Details and Calculations'!AS10</f>
        <v>0</v>
      </c>
      <c r="BT11" s="43" t="str">
        <f>'Details and Calculations'!AV10</f>
        <v xml:space="preserve"> </v>
      </c>
      <c r="BU11" s="43">
        <f>'Details and Calculations'!AX10</f>
        <v>1</v>
      </c>
      <c r="BV11" s="43">
        <f>'Details and Calculations'!AZ10</f>
        <v>2016</v>
      </c>
      <c r="BW11" s="43">
        <f>'Details and Calculations'!BC10</f>
        <v>0</v>
      </c>
      <c r="BX11" s="43" t="str">
        <f>'Details and Calculations'!BE10</f>
        <v xml:space="preserve"> </v>
      </c>
      <c r="BY11" s="43" t="str">
        <f>'Details and Calculations'!BG10</f>
        <v xml:space="preserve"> </v>
      </c>
      <c r="BZ11" s="43" t="str">
        <f>'Details and Calculations'!BH10</f>
        <v xml:space="preserve"> </v>
      </c>
      <c r="CA11" s="43">
        <f>'Details and Calculations'!BJ10</f>
        <v>0</v>
      </c>
      <c r="CB11" s="43" t="str">
        <f>'Details and Calculations'!BK10</f>
        <v/>
      </c>
      <c r="CC11" s="43" t="str">
        <f>'Details and Calculations'!BL10</f>
        <v xml:space="preserve"> </v>
      </c>
      <c r="CD11" s="43" t="str">
        <f>'Details and Calculations'!BN10</f>
        <v xml:space="preserve"> </v>
      </c>
      <c r="CE11" s="43" t="str">
        <f>'Details and Calculations'!BO10</f>
        <v xml:space="preserve"> </v>
      </c>
      <c r="CF11" s="43">
        <f>'Details and Calculations'!BZ10</f>
        <v>1</v>
      </c>
      <c r="CG11" s="43">
        <f>'Details and Calculations'!CB10</f>
        <v>2016</v>
      </c>
      <c r="CH11" s="31"/>
      <c r="CI11" s="53"/>
    </row>
    <row r="12" spans="1:87" x14ac:dyDescent="0.3">
      <c r="A12" s="43">
        <f>'Details and Calculations'!A11</f>
        <v>2017</v>
      </c>
      <c r="B12" s="43" t="str">
        <f>'Details and Calculations'!C11</f>
        <v>Rwanda</v>
      </c>
      <c r="C12" s="43" t="str">
        <f>'Details and Calculations'!D11</f>
        <v>Rulindo</v>
      </c>
      <c r="D12" s="43" t="str">
        <f>'Details and Calculations'!E11</f>
        <v>Base</v>
      </c>
      <c r="E12" s="43" t="str">
        <f>'Details and Calculations'!F11</f>
        <v>Rwamahwa</v>
      </c>
      <c r="F12" s="43" t="str">
        <f>'Details and Calculations'!G11</f>
        <v>Cyondo</v>
      </c>
      <c r="G12" s="43" t="str">
        <f>'Details and Calculations'!H11</f>
        <v/>
      </c>
      <c r="H12" s="43" t="str">
        <f>'Details and Calculations'!I11</f>
        <v/>
      </c>
      <c r="I12" s="43" t="str">
        <f>'Details and Calculations'!J11</f>
        <v xml:space="preserve"> </v>
      </c>
      <c r="J12" s="43">
        <f>'Details and Calculations'!K11</f>
        <v>173</v>
      </c>
      <c r="K12" s="43">
        <f>'Details and Calculations'!O11</f>
        <v>150</v>
      </c>
      <c r="L12" s="43"/>
      <c r="M12" s="43" t="str">
        <f>'Details and Calculations'!U11</f>
        <v>Piped Network With Pump</v>
      </c>
      <c r="N12" s="43">
        <f>'Details and Calculations'!V11</f>
        <v>2012</v>
      </c>
      <c r="O12" s="43" t="str">
        <f>'Details and Calculations'!W11</f>
        <v>Waterforpeople</v>
      </c>
      <c r="P12" s="43" t="str">
        <f>'Details and Calculations'!X11</f>
        <v>Spring</v>
      </c>
      <c r="Q12" s="44" t="str">
        <f t="shared" si="0"/>
        <v>Low Risk</v>
      </c>
      <c r="R12" s="44" t="str">
        <f t="shared" si="1"/>
        <v>Low Risk</v>
      </c>
      <c r="S12" s="45" t="str">
        <f t="shared" si="2"/>
        <v>Intermediate Level of Service</v>
      </c>
      <c r="T12" s="62" t="str">
        <f t="shared" si="15"/>
        <v>Low Priority</v>
      </c>
      <c r="U12" s="46">
        <f t="shared" si="3"/>
        <v>7</v>
      </c>
      <c r="V12" s="28" t="str">
        <f t="shared" si="16"/>
        <v>Perform Routine Preventative Maintenance</v>
      </c>
      <c r="W12" s="47" t="str">
        <f t="shared" si="17"/>
        <v/>
      </c>
      <c r="X12" s="27" t="str">
        <f t="shared" si="18"/>
        <v>Maintain O&amp;M and Routine Monitoring</v>
      </c>
      <c r="Y12" s="48">
        <f t="shared" si="4"/>
        <v>25</v>
      </c>
      <c r="Z12" s="48" t="str">
        <f t="shared" si="5"/>
        <v xml:space="preserve"> </v>
      </c>
      <c r="AA12" s="48" t="str">
        <f t="shared" si="6"/>
        <v xml:space="preserve"> </v>
      </c>
      <c r="AB12" s="48">
        <f t="shared" si="7"/>
        <v>15</v>
      </c>
      <c r="AC12" s="48">
        <f t="shared" si="8"/>
        <v>25</v>
      </c>
      <c r="AD12" s="48" t="str">
        <f t="shared" si="9"/>
        <v xml:space="preserve"> </v>
      </c>
      <c r="AE12" s="48" t="str">
        <f t="shared" si="10"/>
        <v xml:space="preserve"> </v>
      </c>
      <c r="AF12" s="48" t="str">
        <f t="shared" si="11"/>
        <v xml:space="preserve"> </v>
      </c>
      <c r="AG12" s="49" t="str">
        <f t="shared" si="12"/>
        <v/>
      </c>
      <c r="AH12" s="48">
        <f t="shared" si="13"/>
        <v>15</v>
      </c>
      <c r="AI12" s="50">
        <f>'Details and Calculations'!AE11</f>
        <v>1</v>
      </c>
      <c r="AJ12" s="50" t="str">
        <f>'Details and Calculations'!AM11</f>
        <v xml:space="preserve"> </v>
      </c>
      <c r="AK12" s="50" t="str">
        <f>'Details and Calculations'!AR11</f>
        <v xml:space="preserve"> </v>
      </c>
      <c r="AL12" s="50">
        <f>'Details and Calculations'!AW11</f>
        <v>1</v>
      </c>
      <c r="AM12" s="50">
        <f>'Details and Calculations'!BA11</f>
        <v>1</v>
      </c>
      <c r="AN12" s="50" t="str">
        <f>'Details and Calculations'!BF11</f>
        <v xml:space="preserve"> </v>
      </c>
      <c r="AO12" s="50" t="str">
        <f>'Details and Calculations'!BI11</f>
        <v xml:space="preserve"> </v>
      </c>
      <c r="AP12" s="50" t="str">
        <f>'Details and Calculations'!BM11</f>
        <v xml:space="preserve"> </v>
      </c>
      <c r="AQ12" s="50" t="str">
        <f>'Details and Calculations'!BP11</f>
        <v xml:space="preserve"> </v>
      </c>
      <c r="AR12" s="50">
        <f>'Details and Calculations'!CC11</f>
        <v>1</v>
      </c>
      <c r="AS12" s="50">
        <f>'Details and Calculations'!CJ11</f>
        <v>1</v>
      </c>
      <c r="AT12" s="51">
        <f>'Details and Calculations'!T11</f>
        <v>1</v>
      </c>
      <c r="AU12" s="51">
        <f>'Details and Calculations'!Z11</f>
        <v>1</v>
      </c>
      <c r="AV12" s="51">
        <f>'Details and Calculations'!S11</f>
        <v>0</v>
      </c>
      <c r="AW12" s="51">
        <f>'Details and Calculations'!AI11</f>
        <v>1</v>
      </c>
      <c r="AX12" s="51">
        <f>'Details and Calculations'!BY11</f>
        <v>1</v>
      </c>
      <c r="AY12" s="51">
        <f>'Details and Calculations'!CG11</f>
        <v>1</v>
      </c>
      <c r="AZ12" s="51">
        <f>'Details and Calculations'!CI11</f>
        <v>1</v>
      </c>
      <c r="BA12" s="51">
        <f t="shared" si="14"/>
        <v>1</v>
      </c>
      <c r="BB12" s="52">
        <f>'Details and Calculations'!Y11</f>
        <v>2</v>
      </c>
      <c r="BC12" s="52">
        <f>'Details and Calculations'!AC11</f>
        <v>2</v>
      </c>
      <c r="BD12" s="52" t="str">
        <f>'Details and Calculations'!AK11</f>
        <v xml:space="preserve"> </v>
      </c>
      <c r="BE12" s="52" t="str">
        <f>'Details and Calculations'!AN11</f>
        <v xml:space="preserve"> </v>
      </c>
      <c r="BF12" s="52" t="str">
        <f>'Details and Calculations'!AP11</f>
        <v xml:space="preserve"> </v>
      </c>
      <c r="BG12" s="52">
        <f>'Details and Calculations'!AT11</f>
        <v>14</v>
      </c>
      <c r="BH12" s="52">
        <f>'Details and Calculations'!AY11</f>
        <v>2</v>
      </c>
      <c r="BI12" s="52">
        <f>'Details and Calculations'!BB11</f>
        <v>30000</v>
      </c>
      <c r="BJ12" s="52" t="str">
        <f>'Details and Calculations'!BD11</f>
        <v xml:space="preserve"> </v>
      </c>
      <c r="BK12" s="52">
        <f>'Details and Calculations'!CA11</f>
        <v>1</v>
      </c>
      <c r="BL12" s="43">
        <f>'Details and Calculations'!AA11</f>
        <v>1</v>
      </c>
      <c r="BM12" s="43" t="str">
        <f>'Details and Calculations'!AB11</f>
        <v>"Springbox" --Intake Structure At A Spring</v>
      </c>
      <c r="BN12" s="43">
        <f>'Details and Calculations'!AD11</f>
        <v>2012</v>
      </c>
      <c r="BO12" s="43">
        <f>'Details and Calculations'!AJ11</f>
        <v>0</v>
      </c>
      <c r="BP12" s="43" t="str">
        <f>'Details and Calculations'!AL11</f>
        <v xml:space="preserve"> </v>
      </c>
      <c r="BQ12" s="43">
        <f>'Details and Calculations'!AO11</f>
        <v>0</v>
      </c>
      <c r="BR12" s="43" t="str">
        <f>'Details and Calculations'!AQ11</f>
        <v xml:space="preserve"> </v>
      </c>
      <c r="BS12" s="43">
        <f>'Details and Calculations'!AS11</f>
        <v>1</v>
      </c>
      <c r="BT12" s="43">
        <f>'Details and Calculations'!AV11</f>
        <v>2012</v>
      </c>
      <c r="BU12" s="43">
        <f>'Details and Calculations'!AX11</f>
        <v>1</v>
      </c>
      <c r="BV12" s="43">
        <f>'Details and Calculations'!AZ11</f>
        <v>2012</v>
      </c>
      <c r="BW12" s="43">
        <f>'Details and Calculations'!BC11</f>
        <v>0</v>
      </c>
      <c r="BX12" s="43" t="str">
        <f>'Details and Calculations'!BE11</f>
        <v xml:space="preserve"> </v>
      </c>
      <c r="BY12" s="43" t="str">
        <f>'Details and Calculations'!BG11</f>
        <v xml:space="preserve"> </v>
      </c>
      <c r="BZ12" s="43" t="str">
        <f>'Details and Calculations'!BH11</f>
        <v xml:space="preserve"> </v>
      </c>
      <c r="CA12" s="43">
        <f>'Details and Calculations'!BJ11</f>
        <v>0</v>
      </c>
      <c r="CB12" s="43" t="str">
        <f>'Details and Calculations'!BK11</f>
        <v/>
      </c>
      <c r="CC12" s="43" t="str">
        <f>'Details and Calculations'!BL11</f>
        <v xml:space="preserve"> </v>
      </c>
      <c r="CD12" s="43" t="str">
        <f>'Details and Calculations'!BN11</f>
        <v xml:space="preserve"> </v>
      </c>
      <c r="CE12" s="43" t="str">
        <f>'Details and Calculations'!BO11</f>
        <v xml:space="preserve"> </v>
      </c>
      <c r="CF12" s="43">
        <f>'Details and Calculations'!BZ11</f>
        <v>1</v>
      </c>
      <c r="CG12" s="43">
        <f>'Details and Calculations'!CB11</f>
        <v>2012</v>
      </c>
      <c r="CH12" s="31"/>
      <c r="CI12" s="53"/>
    </row>
    <row r="13" spans="1:87" x14ac:dyDescent="0.3">
      <c r="A13" s="43">
        <f>'Details and Calculations'!A12</f>
        <v>2017</v>
      </c>
      <c r="B13" s="43" t="str">
        <f>'Details and Calculations'!C12</f>
        <v>Rwanda</v>
      </c>
      <c r="C13" s="43" t="str">
        <f>'Details and Calculations'!D12</f>
        <v>Rulindo</v>
      </c>
      <c r="D13" s="43" t="str">
        <f>'Details and Calculations'!E12</f>
        <v>Ngoma</v>
      </c>
      <c r="E13" s="43" t="str">
        <f>'Details and Calculations'!F12</f>
        <v>Kabuga</v>
      </c>
      <c r="F13" s="43" t="str">
        <f>'Details and Calculations'!G12</f>
        <v>Kirambo</v>
      </c>
      <c r="G13" s="43" t="str">
        <f>'Details and Calculations'!H12</f>
        <v/>
      </c>
      <c r="H13" s="43" t="str">
        <f>'Details and Calculations'!I12</f>
        <v/>
      </c>
      <c r="I13" s="43" t="str">
        <f>'Details and Calculations'!J12</f>
        <v>Nganzo-Kabarore</v>
      </c>
      <c r="J13" s="43">
        <f>'Details and Calculations'!K12</f>
        <v>131</v>
      </c>
      <c r="K13" s="43">
        <f>'Details and Calculations'!O12</f>
        <v>40</v>
      </c>
      <c r="L13" s="43">
        <f>'Details and Calculations'!P13</f>
        <v>138</v>
      </c>
      <c r="M13" s="43" t="str">
        <f>'Details and Calculations'!U12</f>
        <v>Piped Network -- Gravity Only</v>
      </c>
      <c r="N13" s="43">
        <f>'Details and Calculations'!V12</f>
        <v>2014</v>
      </c>
      <c r="O13" s="43" t="str">
        <f>'Details and Calculations'!W12</f>
        <v>Governement (District, Wasac) And Water For People</v>
      </c>
      <c r="P13" s="43" t="str">
        <f>'Details and Calculations'!X12</f>
        <v>Spring</v>
      </c>
      <c r="Q13" s="44" t="str">
        <f t="shared" si="0"/>
        <v>Low Risk</v>
      </c>
      <c r="R13" s="44" t="str">
        <f t="shared" si="1"/>
        <v>High Risk</v>
      </c>
      <c r="S13" s="45" t="str">
        <f t="shared" si="2"/>
        <v>Intermediate Level of Service</v>
      </c>
      <c r="T13" s="62" t="str">
        <f t="shared" si="15"/>
        <v>High Priority</v>
      </c>
      <c r="U13" s="46">
        <f t="shared" si="3"/>
        <v>6</v>
      </c>
      <c r="V13" s="28" t="str">
        <f t="shared" si="16"/>
        <v>Major Repairs or Replace System</v>
      </c>
      <c r="W13" s="47" t="str">
        <f t="shared" si="17"/>
        <v/>
      </c>
      <c r="X13" s="27" t="str">
        <f t="shared" si="18"/>
        <v>Further Technical Diagnostic Needed</v>
      </c>
      <c r="Y13" s="48">
        <f t="shared" si="4"/>
        <v>27</v>
      </c>
      <c r="Z13" s="48">
        <f t="shared" si="5"/>
        <v>17</v>
      </c>
      <c r="AA13" s="48">
        <f t="shared" si="6"/>
        <v>27</v>
      </c>
      <c r="AB13" s="48" t="str">
        <f t="shared" si="7"/>
        <v xml:space="preserve"> </v>
      </c>
      <c r="AC13" s="48">
        <f t="shared" si="8"/>
        <v>27</v>
      </c>
      <c r="AD13" s="48" t="str">
        <f t="shared" si="9"/>
        <v xml:space="preserve"> </v>
      </c>
      <c r="AE13" s="48" t="str">
        <f t="shared" si="10"/>
        <v xml:space="preserve"> </v>
      </c>
      <c r="AF13" s="48" t="str">
        <f t="shared" si="11"/>
        <v xml:space="preserve"> </v>
      </c>
      <c r="AG13" s="49" t="str">
        <f t="shared" si="12"/>
        <v/>
      </c>
      <c r="AH13" s="48">
        <f t="shared" si="13"/>
        <v>17</v>
      </c>
      <c r="AI13" s="50">
        <f>'Details and Calculations'!AE12</f>
        <v>2</v>
      </c>
      <c r="AJ13" s="50">
        <f>'Details and Calculations'!AM12</f>
        <v>2</v>
      </c>
      <c r="AK13" s="50">
        <f>'Details and Calculations'!AR12</f>
        <v>1</v>
      </c>
      <c r="AL13" s="50" t="str">
        <f>'Details and Calculations'!AW12</f>
        <v xml:space="preserve"> </v>
      </c>
      <c r="AM13" s="50">
        <f>'Details and Calculations'!BA12</f>
        <v>3</v>
      </c>
      <c r="AN13" s="50" t="str">
        <f>'Details and Calculations'!BF12</f>
        <v xml:space="preserve"> </v>
      </c>
      <c r="AO13" s="50" t="str">
        <f>'Details and Calculations'!BI12</f>
        <v xml:space="preserve"> </v>
      </c>
      <c r="AP13" s="50" t="str">
        <f>'Details and Calculations'!BM12</f>
        <v xml:space="preserve"> </v>
      </c>
      <c r="AQ13" s="50" t="str">
        <f>'Details and Calculations'!BP12</f>
        <v xml:space="preserve"> </v>
      </c>
      <c r="AR13" s="50">
        <f>'Details and Calculations'!CC12</f>
        <v>2</v>
      </c>
      <c r="AS13" s="50">
        <f>'Details and Calculations'!CJ12</f>
        <v>2</v>
      </c>
      <c r="AT13" s="51">
        <f>'Details and Calculations'!T12</f>
        <v>1</v>
      </c>
      <c r="AU13" s="51">
        <f>'Details and Calculations'!Z12</f>
        <v>1</v>
      </c>
      <c r="AV13" s="51">
        <f>'Details and Calculations'!S12</f>
        <v>0</v>
      </c>
      <c r="AW13" s="51">
        <f>'Details and Calculations'!AI12</f>
        <v>1</v>
      </c>
      <c r="AX13" s="51">
        <f>'Details and Calculations'!BY12</f>
        <v>1</v>
      </c>
      <c r="AY13" s="51">
        <f>'Details and Calculations'!CG12</f>
        <v>1</v>
      </c>
      <c r="AZ13" s="51">
        <f>'Details and Calculations'!CI12</f>
        <v>1</v>
      </c>
      <c r="BA13" s="51">
        <f t="shared" si="14"/>
        <v>0</v>
      </c>
      <c r="BB13" s="52">
        <f>'Details and Calculations'!Y12</f>
        <v>1</v>
      </c>
      <c r="BC13" s="52">
        <f>'Details and Calculations'!AC12</f>
        <v>1</v>
      </c>
      <c r="BD13" s="52">
        <f>'Details and Calculations'!AK12</f>
        <v>1</v>
      </c>
      <c r="BE13" s="52">
        <f>'Details and Calculations'!AN12</f>
        <v>400</v>
      </c>
      <c r="BF13" s="52">
        <f>'Details and Calculations'!AP12</f>
        <v>3</v>
      </c>
      <c r="BG13" s="52" t="str">
        <f>'Details and Calculations'!AT12</f>
        <v xml:space="preserve"> </v>
      </c>
      <c r="BH13" s="52">
        <f>'Details and Calculations'!AY12</f>
        <v>2</v>
      </c>
      <c r="BI13" s="52">
        <f>'Details and Calculations'!BB12</f>
        <v>800</v>
      </c>
      <c r="BJ13" s="52" t="str">
        <f>'Details and Calculations'!BD12</f>
        <v xml:space="preserve"> </v>
      </c>
      <c r="BK13" s="52">
        <f>'Details and Calculations'!CA12</f>
        <v>4</v>
      </c>
      <c r="BL13" s="43">
        <f>'Details and Calculations'!AA12</f>
        <v>1</v>
      </c>
      <c r="BM13" s="43" t="str">
        <f>'Details and Calculations'!AB12</f>
        <v>"Springbox" --Intake Structure At A Spring</v>
      </c>
      <c r="BN13" s="43">
        <f>'Details and Calculations'!AD12</f>
        <v>2014</v>
      </c>
      <c r="BO13" s="43">
        <f>'Details and Calculations'!AJ12</f>
        <v>1</v>
      </c>
      <c r="BP13" s="43">
        <f>'Details and Calculations'!AL12</f>
        <v>2014</v>
      </c>
      <c r="BQ13" s="43">
        <f>'Details and Calculations'!AO12</f>
        <v>1</v>
      </c>
      <c r="BR13" s="43">
        <f>'Details and Calculations'!AQ12</f>
        <v>2014</v>
      </c>
      <c r="BS13" s="43">
        <f>'Details and Calculations'!AS12</f>
        <v>0</v>
      </c>
      <c r="BT13" s="43" t="str">
        <f>'Details and Calculations'!AV12</f>
        <v xml:space="preserve"> </v>
      </c>
      <c r="BU13" s="43">
        <f>'Details and Calculations'!AX12</f>
        <v>1</v>
      </c>
      <c r="BV13" s="43">
        <f>'Details and Calculations'!AZ12</f>
        <v>2014</v>
      </c>
      <c r="BW13" s="43">
        <f>'Details and Calculations'!BC12</f>
        <v>0</v>
      </c>
      <c r="BX13" s="43" t="str">
        <f>'Details and Calculations'!BE12</f>
        <v xml:space="preserve"> </v>
      </c>
      <c r="BY13" s="43" t="str">
        <f>'Details and Calculations'!BG12</f>
        <v xml:space="preserve"> </v>
      </c>
      <c r="BZ13" s="43" t="str">
        <f>'Details and Calculations'!BH12</f>
        <v xml:space="preserve"> </v>
      </c>
      <c r="CA13" s="43">
        <f>'Details and Calculations'!BJ12</f>
        <v>0</v>
      </c>
      <c r="CB13" s="43" t="str">
        <f>'Details and Calculations'!BK12</f>
        <v/>
      </c>
      <c r="CC13" s="43" t="str">
        <f>'Details and Calculations'!BL12</f>
        <v xml:space="preserve"> </v>
      </c>
      <c r="CD13" s="43" t="str">
        <f>'Details and Calculations'!BN12</f>
        <v xml:space="preserve"> </v>
      </c>
      <c r="CE13" s="43" t="str">
        <f>'Details and Calculations'!BO12</f>
        <v xml:space="preserve"> </v>
      </c>
      <c r="CF13" s="43">
        <f>'Details and Calculations'!BZ12</f>
        <v>1</v>
      </c>
      <c r="CG13" s="43">
        <f>'Details and Calculations'!CB12</f>
        <v>2014</v>
      </c>
      <c r="CH13" s="31"/>
      <c r="CI13" s="53"/>
    </row>
    <row r="14" spans="1:87" x14ac:dyDescent="0.3">
      <c r="A14" s="43">
        <f>'Details and Calculations'!A13</f>
        <v>2017</v>
      </c>
      <c r="B14" s="43" t="str">
        <f>'Details and Calculations'!C13</f>
        <v>Rwanda</v>
      </c>
      <c r="C14" s="43" t="str">
        <f>'Details and Calculations'!D13</f>
        <v>Rulindo</v>
      </c>
      <c r="D14" s="43" t="str">
        <f>'Details and Calculations'!E13</f>
        <v>Mbogo</v>
      </c>
      <c r="E14" s="43" t="str">
        <f>'Details and Calculations'!F13</f>
        <v>Rurenge</v>
      </c>
      <c r="F14" s="43" t="str">
        <f>'Details and Calculations'!G13</f>
        <v>Ruhondo</v>
      </c>
      <c r="G14" s="43" t="str">
        <f>'Details and Calculations'!H13</f>
        <v/>
      </c>
      <c r="H14" s="43" t="str">
        <f>'Details and Calculations'!I13</f>
        <v/>
      </c>
      <c r="I14" s="43" t="str">
        <f>'Details and Calculations'!J13</f>
        <v>Kishwi network</v>
      </c>
      <c r="J14" s="43">
        <f>'Details and Calculations'!K13</f>
        <v>184</v>
      </c>
      <c r="K14" s="43">
        <f>'Details and Calculations'!O13</f>
        <v>46</v>
      </c>
      <c r="L14" s="43" t="str">
        <f>'Details and Calculations'!P14</f>
        <v xml:space="preserve"> </v>
      </c>
      <c r="M14" s="43" t="str">
        <f>'Details and Calculations'!U13</f>
        <v>Piped Network -- Gravity Only</v>
      </c>
      <c r="N14" s="43">
        <f>'Details and Calculations'!V13</f>
        <v>2003</v>
      </c>
      <c r="O14" s="43" t="str">
        <f>'Details and Calculations'!W13</f>
        <v>Goverment</v>
      </c>
      <c r="P14" s="43" t="str">
        <f>'Details and Calculations'!X13</f>
        <v>Spring</v>
      </c>
      <c r="Q14" s="44" t="str">
        <f t="shared" si="0"/>
        <v>Low Risk</v>
      </c>
      <c r="R14" s="44" t="str">
        <f t="shared" si="1"/>
        <v>Low Risk</v>
      </c>
      <c r="S14" s="45" t="str">
        <f t="shared" si="2"/>
        <v>Intermediate Level of Service</v>
      </c>
      <c r="T14" s="62" t="str">
        <f t="shared" si="15"/>
        <v>Low Priority</v>
      </c>
      <c r="U14" s="46">
        <f t="shared" si="3"/>
        <v>7</v>
      </c>
      <c r="V14" s="28" t="str">
        <f t="shared" si="16"/>
        <v>Perform Routine Preventative Maintenance</v>
      </c>
      <c r="W14" s="47" t="str">
        <f t="shared" si="17"/>
        <v/>
      </c>
      <c r="X14" s="27" t="str">
        <f t="shared" si="18"/>
        <v>Maintain O&amp;M and Routine Monitoring</v>
      </c>
      <c r="Y14" s="48">
        <f t="shared" si="4"/>
        <v>29</v>
      </c>
      <c r="Z14" s="48">
        <f t="shared" si="5"/>
        <v>19</v>
      </c>
      <c r="AA14" s="48">
        <f t="shared" si="6"/>
        <v>16</v>
      </c>
      <c r="AB14" s="48" t="str">
        <f t="shared" si="7"/>
        <v xml:space="preserve"> </v>
      </c>
      <c r="AC14" s="48">
        <f t="shared" si="8"/>
        <v>16</v>
      </c>
      <c r="AD14" s="48" t="str">
        <f t="shared" si="9"/>
        <v xml:space="preserve"> </v>
      </c>
      <c r="AE14" s="48" t="str">
        <f t="shared" si="10"/>
        <v xml:space="preserve"> </v>
      </c>
      <c r="AF14" s="48" t="str">
        <f t="shared" si="11"/>
        <v xml:space="preserve"> </v>
      </c>
      <c r="AG14" s="49" t="str">
        <f t="shared" si="12"/>
        <v/>
      </c>
      <c r="AH14" s="48">
        <f t="shared" si="13"/>
        <v>19</v>
      </c>
      <c r="AI14" s="50">
        <f>'Details and Calculations'!AE13</f>
        <v>1</v>
      </c>
      <c r="AJ14" s="50">
        <f>'Details and Calculations'!AM13</f>
        <v>1</v>
      </c>
      <c r="AK14" s="50">
        <f>'Details and Calculations'!AR13</f>
        <v>1</v>
      </c>
      <c r="AL14" s="50" t="str">
        <f>'Details and Calculations'!AW13</f>
        <v xml:space="preserve"> </v>
      </c>
      <c r="AM14" s="50">
        <f>'Details and Calculations'!BA13</f>
        <v>1</v>
      </c>
      <c r="AN14" s="50" t="str">
        <f>'Details and Calculations'!BF13</f>
        <v xml:space="preserve"> </v>
      </c>
      <c r="AO14" s="50" t="str">
        <f>'Details and Calculations'!BI13</f>
        <v xml:space="preserve"> </v>
      </c>
      <c r="AP14" s="50" t="str">
        <f>'Details and Calculations'!BM13</f>
        <v xml:space="preserve"> </v>
      </c>
      <c r="AQ14" s="50" t="str">
        <f>'Details and Calculations'!BP13</f>
        <v xml:space="preserve"> </v>
      </c>
      <c r="AR14" s="50">
        <f>'Details and Calculations'!CC13</f>
        <v>1</v>
      </c>
      <c r="AS14" s="50">
        <f>'Details and Calculations'!CJ13</f>
        <v>1</v>
      </c>
      <c r="AT14" s="51">
        <f>'Details and Calculations'!T13</f>
        <v>1</v>
      </c>
      <c r="AU14" s="51">
        <f>'Details and Calculations'!Z13</f>
        <v>1</v>
      </c>
      <c r="AV14" s="51">
        <f>'Details and Calculations'!S13</f>
        <v>0</v>
      </c>
      <c r="AW14" s="51">
        <f>'Details and Calculations'!AI13</f>
        <v>1</v>
      </c>
      <c r="AX14" s="51">
        <f>'Details and Calculations'!BY13</f>
        <v>1</v>
      </c>
      <c r="AY14" s="51">
        <f>'Details and Calculations'!CG13</f>
        <v>1</v>
      </c>
      <c r="AZ14" s="51">
        <f>'Details and Calculations'!CI13</f>
        <v>1</v>
      </c>
      <c r="BA14" s="51">
        <f t="shared" si="14"/>
        <v>1</v>
      </c>
      <c r="BB14" s="52">
        <f>'Details and Calculations'!Y13</f>
        <v>1</v>
      </c>
      <c r="BC14" s="52">
        <f>'Details and Calculations'!AC13</f>
        <v>1</v>
      </c>
      <c r="BD14" s="52">
        <f>'Details and Calculations'!AK13</f>
        <v>2</v>
      </c>
      <c r="BE14" s="52">
        <f>'Details and Calculations'!AN13</f>
        <v>700</v>
      </c>
      <c r="BF14" s="52">
        <f>'Details and Calculations'!AP13</f>
        <v>2</v>
      </c>
      <c r="BG14" s="52" t="str">
        <f>'Details and Calculations'!AT13</f>
        <v xml:space="preserve"> </v>
      </c>
      <c r="BH14" s="52">
        <f>'Details and Calculations'!AY13</f>
        <v>2</v>
      </c>
      <c r="BI14" s="52">
        <f>'Details and Calculations'!BB13</f>
        <v>680</v>
      </c>
      <c r="BJ14" s="52" t="str">
        <f>'Details and Calculations'!BD13</f>
        <v xml:space="preserve"> </v>
      </c>
      <c r="BK14" s="52">
        <f>'Details and Calculations'!CA13</f>
        <v>4</v>
      </c>
      <c r="BL14" s="43">
        <f>'Details and Calculations'!AA13</f>
        <v>1</v>
      </c>
      <c r="BM14" s="43" t="str">
        <f>'Details and Calculations'!AB13</f>
        <v>"Springbox" --Intake Structure At A Spring</v>
      </c>
      <c r="BN14" s="43">
        <f>'Details and Calculations'!AD13</f>
        <v>2016</v>
      </c>
      <c r="BO14" s="43">
        <f>'Details and Calculations'!AJ13</f>
        <v>1</v>
      </c>
      <c r="BP14" s="43">
        <f>'Details and Calculations'!AL13</f>
        <v>2016</v>
      </c>
      <c r="BQ14" s="43">
        <f>'Details and Calculations'!AO13</f>
        <v>1</v>
      </c>
      <c r="BR14" s="43">
        <f>'Details and Calculations'!AQ13</f>
        <v>2003</v>
      </c>
      <c r="BS14" s="43">
        <f>'Details and Calculations'!AS13</f>
        <v>0</v>
      </c>
      <c r="BT14" s="43" t="str">
        <f>'Details and Calculations'!AV13</f>
        <v xml:space="preserve"> </v>
      </c>
      <c r="BU14" s="43">
        <f>'Details and Calculations'!AX13</f>
        <v>1</v>
      </c>
      <c r="BV14" s="43">
        <f>'Details and Calculations'!AZ13</f>
        <v>2003</v>
      </c>
      <c r="BW14" s="43">
        <f>'Details and Calculations'!BC13</f>
        <v>0</v>
      </c>
      <c r="BX14" s="43" t="str">
        <f>'Details and Calculations'!BE13</f>
        <v xml:space="preserve"> </v>
      </c>
      <c r="BY14" s="43" t="str">
        <f>'Details and Calculations'!BG13</f>
        <v xml:space="preserve"> </v>
      </c>
      <c r="BZ14" s="43" t="str">
        <f>'Details and Calculations'!BH13</f>
        <v xml:space="preserve"> </v>
      </c>
      <c r="CA14" s="43">
        <f>'Details and Calculations'!BJ13</f>
        <v>0</v>
      </c>
      <c r="CB14" s="43" t="str">
        <f>'Details and Calculations'!BK13</f>
        <v/>
      </c>
      <c r="CC14" s="43" t="str">
        <f>'Details and Calculations'!BL13</f>
        <v xml:space="preserve"> </v>
      </c>
      <c r="CD14" s="43" t="str">
        <f>'Details and Calculations'!BN13</f>
        <v xml:space="preserve"> </v>
      </c>
      <c r="CE14" s="43" t="str">
        <f>'Details and Calculations'!BO13</f>
        <v xml:space="preserve"> </v>
      </c>
      <c r="CF14" s="43">
        <f>'Details and Calculations'!BZ13</f>
        <v>1</v>
      </c>
      <c r="CG14" s="43">
        <f>'Details and Calculations'!CB13</f>
        <v>2016</v>
      </c>
      <c r="CH14" s="31"/>
      <c r="CI14" s="53"/>
    </row>
    <row r="15" spans="1:87" x14ac:dyDescent="0.3">
      <c r="A15" s="43">
        <f>'Details and Calculations'!A14</f>
        <v>2017</v>
      </c>
      <c r="B15" s="43" t="str">
        <f>'Details and Calculations'!C14</f>
        <v>Rwanda</v>
      </c>
      <c r="C15" s="43" t="str">
        <f>'Details and Calculations'!D14</f>
        <v>Rulindo</v>
      </c>
      <c r="D15" s="43" t="str">
        <f>'Details and Calculations'!E14</f>
        <v>Tumba</v>
      </c>
      <c r="E15" s="43" t="str">
        <f>'Details and Calculations'!F14</f>
        <v>Nyirabirori</v>
      </c>
      <c r="F15" s="43" t="str">
        <f>'Details and Calculations'!G14</f>
        <v>Murambi</v>
      </c>
      <c r="G15" s="43" t="str">
        <f>'Details and Calculations'!H14</f>
        <v/>
      </c>
      <c r="H15" s="43" t="str">
        <f>'Details and Calculations'!I14</f>
        <v/>
      </c>
      <c r="I15" s="43" t="str">
        <f>'Details and Calculations'!J14</f>
        <v>Murambi 2 wpt/Nyirambuga pumping</v>
      </c>
      <c r="J15" s="43">
        <f>'Details and Calculations'!K14</f>
        <v>174</v>
      </c>
      <c r="K15" s="43">
        <f>'Details and Calculations'!O14</f>
        <v>174</v>
      </c>
      <c r="L15" s="43">
        <f>'Details and Calculations'!P15</f>
        <v>45</v>
      </c>
      <c r="M15" s="43" t="str">
        <f>'Details and Calculations'!U14</f>
        <v>Piped Network With Pump</v>
      </c>
      <c r="N15" s="43">
        <f>'Details and Calculations'!V14</f>
        <v>2012</v>
      </c>
      <c r="O15" s="43" t="str">
        <f>'Details and Calculations'!W14</f>
        <v>Gor</v>
      </c>
      <c r="P15" s="43" t="str">
        <f>'Details and Calculations'!X14</f>
        <v>Spring</v>
      </c>
      <c r="Q15" s="44" t="str">
        <f t="shared" si="0"/>
        <v>Low Risk</v>
      </c>
      <c r="R15" s="44" t="str">
        <f t="shared" si="1"/>
        <v>Low Risk</v>
      </c>
      <c r="S15" s="45" t="str">
        <f t="shared" si="2"/>
        <v>Intermediate Level of Service</v>
      </c>
      <c r="T15" s="62" t="str">
        <f t="shared" si="15"/>
        <v>Low Priority</v>
      </c>
      <c r="U15" s="46">
        <f t="shared" si="3"/>
        <v>7</v>
      </c>
      <c r="V15" s="28" t="str">
        <f t="shared" si="16"/>
        <v>Repair or Replace Components</v>
      </c>
      <c r="W15" s="47" t="str">
        <f t="shared" si="17"/>
        <v>Kiosk/Tap Stand</v>
      </c>
      <c r="X15" s="27" t="str">
        <f t="shared" si="18"/>
        <v>Create Plan To Repair or Replace Components</v>
      </c>
      <c r="Y15" s="48" t="str">
        <f t="shared" si="4"/>
        <v xml:space="preserve"> </v>
      </c>
      <c r="Z15" s="48" t="str">
        <f t="shared" si="5"/>
        <v xml:space="preserve"> </v>
      </c>
      <c r="AA15" s="48">
        <f t="shared" si="6"/>
        <v>25</v>
      </c>
      <c r="AB15" s="48" t="str">
        <f t="shared" si="7"/>
        <v xml:space="preserve"> </v>
      </c>
      <c r="AC15" s="48" t="str">
        <f t="shared" si="8"/>
        <v xml:space="preserve"> </v>
      </c>
      <c r="AD15" s="48" t="str">
        <f t="shared" si="9"/>
        <v xml:space="preserve"> </v>
      </c>
      <c r="AE15" s="48" t="str">
        <f t="shared" si="10"/>
        <v xml:space="preserve"> </v>
      </c>
      <c r="AF15" s="48" t="str">
        <f t="shared" si="11"/>
        <v xml:space="preserve"> </v>
      </c>
      <c r="AG15" s="49" t="str">
        <f t="shared" si="12"/>
        <v/>
      </c>
      <c r="AH15" s="48">
        <f t="shared" si="13"/>
        <v>15</v>
      </c>
      <c r="AI15" s="50" t="str">
        <f>'Details and Calculations'!AE14</f>
        <v xml:space="preserve"> </v>
      </c>
      <c r="AJ15" s="50" t="str">
        <f>'Details and Calculations'!AM14</f>
        <v xml:space="preserve"> </v>
      </c>
      <c r="AK15" s="50">
        <f>'Details and Calculations'!AR14</f>
        <v>1</v>
      </c>
      <c r="AL15" s="50" t="str">
        <f>'Details and Calculations'!AW14</f>
        <v xml:space="preserve"> </v>
      </c>
      <c r="AM15" s="50" t="str">
        <f>'Details and Calculations'!BA14</f>
        <v xml:space="preserve"> </v>
      </c>
      <c r="AN15" s="50" t="str">
        <f>'Details and Calculations'!BF14</f>
        <v xml:space="preserve"> </v>
      </c>
      <c r="AO15" s="50" t="str">
        <f>'Details and Calculations'!BI14</f>
        <v xml:space="preserve"> </v>
      </c>
      <c r="AP15" s="50" t="str">
        <f>'Details and Calculations'!BM14</f>
        <v xml:space="preserve"> </v>
      </c>
      <c r="AQ15" s="50" t="str">
        <f>'Details and Calculations'!BP14</f>
        <v xml:space="preserve"> </v>
      </c>
      <c r="AR15" s="50">
        <f>'Details and Calculations'!CC14</f>
        <v>2</v>
      </c>
      <c r="AS15" s="50">
        <f>'Details and Calculations'!CJ14</f>
        <v>1</v>
      </c>
      <c r="AT15" s="51">
        <f>'Details and Calculations'!T14</f>
        <v>1</v>
      </c>
      <c r="AU15" s="51">
        <f>'Details and Calculations'!Z14</f>
        <v>1</v>
      </c>
      <c r="AV15" s="51">
        <f>'Details and Calculations'!S14</f>
        <v>0</v>
      </c>
      <c r="AW15" s="51">
        <f>'Details and Calculations'!AI14</f>
        <v>1</v>
      </c>
      <c r="AX15" s="51">
        <f>'Details and Calculations'!BY14</f>
        <v>1</v>
      </c>
      <c r="AY15" s="51">
        <f>'Details and Calculations'!CG14</f>
        <v>1</v>
      </c>
      <c r="AZ15" s="51">
        <f>'Details and Calculations'!CI14</f>
        <v>1</v>
      </c>
      <c r="BA15" s="51">
        <f t="shared" si="14"/>
        <v>1</v>
      </c>
      <c r="BB15" s="52">
        <f>'Details and Calculations'!Y14</f>
        <v>1</v>
      </c>
      <c r="BC15" s="52" t="str">
        <f>'Details and Calculations'!AC14</f>
        <v xml:space="preserve"> </v>
      </c>
      <c r="BD15" s="52" t="str">
        <f>'Details and Calculations'!AK14</f>
        <v xml:space="preserve"> </v>
      </c>
      <c r="BE15" s="52" t="str">
        <f>'Details and Calculations'!AN14</f>
        <v xml:space="preserve"> </v>
      </c>
      <c r="BF15" s="52">
        <f>'Details and Calculations'!AP14</f>
        <v>1</v>
      </c>
      <c r="BG15" s="52" t="str">
        <f>'Details and Calculations'!AT14</f>
        <v xml:space="preserve"> </v>
      </c>
      <c r="BH15" s="52" t="str">
        <f>'Details and Calculations'!AY14</f>
        <v xml:space="preserve"> </v>
      </c>
      <c r="BI15" s="52" t="str">
        <f>'Details and Calculations'!BB14</f>
        <v xml:space="preserve"> </v>
      </c>
      <c r="BJ15" s="52" t="str">
        <f>'Details and Calculations'!BD14</f>
        <v xml:space="preserve"> </v>
      </c>
      <c r="BK15" s="52">
        <f>'Details and Calculations'!CA14</f>
        <v>1</v>
      </c>
      <c r="BL15" s="43">
        <f>'Details and Calculations'!AA14</f>
        <v>0</v>
      </c>
      <c r="BM15" s="43" t="str">
        <f>'Details and Calculations'!AB14</f>
        <v/>
      </c>
      <c r="BN15" s="43" t="str">
        <f>'Details and Calculations'!AD14</f>
        <v xml:space="preserve"> </v>
      </c>
      <c r="BO15" s="43">
        <f>'Details and Calculations'!AJ14</f>
        <v>0</v>
      </c>
      <c r="BP15" s="43" t="str">
        <f>'Details and Calculations'!AL14</f>
        <v xml:space="preserve"> </v>
      </c>
      <c r="BQ15" s="43">
        <f>'Details and Calculations'!AO14</f>
        <v>1</v>
      </c>
      <c r="BR15" s="43">
        <f>'Details and Calculations'!AQ14</f>
        <v>2012</v>
      </c>
      <c r="BS15" s="43">
        <f>'Details and Calculations'!AS14</f>
        <v>0</v>
      </c>
      <c r="BT15" s="43" t="str">
        <f>'Details and Calculations'!AV14</f>
        <v xml:space="preserve"> </v>
      </c>
      <c r="BU15" s="43">
        <f>'Details and Calculations'!AX14</f>
        <v>0</v>
      </c>
      <c r="BV15" s="43" t="str">
        <f>'Details and Calculations'!AZ14</f>
        <v xml:space="preserve"> </v>
      </c>
      <c r="BW15" s="43">
        <f>'Details and Calculations'!BC14</f>
        <v>0</v>
      </c>
      <c r="BX15" s="43" t="str">
        <f>'Details and Calculations'!BE14</f>
        <v xml:space="preserve"> </v>
      </c>
      <c r="BY15" s="43" t="str">
        <f>'Details and Calculations'!BG14</f>
        <v xml:space="preserve"> </v>
      </c>
      <c r="BZ15" s="43" t="str">
        <f>'Details and Calculations'!BH14</f>
        <v xml:space="preserve"> </v>
      </c>
      <c r="CA15" s="43">
        <f>'Details and Calculations'!BJ14</f>
        <v>0</v>
      </c>
      <c r="CB15" s="43" t="str">
        <f>'Details and Calculations'!BK14</f>
        <v/>
      </c>
      <c r="CC15" s="43" t="str">
        <f>'Details and Calculations'!BL14</f>
        <v xml:space="preserve"> </v>
      </c>
      <c r="CD15" s="43" t="str">
        <f>'Details and Calculations'!BN14</f>
        <v xml:space="preserve"> </v>
      </c>
      <c r="CE15" s="43" t="str">
        <f>'Details and Calculations'!BO14</f>
        <v xml:space="preserve"> </v>
      </c>
      <c r="CF15" s="43">
        <f>'Details and Calculations'!BZ14</f>
        <v>1</v>
      </c>
      <c r="CG15" s="43">
        <f>'Details and Calculations'!CB14</f>
        <v>2012</v>
      </c>
      <c r="CH15" s="31"/>
      <c r="CI15" s="53"/>
    </row>
    <row r="16" spans="1:87" x14ac:dyDescent="0.3">
      <c r="A16" s="43">
        <f>'Details and Calculations'!A15</f>
        <v>2017</v>
      </c>
      <c r="B16" s="43" t="str">
        <f>'Details and Calculations'!C15</f>
        <v>Rwanda</v>
      </c>
      <c r="C16" s="43" t="str">
        <f>'Details and Calculations'!D15</f>
        <v>Rulindo</v>
      </c>
      <c r="D16" s="43" t="str">
        <f>'Details and Calculations'!E15</f>
        <v>Cyungo</v>
      </c>
      <c r="E16" s="43" t="str">
        <f>'Details and Calculations'!F15</f>
        <v>Marembo</v>
      </c>
      <c r="F16" s="43" t="str">
        <f>'Details and Calculations'!G15</f>
        <v>Murambo</v>
      </c>
      <c r="G16" s="43" t="str">
        <f>'Details and Calculations'!H15</f>
        <v/>
      </c>
      <c r="H16" s="43" t="str">
        <f>'Details and Calculations'!I15</f>
        <v/>
      </c>
      <c r="I16" s="43" t="str">
        <f>'Details and Calculations'!J15</f>
        <v xml:space="preserve"> </v>
      </c>
      <c r="J16" s="43">
        <f>'Details and Calculations'!K15</f>
        <v>586</v>
      </c>
      <c r="K16" s="43">
        <f>'Details and Calculations'!O15</f>
        <v>541</v>
      </c>
      <c r="L16" s="43" t="str">
        <f>'Details and Calculations'!P16</f>
        <v xml:space="preserve"> </v>
      </c>
      <c r="M16" s="43" t="str">
        <f>'Details and Calculations'!U15</f>
        <v>Piped Network -- Gravity Only</v>
      </c>
      <c r="N16" s="43">
        <f>'Details and Calculations'!V15</f>
        <v>2012</v>
      </c>
      <c r="O16" s="43" t="str">
        <f>'Details and Calculations'!W15</f>
        <v>Governement (District, Wasac) And Water For People</v>
      </c>
      <c r="P16" s="43" t="str">
        <f>'Details and Calculations'!X15</f>
        <v>Spring</v>
      </c>
      <c r="Q16" s="44" t="str">
        <f t="shared" si="0"/>
        <v>Low Risk</v>
      </c>
      <c r="R16" s="44" t="str">
        <f t="shared" si="1"/>
        <v>Low Risk</v>
      </c>
      <c r="S16" s="45" t="str">
        <f t="shared" si="2"/>
        <v>Intermediate Level of Service</v>
      </c>
      <c r="T16" s="62" t="str">
        <f t="shared" si="15"/>
        <v>Low Priority</v>
      </c>
      <c r="U16" s="46">
        <f t="shared" si="3"/>
        <v>7</v>
      </c>
      <c r="V16" s="28" t="str">
        <f t="shared" si="16"/>
        <v>Perform Routine Preventative Maintenance</v>
      </c>
      <c r="W16" s="47" t="str">
        <f t="shared" si="17"/>
        <v/>
      </c>
      <c r="X16" s="27" t="str">
        <f t="shared" si="18"/>
        <v>Maintain O&amp;M and Routine Monitoring</v>
      </c>
      <c r="Y16" s="48">
        <f t="shared" si="4"/>
        <v>25</v>
      </c>
      <c r="Z16" s="48" t="str">
        <f t="shared" si="5"/>
        <v xml:space="preserve"> </v>
      </c>
      <c r="AA16" s="48">
        <f t="shared" si="6"/>
        <v>25</v>
      </c>
      <c r="AB16" s="48" t="str">
        <f t="shared" si="7"/>
        <v xml:space="preserve"> </v>
      </c>
      <c r="AC16" s="48">
        <f t="shared" si="8"/>
        <v>25</v>
      </c>
      <c r="AD16" s="48" t="str">
        <f t="shared" si="9"/>
        <v xml:space="preserve"> </v>
      </c>
      <c r="AE16" s="48" t="str">
        <f t="shared" si="10"/>
        <v xml:space="preserve"> </v>
      </c>
      <c r="AF16" s="48" t="str">
        <f t="shared" si="11"/>
        <v xml:space="preserve"> </v>
      </c>
      <c r="AG16" s="49" t="str">
        <f t="shared" si="12"/>
        <v/>
      </c>
      <c r="AH16" s="48">
        <f t="shared" si="13"/>
        <v>15</v>
      </c>
      <c r="AI16" s="50">
        <f>'Details and Calculations'!AE15</f>
        <v>1</v>
      </c>
      <c r="AJ16" s="50" t="str">
        <f>'Details and Calculations'!AM15</f>
        <v xml:space="preserve"> </v>
      </c>
      <c r="AK16" s="50">
        <f>'Details and Calculations'!AR15</f>
        <v>1</v>
      </c>
      <c r="AL16" s="50" t="str">
        <f>'Details and Calculations'!AW15</f>
        <v xml:space="preserve"> </v>
      </c>
      <c r="AM16" s="50">
        <f>'Details and Calculations'!BA15</f>
        <v>1</v>
      </c>
      <c r="AN16" s="50" t="str">
        <f>'Details and Calculations'!BF15</f>
        <v xml:space="preserve"> </v>
      </c>
      <c r="AO16" s="50" t="str">
        <f>'Details and Calculations'!BI15</f>
        <v xml:space="preserve"> </v>
      </c>
      <c r="AP16" s="50" t="str">
        <f>'Details and Calculations'!BM15</f>
        <v xml:space="preserve"> </v>
      </c>
      <c r="AQ16" s="50" t="str">
        <f>'Details and Calculations'!BP15</f>
        <v xml:space="preserve"> </v>
      </c>
      <c r="AR16" s="50">
        <f>'Details and Calculations'!CC15</f>
        <v>1</v>
      </c>
      <c r="AS16" s="50">
        <f>'Details and Calculations'!CJ15</f>
        <v>1</v>
      </c>
      <c r="AT16" s="51">
        <f>'Details and Calculations'!T15</f>
        <v>1</v>
      </c>
      <c r="AU16" s="51">
        <f>'Details and Calculations'!Z15</f>
        <v>1</v>
      </c>
      <c r="AV16" s="51">
        <f>'Details and Calculations'!S15</f>
        <v>0</v>
      </c>
      <c r="AW16" s="51">
        <f>'Details and Calculations'!AI15</f>
        <v>1</v>
      </c>
      <c r="AX16" s="51">
        <f>'Details and Calculations'!BY15</f>
        <v>1</v>
      </c>
      <c r="AY16" s="51">
        <f>'Details and Calculations'!CG15</f>
        <v>1</v>
      </c>
      <c r="AZ16" s="51">
        <f>'Details and Calculations'!CI15</f>
        <v>1</v>
      </c>
      <c r="BA16" s="51">
        <f t="shared" si="14"/>
        <v>1</v>
      </c>
      <c r="BB16" s="52">
        <f>'Details and Calculations'!Y15</f>
        <v>5</v>
      </c>
      <c r="BC16" s="52">
        <f>'Details and Calculations'!AC15</f>
        <v>1</v>
      </c>
      <c r="BD16" s="52" t="str">
        <f>'Details and Calculations'!AK15</f>
        <v xml:space="preserve"> </v>
      </c>
      <c r="BE16" s="52" t="str">
        <f>'Details and Calculations'!AN15</f>
        <v xml:space="preserve"> </v>
      </c>
      <c r="BF16" s="52">
        <f>'Details and Calculations'!AP15</f>
        <v>5</v>
      </c>
      <c r="BG16" s="52" t="str">
        <f>'Details and Calculations'!AT15</f>
        <v xml:space="preserve"> </v>
      </c>
      <c r="BH16" s="52">
        <f>'Details and Calculations'!AY15</f>
        <v>1</v>
      </c>
      <c r="BI16" s="52">
        <f>'Details and Calculations'!BB15</f>
        <v>1234</v>
      </c>
      <c r="BJ16" s="52" t="str">
        <f>'Details and Calculations'!BD15</f>
        <v xml:space="preserve"> </v>
      </c>
      <c r="BK16" s="52">
        <f>'Details and Calculations'!CA15</f>
        <v>10</v>
      </c>
      <c r="BL16" s="43">
        <f>'Details and Calculations'!AA15</f>
        <v>1</v>
      </c>
      <c r="BM16" s="43" t="str">
        <f>'Details and Calculations'!AB15</f>
        <v>"Springbox" --Intake Structure At A Spring</v>
      </c>
      <c r="BN16" s="43">
        <f>'Details and Calculations'!AD15</f>
        <v>2012</v>
      </c>
      <c r="BO16" s="43">
        <f>'Details and Calculations'!AJ15</f>
        <v>0</v>
      </c>
      <c r="BP16" s="43" t="str">
        <f>'Details and Calculations'!AL15</f>
        <v xml:space="preserve"> </v>
      </c>
      <c r="BQ16" s="43">
        <f>'Details and Calculations'!AO15</f>
        <v>1</v>
      </c>
      <c r="BR16" s="43">
        <f>'Details and Calculations'!AQ15</f>
        <v>2012</v>
      </c>
      <c r="BS16" s="43">
        <f>'Details and Calculations'!AS15</f>
        <v>0</v>
      </c>
      <c r="BT16" s="43" t="str">
        <f>'Details and Calculations'!AV15</f>
        <v xml:space="preserve"> </v>
      </c>
      <c r="BU16" s="43">
        <f>'Details and Calculations'!AX15</f>
        <v>1</v>
      </c>
      <c r="BV16" s="43">
        <f>'Details and Calculations'!AZ15</f>
        <v>2012</v>
      </c>
      <c r="BW16" s="43">
        <f>'Details and Calculations'!BC15</f>
        <v>0</v>
      </c>
      <c r="BX16" s="43" t="str">
        <f>'Details and Calculations'!BE15</f>
        <v xml:space="preserve"> </v>
      </c>
      <c r="BY16" s="43" t="str">
        <f>'Details and Calculations'!BG15</f>
        <v xml:space="preserve"> </v>
      </c>
      <c r="BZ16" s="43" t="str">
        <f>'Details and Calculations'!BH15</f>
        <v xml:space="preserve"> </v>
      </c>
      <c r="CA16" s="43">
        <f>'Details and Calculations'!BJ15</f>
        <v>0</v>
      </c>
      <c r="CB16" s="43" t="str">
        <f>'Details and Calculations'!BK15</f>
        <v/>
      </c>
      <c r="CC16" s="43" t="str">
        <f>'Details and Calculations'!BL15</f>
        <v xml:space="preserve"> </v>
      </c>
      <c r="CD16" s="43" t="str">
        <f>'Details and Calculations'!BN15</f>
        <v xml:space="preserve"> </v>
      </c>
      <c r="CE16" s="43" t="str">
        <f>'Details and Calculations'!BO15</f>
        <v xml:space="preserve"> </v>
      </c>
      <c r="CF16" s="43">
        <f>'Details and Calculations'!BZ15</f>
        <v>1</v>
      </c>
      <c r="CG16" s="43">
        <f>'Details and Calculations'!CB15</f>
        <v>2012</v>
      </c>
      <c r="CH16" s="31"/>
      <c r="CI16" s="53"/>
    </row>
    <row r="17" spans="1:87" x14ac:dyDescent="0.3">
      <c r="A17" s="43">
        <f>'Details and Calculations'!A16</f>
        <v>2017</v>
      </c>
      <c r="B17" s="43" t="str">
        <f>'Details and Calculations'!C16</f>
        <v>Rwanda</v>
      </c>
      <c r="C17" s="43" t="str">
        <f>'Details and Calculations'!D16</f>
        <v>Rulindo</v>
      </c>
      <c r="D17" s="43" t="str">
        <f>'Details and Calculations'!E16</f>
        <v>Tumba</v>
      </c>
      <c r="E17" s="43" t="str">
        <f>'Details and Calculations'!F16</f>
        <v>Misezero</v>
      </c>
      <c r="F17" s="43" t="str">
        <f>'Details and Calculations'!G16</f>
        <v>Misezero</v>
      </c>
      <c r="G17" s="43" t="str">
        <f>'Details and Calculations'!H16</f>
        <v/>
      </c>
      <c r="H17" s="43" t="str">
        <f>'Details and Calculations'!I16</f>
        <v/>
      </c>
      <c r="I17" s="43" t="str">
        <f>'Details and Calculations'!J16</f>
        <v>Water point at Refectory APEKI Tumba/Nyirambuga pumping</v>
      </c>
      <c r="J17" s="43">
        <f>'Details and Calculations'!K16</f>
        <v>115</v>
      </c>
      <c r="K17" s="43">
        <f>'Details and Calculations'!O16</f>
        <v>115</v>
      </c>
      <c r="L17" s="43">
        <f>'Details and Calculations'!P17</f>
        <v>106</v>
      </c>
      <c r="M17" s="43" t="str">
        <f>'Details and Calculations'!U16</f>
        <v>Piped Network With Pump</v>
      </c>
      <c r="N17" s="43">
        <f>'Details and Calculations'!V16</f>
        <v>2012</v>
      </c>
      <c r="O17" s="43" t="str">
        <f>'Details and Calculations'!W16</f>
        <v>Governement (District, Wasac) And Water For People</v>
      </c>
      <c r="P17" s="43" t="str">
        <f>'Details and Calculations'!X16</f>
        <v>Spring</v>
      </c>
      <c r="Q17" s="44" t="str">
        <f t="shared" si="0"/>
        <v>Low Risk</v>
      </c>
      <c r="R17" s="44" t="str">
        <f t="shared" si="1"/>
        <v>Low Risk</v>
      </c>
      <c r="S17" s="45" t="str">
        <f t="shared" si="2"/>
        <v>Intermediate Level of Service</v>
      </c>
      <c r="T17" s="62" t="str">
        <f t="shared" si="15"/>
        <v>Low Priority</v>
      </c>
      <c r="U17" s="46">
        <f t="shared" si="3"/>
        <v>7</v>
      </c>
      <c r="V17" s="28" t="str">
        <f t="shared" si="16"/>
        <v>Perform Routine Preventative Maintenance</v>
      </c>
      <c r="W17" s="47" t="str">
        <f t="shared" si="17"/>
        <v/>
      </c>
      <c r="X17" s="27" t="str">
        <f t="shared" si="18"/>
        <v>Maintain O&amp;M and Routine Monitoring</v>
      </c>
      <c r="Y17" s="48" t="str">
        <f t="shared" si="4"/>
        <v xml:space="preserve"> </v>
      </c>
      <c r="Z17" s="48" t="str">
        <f t="shared" si="5"/>
        <v xml:space="preserve"> </v>
      </c>
      <c r="AA17" s="48">
        <f t="shared" si="6"/>
        <v>25</v>
      </c>
      <c r="AB17" s="48" t="str">
        <f t="shared" si="7"/>
        <v xml:space="preserve"> </v>
      </c>
      <c r="AC17" s="48">
        <f t="shared" si="8"/>
        <v>25</v>
      </c>
      <c r="AD17" s="48" t="str">
        <f t="shared" si="9"/>
        <v xml:space="preserve"> </v>
      </c>
      <c r="AE17" s="48" t="str">
        <f t="shared" si="10"/>
        <v xml:space="preserve"> </v>
      </c>
      <c r="AF17" s="48" t="str">
        <f t="shared" si="11"/>
        <v xml:space="preserve"> </v>
      </c>
      <c r="AG17" s="49" t="str">
        <f t="shared" si="12"/>
        <v/>
      </c>
      <c r="AH17" s="48">
        <f t="shared" si="13"/>
        <v>15</v>
      </c>
      <c r="AI17" s="50" t="str">
        <f>'Details and Calculations'!AE16</f>
        <v xml:space="preserve"> </v>
      </c>
      <c r="AJ17" s="50" t="str">
        <f>'Details and Calculations'!AM16</f>
        <v xml:space="preserve"> </v>
      </c>
      <c r="AK17" s="50">
        <f>'Details and Calculations'!AR16</f>
        <v>1</v>
      </c>
      <c r="AL17" s="50" t="str">
        <f>'Details and Calculations'!AW16</f>
        <v xml:space="preserve"> </v>
      </c>
      <c r="AM17" s="50">
        <f>'Details and Calculations'!BA16</f>
        <v>1</v>
      </c>
      <c r="AN17" s="50" t="str">
        <f>'Details and Calculations'!BF16</f>
        <v xml:space="preserve"> </v>
      </c>
      <c r="AO17" s="50" t="str">
        <f>'Details and Calculations'!BI16</f>
        <v xml:space="preserve"> </v>
      </c>
      <c r="AP17" s="50" t="str">
        <f>'Details and Calculations'!BM16</f>
        <v xml:space="preserve"> </v>
      </c>
      <c r="AQ17" s="50" t="str">
        <f>'Details and Calculations'!BP16</f>
        <v xml:space="preserve"> </v>
      </c>
      <c r="AR17" s="50">
        <f>'Details and Calculations'!CC16</f>
        <v>1</v>
      </c>
      <c r="AS17" s="50">
        <f>'Details and Calculations'!CJ16</f>
        <v>1</v>
      </c>
      <c r="AT17" s="51">
        <f>'Details and Calculations'!T16</f>
        <v>1</v>
      </c>
      <c r="AU17" s="51">
        <f>'Details and Calculations'!Z16</f>
        <v>1</v>
      </c>
      <c r="AV17" s="51">
        <f>'Details and Calculations'!S16</f>
        <v>0</v>
      </c>
      <c r="AW17" s="51">
        <f>'Details and Calculations'!AI16</f>
        <v>1</v>
      </c>
      <c r="AX17" s="51">
        <f>'Details and Calculations'!BY16</f>
        <v>1</v>
      </c>
      <c r="AY17" s="51">
        <f>'Details and Calculations'!CG16</f>
        <v>1</v>
      </c>
      <c r="AZ17" s="51">
        <f>'Details and Calculations'!CI16</f>
        <v>1</v>
      </c>
      <c r="BA17" s="51">
        <f t="shared" si="14"/>
        <v>1</v>
      </c>
      <c r="BB17" s="52">
        <f>'Details and Calculations'!Y16</f>
        <v>2</v>
      </c>
      <c r="BC17" s="52" t="str">
        <f>'Details and Calculations'!AC16</f>
        <v xml:space="preserve"> </v>
      </c>
      <c r="BD17" s="52" t="str">
        <f>'Details and Calculations'!AK16</f>
        <v xml:space="preserve"> </v>
      </c>
      <c r="BE17" s="52" t="str">
        <f>'Details and Calculations'!AN16</f>
        <v xml:space="preserve"> </v>
      </c>
      <c r="BF17" s="52">
        <f>'Details and Calculations'!AP16</f>
        <v>1</v>
      </c>
      <c r="BG17" s="52" t="str">
        <f>'Details and Calculations'!AT16</f>
        <v xml:space="preserve"> </v>
      </c>
      <c r="BH17" s="52">
        <f>'Details and Calculations'!AY16</f>
        <v>1</v>
      </c>
      <c r="BI17" s="52">
        <f>'Details and Calculations'!BB16</f>
        <v>100</v>
      </c>
      <c r="BJ17" s="52" t="str">
        <f>'Details and Calculations'!BD16</f>
        <v xml:space="preserve"> </v>
      </c>
      <c r="BK17" s="52">
        <f>'Details and Calculations'!CA16</f>
        <v>6</v>
      </c>
      <c r="BL17" s="43">
        <f>'Details and Calculations'!AA16</f>
        <v>0</v>
      </c>
      <c r="BM17" s="43" t="str">
        <f>'Details and Calculations'!AB16</f>
        <v/>
      </c>
      <c r="BN17" s="43" t="str">
        <f>'Details and Calculations'!AD16</f>
        <v xml:space="preserve"> </v>
      </c>
      <c r="BO17" s="43">
        <f>'Details and Calculations'!AJ16</f>
        <v>0</v>
      </c>
      <c r="BP17" s="43" t="str">
        <f>'Details and Calculations'!AL16</f>
        <v xml:space="preserve"> </v>
      </c>
      <c r="BQ17" s="43">
        <f>'Details and Calculations'!AO16</f>
        <v>1</v>
      </c>
      <c r="BR17" s="43">
        <f>'Details and Calculations'!AQ16</f>
        <v>2012</v>
      </c>
      <c r="BS17" s="43">
        <f>'Details and Calculations'!AS16</f>
        <v>0</v>
      </c>
      <c r="BT17" s="43" t="str">
        <f>'Details and Calculations'!AV16</f>
        <v xml:space="preserve"> </v>
      </c>
      <c r="BU17" s="43">
        <f>'Details and Calculations'!AX16</f>
        <v>1</v>
      </c>
      <c r="BV17" s="43">
        <f>'Details and Calculations'!AZ16</f>
        <v>2012</v>
      </c>
      <c r="BW17" s="43">
        <f>'Details and Calculations'!BC16</f>
        <v>0</v>
      </c>
      <c r="BX17" s="43" t="str">
        <f>'Details and Calculations'!BE16</f>
        <v xml:space="preserve"> </v>
      </c>
      <c r="BY17" s="43" t="str">
        <f>'Details and Calculations'!BG16</f>
        <v xml:space="preserve"> </v>
      </c>
      <c r="BZ17" s="43" t="str">
        <f>'Details and Calculations'!BH16</f>
        <v xml:space="preserve"> </v>
      </c>
      <c r="CA17" s="43">
        <f>'Details and Calculations'!BJ16</f>
        <v>0</v>
      </c>
      <c r="CB17" s="43" t="str">
        <f>'Details and Calculations'!BK16</f>
        <v/>
      </c>
      <c r="CC17" s="43" t="str">
        <f>'Details and Calculations'!BL16</f>
        <v xml:space="preserve"> </v>
      </c>
      <c r="CD17" s="43" t="str">
        <f>'Details and Calculations'!BN16</f>
        <v xml:space="preserve"> </v>
      </c>
      <c r="CE17" s="43" t="str">
        <f>'Details and Calculations'!BO16</f>
        <v xml:space="preserve"> </v>
      </c>
      <c r="CF17" s="43">
        <f>'Details and Calculations'!BZ16</f>
        <v>1</v>
      </c>
      <c r="CG17" s="43">
        <f>'Details and Calculations'!CB16</f>
        <v>2012</v>
      </c>
      <c r="CH17" s="31"/>
      <c r="CI17" s="53"/>
    </row>
    <row r="18" spans="1:87" x14ac:dyDescent="0.3">
      <c r="A18" s="43">
        <f>'Details and Calculations'!A17</f>
        <v>2017</v>
      </c>
      <c r="B18" s="43" t="str">
        <f>'Details and Calculations'!C17</f>
        <v>Rwanda</v>
      </c>
      <c r="C18" s="43" t="str">
        <f>'Details and Calculations'!D17</f>
        <v>Rulindo</v>
      </c>
      <c r="D18" s="43" t="str">
        <f>'Details and Calculations'!E17</f>
        <v>Murambi</v>
      </c>
      <c r="E18" s="43" t="str">
        <f>'Details and Calculations'!F17</f>
        <v>Gatwa</v>
      </c>
      <c r="F18" s="43" t="str">
        <f>'Details and Calculations'!G17</f>
        <v>Akarambi</v>
      </c>
      <c r="G18" s="43" t="str">
        <f>'Details and Calculations'!H17</f>
        <v/>
      </c>
      <c r="H18" s="43" t="str">
        <f>'Details and Calculations'!I17</f>
        <v/>
      </c>
      <c r="I18" s="43" t="str">
        <f>'Details and Calculations'!J17</f>
        <v>Mutagata Motorised Network</v>
      </c>
      <c r="J18" s="43">
        <f>'Details and Calculations'!K17</f>
        <v>206</v>
      </c>
      <c r="K18" s="43">
        <f>'Details and Calculations'!O17</f>
        <v>100</v>
      </c>
      <c r="L18" s="43" t="str">
        <f>'Details and Calculations'!P18</f>
        <v xml:space="preserve"> </v>
      </c>
      <c r="M18" s="43" t="str">
        <f>'Details and Calculations'!U17</f>
        <v>Piped Network With Pump</v>
      </c>
      <c r="N18" s="43">
        <f>'Details and Calculations'!V17</f>
        <v>1987</v>
      </c>
      <c r="O18" s="43" t="str">
        <f>'Details and Calculations'!W17</f>
        <v>Governement (District, Wasac) And Water For People</v>
      </c>
      <c r="P18" s="43" t="str">
        <f>'Details and Calculations'!X17</f>
        <v>Spring</v>
      </c>
      <c r="Q18" s="44" t="str">
        <f t="shared" si="0"/>
        <v>Low Risk</v>
      </c>
      <c r="R18" s="44" t="str">
        <f t="shared" si="1"/>
        <v>Low Risk</v>
      </c>
      <c r="S18" s="45" t="str">
        <f t="shared" si="2"/>
        <v>Basic Level of Service</v>
      </c>
      <c r="T18" s="62" t="str">
        <f t="shared" si="15"/>
        <v>Medium Priority</v>
      </c>
      <c r="U18" s="46">
        <f t="shared" si="3"/>
        <v>5</v>
      </c>
      <c r="V18" s="28" t="str">
        <f t="shared" si="16"/>
        <v>Perform Routine Preventative Maintenance</v>
      </c>
      <c r="W18" s="47" t="str">
        <f t="shared" si="17"/>
        <v/>
      </c>
      <c r="X18" s="27" t="str">
        <f t="shared" si="18"/>
        <v>Maintain O&amp;M and Routine Monitoring</v>
      </c>
      <c r="Y18" s="48">
        <f t="shared" si="4"/>
        <v>20</v>
      </c>
      <c r="Z18" s="48">
        <f t="shared" si="5"/>
        <v>19</v>
      </c>
      <c r="AA18" s="48">
        <f t="shared" si="6"/>
        <v>29</v>
      </c>
      <c r="AB18" s="48">
        <f t="shared" si="7"/>
        <v>19</v>
      </c>
      <c r="AC18" s="48">
        <f t="shared" si="8"/>
        <v>29</v>
      </c>
      <c r="AD18" s="48">
        <f t="shared" si="9"/>
        <v>7</v>
      </c>
      <c r="AE18" s="48">
        <f t="shared" si="10"/>
        <v>19</v>
      </c>
      <c r="AF18" s="48">
        <f t="shared" si="11"/>
        <v>10</v>
      </c>
      <c r="AG18" s="49" t="str">
        <f t="shared" si="12"/>
        <v/>
      </c>
      <c r="AH18" s="48">
        <f t="shared" si="13"/>
        <v>19</v>
      </c>
      <c r="AI18" s="50">
        <f>'Details and Calculations'!AE17</f>
        <v>1</v>
      </c>
      <c r="AJ18" s="50">
        <f>'Details and Calculations'!AM17</f>
        <v>1</v>
      </c>
      <c r="AK18" s="50">
        <f>'Details and Calculations'!AR17</f>
        <v>1</v>
      </c>
      <c r="AL18" s="50">
        <f>'Details and Calculations'!AW17</f>
        <v>1</v>
      </c>
      <c r="AM18" s="50">
        <f>'Details and Calculations'!BA17</f>
        <v>1</v>
      </c>
      <c r="AN18" s="50">
        <f>'Details and Calculations'!BF17</f>
        <v>1</v>
      </c>
      <c r="AO18" s="50">
        <f>'Details and Calculations'!BI17</f>
        <v>1</v>
      </c>
      <c r="AP18" s="50">
        <f>'Details and Calculations'!BM17</f>
        <v>1</v>
      </c>
      <c r="AQ18" s="50" t="str">
        <f>'Details and Calculations'!BP17</f>
        <v xml:space="preserve"> </v>
      </c>
      <c r="AR18" s="50">
        <f>'Details and Calculations'!CC17</f>
        <v>1</v>
      </c>
      <c r="AS18" s="50">
        <f>'Details and Calculations'!CJ17</f>
        <v>1</v>
      </c>
      <c r="AT18" s="51">
        <f>'Details and Calculations'!T17</f>
        <v>1</v>
      </c>
      <c r="AU18" s="51">
        <f>'Details and Calculations'!Z17</f>
        <v>1</v>
      </c>
      <c r="AV18" s="51">
        <f>'Details and Calculations'!S17</f>
        <v>0</v>
      </c>
      <c r="AW18" s="51">
        <f>'Details and Calculations'!AI17</f>
        <v>1</v>
      </c>
      <c r="AX18" s="51">
        <f>'Details and Calculations'!BY17</f>
        <v>1</v>
      </c>
      <c r="AY18" s="51">
        <f>'Details and Calculations'!CG17</f>
        <v>0</v>
      </c>
      <c r="AZ18" s="51">
        <f>'Details and Calculations'!CI17</f>
        <v>0</v>
      </c>
      <c r="BA18" s="51">
        <f t="shared" si="14"/>
        <v>1</v>
      </c>
      <c r="BB18" s="52">
        <f>'Details and Calculations'!Y17</f>
        <v>1</v>
      </c>
      <c r="BC18" s="52">
        <f>'Details and Calculations'!AC17</f>
        <v>4</v>
      </c>
      <c r="BD18" s="52">
        <f>'Details and Calculations'!AK17</f>
        <v>1</v>
      </c>
      <c r="BE18" s="52">
        <f>'Details and Calculations'!AN17</f>
        <v>1900</v>
      </c>
      <c r="BF18" s="52">
        <f>'Details and Calculations'!AP17</f>
        <v>39</v>
      </c>
      <c r="BG18" s="52">
        <f>'Details and Calculations'!AT17</f>
        <v>17</v>
      </c>
      <c r="BH18" s="52">
        <f>'Details and Calculations'!AY17</f>
        <v>6</v>
      </c>
      <c r="BI18" s="52">
        <f>'Details and Calculations'!BB17</f>
        <v>40000</v>
      </c>
      <c r="BJ18" s="52">
        <f>'Details and Calculations'!BD17</f>
        <v>5</v>
      </c>
      <c r="BK18" s="52">
        <f>'Details and Calculations'!CA17</f>
        <v>64</v>
      </c>
      <c r="BL18" s="43">
        <f>'Details and Calculations'!AA17</f>
        <v>1</v>
      </c>
      <c r="BM18" s="43" t="str">
        <f>'Details and Calculations'!AB17</f>
        <v>"Springbox" --Intake Structure At A Spring</v>
      </c>
      <c r="BN18" s="43">
        <f>'Details and Calculations'!AD17</f>
        <v>2007</v>
      </c>
      <c r="BO18" s="43">
        <f>'Details and Calculations'!AJ17</f>
        <v>1</v>
      </c>
      <c r="BP18" s="43">
        <f>'Details and Calculations'!AL17</f>
        <v>2016</v>
      </c>
      <c r="BQ18" s="43">
        <f>'Details and Calculations'!AO17</f>
        <v>1</v>
      </c>
      <c r="BR18" s="43">
        <f>'Details and Calculations'!AQ17</f>
        <v>2016</v>
      </c>
      <c r="BS18" s="43">
        <f>'Details and Calculations'!AS17</f>
        <v>1</v>
      </c>
      <c r="BT18" s="43">
        <f>'Details and Calculations'!AV17</f>
        <v>2016</v>
      </c>
      <c r="BU18" s="43">
        <f>'Details and Calculations'!AX17</f>
        <v>1</v>
      </c>
      <c r="BV18" s="43">
        <f>'Details and Calculations'!AZ17</f>
        <v>2016</v>
      </c>
      <c r="BW18" s="43">
        <f>'Details and Calculations'!BC17</f>
        <v>1</v>
      </c>
      <c r="BX18" s="43">
        <f>'Details and Calculations'!BE17</f>
        <v>2017</v>
      </c>
      <c r="BY18" s="43">
        <f>'Details and Calculations'!BG17</f>
        <v>1</v>
      </c>
      <c r="BZ18" s="43">
        <f>'Details and Calculations'!BH17</f>
        <v>2016</v>
      </c>
      <c r="CA18" s="43">
        <f>'Details and Calculations'!BJ17</f>
        <v>1</v>
      </c>
      <c r="CB18" s="43" t="str">
        <f>'Details and Calculations'!BK17</f>
        <v>Disinfection/Chlorination</v>
      </c>
      <c r="CC18" s="43">
        <f>'Details and Calculations'!BL17</f>
        <v>2017</v>
      </c>
      <c r="CD18" s="43">
        <f>'Details and Calculations'!BN17</f>
        <v>0</v>
      </c>
      <c r="CE18" s="43" t="str">
        <f>'Details and Calculations'!BO17</f>
        <v xml:space="preserve"> </v>
      </c>
      <c r="CF18" s="43">
        <f>'Details and Calculations'!BZ17</f>
        <v>1</v>
      </c>
      <c r="CG18" s="43">
        <f>'Details and Calculations'!CB17</f>
        <v>2016</v>
      </c>
      <c r="CH18" s="31"/>
      <c r="CI18" s="53"/>
    </row>
    <row r="19" spans="1:87" x14ac:dyDescent="0.3">
      <c r="A19" s="43">
        <f>'Details and Calculations'!A18</f>
        <v>2017</v>
      </c>
      <c r="B19" s="43" t="str">
        <f>'Details and Calculations'!C18</f>
        <v>Rwanda</v>
      </c>
      <c r="C19" s="43" t="str">
        <f>'Details and Calculations'!D18</f>
        <v>Rulindo</v>
      </c>
      <c r="D19" s="43" t="str">
        <f>'Details and Calculations'!E18</f>
        <v>Masoro</v>
      </c>
      <c r="E19" s="43" t="str">
        <f>'Details and Calculations'!F18</f>
        <v>Kabuga</v>
      </c>
      <c r="F19" s="43" t="str">
        <f>'Details and Calculations'!G18</f>
        <v>Rubaya</v>
      </c>
      <c r="G19" s="43" t="str">
        <f>'Details and Calculations'!H18</f>
        <v/>
      </c>
      <c r="H19" s="43" t="str">
        <f>'Details and Calculations'!I18</f>
        <v/>
      </c>
      <c r="I19" s="43" t="str">
        <f>'Details and Calculations'!J18</f>
        <v>Mutagata motorised network</v>
      </c>
      <c r="J19" s="43">
        <f>'Details and Calculations'!K18</f>
        <v>167</v>
      </c>
      <c r="K19" s="43">
        <f>'Details and Calculations'!O18</f>
        <v>167</v>
      </c>
      <c r="L19" s="43">
        <f>'Details and Calculations'!P19</f>
        <v>100</v>
      </c>
      <c r="M19" s="43" t="str">
        <f>'Details and Calculations'!U18</f>
        <v>Piped Network With Pump</v>
      </c>
      <c r="N19" s="43">
        <f>'Details and Calculations'!V18</f>
        <v>1987</v>
      </c>
      <c r="O19" s="43" t="str">
        <f>'Details and Calculations'!W18</f>
        <v>Governement (District, Wasac) And Water For People</v>
      </c>
      <c r="P19" s="43" t="str">
        <f>'Details and Calculations'!X18</f>
        <v>Spring</v>
      </c>
      <c r="Q19" s="44" t="str">
        <f t="shared" si="0"/>
        <v>Low Risk</v>
      </c>
      <c r="R19" s="44" t="str">
        <f t="shared" si="1"/>
        <v>Low Risk</v>
      </c>
      <c r="S19" s="45" t="str">
        <f t="shared" si="2"/>
        <v>Intermediate Level of Service</v>
      </c>
      <c r="T19" s="62" t="str">
        <f t="shared" si="15"/>
        <v>Low Priority</v>
      </c>
      <c r="U19" s="46">
        <f t="shared" si="3"/>
        <v>7</v>
      </c>
      <c r="V19" s="28" t="str">
        <f t="shared" si="16"/>
        <v>Perform Routine Preventative Maintenance</v>
      </c>
      <c r="W19" s="47" t="str">
        <f t="shared" si="17"/>
        <v/>
      </c>
      <c r="X19" s="27" t="str">
        <f t="shared" si="18"/>
        <v>Maintain O&amp;M and Routine Monitoring</v>
      </c>
      <c r="Y19" s="48">
        <f t="shared" si="4"/>
        <v>20</v>
      </c>
      <c r="Z19" s="48">
        <f t="shared" si="5"/>
        <v>19</v>
      </c>
      <c r="AA19" s="48">
        <f t="shared" si="6"/>
        <v>29</v>
      </c>
      <c r="AB19" s="48">
        <f t="shared" si="7"/>
        <v>19</v>
      </c>
      <c r="AC19" s="48">
        <f t="shared" si="8"/>
        <v>29</v>
      </c>
      <c r="AD19" s="48">
        <f t="shared" si="9"/>
        <v>7</v>
      </c>
      <c r="AE19" s="48">
        <f t="shared" si="10"/>
        <v>19</v>
      </c>
      <c r="AF19" s="48">
        <f t="shared" si="11"/>
        <v>10</v>
      </c>
      <c r="AG19" s="49" t="str">
        <f t="shared" si="12"/>
        <v/>
      </c>
      <c r="AH19" s="48">
        <f t="shared" si="13"/>
        <v>19</v>
      </c>
      <c r="AI19" s="50">
        <f>'Details and Calculations'!AE18</f>
        <v>1</v>
      </c>
      <c r="AJ19" s="50">
        <f>'Details and Calculations'!AM18</f>
        <v>1</v>
      </c>
      <c r="AK19" s="50">
        <f>'Details and Calculations'!AR18</f>
        <v>1</v>
      </c>
      <c r="AL19" s="50">
        <f>'Details and Calculations'!AW18</f>
        <v>1</v>
      </c>
      <c r="AM19" s="50">
        <f>'Details and Calculations'!BA18</f>
        <v>1</v>
      </c>
      <c r="AN19" s="50">
        <f>'Details and Calculations'!BF18</f>
        <v>1</v>
      </c>
      <c r="AO19" s="50">
        <f>'Details and Calculations'!BI18</f>
        <v>1</v>
      </c>
      <c r="AP19" s="50">
        <f>'Details and Calculations'!BM18</f>
        <v>1</v>
      </c>
      <c r="AQ19" s="50" t="str">
        <f>'Details and Calculations'!BP18</f>
        <v xml:space="preserve"> </v>
      </c>
      <c r="AR19" s="50">
        <f>'Details and Calculations'!CC18</f>
        <v>1</v>
      </c>
      <c r="AS19" s="50">
        <f>'Details and Calculations'!CJ18</f>
        <v>1</v>
      </c>
      <c r="AT19" s="51">
        <f>'Details and Calculations'!T18</f>
        <v>1</v>
      </c>
      <c r="AU19" s="51">
        <f>'Details and Calculations'!Z18</f>
        <v>1</v>
      </c>
      <c r="AV19" s="51">
        <f>'Details and Calculations'!S18</f>
        <v>0</v>
      </c>
      <c r="AW19" s="51">
        <f>'Details and Calculations'!AI18</f>
        <v>1</v>
      </c>
      <c r="AX19" s="51">
        <f>'Details and Calculations'!BY18</f>
        <v>1</v>
      </c>
      <c r="AY19" s="51">
        <f>'Details and Calculations'!CG18</f>
        <v>1</v>
      </c>
      <c r="AZ19" s="51">
        <f>'Details and Calculations'!CI18</f>
        <v>1</v>
      </c>
      <c r="BA19" s="51">
        <f t="shared" si="14"/>
        <v>1</v>
      </c>
      <c r="BB19" s="52">
        <f>'Details and Calculations'!Y18</f>
        <v>1</v>
      </c>
      <c r="BC19" s="52">
        <f>'Details and Calculations'!AC18</f>
        <v>1</v>
      </c>
      <c r="BD19" s="52">
        <f>'Details and Calculations'!AK18</f>
        <v>1</v>
      </c>
      <c r="BE19" s="52">
        <f>'Details and Calculations'!AN18</f>
        <v>1900</v>
      </c>
      <c r="BF19" s="52">
        <f>'Details and Calculations'!AP18</f>
        <v>39</v>
      </c>
      <c r="BG19" s="52">
        <f>'Details and Calculations'!AT18</f>
        <v>17</v>
      </c>
      <c r="BH19" s="52">
        <f>'Details and Calculations'!AY18</f>
        <v>6</v>
      </c>
      <c r="BI19" s="52">
        <f>'Details and Calculations'!BB18</f>
        <v>1900</v>
      </c>
      <c r="BJ19" s="52">
        <f>'Details and Calculations'!BD18</f>
        <v>5</v>
      </c>
      <c r="BK19" s="52">
        <f>'Details and Calculations'!CA18</f>
        <v>64</v>
      </c>
      <c r="BL19" s="43">
        <f>'Details and Calculations'!AA18</f>
        <v>1</v>
      </c>
      <c r="BM19" s="43" t="str">
        <f>'Details and Calculations'!AB18</f>
        <v>"Springbox" --Intake Structure At A Spring</v>
      </c>
      <c r="BN19" s="43">
        <f>'Details and Calculations'!AD18</f>
        <v>2007</v>
      </c>
      <c r="BO19" s="43">
        <f>'Details and Calculations'!AJ18</f>
        <v>1</v>
      </c>
      <c r="BP19" s="43">
        <f>'Details and Calculations'!AL18</f>
        <v>2016</v>
      </c>
      <c r="BQ19" s="43">
        <f>'Details and Calculations'!AO18</f>
        <v>1</v>
      </c>
      <c r="BR19" s="43">
        <f>'Details and Calculations'!AQ18</f>
        <v>2016</v>
      </c>
      <c r="BS19" s="43">
        <f>'Details and Calculations'!AS18</f>
        <v>1</v>
      </c>
      <c r="BT19" s="43">
        <f>'Details and Calculations'!AV18</f>
        <v>2016</v>
      </c>
      <c r="BU19" s="43">
        <f>'Details and Calculations'!AX18</f>
        <v>1</v>
      </c>
      <c r="BV19" s="43">
        <f>'Details and Calculations'!AZ18</f>
        <v>2016</v>
      </c>
      <c r="BW19" s="43">
        <f>'Details and Calculations'!BC18</f>
        <v>1</v>
      </c>
      <c r="BX19" s="43">
        <f>'Details and Calculations'!BE18</f>
        <v>2017</v>
      </c>
      <c r="BY19" s="43">
        <f>'Details and Calculations'!BG18</f>
        <v>1</v>
      </c>
      <c r="BZ19" s="43">
        <f>'Details and Calculations'!BH18</f>
        <v>2016</v>
      </c>
      <c r="CA19" s="43">
        <f>'Details and Calculations'!BJ18</f>
        <v>1</v>
      </c>
      <c r="CB19" s="43" t="str">
        <f>'Details and Calculations'!BK18</f>
        <v>Disinfection/Chlorination</v>
      </c>
      <c r="CC19" s="43">
        <f>'Details and Calculations'!BL18</f>
        <v>2017</v>
      </c>
      <c r="CD19" s="43">
        <f>'Details and Calculations'!BN18</f>
        <v>0</v>
      </c>
      <c r="CE19" s="43" t="str">
        <f>'Details and Calculations'!BO18</f>
        <v xml:space="preserve"> </v>
      </c>
      <c r="CF19" s="43">
        <f>'Details and Calculations'!BZ18</f>
        <v>1</v>
      </c>
      <c r="CG19" s="43">
        <f>'Details and Calculations'!CB18</f>
        <v>2016</v>
      </c>
      <c r="CH19" s="31"/>
      <c r="CI19" s="53"/>
    </row>
    <row r="20" spans="1:87" x14ac:dyDescent="0.3">
      <c r="A20" s="43">
        <f>'Details and Calculations'!A19</f>
        <v>2017</v>
      </c>
      <c r="B20" s="43" t="str">
        <f>'Details and Calculations'!C19</f>
        <v>Rwanda</v>
      </c>
      <c r="C20" s="43" t="str">
        <f>'Details and Calculations'!D19</f>
        <v>Rulindo</v>
      </c>
      <c r="D20" s="43" t="str">
        <f>'Details and Calculations'!E19</f>
        <v>Mbogo</v>
      </c>
      <c r="E20" s="43" t="str">
        <f>'Details and Calculations'!F19</f>
        <v>Rurenge</v>
      </c>
      <c r="F20" s="43" t="str">
        <f>'Details and Calculations'!G19</f>
        <v>Gitaba</v>
      </c>
      <c r="G20" s="43" t="str">
        <f>'Details and Calculations'!H19</f>
        <v/>
      </c>
      <c r="H20" s="43" t="str">
        <f>'Details and Calculations'!I19</f>
        <v/>
      </c>
      <c r="I20" s="43" t="str">
        <f>'Details and Calculations'!J19</f>
        <v>Musenge network</v>
      </c>
      <c r="J20" s="43">
        <f>'Details and Calculations'!K19</f>
        <v>195</v>
      </c>
      <c r="K20" s="43">
        <f>'Details and Calculations'!O19</f>
        <v>95</v>
      </c>
      <c r="L20" s="43">
        <f>'Details and Calculations'!P20</f>
        <v>52</v>
      </c>
      <c r="M20" s="43" t="str">
        <f>'Details and Calculations'!U19</f>
        <v>Piped Network With Pump</v>
      </c>
      <c r="N20" s="43">
        <f>'Details and Calculations'!V19</f>
        <v>2014</v>
      </c>
      <c r="O20" s="43" t="str">
        <f>'Details and Calculations'!W19</f>
        <v>Governement (District, Wasac) And Water For People</v>
      </c>
      <c r="P20" s="43" t="str">
        <f>'Details and Calculations'!X19</f>
        <v>Spring</v>
      </c>
      <c r="Q20" s="44" t="str">
        <f t="shared" si="0"/>
        <v>Low Risk</v>
      </c>
      <c r="R20" s="44" t="str">
        <f t="shared" si="1"/>
        <v>Medium Risk</v>
      </c>
      <c r="S20" s="45" t="str">
        <f t="shared" si="2"/>
        <v>High Level of Service</v>
      </c>
      <c r="T20" s="62" t="str">
        <f t="shared" si="15"/>
        <v>Low Priority</v>
      </c>
      <c r="U20" s="46">
        <f t="shared" si="3"/>
        <v>8</v>
      </c>
      <c r="V20" s="28" t="str">
        <f t="shared" si="16"/>
        <v>Repair or Replace Components</v>
      </c>
      <c r="W20" s="47" t="str">
        <f t="shared" si="17"/>
        <v>Other Concrete Structures Distribution  Line, Kiosk/Tap Stand</v>
      </c>
      <c r="X20" s="27" t="str">
        <f t="shared" si="18"/>
        <v>Create Plan To Repair or Replace Components</v>
      </c>
      <c r="Y20" s="48">
        <f t="shared" si="4"/>
        <v>27</v>
      </c>
      <c r="Z20" s="48">
        <f t="shared" si="5"/>
        <v>17</v>
      </c>
      <c r="AA20" s="48">
        <f t="shared" si="6"/>
        <v>27</v>
      </c>
      <c r="AB20" s="48">
        <f t="shared" si="7"/>
        <v>17</v>
      </c>
      <c r="AC20" s="48">
        <f t="shared" si="8"/>
        <v>27</v>
      </c>
      <c r="AD20" s="48">
        <f t="shared" si="9"/>
        <v>4</v>
      </c>
      <c r="AE20" s="48">
        <f t="shared" si="10"/>
        <v>17</v>
      </c>
      <c r="AF20" s="48" t="str">
        <f t="shared" si="11"/>
        <v xml:space="preserve"> </v>
      </c>
      <c r="AG20" s="49" t="str">
        <f t="shared" si="12"/>
        <v/>
      </c>
      <c r="AH20" s="48">
        <f t="shared" si="13"/>
        <v>19</v>
      </c>
      <c r="AI20" s="50">
        <f>'Details and Calculations'!AE19</f>
        <v>1</v>
      </c>
      <c r="AJ20" s="50">
        <f>'Details and Calculations'!AM19</f>
        <v>1</v>
      </c>
      <c r="AK20" s="50">
        <f>'Details and Calculations'!AR19</f>
        <v>1</v>
      </c>
      <c r="AL20" s="50">
        <f>'Details and Calculations'!AW19</f>
        <v>2</v>
      </c>
      <c r="AM20" s="50">
        <f>'Details and Calculations'!BA19</f>
        <v>2</v>
      </c>
      <c r="AN20" s="50">
        <f>'Details and Calculations'!BF19</f>
        <v>1</v>
      </c>
      <c r="AO20" s="50">
        <f>'Details and Calculations'!BI19</f>
        <v>1</v>
      </c>
      <c r="AP20" s="50" t="str">
        <f>'Details and Calculations'!BM19</f>
        <v xml:space="preserve"> </v>
      </c>
      <c r="AQ20" s="50" t="str">
        <f>'Details and Calculations'!BP19</f>
        <v xml:space="preserve"> </v>
      </c>
      <c r="AR20" s="50">
        <f>'Details and Calculations'!CC19</f>
        <v>2</v>
      </c>
      <c r="AS20" s="50">
        <f>'Details and Calculations'!CJ19</f>
        <v>1</v>
      </c>
      <c r="AT20" s="51">
        <f>'Details and Calculations'!T19</f>
        <v>1</v>
      </c>
      <c r="AU20" s="51">
        <f>'Details and Calculations'!Z19</f>
        <v>1</v>
      </c>
      <c r="AV20" s="51">
        <f>'Details and Calculations'!S19</f>
        <v>1</v>
      </c>
      <c r="AW20" s="51">
        <f>'Details and Calculations'!AI19</f>
        <v>1</v>
      </c>
      <c r="AX20" s="51">
        <f>'Details and Calculations'!BY19</f>
        <v>1</v>
      </c>
      <c r="AY20" s="51">
        <f>'Details and Calculations'!CG19</f>
        <v>1</v>
      </c>
      <c r="AZ20" s="51">
        <f>'Details and Calculations'!CI19</f>
        <v>1</v>
      </c>
      <c r="BA20" s="51">
        <f t="shared" si="14"/>
        <v>1</v>
      </c>
      <c r="BB20" s="52">
        <f>'Details and Calculations'!Y19</f>
        <v>1</v>
      </c>
      <c r="BC20" s="52">
        <f>'Details and Calculations'!AC19</f>
        <v>1</v>
      </c>
      <c r="BD20" s="52">
        <f>'Details and Calculations'!AK19</f>
        <v>1</v>
      </c>
      <c r="BE20" s="52">
        <f>'Details and Calculations'!AN19</f>
        <v>3000</v>
      </c>
      <c r="BF20" s="52">
        <f>'Details and Calculations'!AP19</f>
        <v>16</v>
      </c>
      <c r="BG20" s="52">
        <f>'Details and Calculations'!AT19</f>
        <v>8</v>
      </c>
      <c r="BH20" s="52">
        <f>'Details and Calculations'!AY19</f>
        <v>3</v>
      </c>
      <c r="BI20" s="52">
        <f>'Details and Calculations'!BB19</f>
        <v>20000</v>
      </c>
      <c r="BJ20" s="52">
        <f>'Details and Calculations'!BD19</f>
        <v>1</v>
      </c>
      <c r="BK20" s="52">
        <f>'Details and Calculations'!CA19</f>
        <v>28</v>
      </c>
      <c r="BL20" s="43">
        <f>'Details and Calculations'!AA19</f>
        <v>1</v>
      </c>
      <c r="BM20" s="43" t="str">
        <f>'Details and Calculations'!AB19</f>
        <v>"Springbox" --Intake Structure At A Spring</v>
      </c>
      <c r="BN20" s="43">
        <f>'Details and Calculations'!AD19</f>
        <v>2014</v>
      </c>
      <c r="BO20" s="43">
        <f>'Details and Calculations'!AJ19</f>
        <v>1</v>
      </c>
      <c r="BP20" s="43">
        <f>'Details and Calculations'!AL19</f>
        <v>2014</v>
      </c>
      <c r="BQ20" s="43">
        <f>'Details and Calculations'!AO19</f>
        <v>1</v>
      </c>
      <c r="BR20" s="43">
        <f>'Details and Calculations'!AQ19</f>
        <v>2014</v>
      </c>
      <c r="BS20" s="43">
        <f>'Details and Calculations'!AS19</f>
        <v>1</v>
      </c>
      <c r="BT20" s="43">
        <f>'Details and Calculations'!AV19</f>
        <v>2014</v>
      </c>
      <c r="BU20" s="43">
        <f>'Details and Calculations'!AX19</f>
        <v>1</v>
      </c>
      <c r="BV20" s="43">
        <f>'Details and Calculations'!AZ19</f>
        <v>2014</v>
      </c>
      <c r="BW20" s="43">
        <f>'Details and Calculations'!BC19</f>
        <v>1</v>
      </c>
      <c r="BX20" s="43">
        <f>'Details and Calculations'!BE19</f>
        <v>2014</v>
      </c>
      <c r="BY20" s="43">
        <f>'Details and Calculations'!BG19</f>
        <v>1</v>
      </c>
      <c r="BZ20" s="43">
        <f>'Details and Calculations'!BH19</f>
        <v>2014</v>
      </c>
      <c r="CA20" s="43">
        <f>'Details and Calculations'!BJ19</f>
        <v>0</v>
      </c>
      <c r="CB20" s="43" t="str">
        <f>'Details and Calculations'!BK19</f>
        <v/>
      </c>
      <c r="CC20" s="43" t="str">
        <f>'Details and Calculations'!BL19</f>
        <v xml:space="preserve"> </v>
      </c>
      <c r="CD20" s="43" t="str">
        <f>'Details and Calculations'!BN19</f>
        <v xml:space="preserve"> </v>
      </c>
      <c r="CE20" s="43" t="str">
        <f>'Details and Calculations'!BO19</f>
        <v xml:space="preserve"> </v>
      </c>
      <c r="CF20" s="43">
        <f>'Details and Calculations'!BZ19</f>
        <v>1</v>
      </c>
      <c r="CG20" s="43">
        <f>'Details and Calculations'!CB19</f>
        <v>2016</v>
      </c>
      <c r="CH20" s="31"/>
      <c r="CI20" s="53"/>
    </row>
    <row r="21" spans="1:87" x14ac:dyDescent="0.3">
      <c r="A21" s="43">
        <f>'Details and Calculations'!A20</f>
        <v>2017</v>
      </c>
      <c r="B21" s="43" t="str">
        <f>'Details and Calculations'!C20</f>
        <v>Rwanda</v>
      </c>
      <c r="C21" s="43" t="str">
        <f>'Details and Calculations'!D20</f>
        <v>Rulindo</v>
      </c>
      <c r="D21" s="43" t="str">
        <f>'Details and Calculations'!E20</f>
        <v>Ngoma</v>
      </c>
      <c r="E21" s="43" t="str">
        <f>'Details and Calculations'!F20</f>
        <v>Karambo</v>
      </c>
      <c r="F21" s="43" t="str">
        <f>'Details and Calculations'!G20</f>
        <v>Jyambere</v>
      </c>
      <c r="G21" s="43" t="str">
        <f>'Details and Calculations'!H20</f>
        <v/>
      </c>
      <c r="H21" s="43" t="str">
        <f>'Details and Calculations'!I20</f>
        <v/>
      </c>
      <c r="I21" s="43" t="str">
        <f>'Details and Calculations'!J20</f>
        <v>Gahama network</v>
      </c>
      <c r="J21" s="43">
        <f>'Details and Calculations'!K20</f>
        <v>117</v>
      </c>
      <c r="K21" s="43">
        <f>'Details and Calculations'!O20</f>
        <v>65</v>
      </c>
      <c r="L21" s="43">
        <f>'Details and Calculations'!P21</f>
        <v>67</v>
      </c>
      <c r="M21" s="43" t="str">
        <f>'Details and Calculations'!U20</f>
        <v>Piped Network -- Gravity Only</v>
      </c>
      <c r="N21" s="43">
        <f>'Details and Calculations'!V20</f>
        <v>2014</v>
      </c>
      <c r="O21" s="43" t="str">
        <f>'Details and Calculations'!W20</f>
        <v>Governement (District, Wasac) And Water For People</v>
      </c>
      <c r="P21" s="43" t="str">
        <f>'Details and Calculations'!X20</f>
        <v>Spring</v>
      </c>
      <c r="Q21" s="44" t="str">
        <f t="shared" si="0"/>
        <v>Low Risk</v>
      </c>
      <c r="R21" s="44" t="str">
        <f t="shared" si="1"/>
        <v>Low Risk</v>
      </c>
      <c r="S21" s="45" t="str">
        <f t="shared" si="2"/>
        <v>Basic Level of Service</v>
      </c>
      <c r="T21" s="62" t="str">
        <f t="shared" si="15"/>
        <v>Medium Priority</v>
      </c>
      <c r="U21" s="46">
        <f t="shared" si="3"/>
        <v>5</v>
      </c>
      <c r="V21" s="28" t="str">
        <f t="shared" si="16"/>
        <v>Repair or Replace Components</v>
      </c>
      <c r="W21" s="47" t="str">
        <f t="shared" si="17"/>
        <v xml:space="preserve">Intake Structure, </v>
      </c>
      <c r="X21" s="27" t="str">
        <f t="shared" si="18"/>
        <v>Create Plan To Repair or Replace Components</v>
      </c>
      <c r="Y21" s="48">
        <f t="shared" si="4"/>
        <v>27</v>
      </c>
      <c r="Z21" s="48">
        <f t="shared" si="5"/>
        <v>17</v>
      </c>
      <c r="AA21" s="48">
        <f t="shared" si="6"/>
        <v>27</v>
      </c>
      <c r="AB21" s="48">
        <f t="shared" si="7"/>
        <v>17</v>
      </c>
      <c r="AC21" s="48">
        <f t="shared" si="8"/>
        <v>27</v>
      </c>
      <c r="AD21" s="48" t="str">
        <f t="shared" si="9"/>
        <v xml:space="preserve"> </v>
      </c>
      <c r="AE21" s="48" t="str">
        <f t="shared" si="10"/>
        <v xml:space="preserve"> </v>
      </c>
      <c r="AF21" s="48" t="str">
        <f t="shared" si="11"/>
        <v xml:space="preserve"> </v>
      </c>
      <c r="AG21" s="49" t="str">
        <f t="shared" si="12"/>
        <v/>
      </c>
      <c r="AH21" s="48">
        <f t="shared" si="13"/>
        <v>17</v>
      </c>
      <c r="AI21" s="50">
        <f>'Details and Calculations'!AE20</f>
        <v>2</v>
      </c>
      <c r="AJ21" s="50">
        <f>'Details and Calculations'!AM20</f>
        <v>1</v>
      </c>
      <c r="AK21" s="50">
        <f>'Details and Calculations'!AR20</f>
        <v>1</v>
      </c>
      <c r="AL21" s="50">
        <f>'Details and Calculations'!AW20</f>
        <v>1</v>
      </c>
      <c r="AM21" s="50">
        <f>'Details and Calculations'!BA20</f>
        <v>1</v>
      </c>
      <c r="AN21" s="50" t="str">
        <f>'Details and Calculations'!BF20</f>
        <v xml:space="preserve"> </v>
      </c>
      <c r="AO21" s="50" t="str">
        <f>'Details and Calculations'!BI20</f>
        <v xml:space="preserve"> </v>
      </c>
      <c r="AP21" s="50" t="str">
        <f>'Details and Calculations'!BM20</f>
        <v xml:space="preserve"> </v>
      </c>
      <c r="AQ21" s="50" t="str">
        <f>'Details and Calculations'!BP20</f>
        <v xml:space="preserve"> </v>
      </c>
      <c r="AR21" s="50">
        <f>'Details and Calculations'!CC20</f>
        <v>1</v>
      </c>
      <c r="AS21" s="50">
        <f>'Details and Calculations'!CJ20</f>
        <v>2</v>
      </c>
      <c r="AT21" s="51">
        <f>'Details and Calculations'!T20</f>
        <v>1</v>
      </c>
      <c r="AU21" s="51">
        <f>'Details and Calculations'!Z20</f>
        <v>0</v>
      </c>
      <c r="AV21" s="51">
        <f>'Details and Calculations'!S20</f>
        <v>0</v>
      </c>
      <c r="AW21" s="51">
        <f>'Details and Calculations'!AI20</f>
        <v>1</v>
      </c>
      <c r="AX21" s="51">
        <f>'Details and Calculations'!BY20</f>
        <v>1</v>
      </c>
      <c r="AY21" s="51">
        <f>'Details and Calculations'!CG20</f>
        <v>1</v>
      </c>
      <c r="AZ21" s="51">
        <f>'Details and Calculations'!CI20</f>
        <v>1</v>
      </c>
      <c r="BA21" s="51">
        <f t="shared" si="14"/>
        <v>0</v>
      </c>
      <c r="BB21" s="52">
        <f>'Details and Calculations'!Y20</f>
        <v>1</v>
      </c>
      <c r="BC21" s="52">
        <f>'Details and Calculations'!AC20</f>
        <v>1</v>
      </c>
      <c r="BD21" s="52">
        <f>'Details and Calculations'!AK20</f>
        <v>1</v>
      </c>
      <c r="BE21" s="52">
        <f>'Details and Calculations'!AN20</f>
        <v>1800</v>
      </c>
      <c r="BF21" s="52">
        <f>'Details and Calculations'!AP20</f>
        <v>2</v>
      </c>
      <c r="BG21" s="52">
        <f>'Details and Calculations'!AT20</f>
        <v>1</v>
      </c>
      <c r="BH21" s="52">
        <f>'Details and Calculations'!AY20</f>
        <v>1</v>
      </c>
      <c r="BI21" s="52">
        <f>'Details and Calculations'!BB20</f>
        <v>1200</v>
      </c>
      <c r="BJ21" s="52" t="str">
        <f>'Details and Calculations'!BD20</f>
        <v xml:space="preserve"> </v>
      </c>
      <c r="BK21" s="52">
        <f>'Details and Calculations'!CA20</f>
        <v>5</v>
      </c>
      <c r="BL21" s="43">
        <f>'Details and Calculations'!AA20</f>
        <v>1</v>
      </c>
      <c r="BM21" s="43" t="str">
        <f>'Details and Calculations'!AB20</f>
        <v>"Springbox" --Intake Structure At A Spring</v>
      </c>
      <c r="BN21" s="43">
        <f>'Details and Calculations'!AD20</f>
        <v>2014</v>
      </c>
      <c r="BO21" s="43">
        <f>'Details and Calculations'!AJ20</f>
        <v>1</v>
      </c>
      <c r="BP21" s="43">
        <f>'Details and Calculations'!AL20</f>
        <v>2014</v>
      </c>
      <c r="BQ21" s="43">
        <f>'Details and Calculations'!AO20</f>
        <v>1</v>
      </c>
      <c r="BR21" s="43">
        <f>'Details and Calculations'!AQ20</f>
        <v>2014</v>
      </c>
      <c r="BS21" s="43">
        <f>'Details and Calculations'!AS20</f>
        <v>1</v>
      </c>
      <c r="BT21" s="43">
        <f>'Details and Calculations'!AV20</f>
        <v>2014</v>
      </c>
      <c r="BU21" s="43">
        <f>'Details and Calculations'!AX20</f>
        <v>1</v>
      </c>
      <c r="BV21" s="43">
        <f>'Details and Calculations'!AZ20</f>
        <v>2014</v>
      </c>
      <c r="BW21" s="43">
        <f>'Details and Calculations'!BC20</f>
        <v>0</v>
      </c>
      <c r="BX21" s="43" t="str">
        <f>'Details and Calculations'!BE20</f>
        <v xml:space="preserve"> </v>
      </c>
      <c r="BY21" s="43" t="str">
        <f>'Details and Calculations'!BG20</f>
        <v xml:space="preserve"> </v>
      </c>
      <c r="BZ21" s="43" t="str">
        <f>'Details and Calculations'!BH20</f>
        <v xml:space="preserve"> </v>
      </c>
      <c r="CA21" s="43">
        <f>'Details and Calculations'!BJ20</f>
        <v>0</v>
      </c>
      <c r="CB21" s="43" t="str">
        <f>'Details and Calculations'!BK20</f>
        <v/>
      </c>
      <c r="CC21" s="43" t="str">
        <f>'Details and Calculations'!BL20</f>
        <v xml:space="preserve"> </v>
      </c>
      <c r="CD21" s="43" t="str">
        <f>'Details and Calculations'!BN20</f>
        <v xml:space="preserve"> </v>
      </c>
      <c r="CE21" s="43" t="str">
        <f>'Details and Calculations'!BO20</f>
        <v xml:space="preserve"> </v>
      </c>
      <c r="CF21" s="43">
        <f>'Details and Calculations'!BZ20</f>
        <v>1</v>
      </c>
      <c r="CG21" s="43">
        <f>'Details and Calculations'!CB20</f>
        <v>2014</v>
      </c>
      <c r="CH21" s="31"/>
      <c r="CI21" s="53"/>
    </row>
    <row r="22" spans="1:87" x14ac:dyDescent="0.3">
      <c r="A22" s="43">
        <f>'Details and Calculations'!A21</f>
        <v>2017</v>
      </c>
      <c r="B22" s="43" t="str">
        <f>'Details and Calculations'!C21</f>
        <v>Rwanda</v>
      </c>
      <c r="C22" s="43" t="str">
        <f>'Details and Calculations'!D21</f>
        <v>Rulindo</v>
      </c>
      <c r="D22" s="43" t="str">
        <f>'Details and Calculations'!E21</f>
        <v>Mbogo</v>
      </c>
      <c r="E22" s="43" t="str">
        <f>'Details and Calculations'!F21</f>
        <v>Rurenge</v>
      </c>
      <c r="F22" s="43" t="str">
        <f>'Details and Calculations'!G21</f>
        <v>Karehe</v>
      </c>
      <c r="G22" s="43" t="str">
        <f>'Details and Calculations'!H21</f>
        <v/>
      </c>
      <c r="H22" s="43" t="str">
        <f>'Details and Calculations'!I21</f>
        <v/>
      </c>
      <c r="I22" s="43" t="str">
        <f>'Details and Calculations'!J21</f>
        <v>Musenge network</v>
      </c>
      <c r="J22" s="43">
        <f>'Details and Calculations'!K21</f>
        <v>135</v>
      </c>
      <c r="K22" s="43">
        <f>'Details and Calculations'!O21</f>
        <v>68</v>
      </c>
      <c r="L22" s="43" t="str">
        <f>'Details and Calculations'!P22</f>
        <v xml:space="preserve"> </v>
      </c>
      <c r="M22" s="43" t="str">
        <f>'Details and Calculations'!U21</f>
        <v>Piped Network With Pump</v>
      </c>
      <c r="N22" s="43">
        <f>'Details and Calculations'!V21</f>
        <v>2014</v>
      </c>
      <c r="O22" s="43" t="str">
        <f>'Details and Calculations'!W21</f>
        <v>Governement (District, Wasac) And Water For People</v>
      </c>
      <c r="P22" s="43" t="str">
        <f>'Details and Calculations'!X21</f>
        <v>Spring</v>
      </c>
      <c r="Q22" s="44" t="str">
        <f t="shared" si="0"/>
        <v>Low Risk</v>
      </c>
      <c r="R22" s="44" t="str">
        <f t="shared" si="1"/>
        <v>Low Risk</v>
      </c>
      <c r="S22" s="45" t="str">
        <f t="shared" si="2"/>
        <v>High Level of Service</v>
      </c>
      <c r="T22" s="62" t="str">
        <f t="shared" si="15"/>
        <v>Low Priority</v>
      </c>
      <c r="U22" s="46">
        <f t="shared" si="3"/>
        <v>8</v>
      </c>
      <c r="V22" s="28" t="str">
        <f t="shared" si="16"/>
        <v>Repair or Replace Components</v>
      </c>
      <c r="W22" s="47" t="str">
        <f t="shared" si="17"/>
        <v xml:space="preserve">Distribution  Line, Pump, </v>
      </c>
      <c r="X22" s="27" t="str">
        <f t="shared" si="18"/>
        <v>Create Plan To Repair or Replace Components</v>
      </c>
      <c r="Y22" s="48">
        <f t="shared" si="4"/>
        <v>27</v>
      </c>
      <c r="Z22" s="48">
        <f t="shared" si="5"/>
        <v>17</v>
      </c>
      <c r="AA22" s="48">
        <f t="shared" si="6"/>
        <v>27</v>
      </c>
      <c r="AB22" s="48">
        <f t="shared" si="7"/>
        <v>17</v>
      </c>
      <c r="AC22" s="48">
        <f t="shared" si="8"/>
        <v>27</v>
      </c>
      <c r="AD22" s="48">
        <f t="shared" si="9"/>
        <v>4</v>
      </c>
      <c r="AE22" s="48">
        <f t="shared" si="10"/>
        <v>17</v>
      </c>
      <c r="AF22" s="48" t="str">
        <f t="shared" si="11"/>
        <v xml:space="preserve"> </v>
      </c>
      <c r="AG22" s="49" t="str">
        <f t="shared" si="12"/>
        <v/>
      </c>
      <c r="AH22" s="48">
        <f t="shared" si="13"/>
        <v>17</v>
      </c>
      <c r="AI22" s="50">
        <f>'Details and Calculations'!AE21</f>
        <v>1</v>
      </c>
      <c r="AJ22" s="50">
        <f>'Details and Calculations'!AM21</f>
        <v>1</v>
      </c>
      <c r="AK22" s="50">
        <f>'Details and Calculations'!AR21</f>
        <v>1</v>
      </c>
      <c r="AL22" s="50">
        <f>'Details and Calculations'!AW21</f>
        <v>1</v>
      </c>
      <c r="AM22" s="50">
        <f>'Details and Calculations'!BA21</f>
        <v>2</v>
      </c>
      <c r="AN22" s="50">
        <f>'Details and Calculations'!BF21</f>
        <v>2</v>
      </c>
      <c r="AO22" s="50">
        <f>'Details and Calculations'!BI21</f>
        <v>1</v>
      </c>
      <c r="AP22" s="50" t="str">
        <f>'Details and Calculations'!BM21</f>
        <v xml:space="preserve"> </v>
      </c>
      <c r="AQ22" s="50" t="str">
        <f>'Details and Calculations'!BP21</f>
        <v xml:space="preserve"> </v>
      </c>
      <c r="AR22" s="50">
        <f>'Details and Calculations'!CC21</f>
        <v>1</v>
      </c>
      <c r="AS22" s="50">
        <f>'Details and Calculations'!CJ21</f>
        <v>1</v>
      </c>
      <c r="AT22" s="51">
        <f>'Details and Calculations'!T21</f>
        <v>1</v>
      </c>
      <c r="AU22" s="51">
        <f>'Details and Calculations'!Z21</f>
        <v>1</v>
      </c>
      <c r="AV22" s="51">
        <f>'Details and Calculations'!S21</f>
        <v>1</v>
      </c>
      <c r="AW22" s="51">
        <f>'Details and Calculations'!AI21</f>
        <v>1</v>
      </c>
      <c r="AX22" s="51">
        <f>'Details and Calculations'!BY21</f>
        <v>1</v>
      </c>
      <c r="AY22" s="51">
        <f>'Details and Calculations'!CG21</f>
        <v>1</v>
      </c>
      <c r="AZ22" s="51">
        <f>'Details and Calculations'!CI21</f>
        <v>1</v>
      </c>
      <c r="BA22" s="51">
        <f t="shared" si="14"/>
        <v>1</v>
      </c>
      <c r="BB22" s="52">
        <f>'Details and Calculations'!Y21</f>
        <v>1</v>
      </c>
      <c r="BC22" s="52">
        <f>'Details and Calculations'!AC21</f>
        <v>1</v>
      </c>
      <c r="BD22" s="52">
        <f>'Details and Calculations'!AK21</f>
        <v>1</v>
      </c>
      <c r="BE22" s="52">
        <f>'Details and Calculations'!AN21</f>
        <v>3000</v>
      </c>
      <c r="BF22" s="52">
        <f>'Details and Calculations'!AP21</f>
        <v>16</v>
      </c>
      <c r="BG22" s="52">
        <f>'Details and Calculations'!AT21</f>
        <v>8</v>
      </c>
      <c r="BH22" s="52">
        <f>'Details and Calculations'!AY21</f>
        <v>3</v>
      </c>
      <c r="BI22" s="52">
        <f>'Details and Calculations'!BB21</f>
        <v>20000</v>
      </c>
      <c r="BJ22" s="52">
        <f>'Details and Calculations'!BD21</f>
        <v>1</v>
      </c>
      <c r="BK22" s="52">
        <f>'Details and Calculations'!CA21</f>
        <v>28</v>
      </c>
      <c r="BL22" s="43">
        <f>'Details and Calculations'!AA21</f>
        <v>1</v>
      </c>
      <c r="BM22" s="43" t="str">
        <f>'Details and Calculations'!AB21</f>
        <v>"Springbox" --Intake Structure At A Spring</v>
      </c>
      <c r="BN22" s="43">
        <f>'Details and Calculations'!AD21</f>
        <v>2014</v>
      </c>
      <c r="BO22" s="43">
        <f>'Details and Calculations'!AJ21</f>
        <v>1</v>
      </c>
      <c r="BP22" s="43">
        <f>'Details and Calculations'!AL21</f>
        <v>2014</v>
      </c>
      <c r="BQ22" s="43">
        <f>'Details and Calculations'!AO21</f>
        <v>1</v>
      </c>
      <c r="BR22" s="43">
        <f>'Details and Calculations'!AQ21</f>
        <v>2014</v>
      </c>
      <c r="BS22" s="43">
        <f>'Details and Calculations'!AS21</f>
        <v>1</v>
      </c>
      <c r="BT22" s="43">
        <f>'Details and Calculations'!AV21</f>
        <v>2014</v>
      </c>
      <c r="BU22" s="43">
        <f>'Details and Calculations'!AX21</f>
        <v>1</v>
      </c>
      <c r="BV22" s="43">
        <f>'Details and Calculations'!AZ21</f>
        <v>2014</v>
      </c>
      <c r="BW22" s="43">
        <f>'Details and Calculations'!BC21</f>
        <v>1</v>
      </c>
      <c r="BX22" s="43">
        <f>'Details and Calculations'!BE21</f>
        <v>2014</v>
      </c>
      <c r="BY22" s="43">
        <f>'Details and Calculations'!BG21</f>
        <v>1</v>
      </c>
      <c r="BZ22" s="43">
        <f>'Details and Calculations'!BH21</f>
        <v>2014</v>
      </c>
      <c r="CA22" s="43">
        <f>'Details and Calculations'!BJ21</f>
        <v>0</v>
      </c>
      <c r="CB22" s="43" t="str">
        <f>'Details and Calculations'!BK21</f>
        <v/>
      </c>
      <c r="CC22" s="43" t="str">
        <f>'Details and Calculations'!BL21</f>
        <v xml:space="preserve"> </v>
      </c>
      <c r="CD22" s="43" t="str">
        <f>'Details and Calculations'!BN21</f>
        <v xml:space="preserve"> </v>
      </c>
      <c r="CE22" s="43" t="str">
        <f>'Details and Calculations'!BO21</f>
        <v xml:space="preserve"> </v>
      </c>
      <c r="CF22" s="43">
        <f>'Details and Calculations'!BZ21</f>
        <v>1</v>
      </c>
      <c r="CG22" s="43">
        <f>'Details and Calculations'!CB21</f>
        <v>2014</v>
      </c>
      <c r="CH22" s="31"/>
      <c r="CI22" s="53"/>
    </row>
    <row r="23" spans="1:87" x14ac:dyDescent="0.3">
      <c r="A23" s="43">
        <f>'Details and Calculations'!A22</f>
        <v>2017</v>
      </c>
      <c r="B23" s="43" t="str">
        <f>'Details and Calculations'!C22</f>
        <v>Rwanda</v>
      </c>
      <c r="C23" s="43" t="str">
        <f>'Details and Calculations'!D22</f>
        <v>Rulindo</v>
      </c>
      <c r="D23" s="43" t="str">
        <f>'Details and Calculations'!E22</f>
        <v>Tumba</v>
      </c>
      <c r="E23" s="43" t="str">
        <f>'Details and Calculations'!F22</f>
        <v>Taba</v>
      </c>
      <c r="F23" s="43" t="str">
        <f>'Details and Calculations'!G22</f>
        <v>Kamuragi</v>
      </c>
      <c r="G23" s="43" t="str">
        <f>'Details and Calculations'!H22</f>
        <v/>
      </c>
      <c r="H23" s="43" t="str">
        <f>'Details and Calculations'!I22</f>
        <v/>
      </c>
      <c r="I23" s="43" t="str">
        <f>'Details and Calculations'!J22</f>
        <v>Water point chez Safari/Nyirambuga pumping system</v>
      </c>
      <c r="J23" s="43">
        <f>'Details and Calculations'!K22</f>
        <v>154</v>
      </c>
      <c r="K23" s="43">
        <f>'Details and Calculations'!O22</f>
        <v>154</v>
      </c>
      <c r="L23" s="43">
        <f>'Details and Calculations'!P23</f>
        <v>86</v>
      </c>
      <c r="M23" s="43" t="str">
        <f>'Details and Calculations'!U22</f>
        <v>Piped Network With Pump</v>
      </c>
      <c r="N23" s="43">
        <f>'Details and Calculations'!V22</f>
        <v>2012</v>
      </c>
      <c r="O23" s="43" t="str">
        <f>'Details and Calculations'!W22</f>
        <v>Governement (District, Wasac) And Water For People</v>
      </c>
      <c r="P23" s="43" t="str">
        <f>'Details and Calculations'!X22</f>
        <v>Spring</v>
      </c>
      <c r="Q23" s="44" t="str">
        <f t="shared" si="0"/>
        <v>Low Risk</v>
      </c>
      <c r="R23" s="44" t="str">
        <f t="shared" si="1"/>
        <v>Low Risk</v>
      </c>
      <c r="S23" s="45" t="str">
        <f t="shared" si="2"/>
        <v>Intermediate Level of Service</v>
      </c>
      <c r="T23" s="62" t="str">
        <f t="shared" si="15"/>
        <v>Low Priority</v>
      </c>
      <c r="U23" s="46">
        <f t="shared" si="3"/>
        <v>6</v>
      </c>
      <c r="V23" s="28" t="str">
        <f t="shared" si="16"/>
        <v>Perform Routine Preventative Maintenance</v>
      </c>
      <c r="W23" s="47" t="str">
        <f t="shared" si="17"/>
        <v/>
      </c>
      <c r="X23" s="27" t="str">
        <f t="shared" si="18"/>
        <v>Maintain O&amp;M and Routine Monitoring</v>
      </c>
      <c r="Y23" s="48" t="str">
        <f t="shared" si="4"/>
        <v xml:space="preserve"> </v>
      </c>
      <c r="Z23" s="48" t="str">
        <f t="shared" si="5"/>
        <v xml:space="preserve"> </v>
      </c>
      <c r="AA23" s="48" t="str">
        <f t="shared" si="6"/>
        <v xml:space="preserve"> </v>
      </c>
      <c r="AB23" s="48" t="str">
        <f t="shared" si="7"/>
        <v xml:space="preserve"> </v>
      </c>
      <c r="AC23" s="48" t="str">
        <f t="shared" si="8"/>
        <v xml:space="preserve"> </v>
      </c>
      <c r="AD23" s="48" t="str">
        <f t="shared" si="9"/>
        <v xml:space="preserve"> </v>
      </c>
      <c r="AE23" s="48" t="str">
        <f t="shared" si="10"/>
        <v xml:space="preserve"> </v>
      </c>
      <c r="AF23" s="48" t="str">
        <f t="shared" si="11"/>
        <v xml:space="preserve"> </v>
      </c>
      <c r="AG23" s="49" t="str">
        <f t="shared" si="12"/>
        <v/>
      </c>
      <c r="AH23" s="48">
        <f t="shared" si="13"/>
        <v>15</v>
      </c>
      <c r="AI23" s="50" t="str">
        <f>'Details and Calculations'!AE22</f>
        <v xml:space="preserve"> </v>
      </c>
      <c r="AJ23" s="50" t="str">
        <f>'Details and Calculations'!AM22</f>
        <v xml:space="preserve"> </v>
      </c>
      <c r="AK23" s="50" t="str">
        <f>'Details and Calculations'!AR22</f>
        <v xml:space="preserve"> </v>
      </c>
      <c r="AL23" s="50" t="str">
        <f>'Details and Calculations'!AW22</f>
        <v xml:space="preserve"> </v>
      </c>
      <c r="AM23" s="50" t="str">
        <f>'Details and Calculations'!BA22</f>
        <v xml:space="preserve"> </v>
      </c>
      <c r="AN23" s="50" t="str">
        <f>'Details and Calculations'!BF22</f>
        <v xml:space="preserve"> </v>
      </c>
      <c r="AO23" s="50" t="str">
        <f>'Details and Calculations'!BI22</f>
        <v xml:space="preserve"> </v>
      </c>
      <c r="AP23" s="50" t="str">
        <f>'Details and Calculations'!BM22</f>
        <v xml:space="preserve"> </v>
      </c>
      <c r="AQ23" s="50" t="str">
        <f>'Details and Calculations'!BP22</f>
        <v xml:space="preserve"> </v>
      </c>
      <c r="AR23" s="50">
        <f>'Details and Calculations'!CC22</f>
        <v>1</v>
      </c>
      <c r="AS23" s="50">
        <f>'Details and Calculations'!CJ22</f>
        <v>2</v>
      </c>
      <c r="AT23" s="51">
        <f>'Details and Calculations'!T22</f>
        <v>1</v>
      </c>
      <c r="AU23" s="51">
        <f>'Details and Calculations'!Z22</f>
        <v>1</v>
      </c>
      <c r="AV23" s="51">
        <f>'Details and Calculations'!S22</f>
        <v>0</v>
      </c>
      <c r="AW23" s="51">
        <f>'Details and Calculations'!AI22</f>
        <v>1</v>
      </c>
      <c r="AX23" s="51">
        <f>'Details and Calculations'!BY22</f>
        <v>1</v>
      </c>
      <c r="AY23" s="51">
        <f>'Details and Calculations'!CG22</f>
        <v>1</v>
      </c>
      <c r="AZ23" s="51">
        <f>'Details and Calculations'!CI22</f>
        <v>1</v>
      </c>
      <c r="BA23" s="51">
        <f t="shared" si="14"/>
        <v>0</v>
      </c>
      <c r="BB23" s="52">
        <f>'Details and Calculations'!Y22</f>
        <v>2</v>
      </c>
      <c r="BC23" s="52" t="str">
        <f>'Details and Calculations'!AC22</f>
        <v xml:space="preserve"> </v>
      </c>
      <c r="BD23" s="52" t="str">
        <f>'Details and Calculations'!AK22</f>
        <v xml:space="preserve"> </v>
      </c>
      <c r="BE23" s="52" t="str">
        <f>'Details and Calculations'!AN22</f>
        <v xml:space="preserve"> </v>
      </c>
      <c r="BF23" s="52" t="str">
        <f>'Details and Calculations'!AP22</f>
        <v xml:space="preserve"> </v>
      </c>
      <c r="BG23" s="52" t="str">
        <f>'Details and Calculations'!AT22</f>
        <v xml:space="preserve"> </v>
      </c>
      <c r="BH23" s="52" t="str">
        <f>'Details and Calculations'!AY22</f>
        <v xml:space="preserve"> </v>
      </c>
      <c r="BI23" s="52" t="str">
        <f>'Details and Calculations'!BB22</f>
        <v xml:space="preserve"> </v>
      </c>
      <c r="BJ23" s="52" t="str">
        <f>'Details and Calculations'!BD22</f>
        <v xml:space="preserve"> </v>
      </c>
      <c r="BK23" s="52">
        <f>'Details and Calculations'!CA22</f>
        <v>2</v>
      </c>
      <c r="BL23" s="43">
        <f>'Details and Calculations'!AA22</f>
        <v>0</v>
      </c>
      <c r="BM23" s="43" t="str">
        <f>'Details and Calculations'!AB22</f>
        <v/>
      </c>
      <c r="BN23" s="43" t="str">
        <f>'Details and Calculations'!AD22</f>
        <v xml:space="preserve"> </v>
      </c>
      <c r="BO23" s="43">
        <f>'Details and Calculations'!AJ22</f>
        <v>0</v>
      </c>
      <c r="BP23" s="43" t="str">
        <f>'Details and Calculations'!AL22</f>
        <v xml:space="preserve"> </v>
      </c>
      <c r="BQ23" s="43">
        <f>'Details and Calculations'!AO22</f>
        <v>0</v>
      </c>
      <c r="BR23" s="43" t="str">
        <f>'Details and Calculations'!AQ22</f>
        <v xml:space="preserve"> </v>
      </c>
      <c r="BS23" s="43">
        <f>'Details and Calculations'!AS22</f>
        <v>0</v>
      </c>
      <c r="BT23" s="43" t="str">
        <f>'Details and Calculations'!AV22</f>
        <v xml:space="preserve"> </v>
      </c>
      <c r="BU23" s="43">
        <f>'Details and Calculations'!AX22</f>
        <v>0</v>
      </c>
      <c r="BV23" s="43" t="str">
        <f>'Details and Calculations'!AZ22</f>
        <v xml:space="preserve"> </v>
      </c>
      <c r="BW23" s="43">
        <f>'Details and Calculations'!BC22</f>
        <v>0</v>
      </c>
      <c r="BX23" s="43" t="str">
        <f>'Details and Calculations'!BE22</f>
        <v xml:space="preserve"> </v>
      </c>
      <c r="BY23" s="43" t="str">
        <f>'Details and Calculations'!BG22</f>
        <v xml:space="preserve"> </v>
      </c>
      <c r="BZ23" s="43" t="str">
        <f>'Details and Calculations'!BH22</f>
        <v xml:space="preserve"> </v>
      </c>
      <c r="CA23" s="43">
        <f>'Details and Calculations'!BJ22</f>
        <v>0</v>
      </c>
      <c r="CB23" s="43" t="str">
        <f>'Details and Calculations'!BK22</f>
        <v/>
      </c>
      <c r="CC23" s="43" t="str">
        <f>'Details and Calculations'!BL22</f>
        <v xml:space="preserve"> </v>
      </c>
      <c r="CD23" s="43" t="str">
        <f>'Details and Calculations'!BN22</f>
        <v xml:space="preserve"> </v>
      </c>
      <c r="CE23" s="43" t="str">
        <f>'Details and Calculations'!BO22</f>
        <v xml:space="preserve"> </v>
      </c>
      <c r="CF23" s="43">
        <f>'Details and Calculations'!BZ22</f>
        <v>1</v>
      </c>
      <c r="CG23" s="43">
        <f>'Details and Calculations'!CB22</f>
        <v>2012</v>
      </c>
      <c r="CH23" s="31"/>
      <c r="CI23" s="53"/>
    </row>
    <row r="24" spans="1:87" x14ac:dyDescent="0.3">
      <c r="A24" s="43">
        <f>'Details and Calculations'!A23</f>
        <v>2017</v>
      </c>
      <c r="B24" s="43" t="str">
        <f>'Details and Calculations'!C23</f>
        <v>Rwanda</v>
      </c>
      <c r="C24" s="43" t="str">
        <f>'Details and Calculations'!D23</f>
        <v>Rulindo</v>
      </c>
      <c r="D24" s="43" t="str">
        <f>'Details and Calculations'!E23</f>
        <v>Shyorongi</v>
      </c>
      <c r="E24" s="43" t="str">
        <f>'Details and Calculations'!F23</f>
        <v>Muvumu</v>
      </c>
      <c r="F24" s="43" t="str">
        <f>'Details and Calculations'!G23</f>
        <v>Karama</v>
      </c>
      <c r="G24" s="43" t="str">
        <f>'Details and Calculations'!H23</f>
        <v/>
      </c>
      <c r="H24" s="43" t="str">
        <f>'Details and Calculations'!I23</f>
        <v/>
      </c>
      <c r="I24" s="43" t="str">
        <f>'Details and Calculations'!J23</f>
        <v>Bitete-Muvumu</v>
      </c>
      <c r="J24" s="43">
        <f>'Details and Calculations'!K23</f>
        <v>121</v>
      </c>
      <c r="K24" s="43">
        <f>'Details and Calculations'!O23</f>
        <v>35</v>
      </c>
      <c r="L24" s="43">
        <f>'Details and Calculations'!P24</f>
        <v>22</v>
      </c>
      <c r="M24" s="43" t="str">
        <f>'Details and Calculations'!U23</f>
        <v>Piped Network -- Gravity Only</v>
      </c>
      <c r="N24" s="43">
        <f>'Details and Calculations'!V23</f>
        <v>2013</v>
      </c>
      <c r="O24" s="43" t="str">
        <f>'Details and Calculations'!W23</f>
        <v>Governement (District, Wasac) And Water For People</v>
      </c>
      <c r="P24" s="43" t="str">
        <f>'Details and Calculations'!X23</f>
        <v>Spring</v>
      </c>
      <c r="Q24" s="44" t="str">
        <f t="shared" si="0"/>
        <v>Low Risk</v>
      </c>
      <c r="R24" s="44" t="str">
        <f t="shared" si="1"/>
        <v>Low Risk</v>
      </c>
      <c r="S24" s="45" t="str">
        <f t="shared" si="2"/>
        <v>High Level of Service</v>
      </c>
      <c r="T24" s="62" t="str">
        <f t="shared" si="15"/>
        <v>Low Priority</v>
      </c>
      <c r="U24" s="46">
        <f t="shared" si="3"/>
        <v>8</v>
      </c>
      <c r="V24" s="28" t="str">
        <f t="shared" si="16"/>
        <v>Repair or Replace Components</v>
      </c>
      <c r="W24" s="47" t="str">
        <f t="shared" si="17"/>
        <v xml:space="preserve">Conduction Line, Other Concrete Structures </v>
      </c>
      <c r="X24" s="27" t="str">
        <f t="shared" si="18"/>
        <v>Create Plan To Repair or Replace Components</v>
      </c>
      <c r="Y24" s="48">
        <f t="shared" si="4"/>
        <v>26</v>
      </c>
      <c r="Z24" s="48">
        <f t="shared" si="5"/>
        <v>16</v>
      </c>
      <c r="AA24" s="48">
        <f t="shared" si="6"/>
        <v>26</v>
      </c>
      <c r="AB24" s="48">
        <f t="shared" si="7"/>
        <v>16</v>
      </c>
      <c r="AC24" s="48">
        <f t="shared" si="8"/>
        <v>26</v>
      </c>
      <c r="AD24" s="48" t="str">
        <f t="shared" si="9"/>
        <v xml:space="preserve"> </v>
      </c>
      <c r="AE24" s="48" t="str">
        <f t="shared" si="10"/>
        <v xml:space="preserve"> </v>
      </c>
      <c r="AF24" s="48" t="str">
        <f t="shared" si="11"/>
        <v xml:space="preserve"> </v>
      </c>
      <c r="AG24" s="49" t="str">
        <f t="shared" si="12"/>
        <v/>
      </c>
      <c r="AH24" s="48">
        <f t="shared" si="13"/>
        <v>16</v>
      </c>
      <c r="AI24" s="50">
        <f>'Details and Calculations'!AE23</f>
        <v>1</v>
      </c>
      <c r="AJ24" s="50">
        <f>'Details and Calculations'!AM23</f>
        <v>2</v>
      </c>
      <c r="AK24" s="50">
        <f>'Details and Calculations'!AR23</f>
        <v>1</v>
      </c>
      <c r="AL24" s="50">
        <f>'Details and Calculations'!AW23</f>
        <v>2</v>
      </c>
      <c r="AM24" s="50">
        <f>'Details and Calculations'!BA23</f>
        <v>1</v>
      </c>
      <c r="AN24" s="50" t="str">
        <f>'Details and Calculations'!BF23</f>
        <v xml:space="preserve"> </v>
      </c>
      <c r="AO24" s="50" t="str">
        <f>'Details and Calculations'!BI23</f>
        <v xml:space="preserve"> </v>
      </c>
      <c r="AP24" s="50" t="str">
        <f>'Details and Calculations'!BM23</f>
        <v xml:space="preserve"> </v>
      </c>
      <c r="AQ24" s="50" t="str">
        <f>'Details and Calculations'!BP23</f>
        <v xml:space="preserve"> </v>
      </c>
      <c r="AR24" s="50">
        <f>'Details and Calculations'!CC23</f>
        <v>1</v>
      </c>
      <c r="AS24" s="50">
        <f>'Details and Calculations'!CJ23</f>
        <v>1</v>
      </c>
      <c r="AT24" s="51">
        <f>'Details and Calculations'!T23</f>
        <v>1</v>
      </c>
      <c r="AU24" s="51">
        <f>'Details and Calculations'!Z23</f>
        <v>1</v>
      </c>
      <c r="AV24" s="51">
        <f>'Details and Calculations'!S23</f>
        <v>1</v>
      </c>
      <c r="AW24" s="51">
        <f>'Details and Calculations'!AI23</f>
        <v>1</v>
      </c>
      <c r="AX24" s="51">
        <f>'Details and Calculations'!BY23</f>
        <v>1</v>
      </c>
      <c r="AY24" s="51">
        <f>'Details and Calculations'!CG23</f>
        <v>1</v>
      </c>
      <c r="AZ24" s="51">
        <f>'Details and Calculations'!CI23</f>
        <v>1</v>
      </c>
      <c r="BA24" s="51">
        <f t="shared" si="14"/>
        <v>1</v>
      </c>
      <c r="BB24" s="52">
        <f>'Details and Calculations'!Y23</f>
        <v>3</v>
      </c>
      <c r="BC24" s="52">
        <f>'Details and Calculations'!AC23</f>
        <v>1</v>
      </c>
      <c r="BD24" s="52">
        <f>'Details and Calculations'!AK23</f>
        <v>1</v>
      </c>
      <c r="BE24" s="52">
        <f>'Details and Calculations'!AN23</f>
        <v>1000</v>
      </c>
      <c r="BF24" s="52">
        <f>'Details and Calculations'!AP23</f>
        <v>4</v>
      </c>
      <c r="BG24" s="52">
        <f>'Details and Calculations'!AT23</f>
        <v>6</v>
      </c>
      <c r="BH24" s="52">
        <f>'Details and Calculations'!AY23</f>
        <v>1</v>
      </c>
      <c r="BI24" s="52">
        <f>'Details and Calculations'!BB23</f>
        <v>4000</v>
      </c>
      <c r="BJ24" s="52" t="str">
        <f>'Details and Calculations'!BD23</f>
        <v xml:space="preserve"> </v>
      </c>
      <c r="BK24" s="52">
        <f>'Details and Calculations'!CA23</f>
        <v>1</v>
      </c>
      <c r="BL24" s="43">
        <f>'Details and Calculations'!AA23</f>
        <v>1</v>
      </c>
      <c r="BM24" s="43" t="str">
        <f>'Details and Calculations'!AB23</f>
        <v>"Springbox" --Intake Structure At A Spring</v>
      </c>
      <c r="BN24" s="43">
        <f>'Details and Calculations'!AD23</f>
        <v>2013</v>
      </c>
      <c r="BO24" s="43">
        <f>'Details and Calculations'!AJ23</f>
        <v>1</v>
      </c>
      <c r="BP24" s="43">
        <f>'Details and Calculations'!AL23</f>
        <v>2013</v>
      </c>
      <c r="BQ24" s="43">
        <f>'Details and Calculations'!AO23</f>
        <v>1</v>
      </c>
      <c r="BR24" s="43">
        <f>'Details and Calculations'!AQ23</f>
        <v>2013</v>
      </c>
      <c r="BS24" s="43">
        <f>'Details and Calculations'!AS23</f>
        <v>1</v>
      </c>
      <c r="BT24" s="43">
        <f>'Details and Calculations'!AV23</f>
        <v>2013</v>
      </c>
      <c r="BU24" s="43">
        <f>'Details and Calculations'!AX23</f>
        <v>1</v>
      </c>
      <c r="BV24" s="43">
        <f>'Details and Calculations'!AZ23</f>
        <v>2013</v>
      </c>
      <c r="BW24" s="43">
        <f>'Details and Calculations'!BC23</f>
        <v>0</v>
      </c>
      <c r="BX24" s="43" t="str">
        <f>'Details and Calculations'!BE23</f>
        <v xml:space="preserve"> </v>
      </c>
      <c r="BY24" s="43" t="str">
        <f>'Details and Calculations'!BG23</f>
        <v xml:space="preserve"> </v>
      </c>
      <c r="BZ24" s="43" t="str">
        <f>'Details and Calculations'!BH23</f>
        <v xml:space="preserve"> </v>
      </c>
      <c r="CA24" s="43">
        <f>'Details and Calculations'!BJ23</f>
        <v>0</v>
      </c>
      <c r="CB24" s="43" t="str">
        <f>'Details and Calculations'!BK23</f>
        <v/>
      </c>
      <c r="CC24" s="43" t="str">
        <f>'Details and Calculations'!BL23</f>
        <v xml:space="preserve"> </v>
      </c>
      <c r="CD24" s="43" t="str">
        <f>'Details and Calculations'!BN23</f>
        <v xml:space="preserve"> </v>
      </c>
      <c r="CE24" s="43" t="str">
        <f>'Details and Calculations'!BO23</f>
        <v xml:space="preserve"> </v>
      </c>
      <c r="CF24" s="43">
        <f>'Details and Calculations'!BZ23</f>
        <v>1</v>
      </c>
      <c r="CG24" s="43">
        <f>'Details and Calculations'!CB23</f>
        <v>2013</v>
      </c>
      <c r="CH24" s="31"/>
      <c r="CI24" s="53"/>
    </row>
    <row r="25" spans="1:87" x14ac:dyDescent="0.3">
      <c r="A25" s="43">
        <f>'Details and Calculations'!A24</f>
        <v>2017</v>
      </c>
      <c r="B25" s="43" t="str">
        <f>'Details and Calculations'!C24</f>
        <v>Rwanda</v>
      </c>
      <c r="C25" s="43" t="str">
        <f>'Details and Calculations'!D24</f>
        <v>Gicumbi</v>
      </c>
      <c r="D25" s="43" t="str">
        <f>'Details and Calculations'!E24</f>
        <v>Mutete</v>
      </c>
      <c r="E25" s="43" t="str">
        <f>'Details and Calculations'!F24</f>
        <v>Nyarubuye</v>
      </c>
      <c r="F25" s="43" t="str">
        <f>'Details and Calculations'!G24</f>
        <v>Rugarama</v>
      </c>
      <c r="G25" s="43" t="str">
        <f>'Details and Calculations'!H24</f>
        <v/>
      </c>
      <c r="H25" s="43" t="str">
        <f>'Details and Calculations'!I24</f>
        <v/>
      </c>
      <c r="I25" s="43" t="str">
        <f>'Details and Calculations'!J24</f>
        <v>rukondo</v>
      </c>
      <c r="J25" s="43">
        <f>'Details and Calculations'!K24</f>
        <v>162</v>
      </c>
      <c r="K25" s="43">
        <f>'Details and Calculations'!O24</f>
        <v>140</v>
      </c>
      <c r="L25" s="43">
        <f>'Details and Calculations'!P25</f>
        <v>102</v>
      </c>
      <c r="M25" s="43" t="str">
        <f>'Details and Calculations'!U24</f>
        <v>Piped Network -- Gravity Only</v>
      </c>
      <c r="N25" s="43">
        <f>'Details and Calculations'!V24</f>
        <v>2012</v>
      </c>
      <c r="O25" s="43" t="str">
        <f>'Details and Calculations'!W24</f>
        <v>G. Thierry</v>
      </c>
      <c r="P25" s="43" t="str">
        <f>'Details and Calculations'!X24</f>
        <v>Spring</v>
      </c>
      <c r="Q25" s="44" t="str">
        <f t="shared" si="0"/>
        <v>Low Risk</v>
      </c>
      <c r="R25" s="44" t="str">
        <f t="shared" si="1"/>
        <v>Low Risk</v>
      </c>
      <c r="S25" s="45" t="str">
        <f t="shared" si="2"/>
        <v>Intermediate Level of Service</v>
      </c>
      <c r="T25" s="62" t="str">
        <f t="shared" si="15"/>
        <v>Low Priority</v>
      </c>
      <c r="U25" s="46">
        <f t="shared" si="3"/>
        <v>7</v>
      </c>
      <c r="V25" s="28" t="str">
        <f t="shared" si="16"/>
        <v>Perform Routine Preventative Maintenance</v>
      </c>
      <c r="W25" s="47" t="str">
        <f t="shared" si="17"/>
        <v/>
      </c>
      <c r="X25" s="27" t="str">
        <f t="shared" si="18"/>
        <v>Maintain O&amp;M and Routine Monitoring</v>
      </c>
      <c r="Y25" s="48">
        <f t="shared" si="4"/>
        <v>25</v>
      </c>
      <c r="Z25" s="48">
        <f t="shared" si="5"/>
        <v>15</v>
      </c>
      <c r="AA25" s="48">
        <f t="shared" si="6"/>
        <v>25</v>
      </c>
      <c r="AB25" s="48" t="str">
        <f t="shared" si="7"/>
        <v xml:space="preserve"> </v>
      </c>
      <c r="AC25" s="48">
        <f t="shared" si="8"/>
        <v>25</v>
      </c>
      <c r="AD25" s="48" t="str">
        <f t="shared" si="9"/>
        <v xml:space="preserve"> </v>
      </c>
      <c r="AE25" s="48" t="str">
        <f t="shared" si="10"/>
        <v xml:space="preserve"> </v>
      </c>
      <c r="AF25" s="48" t="str">
        <f t="shared" si="11"/>
        <v xml:space="preserve"> </v>
      </c>
      <c r="AG25" s="49" t="str">
        <f t="shared" si="12"/>
        <v/>
      </c>
      <c r="AH25" s="48">
        <f t="shared" si="13"/>
        <v>15</v>
      </c>
      <c r="AI25" s="50">
        <f>'Details and Calculations'!AE24</f>
        <v>1</v>
      </c>
      <c r="AJ25" s="50">
        <f>'Details and Calculations'!AM24</f>
        <v>1</v>
      </c>
      <c r="AK25" s="50">
        <f>'Details and Calculations'!AR24</f>
        <v>1</v>
      </c>
      <c r="AL25" s="50" t="str">
        <f>'Details and Calculations'!AW24</f>
        <v xml:space="preserve"> </v>
      </c>
      <c r="AM25" s="50">
        <f>'Details and Calculations'!BA24</f>
        <v>1</v>
      </c>
      <c r="AN25" s="50" t="str">
        <f>'Details and Calculations'!BF24</f>
        <v xml:space="preserve"> </v>
      </c>
      <c r="AO25" s="50" t="str">
        <f>'Details and Calculations'!BI24</f>
        <v xml:space="preserve"> </v>
      </c>
      <c r="AP25" s="50" t="str">
        <f>'Details and Calculations'!BM24</f>
        <v xml:space="preserve"> </v>
      </c>
      <c r="AQ25" s="50" t="str">
        <f>'Details and Calculations'!BP24</f>
        <v xml:space="preserve"> </v>
      </c>
      <c r="AR25" s="50">
        <f>'Details and Calculations'!CC24</f>
        <v>1</v>
      </c>
      <c r="AS25" s="50">
        <f>'Details and Calculations'!CJ24</f>
        <v>1</v>
      </c>
      <c r="AT25" s="51">
        <f>'Details and Calculations'!T24</f>
        <v>1</v>
      </c>
      <c r="AU25" s="51">
        <f>'Details and Calculations'!Z24</f>
        <v>1</v>
      </c>
      <c r="AV25" s="51">
        <f>'Details and Calculations'!S24</f>
        <v>0</v>
      </c>
      <c r="AW25" s="51">
        <f>'Details and Calculations'!AI24</f>
        <v>1</v>
      </c>
      <c r="AX25" s="51">
        <f>'Details and Calculations'!BY24</f>
        <v>1</v>
      </c>
      <c r="AY25" s="51">
        <f>'Details and Calculations'!CG24</f>
        <v>1</v>
      </c>
      <c r="AZ25" s="51">
        <f>'Details and Calculations'!CI24</f>
        <v>1</v>
      </c>
      <c r="BA25" s="51">
        <f t="shared" si="14"/>
        <v>1</v>
      </c>
      <c r="BB25" s="52">
        <f>'Details and Calculations'!Y24</f>
        <v>1</v>
      </c>
      <c r="BC25" s="52">
        <f>'Details and Calculations'!AC24</f>
        <v>1</v>
      </c>
      <c r="BD25" s="52">
        <f>'Details and Calculations'!AK24</f>
        <v>1</v>
      </c>
      <c r="BE25" s="52">
        <f>'Details and Calculations'!AN24</f>
        <v>4500</v>
      </c>
      <c r="BF25" s="52">
        <f>'Details and Calculations'!AP24</f>
        <v>4</v>
      </c>
      <c r="BG25" s="52" t="str">
        <f>'Details and Calculations'!AT24</f>
        <v xml:space="preserve"> </v>
      </c>
      <c r="BH25" s="52">
        <f>'Details and Calculations'!AY24</f>
        <v>1</v>
      </c>
      <c r="BI25" s="52">
        <f>'Details and Calculations'!BB24</f>
        <v>4500</v>
      </c>
      <c r="BJ25" s="52" t="str">
        <f>'Details and Calculations'!BD24</f>
        <v xml:space="preserve"> </v>
      </c>
      <c r="BK25" s="52">
        <f>'Details and Calculations'!CA24</f>
        <v>2</v>
      </c>
      <c r="BL25" s="43">
        <f>'Details and Calculations'!AA24</f>
        <v>1</v>
      </c>
      <c r="BM25" s="43" t="str">
        <f>'Details and Calculations'!AB24</f>
        <v>"Springbox" --Intake Structure At A Spring</v>
      </c>
      <c r="BN25" s="43">
        <f>'Details and Calculations'!AD24</f>
        <v>2012</v>
      </c>
      <c r="BO25" s="43">
        <f>'Details and Calculations'!AJ24</f>
        <v>1</v>
      </c>
      <c r="BP25" s="43">
        <f>'Details and Calculations'!AL24</f>
        <v>2012</v>
      </c>
      <c r="BQ25" s="43">
        <f>'Details and Calculations'!AO24</f>
        <v>1</v>
      </c>
      <c r="BR25" s="43">
        <f>'Details and Calculations'!AQ24</f>
        <v>2012</v>
      </c>
      <c r="BS25" s="43">
        <f>'Details and Calculations'!AS24</f>
        <v>0</v>
      </c>
      <c r="BT25" s="43" t="str">
        <f>'Details and Calculations'!AV24</f>
        <v xml:space="preserve"> </v>
      </c>
      <c r="BU25" s="43">
        <f>'Details and Calculations'!AX24</f>
        <v>1</v>
      </c>
      <c r="BV25" s="43">
        <f>'Details and Calculations'!AZ24</f>
        <v>2012</v>
      </c>
      <c r="BW25" s="43">
        <f>'Details and Calculations'!BC24</f>
        <v>0</v>
      </c>
      <c r="BX25" s="43" t="str">
        <f>'Details and Calculations'!BE24</f>
        <v xml:space="preserve"> </v>
      </c>
      <c r="BY25" s="43" t="str">
        <f>'Details and Calculations'!BG24</f>
        <v xml:space="preserve"> </v>
      </c>
      <c r="BZ25" s="43" t="str">
        <f>'Details and Calculations'!BH24</f>
        <v xml:space="preserve"> </v>
      </c>
      <c r="CA25" s="43">
        <f>'Details and Calculations'!BJ24</f>
        <v>0</v>
      </c>
      <c r="CB25" s="43" t="str">
        <f>'Details and Calculations'!BK24</f>
        <v/>
      </c>
      <c r="CC25" s="43" t="str">
        <f>'Details and Calculations'!BL24</f>
        <v xml:space="preserve"> </v>
      </c>
      <c r="CD25" s="43" t="str">
        <f>'Details and Calculations'!BN24</f>
        <v xml:space="preserve"> </v>
      </c>
      <c r="CE25" s="43" t="str">
        <f>'Details and Calculations'!BO24</f>
        <v xml:space="preserve"> </v>
      </c>
      <c r="CF25" s="43">
        <f>'Details and Calculations'!BZ24</f>
        <v>1</v>
      </c>
      <c r="CG25" s="43">
        <f>'Details and Calculations'!CB24</f>
        <v>2012</v>
      </c>
      <c r="CH25" s="31"/>
      <c r="CI25" s="53"/>
    </row>
    <row r="26" spans="1:87" x14ac:dyDescent="0.3">
      <c r="A26" s="43">
        <f>'Details and Calculations'!A25</f>
        <v>2017</v>
      </c>
      <c r="B26" s="43" t="str">
        <f>'Details and Calculations'!C25</f>
        <v>Rwanda</v>
      </c>
      <c r="C26" s="43" t="str">
        <f>'Details and Calculations'!D25</f>
        <v>Rulindo</v>
      </c>
      <c r="D26" s="43" t="str">
        <f>'Details and Calculations'!E25</f>
        <v>Shyorongi</v>
      </c>
      <c r="E26" s="43" t="str">
        <f>'Details and Calculations'!F25</f>
        <v>Rutonde</v>
      </c>
      <c r="F26" s="43" t="str">
        <f>'Details and Calculations'!G25</f>
        <v>Rweya</v>
      </c>
      <c r="G26" s="43" t="str">
        <f>'Details and Calculations'!H25</f>
        <v/>
      </c>
      <c r="H26" s="43" t="str">
        <f>'Details and Calculations'!I25</f>
        <v/>
      </c>
      <c r="I26" s="43" t="str">
        <f>'Details and Calculations'!J25</f>
        <v>kirikumuryango network</v>
      </c>
      <c r="J26" s="43">
        <f>'Details and Calculations'!K25</f>
        <v>212</v>
      </c>
      <c r="K26" s="43">
        <f>'Details and Calculations'!O25</f>
        <v>110</v>
      </c>
      <c r="L26" s="43" t="str">
        <f>'Details and Calculations'!P26</f>
        <v xml:space="preserve"> </v>
      </c>
      <c r="M26" s="43" t="str">
        <f>'Details and Calculations'!U25</f>
        <v>Piped Network -- Gravity Only</v>
      </c>
      <c r="N26" s="43">
        <f>'Details and Calculations'!V25</f>
        <v>2013</v>
      </c>
      <c r="O26" s="43" t="str">
        <f>'Details and Calculations'!W25</f>
        <v>Governement (District, Wasac) And Water For People</v>
      </c>
      <c r="P26" s="43" t="str">
        <f>'Details and Calculations'!X25</f>
        <v>Spring</v>
      </c>
      <c r="Q26" s="44" t="str">
        <f t="shared" si="0"/>
        <v>Low Risk</v>
      </c>
      <c r="R26" s="44" t="str">
        <f t="shared" si="1"/>
        <v>Low Risk</v>
      </c>
      <c r="S26" s="45" t="str">
        <f t="shared" si="2"/>
        <v>Intermediate Level of Service</v>
      </c>
      <c r="T26" s="62" t="str">
        <f t="shared" si="15"/>
        <v>Low Priority</v>
      </c>
      <c r="U26" s="46">
        <f t="shared" si="3"/>
        <v>7</v>
      </c>
      <c r="V26" s="28" t="str">
        <f t="shared" si="16"/>
        <v>Perform Routine Preventative Maintenance</v>
      </c>
      <c r="W26" s="47" t="str">
        <f t="shared" si="17"/>
        <v/>
      </c>
      <c r="X26" s="27" t="str">
        <f t="shared" si="18"/>
        <v>Maintain O&amp;M and Routine Monitoring</v>
      </c>
      <c r="Y26" s="48">
        <f t="shared" si="4"/>
        <v>26</v>
      </c>
      <c r="Z26" s="48">
        <f t="shared" si="5"/>
        <v>16</v>
      </c>
      <c r="AA26" s="48">
        <f t="shared" si="6"/>
        <v>26</v>
      </c>
      <c r="AB26" s="48">
        <f t="shared" si="7"/>
        <v>16</v>
      </c>
      <c r="AC26" s="48">
        <f t="shared" si="8"/>
        <v>26</v>
      </c>
      <c r="AD26" s="48" t="str">
        <f t="shared" si="9"/>
        <v xml:space="preserve"> </v>
      </c>
      <c r="AE26" s="48" t="str">
        <f t="shared" si="10"/>
        <v xml:space="preserve"> </v>
      </c>
      <c r="AF26" s="48" t="str">
        <f t="shared" si="11"/>
        <v xml:space="preserve"> </v>
      </c>
      <c r="AG26" s="49" t="str">
        <f t="shared" si="12"/>
        <v/>
      </c>
      <c r="AH26" s="48">
        <f t="shared" si="13"/>
        <v>16</v>
      </c>
      <c r="AI26" s="50">
        <f>'Details and Calculations'!AE25</f>
        <v>1</v>
      </c>
      <c r="AJ26" s="50">
        <f>'Details and Calculations'!AM25</f>
        <v>1</v>
      </c>
      <c r="AK26" s="50">
        <f>'Details and Calculations'!AR25</f>
        <v>1</v>
      </c>
      <c r="AL26" s="50">
        <f>'Details and Calculations'!AW25</f>
        <v>1</v>
      </c>
      <c r="AM26" s="50">
        <f>'Details and Calculations'!BA25</f>
        <v>1</v>
      </c>
      <c r="AN26" s="50" t="str">
        <f>'Details and Calculations'!BF25</f>
        <v xml:space="preserve"> </v>
      </c>
      <c r="AO26" s="50" t="str">
        <f>'Details and Calculations'!BI25</f>
        <v xml:space="preserve"> </v>
      </c>
      <c r="AP26" s="50" t="str">
        <f>'Details and Calculations'!BM25</f>
        <v xml:space="preserve"> </v>
      </c>
      <c r="AQ26" s="50" t="str">
        <f>'Details and Calculations'!BP25</f>
        <v xml:space="preserve"> </v>
      </c>
      <c r="AR26" s="50">
        <f>'Details and Calculations'!CC25</f>
        <v>1</v>
      </c>
      <c r="AS26" s="50">
        <f>'Details and Calculations'!CJ25</f>
        <v>1</v>
      </c>
      <c r="AT26" s="51">
        <f>'Details and Calculations'!T25</f>
        <v>1</v>
      </c>
      <c r="AU26" s="51">
        <f>'Details and Calculations'!Z25</f>
        <v>1</v>
      </c>
      <c r="AV26" s="51">
        <f>'Details and Calculations'!S25</f>
        <v>0</v>
      </c>
      <c r="AW26" s="51">
        <f>'Details and Calculations'!AI25</f>
        <v>1</v>
      </c>
      <c r="AX26" s="51">
        <f>'Details and Calculations'!BY25</f>
        <v>1</v>
      </c>
      <c r="AY26" s="51">
        <f>'Details and Calculations'!CG25</f>
        <v>1</v>
      </c>
      <c r="AZ26" s="51">
        <f>'Details and Calculations'!CI25</f>
        <v>1</v>
      </c>
      <c r="BA26" s="51">
        <f t="shared" si="14"/>
        <v>1</v>
      </c>
      <c r="BB26" s="52">
        <f>'Details and Calculations'!Y25</f>
        <v>1</v>
      </c>
      <c r="BC26" s="52">
        <f>'Details and Calculations'!AC25</f>
        <v>1</v>
      </c>
      <c r="BD26" s="52">
        <f>'Details and Calculations'!AK25</f>
        <v>1</v>
      </c>
      <c r="BE26" s="52">
        <f>'Details and Calculations'!AN25</f>
        <v>500</v>
      </c>
      <c r="BF26" s="52">
        <f>'Details and Calculations'!AP25</f>
        <v>17</v>
      </c>
      <c r="BG26" s="52">
        <f>'Details and Calculations'!AT25</f>
        <v>6</v>
      </c>
      <c r="BH26" s="52">
        <f>'Details and Calculations'!AY25</f>
        <v>2</v>
      </c>
      <c r="BI26" s="52">
        <f>'Details and Calculations'!BB25</f>
        <v>3500</v>
      </c>
      <c r="BJ26" s="52" t="str">
        <f>'Details and Calculations'!BD25</f>
        <v xml:space="preserve"> </v>
      </c>
      <c r="BK26" s="52">
        <f>'Details and Calculations'!CA25</f>
        <v>1</v>
      </c>
      <c r="BL26" s="43">
        <f>'Details and Calculations'!AA25</f>
        <v>1</v>
      </c>
      <c r="BM26" s="43" t="str">
        <f>'Details and Calculations'!AB25</f>
        <v>"Springbox" --Intake Structure At A Spring</v>
      </c>
      <c r="BN26" s="43">
        <f>'Details and Calculations'!AD25</f>
        <v>2013</v>
      </c>
      <c r="BO26" s="43">
        <f>'Details and Calculations'!AJ25</f>
        <v>1</v>
      </c>
      <c r="BP26" s="43">
        <f>'Details and Calculations'!AL25</f>
        <v>2013</v>
      </c>
      <c r="BQ26" s="43">
        <f>'Details and Calculations'!AO25</f>
        <v>1</v>
      </c>
      <c r="BR26" s="43">
        <f>'Details and Calculations'!AQ25</f>
        <v>2013</v>
      </c>
      <c r="BS26" s="43">
        <f>'Details and Calculations'!AS25</f>
        <v>1</v>
      </c>
      <c r="BT26" s="43">
        <f>'Details and Calculations'!AV25</f>
        <v>2013</v>
      </c>
      <c r="BU26" s="43">
        <f>'Details and Calculations'!AX25</f>
        <v>1</v>
      </c>
      <c r="BV26" s="43">
        <f>'Details and Calculations'!AZ25</f>
        <v>2013</v>
      </c>
      <c r="BW26" s="43">
        <f>'Details and Calculations'!BC25</f>
        <v>0</v>
      </c>
      <c r="BX26" s="43" t="str">
        <f>'Details and Calculations'!BE25</f>
        <v xml:space="preserve"> </v>
      </c>
      <c r="BY26" s="43" t="str">
        <f>'Details and Calculations'!BG25</f>
        <v xml:space="preserve"> </v>
      </c>
      <c r="BZ26" s="43" t="str">
        <f>'Details and Calculations'!BH25</f>
        <v xml:space="preserve"> </v>
      </c>
      <c r="CA26" s="43">
        <f>'Details and Calculations'!BJ25</f>
        <v>0</v>
      </c>
      <c r="CB26" s="43" t="str">
        <f>'Details and Calculations'!BK25</f>
        <v/>
      </c>
      <c r="CC26" s="43" t="str">
        <f>'Details and Calculations'!BL25</f>
        <v xml:space="preserve"> </v>
      </c>
      <c r="CD26" s="43" t="str">
        <f>'Details and Calculations'!BN25</f>
        <v xml:space="preserve"> </v>
      </c>
      <c r="CE26" s="43" t="str">
        <f>'Details and Calculations'!BO25</f>
        <v xml:space="preserve"> </v>
      </c>
      <c r="CF26" s="43">
        <f>'Details and Calculations'!BZ25</f>
        <v>1</v>
      </c>
      <c r="CG26" s="43">
        <f>'Details and Calculations'!CB25</f>
        <v>2013</v>
      </c>
      <c r="CH26" s="31"/>
      <c r="CI26" s="53"/>
    </row>
    <row r="27" spans="1:87" x14ac:dyDescent="0.3">
      <c r="A27" s="43">
        <f>'Details and Calculations'!A26</f>
        <v>2017</v>
      </c>
      <c r="B27" s="43" t="str">
        <f>'Details and Calculations'!C26</f>
        <v>Rwanda</v>
      </c>
      <c r="C27" s="43" t="str">
        <f>'Details and Calculations'!D26</f>
        <v>Rulindo</v>
      </c>
      <c r="D27" s="43" t="str">
        <f>'Details and Calculations'!E26</f>
        <v>Masoro</v>
      </c>
      <c r="E27" s="43" t="str">
        <f>'Details and Calculations'!F26</f>
        <v>Shengampuri</v>
      </c>
      <c r="F27" s="43" t="str">
        <f>'Details and Calculations'!G26</f>
        <v>Mutagata</v>
      </c>
      <c r="G27" s="43" t="str">
        <f>'Details and Calculations'!H26</f>
        <v/>
      </c>
      <c r="H27" s="43" t="str">
        <f>'Details and Calculations'!I26</f>
        <v/>
      </c>
      <c r="I27" s="43" t="str">
        <f>'Details and Calculations'!J26</f>
        <v xml:space="preserve"> </v>
      </c>
      <c r="J27" s="43">
        <f>'Details and Calculations'!K26</f>
        <v>124</v>
      </c>
      <c r="K27" s="43">
        <f>'Details and Calculations'!O26</f>
        <v>124</v>
      </c>
      <c r="L27" s="43">
        <f>'Details and Calculations'!P27</f>
        <v>8</v>
      </c>
      <c r="M27" s="43" t="str">
        <f>'Details and Calculations'!U26</f>
        <v>Piped Network With Pump</v>
      </c>
      <c r="N27" s="43">
        <f>'Details and Calculations'!V26</f>
        <v>1998</v>
      </c>
      <c r="O27" s="43" t="str">
        <f>'Details and Calculations'!W26</f>
        <v>Governement (District, Wasac) And Water For People</v>
      </c>
      <c r="P27" s="43" t="str">
        <f>'Details and Calculations'!X26</f>
        <v>Spring</v>
      </c>
      <c r="Q27" s="44" t="str">
        <f t="shared" si="0"/>
        <v>Low Risk</v>
      </c>
      <c r="R27" s="44" t="str">
        <f t="shared" si="1"/>
        <v>Low Risk</v>
      </c>
      <c r="S27" s="45" t="str">
        <f t="shared" si="2"/>
        <v>High Level of Service</v>
      </c>
      <c r="T27" s="62" t="str">
        <f t="shared" si="15"/>
        <v>Low Priority</v>
      </c>
      <c r="U27" s="46">
        <f t="shared" si="3"/>
        <v>8</v>
      </c>
      <c r="V27" s="28" t="str">
        <f t="shared" si="16"/>
        <v>Perform Routine Preventative Maintenance</v>
      </c>
      <c r="W27" s="47" t="str">
        <f t="shared" si="17"/>
        <v/>
      </c>
      <c r="X27" s="27" t="str">
        <f t="shared" si="18"/>
        <v>Maintain O&amp;M and Routine Monitoring</v>
      </c>
      <c r="Y27" s="48">
        <f t="shared" si="4"/>
        <v>29</v>
      </c>
      <c r="Z27" s="48">
        <f t="shared" si="5"/>
        <v>19</v>
      </c>
      <c r="AA27" s="48">
        <f t="shared" si="6"/>
        <v>29</v>
      </c>
      <c r="AB27" s="48" t="str">
        <f t="shared" si="7"/>
        <v xml:space="preserve"> </v>
      </c>
      <c r="AC27" s="48">
        <f t="shared" si="8"/>
        <v>29</v>
      </c>
      <c r="AD27" s="48">
        <f t="shared" si="9"/>
        <v>6</v>
      </c>
      <c r="AE27" s="48">
        <f t="shared" si="10"/>
        <v>19</v>
      </c>
      <c r="AF27" s="48" t="str">
        <f t="shared" si="11"/>
        <v xml:space="preserve"> </v>
      </c>
      <c r="AG27" s="49" t="str">
        <f t="shared" si="12"/>
        <v/>
      </c>
      <c r="AH27" s="48">
        <f t="shared" si="13"/>
        <v>19</v>
      </c>
      <c r="AI27" s="50">
        <f>'Details and Calculations'!AE26</f>
        <v>1</v>
      </c>
      <c r="AJ27" s="50">
        <f>'Details and Calculations'!AM26</f>
        <v>1</v>
      </c>
      <c r="AK27" s="50">
        <f>'Details and Calculations'!AR26</f>
        <v>1</v>
      </c>
      <c r="AL27" s="50" t="str">
        <f>'Details and Calculations'!AW26</f>
        <v xml:space="preserve"> </v>
      </c>
      <c r="AM27" s="50">
        <f>'Details and Calculations'!BA26</f>
        <v>1</v>
      </c>
      <c r="AN27" s="50">
        <f>'Details and Calculations'!BF26</f>
        <v>1</v>
      </c>
      <c r="AO27" s="50">
        <f>'Details and Calculations'!BI26</f>
        <v>1</v>
      </c>
      <c r="AP27" s="50" t="str">
        <f>'Details and Calculations'!BM26</f>
        <v xml:space="preserve"> </v>
      </c>
      <c r="AQ27" s="50" t="str">
        <f>'Details and Calculations'!BP26</f>
        <v xml:space="preserve"> </v>
      </c>
      <c r="AR27" s="50">
        <f>'Details and Calculations'!CC26</f>
        <v>1</v>
      </c>
      <c r="AS27" s="50">
        <f>'Details and Calculations'!CJ26</f>
        <v>1</v>
      </c>
      <c r="AT27" s="51">
        <f>'Details and Calculations'!T26</f>
        <v>1</v>
      </c>
      <c r="AU27" s="51">
        <f>'Details and Calculations'!Z26</f>
        <v>1</v>
      </c>
      <c r="AV27" s="51">
        <f>'Details and Calculations'!S26</f>
        <v>1</v>
      </c>
      <c r="AW27" s="51">
        <f>'Details and Calculations'!AI26</f>
        <v>1</v>
      </c>
      <c r="AX27" s="51">
        <f>'Details and Calculations'!BY26</f>
        <v>1</v>
      </c>
      <c r="AY27" s="51">
        <f>'Details and Calculations'!CG26</f>
        <v>1</v>
      </c>
      <c r="AZ27" s="51">
        <f>'Details and Calculations'!CI26</f>
        <v>1</v>
      </c>
      <c r="BA27" s="51">
        <f t="shared" si="14"/>
        <v>1</v>
      </c>
      <c r="BB27" s="52">
        <f>'Details and Calculations'!Y26</f>
        <v>2</v>
      </c>
      <c r="BC27" s="52">
        <f>'Details and Calculations'!AC26</f>
        <v>15</v>
      </c>
      <c r="BD27" s="52">
        <f>'Details and Calculations'!AK26</f>
        <v>2</v>
      </c>
      <c r="BE27" s="52">
        <f>'Details and Calculations'!AN26</f>
        <v>5000</v>
      </c>
      <c r="BF27" s="52">
        <f>'Details and Calculations'!AP26</f>
        <v>15</v>
      </c>
      <c r="BG27" s="52" t="str">
        <f>'Details and Calculations'!AT26</f>
        <v xml:space="preserve"> </v>
      </c>
      <c r="BH27" s="52">
        <f>'Details and Calculations'!AY26</f>
        <v>2</v>
      </c>
      <c r="BI27" s="52">
        <f>'Details and Calculations'!BB26</f>
        <v>5000</v>
      </c>
      <c r="BJ27" s="52">
        <f>'Details and Calculations'!BD26</f>
        <v>1</v>
      </c>
      <c r="BK27" s="52">
        <f>'Details and Calculations'!CA26</f>
        <v>2</v>
      </c>
      <c r="BL27" s="43">
        <f>'Details and Calculations'!AA26</f>
        <v>1</v>
      </c>
      <c r="BM27" s="43" t="str">
        <f>'Details and Calculations'!AB26</f>
        <v>"Springbox" --Intake Structure At A Spring</v>
      </c>
      <c r="BN27" s="43">
        <f>'Details and Calculations'!AD26</f>
        <v>2016</v>
      </c>
      <c r="BO27" s="43">
        <f>'Details and Calculations'!AJ26</f>
        <v>1</v>
      </c>
      <c r="BP27" s="43">
        <f>'Details and Calculations'!AL26</f>
        <v>2016</v>
      </c>
      <c r="BQ27" s="43">
        <f>'Details and Calculations'!AO26</f>
        <v>1</v>
      </c>
      <c r="BR27" s="43">
        <f>'Details and Calculations'!AQ26</f>
        <v>2016</v>
      </c>
      <c r="BS27" s="43">
        <f>'Details and Calculations'!AS26</f>
        <v>0</v>
      </c>
      <c r="BT27" s="43" t="str">
        <f>'Details and Calculations'!AV26</f>
        <v xml:space="preserve"> </v>
      </c>
      <c r="BU27" s="43">
        <f>'Details and Calculations'!AX26</f>
        <v>1</v>
      </c>
      <c r="BV27" s="43">
        <f>'Details and Calculations'!AZ26</f>
        <v>2016</v>
      </c>
      <c r="BW27" s="43">
        <f>'Details and Calculations'!BC26</f>
        <v>1</v>
      </c>
      <c r="BX27" s="43">
        <f>'Details and Calculations'!BE26</f>
        <v>2016</v>
      </c>
      <c r="BY27" s="43">
        <f>'Details and Calculations'!BG26</f>
        <v>1</v>
      </c>
      <c r="BZ27" s="43">
        <f>'Details and Calculations'!BH26</f>
        <v>2016</v>
      </c>
      <c r="CA27" s="43">
        <f>'Details and Calculations'!BJ26</f>
        <v>0</v>
      </c>
      <c r="CB27" s="43" t="str">
        <f>'Details and Calculations'!BK26</f>
        <v/>
      </c>
      <c r="CC27" s="43" t="str">
        <f>'Details and Calculations'!BL26</f>
        <v xml:space="preserve"> </v>
      </c>
      <c r="CD27" s="43" t="str">
        <f>'Details and Calculations'!BN26</f>
        <v xml:space="preserve"> </v>
      </c>
      <c r="CE27" s="43" t="str">
        <f>'Details and Calculations'!BO26</f>
        <v xml:space="preserve"> </v>
      </c>
      <c r="CF27" s="43">
        <f>'Details and Calculations'!BZ26</f>
        <v>1</v>
      </c>
      <c r="CG27" s="43">
        <f>'Details and Calculations'!CB26</f>
        <v>2016</v>
      </c>
      <c r="CH27" s="31"/>
      <c r="CI27" s="53"/>
    </row>
    <row r="28" spans="1:87" x14ac:dyDescent="0.3">
      <c r="A28" s="43">
        <f>'Details and Calculations'!A27</f>
        <v>2017</v>
      </c>
      <c r="B28" s="43" t="str">
        <f>'Details and Calculations'!C27</f>
        <v>Rwanda</v>
      </c>
      <c r="C28" s="43" t="str">
        <f>'Details and Calculations'!D27</f>
        <v>Rulindo</v>
      </c>
      <c r="D28" s="43" t="str">
        <f>'Details and Calculations'!E27</f>
        <v>Buyoga</v>
      </c>
      <c r="E28" s="43" t="str">
        <f>'Details and Calculations'!F27</f>
        <v>Gahororo</v>
      </c>
      <c r="F28" s="43" t="str">
        <f>'Details and Calculations'!G27</f>
        <v>Bunyana</v>
      </c>
      <c r="G28" s="43" t="str">
        <f>'Details and Calculations'!H27</f>
        <v/>
      </c>
      <c r="H28" s="43" t="str">
        <f>'Details and Calculations'!I27</f>
        <v/>
      </c>
      <c r="I28" s="43" t="str">
        <f>'Details and Calculations'!J27</f>
        <v>Ndarage</v>
      </c>
      <c r="J28" s="43">
        <f>'Details and Calculations'!K27</f>
        <v>108</v>
      </c>
      <c r="K28" s="43">
        <f>'Details and Calculations'!O27</f>
        <v>100</v>
      </c>
      <c r="L28" s="43" t="str">
        <f>'Details and Calculations'!P28</f>
        <v xml:space="preserve"> </v>
      </c>
      <c r="M28" s="43" t="str">
        <f>'Details and Calculations'!U27</f>
        <v>Piped Network -- Gravity Only</v>
      </c>
      <c r="N28" s="43">
        <f>'Details and Calculations'!V27</f>
        <v>2014</v>
      </c>
      <c r="O28" s="43" t="str">
        <f>'Details and Calculations'!W27</f>
        <v>Governement (District, Wasac) And Water For People</v>
      </c>
      <c r="P28" s="43" t="str">
        <f>'Details and Calculations'!X27</f>
        <v>Spring|Groundwater (Well, Etc.)</v>
      </c>
      <c r="Q28" s="44" t="str">
        <f t="shared" si="0"/>
        <v>Low Risk</v>
      </c>
      <c r="R28" s="44" t="str">
        <f t="shared" si="1"/>
        <v>Low Risk</v>
      </c>
      <c r="S28" s="45" t="str">
        <f t="shared" si="2"/>
        <v>Intermediate Level of Service</v>
      </c>
      <c r="T28" s="62" t="str">
        <f t="shared" si="15"/>
        <v>Low Priority</v>
      </c>
      <c r="U28" s="46">
        <f t="shared" si="3"/>
        <v>7</v>
      </c>
      <c r="V28" s="28" t="str">
        <f t="shared" si="16"/>
        <v>Perform Routine Preventative Maintenance</v>
      </c>
      <c r="W28" s="47" t="str">
        <f t="shared" si="17"/>
        <v/>
      </c>
      <c r="X28" s="27" t="str">
        <f t="shared" si="18"/>
        <v>Maintain O&amp;M and Routine Monitoring</v>
      </c>
      <c r="Y28" s="48">
        <f t="shared" si="4"/>
        <v>27</v>
      </c>
      <c r="Z28" s="48">
        <f t="shared" si="5"/>
        <v>17</v>
      </c>
      <c r="AA28" s="48">
        <f t="shared" si="6"/>
        <v>27</v>
      </c>
      <c r="AB28" s="48" t="str">
        <f t="shared" si="7"/>
        <v xml:space="preserve"> </v>
      </c>
      <c r="AC28" s="48">
        <f t="shared" si="8"/>
        <v>27</v>
      </c>
      <c r="AD28" s="48" t="str">
        <f t="shared" si="9"/>
        <v xml:space="preserve"> </v>
      </c>
      <c r="AE28" s="48" t="str">
        <f t="shared" si="10"/>
        <v xml:space="preserve"> </v>
      </c>
      <c r="AF28" s="48" t="str">
        <f t="shared" si="11"/>
        <v xml:space="preserve"> </v>
      </c>
      <c r="AG28" s="49" t="str">
        <f t="shared" si="12"/>
        <v/>
      </c>
      <c r="AH28" s="48">
        <f t="shared" si="13"/>
        <v>20</v>
      </c>
      <c r="AI28" s="50">
        <f>'Details and Calculations'!AE27</f>
        <v>1</v>
      </c>
      <c r="AJ28" s="50">
        <f>'Details and Calculations'!AM27</f>
        <v>1</v>
      </c>
      <c r="AK28" s="50">
        <f>'Details and Calculations'!AR27</f>
        <v>1</v>
      </c>
      <c r="AL28" s="50" t="str">
        <f>'Details and Calculations'!AW27</f>
        <v xml:space="preserve"> </v>
      </c>
      <c r="AM28" s="50">
        <f>'Details and Calculations'!BA27</f>
        <v>1</v>
      </c>
      <c r="AN28" s="50" t="str">
        <f>'Details and Calculations'!BF27</f>
        <v xml:space="preserve"> </v>
      </c>
      <c r="AO28" s="50" t="str">
        <f>'Details and Calculations'!BI27</f>
        <v xml:space="preserve"> </v>
      </c>
      <c r="AP28" s="50" t="str">
        <f>'Details and Calculations'!BM27</f>
        <v xml:space="preserve"> </v>
      </c>
      <c r="AQ28" s="50" t="str">
        <f>'Details and Calculations'!BP27</f>
        <v xml:space="preserve"> </v>
      </c>
      <c r="AR28" s="50">
        <f>'Details and Calculations'!CC27</f>
        <v>1</v>
      </c>
      <c r="AS28" s="50">
        <f>'Details and Calculations'!CJ27</f>
        <v>1</v>
      </c>
      <c r="AT28" s="51">
        <f>'Details and Calculations'!T27</f>
        <v>1</v>
      </c>
      <c r="AU28" s="51">
        <f>'Details and Calculations'!Z27</f>
        <v>1</v>
      </c>
      <c r="AV28" s="51">
        <f>'Details and Calculations'!S27</f>
        <v>0</v>
      </c>
      <c r="AW28" s="51">
        <f>'Details and Calculations'!AI27</f>
        <v>1</v>
      </c>
      <c r="AX28" s="51">
        <f>'Details and Calculations'!BY27</f>
        <v>1</v>
      </c>
      <c r="AY28" s="51">
        <f>'Details and Calculations'!CG27</f>
        <v>1</v>
      </c>
      <c r="AZ28" s="51">
        <f>'Details and Calculations'!CI27</f>
        <v>1</v>
      </c>
      <c r="BA28" s="51">
        <f t="shared" si="14"/>
        <v>1</v>
      </c>
      <c r="BB28" s="52">
        <f>'Details and Calculations'!Y27</f>
        <v>2</v>
      </c>
      <c r="BC28" s="52">
        <f>'Details and Calculations'!AC27</f>
        <v>1</v>
      </c>
      <c r="BD28" s="52">
        <f>'Details and Calculations'!AK27</f>
        <v>1</v>
      </c>
      <c r="BE28" s="52">
        <f>'Details and Calculations'!AN27</f>
        <v>6700</v>
      </c>
      <c r="BF28" s="52">
        <f>'Details and Calculations'!AP27</f>
        <v>5</v>
      </c>
      <c r="BG28" s="52" t="str">
        <f>'Details and Calculations'!AT27</f>
        <v xml:space="preserve"> </v>
      </c>
      <c r="BH28" s="52">
        <f>'Details and Calculations'!AY27</f>
        <v>1</v>
      </c>
      <c r="BI28" s="52">
        <f>'Details and Calculations'!BB27</f>
        <v>6700</v>
      </c>
      <c r="BJ28" s="52" t="str">
        <f>'Details and Calculations'!BD27</f>
        <v xml:space="preserve"> </v>
      </c>
      <c r="BK28" s="52">
        <f>'Details and Calculations'!CA27</f>
        <v>2</v>
      </c>
      <c r="BL28" s="43">
        <f>'Details and Calculations'!AA27</f>
        <v>1</v>
      </c>
      <c r="BM28" s="43" t="str">
        <f>'Details and Calculations'!AB27</f>
        <v>"Springbox" --Intake Structure At A Spring</v>
      </c>
      <c r="BN28" s="43">
        <f>'Details and Calculations'!AD27</f>
        <v>2014</v>
      </c>
      <c r="BO28" s="43">
        <f>'Details and Calculations'!AJ27</f>
        <v>1</v>
      </c>
      <c r="BP28" s="43">
        <f>'Details and Calculations'!AL27</f>
        <v>2014</v>
      </c>
      <c r="BQ28" s="43">
        <f>'Details and Calculations'!AO27</f>
        <v>1</v>
      </c>
      <c r="BR28" s="43">
        <f>'Details and Calculations'!AQ27</f>
        <v>2014</v>
      </c>
      <c r="BS28" s="43">
        <f>'Details and Calculations'!AS27</f>
        <v>0</v>
      </c>
      <c r="BT28" s="43" t="str">
        <f>'Details and Calculations'!AV27</f>
        <v xml:space="preserve"> </v>
      </c>
      <c r="BU28" s="43">
        <f>'Details and Calculations'!AX27</f>
        <v>1</v>
      </c>
      <c r="BV28" s="43">
        <f>'Details and Calculations'!AZ27</f>
        <v>2014</v>
      </c>
      <c r="BW28" s="43">
        <f>'Details and Calculations'!BC27</f>
        <v>0</v>
      </c>
      <c r="BX28" s="43" t="str">
        <f>'Details and Calculations'!BE27</f>
        <v xml:space="preserve"> </v>
      </c>
      <c r="BY28" s="43" t="str">
        <f>'Details and Calculations'!BG27</f>
        <v xml:space="preserve"> </v>
      </c>
      <c r="BZ28" s="43" t="str">
        <f>'Details and Calculations'!BH27</f>
        <v xml:space="preserve"> </v>
      </c>
      <c r="CA28" s="43">
        <f>'Details and Calculations'!BJ27</f>
        <v>0</v>
      </c>
      <c r="CB28" s="43" t="str">
        <f>'Details and Calculations'!BK27</f>
        <v/>
      </c>
      <c r="CC28" s="43" t="str">
        <f>'Details and Calculations'!BL27</f>
        <v xml:space="preserve"> </v>
      </c>
      <c r="CD28" s="43" t="str">
        <f>'Details and Calculations'!BN27</f>
        <v xml:space="preserve"> </v>
      </c>
      <c r="CE28" s="43" t="str">
        <f>'Details and Calculations'!BO27</f>
        <v xml:space="preserve"> </v>
      </c>
      <c r="CF28" s="43">
        <f>'Details and Calculations'!BZ27</f>
        <v>1</v>
      </c>
      <c r="CG28" s="43">
        <f>'Details and Calculations'!CB27</f>
        <v>2017</v>
      </c>
      <c r="CH28" s="31"/>
      <c r="CI28" s="53"/>
    </row>
    <row r="29" spans="1:87" x14ac:dyDescent="0.3">
      <c r="A29" s="43">
        <f>'Details and Calculations'!A28</f>
        <v>2017</v>
      </c>
      <c r="B29" s="43" t="str">
        <f>'Details and Calculations'!C28</f>
        <v>Rwanda</v>
      </c>
      <c r="C29" s="43" t="str">
        <f>'Details and Calculations'!D28</f>
        <v>Rulindo</v>
      </c>
      <c r="D29" s="43" t="str">
        <f>'Details and Calculations'!E28</f>
        <v>Bushoki</v>
      </c>
      <c r="E29" s="43" t="str">
        <f>'Details and Calculations'!F28</f>
        <v>Kayenzi</v>
      </c>
      <c r="F29" s="43" t="str">
        <f>'Details and Calculations'!G28</f>
        <v>Rebero</v>
      </c>
      <c r="G29" s="43" t="str">
        <f>'Details and Calculations'!H28</f>
        <v/>
      </c>
      <c r="H29" s="43" t="str">
        <f>'Details and Calculations'!I28</f>
        <v/>
      </c>
      <c r="I29" s="43" t="str">
        <f>'Details and Calculations'!J28</f>
        <v>Water point at Rebero/Matonyanga gravity</v>
      </c>
      <c r="J29" s="43">
        <f>'Details and Calculations'!K28</f>
        <v>175</v>
      </c>
      <c r="K29" s="43">
        <f>'Details and Calculations'!O28</f>
        <v>175</v>
      </c>
      <c r="L29" s="43" t="str">
        <f>'Details and Calculations'!P29</f>
        <v xml:space="preserve"> </v>
      </c>
      <c r="M29" s="43" t="str">
        <f>'Details and Calculations'!U28</f>
        <v>Piped Network -- Gravity Only</v>
      </c>
      <c r="N29" s="43">
        <f>'Details and Calculations'!V28</f>
        <v>2017</v>
      </c>
      <c r="O29" s="43" t="str">
        <f>'Details and Calculations'!W28</f>
        <v>Governement (District, Wasac) And Water For People</v>
      </c>
      <c r="P29" s="43" t="str">
        <f>'Details and Calculations'!X28</f>
        <v>Spring</v>
      </c>
      <c r="Q29" s="44" t="str">
        <f t="shared" si="0"/>
        <v>Low Risk</v>
      </c>
      <c r="R29" s="44" t="str">
        <f t="shared" si="1"/>
        <v>Low Risk</v>
      </c>
      <c r="S29" s="45" t="str">
        <f t="shared" si="2"/>
        <v>Intermediate Level of Service</v>
      </c>
      <c r="T29" s="62" t="str">
        <f t="shared" si="15"/>
        <v>Low Priority</v>
      </c>
      <c r="U29" s="46">
        <f t="shared" si="3"/>
        <v>7</v>
      </c>
      <c r="V29" s="28" t="str">
        <f t="shared" si="16"/>
        <v>Perform Routine Preventative Maintenance</v>
      </c>
      <c r="W29" s="47" t="str">
        <f t="shared" si="17"/>
        <v/>
      </c>
      <c r="X29" s="27" t="str">
        <f t="shared" si="18"/>
        <v>Maintain O&amp;M and Routine Monitoring</v>
      </c>
      <c r="Y29" s="48" t="str">
        <f t="shared" si="4"/>
        <v xml:space="preserve"> </v>
      </c>
      <c r="Z29" s="48" t="str">
        <f t="shared" si="5"/>
        <v xml:space="preserve"> </v>
      </c>
      <c r="AA29" s="48" t="str">
        <f t="shared" si="6"/>
        <v xml:space="preserve"> </v>
      </c>
      <c r="AB29" s="48" t="str">
        <f t="shared" si="7"/>
        <v xml:space="preserve"> </v>
      </c>
      <c r="AC29" s="48" t="str">
        <f t="shared" si="8"/>
        <v xml:space="preserve"> </v>
      </c>
      <c r="AD29" s="48" t="str">
        <f t="shared" si="9"/>
        <v xml:space="preserve"> </v>
      </c>
      <c r="AE29" s="48" t="str">
        <f t="shared" si="10"/>
        <v xml:space="preserve"> </v>
      </c>
      <c r="AF29" s="48" t="str">
        <f t="shared" si="11"/>
        <v xml:space="preserve"> </v>
      </c>
      <c r="AG29" s="49" t="str">
        <f t="shared" si="12"/>
        <v/>
      </c>
      <c r="AH29" s="48">
        <f t="shared" si="13"/>
        <v>20</v>
      </c>
      <c r="AI29" s="50" t="str">
        <f>'Details and Calculations'!AE28</f>
        <v xml:space="preserve"> </v>
      </c>
      <c r="AJ29" s="50" t="str">
        <f>'Details and Calculations'!AM28</f>
        <v xml:space="preserve"> </v>
      </c>
      <c r="AK29" s="50" t="str">
        <f>'Details and Calculations'!AR28</f>
        <v xml:space="preserve"> </v>
      </c>
      <c r="AL29" s="50" t="str">
        <f>'Details and Calculations'!AW28</f>
        <v xml:space="preserve"> </v>
      </c>
      <c r="AM29" s="50" t="str">
        <f>'Details and Calculations'!BA28</f>
        <v xml:space="preserve"> </v>
      </c>
      <c r="AN29" s="50" t="str">
        <f>'Details and Calculations'!BF28</f>
        <v xml:space="preserve"> </v>
      </c>
      <c r="AO29" s="50" t="str">
        <f>'Details and Calculations'!BI28</f>
        <v xml:space="preserve"> </v>
      </c>
      <c r="AP29" s="50" t="str">
        <f>'Details and Calculations'!BM28</f>
        <v xml:space="preserve"> </v>
      </c>
      <c r="AQ29" s="50" t="str">
        <f>'Details and Calculations'!BP28</f>
        <v xml:space="preserve"> </v>
      </c>
      <c r="AR29" s="50">
        <f>'Details and Calculations'!CC28</f>
        <v>1</v>
      </c>
      <c r="AS29" s="50">
        <f>'Details and Calculations'!CJ28</f>
        <v>1</v>
      </c>
      <c r="AT29" s="51">
        <f>'Details and Calculations'!T28</f>
        <v>1</v>
      </c>
      <c r="AU29" s="51">
        <f>'Details and Calculations'!Z28</f>
        <v>1</v>
      </c>
      <c r="AV29" s="51">
        <f>'Details and Calculations'!S28</f>
        <v>0</v>
      </c>
      <c r="AW29" s="51">
        <f>'Details and Calculations'!AI28</f>
        <v>1</v>
      </c>
      <c r="AX29" s="51">
        <f>'Details and Calculations'!BY28</f>
        <v>1</v>
      </c>
      <c r="AY29" s="51">
        <f>'Details and Calculations'!CG28</f>
        <v>1</v>
      </c>
      <c r="AZ29" s="51">
        <f>'Details and Calculations'!CI28</f>
        <v>1</v>
      </c>
      <c r="BA29" s="51">
        <f t="shared" si="14"/>
        <v>1</v>
      </c>
      <c r="BB29" s="52">
        <f>'Details and Calculations'!Y28</f>
        <v>1</v>
      </c>
      <c r="BC29" s="52" t="str">
        <f>'Details and Calculations'!AC28</f>
        <v xml:space="preserve"> </v>
      </c>
      <c r="BD29" s="52" t="str">
        <f>'Details and Calculations'!AK28</f>
        <v xml:space="preserve"> </v>
      </c>
      <c r="BE29" s="52" t="str">
        <f>'Details and Calculations'!AN28</f>
        <v xml:space="preserve"> </v>
      </c>
      <c r="BF29" s="52" t="str">
        <f>'Details and Calculations'!AP28</f>
        <v xml:space="preserve"> </v>
      </c>
      <c r="BG29" s="52" t="str">
        <f>'Details and Calculations'!AT28</f>
        <v xml:space="preserve"> </v>
      </c>
      <c r="BH29" s="52" t="str">
        <f>'Details and Calculations'!AY28</f>
        <v xml:space="preserve"> </v>
      </c>
      <c r="BI29" s="52" t="str">
        <f>'Details and Calculations'!BB28</f>
        <v xml:space="preserve"> </v>
      </c>
      <c r="BJ29" s="52" t="str">
        <f>'Details and Calculations'!BD28</f>
        <v xml:space="preserve"> </v>
      </c>
      <c r="BK29" s="52">
        <f>'Details and Calculations'!CA28</f>
        <v>1</v>
      </c>
      <c r="BL29" s="43">
        <f>'Details and Calculations'!AA28</f>
        <v>0</v>
      </c>
      <c r="BM29" s="43" t="str">
        <f>'Details and Calculations'!AB28</f>
        <v/>
      </c>
      <c r="BN29" s="43" t="str">
        <f>'Details and Calculations'!AD28</f>
        <v xml:space="preserve"> </v>
      </c>
      <c r="BO29" s="43">
        <f>'Details and Calculations'!AJ28</f>
        <v>0</v>
      </c>
      <c r="BP29" s="43" t="str">
        <f>'Details and Calculations'!AL28</f>
        <v xml:space="preserve"> </v>
      </c>
      <c r="BQ29" s="43">
        <f>'Details and Calculations'!AO28</f>
        <v>0</v>
      </c>
      <c r="BR29" s="43" t="str">
        <f>'Details and Calculations'!AQ28</f>
        <v xml:space="preserve"> </v>
      </c>
      <c r="BS29" s="43">
        <f>'Details and Calculations'!AS28</f>
        <v>0</v>
      </c>
      <c r="BT29" s="43" t="str">
        <f>'Details and Calculations'!AV28</f>
        <v xml:space="preserve"> </v>
      </c>
      <c r="BU29" s="43">
        <f>'Details and Calculations'!AX28</f>
        <v>0</v>
      </c>
      <c r="BV29" s="43" t="str">
        <f>'Details and Calculations'!AZ28</f>
        <v xml:space="preserve"> </v>
      </c>
      <c r="BW29" s="43">
        <f>'Details and Calculations'!BC28</f>
        <v>0</v>
      </c>
      <c r="BX29" s="43" t="str">
        <f>'Details and Calculations'!BE28</f>
        <v xml:space="preserve"> </v>
      </c>
      <c r="BY29" s="43" t="str">
        <f>'Details and Calculations'!BG28</f>
        <v xml:space="preserve"> </v>
      </c>
      <c r="BZ29" s="43" t="str">
        <f>'Details and Calculations'!BH28</f>
        <v xml:space="preserve"> </v>
      </c>
      <c r="CA29" s="43">
        <f>'Details and Calculations'!BJ28</f>
        <v>0</v>
      </c>
      <c r="CB29" s="43" t="str">
        <f>'Details and Calculations'!BK28</f>
        <v/>
      </c>
      <c r="CC29" s="43" t="str">
        <f>'Details and Calculations'!BL28</f>
        <v xml:space="preserve"> </v>
      </c>
      <c r="CD29" s="43" t="str">
        <f>'Details and Calculations'!BN28</f>
        <v xml:space="preserve"> </v>
      </c>
      <c r="CE29" s="43" t="str">
        <f>'Details and Calculations'!BO28</f>
        <v xml:space="preserve"> </v>
      </c>
      <c r="CF29" s="43">
        <f>'Details and Calculations'!BZ28</f>
        <v>1</v>
      </c>
      <c r="CG29" s="43">
        <f>'Details and Calculations'!CB28</f>
        <v>2017</v>
      </c>
      <c r="CH29" s="31"/>
      <c r="CI29" s="53"/>
    </row>
    <row r="30" spans="1:87" x14ac:dyDescent="0.3">
      <c r="A30" s="43">
        <f>'Details and Calculations'!A29</f>
        <v>2017</v>
      </c>
      <c r="B30" s="43" t="str">
        <f>'Details and Calculations'!C29</f>
        <v>Rwanda</v>
      </c>
      <c r="C30" s="43" t="str">
        <f>'Details and Calculations'!D29</f>
        <v>Rulindo</v>
      </c>
      <c r="D30" s="43" t="str">
        <f>'Details and Calculations'!E29</f>
        <v>Burega</v>
      </c>
      <c r="E30" s="43" t="str">
        <f>'Details and Calculations'!F29</f>
        <v>Taba</v>
      </c>
      <c r="F30" s="43" t="str">
        <f>'Details and Calculations'!G29</f>
        <v>Nyagisozi</v>
      </c>
      <c r="G30" s="43" t="str">
        <f>'Details and Calculations'!H29</f>
        <v/>
      </c>
      <c r="H30" s="43" t="str">
        <f>'Details and Calculations'!I29</f>
        <v/>
      </c>
      <c r="I30" s="43" t="str">
        <f>'Details and Calculations'!J29</f>
        <v>Rwamugaza</v>
      </c>
      <c r="J30" s="43">
        <f>'Details and Calculations'!K29</f>
        <v>520</v>
      </c>
      <c r="K30" s="43">
        <f>'Details and Calculations'!O29</f>
        <v>520</v>
      </c>
      <c r="L30" s="43" t="str">
        <f>'Details and Calculations'!P30</f>
        <v xml:space="preserve"> </v>
      </c>
      <c r="M30" s="43" t="str">
        <f>'Details and Calculations'!U29</f>
        <v>Piped Network With Pump</v>
      </c>
      <c r="N30" s="43">
        <f>'Details and Calculations'!V29</f>
        <v>2012</v>
      </c>
      <c r="O30" s="43" t="str">
        <f>'Details and Calculations'!W29</f>
        <v>Governement (District, Wasac) And Water For People</v>
      </c>
      <c r="P30" s="43" t="str">
        <f>'Details and Calculations'!X29</f>
        <v>Spring</v>
      </c>
      <c r="Q30" s="44" t="str">
        <f t="shared" si="0"/>
        <v>Low Risk</v>
      </c>
      <c r="R30" s="44" t="str">
        <f t="shared" si="1"/>
        <v>Low Risk</v>
      </c>
      <c r="S30" s="45" t="str">
        <f t="shared" si="2"/>
        <v>Intermediate Level of Service</v>
      </c>
      <c r="T30" s="62" t="str">
        <f t="shared" si="15"/>
        <v>Low Priority</v>
      </c>
      <c r="U30" s="46">
        <f t="shared" si="3"/>
        <v>7</v>
      </c>
      <c r="V30" s="28" t="str">
        <f t="shared" si="16"/>
        <v>Perform Routine Preventative Maintenance</v>
      </c>
      <c r="W30" s="47" t="str">
        <f t="shared" si="17"/>
        <v/>
      </c>
      <c r="X30" s="27" t="str">
        <f t="shared" si="18"/>
        <v>Maintain O&amp;M and Routine Monitoring</v>
      </c>
      <c r="Y30" s="48">
        <f t="shared" si="4"/>
        <v>22</v>
      </c>
      <c r="Z30" s="48">
        <f t="shared" si="5"/>
        <v>15</v>
      </c>
      <c r="AA30" s="48">
        <f t="shared" si="6"/>
        <v>25</v>
      </c>
      <c r="AB30" s="48">
        <f t="shared" si="7"/>
        <v>15</v>
      </c>
      <c r="AC30" s="48">
        <f t="shared" si="8"/>
        <v>25</v>
      </c>
      <c r="AD30" s="48">
        <f t="shared" si="9"/>
        <v>-1</v>
      </c>
      <c r="AE30" s="48">
        <f t="shared" si="10"/>
        <v>12</v>
      </c>
      <c r="AF30" s="48" t="str">
        <f t="shared" si="11"/>
        <v xml:space="preserve"> </v>
      </c>
      <c r="AG30" s="49" t="str">
        <f t="shared" si="12"/>
        <v/>
      </c>
      <c r="AH30" s="48">
        <f t="shared" si="13"/>
        <v>15</v>
      </c>
      <c r="AI30" s="50">
        <f>'Details and Calculations'!AE29</f>
        <v>1</v>
      </c>
      <c r="AJ30" s="50">
        <f>'Details and Calculations'!AM29</f>
        <v>1</v>
      </c>
      <c r="AK30" s="50">
        <f>'Details and Calculations'!AR29</f>
        <v>1</v>
      </c>
      <c r="AL30" s="50">
        <f>'Details and Calculations'!AW29</f>
        <v>1</v>
      </c>
      <c r="AM30" s="50">
        <f>'Details and Calculations'!BA29</f>
        <v>1</v>
      </c>
      <c r="AN30" s="50">
        <f>'Details and Calculations'!BF29</f>
        <v>1</v>
      </c>
      <c r="AO30" s="50">
        <f>'Details and Calculations'!BI29</f>
        <v>1</v>
      </c>
      <c r="AP30" s="50" t="str">
        <f>'Details and Calculations'!BM29</f>
        <v xml:space="preserve"> </v>
      </c>
      <c r="AQ30" s="50" t="str">
        <f>'Details and Calculations'!BP29</f>
        <v xml:space="preserve"> </v>
      </c>
      <c r="AR30" s="50">
        <f>'Details and Calculations'!CC29</f>
        <v>1</v>
      </c>
      <c r="AS30" s="50">
        <f>'Details and Calculations'!CJ29</f>
        <v>1</v>
      </c>
      <c r="AT30" s="51">
        <f>'Details and Calculations'!T29</f>
        <v>1</v>
      </c>
      <c r="AU30" s="51">
        <f>'Details and Calculations'!Z29</f>
        <v>1</v>
      </c>
      <c r="AV30" s="51">
        <f>'Details and Calculations'!S29</f>
        <v>0</v>
      </c>
      <c r="AW30" s="51">
        <f>'Details and Calculations'!AI29</f>
        <v>1</v>
      </c>
      <c r="AX30" s="51">
        <f>'Details and Calculations'!BY29</f>
        <v>1</v>
      </c>
      <c r="AY30" s="51">
        <f>'Details and Calculations'!CG29</f>
        <v>1</v>
      </c>
      <c r="AZ30" s="51">
        <f>'Details and Calculations'!CI29</f>
        <v>1</v>
      </c>
      <c r="BA30" s="51">
        <f t="shared" si="14"/>
        <v>1</v>
      </c>
      <c r="BB30" s="52">
        <f>'Details and Calculations'!Y29</f>
        <v>3</v>
      </c>
      <c r="BC30" s="52">
        <f>'Details and Calculations'!AC29</f>
        <v>3</v>
      </c>
      <c r="BD30" s="52">
        <f>'Details and Calculations'!AK29</f>
        <v>2</v>
      </c>
      <c r="BE30" s="52">
        <f>'Details and Calculations'!AN29</f>
        <v>5000</v>
      </c>
      <c r="BF30" s="52">
        <f>'Details and Calculations'!AP29</f>
        <v>16</v>
      </c>
      <c r="BG30" s="52">
        <f>'Details and Calculations'!AT29</f>
        <v>8</v>
      </c>
      <c r="BH30" s="52">
        <f>'Details and Calculations'!AY29</f>
        <v>2</v>
      </c>
      <c r="BI30" s="52">
        <f>'Details and Calculations'!BB29</f>
        <v>5000</v>
      </c>
      <c r="BJ30" s="52">
        <f>'Details and Calculations'!BD29</f>
        <v>1</v>
      </c>
      <c r="BK30" s="52">
        <f>'Details and Calculations'!CA29</f>
        <v>1</v>
      </c>
      <c r="BL30" s="43">
        <f>'Details and Calculations'!AA29</f>
        <v>1</v>
      </c>
      <c r="BM30" s="43" t="str">
        <f>'Details and Calculations'!AB29</f>
        <v/>
      </c>
      <c r="BN30" s="43">
        <f>'Details and Calculations'!AD29</f>
        <v>2009</v>
      </c>
      <c r="BO30" s="43">
        <f>'Details and Calculations'!AJ29</f>
        <v>1</v>
      </c>
      <c r="BP30" s="43">
        <f>'Details and Calculations'!AL29</f>
        <v>2012</v>
      </c>
      <c r="BQ30" s="43">
        <f>'Details and Calculations'!AO29</f>
        <v>1</v>
      </c>
      <c r="BR30" s="43">
        <f>'Details and Calculations'!AQ29</f>
        <v>2012</v>
      </c>
      <c r="BS30" s="43">
        <f>'Details and Calculations'!AS29</f>
        <v>1</v>
      </c>
      <c r="BT30" s="43">
        <f>'Details and Calculations'!AV29</f>
        <v>2012</v>
      </c>
      <c r="BU30" s="43">
        <f>'Details and Calculations'!AX29</f>
        <v>1</v>
      </c>
      <c r="BV30" s="43">
        <f>'Details and Calculations'!AZ29</f>
        <v>2012</v>
      </c>
      <c r="BW30" s="43">
        <f>'Details and Calculations'!BC29</f>
        <v>1</v>
      </c>
      <c r="BX30" s="43">
        <f>'Details and Calculations'!BE29</f>
        <v>2009</v>
      </c>
      <c r="BY30" s="43">
        <f>'Details and Calculations'!BG29</f>
        <v>1</v>
      </c>
      <c r="BZ30" s="43">
        <f>'Details and Calculations'!BH29</f>
        <v>2009</v>
      </c>
      <c r="CA30" s="43">
        <f>'Details and Calculations'!BJ29</f>
        <v>0</v>
      </c>
      <c r="CB30" s="43" t="str">
        <f>'Details and Calculations'!BK29</f>
        <v/>
      </c>
      <c r="CC30" s="43" t="str">
        <f>'Details and Calculations'!BL29</f>
        <v xml:space="preserve"> </v>
      </c>
      <c r="CD30" s="43" t="str">
        <f>'Details and Calculations'!BN29</f>
        <v xml:space="preserve"> </v>
      </c>
      <c r="CE30" s="43" t="str">
        <f>'Details and Calculations'!BO29</f>
        <v xml:space="preserve"> </v>
      </c>
      <c r="CF30" s="43">
        <f>'Details and Calculations'!BZ29</f>
        <v>1</v>
      </c>
      <c r="CG30" s="43">
        <f>'Details and Calculations'!CB29</f>
        <v>2012</v>
      </c>
      <c r="CH30" s="31"/>
      <c r="CI30" s="53"/>
    </row>
    <row r="31" spans="1:87" x14ac:dyDescent="0.3">
      <c r="A31" s="43">
        <f>'Details and Calculations'!A30</f>
        <v>2017</v>
      </c>
      <c r="B31" s="43" t="str">
        <f>'Details and Calculations'!C30</f>
        <v>Rwanda</v>
      </c>
      <c r="C31" s="43" t="str">
        <f>'Details and Calculations'!D30</f>
        <v>Rulindo</v>
      </c>
      <c r="D31" s="43" t="str">
        <f>'Details and Calculations'!E30</f>
        <v>Cyinzuzi</v>
      </c>
      <c r="E31" s="43" t="str">
        <f>'Details and Calculations'!F30</f>
        <v>Budakiranya</v>
      </c>
      <c r="F31" s="43" t="str">
        <f>'Details and Calculations'!G30</f>
        <v>Kanyoni</v>
      </c>
      <c r="G31" s="43" t="str">
        <f>'Details and Calculations'!H30</f>
        <v/>
      </c>
      <c r="H31" s="43" t="str">
        <f>'Details and Calculations'!I30</f>
        <v/>
      </c>
      <c r="I31" s="43" t="str">
        <f>'Details and Calculations'!J30</f>
        <v>charity water 203.032</v>
      </c>
      <c r="J31" s="43">
        <f>'Details and Calculations'!K30</f>
        <v>640</v>
      </c>
      <c r="K31" s="43">
        <f>'Details and Calculations'!O30</f>
        <v>640</v>
      </c>
      <c r="L31" s="43" t="str">
        <f>'Details and Calculations'!P31</f>
        <v xml:space="preserve"> </v>
      </c>
      <c r="M31" s="43" t="str">
        <f>'Details and Calculations'!U30</f>
        <v>Piped Network With Pump</v>
      </c>
      <c r="N31" s="43">
        <f>'Details and Calculations'!V30</f>
        <v>2016</v>
      </c>
      <c r="O31" s="43" t="str">
        <f>'Details and Calculations'!W30</f>
        <v>Governement (District, Wasac) And Water For People</v>
      </c>
      <c r="P31" s="43" t="str">
        <f>'Details and Calculations'!X30</f>
        <v>Spring</v>
      </c>
      <c r="Q31" s="44" t="str">
        <f t="shared" si="0"/>
        <v>Low Risk</v>
      </c>
      <c r="R31" s="44" t="str">
        <f t="shared" si="1"/>
        <v>Low Risk</v>
      </c>
      <c r="S31" s="45" t="str">
        <f t="shared" si="2"/>
        <v>Intermediate Level of Service</v>
      </c>
      <c r="T31" s="62" t="str">
        <f t="shared" si="15"/>
        <v>Low Priority</v>
      </c>
      <c r="U31" s="46">
        <f t="shared" si="3"/>
        <v>7</v>
      </c>
      <c r="V31" s="28" t="str">
        <f t="shared" si="16"/>
        <v>Perform Routine Preventative Maintenance</v>
      </c>
      <c r="W31" s="47" t="str">
        <f t="shared" si="17"/>
        <v/>
      </c>
      <c r="X31" s="27" t="str">
        <f t="shared" si="18"/>
        <v>Maintain O&amp;M and Routine Monitoring</v>
      </c>
      <c r="Y31" s="48">
        <f t="shared" si="4"/>
        <v>29</v>
      </c>
      <c r="Z31" s="48">
        <f t="shared" si="5"/>
        <v>19</v>
      </c>
      <c r="AA31" s="48">
        <f t="shared" si="6"/>
        <v>29</v>
      </c>
      <c r="AB31" s="48">
        <f t="shared" si="7"/>
        <v>19</v>
      </c>
      <c r="AC31" s="48">
        <f t="shared" si="8"/>
        <v>29</v>
      </c>
      <c r="AD31" s="48">
        <f t="shared" si="9"/>
        <v>6</v>
      </c>
      <c r="AE31" s="48">
        <f t="shared" si="10"/>
        <v>19</v>
      </c>
      <c r="AF31" s="48" t="str">
        <f t="shared" si="11"/>
        <v xml:space="preserve"> </v>
      </c>
      <c r="AG31" s="49" t="str">
        <f t="shared" si="12"/>
        <v/>
      </c>
      <c r="AH31" s="48">
        <f t="shared" si="13"/>
        <v>19</v>
      </c>
      <c r="AI31" s="50">
        <f>'Details and Calculations'!AE30</f>
        <v>1</v>
      </c>
      <c r="AJ31" s="50">
        <f>'Details and Calculations'!AM30</f>
        <v>1</v>
      </c>
      <c r="AK31" s="50">
        <f>'Details and Calculations'!AR30</f>
        <v>1</v>
      </c>
      <c r="AL31" s="50">
        <f>'Details and Calculations'!AW30</f>
        <v>1</v>
      </c>
      <c r="AM31" s="50">
        <f>'Details and Calculations'!BA30</f>
        <v>1</v>
      </c>
      <c r="AN31" s="50">
        <f>'Details and Calculations'!BF30</f>
        <v>1</v>
      </c>
      <c r="AO31" s="50">
        <f>'Details and Calculations'!BI30</f>
        <v>1</v>
      </c>
      <c r="AP31" s="50" t="str">
        <f>'Details and Calculations'!BM30</f>
        <v xml:space="preserve"> </v>
      </c>
      <c r="AQ31" s="50" t="str">
        <f>'Details and Calculations'!BP30</f>
        <v xml:space="preserve"> </v>
      </c>
      <c r="AR31" s="50">
        <f>'Details and Calculations'!CC30</f>
        <v>1</v>
      </c>
      <c r="AS31" s="50">
        <f>'Details and Calculations'!CJ30</f>
        <v>1</v>
      </c>
      <c r="AT31" s="51">
        <f>'Details and Calculations'!T30</f>
        <v>1</v>
      </c>
      <c r="AU31" s="51">
        <f>'Details and Calculations'!Z30</f>
        <v>1</v>
      </c>
      <c r="AV31" s="51">
        <f>'Details and Calculations'!S30</f>
        <v>0</v>
      </c>
      <c r="AW31" s="51">
        <f>'Details and Calculations'!AI30</f>
        <v>1</v>
      </c>
      <c r="AX31" s="51">
        <f>'Details and Calculations'!BY30</f>
        <v>1</v>
      </c>
      <c r="AY31" s="51">
        <f>'Details and Calculations'!CG30</f>
        <v>1</v>
      </c>
      <c r="AZ31" s="51">
        <f>'Details and Calculations'!CI30</f>
        <v>1</v>
      </c>
      <c r="BA31" s="51">
        <f t="shared" si="14"/>
        <v>1</v>
      </c>
      <c r="BB31" s="52">
        <f>'Details and Calculations'!Y30</f>
        <v>2</v>
      </c>
      <c r="BC31" s="52">
        <f>'Details and Calculations'!AC30</f>
        <v>1</v>
      </c>
      <c r="BD31" s="52">
        <f>'Details and Calculations'!AK30</f>
        <v>1</v>
      </c>
      <c r="BE31" s="52">
        <f>'Details and Calculations'!AN30</f>
        <v>2000</v>
      </c>
      <c r="BF31" s="52">
        <f>'Details and Calculations'!AP30</f>
        <v>2</v>
      </c>
      <c r="BG31" s="52">
        <f>'Details and Calculations'!AT30</f>
        <v>2</v>
      </c>
      <c r="BH31" s="52">
        <f>'Details and Calculations'!AY30</f>
        <v>1</v>
      </c>
      <c r="BI31" s="52">
        <f>'Details and Calculations'!BB30</f>
        <v>500</v>
      </c>
      <c r="BJ31" s="52">
        <f>'Details and Calculations'!BD30</f>
        <v>3</v>
      </c>
      <c r="BK31" s="52">
        <f>'Details and Calculations'!CA30</f>
        <v>1</v>
      </c>
      <c r="BL31" s="43">
        <f>'Details and Calculations'!AA30</f>
        <v>1</v>
      </c>
      <c r="BM31" s="43" t="str">
        <f>'Details and Calculations'!AB30</f>
        <v/>
      </c>
      <c r="BN31" s="43">
        <f>'Details and Calculations'!AD30</f>
        <v>2016</v>
      </c>
      <c r="BO31" s="43">
        <f>'Details and Calculations'!AJ30</f>
        <v>1</v>
      </c>
      <c r="BP31" s="43">
        <f>'Details and Calculations'!AL30</f>
        <v>2016</v>
      </c>
      <c r="BQ31" s="43">
        <f>'Details and Calculations'!AO30</f>
        <v>1</v>
      </c>
      <c r="BR31" s="43">
        <f>'Details and Calculations'!AQ30</f>
        <v>2016</v>
      </c>
      <c r="BS31" s="43">
        <f>'Details and Calculations'!AS30</f>
        <v>1</v>
      </c>
      <c r="BT31" s="43">
        <f>'Details and Calculations'!AV30</f>
        <v>2016</v>
      </c>
      <c r="BU31" s="43">
        <f>'Details and Calculations'!AX30</f>
        <v>1</v>
      </c>
      <c r="BV31" s="43">
        <f>'Details and Calculations'!AZ30</f>
        <v>2016</v>
      </c>
      <c r="BW31" s="43">
        <f>'Details and Calculations'!BC30</f>
        <v>1</v>
      </c>
      <c r="BX31" s="43">
        <f>'Details and Calculations'!BE30</f>
        <v>2016</v>
      </c>
      <c r="BY31" s="43">
        <f>'Details and Calculations'!BG30</f>
        <v>1</v>
      </c>
      <c r="BZ31" s="43">
        <f>'Details and Calculations'!BH30</f>
        <v>2016</v>
      </c>
      <c r="CA31" s="43">
        <f>'Details and Calculations'!BJ30</f>
        <v>0</v>
      </c>
      <c r="CB31" s="43" t="str">
        <f>'Details and Calculations'!BK30</f>
        <v/>
      </c>
      <c r="CC31" s="43" t="str">
        <f>'Details and Calculations'!BL30</f>
        <v xml:space="preserve"> </v>
      </c>
      <c r="CD31" s="43" t="str">
        <f>'Details and Calculations'!BN30</f>
        <v xml:space="preserve"> </v>
      </c>
      <c r="CE31" s="43" t="str">
        <f>'Details and Calculations'!BO30</f>
        <v xml:space="preserve"> </v>
      </c>
      <c r="CF31" s="43">
        <f>'Details and Calculations'!BZ30</f>
        <v>1</v>
      </c>
      <c r="CG31" s="43">
        <f>'Details and Calculations'!CB30</f>
        <v>2016</v>
      </c>
      <c r="CH31" s="31"/>
      <c r="CI31" s="53"/>
    </row>
    <row r="32" spans="1:87" x14ac:dyDescent="0.3">
      <c r="A32" s="43">
        <f>'Details and Calculations'!A31</f>
        <v>2017</v>
      </c>
      <c r="B32" s="43" t="str">
        <f>'Details and Calculations'!C31</f>
        <v>Rwanda</v>
      </c>
      <c r="C32" s="43" t="str">
        <f>'Details and Calculations'!D31</f>
        <v>Rulindo</v>
      </c>
      <c r="D32" s="43" t="str">
        <f>'Details and Calculations'!E31</f>
        <v>Bushoki</v>
      </c>
      <c r="E32" s="43" t="str">
        <f>'Details and Calculations'!F31</f>
        <v>Kayenzi</v>
      </c>
      <c r="F32" s="43" t="str">
        <f>'Details and Calculations'!G31</f>
        <v>Rwanzu</v>
      </c>
      <c r="G32" s="43" t="str">
        <f>'Details and Calculations'!H31</f>
        <v/>
      </c>
      <c r="H32" s="43" t="str">
        <f>'Details and Calculations'!I31</f>
        <v/>
      </c>
      <c r="I32" s="43" t="str">
        <f>'Details and Calculations'!J31</f>
        <v>Rwanzu wpt behind TCT/Nyirambuga pumping</v>
      </c>
      <c r="J32" s="43">
        <f>'Details and Calculations'!K31</f>
        <v>154</v>
      </c>
      <c r="K32" s="43">
        <f>'Details and Calculations'!O31</f>
        <v>154</v>
      </c>
      <c r="L32" s="43" t="str">
        <f>'Details and Calculations'!P32</f>
        <v xml:space="preserve"> </v>
      </c>
      <c r="M32" s="43" t="str">
        <f>'Details and Calculations'!U31</f>
        <v>Piped Network With Pump</v>
      </c>
      <c r="N32" s="43">
        <f>'Details and Calculations'!V31</f>
        <v>2012</v>
      </c>
      <c r="O32" s="43" t="str">
        <f>'Details and Calculations'!W31</f>
        <v>Gor</v>
      </c>
      <c r="P32" s="43" t="str">
        <f>'Details and Calculations'!X31</f>
        <v>Spring</v>
      </c>
      <c r="Q32" s="44" t="str">
        <f t="shared" si="0"/>
        <v>Low Risk</v>
      </c>
      <c r="R32" s="44" t="str">
        <f t="shared" si="1"/>
        <v>High Risk</v>
      </c>
      <c r="S32" s="45" t="str">
        <f t="shared" si="2"/>
        <v>Intermediate Level of Service</v>
      </c>
      <c r="T32" s="62" t="str">
        <f t="shared" si="15"/>
        <v>High Priority</v>
      </c>
      <c r="U32" s="46">
        <f t="shared" si="3"/>
        <v>6</v>
      </c>
      <c r="V32" s="28" t="str">
        <f t="shared" si="16"/>
        <v>Major Repairs or Replace System</v>
      </c>
      <c r="W32" s="47" t="str">
        <f t="shared" si="17"/>
        <v/>
      </c>
      <c r="X32" s="27" t="str">
        <f t="shared" si="18"/>
        <v>Further Technical Diagnostic Needed</v>
      </c>
      <c r="Y32" s="48" t="str">
        <f t="shared" si="4"/>
        <v xml:space="preserve"> </v>
      </c>
      <c r="Z32" s="48" t="str">
        <f t="shared" si="5"/>
        <v xml:space="preserve"> </v>
      </c>
      <c r="AA32" s="48" t="str">
        <f t="shared" si="6"/>
        <v xml:space="preserve"> </v>
      </c>
      <c r="AB32" s="48" t="str">
        <f t="shared" si="7"/>
        <v xml:space="preserve"> </v>
      </c>
      <c r="AC32" s="48" t="str">
        <f t="shared" si="8"/>
        <v xml:space="preserve"> </v>
      </c>
      <c r="AD32" s="48" t="str">
        <f t="shared" si="9"/>
        <v xml:space="preserve"> </v>
      </c>
      <c r="AE32" s="48" t="str">
        <f t="shared" si="10"/>
        <v xml:space="preserve"> </v>
      </c>
      <c r="AF32" s="48" t="str">
        <f t="shared" si="11"/>
        <v xml:space="preserve"> </v>
      </c>
      <c r="AG32" s="49" t="str">
        <f t="shared" si="12"/>
        <v/>
      </c>
      <c r="AH32" s="48">
        <f t="shared" si="13"/>
        <v>15</v>
      </c>
      <c r="AI32" s="50" t="str">
        <f>'Details and Calculations'!AE31</f>
        <v xml:space="preserve"> </v>
      </c>
      <c r="AJ32" s="50" t="str">
        <f>'Details and Calculations'!AM31</f>
        <v xml:space="preserve"> </v>
      </c>
      <c r="AK32" s="50" t="str">
        <f>'Details and Calculations'!AR31</f>
        <v xml:space="preserve"> </v>
      </c>
      <c r="AL32" s="50" t="str">
        <f>'Details and Calculations'!AW31</f>
        <v xml:space="preserve"> </v>
      </c>
      <c r="AM32" s="50" t="str">
        <f>'Details and Calculations'!BA31</f>
        <v xml:space="preserve"> </v>
      </c>
      <c r="AN32" s="50" t="str">
        <f>'Details and Calculations'!BF31</f>
        <v xml:space="preserve"> </v>
      </c>
      <c r="AO32" s="50" t="str">
        <f>'Details and Calculations'!BI31</f>
        <v xml:space="preserve"> </v>
      </c>
      <c r="AP32" s="50" t="str">
        <f>'Details and Calculations'!BM31</f>
        <v xml:space="preserve"> </v>
      </c>
      <c r="AQ32" s="50" t="str">
        <f>'Details and Calculations'!BP31</f>
        <v xml:space="preserve"> </v>
      </c>
      <c r="AR32" s="50">
        <f>'Details and Calculations'!CC31</f>
        <v>3</v>
      </c>
      <c r="AS32" s="50">
        <f>'Details and Calculations'!CJ31</f>
        <v>3</v>
      </c>
      <c r="AT32" s="51">
        <f>'Details and Calculations'!T31</f>
        <v>1</v>
      </c>
      <c r="AU32" s="51">
        <f>'Details and Calculations'!Z31</f>
        <v>1</v>
      </c>
      <c r="AV32" s="51">
        <f>'Details and Calculations'!S31</f>
        <v>0</v>
      </c>
      <c r="AW32" s="51">
        <f>'Details and Calculations'!AI31</f>
        <v>1</v>
      </c>
      <c r="AX32" s="51">
        <f>'Details and Calculations'!BY31</f>
        <v>1</v>
      </c>
      <c r="AY32" s="51">
        <f>'Details and Calculations'!CG31</f>
        <v>1</v>
      </c>
      <c r="AZ32" s="51">
        <f>'Details and Calculations'!CI31</f>
        <v>1</v>
      </c>
      <c r="BA32" s="51">
        <f t="shared" si="14"/>
        <v>0</v>
      </c>
      <c r="BB32" s="52">
        <f>'Details and Calculations'!Y31</f>
        <v>11</v>
      </c>
      <c r="BC32" s="52" t="str">
        <f>'Details and Calculations'!AC31</f>
        <v xml:space="preserve"> </v>
      </c>
      <c r="BD32" s="52" t="str">
        <f>'Details and Calculations'!AK31</f>
        <v xml:space="preserve"> </v>
      </c>
      <c r="BE32" s="52" t="str">
        <f>'Details and Calculations'!AN31</f>
        <v xml:space="preserve"> </v>
      </c>
      <c r="BF32" s="52" t="str">
        <f>'Details and Calculations'!AP31</f>
        <v xml:space="preserve"> </v>
      </c>
      <c r="BG32" s="52" t="str">
        <f>'Details and Calculations'!AT31</f>
        <v xml:space="preserve"> </v>
      </c>
      <c r="BH32" s="52" t="str">
        <f>'Details and Calculations'!AY31</f>
        <v xml:space="preserve"> </v>
      </c>
      <c r="BI32" s="52" t="str">
        <f>'Details and Calculations'!BB31</f>
        <v xml:space="preserve"> </v>
      </c>
      <c r="BJ32" s="52" t="str">
        <f>'Details and Calculations'!BD31</f>
        <v xml:space="preserve"> </v>
      </c>
      <c r="BK32" s="52">
        <f>'Details and Calculations'!CA31</f>
        <v>1</v>
      </c>
      <c r="BL32" s="43">
        <f>'Details and Calculations'!AA31</f>
        <v>0</v>
      </c>
      <c r="BM32" s="43" t="str">
        <f>'Details and Calculations'!AB31</f>
        <v/>
      </c>
      <c r="BN32" s="43" t="str">
        <f>'Details and Calculations'!AD31</f>
        <v xml:space="preserve"> </v>
      </c>
      <c r="BO32" s="43">
        <f>'Details and Calculations'!AJ31</f>
        <v>0</v>
      </c>
      <c r="BP32" s="43" t="str">
        <f>'Details and Calculations'!AL31</f>
        <v xml:space="preserve"> </v>
      </c>
      <c r="BQ32" s="43">
        <f>'Details and Calculations'!AO31</f>
        <v>0</v>
      </c>
      <c r="BR32" s="43" t="str">
        <f>'Details and Calculations'!AQ31</f>
        <v xml:space="preserve"> </v>
      </c>
      <c r="BS32" s="43">
        <f>'Details and Calculations'!AS31</f>
        <v>0</v>
      </c>
      <c r="BT32" s="43" t="str">
        <f>'Details and Calculations'!AV31</f>
        <v xml:space="preserve"> </v>
      </c>
      <c r="BU32" s="43">
        <f>'Details and Calculations'!AX31</f>
        <v>0</v>
      </c>
      <c r="BV32" s="43" t="str">
        <f>'Details and Calculations'!AZ31</f>
        <v xml:space="preserve"> </v>
      </c>
      <c r="BW32" s="43">
        <f>'Details and Calculations'!BC31</f>
        <v>0</v>
      </c>
      <c r="BX32" s="43" t="str">
        <f>'Details and Calculations'!BE31</f>
        <v xml:space="preserve"> </v>
      </c>
      <c r="BY32" s="43" t="str">
        <f>'Details and Calculations'!BG31</f>
        <v xml:space="preserve"> </v>
      </c>
      <c r="BZ32" s="43" t="str">
        <f>'Details and Calculations'!BH31</f>
        <v xml:space="preserve"> </v>
      </c>
      <c r="CA32" s="43">
        <f>'Details and Calculations'!BJ31</f>
        <v>0</v>
      </c>
      <c r="CB32" s="43" t="str">
        <f>'Details and Calculations'!BK31</f>
        <v/>
      </c>
      <c r="CC32" s="43" t="str">
        <f>'Details and Calculations'!BL31</f>
        <v xml:space="preserve"> </v>
      </c>
      <c r="CD32" s="43" t="str">
        <f>'Details and Calculations'!BN31</f>
        <v xml:space="preserve"> </v>
      </c>
      <c r="CE32" s="43" t="str">
        <f>'Details and Calculations'!BO31</f>
        <v xml:space="preserve"> </v>
      </c>
      <c r="CF32" s="43">
        <f>'Details and Calculations'!BZ31</f>
        <v>1</v>
      </c>
      <c r="CG32" s="43">
        <f>'Details and Calculations'!CB31</f>
        <v>2012</v>
      </c>
      <c r="CH32" s="31"/>
      <c r="CI32" s="53"/>
    </row>
    <row r="33" spans="1:87" x14ac:dyDescent="0.3">
      <c r="A33" s="43">
        <f>'Details and Calculations'!A32</f>
        <v>2017</v>
      </c>
      <c r="B33" s="43" t="str">
        <f>'Details and Calculations'!C32</f>
        <v>Rwanda</v>
      </c>
      <c r="C33" s="43" t="str">
        <f>'Details and Calculations'!D32</f>
        <v>Rulindo</v>
      </c>
      <c r="D33" s="43" t="str">
        <f>'Details and Calculations'!E32</f>
        <v>Rusiga</v>
      </c>
      <c r="E33" s="43" t="str">
        <f>'Details and Calculations'!F32</f>
        <v>Kirenge</v>
      </c>
      <c r="F33" s="43" t="str">
        <f>'Details and Calculations'!G32</f>
        <v>Kinini</v>
      </c>
      <c r="G33" s="43" t="str">
        <f>'Details and Calculations'!H32</f>
        <v/>
      </c>
      <c r="H33" s="43" t="str">
        <f>'Details and Calculations'!I32</f>
        <v/>
      </c>
      <c r="I33" s="43" t="str">
        <f>'Details and Calculations'!J32</f>
        <v>BF at GS Rukingu/Gashinge gravity</v>
      </c>
      <c r="J33" s="43">
        <f>'Details and Calculations'!K32</f>
        <v>250</v>
      </c>
      <c r="K33" s="43">
        <f>'Details and Calculations'!O32</f>
        <v>250</v>
      </c>
      <c r="L33" s="43">
        <f>'Details and Calculations'!P33</f>
        <v>85</v>
      </c>
      <c r="M33" s="43" t="str">
        <f>'Details and Calculations'!U32</f>
        <v>Piped Network -- Gravity Only</v>
      </c>
      <c r="N33" s="43">
        <f>'Details and Calculations'!V32</f>
        <v>2013</v>
      </c>
      <c r="O33" s="43" t="str">
        <f>'Details and Calculations'!W32</f>
        <v>Gor</v>
      </c>
      <c r="P33" s="43" t="str">
        <f>'Details and Calculations'!X32</f>
        <v>Spring</v>
      </c>
      <c r="Q33" s="44" t="str">
        <f t="shared" si="0"/>
        <v>Low Risk</v>
      </c>
      <c r="R33" s="44" t="str">
        <f t="shared" si="1"/>
        <v>Low Risk</v>
      </c>
      <c r="S33" s="45" t="str">
        <f t="shared" si="2"/>
        <v>Intermediate Level of Service</v>
      </c>
      <c r="T33" s="62" t="str">
        <f t="shared" si="15"/>
        <v>Low Priority</v>
      </c>
      <c r="U33" s="46">
        <f t="shared" si="3"/>
        <v>7</v>
      </c>
      <c r="V33" s="28" t="str">
        <f t="shared" si="16"/>
        <v>Perform Routine Preventative Maintenance</v>
      </c>
      <c r="W33" s="47" t="str">
        <f t="shared" si="17"/>
        <v/>
      </c>
      <c r="X33" s="27" t="str">
        <f t="shared" si="18"/>
        <v>Maintain O&amp;M and Routine Monitoring</v>
      </c>
      <c r="Y33" s="48" t="str">
        <f t="shared" si="4"/>
        <v xml:space="preserve"> </v>
      </c>
      <c r="Z33" s="48" t="str">
        <f t="shared" si="5"/>
        <v xml:space="preserve"> </v>
      </c>
      <c r="AA33" s="48">
        <f t="shared" si="6"/>
        <v>26</v>
      </c>
      <c r="AB33" s="48" t="str">
        <f t="shared" si="7"/>
        <v xml:space="preserve"> </v>
      </c>
      <c r="AC33" s="48" t="str">
        <f t="shared" si="8"/>
        <v xml:space="preserve"> </v>
      </c>
      <c r="AD33" s="48" t="str">
        <f t="shared" si="9"/>
        <v xml:space="preserve"> </v>
      </c>
      <c r="AE33" s="48" t="str">
        <f t="shared" si="10"/>
        <v xml:space="preserve"> </v>
      </c>
      <c r="AF33" s="48" t="str">
        <f t="shared" si="11"/>
        <v xml:space="preserve"> </v>
      </c>
      <c r="AG33" s="49" t="str">
        <f t="shared" si="12"/>
        <v/>
      </c>
      <c r="AH33" s="48">
        <f t="shared" si="13"/>
        <v>16</v>
      </c>
      <c r="AI33" s="50" t="str">
        <f>'Details and Calculations'!AE32</f>
        <v xml:space="preserve"> </v>
      </c>
      <c r="AJ33" s="50" t="str">
        <f>'Details and Calculations'!AM32</f>
        <v xml:space="preserve"> </v>
      </c>
      <c r="AK33" s="50">
        <f>'Details and Calculations'!AR32</f>
        <v>1</v>
      </c>
      <c r="AL33" s="50" t="str">
        <f>'Details and Calculations'!AW32</f>
        <v xml:space="preserve"> </v>
      </c>
      <c r="AM33" s="50" t="str">
        <f>'Details and Calculations'!BA32</f>
        <v xml:space="preserve"> </v>
      </c>
      <c r="AN33" s="50" t="str">
        <f>'Details and Calculations'!BF32</f>
        <v xml:space="preserve"> </v>
      </c>
      <c r="AO33" s="50" t="str">
        <f>'Details and Calculations'!BI32</f>
        <v xml:space="preserve"> </v>
      </c>
      <c r="AP33" s="50" t="str">
        <f>'Details and Calculations'!BM32</f>
        <v xml:space="preserve"> </v>
      </c>
      <c r="AQ33" s="50" t="str">
        <f>'Details and Calculations'!BP32</f>
        <v xml:space="preserve"> </v>
      </c>
      <c r="AR33" s="50">
        <f>'Details and Calculations'!CC32</f>
        <v>1</v>
      </c>
      <c r="AS33" s="50">
        <f>'Details and Calculations'!CJ32</f>
        <v>1</v>
      </c>
      <c r="AT33" s="51">
        <f>'Details and Calculations'!T32</f>
        <v>1</v>
      </c>
      <c r="AU33" s="51">
        <f>'Details and Calculations'!Z32</f>
        <v>1</v>
      </c>
      <c r="AV33" s="51">
        <f>'Details and Calculations'!S32</f>
        <v>0</v>
      </c>
      <c r="AW33" s="51">
        <f>'Details and Calculations'!AI32</f>
        <v>1</v>
      </c>
      <c r="AX33" s="51">
        <f>'Details and Calculations'!BY32</f>
        <v>1</v>
      </c>
      <c r="AY33" s="51">
        <f>'Details and Calculations'!CG32</f>
        <v>1</v>
      </c>
      <c r="AZ33" s="51">
        <f>'Details and Calculations'!CI32</f>
        <v>1</v>
      </c>
      <c r="BA33" s="51">
        <f t="shared" si="14"/>
        <v>1</v>
      </c>
      <c r="BB33" s="52">
        <f>'Details and Calculations'!Y32</f>
        <v>1</v>
      </c>
      <c r="BC33" s="52" t="str">
        <f>'Details and Calculations'!AC32</f>
        <v xml:space="preserve"> </v>
      </c>
      <c r="BD33" s="52" t="str">
        <f>'Details and Calculations'!AK32</f>
        <v xml:space="preserve"> </v>
      </c>
      <c r="BE33" s="52" t="str">
        <f>'Details and Calculations'!AN32</f>
        <v xml:space="preserve"> </v>
      </c>
      <c r="BF33" s="52">
        <f>'Details and Calculations'!AP32</f>
        <v>1</v>
      </c>
      <c r="BG33" s="52" t="str">
        <f>'Details and Calculations'!AT32</f>
        <v xml:space="preserve"> </v>
      </c>
      <c r="BH33" s="52" t="str">
        <f>'Details and Calculations'!AY32</f>
        <v xml:space="preserve"> </v>
      </c>
      <c r="BI33" s="52" t="str">
        <f>'Details and Calculations'!BB32</f>
        <v xml:space="preserve"> </v>
      </c>
      <c r="BJ33" s="52" t="str">
        <f>'Details and Calculations'!BD32</f>
        <v xml:space="preserve"> </v>
      </c>
      <c r="BK33" s="52">
        <f>'Details and Calculations'!CA32</f>
        <v>1</v>
      </c>
      <c r="BL33" s="43">
        <f>'Details and Calculations'!AA32</f>
        <v>0</v>
      </c>
      <c r="BM33" s="43" t="str">
        <f>'Details and Calculations'!AB32</f>
        <v/>
      </c>
      <c r="BN33" s="43" t="str">
        <f>'Details and Calculations'!AD32</f>
        <v xml:space="preserve"> </v>
      </c>
      <c r="BO33" s="43">
        <f>'Details and Calculations'!AJ32</f>
        <v>0</v>
      </c>
      <c r="BP33" s="43" t="str">
        <f>'Details and Calculations'!AL32</f>
        <v xml:space="preserve"> </v>
      </c>
      <c r="BQ33" s="43">
        <f>'Details and Calculations'!AO32</f>
        <v>1</v>
      </c>
      <c r="BR33" s="43">
        <f>'Details and Calculations'!AQ32</f>
        <v>2013</v>
      </c>
      <c r="BS33" s="43">
        <f>'Details and Calculations'!AS32</f>
        <v>0</v>
      </c>
      <c r="BT33" s="43" t="str">
        <f>'Details and Calculations'!AV32</f>
        <v xml:space="preserve"> </v>
      </c>
      <c r="BU33" s="43">
        <f>'Details and Calculations'!AX32</f>
        <v>0</v>
      </c>
      <c r="BV33" s="43" t="str">
        <f>'Details and Calculations'!AZ32</f>
        <v xml:space="preserve"> </v>
      </c>
      <c r="BW33" s="43">
        <f>'Details and Calculations'!BC32</f>
        <v>0</v>
      </c>
      <c r="BX33" s="43" t="str">
        <f>'Details and Calculations'!BE32</f>
        <v xml:space="preserve"> </v>
      </c>
      <c r="BY33" s="43" t="str">
        <f>'Details and Calculations'!BG32</f>
        <v xml:space="preserve"> </v>
      </c>
      <c r="BZ33" s="43" t="str">
        <f>'Details and Calculations'!BH32</f>
        <v xml:space="preserve"> </v>
      </c>
      <c r="CA33" s="43">
        <f>'Details and Calculations'!BJ32</f>
        <v>0</v>
      </c>
      <c r="CB33" s="43" t="str">
        <f>'Details and Calculations'!BK32</f>
        <v/>
      </c>
      <c r="CC33" s="43" t="str">
        <f>'Details and Calculations'!BL32</f>
        <v xml:space="preserve"> </v>
      </c>
      <c r="CD33" s="43" t="str">
        <f>'Details and Calculations'!BN32</f>
        <v xml:space="preserve"> </v>
      </c>
      <c r="CE33" s="43" t="str">
        <f>'Details and Calculations'!BO32</f>
        <v xml:space="preserve"> </v>
      </c>
      <c r="CF33" s="43">
        <f>'Details and Calculations'!BZ32</f>
        <v>1</v>
      </c>
      <c r="CG33" s="43">
        <f>'Details and Calculations'!CB32</f>
        <v>2013</v>
      </c>
      <c r="CH33" s="31"/>
      <c r="CI33" s="53"/>
    </row>
    <row r="34" spans="1:87" x14ac:dyDescent="0.3">
      <c r="A34" s="43">
        <f>'Details and Calculations'!A33</f>
        <v>2017</v>
      </c>
      <c r="B34" s="43" t="str">
        <f>'Details and Calculations'!C33</f>
        <v>Rwanda</v>
      </c>
      <c r="C34" s="43" t="str">
        <f>'Details and Calculations'!D33</f>
        <v>Rulindo</v>
      </c>
      <c r="D34" s="43" t="str">
        <f>'Details and Calculations'!E33</f>
        <v>Shyorongi</v>
      </c>
      <c r="E34" s="43" t="str">
        <f>'Details and Calculations'!F33</f>
        <v>Bugaragara</v>
      </c>
      <c r="F34" s="43" t="str">
        <f>'Details and Calculations'!G33</f>
        <v>Kabaraza</v>
      </c>
      <c r="G34" s="43" t="str">
        <f>'Details and Calculations'!H33</f>
        <v/>
      </c>
      <c r="H34" s="43" t="str">
        <f>'Details and Calculations'!I33</f>
        <v/>
      </c>
      <c r="I34" s="43" t="str">
        <f>'Details and Calculations'!J33</f>
        <v>kinywamagana pumping network</v>
      </c>
      <c r="J34" s="43">
        <f>'Details and Calculations'!K33</f>
        <v>165</v>
      </c>
      <c r="K34" s="43">
        <f>'Details and Calculations'!O33</f>
        <v>80</v>
      </c>
      <c r="L34" s="43">
        <f>'Details and Calculations'!P34</f>
        <v>185</v>
      </c>
      <c r="M34" s="43" t="str">
        <f>'Details and Calculations'!U33</f>
        <v>Piped Network With Pump</v>
      </c>
      <c r="N34" s="43">
        <f>'Details and Calculations'!V33</f>
        <v>2013</v>
      </c>
      <c r="O34" s="43" t="str">
        <f>'Details and Calculations'!W33</f>
        <v>Governement (District, Wasac) And Water For People</v>
      </c>
      <c r="P34" s="43" t="str">
        <f>'Details and Calculations'!X33</f>
        <v>Spring</v>
      </c>
      <c r="Q34" s="44" t="str">
        <f t="shared" si="0"/>
        <v>Low Risk</v>
      </c>
      <c r="R34" s="44" t="str">
        <f t="shared" si="1"/>
        <v>Medium Risk</v>
      </c>
      <c r="S34" s="45" t="str">
        <f t="shared" si="2"/>
        <v>Intermediate Level of Service</v>
      </c>
      <c r="T34" s="62" t="str">
        <f t="shared" si="15"/>
        <v>Low Priority</v>
      </c>
      <c r="U34" s="46">
        <f t="shared" si="3"/>
        <v>7</v>
      </c>
      <c r="V34" s="28" t="str">
        <f t="shared" si="16"/>
        <v>Repair or Replace Components</v>
      </c>
      <c r="W34" s="47" t="str">
        <f t="shared" si="17"/>
        <v xml:space="preserve">Intake Structure, Pump, </v>
      </c>
      <c r="X34" s="27" t="str">
        <f t="shared" si="18"/>
        <v>Create Plan To Repair or Replace Components</v>
      </c>
      <c r="Y34" s="48">
        <f t="shared" si="4"/>
        <v>26</v>
      </c>
      <c r="Z34" s="48">
        <f t="shared" si="5"/>
        <v>16</v>
      </c>
      <c r="AA34" s="48">
        <f t="shared" si="6"/>
        <v>26</v>
      </c>
      <c r="AB34" s="48">
        <f t="shared" si="7"/>
        <v>16</v>
      </c>
      <c r="AC34" s="48">
        <f t="shared" si="8"/>
        <v>26</v>
      </c>
      <c r="AD34" s="48">
        <f t="shared" si="9"/>
        <v>3</v>
      </c>
      <c r="AE34" s="48">
        <f t="shared" si="10"/>
        <v>16</v>
      </c>
      <c r="AF34" s="48" t="str">
        <f t="shared" si="11"/>
        <v xml:space="preserve"> </v>
      </c>
      <c r="AG34" s="49" t="str">
        <f t="shared" si="12"/>
        <v/>
      </c>
      <c r="AH34" s="48">
        <f t="shared" si="13"/>
        <v>16</v>
      </c>
      <c r="AI34" s="50">
        <f>'Details and Calculations'!AE33</f>
        <v>2</v>
      </c>
      <c r="AJ34" s="50">
        <f>'Details and Calculations'!AM33</f>
        <v>1</v>
      </c>
      <c r="AK34" s="50">
        <f>'Details and Calculations'!AR33</f>
        <v>1</v>
      </c>
      <c r="AL34" s="50">
        <f>'Details and Calculations'!AW33</f>
        <v>1</v>
      </c>
      <c r="AM34" s="50">
        <f>'Details and Calculations'!BA33</f>
        <v>1</v>
      </c>
      <c r="AN34" s="50">
        <f>'Details and Calculations'!BF33</f>
        <v>2</v>
      </c>
      <c r="AO34" s="50">
        <f>'Details and Calculations'!BI33</f>
        <v>1</v>
      </c>
      <c r="AP34" s="50" t="str">
        <f>'Details and Calculations'!BM33</f>
        <v xml:space="preserve"> </v>
      </c>
      <c r="AQ34" s="50" t="str">
        <f>'Details and Calculations'!BP33</f>
        <v xml:space="preserve"> </v>
      </c>
      <c r="AR34" s="50">
        <f>'Details and Calculations'!CC33</f>
        <v>1</v>
      </c>
      <c r="AS34" s="50">
        <f>'Details and Calculations'!CJ33</f>
        <v>2</v>
      </c>
      <c r="AT34" s="51">
        <f>'Details and Calculations'!T33</f>
        <v>1</v>
      </c>
      <c r="AU34" s="51">
        <f>'Details and Calculations'!Z33</f>
        <v>1</v>
      </c>
      <c r="AV34" s="51">
        <f>'Details and Calculations'!S33</f>
        <v>1</v>
      </c>
      <c r="AW34" s="51">
        <f>'Details and Calculations'!AI33</f>
        <v>1</v>
      </c>
      <c r="AX34" s="51">
        <f>'Details and Calculations'!BY33</f>
        <v>1</v>
      </c>
      <c r="AY34" s="51">
        <f>'Details and Calculations'!CG33</f>
        <v>1</v>
      </c>
      <c r="AZ34" s="51">
        <f>'Details and Calculations'!CI33</f>
        <v>1</v>
      </c>
      <c r="BA34" s="51">
        <f t="shared" si="14"/>
        <v>0</v>
      </c>
      <c r="BB34" s="52">
        <f>'Details and Calculations'!Y33</f>
        <v>7</v>
      </c>
      <c r="BC34" s="52">
        <f>'Details and Calculations'!AC33</f>
        <v>3</v>
      </c>
      <c r="BD34" s="52">
        <f>'Details and Calculations'!AK33</f>
        <v>1</v>
      </c>
      <c r="BE34" s="52">
        <f>'Details and Calculations'!AN33</f>
        <v>1500</v>
      </c>
      <c r="BF34" s="52">
        <f>'Details and Calculations'!AP33</f>
        <v>20</v>
      </c>
      <c r="BG34" s="52">
        <f>'Details and Calculations'!AT33</f>
        <v>25</v>
      </c>
      <c r="BH34" s="52">
        <f>'Details and Calculations'!AY33</f>
        <v>4</v>
      </c>
      <c r="BI34" s="52">
        <f>'Details and Calculations'!BB33</f>
        <v>11000</v>
      </c>
      <c r="BJ34" s="52">
        <f>'Details and Calculations'!BD33</f>
        <v>2</v>
      </c>
      <c r="BK34" s="52">
        <f>'Details and Calculations'!CA33</f>
        <v>1</v>
      </c>
      <c r="BL34" s="43">
        <f>'Details and Calculations'!AA33</f>
        <v>1</v>
      </c>
      <c r="BM34" s="43" t="str">
        <f>'Details and Calculations'!AB33</f>
        <v>"Springbox" --Intake Structure At A Spring</v>
      </c>
      <c r="BN34" s="43">
        <f>'Details and Calculations'!AD33</f>
        <v>2013</v>
      </c>
      <c r="BO34" s="43">
        <f>'Details and Calculations'!AJ33</f>
        <v>1</v>
      </c>
      <c r="BP34" s="43">
        <f>'Details and Calculations'!AL33</f>
        <v>2013</v>
      </c>
      <c r="BQ34" s="43">
        <f>'Details and Calculations'!AO33</f>
        <v>1</v>
      </c>
      <c r="BR34" s="43">
        <f>'Details and Calculations'!AQ33</f>
        <v>2013</v>
      </c>
      <c r="BS34" s="43">
        <f>'Details and Calculations'!AS33</f>
        <v>1</v>
      </c>
      <c r="BT34" s="43">
        <f>'Details and Calculations'!AV33</f>
        <v>2013</v>
      </c>
      <c r="BU34" s="43">
        <f>'Details and Calculations'!AX33</f>
        <v>1</v>
      </c>
      <c r="BV34" s="43">
        <f>'Details and Calculations'!AZ33</f>
        <v>2013</v>
      </c>
      <c r="BW34" s="43">
        <f>'Details and Calculations'!BC33</f>
        <v>1</v>
      </c>
      <c r="BX34" s="43">
        <f>'Details and Calculations'!BE33</f>
        <v>2013</v>
      </c>
      <c r="BY34" s="43">
        <f>'Details and Calculations'!BG33</f>
        <v>1</v>
      </c>
      <c r="BZ34" s="43">
        <f>'Details and Calculations'!BH33</f>
        <v>2013</v>
      </c>
      <c r="CA34" s="43">
        <f>'Details and Calculations'!BJ33</f>
        <v>0</v>
      </c>
      <c r="CB34" s="43" t="str">
        <f>'Details and Calculations'!BK33</f>
        <v/>
      </c>
      <c r="CC34" s="43" t="str">
        <f>'Details and Calculations'!BL33</f>
        <v xml:space="preserve"> </v>
      </c>
      <c r="CD34" s="43" t="str">
        <f>'Details and Calculations'!BN33</f>
        <v xml:space="preserve"> </v>
      </c>
      <c r="CE34" s="43" t="str">
        <f>'Details and Calculations'!BO33</f>
        <v xml:space="preserve"> </v>
      </c>
      <c r="CF34" s="43">
        <f>'Details and Calculations'!BZ33</f>
        <v>1</v>
      </c>
      <c r="CG34" s="43">
        <f>'Details and Calculations'!CB33</f>
        <v>2013</v>
      </c>
      <c r="CH34" s="31"/>
      <c r="CI34" s="53"/>
    </row>
    <row r="35" spans="1:87" x14ac:dyDescent="0.3">
      <c r="A35" s="43">
        <f>'Details and Calculations'!A34</f>
        <v>2017</v>
      </c>
      <c r="B35" s="43" t="str">
        <f>'Details and Calculations'!C34</f>
        <v>Rwanda</v>
      </c>
      <c r="C35" s="43" t="str">
        <f>'Details and Calculations'!D34</f>
        <v>Rulindo</v>
      </c>
      <c r="D35" s="43" t="str">
        <f>'Details and Calculations'!E34</f>
        <v>Ntarabana</v>
      </c>
      <c r="E35" s="43" t="str">
        <f>'Details and Calculations'!F34</f>
        <v>Kajevuba</v>
      </c>
      <c r="F35" s="43" t="str">
        <f>'Details and Calculations'!G34</f>
        <v>Bikamba</v>
      </c>
      <c r="G35" s="43" t="str">
        <f>'Details and Calculations'!H34</f>
        <v/>
      </c>
      <c r="H35" s="43" t="str">
        <f>'Details and Calculations'!I34</f>
        <v/>
      </c>
      <c r="I35" s="43" t="str">
        <f>'Details and Calculations'!J34</f>
        <v>Rwamugaza</v>
      </c>
      <c r="J35" s="43">
        <f>'Details and Calculations'!K34</f>
        <v>205</v>
      </c>
      <c r="K35" s="43">
        <f>'Details and Calculations'!O34</f>
        <v>20</v>
      </c>
      <c r="L35" s="43" t="str">
        <f>'Details and Calculations'!P35</f>
        <v xml:space="preserve"> </v>
      </c>
      <c r="M35" s="43" t="str">
        <f>'Details and Calculations'!U34</f>
        <v>Piped Network -- Gravity Only</v>
      </c>
      <c r="N35" s="43">
        <f>'Details and Calculations'!V34</f>
        <v>2003</v>
      </c>
      <c r="O35" s="43" t="str">
        <f>'Details and Calculations'!W34</f>
        <v>Goverment</v>
      </c>
      <c r="P35" s="43" t="str">
        <f>'Details and Calculations'!X34</f>
        <v>Spring</v>
      </c>
      <c r="Q35" s="44" t="str">
        <f t="shared" ref="Q35:Q66" si="19">IF(AT35=0,"No Improved Water Point/System",IF(COUNTIF(Y35:AH35,"&lt;=5")&gt;2,"High Risk",IF(COUNTIF(Y35:AH35,"&lt;=5")=2,"Medium Risk",IF(COUNTIF(Y35:AH35,"&lt;=5")&lt;=1,"Low Risk"))))</f>
        <v>Low Risk</v>
      </c>
      <c r="R35" s="44" t="str">
        <f t="shared" ref="R35:R66" si="20">IF(AT35=0,"No Improved Water Point/System",IF(COUNTIF(AI35:AS35,"3")&gt;=1,"High Risk",IF(COUNTIF(AI35:AS35,"2")&gt;=3,"Medium Risk",IF(COUNTIF(AI35:AS35,"2")&lt;3,"Low Risk"))))</f>
        <v>Low Risk</v>
      </c>
      <c r="S35" s="45" t="str">
        <f t="shared" si="2"/>
        <v>Intermediate Level of Service</v>
      </c>
      <c r="T35" s="62" t="str">
        <f t="shared" si="15"/>
        <v>Low Priority</v>
      </c>
      <c r="U35" s="46">
        <f t="shared" ref="U35:U66" si="21">SUM(AT35:BA35)</f>
        <v>7</v>
      </c>
      <c r="V35" s="28" t="str">
        <f t="shared" si="16"/>
        <v>Perform Routine Preventative Maintenance</v>
      </c>
      <c r="W35" s="47" t="str">
        <f t="shared" si="17"/>
        <v/>
      </c>
      <c r="X35" s="27" t="str">
        <f t="shared" si="18"/>
        <v>Maintain O&amp;M and Routine Monitoring</v>
      </c>
      <c r="Y35" s="48">
        <f t="shared" ref="Y35:Y66" si="22">IF(BL35=1,Reference_Intake-(A35-BN35)," ")</f>
        <v>16</v>
      </c>
      <c r="Z35" s="48">
        <f t="shared" ref="Z35:Z66" si="23">IF(BO35=1,Reference_Conduction_Line-(A35-BP35)," ")</f>
        <v>6</v>
      </c>
      <c r="AA35" s="48">
        <f t="shared" ref="AA35:AA66" si="24">IF(BQ35=1,Reference_Storage_Tank-(A35-BR35)," ")</f>
        <v>16</v>
      </c>
      <c r="AB35" s="48">
        <f t="shared" ref="AB35:AB66" si="25">IF(BS35=1,Reference_Other_Concrete_Structures-(A35-BT35)," ")</f>
        <v>6</v>
      </c>
      <c r="AC35" s="48">
        <f t="shared" ref="AC35:AC66" si="26">IF(BU35=1,Reference_Distribution_Network-(A35-BV35)," ")</f>
        <v>16</v>
      </c>
      <c r="AD35" s="48" t="str">
        <f t="shared" ref="AD35:AD66" si="27">IF(BW35=1,Reference_Pump-(A35-BX35)," ")</f>
        <v xml:space="preserve"> </v>
      </c>
      <c r="AE35" s="48" t="str">
        <f t="shared" ref="AE35:AE66" si="28">IF(BY35=1,Reference_Pump_House-(A35-BZ35)," ")</f>
        <v xml:space="preserve"> </v>
      </c>
      <c r="AF35" s="48" t="str">
        <f t="shared" ref="AF35:AF66" si="29">IF(CA35=1,Reference_Treatment_Equipment-(A35-CC35)," ")</f>
        <v xml:space="preserve"> </v>
      </c>
      <c r="AG35" s="49" t="str">
        <f t="shared" ref="AG35:AG66" si="30">IF(CD35=1,Reference_Treatment_Housing_Structure-(A35-CE35),"")</f>
        <v/>
      </c>
      <c r="AH35" s="48">
        <f t="shared" ref="AH35:AH66" si="31">IF(CF35=1,Reference_Kiosk-(A35-CG35)," ")</f>
        <v>6</v>
      </c>
      <c r="AI35" s="50">
        <f>'Details and Calculations'!AE34</f>
        <v>1</v>
      </c>
      <c r="AJ35" s="50">
        <f>'Details and Calculations'!AM34</f>
        <v>1</v>
      </c>
      <c r="AK35" s="50">
        <f>'Details and Calculations'!AR34</f>
        <v>1</v>
      </c>
      <c r="AL35" s="50">
        <f>'Details and Calculations'!AW34</f>
        <v>1</v>
      </c>
      <c r="AM35" s="50">
        <f>'Details and Calculations'!BA34</f>
        <v>1</v>
      </c>
      <c r="AN35" s="50" t="str">
        <f>'Details and Calculations'!BF34</f>
        <v xml:space="preserve"> </v>
      </c>
      <c r="AO35" s="50" t="str">
        <f>'Details and Calculations'!BI34</f>
        <v xml:space="preserve"> </v>
      </c>
      <c r="AP35" s="50" t="str">
        <f>'Details and Calculations'!BM34</f>
        <v xml:space="preserve"> </v>
      </c>
      <c r="AQ35" s="50" t="str">
        <f>'Details and Calculations'!BP34</f>
        <v xml:space="preserve"> </v>
      </c>
      <c r="AR35" s="50">
        <f>'Details and Calculations'!CC34</f>
        <v>1</v>
      </c>
      <c r="AS35" s="50">
        <f>'Details and Calculations'!CJ34</f>
        <v>1</v>
      </c>
      <c r="AT35" s="51">
        <f>'Details and Calculations'!T34</f>
        <v>1</v>
      </c>
      <c r="AU35" s="51">
        <f>'Details and Calculations'!Z34</f>
        <v>1</v>
      </c>
      <c r="AV35" s="51">
        <f>'Details and Calculations'!S34</f>
        <v>0</v>
      </c>
      <c r="AW35" s="51">
        <f>'Details and Calculations'!AI34</f>
        <v>1</v>
      </c>
      <c r="AX35" s="51">
        <f>'Details and Calculations'!BY34</f>
        <v>1</v>
      </c>
      <c r="AY35" s="51">
        <f>'Details and Calculations'!CG34</f>
        <v>1</v>
      </c>
      <c r="AZ35" s="51">
        <f>'Details and Calculations'!CI34</f>
        <v>1</v>
      </c>
      <c r="BA35" s="51">
        <f t="shared" ref="BA35:BA66" si="32">IF(AS35=1,1,0)</f>
        <v>1</v>
      </c>
      <c r="BB35" s="52">
        <f>'Details and Calculations'!Y34</f>
        <v>2</v>
      </c>
      <c r="BC35" s="52">
        <f>'Details and Calculations'!AC34</f>
        <v>1</v>
      </c>
      <c r="BD35" s="52">
        <f>'Details and Calculations'!AK34</f>
        <v>2</v>
      </c>
      <c r="BE35" s="52">
        <f>'Details and Calculations'!AN34</f>
        <v>35000</v>
      </c>
      <c r="BF35" s="52">
        <f>'Details and Calculations'!AP34</f>
        <v>7</v>
      </c>
      <c r="BG35" s="52">
        <f>'Details and Calculations'!AT34</f>
        <v>12</v>
      </c>
      <c r="BH35" s="52">
        <f>'Details and Calculations'!AY34</f>
        <v>2</v>
      </c>
      <c r="BI35" s="52">
        <f>'Details and Calculations'!BB34</f>
        <v>35000</v>
      </c>
      <c r="BJ35" s="52" t="str">
        <f>'Details and Calculations'!BD34</f>
        <v xml:space="preserve"> </v>
      </c>
      <c r="BK35" s="52">
        <f>'Details and Calculations'!CA34</f>
        <v>1</v>
      </c>
      <c r="BL35" s="43">
        <f>'Details and Calculations'!AA34</f>
        <v>1</v>
      </c>
      <c r="BM35" s="43" t="str">
        <f>'Details and Calculations'!AB34</f>
        <v>"Springbox" --Intake Structure At A Spring</v>
      </c>
      <c r="BN35" s="43">
        <f>'Details and Calculations'!AD34</f>
        <v>2003</v>
      </c>
      <c r="BO35" s="43">
        <f>'Details and Calculations'!AJ34</f>
        <v>1</v>
      </c>
      <c r="BP35" s="43">
        <f>'Details and Calculations'!AL34</f>
        <v>2003</v>
      </c>
      <c r="BQ35" s="43">
        <f>'Details and Calculations'!AO34</f>
        <v>1</v>
      </c>
      <c r="BR35" s="43">
        <f>'Details and Calculations'!AQ34</f>
        <v>2003</v>
      </c>
      <c r="BS35" s="43">
        <f>'Details and Calculations'!AS34</f>
        <v>1</v>
      </c>
      <c r="BT35" s="43">
        <f>'Details and Calculations'!AV34</f>
        <v>2003</v>
      </c>
      <c r="BU35" s="43">
        <f>'Details and Calculations'!AX34</f>
        <v>1</v>
      </c>
      <c r="BV35" s="43">
        <f>'Details and Calculations'!AZ34</f>
        <v>2003</v>
      </c>
      <c r="BW35" s="43">
        <f>'Details and Calculations'!BC34</f>
        <v>0</v>
      </c>
      <c r="BX35" s="43" t="str">
        <f>'Details and Calculations'!BE34</f>
        <v xml:space="preserve"> </v>
      </c>
      <c r="BY35" s="43" t="str">
        <f>'Details and Calculations'!BG34</f>
        <v xml:space="preserve"> </v>
      </c>
      <c r="BZ35" s="43" t="str">
        <f>'Details and Calculations'!BH34</f>
        <v xml:space="preserve"> </v>
      </c>
      <c r="CA35" s="43">
        <f>'Details and Calculations'!BJ34</f>
        <v>0</v>
      </c>
      <c r="CB35" s="43" t="str">
        <f>'Details and Calculations'!BK34</f>
        <v/>
      </c>
      <c r="CC35" s="43" t="str">
        <f>'Details and Calculations'!BL34</f>
        <v xml:space="preserve"> </v>
      </c>
      <c r="CD35" s="43" t="str">
        <f>'Details and Calculations'!BN34</f>
        <v xml:space="preserve"> </v>
      </c>
      <c r="CE35" s="43" t="str">
        <f>'Details and Calculations'!BO34</f>
        <v xml:space="preserve"> </v>
      </c>
      <c r="CF35" s="43">
        <f>'Details and Calculations'!BZ34</f>
        <v>1</v>
      </c>
      <c r="CG35" s="43">
        <f>'Details and Calculations'!CB34</f>
        <v>2003</v>
      </c>
      <c r="CH35" s="31"/>
      <c r="CI35" s="53"/>
    </row>
    <row r="36" spans="1:87" x14ac:dyDescent="0.3">
      <c r="A36" s="43">
        <f>'Details and Calculations'!A35</f>
        <v>2017</v>
      </c>
      <c r="B36" s="43" t="str">
        <f>'Details and Calculations'!C35</f>
        <v>Rwanda</v>
      </c>
      <c r="C36" s="43" t="str">
        <f>'Details and Calculations'!D35</f>
        <v>Rulindo</v>
      </c>
      <c r="D36" s="43" t="str">
        <f>'Details and Calculations'!E35</f>
        <v>Bushoki</v>
      </c>
      <c r="E36" s="43" t="str">
        <f>'Details and Calculations'!F35</f>
        <v>Gasiza</v>
      </c>
      <c r="F36" s="43" t="str">
        <f>'Details and Calculations'!G35</f>
        <v>Karambi</v>
      </c>
      <c r="G36" s="43" t="str">
        <f>'Details and Calculations'!H35</f>
        <v/>
      </c>
      <c r="H36" s="43" t="str">
        <f>'Details and Calculations'!I35</f>
        <v/>
      </c>
      <c r="I36" s="43" t="str">
        <f>'Details and Calculations'!J35</f>
        <v>Karambi water point/Tare-Rusiga pumping</v>
      </c>
      <c r="J36" s="43">
        <f>'Details and Calculations'!K35</f>
        <v>164</v>
      </c>
      <c r="K36" s="43">
        <f>'Details and Calculations'!O35</f>
        <v>164</v>
      </c>
      <c r="L36" s="43">
        <f>'Details and Calculations'!P36</f>
        <v>72</v>
      </c>
      <c r="M36" s="43" t="str">
        <f>'Details and Calculations'!U35</f>
        <v>Piped Network With Pump</v>
      </c>
      <c r="N36" s="43">
        <f>'Details and Calculations'!V35</f>
        <v>2015</v>
      </c>
      <c r="O36" s="43" t="str">
        <f>'Details and Calculations'!W35</f>
        <v>Governement (District, Wasac) And Water For People</v>
      </c>
      <c r="P36" s="43" t="str">
        <f>'Details and Calculations'!X35</f>
        <v>Spring</v>
      </c>
      <c r="Q36" s="44" t="str">
        <f t="shared" si="19"/>
        <v>Low Risk</v>
      </c>
      <c r="R36" s="44" t="str">
        <f t="shared" si="20"/>
        <v>Low Risk</v>
      </c>
      <c r="S36" s="45" t="str">
        <f t="shared" si="2"/>
        <v>Intermediate Level of Service</v>
      </c>
      <c r="T36" s="62" t="str">
        <f t="shared" si="15"/>
        <v>Low Priority</v>
      </c>
      <c r="U36" s="46">
        <f t="shared" si="21"/>
        <v>7</v>
      </c>
      <c r="V36" s="28" t="str">
        <f t="shared" si="16"/>
        <v>Perform Routine Preventative Maintenance</v>
      </c>
      <c r="W36" s="47" t="str">
        <f t="shared" si="17"/>
        <v/>
      </c>
      <c r="X36" s="27" t="str">
        <f t="shared" si="18"/>
        <v>Maintain O&amp;M and Routine Monitoring</v>
      </c>
      <c r="Y36" s="48">
        <f t="shared" si="22"/>
        <v>28</v>
      </c>
      <c r="Z36" s="48">
        <f t="shared" si="23"/>
        <v>18</v>
      </c>
      <c r="AA36" s="48">
        <f t="shared" si="24"/>
        <v>28</v>
      </c>
      <c r="AB36" s="48" t="str">
        <f t="shared" si="25"/>
        <v xml:space="preserve"> </v>
      </c>
      <c r="AC36" s="48">
        <f t="shared" si="26"/>
        <v>28</v>
      </c>
      <c r="AD36" s="48">
        <f t="shared" si="27"/>
        <v>5</v>
      </c>
      <c r="AE36" s="48">
        <f t="shared" si="28"/>
        <v>18</v>
      </c>
      <c r="AF36" s="48" t="str">
        <f t="shared" si="29"/>
        <v xml:space="preserve"> </v>
      </c>
      <c r="AG36" s="49" t="str">
        <f t="shared" si="30"/>
        <v/>
      </c>
      <c r="AH36" s="48">
        <f t="shared" si="31"/>
        <v>18</v>
      </c>
      <c r="AI36" s="50">
        <f>'Details and Calculations'!AE35</f>
        <v>1</v>
      </c>
      <c r="AJ36" s="50">
        <f>'Details and Calculations'!AM35</f>
        <v>1</v>
      </c>
      <c r="AK36" s="50">
        <f>'Details and Calculations'!AR35</f>
        <v>1</v>
      </c>
      <c r="AL36" s="50" t="str">
        <f>'Details and Calculations'!AW35</f>
        <v xml:space="preserve"> </v>
      </c>
      <c r="AM36" s="50">
        <f>'Details and Calculations'!BA35</f>
        <v>1</v>
      </c>
      <c r="AN36" s="50">
        <f>'Details and Calculations'!BF35</f>
        <v>1</v>
      </c>
      <c r="AO36" s="50">
        <f>'Details and Calculations'!BI35</f>
        <v>1</v>
      </c>
      <c r="AP36" s="50" t="str">
        <f>'Details and Calculations'!BM35</f>
        <v xml:space="preserve"> </v>
      </c>
      <c r="AQ36" s="50" t="str">
        <f>'Details and Calculations'!BP35</f>
        <v xml:space="preserve"> </v>
      </c>
      <c r="AR36" s="50">
        <f>'Details and Calculations'!CC35</f>
        <v>1</v>
      </c>
      <c r="AS36" s="50">
        <f>'Details and Calculations'!CJ35</f>
        <v>1</v>
      </c>
      <c r="AT36" s="51">
        <f>'Details and Calculations'!T35</f>
        <v>1</v>
      </c>
      <c r="AU36" s="51">
        <f>'Details and Calculations'!Z35</f>
        <v>1</v>
      </c>
      <c r="AV36" s="51">
        <f>'Details and Calculations'!S35</f>
        <v>0</v>
      </c>
      <c r="AW36" s="51">
        <f>'Details and Calculations'!AI35</f>
        <v>1</v>
      </c>
      <c r="AX36" s="51">
        <f>'Details and Calculations'!BY35</f>
        <v>1</v>
      </c>
      <c r="AY36" s="51">
        <f>'Details and Calculations'!CG35</f>
        <v>1</v>
      </c>
      <c r="AZ36" s="51">
        <f>'Details and Calculations'!CI35</f>
        <v>1</v>
      </c>
      <c r="BA36" s="51">
        <f t="shared" si="32"/>
        <v>1</v>
      </c>
      <c r="BB36" s="52">
        <f>'Details and Calculations'!Y35</f>
        <v>10</v>
      </c>
      <c r="BC36" s="52">
        <f>'Details and Calculations'!AC35</f>
        <v>8</v>
      </c>
      <c r="BD36" s="52">
        <f>'Details and Calculations'!AK35</f>
        <v>1</v>
      </c>
      <c r="BE36" s="52">
        <f>'Details and Calculations'!AN35</f>
        <v>4000</v>
      </c>
      <c r="BF36" s="52">
        <f>'Details and Calculations'!AP35</f>
        <v>1</v>
      </c>
      <c r="BG36" s="52" t="str">
        <f>'Details and Calculations'!AT35</f>
        <v xml:space="preserve"> </v>
      </c>
      <c r="BH36" s="52">
        <f>'Details and Calculations'!AY35</f>
        <v>3</v>
      </c>
      <c r="BI36" s="52">
        <f>'Details and Calculations'!BB35</f>
        <v>8000</v>
      </c>
      <c r="BJ36" s="52">
        <f>'Details and Calculations'!BD35</f>
        <v>2</v>
      </c>
      <c r="BK36" s="52">
        <f>'Details and Calculations'!CA35</f>
        <v>1</v>
      </c>
      <c r="BL36" s="43">
        <f>'Details and Calculations'!AA35</f>
        <v>1</v>
      </c>
      <c r="BM36" s="43" t="str">
        <f>'Details and Calculations'!AB35</f>
        <v>"Springbox" --Intake Structure At A Spring</v>
      </c>
      <c r="BN36" s="43">
        <f>'Details and Calculations'!AD35</f>
        <v>2015</v>
      </c>
      <c r="BO36" s="43">
        <f>'Details and Calculations'!AJ35</f>
        <v>1</v>
      </c>
      <c r="BP36" s="43">
        <f>'Details and Calculations'!AL35</f>
        <v>2015</v>
      </c>
      <c r="BQ36" s="43">
        <f>'Details and Calculations'!AO35</f>
        <v>1</v>
      </c>
      <c r="BR36" s="43">
        <f>'Details and Calculations'!AQ35</f>
        <v>2015</v>
      </c>
      <c r="BS36" s="43">
        <f>'Details and Calculations'!AS35</f>
        <v>0</v>
      </c>
      <c r="BT36" s="43" t="str">
        <f>'Details and Calculations'!AV35</f>
        <v xml:space="preserve"> </v>
      </c>
      <c r="BU36" s="43">
        <f>'Details and Calculations'!AX35</f>
        <v>1</v>
      </c>
      <c r="BV36" s="43">
        <f>'Details and Calculations'!AZ35</f>
        <v>2015</v>
      </c>
      <c r="BW36" s="43">
        <f>'Details and Calculations'!BC35</f>
        <v>1</v>
      </c>
      <c r="BX36" s="43">
        <f>'Details and Calculations'!BE35</f>
        <v>2015</v>
      </c>
      <c r="BY36" s="43">
        <f>'Details and Calculations'!BG35</f>
        <v>1</v>
      </c>
      <c r="BZ36" s="43">
        <f>'Details and Calculations'!BH35</f>
        <v>2015</v>
      </c>
      <c r="CA36" s="43">
        <f>'Details and Calculations'!BJ35</f>
        <v>0</v>
      </c>
      <c r="CB36" s="43" t="str">
        <f>'Details and Calculations'!BK35</f>
        <v/>
      </c>
      <c r="CC36" s="43" t="str">
        <f>'Details and Calculations'!BL35</f>
        <v xml:space="preserve"> </v>
      </c>
      <c r="CD36" s="43" t="str">
        <f>'Details and Calculations'!BN35</f>
        <v xml:space="preserve"> </v>
      </c>
      <c r="CE36" s="43" t="str">
        <f>'Details and Calculations'!BO35</f>
        <v xml:space="preserve"> </v>
      </c>
      <c r="CF36" s="43">
        <f>'Details and Calculations'!BZ35</f>
        <v>1</v>
      </c>
      <c r="CG36" s="43">
        <f>'Details and Calculations'!CB35</f>
        <v>2015</v>
      </c>
      <c r="CH36" s="31"/>
      <c r="CI36" s="53"/>
    </row>
    <row r="37" spans="1:87" x14ac:dyDescent="0.3">
      <c r="A37" s="43">
        <f>'Details and Calculations'!A36</f>
        <v>2017</v>
      </c>
      <c r="B37" s="43" t="str">
        <f>'Details and Calculations'!C36</f>
        <v>Rwanda</v>
      </c>
      <c r="C37" s="43" t="str">
        <f>'Details and Calculations'!D36</f>
        <v>Rulindo</v>
      </c>
      <c r="D37" s="43" t="str">
        <f>'Details and Calculations'!E36</f>
        <v>Kinihira</v>
      </c>
      <c r="E37" s="43" t="str">
        <f>'Details and Calculations'!F36</f>
        <v>Butunzi</v>
      </c>
      <c r="F37" s="43" t="str">
        <f>'Details and Calculations'!G36</f>
        <v>Akamiyove</v>
      </c>
      <c r="G37" s="43" t="str">
        <f>'Details and Calculations'!H36</f>
        <v/>
      </c>
      <c r="H37" s="43" t="str">
        <f>'Details and Calculations'!I36</f>
        <v/>
      </c>
      <c r="I37" s="43" t="str">
        <f>'Details and Calculations'!J36</f>
        <v>Nyamagana-Kinihira</v>
      </c>
      <c r="J37" s="43">
        <f>'Details and Calculations'!K36</f>
        <v>132</v>
      </c>
      <c r="K37" s="43">
        <f>'Details and Calculations'!O36</f>
        <v>60</v>
      </c>
      <c r="L37" s="43">
        <f>'Details and Calculations'!P37</f>
        <v>100</v>
      </c>
      <c r="M37" s="43" t="str">
        <f>'Details and Calculations'!U36</f>
        <v>Piped Network With Pump</v>
      </c>
      <c r="N37" s="43">
        <f>'Details and Calculations'!V36</f>
        <v>2015</v>
      </c>
      <c r="O37" s="43" t="str">
        <f>'Details and Calculations'!W36</f>
        <v>Governement (District, Wasac) And Water For People</v>
      </c>
      <c r="P37" s="43" t="str">
        <f>'Details and Calculations'!X36</f>
        <v>Spring</v>
      </c>
      <c r="Q37" s="44" t="str">
        <f t="shared" si="19"/>
        <v>Low Risk</v>
      </c>
      <c r="R37" s="44" t="str">
        <f t="shared" si="20"/>
        <v>Low Risk</v>
      </c>
      <c r="S37" s="45" t="str">
        <f t="shared" si="2"/>
        <v>Intermediate Level of Service</v>
      </c>
      <c r="T37" s="62" t="str">
        <f t="shared" si="15"/>
        <v>Low Priority</v>
      </c>
      <c r="U37" s="46">
        <f t="shared" si="21"/>
        <v>7</v>
      </c>
      <c r="V37" s="28" t="str">
        <f t="shared" si="16"/>
        <v>Perform Routine Preventative Maintenance</v>
      </c>
      <c r="W37" s="47" t="str">
        <f t="shared" si="17"/>
        <v/>
      </c>
      <c r="X37" s="27" t="str">
        <f t="shared" si="18"/>
        <v>Maintain O&amp;M and Routine Monitoring</v>
      </c>
      <c r="Y37" s="48">
        <f t="shared" si="22"/>
        <v>28</v>
      </c>
      <c r="Z37" s="48">
        <f t="shared" si="23"/>
        <v>18</v>
      </c>
      <c r="AA37" s="48">
        <f t="shared" si="24"/>
        <v>28</v>
      </c>
      <c r="AB37" s="48">
        <f t="shared" si="25"/>
        <v>18</v>
      </c>
      <c r="AC37" s="48">
        <f t="shared" si="26"/>
        <v>28</v>
      </c>
      <c r="AD37" s="48">
        <f t="shared" si="27"/>
        <v>5</v>
      </c>
      <c r="AE37" s="48">
        <f t="shared" si="28"/>
        <v>18</v>
      </c>
      <c r="AF37" s="48" t="str">
        <f t="shared" si="29"/>
        <v xml:space="preserve"> </v>
      </c>
      <c r="AG37" s="49" t="str">
        <f t="shared" si="30"/>
        <v/>
      </c>
      <c r="AH37" s="48">
        <f t="shared" si="31"/>
        <v>18</v>
      </c>
      <c r="AI37" s="50">
        <f>'Details and Calculations'!AE36</f>
        <v>1</v>
      </c>
      <c r="AJ37" s="50">
        <f>'Details and Calculations'!AM36</f>
        <v>1</v>
      </c>
      <c r="AK37" s="50">
        <f>'Details and Calculations'!AR36</f>
        <v>1</v>
      </c>
      <c r="AL37" s="50">
        <f>'Details and Calculations'!AW36</f>
        <v>1</v>
      </c>
      <c r="AM37" s="50">
        <f>'Details and Calculations'!BA36</f>
        <v>1</v>
      </c>
      <c r="AN37" s="50">
        <f>'Details and Calculations'!BF36</f>
        <v>1</v>
      </c>
      <c r="AO37" s="50">
        <f>'Details and Calculations'!BI36</f>
        <v>1</v>
      </c>
      <c r="AP37" s="50" t="str">
        <f>'Details and Calculations'!BM36</f>
        <v xml:space="preserve"> </v>
      </c>
      <c r="AQ37" s="50" t="str">
        <f>'Details and Calculations'!BP36</f>
        <v xml:space="preserve"> </v>
      </c>
      <c r="AR37" s="50">
        <f>'Details and Calculations'!CC36</f>
        <v>1</v>
      </c>
      <c r="AS37" s="50">
        <f>'Details and Calculations'!CJ36</f>
        <v>1</v>
      </c>
      <c r="AT37" s="51">
        <f>'Details and Calculations'!T36</f>
        <v>1</v>
      </c>
      <c r="AU37" s="51">
        <f>'Details and Calculations'!Z36</f>
        <v>1</v>
      </c>
      <c r="AV37" s="51">
        <f>'Details and Calculations'!S36</f>
        <v>0</v>
      </c>
      <c r="AW37" s="51">
        <f>'Details and Calculations'!AI36</f>
        <v>1</v>
      </c>
      <c r="AX37" s="51">
        <f>'Details and Calculations'!BY36</f>
        <v>1</v>
      </c>
      <c r="AY37" s="51">
        <f>'Details and Calculations'!CG36</f>
        <v>1</v>
      </c>
      <c r="AZ37" s="51">
        <f>'Details and Calculations'!CI36</f>
        <v>1</v>
      </c>
      <c r="BA37" s="51">
        <f t="shared" si="32"/>
        <v>1</v>
      </c>
      <c r="BB37" s="52">
        <f>'Details and Calculations'!Y36</f>
        <v>2</v>
      </c>
      <c r="BC37" s="52">
        <f>'Details and Calculations'!AC36</f>
        <v>1</v>
      </c>
      <c r="BD37" s="52">
        <f>'Details and Calculations'!AK36</f>
        <v>1</v>
      </c>
      <c r="BE37" s="52">
        <f>'Details and Calculations'!AN36</f>
        <v>1000</v>
      </c>
      <c r="BF37" s="52">
        <f>'Details and Calculations'!AP36</f>
        <v>7</v>
      </c>
      <c r="BG37" s="52">
        <f>'Details and Calculations'!AT36</f>
        <v>8</v>
      </c>
      <c r="BH37" s="52">
        <f>'Details and Calculations'!AY36</f>
        <v>3</v>
      </c>
      <c r="BI37" s="52">
        <f>'Details and Calculations'!BB36</f>
        <v>6000</v>
      </c>
      <c r="BJ37" s="52">
        <f>'Details and Calculations'!BD36</f>
        <v>2</v>
      </c>
      <c r="BK37" s="52">
        <f>'Details and Calculations'!CA36</f>
        <v>2</v>
      </c>
      <c r="BL37" s="43">
        <f>'Details and Calculations'!AA36</f>
        <v>1</v>
      </c>
      <c r="BM37" s="43" t="str">
        <f>'Details and Calculations'!AB36</f>
        <v>"Springbox" --Intake Structure At A Spring</v>
      </c>
      <c r="BN37" s="43">
        <f>'Details and Calculations'!AD36</f>
        <v>2015</v>
      </c>
      <c r="BO37" s="43">
        <f>'Details and Calculations'!AJ36</f>
        <v>1</v>
      </c>
      <c r="BP37" s="43">
        <f>'Details and Calculations'!AL36</f>
        <v>2015</v>
      </c>
      <c r="BQ37" s="43">
        <f>'Details and Calculations'!AO36</f>
        <v>1</v>
      </c>
      <c r="BR37" s="43">
        <f>'Details and Calculations'!AQ36</f>
        <v>2015</v>
      </c>
      <c r="BS37" s="43">
        <f>'Details and Calculations'!AS36</f>
        <v>1</v>
      </c>
      <c r="BT37" s="43">
        <f>'Details and Calculations'!AV36</f>
        <v>2015</v>
      </c>
      <c r="BU37" s="43">
        <f>'Details and Calculations'!AX36</f>
        <v>1</v>
      </c>
      <c r="BV37" s="43">
        <f>'Details and Calculations'!AZ36</f>
        <v>2015</v>
      </c>
      <c r="BW37" s="43">
        <f>'Details and Calculations'!BC36</f>
        <v>1</v>
      </c>
      <c r="BX37" s="43">
        <f>'Details and Calculations'!BE36</f>
        <v>2015</v>
      </c>
      <c r="BY37" s="43">
        <f>'Details and Calculations'!BG36</f>
        <v>1</v>
      </c>
      <c r="BZ37" s="43">
        <f>'Details and Calculations'!BH36</f>
        <v>2015</v>
      </c>
      <c r="CA37" s="43">
        <f>'Details and Calculations'!BJ36</f>
        <v>0</v>
      </c>
      <c r="CB37" s="43" t="str">
        <f>'Details and Calculations'!BK36</f>
        <v/>
      </c>
      <c r="CC37" s="43" t="str">
        <f>'Details and Calculations'!BL36</f>
        <v xml:space="preserve"> </v>
      </c>
      <c r="CD37" s="43" t="str">
        <f>'Details and Calculations'!BN36</f>
        <v xml:space="preserve"> </v>
      </c>
      <c r="CE37" s="43" t="str">
        <f>'Details and Calculations'!BO36</f>
        <v xml:space="preserve"> </v>
      </c>
      <c r="CF37" s="43">
        <f>'Details and Calculations'!BZ36</f>
        <v>1</v>
      </c>
      <c r="CG37" s="43">
        <f>'Details and Calculations'!CB36</f>
        <v>2015</v>
      </c>
      <c r="CH37" s="31"/>
      <c r="CI37" s="53"/>
    </row>
    <row r="38" spans="1:87" x14ac:dyDescent="0.3">
      <c r="A38" s="43">
        <f>'Details and Calculations'!A37</f>
        <v>2017</v>
      </c>
      <c r="B38" s="43" t="str">
        <f>'Details and Calculations'!C37</f>
        <v>Rwanda</v>
      </c>
      <c r="C38" s="43" t="str">
        <f>'Details and Calculations'!D37</f>
        <v>Rulindo</v>
      </c>
      <c r="D38" s="43" t="str">
        <f>'Details and Calculations'!E37</f>
        <v>Murambi</v>
      </c>
      <c r="E38" s="43" t="str">
        <f>'Details and Calculations'!F37</f>
        <v>Gatwa</v>
      </c>
      <c r="F38" s="43" t="str">
        <f>'Details and Calculations'!G37</f>
        <v>Akarambi</v>
      </c>
      <c r="G38" s="43" t="str">
        <f>'Details and Calculations'!H37</f>
        <v/>
      </c>
      <c r="H38" s="43" t="str">
        <f>'Details and Calculations'!I37</f>
        <v/>
      </c>
      <c r="I38" s="43" t="str">
        <f>'Details and Calculations'!J37</f>
        <v>Mutagata Motorised Network</v>
      </c>
      <c r="J38" s="43">
        <f>'Details and Calculations'!K37</f>
        <v>206</v>
      </c>
      <c r="K38" s="43">
        <f>'Details and Calculations'!O37</f>
        <v>106</v>
      </c>
      <c r="L38" s="43" t="str">
        <f>'Details and Calculations'!P38</f>
        <v xml:space="preserve"> </v>
      </c>
      <c r="M38" s="43" t="str">
        <f>'Details and Calculations'!U37</f>
        <v>Piped Network With Pump</v>
      </c>
      <c r="N38" s="43">
        <f>'Details and Calculations'!V37</f>
        <v>1987</v>
      </c>
      <c r="O38" s="43" t="str">
        <f>'Details and Calculations'!W37</f>
        <v>Governement (District, Wasac) And Water For People</v>
      </c>
      <c r="P38" s="43" t="str">
        <f>'Details and Calculations'!X37</f>
        <v>Spring</v>
      </c>
      <c r="Q38" s="44" t="str">
        <f t="shared" si="19"/>
        <v>Low Risk</v>
      </c>
      <c r="R38" s="44" t="str">
        <f t="shared" si="20"/>
        <v>High Risk</v>
      </c>
      <c r="S38" s="45" t="str">
        <f t="shared" si="2"/>
        <v>Basic Level of Service</v>
      </c>
      <c r="T38" s="62" t="str">
        <f t="shared" si="15"/>
        <v>High Priority</v>
      </c>
      <c r="U38" s="46">
        <f t="shared" si="21"/>
        <v>4</v>
      </c>
      <c r="V38" s="28" t="str">
        <f t="shared" si="16"/>
        <v>Major Repairs or Replace System</v>
      </c>
      <c r="W38" s="47" t="str">
        <f t="shared" si="17"/>
        <v/>
      </c>
      <c r="X38" s="27" t="str">
        <f t="shared" si="18"/>
        <v>Further Technical Diagnostic Needed</v>
      </c>
      <c r="Y38" s="48">
        <f t="shared" si="22"/>
        <v>20</v>
      </c>
      <c r="Z38" s="48">
        <f t="shared" si="23"/>
        <v>19</v>
      </c>
      <c r="AA38" s="48">
        <f t="shared" si="24"/>
        <v>29</v>
      </c>
      <c r="AB38" s="48">
        <f t="shared" si="25"/>
        <v>19</v>
      </c>
      <c r="AC38" s="48">
        <f t="shared" si="26"/>
        <v>29</v>
      </c>
      <c r="AD38" s="48">
        <f t="shared" si="27"/>
        <v>7</v>
      </c>
      <c r="AE38" s="48">
        <f t="shared" si="28"/>
        <v>19</v>
      </c>
      <c r="AF38" s="48">
        <f t="shared" si="29"/>
        <v>10</v>
      </c>
      <c r="AG38" s="49" t="str">
        <f t="shared" si="30"/>
        <v/>
      </c>
      <c r="AH38" s="48">
        <f t="shared" si="31"/>
        <v>19</v>
      </c>
      <c r="AI38" s="50">
        <f>'Details and Calculations'!AE37</f>
        <v>1</v>
      </c>
      <c r="AJ38" s="50">
        <f>'Details and Calculations'!AM37</f>
        <v>1</v>
      </c>
      <c r="AK38" s="50">
        <f>'Details and Calculations'!AR37</f>
        <v>1</v>
      </c>
      <c r="AL38" s="50">
        <f>'Details and Calculations'!AW37</f>
        <v>1</v>
      </c>
      <c r="AM38" s="50">
        <f>'Details and Calculations'!BA37</f>
        <v>1</v>
      </c>
      <c r="AN38" s="50">
        <f>'Details and Calculations'!BF37</f>
        <v>1</v>
      </c>
      <c r="AO38" s="50">
        <f>'Details and Calculations'!BI37</f>
        <v>1</v>
      </c>
      <c r="AP38" s="50">
        <f>'Details and Calculations'!BM37</f>
        <v>1</v>
      </c>
      <c r="AQ38" s="50" t="str">
        <f>'Details and Calculations'!BP37</f>
        <v xml:space="preserve"> </v>
      </c>
      <c r="AR38" s="50">
        <f>'Details and Calculations'!CC37</f>
        <v>3</v>
      </c>
      <c r="AS38" s="50">
        <f>'Details and Calculations'!CJ37</f>
        <v>3</v>
      </c>
      <c r="AT38" s="51">
        <f>'Details and Calculations'!T37</f>
        <v>1</v>
      </c>
      <c r="AU38" s="51">
        <f>'Details and Calculations'!Z37</f>
        <v>1</v>
      </c>
      <c r="AV38" s="51">
        <f>'Details and Calculations'!S37</f>
        <v>0</v>
      </c>
      <c r="AW38" s="51">
        <f>'Details and Calculations'!AI37</f>
        <v>1</v>
      </c>
      <c r="AX38" s="51">
        <f>'Details and Calculations'!BY37</f>
        <v>1</v>
      </c>
      <c r="AY38" s="51">
        <f>'Details and Calculations'!CG37</f>
        <v>0</v>
      </c>
      <c r="AZ38" s="51">
        <f>'Details and Calculations'!CI37</f>
        <v>0</v>
      </c>
      <c r="BA38" s="51">
        <f t="shared" si="32"/>
        <v>0</v>
      </c>
      <c r="BB38" s="52">
        <f>'Details and Calculations'!Y37</f>
        <v>1</v>
      </c>
      <c r="BC38" s="52">
        <f>'Details and Calculations'!AC37</f>
        <v>1</v>
      </c>
      <c r="BD38" s="52">
        <f>'Details and Calculations'!AK37</f>
        <v>1</v>
      </c>
      <c r="BE38" s="52">
        <f>'Details and Calculations'!AN37</f>
        <v>1900</v>
      </c>
      <c r="BF38" s="52">
        <f>'Details and Calculations'!AP37</f>
        <v>39</v>
      </c>
      <c r="BG38" s="52">
        <f>'Details and Calculations'!AT37</f>
        <v>17</v>
      </c>
      <c r="BH38" s="52">
        <f>'Details and Calculations'!AY37</f>
        <v>6</v>
      </c>
      <c r="BI38" s="52">
        <f>'Details and Calculations'!BB37</f>
        <v>40000</v>
      </c>
      <c r="BJ38" s="52">
        <f>'Details and Calculations'!BD37</f>
        <v>5</v>
      </c>
      <c r="BK38" s="52">
        <f>'Details and Calculations'!CA37</f>
        <v>64</v>
      </c>
      <c r="BL38" s="43">
        <f>'Details and Calculations'!AA37</f>
        <v>1</v>
      </c>
      <c r="BM38" s="43" t="str">
        <f>'Details and Calculations'!AB37</f>
        <v>"Springbox" --Intake Structure At A Spring</v>
      </c>
      <c r="BN38" s="43">
        <f>'Details and Calculations'!AD37</f>
        <v>2007</v>
      </c>
      <c r="BO38" s="43">
        <f>'Details and Calculations'!AJ37</f>
        <v>1</v>
      </c>
      <c r="BP38" s="43">
        <f>'Details and Calculations'!AL37</f>
        <v>2016</v>
      </c>
      <c r="BQ38" s="43">
        <f>'Details and Calculations'!AO37</f>
        <v>1</v>
      </c>
      <c r="BR38" s="43">
        <f>'Details and Calculations'!AQ37</f>
        <v>2016</v>
      </c>
      <c r="BS38" s="43">
        <f>'Details and Calculations'!AS37</f>
        <v>1</v>
      </c>
      <c r="BT38" s="43">
        <f>'Details and Calculations'!AV37</f>
        <v>2016</v>
      </c>
      <c r="BU38" s="43">
        <f>'Details and Calculations'!AX37</f>
        <v>1</v>
      </c>
      <c r="BV38" s="43">
        <f>'Details and Calculations'!AZ37</f>
        <v>2016</v>
      </c>
      <c r="BW38" s="43">
        <f>'Details and Calculations'!BC37</f>
        <v>1</v>
      </c>
      <c r="BX38" s="43">
        <f>'Details and Calculations'!BE37</f>
        <v>2017</v>
      </c>
      <c r="BY38" s="43">
        <f>'Details and Calculations'!BG37</f>
        <v>1</v>
      </c>
      <c r="BZ38" s="43">
        <f>'Details and Calculations'!BH37</f>
        <v>2016</v>
      </c>
      <c r="CA38" s="43">
        <f>'Details and Calculations'!BJ37</f>
        <v>1</v>
      </c>
      <c r="CB38" s="43" t="str">
        <f>'Details and Calculations'!BK37</f>
        <v>Disinfection/Chlorination</v>
      </c>
      <c r="CC38" s="43">
        <f>'Details and Calculations'!BL37</f>
        <v>2017</v>
      </c>
      <c r="CD38" s="43">
        <f>'Details and Calculations'!BN37</f>
        <v>0</v>
      </c>
      <c r="CE38" s="43" t="str">
        <f>'Details and Calculations'!BO37</f>
        <v xml:space="preserve"> </v>
      </c>
      <c r="CF38" s="43">
        <f>'Details and Calculations'!BZ37</f>
        <v>1</v>
      </c>
      <c r="CG38" s="43">
        <f>'Details and Calculations'!CB37</f>
        <v>2016</v>
      </c>
      <c r="CH38" s="31"/>
      <c r="CI38" s="53"/>
    </row>
    <row r="39" spans="1:87" x14ac:dyDescent="0.3">
      <c r="A39" s="43">
        <f>'Details and Calculations'!A38</f>
        <v>2017</v>
      </c>
      <c r="B39" s="43" t="str">
        <f>'Details and Calculations'!C38</f>
        <v>Rwanda</v>
      </c>
      <c r="C39" s="43" t="str">
        <f>'Details and Calculations'!D38</f>
        <v>Rulindo</v>
      </c>
      <c r="D39" s="43" t="str">
        <f>'Details and Calculations'!E38</f>
        <v>Ntarabana</v>
      </c>
      <c r="E39" s="43" t="str">
        <f>'Details and Calculations'!F38</f>
        <v>Kiyanza</v>
      </c>
      <c r="F39" s="43" t="str">
        <f>'Details and Calculations'!G38</f>
        <v>Nombe</v>
      </c>
      <c r="G39" s="43" t="str">
        <f>'Details and Calculations'!H38</f>
        <v/>
      </c>
      <c r="H39" s="43" t="str">
        <f>'Details and Calculations'!I38</f>
        <v/>
      </c>
      <c r="I39" s="43" t="str">
        <f>'Details and Calculations'!J38</f>
        <v>Kararama network</v>
      </c>
      <c r="J39" s="43">
        <f>'Details and Calculations'!K38</f>
        <v>965</v>
      </c>
      <c r="K39" s="43">
        <f>'Details and Calculations'!O38</f>
        <v>965</v>
      </c>
      <c r="L39" s="43" t="str">
        <f>'Details and Calculations'!P39</f>
        <v xml:space="preserve"> </v>
      </c>
      <c r="M39" s="43" t="str">
        <f>'Details and Calculations'!U38</f>
        <v>Piped Network With Pump</v>
      </c>
      <c r="N39" s="43">
        <f>'Details and Calculations'!V38</f>
        <v>2009</v>
      </c>
      <c r="O39" s="43" t="str">
        <f>'Details and Calculations'!W38</f>
        <v>Government</v>
      </c>
      <c r="P39" s="43" t="str">
        <f>'Details and Calculations'!X38</f>
        <v>Spring</v>
      </c>
      <c r="Q39" s="44" t="str">
        <f t="shared" si="19"/>
        <v>Low Risk</v>
      </c>
      <c r="R39" s="44" t="str">
        <f t="shared" si="20"/>
        <v>Low Risk</v>
      </c>
      <c r="S39" s="45" t="str">
        <f t="shared" si="2"/>
        <v>Intermediate Level of Service</v>
      </c>
      <c r="T39" s="62" t="str">
        <f t="shared" si="15"/>
        <v>Low Priority</v>
      </c>
      <c r="U39" s="46">
        <f t="shared" si="21"/>
        <v>7</v>
      </c>
      <c r="V39" s="28" t="str">
        <f t="shared" si="16"/>
        <v>Perform Routine Preventative Maintenance</v>
      </c>
      <c r="W39" s="47" t="str">
        <f t="shared" si="17"/>
        <v/>
      </c>
      <c r="X39" s="27" t="str">
        <f t="shared" si="18"/>
        <v>Maintain O&amp;M and Routine Monitoring</v>
      </c>
      <c r="Y39" s="48">
        <f t="shared" si="22"/>
        <v>22</v>
      </c>
      <c r="Z39" s="48">
        <f t="shared" si="23"/>
        <v>12</v>
      </c>
      <c r="AA39" s="48">
        <f t="shared" si="24"/>
        <v>22</v>
      </c>
      <c r="AB39" s="48">
        <f t="shared" si="25"/>
        <v>12</v>
      </c>
      <c r="AC39" s="48">
        <f t="shared" si="26"/>
        <v>22</v>
      </c>
      <c r="AD39" s="48">
        <f t="shared" si="27"/>
        <v>-1</v>
      </c>
      <c r="AE39" s="48">
        <f t="shared" si="28"/>
        <v>12</v>
      </c>
      <c r="AF39" s="48" t="str">
        <f t="shared" si="29"/>
        <v xml:space="preserve"> </v>
      </c>
      <c r="AG39" s="49" t="str">
        <f t="shared" si="30"/>
        <v/>
      </c>
      <c r="AH39" s="48">
        <f t="shared" si="31"/>
        <v>15</v>
      </c>
      <c r="AI39" s="50">
        <f>'Details and Calculations'!AE38</f>
        <v>1</v>
      </c>
      <c r="AJ39" s="50">
        <f>'Details and Calculations'!AM38</f>
        <v>1</v>
      </c>
      <c r="AK39" s="50">
        <f>'Details and Calculations'!AR38</f>
        <v>1</v>
      </c>
      <c r="AL39" s="50">
        <f>'Details and Calculations'!AW38</f>
        <v>1</v>
      </c>
      <c r="AM39" s="50">
        <f>'Details and Calculations'!BA38</f>
        <v>1</v>
      </c>
      <c r="AN39" s="50">
        <f>'Details and Calculations'!BF38</f>
        <v>1</v>
      </c>
      <c r="AO39" s="50">
        <f>'Details and Calculations'!BI38</f>
        <v>1</v>
      </c>
      <c r="AP39" s="50" t="str">
        <f>'Details and Calculations'!BM38</f>
        <v xml:space="preserve"> </v>
      </c>
      <c r="AQ39" s="50" t="str">
        <f>'Details and Calculations'!BP38</f>
        <v xml:space="preserve"> </v>
      </c>
      <c r="AR39" s="50">
        <f>'Details and Calculations'!CC38</f>
        <v>1</v>
      </c>
      <c r="AS39" s="50">
        <f>'Details and Calculations'!CJ38</f>
        <v>1</v>
      </c>
      <c r="AT39" s="51">
        <f>'Details and Calculations'!T38</f>
        <v>1</v>
      </c>
      <c r="AU39" s="51">
        <f>'Details and Calculations'!Z38</f>
        <v>1</v>
      </c>
      <c r="AV39" s="51">
        <f>'Details and Calculations'!S38</f>
        <v>0</v>
      </c>
      <c r="AW39" s="51">
        <f>'Details and Calculations'!AI38</f>
        <v>1</v>
      </c>
      <c r="AX39" s="51">
        <f>'Details and Calculations'!BY38</f>
        <v>1</v>
      </c>
      <c r="AY39" s="51">
        <f>'Details and Calculations'!CG38</f>
        <v>1</v>
      </c>
      <c r="AZ39" s="51">
        <f>'Details and Calculations'!CI38</f>
        <v>1</v>
      </c>
      <c r="BA39" s="51">
        <f t="shared" si="32"/>
        <v>1</v>
      </c>
      <c r="BB39" s="52">
        <f>'Details and Calculations'!Y38</f>
        <v>3</v>
      </c>
      <c r="BC39" s="52">
        <f>'Details and Calculations'!AC38</f>
        <v>1</v>
      </c>
      <c r="BD39" s="52">
        <f>'Details and Calculations'!AK38</f>
        <v>2</v>
      </c>
      <c r="BE39" s="52">
        <f>'Details and Calculations'!AN38</f>
        <v>5000</v>
      </c>
      <c r="BF39" s="52">
        <f>'Details and Calculations'!AP38</f>
        <v>14</v>
      </c>
      <c r="BG39" s="52">
        <f>'Details and Calculations'!AT38</f>
        <v>23</v>
      </c>
      <c r="BH39" s="52">
        <f>'Details and Calculations'!AY38</f>
        <v>2</v>
      </c>
      <c r="BI39" s="52">
        <f>'Details and Calculations'!BB38</f>
        <v>5000</v>
      </c>
      <c r="BJ39" s="52">
        <f>'Details and Calculations'!BD38</f>
        <v>1</v>
      </c>
      <c r="BK39" s="52">
        <f>'Details and Calculations'!CA38</f>
        <v>1</v>
      </c>
      <c r="BL39" s="43">
        <f>'Details and Calculations'!AA38</f>
        <v>1</v>
      </c>
      <c r="BM39" s="43" t="str">
        <f>'Details and Calculations'!AB38</f>
        <v/>
      </c>
      <c r="BN39" s="43">
        <f>'Details and Calculations'!AD38</f>
        <v>2009</v>
      </c>
      <c r="BO39" s="43">
        <f>'Details and Calculations'!AJ38</f>
        <v>1</v>
      </c>
      <c r="BP39" s="43">
        <f>'Details and Calculations'!AL38</f>
        <v>2009</v>
      </c>
      <c r="BQ39" s="43">
        <f>'Details and Calculations'!AO38</f>
        <v>1</v>
      </c>
      <c r="BR39" s="43">
        <f>'Details and Calculations'!AQ38</f>
        <v>2009</v>
      </c>
      <c r="BS39" s="43">
        <f>'Details and Calculations'!AS38</f>
        <v>1</v>
      </c>
      <c r="BT39" s="43">
        <f>'Details and Calculations'!AV38</f>
        <v>2009</v>
      </c>
      <c r="BU39" s="43">
        <f>'Details and Calculations'!AX38</f>
        <v>1</v>
      </c>
      <c r="BV39" s="43">
        <f>'Details and Calculations'!AZ38</f>
        <v>2009</v>
      </c>
      <c r="BW39" s="43">
        <f>'Details and Calculations'!BC38</f>
        <v>1</v>
      </c>
      <c r="BX39" s="43">
        <f>'Details and Calculations'!BE38</f>
        <v>2009</v>
      </c>
      <c r="BY39" s="43">
        <f>'Details and Calculations'!BG38</f>
        <v>1</v>
      </c>
      <c r="BZ39" s="43">
        <f>'Details and Calculations'!BH38</f>
        <v>2009</v>
      </c>
      <c r="CA39" s="43">
        <f>'Details and Calculations'!BJ38</f>
        <v>0</v>
      </c>
      <c r="CB39" s="43" t="str">
        <f>'Details and Calculations'!BK38</f>
        <v/>
      </c>
      <c r="CC39" s="43" t="str">
        <f>'Details and Calculations'!BL38</f>
        <v xml:space="preserve"> </v>
      </c>
      <c r="CD39" s="43" t="str">
        <f>'Details and Calculations'!BN38</f>
        <v xml:space="preserve"> </v>
      </c>
      <c r="CE39" s="43" t="str">
        <f>'Details and Calculations'!BO38</f>
        <v xml:space="preserve"> </v>
      </c>
      <c r="CF39" s="43">
        <f>'Details and Calculations'!BZ38</f>
        <v>1</v>
      </c>
      <c r="CG39" s="43">
        <f>'Details and Calculations'!CB38</f>
        <v>2012</v>
      </c>
      <c r="CH39" s="31"/>
      <c r="CI39" s="53"/>
    </row>
    <row r="40" spans="1:87" x14ac:dyDescent="0.3">
      <c r="A40" s="43">
        <f>'Details and Calculations'!A39</f>
        <v>2017</v>
      </c>
      <c r="B40" s="43" t="str">
        <f>'Details and Calculations'!C39</f>
        <v>Rwanda</v>
      </c>
      <c r="C40" s="43" t="str">
        <f>'Details and Calculations'!D39</f>
        <v>Rulindo</v>
      </c>
      <c r="D40" s="43" t="str">
        <f>'Details and Calculations'!E39</f>
        <v>Ntarabana</v>
      </c>
      <c r="E40" s="43" t="str">
        <f>'Details and Calculations'!F39</f>
        <v>Kajevuba</v>
      </c>
      <c r="F40" s="43" t="str">
        <f>'Details and Calculations'!G39</f>
        <v>Nyarubuye</v>
      </c>
      <c r="G40" s="43" t="str">
        <f>'Details and Calculations'!H39</f>
        <v/>
      </c>
      <c r="H40" s="43" t="str">
        <f>'Details and Calculations'!I39</f>
        <v/>
      </c>
      <c r="I40" s="43" t="str">
        <f>'Details and Calculations'!J39</f>
        <v>Rwamugaza network</v>
      </c>
      <c r="J40" s="43">
        <f>'Details and Calculations'!K39</f>
        <v>229</v>
      </c>
      <c r="K40" s="43">
        <f>'Details and Calculations'!O39</f>
        <v>229</v>
      </c>
      <c r="L40" s="43">
        <f>'Details and Calculations'!P40</f>
        <v>29</v>
      </c>
      <c r="M40" s="43" t="str">
        <f>'Details and Calculations'!U39</f>
        <v>Piped Network -- Gravity Only</v>
      </c>
      <c r="N40" s="43">
        <f>'Details and Calculations'!V39</f>
        <v>2003</v>
      </c>
      <c r="O40" s="43" t="str">
        <f>'Details and Calculations'!W39</f>
        <v>Government</v>
      </c>
      <c r="P40" s="43" t="str">
        <f>'Details and Calculations'!X39</f>
        <v>Spring</v>
      </c>
      <c r="Q40" s="44" t="str">
        <f t="shared" si="19"/>
        <v>Low Risk</v>
      </c>
      <c r="R40" s="44" t="str">
        <f t="shared" si="20"/>
        <v>Low Risk</v>
      </c>
      <c r="S40" s="45" t="str">
        <f t="shared" si="2"/>
        <v>Intermediate Level of Service</v>
      </c>
      <c r="T40" s="62" t="str">
        <f t="shared" si="15"/>
        <v>Low Priority</v>
      </c>
      <c r="U40" s="46">
        <f t="shared" si="21"/>
        <v>7</v>
      </c>
      <c r="V40" s="28" t="str">
        <f t="shared" si="16"/>
        <v>Perform Routine Preventative Maintenance</v>
      </c>
      <c r="W40" s="47" t="str">
        <f t="shared" si="17"/>
        <v/>
      </c>
      <c r="X40" s="27" t="str">
        <f t="shared" si="18"/>
        <v>Maintain O&amp;M and Routine Monitoring</v>
      </c>
      <c r="Y40" s="48">
        <f t="shared" si="22"/>
        <v>16</v>
      </c>
      <c r="Z40" s="48">
        <f t="shared" si="23"/>
        <v>6</v>
      </c>
      <c r="AA40" s="48">
        <f t="shared" si="24"/>
        <v>16</v>
      </c>
      <c r="AB40" s="48">
        <f t="shared" si="25"/>
        <v>6</v>
      </c>
      <c r="AC40" s="48">
        <f t="shared" si="26"/>
        <v>16</v>
      </c>
      <c r="AD40" s="48" t="str">
        <f t="shared" si="27"/>
        <v xml:space="preserve"> </v>
      </c>
      <c r="AE40" s="48" t="str">
        <f t="shared" si="28"/>
        <v xml:space="preserve"> </v>
      </c>
      <c r="AF40" s="48" t="str">
        <f t="shared" si="29"/>
        <v xml:space="preserve"> </v>
      </c>
      <c r="AG40" s="49" t="str">
        <f t="shared" si="30"/>
        <v/>
      </c>
      <c r="AH40" s="48">
        <f t="shared" si="31"/>
        <v>6</v>
      </c>
      <c r="AI40" s="50">
        <f>'Details and Calculations'!AE39</f>
        <v>1</v>
      </c>
      <c r="AJ40" s="50">
        <f>'Details and Calculations'!AM39</f>
        <v>1</v>
      </c>
      <c r="AK40" s="50">
        <f>'Details and Calculations'!AR39</f>
        <v>1</v>
      </c>
      <c r="AL40" s="50">
        <f>'Details and Calculations'!AW39</f>
        <v>1</v>
      </c>
      <c r="AM40" s="50">
        <f>'Details and Calculations'!BA39</f>
        <v>1</v>
      </c>
      <c r="AN40" s="50" t="str">
        <f>'Details and Calculations'!BF39</f>
        <v xml:space="preserve"> </v>
      </c>
      <c r="AO40" s="50" t="str">
        <f>'Details and Calculations'!BI39</f>
        <v xml:space="preserve"> </v>
      </c>
      <c r="AP40" s="50" t="str">
        <f>'Details and Calculations'!BM39</f>
        <v xml:space="preserve"> </v>
      </c>
      <c r="AQ40" s="50" t="str">
        <f>'Details and Calculations'!BP39</f>
        <v xml:space="preserve"> </v>
      </c>
      <c r="AR40" s="50">
        <f>'Details and Calculations'!CC39</f>
        <v>1</v>
      </c>
      <c r="AS40" s="50">
        <f>'Details and Calculations'!CJ39</f>
        <v>1</v>
      </c>
      <c r="AT40" s="51">
        <f>'Details and Calculations'!T39</f>
        <v>1</v>
      </c>
      <c r="AU40" s="51">
        <f>'Details and Calculations'!Z39</f>
        <v>1</v>
      </c>
      <c r="AV40" s="51">
        <f>'Details and Calculations'!S39</f>
        <v>0</v>
      </c>
      <c r="AW40" s="51">
        <f>'Details and Calculations'!AI39</f>
        <v>1</v>
      </c>
      <c r="AX40" s="51">
        <f>'Details and Calculations'!BY39</f>
        <v>1</v>
      </c>
      <c r="AY40" s="51">
        <f>'Details and Calculations'!CG39</f>
        <v>1</v>
      </c>
      <c r="AZ40" s="51">
        <f>'Details and Calculations'!CI39</f>
        <v>1</v>
      </c>
      <c r="BA40" s="51">
        <f t="shared" si="32"/>
        <v>1</v>
      </c>
      <c r="BB40" s="52">
        <f>'Details and Calculations'!Y39</f>
        <v>2</v>
      </c>
      <c r="BC40" s="52">
        <f>'Details and Calculations'!AC39</f>
        <v>1</v>
      </c>
      <c r="BD40" s="52">
        <f>'Details and Calculations'!AK39</f>
        <v>2</v>
      </c>
      <c r="BE40" s="52">
        <f>'Details and Calculations'!AN39</f>
        <v>35000</v>
      </c>
      <c r="BF40" s="52">
        <f>'Details and Calculations'!AP39</f>
        <v>7</v>
      </c>
      <c r="BG40" s="52">
        <f>'Details and Calculations'!AT39</f>
        <v>12</v>
      </c>
      <c r="BH40" s="52">
        <f>'Details and Calculations'!AY39</f>
        <v>2</v>
      </c>
      <c r="BI40" s="52">
        <f>'Details and Calculations'!BB39</f>
        <v>35000</v>
      </c>
      <c r="BJ40" s="52" t="str">
        <f>'Details and Calculations'!BD39</f>
        <v xml:space="preserve"> </v>
      </c>
      <c r="BK40" s="52">
        <f>'Details and Calculations'!CA39</f>
        <v>1</v>
      </c>
      <c r="BL40" s="43">
        <f>'Details and Calculations'!AA39</f>
        <v>1</v>
      </c>
      <c r="BM40" s="43" t="str">
        <f>'Details and Calculations'!AB39</f>
        <v/>
      </c>
      <c r="BN40" s="43">
        <f>'Details and Calculations'!AD39</f>
        <v>2003</v>
      </c>
      <c r="BO40" s="43">
        <f>'Details and Calculations'!AJ39</f>
        <v>1</v>
      </c>
      <c r="BP40" s="43">
        <f>'Details and Calculations'!AL39</f>
        <v>2003</v>
      </c>
      <c r="BQ40" s="43">
        <f>'Details and Calculations'!AO39</f>
        <v>1</v>
      </c>
      <c r="BR40" s="43">
        <f>'Details and Calculations'!AQ39</f>
        <v>2003</v>
      </c>
      <c r="BS40" s="43">
        <f>'Details and Calculations'!AS39</f>
        <v>1</v>
      </c>
      <c r="BT40" s="43">
        <f>'Details and Calculations'!AV39</f>
        <v>2003</v>
      </c>
      <c r="BU40" s="43">
        <f>'Details and Calculations'!AX39</f>
        <v>1</v>
      </c>
      <c r="BV40" s="43">
        <f>'Details and Calculations'!AZ39</f>
        <v>2003</v>
      </c>
      <c r="BW40" s="43">
        <f>'Details and Calculations'!BC39</f>
        <v>0</v>
      </c>
      <c r="BX40" s="43" t="str">
        <f>'Details and Calculations'!BE39</f>
        <v xml:space="preserve"> </v>
      </c>
      <c r="BY40" s="43" t="str">
        <f>'Details and Calculations'!BG39</f>
        <v xml:space="preserve"> </v>
      </c>
      <c r="BZ40" s="43" t="str">
        <f>'Details and Calculations'!BH39</f>
        <v xml:space="preserve"> </v>
      </c>
      <c r="CA40" s="43">
        <f>'Details and Calculations'!BJ39</f>
        <v>0</v>
      </c>
      <c r="CB40" s="43" t="str">
        <f>'Details and Calculations'!BK39</f>
        <v/>
      </c>
      <c r="CC40" s="43" t="str">
        <f>'Details and Calculations'!BL39</f>
        <v xml:space="preserve"> </v>
      </c>
      <c r="CD40" s="43" t="str">
        <f>'Details and Calculations'!BN39</f>
        <v xml:space="preserve"> </v>
      </c>
      <c r="CE40" s="43" t="str">
        <f>'Details and Calculations'!BO39</f>
        <v xml:space="preserve"> </v>
      </c>
      <c r="CF40" s="43">
        <f>'Details and Calculations'!BZ39</f>
        <v>1</v>
      </c>
      <c r="CG40" s="43">
        <f>'Details and Calculations'!CB39</f>
        <v>2003</v>
      </c>
      <c r="CH40" s="31"/>
      <c r="CI40" s="53"/>
    </row>
    <row r="41" spans="1:87" x14ac:dyDescent="0.3">
      <c r="A41" s="43">
        <f>'Details and Calculations'!A40</f>
        <v>2017</v>
      </c>
      <c r="B41" s="43" t="str">
        <f>'Details and Calculations'!C40</f>
        <v>Rwanda</v>
      </c>
      <c r="C41" s="43" t="str">
        <f>'Details and Calculations'!D40</f>
        <v>Rulindo</v>
      </c>
      <c r="D41" s="43" t="str">
        <f>'Details and Calculations'!E40</f>
        <v>Buyoga</v>
      </c>
      <c r="E41" s="43" t="str">
        <f>'Details and Calculations'!F40</f>
        <v>Mwumba</v>
      </c>
      <c r="F41" s="43" t="str">
        <f>'Details and Calculations'!G40</f>
        <v>Nyamwiza</v>
      </c>
      <c r="G41" s="43" t="str">
        <f>'Details and Calculations'!H40</f>
        <v/>
      </c>
      <c r="H41" s="43" t="str">
        <f>'Details and Calculations'!I40</f>
        <v/>
      </c>
      <c r="I41" s="43" t="str">
        <f>'Details and Calculations'!J40</f>
        <v>kiruruma</v>
      </c>
      <c r="J41" s="43">
        <f>'Details and Calculations'!K40</f>
        <v>149</v>
      </c>
      <c r="K41" s="43">
        <f>'Details and Calculations'!O40</f>
        <v>120</v>
      </c>
      <c r="L41" s="43" t="str">
        <f>'Details and Calculations'!P41</f>
        <v xml:space="preserve"> </v>
      </c>
      <c r="M41" s="43" t="str">
        <f>'Details and Calculations'!U40</f>
        <v>Piped Network With Pump</v>
      </c>
      <c r="N41" s="43">
        <f>'Details and Calculations'!V40</f>
        <v>2017</v>
      </c>
      <c r="O41" s="43" t="str">
        <f>'Details and Calculations'!W40</f>
        <v>Governement (District, Wasac) And Water For People</v>
      </c>
      <c r="P41" s="43" t="str">
        <f>'Details and Calculations'!X40</f>
        <v>Spring</v>
      </c>
      <c r="Q41" s="44" t="str">
        <f t="shared" si="19"/>
        <v>Low Risk</v>
      </c>
      <c r="R41" s="44" t="str">
        <f t="shared" si="20"/>
        <v>Low Risk</v>
      </c>
      <c r="S41" s="45" t="str">
        <f t="shared" si="2"/>
        <v>Intermediate Level of Service</v>
      </c>
      <c r="T41" s="62" t="str">
        <f t="shared" si="15"/>
        <v>Low Priority</v>
      </c>
      <c r="U41" s="46">
        <f t="shared" si="21"/>
        <v>6</v>
      </c>
      <c r="V41" s="28" t="str">
        <f t="shared" si="16"/>
        <v>Perform Routine Preventative Maintenance</v>
      </c>
      <c r="W41" s="47" t="str">
        <f t="shared" si="17"/>
        <v/>
      </c>
      <c r="X41" s="27" t="str">
        <f t="shared" si="18"/>
        <v>Maintain O&amp;M and Routine Monitoring</v>
      </c>
      <c r="Y41" s="48">
        <f t="shared" si="22"/>
        <v>27</v>
      </c>
      <c r="Z41" s="48">
        <f t="shared" si="23"/>
        <v>17</v>
      </c>
      <c r="AA41" s="48">
        <f t="shared" si="24"/>
        <v>27</v>
      </c>
      <c r="AB41" s="48" t="str">
        <f t="shared" si="25"/>
        <v xml:space="preserve"> </v>
      </c>
      <c r="AC41" s="48">
        <f t="shared" si="26"/>
        <v>27</v>
      </c>
      <c r="AD41" s="48" t="str">
        <f t="shared" si="27"/>
        <v xml:space="preserve"> </v>
      </c>
      <c r="AE41" s="48" t="str">
        <f t="shared" si="28"/>
        <v xml:space="preserve"> </v>
      </c>
      <c r="AF41" s="48" t="str">
        <f t="shared" si="29"/>
        <v xml:space="preserve"> </v>
      </c>
      <c r="AG41" s="49" t="str">
        <f t="shared" si="30"/>
        <v/>
      </c>
      <c r="AH41" s="48">
        <f t="shared" si="31"/>
        <v>20</v>
      </c>
      <c r="AI41" s="50">
        <f>'Details and Calculations'!AE40</f>
        <v>1</v>
      </c>
      <c r="AJ41" s="50">
        <f>'Details and Calculations'!AM40</f>
        <v>1</v>
      </c>
      <c r="AK41" s="50">
        <f>'Details and Calculations'!AR40</f>
        <v>1</v>
      </c>
      <c r="AL41" s="50" t="str">
        <f>'Details and Calculations'!AW40</f>
        <v xml:space="preserve"> </v>
      </c>
      <c r="AM41" s="50">
        <f>'Details and Calculations'!BA40</f>
        <v>1</v>
      </c>
      <c r="AN41" s="50" t="str">
        <f>'Details and Calculations'!BF40</f>
        <v xml:space="preserve"> </v>
      </c>
      <c r="AO41" s="50" t="str">
        <f>'Details and Calculations'!BI40</f>
        <v xml:space="preserve"> </v>
      </c>
      <c r="AP41" s="50" t="str">
        <f>'Details and Calculations'!BM40</f>
        <v xml:space="preserve"> </v>
      </c>
      <c r="AQ41" s="50" t="str">
        <f>'Details and Calculations'!BP40</f>
        <v xml:space="preserve"> </v>
      </c>
      <c r="AR41" s="50">
        <f>'Details and Calculations'!CC40</f>
        <v>1</v>
      </c>
      <c r="AS41" s="50">
        <f>'Details and Calculations'!CJ40</f>
        <v>1</v>
      </c>
      <c r="AT41" s="51">
        <f>'Details and Calculations'!T40</f>
        <v>1</v>
      </c>
      <c r="AU41" s="51">
        <f>'Details and Calculations'!Z40</f>
        <v>1</v>
      </c>
      <c r="AV41" s="51">
        <f>'Details and Calculations'!S40</f>
        <v>0</v>
      </c>
      <c r="AW41" s="51">
        <f>'Details and Calculations'!AI40</f>
        <v>1</v>
      </c>
      <c r="AX41" s="51">
        <f>'Details and Calculations'!BY40</f>
        <v>1</v>
      </c>
      <c r="AY41" s="51">
        <f>'Details and Calculations'!CG40</f>
        <v>1</v>
      </c>
      <c r="AZ41" s="51">
        <f>'Details and Calculations'!CI40</f>
        <v>0</v>
      </c>
      <c r="BA41" s="51">
        <f t="shared" si="32"/>
        <v>1</v>
      </c>
      <c r="BB41" s="52">
        <f>'Details and Calculations'!Y40</f>
        <v>1</v>
      </c>
      <c r="BC41" s="52">
        <f>'Details and Calculations'!AC40</f>
        <v>1</v>
      </c>
      <c r="BD41" s="52">
        <f>'Details and Calculations'!AK40</f>
        <v>3</v>
      </c>
      <c r="BE41" s="52">
        <f>'Details and Calculations'!AN40</f>
        <v>9000</v>
      </c>
      <c r="BF41" s="52">
        <f>'Details and Calculations'!AP40</f>
        <v>11</v>
      </c>
      <c r="BG41" s="52" t="str">
        <f>'Details and Calculations'!AT40</f>
        <v xml:space="preserve"> </v>
      </c>
      <c r="BH41" s="52">
        <f>'Details and Calculations'!AY40</f>
        <v>3</v>
      </c>
      <c r="BI41" s="52">
        <f>'Details and Calculations'!BB40</f>
        <v>9000</v>
      </c>
      <c r="BJ41" s="52" t="str">
        <f>'Details and Calculations'!BD40</f>
        <v xml:space="preserve"> </v>
      </c>
      <c r="BK41" s="52">
        <f>'Details and Calculations'!CA40</f>
        <v>2</v>
      </c>
      <c r="BL41" s="43">
        <f>'Details and Calculations'!AA40</f>
        <v>1</v>
      </c>
      <c r="BM41" s="43" t="str">
        <f>'Details and Calculations'!AB40</f>
        <v>"Springbox" --Intake Structure At A Spring</v>
      </c>
      <c r="BN41" s="43">
        <f>'Details and Calculations'!AD40</f>
        <v>2014</v>
      </c>
      <c r="BO41" s="43">
        <f>'Details and Calculations'!AJ40</f>
        <v>1</v>
      </c>
      <c r="BP41" s="43">
        <f>'Details and Calculations'!AL40</f>
        <v>2014</v>
      </c>
      <c r="BQ41" s="43">
        <f>'Details and Calculations'!AO40</f>
        <v>1</v>
      </c>
      <c r="BR41" s="43">
        <f>'Details and Calculations'!AQ40</f>
        <v>2014</v>
      </c>
      <c r="BS41" s="43">
        <f>'Details and Calculations'!AS40</f>
        <v>0</v>
      </c>
      <c r="BT41" s="43" t="str">
        <f>'Details and Calculations'!AV40</f>
        <v xml:space="preserve"> </v>
      </c>
      <c r="BU41" s="43">
        <f>'Details and Calculations'!AX40</f>
        <v>1</v>
      </c>
      <c r="BV41" s="43">
        <f>'Details and Calculations'!AZ40</f>
        <v>2014</v>
      </c>
      <c r="BW41" s="43">
        <f>'Details and Calculations'!BC40</f>
        <v>0</v>
      </c>
      <c r="BX41" s="43" t="str">
        <f>'Details and Calculations'!BE40</f>
        <v xml:space="preserve"> </v>
      </c>
      <c r="BY41" s="43" t="str">
        <f>'Details and Calculations'!BG40</f>
        <v xml:space="preserve"> </v>
      </c>
      <c r="BZ41" s="43" t="str">
        <f>'Details and Calculations'!BH40</f>
        <v xml:space="preserve"> </v>
      </c>
      <c r="CA41" s="43">
        <f>'Details and Calculations'!BJ40</f>
        <v>0</v>
      </c>
      <c r="CB41" s="43" t="str">
        <f>'Details and Calculations'!BK40</f>
        <v/>
      </c>
      <c r="CC41" s="43" t="str">
        <f>'Details and Calculations'!BL40</f>
        <v xml:space="preserve"> </v>
      </c>
      <c r="CD41" s="43" t="str">
        <f>'Details and Calculations'!BN40</f>
        <v xml:space="preserve"> </v>
      </c>
      <c r="CE41" s="43" t="str">
        <f>'Details and Calculations'!BO40</f>
        <v xml:space="preserve"> </v>
      </c>
      <c r="CF41" s="43">
        <f>'Details and Calculations'!BZ40</f>
        <v>1</v>
      </c>
      <c r="CG41" s="43">
        <f>'Details and Calculations'!CB40</f>
        <v>2017</v>
      </c>
      <c r="CH41" s="31"/>
      <c r="CI41" s="53"/>
    </row>
    <row r="42" spans="1:87" x14ac:dyDescent="0.3">
      <c r="A42" s="43">
        <f>'Details and Calculations'!A41</f>
        <v>2017</v>
      </c>
      <c r="B42" s="43" t="str">
        <f>'Details and Calculations'!C41</f>
        <v>Rwanda</v>
      </c>
      <c r="C42" s="43" t="str">
        <f>'Details and Calculations'!D41</f>
        <v>Rulindo</v>
      </c>
      <c r="D42" s="43" t="str">
        <f>'Details and Calculations'!E41</f>
        <v>Cyinzuzi</v>
      </c>
      <c r="E42" s="43" t="str">
        <f>'Details and Calculations'!F41</f>
        <v>Migendezo</v>
      </c>
      <c r="F42" s="43" t="str">
        <f>'Details and Calculations'!G41</f>
        <v>Marembo</v>
      </c>
      <c r="G42" s="43" t="str">
        <f>'Details and Calculations'!H41</f>
        <v/>
      </c>
      <c r="H42" s="43" t="str">
        <f>'Details and Calculations'!I41</f>
        <v/>
      </c>
      <c r="I42" s="43" t="str">
        <f>'Details and Calculations'!J41</f>
        <v>0</v>
      </c>
      <c r="J42" s="43">
        <f>'Details and Calculations'!K41</f>
        <v>735</v>
      </c>
      <c r="K42" s="43">
        <f>'Details and Calculations'!O41</f>
        <v>735</v>
      </c>
      <c r="L42" s="43">
        <f>'Details and Calculations'!P42</f>
        <v>29</v>
      </c>
      <c r="M42" s="43" t="str">
        <f>'Details and Calculations'!U41</f>
        <v>Piped Network With Pump</v>
      </c>
      <c r="N42" s="43">
        <f>'Details and Calculations'!V41</f>
        <v>2009</v>
      </c>
      <c r="O42" s="43" t="str">
        <f>'Details and Calculations'!W41</f>
        <v>Umushinga Witwa Ema</v>
      </c>
      <c r="P42" s="43" t="str">
        <f>'Details and Calculations'!X41</f>
        <v>Spring</v>
      </c>
      <c r="Q42" s="44" t="str">
        <f t="shared" si="19"/>
        <v>Low Risk</v>
      </c>
      <c r="R42" s="44" t="str">
        <f t="shared" si="20"/>
        <v>Low Risk</v>
      </c>
      <c r="S42" s="45" t="str">
        <f t="shared" si="2"/>
        <v>Intermediate Level of Service</v>
      </c>
      <c r="T42" s="62" t="str">
        <f t="shared" si="15"/>
        <v>Low Priority</v>
      </c>
      <c r="U42" s="46">
        <f t="shared" si="21"/>
        <v>7</v>
      </c>
      <c r="V42" s="28" t="str">
        <f t="shared" si="16"/>
        <v>Perform Routine Preventative Maintenance</v>
      </c>
      <c r="W42" s="47" t="str">
        <f t="shared" si="17"/>
        <v/>
      </c>
      <c r="X42" s="27" t="str">
        <f t="shared" si="18"/>
        <v>Maintain O&amp;M and Routine Monitoring</v>
      </c>
      <c r="Y42" s="48">
        <f t="shared" si="22"/>
        <v>22</v>
      </c>
      <c r="Z42" s="48">
        <f t="shared" si="23"/>
        <v>12</v>
      </c>
      <c r="AA42" s="48">
        <f t="shared" si="24"/>
        <v>22</v>
      </c>
      <c r="AB42" s="48">
        <f t="shared" si="25"/>
        <v>12</v>
      </c>
      <c r="AC42" s="48">
        <f t="shared" si="26"/>
        <v>22</v>
      </c>
      <c r="AD42" s="48">
        <f t="shared" si="27"/>
        <v>-1</v>
      </c>
      <c r="AE42" s="48">
        <f t="shared" si="28"/>
        <v>12</v>
      </c>
      <c r="AF42" s="48" t="str">
        <f t="shared" si="29"/>
        <v xml:space="preserve"> </v>
      </c>
      <c r="AG42" s="49" t="str">
        <f t="shared" si="30"/>
        <v/>
      </c>
      <c r="AH42" s="48">
        <f t="shared" si="31"/>
        <v>12</v>
      </c>
      <c r="AI42" s="50">
        <f>'Details and Calculations'!AE41</f>
        <v>1</v>
      </c>
      <c r="AJ42" s="50">
        <f>'Details and Calculations'!AM41</f>
        <v>1</v>
      </c>
      <c r="AK42" s="50">
        <f>'Details and Calculations'!AR41</f>
        <v>1</v>
      </c>
      <c r="AL42" s="50">
        <f>'Details and Calculations'!AW41</f>
        <v>1</v>
      </c>
      <c r="AM42" s="50">
        <f>'Details and Calculations'!BA41</f>
        <v>1</v>
      </c>
      <c r="AN42" s="50">
        <f>'Details and Calculations'!BF41</f>
        <v>1</v>
      </c>
      <c r="AO42" s="50">
        <f>'Details and Calculations'!BI41</f>
        <v>1</v>
      </c>
      <c r="AP42" s="50" t="str">
        <f>'Details and Calculations'!BM41</f>
        <v xml:space="preserve"> </v>
      </c>
      <c r="AQ42" s="50" t="str">
        <f>'Details and Calculations'!BP41</f>
        <v xml:space="preserve"> </v>
      </c>
      <c r="AR42" s="50">
        <f>'Details and Calculations'!CC41</f>
        <v>1</v>
      </c>
      <c r="AS42" s="50">
        <f>'Details and Calculations'!CJ41</f>
        <v>1</v>
      </c>
      <c r="AT42" s="51">
        <f>'Details and Calculations'!T41</f>
        <v>1</v>
      </c>
      <c r="AU42" s="51">
        <f>'Details and Calculations'!Z41</f>
        <v>1</v>
      </c>
      <c r="AV42" s="51">
        <f>'Details and Calculations'!S41</f>
        <v>0</v>
      </c>
      <c r="AW42" s="51">
        <f>'Details and Calculations'!AI41</f>
        <v>1</v>
      </c>
      <c r="AX42" s="51">
        <f>'Details and Calculations'!BY41</f>
        <v>1</v>
      </c>
      <c r="AY42" s="51">
        <f>'Details and Calculations'!CG41</f>
        <v>1</v>
      </c>
      <c r="AZ42" s="51">
        <f>'Details and Calculations'!CI41</f>
        <v>1</v>
      </c>
      <c r="BA42" s="51">
        <f t="shared" si="32"/>
        <v>1</v>
      </c>
      <c r="BB42" s="52">
        <f>'Details and Calculations'!Y41</f>
        <v>3</v>
      </c>
      <c r="BC42" s="52">
        <f>'Details and Calculations'!AC41</f>
        <v>3</v>
      </c>
      <c r="BD42" s="52">
        <f>'Details and Calculations'!AK41</f>
        <v>2</v>
      </c>
      <c r="BE42" s="52">
        <f>'Details and Calculations'!AN41</f>
        <v>5000</v>
      </c>
      <c r="BF42" s="52">
        <f>'Details and Calculations'!AP41</f>
        <v>16</v>
      </c>
      <c r="BG42" s="52">
        <f>'Details and Calculations'!AT41</f>
        <v>23</v>
      </c>
      <c r="BH42" s="52">
        <f>'Details and Calculations'!AY41</f>
        <v>2</v>
      </c>
      <c r="BI42" s="52">
        <f>'Details and Calculations'!BB41</f>
        <v>5000</v>
      </c>
      <c r="BJ42" s="52">
        <f>'Details and Calculations'!BD41</f>
        <v>1</v>
      </c>
      <c r="BK42" s="52">
        <f>'Details and Calculations'!CA41</f>
        <v>1</v>
      </c>
      <c r="BL42" s="43">
        <f>'Details and Calculations'!AA41</f>
        <v>1</v>
      </c>
      <c r="BM42" s="43" t="str">
        <f>'Details and Calculations'!AB41</f>
        <v>"Springbox" --Intake Structure At A Spring</v>
      </c>
      <c r="BN42" s="43">
        <f>'Details and Calculations'!AD41</f>
        <v>2009</v>
      </c>
      <c r="BO42" s="43">
        <f>'Details and Calculations'!AJ41</f>
        <v>1</v>
      </c>
      <c r="BP42" s="43">
        <f>'Details and Calculations'!AL41</f>
        <v>2009</v>
      </c>
      <c r="BQ42" s="43">
        <f>'Details and Calculations'!AO41</f>
        <v>1</v>
      </c>
      <c r="BR42" s="43">
        <f>'Details and Calculations'!AQ41</f>
        <v>2009</v>
      </c>
      <c r="BS42" s="43">
        <f>'Details and Calculations'!AS41</f>
        <v>1</v>
      </c>
      <c r="BT42" s="43">
        <f>'Details and Calculations'!AV41</f>
        <v>2009</v>
      </c>
      <c r="BU42" s="43">
        <f>'Details and Calculations'!AX41</f>
        <v>1</v>
      </c>
      <c r="BV42" s="43">
        <f>'Details and Calculations'!AZ41</f>
        <v>2009</v>
      </c>
      <c r="BW42" s="43">
        <f>'Details and Calculations'!BC41</f>
        <v>1</v>
      </c>
      <c r="BX42" s="43">
        <f>'Details and Calculations'!BE41</f>
        <v>2009</v>
      </c>
      <c r="BY42" s="43">
        <f>'Details and Calculations'!BG41</f>
        <v>1</v>
      </c>
      <c r="BZ42" s="43">
        <f>'Details and Calculations'!BH41</f>
        <v>2009</v>
      </c>
      <c r="CA42" s="43">
        <f>'Details and Calculations'!BJ41</f>
        <v>0</v>
      </c>
      <c r="CB42" s="43" t="str">
        <f>'Details and Calculations'!BK41</f>
        <v/>
      </c>
      <c r="CC42" s="43" t="str">
        <f>'Details and Calculations'!BL41</f>
        <v xml:space="preserve"> </v>
      </c>
      <c r="CD42" s="43" t="str">
        <f>'Details and Calculations'!BN41</f>
        <v xml:space="preserve"> </v>
      </c>
      <c r="CE42" s="43" t="str">
        <f>'Details and Calculations'!BO41</f>
        <v xml:space="preserve"> </v>
      </c>
      <c r="CF42" s="43">
        <f>'Details and Calculations'!BZ41</f>
        <v>1</v>
      </c>
      <c r="CG42" s="43">
        <f>'Details and Calculations'!CB41</f>
        <v>2009</v>
      </c>
      <c r="CH42" s="31"/>
      <c r="CI42" s="53"/>
    </row>
    <row r="43" spans="1:87" x14ac:dyDescent="0.3">
      <c r="A43" s="43">
        <f>'Details and Calculations'!A42</f>
        <v>2017</v>
      </c>
      <c r="B43" s="43" t="str">
        <f>'Details and Calculations'!C42</f>
        <v>Rwanda</v>
      </c>
      <c r="C43" s="43" t="str">
        <f>'Details and Calculations'!D42</f>
        <v>Rulindo</v>
      </c>
      <c r="D43" s="43" t="str">
        <f>'Details and Calculations'!E42</f>
        <v>Base</v>
      </c>
      <c r="E43" s="43" t="str">
        <f>'Details and Calculations'!F42</f>
        <v>Rwamahwa</v>
      </c>
      <c r="F43" s="43" t="str">
        <f>'Details and Calculations'!G42</f>
        <v>Base</v>
      </c>
      <c r="G43" s="43" t="str">
        <f>'Details and Calculations'!H42</f>
        <v/>
      </c>
      <c r="H43" s="43" t="str">
        <f>'Details and Calculations'!I42</f>
        <v/>
      </c>
      <c r="I43" s="43" t="str">
        <f>'Details and Calculations'!J42</f>
        <v>Rutare II</v>
      </c>
      <c r="J43" s="43">
        <f>'Details and Calculations'!K42</f>
        <v>229</v>
      </c>
      <c r="K43" s="43">
        <f>'Details and Calculations'!O42</f>
        <v>200</v>
      </c>
      <c r="L43" s="43" t="str">
        <f>'Details and Calculations'!P43</f>
        <v xml:space="preserve"> </v>
      </c>
      <c r="M43" s="43" t="str">
        <f>'Details and Calculations'!U42</f>
        <v>Piped Network -- Gravity Only</v>
      </c>
      <c r="N43" s="43">
        <f>'Details and Calculations'!V42</f>
        <v>2005</v>
      </c>
      <c r="O43" s="43" t="str">
        <f>'Details and Calculations'!W42</f>
        <v>Governement (District, Wasac) And Water For People</v>
      </c>
      <c r="P43" s="43" t="str">
        <f>'Details and Calculations'!X42</f>
        <v>Spring</v>
      </c>
      <c r="Q43" s="44" t="str">
        <f t="shared" si="19"/>
        <v>Low Risk</v>
      </c>
      <c r="R43" s="44" t="str">
        <f t="shared" si="20"/>
        <v>Low Risk</v>
      </c>
      <c r="S43" s="45" t="str">
        <f t="shared" si="2"/>
        <v>High Level of Service</v>
      </c>
      <c r="T43" s="62" t="str">
        <f t="shared" si="15"/>
        <v>Low Priority</v>
      </c>
      <c r="U43" s="46">
        <f t="shared" si="21"/>
        <v>8</v>
      </c>
      <c r="V43" s="28" t="str">
        <f t="shared" si="16"/>
        <v>Perform Routine Preventative Maintenance</v>
      </c>
      <c r="W43" s="47" t="str">
        <f t="shared" si="17"/>
        <v/>
      </c>
      <c r="X43" s="27" t="str">
        <f t="shared" si="18"/>
        <v>Maintain O&amp;M and Routine Monitoring</v>
      </c>
      <c r="Y43" s="48">
        <f t="shared" si="22"/>
        <v>18</v>
      </c>
      <c r="Z43" s="48">
        <f t="shared" si="23"/>
        <v>19</v>
      </c>
      <c r="AA43" s="48">
        <f t="shared" si="24"/>
        <v>18</v>
      </c>
      <c r="AB43" s="48">
        <f t="shared" si="25"/>
        <v>19</v>
      </c>
      <c r="AC43" s="48" t="str">
        <f t="shared" si="26"/>
        <v xml:space="preserve"> </v>
      </c>
      <c r="AD43" s="48" t="str">
        <f t="shared" si="27"/>
        <v xml:space="preserve"> </v>
      </c>
      <c r="AE43" s="48" t="str">
        <f t="shared" si="28"/>
        <v xml:space="preserve"> </v>
      </c>
      <c r="AF43" s="48" t="str">
        <f t="shared" si="29"/>
        <v xml:space="preserve"> </v>
      </c>
      <c r="AG43" s="49" t="str">
        <f t="shared" si="30"/>
        <v/>
      </c>
      <c r="AH43" s="48">
        <f t="shared" si="31"/>
        <v>19</v>
      </c>
      <c r="AI43" s="50">
        <f>'Details and Calculations'!AE42</f>
        <v>1</v>
      </c>
      <c r="AJ43" s="50">
        <f>'Details and Calculations'!AM42</f>
        <v>1</v>
      </c>
      <c r="AK43" s="50">
        <f>'Details and Calculations'!AR42</f>
        <v>1</v>
      </c>
      <c r="AL43" s="50">
        <f>'Details and Calculations'!AW42</f>
        <v>1</v>
      </c>
      <c r="AM43" s="50" t="str">
        <f>'Details and Calculations'!BA42</f>
        <v xml:space="preserve"> </v>
      </c>
      <c r="AN43" s="50" t="str">
        <f>'Details and Calculations'!BF42</f>
        <v xml:space="preserve"> </v>
      </c>
      <c r="AO43" s="50" t="str">
        <f>'Details and Calculations'!BI42</f>
        <v xml:space="preserve"> </v>
      </c>
      <c r="AP43" s="50" t="str">
        <f>'Details and Calculations'!BM42</f>
        <v xml:space="preserve"> </v>
      </c>
      <c r="AQ43" s="50" t="str">
        <f>'Details and Calculations'!BP42</f>
        <v xml:space="preserve"> </v>
      </c>
      <c r="AR43" s="50">
        <f>'Details and Calculations'!CC42</f>
        <v>1</v>
      </c>
      <c r="AS43" s="50">
        <f>'Details and Calculations'!CJ42</f>
        <v>1</v>
      </c>
      <c r="AT43" s="51">
        <f>'Details and Calculations'!T42</f>
        <v>1</v>
      </c>
      <c r="AU43" s="51">
        <f>'Details and Calculations'!Z42</f>
        <v>1</v>
      </c>
      <c r="AV43" s="51">
        <f>'Details and Calculations'!S42</f>
        <v>1</v>
      </c>
      <c r="AW43" s="51">
        <f>'Details and Calculations'!AI42</f>
        <v>1</v>
      </c>
      <c r="AX43" s="51">
        <f>'Details and Calculations'!BY42</f>
        <v>1</v>
      </c>
      <c r="AY43" s="51">
        <f>'Details and Calculations'!CG42</f>
        <v>1</v>
      </c>
      <c r="AZ43" s="51">
        <f>'Details and Calculations'!CI42</f>
        <v>1</v>
      </c>
      <c r="BA43" s="51">
        <f t="shared" si="32"/>
        <v>1</v>
      </c>
      <c r="BB43" s="52">
        <f>'Details and Calculations'!Y42</f>
        <v>1</v>
      </c>
      <c r="BC43" s="52">
        <f>'Details and Calculations'!AC42</f>
        <v>1</v>
      </c>
      <c r="BD43" s="52">
        <f>'Details and Calculations'!AK42</f>
        <v>1</v>
      </c>
      <c r="BE43" s="52">
        <f>'Details and Calculations'!AN42</f>
        <v>2000</v>
      </c>
      <c r="BF43" s="52">
        <f>'Details and Calculations'!AP42</f>
        <v>1</v>
      </c>
      <c r="BG43" s="52">
        <f>'Details and Calculations'!AT42</f>
        <v>2</v>
      </c>
      <c r="BH43" s="52" t="str">
        <f>'Details and Calculations'!AY42</f>
        <v xml:space="preserve"> </v>
      </c>
      <c r="BI43" s="52" t="str">
        <f>'Details and Calculations'!BB42</f>
        <v xml:space="preserve"> </v>
      </c>
      <c r="BJ43" s="52" t="str">
        <f>'Details and Calculations'!BD42</f>
        <v xml:space="preserve"> </v>
      </c>
      <c r="BK43" s="52">
        <f>'Details and Calculations'!CA42</f>
        <v>2</v>
      </c>
      <c r="BL43" s="43">
        <f>'Details and Calculations'!AA42</f>
        <v>1</v>
      </c>
      <c r="BM43" s="43" t="str">
        <f>'Details and Calculations'!AB42</f>
        <v>Start Chamber</v>
      </c>
      <c r="BN43" s="43">
        <f>'Details and Calculations'!AD42</f>
        <v>2005</v>
      </c>
      <c r="BO43" s="43">
        <f>'Details and Calculations'!AJ42</f>
        <v>1</v>
      </c>
      <c r="BP43" s="43">
        <f>'Details and Calculations'!AL42</f>
        <v>2016</v>
      </c>
      <c r="BQ43" s="43">
        <f>'Details and Calculations'!AO42</f>
        <v>1</v>
      </c>
      <c r="BR43" s="43">
        <f>'Details and Calculations'!AQ42</f>
        <v>2005</v>
      </c>
      <c r="BS43" s="43">
        <f>'Details and Calculations'!AS42</f>
        <v>1</v>
      </c>
      <c r="BT43" s="43">
        <f>'Details and Calculations'!AV42</f>
        <v>2016</v>
      </c>
      <c r="BU43" s="43">
        <f>'Details and Calculations'!AX42</f>
        <v>0</v>
      </c>
      <c r="BV43" s="43" t="str">
        <f>'Details and Calculations'!AZ42</f>
        <v xml:space="preserve"> </v>
      </c>
      <c r="BW43" s="43">
        <f>'Details and Calculations'!BC42</f>
        <v>0</v>
      </c>
      <c r="BX43" s="43" t="str">
        <f>'Details and Calculations'!BE42</f>
        <v xml:space="preserve"> </v>
      </c>
      <c r="BY43" s="43" t="str">
        <f>'Details and Calculations'!BG42</f>
        <v xml:space="preserve"> </v>
      </c>
      <c r="BZ43" s="43" t="str">
        <f>'Details and Calculations'!BH42</f>
        <v xml:space="preserve"> </v>
      </c>
      <c r="CA43" s="43">
        <f>'Details and Calculations'!BJ42</f>
        <v>0</v>
      </c>
      <c r="CB43" s="43" t="str">
        <f>'Details and Calculations'!BK42</f>
        <v/>
      </c>
      <c r="CC43" s="43" t="str">
        <f>'Details and Calculations'!BL42</f>
        <v xml:space="preserve"> </v>
      </c>
      <c r="CD43" s="43" t="str">
        <f>'Details and Calculations'!BN42</f>
        <v xml:space="preserve"> </v>
      </c>
      <c r="CE43" s="43" t="str">
        <f>'Details and Calculations'!BO42</f>
        <v xml:space="preserve"> </v>
      </c>
      <c r="CF43" s="43">
        <f>'Details and Calculations'!BZ42</f>
        <v>1</v>
      </c>
      <c r="CG43" s="43">
        <f>'Details and Calculations'!CB42</f>
        <v>2016</v>
      </c>
      <c r="CH43" s="31"/>
      <c r="CI43" s="53"/>
    </row>
    <row r="44" spans="1:87" x14ac:dyDescent="0.3">
      <c r="A44" s="43">
        <f>'Details and Calculations'!A43</f>
        <v>2017</v>
      </c>
      <c r="B44" s="43" t="str">
        <f>'Details and Calculations'!C43</f>
        <v>Rwanda</v>
      </c>
      <c r="C44" s="43" t="str">
        <f>'Details and Calculations'!D43</f>
        <v>Rulindo</v>
      </c>
      <c r="D44" s="43" t="str">
        <f>'Details and Calculations'!E43</f>
        <v>Burega</v>
      </c>
      <c r="E44" s="43" t="str">
        <f>'Details and Calculations'!F43</f>
        <v>Karengeli</v>
      </c>
      <c r="F44" s="43" t="str">
        <f>'Details and Calculations'!G43</f>
        <v>Bugoboka</v>
      </c>
      <c r="G44" s="43" t="str">
        <f>'Details and Calculations'!H43</f>
        <v/>
      </c>
      <c r="H44" s="43" t="str">
        <f>'Details and Calculations'!I43</f>
        <v/>
      </c>
      <c r="I44" s="43" t="str">
        <f>'Details and Calculations'!J43</f>
        <v>Rwamugaza network</v>
      </c>
      <c r="J44" s="43">
        <f>'Details and Calculations'!K43</f>
        <v>80</v>
      </c>
      <c r="K44" s="43">
        <f>'Details and Calculations'!O43</f>
        <v>80</v>
      </c>
      <c r="L44" s="43">
        <f>'Details and Calculations'!P44</f>
        <v>23</v>
      </c>
      <c r="M44" s="43" t="str">
        <f>'Details and Calculations'!U43</f>
        <v>Piped Network -- Gravity Only</v>
      </c>
      <c r="N44" s="43">
        <f>'Details and Calculations'!V43</f>
        <v>2003</v>
      </c>
      <c r="O44" s="43" t="str">
        <f>'Details and Calculations'!W43</f>
        <v>Government</v>
      </c>
      <c r="P44" s="43" t="str">
        <f>'Details and Calculations'!X43</f>
        <v>Spring</v>
      </c>
      <c r="Q44" s="44" t="str">
        <f t="shared" si="19"/>
        <v>Low Risk</v>
      </c>
      <c r="R44" s="44" t="str">
        <f t="shared" si="20"/>
        <v>Low Risk</v>
      </c>
      <c r="S44" s="45" t="str">
        <f t="shared" si="2"/>
        <v>Intermediate Level of Service</v>
      </c>
      <c r="T44" s="62" t="str">
        <f t="shared" si="15"/>
        <v>Low Priority</v>
      </c>
      <c r="U44" s="46">
        <f t="shared" si="21"/>
        <v>7</v>
      </c>
      <c r="V44" s="28" t="str">
        <f t="shared" si="16"/>
        <v>Repair or Replace Components</v>
      </c>
      <c r="W44" s="47" t="str">
        <f t="shared" si="17"/>
        <v>Kiosk/Tap Stand</v>
      </c>
      <c r="X44" s="27" t="str">
        <f t="shared" si="18"/>
        <v>Create Plan To Repair or Replace Components</v>
      </c>
      <c r="Y44" s="48">
        <f t="shared" si="22"/>
        <v>16</v>
      </c>
      <c r="Z44" s="48">
        <f t="shared" si="23"/>
        <v>6</v>
      </c>
      <c r="AA44" s="48">
        <f t="shared" si="24"/>
        <v>16</v>
      </c>
      <c r="AB44" s="48">
        <f t="shared" si="25"/>
        <v>6</v>
      </c>
      <c r="AC44" s="48">
        <f t="shared" si="26"/>
        <v>16</v>
      </c>
      <c r="AD44" s="48" t="str">
        <f t="shared" si="27"/>
        <v xml:space="preserve"> </v>
      </c>
      <c r="AE44" s="48" t="str">
        <f t="shared" si="28"/>
        <v xml:space="preserve"> </v>
      </c>
      <c r="AF44" s="48" t="str">
        <f t="shared" si="29"/>
        <v xml:space="preserve"> </v>
      </c>
      <c r="AG44" s="49" t="str">
        <f t="shared" si="30"/>
        <v/>
      </c>
      <c r="AH44" s="48">
        <f t="shared" si="31"/>
        <v>16</v>
      </c>
      <c r="AI44" s="50">
        <f>'Details and Calculations'!AE43</f>
        <v>1</v>
      </c>
      <c r="AJ44" s="50">
        <f>'Details and Calculations'!AM43</f>
        <v>1</v>
      </c>
      <c r="AK44" s="50">
        <f>'Details and Calculations'!AR43</f>
        <v>1</v>
      </c>
      <c r="AL44" s="50">
        <f>'Details and Calculations'!AW43</f>
        <v>1</v>
      </c>
      <c r="AM44" s="50">
        <f>'Details and Calculations'!BA43</f>
        <v>1</v>
      </c>
      <c r="AN44" s="50" t="str">
        <f>'Details and Calculations'!BF43</f>
        <v xml:space="preserve"> </v>
      </c>
      <c r="AO44" s="50" t="str">
        <f>'Details and Calculations'!BI43</f>
        <v xml:space="preserve"> </v>
      </c>
      <c r="AP44" s="50" t="str">
        <f>'Details and Calculations'!BM43</f>
        <v xml:space="preserve"> </v>
      </c>
      <c r="AQ44" s="50" t="str">
        <f>'Details and Calculations'!BP43</f>
        <v xml:space="preserve"> </v>
      </c>
      <c r="AR44" s="50">
        <f>'Details and Calculations'!CC43</f>
        <v>2</v>
      </c>
      <c r="AS44" s="50">
        <f>'Details and Calculations'!CJ43</f>
        <v>1</v>
      </c>
      <c r="AT44" s="51">
        <f>'Details and Calculations'!T43</f>
        <v>1</v>
      </c>
      <c r="AU44" s="51">
        <f>'Details and Calculations'!Z43</f>
        <v>1</v>
      </c>
      <c r="AV44" s="51">
        <f>'Details and Calculations'!S43</f>
        <v>0</v>
      </c>
      <c r="AW44" s="51">
        <f>'Details and Calculations'!AI43</f>
        <v>1</v>
      </c>
      <c r="AX44" s="51">
        <f>'Details and Calculations'!BY43</f>
        <v>1</v>
      </c>
      <c r="AY44" s="51">
        <f>'Details and Calculations'!CG43</f>
        <v>1</v>
      </c>
      <c r="AZ44" s="51">
        <f>'Details and Calculations'!CI43</f>
        <v>1</v>
      </c>
      <c r="BA44" s="51">
        <f t="shared" si="32"/>
        <v>1</v>
      </c>
      <c r="BB44" s="52">
        <f>'Details and Calculations'!Y43</f>
        <v>2</v>
      </c>
      <c r="BC44" s="52">
        <f>'Details and Calculations'!AC43</f>
        <v>1</v>
      </c>
      <c r="BD44" s="52">
        <f>'Details and Calculations'!AK43</f>
        <v>1</v>
      </c>
      <c r="BE44" s="52">
        <f>'Details and Calculations'!AN43</f>
        <v>35000</v>
      </c>
      <c r="BF44" s="52">
        <f>'Details and Calculations'!AP43</f>
        <v>7</v>
      </c>
      <c r="BG44" s="52">
        <f>'Details and Calculations'!AT43</f>
        <v>14</v>
      </c>
      <c r="BH44" s="52">
        <f>'Details and Calculations'!AY43</f>
        <v>1</v>
      </c>
      <c r="BI44" s="52">
        <f>'Details and Calculations'!BB43</f>
        <v>35000</v>
      </c>
      <c r="BJ44" s="52" t="str">
        <f>'Details and Calculations'!BD43</f>
        <v xml:space="preserve"> </v>
      </c>
      <c r="BK44" s="52">
        <f>'Details and Calculations'!CA43</f>
        <v>1</v>
      </c>
      <c r="BL44" s="43">
        <f>'Details and Calculations'!AA43</f>
        <v>1</v>
      </c>
      <c r="BM44" s="43" t="str">
        <f>'Details and Calculations'!AB43</f>
        <v/>
      </c>
      <c r="BN44" s="43">
        <f>'Details and Calculations'!AD43</f>
        <v>2003</v>
      </c>
      <c r="BO44" s="43">
        <f>'Details and Calculations'!AJ43</f>
        <v>1</v>
      </c>
      <c r="BP44" s="43">
        <f>'Details and Calculations'!AL43</f>
        <v>2003</v>
      </c>
      <c r="BQ44" s="43">
        <f>'Details and Calculations'!AO43</f>
        <v>1</v>
      </c>
      <c r="BR44" s="43">
        <f>'Details and Calculations'!AQ43</f>
        <v>2003</v>
      </c>
      <c r="BS44" s="43">
        <f>'Details and Calculations'!AS43</f>
        <v>1</v>
      </c>
      <c r="BT44" s="43">
        <f>'Details and Calculations'!AV43</f>
        <v>2003</v>
      </c>
      <c r="BU44" s="43">
        <f>'Details and Calculations'!AX43</f>
        <v>1</v>
      </c>
      <c r="BV44" s="43">
        <f>'Details and Calculations'!AZ43</f>
        <v>2003</v>
      </c>
      <c r="BW44" s="43">
        <f>'Details and Calculations'!BC43</f>
        <v>0</v>
      </c>
      <c r="BX44" s="43" t="str">
        <f>'Details and Calculations'!BE43</f>
        <v xml:space="preserve"> </v>
      </c>
      <c r="BY44" s="43" t="str">
        <f>'Details and Calculations'!BG43</f>
        <v xml:space="preserve"> </v>
      </c>
      <c r="BZ44" s="43" t="str">
        <f>'Details and Calculations'!BH43</f>
        <v xml:space="preserve"> </v>
      </c>
      <c r="CA44" s="43">
        <f>'Details and Calculations'!BJ43</f>
        <v>0</v>
      </c>
      <c r="CB44" s="43" t="str">
        <f>'Details and Calculations'!BK43</f>
        <v/>
      </c>
      <c r="CC44" s="43" t="str">
        <f>'Details and Calculations'!BL43</f>
        <v xml:space="preserve"> </v>
      </c>
      <c r="CD44" s="43" t="str">
        <f>'Details and Calculations'!BN43</f>
        <v xml:space="preserve"> </v>
      </c>
      <c r="CE44" s="43" t="str">
        <f>'Details and Calculations'!BO43</f>
        <v xml:space="preserve"> </v>
      </c>
      <c r="CF44" s="43">
        <f>'Details and Calculations'!BZ43</f>
        <v>1</v>
      </c>
      <c r="CG44" s="43">
        <f>'Details and Calculations'!CB43</f>
        <v>2013</v>
      </c>
      <c r="CH44" s="31"/>
      <c r="CI44" s="53"/>
    </row>
    <row r="45" spans="1:87" x14ac:dyDescent="0.3">
      <c r="A45" s="43">
        <f>'Details and Calculations'!A44</f>
        <v>2017</v>
      </c>
      <c r="B45" s="43" t="str">
        <f>'Details and Calculations'!C44</f>
        <v>Rwanda</v>
      </c>
      <c r="C45" s="43" t="str">
        <f>'Details and Calculations'!D44</f>
        <v>Rulindo</v>
      </c>
      <c r="D45" s="43" t="str">
        <f>'Details and Calculations'!E44</f>
        <v>Base</v>
      </c>
      <c r="E45" s="43" t="str">
        <f>'Details and Calculations'!F44</f>
        <v>Rwamahwa</v>
      </c>
      <c r="F45" s="43" t="str">
        <f>'Details and Calculations'!G44</f>
        <v>Cyondo</v>
      </c>
      <c r="G45" s="43" t="str">
        <f>'Details and Calculations'!H44</f>
        <v/>
      </c>
      <c r="H45" s="43" t="str">
        <f>'Details and Calculations'!I44</f>
        <v/>
      </c>
      <c r="I45" s="43" t="str">
        <f>'Details and Calculations'!J44</f>
        <v>Ruramba</v>
      </c>
      <c r="J45" s="43">
        <f>'Details and Calculations'!K44</f>
        <v>173</v>
      </c>
      <c r="K45" s="43">
        <f>'Details and Calculations'!O44</f>
        <v>150</v>
      </c>
      <c r="L45" s="43" t="str">
        <f>'Details and Calculations'!P45</f>
        <v xml:space="preserve"> </v>
      </c>
      <c r="M45" s="43" t="str">
        <f>'Details and Calculations'!U44</f>
        <v>Piped Network -- Gravity Only</v>
      </c>
      <c r="N45" s="43">
        <f>'Details and Calculations'!V44</f>
        <v>2016</v>
      </c>
      <c r="O45" s="43" t="str">
        <f>'Details and Calculations'!W44</f>
        <v>Governement (District, Wasac) And Water For People</v>
      </c>
      <c r="P45" s="43" t="str">
        <f>'Details and Calculations'!X44</f>
        <v>Spring</v>
      </c>
      <c r="Q45" s="44" t="str">
        <f t="shared" si="19"/>
        <v>Low Risk</v>
      </c>
      <c r="R45" s="44" t="str">
        <f t="shared" si="20"/>
        <v>High Risk</v>
      </c>
      <c r="S45" s="45" t="str">
        <f t="shared" si="2"/>
        <v>Intermediate Level of Service</v>
      </c>
      <c r="T45" s="62" t="str">
        <f t="shared" si="15"/>
        <v>High Priority</v>
      </c>
      <c r="U45" s="46">
        <f t="shared" si="21"/>
        <v>6</v>
      </c>
      <c r="V45" s="28" t="str">
        <f t="shared" si="16"/>
        <v>Major Repairs or Replace System</v>
      </c>
      <c r="W45" s="47" t="str">
        <f t="shared" si="17"/>
        <v/>
      </c>
      <c r="X45" s="27" t="str">
        <f t="shared" si="18"/>
        <v>Further Technical Diagnostic Needed</v>
      </c>
      <c r="Y45" s="48">
        <f t="shared" si="22"/>
        <v>29</v>
      </c>
      <c r="Z45" s="48">
        <f t="shared" si="23"/>
        <v>19</v>
      </c>
      <c r="AA45" s="48">
        <f t="shared" si="24"/>
        <v>29</v>
      </c>
      <c r="AB45" s="48">
        <f t="shared" si="25"/>
        <v>19</v>
      </c>
      <c r="AC45" s="48" t="str">
        <f t="shared" si="26"/>
        <v xml:space="preserve"> </v>
      </c>
      <c r="AD45" s="48" t="str">
        <f t="shared" si="27"/>
        <v xml:space="preserve"> </v>
      </c>
      <c r="AE45" s="48" t="str">
        <f t="shared" si="28"/>
        <v xml:space="preserve"> </v>
      </c>
      <c r="AF45" s="48" t="str">
        <f t="shared" si="29"/>
        <v xml:space="preserve"> </v>
      </c>
      <c r="AG45" s="49" t="str">
        <f t="shared" si="30"/>
        <v/>
      </c>
      <c r="AH45" s="48">
        <f t="shared" si="31"/>
        <v>19</v>
      </c>
      <c r="AI45" s="50">
        <f>'Details and Calculations'!AE44</f>
        <v>1</v>
      </c>
      <c r="AJ45" s="50">
        <f>'Details and Calculations'!AM44</f>
        <v>3</v>
      </c>
      <c r="AK45" s="50">
        <f>'Details and Calculations'!AR44</f>
        <v>1</v>
      </c>
      <c r="AL45" s="50">
        <f>'Details and Calculations'!AW44</f>
        <v>1</v>
      </c>
      <c r="AM45" s="50" t="str">
        <f>'Details and Calculations'!BA44</f>
        <v xml:space="preserve"> </v>
      </c>
      <c r="AN45" s="50" t="str">
        <f>'Details and Calculations'!BF44</f>
        <v xml:space="preserve"> </v>
      </c>
      <c r="AO45" s="50" t="str">
        <f>'Details and Calculations'!BI44</f>
        <v xml:space="preserve"> </v>
      </c>
      <c r="AP45" s="50" t="str">
        <f>'Details and Calculations'!BM44</f>
        <v xml:space="preserve"> </v>
      </c>
      <c r="AQ45" s="50" t="str">
        <f>'Details and Calculations'!BP44</f>
        <v xml:space="preserve"> </v>
      </c>
      <c r="AR45" s="50">
        <f>'Details and Calculations'!CC44</f>
        <v>1</v>
      </c>
      <c r="AS45" s="50">
        <f>'Details and Calculations'!CJ44</f>
        <v>2</v>
      </c>
      <c r="AT45" s="51">
        <f>'Details and Calculations'!T44</f>
        <v>1</v>
      </c>
      <c r="AU45" s="51">
        <f>'Details and Calculations'!Z44</f>
        <v>1</v>
      </c>
      <c r="AV45" s="51">
        <f>'Details and Calculations'!S44</f>
        <v>0</v>
      </c>
      <c r="AW45" s="51">
        <f>'Details and Calculations'!AI44</f>
        <v>1</v>
      </c>
      <c r="AX45" s="51">
        <f>'Details and Calculations'!BY44</f>
        <v>1</v>
      </c>
      <c r="AY45" s="51">
        <f>'Details and Calculations'!CG44</f>
        <v>1</v>
      </c>
      <c r="AZ45" s="51">
        <f>'Details and Calculations'!CI44</f>
        <v>1</v>
      </c>
      <c r="BA45" s="51">
        <f t="shared" si="32"/>
        <v>0</v>
      </c>
      <c r="BB45" s="52">
        <f>'Details and Calculations'!Y44</f>
        <v>1</v>
      </c>
      <c r="BC45" s="52">
        <f>'Details and Calculations'!AC44</f>
        <v>1</v>
      </c>
      <c r="BD45" s="52">
        <f>'Details and Calculations'!AK44</f>
        <v>1</v>
      </c>
      <c r="BE45" s="52">
        <f>'Details and Calculations'!AN44</f>
        <v>4500</v>
      </c>
      <c r="BF45" s="52">
        <f>'Details and Calculations'!AP44</f>
        <v>2</v>
      </c>
      <c r="BG45" s="52">
        <f>'Details and Calculations'!AT44</f>
        <v>2</v>
      </c>
      <c r="BH45" s="52" t="str">
        <f>'Details and Calculations'!AY44</f>
        <v xml:space="preserve"> </v>
      </c>
      <c r="BI45" s="52" t="str">
        <f>'Details and Calculations'!BB44</f>
        <v xml:space="preserve"> </v>
      </c>
      <c r="BJ45" s="52" t="str">
        <f>'Details and Calculations'!BD44</f>
        <v xml:space="preserve"> </v>
      </c>
      <c r="BK45" s="52">
        <f>'Details and Calculations'!CA44</f>
        <v>1</v>
      </c>
      <c r="BL45" s="43">
        <f>'Details and Calculations'!AA44</f>
        <v>1</v>
      </c>
      <c r="BM45" s="43" t="str">
        <f>'Details and Calculations'!AB44</f>
        <v>"Springbox" --Intake Structure At A Spring</v>
      </c>
      <c r="BN45" s="43">
        <f>'Details and Calculations'!AD44</f>
        <v>2016</v>
      </c>
      <c r="BO45" s="43">
        <f>'Details and Calculations'!AJ44</f>
        <v>1</v>
      </c>
      <c r="BP45" s="43">
        <f>'Details and Calculations'!AL44</f>
        <v>2016</v>
      </c>
      <c r="BQ45" s="43">
        <f>'Details and Calculations'!AO44</f>
        <v>1</v>
      </c>
      <c r="BR45" s="43">
        <f>'Details and Calculations'!AQ44</f>
        <v>2016</v>
      </c>
      <c r="BS45" s="43">
        <f>'Details and Calculations'!AS44</f>
        <v>1</v>
      </c>
      <c r="BT45" s="43">
        <f>'Details and Calculations'!AV44</f>
        <v>2016</v>
      </c>
      <c r="BU45" s="43">
        <f>'Details and Calculations'!AX44</f>
        <v>0</v>
      </c>
      <c r="BV45" s="43" t="str">
        <f>'Details and Calculations'!AZ44</f>
        <v xml:space="preserve"> </v>
      </c>
      <c r="BW45" s="43">
        <f>'Details and Calculations'!BC44</f>
        <v>0</v>
      </c>
      <c r="BX45" s="43" t="str">
        <f>'Details and Calculations'!BE44</f>
        <v xml:space="preserve"> </v>
      </c>
      <c r="BY45" s="43" t="str">
        <f>'Details and Calculations'!BG44</f>
        <v xml:space="preserve"> </v>
      </c>
      <c r="BZ45" s="43" t="str">
        <f>'Details and Calculations'!BH44</f>
        <v xml:space="preserve"> </v>
      </c>
      <c r="CA45" s="43">
        <f>'Details and Calculations'!BJ44</f>
        <v>0</v>
      </c>
      <c r="CB45" s="43" t="str">
        <f>'Details and Calculations'!BK44</f>
        <v/>
      </c>
      <c r="CC45" s="43" t="str">
        <f>'Details and Calculations'!BL44</f>
        <v xml:space="preserve"> </v>
      </c>
      <c r="CD45" s="43" t="str">
        <f>'Details and Calculations'!BN44</f>
        <v xml:space="preserve"> </v>
      </c>
      <c r="CE45" s="43" t="str">
        <f>'Details and Calculations'!BO44</f>
        <v xml:space="preserve"> </v>
      </c>
      <c r="CF45" s="43">
        <f>'Details and Calculations'!BZ44</f>
        <v>1</v>
      </c>
      <c r="CG45" s="43">
        <f>'Details and Calculations'!CB44</f>
        <v>2016</v>
      </c>
      <c r="CH45" s="31"/>
      <c r="CI45" s="53"/>
    </row>
    <row r="46" spans="1:87" x14ac:dyDescent="0.3">
      <c r="A46" s="43">
        <f>'Details and Calculations'!A45</f>
        <v>2017</v>
      </c>
      <c r="B46" s="43" t="str">
        <f>'Details and Calculations'!C45</f>
        <v>Rwanda</v>
      </c>
      <c r="C46" s="43" t="str">
        <f>'Details and Calculations'!D45</f>
        <v>Rulindo</v>
      </c>
      <c r="D46" s="43" t="str">
        <f>'Details and Calculations'!E45</f>
        <v>Masoro</v>
      </c>
      <c r="E46" s="43" t="str">
        <f>'Details and Calculations'!F45</f>
        <v>Nyamyumba</v>
      </c>
      <c r="F46" s="43" t="str">
        <f>'Details and Calculations'!G45</f>
        <v>Kabuga</v>
      </c>
      <c r="G46" s="43" t="str">
        <f>'Details and Calculations'!H45</f>
        <v/>
      </c>
      <c r="H46" s="43" t="str">
        <f>'Details and Calculations'!I45</f>
        <v/>
      </c>
      <c r="I46" s="43" t="str">
        <f>'Details and Calculations'!J45</f>
        <v xml:space="preserve"> </v>
      </c>
      <c r="J46" s="43">
        <f>'Details and Calculations'!K45</f>
        <v>119</v>
      </c>
      <c r="K46" s="43">
        <f>'Details and Calculations'!O45</f>
        <v>119</v>
      </c>
      <c r="L46" s="43">
        <f>'Details and Calculations'!P46</f>
        <v>96</v>
      </c>
      <c r="M46" s="43" t="str">
        <f>'Details and Calculations'!U45</f>
        <v>Piped Network With Pump</v>
      </c>
      <c r="N46" s="43">
        <f>'Details and Calculations'!V45</f>
        <v>1998</v>
      </c>
      <c r="O46" s="43" t="str">
        <f>'Details and Calculations'!W45</f>
        <v>Governement (District, Wasac) And Water For People</v>
      </c>
      <c r="P46" s="43" t="str">
        <f>'Details and Calculations'!X45</f>
        <v>Spring</v>
      </c>
      <c r="Q46" s="44" t="str">
        <f t="shared" si="19"/>
        <v>Low Risk</v>
      </c>
      <c r="R46" s="44" t="str">
        <f t="shared" si="20"/>
        <v>Low Risk</v>
      </c>
      <c r="S46" s="45" t="str">
        <f t="shared" si="2"/>
        <v>High Level of Service</v>
      </c>
      <c r="T46" s="62" t="str">
        <f t="shared" si="15"/>
        <v>Low Priority</v>
      </c>
      <c r="U46" s="46">
        <f t="shared" si="21"/>
        <v>8</v>
      </c>
      <c r="V46" s="28" t="str">
        <f t="shared" si="16"/>
        <v>Perform Routine Preventative Maintenance</v>
      </c>
      <c r="W46" s="47" t="str">
        <f t="shared" si="17"/>
        <v/>
      </c>
      <c r="X46" s="27" t="str">
        <f t="shared" si="18"/>
        <v>Maintain O&amp;M and Routine Monitoring</v>
      </c>
      <c r="Y46" s="48">
        <f t="shared" si="22"/>
        <v>29</v>
      </c>
      <c r="Z46" s="48">
        <f t="shared" si="23"/>
        <v>19</v>
      </c>
      <c r="AA46" s="48">
        <f t="shared" si="24"/>
        <v>29</v>
      </c>
      <c r="AB46" s="48" t="str">
        <f t="shared" si="25"/>
        <v xml:space="preserve"> </v>
      </c>
      <c r="AC46" s="48">
        <f t="shared" si="26"/>
        <v>29</v>
      </c>
      <c r="AD46" s="48">
        <f t="shared" si="27"/>
        <v>6</v>
      </c>
      <c r="AE46" s="48">
        <f t="shared" si="28"/>
        <v>19</v>
      </c>
      <c r="AF46" s="48" t="str">
        <f t="shared" si="29"/>
        <v xml:space="preserve"> </v>
      </c>
      <c r="AG46" s="49" t="str">
        <f t="shared" si="30"/>
        <v/>
      </c>
      <c r="AH46" s="48">
        <f t="shared" si="31"/>
        <v>19</v>
      </c>
      <c r="AI46" s="50">
        <f>'Details and Calculations'!AE45</f>
        <v>1</v>
      </c>
      <c r="AJ46" s="50">
        <f>'Details and Calculations'!AM45</f>
        <v>1</v>
      </c>
      <c r="AK46" s="50">
        <f>'Details and Calculations'!AR45</f>
        <v>1</v>
      </c>
      <c r="AL46" s="50" t="str">
        <f>'Details and Calculations'!AW45</f>
        <v xml:space="preserve"> </v>
      </c>
      <c r="AM46" s="50">
        <f>'Details and Calculations'!BA45</f>
        <v>1</v>
      </c>
      <c r="AN46" s="50">
        <f>'Details and Calculations'!BF45</f>
        <v>1</v>
      </c>
      <c r="AO46" s="50">
        <f>'Details and Calculations'!BI45</f>
        <v>1</v>
      </c>
      <c r="AP46" s="50" t="str">
        <f>'Details and Calculations'!BM45</f>
        <v xml:space="preserve"> </v>
      </c>
      <c r="AQ46" s="50" t="str">
        <f>'Details and Calculations'!BP45</f>
        <v xml:space="preserve"> </v>
      </c>
      <c r="AR46" s="50">
        <f>'Details and Calculations'!CC45</f>
        <v>1</v>
      </c>
      <c r="AS46" s="50">
        <f>'Details and Calculations'!CJ45</f>
        <v>1</v>
      </c>
      <c r="AT46" s="51">
        <f>'Details and Calculations'!T45</f>
        <v>1</v>
      </c>
      <c r="AU46" s="51">
        <f>'Details and Calculations'!Z45</f>
        <v>1</v>
      </c>
      <c r="AV46" s="51">
        <f>'Details and Calculations'!S45</f>
        <v>1</v>
      </c>
      <c r="AW46" s="51">
        <f>'Details and Calculations'!AI45</f>
        <v>1</v>
      </c>
      <c r="AX46" s="51">
        <f>'Details and Calculations'!BY45</f>
        <v>1</v>
      </c>
      <c r="AY46" s="51">
        <f>'Details and Calculations'!CG45</f>
        <v>1</v>
      </c>
      <c r="AZ46" s="51">
        <f>'Details and Calculations'!CI45</f>
        <v>1</v>
      </c>
      <c r="BA46" s="51">
        <f t="shared" si="32"/>
        <v>1</v>
      </c>
      <c r="BB46" s="52">
        <f>'Details and Calculations'!Y45</f>
        <v>2</v>
      </c>
      <c r="BC46" s="52">
        <f>'Details and Calculations'!AC45</f>
        <v>1</v>
      </c>
      <c r="BD46" s="52">
        <f>'Details and Calculations'!AK45</f>
        <v>2</v>
      </c>
      <c r="BE46" s="52">
        <f>'Details and Calculations'!AN45</f>
        <v>5000</v>
      </c>
      <c r="BF46" s="52">
        <f>'Details and Calculations'!AP45</f>
        <v>15</v>
      </c>
      <c r="BG46" s="52" t="str">
        <f>'Details and Calculations'!AT45</f>
        <v xml:space="preserve"> </v>
      </c>
      <c r="BH46" s="52">
        <f>'Details and Calculations'!AY45</f>
        <v>2</v>
      </c>
      <c r="BI46" s="52">
        <f>'Details and Calculations'!BB45</f>
        <v>5000</v>
      </c>
      <c r="BJ46" s="52">
        <f>'Details and Calculations'!BD45</f>
        <v>1</v>
      </c>
      <c r="BK46" s="52">
        <f>'Details and Calculations'!CA45</f>
        <v>2</v>
      </c>
      <c r="BL46" s="43">
        <f>'Details and Calculations'!AA45</f>
        <v>1</v>
      </c>
      <c r="BM46" s="43" t="str">
        <f>'Details and Calculations'!AB45</f>
        <v>"Springbox" --Intake Structure At A Spring</v>
      </c>
      <c r="BN46" s="43">
        <f>'Details and Calculations'!AD45</f>
        <v>2016</v>
      </c>
      <c r="BO46" s="43">
        <f>'Details and Calculations'!AJ45</f>
        <v>1</v>
      </c>
      <c r="BP46" s="43">
        <f>'Details and Calculations'!AL45</f>
        <v>2016</v>
      </c>
      <c r="BQ46" s="43">
        <f>'Details and Calculations'!AO45</f>
        <v>1</v>
      </c>
      <c r="BR46" s="43">
        <f>'Details and Calculations'!AQ45</f>
        <v>2016</v>
      </c>
      <c r="BS46" s="43">
        <f>'Details and Calculations'!AS45</f>
        <v>0</v>
      </c>
      <c r="BT46" s="43" t="str">
        <f>'Details and Calculations'!AV45</f>
        <v xml:space="preserve"> </v>
      </c>
      <c r="BU46" s="43">
        <f>'Details and Calculations'!AX45</f>
        <v>1</v>
      </c>
      <c r="BV46" s="43">
        <f>'Details and Calculations'!AZ45</f>
        <v>2016</v>
      </c>
      <c r="BW46" s="43">
        <f>'Details and Calculations'!BC45</f>
        <v>1</v>
      </c>
      <c r="BX46" s="43">
        <f>'Details and Calculations'!BE45</f>
        <v>2016</v>
      </c>
      <c r="BY46" s="43">
        <f>'Details and Calculations'!BG45</f>
        <v>1</v>
      </c>
      <c r="BZ46" s="43">
        <f>'Details and Calculations'!BH45</f>
        <v>2016</v>
      </c>
      <c r="CA46" s="43">
        <f>'Details and Calculations'!BJ45</f>
        <v>0</v>
      </c>
      <c r="CB46" s="43" t="str">
        <f>'Details and Calculations'!BK45</f>
        <v/>
      </c>
      <c r="CC46" s="43" t="str">
        <f>'Details and Calculations'!BL45</f>
        <v xml:space="preserve"> </v>
      </c>
      <c r="CD46" s="43" t="str">
        <f>'Details and Calculations'!BN45</f>
        <v xml:space="preserve"> </v>
      </c>
      <c r="CE46" s="43" t="str">
        <f>'Details and Calculations'!BO45</f>
        <v xml:space="preserve"> </v>
      </c>
      <c r="CF46" s="43">
        <f>'Details and Calculations'!BZ45</f>
        <v>1</v>
      </c>
      <c r="CG46" s="43">
        <f>'Details and Calculations'!CB45</f>
        <v>2016</v>
      </c>
      <c r="CH46" s="31"/>
      <c r="CI46" s="53"/>
    </row>
    <row r="47" spans="1:87" x14ac:dyDescent="0.3">
      <c r="A47" s="43">
        <f>'Details and Calculations'!A46</f>
        <v>2017</v>
      </c>
      <c r="B47" s="43" t="str">
        <f>'Details and Calculations'!C46</f>
        <v>Rwanda</v>
      </c>
      <c r="C47" s="43" t="str">
        <f>'Details and Calculations'!D46</f>
        <v>Rulindo</v>
      </c>
      <c r="D47" s="43" t="str">
        <f>'Details and Calculations'!E46</f>
        <v>Murambi</v>
      </c>
      <c r="E47" s="43" t="str">
        <f>'Details and Calculations'!F46</f>
        <v>Mugambazi</v>
      </c>
      <c r="F47" s="43" t="str">
        <f>'Details and Calculations'!G46</f>
        <v>Nyarurembo</v>
      </c>
      <c r="G47" s="43" t="str">
        <f>'Details and Calculations'!H46</f>
        <v/>
      </c>
      <c r="H47" s="43" t="str">
        <f>'Details and Calculations'!I46</f>
        <v/>
      </c>
      <c r="I47" s="43" t="str">
        <f>'Details and Calculations'!J46</f>
        <v>Mutagata motorised network</v>
      </c>
      <c r="J47" s="43">
        <f>'Details and Calculations'!K46</f>
        <v>144</v>
      </c>
      <c r="K47" s="43">
        <f>'Details and Calculations'!O46</f>
        <v>48</v>
      </c>
      <c r="L47" s="43" t="str">
        <f>'Details and Calculations'!P47</f>
        <v xml:space="preserve"> </v>
      </c>
      <c r="M47" s="43" t="str">
        <f>'Details and Calculations'!U46</f>
        <v>Piped Network With Pump</v>
      </c>
      <c r="N47" s="43">
        <f>'Details and Calculations'!V46</f>
        <v>1987</v>
      </c>
      <c r="O47" s="43" t="str">
        <f>'Details and Calculations'!W46</f>
        <v>Governement (District, Wasac) And Water For People</v>
      </c>
      <c r="P47" s="43" t="str">
        <f>'Details and Calculations'!X46</f>
        <v>Spring</v>
      </c>
      <c r="Q47" s="44" t="str">
        <f t="shared" si="19"/>
        <v>Low Risk</v>
      </c>
      <c r="R47" s="44" t="str">
        <f t="shared" si="20"/>
        <v>Low Risk</v>
      </c>
      <c r="S47" s="45" t="str">
        <f t="shared" si="2"/>
        <v>Intermediate Level of Service</v>
      </c>
      <c r="T47" s="62" t="str">
        <f t="shared" si="15"/>
        <v>Low Priority</v>
      </c>
      <c r="U47" s="46">
        <f t="shared" si="21"/>
        <v>7</v>
      </c>
      <c r="V47" s="28" t="str">
        <f t="shared" si="16"/>
        <v>Repair or Replace Components</v>
      </c>
      <c r="W47" s="47" t="str">
        <f t="shared" si="17"/>
        <v>Kiosk/Tap Stand</v>
      </c>
      <c r="X47" s="27" t="str">
        <f t="shared" si="18"/>
        <v>Create Plan To Repair or Replace Components</v>
      </c>
      <c r="Y47" s="48">
        <f t="shared" si="22"/>
        <v>20</v>
      </c>
      <c r="Z47" s="48">
        <f t="shared" si="23"/>
        <v>19</v>
      </c>
      <c r="AA47" s="48">
        <f t="shared" si="24"/>
        <v>29</v>
      </c>
      <c r="AB47" s="48">
        <f t="shared" si="25"/>
        <v>19</v>
      </c>
      <c r="AC47" s="48">
        <f t="shared" si="26"/>
        <v>29</v>
      </c>
      <c r="AD47" s="48">
        <f t="shared" si="27"/>
        <v>7</v>
      </c>
      <c r="AE47" s="48">
        <f t="shared" si="28"/>
        <v>19</v>
      </c>
      <c r="AF47" s="48">
        <f t="shared" si="29"/>
        <v>10</v>
      </c>
      <c r="AG47" s="49" t="str">
        <f t="shared" si="30"/>
        <v/>
      </c>
      <c r="AH47" s="48">
        <f t="shared" si="31"/>
        <v>19</v>
      </c>
      <c r="AI47" s="50">
        <f>'Details and Calculations'!AE46</f>
        <v>1</v>
      </c>
      <c r="AJ47" s="50">
        <f>'Details and Calculations'!AM46</f>
        <v>1</v>
      </c>
      <c r="AK47" s="50">
        <f>'Details and Calculations'!AR46</f>
        <v>1</v>
      </c>
      <c r="AL47" s="50">
        <f>'Details and Calculations'!AW46</f>
        <v>1</v>
      </c>
      <c r="AM47" s="50">
        <f>'Details and Calculations'!BA46</f>
        <v>1</v>
      </c>
      <c r="AN47" s="50">
        <f>'Details and Calculations'!BF46</f>
        <v>1</v>
      </c>
      <c r="AO47" s="50">
        <f>'Details and Calculations'!BI46</f>
        <v>1</v>
      </c>
      <c r="AP47" s="50">
        <f>'Details and Calculations'!BM46</f>
        <v>1</v>
      </c>
      <c r="AQ47" s="50" t="str">
        <f>'Details and Calculations'!BP46</f>
        <v xml:space="preserve"> </v>
      </c>
      <c r="AR47" s="50">
        <f>'Details and Calculations'!CC46</f>
        <v>2</v>
      </c>
      <c r="AS47" s="50">
        <f>'Details and Calculations'!CJ46</f>
        <v>1</v>
      </c>
      <c r="AT47" s="51">
        <f>'Details and Calculations'!T46</f>
        <v>1</v>
      </c>
      <c r="AU47" s="51">
        <f>'Details and Calculations'!Z46</f>
        <v>1</v>
      </c>
      <c r="AV47" s="51">
        <f>'Details and Calculations'!S46</f>
        <v>0</v>
      </c>
      <c r="AW47" s="51">
        <f>'Details and Calculations'!AI46</f>
        <v>1</v>
      </c>
      <c r="AX47" s="51">
        <f>'Details and Calculations'!BY46</f>
        <v>1</v>
      </c>
      <c r="AY47" s="51">
        <f>'Details and Calculations'!CG46</f>
        <v>1</v>
      </c>
      <c r="AZ47" s="51">
        <f>'Details and Calculations'!CI46</f>
        <v>1</v>
      </c>
      <c r="BA47" s="51">
        <f t="shared" si="32"/>
        <v>1</v>
      </c>
      <c r="BB47" s="52">
        <f>'Details and Calculations'!Y46</f>
        <v>1</v>
      </c>
      <c r="BC47" s="52">
        <f>'Details and Calculations'!AC46</f>
        <v>1</v>
      </c>
      <c r="BD47" s="52">
        <f>'Details and Calculations'!AK46</f>
        <v>1</v>
      </c>
      <c r="BE47" s="52">
        <f>'Details and Calculations'!AN46</f>
        <v>1900</v>
      </c>
      <c r="BF47" s="52">
        <f>'Details and Calculations'!AP46</f>
        <v>39</v>
      </c>
      <c r="BG47" s="52">
        <f>'Details and Calculations'!AT46</f>
        <v>17</v>
      </c>
      <c r="BH47" s="52">
        <f>'Details and Calculations'!AY46</f>
        <v>6</v>
      </c>
      <c r="BI47" s="52">
        <f>'Details and Calculations'!BB46</f>
        <v>40000</v>
      </c>
      <c r="BJ47" s="52">
        <f>'Details and Calculations'!BD46</f>
        <v>5</v>
      </c>
      <c r="BK47" s="52">
        <f>'Details and Calculations'!CA46</f>
        <v>64</v>
      </c>
      <c r="BL47" s="43">
        <f>'Details and Calculations'!AA46</f>
        <v>1</v>
      </c>
      <c r="BM47" s="43" t="str">
        <f>'Details and Calculations'!AB46</f>
        <v>"Springbox" --Intake Structure At A Spring</v>
      </c>
      <c r="BN47" s="43">
        <f>'Details and Calculations'!AD46</f>
        <v>2007</v>
      </c>
      <c r="BO47" s="43">
        <f>'Details and Calculations'!AJ46</f>
        <v>1</v>
      </c>
      <c r="BP47" s="43">
        <f>'Details and Calculations'!AL46</f>
        <v>2016</v>
      </c>
      <c r="BQ47" s="43">
        <f>'Details and Calculations'!AO46</f>
        <v>1</v>
      </c>
      <c r="BR47" s="43">
        <f>'Details and Calculations'!AQ46</f>
        <v>2016</v>
      </c>
      <c r="BS47" s="43">
        <f>'Details and Calculations'!AS46</f>
        <v>1</v>
      </c>
      <c r="BT47" s="43">
        <f>'Details and Calculations'!AV46</f>
        <v>2016</v>
      </c>
      <c r="BU47" s="43">
        <f>'Details and Calculations'!AX46</f>
        <v>1</v>
      </c>
      <c r="BV47" s="43">
        <f>'Details and Calculations'!AZ46</f>
        <v>2016</v>
      </c>
      <c r="BW47" s="43">
        <f>'Details and Calculations'!BC46</f>
        <v>1</v>
      </c>
      <c r="BX47" s="43">
        <f>'Details and Calculations'!BE46</f>
        <v>2017</v>
      </c>
      <c r="BY47" s="43">
        <f>'Details and Calculations'!BG46</f>
        <v>1</v>
      </c>
      <c r="BZ47" s="43">
        <f>'Details and Calculations'!BH46</f>
        <v>2016</v>
      </c>
      <c r="CA47" s="43">
        <f>'Details and Calculations'!BJ46</f>
        <v>1</v>
      </c>
      <c r="CB47" s="43" t="str">
        <f>'Details and Calculations'!BK46</f>
        <v>Disinfection/Chlorination</v>
      </c>
      <c r="CC47" s="43">
        <f>'Details and Calculations'!BL46</f>
        <v>2017</v>
      </c>
      <c r="CD47" s="43">
        <f>'Details and Calculations'!BN46</f>
        <v>0</v>
      </c>
      <c r="CE47" s="43" t="str">
        <f>'Details and Calculations'!BO46</f>
        <v xml:space="preserve"> </v>
      </c>
      <c r="CF47" s="43">
        <f>'Details and Calculations'!BZ46</f>
        <v>1</v>
      </c>
      <c r="CG47" s="43">
        <f>'Details and Calculations'!CB46</f>
        <v>2016</v>
      </c>
      <c r="CH47" s="31"/>
      <c r="CI47" s="53"/>
    </row>
    <row r="48" spans="1:87" x14ac:dyDescent="0.3">
      <c r="A48" s="43">
        <f>'Details and Calculations'!A47</f>
        <v>2017</v>
      </c>
      <c r="B48" s="43" t="str">
        <f>'Details and Calculations'!C47</f>
        <v>Rwanda</v>
      </c>
      <c r="C48" s="43" t="str">
        <f>'Details and Calculations'!D47</f>
        <v>Rulindo</v>
      </c>
      <c r="D48" s="43" t="str">
        <f>'Details and Calculations'!E47</f>
        <v>Burega</v>
      </c>
      <c r="E48" s="43" t="str">
        <f>'Details and Calculations'!F47</f>
        <v>Butangampundu</v>
      </c>
      <c r="F48" s="43" t="str">
        <f>'Details and Calculations'!G47</f>
        <v>Gacyamo</v>
      </c>
      <c r="G48" s="43" t="str">
        <f>'Details and Calculations'!H47</f>
        <v/>
      </c>
      <c r="H48" s="43" t="str">
        <f>'Details and Calculations'!I47</f>
        <v/>
      </c>
      <c r="I48" s="43" t="str">
        <f>'Details and Calculations'!J47</f>
        <v>Rwamugaza</v>
      </c>
      <c r="J48" s="43">
        <f>'Details and Calculations'!K47</f>
        <v>550</v>
      </c>
      <c r="K48" s="43">
        <f>'Details and Calculations'!O47</f>
        <v>550</v>
      </c>
      <c r="L48" s="43" t="str">
        <f>'Details and Calculations'!P48</f>
        <v xml:space="preserve"> </v>
      </c>
      <c r="M48" s="43" t="str">
        <f>'Details and Calculations'!U47</f>
        <v>Piped Network With Pump</v>
      </c>
      <c r="N48" s="43">
        <f>'Details and Calculations'!V47</f>
        <v>2012</v>
      </c>
      <c r="O48" s="43" t="str">
        <f>'Details and Calculations'!W47</f>
        <v>Governement (District, Wasac) And Water For People</v>
      </c>
      <c r="P48" s="43" t="str">
        <f>'Details and Calculations'!X47</f>
        <v>Spring</v>
      </c>
      <c r="Q48" s="44" t="str">
        <f t="shared" si="19"/>
        <v>Low Risk</v>
      </c>
      <c r="R48" s="44" t="str">
        <f t="shared" si="20"/>
        <v>Low Risk</v>
      </c>
      <c r="S48" s="45" t="str">
        <f t="shared" si="2"/>
        <v>Intermediate Level of Service</v>
      </c>
      <c r="T48" s="62" t="str">
        <f t="shared" si="15"/>
        <v>Low Priority</v>
      </c>
      <c r="U48" s="46">
        <f t="shared" si="21"/>
        <v>7</v>
      </c>
      <c r="V48" s="28" t="str">
        <f t="shared" si="16"/>
        <v>Perform Routine Preventative Maintenance</v>
      </c>
      <c r="W48" s="47" t="str">
        <f t="shared" si="17"/>
        <v/>
      </c>
      <c r="X48" s="27" t="str">
        <f t="shared" si="18"/>
        <v>Maintain O&amp;M and Routine Monitoring</v>
      </c>
      <c r="Y48" s="48">
        <f t="shared" si="22"/>
        <v>22</v>
      </c>
      <c r="Z48" s="48">
        <f t="shared" si="23"/>
        <v>12</v>
      </c>
      <c r="AA48" s="48">
        <f t="shared" si="24"/>
        <v>25</v>
      </c>
      <c r="AB48" s="48">
        <f t="shared" si="25"/>
        <v>15</v>
      </c>
      <c r="AC48" s="48">
        <f t="shared" si="26"/>
        <v>25</v>
      </c>
      <c r="AD48" s="48">
        <f t="shared" si="27"/>
        <v>-1</v>
      </c>
      <c r="AE48" s="48">
        <f t="shared" si="28"/>
        <v>15</v>
      </c>
      <c r="AF48" s="48" t="str">
        <f t="shared" si="29"/>
        <v xml:space="preserve"> </v>
      </c>
      <c r="AG48" s="49" t="str">
        <f t="shared" si="30"/>
        <v/>
      </c>
      <c r="AH48" s="48">
        <f t="shared" si="31"/>
        <v>15</v>
      </c>
      <c r="AI48" s="50">
        <f>'Details and Calculations'!AE47</f>
        <v>1</v>
      </c>
      <c r="AJ48" s="50">
        <f>'Details and Calculations'!AM47</f>
        <v>1</v>
      </c>
      <c r="AK48" s="50">
        <f>'Details and Calculations'!AR47</f>
        <v>1</v>
      </c>
      <c r="AL48" s="50">
        <f>'Details and Calculations'!AW47</f>
        <v>1</v>
      </c>
      <c r="AM48" s="50">
        <f>'Details and Calculations'!BA47</f>
        <v>1</v>
      </c>
      <c r="AN48" s="50">
        <f>'Details and Calculations'!BF47</f>
        <v>1</v>
      </c>
      <c r="AO48" s="50">
        <f>'Details and Calculations'!BI47</f>
        <v>1</v>
      </c>
      <c r="AP48" s="50" t="str">
        <f>'Details and Calculations'!BM47</f>
        <v xml:space="preserve"> </v>
      </c>
      <c r="AQ48" s="50" t="str">
        <f>'Details and Calculations'!BP47</f>
        <v xml:space="preserve"> </v>
      </c>
      <c r="AR48" s="50">
        <f>'Details and Calculations'!CC47</f>
        <v>1</v>
      </c>
      <c r="AS48" s="50">
        <f>'Details and Calculations'!CJ47</f>
        <v>1</v>
      </c>
      <c r="AT48" s="51">
        <f>'Details and Calculations'!T47</f>
        <v>1</v>
      </c>
      <c r="AU48" s="51">
        <f>'Details and Calculations'!Z47</f>
        <v>1</v>
      </c>
      <c r="AV48" s="51">
        <f>'Details and Calculations'!S47</f>
        <v>0</v>
      </c>
      <c r="AW48" s="51">
        <f>'Details and Calculations'!AI47</f>
        <v>1</v>
      </c>
      <c r="AX48" s="51">
        <f>'Details and Calculations'!BY47</f>
        <v>1</v>
      </c>
      <c r="AY48" s="51">
        <f>'Details and Calculations'!CG47</f>
        <v>1</v>
      </c>
      <c r="AZ48" s="51">
        <f>'Details and Calculations'!CI47</f>
        <v>1</v>
      </c>
      <c r="BA48" s="51">
        <f t="shared" si="32"/>
        <v>1</v>
      </c>
      <c r="BB48" s="52">
        <f>'Details and Calculations'!Y47</f>
        <v>3</v>
      </c>
      <c r="BC48" s="52">
        <f>'Details and Calculations'!AC47</f>
        <v>3</v>
      </c>
      <c r="BD48" s="52">
        <f>'Details and Calculations'!AK47</f>
        <v>2</v>
      </c>
      <c r="BE48" s="52">
        <f>'Details and Calculations'!AN47</f>
        <v>5000</v>
      </c>
      <c r="BF48" s="52">
        <f>'Details and Calculations'!AP47</f>
        <v>16</v>
      </c>
      <c r="BG48" s="52">
        <f>'Details and Calculations'!AT47</f>
        <v>23</v>
      </c>
      <c r="BH48" s="52">
        <f>'Details and Calculations'!AY47</f>
        <v>2</v>
      </c>
      <c r="BI48" s="52">
        <f>'Details and Calculations'!BB47</f>
        <v>5000</v>
      </c>
      <c r="BJ48" s="52">
        <f>'Details and Calculations'!BD47</f>
        <v>1</v>
      </c>
      <c r="BK48" s="52">
        <f>'Details and Calculations'!CA47</f>
        <v>1</v>
      </c>
      <c r="BL48" s="43">
        <f>'Details and Calculations'!AA47</f>
        <v>1</v>
      </c>
      <c r="BM48" s="43" t="str">
        <f>'Details and Calculations'!AB47</f>
        <v/>
      </c>
      <c r="BN48" s="43">
        <f>'Details and Calculations'!AD47</f>
        <v>2009</v>
      </c>
      <c r="BO48" s="43">
        <f>'Details and Calculations'!AJ47</f>
        <v>1</v>
      </c>
      <c r="BP48" s="43">
        <f>'Details and Calculations'!AL47</f>
        <v>2009</v>
      </c>
      <c r="BQ48" s="43">
        <f>'Details and Calculations'!AO47</f>
        <v>1</v>
      </c>
      <c r="BR48" s="43">
        <f>'Details and Calculations'!AQ47</f>
        <v>2012</v>
      </c>
      <c r="BS48" s="43">
        <f>'Details and Calculations'!AS47</f>
        <v>1</v>
      </c>
      <c r="BT48" s="43">
        <f>'Details and Calculations'!AV47</f>
        <v>2012</v>
      </c>
      <c r="BU48" s="43">
        <f>'Details and Calculations'!AX47</f>
        <v>1</v>
      </c>
      <c r="BV48" s="43">
        <f>'Details and Calculations'!AZ47</f>
        <v>2012</v>
      </c>
      <c r="BW48" s="43">
        <f>'Details and Calculations'!BC47</f>
        <v>1</v>
      </c>
      <c r="BX48" s="43">
        <f>'Details and Calculations'!BE47</f>
        <v>2009</v>
      </c>
      <c r="BY48" s="43">
        <f>'Details and Calculations'!BG47</f>
        <v>1</v>
      </c>
      <c r="BZ48" s="43">
        <f>'Details and Calculations'!BH47</f>
        <v>2012</v>
      </c>
      <c r="CA48" s="43">
        <f>'Details and Calculations'!BJ47</f>
        <v>0</v>
      </c>
      <c r="CB48" s="43" t="str">
        <f>'Details and Calculations'!BK47</f>
        <v/>
      </c>
      <c r="CC48" s="43" t="str">
        <f>'Details and Calculations'!BL47</f>
        <v xml:space="preserve"> </v>
      </c>
      <c r="CD48" s="43" t="str">
        <f>'Details and Calculations'!BN47</f>
        <v xml:space="preserve"> </v>
      </c>
      <c r="CE48" s="43" t="str">
        <f>'Details and Calculations'!BO47</f>
        <v xml:space="preserve"> </v>
      </c>
      <c r="CF48" s="43">
        <f>'Details and Calculations'!BZ47</f>
        <v>1</v>
      </c>
      <c r="CG48" s="43">
        <f>'Details and Calculations'!CB47</f>
        <v>2012</v>
      </c>
      <c r="CH48" s="31"/>
      <c r="CI48" s="53"/>
    </row>
    <row r="49" spans="1:87" x14ac:dyDescent="0.3">
      <c r="A49" s="43">
        <f>'Details and Calculations'!A48</f>
        <v>2017</v>
      </c>
      <c r="B49" s="43" t="str">
        <f>'Details and Calculations'!C48</f>
        <v>Rwanda</v>
      </c>
      <c r="C49" s="43" t="str">
        <f>'Details and Calculations'!D48</f>
        <v>Rulindo</v>
      </c>
      <c r="D49" s="43" t="str">
        <f>'Details and Calculations'!E48</f>
        <v>Kisaro</v>
      </c>
      <c r="E49" s="43" t="str">
        <f>'Details and Calculations'!F48</f>
        <v>Kamushenyi</v>
      </c>
      <c r="F49" s="43" t="str">
        <f>'Details and Calculations'!G48</f>
        <v>Karambi</v>
      </c>
      <c r="G49" s="43" t="str">
        <f>'Details and Calculations'!H48</f>
        <v/>
      </c>
      <c r="H49" s="43" t="str">
        <f>'Details and Calculations'!I48</f>
        <v/>
      </c>
      <c r="I49" s="43" t="str">
        <f>'Details and Calculations'!J48</f>
        <v>Gahama Kisaro network</v>
      </c>
      <c r="J49" s="43">
        <f>'Details and Calculations'!K48</f>
        <v>184</v>
      </c>
      <c r="K49" s="43">
        <f>'Details and Calculations'!O48</f>
        <v>184</v>
      </c>
      <c r="L49" s="43" t="str">
        <f>'Details and Calculations'!P49</f>
        <v xml:space="preserve"> </v>
      </c>
      <c r="M49" s="43" t="str">
        <f>'Details and Calculations'!U48</f>
        <v>Piped Network With Pump</v>
      </c>
      <c r="N49" s="43">
        <f>'Details and Calculations'!V48</f>
        <v>2012</v>
      </c>
      <c r="O49" s="43" t="str">
        <f>'Details and Calculations'!W48</f>
        <v>Governement (District, Wasac) And Water For People</v>
      </c>
      <c r="P49" s="43" t="str">
        <f>'Details and Calculations'!X48</f>
        <v>Spring</v>
      </c>
      <c r="Q49" s="44" t="str">
        <f t="shared" si="19"/>
        <v>Low Risk</v>
      </c>
      <c r="R49" s="44" t="str">
        <f t="shared" si="20"/>
        <v>Medium Risk</v>
      </c>
      <c r="S49" s="45" t="str">
        <f t="shared" si="2"/>
        <v>Basic Level of Service</v>
      </c>
      <c r="T49" s="62" t="str">
        <f t="shared" si="15"/>
        <v>Medium Priority</v>
      </c>
      <c r="U49" s="46">
        <f t="shared" si="21"/>
        <v>5</v>
      </c>
      <c r="V49" s="28" t="str">
        <f t="shared" si="16"/>
        <v>Repair or Replace Components</v>
      </c>
      <c r="W49" s="47" t="str">
        <f t="shared" si="17"/>
        <v>Pump, Kiosk/Tap Stand</v>
      </c>
      <c r="X49" s="27" t="str">
        <f t="shared" si="18"/>
        <v>Create Plan To Repair or Replace Components</v>
      </c>
      <c r="Y49" s="48">
        <f t="shared" si="22"/>
        <v>25</v>
      </c>
      <c r="Z49" s="48">
        <f t="shared" si="23"/>
        <v>15</v>
      </c>
      <c r="AA49" s="48">
        <f t="shared" si="24"/>
        <v>25</v>
      </c>
      <c r="AB49" s="48">
        <f t="shared" si="25"/>
        <v>15</v>
      </c>
      <c r="AC49" s="48">
        <f t="shared" si="26"/>
        <v>25</v>
      </c>
      <c r="AD49" s="48">
        <f t="shared" si="27"/>
        <v>2</v>
      </c>
      <c r="AE49" s="48">
        <f t="shared" si="28"/>
        <v>15</v>
      </c>
      <c r="AF49" s="48" t="str">
        <f t="shared" si="29"/>
        <v xml:space="preserve"> </v>
      </c>
      <c r="AG49" s="49" t="str">
        <f t="shared" si="30"/>
        <v/>
      </c>
      <c r="AH49" s="48">
        <f t="shared" si="31"/>
        <v>15</v>
      </c>
      <c r="AI49" s="50">
        <f>'Details and Calculations'!AE48</f>
        <v>1</v>
      </c>
      <c r="AJ49" s="50">
        <f>'Details and Calculations'!AM48</f>
        <v>1</v>
      </c>
      <c r="AK49" s="50">
        <f>'Details and Calculations'!AR48</f>
        <v>1</v>
      </c>
      <c r="AL49" s="50">
        <f>'Details and Calculations'!AW48</f>
        <v>1</v>
      </c>
      <c r="AM49" s="50">
        <f>'Details and Calculations'!BA48</f>
        <v>1</v>
      </c>
      <c r="AN49" s="50">
        <f>'Details and Calculations'!BF48</f>
        <v>2</v>
      </c>
      <c r="AO49" s="50">
        <f>'Details and Calculations'!BI48</f>
        <v>1</v>
      </c>
      <c r="AP49" s="50" t="str">
        <f>'Details and Calculations'!BM48</f>
        <v xml:space="preserve"> </v>
      </c>
      <c r="AQ49" s="50" t="str">
        <f>'Details and Calculations'!BP48</f>
        <v xml:space="preserve"> </v>
      </c>
      <c r="AR49" s="50">
        <f>'Details and Calculations'!CC48</f>
        <v>2</v>
      </c>
      <c r="AS49" s="50">
        <f>'Details and Calculations'!CJ48</f>
        <v>2</v>
      </c>
      <c r="AT49" s="51">
        <f>'Details and Calculations'!T48</f>
        <v>1</v>
      </c>
      <c r="AU49" s="51">
        <f>'Details and Calculations'!Z48</f>
        <v>1</v>
      </c>
      <c r="AV49" s="51">
        <f>'Details and Calculations'!S48</f>
        <v>0</v>
      </c>
      <c r="AW49" s="51">
        <f>'Details and Calculations'!AI48</f>
        <v>1</v>
      </c>
      <c r="AX49" s="51">
        <f>'Details and Calculations'!BY48</f>
        <v>1</v>
      </c>
      <c r="AY49" s="51">
        <f>'Details and Calculations'!CG48</f>
        <v>1</v>
      </c>
      <c r="AZ49" s="51">
        <f>'Details and Calculations'!CI48</f>
        <v>0</v>
      </c>
      <c r="BA49" s="51">
        <f t="shared" si="32"/>
        <v>0</v>
      </c>
      <c r="BB49" s="52">
        <f>'Details and Calculations'!Y48</f>
        <v>1</v>
      </c>
      <c r="BC49" s="52">
        <f>'Details and Calculations'!AC48</f>
        <v>1</v>
      </c>
      <c r="BD49" s="52">
        <f>'Details and Calculations'!AK48</f>
        <v>1</v>
      </c>
      <c r="BE49" s="52">
        <f>'Details and Calculations'!AN48</f>
        <v>30000</v>
      </c>
      <c r="BF49" s="52">
        <f>'Details and Calculations'!AP48</f>
        <v>7</v>
      </c>
      <c r="BG49" s="52">
        <f>'Details and Calculations'!AT48</f>
        <v>14</v>
      </c>
      <c r="BH49" s="52">
        <f>'Details and Calculations'!AY48</f>
        <v>1</v>
      </c>
      <c r="BI49" s="52">
        <f>'Details and Calculations'!BB48</f>
        <v>30000</v>
      </c>
      <c r="BJ49" s="52">
        <f>'Details and Calculations'!BD48</f>
        <v>2</v>
      </c>
      <c r="BK49" s="52">
        <f>'Details and Calculations'!CA48</f>
        <v>1</v>
      </c>
      <c r="BL49" s="43">
        <f>'Details and Calculations'!AA48</f>
        <v>1</v>
      </c>
      <c r="BM49" s="43" t="str">
        <f>'Details and Calculations'!AB48</f>
        <v/>
      </c>
      <c r="BN49" s="43">
        <f>'Details and Calculations'!AD48</f>
        <v>2012</v>
      </c>
      <c r="BO49" s="43">
        <f>'Details and Calculations'!AJ48</f>
        <v>1</v>
      </c>
      <c r="BP49" s="43">
        <f>'Details and Calculations'!AL48</f>
        <v>2012</v>
      </c>
      <c r="BQ49" s="43">
        <f>'Details and Calculations'!AO48</f>
        <v>1</v>
      </c>
      <c r="BR49" s="43">
        <f>'Details and Calculations'!AQ48</f>
        <v>2012</v>
      </c>
      <c r="BS49" s="43">
        <f>'Details and Calculations'!AS48</f>
        <v>1</v>
      </c>
      <c r="BT49" s="43">
        <f>'Details and Calculations'!AV48</f>
        <v>2012</v>
      </c>
      <c r="BU49" s="43">
        <f>'Details and Calculations'!AX48</f>
        <v>1</v>
      </c>
      <c r="BV49" s="43">
        <f>'Details and Calculations'!AZ48</f>
        <v>2012</v>
      </c>
      <c r="BW49" s="43">
        <f>'Details and Calculations'!BC48</f>
        <v>1</v>
      </c>
      <c r="BX49" s="43">
        <f>'Details and Calculations'!BE48</f>
        <v>2012</v>
      </c>
      <c r="BY49" s="43">
        <f>'Details and Calculations'!BG48</f>
        <v>1</v>
      </c>
      <c r="BZ49" s="43">
        <f>'Details and Calculations'!BH48</f>
        <v>2012</v>
      </c>
      <c r="CA49" s="43">
        <f>'Details and Calculations'!BJ48</f>
        <v>0</v>
      </c>
      <c r="CB49" s="43" t="str">
        <f>'Details and Calculations'!BK48</f>
        <v/>
      </c>
      <c r="CC49" s="43" t="str">
        <f>'Details and Calculations'!BL48</f>
        <v xml:space="preserve"> </v>
      </c>
      <c r="CD49" s="43" t="str">
        <f>'Details and Calculations'!BN48</f>
        <v xml:space="preserve"> </v>
      </c>
      <c r="CE49" s="43" t="str">
        <f>'Details and Calculations'!BO48</f>
        <v xml:space="preserve"> </v>
      </c>
      <c r="CF49" s="43">
        <f>'Details and Calculations'!BZ48</f>
        <v>1</v>
      </c>
      <c r="CG49" s="43">
        <f>'Details and Calculations'!CB48</f>
        <v>2012</v>
      </c>
      <c r="CH49" s="31"/>
      <c r="CI49" s="53"/>
    </row>
    <row r="50" spans="1:87" x14ac:dyDescent="0.3">
      <c r="A50" s="43">
        <f>'Details and Calculations'!A49</f>
        <v>2017</v>
      </c>
      <c r="B50" s="43" t="str">
        <f>'Details and Calculations'!C49</f>
        <v>Rwanda</v>
      </c>
      <c r="C50" s="43" t="str">
        <f>'Details and Calculations'!D49</f>
        <v>Rulindo</v>
      </c>
      <c r="D50" s="43" t="str">
        <f>'Details and Calculations'!E49</f>
        <v>Buyoga</v>
      </c>
      <c r="E50" s="43" t="str">
        <f>'Details and Calculations'!F49</f>
        <v>Karama</v>
      </c>
      <c r="F50" s="43" t="str">
        <f>'Details and Calculations'!G49</f>
        <v>Cyasenga</v>
      </c>
      <c r="G50" s="43" t="str">
        <f>'Details and Calculations'!H49</f>
        <v/>
      </c>
      <c r="H50" s="43" t="str">
        <f>'Details and Calculations'!I49</f>
        <v/>
      </c>
      <c r="I50" s="43" t="str">
        <f>'Details and Calculations'!J49</f>
        <v>Water point near GS Kadendegere/Nyirambuga pumping</v>
      </c>
      <c r="J50" s="43">
        <f>'Details and Calculations'!K49</f>
        <v>165</v>
      </c>
      <c r="K50" s="43">
        <f>'Details and Calculations'!O49</f>
        <v>165</v>
      </c>
      <c r="L50" s="43">
        <f>'Details and Calculations'!P50</f>
        <v>145</v>
      </c>
      <c r="M50" s="43" t="str">
        <f>'Details and Calculations'!U49</f>
        <v>Piped Network With Pump</v>
      </c>
      <c r="N50" s="43">
        <f>'Details and Calculations'!V49</f>
        <v>2015</v>
      </c>
      <c r="O50" s="43" t="str">
        <f>'Details and Calculations'!W49</f>
        <v>Governement (District, Wasac) And Water For People</v>
      </c>
      <c r="P50" s="43" t="str">
        <f>'Details and Calculations'!X49</f>
        <v>Spring</v>
      </c>
      <c r="Q50" s="44" t="str">
        <f t="shared" si="19"/>
        <v>Low Risk</v>
      </c>
      <c r="R50" s="44" t="str">
        <f t="shared" si="20"/>
        <v>Low Risk</v>
      </c>
      <c r="S50" s="45" t="str">
        <f t="shared" si="2"/>
        <v>Intermediate Level of Service</v>
      </c>
      <c r="T50" s="62" t="str">
        <f t="shared" si="15"/>
        <v>Low Priority</v>
      </c>
      <c r="U50" s="46">
        <f t="shared" si="21"/>
        <v>7</v>
      </c>
      <c r="V50" s="28" t="str">
        <f t="shared" si="16"/>
        <v>Perform Routine Preventative Maintenance</v>
      </c>
      <c r="W50" s="47" t="str">
        <f t="shared" si="17"/>
        <v/>
      </c>
      <c r="X50" s="27" t="str">
        <f t="shared" si="18"/>
        <v>Maintain O&amp;M and Routine Monitoring</v>
      </c>
      <c r="Y50" s="48" t="str">
        <f t="shared" si="22"/>
        <v xml:space="preserve"> </v>
      </c>
      <c r="Z50" s="48" t="str">
        <f t="shared" si="23"/>
        <v xml:space="preserve"> </v>
      </c>
      <c r="AA50" s="48">
        <f t="shared" si="24"/>
        <v>28</v>
      </c>
      <c r="AB50" s="48" t="str">
        <f t="shared" si="25"/>
        <v xml:space="preserve"> </v>
      </c>
      <c r="AC50" s="48" t="str">
        <f t="shared" si="26"/>
        <v xml:space="preserve"> </v>
      </c>
      <c r="AD50" s="48" t="str">
        <f t="shared" si="27"/>
        <v xml:space="preserve"> </v>
      </c>
      <c r="AE50" s="48" t="str">
        <f t="shared" si="28"/>
        <v xml:space="preserve"> </v>
      </c>
      <c r="AF50" s="48" t="str">
        <f t="shared" si="29"/>
        <v xml:space="preserve"> </v>
      </c>
      <c r="AG50" s="49" t="str">
        <f t="shared" si="30"/>
        <v/>
      </c>
      <c r="AH50" s="48">
        <f t="shared" si="31"/>
        <v>18</v>
      </c>
      <c r="AI50" s="50" t="str">
        <f>'Details and Calculations'!AE49</f>
        <v xml:space="preserve"> </v>
      </c>
      <c r="AJ50" s="50" t="str">
        <f>'Details and Calculations'!AM49</f>
        <v xml:space="preserve"> </v>
      </c>
      <c r="AK50" s="50">
        <f>'Details and Calculations'!AR49</f>
        <v>1</v>
      </c>
      <c r="AL50" s="50" t="str">
        <f>'Details and Calculations'!AW49</f>
        <v xml:space="preserve"> </v>
      </c>
      <c r="AM50" s="50" t="str">
        <f>'Details and Calculations'!BA49</f>
        <v xml:space="preserve"> </v>
      </c>
      <c r="AN50" s="50" t="str">
        <f>'Details and Calculations'!BF49</f>
        <v xml:space="preserve"> </v>
      </c>
      <c r="AO50" s="50" t="str">
        <f>'Details and Calculations'!BI49</f>
        <v xml:space="preserve"> </v>
      </c>
      <c r="AP50" s="50" t="str">
        <f>'Details and Calculations'!BM49</f>
        <v xml:space="preserve"> </v>
      </c>
      <c r="AQ50" s="50" t="str">
        <f>'Details and Calculations'!BP49</f>
        <v xml:space="preserve"> </v>
      </c>
      <c r="AR50" s="50">
        <f>'Details and Calculations'!CC49</f>
        <v>1</v>
      </c>
      <c r="AS50" s="50">
        <f>'Details and Calculations'!CJ49</f>
        <v>1</v>
      </c>
      <c r="AT50" s="51">
        <f>'Details and Calculations'!T49</f>
        <v>1</v>
      </c>
      <c r="AU50" s="51">
        <f>'Details and Calculations'!Z49</f>
        <v>1</v>
      </c>
      <c r="AV50" s="51">
        <f>'Details and Calculations'!S49</f>
        <v>0</v>
      </c>
      <c r="AW50" s="51">
        <f>'Details and Calculations'!AI49</f>
        <v>1</v>
      </c>
      <c r="AX50" s="51">
        <f>'Details and Calculations'!BY49</f>
        <v>1</v>
      </c>
      <c r="AY50" s="51">
        <f>'Details and Calculations'!CG49</f>
        <v>1</v>
      </c>
      <c r="AZ50" s="51">
        <f>'Details and Calculations'!CI49</f>
        <v>1</v>
      </c>
      <c r="BA50" s="51">
        <f t="shared" si="32"/>
        <v>1</v>
      </c>
      <c r="BB50" s="52">
        <f>'Details and Calculations'!Y49</f>
        <v>11</v>
      </c>
      <c r="BC50" s="52" t="str">
        <f>'Details and Calculations'!AC49</f>
        <v xml:space="preserve"> </v>
      </c>
      <c r="BD50" s="52" t="str">
        <f>'Details and Calculations'!AK49</f>
        <v xml:space="preserve"> </v>
      </c>
      <c r="BE50" s="52" t="str">
        <f>'Details and Calculations'!AN49</f>
        <v xml:space="preserve"> </v>
      </c>
      <c r="BF50" s="52">
        <f>'Details and Calculations'!AP49</f>
        <v>1</v>
      </c>
      <c r="BG50" s="52" t="str">
        <f>'Details and Calculations'!AT49</f>
        <v xml:space="preserve"> </v>
      </c>
      <c r="BH50" s="52" t="str">
        <f>'Details and Calculations'!AY49</f>
        <v xml:space="preserve"> </v>
      </c>
      <c r="BI50" s="52" t="str">
        <f>'Details and Calculations'!BB49</f>
        <v xml:space="preserve"> </v>
      </c>
      <c r="BJ50" s="52" t="str">
        <f>'Details and Calculations'!BD49</f>
        <v xml:space="preserve"> </v>
      </c>
      <c r="BK50" s="52">
        <f>'Details and Calculations'!CA49</f>
        <v>2</v>
      </c>
      <c r="BL50" s="43">
        <f>'Details and Calculations'!AA49</f>
        <v>0</v>
      </c>
      <c r="BM50" s="43" t="str">
        <f>'Details and Calculations'!AB49</f>
        <v/>
      </c>
      <c r="BN50" s="43" t="str">
        <f>'Details and Calculations'!AD49</f>
        <v xml:space="preserve"> </v>
      </c>
      <c r="BO50" s="43">
        <f>'Details and Calculations'!AJ49</f>
        <v>0</v>
      </c>
      <c r="BP50" s="43" t="str">
        <f>'Details and Calculations'!AL49</f>
        <v xml:space="preserve"> </v>
      </c>
      <c r="BQ50" s="43">
        <f>'Details and Calculations'!AO49</f>
        <v>1</v>
      </c>
      <c r="BR50" s="43">
        <f>'Details and Calculations'!AQ49</f>
        <v>2015</v>
      </c>
      <c r="BS50" s="43">
        <f>'Details and Calculations'!AS49</f>
        <v>0</v>
      </c>
      <c r="BT50" s="43" t="str">
        <f>'Details and Calculations'!AV49</f>
        <v xml:space="preserve"> </v>
      </c>
      <c r="BU50" s="43">
        <f>'Details and Calculations'!AX49</f>
        <v>0</v>
      </c>
      <c r="BV50" s="43" t="str">
        <f>'Details and Calculations'!AZ49</f>
        <v xml:space="preserve"> </v>
      </c>
      <c r="BW50" s="43">
        <f>'Details and Calculations'!BC49</f>
        <v>0</v>
      </c>
      <c r="BX50" s="43" t="str">
        <f>'Details and Calculations'!BE49</f>
        <v xml:space="preserve"> </v>
      </c>
      <c r="BY50" s="43" t="str">
        <f>'Details and Calculations'!BG49</f>
        <v xml:space="preserve"> </v>
      </c>
      <c r="BZ50" s="43" t="str">
        <f>'Details and Calculations'!BH49</f>
        <v xml:space="preserve"> </v>
      </c>
      <c r="CA50" s="43">
        <f>'Details and Calculations'!BJ49</f>
        <v>0</v>
      </c>
      <c r="CB50" s="43" t="str">
        <f>'Details and Calculations'!BK49</f>
        <v/>
      </c>
      <c r="CC50" s="43" t="str">
        <f>'Details and Calculations'!BL49</f>
        <v xml:space="preserve"> </v>
      </c>
      <c r="CD50" s="43" t="str">
        <f>'Details and Calculations'!BN49</f>
        <v xml:space="preserve"> </v>
      </c>
      <c r="CE50" s="43" t="str">
        <f>'Details and Calculations'!BO49</f>
        <v xml:space="preserve"> </v>
      </c>
      <c r="CF50" s="43">
        <f>'Details and Calculations'!BZ49</f>
        <v>1</v>
      </c>
      <c r="CG50" s="43">
        <f>'Details and Calculations'!CB49</f>
        <v>2015</v>
      </c>
      <c r="CH50" s="31"/>
      <c r="CI50" s="53"/>
    </row>
    <row r="51" spans="1:87" x14ac:dyDescent="0.3">
      <c r="A51" s="43">
        <f>'Details and Calculations'!A50</f>
        <v>2017</v>
      </c>
      <c r="B51" s="43" t="str">
        <f>'Details and Calculations'!C50</f>
        <v>Rwanda</v>
      </c>
      <c r="C51" s="43" t="str">
        <f>'Details and Calculations'!D50</f>
        <v>Rulindo</v>
      </c>
      <c r="D51" s="43" t="str">
        <f>'Details and Calculations'!E50</f>
        <v>Shyorongi</v>
      </c>
      <c r="E51" s="43" t="str">
        <f>'Details and Calculations'!F50</f>
        <v>Rubona</v>
      </c>
      <c r="F51" s="43" t="str">
        <f>'Details and Calculations'!G50</f>
        <v>Gishyita</v>
      </c>
      <c r="G51" s="43" t="str">
        <f>'Details and Calculations'!H50</f>
        <v/>
      </c>
      <c r="H51" s="43" t="str">
        <f>'Details and Calculations'!I50</f>
        <v/>
      </c>
      <c r="I51" s="43" t="str">
        <f>'Details and Calculations'!J50</f>
        <v>Bitete-Rwahi network</v>
      </c>
      <c r="J51" s="43">
        <f>'Details and Calculations'!K50</f>
        <v>205</v>
      </c>
      <c r="K51" s="43">
        <f>'Details and Calculations'!O50</f>
        <v>60</v>
      </c>
      <c r="L51" s="43">
        <f>'Details and Calculations'!P51</f>
        <v>219</v>
      </c>
      <c r="M51" s="43" t="str">
        <f>'Details and Calculations'!U50</f>
        <v>Piped Network -- Gravity Only</v>
      </c>
      <c r="N51" s="43">
        <f>'Details and Calculations'!V50</f>
        <v>2013</v>
      </c>
      <c r="O51" s="43" t="str">
        <f>'Details and Calculations'!W50</f>
        <v>Governement (District, Wasac) And Water For People</v>
      </c>
      <c r="P51" s="43" t="str">
        <f>'Details and Calculations'!X50</f>
        <v>Spring</v>
      </c>
      <c r="Q51" s="44" t="str">
        <f t="shared" si="19"/>
        <v>Low Risk</v>
      </c>
      <c r="R51" s="44" t="str">
        <f t="shared" si="20"/>
        <v>Low Risk</v>
      </c>
      <c r="S51" s="45" t="str">
        <f t="shared" si="2"/>
        <v>High Level of Service</v>
      </c>
      <c r="T51" s="62" t="str">
        <f t="shared" si="15"/>
        <v>Low Priority</v>
      </c>
      <c r="U51" s="46">
        <f t="shared" si="21"/>
        <v>8</v>
      </c>
      <c r="V51" s="28" t="str">
        <f t="shared" si="16"/>
        <v>Repair or Replace Components</v>
      </c>
      <c r="W51" s="47" t="str">
        <f t="shared" si="17"/>
        <v xml:space="preserve">Storage Tank, </v>
      </c>
      <c r="X51" s="27" t="str">
        <f t="shared" si="18"/>
        <v>Create Plan To Repair or Replace Components</v>
      </c>
      <c r="Y51" s="48">
        <f t="shared" si="22"/>
        <v>26</v>
      </c>
      <c r="Z51" s="48">
        <f t="shared" si="23"/>
        <v>16</v>
      </c>
      <c r="AA51" s="48">
        <f t="shared" si="24"/>
        <v>26</v>
      </c>
      <c r="AB51" s="48">
        <f t="shared" si="25"/>
        <v>16</v>
      </c>
      <c r="AC51" s="48">
        <f t="shared" si="26"/>
        <v>26</v>
      </c>
      <c r="AD51" s="48" t="str">
        <f t="shared" si="27"/>
        <v xml:space="preserve"> </v>
      </c>
      <c r="AE51" s="48" t="str">
        <f t="shared" si="28"/>
        <v xml:space="preserve"> </v>
      </c>
      <c r="AF51" s="48" t="str">
        <f t="shared" si="29"/>
        <v xml:space="preserve"> </v>
      </c>
      <c r="AG51" s="49" t="str">
        <f t="shared" si="30"/>
        <v/>
      </c>
      <c r="AH51" s="48">
        <f t="shared" si="31"/>
        <v>16</v>
      </c>
      <c r="AI51" s="50">
        <f>'Details and Calculations'!AE50</f>
        <v>1</v>
      </c>
      <c r="AJ51" s="50">
        <f>'Details and Calculations'!AM50</f>
        <v>1</v>
      </c>
      <c r="AK51" s="50">
        <f>'Details and Calculations'!AR50</f>
        <v>2</v>
      </c>
      <c r="AL51" s="50">
        <f>'Details and Calculations'!AW50</f>
        <v>1</v>
      </c>
      <c r="AM51" s="50">
        <f>'Details and Calculations'!BA50</f>
        <v>1</v>
      </c>
      <c r="AN51" s="50" t="str">
        <f>'Details and Calculations'!BF50</f>
        <v xml:space="preserve"> </v>
      </c>
      <c r="AO51" s="50" t="str">
        <f>'Details and Calculations'!BI50</f>
        <v xml:space="preserve"> </v>
      </c>
      <c r="AP51" s="50" t="str">
        <f>'Details and Calculations'!BM50</f>
        <v xml:space="preserve"> </v>
      </c>
      <c r="AQ51" s="50" t="str">
        <f>'Details and Calculations'!BP50</f>
        <v xml:space="preserve"> </v>
      </c>
      <c r="AR51" s="50">
        <f>'Details and Calculations'!CC50</f>
        <v>1</v>
      </c>
      <c r="AS51" s="50">
        <f>'Details and Calculations'!CJ50</f>
        <v>1</v>
      </c>
      <c r="AT51" s="51">
        <f>'Details and Calculations'!T50</f>
        <v>1</v>
      </c>
      <c r="AU51" s="51">
        <f>'Details and Calculations'!Z50</f>
        <v>1</v>
      </c>
      <c r="AV51" s="51">
        <f>'Details and Calculations'!S50</f>
        <v>1</v>
      </c>
      <c r="AW51" s="51">
        <f>'Details and Calculations'!AI50</f>
        <v>1</v>
      </c>
      <c r="AX51" s="51">
        <f>'Details and Calculations'!BY50</f>
        <v>1</v>
      </c>
      <c r="AY51" s="51">
        <f>'Details and Calculations'!CG50</f>
        <v>1</v>
      </c>
      <c r="AZ51" s="51">
        <f>'Details and Calculations'!CI50</f>
        <v>1</v>
      </c>
      <c r="BA51" s="51">
        <f t="shared" si="32"/>
        <v>1</v>
      </c>
      <c r="BB51" s="52">
        <f>'Details and Calculations'!Y50</f>
        <v>1</v>
      </c>
      <c r="BC51" s="52">
        <f>'Details and Calculations'!AC50</f>
        <v>1</v>
      </c>
      <c r="BD51" s="52">
        <f>'Details and Calculations'!AK50</f>
        <v>1</v>
      </c>
      <c r="BE51" s="52">
        <f>'Details and Calculations'!AN50</f>
        <v>600</v>
      </c>
      <c r="BF51" s="52">
        <f>'Details and Calculations'!AP50</f>
        <v>6</v>
      </c>
      <c r="BG51" s="52">
        <f>'Details and Calculations'!AT50</f>
        <v>6</v>
      </c>
      <c r="BH51" s="52">
        <f>'Details and Calculations'!AY50</f>
        <v>1</v>
      </c>
      <c r="BI51" s="52">
        <f>'Details and Calculations'!BB50</f>
        <v>6500</v>
      </c>
      <c r="BJ51" s="52" t="str">
        <f>'Details and Calculations'!BD50</f>
        <v xml:space="preserve"> </v>
      </c>
      <c r="BK51" s="52">
        <f>'Details and Calculations'!CA50</f>
        <v>1</v>
      </c>
      <c r="BL51" s="43">
        <f>'Details and Calculations'!AA50</f>
        <v>1</v>
      </c>
      <c r="BM51" s="43" t="str">
        <f>'Details and Calculations'!AB50</f>
        <v>"Springbox" --Intake Structure At A Spring</v>
      </c>
      <c r="BN51" s="43">
        <f>'Details and Calculations'!AD50</f>
        <v>2013</v>
      </c>
      <c r="BO51" s="43">
        <f>'Details and Calculations'!AJ50</f>
        <v>1</v>
      </c>
      <c r="BP51" s="43">
        <f>'Details and Calculations'!AL50</f>
        <v>2013</v>
      </c>
      <c r="BQ51" s="43">
        <f>'Details and Calculations'!AO50</f>
        <v>1</v>
      </c>
      <c r="BR51" s="43">
        <f>'Details and Calculations'!AQ50</f>
        <v>2013</v>
      </c>
      <c r="BS51" s="43">
        <f>'Details and Calculations'!AS50</f>
        <v>1</v>
      </c>
      <c r="BT51" s="43">
        <f>'Details and Calculations'!AV50</f>
        <v>2013</v>
      </c>
      <c r="BU51" s="43">
        <f>'Details and Calculations'!AX50</f>
        <v>1</v>
      </c>
      <c r="BV51" s="43">
        <f>'Details and Calculations'!AZ50</f>
        <v>2013</v>
      </c>
      <c r="BW51" s="43">
        <f>'Details and Calculations'!BC50</f>
        <v>0</v>
      </c>
      <c r="BX51" s="43" t="str">
        <f>'Details and Calculations'!BE50</f>
        <v xml:space="preserve"> </v>
      </c>
      <c r="BY51" s="43" t="str">
        <f>'Details and Calculations'!BG50</f>
        <v xml:space="preserve"> </v>
      </c>
      <c r="BZ51" s="43" t="str">
        <f>'Details and Calculations'!BH50</f>
        <v xml:space="preserve"> </v>
      </c>
      <c r="CA51" s="43">
        <f>'Details and Calculations'!BJ50</f>
        <v>0</v>
      </c>
      <c r="CB51" s="43" t="str">
        <f>'Details and Calculations'!BK50</f>
        <v/>
      </c>
      <c r="CC51" s="43" t="str">
        <f>'Details and Calculations'!BL50</f>
        <v xml:space="preserve"> </v>
      </c>
      <c r="CD51" s="43" t="str">
        <f>'Details and Calculations'!BN50</f>
        <v xml:space="preserve"> </v>
      </c>
      <c r="CE51" s="43" t="str">
        <f>'Details and Calculations'!BO50</f>
        <v xml:space="preserve"> </v>
      </c>
      <c r="CF51" s="43">
        <f>'Details and Calculations'!BZ50</f>
        <v>1</v>
      </c>
      <c r="CG51" s="43">
        <f>'Details and Calculations'!CB50</f>
        <v>2013</v>
      </c>
      <c r="CH51" s="31"/>
      <c r="CI51" s="53"/>
    </row>
    <row r="52" spans="1:87" x14ac:dyDescent="0.3">
      <c r="A52" s="43">
        <f>'Details and Calculations'!A51</f>
        <v>2017</v>
      </c>
      <c r="B52" s="43" t="str">
        <f>'Details and Calculations'!C51</f>
        <v>Rwanda</v>
      </c>
      <c r="C52" s="43" t="str">
        <f>'Details and Calculations'!D51</f>
        <v>Rulindo</v>
      </c>
      <c r="D52" s="43" t="str">
        <f>'Details and Calculations'!E51</f>
        <v>Ntarabana</v>
      </c>
      <c r="E52" s="43" t="str">
        <f>'Details and Calculations'!F51</f>
        <v>Kajevuba</v>
      </c>
      <c r="F52" s="43" t="str">
        <f>'Details and Calculations'!G51</f>
        <v>Nyarubuye</v>
      </c>
      <c r="G52" s="43" t="str">
        <f>'Details and Calculations'!H51</f>
        <v/>
      </c>
      <c r="H52" s="43" t="str">
        <f>'Details and Calculations'!I51</f>
        <v/>
      </c>
      <c r="I52" s="43" t="str">
        <f>'Details and Calculations'!J51</f>
        <v>Rwamugaza</v>
      </c>
      <c r="J52" s="43">
        <f>'Details and Calculations'!K51</f>
        <v>229</v>
      </c>
      <c r="K52" s="43">
        <f>'Details and Calculations'!O51</f>
        <v>10</v>
      </c>
      <c r="L52" s="43" t="str">
        <f>'Details and Calculations'!P52</f>
        <v xml:space="preserve"> </v>
      </c>
      <c r="M52" s="43" t="str">
        <f>'Details and Calculations'!U51</f>
        <v>Piped Network -- Gravity Only</v>
      </c>
      <c r="N52" s="43">
        <f>'Details and Calculations'!V51</f>
        <v>2003</v>
      </c>
      <c r="O52" s="43" t="str">
        <f>'Details and Calculations'!W51</f>
        <v>Goverment</v>
      </c>
      <c r="P52" s="43" t="str">
        <f>'Details and Calculations'!X51</f>
        <v>Spring</v>
      </c>
      <c r="Q52" s="44" t="str">
        <f t="shared" si="19"/>
        <v>Low Risk</v>
      </c>
      <c r="R52" s="44" t="str">
        <f t="shared" si="20"/>
        <v>Low Risk</v>
      </c>
      <c r="S52" s="45" t="str">
        <f t="shared" si="2"/>
        <v>Intermediate Level of Service</v>
      </c>
      <c r="T52" s="62" t="str">
        <f t="shared" si="15"/>
        <v>Low Priority</v>
      </c>
      <c r="U52" s="46">
        <f t="shared" si="21"/>
        <v>7</v>
      </c>
      <c r="V52" s="28" t="str">
        <f t="shared" si="16"/>
        <v>Perform Routine Preventative Maintenance</v>
      </c>
      <c r="W52" s="47" t="str">
        <f t="shared" si="17"/>
        <v/>
      </c>
      <c r="X52" s="27" t="str">
        <f t="shared" si="18"/>
        <v>Maintain O&amp;M and Routine Monitoring</v>
      </c>
      <c r="Y52" s="48">
        <f t="shared" si="22"/>
        <v>16</v>
      </c>
      <c r="Z52" s="48">
        <f t="shared" si="23"/>
        <v>6</v>
      </c>
      <c r="AA52" s="48">
        <f t="shared" si="24"/>
        <v>16</v>
      </c>
      <c r="AB52" s="48">
        <f t="shared" si="25"/>
        <v>6</v>
      </c>
      <c r="AC52" s="48">
        <f t="shared" si="26"/>
        <v>16</v>
      </c>
      <c r="AD52" s="48" t="str">
        <f t="shared" si="27"/>
        <v xml:space="preserve"> </v>
      </c>
      <c r="AE52" s="48" t="str">
        <f t="shared" si="28"/>
        <v xml:space="preserve"> </v>
      </c>
      <c r="AF52" s="48" t="str">
        <f t="shared" si="29"/>
        <v xml:space="preserve"> </v>
      </c>
      <c r="AG52" s="49" t="str">
        <f t="shared" si="30"/>
        <v/>
      </c>
      <c r="AH52" s="48">
        <f t="shared" si="31"/>
        <v>6</v>
      </c>
      <c r="AI52" s="50">
        <f>'Details and Calculations'!AE51</f>
        <v>1</v>
      </c>
      <c r="AJ52" s="50">
        <f>'Details and Calculations'!AM51</f>
        <v>1</v>
      </c>
      <c r="AK52" s="50">
        <f>'Details and Calculations'!AR51</f>
        <v>1</v>
      </c>
      <c r="AL52" s="50">
        <f>'Details and Calculations'!AW51</f>
        <v>1</v>
      </c>
      <c r="AM52" s="50">
        <f>'Details and Calculations'!BA51</f>
        <v>1</v>
      </c>
      <c r="AN52" s="50" t="str">
        <f>'Details and Calculations'!BF51</f>
        <v xml:space="preserve"> </v>
      </c>
      <c r="AO52" s="50" t="str">
        <f>'Details and Calculations'!BI51</f>
        <v xml:space="preserve"> </v>
      </c>
      <c r="AP52" s="50" t="str">
        <f>'Details and Calculations'!BM51</f>
        <v xml:space="preserve"> </v>
      </c>
      <c r="AQ52" s="50" t="str">
        <f>'Details and Calculations'!BP51</f>
        <v xml:space="preserve"> </v>
      </c>
      <c r="AR52" s="50">
        <f>'Details and Calculations'!CC51</f>
        <v>1</v>
      </c>
      <c r="AS52" s="50">
        <f>'Details and Calculations'!CJ51</f>
        <v>1</v>
      </c>
      <c r="AT52" s="51">
        <f>'Details and Calculations'!T51</f>
        <v>1</v>
      </c>
      <c r="AU52" s="51">
        <f>'Details and Calculations'!Z51</f>
        <v>1</v>
      </c>
      <c r="AV52" s="51">
        <f>'Details and Calculations'!S51</f>
        <v>0</v>
      </c>
      <c r="AW52" s="51">
        <f>'Details and Calculations'!AI51</f>
        <v>1</v>
      </c>
      <c r="AX52" s="51">
        <f>'Details and Calculations'!BY51</f>
        <v>1</v>
      </c>
      <c r="AY52" s="51">
        <f>'Details and Calculations'!CG51</f>
        <v>1</v>
      </c>
      <c r="AZ52" s="51">
        <f>'Details and Calculations'!CI51</f>
        <v>1</v>
      </c>
      <c r="BA52" s="51">
        <f t="shared" si="32"/>
        <v>1</v>
      </c>
      <c r="BB52" s="52">
        <f>'Details and Calculations'!Y51</f>
        <v>2</v>
      </c>
      <c r="BC52" s="52">
        <f>'Details and Calculations'!AC51</f>
        <v>1</v>
      </c>
      <c r="BD52" s="52">
        <f>'Details and Calculations'!AK51</f>
        <v>2</v>
      </c>
      <c r="BE52" s="52">
        <f>'Details and Calculations'!AN51</f>
        <v>35000</v>
      </c>
      <c r="BF52" s="52">
        <f>'Details and Calculations'!AP51</f>
        <v>12</v>
      </c>
      <c r="BG52" s="52">
        <f>'Details and Calculations'!AT51</f>
        <v>12</v>
      </c>
      <c r="BH52" s="52">
        <f>'Details and Calculations'!AY51</f>
        <v>2</v>
      </c>
      <c r="BI52" s="52">
        <f>'Details and Calculations'!BB51</f>
        <v>35000</v>
      </c>
      <c r="BJ52" s="52" t="str">
        <f>'Details and Calculations'!BD51</f>
        <v xml:space="preserve"> </v>
      </c>
      <c r="BK52" s="52">
        <f>'Details and Calculations'!CA51</f>
        <v>3</v>
      </c>
      <c r="BL52" s="43">
        <f>'Details and Calculations'!AA51</f>
        <v>1</v>
      </c>
      <c r="BM52" s="43" t="str">
        <f>'Details and Calculations'!AB51</f>
        <v>"Springbox" --Intake Structure At A Spring</v>
      </c>
      <c r="BN52" s="43">
        <f>'Details and Calculations'!AD51</f>
        <v>2003</v>
      </c>
      <c r="BO52" s="43">
        <f>'Details and Calculations'!AJ51</f>
        <v>1</v>
      </c>
      <c r="BP52" s="43">
        <f>'Details and Calculations'!AL51</f>
        <v>2003</v>
      </c>
      <c r="BQ52" s="43">
        <f>'Details and Calculations'!AO51</f>
        <v>1</v>
      </c>
      <c r="BR52" s="43">
        <f>'Details and Calculations'!AQ51</f>
        <v>2003</v>
      </c>
      <c r="BS52" s="43">
        <f>'Details and Calculations'!AS51</f>
        <v>1</v>
      </c>
      <c r="BT52" s="43">
        <f>'Details and Calculations'!AV51</f>
        <v>2003</v>
      </c>
      <c r="BU52" s="43">
        <f>'Details and Calculations'!AX51</f>
        <v>1</v>
      </c>
      <c r="BV52" s="43">
        <f>'Details and Calculations'!AZ51</f>
        <v>2003</v>
      </c>
      <c r="BW52" s="43">
        <f>'Details and Calculations'!BC51</f>
        <v>0</v>
      </c>
      <c r="BX52" s="43" t="str">
        <f>'Details and Calculations'!BE51</f>
        <v xml:space="preserve"> </v>
      </c>
      <c r="BY52" s="43" t="str">
        <f>'Details and Calculations'!BG51</f>
        <v xml:space="preserve"> </v>
      </c>
      <c r="BZ52" s="43" t="str">
        <f>'Details and Calculations'!BH51</f>
        <v xml:space="preserve"> </v>
      </c>
      <c r="CA52" s="43">
        <f>'Details and Calculations'!BJ51</f>
        <v>0</v>
      </c>
      <c r="CB52" s="43" t="str">
        <f>'Details and Calculations'!BK51</f>
        <v/>
      </c>
      <c r="CC52" s="43" t="str">
        <f>'Details and Calculations'!BL51</f>
        <v xml:space="preserve"> </v>
      </c>
      <c r="CD52" s="43" t="str">
        <f>'Details and Calculations'!BN51</f>
        <v xml:space="preserve"> </v>
      </c>
      <c r="CE52" s="43" t="str">
        <f>'Details and Calculations'!BO51</f>
        <v xml:space="preserve"> </v>
      </c>
      <c r="CF52" s="43">
        <f>'Details and Calculations'!BZ51</f>
        <v>1</v>
      </c>
      <c r="CG52" s="43">
        <f>'Details and Calculations'!CB51</f>
        <v>2003</v>
      </c>
      <c r="CH52" s="31"/>
      <c r="CI52" s="53"/>
    </row>
    <row r="53" spans="1:87" x14ac:dyDescent="0.3">
      <c r="A53" s="43">
        <f>'Details and Calculations'!A52</f>
        <v>2017</v>
      </c>
      <c r="B53" s="43" t="str">
        <f>'Details and Calculations'!C52</f>
        <v>Rwanda</v>
      </c>
      <c r="C53" s="43" t="str">
        <f>'Details and Calculations'!D52</f>
        <v>Rulindo</v>
      </c>
      <c r="D53" s="43" t="str">
        <f>'Details and Calculations'!E52</f>
        <v>Buyoga</v>
      </c>
      <c r="E53" s="43" t="str">
        <f>'Details and Calculations'!F52</f>
        <v>Busoro</v>
      </c>
      <c r="F53" s="43" t="str">
        <f>'Details and Calculations'!G52</f>
        <v>Rugarama</v>
      </c>
      <c r="G53" s="43" t="str">
        <f>'Details and Calculations'!H52</f>
        <v/>
      </c>
      <c r="H53" s="43" t="str">
        <f>'Details and Calculations'!I52</f>
        <v/>
      </c>
      <c r="I53" s="43" t="str">
        <f>'Details and Calculations'!J52</f>
        <v>Water point at EP Busoro/Nyirambuga pumping system</v>
      </c>
      <c r="J53" s="43">
        <f>'Details and Calculations'!K52</f>
        <v>189</v>
      </c>
      <c r="K53" s="43">
        <f>'Details and Calculations'!O52</f>
        <v>189</v>
      </c>
      <c r="L53" s="43" t="str">
        <f>'Details and Calculations'!P53</f>
        <v xml:space="preserve"> </v>
      </c>
      <c r="M53" s="43" t="str">
        <f>'Details and Calculations'!U52</f>
        <v>Piped Network With Pump</v>
      </c>
      <c r="N53" s="43">
        <f>'Details and Calculations'!V52</f>
        <v>2012</v>
      </c>
      <c r="O53" s="43" t="str">
        <f>'Details and Calculations'!W52</f>
        <v>Governement (District, Wasac) And Water For People</v>
      </c>
      <c r="P53" s="43" t="str">
        <f>'Details and Calculations'!X52</f>
        <v>Spring</v>
      </c>
      <c r="Q53" s="44" t="str">
        <f t="shared" si="19"/>
        <v>Low Risk</v>
      </c>
      <c r="R53" s="44" t="str">
        <f t="shared" si="20"/>
        <v>Low Risk</v>
      </c>
      <c r="S53" s="45" t="str">
        <f t="shared" si="2"/>
        <v>Intermediate Level of Service</v>
      </c>
      <c r="T53" s="62" t="str">
        <f t="shared" si="15"/>
        <v>Low Priority</v>
      </c>
      <c r="U53" s="46">
        <f t="shared" si="21"/>
        <v>7</v>
      </c>
      <c r="V53" s="28" t="str">
        <f t="shared" si="16"/>
        <v>Perform Routine Preventative Maintenance</v>
      </c>
      <c r="W53" s="47" t="str">
        <f t="shared" si="17"/>
        <v/>
      </c>
      <c r="X53" s="27" t="str">
        <f t="shared" si="18"/>
        <v>Maintain O&amp;M and Routine Monitoring</v>
      </c>
      <c r="Y53" s="48" t="str">
        <f t="shared" si="22"/>
        <v xml:space="preserve"> </v>
      </c>
      <c r="Z53" s="48" t="str">
        <f t="shared" si="23"/>
        <v xml:space="preserve"> </v>
      </c>
      <c r="AA53" s="48">
        <f t="shared" si="24"/>
        <v>25</v>
      </c>
      <c r="AB53" s="48" t="str">
        <f t="shared" si="25"/>
        <v xml:space="preserve"> </v>
      </c>
      <c r="AC53" s="48" t="str">
        <f t="shared" si="26"/>
        <v xml:space="preserve"> </v>
      </c>
      <c r="AD53" s="48" t="str">
        <f t="shared" si="27"/>
        <v xml:space="preserve"> </v>
      </c>
      <c r="AE53" s="48" t="str">
        <f t="shared" si="28"/>
        <v xml:space="preserve"> </v>
      </c>
      <c r="AF53" s="48" t="str">
        <f t="shared" si="29"/>
        <v xml:space="preserve"> </v>
      </c>
      <c r="AG53" s="49" t="str">
        <f t="shared" si="30"/>
        <v/>
      </c>
      <c r="AH53" s="48">
        <f t="shared" si="31"/>
        <v>15</v>
      </c>
      <c r="AI53" s="50" t="str">
        <f>'Details and Calculations'!AE52</f>
        <v xml:space="preserve"> </v>
      </c>
      <c r="AJ53" s="50" t="str">
        <f>'Details and Calculations'!AM52</f>
        <v xml:space="preserve"> </v>
      </c>
      <c r="AK53" s="50">
        <f>'Details and Calculations'!AR52</f>
        <v>1</v>
      </c>
      <c r="AL53" s="50" t="str">
        <f>'Details and Calculations'!AW52</f>
        <v xml:space="preserve"> </v>
      </c>
      <c r="AM53" s="50" t="str">
        <f>'Details and Calculations'!BA52</f>
        <v xml:space="preserve"> </v>
      </c>
      <c r="AN53" s="50" t="str">
        <f>'Details and Calculations'!BF52</f>
        <v xml:space="preserve"> </v>
      </c>
      <c r="AO53" s="50" t="str">
        <f>'Details and Calculations'!BI52</f>
        <v xml:space="preserve"> </v>
      </c>
      <c r="AP53" s="50" t="str">
        <f>'Details and Calculations'!BM52</f>
        <v xml:space="preserve"> </v>
      </c>
      <c r="AQ53" s="50" t="str">
        <f>'Details and Calculations'!BP52</f>
        <v xml:space="preserve"> </v>
      </c>
      <c r="AR53" s="50">
        <f>'Details and Calculations'!CC52</f>
        <v>1</v>
      </c>
      <c r="AS53" s="50">
        <f>'Details and Calculations'!CJ52</f>
        <v>1</v>
      </c>
      <c r="AT53" s="51">
        <f>'Details and Calculations'!T52</f>
        <v>1</v>
      </c>
      <c r="AU53" s="51">
        <f>'Details and Calculations'!Z52</f>
        <v>1</v>
      </c>
      <c r="AV53" s="51">
        <f>'Details and Calculations'!S52</f>
        <v>0</v>
      </c>
      <c r="AW53" s="51">
        <f>'Details and Calculations'!AI52</f>
        <v>1</v>
      </c>
      <c r="AX53" s="51">
        <f>'Details and Calculations'!BY52</f>
        <v>1</v>
      </c>
      <c r="AY53" s="51">
        <f>'Details and Calculations'!CG52</f>
        <v>1</v>
      </c>
      <c r="AZ53" s="51">
        <f>'Details and Calculations'!CI52</f>
        <v>1</v>
      </c>
      <c r="BA53" s="51">
        <f t="shared" si="32"/>
        <v>1</v>
      </c>
      <c r="BB53" s="52">
        <f>'Details and Calculations'!Y52</f>
        <v>2</v>
      </c>
      <c r="BC53" s="52" t="str">
        <f>'Details and Calculations'!AC52</f>
        <v xml:space="preserve"> </v>
      </c>
      <c r="BD53" s="52" t="str">
        <f>'Details and Calculations'!AK52</f>
        <v xml:space="preserve"> </v>
      </c>
      <c r="BE53" s="52" t="str">
        <f>'Details and Calculations'!AN52</f>
        <v xml:space="preserve"> </v>
      </c>
      <c r="BF53" s="52">
        <f>'Details and Calculations'!AP52</f>
        <v>1</v>
      </c>
      <c r="BG53" s="52" t="str">
        <f>'Details and Calculations'!AT52</f>
        <v xml:space="preserve"> </v>
      </c>
      <c r="BH53" s="52" t="str">
        <f>'Details and Calculations'!AY52</f>
        <v xml:space="preserve"> </v>
      </c>
      <c r="BI53" s="52" t="str">
        <f>'Details and Calculations'!BB52</f>
        <v xml:space="preserve"> </v>
      </c>
      <c r="BJ53" s="52" t="str">
        <f>'Details and Calculations'!BD52</f>
        <v xml:space="preserve"> </v>
      </c>
      <c r="BK53" s="52">
        <f>'Details and Calculations'!CA52</f>
        <v>4</v>
      </c>
      <c r="BL53" s="43">
        <f>'Details and Calculations'!AA52</f>
        <v>0</v>
      </c>
      <c r="BM53" s="43" t="str">
        <f>'Details and Calculations'!AB52</f>
        <v/>
      </c>
      <c r="BN53" s="43" t="str">
        <f>'Details and Calculations'!AD52</f>
        <v xml:space="preserve"> </v>
      </c>
      <c r="BO53" s="43">
        <f>'Details and Calculations'!AJ52</f>
        <v>0</v>
      </c>
      <c r="BP53" s="43" t="str">
        <f>'Details and Calculations'!AL52</f>
        <v xml:space="preserve"> </v>
      </c>
      <c r="BQ53" s="43">
        <f>'Details and Calculations'!AO52</f>
        <v>1</v>
      </c>
      <c r="BR53" s="43">
        <f>'Details and Calculations'!AQ52</f>
        <v>2012</v>
      </c>
      <c r="BS53" s="43">
        <f>'Details and Calculations'!AS52</f>
        <v>0</v>
      </c>
      <c r="BT53" s="43" t="str">
        <f>'Details and Calculations'!AV52</f>
        <v xml:space="preserve"> </v>
      </c>
      <c r="BU53" s="43">
        <f>'Details and Calculations'!AX52</f>
        <v>0</v>
      </c>
      <c r="BV53" s="43" t="str">
        <f>'Details and Calculations'!AZ52</f>
        <v xml:space="preserve"> </v>
      </c>
      <c r="BW53" s="43">
        <f>'Details and Calculations'!BC52</f>
        <v>0</v>
      </c>
      <c r="BX53" s="43" t="str">
        <f>'Details and Calculations'!BE52</f>
        <v xml:space="preserve"> </v>
      </c>
      <c r="BY53" s="43" t="str">
        <f>'Details and Calculations'!BG52</f>
        <v xml:space="preserve"> </v>
      </c>
      <c r="BZ53" s="43" t="str">
        <f>'Details and Calculations'!BH52</f>
        <v xml:space="preserve"> </v>
      </c>
      <c r="CA53" s="43">
        <f>'Details and Calculations'!BJ52</f>
        <v>0</v>
      </c>
      <c r="CB53" s="43" t="str">
        <f>'Details and Calculations'!BK52</f>
        <v/>
      </c>
      <c r="CC53" s="43" t="str">
        <f>'Details and Calculations'!BL52</f>
        <v xml:space="preserve"> </v>
      </c>
      <c r="CD53" s="43" t="str">
        <f>'Details and Calculations'!BN52</f>
        <v xml:space="preserve"> </v>
      </c>
      <c r="CE53" s="43" t="str">
        <f>'Details and Calculations'!BO52</f>
        <v xml:space="preserve"> </v>
      </c>
      <c r="CF53" s="43">
        <f>'Details and Calculations'!BZ52</f>
        <v>1</v>
      </c>
      <c r="CG53" s="43">
        <f>'Details and Calculations'!CB52</f>
        <v>2012</v>
      </c>
      <c r="CH53" s="31"/>
      <c r="CI53" s="53"/>
    </row>
    <row r="54" spans="1:87" x14ac:dyDescent="0.3">
      <c r="A54" s="43">
        <f>'Details and Calculations'!A53</f>
        <v>2017</v>
      </c>
      <c r="B54" s="43" t="str">
        <f>'Details and Calculations'!C53</f>
        <v>Rwanda</v>
      </c>
      <c r="C54" s="43" t="str">
        <f>'Details and Calculations'!D53</f>
        <v>Rulindo</v>
      </c>
      <c r="D54" s="43" t="str">
        <f>'Details and Calculations'!E53</f>
        <v>Bushoki</v>
      </c>
      <c r="E54" s="43" t="str">
        <f>'Details and Calculations'!F53</f>
        <v>Kayenzi</v>
      </c>
      <c r="F54" s="43" t="str">
        <f>'Details and Calculations'!G53</f>
        <v>Muduha</v>
      </c>
      <c r="G54" s="43" t="str">
        <f>'Details and Calculations'!H53</f>
        <v/>
      </c>
      <c r="H54" s="43" t="str">
        <f>'Details and Calculations'!I53</f>
        <v/>
      </c>
      <c r="I54" s="43" t="str">
        <f>'Details and Calculations'!J53</f>
        <v>Muduha water point/Matonyanga gravity</v>
      </c>
      <c r="J54" s="43">
        <f>'Details and Calculations'!K53</f>
        <v>160</v>
      </c>
      <c r="K54" s="43">
        <f>'Details and Calculations'!O53</f>
        <v>160</v>
      </c>
      <c r="L54" s="43">
        <f>'Details and Calculations'!P54</f>
        <v>133</v>
      </c>
      <c r="M54" s="43" t="str">
        <f>'Details and Calculations'!U53</f>
        <v>Piped Network -- Gravity Only</v>
      </c>
      <c r="N54" s="43">
        <f>'Details and Calculations'!V53</f>
        <v>2017</v>
      </c>
      <c r="O54" s="43" t="str">
        <f>'Details and Calculations'!W53</f>
        <v>Governement (District, Wasac) And Water For People</v>
      </c>
      <c r="P54" s="43" t="str">
        <f>'Details and Calculations'!X53</f>
        <v>Spring</v>
      </c>
      <c r="Q54" s="44" t="str">
        <f t="shared" si="19"/>
        <v>Low Risk</v>
      </c>
      <c r="R54" s="44" t="str">
        <f t="shared" si="20"/>
        <v>Low Risk</v>
      </c>
      <c r="S54" s="45" t="str">
        <f t="shared" si="2"/>
        <v>Intermediate Level of Service</v>
      </c>
      <c r="T54" s="62" t="str">
        <f t="shared" si="15"/>
        <v>Low Priority</v>
      </c>
      <c r="U54" s="46">
        <f t="shared" si="21"/>
        <v>6</v>
      </c>
      <c r="V54" s="28" t="str">
        <f t="shared" si="16"/>
        <v>Perform Routine Preventative Maintenance</v>
      </c>
      <c r="W54" s="47" t="str">
        <f t="shared" si="17"/>
        <v/>
      </c>
      <c r="X54" s="27" t="str">
        <f t="shared" si="18"/>
        <v>Maintain O&amp;M and Routine Monitoring</v>
      </c>
      <c r="Y54" s="48" t="str">
        <f t="shared" si="22"/>
        <v xml:space="preserve"> </v>
      </c>
      <c r="Z54" s="48" t="str">
        <f t="shared" si="23"/>
        <v xml:space="preserve"> </v>
      </c>
      <c r="AA54" s="48">
        <f t="shared" si="24"/>
        <v>30</v>
      </c>
      <c r="AB54" s="48" t="str">
        <f t="shared" si="25"/>
        <v xml:space="preserve"> </v>
      </c>
      <c r="AC54" s="48" t="str">
        <f t="shared" si="26"/>
        <v xml:space="preserve"> </v>
      </c>
      <c r="AD54" s="48" t="str">
        <f t="shared" si="27"/>
        <v xml:space="preserve"> </v>
      </c>
      <c r="AE54" s="48" t="str">
        <f t="shared" si="28"/>
        <v xml:space="preserve"> </v>
      </c>
      <c r="AF54" s="48" t="str">
        <f t="shared" si="29"/>
        <v xml:space="preserve"> </v>
      </c>
      <c r="AG54" s="49" t="str">
        <f t="shared" si="30"/>
        <v/>
      </c>
      <c r="AH54" s="48">
        <f t="shared" si="31"/>
        <v>20</v>
      </c>
      <c r="AI54" s="50" t="str">
        <f>'Details and Calculations'!AE53</f>
        <v xml:space="preserve"> </v>
      </c>
      <c r="AJ54" s="50" t="str">
        <f>'Details and Calculations'!AM53</f>
        <v xml:space="preserve"> </v>
      </c>
      <c r="AK54" s="50">
        <f>'Details and Calculations'!AR53</f>
        <v>1</v>
      </c>
      <c r="AL54" s="50" t="str">
        <f>'Details and Calculations'!AW53</f>
        <v xml:space="preserve"> </v>
      </c>
      <c r="AM54" s="50" t="str">
        <f>'Details and Calculations'!BA53</f>
        <v xml:space="preserve"> </v>
      </c>
      <c r="AN54" s="50" t="str">
        <f>'Details and Calculations'!BF53</f>
        <v xml:space="preserve"> </v>
      </c>
      <c r="AO54" s="50" t="str">
        <f>'Details and Calculations'!BI53</f>
        <v xml:space="preserve"> </v>
      </c>
      <c r="AP54" s="50" t="str">
        <f>'Details and Calculations'!BM53</f>
        <v xml:space="preserve"> </v>
      </c>
      <c r="AQ54" s="50" t="str">
        <f>'Details and Calculations'!BP53</f>
        <v xml:space="preserve"> </v>
      </c>
      <c r="AR54" s="50">
        <f>'Details and Calculations'!CC53</f>
        <v>1</v>
      </c>
      <c r="AS54" s="50">
        <f>'Details and Calculations'!CJ53</f>
        <v>1</v>
      </c>
      <c r="AT54" s="51">
        <f>'Details and Calculations'!T53</f>
        <v>1</v>
      </c>
      <c r="AU54" s="51">
        <f>'Details and Calculations'!Z53</f>
        <v>1</v>
      </c>
      <c r="AV54" s="51">
        <f>'Details and Calculations'!S53</f>
        <v>0</v>
      </c>
      <c r="AW54" s="51">
        <f>'Details and Calculations'!AI53</f>
        <v>1</v>
      </c>
      <c r="AX54" s="51">
        <f>'Details and Calculations'!BY53</f>
        <v>1</v>
      </c>
      <c r="AY54" s="51">
        <f>'Details and Calculations'!CG53</f>
        <v>1</v>
      </c>
      <c r="AZ54" s="51">
        <f>'Details and Calculations'!CI53</f>
        <v>0</v>
      </c>
      <c r="BA54" s="51">
        <f t="shared" si="32"/>
        <v>1</v>
      </c>
      <c r="BB54" s="52">
        <f>'Details and Calculations'!Y53</f>
        <v>1</v>
      </c>
      <c r="BC54" s="52" t="str">
        <f>'Details and Calculations'!AC53</f>
        <v xml:space="preserve"> </v>
      </c>
      <c r="BD54" s="52" t="str">
        <f>'Details and Calculations'!AK53</f>
        <v xml:space="preserve"> </v>
      </c>
      <c r="BE54" s="52" t="str">
        <f>'Details and Calculations'!AN53</f>
        <v xml:space="preserve"> </v>
      </c>
      <c r="BF54" s="52">
        <f>'Details and Calculations'!AP53</f>
        <v>1</v>
      </c>
      <c r="BG54" s="52" t="str">
        <f>'Details and Calculations'!AT53</f>
        <v xml:space="preserve"> </v>
      </c>
      <c r="BH54" s="52" t="str">
        <f>'Details and Calculations'!AY53</f>
        <v xml:space="preserve"> </v>
      </c>
      <c r="BI54" s="52" t="str">
        <f>'Details and Calculations'!BB53</f>
        <v xml:space="preserve"> </v>
      </c>
      <c r="BJ54" s="52" t="str">
        <f>'Details and Calculations'!BD53</f>
        <v xml:space="preserve"> </v>
      </c>
      <c r="BK54" s="52">
        <f>'Details and Calculations'!CA53</f>
        <v>1</v>
      </c>
      <c r="BL54" s="43">
        <f>'Details and Calculations'!AA53</f>
        <v>0</v>
      </c>
      <c r="BM54" s="43" t="str">
        <f>'Details and Calculations'!AB53</f>
        <v/>
      </c>
      <c r="BN54" s="43" t="str">
        <f>'Details and Calculations'!AD53</f>
        <v xml:space="preserve"> </v>
      </c>
      <c r="BO54" s="43">
        <f>'Details and Calculations'!AJ53</f>
        <v>0</v>
      </c>
      <c r="BP54" s="43" t="str">
        <f>'Details and Calculations'!AL53</f>
        <v xml:space="preserve"> </v>
      </c>
      <c r="BQ54" s="43">
        <f>'Details and Calculations'!AO53</f>
        <v>1</v>
      </c>
      <c r="BR54" s="43">
        <f>'Details and Calculations'!AQ53</f>
        <v>2017</v>
      </c>
      <c r="BS54" s="43">
        <f>'Details and Calculations'!AS53</f>
        <v>0</v>
      </c>
      <c r="BT54" s="43" t="str">
        <f>'Details and Calculations'!AV53</f>
        <v xml:space="preserve"> </v>
      </c>
      <c r="BU54" s="43">
        <f>'Details and Calculations'!AX53</f>
        <v>0</v>
      </c>
      <c r="BV54" s="43" t="str">
        <f>'Details and Calculations'!AZ53</f>
        <v xml:space="preserve"> </v>
      </c>
      <c r="BW54" s="43">
        <f>'Details and Calculations'!BC53</f>
        <v>0</v>
      </c>
      <c r="BX54" s="43" t="str">
        <f>'Details and Calculations'!BE53</f>
        <v xml:space="preserve"> </v>
      </c>
      <c r="BY54" s="43" t="str">
        <f>'Details and Calculations'!BG53</f>
        <v xml:space="preserve"> </v>
      </c>
      <c r="BZ54" s="43" t="str">
        <f>'Details and Calculations'!BH53</f>
        <v xml:space="preserve"> </v>
      </c>
      <c r="CA54" s="43">
        <f>'Details and Calculations'!BJ53</f>
        <v>0</v>
      </c>
      <c r="CB54" s="43" t="str">
        <f>'Details and Calculations'!BK53</f>
        <v/>
      </c>
      <c r="CC54" s="43" t="str">
        <f>'Details and Calculations'!BL53</f>
        <v xml:space="preserve"> </v>
      </c>
      <c r="CD54" s="43" t="str">
        <f>'Details and Calculations'!BN53</f>
        <v xml:space="preserve"> </v>
      </c>
      <c r="CE54" s="43" t="str">
        <f>'Details and Calculations'!BO53</f>
        <v xml:space="preserve"> </v>
      </c>
      <c r="CF54" s="43">
        <f>'Details and Calculations'!BZ53</f>
        <v>1</v>
      </c>
      <c r="CG54" s="43">
        <f>'Details and Calculations'!CB53</f>
        <v>2017</v>
      </c>
      <c r="CH54" s="31"/>
      <c r="CI54" s="53"/>
    </row>
    <row r="55" spans="1:87" x14ac:dyDescent="0.3">
      <c r="A55" s="43">
        <f>'Details and Calculations'!A54</f>
        <v>2017</v>
      </c>
      <c r="B55" s="43" t="str">
        <f>'Details and Calculations'!C54</f>
        <v>Rwanda</v>
      </c>
      <c r="C55" s="43" t="str">
        <f>'Details and Calculations'!D54</f>
        <v>Rulindo</v>
      </c>
      <c r="D55" s="43" t="str">
        <f>'Details and Calculations'!E54</f>
        <v>Shyorongi</v>
      </c>
      <c r="E55" s="43" t="str">
        <f>'Details and Calculations'!F54</f>
        <v>Bugaragara</v>
      </c>
      <c r="F55" s="43" t="str">
        <f>'Details and Calculations'!G54</f>
        <v>Kabaraza</v>
      </c>
      <c r="G55" s="43" t="str">
        <f>'Details and Calculations'!H54</f>
        <v/>
      </c>
      <c r="H55" s="43" t="str">
        <f>'Details and Calculations'!I54</f>
        <v/>
      </c>
      <c r="I55" s="43" t="str">
        <f>'Details and Calculations'!J54</f>
        <v>kinywamagana pumping network</v>
      </c>
      <c r="J55" s="43">
        <f>'Details and Calculations'!K54</f>
        <v>165</v>
      </c>
      <c r="K55" s="43">
        <f>'Details and Calculations'!O54</f>
        <v>32</v>
      </c>
      <c r="L55" s="43" t="str">
        <f>'Details and Calculations'!P55</f>
        <v xml:space="preserve"> </v>
      </c>
      <c r="M55" s="43" t="str">
        <f>'Details and Calculations'!U54</f>
        <v>Piped Network With Pump</v>
      </c>
      <c r="N55" s="43">
        <f>'Details and Calculations'!V54</f>
        <v>2013</v>
      </c>
      <c r="O55" s="43" t="str">
        <f>'Details and Calculations'!W54</f>
        <v>Governement (District, Wasac) And Water For People</v>
      </c>
      <c r="P55" s="43" t="str">
        <f>'Details and Calculations'!X54</f>
        <v>Spring</v>
      </c>
      <c r="Q55" s="44" t="str">
        <f t="shared" si="19"/>
        <v>Low Risk</v>
      </c>
      <c r="R55" s="44" t="str">
        <f t="shared" si="20"/>
        <v>Low Risk</v>
      </c>
      <c r="S55" s="45" t="str">
        <f t="shared" si="2"/>
        <v>Intermediate Level of Service</v>
      </c>
      <c r="T55" s="62" t="str">
        <f t="shared" si="15"/>
        <v>Low Priority</v>
      </c>
      <c r="U55" s="46">
        <f t="shared" si="21"/>
        <v>7</v>
      </c>
      <c r="V55" s="28" t="str">
        <f t="shared" si="16"/>
        <v>Repair or Replace Components</v>
      </c>
      <c r="W55" s="47" t="str">
        <f t="shared" si="17"/>
        <v xml:space="preserve">Pump, </v>
      </c>
      <c r="X55" s="27" t="str">
        <f t="shared" si="18"/>
        <v>Create Plan To Repair or Replace Components</v>
      </c>
      <c r="Y55" s="48">
        <f t="shared" si="22"/>
        <v>26</v>
      </c>
      <c r="Z55" s="48">
        <f t="shared" si="23"/>
        <v>16</v>
      </c>
      <c r="AA55" s="48">
        <f t="shared" si="24"/>
        <v>26</v>
      </c>
      <c r="AB55" s="48">
        <f t="shared" si="25"/>
        <v>16</v>
      </c>
      <c r="AC55" s="48">
        <f t="shared" si="26"/>
        <v>26</v>
      </c>
      <c r="AD55" s="48">
        <f t="shared" si="27"/>
        <v>3</v>
      </c>
      <c r="AE55" s="48">
        <f t="shared" si="28"/>
        <v>16</v>
      </c>
      <c r="AF55" s="48" t="str">
        <f t="shared" si="29"/>
        <v xml:space="preserve"> </v>
      </c>
      <c r="AG55" s="49" t="str">
        <f t="shared" si="30"/>
        <v/>
      </c>
      <c r="AH55" s="48">
        <f t="shared" si="31"/>
        <v>16</v>
      </c>
      <c r="AI55" s="50">
        <f>'Details and Calculations'!AE54</f>
        <v>1</v>
      </c>
      <c r="AJ55" s="50">
        <f>'Details and Calculations'!AM54</f>
        <v>1</v>
      </c>
      <c r="AK55" s="50">
        <f>'Details and Calculations'!AR54</f>
        <v>1</v>
      </c>
      <c r="AL55" s="50">
        <f>'Details and Calculations'!AW54</f>
        <v>1</v>
      </c>
      <c r="AM55" s="50">
        <f>'Details and Calculations'!BA54</f>
        <v>1</v>
      </c>
      <c r="AN55" s="50">
        <f>'Details and Calculations'!BF54</f>
        <v>2</v>
      </c>
      <c r="AO55" s="50">
        <f>'Details and Calculations'!BI54</f>
        <v>1</v>
      </c>
      <c r="AP55" s="50" t="str">
        <f>'Details and Calculations'!BM54</f>
        <v xml:space="preserve"> </v>
      </c>
      <c r="AQ55" s="50" t="str">
        <f>'Details and Calculations'!BP54</f>
        <v xml:space="preserve"> </v>
      </c>
      <c r="AR55" s="50">
        <f>'Details and Calculations'!CC54</f>
        <v>1</v>
      </c>
      <c r="AS55" s="50">
        <f>'Details and Calculations'!CJ54</f>
        <v>2</v>
      </c>
      <c r="AT55" s="51">
        <f>'Details and Calculations'!T54</f>
        <v>1</v>
      </c>
      <c r="AU55" s="51">
        <f>'Details and Calculations'!Z54</f>
        <v>1</v>
      </c>
      <c r="AV55" s="51">
        <f>'Details and Calculations'!S54</f>
        <v>1</v>
      </c>
      <c r="AW55" s="51">
        <f>'Details and Calculations'!AI54</f>
        <v>1</v>
      </c>
      <c r="AX55" s="51">
        <f>'Details and Calculations'!BY54</f>
        <v>1</v>
      </c>
      <c r="AY55" s="51">
        <f>'Details and Calculations'!CG54</f>
        <v>1</v>
      </c>
      <c r="AZ55" s="51">
        <f>'Details and Calculations'!CI54</f>
        <v>1</v>
      </c>
      <c r="BA55" s="51">
        <f t="shared" si="32"/>
        <v>0</v>
      </c>
      <c r="BB55" s="52">
        <f>'Details and Calculations'!Y54</f>
        <v>7</v>
      </c>
      <c r="BC55" s="52">
        <f>'Details and Calculations'!AC54</f>
        <v>3</v>
      </c>
      <c r="BD55" s="52">
        <f>'Details and Calculations'!AK54</f>
        <v>1</v>
      </c>
      <c r="BE55" s="52">
        <f>'Details and Calculations'!AN54</f>
        <v>1500</v>
      </c>
      <c r="BF55" s="52">
        <f>'Details and Calculations'!AP54</f>
        <v>20</v>
      </c>
      <c r="BG55" s="52">
        <f>'Details and Calculations'!AT54</f>
        <v>25</v>
      </c>
      <c r="BH55" s="52">
        <f>'Details and Calculations'!AY54</f>
        <v>4</v>
      </c>
      <c r="BI55" s="52">
        <f>'Details and Calculations'!BB54</f>
        <v>11000</v>
      </c>
      <c r="BJ55" s="52">
        <f>'Details and Calculations'!BD54</f>
        <v>2</v>
      </c>
      <c r="BK55" s="52">
        <f>'Details and Calculations'!CA54</f>
        <v>1</v>
      </c>
      <c r="BL55" s="43">
        <f>'Details and Calculations'!AA54</f>
        <v>1</v>
      </c>
      <c r="BM55" s="43" t="str">
        <f>'Details and Calculations'!AB54</f>
        <v>"Springbox" --Intake Structure At A Spring</v>
      </c>
      <c r="BN55" s="43">
        <f>'Details and Calculations'!AD54</f>
        <v>2013</v>
      </c>
      <c r="BO55" s="43">
        <f>'Details and Calculations'!AJ54</f>
        <v>1</v>
      </c>
      <c r="BP55" s="43">
        <f>'Details and Calculations'!AL54</f>
        <v>2013</v>
      </c>
      <c r="BQ55" s="43">
        <f>'Details and Calculations'!AO54</f>
        <v>1</v>
      </c>
      <c r="BR55" s="43">
        <f>'Details and Calculations'!AQ54</f>
        <v>2013</v>
      </c>
      <c r="BS55" s="43">
        <f>'Details and Calculations'!AS54</f>
        <v>1</v>
      </c>
      <c r="BT55" s="43">
        <f>'Details and Calculations'!AV54</f>
        <v>2013</v>
      </c>
      <c r="BU55" s="43">
        <f>'Details and Calculations'!AX54</f>
        <v>1</v>
      </c>
      <c r="BV55" s="43">
        <f>'Details and Calculations'!AZ54</f>
        <v>2013</v>
      </c>
      <c r="BW55" s="43">
        <f>'Details and Calculations'!BC54</f>
        <v>1</v>
      </c>
      <c r="BX55" s="43">
        <f>'Details and Calculations'!BE54</f>
        <v>2013</v>
      </c>
      <c r="BY55" s="43">
        <f>'Details and Calculations'!BG54</f>
        <v>1</v>
      </c>
      <c r="BZ55" s="43">
        <f>'Details and Calculations'!BH54</f>
        <v>2013</v>
      </c>
      <c r="CA55" s="43">
        <f>'Details and Calculations'!BJ54</f>
        <v>0</v>
      </c>
      <c r="CB55" s="43" t="str">
        <f>'Details and Calculations'!BK54</f>
        <v/>
      </c>
      <c r="CC55" s="43" t="str">
        <f>'Details and Calculations'!BL54</f>
        <v xml:space="preserve"> </v>
      </c>
      <c r="CD55" s="43" t="str">
        <f>'Details and Calculations'!BN54</f>
        <v xml:space="preserve"> </v>
      </c>
      <c r="CE55" s="43" t="str">
        <f>'Details and Calculations'!BO54</f>
        <v xml:space="preserve"> </v>
      </c>
      <c r="CF55" s="43">
        <f>'Details and Calculations'!BZ54</f>
        <v>1</v>
      </c>
      <c r="CG55" s="43">
        <f>'Details and Calculations'!CB54</f>
        <v>2013</v>
      </c>
      <c r="CH55" s="31"/>
      <c r="CI55" s="53"/>
    </row>
    <row r="56" spans="1:87" x14ac:dyDescent="0.3">
      <c r="A56" s="43">
        <f>'Details and Calculations'!A55</f>
        <v>2017</v>
      </c>
      <c r="B56" s="43" t="str">
        <f>'Details and Calculations'!C55</f>
        <v>Rwanda</v>
      </c>
      <c r="C56" s="43" t="str">
        <f>'Details and Calculations'!D55</f>
        <v>Rulindo</v>
      </c>
      <c r="D56" s="43" t="str">
        <f>'Details and Calculations'!E55</f>
        <v>Bushoki</v>
      </c>
      <c r="E56" s="43" t="str">
        <f>'Details and Calculations'!F55</f>
        <v>Gasiza</v>
      </c>
      <c r="F56" s="43" t="str">
        <f>'Details and Calculations'!G55</f>
        <v>Gitwa</v>
      </c>
      <c r="G56" s="43" t="str">
        <f>'Details and Calculations'!H55</f>
        <v/>
      </c>
      <c r="H56" s="43" t="str">
        <f>'Details and Calculations'!I55</f>
        <v/>
      </c>
      <c r="I56" s="43" t="str">
        <f>'Details and Calculations'!J55</f>
        <v>Gitwa water point/Nkombe gravity system</v>
      </c>
      <c r="J56" s="43">
        <f>'Details and Calculations'!K55</f>
        <v>134</v>
      </c>
      <c r="K56" s="43">
        <f>'Details and Calculations'!O55</f>
        <v>134</v>
      </c>
      <c r="L56" s="43">
        <f>'Details and Calculations'!P56</f>
        <v>60</v>
      </c>
      <c r="M56" s="43" t="str">
        <f>'Details and Calculations'!U55</f>
        <v>Piped Network -- Gravity Only</v>
      </c>
      <c r="N56" s="43">
        <f>'Details and Calculations'!V55</f>
        <v>2013</v>
      </c>
      <c r="O56" s="43" t="str">
        <f>'Details and Calculations'!W55</f>
        <v>Coforwa</v>
      </c>
      <c r="P56" s="43" t="str">
        <f>'Details and Calculations'!X55</f>
        <v>Spring</v>
      </c>
      <c r="Q56" s="44" t="str">
        <f t="shared" si="19"/>
        <v>Low Risk</v>
      </c>
      <c r="R56" s="44" t="str">
        <f t="shared" si="20"/>
        <v>Low Risk</v>
      </c>
      <c r="S56" s="45" t="str">
        <f t="shared" si="2"/>
        <v>Intermediate Level of Service</v>
      </c>
      <c r="T56" s="62" t="str">
        <f t="shared" si="15"/>
        <v>Low Priority</v>
      </c>
      <c r="U56" s="46">
        <f t="shared" si="21"/>
        <v>7</v>
      </c>
      <c r="V56" s="28" t="str">
        <f t="shared" si="16"/>
        <v>Perform Routine Preventative Maintenance</v>
      </c>
      <c r="W56" s="47" t="str">
        <f t="shared" si="17"/>
        <v/>
      </c>
      <c r="X56" s="27" t="str">
        <f t="shared" si="18"/>
        <v>Maintain O&amp;M and Routine Monitoring</v>
      </c>
      <c r="Y56" s="48" t="str">
        <f t="shared" si="22"/>
        <v xml:space="preserve"> </v>
      </c>
      <c r="Z56" s="48" t="str">
        <f t="shared" si="23"/>
        <v xml:space="preserve"> </v>
      </c>
      <c r="AA56" s="48" t="str">
        <f t="shared" si="24"/>
        <v xml:space="preserve"> </v>
      </c>
      <c r="AB56" s="48" t="str">
        <f t="shared" si="25"/>
        <v xml:space="preserve"> </v>
      </c>
      <c r="AC56" s="48" t="str">
        <f t="shared" si="26"/>
        <v xml:space="preserve"> </v>
      </c>
      <c r="AD56" s="48" t="str">
        <f t="shared" si="27"/>
        <v xml:space="preserve"> </v>
      </c>
      <c r="AE56" s="48" t="str">
        <f t="shared" si="28"/>
        <v xml:space="preserve"> </v>
      </c>
      <c r="AF56" s="48" t="str">
        <f t="shared" si="29"/>
        <v xml:space="preserve"> </v>
      </c>
      <c r="AG56" s="49" t="str">
        <f t="shared" si="30"/>
        <v/>
      </c>
      <c r="AH56" s="48">
        <f t="shared" si="31"/>
        <v>5</v>
      </c>
      <c r="AI56" s="50" t="str">
        <f>'Details and Calculations'!AE55</f>
        <v xml:space="preserve"> </v>
      </c>
      <c r="AJ56" s="50" t="str">
        <f>'Details and Calculations'!AM55</f>
        <v xml:space="preserve"> </v>
      </c>
      <c r="AK56" s="50" t="str">
        <f>'Details and Calculations'!AR55</f>
        <v xml:space="preserve"> </v>
      </c>
      <c r="AL56" s="50" t="str">
        <f>'Details and Calculations'!AW55</f>
        <v xml:space="preserve"> </v>
      </c>
      <c r="AM56" s="50" t="str">
        <f>'Details and Calculations'!BA55</f>
        <v xml:space="preserve"> </v>
      </c>
      <c r="AN56" s="50" t="str">
        <f>'Details and Calculations'!BF55</f>
        <v xml:space="preserve"> </v>
      </c>
      <c r="AO56" s="50" t="str">
        <f>'Details and Calculations'!BI55</f>
        <v xml:space="preserve"> </v>
      </c>
      <c r="AP56" s="50" t="str">
        <f>'Details and Calculations'!BM55</f>
        <v xml:space="preserve"> </v>
      </c>
      <c r="AQ56" s="50" t="str">
        <f>'Details and Calculations'!BP55</f>
        <v xml:space="preserve"> </v>
      </c>
      <c r="AR56" s="50">
        <f>'Details and Calculations'!CC55</f>
        <v>1</v>
      </c>
      <c r="AS56" s="50">
        <f>'Details and Calculations'!CJ55</f>
        <v>1</v>
      </c>
      <c r="AT56" s="51">
        <f>'Details and Calculations'!T55</f>
        <v>1</v>
      </c>
      <c r="AU56" s="51">
        <f>'Details and Calculations'!Z55</f>
        <v>1</v>
      </c>
      <c r="AV56" s="51">
        <f>'Details and Calculations'!S55</f>
        <v>0</v>
      </c>
      <c r="AW56" s="51">
        <f>'Details and Calculations'!AI55</f>
        <v>1</v>
      </c>
      <c r="AX56" s="51">
        <f>'Details and Calculations'!BY55</f>
        <v>1</v>
      </c>
      <c r="AY56" s="51">
        <f>'Details and Calculations'!CG55</f>
        <v>1</v>
      </c>
      <c r="AZ56" s="51">
        <f>'Details and Calculations'!CI55</f>
        <v>1</v>
      </c>
      <c r="BA56" s="51">
        <f t="shared" si="32"/>
        <v>1</v>
      </c>
      <c r="BB56" s="52">
        <f>'Details and Calculations'!Y55</f>
        <v>1</v>
      </c>
      <c r="BC56" s="52" t="str">
        <f>'Details and Calculations'!AC55</f>
        <v xml:space="preserve"> </v>
      </c>
      <c r="BD56" s="52" t="str">
        <f>'Details and Calculations'!AK55</f>
        <v xml:space="preserve"> </v>
      </c>
      <c r="BE56" s="52" t="str">
        <f>'Details and Calculations'!AN55</f>
        <v xml:space="preserve"> </v>
      </c>
      <c r="BF56" s="52" t="str">
        <f>'Details and Calculations'!AP55</f>
        <v xml:space="preserve"> </v>
      </c>
      <c r="BG56" s="52" t="str">
        <f>'Details and Calculations'!AT55</f>
        <v xml:space="preserve"> </v>
      </c>
      <c r="BH56" s="52" t="str">
        <f>'Details and Calculations'!AY55</f>
        <v xml:space="preserve"> </v>
      </c>
      <c r="BI56" s="52" t="str">
        <f>'Details and Calculations'!BB55</f>
        <v xml:space="preserve"> </v>
      </c>
      <c r="BJ56" s="52" t="str">
        <f>'Details and Calculations'!BD55</f>
        <v xml:space="preserve"> </v>
      </c>
      <c r="BK56" s="52">
        <f>'Details and Calculations'!CA55</f>
        <v>1</v>
      </c>
      <c r="BL56" s="43">
        <f>'Details and Calculations'!AA55</f>
        <v>0</v>
      </c>
      <c r="BM56" s="43" t="str">
        <f>'Details and Calculations'!AB55</f>
        <v/>
      </c>
      <c r="BN56" s="43" t="str">
        <f>'Details and Calculations'!AD55</f>
        <v xml:space="preserve"> </v>
      </c>
      <c r="BO56" s="43">
        <f>'Details and Calculations'!AJ55</f>
        <v>0</v>
      </c>
      <c r="BP56" s="43" t="str">
        <f>'Details and Calculations'!AL55</f>
        <v xml:space="preserve"> </v>
      </c>
      <c r="BQ56" s="43">
        <f>'Details and Calculations'!AO55</f>
        <v>0</v>
      </c>
      <c r="BR56" s="43" t="str">
        <f>'Details and Calculations'!AQ55</f>
        <v xml:space="preserve"> </v>
      </c>
      <c r="BS56" s="43">
        <f>'Details and Calculations'!AS55</f>
        <v>0</v>
      </c>
      <c r="BT56" s="43" t="str">
        <f>'Details and Calculations'!AV55</f>
        <v xml:space="preserve"> </v>
      </c>
      <c r="BU56" s="43">
        <f>'Details and Calculations'!AX55</f>
        <v>0</v>
      </c>
      <c r="BV56" s="43" t="str">
        <f>'Details and Calculations'!AZ55</f>
        <v xml:space="preserve"> </v>
      </c>
      <c r="BW56" s="43">
        <f>'Details and Calculations'!BC55</f>
        <v>0</v>
      </c>
      <c r="BX56" s="43" t="str">
        <f>'Details and Calculations'!BE55</f>
        <v xml:space="preserve"> </v>
      </c>
      <c r="BY56" s="43" t="str">
        <f>'Details and Calculations'!BG55</f>
        <v xml:space="preserve"> </v>
      </c>
      <c r="BZ56" s="43" t="str">
        <f>'Details and Calculations'!BH55</f>
        <v xml:space="preserve"> </v>
      </c>
      <c r="CA56" s="43">
        <f>'Details and Calculations'!BJ55</f>
        <v>0</v>
      </c>
      <c r="CB56" s="43" t="str">
        <f>'Details and Calculations'!BK55</f>
        <v/>
      </c>
      <c r="CC56" s="43" t="str">
        <f>'Details and Calculations'!BL55</f>
        <v xml:space="preserve"> </v>
      </c>
      <c r="CD56" s="43" t="str">
        <f>'Details and Calculations'!BN55</f>
        <v xml:space="preserve"> </v>
      </c>
      <c r="CE56" s="43" t="str">
        <f>'Details and Calculations'!BO55</f>
        <v xml:space="preserve"> </v>
      </c>
      <c r="CF56" s="43">
        <f>'Details and Calculations'!BZ55</f>
        <v>1</v>
      </c>
      <c r="CG56" s="43">
        <f>'Details and Calculations'!CB55</f>
        <v>2002</v>
      </c>
      <c r="CH56" s="31"/>
      <c r="CI56" s="53"/>
    </row>
    <row r="57" spans="1:87" x14ac:dyDescent="0.3">
      <c r="A57" s="43">
        <f>'Details and Calculations'!A56</f>
        <v>2017</v>
      </c>
      <c r="B57" s="43" t="str">
        <f>'Details and Calculations'!C56</f>
        <v>Rwanda</v>
      </c>
      <c r="C57" s="43" t="str">
        <f>'Details and Calculations'!D56</f>
        <v>Rulindo</v>
      </c>
      <c r="D57" s="43" t="str">
        <f>'Details and Calculations'!E56</f>
        <v>Mbogo</v>
      </c>
      <c r="E57" s="43" t="str">
        <f>'Details and Calculations'!F56</f>
        <v>Bukoro</v>
      </c>
      <c r="F57" s="43" t="str">
        <f>'Details and Calculations'!G56</f>
        <v>Kibaya</v>
      </c>
      <c r="G57" s="43" t="str">
        <f>'Details and Calculations'!H56</f>
        <v/>
      </c>
      <c r="H57" s="43" t="str">
        <f>'Details and Calculations'!I56</f>
        <v/>
      </c>
      <c r="I57" s="43" t="str">
        <f>'Details and Calculations'!J56</f>
        <v>Mutungo</v>
      </c>
      <c r="J57" s="43">
        <f>'Details and Calculations'!K56</f>
        <v>133</v>
      </c>
      <c r="K57" s="43">
        <f>'Details and Calculations'!O56</f>
        <v>73</v>
      </c>
      <c r="L57" s="43" t="str">
        <f>'Details and Calculations'!P57</f>
        <v xml:space="preserve"> </v>
      </c>
      <c r="M57" s="43" t="str">
        <f>'Details and Calculations'!U56</f>
        <v>Piped Network -- Gravity Only</v>
      </c>
      <c r="N57" s="43">
        <f>'Details and Calculations'!V56</f>
        <v>2004</v>
      </c>
      <c r="O57" s="43" t="str">
        <f>'Details and Calculations'!W56</f>
        <v/>
      </c>
      <c r="P57" s="43" t="str">
        <f>'Details and Calculations'!X56</f>
        <v>Spring</v>
      </c>
      <c r="Q57" s="44" t="str">
        <f t="shared" si="19"/>
        <v>Low Risk</v>
      </c>
      <c r="R57" s="44" t="str">
        <f t="shared" si="20"/>
        <v>Medium Risk</v>
      </c>
      <c r="S57" s="45" t="str">
        <f t="shared" si="2"/>
        <v>Intermediate Level of Service</v>
      </c>
      <c r="T57" s="62" t="str">
        <f t="shared" si="15"/>
        <v>Low Priority</v>
      </c>
      <c r="U57" s="46">
        <f t="shared" si="21"/>
        <v>6</v>
      </c>
      <c r="V57" s="28" t="str">
        <f t="shared" si="16"/>
        <v>Repair or Replace Components</v>
      </c>
      <c r="W57" s="47" t="str">
        <f t="shared" si="17"/>
        <v>Conduction Line, Storage Tank, Distribution  Line, Kiosk/Tap Stand</v>
      </c>
      <c r="X57" s="27" t="str">
        <f t="shared" si="18"/>
        <v>Create Plan To Repair or Replace Components</v>
      </c>
      <c r="Y57" s="48" t="str">
        <f t="shared" si="22"/>
        <v xml:space="preserve"> </v>
      </c>
      <c r="Z57" s="48">
        <f t="shared" si="23"/>
        <v>7</v>
      </c>
      <c r="AA57" s="48">
        <f t="shared" si="24"/>
        <v>17</v>
      </c>
      <c r="AB57" s="48" t="str">
        <f t="shared" si="25"/>
        <v xml:space="preserve"> </v>
      </c>
      <c r="AC57" s="48">
        <f t="shared" si="26"/>
        <v>17</v>
      </c>
      <c r="AD57" s="48" t="str">
        <f t="shared" si="27"/>
        <v xml:space="preserve"> </v>
      </c>
      <c r="AE57" s="48" t="str">
        <f t="shared" si="28"/>
        <v xml:space="preserve"> </v>
      </c>
      <c r="AF57" s="48" t="str">
        <f t="shared" si="29"/>
        <v xml:space="preserve"> </v>
      </c>
      <c r="AG57" s="49" t="str">
        <f t="shared" si="30"/>
        <v/>
      </c>
      <c r="AH57" s="48">
        <f t="shared" si="31"/>
        <v>7</v>
      </c>
      <c r="AI57" s="50" t="str">
        <f>'Details and Calculations'!AE56</f>
        <v xml:space="preserve"> </v>
      </c>
      <c r="AJ57" s="50">
        <f>'Details and Calculations'!AM56</f>
        <v>2</v>
      </c>
      <c r="AK57" s="50">
        <f>'Details and Calculations'!AR56</f>
        <v>2</v>
      </c>
      <c r="AL57" s="50" t="str">
        <f>'Details and Calculations'!AW56</f>
        <v xml:space="preserve"> </v>
      </c>
      <c r="AM57" s="50">
        <f>'Details and Calculations'!BA56</f>
        <v>2</v>
      </c>
      <c r="AN57" s="50" t="str">
        <f>'Details and Calculations'!BF56</f>
        <v xml:space="preserve"> </v>
      </c>
      <c r="AO57" s="50" t="str">
        <f>'Details and Calculations'!BI56</f>
        <v xml:space="preserve"> </v>
      </c>
      <c r="AP57" s="50" t="str">
        <f>'Details and Calculations'!BM56</f>
        <v xml:space="preserve"> </v>
      </c>
      <c r="AQ57" s="50" t="str">
        <f>'Details and Calculations'!BP56</f>
        <v xml:space="preserve"> </v>
      </c>
      <c r="AR57" s="50">
        <f>'Details and Calculations'!CC56</f>
        <v>2</v>
      </c>
      <c r="AS57" s="50">
        <f>'Details and Calculations'!CJ56</f>
        <v>2</v>
      </c>
      <c r="AT57" s="51">
        <f>'Details and Calculations'!T56</f>
        <v>1</v>
      </c>
      <c r="AU57" s="51">
        <f>'Details and Calculations'!Z56</f>
        <v>0</v>
      </c>
      <c r="AV57" s="51">
        <f>'Details and Calculations'!S56</f>
        <v>1</v>
      </c>
      <c r="AW57" s="51">
        <f>'Details and Calculations'!AI56</f>
        <v>1</v>
      </c>
      <c r="AX57" s="51">
        <f>'Details and Calculations'!BY56</f>
        <v>1</v>
      </c>
      <c r="AY57" s="51">
        <f>'Details and Calculations'!CG56</f>
        <v>1</v>
      </c>
      <c r="AZ57" s="51">
        <f>'Details and Calculations'!CI56</f>
        <v>1</v>
      </c>
      <c r="BA57" s="51">
        <f t="shared" si="32"/>
        <v>0</v>
      </c>
      <c r="BB57" s="52">
        <f>'Details and Calculations'!Y56</f>
        <v>1</v>
      </c>
      <c r="BC57" s="52" t="str">
        <f>'Details and Calculations'!AC56</f>
        <v xml:space="preserve"> </v>
      </c>
      <c r="BD57" s="52">
        <f>'Details and Calculations'!AK56</f>
        <v>1</v>
      </c>
      <c r="BE57" s="52">
        <f>'Details and Calculations'!AN56</f>
        <v>500</v>
      </c>
      <c r="BF57" s="52">
        <f>'Details and Calculations'!AP56</f>
        <v>2</v>
      </c>
      <c r="BG57" s="52" t="str">
        <f>'Details and Calculations'!AT56</f>
        <v xml:space="preserve"> </v>
      </c>
      <c r="BH57" s="52">
        <f>'Details and Calculations'!AY56</f>
        <v>1</v>
      </c>
      <c r="BI57" s="52">
        <f>'Details and Calculations'!BB56</f>
        <v>2000</v>
      </c>
      <c r="BJ57" s="52" t="str">
        <f>'Details and Calculations'!BD56</f>
        <v xml:space="preserve"> </v>
      </c>
      <c r="BK57" s="52">
        <f>'Details and Calculations'!CA56</f>
        <v>1</v>
      </c>
      <c r="BL57" s="43">
        <f>'Details and Calculations'!AA56</f>
        <v>0</v>
      </c>
      <c r="BM57" s="43" t="str">
        <f>'Details and Calculations'!AB56</f>
        <v/>
      </c>
      <c r="BN57" s="43" t="str">
        <f>'Details and Calculations'!AD56</f>
        <v xml:space="preserve"> </v>
      </c>
      <c r="BO57" s="43">
        <f>'Details and Calculations'!AJ56</f>
        <v>1</v>
      </c>
      <c r="BP57" s="43">
        <f>'Details and Calculations'!AL56</f>
        <v>2004</v>
      </c>
      <c r="BQ57" s="43">
        <f>'Details and Calculations'!AO56</f>
        <v>1</v>
      </c>
      <c r="BR57" s="43">
        <f>'Details and Calculations'!AQ56</f>
        <v>2004</v>
      </c>
      <c r="BS57" s="43">
        <f>'Details and Calculations'!AS56</f>
        <v>0</v>
      </c>
      <c r="BT57" s="43" t="str">
        <f>'Details and Calculations'!AV56</f>
        <v xml:space="preserve"> </v>
      </c>
      <c r="BU57" s="43">
        <f>'Details and Calculations'!AX56</f>
        <v>1</v>
      </c>
      <c r="BV57" s="43">
        <f>'Details and Calculations'!AZ56</f>
        <v>2004</v>
      </c>
      <c r="BW57" s="43">
        <f>'Details and Calculations'!BC56</f>
        <v>0</v>
      </c>
      <c r="BX57" s="43" t="str">
        <f>'Details and Calculations'!BE56</f>
        <v xml:space="preserve"> </v>
      </c>
      <c r="BY57" s="43" t="str">
        <f>'Details and Calculations'!BG56</f>
        <v xml:space="preserve"> </v>
      </c>
      <c r="BZ57" s="43" t="str">
        <f>'Details and Calculations'!BH56</f>
        <v xml:space="preserve"> </v>
      </c>
      <c r="CA57" s="43">
        <f>'Details and Calculations'!BJ56</f>
        <v>0</v>
      </c>
      <c r="CB57" s="43" t="str">
        <f>'Details and Calculations'!BK56</f>
        <v/>
      </c>
      <c r="CC57" s="43" t="str">
        <f>'Details and Calculations'!BL56</f>
        <v xml:space="preserve"> </v>
      </c>
      <c r="CD57" s="43" t="str">
        <f>'Details and Calculations'!BN56</f>
        <v xml:space="preserve"> </v>
      </c>
      <c r="CE57" s="43" t="str">
        <f>'Details and Calculations'!BO56</f>
        <v xml:space="preserve"> </v>
      </c>
      <c r="CF57" s="43">
        <f>'Details and Calculations'!BZ56</f>
        <v>1</v>
      </c>
      <c r="CG57" s="43">
        <f>'Details and Calculations'!CB56</f>
        <v>2004</v>
      </c>
      <c r="CH57" s="31"/>
      <c r="CI57" s="53"/>
    </row>
    <row r="58" spans="1:87" x14ac:dyDescent="0.3">
      <c r="A58" s="43">
        <f>'Details and Calculations'!A57</f>
        <v>2017</v>
      </c>
      <c r="B58" s="43" t="str">
        <f>'Details and Calculations'!C57</f>
        <v>Rwanda</v>
      </c>
      <c r="C58" s="43" t="str">
        <f>'Details and Calculations'!D57</f>
        <v>Rulindo</v>
      </c>
      <c r="D58" s="43" t="str">
        <f>'Details and Calculations'!E57</f>
        <v>Kisaro</v>
      </c>
      <c r="E58" s="43" t="str">
        <f>'Details and Calculations'!F57</f>
        <v>Murama</v>
      </c>
      <c r="F58" s="43" t="str">
        <f>'Details and Calculations'!G57</f>
        <v>Kibingwe</v>
      </c>
      <c r="G58" s="43" t="str">
        <f>'Details and Calculations'!H57</f>
        <v/>
      </c>
      <c r="H58" s="43" t="str">
        <f>'Details and Calculations'!I57</f>
        <v/>
      </c>
      <c r="I58" s="43" t="str">
        <f>'Details and Calculations'!J57</f>
        <v xml:space="preserve"> </v>
      </c>
      <c r="J58" s="43">
        <f>'Details and Calculations'!K57</f>
        <v>122</v>
      </c>
      <c r="K58" s="43">
        <f>'Details and Calculations'!O57</f>
        <v>122</v>
      </c>
      <c r="L58" s="43" t="str">
        <f>'Details and Calculations'!P58</f>
        <v xml:space="preserve"> </v>
      </c>
      <c r="M58" s="43" t="str">
        <f>'Details and Calculations'!U57</f>
        <v>Piped Network -- Gravity Only</v>
      </c>
      <c r="N58" s="43">
        <f>'Details and Calculations'!V57</f>
        <v>2003</v>
      </c>
      <c r="O58" s="43" t="str">
        <f>'Details and Calculations'!W57</f>
        <v>Government</v>
      </c>
      <c r="P58" s="43" t="str">
        <f>'Details and Calculations'!X57</f>
        <v>Spring</v>
      </c>
      <c r="Q58" s="44" t="str">
        <f t="shared" si="19"/>
        <v>Low Risk</v>
      </c>
      <c r="R58" s="44" t="str">
        <f t="shared" si="20"/>
        <v>High Risk</v>
      </c>
      <c r="S58" s="45" t="str">
        <f t="shared" si="2"/>
        <v>Basic Level of Service</v>
      </c>
      <c r="T58" s="62" t="str">
        <f t="shared" si="15"/>
        <v>High Priority</v>
      </c>
      <c r="U58" s="46">
        <f t="shared" si="21"/>
        <v>5</v>
      </c>
      <c r="V58" s="28" t="str">
        <f t="shared" si="16"/>
        <v>Major Repairs or Replace System</v>
      </c>
      <c r="W58" s="47" t="str">
        <f t="shared" si="17"/>
        <v/>
      </c>
      <c r="X58" s="27" t="str">
        <f t="shared" si="18"/>
        <v>Further Technical Diagnostic Needed</v>
      </c>
      <c r="Y58" s="48">
        <f t="shared" si="22"/>
        <v>16</v>
      </c>
      <c r="Z58" s="48">
        <f t="shared" si="23"/>
        <v>6</v>
      </c>
      <c r="AA58" s="48">
        <f t="shared" si="24"/>
        <v>16</v>
      </c>
      <c r="AB58" s="48">
        <f t="shared" si="25"/>
        <v>6</v>
      </c>
      <c r="AC58" s="48">
        <f t="shared" si="26"/>
        <v>16</v>
      </c>
      <c r="AD58" s="48" t="str">
        <f t="shared" si="27"/>
        <v xml:space="preserve"> </v>
      </c>
      <c r="AE58" s="48" t="str">
        <f t="shared" si="28"/>
        <v xml:space="preserve"> </v>
      </c>
      <c r="AF58" s="48" t="str">
        <f t="shared" si="29"/>
        <v xml:space="preserve"> </v>
      </c>
      <c r="AG58" s="49" t="str">
        <f t="shared" si="30"/>
        <v/>
      </c>
      <c r="AH58" s="48">
        <f t="shared" si="31"/>
        <v>6</v>
      </c>
      <c r="AI58" s="50">
        <f>'Details and Calculations'!AE57</f>
        <v>1</v>
      </c>
      <c r="AJ58" s="50">
        <f>'Details and Calculations'!AM57</f>
        <v>1</v>
      </c>
      <c r="AK58" s="50">
        <f>'Details and Calculations'!AR57</f>
        <v>1</v>
      </c>
      <c r="AL58" s="50">
        <f>'Details and Calculations'!AW57</f>
        <v>1</v>
      </c>
      <c r="AM58" s="50">
        <f>'Details and Calculations'!BA57</f>
        <v>1</v>
      </c>
      <c r="AN58" s="50" t="str">
        <f>'Details and Calculations'!BF57</f>
        <v xml:space="preserve"> </v>
      </c>
      <c r="AO58" s="50" t="str">
        <f>'Details and Calculations'!BI57</f>
        <v xml:space="preserve"> </v>
      </c>
      <c r="AP58" s="50" t="str">
        <f>'Details and Calculations'!BM57</f>
        <v xml:space="preserve"> </v>
      </c>
      <c r="AQ58" s="50" t="str">
        <f>'Details and Calculations'!BP57</f>
        <v xml:space="preserve"> </v>
      </c>
      <c r="AR58" s="50">
        <f>'Details and Calculations'!CC57</f>
        <v>3</v>
      </c>
      <c r="AS58" s="50">
        <f>'Details and Calculations'!CJ57</f>
        <v>2</v>
      </c>
      <c r="AT58" s="51">
        <f>'Details and Calculations'!T57</f>
        <v>1</v>
      </c>
      <c r="AU58" s="51">
        <f>'Details and Calculations'!Z57</f>
        <v>1</v>
      </c>
      <c r="AV58" s="51">
        <f>'Details and Calculations'!S57</f>
        <v>0</v>
      </c>
      <c r="AW58" s="51">
        <f>'Details and Calculations'!AI57</f>
        <v>1</v>
      </c>
      <c r="AX58" s="51">
        <f>'Details and Calculations'!BY57</f>
        <v>1</v>
      </c>
      <c r="AY58" s="51">
        <f>'Details and Calculations'!CG57</f>
        <v>1</v>
      </c>
      <c r="AZ58" s="51">
        <f>'Details and Calculations'!CI57</f>
        <v>0</v>
      </c>
      <c r="BA58" s="51">
        <f t="shared" si="32"/>
        <v>0</v>
      </c>
      <c r="BB58" s="52">
        <f>'Details and Calculations'!Y57</f>
        <v>1</v>
      </c>
      <c r="BC58" s="52">
        <f>'Details and Calculations'!AC57</f>
        <v>1</v>
      </c>
      <c r="BD58" s="52">
        <f>'Details and Calculations'!AK57</f>
        <v>2</v>
      </c>
      <c r="BE58" s="52">
        <f>'Details and Calculations'!AN57</f>
        <v>30000</v>
      </c>
      <c r="BF58" s="52">
        <f>'Details and Calculations'!AP57</f>
        <v>7</v>
      </c>
      <c r="BG58" s="52">
        <f>'Details and Calculations'!AT57</f>
        <v>14</v>
      </c>
      <c r="BH58" s="52">
        <f>'Details and Calculations'!AY57</f>
        <v>1</v>
      </c>
      <c r="BI58" s="52">
        <f>'Details and Calculations'!BB57</f>
        <v>30000</v>
      </c>
      <c r="BJ58" s="52" t="str">
        <f>'Details and Calculations'!BD57</f>
        <v xml:space="preserve"> </v>
      </c>
      <c r="BK58" s="52">
        <f>'Details and Calculations'!CA57</f>
        <v>1</v>
      </c>
      <c r="BL58" s="43">
        <f>'Details and Calculations'!AA57</f>
        <v>1</v>
      </c>
      <c r="BM58" s="43" t="str">
        <f>'Details and Calculations'!AB57</f>
        <v/>
      </c>
      <c r="BN58" s="43">
        <f>'Details and Calculations'!AD57</f>
        <v>2003</v>
      </c>
      <c r="BO58" s="43">
        <f>'Details and Calculations'!AJ57</f>
        <v>1</v>
      </c>
      <c r="BP58" s="43">
        <f>'Details and Calculations'!AL57</f>
        <v>2003</v>
      </c>
      <c r="BQ58" s="43">
        <f>'Details and Calculations'!AO57</f>
        <v>1</v>
      </c>
      <c r="BR58" s="43">
        <f>'Details and Calculations'!AQ57</f>
        <v>2003</v>
      </c>
      <c r="BS58" s="43">
        <f>'Details and Calculations'!AS57</f>
        <v>1</v>
      </c>
      <c r="BT58" s="43">
        <f>'Details and Calculations'!AV57</f>
        <v>2003</v>
      </c>
      <c r="BU58" s="43">
        <f>'Details and Calculations'!AX57</f>
        <v>1</v>
      </c>
      <c r="BV58" s="43">
        <f>'Details and Calculations'!AZ57</f>
        <v>2003</v>
      </c>
      <c r="BW58" s="43">
        <f>'Details and Calculations'!BC57</f>
        <v>0</v>
      </c>
      <c r="BX58" s="43" t="str">
        <f>'Details and Calculations'!BE57</f>
        <v xml:space="preserve"> </v>
      </c>
      <c r="BY58" s="43" t="str">
        <f>'Details and Calculations'!BG57</f>
        <v xml:space="preserve"> </v>
      </c>
      <c r="BZ58" s="43" t="str">
        <f>'Details and Calculations'!BH57</f>
        <v xml:space="preserve"> </v>
      </c>
      <c r="CA58" s="43">
        <f>'Details and Calculations'!BJ57</f>
        <v>0</v>
      </c>
      <c r="CB58" s="43" t="str">
        <f>'Details and Calculations'!BK57</f>
        <v/>
      </c>
      <c r="CC58" s="43" t="str">
        <f>'Details and Calculations'!BL57</f>
        <v xml:space="preserve"> </v>
      </c>
      <c r="CD58" s="43" t="str">
        <f>'Details and Calculations'!BN57</f>
        <v xml:space="preserve"> </v>
      </c>
      <c r="CE58" s="43" t="str">
        <f>'Details and Calculations'!BO57</f>
        <v xml:space="preserve"> </v>
      </c>
      <c r="CF58" s="43">
        <f>'Details and Calculations'!BZ57</f>
        <v>1</v>
      </c>
      <c r="CG58" s="43">
        <f>'Details and Calculations'!CB57</f>
        <v>2003</v>
      </c>
      <c r="CH58" s="31"/>
      <c r="CI58" s="53"/>
    </row>
    <row r="59" spans="1:87" x14ac:dyDescent="0.3">
      <c r="A59" s="43">
        <f>'Details and Calculations'!A58</f>
        <v>2017</v>
      </c>
      <c r="B59" s="43" t="str">
        <f>'Details and Calculations'!C58</f>
        <v>Rwanda</v>
      </c>
      <c r="C59" s="43" t="str">
        <f>'Details and Calculations'!D58</f>
        <v>Rulindo</v>
      </c>
      <c r="D59" s="43" t="str">
        <f>'Details and Calculations'!E58</f>
        <v>Masoro</v>
      </c>
      <c r="E59" s="43" t="str">
        <f>'Details and Calculations'!F58</f>
        <v>Kigarama</v>
      </c>
      <c r="F59" s="43" t="str">
        <f>'Details and Calculations'!G58</f>
        <v>Marenge</v>
      </c>
      <c r="G59" s="43" t="str">
        <f>'Details and Calculations'!H58</f>
        <v/>
      </c>
      <c r="H59" s="43" t="str">
        <f>'Details and Calculations'!I58</f>
        <v/>
      </c>
      <c r="I59" s="43" t="str">
        <f>'Details and Calculations'!J58</f>
        <v>marenge</v>
      </c>
      <c r="J59" s="43">
        <f>'Details and Calculations'!K58</f>
        <v>27</v>
      </c>
      <c r="K59" s="43">
        <f>'Details and Calculations'!O58</f>
        <v>27</v>
      </c>
      <c r="L59" s="43">
        <f>'Details and Calculations'!P59</f>
        <v>262</v>
      </c>
      <c r="M59" s="43" t="str">
        <f>'Details and Calculations'!U58</f>
        <v>Piped Network -- Gravity Only</v>
      </c>
      <c r="N59" s="43">
        <f>'Details and Calculations'!V58</f>
        <v>2016</v>
      </c>
      <c r="O59" s="43" t="str">
        <f>'Details and Calculations'!W58</f>
        <v>Governement (District, Wasac) And Water For People</v>
      </c>
      <c r="P59" s="43" t="str">
        <f>'Details and Calculations'!X58</f>
        <v>Spring</v>
      </c>
      <c r="Q59" s="44" t="str">
        <f t="shared" si="19"/>
        <v>Low Risk</v>
      </c>
      <c r="R59" s="44" t="str">
        <f t="shared" si="20"/>
        <v>Low Risk</v>
      </c>
      <c r="S59" s="45" t="str">
        <f t="shared" si="2"/>
        <v>Intermediate Level of Service</v>
      </c>
      <c r="T59" s="62" t="str">
        <f t="shared" si="15"/>
        <v>Low Priority</v>
      </c>
      <c r="U59" s="46">
        <f t="shared" si="21"/>
        <v>7</v>
      </c>
      <c r="V59" s="28" t="str">
        <f t="shared" si="16"/>
        <v>Perform Routine Preventative Maintenance</v>
      </c>
      <c r="W59" s="47" t="str">
        <f t="shared" si="17"/>
        <v/>
      </c>
      <c r="X59" s="27" t="str">
        <f t="shared" si="18"/>
        <v>Maintain O&amp;M and Routine Monitoring</v>
      </c>
      <c r="Y59" s="48">
        <f t="shared" si="22"/>
        <v>29</v>
      </c>
      <c r="Z59" s="48">
        <f t="shared" si="23"/>
        <v>19</v>
      </c>
      <c r="AA59" s="48">
        <f t="shared" si="24"/>
        <v>29</v>
      </c>
      <c r="AB59" s="48">
        <f t="shared" si="25"/>
        <v>19</v>
      </c>
      <c r="AC59" s="48">
        <f t="shared" si="26"/>
        <v>29</v>
      </c>
      <c r="AD59" s="48">
        <f t="shared" si="27"/>
        <v>6</v>
      </c>
      <c r="AE59" s="48">
        <f t="shared" si="28"/>
        <v>19</v>
      </c>
      <c r="AF59" s="48" t="str">
        <f t="shared" si="29"/>
        <v xml:space="preserve"> </v>
      </c>
      <c r="AG59" s="49" t="str">
        <f t="shared" si="30"/>
        <v/>
      </c>
      <c r="AH59" s="48">
        <f t="shared" si="31"/>
        <v>19</v>
      </c>
      <c r="AI59" s="50">
        <f>'Details and Calculations'!AE58</f>
        <v>1</v>
      </c>
      <c r="AJ59" s="50">
        <f>'Details and Calculations'!AM58</f>
        <v>1</v>
      </c>
      <c r="AK59" s="50">
        <f>'Details and Calculations'!AR58</f>
        <v>1</v>
      </c>
      <c r="AL59" s="50">
        <f>'Details and Calculations'!AW58</f>
        <v>1</v>
      </c>
      <c r="AM59" s="50">
        <f>'Details and Calculations'!BA58</f>
        <v>1</v>
      </c>
      <c r="AN59" s="50">
        <f>'Details and Calculations'!BF58</f>
        <v>1</v>
      </c>
      <c r="AO59" s="50">
        <f>'Details and Calculations'!BI58</f>
        <v>1</v>
      </c>
      <c r="AP59" s="50" t="str">
        <f>'Details and Calculations'!BM58</f>
        <v xml:space="preserve"> </v>
      </c>
      <c r="AQ59" s="50" t="str">
        <f>'Details and Calculations'!BP58</f>
        <v xml:space="preserve"> </v>
      </c>
      <c r="AR59" s="50">
        <f>'Details and Calculations'!CC58</f>
        <v>1</v>
      </c>
      <c r="AS59" s="50">
        <f>'Details and Calculations'!CJ58</f>
        <v>1</v>
      </c>
      <c r="AT59" s="51">
        <f>'Details and Calculations'!T58</f>
        <v>1</v>
      </c>
      <c r="AU59" s="51">
        <f>'Details and Calculations'!Z58</f>
        <v>1</v>
      </c>
      <c r="AV59" s="51">
        <f>'Details and Calculations'!S58</f>
        <v>0</v>
      </c>
      <c r="AW59" s="51">
        <f>'Details and Calculations'!AI58</f>
        <v>1</v>
      </c>
      <c r="AX59" s="51">
        <f>'Details and Calculations'!BY58</f>
        <v>1</v>
      </c>
      <c r="AY59" s="51">
        <f>'Details and Calculations'!CG58</f>
        <v>1</v>
      </c>
      <c r="AZ59" s="51">
        <f>'Details and Calculations'!CI58</f>
        <v>1</v>
      </c>
      <c r="BA59" s="51">
        <f t="shared" si="32"/>
        <v>1</v>
      </c>
      <c r="BB59" s="52">
        <f>'Details and Calculations'!Y58</f>
        <v>2</v>
      </c>
      <c r="BC59" s="52">
        <f>'Details and Calculations'!AC58</f>
        <v>1</v>
      </c>
      <c r="BD59" s="52">
        <f>'Details and Calculations'!AK58</f>
        <v>1</v>
      </c>
      <c r="BE59" s="52">
        <f>'Details and Calculations'!AN58</f>
        <v>500</v>
      </c>
      <c r="BF59" s="52">
        <f>'Details and Calculations'!AP58</f>
        <v>2</v>
      </c>
      <c r="BG59" s="52" t="str">
        <f>'Details and Calculations'!AT58</f>
        <v xml:space="preserve"> </v>
      </c>
      <c r="BH59" s="52">
        <f>'Details and Calculations'!AY58</f>
        <v>1</v>
      </c>
      <c r="BI59" s="52">
        <f>'Details and Calculations'!BB58</f>
        <v>500</v>
      </c>
      <c r="BJ59" s="52">
        <f>'Details and Calculations'!BD58</f>
        <v>1</v>
      </c>
      <c r="BK59" s="52" t="str">
        <f>'Details and Calculations'!CA58</f>
        <v xml:space="preserve"> </v>
      </c>
      <c r="BL59" s="43">
        <f>'Details and Calculations'!AA58</f>
        <v>1</v>
      </c>
      <c r="BM59" s="43" t="str">
        <f>'Details and Calculations'!AB58</f>
        <v>"Springbox" --Intake Structure At A Spring</v>
      </c>
      <c r="BN59" s="43">
        <f>'Details and Calculations'!AD58</f>
        <v>2016</v>
      </c>
      <c r="BO59" s="43">
        <f>'Details and Calculations'!AJ58</f>
        <v>1</v>
      </c>
      <c r="BP59" s="43">
        <f>'Details and Calculations'!AL58</f>
        <v>2016</v>
      </c>
      <c r="BQ59" s="43">
        <f>'Details and Calculations'!AO58</f>
        <v>1</v>
      </c>
      <c r="BR59" s="43">
        <f>'Details and Calculations'!AQ58</f>
        <v>2016</v>
      </c>
      <c r="BS59" s="43">
        <f>'Details and Calculations'!AS58</f>
        <v>1</v>
      </c>
      <c r="BT59" s="43">
        <f>'Details and Calculations'!AV58</f>
        <v>2016</v>
      </c>
      <c r="BU59" s="43">
        <f>'Details and Calculations'!AX58</f>
        <v>1</v>
      </c>
      <c r="BV59" s="43">
        <f>'Details and Calculations'!AZ58</f>
        <v>2016</v>
      </c>
      <c r="BW59" s="43">
        <f>'Details and Calculations'!BC58</f>
        <v>1</v>
      </c>
      <c r="BX59" s="43">
        <f>'Details and Calculations'!BE58</f>
        <v>2016</v>
      </c>
      <c r="BY59" s="43">
        <f>'Details and Calculations'!BG58</f>
        <v>1</v>
      </c>
      <c r="BZ59" s="43">
        <f>'Details and Calculations'!BH58</f>
        <v>2016</v>
      </c>
      <c r="CA59" s="43">
        <f>'Details and Calculations'!BJ58</f>
        <v>0</v>
      </c>
      <c r="CB59" s="43" t="str">
        <f>'Details and Calculations'!BK58</f>
        <v/>
      </c>
      <c r="CC59" s="43" t="str">
        <f>'Details and Calculations'!BL58</f>
        <v xml:space="preserve"> </v>
      </c>
      <c r="CD59" s="43" t="str">
        <f>'Details and Calculations'!BN58</f>
        <v xml:space="preserve"> </v>
      </c>
      <c r="CE59" s="43" t="str">
        <f>'Details and Calculations'!BO58</f>
        <v xml:space="preserve"> </v>
      </c>
      <c r="CF59" s="43">
        <f>'Details and Calculations'!BZ58</f>
        <v>1</v>
      </c>
      <c r="CG59" s="43">
        <f>'Details and Calculations'!CB58</f>
        <v>2016</v>
      </c>
      <c r="CH59" s="31"/>
      <c r="CI59" s="53"/>
    </row>
    <row r="60" spans="1:87" x14ac:dyDescent="0.3">
      <c r="A60" s="43">
        <f>'Details and Calculations'!A59</f>
        <v>2017</v>
      </c>
      <c r="B60" s="43" t="str">
        <f>'Details and Calculations'!C59</f>
        <v>Rwanda</v>
      </c>
      <c r="C60" s="43" t="str">
        <f>'Details and Calculations'!D59</f>
        <v>Rulindo</v>
      </c>
      <c r="D60" s="43" t="str">
        <f>'Details and Calculations'!E59</f>
        <v>Masoro</v>
      </c>
      <c r="E60" s="43" t="str">
        <f>'Details and Calculations'!F59</f>
        <v>Kivugiza</v>
      </c>
      <c r="F60" s="43" t="str">
        <f>'Details and Calculations'!G59</f>
        <v>Nyarurembo</v>
      </c>
      <c r="G60" s="43" t="str">
        <f>'Details and Calculations'!H59</f>
        <v/>
      </c>
      <c r="H60" s="43" t="str">
        <f>'Details and Calculations'!I59</f>
        <v/>
      </c>
      <c r="I60" s="43" t="str">
        <f>'Details and Calculations'!J59</f>
        <v>Mutagata motorised network</v>
      </c>
      <c r="J60" s="43">
        <f>'Details and Calculations'!K59</f>
        <v>325</v>
      </c>
      <c r="K60" s="43">
        <f>'Details and Calculations'!O59</f>
        <v>63</v>
      </c>
      <c r="L60" s="43" t="str">
        <f>'Details and Calculations'!P60</f>
        <v xml:space="preserve"> </v>
      </c>
      <c r="M60" s="43" t="str">
        <f>'Details and Calculations'!U59</f>
        <v>Piped Network With Pump</v>
      </c>
      <c r="N60" s="43">
        <f>'Details and Calculations'!V59</f>
        <v>1987</v>
      </c>
      <c r="O60" s="43" t="str">
        <f>'Details and Calculations'!W59</f>
        <v>Governement (District, Wasac) And Water For People</v>
      </c>
      <c r="P60" s="43" t="str">
        <f>'Details and Calculations'!X59</f>
        <v>Spring</v>
      </c>
      <c r="Q60" s="44" t="str">
        <f t="shared" si="19"/>
        <v>Low Risk</v>
      </c>
      <c r="R60" s="44" t="str">
        <f t="shared" si="20"/>
        <v>Low Risk</v>
      </c>
      <c r="S60" s="45" t="str">
        <f t="shared" si="2"/>
        <v>Intermediate Level of Service</v>
      </c>
      <c r="T60" s="62" t="str">
        <f t="shared" si="15"/>
        <v>Low Priority</v>
      </c>
      <c r="U60" s="46">
        <f t="shared" si="21"/>
        <v>7</v>
      </c>
      <c r="V60" s="28" t="str">
        <f t="shared" si="16"/>
        <v>Perform Routine Preventative Maintenance</v>
      </c>
      <c r="W60" s="47" t="str">
        <f t="shared" si="17"/>
        <v/>
      </c>
      <c r="X60" s="27" t="str">
        <f t="shared" si="18"/>
        <v>Maintain O&amp;M and Routine Monitoring</v>
      </c>
      <c r="Y60" s="48">
        <f t="shared" si="22"/>
        <v>20</v>
      </c>
      <c r="Z60" s="48">
        <f t="shared" si="23"/>
        <v>19</v>
      </c>
      <c r="AA60" s="48">
        <f t="shared" si="24"/>
        <v>29</v>
      </c>
      <c r="AB60" s="48">
        <f t="shared" si="25"/>
        <v>19</v>
      </c>
      <c r="AC60" s="48">
        <f t="shared" si="26"/>
        <v>29</v>
      </c>
      <c r="AD60" s="48">
        <f t="shared" si="27"/>
        <v>7</v>
      </c>
      <c r="AE60" s="48">
        <f t="shared" si="28"/>
        <v>19</v>
      </c>
      <c r="AF60" s="48">
        <f t="shared" si="29"/>
        <v>10</v>
      </c>
      <c r="AG60" s="49" t="str">
        <f t="shared" si="30"/>
        <v/>
      </c>
      <c r="AH60" s="48">
        <f t="shared" si="31"/>
        <v>19</v>
      </c>
      <c r="AI60" s="50">
        <f>'Details and Calculations'!AE59</f>
        <v>1</v>
      </c>
      <c r="AJ60" s="50">
        <f>'Details and Calculations'!AM59</f>
        <v>1</v>
      </c>
      <c r="AK60" s="50">
        <f>'Details and Calculations'!AR59</f>
        <v>1</v>
      </c>
      <c r="AL60" s="50">
        <f>'Details and Calculations'!AW59</f>
        <v>1</v>
      </c>
      <c r="AM60" s="50">
        <f>'Details and Calculations'!BA59</f>
        <v>1</v>
      </c>
      <c r="AN60" s="50">
        <f>'Details and Calculations'!BF59</f>
        <v>1</v>
      </c>
      <c r="AO60" s="50">
        <f>'Details and Calculations'!BI59</f>
        <v>1</v>
      </c>
      <c r="AP60" s="50">
        <f>'Details and Calculations'!BM59</f>
        <v>1</v>
      </c>
      <c r="AQ60" s="50" t="str">
        <f>'Details and Calculations'!BP59</f>
        <v xml:space="preserve"> </v>
      </c>
      <c r="AR60" s="50">
        <f>'Details and Calculations'!CC59</f>
        <v>1</v>
      </c>
      <c r="AS60" s="50">
        <f>'Details and Calculations'!CJ59</f>
        <v>1</v>
      </c>
      <c r="AT60" s="51">
        <f>'Details and Calculations'!T59</f>
        <v>1</v>
      </c>
      <c r="AU60" s="51">
        <f>'Details and Calculations'!Z59</f>
        <v>1</v>
      </c>
      <c r="AV60" s="51">
        <f>'Details and Calculations'!S59</f>
        <v>0</v>
      </c>
      <c r="AW60" s="51">
        <f>'Details and Calculations'!AI59</f>
        <v>1</v>
      </c>
      <c r="AX60" s="51">
        <f>'Details and Calculations'!BY59</f>
        <v>1</v>
      </c>
      <c r="AY60" s="51">
        <f>'Details and Calculations'!CG59</f>
        <v>1</v>
      </c>
      <c r="AZ60" s="51">
        <f>'Details and Calculations'!CI59</f>
        <v>1</v>
      </c>
      <c r="BA60" s="51">
        <f t="shared" si="32"/>
        <v>1</v>
      </c>
      <c r="BB60" s="52">
        <f>'Details and Calculations'!Y59</f>
        <v>1</v>
      </c>
      <c r="BC60" s="52">
        <f>'Details and Calculations'!AC59</f>
        <v>1</v>
      </c>
      <c r="BD60" s="52">
        <f>'Details and Calculations'!AK59</f>
        <v>1</v>
      </c>
      <c r="BE60" s="52">
        <f>'Details and Calculations'!AN59</f>
        <v>1900</v>
      </c>
      <c r="BF60" s="52">
        <f>'Details and Calculations'!AP59</f>
        <v>39</v>
      </c>
      <c r="BG60" s="52">
        <f>'Details and Calculations'!AT59</f>
        <v>17</v>
      </c>
      <c r="BH60" s="52">
        <f>'Details and Calculations'!AY59</f>
        <v>6</v>
      </c>
      <c r="BI60" s="52">
        <f>'Details and Calculations'!BB59</f>
        <v>40000</v>
      </c>
      <c r="BJ60" s="52">
        <f>'Details and Calculations'!BD59</f>
        <v>5</v>
      </c>
      <c r="BK60" s="52">
        <f>'Details and Calculations'!CA59</f>
        <v>64</v>
      </c>
      <c r="BL60" s="43">
        <f>'Details and Calculations'!AA59</f>
        <v>1</v>
      </c>
      <c r="BM60" s="43" t="str">
        <f>'Details and Calculations'!AB59</f>
        <v>"Springbox" --Intake Structure At A Spring</v>
      </c>
      <c r="BN60" s="43">
        <f>'Details and Calculations'!AD59</f>
        <v>2007</v>
      </c>
      <c r="BO60" s="43">
        <f>'Details and Calculations'!AJ59</f>
        <v>1</v>
      </c>
      <c r="BP60" s="43">
        <f>'Details and Calculations'!AL59</f>
        <v>2016</v>
      </c>
      <c r="BQ60" s="43">
        <f>'Details and Calculations'!AO59</f>
        <v>1</v>
      </c>
      <c r="BR60" s="43">
        <f>'Details and Calculations'!AQ59</f>
        <v>2016</v>
      </c>
      <c r="BS60" s="43">
        <f>'Details and Calculations'!AS59</f>
        <v>1</v>
      </c>
      <c r="BT60" s="43">
        <f>'Details and Calculations'!AV59</f>
        <v>2016</v>
      </c>
      <c r="BU60" s="43">
        <f>'Details and Calculations'!AX59</f>
        <v>1</v>
      </c>
      <c r="BV60" s="43">
        <f>'Details and Calculations'!AZ59</f>
        <v>2016</v>
      </c>
      <c r="BW60" s="43">
        <f>'Details and Calculations'!BC59</f>
        <v>1</v>
      </c>
      <c r="BX60" s="43">
        <f>'Details and Calculations'!BE59</f>
        <v>2017</v>
      </c>
      <c r="BY60" s="43">
        <f>'Details and Calculations'!BG59</f>
        <v>1</v>
      </c>
      <c r="BZ60" s="43">
        <f>'Details and Calculations'!BH59</f>
        <v>2016</v>
      </c>
      <c r="CA60" s="43">
        <f>'Details and Calculations'!BJ59</f>
        <v>1</v>
      </c>
      <c r="CB60" s="43" t="str">
        <f>'Details and Calculations'!BK59</f>
        <v>Disinfection/Chlorination</v>
      </c>
      <c r="CC60" s="43">
        <f>'Details and Calculations'!BL59</f>
        <v>2017</v>
      </c>
      <c r="CD60" s="43">
        <f>'Details and Calculations'!BN59</f>
        <v>0</v>
      </c>
      <c r="CE60" s="43" t="str">
        <f>'Details and Calculations'!BO59</f>
        <v xml:space="preserve"> </v>
      </c>
      <c r="CF60" s="43">
        <f>'Details and Calculations'!BZ59</f>
        <v>1</v>
      </c>
      <c r="CG60" s="43">
        <f>'Details and Calculations'!CB59</f>
        <v>2016</v>
      </c>
      <c r="CH60" s="31"/>
      <c r="CI60" s="53"/>
    </row>
    <row r="61" spans="1:87" x14ac:dyDescent="0.3">
      <c r="A61" s="43">
        <f>'Details and Calculations'!A60</f>
        <v>2017</v>
      </c>
      <c r="B61" s="43" t="str">
        <f>'Details and Calculations'!C60</f>
        <v>Rwanda</v>
      </c>
      <c r="C61" s="43" t="str">
        <f>'Details and Calculations'!D60</f>
        <v>Rulindo</v>
      </c>
      <c r="D61" s="43" t="str">
        <f>'Details and Calculations'!E60</f>
        <v>Bushoki</v>
      </c>
      <c r="E61" s="43" t="str">
        <f>'Details and Calculations'!F60</f>
        <v>N.Ngarama</v>
      </c>
      <c r="F61" s="43" t="str">
        <f>'Details and Calculations'!G60</f>
        <v>Byimana</v>
      </c>
      <c r="G61" s="43" t="str">
        <f>'Details and Calculations'!H60</f>
        <v/>
      </c>
      <c r="H61" s="43" t="str">
        <f>'Details and Calculations'!I60</f>
        <v/>
      </c>
      <c r="I61" s="43" t="str">
        <f>'Details and Calculations'!J60</f>
        <v>Byimana water point/Tare-Rusiga pumping</v>
      </c>
      <c r="J61" s="43">
        <f>'Details and Calculations'!K60</f>
        <v>92</v>
      </c>
      <c r="K61" s="43">
        <f>'Details and Calculations'!O60</f>
        <v>92</v>
      </c>
      <c r="L61" s="43" t="str">
        <f>'Details and Calculations'!P61</f>
        <v xml:space="preserve"> </v>
      </c>
      <c r="M61" s="43" t="str">
        <f>'Details and Calculations'!U60</f>
        <v>Piped Network With Pump</v>
      </c>
      <c r="N61" s="43">
        <f>'Details and Calculations'!V60</f>
        <v>2015</v>
      </c>
      <c r="O61" s="43" t="str">
        <f>'Details and Calculations'!W60</f>
        <v>Governement (District, Wasac) And Water For People</v>
      </c>
      <c r="P61" s="43" t="str">
        <f>'Details and Calculations'!X60</f>
        <v>Spring</v>
      </c>
      <c r="Q61" s="44" t="str">
        <f t="shared" si="19"/>
        <v>Low Risk</v>
      </c>
      <c r="R61" s="44" t="str">
        <f t="shared" si="20"/>
        <v>Low Risk</v>
      </c>
      <c r="S61" s="45" t="str">
        <f t="shared" si="2"/>
        <v>Intermediate Level of Service</v>
      </c>
      <c r="T61" s="62" t="str">
        <f t="shared" si="15"/>
        <v>Low Priority</v>
      </c>
      <c r="U61" s="46">
        <f t="shared" si="21"/>
        <v>6</v>
      </c>
      <c r="V61" s="28" t="str">
        <f t="shared" si="16"/>
        <v>Perform Routine Preventative Maintenance</v>
      </c>
      <c r="W61" s="47" t="str">
        <f t="shared" si="17"/>
        <v/>
      </c>
      <c r="X61" s="27" t="str">
        <f t="shared" si="18"/>
        <v>Maintain O&amp;M and Routine Monitoring</v>
      </c>
      <c r="Y61" s="48">
        <f t="shared" si="22"/>
        <v>28</v>
      </c>
      <c r="Z61" s="48">
        <f t="shared" si="23"/>
        <v>18</v>
      </c>
      <c r="AA61" s="48" t="str">
        <f t="shared" si="24"/>
        <v xml:space="preserve"> </v>
      </c>
      <c r="AB61" s="48" t="str">
        <f t="shared" si="25"/>
        <v xml:space="preserve"> </v>
      </c>
      <c r="AC61" s="48" t="str">
        <f t="shared" si="26"/>
        <v xml:space="preserve"> </v>
      </c>
      <c r="AD61" s="48">
        <f t="shared" si="27"/>
        <v>5</v>
      </c>
      <c r="AE61" s="48">
        <f t="shared" si="28"/>
        <v>18</v>
      </c>
      <c r="AF61" s="48" t="str">
        <f t="shared" si="29"/>
        <v xml:space="preserve"> </v>
      </c>
      <c r="AG61" s="49" t="str">
        <f t="shared" si="30"/>
        <v/>
      </c>
      <c r="AH61" s="48">
        <f t="shared" si="31"/>
        <v>18</v>
      </c>
      <c r="AI61" s="50">
        <f>'Details and Calculations'!AE60</f>
        <v>1</v>
      </c>
      <c r="AJ61" s="50">
        <f>'Details and Calculations'!AM60</f>
        <v>1</v>
      </c>
      <c r="AK61" s="50" t="str">
        <f>'Details and Calculations'!AR60</f>
        <v xml:space="preserve"> </v>
      </c>
      <c r="AL61" s="50" t="str">
        <f>'Details and Calculations'!AW60</f>
        <v xml:space="preserve"> </v>
      </c>
      <c r="AM61" s="50" t="str">
        <f>'Details and Calculations'!BA60</f>
        <v xml:space="preserve"> </v>
      </c>
      <c r="AN61" s="50">
        <f>'Details and Calculations'!BF60</f>
        <v>1</v>
      </c>
      <c r="AO61" s="50">
        <f>'Details and Calculations'!BI60</f>
        <v>1</v>
      </c>
      <c r="AP61" s="50" t="str">
        <f>'Details and Calculations'!BM60</f>
        <v xml:space="preserve"> </v>
      </c>
      <c r="AQ61" s="50" t="str">
        <f>'Details and Calculations'!BP60</f>
        <v xml:space="preserve"> </v>
      </c>
      <c r="AR61" s="50">
        <f>'Details and Calculations'!CC60</f>
        <v>1</v>
      </c>
      <c r="AS61" s="50">
        <f>'Details and Calculations'!CJ60</f>
        <v>1</v>
      </c>
      <c r="AT61" s="51">
        <f>'Details and Calculations'!T60</f>
        <v>1</v>
      </c>
      <c r="AU61" s="51">
        <f>'Details and Calculations'!Z60</f>
        <v>1</v>
      </c>
      <c r="AV61" s="51">
        <f>'Details and Calculations'!S60</f>
        <v>0</v>
      </c>
      <c r="AW61" s="51">
        <f>'Details and Calculations'!AI60</f>
        <v>1</v>
      </c>
      <c r="AX61" s="51">
        <f>'Details and Calculations'!BY60</f>
        <v>1</v>
      </c>
      <c r="AY61" s="51">
        <f>'Details and Calculations'!CG60</f>
        <v>1</v>
      </c>
      <c r="AZ61" s="51">
        <f>'Details and Calculations'!CI60</f>
        <v>0</v>
      </c>
      <c r="BA61" s="51">
        <f t="shared" si="32"/>
        <v>1</v>
      </c>
      <c r="BB61" s="52">
        <f>'Details and Calculations'!Y60</f>
        <v>10</v>
      </c>
      <c r="BC61" s="52">
        <f>'Details and Calculations'!AC60</f>
        <v>8</v>
      </c>
      <c r="BD61" s="52">
        <f>'Details and Calculations'!AK60</f>
        <v>1</v>
      </c>
      <c r="BE61" s="52">
        <f>'Details and Calculations'!AN60</f>
        <v>4000</v>
      </c>
      <c r="BF61" s="52" t="str">
        <f>'Details and Calculations'!AP60</f>
        <v xml:space="preserve"> </v>
      </c>
      <c r="BG61" s="52" t="str">
        <f>'Details and Calculations'!AT60</f>
        <v xml:space="preserve"> </v>
      </c>
      <c r="BH61" s="52" t="str">
        <f>'Details and Calculations'!AY60</f>
        <v xml:space="preserve"> </v>
      </c>
      <c r="BI61" s="52" t="str">
        <f>'Details and Calculations'!BB60</f>
        <v xml:space="preserve"> </v>
      </c>
      <c r="BJ61" s="52">
        <f>'Details and Calculations'!BD60</f>
        <v>2</v>
      </c>
      <c r="BK61" s="52">
        <f>'Details and Calculations'!CA60</f>
        <v>2</v>
      </c>
      <c r="BL61" s="43">
        <f>'Details and Calculations'!AA60</f>
        <v>1</v>
      </c>
      <c r="BM61" s="43" t="str">
        <f>'Details and Calculations'!AB60</f>
        <v>"Springbox" --Intake Structure At A Spring</v>
      </c>
      <c r="BN61" s="43">
        <f>'Details and Calculations'!AD60</f>
        <v>2015</v>
      </c>
      <c r="BO61" s="43">
        <f>'Details and Calculations'!AJ60</f>
        <v>1</v>
      </c>
      <c r="BP61" s="43">
        <f>'Details and Calculations'!AL60</f>
        <v>2015</v>
      </c>
      <c r="BQ61" s="43">
        <f>'Details and Calculations'!AO60</f>
        <v>0</v>
      </c>
      <c r="BR61" s="43" t="str">
        <f>'Details and Calculations'!AQ60</f>
        <v xml:space="preserve"> </v>
      </c>
      <c r="BS61" s="43">
        <f>'Details and Calculations'!AS60</f>
        <v>0</v>
      </c>
      <c r="BT61" s="43" t="str">
        <f>'Details and Calculations'!AV60</f>
        <v xml:space="preserve"> </v>
      </c>
      <c r="BU61" s="43">
        <f>'Details and Calculations'!AX60</f>
        <v>0</v>
      </c>
      <c r="BV61" s="43" t="str">
        <f>'Details and Calculations'!AZ60</f>
        <v xml:space="preserve"> </v>
      </c>
      <c r="BW61" s="43">
        <f>'Details and Calculations'!BC60</f>
        <v>1</v>
      </c>
      <c r="BX61" s="43">
        <f>'Details and Calculations'!BE60</f>
        <v>2015</v>
      </c>
      <c r="BY61" s="43">
        <f>'Details and Calculations'!BG60</f>
        <v>1</v>
      </c>
      <c r="BZ61" s="43">
        <f>'Details and Calculations'!BH60</f>
        <v>2015</v>
      </c>
      <c r="CA61" s="43">
        <f>'Details and Calculations'!BJ60</f>
        <v>0</v>
      </c>
      <c r="CB61" s="43" t="str">
        <f>'Details and Calculations'!BK60</f>
        <v/>
      </c>
      <c r="CC61" s="43" t="str">
        <f>'Details and Calculations'!BL60</f>
        <v xml:space="preserve"> </v>
      </c>
      <c r="CD61" s="43" t="str">
        <f>'Details and Calculations'!BN60</f>
        <v xml:space="preserve"> </v>
      </c>
      <c r="CE61" s="43" t="str">
        <f>'Details and Calculations'!BO60</f>
        <v xml:space="preserve"> </v>
      </c>
      <c r="CF61" s="43">
        <f>'Details and Calculations'!BZ60</f>
        <v>1</v>
      </c>
      <c r="CG61" s="43">
        <f>'Details and Calculations'!CB60</f>
        <v>2015</v>
      </c>
      <c r="CH61" s="31"/>
      <c r="CI61" s="53"/>
    </row>
    <row r="62" spans="1:87" x14ac:dyDescent="0.3">
      <c r="A62" s="43">
        <f>'Details and Calculations'!A61</f>
        <v>2017</v>
      </c>
      <c r="B62" s="43" t="str">
        <f>'Details and Calculations'!C61</f>
        <v>Rwanda</v>
      </c>
      <c r="C62" s="43" t="str">
        <f>'Details and Calculations'!D61</f>
        <v>Rulindo</v>
      </c>
      <c r="D62" s="43" t="str">
        <f>'Details and Calculations'!E61</f>
        <v>Masoro</v>
      </c>
      <c r="E62" s="43" t="str">
        <f>'Details and Calculations'!F61</f>
        <v>Shengampuri</v>
      </c>
      <c r="F62" s="43" t="str">
        <f>'Details and Calculations'!G61</f>
        <v>Agasharu</v>
      </c>
      <c r="G62" s="43" t="str">
        <f>'Details and Calculations'!H61</f>
        <v/>
      </c>
      <c r="H62" s="43" t="str">
        <f>'Details and Calculations'!I61</f>
        <v/>
      </c>
      <c r="I62" s="43" t="str">
        <f>'Details and Calculations'!J61</f>
        <v xml:space="preserve"> </v>
      </c>
      <c r="J62" s="43">
        <f>'Details and Calculations'!K61</f>
        <v>130</v>
      </c>
      <c r="K62" s="43">
        <f>'Details and Calculations'!O61</f>
        <v>130</v>
      </c>
      <c r="L62" s="43" t="str">
        <f>'Details and Calculations'!P62</f>
        <v xml:space="preserve"> </v>
      </c>
      <c r="M62" s="43" t="str">
        <f>'Details and Calculations'!U61</f>
        <v>Piped Network With Pump</v>
      </c>
      <c r="N62" s="43">
        <f>'Details and Calculations'!V61</f>
        <v>1998</v>
      </c>
      <c r="O62" s="43" t="str">
        <f>'Details and Calculations'!W61</f>
        <v>Governement (District, Wasac) And Water For People</v>
      </c>
      <c r="P62" s="43" t="str">
        <f>'Details and Calculations'!X61</f>
        <v>Spring</v>
      </c>
      <c r="Q62" s="44" t="str">
        <f t="shared" si="19"/>
        <v>Low Risk</v>
      </c>
      <c r="R62" s="44" t="str">
        <f t="shared" si="20"/>
        <v>Low Risk</v>
      </c>
      <c r="S62" s="45" t="str">
        <f t="shared" si="2"/>
        <v>High Level of Service</v>
      </c>
      <c r="T62" s="62" t="str">
        <f t="shared" si="15"/>
        <v>Low Priority</v>
      </c>
      <c r="U62" s="46">
        <f t="shared" si="21"/>
        <v>8</v>
      </c>
      <c r="V62" s="28" t="str">
        <f t="shared" si="16"/>
        <v>Perform Routine Preventative Maintenance</v>
      </c>
      <c r="W62" s="47" t="str">
        <f t="shared" si="17"/>
        <v/>
      </c>
      <c r="X62" s="27" t="str">
        <f t="shared" si="18"/>
        <v>Maintain O&amp;M and Routine Monitoring</v>
      </c>
      <c r="Y62" s="48">
        <f t="shared" si="22"/>
        <v>29</v>
      </c>
      <c r="Z62" s="48">
        <f t="shared" si="23"/>
        <v>19</v>
      </c>
      <c r="AA62" s="48">
        <f t="shared" si="24"/>
        <v>29</v>
      </c>
      <c r="AB62" s="48" t="str">
        <f t="shared" si="25"/>
        <v xml:space="preserve"> </v>
      </c>
      <c r="AC62" s="48">
        <f t="shared" si="26"/>
        <v>29</v>
      </c>
      <c r="AD62" s="48">
        <f t="shared" si="27"/>
        <v>6</v>
      </c>
      <c r="AE62" s="48">
        <f t="shared" si="28"/>
        <v>19</v>
      </c>
      <c r="AF62" s="48" t="str">
        <f t="shared" si="29"/>
        <v xml:space="preserve"> </v>
      </c>
      <c r="AG62" s="49" t="str">
        <f t="shared" si="30"/>
        <v/>
      </c>
      <c r="AH62" s="48">
        <f t="shared" si="31"/>
        <v>19</v>
      </c>
      <c r="AI62" s="50">
        <f>'Details and Calculations'!AE61</f>
        <v>1</v>
      </c>
      <c r="AJ62" s="50">
        <f>'Details and Calculations'!AM61</f>
        <v>1</v>
      </c>
      <c r="AK62" s="50">
        <f>'Details and Calculations'!AR61</f>
        <v>1</v>
      </c>
      <c r="AL62" s="50" t="str">
        <f>'Details and Calculations'!AW61</f>
        <v xml:space="preserve"> </v>
      </c>
      <c r="AM62" s="50">
        <f>'Details and Calculations'!BA61</f>
        <v>1</v>
      </c>
      <c r="AN62" s="50">
        <f>'Details and Calculations'!BF61</f>
        <v>1</v>
      </c>
      <c r="AO62" s="50">
        <f>'Details and Calculations'!BI61</f>
        <v>1</v>
      </c>
      <c r="AP62" s="50" t="str">
        <f>'Details and Calculations'!BM61</f>
        <v xml:space="preserve"> </v>
      </c>
      <c r="AQ62" s="50" t="str">
        <f>'Details and Calculations'!BP61</f>
        <v xml:space="preserve"> </v>
      </c>
      <c r="AR62" s="50">
        <f>'Details and Calculations'!CC61</f>
        <v>1</v>
      </c>
      <c r="AS62" s="50">
        <f>'Details and Calculations'!CJ61</f>
        <v>1</v>
      </c>
      <c r="AT62" s="51">
        <f>'Details and Calculations'!T61</f>
        <v>1</v>
      </c>
      <c r="AU62" s="51">
        <f>'Details and Calculations'!Z61</f>
        <v>1</v>
      </c>
      <c r="AV62" s="51">
        <f>'Details and Calculations'!S61</f>
        <v>1</v>
      </c>
      <c r="AW62" s="51">
        <f>'Details and Calculations'!AI61</f>
        <v>1</v>
      </c>
      <c r="AX62" s="51">
        <f>'Details and Calculations'!BY61</f>
        <v>1</v>
      </c>
      <c r="AY62" s="51">
        <f>'Details and Calculations'!CG61</f>
        <v>1</v>
      </c>
      <c r="AZ62" s="51">
        <f>'Details and Calculations'!CI61</f>
        <v>1</v>
      </c>
      <c r="BA62" s="51">
        <f t="shared" si="32"/>
        <v>1</v>
      </c>
      <c r="BB62" s="52">
        <f>'Details and Calculations'!Y61</f>
        <v>2</v>
      </c>
      <c r="BC62" s="52">
        <f>'Details and Calculations'!AC61</f>
        <v>1</v>
      </c>
      <c r="BD62" s="52">
        <f>'Details and Calculations'!AK61</f>
        <v>2</v>
      </c>
      <c r="BE62" s="52">
        <f>'Details and Calculations'!AN61</f>
        <v>5000</v>
      </c>
      <c r="BF62" s="52">
        <f>'Details and Calculations'!AP61</f>
        <v>15</v>
      </c>
      <c r="BG62" s="52" t="str">
        <f>'Details and Calculations'!AT61</f>
        <v xml:space="preserve"> </v>
      </c>
      <c r="BH62" s="52">
        <f>'Details and Calculations'!AY61</f>
        <v>2</v>
      </c>
      <c r="BI62" s="52">
        <f>'Details and Calculations'!BB61</f>
        <v>5000</v>
      </c>
      <c r="BJ62" s="52">
        <f>'Details and Calculations'!BD61</f>
        <v>1</v>
      </c>
      <c r="BK62" s="52">
        <f>'Details and Calculations'!CA61</f>
        <v>1</v>
      </c>
      <c r="BL62" s="43">
        <f>'Details and Calculations'!AA61</f>
        <v>1</v>
      </c>
      <c r="BM62" s="43" t="str">
        <f>'Details and Calculations'!AB61</f>
        <v>"Springbox" --Intake Structure At A Spring</v>
      </c>
      <c r="BN62" s="43">
        <f>'Details and Calculations'!AD61</f>
        <v>2016</v>
      </c>
      <c r="BO62" s="43">
        <f>'Details and Calculations'!AJ61</f>
        <v>1</v>
      </c>
      <c r="BP62" s="43">
        <f>'Details and Calculations'!AL61</f>
        <v>2016</v>
      </c>
      <c r="BQ62" s="43">
        <f>'Details and Calculations'!AO61</f>
        <v>1</v>
      </c>
      <c r="BR62" s="43">
        <f>'Details and Calculations'!AQ61</f>
        <v>2016</v>
      </c>
      <c r="BS62" s="43">
        <f>'Details and Calculations'!AS61</f>
        <v>0</v>
      </c>
      <c r="BT62" s="43" t="str">
        <f>'Details and Calculations'!AV61</f>
        <v xml:space="preserve"> </v>
      </c>
      <c r="BU62" s="43">
        <f>'Details and Calculations'!AX61</f>
        <v>1</v>
      </c>
      <c r="BV62" s="43">
        <f>'Details and Calculations'!AZ61</f>
        <v>2016</v>
      </c>
      <c r="BW62" s="43">
        <f>'Details and Calculations'!BC61</f>
        <v>1</v>
      </c>
      <c r="BX62" s="43">
        <f>'Details and Calculations'!BE61</f>
        <v>2016</v>
      </c>
      <c r="BY62" s="43">
        <f>'Details and Calculations'!BG61</f>
        <v>1</v>
      </c>
      <c r="BZ62" s="43">
        <f>'Details and Calculations'!BH61</f>
        <v>2016</v>
      </c>
      <c r="CA62" s="43">
        <f>'Details and Calculations'!BJ61</f>
        <v>0</v>
      </c>
      <c r="CB62" s="43" t="str">
        <f>'Details and Calculations'!BK61</f>
        <v/>
      </c>
      <c r="CC62" s="43" t="str">
        <f>'Details and Calculations'!BL61</f>
        <v xml:space="preserve"> </v>
      </c>
      <c r="CD62" s="43" t="str">
        <f>'Details and Calculations'!BN61</f>
        <v xml:space="preserve"> </v>
      </c>
      <c r="CE62" s="43" t="str">
        <f>'Details and Calculations'!BO61</f>
        <v xml:space="preserve"> </v>
      </c>
      <c r="CF62" s="43">
        <f>'Details and Calculations'!BZ61</f>
        <v>1</v>
      </c>
      <c r="CG62" s="43">
        <f>'Details and Calculations'!CB61</f>
        <v>2016</v>
      </c>
      <c r="CH62" s="31"/>
      <c r="CI62" s="53"/>
    </row>
    <row r="63" spans="1:87" x14ac:dyDescent="0.3">
      <c r="A63" s="43">
        <f>'Details and Calculations'!A62</f>
        <v>2017</v>
      </c>
      <c r="B63" s="43" t="str">
        <f>'Details and Calculations'!C62</f>
        <v>Rwanda</v>
      </c>
      <c r="C63" s="43" t="str">
        <f>'Details and Calculations'!D62</f>
        <v>Rulindo</v>
      </c>
      <c r="D63" s="43" t="str">
        <f>'Details and Calculations'!E62</f>
        <v>Bushoki</v>
      </c>
      <c r="E63" s="43" t="str">
        <f>'Details and Calculations'!F62</f>
        <v>N.Ngarama</v>
      </c>
      <c r="F63" s="43" t="str">
        <f>'Details and Calculations'!G62</f>
        <v>Ngarama</v>
      </c>
      <c r="G63" s="43" t="str">
        <f>'Details and Calculations'!H62</f>
        <v/>
      </c>
      <c r="H63" s="43" t="str">
        <f>'Details and Calculations'!I62</f>
        <v/>
      </c>
      <c r="I63" s="43" t="str">
        <f>'Details and Calculations'!J62</f>
        <v>Water point at Nyirangarama cell/Rutare-Nyirangarama gravity</v>
      </c>
      <c r="J63" s="43">
        <f>'Details and Calculations'!K62</f>
        <v>109</v>
      </c>
      <c r="K63" s="43">
        <f>'Details and Calculations'!O62</f>
        <v>109</v>
      </c>
      <c r="L63" s="43">
        <f>'Details and Calculations'!P63</f>
        <v>50</v>
      </c>
      <c r="M63" s="43" t="str">
        <f>'Details and Calculations'!U62</f>
        <v>Piped Network -- Gravity Only</v>
      </c>
      <c r="N63" s="43">
        <f>'Details and Calculations'!V62</f>
        <v>2013</v>
      </c>
      <c r="O63" s="43" t="str">
        <f>'Details and Calculations'!W62</f>
        <v>Local Government In Ubudehe Program</v>
      </c>
      <c r="P63" s="43" t="str">
        <f>'Details and Calculations'!X62</f>
        <v>Spring</v>
      </c>
      <c r="Q63" s="44" t="str">
        <f t="shared" si="19"/>
        <v>Low Risk</v>
      </c>
      <c r="R63" s="44" t="str">
        <f t="shared" si="20"/>
        <v>Low Risk</v>
      </c>
      <c r="S63" s="45" t="str">
        <f t="shared" si="2"/>
        <v>Intermediate Level of Service</v>
      </c>
      <c r="T63" s="62" t="str">
        <f t="shared" si="15"/>
        <v>Low Priority</v>
      </c>
      <c r="U63" s="46">
        <f t="shared" si="21"/>
        <v>7</v>
      </c>
      <c r="V63" s="28" t="str">
        <f t="shared" si="16"/>
        <v>Perform Routine Preventative Maintenance</v>
      </c>
      <c r="W63" s="47" t="str">
        <f t="shared" si="17"/>
        <v/>
      </c>
      <c r="X63" s="27" t="str">
        <f t="shared" si="18"/>
        <v>Maintain O&amp;M and Routine Monitoring</v>
      </c>
      <c r="Y63" s="48" t="str">
        <f t="shared" si="22"/>
        <v xml:space="preserve"> </v>
      </c>
      <c r="Z63" s="48" t="str">
        <f t="shared" si="23"/>
        <v xml:space="preserve"> </v>
      </c>
      <c r="AA63" s="48" t="str">
        <f t="shared" si="24"/>
        <v xml:space="preserve"> </v>
      </c>
      <c r="AB63" s="48" t="str">
        <f t="shared" si="25"/>
        <v xml:space="preserve"> </v>
      </c>
      <c r="AC63" s="48" t="str">
        <f t="shared" si="26"/>
        <v xml:space="preserve"> </v>
      </c>
      <c r="AD63" s="48" t="str">
        <f t="shared" si="27"/>
        <v xml:space="preserve"> </v>
      </c>
      <c r="AE63" s="48" t="str">
        <f t="shared" si="28"/>
        <v xml:space="preserve"> </v>
      </c>
      <c r="AF63" s="48" t="str">
        <f t="shared" si="29"/>
        <v xml:space="preserve"> </v>
      </c>
      <c r="AG63" s="49" t="str">
        <f t="shared" si="30"/>
        <v/>
      </c>
      <c r="AH63" s="48">
        <f t="shared" si="31"/>
        <v>16</v>
      </c>
      <c r="AI63" s="50" t="str">
        <f>'Details and Calculations'!AE62</f>
        <v xml:space="preserve"> </v>
      </c>
      <c r="AJ63" s="50" t="str">
        <f>'Details and Calculations'!AM62</f>
        <v xml:space="preserve"> </v>
      </c>
      <c r="AK63" s="50" t="str">
        <f>'Details and Calculations'!AR62</f>
        <v xml:space="preserve"> </v>
      </c>
      <c r="AL63" s="50" t="str">
        <f>'Details and Calculations'!AW62</f>
        <v xml:space="preserve"> </v>
      </c>
      <c r="AM63" s="50" t="str">
        <f>'Details and Calculations'!BA62</f>
        <v xml:space="preserve"> </v>
      </c>
      <c r="AN63" s="50" t="str">
        <f>'Details and Calculations'!BF62</f>
        <v xml:space="preserve"> </v>
      </c>
      <c r="AO63" s="50" t="str">
        <f>'Details and Calculations'!BI62</f>
        <v xml:space="preserve"> </v>
      </c>
      <c r="AP63" s="50" t="str">
        <f>'Details and Calculations'!BM62</f>
        <v xml:space="preserve"> </v>
      </c>
      <c r="AQ63" s="50" t="str">
        <f>'Details and Calculations'!BP62</f>
        <v xml:space="preserve"> </v>
      </c>
      <c r="AR63" s="50">
        <f>'Details and Calculations'!CC62</f>
        <v>1</v>
      </c>
      <c r="AS63" s="50">
        <f>'Details and Calculations'!CJ62</f>
        <v>1</v>
      </c>
      <c r="AT63" s="51">
        <f>'Details and Calculations'!T62</f>
        <v>1</v>
      </c>
      <c r="AU63" s="51">
        <f>'Details and Calculations'!Z62</f>
        <v>1</v>
      </c>
      <c r="AV63" s="51">
        <f>'Details and Calculations'!S62</f>
        <v>0</v>
      </c>
      <c r="AW63" s="51">
        <f>'Details and Calculations'!AI62</f>
        <v>1</v>
      </c>
      <c r="AX63" s="51">
        <f>'Details and Calculations'!BY62</f>
        <v>1</v>
      </c>
      <c r="AY63" s="51">
        <f>'Details and Calculations'!CG62</f>
        <v>1</v>
      </c>
      <c r="AZ63" s="51">
        <f>'Details and Calculations'!CI62</f>
        <v>1</v>
      </c>
      <c r="BA63" s="51">
        <f t="shared" si="32"/>
        <v>1</v>
      </c>
      <c r="BB63" s="52">
        <f>'Details and Calculations'!Y62</f>
        <v>1</v>
      </c>
      <c r="BC63" s="52" t="str">
        <f>'Details and Calculations'!AC62</f>
        <v xml:space="preserve"> </v>
      </c>
      <c r="BD63" s="52" t="str">
        <f>'Details and Calculations'!AK62</f>
        <v xml:space="preserve"> </v>
      </c>
      <c r="BE63" s="52" t="str">
        <f>'Details and Calculations'!AN62</f>
        <v xml:space="preserve"> </v>
      </c>
      <c r="BF63" s="52" t="str">
        <f>'Details and Calculations'!AP62</f>
        <v xml:space="preserve"> </v>
      </c>
      <c r="BG63" s="52" t="str">
        <f>'Details and Calculations'!AT62</f>
        <v xml:space="preserve"> </v>
      </c>
      <c r="BH63" s="52" t="str">
        <f>'Details and Calculations'!AY62</f>
        <v xml:space="preserve"> </v>
      </c>
      <c r="BI63" s="52" t="str">
        <f>'Details and Calculations'!BB62</f>
        <v xml:space="preserve"> </v>
      </c>
      <c r="BJ63" s="52" t="str">
        <f>'Details and Calculations'!BD62</f>
        <v xml:space="preserve"> </v>
      </c>
      <c r="BK63" s="52">
        <f>'Details and Calculations'!CA62</f>
        <v>1</v>
      </c>
      <c r="BL63" s="43">
        <f>'Details and Calculations'!AA62</f>
        <v>0</v>
      </c>
      <c r="BM63" s="43" t="str">
        <f>'Details and Calculations'!AB62</f>
        <v/>
      </c>
      <c r="BN63" s="43" t="str">
        <f>'Details and Calculations'!AD62</f>
        <v xml:space="preserve"> </v>
      </c>
      <c r="BO63" s="43">
        <f>'Details and Calculations'!AJ62</f>
        <v>0</v>
      </c>
      <c r="BP63" s="43" t="str">
        <f>'Details and Calculations'!AL62</f>
        <v xml:space="preserve"> </v>
      </c>
      <c r="BQ63" s="43">
        <f>'Details and Calculations'!AO62</f>
        <v>0</v>
      </c>
      <c r="BR63" s="43" t="str">
        <f>'Details and Calculations'!AQ62</f>
        <v xml:space="preserve"> </v>
      </c>
      <c r="BS63" s="43">
        <f>'Details and Calculations'!AS62</f>
        <v>0</v>
      </c>
      <c r="BT63" s="43" t="str">
        <f>'Details and Calculations'!AV62</f>
        <v xml:space="preserve"> </v>
      </c>
      <c r="BU63" s="43">
        <f>'Details and Calculations'!AX62</f>
        <v>0</v>
      </c>
      <c r="BV63" s="43" t="str">
        <f>'Details and Calculations'!AZ62</f>
        <v xml:space="preserve"> </v>
      </c>
      <c r="BW63" s="43">
        <f>'Details and Calculations'!BC62</f>
        <v>0</v>
      </c>
      <c r="BX63" s="43" t="str">
        <f>'Details and Calculations'!BE62</f>
        <v xml:space="preserve"> </v>
      </c>
      <c r="BY63" s="43" t="str">
        <f>'Details and Calculations'!BG62</f>
        <v xml:space="preserve"> </v>
      </c>
      <c r="BZ63" s="43" t="str">
        <f>'Details and Calculations'!BH62</f>
        <v xml:space="preserve"> </v>
      </c>
      <c r="CA63" s="43">
        <f>'Details and Calculations'!BJ62</f>
        <v>0</v>
      </c>
      <c r="CB63" s="43" t="str">
        <f>'Details and Calculations'!BK62</f>
        <v/>
      </c>
      <c r="CC63" s="43" t="str">
        <f>'Details and Calculations'!BL62</f>
        <v xml:space="preserve"> </v>
      </c>
      <c r="CD63" s="43" t="str">
        <f>'Details and Calculations'!BN62</f>
        <v xml:space="preserve"> </v>
      </c>
      <c r="CE63" s="43" t="str">
        <f>'Details and Calculations'!BO62</f>
        <v xml:space="preserve"> </v>
      </c>
      <c r="CF63" s="43">
        <f>'Details and Calculations'!BZ62</f>
        <v>1</v>
      </c>
      <c r="CG63" s="43">
        <f>'Details and Calculations'!CB62</f>
        <v>2013</v>
      </c>
      <c r="CH63" s="31"/>
      <c r="CI63" s="53"/>
    </row>
    <row r="64" spans="1:87" x14ac:dyDescent="0.3">
      <c r="A64" s="43">
        <f>'Details and Calculations'!A63</f>
        <v>2017</v>
      </c>
      <c r="B64" s="43" t="str">
        <f>'Details and Calculations'!C63</f>
        <v>Rwanda</v>
      </c>
      <c r="C64" s="43" t="str">
        <f>'Details and Calculations'!D63</f>
        <v>Rulindo</v>
      </c>
      <c r="D64" s="43" t="str">
        <f>'Details and Calculations'!E63</f>
        <v>Mbogo</v>
      </c>
      <c r="E64" s="43" t="str">
        <f>'Details and Calculations'!F63</f>
        <v>Bukoro</v>
      </c>
      <c r="F64" s="43" t="str">
        <f>'Details and Calculations'!G63</f>
        <v>Ruhanya</v>
      </c>
      <c r="G64" s="43" t="str">
        <f>'Details and Calculations'!H63</f>
        <v/>
      </c>
      <c r="H64" s="43" t="str">
        <f>'Details and Calculations'!I63</f>
        <v/>
      </c>
      <c r="I64" s="43" t="str">
        <f>'Details and Calculations'!J63</f>
        <v>Musenge Network</v>
      </c>
      <c r="J64" s="43">
        <f>'Details and Calculations'!K63</f>
        <v>102</v>
      </c>
      <c r="K64" s="43">
        <f>'Details and Calculations'!O63</f>
        <v>52</v>
      </c>
      <c r="L64" s="43" t="str">
        <f>'Details and Calculations'!P64</f>
        <v xml:space="preserve"> </v>
      </c>
      <c r="M64" s="43" t="str">
        <f>'Details and Calculations'!U63</f>
        <v>Piped Network With Pump</v>
      </c>
      <c r="N64" s="43">
        <f>'Details and Calculations'!V63</f>
        <v>2014</v>
      </c>
      <c r="O64" s="43" t="str">
        <f>'Details and Calculations'!W63</f>
        <v>Wfp</v>
      </c>
      <c r="P64" s="43" t="str">
        <f>'Details and Calculations'!X63</f>
        <v>Spring</v>
      </c>
      <c r="Q64" s="44" t="str">
        <f t="shared" si="19"/>
        <v>Low Risk</v>
      </c>
      <c r="R64" s="44" t="str">
        <f t="shared" si="20"/>
        <v>High Risk</v>
      </c>
      <c r="S64" s="45" t="str">
        <f t="shared" si="2"/>
        <v>Basic Level of Service</v>
      </c>
      <c r="T64" s="62" t="str">
        <f t="shared" si="15"/>
        <v>High Priority</v>
      </c>
      <c r="U64" s="46">
        <f t="shared" si="21"/>
        <v>5</v>
      </c>
      <c r="V64" s="28" t="str">
        <f t="shared" si="16"/>
        <v>Major Repairs or Replace System</v>
      </c>
      <c r="W64" s="47" t="str">
        <f t="shared" si="17"/>
        <v/>
      </c>
      <c r="X64" s="27" t="str">
        <f t="shared" si="18"/>
        <v>Further Technical Diagnostic Needed</v>
      </c>
      <c r="Y64" s="48">
        <f t="shared" si="22"/>
        <v>27</v>
      </c>
      <c r="Z64" s="48">
        <f t="shared" si="23"/>
        <v>17</v>
      </c>
      <c r="AA64" s="48">
        <f t="shared" si="24"/>
        <v>27</v>
      </c>
      <c r="AB64" s="48">
        <f t="shared" si="25"/>
        <v>17</v>
      </c>
      <c r="AC64" s="48">
        <f t="shared" si="26"/>
        <v>27</v>
      </c>
      <c r="AD64" s="48">
        <f t="shared" si="27"/>
        <v>4</v>
      </c>
      <c r="AE64" s="48">
        <f t="shared" si="28"/>
        <v>17</v>
      </c>
      <c r="AF64" s="48" t="str">
        <f t="shared" si="29"/>
        <v xml:space="preserve"> </v>
      </c>
      <c r="AG64" s="49" t="str">
        <f t="shared" si="30"/>
        <v/>
      </c>
      <c r="AH64" s="48">
        <f t="shared" si="31"/>
        <v>17</v>
      </c>
      <c r="AI64" s="50">
        <f>'Details and Calculations'!AE63</f>
        <v>1</v>
      </c>
      <c r="AJ64" s="50">
        <f>'Details and Calculations'!AM63</f>
        <v>1</v>
      </c>
      <c r="AK64" s="50">
        <f>'Details and Calculations'!AR63</f>
        <v>1</v>
      </c>
      <c r="AL64" s="50">
        <f>'Details and Calculations'!AW63</f>
        <v>2</v>
      </c>
      <c r="AM64" s="50">
        <f>'Details and Calculations'!BA63</f>
        <v>2</v>
      </c>
      <c r="AN64" s="50">
        <f>'Details and Calculations'!BF63</f>
        <v>2</v>
      </c>
      <c r="AO64" s="50">
        <f>'Details and Calculations'!BI63</f>
        <v>1</v>
      </c>
      <c r="AP64" s="50" t="str">
        <f>'Details and Calculations'!BM63</f>
        <v xml:space="preserve"> </v>
      </c>
      <c r="AQ64" s="50" t="str">
        <f>'Details and Calculations'!BP63</f>
        <v xml:space="preserve"> </v>
      </c>
      <c r="AR64" s="50">
        <f>'Details and Calculations'!CC63</f>
        <v>3</v>
      </c>
      <c r="AS64" s="50">
        <f>'Details and Calculations'!CJ63</f>
        <v>3</v>
      </c>
      <c r="AT64" s="51">
        <f>'Details and Calculations'!T63</f>
        <v>1</v>
      </c>
      <c r="AU64" s="51">
        <f>'Details and Calculations'!Z63</f>
        <v>1</v>
      </c>
      <c r="AV64" s="51">
        <f>'Details and Calculations'!S63</f>
        <v>1</v>
      </c>
      <c r="AW64" s="51">
        <f>'Details and Calculations'!AI63</f>
        <v>1</v>
      </c>
      <c r="AX64" s="51">
        <f>'Details and Calculations'!BY63</f>
        <v>1</v>
      </c>
      <c r="AY64" s="51">
        <f>'Details and Calculations'!CG63</f>
        <v>0</v>
      </c>
      <c r="AZ64" s="51">
        <f>'Details and Calculations'!CI63</f>
        <v>0</v>
      </c>
      <c r="BA64" s="51">
        <f t="shared" si="32"/>
        <v>0</v>
      </c>
      <c r="BB64" s="52">
        <f>'Details and Calculations'!Y63</f>
        <v>1</v>
      </c>
      <c r="BC64" s="52">
        <f>'Details and Calculations'!AC63</f>
        <v>1</v>
      </c>
      <c r="BD64" s="52">
        <f>'Details and Calculations'!AK63</f>
        <v>1</v>
      </c>
      <c r="BE64" s="52">
        <f>'Details and Calculations'!AN63</f>
        <v>3000</v>
      </c>
      <c r="BF64" s="52">
        <f>'Details and Calculations'!AP63</f>
        <v>16</v>
      </c>
      <c r="BG64" s="52">
        <f>'Details and Calculations'!AT63</f>
        <v>8</v>
      </c>
      <c r="BH64" s="52">
        <f>'Details and Calculations'!AY63</f>
        <v>3</v>
      </c>
      <c r="BI64" s="52">
        <f>'Details and Calculations'!BB63</f>
        <v>20000</v>
      </c>
      <c r="BJ64" s="52">
        <f>'Details and Calculations'!BD63</f>
        <v>2</v>
      </c>
      <c r="BK64" s="52">
        <f>'Details and Calculations'!CA63</f>
        <v>28</v>
      </c>
      <c r="BL64" s="43">
        <f>'Details and Calculations'!AA63</f>
        <v>1</v>
      </c>
      <c r="BM64" s="43" t="str">
        <f>'Details and Calculations'!AB63</f>
        <v>"Springbox" --Intake Structure At A Spring</v>
      </c>
      <c r="BN64" s="43">
        <f>'Details and Calculations'!AD63</f>
        <v>2014</v>
      </c>
      <c r="BO64" s="43">
        <f>'Details and Calculations'!AJ63</f>
        <v>1</v>
      </c>
      <c r="BP64" s="43">
        <f>'Details and Calculations'!AL63</f>
        <v>2014</v>
      </c>
      <c r="BQ64" s="43">
        <f>'Details and Calculations'!AO63</f>
        <v>1</v>
      </c>
      <c r="BR64" s="43">
        <f>'Details and Calculations'!AQ63</f>
        <v>2014</v>
      </c>
      <c r="BS64" s="43">
        <f>'Details and Calculations'!AS63</f>
        <v>1</v>
      </c>
      <c r="BT64" s="43">
        <f>'Details and Calculations'!AV63</f>
        <v>2014</v>
      </c>
      <c r="BU64" s="43">
        <f>'Details and Calculations'!AX63</f>
        <v>1</v>
      </c>
      <c r="BV64" s="43">
        <f>'Details and Calculations'!AZ63</f>
        <v>2014</v>
      </c>
      <c r="BW64" s="43">
        <f>'Details and Calculations'!BC63</f>
        <v>1</v>
      </c>
      <c r="BX64" s="43">
        <f>'Details and Calculations'!BE63</f>
        <v>2014</v>
      </c>
      <c r="BY64" s="43">
        <f>'Details and Calculations'!BG63</f>
        <v>1</v>
      </c>
      <c r="BZ64" s="43">
        <f>'Details and Calculations'!BH63</f>
        <v>2014</v>
      </c>
      <c r="CA64" s="43">
        <f>'Details and Calculations'!BJ63</f>
        <v>0</v>
      </c>
      <c r="CB64" s="43" t="str">
        <f>'Details and Calculations'!BK63</f>
        <v/>
      </c>
      <c r="CC64" s="43" t="str">
        <f>'Details and Calculations'!BL63</f>
        <v xml:space="preserve"> </v>
      </c>
      <c r="CD64" s="43" t="str">
        <f>'Details and Calculations'!BN63</f>
        <v xml:space="preserve"> </v>
      </c>
      <c r="CE64" s="43" t="str">
        <f>'Details and Calculations'!BO63</f>
        <v xml:space="preserve"> </v>
      </c>
      <c r="CF64" s="43">
        <f>'Details and Calculations'!BZ63</f>
        <v>1</v>
      </c>
      <c r="CG64" s="43">
        <f>'Details and Calculations'!CB63</f>
        <v>2014</v>
      </c>
      <c r="CH64" s="31"/>
      <c r="CI64" s="53"/>
    </row>
    <row r="65" spans="1:87" x14ac:dyDescent="0.3">
      <c r="A65" s="43">
        <f>'Details and Calculations'!A64</f>
        <v>2017</v>
      </c>
      <c r="B65" s="43" t="str">
        <f>'Details and Calculations'!C64</f>
        <v>Rwanda</v>
      </c>
      <c r="C65" s="43" t="str">
        <f>'Details and Calculations'!D64</f>
        <v>Rulindo</v>
      </c>
      <c r="D65" s="43" t="str">
        <f>'Details and Calculations'!E64</f>
        <v>Bushoki</v>
      </c>
      <c r="E65" s="43" t="str">
        <f>'Details and Calculations'!F64</f>
        <v>Giko</v>
      </c>
      <c r="F65" s="43" t="str">
        <f>'Details and Calculations'!G64</f>
        <v>Buramira</v>
      </c>
      <c r="G65" s="43" t="str">
        <f>'Details and Calculations'!H64</f>
        <v/>
      </c>
      <c r="H65" s="43" t="str">
        <f>'Details and Calculations'!I64</f>
        <v/>
      </c>
      <c r="I65" s="43" t="str">
        <f>'Details and Calculations'!J64</f>
        <v>Marembo center water point/Nyirambuga pumping</v>
      </c>
      <c r="J65" s="43">
        <f>'Details and Calculations'!K64</f>
        <v>134</v>
      </c>
      <c r="K65" s="43">
        <f>'Details and Calculations'!O64</f>
        <v>134</v>
      </c>
      <c r="L65" s="43" t="str">
        <f>'Details and Calculations'!P65</f>
        <v xml:space="preserve"> </v>
      </c>
      <c r="M65" s="43" t="str">
        <f>'Details and Calculations'!U64</f>
        <v>Piped Network With Pump</v>
      </c>
      <c r="N65" s="43">
        <f>'Details and Calculations'!V64</f>
        <v>2012</v>
      </c>
      <c r="O65" s="43" t="str">
        <f>'Details and Calculations'!W64</f>
        <v>Gor</v>
      </c>
      <c r="P65" s="43" t="str">
        <f>'Details and Calculations'!X64</f>
        <v>Spring</v>
      </c>
      <c r="Q65" s="44" t="str">
        <f t="shared" si="19"/>
        <v>Low Risk</v>
      </c>
      <c r="R65" s="44" t="str">
        <f t="shared" si="20"/>
        <v>Low Risk</v>
      </c>
      <c r="S65" s="45" t="str">
        <f t="shared" si="2"/>
        <v>Intermediate Level of Service</v>
      </c>
      <c r="T65" s="62" t="str">
        <f t="shared" si="15"/>
        <v>Low Priority</v>
      </c>
      <c r="U65" s="46">
        <f t="shared" si="21"/>
        <v>7</v>
      </c>
      <c r="V65" s="28" t="str">
        <f t="shared" si="16"/>
        <v>Perform Routine Preventative Maintenance</v>
      </c>
      <c r="W65" s="47" t="str">
        <f t="shared" si="17"/>
        <v/>
      </c>
      <c r="X65" s="27" t="str">
        <f t="shared" si="18"/>
        <v>Maintain O&amp;M and Routine Monitoring</v>
      </c>
      <c r="Y65" s="48" t="str">
        <f t="shared" si="22"/>
        <v xml:space="preserve"> </v>
      </c>
      <c r="Z65" s="48" t="str">
        <f t="shared" si="23"/>
        <v xml:space="preserve"> </v>
      </c>
      <c r="AA65" s="48">
        <f t="shared" si="24"/>
        <v>25</v>
      </c>
      <c r="AB65" s="48" t="str">
        <f t="shared" si="25"/>
        <v xml:space="preserve"> </v>
      </c>
      <c r="AC65" s="48" t="str">
        <f t="shared" si="26"/>
        <v xml:space="preserve"> </v>
      </c>
      <c r="AD65" s="48" t="str">
        <f t="shared" si="27"/>
        <v xml:space="preserve"> </v>
      </c>
      <c r="AE65" s="48" t="str">
        <f t="shared" si="28"/>
        <v xml:space="preserve"> </v>
      </c>
      <c r="AF65" s="48" t="str">
        <f t="shared" si="29"/>
        <v xml:space="preserve"> </v>
      </c>
      <c r="AG65" s="49" t="str">
        <f t="shared" si="30"/>
        <v/>
      </c>
      <c r="AH65" s="48">
        <f t="shared" si="31"/>
        <v>15</v>
      </c>
      <c r="AI65" s="50" t="str">
        <f>'Details and Calculations'!AE64</f>
        <v xml:space="preserve"> </v>
      </c>
      <c r="AJ65" s="50" t="str">
        <f>'Details and Calculations'!AM64</f>
        <v xml:space="preserve"> </v>
      </c>
      <c r="AK65" s="50">
        <f>'Details and Calculations'!AR64</f>
        <v>1</v>
      </c>
      <c r="AL65" s="50" t="str">
        <f>'Details and Calculations'!AW64</f>
        <v xml:space="preserve"> </v>
      </c>
      <c r="AM65" s="50" t="str">
        <f>'Details and Calculations'!BA64</f>
        <v xml:space="preserve"> </v>
      </c>
      <c r="AN65" s="50" t="str">
        <f>'Details and Calculations'!BF64</f>
        <v xml:space="preserve"> </v>
      </c>
      <c r="AO65" s="50" t="str">
        <f>'Details and Calculations'!BI64</f>
        <v xml:space="preserve"> </v>
      </c>
      <c r="AP65" s="50" t="str">
        <f>'Details and Calculations'!BM64</f>
        <v xml:space="preserve"> </v>
      </c>
      <c r="AQ65" s="50" t="str">
        <f>'Details and Calculations'!BP64</f>
        <v xml:space="preserve"> </v>
      </c>
      <c r="AR65" s="50">
        <f>'Details and Calculations'!CC64</f>
        <v>1</v>
      </c>
      <c r="AS65" s="50">
        <f>'Details and Calculations'!CJ64</f>
        <v>1</v>
      </c>
      <c r="AT65" s="51">
        <f>'Details and Calculations'!T64</f>
        <v>1</v>
      </c>
      <c r="AU65" s="51">
        <f>'Details and Calculations'!Z64</f>
        <v>1</v>
      </c>
      <c r="AV65" s="51">
        <f>'Details and Calculations'!S64</f>
        <v>0</v>
      </c>
      <c r="AW65" s="51">
        <f>'Details and Calculations'!AI64</f>
        <v>1</v>
      </c>
      <c r="AX65" s="51">
        <f>'Details and Calculations'!BY64</f>
        <v>1</v>
      </c>
      <c r="AY65" s="51">
        <f>'Details and Calculations'!CG64</f>
        <v>1</v>
      </c>
      <c r="AZ65" s="51">
        <f>'Details and Calculations'!CI64</f>
        <v>1</v>
      </c>
      <c r="BA65" s="51">
        <f t="shared" si="32"/>
        <v>1</v>
      </c>
      <c r="BB65" s="52">
        <f>'Details and Calculations'!Y64</f>
        <v>11</v>
      </c>
      <c r="BC65" s="52" t="str">
        <f>'Details and Calculations'!AC64</f>
        <v xml:space="preserve"> </v>
      </c>
      <c r="BD65" s="52" t="str">
        <f>'Details and Calculations'!AK64</f>
        <v xml:space="preserve"> </v>
      </c>
      <c r="BE65" s="52" t="str">
        <f>'Details and Calculations'!AN64</f>
        <v xml:space="preserve"> </v>
      </c>
      <c r="BF65" s="52">
        <f>'Details and Calculations'!AP64</f>
        <v>1</v>
      </c>
      <c r="BG65" s="52" t="str">
        <f>'Details and Calculations'!AT64</f>
        <v xml:space="preserve"> </v>
      </c>
      <c r="BH65" s="52" t="str">
        <f>'Details and Calculations'!AY64</f>
        <v xml:space="preserve"> </v>
      </c>
      <c r="BI65" s="52" t="str">
        <f>'Details and Calculations'!BB64</f>
        <v xml:space="preserve"> </v>
      </c>
      <c r="BJ65" s="52" t="str">
        <f>'Details and Calculations'!BD64</f>
        <v xml:space="preserve"> </v>
      </c>
      <c r="BK65" s="52">
        <f>'Details and Calculations'!CA64</f>
        <v>1</v>
      </c>
      <c r="BL65" s="43">
        <f>'Details and Calculations'!AA64</f>
        <v>0</v>
      </c>
      <c r="BM65" s="43" t="str">
        <f>'Details and Calculations'!AB64</f>
        <v/>
      </c>
      <c r="BN65" s="43" t="str">
        <f>'Details and Calculations'!AD64</f>
        <v xml:space="preserve"> </v>
      </c>
      <c r="BO65" s="43">
        <f>'Details and Calculations'!AJ64</f>
        <v>0</v>
      </c>
      <c r="BP65" s="43" t="str">
        <f>'Details and Calculations'!AL64</f>
        <v xml:space="preserve"> </v>
      </c>
      <c r="BQ65" s="43">
        <f>'Details and Calculations'!AO64</f>
        <v>1</v>
      </c>
      <c r="BR65" s="43">
        <f>'Details and Calculations'!AQ64</f>
        <v>2012</v>
      </c>
      <c r="BS65" s="43">
        <f>'Details and Calculations'!AS64</f>
        <v>0</v>
      </c>
      <c r="BT65" s="43" t="str">
        <f>'Details and Calculations'!AV64</f>
        <v xml:space="preserve"> </v>
      </c>
      <c r="BU65" s="43">
        <f>'Details and Calculations'!AX64</f>
        <v>0</v>
      </c>
      <c r="BV65" s="43" t="str">
        <f>'Details and Calculations'!AZ64</f>
        <v xml:space="preserve"> </v>
      </c>
      <c r="BW65" s="43">
        <f>'Details and Calculations'!BC64</f>
        <v>0</v>
      </c>
      <c r="BX65" s="43" t="str">
        <f>'Details and Calculations'!BE64</f>
        <v xml:space="preserve"> </v>
      </c>
      <c r="BY65" s="43" t="str">
        <f>'Details and Calculations'!BG64</f>
        <v xml:space="preserve"> </v>
      </c>
      <c r="BZ65" s="43" t="str">
        <f>'Details and Calculations'!BH64</f>
        <v xml:space="preserve"> </v>
      </c>
      <c r="CA65" s="43">
        <f>'Details and Calculations'!BJ64</f>
        <v>0</v>
      </c>
      <c r="CB65" s="43" t="str">
        <f>'Details and Calculations'!BK64</f>
        <v/>
      </c>
      <c r="CC65" s="43" t="str">
        <f>'Details and Calculations'!BL64</f>
        <v xml:space="preserve"> </v>
      </c>
      <c r="CD65" s="43" t="str">
        <f>'Details and Calculations'!BN64</f>
        <v xml:space="preserve"> </v>
      </c>
      <c r="CE65" s="43" t="str">
        <f>'Details and Calculations'!BO64</f>
        <v xml:space="preserve"> </v>
      </c>
      <c r="CF65" s="43">
        <f>'Details and Calculations'!BZ64</f>
        <v>1</v>
      </c>
      <c r="CG65" s="43">
        <f>'Details and Calculations'!CB64</f>
        <v>2012</v>
      </c>
      <c r="CH65" s="31"/>
      <c r="CI65" s="53"/>
    </row>
    <row r="66" spans="1:87" x14ac:dyDescent="0.3">
      <c r="A66" s="43">
        <f>'Details and Calculations'!A65</f>
        <v>2017</v>
      </c>
      <c r="B66" s="43" t="str">
        <f>'Details and Calculations'!C65</f>
        <v>Rwanda</v>
      </c>
      <c r="C66" s="43" t="str">
        <f>'Details and Calculations'!D65</f>
        <v>Rulindo</v>
      </c>
      <c r="D66" s="43" t="str">
        <f>'Details and Calculations'!E65</f>
        <v>Cyinzuzi</v>
      </c>
      <c r="E66" s="43" t="str">
        <f>'Details and Calculations'!F65</f>
        <v>Migendezo</v>
      </c>
      <c r="F66" s="43" t="str">
        <f>'Details and Calculations'!G65</f>
        <v>Nyamugali</v>
      </c>
      <c r="G66" s="43" t="str">
        <f>'Details and Calculations'!H65</f>
        <v/>
      </c>
      <c r="H66" s="43" t="str">
        <f>'Details and Calculations'!I65</f>
        <v/>
      </c>
      <c r="I66" s="43" t="str">
        <f>'Details and Calculations'!J65</f>
        <v xml:space="preserve"> </v>
      </c>
      <c r="J66" s="43">
        <f>'Details and Calculations'!K65</f>
        <v>111</v>
      </c>
      <c r="K66" s="43">
        <f>'Details and Calculations'!O65</f>
        <v>111</v>
      </c>
      <c r="L66" s="43">
        <f>'Details and Calculations'!P66</f>
        <v>107</v>
      </c>
      <c r="M66" s="43" t="str">
        <f>'Details and Calculations'!U65</f>
        <v>Piped Network With Pump</v>
      </c>
      <c r="N66" s="43">
        <f>'Details and Calculations'!V65</f>
        <v>2009</v>
      </c>
      <c r="O66" s="43" t="str">
        <f>'Details and Calculations'!W65</f>
        <v>Umushinga Witwa Ema</v>
      </c>
      <c r="P66" s="43" t="str">
        <f>'Details and Calculations'!X65</f>
        <v>Spring</v>
      </c>
      <c r="Q66" s="44" t="str">
        <f t="shared" si="19"/>
        <v>Low Risk</v>
      </c>
      <c r="R66" s="44" t="str">
        <f t="shared" si="20"/>
        <v>Low Risk</v>
      </c>
      <c r="S66" s="45" t="str">
        <f t="shared" si="2"/>
        <v>Intermediate Level of Service</v>
      </c>
      <c r="T66" s="62" t="str">
        <f t="shared" si="15"/>
        <v>Low Priority</v>
      </c>
      <c r="U66" s="46">
        <f t="shared" si="21"/>
        <v>7</v>
      </c>
      <c r="V66" s="28" t="str">
        <f t="shared" si="16"/>
        <v>Repair or Replace Components</v>
      </c>
      <c r="W66" s="47" t="str">
        <f t="shared" si="17"/>
        <v xml:space="preserve">Intake Structure, </v>
      </c>
      <c r="X66" s="27" t="str">
        <f t="shared" si="18"/>
        <v>Create Plan To Repair or Replace Components</v>
      </c>
      <c r="Y66" s="48">
        <f t="shared" si="22"/>
        <v>22</v>
      </c>
      <c r="Z66" s="48">
        <f t="shared" si="23"/>
        <v>12</v>
      </c>
      <c r="AA66" s="48">
        <f t="shared" si="24"/>
        <v>22</v>
      </c>
      <c r="AB66" s="48">
        <f t="shared" si="25"/>
        <v>12</v>
      </c>
      <c r="AC66" s="48">
        <f t="shared" si="26"/>
        <v>22</v>
      </c>
      <c r="AD66" s="48">
        <f t="shared" si="27"/>
        <v>-1</v>
      </c>
      <c r="AE66" s="48">
        <f t="shared" si="28"/>
        <v>12</v>
      </c>
      <c r="AF66" s="48" t="str">
        <f t="shared" si="29"/>
        <v xml:space="preserve"> </v>
      </c>
      <c r="AG66" s="49" t="str">
        <f t="shared" si="30"/>
        <v/>
      </c>
      <c r="AH66" s="48">
        <f t="shared" si="31"/>
        <v>12</v>
      </c>
      <c r="AI66" s="50">
        <f>'Details and Calculations'!AE65</f>
        <v>2</v>
      </c>
      <c r="AJ66" s="50">
        <f>'Details and Calculations'!AM65</f>
        <v>1</v>
      </c>
      <c r="AK66" s="50">
        <f>'Details and Calculations'!AR65</f>
        <v>1</v>
      </c>
      <c r="AL66" s="50">
        <f>'Details and Calculations'!AW65</f>
        <v>1</v>
      </c>
      <c r="AM66" s="50">
        <f>'Details and Calculations'!BA65</f>
        <v>1</v>
      </c>
      <c r="AN66" s="50">
        <f>'Details and Calculations'!BF65</f>
        <v>1</v>
      </c>
      <c r="AO66" s="50">
        <f>'Details and Calculations'!BI65</f>
        <v>1</v>
      </c>
      <c r="AP66" s="50" t="str">
        <f>'Details and Calculations'!BM65</f>
        <v xml:space="preserve"> </v>
      </c>
      <c r="AQ66" s="50" t="str">
        <f>'Details and Calculations'!BP65</f>
        <v xml:space="preserve"> </v>
      </c>
      <c r="AR66" s="50">
        <f>'Details and Calculations'!CC65</f>
        <v>1</v>
      </c>
      <c r="AS66" s="50">
        <f>'Details and Calculations'!CJ65</f>
        <v>1</v>
      </c>
      <c r="AT66" s="51">
        <f>'Details and Calculations'!T65</f>
        <v>1</v>
      </c>
      <c r="AU66" s="51">
        <f>'Details and Calculations'!Z65</f>
        <v>1</v>
      </c>
      <c r="AV66" s="51">
        <f>'Details and Calculations'!S65</f>
        <v>0</v>
      </c>
      <c r="AW66" s="51">
        <f>'Details and Calculations'!AI65</f>
        <v>1</v>
      </c>
      <c r="AX66" s="51">
        <f>'Details and Calculations'!BY65</f>
        <v>1</v>
      </c>
      <c r="AY66" s="51">
        <f>'Details and Calculations'!CG65</f>
        <v>1</v>
      </c>
      <c r="AZ66" s="51">
        <f>'Details and Calculations'!CI65</f>
        <v>1</v>
      </c>
      <c r="BA66" s="51">
        <f t="shared" si="32"/>
        <v>1</v>
      </c>
      <c r="BB66" s="52">
        <f>'Details and Calculations'!Y65</f>
        <v>3</v>
      </c>
      <c r="BC66" s="52">
        <f>'Details and Calculations'!AC65</f>
        <v>1</v>
      </c>
      <c r="BD66" s="52">
        <f>'Details and Calculations'!AK65</f>
        <v>2</v>
      </c>
      <c r="BE66" s="52">
        <f>'Details and Calculations'!AN65</f>
        <v>5000</v>
      </c>
      <c r="BF66" s="52">
        <f>'Details and Calculations'!AP65</f>
        <v>16</v>
      </c>
      <c r="BG66" s="52">
        <f>'Details and Calculations'!AT65</f>
        <v>23</v>
      </c>
      <c r="BH66" s="52">
        <f>'Details and Calculations'!AY65</f>
        <v>2</v>
      </c>
      <c r="BI66" s="52">
        <f>'Details and Calculations'!BB65</f>
        <v>5000</v>
      </c>
      <c r="BJ66" s="52">
        <f>'Details and Calculations'!BD65</f>
        <v>1</v>
      </c>
      <c r="BK66" s="52">
        <f>'Details and Calculations'!CA65</f>
        <v>1</v>
      </c>
      <c r="BL66" s="43">
        <f>'Details and Calculations'!AA65</f>
        <v>1</v>
      </c>
      <c r="BM66" s="43" t="str">
        <f>'Details and Calculations'!AB65</f>
        <v>"Springbox" --Intake Structure At A Spring</v>
      </c>
      <c r="BN66" s="43">
        <f>'Details and Calculations'!AD65</f>
        <v>2009</v>
      </c>
      <c r="BO66" s="43">
        <f>'Details and Calculations'!AJ65</f>
        <v>1</v>
      </c>
      <c r="BP66" s="43">
        <f>'Details and Calculations'!AL65</f>
        <v>2009</v>
      </c>
      <c r="BQ66" s="43">
        <f>'Details and Calculations'!AO65</f>
        <v>1</v>
      </c>
      <c r="BR66" s="43">
        <f>'Details and Calculations'!AQ65</f>
        <v>2009</v>
      </c>
      <c r="BS66" s="43">
        <f>'Details and Calculations'!AS65</f>
        <v>1</v>
      </c>
      <c r="BT66" s="43">
        <f>'Details and Calculations'!AV65</f>
        <v>2009</v>
      </c>
      <c r="BU66" s="43">
        <f>'Details and Calculations'!AX65</f>
        <v>1</v>
      </c>
      <c r="BV66" s="43">
        <f>'Details and Calculations'!AZ65</f>
        <v>2009</v>
      </c>
      <c r="BW66" s="43">
        <f>'Details and Calculations'!BC65</f>
        <v>1</v>
      </c>
      <c r="BX66" s="43">
        <f>'Details and Calculations'!BE65</f>
        <v>2009</v>
      </c>
      <c r="BY66" s="43">
        <f>'Details and Calculations'!BG65</f>
        <v>1</v>
      </c>
      <c r="BZ66" s="43">
        <f>'Details and Calculations'!BH65</f>
        <v>2009</v>
      </c>
      <c r="CA66" s="43">
        <f>'Details and Calculations'!BJ65</f>
        <v>0</v>
      </c>
      <c r="CB66" s="43" t="str">
        <f>'Details and Calculations'!BK65</f>
        <v/>
      </c>
      <c r="CC66" s="43" t="str">
        <f>'Details and Calculations'!BL65</f>
        <v xml:space="preserve"> </v>
      </c>
      <c r="CD66" s="43" t="str">
        <f>'Details and Calculations'!BN65</f>
        <v xml:space="preserve"> </v>
      </c>
      <c r="CE66" s="43" t="str">
        <f>'Details and Calculations'!BO65</f>
        <v xml:space="preserve"> </v>
      </c>
      <c r="CF66" s="43">
        <f>'Details and Calculations'!BZ65</f>
        <v>1</v>
      </c>
      <c r="CG66" s="43">
        <f>'Details and Calculations'!CB65</f>
        <v>2009</v>
      </c>
      <c r="CH66" s="31"/>
      <c r="CI66" s="53"/>
    </row>
    <row r="67" spans="1:87" x14ac:dyDescent="0.3">
      <c r="A67" s="43">
        <f>'Details and Calculations'!A66</f>
        <v>2017</v>
      </c>
      <c r="B67" s="43" t="str">
        <f>'Details and Calculations'!C66</f>
        <v>Rwanda</v>
      </c>
      <c r="C67" s="43" t="str">
        <f>'Details and Calculations'!D66</f>
        <v>Rulindo</v>
      </c>
      <c r="D67" s="43" t="str">
        <f>'Details and Calculations'!E66</f>
        <v>Shyorongi</v>
      </c>
      <c r="E67" s="43" t="str">
        <f>'Details and Calculations'!F66</f>
        <v>Bugaragara</v>
      </c>
      <c r="F67" s="43" t="str">
        <f>'Details and Calculations'!G66</f>
        <v>Gisiza</v>
      </c>
      <c r="G67" s="43" t="str">
        <f>'Details and Calculations'!H66</f>
        <v/>
      </c>
      <c r="H67" s="43" t="str">
        <f>'Details and Calculations'!I66</f>
        <v/>
      </c>
      <c r="I67" s="43" t="str">
        <f>'Details and Calculations'!J66</f>
        <v>kinywamagana pumping network</v>
      </c>
      <c r="J67" s="43">
        <f>'Details and Calculations'!K66</f>
        <v>212</v>
      </c>
      <c r="K67" s="43">
        <f>'Details and Calculations'!O66</f>
        <v>105</v>
      </c>
      <c r="L67" s="43" t="str">
        <f>'Details and Calculations'!P67</f>
        <v xml:space="preserve"> </v>
      </c>
      <c r="M67" s="43" t="str">
        <f>'Details and Calculations'!U66</f>
        <v>Piped Network With Pump</v>
      </c>
      <c r="N67" s="43">
        <f>'Details and Calculations'!V66</f>
        <v>2013</v>
      </c>
      <c r="O67" s="43" t="str">
        <f>'Details and Calculations'!W66</f>
        <v>Governement (District, Wasac) And Water For People</v>
      </c>
      <c r="P67" s="43" t="str">
        <f>'Details and Calculations'!X66</f>
        <v>Spring</v>
      </c>
      <c r="Q67" s="44" t="str">
        <f t="shared" ref="Q67:Q98" si="33">IF(AT67=0,"No Improved Water Point/System",IF(COUNTIF(Y67:AH67,"&lt;=5")&gt;2,"High Risk",IF(COUNTIF(Y67:AH67,"&lt;=5")=2,"Medium Risk",IF(COUNTIF(Y67:AH67,"&lt;=5")&lt;=1,"Low Risk"))))</f>
        <v>Low Risk</v>
      </c>
      <c r="R67" s="44" t="str">
        <f t="shared" ref="R67:R98" si="34">IF(AT67=0,"No Improved Water Point/System",IF(COUNTIF(AI67:AS67,"3")&gt;=1,"High Risk",IF(COUNTIF(AI67:AS67,"2")&gt;=3,"Medium Risk",IF(COUNTIF(AI67:AS67,"2")&lt;3,"Low Risk"))))</f>
        <v>Low Risk</v>
      </c>
      <c r="S67" s="45" t="str">
        <f t="shared" ref="S67:S130" si="35">IF(U67=0,"No Improved Water Point/System",IF(U67=1,"Inadequate Level of Service",IF(U67=2,"Inadequate Level of Service",IF(U67=3,"Basic Level of Service",IF(U67=4,"Basic Level of Service",IF(U67=5,"Basic Level of Service",IF(U67=6,"Intermediate Level of Service",IF(U67=7,"Intermediate Level of Service",IF(U67=8,"High Level of Service")))))))))</f>
        <v>Intermediate Level of Service</v>
      </c>
      <c r="T67" s="62" t="str">
        <f t="shared" si="15"/>
        <v>Low Priority</v>
      </c>
      <c r="U67" s="46">
        <f t="shared" ref="U67:U98" si="36">SUM(AT67:BA67)</f>
        <v>7</v>
      </c>
      <c r="V67" s="28" t="str">
        <f t="shared" si="16"/>
        <v>Repair or Replace Components</v>
      </c>
      <c r="W67" s="47" t="str">
        <f t="shared" si="17"/>
        <v xml:space="preserve">Pump, </v>
      </c>
      <c r="X67" s="27" t="str">
        <f t="shared" si="18"/>
        <v>Create Plan To Repair or Replace Components</v>
      </c>
      <c r="Y67" s="48">
        <f t="shared" ref="Y67:Y98" si="37">IF(BL67=1,Reference_Intake-(A67-BN67)," ")</f>
        <v>26</v>
      </c>
      <c r="Z67" s="48">
        <f t="shared" ref="Z67:Z98" si="38">IF(BO67=1,Reference_Conduction_Line-(A67-BP67)," ")</f>
        <v>16</v>
      </c>
      <c r="AA67" s="48">
        <f t="shared" ref="AA67:AA98" si="39">IF(BQ67=1,Reference_Storage_Tank-(A67-BR67)," ")</f>
        <v>26</v>
      </c>
      <c r="AB67" s="48">
        <f t="shared" ref="AB67:AB98" si="40">IF(BS67=1,Reference_Other_Concrete_Structures-(A67-BT67)," ")</f>
        <v>16</v>
      </c>
      <c r="AC67" s="48">
        <f t="shared" ref="AC67:AC98" si="41">IF(BU67=1,Reference_Distribution_Network-(A67-BV67)," ")</f>
        <v>26</v>
      </c>
      <c r="AD67" s="48">
        <f t="shared" ref="AD67:AD98" si="42">IF(BW67=1,Reference_Pump-(A67-BX67)," ")</f>
        <v>3</v>
      </c>
      <c r="AE67" s="48">
        <f t="shared" ref="AE67:AE98" si="43">IF(BY67=1,Reference_Pump_House-(A67-BZ67)," ")</f>
        <v>16</v>
      </c>
      <c r="AF67" s="48" t="str">
        <f t="shared" ref="AF67:AF98" si="44">IF(CA67=1,Reference_Treatment_Equipment-(A67-CC67)," ")</f>
        <v xml:space="preserve"> </v>
      </c>
      <c r="AG67" s="49" t="str">
        <f t="shared" ref="AG67:AG98" si="45">IF(CD67=1,Reference_Treatment_Housing_Structure-(A67-CE67),"")</f>
        <v/>
      </c>
      <c r="AH67" s="48">
        <f t="shared" ref="AH67:AH98" si="46">IF(CF67=1,Reference_Kiosk-(A67-CG67)," ")</f>
        <v>16</v>
      </c>
      <c r="AI67" s="50">
        <f>'Details and Calculations'!AE66</f>
        <v>1</v>
      </c>
      <c r="AJ67" s="50">
        <f>'Details and Calculations'!AM66</f>
        <v>1</v>
      </c>
      <c r="AK67" s="50">
        <f>'Details and Calculations'!AR66</f>
        <v>1</v>
      </c>
      <c r="AL67" s="50">
        <f>'Details and Calculations'!AW66</f>
        <v>1</v>
      </c>
      <c r="AM67" s="50">
        <f>'Details and Calculations'!BA66</f>
        <v>1</v>
      </c>
      <c r="AN67" s="50">
        <f>'Details and Calculations'!BF66</f>
        <v>2</v>
      </c>
      <c r="AO67" s="50">
        <f>'Details and Calculations'!BI66</f>
        <v>1</v>
      </c>
      <c r="AP67" s="50" t="str">
        <f>'Details and Calculations'!BM66</f>
        <v xml:space="preserve"> </v>
      </c>
      <c r="AQ67" s="50" t="str">
        <f>'Details and Calculations'!BP66</f>
        <v xml:space="preserve"> </v>
      </c>
      <c r="AR67" s="50">
        <f>'Details and Calculations'!CC66</f>
        <v>1</v>
      </c>
      <c r="AS67" s="50">
        <f>'Details and Calculations'!CJ66</f>
        <v>2</v>
      </c>
      <c r="AT67" s="51">
        <f>'Details and Calculations'!T66</f>
        <v>1</v>
      </c>
      <c r="AU67" s="51">
        <f>'Details and Calculations'!Z66</f>
        <v>1</v>
      </c>
      <c r="AV67" s="51">
        <f>'Details and Calculations'!S66</f>
        <v>1</v>
      </c>
      <c r="AW67" s="51">
        <f>'Details and Calculations'!AI66</f>
        <v>1</v>
      </c>
      <c r="AX67" s="51">
        <f>'Details and Calculations'!BY66</f>
        <v>1</v>
      </c>
      <c r="AY67" s="51">
        <f>'Details and Calculations'!CG66</f>
        <v>1</v>
      </c>
      <c r="AZ67" s="51">
        <f>'Details and Calculations'!CI66</f>
        <v>1</v>
      </c>
      <c r="BA67" s="51">
        <f t="shared" ref="BA67:BA98" si="47">IF(AS67=1,1,0)</f>
        <v>0</v>
      </c>
      <c r="BB67" s="52">
        <f>'Details and Calculations'!Y66</f>
        <v>7</v>
      </c>
      <c r="BC67" s="52">
        <f>'Details and Calculations'!AC66</f>
        <v>3</v>
      </c>
      <c r="BD67" s="52">
        <f>'Details and Calculations'!AK66</f>
        <v>1</v>
      </c>
      <c r="BE67" s="52">
        <f>'Details and Calculations'!AN66</f>
        <v>1500</v>
      </c>
      <c r="BF67" s="52">
        <f>'Details and Calculations'!AP66</f>
        <v>20</v>
      </c>
      <c r="BG67" s="52">
        <f>'Details and Calculations'!AT66</f>
        <v>25</v>
      </c>
      <c r="BH67" s="52">
        <f>'Details and Calculations'!AY66</f>
        <v>4</v>
      </c>
      <c r="BI67" s="52">
        <f>'Details and Calculations'!BB66</f>
        <v>11000</v>
      </c>
      <c r="BJ67" s="52">
        <f>'Details and Calculations'!BD66</f>
        <v>2</v>
      </c>
      <c r="BK67" s="52">
        <f>'Details and Calculations'!CA66</f>
        <v>1</v>
      </c>
      <c r="BL67" s="43">
        <f>'Details and Calculations'!AA66</f>
        <v>1</v>
      </c>
      <c r="BM67" s="43" t="str">
        <f>'Details and Calculations'!AB66</f>
        <v>"Springbox" --Intake Structure At A Spring</v>
      </c>
      <c r="BN67" s="43">
        <f>'Details and Calculations'!AD66</f>
        <v>2013</v>
      </c>
      <c r="BO67" s="43">
        <f>'Details and Calculations'!AJ66</f>
        <v>1</v>
      </c>
      <c r="BP67" s="43">
        <f>'Details and Calculations'!AL66</f>
        <v>2013</v>
      </c>
      <c r="BQ67" s="43">
        <f>'Details and Calculations'!AO66</f>
        <v>1</v>
      </c>
      <c r="BR67" s="43">
        <f>'Details and Calculations'!AQ66</f>
        <v>2013</v>
      </c>
      <c r="BS67" s="43">
        <f>'Details and Calculations'!AS66</f>
        <v>1</v>
      </c>
      <c r="BT67" s="43">
        <f>'Details and Calculations'!AV66</f>
        <v>2013</v>
      </c>
      <c r="BU67" s="43">
        <f>'Details and Calculations'!AX66</f>
        <v>1</v>
      </c>
      <c r="BV67" s="43">
        <f>'Details and Calculations'!AZ66</f>
        <v>2013</v>
      </c>
      <c r="BW67" s="43">
        <f>'Details and Calculations'!BC66</f>
        <v>1</v>
      </c>
      <c r="BX67" s="43">
        <f>'Details and Calculations'!BE66</f>
        <v>2013</v>
      </c>
      <c r="BY67" s="43">
        <f>'Details and Calculations'!BG66</f>
        <v>1</v>
      </c>
      <c r="BZ67" s="43">
        <f>'Details and Calculations'!BH66</f>
        <v>2013</v>
      </c>
      <c r="CA67" s="43">
        <f>'Details and Calculations'!BJ66</f>
        <v>0</v>
      </c>
      <c r="CB67" s="43" t="str">
        <f>'Details and Calculations'!BK66</f>
        <v/>
      </c>
      <c r="CC67" s="43" t="str">
        <f>'Details and Calculations'!BL66</f>
        <v xml:space="preserve"> </v>
      </c>
      <c r="CD67" s="43" t="str">
        <f>'Details and Calculations'!BN66</f>
        <v xml:space="preserve"> </v>
      </c>
      <c r="CE67" s="43" t="str">
        <f>'Details and Calculations'!BO66</f>
        <v xml:space="preserve"> </v>
      </c>
      <c r="CF67" s="43">
        <f>'Details and Calculations'!BZ66</f>
        <v>1</v>
      </c>
      <c r="CG67" s="43">
        <f>'Details and Calculations'!CB66</f>
        <v>2013</v>
      </c>
      <c r="CH67" s="31"/>
      <c r="CI67" s="53"/>
    </row>
    <row r="68" spans="1:87" x14ac:dyDescent="0.3">
      <c r="A68" s="43">
        <f>'Details and Calculations'!A67</f>
        <v>2017</v>
      </c>
      <c r="B68" s="43" t="str">
        <f>'Details and Calculations'!C67</f>
        <v>Rwanda</v>
      </c>
      <c r="C68" s="43" t="str">
        <f>'Details and Calculations'!D67</f>
        <v>Rulindo</v>
      </c>
      <c r="D68" s="43" t="str">
        <f>'Details and Calculations'!E67</f>
        <v>Bushoki</v>
      </c>
      <c r="E68" s="43" t="str">
        <f>'Details and Calculations'!F67</f>
        <v>N.Ngarama</v>
      </c>
      <c r="F68" s="43" t="str">
        <f>'Details and Calculations'!G67</f>
        <v>Terambere</v>
      </c>
      <c r="G68" s="43" t="str">
        <f>'Details and Calculations'!H67</f>
        <v/>
      </c>
      <c r="H68" s="43" t="str">
        <f>'Details and Calculations'!I67</f>
        <v/>
      </c>
      <c r="I68" s="43" t="str">
        <f>'Details and Calculations'!J67</f>
        <v>Terambere water point/Nyabishengeshi water gravity system</v>
      </c>
      <c r="J68" s="43">
        <f>'Details and Calculations'!K67</f>
        <v>79</v>
      </c>
      <c r="K68" s="43">
        <f>'Details and Calculations'!O67</f>
        <v>79</v>
      </c>
      <c r="L68" s="43">
        <f>'Details and Calculations'!P68</f>
        <v>5</v>
      </c>
      <c r="M68" s="43" t="str">
        <f>'Details and Calculations'!U67</f>
        <v>Piped Network -- Gravity Only</v>
      </c>
      <c r="N68" s="43">
        <f>'Details and Calculations'!V67</f>
        <v>2013</v>
      </c>
      <c r="O68" s="43" t="str">
        <f>'Details and Calculations'!W67</f>
        <v>Gor</v>
      </c>
      <c r="P68" s="43" t="str">
        <f>'Details and Calculations'!X67</f>
        <v>Spring</v>
      </c>
      <c r="Q68" s="44" t="str">
        <f t="shared" si="33"/>
        <v>Low Risk</v>
      </c>
      <c r="R68" s="44" t="str">
        <f t="shared" si="34"/>
        <v>Low Risk</v>
      </c>
      <c r="S68" s="45" t="str">
        <f t="shared" si="35"/>
        <v>Intermediate Level of Service</v>
      </c>
      <c r="T68" s="62" t="str">
        <f t="shared" ref="T68:T131" si="48">IF(AND(Q68="No Improved Water Point/System",R68="No Improved Water Point/System",S68="No Improved Water Point/System"),"New Construction Needed",IF(OR(AND(Q68="Low Risk",R68="Low Risk",S68="High Level of Service"),AND(Q68="Low Risk",R68="Low Risk",S68="Intermediate Level of Service"),AND(Q68="Low Risk",R68="Medium Risk",S68="High Level of Service"),AND(Q68="Low Risk",R68="Medium Risk",S68="Intermediate Level of Service"),AND(Q68="Medium Risk",R68="Low Risk",S68="High Level of Service"),AND(Q68="Medium Risk",R68="Low Risk",S68="Intermediate Level of Service")),"Low Priority",IF(OR(AND(Q68="Low Risk",R68="Low Risk",S68="Basic Level of Service"),AND(Q68="Low Risk",R68="Low Risk",S68="Inadequate Level of Service"),AND(Q68="Low Risk",R68="Medium Risk",S68="Basic Level of Service"),AND(Q68="Low Risk",R68="Medium Risk",S68="Inadequate Level of Service"),AND(Q68="Medium Risk",R68="Low Risk",S68="Basic Level of Service"),AND(Q68="Medium Risk",R68="Medium Risk",S68="Basic Level of Service"),AND(Q68="Medium Risk",R68="Medium Risk",S68="High Level of Service"),AND(Q68="Medium Risk",R68="Medium Risk",S68="Intermediate Level of Service"),AND(Q68="High Risk",R68="Low Risk",S68="Basic Level of Service"),AND(Q68="High Risk",R68="Low Risk",S68="High Level of Service"),AND(Q68="High Risk",R68="Low Risk",S68="Intermediate Level of Service"),AND(Q68="High Risk",R68="Medium Risk",S68="High Level of Service"),AND(Q68="High Risk",R68="Medium Risk",S68="Intermediate Level of Service")),"Medium Priority",IF(OR(AND(Q68="High Risk",R68="High Risk",S68="Basic Level of Service"),AND(Q68="High Risk",R68="High Risk",S68="High Level of Service"),AND(Q68="High Risk",R68="High Risk",S68="Inadequate Level of Service"),AND(Q68="High Risk",R68="High Risk",S68="Intermediate Level of Service"),AND(Q68="High Risk",R68="Low Risk",S68="Inadequate Level of Service"),AND(Q68="High Risk",R68="Medium Risk",S68="Basic Level of Service"),AND(Q68="High Risk",R68="Medium Risk",S68="Inadequate Level of Service"),AND(Q68="Low Risk",R68="High Risk",S68="Basic Level of Service"),AND(Q68="Low Risk",R68="High Risk",S68="High Level of Service"),AND(Q68="Low Risk",R68="High Risk",S68="Inadequate Level of Service"),AND(Q68="Low Risk",R68="High Risk",S68="Intermediate Level of Service"),AND(Q68="Medium Risk",R68="High Risk",S68="Basic Level of Service"),AND(Q68="Medium Risk",R68="High Risk",S68="High Level of Service"),AND(Q68="Medium Risk",R68="High Risk",S68="Inadequate Level of Service"),AND(Q68="Medium Risk",R68="High Risk",S68="Intermediate Level of Service"),AND(Q68="Medium Risk",R68="Low Risk",S68="Inadequate Level of Service"),AND(Q68="Medium Risk",R68="Medium Risk",S68="Inadequate Level of Service")),"High Priority",))))</f>
        <v>Low Priority</v>
      </c>
      <c r="U68" s="46">
        <f t="shared" si="36"/>
        <v>7</v>
      </c>
      <c r="V68" s="28" t="str">
        <f t="shared" ref="V68:V131" si="49">IF(T68="New Construction Needed","New Construction Needed",IF(T68="High Priority","Major Repairs or Replace System",IF(AS68="3","Major Repairs or Replace System",IF(AS68="2","Major Repairs or Replace System",IF(Q68="Medium Risk","Consider Replacing Aging Components",IF(Q68="High Risk","Consider Replacing Aging Components",IF(AI68=2,"Repair or Replace Components",IF(AI68=2,"Repair or Replace Components",IF(AJ68=2,"Repair or Replace Components",IF(AK68=2,"Repair or Replace Components",IF(AL68=2,"Repair or Replace Components", IF(AM68=2,"Repair or Replace Components", IF(AN68=2,"Repair or Replace Components", IF(AO68=2,"Repair or Replace Components", IF(AP68=2,"Repair or Replace Components", IF(AR68=2,"Repair or Replace Components",IF(AI68=3,"Repair or Replace Components",IF(AI68=3,"Repair or Replace Components",IF(AJ68=3,"Repair or Replace Components",IF(AK68=3,"Repair or Replace Components",IF(AL68=3,"Repair or Replace Components", IF(AM68=3,"Repair or Replace Components", IF(AN68=3,"Repair or Replace Components", IF(AO68=3,"Repair or Replace Components", IF(AP68=3,"Repair or Replace Components", IF(AR68=3,"Repair or Replace Components","Perform Routine Preventative Maintenance"))))))))))))))))))))))))))</f>
        <v>Perform Routine Preventative Maintenance</v>
      </c>
      <c r="W68" s="47" t="str">
        <f t="shared" ref="W68:W131" si="50">IF(V68="Consider Replacing Aging Components",CONCATENATE(IF(AG68&lt;=5,"Treatment Housing Structure, ",""),IF(Y68&lt;=5,"Intake Structure,  ",""),IF(Z68&lt;=5,"Conduction Line, ",""),IF(AA68&lt;=5,"Storage Tank, ",""),IF(AB68&lt;=5,"Other Concrete Structures, "," "),IF(AC68&gt;=5,"Distribution Network, "," "), IF(AD68&gt;=5,"Pump, "," "), IF(AE68&gt;=5,"Pump Station, "," "), IF(AF68&gt;=5," Treatment Equipment, "," "), IF(AH68&gt;=5,"Kiosk/Tap Stand"," ")),IF(V68="Repair or Replace Components",CONCATENATE(IF(AG68=2,"Treatment Housing Structure, ",""),IF(AG68=3,"Treatment Housing Structure, ",""),IF(AI68=2,"Intake Structure, ",""),IF(AI68=3,"Intake Structure, ",""),IF(AJ68=2,"Conduction Line, ",""),IF(AJ68=3,"Conduction Line, ",""),IF(AK68=2,"Storage Tank, ",""),IF(AK68=3,"Storage Tank, ",""),IF(AL68=2,"Other Concrete Structures ",""),IF(AL68=3, "Other Concrete Structures ",""), IF(AM68=2,"Distribution  Line, ",""),IF(AM68=3,"Distribution Line, ",""), IF(AN68=2,"Pump, ",""),IF(AN68=3,"Pump, ",""), IF(AO68=2,"Pump Station, ",""),IF(AO68=3,"Pump Station, ",""), IF(AP68=2,"Treatment Equipment, ",""),IF(AP68=3," Treatment Equipment, ",""), IF(AR68=2,"Kiosk/Tap Stand",""),IF(AR68=3," Kiosk/Tap Stand","")),""))</f>
        <v/>
      </c>
      <c r="X68" s="27" t="str">
        <f t="shared" ref="X68:X131" si="51">IF(V68="New Construction Needed","Plan For Investment and Construction",IF(V68="Major Repairs or Replace System","Further Technical Diagnostic Needed",IF(V68="Consider Replacing Aging Components","Further Technical Diagnostic Needed ",IF(V68="Repair or Replace Components","Create Plan To Repair or Replace Components",IF(V68="Perform Routine Preventative Maintenance","Maintain O&amp;M and Routine Monitoring",)))))</f>
        <v>Maintain O&amp;M and Routine Monitoring</v>
      </c>
      <c r="Y68" s="48" t="str">
        <f t="shared" si="37"/>
        <v xml:space="preserve"> </v>
      </c>
      <c r="Z68" s="48">
        <f t="shared" si="38"/>
        <v>16</v>
      </c>
      <c r="AA68" s="48" t="str">
        <f t="shared" si="39"/>
        <v xml:space="preserve"> </v>
      </c>
      <c r="AB68" s="48" t="str">
        <f t="shared" si="40"/>
        <v xml:space="preserve"> </v>
      </c>
      <c r="AC68" s="48" t="str">
        <f t="shared" si="41"/>
        <v xml:space="preserve"> </v>
      </c>
      <c r="AD68" s="48" t="str">
        <f t="shared" si="42"/>
        <v xml:space="preserve"> </v>
      </c>
      <c r="AE68" s="48" t="str">
        <f t="shared" si="43"/>
        <v xml:space="preserve"> </v>
      </c>
      <c r="AF68" s="48" t="str">
        <f t="shared" si="44"/>
        <v xml:space="preserve"> </v>
      </c>
      <c r="AG68" s="49" t="str">
        <f t="shared" si="45"/>
        <v/>
      </c>
      <c r="AH68" s="48">
        <f t="shared" si="46"/>
        <v>16</v>
      </c>
      <c r="AI68" s="50" t="str">
        <f>'Details and Calculations'!AE67</f>
        <v xml:space="preserve"> </v>
      </c>
      <c r="AJ68" s="50">
        <f>'Details and Calculations'!AM67</f>
        <v>1</v>
      </c>
      <c r="AK68" s="50" t="str">
        <f>'Details and Calculations'!AR67</f>
        <v xml:space="preserve"> </v>
      </c>
      <c r="AL68" s="50" t="str">
        <f>'Details and Calculations'!AW67</f>
        <v xml:space="preserve"> </v>
      </c>
      <c r="AM68" s="50" t="str">
        <f>'Details and Calculations'!BA67</f>
        <v xml:space="preserve"> </v>
      </c>
      <c r="AN68" s="50" t="str">
        <f>'Details and Calculations'!BF67</f>
        <v xml:space="preserve"> </v>
      </c>
      <c r="AO68" s="50" t="str">
        <f>'Details and Calculations'!BI67</f>
        <v xml:space="preserve"> </v>
      </c>
      <c r="AP68" s="50" t="str">
        <f>'Details and Calculations'!BM67</f>
        <v xml:space="preserve"> </v>
      </c>
      <c r="AQ68" s="50" t="str">
        <f>'Details and Calculations'!BP67</f>
        <v xml:space="preserve"> </v>
      </c>
      <c r="AR68" s="50">
        <f>'Details and Calculations'!CC67</f>
        <v>1</v>
      </c>
      <c r="AS68" s="50">
        <f>'Details and Calculations'!CJ67</f>
        <v>1</v>
      </c>
      <c r="AT68" s="51">
        <f>'Details and Calculations'!T67</f>
        <v>1</v>
      </c>
      <c r="AU68" s="51">
        <f>'Details and Calculations'!Z67</f>
        <v>1</v>
      </c>
      <c r="AV68" s="51">
        <f>'Details and Calculations'!S67</f>
        <v>0</v>
      </c>
      <c r="AW68" s="51">
        <f>'Details and Calculations'!AI67</f>
        <v>1</v>
      </c>
      <c r="AX68" s="51">
        <f>'Details and Calculations'!BY67</f>
        <v>1</v>
      </c>
      <c r="AY68" s="51">
        <f>'Details and Calculations'!CG67</f>
        <v>1</v>
      </c>
      <c r="AZ68" s="51">
        <f>'Details and Calculations'!CI67</f>
        <v>1</v>
      </c>
      <c r="BA68" s="51">
        <f t="shared" si="47"/>
        <v>1</v>
      </c>
      <c r="BB68" s="52">
        <f>'Details and Calculations'!Y67</f>
        <v>2</v>
      </c>
      <c r="BC68" s="52" t="str">
        <f>'Details and Calculations'!AC67</f>
        <v xml:space="preserve"> </v>
      </c>
      <c r="BD68" s="52">
        <f>'Details and Calculations'!AK67</f>
        <v>1</v>
      </c>
      <c r="BE68" s="52">
        <f>'Details and Calculations'!AN67</f>
        <v>100</v>
      </c>
      <c r="BF68" s="52" t="str">
        <f>'Details and Calculations'!AP67</f>
        <v xml:space="preserve"> </v>
      </c>
      <c r="BG68" s="52" t="str">
        <f>'Details and Calculations'!AT67</f>
        <v xml:space="preserve"> </v>
      </c>
      <c r="BH68" s="52" t="str">
        <f>'Details and Calculations'!AY67</f>
        <v xml:space="preserve"> </v>
      </c>
      <c r="BI68" s="52" t="str">
        <f>'Details and Calculations'!BB67</f>
        <v xml:space="preserve"> </v>
      </c>
      <c r="BJ68" s="52" t="str">
        <f>'Details and Calculations'!BD67</f>
        <v xml:space="preserve"> </v>
      </c>
      <c r="BK68" s="52">
        <f>'Details and Calculations'!CA67</f>
        <v>1</v>
      </c>
      <c r="BL68" s="43">
        <f>'Details and Calculations'!AA67</f>
        <v>0</v>
      </c>
      <c r="BM68" s="43" t="str">
        <f>'Details and Calculations'!AB67</f>
        <v/>
      </c>
      <c r="BN68" s="43" t="str">
        <f>'Details and Calculations'!AD67</f>
        <v xml:space="preserve"> </v>
      </c>
      <c r="BO68" s="43">
        <f>'Details and Calculations'!AJ67</f>
        <v>1</v>
      </c>
      <c r="BP68" s="43">
        <f>'Details and Calculations'!AL67</f>
        <v>2013</v>
      </c>
      <c r="BQ68" s="43">
        <f>'Details and Calculations'!AO67</f>
        <v>0</v>
      </c>
      <c r="BR68" s="43" t="str">
        <f>'Details and Calculations'!AQ67</f>
        <v xml:space="preserve"> </v>
      </c>
      <c r="BS68" s="43">
        <f>'Details and Calculations'!AS67</f>
        <v>0</v>
      </c>
      <c r="BT68" s="43" t="str">
        <f>'Details and Calculations'!AV67</f>
        <v xml:space="preserve"> </v>
      </c>
      <c r="BU68" s="43">
        <f>'Details and Calculations'!AX67</f>
        <v>0</v>
      </c>
      <c r="BV68" s="43" t="str">
        <f>'Details and Calculations'!AZ67</f>
        <v xml:space="preserve"> </v>
      </c>
      <c r="BW68" s="43">
        <f>'Details and Calculations'!BC67</f>
        <v>0</v>
      </c>
      <c r="BX68" s="43" t="str">
        <f>'Details and Calculations'!BE67</f>
        <v xml:space="preserve"> </v>
      </c>
      <c r="BY68" s="43" t="str">
        <f>'Details and Calculations'!BG67</f>
        <v xml:space="preserve"> </v>
      </c>
      <c r="BZ68" s="43" t="str">
        <f>'Details and Calculations'!BH67</f>
        <v xml:space="preserve"> </v>
      </c>
      <c r="CA68" s="43">
        <f>'Details and Calculations'!BJ67</f>
        <v>0</v>
      </c>
      <c r="CB68" s="43" t="str">
        <f>'Details and Calculations'!BK67</f>
        <v/>
      </c>
      <c r="CC68" s="43" t="str">
        <f>'Details and Calculations'!BL67</f>
        <v xml:space="preserve"> </v>
      </c>
      <c r="CD68" s="43" t="str">
        <f>'Details and Calculations'!BN67</f>
        <v xml:space="preserve"> </v>
      </c>
      <c r="CE68" s="43" t="str">
        <f>'Details and Calculations'!BO67</f>
        <v xml:space="preserve"> </v>
      </c>
      <c r="CF68" s="43">
        <f>'Details and Calculations'!BZ67</f>
        <v>1</v>
      </c>
      <c r="CG68" s="43">
        <f>'Details and Calculations'!CB67</f>
        <v>2013</v>
      </c>
      <c r="CH68" s="31"/>
      <c r="CI68" s="53"/>
    </row>
    <row r="69" spans="1:87" x14ac:dyDescent="0.3">
      <c r="A69" s="43">
        <f>'Details and Calculations'!A68</f>
        <v>2017</v>
      </c>
      <c r="B69" s="43" t="str">
        <f>'Details and Calculations'!C68</f>
        <v>Rwanda</v>
      </c>
      <c r="C69" s="43" t="str">
        <f>'Details and Calculations'!D68</f>
        <v>Rulindo</v>
      </c>
      <c r="D69" s="43" t="str">
        <f>'Details and Calculations'!E68</f>
        <v>Rukozo</v>
      </c>
      <c r="E69" s="43" t="str">
        <f>'Details and Calculations'!F68</f>
        <v>Mberuka</v>
      </c>
      <c r="F69" s="43" t="str">
        <f>'Details and Calculations'!G68</f>
        <v>Gakubo</v>
      </c>
      <c r="G69" s="43" t="str">
        <f>'Details and Calculations'!H68</f>
        <v/>
      </c>
      <c r="H69" s="43" t="str">
        <f>'Details and Calculations'!I68</f>
        <v/>
      </c>
      <c r="I69" s="43" t="str">
        <f>'Details and Calculations'!J68</f>
        <v>Nyamagana</v>
      </c>
      <c r="J69" s="43">
        <f>'Details and Calculations'!K68</f>
        <v>50</v>
      </c>
      <c r="K69" s="43">
        <f>'Details and Calculations'!O68</f>
        <v>45</v>
      </c>
      <c r="L69" s="43" t="str">
        <f>'Details and Calculations'!P69</f>
        <v xml:space="preserve"> </v>
      </c>
      <c r="M69" s="43" t="str">
        <f>'Details and Calculations'!U68</f>
        <v>Piped Network -- Gravity Only</v>
      </c>
      <c r="N69" s="43">
        <f>'Details and Calculations'!V68</f>
        <v>2011</v>
      </c>
      <c r="O69" s="43" t="str">
        <f>'Details and Calculations'!W68</f>
        <v>Government And African Development Bank</v>
      </c>
      <c r="P69" s="43" t="str">
        <f>'Details and Calculations'!X68</f>
        <v>Spring</v>
      </c>
      <c r="Q69" s="44" t="str">
        <f t="shared" si="33"/>
        <v>Low Risk</v>
      </c>
      <c r="R69" s="44" t="str">
        <f t="shared" si="34"/>
        <v>Medium Risk</v>
      </c>
      <c r="S69" s="45" t="str">
        <f t="shared" si="35"/>
        <v>Basic Level of Service</v>
      </c>
      <c r="T69" s="62" t="str">
        <f t="shared" si="48"/>
        <v>Medium Priority</v>
      </c>
      <c r="U69" s="46">
        <f t="shared" si="36"/>
        <v>4</v>
      </c>
      <c r="V69" s="28" t="str">
        <f t="shared" si="49"/>
        <v>Repair or Replace Components</v>
      </c>
      <c r="W69" s="47" t="str">
        <f t="shared" si="50"/>
        <v>Distribution  Line, Kiosk/Tap Stand</v>
      </c>
      <c r="X69" s="27" t="str">
        <f t="shared" si="51"/>
        <v>Create Plan To Repair or Replace Components</v>
      </c>
      <c r="Y69" s="48">
        <f t="shared" si="37"/>
        <v>28</v>
      </c>
      <c r="Z69" s="48">
        <f t="shared" si="38"/>
        <v>18</v>
      </c>
      <c r="AA69" s="48">
        <f t="shared" si="39"/>
        <v>24</v>
      </c>
      <c r="AB69" s="48">
        <f t="shared" si="40"/>
        <v>14</v>
      </c>
      <c r="AC69" s="48">
        <f t="shared" si="41"/>
        <v>24</v>
      </c>
      <c r="AD69" s="48" t="str">
        <f t="shared" si="42"/>
        <v xml:space="preserve"> </v>
      </c>
      <c r="AE69" s="48" t="str">
        <f t="shared" si="43"/>
        <v xml:space="preserve"> </v>
      </c>
      <c r="AF69" s="48" t="str">
        <f t="shared" si="44"/>
        <v xml:space="preserve"> </v>
      </c>
      <c r="AG69" s="49" t="str">
        <f t="shared" si="45"/>
        <v/>
      </c>
      <c r="AH69" s="48">
        <f t="shared" si="46"/>
        <v>14</v>
      </c>
      <c r="AI69" s="50">
        <f>'Details and Calculations'!AE68</f>
        <v>1</v>
      </c>
      <c r="AJ69" s="50">
        <f>'Details and Calculations'!AM68</f>
        <v>1</v>
      </c>
      <c r="AK69" s="50">
        <f>'Details and Calculations'!AR68</f>
        <v>1</v>
      </c>
      <c r="AL69" s="50">
        <f>'Details and Calculations'!AW68</f>
        <v>1</v>
      </c>
      <c r="AM69" s="50">
        <f>'Details and Calculations'!BA68</f>
        <v>2</v>
      </c>
      <c r="AN69" s="50" t="str">
        <f>'Details and Calculations'!BF68</f>
        <v xml:space="preserve"> </v>
      </c>
      <c r="AO69" s="50" t="str">
        <f>'Details and Calculations'!BI68</f>
        <v xml:space="preserve"> </v>
      </c>
      <c r="AP69" s="50" t="str">
        <f>'Details and Calculations'!BM68</f>
        <v xml:space="preserve"> </v>
      </c>
      <c r="AQ69" s="50" t="str">
        <f>'Details and Calculations'!BP68</f>
        <v xml:space="preserve"> </v>
      </c>
      <c r="AR69" s="50">
        <f>'Details and Calculations'!CC68</f>
        <v>2</v>
      </c>
      <c r="AS69" s="50">
        <f>'Details and Calculations'!CJ68</f>
        <v>2</v>
      </c>
      <c r="AT69" s="51">
        <f>'Details and Calculations'!T68</f>
        <v>1</v>
      </c>
      <c r="AU69" s="51">
        <f>'Details and Calculations'!Z68</f>
        <v>1</v>
      </c>
      <c r="AV69" s="51">
        <f>'Details and Calculations'!S68</f>
        <v>0</v>
      </c>
      <c r="AW69" s="51">
        <f>'Details and Calculations'!AI68</f>
        <v>1</v>
      </c>
      <c r="AX69" s="51">
        <f>'Details and Calculations'!BY68</f>
        <v>1</v>
      </c>
      <c r="AY69" s="51">
        <f>'Details and Calculations'!CG68</f>
        <v>0</v>
      </c>
      <c r="AZ69" s="51">
        <f>'Details and Calculations'!CI68</f>
        <v>0</v>
      </c>
      <c r="BA69" s="51">
        <f t="shared" si="47"/>
        <v>0</v>
      </c>
      <c r="BB69" s="52">
        <f>'Details and Calculations'!Y68</f>
        <v>2</v>
      </c>
      <c r="BC69" s="52">
        <f>'Details and Calculations'!AC68</f>
        <v>1</v>
      </c>
      <c r="BD69" s="52">
        <f>'Details and Calculations'!AK68</f>
        <v>2</v>
      </c>
      <c r="BE69" s="52">
        <f>'Details and Calculations'!AN68</f>
        <v>2100</v>
      </c>
      <c r="BF69" s="52">
        <f>'Details and Calculations'!AP68</f>
        <v>11</v>
      </c>
      <c r="BG69" s="52">
        <f>'Details and Calculations'!AT68</f>
        <v>15</v>
      </c>
      <c r="BH69" s="52">
        <f>'Details and Calculations'!AY68</f>
        <v>3</v>
      </c>
      <c r="BI69" s="52">
        <f>'Details and Calculations'!BB68</f>
        <v>37000</v>
      </c>
      <c r="BJ69" s="52" t="str">
        <f>'Details and Calculations'!BD68</f>
        <v xml:space="preserve"> </v>
      </c>
      <c r="BK69" s="52">
        <f>'Details and Calculations'!CA68</f>
        <v>29</v>
      </c>
      <c r="BL69" s="43">
        <f>'Details and Calculations'!AA68</f>
        <v>1</v>
      </c>
      <c r="BM69" s="43" t="str">
        <f>'Details and Calculations'!AB68</f>
        <v>"Springbox" --Intake Structure At A Spring</v>
      </c>
      <c r="BN69" s="43">
        <f>'Details and Calculations'!AD68</f>
        <v>2015</v>
      </c>
      <c r="BO69" s="43">
        <f>'Details and Calculations'!AJ68</f>
        <v>1</v>
      </c>
      <c r="BP69" s="43">
        <f>'Details and Calculations'!AL68</f>
        <v>2015</v>
      </c>
      <c r="BQ69" s="43">
        <f>'Details and Calculations'!AO68</f>
        <v>1</v>
      </c>
      <c r="BR69" s="43">
        <f>'Details and Calculations'!AQ68</f>
        <v>2011</v>
      </c>
      <c r="BS69" s="43">
        <f>'Details and Calculations'!AS68</f>
        <v>1</v>
      </c>
      <c r="BT69" s="43">
        <f>'Details and Calculations'!AV68</f>
        <v>2011</v>
      </c>
      <c r="BU69" s="43">
        <f>'Details and Calculations'!AX68</f>
        <v>1</v>
      </c>
      <c r="BV69" s="43">
        <f>'Details and Calculations'!AZ68</f>
        <v>2011</v>
      </c>
      <c r="BW69" s="43">
        <f>'Details and Calculations'!BC68</f>
        <v>0</v>
      </c>
      <c r="BX69" s="43" t="str">
        <f>'Details and Calculations'!BE68</f>
        <v xml:space="preserve"> </v>
      </c>
      <c r="BY69" s="43" t="str">
        <f>'Details and Calculations'!BG68</f>
        <v xml:space="preserve"> </v>
      </c>
      <c r="BZ69" s="43" t="str">
        <f>'Details and Calculations'!BH68</f>
        <v xml:space="preserve"> </v>
      </c>
      <c r="CA69" s="43">
        <f>'Details and Calculations'!BJ68</f>
        <v>0</v>
      </c>
      <c r="CB69" s="43" t="str">
        <f>'Details and Calculations'!BK68</f>
        <v/>
      </c>
      <c r="CC69" s="43" t="str">
        <f>'Details and Calculations'!BL68</f>
        <v xml:space="preserve"> </v>
      </c>
      <c r="CD69" s="43" t="str">
        <f>'Details and Calculations'!BN68</f>
        <v xml:space="preserve"> </v>
      </c>
      <c r="CE69" s="43" t="str">
        <f>'Details and Calculations'!BO68</f>
        <v xml:space="preserve"> </v>
      </c>
      <c r="CF69" s="43">
        <f>'Details and Calculations'!BZ68</f>
        <v>1</v>
      </c>
      <c r="CG69" s="43">
        <f>'Details and Calculations'!CB68</f>
        <v>2011</v>
      </c>
      <c r="CH69" s="31"/>
      <c r="CI69" s="53"/>
    </row>
    <row r="70" spans="1:87" x14ac:dyDescent="0.3">
      <c r="A70" s="43">
        <f>'Details and Calculations'!A69</f>
        <v>2017</v>
      </c>
      <c r="B70" s="43" t="str">
        <f>'Details and Calculations'!C69</f>
        <v>Rwanda</v>
      </c>
      <c r="C70" s="43" t="str">
        <f>'Details and Calculations'!D69</f>
        <v>Rulindo</v>
      </c>
      <c r="D70" s="43" t="str">
        <f>'Details and Calculations'!E69</f>
        <v>Masoro</v>
      </c>
      <c r="E70" s="43" t="str">
        <f>'Details and Calculations'!F69</f>
        <v>Kigarama</v>
      </c>
      <c r="F70" s="43" t="str">
        <f>'Details and Calculations'!G69</f>
        <v>Marenge</v>
      </c>
      <c r="G70" s="43" t="str">
        <f>'Details and Calculations'!H69</f>
        <v/>
      </c>
      <c r="H70" s="43" t="str">
        <f>'Details and Calculations'!I69</f>
        <v/>
      </c>
      <c r="I70" s="43" t="str">
        <f>'Details and Calculations'!J69</f>
        <v>marenge</v>
      </c>
      <c r="J70" s="43">
        <f>'Details and Calculations'!K69</f>
        <v>214</v>
      </c>
      <c r="K70" s="43">
        <f>'Details and Calculations'!O69</f>
        <v>214</v>
      </c>
      <c r="L70" s="43">
        <f>'Details and Calculations'!P70</f>
        <v>23</v>
      </c>
      <c r="M70" s="43" t="str">
        <f>'Details and Calculations'!U69</f>
        <v>Piped Network With Pump</v>
      </c>
      <c r="N70" s="43">
        <f>'Details and Calculations'!V69</f>
        <v>1986</v>
      </c>
      <c r="O70" s="43" t="str">
        <f>'Details and Calculations'!W69</f>
        <v>Governement (District, Wasac) And Water For People</v>
      </c>
      <c r="P70" s="43" t="str">
        <f>'Details and Calculations'!X69</f>
        <v>Spring</v>
      </c>
      <c r="Q70" s="44" t="str">
        <f t="shared" si="33"/>
        <v>Low Risk</v>
      </c>
      <c r="R70" s="44" t="str">
        <f t="shared" si="34"/>
        <v>Low Risk</v>
      </c>
      <c r="S70" s="45" t="str">
        <f t="shared" si="35"/>
        <v>Intermediate Level of Service</v>
      </c>
      <c r="T70" s="62" t="str">
        <f t="shared" si="48"/>
        <v>Low Priority</v>
      </c>
      <c r="U70" s="46">
        <f t="shared" si="36"/>
        <v>7</v>
      </c>
      <c r="V70" s="28" t="str">
        <f t="shared" si="49"/>
        <v>Perform Routine Preventative Maintenance</v>
      </c>
      <c r="W70" s="47" t="str">
        <f t="shared" si="50"/>
        <v/>
      </c>
      <c r="X70" s="27" t="str">
        <f t="shared" si="51"/>
        <v>Maintain O&amp;M and Routine Monitoring</v>
      </c>
      <c r="Y70" s="48">
        <f t="shared" si="37"/>
        <v>29</v>
      </c>
      <c r="Z70" s="48">
        <f t="shared" si="38"/>
        <v>19</v>
      </c>
      <c r="AA70" s="48">
        <f t="shared" si="39"/>
        <v>29</v>
      </c>
      <c r="AB70" s="48" t="str">
        <f t="shared" si="40"/>
        <v xml:space="preserve"> </v>
      </c>
      <c r="AC70" s="48">
        <f t="shared" si="41"/>
        <v>29</v>
      </c>
      <c r="AD70" s="48">
        <f t="shared" si="42"/>
        <v>6</v>
      </c>
      <c r="AE70" s="48">
        <f t="shared" si="43"/>
        <v>19</v>
      </c>
      <c r="AF70" s="48" t="str">
        <f t="shared" si="44"/>
        <v xml:space="preserve"> </v>
      </c>
      <c r="AG70" s="49" t="str">
        <f t="shared" si="45"/>
        <v/>
      </c>
      <c r="AH70" s="48">
        <f t="shared" si="46"/>
        <v>19</v>
      </c>
      <c r="AI70" s="50">
        <f>'Details and Calculations'!AE69</f>
        <v>1</v>
      </c>
      <c r="AJ70" s="50">
        <f>'Details and Calculations'!AM69</f>
        <v>1</v>
      </c>
      <c r="AK70" s="50">
        <f>'Details and Calculations'!AR69</f>
        <v>1</v>
      </c>
      <c r="AL70" s="50" t="str">
        <f>'Details and Calculations'!AW69</f>
        <v xml:space="preserve"> </v>
      </c>
      <c r="AM70" s="50">
        <f>'Details and Calculations'!BA69</f>
        <v>1</v>
      </c>
      <c r="AN70" s="50">
        <f>'Details and Calculations'!BF69</f>
        <v>1</v>
      </c>
      <c r="AO70" s="50">
        <f>'Details and Calculations'!BI69</f>
        <v>1</v>
      </c>
      <c r="AP70" s="50" t="str">
        <f>'Details and Calculations'!BM69</f>
        <v xml:space="preserve"> </v>
      </c>
      <c r="AQ70" s="50" t="str">
        <f>'Details and Calculations'!BP69</f>
        <v xml:space="preserve"> </v>
      </c>
      <c r="AR70" s="50">
        <f>'Details and Calculations'!CC69</f>
        <v>1</v>
      </c>
      <c r="AS70" s="50">
        <f>'Details and Calculations'!CJ69</f>
        <v>1</v>
      </c>
      <c r="AT70" s="51">
        <f>'Details and Calculations'!T69</f>
        <v>1</v>
      </c>
      <c r="AU70" s="51">
        <f>'Details and Calculations'!Z69</f>
        <v>1</v>
      </c>
      <c r="AV70" s="51">
        <f>'Details and Calculations'!S69</f>
        <v>0</v>
      </c>
      <c r="AW70" s="51">
        <f>'Details and Calculations'!AI69</f>
        <v>1</v>
      </c>
      <c r="AX70" s="51">
        <f>'Details and Calculations'!BY69</f>
        <v>1</v>
      </c>
      <c r="AY70" s="51">
        <f>'Details and Calculations'!CG69</f>
        <v>1</v>
      </c>
      <c r="AZ70" s="51">
        <f>'Details and Calculations'!CI69</f>
        <v>1</v>
      </c>
      <c r="BA70" s="51">
        <f t="shared" si="47"/>
        <v>1</v>
      </c>
      <c r="BB70" s="52">
        <f>'Details and Calculations'!Y69</f>
        <v>2</v>
      </c>
      <c r="BC70" s="52">
        <f>'Details and Calculations'!AC69</f>
        <v>1</v>
      </c>
      <c r="BD70" s="52">
        <f>'Details and Calculations'!AK69</f>
        <v>1</v>
      </c>
      <c r="BE70" s="52">
        <f>'Details and Calculations'!AN69</f>
        <v>5000</v>
      </c>
      <c r="BF70" s="52">
        <f>'Details and Calculations'!AP69</f>
        <v>15</v>
      </c>
      <c r="BG70" s="52" t="str">
        <f>'Details and Calculations'!AT69</f>
        <v xml:space="preserve"> </v>
      </c>
      <c r="BH70" s="52">
        <f>'Details and Calculations'!AY69</f>
        <v>2</v>
      </c>
      <c r="BI70" s="52">
        <f>'Details and Calculations'!BB69</f>
        <v>5000</v>
      </c>
      <c r="BJ70" s="52">
        <f>'Details and Calculations'!BD69</f>
        <v>1</v>
      </c>
      <c r="BK70" s="52">
        <f>'Details and Calculations'!CA69</f>
        <v>1</v>
      </c>
      <c r="BL70" s="43">
        <f>'Details and Calculations'!AA69</f>
        <v>1</v>
      </c>
      <c r="BM70" s="43" t="str">
        <f>'Details and Calculations'!AB69</f>
        <v>"Springbox" --Intake Structure At A Spring</v>
      </c>
      <c r="BN70" s="43">
        <f>'Details and Calculations'!AD69</f>
        <v>2016</v>
      </c>
      <c r="BO70" s="43">
        <f>'Details and Calculations'!AJ69</f>
        <v>1</v>
      </c>
      <c r="BP70" s="43">
        <f>'Details and Calculations'!AL69</f>
        <v>2016</v>
      </c>
      <c r="BQ70" s="43">
        <f>'Details and Calculations'!AO69</f>
        <v>1</v>
      </c>
      <c r="BR70" s="43">
        <f>'Details and Calculations'!AQ69</f>
        <v>2016</v>
      </c>
      <c r="BS70" s="43">
        <f>'Details and Calculations'!AS69</f>
        <v>0</v>
      </c>
      <c r="BT70" s="43" t="str">
        <f>'Details and Calculations'!AV69</f>
        <v xml:space="preserve"> </v>
      </c>
      <c r="BU70" s="43">
        <f>'Details and Calculations'!AX69</f>
        <v>1</v>
      </c>
      <c r="BV70" s="43">
        <f>'Details and Calculations'!AZ69</f>
        <v>2016</v>
      </c>
      <c r="BW70" s="43">
        <f>'Details and Calculations'!BC69</f>
        <v>1</v>
      </c>
      <c r="BX70" s="43">
        <f>'Details and Calculations'!BE69</f>
        <v>2016</v>
      </c>
      <c r="BY70" s="43">
        <f>'Details and Calculations'!BG69</f>
        <v>1</v>
      </c>
      <c r="BZ70" s="43">
        <f>'Details and Calculations'!BH69</f>
        <v>2016</v>
      </c>
      <c r="CA70" s="43">
        <f>'Details and Calculations'!BJ69</f>
        <v>0</v>
      </c>
      <c r="CB70" s="43" t="str">
        <f>'Details and Calculations'!BK69</f>
        <v/>
      </c>
      <c r="CC70" s="43" t="str">
        <f>'Details and Calculations'!BL69</f>
        <v xml:space="preserve"> </v>
      </c>
      <c r="CD70" s="43" t="str">
        <f>'Details and Calculations'!BN69</f>
        <v xml:space="preserve"> </v>
      </c>
      <c r="CE70" s="43" t="str">
        <f>'Details and Calculations'!BO69</f>
        <v xml:space="preserve"> </v>
      </c>
      <c r="CF70" s="43">
        <f>'Details and Calculations'!BZ69</f>
        <v>1</v>
      </c>
      <c r="CG70" s="43">
        <f>'Details and Calculations'!CB69</f>
        <v>2016</v>
      </c>
      <c r="CH70" s="31"/>
      <c r="CI70" s="53"/>
    </row>
    <row r="71" spans="1:87" x14ac:dyDescent="0.3">
      <c r="A71" s="43">
        <f>'Details and Calculations'!A70</f>
        <v>2017</v>
      </c>
      <c r="B71" s="43" t="str">
        <f>'Details and Calculations'!C70</f>
        <v>Rwanda</v>
      </c>
      <c r="C71" s="43" t="str">
        <f>'Details and Calculations'!D70</f>
        <v>Rulindo</v>
      </c>
      <c r="D71" s="43" t="str">
        <f>'Details and Calculations'!E70</f>
        <v>Base</v>
      </c>
      <c r="E71" s="43" t="str">
        <f>'Details and Calculations'!F70</f>
        <v>Rwamahwa</v>
      </c>
      <c r="F71" s="43" t="str">
        <f>'Details and Calculations'!G70</f>
        <v>Cyondo</v>
      </c>
      <c r="G71" s="43" t="str">
        <f>'Details and Calculations'!H70</f>
        <v/>
      </c>
      <c r="H71" s="43" t="str">
        <f>'Details and Calculations'!I70</f>
        <v/>
      </c>
      <c r="I71" s="43" t="str">
        <f>'Details and Calculations'!J70</f>
        <v>Ruramba</v>
      </c>
      <c r="J71" s="43">
        <f>'Details and Calculations'!K70</f>
        <v>173</v>
      </c>
      <c r="K71" s="43">
        <f>'Details and Calculations'!O70</f>
        <v>150</v>
      </c>
      <c r="L71" s="43">
        <f>'Details and Calculations'!P71</f>
        <v>94</v>
      </c>
      <c r="M71" s="43" t="str">
        <f>'Details and Calculations'!U70</f>
        <v>Piped Network -- Gravity Only</v>
      </c>
      <c r="N71" s="43">
        <f>'Details and Calculations'!V70</f>
        <v>2016</v>
      </c>
      <c r="O71" s="43" t="str">
        <f>'Details and Calculations'!W70</f>
        <v>Governement (District, Wasac) And Water For People</v>
      </c>
      <c r="P71" s="43" t="str">
        <f>'Details and Calculations'!X70</f>
        <v>Groundwater (Well, Etc.)</v>
      </c>
      <c r="Q71" s="44" t="str">
        <f t="shared" si="33"/>
        <v>Low Risk</v>
      </c>
      <c r="R71" s="44" t="str">
        <f t="shared" si="34"/>
        <v>High Risk</v>
      </c>
      <c r="S71" s="45" t="str">
        <f t="shared" si="35"/>
        <v>Basic Level of Service</v>
      </c>
      <c r="T71" s="62" t="str">
        <f t="shared" si="48"/>
        <v>High Priority</v>
      </c>
      <c r="U71" s="46">
        <f t="shared" si="36"/>
        <v>5</v>
      </c>
      <c r="V71" s="28" t="str">
        <f t="shared" si="49"/>
        <v>Major Repairs or Replace System</v>
      </c>
      <c r="W71" s="47" t="str">
        <f t="shared" si="50"/>
        <v/>
      </c>
      <c r="X71" s="27" t="str">
        <f t="shared" si="51"/>
        <v>Further Technical Diagnostic Needed</v>
      </c>
      <c r="Y71" s="48">
        <f t="shared" si="37"/>
        <v>30</v>
      </c>
      <c r="Z71" s="48">
        <f t="shared" si="38"/>
        <v>19</v>
      </c>
      <c r="AA71" s="48">
        <f t="shared" si="39"/>
        <v>29</v>
      </c>
      <c r="AB71" s="48">
        <f t="shared" si="40"/>
        <v>19</v>
      </c>
      <c r="AC71" s="48" t="str">
        <f t="shared" si="41"/>
        <v xml:space="preserve"> </v>
      </c>
      <c r="AD71" s="48" t="str">
        <f t="shared" si="42"/>
        <v xml:space="preserve"> </v>
      </c>
      <c r="AE71" s="48" t="str">
        <f t="shared" si="43"/>
        <v xml:space="preserve"> </v>
      </c>
      <c r="AF71" s="48" t="str">
        <f t="shared" si="44"/>
        <v xml:space="preserve"> </v>
      </c>
      <c r="AG71" s="49" t="str">
        <f t="shared" si="45"/>
        <v/>
      </c>
      <c r="AH71" s="48">
        <f t="shared" si="46"/>
        <v>19</v>
      </c>
      <c r="AI71" s="50">
        <f>'Details and Calculations'!AE70</f>
        <v>1</v>
      </c>
      <c r="AJ71" s="50">
        <f>'Details and Calculations'!AM70</f>
        <v>3</v>
      </c>
      <c r="AK71" s="50">
        <f>'Details and Calculations'!AR70</f>
        <v>1</v>
      </c>
      <c r="AL71" s="50">
        <f>'Details and Calculations'!AW70</f>
        <v>1</v>
      </c>
      <c r="AM71" s="50" t="str">
        <f>'Details and Calculations'!BA70</f>
        <v xml:space="preserve"> </v>
      </c>
      <c r="AN71" s="50" t="str">
        <f>'Details and Calculations'!BF70</f>
        <v xml:space="preserve"> </v>
      </c>
      <c r="AO71" s="50" t="str">
        <f>'Details and Calculations'!BI70</f>
        <v xml:space="preserve"> </v>
      </c>
      <c r="AP71" s="50" t="str">
        <f>'Details and Calculations'!BM70</f>
        <v xml:space="preserve"> </v>
      </c>
      <c r="AQ71" s="50" t="str">
        <f>'Details and Calculations'!BP70</f>
        <v xml:space="preserve"> </v>
      </c>
      <c r="AR71" s="50">
        <f>'Details and Calculations'!CC70</f>
        <v>3</v>
      </c>
      <c r="AS71" s="50">
        <f>'Details and Calculations'!CJ70</f>
        <v>3</v>
      </c>
      <c r="AT71" s="51">
        <f>'Details and Calculations'!T70</f>
        <v>1</v>
      </c>
      <c r="AU71" s="51">
        <f>'Details and Calculations'!Z70</f>
        <v>1</v>
      </c>
      <c r="AV71" s="51">
        <f>'Details and Calculations'!S70</f>
        <v>0</v>
      </c>
      <c r="AW71" s="51">
        <f>'Details and Calculations'!AI70</f>
        <v>1</v>
      </c>
      <c r="AX71" s="51">
        <f>'Details and Calculations'!BY70</f>
        <v>1</v>
      </c>
      <c r="AY71" s="51">
        <f>'Details and Calculations'!CG70</f>
        <v>1</v>
      </c>
      <c r="AZ71" s="51">
        <f>'Details and Calculations'!CI70</f>
        <v>0</v>
      </c>
      <c r="BA71" s="51">
        <f t="shared" si="47"/>
        <v>0</v>
      </c>
      <c r="BB71" s="52">
        <f>'Details and Calculations'!Y70</f>
        <v>1</v>
      </c>
      <c r="BC71" s="52">
        <f>'Details and Calculations'!AC70</f>
        <v>1</v>
      </c>
      <c r="BD71" s="52">
        <f>'Details and Calculations'!AK70</f>
        <v>1</v>
      </c>
      <c r="BE71" s="52">
        <f>'Details and Calculations'!AN70</f>
        <v>4500</v>
      </c>
      <c r="BF71" s="52">
        <f>'Details and Calculations'!AP70</f>
        <v>2</v>
      </c>
      <c r="BG71" s="52">
        <f>'Details and Calculations'!AT70</f>
        <v>2</v>
      </c>
      <c r="BH71" s="52" t="str">
        <f>'Details and Calculations'!AY70</f>
        <v xml:space="preserve"> </v>
      </c>
      <c r="BI71" s="52" t="str">
        <f>'Details and Calculations'!BB70</f>
        <v xml:space="preserve"> </v>
      </c>
      <c r="BJ71" s="52" t="str">
        <f>'Details and Calculations'!BD70</f>
        <v xml:space="preserve"> </v>
      </c>
      <c r="BK71" s="52">
        <f>'Details and Calculations'!CA70</f>
        <v>2</v>
      </c>
      <c r="BL71" s="43">
        <f>'Details and Calculations'!AA70</f>
        <v>1</v>
      </c>
      <c r="BM71" s="43" t="str">
        <f>'Details and Calculations'!AB70</f>
        <v>"Springbox" --Intake Structure At A Spring</v>
      </c>
      <c r="BN71" s="43">
        <f>'Details and Calculations'!AD70</f>
        <v>2017</v>
      </c>
      <c r="BO71" s="43">
        <f>'Details and Calculations'!AJ70</f>
        <v>1</v>
      </c>
      <c r="BP71" s="43">
        <f>'Details and Calculations'!AL70</f>
        <v>2016</v>
      </c>
      <c r="BQ71" s="43">
        <f>'Details and Calculations'!AO70</f>
        <v>1</v>
      </c>
      <c r="BR71" s="43">
        <f>'Details and Calculations'!AQ70</f>
        <v>2016</v>
      </c>
      <c r="BS71" s="43">
        <f>'Details and Calculations'!AS70</f>
        <v>1</v>
      </c>
      <c r="BT71" s="43">
        <f>'Details and Calculations'!AV70</f>
        <v>2016</v>
      </c>
      <c r="BU71" s="43">
        <f>'Details and Calculations'!AX70</f>
        <v>0</v>
      </c>
      <c r="BV71" s="43" t="str">
        <f>'Details and Calculations'!AZ70</f>
        <v xml:space="preserve"> </v>
      </c>
      <c r="BW71" s="43">
        <f>'Details and Calculations'!BC70</f>
        <v>0</v>
      </c>
      <c r="BX71" s="43" t="str">
        <f>'Details and Calculations'!BE70</f>
        <v xml:space="preserve"> </v>
      </c>
      <c r="BY71" s="43" t="str">
        <f>'Details and Calculations'!BG70</f>
        <v xml:space="preserve"> </v>
      </c>
      <c r="BZ71" s="43" t="str">
        <f>'Details and Calculations'!BH70</f>
        <v xml:space="preserve"> </v>
      </c>
      <c r="CA71" s="43">
        <f>'Details and Calculations'!BJ70</f>
        <v>0</v>
      </c>
      <c r="CB71" s="43" t="str">
        <f>'Details and Calculations'!BK70</f>
        <v/>
      </c>
      <c r="CC71" s="43" t="str">
        <f>'Details and Calculations'!BL70</f>
        <v xml:space="preserve"> </v>
      </c>
      <c r="CD71" s="43" t="str">
        <f>'Details and Calculations'!BN70</f>
        <v xml:space="preserve"> </v>
      </c>
      <c r="CE71" s="43" t="str">
        <f>'Details and Calculations'!BO70</f>
        <v xml:space="preserve"> </v>
      </c>
      <c r="CF71" s="43">
        <f>'Details and Calculations'!BZ70</f>
        <v>1</v>
      </c>
      <c r="CG71" s="43">
        <f>'Details and Calculations'!CB70</f>
        <v>2016</v>
      </c>
      <c r="CH71" s="31"/>
      <c r="CI71" s="53"/>
    </row>
    <row r="72" spans="1:87" x14ac:dyDescent="0.3">
      <c r="A72" s="43">
        <f>'Details and Calculations'!A71</f>
        <v>2017</v>
      </c>
      <c r="B72" s="43" t="str">
        <f>'Details and Calculations'!C71</f>
        <v>Rwanda</v>
      </c>
      <c r="C72" s="43" t="str">
        <f>'Details and Calculations'!D71</f>
        <v>Rulindo</v>
      </c>
      <c r="D72" s="43" t="str">
        <f>'Details and Calculations'!E71</f>
        <v>Shyorongi</v>
      </c>
      <c r="E72" s="43" t="str">
        <f>'Details and Calculations'!F71</f>
        <v>Rubona</v>
      </c>
      <c r="F72" s="43" t="str">
        <f>'Details and Calculations'!G71</f>
        <v>Ngona</v>
      </c>
      <c r="G72" s="43" t="str">
        <f>'Details and Calculations'!H71</f>
        <v/>
      </c>
      <c r="H72" s="43" t="str">
        <f>'Details and Calculations'!I71</f>
        <v/>
      </c>
      <c r="I72" s="43" t="str">
        <f>'Details and Calculations'!J71</f>
        <v>Bitete-Rwahi network</v>
      </c>
      <c r="J72" s="43">
        <f>'Details and Calculations'!K71</f>
        <v>122</v>
      </c>
      <c r="K72" s="43">
        <f>'Details and Calculations'!O71</f>
        <v>28</v>
      </c>
      <c r="L72" s="43">
        <f>'Details and Calculations'!P72</f>
        <v>30</v>
      </c>
      <c r="M72" s="43" t="str">
        <f>'Details and Calculations'!U71</f>
        <v>Piped Network -- Gravity Only</v>
      </c>
      <c r="N72" s="43">
        <f>'Details and Calculations'!V71</f>
        <v>2013</v>
      </c>
      <c r="O72" s="43" t="str">
        <f>'Details and Calculations'!W71</f>
        <v>Governement (District, Wasac) And Water For People</v>
      </c>
      <c r="P72" s="43" t="str">
        <f>'Details and Calculations'!X71</f>
        <v>Spring</v>
      </c>
      <c r="Q72" s="44" t="str">
        <f t="shared" si="33"/>
        <v>Low Risk</v>
      </c>
      <c r="R72" s="44" t="str">
        <f t="shared" si="34"/>
        <v>Low Risk</v>
      </c>
      <c r="S72" s="45" t="str">
        <f t="shared" si="35"/>
        <v>High Level of Service</v>
      </c>
      <c r="T72" s="62" t="str">
        <f t="shared" si="48"/>
        <v>Low Priority</v>
      </c>
      <c r="U72" s="46">
        <f t="shared" si="36"/>
        <v>8</v>
      </c>
      <c r="V72" s="28" t="str">
        <f t="shared" si="49"/>
        <v>Repair or Replace Components</v>
      </c>
      <c r="W72" s="47" t="str">
        <f t="shared" si="50"/>
        <v xml:space="preserve">Storage Tank, </v>
      </c>
      <c r="X72" s="27" t="str">
        <f t="shared" si="51"/>
        <v>Create Plan To Repair or Replace Components</v>
      </c>
      <c r="Y72" s="48">
        <f t="shared" si="37"/>
        <v>26</v>
      </c>
      <c r="Z72" s="48">
        <f t="shared" si="38"/>
        <v>16</v>
      </c>
      <c r="AA72" s="48">
        <f t="shared" si="39"/>
        <v>26</v>
      </c>
      <c r="AB72" s="48">
        <f t="shared" si="40"/>
        <v>16</v>
      </c>
      <c r="AC72" s="48">
        <f t="shared" si="41"/>
        <v>26</v>
      </c>
      <c r="AD72" s="48" t="str">
        <f t="shared" si="42"/>
        <v xml:space="preserve"> </v>
      </c>
      <c r="AE72" s="48" t="str">
        <f t="shared" si="43"/>
        <v xml:space="preserve"> </v>
      </c>
      <c r="AF72" s="48" t="str">
        <f t="shared" si="44"/>
        <v xml:space="preserve"> </v>
      </c>
      <c r="AG72" s="49" t="str">
        <f t="shared" si="45"/>
        <v/>
      </c>
      <c r="AH72" s="48">
        <f t="shared" si="46"/>
        <v>16</v>
      </c>
      <c r="AI72" s="50">
        <f>'Details and Calculations'!AE71</f>
        <v>1</v>
      </c>
      <c r="AJ72" s="50">
        <f>'Details and Calculations'!AM71</f>
        <v>1</v>
      </c>
      <c r="AK72" s="50">
        <f>'Details and Calculations'!AR71</f>
        <v>2</v>
      </c>
      <c r="AL72" s="50">
        <f>'Details and Calculations'!AW71</f>
        <v>1</v>
      </c>
      <c r="AM72" s="50">
        <f>'Details and Calculations'!BA71</f>
        <v>1</v>
      </c>
      <c r="AN72" s="50" t="str">
        <f>'Details and Calculations'!BF71</f>
        <v xml:space="preserve"> </v>
      </c>
      <c r="AO72" s="50" t="str">
        <f>'Details and Calculations'!BI71</f>
        <v xml:space="preserve"> </v>
      </c>
      <c r="AP72" s="50" t="str">
        <f>'Details and Calculations'!BM71</f>
        <v xml:space="preserve"> </v>
      </c>
      <c r="AQ72" s="50" t="str">
        <f>'Details and Calculations'!BP71</f>
        <v xml:space="preserve"> </v>
      </c>
      <c r="AR72" s="50">
        <f>'Details and Calculations'!CC71</f>
        <v>1</v>
      </c>
      <c r="AS72" s="50">
        <f>'Details and Calculations'!CJ71</f>
        <v>1</v>
      </c>
      <c r="AT72" s="51">
        <f>'Details and Calculations'!T71</f>
        <v>1</v>
      </c>
      <c r="AU72" s="51">
        <f>'Details and Calculations'!Z71</f>
        <v>1</v>
      </c>
      <c r="AV72" s="51">
        <f>'Details and Calculations'!S71</f>
        <v>1</v>
      </c>
      <c r="AW72" s="51">
        <f>'Details and Calculations'!AI71</f>
        <v>1</v>
      </c>
      <c r="AX72" s="51">
        <f>'Details and Calculations'!BY71</f>
        <v>1</v>
      </c>
      <c r="AY72" s="51">
        <f>'Details and Calculations'!CG71</f>
        <v>1</v>
      </c>
      <c r="AZ72" s="51">
        <f>'Details and Calculations'!CI71</f>
        <v>1</v>
      </c>
      <c r="BA72" s="51">
        <f t="shared" si="47"/>
        <v>1</v>
      </c>
      <c r="BB72" s="52">
        <f>'Details and Calculations'!Y71</f>
        <v>2</v>
      </c>
      <c r="BC72" s="52">
        <f>'Details and Calculations'!AC71</f>
        <v>1</v>
      </c>
      <c r="BD72" s="52">
        <f>'Details and Calculations'!AK71</f>
        <v>1</v>
      </c>
      <c r="BE72" s="52">
        <f>'Details and Calculations'!AN71</f>
        <v>600</v>
      </c>
      <c r="BF72" s="52">
        <f>'Details and Calculations'!AP71</f>
        <v>6</v>
      </c>
      <c r="BG72" s="52">
        <f>'Details and Calculations'!AT71</f>
        <v>6</v>
      </c>
      <c r="BH72" s="52">
        <f>'Details and Calculations'!AY71</f>
        <v>1</v>
      </c>
      <c r="BI72" s="52">
        <f>'Details and Calculations'!BB71</f>
        <v>6500</v>
      </c>
      <c r="BJ72" s="52" t="str">
        <f>'Details and Calculations'!BD71</f>
        <v xml:space="preserve"> </v>
      </c>
      <c r="BK72" s="52">
        <f>'Details and Calculations'!CA71</f>
        <v>1</v>
      </c>
      <c r="BL72" s="43">
        <f>'Details and Calculations'!AA71</f>
        <v>1</v>
      </c>
      <c r="BM72" s="43" t="str">
        <f>'Details and Calculations'!AB71</f>
        <v>"Springbox" --Intake Structure At A Spring</v>
      </c>
      <c r="BN72" s="43">
        <f>'Details and Calculations'!AD71</f>
        <v>2013</v>
      </c>
      <c r="BO72" s="43">
        <f>'Details and Calculations'!AJ71</f>
        <v>1</v>
      </c>
      <c r="BP72" s="43">
        <f>'Details and Calculations'!AL71</f>
        <v>2013</v>
      </c>
      <c r="BQ72" s="43">
        <f>'Details and Calculations'!AO71</f>
        <v>1</v>
      </c>
      <c r="BR72" s="43">
        <f>'Details and Calculations'!AQ71</f>
        <v>2013</v>
      </c>
      <c r="BS72" s="43">
        <f>'Details and Calculations'!AS71</f>
        <v>1</v>
      </c>
      <c r="BT72" s="43">
        <f>'Details and Calculations'!AV71</f>
        <v>2013</v>
      </c>
      <c r="BU72" s="43">
        <f>'Details and Calculations'!AX71</f>
        <v>1</v>
      </c>
      <c r="BV72" s="43">
        <f>'Details and Calculations'!AZ71</f>
        <v>2013</v>
      </c>
      <c r="BW72" s="43">
        <f>'Details and Calculations'!BC71</f>
        <v>0</v>
      </c>
      <c r="BX72" s="43" t="str">
        <f>'Details and Calculations'!BE71</f>
        <v xml:space="preserve"> </v>
      </c>
      <c r="BY72" s="43" t="str">
        <f>'Details and Calculations'!BG71</f>
        <v xml:space="preserve"> </v>
      </c>
      <c r="BZ72" s="43" t="str">
        <f>'Details and Calculations'!BH71</f>
        <v xml:space="preserve"> </v>
      </c>
      <c r="CA72" s="43">
        <f>'Details and Calculations'!BJ71</f>
        <v>0</v>
      </c>
      <c r="CB72" s="43" t="str">
        <f>'Details and Calculations'!BK71</f>
        <v/>
      </c>
      <c r="CC72" s="43" t="str">
        <f>'Details and Calculations'!BL71</f>
        <v xml:space="preserve"> </v>
      </c>
      <c r="CD72" s="43" t="str">
        <f>'Details and Calculations'!BN71</f>
        <v xml:space="preserve"> </v>
      </c>
      <c r="CE72" s="43" t="str">
        <f>'Details and Calculations'!BO71</f>
        <v xml:space="preserve"> </v>
      </c>
      <c r="CF72" s="43">
        <f>'Details and Calculations'!BZ71</f>
        <v>1</v>
      </c>
      <c r="CG72" s="43">
        <f>'Details and Calculations'!CB71</f>
        <v>2013</v>
      </c>
      <c r="CH72" s="31"/>
      <c r="CI72" s="53"/>
    </row>
    <row r="73" spans="1:87" x14ac:dyDescent="0.3">
      <c r="A73" s="43">
        <f>'Details and Calculations'!A72</f>
        <v>2017</v>
      </c>
      <c r="B73" s="43" t="str">
        <f>'Details and Calculations'!C72</f>
        <v>Rwanda</v>
      </c>
      <c r="C73" s="43" t="str">
        <f>'Details and Calculations'!D72</f>
        <v>Rulindo</v>
      </c>
      <c r="D73" s="43" t="str">
        <f>'Details and Calculations'!E72</f>
        <v>Cyungo</v>
      </c>
      <c r="E73" s="43" t="str">
        <f>'Details and Calculations'!F72</f>
        <v>Burehe</v>
      </c>
      <c r="F73" s="43" t="str">
        <f>'Details and Calculations'!G72</f>
        <v>Nyagatovu</v>
      </c>
      <c r="G73" s="43" t="str">
        <f>'Details and Calculations'!H72</f>
        <v/>
      </c>
      <c r="H73" s="43" t="str">
        <f>'Details and Calculations'!I72</f>
        <v/>
      </c>
      <c r="I73" s="43" t="str">
        <f>'Details and Calculations'!J72</f>
        <v>Nyamagana</v>
      </c>
      <c r="J73" s="43">
        <f>'Details and Calculations'!K72</f>
        <v>100</v>
      </c>
      <c r="K73" s="43">
        <f>'Details and Calculations'!O72</f>
        <v>70</v>
      </c>
      <c r="L73" s="43">
        <f>'Details and Calculations'!P73</f>
        <v>16</v>
      </c>
      <c r="M73" s="43" t="str">
        <f>'Details and Calculations'!U72</f>
        <v>Piped Network -- Gravity Only</v>
      </c>
      <c r="N73" s="43">
        <f>'Details and Calculations'!V72</f>
        <v>2011</v>
      </c>
      <c r="O73" s="43" t="str">
        <f>'Details and Calculations'!W72</f>
        <v>Government And African Development Bank</v>
      </c>
      <c r="P73" s="43" t="str">
        <f>'Details and Calculations'!X72</f>
        <v>Spring</v>
      </c>
      <c r="Q73" s="44" t="str">
        <f t="shared" si="33"/>
        <v>Low Risk</v>
      </c>
      <c r="R73" s="44" t="str">
        <f t="shared" si="34"/>
        <v>Low Risk</v>
      </c>
      <c r="S73" s="45" t="str">
        <f t="shared" si="35"/>
        <v>Basic Level of Service</v>
      </c>
      <c r="T73" s="62" t="str">
        <f t="shared" si="48"/>
        <v>Medium Priority</v>
      </c>
      <c r="U73" s="46">
        <f t="shared" si="36"/>
        <v>4</v>
      </c>
      <c r="V73" s="28" t="str">
        <f t="shared" si="49"/>
        <v>Repair or Replace Components</v>
      </c>
      <c r="W73" s="47" t="str">
        <f t="shared" si="50"/>
        <v xml:space="preserve">Distribution  Line, </v>
      </c>
      <c r="X73" s="27" t="str">
        <f t="shared" si="51"/>
        <v>Create Plan To Repair or Replace Components</v>
      </c>
      <c r="Y73" s="48">
        <f t="shared" si="37"/>
        <v>24</v>
      </c>
      <c r="Z73" s="48">
        <f t="shared" si="38"/>
        <v>18</v>
      </c>
      <c r="AA73" s="48">
        <f t="shared" si="39"/>
        <v>24</v>
      </c>
      <c r="AB73" s="48">
        <f t="shared" si="40"/>
        <v>14</v>
      </c>
      <c r="AC73" s="48">
        <f t="shared" si="41"/>
        <v>24</v>
      </c>
      <c r="AD73" s="48" t="str">
        <f t="shared" si="42"/>
        <v xml:space="preserve"> </v>
      </c>
      <c r="AE73" s="48" t="str">
        <f t="shared" si="43"/>
        <v xml:space="preserve"> </v>
      </c>
      <c r="AF73" s="48" t="str">
        <f t="shared" si="44"/>
        <v xml:space="preserve"> </v>
      </c>
      <c r="AG73" s="49" t="str">
        <f t="shared" si="45"/>
        <v/>
      </c>
      <c r="AH73" s="48">
        <f t="shared" si="46"/>
        <v>14</v>
      </c>
      <c r="AI73" s="50">
        <f>'Details and Calculations'!AE72</f>
        <v>1</v>
      </c>
      <c r="AJ73" s="50">
        <f>'Details and Calculations'!AM72</f>
        <v>1</v>
      </c>
      <c r="AK73" s="50">
        <f>'Details and Calculations'!AR72</f>
        <v>1</v>
      </c>
      <c r="AL73" s="50">
        <f>'Details and Calculations'!AW72</f>
        <v>1</v>
      </c>
      <c r="AM73" s="50">
        <f>'Details and Calculations'!BA72</f>
        <v>2</v>
      </c>
      <c r="AN73" s="50" t="str">
        <f>'Details and Calculations'!BF72</f>
        <v xml:space="preserve"> </v>
      </c>
      <c r="AO73" s="50" t="str">
        <f>'Details and Calculations'!BI72</f>
        <v xml:space="preserve"> </v>
      </c>
      <c r="AP73" s="50" t="str">
        <f>'Details and Calculations'!BM72</f>
        <v xml:space="preserve"> </v>
      </c>
      <c r="AQ73" s="50" t="str">
        <f>'Details and Calculations'!BP72</f>
        <v xml:space="preserve"> </v>
      </c>
      <c r="AR73" s="50">
        <f>'Details and Calculations'!CC72</f>
        <v>1</v>
      </c>
      <c r="AS73" s="50">
        <f>'Details and Calculations'!CJ72</f>
        <v>2</v>
      </c>
      <c r="AT73" s="51">
        <f>'Details and Calculations'!T72</f>
        <v>1</v>
      </c>
      <c r="AU73" s="51">
        <f>'Details and Calculations'!Z72</f>
        <v>1</v>
      </c>
      <c r="AV73" s="51">
        <f>'Details and Calculations'!S72</f>
        <v>0</v>
      </c>
      <c r="AW73" s="51">
        <f>'Details and Calculations'!AI72</f>
        <v>1</v>
      </c>
      <c r="AX73" s="51">
        <f>'Details and Calculations'!BY72</f>
        <v>1</v>
      </c>
      <c r="AY73" s="51">
        <f>'Details and Calculations'!CG72</f>
        <v>0</v>
      </c>
      <c r="AZ73" s="51">
        <f>'Details and Calculations'!CI72</f>
        <v>0</v>
      </c>
      <c r="BA73" s="51">
        <f t="shared" si="47"/>
        <v>0</v>
      </c>
      <c r="BB73" s="52">
        <f>'Details and Calculations'!Y72</f>
        <v>2</v>
      </c>
      <c r="BC73" s="52">
        <f>'Details and Calculations'!AC72</f>
        <v>1</v>
      </c>
      <c r="BD73" s="52">
        <f>'Details and Calculations'!AK72</f>
        <v>2</v>
      </c>
      <c r="BE73" s="52">
        <f>'Details and Calculations'!AN72</f>
        <v>2100</v>
      </c>
      <c r="BF73" s="52">
        <f>'Details and Calculations'!AP72</f>
        <v>11</v>
      </c>
      <c r="BG73" s="52">
        <f>'Details and Calculations'!AT72</f>
        <v>15</v>
      </c>
      <c r="BH73" s="52">
        <f>'Details and Calculations'!AY72</f>
        <v>3</v>
      </c>
      <c r="BI73" s="52">
        <f>'Details and Calculations'!BB72</f>
        <v>37000</v>
      </c>
      <c r="BJ73" s="52" t="str">
        <f>'Details and Calculations'!BD72</f>
        <v xml:space="preserve"> </v>
      </c>
      <c r="BK73" s="52">
        <f>'Details and Calculations'!CA72</f>
        <v>29</v>
      </c>
      <c r="BL73" s="43">
        <f>'Details and Calculations'!AA72</f>
        <v>1</v>
      </c>
      <c r="BM73" s="43" t="str">
        <f>'Details and Calculations'!AB72</f>
        <v>"Springbox" --Intake Structure At A Spring</v>
      </c>
      <c r="BN73" s="43">
        <f>'Details and Calculations'!AD72</f>
        <v>2011</v>
      </c>
      <c r="BO73" s="43">
        <f>'Details and Calculations'!AJ72</f>
        <v>1</v>
      </c>
      <c r="BP73" s="43">
        <f>'Details and Calculations'!AL72</f>
        <v>2015</v>
      </c>
      <c r="BQ73" s="43">
        <f>'Details and Calculations'!AO72</f>
        <v>1</v>
      </c>
      <c r="BR73" s="43">
        <f>'Details and Calculations'!AQ72</f>
        <v>2011</v>
      </c>
      <c r="BS73" s="43">
        <f>'Details and Calculations'!AS72</f>
        <v>1</v>
      </c>
      <c r="BT73" s="43">
        <f>'Details and Calculations'!AV72</f>
        <v>2011</v>
      </c>
      <c r="BU73" s="43">
        <f>'Details and Calculations'!AX72</f>
        <v>1</v>
      </c>
      <c r="BV73" s="43">
        <f>'Details and Calculations'!AZ72</f>
        <v>2011</v>
      </c>
      <c r="BW73" s="43">
        <f>'Details and Calculations'!BC72</f>
        <v>0</v>
      </c>
      <c r="BX73" s="43" t="str">
        <f>'Details and Calculations'!BE72</f>
        <v xml:space="preserve"> </v>
      </c>
      <c r="BY73" s="43" t="str">
        <f>'Details and Calculations'!BG72</f>
        <v xml:space="preserve"> </v>
      </c>
      <c r="BZ73" s="43" t="str">
        <f>'Details and Calculations'!BH72</f>
        <v xml:space="preserve"> </v>
      </c>
      <c r="CA73" s="43">
        <f>'Details and Calculations'!BJ72</f>
        <v>0</v>
      </c>
      <c r="CB73" s="43" t="str">
        <f>'Details and Calculations'!BK72</f>
        <v/>
      </c>
      <c r="CC73" s="43" t="str">
        <f>'Details and Calculations'!BL72</f>
        <v xml:space="preserve"> </v>
      </c>
      <c r="CD73" s="43" t="str">
        <f>'Details and Calculations'!BN72</f>
        <v xml:space="preserve"> </v>
      </c>
      <c r="CE73" s="43" t="str">
        <f>'Details and Calculations'!BO72</f>
        <v xml:space="preserve"> </v>
      </c>
      <c r="CF73" s="43">
        <f>'Details and Calculations'!BZ72</f>
        <v>1</v>
      </c>
      <c r="CG73" s="43">
        <f>'Details and Calculations'!CB72</f>
        <v>2011</v>
      </c>
      <c r="CH73" s="31"/>
      <c r="CI73" s="53"/>
    </row>
    <row r="74" spans="1:87" x14ac:dyDescent="0.3">
      <c r="A74" s="43">
        <f>'Details and Calculations'!A73</f>
        <v>2017</v>
      </c>
      <c r="B74" s="43" t="str">
        <f>'Details and Calculations'!C73</f>
        <v>Rwanda</v>
      </c>
      <c r="C74" s="43" t="str">
        <f>'Details and Calculations'!D73</f>
        <v>Rulindo</v>
      </c>
      <c r="D74" s="43" t="str">
        <f>'Details and Calculations'!E73</f>
        <v>Buyoga</v>
      </c>
      <c r="E74" s="43" t="str">
        <f>'Details and Calculations'!F73</f>
        <v>Butare</v>
      </c>
      <c r="F74" s="43" t="str">
        <f>'Details and Calculations'!G73</f>
        <v>Ryanyirakayobe</v>
      </c>
      <c r="G74" s="43" t="str">
        <f>'Details and Calculations'!H73</f>
        <v/>
      </c>
      <c r="H74" s="43" t="str">
        <f>'Details and Calculations'!I73</f>
        <v/>
      </c>
      <c r="I74" s="43" t="str">
        <f>'Details and Calculations'!J73</f>
        <v>Nyagahera</v>
      </c>
      <c r="J74" s="43">
        <f>'Details and Calculations'!K73</f>
        <v>96</v>
      </c>
      <c r="K74" s="43">
        <f>'Details and Calculations'!O73</f>
        <v>80</v>
      </c>
      <c r="L74" s="43">
        <f>'Details and Calculations'!P74</f>
        <v>162</v>
      </c>
      <c r="M74" s="43" t="str">
        <f>'Details and Calculations'!U73</f>
        <v>Piped Network -- Gravity Only</v>
      </c>
      <c r="N74" s="43">
        <f>'Details and Calculations'!V73</f>
        <v>2014</v>
      </c>
      <c r="O74" s="43" t="str">
        <f>'Details and Calculations'!W73</f>
        <v>Governement (District, Wasac) And Water For People</v>
      </c>
      <c r="P74" s="43" t="str">
        <f>'Details and Calculations'!X73</f>
        <v>Spring</v>
      </c>
      <c r="Q74" s="44" t="str">
        <f t="shared" si="33"/>
        <v>Low Risk</v>
      </c>
      <c r="R74" s="44" t="str">
        <f t="shared" si="34"/>
        <v>Medium Risk</v>
      </c>
      <c r="S74" s="45" t="str">
        <f t="shared" si="35"/>
        <v>Intermediate Level of Service</v>
      </c>
      <c r="T74" s="62" t="str">
        <f t="shared" si="48"/>
        <v>Low Priority</v>
      </c>
      <c r="U74" s="46">
        <f t="shared" si="36"/>
        <v>6</v>
      </c>
      <c r="V74" s="28" t="str">
        <f t="shared" si="49"/>
        <v>Repair or Replace Components</v>
      </c>
      <c r="W74" s="47" t="str">
        <f t="shared" si="50"/>
        <v>Intake Structure, Conduction Line, Kiosk/Tap Stand</v>
      </c>
      <c r="X74" s="27" t="str">
        <f t="shared" si="51"/>
        <v>Create Plan To Repair or Replace Components</v>
      </c>
      <c r="Y74" s="48">
        <f t="shared" si="37"/>
        <v>29</v>
      </c>
      <c r="Z74" s="48">
        <f t="shared" si="38"/>
        <v>17</v>
      </c>
      <c r="AA74" s="48">
        <f t="shared" si="39"/>
        <v>27</v>
      </c>
      <c r="AB74" s="48">
        <f t="shared" si="40"/>
        <v>17</v>
      </c>
      <c r="AC74" s="48">
        <f t="shared" si="41"/>
        <v>27</v>
      </c>
      <c r="AD74" s="48" t="str">
        <f t="shared" si="42"/>
        <v xml:space="preserve"> </v>
      </c>
      <c r="AE74" s="48" t="str">
        <f t="shared" si="43"/>
        <v xml:space="preserve"> </v>
      </c>
      <c r="AF74" s="48" t="str">
        <f t="shared" si="44"/>
        <v xml:space="preserve"> </v>
      </c>
      <c r="AG74" s="49" t="str">
        <f t="shared" si="45"/>
        <v/>
      </c>
      <c r="AH74" s="48">
        <f t="shared" si="46"/>
        <v>17</v>
      </c>
      <c r="AI74" s="50">
        <f>'Details and Calculations'!AE73</f>
        <v>2</v>
      </c>
      <c r="AJ74" s="50">
        <f>'Details and Calculations'!AM73</f>
        <v>2</v>
      </c>
      <c r="AK74" s="50">
        <f>'Details and Calculations'!AR73</f>
        <v>1</v>
      </c>
      <c r="AL74" s="50">
        <f>'Details and Calculations'!AW73</f>
        <v>1</v>
      </c>
      <c r="AM74" s="50">
        <f>'Details and Calculations'!BA73</f>
        <v>1</v>
      </c>
      <c r="AN74" s="50" t="str">
        <f>'Details and Calculations'!BF73</f>
        <v xml:space="preserve"> </v>
      </c>
      <c r="AO74" s="50" t="str">
        <f>'Details and Calculations'!BI73</f>
        <v xml:space="preserve"> </v>
      </c>
      <c r="AP74" s="50" t="str">
        <f>'Details and Calculations'!BM73</f>
        <v xml:space="preserve"> </v>
      </c>
      <c r="AQ74" s="50" t="str">
        <f>'Details and Calculations'!BP73</f>
        <v xml:space="preserve"> </v>
      </c>
      <c r="AR74" s="50">
        <f>'Details and Calculations'!CC73</f>
        <v>2</v>
      </c>
      <c r="AS74" s="50">
        <f>'Details and Calculations'!CJ73</f>
        <v>2</v>
      </c>
      <c r="AT74" s="51">
        <f>'Details and Calculations'!T73</f>
        <v>1</v>
      </c>
      <c r="AU74" s="51">
        <f>'Details and Calculations'!Z73</f>
        <v>1</v>
      </c>
      <c r="AV74" s="51">
        <f>'Details and Calculations'!S73</f>
        <v>0</v>
      </c>
      <c r="AW74" s="51">
        <f>'Details and Calculations'!AI73</f>
        <v>1</v>
      </c>
      <c r="AX74" s="51">
        <f>'Details and Calculations'!BY73</f>
        <v>1</v>
      </c>
      <c r="AY74" s="51">
        <f>'Details and Calculations'!CG73</f>
        <v>1</v>
      </c>
      <c r="AZ74" s="51">
        <f>'Details and Calculations'!CI73</f>
        <v>1</v>
      </c>
      <c r="BA74" s="51">
        <f t="shared" si="47"/>
        <v>0</v>
      </c>
      <c r="BB74" s="52">
        <f>'Details and Calculations'!Y73</f>
        <v>1</v>
      </c>
      <c r="BC74" s="52">
        <f>'Details and Calculations'!AC73</f>
        <v>1</v>
      </c>
      <c r="BD74" s="52">
        <f>'Details and Calculations'!AK73</f>
        <v>2</v>
      </c>
      <c r="BE74" s="52">
        <f>'Details and Calculations'!AN73</f>
        <v>6800</v>
      </c>
      <c r="BF74" s="52">
        <f>'Details and Calculations'!AP73</f>
        <v>3</v>
      </c>
      <c r="BG74" s="52">
        <f>'Details and Calculations'!AT73</f>
        <v>3</v>
      </c>
      <c r="BH74" s="52">
        <f>'Details and Calculations'!AY73</f>
        <v>1</v>
      </c>
      <c r="BI74" s="52">
        <f>'Details and Calculations'!BB73</f>
        <v>1200</v>
      </c>
      <c r="BJ74" s="52" t="str">
        <f>'Details and Calculations'!BD73</f>
        <v xml:space="preserve"> </v>
      </c>
      <c r="BK74" s="52">
        <f>'Details and Calculations'!CA73</f>
        <v>1</v>
      </c>
      <c r="BL74" s="43">
        <f>'Details and Calculations'!AA73</f>
        <v>1</v>
      </c>
      <c r="BM74" s="43" t="str">
        <f>'Details and Calculations'!AB73</f>
        <v>"Springbox" --Intake Structure At A Spring</v>
      </c>
      <c r="BN74" s="43">
        <f>'Details and Calculations'!AD73</f>
        <v>2016</v>
      </c>
      <c r="BO74" s="43">
        <f>'Details and Calculations'!AJ73</f>
        <v>1</v>
      </c>
      <c r="BP74" s="43">
        <f>'Details and Calculations'!AL73</f>
        <v>2014</v>
      </c>
      <c r="BQ74" s="43">
        <f>'Details and Calculations'!AO73</f>
        <v>1</v>
      </c>
      <c r="BR74" s="43">
        <f>'Details and Calculations'!AQ73</f>
        <v>2014</v>
      </c>
      <c r="BS74" s="43">
        <f>'Details and Calculations'!AS73</f>
        <v>1</v>
      </c>
      <c r="BT74" s="43">
        <f>'Details and Calculations'!AV73</f>
        <v>2014</v>
      </c>
      <c r="BU74" s="43">
        <f>'Details and Calculations'!AX73</f>
        <v>1</v>
      </c>
      <c r="BV74" s="43">
        <f>'Details and Calculations'!AZ73</f>
        <v>2014</v>
      </c>
      <c r="BW74" s="43">
        <f>'Details and Calculations'!BC73</f>
        <v>0</v>
      </c>
      <c r="BX74" s="43" t="str">
        <f>'Details and Calculations'!BE73</f>
        <v xml:space="preserve"> </v>
      </c>
      <c r="BY74" s="43" t="str">
        <f>'Details and Calculations'!BG73</f>
        <v xml:space="preserve"> </v>
      </c>
      <c r="BZ74" s="43" t="str">
        <f>'Details and Calculations'!BH73</f>
        <v xml:space="preserve"> </v>
      </c>
      <c r="CA74" s="43">
        <f>'Details and Calculations'!BJ73</f>
        <v>0</v>
      </c>
      <c r="CB74" s="43" t="str">
        <f>'Details and Calculations'!BK73</f>
        <v/>
      </c>
      <c r="CC74" s="43" t="str">
        <f>'Details and Calculations'!BL73</f>
        <v xml:space="preserve"> </v>
      </c>
      <c r="CD74" s="43" t="str">
        <f>'Details and Calculations'!BN73</f>
        <v xml:space="preserve"> </v>
      </c>
      <c r="CE74" s="43" t="str">
        <f>'Details and Calculations'!BO73</f>
        <v xml:space="preserve"> </v>
      </c>
      <c r="CF74" s="43">
        <f>'Details and Calculations'!BZ73</f>
        <v>1</v>
      </c>
      <c r="CG74" s="43">
        <f>'Details and Calculations'!CB73</f>
        <v>2014</v>
      </c>
      <c r="CH74" s="31"/>
      <c r="CI74" s="53"/>
    </row>
    <row r="75" spans="1:87" x14ac:dyDescent="0.3">
      <c r="A75" s="43">
        <f>'Details and Calculations'!A74</f>
        <v>2017</v>
      </c>
      <c r="B75" s="43" t="str">
        <f>'Details and Calculations'!C74</f>
        <v>Rwanda</v>
      </c>
      <c r="C75" s="43" t="str">
        <f>'Details and Calculations'!D74</f>
        <v>Rulindo</v>
      </c>
      <c r="D75" s="43" t="str">
        <f>'Details and Calculations'!E74</f>
        <v>Masoro</v>
      </c>
      <c r="E75" s="43" t="str">
        <f>'Details and Calculations'!F74</f>
        <v>Kigarama</v>
      </c>
      <c r="F75" s="43" t="str">
        <f>'Details and Calculations'!G74</f>
        <v>Marenge</v>
      </c>
      <c r="G75" s="43" t="str">
        <f>'Details and Calculations'!H74</f>
        <v/>
      </c>
      <c r="H75" s="43" t="str">
        <f>'Details and Calculations'!I74</f>
        <v/>
      </c>
      <c r="I75" s="43" t="str">
        <f>'Details and Calculations'!J74</f>
        <v>Mutagata Gravity Network</v>
      </c>
      <c r="J75" s="43">
        <f>'Details and Calculations'!K74</f>
        <v>214</v>
      </c>
      <c r="K75" s="43">
        <f>'Details and Calculations'!O74</f>
        <v>52</v>
      </c>
      <c r="L75" s="43">
        <f>'Details and Calculations'!P75</f>
        <v>260</v>
      </c>
      <c r="M75" s="43" t="str">
        <f>'Details and Calculations'!U74</f>
        <v>Piped Network -- Gravity Only</v>
      </c>
      <c r="N75" s="43">
        <f>'Details and Calculations'!V74</f>
        <v>2004</v>
      </c>
      <c r="O75" s="43" t="str">
        <f>'Details and Calculations'!W74</f>
        <v/>
      </c>
      <c r="P75" s="43" t="str">
        <f>'Details and Calculations'!X74</f>
        <v>Spring</v>
      </c>
      <c r="Q75" s="44" t="str">
        <f t="shared" si="33"/>
        <v>Low Risk</v>
      </c>
      <c r="R75" s="44" t="str">
        <f t="shared" si="34"/>
        <v>Medium Risk</v>
      </c>
      <c r="S75" s="45" t="str">
        <f t="shared" si="35"/>
        <v>Intermediate Level of Service</v>
      </c>
      <c r="T75" s="62" t="str">
        <f t="shared" si="48"/>
        <v>Low Priority</v>
      </c>
      <c r="U75" s="46">
        <f t="shared" si="36"/>
        <v>7</v>
      </c>
      <c r="V75" s="28" t="str">
        <f t="shared" si="49"/>
        <v>Repair or Replace Components</v>
      </c>
      <c r="W75" s="47" t="str">
        <f t="shared" si="50"/>
        <v xml:space="preserve">Intake Structure, Conduction Line, Storage Tank, Other Concrete Structures Distribution  Line, </v>
      </c>
      <c r="X75" s="27" t="str">
        <f t="shared" si="51"/>
        <v>Create Plan To Repair or Replace Components</v>
      </c>
      <c r="Y75" s="48">
        <f t="shared" si="37"/>
        <v>17</v>
      </c>
      <c r="Z75" s="48">
        <f t="shared" si="38"/>
        <v>7</v>
      </c>
      <c r="AA75" s="48">
        <f t="shared" si="39"/>
        <v>17</v>
      </c>
      <c r="AB75" s="48">
        <f t="shared" si="40"/>
        <v>7</v>
      </c>
      <c r="AC75" s="48">
        <f t="shared" si="41"/>
        <v>17</v>
      </c>
      <c r="AD75" s="48" t="str">
        <f t="shared" si="42"/>
        <v xml:space="preserve"> </v>
      </c>
      <c r="AE75" s="48" t="str">
        <f t="shared" si="43"/>
        <v xml:space="preserve"> </v>
      </c>
      <c r="AF75" s="48" t="str">
        <f t="shared" si="44"/>
        <v xml:space="preserve"> </v>
      </c>
      <c r="AG75" s="49" t="str">
        <f t="shared" si="45"/>
        <v/>
      </c>
      <c r="AH75" s="48">
        <f t="shared" si="46"/>
        <v>19</v>
      </c>
      <c r="AI75" s="50">
        <f>'Details and Calculations'!AE74</f>
        <v>2</v>
      </c>
      <c r="AJ75" s="50">
        <f>'Details and Calculations'!AM74</f>
        <v>2</v>
      </c>
      <c r="AK75" s="50">
        <f>'Details and Calculations'!AR74</f>
        <v>2</v>
      </c>
      <c r="AL75" s="50">
        <f>'Details and Calculations'!AW74</f>
        <v>2</v>
      </c>
      <c r="AM75" s="50">
        <f>'Details and Calculations'!BA74</f>
        <v>2</v>
      </c>
      <c r="AN75" s="50" t="str">
        <f>'Details and Calculations'!BF74</f>
        <v xml:space="preserve"> </v>
      </c>
      <c r="AO75" s="50" t="str">
        <f>'Details and Calculations'!BI74</f>
        <v xml:space="preserve"> </v>
      </c>
      <c r="AP75" s="50" t="str">
        <f>'Details and Calculations'!BM74</f>
        <v xml:space="preserve"> </v>
      </c>
      <c r="AQ75" s="50" t="str">
        <f>'Details and Calculations'!BP74</f>
        <v xml:space="preserve"> </v>
      </c>
      <c r="AR75" s="50">
        <f>'Details and Calculations'!CC74</f>
        <v>1</v>
      </c>
      <c r="AS75" s="50">
        <f>'Details and Calculations'!CJ74</f>
        <v>1</v>
      </c>
      <c r="AT75" s="51">
        <f>'Details and Calculations'!T74</f>
        <v>1</v>
      </c>
      <c r="AU75" s="51">
        <f>'Details and Calculations'!Z74</f>
        <v>1</v>
      </c>
      <c r="AV75" s="51">
        <f>'Details and Calculations'!S74</f>
        <v>0</v>
      </c>
      <c r="AW75" s="51">
        <f>'Details and Calculations'!AI74</f>
        <v>1</v>
      </c>
      <c r="AX75" s="51">
        <f>'Details and Calculations'!BY74</f>
        <v>1</v>
      </c>
      <c r="AY75" s="51">
        <f>'Details and Calculations'!CG74</f>
        <v>1</v>
      </c>
      <c r="AZ75" s="51">
        <f>'Details and Calculations'!CI74</f>
        <v>1</v>
      </c>
      <c r="BA75" s="51">
        <f t="shared" si="47"/>
        <v>1</v>
      </c>
      <c r="BB75" s="52">
        <f>'Details and Calculations'!Y74</f>
        <v>1</v>
      </c>
      <c r="BC75" s="52">
        <f>'Details and Calculations'!AC74</f>
        <v>1</v>
      </c>
      <c r="BD75" s="52">
        <f>'Details and Calculations'!AK74</f>
        <v>1</v>
      </c>
      <c r="BE75" s="52">
        <f>'Details and Calculations'!AN74</f>
        <v>3500</v>
      </c>
      <c r="BF75" s="52">
        <f>'Details and Calculations'!AP74</f>
        <v>6</v>
      </c>
      <c r="BG75" s="52">
        <f>'Details and Calculations'!AT74</f>
        <v>4</v>
      </c>
      <c r="BH75" s="52">
        <f>'Details and Calculations'!AY74</f>
        <v>2</v>
      </c>
      <c r="BI75" s="52">
        <f>'Details and Calculations'!BB74</f>
        <v>4500</v>
      </c>
      <c r="BJ75" s="52" t="str">
        <f>'Details and Calculations'!BD74</f>
        <v xml:space="preserve"> </v>
      </c>
      <c r="BK75" s="52">
        <f>'Details and Calculations'!CA74</f>
        <v>12</v>
      </c>
      <c r="BL75" s="43">
        <f>'Details and Calculations'!AA74</f>
        <v>1</v>
      </c>
      <c r="BM75" s="43" t="str">
        <f>'Details and Calculations'!AB74</f>
        <v>"Springbox" --Intake Structure At A Spring</v>
      </c>
      <c r="BN75" s="43">
        <f>'Details and Calculations'!AD74</f>
        <v>2004</v>
      </c>
      <c r="BO75" s="43">
        <f>'Details and Calculations'!AJ74</f>
        <v>1</v>
      </c>
      <c r="BP75" s="43">
        <f>'Details and Calculations'!AL74</f>
        <v>2004</v>
      </c>
      <c r="BQ75" s="43">
        <f>'Details and Calculations'!AO74</f>
        <v>1</v>
      </c>
      <c r="BR75" s="43">
        <f>'Details and Calculations'!AQ74</f>
        <v>2004</v>
      </c>
      <c r="BS75" s="43">
        <f>'Details and Calculations'!AS74</f>
        <v>1</v>
      </c>
      <c r="BT75" s="43">
        <f>'Details and Calculations'!AV74</f>
        <v>2004</v>
      </c>
      <c r="BU75" s="43">
        <f>'Details and Calculations'!AX74</f>
        <v>1</v>
      </c>
      <c r="BV75" s="43">
        <f>'Details and Calculations'!AZ74</f>
        <v>2004</v>
      </c>
      <c r="BW75" s="43">
        <f>'Details and Calculations'!BC74</f>
        <v>0</v>
      </c>
      <c r="BX75" s="43" t="str">
        <f>'Details and Calculations'!BE74</f>
        <v xml:space="preserve"> </v>
      </c>
      <c r="BY75" s="43" t="str">
        <f>'Details and Calculations'!BG74</f>
        <v xml:space="preserve"> </v>
      </c>
      <c r="BZ75" s="43" t="str">
        <f>'Details and Calculations'!BH74</f>
        <v xml:space="preserve"> </v>
      </c>
      <c r="CA75" s="43">
        <f>'Details and Calculations'!BJ74</f>
        <v>0</v>
      </c>
      <c r="CB75" s="43" t="str">
        <f>'Details and Calculations'!BK74</f>
        <v/>
      </c>
      <c r="CC75" s="43" t="str">
        <f>'Details and Calculations'!BL74</f>
        <v xml:space="preserve"> </v>
      </c>
      <c r="CD75" s="43" t="str">
        <f>'Details and Calculations'!BN74</f>
        <v xml:space="preserve"> </v>
      </c>
      <c r="CE75" s="43" t="str">
        <f>'Details and Calculations'!BO74</f>
        <v xml:space="preserve"> </v>
      </c>
      <c r="CF75" s="43">
        <f>'Details and Calculations'!BZ74</f>
        <v>1</v>
      </c>
      <c r="CG75" s="43">
        <f>'Details and Calculations'!CB74</f>
        <v>2016</v>
      </c>
      <c r="CH75" s="31"/>
      <c r="CI75" s="53"/>
    </row>
    <row r="76" spans="1:87" x14ac:dyDescent="0.3">
      <c r="A76" s="43">
        <f>'Details and Calculations'!A75</f>
        <v>2017</v>
      </c>
      <c r="B76" s="43" t="str">
        <f>'Details and Calculations'!C75</f>
        <v>Rwanda</v>
      </c>
      <c r="C76" s="43" t="str">
        <f>'Details and Calculations'!D75</f>
        <v>Rulindo</v>
      </c>
      <c r="D76" s="43" t="str">
        <f>'Details and Calculations'!E75</f>
        <v>Masoro</v>
      </c>
      <c r="E76" s="43" t="str">
        <f>'Details and Calculations'!F75</f>
        <v>Kivugiza</v>
      </c>
      <c r="F76" s="43" t="str">
        <f>'Details and Calculations'!G75</f>
        <v>Nyarurembo</v>
      </c>
      <c r="G76" s="43" t="str">
        <f>'Details and Calculations'!H75</f>
        <v/>
      </c>
      <c r="H76" s="43" t="str">
        <f>'Details and Calculations'!I75</f>
        <v/>
      </c>
      <c r="I76" s="43" t="str">
        <f>'Details and Calculations'!J75</f>
        <v>Mutagata motorised network</v>
      </c>
      <c r="J76" s="43">
        <f>'Details and Calculations'!K75</f>
        <v>325</v>
      </c>
      <c r="K76" s="43">
        <f>'Details and Calculations'!O75</f>
        <v>65</v>
      </c>
      <c r="L76" s="43">
        <f>'Details and Calculations'!P76</f>
        <v>29</v>
      </c>
      <c r="M76" s="43" t="str">
        <f>'Details and Calculations'!U75</f>
        <v>Piped Network With Pump</v>
      </c>
      <c r="N76" s="43">
        <f>'Details and Calculations'!V75</f>
        <v>1987</v>
      </c>
      <c r="O76" s="43" t="str">
        <f>'Details and Calculations'!W75</f>
        <v>Governement (District, Wasac) And Water For People</v>
      </c>
      <c r="P76" s="43" t="str">
        <f>'Details and Calculations'!X75</f>
        <v>Spring</v>
      </c>
      <c r="Q76" s="44" t="str">
        <f t="shared" si="33"/>
        <v>Low Risk</v>
      </c>
      <c r="R76" s="44" t="str">
        <f t="shared" si="34"/>
        <v>Low Risk</v>
      </c>
      <c r="S76" s="45" t="str">
        <f t="shared" si="35"/>
        <v>Intermediate Level of Service</v>
      </c>
      <c r="T76" s="62" t="str">
        <f t="shared" si="48"/>
        <v>Low Priority</v>
      </c>
      <c r="U76" s="46">
        <f t="shared" si="36"/>
        <v>7</v>
      </c>
      <c r="V76" s="28" t="str">
        <f t="shared" si="49"/>
        <v>Repair or Replace Components</v>
      </c>
      <c r="W76" s="47" t="str">
        <f t="shared" si="50"/>
        <v>Kiosk/Tap Stand</v>
      </c>
      <c r="X76" s="27" t="str">
        <f t="shared" si="51"/>
        <v>Create Plan To Repair or Replace Components</v>
      </c>
      <c r="Y76" s="48">
        <f t="shared" si="37"/>
        <v>20</v>
      </c>
      <c r="Z76" s="48">
        <f t="shared" si="38"/>
        <v>19</v>
      </c>
      <c r="AA76" s="48">
        <f t="shared" si="39"/>
        <v>29</v>
      </c>
      <c r="AB76" s="48">
        <f t="shared" si="40"/>
        <v>19</v>
      </c>
      <c r="AC76" s="48">
        <f t="shared" si="41"/>
        <v>29</v>
      </c>
      <c r="AD76" s="48">
        <f t="shared" si="42"/>
        <v>7</v>
      </c>
      <c r="AE76" s="48">
        <f t="shared" si="43"/>
        <v>19</v>
      </c>
      <c r="AF76" s="48">
        <f t="shared" si="44"/>
        <v>10</v>
      </c>
      <c r="AG76" s="49" t="str">
        <f t="shared" si="45"/>
        <v/>
      </c>
      <c r="AH76" s="48">
        <f t="shared" si="46"/>
        <v>19</v>
      </c>
      <c r="AI76" s="50">
        <f>'Details and Calculations'!AE75</f>
        <v>1</v>
      </c>
      <c r="AJ76" s="50">
        <f>'Details and Calculations'!AM75</f>
        <v>1</v>
      </c>
      <c r="AK76" s="50">
        <f>'Details and Calculations'!AR75</f>
        <v>1</v>
      </c>
      <c r="AL76" s="50">
        <f>'Details and Calculations'!AW75</f>
        <v>1</v>
      </c>
      <c r="AM76" s="50">
        <f>'Details and Calculations'!BA75</f>
        <v>1</v>
      </c>
      <c r="AN76" s="50">
        <f>'Details and Calculations'!BF75</f>
        <v>1</v>
      </c>
      <c r="AO76" s="50">
        <f>'Details and Calculations'!BI75</f>
        <v>1</v>
      </c>
      <c r="AP76" s="50">
        <f>'Details and Calculations'!BM75</f>
        <v>1</v>
      </c>
      <c r="AQ76" s="50" t="str">
        <f>'Details and Calculations'!BP75</f>
        <v xml:space="preserve"> </v>
      </c>
      <c r="AR76" s="50">
        <f>'Details and Calculations'!CC75</f>
        <v>2</v>
      </c>
      <c r="AS76" s="50">
        <f>'Details and Calculations'!CJ75</f>
        <v>1</v>
      </c>
      <c r="AT76" s="51">
        <f>'Details and Calculations'!T75</f>
        <v>1</v>
      </c>
      <c r="AU76" s="51">
        <f>'Details and Calculations'!Z75</f>
        <v>1</v>
      </c>
      <c r="AV76" s="51">
        <f>'Details and Calculations'!S75</f>
        <v>0</v>
      </c>
      <c r="AW76" s="51">
        <f>'Details and Calculations'!AI75</f>
        <v>1</v>
      </c>
      <c r="AX76" s="51">
        <f>'Details and Calculations'!BY75</f>
        <v>1</v>
      </c>
      <c r="AY76" s="51">
        <f>'Details and Calculations'!CG75</f>
        <v>1</v>
      </c>
      <c r="AZ76" s="51">
        <f>'Details and Calculations'!CI75</f>
        <v>1</v>
      </c>
      <c r="BA76" s="51">
        <f t="shared" si="47"/>
        <v>1</v>
      </c>
      <c r="BB76" s="52">
        <f>'Details and Calculations'!Y75</f>
        <v>1</v>
      </c>
      <c r="BC76" s="52">
        <f>'Details and Calculations'!AC75</f>
        <v>1</v>
      </c>
      <c r="BD76" s="52">
        <f>'Details and Calculations'!AK75</f>
        <v>1</v>
      </c>
      <c r="BE76" s="52">
        <f>'Details and Calculations'!AN75</f>
        <v>1900</v>
      </c>
      <c r="BF76" s="52">
        <f>'Details and Calculations'!AP75</f>
        <v>39</v>
      </c>
      <c r="BG76" s="52">
        <f>'Details and Calculations'!AT75</f>
        <v>17</v>
      </c>
      <c r="BH76" s="52">
        <f>'Details and Calculations'!AY75</f>
        <v>6</v>
      </c>
      <c r="BI76" s="52">
        <f>'Details and Calculations'!BB75</f>
        <v>40000</v>
      </c>
      <c r="BJ76" s="52">
        <f>'Details and Calculations'!BD75</f>
        <v>5</v>
      </c>
      <c r="BK76" s="52">
        <f>'Details and Calculations'!CA75</f>
        <v>64</v>
      </c>
      <c r="BL76" s="43">
        <f>'Details and Calculations'!AA75</f>
        <v>1</v>
      </c>
      <c r="BM76" s="43" t="str">
        <f>'Details and Calculations'!AB75</f>
        <v>"Springbox" --Intake Structure At A Spring</v>
      </c>
      <c r="BN76" s="43">
        <f>'Details and Calculations'!AD75</f>
        <v>2007</v>
      </c>
      <c r="BO76" s="43">
        <f>'Details and Calculations'!AJ75</f>
        <v>1</v>
      </c>
      <c r="BP76" s="43">
        <f>'Details and Calculations'!AL75</f>
        <v>2016</v>
      </c>
      <c r="BQ76" s="43">
        <f>'Details and Calculations'!AO75</f>
        <v>1</v>
      </c>
      <c r="BR76" s="43">
        <f>'Details and Calculations'!AQ75</f>
        <v>2016</v>
      </c>
      <c r="BS76" s="43">
        <f>'Details and Calculations'!AS75</f>
        <v>1</v>
      </c>
      <c r="BT76" s="43">
        <f>'Details and Calculations'!AV75</f>
        <v>2016</v>
      </c>
      <c r="BU76" s="43">
        <f>'Details and Calculations'!AX75</f>
        <v>1</v>
      </c>
      <c r="BV76" s="43">
        <f>'Details and Calculations'!AZ75</f>
        <v>2016</v>
      </c>
      <c r="BW76" s="43">
        <f>'Details and Calculations'!BC75</f>
        <v>1</v>
      </c>
      <c r="BX76" s="43">
        <f>'Details and Calculations'!BE75</f>
        <v>2017</v>
      </c>
      <c r="BY76" s="43">
        <f>'Details and Calculations'!BG75</f>
        <v>1</v>
      </c>
      <c r="BZ76" s="43">
        <f>'Details and Calculations'!BH75</f>
        <v>2016</v>
      </c>
      <c r="CA76" s="43">
        <f>'Details and Calculations'!BJ75</f>
        <v>1</v>
      </c>
      <c r="CB76" s="43" t="str">
        <f>'Details and Calculations'!BK75</f>
        <v>Disinfection/Chlorination</v>
      </c>
      <c r="CC76" s="43">
        <f>'Details and Calculations'!BL75</f>
        <v>2017</v>
      </c>
      <c r="CD76" s="43">
        <f>'Details and Calculations'!BN75</f>
        <v>0</v>
      </c>
      <c r="CE76" s="43" t="str">
        <f>'Details and Calculations'!BO75</f>
        <v xml:space="preserve"> </v>
      </c>
      <c r="CF76" s="43">
        <f>'Details and Calculations'!BZ75</f>
        <v>1</v>
      </c>
      <c r="CG76" s="43">
        <f>'Details and Calculations'!CB75</f>
        <v>2016</v>
      </c>
      <c r="CH76" s="31"/>
      <c r="CI76" s="53"/>
    </row>
    <row r="77" spans="1:87" x14ac:dyDescent="0.3">
      <c r="A77" s="43">
        <f>'Details and Calculations'!A76</f>
        <v>2017</v>
      </c>
      <c r="B77" s="43" t="str">
        <f>'Details and Calculations'!C76</f>
        <v>Rwanda</v>
      </c>
      <c r="C77" s="43" t="str">
        <f>'Details and Calculations'!D76</f>
        <v>Rulindo</v>
      </c>
      <c r="D77" s="43" t="str">
        <f>'Details and Calculations'!E76</f>
        <v>Base</v>
      </c>
      <c r="E77" s="43" t="str">
        <f>'Details and Calculations'!F76</f>
        <v>Rwamahwa</v>
      </c>
      <c r="F77" s="43" t="str">
        <f>'Details and Calculations'!G76</f>
        <v>Mutima</v>
      </c>
      <c r="G77" s="43" t="str">
        <f>'Details and Calculations'!H76</f>
        <v/>
      </c>
      <c r="H77" s="43" t="str">
        <f>'Details and Calculations'!I76</f>
        <v/>
      </c>
      <c r="I77" s="43" t="str">
        <f>'Details and Calculations'!J76</f>
        <v>Rutare I</v>
      </c>
      <c r="J77" s="43">
        <f>'Details and Calculations'!K76</f>
        <v>229</v>
      </c>
      <c r="K77" s="43">
        <f>'Details and Calculations'!O76</f>
        <v>200</v>
      </c>
      <c r="L77" s="43">
        <f>'Details and Calculations'!P77</f>
        <v>204</v>
      </c>
      <c r="M77" s="43" t="str">
        <f>'Details and Calculations'!U76</f>
        <v>Piped Network -- Gravity Only</v>
      </c>
      <c r="N77" s="43">
        <f>'Details and Calculations'!V76</f>
        <v>2016</v>
      </c>
      <c r="O77" s="43" t="str">
        <f>'Details and Calculations'!W76</f>
        <v>Governement (District, Wasac) And Water For People</v>
      </c>
      <c r="P77" s="43" t="str">
        <f>'Details and Calculations'!X76</f>
        <v>Spring</v>
      </c>
      <c r="Q77" s="44" t="str">
        <f t="shared" si="33"/>
        <v>Low Risk</v>
      </c>
      <c r="R77" s="44" t="str">
        <f t="shared" si="34"/>
        <v>Low Risk</v>
      </c>
      <c r="S77" s="45" t="str">
        <f t="shared" si="35"/>
        <v>High Level of Service</v>
      </c>
      <c r="T77" s="62" t="str">
        <f t="shared" si="48"/>
        <v>Low Priority</v>
      </c>
      <c r="U77" s="46">
        <f t="shared" si="36"/>
        <v>8</v>
      </c>
      <c r="V77" s="28" t="str">
        <f t="shared" si="49"/>
        <v>Perform Routine Preventative Maintenance</v>
      </c>
      <c r="W77" s="47" t="str">
        <f t="shared" si="50"/>
        <v/>
      </c>
      <c r="X77" s="27" t="str">
        <f t="shared" si="51"/>
        <v>Maintain O&amp;M and Routine Monitoring</v>
      </c>
      <c r="Y77" s="48">
        <f t="shared" si="37"/>
        <v>29</v>
      </c>
      <c r="Z77" s="48" t="str">
        <f t="shared" si="38"/>
        <v xml:space="preserve"> </v>
      </c>
      <c r="AA77" s="48">
        <f t="shared" si="39"/>
        <v>29</v>
      </c>
      <c r="AB77" s="48" t="str">
        <f t="shared" si="40"/>
        <v xml:space="preserve"> </v>
      </c>
      <c r="AC77" s="48" t="str">
        <f t="shared" si="41"/>
        <v xml:space="preserve"> </v>
      </c>
      <c r="AD77" s="48" t="str">
        <f t="shared" si="42"/>
        <v xml:space="preserve"> </v>
      </c>
      <c r="AE77" s="48" t="str">
        <f t="shared" si="43"/>
        <v xml:space="preserve"> </v>
      </c>
      <c r="AF77" s="48" t="str">
        <f t="shared" si="44"/>
        <v xml:space="preserve"> </v>
      </c>
      <c r="AG77" s="49" t="str">
        <f t="shared" si="45"/>
        <v/>
      </c>
      <c r="AH77" s="48">
        <f t="shared" si="46"/>
        <v>19</v>
      </c>
      <c r="AI77" s="50">
        <f>'Details and Calculations'!AE76</f>
        <v>1</v>
      </c>
      <c r="AJ77" s="50" t="str">
        <f>'Details and Calculations'!AM76</f>
        <v xml:space="preserve"> </v>
      </c>
      <c r="AK77" s="50">
        <f>'Details and Calculations'!AR76</f>
        <v>1</v>
      </c>
      <c r="AL77" s="50" t="str">
        <f>'Details and Calculations'!AW76</f>
        <v xml:space="preserve"> </v>
      </c>
      <c r="AM77" s="50" t="str">
        <f>'Details and Calculations'!BA76</f>
        <v xml:space="preserve"> </v>
      </c>
      <c r="AN77" s="50" t="str">
        <f>'Details and Calculations'!BF76</f>
        <v xml:space="preserve"> </v>
      </c>
      <c r="AO77" s="50" t="str">
        <f>'Details and Calculations'!BI76</f>
        <v xml:space="preserve"> </v>
      </c>
      <c r="AP77" s="50" t="str">
        <f>'Details and Calculations'!BM76</f>
        <v xml:space="preserve"> </v>
      </c>
      <c r="AQ77" s="50" t="str">
        <f>'Details and Calculations'!BP76</f>
        <v xml:space="preserve"> </v>
      </c>
      <c r="AR77" s="50">
        <f>'Details and Calculations'!CC76</f>
        <v>1</v>
      </c>
      <c r="AS77" s="50">
        <f>'Details and Calculations'!CJ76</f>
        <v>1</v>
      </c>
      <c r="AT77" s="51">
        <f>'Details and Calculations'!T76</f>
        <v>1</v>
      </c>
      <c r="AU77" s="51">
        <f>'Details and Calculations'!Z76</f>
        <v>1</v>
      </c>
      <c r="AV77" s="51">
        <f>'Details and Calculations'!S76</f>
        <v>1</v>
      </c>
      <c r="AW77" s="51">
        <f>'Details and Calculations'!AI76</f>
        <v>1</v>
      </c>
      <c r="AX77" s="51">
        <f>'Details and Calculations'!BY76</f>
        <v>1</v>
      </c>
      <c r="AY77" s="51">
        <f>'Details and Calculations'!CG76</f>
        <v>1</v>
      </c>
      <c r="AZ77" s="51">
        <f>'Details and Calculations'!CI76</f>
        <v>1</v>
      </c>
      <c r="BA77" s="51">
        <f t="shared" si="47"/>
        <v>1</v>
      </c>
      <c r="BB77" s="52">
        <f>'Details and Calculations'!Y76</f>
        <v>2</v>
      </c>
      <c r="BC77" s="52">
        <f>'Details and Calculations'!AC76</f>
        <v>1</v>
      </c>
      <c r="BD77" s="52" t="str">
        <f>'Details and Calculations'!AK76</f>
        <v xml:space="preserve"> </v>
      </c>
      <c r="BE77" s="52" t="str">
        <f>'Details and Calculations'!AN76</f>
        <v xml:space="preserve"> </v>
      </c>
      <c r="BF77" s="52">
        <f>'Details and Calculations'!AP76</f>
        <v>1</v>
      </c>
      <c r="BG77" s="52" t="str">
        <f>'Details and Calculations'!AT76</f>
        <v xml:space="preserve"> </v>
      </c>
      <c r="BH77" s="52" t="str">
        <f>'Details and Calculations'!AY76</f>
        <v xml:space="preserve"> </v>
      </c>
      <c r="BI77" s="52" t="str">
        <f>'Details and Calculations'!BB76</f>
        <v xml:space="preserve"> </v>
      </c>
      <c r="BJ77" s="52" t="str">
        <f>'Details and Calculations'!BD76</f>
        <v xml:space="preserve"> </v>
      </c>
      <c r="BK77" s="52">
        <f>'Details and Calculations'!CA76</f>
        <v>2</v>
      </c>
      <c r="BL77" s="43">
        <f>'Details and Calculations'!AA76</f>
        <v>1</v>
      </c>
      <c r="BM77" s="43" t="str">
        <f>'Details and Calculations'!AB76</f>
        <v>"Springbox" --Intake Structure At A Spring</v>
      </c>
      <c r="BN77" s="43">
        <f>'Details and Calculations'!AD76</f>
        <v>2016</v>
      </c>
      <c r="BO77" s="43">
        <f>'Details and Calculations'!AJ76</f>
        <v>0</v>
      </c>
      <c r="BP77" s="43" t="str">
        <f>'Details and Calculations'!AL76</f>
        <v xml:space="preserve"> </v>
      </c>
      <c r="BQ77" s="43">
        <f>'Details and Calculations'!AO76</f>
        <v>1</v>
      </c>
      <c r="BR77" s="43">
        <f>'Details and Calculations'!AQ76</f>
        <v>2016</v>
      </c>
      <c r="BS77" s="43">
        <f>'Details and Calculations'!AS76</f>
        <v>0</v>
      </c>
      <c r="BT77" s="43" t="str">
        <f>'Details and Calculations'!AV76</f>
        <v xml:space="preserve"> </v>
      </c>
      <c r="BU77" s="43">
        <f>'Details and Calculations'!AX76</f>
        <v>0</v>
      </c>
      <c r="BV77" s="43" t="str">
        <f>'Details and Calculations'!AZ76</f>
        <v xml:space="preserve"> </v>
      </c>
      <c r="BW77" s="43">
        <f>'Details and Calculations'!BC76</f>
        <v>0</v>
      </c>
      <c r="BX77" s="43" t="str">
        <f>'Details and Calculations'!BE76</f>
        <v xml:space="preserve"> </v>
      </c>
      <c r="BY77" s="43" t="str">
        <f>'Details and Calculations'!BG76</f>
        <v xml:space="preserve"> </v>
      </c>
      <c r="BZ77" s="43" t="str">
        <f>'Details and Calculations'!BH76</f>
        <v xml:space="preserve"> </v>
      </c>
      <c r="CA77" s="43">
        <f>'Details and Calculations'!BJ76</f>
        <v>0</v>
      </c>
      <c r="CB77" s="43" t="str">
        <f>'Details and Calculations'!BK76</f>
        <v/>
      </c>
      <c r="CC77" s="43" t="str">
        <f>'Details and Calculations'!BL76</f>
        <v xml:space="preserve"> </v>
      </c>
      <c r="CD77" s="43" t="str">
        <f>'Details and Calculations'!BN76</f>
        <v xml:space="preserve"> </v>
      </c>
      <c r="CE77" s="43" t="str">
        <f>'Details and Calculations'!BO76</f>
        <v xml:space="preserve"> </v>
      </c>
      <c r="CF77" s="43">
        <f>'Details and Calculations'!BZ76</f>
        <v>1</v>
      </c>
      <c r="CG77" s="43">
        <f>'Details and Calculations'!CB76</f>
        <v>2016</v>
      </c>
      <c r="CH77" s="31"/>
      <c r="CI77" s="53"/>
    </row>
    <row r="78" spans="1:87" x14ac:dyDescent="0.3">
      <c r="A78" s="43">
        <f>'Details and Calculations'!A77</f>
        <v>2017</v>
      </c>
      <c r="B78" s="43" t="str">
        <f>'Details and Calculations'!C77</f>
        <v>Rwanda</v>
      </c>
      <c r="C78" s="43" t="str">
        <f>'Details and Calculations'!D77</f>
        <v>Rulindo</v>
      </c>
      <c r="D78" s="43" t="str">
        <f>'Details and Calculations'!E77</f>
        <v>Shyorongi</v>
      </c>
      <c r="E78" s="43" t="str">
        <f>'Details and Calculations'!F77</f>
        <v>Bugaragara</v>
      </c>
      <c r="F78" s="43" t="str">
        <f>'Details and Calculations'!G77</f>
        <v>Gatwa</v>
      </c>
      <c r="G78" s="43" t="str">
        <f>'Details and Calculations'!H77</f>
        <v/>
      </c>
      <c r="H78" s="43" t="str">
        <f>'Details and Calculations'!I77</f>
        <v/>
      </c>
      <c r="I78" s="43" t="str">
        <f>'Details and Calculations'!J77</f>
        <v>kinywamagana pumping network</v>
      </c>
      <c r="J78" s="43">
        <f>'Details and Calculations'!K77</f>
        <v>354</v>
      </c>
      <c r="K78" s="43">
        <f>'Details and Calculations'!O77</f>
        <v>150</v>
      </c>
      <c r="L78" s="43" t="str">
        <f>'Details and Calculations'!P78</f>
        <v xml:space="preserve"> </v>
      </c>
      <c r="M78" s="43" t="str">
        <f>'Details and Calculations'!U77</f>
        <v>Piped Network With Pump</v>
      </c>
      <c r="N78" s="43">
        <f>'Details and Calculations'!V77</f>
        <v>2013</v>
      </c>
      <c r="O78" s="43" t="str">
        <f>'Details and Calculations'!W77</f>
        <v>Governement (District, Wasac) And Water For People</v>
      </c>
      <c r="P78" s="43" t="str">
        <f>'Details and Calculations'!X77</f>
        <v>Spring</v>
      </c>
      <c r="Q78" s="44" t="str">
        <f t="shared" si="33"/>
        <v>Low Risk</v>
      </c>
      <c r="R78" s="44" t="str">
        <f t="shared" si="34"/>
        <v>Low Risk</v>
      </c>
      <c r="S78" s="45" t="str">
        <f t="shared" si="35"/>
        <v>High Level of Service</v>
      </c>
      <c r="T78" s="62" t="str">
        <f t="shared" si="48"/>
        <v>Low Priority</v>
      </c>
      <c r="U78" s="46">
        <f t="shared" si="36"/>
        <v>8</v>
      </c>
      <c r="V78" s="28" t="str">
        <f t="shared" si="49"/>
        <v>Repair or Replace Components</v>
      </c>
      <c r="W78" s="47" t="str">
        <f t="shared" si="50"/>
        <v xml:space="preserve">Pump, </v>
      </c>
      <c r="X78" s="27" t="str">
        <f t="shared" si="51"/>
        <v>Create Plan To Repair or Replace Components</v>
      </c>
      <c r="Y78" s="48">
        <f t="shared" si="37"/>
        <v>26</v>
      </c>
      <c r="Z78" s="48">
        <f t="shared" si="38"/>
        <v>16</v>
      </c>
      <c r="AA78" s="48">
        <f t="shared" si="39"/>
        <v>26</v>
      </c>
      <c r="AB78" s="48">
        <f t="shared" si="40"/>
        <v>16</v>
      </c>
      <c r="AC78" s="48">
        <f t="shared" si="41"/>
        <v>26</v>
      </c>
      <c r="AD78" s="48">
        <f t="shared" si="42"/>
        <v>3</v>
      </c>
      <c r="AE78" s="48">
        <f t="shared" si="43"/>
        <v>16</v>
      </c>
      <c r="AF78" s="48" t="str">
        <f t="shared" si="44"/>
        <v xml:space="preserve"> </v>
      </c>
      <c r="AG78" s="49" t="str">
        <f t="shared" si="45"/>
        <v/>
      </c>
      <c r="AH78" s="48">
        <f t="shared" si="46"/>
        <v>16</v>
      </c>
      <c r="AI78" s="50">
        <f>'Details and Calculations'!AE77</f>
        <v>1</v>
      </c>
      <c r="AJ78" s="50">
        <f>'Details and Calculations'!AM77</f>
        <v>1</v>
      </c>
      <c r="AK78" s="50">
        <f>'Details and Calculations'!AR77</f>
        <v>1</v>
      </c>
      <c r="AL78" s="50">
        <f>'Details and Calculations'!AW77</f>
        <v>1</v>
      </c>
      <c r="AM78" s="50">
        <f>'Details and Calculations'!BA77</f>
        <v>1</v>
      </c>
      <c r="AN78" s="50">
        <f>'Details and Calculations'!BF77</f>
        <v>2</v>
      </c>
      <c r="AO78" s="50">
        <f>'Details and Calculations'!BI77</f>
        <v>1</v>
      </c>
      <c r="AP78" s="50" t="str">
        <f>'Details and Calculations'!BM77</f>
        <v xml:space="preserve"> </v>
      </c>
      <c r="AQ78" s="50" t="str">
        <f>'Details and Calculations'!BP77</f>
        <v xml:space="preserve"> </v>
      </c>
      <c r="AR78" s="50">
        <f>'Details and Calculations'!CC77</f>
        <v>1</v>
      </c>
      <c r="AS78" s="50">
        <f>'Details and Calculations'!CJ77</f>
        <v>1</v>
      </c>
      <c r="AT78" s="51">
        <f>'Details and Calculations'!T77</f>
        <v>1</v>
      </c>
      <c r="AU78" s="51">
        <f>'Details and Calculations'!Z77</f>
        <v>1</v>
      </c>
      <c r="AV78" s="51">
        <f>'Details and Calculations'!S77</f>
        <v>1</v>
      </c>
      <c r="AW78" s="51">
        <f>'Details and Calculations'!AI77</f>
        <v>1</v>
      </c>
      <c r="AX78" s="51">
        <f>'Details and Calculations'!BY77</f>
        <v>1</v>
      </c>
      <c r="AY78" s="51">
        <f>'Details and Calculations'!CG77</f>
        <v>1</v>
      </c>
      <c r="AZ78" s="51">
        <f>'Details and Calculations'!CI77</f>
        <v>1</v>
      </c>
      <c r="BA78" s="51">
        <f t="shared" si="47"/>
        <v>1</v>
      </c>
      <c r="BB78" s="52">
        <f>'Details and Calculations'!Y77</f>
        <v>7</v>
      </c>
      <c r="BC78" s="52">
        <f>'Details and Calculations'!AC77</f>
        <v>3</v>
      </c>
      <c r="BD78" s="52">
        <f>'Details and Calculations'!AK77</f>
        <v>1</v>
      </c>
      <c r="BE78" s="52">
        <f>'Details and Calculations'!AN77</f>
        <v>1500</v>
      </c>
      <c r="BF78" s="52">
        <f>'Details and Calculations'!AP77</f>
        <v>20</v>
      </c>
      <c r="BG78" s="52">
        <f>'Details and Calculations'!AT77</f>
        <v>25</v>
      </c>
      <c r="BH78" s="52">
        <f>'Details and Calculations'!AY77</f>
        <v>4</v>
      </c>
      <c r="BI78" s="52">
        <f>'Details and Calculations'!BB77</f>
        <v>11000</v>
      </c>
      <c r="BJ78" s="52">
        <f>'Details and Calculations'!BD77</f>
        <v>2</v>
      </c>
      <c r="BK78" s="52">
        <f>'Details and Calculations'!CA77</f>
        <v>1</v>
      </c>
      <c r="BL78" s="43">
        <f>'Details and Calculations'!AA77</f>
        <v>1</v>
      </c>
      <c r="BM78" s="43" t="str">
        <f>'Details and Calculations'!AB77</f>
        <v>"Springbox" --Intake Structure At A Spring</v>
      </c>
      <c r="BN78" s="43">
        <f>'Details and Calculations'!AD77</f>
        <v>2013</v>
      </c>
      <c r="BO78" s="43">
        <f>'Details and Calculations'!AJ77</f>
        <v>1</v>
      </c>
      <c r="BP78" s="43">
        <f>'Details and Calculations'!AL77</f>
        <v>2013</v>
      </c>
      <c r="BQ78" s="43">
        <f>'Details and Calculations'!AO77</f>
        <v>1</v>
      </c>
      <c r="BR78" s="43">
        <f>'Details and Calculations'!AQ77</f>
        <v>2013</v>
      </c>
      <c r="BS78" s="43">
        <f>'Details and Calculations'!AS77</f>
        <v>1</v>
      </c>
      <c r="BT78" s="43">
        <f>'Details and Calculations'!AV77</f>
        <v>2013</v>
      </c>
      <c r="BU78" s="43">
        <f>'Details and Calculations'!AX77</f>
        <v>1</v>
      </c>
      <c r="BV78" s="43">
        <f>'Details and Calculations'!AZ77</f>
        <v>2013</v>
      </c>
      <c r="BW78" s="43">
        <f>'Details and Calculations'!BC77</f>
        <v>1</v>
      </c>
      <c r="BX78" s="43">
        <f>'Details and Calculations'!BE77</f>
        <v>2013</v>
      </c>
      <c r="BY78" s="43">
        <f>'Details and Calculations'!BG77</f>
        <v>1</v>
      </c>
      <c r="BZ78" s="43">
        <f>'Details and Calculations'!BH77</f>
        <v>2013</v>
      </c>
      <c r="CA78" s="43">
        <f>'Details and Calculations'!BJ77</f>
        <v>0</v>
      </c>
      <c r="CB78" s="43" t="str">
        <f>'Details and Calculations'!BK77</f>
        <v/>
      </c>
      <c r="CC78" s="43" t="str">
        <f>'Details and Calculations'!BL77</f>
        <v xml:space="preserve"> </v>
      </c>
      <c r="CD78" s="43" t="str">
        <f>'Details and Calculations'!BN77</f>
        <v xml:space="preserve"> </v>
      </c>
      <c r="CE78" s="43" t="str">
        <f>'Details and Calculations'!BO77</f>
        <v xml:space="preserve"> </v>
      </c>
      <c r="CF78" s="43">
        <f>'Details and Calculations'!BZ77</f>
        <v>1</v>
      </c>
      <c r="CG78" s="43">
        <f>'Details and Calculations'!CB77</f>
        <v>2013</v>
      </c>
      <c r="CH78" s="31"/>
      <c r="CI78" s="53"/>
    </row>
    <row r="79" spans="1:87" x14ac:dyDescent="0.3">
      <c r="A79" s="43">
        <f>'Details and Calculations'!A78</f>
        <v>2017</v>
      </c>
      <c r="B79" s="43" t="str">
        <f>'Details and Calculations'!C78</f>
        <v>Rwanda</v>
      </c>
      <c r="C79" s="43" t="str">
        <f>'Details and Calculations'!D78</f>
        <v>Rulindo</v>
      </c>
      <c r="D79" s="43" t="str">
        <f>'Details and Calculations'!E78</f>
        <v>Burega</v>
      </c>
      <c r="E79" s="43" t="str">
        <f>'Details and Calculations'!F78</f>
        <v>Karengeli</v>
      </c>
      <c r="F79" s="43" t="str">
        <f>'Details and Calculations'!G78</f>
        <v>Mataba</v>
      </c>
      <c r="G79" s="43" t="str">
        <f>'Details and Calculations'!H78</f>
        <v/>
      </c>
      <c r="H79" s="43" t="str">
        <f>'Details and Calculations'!I78</f>
        <v/>
      </c>
      <c r="I79" s="43" t="str">
        <f>'Details and Calculations'!J78</f>
        <v>Rwamugaza</v>
      </c>
      <c r="J79" s="43">
        <f>'Details and Calculations'!K78</f>
        <v>495</v>
      </c>
      <c r="K79" s="43">
        <f>'Details and Calculations'!O78</f>
        <v>495</v>
      </c>
      <c r="L79" s="43">
        <f>'Details and Calculations'!P79</f>
        <v>29</v>
      </c>
      <c r="M79" s="43" t="str">
        <f>'Details and Calculations'!U78</f>
        <v>Piped Network With Pump</v>
      </c>
      <c r="N79" s="43">
        <f>'Details and Calculations'!V78</f>
        <v>2012</v>
      </c>
      <c r="O79" s="43" t="str">
        <f>'Details and Calculations'!W78</f>
        <v>Governement (District, Wasac) And Water For People</v>
      </c>
      <c r="P79" s="43" t="str">
        <f>'Details and Calculations'!X78</f>
        <v>Spring</v>
      </c>
      <c r="Q79" s="44" t="str">
        <f t="shared" si="33"/>
        <v>Low Risk</v>
      </c>
      <c r="R79" s="44" t="str">
        <f t="shared" si="34"/>
        <v>High Risk</v>
      </c>
      <c r="S79" s="45" t="str">
        <f t="shared" si="35"/>
        <v>Basic Level of Service</v>
      </c>
      <c r="T79" s="62" t="str">
        <f t="shared" si="48"/>
        <v>High Priority</v>
      </c>
      <c r="U79" s="46">
        <f t="shared" si="36"/>
        <v>5</v>
      </c>
      <c r="V79" s="28" t="str">
        <f t="shared" si="49"/>
        <v>Major Repairs or Replace System</v>
      </c>
      <c r="W79" s="47" t="str">
        <f t="shared" si="50"/>
        <v/>
      </c>
      <c r="X79" s="27" t="str">
        <f t="shared" si="51"/>
        <v>Further Technical Diagnostic Needed</v>
      </c>
      <c r="Y79" s="48">
        <f t="shared" si="37"/>
        <v>22</v>
      </c>
      <c r="Z79" s="48">
        <f t="shared" si="38"/>
        <v>15</v>
      </c>
      <c r="AA79" s="48">
        <f t="shared" si="39"/>
        <v>25</v>
      </c>
      <c r="AB79" s="48">
        <f t="shared" si="40"/>
        <v>15</v>
      </c>
      <c r="AC79" s="48">
        <f t="shared" si="41"/>
        <v>25</v>
      </c>
      <c r="AD79" s="48">
        <f t="shared" si="42"/>
        <v>-4</v>
      </c>
      <c r="AE79" s="48">
        <f t="shared" si="43"/>
        <v>12</v>
      </c>
      <c r="AF79" s="48" t="str">
        <f t="shared" si="44"/>
        <v xml:space="preserve"> </v>
      </c>
      <c r="AG79" s="49" t="str">
        <f t="shared" si="45"/>
        <v/>
      </c>
      <c r="AH79" s="48">
        <f t="shared" si="46"/>
        <v>15</v>
      </c>
      <c r="AI79" s="50">
        <f>'Details and Calculations'!AE78</f>
        <v>1</v>
      </c>
      <c r="AJ79" s="50">
        <f>'Details and Calculations'!AM78</f>
        <v>1</v>
      </c>
      <c r="AK79" s="50">
        <f>'Details and Calculations'!AR78</f>
        <v>1</v>
      </c>
      <c r="AL79" s="50">
        <f>'Details and Calculations'!AW78</f>
        <v>1</v>
      </c>
      <c r="AM79" s="50">
        <f>'Details and Calculations'!BA78</f>
        <v>1</v>
      </c>
      <c r="AN79" s="50">
        <f>'Details and Calculations'!BF78</f>
        <v>1</v>
      </c>
      <c r="AO79" s="50">
        <f>'Details and Calculations'!BI78</f>
        <v>1</v>
      </c>
      <c r="AP79" s="50" t="str">
        <f>'Details and Calculations'!BM78</f>
        <v xml:space="preserve"> </v>
      </c>
      <c r="AQ79" s="50" t="str">
        <f>'Details and Calculations'!BP78</f>
        <v xml:space="preserve"> </v>
      </c>
      <c r="AR79" s="50">
        <f>'Details and Calculations'!CC78</f>
        <v>1</v>
      </c>
      <c r="AS79" s="50">
        <f>'Details and Calculations'!CJ78</f>
        <v>3</v>
      </c>
      <c r="AT79" s="51">
        <f>'Details and Calculations'!T78</f>
        <v>1</v>
      </c>
      <c r="AU79" s="51">
        <f>'Details and Calculations'!Z78</f>
        <v>1</v>
      </c>
      <c r="AV79" s="51">
        <f>'Details and Calculations'!S78</f>
        <v>0</v>
      </c>
      <c r="AW79" s="51">
        <f>'Details and Calculations'!AI78</f>
        <v>1</v>
      </c>
      <c r="AX79" s="51">
        <f>'Details and Calculations'!BY78</f>
        <v>1</v>
      </c>
      <c r="AY79" s="51">
        <f>'Details and Calculations'!CG78</f>
        <v>1</v>
      </c>
      <c r="AZ79" s="51">
        <f>'Details and Calculations'!CI78</f>
        <v>0</v>
      </c>
      <c r="BA79" s="51">
        <f t="shared" si="47"/>
        <v>0</v>
      </c>
      <c r="BB79" s="52">
        <f>'Details and Calculations'!Y78</f>
        <v>3</v>
      </c>
      <c r="BC79" s="52">
        <f>'Details and Calculations'!AC78</f>
        <v>3</v>
      </c>
      <c r="BD79" s="52">
        <f>'Details and Calculations'!AK78</f>
        <v>2</v>
      </c>
      <c r="BE79" s="52">
        <f>'Details and Calculations'!AN78</f>
        <v>5000</v>
      </c>
      <c r="BF79" s="52">
        <f>'Details and Calculations'!AP78</f>
        <v>16</v>
      </c>
      <c r="BG79" s="52">
        <f>'Details and Calculations'!AT78</f>
        <v>8</v>
      </c>
      <c r="BH79" s="52">
        <f>'Details and Calculations'!AY78</f>
        <v>2</v>
      </c>
      <c r="BI79" s="52">
        <f>'Details and Calculations'!BB78</f>
        <v>5000</v>
      </c>
      <c r="BJ79" s="52">
        <f>'Details and Calculations'!BD78</f>
        <v>1</v>
      </c>
      <c r="BK79" s="52">
        <f>'Details and Calculations'!CA78</f>
        <v>1</v>
      </c>
      <c r="BL79" s="43">
        <f>'Details and Calculations'!AA78</f>
        <v>1</v>
      </c>
      <c r="BM79" s="43" t="str">
        <f>'Details and Calculations'!AB78</f>
        <v/>
      </c>
      <c r="BN79" s="43">
        <f>'Details and Calculations'!AD78</f>
        <v>2009</v>
      </c>
      <c r="BO79" s="43">
        <f>'Details and Calculations'!AJ78</f>
        <v>1</v>
      </c>
      <c r="BP79" s="43">
        <f>'Details and Calculations'!AL78</f>
        <v>2012</v>
      </c>
      <c r="BQ79" s="43">
        <f>'Details and Calculations'!AO78</f>
        <v>1</v>
      </c>
      <c r="BR79" s="43">
        <f>'Details and Calculations'!AQ78</f>
        <v>2012</v>
      </c>
      <c r="BS79" s="43">
        <f>'Details and Calculations'!AS78</f>
        <v>1</v>
      </c>
      <c r="BT79" s="43">
        <f>'Details and Calculations'!AV78</f>
        <v>2012</v>
      </c>
      <c r="BU79" s="43">
        <f>'Details and Calculations'!AX78</f>
        <v>1</v>
      </c>
      <c r="BV79" s="43">
        <f>'Details and Calculations'!AZ78</f>
        <v>2012</v>
      </c>
      <c r="BW79" s="43">
        <f>'Details and Calculations'!BC78</f>
        <v>1</v>
      </c>
      <c r="BX79" s="43">
        <f>'Details and Calculations'!BE78</f>
        <v>2006</v>
      </c>
      <c r="BY79" s="43">
        <f>'Details and Calculations'!BG78</f>
        <v>1</v>
      </c>
      <c r="BZ79" s="43">
        <f>'Details and Calculations'!BH78</f>
        <v>2009</v>
      </c>
      <c r="CA79" s="43">
        <f>'Details and Calculations'!BJ78</f>
        <v>0</v>
      </c>
      <c r="CB79" s="43" t="str">
        <f>'Details and Calculations'!BK78</f>
        <v/>
      </c>
      <c r="CC79" s="43" t="str">
        <f>'Details and Calculations'!BL78</f>
        <v xml:space="preserve"> </v>
      </c>
      <c r="CD79" s="43" t="str">
        <f>'Details and Calculations'!BN78</f>
        <v xml:space="preserve"> </v>
      </c>
      <c r="CE79" s="43" t="str">
        <f>'Details and Calculations'!BO78</f>
        <v xml:space="preserve"> </v>
      </c>
      <c r="CF79" s="43">
        <f>'Details and Calculations'!BZ78</f>
        <v>1</v>
      </c>
      <c r="CG79" s="43">
        <f>'Details and Calculations'!CB78</f>
        <v>2012</v>
      </c>
      <c r="CH79" s="31"/>
      <c r="CI79" s="53"/>
    </row>
    <row r="80" spans="1:87" x14ac:dyDescent="0.3">
      <c r="A80" s="43">
        <f>'Details and Calculations'!A79</f>
        <v>2017</v>
      </c>
      <c r="B80" s="43" t="str">
        <f>'Details and Calculations'!C79</f>
        <v>Rwanda</v>
      </c>
      <c r="C80" s="43" t="str">
        <f>'Details and Calculations'!D79</f>
        <v>Rulindo</v>
      </c>
      <c r="D80" s="43" t="str">
        <f>'Details and Calculations'!E79</f>
        <v>Base</v>
      </c>
      <c r="E80" s="43" t="str">
        <f>'Details and Calculations'!F79</f>
        <v>Rwamahwa</v>
      </c>
      <c r="F80" s="43" t="str">
        <f>'Details and Calculations'!G79</f>
        <v>Mutima</v>
      </c>
      <c r="G80" s="43" t="str">
        <f>'Details and Calculations'!H79</f>
        <v/>
      </c>
      <c r="H80" s="43" t="str">
        <f>'Details and Calculations'!I79</f>
        <v/>
      </c>
      <c r="I80" s="43" t="str">
        <f>'Details and Calculations'!J79</f>
        <v>Rutare I</v>
      </c>
      <c r="J80" s="43">
        <f>'Details and Calculations'!K79</f>
        <v>169</v>
      </c>
      <c r="K80" s="43">
        <f>'Details and Calculations'!O79</f>
        <v>140</v>
      </c>
      <c r="L80" s="43">
        <f>'Details and Calculations'!P80</f>
        <v>23</v>
      </c>
      <c r="M80" s="43" t="str">
        <f>'Details and Calculations'!U79</f>
        <v>Piped Network -- Gravity Only</v>
      </c>
      <c r="N80" s="43">
        <f>'Details and Calculations'!V79</f>
        <v>2016</v>
      </c>
      <c r="O80" s="43" t="str">
        <f>'Details and Calculations'!W79</f>
        <v>Governement (District, Wasac) And Water For People</v>
      </c>
      <c r="P80" s="43" t="str">
        <f>'Details and Calculations'!X79</f>
        <v>Spring</v>
      </c>
      <c r="Q80" s="44" t="str">
        <f t="shared" si="33"/>
        <v>Low Risk</v>
      </c>
      <c r="R80" s="44" t="str">
        <f t="shared" si="34"/>
        <v>Low Risk</v>
      </c>
      <c r="S80" s="45" t="str">
        <f t="shared" si="35"/>
        <v>Intermediate Level of Service</v>
      </c>
      <c r="T80" s="62" t="str">
        <f t="shared" si="48"/>
        <v>Low Priority</v>
      </c>
      <c r="U80" s="46">
        <f t="shared" si="36"/>
        <v>6</v>
      </c>
      <c r="V80" s="28" t="str">
        <f t="shared" si="49"/>
        <v>Repair or Replace Components</v>
      </c>
      <c r="W80" s="47" t="str">
        <f t="shared" si="50"/>
        <v>Kiosk/Tap Stand</v>
      </c>
      <c r="X80" s="27" t="str">
        <f t="shared" si="51"/>
        <v>Create Plan To Repair or Replace Components</v>
      </c>
      <c r="Y80" s="48" t="str">
        <f t="shared" si="37"/>
        <v xml:space="preserve"> </v>
      </c>
      <c r="Z80" s="48">
        <f t="shared" si="38"/>
        <v>19</v>
      </c>
      <c r="AA80" s="48">
        <f t="shared" si="39"/>
        <v>29</v>
      </c>
      <c r="AB80" s="48" t="str">
        <f t="shared" si="40"/>
        <v xml:space="preserve"> </v>
      </c>
      <c r="AC80" s="48">
        <f t="shared" si="41"/>
        <v>29</v>
      </c>
      <c r="AD80" s="48" t="str">
        <f t="shared" si="42"/>
        <v xml:space="preserve"> </v>
      </c>
      <c r="AE80" s="48" t="str">
        <f t="shared" si="43"/>
        <v xml:space="preserve"> </v>
      </c>
      <c r="AF80" s="48" t="str">
        <f t="shared" si="44"/>
        <v xml:space="preserve"> </v>
      </c>
      <c r="AG80" s="49" t="str">
        <f t="shared" si="45"/>
        <v/>
      </c>
      <c r="AH80" s="48">
        <f t="shared" si="46"/>
        <v>19</v>
      </c>
      <c r="AI80" s="50" t="str">
        <f>'Details and Calculations'!AE79</f>
        <v xml:space="preserve"> </v>
      </c>
      <c r="AJ80" s="50">
        <f>'Details and Calculations'!AM79</f>
        <v>1</v>
      </c>
      <c r="AK80" s="50">
        <f>'Details and Calculations'!AR79</f>
        <v>1</v>
      </c>
      <c r="AL80" s="50" t="str">
        <f>'Details and Calculations'!AW79</f>
        <v xml:space="preserve"> </v>
      </c>
      <c r="AM80" s="50">
        <f>'Details and Calculations'!BA79</f>
        <v>1</v>
      </c>
      <c r="AN80" s="50" t="str">
        <f>'Details and Calculations'!BF79</f>
        <v xml:space="preserve"> </v>
      </c>
      <c r="AO80" s="50" t="str">
        <f>'Details and Calculations'!BI79</f>
        <v xml:space="preserve"> </v>
      </c>
      <c r="AP80" s="50" t="str">
        <f>'Details and Calculations'!BM79</f>
        <v xml:space="preserve"> </v>
      </c>
      <c r="AQ80" s="50" t="str">
        <f>'Details and Calculations'!BP79</f>
        <v xml:space="preserve"> </v>
      </c>
      <c r="AR80" s="50">
        <f>'Details and Calculations'!CC79</f>
        <v>2</v>
      </c>
      <c r="AS80" s="50">
        <f>'Details and Calculations'!CJ79</f>
        <v>2</v>
      </c>
      <c r="AT80" s="51">
        <f>'Details and Calculations'!T79</f>
        <v>1</v>
      </c>
      <c r="AU80" s="51">
        <f>'Details and Calculations'!Z79</f>
        <v>1</v>
      </c>
      <c r="AV80" s="51">
        <f>'Details and Calculations'!S79</f>
        <v>1</v>
      </c>
      <c r="AW80" s="51">
        <f>'Details and Calculations'!AI79</f>
        <v>1</v>
      </c>
      <c r="AX80" s="51">
        <f>'Details and Calculations'!BY79</f>
        <v>1</v>
      </c>
      <c r="AY80" s="51">
        <f>'Details and Calculations'!CG79</f>
        <v>0</v>
      </c>
      <c r="AZ80" s="51">
        <f>'Details and Calculations'!CI79</f>
        <v>1</v>
      </c>
      <c r="BA80" s="51">
        <f t="shared" si="47"/>
        <v>0</v>
      </c>
      <c r="BB80" s="52">
        <f>'Details and Calculations'!Y79</f>
        <v>1</v>
      </c>
      <c r="BC80" s="52" t="str">
        <f>'Details and Calculations'!AC79</f>
        <v xml:space="preserve"> </v>
      </c>
      <c r="BD80" s="52">
        <f>'Details and Calculations'!AK79</f>
        <v>1</v>
      </c>
      <c r="BE80" s="52">
        <f>'Details and Calculations'!AN79</f>
        <v>3800</v>
      </c>
      <c r="BF80" s="52">
        <f>'Details and Calculations'!AP79</f>
        <v>2</v>
      </c>
      <c r="BG80" s="52" t="str">
        <f>'Details and Calculations'!AT79</f>
        <v xml:space="preserve"> </v>
      </c>
      <c r="BH80" s="52">
        <f>'Details and Calculations'!AY79</f>
        <v>1</v>
      </c>
      <c r="BI80" s="52">
        <f>'Details and Calculations'!BB79</f>
        <v>3800</v>
      </c>
      <c r="BJ80" s="52" t="str">
        <f>'Details and Calculations'!BD79</f>
        <v xml:space="preserve"> </v>
      </c>
      <c r="BK80" s="52">
        <f>'Details and Calculations'!CA79</f>
        <v>2</v>
      </c>
      <c r="BL80" s="43">
        <f>'Details and Calculations'!AA79</f>
        <v>0</v>
      </c>
      <c r="BM80" s="43" t="str">
        <f>'Details and Calculations'!AB79</f>
        <v/>
      </c>
      <c r="BN80" s="43" t="str">
        <f>'Details and Calculations'!AD79</f>
        <v xml:space="preserve"> </v>
      </c>
      <c r="BO80" s="43">
        <f>'Details and Calculations'!AJ79</f>
        <v>1</v>
      </c>
      <c r="BP80" s="43">
        <f>'Details and Calculations'!AL79</f>
        <v>2016</v>
      </c>
      <c r="BQ80" s="43">
        <f>'Details and Calculations'!AO79</f>
        <v>1</v>
      </c>
      <c r="BR80" s="43">
        <f>'Details and Calculations'!AQ79</f>
        <v>2016</v>
      </c>
      <c r="BS80" s="43">
        <f>'Details and Calculations'!AS79</f>
        <v>0</v>
      </c>
      <c r="BT80" s="43" t="str">
        <f>'Details and Calculations'!AV79</f>
        <v xml:space="preserve"> </v>
      </c>
      <c r="BU80" s="43">
        <f>'Details and Calculations'!AX79</f>
        <v>1</v>
      </c>
      <c r="BV80" s="43">
        <f>'Details and Calculations'!AZ79</f>
        <v>2016</v>
      </c>
      <c r="BW80" s="43">
        <f>'Details and Calculations'!BC79</f>
        <v>0</v>
      </c>
      <c r="BX80" s="43" t="str">
        <f>'Details and Calculations'!BE79</f>
        <v xml:space="preserve"> </v>
      </c>
      <c r="BY80" s="43" t="str">
        <f>'Details and Calculations'!BG79</f>
        <v xml:space="preserve"> </v>
      </c>
      <c r="BZ80" s="43" t="str">
        <f>'Details and Calculations'!BH79</f>
        <v xml:space="preserve"> </v>
      </c>
      <c r="CA80" s="43">
        <f>'Details and Calculations'!BJ79</f>
        <v>0</v>
      </c>
      <c r="CB80" s="43" t="str">
        <f>'Details and Calculations'!BK79</f>
        <v/>
      </c>
      <c r="CC80" s="43" t="str">
        <f>'Details and Calculations'!BL79</f>
        <v xml:space="preserve"> </v>
      </c>
      <c r="CD80" s="43" t="str">
        <f>'Details and Calculations'!BN79</f>
        <v xml:space="preserve"> </v>
      </c>
      <c r="CE80" s="43" t="str">
        <f>'Details and Calculations'!BO79</f>
        <v xml:space="preserve"> </v>
      </c>
      <c r="CF80" s="43">
        <f>'Details and Calculations'!BZ79</f>
        <v>1</v>
      </c>
      <c r="CG80" s="43">
        <f>'Details and Calculations'!CB79</f>
        <v>2016</v>
      </c>
      <c r="CH80" s="31"/>
      <c r="CI80" s="53"/>
    </row>
    <row r="81" spans="1:87" x14ac:dyDescent="0.3">
      <c r="A81" s="43">
        <f>'Details and Calculations'!A80</f>
        <v>2017</v>
      </c>
      <c r="B81" s="43" t="str">
        <f>'Details and Calculations'!C80</f>
        <v>Rwanda</v>
      </c>
      <c r="C81" s="43" t="str">
        <f>'Details and Calculations'!D80</f>
        <v>Rulindo</v>
      </c>
      <c r="D81" s="43" t="str">
        <f>'Details and Calculations'!E80</f>
        <v>Base</v>
      </c>
      <c r="E81" s="43" t="str">
        <f>'Details and Calculations'!F80</f>
        <v>Rwamahwa</v>
      </c>
      <c r="F81" s="43" t="str">
        <f>'Details and Calculations'!G80</f>
        <v>Kiruli</v>
      </c>
      <c r="G81" s="43" t="str">
        <f>'Details and Calculations'!H80</f>
        <v/>
      </c>
      <c r="H81" s="43" t="str">
        <f>'Details and Calculations'!I80</f>
        <v/>
      </c>
      <c r="I81" s="43" t="str">
        <f>'Details and Calculations'!J80</f>
        <v>Migogo</v>
      </c>
      <c r="J81" s="43">
        <f>'Details and Calculations'!K80</f>
        <v>223</v>
      </c>
      <c r="K81" s="43">
        <f>'Details and Calculations'!O80</f>
        <v>200</v>
      </c>
      <c r="L81" s="43" t="str">
        <f>'Details and Calculations'!P81</f>
        <v xml:space="preserve"> </v>
      </c>
      <c r="M81" s="43" t="str">
        <f>'Details and Calculations'!U80</f>
        <v>Piped Network -- Gravity Only</v>
      </c>
      <c r="N81" s="43">
        <f>'Details and Calculations'!V80</f>
        <v>2009</v>
      </c>
      <c r="O81" s="43" t="str">
        <f>'Details and Calculations'!W80</f>
        <v>Padiri(Lake  Angels).</v>
      </c>
      <c r="P81" s="43" t="str">
        <f>'Details and Calculations'!X80</f>
        <v>Spring</v>
      </c>
      <c r="Q81" s="44" t="str">
        <f t="shared" si="33"/>
        <v>Low Risk</v>
      </c>
      <c r="R81" s="44" t="str">
        <f t="shared" si="34"/>
        <v>Medium Risk</v>
      </c>
      <c r="S81" s="45" t="str">
        <f t="shared" si="35"/>
        <v>Intermediate Level of Service</v>
      </c>
      <c r="T81" s="62" t="str">
        <f t="shared" si="48"/>
        <v>Low Priority</v>
      </c>
      <c r="U81" s="46">
        <f t="shared" si="36"/>
        <v>7</v>
      </c>
      <c r="V81" s="28" t="str">
        <f t="shared" si="49"/>
        <v>Repair or Replace Components</v>
      </c>
      <c r="W81" s="47" t="str">
        <f t="shared" si="50"/>
        <v xml:space="preserve">Intake Structure, Conduction Line, Storage Tank, Distribution  Line, </v>
      </c>
      <c r="X81" s="27" t="str">
        <f t="shared" si="51"/>
        <v>Create Plan To Repair or Replace Components</v>
      </c>
      <c r="Y81" s="48">
        <f t="shared" si="37"/>
        <v>22</v>
      </c>
      <c r="Z81" s="48">
        <f t="shared" si="38"/>
        <v>12</v>
      </c>
      <c r="AA81" s="48">
        <f t="shared" si="39"/>
        <v>22</v>
      </c>
      <c r="AB81" s="48" t="str">
        <f t="shared" si="40"/>
        <v xml:space="preserve"> </v>
      </c>
      <c r="AC81" s="48">
        <f t="shared" si="41"/>
        <v>22</v>
      </c>
      <c r="AD81" s="48" t="str">
        <f t="shared" si="42"/>
        <v xml:space="preserve"> </v>
      </c>
      <c r="AE81" s="48" t="str">
        <f t="shared" si="43"/>
        <v xml:space="preserve"> </v>
      </c>
      <c r="AF81" s="48" t="str">
        <f t="shared" si="44"/>
        <v xml:space="preserve"> </v>
      </c>
      <c r="AG81" s="49" t="str">
        <f t="shared" si="45"/>
        <v/>
      </c>
      <c r="AH81" s="48">
        <f t="shared" si="46"/>
        <v>12</v>
      </c>
      <c r="AI81" s="50">
        <f>'Details and Calculations'!AE80</f>
        <v>2</v>
      </c>
      <c r="AJ81" s="50">
        <f>'Details and Calculations'!AM80</f>
        <v>2</v>
      </c>
      <c r="AK81" s="50">
        <f>'Details and Calculations'!AR80</f>
        <v>2</v>
      </c>
      <c r="AL81" s="50" t="str">
        <f>'Details and Calculations'!AW80</f>
        <v xml:space="preserve"> </v>
      </c>
      <c r="AM81" s="50">
        <f>'Details and Calculations'!BA80</f>
        <v>2</v>
      </c>
      <c r="AN81" s="50" t="str">
        <f>'Details and Calculations'!BF80</f>
        <v xml:space="preserve"> </v>
      </c>
      <c r="AO81" s="50" t="str">
        <f>'Details and Calculations'!BI80</f>
        <v xml:space="preserve"> </v>
      </c>
      <c r="AP81" s="50" t="str">
        <f>'Details and Calculations'!BM80</f>
        <v xml:space="preserve"> </v>
      </c>
      <c r="AQ81" s="50" t="str">
        <f>'Details and Calculations'!BP80</f>
        <v xml:space="preserve"> </v>
      </c>
      <c r="AR81" s="50">
        <f>'Details and Calculations'!CC80</f>
        <v>1</v>
      </c>
      <c r="AS81" s="50">
        <f>'Details and Calculations'!CJ80</f>
        <v>2</v>
      </c>
      <c r="AT81" s="51">
        <f>'Details and Calculations'!T80</f>
        <v>1</v>
      </c>
      <c r="AU81" s="51">
        <f>'Details and Calculations'!Z80</f>
        <v>1</v>
      </c>
      <c r="AV81" s="51">
        <f>'Details and Calculations'!S80</f>
        <v>1</v>
      </c>
      <c r="AW81" s="51">
        <f>'Details and Calculations'!AI80</f>
        <v>1</v>
      </c>
      <c r="AX81" s="51">
        <f>'Details and Calculations'!BY80</f>
        <v>1</v>
      </c>
      <c r="AY81" s="51">
        <f>'Details and Calculations'!CG80</f>
        <v>1</v>
      </c>
      <c r="AZ81" s="51">
        <f>'Details and Calculations'!CI80</f>
        <v>1</v>
      </c>
      <c r="BA81" s="51">
        <f t="shared" si="47"/>
        <v>0</v>
      </c>
      <c r="BB81" s="52">
        <f>'Details and Calculations'!Y80</f>
        <v>1</v>
      </c>
      <c r="BC81" s="52">
        <f>'Details and Calculations'!AC80</f>
        <v>1</v>
      </c>
      <c r="BD81" s="52">
        <f>'Details and Calculations'!AK80</f>
        <v>1</v>
      </c>
      <c r="BE81" s="52">
        <f>'Details and Calculations'!AN80</f>
        <v>6800</v>
      </c>
      <c r="BF81" s="52">
        <f>'Details and Calculations'!AP80</f>
        <v>3</v>
      </c>
      <c r="BG81" s="52" t="str">
        <f>'Details and Calculations'!AT80</f>
        <v xml:space="preserve"> </v>
      </c>
      <c r="BH81" s="52">
        <f>'Details and Calculations'!AY80</f>
        <v>1</v>
      </c>
      <c r="BI81" s="52">
        <f>'Details and Calculations'!BB80</f>
        <v>6800</v>
      </c>
      <c r="BJ81" s="52" t="str">
        <f>'Details and Calculations'!BD80</f>
        <v xml:space="preserve"> </v>
      </c>
      <c r="BK81" s="52">
        <f>'Details and Calculations'!CA80</f>
        <v>2</v>
      </c>
      <c r="BL81" s="43">
        <f>'Details and Calculations'!AA80</f>
        <v>1</v>
      </c>
      <c r="BM81" s="43" t="str">
        <f>'Details and Calculations'!AB80</f>
        <v>"Springbox" --Intake Structure At A Spring</v>
      </c>
      <c r="BN81" s="43">
        <f>'Details and Calculations'!AD80</f>
        <v>2009</v>
      </c>
      <c r="BO81" s="43">
        <f>'Details and Calculations'!AJ80</f>
        <v>1</v>
      </c>
      <c r="BP81" s="43">
        <f>'Details and Calculations'!AL80</f>
        <v>2009</v>
      </c>
      <c r="BQ81" s="43">
        <f>'Details and Calculations'!AO80</f>
        <v>1</v>
      </c>
      <c r="BR81" s="43">
        <f>'Details and Calculations'!AQ80</f>
        <v>2009</v>
      </c>
      <c r="BS81" s="43">
        <f>'Details and Calculations'!AS80</f>
        <v>0</v>
      </c>
      <c r="BT81" s="43" t="str">
        <f>'Details and Calculations'!AV80</f>
        <v xml:space="preserve"> </v>
      </c>
      <c r="BU81" s="43">
        <f>'Details and Calculations'!AX80</f>
        <v>1</v>
      </c>
      <c r="BV81" s="43">
        <f>'Details and Calculations'!AZ80</f>
        <v>2009</v>
      </c>
      <c r="BW81" s="43">
        <f>'Details and Calculations'!BC80</f>
        <v>0</v>
      </c>
      <c r="BX81" s="43" t="str">
        <f>'Details and Calculations'!BE80</f>
        <v xml:space="preserve"> </v>
      </c>
      <c r="BY81" s="43" t="str">
        <f>'Details and Calculations'!BG80</f>
        <v xml:space="preserve"> </v>
      </c>
      <c r="BZ81" s="43" t="str">
        <f>'Details and Calculations'!BH80</f>
        <v xml:space="preserve"> </v>
      </c>
      <c r="CA81" s="43">
        <f>'Details and Calculations'!BJ80</f>
        <v>0</v>
      </c>
      <c r="CB81" s="43" t="str">
        <f>'Details and Calculations'!BK80</f>
        <v/>
      </c>
      <c r="CC81" s="43" t="str">
        <f>'Details and Calculations'!BL80</f>
        <v xml:space="preserve"> </v>
      </c>
      <c r="CD81" s="43" t="str">
        <f>'Details and Calculations'!BN80</f>
        <v xml:space="preserve"> </v>
      </c>
      <c r="CE81" s="43" t="str">
        <f>'Details and Calculations'!BO80</f>
        <v xml:space="preserve"> </v>
      </c>
      <c r="CF81" s="43">
        <f>'Details and Calculations'!BZ80</f>
        <v>1</v>
      </c>
      <c r="CG81" s="43">
        <f>'Details and Calculations'!CB80</f>
        <v>2009</v>
      </c>
      <c r="CH81" s="31"/>
      <c r="CI81" s="53"/>
    </row>
    <row r="82" spans="1:87" x14ac:dyDescent="0.3">
      <c r="A82" s="43">
        <f>'Details and Calculations'!A81</f>
        <v>2017</v>
      </c>
      <c r="B82" s="43" t="str">
        <f>'Details and Calculations'!C81</f>
        <v>Rwanda</v>
      </c>
      <c r="C82" s="43" t="str">
        <f>'Details and Calculations'!D81</f>
        <v>Rulindo</v>
      </c>
      <c r="D82" s="43" t="str">
        <f>'Details and Calculations'!E81</f>
        <v>Masoro</v>
      </c>
      <c r="E82" s="43" t="str">
        <f>'Details and Calculations'!F81</f>
        <v>Shengampuri</v>
      </c>
      <c r="F82" s="43" t="str">
        <f>'Details and Calculations'!G81</f>
        <v>Mutagata</v>
      </c>
      <c r="G82" s="43" t="str">
        <f>'Details and Calculations'!H81</f>
        <v/>
      </c>
      <c r="H82" s="43" t="str">
        <f>'Details and Calculations'!I81</f>
        <v/>
      </c>
      <c r="I82" s="43" t="str">
        <f>'Details and Calculations'!J81</f>
        <v xml:space="preserve"> </v>
      </c>
      <c r="J82" s="43">
        <f>'Details and Calculations'!K81</f>
        <v>124</v>
      </c>
      <c r="K82" s="43">
        <f>'Details and Calculations'!O81</f>
        <v>124</v>
      </c>
      <c r="L82" s="43">
        <f>'Details and Calculations'!P82</f>
        <v>91</v>
      </c>
      <c r="M82" s="43" t="str">
        <f>'Details and Calculations'!U81</f>
        <v>Piped Network With Pump</v>
      </c>
      <c r="N82" s="43">
        <f>'Details and Calculations'!V81</f>
        <v>1998</v>
      </c>
      <c r="O82" s="43" t="str">
        <f>'Details and Calculations'!W81</f>
        <v/>
      </c>
      <c r="P82" s="43" t="str">
        <f>'Details and Calculations'!X81</f>
        <v>Spring</v>
      </c>
      <c r="Q82" s="44" t="str">
        <f t="shared" si="33"/>
        <v>Low Risk</v>
      </c>
      <c r="R82" s="44" t="str">
        <f t="shared" si="34"/>
        <v>Low Risk</v>
      </c>
      <c r="S82" s="45" t="str">
        <f t="shared" si="35"/>
        <v>High Level of Service</v>
      </c>
      <c r="T82" s="62" t="str">
        <f t="shared" si="48"/>
        <v>Low Priority</v>
      </c>
      <c r="U82" s="46">
        <f t="shared" si="36"/>
        <v>8</v>
      </c>
      <c r="V82" s="28" t="str">
        <f t="shared" si="49"/>
        <v>Perform Routine Preventative Maintenance</v>
      </c>
      <c r="W82" s="47" t="str">
        <f t="shared" si="50"/>
        <v/>
      </c>
      <c r="X82" s="27" t="str">
        <f t="shared" si="51"/>
        <v>Maintain O&amp;M and Routine Monitoring</v>
      </c>
      <c r="Y82" s="48">
        <f t="shared" si="37"/>
        <v>29</v>
      </c>
      <c r="Z82" s="48">
        <f t="shared" si="38"/>
        <v>19</v>
      </c>
      <c r="AA82" s="48">
        <f t="shared" si="39"/>
        <v>29</v>
      </c>
      <c r="AB82" s="48" t="str">
        <f t="shared" si="40"/>
        <v xml:space="preserve"> </v>
      </c>
      <c r="AC82" s="48">
        <f t="shared" si="41"/>
        <v>29</v>
      </c>
      <c r="AD82" s="48">
        <f t="shared" si="42"/>
        <v>6</v>
      </c>
      <c r="AE82" s="48">
        <f t="shared" si="43"/>
        <v>19</v>
      </c>
      <c r="AF82" s="48" t="str">
        <f t="shared" si="44"/>
        <v xml:space="preserve"> </v>
      </c>
      <c r="AG82" s="49" t="str">
        <f t="shared" si="45"/>
        <v/>
      </c>
      <c r="AH82" s="48">
        <f t="shared" si="46"/>
        <v>19</v>
      </c>
      <c r="AI82" s="50">
        <f>'Details and Calculations'!AE81</f>
        <v>1</v>
      </c>
      <c r="AJ82" s="50">
        <f>'Details and Calculations'!AM81</f>
        <v>1</v>
      </c>
      <c r="AK82" s="50">
        <f>'Details and Calculations'!AR81</f>
        <v>1</v>
      </c>
      <c r="AL82" s="50" t="str">
        <f>'Details and Calculations'!AW81</f>
        <v xml:space="preserve"> </v>
      </c>
      <c r="AM82" s="50">
        <f>'Details and Calculations'!BA81</f>
        <v>1</v>
      </c>
      <c r="AN82" s="50">
        <f>'Details and Calculations'!BF81</f>
        <v>1</v>
      </c>
      <c r="AO82" s="50">
        <f>'Details and Calculations'!BI81</f>
        <v>1</v>
      </c>
      <c r="AP82" s="50" t="str">
        <f>'Details and Calculations'!BM81</f>
        <v xml:space="preserve"> </v>
      </c>
      <c r="AQ82" s="50" t="str">
        <f>'Details and Calculations'!BP81</f>
        <v xml:space="preserve"> </v>
      </c>
      <c r="AR82" s="50">
        <f>'Details and Calculations'!CC81</f>
        <v>1</v>
      </c>
      <c r="AS82" s="50">
        <f>'Details and Calculations'!CJ81</f>
        <v>1</v>
      </c>
      <c r="AT82" s="51">
        <f>'Details and Calculations'!T81</f>
        <v>1</v>
      </c>
      <c r="AU82" s="51">
        <f>'Details and Calculations'!Z81</f>
        <v>1</v>
      </c>
      <c r="AV82" s="51">
        <f>'Details and Calculations'!S81</f>
        <v>1</v>
      </c>
      <c r="AW82" s="51">
        <f>'Details and Calculations'!AI81</f>
        <v>1</v>
      </c>
      <c r="AX82" s="51">
        <f>'Details and Calculations'!BY81</f>
        <v>1</v>
      </c>
      <c r="AY82" s="51">
        <f>'Details and Calculations'!CG81</f>
        <v>1</v>
      </c>
      <c r="AZ82" s="51">
        <f>'Details and Calculations'!CI81</f>
        <v>1</v>
      </c>
      <c r="BA82" s="51">
        <f t="shared" si="47"/>
        <v>1</v>
      </c>
      <c r="BB82" s="52">
        <f>'Details and Calculations'!Y81</f>
        <v>2</v>
      </c>
      <c r="BC82" s="52">
        <f>'Details and Calculations'!AC81</f>
        <v>1</v>
      </c>
      <c r="BD82" s="52">
        <f>'Details and Calculations'!AK81</f>
        <v>2</v>
      </c>
      <c r="BE82" s="52">
        <f>'Details and Calculations'!AN81</f>
        <v>5000</v>
      </c>
      <c r="BF82" s="52">
        <f>'Details and Calculations'!AP81</f>
        <v>15</v>
      </c>
      <c r="BG82" s="52" t="str">
        <f>'Details and Calculations'!AT81</f>
        <v xml:space="preserve"> </v>
      </c>
      <c r="BH82" s="52">
        <f>'Details and Calculations'!AY81</f>
        <v>2</v>
      </c>
      <c r="BI82" s="52">
        <f>'Details and Calculations'!BB81</f>
        <v>5000</v>
      </c>
      <c r="BJ82" s="52">
        <f>'Details and Calculations'!BD81</f>
        <v>2</v>
      </c>
      <c r="BK82" s="52">
        <f>'Details and Calculations'!CA81</f>
        <v>1</v>
      </c>
      <c r="BL82" s="43">
        <f>'Details and Calculations'!AA81</f>
        <v>1</v>
      </c>
      <c r="BM82" s="43" t="str">
        <f>'Details and Calculations'!AB81</f>
        <v>"Springbox" --Intake Structure At A Spring</v>
      </c>
      <c r="BN82" s="43">
        <f>'Details and Calculations'!AD81</f>
        <v>2016</v>
      </c>
      <c r="BO82" s="43">
        <f>'Details and Calculations'!AJ81</f>
        <v>1</v>
      </c>
      <c r="BP82" s="43">
        <f>'Details and Calculations'!AL81</f>
        <v>2016</v>
      </c>
      <c r="BQ82" s="43">
        <f>'Details and Calculations'!AO81</f>
        <v>1</v>
      </c>
      <c r="BR82" s="43">
        <f>'Details and Calculations'!AQ81</f>
        <v>2016</v>
      </c>
      <c r="BS82" s="43">
        <f>'Details and Calculations'!AS81</f>
        <v>0</v>
      </c>
      <c r="BT82" s="43" t="str">
        <f>'Details and Calculations'!AV81</f>
        <v xml:space="preserve"> </v>
      </c>
      <c r="BU82" s="43">
        <f>'Details and Calculations'!AX81</f>
        <v>1</v>
      </c>
      <c r="BV82" s="43">
        <f>'Details and Calculations'!AZ81</f>
        <v>2016</v>
      </c>
      <c r="BW82" s="43">
        <f>'Details and Calculations'!BC81</f>
        <v>1</v>
      </c>
      <c r="BX82" s="43">
        <f>'Details and Calculations'!BE81</f>
        <v>2016</v>
      </c>
      <c r="BY82" s="43">
        <f>'Details and Calculations'!BG81</f>
        <v>1</v>
      </c>
      <c r="BZ82" s="43">
        <f>'Details and Calculations'!BH81</f>
        <v>2016</v>
      </c>
      <c r="CA82" s="43">
        <f>'Details and Calculations'!BJ81</f>
        <v>0</v>
      </c>
      <c r="CB82" s="43" t="str">
        <f>'Details and Calculations'!BK81</f>
        <v/>
      </c>
      <c r="CC82" s="43" t="str">
        <f>'Details and Calculations'!BL81</f>
        <v xml:space="preserve"> </v>
      </c>
      <c r="CD82" s="43" t="str">
        <f>'Details and Calculations'!BN81</f>
        <v xml:space="preserve"> </v>
      </c>
      <c r="CE82" s="43" t="str">
        <f>'Details and Calculations'!BO81</f>
        <v xml:space="preserve"> </v>
      </c>
      <c r="CF82" s="43">
        <f>'Details and Calculations'!BZ81</f>
        <v>1</v>
      </c>
      <c r="CG82" s="43">
        <f>'Details and Calculations'!CB81</f>
        <v>2016</v>
      </c>
      <c r="CH82" s="31"/>
      <c r="CI82" s="53"/>
    </row>
    <row r="83" spans="1:87" x14ac:dyDescent="0.3">
      <c r="A83" s="43">
        <f>'Details and Calculations'!A82</f>
        <v>2017</v>
      </c>
      <c r="B83" s="43" t="str">
        <f>'Details and Calculations'!C82</f>
        <v>Rwanda</v>
      </c>
      <c r="C83" s="43" t="str">
        <f>'Details and Calculations'!D82</f>
        <v>Rulindo</v>
      </c>
      <c r="D83" s="43" t="str">
        <f>'Details and Calculations'!E82</f>
        <v>Mbogo</v>
      </c>
      <c r="E83" s="43" t="str">
        <f>'Details and Calculations'!F82</f>
        <v>Bukoro</v>
      </c>
      <c r="F83" s="43" t="str">
        <f>'Details and Calculations'!G82</f>
        <v>Gasama</v>
      </c>
      <c r="G83" s="43" t="str">
        <f>'Details and Calculations'!H82</f>
        <v/>
      </c>
      <c r="H83" s="43" t="str">
        <f>'Details and Calculations'!I82</f>
        <v/>
      </c>
      <c r="I83" s="43" t="str">
        <f>'Details and Calculations'!J82</f>
        <v>Musenge Network</v>
      </c>
      <c r="J83" s="43">
        <f>'Details and Calculations'!K82</f>
        <v>118</v>
      </c>
      <c r="K83" s="43">
        <f>'Details and Calculations'!O82</f>
        <v>27</v>
      </c>
      <c r="L83" s="43">
        <f>'Details and Calculations'!P83</f>
        <v>136</v>
      </c>
      <c r="M83" s="43" t="str">
        <f>'Details and Calculations'!U82</f>
        <v>Piped Network With Pump</v>
      </c>
      <c r="N83" s="43">
        <f>'Details and Calculations'!V82</f>
        <v>2014</v>
      </c>
      <c r="O83" s="43" t="str">
        <f>'Details and Calculations'!W82</f>
        <v>Wfp</v>
      </c>
      <c r="P83" s="43" t="str">
        <f>'Details and Calculations'!X82</f>
        <v>Spring</v>
      </c>
      <c r="Q83" s="44" t="str">
        <f t="shared" si="33"/>
        <v>Low Risk</v>
      </c>
      <c r="R83" s="44" t="str">
        <f t="shared" si="34"/>
        <v>High Risk</v>
      </c>
      <c r="S83" s="45" t="str">
        <f t="shared" si="35"/>
        <v>Basic Level of Service</v>
      </c>
      <c r="T83" s="62" t="str">
        <f t="shared" si="48"/>
        <v>High Priority</v>
      </c>
      <c r="U83" s="46">
        <f t="shared" si="36"/>
        <v>5</v>
      </c>
      <c r="V83" s="28" t="str">
        <f t="shared" si="49"/>
        <v>Major Repairs or Replace System</v>
      </c>
      <c r="W83" s="47" t="str">
        <f t="shared" si="50"/>
        <v/>
      </c>
      <c r="X83" s="27" t="str">
        <f t="shared" si="51"/>
        <v>Further Technical Diagnostic Needed</v>
      </c>
      <c r="Y83" s="48">
        <f t="shared" si="37"/>
        <v>27</v>
      </c>
      <c r="Z83" s="48">
        <f t="shared" si="38"/>
        <v>17</v>
      </c>
      <c r="AA83" s="48">
        <f t="shared" si="39"/>
        <v>27</v>
      </c>
      <c r="AB83" s="48">
        <f t="shared" si="40"/>
        <v>17</v>
      </c>
      <c r="AC83" s="48">
        <f t="shared" si="41"/>
        <v>27</v>
      </c>
      <c r="AD83" s="48">
        <f t="shared" si="42"/>
        <v>4</v>
      </c>
      <c r="AE83" s="48">
        <f t="shared" si="43"/>
        <v>17</v>
      </c>
      <c r="AF83" s="48" t="str">
        <f t="shared" si="44"/>
        <v xml:space="preserve"> </v>
      </c>
      <c r="AG83" s="49" t="str">
        <f t="shared" si="45"/>
        <v/>
      </c>
      <c r="AH83" s="48">
        <f t="shared" si="46"/>
        <v>17</v>
      </c>
      <c r="AI83" s="50">
        <f>'Details and Calculations'!AE82</f>
        <v>1</v>
      </c>
      <c r="AJ83" s="50">
        <f>'Details and Calculations'!AM82</f>
        <v>1</v>
      </c>
      <c r="AK83" s="50">
        <f>'Details and Calculations'!AR82</f>
        <v>1</v>
      </c>
      <c r="AL83" s="50">
        <f>'Details and Calculations'!AW82</f>
        <v>2</v>
      </c>
      <c r="AM83" s="50">
        <f>'Details and Calculations'!BA82</f>
        <v>2</v>
      </c>
      <c r="AN83" s="50">
        <f>'Details and Calculations'!BF82</f>
        <v>2</v>
      </c>
      <c r="AO83" s="50">
        <f>'Details and Calculations'!BI82</f>
        <v>1</v>
      </c>
      <c r="AP83" s="50" t="str">
        <f>'Details and Calculations'!BM82</f>
        <v xml:space="preserve"> </v>
      </c>
      <c r="AQ83" s="50" t="str">
        <f>'Details and Calculations'!BP82</f>
        <v xml:space="preserve"> </v>
      </c>
      <c r="AR83" s="50">
        <f>'Details and Calculations'!CC82</f>
        <v>3</v>
      </c>
      <c r="AS83" s="50">
        <f>'Details and Calculations'!CJ82</f>
        <v>3</v>
      </c>
      <c r="AT83" s="51">
        <f>'Details and Calculations'!T82</f>
        <v>1</v>
      </c>
      <c r="AU83" s="51">
        <f>'Details and Calculations'!Z82</f>
        <v>1</v>
      </c>
      <c r="AV83" s="51">
        <f>'Details and Calculations'!S82</f>
        <v>1</v>
      </c>
      <c r="AW83" s="51">
        <f>'Details and Calculations'!AI82</f>
        <v>1</v>
      </c>
      <c r="AX83" s="51">
        <f>'Details and Calculations'!BY82</f>
        <v>1</v>
      </c>
      <c r="AY83" s="51">
        <f>'Details and Calculations'!CG82</f>
        <v>0</v>
      </c>
      <c r="AZ83" s="51">
        <f>'Details and Calculations'!CI82</f>
        <v>0</v>
      </c>
      <c r="BA83" s="51">
        <f t="shared" si="47"/>
        <v>0</v>
      </c>
      <c r="BB83" s="52">
        <f>'Details and Calculations'!Y82</f>
        <v>1</v>
      </c>
      <c r="BC83" s="52">
        <f>'Details and Calculations'!AC82</f>
        <v>1</v>
      </c>
      <c r="BD83" s="52">
        <f>'Details and Calculations'!AK82</f>
        <v>1</v>
      </c>
      <c r="BE83" s="52">
        <f>'Details and Calculations'!AN82</f>
        <v>3000</v>
      </c>
      <c r="BF83" s="52">
        <f>'Details and Calculations'!AP82</f>
        <v>16</v>
      </c>
      <c r="BG83" s="52">
        <f>'Details and Calculations'!AT82</f>
        <v>8</v>
      </c>
      <c r="BH83" s="52">
        <f>'Details and Calculations'!AY82</f>
        <v>3</v>
      </c>
      <c r="BI83" s="52">
        <f>'Details and Calculations'!BB82</f>
        <v>20000</v>
      </c>
      <c r="BJ83" s="52">
        <f>'Details and Calculations'!BD82</f>
        <v>2</v>
      </c>
      <c r="BK83" s="52">
        <f>'Details and Calculations'!CA82</f>
        <v>28</v>
      </c>
      <c r="BL83" s="43">
        <f>'Details and Calculations'!AA82</f>
        <v>1</v>
      </c>
      <c r="BM83" s="43" t="str">
        <f>'Details and Calculations'!AB82</f>
        <v>"Springbox" --Intake Structure At A Spring</v>
      </c>
      <c r="BN83" s="43">
        <f>'Details and Calculations'!AD82</f>
        <v>2014</v>
      </c>
      <c r="BO83" s="43">
        <f>'Details and Calculations'!AJ82</f>
        <v>1</v>
      </c>
      <c r="BP83" s="43">
        <f>'Details and Calculations'!AL82</f>
        <v>2014</v>
      </c>
      <c r="BQ83" s="43">
        <f>'Details and Calculations'!AO82</f>
        <v>1</v>
      </c>
      <c r="BR83" s="43">
        <f>'Details and Calculations'!AQ82</f>
        <v>2014</v>
      </c>
      <c r="BS83" s="43">
        <f>'Details and Calculations'!AS82</f>
        <v>1</v>
      </c>
      <c r="BT83" s="43">
        <f>'Details and Calculations'!AV82</f>
        <v>2014</v>
      </c>
      <c r="BU83" s="43">
        <f>'Details and Calculations'!AX82</f>
        <v>1</v>
      </c>
      <c r="BV83" s="43">
        <f>'Details and Calculations'!AZ82</f>
        <v>2014</v>
      </c>
      <c r="BW83" s="43">
        <f>'Details and Calculations'!BC82</f>
        <v>1</v>
      </c>
      <c r="BX83" s="43">
        <f>'Details and Calculations'!BE82</f>
        <v>2014</v>
      </c>
      <c r="BY83" s="43">
        <f>'Details and Calculations'!BG82</f>
        <v>1</v>
      </c>
      <c r="BZ83" s="43">
        <f>'Details and Calculations'!BH82</f>
        <v>2014</v>
      </c>
      <c r="CA83" s="43">
        <f>'Details and Calculations'!BJ82</f>
        <v>0</v>
      </c>
      <c r="CB83" s="43" t="str">
        <f>'Details and Calculations'!BK82</f>
        <v/>
      </c>
      <c r="CC83" s="43" t="str">
        <f>'Details and Calculations'!BL82</f>
        <v xml:space="preserve"> </v>
      </c>
      <c r="CD83" s="43" t="str">
        <f>'Details and Calculations'!BN82</f>
        <v xml:space="preserve"> </v>
      </c>
      <c r="CE83" s="43" t="str">
        <f>'Details and Calculations'!BO82</f>
        <v xml:space="preserve"> </v>
      </c>
      <c r="CF83" s="43">
        <f>'Details and Calculations'!BZ82</f>
        <v>1</v>
      </c>
      <c r="CG83" s="43">
        <f>'Details and Calculations'!CB82</f>
        <v>2014</v>
      </c>
      <c r="CH83" s="31"/>
      <c r="CI83" s="53"/>
    </row>
    <row r="84" spans="1:87" x14ac:dyDescent="0.3">
      <c r="A84" s="43">
        <f>'Details and Calculations'!A83</f>
        <v>2017</v>
      </c>
      <c r="B84" s="43" t="str">
        <f>'Details and Calculations'!C83</f>
        <v>Rwanda</v>
      </c>
      <c r="C84" s="43" t="str">
        <f>'Details and Calculations'!D83</f>
        <v>Rulindo</v>
      </c>
      <c r="D84" s="43" t="str">
        <f>'Details and Calculations'!E83</f>
        <v>Shyorongi</v>
      </c>
      <c r="E84" s="43" t="str">
        <f>'Details and Calculations'!F83</f>
        <v>Rubona</v>
      </c>
      <c r="F84" s="43" t="str">
        <f>'Details and Calculations'!G83</f>
        <v>Rwahi</v>
      </c>
      <c r="G84" s="43" t="str">
        <f>'Details and Calculations'!H83</f>
        <v/>
      </c>
      <c r="H84" s="43" t="str">
        <f>'Details and Calculations'!I83</f>
        <v/>
      </c>
      <c r="I84" s="43" t="str">
        <f>'Details and Calculations'!J83</f>
        <v>Bitete-Rwahi network</v>
      </c>
      <c r="J84" s="43">
        <f>'Details and Calculations'!K83</f>
        <v>161</v>
      </c>
      <c r="K84" s="43">
        <f>'Details and Calculations'!O83</f>
        <v>25</v>
      </c>
      <c r="L84" s="43">
        <f>'Details and Calculations'!P84</f>
        <v>54</v>
      </c>
      <c r="M84" s="43" t="str">
        <f>'Details and Calculations'!U83</f>
        <v>Piped Network -- Gravity Only</v>
      </c>
      <c r="N84" s="43">
        <f>'Details and Calculations'!V83</f>
        <v>2013</v>
      </c>
      <c r="O84" s="43" t="str">
        <f>'Details and Calculations'!W83</f>
        <v>Governement (District, Wasac) And Water For People</v>
      </c>
      <c r="P84" s="43" t="str">
        <f>'Details and Calculations'!X83</f>
        <v>Spring</v>
      </c>
      <c r="Q84" s="44" t="str">
        <f t="shared" si="33"/>
        <v>Low Risk</v>
      </c>
      <c r="R84" s="44" t="str">
        <f t="shared" si="34"/>
        <v>Low Risk</v>
      </c>
      <c r="S84" s="45" t="str">
        <f t="shared" si="35"/>
        <v>High Level of Service</v>
      </c>
      <c r="T84" s="62" t="str">
        <f t="shared" si="48"/>
        <v>Low Priority</v>
      </c>
      <c r="U84" s="46">
        <f t="shared" si="36"/>
        <v>8</v>
      </c>
      <c r="V84" s="28" t="str">
        <f t="shared" si="49"/>
        <v>Repair or Replace Components</v>
      </c>
      <c r="W84" s="47" t="str">
        <f t="shared" si="50"/>
        <v xml:space="preserve">Storage Tank, </v>
      </c>
      <c r="X84" s="27" t="str">
        <f t="shared" si="51"/>
        <v>Create Plan To Repair or Replace Components</v>
      </c>
      <c r="Y84" s="48">
        <f t="shared" si="37"/>
        <v>26</v>
      </c>
      <c r="Z84" s="48">
        <f t="shared" si="38"/>
        <v>16</v>
      </c>
      <c r="AA84" s="48">
        <f t="shared" si="39"/>
        <v>26</v>
      </c>
      <c r="AB84" s="48">
        <f t="shared" si="40"/>
        <v>16</v>
      </c>
      <c r="AC84" s="48">
        <f t="shared" si="41"/>
        <v>26</v>
      </c>
      <c r="AD84" s="48" t="str">
        <f t="shared" si="42"/>
        <v xml:space="preserve"> </v>
      </c>
      <c r="AE84" s="48" t="str">
        <f t="shared" si="43"/>
        <v xml:space="preserve"> </v>
      </c>
      <c r="AF84" s="48" t="str">
        <f t="shared" si="44"/>
        <v xml:space="preserve"> </v>
      </c>
      <c r="AG84" s="49" t="str">
        <f t="shared" si="45"/>
        <v/>
      </c>
      <c r="AH84" s="48">
        <f t="shared" si="46"/>
        <v>16</v>
      </c>
      <c r="AI84" s="50">
        <f>'Details and Calculations'!AE83</f>
        <v>1</v>
      </c>
      <c r="AJ84" s="50">
        <f>'Details and Calculations'!AM83</f>
        <v>1</v>
      </c>
      <c r="AK84" s="50">
        <f>'Details and Calculations'!AR83</f>
        <v>2</v>
      </c>
      <c r="AL84" s="50">
        <f>'Details and Calculations'!AW83</f>
        <v>1</v>
      </c>
      <c r="AM84" s="50">
        <f>'Details and Calculations'!BA83</f>
        <v>1</v>
      </c>
      <c r="AN84" s="50" t="str">
        <f>'Details and Calculations'!BF83</f>
        <v xml:space="preserve"> </v>
      </c>
      <c r="AO84" s="50" t="str">
        <f>'Details and Calculations'!BI83</f>
        <v xml:space="preserve"> </v>
      </c>
      <c r="AP84" s="50" t="str">
        <f>'Details and Calculations'!BM83</f>
        <v xml:space="preserve"> </v>
      </c>
      <c r="AQ84" s="50" t="str">
        <f>'Details and Calculations'!BP83</f>
        <v xml:space="preserve"> </v>
      </c>
      <c r="AR84" s="50">
        <f>'Details and Calculations'!CC83</f>
        <v>1</v>
      </c>
      <c r="AS84" s="50">
        <f>'Details and Calculations'!CJ83</f>
        <v>1</v>
      </c>
      <c r="AT84" s="51">
        <f>'Details and Calculations'!T83</f>
        <v>1</v>
      </c>
      <c r="AU84" s="51">
        <f>'Details and Calculations'!Z83</f>
        <v>1</v>
      </c>
      <c r="AV84" s="51">
        <f>'Details and Calculations'!S83</f>
        <v>1</v>
      </c>
      <c r="AW84" s="51">
        <f>'Details and Calculations'!AI83</f>
        <v>1</v>
      </c>
      <c r="AX84" s="51">
        <f>'Details and Calculations'!BY83</f>
        <v>1</v>
      </c>
      <c r="AY84" s="51">
        <f>'Details and Calculations'!CG83</f>
        <v>1</v>
      </c>
      <c r="AZ84" s="51">
        <f>'Details and Calculations'!CI83</f>
        <v>1</v>
      </c>
      <c r="BA84" s="51">
        <f t="shared" si="47"/>
        <v>1</v>
      </c>
      <c r="BB84" s="52">
        <f>'Details and Calculations'!Y83</f>
        <v>2</v>
      </c>
      <c r="BC84" s="52">
        <f>'Details and Calculations'!AC83</f>
        <v>1</v>
      </c>
      <c r="BD84" s="52">
        <f>'Details and Calculations'!AK83</f>
        <v>1</v>
      </c>
      <c r="BE84" s="52">
        <f>'Details and Calculations'!AN83</f>
        <v>600</v>
      </c>
      <c r="BF84" s="52">
        <f>'Details and Calculations'!AP83</f>
        <v>6</v>
      </c>
      <c r="BG84" s="52">
        <f>'Details and Calculations'!AT83</f>
        <v>6</v>
      </c>
      <c r="BH84" s="52">
        <f>'Details and Calculations'!AY83</f>
        <v>1</v>
      </c>
      <c r="BI84" s="52">
        <f>'Details and Calculations'!BB83</f>
        <v>6500</v>
      </c>
      <c r="BJ84" s="52" t="str">
        <f>'Details and Calculations'!BD83</f>
        <v xml:space="preserve"> </v>
      </c>
      <c r="BK84" s="52">
        <f>'Details and Calculations'!CA83</f>
        <v>1</v>
      </c>
      <c r="BL84" s="43">
        <f>'Details and Calculations'!AA83</f>
        <v>1</v>
      </c>
      <c r="BM84" s="43" t="str">
        <f>'Details and Calculations'!AB83</f>
        <v>"Springbox" --Intake Structure At A Spring</v>
      </c>
      <c r="BN84" s="43">
        <f>'Details and Calculations'!AD83</f>
        <v>2013</v>
      </c>
      <c r="BO84" s="43">
        <f>'Details and Calculations'!AJ83</f>
        <v>1</v>
      </c>
      <c r="BP84" s="43">
        <f>'Details and Calculations'!AL83</f>
        <v>2013</v>
      </c>
      <c r="BQ84" s="43">
        <f>'Details and Calculations'!AO83</f>
        <v>1</v>
      </c>
      <c r="BR84" s="43">
        <f>'Details and Calculations'!AQ83</f>
        <v>2013</v>
      </c>
      <c r="BS84" s="43">
        <f>'Details and Calculations'!AS83</f>
        <v>1</v>
      </c>
      <c r="BT84" s="43">
        <f>'Details and Calculations'!AV83</f>
        <v>2013</v>
      </c>
      <c r="BU84" s="43">
        <f>'Details and Calculations'!AX83</f>
        <v>1</v>
      </c>
      <c r="BV84" s="43">
        <f>'Details and Calculations'!AZ83</f>
        <v>2013</v>
      </c>
      <c r="BW84" s="43">
        <f>'Details and Calculations'!BC83</f>
        <v>0</v>
      </c>
      <c r="BX84" s="43" t="str">
        <f>'Details and Calculations'!BE83</f>
        <v xml:space="preserve"> </v>
      </c>
      <c r="BY84" s="43" t="str">
        <f>'Details and Calculations'!BG83</f>
        <v xml:space="preserve"> </v>
      </c>
      <c r="BZ84" s="43" t="str">
        <f>'Details and Calculations'!BH83</f>
        <v xml:space="preserve"> </v>
      </c>
      <c r="CA84" s="43">
        <f>'Details and Calculations'!BJ83</f>
        <v>0</v>
      </c>
      <c r="CB84" s="43" t="str">
        <f>'Details and Calculations'!BK83</f>
        <v/>
      </c>
      <c r="CC84" s="43" t="str">
        <f>'Details and Calculations'!BL83</f>
        <v xml:space="preserve"> </v>
      </c>
      <c r="CD84" s="43" t="str">
        <f>'Details and Calculations'!BN83</f>
        <v xml:space="preserve"> </v>
      </c>
      <c r="CE84" s="43" t="str">
        <f>'Details and Calculations'!BO83</f>
        <v xml:space="preserve"> </v>
      </c>
      <c r="CF84" s="43">
        <f>'Details and Calculations'!BZ83</f>
        <v>1</v>
      </c>
      <c r="CG84" s="43">
        <f>'Details and Calculations'!CB83</f>
        <v>2013</v>
      </c>
      <c r="CH84" s="31"/>
      <c r="CI84" s="53"/>
    </row>
    <row r="85" spans="1:87" x14ac:dyDescent="0.3">
      <c r="A85" s="43">
        <f>'Details and Calculations'!A84</f>
        <v>2017</v>
      </c>
      <c r="B85" s="43" t="str">
        <f>'Details and Calculations'!C84</f>
        <v>Rwanda</v>
      </c>
      <c r="C85" s="43" t="str">
        <f>'Details and Calculations'!D84</f>
        <v>Rulindo</v>
      </c>
      <c r="D85" s="43" t="str">
        <f>'Details and Calculations'!E84</f>
        <v>Kinihira</v>
      </c>
      <c r="E85" s="43" t="str">
        <f>'Details and Calculations'!F84</f>
        <v>Karegamazi</v>
      </c>
      <c r="F85" s="43" t="str">
        <f>'Details and Calculations'!G84</f>
        <v>Mutoyi</v>
      </c>
      <c r="G85" s="43" t="str">
        <f>'Details and Calculations'!H84</f>
        <v/>
      </c>
      <c r="H85" s="43" t="str">
        <f>'Details and Calculations'!I84</f>
        <v/>
      </c>
      <c r="I85" s="43" t="str">
        <f>'Details and Calculations'!J84</f>
        <v>Miyove-Kinihira</v>
      </c>
      <c r="J85" s="43">
        <f>'Details and Calculations'!K84</f>
        <v>119</v>
      </c>
      <c r="K85" s="43">
        <f>'Details and Calculations'!O84</f>
        <v>65</v>
      </c>
      <c r="L85" s="43">
        <f>'Details and Calculations'!P85</f>
        <v>5</v>
      </c>
      <c r="M85" s="43" t="str">
        <f>'Details and Calculations'!U84</f>
        <v>Piped Network -- Gravity Only</v>
      </c>
      <c r="N85" s="43">
        <f>'Details and Calculations'!V84</f>
        <v>2001</v>
      </c>
      <c r="O85" s="43" t="str">
        <f>'Details and Calculations'!W84</f>
        <v>Gkww</v>
      </c>
      <c r="P85" s="43" t="str">
        <f>'Details and Calculations'!X84</f>
        <v>Spring</v>
      </c>
      <c r="Q85" s="44" t="str">
        <f t="shared" si="33"/>
        <v>High Risk</v>
      </c>
      <c r="R85" s="44" t="str">
        <f t="shared" si="34"/>
        <v>Medium Risk</v>
      </c>
      <c r="S85" s="45" t="str">
        <f t="shared" si="35"/>
        <v>Intermediate Level of Service</v>
      </c>
      <c r="T85" s="62" t="str">
        <f t="shared" si="48"/>
        <v>Medium Priority</v>
      </c>
      <c r="U85" s="46">
        <f t="shared" si="36"/>
        <v>6</v>
      </c>
      <c r="V85" s="28" t="str">
        <f t="shared" si="49"/>
        <v>Consider Replacing Aging Components</v>
      </c>
      <c r="W85" s="47" t="str">
        <f t="shared" si="50"/>
        <v>Intake Structure,  Conduction Line, Storage Tank, Other Concrete Structures,  Pump, Pump Station,  Treatment Equipment, Kiosk/Tap Stand</v>
      </c>
      <c r="X85" s="27" t="str">
        <f t="shared" si="51"/>
        <v xml:space="preserve">Further Technical Diagnostic Needed </v>
      </c>
      <c r="Y85" s="48">
        <f t="shared" si="37"/>
        <v>2</v>
      </c>
      <c r="Z85" s="48">
        <f t="shared" si="38"/>
        <v>-8</v>
      </c>
      <c r="AA85" s="48">
        <f t="shared" si="39"/>
        <v>2</v>
      </c>
      <c r="AB85" s="48">
        <f t="shared" si="40"/>
        <v>-8</v>
      </c>
      <c r="AC85" s="48">
        <f t="shared" si="41"/>
        <v>2</v>
      </c>
      <c r="AD85" s="48" t="str">
        <f t="shared" si="42"/>
        <v xml:space="preserve"> </v>
      </c>
      <c r="AE85" s="48" t="str">
        <f t="shared" si="43"/>
        <v xml:space="preserve"> </v>
      </c>
      <c r="AF85" s="48" t="str">
        <f t="shared" si="44"/>
        <v xml:space="preserve"> </v>
      </c>
      <c r="AG85" s="49" t="str">
        <f t="shared" si="45"/>
        <v/>
      </c>
      <c r="AH85" s="48">
        <f t="shared" si="46"/>
        <v>18</v>
      </c>
      <c r="AI85" s="50">
        <f>'Details and Calculations'!AE84</f>
        <v>2</v>
      </c>
      <c r="AJ85" s="50">
        <f>'Details and Calculations'!AM84</f>
        <v>2</v>
      </c>
      <c r="AK85" s="50">
        <f>'Details and Calculations'!AR84</f>
        <v>1</v>
      </c>
      <c r="AL85" s="50">
        <f>'Details and Calculations'!AW84</f>
        <v>2</v>
      </c>
      <c r="AM85" s="50">
        <f>'Details and Calculations'!BA84</f>
        <v>2</v>
      </c>
      <c r="AN85" s="50" t="str">
        <f>'Details and Calculations'!BF84</f>
        <v xml:space="preserve"> </v>
      </c>
      <c r="AO85" s="50" t="str">
        <f>'Details and Calculations'!BI84</f>
        <v xml:space="preserve"> </v>
      </c>
      <c r="AP85" s="50" t="str">
        <f>'Details and Calculations'!BM84</f>
        <v xml:space="preserve"> </v>
      </c>
      <c r="AQ85" s="50" t="str">
        <f>'Details and Calculations'!BP84</f>
        <v xml:space="preserve"> </v>
      </c>
      <c r="AR85" s="50">
        <f>'Details and Calculations'!CC84</f>
        <v>1</v>
      </c>
      <c r="AS85" s="50">
        <f>'Details and Calculations'!CJ84</f>
        <v>2</v>
      </c>
      <c r="AT85" s="51">
        <f>'Details and Calculations'!T84</f>
        <v>1</v>
      </c>
      <c r="AU85" s="51">
        <f>'Details and Calculations'!Z84</f>
        <v>1</v>
      </c>
      <c r="AV85" s="51">
        <f>'Details and Calculations'!S84</f>
        <v>0</v>
      </c>
      <c r="AW85" s="51">
        <f>'Details and Calculations'!AI84</f>
        <v>1</v>
      </c>
      <c r="AX85" s="51">
        <f>'Details and Calculations'!BY84</f>
        <v>1</v>
      </c>
      <c r="AY85" s="51">
        <f>'Details and Calculations'!CG84</f>
        <v>1</v>
      </c>
      <c r="AZ85" s="51">
        <f>'Details and Calculations'!CI84</f>
        <v>1</v>
      </c>
      <c r="BA85" s="51">
        <f t="shared" si="47"/>
        <v>0</v>
      </c>
      <c r="BB85" s="52">
        <f>'Details and Calculations'!Y84</f>
        <v>6</v>
      </c>
      <c r="BC85" s="52">
        <f>'Details and Calculations'!AC84</f>
        <v>3</v>
      </c>
      <c r="BD85" s="52">
        <f>'Details and Calculations'!AK84</f>
        <v>1</v>
      </c>
      <c r="BE85" s="52">
        <f>'Details and Calculations'!AN84</f>
        <v>8000</v>
      </c>
      <c r="BF85" s="52">
        <f>'Details and Calculations'!AP84</f>
        <v>4</v>
      </c>
      <c r="BG85" s="52">
        <f>'Details and Calculations'!AT84</f>
        <v>18</v>
      </c>
      <c r="BH85" s="52">
        <f>'Details and Calculations'!AY84</f>
        <v>2</v>
      </c>
      <c r="BI85" s="52">
        <f>'Details and Calculations'!BB84</f>
        <v>15000</v>
      </c>
      <c r="BJ85" s="52" t="str">
        <f>'Details and Calculations'!BD84</f>
        <v xml:space="preserve"> </v>
      </c>
      <c r="BK85" s="52">
        <f>'Details and Calculations'!CA84</f>
        <v>2</v>
      </c>
      <c r="BL85" s="43">
        <f>'Details and Calculations'!AA84</f>
        <v>1</v>
      </c>
      <c r="BM85" s="43" t="str">
        <f>'Details and Calculations'!AB84</f>
        <v>"Springbox" --Intake Structure At A Spring</v>
      </c>
      <c r="BN85" s="43">
        <f>'Details and Calculations'!AD84</f>
        <v>1989</v>
      </c>
      <c r="BO85" s="43">
        <f>'Details and Calculations'!AJ84</f>
        <v>1</v>
      </c>
      <c r="BP85" s="43">
        <f>'Details and Calculations'!AL84</f>
        <v>1989</v>
      </c>
      <c r="BQ85" s="43">
        <f>'Details and Calculations'!AO84</f>
        <v>1</v>
      </c>
      <c r="BR85" s="43">
        <f>'Details and Calculations'!AQ84</f>
        <v>1989</v>
      </c>
      <c r="BS85" s="43">
        <f>'Details and Calculations'!AS84</f>
        <v>1</v>
      </c>
      <c r="BT85" s="43">
        <f>'Details and Calculations'!AV84</f>
        <v>1989</v>
      </c>
      <c r="BU85" s="43">
        <f>'Details and Calculations'!AX84</f>
        <v>1</v>
      </c>
      <c r="BV85" s="43">
        <f>'Details and Calculations'!AZ84</f>
        <v>1989</v>
      </c>
      <c r="BW85" s="43">
        <f>'Details and Calculations'!BC84</f>
        <v>0</v>
      </c>
      <c r="BX85" s="43" t="str">
        <f>'Details and Calculations'!BE84</f>
        <v xml:space="preserve"> </v>
      </c>
      <c r="BY85" s="43" t="str">
        <f>'Details and Calculations'!BG84</f>
        <v xml:space="preserve"> </v>
      </c>
      <c r="BZ85" s="43" t="str">
        <f>'Details and Calculations'!BH84</f>
        <v xml:space="preserve"> </v>
      </c>
      <c r="CA85" s="43">
        <f>'Details and Calculations'!BJ84</f>
        <v>0</v>
      </c>
      <c r="CB85" s="43" t="str">
        <f>'Details and Calculations'!BK84</f>
        <v/>
      </c>
      <c r="CC85" s="43" t="str">
        <f>'Details and Calculations'!BL84</f>
        <v xml:space="preserve"> </v>
      </c>
      <c r="CD85" s="43" t="str">
        <f>'Details and Calculations'!BN84</f>
        <v xml:space="preserve"> </v>
      </c>
      <c r="CE85" s="43" t="str">
        <f>'Details and Calculations'!BO84</f>
        <v xml:space="preserve"> </v>
      </c>
      <c r="CF85" s="43">
        <f>'Details and Calculations'!BZ84</f>
        <v>1</v>
      </c>
      <c r="CG85" s="43">
        <f>'Details and Calculations'!CB84</f>
        <v>2015</v>
      </c>
      <c r="CH85" s="31"/>
      <c r="CI85" s="53"/>
    </row>
    <row r="86" spans="1:87" x14ac:dyDescent="0.3">
      <c r="A86" s="43">
        <f>'Details and Calculations'!A85</f>
        <v>2017</v>
      </c>
      <c r="B86" s="43" t="str">
        <f>'Details and Calculations'!C85</f>
        <v>Rwanda</v>
      </c>
      <c r="C86" s="43" t="str">
        <f>'Details and Calculations'!D85</f>
        <v>Rulindo</v>
      </c>
      <c r="D86" s="43" t="str">
        <f>'Details and Calculations'!E85</f>
        <v>Buyoga</v>
      </c>
      <c r="E86" s="43" t="str">
        <f>'Details and Calculations'!F85</f>
        <v>Gitumba</v>
      </c>
      <c r="F86" s="43" t="str">
        <f>'Details and Calculations'!G85</f>
        <v>Remera</v>
      </c>
      <c r="G86" s="43" t="str">
        <f>'Details and Calculations'!H85</f>
        <v/>
      </c>
      <c r="H86" s="43" t="str">
        <f>'Details and Calculations'!I85</f>
        <v/>
      </c>
      <c r="I86" s="43" t="str">
        <f>'Details and Calculations'!J85</f>
        <v>Kiruruma</v>
      </c>
      <c r="J86" s="43">
        <f>'Details and Calculations'!K85</f>
        <v>130</v>
      </c>
      <c r="K86" s="43">
        <f>'Details and Calculations'!O85</f>
        <v>125</v>
      </c>
      <c r="L86" s="43">
        <f>'Details and Calculations'!P86</f>
        <v>92</v>
      </c>
      <c r="M86" s="43" t="str">
        <f>'Details and Calculations'!U85</f>
        <v>Piped Network With Pump</v>
      </c>
      <c r="N86" s="43">
        <f>'Details and Calculations'!V85</f>
        <v>2014</v>
      </c>
      <c r="O86" s="43" t="str">
        <f>'Details and Calculations'!W85</f>
        <v>Governement (District, Wasac) And Water For People</v>
      </c>
      <c r="P86" s="43" t="str">
        <f>'Details and Calculations'!X85</f>
        <v>Groundwater (Well, Etc.)</v>
      </c>
      <c r="Q86" s="44" t="str">
        <f t="shared" si="33"/>
        <v>Low Risk</v>
      </c>
      <c r="R86" s="44" t="str">
        <f t="shared" si="34"/>
        <v>Low Risk</v>
      </c>
      <c r="S86" s="45" t="str">
        <f t="shared" si="35"/>
        <v>Intermediate Level of Service</v>
      </c>
      <c r="T86" s="62" t="str">
        <f t="shared" si="48"/>
        <v>Low Priority</v>
      </c>
      <c r="U86" s="46">
        <f t="shared" si="36"/>
        <v>7</v>
      </c>
      <c r="V86" s="28" t="str">
        <f t="shared" si="49"/>
        <v>Perform Routine Preventative Maintenance</v>
      </c>
      <c r="W86" s="47" t="str">
        <f t="shared" si="50"/>
        <v/>
      </c>
      <c r="X86" s="27" t="str">
        <f t="shared" si="51"/>
        <v>Maintain O&amp;M and Routine Monitoring</v>
      </c>
      <c r="Y86" s="48">
        <f t="shared" si="37"/>
        <v>27</v>
      </c>
      <c r="Z86" s="48">
        <f t="shared" si="38"/>
        <v>17</v>
      </c>
      <c r="AA86" s="48">
        <f t="shared" si="39"/>
        <v>27</v>
      </c>
      <c r="AB86" s="48">
        <f t="shared" si="40"/>
        <v>17</v>
      </c>
      <c r="AC86" s="48">
        <f t="shared" si="41"/>
        <v>27</v>
      </c>
      <c r="AD86" s="48">
        <f t="shared" si="42"/>
        <v>4</v>
      </c>
      <c r="AE86" s="48">
        <f t="shared" si="43"/>
        <v>17</v>
      </c>
      <c r="AF86" s="48" t="str">
        <f t="shared" si="44"/>
        <v xml:space="preserve"> </v>
      </c>
      <c r="AG86" s="49" t="str">
        <f t="shared" si="45"/>
        <v/>
      </c>
      <c r="AH86" s="48">
        <f t="shared" si="46"/>
        <v>17</v>
      </c>
      <c r="AI86" s="50">
        <f>'Details and Calculations'!AE85</f>
        <v>1</v>
      </c>
      <c r="AJ86" s="50">
        <f>'Details and Calculations'!AM85</f>
        <v>1</v>
      </c>
      <c r="AK86" s="50">
        <f>'Details and Calculations'!AR85</f>
        <v>1</v>
      </c>
      <c r="AL86" s="50">
        <f>'Details and Calculations'!AW85</f>
        <v>1</v>
      </c>
      <c r="AM86" s="50">
        <f>'Details and Calculations'!BA85</f>
        <v>1</v>
      </c>
      <c r="AN86" s="50">
        <f>'Details and Calculations'!BF85</f>
        <v>1</v>
      </c>
      <c r="AO86" s="50">
        <f>'Details and Calculations'!BI85</f>
        <v>1</v>
      </c>
      <c r="AP86" s="50" t="str">
        <f>'Details and Calculations'!BM85</f>
        <v xml:space="preserve"> </v>
      </c>
      <c r="AQ86" s="50" t="str">
        <f>'Details and Calculations'!BP85</f>
        <v xml:space="preserve"> </v>
      </c>
      <c r="AR86" s="50">
        <f>'Details and Calculations'!CC85</f>
        <v>1</v>
      </c>
      <c r="AS86" s="50">
        <f>'Details and Calculations'!CJ85</f>
        <v>1</v>
      </c>
      <c r="AT86" s="51">
        <f>'Details and Calculations'!T85</f>
        <v>1</v>
      </c>
      <c r="AU86" s="51">
        <f>'Details and Calculations'!Z85</f>
        <v>1</v>
      </c>
      <c r="AV86" s="51">
        <f>'Details and Calculations'!S85</f>
        <v>0</v>
      </c>
      <c r="AW86" s="51">
        <f>'Details and Calculations'!AI85</f>
        <v>1</v>
      </c>
      <c r="AX86" s="51">
        <f>'Details and Calculations'!BY85</f>
        <v>1</v>
      </c>
      <c r="AY86" s="51">
        <f>'Details and Calculations'!CG85</f>
        <v>1</v>
      </c>
      <c r="AZ86" s="51">
        <f>'Details and Calculations'!CI85</f>
        <v>1</v>
      </c>
      <c r="BA86" s="51">
        <f t="shared" si="47"/>
        <v>1</v>
      </c>
      <c r="BB86" s="52">
        <f>'Details and Calculations'!Y85</f>
        <v>1</v>
      </c>
      <c r="BC86" s="52">
        <f>'Details and Calculations'!AC85</f>
        <v>1</v>
      </c>
      <c r="BD86" s="52">
        <f>'Details and Calculations'!AK85</f>
        <v>3</v>
      </c>
      <c r="BE86" s="52">
        <f>'Details and Calculations'!AN85</f>
        <v>9000</v>
      </c>
      <c r="BF86" s="52">
        <f>'Details and Calculations'!AP85</f>
        <v>15</v>
      </c>
      <c r="BG86" s="52">
        <f>'Details and Calculations'!AT85</f>
        <v>5</v>
      </c>
      <c r="BH86" s="52">
        <f>'Details and Calculations'!AY85</f>
        <v>3</v>
      </c>
      <c r="BI86" s="52">
        <f>'Details and Calculations'!BB85</f>
        <v>9000</v>
      </c>
      <c r="BJ86" s="52">
        <f>'Details and Calculations'!BD85</f>
        <v>2</v>
      </c>
      <c r="BK86" s="52">
        <f>'Details and Calculations'!CA85</f>
        <v>2</v>
      </c>
      <c r="BL86" s="43">
        <f>'Details and Calculations'!AA85</f>
        <v>1</v>
      </c>
      <c r="BM86" s="43" t="str">
        <f>'Details and Calculations'!AB85</f>
        <v>"Springbox" --Intake Structure At A Spring</v>
      </c>
      <c r="BN86" s="43">
        <f>'Details and Calculations'!AD85</f>
        <v>2014</v>
      </c>
      <c r="BO86" s="43">
        <f>'Details and Calculations'!AJ85</f>
        <v>1</v>
      </c>
      <c r="BP86" s="43">
        <f>'Details and Calculations'!AL85</f>
        <v>2014</v>
      </c>
      <c r="BQ86" s="43">
        <f>'Details and Calculations'!AO85</f>
        <v>1</v>
      </c>
      <c r="BR86" s="43">
        <f>'Details and Calculations'!AQ85</f>
        <v>2014</v>
      </c>
      <c r="BS86" s="43">
        <f>'Details and Calculations'!AS85</f>
        <v>1</v>
      </c>
      <c r="BT86" s="43">
        <f>'Details and Calculations'!AV85</f>
        <v>2014</v>
      </c>
      <c r="BU86" s="43">
        <f>'Details and Calculations'!AX85</f>
        <v>1</v>
      </c>
      <c r="BV86" s="43">
        <f>'Details and Calculations'!AZ85</f>
        <v>2014</v>
      </c>
      <c r="BW86" s="43">
        <f>'Details and Calculations'!BC85</f>
        <v>1</v>
      </c>
      <c r="BX86" s="43">
        <f>'Details and Calculations'!BE85</f>
        <v>2014</v>
      </c>
      <c r="BY86" s="43">
        <f>'Details and Calculations'!BG85</f>
        <v>1</v>
      </c>
      <c r="BZ86" s="43">
        <f>'Details and Calculations'!BH85</f>
        <v>2014</v>
      </c>
      <c r="CA86" s="43">
        <f>'Details and Calculations'!BJ85</f>
        <v>0</v>
      </c>
      <c r="CB86" s="43" t="str">
        <f>'Details and Calculations'!BK85</f>
        <v/>
      </c>
      <c r="CC86" s="43" t="str">
        <f>'Details and Calculations'!BL85</f>
        <v xml:space="preserve"> </v>
      </c>
      <c r="CD86" s="43" t="str">
        <f>'Details and Calculations'!BN85</f>
        <v xml:space="preserve"> </v>
      </c>
      <c r="CE86" s="43" t="str">
        <f>'Details and Calculations'!BO85</f>
        <v xml:space="preserve"> </v>
      </c>
      <c r="CF86" s="43">
        <f>'Details and Calculations'!BZ85</f>
        <v>1</v>
      </c>
      <c r="CG86" s="43">
        <f>'Details and Calculations'!CB85</f>
        <v>2014</v>
      </c>
      <c r="CH86" s="31"/>
      <c r="CI86" s="53"/>
    </row>
    <row r="87" spans="1:87" x14ac:dyDescent="0.3">
      <c r="A87" s="43">
        <f>'Details and Calculations'!A86</f>
        <v>2017</v>
      </c>
      <c r="B87" s="43" t="str">
        <f>'Details and Calculations'!C86</f>
        <v>Rwanda</v>
      </c>
      <c r="C87" s="43" t="str">
        <f>'Details and Calculations'!D86</f>
        <v>Rulindo</v>
      </c>
      <c r="D87" s="43" t="str">
        <f>'Details and Calculations'!E86</f>
        <v>Shyorongi</v>
      </c>
      <c r="E87" s="43" t="str">
        <f>'Details and Calculations'!F86</f>
        <v>Rubona</v>
      </c>
      <c r="F87" s="43" t="str">
        <f>'Details and Calculations'!G86</f>
        <v>Nyarunyinya</v>
      </c>
      <c r="G87" s="43" t="str">
        <f>'Details and Calculations'!H86</f>
        <v/>
      </c>
      <c r="H87" s="43" t="str">
        <f>'Details and Calculations'!I86</f>
        <v/>
      </c>
      <c r="I87" s="43" t="str">
        <f>'Details and Calculations'!J86</f>
        <v>Bitete-Rwahi network</v>
      </c>
      <c r="J87" s="43">
        <f>'Details and Calculations'!K86</f>
        <v>132</v>
      </c>
      <c r="K87" s="43">
        <f>'Details and Calculations'!O86</f>
        <v>40</v>
      </c>
      <c r="L87" s="43" t="str">
        <f>'Details and Calculations'!P87</f>
        <v xml:space="preserve"> </v>
      </c>
      <c r="M87" s="43" t="str">
        <f>'Details and Calculations'!U86</f>
        <v>Piped Network -- Gravity Only</v>
      </c>
      <c r="N87" s="43">
        <f>'Details and Calculations'!V86</f>
        <v>2013</v>
      </c>
      <c r="O87" s="43" t="str">
        <f>'Details and Calculations'!W86</f>
        <v>Governement (District, Wasac) And Water For People</v>
      </c>
      <c r="P87" s="43" t="str">
        <f>'Details and Calculations'!X86</f>
        <v>Spring</v>
      </c>
      <c r="Q87" s="44" t="str">
        <f t="shared" si="33"/>
        <v>Low Risk</v>
      </c>
      <c r="R87" s="44" t="str">
        <f t="shared" si="34"/>
        <v>Low Risk</v>
      </c>
      <c r="S87" s="45" t="str">
        <f t="shared" si="35"/>
        <v>High Level of Service</v>
      </c>
      <c r="T87" s="62" t="str">
        <f t="shared" si="48"/>
        <v>Low Priority</v>
      </c>
      <c r="U87" s="46">
        <f t="shared" si="36"/>
        <v>8</v>
      </c>
      <c r="V87" s="28" t="str">
        <f t="shared" si="49"/>
        <v>Repair or Replace Components</v>
      </c>
      <c r="W87" s="47" t="str">
        <f t="shared" si="50"/>
        <v xml:space="preserve">Storage Tank, </v>
      </c>
      <c r="X87" s="27" t="str">
        <f t="shared" si="51"/>
        <v>Create Plan To Repair or Replace Components</v>
      </c>
      <c r="Y87" s="48">
        <f t="shared" si="37"/>
        <v>26</v>
      </c>
      <c r="Z87" s="48">
        <f t="shared" si="38"/>
        <v>16</v>
      </c>
      <c r="AA87" s="48">
        <f t="shared" si="39"/>
        <v>26</v>
      </c>
      <c r="AB87" s="48">
        <f t="shared" si="40"/>
        <v>16</v>
      </c>
      <c r="AC87" s="48">
        <f t="shared" si="41"/>
        <v>26</v>
      </c>
      <c r="AD87" s="48" t="str">
        <f t="shared" si="42"/>
        <v xml:space="preserve"> </v>
      </c>
      <c r="AE87" s="48" t="str">
        <f t="shared" si="43"/>
        <v xml:space="preserve"> </v>
      </c>
      <c r="AF87" s="48" t="str">
        <f t="shared" si="44"/>
        <v xml:space="preserve"> </v>
      </c>
      <c r="AG87" s="49" t="str">
        <f t="shared" si="45"/>
        <v/>
      </c>
      <c r="AH87" s="48">
        <f t="shared" si="46"/>
        <v>16</v>
      </c>
      <c r="AI87" s="50">
        <f>'Details and Calculations'!AE86</f>
        <v>1</v>
      </c>
      <c r="AJ87" s="50">
        <f>'Details and Calculations'!AM86</f>
        <v>1</v>
      </c>
      <c r="AK87" s="50">
        <f>'Details and Calculations'!AR86</f>
        <v>2</v>
      </c>
      <c r="AL87" s="50">
        <f>'Details and Calculations'!AW86</f>
        <v>1</v>
      </c>
      <c r="AM87" s="50">
        <f>'Details and Calculations'!BA86</f>
        <v>1</v>
      </c>
      <c r="AN87" s="50" t="str">
        <f>'Details and Calculations'!BF86</f>
        <v xml:space="preserve"> </v>
      </c>
      <c r="AO87" s="50" t="str">
        <f>'Details and Calculations'!BI86</f>
        <v xml:space="preserve"> </v>
      </c>
      <c r="AP87" s="50" t="str">
        <f>'Details and Calculations'!BM86</f>
        <v xml:space="preserve"> </v>
      </c>
      <c r="AQ87" s="50" t="str">
        <f>'Details and Calculations'!BP86</f>
        <v xml:space="preserve"> </v>
      </c>
      <c r="AR87" s="50">
        <f>'Details and Calculations'!CC86</f>
        <v>1</v>
      </c>
      <c r="AS87" s="50">
        <f>'Details and Calculations'!CJ86</f>
        <v>1</v>
      </c>
      <c r="AT87" s="51">
        <f>'Details and Calculations'!T86</f>
        <v>1</v>
      </c>
      <c r="AU87" s="51">
        <f>'Details and Calculations'!Z86</f>
        <v>1</v>
      </c>
      <c r="AV87" s="51">
        <f>'Details and Calculations'!S86</f>
        <v>1</v>
      </c>
      <c r="AW87" s="51">
        <f>'Details and Calculations'!AI86</f>
        <v>1</v>
      </c>
      <c r="AX87" s="51">
        <f>'Details and Calculations'!BY86</f>
        <v>1</v>
      </c>
      <c r="AY87" s="51">
        <f>'Details and Calculations'!CG86</f>
        <v>1</v>
      </c>
      <c r="AZ87" s="51">
        <f>'Details and Calculations'!CI86</f>
        <v>1</v>
      </c>
      <c r="BA87" s="51">
        <f t="shared" si="47"/>
        <v>1</v>
      </c>
      <c r="BB87" s="52">
        <f>'Details and Calculations'!Y86</f>
        <v>1</v>
      </c>
      <c r="BC87" s="52">
        <f>'Details and Calculations'!AC86</f>
        <v>1</v>
      </c>
      <c r="BD87" s="52">
        <f>'Details and Calculations'!AK86</f>
        <v>1</v>
      </c>
      <c r="BE87" s="52">
        <f>'Details and Calculations'!AN86</f>
        <v>600</v>
      </c>
      <c r="BF87" s="52">
        <f>'Details and Calculations'!AP86</f>
        <v>6</v>
      </c>
      <c r="BG87" s="52">
        <f>'Details and Calculations'!AT86</f>
        <v>6</v>
      </c>
      <c r="BH87" s="52">
        <f>'Details and Calculations'!AY86</f>
        <v>1</v>
      </c>
      <c r="BI87" s="52">
        <f>'Details and Calculations'!BB86</f>
        <v>6500</v>
      </c>
      <c r="BJ87" s="52" t="str">
        <f>'Details and Calculations'!BD86</f>
        <v xml:space="preserve"> </v>
      </c>
      <c r="BK87" s="52">
        <f>'Details and Calculations'!CA86</f>
        <v>1</v>
      </c>
      <c r="BL87" s="43">
        <f>'Details and Calculations'!AA86</f>
        <v>1</v>
      </c>
      <c r="BM87" s="43" t="str">
        <f>'Details and Calculations'!AB86</f>
        <v>"Springbox" --Intake Structure At A Spring</v>
      </c>
      <c r="BN87" s="43">
        <f>'Details and Calculations'!AD86</f>
        <v>2013</v>
      </c>
      <c r="BO87" s="43">
        <f>'Details and Calculations'!AJ86</f>
        <v>1</v>
      </c>
      <c r="BP87" s="43">
        <f>'Details and Calculations'!AL86</f>
        <v>2013</v>
      </c>
      <c r="BQ87" s="43">
        <f>'Details and Calculations'!AO86</f>
        <v>1</v>
      </c>
      <c r="BR87" s="43">
        <f>'Details and Calculations'!AQ86</f>
        <v>2013</v>
      </c>
      <c r="BS87" s="43">
        <f>'Details and Calculations'!AS86</f>
        <v>1</v>
      </c>
      <c r="BT87" s="43">
        <f>'Details and Calculations'!AV86</f>
        <v>2013</v>
      </c>
      <c r="BU87" s="43">
        <f>'Details and Calculations'!AX86</f>
        <v>1</v>
      </c>
      <c r="BV87" s="43">
        <f>'Details and Calculations'!AZ86</f>
        <v>2013</v>
      </c>
      <c r="BW87" s="43">
        <f>'Details and Calculations'!BC86</f>
        <v>0</v>
      </c>
      <c r="BX87" s="43" t="str">
        <f>'Details and Calculations'!BE86</f>
        <v xml:space="preserve"> </v>
      </c>
      <c r="BY87" s="43" t="str">
        <f>'Details and Calculations'!BG86</f>
        <v xml:space="preserve"> </v>
      </c>
      <c r="BZ87" s="43" t="str">
        <f>'Details and Calculations'!BH86</f>
        <v xml:space="preserve"> </v>
      </c>
      <c r="CA87" s="43">
        <f>'Details and Calculations'!BJ86</f>
        <v>0</v>
      </c>
      <c r="CB87" s="43" t="str">
        <f>'Details and Calculations'!BK86</f>
        <v/>
      </c>
      <c r="CC87" s="43" t="str">
        <f>'Details and Calculations'!BL86</f>
        <v xml:space="preserve"> </v>
      </c>
      <c r="CD87" s="43" t="str">
        <f>'Details and Calculations'!BN86</f>
        <v xml:space="preserve"> </v>
      </c>
      <c r="CE87" s="43" t="str">
        <f>'Details and Calculations'!BO86</f>
        <v xml:space="preserve"> </v>
      </c>
      <c r="CF87" s="43">
        <f>'Details and Calculations'!BZ86</f>
        <v>1</v>
      </c>
      <c r="CG87" s="43">
        <f>'Details and Calculations'!CB86</f>
        <v>2013</v>
      </c>
      <c r="CH87" s="31"/>
      <c r="CI87" s="53"/>
    </row>
    <row r="88" spans="1:87" x14ac:dyDescent="0.3">
      <c r="A88" s="43">
        <f>'Details and Calculations'!A87</f>
        <v>2017</v>
      </c>
      <c r="B88" s="43" t="str">
        <f>'Details and Calculations'!C87</f>
        <v>Rwanda</v>
      </c>
      <c r="C88" s="43" t="str">
        <f>'Details and Calculations'!D87</f>
        <v>Rulindo</v>
      </c>
      <c r="D88" s="43" t="str">
        <f>'Details and Calculations'!E87</f>
        <v>Tumba</v>
      </c>
      <c r="E88" s="43" t="str">
        <f>'Details and Calculations'!F87</f>
        <v>Taba</v>
      </c>
      <c r="F88" s="43" t="str">
        <f>'Details and Calculations'!G87</f>
        <v>Nyirambuga</v>
      </c>
      <c r="G88" s="43" t="str">
        <f>'Details and Calculations'!H87</f>
        <v/>
      </c>
      <c r="H88" s="43" t="str">
        <f>'Details and Calculations'!I87</f>
        <v/>
      </c>
      <c r="I88" s="43" t="str">
        <f>'Details and Calculations'!J87</f>
        <v>Nyirambuga pumping station2/Nyirambuga source</v>
      </c>
      <c r="J88" s="43">
        <f>'Details and Calculations'!K87</f>
        <v>128</v>
      </c>
      <c r="K88" s="43">
        <f>'Details and Calculations'!O87</f>
        <v>128</v>
      </c>
      <c r="L88" s="43" t="str">
        <f>'Details and Calculations'!P88</f>
        <v xml:space="preserve"> </v>
      </c>
      <c r="M88" s="43" t="str">
        <f>'Details and Calculations'!U87</f>
        <v>Piped Network With Pump</v>
      </c>
      <c r="N88" s="43">
        <f>'Details and Calculations'!V87</f>
        <v>2012</v>
      </c>
      <c r="O88" s="43" t="str">
        <f>'Details and Calculations'!W87</f>
        <v>Gor</v>
      </c>
      <c r="P88" s="43" t="str">
        <f>'Details and Calculations'!X87</f>
        <v>Spring</v>
      </c>
      <c r="Q88" s="44" t="str">
        <f t="shared" si="33"/>
        <v>Low Risk</v>
      </c>
      <c r="R88" s="44" t="str">
        <f t="shared" si="34"/>
        <v>Low Risk</v>
      </c>
      <c r="S88" s="45" t="str">
        <f t="shared" si="35"/>
        <v>Intermediate Level of Service</v>
      </c>
      <c r="T88" s="62" t="str">
        <f t="shared" si="48"/>
        <v>Low Priority</v>
      </c>
      <c r="U88" s="46">
        <f t="shared" si="36"/>
        <v>6</v>
      </c>
      <c r="V88" s="28" t="str">
        <f t="shared" si="49"/>
        <v>Perform Routine Preventative Maintenance</v>
      </c>
      <c r="W88" s="47" t="str">
        <f t="shared" si="50"/>
        <v/>
      </c>
      <c r="X88" s="27" t="str">
        <f t="shared" si="51"/>
        <v>Maintain O&amp;M and Routine Monitoring</v>
      </c>
      <c r="Y88" s="48">
        <f t="shared" si="37"/>
        <v>25</v>
      </c>
      <c r="Z88" s="48">
        <f t="shared" si="38"/>
        <v>15</v>
      </c>
      <c r="AA88" s="48">
        <f t="shared" si="39"/>
        <v>25</v>
      </c>
      <c r="AB88" s="48" t="str">
        <f t="shared" si="40"/>
        <v xml:space="preserve"> </v>
      </c>
      <c r="AC88" s="48">
        <f t="shared" si="41"/>
        <v>25</v>
      </c>
      <c r="AD88" s="48">
        <f t="shared" si="42"/>
        <v>2</v>
      </c>
      <c r="AE88" s="48">
        <f t="shared" si="43"/>
        <v>15</v>
      </c>
      <c r="AF88" s="48">
        <f t="shared" si="44"/>
        <v>10</v>
      </c>
      <c r="AG88" s="49" t="str">
        <f t="shared" si="45"/>
        <v/>
      </c>
      <c r="AH88" s="48">
        <f t="shared" si="46"/>
        <v>15</v>
      </c>
      <c r="AI88" s="50">
        <f>'Details and Calculations'!AE87</f>
        <v>1</v>
      </c>
      <c r="AJ88" s="50">
        <f>'Details and Calculations'!AM87</f>
        <v>1</v>
      </c>
      <c r="AK88" s="50">
        <f>'Details and Calculations'!AR87</f>
        <v>1</v>
      </c>
      <c r="AL88" s="50" t="str">
        <f>'Details and Calculations'!AW87</f>
        <v xml:space="preserve"> </v>
      </c>
      <c r="AM88" s="50">
        <f>'Details and Calculations'!BA87</f>
        <v>1</v>
      </c>
      <c r="AN88" s="50">
        <f>'Details and Calculations'!BF87</f>
        <v>1</v>
      </c>
      <c r="AO88" s="50">
        <f>'Details and Calculations'!BI87</f>
        <v>1</v>
      </c>
      <c r="AP88" s="50">
        <f>'Details and Calculations'!BM87</f>
        <v>1</v>
      </c>
      <c r="AQ88" s="50" t="str">
        <f>'Details and Calculations'!BP87</f>
        <v xml:space="preserve"> </v>
      </c>
      <c r="AR88" s="50">
        <f>'Details and Calculations'!CC87</f>
        <v>1</v>
      </c>
      <c r="AS88" s="50">
        <f>'Details and Calculations'!CJ87</f>
        <v>1</v>
      </c>
      <c r="AT88" s="51">
        <f>'Details and Calculations'!T87</f>
        <v>1</v>
      </c>
      <c r="AU88" s="51">
        <f>'Details and Calculations'!Z87</f>
        <v>0</v>
      </c>
      <c r="AV88" s="51">
        <f>'Details and Calculations'!S87</f>
        <v>0</v>
      </c>
      <c r="AW88" s="51">
        <f>'Details and Calculations'!AI87</f>
        <v>1</v>
      </c>
      <c r="AX88" s="51">
        <f>'Details and Calculations'!BY87</f>
        <v>1</v>
      </c>
      <c r="AY88" s="51">
        <f>'Details and Calculations'!CG87</f>
        <v>1</v>
      </c>
      <c r="AZ88" s="51">
        <f>'Details and Calculations'!CI87</f>
        <v>1</v>
      </c>
      <c r="BA88" s="51">
        <f t="shared" si="47"/>
        <v>1</v>
      </c>
      <c r="BB88" s="52">
        <f>'Details and Calculations'!Y87</f>
        <v>8</v>
      </c>
      <c r="BC88" s="52">
        <f>'Details and Calculations'!AC87</f>
        <v>5</v>
      </c>
      <c r="BD88" s="52">
        <f>'Details and Calculations'!AK87</f>
        <v>1</v>
      </c>
      <c r="BE88" s="52">
        <f>'Details and Calculations'!AN87</f>
        <v>50</v>
      </c>
      <c r="BF88" s="52">
        <f>'Details and Calculations'!AP87</f>
        <v>1</v>
      </c>
      <c r="BG88" s="52" t="str">
        <f>'Details and Calculations'!AT87</f>
        <v xml:space="preserve"> </v>
      </c>
      <c r="BH88" s="52">
        <f>'Details and Calculations'!AY87</f>
        <v>1</v>
      </c>
      <c r="BI88" s="52">
        <f>'Details and Calculations'!BB87</f>
        <v>4000</v>
      </c>
      <c r="BJ88" s="52">
        <f>'Details and Calculations'!BD87</f>
        <v>2</v>
      </c>
      <c r="BK88" s="52">
        <f>'Details and Calculations'!CA87</f>
        <v>1</v>
      </c>
      <c r="BL88" s="43">
        <f>'Details and Calculations'!AA87</f>
        <v>1</v>
      </c>
      <c r="BM88" s="43" t="str">
        <f>'Details and Calculations'!AB87</f>
        <v>"Springbox" --Intake Structure At A Spring</v>
      </c>
      <c r="BN88" s="43">
        <f>'Details and Calculations'!AD87</f>
        <v>2012</v>
      </c>
      <c r="BO88" s="43">
        <f>'Details and Calculations'!AJ87</f>
        <v>1</v>
      </c>
      <c r="BP88" s="43">
        <f>'Details and Calculations'!AL87</f>
        <v>2012</v>
      </c>
      <c r="BQ88" s="43">
        <f>'Details and Calculations'!AO87</f>
        <v>1</v>
      </c>
      <c r="BR88" s="43">
        <f>'Details and Calculations'!AQ87</f>
        <v>2012</v>
      </c>
      <c r="BS88" s="43">
        <f>'Details and Calculations'!AS87</f>
        <v>0</v>
      </c>
      <c r="BT88" s="43" t="str">
        <f>'Details and Calculations'!AV87</f>
        <v xml:space="preserve"> </v>
      </c>
      <c r="BU88" s="43">
        <f>'Details and Calculations'!AX87</f>
        <v>1</v>
      </c>
      <c r="BV88" s="43">
        <f>'Details and Calculations'!AZ87</f>
        <v>2012</v>
      </c>
      <c r="BW88" s="43">
        <f>'Details and Calculations'!BC87</f>
        <v>1</v>
      </c>
      <c r="BX88" s="43">
        <f>'Details and Calculations'!BE87</f>
        <v>2012</v>
      </c>
      <c r="BY88" s="43">
        <f>'Details and Calculations'!BG87</f>
        <v>1</v>
      </c>
      <c r="BZ88" s="43">
        <f>'Details and Calculations'!BH87</f>
        <v>2012</v>
      </c>
      <c r="CA88" s="43">
        <f>'Details and Calculations'!BJ87</f>
        <v>1</v>
      </c>
      <c r="CB88" s="43" t="str">
        <f>'Details and Calculations'!BK87</f>
        <v>Disinfection/Chlorination</v>
      </c>
      <c r="CC88" s="43">
        <f>'Details and Calculations'!BL87</f>
        <v>2017</v>
      </c>
      <c r="CD88" s="43">
        <f>'Details and Calculations'!BN87</f>
        <v>0</v>
      </c>
      <c r="CE88" s="43" t="str">
        <f>'Details and Calculations'!BO87</f>
        <v xml:space="preserve"> </v>
      </c>
      <c r="CF88" s="43">
        <f>'Details and Calculations'!BZ87</f>
        <v>1</v>
      </c>
      <c r="CG88" s="43">
        <f>'Details and Calculations'!CB87</f>
        <v>2012</v>
      </c>
      <c r="CH88" s="31"/>
      <c r="CI88" s="53"/>
    </row>
    <row r="89" spans="1:87" x14ac:dyDescent="0.3">
      <c r="A89" s="43">
        <f>'Details and Calculations'!A88</f>
        <v>2017</v>
      </c>
      <c r="B89" s="43" t="str">
        <f>'Details and Calculations'!C88</f>
        <v>Rwanda</v>
      </c>
      <c r="C89" s="43" t="str">
        <f>'Details and Calculations'!D88</f>
        <v>Rulindo</v>
      </c>
      <c r="D89" s="43" t="str">
        <f>'Details and Calculations'!E88</f>
        <v>Burega</v>
      </c>
      <c r="E89" s="43" t="str">
        <f>'Details and Calculations'!F88</f>
        <v>Karengeli</v>
      </c>
      <c r="F89" s="43" t="str">
        <f>'Details and Calculations'!G88</f>
        <v>Kanunga</v>
      </c>
      <c r="G89" s="43" t="str">
        <f>'Details and Calculations'!H88</f>
        <v/>
      </c>
      <c r="H89" s="43" t="str">
        <f>'Details and Calculations'!I88</f>
        <v/>
      </c>
      <c r="I89" s="43" t="str">
        <f>'Details and Calculations'!J88</f>
        <v>Rwamugaza</v>
      </c>
      <c r="J89" s="43">
        <f>'Details and Calculations'!K88</f>
        <v>275</v>
      </c>
      <c r="K89" s="43">
        <f>'Details and Calculations'!O88</f>
        <v>275</v>
      </c>
      <c r="L89" s="43" t="str">
        <f>'Details and Calculations'!P89</f>
        <v xml:space="preserve"> </v>
      </c>
      <c r="M89" s="43" t="str">
        <f>'Details and Calculations'!U88</f>
        <v>Piped Network -- Gravity Only</v>
      </c>
      <c r="N89" s="43">
        <f>'Details and Calculations'!V88</f>
        <v>2003</v>
      </c>
      <c r="O89" s="43" t="str">
        <f>'Details and Calculations'!W88</f>
        <v>Government</v>
      </c>
      <c r="P89" s="43" t="str">
        <f>'Details and Calculations'!X88</f>
        <v>Spring</v>
      </c>
      <c r="Q89" s="44" t="str">
        <f t="shared" si="33"/>
        <v>Low Risk</v>
      </c>
      <c r="R89" s="44" t="str">
        <f t="shared" si="34"/>
        <v>Low Risk</v>
      </c>
      <c r="S89" s="45" t="str">
        <f t="shared" si="35"/>
        <v>Basic Level of Service</v>
      </c>
      <c r="T89" s="62" t="str">
        <f t="shared" si="48"/>
        <v>Medium Priority</v>
      </c>
      <c r="U89" s="46">
        <f t="shared" si="36"/>
        <v>5</v>
      </c>
      <c r="V89" s="28" t="str">
        <f t="shared" si="49"/>
        <v>Repair or Replace Components</v>
      </c>
      <c r="W89" s="47" t="str">
        <f t="shared" si="50"/>
        <v>Kiosk/Tap Stand</v>
      </c>
      <c r="X89" s="27" t="str">
        <f t="shared" si="51"/>
        <v>Create Plan To Repair or Replace Components</v>
      </c>
      <c r="Y89" s="48">
        <f t="shared" si="37"/>
        <v>16</v>
      </c>
      <c r="Z89" s="48">
        <f t="shared" si="38"/>
        <v>6</v>
      </c>
      <c r="AA89" s="48">
        <f t="shared" si="39"/>
        <v>16</v>
      </c>
      <c r="AB89" s="48">
        <f t="shared" si="40"/>
        <v>6</v>
      </c>
      <c r="AC89" s="48" t="str">
        <f t="shared" si="41"/>
        <v xml:space="preserve"> </v>
      </c>
      <c r="AD89" s="48" t="str">
        <f t="shared" si="42"/>
        <v xml:space="preserve"> </v>
      </c>
      <c r="AE89" s="48" t="str">
        <f t="shared" si="43"/>
        <v xml:space="preserve"> </v>
      </c>
      <c r="AF89" s="48" t="str">
        <f t="shared" si="44"/>
        <v xml:space="preserve"> </v>
      </c>
      <c r="AG89" s="49" t="str">
        <f t="shared" si="45"/>
        <v/>
      </c>
      <c r="AH89" s="48">
        <f t="shared" si="46"/>
        <v>6</v>
      </c>
      <c r="AI89" s="50">
        <f>'Details and Calculations'!AE88</f>
        <v>1</v>
      </c>
      <c r="AJ89" s="50">
        <f>'Details and Calculations'!AM88</f>
        <v>1</v>
      </c>
      <c r="AK89" s="50">
        <f>'Details and Calculations'!AR88</f>
        <v>1</v>
      </c>
      <c r="AL89" s="50">
        <f>'Details and Calculations'!AW88</f>
        <v>1</v>
      </c>
      <c r="AM89" s="50" t="str">
        <f>'Details and Calculations'!BA88</f>
        <v xml:space="preserve"> </v>
      </c>
      <c r="AN89" s="50" t="str">
        <f>'Details and Calculations'!BF88</f>
        <v xml:space="preserve"> </v>
      </c>
      <c r="AO89" s="50" t="str">
        <f>'Details and Calculations'!BI88</f>
        <v xml:space="preserve"> </v>
      </c>
      <c r="AP89" s="50" t="str">
        <f>'Details and Calculations'!BM88</f>
        <v xml:space="preserve"> </v>
      </c>
      <c r="AQ89" s="50" t="str">
        <f>'Details and Calculations'!BP88</f>
        <v xml:space="preserve"> </v>
      </c>
      <c r="AR89" s="50">
        <f>'Details and Calculations'!CC88</f>
        <v>2</v>
      </c>
      <c r="AS89" s="50">
        <f>'Details and Calculations'!CJ88</f>
        <v>2</v>
      </c>
      <c r="AT89" s="51">
        <f>'Details and Calculations'!T88</f>
        <v>1</v>
      </c>
      <c r="AU89" s="51">
        <f>'Details and Calculations'!Z88</f>
        <v>1</v>
      </c>
      <c r="AV89" s="51">
        <f>'Details and Calculations'!S88</f>
        <v>0</v>
      </c>
      <c r="AW89" s="51">
        <f>'Details and Calculations'!AI88</f>
        <v>1</v>
      </c>
      <c r="AX89" s="51">
        <f>'Details and Calculations'!BY88</f>
        <v>1</v>
      </c>
      <c r="AY89" s="51">
        <f>'Details and Calculations'!CG88</f>
        <v>1</v>
      </c>
      <c r="AZ89" s="51">
        <f>'Details and Calculations'!CI88</f>
        <v>0</v>
      </c>
      <c r="BA89" s="51">
        <f t="shared" si="47"/>
        <v>0</v>
      </c>
      <c r="BB89" s="52">
        <f>'Details and Calculations'!Y88</f>
        <v>2</v>
      </c>
      <c r="BC89" s="52">
        <f>'Details and Calculations'!AC88</f>
        <v>2</v>
      </c>
      <c r="BD89" s="52">
        <f>'Details and Calculations'!AK88</f>
        <v>1</v>
      </c>
      <c r="BE89" s="52">
        <f>'Details and Calculations'!AN88</f>
        <v>8000</v>
      </c>
      <c r="BF89" s="52">
        <f>'Details and Calculations'!AP88</f>
        <v>20</v>
      </c>
      <c r="BG89" s="52">
        <f>'Details and Calculations'!AT88</f>
        <v>16</v>
      </c>
      <c r="BH89" s="52" t="str">
        <f>'Details and Calculations'!AY88</f>
        <v xml:space="preserve"> </v>
      </c>
      <c r="BI89" s="52" t="str">
        <f>'Details and Calculations'!BB88</f>
        <v xml:space="preserve"> </v>
      </c>
      <c r="BJ89" s="52" t="str">
        <f>'Details and Calculations'!BD88</f>
        <v xml:space="preserve"> </v>
      </c>
      <c r="BK89" s="52">
        <f>'Details and Calculations'!CA88</f>
        <v>1</v>
      </c>
      <c r="BL89" s="43">
        <f>'Details and Calculations'!AA88</f>
        <v>1</v>
      </c>
      <c r="BM89" s="43" t="str">
        <f>'Details and Calculations'!AB88</f>
        <v/>
      </c>
      <c r="BN89" s="43">
        <f>'Details and Calculations'!AD88</f>
        <v>2003</v>
      </c>
      <c r="BO89" s="43">
        <f>'Details and Calculations'!AJ88</f>
        <v>1</v>
      </c>
      <c r="BP89" s="43">
        <f>'Details and Calculations'!AL88</f>
        <v>2003</v>
      </c>
      <c r="BQ89" s="43">
        <f>'Details and Calculations'!AO88</f>
        <v>1</v>
      </c>
      <c r="BR89" s="43">
        <f>'Details and Calculations'!AQ88</f>
        <v>2003</v>
      </c>
      <c r="BS89" s="43">
        <f>'Details and Calculations'!AS88</f>
        <v>1</v>
      </c>
      <c r="BT89" s="43">
        <f>'Details and Calculations'!AV88</f>
        <v>2003</v>
      </c>
      <c r="BU89" s="43">
        <f>'Details and Calculations'!AX88</f>
        <v>0</v>
      </c>
      <c r="BV89" s="43" t="str">
        <f>'Details and Calculations'!AZ88</f>
        <v xml:space="preserve"> </v>
      </c>
      <c r="BW89" s="43">
        <f>'Details and Calculations'!BC88</f>
        <v>0</v>
      </c>
      <c r="BX89" s="43" t="str">
        <f>'Details and Calculations'!BE88</f>
        <v xml:space="preserve"> </v>
      </c>
      <c r="BY89" s="43" t="str">
        <f>'Details and Calculations'!BG88</f>
        <v xml:space="preserve"> </v>
      </c>
      <c r="BZ89" s="43" t="str">
        <f>'Details and Calculations'!BH88</f>
        <v xml:space="preserve"> </v>
      </c>
      <c r="CA89" s="43">
        <f>'Details and Calculations'!BJ88</f>
        <v>0</v>
      </c>
      <c r="CB89" s="43" t="str">
        <f>'Details and Calculations'!BK88</f>
        <v/>
      </c>
      <c r="CC89" s="43" t="str">
        <f>'Details and Calculations'!BL88</f>
        <v xml:space="preserve"> </v>
      </c>
      <c r="CD89" s="43" t="str">
        <f>'Details and Calculations'!BN88</f>
        <v xml:space="preserve"> </v>
      </c>
      <c r="CE89" s="43" t="str">
        <f>'Details and Calculations'!BO88</f>
        <v xml:space="preserve"> </v>
      </c>
      <c r="CF89" s="43">
        <f>'Details and Calculations'!BZ88</f>
        <v>1</v>
      </c>
      <c r="CG89" s="43">
        <f>'Details and Calculations'!CB88</f>
        <v>2003</v>
      </c>
      <c r="CH89" s="31"/>
      <c r="CI89" s="53"/>
    </row>
    <row r="90" spans="1:87" x14ac:dyDescent="0.3">
      <c r="A90" s="43">
        <f>'Details and Calculations'!A89</f>
        <v>2017</v>
      </c>
      <c r="B90" s="43" t="str">
        <f>'Details and Calculations'!C89</f>
        <v>Rwanda</v>
      </c>
      <c r="C90" s="43" t="str">
        <f>'Details and Calculations'!D89</f>
        <v>Rulindo</v>
      </c>
      <c r="D90" s="43" t="str">
        <f>'Details and Calculations'!E89</f>
        <v>Murambi</v>
      </c>
      <c r="E90" s="43" t="str">
        <f>'Details and Calculations'!F89</f>
        <v>Bubangu</v>
      </c>
      <c r="F90" s="43" t="str">
        <f>'Details and Calculations'!G89</f>
        <v>Karwa</v>
      </c>
      <c r="G90" s="43" t="str">
        <f>'Details and Calculations'!H89</f>
        <v/>
      </c>
      <c r="H90" s="43" t="str">
        <f>'Details and Calculations'!I89</f>
        <v/>
      </c>
      <c r="I90" s="43" t="str">
        <f>'Details and Calculations'!J89</f>
        <v>rwiseke</v>
      </c>
      <c r="J90" s="43">
        <f>'Details and Calculations'!K89</f>
        <v>215</v>
      </c>
      <c r="K90" s="43">
        <f>'Details and Calculations'!O89</f>
        <v>215</v>
      </c>
      <c r="L90" s="43">
        <f>'Details and Calculations'!P90</f>
        <v>75</v>
      </c>
      <c r="M90" s="43" t="str">
        <f>'Details and Calculations'!U89</f>
        <v>Piped Network -- Gravity Only</v>
      </c>
      <c r="N90" s="43">
        <f>'Details and Calculations'!V89</f>
        <v>2001</v>
      </c>
      <c r="O90" s="43" t="str">
        <f>'Details and Calculations'!W89</f>
        <v>Governement (District, Wasac) And Water For People</v>
      </c>
      <c r="P90" s="43" t="str">
        <f>'Details and Calculations'!X89</f>
        <v>Spring</v>
      </c>
      <c r="Q90" s="44" t="str">
        <f t="shared" si="33"/>
        <v>Medium Risk</v>
      </c>
      <c r="R90" s="44" t="str">
        <f t="shared" si="34"/>
        <v>Low Risk</v>
      </c>
      <c r="S90" s="45" t="str">
        <f t="shared" si="35"/>
        <v>Intermediate Level of Service</v>
      </c>
      <c r="T90" s="62" t="str">
        <f t="shared" si="48"/>
        <v>Low Priority</v>
      </c>
      <c r="U90" s="46">
        <f t="shared" si="36"/>
        <v>7</v>
      </c>
      <c r="V90" s="28" t="str">
        <f t="shared" si="49"/>
        <v>Consider Replacing Aging Components</v>
      </c>
      <c r="W90" s="47" t="str">
        <f t="shared" si="50"/>
        <v xml:space="preserve">Conduction Line,  Distribution Network, Pump, Pump Station,  Treatment Equipment,  </v>
      </c>
      <c r="X90" s="27" t="str">
        <f t="shared" si="51"/>
        <v xml:space="preserve">Further Technical Diagnostic Needed </v>
      </c>
      <c r="Y90" s="48">
        <f t="shared" si="37"/>
        <v>14</v>
      </c>
      <c r="Z90" s="48">
        <f t="shared" si="38"/>
        <v>4</v>
      </c>
      <c r="AA90" s="48">
        <f t="shared" si="39"/>
        <v>14</v>
      </c>
      <c r="AB90" s="48" t="str">
        <f t="shared" si="40"/>
        <v xml:space="preserve"> </v>
      </c>
      <c r="AC90" s="48">
        <f t="shared" si="41"/>
        <v>14</v>
      </c>
      <c r="AD90" s="48" t="str">
        <f t="shared" si="42"/>
        <v xml:space="preserve"> </v>
      </c>
      <c r="AE90" s="48" t="str">
        <f t="shared" si="43"/>
        <v xml:space="preserve"> </v>
      </c>
      <c r="AF90" s="48" t="str">
        <f t="shared" si="44"/>
        <v xml:space="preserve"> </v>
      </c>
      <c r="AG90" s="49" t="str">
        <f t="shared" si="45"/>
        <v/>
      </c>
      <c r="AH90" s="48">
        <f t="shared" si="46"/>
        <v>4</v>
      </c>
      <c r="AI90" s="50">
        <f>'Details and Calculations'!AE89</f>
        <v>1</v>
      </c>
      <c r="AJ90" s="50">
        <f>'Details and Calculations'!AM89</f>
        <v>1</v>
      </c>
      <c r="AK90" s="50">
        <f>'Details and Calculations'!AR89</f>
        <v>1</v>
      </c>
      <c r="AL90" s="50" t="str">
        <f>'Details and Calculations'!AW89</f>
        <v xml:space="preserve"> </v>
      </c>
      <c r="AM90" s="50">
        <f>'Details and Calculations'!BA89</f>
        <v>1</v>
      </c>
      <c r="AN90" s="50" t="str">
        <f>'Details and Calculations'!BF89</f>
        <v xml:space="preserve"> </v>
      </c>
      <c r="AO90" s="50" t="str">
        <f>'Details and Calculations'!BI89</f>
        <v xml:space="preserve"> </v>
      </c>
      <c r="AP90" s="50" t="str">
        <f>'Details and Calculations'!BM89</f>
        <v xml:space="preserve"> </v>
      </c>
      <c r="AQ90" s="50" t="str">
        <f>'Details and Calculations'!BP89</f>
        <v xml:space="preserve"> </v>
      </c>
      <c r="AR90" s="50">
        <f>'Details and Calculations'!CC89</f>
        <v>1</v>
      </c>
      <c r="AS90" s="50">
        <f>'Details and Calculations'!CJ89</f>
        <v>1</v>
      </c>
      <c r="AT90" s="51">
        <f>'Details and Calculations'!T89</f>
        <v>1</v>
      </c>
      <c r="AU90" s="51">
        <f>'Details and Calculations'!Z89</f>
        <v>1</v>
      </c>
      <c r="AV90" s="51">
        <f>'Details and Calculations'!S89</f>
        <v>0</v>
      </c>
      <c r="AW90" s="51">
        <f>'Details and Calculations'!AI89</f>
        <v>1</v>
      </c>
      <c r="AX90" s="51">
        <f>'Details and Calculations'!BY89</f>
        <v>1</v>
      </c>
      <c r="AY90" s="51">
        <f>'Details and Calculations'!CG89</f>
        <v>1</v>
      </c>
      <c r="AZ90" s="51">
        <f>'Details and Calculations'!CI89</f>
        <v>1</v>
      </c>
      <c r="BA90" s="51">
        <f t="shared" si="47"/>
        <v>1</v>
      </c>
      <c r="BB90" s="52">
        <f>'Details and Calculations'!Y89</f>
        <v>3</v>
      </c>
      <c r="BC90" s="52">
        <f>'Details and Calculations'!AC89</f>
        <v>1</v>
      </c>
      <c r="BD90" s="52">
        <f>'Details and Calculations'!AK89</f>
        <v>1</v>
      </c>
      <c r="BE90" s="52">
        <f>'Details and Calculations'!AN89</f>
        <v>12000</v>
      </c>
      <c r="BF90" s="52">
        <f>'Details and Calculations'!AP89</f>
        <v>7</v>
      </c>
      <c r="BG90" s="52" t="str">
        <f>'Details and Calculations'!AT89</f>
        <v xml:space="preserve"> </v>
      </c>
      <c r="BH90" s="52">
        <f>'Details and Calculations'!AY89</f>
        <v>1</v>
      </c>
      <c r="BI90" s="52">
        <f>'Details and Calculations'!BB89</f>
        <v>12000</v>
      </c>
      <c r="BJ90" s="52" t="str">
        <f>'Details and Calculations'!BD89</f>
        <v xml:space="preserve"> </v>
      </c>
      <c r="BK90" s="52">
        <f>'Details and Calculations'!CA89</f>
        <v>1</v>
      </c>
      <c r="BL90" s="43">
        <f>'Details and Calculations'!AA89</f>
        <v>1</v>
      </c>
      <c r="BM90" s="43" t="str">
        <f>'Details and Calculations'!AB89</f>
        <v>"Springbox" --Intake Structure At A Spring</v>
      </c>
      <c r="BN90" s="43">
        <f>'Details and Calculations'!AD89</f>
        <v>2001</v>
      </c>
      <c r="BO90" s="43">
        <f>'Details and Calculations'!AJ89</f>
        <v>1</v>
      </c>
      <c r="BP90" s="43">
        <f>'Details and Calculations'!AL89</f>
        <v>2001</v>
      </c>
      <c r="BQ90" s="43">
        <f>'Details and Calculations'!AO89</f>
        <v>1</v>
      </c>
      <c r="BR90" s="43">
        <f>'Details and Calculations'!AQ89</f>
        <v>2001</v>
      </c>
      <c r="BS90" s="43">
        <f>'Details and Calculations'!AS89</f>
        <v>0</v>
      </c>
      <c r="BT90" s="43" t="str">
        <f>'Details and Calculations'!AV89</f>
        <v xml:space="preserve"> </v>
      </c>
      <c r="BU90" s="43">
        <f>'Details and Calculations'!AX89</f>
        <v>1</v>
      </c>
      <c r="BV90" s="43">
        <f>'Details and Calculations'!AZ89</f>
        <v>2001</v>
      </c>
      <c r="BW90" s="43">
        <f>'Details and Calculations'!BC89</f>
        <v>0</v>
      </c>
      <c r="BX90" s="43" t="str">
        <f>'Details and Calculations'!BE89</f>
        <v xml:space="preserve"> </v>
      </c>
      <c r="BY90" s="43" t="str">
        <f>'Details and Calculations'!BG89</f>
        <v xml:space="preserve"> </v>
      </c>
      <c r="BZ90" s="43" t="str">
        <f>'Details and Calculations'!BH89</f>
        <v xml:space="preserve"> </v>
      </c>
      <c r="CA90" s="43">
        <f>'Details and Calculations'!BJ89</f>
        <v>0</v>
      </c>
      <c r="CB90" s="43" t="str">
        <f>'Details and Calculations'!BK89</f>
        <v/>
      </c>
      <c r="CC90" s="43" t="str">
        <f>'Details and Calculations'!BL89</f>
        <v xml:space="preserve"> </v>
      </c>
      <c r="CD90" s="43" t="str">
        <f>'Details and Calculations'!BN89</f>
        <v xml:space="preserve"> </v>
      </c>
      <c r="CE90" s="43" t="str">
        <f>'Details and Calculations'!BO89</f>
        <v xml:space="preserve"> </v>
      </c>
      <c r="CF90" s="43">
        <f>'Details and Calculations'!BZ89</f>
        <v>1</v>
      </c>
      <c r="CG90" s="43">
        <f>'Details and Calculations'!CB89</f>
        <v>2001</v>
      </c>
      <c r="CH90" s="31"/>
      <c r="CI90" s="53"/>
    </row>
    <row r="91" spans="1:87" x14ac:dyDescent="0.3">
      <c r="A91" s="43">
        <f>'Details and Calculations'!A90</f>
        <v>2017</v>
      </c>
      <c r="B91" s="43" t="str">
        <f>'Details and Calculations'!C90</f>
        <v>Rwanda</v>
      </c>
      <c r="C91" s="43" t="str">
        <f>'Details and Calculations'!D90</f>
        <v>Rulindo</v>
      </c>
      <c r="D91" s="43" t="str">
        <f>'Details and Calculations'!E90</f>
        <v>Buyoga</v>
      </c>
      <c r="E91" s="43" t="str">
        <f>'Details and Calculations'!F90</f>
        <v>Gahororo</v>
      </c>
      <c r="F91" s="43" t="str">
        <f>'Details and Calculations'!G90</f>
        <v>Gatare</v>
      </c>
      <c r="G91" s="43" t="str">
        <f>'Details and Calculations'!H90</f>
        <v/>
      </c>
      <c r="H91" s="43" t="str">
        <f>'Details and Calculations'!I90</f>
        <v/>
      </c>
      <c r="I91" s="43" t="str">
        <f>'Details and Calculations'!J90</f>
        <v>Kiruruma</v>
      </c>
      <c r="J91" s="43">
        <f>'Details and Calculations'!K90</f>
        <v>175</v>
      </c>
      <c r="K91" s="43">
        <f>'Details and Calculations'!O90</f>
        <v>100</v>
      </c>
      <c r="L91" s="43">
        <f>'Details and Calculations'!P91</f>
        <v>121</v>
      </c>
      <c r="M91" s="43" t="str">
        <f>'Details and Calculations'!U90</f>
        <v>Piped Network With Pump</v>
      </c>
      <c r="N91" s="43">
        <f>'Details and Calculations'!V90</f>
        <v>2017</v>
      </c>
      <c r="O91" s="43" t="str">
        <f>'Details and Calculations'!W90</f>
        <v>Governement (District, Wasac) And Water For People</v>
      </c>
      <c r="P91" s="43" t="str">
        <f>'Details and Calculations'!X90</f>
        <v>Spring</v>
      </c>
      <c r="Q91" s="44" t="str">
        <f t="shared" si="33"/>
        <v>Low Risk</v>
      </c>
      <c r="R91" s="44" t="str">
        <f t="shared" si="34"/>
        <v>High Risk</v>
      </c>
      <c r="S91" s="45" t="str">
        <f t="shared" si="35"/>
        <v>Basic Level of Service</v>
      </c>
      <c r="T91" s="62" t="str">
        <f t="shared" si="48"/>
        <v>High Priority</v>
      </c>
      <c r="U91" s="46">
        <f t="shared" si="36"/>
        <v>5</v>
      </c>
      <c r="V91" s="28" t="str">
        <f t="shared" si="49"/>
        <v>Major Repairs or Replace System</v>
      </c>
      <c r="W91" s="47" t="str">
        <f t="shared" si="50"/>
        <v/>
      </c>
      <c r="X91" s="27" t="str">
        <f t="shared" si="51"/>
        <v>Further Technical Diagnostic Needed</v>
      </c>
      <c r="Y91" s="48">
        <f t="shared" si="37"/>
        <v>27</v>
      </c>
      <c r="Z91" s="48">
        <f t="shared" si="38"/>
        <v>17</v>
      </c>
      <c r="AA91" s="48" t="str">
        <f t="shared" si="39"/>
        <v xml:space="preserve"> </v>
      </c>
      <c r="AB91" s="48" t="str">
        <f t="shared" si="40"/>
        <v xml:space="preserve"> </v>
      </c>
      <c r="AC91" s="48">
        <f t="shared" si="41"/>
        <v>27</v>
      </c>
      <c r="AD91" s="48">
        <f t="shared" si="42"/>
        <v>4</v>
      </c>
      <c r="AE91" s="48">
        <f t="shared" si="43"/>
        <v>17</v>
      </c>
      <c r="AF91" s="48" t="str">
        <f t="shared" si="44"/>
        <v xml:space="preserve"> </v>
      </c>
      <c r="AG91" s="49" t="str">
        <f t="shared" si="45"/>
        <v/>
      </c>
      <c r="AH91" s="48">
        <f t="shared" si="46"/>
        <v>19</v>
      </c>
      <c r="AI91" s="50">
        <f>'Details and Calculations'!AE90</f>
        <v>1</v>
      </c>
      <c r="AJ91" s="50">
        <f>'Details and Calculations'!AM90</f>
        <v>3</v>
      </c>
      <c r="AK91" s="50" t="str">
        <f>'Details and Calculations'!AR90</f>
        <v xml:space="preserve"> </v>
      </c>
      <c r="AL91" s="50" t="str">
        <f>'Details and Calculations'!AW90</f>
        <v xml:space="preserve"> </v>
      </c>
      <c r="AM91" s="50">
        <f>'Details and Calculations'!BA90</f>
        <v>1</v>
      </c>
      <c r="AN91" s="50">
        <f>'Details and Calculations'!BF90</f>
        <v>1</v>
      </c>
      <c r="AO91" s="50">
        <f>'Details and Calculations'!BI90</f>
        <v>1</v>
      </c>
      <c r="AP91" s="50" t="str">
        <f>'Details and Calculations'!BM90</f>
        <v xml:space="preserve"> </v>
      </c>
      <c r="AQ91" s="50" t="str">
        <f>'Details and Calculations'!BP90</f>
        <v xml:space="preserve"> </v>
      </c>
      <c r="AR91" s="50">
        <f>'Details and Calculations'!CC90</f>
        <v>3</v>
      </c>
      <c r="AS91" s="50">
        <f>'Details and Calculations'!CJ90</f>
        <v>3</v>
      </c>
      <c r="AT91" s="51">
        <f>'Details and Calculations'!T90</f>
        <v>1</v>
      </c>
      <c r="AU91" s="51">
        <f>'Details and Calculations'!Z90</f>
        <v>1</v>
      </c>
      <c r="AV91" s="51">
        <f>'Details and Calculations'!S90</f>
        <v>0</v>
      </c>
      <c r="AW91" s="51">
        <f>'Details and Calculations'!AI90</f>
        <v>1</v>
      </c>
      <c r="AX91" s="51">
        <f>'Details and Calculations'!BY90</f>
        <v>1</v>
      </c>
      <c r="AY91" s="51">
        <f>'Details and Calculations'!CG90</f>
        <v>1</v>
      </c>
      <c r="AZ91" s="51">
        <f>'Details and Calculations'!CI90</f>
        <v>0</v>
      </c>
      <c r="BA91" s="51">
        <f t="shared" si="47"/>
        <v>0</v>
      </c>
      <c r="BB91" s="52">
        <f>'Details and Calculations'!Y90</f>
        <v>1</v>
      </c>
      <c r="BC91" s="52">
        <f>'Details and Calculations'!AC90</f>
        <v>1</v>
      </c>
      <c r="BD91" s="52">
        <f>'Details and Calculations'!AK90</f>
        <v>1</v>
      </c>
      <c r="BE91" s="52">
        <f>'Details and Calculations'!AN90</f>
        <v>9000</v>
      </c>
      <c r="BF91" s="52" t="str">
        <f>'Details and Calculations'!AP90</f>
        <v xml:space="preserve"> </v>
      </c>
      <c r="BG91" s="52" t="str">
        <f>'Details and Calculations'!AT90</f>
        <v xml:space="preserve"> </v>
      </c>
      <c r="BH91" s="52">
        <f>'Details and Calculations'!AY90</f>
        <v>3</v>
      </c>
      <c r="BI91" s="52">
        <f>'Details and Calculations'!BB90</f>
        <v>9000</v>
      </c>
      <c r="BJ91" s="52">
        <f>'Details and Calculations'!BD90</f>
        <v>2</v>
      </c>
      <c r="BK91" s="52">
        <f>'Details and Calculations'!CA90</f>
        <v>2</v>
      </c>
      <c r="BL91" s="43">
        <f>'Details and Calculations'!AA90</f>
        <v>1</v>
      </c>
      <c r="BM91" s="43" t="str">
        <f>'Details and Calculations'!AB90</f>
        <v>"Springbox" --Intake Structure At A Spring</v>
      </c>
      <c r="BN91" s="43">
        <f>'Details and Calculations'!AD90</f>
        <v>2014</v>
      </c>
      <c r="BO91" s="43">
        <f>'Details and Calculations'!AJ90</f>
        <v>1</v>
      </c>
      <c r="BP91" s="43">
        <f>'Details and Calculations'!AL90</f>
        <v>2014</v>
      </c>
      <c r="BQ91" s="43">
        <f>'Details and Calculations'!AO90</f>
        <v>0</v>
      </c>
      <c r="BR91" s="43" t="str">
        <f>'Details and Calculations'!AQ90</f>
        <v xml:space="preserve"> </v>
      </c>
      <c r="BS91" s="43">
        <f>'Details and Calculations'!AS90</f>
        <v>0</v>
      </c>
      <c r="BT91" s="43" t="str">
        <f>'Details and Calculations'!AV90</f>
        <v xml:space="preserve"> </v>
      </c>
      <c r="BU91" s="43">
        <f>'Details and Calculations'!AX90</f>
        <v>1</v>
      </c>
      <c r="BV91" s="43">
        <f>'Details and Calculations'!AZ90</f>
        <v>2014</v>
      </c>
      <c r="BW91" s="43">
        <f>'Details and Calculations'!BC90</f>
        <v>1</v>
      </c>
      <c r="BX91" s="43">
        <f>'Details and Calculations'!BE90</f>
        <v>2014</v>
      </c>
      <c r="BY91" s="43">
        <f>'Details and Calculations'!BG90</f>
        <v>1</v>
      </c>
      <c r="BZ91" s="43">
        <f>'Details and Calculations'!BH90</f>
        <v>2014</v>
      </c>
      <c r="CA91" s="43">
        <f>'Details and Calculations'!BJ90</f>
        <v>0</v>
      </c>
      <c r="CB91" s="43" t="str">
        <f>'Details and Calculations'!BK90</f>
        <v/>
      </c>
      <c r="CC91" s="43" t="str">
        <f>'Details and Calculations'!BL90</f>
        <v xml:space="preserve"> </v>
      </c>
      <c r="CD91" s="43" t="str">
        <f>'Details and Calculations'!BN90</f>
        <v xml:space="preserve"> </v>
      </c>
      <c r="CE91" s="43" t="str">
        <f>'Details and Calculations'!BO90</f>
        <v xml:space="preserve"> </v>
      </c>
      <c r="CF91" s="43">
        <f>'Details and Calculations'!BZ90</f>
        <v>1</v>
      </c>
      <c r="CG91" s="43">
        <f>'Details and Calculations'!CB90</f>
        <v>2016</v>
      </c>
      <c r="CH91" s="31"/>
      <c r="CI91" s="53"/>
    </row>
    <row r="92" spans="1:87" x14ac:dyDescent="0.3">
      <c r="A92" s="43">
        <f>'Details and Calculations'!A91</f>
        <v>2017</v>
      </c>
      <c r="B92" s="43" t="str">
        <f>'Details and Calculations'!C91</f>
        <v>Rwanda</v>
      </c>
      <c r="C92" s="43" t="str">
        <f>'Details and Calculations'!D91</f>
        <v>Rulindo</v>
      </c>
      <c r="D92" s="43" t="str">
        <f>'Details and Calculations'!E91</f>
        <v>Shyorongi</v>
      </c>
      <c r="E92" s="43" t="str">
        <f>'Details and Calculations'!F91</f>
        <v>Rubona</v>
      </c>
      <c r="F92" s="43" t="str">
        <f>'Details and Calculations'!G91</f>
        <v>Rwahi</v>
      </c>
      <c r="G92" s="43" t="str">
        <f>'Details and Calculations'!H91</f>
        <v/>
      </c>
      <c r="H92" s="43" t="str">
        <f>'Details and Calculations'!I91</f>
        <v/>
      </c>
      <c r="I92" s="43" t="str">
        <f>'Details and Calculations'!J91</f>
        <v>Bitete-Rwahi network</v>
      </c>
      <c r="J92" s="43">
        <f>'Details and Calculations'!K91</f>
        <v>161</v>
      </c>
      <c r="K92" s="43">
        <f>'Details and Calculations'!O91</f>
        <v>40</v>
      </c>
      <c r="L92" s="43" t="str">
        <f>'Details and Calculations'!P92</f>
        <v xml:space="preserve"> </v>
      </c>
      <c r="M92" s="43" t="str">
        <f>'Details and Calculations'!U91</f>
        <v>Piped Network -- Gravity Only</v>
      </c>
      <c r="N92" s="43">
        <f>'Details and Calculations'!V91</f>
        <v>2013</v>
      </c>
      <c r="O92" s="43" t="str">
        <f>'Details and Calculations'!W91</f>
        <v>Governement (District, Wasac) And Water For People</v>
      </c>
      <c r="P92" s="43" t="str">
        <f>'Details and Calculations'!X91</f>
        <v>Spring</v>
      </c>
      <c r="Q92" s="44" t="str">
        <f t="shared" si="33"/>
        <v>Low Risk</v>
      </c>
      <c r="R92" s="44" t="str">
        <f t="shared" si="34"/>
        <v>Low Risk</v>
      </c>
      <c r="S92" s="45" t="str">
        <f t="shared" si="35"/>
        <v>High Level of Service</v>
      </c>
      <c r="T92" s="62" t="str">
        <f t="shared" si="48"/>
        <v>Low Priority</v>
      </c>
      <c r="U92" s="46">
        <f t="shared" si="36"/>
        <v>8</v>
      </c>
      <c r="V92" s="28" t="str">
        <f t="shared" si="49"/>
        <v>Repair or Replace Components</v>
      </c>
      <c r="W92" s="47" t="str">
        <f t="shared" si="50"/>
        <v xml:space="preserve">Storage Tank, </v>
      </c>
      <c r="X92" s="27" t="str">
        <f t="shared" si="51"/>
        <v>Create Plan To Repair or Replace Components</v>
      </c>
      <c r="Y92" s="48">
        <f t="shared" si="37"/>
        <v>26</v>
      </c>
      <c r="Z92" s="48">
        <f t="shared" si="38"/>
        <v>16</v>
      </c>
      <c r="AA92" s="48">
        <f t="shared" si="39"/>
        <v>26</v>
      </c>
      <c r="AB92" s="48">
        <f t="shared" si="40"/>
        <v>16</v>
      </c>
      <c r="AC92" s="48">
        <f t="shared" si="41"/>
        <v>26</v>
      </c>
      <c r="AD92" s="48" t="str">
        <f t="shared" si="42"/>
        <v xml:space="preserve"> </v>
      </c>
      <c r="AE92" s="48" t="str">
        <f t="shared" si="43"/>
        <v xml:space="preserve"> </v>
      </c>
      <c r="AF92" s="48" t="str">
        <f t="shared" si="44"/>
        <v xml:space="preserve"> </v>
      </c>
      <c r="AG92" s="49" t="str">
        <f t="shared" si="45"/>
        <v/>
      </c>
      <c r="AH92" s="48">
        <f t="shared" si="46"/>
        <v>16</v>
      </c>
      <c r="AI92" s="50">
        <f>'Details and Calculations'!AE91</f>
        <v>1</v>
      </c>
      <c r="AJ92" s="50">
        <f>'Details and Calculations'!AM91</f>
        <v>1</v>
      </c>
      <c r="AK92" s="50">
        <f>'Details and Calculations'!AR91</f>
        <v>2</v>
      </c>
      <c r="AL92" s="50">
        <f>'Details and Calculations'!AW91</f>
        <v>1</v>
      </c>
      <c r="AM92" s="50">
        <f>'Details and Calculations'!BA91</f>
        <v>1</v>
      </c>
      <c r="AN92" s="50" t="str">
        <f>'Details and Calculations'!BF91</f>
        <v xml:space="preserve"> </v>
      </c>
      <c r="AO92" s="50" t="str">
        <f>'Details and Calculations'!BI91</f>
        <v xml:space="preserve"> </v>
      </c>
      <c r="AP92" s="50" t="str">
        <f>'Details and Calculations'!BM91</f>
        <v xml:space="preserve"> </v>
      </c>
      <c r="AQ92" s="50" t="str">
        <f>'Details and Calculations'!BP91</f>
        <v xml:space="preserve"> </v>
      </c>
      <c r="AR92" s="50">
        <f>'Details and Calculations'!CC91</f>
        <v>1</v>
      </c>
      <c r="AS92" s="50">
        <f>'Details and Calculations'!CJ91</f>
        <v>1</v>
      </c>
      <c r="AT92" s="51">
        <f>'Details and Calculations'!T91</f>
        <v>1</v>
      </c>
      <c r="AU92" s="51">
        <f>'Details and Calculations'!Z91</f>
        <v>1</v>
      </c>
      <c r="AV92" s="51">
        <f>'Details and Calculations'!S91</f>
        <v>1</v>
      </c>
      <c r="AW92" s="51">
        <f>'Details and Calculations'!AI91</f>
        <v>1</v>
      </c>
      <c r="AX92" s="51">
        <f>'Details and Calculations'!BY91</f>
        <v>1</v>
      </c>
      <c r="AY92" s="51">
        <f>'Details and Calculations'!CG91</f>
        <v>1</v>
      </c>
      <c r="AZ92" s="51">
        <f>'Details and Calculations'!CI91</f>
        <v>1</v>
      </c>
      <c r="BA92" s="51">
        <f t="shared" si="47"/>
        <v>1</v>
      </c>
      <c r="BB92" s="52">
        <f>'Details and Calculations'!Y91</f>
        <v>2</v>
      </c>
      <c r="BC92" s="52">
        <f>'Details and Calculations'!AC91</f>
        <v>1</v>
      </c>
      <c r="BD92" s="52">
        <f>'Details and Calculations'!AK91</f>
        <v>1</v>
      </c>
      <c r="BE92" s="52">
        <f>'Details and Calculations'!AN91</f>
        <v>600</v>
      </c>
      <c r="BF92" s="52">
        <f>'Details and Calculations'!AP91</f>
        <v>6</v>
      </c>
      <c r="BG92" s="52">
        <f>'Details and Calculations'!AT91</f>
        <v>6</v>
      </c>
      <c r="BH92" s="52">
        <f>'Details and Calculations'!AY91</f>
        <v>1</v>
      </c>
      <c r="BI92" s="52">
        <f>'Details and Calculations'!BB91</f>
        <v>6500</v>
      </c>
      <c r="BJ92" s="52" t="str">
        <f>'Details and Calculations'!BD91</f>
        <v xml:space="preserve"> </v>
      </c>
      <c r="BK92" s="52">
        <f>'Details and Calculations'!CA91</f>
        <v>1</v>
      </c>
      <c r="BL92" s="43">
        <f>'Details and Calculations'!AA91</f>
        <v>1</v>
      </c>
      <c r="BM92" s="43" t="str">
        <f>'Details and Calculations'!AB91</f>
        <v>"Springbox" --Intake Structure At A Spring</v>
      </c>
      <c r="BN92" s="43">
        <f>'Details and Calculations'!AD91</f>
        <v>2013</v>
      </c>
      <c r="BO92" s="43">
        <f>'Details and Calculations'!AJ91</f>
        <v>1</v>
      </c>
      <c r="BP92" s="43">
        <f>'Details and Calculations'!AL91</f>
        <v>2013</v>
      </c>
      <c r="BQ92" s="43">
        <f>'Details and Calculations'!AO91</f>
        <v>1</v>
      </c>
      <c r="BR92" s="43">
        <f>'Details and Calculations'!AQ91</f>
        <v>2013</v>
      </c>
      <c r="BS92" s="43">
        <f>'Details and Calculations'!AS91</f>
        <v>1</v>
      </c>
      <c r="BT92" s="43">
        <f>'Details and Calculations'!AV91</f>
        <v>2013</v>
      </c>
      <c r="BU92" s="43">
        <f>'Details and Calculations'!AX91</f>
        <v>1</v>
      </c>
      <c r="BV92" s="43">
        <f>'Details and Calculations'!AZ91</f>
        <v>2013</v>
      </c>
      <c r="BW92" s="43">
        <f>'Details and Calculations'!BC91</f>
        <v>0</v>
      </c>
      <c r="BX92" s="43" t="str">
        <f>'Details and Calculations'!BE91</f>
        <v xml:space="preserve"> </v>
      </c>
      <c r="BY92" s="43" t="str">
        <f>'Details and Calculations'!BG91</f>
        <v xml:space="preserve"> </v>
      </c>
      <c r="BZ92" s="43" t="str">
        <f>'Details and Calculations'!BH91</f>
        <v xml:space="preserve"> </v>
      </c>
      <c r="CA92" s="43">
        <f>'Details and Calculations'!BJ91</f>
        <v>0</v>
      </c>
      <c r="CB92" s="43" t="str">
        <f>'Details and Calculations'!BK91</f>
        <v/>
      </c>
      <c r="CC92" s="43" t="str">
        <f>'Details and Calculations'!BL91</f>
        <v xml:space="preserve"> </v>
      </c>
      <c r="CD92" s="43" t="str">
        <f>'Details and Calculations'!BN91</f>
        <v xml:space="preserve"> </v>
      </c>
      <c r="CE92" s="43" t="str">
        <f>'Details and Calculations'!BO91</f>
        <v xml:space="preserve"> </v>
      </c>
      <c r="CF92" s="43">
        <f>'Details and Calculations'!BZ91</f>
        <v>1</v>
      </c>
      <c r="CG92" s="43">
        <f>'Details and Calculations'!CB91</f>
        <v>2013</v>
      </c>
      <c r="CH92" s="31"/>
      <c r="CI92" s="53"/>
    </row>
    <row r="93" spans="1:87" x14ac:dyDescent="0.3">
      <c r="A93" s="43">
        <f>'Details and Calculations'!A92</f>
        <v>2017</v>
      </c>
      <c r="B93" s="43" t="str">
        <f>'Details and Calculations'!C92</f>
        <v>Rwanda</v>
      </c>
      <c r="C93" s="43" t="str">
        <f>'Details and Calculations'!D92</f>
        <v>Rulindo</v>
      </c>
      <c r="D93" s="43" t="str">
        <f>'Details and Calculations'!E92</f>
        <v>Bushoki</v>
      </c>
      <c r="E93" s="43" t="str">
        <f>'Details and Calculations'!F92</f>
        <v>Giko</v>
      </c>
      <c r="F93" s="43" t="str">
        <f>'Details and Calculations'!G92</f>
        <v>Karambo</v>
      </c>
      <c r="G93" s="43" t="str">
        <f>'Details and Calculations'!H92</f>
        <v/>
      </c>
      <c r="H93" s="43" t="str">
        <f>'Details and Calculations'!I92</f>
        <v/>
      </c>
      <c r="I93" s="43" t="str">
        <f>'Details and Calculations'!J92</f>
        <v>Karambo water point/Buramira gravity</v>
      </c>
      <c r="J93" s="43">
        <f>'Details and Calculations'!K92</f>
        <v>104</v>
      </c>
      <c r="K93" s="43">
        <f>'Details and Calculations'!O92</f>
        <v>104</v>
      </c>
      <c r="L93" s="43" t="str">
        <f>'Details and Calculations'!P93</f>
        <v xml:space="preserve"> </v>
      </c>
      <c r="M93" s="43" t="str">
        <f>'Details and Calculations'!U92</f>
        <v>Piped Network -- Gravity Only</v>
      </c>
      <c r="N93" s="43">
        <f>'Details and Calculations'!V92</f>
        <v>2015</v>
      </c>
      <c r="O93" s="43" t="str">
        <f>'Details and Calculations'!W92</f>
        <v>Gor</v>
      </c>
      <c r="P93" s="43" t="str">
        <f>'Details and Calculations'!X92</f>
        <v>Spring</v>
      </c>
      <c r="Q93" s="44" t="str">
        <f t="shared" si="33"/>
        <v>Low Risk</v>
      </c>
      <c r="R93" s="44" t="str">
        <f t="shared" si="34"/>
        <v>Low Risk</v>
      </c>
      <c r="S93" s="45" t="str">
        <f t="shared" si="35"/>
        <v>Intermediate Level of Service</v>
      </c>
      <c r="T93" s="62" t="str">
        <f t="shared" si="48"/>
        <v>Low Priority</v>
      </c>
      <c r="U93" s="46">
        <f t="shared" si="36"/>
        <v>7</v>
      </c>
      <c r="V93" s="28" t="str">
        <f t="shared" si="49"/>
        <v>Perform Routine Preventative Maintenance</v>
      </c>
      <c r="W93" s="47" t="str">
        <f t="shared" si="50"/>
        <v/>
      </c>
      <c r="X93" s="27" t="str">
        <f t="shared" si="51"/>
        <v>Maintain O&amp;M and Routine Monitoring</v>
      </c>
      <c r="Y93" s="48" t="str">
        <f t="shared" si="37"/>
        <v xml:space="preserve"> </v>
      </c>
      <c r="Z93" s="48" t="str">
        <f t="shared" si="38"/>
        <v xml:space="preserve"> </v>
      </c>
      <c r="AA93" s="48">
        <f t="shared" si="39"/>
        <v>28</v>
      </c>
      <c r="AB93" s="48" t="str">
        <f t="shared" si="40"/>
        <v xml:space="preserve"> </v>
      </c>
      <c r="AC93" s="48" t="str">
        <f t="shared" si="41"/>
        <v xml:space="preserve"> </v>
      </c>
      <c r="AD93" s="48" t="str">
        <f t="shared" si="42"/>
        <v xml:space="preserve"> </v>
      </c>
      <c r="AE93" s="48" t="str">
        <f t="shared" si="43"/>
        <v xml:space="preserve"> </v>
      </c>
      <c r="AF93" s="48" t="str">
        <f t="shared" si="44"/>
        <v xml:space="preserve"> </v>
      </c>
      <c r="AG93" s="49" t="str">
        <f t="shared" si="45"/>
        <v/>
      </c>
      <c r="AH93" s="48">
        <f t="shared" si="46"/>
        <v>18</v>
      </c>
      <c r="AI93" s="50" t="str">
        <f>'Details and Calculations'!AE92</f>
        <v xml:space="preserve"> </v>
      </c>
      <c r="AJ93" s="50" t="str">
        <f>'Details and Calculations'!AM92</f>
        <v xml:space="preserve"> </v>
      </c>
      <c r="AK93" s="50">
        <f>'Details and Calculations'!AR92</f>
        <v>1</v>
      </c>
      <c r="AL93" s="50" t="str">
        <f>'Details and Calculations'!AW92</f>
        <v xml:space="preserve"> </v>
      </c>
      <c r="AM93" s="50" t="str">
        <f>'Details and Calculations'!BA92</f>
        <v xml:space="preserve"> </v>
      </c>
      <c r="AN93" s="50" t="str">
        <f>'Details and Calculations'!BF92</f>
        <v xml:space="preserve"> </v>
      </c>
      <c r="AO93" s="50" t="str">
        <f>'Details and Calculations'!BI92</f>
        <v xml:space="preserve"> </v>
      </c>
      <c r="AP93" s="50" t="str">
        <f>'Details and Calculations'!BM92</f>
        <v xml:space="preserve"> </v>
      </c>
      <c r="AQ93" s="50" t="str">
        <f>'Details and Calculations'!BP92</f>
        <v xml:space="preserve"> </v>
      </c>
      <c r="AR93" s="50">
        <f>'Details and Calculations'!CC92</f>
        <v>1</v>
      </c>
      <c r="AS93" s="50">
        <f>'Details and Calculations'!CJ92</f>
        <v>1</v>
      </c>
      <c r="AT93" s="51">
        <f>'Details and Calculations'!T92</f>
        <v>1</v>
      </c>
      <c r="AU93" s="51">
        <f>'Details and Calculations'!Z92</f>
        <v>1</v>
      </c>
      <c r="AV93" s="51">
        <f>'Details and Calculations'!S92</f>
        <v>0</v>
      </c>
      <c r="AW93" s="51">
        <f>'Details and Calculations'!AI92</f>
        <v>1</v>
      </c>
      <c r="AX93" s="51">
        <f>'Details and Calculations'!BY92</f>
        <v>1</v>
      </c>
      <c r="AY93" s="51">
        <f>'Details and Calculations'!CG92</f>
        <v>1</v>
      </c>
      <c r="AZ93" s="51">
        <f>'Details and Calculations'!CI92</f>
        <v>1</v>
      </c>
      <c r="BA93" s="51">
        <f t="shared" si="47"/>
        <v>1</v>
      </c>
      <c r="BB93" s="52">
        <f>'Details and Calculations'!Y92</f>
        <v>2</v>
      </c>
      <c r="BC93" s="52" t="str">
        <f>'Details and Calculations'!AC92</f>
        <v xml:space="preserve"> </v>
      </c>
      <c r="BD93" s="52" t="str">
        <f>'Details and Calculations'!AK92</f>
        <v xml:space="preserve"> </v>
      </c>
      <c r="BE93" s="52" t="str">
        <f>'Details and Calculations'!AN92</f>
        <v xml:space="preserve"> </v>
      </c>
      <c r="BF93" s="52">
        <f>'Details and Calculations'!AP92</f>
        <v>1</v>
      </c>
      <c r="BG93" s="52" t="str">
        <f>'Details and Calculations'!AT92</f>
        <v xml:space="preserve"> </v>
      </c>
      <c r="BH93" s="52" t="str">
        <f>'Details and Calculations'!AY92</f>
        <v xml:space="preserve"> </v>
      </c>
      <c r="BI93" s="52" t="str">
        <f>'Details and Calculations'!BB92</f>
        <v xml:space="preserve"> </v>
      </c>
      <c r="BJ93" s="52" t="str">
        <f>'Details and Calculations'!BD92</f>
        <v xml:space="preserve"> </v>
      </c>
      <c r="BK93" s="52">
        <f>'Details and Calculations'!CA92</f>
        <v>1</v>
      </c>
      <c r="BL93" s="43">
        <f>'Details and Calculations'!AA92</f>
        <v>0</v>
      </c>
      <c r="BM93" s="43" t="str">
        <f>'Details and Calculations'!AB92</f>
        <v/>
      </c>
      <c r="BN93" s="43" t="str">
        <f>'Details and Calculations'!AD92</f>
        <v xml:space="preserve"> </v>
      </c>
      <c r="BO93" s="43">
        <f>'Details and Calculations'!AJ92</f>
        <v>0</v>
      </c>
      <c r="BP93" s="43" t="str">
        <f>'Details and Calculations'!AL92</f>
        <v xml:space="preserve"> </v>
      </c>
      <c r="BQ93" s="43">
        <f>'Details and Calculations'!AO92</f>
        <v>1</v>
      </c>
      <c r="BR93" s="43">
        <f>'Details and Calculations'!AQ92</f>
        <v>2015</v>
      </c>
      <c r="BS93" s="43">
        <f>'Details and Calculations'!AS92</f>
        <v>0</v>
      </c>
      <c r="BT93" s="43" t="str">
        <f>'Details and Calculations'!AV92</f>
        <v xml:space="preserve"> </v>
      </c>
      <c r="BU93" s="43">
        <f>'Details and Calculations'!AX92</f>
        <v>0</v>
      </c>
      <c r="BV93" s="43" t="str">
        <f>'Details and Calculations'!AZ92</f>
        <v xml:space="preserve"> </v>
      </c>
      <c r="BW93" s="43">
        <f>'Details and Calculations'!BC92</f>
        <v>0</v>
      </c>
      <c r="BX93" s="43" t="str">
        <f>'Details and Calculations'!BE92</f>
        <v xml:space="preserve"> </v>
      </c>
      <c r="BY93" s="43" t="str">
        <f>'Details and Calculations'!BG92</f>
        <v xml:space="preserve"> </v>
      </c>
      <c r="BZ93" s="43" t="str">
        <f>'Details and Calculations'!BH92</f>
        <v xml:space="preserve"> </v>
      </c>
      <c r="CA93" s="43">
        <f>'Details and Calculations'!BJ92</f>
        <v>0</v>
      </c>
      <c r="CB93" s="43" t="str">
        <f>'Details and Calculations'!BK92</f>
        <v/>
      </c>
      <c r="CC93" s="43" t="str">
        <f>'Details and Calculations'!BL92</f>
        <v xml:space="preserve"> </v>
      </c>
      <c r="CD93" s="43" t="str">
        <f>'Details and Calculations'!BN92</f>
        <v xml:space="preserve"> </v>
      </c>
      <c r="CE93" s="43" t="str">
        <f>'Details and Calculations'!BO92</f>
        <v xml:space="preserve"> </v>
      </c>
      <c r="CF93" s="43">
        <f>'Details and Calculations'!BZ92</f>
        <v>1</v>
      </c>
      <c r="CG93" s="43">
        <f>'Details and Calculations'!CB92</f>
        <v>2015</v>
      </c>
      <c r="CH93" s="31"/>
      <c r="CI93" s="53"/>
    </row>
    <row r="94" spans="1:87" x14ac:dyDescent="0.3">
      <c r="A94" s="43">
        <f>'Details and Calculations'!A93</f>
        <v>2017</v>
      </c>
      <c r="B94" s="43" t="str">
        <f>'Details and Calculations'!C93</f>
        <v>Rwanda</v>
      </c>
      <c r="C94" s="43" t="str">
        <f>'Details and Calculations'!D93</f>
        <v>Rulindo</v>
      </c>
      <c r="D94" s="43" t="str">
        <f>'Details and Calculations'!E93</f>
        <v>Burega</v>
      </c>
      <c r="E94" s="43" t="str">
        <f>'Details and Calculations'!F93</f>
        <v>Taba</v>
      </c>
      <c r="F94" s="43" t="str">
        <f>'Details and Calculations'!G93</f>
        <v>Lyinzovu</v>
      </c>
      <c r="G94" s="43" t="str">
        <f>'Details and Calculations'!H93</f>
        <v/>
      </c>
      <c r="H94" s="43" t="str">
        <f>'Details and Calculations'!I93</f>
        <v/>
      </c>
      <c r="I94" s="43" t="str">
        <f>'Details and Calculations'!J93</f>
        <v>Rwamugaza</v>
      </c>
      <c r="J94" s="43">
        <f>'Details and Calculations'!K93</f>
        <v>505</v>
      </c>
      <c r="K94" s="43">
        <f>'Details and Calculations'!O93</f>
        <v>505</v>
      </c>
      <c r="L94" s="43">
        <f>'Details and Calculations'!P94</f>
        <v>53</v>
      </c>
      <c r="M94" s="43" t="str">
        <f>'Details and Calculations'!U93</f>
        <v>Piped Network With Pump</v>
      </c>
      <c r="N94" s="43">
        <f>'Details and Calculations'!V93</f>
        <v>2012</v>
      </c>
      <c r="O94" s="43" t="str">
        <f>'Details and Calculations'!W93</f>
        <v>Governement (District, Wasac) And Water For People</v>
      </c>
      <c r="P94" s="43" t="str">
        <f>'Details and Calculations'!X93</f>
        <v>Spring</v>
      </c>
      <c r="Q94" s="44" t="str">
        <f t="shared" si="33"/>
        <v>Low Risk</v>
      </c>
      <c r="R94" s="44" t="str">
        <f t="shared" si="34"/>
        <v>Low Risk</v>
      </c>
      <c r="S94" s="45" t="str">
        <f t="shared" si="35"/>
        <v>Intermediate Level of Service</v>
      </c>
      <c r="T94" s="62" t="str">
        <f t="shared" si="48"/>
        <v>Low Priority</v>
      </c>
      <c r="U94" s="46">
        <f t="shared" si="36"/>
        <v>6</v>
      </c>
      <c r="V94" s="28" t="str">
        <f t="shared" si="49"/>
        <v>Perform Routine Preventative Maintenance</v>
      </c>
      <c r="W94" s="47" t="str">
        <f t="shared" si="50"/>
        <v/>
      </c>
      <c r="X94" s="27" t="str">
        <f t="shared" si="51"/>
        <v>Maintain O&amp;M and Routine Monitoring</v>
      </c>
      <c r="Y94" s="48">
        <f t="shared" si="37"/>
        <v>22</v>
      </c>
      <c r="Z94" s="48">
        <f t="shared" si="38"/>
        <v>15</v>
      </c>
      <c r="AA94" s="48">
        <f t="shared" si="39"/>
        <v>25</v>
      </c>
      <c r="AB94" s="48">
        <f t="shared" si="40"/>
        <v>15</v>
      </c>
      <c r="AC94" s="48">
        <f t="shared" si="41"/>
        <v>25</v>
      </c>
      <c r="AD94" s="48">
        <f t="shared" si="42"/>
        <v>-1</v>
      </c>
      <c r="AE94" s="48">
        <f t="shared" si="43"/>
        <v>12</v>
      </c>
      <c r="AF94" s="48" t="str">
        <f t="shared" si="44"/>
        <v xml:space="preserve"> </v>
      </c>
      <c r="AG94" s="49" t="str">
        <f t="shared" si="45"/>
        <v/>
      </c>
      <c r="AH94" s="48">
        <f t="shared" si="46"/>
        <v>15</v>
      </c>
      <c r="AI94" s="50">
        <f>'Details and Calculations'!AE93</f>
        <v>1</v>
      </c>
      <c r="AJ94" s="50">
        <f>'Details and Calculations'!AM93</f>
        <v>1</v>
      </c>
      <c r="AK94" s="50">
        <f>'Details and Calculations'!AR93</f>
        <v>1</v>
      </c>
      <c r="AL94" s="50">
        <f>'Details and Calculations'!AW93</f>
        <v>1</v>
      </c>
      <c r="AM94" s="50">
        <f>'Details and Calculations'!BA93</f>
        <v>1</v>
      </c>
      <c r="AN94" s="50">
        <f>'Details and Calculations'!BF93</f>
        <v>1</v>
      </c>
      <c r="AO94" s="50">
        <f>'Details and Calculations'!BI93</f>
        <v>1</v>
      </c>
      <c r="AP94" s="50" t="str">
        <f>'Details and Calculations'!BM93</f>
        <v xml:space="preserve"> </v>
      </c>
      <c r="AQ94" s="50" t="str">
        <f>'Details and Calculations'!BP93</f>
        <v xml:space="preserve"> </v>
      </c>
      <c r="AR94" s="50">
        <f>'Details and Calculations'!CC93</f>
        <v>1</v>
      </c>
      <c r="AS94" s="50">
        <f>'Details and Calculations'!CJ93</f>
        <v>2</v>
      </c>
      <c r="AT94" s="51">
        <f>'Details and Calculations'!T93</f>
        <v>1</v>
      </c>
      <c r="AU94" s="51">
        <f>'Details and Calculations'!Z93</f>
        <v>1</v>
      </c>
      <c r="AV94" s="51">
        <f>'Details and Calculations'!S93</f>
        <v>0</v>
      </c>
      <c r="AW94" s="51">
        <f>'Details and Calculations'!AI93</f>
        <v>1</v>
      </c>
      <c r="AX94" s="51">
        <f>'Details and Calculations'!BY93</f>
        <v>1</v>
      </c>
      <c r="AY94" s="51">
        <f>'Details and Calculations'!CG93</f>
        <v>1</v>
      </c>
      <c r="AZ94" s="51">
        <f>'Details and Calculations'!CI93</f>
        <v>1</v>
      </c>
      <c r="BA94" s="51">
        <f t="shared" si="47"/>
        <v>0</v>
      </c>
      <c r="BB94" s="52">
        <f>'Details and Calculations'!Y93</f>
        <v>3</v>
      </c>
      <c r="BC94" s="52">
        <f>'Details and Calculations'!AC93</f>
        <v>3</v>
      </c>
      <c r="BD94" s="52">
        <f>'Details and Calculations'!AK93</f>
        <v>2</v>
      </c>
      <c r="BE94" s="52">
        <f>'Details and Calculations'!AN93</f>
        <v>5000</v>
      </c>
      <c r="BF94" s="52">
        <f>'Details and Calculations'!AP93</f>
        <v>16</v>
      </c>
      <c r="BG94" s="52">
        <f>'Details and Calculations'!AT93</f>
        <v>8</v>
      </c>
      <c r="BH94" s="52">
        <f>'Details and Calculations'!AY93</f>
        <v>2</v>
      </c>
      <c r="BI94" s="52">
        <f>'Details and Calculations'!BB93</f>
        <v>5000</v>
      </c>
      <c r="BJ94" s="52">
        <f>'Details and Calculations'!BD93</f>
        <v>1</v>
      </c>
      <c r="BK94" s="52">
        <f>'Details and Calculations'!CA93</f>
        <v>1</v>
      </c>
      <c r="BL94" s="43">
        <f>'Details and Calculations'!AA93</f>
        <v>1</v>
      </c>
      <c r="BM94" s="43" t="str">
        <f>'Details and Calculations'!AB93</f>
        <v/>
      </c>
      <c r="BN94" s="43">
        <f>'Details and Calculations'!AD93</f>
        <v>2009</v>
      </c>
      <c r="BO94" s="43">
        <f>'Details and Calculations'!AJ93</f>
        <v>1</v>
      </c>
      <c r="BP94" s="43">
        <f>'Details and Calculations'!AL93</f>
        <v>2012</v>
      </c>
      <c r="BQ94" s="43">
        <f>'Details and Calculations'!AO93</f>
        <v>1</v>
      </c>
      <c r="BR94" s="43">
        <f>'Details and Calculations'!AQ93</f>
        <v>2012</v>
      </c>
      <c r="BS94" s="43">
        <f>'Details and Calculations'!AS93</f>
        <v>1</v>
      </c>
      <c r="BT94" s="43">
        <f>'Details and Calculations'!AV93</f>
        <v>2012</v>
      </c>
      <c r="BU94" s="43">
        <f>'Details and Calculations'!AX93</f>
        <v>1</v>
      </c>
      <c r="BV94" s="43">
        <f>'Details and Calculations'!AZ93</f>
        <v>2012</v>
      </c>
      <c r="BW94" s="43">
        <f>'Details and Calculations'!BC93</f>
        <v>1</v>
      </c>
      <c r="BX94" s="43">
        <f>'Details and Calculations'!BE93</f>
        <v>2009</v>
      </c>
      <c r="BY94" s="43">
        <f>'Details and Calculations'!BG93</f>
        <v>1</v>
      </c>
      <c r="BZ94" s="43">
        <f>'Details and Calculations'!BH93</f>
        <v>2009</v>
      </c>
      <c r="CA94" s="43">
        <f>'Details and Calculations'!BJ93</f>
        <v>0</v>
      </c>
      <c r="CB94" s="43" t="str">
        <f>'Details and Calculations'!BK93</f>
        <v/>
      </c>
      <c r="CC94" s="43" t="str">
        <f>'Details and Calculations'!BL93</f>
        <v xml:space="preserve"> </v>
      </c>
      <c r="CD94" s="43" t="str">
        <f>'Details and Calculations'!BN93</f>
        <v xml:space="preserve"> </v>
      </c>
      <c r="CE94" s="43" t="str">
        <f>'Details and Calculations'!BO93</f>
        <v xml:space="preserve"> </v>
      </c>
      <c r="CF94" s="43">
        <f>'Details and Calculations'!BZ93</f>
        <v>1</v>
      </c>
      <c r="CG94" s="43">
        <f>'Details and Calculations'!CB93</f>
        <v>2012</v>
      </c>
      <c r="CH94" s="31"/>
      <c r="CI94" s="53"/>
    </row>
    <row r="95" spans="1:87" x14ac:dyDescent="0.3">
      <c r="A95" s="43">
        <f>'Details and Calculations'!A94</f>
        <v>2017</v>
      </c>
      <c r="B95" s="43" t="str">
        <f>'Details and Calculations'!C94</f>
        <v>Rwanda</v>
      </c>
      <c r="C95" s="43" t="str">
        <f>'Details and Calculations'!D94</f>
        <v>Rulindo</v>
      </c>
      <c r="D95" s="43" t="str">
        <f>'Details and Calculations'!E94</f>
        <v>Buyoga</v>
      </c>
      <c r="E95" s="43" t="str">
        <f>'Details and Calculations'!F94</f>
        <v>Mwumba</v>
      </c>
      <c r="F95" s="43" t="str">
        <f>'Details and Calculations'!G94</f>
        <v>Nyarubuye</v>
      </c>
      <c r="G95" s="43" t="str">
        <f>'Details and Calculations'!H94</f>
        <v/>
      </c>
      <c r="H95" s="43" t="str">
        <f>'Details and Calculations'!I94</f>
        <v/>
      </c>
      <c r="I95" s="43" t="str">
        <f>'Details and Calculations'!J94</f>
        <v>kiruruma</v>
      </c>
      <c r="J95" s="43">
        <f>'Details and Calculations'!K94</f>
        <v>173</v>
      </c>
      <c r="K95" s="43">
        <f>'Details and Calculations'!O94</f>
        <v>120</v>
      </c>
      <c r="L95" s="43">
        <f>'Details and Calculations'!P95</f>
        <v>72</v>
      </c>
      <c r="M95" s="43" t="str">
        <f>'Details and Calculations'!U94</f>
        <v>Piped Network -- Gravity Only</v>
      </c>
      <c r="N95" s="43">
        <f>'Details and Calculations'!V94</f>
        <v>2014</v>
      </c>
      <c r="O95" s="43" t="str">
        <f>'Details and Calculations'!W94</f>
        <v/>
      </c>
      <c r="P95" s="43" t="str">
        <f>'Details and Calculations'!X94</f>
        <v>Spring</v>
      </c>
      <c r="Q95" s="44" t="str">
        <f t="shared" si="33"/>
        <v>Low Risk</v>
      </c>
      <c r="R95" s="44" t="str">
        <f t="shared" si="34"/>
        <v>High Risk</v>
      </c>
      <c r="S95" s="45" t="str">
        <f t="shared" si="35"/>
        <v>Intermediate Level of Service</v>
      </c>
      <c r="T95" s="62" t="str">
        <f t="shared" si="48"/>
        <v>High Priority</v>
      </c>
      <c r="U95" s="46">
        <f t="shared" si="36"/>
        <v>6</v>
      </c>
      <c r="V95" s="28" t="str">
        <f t="shared" si="49"/>
        <v>Major Repairs or Replace System</v>
      </c>
      <c r="W95" s="47" t="str">
        <f t="shared" si="50"/>
        <v/>
      </c>
      <c r="X95" s="27" t="str">
        <f t="shared" si="51"/>
        <v>Further Technical Diagnostic Needed</v>
      </c>
      <c r="Y95" s="48">
        <f t="shared" si="37"/>
        <v>27</v>
      </c>
      <c r="Z95" s="48">
        <f t="shared" si="38"/>
        <v>17</v>
      </c>
      <c r="AA95" s="48">
        <f t="shared" si="39"/>
        <v>27</v>
      </c>
      <c r="AB95" s="48" t="str">
        <f t="shared" si="40"/>
        <v xml:space="preserve"> </v>
      </c>
      <c r="AC95" s="48">
        <f t="shared" si="41"/>
        <v>29</v>
      </c>
      <c r="AD95" s="48">
        <f t="shared" si="42"/>
        <v>4</v>
      </c>
      <c r="AE95" s="48">
        <f t="shared" si="43"/>
        <v>17</v>
      </c>
      <c r="AF95" s="48" t="str">
        <f t="shared" si="44"/>
        <v xml:space="preserve"> </v>
      </c>
      <c r="AG95" s="49" t="str">
        <f t="shared" si="45"/>
        <v/>
      </c>
      <c r="AH95" s="48">
        <f t="shared" si="46"/>
        <v>20</v>
      </c>
      <c r="AI95" s="50">
        <f>'Details and Calculations'!AE94</f>
        <v>1</v>
      </c>
      <c r="AJ95" s="50">
        <f>'Details and Calculations'!AM94</f>
        <v>1</v>
      </c>
      <c r="AK95" s="50">
        <f>'Details and Calculations'!AR94</f>
        <v>1</v>
      </c>
      <c r="AL95" s="50" t="str">
        <f>'Details and Calculations'!AW94</f>
        <v xml:space="preserve"> </v>
      </c>
      <c r="AM95" s="50">
        <f>'Details and Calculations'!BA94</f>
        <v>1</v>
      </c>
      <c r="AN95" s="50">
        <f>'Details and Calculations'!BF94</f>
        <v>1</v>
      </c>
      <c r="AO95" s="50">
        <f>'Details and Calculations'!BI94</f>
        <v>1</v>
      </c>
      <c r="AP95" s="50" t="str">
        <f>'Details and Calculations'!BM94</f>
        <v xml:space="preserve"> </v>
      </c>
      <c r="AQ95" s="50" t="str">
        <f>'Details and Calculations'!BP94</f>
        <v xml:space="preserve"> </v>
      </c>
      <c r="AR95" s="50">
        <f>'Details and Calculations'!CC94</f>
        <v>3</v>
      </c>
      <c r="AS95" s="50">
        <f>'Details and Calculations'!CJ94</f>
        <v>2</v>
      </c>
      <c r="AT95" s="51">
        <f>'Details and Calculations'!T94</f>
        <v>1</v>
      </c>
      <c r="AU95" s="51">
        <f>'Details and Calculations'!Z94</f>
        <v>1</v>
      </c>
      <c r="AV95" s="51">
        <f>'Details and Calculations'!S94</f>
        <v>0</v>
      </c>
      <c r="AW95" s="51">
        <f>'Details and Calculations'!AI94</f>
        <v>1</v>
      </c>
      <c r="AX95" s="51">
        <f>'Details and Calculations'!BY94</f>
        <v>1</v>
      </c>
      <c r="AY95" s="51">
        <f>'Details and Calculations'!CG94</f>
        <v>1</v>
      </c>
      <c r="AZ95" s="51">
        <f>'Details and Calculations'!CI94</f>
        <v>1</v>
      </c>
      <c r="BA95" s="51">
        <f t="shared" si="47"/>
        <v>0</v>
      </c>
      <c r="BB95" s="52">
        <f>'Details and Calculations'!Y94</f>
        <v>1</v>
      </c>
      <c r="BC95" s="52">
        <f>'Details and Calculations'!AC94</f>
        <v>1</v>
      </c>
      <c r="BD95" s="52">
        <f>'Details and Calculations'!AK94</f>
        <v>1</v>
      </c>
      <c r="BE95" s="52">
        <f>'Details and Calculations'!AN94</f>
        <v>6700</v>
      </c>
      <c r="BF95" s="52">
        <f>'Details and Calculations'!AP94</f>
        <v>11</v>
      </c>
      <c r="BG95" s="52" t="str">
        <f>'Details and Calculations'!AT94</f>
        <v xml:space="preserve"> </v>
      </c>
      <c r="BH95" s="52">
        <f>'Details and Calculations'!AY94</f>
        <v>3</v>
      </c>
      <c r="BI95" s="52">
        <f>'Details and Calculations'!BB94</f>
        <v>6700</v>
      </c>
      <c r="BJ95" s="52">
        <f>'Details and Calculations'!BD94</f>
        <v>2</v>
      </c>
      <c r="BK95" s="52">
        <f>'Details and Calculations'!CA94</f>
        <v>2</v>
      </c>
      <c r="BL95" s="43">
        <f>'Details and Calculations'!AA94</f>
        <v>1</v>
      </c>
      <c r="BM95" s="43" t="str">
        <f>'Details and Calculations'!AB94</f>
        <v>"Springbox" --Intake Structure At A Spring</v>
      </c>
      <c r="BN95" s="43">
        <f>'Details and Calculations'!AD94</f>
        <v>2014</v>
      </c>
      <c r="BO95" s="43">
        <f>'Details and Calculations'!AJ94</f>
        <v>1</v>
      </c>
      <c r="BP95" s="43">
        <f>'Details and Calculations'!AL94</f>
        <v>2014</v>
      </c>
      <c r="BQ95" s="43">
        <f>'Details and Calculations'!AO94</f>
        <v>1</v>
      </c>
      <c r="BR95" s="43">
        <f>'Details and Calculations'!AQ94</f>
        <v>2014</v>
      </c>
      <c r="BS95" s="43">
        <f>'Details and Calculations'!AS94</f>
        <v>0</v>
      </c>
      <c r="BT95" s="43" t="str">
        <f>'Details and Calculations'!AV94</f>
        <v xml:space="preserve"> </v>
      </c>
      <c r="BU95" s="43">
        <f>'Details and Calculations'!AX94</f>
        <v>1</v>
      </c>
      <c r="BV95" s="43">
        <f>'Details and Calculations'!AZ94</f>
        <v>2016</v>
      </c>
      <c r="BW95" s="43">
        <f>'Details and Calculations'!BC94</f>
        <v>1</v>
      </c>
      <c r="BX95" s="43">
        <f>'Details and Calculations'!BE94</f>
        <v>2014</v>
      </c>
      <c r="BY95" s="43">
        <f>'Details and Calculations'!BG94</f>
        <v>1</v>
      </c>
      <c r="BZ95" s="43">
        <f>'Details and Calculations'!BH94</f>
        <v>2014</v>
      </c>
      <c r="CA95" s="43">
        <f>'Details and Calculations'!BJ94</f>
        <v>0</v>
      </c>
      <c r="CB95" s="43" t="str">
        <f>'Details and Calculations'!BK94</f>
        <v/>
      </c>
      <c r="CC95" s="43" t="str">
        <f>'Details and Calculations'!BL94</f>
        <v xml:space="preserve"> </v>
      </c>
      <c r="CD95" s="43" t="str">
        <f>'Details and Calculations'!BN94</f>
        <v xml:space="preserve"> </v>
      </c>
      <c r="CE95" s="43" t="str">
        <f>'Details and Calculations'!BO94</f>
        <v xml:space="preserve"> </v>
      </c>
      <c r="CF95" s="43">
        <f>'Details and Calculations'!BZ94</f>
        <v>1</v>
      </c>
      <c r="CG95" s="43">
        <f>'Details and Calculations'!CB94</f>
        <v>2017</v>
      </c>
      <c r="CH95" s="31"/>
      <c r="CI95" s="53"/>
    </row>
    <row r="96" spans="1:87" x14ac:dyDescent="0.3">
      <c r="A96" s="43">
        <f>'Details and Calculations'!A95</f>
        <v>2017</v>
      </c>
      <c r="B96" s="43" t="str">
        <f>'Details and Calculations'!C95</f>
        <v>Rwanda</v>
      </c>
      <c r="C96" s="43" t="str">
        <f>'Details and Calculations'!D95</f>
        <v>Rulindo</v>
      </c>
      <c r="D96" s="43" t="str">
        <f>'Details and Calculations'!E95</f>
        <v>Shyorongi</v>
      </c>
      <c r="E96" s="43" t="str">
        <f>'Details and Calculations'!F95</f>
        <v>Muvumu</v>
      </c>
      <c r="F96" s="43" t="str">
        <f>'Details and Calculations'!G95</f>
        <v>Mukumba</v>
      </c>
      <c r="G96" s="43" t="str">
        <f>'Details and Calculations'!H95</f>
        <v/>
      </c>
      <c r="H96" s="43" t="str">
        <f>'Details and Calculations'!I95</f>
        <v/>
      </c>
      <c r="I96" s="43" t="str">
        <f>'Details and Calculations'!J95</f>
        <v>Muvumu- Taba</v>
      </c>
      <c r="J96" s="43">
        <f>'Details and Calculations'!K95</f>
        <v>92</v>
      </c>
      <c r="K96" s="43">
        <f>'Details and Calculations'!O95</f>
        <v>20</v>
      </c>
      <c r="L96" s="43">
        <f>'Details and Calculations'!P96</f>
        <v>32</v>
      </c>
      <c r="M96" s="43" t="str">
        <f>'Details and Calculations'!U95</f>
        <v>Piped Network -- Gravity Only</v>
      </c>
      <c r="N96" s="43">
        <f>'Details and Calculations'!V95</f>
        <v>2013</v>
      </c>
      <c r="O96" s="43" t="str">
        <f>'Details and Calculations'!W95</f>
        <v>Governement (District, Wasac) And Water For People</v>
      </c>
      <c r="P96" s="43" t="str">
        <f>'Details and Calculations'!X95</f>
        <v>Spring</v>
      </c>
      <c r="Q96" s="44" t="str">
        <f t="shared" si="33"/>
        <v>Low Risk</v>
      </c>
      <c r="R96" s="44" t="str">
        <f t="shared" si="34"/>
        <v>Low Risk</v>
      </c>
      <c r="S96" s="45" t="str">
        <f t="shared" si="35"/>
        <v>Basic Level of Service</v>
      </c>
      <c r="T96" s="62" t="str">
        <f t="shared" si="48"/>
        <v>Medium Priority</v>
      </c>
      <c r="U96" s="46">
        <f t="shared" si="36"/>
        <v>5</v>
      </c>
      <c r="V96" s="28" t="str">
        <f t="shared" si="49"/>
        <v>Repair or Replace Components</v>
      </c>
      <c r="W96" s="47" t="str">
        <f t="shared" si="50"/>
        <v xml:space="preserve">Storage Tank, </v>
      </c>
      <c r="X96" s="27" t="str">
        <f t="shared" si="51"/>
        <v>Create Plan To Repair or Replace Components</v>
      </c>
      <c r="Y96" s="48" t="str">
        <f t="shared" si="37"/>
        <v xml:space="preserve"> </v>
      </c>
      <c r="Z96" s="48">
        <f t="shared" si="38"/>
        <v>16</v>
      </c>
      <c r="AA96" s="48">
        <f t="shared" si="39"/>
        <v>26</v>
      </c>
      <c r="AB96" s="48">
        <f t="shared" si="40"/>
        <v>16</v>
      </c>
      <c r="AC96" s="48">
        <f t="shared" si="41"/>
        <v>26</v>
      </c>
      <c r="AD96" s="48" t="str">
        <f t="shared" si="42"/>
        <v xml:space="preserve"> </v>
      </c>
      <c r="AE96" s="48" t="str">
        <f t="shared" si="43"/>
        <v xml:space="preserve"> </v>
      </c>
      <c r="AF96" s="48" t="str">
        <f t="shared" si="44"/>
        <v xml:space="preserve"> </v>
      </c>
      <c r="AG96" s="49" t="str">
        <f t="shared" si="45"/>
        <v/>
      </c>
      <c r="AH96" s="48">
        <f t="shared" si="46"/>
        <v>16</v>
      </c>
      <c r="AI96" s="50" t="str">
        <f>'Details and Calculations'!AE95</f>
        <v xml:space="preserve"> </v>
      </c>
      <c r="AJ96" s="50">
        <f>'Details and Calculations'!AM95</f>
        <v>1</v>
      </c>
      <c r="AK96" s="50">
        <f>'Details and Calculations'!AR95</f>
        <v>2</v>
      </c>
      <c r="AL96" s="50">
        <f>'Details and Calculations'!AW95</f>
        <v>1</v>
      </c>
      <c r="AM96" s="50">
        <f>'Details and Calculations'!BA95</f>
        <v>1</v>
      </c>
      <c r="AN96" s="50" t="str">
        <f>'Details and Calculations'!BF95</f>
        <v xml:space="preserve"> </v>
      </c>
      <c r="AO96" s="50" t="str">
        <f>'Details and Calculations'!BI95</f>
        <v xml:space="preserve"> </v>
      </c>
      <c r="AP96" s="50" t="str">
        <f>'Details and Calculations'!BM95</f>
        <v xml:space="preserve"> </v>
      </c>
      <c r="AQ96" s="50" t="str">
        <f>'Details and Calculations'!BP95</f>
        <v xml:space="preserve"> </v>
      </c>
      <c r="AR96" s="50">
        <f>'Details and Calculations'!CC95</f>
        <v>1</v>
      </c>
      <c r="AS96" s="50">
        <f>'Details and Calculations'!CJ95</f>
        <v>2</v>
      </c>
      <c r="AT96" s="51">
        <f>'Details and Calculations'!T95</f>
        <v>1</v>
      </c>
      <c r="AU96" s="51">
        <f>'Details and Calculations'!Z95</f>
        <v>1</v>
      </c>
      <c r="AV96" s="51">
        <f>'Details and Calculations'!S95</f>
        <v>0</v>
      </c>
      <c r="AW96" s="51">
        <f>'Details and Calculations'!AI95</f>
        <v>1</v>
      </c>
      <c r="AX96" s="51">
        <f>'Details and Calculations'!BY95</f>
        <v>1</v>
      </c>
      <c r="AY96" s="51">
        <f>'Details and Calculations'!CG95</f>
        <v>0</v>
      </c>
      <c r="AZ96" s="51">
        <f>'Details and Calculations'!CI95</f>
        <v>1</v>
      </c>
      <c r="BA96" s="51">
        <f t="shared" si="47"/>
        <v>0</v>
      </c>
      <c r="BB96" s="52">
        <f>'Details and Calculations'!Y95</f>
        <v>1</v>
      </c>
      <c r="BC96" s="52" t="str">
        <f>'Details and Calculations'!AC95</f>
        <v xml:space="preserve"> </v>
      </c>
      <c r="BD96" s="52">
        <f>'Details and Calculations'!AK95</f>
        <v>1</v>
      </c>
      <c r="BE96" s="52">
        <f>'Details and Calculations'!AN95</f>
        <v>800</v>
      </c>
      <c r="BF96" s="52">
        <f>'Details and Calculations'!AP95</f>
        <v>3</v>
      </c>
      <c r="BG96" s="52">
        <f>'Details and Calculations'!AT95</f>
        <v>9</v>
      </c>
      <c r="BH96" s="52">
        <f>'Details and Calculations'!AY95</f>
        <v>1</v>
      </c>
      <c r="BI96" s="52">
        <f>'Details and Calculations'!BB95</f>
        <v>7500</v>
      </c>
      <c r="BJ96" s="52" t="str">
        <f>'Details and Calculations'!BD95</f>
        <v xml:space="preserve"> </v>
      </c>
      <c r="BK96" s="52">
        <f>'Details and Calculations'!CA95</f>
        <v>1</v>
      </c>
      <c r="BL96" s="43">
        <f>'Details and Calculations'!AA95</f>
        <v>0</v>
      </c>
      <c r="BM96" s="43" t="str">
        <f>'Details and Calculations'!AB95</f>
        <v/>
      </c>
      <c r="BN96" s="43" t="str">
        <f>'Details and Calculations'!AD95</f>
        <v xml:space="preserve"> </v>
      </c>
      <c r="BO96" s="43">
        <f>'Details and Calculations'!AJ95</f>
        <v>1</v>
      </c>
      <c r="BP96" s="43">
        <f>'Details and Calculations'!AL95</f>
        <v>2013</v>
      </c>
      <c r="BQ96" s="43">
        <f>'Details and Calculations'!AO95</f>
        <v>1</v>
      </c>
      <c r="BR96" s="43">
        <f>'Details and Calculations'!AQ95</f>
        <v>2013</v>
      </c>
      <c r="BS96" s="43">
        <f>'Details and Calculations'!AS95</f>
        <v>1</v>
      </c>
      <c r="BT96" s="43">
        <f>'Details and Calculations'!AV95</f>
        <v>2013</v>
      </c>
      <c r="BU96" s="43">
        <f>'Details and Calculations'!AX95</f>
        <v>1</v>
      </c>
      <c r="BV96" s="43">
        <f>'Details and Calculations'!AZ95</f>
        <v>2013</v>
      </c>
      <c r="BW96" s="43">
        <f>'Details and Calculations'!BC95</f>
        <v>0</v>
      </c>
      <c r="BX96" s="43" t="str">
        <f>'Details and Calculations'!BE95</f>
        <v xml:space="preserve"> </v>
      </c>
      <c r="BY96" s="43" t="str">
        <f>'Details and Calculations'!BG95</f>
        <v xml:space="preserve"> </v>
      </c>
      <c r="BZ96" s="43" t="str">
        <f>'Details and Calculations'!BH95</f>
        <v xml:space="preserve"> </v>
      </c>
      <c r="CA96" s="43">
        <f>'Details and Calculations'!BJ95</f>
        <v>0</v>
      </c>
      <c r="CB96" s="43" t="str">
        <f>'Details and Calculations'!BK95</f>
        <v/>
      </c>
      <c r="CC96" s="43" t="str">
        <f>'Details and Calculations'!BL95</f>
        <v xml:space="preserve"> </v>
      </c>
      <c r="CD96" s="43" t="str">
        <f>'Details and Calculations'!BN95</f>
        <v xml:space="preserve"> </v>
      </c>
      <c r="CE96" s="43" t="str">
        <f>'Details and Calculations'!BO95</f>
        <v xml:space="preserve"> </v>
      </c>
      <c r="CF96" s="43">
        <f>'Details and Calculations'!BZ95</f>
        <v>1</v>
      </c>
      <c r="CG96" s="43">
        <f>'Details and Calculations'!CB95</f>
        <v>2013</v>
      </c>
      <c r="CH96" s="31"/>
      <c r="CI96" s="53"/>
    </row>
    <row r="97" spans="1:87" x14ac:dyDescent="0.3">
      <c r="A97" s="43">
        <f>'Details and Calculations'!A96</f>
        <v>2017</v>
      </c>
      <c r="B97" s="43" t="str">
        <f>'Details and Calculations'!C96</f>
        <v>Rwanda</v>
      </c>
      <c r="C97" s="43" t="str">
        <f>'Details and Calculations'!D96</f>
        <v>Rulindo</v>
      </c>
      <c r="D97" s="43" t="str">
        <f>'Details and Calculations'!E96</f>
        <v>Kisaro</v>
      </c>
      <c r="E97" s="43" t="str">
        <f>'Details and Calculations'!F96</f>
        <v>Gitatsa</v>
      </c>
      <c r="F97" s="43" t="str">
        <f>'Details and Calculations'!G96</f>
        <v>Ruberano</v>
      </c>
      <c r="G97" s="43" t="str">
        <f>'Details and Calculations'!H96</f>
        <v/>
      </c>
      <c r="H97" s="43" t="str">
        <f>'Details and Calculations'!I96</f>
        <v/>
      </c>
      <c r="I97" s="43" t="str">
        <f>'Details and Calculations'!J96</f>
        <v>gahama</v>
      </c>
      <c r="J97" s="43">
        <f>'Details and Calculations'!K96</f>
        <v>132</v>
      </c>
      <c r="K97" s="43">
        <f>'Details and Calculations'!O96</f>
        <v>100</v>
      </c>
      <c r="L97" s="43">
        <f>'Details and Calculations'!P97</f>
        <v>85</v>
      </c>
      <c r="M97" s="43" t="str">
        <f>'Details and Calculations'!U96</f>
        <v>Piped Network With Pump</v>
      </c>
      <c r="N97" s="43">
        <f>'Details and Calculations'!V96</f>
        <v>2017</v>
      </c>
      <c r="O97" s="43" t="str">
        <f>'Details and Calculations'!W96</f>
        <v/>
      </c>
      <c r="P97" s="43" t="str">
        <f>'Details and Calculations'!X96</f>
        <v>Spring</v>
      </c>
      <c r="Q97" s="44" t="str">
        <f t="shared" si="33"/>
        <v>Low Risk</v>
      </c>
      <c r="R97" s="44" t="str">
        <f t="shared" si="34"/>
        <v>Low Risk</v>
      </c>
      <c r="S97" s="45" t="str">
        <f t="shared" si="35"/>
        <v>Intermediate Level of Service</v>
      </c>
      <c r="T97" s="62" t="str">
        <f t="shared" si="48"/>
        <v>Low Priority</v>
      </c>
      <c r="U97" s="46">
        <f t="shared" si="36"/>
        <v>7</v>
      </c>
      <c r="V97" s="28" t="str">
        <f t="shared" si="49"/>
        <v>Perform Routine Preventative Maintenance</v>
      </c>
      <c r="W97" s="47" t="str">
        <f t="shared" si="50"/>
        <v/>
      </c>
      <c r="X97" s="27" t="str">
        <f t="shared" si="51"/>
        <v>Maintain O&amp;M and Routine Monitoring</v>
      </c>
      <c r="Y97" s="48">
        <f t="shared" si="37"/>
        <v>25</v>
      </c>
      <c r="Z97" s="48">
        <f t="shared" si="38"/>
        <v>15</v>
      </c>
      <c r="AA97" s="48">
        <f t="shared" si="39"/>
        <v>25</v>
      </c>
      <c r="AB97" s="48">
        <f t="shared" si="40"/>
        <v>15</v>
      </c>
      <c r="AC97" s="48">
        <f t="shared" si="41"/>
        <v>25</v>
      </c>
      <c r="AD97" s="48">
        <f t="shared" si="42"/>
        <v>2</v>
      </c>
      <c r="AE97" s="48">
        <f t="shared" si="43"/>
        <v>15</v>
      </c>
      <c r="AF97" s="48" t="str">
        <f t="shared" si="44"/>
        <v xml:space="preserve"> </v>
      </c>
      <c r="AG97" s="49" t="str">
        <f t="shared" si="45"/>
        <v/>
      </c>
      <c r="AH97" s="48">
        <f t="shared" si="46"/>
        <v>20</v>
      </c>
      <c r="AI97" s="50">
        <f>'Details and Calculations'!AE96</f>
        <v>1</v>
      </c>
      <c r="AJ97" s="50">
        <f>'Details and Calculations'!AM96</f>
        <v>1</v>
      </c>
      <c r="AK97" s="50">
        <f>'Details and Calculations'!AR96</f>
        <v>1</v>
      </c>
      <c r="AL97" s="50">
        <f>'Details and Calculations'!AW96</f>
        <v>1</v>
      </c>
      <c r="AM97" s="50">
        <f>'Details and Calculations'!BA96</f>
        <v>1</v>
      </c>
      <c r="AN97" s="50">
        <f>'Details and Calculations'!BF96</f>
        <v>1</v>
      </c>
      <c r="AO97" s="50">
        <f>'Details and Calculations'!BI96</f>
        <v>1</v>
      </c>
      <c r="AP97" s="50" t="str">
        <f>'Details and Calculations'!BM96</f>
        <v xml:space="preserve"> </v>
      </c>
      <c r="AQ97" s="50" t="str">
        <f>'Details and Calculations'!BP96</f>
        <v xml:space="preserve"> </v>
      </c>
      <c r="AR97" s="50">
        <f>'Details and Calculations'!CC96</f>
        <v>1</v>
      </c>
      <c r="AS97" s="50">
        <f>'Details and Calculations'!CJ96</f>
        <v>1</v>
      </c>
      <c r="AT97" s="51">
        <f>'Details and Calculations'!T96</f>
        <v>1</v>
      </c>
      <c r="AU97" s="51">
        <f>'Details and Calculations'!Z96</f>
        <v>1</v>
      </c>
      <c r="AV97" s="51">
        <f>'Details and Calculations'!S96</f>
        <v>0</v>
      </c>
      <c r="AW97" s="51">
        <f>'Details and Calculations'!AI96</f>
        <v>1</v>
      </c>
      <c r="AX97" s="51">
        <f>'Details and Calculations'!BY96</f>
        <v>1</v>
      </c>
      <c r="AY97" s="51">
        <f>'Details and Calculations'!CG96</f>
        <v>1</v>
      </c>
      <c r="AZ97" s="51">
        <f>'Details and Calculations'!CI96</f>
        <v>1</v>
      </c>
      <c r="BA97" s="51">
        <f t="shared" si="47"/>
        <v>1</v>
      </c>
      <c r="BB97" s="52">
        <f>'Details and Calculations'!Y96</f>
        <v>2</v>
      </c>
      <c r="BC97" s="52">
        <f>'Details and Calculations'!AC96</f>
        <v>2</v>
      </c>
      <c r="BD97" s="52">
        <f>'Details and Calculations'!AK96</f>
        <v>2</v>
      </c>
      <c r="BE97" s="52">
        <f>'Details and Calculations'!AN96</f>
        <v>30000</v>
      </c>
      <c r="BF97" s="52">
        <f>'Details and Calculations'!AP96</f>
        <v>7</v>
      </c>
      <c r="BG97" s="52">
        <f>'Details and Calculations'!AT96</f>
        <v>14</v>
      </c>
      <c r="BH97" s="52">
        <f>'Details and Calculations'!AY96</f>
        <v>2</v>
      </c>
      <c r="BI97" s="52">
        <f>'Details and Calculations'!BB96</f>
        <v>30000</v>
      </c>
      <c r="BJ97" s="52">
        <f>'Details and Calculations'!BD96</f>
        <v>2</v>
      </c>
      <c r="BK97" s="52">
        <f>'Details and Calculations'!CA96</f>
        <v>1</v>
      </c>
      <c r="BL97" s="43">
        <f>'Details and Calculations'!AA96</f>
        <v>1</v>
      </c>
      <c r="BM97" s="43" t="str">
        <f>'Details and Calculations'!AB96</f>
        <v>"Springbox" --Intake Structure At A Spring</v>
      </c>
      <c r="BN97" s="43">
        <f>'Details and Calculations'!AD96</f>
        <v>2012</v>
      </c>
      <c r="BO97" s="43">
        <f>'Details and Calculations'!AJ96</f>
        <v>1</v>
      </c>
      <c r="BP97" s="43">
        <f>'Details and Calculations'!AL96</f>
        <v>2012</v>
      </c>
      <c r="BQ97" s="43">
        <f>'Details and Calculations'!AO96</f>
        <v>1</v>
      </c>
      <c r="BR97" s="43">
        <f>'Details and Calculations'!AQ96</f>
        <v>2012</v>
      </c>
      <c r="BS97" s="43">
        <f>'Details and Calculations'!AS96</f>
        <v>1</v>
      </c>
      <c r="BT97" s="43">
        <f>'Details and Calculations'!AV96</f>
        <v>2012</v>
      </c>
      <c r="BU97" s="43">
        <f>'Details and Calculations'!AX96</f>
        <v>1</v>
      </c>
      <c r="BV97" s="43">
        <f>'Details and Calculations'!AZ96</f>
        <v>2012</v>
      </c>
      <c r="BW97" s="43">
        <f>'Details and Calculations'!BC96</f>
        <v>1</v>
      </c>
      <c r="BX97" s="43">
        <f>'Details and Calculations'!BE96</f>
        <v>2012</v>
      </c>
      <c r="BY97" s="43">
        <f>'Details and Calculations'!BG96</f>
        <v>1</v>
      </c>
      <c r="BZ97" s="43">
        <f>'Details and Calculations'!BH96</f>
        <v>2012</v>
      </c>
      <c r="CA97" s="43">
        <f>'Details and Calculations'!BJ96</f>
        <v>0</v>
      </c>
      <c r="CB97" s="43" t="str">
        <f>'Details and Calculations'!BK96</f>
        <v/>
      </c>
      <c r="CC97" s="43" t="str">
        <f>'Details and Calculations'!BL96</f>
        <v xml:space="preserve"> </v>
      </c>
      <c r="CD97" s="43" t="str">
        <f>'Details and Calculations'!BN96</f>
        <v xml:space="preserve"> </v>
      </c>
      <c r="CE97" s="43" t="str">
        <f>'Details and Calculations'!BO96</f>
        <v xml:space="preserve"> </v>
      </c>
      <c r="CF97" s="43">
        <f>'Details and Calculations'!BZ96</f>
        <v>1</v>
      </c>
      <c r="CG97" s="43">
        <f>'Details and Calculations'!CB96</f>
        <v>2017</v>
      </c>
      <c r="CH97" s="31"/>
      <c r="CI97" s="53"/>
    </row>
    <row r="98" spans="1:87" x14ac:dyDescent="0.3">
      <c r="A98" s="43">
        <f>'Details and Calculations'!A97</f>
        <v>2017</v>
      </c>
      <c r="B98" s="43" t="str">
        <f>'Details and Calculations'!C97</f>
        <v>Rwanda</v>
      </c>
      <c r="C98" s="43" t="str">
        <f>'Details and Calculations'!D97</f>
        <v>Rulindo</v>
      </c>
      <c r="D98" s="43" t="str">
        <f>'Details and Calculations'!E97</f>
        <v>Shyorongi</v>
      </c>
      <c r="E98" s="43" t="str">
        <f>'Details and Calculations'!F97</f>
        <v>Rubona</v>
      </c>
      <c r="F98" s="43" t="str">
        <f>'Details and Calculations'!G97</f>
        <v>Gishyita</v>
      </c>
      <c r="G98" s="43" t="str">
        <f>'Details and Calculations'!H97</f>
        <v/>
      </c>
      <c r="H98" s="43" t="str">
        <f>'Details and Calculations'!I97</f>
        <v/>
      </c>
      <c r="I98" s="43" t="str">
        <f>'Details and Calculations'!J97</f>
        <v>Bitete-Rwahi network</v>
      </c>
      <c r="J98" s="43">
        <f>'Details and Calculations'!K97</f>
        <v>205</v>
      </c>
      <c r="K98" s="43">
        <f>'Details and Calculations'!O97</f>
        <v>120</v>
      </c>
      <c r="L98" s="43">
        <f>'Details and Calculations'!P98</f>
        <v>98</v>
      </c>
      <c r="M98" s="43" t="str">
        <f>'Details and Calculations'!U97</f>
        <v>Piped Network -- Gravity Only</v>
      </c>
      <c r="N98" s="43">
        <f>'Details and Calculations'!V97</f>
        <v>2013</v>
      </c>
      <c r="O98" s="43" t="str">
        <f>'Details and Calculations'!W97</f>
        <v>Governement (District, Wasac) And Water For People</v>
      </c>
      <c r="P98" s="43" t="str">
        <f>'Details and Calculations'!X97</f>
        <v>Spring</v>
      </c>
      <c r="Q98" s="44" t="str">
        <f t="shared" si="33"/>
        <v>Low Risk</v>
      </c>
      <c r="R98" s="44" t="str">
        <f t="shared" si="34"/>
        <v>Low Risk</v>
      </c>
      <c r="S98" s="45" t="str">
        <f t="shared" si="35"/>
        <v>High Level of Service</v>
      </c>
      <c r="T98" s="62" t="str">
        <f t="shared" si="48"/>
        <v>Low Priority</v>
      </c>
      <c r="U98" s="46">
        <f t="shared" si="36"/>
        <v>8</v>
      </c>
      <c r="V98" s="28" t="str">
        <f t="shared" si="49"/>
        <v>Repair or Replace Components</v>
      </c>
      <c r="W98" s="47" t="str">
        <f t="shared" si="50"/>
        <v xml:space="preserve">Storage Tank, </v>
      </c>
      <c r="X98" s="27" t="str">
        <f t="shared" si="51"/>
        <v>Create Plan To Repair or Replace Components</v>
      </c>
      <c r="Y98" s="48">
        <f t="shared" si="37"/>
        <v>26</v>
      </c>
      <c r="Z98" s="48">
        <f t="shared" si="38"/>
        <v>16</v>
      </c>
      <c r="AA98" s="48">
        <f t="shared" si="39"/>
        <v>26</v>
      </c>
      <c r="AB98" s="48">
        <f t="shared" si="40"/>
        <v>16</v>
      </c>
      <c r="AC98" s="48">
        <f t="shared" si="41"/>
        <v>26</v>
      </c>
      <c r="AD98" s="48" t="str">
        <f t="shared" si="42"/>
        <v xml:space="preserve"> </v>
      </c>
      <c r="AE98" s="48" t="str">
        <f t="shared" si="43"/>
        <v xml:space="preserve"> </v>
      </c>
      <c r="AF98" s="48" t="str">
        <f t="shared" si="44"/>
        <v xml:space="preserve"> </v>
      </c>
      <c r="AG98" s="49" t="str">
        <f t="shared" si="45"/>
        <v/>
      </c>
      <c r="AH98" s="48">
        <f t="shared" si="46"/>
        <v>16</v>
      </c>
      <c r="AI98" s="50">
        <f>'Details and Calculations'!AE97</f>
        <v>1</v>
      </c>
      <c r="AJ98" s="50">
        <f>'Details and Calculations'!AM97</f>
        <v>1</v>
      </c>
      <c r="AK98" s="50">
        <f>'Details and Calculations'!AR97</f>
        <v>2</v>
      </c>
      <c r="AL98" s="50">
        <f>'Details and Calculations'!AW97</f>
        <v>1</v>
      </c>
      <c r="AM98" s="50">
        <f>'Details and Calculations'!BA97</f>
        <v>1</v>
      </c>
      <c r="AN98" s="50" t="str">
        <f>'Details and Calculations'!BF97</f>
        <v xml:space="preserve"> </v>
      </c>
      <c r="AO98" s="50" t="str">
        <f>'Details and Calculations'!BI97</f>
        <v xml:space="preserve"> </v>
      </c>
      <c r="AP98" s="50" t="str">
        <f>'Details and Calculations'!BM97</f>
        <v xml:space="preserve"> </v>
      </c>
      <c r="AQ98" s="50" t="str">
        <f>'Details and Calculations'!BP97</f>
        <v xml:space="preserve"> </v>
      </c>
      <c r="AR98" s="50">
        <f>'Details and Calculations'!CC97</f>
        <v>1</v>
      </c>
      <c r="AS98" s="50">
        <f>'Details and Calculations'!CJ97</f>
        <v>1</v>
      </c>
      <c r="AT98" s="51">
        <f>'Details and Calculations'!T97</f>
        <v>1</v>
      </c>
      <c r="AU98" s="51">
        <f>'Details and Calculations'!Z97</f>
        <v>1</v>
      </c>
      <c r="AV98" s="51">
        <f>'Details and Calculations'!S97</f>
        <v>1</v>
      </c>
      <c r="AW98" s="51">
        <f>'Details and Calculations'!AI97</f>
        <v>1</v>
      </c>
      <c r="AX98" s="51">
        <f>'Details and Calculations'!BY97</f>
        <v>1</v>
      </c>
      <c r="AY98" s="51">
        <f>'Details and Calculations'!CG97</f>
        <v>1</v>
      </c>
      <c r="AZ98" s="51">
        <f>'Details and Calculations'!CI97</f>
        <v>1</v>
      </c>
      <c r="BA98" s="51">
        <f t="shared" si="47"/>
        <v>1</v>
      </c>
      <c r="BB98" s="52">
        <f>'Details and Calculations'!Y97</f>
        <v>2</v>
      </c>
      <c r="BC98" s="52">
        <f>'Details and Calculations'!AC97</f>
        <v>1</v>
      </c>
      <c r="BD98" s="52">
        <f>'Details and Calculations'!AK97</f>
        <v>1</v>
      </c>
      <c r="BE98" s="52">
        <f>'Details and Calculations'!AN97</f>
        <v>600</v>
      </c>
      <c r="BF98" s="52">
        <f>'Details and Calculations'!AP97</f>
        <v>6</v>
      </c>
      <c r="BG98" s="52">
        <f>'Details and Calculations'!AT97</f>
        <v>6</v>
      </c>
      <c r="BH98" s="52">
        <f>'Details and Calculations'!AY97</f>
        <v>1</v>
      </c>
      <c r="BI98" s="52">
        <f>'Details and Calculations'!BB97</f>
        <v>6500</v>
      </c>
      <c r="BJ98" s="52" t="str">
        <f>'Details and Calculations'!BD97</f>
        <v xml:space="preserve"> </v>
      </c>
      <c r="BK98" s="52">
        <f>'Details and Calculations'!CA97</f>
        <v>1</v>
      </c>
      <c r="BL98" s="43">
        <f>'Details and Calculations'!AA97</f>
        <v>1</v>
      </c>
      <c r="BM98" s="43" t="str">
        <f>'Details and Calculations'!AB97</f>
        <v>"Springbox" --Intake Structure At A Spring</v>
      </c>
      <c r="BN98" s="43">
        <f>'Details and Calculations'!AD97</f>
        <v>2013</v>
      </c>
      <c r="BO98" s="43">
        <f>'Details and Calculations'!AJ97</f>
        <v>1</v>
      </c>
      <c r="BP98" s="43">
        <f>'Details and Calculations'!AL97</f>
        <v>2013</v>
      </c>
      <c r="BQ98" s="43">
        <f>'Details and Calculations'!AO97</f>
        <v>1</v>
      </c>
      <c r="BR98" s="43">
        <f>'Details and Calculations'!AQ97</f>
        <v>2013</v>
      </c>
      <c r="BS98" s="43">
        <f>'Details and Calculations'!AS97</f>
        <v>1</v>
      </c>
      <c r="BT98" s="43">
        <f>'Details and Calculations'!AV97</f>
        <v>2013</v>
      </c>
      <c r="BU98" s="43">
        <f>'Details and Calculations'!AX97</f>
        <v>1</v>
      </c>
      <c r="BV98" s="43">
        <f>'Details and Calculations'!AZ97</f>
        <v>2013</v>
      </c>
      <c r="BW98" s="43">
        <f>'Details and Calculations'!BC97</f>
        <v>0</v>
      </c>
      <c r="BX98" s="43" t="str">
        <f>'Details and Calculations'!BE97</f>
        <v xml:space="preserve"> </v>
      </c>
      <c r="BY98" s="43" t="str">
        <f>'Details and Calculations'!BG97</f>
        <v xml:space="preserve"> </v>
      </c>
      <c r="BZ98" s="43" t="str">
        <f>'Details and Calculations'!BH97</f>
        <v xml:space="preserve"> </v>
      </c>
      <c r="CA98" s="43">
        <f>'Details and Calculations'!BJ97</f>
        <v>0</v>
      </c>
      <c r="CB98" s="43" t="str">
        <f>'Details and Calculations'!BK97</f>
        <v/>
      </c>
      <c r="CC98" s="43" t="str">
        <f>'Details and Calculations'!BL97</f>
        <v xml:space="preserve"> </v>
      </c>
      <c r="CD98" s="43" t="str">
        <f>'Details and Calculations'!BN97</f>
        <v xml:space="preserve"> </v>
      </c>
      <c r="CE98" s="43" t="str">
        <f>'Details and Calculations'!BO97</f>
        <v xml:space="preserve"> </v>
      </c>
      <c r="CF98" s="43">
        <f>'Details and Calculations'!BZ97</f>
        <v>1</v>
      </c>
      <c r="CG98" s="43">
        <f>'Details and Calculations'!CB97</f>
        <v>2013</v>
      </c>
      <c r="CH98" s="31"/>
      <c r="CI98" s="53"/>
    </row>
    <row r="99" spans="1:87" x14ac:dyDescent="0.3">
      <c r="A99" s="43">
        <f>'Details and Calculations'!A98</f>
        <v>2017</v>
      </c>
      <c r="B99" s="43" t="str">
        <f>'Details and Calculations'!C98</f>
        <v>Rwanda</v>
      </c>
      <c r="C99" s="43" t="str">
        <f>'Details and Calculations'!D98</f>
        <v>Rulindo</v>
      </c>
      <c r="D99" s="43" t="str">
        <f>'Details and Calculations'!E98</f>
        <v>Murambi</v>
      </c>
      <c r="E99" s="43" t="str">
        <f>'Details and Calculations'!F98</f>
        <v>Mvuzo</v>
      </c>
      <c r="F99" s="43" t="str">
        <f>'Details and Calculations'!G98</f>
        <v>Kabuga</v>
      </c>
      <c r="G99" s="43" t="str">
        <f>'Details and Calculations'!H98</f>
        <v/>
      </c>
      <c r="H99" s="43" t="str">
        <f>'Details and Calculations'!I98</f>
        <v/>
      </c>
      <c r="I99" s="43" t="str">
        <f>'Details and Calculations'!J98</f>
        <v>Gakoma network</v>
      </c>
      <c r="J99" s="43">
        <f>'Details and Calculations'!K98</f>
        <v>199</v>
      </c>
      <c r="K99" s="43">
        <f>'Details and Calculations'!O98</f>
        <v>101</v>
      </c>
      <c r="L99" s="43" t="str">
        <f>'Details and Calculations'!P99</f>
        <v xml:space="preserve"> </v>
      </c>
      <c r="M99" s="43" t="str">
        <f>'Details and Calculations'!U98</f>
        <v>Piped Network -- Gravity Only</v>
      </c>
      <c r="N99" s="43">
        <f>'Details and Calculations'!V98</f>
        <v>2004</v>
      </c>
      <c r="O99" s="43" t="str">
        <f>'Details and Calculations'!W98</f>
        <v/>
      </c>
      <c r="P99" s="43" t="str">
        <f>'Details and Calculations'!X98</f>
        <v>Spring</v>
      </c>
      <c r="Q99" s="44" t="str">
        <f t="shared" ref="Q99:Q130" si="52">IF(AT99=0,"No Improved Water Point/System",IF(COUNTIF(Y99:AH99,"&lt;=5")&gt;2,"High Risk",IF(COUNTIF(Y99:AH99,"&lt;=5")=2,"Medium Risk",IF(COUNTIF(Y99:AH99,"&lt;=5")&lt;=1,"Low Risk"))))</f>
        <v>Low Risk</v>
      </c>
      <c r="R99" s="44" t="str">
        <f t="shared" ref="R99:R130" si="53">IF(AT99=0,"No Improved Water Point/System",IF(COUNTIF(AI99:AS99,"3")&gt;=1,"High Risk",IF(COUNTIF(AI99:AS99,"2")&gt;=3,"Medium Risk",IF(COUNTIF(AI99:AS99,"2")&lt;3,"Low Risk"))))</f>
        <v>High Risk</v>
      </c>
      <c r="S99" s="45" t="str">
        <f t="shared" si="35"/>
        <v>Basic Level of Service</v>
      </c>
      <c r="T99" s="62" t="str">
        <f t="shared" si="48"/>
        <v>High Priority</v>
      </c>
      <c r="U99" s="46">
        <f t="shared" ref="U99:U130" si="54">SUM(AT99:BA99)</f>
        <v>4</v>
      </c>
      <c r="V99" s="28" t="str">
        <f t="shared" si="49"/>
        <v>Major Repairs or Replace System</v>
      </c>
      <c r="W99" s="47" t="str">
        <f t="shared" si="50"/>
        <v/>
      </c>
      <c r="X99" s="27" t="str">
        <f t="shared" si="51"/>
        <v>Further Technical Diagnostic Needed</v>
      </c>
      <c r="Y99" s="48" t="str">
        <f t="shared" ref="Y99:Y130" si="55">IF(BL99=1,Reference_Intake-(A99-BN99)," ")</f>
        <v xml:space="preserve"> </v>
      </c>
      <c r="Z99" s="48" t="str">
        <f t="shared" ref="Z99:Z130" si="56">IF(BO99=1,Reference_Conduction_Line-(A99-BP99)," ")</f>
        <v xml:space="preserve"> </v>
      </c>
      <c r="AA99" s="48">
        <f t="shared" ref="AA99:AA130" si="57">IF(BQ99=1,Reference_Storage_Tank-(A99-BR99)," ")</f>
        <v>17</v>
      </c>
      <c r="AB99" s="48" t="str">
        <f t="shared" ref="AB99:AB130" si="58">IF(BS99=1,Reference_Other_Concrete_Structures-(A99-BT99)," ")</f>
        <v xml:space="preserve"> </v>
      </c>
      <c r="AC99" s="48">
        <f t="shared" ref="AC99:AC130" si="59">IF(BU99=1,Reference_Distribution_Network-(A99-BV99)," ")</f>
        <v>17</v>
      </c>
      <c r="AD99" s="48" t="str">
        <f t="shared" ref="AD99:AD130" si="60">IF(BW99=1,Reference_Pump-(A99-BX99)," ")</f>
        <v xml:space="preserve"> </v>
      </c>
      <c r="AE99" s="48" t="str">
        <f t="shared" ref="AE99:AE130" si="61">IF(BY99=1,Reference_Pump_House-(A99-BZ99)," ")</f>
        <v xml:space="preserve"> </v>
      </c>
      <c r="AF99" s="48" t="str">
        <f t="shared" ref="AF99:AF130" si="62">IF(CA99=1,Reference_Treatment_Equipment-(A99-CC99)," ")</f>
        <v xml:space="preserve"> </v>
      </c>
      <c r="AG99" s="49" t="str">
        <f t="shared" ref="AG99:AG130" si="63">IF(CD99=1,Reference_Treatment_Housing_Structure-(A99-CE99),"")</f>
        <v/>
      </c>
      <c r="AH99" s="48">
        <f t="shared" ref="AH99:AH130" si="64">IF(CF99=1,Reference_Kiosk-(A99-CG99)," ")</f>
        <v>7</v>
      </c>
      <c r="AI99" s="50" t="str">
        <f>'Details and Calculations'!AE98</f>
        <v xml:space="preserve"> </v>
      </c>
      <c r="AJ99" s="50" t="str">
        <f>'Details and Calculations'!AM98</f>
        <v xml:space="preserve"> </v>
      </c>
      <c r="AK99" s="50">
        <f>'Details and Calculations'!AR98</f>
        <v>1</v>
      </c>
      <c r="AL99" s="50" t="str">
        <f>'Details and Calculations'!AW98</f>
        <v xml:space="preserve"> </v>
      </c>
      <c r="AM99" s="50">
        <f>'Details and Calculations'!BA98</f>
        <v>2</v>
      </c>
      <c r="AN99" s="50" t="str">
        <f>'Details and Calculations'!BF98</f>
        <v xml:space="preserve"> </v>
      </c>
      <c r="AO99" s="50" t="str">
        <f>'Details and Calculations'!BI98</f>
        <v xml:space="preserve"> </v>
      </c>
      <c r="AP99" s="50" t="str">
        <f>'Details and Calculations'!BM98</f>
        <v xml:space="preserve"> </v>
      </c>
      <c r="AQ99" s="50" t="str">
        <f>'Details and Calculations'!BP98</f>
        <v xml:space="preserve"> </v>
      </c>
      <c r="AR99" s="50">
        <f>'Details and Calculations'!CC98</f>
        <v>3</v>
      </c>
      <c r="AS99" s="50">
        <f>'Details and Calculations'!CJ98</f>
        <v>3</v>
      </c>
      <c r="AT99" s="51">
        <f>'Details and Calculations'!T98</f>
        <v>1</v>
      </c>
      <c r="AU99" s="51">
        <f>'Details and Calculations'!Z98</f>
        <v>1</v>
      </c>
      <c r="AV99" s="51">
        <f>'Details and Calculations'!S98</f>
        <v>0</v>
      </c>
      <c r="AW99" s="51">
        <f>'Details and Calculations'!AI98</f>
        <v>1</v>
      </c>
      <c r="AX99" s="51">
        <f>'Details and Calculations'!BY98</f>
        <v>1</v>
      </c>
      <c r="AY99" s="51">
        <f>'Details and Calculations'!CG98</f>
        <v>0</v>
      </c>
      <c r="AZ99" s="51">
        <f>'Details and Calculations'!CI98</f>
        <v>0</v>
      </c>
      <c r="BA99" s="51">
        <f t="shared" ref="BA99:BA130" si="65">IF(AS99=1,1,0)</f>
        <v>0</v>
      </c>
      <c r="BB99" s="52">
        <f>'Details and Calculations'!Y98</f>
        <v>2</v>
      </c>
      <c r="BC99" s="52" t="str">
        <f>'Details and Calculations'!AC98</f>
        <v xml:space="preserve"> </v>
      </c>
      <c r="BD99" s="52" t="str">
        <f>'Details and Calculations'!AK98</f>
        <v xml:space="preserve"> </v>
      </c>
      <c r="BE99" s="52" t="str">
        <f>'Details and Calculations'!AN98</f>
        <v xml:space="preserve"> </v>
      </c>
      <c r="BF99" s="52">
        <f>'Details and Calculations'!AP98</f>
        <v>2</v>
      </c>
      <c r="BG99" s="52" t="str">
        <f>'Details and Calculations'!AT98</f>
        <v xml:space="preserve"> </v>
      </c>
      <c r="BH99" s="52">
        <f>'Details and Calculations'!AY98</f>
        <v>1</v>
      </c>
      <c r="BI99" s="52">
        <f>'Details and Calculations'!BB98</f>
        <v>4000</v>
      </c>
      <c r="BJ99" s="52" t="str">
        <f>'Details and Calculations'!BD98</f>
        <v xml:space="preserve"> </v>
      </c>
      <c r="BK99" s="52">
        <f>'Details and Calculations'!CA98</f>
        <v>2</v>
      </c>
      <c r="BL99" s="43">
        <f>'Details and Calculations'!AA98</f>
        <v>0</v>
      </c>
      <c r="BM99" s="43" t="str">
        <f>'Details and Calculations'!AB98</f>
        <v/>
      </c>
      <c r="BN99" s="43" t="str">
        <f>'Details and Calculations'!AD98</f>
        <v xml:space="preserve"> </v>
      </c>
      <c r="BO99" s="43">
        <f>'Details and Calculations'!AJ98</f>
        <v>0</v>
      </c>
      <c r="BP99" s="43" t="str">
        <f>'Details and Calculations'!AL98</f>
        <v xml:space="preserve"> </v>
      </c>
      <c r="BQ99" s="43">
        <f>'Details and Calculations'!AO98</f>
        <v>1</v>
      </c>
      <c r="BR99" s="43">
        <f>'Details and Calculations'!AQ98</f>
        <v>2004</v>
      </c>
      <c r="BS99" s="43">
        <f>'Details and Calculations'!AS98</f>
        <v>0</v>
      </c>
      <c r="BT99" s="43" t="str">
        <f>'Details and Calculations'!AV98</f>
        <v xml:space="preserve"> </v>
      </c>
      <c r="BU99" s="43">
        <f>'Details and Calculations'!AX98</f>
        <v>1</v>
      </c>
      <c r="BV99" s="43">
        <f>'Details and Calculations'!AZ98</f>
        <v>2004</v>
      </c>
      <c r="BW99" s="43">
        <f>'Details and Calculations'!BC98</f>
        <v>0</v>
      </c>
      <c r="BX99" s="43" t="str">
        <f>'Details and Calculations'!BE98</f>
        <v xml:space="preserve"> </v>
      </c>
      <c r="BY99" s="43" t="str">
        <f>'Details and Calculations'!BG98</f>
        <v xml:space="preserve"> </v>
      </c>
      <c r="BZ99" s="43" t="str">
        <f>'Details and Calculations'!BH98</f>
        <v xml:space="preserve"> </v>
      </c>
      <c r="CA99" s="43">
        <f>'Details and Calculations'!BJ98</f>
        <v>0</v>
      </c>
      <c r="CB99" s="43" t="str">
        <f>'Details and Calculations'!BK98</f>
        <v/>
      </c>
      <c r="CC99" s="43" t="str">
        <f>'Details and Calculations'!BL98</f>
        <v xml:space="preserve"> </v>
      </c>
      <c r="CD99" s="43" t="str">
        <f>'Details and Calculations'!BN98</f>
        <v xml:space="preserve"> </v>
      </c>
      <c r="CE99" s="43" t="str">
        <f>'Details and Calculations'!BO98</f>
        <v xml:space="preserve"> </v>
      </c>
      <c r="CF99" s="43">
        <f>'Details and Calculations'!BZ98</f>
        <v>1</v>
      </c>
      <c r="CG99" s="43">
        <f>'Details and Calculations'!CB98</f>
        <v>2004</v>
      </c>
      <c r="CH99" s="31"/>
      <c r="CI99" s="53"/>
    </row>
    <row r="100" spans="1:87" x14ac:dyDescent="0.3">
      <c r="A100" s="43">
        <f>'Details and Calculations'!A99</f>
        <v>2017</v>
      </c>
      <c r="B100" s="43" t="str">
        <f>'Details and Calculations'!C99</f>
        <v>Rwanda</v>
      </c>
      <c r="C100" s="43" t="str">
        <f>'Details and Calculations'!D99</f>
        <v>Rulindo</v>
      </c>
      <c r="D100" s="43" t="str">
        <f>'Details and Calculations'!E99</f>
        <v>Tumba</v>
      </c>
      <c r="E100" s="43" t="str">
        <f>'Details and Calculations'!F99</f>
        <v>Gahabwa</v>
      </c>
      <c r="F100" s="43" t="str">
        <f>'Details and Calculations'!G99</f>
        <v>Rushaki</v>
      </c>
      <c r="G100" s="43" t="str">
        <f>'Details and Calculations'!H99</f>
        <v/>
      </c>
      <c r="H100" s="43" t="str">
        <f>'Details and Calculations'!I99</f>
        <v/>
      </c>
      <c r="I100" s="43" t="str">
        <f>'Details and Calculations'!J99</f>
        <v>Rushaki water point at Habimana/Nyirambuga pumping system</v>
      </c>
      <c r="J100" s="43">
        <f>'Details and Calculations'!K99</f>
        <v>152</v>
      </c>
      <c r="K100" s="43">
        <f>'Details and Calculations'!O99</f>
        <v>152</v>
      </c>
      <c r="L100" s="43">
        <f>'Details and Calculations'!P100</f>
        <v>18</v>
      </c>
      <c r="M100" s="43" t="str">
        <f>'Details and Calculations'!U99</f>
        <v>Piped Network With Pump</v>
      </c>
      <c r="N100" s="43">
        <f>'Details and Calculations'!V99</f>
        <v>2017</v>
      </c>
      <c r="O100" s="43" t="str">
        <f>'Details and Calculations'!W99</f>
        <v>Governement (District, Wasac) And Water For People</v>
      </c>
      <c r="P100" s="43" t="str">
        <f>'Details and Calculations'!X99</f>
        <v>Spring</v>
      </c>
      <c r="Q100" s="44" t="str">
        <f t="shared" si="52"/>
        <v>Low Risk</v>
      </c>
      <c r="R100" s="44" t="str">
        <f t="shared" si="53"/>
        <v>Low Risk</v>
      </c>
      <c r="S100" s="45" t="str">
        <f t="shared" si="35"/>
        <v>Intermediate Level of Service</v>
      </c>
      <c r="T100" s="62" t="str">
        <f t="shared" si="48"/>
        <v>Low Priority</v>
      </c>
      <c r="U100" s="46">
        <f t="shared" si="54"/>
        <v>7</v>
      </c>
      <c r="V100" s="28" t="str">
        <f t="shared" si="49"/>
        <v>Perform Routine Preventative Maintenance</v>
      </c>
      <c r="W100" s="47" t="str">
        <f t="shared" si="50"/>
        <v/>
      </c>
      <c r="X100" s="27" t="str">
        <f t="shared" si="51"/>
        <v>Maintain O&amp;M and Routine Monitoring</v>
      </c>
      <c r="Y100" s="48" t="str">
        <f t="shared" si="55"/>
        <v xml:space="preserve"> </v>
      </c>
      <c r="Z100" s="48">
        <f t="shared" si="56"/>
        <v>20</v>
      </c>
      <c r="AA100" s="48">
        <f t="shared" si="57"/>
        <v>30</v>
      </c>
      <c r="AB100" s="48" t="str">
        <f t="shared" si="58"/>
        <v xml:space="preserve"> </v>
      </c>
      <c r="AC100" s="48">
        <f t="shared" si="59"/>
        <v>30</v>
      </c>
      <c r="AD100" s="48" t="str">
        <f t="shared" si="60"/>
        <v xml:space="preserve"> </v>
      </c>
      <c r="AE100" s="48" t="str">
        <f t="shared" si="61"/>
        <v xml:space="preserve"> </v>
      </c>
      <c r="AF100" s="48" t="str">
        <f t="shared" si="62"/>
        <v xml:space="preserve"> </v>
      </c>
      <c r="AG100" s="49" t="str">
        <f t="shared" si="63"/>
        <v/>
      </c>
      <c r="AH100" s="48">
        <f t="shared" si="64"/>
        <v>20</v>
      </c>
      <c r="AI100" s="50" t="str">
        <f>'Details and Calculations'!AE99</f>
        <v xml:space="preserve"> </v>
      </c>
      <c r="AJ100" s="50">
        <f>'Details and Calculations'!AM99</f>
        <v>1</v>
      </c>
      <c r="AK100" s="50">
        <f>'Details and Calculations'!AR99</f>
        <v>1</v>
      </c>
      <c r="AL100" s="50" t="str">
        <f>'Details and Calculations'!AW99</f>
        <v xml:space="preserve"> </v>
      </c>
      <c r="AM100" s="50">
        <f>'Details and Calculations'!BA99</f>
        <v>1</v>
      </c>
      <c r="AN100" s="50" t="str">
        <f>'Details and Calculations'!BF99</f>
        <v xml:space="preserve"> </v>
      </c>
      <c r="AO100" s="50" t="str">
        <f>'Details and Calculations'!BI99</f>
        <v xml:space="preserve"> </v>
      </c>
      <c r="AP100" s="50" t="str">
        <f>'Details and Calculations'!BM99</f>
        <v xml:space="preserve"> </v>
      </c>
      <c r="AQ100" s="50" t="str">
        <f>'Details and Calculations'!BP99</f>
        <v xml:space="preserve"> </v>
      </c>
      <c r="AR100" s="50">
        <f>'Details and Calculations'!CC99</f>
        <v>1</v>
      </c>
      <c r="AS100" s="50">
        <f>'Details and Calculations'!CJ99</f>
        <v>1</v>
      </c>
      <c r="AT100" s="51">
        <f>'Details and Calculations'!T99</f>
        <v>1</v>
      </c>
      <c r="AU100" s="51">
        <f>'Details and Calculations'!Z99</f>
        <v>1</v>
      </c>
      <c r="AV100" s="51">
        <f>'Details and Calculations'!S99</f>
        <v>0</v>
      </c>
      <c r="AW100" s="51">
        <f>'Details and Calculations'!AI99</f>
        <v>1</v>
      </c>
      <c r="AX100" s="51">
        <f>'Details and Calculations'!BY99</f>
        <v>1</v>
      </c>
      <c r="AY100" s="51">
        <f>'Details and Calculations'!CG99</f>
        <v>1</v>
      </c>
      <c r="AZ100" s="51">
        <f>'Details and Calculations'!CI99</f>
        <v>1</v>
      </c>
      <c r="BA100" s="51">
        <f t="shared" si="65"/>
        <v>1</v>
      </c>
      <c r="BB100" s="52">
        <f>'Details and Calculations'!Y99</f>
        <v>2</v>
      </c>
      <c r="BC100" s="52" t="str">
        <f>'Details and Calculations'!AC99</f>
        <v xml:space="preserve"> </v>
      </c>
      <c r="BD100" s="52">
        <f>'Details and Calculations'!AK99</f>
        <v>1</v>
      </c>
      <c r="BE100" s="52">
        <f>'Details and Calculations'!AN99</f>
        <v>2017</v>
      </c>
      <c r="BF100" s="52">
        <f>'Details and Calculations'!AP99</f>
        <v>1</v>
      </c>
      <c r="BG100" s="52" t="str">
        <f>'Details and Calculations'!AT99</f>
        <v xml:space="preserve"> </v>
      </c>
      <c r="BH100" s="52">
        <f>'Details and Calculations'!AY99</f>
        <v>1</v>
      </c>
      <c r="BI100" s="52">
        <f>'Details and Calculations'!BB99</f>
        <v>1000</v>
      </c>
      <c r="BJ100" s="52" t="str">
        <f>'Details and Calculations'!BD99</f>
        <v xml:space="preserve"> </v>
      </c>
      <c r="BK100" s="52">
        <f>'Details and Calculations'!CA99</f>
        <v>2</v>
      </c>
      <c r="BL100" s="43">
        <f>'Details and Calculations'!AA99</f>
        <v>0</v>
      </c>
      <c r="BM100" s="43" t="str">
        <f>'Details and Calculations'!AB99</f>
        <v/>
      </c>
      <c r="BN100" s="43" t="str">
        <f>'Details and Calculations'!AD99</f>
        <v xml:space="preserve"> </v>
      </c>
      <c r="BO100" s="43">
        <f>'Details and Calculations'!AJ99</f>
        <v>1</v>
      </c>
      <c r="BP100" s="43">
        <f>'Details and Calculations'!AL99</f>
        <v>2017</v>
      </c>
      <c r="BQ100" s="43">
        <f>'Details and Calculations'!AO99</f>
        <v>1</v>
      </c>
      <c r="BR100" s="43">
        <f>'Details and Calculations'!AQ99</f>
        <v>2017</v>
      </c>
      <c r="BS100" s="43">
        <f>'Details and Calculations'!AS99</f>
        <v>0</v>
      </c>
      <c r="BT100" s="43" t="str">
        <f>'Details and Calculations'!AV99</f>
        <v xml:space="preserve"> </v>
      </c>
      <c r="BU100" s="43">
        <f>'Details and Calculations'!AX99</f>
        <v>1</v>
      </c>
      <c r="BV100" s="43">
        <f>'Details and Calculations'!AZ99</f>
        <v>2017</v>
      </c>
      <c r="BW100" s="43">
        <f>'Details and Calculations'!BC99</f>
        <v>0</v>
      </c>
      <c r="BX100" s="43" t="str">
        <f>'Details and Calculations'!BE99</f>
        <v xml:space="preserve"> </v>
      </c>
      <c r="BY100" s="43" t="str">
        <f>'Details and Calculations'!BG99</f>
        <v xml:space="preserve"> </v>
      </c>
      <c r="BZ100" s="43" t="str">
        <f>'Details and Calculations'!BH99</f>
        <v xml:space="preserve"> </v>
      </c>
      <c r="CA100" s="43">
        <f>'Details and Calculations'!BJ99</f>
        <v>0</v>
      </c>
      <c r="CB100" s="43" t="str">
        <f>'Details and Calculations'!BK99</f>
        <v/>
      </c>
      <c r="CC100" s="43" t="str">
        <f>'Details and Calculations'!BL99</f>
        <v xml:space="preserve"> </v>
      </c>
      <c r="CD100" s="43" t="str">
        <f>'Details and Calculations'!BN99</f>
        <v xml:space="preserve"> </v>
      </c>
      <c r="CE100" s="43" t="str">
        <f>'Details and Calculations'!BO99</f>
        <v xml:space="preserve"> </v>
      </c>
      <c r="CF100" s="43">
        <f>'Details and Calculations'!BZ99</f>
        <v>1</v>
      </c>
      <c r="CG100" s="43">
        <f>'Details and Calculations'!CB99</f>
        <v>2017</v>
      </c>
      <c r="CH100" s="31"/>
      <c r="CI100" s="53"/>
    </row>
    <row r="101" spans="1:87" x14ac:dyDescent="0.3">
      <c r="A101" s="43">
        <f>'Details and Calculations'!A100</f>
        <v>2017</v>
      </c>
      <c r="B101" s="43" t="str">
        <f>'Details and Calculations'!C100</f>
        <v>Rwanda</v>
      </c>
      <c r="C101" s="43" t="str">
        <f>'Details and Calculations'!D100</f>
        <v>Rulindo</v>
      </c>
      <c r="D101" s="43" t="str">
        <f>'Details and Calculations'!E100</f>
        <v>Cyungo</v>
      </c>
      <c r="E101" s="43" t="str">
        <f>'Details and Calculations'!F100</f>
        <v>Marembo</v>
      </c>
      <c r="F101" s="43" t="str">
        <f>'Details and Calculations'!G100</f>
        <v>Nganzo</v>
      </c>
      <c r="G101" s="43" t="str">
        <f>'Details and Calculations'!H100</f>
        <v/>
      </c>
      <c r="H101" s="43" t="str">
        <f>'Details and Calculations'!I100</f>
        <v/>
      </c>
      <c r="I101" s="43" t="str">
        <f>'Details and Calculations'!J100</f>
        <v>Mugomero Murambo</v>
      </c>
      <c r="J101" s="43">
        <f>'Details and Calculations'!K100</f>
        <v>150</v>
      </c>
      <c r="K101" s="43">
        <f>'Details and Calculations'!O100</f>
        <v>132</v>
      </c>
      <c r="L101" s="43">
        <f>'Details and Calculations'!P101</f>
        <v>104</v>
      </c>
      <c r="M101" s="43" t="str">
        <f>'Details and Calculations'!U100</f>
        <v>Piped Network -- Gravity Only</v>
      </c>
      <c r="N101" s="43">
        <f>'Details and Calculations'!V100</f>
        <v>2015</v>
      </c>
      <c r="O101" s="43" t="str">
        <f>'Details and Calculations'!W100</f>
        <v>Governement (District, Wasac) And Water For People</v>
      </c>
      <c r="P101" s="43" t="str">
        <f>'Details and Calculations'!X100</f>
        <v>Spring</v>
      </c>
      <c r="Q101" s="44" t="str">
        <f t="shared" si="52"/>
        <v>Low Risk</v>
      </c>
      <c r="R101" s="44" t="str">
        <f t="shared" si="53"/>
        <v>Low Risk</v>
      </c>
      <c r="S101" s="45" t="str">
        <f t="shared" si="35"/>
        <v>Intermediate Level of Service</v>
      </c>
      <c r="T101" s="62" t="str">
        <f t="shared" si="48"/>
        <v>Low Priority</v>
      </c>
      <c r="U101" s="46">
        <f t="shared" si="54"/>
        <v>7</v>
      </c>
      <c r="V101" s="28" t="str">
        <f t="shared" si="49"/>
        <v>Perform Routine Preventative Maintenance</v>
      </c>
      <c r="W101" s="47" t="str">
        <f t="shared" si="50"/>
        <v/>
      </c>
      <c r="X101" s="27" t="str">
        <f t="shared" si="51"/>
        <v>Maintain O&amp;M and Routine Monitoring</v>
      </c>
      <c r="Y101" s="48">
        <f t="shared" si="55"/>
        <v>28</v>
      </c>
      <c r="Z101" s="48">
        <f t="shared" si="56"/>
        <v>18</v>
      </c>
      <c r="AA101" s="48">
        <f t="shared" si="57"/>
        <v>28</v>
      </c>
      <c r="AB101" s="48">
        <f t="shared" si="58"/>
        <v>18</v>
      </c>
      <c r="AC101" s="48">
        <f t="shared" si="59"/>
        <v>28</v>
      </c>
      <c r="AD101" s="48" t="str">
        <f t="shared" si="60"/>
        <v xml:space="preserve"> </v>
      </c>
      <c r="AE101" s="48" t="str">
        <f t="shared" si="61"/>
        <v xml:space="preserve"> </v>
      </c>
      <c r="AF101" s="48" t="str">
        <f t="shared" si="62"/>
        <v xml:space="preserve"> </v>
      </c>
      <c r="AG101" s="49" t="str">
        <f t="shared" si="63"/>
        <v/>
      </c>
      <c r="AH101" s="48">
        <f t="shared" si="64"/>
        <v>18</v>
      </c>
      <c r="AI101" s="50">
        <f>'Details and Calculations'!AE100</f>
        <v>1</v>
      </c>
      <c r="AJ101" s="50">
        <f>'Details and Calculations'!AM100</f>
        <v>1</v>
      </c>
      <c r="AK101" s="50">
        <f>'Details and Calculations'!AR100</f>
        <v>1</v>
      </c>
      <c r="AL101" s="50">
        <f>'Details and Calculations'!AW100</f>
        <v>1</v>
      </c>
      <c r="AM101" s="50">
        <f>'Details and Calculations'!BA100</f>
        <v>1</v>
      </c>
      <c r="AN101" s="50" t="str">
        <f>'Details and Calculations'!BF100</f>
        <v xml:space="preserve"> </v>
      </c>
      <c r="AO101" s="50" t="str">
        <f>'Details and Calculations'!BI100</f>
        <v xml:space="preserve"> </v>
      </c>
      <c r="AP101" s="50" t="str">
        <f>'Details and Calculations'!BM100</f>
        <v xml:space="preserve"> </v>
      </c>
      <c r="AQ101" s="50" t="str">
        <f>'Details and Calculations'!BP100</f>
        <v xml:space="preserve"> </v>
      </c>
      <c r="AR101" s="50">
        <f>'Details and Calculations'!CC100</f>
        <v>1</v>
      </c>
      <c r="AS101" s="50">
        <f>'Details and Calculations'!CJ100</f>
        <v>1</v>
      </c>
      <c r="AT101" s="51">
        <f>'Details and Calculations'!T100</f>
        <v>1</v>
      </c>
      <c r="AU101" s="51">
        <f>'Details and Calculations'!Z100</f>
        <v>1</v>
      </c>
      <c r="AV101" s="51">
        <f>'Details and Calculations'!S100</f>
        <v>0</v>
      </c>
      <c r="AW101" s="51">
        <f>'Details and Calculations'!AI100</f>
        <v>1</v>
      </c>
      <c r="AX101" s="51">
        <f>'Details and Calculations'!BY100</f>
        <v>1</v>
      </c>
      <c r="AY101" s="51">
        <f>'Details and Calculations'!CG100</f>
        <v>1</v>
      </c>
      <c r="AZ101" s="51">
        <f>'Details and Calculations'!CI100</f>
        <v>1</v>
      </c>
      <c r="BA101" s="51">
        <f t="shared" si="65"/>
        <v>1</v>
      </c>
      <c r="BB101" s="52">
        <f>'Details and Calculations'!Y100</f>
        <v>1</v>
      </c>
      <c r="BC101" s="52">
        <f>'Details and Calculations'!AC100</f>
        <v>1</v>
      </c>
      <c r="BD101" s="52">
        <f>'Details and Calculations'!AK100</f>
        <v>2</v>
      </c>
      <c r="BE101" s="52">
        <f>'Details and Calculations'!AN100</f>
        <v>10000</v>
      </c>
      <c r="BF101" s="52">
        <f>'Details and Calculations'!AP100</f>
        <v>10</v>
      </c>
      <c r="BG101" s="52">
        <f>'Details and Calculations'!AT100</f>
        <v>3</v>
      </c>
      <c r="BH101" s="52">
        <f>'Details and Calculations'!AY100</f>
        <v>2</v>
      </c>
      <c r="BI101" s="52">
        <f>'Details and Calculations'!BB100</f>
        <v>10000</v>
      </c>
      <c r="BJ101" s="52" t="str">
        <f>'Details and Calculations'!BD100</f>
        <v xml:space="preserve"> </v>
      </c>
      <c r="BK101" s="52">
        <f>'Details and Calculations'!CA100</f>
        <v>1</v>
      </c>
      <c r="BL101" s="43">
        <f>'Details and Calculations'!AA100</f>
        <v>1</v>
      </c>
      <c r="BM101" s="43" t="str">
        <f>'Details and Calculations'!AB100</f>
        <v>"Springbox" --Intake Structure At A Spring</v>
      </c>
      <c r="BN101" s="43">
        <f>'Details and Calculations'!AD100</f>
        <v>2015</v>
      </c>
      <c r="BO101" s="43">
        <f>'Details and Calculations'!AJ100</f>
        <v>1</v>
      </c>
      <c r="BP101" s="43">
        <f>'Details and Calculations'!AL100</f>
        <v>2015</v>
      </c>
      <c r="BQ101" s="43">
        <f>'Details and Calculations'!AO100</f>
        <v>1</v>
      </c>
      <c r="BR101" s="43">
        <f>'Details and Calculations'!AQ100</f>
        <v>2015</v>
      </c>
      <c r="BS101" s="43">
        <f>'Details and Calculations'!AS100</f>
        <v>1</v>
      </c>
      <c r="BT101" s="43">
        <f>'Details and Calculations'!AV100</f>
        <v>2015</v>
      </c>
      <c r="BU101" s="43">
        <f>'Details and Calculations'!AX100</f>
        <v>1</v>
      </c>
      <c r="BV101" s="43">
        <f>'Details and Calculations'!AZ100</f>
        <v>2015</v>
      </c>
      <c r="BW101" s="43">
        <f>'Details and Calculations'!BC100</f>
        <v>0</v>
      </c>
      <c r="BX101" s="43" t="str">
        <f>'Details and Calculations'!BE100</f>
        <v xml:space="preserve"> </v>
      </c>
      <c r="BY101" s="43" t="str">
        <f>'Details and Calculations'!BG100</f>
        <v xml:space="preserve"> </v>
      </c>
      <c r="BZ101" s="43" t="str">
        <f>'Details and Calculations'!BH100</f>
        <v xml:space="preserve"> </v>
      </c>
      <c r="CA101" s="43">
        <f>'Details and Calculations'!BJ100</f>
        <v>0</v>
      </c>
      <c r="CB101" s="43" t="str">
        <f>'Details and Calculations'!BK100</f>
        <v/>
      </c>
      <c r="CC101" s="43" t="str">
        <f>'Details and Calculations'!BL100</f>
        <v xml:space="preserve"> </v>
      </c>
      <c r="CD101" s="43" t="str">
        <f>'Details and Calculations'!BN100</f>
        <v xml:space="preserve"> </v>
      </c>
      <c r="CE101" s="43" t="str">
        <f>'Details and Calculations'!BO100</f>
        <v xml:space="preserve"> </v>
      </c>
      <c r="CF101" s="43">
        <f>'Details and Calculations'!BZ100</f>
        <v>1</v>
      </c>
      <c r="CG101" s="43">
        <f>'Details and Calculations'!CB100</f>
        <v>2015</v>
      </c>
      <c r="CH101" s="31"/>
      <c r="CI101" s="53"/>
    </row>
    <row r="102" spans="1:87" x14ac:dyDescent="0.3">
      <c r="A102" s="43">
        <f>'Details and Calculations'!A101</f>
        <v>2017</v>
      </c>
      <c r="B102" s="43" t="str">
        <f>'Details and Calculations'!C101</f>
        <v>Rwanda</v>
      </c>
      <c r="C102" s="43" t="str">
        <f>'Details and Calculations'!D101</f>
        <v>Rulindo</v>
      </c>
      <c r="D102" s="43" t="str">
        <f>'Details and Calculations'!E101</f>
        <v>Murambi</v>
      </c>
      <c r="E102" s="43" t="str">
        <f>'Details and Calculations'!F101</f>
        <v>Mugambazi</v>
      </c>
      <c r="F102" s="43" t="str">
        <f>'Details and Calculations'!G101</f>
        <v>Kigarama</v>
      </c>
      <c r="G102" s="43" t="str">
        <f>'Details and Calculations'!H101</f>
        <v/>
      </c>
      <c r="H102" s="43" t="str">
        <f>'Details and Calculations'!I101</f>
        <v/>
      </c>
      <c r="I102" s="43" t="str">
        <f>'Details and Calculations'!J101</f>
        <v>Mutagata motorised network</v>
      </c>
      <c r="J102" s="43">
        <f>'Details and Calculations'!K101</f>
        <v>169</v>
      </c>
      <c r="K102" s="43">
        <f>'Details and Calculations'!O101</f>
        <v>65</v>
      </c>
      <c r="L102" s="43">
        <f>'Details and Calculations'!P102</f>
        <v>68</v>
      </c>
      <c r="M102" s="43" t="str">
        <f>'Details and Calculations'!U101</f>
        <v>Piped Network With Pump</v>
      </c>
      <c r="N102" s="43">
        <f>'Details and Calculations'!V101</f>
        <v>1987</v>
      </c>
      <c r="O102" s="43" t="str">
        <f>'Details and Calculations'!W101</f>
        <v>Governement (District, Wasac) And Water For People</v>
      </c>
      <c r="P102" s="43" t="str">
        <f>'Details and Calculations'!X101</f>
        <v>Spring</v>
      </c>
      <c r="Q102" s="44" t="str">
        <f t="shared" si="52"/>
        <v>Low Risk</v>
      </c>
      <c r="R102" s="44" t="str">
        <f t="shared" si="53"/>
        <v>Low Risk</v>
      </c>
      <c r="S102" s="45" t="str">
        <f t="shared" si="35"/>
        <v>Intermediate Level of Service</v>
      </c>
      <c r="T102" s="62" t="str">
        <f t="shared" si="48"/>
        <v>Low Priority</v>
      </c>
      <c r="U102" s="46">
        <f t="shared" si="54"/>
        <v>7</v>
      </c>
      <c r="V102" s="28" t="str">
        <f t="shared" si="49"/>
        <v>Perform Routine Preventative Maintenance</v>
      </c>
      <c r="W102" s="47" t="str">
        <f t="shared" si="50"/>
        <v/>
      </c>
      <c r="X102" s="27" t="str">
        <f t="shared" si="51"/>
        <v>Maintain O&amp;M and Routine Monitoring</v>
      </c>
      <c r="Y102" s="48">
        <f t="shared" si="55"/>
        <v>20</v>
      </c>
      <c r="Z102" s="48">
        <f t="shared" si="56"/>
        <v>19</v>
      </c>
      <c r="AA102" s="48">
        <f t="shared" si="57"/>
        <v>29</v>
      </c>
      <c r="AB102" s="48">
        <f t="shared" si="58"/>
        <v>19</v>
      </c>
      <c r="AC102" s="48">
        <f t="shared" si="59"/>
        <v>29</v>
      </c>
      <c r="AD102" s="48">
        <f t="shared" si="60"/>
        <v>7</v>
      </c>
      <c r="AE102" s="48">
        <f t="shared" si="61"/>
        <v>19</v>
      </c>
      <c r="AF102" s="48">
        <f t="shared" si="62"/>
        <v>10</v>
      </c>
      <c r="AG102" s="49" t="str">
        <f t="shared" si="63"/>
        <v/>
      </c>
      <c r="AH102" s="48">
        <f t="shared" si="64"/>
        <v>19</v>
      </c>
      <c r="AI102" s="50">
        <f>'Details and Calculations'!AE101</f>
        <v>1</v>
      </c>
      <c r="AJ102" s="50">
        <f>'Details and Calculations'!AM101</f>
        <v>1</v>
      </c>
      <c r="AK102" s="50">
        <f>'Details and Calculations'!AR101</f>
        <v>1</v>
      </c>
      <c r="AL102" s="50">
        <f>'Details and Calculations'!AW101</f>
        <v>1</v>
      </c>
      <c r="AM102" s="50">
        <f>'Details and Calculations'!BA101</f>
        <v>1</v>
      </c>
      <c r="AN102" s="50">
        <f>'Details and Calculations'!BF101</f>
        <v>1</v>
      </c>
      <c r="AO102" s="50">
        <f>'Details and Calculations'!BI101</f>
        <v>1</v>
      </c>
      <c r="AP102" s="50">
        <f>'Details and Calculations'!BM101</f>
        <v>1</v>
      </c>
      <c r="AQ102" s="50" t="str">
        <f>'Details and Calculations'!BP101</f>
        <v xml:space="preserve"> </v>
      </c>
      <c r="AR102" s="50">
        <f>'Details and Calculations'!CC101</f>
        <v>1</v>
      </c>
      <c r="AS102" s="50">
        <f>'Details and Calculations'!CJ101</f>
        <v>1</v>
      </c>
      <c r="AT102" s="51">
        <f>'Details and Calculations'!T101</f>
        <v>1</v>
      </c>
      <c r="AU102" s="51">
        <f>'Details and Calculations'!Z101</f>
        <v>1</v>
      </c>
      <c r="AV102" s="51">
        <f>'Details and Calculations'!S101</f>
        <v>0</v>
      </c>
      <c r="AW102" s="51">
        <f>'Details and Calculations'!AI101</f>
        <v>1</v>
      </c>
      <c r="AX102" s="51">
        <f>'Details and Calculations'!BY101</f>
        <v>1</v>
      </c>
      <c r="AY102" s="51">
        <f>'Details and Calculations'!CG101</f>
        <v>1</v>
      </c>
      <c r="AZ102" s="51">
        <f>'Details and Calculations'!CI101</f>
        <v>1</v>
      </c>
      <c r="BA102" s="51">
        <f t="shared" si="65"/>
        <v>1</v>
      </c>
      <c r="BB102" s="52">
        <f>'Details and Calculations'!Y101</f>
        <v>1</v>
      </c>
      <c r="BC102" s="52">
        <f>'Details and Calculations'!AC101</f>
        <v>1</v>
      </c>
      <c r="BD102" s="52">
        <f>'Details and Calculations'!AK101</f>
        <v>1</v>
      </c>
      <c r="BE102" s="52">
        <f>'Details and Calculations'!AN101</f>
        <v>1900</v>
      </c>
      <c r="BF102" s="52">
        <f>'Details and Calculations'!AP101</f>
        <v>39</v>
      </c>
      <c r="BG102" s="52">
        <f>'Details and Calculations'!AT101</f>
        <v>17</v>
      </c>
      <c r="BH102" s="52">
        <f>'Details and Calculations'!AY101</f>
        <v>6</v>
      </c>
      <c r="BI102" s="52">
        <f>'Details and Calculations'!BB101</f>
        <v>40000</v>
      </c>
      <c r="BJ102" s="52">
        <f>'Details and Calculations'!BD101</f>
        <v>5</v>
      </c>
      <c r="BK102" s="52">
        <f>'Details and Calculations'!CA101</f>
        <v>64</v>
      </c>
      <c r="BL102" s="43">
        <f>'Details and Calculations'!AA101</f>
        <v>1</v>
      </c>
      <c r="BM102" s="43" t="str">
        <f>'Details and Calculations'!AB101</f>
        <v>"Springbox" --Intake Structure At A Spring</v>
      </c>
      <c r="BN102" s="43">
        <f>'Details and Calculations'!AD101</f>
        <v>2007</v>
      </c>
      <c r="BO102" s="43">
        <f>'Details and Calculations'!AJ101</f>
        <v>1</v>
      </c>
      <c r="BP102" s="43">
        <f>'Details and Calculations'!AL101</f>
        <v>2016</v>
      </c>
      <c r="BQ102" s="43">
        <f>'Details and Calculations'!AO101</f>
        <v>1</v>
      </c>
      <c r="BR102" s="43">
        <f>'Details and Calculations'!AQ101</f>
        <v>2016</v>
      </c>
      <c r="BS102" s="43">
        <f>'Details and Calculations'!AS101</f>
        <v>1</v>
      </c>
      <c r="BT102" s="43">
        <f>'Details and Calculations'!AV101</f>
        <v>2016</v>
      </c>
      <c r="BU102" s="43">
        <f>'Details and Calculations'!AX101</f>
        <v>1</v>
      </c>
      <c r="BV102" s="43">
        <f>'Details and Calculations'!AZ101</f>
        <v>2016</v>
      </c>
      <c r="BW102" s="43">
        <f>'Details and Calculations'!BC101</f>
        <v>1</v>
      </c>
      <c r="BX102" s="43">
        <f>'Details and Calculations'!BE101</f>
        <v>2017</v>
      </c>
      <c r="BY102" s="43">
        <f>'Details and Calculations'!BG101</f>
        <v>1</v>
      </c>
      <c r="BZ102" s="43">
        <f>'Details and Calculations'!BH101</f>
        <v>2016</v>
      </c>
      <c r="CA102" s="43">
        <f>'Details and Calculations'!BJ101</f>
        <v>1</v>
      </c>
      <c r="CB102" s="43" t="str">
        <f>'Details and Calculations'!BK101</f>
        <v>Disinfection/Chlorination</v>
      </c>
      <c r="CC102" s="43">
        <f>'Details and Calculations'!BL101</f>
        <v>2017</v>
      </c>
      <c r="CD102" s="43">
        <f>'Details and Calculations'!BN101</f>
        <v>0</v>
      </c>
      <c r="CE102" s="43" t="str">
        <f>'Details and Calculations'!BO101</f>
        <v xml:space="preserve"> </v>
      </c>
      <c r="CF102" s="43">
        <f>'Details and Calculations'!BZ101</f>
        <v>1</v>
      </c>
      <c r="CG102" s="43">
        <f>'Details and Calculations'!CB101</f>
        <v>2016</v>
      </c>
      <c r="CH102" s="31"/>
      <c r="CI102" s="53"/>
    </row>
    <row r="103" spans="1:87" x14ac:dyDescent="0.3">
      <c r="A103" s="43">
        <f>'Details and Calculations'!A102</f>
        <v>2017</v>
      </c>
      <c r="B103" s="43" t="str">
        <f>'Details and Calculations'!C102</f>
        <v>Rwanda</v>
      </c>
      <c r="C103" s="43" t="str">
        <f>'Details and Calculations'!D102</f>
        <v>Rulindo</v>
      </c>
      <c r="D103" s="43" t="str">
        <f>'Details and Calculations'!E102</f>
        <v>Masoro</v>
      </c>
      <c r="E103" s="43" t="str">
        <f>'Details and Calculations'!F102</f>
        <v>Kabuga</v>
      </c>
      <c r="F103" s="43" t="str">
        <f>'Details and Calculations'!G102</f>
        <v>Kanunga</v>
      </c>
      <c r="G103" s="43" t="str">
        <f>'Details and Calculations'!H102</f>
        <v/>
      </c>
      <c r="H103" s="43" t="str">
        <f>'Details and Calculations'!I102</f>
        <v/>
      </c>
      <c r="I103" s="43" t="str">
        <f>'Details and Calculations'!J102</f>
        <v>Mutagata motorised network</v>
      </c>
      <c r="J103" s="43">
        <f>'Details and Calculations'!K102</f>
        <v>143</v>
      </c>
      <c r="K103" s="43">
        <f>'Details and Calculations'!O102</f>
        <v>75</v>
      </c>
      <c r="L103" s="43">
        <f>'Details and Calculations'!P103</f>
        <v>75</v>
      </c>
      <c r="M103" s="43" t="str">
        <f>'Details and Calculations'!U102</f>
        <v>Piped Network With Pump</v>
      </c>
      <c r="N103" s="43">
        <f>'Details and Calculations'!V102</f>
        <v>1987</v>
      </c>
      <c r="O103" s="43" t="str">
        <f>'Details and Calculations'!W102</f>
        <v>Governement (District, Wasac) And Water For People</v>
      </c>
      <c r="P103" s="43" t="str">
        <f>'Details and Calculations'!X102</f>
        <v>Spring</v>
      </c>
      <c r="Q103" s="44" t="str">
        <f t="shared" si="52"/>
        <v>Low Risk</v>
      </c>
      <c r="R103" s="44" t="str">
        <f t="shared" si="53"/>
        <v>Low Risk</v>
      </c>
      <c r="S103" s="45" t="str">
        <f t="shared" si="35"/>
        <v>Intermediate Level of Service</v>
      </c>
      <c r="T103" s="62" t="str">
        <f t="shared" si="48"/>
        <v>Low Priority</v>
      </c>
      <c r="U103" s="46">
        <f t="shared" si="54"/>
        <v>7</v>
      </c>
      <c r="V103" s="28" t="str">
        <f t="shared" si="49"/>
        <v>Perform Routine Preventative Maintenance</v>
      </c>
      <c r="W103" s="47" t="str">
        <f t="shared" si="50"/>
        <v/>
      </c>
      <c r="X103" s="27" t="str">
        <f t="shared" si="51"/>
        <v>Maintain O&amp;M and Routine Monitoring</v>
      </c>
      <c r="Y103" s="48">
        <f t="shared" si="55"/>
        <v>20</v>
      </c>
      <c r="Z103" s="48">
        <f t="shared" si="56"/>
        <v>19</v>
      </c>
      <c r="AA103" s="48">
        <f t="shared" si="57"/>
        <v>29</v>
      </c>
      <c r="AB103" s="48">
        <f t="shared" si="58"/>
        <v>19</v>
      </c>
      <c r="AC103" s="48">
        <f t="shared" si="59"/>
        <v>29</v>
      </c>
      <c r="AD103" s="48">
        <f t="shared" si="60"/>
        <v>7</v>
      </c>
      <c r="AE103" s="48">
        <f t="shared" si="61"/>
        <v>19</v>
      </c>
      <c r="AF103" s="48">
        <f t="shared" si="62"/>
        <v>10</v>
      </c>
      <c r="AG103" s="49" t="str">
        <f t="shared" si="63"/>
        <v/>
      </c>
      <c r="AH103" s="48">
        <f t="shared" si="64"/>
        <v>19</v>
      </c>
      <c r="AI103" s="50">
        <f>'Details and Calculations'!AE102</f>
        <v>1</v>
      </c>
      <c r="AJ103" s="50">
        <f>'Details and Calculations'!AM102</f>
        <v>1</v>
      </c>
      <c r="AK103" s="50">
        <f>'Details and Calculations'!AR102</f>
        <v>1</v>
      </c>
      <c r="AL103" s="50">
        <f>'Details and Calculations'!AW102</f>
        <v>1</v>
      </c>
      <c r="AM103" s="50">
        <f>'Details and Calculations'!BA102</f>
        <v>1</v>
      </c>
      <c r="AN103" s="50">
        <f>'Details and Calculations'!BF102</f>
        <v>1</v>
      </c>
      <c r="AO103" s="50">
        <f>'Details and Calculations'!BI102</f>
        <v>1</v>
      </c>
      <c r="AP103" s="50">
        <f>'Details and Calculations'!BM102</f>
        <v>1</v>
      </c>
      <c r="AQ103" s="50" t="str">
        <f>'Details and Calculations'!BP102</f>
        <v xml:space="preserve"> </v>
      </c>
      <c r="AR103" s="50">
        <f>'Details and Calculations'!CC102</f>
        <v>1</v>
      </c>
      <c r="AS103" s="50">
        <f>'Details and Calculations'!CJ102</f>
        <v>1</v>
      </c>
      <c r="AT103" s="51">
        <f>'Details and Calculations'!T102</f>
        <v>1</v>
      </c>
      <c r="AU103" s="51">
        <f>'Details and Calculations'!Z102</f>
        <v>1</v>
      </c>
      <c r="AV103" s="51">
        <f>'Details and Calculations'!S102</f>
        <v>0</v>
      </c>
      <c r="AW103" s="51">
        <f>'Details and Calculations'!AI102</f>
        <v>1</v>
      </c>
      <c r="AX103" s="51">
        <f>'Details and Calculations'!BY102</f>
        <v>1</v>
      </c>
      <c r="AY103" s="51">
        <f>'Details and Calculations'!CG102</f>
        <v>1</v>
      </c>
      <c r="AZ103" s="51">
        <f>'Details and Calculations'!CI102</f>
        <v>1</v>
      </c>
      <c r="BA103" s="51">
        <f t="shared" si="65"/>
        <v>1</v>
      </c>
      <c r="BB103" s="52">
        <f>'Details and Calculations'!Y102</f>
        <v>1</v>
      </c>
      <c r="BC103" s="52">
        <f>'Details and Calculations'!AC102</f>
        <v>1</v>
      </c>
      <c r="BD103" s="52">
        <f>'Details and Calculations'!AK102</f>
        <v>1</v>
      </c>
      <c r="BE103" s="52">
        <f>'Details and Calculations'!AN102</f>
        <v>1900</v>
      </c>
      <c r="BF103" s="52">
        <f>'Details and Calculations'!AP102</f>
        <v>39</v>
      </c>
      <c r="BG103" s="52">
        <f>'Details and Calculations'!AT102</f>
        <v>17</v>
      </c>
      <c r="BH103" s="52">
        <f>'Details and Calculations'!AY102</f>
        <v>6</v>
      </c>
      <c r="BI103" s="52">
        <f>'Details and Calculations'!BB102</f>
        <v>40000</v>
      </c>
      <c r="BJ103" s="52">
        <f>'Details and Calculations'!BD102</f>
        <v>5</v>
      </c>
      <c r="BK103" s="52">
        <f>'Details and Calculations'!CA102</f>
        <v>64</v>
      </c>
      <c r="BL103" s="43">
        <f>'Details and Calculations'!AA102</f>
        <v>1</v>
      </c>
      <c r="BM103" s="43" t="str">
        <f>'Details and Calculations'!AB102</f>
        <v>"Springbox" --Intake Structure At A Spring</v>
      </c>
      <c r="BN103" s="43">
        <f>'Details and Calculations'!AD102</f>
        <v>2007</v>
      </c>
      <c r="BO103" s="43">
        <f>'Details and Calculations'!AJ102</f>
        <v>1</v>
      </c>
      <c r="BP103" s="43">
        <f>'Details and Calculations'!AL102</f>
        <v>2016</v>
      </c>
      <c r="BQ103" s="43">
        <f>'Details and Calculations'!AO102</f>
        <v>1</v>
      </c>
      <c r="BR103" s="43">
        <f>'Details and Calculations'!AQ102</f>
        <v>2016</v>
      </c>
      <c r="BS103" s="43">
        <f>'Details and Calculations'!AS102</f>
        <v>1</v>
      </c>
      <c r="BT103" s="43">
        <f>'Details and Calculations'!AV102</f>
        <v>2016</v>
      </c>
      <c r="BU103" s="43">
        <f>'Details and Calculations'!AX102</f>
        <v>1</v>
      </c>
      <c r="BV103" s="43">
        <f>'Details and Calculations'!AZ102</f>
        <v>2016</v>
      </c>
      <c r="BW103" s="43">
        <f>'Details and Calculations'!BC102</f>
        <v>1</v>
      </c>
      <c r="BX103" s="43">
        <f>'Details and Calculations'!BE102</f>
        <v>2017</v>
      </c>
      <c r="BY103" s="43">
        <f>'Details and Calculations'!BG102</f>
        <v>1</v>
      </c>
      <c r="BZ103" s="43">
        <f>'Details and Calculations'!BH102</f>
        <v>2016</v>
      </c>
      <c r="CA103" s="43">
        <f>'Details and Calculations'!BJ102</f>
        <v>1</v>
      </c>
      <c r="CB103" s="43" t="str">
        <f>'Details and Calculations'!BK102</f>
        <v>Disinfection/Chlorination</v>
      </c>
      <c r="CC103" s="43">
        <f>'Details and Calculations'!BL102</f>
        <v>2017</v>
      </c>
      <c r="CD103" s="43">
        <f>'Details and Calculations'!BN102</f>
        <v>0</v>
      </c>
      <c r="CE103" s="43" t="str">
        <f>'Details and Calculations'!BO102</f>
        <v xml:space="preserve"> </v>
      </c>
      <c r="CF103" s="43">
        <f>'Details and Calculations'!BZ102</f>
        <v>1</v>
      </c>
      <c r="CG103" s="43">
        <f>'Details and Calculations'!CB102</f>
        <v>2016</v>
      </c>
      <c r="CH103" s="31"/>
      <c r="CI103" s="53"/>
    </row>
    <row r="104" spans="1:87" x14ac:dyDescent="0.3">
      <c r="A104" s="43">
        <f>'Details and Calculations'!A103</f>
        <v>2017</v>
      </c>
      <c r="B104" s="43" t="str">
        <f>'Details and Calculations'!C103</f>
        <v>Rwanda</v>
      </c>
      <c r="C104" s="43" t="str">
        <f>'Details and Calculations'!D103</f>
        <v>Rulindo</v>
      </c>
      <c r="D104" s="43" t="str">
        <f>'Details and Calculations'!E103</f>
        <v>Shyorongi</v>
      </c>
      <c r="E104" s="43" t="str">
        <f>'Details and Calculations'!F103</f>
        <v>Muvumu</v>
      </c>
      <c r="F104" s="43" t="str">
        <f>'Details and Calculations'!G103</f>
        <v>Kirurumo</v>
      </c>
      <c r="G104" s="43" t="str">
        <f>'Details and Calculations'!H103</f>
        <v/>
      </c>
      <c r="H104" s="43" t="str">
        <f>'Details and Calculations'!I103</f>
        <v/>
      </c>
      <c r="I104" s="43" t="str">
        <f>'Details and Calculations'!J103</f>
        <v>Bitete-Muvumu</v>
      </c>
      <c r="J104" s="43">
        <f>'Details and Calculations'!K103</f>
        <v>80</v>
      </c>
      <c r="K104" s="43">
        <f>'Details and Calculations'!O103</f>
        <v>5</v>
      </c>
      <c r="L104" s="43">
        <f>'Details and Calculations'!P104</f>
        <v>10</v>
      </c>
      <c r="M104" s="43" t="str">
        <f>'Details and Calculations'!U103</f>
        <v>Piped Network -- Gravity Only</v>
      </c>
      <c r="N104" s="43">
        <f>'Details and Calculations'!V103</f>
        <v>2013</v>
      </c>
      <c r="O104" s="43" t="str">
        <f>'Details and Calculations'!W103</f>
        <v>Governement (District, Wasac) And Water For People</v>
      </c>
      <c r="P104" s="43" t="str">
        <f>'Details and Calculations'!X103</f>
        <v>Spring</v>
      </c>
      <c r="Q104" s="44" t="str">
        <f t="shared" si="52"/>
        <v>Low Risk</v>
      </c>
      <c r="R104" s="44" t="str">
        <f t="shared" si="53"/>
        <v>Low Risk</v>
      </c>
      <c r="S104" s="45" t="str">
        <f t="shared" si="35"/>
        <v>High Level of Service</v>
      </c>
      <c r="T104" s="62" t="str">
        <f t="shared" si="48"/>
        <v>Low Priority</v>
      </c>
      <c r="U104" s="46">
        <f t="shared" si="54"/>
        <v>8</v>
      </c>
      <c r="V104" s="28" t="str">
        <f t="shared" si="49"/>
        <v>Repair or Replace Components</v>
      </c>
      <c r="W104" s="47" t="str">
        <f t="shared" si="50"/>
        <v>Conduction Line, Kiosk/Tap Stand</v>
      </c>
      <c r="X104" s="27" t="str">
        <f t="shared" si="51"/>
        <v>Create Plan To Repair or Replace Components</v>
      </c>
      <c r="Y104" s="48">
        <f t="shared" si="55"/>
        <v>26</v>
      </c>
      <c r="Z104" s="48">
        <f t="shared" si="56"/>
        <v>16</v>
      </c>
      <c r="AA104" s="48">
        <f t="shared" si="57"/>
        <v>26</v>
      </c>
      <c r="AB104" s="48">
        <f t="shared" si="58"/>
        <v>16</v>
      </c>
      <c r="AC104" s="48">
        <f t="shared" si="59"/>
        <v>26</v>
      </c>
      <c r="AD104" s="48" t="str">
        <f t="shared" si="60"/>
        <v xml:space="preserve"> </v>
      </c>
      <c r="AE104" s="48" t="str">
        <f t="shared" si="61"/>
        <v xml:space="preserve"> </v>
      </c>
      <c r="AF104" s="48" t="str">
        <f t="shared" si="62"/>
        <v xml:space="preserve"> </v>
      </c>
      <c r="AG104" s="49" t="str">
        <f t="shared" si="63"/>
        <v/>
      </c>
      <c r="AH104" s="48">
        <f t="shared" si="64"/>
        <v>16</v>
      </c>
      <c r="AI104" s="50">
        <f>'Details and Calculations'!AE103</f>
        <v>1</v>
      </c>
      <c r="AJ104" s="50">
        <f>'Details and Calculations'!AM103</f>
        <v>2</v>
      </c>
      <c r="AK104" s="50">
        <f>'Details and Calculations'!AR103</f>
        <v>1</v>
      </c>
      <c r="AL104" s="50">
        <f>'Details and Calculations'!AW103</f>
        <v>1</v>
      </c>
      <c r="AM104" s="50">
        <f>'Details and Calculations'!BA103</f>
        <v>1</v>
      </c>
      <c r="AN104" s="50" t="str">
        <f>'Details and Calculations'!BF103</f>
        <v xml:space="preserve"> </v>
      </c>
      <c r="AO104" s="50" t="str">
        <f>'Details and Calculations'!BI103</f>
        <v xml:space="preserve"> </v>
      </c>
      <c r="AP104" s="50" t="str">
        <f>'Details and Calculations'!BM103</f>
        <v xml:space="preserve"> </v>
      </c>
      <c r="AQ104" s="50" t="str">
        <f>'Details and Calculations'!BP103</f>
        <v xml:space="preserve"> </v>
      </c>
      <c r="AR104" s="50">
        <f>'Details and Calculations'!CC103</f>
        <v>2</v>
      </c>
      <c r="AS104" s="50">
        <f>'Details and Calculations'!CJ103</f>
        <v>1</v>
      </c>
      <c r="AT104" s="51">
        <f>'Details and Calculations'!T103</f>
        <v>1</v>
      </c>
      <c r="AU104" s="51">
        <f>'Details and Calculations'!Z103</f>
        <v>1</v>
      </c>
      <c r="AV104" s="51">
        <f>'Details and Calculations'!S103</f>
        <v>1</v>
      </c>
      <c r="AW104" s="51">
        <f>'Details and Calculations'!AI103</f>
        <v>1</v>
      </c>
      <c r="AX104" s="51">
        <f>'Details and Calculations'!BY103</f>
        <v>1</v>
      </c>
      <c r="AY104" s="51">
        <f>'Details and Calculations'!CG103</f>
        <v>1</v>
      </c>
      <c r="AZ104" s="51">
        <f>'Details and Calculations'!CI103</f>
        <v>1</v>
      </c>
      <c r="BA104" s="51">
        <f t="shared" si="65"/>
        <v>1</v>
      </c>
      <c r="BB104" s="52">
        <f>'Details and Calculations'!Y103</f>
        <v>3</v>
      </c>
      <c r="BC104" s="52">
        <f>'Details and Calculations'!AC103</f>
        <v>1</v>
      </c>
      <c r="BD104" s="52">
        <f>'Details and Calculations'!AK103</f>
        <v>1</v>
      </c>
      <c r="BE104" s="52">
        <f>'Details and Calculations'!AN103</f>
        <v>1000</v>
      </c>
      <c r="BF104" s="52">
        <f>'Details and Calculations'!AP103</f>
        <v>4</v>
      </c>
      <c r="BG104" s="52">
        <f>'Details and Calculations'!AT103</f>
        <v>6</v>
      </c>
      <c r="BH104" s="52">
        <f>'Details and Calculations'!AY103</f>
        <v>1</v>
      </c>
      <c r="BI104" s="52">
        <f>'Details and Calculations'!BB103</f>
        <v>4000</v>
      </c>
      <c r="BJ104" s="52" t="str">
        <f>'Details and Calculations'!BD103</f>
        <v xml:space="preserve"> </v>
      </c>
      <c r="BK104" s="52">
        <f>'Details and Calculations'!CA103</f>
        <v>1</v>
      </c>
      <c r="BL104" s="43">
        <f>'Details and Calculations'!AA103</f>
        <v>1</v>
      </c>
      <c r="BM104" s="43" t="str">
        <f>'Details and Calculations'!AB103</f>
        <v>"Springbox" --Intake Structure At A Spring</v>
      </c>
      <c r="BN104" s="43">
        <f>'Details and Calculations'!AD103</f>
        <v>2013</v>
      </c>
      <c r="BO104" s="43">
        <f>'Details and Calculations'!AJ103</f>
        <v>1</v>
      </c>
      <c r="BP104" s="43">
        <f>'Details and Calculations'!AL103</f>
        <v>2013</v>
      </c>
      <c r="BQ104" s="43">
        <f>'Details and Calculations'!AO103</f>
        <v>1</v>
      </c>
      <c r="BR104" s="43">
        <f>'Details and Calculations'!AQ103</f>
        <v>2013</v>
      </c>
      <c r="BS104" s="43">
        <f>'Details and Calculations'!AS103</f>
        <v>1</v>
      </c>
      <c r="BT104" s="43">
        <f>'Details and Calculations'!AV103</f>
        <v>2013</v>
      </c>
      <c r="BU104" s="43">
        <f>'Details and Calculations'!AX103</f>
        <v>1</v>
      </c>
      <c r="BV104" s="43">
        <f>'Details and Calculations'!AZ103</f>
        <v>2013</v>
      </c>
      <c r="BW104" s="43">
        <f>'Details and Calculations'!BC103</f>
        <v>0</v>
      </c>
      <c r="BX104" s="43" t="str">
        <f>'Details and Calculations'!BE103</f>
        <v xml:space="preserve"> </v>
      </c>
      <c r="BY104" s="43" t="str">
        <f>'Details and Calculations'!BG103</f>
        <v xml:space="preserve"> </v>
      </c>
      <c r="BZ104" s="43" t="str">
        <f>'Details and Calculations'!BH103</f>
        <v xml:space="preserve"> </v>
      </c>
      <c r="CA104" s="43">
        <f>'Details and Calculations'!BJ103</f>
        <v>0</v>
      </c>
      <c r="CB104" s="43" t="str">
        <f>'Details and Calculations'!BK103</f>
        <v/>
      </c>
      <c r="CC104" s="43" t="str">
        <f>'Details and Calculations'!BL103</f>
        <v xml:space="preserve"> </v>
      </c>
      <c r="CD104" s="43" t="str">
        <f>'Details and Calculations'!BN103</f>
        <v xml:space="preserve"> </v>
      </c>
      <c r="CE104" s="43" t="str">
        <f>'Details and Calculations'!BO103</f>
        <v xml:space="preserve"> </v>
      </c>
      <c r="CF104" s="43">
        <f>'Details and Calculations'!BZ103</f>
        <v>1</v>
      </c>
      <c r="CG104" s="43">
        <f>'Details and Calculations'!CB103</f>
        <v>2013</v>
      </c>
      <c r="CH104" s="31"/>
      <c r="CI104" s="53"/>
    </row>
    <row r="105" spans="1:87" x14ac:dyDescent="0.3">
      <c r="A105" s="43">
        <f>'Details and Calculations'!A104</f>
        <v>2017</v>
      </c>
      <c r="B105" s="43" t="str">
        <f>'Details and Calculations'!C104</f>
        <v>Rwanda</v>
      </c>
      <c r="C105" s="43" t="str">
        <f>'Details and Calculations'!D104</f>
        <v>Rulindo</v>
      </c>
      <c r="D105" s="43" t="str">
        <f>'Details and Calculations'!E104</f>
        <v>Rukozo</v>
      </c>
      <c r="E105" s="43" t="str">
        <f>'Details and Calculations'!F104</f>
        <v>Buraro</v>
      </c>
      <c r="F105" s="43" t="str">
        <f>'Details and Calculations'!G104</f>
        <v>Kamiyove</v>
      </c>
      <c r="G105" s="43" t="str">
        <f>'Details and Calculations'!H104</f>
        <v/>
      </c>
      <c r="H105" s="43" t="str">
        <f>'Details and Calculations'!I104</f>
        <v/>
      </c>
      <c r="I105" s="43" t="str">
        <f>'Details and Calculations'!J104</f>
        <v>Kabonanyoni</v>
      </c>
      <c r="J105" s="43">
        <f>'Details and Calculations'!K104</f>
        <v>40</v>
      </c>
      <c r="K105" s="43">
        <f>'Details and Calculations'!O104</f>
        <v>30</v>
      </c>
      <c r="L105" s="43" t="str">
        <f>'Details and Calculations'!P105</f>
        <v xml:space="preserve"> </v>
      </c>
      <c r="M105" s="43" t="str">
        <f>'Details and Calculations'!U104</f>
        <v>Piped Network With Pump</v>
      </c>
      <c r="N105" s="43">
        <f>'Details and Calculations'!V104</f>
        <v>2015</v>
      </c>
      <c r="O105" s="43" t="str">
        <f>'Details and Calculations'!W104</f>
        <v>Governement (District, Wasac) And Water For People</v>
      </c>
      <c r="P105" s="43" t="str">
        <f>'Details and Calculations'!X104</f>
        <v>Spring</v>
      </c>
      <c r="Q105" s="44" t="str">
        <f t="shared" si="52"/>
        <v>Low Risk</v>
      </c>
      <c r="R105" s="44" t="str">
        <f t="shared" si="53"/>
        <v>Low Risk</v>
      </c>
      <c r="S105" s="45" t="str">
        <f t="shared" si="35"/>
        <v>High Level of Service</v>
      </c>
      <c r="T105" s="62" t="str">
        <f t="shared" si="48"/>
        <v>Low Priority</v>
      </c>
      <c r="U105" s="46">
        <f t="shared" si="54"/>
        <v>8</v>
      </c>
      <c r="V105" s="28" t="str">
        <f t="shared" si="49"/>
        <v>Perform Routine Preventative Maintenance</v>
      </c>
      <c r="W105" s="47" t="str">
        <f t="shared" si="50"/>
        <v/>
      </c>
      <c r="X105" s="27" t="str">
        <f t="shared" si="51"/>
        <v>Maintain O&amp;M and Routine Monitoring</v>
      </c>
      <c r="Y105" s="48">
        <f t="shared" si="55"/>
        <v>28</v>
      </c>
      <c r="Z105" s="48">
        <f t="shared" si="56"/>
        <v>18</v>
      </c>
      <c r="AA105" s="48">
        <f t="shared" si="57"/>
        <v>28</v>
      </c>
      <c r="AB105" s="48">
        <f t="shared" si="58"/>
        <v>18</v>
      </c>
      <c r="AC105" s="48">
        <f t="shared" si="59"/>
        <v>28</v>
      </c>
      <c r="AD105" s="48">
        <f t="shared" si="60"/>
        <v>6</v>
      </c>
      <c r="AE105" s="48">
        <f t="shared" si="61"/>
        <v>19</v>
      </c>
      <c r="AF105" s="48" t="str">
        <f t="shared" si="62"/>
        <v xml:space="preserve"> </v>
      </c>
      <c r="AG105" s="49" t="str">
        <f t="shared" si="63"/>
        <v/>
      </c>
      <c r="AH105" s="48">
        <f t="shared" si="64"/>
        <v>18</v>
      </c>
      <c r="AI105" s="50">
        <f>'Details and Calculations'!AE104</f>
        <v>1</v>
      </c>
      <c r="AJ105" s="50">
        <f>'Details and Calculations'!AM104</f>
        <v>1</v>
      </c>
      <c r="AK105" s="50">
        <f>'Details and Calculations'!AR104</f>
        <v>1</v>
      </c>
      <c r="AL105" s="50">
        <f>'Details and Calculations'!AW104</f>
        <v>1</v>
      </c>
      <c r="AM105" s="50">
        <f>'Details and Calculations'!BA104</f>
        <v>1</v>
      </c>
      <c r="AN105" s="50">
        <f>'Details and Calculations'!BF104</f>
        <v>1</v>
      </c>
      <c r="AO105" s="50">
        <f>'Details and Calculations'!BI104</f>
        <v>1</v>
      </c>
      <c r="AP105" s="50" t="str">
        <f>'Details and Calculations'!BM104</f>
        <v xml:space="preserve"> </v>
      </c>
      <c r="AQ105" s="50" t="str">
        <f>'Details and Calculations'!BP104</f>
        <v xml:space="preserve"> </v>
      </c>
      <c r="AR105" s="50">
        <f>'Details and Calculations'!CC104</f>
        <v>1</v>
      </c>
      <c r="AS105" s="50">
        <f>'Details and Calculations'!CJ104</f>
        <v>1</v>
      </c>
      <c r="AT105" s="51">
        <f>'Details and Calculations'!T104</f>
        <v>1</v>
      </c>
      <c r="AU105" s="51">
        <f>'Details and Calculations'!Z104</f>
        <v>1</v>
      </c>
      <c r="AV105" s="51">
        <f>'Details and Calculations'!S104</f>
        <v>1</v>
      </c>
      <c r="AW105" s="51">
        <f>'Details and Calculations'!AI104</f>
        <v>1</v>
      </c>
      <c r="AX105" s="51">
        <f>'Details and Calculations'!BY104</f>
        <v>1</v>
      </c>
      <c r="AY105" s="51">
        <f>'Details and Calculations'!CG104</f>
        <v>1</v>
      </c>
      <c r="AZ105" s="51">
        <f>'Details and Calculations'!CI104</f>
        <v>1</v>
      </c>
      <c r="BA105" s="51">
        <f t="shared" si="65"/>
        <v>1</v>
      </c>
      <c r="BB105" s="52">
        <f>'Details and Calculations'!Y104</f>
        <v>5</v>
      </c>
      <c r="BC105" s="52">
        <f>'Details and Calculations'!AC104</f>
        <v>5</v>
      </c>
      <c r="BD105" s="52">
        <f>'Details and Calculations'!AK104</f>
        <v>3</v>
      </c>
      <c r="BE105" s="52">
        <f>'Details and Calculations'!AN104</f>
        <v>720</v>
      </c>
      <c r="BF105" s="52">
        <f>'Details and Calculations'!AP104</f>
        <v>19</v>
      </c>
      <c r="BG105" s="52">
        <f>'Details and Calculations'!AT104</f>
        <v>10</v>
      </c>
      <c r="BH105" s="52">
        <f>'Details and Calculations'!AY104</f>
        <v>3</v>
      </c>
      <c r="BI105" s="52">
        <f>'Details and Calculations'!BB104</f>
        <v>19000</v>
      </c>
      <c r="BJ105" s="52">
        <f>'Details and Calculations'!BD104</f>
        <v>2</v>
      </c>
      <c r="BK105" s="52">
        <f>'Details and Calculations'!CA104</f>
        <v>31</v>
      </c>
      <c r="BL105" s="43">
        <f>'Details and Calculations'!AA104</f>
        <v>1</v>
      </c>
      <c r="BM105" s="43" t="str">
        <f>'Details and Calculations'!AB104</f>
        <v>"Springbox" --Intake Structure At A Spring</v>
      </c>
      <c r="BN105" s="43">
        <f>'Details and Calculations'!AD104</f>
        <v>2015</v>
      </c>
      <c r="BO105" s="43">
        <f>'Details and Calculations'!AJ104</f>
        <v>1</v>
      </c>
      <c r="BP105" s="43">
        <f>'Details and Calculations'!AL104</f>
        <v>2015</v>
      </c>
      <c r="BQ105" s="43">
        <f>'Details and Calculations'!AO104</f>
        <v>1</v>
      </c>
      <c r="BR105" s="43">
        <f>'Details and Calculations'!AQ104</f>
        <v>2015</v>
      </c>
      <c r="BS105" s="43">
        <f>'Details and Calculations'!AS104</f>
        <v>1</v>
      </c>
      <c r="BT105" s="43">
        <f>'Details and Calculations'!AV104</f>
        <v>2015</v>
      </c>
      <c r="BU105" s="43">
        <f>'Details and Calculations'!AX104</f>
        <v>1</v>
      </c>
      <c r="BV105" s="43">
        <f>'Details and Calculations'!AZ104</f>
        <v>2015</v>
      </c>
      <c r="BW105" s="43">
        <f>'Details and Calculations'!BC104</f>
        <v>1</v>
      </c>
      <c r="BX105" s="43">
        <f>'Details and Calculations'!BE104</f>
        <v>2016</v>
      </c>
      <c r="BY105" s="43">
        <f>'Details and Calculations'!BG104</f>
        <v>1</v>
      </c>
      <c r="BZ105" s="43">
        <f>'Details and Calculations'!BH104</f>
        <v>2016</v>
      </c>
      <c r="CA105" s="43">
        <f>'Details and Calculations'!BJ104</f>
        <v>0</v>
      </c>
      <c r="CB105" s="43" t="str">
        <f>'Details and Calculations'!BK104</f>
        <v/>
      </c>
      <c r="CC105" s="43" t="str">
        <f>'Details and Calculations'!BL104</f>
        <v xml:space="preserve"> </v>
      </c>
      <c r="CD105" s="43" t="str">
        <f>'Details and Calculations'!BN104</f>
        <v xml:space="preserve"> </v>
      </c>
      <c r="CE105" s="43" t="str">
        <f>'Details and Calculations'!BO104</f>
        <v xml:space="preserve"> </v>
      </c>
      <c r="CF105" s="43">
        <f>'Details and Calculations'!BZ104</f>
        <v>1</v>
      </c>
      <c r="CG105" s="43">
        <f>'Details and Calculations'!CB104</f>
        <v>2015</v>
      </c>
      <c r="CH105" s="31"/>
      <c r="CI105" s="53"/>
    </row>
    <row r="106" spans="1:87" x14ac:dyDescent="0.3">
      <c r="A106" s="43">
        <f>'Details and Calculations'!A105</f>
        <v>2017</v>
      </c>
      <c r="B106" s="43" t="str">
        <f>'Details and Calculations'!C105</f>
        <v>Rwanda</v>
      </c>
      <c r="C106" s="43" t="str">
        <f>'Details and Calculations'!D105</f>
        <v>Rulindo</v>
      </c>
      <c r="D106" s="43" t="str">
        <f>'Details and Calculations'!E105</f>
        <v>Mbogo</v>
      </c>
      <c r="E106" s="43" t="str">
        <f>'Details and Calculations'!F105</f>
        <v>Ngiramazi</v>
      </c>
      <c r="F106" s="43" t="str">
        <f>'Details and Calculations'!G105</f>
        <v>Gisha</v>
      </c>
      <c r="G106" s="43" t="str">
        <f>'Details and Calculations'!H105</f>
        <v/>
      </c>
      <c r="H106" s="43" t="str">
        <f>'Details and Calculations'!I105</f>
        <v/>
      </c>
      <c r="I106" s="43" t="str">
        <f>'Details and Calculations'!J105</f>
        <v>Water point at Gisha center/Nyirambuga pumping</v>
      </c>
      <c r="J106" s="43">
        <f>'Details and Calculations'!K105</f>
        <v>133</v>
      </c>
      <c r="K106" s="43">
        <f>'Details and Calculations'!O105</f>
        <v>133</v>
      </c>
      <c r="L106" s="43">
        <f>'Details and Calculations'!P106</f>
        <v>104</v>
      </c>
      <c r="M106" s="43" t="str">
        <f>'Details and Calculations'!U105</f>
        <v>Piped Network With Pump</v>
      </c>
      <c r="N106" s="43">
        <f>'Details and Calculations'!V105</f>
        <v>2015</v>
      </c>
      <c r="O106" s="43" t="str">
        <f>'Details and Calculations'!W105</f>
        <v>Gor</v>
      </c>
      <c r="P106" s="43" t="str">
        <f>'Details and Calculations'!X105</f>
        <v>Spring</v>
      </c>
      <c r="Q106" s="44" t="str">
        <f t="shared" si="52"/>
        <v>Low Risk</v>
      </c>
      <c r="R106" s="44" t="str">
        <f t="shared" si="53"/>
        <v>Low Risk</v>
      </c>
      <c r="S106" s="45" t="str">
        <f t="shared" si="35"/>
        <v>Intermediate Level of Service</v>
      </c>
      <c r="T106" s="62" t="str">
        <f t="shared" si="48"/>
        <v>Low Priority</v>
      </c>
      <c r="U106" s="46">
        <f t="shared" si="54"/>
        <v>7</v>
      </c>
      <c r="V106" s="28" t="str">
        <f t="shared" si="49"/>
        <v>Repair or Replace Components</v>
      </c>
      <c r="W106" s="47" t="str">
        <f t="shared" si="50"/>
        <v>Kiosk/Tap Stand</v>
      </c>
      <c r="X106" s="27" t="str">
        <f t="shared" si="51"/>
        <v>Create Plan To Repair or Replace Components</v>
      </c>
      <c r="Y106" s="48" t="str">
        <f t="shared" si="55"/>
        <v xml:space="preserve"> </v>
      </c>
      <c r="Z106" s="48" t="str">
        <f t="shared" si="56"/>
        <v xml:space="preserve"> </v>
      </c>
      <c r="AA106" s="48" t="str">
        <f t="shared" si="57"/>
        <v xml:space="preserve"> </v>
      </c>
      <c r="AB106" s="48" t="str">
        <f t="shared" si="58"/>
        <v xml:space="preserve"> </v>
      </c>
      <c r="AC106" s="48" t="str">
        <f t="shared" si="59"/>
        <v xml:space="preserve"> </v>
      </c>
      <c r="AD106" s="48" t="str">
        <f t="shared" si="60"/>
        <v xml:space="preserve"> </v>
      </c>
      <c r="AE106" s="48" t="str">
        <f t="shared" si="61"/>
        <v xml:space="preserve"> </v>
      </c>
      <c r="AF106" s="48" t="str">
        <f t="shared" si="62"/>
        <v xml:space="preserve"> </v>
      </c>
      <c r="AG106" s="49" t="str">
        <f t="shared" si="63"/>
        <v/>
      </c>
      <c r="AH106" s="48">
        <f t="shared" si="64"/>
        <v>18</v>
      </c>
      <c r="AI106" s="50" t="str">
        <f>'Details and Calculations'!AE105</f>
        <v xml:space="preserve"> </v>
      </c>
      <c r="AJ106" s="50" t="str">
        <f>'Details and Calculations'!AM105</f>
        <v xml:space="preserve"> </v>
      </c>
      <c r="AK106" s="50" t="str">
        <f>'Details and Calculations'!AR105</f>
        <v xml:space="preserve"> </v>
      </c>
      <c r="AL106" s="50" t="str">
        <f>'Details and Calculations'!AW105</f>
        <v xml:space="preserve"> </v>
      </c>
      <c r="AM106" s="50" t="str">
        <f>'Details and Calculations'!BA105</f>
        <v xml:space="preserve"> </v>
      </c>
      <c r="AN106" s="50" t="str">
        <f>'Details and Calculations'!BF105</f>
        <v xml:space="preserve"> </v>
      </c>
      <c r="AO106" s="50" t="str">
        <f>'Details and Calculations'!BI105</f>
        <v xml:space="preserve"> </v>
      </c>
      <c r="AP106" s="50" t="str">
        <f>'Details and Calculations'!BM105</f>
        <v xml:space="preserve"> </v>
      </c>
      <c r="AQ106" s="50" t="str">
        <f>'Details and Calculations'!BP105</f>
        <v xml:space="preserve"> </v>
      </c>
      <c r="AR106" s="50">
        <f>'Details and Calculations'!CC105</f>
        <v>2</v>
      </c>
      <c r="AS106" s="50">
        <f>'Details and Calculations'!CJ105</f>
        <v>1</v>
      </c>
      <c r="AT106" s="51">
        <f>'Details and Calculations'!T105</f>
        <v>1</v>
      </c>
      <c r="AU106" s="51">
        <f>'Details and Calculations'!Z105</f>
        <v>1</v>
      </c>
      <c r="AV106" s="51">
        <f>'Details and Calculations'!S105</f>
        <v>0</v>
      </c>
      <c r="AW106" s="51">
        <f>'Details and Calculations'!AI105</f>
        <v>1</v>
      </c>
      <c r="AX106" s="51">
        <f>'Details and Calculations'!BY105</f>
        <v>1</v>
      </c>
      <c r="AY106" s="51">
        <f>'Details and Calculations'!CG105</f>
        <v>1</v>
      </c>
      <c r="AZ106" s="51">
        <f>'Details and Calculations'!CI105</f>
        <v>1</v>
      </c>
      <c r="BA106" s="51">
        <f t="shared" si="65"/>
        <v>1</v>
      </c>
      <c r="BB106" s="52">
        <f>'Details and Calculations'!Y105</f>
        <v>11</v>
      </c>
      <c r="BC106" s="52" t="str">
        <f>'Details and Calculations'!AC105</f>
        <v xml:space="preserve"> </v>
      </c>
      <c r="BD106" s="52" t="str">
        <f>'Details and Calculations'!AK105</f>
        <v xml:space="preserve"> </v>
      </c>
      <c r="BE106" s="52" t="str">
        <f>'Details and Calculations'!AN105</f>
        <v xml:space="preserve"> </v>
      </c>
      <c r="BF106" s="52" t="str">
        <f>'Details and Calculations'!AP105</f>
        <v xml:space="preserve"> </v>
      </c>
      <c r="BG106" s="52" t="str">
        <f>'Details and Calculations'!AT105</f>
        <v xml:space="preserve"> </v>
      </c>
      <c r="BH106" s="52" t="str">
        <f>'Details and Calculations'!AY105</f>
        <v xml:space="preserve"> </v>
      </c>
      <c r="BI106" s="52" t="str">
        <f>'Details and Calculations'!BB105</f>
        <v xml:space="preserve"> </v>
      </c>
      <c r="BJ106" s="52" t="str">
        <f>'Details and Calculations'!BD105</f>
        <v xml:space="preserve"> </v>
      </c>
      <c r="BK106" s="52">
        <f>'Details and Calculations'!CA105</f>
        <v>2</v>
      </c>
      <c r="BL106" s="43">
        <f>'Details and Calculations'!AA105</f>
        <v>0</v>
      </c>
      <c r="BM106" s="43" t="str">
        <f>'Details and Calculations'!AB105</f>
        <v/>
      </c>
      <c r="BN106" s="43" t="str">
        <f>'Details and Calculations'!AD105</f>
        <v xml:space="preserve"> </v>
      </c>
      <c r="BO106" s="43">
        <f>'Details and Calculations'!AJ105</f>
        <v>0</v>
      </c>
      <c r="BP106" s="43" t="str">
        <f>'Details and Calculations'!AL105</f>
        <v xml:space="preserve"> </v>
      </c>
      <c r="BQ106" s="43">
        <f>'Details and Calculations'!AO105</f>
        <v>0</v>
      </c>
      <c r="BR106" s="43" t="str">
        <f>'Details and Calculations'!AQ105</f>
        <v xml:space="preserve"> </v>
      </c>
      <c r="BS106" s="43">
        <f>'Details and Calculations'!AS105</f>
        <v>0</v>
      </c>
      <c r="BT106" s="43" t="str">
        <f>'Details and Calculations'!AV105</f>
        <v xml:space="preserve"> </v>
      </c>
      <c r="BU106" s="43">
        <f>'Details and Calculations'!AX105</f>
        <v>0</v>
      </c>
      <c r="BV106" s="43" t="str">
        <f>'Details and Calculations'!AZ105</f>
        <v xml:space="preserve"> </v>
      </c>
      <c r="BW106" s="43">
        <f>'Details and Calculations'!BC105</f>
        <v>0</v>
      </c>
      <c r="BX106" s="43" t="str">
        <f>'Details and Calculations'!BE105</f>
        <v xml:space="preserve"> </v>
      </c>
      <c r="BY106" s="43" t="str">
        <f>'Details and Calculations'!BG105</f>
        <v xml:space="preserve"> </v>
      </c>
      <c r="BZ106" s="43" t="str">
        <f>'Details and Calculations'!BH105</f>
        <v xml:space="preserve"> </v>
      </c>
      <c r="CA106" s="43">
        <f>'Details and Calculations'!BJ105</f>
        <v>0</v>
      </c>
      <c r="CB106" s="43" t="str">
        <f>'Details and Calculations'!BK105</f>
        <v/>
      </c>
      <c r="CC106" s="43" t="str">
        <f>'Details and Calculations'!BL105</f>
        <v xml:space="preserve"> </v>
      </c>
      <c r="CD106" s="43" t="str">
        <f>'Details and Calculations'!BN105</f>
        <v xml:space="preserve"> </v>
      </c>
      <c r="CE106" s="43" t="str">
        <f>'Details and Calculations'!BO105</f>
        <v xml:space="preserve"> </v>
      </c>
      <c r="CF106" s="43">
        <f>'Details and Calculations'!BZ105</f>
        <v>1</v>
      </c>
      <c r="CG106" s="43">
        <f>'Details and Calculations'!CB105</f>
        <v>2015</v>
      </c>
      <c r="CH106" s="31"/>
      <c r="CI106" s="53"/>
    </row>
    <row r="107" spans="1:87" x14ac:dyDescent="0.3">
      <c r="A107" s="43">
        <f>'Details and Calculations'!A106</f>
        <v>2017</v>
      </c>
      <c r="B107" s="43" t="str">
        <f>'Details and Calculations'!C106</f>
        <v>Rwanda</v>
      </c>
      <c r="C107" s="43" t="str">
        <f>'Details and Calculations'!D106</f>
        <v>Rulindo</v>
      </c>
      <c r="D107" s="43" t="str">
        <f>'Details and Calculations'!E106</f>
        <v>Mbogo</v>
      </c>
      <c r="E107" s="43" t="str">
        <f>'Details and Calculations'!F106</f>
        <v>Rurenge</v>
      </c>
      <c r="F107" s="43" t="str">
        <f>'Details and Calculations'!G106</f>
        <v>Karehe</v>
      </c>
      <c r="G107" s="43" t="str">
        <f>'Details and Calculations'!H106</f>
        <v/>
      </c>
      <c r="H107" s="43" t="str">
        <f>'Details and Calculations'!I106</f>
        <v/>
      </c>
      <c r="I107" s="43" t="str">
        <f>'Details and Calculations'!J106</f>
        <v>Musenge network</v>
      </c>
      <c r="J107" s="43">
        <f>'Details and Calculations'!K106</f>
        <v>135</v>
      </c>
      <c r="K107" s="43">
        <f>'Details and Calculations'!O106</f>
        <v>31</v>
      </c>
      <c r="L107" s="43" t="str">
        <f>'Details and Calculations'!P107</f>
        <v xml:space="preserve"> </v>
      </c>
      <c r="M107" s="43" t="str">
        <f>'Details and Calculations'!U106</f>
        <v>Piped Network -- Gravity Only</v>
      </c>
      <c r="N107" s="43">
        <f>'Details and Calculations'!V106</f>
        <v>2014</v>
      </c>
      <c r="O107" s="43" t="str">
        <f>'Details and Calculations'!W106</f>
        <v>Water For People, Wasac And Rulindo District</v>
      </c>
      <c r="P107" s="43" t="str">
        <f>'Details and Calculations'!X106</f>
        <v>Spring</v>
      </c>
      <c r="Q107" s="44" t="str">
        <f t="shared" si="52"/>
        <v>Low Risk</v>
      </c>
      <c r="R107" s="44" t="str">
        <f t="shared" si="53"/>
        <v>Medium Risk</v>
      </c>
      <c r="S107" s="45" t="str">
        <f t="shared" si="35"/>
        <v>High Level of Service</v>
      </c>
      <c r="T107" s="62" t="str">
        <f t="shared" si="48"/>
        <v>Low Priority</v>
      </c>
      <c r="U107" s="46">
        <f t="shared" si="54"/>
        <v>8</v>
      </c>
      <c r="V107" s="28" t="str">
        <f t="shared" si="49"/>
        <v>Repair or Replace Components</v>
      </c>
      <c r="W107" s="47" t="str">
        <f t="shared" si="50"/>
        <v xml:space="preserve">Other Concrete Structures Distribution  Line, Pump, </v>
      </c>
      <c r="X107" s="27" t="str">
        <f t="shared" si="51"/>
        <v>Create Plan To Repair or Replace Components</v>
      </c>
      <c r="Y107" s="48">
        <f t="shared" si="55"/>
        <v>27</v>
      </c>
      <c r="Z107" s="48">
        <f t="shared" si="56"/>
        <v>17</v>
      </c>
      <c r="AA107" s="48">
        <f t="shared" si="57"/>
        <v>27</v>
      </c>
      <c r="AB107" s="48">
        <f t="shared" si="58"/>
        <v>17</v>
      </c>
      <c r="AC107" s="48">
        <f t="shared" si="59"/>
        <v>27</v>
      </c>
      <c r="AD107" s="48">
        <f t="shared" si="60"/>
        <v>4</v>
      </c>
      <c r="AE107" s="48">
        <f t="shared" si="61"/>
        <v>17</v>
      </c>
      <c r="AF107" s="48" t="str">
        <f t="shared" si="62"/>
        <v xml:space="preserve"> </v>
      </c>
      <c r="AG107" s="49" t="str">
        <f t="shared" si="63"/>
        <v/>
      </c>
      <c r="AH107" s="48">
        <f t="shared" si="64"/>
        <v>17</v>
      </c>
      <c r="AI107" s="50">
        <f>'Details and Calculations'!AE106</f>
        <v>1</v>
      </c>
      <c r="AJ107" s="50">
        <f>'Details and Calculations'!AM106</f>
        <v>1</v>
      </c>
      <c r="AK107" s="50">
        <f>'Details and Calculations'!AR106</f>
        <v>1</v>
      </c>
      <c r="AL107" s="50">
        <f>'Details and Calculations'!AW106</f>
        <v>2</v>
      </c>
      <c r="AM107" s="50">
        <f>'Details and Calculations'!BA106</f>
        <v>2</v>
      </c>
      <c r="AN107" s="50">
        <f>'Details and Calculations'!BF106</f>
        <v>2</v>
      </c>
      <c r="AO107" s="50">
        <f>'Details and Calculations'!BI106</f>
        <v>1</v>
      </c>
      <c r="AP107" s="50" t="str">
        <f>'Details and Calculations'!BM106</f>
        <v xml:space="preserve"> </v>
      </c>
      <c r="AQ107" s="50" t="str">
        <f>'Details and Calculations'!BP106</f>
        <v xml:space="preserve"> </v>
      </c>
      <c r="AR107" s="50">
        <f>'Details and Calculations'!CC106</f>
        <v>1</v>
      </c>
      <c r="AS107" s="50">
        <f>'Details and Calculations'!CJ106</f>
        <v>1</v>
      </c>
      <c r="AT107" s="51">
        <f>'Details and Calculations'!T106</f>
        <v>1</v>
      </c>
      <c r="AU107" s="51">
        <f>'Details and Calculations'!Z106</f>
        <v>1</v>
      </c>
      <c r="AV107" s="51">
        <f>'Details and Calculations'!S106</f>
        <v>1</v>
      </c>
      <c r="AW107" s="51">
        <f>'Details and Calculations'!AI106</f>
        <v>1</v>
      </c>
      <c r="AX107" s="51">
        <f>'Details and Calculations'!BY106</f>
        <v>1</v>
      </c>
      <c r="AY107" s="51">
        <f>'Details and Calculations'!CG106</f>
        <v>1</v>
      </c>
      <c r="AZ107" s="51">
        <f>'Details and Calculations'!CI106</f>
        <v>1</v>
      </c>
      <c r="BA107" s="51">
        <f t="shared" si="65"/>
        <v>1</v>
      </c>
      <c r="BB107" s="52">
        <f>'Details and Calculations'!Y106</f>
        <v>1</v>
      </c>
      <c r="BC107" s="52">
        <f>'Details and Calculations'!AC106</f>
        <v>1</v>
      </c>
      <c r="BD107" s="52">
        <f>'Details and Calculations'!AK106</f>
        <v>1</v>
      </c>
      <c r="BE107" s="52">
        <f>'Details and Calculations'!AN106</f>
        <v>3000</v>
      </c>
      <c r="BF107" s="52">
        <f>'Details and Calculations'!AP106</f>
        <v>16</v>
      </c>
      <c r="BG107" s="52">
        <f>'Details and Calculations'!AT106</f>
        <v>8</v>
      </c>
      <c r="BH107" s="52">
        <f>'Details and Calculations'!AY106</f>
        <v>3</v>
      </c>
      <c r="BI107" s="52">
        <f>'Details and Calculations'!BB106</f>
        <v>20000</v>
      </c>
      <c r="BJ107" s="52">
        <f>'Details and Calculations'!BD106</f>
        <v>1</v>
      </c>
      <c r="BK107" s="52">
        <f>'Details and Calculations'!CA106</f>
        <v>28</v>
      </c>
      <c r="BL107" s="43">
        <f>'Details and Calculations'!AA106</f>
        <v>1</v>
      </c>
      <c r="BM107" s="43" t="str">
        <f>'Details and Calculations'!AB106</f>
        <v>"Springbox" --Intake Structure At A Spring</v>
      </c>
      <c r="BN107" s="43">
        <f>'Details and Calculations'!AD106</f>
        <v>2014</v>
      </c>
      <c r="BO107" s="43">
        <f>'Details and Calculations'!AJ106</f>
        <v>1</v>
      </c>
      <c r="BP107" s="43">
        <f>'Details and Calculations'!AL106</f>
        <v>2014</v>
      </c>
      <c r="BQ107" s="43">
        <f>'Details and Calculations'!AO106</f>
        <v>1</v>
      </c>
      <c r="BR107" s="43">
        <f>'Details and Calculations'!AQ106</f>
        <v>2014</v>
      </c>
      <c r="BS107" s="43">
        <f>'Details and Calculations'!AS106</f>
        <v>1</v>
      </c>
      <c r="BT107" s="43">
        <f>'Details and Calculations'!AV106</f>
        <v>2014</v>
      </c>
      <c r="BU107" s="43">
        <f>'Details and Calculations'!AX106</f>
        <v>1</v>
      </c>
      <c r="BV107" s="43">
        <f>'Details and Calculations'!AZ106</f>
        <v>2014</v>
      </c>
      <c r="BW107" s="43">
        <f>'Details and Calculations'!BC106</f>
        <v>1</v>
      </c>
      <c r="BX107" s="43">
        <f>'Details and Calculations'!BE106</f>
        <v>2014</v>
      </c>
      <c r="BY107" s="43">
        <f>'Details and Calculations'!BG106</f>
        <v>1</v>
      </c>
      <c r="BZ107" s="43">
        <f>'Details and Calculations'!BH106</f>
        <v>2014</v>
      </c>
      <c r="CA107" s="43">
        <f>'Details and Calculations'!BJ106</f>
        <v>0</v>
      </c>
      <c r="CB107" s="43" t="str">
        <f>'Details and Calculations'!BK106</f>
        <v/>
      </c>
      <c r="CC107" s="43" t="str">
        <f>'Details and Calculations'!BL106</f>
        <v xml:space="preserve"> </v>
      </c>
      <c r="CD107" s="43" t="str">
        <f>'Details and Calculations'!BN106</f>
        <v xml:space="preserve"> </v>
      </c>
      <c r="CE107" s="43" t="str">
        <f>'Details and Calculations'!BO106</f>
        <v xml:space="preserve"> </v>
      </c>
      <c r="CF107" s="43">
        <f>'Details and Calculations'!BZ106</f>
        <v>1</v>
      </c>
      <c r="CG107" s="43">
        <f>'Details and Calculations'!CB106</f>
        <v>2014</v>
      </c>
      <c r="CH107" s="31"/>
      <c r="CI107" s="53"/>
    </row>
    <row r="108" spans="1:87" x14ac:dyDescent="0.3">
      <c r="A108" s="43">
        <f>'Details and Calculations'!A107</f>
        <v>2017</v>
      </c>
      <c r="B108" s="43" t="str">
        <f>'Details and Calculations'!C107</f>
        <v>Rwanda</v>
      </c>
      <c r="C108" s="43" t="str">
        <f>'Details and Calculations'!D107</f>
        <v>Rulindo</v>
      </c>
      <c r="D108" s="43" t="str">
        <f>'Details and Calculations'!E107</f>
        <v>Tumba</v>
      </c>
      <c r="E108" s="43" t="str">
        <f>'Details and Calculations'!F107</f>
        <v>Nyirabirori</v>
      </c>
      <c r="F108" s="43" t="str">
        <f>'Details and Calculations'!G107</f>
        <v>Bukiga</v>
      </c>
      <c r="G108" s="43" t="str">
        <f>'Details and Calculations'!H107</f>
        <v/>
      </c>
      <c r="H108" s="43" t="str">
        <f>'Details and Calculations'!I107</f>
        <v/>
      </c>
      <c r="I108" s="43" t="str">
        <f>'Details and Calculations'!J107</f>
        <v>Water point chez Hategekimana/Nyirambuga pumping</v>
      </c>
      <c r="J108" s="43">
        <f>'Details and Calculations'!K107</f>
        <v>169</v>
      </c>
      <c r="K108" s="43">
        <f>'Details and Calculations'!O107</f>
        <v>169</v>
      </c>
      <c r="L108" s="43">
        <f>'Details and Calculations'!P108</f>
        <v>29</v>
      </c>
      <c r="M108" s="43" t="str">
        <f>'Details and Calculations'!U107</f>
        <v>Piped Network With Pump</v>
      </c>
      <c r="N108" s="43">
        <f>'Details and Calculations'!V107</f>
        <v>2017</v>
      </c>
      <c r="O108" s="43" t="str">
        <f>'Details and Calculations'!W107</f>
        <v>Governement (District, Wasac) And Water For People</v>
      </c>
      <c r="P108" s="43" t="str">
        <f>'Details and Calculations'!X107</f>
        <v>Spring</v>
      </c>
      <c r="Q108" s="44" t="str">
        <f t="shared" si="52"/>
        <v>Low Risk</v>
      </c>
      <c r="R108" s="44" t="str">
        <f t="shared" si="53"/>
        <v>Low Risk</v>
      </c>
      <c r="S108" s="45" t="str">
        <f t="shared" si="35"/>
        <v>Intermediate Level of Service</v>
      </c>
      <c r="T108" s="62" t="str">
        <f t="shared" si="48"/>
        <v>Low Priority</v>
      </c>
      <c r="U108" s="46">
        <f t="shared" si="54"/>
        <v>7</v>
      </c>
      <c r="V108" s="28" t="str">
        <f t="shared" si="49"/>
        <v>Perform Routine Preventative Maintenance</v>
      </c>
      <c r="W108" s="47" t="str">
        <f t="shared" si="50"/>
        <v/>
      </c>
      <c r="X108" s="27" t="str">
        <f t="shared" si="51"/>
        <v>Maintain O&amp;M and Routine Monitoring</v>
      </c>
      <c r="Y108" s="48" t="str">
        <f t="shared" si="55"/>
        <v xml:space="preserve"> </v>
      </c>
      <c r="Z108" s="48" t="str">
        <f t="shared" si="56"/>
        <v xml:space="preserve"> </v>
      </c>
      <c r="AA108" s="48" t="str">
        <f t="shared" si="57"/>
        <v xml:space="preserve"> </v>
      </c>
      <c r="AB108" s="48" t="str">
        <f t="shared" si="58"/>
        <v xml:space="preserve"> </v>
      </c>
      <c r="AC108" s="48" t="str">
        <f t="shared" si="59"/>
        <v xml:space="preserve"> </v>
      </c>
      <c r="AD108" s="48" t="str">
        <f t="shared" si="60"/>
        <v xml:space="preserve"> </v>
      </c>
      <c r="AE108" s="48" t="str">
        <f t="shared" si="61"/>
        <v xml:space="preserve"> </v>
      </c>
      <c r="AF108" s="48" t="str">
        <f t="shared" si="62"/>
        <v xml:space="preserve"> </v>
      </c>
      <c r="AG108" s="49" t="str">
        <f t="shared" si="63"/>
        <v/>
      </c>
      <c r="AH108" s="48">
        <f t="shared" si="64"/>
        <v>20</v>
      </c>
      <c r="AI108" s="50" t="str">
        <f>'Details and Calculations'!AE107</f>
        <v xml:space="preserve"> </v>
      </c>
      <c r="AJ108" s="50" t="str">
        <f>'Details and Calculations'!AM107</f>
        <v xml:space="preserve"> </v>
      </c>
      <c r="AK108" s="50" t="str">
        <f>'Details and Calculations'!AR107</f>
        <v xml:space="preserve"> </v>
      </c>
      <c r="AL108" s="50" t="str">
        <f>'Details and Calculations'!AW107</f>
        <v xml:space="preserve"> </v>
      </c>
      <c r="AM108" s="50" t="str">
        <f>'Details and Calculations'!BA107</f>
        <v xml:space="preserve"> </v>
      </c>
      <c r="AN108" s="50" t="str">
        <f>'Details and Calculations'!BF107</f>
        <v xml:space="preserve"> </v>
      </c>
      <c r="AO108" s="50" t="str">
        <f>'Details and Calculations'!BI107</f>
        <v xml:space="preserve"> </v>
      </c>
      <c r="AP108" s="50" t="str">
        <f>'Details and Calculations'!BM107</f>
        <v xml:space="preserve"> </v>
      </c>
      <c r="AQ108" s="50" t="str">
        <f>'Details and Calculations'!BP107</f>
        <v xml:space="preserve"> </v>
      </c>
      <c r="AR108" s="50">
        <f>'Details and Calculations'!CC107</f>
        <v>1</v>
      </c>
      <c r="AS108" s="50">
        <f>'Details and Calculations'!CJ107</f>
        <v>1</v>
      </c>
      <c r="AT108" s="51">
        <f>'Details and Calculations'!T107</f>
        <v>1</v>
      </c>
      <c r="AU108" s="51">
        <f>'Details and Calculations'!Z107</f>
        <v>1</v>
      </c>
      <c r="AV108" s="51">
        <f>'Details and Calculations'!S107</f>
        <v>0</v>
      </c>
      <c r="AW108" s="51">
        <f>'Details and Calculations'!AI107</f>
        <v>1</v>
      </c>
      <c r="AX108" s="51">
        <f>'Details and Calculations'!BY107</f>
        <v>1</v>
      </c>
      <c r="AY108" s="51">
        <f>'Details and Calculations'!CG107</f>
        <v>1</v>
      </c>
      <c r="AZ108" s="51">
        <f>'Details and Calculations'!CI107</f>
        <v>1</v>
      </c>
      <c r="BA108" s="51">
        <f t="shared" si="65"/>
        <v>1</v>
      </c>
      <c r="BB108" s="52">
        <f>'Details and Calculations'!Y107</f>
        <v>2</v>
      </c>
      <c r="BC108" s="52" t="str">
        <f>'Details and Calculations'!AC107</f>
        <v xml:space="preserve"> </v>
      </c>
      <c r="BD108" s="52" t="str">
        <f>'Details and Calculations'!AK107</f>
        <v xml:space="preserve"> </v>
      </c>
      <c r="BE108" s="52" t="str">
        <f>'Details and Calculations'!AN107</f>
        <v xml:space="preserve"> </v>
      </c>
      <c r="BF108" s="52" t="str">
        <f>'Details and Calculations'!AP107</f>
        <v xml:space="preserve"> </v>
      </c>
      <c r="BG108" s="52" t="str">
        <f>'Details and Calculations'!AT107</f>
        <v xml:space="preserve"> </v>
      </c>
      <c r="BH108" s="52" t="str">
        <f>'Details and Calculations'!AY107</f>
        <v xml:space="preserve"> </v>
      </c>
      <c r="BI108" s="52" t="str">
        <f>'Details and Calculations'!BB107</f>
        <v xml:space="preserve"> </v>
      </c>
      <c r="BJ108" s="52" t="str">
        <f>'Details and Calculations'!BD107</f>
        <v xml:space="preserve"> </v>
      </c>
      <c r="BK108" s="52">
        <f>'Details and Calculations'!CA107</f>
        <v>2</v>
      </c>
      <c r="BL108" s="43">
        <f>'Details and Calculations'!AA107</f>
        <v>0</v>
      </c>
      <c r="BM108" s="43" t="str">
        <f>'Details and Calculations'!AB107</f>
        <v/>
      </c>
      <c r="BN108" s="43" t="str">
        <f>'Details and Calculations'!AD107</f>
        <v xml:space="preserve"> </v>
      </c>
      <c r="BO108" s="43">
        <f>'Details and Calculations'!AJ107</f>
        <v>0</v>
      </c>
      <c r="BP108" s="43" t="str">
        <f>'Details and Calculations'!AL107</f>
        <v xml:space="preserve"> </v>
      </c>
      <c r="BQ108" s="43">
        <f>'Details and Calculations'!AO107</f>
        <v>0</v>
      </c>
      <c r="BR108" s="43" t="str">
        <f>'Details and Calculations'!AQ107</f>
        <v xml:space="preserve"> </v>
      </c>
      <c r="BS108" s="43">
        <f>'Details and Calculations'!AS107</f>
        <v>0</v>
      </c>
      <c r="BT108" s="43" t="str">
        <f>'Details and Calculations'!AV107</f>
        <v xml:space="preserve"> </v>
      </c>
      <c r="BU108" s="43">
        <f>'Details and Calculations'!AX107</f>
        <v>0</v>
      </c>
      <c r="BV108" s="43" t="str">
        <f>'Details and Calculations'!AZ107</f>
        <v xml:space="preserve"> </v>
      </c>
      <c r="BW108" s="43">
        <f>'Details and Calculations'!BC107</f>
        <v>0</v>
      </c>
      <c r="BX108" s="43" t="str">
        <f>'Details and Calculations'!BE107</f>
        <v xml:space="preserve"> </v>
      </c>
      <c r="BY108" s="43" t="str">
        <f>'Details and Calculations'!BG107</f>
        <v xml:space="preserve"> </v>
      </c>
      <c r="BZ108" s="43" t="str">
        <f>'Details and Calculations'!BH107</f>
        <v xml:space="preserve"> </v>
      </c>
      <c r="CA108" s="43">
        <f>'Details and Calculations'!BJ107</f>
        <v>0</v>
      </c>
      <c r="CB108" s="43" t="str">
        <f>'Details and Calculations'!BK107</f>
        <v/>
      </c>
      <c r="CC108" s="43" t="str">
        <f>'Details and Calculations'!BL107</f>
        <v xml:space="preserve"> </v>
      </c>
      <c r="CD108" s="43" t="str">
        <f>'Details and Calculations'!BN107</f>
        <v xml:space="preserve"> </v>
      </c>
      <c r="CE108" s="43" t="str">
        <f>'Details and Calculations'!BO107</f>
        <v xml:space="preserve"> </v>
      </c>
      <c r="CF108" s="43">
        <f>'Details and Calculations'!BZ107</f>
        <v>1</v>
      </c>
      <c r="CG108" s="43">
        <f>'Details and Calculations'!CB107</f>
        <v>2017</v>
      </c>
      <c r="CH108" s="31"/>
      <c r="CI108" s="53"/>
    </row>
    <row r="109" spans="1:87" x14ac:dyDescent="0.3">
      <c r="A109" s="43">
        <f>'Details and Calculations'!A108</f>
        <v>2017</v>
      </c>
      <c r="B109" s="43" t="str">
        <f>'Details and Calculations'!C108</f>
        <v>Rwanda</v>
      </c>
      <c r="C109" s="43" t="str">
        <f>'Details and Calculations'!D108</f>
        <v>Rulindo</v>
      </c>
      <c r="D109" s="43" t="str">
        <f>'Details and Calculations'!E108</f>
        <v>Base</v>
      </c>
      <c r="E109" s="43" t="str">
        <f>'Details and Calculations'!F108</f>
        <v>Rwamahwa</v>
      </c>
      <c r="F109" s="43" t="str">
        <f>'Details and Calculations'!G108</f>
        <v>Base</v>
      </c>
      <c r="G109" s="43" t="str">
        <f>'Details and Calculations'!H108</f>
        <v/>
      </c>
      <c r="H109" s="43" t="str">
        <f>'Details and Calculations'!I108</f>
        <v/>
      </c>
      <c r="I109" s="43" t="str">
        <f>'Details and Calculations'!J108</f>
        <v>Rutembe</v>
      </c>
      <c r="J109" s="43">
        <f>'Details and Calculations'!K108</f>
        <v>229</v>
      </c>
      <c r="K109" s="43">
        <f>'Details and Calculations'!O108</f>
        <v>200</v>
      </c>
      <c r="L109" s="43">
        <f>'Details and Calculations'!P109</f>
        <v>52</v>
      </c>
      <c r="M109" s="43" t="str">
        <f>'Details and Calculations'!U108</f>
        <v>Piped Network -- Gravity Only</v>
      </c>
      <c r="N109" s="43">
        <f>'Details and Calculations'!V108</f>
        <v>2016</v>
      </c>
      <c r="O109" s="43" t="str">
        <f>'Details and Calculations'!W108</f>
        <v>Governement (District, Wasac) And Water For People</v>
      </c>
      <c r="P109" s="43" t="str">
        <f>'Details and Calculations'!X108</f>
        <v>Spring</v>
      </c>
      <c r="Q109" s="44" t="str">
        <f t="shared" si="52"/>
        <v>Low Risk</v>
      </c>
      <c r="R109" s="44" t="str">
        <f t="shared" si="53"/>
        <v>Low Risk</v>
      </c>
      <c r="S109" s="45" t="str">
        <f t="shared" si="35"/>
        <v>Basic Level of Service</v>
      </c>
      <c r="T109" s="62" t="str">
        <f t="shared" si="48"/>
        <v>Medium Priority</v>
      </c>
      <c r="U109" s="46">
        <f t="shared" si="54"/>
        <v>5</v>
      </c>
      <c r="V109" s="28" t="str">
        <f t="shared" si="49"/>
        <v>Repair or Replace Components</v>
      </c>
      <c r="W109" s="47" t="str">
        <f t="shared" si="50"/>
        <v>Kiosk/Tap Stand</v>
      </c>
      <c r="X109" s="27" t="str">
        <f t="shared" si="51"/>
        <v>Create Plan To Repair or Replace Components</v>
      </c>
      <c r="Y109" s="48">
        <f t="shared" si="55"/>
        <v>29</v>
      </c>
      <c r="Z109" s="48">
        <f t="shared" si="56"/>
        <v>19</v>
      </c>
      <c r="AA109" s="48">
        <f t="shared" si="57"/>
        <v>29</v>
      </c>
      <c r="AB109" s="48" t="str">
        <f t="shared" si="58"/>
        <v xml:space="preserve"> </v>
      </c>
      <c r="AC109" s="48">
        <f t="shared" si="59"/>
        <v>29</v>
      </c>
      <c r="AD109" s="48" t="str">
        <f t="shared" si="60"/>
        <v xml:space="preserve"> </v>
      </c>
      <c r="AE109" s="48" t="str">
        <f t="shared" si="61"/>
        <v xml:space="preserve"> </v>
      </c>
      <c r="AF109" s="48" t="str">
        <f t="shared" si="62"/>
        <v xml:space="preserve"> </v>
      </c>
      <c r="AG109" s="49" t="str">
        <f t="shared" si="63"/>
        <v/>
      </c>
      <c r="AH109" s="48">
        <f t="shared" si="64"/>
        <v>19</v>
      </c>
      <c r="AI109" s="50">
        <f>'Details and Calculations'!AE108</f>
        <v>1</v>
      </c>
      <c r="AJ109" s="50">
        <f>'Details and Calculations'!AM108</f>
        <v>1</v>
      </c>
      <c r="AK109" s="50">
        <f>'Details and Calculations'!AR108</f>
        <v>1</v>
      </c>
      <c r="AL109" s="50" t="str">
        <f>'Details and Calculations'!AW108</f>
        <v xml:space="preserve"> </v>
      </c>
      <c r="AM109" s="50">
        <f>'Details and Calculations'!BA108</f>
        <v>1</v>
      </c>
      <c r="AN109" s="50" t="str">
        <f>'Details and Calculations'!BF108</f>
        <v xml:space="preserve"> </v>
      </c>
      <c r="AO109" s="50" t="str">
        <f>'Details and Calculations'!BI108</f>
        <v xml:space="preserve"> </v>
      </c>
      <c r="AP109" s="50" t="str">
        <f>'Details and Calculations'!BM108</f>
        <v xml:space="preserve"> </v>
      </c>
      <c r="AQ109" s="50" t="str">
        <f>'Details and Calculations'!BP108</f>
        <v xml:space="preserve"> </v>
      </c>
      <c r="AR109" s="50">
        <f>'Details and Calculations'!CC108</f>
        <v>2</v>
      </c>
      <c r="AS109" s="50">
        <f>'Details and Calculations'!CJ108</f>
        <v>2</v>
      </c>
      <c r="AT109" s="51">
        <f>'Details and Calculations'!T108</f>
        <v>1</v>
      </c>
      <c r="AU109" s="51">
        <f>'Details and Calculations'!Z108</f>
        <v>0</v>
      </c>
      <c r="AV109" s="51">
        <f>'Details and Calculations'!S108</f>
        <v>1</v>
      </c>
      <c r="AW109" s="51">
        <f>'Details and Calculations'!AI108</f>
        <v>1</v>
      </c>
      <c r="AX109" s="51">
        <f>'Details and Calculations'!BY108</f>
        <v>1</v>
      </c>
      <c r="AY109" s="51">
        <f>'Details and Calculations'!CG108</f>
        <v>1</v>
      </c>
      <c r="AZ109" s="51">
        <f>'Details and Calculations'!CI108</f>
        <v>0</v>
      </c>
      <c r="BA109" s="51">
        <f t="shared" si="65"/>
        <v>0</v>
      </c>
      <c r="BB109" s="52">
        <f>'Details and Calculations'!Y108</f>
        <v>1</v>
      </c>
      <c r="BC109" s="52">
        <f>'Details and Calculations'!AC108</f>
        <v>1</v>
      </c>
      <c r="BD109" s="52">
        <f>'Details and Calculations'!AK108</f>
        <v>1</v>
      </c>
      <c r="BE109" s="52">
        <f>'Details and Calculations'!AN108</f>
        <v>2700</v>
      </c>
      <c r="BF109" s="52">
        <f>'Details and Calculations'!AP108</f>
        <v>2</v>
      </c>
      <c r="BG109" s="52" t="str">
        <f>'Details and Calculations'!AT108</f>
        <v xml:space="preserve"> </v>
      </c>
      <c r="BH109" s="52">
        <f>'Details and Calculations'!AY108</f>
        <v>1</v>
      </c>
      <c r="BI109" s="52">
        <f>'Details and Calculations'!BB108</f>
        <v>2700</v>
      </c>
      <c r="BJ109" s="52" t="str">
        <f>'Details and Calculations'!BD108</f>
        <v xml:space="preserve"> </v>
      </c>
      <c r="BK109" s="52">
        <f>'Details and Calculations'!CA108</f>
        <v>2</v>
      </c>
      <c r="BL109" s="43">
        <f>'Details and Calculations'!AA108</f>
        <v>1</v>
      </c>
      <c r="BM109" s="43" t="str">
        <f>'Details and Calculations'!AB108</f>
        <v>"Springbox" --Intake Structure At A Spring</v>
      </c>
      <c r="BN109" s="43">
        <f>'Details and Calculations'!AD108</f>
        <v>2016</v>
      </c>
      <c r="BO109" s="43">
        <f>'Details and Calculations'!AJ108</f>
        <v>1</v>
      </c>
      <c r="BP109" s="43">
        <f>'Details and Calculations'!AL108</f>
        <v>2016</v>
      </c>
      <c r="BQ109" s="43">
        <f>'Details and Calculations'!AO108</f>
        <v>1</v>
      </c>
      <c r="BR109" s="43">
        <f>'Details and Calculations'!AQ108</f>
        <v>2016</v>
      </c>
      <c r="BS109" s="43">
        <f>'Details and Calculations'!AS108</f>
        <v>0</v>
      </c>
      <c r="BT109" s="43" t="str">
        <f>'Details and Calculations'!AV108</f>
        <v xml:space="preserve"> </v>
      </c>
      <c r="BU109" s="43">
        <f>'Details and Calculations'!AX108</f>
        <v>1</v>
      </c>
      <c r="BV109" s="43">
        <f>'Details and Calculations'!AZ108</f>
        <v>2016</v>
      </c>
      <c r="BW109" s="43">
        <f>'Details and Calculations'!BC108</f>
        <v>0</v>
      </c>
      <c r="BX109" s="43" t="str">
        <f>'Details and Calculations'!BE108</f>
        <v xml:space="preserve"> </v>
      </c>
      <c r="BY109" s="43" t="str">
        <f>'Details and Calculations'!BG108</f>
        <v xml:space="preserve"> </v>
      </c>
      <c r="BZ109" s="43" t="str">
        <f>'Details and Calculations'!BH108</f>
        <v xml:space="preserve"> </v>
      </c>
      <c r="CA109" s="43">
        <f>'Details and Calculations'!BJ108</f>
        <v>0</v>
      </c>
      <c r="CB109" s="43" t="str">
        <f>'Details and Calculations'!BK108</f>
        <v/>
      </c>
      <c r="CC109" s="43" t="str">
        <f>'Details and Calculations'!BL108</f>
        <v xml:space="preserve"> </v>
      </c>
      <c r="CD109" s="43" t="str">
        <f>'Details and Calculations'!BN108</f>
        <v xml:space="preserve"> </v>
      </c>
      <c r="CE109" s="43" t="str">
        <f>'Details and Calculations'!BO108</f>
        <v xml:space="preserve"> </v>
      </c>
      <c r="CF109" s="43">
        <f>'Details and Calculations'!BZ108</f>
        <v>1</v>
      </c>
      <c r="CG109" s="43">
        <f>'Details and Calculations'!CB108</f>
        <v>2016</v>
      </c>
      <c r="CH109" s="31"/>
      <c r="CI109" s="53"/>
    </row>
    <row r="110" spans="1:87" x14ac:dyDescent="0.3">
      <c r="A110" s="43">
        <f>'Details and Calculations'!A109</f>
        <v>2017</v>
      </c>
      <c r="B110" s="43" t="str">
        <f>'Details and Calculations'!C109</f>
        <v>Rwanda</v>
      </c>
      <c r="C110" s="43" t="str">
        <f>'Details and Calculations'!D109</f>
        <v>Rulindo</v>
      </c>
      <c r="D110" s="43" t="str">
        <f>'Details and Calculations'!E109</f>
        <v>Mbogo</v>
      </c>
      <c r="E110" s="43" t="str">
        <f>'Details and Calculations'!F109</f>
        <v>Bukro</v>
      </c>
      <c r="F110" s="43" t="str">
        <f>'Details and Calculations'!G109</f>
        <v>Buhira</v>
      </c>
      <c r="G110" s="43" t="str">
        <f>'Details and Calculations'!H109</f>
        <v/>
      </c>
      <c r="H110" s="43" t="str">
        <f>'Details and Calculations'!I109</f>
        <v/>
      </c>
      <c r="I110" s="43" t="str">
        <f>'Details and Calculations'!J109</f>
        <v>Musenge Network</v>
      </c>
      <c r="J110" s="43">
        <f>'Details and Calculations'!K109</f>
        <v>100</v>
      </c>
      <c r="K110" s="43">
        <f>'Details and Calculations'!O109</f>
        <v>48</v>
      </c>
      <c r="L110" s="43">
        <f>'Details and Calculations'!P110</f>
        <v>5</v>
      </c>
      <c r="M110" s="43" t="str">
        <f>'Details and Calculations'!U109</f>
        <v>Piped Network With Pump</v>
      </c>
      <c r="N110" s="43">
        <f>'Details and Calculations'!V109</f>
        <v>2014</v>
      </c>
      <c r="O110" s="43" t="str">
        <f>'Details and Calculations'!W109</f>
        <v>Governement (District, Wasac) And Water For People</v>
      </c>
      <c r="P110" s="43" t="str">
        <f>'Details and Calculations'!X109</f>
        <v>Spring</v>
      </c>
      <c r="Q110" s="44" t="str">
        <f t="shared" si="52"/>
        <v>Low Risk</v>
      </c>
      <c r="R110" s="44" t="str">
        <f t="shared" si="53"/>
        <v>Medium Risk</v>
      </c>
      <c r="S110" s="45" t="str">
        <f t="shared" si="35"/>
        <v>Intermediate Level of Service</v>
      </c>
      <c r="T110" s="62" t="str">
        <f t="shared" si="48"/>
        <v>Low Priority</v>
      </c>
      <c r="U110" s="46">
        <f t="shared" si="54"/>
        <v>7</v>
      </c>
      <c r="V110" s="28" t="str">
        <f t="shared" si="49"/>
        <v>Repair or Replace Components</v>
      </c>
      <c r="W110" s="47" t="str">
        <f t="shared" si="50"/>
        <v xml:space="preserve">Other Concrete Structures Distribution  Line, Pump, </v>
      </c>
      <c r="X110" s="27" t="str">
        <f t="shared" si="51"/>
        <v>Create Plan To Repair or Replace Components</v>
      </c>
      <c r="Y110" s="48">
        <f t="shared" si="55"/>
        <v>27</v>
      </c>
      <c r="Z110" s="48">
        <f t="shared" si="56"/>
        <v>17</v>
      </c>
      <c r="AA110" s="48">
        <f t="shared" si="57"/>
        <v>27</v>
      </c>
      <c r="AB110" s="48">
        <f t="shared" si="58"/>
        <v>17</v>
      </c>
      <c r="AC110" s="48">
        <f t="shared" si="59"/>
        <v>27</v>
      </c>
      <c r="AD110" s="48">
        <f t="shared" si="60"/>
        <v>4</v>
      </c>
      <c r="AE110" s="48">
        <f t="shared" si="61"/>
        <v>17</v>
      </c>
      <c r="AF110" s="48" t="str">
        <f t="shared" si="62"/>
        <v xml:space="preserve"> </v>
      </c>
      <c r="AG110" s="49" t="str">
        <f t="shared" si="63"/>
        <v/>
      </c>
      <c r="AH110" s="48">
        <f t="shared" si="64"/>
        <v>17</v>
      </c>
      <c r="AI110" s="50">
        <f>'Details and Calculations'!AE109</f>
        <v>1</v>
      </c>
      <c r="AJ110" s="50">
        <f>'Details and Calculations'!AM109</f>
        <v>1</v>
      </c>
      <c r="AK110" s="50">
        <f>'Details and Calculations'!AR109</f>
        <v>1</v>
      </c>
      <c r="AL110" s="50">
        <f>'Details and Calculations'!AW109</f>
        <v>2</v>
      </c>
      <c r="AM110" s="50">
        <f>'Details and Calculations'!BA109</f>
        <v>2</v>
      </c>
      <c r="AN110" s="50">
        <f>'Details and Calculations'!BF109</f>
        <v>2</v>
      </c>
      <c r="AO110" s="50">
        <f>'Details and Calculations'!BI109</f>
        <v>1</v>
      </c>
      <c r="AP110" s="50" t="str">
        <f>'Details and Calculations'!BM109</f>
        <v xml:space="preserve"> </v>
      </c>
      <c r="AQ110" s="50" t="str">
        <f>'Details and Calculations'!BP109</f>
        <v xml:space="preserve"> </v>
      </c>
      <c r="AR110" s="50">
        <f>'Details and Calculations'!CC109</f>
        <v>1</v>
      </c>
      <c r="AS110" s="50">
        <f>'Details and Calculations'!CJ109</f>
        <v>2</v>
      </c>
      <c r="AT110" s="51">
        <f>'Details and Calculations'!T109</f>
        <v>1</v>
      </c>
      <c r="AU110" s="51">
        <f>'Details and Calculations'!Z109</f>
        <v>1</v>
      </c>
      <c r="AV110" s="51">
        <f>'Details and Calculations'!S109</f>
        <v>1</v>
      </c>
      <c r="AW110" s="51">
        <f>'Details and Calculations'!AI109</f>
        <v>1</v>
      </c>
      <c r="AX110" s="51">
        <f>'Details and Calculations'!BY109</f>
        <v>1</v>
      </c>
      <c r="AY110" s="51">
        <f>'Details and Calculations'!CG109</f>
        <v>1</v>
      </c>
      <c r="AZ110" s="51">
        <f>'Details and Calculations'!CI109</f>
        <v>1</v>
      </c>
      <c r="BA110" s="51">
        <f t="shared" si="65"/>
        <v>0</v>
      </c>
      <c r="BB110" s="52">
        <f>'Details and Calculations'!Y109</f>
        <v>1</v>
      </c>
      <c r="BC110" s="52">
        <f>'Details and Calculations'!AC109</f>
        <v>1</v>
      </c>
      <c r="BD110" s="52">
        <f>'Details and Calculations'!AK109</f>
        <v>1</v>
      </c>
      <c r="BE110" s="52">
        <f>'Details and Calculations'!AN109</f>
        <v>3000</v>
      </c>
      <c r="BF110" s="52">
        <f>'Details and Calculations'!AP109</f>
        <v>16</v>
      </c>
      <c r="BG110" s="52">
        <f>'Details and Calculations'!AT109</f>
        <v>8</v>
      </c>
      <c r="BH110" s="52">
        <f>'Details and Calculations'!AY109</f>
        <v>3</v>
      </c>
      <c r="BI110" s="52">
        <f>'Details and Calculations'!BB109</f>
        <v>20000</v>
      </c>
      <c r="BJ110" s="52">
        <f>'Details and Calculations'!BD109</f>
        <v>1</v>
      </c>
      <c r="BK110" s="52">
        <f>'Details and Calculations'!CA109</f>
        <v>28</v>
      </c>
      <c r="BL110" s="43">
        <f>'Details and Calculations'!AA109</f>
        <v>1</v>
      </c>
      <c r="BM110" s="43" t="str">
        <f>'Details and Calculations'!AB109</f>
        <v>"Springbox" --Intake Structure At A Spring</v>
      </c>
      <c r="BN110" s="43">
        <f>'Details and Calculations'!AD109</f>
        <v>2014</v>
      </c>
      <c r="BO110" s="43">
        <f>'Details and Calculations'!AJ109</f>
        <v>1</v>
      </c>
      <c r="BP110" s="43">
        <f>'Details and Calculations'!AL109</f>
        <v>2014</v>
      </c>
      <c r="BQ110" s="43">
        <f>'Details and Calculations'!AO109</f>
        <v>1</v>
      </c>
      <c r="BR110" s="43">
        <f>'Details and Calculations'!AQ109</f>
        <v>2014</v>
      </c>
      <c r="BS110" s="43">
        <f>'Details and Calculations'!AS109</f>
        <v>1</v>
      </c>
      <c r="BT110" s="43">
        <f>'Details and Calculations'!AV109</f>
        <v>2014</v>
      </c>
      <c r="BU110" s="43">
        <f>'Details and Calculations'!AX109</f>
        <v>1</v>
      </c>
      <c r="BV110" s="43">
        <f>'Details and Calculations'!AZ109</f>
        <v>2014</v>
      </c>
      <c r="BW110" s="43">
        <f>'Details and Calculations'!BC109</f>
        <v>1</v>
      </c>
      <c r="BX110" s="43">
        <f>'Details and Calculations'!BE109</f>
        <v>2014</v>
      </c>
      <c r="BY110" s="43">
        <f>'Details and Calculations'!BG109</f>
        <v>1</v>
      </c>
      <c r="BZ110" s="43">
        <f>'Details and Calculations'!BH109</f>
        <v>2014</v>
      </c>
      <c r="CA110" s="43">
        <f>'Details and Calculations'!BJ109</f>
        <v>0</v>
      </c>
      <c r="CB110" s="43" t="str">
        <f>'Details and Calculations'!BK109</f>
        <v/>
      </c>
      <c r="CC110" s="43" t="str">
        <f>'Details and Calculations'!BL109</f>
        <v xml:space="preserve"> </v>
      </c>
      <c r="CD110" s="43" t="str">
        <f>'Details and Calculations'!BN109</f>
        <v xml:space="preserve"> </v>
      </c>
      <c r="CE110" s="43" t="str">
        <f>'Details and Calculations'!BO109</f>
        <v xml:space="preserve"> </v>
      </c>
      <c r="CF110" s="43">
        <f>'Details and Calculations'!BZ109</f>
        <v>1</v>
      </c>
      <c r="CG110" s="43">
        <f>'Details and Calculations'!CB109</f>
        <v>2014</v>
      </c>
      <c r="CH110" s="31"/>
      <c r="CI110" s="53"/>
    </row>
    <row r="111" spans="1:87" x14ac:dyDescent="0.3">
      <c r="A111" s="43">
        <f>'Details and Calculations'!A110</f>
        <v>2017</v>
      </c>
      <c r="B111" s="43" t="str">
        <f>'Details and Calculations'!C110</f>
        <v>Rwanda</v>
      </c>
      <c r="C111" s="43" t="str">
        <f>'Details and Calculations'!D110</f>
        <v>Rulindo</v>
      </c>
      <c r="D111" s="43" t="str">
        <f>'Details and Calculations'!E110</f>
        <v>Rukozo</v>
      </c>
      <c r="E111" s="43" t="str">
        <f>'Details and Calculations'!F110</f>
        <v>Mberuka</v>
      </c>
      <c r="F111" s="43" t="str">
        <f>'Details and Calculations'!G110</f>
        <v>Mataba</v>
      </c>
      <c r="G111" s="43" t="str">
        <f>'Details and Calculations'!H110</f>
        <v/>
      </c>
      <c r="H111" s="43" t="str">
        <f>'Details and Calculations'!I110</f>
        <v/>
      </c>
      <c r="I111" s="43" t="str">
        <f>'Details and Calculations'!J110</f>
        <v>Kabonanyoni</v>
      </c>
      <c r="J111" s="43">
        <f>'Details and Calculations'!K110</f>
        <v>70</v>
      </c>
      <c r="K111" s="43">
        <f>'Details and Calculations'!O110</f>
        <v>65</v>
      </c>
      <c r="L111" s="43">
        <f>'Details and Calculations'!P111</f>
        <v>42</v>
      </c>
      <c r="M111" s="43" t="str">
        <f>'Details and Calculations'!U110</f>
        <v>Piped Network With Pump</v>
      </c>
      <c r="N111" s="43">
        <f>'Details and Calculations'!V110</f>
        <v>2015</v>
      </c>
      <c r="O111" s="43" t="str">
        <f>'Details and Calculations'!W110</f>
        <v>Governement (District, Wasac) And Water For People</v>
      </c>
      <c r="P111" s="43" t="str">
        <f>'Details and Calculations'!X110</f>
        <v>Spring</v>
      </c>
      <c r="Q111" s="44" t="str">
        <f t="shared" si="52"/>
        <v>Low Risk</v>
      </c>
      <c r="R111" s="44" t="str">
        <f t="shared" si="53"/>
        <v>Low Risk</v>
      </c>
      <c r="S111" s="45" t="str">
        <f t="shared" si="35"/>
        <v>High Level of Service</v>
      </c>
      <c r="T111" s="62" t="str">
        <f t="shared" si="48"/>
        <v>Low Priority</v>
      </c>
      <c r="U111" s="46">
        <f t="shared" si="54"/>
        <v>8</v>
      </c>
      <c r="V111" s="28" t="str">
        <f t="shared" si="49"/>
        <v>Perform Routine Preventative Maintenance</v>
      </c>
      <c r="W111" s="47" t="str">
        <f t="shared" si="50"/>
        <v/>
      </c>
      <c r="X111" s="27" t="str">
        <f t="shared" si="51"/>
        <v>Maintain O&amp;M and Routine Monitoring</v>
      </c>
      <c r="Y111" s="48">
        <f t="shared" si="55"/>
        <v>28</v>
      </c>
      <c r="Z111" s="48">
        <f t="shared" si="56"/>
        <v>18</v>
      </c>
      <c r="AA111" s="48">
        <f t="shared" si="57"/>
        <v>28</v>
      </c>
      <c r="AB111" s="48">
        <f t="shared" si="58"/>
        <v>18</v>
      </c>
      <c r="AC111" s="48">
        <f t="shared" si="59"/>
        <v>28</v>
      </c>
      <c r="AD111" s="48">
        <f t="shared" si="60"/>
        <v>6</v>
      </c>
      <c r="AE111" s="48">
        <f t="shared" si="61"/>
        <v>19</v>
      </c>
      <c r="AF111" s="48" t="str">
        <f t="shared" si="62"/>
        <v xml:space="preserve"> </v>
      </c>
      <c r="AG111" s="49" t="str">
        <f t="shared" si="63"/>
        <v/>
      </c>
      <c r="AH111" s="48">
        <f t="shared" si="64"/>
        <v>18</v>
      </c>
      <c r="AI111" s="50">
        <f>'Details and Calculations'!AE110</f>
        <v>1</v>
      </c>
      <c r="AJ111" s="50">
        <f>'Details and Calculations'!AM110</f>
        <v>1</v>
      </c>
      <c r="AK111" s="50">
        <f>'Details and Calculations'!AR110</f>
        <v>1</v>
      </c>
      <c r="AL111" s="50">
        <f>'Details and Calculations'!AW110</f>
        <v>1</v>
      </c>
      <c r="AM111" s="50">
        <f>'Details and Calculations'!BA110</f>
        <v>1</v>
      </c>
      <c r="AN111" s="50">
        <f>'Details and Calculations'!BF110</f>
        <v>1</v>
      </c>
      <c r="AO111" s="50">
        <f>'Details and Calculations'!BI110</f>
        <v>1</v>
      </c>
      <c r="AP111" s="50" t="str">
        <f>'Details and Calculations'!BM110</f>
        <v xml:space="preserve"> </v>
      </c>
      <c r="AQ111" s="50" t="str">
        <f>'Details and Calculations'!BP110</f>
        <v xml:space="preserve"> </v>
      </c>
      <c r="AR111" s="50">
        <f>'Details and Calculations'!CC110</f>
        <v>1</v>
      </c>
      <c r="AS111" s="50">
        <f>'Details and Calculations'!CJ110</f>
        <v>1</v>
      </c>
      <c r="AT111" s="51">
        <f>'Details and Calculations'!T110</f>
        <v>1</v>
      </c>
      <c r="AU111" s="51">
        <f>'Details and Calculations'!Z110</f>
        <v>1</v>
      </c>
      <c r="AV111" s="51">
        <f>'Details and Calculations'!S110</f>
        <v>1</v>
      </c>
      <c r="AW111" s="51">
        <f>'Details and Calculations'!AI110</f>
        <v>1</v>
      </c>
      <c r="AX111" s="51">
        <f>'Details and Calculations'!BY110</f>
        <v>1</v>
      </c>
      <c r="AY111" s="51">
        <f>'Details and Calculations'!CG110</f>
        <v>1</v>
      </c>
      <c r="AZ111" s="51">
        <f>'Details and Calculations'!CI110</f>
        <v>1</v>
      </c>
      <c r="BA111" s="51">
        <f t="shared" si="65"/>
        <v>1</v>
      </c>
      <c r="BB111" s="52">
        <f>'Details and Calculations'!Y110</f>
        <v>5</v>
      </c>
      <c r="BC111" s="52">
        <f>'Details and Calculations'!AC110</f>
        <v>5</v>
      </c>
      <c r="BD111" s="52">
        <f>'Details and Calculations'!AK110</f>
        <v>1</v>
      </c>
      <c r="BE111" s="52">
        <f>'Details and Calculations'!AN110</f>
        <v>720</v>
      </c>
      <c r="BF111" s="52">
        <f>'Details and Calculations'!AP110</f>
        <v>19</v>
      </c>
      <c r="BG111" s="52">
        <f>'Details and Calculations'!AT110</f>
        <v>10</v>
      </c>
      <c r="BH111" s="52">
        <f>'Details and Calculations'!AY110</f>
        <v>3</v>
      </c>
      <c r="BI111" s="52">
        <f>'Details and Calculations'!BB110</f>
        <v>19000</v>
      </c>
      <c r="BJ111" s="52">
        <f>'Details and Calculations'!BD110</f>
        <v>2</v>
      </c>
      <c r="BK111" s="52">
        <f>'Details and Calculations'!CA110</f>
        <v>31</v>
      </c>
      <c r="BL111" s="43">
        <f>'Details and Calculations'!AA110</f>
        <v>1</v>
      </c>
      <c r="BM111" s="43" t="str">
        <f>'Details and Calculations'!AB110</f>
        <v>"Springbox" --Intake Structure At A Spring</v>
      </c>
      <c r="BN111" s="43">
        <f>'Details and Calculations'!AD110</f>
        <v>2015</v>
      </c>
      <c r="BO111" s="43">
        <f>'Details and Calculations'!AJ110</f>
        <v>1</v>
      </c>
      <c r="BP111" s="43">
        <f>'Details and Calculations'!AL110</f>
        <v>2015</v>
      </c>
      <c r="BQ111" s="43">
        <f>'Details and Calculations'!AO110</f>
        <v>1</v>
      </c>
      <c r="BR111" s="43">
        <f>'Details and Calculations'!AQ110</f>
        <v>2015</v>
      </c>
      <c r="BS111" s="43">
        <f>'Details and Calculations'!AS110</f>
        <v>1</v>
      </c>
      <c r="BT111" s="43">
        <f>'Details and Calculations'!AV110</f>
        <v>2015</v>
      </c>
      <c r="BU111" s="43">
        <f>'Details and Calculations'!AX110</f>
        <v>1</v>
      </c>
      <c r="BV111" s="43">
        <f>'Details and Calculations'!AZ110</f>
        <v>2015</v>
      </c>
      <c r="BW111" s="43">
        <f>'Details and Calculations'!BC110</f>
        <v>1</v>
      </c>
      <c r="BX111" s="43">
        <f>'Details and Calculations'!BE110</f>
        <v>2016</v>
      </c>
      <c r="BY111" s="43">
        <f>'Details and Calculations'!BG110</f>
        <v>1</v>
      </c>
      <c r="BZ111" s="43">
        <f>'Details and Calculations'!BH110</f>
        <v>2016</v>
      </c>
      <c r="CA111" s="43">
        <f>'Details and Calculations'!BJ110</f>
        <v>0</v>
      </c>
      <c r="CB111" s="43" t="str">
        <f>'Details and Calculations'!BK110</f>
        <v/>
      </c>
      <c r="CC111" s="43" t="str">
        <f>'Details and Calculations'!BL110</f>
        <v xml:space="preserve"> </v>
      </c>
      <c r="CD111" s="43" t="str">
        <f>'Details and Calculations'!BN110</f>
        <v xml:space="preserve"> </v>
      </c>
      <c r="CE111" s="43" t="str">
        <f>'Details and Calculations'!BO110</f>
        <v xml:space="preserve"> </v>
      </c>
      <c r="CF111" s="43">
        <f>'Details and Calculations'!BZ110</f>
        <v>1</v>
      </c>
      <c r="CG111" s="43">
        <f>'Details and Calculations'!CB110</f>
        <v>2015</v>
      </c>
      <c r="CH111" s="31"/>
      <c r="CI111" s="53"/>
    </row>
    <row r="112" spans="1:87" x14ac:dyDescent="0.3">
      <c r="A112" s="43">
        <f>'Details and Calculations'!A111</f>
        <v>2017</v>
      </c>
      <c r="B112" s="43" t="str">
        <f>'Details and Calculations'!C111</f>
        <v>Rwanda</v>
      </c>
      <c r="C112" s="43" t="str">
        <f>'Details and Calculations'!D111</f>
        <v>Rulindo</v>
      </c>
      <c r="D112" s="43" t="str">
        <f>'Details and Calculations'!E111</f>
        <v>Shyorongi</v>
      </c>
      <c r="E112" s="43" t="str">
        <f>'Details and Calculations'!F111</f>
        <v>Rubona</v>
      </c>
      <c r="F112" s="43" t="str">
        <f>'Details and Calculations'!G111</f>
        <v>Nyarusange</v>
      </c>
      <c r="G112" s="43" t="str">
        <f>'Details and Calculations'!H111</f>
        <v/>
      </c>
      <c r="H112" s="43" t="str">
        <f>'Details and Calculations'!I111</f>
        <v/>
      </c>
      <c r="I112" s="43" t="str">
        <f>'Details and Calculations'!J111</f>
        <v>Gisoro- Nyundo network</v>
      </c>
      <c r="J112" s="43">
        <f>'Details and Calculations'!K111</f>
        <v>97</v>
      </c>
      <c r="K112" s="43">
        <f>'Details and Calculations'!O111</f>
        <v>55</v>
      </c>
      <c r="L112" s="43" t="str">
        <f>'Details and Calculations'!P112</f>
        <v xml:space="preserve"> </v>
      </c>
      <c r="M112" s="43" t="str">
        <f>'Details and Calculations'!U111</f>
        <v>Piped Network -- Gravity Only</v>
      </c>
      <c r="N112" s="43">
        <f>'Details and Calculations'!V111</f>
        <v>2013</v>
      </c>
      <c r="O112" s="43" t="str">
        <f>'Details and Calculations'!W111</f>
        <v>Governement (District, Wasac) And Water For People</v>
      </c>
      <c r="P112" s="43" t="str">
        <f>'Details and Calculations'!X111</f>
        <v>Spring</v>
      </c>
      <c r="Q112" s="44" t="str">
        <f t="shared" si="52"/>
        <v>Low Risk</v>
      </c>
      <c r="R112" s="44" t="str">
        <f t="shared" si="53"/>
        <v>Low Risk</v>
      </c>
      <c r="S112" s="45" t="str">
        <f t="shared" si="35"/>
        <v>High Level of Service</v>
      </c>
      <c r="T112" s="62" t="str">
        <f t="shared" si="48"/>
        <v>Low Priority</v>
      </c>
      <c r="U112" s="46">
        <f t="shared" si="54"/>
        <v>8</v>
      </c>
      <c r="V112" s="28" t="str">
        <f t="shared" si="49"/>
        <v>Repair or Replace Components</v>
      </c>
      <c r="W112" s="47" t="str">
        <f t="shared" si="50"/>
        <v xml:space="preserve">Storage Tank, </v>
      </c>
      <c r="X112" s="27" t="str">
        <f t="shared" si="51"/>
        <v>Create Plan To Repair or Replace Components</v>
      </c>
      <c r="Y112" s="48">
        <f t="shared" si="55"/>
        <v>26</v>
      </c>
      <c r="Z112" s="48">
        <f t="shared" si="56"/>
        <v>16</v>
      </c>
      <c r="AA112" s="48">
        <f t="shared" si="57"/>
        <v>26</v>
      </c>
      <c r="AB112" s="48">
        <f t="shared" si="58"/>
        <v>16</v>
      </c>
      <c r="AC112" s="48">
        <f t="shared" si="59"/>
        <v>26</v>
      </c>
      <c r="AD112" s="48" t="str">
        <f t="shared" si="60"/>
        <v xml:space="preserve"> </v>
      </c>
      <c r="AE112" s="48" t="str">
        <f t="shared" si="61"/>
        <v xml:space="preserve"> </v>
      </c>
      <c r="AF112" s="48" t="str">
        <f t="shared" si="62"/>
        <v xml:space="preserve"> </v>
      </c>
      <c r="AG112" s="49" t="str">
        <f t="shared" si="63"/>
        <v/>
      </c>
      <c r="AH112" s="48">
        <f t="shared" si="64"/>
        <v>16</v>
      </c>
      <c r="AI112" s="50">
        <f>'Details and Calculations'!AE111</f>
        <v>1</v>
      </c>
      <c r="AJ112" s="50">
        <f>'Details and Calculations'!AM111</f>
        <v>1</v>
      </c>
      <c r="AK112" s="50">
        <f>'Details and Calculations'!AR111</f>
        <v>2</v>
      </c>
      <c r="AL112" s="50">
        <f>'Details and Calculations'!AW111</f>
        <v>1</v>
      </c>
      <c r="AM112" s="50">
        <f>'Details and Calculations'!BA111</f>
        <v>1</v>
      </c>
      <c r="AN112" s="50" t="str">
        <f>'Details and Calculations'!BF111</f>
        <v xml:space="preserve"> </v>
      </c>
      <c r="AO112" s="50" t="str">
        <f>'Details and Calculations'!BI111</f>
        <v xml:space="preserve"> </v>
      </c>
      <c r="AP112" s="50" t="str">
        <f>'Details and Calculations'!BM111</f>
        <v xml:space="preserve"> </v>
      </c>
      <c r="AQ112" s="50" t="str">
        <f>'Details and Calculations'!BP111</f>
        <v xml:space="preserve"> </v>
      </c>
      <c r="AR112" s="50">
        <f>'Details and Calculations'!CC111</f>
        <v>1</v>
      </c>
      <c r="AS112" s="50">
        <f>'Details and Calculations'!CJ111</f>
        <v>1</v>
      </c>
      <c r="AT112" s="51">
        <f>'Details and Calculations'!T111</f>
        <v>1</v>
      </c>
      <c r="AU112" s="51">
        <f>'Details and Calculations'!Z111</f>
        <v>1</v>
      </c>
      <c r="AV112" s="51">
        <f>'Details and Calculations'!S111</f>
        <v>1</v>
      </c>
      <c r="AW112" s="51">
        <f>'Details and Calculations'!AI111</f>
        <v>1</v>
      </c>
      <c r="AX112" s="51">
        <f>'Details and Calculations'!BY111</f>
        <v>1</v>
      </c>
      <c r="AY112" s="51">
        <f>'Details and Calculations'!CG111</f>
        <v>1</v>
      </c>
      <c r="AZ112" s="51">
        <f>'Details and Calculations'!CI111</f>
        <v>1</v>
      </c>
      <c r="BA112" s="51">
        <f t="shared" si="65"/>
        <v>1</v>
      </c>
      <c r="BB112" s="52">
        <f>'Details and Calculations'!Y111</f>
        <v>1</v>
      </c>
      <c r="BC112" s="52">
        <f>'Details and Calculations'!AC111</f>
        <v>1</v>
      </c>
      <c r="BD112" s="52">
        <f>'Details and Calculations'!AK111</f>
        <v>1</v>
      </c>
      <c r="BE112" s="52">
        <f>'Details and Calculations'!AN111</f>
        <v>30</v>
      </c>
      <c r="BF112" s="52">
        <f>'Details and Calculations'!AP111</f>
        <v>6</v>
      </c>
      <c r="BG112" s="52">
        <f>'Details and Calculations'!AT111</f>
        <v>10</v>
      </c>
      <c r="BH112" s="52">
        <f>'Details and Calculations'!AY111</f>
        <v>2</v>
      </c>
      <c r="BI112" s="52">
        <f>'Details and Calculations'!BB111</f>
        <v>7000</v>
      </c>
      <c r="BJ112" s="52" t="str">
        <f>'Details and Calculations'!BD111</f>
        <v xml:space="preserve"> </v>
      </c>
      <c r="BK112" s="52">
        <f>'Details and Calculations'!CA111</f>
        <v>1</v>
      </c>
      <c r="BL112" s="43">
        <f>'Details and Calculations'!AA111</f>
        <v>1</v>
      </c>
      <c r="BM112" s="43" t="str">
        <f>'Details and Calculations'!AB111</f>
        <v>"Springbox" --Intake Structure At A Spring</v>
      </c>
      <c r="BN112" s="43">
        <f>'Details and Calculations'!AD111</f>
        <v>2013</v>
      </c>
      <c r="BO112" s="43">
        <f>'Details and Calculations'!AJ111</f>
        <v>1</v>
      </c>
      <c r="BP112" s="43">
        <f>'Details and Calculations'!AL111</f>
        <v>2013</v>
      </c>
      <c r="BQ112" s="43">
        <f>'Details and Calculations'!AO111</f>
        <v>1</v>
      </c>
      <c r="BR112" s="43">
        <f>'Details and Calculations'!AQ111</f>
        <v>2013</v>
      </c>
      <c r="BS112" s="43">
        <f>'Details and Calculations'!AS111</f>
        <v>1</v>
      </c>
      <c r="BT112" s="43">
        <f>'Details and Calculations'!AV111</f>
        <v>2013</v>
      </c>
      <c r="BU112" s="43">
        <f>'Details and Calculations'!AX111</f>
        <v>1</v>
      </c>
      <c r="BV112" s="43">
        <f>'Details and Calculations'!AZ111</f>
        <v>2013</v>
      </c>
      <c r="BW112" s="43">
        <f>'Details and Calculations'!BC111</f>
        <v>0</v>
      </c>
      <c r="BX112" s="43" t="str">
        <f>'Details and Calculations'!BE111</f>
        <v xml:space="preserve"> </v>
      </c>
      <c r="BY112" s="43" t="str">
        <f>'Details and Calculations'!BG111</f>
        <v xml:space="preserve"> </v>
      </c>
      <c r="BZ112" s="43" t="str">
        <f>'Details and Calculations'!BH111</f>
        <v xml:space="preserve"> </v>
      </c>
      <c r="CA112" s="43">
        <f>'Details and Calculations'!BJ111</f>
        <v>0</v>
      </c>
      <c r="CB112" s="43" t="str">
        <f>'Details and Calculations'!BK111</f>
        <v/>
      </c>
      <c r="CC112" s="43" t="str">
        <f>'Details and Calculations'!BL111</f>
        <v xml:space="preserve"> </v>
      </c>
      <c r="CD112" s="43" t="str">
        <f>'Details and Calculations'!BN111</f>
        <v xml:space="preserve"> </v>
      </c>
      <c r="CE112" s="43" t="str">
        <f>'Details and Calculations'!BO111</f>
        <v xml:space="preserve"> </v>
      </c>
      <c r="CF112" s="43">
        <f>'Details and Calculations'!BZ111</f>
        <v>1</v>
      </c>
      <c r="CG112" s="43">
        <f>'Details and Calculations'!CB111</f>
        <v>2013</v>
      </c>
      <c r="CH112" s="31"/>
      <c r="CI112" s="53"/>
    </row>
    <row r="113" spans="1:87" x14ac:dyDescent="0.3">
      <c r="A113" s="43">
        <f>'Details and Calculations'!A112</f>
        <v>2017</v>
      </c>
      <c r="B113" s="43" t="str">
        <f>'Details and Calculations'!C112</f>
        <v>Rwanda</v>
      </c>
      <c r="C113" s="43" t="str">
        <f>'Details and Calculations'!D112</f>
        <v>Rulindo</v>
      </c>
      <c r="D113" s="43" t="str">
        <f>'Details and Calculations'!E112</f>
        <v>Ngoma</v>
      </c>
      <c r="E113" s="43" t="str">
        <f>'Details and Calculations'!F112</f>
        <v>Kabuga</v>
      </c>
      <c r="F113" s="43" t="str">
        <f>'Details and Calculations'!G112</f>
        <v>Kiruli</v>
      </c>
      <c r="G113" s="43" t="str">
        <f>'Details and Calculations'!H112</f>
        <v/>
      </c>
      <c r="H113" s="43" t="str">
        <f>'Details and Calculations'!I112</f>
        <v/>
      </c>
      <c r="I113" s="43" t="str">
        <f>'Details and Calculations'!J112</f>
        <v>Musenge network</v>
      </c>
      <c r="J113" s="43">
        <f>'Details and Calculations'!K112</f>
        <v>139</v>
      </c>
      <c r="K113" s="43">
        <f>'Details and Calculations'!O112</f>
        <v>139</v>
      </c>
      <c r="L113" s="43">
        <f>'Details and Calculations'!P113</f>
        <v>30</v>
      </c>
      <c r="M113" s="43" t="str">
        <f>'Details and Calculations'!U112</f>
        <v>Piped Network With Pump</v>
      </c>
      <c r="N113" s="43">
        <f>'Details and Calculations'!V112</f>
        <v>2014</v>
      </c>
      <c r="O113" s="43" t="str">
        <f>'Details and Calculations'!W112</f>
        <v>Governement (District, Wasac) And Water For People</v>
      </c>
      <c r="P113" s="43" t="str">
        <f>'Details and Calculations'!X112</f>
        <v>Spring</v>
      </c>
      <c r="Q113" s="44" t="str">
        <f t="shared" si="52"/>
        <v>Low Risk</v>
      </c>
      <c r="R113" s="44" t="str">
        <f t="shared" si="53"/>
        <v>High Risk</v>
      </c>
      <c r="S113" s="45" t="str">
        <f t="shared" si="35"/>
        <v>Intermediate Level of Service</v>
      </c>
      <c r="T113" s="62" t="str">
        <f t="shared" si="48"/>
        <v>High Priority</v>
      </c>
      <c r="U113" s="46">
        <f t="shared" si="54"/>
        <v>7</v>
      </c>
      <c r="V113" s="28" t="str">
        <f t="shared" si="49"/>
        <v>Major Repairs or Replace System</v>
      </c>
      <c r="W113" s="47" t="str">
        <f t="shared" si="50"/>
        <v/>
      </c>
      <c r="X113" s="27" t="str">
        <f t="shared" si="51"/>
        <v>Further Technical Diagnostic Needed</v>
      </c>
      <c r="Y113" s="48">
        <f t="shared" si="55"/>
        <v>27</v>
      </c>
      <c r="Z113" s="48">
        <f t="shared" si="56"/>
        <v>17</v>
      </c>
      <c r="AA113" s="48">
        <f t="shared" si="57"/>
        <v>27</v>
      </c>
      <c r="AB113" s="48">
        <f t="shared" si="58"/>
        <v>17</v>
      </c>
      <c r="AC113" s="48">
        <f t="shared" si="59"/>
        <v>27</v>
      </c>
      <c r="AD113" s="48">
        <f t="shared" si="60"/>
        <v>4</v>
      </c>
      <c r="AE113" s="48">
        <f t="shared" si="61"/>
        <v>17</v>
      </c>
      <c r="AF113" s="48" t="str">
        <f t="shared" si="62"/>
        <v xml:space="preserve"> </v>
      </c>
      <c r="AG113" s="49" t="str">
        <f t="shared" si="63"/>
        <v/>
      </c>
      <c r="AH113" s="48">
        <f t="shared" si="64"/>
        <v>20</v>
      </c>
      <c r="AI113" s="50">
        <f>'Details and Calculations'!AE112</f>
        <v>1</v>
      </c>
      <c r="AJ113" s="50">
        <f>'Details and Calculations'!AM112</f>
        <v>1</v>
      </c>
      <c r="AK113" s="50">
        <f>'Details and Calculations'!AR112</f>
        <v>1</v>
      </c>
      <c r="AL113" s="50">
        <f>'Details and Calculations'!AW112</f>
        <v>2</v>
      </c>
      <c r="AM113" s="50">
        <f>'Details and Calculations'!BA112</f>
        <v>2</v>
      </c>
      <c r="AN113" s="50">
        <f>'Details and Calculations'!BF112</f>
        <v>2</v>
      </c>
      <c r="AO113" s="50">
        <f>'Details and Calculations'!BI112</f>
        <v>1</v>
      </c>
      <c r="AP113" s="50" t="str">
        <f>'Details and Calculations'!BM112</f>
        <v xml:space="preserve"> </v>
      </c>
      <c r="AQ113" s="50" t="str">
        <f>'Details and Calculations'!BP112</f>
        <v xml:space="preserve"> </v>
      </c>
      <c r="AR113" s="50">
        <f>'Details and Calculations'!CC112</f>
        <v>3</v>
      </c>
      <c r="AS113" s="50">
        <f>'Details and Calculations'!CJ112</f>
        <v>2</v>
      </c>
      <c r="AT113" s="51">
        <f>'Details and Calculations'!T112</f>
        <v>1</v>
      </c>
      <c r="AU113" s="51">
        <f>'Details and Calculations'!Z112</f>
        <v>1</v>
      </c>
      <c r="AV113" s="51">
        <f>'Details and Calculations'!S112</f>
        <v>1</v>
      </c>
      <c r="AW113" s="51">
        <f>'Details and Calculations'!AI112</f>
        <v>1</v>
      </c>
      <c r="AX113" s="51">
        <f>'Details and Calculations'!BY112</f>
        <v>1</v>
      </c>
      <c r="AY113" s="51">
        <f>'Details and Calculations'!CG112</f>
        <v>1</v>
      </c>
      <c r="AZ113" s="51">
        <f>'Details and Calculations'!CI112</f>
        <v>1</v>
      </c>
      <c r="BA113" s="51">
        <f t="shared" si="65"/>
        <v>0</v>
      </c>
      <c r="BB113" s="52">
        <f>'Details and Calculations'!Y112</f>
        <v>1</v>
      </c>
      <c r="BC113" s="52">
        <f>'Details and Calculations'!AC112</f>
        <v>1</v>
      </c>
      <c r="BD113" s="52">
        <f>'Details and Calculations'!AK112</f>
        <v>1</v>
      </c>
      <c r="BE113" s="52">
        <f>'Details and Calculations'!AN112</f>
        <v>3000</v>
      </c>
      <c r="BF113" s="52">
        <f>'Details and Calculations'!AP112</f>
        <v>16</v>
      </c>
      <c r="BG113" s="52">
        <f>'Details and Calculations'!AT112</f>
        <v>8</v>
      </c>
      <c r="BH113" s="52">
        <f>'Details and Calculations'!AY112</f>
        <v>3</v>
      </c>
      <c r="BI113" s="52">
        <f>'Details and Calculations'!BB112</f>
        <v>20000</v>
      </c>
      <c r="BJ113" s="52">
        <f>'Details and Calculations'!BD112</f>
        <v>1</v>
      </c>
      <c r="BK113" s="52">
        <f>'Details and Calculations'!CA112</f>
        <v>28</v>
      </c>
      <c r="BL113" s="43">
        <f>'Details and Calculations'!AA112</f>
        <v>1</v>
      </c>
      <c r="BM113" s="43" t="str">
        <f>'Details and Calculations'!AB112</f>
        <v>"Springbox" --Intake Structure At A Spring</v>
      </c>
      <c r="BN113" s="43">
        <f>'Details and Calculations'!AD112</f>
        <v>2014</v>
      </c>
      <c r="BO113" s="43">
        <f>'Details and Calculations'!AJ112</f>
        <v>1</v>
      </c>
      <c r="BP113" s="43">
        <f>'Details and Calculations'!AL112</f>
        <v>2014</v>
      </c>
      <c r="BQ113" s="43">
        <f>'Details and Calculations'!AO112</f>
        <v>1</v>
      </c>
      <c r="BR113" s="43">
        <f>'Details and Calculations'!AQ112</f>
        <v>2014</v>
      </c>
      <c r="BS113" s="43">
        <f>'Details and Calculations'!AS112</f>
        <v>1</v>
      </c>
      <c r="BT113" s="43">
        <f>'Details and Calculations'!AV112</f>
        <v>2014</v>
      </c>
      <c r="BU113" s="43">
        <f>'Details and Calculations'!AX112</f>
        <v>1</v>
      </c>
      <c r="BV113" s="43">
        <f>'Details and Calculations'!AZ112</f>
        <v>2014</v>
      </c>
      <c r="BW113" s="43">
        <f>'Details and Calculations'!BC112</f>
        <v>1</v>
      </c>
      <c r="BX113" s="43">
        <f>'Details and Calculations'!BE112</f>
        <v>2014</v>
      </c>
      <c r="BY113" s="43">
        <f>'Details and Calculations'!BG112</f>
        <v>1</v>
      </c>
      <c r="BZ113" s="43">
        <f>'Details and Calculations'!BH112</f>
        <v>2014</v>
      </c>
      <c r="CA113" s="43">
        <f>'Details and Calculations'!BJ112</f>
        <v>0</v>
      </c>
      <c r="CB113" s="43" t="str">
        <f>'Details and Calculations'!BK112</f>
        <v/>
      </c>
      <c r="CC113" s="43" t="str">
        <f>'Details and Calculations'!BL112</f>
        <v xml:space="preserve"> </v>
      </c>
      <c r="CD113" s="43" t="str">
        <f>'Details and Calculations'!BN112</f>
        <v xml:space="preserve"> </v>
      </c>
      <c r="CE113" s="43" t="str">
        <f>'Details and Calculations'!BO112</f>
        <v xml:space="preserve"> </v>
      </c>
      <c r="CF113" s="43">
        <f>'Details and Calculations'!BZ112</f>
        <v>1</v>
      </c>
      <c r="CG113" s="43">
        <f>'Details and Calculations'!CB112</f>
        <v>2017</v>
      </c>
      <c r="CH113" s="31"/>
      <c r="CI113" s="53"/>
    </row>
    <row r="114" spans="1:87" x14ac:dyDescent="0.3">
      <c r="A114" s="43">
        <f>'Details and Calculations'!A113</f>
        <v>2017</v>
      </c>
      <c r="B114" s="43" t="str">
        <f>'Details and Calculations'!C113</f>
        <v>Rwanda</v>
      </c>
      <c r="C114" s="43" t="str">
        <f>'Details and Calculations'!D113</f>
        <v>Rulindo</v>
      </c>
      <c r="D114" s="43" t="str">
        <f>'Details and Calculations'!E113</f>
        <v>Cyungo</v>
      </c>
      <c r="E114" s="43" t="str">
        <f>'Details and Calculations'!F113</f>
        <v>Burehe</v>
      </c>
      <c r="F114" s="43" t="str">
        <f>'Details and Calculations'!G113</f>
        <v>Sove</v>
      </c>
      <c r="G114" s="43" t="str">
        <f>'Details and Calculations'!H113</f>
        <v/>
      </c>
      <c r="H114" s="43" t="str">
        <f>'Details and Calculations'!I113</f>
        <v/>
      </c>
      <c r="I114" s="43" t="str">
        <f>'Details and Calculations'!J113</f>
        <v>Nyamagana</v>
      </c>
      <c r="J114" s="43">
        <f>'Details and Calculations'!K113</f>
        <v>80</v>
      </c>
      <c r="K114" s="43">
        <f>'Details and Calculations'!O113</f>
        <v>50</v>
      </c>
      <c r="L114" s="43" t="str">
        <f>'Details and Calculations'!P114</f>
        <v xml:space="preserve"> </v>
      </c>
      <c r="M114" s="43" t="str">
        <f>'Details and Calculations'!U113</f>
        <v>Piped Network -- Gravity Only</v>
      </c>
      <c r="N114" s="43">
        <f>'Details and Calculations'!V113</f>
        <v>2011</v>
      </c>
      <c r="O114" s="43" t="str">
        <f>'Details and Calculations'!W113</f>
        <v>Government And African Development Bank</v>
      </c>
      <c r="P114" s="43" t="str">
        <f>'Details and Calculations'!X113</f>
        <v>Spring</v>
      </c>
      <c r="Q114" s="44" t="str">
        <f t="shared" si="52"/>
        <v>Low Risk</v>
      </c>
      <c r="R114" s="44" t="str">
        <f t="shared" si="53"/>
        <v>Low Risk</v>
      </c>
      <c r="S114" s="45" t="str">
        <f t="shared" si="35"/>
        <v>Basic Level of Service</v>
      </c>
      <c r="T114" s="62" t="str">
        <f t="shared" si="48"/>
        <v>Medium Priority</v>
      </c>
      <c r="U114" s="46">
        <f t="shared" si="54"/>
        <v>5</v>
      </c>
      <c r="V114" s="28" t="str">
        <f t="shared" si="49"/>
        <v>Repair or Replace Components</v>
      </c>
      <c r="W114" s="47" t="str">
        <f t="shared" si="50"/>
        <v xml:space="preserve">Distribution  Line, </v>
      </c>
      <c r="X114" s="27" t="str">
        <f t="shared" si="51"/>
        <v>Create Plan To Repair or Replace Components</v>
      </c>
      <c r="Y114" s="48">
        <f t="shared" si="55"/>
        <v>28</v>
      </c>
      <c r="Z114" s="48">
        <f t="shared" si="56"/>
        <v>18</v>
      </c>
      <c r="AA114" s="48">
        <f t="shared" si="57"/>
        <v>24</v>
      </c>
      <c r="AB114" s="48">
        <f t="shared" si="58"/>
        <v>14</v>
      </c>
      <c r="AC114" s="48">
        <f t="shared" si="59"/>
        <v>24</v>
      </c>
      <c r="AD114" s="48" t="str">
        <f t="shared" si="60"/>
        <v xml:space="preserve"> </v>
      </c>
      <c r="AE114" s="48" t="str">
        <f t="shared" si="61"/>
        <v xml:space="preserve"> </v>
      </c>
      <c r="AF114" s="48" t="str">
        <f t="shared" si="62"/>
        <v xml:space="preserve"> </v>
      </c>
      <c r="AG114" s="49" t="str">
        <f t="shared" si="63"/>
        <v/>
      </c>
      <c r="AH114" s="48">
        <f t="shared" si="64"/>
        <v>14</v>
      </c>
      <c r="AI114" s="50">
        <f>'Details and Calculations'!AE113</f>
        <v>1</v>
      </c>
      <c r="AJ114" s="50">
        <f>'Details and Calculations'!AM113</f>
        <v>1</v>
      </c>
      <c r="AK114" s="50">
        <f>'Details and Calculations'!AR113</f>
        <v>1</v>
      </c>
      <c r="AL114" s="50">
        <f>'Details and Calculations'!AW113</f>
        <v>1</v>
      </c>
      <c r="AM114" s="50">
        <f>'Details and Calculations'!BA113</f>
        <v>2</v>
      </c>
      <c r="AN114" s="50" t="str">
        <f>'Details and Calculations'!BF113</f>
        <v xml:space="preserve"> </v>
      </c>
      <c r="AO114" s="50" t="str">
        <f>'Details and Calculations'!BI113</f>
        <v xml:space="preserve"> </v>
      </c>
      <c r="AP114" s="50" t="str">
        <f>'Details and Calculations'!BM113</f>
        <v xml:space="preserve"> </v>
      </c>
      <c r="AQ114" s="50" t="str">
        <f>'Details and Calculations'!BP113</f>
        <v xml:space="preserve"> </v>
      </c>
      <c r="AR114" s="50">
        <f>'Details and Calculations'!CC113</f>
        <v>1</v>
      </c>
      <c r="AS114" s="50">
        <f>'Details and Calculations'!CJ113</f>
        <v>2</v>
      </c>
      <c r="AT114" s="51">
        <f>'Details and Calculations'!T113</f>
        <v>1</v>
      </c>
      <c r="AU114" s="51">
        <f>'Details and Calculations'!Z113</f>
        <v>1</v>
      </c>
      <c r="AV114" s="51">
        <f>'Details and Calculations'!S113</f>
        <v>0</v>
      </c>
      <c r="AW114" s="51">
        <f>'Details and Calculations'!AI113</f>
        <v>1</v>
      </c>
      <c r="AX114" s="51">
        <f>'Details and Calculations'!BY113</f>
        <v>1</v>
      </c>
      <c r="AY114" s="51">
        <f>'Details and Calculations'!CG113</f>
        <v>0</v>
      </c>
      <c r="AZ114" s="51">
        <f>'Details and Calculations'!CI113</f>
        <v>1</v>
      </c>
      <c r="BA114" s="51">
        <f t="shared" si="65"/>
        <v>0</v>
      </c>
      <c r="BB114" s="52">
        <f>'Details and Calculations'!Y113</f>
        <v>2</v>
      </c>
      <c r="BC114" s="52">
        <f>'Details and Calculations'!AC113</f>
        <v>1</v>
      </c>
      <c r="BD114" s="52">
        <f>'Details and Calculations'!AK113</f>
        <v>2</v>
      </c>
      <c r="BE114" s="52">
        <f>'Details and Calculations'!AN113</f>
        <v>2100</v>
      </c>
      <c r="BF114" s="52">
        <f>'Details and Calculations'!AP113</f>
        <v>11</v>
      </c>
      <c r="BG114" s="52">
        <f>'Details and Calculations'!AT113</f>
        <v>15</v>
      </c>
      <c r="BH114" s="52">
        <f>'Details and Calculations'!AY113</f>
        <v>3</v>
      </c>
      <c r="BI114" s="52">
        <f>'Details and Calculations'!BB113</f>
        <v>37000</v>
      </c>
      <c r="BJ114" s="52" t="str">
        <f>'Details and Calculations'!BD113</f>
        <v xml:space="preserve"> </v>
      </c>
      <c r="BK114" s="52">
        <f>'Details and Calculations'!CA113</f>
        <v>29</v>
      </c>
      <c r="BL114" s="43">
        <f>'Details and Calculations'!AA113</f>
        <v>1</v>
      </c>
      <c r="BM114" s="43" t="str">
        <f>'Details and Calculations'!AB113</f>
        <v>Well</v>
      </c>
      <c r="BN114" s="43">
        <f>'Details and Calculations'!AD113</f>
        <v>2015</v>
      </c>
      <c r="BO114" s="43">
        <f>'Details and Calculations'!AJ113</f>
        <v>1</v>
      </c>
      <c r="BP114" s="43">
        <f>'Details and Calculations'!AL113</f>
        <v>2015</v>
      </c>
      <c r="BQ114" s="43">
        <f>'Details and Calculations'!AO113</f>
        <v>1</v>
      </c>
      <c r="BR114" s="43">
        <f>'Details and Calculations'!AQ113</f>
        <v>2011</v>
      </c>
      <c r="BS114" s="43">
        <f>'Details and Calculations'!AS113</f>
        <v>1</v>
      </c>
      <c r="BT114" s="43">
        <f>'Details and Calculations'!AV113</f>
        <v>2011</v>
      </c>
      <c r="BU114" s="43">
        <f>'Details and Calculations'!AX113</f>
        <v>1</v>
      </c>
      <c r="BV114" s="43">
        <f>'Details and Calculations'!AZ113</f>
        <v>2011</v>
      </c>
      <c r="BW114" s="43">
        <f>'Details and Calculations'!BC113</f>
        <v>0</v>
      </c>
      <c r="BX114" s="43" t="str">
        <f>'Details and Calculations'!BE113</f>
        <v xml:space="preserve"> </v>
      </c>
      <c r="BY114" s="43" t="str">
        <f>'Details and Calculations'!BG113</f>
        <v xml:space="preserve"> </v>
      </c>
      <c r="BZ114" s="43" t="str">
        <f>'Details and Calculations'!BH113</f>
        <v xml:space="preserve"> </v>
      </c>
      <c r="CA114" s="43">
        <f>'Details and Calculations'!BJ113</f>
        <v>0</v>
      </c>
      <c r="CB114" s="43" t="str">
        <f>'Details and Calculations'!BK113</f>
        <v/>
      </c>
      <c r="CC114" s="43" t="str">
        <f>'Details and Calculations'!BL113</f>
        <v xml:space="preserve"> </v>
      </c>
      <c r="CD114" s="43" t="str">
        <f>'Details and Calculations'!BN113</f>
        <v xml:space="preserve"> </v>
      </c>
      <c r="CE114" s="43" t="str">
        <f>'Details and Calculations'!BO113</f>
        <v xml:space="preserve"> </v>
      </c>
      <c r="CF114" s="43">
        <f>'Details and Calculations'!BZ113</f>
        <v>1</v>
      </c>
      <c r="CG114" s="43">
        <f>'Details and Calculations'!CB113</f>
        <v>2011</v>
      </c>
      <c r="CH114" s="31"/>
      <c r="CI114" s="53"/>
    </row>
    <row r="115" spans="1:87" x14ac:dyDescent="0.3">
      <c r="A115" s="43">
        <f>'Details and Calculations'!A114</f>
        <v>2017</v>
      </c>
      <c r="B115" s="43" t="str">
        <f>'Details and Calculations'!C114</f>
        <v>Rwanda</v>
      </c>
      <c r="C115" s="43" t="str">
        <f>'Details and Calculations'!D114</f>
        <v>Rulindo</v>
      </c>
      <c r="D115" s="43" t="str">
        <f>'Details and Calculations'!E114</f>
        <v>Ntarabana</v>
      </c>
      <c r="E115" s="43" t="str">
        <f>'Details and Calculations'!F114</f>
        <v>Kajevuba</v>
      </c>
      <c r="F115" s="43" t="str">
        <f>'Details and Calculations'!G114</f>
        <v>Cyamutara</v>
      </c>
      <c r="G115" s="43" t="str">
        <f>'Details and Calculations'!H114</f>
        <v/>
      </c>
      <c r="H115" s="43" t="str">
        <f>'Details and Calculations'!I114</f>
        <v/>
      </c>
      <c r="I115" s="43" t="str">
        <f>'Details and Calculations'!J114</f>
        <v>Rwamugaza network</v>
      </c>
      <c r="J115" s="43">
        <f>'Details and Calculations'!K114</f>
        <v>243</v>
      </c>
      <c r="K115" s="43">
        <f>'Details and Calculations'!O114</f>
        <v>243</v>
      </c>
      <c r="L115" s="43" t="str">
        <f>'Details and Calculations'!P115</f>
        <v xml:space="preserve"> </v>
      </c>
      <c r="M115" s="43" t="str">
        <f>'Details and Calculations'!U114</f>
        <v>Piped Network -- Gravity Only</v>
      </c>
      <c r="N115" s="43">
        <f>'Details and Calculations'!V114</f>
        <v>2003</v>
      </c>
      <c r="O115" s="43" t="str">
        <f>'Details and Calculations'!W114</f>
        <v>Government</v>
      </c>
      <c r="P115" s="43" t="str">
        <f>'Details and Calculations'!X114</f>
        <v>Spring</v>
      </c>
      <c r="Q115" s="44" t="str">
        <f t="shared" si="52"/>
        <v>Low Risk</v>
      </c>
      <c r="R115" s="44" t="str">
        <f t="shared" si="53"/>
        <v>Low Risk</v>
      </c>
      <c r="S115" s="45" t="str">
        <f t="shared" si="35"/>
        <v>Intermediate Level of Service</v>
      </c>
      <c r="T115" s="62" t="str">
        <f t="shared" si="48"/>
        <v>Low Priority</v>
      </c>
      <c r="U115" s="46">
        <f t="shared" si="54"/>
        <v>7</v>
      </c>
      <c r="V115" s="28" t="str">
        <f t="shared" si="49"/>
        <v>Perform Routine Preventative Maintenance</v>
      </c>
      <c r="W115" s="47" t="str">
        <f t="shared" si="50"/>
        <v/>
      </c>
      <c r="X115" s="27" t="str">
        <f t="shared" si="51"/>
        <v>Maintain O&amp;M and Routine Monitoring</v>
      </c>
      <c r="Y115" s="48">
        <f t="shared" si="55"/>
        <v>16</v>
      </c>
      <c r="Z115" s="48">
        <f t="shared" si="56"/>
        <v>6</v>
      </c>
      <c r="AA115" s="48">
        <f t="shared" si="57"/>
        <v>16</v>
      </c>
      <c r="AB115" s="48">
        <f t="shared" si="58"/>
        <v>6</v>
      </c>
      <c r="AC115" s="48">
        <f t="shared" si="59"/>
        <v>16</v>
      </c>
      <c r="AD115" s="48" t="str">
        <f t="shared" si="60"/>
        <v xml:space="preserve"> </v>
      </c>
      <c r="AE115" s="48" t="str">
        <f t="shared" si="61"/>
        <v xml:space="preserve"> </v>
      </c>
      <c r="AF115" s="48" t="str">
        <f t="shared" si="62"/>
        <v xml:space="preserve"> </v>
      </c>
      <c r="AG115" s="49" t="str">
        <f t="shared" si="63"/>
        <v/>
      </c>
      <c r="AH115" s="48">
        <f t="shared" si="64"/>
        <v>15</v>
      </c>
      <c r="AI115" s="50">
        <f>'Details and Calculations'!AE114</f>
        <v>1</v>
      </c>
      <c r="AJ115" s="50">
        <f>'Details and Calculations'!AM114</f>
        <v>1</v>
      </c>
      <c r="AK115" s="50">
        <f>'Details and Calculations'!AR114</f>
        <v>1</v>
      </c>
      <c r="AL115" s="50">
        <f>'Details and Calculations'!AW114</f>
        <v>1</v>
      </c>
      <c r="AM115" s="50">
        <f>'Details and Calculations'!BA114</f>
        <v>1</v>
      </c>
      <c r="AN115" s="50" t="str">
        <f>'Details and Calculations'!BF114</f>
        <v xml:space="preserve"> </v>
      </c>
      <c r="AO115" s="50" t="str">
        <f>'Details and Calculations'!BI114</f>
        <v xml:space="preserve"> </v>
      </c>
      <c r="AP115" s="50" t="str">
        <f>'Details and Calculations'!BM114</f>
        <v xml:space="preserve"> </v>
      </c>
      <c r="AQ115" s="50" t="str">
        <f>'Details and Calculations'!BP114</f>
        <v xml:space="preserve"> </v>
      </c>
      <c r="AR115" s="50">
        <f>'Details and Calculations'!CC114</f>
        <v>1</v>
      </c>
      <c r="AS115" s="50">
        <f>'Details and Calculations'!CJ114</f>
        <v>1</v>
      </c>
      <c r="AT115" s="51">
        <f>'Details and Calculations'!T114</f>
        <v>1</v>
      </c>
      <c r="AU115" s="51">
        <f>'Details and Calculations'!Z114</f>
        <v>1</v>
      </c>
      <c r="AV115" s="51">
        <f>'Details and Calculations'!S114</f>
        <v>0</v>
      </c>
      <c r="AW115" s="51">
        <f>'Details and Calculations'!AI114</f>
        <v>1</v>
      </c>
      <c r="AX115" s="51">
        <f>'Details and Calculations'!BY114</f>
        <v>1</v>
      </c>
      <c r="AY115" s="51">
        <f>'Details and Calculations'!CG114</f>
        <v>1</v>
      </c>
      <c r="AZ115" s="51">
        <f>'Details and Calculations'!CI114</f>
        <v>1</v>
      </c>
      <c r="BA115" s="51">
        <f t="shared" si="65"/>
        <v>1</v>
      </c>
      <c r="BB115" s="52">
        <f>'Details and Calculations'!Y114</f>
        <v>1</v>
      </c>
      <c r="BC115" s="52">
        <f>'Details and Calculations'!AC114</f>
        <v>1</v>
      </c>
      <c r="BD115" s="52">
        <f>'Details and Calculations'!AK114</f>
        <v>2</v>
      </c>
      <c r="BE115" s="52">
        <f>'Details and Calculations'!AN114</f>
        <v>35000</v>
      </c>
      <c r="BF115" s="52">
        <f>'Details and Calculations'!AP114</f>
        <v>7</v>
      </c>
      <c r="BG115" s="52">
        <f>'Details and Calculations'!AT114</f>
        <v>12</v>
      </c>
      <c r="BH115" s="52">
        <f>'Details and Calculations'!AY114</f>
        <v>2</v>
      </c>
      <c r="BI115" s="52">
        <f>'Details and Calculations'!BB114</f>
        <v>35000</v>
      </c>
      <c r="BJ115" s="52" t="str">
        <f>'Details and Calculations'!BD114</f>
        <v xml:space="preserve"> </v>
      </c>
      <c r="BK115" s="52">
        <f>'Details and Calculations'!CA114</f>
        <v>1</v>
      </c>
      <c r="BL115" s="43">
        <f>'Details and Calculations'!AA114</f>
        <v>1</v>
      </c>
      <c r="BM115" s="43" t="str">
        <f>'Details and Calculations'!AB114</f>
        <v/>
      </c>
      <c r="BN115" s="43">
        <f>'Details and Calculations'!AD114</f>
        <v>2003</v>
      </c>
      <c r="BO115" s="43">
        <f>'Details and Calculations'!AJ114</f>
        <v>1</v>
      </c>
      <c r="BP115" s="43">
        <f>'Details and Calculations'!AL114</f>
        <v>2003</v>
      </c>
      <c r="BQ115" s="43">
        <f>'Details and Calculations'!AO114</f>
        <v>1</v>
      </c>
      <c r="BR115" s="43">
        <f>'Details and Calculations'!AQ114</f>
        <v>2003</v>
      </c>
      <c r="BS115" s="43">
        <f>'Details and Calculations'!AS114</f>
        <v>1</v>
      </c>
      <c r="BT115" s="43">
        <f>'Details and Calculations'!AV114</f>
        <v>2003</v>
      </c>
      <c r="BU115" s="43">
        <f>'Details and Calculations'!AX114</f>
        <v>1</v>
      </c>
      <c r="BV115" s="43">
        <f>'Details and Calculations'!AZ114</f>
        <v>2003</v>
      </c>
      <c r="BW115" s="43">
        <f>'Details and Calculations'!BC114</f>
        <v>0</v>
      </c>
      <c r="BX115" s="43" t="str">
        <f>'Details and Calculations'!BE114</f>
        <v xml:space="preserve"> </v>
      </c>
      <c r="BY115" s="43" t="str">
        <f>'Details and Calculations'!BG114</f>
        <v xml:space="preserve"> </v>
      </c>
      <c r="BZ115" s="43" t="str">
        <f>'Details and Calculations'!BH114</f>
        <v xml:space="preserve"> </v>
      </c>
      <c r="CA115" s="43">
        <f>'Details and Calculations'!BJ114</f>
        <v>0</v>
      </c>
      <c r="CB115" s="43" t="str">
        <f>'Details and Calculations'!BK114</f>
        <v/>
      </c>
      <c r="CC115" s="43" t="str">
        <f>'Details and Calculations'!BL114</f>
        <v xml:space="preserve"> </v>
      </c>
      <c r="CD115" s="43" t="str">
        <f>'Details and Calculations'!BN114</f>
        <v xml:space="preserve"> </v>
      </c>
      <c r="CE115" s="43" t="str">
        <f>'Details and Calculations'!BO114</f>
        <v xml:space="preserve"> </v>
      </c>
      <c r="CF115" s="43">
        <f>'Details and Calculations'!BZ114</f>
        <v>1</v>
      </c>
      <c r="CG115" s="43">
        <f>'Details and Calculations'!CB114</f>
        <v>2012</v>
      </c>
      <c r="CH115" s="31"/>
      <c r="CI115" s="53"/>
    </row>
    <row r="116" spans="1:87" x14ac:dyDescent="0.3">
      <c r="A116" s="43">
        <f>'Details and Calculations'!A115</f>
        <v>2017</v>
      </c>
      <c r="B116" s="43" t="str">
        <f>'Details and Calculations'!C115</f>
        <v>Rwanda</v>
      </c>
      <c r="C116" s="43" t="str">
        <f>'Details and Calculations'!D115</f>
        <v>Rulindo</v>
      </c>
      <c r="D116" s="43" t="str">
        <f>'Details and Calculations'!E115</f>
        <v>Ntarabana</v>
      </c>
      <c r="E116" s="43" t="str">
        <f>'Details and Calculations'!F115</f>
        <v>Kiyanza</v>
      </c>
      <c r="F116" s="43" t="str">
        <f>'Details and Calculations'!G115</f>
        <v>Kivubwe</v>
      </c>
      <c r="G116" s="43" t="str">
        <f>'Details and Calculations'!H115</f>
        <v/>
      </c>
      <c r="H116" s="43" t="str">
        <f>'Details and Calculations'!I115</f>
        <v/>
      </c>
      <c r="I116" s="43" t="str">
        <f>'Details and Calculations'!J115</f>
        <v>Rwamugaza network</v>
      </c>
      <c r="J116" s="43">
        <f>'Details and Calculations'!K115</f>
        <v>173</v>
      </c>
      <c r="K116" s="43">
        <f>'Details and Calculations'!O115</f>
        <v>173</v>
      </c>
      <c r="L116" s="43">
        <f>'Details and Calculations'!P116</f>
        <v>82</v>
      </c>
      <c r="M116" s="43" t="str">
        <f>'Details and Calculations'!U115</f>
        <v>Piped Network -- Gravity Only</v>
      </c>
      <c r="N116" s="43">
        <f>'Details and Calculations'!V115</f>
        <v>2003</v>
      </c>
      <c r="O116" s="43" t="str">
        <f>'Details and Calculations'!W115</f>
        <v>Government</v>
      </c>
      <c r="P116" s="43" t="str">
        <f>'Details and Calculations'!X115</f>
        <v>Spring</v>
      </c>
      <c r="Q116" s="44" t="str">
        <f t="shared" si="52"/>
        <v>Low Risk</v>
      </c>
      <c r="R116" s="44" t="str">
        <f t="shared" si="53"/>
        <v>Low Risk</v>
      </c>
      <c r="S116" s="45" t="str">
        <f t="shared" si="35"/>
        <v>Intermediate Level of Service</v>
      </c>
      <c r="T116" s="62" t="str">
        <f t="shared" si="48"/>
        <v>Low Priority</v>
      </c>
      <c r="U116" s="46">
        <f t="shared" si="54"/>
        <v>7</v>
      </c>
      <c r="V116" s="28" t="str">
        <f t="shared" si="49"/>
        <v>Perform Routine Preventative Maintenance</v>
      </c>
      <c r="W116" s="47" t="str">
        <f t="shared" si="50"/>
        <v/>
      </c>
      <c r="X116" s="27" t="str">
        <f t="shared" si="51"/>
        <v>Maintain O&amp;M and Routine Monitoring</v>
      </c>
      <c r="Y116" s="48">
        <f t="shared" si="55"/>
        <v>16</v>
      </c>
      <c r="Z116" s="48">
        <f t="shared" si="56"/>
        <v>6</v>
      </c>
      <c r="AA116" s="48">
        <f t="shared" si="57"/>
        <v>16</v>
      </c>
      <c r="AB116" s="48">
        <f t="shared" si="58"/>
        <v>6</v>
      </c>
      <c r="AC116" s="48">
        <f t="shared" si="59"/>
        <v>16</v>
      </c>
      <c r="AD116" s="48" t="str">
        <f t="shared" si="60"/>
        <v xml:space="preserve"> </v>
      </c>
      <c r="AE116" s="48" t="str">
        <f t="shared" si="61"/>
        <v xml:space="preserve"> </v>
      </c>
      <c r="AF116" s="48" t="str">
        <f t="shared" si="62"/>
        <v xml:space="preserve"> </v>
      </c>
      <c r="AG116" s="49" t="str">
        <f t="shared" si="63"/>
        <v/>
      </c>
      <c r="AH116" s="48">
        <f t="shared" si="64"/>
        <v>6</v>
      </c>
      <c r="AI116" s="50">
        <f>'Details and Calculations'!AE115</f>
        <v>1</v>
      </c>
      <c r="AJ116" s="50">
        <f>'Details and Calculations'!AM115</f>
        <v>1</v>
      </c>
      <c r="AK116" s="50">
        <f>'Details and Calculations'!AR115</f>
        <v>1</v>
      </c>
      <c r="AL116" s="50">
        <f>'Details and Calculations'!AW115</f>
        <v>1</v>
      </c>
      <c r="AM116" s="50">
        <f>'Details and Calculations'!BA115</f>
        <v>1</v>
      </c>
      <c r="AN116" s="50" t="str">
        <f>'Details and Calculations'!BF115</f>
        <v xml:space="preserve"> </v>
      </c>
      <c r="AO116" s="50" t="str">
        <f>'Details and Calculations'!BI115</f>
        <v xml:space="preserve"> </v>
      </c>
      <c r="AP116" s="50" t="str">
        <f>'Details and Calculations'!BM115</f>
        <v xml:space="preserve"> </v>
      </c>
      <c r="AQ116" s="50" t="str">
        <f>'Details and Calculations'!BP115</f>
        <v xml:space="preserve"> </v>
      </c>
      <c r="AR116" s="50">
        <f>'Details and Calculations'!CC115</f>
        <v>1</v>
      </c>
      <c r="AS116" s="50">
        <f>'Details and Calculations'!CJ115</f>
        <v>1</v>
      </c>
      <c r="AT116" s="51">
        <f>'Details and Calculations'!T115</f>
        <v>1</v>
      </c>
      <c r="AU116" s="51">
        <f>'Details and Calculations'!Z115</f>
        <v>1</v>
      </c>
      <c r="AV116" s="51">
        <f>'Details and Calculations'!S115</f>
        <v>0</v>
      </c>
      <c r="AW116" s="51">
        <f>'Details and Calculations'!AI115</f>
        <v>1</v>
      </c>
      <c r="AX116" s="51">
        <f>'Details and Calculations'!BY115</f>
        <v>1</v>
      </c>
      <c r="AY116" s="51">
        <f>'Details and Calculations'!CG115</f>
        <v>1</v>
      </c>
      <c r="AZ116" s="51">
        <f>'Details and Calculations'!CI115</f>
        <v>1</v>
      </c>
      <c r="BA116" s="51">
        <f t="shared" si="65"/>
        <v>1</v>
      </c>
      <c r="BB116" s="52">
        <f>'Details and Calculations'!Y115</f>
        <v>2</v>
      </c>
      <c r="BC116" s="52">
        <f>'Details and Calculations'!AC115</f>
        <v>1</v>
      </c>
      <c r="BD116" s="52">
        <f>'Details and Calculations'!AK115</f>
        <v>2</v>
      </c>
      <c r="BE116" s="52">
        <f>'Details and Calculations'!AN115</f>
        <v>35000</v>
      </c>
      <c r="BF116" s="52">
        <f>'Details and Calculations'!AP115</f>
        <v>7</v>
      </c>
      <c r="BG116" s="52">
        <f>'Details and Calculations'!AT115</f>
        <v>12</v>
      </c>
      <c r="BH116" s="52">
        <f>'Details and Calculations'!AY115</f>
        <v>2</v>
      </c>
      <c r="BI116" s="52">
        <f>'Details and Calculations'!BB115</f>
        <v>35000</v>
      </c>
      <c r="BJ116" s="52" t="str">
        <f>'Details and Calculations'!BD115</f>
        <v xml:space="preserve"> </v>
      </c>
      <c r="BK116" s="52">
        <f>'Details and Calculations'!CA115</f>
        <v>1</v>
      </c>
      <c r="BL116" s="43">
        <f>'Details and Calculations'!AA115</f>
        <v>1</v>
      </c>
      <c r="BM116" s="43" t="str">
        <f>'Details and Calculations'!AB115</f>
        <v/>
      </c>
      <c r="BN116" s="43">
        <f>'Details and Calculations'!AD115</f>
        <v>2003</v>
      </c>
      <c r="BO116" s="43">
        <f>'Details and Calculations'!AJ115</f>
        <v>1</v>
      </c>
      <c r="BP116" s="43">
        <f>'Details and Calculations'!AL115</f>
        <v>2003</v>
      </c>
      <c r="BQ116" s="43">
        <f>'Details and Calculations'!AO115</f>
        <v>1</v>
      </c>
      <c r="BR116" s="43">
        <f>'Details and Calculations'!AQ115</f>
        <v>2003</v>
      </c>
      <c r="BS116" s="43">
        <f>'Details and Calculations'!AS115</f>
        <v>1</v>
      </c>
      <c r="BT116" s="43">
        <f>'Details and Calculations'!AV115</f>
        <v>2003</v>
      </c>
      <c r="BU116" s="43">
        <f>'Details and Calculations'!AX115</f>
        <v>1</v>
      </c>
      <c r="BV116" s="43">
        <f>'Details and Calculations'!AZ115</f>
        <v>2003</v>
      </c>
      <c r="BW116" s="43">
        <f>'Details and Calculations'!BC115</f>
        <v>0</v>
      </c>
      <c r="BX116" s="43" t="str">
        <f>'Details and Calculations'!BE115</f>
        <v xml:space="preserve"> </v>
      </c>
      <c r="BY116" s="43" t="str">
        <f>'Details and Calculations'!BG115</f>
        <v xml:space="preserve"> </v>
      </c>
      <c r="BZ116" s="43" t="str">
        <f>'Details and Calculations'!BH115</f>
        <v xml:space="preserve"> </v>
      </c>
      <c r="CA116" s="43">
        <f>'Details and Calculations'!BJ115</f>
        <v>0</v>
      </c>
      <c r="CB116" s="43" t="str">
        <f>'Details and Calculations'!BK115</f>
        <v/>
      </c>
      <c r="CC116" s="43" t="str">
        <f>'Details and Calculations'!BL115</f>
        <v xml:space="preserve"> </v>
      </c>
      <c r="CD116" s="43" t="str">
        <f>'Details and Calculations'!BN115</f>
        <v xml:space="preserve"> </v>
      </c>
      <c r="CE116" s="43" t="str">
        <f>'Details and Calculations'!BO115</f>
        <v xml:space="preserve"> </v>
      </c>
      <c r="CF116" s="43">
        <f>'Details and Calculations'!BZ115</f>
        <v>1</v>
      </c>
      <c r="CG116" s="43">
        <f>'Details and Calculations'!CB115</f>
        <v>2003</v>
      </c>
      <c r="CH116" s="31"/>
      <c r="CI116" s="53"/>
    </row>
    <row r="117" spans="1:87" x14ac:dyDescent="0.3">
      <c r="A117" s="43">
        <f>'Details and Calculations'!A116</f>
        <v>2017</v>
      </c>
      <c r="B117" s="43" t="str">
        <f>'Details and Calculations'!C116</f>
        <v>Rwanda</v>
      </c>
      <c r="C117" s="43" t="str">
        <f>'Details and Calculations'!D116</f>
        <v>Rulindo</v>
      </c>
      <c r="D117" s="43" t="str">
        <f>'Details and Calculations'!E116</f>
        <v>Ngoma</v>
      </c>
      <c r="E117" s="43" t="str">
        <f>'Details and Calculations'!F116</f>
        <v>Karambo</v>
      </c>
      <c r="F117" s="43" t="str">
        <f>'Details and Calculations'!G116</f>
        <v>Kagwa</v>
      </c>
      <c r="G117" s="43" t="str">
        <f>'Details and Calculations'!H116</f>
        <v/>
      </c>
      <c r="H117" s="43" t="str">
        <f>'Details and Calculations'!I116</f>
        <v/>
      </c>
      <c r="I117" s="43" t="str">
        <f>'Details and Calculations'!J116</f>
        <v>Kabarore- Ngoma- Nyabuko network</v>
      </c>
      <c r="J117" s="43">
        <f>'Details and Calculations'!K116</f>
        <v>123</v>
      </c>
      <c r="K117" s="43">
        <f>'Details and Calculations'!O116</f>
        <v>41</v>
      </c>
      <c r="L117" s="43" t="str">
        <f>'Details and Calculations'!P117</f>
        <v xml:space="preserve"> </v>
      </c>
      <c r="M117" s="43" t="str">
        <f>'Details and Calculations'!U116</f>
        <v>Piped Network With Pump</v>
      </c>
      <c r="N117" s="43">
        <f>'Details and Calculations'!V116</f>
        <v>2014</v>
      </c>
      <c r="O117" s="43" t="str">
        <f>'Details and Calculations'!W116</f>
        <v>Governement (District, Wasac) And Water For People</v>
      </c>
      <c r="P117" s="43" t="str">
        <f>'Details and Calculations'!X116</f>
        <v>Spring</v>
      </c>
      <c r="Q117" s="44" t="str">
        <f t="shared" si="52"/>
        <v>Low Risk</v>
      </c>
      <c r="R117" s="44" t="str">
        <f t="shared" si="53"/>
        <v>Low Risk</v>
      </c>
      <c r="S117" s="45" t="str">
        <f t="shared" si="35"/>
        <v>Intermediate Level of Service</v>
      </c>
      <c r="T117" s="62" t="str">
        <f t="shared" si="48"/>
        <v>Low Priority</v>
      </c>
      <c r="U117" s="46">
        <f t="shared" si="54"/>
        <v>7</v>
      </c>
      <c r="V117" s="28" t="str">
        <f t="shared" si="49"/>
        <v>Repair or Replace Components</v>
      </c>
      <c r="W117" s="47" t="str">
        <f t="shared" si="50"/>
        <v xml:space="preserve">Intake Structure, Pump, </v>
      </c>
      <c r="X117" s="27" t="str">
        <f t="shared" si="51"/>
        <v>Create Plan To Repair or Replace Components</v>
      </c>
      <c r="Y117" s="48">
        <f t="shared" si="55"/>
        <v>27</v>
      </c>
      <c r="Z117" s="48">
        <f t="shared" si="56"/>
        <v>17</v>
      </c>
      <c r="AA117" s="48">
        <f t="shared" si="57"/>
        <v>27</v>
      </c>
      <c r="AB117" s="48" t="str">
        <f t="shared" si="58"/>
        <v xml:space="preserve"> </v>
      </c>
      <c r="AC117" s="48">
        <f t="shared" si="59"/>
        <v>27</v>
      </c>
      <c r="AD117" s="48">
        <f t="shared" si="60"/>
        <v>4</v>
      </c>
      <c r="AE117" s="48">
        <f t="shared" si="61"/>
        <v>17</v>
      </c>
      <c r="AF117" s="48" t="str">
        <f t="shared" si="62"/>
        <v xml:space="preserve"> </v>
      </c>
      <c r="AG117" s="49" t="str">
        <f t="shared" si="63"/>
        <v/>
      </c>
      <c r="AH117" s="48">
        <f t="shared" si="64"/>
        <v>17</v>
      </c>
      <c r="AI117" s="50">
        <f>'Details and Calculations'!AE116</f>
        <v>2</v>
      </c>
      <c r="AJ117" s="50">
        <f>'Details and Calculations'!AM116</f>
        <v>1</v>
      </c>
      <c r="AK117" s="50">
        <f>'Details and Calculations'!AR116</f>
        <v>1</v>
      </c>
      <c r="AL117" s="50" t="str">
        <f>'Details and Calculations'!AW116</f>
        <v xml:space="preserve"> </v>
      </c>
      <c r="AM117" s="50">
        <f>'Details and Calculations'!BA116</f>
        <v>1</v>
      </c>
      <c r="AN117" s="50">
        <f>'Details and Calculations'!BF116</f>
        <v>2</v>
      </c>
      <c r="AO117" s="50">
        <f>'Details and Calculations'!BI116</f>
        <v>1</v>
      </c>
      <c r="AP117" s="50" t="str">
        <f>'Details and Calculations'!BM116</f>
        <v xml:space="preserve"> </v>
      </c>
      <c r="AQ117" s="50" t="str">
        <f>'Details and Calculations'!BP116</f>
        <v xml:space="preserve"> </v>
      </c>
      <c r="AR117" s="50">
        <f>'Details and Calculations'!CC116</f>
        <v>1</v>
      </c>
      <c r="AS117" s="50">
        <f>'Details and Calculations'!CJ116</f>
        <v>1</v>
      </c>
      <c r="AT117" s="51">
        <f>'Details and Calculations'!T116</f>
        <v>1</v>
      </c>
      <c r="AU117" s="51">
        <f>'Details and Calculations'!Z116</f>
        <v>1</v>
      </c>
      <c r="AV117" s="51">
        <f>'Details and Calculations'!S116</f>
        <v>0</v>
      </c>
      <c r="AW117" s="51">
        <f>'Details and Calculations'!AI116</f>
        <v>1</v>
      </c>
      <c r="AX117" s="51">
        <f>'Details and Calculations'!BY116</f>
        <v>1</v>
      </c>
      <c r="AY117" s="51">
        <f>'Details and Calculations'!CG116</f>
        <v>1</v>
      </c>
      <c r="AZ117" s="51">
        <f>'Details and Calculations'!CI116</f>
        <v>1</v>
      </c>
      <c r="BA117" s="51">
        <f t="shared" si="65"/>
        <v>1</v>
      </c>
      <c r="BB117" s="52">
        <f>'Details and Calculations'!Y116</f>
        <v>4</v>
      </c>
      <c r="BC117" s="52">
        <f>'Details and Calculations'!AC116</f>
        <v>5</v>
      </c>
      <c r="BD117" s="52">
        <f>'Details and Calculations'!AK116</f>
        <v>2</v>
      </c>
      <c r="BE117" s="52">
        <f>'Details and Calculations'!AN116</f>
        <v>8000</v>
      </c>
      <c r="BF117" s="52">
        <f>'Details and Calculations'!AP116</f>
        <v>13</v>
      </c>
      <c r="BG117" s="52" t="str">
        <f>'Details and Calculations'!AT116</f>
        <v xml:space="preserve"> </v>
      </c>
      <c r="BH117" s="52">
        <f>'Details and Calculations'!AY116</f>
        <v>2</v>
      </c>
      <c r="BI117" s="52">
        <f>'Details and Calculations'!BB116</f>
        <v>7000</v>
      </c>
      <c r="BJ117" s="52">
        <f>'Details and Calculations'!BD116</f>
        <v>2</v>
      </c>
      <c r="BK117" s="52">
        <f>'Details and Calculations'!CA116</f>
        <v>13</v>
      </c>
      <c r="BL117" s="43">
        <f>'Details and Calculations'!AA116</f>
        <v>1</v>
      </c>
      <c r="BM117" s="43" t="str">
        <f>'Details and Calculations'!AB116</f>
        <v>"Springbox" --Intake Structure At A Spring|Collection Chamber</v>
      </c>
      <c r="BN117" s="43">
        <f>'Details and Calculations'!AD116</f>
        <v>2014</v>
      </c>
      <c r="BO117" s="43">
        <f>'Details and Calculations'!AJ116</f>
        <v>1</v>
      </c>
      <c r="BP117" s="43">
        <f>'Details and Calculations'!AL116</f>
        <v>2014</v>
      </c>
      <c r="BQ117" s="43">
        <f>'Details and Calculations'!AO116</f>
        <v>1</v>
      </c>
      <c r="BR117" s="43">
        <f>'Details and Calculations'!AQ116</f>
        <v>2014</v>
      </c>
      <c r="BS117" s="43">
        <f>'Details and Calculations'!AS116</f>
        <v>0</v>
      </c>
      <c r="BT117" s="43" t="str">
        <f>'Details and Calculations'!AV116</f>
        <v xml:space="preserve"> </v>
      </c>
      <c r="BU117" s="43">
        <f>'Details and Calculations'!AX116</f>
        <v>1</v>
      </c>
      <c r="BV117" s="43">
        <f>'Details and Calculations'!AZ116</f>
        <v>2014</v>
      </c>
      <c r="BW117" s="43">
        <f>'Details and Calculations'!BC116</f>
        <v>1</v>
      </c>
      <c r="BX117" s="43">
        <f>'Details and Calculations'!BE116</f>
        <v>2014</v>
      </c>
      <c r="BY117" s="43">
        <f>'Details and Calculations'!BG116</f>
        <v>1</v>
      </c>
      <c r="BZ117" s="43">
        <f>'Details and Calculations'!BH116</f>
        <v>2014</v>
      </c>
      <c r="CA117" s="43">
        <f>'Details and Calculations'!BJ116</f>
        <v>0</v>
      </c>
      <c r="CB117" s="43" t="str">
        <f>'Details and Calculations'!BK116</f>
        <v/>
      </c>
      <c r="CC117" s="43" t="str">
        <f>'Details and Calculations'!BL116</f>
        <v xml:space="preserve"> </v>
      </c>
      <c r="CD117" s="43" t="str">
        <f>'Details and Calculations'!BN116</f>
        <v xml:space="preserve"> </v>
      </c>
      <c r="CE117" s="43" t="str">
        <f>'Details and Calculations'!BO116</f>
        <v xml:space="preserve"> </v>
      </c>
      <c r="CF117" s="43">
        <f>'Details and Calculations'!BZ116</f>
        <v>1</v>
      </c>
      <c r="CG117" s="43">
        <f>'Details and Calculations'!CB116</f>
        <v>2014</v>
      </c>
      <c r="CH117" s="31"/>
      <c r="CI117" s="53"/>
    </row>
    <row r="118" spans="1:87" x14ac:dyDescent="0.3">
      <c r="A118" s="43">
        <f>'Details and Calculations'!A117</f>
        <v>2017</v>
      </c>
      <c r="B118" s="43" t="str">
        <f>'Details and Calculations'!C117</f>
        <v>Rwanda</v>
      </c>
      <c r="C118" s="43" t="str">
        <f>'Details and Calculations'!D117</f>
        <v>Rulindo</v>
      </c>
      <c r="D118" s="43" t="str">
        <f>'Details and Calculations'!E117</f>
        <v>Buyoga</v>
      </c>
      <c r="E118" s="43" t="str">
        <f>'Details and Calculations'!F117</f>
        <v>Karama</v>
      </c>
      <c r="F118" s="43" t="str">
        <f>'Details and Calculations'!G117</f>
        <v>Kajeneni</v>
      </c>
      <c r="G118" s="43" t="str">
        <f>'Details and Calculations'!H117</f>
        <v/>
      </c>
      <c r="H118" s="43" t="str">
        <f>'Details and Calculations'!I117</f>
        <v/>
      </c>
      <c r="I118" s="43" t="str">
        <f>'Details and Calculations'!J117</f>
        <v>Karambo center water point/Nyirambuga pumping</v>
      </c>
      <c r="J118" s="43">
        <f>'Details and Calculations'!K117</f>
        <v>175</v>
      </c>
      <c r="K118" s="43">
        <f>'Details and Calculations'!O117</f>
        <v>175</v>
      </c>
      <c r="L118" s="43" t="str">
        <f>'Details and Calculations'!P118</f>
        <v xml:space="preserve"> </v>
      </c>
      <c r="M118" s="43" t="str">
        <f>'Details and Calculations'!U117</f>
        <v>Piped Network With Pump</v>
      </c>
      <c r="N118" s="43">
        <f>'Details and Calculations'!V117</f>
        <v>2012</v>
      </c>
      <c r="O118" s="43" t="str">
        <f>'Details and Calculations'!W117</f>
        <v>Governement (District, Wasac) And Water For People</v>
      </c>
      <c r="P118" s="43" t="str">
        <f>'Details and Calculations'!X117</f>
        <v>Spring</v>
      </c>
      <c r="Q118" s="44" t="str">
        <f t="shared" si="52"/>
        <v>Low Risk</v>
      </c>
      <c r="R118" s="44" t="str">
        <f t="shared" si="53"/>
        <v>Low Risk</v>
      </c>
      <c r="S118" s="45" t="str">
        <f t="shared" si="35"/>
        <v>Intermediate Level of Service</v>
      </c>
      <c r="T118" s="62" t="str">
        <f t="shared" si="48"/>
        <v>Low Priority</v>
      </c>
      <c r="U118" s="46">
        <f t="shared" si="54"/>
        <v>7</v>
      </c>
      <c r="V118" s="28" t="str">
        <f t="shared" si="49"/>
        <v>Perform Routine Preventative Maintenance</v>
      </c>
      <c r="W118" s="47" t="str">
        <f t="shared" si="50"/>
        <v/>
      </c>
      <c r="X118" s="27" t="str">
        <f t="shared" si="51"/>
        <v>Maintain O&amp;M and Routine Monitoring</v>
      </c>
      <c r="Y118" s="48" t="str">
        <f t="shared" si="55"/>
        <v xml:space="preserve"> </v>
      </c>
      <c r="Z118" s="48" t="str">
        <f t="shared" si="56"/>
        <v xml:space="preserve"> </v>
      </c>
      <c r="AA118" s="48" t="str">
        <f t="shared" si="57"/>
        <v xml:space="preserve"> </v>
      </c>
      <c r="AB118" s="48" t="str">
        <f t="shared" si="58"/>
        <v xml:space="preserve"> </v>
      </c>
      <c r="AC118" s="48" t="str">
        <f t="shared" si="59"/>
        <v xml:space="preserve"> </v>
      </c>
      <c r="AD118" s="48" t="str">
        <f t="shared" si="60"/>
        <v xml:space="preserve"> </v>
      </c>
      <c r="AE118" s="48" t="str">
        <f t="shared" si="61"/>
        <v xml:space="preserve"> </v>
      </c>
      <c r="AF118" s="48" t="str">
        <f t="shared" si="62"/>
        <v xml:space="preserve"> </v>
      </c>
      <c r="AG118" s="49" t="str">
        <f t="shared" si="63"/>
        <v/>
      </c>
      <c r="AH118" s="48">
        <f t="shared" si="64"/>
        <v>15</v>
      </c>
      <c r="AI118" s="50" t="str">
        <f>'Details and Calculations'!AE117</f>
        <v xml:space="preserve"> </v>
      </c>
      <c r="AJ118" s="50" t="str">
        <f>'Details and Calculations'!AM117</f>
        <v xml:space="preserve"> </v>
      </c>
      <c r="AK118" s="50" t="str">
        <f>'Details and Calculations'!AR117</f>
        <v xml:space="preserve"> </v>
      </c>
      <c r="AL118" s="50" t="str">
        <f>'Details and Calculations'!AW117</f>
        <v xml:space="preserve"> </v>
      </c>
      <c r="AM118" s="50" t="str">
        <f>'Details and Calculations'!BA117</f>
        <v xml:space="preserve"> </v>
      </c>
      <c r="AN118" s="50" t="str">
        <f>'Details and Calculations'!BF117</f>
        <v xml:space="preserve"> </v>
      </c>
      <c r="AO118" s="50" t="str">
        <f>'Details and Calculations'!BI117</f>
        <v xml:space="preserve"> </v>
      </c>
      <c r="AP118" s="50" t="str">
        <f>'Details and Calculations'!BM117</f>
        <v xml:space="preserve"> </v>
      </c>
      <c r="AQ118" s="50" t="str">
        <f>'Details and Calculations'!BP117</f>
        <v xml:space="preserve"> </v>
      </c>
      <c r="AR118" s="50">
        <f>'Details and Calculations'!CC117</f>
        <v>1</v>
      </c>
      <c r="AS118" s="50">
        <f>'Details and Calculations'!CJ117</f>
        <v>1</v>
      </c>
      <c r="AT118" s="51">
        <f>'Details and Calculations'!T117</f>
        <v>1</v>
      </c>
      <c r="AU118" s="51">
        <f>'Details and Calculations'!Z117</f>
        <v>1</v>
      </c>
      <c r="AV118" s="51">
        <f>'Details and Calculations'!S117</f>
        <v>0</v>
      </c>
      <c r="AW118" s="51">
        <f>'Details and Calculations'!AI117</f>
        <v>1</v>
      </c>
      <c r="AX118" s="51">
        <f>'Details and Calculations'!BY117</f>
        <v>1</v>
      </c>
      <c r="AY118" s="51">
        <f>'Details and Calculations'!CG117</f>
        <v>1</v>
      </c>
      <c r="AZ118" s="51">
        <f>'Details and Calculations'!CI117</f>
        <v>1</v>
      </c>
      <c r="BA118" s="51">
        <f t="shared" si="65"/>
        <v>1</v>
      </c>
      <c r="BB118" s="52">
        <f>'Details and Calculations'!Y117</f>
        <v>2</v>
      </c>
      <c r="BC118" s="52" t="str">
        <f>'Details and Calculations'!AC117</f>
        <v xml:space="preserve"> </v>
      </c>
      <c r="BD118" s="52" t="str">
        <f>'Details and Calculations'!AK117</f>
        <v xml:space="preserve"> </v>
      </c>
      <c r="BE118" s="52" t="str">
        <f>'Details and Calculations'!AN117</f>
        <v xml:space="preserve"> </v>
      </c>
      <c r="BF118" s="52" t="str">
        <f>'Details and Calculations'!AP117</f>
        <v xml:space="preserve"> </v>
      </c>
      <c r="BG118" s="52" t="str">
        <f>'Details and Calculations'!AT117</f>
        <v xml:space="preserve"> </v>
      </c>
      <c r="BH118" s="52" t="str">
        <f>'Details and Calculations'!AY117</f>
        <v xml:space="preserve"> </v>
      </c>
      <c r="BI118" s="52" t="str">
        <f>'Details and Calculations'!BB117</f>
        <v xml:space="preserve"> </v>
      </c>
      <c r="BJ118" s="52" t="str">
        <f>'Details and Calculations'!BD117</f>
        <v xml:space="preserve"> </v>
      </c>
      <c r="BK118" s="52">
        <f>'Details and Calculations'!CA117</f>
        <v>2</v>
      </c>
      <c r="BL118" s="43">
        <f>'Details and Calculations'!AA117</f>
        <v>0</v>
      </c>
      <c r="BM118" s="43" t="str">
        <f>'Details and Calculations'!AB117</f>
        <v/>
      </c>
      <c r="BN118" s="43" t="str">
        <f>'Details and Calculations'!AD117</f>
        <v xml:space="preserve"> </v>
      </c>
      <c r="BO118" s="43">
        <f>'Details and Calculations'!AJ117</f>
        <v>0</v>
      </c>
      <c r="BP118" s="43" t="str">
        <f>'Details and Calculations'!AL117</f>
        <v xml:space="preserve"> </v>
      </c>
      <c r="BQ118" s="43">
        <f>'Details and Calculations'!AO117</f>
        <v>0</v>
      </c>
      <c r="BR118" s="43" t="str">
        <f>'Details and Calculations'!AQ117</f>
        <v xml:space="preserve"> </v>
      </c>
      <c r="BS118" s="43">
        <f>'Details and Calculations'!AS117</f>
        <v>0</v>
      </c>
      <c r="BT118" s="43" t="str">
        <f>'Details and Calculations'!AV117</f>
        <v xml:space="preserve"> </v>
      </c>
      <c r="BU118" s="43">
        <f>'Details and Calculations'!AX117</f>
        <v>0</v>
      </c>
      <c r="BV118" s="43" t="str">
        <f>'Details and Calculations'!AZ117</f>
        <v xml:space="preserve"> </v>
      </c>
      <c r="BW118" s="43">
        <f>'Details and Calculations'!BC117</f>
        <v>0</v>
      </c>
      <c r="BX118" s="43" t="str">
        <f>'Details and Calculations'!BE117</f>
        <v xml:space="preserve"> </v>
      </c>
      <c r="BY118" s="43" t="str">
        <f>'Details and Calculations'!BG117</f>
        <v xml:space="preserve"> </v>
      </c>
      <c r="BZ118" s="43" t="str">
        <f>'Details and Calculations'!BH117</f>
        <v xml:space="preserve"> </v>
      </c>
      <c r="CA118" s="43">
        <f>'Details and Calculations'!BJ117</f>
        <v>0</v>
      </c>
      <c r="CB118" s="43" t="str">
        <f>'Details and Calculations'!BK117</f>
        <v/>
      </c>
      <c r="CC118" s="43" t="str">
        <f>'Details and Calculations'!BL117</f>
        <v xml:space="preserve"> </v>
      </c>
      <c r="CD118" s="43" t="str">
        <f>'Details and Calculations'!BN117</f>
        <v xml:space="preserve"> </v>
      </c>
      <c r="CE118" s="43" t="str">
        <f>'Details and Calculations'!BO117</f>
        <v xml:space="preserve"> </v>
      </c>
      <c r="CF118" s="43">
        <f>'Details and Calculations'!BZ117</f>
        <v>1</v>
      </c>
      <c r="CG118" s="43">
        <f>'Details and Calculations'!CB117</f>
        <v>2012</v>
      </c>
      <c r="CH118" s="31"/>
      <c r="CI118" s="53"/>
    </row>
    <row r="119" spans="1:87" x14ac:dyDescent="0.3">
      <c r="A119" s="43">
        <f>'Details and Calculations'!A118</f>
        <v>2017</v>
      </c>
      <c r="B119" s="43" t="str">
        <f>'Details and Calculations'!C118</f>
        <v>Rwanda</v>
      </c>
      <c r="C119" s="43" t="str">
        <f>'Details and Calculations'!D118</f>
        <v>Rulindo</v>
      </c>
      <c r="D119" s="43" t="str">
        <f>'Details and Calculations'!E118</f>
        <v>Murambi</v>
      </c>
      <c r="E119" s="43" t="str">
        <f>'Details and Calculations'!F118</f>
        <v>Mvuzo</v>
      </c>
      <c r="F119" s="43" t="str">
        <f>'Details and Calculations'!G118</f>
        <v>Ntyaba</v>
      </c>
      <c r="G119" s="43" t="str">
        <f>'Details and Calculations'!H118</f>
        <v/>
      </c>
      <c r="H119" s="43" t="str">
        <f>'Details and Calculations'!I118</f>
        <v/>
      </c>
      <c r="I119" s="43" t="str">
        <f>'Details and Calculations'!J118</f>
        <v>0</v>
      </c>
      <c r="J119" s="43">
        <f>'Details and Calculations'!K118</f>
        <v>680</v>
      </c>
      <c r="K119" s="43">
        <f>'Details and Calculations'!O118</f>
        <v>680</v>
      </c>
      <c r="L119" s="43" t="str">
        <f>'Details and Calculations'!P119</f>
        <v xml:space="preserve"> </v>
      </c>
      <c r="M119" s="43" t="str">
        <f>'Details and Calculations'!U118</f>
        <v>Piped Network With Pump</v>
      </c>
      <c r="N119" s="43">
        <f>'Details and Calculations'!V118</f>
        <v>2016</v>
      </c>
      <c r="O119" s="43" t="str">
        <f>'Details and Calculations'!W118</f>
        <v>Governement (District, Wasac) And Water For People</v>
      </c>
      <c r="P119" s="43" t="str">
        <f>'Details and Calculations'!X118</f>
        <v>Spring</v>
      </c>
      <c r="Q119" s="44" t="str">
        <f t="shared" si="52"/>
        <v>Low Risk</v>
      </c>
      <c r="R119" s="44" t="str">
        <f t="shared" si="53"/>
        <v>Low Risk</v>
      </c>
      <c r="S119" s="45" t="str">
        <f t="shared" si="35"/>
        <v>Intermediate Level of Service</v>
      </c>
      <c r="T119" s="62" t="str">
        <f t="shared" si="48"/>
        <v>Low Priority</v>
      </c>
      <c r="U119" s="46">
        <f t="shared" si="54"/>
        <v>7</v>
      </c>
      <c r="V119" s="28" t="str">
        <f t="shared" si="49"/>
        <v>Perform Routine Preventative Maintenance</v>
      </c>
      <c r="W119" s="47" t="str">
        <f t="shared" si="50"/>
        <v/>
      </c>
      <c r="X119" s="27" t="str">
        <f t="shared" si="51"/>
        <v>Maintain O&amp;M and Routine Monitoring</v>
      </c>
      <c r="Y119" s="48">
        <f t="shared" si="55"/>
        <v>29</v>
      </c>
      <c r="Z119" s="48">
        <f t="shared" si="56"/>
        <v>19</v>
      </c>
      <c r="AA119" s="48">
        <f t="shared" si="57"/>
        <v>29</v>
      </c>
      <c r="AB119" s="48">
        <f t="shared" si="58"/>
        <v>19</v>
      </c>
      <c r="AC119" s="48">
        <f t="shared" si="59"/>
        <v>29</v>
      </c>
      <c r="AD119" s="48">
        <f t="shared" si="60"/>
        <v>6</v>
      </c>
      <c r="AE119" s="48">
        <f t="shared" si="61"/>
        <v>19</v>
      </c>
      <c r="AF119" s="48" t="str">
        <f t="shared" si="62"/>
        <v xml:space="preserve"> </v>
      </c>
      <c r="AG119" s="49" t="str">
        <f t="shared" si="63"/>
        <v/>
      </c>
      <c r="AH119" s="48">
        <f t="shared" si="64"/>
        <v>19</v>
      </c>
      <c r="AI119" s="50">
        <f>'Details and Calculations'!AE118</f>
        <v>1</v>
      </c>
      <c r="AJ119" s="50">
        <f>'Details and Calculations'!AM118</f>
        <v>1</v>
      </c>
      <c r="AK119" s="50">
        <f>'Details and Calculations'!AR118</f>
        <v>1</v>
      </c>
      <c r="AL119" s="50">
        <f>'Details and Calculations'!AW118</f>
        <v>1</v>
      </c>
      <c r="AM119" s="50">
        <f>'Details and Calculations'!BA118</f>
        <v>1</v>
      </c>
      <c r="AN119" s="50">
        <f>'Details and Calculations'!BF118</f>
        <v>1</v>
      </c>
      <c r="AO119" s="50">
        <f>'Details and Calculations'!BI118</f>
        <v>1</v>
      </c>
      <c r="AP119" s="50" t="str">
        <f>'Details and Calculations'!BM118</f>
        <v xml:space="preserve"> </v>
      </c>
      <c r="AQ119" s="50" t="str">
        <f>'Details and Calculations'!BP118</f>
        <v xml:space="preserve"> </v>
      </c>
      <c r="AR119" s="50">
        <f>'Details and Calculations'!CC118</f>
        <v>1</v>
      </c>
      <c r="AS119" s="50">
        <f>'Details and Calculations'!CJ118</f>
        <v>1</v>
      </c>
      <c r="AT119" s="51">
        <f>'Details and Calculations'!T118</f>
        <v>1</v>
      </c>
      <c r="AU119" s="51">
        <f>'Details and Calculations'!Z118</f>
        <v>1</v>
      </c>
      <c r="AV119" s="51">
        <f>'Details and Calculations'!S118</f>
        <v>0</v>
      </c>
      <c r="AW119" s="51">
        <f>'Details and Calculations'!AI118</f>
        <v>1</v>
      </c>
      <c r="AX119" s="51">
        <f>'Details and Calculations'!BY118</f>
        <v>1</v>
      </c>
      <c r="AY119" s="51">
        <f>'Details and Calculations'!CG118</f>
        <v>1</v>
      </c>
      <c r="AZ119" s="51">
        <f>'Details and Calculations'!CI118</f>
        <v>1</v>
      </c>
      <c r="BA119" s="51">
        <f t="shared" si="65"/>
        <v>1</v>
      </c>
      <c r="BB119" s="52">
        <f>'Details and Calculations'!Y118</f>
        <v>2</v>
      </c>
      <c r="BC119" s="52">
        <f>'Details and Calculations'!AC118</f>
        <v>1</v>
      </c>
      <c r="BD119" s="52">
        <f>'Details and Calculations'!AK118</f>
        <v>1</v>
      </c>
      <c r="BE119" s="52">
        <f>'Details and Calculations'!AN118</f>
        <v>35000</v>
      </c>
      <c r="BF119" s="52">
        <f>'Details and Calculations'!AP118</f>
        <v>6</v>
      </c>
      <c r="BG119" s="52">
        <f>'Details and Calculations'!AT118</f>
        <v>30</v>
      </c>
      <c r="BH119" s="52">
        <f>'Details and Calculations'!AY118</f>
        <v>1</v>
      </c>
      <c r="BI119" s="52">
        <f>'Details and Calculations'!BB118</f>
        <v>35000</v>
      </c>
      <c r="BJ119" s="52">
        <f>'Details and Calculations'!BD118</f>
        <v>3</v>
      </c>
      <c r="BK119" s="52">
        <f>'Details and Calculations'!CA118</f>
        <v>1</v>
      </c>
      <c r="BL119" s="43">
        <f>'Details and Calculations'!AA118</f>
        <v>1</v>
      </c>
      <c r="BM119" s="43" t="str">
        <f>'Details and Calculations'!AB118</f>
        <v/>
      </c>
      <c r="BN119" s="43">
        <f>'Details and Calculations'!AD118</f>
        <v>2016</v>
      </c>
      <c r="BO119" s="43">
        <f>'Details and Calculations'!AJ118</f>
        <v>1</v>
      </c>
      <c r="BP119" s="43">
        <f>'Details and Calculations'!AL118</f>
        <v>2016</v>
      </c>
      <c r="BQ119" s="43">
        <f>'Details and Calculations'!AO118</f>
        <v>1</v>
      </c>
      <c r="BR119" s="43">
        <f>'Details and Calculations'!AQ118</f>
        <v>2016</v>
      </c>
      <c r="BS119" s="43">
        <f>'Details and Calculations'!AS118</f>
        <v>1</v>
      </c>
      <c r="BT119" s="43">
        <f>'Details and Calculations'!AV118</f>
        <v>2016</v>
      </c>
      <c r="BU119" s="43">
        <f>'Details and Calculations'!AX118</f>
        <v>1</v>
      </c>
      <c r="BV119" s="43">
        <f>'Details and Calculations'!AZ118</f>
        <v>2016</v>
      </c>
      <c r="BW119" s="43">
        <f>'Details and Calculations'!BC118</f>
        <v>1</v>
      </c>
      <c r="BX119" s="43">
        <f>'Details and Calculations'!BE118</f>
        <v>2016</v>
      </c>
      <c r="BY119" s="43">
        <f>'Details and Calculations'!BG118</f>
        <v>1</v>
      </c>
      <c r="BZ119" s="43">
        <f>'Details and Calculations'!BH118</f>
        <v>2016</v>
      </c>
      <c r="CA119" s="43">
        <f>'Details and Calculations'!BJ118</f>
        <v>0</v>
      </c>
      <c r="CB119" s="43" t="str">
        <f>'Details and Calculations'!BK118</f>
        <v/>
      </c>
      <c r="CC119" s="43" t="str">
        <f>'Details and Calculations'!BL118</f>
        <v xml:space="preserve"> </v>
      </c>
      <c r="CD119" s="43" t="str">
        <f>'Details and Calculations'!BN118</f>
        <v xml:space="preserve"> </v>
      </c>
      <c r="CE119" s="43" t="str">
        <f>'Details and Calculations'!BO118</f>
        <v xml:space="preserve"> </v>
      </c>
      <c r="CF119" s="43">
        <f>'Details and Calculations'!BZ118</f>
        <v>1</v>
      </c>
      <c r="CG119" s="43">
        <f>'Details and Calculations'!CB118</f>
        <v>2016</v>
      </c>
      <c r="CH119" s="31"/>
      <c r="CI119" s="53"/>
    </row>
    <row r="120" spans="1:87" x14ac:dyDescent="0.3">
      <c r="A120" s="43">
        <f>'Details and Calculations'!A119</f>
        <v>2017</v>
      </c>
      <c r="B120" s="43" t="str">
        <f>'Details and Calculations'!C119</f>
        <v>Rwanda</v>
      </c>
      <c r="C120" s="43" t="str">
        <f>'Details and Calculations'!D119</f>
        <v>Rulindo</v>
      </c>
      <c r="D120" s="43" t="str">
        <f>'Details and Calculations'!E119</f>
        <v>Ntarabana</v>
      </c>
      <c r="E120" s="43" t="str">
        <f>'Details and Calculations'!F119</f>
        <v>Kiyanza</v>
      </c>
      <c r="F120" s="43" t="str">
        <f>'Details and Calculations'!G119</f>
        <v>Nyarurama</v>
      </c>
      <c r="G120" s="43" t="str">
        <f>'Details and Calculations'!H119</f>
        <v/>
      </c>
      <c r="H120" s="43" t="str">
        <f>'Details and Calculations'!I119</f>
        <v/>
      </c>
      <c r="I120" s="43" t="str">
        <f>'Details and Calculations'!J119</f>
        <v>Rwamugaza network</v>
      </c>
      <c r="J120" s="43">
        <f>'Details and Calculations'!K119</f>
        <v>168</v>
      </c>
      <c r="K120" s="43">
        <f>'Details and Calculations'!O119</f>
        <v>168</v>
      </c>
      <c r="L120" s="43">
        <f>'Details and Calculations'!P120</f>
        <v>8</v>
      </c>
      <c r="M120" s="43" t="str">
        <f>'Details and Calculations'!U119</f>
        <v>Piped Network -- Gravity Only</v>
      </c>
      <c r="N120" s="43">
        <f>'Details and Calculations'!V119</f>
        <v>2003</v>
      </c>
      <c r="O120" s="43" t="str">
        <f>'Details and Calculations'!W119</f>
        <v>Government</v>
      </c>
      <c r="P120" s="43" t="str">
        <f>'Details and Calculations'!X119</f>
        <v>Spring</v>
      </c>
      <c r="Q120" s="44" t="str">
        <f t="shared" si="52"/>
        <v>Low Risk</v>
      </c>
      <c r="R120" s="44" t="str">
        <f t="shared" si="53"/>
        <v>Low Risk</v>
      </c>
      <c r="S120" s="45" t="str">
        <f t="shared" si="35"/>
        <v>Basic Level of Service</v>
      </c>
      <c r="T120" s="62" t="str">
        <f t="shared" si="48"/>
        <v>Medium Priority</v>
      </c>
      <c r="U120" s="46">
        <f t="shared" si="54"/>
        <v>5</v>
      </c>
      <c r="V120" s="28" t="str">
        <f t="shared" si="49"/>
        <v>Perform Routine Preventative Maintenance</v>
      </c>
      <c r="W120" s="47" t="str">
        <f t="shared" si="50"/>
        <v/>
      </c>
      <c r="X120" s="27" t="str">
        <f t="shared" si="51"/>
        <v>Maintain O&amp;M and Routine Monitoring</v>
      </c>
      <c r="Y120" s="48">
        <f t="shared" si="55"/>
        <v>16</v>
      </c>
      <c r="Z120" s="48">
        <f t="shared" si="56"/>
        <v>6</v>
      </c>
      <c r="AA120" s="48">
        <f t="shared" si="57"/>
        <v>16</v>
      </c>
      <c r="AB120" s="48">
        <f t="shared" si="58"/>
        <v>6</v>
      </c>
      <c r="AC120" s="48">
        <f t="shared" si="59"/>
        <v>16</v>
      </c>
      <c r="AD120" s="48" t="str">
        <f t="shared" si="60"/>
        <v xml:space="preserve"> </v>
      </c>
      <c r="AE120" s="48" t="str">
        <f t="shared" si="61"/>
        <v xml:space="preserve"> </v>
      </c>
      <c r="AF120" s="48" t="str">
        <f t="shared" si="62"/>
        <v xml:space="preserve"> </v>
      </c>
      <c r="AG120" s="49" t="str">
        <f t="shared" si="63"/>
        <v/>
      </c>
      <c r="AH120" s="48">
        <f t="shared" si="64"/>
        <v>6</v>
      </c>
      <c r="AI120" s="50">
        <f>'Details and Calculations'!AE119</f>
        <v>1</v>
      </c>
      <c r="AJ120" s="50">
        <f>'Details and Calculations'!AM119</f>
        <v>1</v>
      </c>
      <c r="AK120" s="50">
        <f>'Details and Calculations'!AR119</f>
        <v>1</v>
      </c>
      <c r="AL120" s="50">
        <f>'Details and Calculations'!AW119</f>
        <v>1</v>
      </c>
      <c r="AM120" s="50">
        <f>'Details and Calculations'!BA119</f>
        <v>1</v>
      </c>
      <c r="AN120" s="50" t="str">
        <f>'Details and Calculations'!BF119</f>
        <v xml:space="preserve"> </v>
      </c>
      <c r="AO120" s="50" t="str">
        <f>'Details and Calculations'!BI119</f>
        <v xml:space="preserve"> </v>
      </c>
      <c r="AP120" s="50" t="str">
        <f>'Details and Calculations'!BM119</f>
        <v xml:space="preserve"> </v>
      </c>
      <c r="AQ120" s="50" t="str">
        <f>'Details and Calculations'!BP119</f>
        <v xml:space="preserve"> </v>
      </c>
      <c r="AR120" s="50">
        <f>'Details and Calculations'!CC119</f>
        <v>1</v>
      </c>
      <c r="AS120" s="50">
        <f>'Details and Calculations'!CJ119</f>
        <v>2</v>
      </c>
      <c r="AT120" s="51">
        <f>'Details and Calculations'!T119</f>
        <v>1</v>
      </c>
      <c r="AU120" s="51">
        <f>'Details and Calculations'!Z119</f>
        <v>1</v>
      </c>
      <c r="AV120" s="51">
        <f>'Details and Calculations'!S119</f>
        <v>0</v>
      </c>
      <c r="AW120" s="51">
        <f>'Details and Calculations'!AI119</f>
        <v>1</v>
      </c>
      <c r="AX120" s="51">
        <f>'Details and Calculations'!BY119</f>
        <v>1</v>
      </c>
      <c r="AY120" s="51">
        <f>'Details and Calculations'!CG119</f>
        <v>1</v>
      </c>
      <c r="AZ120" s="51">
        <f>'Details and Calculations'!CI119</f>
        <v>0</v>
      </c>
      <c r="BA120" s="51">
        <f t="shared" si="65"/>
        <v>0</v>
      </c>
      <c r="BB120" s="52">
        <f>'Details and Calculations'!Y119</f>
        <v>2</v>
      </c>
      <c r="BC120" s="52">
        <f>'Details and Calculations'!AC119</f>
        <v>1</v>
      </c>
      <c r="BD120" s="52">
        <f>'Details and Calculations'!AK119</f>
        <v>2</v>
      </c>
      <c r="BE120" s="52">
        <f>'Details and Calculations'!AN119</f>
        <v>35000</v>
      </c>
      <c r="BF120" s="52">
        <f>'Details and Calculations'!AP119</f>
        <v>7</v>
      </c>
      <c r="BG120" s="52">
        <f>'Details and Calculations'!AT119</f>
        <v>12</v>
      </c>
      <c r="BH120" s="52">
        <f>'Details and Calculations'!AY119</f>
        <v>2</v>
      </c>
      <c r="BI120" s="52">
        <f>'Details and Calculations'!BB119</f>
        <v>35000</v>
      </c>
      <c r="BJ120" s="52" t="str">
        <f>'Details and Calculations'!BD119</f>
        <v xml:space="preserve"> </v>
      </c>
      <c r="BK120" s="52">
        <f>'Details and Calculations'!CA119</f>
        <v>1</v>
      </c>
      <c r="BL120" s="43">
        <f>'Details and Calculations'!AA119</f>
        <v>1</v>
      </c>
      <c r="BM120" s="43" t="str">
        <f>'Details and Calculations'!AB119</f>
        <v/>
      </c>
      <c r="BN120" s="43">
        <f>'Details and Calculations'!AD119</f>
        <v>2003</v>
      </c>
      <c r="BO120" s="43">
        <f>'Details and Calculations'!AJ119</f>
        <v>1</v>
      </c>
      <c r="BP120" s="43">
        <f>'Details and Calculations'!AL119</f>
        <v>2003</v>
      </c>
      <c r="BQ120" s="43">
        <f>'Details and Calculations'!AO119</f>
        <v>1</v>
      </c>
      <c r="BR120" s="43">
        <f>'Details and Calculations'!AQ119</f>
        <v>2003</v>
      </c>
      <c r="BS120" s="43">
        <f>'Details and Calculations'!AS119</f>
        <v>1</v>
      </c>
      <c r="BT120" s="43">
        <f>'Details and Calculations'!AV119</f>
        <v>2003</v>
      </c>
      <c r="BU120" s="43">
        <f>'Details and Calculations'!AX119</f>
        <v>1</v>
      </c>
      <c r="BV120" s="43">
        <f>'Details and Calculations'!AZ119</f>
        <v>2003</v>
      </c>
      <c r="BW120" s="43">
        <f>'Details and Calculations'!BC119</f>
        <v>0</v>
      </c>
      <c r="BX120" s="43" t="str">
        <f>'Details and Calculations'!BE119</f>
        <v xml:space="preserve"> </v>
      </c>
      <c r="BY120" s="43" t="str">
        <f>'Details and Calculations'!BG119</f>
        <v xml:space="preserve"> </v>
      </c>
      <c r="BZ120" s="43" t="str">
        <f>'Details and Calculations'!BH119</f>
        <v xml:space="preserve"> </v>
      </c>
      <c r="CA120" s="43">
        <f>'Details and Calculations'!BJ119</f>
        <v>0</v>
      </c>
      <c r="CB120" s="43" t="str">
        <f>'Details and Calculations'!BK119</f>
        <v/>
      </c>
      <c r="CC120" s="43" t="str">
        <f>'Details and Calculations'!BL119</f>
        <v xml:space="preserve"> </v>
      </c>
      <c r="CD120" s="43" t="str">
        <f>'Details and Calculations'!BN119</f>
        <v xml:space="preserve"> </v>
      </c>
      <c r="CE120" s="43" t="str">
        <f>'Details and Calculations'!BO119</f>
        <v xml:space="preserve"> </v>
      </c>
      <c r="CF120" s="43">
        <f>'Details and Calculations'!BZ119</f>
        <v>1</v>
      </c>
      <c r="CG120" s="43">
        <f>'Details and Calculations'!CB119</f>
        <v>2003</v>
      </c>
      <c r="CH120" s="31"/>
      <c r="CI120" s="53"/>
    </row>
    <row r="121" spans="1:87" x14ac:dyDescent="0.3">
      <c r="A121" s="43">
        <f>'Details and Calculations'!A120</f>
        <v>2017</v>
      </c>
      <c r="B121" s="43" t="str">
        <f>'Details and Calculations'!C120</f>
        <v>Rwanda</v>
      </c>
      <c r="C121" s="43" t="str">
        <f>'Details and Calculations'!D120</f>
        <v>Rulindo</v>
      </c>
      <c r="D121" s="43" t="str">
        <f>'Details and Calculations'!E120</f>
        <v>Rukozo</v>
      </c>
      <c r="E121" s="43" t="str">
        <f>'Details and Calculations'!F120</f>
        <v>Mberuka</v>
      </c>
      <c r="F121" s="43" t="str">
        <f>'Details and Calculations'!G120</f>
        <v>Kabera</v>
      </c>
      <c r="G121" s="43" t="str">
        <f>'Details and Calculations'!H120</f>
        <v/>
      </c>
      <c r="H121" s="43" t="str">
        <f>'Details and Calculations'!I120</f>
        <v/>
      </c>
      <c r="I121" s="43" t="str">
        <f>'Details and Calculations'!J120</f>
        <v>Kabonanyoni</v>
      </c>
      <c r="J121" s="43">
        <f>'Details and Calculations'!K120</f>
        <v>138</v>
      </c>
      <c r="K121" s="43">
        <f>'Details and Calculations'!O120</f>
        <v>130</v>
      </c>
      <c r="L121" s="43" t="str">
        <f>'Details and Calculations'!P121</f>
        <v xml:space="preserve"> </v>
      </c>
      <c r="M121" s="43" t="str">
        <f>'Details and Calculations'!U120</f>
        <v>Piped Network With Pump</v>
      </c>
      <c r="N121" s="43">
        <f>'Details and Calculations'!V120</f>
        <v>2015</v>
      </c>
      <c r="O121" s="43" t="str">
        <f>'Details and Calculations'!W120</f>
        <v>Governement (District, Wasac) And Water For People</v>
      </c>
      <c r="P121" s="43" t="str">
        <f>'Details and Calculations'!X120</f>
        <v>Spring</v>
      </c>
      <c r="Q121" s="44" t="str">
        <f t="shared" si="52"/>
        <v>Low Risk</v>
      </c>
      <c r="R121" s="44" t="str">
        <f t="shared" si="53"/>
        <v>Low Risk</v>
      </c>
      <c r="S121" s="45" t="str">
        <f t="shared" si="35"/>
        <v>High Level of Service</v>
      </c>
      <c r="T121" s="62" t="str">
        <f t="shared" si="48"/>
        <v>Low Priority</v>
      </c>
      <c r="U121" s="46">
        <f t="shared" si="54"/>
        <v>8</v>
      </c>
      <c r="V121" s="28" t="str">
        <f t="shared" si="49"/>
        <v>Repair or Replace Components</v>
      </c>
      <c r="W121" s="47" t="str">
        <f t="shared" si="50"/>
        <v xml:space="preserve">Pump Station, </v>
      </c>
      <c r="X121" s="27" t="str">
        <f t="shared" si="51"/>
        <v>Create Plan To Repair or Replace Components</v>
      </c>
      <c r="Y121" s="48">
        <f t="shared" si="55"/>
        <v>28</v>
      </c>
      <c r="Z121" s="48">
        <f t="shared" si="56"/>
        <v>18</v>
      </c>
      <c r="AA121" s="48">
        <f t="shared" si="57"/>
        <v>28</v>
      </c>
      <c r="AB121" s="48">
        <f t="shared" si="58"/>
        <v>18</v>
      </c>
      <c r="AC121" s="48">
        <f t="shared" si="59"/>
        <v>28</v>
      </c>
      <c r="AD121" s="48">
        <f t="shared" si="60"/>
        <v>6</v>
      </c>
      <c r="AE121" s="48">
        <f t="shared" si="61"/>
        <v>19</v>
      </c>
      <c r="AF121" s="48" t="str">
        <f t="shared" si="62"/>
        <v xml:space="preserve"> </v>
      </c>
      <c r="AG121" s="49" t="str">
        <f t="shared" si="63"/>
        <v/>
      </c>
      <c r="AH121" s="48">
        <f t="shared" si="64"/>
        <v>18</v>
      </c>
      <c r="AI121" s="50">
        <f>'Details and Calculations'!AE120</f>
        <v>1</v>
      </c>
      <c r="AJ121" s="50">
        <f>'Details and Calculations'!AM120</f>
        <v>1</v>
      </c>
      <c r="AK121" s="50">
        <f>'Details and Calculations'!AR120</f>
        <v>1</v>
      </c>
      <c r="AL121" s="50">
        <f>'Details and Calculations'!AW120</f>
        <v>1</v>
      </c>
      <c r="AM121" s="50">
        <f>'Details and Calculations'!BA120</f>
        <v>1</v>
      </c>
      <c r="AN121" s="50">
        <f>'Details and Calculations'!BF120</f>
        <v>1</v>
      </c>
      <c r="AO121" s="50">
        <f>'Details and Calculations'!BI120</f>
        <v>2</v>
      </c>
      <c r="AP121" s="50" t="str">
        <f>'Details and Calculations'!BM120</f>
        <v xml:space="preserve"> </v>
      </c>
      <c r="AQ121" s="50" t="str">
        <f>'Details and Calculations'!BP120</f>
        <v xml:space="preserve"> </v>
      </c>
      <c r="AR121" s="50">
        <f>'Details and Calculations'!CC120</f>
        <v>1</v>
      </c>
      <c r="AS121" s="50">
        <f>'Details and Calculations'!CJ120</f>
        <v>1</v>
      </c>
      <c r="AT121" s="51">
        <f>'Details and Calculations'!T120</f>
        <v>1</v>
      </c>
      <c r="AU121" s="51">
        <f>'Details and Calculations'!Z120</f>
        <v>1</v>
      </c>
      <c r="AV121" s="51">
        <f>'Details and Calculations'!S120</f>
        <v>1</v>
      </c>
      <c r="AW121" s="51">
        <f>'Details and Calculations'!AI120</f>
        <v>1</v>
      </c>
      <c r="AX121" s="51">
        <f>'Details and Calculations'!BY120</f>
        <v>1</v>
      </c>
      <c r="AY121" s="51">
        <f>'Details and Calculations'!CG120</f>
        <v>1</v>
      </c>
      <c r="AZ121" s="51">
        <f>'Details and Calculations'!CI120</f>
        <v>1</v>
      </c>
      <c r="BA121" s="51">
        <f t="shared" si="65"/>
        <v>1</v>
      </c>
      <c r="BB121" s="52">
        <f>'Details and Calculations'!Y120</f>
        <v>5</v>
      </c>
      <c r="BC121" s="52">
        <f>'Details and Calculations'!AC120</f>
        <v>5</v>
      </c>
      <c r="BD121" s="52">
        <f>'Details and Calculations'!AK120</f>
        <v>1</v>
      </c>
      <c r="BE121" s="52">
        <f>'Details and Calculations'!AN120</f>
        <v>720</v>
      </c>
      <c r="BF121" s="52">
        <f>'Details and Calculations'!AP120</f>
        <v>19</v>
      </c>
      <c r="BG121" s="52">
        <f>'Details and Calculations'!AT120</f>
        <v>10</v>
      </c>
      <c r="BH121" s="52">
        <f>'Details and Calculations'!AY120</f>
        <v>3</v>
      </c>
      <c r="BI121" s="52">
        <f>'Details and Calculations'!BB120</f>
        <v>19000</v>
      </c>
      <c r="BJ121" s="52">
        <f>'Details and Calculations'!BD120</f>
        <v>2</v>
      </c>
      <c r="BK121" s="52">
        <f>'Details and Calculations'!CA120</f>
        <v>31</v>
      </c>
      <c r="BL121" s="43">
        <f>'Details and Calculations'!AA120</f>
        <v>1</v>
      </c>
      <c r="BM121" s="43" t="str">
        <f>'Details and Calculations'!AB120</f>
        <v>"Springbox" --Intake Structure At A Spring</v>
      </c>
      <c r="BN121" s="43">
        <f>'Details and Calculations'!AD120</f>
        <v>2015</v>
      </c>
      <c r="BO121" s="43">
        <f>'Details and Calculations'!AJ120</f>
        <v>1</v>
      </c>
      <c r="BP121" s="43">
        <f>'Details and Calculations'!AL120</f>
        <v>2015</v>
      </c>
      <c r="BQ121" s="43">
        <f>'Details and Calculations'!AO120</f>
        <v>1</v>
      </c>
      <c r="BR121" s="43">
        <f>'Details and Calculations'!AQ120</f>
        <v>2015</v>
      </c>
      <c r="BS121" s="43">
        <f>'Details and Calculations'!AS120</f>
        <v>1</v>
      </c>
      <c r="BT121" s="43">
        <f>'Details and Calculations'!AV120</f>
        <v>2015</v>
      </c>
      <c r="BU121" s="43">
        <f>'Details and Calculations'!AX120</f>
        <v>1</v>
      </c>
      <c r="BV121" s="43">
        <f>'Details and Calculations'!AZ120</f>
        <v>2015</v>
      </c>
      <c r="BW121" s="43">
        <f>'Details and Calculations'!BC120</f>
        <v>1</v>
      </c>
      <c r="BX121" s="43">
        <f>'Details and Calculations'!BE120</f>
        <v>2016</v>
      </c>
      <c r="BY121" s="43">
        <f>'Details and Calculations'!BG120</f>
        <v>1</v>
      </c>
      <c r="BZ121" s="43">
        <f>'Details and Calculations'!BH120</f>
        <v>2016</v>
      </c>
      <c r="CA121" s="43">
        <f>'Details and Calculations'!BJ120</f>
        <v>0</v>
      </c>
      <c r="CB121" s="43" t="str">
        <f>'Details and Calculations'!BK120</f>
        <v/>
      </c>
      <c r="CC121" s="43" t="str">
        <f>'Details and Calculations'!BL120</f>
        <v xml:space="preserve"> </v>
      </c>
      <c r="CD121" s="43" t="str">
        <f>'Details and Calculations'!BN120</f>
        <v xml:space="preserve"> </v>
      </c>
      <c r="CE121" s="43" t="str">
        <f>'Details and Calculations'!BO120</f>
        <v xml:space="preserve"> </v>
      </c>
      <c r="CF121" s="43">
        <f>'Details and Calculations'!BZ120</f>
        <v>1</v>
      </c>
      <c r="CG121" s="43">
        <f>'Details and Calculations'!CB120</f>
        <v>2015</v>
      </c>
      <c r="CH121" s="31"/>
      <c r="CI121" s="53"/>
    </row>
    <row r="122" spans="1:87" x14ac:dyDescent="0.3">
      <c r="A122" s="43">
        <f>'Details and Calculations'!A121</f>
        <v>2017</v>
      </c>
      <c r="B122" s="43" t="str">
        <f>'Details and Calculations'!C121</f>
        <v>Rwanda</v>
      </c>
      <c r="C122" s="43" t="str">
        <f>'Details and Calculations'!D121</f>
        <v>Rulindo</v>
      </c>
      <c r="D122" s="43" t="str">
        <f>'Details and Calculations'!E121</f>
        <v>Masoro</v>
      </c>
      <c r="E122" s="43" t="str">
        <f>'Details and Calculations'!F121</f>
        <v>Nyamyumba</v>
      </c>
      <c r="F122" s="43" t="str">
        <f>'Details and Calculations'!G121</f>
        <v>Rusenyi</v>
      </c>
      <c r="G122" s="43" t="str">
        <f>'Details and Calculations'!H121</f>
        <v/>
      </c>
      <c r="H122" s="43" t="str">
        <f>'Details and Calculations'!I121</f>
        <v/>
      </c>
      <c r="I122" s="43" t="str">
        <f>'Details and Calculations'!J121</f>
        <v>marenge</v>
      </c>
      <c r="J122" s="43">
        <f>'Details and Calculations'!K121</f>
        <v>156</v>
      </c>
      <c r="K122" s="43">
        <f>'Details and Calculations'!O121</f>
        <v>156</v>
      </c>
      <c r="L122" s="43">
        <f>'Details and Calculations'!P122</f>
        <v>96</v>
      </c>
      <c r="M122" s="43" t="str">
        <f>'Details and Calculations'!U121</f>
        <v>Piped Network With Pump</v>
      </c>
      <c r="N122" s="43">
        <f>'Details and Calculations'!V121</f>
        <v>2016</v>
      </c>
      <c r="O122" s="43" t="str">
        <f>'Details and Calculations'!W121</f>
        <v>Governement (District, Wasac) And Water For People</v>
      </c>
      <c r="P122" s="43" t="str">
        <f>'Details and Calculations'!X121</f>
        <v>Spring</v>
      </c>
      <c r="Q122" s="44" t="str">
        <f t="shared" si="52"/>
        <v>Low Risk</v>
      </c>
      <c r="R122" s="44" t="str">
        <f t="shared" si="53"/>
        <v>Low Risk</v>
      </c>
      <c r="S122" s="45" t="str">
        <f t="shared" si="35"/>
        <v>Intermediate Level of Service</v>
      </c>
      <c r="T122" s="62" t="str">
        <f t="shared" si="48"/>
        <v>Low Priority</v>
      </c>
      <c r="U122" s="46">
        <f t="shared" si="54"/>
        <v>7</v>
      </c>
      <c r="V122" s="28" t="str">
        <f t="shared" si="49"/>
        <v>Perform Routine Preventative Maintenance</v>
      </c>
      <c r="W122" s="47" t="str">
        <f t="shared" si="50"/>
        <v/>
      </c>
      <c r="X122" s="27" t="str">
        <f t="shared" si="51"/>
        <v>Maintain O&amp;M and Routine Monitoring</v>
      </c>
      <c r="Y122" s="48">
        <f t="shared" si="55"/>
        <v>29</v>
      </c>
      <c r="Z122" s="48">
        <f t="shared" si="56"/>
        <v>19</v>
      </c>
      <c r="AA122" s="48">
        <f t="shared" si="57"/>
        <v>29</v>
      </c>
      <c r="AB122" s="48" t="str">
        <f t="shared" si="58"/>
        <v xml:space="preserve"> </v>
      </c>
      <c r="AC122" s="48">
        <f t="shared" si="59"/>
        <v>29</v>
      </c>
      <c r="AD122" s="48">
        <f t="shared" si="60"/>
        <v>6</v>
      </c>
      <c r="AE122" s="48">
        <f t="shared" si="61"/>
        <v>19</v>
      </c>
      <c r="AF122" s="48" t="str">
        <f t="shared" si="62"/>
        <v xml:space="preserve"> </v>
      </c>
      <c r="AG122" s="49" t="str">
        <f t="shared" si="63"/>
        <v/>
      </c>
      <c r="AH122" s="48">
        <f t="shared" si="64"/>
        <v>19</v>
      </c>
      <c r="AI122" s="50">
        <f>'Details and Calculations'!AE121</f>
        <v>1</v>
      </c>
      <c r="AJ122" s="50">
        <f>'Details and Calculations'!AM121</f>
        <v>1</v>
      </c>
      <c r="AK122" s="50">
        <f>'Details and Calculations'!AR121</f>
        <v>1</v>
      </c>
      <c r="AL122" s="50" t="str">
        <f>'Details and Calculations'!AW121</f>
        <v xml:space="preserve"> </v>
      </c>
      <c r="AM122" s="50">
        <f>'Details and Calculations'!BA121</f>
        <v>1</v>
      </c>
      <c r="AN122" s="50">
        <f>'Details and Calculations'!BF121</f>
        <v>1</v>
      </c>
      <c r="AO122" s="50">
        <f>'Details and Calculations'!BI121</f>
        <v>1</v>
      </c>
      <c r="AP122" s="50" t="str">
        <f>'Details and Calculations'!BM121</f>
        <v xml:space="preserve"> </v>
      </c>
      <c r="AQ122" s="50" t="str">
        <f>'Details and Calculations'!BP121</f>
        <v xml:space="preserve"> </v>
      </c>
      <c r="AR122" s="50">
        <f>'Details and Calculations'!CC121</f>
        <v>1</v>
      </c>
      <c r="AS122" s="50">
        <f>'Details and Calculations'!CJ121</f>
        <v>1</v>
      </c>
      <c r="AT122" s="51">
        <f>'Details and Calculations'!T121</f>
        <v>1</v>
      </c>
      <c r="AU122" s="51">
        <f>'Details and Calculations'!Z121</f>
        <v>1</v>
      </c>
      <c r="AV122" s="51">
        <f>'Details and Calculations'!S121</f>
        <v>0</v>
      </c>
      <c r="AW122" s="51">
        <f>'Details and Calculations'!AI121</f>
        <v>1</v>
      </c>
      <c r="AX122" s="51">
        <f>'Details and Calculations'!BY121</f>
        <v>1</v>
      </c>
      <c r="AY122" s="51">
        <f>'Details and Calculations'!CG121</f>
        <v>1</v>
      </c>
      <c r="AZ122" s="51">
        <f>'Details and Calculations'!CI121</f>
        <v>1</v>
      </c>
      <c r="BA122" s="51">
        <f t="shared" si="65"/>
        <v>1</v>
      </c>
      <c r="BB122" s="52">
        <f>'Details and Calculations'!Y121</f>
        <v>2</v>
      </c>
      <c r="BC122" s="52">
        <f>'Details and Calculations'!AC121</f>
        <v>1</v>
      </c>
      <c r="BD122" s="52">
        <f>'Details and Calculations'!AK121</f>
        <v>2</v>
      </c>
      <c r="BE122" s="52">
        <f>'Details and Calculations'!AN121</f>
        <v>5000</v>
      </c>
      <c r="BF122" s="52">
        <f>'Details and Calculations'!AP121</f>
        <v>15</v>
      </c>
      <c r="BG122" s="52" t="str">
        <f>'Details and Calculations'!AT121</f>
        <v xml:space="preserve"> </v>
      </c>
      <c r="BH122" s="52">
        <f>'Details and Calculations'!AY121</f>
        <v>2</v>
      </c>
      <c r="BI122" s="52">
        <f>'Details and Calculations'!BB121</f>
        <v>5000</v>
      </c>
      <c r="BJ122" s="52">
        <f>'Details and Calculations'!BD121</f>
        <v>1</v>
      </c>
      <c r="BK122" s="52">
        <f>'Details and Calculations'!CA121</f>
        <v>2</v>
      </c>
      <c r="BL122" s="43">
        <f>'Details and Calculations'!AA121</f>
        <v>1</v>
      </c>
      <c r="BM122" s="43" t="str">
        <f>'Details and Calculations'!AB121</f>
        <v>"Springbox" --Intake Structure At A Spring</v>
      </c>
      <c r="BN122" s="43">
        <f>'Details and Calculations'!AD121</f>
        <v>2016</v>
      </c>
      <c r="BO122" s="43">
        <f>'Details and Calculations'!AJ121</f>
        <v>1</v>
      </c>
      <c r="BP122" s="43">
        <f>'Details and Calculations'!AL121</f>
        <v>2016</v>
      </c>
      <c r="BQ122" s="43">
        <f>'Details and Calculations'!AO121</f>
        <v>1</v>
      </c>
      <c r="BR122" s="43">
        <f>'Details and Calculations'!AQ121</f>
        <v>2016</v>
      </c>
      <c r="BS122" s="43">
        <f>'Details and Calculations'!AS121</f>
        <v>0</v>
      </c>
      <c r="BT122" s="43" t="str">
        <f>'Details and Calculations'!AV121</f>
        <v xml:space="preserve"> </v>
      </c>
      <c r="BU122" s="43">
        <f>'Details and Calculations'!AX121</f>
        <v>1</v>
      </c>
      <c r="BV122" s="43">
        <f>'Details and Calculations'!AZ121</f>
        <v>2016</v>
      </c>
      <c r="BW122" s="43">
        <f>'Details and Calculations'!BC121</f>
        <v>1</v>
      </c>
      <c r="BX122" s="43">
        <f>'Details and Calculations'!BE121</f>
        <v>2016</v>
      </c>
      <c r="BY122" s="43">
        <f>'Details and Calculations'!BG121</f>
        <v>1</v>
      </c>
      <c r="BZ122" s="43">
        <f>'Details and Calculations'!BH121</f>
        <v>2016</v>
      </c>
      <c r="CA122" s="43">
        <f>'Details and Calculations'!BJ121</f>
        <v>0</v>
      </c>
      <c r="CB122" s="43" t="str">
        <f>'Details and Calculations'!BK121</f>
        <v/>
      </c>
      <c r="CC122" s="43" t="str">
        <f>'Details and Calculations'!BL121</f>
        <v xml:space="preserve"> </v>
      </c>
      <c r="CD122" s="43" t="str">
        <f>'Details and Calculations'!BN121</f>
        <v xml:space="preserve"> </v>
      </c>
      <c r="CE122" s="43" t="str">
        <f>'Details and Calculations'!BO121</f>
        <v xml:space="preserve"> </v>
      </c>
      <c r="CF122" s="43">
        <f>'Details and Calculations'!BZ121</f>
        <v>1</v>
      </c>
      <c r="CG122" s="43">
        <f>'Details and Calculations'!CB121</f>
        <v>2016</v>
      </c>
      <c r="CH122" s="31"/>
      <c r="CI122" s="53"/>
    </row>
    <row r="123" spans="1:87" x14ac:dyDescent="0.3">
      <c r="A123" s="43">
        <f>'Details and Calculations'!A122</f>
        <v>2017</v>
      </c>
      <c r="B123" s="43" t="str">
        <f>'Details and Calculations'!C122</f>
        <v>Rwanda</v>
      </c>
      <c r="C123" s="43" t="str">
        <f>'Details and Calculations'!D122</f>
        <v>Rulindo</v>
      </c>
      <c r="D123" s="43" t="str">
        <f>'Details and Calculations'!E122</f>
        <v>Mbogo</v>
      </c>
      <c r="E123" s="43" t="str">
        <f>'Details and Calculations'!F122</f>
        <v>Mushali</v>
      </c>
      <c r="F123" s="43" t="str">
        <f>'Details and Calculations'!G122</f>
        <v>Bukongi</v>
      </c>
      <c r="G123" s="43" t="str">
        <f>'Details and Calculations'!H122</f>
        <v/>
      </c>
      <c r="H123" s="43" t="str">
        <f>'Details and Calculations'!I122</f>
        <v/>
      </c>
      <c r="I123" s="43" t="str">
        <f>'Details and Calculations'!J122</f>
        <v>Gitabage network</v>
      </c>
      <c r="J123" s="43">
        <f>'Details and Calculations'!K122</f>
        <v>168</v>
      </c>
      <c r="K123" s="43">
        <f>'Details and Calculations'!O122</f>
        <v>72</v>
      </c>
      <c r="L123" s="43" t="str">
        <f>'Details and Calculations'!P123</f>
        <v xml:space="preserve"> </v>
      </c>
      <c r="M123" s="43" t="str">
        <f>'Details and Calculations'!U122</f>
        <v>Piped Network -- Gravity Only</v>
      </c>
      <c r="N123" s="43">
        <f>'Details and Calculations'!V122</f>
        <v>2008</v>
      </c>
      <c r="O123" s="43" t="str">
        <f>'Details and Calculations'!W122</f>
        <v>Catholic Church</v>
      </c>
      <c r="P123" s="43" t="str">
        <f>'Details and Calculations'!X122</f>
        <v>Spring</v>
      </c>
      <c r="Q123" s="44" t="str">
        <f t="shared" si="52"/>
        <v>Low Risk</v>
      </c>
      <c r="R123" s="44" t="str">
        <f t="shared" si="53"/>
        <v>Low Risk</v>
      </c>
      <c r="S123" s="45" t="str">
        <f t="shared" si="35"/>
        <v>Intermediate Level of Service</v>
      </c>
      <c r="T123" s="62" t="str">
        <f t="shared" si="48"/>
        <v>Low Priority</v>
      </c>
      <c r="U123" s="46">
        <f t="shared" si="54"/>
        <v>7</v>
      </c>
      <c r="V123" s="28" t="str">
        <f t="shared" si="49"/>
        <v>Repair or Replace Components</v>
      </c>
      <c r="W123" s="47" t="str">
        <f t="shared" si="50"/>
        <v>Kiosk/Tap Stand</v>
      </c>
      <c r="X123" s="27" t="str">
        <f t="shared" si="51"/>
        <v>Create Plan To Repair or Replace Components</v>
      </c>
      <c r="Y123" s="48">
        <f t="shared" si="55"/>
        <v>21</v>
      </c>
      <c r="Z123" s="48">
        <f t="shared" si="56"/>
        <v>11</v>
      </c>
      <c r="AA123" s="48">
        <f t="shared" si="57"/>
        <v>21</v>
      </c>
      <c r="AB123" s="48" t="str">
        <f t="shared" si="58"/>
        <v xml:space="preserve"> </v>
      </c>
      <c r="AC123" s="48">
        <f t="shared" si="59"/>
        <v>21</v>
      </c>
      <c r="AD123" s="48" t="str">
        <f t="shared" si="60"/>
        <v xml:space="preserve"> </v>
      </c>
      <c r="AE123" s="48" t="str">
        <f t="shared" si="61"/>
        <v xml:space="preserve"> </v>
      </c>
      <c r="AF123" s="48" t="str">
        <f t="shared" si="62"/>
        <v xml:space="preserve"> </v>
      </c>
      <c r="AG123" s="49" t="str">
        <f t="shared" si="63"/>
        <v/>
      </c>
      <c r="AH123" s="48">
        <f t="shared" si="64"/>
        <v>11</v>
      </c>
      <c r="AI123" s="50">
        <f>'Details and Calculations'!AE122</f>
        <v>1</v>
      </c>
      <c r="AJ123" s="50">
        <f>'Details and Calculations'!AM122</f>
        <v>1</v>
      </c>
      <c r="AK123" s="50">
        <f>'Details and Calculations'!AR122</f>
        <v>1</v>
      </c>
      <c r="AL123" s="50" t="str">
        <f>'Details and Calculations'!AW122</f>
        <v xml:space="preserve"> </v>
      </c>
      <c r="AM123" s="50">
        <f>'Details and Calculations'!BA122</f>
        <v>1</v>
      </c>
      <c r="AN123" s="50" t="str">
        <f>'Details and Calculations'!BF122</f>
        <v xml:space="preserve"> </v>
      </c>
      <c r="AO123" s="50" t="str">
        <f>'Details and Calculations'!BI122</f>
        <v xml:space="preserve"> </v>
      </c>
      <c r="AP123" s="50" t="str">
        <f>'Details and Calculations'!BM122</f>
        <v xml:space="preserve"> </v>
      </c>
      <c r="AQ123" s="50" t="str">
        <f>'Details and Calculations'!BP122</f>
        <v xml:space="preserve"> </v>
      </c>
      <c r="AR123" s="50">
        <f>'Details and Calculations'!CC122</f>
        <v>2</v>
      </c>
      <c r="AS123" s="50">
        <f>'Details and Calculations'!CJ122</f>
        <v>1</v>
      </c>
      <c r="AT123" s="51">
        <f>'Details and Calculations'!T122</f>
        <v>1</v>
      </c>
      <c r="AU123" s="51">
        <f>'Details and Calculations'!Z122</f>
        <v>1</v>
      </c>
      <c r="AV123" s="51">
        <f>'Details and Calculations'!S122</f>
        <v>0</v>
      </c>
      <c r="AW123" s="51">
        <f>'Details and Calculations'!AI122</f>
        <v>1</v>
      </c>
      <c r="AX123" s="51">
        <f>'Details and Calculations'!BY122</f>
        <v>1</v>
      </c>
      <c r="AY123" s="51">
        <f>'Details and Calculations'!CG122</f>
        <v>1</v>
      </c>
      <c r="AZ123" s="51">
        <f>'Details and Calculations'!CI122</f>
        <v>1</v>
      </c>
      <c r="BA123" s="51">
        <f t="shared" si="65"/>
        <v>1</v>
      </c>
      <c r="BB123" s="52">
        <f>'Details and Calculations'!Y122</f>
        <v>1</v>
      </c>
      <c r="BC123" s="52">
        <f>'Details and Calculations'!AC122</f>
        <v>1</v>
      </c>
      <c r="BD123" s="52">
        <f>'Details and Calculations'!AK122</f>
        <v>1</v>
      </c>
      <c r="BE123" s="52">
        <f>'Details and Calculations'!AN122</f>
        <v>700</v>
      </c>
      <c r="BF123" s="52">
        <f>'Details and Calculations'!AP122</f>
        <v>2</v>
      </c>
      <c r="BG123" s="52" t="str">
        <f>'Details and Calculations'!AT122</f>
        <v xml:space="preserve"> </v>
      </c>
      <c r="BH123" s="52">
        <f>'Details and Calculations'!AY122</f>
        <v>1</v>
      </c>
      <c r="BI123" s="52">
        <f>'Details and Calculations'!BB122</f>
        <v>500</v>
      </c>
      <c r="BJ123" s="52" t="str">
        <f>'Details and Calculations'!BD122</f>
        <v xml:space="preserve"> </v>
      </c>
      <c r="BK123" s="52">
        <f>'Details and Calculations'!CA122</f>
        <v>3</v>
      </c>
      <c r="BL123" s="43">
        <f>'Details and Calculations'!AA122</f>
        <v>1</v>
      </c>
      <c r="BM123" s="43" t="str">
        <f>'Details and Calculations'!AB122</f>
        <v>"Springbox" --Intake Structure At A Spring</v>
      </c>
      <c r="BN123" s="43">
        <f>'Details and Calculations'!AD122</f>
        <v>2008</v>
      </c>
      <c r="BO123" s="43">
        <f>'Details and Calculations'!AJ122</f>
        <v>1</v>
      </c>
      <c r="BP123" s="43">
        <f>'Details and Calculations'!AL122</f>
        <v>2008</v>
      </c>
      <c r="BQ123" s="43">
        <f>'Details and Calculations'!AO122</f>
        <v>1</v>
      </c>
      <c r="BR123" s="43">
        <f>'Details and Calculations'!AQ122</f>
        <v>2008</v>
      </c>
      <c r="BS123" s="43">
        <f>'Details and Calculations'!AS122</f>
        <v>0</v>
      </c>
      <c r="BT123" s="43" t="str">
        <f>'Details and Calculations'!AV122</f>
        <v xml:space="preserve"> </v>
      </c>
      <c r="BU123" s="43">
        <f>'Details and Calculations'!AX122</f>
        <v>1</v>
      </c>
      <c r="BV123" s="43">
        <f>'Details and Calculations'!AZ122</f>
        <v>2008</v>
      </c>
      <c r="BW123" s="43">
        <f>'Details and Calculations'!BC122</f>
        <v>0</v>
      </c>
      <c r="BX123" s="43" t="str">
        <f>'Details and Calculations'!BE122</f>
        <v xml:space="preserve"> </v>
      </c>
      <c r="BY123" s="43" t="str">
        <f>'Details and Calculations'!BG122</f>
        <v xml:space="preserve"> </v>
      </c>
      <c r="BZ123" s="43" t="str">
        <f>'Details and Calculations'!BH122</f>
        <v xml:space="preserve"> </v>
      </c>
      <c r="CA123" s="43">
        <f>'Details and Calculations'!BJ122</f>
        <v>0</v>
      </c>
      <c r="CB123" s="43" t="str">
        <f>'Details and Calculations'!BK122</f>
        <v/>
      </c>
      <c r="CC123" s="43" t="str">
        <f>'Details and Calculations'!BL122</f>
        <v xml:space="preserve"> </v>
      </c>
      <c r="CD123" s="43" t="str">
        <f>'Details and Calculations'!BN122</f>
        <v xml:space="preserve"> </v>
      </c>
      <c r="CE123" s="43" t="str">
        <f>'Details and Calculations'!BO122</f>
        <v xml:space="preserve"> </v>
      </c>
      <c r="CF123" s="43">
        <f>'Details and Calculations'!BZ122</f>
        <v>1</v>
      </c>
      <c r="CG123" s="43">
        <f>'Details and Calculations'!CB122</f>
        <v>2008</v>
      </c>
      <c r="CH123" s="31"/>
      <c r="CI123" s="53"/>
    </row>
    <row r="124" spans="1:87" x14ac:dyDescent="0.3">
      <c r="A124" s="43">
        <f>'Details and Calculations'!A123</f>
        <v>2017</v>
      </c>
      <c r="B124" s="43" t="str">
        <f>'Details and Calculations'!C123</f>
        <v>Rwanda</v>
      </c>
      <c r="C124" s="43" t="str">
        <f>'Details and Calculations'!D123</f>
        <v>Rulindo</v>
      </c>
      <c r="D124" s="43" t="str">
        <f>'Details and Calculations'!E123</f>
        <v>Rusiga</v>
      </c>
      <c r="E124" s="43" t="str">
        <f>'Details and Calculations'!F123</f>
        <v>Kirenge</v>
      </c>
      <c r="F124" s="43" t="str">
        <f>'Details and Calculations'!G123</f>
        <v>Kigarama</v>
      </c>
      <c r="G124" s="43" t="str">
        <f>'Details and Calculations'!H123</f>
        <v/>
      </c>
      <c r="H124" s="43" t="str">
        <f>'Details and Calculations'!I123</f>
        <v/>
      </c>
      <c r="I124" s="43" t="str">
        <f>'Details and Calculations'!J123</f>
        <v>Kigarama water point/AEP Kigarama gravity</v>
      </c>
      <c r="J124" s="43">
        <f>'Details and Calculations'!K123</f>
        <v>243</v>
      </c>
      <c r="K124" s="43">
        <f>'Details and Calculations'!O123</f>
        <v>243</v>
      </c>
      <c r="L124" s="43" t="str">
        <f>'Details and Calculations'!P124</f>
        <v xml:space="preserve"> </v>
      </c>
      <c r="M124" s="43" t="str">
        <f>'Details and Calculations'!U123</f>
        <v>Piped Network -- Gravity Only</v>
      </c>
      <c r="N124" s="43">
        <f>'Details and Calculations'!V123</f>
        <v>2016</v>
      </c>
      <c r="O124" s="43" t="str">
        <f>'Details and Calculations'!W123</f>
        <v>Governement (District, Wasac) And Water For People</v>
      </c>
      <c r="P124" s="43" t="str">
        <f>'Details and Calculations'!X123</f>
        <v>Spring</v>
      </c>
      <c r="Q124" s="44" t="str">
        <f t="shared" si="52"/>
        <v>Low Risk</v>
      </c>
      <c r="R124" s="44" t="str">
        <f t="shared" si="53"/>
        <v>Low Risk</v>
      </c>
      <c r="S124" s="45" t="str">
        <f t="shared" si="35"/>
        <v>Intermediate Level of Service</v>
      </c>
      <c r="T124" s="62" t="str">
        <f t="shared" si="48"/>
        <v>Low Priority</v>
      </c>
      <c r="U124" s="46">
        <f t="shared" si="54"/>
        <v>7</v>
      </c>
      <c r="V124" s="28" t="str">
        <f t="shared" si="49"/>
        <v>Perform Routine Preventative Maintenance</v>
      </c>
      <c r="W124" s="47" t="str">
        <f t="shared" si="50"/>
        <v/>
      </c>
      <c r="X124" s="27" t="str">
        <f t="shared" si="51"/>
        <v>Maintain O&amp;M and Routine Monitoring</v>
      </c>
      <c r="Y124" s="48" t="str">
        <f t="shared" si="55"/>
        <v xml:space="preserve"> </v>
      </c>
      <c r="Z124" s="48" t="str">
        <f t="shared" si="56"/>
        <v xml:space="preserve"> </v>
      </c>
      <c r="AA124" s="48" t="str">
        <f t="shared" si="57"/>
        <v xml:space="preserve"> </v>
      </c>
      <c r="AB124" s="48" t="str">
        <f t="shared" si="58"/>
        <v xml:space="preserve"> </v>
      </c>
      <c r="AC124" s="48" t="str">
        <f t="shared" si="59"/>
        <v xml:space="preserve"> </v>
      </c>
      <c r="AD124" s="48" t="str">
        <f t="shared" si="60"/>
        <v xml:space="preserve"> </v>
      </c>
      <c r="AE124" s="48" t="str">
        <f t="shared" si="61"/>
        <v xml:space="preserve"> </v>
      </c>
      <c r="AF124" s="48" t="str">
        <f t="shared" si="62"/>
        <v xml:space="preserve"> </v>
      </c>
      <c r="AG124" s="49" t="str">
        <f t="shared" si="63"/>
        <v/>
      </c>
      <c r="AH124" s="48">
        <f t="shared" si="64"/>
        <v>19</v>
      </c>
      <c r="AI124" s="50" t="str">
        <f>'Details and Calculations'!AE123</f>
        <v xml:space="preserve"> </v>
      </c>
      <c r="AJ124" s="50" t="str">
        <f>'Details and Calculations'!AM123</f>
        <v xml:space="preserve"> </v>
      </c>
      <c r="AK124" s="50" t="str">
        <f>'Details and Calculations'!AR123</f>
        <v xml:space="preserve"> </v>
      </c>
      <c r="AL124" s="50" t="str">
        <f>'Details and Calculations'!AW123</f>
        <v xml:space="preserve"> </v>
      </c>
      <c r="AM124" s="50" t="str">
        <f>'Details and Calculations'!BA123</f>
        <v xml:space="preserve"> </v>
      </c>
      <c r="AN124" s="50" t="str">
        <f>'Details and Calculations'!BF123</f>
        <v xml:space="preserve"> </v>
      </c>
      <c r="AO124" s="50" t="str">
        <f>'Details and Calculations'!BI123</f>
        <v xml:space="preserve"> </v>
      </c>
      <c r="AP124" s="50" t="str">
        <f>'Details and Calculations'!BM123</f>
        <v xml:space="preserve"> </v>
      </c>
      <c r="AQ124" s="50" t="str">
        <f>'Details and Calculations'!BP123</f>
        <v xml:space="preserve"> </v>
      </c>
      <c r="AR124" s="50">
        <f>'Details and Calculations'!CC123</f>
        <v>1</v>
      </c>
      <c r="AS124" s="50">
        <f>'Details and Calculations'!CJ123</f>
        <v>1</v>
      </c>
      <c r="AT124" s="51">
        <f>'Details and Calculations'!T123</f>
        <v>1</v>
      </c>
      <c r="AU124" s="51">
        <f>'Details and Calculations'!Z123</f>
        <v>1</v>
      </c>
      <c r="AV124" s="51">
        <f>'Details and Calculations'!S123</f>
        <v>0</v>
      </c>
      <c r="AW124" s="51">
        <f>'Details and Calculations'!AI123</f>
        <v>1</v>
      </c>
      <c r="AX124" s="51">
        <f>'Details and Calculations'!BY123</f>
        <v>1</v>
      </c>
      <c r="AY124" s="51">
        <f>'Details and Calculations'!CG123</f>
        <v>1</v>
      </c>
      <c r="AZ124" s="51">
        <f>'Details and Calculations'!CI123</f>
        <v>1</v>
      </c>
      <c r="BA124" s="51">
        <f t="shared" si="65"/>
        <v>1</v>
      </c>
      <c r="BB124" s="52">
        <f>'Details and Calculations'!Y123</f>
        <v>1</v>
      </c>
      <c r="BC124" s="52" t="str">
        <f>'Details and Calculations'!AC123</f>
        <v xml:space="preserve"> </v>
      </c>
      <c r="BD124" s="52" t="str">
        <f>'Details and Calculations'!AK123</f>
        <v xml:space="preserve"> </v>
      </c>
      <c r="BE124" s="52" t="str">
        <f>'Details and Calculations'!AN123</f>
        <v xml:space="preserve"> </v>
      </c>
      <c r="BF124" s="52" t="str">
        <f>'Details and Calculations'!AP123</f>
        <v xml:space="preserve"> </v>
      </c>
      <c r="BG124" s="52" t="str">
        <f>'Details and Calculations'!AT123</f>
        <v xml:space="preserve"> </v>
      </c>
      <c r="BH124" s="52" t="str">
        <f>'Details and Calculations'!AY123</f>
        <v xml:space="preserve"> </v>
      </c>
      <c r="BI124" s="52" t="str">
        <f>'Details and Calculations'!BB123</f>
        <v xml:space="preserve"> </v>
      </c>
      <c r="BJ124" s="52" t="str">
        <f>'Details and Calculations'!BD123</f>
        <v xml:space="preserve"> </v>
      </c>
      <c r="BK124" s="52">
        <f>'Details and Calculations'!CA123</f>
        <v>2</v>
      </c>
      <c r="BL124" s="43">
        <f>'Details and Calculations'!AA123</f>
        <v>0</v>
      </c>
      <c r="BM124" s="43" t="str">
        <f>'Details and Calculations'!AB123</f>
        <v/>
      </c>
      <c r="BN124" s="43" t="str">
        <f>'Details and Calculations'!AD123</f>
        <v xml:space="preserve"> </v>
      </c>
      <c r="BO124" s="43">
        <f>'Details and Calculations'!AJ123</f>
        <v>0</v>
      </c>
      <c r="BP124" s="43" t="str">
        <f>'Details and Calculations'!AL123</f>
        <v xml:space="preserve"> </v>
      </c>
      <c r="BQ124" s="43">
        <f>'Details and Calculations'!AO123</f>
        <v>0</v>
      </c>
      <c r="BR124" s="43" t="str">
        <f>'Details and Calculations'!AQ123</f>
        <v xml:space="preserve"> </v>
      </c>
      <c r="BS124" s="43">
        <f>'Details and Calculations'!AS123</f>
        <v>0</v>
      </c>
      <c r="BT124" s="43" t="str">
        <f>'Details and Calculations'!AV123</f>
        <v xml:space="preserve"> </v>
      </c>
      <c r="BU124" s="43">
        <f>'Details and Calculations'!AX123</f>
        <v>0</v>
      </c>
      <c r="BV124" s="43" t="str">
        <f>'Details and Calculations'!AZ123</f>
        <v xml:space="preserve"> </v>
      </c>
      <c r="BW124" s="43">
        <f>'Details and Calculations'!BC123</f>
        <v>0</v>
      </c>
      <c r="BX124" s="43" t="str">
        <f>'Details and Calculations'!BE123</f>
        <v xml:space="preserve"> </v>
      </c>
      <c r="BY124" s="43" t="str">
        <f>'Details and Calculations'!BG123</f>
        <v xml:space="preserve"> </v>
      </c>
      <c r="BZ124" s="43" t="str">
        <f>'Details and Calculations'!BH123</f>
        <v xml:space="preserve"> </v>
      </c>
      <c r="CA124" s="43">
        <f>'Details and Calculations'!BJ123</f>
        <v>0</v>
      </c>
      <c r="CB124" s="43" t="str">
        <f>'Details and Calculations'!BK123</f>
        <v/>
      </c>
      <c r="CC124" s="43" t="str">
        <f>'Details and Calculations'!BL123</f>
        <v xml:space="preserve"> </v>
      </c>
      <c r="CD124" s="43" t="str">
        <f>'Details and Calculations'!BN123</f>
        <v xml:space="preserve"> </v>
      </c>
      <c r="CE124" s="43" t="str">
        <f>'Details and Calculations'!BO123</f>
        <v xml:space="preserve"> </v>
      </c>
      <c r="CF124" s="43">
        <f>'Details and Calculations'!BZ123</f>
        <v>1</v>
      </c>
      <c r="CG124" s="43">
        <f>'Details and Calculations'!CB123</f>
        <v>2016</v>
      </c>
      <c r="CH124" s="31"/>
      <c r="CI124" s="53"/>
    </row>
    <row r="125" spans="1:87" x14ac:dyDescent="0.3">
      <c r="A125" s="43">
        <f>'Details and Calculations'!A124</f>
        <v>2017</v>
      </c>
      <c r="B125" s="43" t="str">
        <f>'Details and Calculations'!C124</f>
        <v>Rwanda</v>
      </c>
      <c r="C125" s="43" t="str">
        <f>'Details and Calculations'!D124</f>
        <v>Rulindo</v>
      </c>
      <c r="D125" s="43" t="str">
        <f>'Details and Calculations'!E124</f>
        <v>Murambi</v>
      </c>
      <c r="E125" s="43" t="str">
        <f>'Details and Calculations'!F124</f>
        <v>Mugambazi</v>
      </c>
      <c r="F125" s="43" t="str">
        <f>'Details and Calculations'!G124</f>
        <v>Ruri</v>
      </c>
      <c r="G125" s="43" t="str">
        <f>'Details and Calculations'!H124</f>
        <v/>
      </c>
      <c r="H125" s="43" t="str">
        <f>'Details and Calculations'!I124</f>
        <v/>
      </c>
      <c r="I125" s="43" t="str">
        <f>'Details and Calculations'!J124</f>
        <v>0</v>
      </c>
      <c r="J125" s="43">
        <f>'Details and Calculations'!K124</f>
        <v>945</v>
      </c>
      <c r="K125" s="43">
        <f>'Details and Calculations'!O124</f>
        <v>945</v>
      </c>
      <c r="L125" s="43" t="str">
        <f>'Details and Calculations'!P125</f>
        <v xml:space="preserve"> </v>
      </c>
      <c r="M125" s="43" t="str">
        <f>'Details and Calculations'!U124</f>
        <v>Piped Network With Pump</v>
      </c>
      <c r="N125" s="43">
        <f>'Details and Calculations'!V124</f>
        <v>2016</v>
      </c>
      <c r="O125" s="43" t="str">
        <f>'Details and Calculations'!W124</f>
        <v>Governement (District, Wasac) And Water For People</v>
      </c>
      <c r="P125" s="43" t="str">
        <f>'Details and Calculations'!X124</f>
        <v>Spring</v>
      </c>
      <c r="Q125" s="44" t="str">
        <f t="shared" si="52"/>
        <v>Low Risk</v>
      </c>
      <c r="R125" s="44" t="str">
        <f t="shared" si="53"/>
        <v>Low Risk</v>
      </c>
      <c r="S125" s="45" t="str">
        <f t="shared" si="35"/>
        <v>Intermediate Level of Service</v>
      </c>
      <c r="T125" s="62" t="str">
        <f t="shared" si="48"/>
        <v>Low Priority</v>
      </c>
      <c r="U125" s="46">
        <f t="shared" si="54"/>
        <v>7</v>
      </c>
      <c r="V125" s="28" t="str">
        <f t="shared" si="49"/>
        <v>Perform Routine Preventative Maintenance</v>
      </c>
      <c r="W125" s="47" t="str">
        <f t="shared" si="50"/>
        <v/>
      </c>
      <c r="X125" s="27" t="str">
        <f t="shared" si="51"/>
        <v>Maintain O&amp;M and Routine Monitoring</v>
      </c>
      <c r="Y125" s="48">
        <f t="shared" si="55"/>
        <v>29</v>
      </c>
      <c r="Z125" s="48">
        <f t="shared" si="56"/>
        <v>19</v>
      </c>
      <c r="AA125" s="48">
        <f t="shared" si="57"/>
        <v>29</v>
      </c>
      <c r="AB125" s="48">
        <f t="shared" si="58"/>
        <v>19</v>
      </c>
      <c r="AC125" s="48">
        <f t="shared" si="59"/>
        <v>29</v>
      </c>
      <c r="AD125" s="48">
        <f t="shared" si="60"/>
        <v>6</v>
      </c>
      <c r="AE125" s="48">
        <f t="shared" si="61"/>
        <v>19</v>
      </c>
      <c r="AF125" s="48" t="str">
        <f t="shared" si="62"/>
        <v xml:space="preserve"> </v>
      </c>
      <c r="AG125" s="49" t="str">
        <f t="shared" si="63"/>
        <v/>
      </c>
      <c r="AH125" s="48">
        <f t="shared" si="64"/>
        <v>19</v>
      </c>
      <c r="AI125" s="50">
        <f>'Details and Calculations'!AE124</f>
        <v>1</v>
      </c>
      <c r="AJ125" s="50">
        <f>'Details and Calculations'!AM124</f>
        <v>1</v>
      </c>
      <c r="AK125" s="50">
        <f>'Details and Calculations'!AR124</f>
        <v>1</v>
      </c>
      <c r="AL125" s="50">
        <f>'Details and Calculations'!AW124</f>
        <v>1</v>
      </c>
      <c r="AM125" s="50">
        <f>'Details and Calculations'!BA124</f>
        <v>1</v>
      </c>
      <c r="AN125" s="50">
        <f>'Details and Calculations'!BF124</f>
        <v>1</v>
      </c>
      <c r="AO125" s="50">
        <f>'Details and Calculations'!BI124</f>
        <v>1</v>
      </c>
      <c r="AP125" s="50" t="str">
        <f>'Details and Calculations'!BM124</f>
        <v xml:space="preserve"> </v>
      </c>
      <c r="AQ125" s="50" t="str">
        <f>'Details and Calculations'!BP124</f>
        <v xml:space="preserve"> </v>
      </c>
      <c r="AR125" s="50">
        <f>'Details and Calculations'!CC124</f>
        <v>1</v>
      </c>
      <c r="AS125" s="50">
        <f>'Details and Calculations'!CJ124</f>
        <v>1</v>
      </c>
      <c r="AT125" s="51">
        <f>'Details and Calculations'!T124</f>
        <v>1</v>
      </c>
      <c r="AU125" s="51">
        <f>'Details and Calculations'!Z124</f>
        <v>1</v>
      </c>
      <c r="AV125" s="51">
        <f>'Details and Calculations'!S124</f>
        <v>0</v>
      </c>
      <c r="AW125" s="51">
        <f>'Details and Calculations'!AI124</f>
        <v>1</v>
      </c>
      <c r="AX125" s="51">
        <f>'Details and Calculations'!BY124</f>
        <v>1</v>
      </c>
      <c r="AY125" s="51">
        <f>'Details and Calculations'!CG124</f>
        <v>1</v>
      </c>
      <c r="AZ125" s="51">
        <f>'Details and Calculations'!CI124</f>
        <v>1</v>
      </c>
      <c r="BA125" s="51">
        <f t="shared" si="65"/>
        <v>1</v>
      </c>
      <c r="BB125" s="52">
        <f>'Details and Calculations'!Y124</f>
        <v>2</v>
      </c>
      <c r="BC125" s="52">
        <f>'Details and Calculations'!AC124</f>
        <v>1</v>
      </c>
      <c r="BD125" s="52">
        <f>'Details and Calculations'!AK124</f>
        <v>1</v>
      </c>
      <c r="BE125" s="52">
        <f>'Details and Calculations'!AN124</f>
        <v>35000</v>
      </c>
      <c r="BF125" s="52">
        <f>'Details and Calculations'!AP124</f>
        <v>45</v>
      </c>
      <c r="BG125" s="52">
        <f>'Details and Calculations'!AT124</f>
        <v>38</v>
      </c>
      <c r="BH125" s="52">
        <f>'Details and Calculations'!AY124</f>
        <v>1</v>
      </c>
      <c r="BI125" s="52">
        <f>'Details and Calculations'!BB124</f>
        <v>35000</v>
      </c>
      <c r="BJ125" s="52">
        <f>'Details and Calculations'!BD124</f>
        <v>3</v>
      </c>
      <c r="BK125" s="52">
        <f>'Details and Calculations'!CA124</f>
        <v>1</v>
      </c>
      <c r="BL125" s="43">
        <f>'Details and Calculations'!AA124</f>
        <v>1</v>
      </c>
      <c r="BM125" s="43" t="str">
        <f>'Details and Calculations'!AB124</f>
        <v>Collection Chamber</v>
      </c>
      <c r="BN125" s="43">
        <f>'Details and Calculations'!AD124</f>
        <v>2016</v>
      </c>
      <c r="BO125" s="43">
        <f>'Details and Calculations'!AJ124</f>
        <v>1</v>
      </c>
      <c r="BP125" s="43">
        <f>'Details and Calculations'!AL124</f>
        <v>2016</v>
      </c>
      <c r="BQ125" s="43">
        <f>'Details and Calculations'!AO124</f>
        <v>1</v>
      </c>
      <c r="BR125" s="43">
        <f>'Details and Calculations'!AQ124</f>
        <v>2016</v>
      </c>
      <c r="BS125" s="43">
        <f>'Details and Calculations'!AS124</f>
        <v>1</v>
      </c>
      <c r="BT125" s="43">
        <f>'Details and Calculations'!AV124</f>
        <v>2016</v>
      </c>
      <c r="BU125" s="43">
        <f>'Details and Calculations'!AX124</f>
        <v>1</v>
      </c>
      <c r="BV125" s="43">
        <f>'Details and Calculations'!AZ124</f>
        <v>2016</v>
      </c>
      <c r="BW125" s="43">
        <f>'Details and Calculations'!BC124</f>
        <v>1</v>
      </c>
      <c r="BX125" s="43">
        <f>'Details and Calculations'!BE124</f>
        <v>2016</v>
      </c>
      <c r="BY125" s="43">
        <f>'Details and Calculations'!BG124</f>
        <v>1</v>
      </c>
      <c r="BZ125" s="43">
        <f>'Details and Calculations'!BH124</f>
        <v>2016</v>
      </c>
      <c r="CA125" s="43">
        <f>'Details and Calculations'!BJ124</f>
        <v>0</v>
      </c>
      <c r="CB125" s="43" t="str">
        <f>'Details and Calculations'!BK124</f>
        <v/>
      </c>
      <c r="CC125" s="43" t="str">
        <f>'Details and Calculations'!BL124</f>
        <v xml:space="preserve"> </v>
      </c>
      <c r="CD125" s="43" t="str">
        <f>'Details and Calculations'!BN124</f>
        <v xml:space="preserve"> </v>
      </c>
      <c r="CE125" s="43" t="str">
        <f>'Details and Calculations'!BO124</f>
        <v xml:space="preserve"> </v>
      </c>
      <c r="CF125" s="43">
        <f>'Details and Calculations'!BZ124</f>
        <v>1</v>
      </c>
      <c r="CG125" s="43">
        <f>'Details and Calculations'!CB124</f>
        <v>2016</v>
      </c>
      <c r="CH125" s="31"/>
      <c r="CI125" s="53"/>
    </row>
    <row r="126" spans="1:87" x14ac:dyDescent="0.3">
      <c r="A126" s="43">
        <f>'Details and Calculations'!A125</f>
        <v>2017</v>
      </c>
      <c r="B126" s="43" t="str">
        <f>'Details and Calculations'!C125</f>
        <v>Rwanda</v>
      </c>
      <c r="C126" s="43" t="str">
        <f>'Details and Calculations'!D125</f>
        <v>Rulindo</v>
      </c>
      <c r="D126" s="43" t="str">
        <f>'Details and Calculations'!E125</f>
        <v>Kisaro</v>
      </c>
      <c r="E126" s="43" t="str">
        <f>'Details and Calculations'!F125</f>
        <v>Mubuga</v>
      </c>
      <c r="F126" s="43" t="str">
        <f>'Details and Calculations'!G125</f>
        <v>Rutabo</v>
      </c>
      <c r="G126" s="43" t="str">
        <f>'Details and Calculations'!H125</f>
        <v/>
      </c>
      <c r="H126" s="43" t="str">
        <f>'Details and Calculations'!I125</f>
        <v/>
      </c>
      <c r="I126" s="43" t="str">
        <f>'Details and Calculations'!J125</f>
        <v>Gahama Kisaro network</v>
      </c>
      <c r="J126" s="43">
        <f>'Details and Calculations'!K125</f>
        <v>148</v>
      </c>
      <c r="K126" s="43">
        <f>'Details and Calculations'!O125</f>
        <v>148</v>
      </c>
      <c r="L126" s="43">
        <f>'Details and Calculations'!P126</f>
        <v>56</v>
      </c>
      <c r="M126" s="43" t="str">
        <f>'Details and Calculations'!U125</f>
        <v>Piped Network With Pump</v>
      </c>
      <c r="N126" s="43">
        <f>'Details and Calculations'!V125</f>
        <v>2012</v>
      </c>
      <c r="O126" s="43" t="str">
        <f>'Details and Calculations'!W125</f>
        <v>Governement (District, Wasac) And Water For People</v>
      </c>
      <c r="P126" s="43" t="str">
        <f>'Details and Calculations'!X125</f>
        <v>Spring</v>
      </c>
      <c r="Q126" s="44" t="str">
        <f t="shared" si="52"/>
        <v>Low Risk</v>
      </c>
      <c r="R126" s="44" t="str">
        <f t="shared" si="53"/>
        <v>Medium Risk</v>
      </c>
      <c r="S126" s="45" t="str">
        <f t="shared" si="35"/>
        <v>Basic Level of Service</v>
      </c>
      <c r="T126" s="62" t="str">
        <f t="shared" si="48"/>
        <v>Medium Priority</v>
      </c>
      <c r="U126" s="46">
        <f t="shared" si="54"/>
        <v>5</v>
      </c>
      <c r="V126" s="28" t="str">
        <f t="shared" si="49"/>
        <v>Repair or Replace Components</v>
      </c>
      <c r="W126" s="47" t="str">
        <f t="shared" si="50"/>
        <v>Pump, Kiosk/Tap Stand</v>
      </c>
      <c r="X126" s="27" t="str">
        <f t="shared" si="51"/>
        <v>Create Plan To Repair or Replace Components</v>
      </c>
      <c r="Y126" s="48">
        <f t="shared" si="55"/>
        <v>25</v>
      </c>
      <c r="Z126" s="48">
        <f t="shared" si="56"/>
        <v>15</v>
      </c>
      <c r="AA126" s="48">
        <f t="shared" si="57"/>
        <v>25</v>
      </c>
      <c r="AB126" s="48">
        <f t="shared" si="58"/>
        <v>15</v>
      </c>
      <c r="AC126" s="48">
        <f t="shared" si="59"/>
        <v>25</v>
      </c>
      <c r="AD126" s="48">
        <f t="shared" si="60"/>
        <v>2</v>
      </c>
      <c r="AE126" s="48">
        <f t="shared" si="61"/>
        <v>15</v>
      </c>
      <c r="AF126" s="48" t="str">
        <f t="shared" si="62"/>
        <v xml:space="preserve"> </v>
      </c>
      <c r="AG126" s="49" t="str">
        <f t="shared" si="63"/>
        <v/>
      </c>
      <c r="AH126" s="48">
        <f t="shared" si="64"/>
        <v>15</v>
      </c>
      <c r="AI126" s="50">
        <f>'Details and Calculations'!AE125</f>
        <v>1</v>
      </c>
      <c r="AJ126" s="50">
        <f>'Details and Calculations'!AM125</f>
        <v>1</v>
      </c>
      <c r="AK126" s="50">
        <f>'Details and Calculations'!AR125</f>
        <v>1</v>
      </c>
      <c r="AL126" s="50">
        <f>'Details and Calculations'!AW125</f>
        <v>1</v>
      </c>
      <c r="AM126" s="50">
        <f>'Details and Calculations'!BA125</f>
        <v>1</v>
      </c>
      <c r="AN126" s="50">
        <f>'Details and Calculations'!BF125</f>
        <v>2</v>
      </c>
      <c r="AO126" s="50">
        <f>'Details and Calculations'!BI125</f>
        <v>1</v>
      </c>
      <c r="AP126" s="50" t="str">
        <f>'Details and Calculations'!BM125</f>
        <v xml:space="preserve"> </v>
      </c>
      <c r="AQ126" s="50" t="str">
        <f>'Details and Calculations'!BP125</f>
        <v xml:space="preserve"> </v>
      </c>
      <c r="AR126" s="50">
        <f>'Details and Calculations'!CC125</f>
        <v>2</v>
      </c>
      <c r="AS126" s="50">
        <f>'Details and Calculations'!CJ125</f>
        <v>2</v>
      </c>
      <c r="AT126" s="51">
        <f>'Details and Calculations'!T125</f>
        <v>1</v>
      </c>
      <c r="AU126" s="51">
        <f>'Details and Calculations'!Z125</f>
        <v>1</v>
      </c>
      <c r="AV126" s="51">
        <f>'Details and Calculations'!S125</f>
        <v>0</v>
      </c>
      <c r="AW126" s="51">
        <f>'Details and Calculations'!AI125</f>
        <v>1</v>
      </c>
      <c r="AX126" s="51">
        <f>'Details and Calculations'!BY125</f>
        <v>1</v>
      </c>
      <c r="AY126" s="51">
        <f>'Details and Calculations'!CG125</f>
        <v>1</v>
      </c>
      <c r="AZ126" s="51">
        <f>'Details and Calculations'!CI125</f>
        <v>0</v>
      </c>
      <c r="BA126" s="51">
        <f t="shared" si="65"/>
        <v>0</v>
      </c>
      <c r="BB126" s="52">
        <f>'Details and Calculations'!Y125</f>
        <v>1</v>
      </c>
      <c r="BC126" s="52">
        <f>'Details and Calculations'!AC125</f>
        <v>1</v>
      </c>
      <c r="BD126" s="52">
        <f>'Details and Calculations'!AK125</f>
        <v>1</v>
      </c>
      <c r="BE126" s="52">
        <f>'Details and Calculations'!AN125</f>
        <v>30000</v>
      </c>
      <c r="BF126" s="52">
        <f>'Details and Calculations'!AP125</f>
        <v>7</v>
      </c>
      <c r="BG126" s="52">
        <f>'Details and Calculations'!AT125</f>
        <v>14</v>
      </c>
      <c r="BH126" s="52">
        <f>'Details and Calculations'!AY125</f>
        <v>1</v>
      </c>
      <c r="BI126" s="52">
        <f>'Details and Calculations'!BB125</f>
        <v>30000</v>
      </c>
      <c r="BJ126" s="52">
        <f>'Details and Calculations'!BD125</f>
        <v>2</v>
      </c>
      <c r="BK126" s="52">
        <f>'Details and Calculations'!CA125</f>
        <v>1</v>
      </c>
      <c r="BL126" s="43">
        <f>'Details and Calculations'!AA125</f>
        <v>1</v>
      </c>
      <c r="BM126" s="43" t="str">
        <f>'Details and Calculations'!AB125</f>
        <v/>
      </c>
      <c r="BN126" s="43">
        <f>'Details and Calculations'!AD125</f>
        <v>2012</v>
      </c>
      <c r="BO126" s="43">
        <f>'Details and Calculations'!AJ125</f>
        <v>1</v>
      </c>
      <c r="BP126" s="43">
        <f>'Details and Calculations'!AL125</f>
        <v>2012</v>
      </c>
      <c r="BQ126" s="43">
        <f>'Details and Calculations'!AO125</f>
        <v>1</v>
      </c>
      <c r="BR126" s="43">
        <f>'Details and Calculations'!AQ125</f>
        <v>2012</v>
      </c>
      <c r="BS126" s="43">
        <f>'Details and Calculations'!AS125</f>
        <v>1</v>
      </c>
      <c r="BT126" s="43">
        <f>'Details and Calculations'!AV125</f>
        <v>2012</v>
      </c>
      <c r="BU126" s="43">
        <f>'Details and Calculations'!AX125</f>
        <v>1</v>
      </c>
      <c r="BV126" s="43">
        <f>'Details and Calculations'!AZ125</f>
        <v>2012</v>
      </c>
      <c r="BW126" s="43">
        <f>'Details and Calculations'!BC125</f>
        <v>1</v>
      </c>
      <c r="BX126" s="43">
        <f>'Details and Calculations'!BE125</f>
        <v>2012</v>
      </c>
      <c r="BY126" s="43">
        <f>'Details and Calculations'!BG125</f>
        <v>1</v>
      </c>
      <c r="BZ126" s="43">
        <f>'Details and Calculations'!BH125</f>
        <v>2012</v>
      </c>
      <c r="CA126" s="43">
        <f>'Details and Calculations'!BJ125</f>
        <v>0</v>
      </c>
      <c r="CB126" s="43" t="str">
        <f>'Details and Calculations'!BK125</f>
        <v/>
      </c>
      <c r="CC126" s="43" t="str">
        <f>'Details and Calculations'!BL125</f>
        <v xml:space="preserve"> </v>
      </c>
      <c r="CD126" s="43" t="str">
        <f>'Details and Calculations'!BN125</f>
        <v xml:space="preserve"> </v>
      </c>
      <c r="CE126" s="43" t="str">
        <f>'Details and Calculations'!BO125</f>
        <v xml:space="preserve"> </v>
      </c>
      <c r="CF126" s="43">
        <f>'Details and Calculations'!BZ125</f>
        <v>1</v>
      </c>
      <c r="CG126" s="43">
        <f>'Details and Calculations'!CB125</f>
        <v>2012</v>
      </c>
      <c r="CH126" s="31"/>
      <c r="CI126" s="53"/>
    </row>
    <row r="127" spans="1:87" x14ac:dyDescent="0.3">
      <c r="A127" s="43">
        <f>'Details and Calculations'!A126</f>
        <v>2017</v>
      </c>
      <c r="B127" s="43" t="str">
        <f>'Details and Calculations'!C126</f>
        <v>Rwanda</v>
      </c>
      <c r="C127" s="43" t="str">
        <f>'Details and Calculations'!D126</f>
        <v>Rulindo</v>
      </c>
      <c r="D127" s="43" t="str">
        <f>'Details and Calculations'!E126</f>
        <v>Ngoma</v>
      </c>
      <c r="E127" s="43" t="str">
        <f>'Details and Calculations'!F126</f>
        <v>Munyarwanda</v>
      </c>
      <c r="F127" s="43" t="str">
        <f>'Details and Calculations'!G126</f>
        <v>Ngaru</v>
      </c>
      <c r="G127" s="43" t="str">
        <f>'Details and Calculations'!H126</f>
        <v/>
      </c>
      <c r="H127" s="43" t="str">
        <f>'Details and Calculations'!I126</f>
        <v/>
      </c>
      <c r="I127" s="43" t="str">
        <f>'Details and Calculations'!J126</f>
        <v>Kabarore-Ngoma-Nyabuko network</v>
      </c>
      <c r="J127" s="43">
        <f>'Details and Calculations'!K126</f>
        <v>106</v>
      </c>
      <c r="K127" s="43">
        <f>'Details and Calculations'!O126</f>
        <v>50</v>
      </c>
      <c r="L127" s="43" t="str">
        <f>'Details and Calculations'!P127</f>
        <v xml:space="preserve"> </v>
      </c>
      <c r="M127" s="43" t="str">
        <f>'Details and Calculations'!U126</f>
        <v>Piped Network With Pump</v>
      </c>
      <c r="N127" s="43">
        <f>'Details and Calculations'!V126</f>
        <v>2014</v>
      </c>
      <c r="O127" s="43" t="str">
        <f>'Details and Calculations'!W126</f>
        <v>Governement (District, Wasac) And Water For People</v>
      </c>
      <c r="P127" s="43" t="str">
        <f>'Details and Calculations'!X126</f>
        <v>Spring</v>
      </c>
      <c r="Q127" s="44" t="str">
        <f t="shared" si="52"/>
        <v>Low Risk</v>
      </c>
      <c r="R127" s="44" t="str">
        <f t="shared" si="53"/>
        <v>Low Risk</v>
      </c>
      <c r="S127" s="45" t="str">
        <f t="shared" si="35"/>
        <v>Intermediate Level of Service</v>
      </c>
      <c r="T127" s="62" t="str">
        <f t="shared" si="48"/>
        <v>Low Priority</v>
      </c>
      <c r="U127" s="46">
        <f t="shared" si="54"/>
        <v>6</v>
      </c>
      <c r="V127" s="28" t="str">
        <f t="shared" si="49"/>
        <v>Repair or Replace Components</v>
      </c>
      <c r="W127" s="47" t="str">
        <f t="shared" si="50"/>
        <v>Pump, Kiosk/Tap Stand</v>
      </c>
      <c r="X127" s="27" t="str">
        <f t="shared" si="51"/>
        <v>Create Plan To Repair or Replace Components</v>
      </c>
      <c r="Y127" s="48">
        <f t="shared" si="55"/>
        <v>27</v>
      </c>
      <c r="Z127" s="48">
        <f t="shared" si="56"/>
        <v>17</v>
      </c>
      <c r="AA127" s="48">
        <f t="shared" si="57"/>
        <v>27</v>
      </c>
      <c r="AB127" s="48" t="str">
        <f t="shared" si="58"/>
        <v xml:space="preserve"> </v>
      </c>
      <c r="AC127" s="48">
        <f t="shared" si="59"/>
        <v>27</v>
      </c>
      <c r="AD127" s="48">
        <f t="shared" si="60"/>
        <v>4</v>
      </c>
      <c r="AE127" s="48">
        <f t="shared" si="61"/>
        <v>17</v>
      </c>
      <c r="AF127" s="48" t="str">
        <f t="shared" si="62"/>
        <v xml:space="preserve"> </v>
      </c>
      <c r="AG127" s="49" t="str">
        <f t="shared" si="63"/>
        <v/>
      </c>
      <c r="AH127" s="48">
        <f t="shared" si="64"/>
        <v>17</v>
      </c>
      <c r="AI127" s="50">
        <f>'Details and Calculations'!AE126</f>
        <v>1</v>
      </c>
      <c r="AJ127" s="50">
        <f>'Details and Calculations'!AM126</f>
        <v>1</v>
      </c>
      <c r="AK127" s="50">
        <f>'Details and Calculations'!AR126</f>
        <v>1</v>
      </c>
      <c r="AL127" s="50" t="str">
        <f>'Details and Calculations'!AW126</f>
        <v xml:space="preserve"> </v>
      </c>
      <c r="AM127" s="50">
        <f>'Details and Calculations'!BA126</f>
        <v>1</v>
      </c>
      <c r="AN127" s="50">
        <f>'Details and Calculations'!BF126</f>
        <v>2</v>
      </c>
      <c r="AO127" s="50">
        <f>'Details and Calculations'!BI126</f>
        <v>1</v>
      </c>
      <c r="AP127" s="50" t="str">
        <f>'Details and Calculations'!BM126</f>
        <v xml:space="preserve"> </v>
      </c>
      <c r="AQ127" s="50" t="str">
        <f>'Details and Calculations'!BP126</f>
        <v xml:space="preserve"> </v>
      </c>
      <c r="AR127" s="50">
        <f>'Details and Calculations'!CC126</f>
        <v>2</v>
      </c>
      <c r="AS127" s="50">
        <f>'Details and Calculations'!CJ126</f>
        <v>1</v>
      </c>
      <c r="AT127" s="51">
        <f>'Details and Calculations'!T126</f>
        <v>1</v>
      </c>
      <c r="AU127" s="51">
        <f>'Details and Calculations'!Z126</f>
        <v>1</v>
      </c>
      <c r="AV127" s="51">
        <f>'Details and Calculations'!S126</f>
        <v>0</v>
      </c>
      <c r="AW127" s="51">
        <f>'Details and Calculations'!AI126</f>
        <v>1</v>
      </c>
      <c r="AX127" s="51">
        <f>'Details and Calculations'!BY126</f>
        <v>1</v>
      </c>
      <c r="AY127" s="51">
        <f>'Details and Calculations'!CG126</f>
        <v>0</v>
      </c>
      <c r="AZ127" s="51">
        <f>'Details and Calculations'!CI126</f>
        <v>1</v>
      </c>
      <c r="BA127" s="51">
        <f t="shared" si="65"/>
        <v>1</v>
      </c>
      <c r="BB127" s="52">
        <f>'Details and Calculations'!Y126</f>
        <v>4</v>
      </c>
      <c r="BC127" s="52">
        <f>'Details and Calculations'!AC126</f>
        <v>5</v>
      </c>
      <c r="BD127" s="52">
        <f>'Details and Calculations'!AK126</f>
        <v>2</v>
      </c>
      <c r="BE127" s="52">
        <f>'Details and Calculations'!AN126</f>
        <v>8000</v>
      </c>
      <c r="BF127" s="52">
        <f>'Details and Calculations'!AP126</f>
        <v>13</v>
      </c>
      <c r="BG127" s="52" t="str">
        <f>'Details and Calculations'!AT126</f>
        <v xml:space="preserve"> </v>
      </c>
      <c r="BH127" s="52">
        <f>'Details and Calculations'!AY126</f>
        <v>2</v>
      </c>
      <c r="BI127" s="52">
        <f>'Details and Calculations'!BB126</f>
        <v>7000</v>
      </c>
      <c r="BJ127" s="52">
        <f>'Details and Calculations'!BD126</f>
        <v>4</v>
      </c>
      <c r="BK127" s="52">
        <f>'Details and Calculations'!CA126</f>
        <v>17</v>
      </c>
      <c r="BL127" s="43">
        <f>'Details and Calculations'!AA126</f>
        <v>1</v>
      </c>
      <c r="BM127" s="43" t="str">
        <f>'Details and Calculations'!AB126</f>
        <v>"Springbox" --Intake Structure At A Spring|Collection Chamber</v>
      </c>
      <c r="BN127" s="43">
        <f>'Details and Calculations'!AD126</f>
        <v>2014</v>
      </c>
      <c r="BO127" s="43">
        <f>'Details and Calculations'!AJ126</f>
        <v>1</v>
      </c>
      <c r="BP127" s="43">
        <f>'Details and Calculations'!AL126</f>
        <v>2014</v>
      </c>
      <c r="BQ127" s="43">
        <f>'Details and Calculations'!AO126</f>
        <v>1</v>
      </c>
      <c r="BR127" s="43">
        <f>'Details and Calculations'!AQ126</f>
        <v>2014</v>
      </c>
      <c r="BS127" s="43">
        <f>'Details and Calculations'!AS126</f>
        <v>0</v>
      </c>
      <c r="BT127" s="43" t="str">
        <f>'Details and Calculations'!AV126</f>
        <v xml:space="preserve"> </v>
      </c>
      <c r="BU127" s="43">
        <f>'Details and Calculations'!AX126</f>
        <v>1</v>
      </c>
      <c r="BV127" s="43">
        <f>'Details and Calculations'!AZ126</f>
        <v>2014</v>
      </c>
      <c r="BW127" s="43">
        <f>'Details and Calculations'!BC126</f>
        <v>1</v>
      </c>
      <c r="BX127" s="43">
        <f>'Details and Calculations'!BE126</f>
        <v>2014</v>
      </c>
      <c r="BY127" s="43">
        <f>'Details and Calculations'!BG126</f>
        <v>1</v>
      </c>
      <c r="BZ127" s="43">
        <f>'Details and Calculations'!BH126</f>
        <v>2014</v>
      </c>
      <c r="CA127" s="43">
        <f>'Details and Calculations'!BJ126</f>
        <v>0</v>
      </c>
      <c r="CB127" s="43" t="str">
        <f>'Details and Calculations'!BK126</f>
        <v/>
      </c>
      <c r="CC127" s="43" t="str">
        <f>'Details and Calculations'!BL126</f>
        <v xml:space="preserve"> </v>
      </c>
      <c r="CD127" s="43" t="str">
        <f>'Details and Calculations'!BN126</f>
        <v xml:space="preserve"> </v>
      </c>
      <c r="CE127" s="43" t="str">
        <f>'Details and Calculations'!BO126</f>
        <v xml:space="preserve"> </v>
      </c>
      <c r="CF127" s="43">
        <f>'Details and Calculations'!BZ126</f>
        <v>1</v>
      </c>
      <c r="CG127" s="43">
        <f>'Details and Calculations'!CB126</f>
        <v>2014</v>
      </c>
      <c r="CH127" s="31"/>
      <c r="CI127" s="53"/>
    </row>
    <row r="128" spans="1:87" x14ac:dyDescent="0.3">
      <c r="A128" s="43">
        <f>'Details and Calculations'!A127</f>
        <v>2017</v>
      </c>
      <c r="B128" s="43" t="str">
        <f>'Details and Calculations'!C127</f>
        <v>Rwanda</v>
      </c>
      <c r="C128" s="43" t="str">
        <f>'Details and Calculations'!D127</f>
        <v>Rulindo</v>
      </c>
      <c r="D128" s="43" t="str">
        <f>'Details and Calculations'!E127</f>
        <v>Bushoki</v>
      </c>
      <c r="E128" s="43" t="str">
        <f>'Details and Calculations'!F127</f>
        <v>Gasiza</v>
      </c>
      <c r="F128" s="43" t="str">
        <f>'Details and Calculations'!G127</f>
        <v>Gitwa</v>
      </c>
      <c r="G128" s="43" t="str">
        <f>'Details and Calculations'!H127</f>
        <v/>
      </c>
      <c r="H128" s="43" t="str">
        <f>'Details and Calculations'!I127</f>
        <v/>
      </c>
      <c r="I128" s="43" t="str">
        <f>'Details and Calculations'!J127</f>
        <v>Water point at Gasiza Health Post/Tare-Rusiga pumping</v>
      </c>
      <c r="J128" s="43">
        <f>'Details and Calculations'!K127</f>
        <v>134</v>
      </c>
      <c r="K128" s="43">
        <f>'Details and Calculations'!O127</f>
        <v>134</v>
      </c>
      <c r="L128" s="43" t="str">
        <f>'Details and Calculations'!P128</f>
        <v xml:space="preserve"> </v>
      </c>
      <c r="M128" s="43" t="str">
        <f>'Details and Calculations'!U127</f>
        <v>Piped Network With Pump</v>
      </c>
      <c r="N128" s="43">
        <f>'Details and Calculations'!V127</f>
        <v>2015</v>
      </c>
      <c r="O128" s="43" t="str">
        <f>'Details and Calculations'!W127</f>
        <v>Governement (District, Wasac) And Water For People</v>
      </c>
      <c r="P128" s="43" t="str">
        <f>'Details and Calculations'!X127</f>
        <v>Spring</v>
      </c>
      <c r="Q128" s="44" t="str">
        <f t="shared" si="52"/>
        <v>Low Risk</v>
      </c>
      <c r="R128" s="44" t="str">
        <f t="shared" si="53"/>
        <v>Low Risk</v>
      </c>
      <c r="S128" s="45" t="str">
        <f t="shared" si="35"/>
        <v>Intermediate Level of Service</v>
      </c>
      <c r="T128" s="62" t="str">
        <f t="shared" si="48"/>
        <v>Low Priority</v>
      </c>
      <c r="U128" s="46">
        <f t="shared" si="54"/>
        <v>7</v>
      </c>
      <c r="V128" s="28" t="str">
        <f t="shared" si="49"/>
        <v>Perform Routine Preventative Maintenance</v>
      </c>
      <c r="W128" s="47" t="str">
        <f t="shared" si="50"/>
        <v/>
      </c>
      <c r="X128" s="27" t="str">
        <f t="shared" si="51"/>
        <v>Maintain O&amp;M and Routine Monitoring</v>
      </c>
      <c r="Y128" s="48">
        <f t="shared" si="55"/>
        <v>28</v>
      </c>
      <c r="Z128" s="48">
        <f t="shared" si="56"/>
        <v>18</v>
      </c>
      <c r="AA128" s="48">
        <f t="shared" si="57"/>
        <v>28</v>
      </c>
      <c r="AB128" s="48" t="str">
        <f t="shared" si="58"/>
        <v xml:space="preserve"> </v>
      </c>
      <c r="AC128" s="48">
        <f t="shared" si="59"/>
        <v>28</v>
      </c>
      <c r="AD128" s="48">
        <f t="shared" si="60"/>
        <v>5</v>
      </c>
      <c r="AE128" s="48">
        <f t="shared" si="61"/>
        <v>18</v>
      </c>
      <c r="AF128" s="48" t="str">
        <f t="shared" si="62"/>
        <v xml:space="preserve"> </v>
      </c>
      <c r="AG128" s="49" t="str">
        <f t="shared" si="63"/>
        <v/>
      </c>
      <c r="AH128" s="48">
        <f t="shared" si="64"/>
        <v>18</v>
      </c>
      <c r="AI128" s="50">
        <f>'Details and Calculations'!AE127</f>
        <v>1</v>
      </c>
      <c r="AJ128" s="50">
        <f>'Details and Calculations'!AM127</f>
        <v>1</v>
      </c>
      <c r="AK128" s="50">
        <f>'Details and Calculations'!AR127</f>
        <v>1</v>
      </c>
      <c r="AL128" s="50" t="str">
        <f>'Details and Calculations'!AW127</f>
        <v xml:space="preserve"> </v>
      </c>
      <c r="AM128" s="50">
        <f>'Details and Calculations'!BA127</f>
        <v>1</v>
      </c>
      <c r="AN128" s="50">
        <f>'Details and Calculations'!BF127</f>
        <v>1</v>
      </c>
      <c r="AO128" s="50">
        <f>'Details and Calculations'!BI127</f>
        <v>1</v>
      </c>
      <c r="AP128" s="50" t="str">
        <f>'Details and Calculations'!BM127</f>
        <v xml:space="preserve"> </v>
      </c>
      <c r="AQ128" s="50" t="str">
        <f>'Details and Calculations'!BP127</f>
        <v xml:space="preserve"> </v>
      </c>
      <c r="AR128" s="50">
        <f>'Details and Calculations'!CC127</f>
        <v>1</v>
      </c>
      <c r="AS128" s="50">
        <f>'Details and Calculations'!CJ127</f>
        <v>1</v>
      </c>
      <c r="AT128" s="51">
        <f>'Details and Calculations'!T127</f>
        <v>1</v>
      </c>
      <c r="AU128" s="51">
        <f>'Details and Calculations'!Z127</f>
        <v>1</v>
      </c>
      <c r="AV128" s="51">
        <f>'Details and Calculations'!S127</f>
        <v>0</v>
      </c>
      <c r="AW128" s="51">
        <f>'Details and Calculations'!AI127</f>
        <v>1</v>
      </c>
      <c r="AX128" s="51">
        <f>'Details and Calculations'!BY127</f>
        <v>1</v>
      </c>
      <c r="AY128" s="51">
        <f>'Details and Calculations'!CG127</f>
        <v>1</v>
      </c>
      <c r="AZ128" s="51">
        <f>'Details and Calculations'!CI127</f>
        <v>1</v>
      </c>
      <c r="BA128" s="51">
        <f t="shared" si="65"/>
        <v>1</v>
      </c>
      <c r="BB128" s="52">
        <f>'Details and Calculations'!Y127</f>
        <v>10</v>
      </c>
      <c r="BC128" s="52">
        <f>'Details and Calculations'!AC127</f>
        <v>8</v>
      </c>
      <c r="BD128" s="52">
        <f>'Details and Calculations'!AK127</f>
        <v>1</v>
      </c>
      <c r="BE128" s="52">
        <f>'Details and Calculations'!AN127</f>
        <v>4000</v>
      </c>
      <c r="BF128" s="52">
        <f>'Details and Calculations'!AP127</f>
        <v>1</v>
      </c>
      <c r="BG128" s="52" t="str">
        <f>'Details and Calculations'!AT127</f>
        <v xml:space="preserve"> </v>
      </c>
      <c r="BH128" s="52">
        <f>'Details and Calculations'!AY127</f>
        <v>3</v>
      </c>
      <c r="BI128" s="52">
        <f>'Details and Calculations'!BB127</f>
        <v>8000</v>
      </c>
      <c r="BJ128" s="52">
        <f>'Details and Calculations'!BD127</f>
        <v>2</v>
      </c>
      <c r="BK128" s="52">
        <f>'Details and Calculations'!CA127</f>
        <v>2</v>
      </c>
      <c r="BL128" s="43">
        <f>'Details and Calculations'!AA127</f>
        <v>1</v>
      </c>
      <c r="BM128" s="43" t="str">
        <f>'Details and Calculations'!AB127</f>
        <v>"Springbox" --Intake Structure At A Spring</v>
      </c>
      <c r="BN128" s="43">
        <f>'Details and Calculations'!AD127</f>
        <v>2015</v>
      </c>
      <c r="BO128" s="43">
        <f>'Details and Calculations'!AJ127</f>
        <v>1</v>
      </c>
      <c r="BP128" s="43">
        <f>'Details and Calculations'!AL127</f>
        <v>2015</v>
      </c>
      <c r="BQ128" s="43">
        <f>'Details and Calculations'!AO127</f>
        <v>1</v>
      </c>
      <c r="BR128" s="43">
        <f>'Details and Calculations'!AQ127</f>
        <v>2015</v>
      </c>
      <c r="BS128" s="43">
        <f>'Details and Calculations'!AS127</f>
        <v>0</v>
      </c>
      <c r="BT128" s="43" t="str">
        <f>'Details and Calculations'!AV127</f>
        <v xml:space="preserve"> </v>
      </c>
      <c r="BU128" s="43">
        <f>'Details and Calculations'!AX127</f>
        <v>1</v>
      </c>
      <c r="BV128" s="43">
        <f>'Details and Calculations'!AZ127</f>
        <v>2015</v>
      </c>
      <c r="BW128" s="43">
        <f>'Details and Calculations'!BC127</f>
        <v>1</v>
      </c>
      <c r="BX128" s="43">
        <f>'Details and Calculations'!BE127</f>
        <v>2015</v>
      </c>
      <c r="BY128" s="43">
        <f>'Details and Calculations'!BG127</f>
        <v>1</v>
      </c>
      <c r="BZ128" s="43">
        <f>'Details and Calculations'!BH127</f>
        <v>2015</v>
      </c>
      <c r="CA128" s="43">
        <f>'Details and Calculations'!BJ127</f>
        <v>0</v>
      </c>
      <c r="CB128" s="43" t="str">
        <f>'Details and Calculations'!BK127</f>
        <v/>
      </c>
      <c r="CC128" s="43" t="str">
        <f>'Details and Calculations'!BL127</f>
        <v xml:space="preserve"> </v>
      </c>
      <c r="CD128" s="43" t="str">
        <f>'Details and Calculations'!BN127</f>
        <v xml:space="preserve"> </v>
      </c>
      <c r="CE128" s="43" t="str">
        <f>'Details and Calculations'!BO127</f>
        <v xml:space="preserve"> </v>
      </c>
      <c r="CF128" s="43">
        <f>'Details and Calculations'!BZ127</f>
        <v>1</v>
      </c>
      <c r="CG128" s="43">
        <f>'Details and Calculations'!CB127</f>
        <v>2015</v>
      </c>
      <c r="CH128" s="31"/>
      <c r="CI128" s="53"/>
    </row>
    <row r="129" spans="1:87" x14ac:dyDescent="0.3">
      <c r="A129" s="43">
        <f>'Details and Calculations'!A128</f>
        <v>2017</v>
      </c>
      <c r="B129" s="43" t="str">
        <f>'Details and Calculations'!C128</f>
        <v>Rwanda</v>
      </c>
      <c r="C129" s="43" t="str">
        <f>'Details and Calculations'!D128</f>
        <v>Rulindo</v>
      </c>
      <c r="D129" s="43" t="str">
        <f>'Details and Calculations'!E128</f>
        <v>Bushoki</v>
      </c>
      <c r="E129" s="43" t="str">
        <f>'Details and Calculations'!F128</f>
        <v>Gasiza</v>
      </c>
      <c r="F129" s="43" t="str">
        <f>'Details and Calculations'!G128</f>
        <v>Buhande</v>
      </c>
      <c r="G129" s="43" t="str">
        <f>'Details and Calculations'!H128</f>
        <v/>
      </c>
      <c r="H129" s="43" t="str">
        <f>'Details and Calculations'!I128</f>
        <v/>
      </c>
      <c r="I129" s="43" t="str">
        <f>'Details and Calculations'!J128</f>
        <v>Water point from Rutare gravity on Tare-Rusiga pumping system</v>
      </c>
      <c r="J129" s="43">
        <f>'Details and Calculations'!K128</f>
        <v>129</v>
      </c>
      <c r="K129" s="43">
        <f>'Details and Calculations'!O128</f>
        <v>129</v>
      </c>
      <c r="L129" s="43" t="str">
        <f>'Details and Calculations'!P129</f>
        <v xml:space="preserve"> </v>
      </c>
      <c r="M129" s="43" t="str">
        <f>'Details and Calculations'!U128</f>
        <v>Piped Network With Pump</v>
      </c>
      <c r="N129" s="43">
        <f>'Details and Calculations'!V128</f>
        <v>2015</v>
      </c>
      <c r="O129" s="43" t="str">
        <f>'Details and Calculations'!W128</f>
        <v>Government In Partnership With Water For People</v>
      </c>
      <c r="P129" s="43" t="str">
        <f>'Details and Calculations'!X128</f>
        <v>Spring</v>
      </c>
      <c r="Q129" s="44" t="str">
        <f t="shared" si="52"/>
        <v>Low Risk</v>
      </c>
      <c r="R129" s="44" t="str">
        <f t="shared" si="53"/>
        <v>Low Risk</v>
      </c>
      <c r="S129" s="45" t="str">
        <f t="shared" si="35"/>
        <v>Intermediate Level of Service</v>
      </c>
      <c r="T129" s="62" t="str">
        <f t="shared" si="48"/>
        <v>Low Priority</v>
      </c>
      <c r="U129" s="46">
        <f t="shared" si="54"/>
        <v>6</v>
      </c>
      <c r="V129" s="28" t="str">
        <f t="shared" si="49"/>
        <v>Perform Routine Preventative Maintenance</v>
      </c>
      <c r="W129" s="47" t="str">
        <f t="shared" si="50"/>
        <v/>
      </c>
      <c r="X129" s="27" t="str">
        <f t="shared" si="51"/>
        <v>Maintain O&amp;M and Routine Monitoring</v>
      </c>
      <c r="Y129" s="48">
        <f t="shared" si="55"/>
        <v>28</v>
      </c>
      <c r="Z129" s="48">
        <f t="shared" si="56"/>
        <v>18</v>
      </c>
      <c r="AA129" s="48">
        <f t="shared" si="57"/>
        <v>28</v>
      </c>
      <c r="AB129" s="48" t="str">
        <f t="shared" si="58"/>
        <v xml:space="preserve"> </v>
      </c>
      <c r="AC129" s="48">
        <f t="shared" si="59"/>
        <v>28</v>
      </c>
      <c r="AD129" s="48" t="str">
        <f t="shared" si="60"/>
        <v xml:space="preserve"> </v>
      </c>
      <c r="AE129" s="48" t="str">
        <f t="shared" si="61"/>
        <v xml:space="preserve"> </v>
      </c>
      <c r="AF129" s="48" t="str">
        <f t="shared" si="62"/>
        <v xml:space="preserve"> </v>
      </c>
      <c r="AG129" s="49" t="str">
        <f t="shared" si="63"/>
        <v/>
      </c>
      <c r="AH129" s="48">
        <f t="shared" si="64"/>
        <v>18</v>
      </c>
      <c r="AI129" s="50">
        <f>'Details and Calculations'!AE128</f>
        <v>1</v>
      </c>
      <c r="AJ129" s="50">
        <f>'Details and Calculations'!AM128</f>
        <v>1</v>
      </c>
      <c r="AK129" s="50">
        <f>'Details and Calculations'!AR128</f>
        <v>1</v>
      </c>
      <c r="AL129" s="50" t="str">
        <f>'Details and Calculations'!AW128</f>
        <v xml:space="preserve"> </v>
      </c>
      <c r="AM129" s="50">
        <f>'Details and Calculations'!BA128</f>
        <v>1</v>
      </c>
      <c r="AN129" s="50" t="str">
        <f>'Details and Calculations'!BF128</f>
        <v xml:space="preserve"> </v>
      </c>
      <c r="AO129" s="50" t="str">
        <f>'Details and Calculations'!BI128</f>
        <v xml:space="preserve"> </v>
      </c>
      <c r="AP129" s="50" t="str">
        <f>'Details and Calculations'!BM128</f>
        <v xml:space="preserve"> </v>
      </c>
      <c r="AQ129" s="50" t="str">
        <f>'Details and Calculations'!BP128</f>
        <v xml:space="preserve"> </v>
      </c>
      <c r="AR129" s="50">
        <f>'Details and Calculations'!CC128</f>
        <v>1</v>
      </c>
      <c r="AS129" s="50">
        <f>'Details and Calculations'!CJ128</f>
        <v>2</v>
      </c>
      <c r="AT129" s="51">
        <f>'Details and Calculations'!T128</f>
        <v>1</v>
      </c>
      <c r="AU129" s="51">
        <f>'Details and Calculations'!Z128</f>
        <v>1</v>
      </c>
      <c r="AV129" s="51">
        <f>'Details and Calculations'!S128</f>
        <v>0</v>
      </c>
      <c r="AW129" s="51">
        <f>'Details and Calculations'!AI128</f>
        <v>1</v>
      </c>
      <c r="AX129" s="51">
        <f>'Details and Calculations'!BY128</f>
        <v>1</v>
      </c>
      <c r="AY129" s="51">
        <f>'Details and Calculations'!CG128</f>
        <v>1</v>
      </c>
      <c r="AZ129" s="51">
        <f>'Details and Calculations'!CI128</f>
        <v>1</v>
      </c>
      <c r="BA129" s="51">
        <f t="shared" si="65"/>
        <v>0</v>
      </c>
      <c r="BB129" s="52">
        <f>'Details and Calculations'!Y128</f>
        <v>8</v>
      </c>
      <c r="BC129" s="52">
        <f>'Details and Calculations'!AC128</f>
        <v>8</v>
      </c>
      <c r="BD129" s="52">
        <f>'Details and Calculations'!AK128</f>
        <v>2</v>
      </c>
      <c r="BE129" s="52">
        <f>'Details and Calculations'!AN128</f>
        <v>2000</v>
      </c>
      <c r="BF129" s="52">
        <f>'Details and Calculations'!AP128</f>
        <v>4</v>
      </c>
      <c r="BG129" s="52" t="str">
        <f>'Details and Calculations'!AT128</f>
        <v xml:space="preserve"> </v>
      </c>
      <c r="BH129" s="52">
        <f>'Details and Calculations'!AY128</f>
        <v>1</v>
      </c>
      <c r="BI129" s="52">
        <f>'Details and Calculations'!BB128</f>
        <v>2000</v>
      </c>
      <c r="BJ129" s="52" t="str">
        <f>'Details and Calculations'!BD128</f>
        <v xml:space="preserve"> </v>
      </c>
      <c r="BK129" s="52">
        <f>'Details and Calculations'!CA128</f>
        <v>4</v>
      </c>
      <c r="BL129" s="43">
        <f>'Details and Calculations'!AA128</f>
        <v>1</v>
      </c>
      <c r="BM129" s="43" t="str">
        <f>'Details and Calculations'!AB128</f>
        <v>"Springbox" --Intake Structure At A Spring</v>
      </c>
      <c r="BN129" s="43">
        <f>'Details and Calculations'!AD128</f>
        <v>2015</v>
      </c>
      <c r="BO129" s="43">
        <f>'Details and Calculations'!AJ128</f>
        <v>1</v>
      </c>
      <c r="BP129" s="43">
        <f>'Details and Calculations'!AL128</f>
        <v>2015</v>
      </c>
      <c r="BQ129" s="43">
        <f>'Details and Calculations'!AO128</f>
        <v>1</v>
      </c>
      <c r="BR129" s="43">
        <f>'Details and Calculations'!AQ128</f>
        <v>2015</v>
      </c>
      <c r="BS129" s="43">
        <f>'Details and Calculations'!AS128</f>
        <v>0</v>
      </c>
      <c r="BT129" s="43" t="str">
        <f>'Details and Calculations'!AV128</f>
        <v xml:space="preserve"> </v>
      </c>
      <c r="BU129" s="43">
        <f>'Details and Calculations'!AX128</f>
        <v>1</v>
      </c>
      <c r="BV129" s="43">
        <f>'Details and Calculations'!AZ128</f>
        <v>2015</v>
      </c>
      <c r="BW129" s="43">
        <f>'Details and Calculations'!BC128</f>
        <v>0</v>
      </c>
      <c r="BX129" s="43" t="str">
        <f>'Details and Calculations'!BE128</f>
        <v xml:space="preserve"> </v>
      </c>
      <c r="BY129" s="43" t="str">
        <f>'Details and Calculations'!BG128</f>
        <v xml:space="preserve"> </v>
      </c>
      <c r="BZ129" s="43" t="str">
        <f>'Details and Calculations'!BH128</f>
        <v xml:space="preserve"> </v>
      </c>
      <c r="CA129" s="43">
        <f>'Details and Calculations'!BJ128</f>
        <v>0</v>
      </c>
      <c r="CB129" s="43" t="str">
        <f>'Details and Calculations'!BK128</f>
        <v/>
      </c>
      <c r="CC129" s="43" t="str">
        <f>'Details and Calculations'!BL128</f>
        <v xml:space="preserve"> </v>
      </c>
      <c r="CD129" s="43" t="str">
        <f>'Details and Calculations'!BN128</f>
        <v xml:space="preserve"> </v>
      </c>
      <c r="CE129" s="43" t="str">
        <f>'Details and Calculations'!BO128</f>
        <v xml:space="preserve"> </v>
      </c>
      <c r="CF129" s="43">
        <f>'Details and Calculations'!BZ128</f>
        <v>1</v>
      </c>
      <c r="CG129" s="43">
        <f>'Details and Calculations'!CB128</f>
        <v>2015</v>
      </c>
      <c r="CH129" s="31"/>
      <c r="CI129" s="53"/>
    </row>
    <row r="130" spans="1:87" x14ac:dyDescent="0.3">
      <c r="A130" s="43">
        <f>'Details and Calculations'!A129</f>
        <v>2017</v>
      </c>
      <c r="B130" s="43" t="str">
        <f>'Details and Calculations'!C129</f>
        <v>Rwanda</v>
      </c>
      <c r="C130" s="43" t="str">
        <f>'Details and Calculations'!D129</f>
        <v>Rulindo</v>
      </c>
      <c r="D130" s="43" t="str">
        <f>'Details and Calculations'!E129</f>
        <v>Burega</v>
      </c>
      <c r="E130" s="43" t="str">
        <f>'Details and Calculations'!F129</f>
        <v>Karengeli</v>
      </c>
      <c r="F130" s="43" t="str">
        <f>'Details and Calculations'!G129</f>
        <v>Mataba</v>
      </c>
      <c r="G130" s="43" t="str">
        <f>'Details and Calculations'!H129</f>
        <v/>
      </c>
      <c r="H130" s="43" t="str">
        <f>'Details and Calculations'!I129</f>
        <v/>
      </c>
      <c r="I130" s="43" t="str">
        <f>'Details and Calculations'!J129</f>
        <v>Rwamugaza</v>
      </c>
      <c r="J130" s="43">
        <f>'Details and Calculations'!K129</f>
        <v>495</v>
      </c>
      <c r="K130" s="43">
        <f>'Details and Calculations'!O129</f>
        <v>495</v>
      </c>
      <c r="L130" s="43">
        <f>'Details and Calculations'!P130</f>
        <v>82</v>
      </c>
      <c r="M130" s="43" t="str">
        <f>'Details and Calculations'!U129</f>
        <v>Piped Network With Pump</v>
      </c>
      <c r="N130" s="43">
        <f>'Details and Calculations'!V129</f>
        <v>2012</v>
      </c>
      <c r="O130" s="43" t="str">
        <f>'Details and Calculations'!W129</f>
        <v>Governement (District, Wasac) And Water For People</v>
      </c>
      <c r="P130" s="43" t="str">
        <f>'Details and Calculations'!X129</f>
        <v>Spring</v>
      </c>
      <c r="Q130" s="44" t="str">
        <f t="shared" si="52"/>
        <v>Medium Risk</v>
      </c>
      <c r="R130" s="44" t="str">
        <f t="shared" si="53"/>
        <v>Low Risk</v>
      </c>
      <c r="S130" s="45" t="str">
        <f t="shared" si="35"/>
        <v>Intermediate Level of Service</v>
      </c>
      <c r="T130" s="62" t="str">
        <f t="shared" si="48"/>
        <v>Low Priority</v>
      </c>
      <c r="U130" s="46">
        <f t="shared" si="54"/>
        <v>6</v>
      </c>
      <c r="V130" s="28" t="str">
        <f t="shared" si="49"/>
        <v>Consider Replacing Aging Components</v>
      </c>
      <c r="W130" s="47" t="str">
        <f t="shared" si="50"/>
        <v>Storage Tank,  Distribution Network,  Pump Station,  Treatment Equipment, Kiosk/Tap Stand</v>
      </c>
      <c r="X130" s="27" t="str">
        <f t="shared" si="51"/>
        <v xml:space="preserve">Further Technical Diagnostic Needed </v>
      </c>
      <c r="Y130" s="48">
        <f t="shared" si="55"/>
        <v>22</v>
      </c>
      <c r="Z130" s="48">
        <f t="shared" si="56"/>
        <v>15</v>
      </c>
      <c r="AA130" s="48">
        <f t="shared" si="57"/>
        <v>-1971</v>
      </c>
      <c r="AB130" s="48">
        <f t="shared" si="58"/>
        <v>15</v>
      </c>
      <c r="AC130" s="48">
        <f t="shared" si="59"/>
        <v>25</v>
      </c>
      <c r="AD130" s="48">
        <f t="shared" si="60"/>
        <v>-1</v>
      </c>
      <c r="AE130" s="48">
        <f t="shared" si="61"/>
        <v>12</v>
      </c>
      <c r="AF130" s="48" t="str">
        <f t="shared" si="62"/>
        <v xml:space="preserve"> </v>
      </c>
      <c r="AG130" s="49" t="str">
        <f t="shared" si="63"/>
        <v/>
      </c>
      <c r="AH130" s="48">
        <f t="shared" si="64"/>
        <v>15</v>
      </c>
      <c r="AI130" s="50">
        <f>'Details and Calculations'!AE129</f>
        <v>1</v>
      </c>
      <c r="AJ130" s="50">
        <f>'Details and Calculations'!AM129</f>
        <v>1</v>
      </c>
      <c r="AK130" s="50">
        <f>'Details and Calculations'!AR129</f>
        <v>1</v>
      </c>
      <c r="AL130" s="50">
        <f>'Details and Calculations'!AW129</f>
        <v>1</v>
      </c>
      <c r="AM130" s="50">
        <f>'Details and Calculations'!BA129</f>
        <v>1</v>
      </c>
      <c r="AN130" s="50">
        <f>'Details and Calculations'!BF129</f>
        <v>1</v>
      </c>
      <c r="AO130" s="50">
        <f>'Details and Calculations'!BI129</f>
        <v>1</v>
      </c>
      <c r="AP130" s="50" t="str">
        <f>'Details and Calculations'!BM129</f>
        <v xml:space="preserve"> </v>
      </c>
      <c r="AQ130" s="50" t="str">
        <f>'Details and Calculations'!BP129</f>
        <v xml:space="preserve"> </v>
      </c>
      <c r="AR130" s="50">
        <f>'Details and Calculations'!CC129</f>
        <v>1</v>
      </c>
      <c r="AS130" s="50">
        <f>'Details and Calculations'!CJ129</f>
        <v>1</v>
      </c>
      <c r="AT130" s="51">
        <f>'Details and Calculations'!T129</f>
        <v>1</v>
      </c>
      <c r="AU130" s="51">
        <f>'Details and Calculations'!Z129</f>
        <v>1</v>
      </c>
      <c r="AV130" s="51">
        <f>'Details and Calculations'!S129</f>
        <v>0</v>
      </c>
      <c r="AW130" s="51">
        <f>'Details and Calculations'!AI129</f>
        <v>1</v>
      </c>
      <c r="AX130" s="51">
        <f>'Details and Calculations'!BY129</f>
        <v>1</v>
      </c>
      <c r="AY130" s="51">
        <f>'Details and Calculations'!CG129</f>
        <v>1</v>
      </c>
      <c r="AZ130" s="51">
        <f>'Details and Calculations'!CI129</f>
        <v>0</v>
      </c>
      <c r="BA130" s="51">
        <f t="shared" si="65"/>
        <v>1</v>
      </c>
      <c r="BB130" s="52">
        <f>'Details and Calculations'!Y129</f>
        <v>3</v>
      </c>
      <c r="BC130" s="52">
        <f>'Details and Calculations'!AC129</f>
        <v>3</v>
      </c>
      <c r="BD130" s="52">
        <f>'Details and Calculations'!AK129</f>
        <v>2</v>
      </c>
      <c r="BE130" s="52">
        <f>'Details and Calculations'!AN129</f>
        <v>5000</v>
      </c>
      <c r="BF130" s="52">
        <f>'Details and Calculations'!AP129</f>
        <v>16</v>
      </c>
      <c r="BG130" s="52">
        <f>'Details and Calculations'!AT129</f>
        <v>8</v>
      </c>
      <c r="BH130" s="52">
        <f>'Details and Calculations'!AY129</f>
        <v>2</v>
      </c>
      <c r="BI130" s="52">
        <f>'Details and Calculations'!BB129</f>
        <v>5000</v>
      </c>
      <c r="BJ130" s="52">
        <f>'Details and Calculations'!BD129</f>
        <v>1</v>
      </c>
      <c r="BK130" s="52">
        <f>'Details and Calculations'!CA129</f>
        <v>1</v>
      </c>
      <c r="BL130" s="43">
        <f>'Details and Calculations'!AA129</f>
        <v>1</v>
      </c>
      <c r="BM130" s="43" t="str">
        <f>'Details and Calculations'!AB129</f>
        <v/>
      </c>
      <c r="BN130" s="43">
        <f>'Details and Calculations'!AD129</f>
        <v>2009</v>
      </c>
      <c r="BO130" s="43">
        <f>'Details and Calculations'!AJ129</f>
        <v>1</v>
      </c>
      <c r="BP130" s="43">
        <f>'Details and Calculations'!AL129</f>
        <v>2012</v>
      </c>
      <c r="BQ130" s="43">
        <f>'Details and Calculations'!AO129</f>
        <v>1</v>
      </c>
      <c r="BR130" s="43">
        <f>'Details and Calculations'!AQ129</f>
        <v>16</v>
      </c>
      <c r="BS130" s="43">
        <f>'Details and Calculations'!AS129</f>
        <v>1</v>
      </c>
      <c r="BT130" s="43">
        <f>'Details and Calculations'!AV129</f>
        <v>2012</v>
      </c>
      <c r="BU130" s="43">
        <f>'Details and Calculations'!AX129</f>
        <v>1</v>
      </c>
      <c r="BV130" s="43">
        <f>'Details and Calculations'!AZ129</f>
        <v>2012</v>
      </c>
      <c r="BW130" s="43">
        <f>'Details and Calculations'!BC129</f>
        <v>1</v>
      </c>
      <c r="BX130" s="43">
        <f>'Details and Calculations'!BE129</f>
        <v>2009</v>
      </c>
      <c r="BY130" s="43">
        <f>'Details and Calculations'!BG129</f>
        <v>1</v>
      </c>
      <c r="BZ130" s="43">
        <f>'Details and Calculations'!BH129</f>
        <v>2009</v>
      </c>
      <c r="CA130" s="43">
        <f>'Details and Calculations'!BJ129</f>
        <v>0</v>
      </c>
      <c r="CB130" s="43" t="str">
        <f>'Details and Calculations'!BK129</f>
        <v/>
      </c>
      <c r="CC130" s="43" t="str">
        <f>'Details and Calculations'!BL129</f>
        <v xml:space="preserve"> </v>
      </c>
      <c r="CD130" s="43" t="str">
        <f>'Details and Calculations'!BN129</f>
        <v xml:space="preserve"> </v>
      </c>
      <c r="CE130" s="43" t="str">
        <f>'Details and Calculations'!BO129</f>
        <v xml:space="preserve"> </v>
      </c>
      <c r="CF130" s="43">
        <f>'Details and Calculations'!BZ129</f>
        <v>1</v>
      </c>
      <c r="CG130" s="43">
        <f>'Details and Calculations'!CB129</f>
        <v>2012</v>
      </c>
      <c r="CH130" s="31"/>
      <c r="CI130" s="53"/>
    </row>
    <row r="131" spans="1:87" x14ac:dyDescent="0.3">
      <c r="A131" s="43">
        <f>'Details and Calculations'!A130</f>
        <v>2017</v>
      </c>
      <c r="B131" s="43" t="str">
        <f>'Details and Calculations'!C130</f>
        <v>Rwanda</v>
      </c>
      <c r="C131" s="43" t="str">
        <f>'Details and Calculations'!D130</f>
        <v>Rulindo</v>
      </c>
      <c r="D131" s="43" t="str">
        <f>'Details and Calculations'!E130</f>
        <v>Ngoma</v>
      </c>
      <c r="E131" s="43" t="str">
        <f>'Details and Calculations'!F130</f>
        <v>Karambo</v>
      </c>
      <c r="F131" s="43" t="str">
        <f>'Details and Calculations'!G130</f>
        <v>Butare</v>
      </c>
      <c r="G131" s="43" t="str">
        <f>'Details and Calculations'!H130</f>
        <v/>
      </c>
      <c r="H131" s="43" t="str">
        <f>'Details and Calculations'!I130</f>
        <v/>
      </c>
      <c r="I131" s="43" t="str">
        <f>'Details and Calculations'!J130</f>
        <v>Shishi network</v>
      </c>
      <c r="J131" s="43">
        <f>'Details and Calculations'!K130</f>
        <v>122</v>
      </c>
      <c r="K131" s="43">
        <f>'Details and Calculations'!O130</f>
        <v>40</v>
      </c>
      <c r="L131" s="43" t="str">
        <f>'Details and Calculations'!P131</f>
        <v xml:space="preserve"> </v>
      </c>
      <c r="M131" s="43" t="str">
        <f>'Details and Calculations'!U130</f>
        <v>Piped Network -- Gravity Only</v>
      </c>
      <c r="N131" s="43">
        <f>'Details and Calculations'!V130</f>
        <v>2014</v>
      </c>
      <c r="O131" s="43" t="str">
        <f>'Details and Calculations'!W130</f>
        <v>Governement (District, Wasac) And Water For People</v>
      </c>
      <c r="P131" s="43" t="str">
        <f>'Details and Calculations'!X130</f>
        <v>Spring</v>
      </c>
      <c r="Q131" s="44" t="str">
        <f t="shared" ref="Q131:Q162" si="66">IF(AT131=0,"No Improved Water Point/System",IF(COUNTIF(Y131:AH131,"&lt;=5")&gt;2,"High Risk",IF(COUNTIF(Y131:AH131,"&lt;=5")=2,"Medium Risk",IF(COUNTIF(Y131:AH131,"&lt;=5")&lt;=1,"Low Risk"))))</f>
        <v>Low Risk</v>
      </c>
      <c r="R131" s="44" t="str">
        <f t="shared" ref="R131:R162" si="67">IF(AT131=0,"No Improved Water Point/System",IF(COUNTIF(AI131:AS131,"3")&gt;=1,"High Risk",IF(COUNTIF(AI131:AS131,"2")&gt;=3,"Medium Risk",IF(COUNTIF(AI131:AS131,"2")&lt;3,"Low Risk"))))</f>
        <v>High Risk</v>
      </c>
      <c r="S131" s="45" t="str">
        <f t="shared" ref="S131:S194" si="68">IF(U131=0,"No Improved Water Point/System",IF(U131=1,"Inadequate Level of Service",IF(U131=2,"Inadequate Level of Service",IF(U131=3,"Basic Level of Service",IF(U131=4,"Basic Level of Service",IF(U131=5,"Basic Level of Service",IF(U131=6,"Intermediate Level of Service",IF(U131=7,"Intermediate Level of Service",IF(U131=8,"High Level of Service")))))))))</f>
        <v>Basic Level of Service</v>
      </c>
      <c r="T131" s="62" t="str">
        <f t="shared" si="48"/>
        <v>High Priority</v>
      </c>
      <c r="U131" s="46">
        <f t="shared" ref="U131:U162" si="69">SUM(AT131:BA131)</f>
        <v>5</v>
      </c>
      <c r="V131" s="28" t="str">
        <f t="shared" si="49"/>
        <v>Major Repairs or Replace System</v>
      </c>
      <c r="W131" s="47" t="str">
        <f t="shared" si="50"/>
        <v/>
      </c>
      <c r="X131" s="27" t="str">
        <f t="shared" si="51"/>
        <v>Further Technical Diagnostic Needed</v>
      </c>
      <c r="Y131" s="48">
        <f t="shared" ref="Y131:Y162" si="70">IF(BL131=1,Reference_Intake-(A131-BN131)," ")</f>
        <v>27</v>
      </c>
      <c r="Z131" s="48">
        <f t="shared" ref="Z131:Z162" si="71">IF(BO131=1,Reference_Conduction_Line-(A131-BP131)," ")</f>
        <v>17</v>
      </c>
      <c r="AA131" s="48">
        <f t="shared" ref="AA131:AA162" si="72">IF(BQ131=1,Reference_Storage_Tank-(A131-BR131)," ")</f>
        <v>27</v>
      </c>
      <c r="AB131" s="48" t="str">
        <f t="shared" ref="AB131:AB162" si="73">IF(BS131=1,Reference_Other_Concrete_Structures-(A131-BT131)," ")</f>
        <v xml:space="preserve"> </v>
      </c>
      <c r="AC131" s="48">
        <f t="shared" ref="AC131:AC162" si="74">IF(BU131=1,Reference_Distribution_Network-(A131-BV131)," ")</f>
        <v>27</v>
      </c>
      <c r="AD131" s="48" t="str">
        <f t="shared" ref="AD131:AD162" si="75">IF(BW131=1,Reference_Pump-(A131-BX131)," ")</f>
        <v xml:space="preserve"> </v>
      </c>
      <c r="AE131" s="48" t="str">
        <f t="shared" ref="AE131:AE162" si="76">IF(BY131=1,Reference_Pump_House-(A131-BZ131)," ")</f>
        <v xml:space="preserve"> </v>
      </c>
      <c r="AF131" s="48" t="str">
        <f t="shared" ref="AF131:AF162" si="77">IF(CA131=1,Reference_Treatment_Equipment-(A131-CC131)," ")</f>
        <v xml:space="preserve"> </v>
      </c>
      <c r="AG131" s="49" t="str">
        <f t="shared" ref="AG131:AG162" si="78">IF(CD131=1,Reference_Treatment_Housing_Structure-(A131-CE131),"")</f>
        <v/>
      </c>
      <c r="AH131" s="48">
        <f t="shared" ref="AH131:AH162" si="79">IF(CF131=1,Reference_Kiosk-(A131-CG131)," ")</f>
        <v>17</v>
      </c>
      <c r="AI131" s="50">
        <f>'Details and Calculations'!AE130</f>
        <v>2</v>
      </c>
      <c r="AJ131" s="50">
        <f>'Details and Calculations'!AM130</f>
        <v>1</v>
      </c>
      <c r="AK131" s="50">
        <f>'Details and Calculations'!AR130</f>
        <v>1</v>
      </c>
      <c r="AL131" s="50" t="str">
        <f>'Details and Calculations'!AW130</f>
        <v xml:space="preserve"> </v>
      </c>
      <c r="AM131" s="50">
        <f>'Details and Calculations'!BA130</f>
        <v>1</v>
      </c>
      <c r="AN131" s="50" t="str">
        <f>'Details and Calculations'!BF130</f>
        <v xml:space="preserve"> </v>
      </c>
      <c r="AO131" s="50" t="str">
        <f>'Details and Calculations'!BI130</f>
        <v xml:space="preserve"> </v>
      </c>
      <c r="AP131" s="50" t="str">
        <f>'Details and Calculations'!BM130</f>
        <v xml:space="preserve"> </v>
      </c>
      <c r="AQ131" s="50" t="str">
        <f>'Details and Calculations'!BP130</f>
        <v xml:space="preserve"> </v>
      </c>
      <c r="AR131" s="50">
        <f>'Details and Calculations'!CC130</f>
        <v>3</v>
      </c>
      <c r="AS131" s="50">
        <f>'Details and Calculations'!CJ130</f>
        <v>2</v>
      </c>
      <c r="AT131" s="51">
        <f>'Details and Calculations'!T130</f>
        <v>1</v>
      </c>
      <c r="AU131" s="51">
        <f>'Details and Calculations'!Z130</f>
        <v>0</v>
      </c>
      <c r="AV131" s="51">
        <f>'Details and Calculations'!S130</f>
        <v>0</v>
      </c>
      <c r="AW131" s="51">
        <f>'Details and Calculations'!AI130</f>
        <v>1</v>
      </c>
      <c r="AX131" s="51">
        <f>'Details and Calculations'!BY130</f>
        <v>1</v>
      </c>
      <c r="AY131" s="51">
        <f>'Details and Calculations'!CG130</f>
        <v>1</v>
      </c>
      <c r="AZ131" s="51">
        <f>'Details and Calculations'!CI130</f>
        <v>1</v>
      </c>
      <c r="BA131" s="51">
        <f t="shared" ref="BA131:BA162" si="80">IF(AS131=1,1,0)</f>
        <v>0</v>
      </c>
      <c r="BB131" s="52">
        <f>'Details and Calculations'!Y130</f>
        <v>1</v>
      </c>
      <c r="BC131" s="52">
        <f>'Details and Calculations'!AC130</f>
        <v>1</v>
      </c>
      <c r="BD131" s="52">
        <f>'Details and Calculations'!AK130</f>
        <v>1</v>
      </c>
      <c r="BE131" s="52">
        <f>'Details and Calculations'!AN130</f>
        <v>700</v>
      </c>
      <c r="BF131" s="52">
        <f>'Details and Calculations'!AP130</f>
        <v>2</v>
      </c>
      <c r="BG131" s="52" t="str">
        <f>'Details and Calculations'!AT130</f>
        <v xml:space="preserve"> </v>
      </c>
      <c r="BH131" s="52">
        <f>'Details and Calculations'!AY130</f>
        <v>1</v>
      </c>
      <c r="BI131" s="52">
        <f>'Details and Calculations'!BB130</f>
        <v>4000</v>
      </c>
      <c r="BJ131" s="52" t="str">
        <f>'Details and Calculations'!BD130</f>
        <v xml:space="preserve"> </v>
      </c>
      <c r="BK131" s="52">
        <f>'Details and Calculations'!CA130</f>
        <v>4</v>
      </c>
      <c r="BL131" s="43">
        <f>'Details and Calculations'!AA130</f>
        <v>1</v>
      </c>
      <c r="BM131" s="43" t="str">
        <f>'Details and Calculations'!AB130</f>
        <v>"Springbox" --Intake Structure At A Spring</v>
      </c>
      <c r="BN131" s="43">
        <f>'Details and Calculations'!AD130</f>
        <v>2014</v>
      </c>
      <c r="BO131" s="43">
        <f>'Details and Calculations'!AJ130</f>
        <v>1</v>
      </c>
      <c r="BP131" s="43">
        <f>'Details and Calculations'!AL130</f>
        <v>2014</v>
      </c>
      <c r="BQ131" s="43">
        <f>'Details and Calculations'!AO130</f>
        <v>1</v>
      </c>
      <c r="BR131" s="43">
        <f>'Details and Calculations'!AQ130</f>
        <v>2014</v>
      </c>
      <c r="BS131" s="43">
        <f>'Details and Calculations'!AS130</f>
        <v>0</v>
      </c>
      <c r="BT131" s="43" t="str">
        <f>'Details and Calculations'!AV130</f>
        <v xml:space="preserve"> </v>
      </c>
      <c r="BU131" s="43">
        <f>'Details and Calculations'!AX130</f>
        <v>1</v>
      </c>
      <c r="BV131" s="43">
        <f>'Details and Calculations'!AZ130</f>
        <v>2014</v>
      </c>
      <c r="BW131" s="43">
        <f>'Details and Calculations'!BC130</f>
        <v>0</v>
      </c>
      <c r="BX131" s="43" t="str">
        <f>'Details and Calculations'!BE130</f>
        <v xml:space="preserve"> </v>
      </c>
      <c r="BY131" s="43" t="str">
        <f>'Details and Calculations'!BG130</f>
        <v xml:space="preserve"> </v>
      </c>
      <c r="BZ131" s="43" t="str">
        <f>'Details and Calculations'!BH130</f>
        <v xml:space="preserve"> </v>
      </c>
      <c r="CA131" s="43">
        <f>'Details and Calculations'!BJ130</f>
        <v>0</v>
      </c>
      <c r="CB131" s="43" t="str">
        <f>'Details and Calculations'!BK130</f>
        <v/>
      </c>
      <c r="CC131" s="43" t="str">
        <f>'Details and Calculations'!BL130</f>
        <v xml:space="preserve"> </v>
      </c>
      <c r="CD131" s="43" t="str">
        <f>'Details and Calculations'!BN130</f>
        <v xml:space="preserve"> </v>
      </c>
      <c r="CE131" s="43" t="str">
        <f>'Details and Calculations'!BO130</f>
        <v xml:space="preserve"> </v>
      </c>
      <c r="CF131" s="43">
        <f>'Details and Calculations'!BZ130</f>
        <v>1</v>
      </c>
      <c r="CG131" s="43">
        <f>'Details and Calculations'!CB130</f>
        <v>2014</v>
      </c>
      <c r="CH131" s="31"/>
      <c r="CI131" s="53"/>
    </row>
    <row r="132" spans="1:87" x14ac:dyDescent="0.3">
      <c r="A132" s="43">
        <f>'Details and Calculations'!A131</f>
        <v>2017</v>
      </c>
      <c r="B132" s="43" t="str">
        <f>'Details and Calculations'!C131</f>
        <v>Rwanda</v>
      </c>
      <c r="C132" s="43" t="str">
        <f>'Details and Calculations'!D131</f>
        <v>Rulindo</v>
      </c>
      <c r="D132" s="43" t="str">
        <f>'Details and Calculations'!E131</f>
        <v>Bushoki</v>
      </c>
      <c r="E132" s="43" t="str">
        <f>'Details and Calculations'!F131</f>
        <v>N.Ngarama</v>
      </c>
      <c r="F132" s="43" t="str">
        <f>'Details and Calculations'!G131</f>
        <v>Byimana</v>
      </c>
      <c r="G132" s="43" t="str">
        <f>'Details and Calculations'!H131</f>
        <v/>
      </c>
      <c r="H132" s="43" t="str">
        <f>'Details and Calculations'!I131</f>
        <v/>
      </c>
      <c r="I132" s="43" t="str">
        <f>'Details and Calculations'!J131</f>
        <v>Water Point at College Foundation Sina Gerard/Tare-Rusiga pumping</v>
      </c>
      <c r="J132" s="43">
        <f>'Details and Calculations'!K131</f>
        <v>92</v>
      </c>
      <c r="K132" s="43">
        <f>'Details and Calculations'!O131</f>
        <v>92</v>
      </c>
      <c r="L132" s="43">
        <f>'Details and Calculations'!P132</f>
        <v>253</v>
      </c>
      <c r="M132" s="43" t="str">
        <f>'Details and Calculations'!U131</f>
        <v>Piped Network With Pump</v>
      </c>
      <c r="N132" s="43">
        <f>'Details and Calculations'!V131</f>
        <v>2015</v>
      </c>
      <c r="O132" s="43" t="str">
        <f>'Details and Calculations'!W131</f>
        <v>Governement (District, Wasac) And Water For People</v>
      </c>
      <c r="P132" s="43" t="str">
        <f>'Details and Calculations'!X131</f>
        <v>Spring</v>
      </c>
      <c r="Q132" s="44" t="str">
        <f t="shared" si="66"/>
        <v>Low Risk</v>
      </c>
      <c r="R132" s="44" t="str">
        <f t="shared" si="67"/>
        <v>Low Risk</v>
      </c>
      <c r="S132" s="45" t="str">
        <f t="shared" si="68"/>
        <v>Intermediate Level of Service</v>
      </c>
      <c r="T132" s="62" t="str">
        <f t="shared" ref="T132:T195" si="81">IF(AND(Q132="No Improved Water Point/System",R132="No Improved Water Point/System",S132="No Improved Water Point/System"),"New Construction Needed",IF(OR(AND(Q132="Low Risk",R132="Low Risk",S132="High Level of Service"),AND(Q132="Low Risk",R132="Low Risk",S132="Intermediate Level of Service"),AND(Q132="Low Risk",R132="Medium Risk",S132="High Level of Service"),AND(Q132="Low Risk",R132="Medium Risk",S132="Intermediate Level of Service"),AND(Q132="Medium Risk",R132="Low Risk",S132="High Level of Service"),AND(Q132="Medium Risk",R132="Low Risk",S132="Intermediate Level of Service")),"Low Priority",IF(OR(AND(Q132="Low Risk",R132="Low Risk",S132="Basic Level of Service"),AND(Q132="Low Risk",R132="Low Risk",S132="Inadequate Level of Service"),AND(Q132="Low Risk",R132="Medium Risk",S132="Basic Level of Service"),AND(Q132="Low Risk",R132="Medium Risk",S132="Inadequate Level of Service"),AND(Q132="Medium Risk",R132="Low Risk",S132="Basic Level of Service"),AND(Q132="Medium Risk",R132="Medium Risk",S132="Basic Level of Service"),AND(Q132="Medium Risk",R132="Medium Risk",S132="High Level of Service"),AND(Q132="Medium Risk",R132="Medium Risk",S132="Intermediate Level of Service"),AND(Q132="High Risk",R132="Low Risk",S132="Basic Level of Service"),AND(Q132="High Risk",R132="Low Risk",S132="High Level of Service"),AND(Q132="High Risk",R132="Low Risk",S132="Intermediate Level of Service"),AND(Q132="High Risk",R132="Medium Risk",S132="High Level of Service"),AND(Q132="High Risk",R132="Medium Risk",S132="Intermediate Level of Service")),"Medium Priority",IF(OR(AND(Q132="High Risk",R132="High Risk",S132="Basic Level of Service"),AND(Q132="High Risk",R132="High Risk",S132="High Level of Service"),AND(Q132="High Risk",R132="High Risk",S132="Inadequate Level of Service"),AND(Q132="High Risk",R132="High Risk",S132="Intermediate Level of Service"),AND(Q132="High Risk",R132="Low Risk",S132="Inadequate Level of Service"),AND(Q132="High Risk",R132="Medium Risk",S132="Basic Level of Service"),AND(Q132="High Risk",R132="Medium Risk",S132="Inadequate Level of Service"),AND(Q132="Low Risk",R132="High Risk",S132="Basic Level of Service"),AND(Q132="Low Risk",R132="High Risk",S132="High Level of Service"),AND(Q132="Low Risk",R132="High Risk",S132="Inadequate Level of Service"),AND(Q132="Low Risk",R132="High Risk",S132="Intermediate Level of Service"),AND(Q132="Medium Risk",R132="High Risk",S132="Basic Level of Service"),AND(Q132="Medium Risk",R132="High Risk",S132="High Level of Service"),AND(Q132="Medium Risk",R132="High Risk",S132="Inadequate Level of Service"),AND(Q132="Medium Risk",R132="High Risk",S132="Intermediate Level of Service"),AND(Q132="Medium Risk",R132="Low Risk",S132="Inadequate Level of Service"),AND(Q132="Medium Risk",R132="Medium Risk",S132="Inadequate Level of Service")),"High Priority",))))</f>
        <v>Low Priority</v>
      </c>
      <c r="U132" s="46">
        <f t="shared" si="69"/>
        <v>7</v>
      </c>
      <c r="V132" s="28" t="str">
        <f t="shared" ref="V132:V195" si="82">IF(T132="New Construction Needed","New Construction Needed",IF(T132="High Priority","Major Repairs or Replace System",IF(AS132="3","Major Repairs or Replace System",IF(AS132="2","Major Repairs or Replace System",IF(Q132="Medium Risk","Consider Replacing Aging Components",IF(Q132="High Risk","Consider Replacing Aging Components",IF(AI132=2,"Repair or Replace Components",IF(AI132=2,"Repair or Replace Components",IF(AJ132=2,"Repair or Replace Components",IF(AK132=2,"Repair or Replace Components",IF(AL132=2,"Repair or Replace Components", IF(AM132=2,"Repair or Replace Components", IF(AN132=2,"Repair or Replace Components", IF(AO132=2,"Repair or Replace Components", IF(AP132=2,"Repair or Replace Components", IF(AR132=2,"Repair or Replace Components",IF(AI132=3,"Repair or Replace Components",IF(AI132=3,"Repair or Replace Components",IF(AJ132=3,"Repair or Replace Components",IF(AK132=3,"Repair or Replace Components",IF(AL132=3,"Repair or Replace Components", IF(AM132=3,"Repair or Replace Components", IF(AN132=3,"Repair or Replace Components", IF(AO132=3,"Repair or Replace Components", IF(AP132=3,"Repair or Replace Components", IF(AR132=3,"Repair or Replace Components","Perform Routine Preventative Maintenance"))))))))))))))))))))))))))</f>
        <v>Perform Routine Preventative Maintenance</v>
      </c>
      <c r="W132" s="47" t="str">
        <f t="shared" ref="W132:W195" si="83">IF(V132="Consider Replacing Aging Components",CONCATENATE(IF(AG132&lt;=5,"Treatment Housing Structure, ",""),IF(Y132&lt;=5,"Intake Structure,  ",""),IF(Z132&lt;=5,"Conduction Line, ",""),IF(AA132&lt;=5,"Storage Tank, ",""),IF(AB132&lt;=5,"Other Concrete Structures, "," "),IF(AC132&gt;=5,"Distribution Network, "," "), IF(AD132&gt;=5,"Pump, "," "), IF(AE132&gt;=5,"Pump Station, "," "), IF(AF132&gt;=5," Treatment Equipment, "," "), IF(AH132&gt;=5,"Kiosk/Tap Stand"," ")),IF(V132="Repair or Replace Components",CONCATENATE(IF(AG132=2,"Treatment Housing Structure, ",""),IF(AG132=3,"Treatment Housing Structure, ",""),IF(AI132=2,"Intake Structure, ",""),IF(AI132=3,"Intake Structure, ",""),IF(AJ132=2,"Conduction Line, ",""),IF(AJ132=3,"Conduction Line, ",""),IF(AK132=2,"Storage Tank, ",""),IF(AK132=3,"Storage Tank, ",""),IF(AL132=2,"Other Concrete Structures ",""),IF(AL132=3, "Other Concrete Structures ",""), IF(AM132=2,"Distribution  Line, ",""),IF(AM132=3,"Distribution Line, ",""), IF(AN132=2,"Pump, ",""),IF(AN132=3,"Pump, ",""), IF(AO132=2,"Pump Station, ",""),IF(AO132=3,"Pump Station, ",""), IF(AP132=2,"Treatment Equipment, ",""),IF(AP132=3," Treatment Equipment, ",""), IF(AR132=2,"Kiosk/Tap Stand",""),IF(AR132=3," Kiosk/Tap Stand","")),""))</f>
        <v/>
      </c>
      <c r="X132" s="27" t="str">
        <f t="shared" ref="X132:X195" si="84">IF(V132="New Construction Needed","Plan For Investment and Construction",IF(V132="Major Repairs or Replace System","Further Technical Diagnostic Needed",IF(V132="Consider Replacing Aging Components","Further Technical Diagnostic Needed ",IF(V132="Repair or Replace Components","Create Plan To Repair or Replace Components",IF(V132="Perform Routine Preventative Maintenance","Maintain O&amp;M and Routine Monitoring",)))))</f>
        <v>Maintain O&amp;M and Routine Monitoring</v>
      </c>
      <c r="Y132" s="48">
        <f t="shared" si="70"/>
        <v>28</v>
      </c>
      <c r="Z132" s="48">
        <f t="shared" si="71"/>
        <v>18</v>
      </c>
      <c r="AA132" s="48">
        <f t="shared" si="72"/>
        <v>28</v>
      </c>
      <c r="AB132" s="48" t="str">
        <f t="shared" si="73"/>
        <v xml:space="preserve"> </v>
      </c>
      <c r="AC132" s="48">
        <f t="shared" si="74"/>
        <v>28</v>
      </c>
      <c r="AD132" s="48">
        <f t="shared" si="75"/>
        <v>5</v>
      </c>
      <c r="AE132" s="48">
        <f t="shared" si="76"/>
        <v>18</v>
      </c>
      <c r="AF132" s="48" t="str">
        <f t="shared" si="77"/>
        <v xml:space="preserve"> </v>
      </c>
      <c r="AG132" s="49" t="str">
        <f t="shared" si="78"/>
        <v/>
      </c>
      <c r="AH132" s="48">
        <f t="shared" si="79"/>
        <v>18</v>
      </c>
      <c r="AI132" s="50">
        <f>'Details and Calculations'!AE131</f>
        <v>1</v>
      </c>
      <c r="AJ132" s="50">
        <f>'Details and Calculations'!AM131</f>
        <v>1</v>
      </c>
      <c r="AK132" s="50">
        <f>'Details and Calculations'!AR131</f>
        <v>1</v>
      </c>
      <c r="AL132" s="50" t="str">
        <f>'Details and Calculations'!AW131</f>
        <v xml:space="preserve"> </v>
      </c>
      <c r="AM132" s="50">
        <f>'Details and Calculations'!BA131</f>
        <v>1</v>
      </c>
      <c r="AN132" s="50">
        <f>'Details and Calculations'!BF131</f>
        <v>1</v>
      </c>
      <c r="AO132" s="50">
        <f>'Details and Calculations'!BI131</f>
        <v>1</v>
      </c>
      <c r="AP132" s="50" t="str">
        <f>'Details and Calculations'!BM131</f>
        <v xml:space="preserve"> </v>
      </c>
      <c r="AQ132" s="50" t="str">
        <f>'Details and Calculations'!BP131</f>
        <v xml:space="preserve"> </v>
      </c>
      <c r="AR132" s="50">
        <f>'Details and Calculations'!CC131</f>
        <v>1</v>
      </c>
      <c r="AS132" s="50">
        <f>'Details and Calculations'!CJ131</f>
        <v>1</v>
      </c>
      <c r="AT132" s="51">
        <f>'Details and Calculations'!T131</f>
        <v>1</v>
      </c>
      <c r="AU132" s="51">
        <f>'Details and Calculations'!Z131</f>
        <v>1</v>
      </c>
      <c r="AV132" s="51">
        <f>'Details and Calculations'!S131</f>
        <v>0</v>
      </c>
      <c r="AW132" s="51">
        <f>'Details and Calculations'!AI131</f>
        <v>1</v>
      </c>
      <c r="AX132" s="51">
        <f>'Details and Calculations'!BY131</f>
        <v>1</v>
      </c>
      <c r="AY132" s="51">
        <f>'Details and Calculations'!CG131</f>
        <v>1</v>
      </c>
      <c r="AZ132" s="51">
        <f>'Details and Calculations'!CI131</f>
        <v>1</v>
      </c>
      <c r="BA132" s="51">
        <f t="shared" si="80"/>
        <v>1</v>
      </c>
      <c r="BB132" s="52">
        <f>'Details and Calculations'!Y131</f>
        <v>8</v>
      </c>
      <c r="BC132" s="52">
        <f>'Details and Calculations'!AC131</f>
        <v>8</v>
      </c>
      <c r="BD132" s="52">
        <f>'Details and Calculations'!AK131</f>
        <v>1</v>
      </c>
      <c r="BE132" s="52">
        <f>'Details and Calculations'!AN131</f>
        <v>4000</v>
      </c>
      <c r="BF132" s="52">
        <f>'Details and Calculations'!AP131</f>
        <v>1</v>
      </c>
      <c r="BG132" s="52" t="str">
        <f>'Details and Calculations'!AT131</f>
        <v xml:space="preserve"> </v>
      </c>
      <c r="BH132" s="52">
        <f>'Details and Calculations'!AY131</f>
        <v>3</v>
      </c>
      <c r="BI132" s="52">
        <f>'Details and Calculations'!BB131</f>
        <v>8000</v>
      </c>
      <c r="BJ132" s="52">
        <f>'Details and Calculations'!BD131</f>
        <v>2</v>
      </c>
      <c r="BK132" s="52">
        <f>'Details and Calculations'!CA131</f>
        <v>2</v>
      </c>
      <c r="BL132" s="43">
        <f>'Details and Calculations'!AA131</f>
        <v>1</v>
      </c>
      <c r="BM132" s="43" t="str">
        <f>'Details and Calculations'!AB131</f>
        <v>"Springbox" --Intake Structure At A Spring</v>
      </c>
      <c r="BN132" s="43">
        <f>'Details and Calculations'!AD131</f>
        <v>2015</v>
      </c>
      <c r="BO132" s="43">
        <f>'Details and Calculations'!AJ131</f>
        <v>1</v>
      </c>
      <c r="BP132" s="43">
        <f>'Details and Calculations'!AL131</f>
        <v>2015</v>
      </c>
      <c r="BQ132" s="43">
        <f>'Details and Calculations'!AO131</f>
        <v>1</v>
      </c>
      <c r="BR132" s="43">
        <f>'Details and Calculations'!AQ131</f>
        <v>2015</v>
      </c>
      <c r="BS132" s="43">
        <f>'Details and Calculations'!AS131</f>
        <v>0</v>
      </c>
      <c r="BT132" s="43" t="str">
        <f>'Details and Calculations'!AV131</f>
        <v xml:space="preserve"> </v>
      </c>
      <c r="BU132" s="43">
        <f>'Details and Calculations'!AX131</f>
        <v>1</v>
      </c>
      <c r="BV132" s="43">
        <f>'Details and Calculations'!AZ131</f>
        <v>2015</v>
      </c>
      <c r="BW132" s="43">
        <f>'Details and Calculations'!BC131</f>
        <v>1</v>
      </c>
      <c r="BX132" s="43">
        <f>'Details and Calculations'!BE131</f>
        <v>2015</v>
      </c>
      <c r="BY132" s="43">
        <f>'Details and Calculations'!BG131</f>
        <v>1</v>
      </c>
      <c r="BZ132" s="43">
        <f>'Details and Calculations'!BH131</f>
        <v>2015</v>
      </c>
      <c r="CA132" s="43">
        <f>'Details and Calculations'!BJ131</f>
        <v>0</v>
      </c>
      <c r="CB132" s="43" t="str">
        <f>'Details and Calculations'!BK131</f>
        <v/>
      </c>
      <c r="CC132" s="43" t="str">
        <f>'Details and Calculations'!BL131</f>
        <v xml:space="preserve"> </v>
      </c>
      <c r="CD132" s="43" t="str">
        <f>'Details and Calculations'!BN131</f>
        <v xml:space="preserve"> </v>
      </c>
      <c r="CE132" s="43" t="str">
        <f>'Details and Calculations'!BO131</f>
        <v xml:space="preserve"> </v>
      </c>
      <c r="CF132" s="43">
        <f>'Details and Calculations'!BZ131</f>
        <v>1</v>
      </c>
      <c r="CG132" s="43">
        <f>'Details and Calculations'!CB131</f>
        <v>2015</v>
      </c>
      <c r="CH132" s="31"/>
      <c r="CI132" s="53"/>
    </row>
    <row r="133" spans="1:87" x14ac:dyDescent="0.3">
      <c r="A133" s="43">
        <f>'Details and Calculations'!A132</f>
        <v>2017</v>
      </c>
      <c r="B133" s="43" t="str">
        <f>'Details and Calculations'!C132</f>
        <v>Rwanda</v>
      </c>
      <c r="C133" s="43" t="str">
        <f>'Details and Calculations'!D132</f>
        <v>Rulindo</v>
      </c>
      <c r="D133" s="43" t="str">
        <f>'Details and Calculations'!E132</f>
        <v>Masoro</v>
      </c>
      <c r="E133" s="43" t="str">
        <f>'Details and Calculations'!F132</f>
        <v>Kivugiza</v>
      </c>
      <c r="F133" s="43" t="str">
        <f>'Details and Calculations'!G132</f>
        <v>Rebero</v>
      </c>
      <c r="G133" s="43" t="str">
        <f>'Details and Calculations'!H132</f>
        <v/>
      </c>
      <c r="H133" s="43" t="str">
        <f>'Details and Calculations'!I132</f>
        <v/>
      </c>
      <c r="I133" s="43" t="str">
        <f>'Details and Calculations'!J132</f>
        <v>Mutagata motorised network</v>
      </c>
      <c r="J133" s="43">
        <f>'Details and Calculations'!K132</f>
        <v>376</v>
      </c>
      <c r="K133" s="43">
        <f>'Details and Calculations'!O132</f>
        <v>123</v>
      </c>
      <c r="L133" s="43" t="str">
        <f>'Details and Calculations'!P133</f>
        <v xml:space="preserve"> </v>
      </c>
      <c r="M133" s="43" t="str">
        <f>'Details and Calculations'!U132</f>
        <v>Piped Network With Pump</v>
      </c>
      <c r="N133" s="43">
        <f>'Details and Calculations'!V132</f>
        <v>1987</v>
      </c>
      <c r="O133" s="43" t="str">
        <f>'Details and Calculations'!W132</f>
        <v>Governement (District, Wasac) And Water For People</v>
      </c>
      <c r="P133" s="43" t="str">
        <f>'Details and Calculations'!X132</f>
        <v>Spring</v>
      </c>
      <c r="Q133" s="44" t="str">
        <f t="shared" si="66"/>
        <v>Low Risk</v>
      </c>
      <c r="R133" s="44" t="str">
        <f t="shared" si="67"/>
        <v>Low Risk</v>
      </c>
      <c r="S133" s="45" t="str">
        <f t="shared" si="68"/>
        <v>Intermediate Level of Service</v>
      </c>
      <c r="T133" s="62" t="str">
        <f t="shared" si="81"/>
        <v>Low Priority</v>
      </c>
      <c r="U133" s="46">
        <f t="shared" si="69"/>
        <v>7</v>
      </c>
      <c r="V133" s="28" t="str">
        <f t="shared" si="82"/>
        <v>Perform Routine Preventative Maintenance</v>
      </c>
      <c r="W133" s="47" t="str">
        <f t="shared" si="83"/>
        <v/>
      </c>
      <c r="X133" s="27" t="str">
        <f t="shared" si="84"/>
        <v>Maintain O&amp;M and Routine Monitoring</v>
      </c>
      <c r="Y133" s="48">
        <f t="shared" si="70"/>
        <v>20</v>
      </c>
      <c r="Z133" s="48">
        <f t="shared" si="71"/>
        <v>19</v>
      </c>
      <c r="AA133" s="48">
        <f t="shared" si="72"/>
        <v>29</v>
      </c>
      <c r="AB133" s="48">
        <f t="shared" si="73"/>
        <v>19</v>
      </c>
      <c r="AC133" s="48">
        <f t="shared" si="74"/>
        <v>29</v>
      </c>
      <c r="AD133" s="48">
        <f t="shared" si="75"/>
        <v>7</v>
      </c>
      <c r="AE133" s="48">
        <f t="shared" si="76"/>
        <v>19</v>
      </c>
      <c r="AF133" s="48">
        <f t="shared" si="77"/>
        <v>10</v>
      </c>
      <c r="AG133" s="49" t="str">
        <f t="shared" si="78"/>
        <v/>
      </c>
      <c r="AH133" s="48">
        <f t="shared" si="79"/>
        <v>19</v>
      </c>
      <c r="AI133" s="50">
        <f>'Details and Calculations'!AE132</f>
        <v>1</v>
      </c>
      <c r="AJ133" s="50">
        <f>'Details and Calculations'!AM132</f>
        <v>1</v>
      </c>
      <c r="AK133" s="50">
        <f>'Details and Calculations'!AR132</f>
        <v>1</v>
      </c>
      <c r="AL133" s="50">
        <f>'Details and Calculations'!AW132</f>
        <v>1</v>
      </c>
      <c r="AM133" s="50">
        <f>'Details and Calculations'!BA132</f>
        <v>1</v>
      </c>
      <c r="AN133" s="50">
        <f>'Details and Calculations'!BF132</f>
        <v>1</v>
      </c>
      <c r="AO133" s="50">
        <f>'Details and Calculations'!BI132</f>
        <v>1</v>
      </c>
      <c r="AP133" s="50">
        <f>'Details and Calculations'!BM132</f>
        <v>1</v>
      </c>
      <c r="AQ133" s="50" t="str">
        <f>'Details and Calculations'!BP132</f>
        <v xml:space="preserve"> </v>
      </c>
      <c r="AR133" s="50">
        <f>'Details and Calculations'!CC132</f>
        <v>1</v>
      </c>
      <c r="AS133" s="50">
        <f>'Details and Calculations'!CJ132</f>
        <v>1</v>
      </c>
      <c r="AT133" s="51">
        <f>'Details and Calculations'!T132</f>
        <v>1</v>
      </c>
      <c r="AU133" s="51">
        <f>'Details and Calculations'!Z132</f>
        <v>1</v>
      </c>
      <c r="AV133" s="51">
        <f>'Details and Calculations'!S132</f>
        <v>0</v>
      </c>
      <c r="AW133" s="51">
        <f>'Details and Calculations'!AI132</f>
        <v>1</v>
      </c>
      <c r="AX133" s="51">
        <f>'Details and Calculations'!BY132</f>
        <v>1</v>
      </c>
      <c r="AY133" s="51">
        <f>'Details and Calculations'!CG132</f>
        <v>1</v>
      </c>
      <c r="AZ133" s="51">
        <f>'Details and Calculations'!CI132</f>
        <v>1</v>
      </c>
      <c r="BA133" s="51">
        <f t="shared" si="80"/>
        <v>1</v>
      </c>
      <c r="BB133" s="52">
        <f>'Details and Calculations'!Y132</f>
        <v>1</v>
      </c>
      <c r="BC133" s="52">
        <f>'Details and Calculations'!AC132</f>
        <v>1</v>
      </c>
      <c r="BD133" s="52">
        <f>'Details and Calculations'!AK132</f>
        <v>1</v>
      </c>
      <c r="BE133" s="52">
        <f>'Details and Calculations'!AN132</f>
        <v>1900</v>
      </c>
      <c r="BF133" s="52">
        <f>'Details and Calculations'!AP132</f>
        <v>39</v>
      </c>
      <c r="BG133" s="52">
        <f>'Details and Calculations'!AT132</f>
        <v>17</v>
      </c>
      <c r="BH133" s="52">
        <f>'Details and Calculations'!AY132</f>
        <v>6</v>
      </c>
      <c r="BI133" s="52">
        <f>'Details and Calculations'!BB132</f>
        <v>40000</v>
      </c>
      <c r="BJ133" s="52">
        <f>'Details and Calculations'!BD132</f>
        <v>5</v>
      </c>
      <c r="BK133" s="52">
        <f>'Details and Calculations'!CA132</f>
        <v>64</v>
      </c>
      <c r="BL133" s="43">
        <f>'Details and Calculations'!AA132</f>
        <v>1</v>
      </c>
      <c r="BM133" s="43" t="str">
        <f>'Details and Calculations'!AB132</f>
        <v>"Springbox" --Intake Structure At A Spring</v>
      </c>
      <c r="BN133" s="43">
        <f>'Details and Calculations'!AD132</f>
        <v>2007</v>
      </c>
      <c r="BO133" s="43">
        <f>'Details and Calculations'!AJ132</f>
        <v>1</v>
      </c>
      <c r="BP133" s="43">
        <f>'Details and Calculations'!AL132</f>
        <v>2016</v>
      </c>
      <c r="BQ133" s="43">
        <f>'Details and Calculations'!AO132</f>
        <v>1</v>
      </c>
      <c r="BR133" s="43">
        <f>'Details and Calculations'!AQ132</f>
        <v>2016</v>
      </c>
      <c r="BS133" s="43">
        <f>'Details and Calculations'!AS132</f>
        <v>1</v>
      </c>
      <c r="BT133" s="43">
        <f>'Details and Calculations'!AV132</f>
        <v>2016</v>
      </c>
      <c r="BU133" s="43">
        <f>'Details and Calculations'!AX132</f>
        <v>1</v>
      </c>
      <c r="BV133" s="43">
        <f>'Details and Calculations'!AZ132</f>
        <v>2016</v>
      </c>
      <c r="BW133" s="43">
        <f>'Details and Calculations'!BC132</f>
        <v>1</v>
      </c>
      <c r="BX133" s="43">
        <f>'Details and Calculations'!BE132</f>
        <v>2017</v>
      </c>
      <c r="BY133" s="43">
        <f>'Details and Calculations'!BG132</f>
        <v>1</v>
      </c>
      <c r="BZ133" s="43">
        <f>'Details and Calculations'!BH132</f>
        <v>2016</v>
      </c>
      <c r="CA133" s="43">
        <f>'Details and Calculations'!BJ132</f>
        <v>1</v>
      </c>
      <c r="CB133" s="43" t="str">
        <f>'Details and Calculations'!BK132</f>
        <v>Disinfection/Chlorination</v>
      </c>
      <c r="CC133" s="43">
        <f>'Details and Calculations'!BL132</f>
        <v>2017</v>
      </c>
      <c r="CD133" s="43">
        <f>'Details and Calculations'!BN132</f>
        <v>0</v>
      </c>
      <c r="CE133" s="43" t="str">
        <f>'Details and Calculations'!BO132</f>
        <v xml:space="preserve"> </v>
      </c>
      <c r="CF133" s="43">
        <f>'Details and Calculations'!BZ132</f>
        <v>1</v>
      </c>
      <c r="CG133" s="43">
        <f>'Details and Calculations'!CB132</f>
        <v>2016</v>
      </c>
      <c r="CH133" s="31"/>
      <c r="CI133" s="53"/>
    </row>
    <row r="134" spans="1:87" x14ac:dyDescent="0.3">
      <c r="A134" s="43">
        <f>'Details and Calculations'!A133</f>
        <v>2017</v>
      </c>
      <c r="B134" s="43" t="str">
        <f>'Details and Calculations'!C133</f>
        <v>Rwanda</v>
      </c>
      <c r="C134" s="43" t="str">
        <f>'Details and Calculations'!D133</f>
        <v>Rulindo</v>
      </c>
      <c r="D134" s="43" t="str">
        <f>'Details and Calculations'!E133</f>
        <v>Murambi</v>
      </c>
      <c r="E134" s="43" t="str">
        <f>'Details and Calculations'!F133</f>
        <v>Gatwa</v>
      </c>
      <c r="F134" s="43" t="str">
        <f>'Details and Calculations'!G133</f>
        <v>Kigarama</v>
      </c>
      <c r="G134" s="43" t="str">
        <f>'Details and Calculations'!H133</f>
        <v/>
      </c>
      <c r="H134" s="43" t="str">
        <f>'Details and Calculations'!I133</f>
        <v/>
      </c>
      <c r="I134" s="43" t="str">
        <f>'Details and Calculations'!J133</f>
        <v xml:space="preserve"> </v>
      </c>
      <c r="J134" s="43">
        <f>'Details and Calculations'!K133</f>
        <v>209</v>
      </c>
      <c r="K134" s="43">
        <f>'Details and Calculations'!O133</f>
        <v>209</v>
      </c>
      <c r="L134" s="43">
        <f>'Details and Calculations'!P134</f>
        <v>51</v>
      </c>
      <c r="M134" s="43" t="str">
        <f>'Details and Calculations'!U133</f>
        <v>Piped Network -- Gravity Only</v>
      </c>
      <c r="N134" s="43">
        <f>'Details and Calculations'!V133</f>
        <v>2001</v>
      </c>
      <c r="O134" s="43" t="str">
        <f>'Details and Calculations'!W133</f>
        <v/>
      </c>
      <c r="P134" s="43" t="str">
        <f>'Details and Calculations'!X133</f>
        <v>Spring</v>
      </c>
      <c r="Q134" s="44" t="str">
        <f t="shared" si="66"/>
        <v>Low Risk</v>
      </c>
      <c r="R134" s="44" t="str">
        <f t="shared" si="67"/>
        <v>Low Risk</v>
      </c>
      <c r="S134" s="45" t="str">
        <f t="shared" si="68"/>
        <v>Intermediate Level of Service</v>
      </c>
      <c r="T134" s="62" t="str">
        <f t="shared" si="81"/>
        <v>Low Priority</v>
      </c>
      <c r="U134" s="46">
        <f t="shared" si="69"/>
        <v>7</v>
      </c>
      <c r="V134" s="28" t="str">
        <f t="shared" si="82"/>
        <v>Perform Routine Preventative Maintenance</v>
      </c>
      <c r="W134" s="47" t="str">
        <f t="shared" si="83"/>
        <v/>
      </c>
      <c r="X134" s="27" t="str">
        <f t="shared" si="84"/>
        <v>Maintain O&amp;M and Routine Monitoring</v>
      </c>
      <c r="Y134" s="48">
        <f t="shared" si="70"/>
        <v>14</v>
      </c>
      <c r="Z134" s="48">
        <f t="shared" si="71"/>
        <v>4</v>
      </c>
      <c r="AA134" s="48">
        <f t="shared" si="72"/>
        <v>14</v>
      </c>
      <c r="AB134" s="48" t="str">
        <f t="shared" si="73"/>
        <v xml:space="preserve"> </v>
      </c>
      <c r="AC134" s="48">
        <f t="shared" si="74"/>
        <v>14</v>
      </c>
      <c r="AD134" s="48" t="str">
        <f t="shared" si="75"/>
        <v xml:space="preserve"> </v>
      </c>
      <c r="AE134" s="48" t="str">
        <f t="shared" si="76"/>
        <v xml:space="preserve"> </v>
      </c>
      <c r="AF134" s="48" t="str">
        <f t="shared" si="77"/>
        <v xml:space="preserve"> </v>
      </c>
      <c r="AG134" s="49" t="str">
        <f t="shared" si="78"/>
        <v/>
      </c>
      <c r="AH134" s="48">
        <f t="shared" si="79"/>
        <v>20</v>
      </c>
      <c r="AI134" s="50">
        <f>'Details and Calculations'!AE133</f>
        <v>1</v>
      </c>
      <c r="AJ134" s="50">
        <f>'Details and Calculations'!AM133</f>
        <v>1</v>
      </c>
      <c r="AK134" s="50">
        <f>'Details and Calculations'!AR133</f>
        <v>1</v>
      </c>
      <c r="AL134" s="50" t="str">
        <f>'Details and Calculations'!AW133</f>
        <v xml:space="preserve"> </v>
      </c>
      <c r="AM134" s="50">
        <f>'Details and Calculations'!BA133</f>
        <v>1</v>
      </c>
      <c r="AN134" s="50" t="str">
        <f>'Details and Calculations'!BF133</f>
        <v xml:space="preserve"> </v>
      </c>
      <c r="AO134" s="50" t="str">
        <f>'Details and Calculations'!BI133</f>
        <v xml:space="preserve"> </v>
      </c>
      <c r="AP134" s="50" t="str">
        <f>'Details and Calculations'!BM133</f>
        <v xml:space="preserve"> </v>
      </c>
      <c r="AQ134" s="50" t="str">
        <f>'Details and Calculations'!BP133</f>
        <v xml:space="preserve"> </v>
      </c>
      <c r="AR134" s="50">
        <f>'Details and Calculations'!CC133</f>
        <v>1</v>
      </c>
      <c r="AS134" s="50">
        <f>'Details and Calculations'!CJ133</f>
        <v>1</v>
      </c>
      <c r="AT134" s="51">
        <f>'Details and Calculations'!T133</f>
        <v>1</v>
      </c>
      <c r="AU134" s="51">
        <f>'Details and Calculations'!Z133</f>
        <v>1</v>
      </c>
      <c r="AV134" s="51">
        <f>'Details and Calculations'!S133</f>
        <v>0</v>
      </c>
      <c r="AW134" s="51">
        <f>'Details and Calculations'!AI133</f>
        <v>1</v>
      </c>
      <c r="AX134" s="51">
        <f>'Details and Calculations'!BY133</f>
        <v>1</v>
      </c>
      <c r="AY134" s="51">
        <f>'Details and Calculations'!CG133</f>
        <v>1</v>
      </c>
      <c r="AZ134" s="51">
        <f>'Details and Calculations'!CI133</f>
        <v>1</v>
      </c>
      <c r="BA134" s="51">
        <f t="shared" si="80"/>
        <v>1</v>
      </c>
      <c r="BB134" s="52">
        <f>'Details and Calculations'!Y133</f>
        <v>3</v>
      </c>
      <c r="BC134" s="52">
        <f>'Details and Calculations'!AC133</f>
        <v>1</v>
      </c>
      <c r="BD134" s="52">
        <f>'Details and Calculations'!AK133</f>
        <v>1</v>
      </c>
      <c r="BE134" s="52">
        <f>'Details and Calculations'!AN133</f>
        <v>12000</v>
      </c>
      <c r="BF134" s="52">
        <f>'Details and Calculations'!AP133</f>
        <v>7</v>
      </c>
      <c r="BG134" s="52" t="str">
        <f>'Details and Calculations'!AT133</f>
        <v xml:space="preserve"> </v>
      </c>
      <c r="BH134" s="52">
        <f>'Details and Calculations'!AY133</f>
        <v>1</v>
      </c>
      <c r="BI134" s="52">
        <f>'Details and Calculations'!BB133</f>
        <v>12000</v>
      </c>
      <c r="BJ134" s="52" t="str">
        <f>'Details and Calculations'!BD133</f>
        <v xml:space="preserve"> </v>
      </c>
      <c r="BK134" s="52">
        <f>'Details and Calculations'!CA133</f>
        <v>2</v>
      </c>
      <c r="BL134" s="43">
        <f>'Details and Calculations'!AA133</f>
        <v>1</v>
      </c>
      <c r="BM134" s="43" t="str">
        <f>'Details and Calculations'!AB133</f>
        <v>"Springbox" --Intake Structure At A Spring</v>
      </c>
      <c r="BN134" s="43">
        <f>'Details and Calculations'!AD133</f>
        <v>2001</v>
      </c>
      <c r="BO134" s="43">
        <f>'Details and Calculations'!AJ133</f>
        <v>1</v>
      </c>
      <c r="BP134" s="43">
        <f>'Details and Calculations'!AL133</f>
        <v>2001</v>
      </c>
      <c r="BQ134" s="43">
        <f>'Details and Calculations'!AO133</f>
        <v>1</v>
      </c>
      <c r="BR134" s="43">
        <f>'Details and Calculations'!AQ133</f>
        <v>2001</v>
      </c>
      <c r="BS134" s="43">
        <f>'Details and Calculations'!AS133</f>
        <v>0</v>
      </c>
      <c r="BT134" s="43" t="str">
        <f>'Details and Calculations'!AV133</f>
        <v xml:space="preserve"> </v>
      </c>
      <c r="BU134" s="43">
        <f>'Details and Calculations'!AX133</f>
        <v>1</v>
      </c>
      <c r="BV134" s="43">
        <f>'Details and Calculations'!AZ133</f>
        <v>2001</v>
      </c>
      <c r="BW134" s="43">
        <f>'Details and Calculations'!BC133</f>
        <v>0</v>
      </c>
      <c r="BX134" s="43" t="str">
        <f>'Details and Calculations'!BE133</f>
        <v xml:space="preserve"> </v>
      </c>
      <c r="BY134" s="43" t="str">
        <f>'Details and Calculations'!BG133</f>
        <v xml:space="preserve"> </v>
      </c>
      <c r="BZ134" s="43" t="str">
        <f>'Details and Calculations'!BH133</f>
        <v xml:space="preserve"> </v>
      </c>
      <c r="CA134" s="43">
        <f>'Details and Calculations'!BJ133</f>
        <v>0</v>
      </c>
      <c r="CB134" s="43" t="str">
        <f>'Details and Calculations'!BK133</f>
        <v/>
      </c>
      <c r="CC134" s="43" t="str">
        <f>'Details and Calculations'!BL133</f>
        <v xml:space="preserve"> </v>
      </c>
      <c r="CD134" s="43" t="str">
        <f>'Details and Calculations'!BN133</f>
        <v xml:space="preserve"> </v>
      </c>
      <c r="CE134" s="43" t="str">
        <f>'Details and Calculations'!BO133</f>
        <v xml:space="preserve"> </v>
      </c>
      <c r="CF134" s="43">
        <f>'Details and Calculations'!BZ133</f>
        <v>1</v>
      </c>
      <c r="CG134" s="43">
        <f>'Details and Calculations'!CB133</f>
        <v>2017</v>
      </c>
      <c r="CH134" s="31"/>
      <c r="CI134" s="53"/>
    </row>
    <row r="135" spans="1:87" x14ac:dyDescent="0.3">
      <c r="A135" s="43">
        <f>'Details and Calculations'!A134</f>
        <v>2017</v>
      </c>
      <c r="B135" s="43" t="str">
        <f>'Details and Calculations'!C134</f>
        <v>Rwanda</v>
      </c>
      <c r="C135" s="43" t="str">
        <f>'Details and Calculations'!D134</f>
        <v>Rulindo</v>
      </c>
      <c r="D135" s="43" t="str">
        <f>'Details and Calculations'!E134</f>
        <v>Buyoga</v>
      </c>
      <c r="E135" s="43" t="str">
        <f>'Details and Calculations'!F134</f>
        <v>Butare</v>
      </c>
      <c r="F135" s="43" t="str">
        <f>'Details and Calculations'!G134</f>
        <v>Kankanga</v>
      </c>
      <c r="G135" s="43" t="str">
        <f>'Details and Calculations'!H134</f>
        <v/>
      </c>
      <c r="H135" s="43" t="str">
        <f>'Details and Calculations'!I134</f>
        <v/>
      </c>
      <c r="I135" s="43" t="str">
        <f>'Details and Calculations'!J134</f>
        <v xml:space="preserve"> </v>
      </c>
      <c r="J135" s="43">
        <f>'Details and Calculations'!K134</f>
        <v>151</v>
      </c>
      <c r="K135" s="43">
        <f>'Details and Calculations'!O134</f>
        <v>100</v>
      </c>
      <c r="L135" s="43">
        <f>'Details and Calculations'!P135</f>
        <v>125</v>
      </c>
      <c r="M135" s="43" t="str">
        <f>'Details and Calculations'!U134</f>
        <v>Piped Network -- Gravity Only</v>
      </c>
      <c r="N135" s="43">
        <f>'Details and Calculations'!V134</f>
        <v>2014</v>
      </c>
      <c r="O135" s="43" t="str">
        <f>'Details and Calculations'!W134</f>
        <v>Governement (District, Wasac) And Water For People</v>
      </c>
      <c r="P135" s="43" t="str">
        <f>'Details and Calculations'!X134</f>
        <v>Spring</v>
      </c>
      <c r="Q135" s="44" t="str">
        <f t="shared" si="66"/>
        <v>Low Risk</v>
      </c>
      <c r="R135" s="44" t="str">
        <f t="shared" si="67"/>
        <v>Low Risk</v>
      </c>
      <c r="S135" s="45" t="str">
        <f t="shared" si="68"/>
        <v>Intermediate Level of Service</v>
      </c>
      <c r="T135" s="62" t="str">
        <f t="shared" si="81"/>
        <v>Low Priority</v>
      </c>
      <c r="U135" s="46">
        <f t="shared" si="69"/>
        <v>7</v>
      </c>
      <c r="V135" s="28" t="str">
        <f t="shared" si="82"/>
        <v>Repair or Replace Components</v>
      </c>
      <c r="W135" s="47" t="str">
        <f t="shared" si="83"/>
        <v xml:space="preserve">Storage Tank, </v>
      </c>
      <c r="X135" s="27" t="str">
        <f t="shared" si="84"/>
        <v>Create Plan To Repair or Replace Components</v>
      </c>
      <c r="Y135" s="48">
        <f t="shared" si="70"/>
        <v>27</v>
      </c>
      <c r="Z135" s="48">
        <f t="shared" si="71"/>
        <v>17</v>
      </c>
      <c r="AA135" s="48">
        <f t="shared" si="72"/>
        <v>27</v>
      </c>
      <c r="AB135" s="48" t="str">
        <f t="shared" si="73"/>
        <v xml:space="preserve"> </v>
      </c>
      <c r="AC135" s="48">
        <f t="shared" si="74"/>
        <v>27</v>
      </c>
      <c r="AD135" s="48">
        <f t="shared" si="75"/>
        <v>4</v>
      </c>
      <c r="AE135" s="48">
        <f t="shared" si="76"/>
        <v>17</v>
      </c>
      <c r="AF135" s="48" t="str">
        <f t="shared" si="77"/>
        <v xml:space="preserve"> </v>
      </c>
      <c r="AG135" s="49" t="str">
        <f t="shared" si="78"/>
        <v/>
      </c>
      <c r="AH135" s="48">
        <f t="shared" si="79"/>
        <v>20</v>
      </c>
      <c r="AI135" s="50">
        <f>'Details and Calculations'!AE134</f>
        <v>1</v>
      </c>
      <c r="AJ135" s="50">
        <f>'Details and Calculations'!AM134</f>
        <v>1</v>
      </c>
      <c r="AK135" s="50">
        <f>'Details and Calculations'!AR134</f>
        <v>2</v>
      </c>
      <c r="AL135" s="50" t="str">
        <f>'Details and Calculations'!AW134</f>
        <v xml:space="preserve"> </v>
      </c>
      <c r="AM135" s="50">
        <f>'Details and Calculations'!BA134</f>
        <v>1</v>
      </c>
      <c r="AN135" s="50">
        <f>'Details and Calculations'!BF134</f>
        <v>1</v>
      </c>
      <c r="AO135" s="50">
        <f>'Details and Calculations'!BI134</f>
        <v>1</v>
      </c>
      <c r="AP135" s="50" t="str">
        <f>'Details and Calculations'!BM134</f>
        <v xml:space="preserve"> </v>
      </c>
      <c r="AQ135" s="50" t="str">
        <f>'Details and Calculations'!BP134</f>
        <v xml:space="preserve"> </v>
      </c>
      <c r="AR135" s="50">
        <f>'Details and Calculations'!CC134</f>
        <v>1</v>
      </c>
      <c r="AS135" s="50">
        <f>'Details and Calculations'!CJ134</f>
        <v>1</v>
      </c>
      <c r="AT135" s="51">
        <f>'Details and Calculations'!T134</f>
        <v>1</v>
      </c>
      <c r="AU135" s="51">
        <f>'Details and Calculations'!Z134</f>
        <v>1</v>
      </c>
      <c r="AV135" s="51">
        <f>'Details and Calculations'!S134</f>
        <v>0</v>
      </c>
      <c r="AW135" s="51">
        <f>'Details and Calculations'!AI134</f>
        <v>1</v>
      </c>
      <c r="AX135" s="51">
        <f>'Details and Calculations'!BY134</f>
        <v>1</v>
      </c>
      <c r="AY135" s="51">
        <f>'Details and Calculations'!CG134</f>
        <v>1</v>
      </c>
      <c r="AZ135" s="51">
        <f>'Details and Calculations'!CI134</f>
        <v>1</v>
      </c>
      <c r="BA135" s="51">
        <f t="shared" si="80"/>
        <v>1</v>
      </c>
      <c r="BB135" s="52">
        <f>'Details and Calculations'!Y134</f>
        <v>1</v>
      </c>
      <c r="BC135" s="52">
        <f>'Details and Calculations'!AC134</f>
        <v>1</v>
      </c>
      <c r="BD135" s="52">
        <f>'Details and Calculations'!AK134</f>
        <v>3</v>
      </c>
      <c r="BE135" s="52">
        <f>'Details and Calculations'!AN134</f>
        <v>9000</v>
      </c>
      <c r="BF135" s="52">
        <f>'Details and Calculations'!AP134</f>
        <v>11</v>
      </c>
      <c r="BG135" s="52" t="str">
        <f>'Details and Calculations'!AT134</f>
        <v xml:space="preserve"> </v>
      </c>
      <c r="BH135" s="52">
        <f>'Details and Calculations'!AY134</f>
        <v>3</v>
      </c>
      <c r="BI135" s="52">
        <f>'Details and Calculations'!BB134</f>
        <v>9000</v>
      </c>
      <c r="BJ135" s="52">
        <f>'Details and Calculations'!BD134</f>
        <v>2</v>
      </c>
      <c r="BK135" s="52">
        <f>'Details and Calculations'!CA134</f>
        <v>2</v>
      </c>
      <c r="BL135" s="43">
        <f>'Details and Calculations'!AA134</f>
        <v>1</v>
      </c>
      <c r="BM135" s="43" t="str">
        <f>'Details and Calculations'!AB134</f>
        <v>"Springbox" --Intake Structure At A Spring</v>
      </c>
      <c r="BN135" s="43">
        <f>'Details and Calculations'!AD134</f>
        <v>2014</v>
      </c>
      <c r="BO135" s="43">
        <f>'Details and Calculations'!AJ134</f>
        <v>1</v>
      </c>
      <c r="BP135" s="43">
        <f>'Details and Calculations'!AL134</f>
        <v>2014</v>
      </c>
      <c r="BQ135" s="43">
        <f>'Details and Calculations'!AO134</f>
        <v>1</v>
      </c>
      <c r="BR135" s="43">
        <f>'Details and Calculations'!AQ134</f>
        <v>2014</v>
      </c>
      <c r="BS135" s="43">
        <f>'Details and Calculations'!AS134</f>
        <v>0</v>
      </c>
      <c r="BT135" s="43" t="str">
        <f>'Details and Calculations'!AV134</f>
        <v xml:space="preserve"> </v>
      </c>
      <c r="BU135" s="43">
        <f>'Details and Calculations'!AX134</f>
        <v>1</v>
      </c>
      <c r="BV135" s="43">
        <f>'Details and Calculations'!AZ134</f>
        <v>2014</v>
      </c>
      <c r="BW135" s="43">
        <f>'Details and Calculations'!BC134</f>
        <v>1</v>
      </c>
      <c r="BX135" s="43">
        <f>'Details and Calculations'!BE134</f>
        <v>2014</v>
      </c>
      <c r="BY135" s="43">
        <f>'Details and Calculations'!BG134</f>
        <v>1</v>
      </c>
      <c r="BZ135" s="43">
        <f>'Details and Calculations'!BH134</f>
        <v>2014</v>
      </c>
      <c r="CA135" s="43">
        <f>'Details and Calculations'!BJ134</f>
        <v>0</v>
      </c>
      <c r="CB135" s="43" t="str">
        <f>'Details and Calculations'!BK134</f>
        <v/>
      </c>
      <c r="CC135" s="43" t="str">
        <f>'Details and Calculations'!BL134</f>
        <v xml:space="preserve"> </v>
      </c>
      <c r="CD135" s="43" t="str">
        <f>'Details and Calculations'!BN134</f>
        <v xml:space="preserve"> </v>
      </c>
      <c r="CE135" s="43" t="str">
        <f>'Details and Calculations'!BO134</f>
        <v xml:space="preserve"> </v>
      </c>
      <c r="CF135" s="43">
        <f>'Details and Calculations'!BZ134</f>
        <v>1</v>
      </c>
      <c r="CG135" s="43">
        <f>'Details and Calculations'!CB134</f>
        <v>2017</v>
      </c>
      <c r="CH135" s="31"/>
      <c r="CI135" s="53"/>
    </row>
    <row r="136" spans="1:87" x14ac:dyDescent="0.3">
      <c r="A136" s="43">
        <f>'Details and Calculations'!A135</f>
        <v>2017</v>
      </c>
      <c r="B136" s="43" t="str">
        <f>'Details and Calculations'!C135</f>
        <v>Rwanda</v>
      </c>
      <c r="C136" s="43" t="str">
        <f>'Details and Calculations'!D135</f>
        <v>Rulindo</v>
      </c>
      <c r="D136" s="43" t="str">
        <f>'Details and Calculations'!E135</f>
        <v>Shyorongi</v>
      </c>
      <c r="E136" s="43" t="str">
        <f>'Details and Calculations'!F135</f>
        <v>Bugaragara</v>
      </c>
      <c r="F136" s="43" t="str">
        <f>'Details and Calculations'!G135</f>
        <v>Kabaraza</v>
      </c>
      <c r="G136" s="43" t="str">
        <f>'Details and Calculations'!H135</f>
        <v/>
      </c>
      <c r="H136" s="43" t="str">
        <f>'Details and Calculations'!I135</f>
        <v/>
      </c>
      <c r="I136" s="43" t="str">
        <f>'Details and Calculations'!J135</f>
        <v>kinywamagana pumping network</v>
      </c>
      <c r="J136" s="43">
        <f>'Details and Calculations'!K135</f>
        <v>165</v>
      </c>
      <c r="K136" s="43">
        <f>'Details and Calculations'!O135</f>
        <v>40</v>
      </c>
      <c r="L136" s="43" t="str">
        <f>'Details and Calculations'!P136</f>
        <v xml:space="preserve"> </v>
      </c>
      <c r="M136" s="43" t="str">
        <f>'Details and Calculations'!U135</f>
        <v>Piped Network With Pump</v>
      </c>
      <c r="N136" s="43">
        <f>'Details and Calculations'!V135</f>
        <v>2013</v>
      </c>
      <c r="O136" s="43" t="str">
        <f>'Details and Calculations'!W135</f>
        <v>Governement (District, Wasac) And Water For People</v>
      </c>
      <c r="P136" s="43" t="str">
        <f>'Details and Calculations'!X135</f>
        <v>Spring</v>
      </c>
      <c r="Q136" s="44" t="str">
        <f t="shared" si="66"/>
        <v>Low Risk</v>
      </c>
      <c r="R136" s="44" t="str">
        <f t="shared" si="67"/>
        <v>Low Risk</v>
      </c>
      <c r="S136" s="45" t="str">
        <f t="shared" si="68"/>
        <v>Intermediate Level of Service</v>
      </c>
      <c r="T136" s="62" t="str">
        <f t="shared" si="81"/>
        <v>Low Priority</v>
      </c>
      <c r="U136" s="46">
        <f t="shared" si="69"/>
        <v>7</v>
      </c>
      <c r="V136" s="28" t="str">
        <f t="shared" si="82"/>
        <v>Repair or Replace Components</v>
      </c>
      <c r="W136" s="47" t="str">
        <f t="shared" si="83"/>
        <v xml:space="preserve">Pump, </v>
      </c>
      <c r="X136" s="27" t="str">
        <f t="shared" si="84"/>
        <v>Create Plan To Repair or Replace Components</v>
      </c>
      <c r="Y136" s="48">
        <f t="shared" si="70"/>
        <v>26</v>
      </c>
      <c r="Z136" s="48">
        <f t="shared" si="71"/>
        <v>16</v>
      </c>
      <c r="AA136" s="48">
        <f t="shared" si="72"/>
        <v>26</v>
      </c>
      <c r="AB136" s="48">
        <f t="shared" si="73"/>
        <v>16</v>
      </c>
      <c r="AC136" s="48">
        <f t="shared" si="74"/>
        <v>26</v>
      </c>
      <c r="AD136" s="48">
        <f t="shared" si="75"/>
        <v>3</v>
      </c>
      <c r="AE136" s="48">
        <f t="shared" si="76"/>
        <v>16</v>
      </c>
      <c r="AF136" s="48" t="str">
        <f t="shared" si="77"/>
        <v xml:space="preserve"> </v>
      </c>
      <c r="AG136" s="49" t="str">
        <f t="shared" si="78"/>
        <v/>
      </c>
      <c r="AH136" s="48">
        <f t="shared" si="79"/>
        <v>16</v>
      </c>
      <c r="AI136" s="50">
        <f>'Details and Calculations'!AE135</f>
        <v>1</v>
      </c>
      <c r="AJ136" s="50">
        <f>'Details and Calculations'!AM135</f>
        <v>1</v>
      </c>
      <c r="AK136" s="50">
        <f>'Details and Calculations'!AR135</f>
        <v>1</v>
      </c>
      <c r="AL136" s="50">
        <f>'Details and Calculations'!AW135</f>
        <v>1</v>
      </c>
      <c r="AM136" s="50">
        <f>'Details and Calculations'!BA135</f>
        <v>1</v>
      </c>
      <c r="AN136" s="50">
        <f>'Details and Calculations'!BF135</f>
        <v>2</v>
      </c>
      <c r="AO136" s="50">
        <f>'Details and Calculations'!BI135</f>
        <v>1</v>
      </c>
      <c r="AP136" s="50" t="str">
        <f>'Details and Calculations'!BM135</f>
        <v xml:space="preserve"> </v>
      </c>
      <c r="AQ136" s="50" t="str">
        <f>'Details and Calculations'!BP135</f>
        <v xml:space="preserve"> </v>
      </c>
      <c r="AR136" s="50">
        <f>'Details and Calculations'!CC135</f>
        <v>1</v>
      </c>
      <c r="AS136" s="50">
        <f>'Details and Calculations'!CJ135</f>
        <v>2</v>
      </c>
      <c r="AT136" s="51">
        <f>'Details and Calculations'!T135</f>
        <v>1</v>
      </c>
      <c r="AU136" s="51">
        <f>'Details and Calculations'!Z135</f>
        <v>1</v>
      </c>
      <c r="AV136" s="51">
        <f>'Details and Calculations'!S135</f>
        <v>1</v>
      </c>
      <c r="AW136" s="51">
        <f>'Details and Calculations'!AI135</f>
        <v>1</v>
      </c>
      <c r="AX136" s="51">
        <f>'Details and Calculations'!BY135</f>
        <v>1</v>
      </c>
      <c r="AY136" s="51">
        <f>'Details and Calculations'!CG135</f>
        <v>1</v>
      </c>
      <c r="AZ136" s="51">
        <f>'Details and Calculations'!CI135</f>
        <v>1</v>
      </c>
      <c r="BA136" s="51">
        <f t="shared" si="80"/>
        <v>0</v>
      </c>
      <c r="BB136" s="52">
        <f>'Details and Calculations'!Y135</f>
        <v>7</v>
      </c>
      <c r="BC136" s="52">
        <f>'Details and Calculations'!AC135</f>
        <v>3</v>
      </c>
      <c r="BD136" s="52">
        <f>'Details and Calculations'!AK135</f>
        <v>1</v>
      </c>
      <c r="BE136" s="52">
        <f>'Details and Calculations'!AN135</f>
        <v>1500</v>
      </c>
      <c r="BF136" s="52">
        <f>'Details and Calculations'!AP135</f>
        <v>20</v>
      </c>
      <c r="BG136" s="52">
        <f>'Details and Calculations'!AT135</f>
        <v>25</v>
      </c>
      <c r="BH136" s="52">
        <f>'Details and Calculations'!AY135</f>
        <v>4</v>
      </c>
      <c r="BI136" s="52">
        <f>'Details and Calculations'!BB135</f>
        <v>11000</v>
      </c>
      <c r="BJ136" s="52">
        <f>'Details and Calculations'!BD135</f>
        <v>2</v>
      </c>
      <c r="BK136" s="52">
        <f>'Details and Calculations'!CA135</f>
        <v>1</v>
      </c>
      <c r="BL136" s="43">
        <f>'Details and Calculations'!AA135</f>
        <v>1</v>
      </c>
      <c r="BM136" s="43" t="str">
        <f>'Details and Calculations'!AB135</f>
        <v>"Springbox" --Intake Structure At A Spring</v>
      </c>
      <c r="BN136" s="43">
        <f>'Details and Calculations'!AD135</f>
        <v>2013</v>
      </c>
      <c r="BO136" s="43">
        <f>'Details and Calculations'!AJ135</f>
        <v>1</v>
      </c>
      <c r="BP136" s="43">
        <f>'Details and Calculations'!AL135</f>
        <v>2013</v>
      </c>
      <c r="BQ136" s="43">
        <f>'Details and Calculations'!AO135</f>
        <v>1</v>
      </c>
      <c r="BR136" s="43">
        <f>'Details and Calculations'!AQ135</f>
        <v>2013</v>
      </c>
      <c r="BS136" s="43">
        <f>'Details and Calculations'!AS135</f>
        <v>1</v>
      </c>
      <c r="BT136" s="43">
        <f>'Details and Calculations'!AV135</f>
        <v>2013</v>
      </c>
      <c r="BU136" s="43">
        <f>'Details and Calculations'!AX135</f>
        <v>1</v>
      </c>
      <c r="BV136" s="43">
        <f>'Details and Calculations'!AZ135</f>
        <v>2013</v>
      </c>
      <c r="BW136" s="43">
        <f>'Details and Calculations'!BC135</f>
        <v>1</v>
      </c>
      <c r="BX136" s="43">
        <f>'Details and Calculations'!BE135</f>
        <v>2013</v>
      </c>
      <c r="BY136" s="43">
        <f>'Details and Calculations'!BG135</f>
        <v>1</v>
      </c>
      <c r="BZ136" s="43">
        <f>'Details and Calculations'!BH135</f>
        <v>2013</v>
      </c>
      <c r="CA136" s="43">
        <f>'Details and Calculations'!BJ135</f>
        <v>0</v>
      </c>
      <c r="CB136" s="43" t="str">
        <f>'Details and Calculations'!BK135</f>
        <v/>
      </c>
      <c r="CC136" s="43" t="str">
        <f>'Details and Calculations'!BL135</f>
        <v xml:space="preserve"> </v>
      </c>
      <c r="CD136" s="43" t="str">
        <f>'Details and Calculations'!BN135</f>
        <v xml:space="preserve"> </v>
      </c>
      <c r="CE136" s="43" t="str">
        <f>'Details and Calculations'!BO135</f>
        <v xml:space="preserve"> </v>
      </c>
      <c r="CF136" s="43">
        <f>'Details and Calculations'!BZ135</f>
        <v>1</v>
      </c>
      <c r="CG136" s="43">
        <f>'Details and Calculations'!CB135</f>
        <v>2013</v>
      </c>
      <c r="CH136" s="31"/>
      <c r="CI136" s="53"/>
    </row>
    <row r="137" spans="1:87" x14ac:dyDescent="0.3">
      <c r="A137" s="43">
        <f>'Details and Calculations'!A136</f>
        <v>2017</v>
      </c>
      <c r="B137" s="43" t="str">
        <f>'Details and Calculations'!C136</f>
        <v>Rwanda</v>
      </c>
      <c r="C137" s="43" t="str">
        <f>'Details and Calculations'!D136</f>
        <v>Rulindo</v>
      </c>
      <c r="D137" s="43" t="str">
        <f>'Details and Calculations'!E136</f>
        <v>Murambi</v>
      </c>
      <c r="E137" s="43" t="str">
        <f>'Details and Calculations'!F136</f>
        <v>Bubangu</v>
      </c>
      <c r="F137" s="43" t="str">
        <f>'Details and Calculations'!G136</f>
        <v>Taba</v>
      </c>
      <c r="G137" s="43" t="str">
        <f>'Details and Calculations'!H136</f>
        <v/>
      </c>
      <c r="H137" s="43" t="str">
        <f>'Details and Calculations'!I136</f>
        <v/>
      </c>
      <c r="I137" s="43" t="str">
        <f>'Details and Calculations'!J136</f>
        <v>rwiseke</v>
      </c>
      <c r="J137" s="43">
        <f>'Details and Calculations'!K136</f>
        <v>193</v>
      </c>
      <c r="K137" s="43">
        <f>'Details and Calculations'!O136</f>
        <v>193</v>
      </c>
      <c r="L137" s="43" t="str">
        <f>'Details and Calculations'!P137</f>
        <v xml:space="preserve"> </v>
      </c>
      <c r="M137" s="43" t="str">
        <f>'Details and Calculations'!U136</f>
        <v>Piped Network With Pump</v>
      </c>
      <c r="N137" s="43">
        <f>'Details and Calculations'!V136</f>
        <v>2001</v>
      </c>
      <c r="O137" s="43" t="str">
        <f>'Details and Calculations'!W136</f>
        <v>Governement (District, Wasac) And Water For People</v>
      </c>
      <c r="P137" s="43" t="str">
        <f>'Details and Calculations'!X136</f>
        <v>Spring</v>
      </c>
      <c r="Q137" s="44" t="str">
        <f t="shared" si="66"/>
        <v>Medium Risk</v>
      </c>
      <c r="R137" s="44" t="str">
        <f t="shared" si="67"/>
        <v>Low Risk</v>
      </c>
      <c r="S137" s="45" t="str">
        <f t="shared" si="68"/>
        <v>Intermediate Level of Service</v>
      </c>
      <c r="T137" s="62" t="str">
        <f t="shared" si="81"/>
        <v>Low Priority</v>
      </c>
      <c r="U137" s="46">
        <f t="shared" si="69"/>
        <v>7</v>
      </c>
      <c r="V137" s="28" t="str">
        <f t="shared" si="82"/>
        <v>Consider Replacing Aging Components</v>
      </c>
      <c r="W137" s="47" t="str">
        <f t="shared" si="83"/>
        <v xml:space="preserve">Conduction Line,  Distribution Network, Pump, Pump Station,  Treatment Equipment,  </v>
      </c>
      <c r="X137" s="27" t="str">
        <f t="shared" si="84"/>
        <v xml:space="preserve">Further Technical Diagnostic Needed </v>
      </c>
      <c r="Y137" s="48">
        <f t="shared" si="70"/>
        <v>14</v>
      </c>
      <c r="Z137" s="48">
        <f t="shared" si="71"/>
        <v>4</v>
      </c>
      <c r="AA137" s="48">
        <f t="shared" si="72"/>
        <v>14</v>
      </c>
      <c r="AB137" s="48" t="str">
        <f t="shared" si="73"/>
        <v xml:space="preserve"> </v>
      </c>
      <c r="AC137" s="48">
        <f t="shared" si="74"/>
        <v>14</v>
      </c>
      <c r="AD137" s="48" t="str">
        <f t="shared" si="75"/>
        <v xml:space="preserve"> </v>
      </c>
      <c r="AE137" s="48" t="str">
        <f t="shared" si="76"/>
        <v xml:space="preserve"> </v>
      </c>
      <c r="AF137" s="48" t="str">
        <f t="shared" si="77"/>
        <v xml:space="preserve"> </v>
      </c>
      <c r="AG137" s="49" t="str">
        <f t="shared" si="78"/>
        <v/>
      </c>
      <c r="AH137" s="48">
        <f t="shared" si="79"/>
        <v>4</v>
      </c>
      <c r="AI137" s="50">
        <f>'Details and Calculations'!AE136</f>
        <v>1</v>
      </c>
      <c r="AJ137" s="50">
        <f>'Details and Calculations'!AM136</f>
        <v>1</v>
      </c>
      <c r="AK137" s="50">
        <f>'Details and Calculations'!AR136</f>
        <v>1</v>
      </c>
      <c r="AL137" s="50" t="str">
        <f>'Details and Calculations'!AW136</f>
        <v xml:space="preserve"> </v>
      </c>
      <c r="AM137" s="50">
        <f>'Details and Calculations'!BA136</f>
        <v>1</v>
      </c>
      <c r="AN137" s="50" t="str">
        <f>'Details and Calculations'!BF136</f>
        <v xml:space="preserve"> </v>
      </c>
      <c r="AO137" s="50" t="str">
        <f>'Details and Calculations'!BI136</f>
        <v xml:space="preserve"> </v>
      </c>
      <c r="AP137" s="50" t="str">
        <f>'Details and Calculations'!BM136</f>
        <v xml:space="preserve"> </v>
      </c>
      <c r="AQ137" s="50" t="str">
        <f>'Details and Calculations'!BP136</f>
        <v xml:space="preserve"> </v>
      </c>
      <c r="AR137" s="50">
        <f>'Details and Calculations'!CC136</f>
        <v>1</v>
      </c>
      <c r="AS137" s="50">
        <f>'Details and Calculations'!CJ136</f>
        <v>1</v>
      </c>
      <c r="AT137" s="51">
        <f>'Details and Calculations'!T136</f>
        <v>1</v>
      </c>
      <c r="AU137" s="51">
        <f>'Details and Calculations'!Z136</f>
        <v>1</v>
      </c>
      <c r="AV137" s="51">
        <f>'Details and Calculations'!S136</f>
        <v>0</v>
      </c>
      <c r="AW137" s="51">
        <f>'Details and Calculations'!AI136</f>
        <v>1</v>
      </c>
      <c r="AX137" s="51">
        <f>'Details and Calculations'!BY136</f>
        <v>1</v>
      </c>
      <c r="AY137" s="51">
        <f>'Details and Calculations'!CG136</f>
        <v>1</v>
      </c>
      <c r="AZ137" s="51">
        <f>'Details and Calculations'!CI136</f>
        <v>1</v>
      </c>
      <c r="BA137" s="51">
        <f t="shared" si="80"/>
        <v>1</v>
      </c>
      <c r="BB137" s="52">
        <f>'Details and Calculations'!Y136</f>
        <v>3</v>
      </c>
      <c r="BC137" s="52">
        <f>'Details and Calculations'!AC136</f>
        <v>1</v>
      </c>
      <c r="BD137" s="52">
        <f>'Details and Calculations'!AK136</f>
        <v>1</v>
      </c>
      <c r="BE137" s="52">
        <f>'Details and Calculations'!AN136</f>
        <v>1200</v>
      </c>
      <c r="BF137" s="52">
        <f>'Details and Calculations'!AP136</f>
        <v>7</v>
      </c>
      <c r="BG137" s="52" t="str">
        <f>'Details and Calculations'!AT136</f>
        <v xml:space="preserve"> </v>
      </c>
      <c r="BH137" s="52">
        <f>'Details and Calculations'!AY136</f>
        <v>1</v>
      </c>
      <c r="BI137" s="52">
        <f>'Details and Calculations'!BB136</f>
        <v>1200</v>
      </c>
      <c r="BJ137" s="52" t="str">
        <f>'Details and Calculations'!BD136</f>
        <v xml:space="preserve"> </v>
      </c>
      <c r="BK137" s="52">
        <f>'Details and Calculations'!CA136</f>
        <v>1</v>
      </c>
      <c r="BL137" s="43">
        <f>'Details and Calculations'!AA136</f>
        <v>1</v>
      </c>
      <c r="BM137" s="43" t="str">
        <f>'Details and Calculations'!AB136</f>
        <v>"Springbox" --Intake Structure At A Spring</v>
      </c>
      <c r="BN137" s="43">
        <f>'Details and Calculations'!AD136</f>
        <v>2001</v>
      </c>
      <c r="BO137" s="43">
        <f>'Details and Calculations'!AJ136</f>
        <v>1</v>
      </c>
      <c r="BP137" s="43">
        <f>'Details and Calculations'!AL136</f>
        <v>2001</v>
      </c>
      <c r="BQ137" s="43">
        <f>'Details and Calculations'!AO136</f>
        <v>1</v>
      </c>
      <c r="BR137" s="43">
        <f>'Details and Calculations'!AQ136</f>
        <v>2001</v>
      </c>
      <c r="BS137" s="43">
        <f>'Details and Calculations'!AS136</f>
        <v>0</v>
      </c>
      <c r="BT137" s="43" t="str">
        <f>'Details and Calculations'!AV136</f>
        <v xml:space="preserve"> </v>
      </c>
      <c r="BU137" s="43">
        <f>'Details and Calculations'!AX136</f>
        <v>1</v>
      </c>
      <c r="BV137" s="43">
        <f>'Details and Calculations'!AZ136</f>
        <v>2001</v>
      </c>
      <c r="BW137" s="43">
        <f>'Details and Calculations'!BC136</f>
        <v>0</v>
      </c>
      <c r="BX137" s="43" t="str">
        <f>'Details and Calculations'!BE136</f>
        <v xml:space="preserve"> </v>
      </c>
      <c r="BY137" s="43" t="str">
        <f>'Details and Calculations'!BG136</f>
        <v xml:space="preserve"> </v>
      </c>
      <c r="BZ137" s="43" t="str">
        <f>'Details and Calculations'!BH136</f>
        <v xml:space="preserve"> </v>
      </c>
      <c r="CA137" s="43">
        <f>'Details and Calculations'!BJ136</f>
        <v>0</v>
      </c>
      <c r="CB137" s="43" t="str">
        <f>'Details and Calculations'!BK136</f>
        <v/>
      </c>
      <c r="CC137" s="43" t="str">
        <f>'Details and Calculations'!BL136</f>
        <v xml:space="preserve"> </v>
      </c>
      <c r="CD137" s="43" t="str">
        <f>'Details and Calculations'!BN136</f>
        <v xml:space="preserve"> </v>
      </c>
      <c r="CE137" s="43" t="str">
        <f>'Details and Calculations'!BO136</f>
        <v xml:space="preserve"> </v>
      </c>
      <c r="CF137" s="43">
        <f>'Details and Calculations'!BZ136</f>
        <v>1</v>
      </c>
      <c r="CG137" s="43">
        <f>'Details and Calculations'!CB136</f>
        <v>2001</v>
      </c>
      <c r="CH137" s="31"/>
      <c r="CI137" s="53"/>
    </row>
    <row r="138" spans="1:87" x14ac:dyDescent="0.3">
      <c r="A138" s="43">
        <f>'Details and Calculations'!A137</f>
        <v>2017</v>
      </c>
      <c r="B138" s="43" t="str">
        <f>'Details and Calculations'!C137</f>
        <v>Rwanda</v>
      </c>
      <c r="C138" s="43" t="str">
        <f>'Details and Calculations'!D137</f>
        <v>Rulindo</v>
      </c>
      <c r="D138" s="43" t="str">
        <f>'Details and Calculations'!E137</f>
        <v>Rukozo</v>
      </c>
      <c r="E138" s="43" t="str">
        <f>'Details and Calculations'!F137</f>
        <v>Bwimo</v>
      </c>
      <c r="F138" s="43" t="str">
        <f>'Details and Calculations'!G137</f>
        <v>Gatwa</v>
      </c>
      <c r="G138" s="43" t="str">
        <f>'Details and Calculations'!H137</f>
        <v/>
      </c>
      <c r="H138" s="43" t="str">
        <f>'Details and Calculations'!I137</f>
        <v/>
      </c>
      <c r="I138" s="43" t="str">
        <f>'Details and Calculations'!J137</f>
        <v>Gihanga II</v>
      </c>
      <c r="J138" s="43">
        <f>'Details and Calculations'!K137</f>
        <v>151</v>
      </c>
      <c r="K138" s="43">
        <f>'Details and Calculations'!O137</f>
        <v>151</v>
      </c>
      <c r="L138" s="43">
        <f>'Details and Calculations'!P138</f>
        <v>23</v>
      </c>
      <c r="M138" s="43" t="str">
        <f>'Details and Calculations'!U137</f>
        <v>Piped Network -- Gravity Only</v>
      </c>
      <c r="N138" s="43">
        <f>'Details and Calculations'!V137</f>
        <v>2016</v>
      </c>
      <c r="O138" s="43" t="str">
        <f>'Details and Calculations'!W137</f>
        <v/>
      </c>
      <c r="P138" s="43" t="str">
        <f>'Details and Calculations'!X137</f>
        <v>Spring</v>
      </c>
      <c r="Q138" s="44" t="str">
        <f t="shared" si="66"/>
        <v>Low Risk</v>
      </c>
      <c r="R138" s="44" t="str">
        <f t="shared" si="67"/>
        <v>Low Risk</v>
      </c>
      <c r="S138" s="45" t="str">
        <f t="shared" si="68"/>
        <v>Intermediate Level of Service</v>
      </c>
      <c r="T138" s="62" t="str">
        <f t="shared" si="81"/>
        <v>Low Priority</v>
      </c>
      <c r="U138" s="46">
        <f t="shared" si="69"/>
        <v>7</v>
      </c>
      <c r="V138" s="28" t="str">
        <f t="shared" si="82"/>
        <v>Perform Routine Preventative Maintenance</v>
      </c>
      <c r="W138" s="47" t="str">
        <f t="shared" si="83"/>
        <v/>
      </c>
      <c r="X138" s="27" t="str">
        <f t="shared" si="84"/>
        <v>Maintain O&amp;M and Routine Monitoring</v>
      </c>
      <c r="Y138" s="48">
        <f t="shared" si="70"/>
        <v>29</v>
      </c>
      <c r="Z138" s="48">
        <f t="shared" si="71"/>
        <v>19</v>
      </c>
      <c r="AA138" s="48">
        <f t="shared" si="72"/>
        <v>29</v>
      </c>
      <c r="AB138" s="48" t="str">
        <f t="shared" si="73"/>
        <v xml:space="preserve"> </v>
      </c>
      <c r="AC138" s="48">
        <f t="shared" si="74"/>
        <v>29</v>
      </c>
      <c r="AD138" s="48" t="str">
        <f t="shared" si="75"/>
        <v xml:space="preserve"> </v>
      </c>
      <c r="AE138" s="48" t="str">
        <f t="shared" si="76"/>
        <v xml:space="preserve"> </v>
      </c>
      <c r="AF138" s="48" t="str">
        <f t="shared" si="77"/>
        <v xml:space="preserve"> </v>
      </c>
      <c r="AG138" s="49" t="str">
        <f t="shared" si="78"/>
        <v/>
      </c>
      <c r="AH138" s="48">
        <f t="shared" si="79"/>
        <v>20</v>
      </c>
      <c r="AI138" s="50">
        <f>'Details and Calculations'!AE137</f>
        <v>1</v>
      </c>
      <c r="AJ138" s="50">
        <f>'Details and Calculations'!AM137</f>
        <v>1</v>
      </c>
      <c r="AK138" s="50">
        <f>'Details and Calculations'!AR137</f>
        <v>1</v>
      </c>
      <c r="AL138" s="50" t="str">
        <f>'Details and Calculations'!AW137</f>
        <v xml:space="preserve"> </v>
      </c>
      <c r="AM138" s="50">
        <f>'Details and Calculations'!BA137</f>
        <v>1</v>
      </c>
      <c r="AN138" s="50" t="str">
        <f>'Details and Calculations'!BF137</f>
        <v xml:space="preserve"> </v>
      </c>
      <c r="AO138" s="50" t="str">
        <f>'Details and Calculations'!BI137</f>
        <v xml:space="preserve"> </v>
      </c>
      <c r="AP138" s="50" t="str">
        <f>'Details and Calculations'!BM137</f>
        <v xml:space="preserve"> </v>
      </c>
      <c r="AQ138" s="50" t="str">
        <f>'Details and Calculations'!BP137</f>
        <v xml:space="preserve"> </v>
      </c>
      <c r="AR138" s="50">
        <f>'Details and Calculations'!CC137</f>
        <v>1</v>
      </c>
      <c r="AS138" s="50">
        <f>'Details and Calculations'!CJ137</f>
        <v>1</v>
      </c>
      <c r="AT138" s="51">
        <f>'Details and Calculations'!T137</f>
        <v>1</v>
      </c>
      <c r="AU138" s="51">
        <f>'Details and Calculations'!Z137</f>
        <v>1</v>
      </c>
      <c r="AV138" s="51">
        <f>'Details and Calculations'!S137</f>
        <v>0</v>
      </c>
      <c r="AW138" s="51">
        <f>'Details and Calculations'!AI137</f>
        <v>1</v>
      </c>
      <c r="AX138" s="51">
        <f>'Details and Calculations'!BY137</f>
        <v>1</v>
      </c>
      <c r="AY138" s="51">
        <f>'Details and Calculations'!CG137</f>
        <v>1</v>
      </c>
      <c r="AZ138" s="51">
        <f>'Details and Calculations'!CI137</f>
        <v>1</v>
      </c>
      <c r="BA138" s="51">
        <f t="shared" si="80"/>
        <v>1</v>
      </c>
      <c r="BB138" s="52">
        <f>'Details and Calculations'!Y137</f>
        <v>1</v>
      </c>
      <c r="BC138" s="52">
        <f>'Details and Calculations'!AC137</f>
        <v>1</v>
      </c>
      <c r="BD138" s="52">
        <f>'Details and Calculations'!AK137</f>
        <v>1</v>
      </c>
      <c r="BE138" s="52">
        <f>'Details and Calculations'!AN137</f>
        <v>7000</v>
      </c>
      <c r="BF138" s="52">
        <f>'Details and Calculations'!AP137</f>
        <v>3</v>
      </c>
      <c r="BG138" s="52" t="str">
        <f>'Details and Calculations'!AT137</f>
        <v xml:space="preserve"> </v>
      </c>
      <c r="BH138" s="52">
        <f>'Details and Calculations'!AY137</f>
        <v>1</v>
      </c>
      <c r="BI138" s="52">
        <f>'Details and Calculations'!BB137</f>
        <v>7000</v>
      </c>
      <c r="BJ138" s="52" t="str">
        <f>'Details and Calculations'!BD137</f>
        <v xml:space="preserve"> </v>
      </c>
      <c r="BK138" s="52">
        <f>'Details and Calculations'!CA137</f>
        <v>2</v>
      </c>
      <c r="BL138" s="43">
        <f>'Details and Calculations'!AA137</f>
        <v>1</v>
      </c>
      <c r="BM138" s="43" t="str">
        <f>'Details and Calculations'!AB137</f>
        <v>"Springbox" --Intake Structure At A Spring</v>
      </c>
      <c r="BN138" s="43">
        <f>'Details and Calculations'!AD137</f>
        <v>2016</v>
      </c>
      <c r="BO138" s="43">
        <f>'Details and Calculations'!AJ137</f>
        <v>1</v>
      </c>
      <c r="BP138" s="43">
        <f>'Details and Calculations'!AL137</f>
        <v>2016</v>
      </c>
      <c r="BQ138" s="43">
        <f>'Details and Calculations'!AO137</f>
        <v>1</v>
      </c>
      <c r="BR138" s="43">
        <f>'Details and Calculations'!AQ137</f>
        <v>2016</v>
      </c>
      <c r="BS138" s="43">
        <f>'Details and Calculations'!AS137</f>
        <v>0</v>
      </c>
      <c r="BT138" s="43" t="str">
        <f>'Details and Calculations'!AV137</f>
        <v xml:space="preserve"> </v>
      </c>
      <c r="BU138" s="43">
        <f>'Details and Calculations'!AX137</f>
        <v>1</v>
      </c>
      <c r="BV138" s="43">
        <f>'Details and Calculations'!AZ137</f>
        <v>2016</v>
      </c>
      <c r="BW138" s="43">
        <f>'Details and Calculations'!BC137</f>
        <v>0</v>
      </c>
      <c r="BX138" s="43" t="str">
        <f>'Details and Calculations'!BE137</f>
        <v xml:space="preserve"> </v>
      </c>
      <c r="BY138" s="43" t="str">
        <f>'Details and Calculations'!BG137</f>
        <v xml:space="preserve"> </v>
      </c>
      <c r="BZ138" s="43" t="str">
        <f>'Details and Calculations'!BH137</f>
        <v xml:space="preserve"> </v>
      </c>
      <c r="CA138" s="43">
        <f>'Details and Calculations'!BJ137</f>
        <v>0</v>
      </c>
      <c r="CB138" s="43" t="str">
        <f>'Details and Calculations'!BK137</f>
        <v/>
      </c>
      <c r="CC138" s="43" t="str">
        <f>'Details and Calculations'!BL137</f>
        <v xml:space="preserve"> </v>
      </c>
      <c r="CD138" s="43" t="str">
        <f>'Details and Calculations'!BN137</f>
        <v xml:space="preserve"> </v>
      </c>
      <c r="CE138" s="43" t="str">
        <f>'Details and Calculations'!BO137</f>
        <v xml:space="preserve"> </v>
      </c>
      <c r="CF138" s="43">
        <f>'Details and Calculations'!BZ137</f>
        <v>1</v>
      </c>
      <c r="CG138" s="43">
        <f>'Details and Calculations'!CB137</f>
        <v>2017</v>
      </c>
      <c r="CH138" s="31"/>
      <c r="CI138" s="53"/>
    </row>
    <row r="139" spans="1:87" x14ac:dyDescent="0.3">
      <c r="A139" s="43">
        <f>'Details and Calculations'!A138</f>
        <v>2017</v>
      </c>
      <c r="B139" s="43" t="str">
        <f>'Details and Calculations'!C138</f>
        <v>Rwanda</v>
      </c>
      <c r="C139" s="43" t="str">
        <f>'Details and Calculations'!D138</f>
        <v>Rulindo</v>
      </c>
      <c r="D139" s="43" t="str">
        <f>'Details and Calculations'!E138</f>
        <v>Base</v>
      </c>
      <c r="E139" s="43" t="str">
        <f>'Details and Calculations'!F138</f>
        <v>Rwamahwa</v>
      </c>
      <c r="F139" s="43" t="str">
        <f>'Details and Calculations'!G138</f>
        <v>Cyondo</v>
      </c>
      <c r="G139" s="43" t="str">
        <f>'Details and Calculations'!H138</f>
        <v/>
      </c>
      <c r="H139" s="43" t="str">
        <f>'Details and Calculations'!I138</f>
        <v/>
      </c>
      <c r="I139" s="43" t="str">
        <f>'Details and Calculations'!J138</f>
        <v>Ruramba</v>
      </c>
      <c r="J139" s="43">
        <f>'Details and Calculations'!K138</f>
        <v>173</v>
      </c>
      <c r="K139" s="43">
        <f>'Details and Calculations'!O138</f>
        <v>150</v>
      </c>
      <c r="L139" s="43">
        <f>'Details and Calculations'!P139</f>
        <v>108</v>
      </c>
      <c r="M139" s="43" t="str">
        <f>'Details and Calculations'!U138</f>
        <v>Piped Network -- Gravity Only</v>
      </c>
      <c r="N139" s="43">
        <f>'Details and Calculations'!V138</f>
        <v>2016</v>
      </c>
      <c r="O139" s="43" t="str">
        <f>'Details and Calculations'!W138</f>
        <v>Governement (District, Wasac) And Water For People</v>
      </c>
      <c r="P139" s="43" t="str">
        <f>'Details and Calculations'!X138</f>
        <v>Groundwater (Well, Etc.)</v>
      </c>
      <c r="Q139" s="44" t="str">
        <f t="shared" si="66"/>
        <v>Low Risk</v>
      </c>
      <c r="R139" s="44" t="str">
        <f t="shared" si="67"/>
        <v>High Risk</v>
      </c>
      <c r="S139" s="45" t="str">
        <f t="shared" si="68"/>
        <v>Basic Level of Service</v>
      </c>
      <c r="T139" s="62" t="str">
        <f t="shared" si="81"/>
        <v>High Priority</v>
      </c>
      <c r="U139" s="46">
        <f t="shared" si="69"/>
        <v>5</v>
      </c>
      <c r="V139" s="28" t="str">
        <f t="shared" si="82"/>
        <v>Major Repairs or Replace System</v>
      </c>
      <c r="W139" s="47" t="str">
        <f t="shared" si="83"/>
        <v/>
      </c>
      <c r="X139" s="27" t="str">
        <f t="shared" si="84"/>
        <v>Further Technical Diagnostic Needed</v>
      </c>
      <c r="Y139" s="48">
        <f t="shared" si="70"/>
        <v>29</v>
      </c>
      <c r="Z139" s="48" t="str">
        <f t="shared" si="71"/>
        <v xml:space="preserve"> </v>
      </c>
      <c r="AA139" s="48">
        <f t="shared" si="72"/>
        <v>29</v>
      </c>
      <c r="AB139" s="48">
        <f t="shared" si="73"/>
        <v>19</v>
      </c>
      <c r="AC139" s="48" t="str">
        <f t="shared" si="74"/>
        <v xml:space="preserve"> </v>
      </c>
      <c r="AD139" s="48" t="str">
        <f t="shared" si="75"/>
        <v xml:space="preserve"> </v>
      </c>
      <c r="AE139" s="48" t="str">
        <f t="shared" si="76"/>
        <v xml:space="preserve"> </v>
      </c>
      <c r="AF139" s="48" t="str">
        <f t="shared" si="77"/>
        <v xml:space="preserve"> </v>
      </c>
      <c r="AG139" s="49" t="str">
        <f t="shared" si="78"/>
        <v/>
      </c>
      <c r="AH139" s="48">
        <f t="shared" si="79"/>
        <v>19</v>
      </c>
      <c r="AI139" s="50">
        <f>'Details and Calculations'!AE138</f>
        <v>1</v>
      </c>
      <c r="AJ139" s="50" t="str">
        <f>'Details and Calculations'!AM138</f>
        <v xml:space="preserve"> </v>
      </c>
      <c r="AK139" s="50">
        <f>'Details and Calculations'!AR138</f>
        <v>1</v>
      </c>
      <c r="AL139" s="50">
        <f>'Details and Calculations'!AW138</f>
        <v>1</v>
      </c>
      <c r="AM139" s="50" t="str">
        <f>'Details and Calculations'!BA138</f>
        <v xml:space="preserve"> </v>
      </c>
      <c r="AN139" s="50" t="str">
        <f>'Details and Calculations'!BF138</f>
        <v xml:space="preserve"> </v>
      </c>
      <c r="AO139" s="50" t="str">
        <f>'Details and Calculations'!BI138</f>
        <v xml:space="preserve"> </v>
      </c>
      <c r="AP139" s="50" t="str">
        <f>'Details and Calculations'!BM138</f>
        <v xml:space="preserve"> </v>
      </c>
      <c r="AQ139" s="50" t="str">
        <f>'Details and Calculations'!BP138</f>
        <v xml:space="preserve"> </v>
      </c>
      <c r="AR139" s="50">
        <f>'Details and Calculations'!CC138</f>
        <v>3</v>
      </c>
      <c r="AS139" s="50">
        <f>'Details and Calculations'!CJ138</f>
        <v>3</v>
      </c>
      <c r="AT139" s="51">
        <f>'Details and Calculations'!T138</f>
        <v>1</v>
      </c>
      <c r="AU139" s="51">
        <f>'Details and Calculations'!Z138</f>
        <v>1</v>
      </c>
      <c r="AV139" s="51">
        <f>'Details and Calculations'!S138</f>
        <v>0</v>
      </c>
      <c r="AW139" s="51">
        <f>'Details and Calculations'!AI138</f>
        <v>1</v>
      </c>
      <c r="AX139" s="51">
        <f>'Details and Calculations'!BY138</f>
        <v>1</v>
      </c>
      <c r="AY139" s="51">
        <f>'Details and Calculations'!CG138</f>
        <v>1</v>
      </c>
      <c r="AZ139" s="51">
        <f>'Details and Calculations'!CI138</f>
        <v>0</v>
      </c>
      <c r="BA139" s="51">
        <f t="shared" si="80"/>
        <v>0</v>
      </c>
      <c r="BB139" s="52">
        <f>'Details and Calculations'!Y138</f>
        <v>1</v>
      </c>
      <c r="BC139" s="52">
        <f>'Details and Calculations'!AC138</f>
        <v>1</v>
      </c>
      <c r="BD139" s="52" t="str">
        <f>'Details and Calculations'!AK138</f>
        <v xml:space="preserve"> </v>
      </c>
      <c r="BE139" s="52" t="str">
        <f>'Details and Calculations'!AN138</f>
        <v xml:space="preserve"> </v>
      </c>
      <c r="BF139" s="52">
        <f>'Details and Calculations'!AP138</f>
        <v>2</v>
      </c>
      <c r="BG139" s="52">
        <f>'Details and Calculations'!AT138</f>
        <v>2</v>
      </c>
      <c r="BH139" s="52" t="str">
        <f>'Details and Calculations'!AY138</f>
        <v xml:space="preserve"> </v>
      </c>
      <c r="BI139" s="52" t="str">
        <f>'Details and Calculations'!BB138</f>
        <v xml:space="preserve"> </v>
      </c>
      <c r="BJ139" s="52" t="str">
        <f>'Details and Calculations'!BD138</f>
        <v xml:space="preserve"> </v>
      </c>
      <c r="BK139" s="52">
        <f>'Details and Calculations'!CA138</f>
        <v>2</v>
      </c>
      <c r="BL139" s="43">
        <f>'Details and Calculations'!AA138</f>
        <v>1</v>
      </c>
      <c r="BM139" s="43" t="str">
        <f>'Details and Calculations'!AB138</f>
        <v>"Springbox" --Intake Structure At A Spring</v>
      </c>
      <c r="BN139" s="43">
        <f>'Details and Calculations'!AD138</f>
        <v>2016</v>
      </c>
      <c r="BO139" s="43">
        <f>'Details and Calculations'!AJ138</f>
        <v>0</v>
      </c>
      <c r="BP139" s="43" t="str">
        <f>'Details and Calculations'!AL138</f>
        <v xml:space="preserve"> </v>
      </c>
      <c r="BQ139" s="43">
        <f>'Details and Calculations'!AO138</f>
        <v>1</v>
      </c>
      <c r="BR139" s="43">
        <f>'Details and Calculations'!AQ138</f>
        <v>2016</v>
      </c>
      <c r="BS139" s="43">
        <f>'Details and Calculations'!AS138</f>
        <v>1</v>
      </c>
      <c r="BT139" s="43">
        <f>'Details and Calculations'!AV138</f>
        <v>2016</v>
      </c>
      <c r="BU139" s="43">
        <f>'Details and Calculations'!AX138</f>
        <v>0</v>
      </c>
      <c r="BV139" s="43" t="str">
        <f>'Details and Calculations'!AZ138</f>
        <v xml:space="preserve"> </v>
      </c>
      <c r="BW139" s="43">
        <f>'Details and Calculations'!BC138</f>
        <v>0</v>
      </c>
      <c r="BX139" s="43" t="str">
        <f>'Details and Calculations'!BE138</f>
        <v xml:space="preserve"> </v>
      </c>
      <c r="BY139" s="43" t="str">
        <f>'Details and Calculations'!BG138</f>
        <v xml:space="preserve"> </v>
      </c>
      <c r="BZ139" s="43" t="str">
        <f>'Details and Calculations'!BH138</f>
        <v xml:space="preserve"> </v>
      </c>
      <c r="CA139" s="43">
        <f>'Details and Calculations'!BJ138</f>
        <v>0</v>
      </c>
      <c r="CB139" s="43" t="str">
        <f>'Details and Calculations'!BK138</f>
        <v/>
      </c>
      <c r="CC139" s="43" t="str">
        <f>'Details and Calculations'!BL138</f>
        <v xml:space="preserve"> </v>
      </c>
      <c r="CD139" s="43" t="str">
        <f>'Details and Calculations'!BN138</f>
        <v xml:space="preserve"> </v>
      </c>
      <c r="CE139" s="43" t="str">
        <f>'Details and Calculations'!BO138</f>
        <v xml:space="preserve"> </v>
      </c>
      <c r="CF139" s="43">
        <f>'Details and Calculations'!BZ138</f>
        <v>1</v>
      </c>
      <c r="CG139" s="43">
        <f>'Details and Calculations'!CB138</f>
        <v>2016</v>
      </c>
      <c r="CH139" s="31"/>
      <c r="CI139" s="53"/>
    </row>
    <row r="140" spans="1:87" x14ac:dyDescent="0.3">
      <c r="A140" s="43">
        <f>'Details and Calculations'!A139</f>
        <v>2017</v>
      </c>
      <c r="B140" s="43" t="str">
        <f>'Details and Calculations'!C139</f>
        <v>Rwanda</v>
      </c>
      <c r="C140" s="43" t="str">
        <f>'Details and Calculations'!D139</f>
        <v>Rulindo</v>
      </c>
      <c r="D140" s="43" t="str">
        <f>'Details and Calculations'!E139</f>
        <v>Shyorongi</v>
      </c>
      <c r="E140" s="43" t="str">
        <f>'Details and Calculations'!F139</f>
        <v>Rubona</v>
      </c>
      <c r="F140" s="43" t="str">
        <f>'Details and Calculations'!G139</f>
        <v>Bwimo</v>
      </c>
      <c r="G140" s="43" t="str">
        <f>'Details and Calculations'!H139</f>
        <v/>
      </c>
      <c r="H140" s="43" t="str">
        <f>'Details and Calculations'!I139</f>
        <v/>
      </c>
      <c r="I140" s="43" t="str">
        <f>'Details and Calculations'!J139</f>
        <v>Gisoro- Nyundo network</v>
      </c>
      <c r="J140" s="43">
        <f>'Details and Calculations'!K139</f>
        <v>188</v>
      </c>
      <c r="K140" s="43">
        <f>'Details and Calculations'!O139</f>
        <v>80</v>
      </c>
      <c r="L140" s="43">
        <f>'Details and Calculations'!P140</f>
        <v>105</v>
      </c>
      <c r="M140" s="43" t="str">
        <f>'Details and Calculations'!U139</f>
        <v>Piped Network -- Gravity Only</v>
      </c>
      <c r="N140" s="43">
        <f>'Details and Calculations'!V139</f>
        <v>2013</v>
      </c>
      <c r="O140" s="43" t="str">
        <f>'Details and Calculations'!W139</f>
        <v>Governement (District, Wasac) And Water For People</v>
      </c>
      <c r="P140" s="43" t="str">
        <f>'Details and Calculations'!X139</f>
        <v>Spring</v>
      </c>
      <c r="Q140" s="44" t="str">
        <f t="shared" si="66"/>
        <v>Low Risk</v>
      </c>
      <c r="R140" s="44" t="str">
        <f t="shared" si="67"/>
        <v>Low Risk</v>
      </c>
      <c r="S140" s="45" t="str">
        <f t="shared" si="68"/>
        <v>High Level of Service</v>
      </c>
      <c r="T140" s="62" t="str">
        <f t="shared" si="81"/>
        <v>Low Priority</v>
      </c>
      <c r="U140" s="46">
        <f t="shared" si="69"/>
        <v>8</v>
      </c>
      <c r="V140" s="28" t="str">
        <f t="shared" si="82"/>
        <v>Repair or Replace Components</v>
      </c>
      <c r="W140" s="47" t="str">
        <f t="shared" si="83"/>
        <v xml:space="preserve">Storage Tank, </v>
      </c>
      <c r="X140" s="27" t="str">
        <f t="shared" si="84"/>
        <v>Create Plan To Repair or Replace Components</v>
      </c>
      <c r="Y140" s="48">
        <f t="shared" si="70"/>
        <v>26</v>
      </c>
      <c r="Z140" s="48">
        <f t="shared" si="71"/>
        <v>16</v>
      </c>
      <c r="AA140" s="48">
        <f t="shared" si="72"/>
        <v>26</v>
      </c>
      <c r="AB140" s="48">
        <f t="shared" si="73"/>
        <v>16</v>
      </c>
      <c r="AC140" s="48">
        <f t="shared" si="74"/>
        <v>26</v>
      </c>
      <c r="AD140" s="48" t="str">
        <f t="shared" si="75"/>
        <v xml:space="preserve"> </v>
      </c>
      <c r="AE140" s="48" t="str">
        <f t="shared" si="76"/>
        <v xml:space="preserve"> </v>
      </c>
      <c r="AF140" s="48" t="str">
        <f t="shared" si="77"/>
        <v xml:space="preserve"> </v>
      </c>
      <c r="AG140" s="49" t="str">
        <f t="shared" si="78"/>
        <v/>
      </c>
      <c r="AH140" s="48">
        <f t="shared" si="79"/>
        <v>16</v>
      </c>
      <c r="AI140" s="50">
        <f>'Details and Calculations'!AE139</f>
        <v>1</v>
      </c>
      <c r="AJ140" s="50">
        <f>'Details and Calculations'!AM139</f>
        <v>1</v>
      </c>
      <c r="AK140" s="50">
        <f>'Details and Calculations'!AR139</f>
        <v>2</v>
      </c>
      <c r="AL140" s="50">
        <f>'Details and Calculations'!AW139</f>
        <v>1</v>
      </c>
      <c r="AM140" s="50">
        <f>'Details and Calculations'!BA139</f>
        <v>1</v>
      </c>
      <c r="AN140" s="50" t="str">
        <f>'Details and Calculations'!BF139</f>
        <v xml:space="preserve"> </v>
      </c>
      <c r="AO140" s="50" t="str">
        <f>'Details and Calculations'!BI139</f>
        <v xml:space="preserve"> </v>
      </c>
      <c r="AP140" s="50" t="str">
        <f>'Details and Calculations'!BM139</f>
        <v xml:space="preserve"> </v>
      </c>
      <c r="AQ140" s="50" t="str">
        <f>'Details and Calculations'!BP139</f>
        <v xml:space="preserve"> </v>
      </c>
      <c r="AR140" s="50">
        <f>'Details and Calculations'!CC139</f>
        <v>1</v>
      </c>
      <c r="AS140" s="50">
        <f>'Details and Calculations'!CJ139</f>
        <v>1</v>
      </c>
      <c r="AT140" s="51">
        <f>'Details and Calculations'!T139</f>
        <v>1</v>
      </c>
      <c r="AU140" s="51">
        <f>'Details and Calculations'!Z139</f>
        <v>1</v>
      </c>
      <c r="AV140" s="51">
        <f>'Details and Calculations'!S139</f>
        <v>1</v>
      </c>
      <c r="AW140" s="51">
        <f>'Details and Calculations'!AI139</f>
        <v>1</v>
      </c>
      <c r="AX140" s="51">
        <f>'Details and Calculations'!BY139</f>
        <v>1</v>
      </c>
      <c r="AY140" s="51">
        <f>'Details and Calculations'!CG139</f>
        <v>1</v>
      </c>
      <c r="AZ140" s="51">
        <f>'Details and Calculations'!CI139</f>
        <v>1</v>
      </c>
      <c r="BA140" s="51">
        <f t="shared" si="80"/>
        <v>1</v>
      </c>
      <c r="BB140" s="52">
        <f>'Details and Calculations'!Y139</f>
        <v>1</v>
      </c>
      <c r="BC140" s="52">
        <f>'Details and Calculations'!AC139</f>
        <v>1</v>
      </c>
      <c r="BD140" s="52">
        <f>'Details and Calculations'!AK139</f>
        <v>1</v>
      </c>
      <c r="BE140" s="52">
        <f>'Details and Calculations'!AN139</f>
        <v>13</v>
      </c>
      <c r="BF140" s="52">
        <f>'Details and Calculations'!AP139</f>
        <v>6</v>
      </c>
      <c r="BG140" s="52">
        <f>'Details and Calculations'!AT139</f>
        <v>10</v>
      </c>
      <c r="BH140" s="52">
        <f>'Details and Calculations'!AY139</f>
        <v>2</v>
      </c>
      <c r="BI140" s="52">
        <f>'Details and Calculations'!BB139</f>
        <v>7000</v>
      </c>
      <c r="BJ140" s="52" t="str">
        <f>'Details and Calculations'!BD139</f>
        <v xml:space="preserve"> </v>
      </c>
      <c r="BK140" s="52">
        <f>'Details and Calculations'!CA139</f>
        <v>1</v>
      </c>
      <c r="BL140" s="43">
        <f>'Details and Calculations'!AA139</f>
        <v>1</v>
      </c>
      <c r="BM140" s="43" t="str">
        <f>'Details and Calculations'!AB139</f>
        <v>"Springbox" --Intake Structure At A Spring</v>
      </c>
      <c r="BN140" s="43">
        <f>'Details and Calculations'!AD139</f>
        <v>2013</v>
      </c>
      <c r="BO140" s="43">
        <f>'Details and Calculations'!AJ139</f>
        <v>1</v>
      </c>
      <c r="BP140" s="43">
        <f>'Details and Calculations'!AL139</f>
        <v>2013</v>
      </c>
      <c r="BQ140" s="43">
        <f>'Details and Calculations'!AO139</f>
        <v>1</v>
      </c>
      <c r="BR140" s="43">
        <f>'Details and Calculations'!AQ139</f>
        <v>2013</v>
      </c>
      <c r="BS140" s="43">
        <f>'Details and Calculations'!AS139</f>
        <v>1</v>
      </c>
      <c r="BT140" s="43">
        <f>'Details and Calculations'!AV139</f>
        <v>2013</v>
      </c>
      <c r="BU140" s="43">
        <f>'Details and Calculations'!AX139</f>
        <v>1</v>
      </c>
      <c r="BV140" s="43">
        <f>'Details and Calculations'!AZ139</f>
        <v>2013</v>
      </c>
      <c r="BW140" s="43">
        <f>'Details and Calculations'!BC139</f>
        <v>0</v>
      </c>
      <c r="BX140" s="43" t="str">
        <f>'Details and Calculations'!BE139</f>
        <v xml:space="preserve"> </v>
      </c>
      <c r="BY140" s="43" t="str">
        <f>'Details and Calculations'!BG139</f>
        <v xml:space="preserve"> </v>
      </c>
      <c r="BZ140" s="43" t="str">
        <f>'Details and Calculations'!BH139</f>
        <v xml:space="preserve"> </v>
      </c>
      <c r="CA140" s="43">
        <f>'Details and Calculations'!BJ139</f>
        <v>0</v>
      </c>
      <c r="CB140" s="43" t="str">
        <f>'Details and Calculations'!BK139</f>
        <v/>
      </c>
      <c r="CC140" s="43" t="str">
        <f>'Details and Calculations'!BL139</f>
        <v xml:space="preserve"> </v>
      </c>
      <c r="CD140" s="43" t="str">
        <f>'Details and Calculations'!BN139</f>
        <v xml:space="preserve"> </v>
      </c>
      <c r="CE140" s="43" t="str">
        <f>'Details and Calculations'!BO139</f>
        <v xml:space="preserve"> </v>
      </c>
      <c r="CF140" s="43">
        <f>'Details and Calculations'!BZ139</f>
        <v>1</v>
      </c>
      <c r="CG140" s="43">
        <f>'Details and Calculations'!CB139</f>
        <v>2013</v>
      </c>
      <c r="CH140" s="31"/>
      <c r="CI140" s="53"/>
    </row>
    <row r="141" spans="1:87" x14ac:dyDescent="0.3">
      <c r="A141" s="43">
        <f>'Details and Calculations'!A140</f>
        <v>2017</v>
      </c>
      <c r="B141" s="43" t="str">
        <f>'Details and Calculations'!C140</f>
        <v>Rwanda</v>
      </c>
      <c r="C141" s="43" t="str">
        <f>'Details and Calculations'!D140</f>
        <v>Rulindo</v>
      </c>
      <c r="D141" s="43" t="str">
        <f>'Details and Calculations'!E140</f>
        <v>Murambi</v>
      </c>
      <c r="E141" s="43" t="str">
        <f>'Details and Calculations'!F140</f>
        <v>Bubangu</v>
      </c>
      <c r="F141" s="43" t="str">
        <f>'Details and Calculations'!G140</f>
        <v>Gashubi</v>
      </c>
      <c r="G141" s="43" t="str">
        <f>'Details and Calculations'!H140</f>
        <v/>
      </c>
      <c r="H141" s="43" t="str">
        <f>'Details and Calculations'!I140</f>
        <v/>
      </c>
      <c r="I141" s="43" t="str">
        <f>'Details and Calculations'!J140</f>
        <v>Mutagata Motorised Network</v>
      </c>
      <c r="J141" s="43">
        <f>'Details and Calculations'!K140</f>
        <v>140</v>
      </c>
      <c r="K141" s="43">
        <f>'Details and Calculations'!O140</f>
        <v>35</v>
      </c>
      <c r="L141" s="43" t="str">
        <f>'Details and Calculations'!P141</f>
        <v xml:space="preserve"> </v>
      </c>
      <c r="M141" s="43" t="str">
        <f>'Details and Calculations'!U140</f>
        <v>Piped Network With Pump</v>
      </c>
      <c r="N141" s="43">
        <f>'Details and Calculations'!V140</f>
        <v>1987</v>
      </c>
      <c r="O141" s="43" t="str">
        <f>'Details and Calculations'!W140</f>
        <v>Governement (District, Wasac) And Water For People</v>
      </c>
      <c r="P141" s="43" t="str">
        <f>'Details and Calculations'!X140</f>
        <v>Spring</v>
      </c>
      <c r="Q141" s="44" t="str">
        <f t="shared" si="66"/>
        <v>Low Risk</v>
      </c>
      <c r="R141" s="44" t="str">
        <f t="shared" si="67"/>
        <v>Low Risk</v>
      </c>
      <c r="S141" s="45" t="str">
        <f t="shared" si="68"/>
        <v>Intermediate Level of Service</v>
      </c>
      <c r="T141" s="62" t="str">
        <f t="shared" si="81"/>
        <v>Low Priority</v>
      </c>
      <c r="U141" s="46">
        <f t="shared" si="69"/>
        <v>6</v>
      </c>
      <c r="V141" s="28" t="str">
        <f t="shared" si="82"/>
        <v>Perform Routine Preventative Maintenance</v>
      </c>
      <c r="W141" s="47" t="str">
        <f t="shared" si="83"/>
        <v/>
      </c>
      <c r="X141" s="27" t="str">
        <f t="shared" si="84"/>
        <v>Maintain O&amp;M and Routine Monitoring</v>
      </c>
      <c r="Y141" s="48">
        <f t="shared" si="70"/>
        <v>20</v>
      </c>
      <c r="Z141" s="48">
        <f t="shared" si="71"/>
        <v>19</v>
      </c>
      <c r="AA141" s="48">
        <f t="shared" si="72"/>
        <v>29</v>
      </c>
      <c r="AB141" s="48">
        <f t="shared" si="73"/>
        <v>19</v>
      </c>
      <c r="AC141" s="48">
        <f t="shared" si="74"/>
        <v>29</v>
      </c>
      <c r="AD141" s="48">
        <f t="shared" si="75"/>
        <v>7</v>
      </c>
      <c r="AE141" s="48">
        <f t="shared" si="76"/>
        <v>19</v>
      </c>
      <c r="AF141" s="48">
        <f t="shared" si="77"/>
        <v>10</v>
      </c>
      <c r="AG141" s="49" t="str">
        <f t="shared" si="78"/>
        <v/>
      </c>
      <c r="AH141" s="48">
        <f t="shared" si="79"/>
        <v>19</v>
      </c>
      <c r="AI141" s="50">
        <f>'Details and Calculations'!AE140</f>
        <v>1</v>
      </c>
      <c r="AJ141" s="50">
        <f>'Details and Calculations'!AM140</f>
        <v>1</v>
      </c>
      <c r="AK141" s="50">
        <f>'Details and Calculations'!AR140</f>
        <v>1</v>
      </c>
      <c r="AL141" s="50">
        <f>'Details and Calculations'!AW140</f>
        <v>1</v>
      </c>
      <c r="AM141" s="50">
        <f>'Details and Calculations'!BA140</f>
        <v>1</v>
      </c>
      <c r="AN141" s="50">
        <f>'Details and Calculations'!BF140</f>
        <v>1</v>
      </c>
      <c r="AO141" s="50">
        <f>'Details and Calculations'!BI140</f>
        <v>1</v>
      </c>
      <c r="AP141" s="50">
        <f>'Details and Calculations'!BM140</f>
        <v>1</v>
      </c>
      <c r="AQ141" s="50" t="str">
        <f>'Details and Calculations'!BP140</f>
        <v xml:space="preserve"> </v>
      </c>
      <c r="AR141" s="50">
        <f>'Details and Calculations'!CC140</f>
        <v>1</v>
      </c>
      <c r="AS141" s="50">
        <f>'Details and Calculations'!CJ140</f>
        <v>2</v>
      </c>
      <c r="AT141" s="51">
        <f>'Details and Calculations'!T140</f>
        <v>1</v>
      </c>
      <c r="AU141" s="51">
        <f>'Details and Calculations'!Z140</f>
        <v>1</v>
      </c>
      <c r="AV141" s="51">
        <f>'Details and Calculations'!S140</f>
        <v>0</v>
      </c>
      <c r="AW141" s="51">
        <f>'Details and Calculations'!AI140</f>
        <v>1</v>
      </c>
      <c r="AX141" s="51">
        <f>'Details and Calculations'!BY140</f>
        <v>1</v>
      </c>
      <c r="AY141" s="51">
        <f>'Details and Calculations'!CG140</f>
        <v>1</v>
      </c>
      <c r="AZ141" s="51">
        <f>'Details and Calculations'!CI140</f>
        <v>1</v>
      </c>
      <c r="BA141" s="51">
        <f t="shared" si="80"/>
        <v>0</v>
      </c>
      <c r="BB141" s="52">
        <f>'Details and Calculations'!Y140</f>
        <v>1</v>
      </c>
      <c r="BC141" s="52">
        <f>'Details and Calculations'!AC140</f>
        <v>1</v>
      </c>
      <c r="BD141" s="52">
        <f>'Details and Calculations'!AK140</f>
        <v>1</v>
      </c>
      <c r="BE141" s="52">
        <f>'Details and Calculations'!AN140</f>
        <v>1900</v>
      </c>
      <c r="BF141" s="52">
        <f>'Details and Calculations'!AP140</f>
        <v>39</v>
      </c>
      <c r="BG141" s="52">
        <f>'Details and Calculations'!AT140</f>
        <v>17</v>
      </c>
      <c r="BH141" s="52">
        <f>'Details and Calculations'!AY140</f>
        <v>6</v>
      </c>
      <c r="BI141" s="52">
        <f>'Details and Calculations'!BB140</f>
        <v>40000</v>
      </c>
      <c r="BJ141" s="52">
        <f>'Details and Calculations'!BD140</f>
        <v>5</v>
      </c>
      <c r="BK141" s="52">
        <f>'Details and Calculations'!CA140</f>
        <v>64</v>
      </c>
      <c r="BL141" s="43">
        <f>'Details and Calculations'!AA140</f>
        <v>1</v>
      </c>
      <c r="BM141" s="43" t="str">
        <f>'Details and Calculations'!AB140</f>
        <v>"Springbox" --Intake Structure At A Spring</v>
      </c>
      <c r="BN141" s="43">
        <f>'Details and Calculations'!AD140</f>
        <v>2007</v>
      </c>
      <c r="BO141" s="43">
        <f>'Details and Calculations'!AJ140</f>
        <v>1</v>
      </c>
      <c r="BP141" s="43">
        <f>'Details and Calculations'!AL140</f>
        <v>2016</v>
      </c>
      <c r="BQ141" s="43">
        <f>'Details and Calculations'!AO140</f>
        <v>1</v>
      </c>
      <c r="BR141" s="43">
        <f>'Details and Calculations'!AQ140</f>
        <v>2016</v>
      </c>
      <c r="BS141" s="43">
        <f>'Details and Calculations'!AS140</f>
        <v>1</v>
      </c>
      <c r="BT141" s="43">
        <f>'Details and Calculations'!AV140</f>
        <v>2016</v>
      </c>
      <c r="BU141" s="43">
        <f>'Details and Calculations'!AX140</f>
        <v>1</v>
      </c>
      <c r="BV141" s="43">
        <f>'Details and Calculations'!AZ140</f>
        <v>2016</v>
      </c>
      <c r="BW141" s="43">
        <f>'Details and Calculations'!BC140</f>
        <v>1</v>
      </c>
      <c r="BX141" s="43">
        <f>'Details and Calculations'!BE140</f>
        <v>2017</v>
      </c>
      <c r="BY141" s="43">
        <f>'Details and Calculations'!BG140</f>
        <v>1</v>
      </c>
      <c r="BZ141" s="43">
        <f>'Details and Calculations'!BH140</f>
        <v>2016</v>
      </c>
      <c r="CA141" s="43">
        <f>'Details and Calculations'!BJ140</f>
        <v>1</v>
      </c>
      <c r="CB141" s="43" t="str">
        <f>'Details and Calculations'!BK140</f>
        <v>Disinfection/Chlorination</v>
      </c>
      <c r="CC141" s="43">
        <f>'Details and Calculations'!BL140</f>
        <v>2017</v>
      </c>
      <c r="CD141" s="43">
        <f>'Details and Calculations'!BN140</f>
        <v>0</v>
      </c>
      <c r="CE141" s="43" t="str">
        <f>'Details and Calculations'!BO140</f>
        <v xml:space="preserve"> </v>
      </c>
      <c r="CF141" s="43">
        <f>'Details and Calculations'!BZ140</f>
        <v>1</v>
      </c>
      <c r="CG141" s="43">
        <f>'Details and Calculations'!CB140</f>
        <v>2016</v>
      </c>
      <c r="CH141" s="31"/>
      <c r="CI141" s="53"/>
    </row>
    <row r="142" spans="1:87" x14ac:dyDescent="0.3">
      <c r="A142" s="43">
        <f>'Details and Calculations'!A141</f>
        <v>2017</v>
      </c>
      <c r="B142" s="43" t="str">
        <f>'Details and Calculations'!C141</f>
        <v>Rwanda</v>
      </c>
      <c r="C142" s="43" t="str">
        <f>'Details and Calculations'!D141</f>
        <v>Rulindo</v>
      </c>
      <c r="D142" s="43" t="str">
        <f>'Details and Calculations'!E141</f>
        <v>Bushoki</v>
      </c>
      <c r="E142" s="43" t="str">
        <f>'Details and Calculations'!F141</f>
        <v>Giko</v>
      </c>
      <c r="F142" s="43" t="str">
        <f>'Details and Calculations'!G141</f>
        <v>Kigamba</v>
      </c>
      <c r="G142" s="43" t="str">
        <f>'Details and Calculations'!H141</f>
        <v/>
      </c>
      <c r="H142" s="43" t="str">
        <f>'Details and Calculations'!I141</f>
        <v/>
      </c>
      <c r="I142" s="43" t="str">
        <f>'Details and Calculations'!J141</f>
        <v>Kigamba water point/Rutomvu gravity</v>
      </c>
      <c r="J142" s="43">
        <f>'Details and Calculations'!K141</f>
        <v>172</v>
      </c>
      <c r="K142" s="43">
        <f>'Details and Calculations'!O141</f>
        <v>172</v>
      </c>
      <c r="L142" s="43" t="str">
        <f>'Details and Calculations'!P142</f>
        <v xml:space="preserve"> </v>
      </c>
      <c r="M142" s="43" t="str">
        <f>'Details and Calculations'!U141</f>
        <v>Piped Network -- Gravity Only</v>
      </c>
      <c r="N142" s="43">
        <f>'Details and Calculations'!V141</f>
        <v>2013</v>
      </c>
      <c r="O142" s="43" t="str">
        <f>'Details and Calculations'!W141</f>
        <v>Gor</v>
      </c>
      <c r="P142" s="43" t="str">
        <f>'Details and Calculations'!X141</f>
        <v>Spring</v>
      </c>
      <c r="Q142" s="44" t="str">
        <f t="shared" si="66"/>
        <v>Low Risk</v>
      </c>
      <c r="R142" s="44" t="str">
        <f t="shared" si="67"/>
        <v>Low Risk</v>
      </c>
      <c r="S142" s="45" t="str">
        <f t="shared" si="68"/>
        <v>Intermediate Level of Service</v>
      </c>
      <c r="T142" s="62" t="str">
        <f t="shared" si="81"/>
        <v>Low Priority</v>
      </c>
      <c r="U142" s="46">
        <f t="shared" si="69"/>
        <v>7</v>
      </c>
      <c r="V142" s="28" t="str">
        <f t="shared" si="82"/>
        <v>Perform Routine Preventative Maintenance</v>
      </c>
      <c r="W142" s="47" t="str">
        <f t="shared" si="83"/>
        <v/>
      </c>
      <c r="X142" s="27" t="str">
        <f t="shared" si="84"/>
        <v>Maintain O&amp;M and Routine Monitoring</v>
      </c>
      <c r="Y142" s="48" t="str">
        <f t="shared" si="70"/>
        <v xml:space="preserve"> </v>
      </c>
      <c r="Z142" s="48" t="str">
        <f t="shared" si="71"/>
        <v xml:space="preserve"> </v>
      </c>
      <c r="AA142" s="48" t="str">
        <f t="shared" si="72"/>
        <v xml:space="preserve"> </v>
      </c>
      <c r="AB142" s="48" t="str">
        <f t="shared" si="73"/>
        <v xml:space="preserve"> </v>
      </c>
      <c r="AC142" s="48" t="str">
        <f t="shared" si="74"/>
        <v xml:space="preserve"> </v>
      </c>
      <c r="AD142" s="48" t="str">
        <f t="shared" si="75"/>
        <v xml:space="preserve"> </v>
      </c>
      <c r="AE142" s="48" t="str">
        <f t="shared" si="76"/>
        <v xml:space="preserve"> </v>
      </c>
      <c r="AF142" s="48" t="str">
        <f t="shared" si="77"/>
        <v xml:space="preserve"> </v>
      </c>
      <c r="AG142" s="49" t="str">
        <f t="shared" si="78"/>
        <v/>
      </c>
      <c r="AH142" s="48">
        <f t="shared" si="79"/>
        <v>16</v>
      </c>
      <c r="AI142" s="50" t="str">
        <f>'Details and Calculations'!AE141</f>
        <v xml:space="preserve"> </v>
      </c>
      <c r="AJ142" s="50" t="str">
        <f>'Details and Calculations'!AM141</f>
        <v xml:space="preserve"> </v>
      </c>
      <c r="AK142" s="50" t="str">
        <f>'Details and Calculations'!AR141</f>
        <v xml:space="preserve"> </v>
      </c>
      <c r="AL142" s="50" t="str">
        <f>'Details and Calculations'!AW141</f>
        <v xml:space="preserve"> </v>
      </c>
      <c r="AM142" s="50" t="str">
        <f>'Details and Calculations'!BA141</f>
        <v xml:space="preserve"> </v>
      </c>
      <c r="AN142" s="50" t="str">
        <f>'Details and Calculations'!BF141</f>
        <v xml:space="preserve"> </v>
      </c>
      <c r="AO142" s="50" t="str">
        <f>'Details and Calculations'!BI141</f>
        <v xml:space="preserve"> </v>
      </c>
      <c r="AP142" s="50" t="str">
        <f>'Details and Calculations'!BM141</f>
        <v xml:space="preserve"> </v>
      </c>
      <c r="AQ142" s="50" t="str">
        <f>'Details and Calculations'!BP141</f>
        <v xml:space="preserve"> </v>
      </c>
      <c r="AR142" s="50">
        <f>'Details and Calculations'!CC141</f>
        <v>1</v>
      </c>
      <c r="AS142" s="50">
        <f>'Details and Calculations'!CJ141</f>
        <v>1</v>
      </c>
      <c r="AT142" s="51">
        <f>'Details and Calculations'!T141</f>
        <v>1</v>
      </c>
      <c r="AU142" s="51">
        <f>'Details and Calculations'!Z141</f>
        <v>1</v>
      </c>
      <c r="AV142" s="51">
        <f>'Details and Calculations'!S141</f>
        <v>0</v>
      </c>
      <c r="AW142" s="51">
        <f>'Details and Calculations'!AI141</f>
        <v>1</v>
      </c>
      <c r="AX142" s="51">
        <f>'Details and Calculations'!BY141</f>
        <v>1</v>
      </c>
      <c r="AY142" s="51">
        <f>'Details and Calculations'!CG141</f>
        <v>1</v>
      </c>
      <c r="AZ142" s="51">
        <f>'Details and Calculations'!CI141</f>
        <v>1</v>
      </c>
      <c r="BA142" s="51">
        <f t="shared" si="80"/>
        <v>1</v>
      </c>
      <c r="BB142" s="52">
        <f>'Details and Calculations'!Y141</f>
        <v>1</v>
      </c>
      <c r="BC142" s="52" t="str">
        <f>'Details and Calculations'!AC141</f>
        <v xml:space="preserve"> </v>
      </c>
      <c r="BD142" s="52" t="str">
        <f>'Details and Calculations'!AK141</f>
        <v xml:space="preserve"> </v>
      </c>
      <c r="BE142" s="52" t="str">
        <f>'Details and Calculations'!AN141</f>
        <v xml:space="preserve"> </v>
      </c>
      <c r="BF142" s="52" t="str">
        <f>'Details and Calculations'!AP141</f>
        <v xml:space="preserve"> </v>
      </c>
      <c r="BG142" s="52" t="str">
        <f>'Details and Calculations'!AT141</f>
        <v xml:space="preserve"> </v>
      </c>
      <c r="BH142" s="52" t="str">
        <f>'Details and Calculations'!AY141</f>
        <v xml:space="preserve"> </v>
      </c>
      <c r="BI142" s="52" t="str">
        <f>'Details and Calculations'!BB141</f>
        <v xml:space="preserve"> </v>
      </c>
      <c r="BJ142" s="52" t="str">
        <f>'Details and Calculations'!BD141</f>
        <v xml:space="preserve"> </v>
      </c>
      <c r="BK142" s="52">
        <f>'Details and Calculations'!CA141</f>
        <v>1</v>
      </c>
      <c r="BL142" s="43">
        <f>'Details and Calculations'!AA141</f>
        <v>0</v>
      </c>
      <c r="BM142" s="43" t="str">
        <f>'Details and Calculations'!AB141</f>
        <v/>
      </c>
      <c r="BN142" s="43" t="str">
        <f>'Details and Calculations'!AD141</f>
        <v xml:space="preserve"> </v>
      </c>
      <c r="BO142" s="43">
        <f>'Details and Calculations'!AJ141</f>
        <v>0</v>
      </c>
      <c r="BP142" s="43" t="str">
        <f>'Details and Calculations'!AL141</f>
        <v xml:space="preserve"> </v>
      </c>
      <c r="BQ142" s="43">
        <f>'Details and Calculations'!AO141</f>
        <v>0</v>
      </c>
      <c r="BR142" s="43" t="str">
        <f>'Details and Calculations'!AQ141</f>
        <v xml:space="preserve"> </v>
      </c>
      <c r="BS142" s="43">
        <f>'Details and Calculations'!AS141</f>
        <v>0</v>
      </c>
      <c r="BT142" s="43" t="str">
        <f>'Details and Calculations'!AV141</f>
        <v xml:space="preserve"> </v>
      </c>
      <c r="BU142" s="43">
        <f>'Details and Calculations'!AX141</f>
        <v>0</v>
      </c>
      <c r="BV142" s="43" t="str">
        <f>'Details and Calculations'!AZ141</f>
        <v xml:space="preserve"> </v>
      </c>
      <c r="BW142" s="43">
        <f>'Details and Calculations'!BC141</f>
        <v>0</v>
      </c>
      <c r="BX142" s="43" t="str">
        <f>'Details and Calculations'!BE141</f>
        <v xml:space="preserve"> </v>
      </c>
      <c r="BY142" s="43" t="str">
        <f>'Details and Calculations'!BG141</f>
        <v xml:space="preserve"> </v>
      </c>
      <c r="BZ142" s="43" t="str">
        <f>'Details and Calculations'!BH141</f>
        <v xml:space="preserve"> </v>
      </c>
      <c r="CA142" s="43">
        <f>'Details and Calculations'!BJ141</f>
        <v>0</v>
      </c>
      <c r="CB142" s="43" t="str">
        <f>'Details and Calculations'!BK141</f>
        <v/>
      </c>
      <c r="CC142" s="43" t="str">
        <f>'Details and Calculations'!BL141</f>
        <v xml:space="preserve"> </v>
      </c>
      <c r="CD142" s="43" t="str">
        <f>'Details and Calculations'!BN141</f>
        <v xml:space="preserve"> </v>
      </c>
      <c r="CE142" s="43" t="str">
        <f>'Details and Calculations'!BO141</f>
        <v xml:space="preserve"> </v>
      </c>
      <c r="CF142" s="43">
        <f>'Details and Calculations'!BZ141</f>
        <v>1</v>
      </c>
      <c r="CG142" s="43">
        <f>'Details and Calculations'!CB141</f>
        <v>2013</v>
      </c>
      <c r="CH142" s="31"/>
      <c r="CI142" s="53"/>
    </row>
    <row r="143" spans="1:87" x14ac:dyDescent="0.3">
      <c r="A143" s="43">
        <f>'Details and Calculations'!A142</f>
        <v>2017</v>
      </c>
      <c r="B143" s="43" t="str">
        <f>'Details and Calculations'!C142</f>
        <v>Rwanda</v>
      </c>
      <c r="C143" s="43" t="str">
        <f>'Details and Calculations'!D142</f>
        <v>Rulindo</v>
      </c>
      <c r="D143" s="43" t="str">
        <f>'Details and Calculations'!E142</f>
        <v>Ntarabana</v>
      </c>
      <c r="E143" s="43" t="str">
        <f>'Details and Calculations'!F142</f>
        <v>Mahaza</v>
      </c>
      <c r="F143" s="43" t="str">
        <f>'Details and Calculations'!G142</f>
        <v>Karera</v>
      </c>
      <c r="G143" s="43" t="str">
        <f>'Details and Calculations'!H142</f>
        <v/>
      </c>
      <c r="H143" s="43" t="str">
        <f>'Details and Calculations'!I142</f>
        <v/>
      </c>
      <c r="I143" s="43" t="str">
        <f>'Details and Calculations'!J142</f>
        <v>Rwamugaza network</v>
      </c>
      <c r="J143" s="43">
        <f>'Details and Calculations'!K142</f>
        <v>182</v>
      </c>
      <c r="K143" s="43">
        <f>'Details and Calculations'!O142</f>
        <v>182</v>
      </c>
      <c r="L143" s="43">
        <f>'Details and Calculations'!P143</f>
        <v>29</v>
      </c>
      <c r="M143" s="43" t="str">
        <f>'Details and Calculations'!U142</f>
        <v>Piped Network -- Gravity Only</v>
      </c>
      <c r="N143" s="43">
        <f>'Details and Calculations'!V142</f>
        <v>2014</v>
      </c>
      <c r="O143" s="43" t="str">
        <f>'Details and Calculations'!W142</f>
        <v>Governement (District, Wasac) And Water For People</v>
      </c>
      <c r="P143" s="43" t="str">
        <f>'Details and Calculations'!X142</f>
        <v>Spring</v>
      </c>
      <c r="Q143" s="44" t="str">
        <f t="shared" si="66"/>
        <v>Low Risk</v>
      </c>
      <c r="R143" s="44" t="str">
        <f t="shared" si="67"/>
        <v>Low Risk</v>
      </c>
      <c r="S143" s="45" t="str">
        <f t="shared" si="68"/>
        <v>Intermediate Level of Service</v>
      </c>
      <c r="T143" s="62" t="str">
        <f t="shared" si="81"/>
        <v>Low Priority</v>
      </c>
      <c r="U143" s="46">
        <f t="shared" si="69"/>
        <v>7</v>
      </c>
      <c r="V143" s="28" t="str">
        <f t="shared" si="82"/>
        <v>Perform Routine Preventative Maintenance</v>
      </c>
      <c r="W143" s="47" t="str">
        <f t="shared" si="83"/>
        <v/>
      </c>
      <c r="X143" s="27" t="str">
        <f t="shared" si="84"/>
        <v>Maintain O&amp;M and Routine Monitoring</v>
      </c>
      <c r="Y143" s="48">
        <f t="shared" si="70"/>
        <v>16</v>
      </c>
      <c r="Z143" s="48">
        <f t="shared" si="71"/>
        <v>6</v>
      </c>
      <c r="AA143" s="48">
        <f t="shared" si="72"/>
        <v>16</v>
      </c>
      <c r="AB143" s="48">
        <f t="shared" si="73"/>
        <v>6</v>
      </c>
      <c r="AC143" s="48">
        <f t="shared" si="74"/>
        <v>16</v>
      </c>
      <c r="AD143" s="48" t="str">
        <f t="shared" si="75"/>
        <v xml:space="preserve"> </v>
      </c>
      <c r="AE143" s="48" t="str">
        <f t="shared" si="76"/>
        <v xml:space="preserve"> </v>
      </c>
      <c r="AF143" s="48" t="str">
        <f t="shared" si="77"/>
        <v xml:space="preserve"> </v>
      </c>
      <c r="AG143" s="49" t="str">
        <f t="shared" si="78"/>
        <v/>
      </c>
      <c r="AH143" s="48">
        <f t="shared" si="79"/>
        <v>17</v>
      </c>
      <c r="AI143" s="50">
        <f>'Details and Calculations'!AE142</f>
        <v>1</v>
      </c>
      <c r="AJ143" s="50">
        <f>'Details and Calculations'!AM142</f>
        <v>1</v>
      </c>
      <c r="AK143" s="50">
        <f>'Details and Calculations'!AR142</f>
        <v>1</v>
      </c>
      <c r="AL143" s="50">
        <f>'Details and Calculations'!AW142</f>
        <v>1</v>
      </c>
      <c r="AM143" s="50">
        <f>'Details and Calculations'!BA142</f>
        <v>1</v>
      </c>
      <c r="AN143" s="50" t="str">
        <f>'Details and Calculations'!BF142</f>
        <v xml:space="preserve"> </v>
      </c>
      <c r="AO143" s="50" t="str">
        <f>'Details and Calculations'!BI142</f>
        <v xml:space="preserve"> </v>
      </c>
      <c r="AP143" s="50" t="str">
        <f>'Details and Calculations'!BM142</f>
        <v xml:space="preserve"> </v>
      </c>
      <c r="AQ143" s="50" t="str">
        <f>'Details and Calculations'!BP142</f>
        <v xml:space="preserve"> </v>
      </c>
      <c r="AR143" s="50">
        <f>'Details and Calculations'!CC142</f>
        <v>1</v>
      </c>
      <c r="AS143" s="50">
        <f>'Details and Calculations'!CJ142</f>
        <v>1</v>
      </c>
      <c r="AT143" s="51">
        <f>'Details and Calculations'!T142</f>
        <v>1</v>
      </c>
      <c r="AU143" s="51">
        <f>'Details and Calculations'!Z142</f>
        <v>1</v>
      </c>
      <c r="AV143" s="51">
        <f>'Details and Calculations'!S142</f>
        <v>0</v>
      </c>
      <c r="AW143" s="51">
        <f>'Details and Calculations'!AI142</f>
        <v>1</v>
      </c>
      <c r="AX143" s="51">
        <f>'Details and Calculations'!BY142</f>
        <v>1</v>
      </c>
      <c r="AY143" s="51">
        <f>'Details and Calculations'!CG142</f>
        <v>1</v>
      </c>
      <c r="AZ143" s="51">
        <f>'Details and Calculations'!CI142</f>
        <v>1</v>
      </c>
      <c r="BA143" s="51">
        <f t="shared" si="80"/>
        <v>1</v>
      </c>
      <c r="BB143" s="52">
        <f>'Details and Calculations'!Y142</f>
        <v>2</v>
      </c>
      <c r="BC143" s="52">
        <f>'Details and Calculations'!AC142</f>
        <v>1</v>
      </c>
      <c r="BD143" s="52">
        <f>'Details and Calculations'!AK142</f>
        <v>2</v>
      </c>
      <c r="BE143" s="52">
        <f>'Details and Calculations'!AN142</f>
        <v>35000</v>
      </c>
      <c r="BF143" s="52">
        <f>'Details and Calculations'!AP142</f>
        <v>7</v>
      </c>
      <c r="BG143" s="52">
        <f>'Details and Calculations'!AT142</f>
        <v>14</v>
      </c>
      <c r="BH143" s="52">
        <f>'Details and Calculations'!AY142</f>
        <v>1</v>
      </c>
      <c r="BI143" s="52">
        <f>'Details and Calculations'!BB142</f>
        <v>35000</v>
      </c>
      <c r="BJ143" s="52" t="str">
        <f>'Details and Calculations'!BD142</f>
        <v xml:space="preserve"> </v>
      </c>
      <c r="BK143" s="52">
        <f>'Details and Calculations'!CA142</f>
        <v>1</v>
      </c>
      <c r="BL143" s="43">
        <f>'Details and Calculations'!AA142</f>
        <v>1</v>
      </c>
      <c r="BM143" s="43" t="str">
        <f>'Details and Calculations'!AB142</f>
        <v/>
      </c>
      <c r="BN143" s="43">
        <f>'Details and Calculations'!AD142</f>
        <v>2003</v>
      </c>
      <c r="BO143" s="43">
        <f>'Details and Calculations'!AJ142</f>
        <v>1</v>
      </c>
      <c r="BP143" s="43">
        <f>'Details and Calculations'!AL142</f>
        <v>2003</v>
      </c>
      <c r="BQ143" s="43">
        <f>'Details and Calculations'!AO142</f>
        <v>1</v>
      </c>
      <c r="BR143" s="43">
        <f>'Details and Calculations'!AQ142</f>
        <v>2003</v>
      </c>
      <c r="BS143" s="43">
        <f>'Details and Calculations'!AS142</f>
        <v>1</v>
      </c>
      <c r="BT143" s="43">
        <f>'Details and Calculations'!AV142</f>
        <v>2003</v>
      </c>
      <c r="BU143" s="43">
        <f>'Details and Calculations'!AX142</f>
        <v>1</v>
      </c>
      <c r="BV143" s="43">
        <f>'Details and Calculations'!AZ142</f>
        <v>2003</v>
      </c>
      <c r="BW143" s="43">
        <f>'Details and Calculations'!BC142</f>
        <v>0</v>
      </c>
      <c r="BX143" s="43" t="str">
        <f>'Details and Calculations'!BE142</f>
        <v xml:space="preserve"> </v>
      </c>
      <c r="BY143" s="43" t="str">
        <f>'Details and Calculations'!BG142</f>
        <v xml:space="preserve"> </v>
      </c>
      <c r="BZ143" s="43" t="str">
        <f>'Details and Calculations'!BH142</f>
        <v xml:space="preserve"> </v>
      </c>
      <c r="CA143" s="43">
        <f>'Details and Calculations'!BJ142</f>
        <v>0</v>
      </c>
      <c r="CB143" s="43" t="str">
        <f>'Details and Calculations'!BK142</f>
        <v/>
      </c>
      <c r="CC143" s="43" t="str">
        <f>'Details and Calculations'!BL142</f>
        <v xml:space="preserve"> </v>
      </c>
      <c r="CD143" s="43" t="str">
        <f>'Details and Calculations'!BN142</f>
        <v xml:space="preserve"> </v>
      </c>
      <c r="CE143" s="43" t="str">
        <f>'Details and Calculations'!BO142</f>
        <v xml:space="preserve"> </v>
      </c>
      <c r="CF143" s="43">
        <f>'Details and Calculations'!BZ142</f>
        <v>1</v>
      </c>
      <c r="CG143" s="43">
        <f>'Details and Calculations'!CB142</f>
        <v>2014</v>
      </c>
      <c r="CH143" s="31"/>
      <c r="CI143" s="53"/>
    </row>
    <row r="144" spans="1:87" x14ac:dyDescent="0.3">
      <c r="A144" s="43">
        <f>'Details and Calculations'!A143</f>
        <v>2017</v>
      </c>
      <c r="B144" s="43" t="str">
        <f>'Details and Calculations'!C143</f>
        <v>Rwanda</v>
      </c>
      <c r="C144" s="43" t="str">
        <f>'Details and Calculations'!D143</f>
        <v>Rulindo</v>
      </c>
      <c r="D144" s="43" t="str">
        <f>'Details and Calculations'!E143</f>
        <v>Base</v>
      </c>
      <c r="E144" s="43" t="str">
        <f>'Details and Calculations'!F143</f>
        <v>Rwamahwa</v>
      </c>
      <c r="F144" s="43" t="str">
        <f>'Details and Calculations'!G143</f>
        <v>Mutima</v>
      </c>
      <c r="G144" s="43" t="str">
        <f>'Details and Calculations'!H143</f>
        <v/>
      </c>
      <c r="H144" s="43" t="str">
        <f>'Details and Calculations'!I143</f>
        <v/>
      </c>
      <c r="I144" s="43" t="str">
        <f>'Details and Calculations'!J143</f>
        <v>Rutare I</v>
      </c>
      <c r="J144" s="43">
        <f>'Details and Calculations'!K143</f>
        <v>169</v>
      </c>
      <c r="K144" s="43">
        <f>'Details and Calculations'!O143</f>
        <v>140</v>
      </c>
      <c r="L144" s="43">
        <f>'Details and Calculations'!P144</f>
        <v>5</v>
      </c>
      <c r="M144" s="43" t="str">
        <f>'Details and Calculations'!U143</f>
        <v>Piped Network -- Gravity Only</v>
      </c>
      <c r="N144" s="43">
        <f>'Details and Calculations'!V143</f>
        <v>2016</v>
      </c>
      <c r="O144" s="43" t="str">
        <f>'Details and Calculations'!W143</f>
        <v>Governement (District, Wasac) And Water For People</v>
      </c>
      <c r="P144" s="43" t="str">
        <f>'Details and Calculations'!X143</f>
        <v>Spring</v>
      </c>
      <c r="Q144" s="44" t="str">
        <f t="shared" si="66"/>
        <v>Low Risk</v>
      </c>
      <c r="R144" s="44" t="str">
        <f t="shared" si="67"/>
        <v>Low Risk</v>
      </c>
      <c r="S144" s="45" t="str">
        <f t="shared" si="68"/>
        <v>High Level of Service</v>
      </c>
      <c r="T144" s="62" t="str">
        <f t="shared" si="81"/>
        <v>Low Priority</v>
      </c>
      <c r="U144" s="46">
        <f t="shared" si="69"/>
        <v>8</v>
      </c>
      <c r="V144" s="28" t="str">
        <f t="shared" si="82"/>
        <v>Repair or Replace Components</v>
      </c>
      <c r="W144" s="47" t="str">
        <f t="shared" si="83"/>
        <v xml:space="preserve">Intake Structure, </v>
      </c>
      <c r="X144" s="27" t="str">
        <f t="shared" si="84"/>
        <v>Create Plan To Repair or Replace Components</v>
      </c>
      <c r="Y144" s="48">
        <f t="shared" si="70"/>
        <v>29</v>
      </c>
      <c r="Z144" s="48">
        <f t="shared" si="71"/>
        <v>20</v>
      </c>
      <c r="AA144" s="48">
        <f t="shared" si="72"/>
        <v>29</v>
      </c>
      <c r="AB144" s="48" t="str">
        <f t="shared" si="73"/>
        <v xml:space="preserve"> </v>
      </c>
      <c r="AC144" s="48" t="str">
        <f t="shared" si="74"/>
        <v xml:space="preserve"> </v>
      </c>
      <c r="AD144" s="48" t="str">
        <f t="shared" si="75"/>
        <v xml:space="preserve"> </v>
      </c>
      <c r="AE144" s="48" t="str">
        <f t="shared" si="76"/>
        <v xml:space="preserve"> </v>
      </c>
      <c r="AF144" s="48" t="str">
        <f t="shared" si="77"/>
        <v xml:space="preserve"> </v>
      </c>
      <c r="AG144" s="49" t="str">
        <f t="shared" si="78"/>
        <v/>
      </c>
      <c r="AH144" s="48">
        <f t="shared" si="79"/>
        <v>20</v>
      </c>
      <c r="AI144" s="50">
        <f>'Details and Calculations'!AE143</f>
        <v>2</v>
      </c>
      <c r="AJ144" s="50">
        <f>'Details and Calculations'!AM143</f>
        <v>1</v>
      </c>
      <c r="AK144" s="50">
        <f>'Details and Calculations'!AR143</f>
        <v>1</v>
      </c>
      <c r="AL144" s="50" t="str">
        <f>'Details and Calculations'!AW143</f>
        <v xml:space="preserve"> </v>
      </c>
      <c r="AM144" s="50" t="str">
        <f>'Details and Calculations'!BA143</f>
        <v xml:space="preserve"> </v>
      </c>
      <c r="AN144" s="50" t="str">
        <f>'Details and Calculations'!BF143</f>
        <v xml:space="preserve"> </v>
      </c>
      <c r="AO144" s="50" t="str">
        <f>'Details and Calculations'!BI143</f>
        <v xml:space="preserve"> </v>
      </c>
      <c r="AP144" s="50" t="str">
        <f>'Details and Calculations'!BM143</f>
        <v xml:space="preserve"> </v>
      </c>
      <c r="AQ144" s="50" t="str">
        <f>'Details and Calculations'!BP143</f>
        <v xml:space="preserve"> </v>
      </c>
      <c r="AR144" s="50">
        <f>'Details and Calculations'!CC143</f>
        <v>1</v>
      </c>
      <c r="AS144" s="50">
        <f>'Details and Calculations'!CJ143</f>
        <v>1</v>
      </c>
      <c r="AT144" s="51">
        <f>'Details and Calculations'!T143</f>
        <v>1</v>
      </c>
      <c r="AU144" s="51">
        <f>'Details and Calculations'!Z143</f>
        <v>1</v>
      </c>
      <c r="AV144" s="51">
        <f>'Details and Calculations'!S143</f>
        <v>1</v>
      </c>
      <c r="AW144" s="51">
        <f>'Details and Calculations'!AI143</f>
        <v>1</v>
      </c>
      <c r="AX144" s="51">
        <f>'Details and Calculations'!BY143</f>
        <v>1</v>
      </c>
      <c r="AY144" s="51">
        <f>'Details and Calculations'!CG143</f>
        <v>1</v>
      </c>
      <c r="AZ144" s="51">
        <f>'Details and Calculations'!CI143</f>
        <v>1</v>
      </c>
      <c r="BA144" s="51">
        <f t="shared" si="80"/>
        <v>1</v>
      </c>
      <c r="BB144" s="52">
        <f>'Details and Calculations'!Y143</f>
        <v>1</v>
      </c>
      <c r="BC144" s="52">
        <f>'Details and Calculations'!AC143</f>
        <v>2</v>
      </c>
      <c r="BD144" s="52">
        <f>'Details and Calculations'!AK143</f>
        <v>1</v>
      </c>
      <c r="BE144" s="52">
        <f>'Details and Calculations'!AN143</f>
        <v>3800</v>
      </c>
      <c r="BF144" s="52">
        <f>'Details and Calculations'!AP143</f>
        <v>2</v>
      </c>
      <c r="BG144" s="52" t="str">
        <f>'Details and Calculations'!AT143</f>
        <v xml:space="preserve"> </v>
      </c>
      <c r="BH144" s="52" t="str">
        <f>'Details and Calculations'!AY143</f>
        <v xml:space="preserve"> </v>
      </c>
      <c r="BI144" s="52" t="str">
        <f>'Details and Calculations'!BB143</f>
        <v xml:space="preserve"> </v>
      </c>
      <c r="BJ144" s="52" t="str">
        <f>'Details and Calculations'!BD143</f>
        <v xml:space="preserve"> </v>
      </c>
      <c r="BK144" s="52">
        <f>'Details and Calculations'!CA143</f>
        <v>2</v>
      </c>
      <c r="BL144" s="43">
        <f>'Details and Calculations'!AA143</f>
        <v>1</v>
      </c>
      <c r="BM144" s="43" t="str">
        <f>'Details and Calculations'!AB143</f>
        <v>"Springbox" --Intake Structure At A Spring</v>
      </c>
      <c r="BN144" s="43">
        <f>'Details and Calculations'!AD143</f>
        <v>2016</v>
      </c>
      <c r="BO144" s="43">
        <f>'Details and Calculations'!AJ143</f>
        <v>1</v>
      </c>
      <c r="BP144" s="43">
        <f>'Details and Calculations'!AL143</f>
        <v>2017</v>
      </c>
      <c r="BQ144" s="43">
        <f>'Details and Calculations'!AO143</f>
        <v>1</v>
      </c>
      <c r="BR144" s="43">
        <f>'Details and Calculations'!AQ143</f>
        <v>2016</v>
      </c>
      <c r="BS144" s="43">
        <f>'Details and Calculations'!AS143</f>
        <v>0</v>
      </c>
      <c r="BT144" s="43" t="str">
        <f>'Details and Calculations'!AV143</f>
        <v xml:space="preserve"> </v>
      </c>
      <c r="BU144" s="43">
        <f>'Details and Calculations'!AX143</f>
        <v>0</v>
      </c>
      <c r="BV144" s="43" t="str">
        <f>'Details and Calculations'!AZ143</f>
        <v xml:space="preserve"> </v>
      </c>
      <c r="BW144" s="43">
        <f>'Details and Calculations'!BC143</f>
        <v>0</v>
      </c>
      <c r="BX144" s="43" t="str">
        <f>'Details and Calculations'!BE143</f>
        <v xml:space="preserve"> </v>
      </c>
      <c r="BY144" s="43" t="str">
        <f>'Details and Calculations'!BG143</f>
        <v xml:space="preserve"> </v>
      </c>
      <c r="BZ144" s="43" t="str">
        <f>'Details and Calculations'!BH143</f>
        <v xml:space="preserve"> </v>
      </c>
      <c r="CA144" s="43">
        <f>'Details and Calculations'!BJ143</f>
        <v>0</v>
      </c>
      <c r="CB144" s="43" t="str">
        <f>'Details and Calculations'!BK143</f>
        <v/>
      </c>
      <c r="CC144" s="43" t="str">
        <f>'Details and Calculations'!BL143</f>
        <v xml:space="preserve"> </v>
      </c>
      <c r="CD144" s="43" t="str">
        <f>'Details and Calculations'!BN143</f>
        <v xml:space="preserve"> </v>
      </c>
      <c r="CE144" s="43" t="str">
        <f>'Details and Calculations'!BO143</f>
        <v xml:space="preserve"> </v>
      </c>
      <c r="CF144" s="43">
        <f>'Details and Calculations'!BZ143</f>
        <v>1</v>
      </c>
      <c r="CG144" s="43">
        <f>'Details and Calculations'!CB143</f>
        <v>2017</v>
      </c>
      <c r="CH144" s="31"/>
      <c r="CI144" s="53"/>
    </row>
    <row r="145" spans="1:87" x14ac:dyDescent="0.3">
      <c r="A145" s="43">
        <f>'Details and Calculations'!A144</f>
        <v>2017</v>
      </c>
      <c r="B145" s="43" t="str">
        <f>'Details and Calculations'!C144</f>
        <v>Rwanda</v>
      </c>
      <c r="C145" s="43" t="str">
        <f>'Details and Calculations'!D144</f>
        <v>Rulindo</v>
      </c>
      <c r="D145" s="43" t="str">
        <f>'Details and Calculations'!E144</f>
        <v>Rukozo</v>
      </c>
      <c r="E145" s="43" t="str">
        <f>'Details and Calculations'!F144</f>
        <v>Mbuye</v>
      </c>
      <c r="F145" s="43" t="str">
        <f>'Details and Calculations'!G144</f>
        <v>Ruhanga</v>
      </c>
      <c r="G145" s="43" t="str">
        <f>'Details and Calculations'!H144</f>
        <v/>
      </c>
      <c r="H145" s="43" t="str">
        <f>'Details and Calculations'!I144</f>
        <v/>
      </c>
      <c r="I145" s="43" t="str">
        <f>'Details and Calculations'!J144</f>
        <v>Kabonanyoni</v>
      </c>
      <c r="J145" s="43">
        <f>'Details and Calculations'!K144</f>
        <v>150</v>
      </c>
      <c r="K145" s="43">
        <f>'Details and Calculations'!O144</f>
        <v>145</v>
      </c>
      <c r="L145" s="43" t="str">
        <f>'Details and Calculations'!P145</f>
        <v xml:space="preserve"> </v>
      </c>
      <c r="M145" s="43" t="str">
        <f>'Details and Calculations'!U144</f>
        <v>Piped Network With Pump</v>
      </c>
      <c r="N145" s="43">
        <f>'Details and Calculations'!V144</f>
        <v>2015</v>
      </c>
      <c r="O145" s="43" t="str">
        <f>'Details and Calculations'!W144</f>
        <v>Governement (District, Wasac) And Water For People</v>
      </c>
      <c r="P145" s="43" t="str">
        <f>'Details and Calculations'!X144</f>
        <v>Spring</v>
      </c>
      <c r="Q145" s="44" t="str">
        <f t="shared" si="66"/>
        <v>Low Risk</v>
      </c>
      <c r="R145" s="44" t="str">
        <f t="shared" si="67"/>
        <v>Low Risk</v>
      </c>
      <c r="S145" s="45" t="str">
        <f t="shared" si="68"/>
        <v>High Level of Service</v>
      </c>
      <c r="T145" s="62" t="str">
        <f t="shared" si="81"/>
        <v>Low Priority</v>
      </c>
      <c r="U145" s="46">
        <f t="shared" si="69"/>
        <v>8</v>
      </c>
      <c r="V145" s="28" t="str">
        <f t="shared" si="82"/>
        <v>Perform Routine Preventative Maintenance</v>
      </c>
      <c r="W145" s="47" t="str">
        <f t="shared" si="83"/>
        <v/>
      </c>
      <c r="X145" s="27" t="str">
        <f t="shared" si="84"/>
        <v>Maintain O&amp;M and Routine Monitoring</v>
      </c>
      <c r="Y145" s="48">
        <f t="shared" si="70"/>
        <v>28</v>
      </c>
      <c r="Z145" s="48">
        <f t="shared" si="71"/>
        <v>18</v>
      </c>
      <c r="AA145" s="48">
        <f t="shared" si="72"/>
        <v>28</v>
      </c>
      <c r="AB145" s="48">
        <f t="shared" si="73"/>
        <v>18</v>
      </c>
      <c r="AC145" s="48">
        <f t="shared" si="74"/>
        <v>28</v>
      </c>
      <c r="AD145" s="48">
        <f t="shared" si="75"/>
        <v>6</v>
      </c>
      <c r="AE145" s="48">
        <f t="shared" si="76"/>
        <v>19</v>
      </c>
      <c r="AF145" s="48" t="str">
        <f t="shared" si="77"/>
        <v xml:space="preserve"> </v>
      </c>
      <c r="AG145" s="49" t="str">
        <f t="shared" si="78"/>
        <v/>
      </c>
      <c r="AH145" s="48">
        <f t="shared" si="79"/>
        <v>18</v>
      </c>
      <c r="AI145" s="50">
        <f>'Details and Calculations'!AE144</f>
        <v>1</v>
      </c>
      <c r="AJ145" s="50">
        <f>'Details and Calculations'!AM144</f>
        <v>1</v>
      </c>
      <c r="AK145" s="50">
        <f>'Details and Calculations'!AR144</f>
        <v>1</v>
      </c>
      <c r="AL145" s="50">
        <f>'Details and Calculations'!AW144</f>
        <v>1</v>
      </c>
      <c r="AM145" s="50">
        <f>'Details and Calculations'!BA144</f>
        <v>1</v>
      </c>
      <c r="AN145" s="50">
        <f>'Details and Calculations'!BF144</f>
        <v>1</v>
      </c>
      <c r="AO145" s="50">
        <f>'Details and Calculations'!BI144</f>
        <v>1</v>
      </c>
      <c r="AP145" s="50" t="str">
        <f>'Details and Calculations'!BM144</f>
        <v xml:space="preserve"> </v>
      </c>
      <c r="AQ145" s="50" t="str">
        <f>'Details and Calculations'!BP144</f>
        <v xml:space="preserve"> </v>
      </c>
      <c r="AR145" s="50">
        <f>'Details and Calculations'!CC144</f>
        <v>1</v>
      </c>
      <c r="AS145" s="50">
        <f>'Details and Calculations'!CJ144</f>
        <v>1</v>
      </c>
      <c r="AT145" s="51">
        <f>'Details and Calculations'!T144</f>
        <v>1</v>
      </c>
      <c r="AU145" s="51">
        <f>'Details and Calculations'!Z144</f>
        <v>1</v>
      </c>
      <c r="AV145" s="51">
        <f>'Details and Calculations'!S144</f>
        <v>1</v>
      </c>
      <c r="AW145" s="51">
        <f>'Details and Calculations'!AI144</f>
        <v>1</v>
      </c>
      <c r="AX145" s="51">
        <f>'Details and Calculations'!BY144</f>
        <v>1</v>
      </c>
      <c r="AY145" s="51">
        <f>'Details and Calculations'!CG144</f>
        <v>1</v>
      </c>
      <c r="AZ145" s="51">
        <f>'Details and Calculations'!CI144</f>
        <v>1</v>
      </c>
      <c r="BA145" s="51">
        <f t="shared" si="80"/>
        <v>1</v>
      </c>
      <c r="BB145" s="52">
        <f>'Details and Calculations'!Y144</f>
        <v>5</v>
      </c>
      <c r="BC145" s="52">
        <f>'Details and Calculations'!AC144</f>
        <v>5</v>
      </c>
      <c r="BD145" s="52">
        <f>'Details and Calculations'!AK144</f>
        <v>1</v>
      </c>
      <c r="BE145" s="52">
        <f>'Details and Calculations'!AN144</f>
        <v>720</v>
      </c>
      <c r="BF145" s="52">
        <f>'Details and Calculations'!AP144</f>
        <v>2015</v>
      </c>
      <c r="BG145" s="52">
        <f>'Details and Calculations'!AT144</f>
        <v>10</v>
      </c>
      <c r="BH145" s="52">
        <f>'Details and Calculations'!AY144</f>
        <v>3</v>
      </c>
      <c r="BI145" s="52">
        <f>'Details and Calculations'!BB144</f>
        <v>19000</v>
      </c>
      <c r="BJ145" s="52">
        <f>'Details and Calculations'!BD144</f>
        <v>2</v>
      </c>
      <c r="BK145" s="52">
        <f>'Details and Calculations'!CA144</f>
        <v>31</v>
      </c>
      <c r="BL145" s="43">
        <f>'Details and Calculations'!AA144</f>
        <v>1</v>
      </c>
      <c r="BM145" s="43" t="str">
        <f>'Details and Calculations'!AB144</f>
        <v>"Springbox" --Intake Structure At A Spring</v>
      </c>
      <c r="BN145" s="43">
        <f>'Details and Calculations'!AD144</f>
        <v>2015</v>
      </c>
      <c r="BO145" s="43">
        <f>'Details and Calculations'!AJ144</f>
        <v>1</v>
      </c>
      <c r="BP145" s="43">
        <f>'Details and Calculations'!AL144</f>
        <v>2015</v>
      </c>
      <c r="BQ145" s="43">
        <f>'Details and Calculations'!AO144</f>
        <v>1</v>
      </c>
      <c r="BR145" s="43">
        <f>'Details and Calculations'!AQ144</f>
        <v>2015</v>
      </c>
      <c r="BS145" s="43">
        <f>'Details and Calculations'!AS144</f>
        <v>1</v>
      </c>
      <c r="BT145" s="43">
        <f>'Details and Calculations'!AV144</f>
        <v>2015</v>
      </c>
      <c r="BU145" s="43">
        <f>'Details and Calculations'!AX144</f>
        <v>1</v>
      </c>
      <c r="BV145" s="43">
        <f>'Details and Calculations'!AZ144</f>
        <v>2015</v>
      </c>
      <c r="BW145" s="43">
        <f>'Details and Calculations'!BC144</f>
        <v>1</v>
      </c>
      <c r="BX145" s="43">
        <f>'Details and Calculations'!BE144</f>
        <v>2016</v>
      </c>
      <c r="BY145" s="43">
        <f>'Details and Calculations'!BG144</f>
        <v>1</v>
      </c>
      <c r="BZ145" s="43">
        <f>'Details and Calculations'!BH144</f>
        <v>2016</v>
      </c>
      <c r="CA145" s="43">
        <f>'Details and Calculations'!BJ144</f>
        <v>0</v>
      </c>
      <c r="CB145" s="43" t="str">
        <f>'Details and Calculations'!BK144</f>
        <v/>
      </c>
      <c r="CC145" s="43" t="str">
        <f>'Details and Calculations'!BL144</f>
        <v xml:space="preserve"> </v>
      </c>
      <c r="CD145" s="43" t="str">
        <f>'Details and Calculations'!BN144</f>
        <v xml:space="preserve"> </v>
      </c>
      <c r="CE145" s="43" t="str">
        <f>'Details and Calculations'!BO144</f>
        <v xml:space="preserve"> </v>
      </c>
      <c r="CF145" s="43">
        <f>'Details and Calculations'!BZ144</f>
        <v>1</v>
      </c>
      <c r="CG145" s="43">
        <f>'Details and Calculations'!CB144</f>
        <v>2015</v>
      </c>
      <c r="CH145" s="31"/>
      <c r="CI145" s="53"/>
    </row>
    <row r="146" spans="1:87" x14ac:dyDescent="0.3">
      <c r="A146" s="43">
        <f>'Details and Calculations'!A145</f>
        <v>2017</v>
      </c>
      <c r="B146" s="43" t="str">
        <f>'Details and Calculations'!C145</f>
        <v>Rwanda</v>
      </c>
      <c r="C146" s="43" t="str">
        <f>'Details and Calculations'!D145</f>
        <v>Rulindo</v>
      </c>
      <c r="D146" s="43" t="str">
        <f>'Details and Calculations'!E145</f>
        <v>Rusiga</v>
      </c>
      <c r="E146" s="43" t="str">
        <f>'Details and Calculations'!F145</f>
        <v>Taba</v>
      </c>
      <c r="F146" s="43" t="str">
        <f>'Details and Calculations'!G145</f>
        <v>Kingazi</v>
      </c>
      <c r="G146" s="43" t="str">
        <f>'Details and Calculations'!H145</f>
        <v/>
      </c>
      <c r="H146" s="43" t="str">
        <f>'Details and Calculations'!I145</f>
        <v/>
      </c>
      <c r="I146" s="43" t="str">
        <f>'Details and Calculations'!J145</f>
        <v>Kingazi4 wpt/Nyakabizi1&amp;2</v>
      </c>
      <c r="J146" s="43">
        <f>'Details and Calculations'!K145</f>
        <v>157</v>
      </c>
      <c r="K146" s="43">
        <f>'Details and Calculations'!O145</f>
        <v>157</v>
      </c>
      <c r="L146" s="43">
        <f>'Details and Calculations'!P146</f>
        <v>48</v>
      </c>
      <c r="M146" s="43" t="str">
        <f>'Details and Calculations'!U145</f>
        <v>Piped Network -- Gravity Only</v>
      </c>
      <c r="N146" s="43">
        <f>'Details and Calculations'!V145</f>
        <v>2013</v>
      </c>
      <c r="O146" s="43" t="str">
        <f>'Details and Calculations'!W145</f>
        <v>Gor</v>
      </c>
      <c r="P146" s="43" t="str">
        <f>'Details and Calculations'!X145</f>
        <v>Spring</v>
      </c>
      <c r="Q146" s="44" t="str">
        <f t="shared" si="66"/>
        <v>Low Risk</v>
      </c>
      <c r="R146" s="44" t="str">
        <f t="shared" si="67"/>
        <v>High Risk</v>
      </c>
      <c r="S146" s="45" t="str">
        <f t="shared" si="68"/>
        <v>Basic Level of Service</v>
      </c>
      <c r="T146" s="62" t="str">
        <f t="shared" si="81"/>
        <v>High Priority</v>
      </c>
      <c r="U146" s="46">
        <f t="shared" si="69"/>
        <v>5</v>
      </c>
      <c r="V146" s="28" t="str">
        <f t="shared" si="82"/>
        <v>Major Repairs or Replace System</v>
      </c>
      <c r="W146" s="47" t="str">
        <f t="shared" si="83"/>
        <v/>
      </c>
      <c r="X146" s="27" t="str">
        <f t="shared" si="84"/>
        <v>Further Technical Diagnostic Needed</v>
      </c>
      <c r="Y146" s="48" t="str">
        <f t="shared" si="70"/>
        <v xml:space="preserve"> </v>
      </c>
      <c r="Z146" s="48" t="str">
        <f t="shared" si="71"/>
        <v xml:space="preserve"> </v>
      </c>
      <c r="AA146" s="48" t="str">
        <f t="shared" si="72"/>
        <v xml:space="preserve"> </v>
      </c>
      <c r="AB146" s="48" t="str">
        <f t="shared" si="73"/>
        <v xml:space="preserve"> </v>
      </c>
      <c r="AC146" s="48" t="str">
        <f t="shared" si="74"/>
        <v xml:space="preserve"> </v>
      </c>
      <c r="AD146" s="48" t="str">
        <f t="shared" si="75"/>
        <v xml:space="preserve"> </v>
      </c>
      <c r="AE146" s="48" t="str">
        <f t="shared" si="76"/>
        <v xml:space="preserve"> </v>
      </c>
      <c r="AF146" s="48" t="str">
        <f t="shared" si="77"/>
        <v xml:space="preserve"> </v>
      </c>
      <c r="AG146" s="49" t="str">
        <f t="shared" si="78"/>
        <v/>
      </c>
      <c r="AH146" s="48">
        <f t="shared" si="79"/>
        <v>16</v>
      </c>
      <c r="AI146" s="50" t="str">
        <f>'Details and Calculations'!AE145</f>
        <v xml:space="preserve"> </v>
      </c>
      <c r="AJ146" s="50" t="str">
        <f>'Details and Calculations'!AM145</f>
        <v xml:space="preserve"> </v>
      </c>
      <c r="AK146" s="50" t="str">
        <f>'Details and Calculations'!AR145</f>
        <v xml:space="preserve"> </v>
      </c>
      <c r="AL146" s="50" t="str">
        <f>'Details and Calculations'!AW145</f>
        <v xml:space="preserve"> </v>
      </c>
      <c r="AM146" s="50" t="str">
        <f>'Details and Calculations'!BA145</f>
        <v xml:space="preserve"> </v>
      </c>
      <c r="AN146" s="50" t="str">
        <f>'Details and Calculations'!BF145</f>
        <v xml:space="preserve"> </v>
      </c>
      <c r="AO146" s="50" t="str">
        <f>'Details and Calculations'!BI145</f>
        <v xml:space="preserve"> </v>
      </c>
      <c r="AP146" s="50" t="str">
        <f>'Details and Calculations'!BM145</f>
        <v xml:space="preserve"> </v>
      </c>
      <c r="AQ146" s="50" t="str">
        <f>'Details and Calculations'!BP145</f>
        <v xml:space="preserve"> </v>
      </c>
      <c r="AR146" s="50">
        <f>'Details and Calculations'!CC145</f>
        <v>3</v>
      </c>
      <c r="AS146" s="50">
        <f>'Details and Calculations'!CJ145</f>
        <v>3</v>
      </c>
      <c r="AT146" s="51">
        <f>'Details and Calculations'!T145</f>
        <v>1</v>
      </c>
      <c r="AU146" s="51">
        <f>'Details and Calculations'!Z145</f>
        <v>1</v>
      </c>
      <c r="AV146" s="51">
        <f>'Details and Calculations'!S145</f>
        <v>0</v>
      </c>
      <c r="AW146" s="51">
        <f>'Details and Calculations'!AI145</f>
        <v>1</v>
      </c>
      <c r="AX146" s="51">
        <f>'Details and Calculations'!BY145</f>
        <v>1</v>
      </c>
      <c r="AY146" s="51">
        <f>'Details and Calculations'!CG145</f>
        <v>1</v>
      </c>
      <c r="AZ146" s="51">
        <f>'Details and Calculations'!CI145</f>
        <v>0</v>
      </c>
      <c r="BA146" s="51">
        <f t="shared" si="80"/>
        <v>0</v>
      </c>
      <c r="BB146" s="52">
        <f>'Details and Calculations'!Y145</f>
        <v>1</v>
      </c>
      <c r="BC146" s="52" t="str">
        <f>'Details and Calculations'!AC145</f>
        <v xml:space="preserve"> </v>
      </c>
      <c r="BD146" s="52" t="str">
        <f>'Details and Calculations'!AK145</f>
        <v xml:space="preserve"> </v>
      </c>
      <c r="BE146" s="52" t="str">
        <f>'Details and Calculations'!AN145</f>
        <v xml:space="preserve"> </v>
      </c>
      <c r="BF146" s="52" t="str">
        <f>'Details and Calculations'!AP145</f>
        <v xml:space="preserve"> </v>
      </c>
      <c r="BG146" s="52" t="str">
        <f>'Details and Calculations'!AT145</f>
        <v xml:space="preserve"> </v>
      </c>
      <c r="BH146" s="52" t="str">
        <f>'Details and Calculations'!AY145</f>
        <v xml:space="preserve"> </v>
      </c>
      <c r="BI146" s="52" t="str">
        <f>'Details and Calculations'!BB145</f>
        <v xml:space="preserve"> </v>
      </c>
      <c r="BJ146" s="52" t="str">
        <f>'Details and Calculations'!BD145</f>
        <v xml:space="preserve"> </v>
      </c>
      <c r="BK146" s="52">
        <f>'Details and Calculations'!CA145</f>
        <v>1</v>
      </c>
      <c r="BL146" s="43">
        <f>'Details and Calculations'!AA145</f>
        <v>0</v>
      </c>
      <c r="BM146" s="43" t="str">
        <f>'Details and Calculations'!AB145</f>
        <v/>
      </c>
      <c r="BN146" s="43" t="str">
        <f>'Details and Calculations'!AD145</f>
        <v xml:space="preserve"> </v>
      </c>
      <c r="BO146" s="43">
        <f>'Details and Calculations'!AJ145</f>
        <v>0</v>
      </c>
      <c r="BP146" s="43" t="str">
        <f>'Details and Calculations'!AL145</f>
        <v xml:space="preserve"> </v>
      </c>
      <c r="BQ146" s="43">
        <f>'Details and Calculations'!AO145</f>
        <v>0</v>
      </c>
      <c r="BR146" s="43" t="str">
        <f>'Details and Calculations'!AQ145</f>
        <v xml:space="preserve"> </v>
      </c>
      <c r="BS146" s="43">
        <f>'Details and Calculations'!AS145</f>
        <v>0</v>
      </c>
      <c r="BT146" s="43" t="str">
        <f>'Details and Calculations'!AV145</f>
        <v xml:space="preserve"> </v>
      </c>
      <c r="BU146" s="43">
        <f>'Details and Calculations'!AX145</f>
        <v>0</v>
      </c>
      <c r="BV146" s="43" t="str">
        <f>'Details and Calculations'!AZ145</f>
        <v xml:space="preserve"> </v>
      </c>
      <c r="BW146" s="43">
        <f>'Details and Calculations'!BC145</f>
        <v>0</v>
      </c>
      <c r="BX146" s="43" t="str">
        <f>'Details and Calculations'!BE145</f>
        <v xml:space="preserve"> </v>
      </c>
      <c r="BY146" s="43" t="str">
        <f>'Details and Calculations'!BG145</f>
        <v xml:space="preserve"> </v>
      </c>
      <c r="BZ146" s="43" t="str">
        <f>'Details and Calculations'!BH145</f>
        <v xml:space="preserve"> </v>
      </c>
      <c r="CA146" s="43">
        <f>'Details and Calculations'!BJ145</f>
        <v>0</v>
      </c>
      <c r="CB146" s="43" t="str">
        <f>'Details and Calculations'!BK145</f>
        <v/>
      </c>
      <c r="CC146" s="43" t="str">
        <f>'Details and Calculations'!BL145</f>
        <v xml:space="preserve"> </v>
      </c>
      <c r="CD146" s="43" t="str">
        <f>'Details and Calculations'!BN145</f>
        <v xml:space="preserve"> </v>
      </c>
      <c r="CE146" s="43" t="str">
        <f>'Details and Calculations'!BO145</f>
        <v xml:space="preserve"> </v>
      </c>
      <c r="CF146" s="43">
        <f>'Details and Calculations'!BZ145</f>
        <v>1</v>
      </c>
      <c r="CG146" s="43">
        <f>'Details and Calculations'!CB145</f>
        <v>2013</v>
      </c>
      <c r="CH146" s="31"/>
      <c r="CI146" s="53"/>
    </row>
    <row r="147" spans="1:87" x14ac:dyDescent="0.3">
      <c r="A147" s="43">
        <f>'Details and Calculations'!A146</f>
        <v>2017</v>
      </c>
      <c r="B147" s="43" t="str">
        <f>'Details and Calculations'!C146</f>
        <v>Rwanda</v>
      </c>
      <c r="C147" s="43" t="str">
        <f>'Details and Calculations'!D146</f>
        <v>Rulindo</v>
      </c>
      <c r="D147" s="43" t="str">
        <f>'Details and Calculations'!E146</f>
        <v>Buyoga</v>
      </c>
      <c r="E147" s="43" t="str">
        <f>'Details and Calculations'!F146</f>
        <v>Gitumba</v>
      </c>
      <c r="F147" s="43" t="str">
        <f>'Details and Calculations'!G146</f>
        <v>Rutabo</v>
      </c>
      <c r="G147" s="43" t="str">
        <f>'Details and Calculations'!H146</f>
        <v/>
      </c>
      <c r="H147" s="43" t="str">
        <f>'Details and Calculations'!I146</f>
        <v/>
      </c>
      <c r="I147" s="43" t="str">
        <f>'Details and Calculations'!J146</f>
        <v>kiruruma</v>
      </c>
      <c r="J147" s="43">
        <f>'Details and Calculations'!K146</f>
        <v>128</v>
      </c>
      <c r="K147" s="43">
        <f>'Details and Calculations'!O146</f>
        <v>80</v>
      </c>
      <c r="L147" s="43" t="str">
        <f>'Details and Calculations'!P147</f>
        <v xml:space="preserve"> </v>
      </c>
      <c r="M147" s="43" t="str">
        <f>'Details and Calculations'!U146</f>
        <v>Piped Network With Pump</v>
      </c>
      <c r="N147" s="43">
        <f>'Details and Calculations'!V146</f>
        <v>2014</v>
      </c>
      <c r="O147" s="43" t="str">
        <f>'Details and Calculations'!W146</f>
        <v>Governement (District, Wasac) And Water For People</v>
      </c>
      <c r="P147" s="43" t="str">
        <f>'Details and Calculations'!X146</f>
        <v>Spring</v>
      </c>
      <c r="Q147" s="44" t="str">
        <f t="shared" si="66"/>
        <v>Low Risk</v>
      </c>
      <c r="R147" s="44" t="str">
        <f t="shared" si="67"/>
        <v>Low Risk</v>
      </c>
      <c r="S147" s="45" t="str">
        <f t="shared" si="68"/>
        <v>Intermediate Level of Service</v>
      </c>
      <c r="T147" s="62" t="str">
        <f t="shared" si="81"/>
        <v>Low Priority</v>
      </c>
      <c r="U147" s="46">
        <f t="shared" si="69"/>
        <v>7</v>
      </c>
      <c r="V147" s="28" t="str">
        <f t="shared" si="82"/>
        <v>Perform Routine Preventative Maintenance</v>
      </c>
      <c r="W147" s="47" t="str">
        <f t="shared" si="83"/>
        <v/>
      </c>
      <c r="X147" s="27" t="str">
        <f t="shared" si="84"/>
        <v>Maintain O&amp;M and Routine Monitoring</v>
      </c>
      <c r="Y147" s="48">
        <f t="shared" si="70"/>
        <v>27</v>
      </c>
      <c r="Z147" s="48">
        <f t="shared" si="71"/>
        <v>17</v>
      </c>
      <c r="AA147" s="48">
        <f t="shared" si="72"/>
        <v>27</v>
      </c>
      <c r="AB147" s="48" t="str">
        <f t="shared" si="73"/>
        <v xml:space="preserve"> </v>
      </c>
      <c r="AC147" s="48">
        <f t="shared" si="74"/>
        <v>27</v>
      </c>
      <c r="AD147" s="48" t="str">
        <f t="shared" si="75"/>
        <v xml:space="preserve"> </v>
      </c>
      <c r="AE147" s="48" t="str">
        <f t="shared" si="76"/>
        <v xml:space="preserve"> </v>
      </c>
      <c r="AF147" s="48" t="str">
        <f t="shared" si="77"/>
        <v xml:space="preserve"> </v>
      </c>
      <c r="AG147" s="49" t="str">
        <f t="shared" si="78"/>
        <v/>
      </c>
      <c r="AH147" s="48">
        <f t="shared" si="79"/>
        <v>17</v>
      </c>
      <c r="AI147" s="50">
        <f>'Details and Calculations'!AE146</f>
        <v>1</v>
      </c>
      <c r="AJ147" s="50">
        <f>'Details and Calculations'!AM146</f>
        <v>1</v>
      </c>
      <c r="AK147" s="50">
        <f>'Details and Calculations'!AR146</f>
        <v>1</v>
      </c>
      <c r="AL147" s="50" t="str">
        <f>'Details and Calculations'!AW146</f>
        <v xml:space="preserve"> </v>
      </c>
      <c r="AM147" s="50">
        <f>'Details and Calculations'!BA146</f>
        <v>1</v>
      </c>
      <c r="AN147" s="50" t="str">
        <f>'Details and Calculations'!BF146</f>
        <v xml:space="preserve"> </v>
      </c>
      <c r="AO147" s="50" t="str">
        <f>'Details and Calculations'!BI146</f>
        <v xml:space="preserve"> </v>
      </c>
      <c r="AP147" s="50" t="str">
        <f>'Details and Calculations'!BM146</f>
        <v xml:space="preserve"> </v>
      </c>
      <c r="AQ147" s="50" t="str">
        <f>'Details and Calculations'!BP146</f>
        <v xml:space="preserve"> </v>
      </c>
      <c r="AR147" s="50">
        <f>'Details and Calculations'!CC146</f>
        <v>1</v>
      </c>
      <c r="AS147" s="50">
        <f>'Details and Calculations'!CJ146</f>
        <v>1</v>
      </c>
      <c r="AT147" s="51">
        <f>'Details and Calculations'!T146</f>
        <v>1</v>
      </c>
      <c r="AU147" s="51">
        <f>'Details and Calculations'!Z146</f>
        <v>1</v>
      </c>
      <c r="AV147" s="51">
        <f>'Details and Calculations'!S146</f>
        <v>0</v>
      </c>
      <c r="AW147" s="51">
        <f>'Details and Calculations'!AI146</f>
        <v>1</v>
      </c>
      <c r="AX147" s="51">
        <f>'Details and Calculations'!BY146</f>
        <v>1</v>
      </c>
      <c r="AY147" s="51">
        <f>'Details and Calculations'!CG146</f>
        <v>1</v>
      </c>
      <c r="AZ147" s="51">
        <f>'Details and Calculations'!CI146</f>
        <v>1</v>
      </c>
      <c r="BA147" s="51">
        <f t="shared" si="80"/>
        <v>1</v>
      </c>
      <c r="BB147" s="52">
        <f>'Details and Calculations'!Y146</f>
        <v>1</v>
      </c>
      <c r="BC147" s="52">
        <f>'Details and Calculations'!AC146</f>
        <v>1</v>
      </c>
      <c r="BD147" s="52">
        <f>'Details and Calculations'!AK146</f>
        <v>3</v>
      </c>
      <c r="BE147" s="52">
        <f>'Details and Calculations'!AN146</f>
        <v>9000</v>
      </c>
      <c r="BF147" s="52">
        <f>'Details and Calculations'!AP146</f>
        <v>11</v>
      </c>
      <c r="BG147" s="52" t="str">
        <f>'Details and Calculations'!AT146</f>
        <v xml:space="preserve"> </v>
      </c>
      <c r="BH147" s="52">
        <f>'Details and Calculations'!AY146</f>
        <v>3</v>
      </c>
      <c r="BI147" s="52">
        <f>'Details and Calculations'!BB146</f>
        <v>9000</v>
      </c>
      <c r="BJ147" s="52" t="str">
        <f>'Details and Calculations'!BD146</f>
        <v xml:space="preserve"> </v>
      </c>
      <c r="BK147" s="52">
        <f>'Details and Calculations'!CA146</f>
        <v>1</v>
      </c>
      <c r="BL147" s="43">
        <f>'Details and Calculations'!AA146</f>
        <v>1</v>
      </c>
      <c r="BM147" s="43" t="str">
        <f>'Details and Calculations'!AB146</f>
        <v>"Springbox" --Intake Structure At A Spring</v>
      </c>
      <c r="BN147" s="43">
        <f>'Details and Calculations'!AD146</f>
        <v>2014</v>
      </c>
      <c r="BO147" s="43">
        <f>'Details and Calculations'!AJ146</f>
        <v>1</v>
      </c>
      <c r="BP147" s="43">
        <f>'Details and Calculations'!AL146</f>
        <v>2014</v>
      </c>
      <c r="BQ147" s="43">
        <f>'Details and Calculations'!AO146</f>
        <v>1</v>
      </c>
      <c r="BR147" s="43">
        <f>'Details and Calculations'!AQ146</f>
        <v>2014</v>
      </c>
      <c r="BS147" s="43">
        <f>'Details and Calculations'!AS146</f>
        <v>0</v>
      </c>
      <c r="BT147" s="43" t="str">
        <f>'Details and Calculations'!AV146</f>
        <v xml:space="preserve"> </v>
      </c>
      <c r="BU147" s="43">
        <f>'Details and Calculations'!AX146</f>
        <v>1</v>
      </c>
      <c r="BV147" s="43">
        <f>'Details and Calculations'!AZ146</f>
        <v>2014</v>
      </c>
      <c r="BW147" s="43">
        <f>'Details and Calculations'!BC146</f>
        <v>0</v>
      </c>
      <c r="BX147" s="43" t="str">
        <f>'Details and Calculations'!BE146</f>
        <v xml:space="preserve"> </v>
      </c>
      <c r="BY147" s="43" t="str">
        <f>'Details and Calculations'!BG146</f>
        <v xml:space="preserve"> </v>
      </c>
      <c r="BZ147" s="43" t="str">
        <f>'Details and Calculations'!BH146</f>
        <v xml:space="preserve"> </v>
      </c>
      <c r="CA147" s="43">
        <f>'Details and Calculations'!BJ146</f>
        <v>0</v>
      </c>
      <c r="CB147" s="43" t="str">
        <f>'Details and Calculations'!BK146</f>
        <v/>
      </c>
      <c r="CC147" s="43" t="str">
        <f>'Details and Calculations'!BL146</f>
        <v xml:space="preserve"> </v>
      </c>
      <c r="CD147" s="43" t="str">
        <f>'Details and Calculations'!BN146</f>
        <v xml:space="preserve"> </v>
      </c>
      <c r="CE147" s="43" t="str">
        <f>'Details and Calculations'!BO146</f>
        <v xml:space="preserve"> </v>
      </c>
      <c r="CF147" s="43">
        <f>'Details and Calculations'!BZ146</f>
        <v>1</v>
      </c>
      <c r="CG147" s="43">
        <f>'Details and Calculations'!CB146</f>
        <v>2014</v>
      </c>
      <c r="CH147" s="31"/>
      <c r="CI147" s="53"/>
    </row>
    <row r="148" spans="1:87" x14ac:dyDescent="0.3">
      <c r="A148" s="43">
        <f>'Details and Calculations'!A147</f>
        <v>2017</v>
      </c>
      <c r="B148" s="43" t="str">
        <f>'Details and Calculations'!C147</f>
        <v>Rwanda</v>
      </c>
      <c r="C148" s="43" t="str">
        <f>'Details and Calculations'!D147</f>
        <v>Rulindo</v>
      </c>
      <c r="D148" s="43" t="str">
        <f>'Details and Calculations'!E147</f>
        <v>Bushoki</v>
      </c>
      <c r="E148" s="43" t="str">
        <f>'Details and Calculations'!F147</f>
        <v>Mukoto</v>
      </c>
      <c r="F148" s="43" t="str">
        <f>'Details and Calculations'!G147</f>
        <v>Marembo</v>
      </c>
      <c r="G148" s="43" t="str">
        <f>'Details and Calculations'!H147</f>
        <v/>
      </c>
      <c r="H148" s="43" t="str">
        <f>'Details and Calculations'!I147</f>
        <v/>
      </c>
      <c r="I148" s="43" t="str">
        <f>'Details and Calculations'!J147</f>
        <v>Marembo water point/Tare-Rusiga pumping</v>
      </c>
      <c r="J148" s="43">
        <f>'Details and Calculations'!K147</f>
        <v>90</v>
      </c>
      <c r="K148" s="43">
        <f>'Details and Calculations'!O147</f>
        <v>90</v>
      </c>
      <c r="L148" s="43">
        <f>'Details and Calculations'!P148</f>
        <v>38</v>
      </c>
      <c r="M148" s="43" t="str">
        <f>'Details and Calculations'!U147</f>
        <v>Piped Network With Pump</v>
      </c>
      <c r="N148" s="43">
        <f>'Details and Calculations'!V147</f>
        <v>2015</v>
      </c>
      <c r="O148" s="43" t="str">
        <f>'Details and Calculations'!W147</f>
        <v>Governement (District, Wasac) And Water For People</v>
      </c>
      <c r="P148" s="43" t="str">
        <f>'Details and Calculations'!X147</f>
        <v>Spring</v>
      </c>
      <c r="Q148" s="44" t="str">
        <f t="shared" si="66"/>
        <v>Low Risk</v>
      </c>
      <c r="R148" s="44" t="str">
        <f t="shared" si="67"/>
        <v>Low Risk</v>
      </c>
      <c r="S148" s="45" t="str">
        <f t="shared" si="68"/>
        <v>Intermediate Level of Service</v>
      </c>
      <c r="T148" s="62" t="str">
        <f t="shared" si="81"/>
        <v>Low Priority</v>
      </c>
      <c r="U148" s="46">
        <f t="shared" si="69"/>
        <v>7</v>
      </c>
      <c r="V148" s="28" t="str">
        <f t="shared" si="82"/>
        <v>Perform Routine Preventative Maintenance</v>
      </c>
      <c r="W148" s="47" t="str">
        <f t="shared" si="83"/>
        <v/>
      </c>
      <c r="X148" s="27" t="str">
        <f t="shared" si="84"/>
        <v>Maintain O&amp;M and Routine Monitoring</v>
      </c>
      <c r="Y148" s="48">
        <f t="shared" si="70"/>
        <v>28</v>
      </c>
      <c r="Z148" s="48">
        <f t="shared" si="71"/>
        <v>18</v>
      </c>
      <c r="AA148" s="48">
        <f t="shared" si="72"/>
        <v>28</v>
      </c>
      <c r="AB148" s="48" t="str">
        <f t="shared" si="73"/>
        <v xml:space="preserve"> </v>
      </c>
      <c r="AC148" s="48">
        <f t="shared" si="74"/>
        <v>28</v>
      </c>
      <c r="AD148" s="48">
        <f t="shared" si="75"/>
        <v>5</v>
      </c>
      <c r="AE148" s="48">
        <f t="shared" si="76"/>
        <v>18</v>
      </c>
      <c r="AF148" s="48" t="str">
        <f t="shared" si="77"/>
        <v xml:space="preserve"> </v>
      </c>
      <c r="AG148" s="49" t="str">
        <f t="shared" si="78"/>
        <v/>
      </c>
      <c r="AH148" s="48">
        <f t="shared" si="79"/>
        <v>18</v>
      </c>
      <c r="AI148" s="50">
        <f>'Details and Calculations'!AE147</f>
        <v>1</v>
      </c>
      <c r="AJ148" s="50">
        <f>'Details and Calculations'!AM147</f>
        <v>1</v>
      </c>
      <c r="AK148" s="50">
        <f>'Details and Calculations'!AR147</f>
        <v>1</v>
      </c>
      <c r="AL148" s="50" t="str">
        <f>'Details and Calculations'!AW147</f>
        <v xml:space="preserve"> </v>
      </c>
      <c r="AM148" s="50">
        <f>'Details and Calculations'!BA147</f>
        <v>1</v>
      </c>
      <c r="AN148" s="50">
        <f>'Details and Calculations'!BF147</f>
        <v>1</v>
      </c>
      <c r="AO148" s="50">
        <f>'Details and Calculations'!BI147</f>
        <v>1</v>
      </c>
      <c r="AP148" s="50" t="str">
        <f>'Details and Calculations'!BM147</f>
        <v xml:space="preserve"> </v>
      </c>
      <c r="AQ148" s="50" t="str">
        <f>'Details and Calculations'!BP147</f>
        <v xml:space="preserve"> </v>
      </c>
      <c r="AR148" s="50">
        <f>'Details and Calculations'!CC147</f>
        <v>1</v>
      </c>
      <c r="AS148" s="50">
        <f>'Details and Calculations'!CJ147</f>
        <v>1</v>
      </c>
      <c r="AT148" s="51">
        <f>'Details and Calculations'!T147</f>
        <v>1</v>
      </c>
      <c r="AU148" s="51">
        <f>'Details and Calculations'!Z147</f>
        <v>1</v>
      </c>
      <c r="AV148" s="51">
        <f>'Details and Calculations'!S147</f>
        <v>0</v>
      </c>
      <c r="AW148" s="51">
        <f>'Details and Calculations'!AI147</f>
        <v>1</v>
      </c>
      <c r="AX148" s="51">
        <f>'Details and Calculations'!BY147</f>
        <v>1</v>
      </c>
      <c r="AY148" s="51">
        <f>'Details and Calculations'!CG147</f>
        <v>1</v>
      </c>
      <c r="AZ148" s="51">
        <f>'Details and Calculations'!CI147</f>
        <v>1</v>
      </c>
      <c r="BA148" s="51">
        <f t="shared" si="80"/>
        <v>1</v>
      </c>
      <c r="BB148" s="52">
        <f>'Details and Calculations'!Y147</f>
        <v>8</v>
      </c>
      <c r="BC148" s="52">
        <f>'Details and Calculations'!AC147</f>
        <v>8</v>
      </c>
      <c r="BD148" s="52">
        <f>'Details and Calculations'!AK147</f>
        <v>1</v>
      </c>
      <c r="BE148" s="52">
        <f>'Details and Calculations'!AN147</f>
        <v>4000</v>
      </c>
      <c r="BF148" s="52">
        <f>'Details and Calculations'!AP147</f>
        <v>1</v>
      </c>
      <c r="BG148" s="52" t="str">
        <f>'Details and Calculations'!AT147</f>
        <v xml:space="preserve"> </v>
      </c>
      <c r="BH148" s="52">
        <f>'Details and Calculations'!AY147</f>
        <v>1</v>
      </c>
      <c r="BI148" s="52">
        <f>'Details and Calculations'!BB147</f>
        <v>8000</v>
      </c>
      <c r="BJ148" s="52">
        <f>'Details and Calculations'!BD147</f>
        <v>2</v>
      </c>
      <c r="BK148" s="52">
        <f>'Details and Calculations'!CA147</f>
        <v>1</v>
      </c>
      <c r="BL148" s="43">
        <f>'Details and Calculations'!AA147</f>
        <v>1</v>
      </c>
      <c r="BM148" s="43" t="str">
        <f>'Details and Calculations'!AB147</f>
        <v>"Springbox" --Intake Structure At A Spring</v>
      </c>
      <c r="BN148" s="43">
        <f>'Details and Calculations'!AD147</f>
        <v>2015</v>
      </c>
      <c r="BO148" s="43">
        <f>'Details and Calculations'!AJ147</f>
        <v>1</v>
      </c>
      <c r="BP148" s="43">
        <f>'Details and Calculations'!AL147</f>
        <v>2015</v>
      </c>
      <c r="BQ148" s="43">
        <f>'Details and Calculations'!AO147</f>
        <v>1</v>
      </c>
      <c r="BR148" s="43">
        <f>'Details and Calculations'!AQ147</f>
        <v>2015</v>
      </c>
      <c r="BS148" s="43">
        <f>'Details and Calculations'!AS147</f>
        <v>0</v>
      </c>
      <c r="BT148" s="43" t="str">
        <f>'Details and Calculations'!AV147</f>
        <v xml:space="preserve"> </v>
      </c>
      <c r="BU148" s="43">
        <f>'Details and Calculations'!AX147</f>
        <v>1</v>
      </c>
      <c r="BV148" s="43">
        <f>'Details and Calculations'!AZ147</f>
        <v>2015</v>
      </c>
      <c r="BW148" s="43">
        <f>'Details and Calculations'!BC147</f>
        <v>1</v>
      </c>
      <c r="BX148" s="43">
        <f>'Details and Calculations'!BE147</f>
        <v>2015</v>
      </c>
      <c r="BY148" s="43">
        <f>'Details and Calculations'!BG147</f>
        <v>1</v>
      </c>
      <c r="BZ148" s="43">
        <f>'Details and Calculations'!BH147</f>
        <v>2015</v>
      </c>
      <c r="CA148" s="43">
        <f>'Details and Calculations'!BJ147</f>
        <v>0</v>
      </c>
      <c r="CB148" s="43" t="str">
        <f>'Details and Calculations'!BK147</f>
        <v/>
      </c>
      <c r="CC148" s="43" t="str">
        <f>'Details and Calculations'!BL147</f>
        <v xml:space="preserve"> </v>
      </c>
      <c r="CD148" s="43" t="str">
        <f>'Details and Calculations'!BN147</f>
        <v xml:space="preserve"> </v>
      </c>
      <c r="CE148" s="43" t="str">
        <f>'Details and Calculations'!BO147</f>
        <v xml:space="preserve"> </v>
      </c>
      <c r="CF148" s="43">
        <f>'Details and Calculations'!BZ147</f>
        <v>1</v>
      </c>
      <c r="CG148" s="43">
        <f>'Details and Calculations'!CB147</f>
        <v>2015</v>
      </c>
      <c r="CH148" s="31"/>
      <c r="CI148" s="53"/>
    </row>
    <row r="149" spans="1:87" x14ac:dyDescent="0.3">
      <c r="A149" s="43">
        <f>'Details and Calculations'!A148</f>
        <v>2017</v>
      </c>
      <c r="B149" s="43" t="str">
        <f>'Details and Calculations'!C148</f>
        <v>Rwanda</v>
      </c>
      <c r="C149" s="43" t="str">
        <f>'Details and Calculations'!D148</f>
        <v>Rulindo</v>
      </c>
      <c r="D149" s="43" t="str">
        <f>'Details and Calculations'!E148</f>
        <v>Murambi</v>
      </c>
      <c r="E149" s="43" t="str">
        <f>'Details and Calculations'!F148</f>
        <v>Bubangu</v>
      </c>
      <c r="F149" s="43" t="str">
        <f>'Details and Calculations'!G148</f>
        <v>Mayange</v>
      </c>
      <c r="G149" s="43" t="str">
        <f>'Details and Calculations'!H148</f>
        <v/>
      </c>
      <c r="H149" s="43" t="str">
        <f>'Details and Calculations'!I148</f>
        <v/>
      </c>
      <c r="I149" s="43" t="str">
        <f>'Details and Calculations'!J148</f>
        <v>Mutagata Motorised Network</v>
      </c>
      <c r="J149" s="43">
        <f>'Details and Calculations'!K148</f>
        <v>198</v>
      </c>
      <c r="K149" s="43">
        <f>'Details and Calculations'!O148</f>
        <v>160</v>
      </c>
      <c r="L149" s="43" t="str">
        <f>'Details and Calculations'!P149</f>
        <v xml:space="preserve"> </v>
      </c>
      <c r="M149" s="43" t="str">
        <f>'Details and Calculations'!U148</f>
        <v>Piped Network With Pump</v>
      </c>
      <c r="N149" s="43">
        <f>'Details and Calculations'!V148</f>
        <v>1987</v>
      </c>
      <c r="O149" s="43" t="str">
        <f>'Details and Calculations'!W148</f>
        <v>Governement (District, Wasac) And Water For People</v>
      </c>
      <c r="P149" s="43" t="str">
        <f>'Details and Calculations'!X148</f>
        <v>Spring</v>
      </c>
      <c r="Q149" s="44" t="str">
        <f t="shared" si="66"/>
        <v>Low Risk</v>
      </c>
      <c r="R149" s="44" t="str">
        <f t="shared" si="67"/>
        <v>Low Risk</v>
      </c>
      <c r="S149" s="45" t="str">
        <f t="shared" si="68"/>
        <v>Intermediate Level of Service</v>
      </c>
      <c r="T149" s="62" t="str">
        <f t="shared" si="81"/>
        <v>Low Priority</v>
      </c>
      <c r="U149" s="46">
        <f t="shared" si="69"/>
        <v>7</v>
      </c>
      <c r="V149" s="28" t="str">
        <f t="shared" si="82"/>
        <v>Perform Routine Preventative Maintenance</v>
      </c>
      <c r="W149" s="47" t="str">
        <f t="shared" si="83"/>
        <v/>
      </c>
      <c r="X149" s="27" t="str">
        <f t="shared" si="84"/>
        <v>Maintain O&amp;M and Routine Monitoring</v>
      </c>
      <c r="Y149" s="48">
        <f t="shared" si="70"/>
        <v>20</v>
      </c>
      <c r="Z149" s="48">
        <f t="shared" si="71"/>
        <v>19</v>
      </c>
      <c r="AA149" s="48">
        <f t="shared" si="72"/>
        <v>29</v>
      </c>
      <c r="AB149" s="48">
        <f t="shared" si="73"/>
        <v>19</v>
      </c>
      <c r="AC149" s="48">
        <f t="shared" si="74"/>
        <v>29</v>
      </c>
      <c r="AD149" s="48">
        <f t="shared" si="75"/>
        <v>7</v>
      </c>
      <c r="AE149" s="48">
        <f t="shared" si="76"/>
        <v>19</v>
      </c>
      <c r="AF149" s="48">
        <f t="shared" si="77"/>
        <v>10</v>
      </c>
      <c r="AG149" s="49" t="str">
        <f t="shared" si="78"/>
        <v/>
      </c>
      <c r="AH149" s="48">
        <f t="shared" si="79"/>
        <v>19</v>
      </c>
      <c r="AI149" s="50">
        <f>'Details and Calculations'!AE148</f>
        <v>1</v>
      </c>
      <c r="AJ149" s="50">
        <f>'Details and Calculations'!AM148</f>
        <v>1</v>
      </c>
      <c r="AK149" s="50">
        <f>'Details and Calculations'!AR148</f>
        <v>1</v>
      </c>
      <c r="AL149" s="50">
        <f>'Details and Calculations'!AW148</f>
        <v>1</v>
      </c>
      <c r="AM149" s="50">
        <f>'Details and Calculations'!BA148</f>
        <v>1</v>
      </c>
      <c r="AN149" s="50">
        <f>'Details and Calculations'!BF148</f>
        <v>1</v>
      </c>
      <c r="AO149" s="50">
        <f>'Details and Calculations'!BI148</f>
        <v>1</v>
      </c>
      <c r="AP149" s="50">
        <f>'Details and Calculations'!BM148</f>
        <v>1</v>
      </c>
      <c r="AQ149" s="50" t="str">
        <f>'Details and Calculations'!BP148</f>
        <v xml:space="preserve"> </v>
      </c>
      <c r="AR149" s="50">
        <f>'Details and Calculations'!CC148</f>
        <v>1</v>
      </c>
      <c r="AS149" s="50">
        <f>'Details and Calculations'!CJ148</f>
        <v>1</v>
      </c>
      <c r="AT149" s="51">
        <f>'Details and Calculations'!T148</f>
        <v>1</v>
      </c>
      <c r="AU149" s="51">
        <f>'Details and Calculations'!Z148</f>
        <v>1</v>
      </c>
      <c r="AV149" s="51">
        <f>'Details and Calculations'!S148</f>
        <v>0</v>
      </c>
      <c r="AW149" s="51">
        <f>'Details and Calculations'!AI148</f>
        <v>1</v>
      </c>
      <c r="AX149" s="51">
        <f>'Details and Calculations'!BY148</f>
        <v>1</v>
      </c>
      <c r="AY149" s="51">
        <f>'Details and Calculations'!CG148</f>
        <v>1</v>
      </c>
      <c r="AZ149" s="51">
        <f>'Details and Calculations'!CI148</f>
        <v>1</v>
      </c>
      <c r="BA149" s="51">
        <f t="shared" si="80"/>
        <v>1</v>
      </c>
      <c r="BB149" s="52">
        <f>'Details and Calculations'!Y148</f>
        <v>1</v>
      </c>
      <c r="BC149" s="52">
        <f>'Details and Calculations'!AC148</f>
        <v>1</v>
      </c>
      <c r="BD149" s="52">
        <f>'Details and Calculations'!AK148</f>
        <v>1</v>
      </c>
      <c r="BE149" s="52">
        <f>'Details and Calculations'!AN148</f>
        <v>1900</v>
      </c>
      <c r="BF149" s="52">
        <f>'Details and Calculations'!AP148</f>
        <v>39</v>
      </c>
      <c r="BG149" s="52">
        <f>'Details and Calculations'!AT148</f>
        <v>17</v>
      </c>
      <c r="BH149" s="52">
        <f>'Details and Calculations'!AY148</f>
        <v>6</v>
      </c>
      <c r="BI149" s="52">
        <f>'Details and Calculations'!BB148</f>
        <v>40000</v>
      </c>
      <c r="BJ149" s="52">
        <f>'Details and Calculations'!BD148</f>
        <v>5</v>
      </c>
      <c r="BK149" s="52">
        <f>'Details and Calculations'!CA148</f>
        <v>64</v>
      </c>
      <c r="BL149" s="43">
        <f>'Details and Calculations'!AA148</f>
        <v>1</v>
      </c>
      <c r="BM149" s="43" t="str">
        <f>'Details and Calculations'!AB148</f>
        <v>"Springbox" --Intake Structure At A Spring</v>
      </c>
      <c r="BN149" s="43">
        <f>'Details and Calculations'!AD148</f>
        <v>2007</v>
      </c>
      <c r="BO149" s="43">
        <f>'Details and Calculations'!AJ148</f>
        <v>1</v>
      </c>
      <c r="BP149" s="43">
        <f>'Details and Calculations'!AL148</f>
        <v>2016</v>
      </c>
      <c r="BQ149" s="43">
        <f>'Details and Calculations'!AO148</f>
        <v>1</v>
      </c>
      <c r="BR149" s="43">
        <f>'Details and Calculations'!AQ148</f>
        <v>2016</v>
      </c>
      <c r="BS149" s="43">
        <f>'Details and Calculations'!AS148</f>
        <v>1</v>
      </c>
      <c r="BT149" s="43">
        <f>'Details and Calculations'!AV148</f>
        <v>2016</v>
      </c>
      <c r="BU149" s="43">
        <f>'Details and Calculations'!AX148</f>
        <v>1</v>
      </c>
      <c r="BV149" s="43">
        <f>'Details and Calculations'!AZ148</f>
        <v>2016</v>
      </c>
      <c r="BW149" s="43">
        <f>'Details and Calculations'!BC148</f>
        <v>1</v>
      </c>
      <c r="BX149" s="43">
        <f>'Details and Calculations'!BE148</f>
        <v>2017</v>
      </c>
      <c r="BY149" s="43">
        <f>'Details and Calculations'!BG148</f>
        <v>1</v>
      </c>
      <c r="BZ149" s="43">
        <f>'Details and Calculations'!BH148</f>
        <v>2016</v>
      </c>
      <c r="CA149" s="43">
        <f>'Details and Calculations'!BJ148</f>
        <v>1</v>
      </c>
      <c r="CB149" s="43" t="str">
        <f>'Details and Calculations'!BK148</f>
        <v>Disinfection/Chlorination</v>
      </c>
      <c r="CC149" s="43">
        <f>'Details and Calculations'!BL148</f>
        <v>2017</v>
      </c>
      <c r="CD149" s="43">
        <f>'Details and Calculations'!BN148</f>
        <v>0</v>
      </c>
      <c r="CE149" s="43" t="str">
        <f>'Details and Calculations'!BO148</f>
        <v xml:space="preserve"> </v>
      </c>
      <c r="CF149" s="43">
        <f>'Details and Calculations'!BZ148</f>
        <v>1</v>
      </c>
      <c r="CG149" s="43">
        <f>'Details and Calculations'!CB148</f>
        <v>2016</v>
      </c>
      <c r="CH149" s="31"/>
      <c r="CI149" s="53"/>
    </row>
    <row r="150" spans="1:87" x14ac:dyDescent="0.3">
      <c r="A150" s="43">
        <f>'Details and Calculations'!A149</f>
        <v>2017</v>
      </c>
      <c r="B150" s="43" t="str">
        <f>'Details and Calculations'!C149</f>
        <v>Rwanda</v>
      </c>
      <c r="C150" s="43" t="str">
        <f>'Details and Calculations'!D149</f>
        <v>Rulindo</v>
      </c>
      <c r="D150" s="43" t="str">
        <f>'Details and Calculations'!E149</f>
        <v>Tumba</v>
      </c>
      <c r="E150" s="43" t="str">
        <f>'Details and Calculations'!F149</f>
        <v>Nyirabirori</v>
      </c>
      <c r="F150" s="43" t="str">
        <f>'Details and Calculations'!G149</f>
        <v>Gatsinde</v>
      </c>
      <c r="G150" s="43" t="str">
        <f>'Details and Calculations'!H149</f>
        <v/>
      </c>
      <c r="H150" s="43" t="str">
        <f>'Details and Calculations'!I149</f>
        <v/>
      </c>
      <c r="I150" s="43" t="str">
        <f>'Details and Calculations'!J149</f>
        <v>Kiringo wpt/Nyirambuga pumping</v>
      </c>
      <c r="J150" s="43">
        <f>'Details and Calculations'!K149</f>
        <v>178</v>
      </c>
      <c r="K150" s="43">
        <f>'Details and Calculations'!O149</f>
        <v>178</v>
      </c>
      <c r="L150" s="43">
        <f>'Details and Calculations'!P150</f>
        <v>95</v>
      </c>
      <c r="M150" s="43" t="str">
        <f>'Details and Calculations'!U149</f>
        <v>Piped Network With Pump</v>
      </c>
      <c r="N150" s="43">
        <f>'Details and Calculations'!V149</f>
        <v>2012</v>
      </c>
      <c r="O150" s="43" t="str">
        <f>'Details and Calculations'!W149</f>
        <v>Gor</v>
      </c>
      <c r="P150" s="43" t="str">
        <f>'Details and Calculations'!X149</f>
        <v>Spring</v>
      </c>
      <c r="Q150" s="44" t="str">
        <f t="shared" si="66"/>
        <v>Low Risk</v>
      </c>
      <c r="R150" s="44" t="str">
        <f t="shared" si="67"/>
        <v>Low Risk</v>
      </c>
      <c r="S150" s="45" t="str">
        <f t="shared" si="68"/>
        <v>Intermediate Level of Service</v>
      </c>
      <c r="T150" s="62" t="str">
        <f t="shared" si="81"/>
        <v>Low Priority</v>
      </c>
      <c r="U150" s="46">
        <f t="shared" si="69"/>
        <v>7</v>
      </c>
      <c r="V150" s="28" t="str">
        <f t="shared" si="82"/>
        <v>Perform Routine Preventative Maintenance</v>
      </c>
      <c r="W150" s="47" t="str">
        <f t="shared" si="83"/>
        <v/>
      </c>
      <c r="X150" s="27" t="str">
        <f t="shared" si="84"/>
        <v>Maintain O&amp;M and Routine Monitoring</v>
      </c>
      <c r="Y150" s="48" t="str">
        <f t="shared" si="70"/>
        <v xml:space="preserve"> </v>
      </c>
      <c r="Z150" s="48" t="str">
        <f t="shared" si="71"/>
        <v xml:space="preserve"> </v>
      </c>
      <c r="AA150" s="48">
        <f t="shared" si="72"/>
        <v>25</v>
      </c>
      <c r="AB150" s="48" t="str">
        <f t="shared" si="73"/>
        <v xml:space="preserve"> </v>
      </c>
      <c r="AC150" s="48" t="str">
        <f t="shared" si="74"/>
        <v xml:space="preserve"> </v>
      </c>
      <c r="AD150" s="48" t="str">
        <f t="shared" si="75"/>
        <v xml:space="preserve"> </v>
      </c>
      <c r="AE150" s="48" t="str">
        <f t="shared" si="76"/>
        <v xml:space="preserve"> </v>
      </c>
      <c r="AF150" s="48" t="str">
        <f t="shared" si="77"/>
        <v xml:space="preserve"> </v>
      </c>
      <c r="AG150" s="49" t="str">
        <f t="shared" si="78"/>
        <v/>
      </c>
      <c r="AH150" s="48">
        <f t="shared" si="79"/>
        <v>15</v>
      </c>
      <c r="AI150" s="50" t="str">
        <f>'Details and Calculations'!AE149</f>
        <v xml:space="preserve"> </v>
      </c>
      <c r="AJ150" s="50" t="str">
        <f>'Details and Calculations'!AM149</f>
        <v xml:space="preserve"> </v>
      </c>
      <c r="AK150" s="50">
        <f>'Details and Calculations'!AR149</f>
        <v>1</v>
      </c>
      <c r="AL150" s="50" t="str">
        <f>'Details and Calculations'!AW149</f>
        <v xml:space="preserve"> </v>
      </c>
      <c r="AM150" s="50" t="str">
        <f>'Details and Calculations'!BA149</f>
        <v xml:space="preserve"> </v>
      </c>
      <c r="AN150" s="50" t="str">
        <f>'Details and Calculations'!BF149</f>
        <v xml:space="preserve"> </v>
      </c>
      <c r="AO150" s="50" t="str">
        <f>'Details and Calculations'!BI149</f>
        <v xml:space="preserve"> </v>
      </c>
      <c r="AP150" s="50" t="str">
        <f>'Details and Calculations'!BM149</f>
        <v xml:space="preserve"> </v>
      </c>
      <c r="AQ150" s="50" t="str">
        <f>'Details and Calculations'!BP149</f>
        <v xml:space="preserve"> </v>
      </c>
      <c r="AR150" s="50">
        <f>'Details and Calculations'!CC149</f>
        <v>1</v>
      </c>
      <c r="AS150" s="50">
        <f>'Details and Calculations'!CJ149</f>
        <v>1</v>
      </c>
      <c r="AT150" s="51">
        <f>'Details and Calculations'!T149</f>
        <v>1</v>
      </c>
      <c r="AU150" s="51">
        <f>'Details and Calculations'!Z149</f>
        <v>1</v>
      </c>
      <c r="AV150" s="51">
        <f>'Details and Calculations'!S149</f>
        <v>0</v>
      </c>
      <c r="AW150" s="51">
        <f>'Details and Calculations'!AI149</f>
        <v>1</v>
      </c>
      <c r="AX150" s="51">
        <f>'Details and Calculations'!BY149</f>
        <v>1</v>
      </c>
      <c r="AY150" s="51">
        <f>'Details and Calculations'!CG149</f>
        <v>1</v>
      </c>
      <c r="AZ150" s="51">
        <f>'Details and Calculations'!CI149</f>
        <v>1</v>
      </c>
      <c r="BA150" s="51">
        <f t="shared" si="80"/>
        <v>1</v>
      </c>
      <c r="BB150" s="52">
        <f>'Details and Calculations'!Y149</f>
        <v>11</v>
      </c>
      <c r="BC150" s="52" t="str">
        <f>'Details and Calculations'!AC149</f>
        <v xml:space="preserve"> </v>
      </c>
      <c r="BD150" s="52" t="str">
        <f>'Details and Calculations'!AK149</f>
        <v xml:space="preserve"> </v>
      </c>
      <c r="BE150" s="52" t="str">
        <f>'Details and Calculations'!AN149</f>
        <v xml:space="preserve"> </v>
      </c>
      <c r="BF150" s="52">
        <f>'Details and Calculations'!AP149</f>
        <v>1</v>
      </c>
      <c r="BG150" s="52" t="str">
        <f>'Details and Calculations'!AT149</f>
        <v xml:space="preserve"> </v>
      </c>
      <c r="BH150" s="52" t="str">
        <f>'Details and Calculations'!AY149</f>
        <v xml:space="preserve"> </v>
      </c>
      <c r="BI150" s="52" t="str">
        <f>'Details and Calculations'!BB149</f>
        <v xml:space="preserve"> </v>
      </c>
      <c r="BJ150" s="52" t="str">
        <f>'Details and Calculations'!BD149</f>
        <v xml:space="preserve"> </v>
      </c>
      <c r="BK150" s="52">
        <f>'Details and Calculations'!CA149</f>
        <v>1</v>
      </c>
      <c r="BL150" s="43">
        <f>'Details and Calculations'!AA149</f>
        <v>0</v>
      </c>
      <c r="BM150" s="43" t="str">
        <f>'Details and Calculations'!AB149</f>
        <v/>
      </c>
      <c r="BN150" s="43" t="str">
        <f>'Details and Calculations'!AD149</f>
        <v xml:space="preserve"> </v>
      </c>
      <c r="BO150" s="43">
        <f>'Details and Calculations'!AJ149</f>
        <v>0</v>
      </c>
      <c r="BP150" s="43" t="str">
        <f>'Details and Calculations'!AL149</f>
        <v xml:space="preserve"> </v>
      </c>
      <c r="BQ150" s="43">
        <f>'Details and Calculations'!AO149</f>
        <v>1</v>
      </c>
      <c r="BR150" s="43">
        <f>'Details and Calculations'!AQ149</f>
        <v>2012</v>
      </c>
      <c r="BS150" s="43">
        <f>'Details and Calculations'!AS149</f>
        <v>0</v>
      </c>
      <c r="BT150" s="43" t="str">
        <f>'Details and Calculations'!AV149</f>
        <v xml:space="preserve"> </v>
      </c>
      <c r="BU150" s="43">
        <f>'Details and Calculations'!AX149</f>
        <v>0</v>
      </c>
      <c r="BV150" s="43" t="str">
        <f>'Details and Calculations'!AZ149</f>
        <v xml:space="preserve"> </v>
      </c>
      <c r="BW150" s="43">
        <f>'Details and Calculations'!BC149</f>
        <v>0</v>
      </c>
      <c r="BX150" s="43" t="str">
        <f>'Details and Calculations'!BE149</f>
        <v xml:space="preserve"> </v>
      </c>
      <c r="BY150" s="43" t="str">
        <f>'Details and Calculations'!BG149</f>
        <v xml:space="preserve"> </v>
      </c>
      <c r="BZ150" s="43" t="str">
        <f>'Details and Calculations'!BH149</f>
        <v xml:space="preserve"> </v>
      </c>
      <c r="CA150" s="43">
        <f>'Details and Calculations'!BJ149</f>
        <v>0</v>
      </c>
      <c r="CB150" s="43" t="str">
        <f>'Details and Calculations'!BK149</f>
        <v/>
      </c>
      <c r="CC150" s="43" t="str">
        <f>'Details and Calculations'!BL149</f>
        <v xml:space="preserve"> </v>
      </c>
      <c r="CD150" s="43" t="str">
        <f>'Details and Calculations'!BN149</f>
        <v xml:space="preserve"> </v>
      </c>
      <c r="CE150" s="43" t="str">
        <f>'Details and Calculations'!BO149</f>
        <v xml:space="preserve"> </v>
      </c>
      <c r="CF150" s="43">
        <f>'Details and Calculations'!BZ149</f>
        <v>1</v>
      </c>
      <c r="CG150" s="43">
        <f>'Details and Calculations'!CB149</f>
        <v>2012</v>
      </c>
      <c r="CH150" s="31"/>
      <c r="CI150" s="53"/>
    </row>
    <row r="151" spans="1:87" x14ac:dyDescent="0.3">
      <c r="A151" s="43">
        <f>'Details and Calculations'!A150</f>
        <v>2017</v>
      </c>
      <c r="B151" s="43" t="str">
        <f>'Details and Calculations'!C150</f>
        <v>Rwanda</v>
      </c>
      <c r="C151" s="43" t="str">
        <f>'Details and Calculations'!D150</f>
        <v>Rulindo</v>
      </c>
      <c r="D151" s="43" t="str">
        <f>'Details and Calculations'!E150</f>
        <v>Murambi</v>
      </c>
      <c r="E151" s="43" t="str">
        <f>'Details and Calculations'!F150</f>
        <v>Mvuzo</v>
      </c>
      <c r="F151" s="43" t="str">
        <f>'Details and Calculations'!G150</f>
        <v>Rurama</v>
      </c>
      <c r="G151" s="43" t="str">
        <f>'Details and Calculations'!H150</f>
        <v/>
      </c>
      <c r="H151" s="43" t="str">
        <f>'Details and Calculations'!I150</f>
        <v/>
      </c>
      <c r="I151" s="43" t="str">
        <f>'Details and Calculations'!J150</f>
        <v>Mutagata Motorised Network</v>
      </c>
      <c r="J151" s="43">
        <f>'Details and Calculations'!K150</f>
        <v>155</v>
      </c>
      <c r="K151" s="43">
        <f>'Details and Calculations'!O150</f>
        <v>60</v>
      </c>
      <c r="L151" s="43" t="str">
        <f>'Details and Calculations'!P151</f>
        <v xml:space="preserve"> </v>
      </c>
      <c r="M151" s="43" t="str">
        <f>'Details and Calculations'!U150</f>
        <v>Piped Network With Pump</v>
      </c>
      <c r="N151" s="43">
        <f>'Details and Calculations'!V150</f>
        <v>1987</v>
      </c>
      <c r="O151" s="43" t="str">
        <f>'Details and Calculations'!W150</f>
        <v>Governement (District, Wasac) And Water For People</v>
      </c>
      <c r="P151" s="43" t="str">
        <f>'Details and Calculations'!X150</f>
        <v>Spring</v>
      </c>
      <c r="Q151" s="44" t="str">
        <f t="shared" si="66"/>
        <v>Low Risk</v>
      </c>
      <c r="R151" s="44" t="str">
        <f t="shared" si="67"/>
        <v>Low Risk</v>
      </c>
      <c r="S151" s="45" t="str">
        <f t="shared" si="68"/>
        <v>Intermediate Level of Service</v>
      </c>
      <c r="T151" s="62" t="str">
        <f t="shared" si="81"/>
        <v>Low Priority</v>
      </c>
      <c r="U151" s="46">
        <f t="shared" si="69"/>
        <v>7</v>
      </c>
      <c r="V151" s="28" t="str">
        <f t="shared" si="82"/>
        <v>Perform Routine Preventative Maintenance</v>
      </c>
      <c r="W151" s="47" t="str">
        <f t="shared" si="83"/>
        <v/>
      </c>
      <c r="X151" s="27" t="str">
        <f t="shared" si="84"/>
        <v>Maintain O&amp;M and Routine Monitoring</v>
      </c>
      <c r="Y151" s="48">
        <f t="shared" si="70"/>
        <v>20</v>
      </c>
      <c r="Z151" s="48">
        <f t="shared" si="71"/>
        <v>19</v>
      </c>
      <c r="AA151" s="48">
        <f t="shared" si="72"/>
        <v>29</v>
      </c>
      <c r="AB151" s="48">
        <f t="shared" si="73"/>
        <v>19</v>
      </c>
      <c r="AC151" s="48">
        <f t="shared" si="74"/>
        <v>29</v>
      </c>
      <c r="AD151" s="48">
        <f t="shared" si="75"/>
        <v>7</v>
      </c>
      <c r="AE151" s="48">
        <f t="shared" si="76"/>
        <v>19</v>
      </c>
      <c r="AF151" s="48">
        <f t="shared" si="77"/>
        <v>10</v>
      </c>
      <c r="AG151" s="49" t="str">
        <f t="shared" si="78"/>
        <v/>
      </c>
      <c r="AH151" s="48">
        <f t="shared" si="79"/>
        <v>19</v>
      </c>
      <c r="AI151" s="50">
        <f>'Details and Calculations'!AE150</f>
        <v>1</v>
      </c>
      <c r="AJ151" s="50">
        <f>'Details and Calculations'!AM150</f>
        <v>1</v>
      </c>
      <c r="AK151" s="50">
        <f>'Details and Calculations'!AR150</f>
        <v>1</v>
      </c>
      <c r="AL151" s="50">
        <f>'Details and Calculations'!AW150</f>
        <v>1</v>
      </c>
      <c r="AM151" s="50">
        <f>'Details and Calculations'!BA150</f>
        <v>1</v>
      </c>
      <c r="AN151" s="50">
        <f>'Details and Calculations'!BF150</f>
        <v>1</v>
      </c>
      <c r="AO151" s="50">
        <f>'Details and Calculations'!BI150</f>
        <v>1</v>
      </c>
      <c r="AP151" s="50">
        <f>'Details and Calculations'!BM150</f>
        <v>1</v>
      </c>
      <c r="AQ151" s="50" t="str">
        <f>'Details and Calculations'!BP150</f>
        <v xml:space="preserve"> </v>
      </c>
      <c r="AR151" s="50">
        <f>'Details and Calculations'!CC150</f>
        <v>1</v>
      </c>
      <c r="AS151" s="50">
        <f>'Details and Calculations'!CJ150</f>
        <v>1</v>
      </c>
      <c r="AT151" s="51">
        <f>'Details and Calculations'!T150</f>
        <v>1</v>
      </c>
      <c r="AU151" s="51">
        <f>'Details and Calculations'!Z150</f>
        <v>1</v>
      </c>
      <c r="AV151" s="51">
        <f>'Details and Calculations'!S150</f>
        <v>0</v>
      </c>
      <c r="AW151" s="51">
        <f>'Details and Calculations'!AI150</f>
        <v>1</v>
      </c>
      <c r="AX151" s="51">
        <f>'Details and Calculations'!BY150</f>
        <v>1</v>
      </c>
      <c r="AY151" s="51">
        <f>'Details and Calculations'!CG150</f>
        <v>1</v>
      </c>
      <c r="AZ151" s="51">
        <f>'Details and Calculations'!CI150</f>
        <v>1</v>
      </c>
      <c r="BA151" s="51">
        <f t="shared" si="80"/>
        <v>1</v>
      </c>
      <c r="BB151" s="52">
        <f>'Details and Calculations'!Y150</f>
        <v>1</v>
      </c>
      <c r="BC151" s="52">
        <f>'Details and Calculations'!AC150</f>
        <v>1</v>
      </c>
      <c r="BD151" s="52">
        <f>'Details and Calculations'!AK150</f>
        <v>1</v>
      </c>
      <c r="BE151" s="52">
        <f>'Details and Calculations'!AN150</f>
        <v>1900</v>
      </c>
      <c r="BF151" s="52">
        <f>'Details and Calculations'!AP150</f>
        <v>39</v>
      </c>
      <c r="BG151" s="52">
        <f>'Details and Calculations'!AT150</f>
        <v>17</v>
      </c>
      <c r="BH151" s="52">
        <f>'Details and Calculations'!AY150</f>
        <v>6</v>
      </c>
      <c r="BI151" s="52">
        <f>'Details and Calculations'!BB150</f>
        <v>40000</v>
      </c>
      <c r="BJ151" s="52">
        <f>'Details and Calculations'!BD150</f>
        <v>5</v>
      </c>
      <c r="BK151" s="52">
        <f>'Details and Calculations'!CA150</f>
        <v>64</v>
      </c>
      <c r="BL151" s="43">
        <f>'Details and Calculations'!AA150</f>
        <v>1</v>
      </c>
      <c r="BM151" s="43" t="str">
        <f>'Details and Calculations'!AB150</f>
        <v>"Springbox" --Intake Structure At A Spring</v>
      </c>
      <c r="BN151" s="43">
        <f>'Details and Calculations'!AD150</f>
        <v>2007</v>
      </c>
      <c r="BO151" s="43">
        <f>'Details and Calculations'!AJ150</f>
        <v>1</v>
      </c>
      <c r="BP151" s="43">
        <f>'Details and Calculations'!AL150</f>
        <v>2016</v>
      </c>
      <c r="BQ151" s="43">
        <f>'Details and Calculations'!AO150</f>
        <v>1</v>
      </c>
      <c r="BR151" s="43">
        <f>'Details and Calculations'!AQ150</f>
        <v>2016</v>
      </c>
      <c r="BS151" s="43">
        <f>'Details and Calculations'!AS150</f>
        <v>1</v>
      </c>
      <c r="BT151" s="43">
        <f>'Details and Calculations'!AV150</f>
        <v>2016</v>
      </c>
      <c r="BU151" s="43">
        <f>'Details and Calculations'!AX150</f>
        <v>1</v>
      </c>
      <c r="BV151" s="43">
        <f>'Details and Calculations'!AZ150</f>
        <v>2016</v>
      </c>
      <c r="BW151" s="43">
        <f>'Details and Calculations'!BC150</f>
        <v>1</v>
      </c>
      <c r="BX151" s="43">
        <f>'Details and Calculations'!BE150</f>
        <v>2017</v>
      </c>
      <c r="BY151" s="43">
        <f>'Details and Calculations'!BG150</f>
        <v>1</v>
      </c>
      <c r="BZ151" s="43">
        <f>'Details and Calculations'!BH150</f>
        <v>2016</v>
      </c>
      <c r="CA151" s="43">
        <f>'Details and Calculations'!BJ150</f>
        <v>1</v>
      </c>
      <c r="CB151" s="43" t="str">
        <f>'Details and Calculations'!BK150</f>
        <v>Disinfection/Chlorination</v>
      </c>
      <c r="CC151" s="43">
        <f>'Details and Calculations'!BL150</f>
        <v>2017</v>
      </c>
      <c r="CD151" s="43">
        <f>'Details and Calculations'!BN150</f>
        <v>0</v>
      </c>
      <c r="CE151" s="43" t="str">
        <f>'Details and Calculations'!BO150</f>
        <v xml:space="preserve"> </v>
      </c>
      <c r="CF151" s="43">
        <f>'Details and Calculations'!BZ150</f>
        <v>1</v>
      </c>
      <c r="CG151" s="43">
        <f>'Details and Calculations'!CB150</f>
        <v>2016</v>
      </c>
      <c r="CH151" s="31"/>
      <c r="CI151" s="53"/>
    </row>
    <row r="152" spans="1:87" x14ac:dyDescent="0.3">
      <c r="A152" s="43">
        <f>'Details and Calculations'!A151</f>
        <v>2017</v>
      </c>
      <c r="B152" s="43" t="str">
        <f>'Details and Calculations'!C151</f>
        <v>Rwanda</v>
      </c>
      <c r="C152" s="43" t="str">
        <f>'Details and Calculations'!D151</f>
        <v>Rulindo</v>
      </c>
      <c r="D152" s="43" t="str">
        <f>'Details and Calculations'!E151</f>
        <v>Tumba</v>
      </c>
      <c r="E152" s="43" t="str">
        <f>'Details and Calculations'!F151</f>
        <v>Nyirabirori</v>
      </c>
      <c r="F152" s="43" t="str">
        <f>'Details and Calculations'!G151</f>
        <v>Gatare</v>
      </c>
      <c r="G152" s="43" t="str">
        <f>'Details and Calculations'!H151</f>
        <v/>
      </c>
      <c r="H152" s="43" t="str">
        <f>'Details and Calculations'!I151</f>
        <v/>
      </c>
      <c r="I152" s="43" t="str">
        <f>'Details and Calculations'!J151</f>
        <v>Gatare water point near cafe plantation/Nyirambuga pumping</v>
      </c>
      <c r="J152" s="43">
        <f>'Details and Calculations'!K151</f>
        <v>143</v>
      </c>
      <c r="K152" s="43">
        <f>'Details and Calculations'!O151</f>
        <v>143</v>
      </c>
      <c r="L152" s="43">
        <f>'Details and Calculations'!P152</f>
        <v>3</v>
      </c>
      <c r="M152" s="43" t="str">
        <f>'Details and Calculations'!U151</f>
        <v>Piped Network With Pump</v>
      </c>
      <c r="N152" s="43">
        <f>'Details and Calculations'!V151</f>
        <v>2012</v>
      </c>
      <c r="O152" s="43" t="str">
        <f>'Details and Calculations'!W151</f>
        <v>Governement (District, Wasac) And Water For People</v>
      </c>
      <c r="P152" s="43" t="str">
        <f>'Details and Calculations'!X151</f>
        <v>Spring</v>
      </c>
      <c r="Q152" s="44" t="str">
        <f t="shared" si="66"/>
        <v>Low Risk</v>
      </c>
      <c r="R152" s="44" t="str">
        <f t="shared" si="67"/>
        <v>High Risk</v>
      </c>
      <c r="S152" s="45" t="str">
        <f t="shared" si="68"/>
        <v>Basic Level of Service</v>
      </c>
      <c r="T152" s="62" t="str">
        <f t="shared" si="81"/>
        <v>High Priority</v>
      </c>
      <c r="U152" s="46">
        <f t="shared" si="69"/>
        <v>5</v>
      </c>
      <c r="V152" s="28" t="str">
        <f t="shared" si="82"/>
        <v>Major Repairs or Replace System</v>
      </c>
      <c r="W152" s="47" t="str">
        <f t="shared" si="83"/>
        <v/>
      </c>
      <c r="X152" s="27" t="str">
        <f t="shared" si="84"/>
        <v>Further Technical Diagnostic Needed</v>
      </c>
      <c r="Y152" s="48" t="str">
        <f t="shared" si="70"/>
        <v xml:space="preserve"> </v>
      </c>
      <c r="Z152" s="48" t="str">
        <f t="shared" si="71"/>
        <v xml:space="preserve"> </v>
      </c>
      <c r="AA152" s="48">
        <f t="shared" si="72"/>
        <v>25</v>
      </c>
      <c r="AB152" s="48">
        <f t="shared" si="73"/>
        <v>20</v>
      </c>
      <c r="AC152" s="48" t="str">
        <f t="shared" si="74"/>
        <v xml:space="preserve"> </v>
      </c>
      <c r="AD152" s="48" t="str">
        <f t="shared" si="75"/>
        <v xml:space="preserve"> </v>
      </c>
      <c r="AE152" s="48" t="str">
        <f t="shared" si="76"/>
        <v xml:space="preserve"> </v>
      </c>
      <c r="AF152" s="48" t="str">
        <f t="shared" si="77"/>
        <v xml:space="preserve"> </v>
      </c>
      <c r="AG152" s="49" t="str">
        <f t="shared" si="78"/>
        <v/>
      </c>
      <c r="AH152" s="48">
        <f t="shared" si="79"/>
        <v>15</v>
      </c>
      <c r="AI152" s="50" t="str">
        <f>'Details and Calculations'!AE151</f>
        <v xml:space="preserve"> </v>
      </c>
      <c r="AJ152" s="50" t="str">
        <f>'Details and Calculations'!AM151</f>
        <v xml:space="preserve"> </v>
      </c>
      <c r="AK152" s="50">
        <f>'Details and Calculations'!AR151</f>
        <v>1</v>
      </c>
      <c r="AL152" s="50">
        <f>'Details and Calculations'!AW151</f>
        <v>1</v>
      </c>
      <c r="AM152" s="50" t="str">
        <f>'Details and Calculations'!BA151</f>
        <v xml:space="preserve"> </v>
      </c>
      <c r="AN152" s="50" t="str">
        <f>'Details and Calculations'!BF151</f>
        <v xml:space="preserve"> </v>
      </c>
      <c r="AO152" s="50" t="str">
        <f>'Details and Calculations'!BI151</f>
        <v xml:space="preserve"> </v>
      </c>
      <c r="AP152" s="50" t="str">
        <f>'Details and Calculations'!BM151</f>
        <v xml:space="preserve"> </v>
      </c>
      <c r="AQ152" s="50" t="str">
        <f>'Details and Calculations'!BP151</f>
        <v xml:space="preserve"> </v>
      </c>
      <c r="AR152" s="50">
        <f>'Details and Calculations'!CC151</f>
        <v>3</v>
      </c>
      <c r="AS152" s="50">
        <f>'Details and Calculations'!CJ151</f>
        <v>3</v>
      </c>
      <c r="AT152" s="51">
        <f>'Details and Calculations'!T151</f>
        <v>1</v>
      </c>
      <c r="AU152" s="51">
        <f>'Details and Calculations'!Z151</f>
        <v>1</v>
      </c>
      <c r="AV152" s="51">
        <f>'Details and Calculations'!S151</f>
        <v>0</v>
      </c>
      <c r="AW152" s="51">
        <f>'Details and Calculations'!AI151</f>
        <v>1</v>
      </c>
      <c r="AX152" s="51">
        <f>'Details and Calculations'!BY151</f>
        <v>1</v>
      </c>
      <c r="AY152" s="51">
        <f>'Details and Calculations'!CG151</f>
        <v>1</v>
      </c>
      <c r="AZ152" s="51">
        <f>'Details and Calculations'!CI151</f>
        <v>0</v>
      </c>
      <c r="BA152" s="51">
        <f t="shared" si="80"/>
        <v>0</v>
      </c>
      <c r="BB152" s="52">
        <f>'Details and Calculations'!Y151</f>
        <v>2</v>
      </c>
      <c r="BC152" s="52" t="str">
        <f>'Details and Calculations'!AC151</f>
        <v xml:space="preserve"> </v>
      </c>
      <c r="BD152" s="52" t="str">
        <f>'Details and Calculations'!AK151</f>
        <v xml:space="preserve"> </v>
      </c>
      <c r="BE152" s="52" t="str">
        <f>'Details and Calculations'!AN151</f>
        <v xml:space="preserve"> </v>
      </c>
      <c r="BF152" s="52">
        <f>'Details and Calculations'!AP151</f>
        <v>1</v>
      </c>
      <c r="BG152" s="52">
        <f>'Details and Calculations'!AT151</f>
        <v>2</v>
      </c>
      <c r="BH152" s="52" t="str">
        <f>'Details and Calculations'!AY151</f>
        <v xml:space="preserve"> </v>
      </c>
      <c r="BI152" s="52" t="str">
        <f>'Details and Calculations'!BB151</f>
        <v xml:space="preserve"> </v>
      </c>
      <c r="BJ152" s="52" t="str">
        <f>'Details and Calculations'!BD151</f>
        <v xml:space="preserve"> </v>
      </c>
      <c r="BK152" s="52">
        <f>'Details and Calculations'!CA151</f>
        <v>2</v>
      </c>
      <c r="BL152" s="43">
        <f>'Details and Calculations'!AA151</f>
        <v>0</v>
      </c>
      <c r="BM152" s="43" t="str">
        <f>'Details and Calculations'!AB151</f>
        <v/>
      </c>
      <c r="BN152" s="43" t="str">
        <f>'Details and Calculations'!AD151</f>
        <v xml:space="preserve"> </v>
      </c>
      <c r="BO152" s="43">
        <f>'Details and Calculations'!AJ151</f>
        <v>0</v>
      </c>
      <c r="BP152" s="43" t="str">
        <f>'Details and Calculations'!AL151</f>
        <v xml:space="preserve"> </v>
      </c>
      <c r="BQ152" s="43">
        <f>'Details and Calculations'!AO151</f>
        <v>1</v>
      </c>
      <c r="BR152" s="43">
        <f>'Details and Calculations'!AQ151</f>
        <v>2012</v>
      </c>
      <c r="BS152" s="43">
        <f>'Details and Calculations'!AS151</f>
        <v>1</v>
      </c>
      <c r="BT152" s="43">
        <f>'Details and Calculations'!AV151</f>
        <v>2017</v>
      </c>
      <c r="BU152" s="43">
        <f>'Details and Calculations'!AX151</f>
        <v>0</v>
      </c>
      <c r="BV152" s="43" t="str">
        <f>'Details and Calculations'!AZ151</f>
        <v xml:space="preserve"> </v>
      </c>
      <c r="BW152" s="43">
        <f>'Details and Calculations'!BC151</f>
        <v>0</v>
      </c>
      <c r="BX152" s="43" t="str">
        <f>'Details and Calculations'!BE151</f>
        <v xml:space="preserve"> </v>
      </c>
      <c r="BY152" s="43" t="str">
        <f>'Details and Calculations'!BG151</f>
        <v xml:space="preserve"> </v>
      </c>
      <c r="BZ152" s="43" t="str">
        <f>'Details and Calculations'!BH151</f>
        <v xml:space="preserve"> </v>
      </c>
      <c r="CA152" s="43">
        <f>'Details and Calculations'!BJ151</f>
        <v>0</v>
      </c>
      <c r="CB152" s="43" t="str">
        <f>'Details and Calculations'!BK151</f>
        <v/>
      </c>
      <c r="CC152" s="43" t="str">
        <f>'Details and Calculations'!BL151</f>
        <v xml:space="preserve"> </v>
      </c>
      <c r="CD152" s="43" t="str">
        <f>'Details and Calculations'!BN151</f>
        <v xml:space="preserve"> </v>
      </c>
      <c r="CE152" s="43" t="str">
        <f>'Details and Calculations'!BO151</f>
        <v xml:space="preserve"> </v>
      </c>
      <c r="CF152" s="43">
        <f>'Details and Calculations'!BZ151</f>
        <v>1</v>
      </c>
      <c r="CG152" s="43">
        <f>'Details and Calculations'!CB151</f>
        <v>2012</v>
      </c>
      <c r="CH152" s="31"/>
      <c r="CI152" s="53"/>
    </row>
    <row r="153" spans="1:87" x14ac:dyDescent="0.3">
      <c r="A153" s="43">
        <f>'Details and Calculations'!A152</f>
        <v>2017</v>
      </c>
      <c r="B153" s="43" t="str">
        <f>'Details and Calculations'!C152</f>
        <v>Rwanda</v>
      </c>
      <c r="C153" s="43" t="str">
        <f>'Details and Calculations'!D152</f>
        <v>Rulindo</v>
      </c>
      <c r="D153" s="43" t="str">
        <f>'Details and Calculations'!E152</f>
        <v>Kisaro</v>
      </c>
      <c r="E153" s="43" t="str">
        <f>'Details and Calculations'!F152</f>
        <v>Sayo</v>
      </c>
      <c r="F153" s="43" t="str">
        <f>'Details and Calculations'!G152</f>
        <v>Rusongati</v>
      </c>
      <c r="G153" s="43" t="str">
        <f>'Details and Calculations'!H152</f>
        <v/>
      </c>
      <c r="H153" s="43" t="str">
        <f>'Details and Calculations'!I152</f>
        <v/>
      </c>
      <c r="I153" s="43" t="str">
        <f>'Details and Calculations'!J152</f>
        <v>Kiruruma</v>
      </c>
      <c r="J153" s="43">
        <f>'Details and Calculations'!K152</f>
        <v>163</v>
      </c>
      <c r="K153" s="43">
        <f>'Details and Calculations'!O152</f>
        <v>160</v>
      </c>
      <c r="L153" s="43">
        <f>'Details and Calculations'!P153</f>
        <v>60</v>
      </c>
      <c r="M153" s="43" t="str">
        <f>'Details and Calculations'!U152</f>
        <v>Piped Network With Pump</v>
      </c>
      <c r="N153" s="43">
        <f>'Details and Calculations'!V152</f>
        <v>2014</v>
      </c>
      <c r="O153" s="43" t="str">
        <f>'Details and Calculations'!W152</f>
        <v>Governement (District, Wasac) And Water For People</v>
      </c>
      <c r="P153" s="43" t="str">
        <f>'Details and Calculations'!X152</f>
        <v>Spring|Groundwater (Well, Etc.)</v>
      </c>
      <c r="Q153" s="44" t="str">
        <f t="shared" si="66"/>
        <v>Low Risk</v>
      </c>
      <c r="R153" s="44" t="str">
        <f t="shared" si="67"/>
        <v>Low Risk</v>
      </c>
      <c r="S153" s="45" t="str">
        <f t="shared" si="68"/>
        <v>Intermediate Level of Service</v>
      </c>
      <c r="T153" s="62" t="str">
        <f t="shared" si="81"/>
        <v>Low Priority</v>
      </c>
      <c r="U153" s="46">
        <f t="shared" si="69"/>
        <v>7</v>
      </c>
      <c r="V153" s="28" t="str">
        <f t="shared" si="82"/>
        <v>Perform Routine Preventative Maintenance</v>
      </c>
      <c r="W153" s="47" t="str">
        <f t="shared" si="83"/>
        <v/>
      </c>
      <c r="X153" s="27" t="str">
        <f t="shared" si="84"/>
        <v>Maintain O&amp;M and Routine Monitoring</v>
      </c>
      <c r="Y153" s="48">
        <f t="shared" si="70"/>
        <v>27</v>
      </c>
      <c r="Z153" s="48">
        <f t="shared" si="71"/>
        <v>17</v>
      </c>
      <c r="AA153" s="48">
        <f t="shared" si="72"/>
        <v>27</v>
      </c>
      <c r="AB153" s="48">
        <f t="shared" si="73"/>
        <v>17</v>
      </c>
      <c r="AC153" s="48">
        <f t="shared" si="74"/>
        <v>27</v>
      </c>
      <c r="AD153" s="48">
        <f t="shared" si="75"/>
        <v>4</v>
      </c>
      <c r="AE153" s="48">
        <f t="shared" si="76"/>
        <v>17</v>
      </c>
      <c r="AF153" s="48" t="str">
        <f t="shared" si="77"/>
        <v xml:space="preserve"> </v>
      </c>
      <c r="AG153" s="49" t="str">
        <f t="shared" si="78"/>
        <v/>
      </c>
      <c r="AH153" s="48">
        <f t="shared" si="79"/>
        <v>17</v>
      </c>
      <c r="AI153" s="50">
        <f>'Details and Calculations'!AE152</f>
        <v>1</v>
      </c>
      <c r="AJ153" s="50">
        <f>'Details and Calculations'!AM152</f>
        <v>1</v>
      </c>
      <c r="AK153" s="50">
        <f>'Details and Calculations'!AR152</f>
        <v>1</v>
      </c>
      <c r="AL153" s="50">
        <f>'Details and Calculations'!AW152</f>
        <v>1</v>
      </c>
      <c r="AM153" s="50">
        <f>'Details and Calculations'!BA152</f>
        <v>1</v>
      </c>
      <c r="AN153" s="50">
        <f>'Details and Calculations'!BF152</f>
        <v>1</v>
      </c>
      <c r="AO153" s="50">
        <f>'Details and Calculations'!BI152</f>
        <v>1</v>
      </c>
      <c r="AP153" s="50" t="str">
        <f>'Details and Calculations'!BM152</f>
        <v xml:space="preserve"> </v>
      </c>
      <c r="AQ153" s="50" t="str">
        <f>'Details and Calculations'!BP152</f>
        <v xml:space="preserve"> </v>
      </c>
      <c r="AR153" s="50">
        <f>'Details and Calculations'!CC152</f>
        <v>1</v>
      </c>
      <c r="AS153" s="50">
        <f>'Details and Calculations'!CJ152</f>
        <v>1</v>
      </c>
      <c r="AT153" s="51">
        <f>'Details and Calculations'!T152</f>
        <v>1</v>
      </c>
      <c r="AU153" s="51">
        <f>'Details and Calculations'!Z152</f>
        <v>1</v>
      </c>
      <c r="AV153" s="51">
        <f>'Details and Calculations'!S152</f>
        <v>0</v>
      </c>
      <c r="AW153" s="51">
        <f>'Details and Calculations'!AI152</f>
        <v>1</v>
      </c>
      <c r="AX153" s="51">
        <f>'Details and Calculations'!BY152</f>
        <v>1</v>
      </c>
      <c r="AY153" s="51">
        <f>'Details and Calculations'!CG152</f>
        <v>1</v>
      </c>
      <c r="AZ153" s="51">
        <f>'Details and Calculations'!CI152</f>
        <v>1</v>
      </c>
      <c r="BA153" s="51">
        <f t="shared" si="80"/>
        <v>1</v>
      </c>
      <c r="BB153" s="52">
        <f>'Details and Calculations'!Y152</f>
        <v>1</v>
      </c>
      <c r="BC153" s="52">
        <f>'Details and Calculations'!AC152</f>
        <v>3</v>
      </c>
      <c r="BD153" s="52">
        <f>'Details and Calculations'!AK152</f>
        <v>3</v>
      </c>
      <c r="BE153" s="52">
        <f>'Details and Calculations'!AN152</f>
        <v>9000</v>
      </c>
      <c r="BF153" s="52">
        <f>'Details and Calculations'!AP152</f>
        <v>15</v>
      </c>
      <c r="BG153" s="52">
        <f>'Details and Calculations'!AT152</f>
        <v>5</v>
      </c>
      <c r="BH153" s="52">
        <f>'Details and Calculations'!AY152</f>
        <v>3</v>
      </c>
      <c r="BI153" s="52">
        <f>'Details and Calculations'!BB152</f>
        <v>4000</v>
      </c>
      <c r="BJ153" s="52">
        <f>'Details and Calculations'!BD152</f>
        <v>2</v>
      </c>
      <c r="BK153" s="52">
        <f>'Details and Calculations'!CA152</f>
        <v>2</v>
      </c>
      <c r="BL153" s="43">
        <f>'Details and Calculations'!AA152</f>
        <v>1</v>
      </c>
      <c r="BM153" s="43" t="str">
        <f>'Details and Calculations'!AB152</f>
        <v>"Springbox" --Intake Structure At A Spring</v>
      </c>
      <c r="BN153" s="43">
        <f>'Details and Calculations'!AD152</f>
        <v>2014</v>
      </c>
      <c r="BO153" s="43">
        <f>'Details and Calculations'!AJ152</f>
        <v>1</v>
      </c>
      <c r="BP153" s="43">
        <f>'Details and Calculations'!AL152</f>
        <v>2014</v>
      </c>
      <c r="BQ153" s="43">
        <f>'Details and Calculations'!AO152</f>
        <v>1</v>
      </c>
      <c r="BR153" s="43">
        <f>'Details and Calculations'!AQ152</f>
        <v>2014</v>
      </c>
      <c r="BS153" s="43">
        <f>'Details and Calculations'!AS152</f>
        <v>1</v>
      </c>
      <c r="BT153" s="43">
        <f>'Details and Calculations'!AV152</f>
        <v>2014</v>
      </c>
      <c r="BU153" s="43">
        <f>'Details and Calculations'!AX152</f>
        <v>1</v>
      </c>
      <c r="BV153" s="43">
        <f>'Details and Calculations'!AZ152</f>
        <v>2014</v>
      </c>
      <c r="BW153" s="43">
        <f>'Details and Calculations'!BC152</f>
        <v>1</v>
      </c>
      <c r="BX153" s="43">
        <f>'Details and Calculations'!BE152</f>
        <v>2014</v>
      </c>
      <c r="BY153" s="43">
        <f>'Details and Calculations'!BG152</f>
        <v>1</v>
      </c>
      <c r="BZ153" s="43">
        <f>'Details and Calculations'!BH152</f>
        <v>2014</v>
      </c>
      <c r="CA153" s="43">
        <f>'Details and Calculations'!BJ152</f>
        <v>0</v>
      </c>
      <c r="CB153" s="43" t="str">
        <f>'Details and Calculations'!BK152</f>
        <v/>
      </c>
      <c r="CC153" s="43" t="str">
        <f>'Details and Calculations'!BL152</f>
        <v xml:space="preserve"> </v>
      </c>
      <c r="CD153" s="43" t="str">
        <f>'Details and Calculations'!BN152</f>
        <v xml:space="preserve"> </v>
      </c>
      <c r="CE153" s="43" t="str">
        <f>'Details and Calculations'!BO152</f>
        <v xml:space="preserve"> </v>
      </c>
      <c r="CF153" s="43">
        <f>'Details and Calculations'!BZ152</f>
        <v>1</v>
      </c>
      <c r="CG153" s="43">
        <f>'Details and Calculations'!CB152</f>
        <v>2014</v>
      </c>
      <c r="CH153" s="31"/>
      <c r="CI153" s="53"/>
    </row>
    <row r="154" spans="1:87" x14ac:dyDescent="0.3">
      <c r="A154" s="43">
        <f>'Details and Calculations'!A153</f>
        <v>2017</v>
      </c>
      <c r="B154" s="43" t="str">
        <f>'Details and Calculations'!C153</f>
        <v>Rwanda</v>
      </c>
      <c r="C154" s="43" t="str">
        <f>'Details and Calculations'!D153</f>
        <v>Rulindo</v>
      </c>
      <c r="D154" s="43" t="str">
        <f>'Details and Calculations'!E153</f>
        <v>Shyorongi</v>
      </c>
      <c r="E154" s="43" t="str">
        <f>'Details and Calculations'!F153</f>
        <v>Kijabagwe</v>
      </c>
      <c r="F154" s="43" t="str">
        <f>'Details and Calculations'!G153</f>
        <v>Rimwe</v>
      </c>
      <c r="G154" s="43" t="str">
        <f>'Details and Calculations'!H153</f>
        <v/>
      </c>
      <c r="H154" s="43" t="str">
        <f>'Details and Calculations'!I153</f>
        <v/>
      </c>
      <c r="I154" s="43" t="str">
        <f>'Details and Calculations'!J153</f>
        <v>kirikumuryango network</v>
      </c>
      <c r="J154" s="43">
        <f>'Details and Calculations'!K153</f>
        <v>120</v>
      </c>
      <c r="K154" s="43">
        <f>'Details and Calculations'!O153</f>
        <v>60</v>
      </c>
      <c r="L154" s="43">
        <f>'Details and Calculations'!P154</f>
        <v>5</v>
      </c>
      <c r="M154" s="43" t="str">
        <f>'Details and Calculations'!U153</f>
        <v>Piped Network -- Gravity Only</v>
      </c>
      <c r="N154" s="43">
        <f>'Details and Calculations'!V153</f>
        <v>2013</v>
      </c>
      <c r="O154" s="43" t="str">
        <f>'Details and Calculations'!W153</f>
        <v>Governement (District, Wasac) And Water For People</v>
      </c>
      <c r="P154" s="43" t="str">
        <f>'Details and Calculations'!X153</f>
        <v>Spring</v>
      </c>
      <c r="Q154" s="44" t="str">
        <f t="shared" si="66"/>
        <v>Low Risk</v>
      </c>
      <c r="R154" s="44" t="str">
        <f t="shared" si="67"/>
        <v>Low Risk</v>
      </c>
      <c r="S154" s="45" t="str">
        <f t="shared" si="68"/>
        <v>Intermediate Level of Service</v>
      </c>
      <c r="T154" s="62" t="str">
        <f t="shared" si="81"/>
        <v>Low Priority</v>
      </c>
      <c r="U154" s="46">
        <f t="shared" si="69"/>
        <v>7</v>
      </c>
      <c r="V154" s="28" t="str">
        <f t="shared" si="82"/>
        <v>Perform Routine Preventative Maintenance</v>
      </c>
      <c r="W154" s="47" t="str">
        <f t="shared" si="83"/>
        <v/>
      </c>
      <c r="X154" s="27" t="str">
        <f t="shared" si="84"/>
        <v>Maintain O&amp;M and Routine Monitoring</v>
      </c>
      <c r="Y154" s="48">
        <f t="shared" si="70"/>
        <v>26</v>
      </c>
      <c r="Z154" s="48">
        <f t="shared" si="71"/>
        <v>16</v>
      </c>
      <c r="AA154" s="48">
        <f t="shared" si="72"/>
        <v>26</v>
      </c>
      <c r="AB154" s="48">
        <f t="shared" si="73"/>
        <v>16</v>
      </c>
      <c r="AC154" s="48">
        <f t="shared" si="74"/>
        <v>26</v>
      </c>
      <c r="AD154" s="48" t="str">
        <f t="shared" si="75"/>
        <v xml:space="preserve"> </v>
      </c>
      <c r="AE154" s="48" t="str">
        <f t="shared" si="76"/>
        <v xml:space="preserve"> </v>
      </c>
      <c r="AF154" s="48" t="str">
        <f t="shared" si="77"/>
        <v xml:space="preserve"> </v>
      </c>
      <c r="AG154" s="49" t="str">
        <f t="shared" si="78"/>
        <v/>
      </c>
      <c r="AH154" s="48">
        <f t="shared" si="79"/>
        <v>16</v>
      </c>
      <c r="AI154" s="50">
        <f>'Details and Calculations'!AE153</f>
        <v>1</v>
      </c>
      <c r="AJ154" s="50">
        <f>'Details and Calculations'!AM153</f>
        <v>1</v>
      </c>
      <c r="AK154" s="50">
        <f>'Details and Calculations'!AR153</f>
        <v>1</v>
      </c>
      <c r="AL154" s="50">
        <f>'Details and Calculations'!AW153</f>
        <v>1</v>
      </c>
      <c r="AM154" s="50">
        <f>'Details and Calculations'!BA153</f>
        <v>1</v>
      </c>
      <c r="AN154" s="50" t="str">
        <f>'Details and Calculations'!BF153</f>
        <v xml:space="preserve"> </v>
      </c>
      <c r="AO154" s="50" t="str">
        <f>'Details and Calculations'!BI153</f>
        <v xml:space="preserve"> </v>
      </c>
      <c r="AP154" s="50" t="str">
        <f>'Details and Calculations'!BM153</f>
        <v xml:space="preserve"> </v>
      </c>
      <c r="AQ154" s="50" t="str">
        <f>'Details and Calculations'!BP153</f>
        <v xml:space="preserve"> </v>
      </c>
      <c r="AR154" s="50">
        <f>'Details and Calculations'!CC153</f>
        <v>1</v>
      </c>
      <c r="AS154" s="50">
        <f>'Details and Calculations'!CJ153</f>
        <v>1</v>
      </c>
      <c r="AT154" s="51">
        <f>'Details and Calculations'!T153</f>
        <v>1</v>
      </c>
      <c r="AU154" s="51">
        <f>'Details and Calculations'!Z153</f>
        <v>1</v>
      </c>
      <c r="AV154" s="51">
        <f>'Details and Calculations'!S153</f>
        <v>0</v>
      </c>
      <c r="AW154" s="51">
        <f>'Details and Calculations'!AI153</f>
        <v>1</v>
      </c>
      <c r="AX154" s="51">
        <f>'Details and Calculations'!BY153</f>
        <v>1</v>
      </c>
      <c r="AY154" s="51">
        <f>'Details and Calculations'!CG153</f>
        <v>1</v>
      </c>
      <c r="AZ154" s="51">
        <f>'Details and Calculations'!CI153</f>
        <v>1</v>
      </c>
      <c r="BA154" s="51">
        <f t="shared" si="80"/>
        <v>1</v>
      </c>
      <c r="BB154" s="52">
        <f>'Details and Calculations'!Y153</f>
        <v>1</v>
      </c>
      <c r="BC154" s="52">
        <f>'Details and Calculations'!AC153</f>
        <v>1</v>
      </c>
      <c r="BD154" s="52">
        <f>'Details and Calculations'!AK153</f>
        <v>1</v>
      </c>
      <c r="BE154" s="52">
        <f>'Details and Calculations'!AN153</f>
        <v>500</v>
      </c>
      <c r="BF154" s="52">
        <f>'Details and Calculations'!AP153</f>
        <v>17</v>
      </c>
      <c r="BG154" s="52">
        <f>'Details and Calculations'!AT153</f>
        <v>6</v>
      </c>
      <c r="BH154" s="52">
        <f>'Details and Calculations'!AY153</f>
        <v>2</v>
      </c>
      <c r="BI154" s="52">
        <f>'Details and Calculations'!BB153</f>
        <v>3500</v>
      </c>
      <c r="BJ154" s="52" t="str">
        <f>'Details and Calculations'!BD153</f>
        <v xml:space="preserve"> </v>
      </c>
      <c r="BK154" s="52">
        <f>'Details and Calculations'!CA153</f>
        <v>1</v>
      </c>
      <c r="BL154" s="43">
        <f>'Details and Calculations'!AA153</f>
        <v>1</v>
      </c>
      <c r="BM154" s="43" t="str">
        <f>'Details and Calculations'!AB153</f>
        <v>"Springbox" --Intake Structure At A Spring</v>
      </c>
      <c r="BN154" s="43">
        <f>'Details and Calculations'!AD153</f>
        <v>2013</v>
      </c>
      <c r="BO154" s="43">
        <f>'Details and Calculations'!AJ153</f>
        <v>1</v>
      </c>
      <c r="BP154" s="43">
        <f>'Details and Calculations'!AL153</f>
        <v>2013</v>
      </c>
      <c r="BQ154" s="43">
        <f>'Details and Calculations'!AO153</f>
        <v>1</v>
      </c>
      <c r="BR154" s="43">
        <f>'Details and Calculations'!AQ153</f>
        <v>2013</v>
      </c>
      <c r="BS154" s="43">
        <f>'Details and Calculations'!AS153</f>
        <v>1</v>
      </c>
      <c r="BT154" s="43">
        <f>'Details and Calculations'!AV153</f>
        <v>2013</v>
      </c>
      <c r="BU154" s="43">
        <f>'Details and Calculations'!AX153</f>
        <v>1</v>
      </c>
      <c r="BV154" s="43">
        <f>'Details and Calculations'!AZ153</f>
        <v>2013</v>
      </c>
      <c r="BW154" s="43">
        <f>'Details and Calculations'!BC153</f>
        <v>0</v>
      </c>
      <c r="BX154" s="43" t="str">
        <f>'Details and Calculations'!BE153</f>
        <v xml:space="preserve"> </v>
      </c>
      <c r="BY154" s="43" t="str">
        <f>'Details and Calculations'!BG153</f>
        <v xml:space="preserve"> </v>
      </c>
      <c r="BZ154" s="43" t="str">
        <f>'Details and Calculations'!BH153</f>
        <v xml:space="preserve"> </v>
      </c>
      <c r="CA154" s="43">
        <f>'Details and Calculations'!BJ153</f>
        <v>0</v>
      </c>
      <c r="CB154" s="43" t="str">
        <f>'Details and Calculations'!BK153</f>
        <v/>
      </c>
      <c r="CC154" s="43" t="str">
        <f>'Details and Calculations'!BL153</f>
        <v xml:space="preserve"> </v>
      </c>
      <c r="CD154" s="43" t="str">
        <f>'Details and Calculations'!BN153</f>
        <v xml:space="preserve"> </v>
      </c>
      <c r="CE154" s="43" t="str">
        <f>'Details and Calculations'!BO153</f>
        <v xml:space="preserve"> </v>
      </c>
      <c r="CF154" s="43">
        <f>'Details and Calculations'!BZ153</f>
        <v>1</v>
      </c>
      <c r="CG154" s="43">
        <f>'Details and Calculations'!CB153</f>
        <v>2013</v>
      </c>
      <c r="CH154" s="31"/>
      <c r="CI154" s="53"/>
    </row>
    <row r="155" spans="1:87" x14ac:dyDescent="0.3">
      <c r="A155" s="43">
        <f>'Details and Calculations'!A154</f>
        <v>2017</v>
      </c>
      <c r="B155" s="43" t="str">
        <f>'Details and Calculations'!C154</f>
        <v>Rwanda</v>
      </c>
      <c r="C155" s="43" t="str">
        <f>'Details and Calculations'!D154</f>
        <v>Rulindo</v>
      </c>
      <c r="D155" s="43" t="str">
        <f>'Details and Calculations'!E154</f>
        <v>Rukozo</v>
      </c>
      <c r="E155" s="43" t="str">
        <f>'Details and Calculations'!F154</f>
        <v>Mbuye</v>
      </c>
      <c r="F155" s="43" t="str">
        <f>'Details and Calculations'!G154</f>
        <v>Nyarusebeya</v>
      </c>
      <c r="G155" s="43" t="str">
        <f>'Details and Calculations'!H154</f>
        <v/>
      </c>
      <c r="H155" s="43" t="str">
        <f>'Details and Calculations'!I154</f>
        <v/>
      </c>
      <c r="I155" s="43" t="str">
        <f>'Details and Calculations'!J154</f>
        <v>Kabonanyoni</v>
      </c>
      <c r="J155" s="43">
        <f>'Details and Calculations'!K154</f>
        <v>60</v>
      </c>
      <c r="K155" s="43">
        <f>'Details and Calculations'!O154</f>
        <v>55</v>
      </c>
      <c r="L155" s="43">
        <f>'Details and Calculations'!P155</f>
        <v>87</v>
      </c>
      <c r="M155" s="43" t="str">
        <f>'Details and Calculations'!U154</f>
        <v>Piped Network With Pump</v>
      </c>
      <c r="N155" s="43">
        <f>'Details and Calculations'!V154</f>
        <v>2015</v>
      </c>
      <c r="O155" s="43" t="str">
        <f>'Details and Calculations'!W154</f>
        <v>Governement (District, Wasac) And Water For People</v>
      </c>
      <c r="P155" s="43" t="str">
        <f>'Details and Calculations'!X154</f>
        <v>Spring</v>
      </c>
      <c r="Q155" s="44" t="str">
        <f t="shared" si="66"/>
        <v>Low Risk</v>
      </c>
      <c r="R155" s="44" t="str">
        <f t="shared" si="67"/>
        <v>Low Risk</v>
      </c>
      <c r="S155" s="45" t="str">
        <f t="shared" si="68"/>
        <v>High Level of Service</v>
      </c>
      <c r="T155" s="62" t="str">
        <f t="shared" si="81"/>
        <v>Low Priority</v>
      </c>
      <c r="U155" s="46">
        <f t="shared" si="69"/>
        <v>8</v>
      </c>
      <c r="V155" s="28" t="str">
        <f t="shared" si="82"/>
        <v>Perform Routine Preventative Maintenance</v>
      </c>
      <c r="W155" s="47" t="str">
        <f t="shared" si="83"/>
        <v/>
      </c>
      <c r="X155" s="27" t="str">
        <f t="shared" si="84"/>
        <v>Maintain O&amp;M and Routine Monitoring</v>
      </c>
      <c r="Y155" s="48">
        <f t="shared" si="70"/>
        <v>28</v>
      </c>
      <c r="Z155" s="48">
        <f t="shared" si="71"/>
        <v>18</v>
      </c>
      <c r="AA155" s="48">
        <f t="shared" si="72"/>
        <v>28</v>
      </c>
      <c r="AB155" s="48">
        <f t="shared" si="73"/>
        <v>18</v>
      </c>
      <c r="AC155" s="48">
        <f t="shared" si="74"/>
        <v>28</v>
      </c>
      <c r="AD155" s="48">
        <f t="shared" si="75"/>
        <v>6</v>
      </c>
      <c r="AE155" s="48">
        <f t="shared" si="76"/>
        <v>19</v>
      </c>
      <c r="AF155" s="48" t="str">
        <f t="shared" si="77"/>
        <v xml:space="preserve"> </v>
      </c>
      <c r="AG155" s="49" t="str">
        <f t="shared" si="78"/>
        <v/>
      </c>
      <c r="AH155" s="48">
        <f t="shared" si="79"/>
        <v>18</v>
      </c>
      <c r="AI155" s="50">
        <f>'Details and Calculations'!AE154</f>
        <v>1</v>
      </c>
      <c r="AJ155" s="50">
        <f>'Details and Calculations'!AM154</f>
        <v>1</v>
      </c>
      <c r="AK155" s="50">
        <f>'Details and Calculations'!AR154</f>
        <v>1</v>
      </c>
      <c r="AL155" s="50">
        <f>'Details and Calculations'!AW154</f>
        <v>1</v>
      </c>
      <c r="AM155" s="50">
        <f>'Details and Calculations'!BA154</f>
        <v>1</v>
      </c>
      <c r="AN155" s="50">
        <f>'Details and Calculations'!BF154</f>
        <v>1</v>
      </c>
      <c r="AO155" s="50">
        <f>'Details and Calculations'!BI154</f>
        <v>1</v>
      </c>
      <c r="AP155" s="50" t="str">
        <f>'Details and Calculations'!BM154</f>
        <v xml:space="preserve"> </v>
      </c>
      <c r="AQ155" s="50" t="str">
        <f>'Details and Calculations'!BP154</f>
        <v xml:space="preserve"> </v>
      </c>
      <c r="AR155" s="50">
        <f>'Details and Calculations'!CC154</f>
        <v>1</v>
      </c>
      <c r="AS155" s="50">
        <f>'Details and Calculations'!CJ154</f>
        <v>1</v>
      </c>
      <c r="AT155" s="51">
        <f>'Details and Calculations'!T154</f>
        <v>1</v>
      </c>
      <c r="AU155" s="51">
        <f>'Details and Calculations'!Z154</f>
        <v>1</v>
      </c>
      <c r="AV155" s="51">
        <f>'Details and Calculations'!S154</f>
        <v>1</v>
      </c>
      <c r="AW155" s="51">
        <f>'Details and Calculations'!AI154</f>
        <v>1</v>
      </c>
      <c r="AX155" s="51">
        <f>'Details and Calculations'!BY154</f>
        <v>1</v>
      </c>
      <c r="AY155" s="51">
        <f>'Details and Calculations'!CG154</f>
        <v>1</v>
      </c>
      <c r="AZ155" s="51">
        <f>'Details and Calculations'!CI154</f>
        <v>1</v>
      </c>
      <c r="BA155" s="51">
        <f t="shared" si="80"/>
        <v>1</v>
      </c>
      <c r="BB155" s="52">
        <f>'Details and Calculations'!Y154</f>
        <v>5</v>
      </c>
      <c r="BC155" s="52">
        <f>'Details and Calculations'!AC154</f>
        <v>5</v>
      </c>
      <c r="BD155" s="52">
        <f>'Details and Calculations'!AK154</f>
        <v>1</v>
      </c>
      <c r="BE155" s="52">
        <f>'Details and Calculations'!AN154</f>
        <v>720</v>
      </c>
      <c r="BF155" s="52">
        <f>'Details and Calculations'!AP154</f>
        <v>19</v>
      </c>
      <c r="BG155" s="52">
        <f>'Details and Calculations'!AT154</f>
        <v>10</v>
      </c>
      <c r="BH155" s="52">
        <f>'Details and Calculations'!AY154</f>
        <v>3</v>
      </c>
      <c r="BI155" s="52">
        <f>'Details and Calculations'!BB154</f>
        <v>19000</v>
      </c>
      <c r="BJ155" s="52">
        <f>'Details and Calculations'!BD154</f>
        <v>2</v>
      </c>
      <c r="BK155" s="52">
        <f>'Details and Calculations'!CA154</f>
        <v>31</v>
      </c>
      <c r="BL155" s="43">
        <f>'Details and Calculations'!AA154</f>
        <v>1</v>
      </c>
      <c r="BM155" s="43" t="str">
        <f>'Details and Calculations'!AB154</f>
        <v>"Springbox" --Intake Structure At A Spring</v>
      </c>
      <c r="BN155" s="43">
        <f>'Details and Calculations'!AD154</f>
        <v>2015</v>
      </c>
      <c r="BO155" s="43">
        <f>'Details and Calculations'!AJ154</f>
        <v>1</v>
      </c>
      <c r="BP155" s="43">
        <f>'Details and Calculations'!AL154</f>
        <v>2015</v>
      </c>
      <c r="BQ155" s="43">
        <f>'Details and Calculations'!AO154</f>
        <v>1</v>
      </c>
      <c r="BR155" s="43">
        <f>'Details and Calculations'!AQ154</f>
        <v>2015</v>
      </c>
      <c r="BS155" s="43">
        <f>'Details and Calculations'!AS154</f>
        <v>1</v>
      </c>
      <c r="BT155" s="43">
        <f>'Details and Calculations'!AV154</f>
        <v>2015</v>
      </c>
      <c r="BU155" s="43">
        <f>'Details and Calculations'!AX154</f>
        <v>1</v>
      </c>
      <c r="BV155" s="43">
        <f>'Details and Calculations'!AZ154</f>
        <v>2015</v>
      </c>
      <c r="BW155" s="43">
        <f>'Details and Calculations'!BC154</f>
        <v>1</v>
      </c>
      <c r="BX155" s="43">
        <f>'Details and Calculations'!BE154</f>
        <v>2016</v>
      </c>
      <c r="BY155" s="43">
        <f>'Details and Calculations'!BG154</f>
        <v>1</v>
      </c>
      <c r="BZ155" s="43">
        <f>'Details and Calculations'!BH154</f>
        <v>2016</v>
      </c>
      <c r="CA155" s="43">
        <f>'Details and Calculations'!BJ154</f>
        <v>0</v>
      </c>
      <c r="CB155" s="43" t="str">
        <f>'Details and Calculations'!BK154</f>
        <v/>
      </c>
      <c r="CC155" s="43" t="str">
        <f>'Details and Calculations'!BL154</f>
        <v xml:space="preserve"> </v>
      </c>
      <c r="CD155" s="43" t="str">
        <f>'Details and Calculations'!BN154</f>
        <v xml:space="preserve"> </v>
      </c>
      <c r="CE155" s="43" t="str">
        <f>'Details and Calculations'!BO154</f>
        <v xml:space="preserve"> </v>
      </c>
      <c r="CF155" s="43">
        <f>'Details and Calculations'!BZ154</f>
        <v>1</v>
      </c>
      <c r="CG155" s="43">
        <f>'Details and Calculations'!CB154</f>
        <v>2015</v>
      </c>
      <c r="CH155" s="31"/>
      <c r="CI155" s="53"/>
    </row>
    <row r="156" spans="1:87" x14ac:dyDescent="0.3">
      <c r="A156" s="43">
        <f>'Details and Calculations'!A155</f>
        <v>2017</v>
      </c>
      <c r="B156" s="43" t="str">
        <f>'Details and Calculations'!C155</f>
        <v>Rwanda</v>
      </c>
      <c r="C156" s="43" t="str">
        <f>'Details and Calculations'!D155</f>
        <v>Rulindo</v>
      </c>
      <c r="D156" s="43" t="str">
        <f>'Details and Calculations'!E155</f>
        <v>Shyorongi</v>
      </c>
      <c r="E156" s="43" t="str">
        <f>'Details and Calculations'!F155</f>
        <v>Rubona</v>
      </c>
      <c r="F156" s="43" t="str">
        <f>'Details and Calculations'!G155</f>
        <v>Ngona</v>
      </c>
      <c r="G156" s="43" t="str">
        <f>'Details and Calculations'!H155</f>
        <v/>
      </c>
      <c r="H156" s="43" t="str">
        <f>'Details and Calculations'!I155</f>
        <v/>
      </c>
      <c r="I156" s="43" t="str">
        <f>'Details and Calculations'!J155</f>
        <v>Bitete-Rwahi network</v>
      </c>
      <c r="J156" s="43">
        <f>'Details and Calculations'!K155</f>
        <v>122</v>
      </c>
      <c r="K156" s="43">
        <f>'Details and Calculations'!O155</f>
        <v>35</v>
      </c>
      <c r="L156" s="43">
        <f>'Details and Calculations'!P156</f>
        <v>100</v>
      </c>
      <c r="M156" s="43" t="str">
        <f>'Details and Calculations'!U155</f>
        <v>Piped Network -- Gravity Only</v>
      </c>
      <c r="N156" s="43">
        <f>'Details and Calculations'!V155</f>
        <v>2013</v>
      </c>
      <c r="O156" s="43" t="str">
        <f>'Details and Calculations'!W155</f>
        <v>Governement (District, Wasac) And Water For People</v>
      </c>
      <c r="P156" s="43" t="str">
        <f>'Details and Calculations'!X155</f>
        <v>Spring</v>
      </c>
      <c r="Q156" s="44" t="str">
        <f t="shared" si="66"/>
        <v>Low Risk</v>
      </c>
      <c r="R156" s="44" t="str">
        <f t="shared" si="67"/>
        <v>Low Risk</v>
      </c>
      <c r="S156" s="45" t="str">
        <f t="shared" si="68"/>
        <v>High Level of Service</v>
      </c>
      <c r="T156" s="62" t="str">
        <f t="shared" si="81"/>
        <v>Low Priority</v>
      </c>
      <c r="U156" s="46">
        <f t="shared" si="69"/>
        <v>8</v>
      </c>
      <c r="V156" s="28" t="str">
        <f t="shared" si="82"/>
        <v>Repair or Replace Components</v>
      </c>
      <c r="W156" s="47" t="str">
        <f t="shared" si="83"/>
        <v xml:space="preserve">Storage Tank, </v>
      </c>
      <c r="X156" s="27" t="str">
        <f t="shared" si="84"/>
        <v>Create Plan To Repair or Replace Components</v>
      </c>
      <c r="Y156" s="48">
        <f t="shared" si="70"/>
        <v>26</v>
      </c>
      <c r="Z156" s="48">
        <f t="shared" si="71"/>
        <v>16</v>
      </c>
      <c r="AA156" s="48">
        <f t="shared" si="72"/>
        <v>26</v>
      </c>
      <c r="AB156" s="48">
        <f t="shared" si="73"/>
        <v>16</v>
      </c>
      <c r="AC156" s="48">
        <f t="shared" si="74"/>
        <v>26</v>
      </c>
      <c r="AD156" s="48" t="str">
        <f t="shared" si="75"/>
        <v xml:space="preserve"> </v>
      </c>
      <c r="AE156" s="48" t="str">
        <f t="shared" si="76"/>
        <v xml:space="preserve"> </v>
      </c>
      <c r="AF156" s="48" t="str">
        <f t="shared" si="77"/>
        <v xml:space="preserve"> </v>
      </c>
      <c r="AG156" s="49" t="str">
        <f t="shared" si="78"/>
        <v/>
      </c>
      <c r="AH156" s="48">
        <f t="shared" si="79"/>
        <v>16</v>
      </c>
      <c r="AI156" s="50">
        <f>'Details and Calculations'!AE155</f>
        <v>1</v>
      </c>
      <c r="AJ156" s="50">
        <f>'Details and Calculations'!AM155</f>
        <v>1</v>
      </c>
      <c r="AK156" s="50">
        <f>'Details and Calculations'!AR155</f>
        <v>2</v>
      </c>
      <c r="AL156" s="50">
        <f>'Details and Calculations'!AW155</f>
        <v>1</v>
      </c>
      <c r="AM156" s="50">
        <f>'Details and Calculations'!BA155</f>
        <v>1</v>
      </c>
      <c r="AN156" s="50" t="str">
        <f>'Details and Calculations'!BF155</f>
        <v xml:space="preserve"> </v>
      </c>
      <c r="AO156" s="50" t="str">
        <f>'Details and Calculations'!BI155</f>
        <v xml:space="preserve"> </v>
      </c>
      <c r="AP156" s="50" t="str">
        <f>'Details and Calculations'!BM155</f>
        <v xml:space="preserve"> </v>
      </c>
      <c r="AQ156" s="50" t="str">
        <f>'Details and Calculations'!BP155</f>
        <v xml:space="preserve"> </v>
      </c>
      <c r="AR156" s="50">
        <f>'Details and Calculations'!CC155</f>
        <v>1</v>
      </c>
      <c r="AS156" s="50">
        <f>'Details and Calculations'!CJ155</f>
        <v>1</v>
      </c>
      <c r="AT156" s="51">
        <f>'Details and Calculations'!T155</f>
        <v>1</v>
      </c>
      <c r="AU156" s="51">
        <f>'Details and Calculations'!Z155</f>
        <v>1</v>
      </c>
      <c r="AV156" s="51">
        <f>'Details and Calculations'!S155</f>
        <v>1</v>
      </c>
      <c r="AW156" s="51">
        <f>'Details and Calculations'!AI155</f>
        <v>1</v>
      </c>
      <c r="AX156" s="51">
        <f>'Details and Calculations'!BY155</f>
        <v>1</v>
      </c>
      <c r="AY156" s="51">
        <f>'Details and Calculations'!CG155</f>
        <v>1</v>
      </c>
      <c r="AZ156" s="51">
        <f>'Details and Calculations'!CI155</f>
        <v>1</v>
      </c>
      <c r="BA156" s="51">
        <f t="shared" si="80"/>
        <v>1</v>
      </c>
      <c r="BB156" s="52">
        <f>'Details and Calculations'!Y155</f>
        <v>2</v>
      </c>
      <c r="BC156" s="52">
        <f>'Details and Calculations'!AC155</f>
        <v>1</v>
      </c>
      <c r="BD156" s="52">
        <f>'Details and Calculations'!AK155</f>
        <v>1</v>
      </c>
      <c r="BE156" s="52">
        <f>'Details and Calculations'!AN155</f>
        <v>600</v>
      </c>
      <c r="BF156" s="52">
        <f>'Details and Calculations'!AP155</f>
        <v>6</v>
      </c>
      <c r="BG156" s="52">
        <f>'Details and Calculations'!AT155</f>
        <v>6</v>
      </c>
      <c r="BH156" s="52">
        <f>'Details and Calculations'!AY155</f>
        <v>1</v>
      </c>
      <c r="BI156" s="52">
        <f>'Details and Calculations'!BB155</f>
        <v>6500</v>
      </c>
      <c r="BJ156" s="52" t="str">
        <f>'Details and Calculations'!BD155</f>
        <v xml:space="preserve"> </v>
      </c>
      <c r="BK156" s="52">
        <f>'Details and Calculations'!CA155</f>
        <v>1</v>
      </c>
      <c r="BL156" s="43">
        <f>'Details and Calculations'!AA155</f>
        <v>1</v>
      </c>
      <c r="BM156" s="43" t="str">
        <f>'Details and Calculations'!AB155</f>
        <v>"Springbox" --Intake Structure At A Spring</v>
      </c>
      <c r="BN156" s="43">
        <f>'Details and Calculations'!AD155</f>
        <v>2013</v>
      </c>
      <c r="BO156" s="43">
        <f>'Details and Calculations'!AJ155</f>
        <v>1</v>
      </c>
      <c r="BP156" s="43">
        <f>'Details and Calculations'!AL155</f>
        <v>2013</v>
      </c>
      <c r="BQ156" s="43">
        <f>'Details and Calculations'!AO155</f>
        <v>1</v>
      </c>
      <c r="BR156" s="43">
        <f>'Details and Calculations'!AQ155</f>
        <v>2013</v>
      </c>
      <c r="BS156" s="43">
        <f>'Details and Calculations'!AS155</f>
        <v>1</v>
      </c>
      <c r="BT156" s="43">
        <f>'Details and Calculations'!AV155</f>
        <v>2013</v>
      </c>
      <c r="BU156" s="43">
        <f>'Details and Calculations'!AX155</f>
        <v>1</v>
      </c>
      <c r="BV156" s="43">
        <f>'Details and Calculations'!AZ155</f>
        <v>2013</v>
      </c>
      <c r="BW156" s="43">
        <f>'Details and Calculations'!BC155</f>
        <v>0</v>
      </c>
      <c r="BX156" s="43" t="str">
        <f>'Details and Calculations'!BE155</f>
        <v xml:space="preserve"> </v>
      </c>
      <c r="BY156" s="43" t="str">
        <f>'Details and Calculations'!BG155</f>
        <v xml:space="preserve"> </v>
      </c>
      <c r="BZ156" s="43" t="str">
        <f>'Details and Calculations'!BH155</f>
        <v xml:space="preserve"> </v>
      </c>
      <c r="CA156" s="43">
        <f>'Details and Calculations'!BJ155</f>
        <v>0</v>
      </c>
      <c r="CB156" s="43" t="str">
        <f>'Details and Calculations'!BK155</f>
        <v/>
      </c>
      <c r="CC156" s="43" t="str">
        <f>'Details and Calculations'!BL155</f>
        <v xml:space="preserve"> </v>
      </c>
      <c r="CD156" s="43" t="str">
        <f>'Details and Calculations'!BN155</f>
        <v xml:space="preserve"> </v>
      </c>
      <c r="CE156" s="43" t="str">
        <f>'Details and Calculations'!BO155</f>
        <v xml:space="preserve"> </v>
      </c>
      <c r="CF156" s="43">
        <f>'Details and Calculations'!BZ155</f>
        <v>1</v>
      </c>
      <c r="CG156" s="43">
        <f>'Details and Calculations'!CB155</f>
        <v>2013</v>
      </c>
      <c r="CH156" s="31"/>
      <c r="CI156" s="53"/>
    </row>
    <row r="157" spans="1:87" x14ac:dyDescent="0.3">
      <c r="A157" s="43">
        <f>'Details and Calculations'!A156</f>
        <v>2017</v>
      </c>
      <c r="B157" s="43" t="str">
        <f>'Details and Calculations'!C156</f>
        <v>Rwanda</v>
      </c>
      <c r="C157" s="43" t="str">
        <f>'Details and Calculations'!D156</f>
        <v>Rulindo</v>
      </c>
      <c r="D157" s="43" t="str">
        <f>'Details and Calculations'!E156</f>
        <v>Shyorongi</v>
      </c>
      <c r="E157" s="43" t="str">
        <f>'Details and Calculations'!F156</f>
        <v>Rubona</v>
      </c>
      <c r="F157" s="43" t="str">
        <f>'Details and Calculations'!G156</f>
        <v>Kigali</v>
      </c>
      <c r="G157" s="43" t="str">
        <f>'Details and Calculations'!H156</f>
        <v/>
      </c>
      <c r="H157" s="43" t="str">
        <f>'Details and Calculations'!I156</f>
        <v/>
      </c>
      <c r="I157" s="43" t="str">
        <f>'Details and Calculations'!J156</f>
        <v>kirikumuryango network</v>
      </c>
      <c r="J157" s="43">
        <f>'Details and Calculations'!K156</f>
        <v>220</v>
      </c>
      <c r="K157" s="43">
        <f>'Details and Calculations'!O156</f>
        <v>120</v>
      </c>
      <c r="L157" s="43">
        <f>'Details and Calculations'!P157</f>
        <v>162</v>
      </c>
      <c r="M157" s="43" t="str">
        <f>'Details and Calculations'!U156</f>
        <v>Piped Network -- Gravity Only</v>
      </c>
      <c r="N157" s="43">
        <f>'Details and Calculations'!V156</f>
        <v>2013</v>
      </c>
      <c r="O157" s="43" t="str">
        <f>'Details and Calculations'!W156</f>
        <v>Governement (District, Wasac) And Water For People</v>
      </c>
      <c r="P157" s="43" t="str">
        <f>'Details and Calculations'!X156</f>
        <v>Spring</v>
      </c>
      <c r="Q157" s="44" t="str">
        <f t="shared" si="66"/>
        <v>Low Risk</v>
      </c>
      <c r="R157" s="44" t="str">
        <f t="shared" si="67"/>
        <v>Low Risk</v>
      </c>
      <c r="S157" s="45" t="str">
        <f t="shared" si="68"/>
        <v>Intermediate Level of Service</v>
      </c>
      <c r="T157" s="62" t="str">
        <f t="shared" si="81"/>
        <v>Low Priority</v>
      </c>
      <c r="U157" s="46">
        <f t="shared" si="69"/>
        <v>7</v>
      </c>
      <c r="V157" s="28" t="str">
        <f t="shared" si="82"/>
        <v>Perform Routine Preventative Maintenance</v>
      </c>
      <c r="W157" s="47" t="str">
        <f t="shared" si="83"/>
        <v/>
      </c>
      <c r="X157" s="27" t="str">
        <f t="shared" si="84"/>
        <v>Maintain O&amp;M and Routine Monitoring</v>
      </c>
      <c r="Y157" s="48">
        <f t="shared" si="70"/>
        <v>26</v>
      </c>
      <c r="Z157" s="48">
        <f t="shared" si="71"/>
        <v>16</v>
      </c>
      <c r="AA157" s="48">
        <f t="shared" si="72"/>
        <v>26</v>
      </c>
      <c r="AB157" s="48">
        <f t="shared" si="73"/>
        <v>16</v>
      </c>
      <c r="AC157" s="48">
        <f t="shared" si="74"/>
        <v>26</v>
      </c>
      <c r="AD157" s="48" t="str">
        <f t="shared" si="75"/>
        <v xml:space="preserve"> </v>
      </c>
      <c r="AE157" s="48" t="str">
        <f t="shared" si="76"/>
        <v xml:space="preserve"> </v>
      </c>
      <c r="AF157" s="48" t="str">
        <f t="shared" si="77"/>
        <v xml:space="preserve"> </v>
      </c>
      <c r="AG157" s="49" t="str">
        <f t="shared" si="78"/>
        <v/>
      </c>
      <c r="AH157" s="48">
        <f t="shared" si="79"/>
        <v>16</v>
      </c>
      <c r="AI157" s="50">
        <f>'Details and Calculations'!AE156</f>
        <v>1</v>
      </c>
      <c r="AJ157" s="50">
        <f>'Details and Calculations'!AM156</f>
        <v>1</v>
      </c>
      <c r="AK157" s="50">
        <f>'Details and Calculations'!AR156</f>
        <v>1</v>
      </c>
      <c r="AL157" s="50">
        <f>'Details and Calculations'!AW156</f>
        <v>1</v>
      </c>
      <c r="AM157" s="50">
        <f>'Details and Calculations'!BA156</f>
        <v>1</v>
      </c>
      <c r="AN157" s="50" t="str">
        <f>'Details and Calculations'!BF156</f>
        <v xml:space="preserve"> </v>
      </c>
      <c r="AO157" s="50" t="str">
        <f>'Details and Calculations'!BI156</f>
        <v xml:space="preserve"> </v>
      </c>
      <c r="AP157" s="50" t="str">
        <f>'Details and Calculations'!BM156</f>
        <v xml:space="preserve"> </v>
      </c>
      <c r="AQ157" s="50" t="str">
        <f>'Details and Calculations'!BP156</f>
        <v xml:space="preserve"> </v>
      </c>
      <c r="AR157" s="50">
        <f>'Details and Calculations'!CC156</f>
        <v>1</v>
      </c>
      <c r="AS157" s="50">
        <f>'Details and Calculations'!CJ156</f>
        <v>1</v>
      </c>
      <c r="AT157" s="51">
        <f>'Details and Calculations'!T156</f>
        <v>1</v>
      </c>
      <c r="AU157" s="51">
        <f>'Details and Calculations'!Z156</f>
        <v>1</v>
      </c>
      <c r="AV157" s="51">
        <f>'Details and Calculations'!S156</f>
        <v>0</v>
      </c>
      <c r="AW157" s="51">
        <f>'Details and Calculations'!AI156</f>
        <v>1</v>
      </c>
      <c r="AX157" s="51">
        <f>'Details and Calculations'!BY156</f>
        <v>1</v>
      </c>
      <c r="AY157" s="51">
        <f>'Details and Calculations'!CG156</f>
        <v>1</v>
      </c>
      <c r="AZ157" s="51">
        <f>'Details and Calculations'!CI156</f>
        <v>1</v>
      </c>
      <c r="BA157" s="51">
        <f t="shared" si="80"/>
        <v>1</v>
      </c>
      <c r="BB157" s="52">
        <f>'Details and Calculations'!Y156</f>
        <v>1</v>
      </c>
      <c r="BC157" s="52">
        <f>'Details and Calculations'!AC156</f>
        <v>1</v>
      </c>
      <c r="BD157" s="52">
        <f>'Details and Calculations'!AK156</f>
        <v>1</v>
      </c>
      <c r="BE157" s="52">
        <f>'Details and Calculations'!AN156</f>
        <v>500</v>
      </c>
      <c r="BF157" s="52">
        <f>'Details and Calculations'!AP156</f>
        <v>17</v>
      </c>
      <c r="BG157" s="52">
        <f>'Details and Calculations'!AT156</f>
        <v>6</v>
      </c>
      <c r="BH157" s="52">
        <f>'Details and Calculations'!AY156</f>
        <v>2</v>
      </c>
      <c r="BI157" s="52">
        <f>'Details and Calculations'!BB156</f>
        <v>3500</v>
      </c>
      <c r="BJ157" s="52" t="str">
        <f>'Details and Calculations'!BD156</f>
        <v xml:space="preserve"> </v>
      </c>
      <c r="BK157" s="52">
        <f>'Details and Calculations'!CA156</f>
        <v>1</v>
      </c>
      <c r="BL157" s="43">
        <f>'Details and Calculations'!AA156</f>
        <v>1</v>
      </c>
      <c r="BM157" s="43" t="str">
        <f>'Details and Calculations'!AB156</f>
        <v>"Springbox" --Intake Structure At A Spring</v>
      </c>
      <c r="BN157" s="43">
        <f>'Details and Calculations'!AD156</f>
        <v>2013</v>
      </c>
      <c r="BO157" s="43">
        <f>'Details and Calculations'!AJ156</f>
        <v>1</v>
      </c>
      <c r="BP157" s="43">
        <f>'Details and Calculations'!AL156</f>
        <v>2013</v>
      </c>
      <c r="BQ157" s="43">
        <f>'Details and Calculations'!AO156</f>
        <v>1</v>
      </c>
      <c r="BR157" s="43">
        <f>'Details and Calculations'!AQ156</f>
        <v>2013</v>
      </c>
      <c r="BS157" s="43">
        <f>'Details and Calculations'!AS156</f>
        <v>1</v>
      </c>
      <c r="BT157" s="43">
        <f>'Details and Calculations'!AV156</f>
        <v>2013</v>
      </c>
      <c r="BU157" s="43">
        <f>'Details and Calculations'!AX156</f>
        <v>1</v>
      </c>
      <c r="BV157" s="43">
        <f>'Details and Calculations'!AZ156</f>
        <v>2013</v>
      </c>
      <c r="BW157" s="43">
        <f>'Details and Calculations'!BC156</f>
        <v>0</v>
      </c>
      <c r="BX157" s="43" t="str">
        <f>'Details and Calculations'!BE156</f>
        <v xml:space="preserve"> </v>
      </c>
      <c r="BY157" s="43" t="str">
        <f>'Details and Calculations'!BG156</f>
        <v xml:space="preserve"> </v>
      </c>
      <c r="BZ157" s="43" t="str">
        <f>'Details and Calculations'!BH156</f>
        <v xml:space="preserve"> </v>
      </c>
      <c r="CA157" s="43">
        <f>'Details and Calculations'!BJ156</f>
        <v>0</v>
      </c>
      <c r="CB157" s="43" t="str">
        <f>'Details and Calculations'!BK156</f>
        <v/>
      </c>
      <c r="CC157" s="43" t="str">
        <f>'Details and Calculations'!BL156</f>
        <v xml:space="preserve"> </v>
      </c>
      <c r="CD157" s="43" t="str">
        <f>'Details and Calculations'!BN156</f>
        <v xml:space="preserve"> </v>
      </c>
      <c r="CE157" s="43" t="str">
        <f>'Details and Calculations'!BO156</f>
        <v xml:space="preserve"> </v>
      </c>
      <c r="CF157" s="43">
        <f>'Details and Calculations'!BZ156</f>
        <v>1</v>
      </c>
      <c r="CG157" s="43">
        <f>'Details and Calculations'!CB156</f>
        <v>2013</v>
      </c>
      <c r="CH157" s="31"/>
      <c r="CI157" s="53"/>
    </row>
    <row r="158" spans="1:87" x14ac:dyDescent="0.3">
      <c r="A158" s="43">
        <f>'Details and Calculations'!A157</f>
        <v>2017</v>
      </c>
      <c r="B158" s="43" t="str">
        <f>'Details and Calculations'!C157</f>
        <v>Rwanda</v>
      </c>
      <c r="C158" s="43" t="str">
        <f>'Details and Calculations'!D157</f>
        <v>Rulindo</v>
      </c>
      <c r="D158" s="43" t="str">
        <f>'Details and Calculations'!E157</f>
        <v>Shyorongi</v>
      </c>
      <c r="E158" s="43" t="str">
        <f>'Details and Calculations'!F157</f>
        <v>Rutonde</v>
      </c>
      <c r="F158" s="43" t="str">
        <f>'Details and Calculations'!G157</f>
        <v>Nyabyondo</v>
      </c>
      <c r="G158" s="43" t="str">
        <f>'Details and Calculations'!H157</f>
        <v/>
      </c>
      <c r="H158" s="43" t="str">
        <f>'Details and Calculations'!I157</f>
        <v/>
      </c>
      <c r="I158" s="43" t="str">
        <f>'Details and Calculations'!J157</f>
        <v>kirikumuryango network</v>
      </c>
      <c r="J158" s="43">
        <f>'Details and Calculations'!K157</f>
        <v>312</v>
      </c>
      <c r="K158" s="43">
        <f>'Details and Calculations'!O157</f>
        <v>150</v>
      </c>
      <c r="L158" s="43" t="str">
        <f>'Details and Calculations'!P158</f>
        <v xml:space="preserve"> </v>
      </c>
      <c r="M158" s="43" t="str">
        <f>'Details and Calculations'!U157</f>
        <v>Piped Network -- Gravity Only</v>
      </c>
      <c r="N158" s="43">
        <f>'Details and Calculations'!V157</f>
        <v>2013</v>
      </c>
      <c r="O158" s="43" t="str">
        <f>'Details and Calculations'!W157</f>
        <v>Governement (District, Wasac) And Water For People</v>
      </c>
      <c r="P158" s="43" t="str">
        <f>'Details and Calculations'!X157</f>
        <v>Spring</v>
      </c>
      <c r="Q158" s="44" t="str">
        <f t="shared" si="66"/>
        <v>Low Risk</v>
      </c>
      <c r="R158" s="44" t="str">
        <f t="shared" si="67"/>
        <v>Low Risk</v>
      </c>
      <c r="S158" s="45" t="str">
        <f t="shared" si="68"/>
        <v>Intermediate Level of Service</v>
      </c>
      <c r="T158" s="62" t="str">
        <f t="shared" si="81"/>
        <v>Low Priority</v>
      </c>
      <c r="U158" s="46">
        <f t="shared" si="69"/>
        <v>7</v>
      </c>
      <c r="V158" s="28" t="str">
        <f t="shared" si="82"/>
        <v>Repair or Replace Components</v>
      </c>
      <c r="W158" s="47" t="str">
        <f t="shared" si="83"/>
        <v xml:space="preserve">Distribution  Line, </v>
      </c>
      <c r="X158" s="27" t="str">
        <f t="shared" si="84"/>
        <v>Create Plan To Repair or Replace Components</v>
      </c>
      <c r="Y158" s="48">
        <f t="shared" si="70"/>
        <v>26</v>
      </c>
      <c r="Z158" s="48">
        <f t="shared" si="71"/>
        <v>16</v>
      </c>
      <c r="AA158" s="48">
        <f t="shared" si="72"/>
        <v>26</v>
      </c>
      <c r="AB158" s="48">
        <f t="shared" si="73"/>
        <v>16</v>
      </c>
      <c r="AC158" s="48">
        <f t="shared" si="74"/>
        <v>26</v>
      </c>
      <c r="AD158" s="48" t="str">
        <f t="shared" si="75"/>
        <v xml:space="preserve"> </v>
      </c>
      <c r="AE158" s="48" t="str">
        <f t="shared" si="76"/>
        <v xml:space="preserve"> </v>
      </c>
      <c r="AF158" s="48" t="str">
        <f t="shared" si="77"/>
        <v xml:space="preserve"> </v>
      </c>
      <c r="AG158" s="49" t="str">
        <f t="shared" si="78"/>
        <v/>
      </c>
      <c r="AH158" s="48">
        <f t="shared" si="79"/>
        <v>16</v>
      </c>
      <c r="AI158" s="50">
        <f>'Details and Calculations'!AE157</f>
        <v>1</v>
      </c>
      <c r="AJ158" s="50">
        <f>'Details and Calculations'!AM157</f>
        <v>1</v>
      </c>
      <c r="AK158" s="50">
        <f>'Details and Calculations'!AR157</f>
        <v>1</v>
      </c>
      <c r="AL158" s="50">
        <f>'Details and Calculations'!AW157</f>
        <v>1</v>
      </c>
      <c r="AM158" s="50">
        <f>'Details and Calculations'!BA157</f>
        <v>2</v>
      </c>
      <c r="AN158" s="50" t="str">
        <f>'Details and Calculations'!BF157</f>
        <v xml:space="preserve"> </v>
      </c>
      <c r="AO158" s="50" t="str">
        <f>'Details and Calculations'!BI157</f>
        <v xml:space="preserve"> </v>
      </c>
      <c r="AP158" s="50" t="str">
        <f>'Details and Calculations'!BM157</f>
        <v xml:space="preserve"> </v>
      </c>
      <c r="AQ158" s="50" t="str">
        <f>'Details and Calculations'!BP157</f>
        <v xml:space="preserve"> </v>
      </c>
      <c r="AR158" s="50">
        <f>'Details and Calculations'!CC157</f>
        <v>1</v>
      </c>
      <c r="AS158" s="50">
        <f>'Details and Calculations'!CJ157</f>
        <v>1</v>
      </c>
      <c r="AT158" s="51">
        <f>'Details and Calculations'!T157</f>
        <v>1</v>
      </c>
      <c r="AU158" s="51">
        <f>'Details and Calculations'!Z157</f>
        <v>1</v>
      </c>
      <c r="AV158" s="51">
        <f>'Details and Calculations'!S157</f>
        <v>0</v>
      </c>
      <c r="AW158" s="51">
        <f>'Details and Calculations'!AI157</f>
        <v>1</v>
      </c>
      <c r="AX158" s="51">
        <f>'Details and Calculations'!BY157</f>
        <v>1</v>
      </c>
      <c r="AY158" s="51">
        <f>'Details and Calculations'!CG157</f>
        <v>1</v>
      </c>
      <c r="AZ158" s="51">
        <f>'Details and Calculations'!CI157</f>
        <v>1</v>
      </c>
      <c r="BA158" s="51">
        <f t="shared" si="80"/>
        <v>1</v>
      </c>
      <c r="BB158" s="52">
        <f>'Details and Calculations'!Y157</f>
        <v>1</v>
      </c>
      <c r="BC158" s="52">
        <f>'Details and Calculations'!AC157</f>
        <v>1</v>
      </c>
      <c r="BD158" s="52">
        <f>'Details and Calculations'!AK157</f>
        <v>1</v>
      </c>
      <c r="BE158" s="52">
        <f>'Details and Calculations'!AN157</f>
        <v>500</v>
      </c>
      <c r="BF158" s="52">
        <f>'Details and Calculations'!AP157</f>
        <v>17</v>
      </c>
      <c r="BG158" s="52">
        <f>'Details and Calculations'!AT157</f>
        <v>6</v>
      </c>
      <c r="BH158" s="52">
        <f>'Details and Calculations'!AY157</f>
        <v>2</v>
      </c>
      <c r="BI158" s="52">
        <f>'Details and Calculations'!BB157</f>
        <v>10000</v>
      </c>
      <c r="BJ158" s="52" t="str">
        <f>'Details and Calculations'!BD157</f>
        <v xml:space="preserve"> </v>
      </c>
      <c r="BK158" s="52">
        <f>'Details and Calculations'!CA157</f>
        <v>1</v>
      </c>
      <c r="BL158" s="43">
        <f>'Details and Calculations'!AA157</f>
        <v>1</v>
      </c>
      <c r="BM158" s="43" t="str">
        <f>'Details and Calculations'!AB157</f>
        <v>"Springbox" --Intake Structure At A Spring</v>
      </c>
      <c r="BN158" s="43">
        <f>'Details and Calculations'!AD157</f>
        <v>2013</v>
      </c>
      <c r="BO158" s="43">
        <f>'Details and Calculations'!AJ157</f>
        <v>1</v>
      </c>
      <c r="BP158" s="43">
        <f>'Details and Calculations'!AL157</f>
        <v>2013</v>
      </c>
      <c r="BQ158" s="43">
        <f>'Details and Calculations'!AO157</f>
        <v>1</v>
      </c>
      <c r="BR158" s="43">
        <f>'Details and Calculations'!AQ157</f>
        <v>2013</v>
      </c>
      <c r="BS158" s="43">
        <f>'Details and Calculations'!AS157</f>
        <v>1</v>
      </c>
      <c r="BT158" s="43">
        <f>'Details and Calculations'!AV157</f>
        <v>2013</v>
      </c>
      <c r="BU158" s="43">
        <f>'Details and Calculations'!AX157</f>
        <v>1</v>
      </c>
      <c r="BV158" s="43">
        <f>'Details and Calculations'!AZ157</f>
        <v>2013</v>
      </c>
      <c r="BW158" s="43">
        <f>'Details and Calculations'!BC157</f>
        <v>0</v>
      </c>
      <c r="BX158" s="43" t="str">
        <f>'Details and Calculations'!BE157</f>
        <v xml:space="preserve"> </v>
      </c>
      <c r="BY158" s="43" t="str">
        <f>'Details and Calculations'!BG157</f>
        <v xml:space="preserve"> </v>
      </c>
      <c r="BZ158" s="43" t="str">
        <f>'Details and Calculations'!BH157</f>
        <v xml:space="preserve"> </v>
      </c>
      <c r="CA158" s="43">
        <f>'Details and Calculations'!BJ157</f>
        <v>0</v>
      </c>
      <c r="CB158" s="43" t="str">
        <f>'Details and Calculations'!BK157</f>
        <v/>
      </c>
      <c r="CC158" s="43" t="str">
        <f>'Details and Calculations'!BL157</f>
        <v xml:space="preserve"> </v>
      </c>
      <c r="CD158" s="43" t="str">
        <f>'Details and Calculations'!BN157</f>
        <v xml:space="preserve"> </v>
      </c>
      <c r="CE158" s="43" t="str">
        <f>'Details and Calculations'!BO157</f>
        <v xml:space="preserve"> </v>
      </c>
      <c r="CF158" s="43">
        <f>'Details and Calculations'!BZ157</f>
        <v>1</v>
      </c>
      <c r="CG158" s="43">
        <f>'Details and Calculations'!CB157</f>
        <v>2013</v>
      </c>
      <c r="CH158" s="31"/>
      <c r="CI158" s="53"/>
    </row>
    <row r="159" spans="1:87" x14ac:dyDescent="0.3">
      <c r="A159" s="43">
        <f>'Details and Calculations'!A158</f>
        <v>2017</v>
      </c>
      <c r="B159" s="43" t="str">
        <f>'Details and Calculations'!C158</f>
        <v>Rwanda</v>
      </c>
      <c r="C159" s="43" t="str">
        <f>'Details and Calculations'!D158</f>
        <v>Rulindo</v>
      </c>
      <c r="D159" s="43" t="str">
        <f>'Details and Calculations'!E158</f>
        <v>Burega</v>
      </c>
      <c r="E159" s="43" t="str">
        <f>'Details and Calculations'!F158</f>
        <v>Butangampundu</v>
      </c>
      <c r="F159" s="43" t="str">
        <f>'Details and Calculations'!G158</f>
        <v>Karugaju</v>
      </c>
      <c r="G159" s="43" t="str">
        <f>'Details and Calculations'!H158</f>
        <v/>
      </c>
      <c r="H159" s="43" t="str">
        <f>'Details and Calculations'!I158</f>
        <v/>
      </c>
      <c r="I159" s="43" t="str">
        <f>'Details and Calculations'!J158</f>
        <v>Rwamugaza</v>
      </c>
      <c r="J159" s="43">
        <f>'Details and Calculations'!K158</f>
        <v>345</v>
      </c>
      <c r="K159" s="43">
        <f>'Details and Calculations'!O158</f>
        <v>345</v>
      </c>
      <c r="L159" s="43" t="str">
        <f>'Details and Calculations'!P159</f>
        <v xml:space="preserve"> </v>
      </c>
      <c r="M159" s="43" t="str">
        <f>'Details and Calculations'!U158</f>
        <v>Piped Network -- Gravity Only</v>
      </c>
      <c r="N159" s="43">
        <f>'Details and Calculations'!V158</f>
        <v>2014</v>
      </c>
      <c r="O159" s="43" t="str">
        <f>'Details and Calculations'!W158</f>
        <v>Governement (District, Wasac) And Water For People</v>
      </c>
      <c r="P159" s="43" t="str">
        <f>'Details and Calculations'!X158</f>
        <v>Spring</v>
      </c>
      <c r="Q159" s="44" t="str">
        <f t="shared" si="66"/>
        <v>Low Risk</v>
      </c>
      <c r="R159" s="44" t="str">
        <f t="shared" si="67"/>
        <v>High Risk</v>
      </c>
      <c r="S159" s="45" t="str">
        <f t="shared" si="68"/>
        <v>Basic Level of Service</v>
      </c>
      <c r="T159" s="62" t="str">
        <f t="shared" si="81"/>
        <v>High Priority</v>
      </c>
      <c r="U159" s="46">
        <f t="shared" si="69"/>
        <v>5</v>
      </c>
      <c r="V159" s="28" t="str">
        <f t="shared" si="82"/>
        <v>Major Repairs or Replace System</v>
      </c>
      <c r="W159" s="47" t="str">
        <f t="shared" si="83"/>
        <v/>
      </c>
      <c r="X159" s="27" t="str">
        <f t="shared" si="84"/>
        <v>Further Technical Diagnostic Needed</v>
      </c>
      <c r="Y159" s="48">
        <f t="shared" si="70"/>
        <v>16</v>
      </c>
      <c r="Z159" s="48">
        <f t="shared" si="71"/>
        <v>6</v>
      </c>
      <c r="AA159" s="48">
        <f t="shared" si="72"/>
        <v>27</v>
      </c>
      <c r="AB159" s="48">
        <f t="shared" si="73"/>
        <v>17</v>
      </c>
      <c r="AC159" s="48" t="str">
        <f t="shared" si="74"/>
        <v xml:space="preserve"> </v>
      </c>
      <c r="AD159" s="48" t="str">
        <f t="shared" si="75"/>
        <v xml:space="preserve"> </v>
      </c>
      <c r="AE159" s="48" t="str">
        <f t="shared" si="76"/>
        <v xml:space="preserve"> </v>
      </c>
      <c r="AF159" s="48" t="str">
        <f t="shared" si="77"/>
        <v xml:space="preserve"> </v>
      </c>
      <c r="AG159" s="49" t="str">
        <f t="shared" si="78"/>
        <v/>
      </c>
      <c r="AH159" s="48">
        <f t="shared" si="79"/>
        <v>17</v>
      </c>
      <c r="AI159" s="50">
        <f>'Details and Calculations'!AE158</f>
        <v>1</v>
      </c>
      <c r="AJ159" s="50">
        <f>'Details and Calculations'!AM158</f>
        <v>1</v>
      </c>
      <c r="AK159" s="50">
        <f>'Details and Calculations'!AR158</f>
        <v>1</v>
      </c>
      <c r="AL159" s="50">
        <f>'Details and Calculations'!AW158</f>
        <v>1</v>
      </c>
      <c r="AM159" s="50" t="str">
        <f>'Details and Calculations'!BA158</f>
        <v xml:space="preserve"> </v>
      </c>
      <c r="AN159" s="50" t="str">
        <f>'Details and Calculations'!BF158</f>
        <v xml:space="preserve"> </v>
      </c>
      <c r="AO159" s="50" t="str">
        <f>'Details and Calculations'!BI158</f>
        <v xml:space="preserve"> </v>
      </c>
      <c r="AP159" s="50" t="str">
        <f>'Details and Calculations'!BM158</f>
        <v xml:space="preserve"> </v>
      </c>
      <c r="AQ159" s="50" t="str">
        <f>'Details and Calculations'!BP158</f>
        <v xml:space="preserve"> </v>
      </c>
      <c r="AR159" s="50">
        <f>'Details and Calculations'!CC158</f>
        <v>3</v>
      </c>
      <c r="AS159" s="50">
        <f>'Details and Calculations'!CJ158</f>
        <v>2</v>
      </c>
      <c r="AT159" s="51">
        <f>'Details and Calculations'!T158</f>
        <v>1</v>
      </c>
      <c r="AU159" s="51">
        <f>'Details and Calculations'!Z158</f>
        <v>1</v>
      </c>
      <c r="AV159" s="51">
        <f>'Details and Calculations'!S158</f>
        <v>0</v>
      </c>
      <c r="AW159" s="51">
        <f>'Details and Calculations'!AI158</f>
        <v>1</v>
      </c>
      <c r="AX159" s="51">
        <f>'Details and Calculations'!BY158</f>
        <v>1</v>
      </c>
      <c r="AY159" s="51">
        <f>'Details and Calculations'!CG158</f>
        <v>1</v>
      </c>
      <c r="AZ159" s="51">
        <f>'Details and Calculations'!CI158</f>
        <v>0</v>
      </c>
      <c r="BA159" s="51">
        <f t="shared" si="80"/>
        <v>0</v>
      </c>
      <c r="BB159" s="52">
        <f>'Details and Calculations'!Y158</f>
        <v>2</v>
      </c>
      <c r="BC159" s="52">
        <f>'Details and Calculations'!AC158</f>
        <v>2</v>
      </c>
      <c r="BD159" s="52">
        <f>'Details and Calculations'!AK158</f>
        <v>1</v>
      </c>
      <c r="BE159" s="52">
        <f>'Details and Calculations'!AN158</f>
        <v>8000</v>
      </c>
      <c r="BF159" s="52">
        <f>'Details and Calculations'!AP158</f>
        <v>20</v>
      </c>
      <c r="BG159" s="52">
        <f>'Details and Calculations'!AT158</f>
        <v>16</v>
      </c>
      <c r="BH159" s="52" t="str">
        <f>'Details and Calculations'!AY158</f>
        <v xml:space="preserve"> </v>
      </c>
      <c r="BI159" s="52" t="str">
        <f>'Details and Calculations'!BB158</f>
        <v xml:space="preserve"> </v>
      </c>
      <c r="BJ159" s="52" t="str">
        <f>'Details and Calculations'!BD158</f>
        <v xml:space="preserve"> </v>
      </c>
      <c r="BK159" s="52">
        <f>'Details and Calculations'!CA158</f>
        <v>1</v>
      </c>
      <c r="BL159" s="43">
        <f>'Details and Calculations'!AA158</f>
        <v>1</v>
      </c>
      <c r="BM159" s="43" t="str">
        <f>'Details and Calculations'!AB158</f>
        <v/>
      </c>
      <c r="BN159" s="43">
        <f>'Details and Calculations'!AD158</f>
        <v>2003</v>
      </c>
      <c r="BO159" s="43">
        <f>'Details and Calculations'!AJ158</f>
        <v>1</v>
      </c>
      <c r="BP159" s="43">
        <f>'Details and Calculations'!AL158</f>
        <v>2003</v>
      </c>
      <c r="BQ159" s="43">
        <f>'Details and Calculations'!AO158</f>
        <v>1</v>
      </c>
      <c r="BR159" s="43">
        <f>'Details and Calculations'!AQ158</f>
        <v>2014</v>
      </c>
      <c r="BS159" s="43">
        <f>'Details and Calculations'!AS158</f>
        <v>1</v>
      </c>
      <c r="BT159" s="43">
        <f>'Details and Calculations'!AV158</f>
        <v>2014</v>
      </c>
      <c r="BU159" s="43">
        <f>'Details and Calculations'!AX158</f>
        <v>0</v>
      </c>
      <c r="BV159" s="43" t="str">
        <f>'Details and Calculations'!AZ158</f>
        <v xml:space="preserve"> </v>
      </c>
      <c r="BW159" s="43">
        <f>'Details and Calculations'!BC158</f>
        <v>0</v>
      </c>
      <c r="BX159" s="43" t="str">
        <f>'Details and Calculations'!BE158</f>
        <v xml:space="preserve"> </v>
      </c>
      <c r="BY159" s="43" t="str">
        <f>'Details and Calculations'!BG158</f>
        <v xml:space="preserve"> </v>
      </c>
      <c r="BZ159" s="43" t="str">
        <f>'Details and Calculations'!BH158</f>
        <v xml:space="preserve"> </v>
      </c>
      <c r="CA159" s="43">
        <f>'Details and Calculations'!BJ158</f>
        <v>0</v>
      </c>
      <c r="CB159" s="43" t="str">
        <f>'Details and Calculations'!BK158</f>
        <v/>
      </c>
      <c r="CC159" s="43" t="str">
        <f>'Details and Calculations'!BL158</f>
        <v xml:space="preserve"> </v>
      </c>
      <c r="CD159" s="43" t="str">
        <f>'Details and Calculations'!BN158</f>
        <v xml:space="preserve"> </v>
      </c>
      <c r="CE159" s="43" t="str">
        <f>'Details and Calculations'!BO158</f>
        <v xml:space="preserve"> </v>
      </c>
      <c r="CF159" s="43">
        <f>'Details and Calculations'!BZ158</f>
        <v>1</v>
      </c>
      <c r="CG159" s="43">
        <f>'Details and Calculations'!CB158</f>
        <v>2014</v>
      </c>
      <c r="CH159" s="31"/>
      <c r="CI159" s="53"/>
    </row>
    <row r="160" spans="1:87" x14ac:dyDescent="0.3">
      <c r="A160" s="43">
        <f>'Details and Calculations'!A159</f>
        <v>2017</v>
      </c>
      <c r="B160" s="43" t="str">
        <f>'Details and Calculations'!C159</f>
        <v>Rwanda</v>
      </c>
      <c r="C160" s="43" t="str">
        <f>'Details and Calculations'!D159</f>
        <v>Rulindo</v>
      </c>
      <c r="D160" s="43" t="str">
        <f>'Details and Calculations'!E159</f>
        <v>Tumba</v>
      </c>
      <c r="E160" s="43" t="str">
        <f>'Details and Calculations'!F159</f>
        <v>Nyirabirori</v>
      </c>
      <c r="F160" s="43" t="str">
        <f>'Details and Calculations'!G159</f>
        <v>Bukiga</v>
      </c>
      <c r="G160" s="43" t="str">
        <f>'Details and Calculations'!H159</f>
        <v/>
      </c>
      <c r="H160" s="43" t="str">
        <f>'Details and Calculations'!I159</f>
        <v/>
      </c>
      <c r="I160" s="43" t="str">
        <f>'Details and Calculations'!J159</f>
        <v>Water point at Nyirabirori cell/Nyirambuga pumping</v>
      </c>
      <c r="J160" s="43">
        <f>'Details and Calculations'!K159</f>
        <v>169</v>
      </c>
      <c r="K160" s="43">
        <f>'Details and Calculations'!O159</f>
        <v>169</v>
      </c>
      <c r="L160" s="43" t="str">
        <f>'Details and Calculations'!P160</f>
        <v xml:space="preserve"> </v>
      </c>
      <c r="M160" s="43" t="str">
        <f>'Details and Calculations'!U159</f>
        <v>Piped Network With Pump</v>
      </c>
      <c r="N160" s="43">
        <f>'Details and Calculations'!V159</f>
        <v>2012</v>
      </c>
      <c r="O160" s="43" t="str">
        <f>'Details and Calculations'!W159</f>
        <v>Governement (District, Wasac) And Water For People</v>
      </c>
      <c r="P160" s="43" t="str">
        <f>'Details and Calculations'!X159</f>
        <v>Spring</v>
      </c>
      <c r="Q160" s="44" t="str">
        <f t="shared" si="66"/>
        <v>Low Risk</v>
      </c>
      <c r="R160" s="44" t="str">
        <f t="shared" si="67"/>
        <v>Low Risk</v>
      </c>
      <c r="S160" s="45" t="str">
        <f t="shared" si="68"/>
        <v>Intermediate Level of Service</v>
      </c>
      <c r="T160" s="62" t="str">
        <f t="shared" si="81"/>
        <v>Low Priority</v>
      </c>
      <c r="U160" s="46">
        <f t="shared" si="69"/>
        <v>7</v>
      </c>
      <c r="V160" s="28" t="str">
        <f t="shared" si="82"/>
        <v>Perform Routine Preventative Maintenance</v>
      </c>
      <c r="W160" s="47" t="str">
        <f t="shared" si="83"/>
        <v/>
      </c>
      <c r="X160" s="27" t="str">
        <f t="shared" si="84"/>
        <v>Maintain O&amp;M and Routine Monitoring</v>
      </c>
      <c r="Y160" s="48" t="str">
        <f t="shared" si="70"/>
        <v xml:space="preserve"> </v>
      </c>
      <c r="Z160" s="48" t="str">
        <f t="shared" si="71"/>
        <v xml:space="preserve"> </v>
      </c>
      <c r="AA160" s="48" t="str">
        <f t="shared" si="72"/>
        <v xml:space="preserve"> </v>
      </c>
      <c r="AB160" s="48" t="str">
        <f t="shared" si="73"/>
        <v xml:space="preserve"> </v>
      </c>
      <c r="AC160" s="48" t="str">
        <f t="shared" si="74"/>
        <v xml:space="preserve"> </v>
      </c>
      <c r="AD160" s="48" t="str">
        <f t="shared" si="75"/>
        <v xml:space="preserve"> </v>
      </c>
      <c r="AE160" s="48" t="str">
        <f t="shared" si="76"/>
        <v xml:space="preserve"> </v>
      </c>
      <c r="AF160" s="48" t="str">
        <f t="shared" si="77"/>
        <v xml:space="preserve"> </v>
      </c>
      <c r="AG160" s="49" t="str">
        <f t="shared" si="78"/>
        <v/>
      </c>
      <c r="AH160" s="48">
        <f t="shared" si="79"/>
        <v>15</v>
      </c>
      <c r="AI160" s="50" t="str">
        <f>'Details and Calculations'!AE159</f>
        <v xml:space="preserve"> </v>
      </c>
      <c r="AJ160" s="50" t="str">
        <f>'Details and Calculations'!AM159</f>
        <v xml:space="preserve"> </v>
      </c>
      <c r="AK160" s="50" t="str">
        <f>'Details and Calculations'!AR159</f>
        <v xml:space="preserve"> </v>
      </c>
      <c r="AL160" s="50" t="str">
        <f>'Details and Calculations'!AW159</f>
        <v xml:space="preserve"> </v>
      </c>
      <c r="AM160" s="50" t="str">
        <f>'Details and Calculations'!BA159</f>
        <v xml:space="preserve"> </v>
      </c>
      <c r="AN160" s="50" t="str">
        <f>'Details and Calculations'!BF159</f>
        <v xml:space="preserve"> </v>
      </c>
      <c r="AO160" s="50" t="str">
        <f>'Details and Calculations'!BI159</f>
        <v xml:space="preserve"> </v>
      </c>
      <c r="AP160" s="50" t="str">
        <f>'Details and Calculations'!BM159</f>
        <v xml:space="preserve"> </v>
      </c>
      <c r="AQ160" s="50" t="str">
        <f>'Details and Calculations'!BP159</f>
        <v xml:space="preserve"> </v>
      </c>
      <c r="AR160" s="50">
        <f>'Details and Calculations'!CC159</f>
        <v>1</v>
      </c>
      <c r="AS160" s="50">
        <f>'Details and Calculations'!CJ159</f>
        <v>1</v>
      </c>
      <c r="AT160" s="51">
        <f>'Details and Calculations'!T159</f>
        <v>1</v>
      </c>
      <c r="AU160" s="51">
        <f>'Details and Calculations'!Z159</f>
        <v>1</v>
      </c>
      <c r="AV160" s="51">
        <f>'Details and Calculations'!S159</f>
        <v>0</v>
      </c>
      <c r="AW160" s="51">
        <f>'Details and Calculations'!AI159</f>
        <v>1</v>
      </c>
      <c r="AX160" s="51">
        <f>'Details and Calculations'!BY159</f>
        <v>1</v>
      </c>
      <c r="AY160" s="51">
        <f>'Details and Calculations'!CG159</f>
        <v>1</v>
      </c>
      <c r="AZ160" s="51">
        <f>'Details and Calculations'!CI159</f>
        <v>1</v>
      </c>
      <c r="BA160" s="51">
        <f t="shared" si="80"/>
        <v>1</v>
      </c>
      <c r="BB160" s="52">
        <f>'Details and Calculations'!Y159</f>
        <v>11</v>
      </c>
      <c r="BC160" s="52" t="str">
        <f>'Details and Calculations'!AC159</f>
        <v xml:space="preserve"> </v>
      </c>
      <c r="BD160" s="52" t="str">
        <f>'Details and Calculations'!AK159</f>
        <v xml:space="preserve"> </v>
      </c>
      <c r="BE160" s="52" t="str">
        <f>'Details and Calculations'!AN159</f>
        <v xml:space="preserve"> </v>
      </c>
      <c r="BF160" s="52" t="str">
        <f>'Details and Calculations'!AP159</f>
        <v xml:space="preserve"> </v>
      </c>
      <c r="BG160" s="52" t="str">
        <f>'Details and Calculations'!AT159</f>
        <v xml:space="preserve"> </v>
      </c>
      <c r="BH160" s="52" t="str">
        <f>'Details and Calculations'!AY159</f>
        <v xml:space="preserve"> </v>
      </c>
      <c r="BI160" s="52" t="str">
        <f>'Details and Calculations'!BB159</f>
        <v xml:space="preserve"> </v>
      </c>
      <c r="BJ160" s="52" t="str">
        <f>'Details and Calculations'!BD159</f>
        <v xml:space="preserve"> </v>
      </c>
      <c r="BK160" s="52">
        <f>'Details and Calculations'!CA159</f>
        <v>1</v>
      </c>
      <c r="BL160" s="43">
        <f>'Details and Calculations'!AA159</f>
        <v>0</v>
      </c>
      <c r="BM160" s="43" t="str">
        <f>'Details and Calculations'!AB159</f>
        <v/>
      </c>
      <c r="BN160" s="43" t="str">
        <f>'Details and Calculations'!AD159</f>
        <v xml:space="preserve"> </v>
      </c>
      <c r="BO160" s="43">
        <f>'Details and Calculations'!AJ159</f>
        <v>0</v>
      </c>
      <c r="BP160" s="43" t="str">
        <f>'Details and Calculations'!AL159</f>
        <v xml:space="preserve"> </v>
      </c>
      <c r="BQ160" s="43">
        <f>'Details and Calculations'!AO159</f>
        <v>0</v>
      </c>
      <c r="BR160" s="43" t="str">
        <f>'Details and Calculations'!AQ159</f>
        <v xml:space="preserve"> </v>
      </c>
      <c r="BS160" s="43">
        <f>'Details and Calculations'!AS159</f>
        <v>0</v>
      </c>
      <c r="BT160" s="43" t="str">
        <f>'Details and Calculations'!AV159</f>
        <v xml:space="preserve"> </v>
      </c>
      <c r="BU160" s="43">
        <f>'Details and Calculations'!AX159</f>
        <v>0</v>
      </c>
      <c r="BV160" s="43" t="str">
        <f>'Details and Calculations'!AZ159</f>
        <v xml:space="preserve"> </v>
      </c>
      <c r="BW160" s="43">
        <f>'Details and Calculations'!BC159</f>
        <v>0</v>
      </c>
      <c r="BX160" s="43" t="str">
        <f>'Details and Calculations'!BE159</f>
        <v xml:space="preserve"> </v>
      </c>
      <c r="BY160" s="43" t="str">
        <f>'Details and Calculations'!BG159</f>
        <v xml:space="preserve"> </v>
      </c>
      <c r="BZ160" s="43" t="str">
        <f>'Details and Calculations'!BH159</f>
        <v xml:space="preserve"> </v>
      </c>
      <c r="CA160" s="43">
        <f>'Details and Calculations'!BJ159</f>
        <v>0</v>
      </c>
      <c r="CB160" s="43" t="str">
        <f>'Details and Calculations'!BK159</f>
        <v/>
      </c>
      <c r="CC160" s="43" t="str">
        <f>'Details and Calculations'!BL159</f>
        <v xml:space="preserve"> </v>
      </c>
      <c r="CD160" s="43" t="str">
        <f>'Details and Calculations'!BN159</f>
        <v xml:space="preserve"> </v>
      </c>
      <c r="CE160" s="43" t="str">
        <f>'Details and Calculations'!BO159</f>
        <v xml:space="preserve"> </v>
      </c>
      <c r="CF160" s="43">
        <f>'Details and Calculations'!BZ159</f>
        <v>1</v>
      </c>
      <c r="CG160" s="43">
        <f>'Details and Calculations'!CB159</f>
        <v>2012</v>
      </c>
      <c r="CH160" s="31"/>
      <c r="CI160" s="53"/>
    </row>
    <row r="161" spans="1:87" x14ac:dyDescent="0.3">
      <c r="A161" s="43">
        <f>'Details and Calculations'!A160</f>
        <v>2017</v>
      </c>
      <c r="B161" s="43" t="str">
        <f>'Details and Calculations'!C160</f>
        <v>Rwanda</v>
      </c>
      <c r="C161" s="43" t="str">
        <f>'Details and Calculations'!D160</f>
        <v>Rulindo</v>
      </c>
      <c r="D161" s="43" t="str">
        <f>'Details and Calculations'!E160</f>
        <v>Rusiga</v>
      </c>
      <c r="E161" s="43" t="str">
        <f>'Details and Calculations'!F160</f>
        <v>Kirenge</v>
      </c>
      <c r="F161" s="43" t="str">
        <f>'Details and Calculations'!G160</f>
        <v>Rebero</v>
      </c>
      <c r="G161" s="43" t="str">
        <f>'Details and Calculations'!H160</f>
        <v/>
      </c>
      <c r="H161" s="43" t="str">
        <f>'Details and Calculations'!I160</f>
        <v/>
      </c>
      <c r="I161" s="43" t="str">
        <f>'Details and Calculations'!J160</f>
        <v>Kirenge water point/Tare-Rusiga pumping</v>
      </c>
      <c r="J161" s="43">
        <f>'Details and Calculations'!K160</f>
        <v>181</v>
      </c>
      <c r="K161" s="43">
        <f>'Details and Calculations'!O160</f>
        <v>181</v>
      </c>
      <c r="L161" s="43">
        <f>'Details and Calculations'!P161</f>
        <v>117</v>
      </c>
      <c r="M161" s="43" t="str">
        <f>'Details and Calculations'!U160</f>
        <v>Piped Network With Pump</v>
      </c>
      <c r="N161" s="43">
        <f>'Details and Calculations'!V160</f>
        <v>2015</v>
      </c>
      <c r="O161" s="43" t="str">
        <f>'Details and Calculations'!W160</f>
        <v>Governement (District, Wasac) And Water For People</v>
      </c>
      <c r="P161" s="43" t="str">
        <f>'Details and Calculations'!X160</f>
        <v>Spring</v>
      </c>
      <c r="Q161" s="44" t="str">
        <f t="shared" si="66"/>
        <v>Low Risk</v>
      </c>
      <c r="R161" s="44" t="str">
        <f t="shared" si="67"/>
        <v>Low Risk</v>
      </c>
      <c r="S161" s="45" t="str">
        <f t="shared" si="68"/>
        <v>Intermediate Level of Service</v>
      </c>
      <c r="T161" s="62" t="str">
        <f t="shared" si="81"/>
        <v>Low Priority</v>
      </c>
      <c r="U161" s="46">
        <f t="shared" si="69"/>
        <v>7</v>
      </c>
      <c r="V161" s="28" t="str">
        <f t="shared" si="82"/>
        <v>Perform Routine Preventative Maintenance</v>
      </c>
      <c r="W161" s="47" t="str">
        <f t="shared" si="83"/>
        <v/>
      </c>
      <c r="X161" s="27" t="str">
        <f t="shared" si="84"/>
        <v>Maintain O&amp;M and Routine Monitoring</v>
      </c>
      <c r="Y161" s="48" t="str">
        <f t="shared" si="70"/>
        <v xml:space="preserve"> </v>
      </c>
      <c r="Z161" s="48" t="str">
        <f t="shared" si="71"/>
        <v xml:space="preserve"> </v>
      </c>
      <c r="AA161" s="48" t="str">
        <f t="shared" si="72"/>
        <v xml:space="preserve"> </v>
      </c>
      <c r="AB161" s="48" t="str">
        <f t="shared" si="73"/>
        <v xml:space="preserve"> </v>
      </c>
      <c r="AC161" s="48" t="str">
        <f t="shared" si="74"/>
        <v xml:space="preserve"> </v>
      </c>
      <c r="AD161" s="48" t="str">
        <f t="shared" si="75"/>
        <v xml:space="preserve"> </v>
      </c>
      <c r="AE161" s="48" t="str">
        <f t="shared" si="76"/>
        <v xml:space="preserve"> </v>
      </c>
      <c r="AF161" s="48" t="str">
        <f t="shared" si="77"/>
        <v xml:space="preserve"> </v>
      </c>
      <c r="AG161" s="49" t="str">
        <f t="shared" si="78"/>
        <v/>
      </c>
      <c r="AH161" s="48">
        <f t="shared" si="79"/>
        <v>18</v>
      </c>
      <c r="AI161" s="50" t="str">
        <f>'Details and Calculations'!AE160</f>
        <v xml:space="preserve"> </v>
      </c>
      <c r="AJ161" s="50" t="str">
        <f>'Details and Calculations'!AM160</f>
        <v xml:space="preserve"> </v>
      </c>
      <c r="AK161" s="50" t="str">
        <f>'Details and Calculations'!AR160</f>
        <v xml:space="preserve"> </v>
      </c>
      <c r="AL161" s="50" t="str">
        <f>'Details and Calculations'!AW160</f>
        <v xml:space="preserve"> </v>
      </c>
      <c r="AM161" s="50" t="str">
        <f>'Details and Calculations'!BA160</f>
        <v xml:space="preserve"> </v>
      </c>
      <c r="AN161" s="50" t="str">
        <f>'Details and Calculations'!BF160</f>
        <v xml:space="preserve"> </v>
      </c>
      <c r="AO161" s="50" t="str">
        <f>'Details and Calculations'!BI160</f>
        <v xml:space="preserve"> </v>
      </c>
      <c r="AP161" s="50" t="str">
        <f>'Details and Calculations'!BM160</f>
        <v xml:space="preserve"> </v>
      </c>
      <c r="AQ161" s="50" t="str">
        <f>'Details and Calculations'!BP160</f>
        <v xml:space="preserve"> </v>
      </c>
      <c r="AR161" s="50">
        <f>'Details and Calculations'!CC160</f>
        <v>1</v>
      </c>
      <c r="AS161" s="50">
        <f>'Details and Calculations'!CJ160</f>
        <v>1</v>
      </c>
      <c r="AT161" s="51">
        <f>'Details and Calculations'!T160</f>
        <v>1</v>
      </c>
      <c r="AU161" s="51">
        <f>'Details and Calculations'!Z160</f>
        <v>1</v>
      </c>
      <c r="AV161" s="51">
        <f>'Details and Calculations'!S160</f>
        <v>0</v>
      </c>
      <c r="AW161" s="51">
        <f>'Details and Calculations'!AI160</f>
        <v>1</v>
      </c>
      <c r="AX161" s="51">
        <f>'Details and Calculations'!BY160</f>
        <v>1</v>
      </c>
      <c r="AY161" s="51">
        <f>'Details and Calculations'!CG160</f>
        <v>1</v>
      </c>
      <c r="AZ161" s="51">
        <f>'Details and Calculations'!CI160</f>
        <v>1</v>
      </c>
      <c r="BA161" s="51">
        <f t="shared" si="80"/>
        <v>1</v>
      </c>
      <c r="BB161" s="52">
        <f>'Details and Calculations'!Y160</f>
        <v>10</v>
      </c>
      <c r="BC161" s="52" t="str">
        <f>'Details and Calculations'!AC160</f>
        <v xml:space="preserve"> </v>
      </c>
      <c r="BD161" s="52" t="str">
        <f>'Details and Calculations'!AK160</f>
        <v xml:space="preserve"> </v>
      </c>
      <c r="BE161" s="52" t="str">
        <f>'Details and Calculations'!AN160</f>
        <v xml:space="preserve"> </v>
      </c>
      <c r="BF161" s="52" t="str">
        <f>'Details and Calculations'!AP160</f>
        <v xml:space="preserve"> </v>
      </c>
      <c r="BG161" s="52" t="str">
        <f>'Details and Calculations'!AT160</f>
        <v xml:space="preserve"> </v>
      </c>
      <c r="BH161" s="52" t="str">
        <f>'Details and Calculations'!AY160</f>
        <v xml:space="preserve"> </v>
      </c>
      <c r="BI161" s="52" t="str">
        <f>'Details and Calculations'!BB160</f>
        <v xml:space="preserve"> </v>
      </c>
      <c r="BJ161" s="52" t="str">
        <f>'Details and Calculations'!BD160</f>
        <v xml:space="preserve"> </v>
      </c>
      <c r="BK161" s="52">
        <f>'Details and Calculations'!CA160</f>
        <v>1</v>
      </c>
      <c r="BL161" s="43">
        <f>'Details and Calculations'!AA160</f>
        <v>0</v>
      </c>
      <c r="BM161" s="43" t="str">
        <f>'Details and Calculations'!AB160</f>
        <v/>
      </c>
      <c r="BN161" s="43" t="str">
        <f>'Details and Calculations'!AD160</f>
        <v xml:space="preserve"> </v>
      </c>
      <c r="BO161" s="43">
        <f>'Details and Calculations'!AJ160</f>
        <v>0</v>
      </c>
      <c r="BP161" s="43" t="str">
        <f>'Details and Calculations'!AL160</f>
        <v xml:space="preserve"> </v>
      </c>
      <c r="BQ161" s="43">
        <f>'Details and Calculations'!AO160</f>
        <v>0</v>
      </c>
      <c r="BR161" s="43" t="str">
        <f>'Details and Calculations'!AQ160</f>
        <v xml:space="preserve"> </v>
      </c>
      <c r="BS161" s="43">
        <f>'Details and Calculations'!AS160</f>
        <v>0</v>
      </c>
      <c r="BT161" s="43" t="str">
        <f>'Details and Calculations'!AV160</f>
        <v xml:space="preserve"> </v>
      </c>
      <c r="BU161" s="43">
        <f>'Details and Calculations'!AX160</f>
        <v>0</v>
      </c>
      <c r="BV161" s="43" t="str">
        <f>'Details and Calculations'!AZ160</f>
        <v xml:space="preserve"> </v>
      </c>
      <c r="BW161" s="43">
        <f>'Details and Calculations'!BC160</f>
        <v>0</v>
      </c>
      <c r="BX161" s="43" t="str">
        <f>'Details and Calculations'!BE160</f>
        <v xml:space="preserve"> </v>
      </c>
      <c r="BY161" s="43" t="str">
        <f>'Details and Calculations'!BG160</f>
        <v xml:space="preserve"> </v>
      </c>
      <c r="BZ161" s="43" t="str">
        <f>'Details and Calculations'!BH160</f>
        <v xml:space="preserve"> </v>
      </c>
      <c r="CA161" s="43">
        <f>'Details and Calculations'!BJ160</f>
        <v>0</v>
      </c>
      <c r="CB161" s="43" t="str">
        <f>'Details and Calculations'!BK160</f>
        <v/>
      </c>
      <c r="CC161" s="43" t="str">
        <f>'Details and Calculations'!BL160</f>
        <v xml:space="preserve"> </v>
      </c>
      <c r="CD161" s="43" t="str">
        <f>'Details and Calculations'!BN160</f>
        <v xml:space="preserve"> </v>
      </c>
      <c r="CE161" s="43" t="str">
        <f>'Details and Calculations'!BO160</f>
        <v xml:space="preserve"> </v>
      </c>
      <c r="CF161" s="43">
        <f>'Details and Calculations'!BZ160</f>
        <v>1</v>
      </c>
      <c r="CG161" s="43">
        <f>'Details and Calculations'!CB160</f>
        <v>2015</v>
      </c>
      <c r="CH161" s="31"/>
      <c r="CI161" s="53"/>
    </row>
    <row r="162" spans="1:87" x14ac:dyDescent="0.3">
      <c r="A162" s="43">
        <f>'Details and Calculations'!A161</f>
        <v>2017</v>
      </c>
      <c r="B162" s="43" t="str">
        <f>'Details and Calculations'!C161</f>
        <v>Rwanda</v>
      </c>
      <c r="C162" s="43" t="str">
        <f>'Details and Calculations'!D161</f>
        <v>Rulindo</v>
      </c>
      <c r="D162" s="43" t="str">
        <f>'Details and Calculations'!E161</f>
        <v>Masoro</v>
      </c>
      <c r="E162" s="43" t="str">
        <f>'Details and Calculations'!F161</f>
        <v>Shengampuri</v>
      </c>
      <c r="F162" s="43" t="str">
        <f>'Details and Calculations'!G161</f>
        <v>Umubuga</v>
      </c>
      <c r="G162" s="43" t="str">
        <f>'Details and Calculations'!H161</f>
        <v/>
      </c>
      <c r="H162" s="43" t="str">
        <f>'Details and Calculations'!I161</f>
        <v/>
      </c>
      <c r="I162" s="43" t="str">
        <f>'Details and Calculations'!J161</f>
        <v>Mutagata Gravity Network</v>
      </c>
      <c r="J162" s="43">
        <f>'Details and Calculations'!K161</f>
        <v>175</v>
      </c>
      <c r="K162" s="43">
        <f>'Details and Calculations'!O161</f>
        <v>58</v>
      </c>
      <c r="L162" s="43">
        <f>'Details and Calculations'!P162</f>
        <v>29</v>
      </c>
      <c r="M162" s="43" t="str">
        <f>'Details and Calculations'!U161</f>
        <v>Piped Network -- Gravity Only</v>
      </c>
      <c r="N162" s="43">
        <f>'Details and Calculations'!V161</f>
        <v>2004</v>
      </c>
      <c r="O162" s="43" t="str">
        <f>'Details and Calculations'!W161</f>
        <v/>
      </c>
      <c r="P162" s="43" t="str">
        <f>'Details and Calculations'!X161</f>
        <v>Spring</v>
      </c>
      <c r="Q162" s="44" t="str">
        <f t="shared" si="66"/>
        <v>Low Risk</v>
      </c>
      <c r="R162" s="44" t="str">
        <f t="shared" si="67"/>
        <v>Medium Risk</v>
      </c>
      <c r="S162" s="45" t="str">
        <f t="shared" si="68"/>
        <v>Basic Level of Service</v>
      </c>
      <c r="T162" s="62" t="str">
        <f t="shared" si="81"/>
        <v>Medium Priority</v>
      </c>
      <c r="U162" s="46">
        <f t="shared" si="69"/>
        <v>5</v>
      </c>
      <c r="V162" s="28" t="str">
        <f t="shared" si="82"/>
        <v>Repair or Replace Components</v>
      </c>
      <c r="W162" s="47" t="str">
        <f t="shared" si="83"/>
        <v>Intake Structure, Conduction Line, Storage Tank, Other Concrete Structures Distribution  Line, Kiosk/Tap Stand</v>
      </c>
      <c r="X162" s="27" t="str">
        <f t="shared" si="84"/>
        <v>Create Plan To Repair or Replace Components</v>
      </c>
      <c r="Y162" s="48">
        <f t="shared" si="70"/>
        <v>17</v>
      </c>
      <c r="Z162" s="48">
        <f t="shared" si="71"/>
        <v>7</v>
      </c>
      <c r="AA162" s="48">
        <f t="shared" si="72"/>
        <v>17</v>
      </c>
      <c r="AB162" s="48">
        <f t="shared" si="73"/>
        <v>7</v>
      </c>
      <c r="AC162" s="48">
        <f t="shared" si="74"/>
        <v>17</v>
      </c>
      <c r="AD162" s="48" t="str">
        <f t="shared" si="75"/>
        <v xml:space="preserve"> </v>
      </c>
      <c r="AE162" s="48" t="str">
        <f t="shared" si="76"/>
        <v xml:space="preserve"> </v>
      </c>
      <c r="AF162" s="48" t="str">
        <f t="shared" si="77"/>
        <v xml:space="preserve"> </v>
      </c>
      <c r="AG162" s="49" t="str">
        <f t="shared" si="78"/>
        <v/>
      </c>
      <c r="AH162" s="48">
        <f t="shared" si="79"/>
        <v>7</v>
      </c>
      <c r="AI162" s="50">
        <f>'Details and Calculations'!AE161</f>
        <v>2</v>
      </c>
      <c r="AJ162" s="50">
        <f>'Details and Calculations'!AM161</f>
        <v>2</v>
      </c>
      <c r="AK162" s="50">
        <f>'Details and Calculations'!AR161</f>
        <v>2</v>
      </c>
      <c r="AL162" s="50">
        <f>'Details and Calculations'!AW161</f>
        <v>2</v>
      </c>
      <c r="AM162" s="50">
        <f>'Details and Calculations'!BA161</f>
        <v>2</v>
      </c>
      <c r="AN162" s="50" t="str">
        <f>'Details and Calculations'!BF161</f>
        <v xml:space="preserve"> </v>
      </c>
      <c r="AO162" s="50" t="str">
        <f>'Details and Calculations'!BI161</f>
        <v xml:space="preserve"> </v>
      </c>
      <c r="AP162" s="50" t="str">
        <f>'Details and Calculations'!BM161</f>
        <v xml:space="preserve"> </v>
      </c>
      <c r="AQ162" s="50" t="str">
        <f>'Details and Calculations'!BP161</f>
        <v xml:space="preserve"> </v>
      </c>
      <c r="AR162" s="50">
        <f>'Details and Calculations'!CC161</f>
        <v>2</v>
      </c>
      <c r="AS162" s="50">
        <f>'Details and Calculations'!CJ161</f>
        <v>2</v>
      </c>
      <c r="AT162" s="51">
        <f>'Details and Calculations'!T161</f>
        <v>1</v>
      </c>
      <c r="AU162" s="51">
        <f>'Details and Calculations'!Z161</f>
        <v>1</v>
      </c>
      <c r="AV162" s="51">
        <f>'Details and Calculations'!S161</f>
        <v>0</v>
      </c>
      <c r="AW162" s="51">
        <f>'Details and Calculations'!AI161</f>
        <v>1</v>
      </c>
      <c r="AX162" s="51">
        <f>'Details and Calculations'!BY161</f>
        <v>1</v>
      </c>
      <c r="AY162" s="51">
        <f>'Details and Calculations'!CG161</f>
        <v>1</v>
      </c>
      <c r="AZ162" s="51">
        <f>'Details and Calculations'!CI161</f>
        <v>0</v>
      </c>
      <c r="BA162" s="51">
        <f t="shared" si="80"/>
        <v>0</v>
      </c>
      <c r="BB162" s="52">
        <f>'Details and Calculations'!Y161</f>
        <v>1</v>
      </c>
      <c r="BC162" s="52">
        <f>'Details and Calculations'!AC161</f>
        <v>1</v>
      </c>
      <c r="BD162" s="52">
        <f>'Details and Calculations'!AK161</f>
        <v>1</v>
      </c>
      <c r="BE162" s="52">
        <f>'Details and Calculations'!AN161</f>
        <v>3500</v>
      </c>
      <c r="BF162" s="52">
        <f>'Details and Calculations'!AP161</f>
        <v>6</v>
      </c>
      <c r="BG162" s="52">
        <f>'Details and Calculations'!AT161</f>
        <v>4</v>
      </c>
      <c r="BH162" s="52">
        <f>'Details and Calculations'!AY161</f>
        <v>2</v>
      </c>
      <c r="BI162" s="52">
        <f>'Details and Calculations'!BB161</f>
        <v>4500</v>
      </c>
      <c r="BJ162" s="52" t="str">
        <f>'Details and Calculations'!BD161</f>
        <v xml:space="preserve"> </v>
      </c>
      <c r="BK162" s="52">
        <f>'Details and Calculations'!CA161</f>
        <v>12</v>
      </c>
      <c r="BL162" s="43">
        <f>'Details and Calculations'!AA161</f>
        <v>1</v>
      </c>
      <c r="BM162" s="43" t="str">
        <f>'Details and Calculations'!AB161</f>
        <v>"Springbox" --Intake Structure At A Spring</v>
      </c>
      <c r="BN162" s="43">
        <f>'Details and Calculations'!AD161</f>
        <v>2004</v>
      </c>
      <c r="BO162" s="43">
        <f>'Details and Calculations'!AJ161</f>
        <v>1</v>
      </c>
      <c r="BP162" s="43">
        <f>'Details and Calculations'!AL161</f>
        <v>2004</v>
      </c>
      <c r="BQ162" s="43">
        <f>'Details and Calculations'!AO161</f>
        <v>1</v>
      </c>
      <c r="BR162" s="43">
        <f>'Details and Calculations'!AQ161</f>
        <v>2004</v>
      </c>
      <c r="BS162" s="43">
        <f>'Details and Calculations'!AS161</f>
        <v>1</v>
      </c>
      <c r="BT162" s="43">
        <f>'Details and Calculations'!AV161</f>
        <v>2004</v>
      </c>
      <c r="BU162" s="43">
        <f>'Details and Calculations'!AX161</f>
        <v>1</v>
      </c>
      <c r="BV162" s="43">
        <f>'Details and Calculations'!AZ161</f>
        <v>2004</v>
      </c>
      <c r="BW162" s="43">
        <f>'Details and Calculations'!BC161</f>
        <v>0</v>
      </c>
      <c r="BX162" s="43" t="str">
        <f>'Details and Calculations'!BE161</f>
        <v xml:space="preserve"> </v>
      </c>
      <c r="BY162" s="43" t="str">
        <f>'Details and Calculations'!BG161</f>
        <v xml:space="preserve"> </v>
      </c>
      <c r="BZ162" s="43" t="str">
        <f>'Details and Calculations'!BH161</f>
        <v xml:space="preserve"> </v>
      </c>
      <c r="CA162" s="43">
        <f>'Details and Calculations'!BJ161</f>
        <v>0</v>
      </c>
      <c r="CB162" s="43" t="str">
        <f>'Details and Calculations'!BK161</f>
        <v/>
      </c>
      <c r="CC162" s="43" t="str">
        <f>'Details and Calculations'!BL161</f>
        <v xml:space="preserve"> </v>
      </c>
      <c r="CD162" s="43" t="str">
        <f>'Details and Calculations'!BN161</f>
        <v xml:space="preserve"> </v>
      </c>
      <c r="CE162" s="43" t="str">
        <f>'Details and Calculations'!BO161</f>
        <v xml:space="preserve"> </v>
      </c>
      <c r="CF162" s="43">
        <f>'Details and Calculations'!BZ161</f>
        <v>1</v>
      </c>
      <c r="CG162" s="43">
        <f>'Details and Calculations'!CB161</f>
        <v>2004</v>
      </c>
      <c r="CH162" s="31"/>
      <c r="CI162" s="53"/>
    </row>
    <row r="163" spans="1:87" x14ac:dyDescent="0.3">
      <c r="A163" s="43">
        <f>'Details and Calculations'!A162</f>
        <v>2017</v>
      </c>
      <c r="B163" s="43" t="str">
        <f>'Details and Calculations'!C162</f>
        <v>Rwanda</v>
      </c>
      <c r="C163" s="43" t="str">
        <f>'Details and Calculations'!D162</f>
        <v>Rulindo</v>
      </c>
      <c r="D163" s="43" t="str">
        <f>'Details and Calculations'!E162</f>
        <v>Base</v>
      </c>
      <c r="E163" s="43" t="str">
        <f>'Details and Calculations'!F162</f>
        <v>Rwamahwa</v>
      </c>
      <c r="F163" s="43" t="str">
        <f>'Details and Calculations'!G162</f>
        <v>Base</v>
      </c>
      <c r="G163" s="43" t="str">
        <f>'Details and Calculations'!H162</f>
        <v/>
      </c>
      <c r="H163" s="43" t="str">
        <f>'Details and Calculations'!I162</f>
        <v/>
      </c>
      <c r="I163" s="43" t="str">
        <f>'Details and Calculations'!J162</f>
        <v>Rutare I</v>
      </c>
      <c r="J163" s="43">
        <f>'Details and Calculations'!K162</f>
        <v>229</v>
      </c>
      <c r="K163" s="43">
        <f>'Details and Calculations'!O162</f>
        <v>200</v>
      </c>
      <c r="L163" s="43" t="str">
        <f>'Details and Calculations'!P163</f>
        <v xml:space="preserve"> </v>
      </c>
      <c r="M163" s="43" t="str">
        <f>'Details and Calculations'!U162</f>
        <v>Piped Network -- Gravity Only</v>
      </c>
      <c r="N163" s="43">
        <f>'Details and Calculations'!V162</f>
        <v>2016</v>
      </c>
      <c r="O163" s="43" t="str">
        <f>'Details and Calculations'!W162</f>
        <v>Governement (District, Wasac) And Water For People</v>
      </c>
      <c r="P163" s="43" t="str">
        <f>'Details and Calculations'!X162</f>
        <v>Spring</v>
      </c>
      <c r="Q163" s="44" t="str">
        <f t="shared" ref="Q163:Q194" si="85">IF(AT163=0,"No Improved Water Point/System",IF(COUNTIF(Y163:AH163,"&lt;=5")&gt;2,"High Risk",IF(COUNTIF(Y163:AH163,"&lt;=5")=2,"Medium Risk",IF(COUNTIF(Y163:AH163,"&lt;=5")&lt;=1,"Low Risk"))))</f>
        <v>Low Risk</v>
      </c>
      <c r="R163" s="44" t="str">
        <f t="shared" ref="R163:R194" si="86">IF(AT163=0,"No Improved Water Point/System",IF(COUNTIF(AI163:AS163,"3")&gt;=1,"High Risk",IF(COUNTIF(AI163:AS163,"2")&gt;=3,"Medium Risk",IF(COUNTIF(AI163:AS163,"2")&lt;3,"Low Risk"))))</f>
        <v>Medium Risk</v>
      </c>
      <c r="S163" s="45" t="str">
        <f t="shared" si="68"/>
        <v>Intermediate Level of Service</v>
      </c>
      <c r="T163" s="62" t="str">
        <f t="shared" si="81"/>
        <v>Low Priority</v>
      </c>
      <c r="U163" s="46">
        <f t="shared" ref="U163:U194" si="87">SUM(AT163:BA163)</f>
        <v>7</v>
      </c>
      <c r="V163" s="28" t="str">
        <f t="shared" si="82"/>
        <v>Repair or Replace Components</v>
      </c>
      <c r="W163" s="47" t="str">
        <f t="shared" si="83"/>
        <v xml:space="preserve">Intake Structure, Conduction Line, </v>
      </c>
      <c r="X163" s="27" t="str">
        <f t="shared" si="84"/>
        <v>Create Plan To Repair or Replace Components</v>
      </c>
      <c r="Y163" s="48">
        <f t="shared" ref="Y163:Y194" si="88">IF(BL163=1,Reference_Intake-(A163-BN163)," ")</f>
        <v>29</v>
      </c>
      <c r="Z163" s="48">
        <f t="shared" ref="Z163:Z194" si="89">IF(BO163=1,Reference_Conduction_Line-(A163-BP163)," ")</f>
        <v>17</v>
      </c>
      <c r="AA163" s="48">
        <f t="shared" ref="AA163:AA194" si="90">IF(BQ163=1,Reference_Storage_Tank-(A163-BR163)," ")</f>
        <v>29</v>
      </c>
      <c r="AB163" s="48" t="str">
        <f t="shared" ref="AB163:AB194" si="91">IF(BS163=1,Reference_Other_Concrete_Structures-(A163-BT163)," ")</f>
        <v xml:space="preserve"> </v>
      </c>
      <c r="AC163" s="48" t="str">
        <f t="shared" ref="AC163:AC194" si="92">IF(BU163=1,Reference_Distribution_Network-(A163-BV163)," ")</f>
        <v xml:space="preserve"> </v>
      </c>
      <c r="AD163" s="48" t="str">
        <f t="shared" ref="AD163:AD194" si="93">IF(BW163=1,Reference_Pump-(A163-BX163)," ")</f>
        <v xml:space="preserve"> </v>
      </c>
      <c r="AE163" s="48" t="str">
        <f t="shared" ref="AE163:AE194" si="94">IF(BY163=1,Reference_Pump_House-(A163-BZ163)," ")</f>
        <v xml:space="preserve"> </v>
      </c>
      <c r="AF163" s="48" t="str">
        <f t="shared" ref="AF163:AF194" si="95">IF(CA163=1,Reference_Treatment_Equipment-(A163-CC163)," ")</f>
        <v xml:space="preserve"> </v>
      </c>
      <c r="AG163" s="49" t="str">
        <f t="shared" ref="AG163:AG194" si="96">IF(CD163=1,Reference_Treatment_Housing_Structure-(A163-CE163),"")</f>
        <v/>
      </c>
      <c r="AH163" s="48">
        <f t="shared" ref="AH163:AH194" si="97">IF(CF163=1,Reference_Kiosk-(A163-CG163)," ")</f>
        <v>19</v>
      </c>
      <c r="AI163" s="50">
        <f>'Details and Calculations'!AE162</f>
        <v>2</v>
      </c>
      <c r="AJ163" s="50">
        <f>'Details and Calculations'!AM162</f>
        <v>2</v>
      </c>
      <c r="AK163" s="50">
        <f>'Details and Calculations'!AR162</f>
        <v>1</v>
      </c>
      <c r="AL163" s="50" t="str">
        <f>'Details and Calculations'!AW162</f>
        <v xml:space="preserve"> </v>
      </c>
      <c r="AM163" s="50" t="str">
        <f>'Details and Calculations'!BA162</f>
        <v xml:space="preserve"> </v>
      </c>
      <c r="AN163" s="50" t="str">
        <f>'Details and Calculations'!BF162</f>
        <v xml:space="preserve"> </v>
      </c>
      <c r="AO163" s="50" t="str">
        <f>'Details and Calculations'!BI162</f>
        <v xml:space="preserve"> </v>
      </c>
      <c r="AP163" s="50" t="str">
        <f>'Details and Calculations'!BM162</f>
        <v xml:space="preserve"> </v>
      </c>
      <c r="AQ163" s="50" t="str">
        <f>'Details and Calculations'!BP162</f>
        <v xml:space="preserve"> </v>
      </c>
      <c r="AR163" s="50">
        <f>'Details and Calculations'!CC162</f>
        <v>1</v>
      </c>
      <c r="AS163" s="50">
        <f>'Details and Calculations'!CJ162</f>
        <v>2</v>
      </c>
      <c r="AT163" s="51">
        <f>'Details and Calculations'!T162</f>
        <v>1</v>
      </c>
      <c r="AU163" s="51">
        <f>'Details and Calculations'!Z162</f>
        <v>1</v>
      </c>
      <c r="AV163" s="51">
        <f>'Details and Calculations'!S162</f>
        <v>1</v>
      </c>
      <c r="AW163" s="51">
        <f>'Details and Calculations'!AI162</f>
        <v>1</v>
      </c>
      <c r="AX163" s="51">
        <f>'Details and Calculations'!BY162</f>
        <v>1</v>
      </c>
      <c r="AY163" s="51">
        <f>'Details and Calculations'!CG162</f>
        <v>1</v>
      </c>
      <c r="AZ163" s="51">
        <f>'Details and Calculations'!CI162</f>
        <v>1</v>
      </c>
      <c r="BA163" s="51">
        <f t="shared" ref="BA163:BA194" si="98">IF(AS163=1,1,0)</f>
        <v>0</v>
      </c>
      <c r="BB163" s="52">
        <f>'Details and Calculations'!Y162</f>
        <v>2</v>
      </c>
      <c r="BC163" s="52">
        <f>'Details and Calculations'!AC162</f>
        <v>1</v>
      </c>
      <c r="BD163" s="52">
        <f>'Details and Calculations'!AK162</f>
        <v>1</v>
      </c>
      <c r="BE163" s="52">
        <f>'Details and Calculations'!AN162</f>
        <v>4500</v>
      </c>
      <c r="BF163" s="52">
        <f>'Details and Calculations'!AP162</f>
        <v>2</v>
      </c>
      <c r="BG163" s="52" t="str">
        <f>'Details and Calculations'!AT162</f>
        <v xml:space="preserve"> </v>
      </c>
      <c r="BH163" s="52" t="str">
        <f>'Details and Calculations'!AY162</f>
        <v xml:space="preserve"> </v>
      </c>
      <c r="BI163" s="52" t="str">
        <f>'Details and Calculations'!BB162</f>
        <v xml:space="preserve"> </v>
      </c>
      <c r="BJ163" s="52" t="str">
        <f>'Details and Calculations'!BD162</f>
        <v xml:space="preserve"> </v>
      </c>
      <c r="BK163" s="52">
        <f>'Details and Calculations'!CA162</f>
        <v>2</v>
      </c>
      <c r="BL163" s="43">
        <f>'Details and Calculations'!AA162</f>
        <v>1</v>
      </c>
      <c r="BM163" s="43" t="str">
        <f>'Details and Calculations'!AB162</f>
        <v>"Springbox" --Intake Structure At A Spring</v>
      </c>
      <c r="BN163" s="43">
        <f>'Details and Calculations'!AD162</f>
        <v>2016</v>
      </c>
      <c r="BO163" s="43">
        <f>'Details and Calculations'!AJ162</f>
        <v>1</v>
      </c>
      <c r="BP163" s="43">
        <f>'Details and Calculations'!AL162</f>
        <v>2014</v>
      </c>
      <c r="BQ163" s="43">
        <f>'Details and Calculations'!AO162</f>
        <v>1</v>
      </c>
      <c r="BR163" s="43">
        <f>'Details and Calculations'!AQ162</f>
        <v>2016</v>
      </c>
      <c r="BS163" s="43">
        <f>'Details and Calculations'!AS162</f>
        <v>0</v>
      </c>
      <c r="BT163" s="43" t="str">
        <f>'Details and Calculations'!AV162</f>
        <v xml:space="preserve"> </v>
      </c>
      <c r="BU163" s="43">
        <f>'Details and Calculations'!AX162</f>
        <v>0</v>
      </c>
      <c r="BV163" s="43" t="str">
        <f>'Details and Calculations'!AZ162</f>
        <v xml:space="preserve"> </v>
      </c>
      <c r="BW163" s="43">
        <f>'Details and Calculations'!BC162</f>
        <v>0</v>
      </c>
      <c r="BX163" s="43" t="str">
        <f>'Details and Calculations'!BE162</f>
        <v xml:space="preserve"> </v>
      </c>
      <c r="BY163" s="43" t="str">
        <f>'Details and Calculations'!BG162</f>
        <v xml:space="preserve"> </v>
      </c>
      <c r="BZ163" s="43" t="str">
        <f>'Details and Calculations'!BH162</f>
        <v xml:space="preserve"> </v>
      </c>
      <c r="CA163" s="43">
        <f>'Details and Calculations'!BJ162</f>
        <v>0</v>
      </c>
      <c r="CB163" s="43" t="str">
        <f>'Details and Calculations'!BK162</f>
        <v/>
      </c>
      <c r="CC163" s="43" t="str">
        <f>'Details and Calculations'!BL162</f>
        <v xml:space="preserve"> </v>
      </c>
      <c r="CD163" s="43" t="str">
        <f>'Details and Calculations'!BN162</f>
        <v xml:space="preserve"> </v>
      </c>
      <c r="CE163" s="43" t="str">
        <f>'Details and Calculations'!BO162</f>
        <v xml:space="preserve"> </v>
      </c>
      <c r="CF163" s="43">
        <f>'Details and Calculations'!BZ162</f>
        <v>1</v>
      </c>
      <c r="CG163" s="43">
        <f>'Details and Calculations'!CB162</f>
        <v>2016</v>
      </c>
      <c r="CH163" s="31"/>
      <c r="CI163" s="53"/>
    </row>
    <row r="164" spans="1:87" x14ac:dyDescent="0.3">
      <c r="A164" s="43">
        <f>'Details and Calculations'!A163</f>
        <v>2017</v>
      </c>
      <c r="B164" s="43" t="str">
        <f>'Details and Calculations'!C163</f>
        <v>Rwanda</v>
      </c>
      <c r="C164" s="43" t="str">
        <f>'Details and Calculations'!D163</f>
        <v>Rulindo</v>
      </c>
      <c r="D164" s="43" t="str">
        <f>'Details and Calculations'!E163</f>
        <v>Bushoki</v>
      </c>
      <c r="E164" s="43" t="str">
        <f>'Details and Calculations'!F163</f>
        <v>Giko</v>
      </c>
      <c r="F164" s="43" t="str">
        <f>'Details and Calculations'!G163</f>
        <v>Buramira</v>
      </c>
      <c r="G164" s="43" t="str">
        <f>'Details and Calculations'!H163</f>
        <v/>
      </c>
      <c r="H164" s="43" t="str">
        <f>'Details and Calculations'!I163</f>
        <v/>
      </c>
      <c r="I164" s="43" t="str">
        <f>'Details and Calculations'!J163</f>
        <v>Giko cell water point/Nyirambuga pumping</v>
      </c>
      <c r="J164" s="43">
        <f>'Details and Calculations'!K163</f>
        <v>134</v>
      </c>
      <c r="K164" s="43">
        <f>'Details and Calculations'!O163</f>
        <v>134</v>
      </c>
      <c r="L164" s="43" t="str">
        <f>'Details and Calculations'!P164</f>
        <v xml:space="preserve"> </v>
      </c>
      <c r="M164" s="43" t="str">
        <f>'Details and Calculations'!U163</f>
        <v>Piped Network With Pump</v>
      </c>
      <c r="N164" s="43">
        <f>'Details and Calculations'!V163</f>
        <v>2012</v>
      </c>
      <c r="O164" s="43" t="str">
        <f>'Details and Calculations'!W163</f>
        <v>Gor</v>
      </c>
      <c r="P164" s="43" t="str">
        <f>'Details and Calculations'!X163</f>
        <v>Spring</v>
      </c>
      <c r="Q164" s="44" t="str">
        <f t="shared" si="85"/>
        <v>Low Risk</v>
      </c>
      <c r="R164" s="44" t="str">
        <f t="shared" si="86"/>
        <v>Low Risk</v>
      </c>
      <c r="S164" s="45" t="str">
        <f t="shared" si="68"/>
        <v>Intermediate Level of Service</v>
      </c>
      <c r="T164" s="62" t="str">
        <f t="shared" si="81"/>
        <v>Low Priority</v>
      </c>
      <c r="U164" s="46">
        <f t="shared" si="87"/>
        <v>7</v>
      </c>
      <c r="V164" s="28" t="str">
        <f t="shared" si="82"/>
        <v>Perform Routine Preventative Maintenance</v>
      </c>
      <c r="W164" s="47" t="str">
        <f t="shared" si="83"/>
        <v/>
      </c>
      <c r="X164" s="27" t="str">
        <f t="shared" si="84"/>
        <v>Maintain O&amp;M and Routine Monitoring</v>
      </c>
      <c r="Y164" s="48" t="str">
        <f t="shared" si="88"/>
        <v xml:space="preserve"> </v>
      </c>
      <c r="Z164" s="48" t="str">
        <f t="shared" si="89"/>
        <v xml:space="preserve"> </v>
      </c>
      <c r="AA164" s="48" t="str">
        <f t="shared" si="90"/>
        <v xml:space="preserve"> </v>
      </c>
      <c r="AB164" s="48" t="str">
        <f t="shared" si="91"/>
        <v xml:space="preserve"> </v>
      </c>
      <c r="AC164" s="48" t="str">
        <f t="shared" si="92"/>
        <v xml:space="preserve"> </v>
      </c>
      <c r="AD164" s="48" t="str">
        <f t="shared" si="93"/>
        <v xml:space="preserve"> </v>
      </c>
      <c r="AE164" s="48" t="str">
        <f t="shared" si="94"/>
        <v xml:space="preserve"> </v>
      </c>
      <c r="AF164" s="48" t="str">
        <f t="shared" si="95"/>
        <v xml:space="preserve"> </v>
      </c>
      <c r="AG164" s="49" t="str">
        <f t="shared" si="96"/>
        <v/>
      </c>
      <c r="AH164" s="48">
        <f t="shared" si="97"/>
        <v>15</v>
      </c>
      <c r="AI164" s="50" t="str">
        <f>'Details and Calculations'!AE163</f>
        <v xml:space="preserve"> </v>
      </c>
      <c r="AJ164" s="50" t="str">
        <f>'Details and Calculations'!AM163</f>
        <v xml:space="preserve"> </v>
      </c>
      <c r="AK164" s="50" t="str">
        <f>'Details and Calculations'!AR163</f>
        <v xml:space="preserve"> </v>
      </c>
      <c r="AL164" s="50" t="str">
        <f>'Details and Calculations'!AW163</f>
        <v xml:space="preserve"> </v>
      </c>
      <c r="AM164" s="50" t="str">
        <f>'Details and Calculations'!BA163</f>
        <v xml:space="preserve"> </v>
      </c>
      <c r="AN164" s="50" t="str">
        <f>'Details and Calculations'!BF163</f>
        <v xml:space="preserve"> </v>
      </c>
      <c r="AO164" s="50" t="str">
        <f>'Details and Calculations'!BI163</f>
        <v xml:space="preserve"> </v>
      </c>
      <c r="AP164" s="50" t="str">
        <f>'Details and Calculations'!BM163</f>
        <v xml:space="preserve"> </v>
      </c>
      <c r="AQ164" s="50" t="str">
        <f>'Details and Calculations'!BP163</f>
        <v xml:space="preserve"> </v>
      </c>
      <c r="AR164" s="50">
        <f>'Details and Calculations'!CC163</f>
        <v>1</v>
      </c>
      <c r="AS164" s="50">
        <f>'Details and Calculations'!CJ163</f>
        <v>1</v>
      </c>
      <c r="AT164" s="51">
        <f>'Details and Calculations'!T163</f>
        <v>1</v>
      </c>
      <c r="AU164" s="51">
        <f>'Details and Calculations'!Z163</f>
        <v>1</v>
      </c>
      <c r="AV164" s="51">
        <f>'Details and Calculations'!S163</f>
        <v>0</v>
      </c>
      <c r="AW164" s="51">
        <f>'Details and Calculations'!AI163</f>
        <v>1</v>
      </c>
      <c r="AX164" s="51">
        <f>'Details and Calculations'!BY163</f>
        <v>1</v>
      </c>
      <c r="AY164" s="51">
        <f>'Details and Calculations'!CG163</f>
        <v>1</v>
      </c>
      <c r="AZ164" s="51">
        <f>'Details and Calculations'!CI163</f>
        <v>1</v>
      </c>
      <c r="BA164" s="51">
        <f t="shared" si="98"/>
        <v>1</v>
      </c>
      <c r="BB164" s="52">
        <f>'Details and Calculations'!Y163</f>
        <v>11</v>
      </c>
      <c r="BC164" s="52" t="str">
        <f>'Details and Calculations'!AC163</f>
        <v xml:space="preserve"> </v>
      </c>
      <c r="BD164" s="52" t="str">
        <f>'Details and Calculations'!AK163</f>
        <v xml:space="preserve"> </v>
      </c>
      <c r="BE164" s="52" t="str">
        <f>'Details and Calculations'!AN163</f>
        <v xml:space="preserve"> </v>
      </c>
      <c r="BF164" s="52" t="str">
        <f>'Details and Calculations'!AP163</f>
        <v xml:space="preserve"> </v>
      </c>
      <c r="BG164" s="52" t="str">
        <f>'Details and Calculations'!AT163</f>
        <v xml:space="preserve"> </v>
      </c>
      <c r="BH164" s="52" t="str">
        <f>'Details and Calculations'!AY163</f>
        <v xml:space="preserve"> </v>
      </c>
      <c r="BI164" s="52" t="str">
        <f>'Details and Calculations'!BB163</f>
        <v xml:space="preserve"> </v>
      </c>
      <c r="BJ164" s="52" t="str">
        <f>'Details and Calculations'!BD163</f>
        <v xml:space="preserve"> </v>
      </c>
      <c r="BK164" s="52">
        <f>'Details and Calculations'!CA163</f>
        <v>1</v>
      </c>
      <c r="BL164" s="43">
        <f>'Details and Calculations'!AA163</f>
        <v>0</v>
      </c>
      <c r="BM164" s="43" t="str">
        <f>'Details and Calculations'!AB163</f>
        <v/>
      </c>
      <c r="BN164" s="43" t="str">
        <f>'Details and Calculations'!AD163</f>
        <v xml:space="preserve"> </v>
      </c>
      <c r="BO164" s="43">
        <f>'Details and Calculations'!AJ163</f>
        <v>0</v>
      </c>
      <c r="BP164" s="43" t="str">
        <f>'Details and Calculations'!AL163</f>
        <v xml:space="preserve"> </v>
      </c>
      <c r="BQ164" s="43">
        <f>'Details and Calculations'!AO163</f>
        <v>0</v>
      </c>
      <c r="BR164" s="43" t="str">
        <f>'Details and Calculations'!AQ163</f>
        <v xml:space="preserve"> </v>
      </c>
      <c r="BS164" s="43">
        <f>'Details and Calculations'!AS163</f>
        <v>0</v>
      </c>
      <c r="BT164" s="43" t="str">
        <f>'Details and Calculations'!AV163</f>
        <v xml:space="preserve"> </v>
      </c>
      <c r="BU164" s="43">
        <f>'Details and Calculations'!AX163</f>
        <v>0</v>
      </c>
      <c r="BV164" s="43" t="str">
        <f>'Details and Calculations'!AZ163</f>
        <v xml:space="preserve"> </v>
      </c>
      <c r="BW164" s="43">
        <f>'Details and Calculations'!BC163</f>
        <v>0</v>
      </c>
      <c r="BX164" s="43" t="str">
        <f>'Details and Calculations'!BE163</f>
        <v xml:space="preserve"> </v>
      </c>
      <c r="BY164" s="43" t="str">
        <f>'Details and Calculations'!BG163</f>
        <v xml:space="preserve"> </v>
      </c>
      <c r="BZ164" s="43" t="str">
        <f>'Details and Calculations'!BH163</f>
        <v xml:space="preserve"> </v>
      </c>
      <c r="CA164" s="43">
        <f>'Details and Calculations'!BJ163</f>
        <v>0</v>
      </c>
      <c r="CB164" s="43" t="str">
        <f>'Details and Calculations'!BK163</f>
        <v/>
      </c>
      <c r="CC164" s="43" t="str">
        <f>'Details and Calculations'!BL163</f>
        <v xml:space="preserve"> </v>
      </c>
      <c r="CD164" s="43" t="str">
        <f>'Details and Calculations'!BN163</f>
        <v xml:space="preserve"> </v>
      </c>
      <c r="CE164" s="43" t="str">
        <f>'Details and Calculations'!BO163</f>
        <v xml:space="preserve"> </v>
      </c>
      <c r="CF164" s="43">
        <f>'Details and Calculations'!BZ163</f>
        <v>1</v>
      </c>
      <c r="CG164" s="43">
        <f>'Details and Calculations'!CB163</f>
        <v>2012</v>
      </c>
      <c r="CH164" s="31"/>
      <c r="CI164" s="53"/>
    </row>
    <row r="165" spans="1:87" x14ac:dyDescent="0.3">
      <c r="A165" s="43">
        <f>'Details and Calculations'!A164</f>
        <v>2017</v>
      </c>
      <c r="B165" s="43" t="str">
        <f>'Details and Calculations'!C164</f>
        <v>Rwanda</v>
      </c>
      <c r="C165" s="43" t="str">
        <f>'Details and Calculations'!D164</f>
        <v>Rulindo</v>
      </c>
      <c r="D165" s="43" t="str">
        <f>'Details and Calculations'!E164</f>
        <v>Tumba</v>
      </c>
      <c r="E165" s="43" t="str">
        <f>'Details and Calculations'!F164</f>
        <v>Gahabwa</v>
      </c>
      <c r="F165" s="43" t="str">
        <f>'Details and Calculations'!G164</f>
        <v>Rushaki</v>
      </c>
      <c r="G165" s="43" t="str">
        <f>'Details and Calculations'!H164</f>
        <v/>
      </c>
      <c r="H165" s="43" t="str">
        <f>'Details and Calculations'!I164</f>
        <v/>
      </c>
      <c r="I165" s="43" t="str">
        <f>'Details and Calculations'!J164</f>
        <v>Rushaki water point Bizimana/Nyirambuga pumping system</v>
      </c>
      <c r="J165" s="43">
        <f>'Details and Calculations'!K164</f>
        <v>152</v>
      </c>
      <c r="K165" s="43">
        <f>'Details and Calculations'!O164</f>
        <v>152</v>
      </c>
      <c r="L165" s="43" t="str">
        <f>'Details and Calculations'!P165</f>
        <v xml:space="preserve"> </v>
      </c>
      <c r="M165" s="43" t="str">
        <f>'Details and Calculations'!U164</f>
        <v>Piped Network With Pump</v>
      </c>
      <c r="N165" s="43">
        <f>'Details and Calculations'!V164</f>
        <v>2017</v>
      </c>
      <c r="O165" s="43" t="str">
        <f>'Details and Calculations'!W164</f>
        <v>Governement (District, Wasac) And Water For People</v>
      </c>
      <c r="P165" s="43" t="str">
        <f>'Details and Calculations'!X164</f>
        <v>Spring</v>
      </c>
      <c r="Q165" s="44" t="str">
        <f t="shared" si="85"/>
        <v>Low Risk</v>
      </c>
      <c r="R165" s="44" t="str">
        <f t="shared" si="86"/>
        <v>Low Risk</v>
      </c>
      <c r="S165" s="45" t="str">
        <f t="shared" si="68"/>
        <v>Intermediate Level of Service</v>
      </c>
      <c r="T165" s="62" t="str">
        <f t="shared" si="81"/>
        <v>Low Priority</v>
      </c>
      <c r="U165" s="46">
        <f t="shared" si="87"/>
        <v>7</v>
      </c>
      <c r="V165" s="28" t="str">
        <f t="shared" si="82"/>
        <v>Perform Routine Preventative Maintenance</v>
      </c>
      <c r="W165" s="47" t="str">
        <f t="shared" si="83"/>
        <v/>
      </c>
      <c r="X165" s="27" t="str">
        <f t="shared" si="84"/>
        <v>Maintain O&amp;M and Routine Monitoring</v>
      </c>
      <c r="Y165" s="48" t="str">
        <f t="shared" si="88"/>
        <v xml:space="preserve"> </v>
      </c>
      <c r="Z165" s="48" t="str">
        <f t="shared" si="89"/>
        <v xml:space="preserve"> </v>
      </c>
      <c r="AA165" s="48" t="str">
        <f t="shared" si="90"/>
        <v xml:space="preserve"> </v>
      </c>
      <c r="AB165" s="48">
        <f t="shared" si="91"/>
        <v>20</v>
      </c>
      <c r="AC165" s="48">
        <f t="shared" si="92"/>
        <v>30</v>
      </c>
      <c r="AD165" s="48" t="str">
        <f t="shared" si="93"/>
        <v xml:space="preserve"> </v>
      </c>
      <c r="AE165" s="48" t="str">
        <f t="shared" si="94"/>
        <v xml:space="preserve"> </v>
      </c>
      <c r="AF165" s="48" t="str">
        <f t="shared" si="95"/>
        <v xml:space="preserve"> </v>
      </c>
      <c r="AG165" s="49" t="str">
        <f t="shared" si="96"/>
        <v/>
      </c>
      <c r="AH165" s="48">
        <f t="shared" si="97"/>
        <v>20</v>
      </c>
      <c r="AI165" s="50" t="str">
        <f>'Details and Calculations'!AE164</f>
        <v xml:space="preserve"> </v>
      </c>
      <c r="AJ165" s="50" t="str">
        <f>'Details and Calculations'!AM164</f>
        <v xml:space="preserve"> </v>
      </c>
      <c r="AK165" s="50" t="str">
        <f>'Details and Calculations'!AR164</f>
        <v xml:space="preserve"> </v>
      </c>
      <c r="AL165" s="50">
        <f>'Details and Calculations'!AW164</f>
        <v>1</v>
      </c>
      <c r="AM165" s="50">
        <f>'Details and Calculations'!BA164</f>
        <v>1</v>
      </c>
      <c r="AN165" s="50" t="str">
        <f>'Details and Calculations'!BF164</f>
        <v xml:space="preserve"> </v>
      </c>
      <c r="AO165" s="50" t="str">
        <f>'Details and Calculations'!BI164</f>
        <v xml:space="preserve"> </v>
      </c>
      <c r="AP165" s="50" t="str">
        <f>'Details and Calculations'!BM164</f>
        <v xml:space="preserve"> </v>
      </c>
      <c r="AQ165" s="50" t="str">
        <f>'Details and Calculations'!BP164</f>
        <v xml:space="preserve"> </v>
      </c>
      <c r="AR165" s="50">
        <f>'Details and Calculations'!CC164</f>
        <v>1</v>
      </c>
      <c r="AS165" s="50">
        <f>'Details and Calculations'!CJ164</f>
        <v>1</v>
      </c>
      <c r="AT165" s="51">
        <f>'Details and Calculations'!T164</f>
        <v>1</v>
      </c>
      <c r="AU165" s="51">
        <f>'Details and Calculations'!Z164</f>
        <v>1</v>
      </c>
      <c r="AV165" s="51">
        <f>'Details and Calculations'!S164</f>
        <v>0</v>
      </c>
      <c r="AW165" s="51">
        <f>'Details and Calculations'!AI164</f>
        <v>1</v>
      </c>
      <c r="AX165" s="51">
        <f>'Details and Calculations'!BY164</f>
        <v>1</v>
      </c>
      <c r="AY165" s="51">
        <f>'Details and Calculations'!CG164</f>
        <v>1</v>
      </c>
      <c r="AZ165" s="51">
        <f>'Details and Calculations'!CI164</f>
        <v>1</v>
      </c>
      <c r="BA165" s="51">
        <f t="shared" si="98"/>
        <v>1</v>
      </c>
      <c r="BB165" s="52">
        <f>'Details and Calculations'!Y164</f>
        <v>2</v>
      </c>
      <c r="BC165" s="52" t="str">
        <f>'Details and Calculations'!AC164</f>
        <v xml:space="preserve"> </v>
      </c>
      <c r="BD165" s="52" t="str">
        <f>'Details and Calculations'!AK164</f>
        <v xml:space="preserve"> </v>
      </c>
      <c r="BE165" s="52" t="str">
        <f>'Details and Calculations'!AN164</f>
        <v xml:space="preserve"> </v>
      </c>
      <c r="BF165" s="52" t="str">
        <f>'Details and Calculations'!AP164</f>
        <v xml:space="preserve"> </v>
      </c>
      <c r="BG165" s="52">
        <f>'Details and Calculations'!AT164</f>
        <v>1</v>
      </c>
      <c r="BH165" s="52">
        <f>'Details and Calculations'!AY164</f>
        <v>1</v>
      </c>
      <c r="BI165" s="52">
        <f>'Details and Calculations'!BB164</f>
        <v>1000</v>
      </c>
      <c r="BJ165" s="52" t="str">
        <f>'Details and Calculations'!BD164</f>
        <v xml:space="preserve"> </v>
      </c>
      <c r="BK165" s="52">
        <f>'Details and Calculations'!CA164</f>
        <v>2</v>
      </c>
      <c r="BL165" s="43">
        <f>'Details and Calculations'!AA164</f>
        <v>0</v>
      </c>
      <c r="BM165" s="43" t="str">
        <f>'Details and Calculations'!AB164</f>
        <v/>
      </c>
      <c r="BN165" s="43" t="str">
        <f>'Details and Calculations'!AD164</f>
        <v xml:space="preserve"> </v>
      </c>
      <c r="BO165" s="43">
        <f>'Details and Calculations'!AJ164</f>
        <v>0</v>
      </c>
      <c r="BP165" s="43" t="str">
        <f>'Details and Calculations'!AL164</f>
        <v xml:space="preserve"> </v>
      </c>
      <c r="BQ165" s="43">
        <f>'Details and Calculations'!AO164</f>
        <v>0</v>
      </c>
      <c r="BR165" s="43" t="str">
        <f>'Details and Calculations'!AQ164</f>
        <v xml:space="preserve"> </v>
      </c>
      <c r="BS165" s="43">
        <f>'Details and Calculations'!AS164</f>
        <v>1</v>
      </c>
      <c r="BT165" s="43">
        <f>'Details and Calculations'!AV164</f>
        <v>2017</v>
      </c>
      <c r="BU165" s="43">
        <f>'Details and Calculations'!AX164</f>
        <v>1</v>
      </c>
      <c r="BV165" s="43">
        <f>'Details and Calculations'!AZ164</f>
        <v>2017</v>
      </c>
      <c r="BW165" s="43">
        <f>'Details and Calculations'!BC164</f>
        <v>0</v>
      </c>
      <c r="BX165" s="43" t="str">
        <f>'Details and Calculations'!BE164</f>
        <v xml:space="preserve"> </v>
      </c>
      <c r="BY165" s="43" t="str">
        <f>'Details and Calculations'!BG164</f>
        <v xml:space="preserve"> </v>
      </c>
      <c r="BZ165" s="43" t="str">
        <f>'Details and Calculations'!BH164</f>
        <v xml:space="preserve"> </v>
      </c>
      <c r="CA165" s="43">
        <f>'Details and Calculations'!BJ164</f>
        <v>0</v>
      </c>
      <c r="CB165" s="43" t="str">
        <f>'Details and Calculations'!BK164</f>
        <v/>
      </c>
      <c r="CC165" s="43" t="str">
        <f>'Details and Calculations'!BL164</f>
        <v xml:space="preserve"> </v>
      </c>
      <c r="CD165" s="43" t="str">
        <f>'Details and Calculations'!BN164</f>
        <v xml:space="preserve"> </v>
      </c>
      <c r="CE165" s="43" t="str">
        <f>'Details and Calculations'!BO164</f>
        <v xml:space="preserve"> </v>
      </c>
      <c r="CF165" s="43">
        <f>'Details and Calculations'!BZ164</f>
        <v>1</v>
      </c>
      <c r="CG165" s="43">
        <f>'Details and Calculations'!CB164</f>
        <v>2017</v>
      </c>
      <c r="CH165" s="31"/>
      <c r="CI165" s="53"/>
    </row>
    <row r="166" spans="1:87" x14ac:dyDescent="0.3">
      <c r="A166" s="43">
        <f>'Details and Calculations'!A165</f>
        <v>2017</v>
      </c>
      <c r="B166" s="43" t="str">
        <f>'Details and Calculations'!C165</f>
        <v>Rwanda</v>
      </c>
      <c r="C166" s="43" t="str">
        <f>'Details and Calculations'!D165</f>
        <v>Rulindo</v>
      </c>
      <c r="D166" s="43" t="str">
        <f>'Details and Calculations'!E165</f>
        <v>Bushoki</v>
      </c>
      <c r="E166" s="43" t="str">
        <f>'Details and Calculations'!F165</f>
        <v>N.Ngarama</v>
      </c>
      <c r="F166" s="43" t="str">
        <f>'Details and Calculations'!G165</f>
        <v>Bubiro</v>
      </c>
      <c r="G166" s="43" t="str">
        <f>'Details and Calculations'!H165</f>
        <v/>
      </c>
      <c r="H166" s="43" t="str">
        <f>'Details and Calculations'!I165</f>
        <v/>
      </c>
      <c r="I166" s="43" t="str">
        <f>'Details and Calculations'!J165</f>
        <v>Gakenke-Muyongwe-Karyango-Mugera Water point/Tare-Rusiga pumping</v>
      </c>
      <c r="J166" s="43">
        <f>'Details and Calculations'!K165</f>
        <v>300</v>
      </c>
      <c r="K166" s="43">
        <f>'Details and Calculations'!O165</f>
        <v>300</v>
      </c>
      <c r="L166" s="43">
        <f>'Details and Calculations'!P166</f>
        <v>119</v>
      </c>
      <c r="M166" s="43" t="str">
        <f>'Details and Calculations'!U165</f>
        <v>Piped Network With Pump</v>
      </c>
      <c r="N166" s="43">
        <f>'Details and Calculations'!V165</f>
        <v>2015</v>
      </c>
      <c r="O166" s="43" t="str">
        <f>'Details and Calculations'!W165</f>
        <v>Governement (District, Wasac) And Water For People</v>
      </c>
      <c r="P166" s="43" t="str">
        <f>'Details and Calculations'!X165</f>
        <v>Spring</v>
      </c>
      <c r="Q166" s="44" t="str">
        <f t="shared" si="85"/>
        <v>Low Risk</v>
      </c>
      <c r="R166" s="44" t="str">
        <f t="shared" si="86"/>
        <v>Low Risk</v>
      </c>
      <c r="S166" s="45" t="str">
        <f t="shared" si="68"/>
        <v>Intermediate Level of Service</v>
      </c>
      <c r="T166" s="62" t="str">
        <f t="shared" si="81"/>
        <v>Low Priority</v>
      </c>
      <c r="U166" s="46">
        <f t="shared" si="87"/>
        <v>7</v>
      </c>
      <c r="V166" s="28" t="str">
        <f t="shared" si="82"/>
        <v>Perform Routine Preventative Maintenance</v>
      </c>
      <c r="W166" s="47" t="str">
        <f t="shared" si="83"/>
        <v/>
      </c>
      <c r="X166" s="27" t="str">
        <f t="shared" si="84"/>
        <v>Maintain O&amp;M and Routine Monitoring</v>
      </c>
      <c r="Y166" s="48" t="str">
        <f t="shared" si="88"/>
        <v xml:space="preserve"> </v>
      </c>
      <c r="Z166" s="48">
        <f t="shared" si="89"/>
        <v>18</v>
      </c>
      <c r="AA166" s="48">
        <f t="shared" si="90"/>
        <v>28</v>
      </c>
      <c r="AB166" s="48" t="str">
        <f t="shared" si="91"/>
        <v xml:space="preserve"> </v>
      </c>
      <c r="AC166" s="48">
        <f t="shared" si="92"/>
        <v>28</v>
      </c>
      <c r="AD166" s="48">
        <f t="shared" si="93"/>
        <v>5</v>
      </c>
      <c r="AE166" s="48">
        <f t="shared" si="94"/>
        <v>18</v>
      </c>
      <c r="AF166" s="48" t="str">
        <f t="shared" si="95"/>
        <v xml:space="preserve"> </v>
      </c>
      <c r="AG166" s="49" t="str">
        <f t="shared" si="96"/>
        <v/>
      </c>
      <c r="AH166" s="48">
        <f t="shared" si="97"/>
        <v>18</v>
      </c>
      <c r="AI166" s="50" t="str">
        <f>'Details and Calculations'!AE165</f>
        <v xml:space="preserve"> </v>
      </c>
      <c r="AJ166" s="50">
        <f>'Details and Calculations'!AM165</f>
        <v>1</v>
      </c>
      <c r="AK166" s="50">
        <f>'Details and Calculations'!AR165</f>
        <v>1</v>
      </c>
      <c r="AL166" s="50" t="str">
        <f>'Details and Calculations'!AW165</f>
        <v xml:space="preserve"> </v>
      </c>
      <c r="AM166" s="50">
        <f>'Details and Calculations'!BA165</f>
        <v>1</v>
      </c>
      <c r="AN166" s="50">
        <f>'Details and Calculations'!BF165</f>
        <v>1</v>
      </c>
      <c r="AO166" s="50">
        <f>'Details and Calculations'!BI165</f>
        <v>1</v>
      </c>
      <c r="AP166" s="50" t="str">
        <f>'Details and Calculations'!BM165</f>
        <v xml:space="preserve"> </v>
      </c>
      <c r="AQ166" s="50" t="str">
        <f>'Details and Calculations'!BP165</f>
        <v xml:space="preserve"> </v>
      </c>
      <c r="AR166" s="50">
        <f>'Details and Calculations'!CC165</f>
        <v>1</v>
      </c>
      <c r="AS166" s="50">
        <f>'Details and Calculations'!CJ165</f>
        <v>1</v>
      </c>
      <c r="AT166" s="51">
        <f>'Details and Calculations'!T165</f>
        <v>1</v>
      </c>
      <c r="AU166" s="51">
        <f>'Details and Calculations'!Z165</f>
        <v>1</v>
      </c>
      <c r="AV166" s="51">
        <f>'Details and Calculations'!S165</f>
        <v>0</v>
      </c>
      <c r="AW166" s="51">
        <f>'Details and Calculations'!AI165</f>
        <v>1</v>
      </c>
      <c r="AX166" s="51">
        <f>'Details and Calculations'!BY165</f>
        <v>1</v>
      </c>
      <c r="AY166" s="51">
        <f>'Details and Calculations'!CG165</f>
        <v>1</v>
      </c>
      <c r="AZ166" s="51">
        <f>'Details and Calculations'!CI165</f>
        <v>1</v>
      </c>
      <c r="BA166" s="51">
        <f t="shared" si="98"/>
        <v>1</v>
      </c>
      <c r="BB166" s="52">
        <f>'Details and Calculations'!Y165</f>
        <v>8</v>
      </c>
      <c r="BC166" s="52" t="str">
        <f>'Details and Calculations'!AC165</f>
        <v xml:space="preserve"> </v>
      </c>
      <c r="BD166" s="52">
        <f>'Details and Calculations'!AK165</f>
        <v>1</v>
      </c>
      <c r="BE166" s="52">
        <f>'Details and Calculations'!AN165</f>
        <v>4000</v>
      </c>
      <c r="BF166" s="52">
        <f>'Details and Calculations'!AP165</f>
        <v>1</v>
      </c>
      <c r="BG166" s="52" t="str">
        <f>'Details and Calculations'!AT165</f>
        <v xml:space="preserve"> </v>
      </c>
      <c r="BH166" s="52">
        <f>'Details and Calculations'!AY165</f>
        <v>3</v>
      </c>
      <c r="BI166" s="52">
        <f>'Details and Calculations'!BB165</f>
        <v>4000</v>
      </c>
      <c r="BJ166" s="52">
        <f>'Details and Calculations'!BD165</f>
        <v>2</v>
      </c>
      <c r="BK166" s="52">
        <f>'Details and Calculations'!CA165</f>
        <v>2</v>
      </c>
      <c r="BL166" s="43">
        <f>'Details and Calculations'!AA165</f>
        <v>0</v>
      </c>
      <c r="BM166" s="43" t="str">
        <f>'Details and Calculations'!AB165</f>
        <v/>
      </c>
      <c r="BN166" s="43" t="str">
        <f>'Details and Calculations'!AD165</f>
        <v xml:space="preserve"> </v>
      </c>
      <c r="BO166" s="43">
        <f>'Details and Calculations'!AJ165</f>
        <v>1</v>
      </c>
      <c r="BP166" s="43">
        <f>'Details and Calculations'!AL165</f>
        <v>2015</v>
      </c>
      <c r="BQ166" s="43">
        <f>'Details and Calculations'!AO165</f>
        <v>1</v>
      </c>
      <c r="BR166" s="43">
        <f>'Details and Calculations'!AQ165</f>
        <v>2015</v>
      </c>
      <c r="BS166" s="43">
        <f>'Details and Calculations'!AS165</f>
        <v>0</v>
      </c>
      <c r="BT166" s="43" t="str">
        <f>'Details and Calculations'!AV165</f>
        <v xml:space="preserve"> </v>
      </c>
      <c r="BU166" s="43">
        <f>'Details and Calculations'!AX165</f>
        <v>1</v>
      </c>
      <c r="BV166" s="43">
        <f>'Details and Calculations'!AZ165</f>
        <v>2015</v>
      </c>
      <c r="BW166" s="43">
        <f>'Details and Calculations'!BC165</f>
        <v>1</v>
      </c>
      <c r="BX166" s="43">
        <f>'Details and Calculations'!BE165</f>
        <v>2015</v>
      </c>
      <c r="BY166" s="43">
        <f>'Details and Calculations'!BG165</f>
        <v>1</v>
      </c>
      <c r="BZ166" s="43">
        <f>'Details and Calculations'!BH165</f>
        <v>2015</v>
      </c>
      <c r="CA166" s="43">
        <f>'Details and Calculations'!BJ165</f>
        <v>0</v>
      </c>
      <c r="CB166" s="43" t="str">
        <f>'Details and Calculations'!BK165</f>
        <v/>
      </c>
      <c r="CC166" s="43" t="str">
        <f>'Details and Calculations'!BL165</f>
        <v xml:space="preserve"> </v>
      </c>
      <c r="CD166" s="43" t="str">
        <f>'Details and Calculations'!BN165</f>
        <v xml:space="preserve"> </v>
      </c>
      <c r="CE166" s="43" t="str">
        <f>'Details and Calculations'!BO165</f>
        <v xml:space="preserve"> </v>
      </c>
      <c r="CF166" s="43">
        <f>'Details and Calculations'!BZ165</f>
        <v>1</v>
      </c>
      <c r="CG166" s="43">
        <f>'Details and Calculations'!CB165</f>
        <v>2015</v>
      </c>
      <c r="CH166" s="31"/>
      <c r="CI166" s="53"/>
    </row>
    <row r="167" spans="1:87" x14ac:dyDescent="0.3">
      <c r="A167" s="43">
        <f>'Details and Calculations'!A166</f>
        <v>2017</v>
      </c>
      <c r="B167" s="43" t="str">
        <f>'Details and Calculations'!C166</f>
        <v>Rwanda</v>
      </c>
      <c r="C167" s="43" t="str">
        <f>'Details and Calculations'!D166</f>
        <v>Rulindo</v>
      </c>
      <c r="D167" s="43" t="str">
        <f>'Details and Calculations'!E166</f>
        <v>Kinihira</v>
      </c>
      <c r="E167" s="43" t="str">
        <f>'Details and Calculations'!F166</f>
        <v>Marembo</v>
      </c>
      <c r="F167" s="43" t="str">
        <f>'Details and Calculations'!G166</f>
        <v>Cyogo</v>
      </c>
      <c r="G167" s="43" t="str">
        <f>'Details and Calculations'!H166</f>
        <v/>
      </c>
      <c r="H167" s="43" t="str">
        <f>'Details and Calculations'!I166</f>
        <v/>
      </c>
      <c r="I167" s="43" t="str">
        <f>'Details and Calculations'!J166</f>
        <v>Nyamagana-Kinihira</v>
      </c>
      <c r="J167" s="43">
        <f>'Details and Calculations'!K166</f>
        <v>184</v>
      </c>
      <c r="K167" s="43">
        <f>'Details and Calculations'!O166</f>
        <v>65</v>
      </c>
      <c r="L167" s="43" t="str">
        <f>'Details and Calculations'!P167</f>
        <v xml:space="preserve"> </v>
      </c>
      <c r="M167" s="43" t="str">
        <f>'Details and Calculations'!U166</f>
        <v>Piped Network With Pump</v>
      </c>
      <c r="N167" s="43">
        <f>'Details and Calculations'!V166</f>
        <v>2015</v>
      </c>
      <c r="O167" s="43" t="str">
        <f>'Details and Calculations'!W166</f>
        <v>Governement (District, Wasac) And Water For People</v>
      </c>
      <c r="P167" s="43" t="str">
        <f>'Details and Calculations'!X166</f>
        <v>Spring</v>
      </c>
      <c r="Q167" s="44" t="str">
        <f t="shared" si="85"/>
        <v>Low Risk</v>
      </c>
      <c r="R167" s="44" t="str">
        <f t="shared" si="86"/>
        <v>Low Risk</v>
      </c>
      <c r="S167" s="45" t="str">
        <f t="shared" si="68"/>
        <v>Intermediate Level of Service</v>
      </c>
      <c r="T167" s="62" t="str">
        <f t="shared" si="81"/>
        <v>Low Priority</v>
      </c>
      <c r="U167" s="46">
        <f t="shared" si="87"/>
        <v>7</v>
      </c>
      <c r="V167" s="28" t="str">
        <f t="shared" si="82"/>
        <v>Perform Routine Preventative Maintenance</v>
      </c>
      <c r="W167" s="47" t="str">
        <f t="shared" si="83"/>
        <v/>
      </c>
      <c r="X167" s="27" t="str">
        <f t="shared" si="84"/>
        <v>Maintain O&amp;M and Routine Monitoring</v>
      </c>
      <c r="Y167" s="48">
        <f t="shared" si="88"/>
        <v>28</v>
      </c>
      <c r="Z167" s="48">
        <f t="shared" si="89"/>
        <v>18</v>
      </c>
      <c r="AA167" s="48">
        <f t="shared" si="90"/>
        <v>28</v>
      </c>
      <c r="AB167" s="48">
        <f t="shared" si="91"/>
        <v>18</v>
      </c>
      <c r="AC167" s="48">
        <f t="shared" si="92"/>
        <v>28</v>
      </c>
      <c r="AD167" s="48">
        <f t="shared" si="93"/>
        <v>5</v>
      </c>
      <c r="AE167" s="48">
        <f t="shared" si="94"/>
        <v>18</v>
      </c>
      <c r="AF167" s="48" t="str">
        <f t="shared" si="95"/>
        <v xml:space="preserve"> </v>
      </c>
      <c r="AG167" s="49" t="str">
        <f t="shared" si="96"/>
        <v/>
      </c>
      <c r="AH167" s="48">
        <f t="shared" si="97"/>
        <v>18</v>
      </c>
      <c r="AI167" s="50">
        <f>'Details and Calculations'!AE166</f>
        <v>1</v>
      </c>
      <c r="AJ167" s="50">
        <f>'Details and Calculations'!AM166</f>
        <v>1</v>
      </c>
      <c r="AK167" s="50">
        <f>'Details and Calculations'!AR166</f>
        <v>1</v>
      </c>
      <c r="AL167" s="50">
        <f>'Details and Calculations'!AW166</f>
        <v>1</v>
      </c>
      <c r="AM167" s="50">
        <f>'Details and Calculations'!BA166</f>
        <v>1</v>
      </c>
      <c r="AN167" s="50">
        <f>'Details and Calculations'!BF166</f>
        <v>1</v>
      </c>
      <c r="AO167" s="50">
        <f>'Details and Calculations'!BI166</f>
        <v>1</v>
      </c>
      <c r="AP167" s="50" t="str">
        <f>'Details and Calculations'!BM166</f>
        <v xml:space="preserve"> </v>
      </c>
      <c r="AQ167" s="50" t="str">
        <f>'Details and Calculations'!BP166</f>
        <v xml:space="preserve"> </v>
      </c>
      <c r="AR167" s="50">
        <f>'Details and Calculations'!CC166</f>
        <v>1</v>
      </c>
      <c r="AS167" s="50">
        <f>'Details and Calculations'!CJ166</f>
        <v>1</v>
      </c>
      <c r="AT167" s="51">
        <f>'Details and Calculations'!T166</f>
        <v>1</v>
      </c>
      <c r="AU167" s="51">
        <f>'Details and Calculations'!Z166</f>
        <v>1</v>
      </c>
      <c r="AV167" s="51">
        <f>'Details and Calculations'!S166</f>
        <v>0</v>
      </c>
      <c r="AW167" s="51">
        <f>'Details and Calculations'!AI166</f>
        <v>1</v>
      </c>
      <c r="AX167" s="51">
        <f>'Details and Calculations'!BY166</f>
        <v>1</v>
      </c>
      <c r="AY167" s="51">
        <f>'Details and Calculations'!CG166</f>
        <v>1</v>
      </c>
      <c r="AZ167" s="51">
        <f>'Details and Calculations'!CI166</f>
        <v>1</v>
      </c>
      <c r="BA167" s="51">
        <f t="shared" si="98"/>
        <v>1</v>
      </c>
      <c r="BB167" s="52">
        <f>'Details and Calculations'!Y166</f>
        <v>2</v>
      </c>
      <c r="BC167" s="52">
        <f>'Details and Calculations'!AC166</f>
        <v>1</v>
      </c>
      <c r="BD167" s="52">
        <f>'Details and Calculations'!AK166</f>
        <v>1</v>
      </c>
      <c r="BE167" s="52">
        <f>'Details and Calculations'!AN166</f>
        <v>1000</v>
      </c>
      <c r="BF167" s="52">
        <f>'Details and Calculations'!AP166</f>
        <v>7</v>
      </c>
      <c r="BG167" s="52">
        <f>'Details and Calculations'!AT166</f>
        <v>18</v>
      </c>
      <c r="BH167" s="52">
        <f>'Details and Calculations'!AY166</f>
        <v>3</v>
      </c>
      <c r="BI167" s="52">
        <f>'Details and Calculations'!BB166</f>
        <v>6000</v>
      </c>
      <c r="BJ167" s="52">
        <f>'Details and Calculations'!BD166</f>
        <v>2</v>
      </c>
      <c r="BK167" s="52">
        <f>'Details and Calculations'!CA166</f>
        <v>2</v>
      </c>
      <c r="BL167" s="43">
        <f>'Details and Calculations'!AA166</f>
        <v>1</v>
      </c>
      <c r="BM167" s="43" t="str">
        <f>'Details and Calculations'!AB166</f>
        <v>"Springbox" --Intake Structure At A Spring</v>
      </c>
      <c r="BN167" s="43">
        <f>'Details and Calculations'!AD166</f>
        <v>2015</v>
      </c>
      <c r="BO167" s="43">
        <f>'Details and Calculations'!AJ166</f>
        <v>1</v>
      </c>
      <c r="BP167" s="43">
        <f>'Details and Calculations'!AL166</f>
        <v>2015</v>
      </c>
      <c r="BQ167" s="43">
        <f>'Details and Calculations'!AO166</f>
        <v>1</v>
      </c>
      <c r="BR167" s="43">
        <f>'Details and Calculations'!AQ166</f>
        <v>2015</v>
      </c>
      <c r="BS167" s="43">
        <f>'Details and Calculations'!AS166</f>
        <v>1</v>
      </c>
      <c r="BT167" s="43">
        <f>'Details and Calculations'!AV166</f>
        <v>2015</v>
      </c>
      <c r="BU167" s="43">
        <f>'Details and Calculations'!AX166</f>
        <v>1</v>
      </c>
      <c r="BV167" s="43">
        <f>'Details and Calculations'!AZ166</f>
        <v>2015</v>
      </c>
      <c r="BW167" s="43">
        <f>'Details and Calculations'!BC166</f>
        <v>1</v>
      </c>
      <c r="BX167" s="43">
        <f>'Details and Calculations'!BE166</f>
        <v>2015</v>
      </c>
      <c r="BY167" s="43">
        <f>'Details and Calculations'!BG166</f>
        <v>1</v>
      </c>
      <c r="BZ167" s="43">
        <f>'Details and Calculations'!BH166</f>
        <v>2015</v>
      </c>
      <c r="CA167" s="43">
        <f>'Details and Calculations'!BJ166</f>
        <v>0</v>
      </c>
      <c r="CB167" s="43" t="str">
        <f>'Details and Calculations'!BK166</f>
        <v/>
      </c>
      <c r="CC167" s="43" t="str">
        <f>'Details and Calculations'!BL166</f>
        <v xml:space="preserve"> </v>
      </c>
      <c r="CD167" s="43" t="str">
        <f>'Details and Calculations'!BN166</f>
        <v xml:space="preserve"> </v>
      </c>
      <c r="CE167" s="43" t="str">
        <f>'Details and Calculations'!BO166</f>
        <v xml:space="preserve"> </v>
      </c>
      <c r="CF167" s="43">
        <f>'Details and Calculations'!BZ166</f>
        <v>1</v>
      </c>
      <c r="CG167" s="43">
        <f>'Details and Calculations'!CB166</f>
        <v>2015</v>
      </c>
      <c r="CH167" s="31"/>
      <c r="CI167" s="53"/>
    </row>
    <row r="168" spans="1:87" x14ac:dyDescent="0.3">
      <c r="A168" s="43">
        <f>'Details and Calculations'!A167</f>
        <v>2017</v>
      </c>
      <c r="B168" s="43" t="str">
        <f>'Details and Calculations'!C167</f>
        <v>Rwanda</v>
      </c>
      <c r="C168" s="43" t="str">
        <f>'Details and Calculations'!D167</f>
        <v>Rulindo</v>
      </c>
      <c r="D168" s="43" t="str">
        <f>'Details and Calculations'!E167</f>
        <v>Murambi</v>
      </c>
      <c r="E168" s="43" t="str">
        <f>'Details and Calculations'!F167</f>
        <v>Gatwa</v>
      </c>
      <c r="F168" s="43" t="str">
        <f>'Details and Calculations'!G167</f>
        <v>Kigarama</v>
      </c>
      <c r="G168" s="43" t="str">
        <f>'Details and Calculations'!H167</f>
        <v/>
      </c>
      <c r="H168" s="43" t="str">
        <f>'Details and Calculations'!I167</f>
        <v/>
      </c>
      <c r="I168" s="43" t="str">
        <f>'Details and Calculations'!J167</f>
        <v>rwisike</v>
      </c>
      <c r="J168" s="43">
        <f>'Details and Calculations'!K167</f>
        <v>209</v>
      </c>
      <c r="K168" s="43">
        <f>'Details and Calculations'!O167</f>
        <v>209</v>
      </c>
      <c r="L168" s="43">
        <f>'Details and Calculations'!P168</f>
        <v>21</v>
      </c>
      <c r="M168" s="43" t="str">
        <f>'Details and Calculations'!U167</f>
        <v>Piped Network -- Gravity Only</v>
      </c>
      <c r="N168" s="43">
        <f>'Details and Calculations'!V167</f>
        <v>2001</v>
      </c>
      <c r="O168" s="43" t="str">
        <f>'Details and Calculations'!W167</f>
        <v>Governement (District, Wasac) And Water For People</v>
      </c>
      <c r="P168" s="43" t="str">
        <f>'Details and Calculations'!X167</f>
        <v>Spring</v>
      </c>
      <c r="Q168" s="44" t="str">
        <f t="shared" si="85"/>
        <v>Medium Risk</v>
      </c>
      <c r="R168" s="44" t="str">
        <f t="shared" si="86"/>
        <v>Low Risk</v>
      </c>
      <c r="S168" s="45" t="str">
        <f t="shared" si="68"/>
        <v>Intermediate Level of Service</v>
      </c>
      <c r="T168" s="62" t="str">
        <f t="shared" si="81"/>
        <v>Low Priority</v>
      </c>
      <c r="U168" s="46">
        <f t="shared" si="87"/>
        <v>7</v>
      </c>
      <c r="V168" s="28" t="str">
        <f t="shared" si="82"/>
        <v>Consider Replacing Aging Components</v>
      </c>
      <c r="W168" s="47" t="str">
        <f t="shared" si="83"/>
        <v xml:space="preserve">Conduction Line,  Distribution Network, Pump, Pump Station,  Treatment Equipment,  </v>
      </c>
      <c r="X168" s="27" t="str">
        <f t="shared" si="84"/>
        <v xml:space="preserve">Further Technical Diagnostic Needed </v>
      </c>
      <c r="Y168" s="48">
        <f t="shared" si="88"/>
        <v>14</v>
      </c>
      <c r="Z168" s="48">
        <f t="shared" si="89"/>
        <v>4</v>
      </c>
      <c r="AA168" s="48">
        <f t="shared" si="90"/>
        <v>14</v>
      </c>
      <c r="AB168" s="48" t="str">
        <f t="shared" si="91"/>
        <v xml:space="preserve"> </v>
      </c>
      <c r="AC168" s="48">
        <f t="shared" si="92"/>
        <v>14</v>
      </c>
      <c r="AD168" s="48" t="str">
        <f t="shared" si="93"/>
        <v xml:space="preserve"> </v>
      </c>
      <c r="AE168" s="48" t="str">
        <f t="shared" si="94"/>
        <v xml:space="preserve"> </v>
      </c>
      <c r="AF168" s="48" t="str">
        <f t="shared" si="95"/>
        <v xml:space="preserve"> </v>
      </c>
      <c r="AG168" s="49" t="str">
        <f t="shared" si="96"/>
        <v/>
      </c>
      <c r="AH168" s="48">
        <f t="shared" si="97"/>
        <v>4</v>
      </c>
      <c r="AI168" s="50">
        <f>'Details and Calculations'!AE167</f>
        <v>1</v>
      </c>
      <c r="AJ168" s="50">
        <f>'Details and Calculations'!AM167</f>
        <v>1</v>
      </c>
      <c r="AK168" s="50">
        <f>'Details and Calculations'!AR167</f>
        <v>1</v>
      </c>
      <c r="AL168" s="50" t="str">
        <f>'Details and Calculations'!AW167</f>
        <v xml:space="preserve"> </v>
      </c>
      <c r="AM168" s="50">
        <f>'Details and Calculations'!BA167</f>
        <v>1</v>
      </c>
      <c r="AN168" s="50" t="str">
        <f>'Details and Calculations'!BF167</f>
        <v xml:space="preserve"> </v>
      </c>
      <c r="AO168" s="50" t="str">
        <f>'Details and Calculations'!BI167</f>
        <v xml:space="preserve"> </v>
      </c>
      <c r="AP168" s="50" t="str">
        <f>'Details and Calculations'!BM167</f>
        <v xml:space="preserve"> </v>
      </c>
      <c r="AQ168" s="50" t="str">
        <f>'Details and Calculations'!BP167</f>
        <v xml:space="preserve"> </v>
      </c>
      <c r="AR168" s="50">
        <f>'Details and Calculations'!CC167</f>
        <v>1</v>
      </c>
      <c r="AS168" s="50">
        <f>'Details and Calculations'!CJ167</f>
        <v>1</v>
      </c>
      <c r="AT168" s="51">
        <f>'Details and Calculations'!T167</f>
        <v>1</v>
      </c>
      <c r="AU168" s="51">
        <f>'Details and Calculations'!Z167</f>
        <v>1</v>
      </c>
      <c r="AV168" s="51">
        <f>'Details and Calculations'!S167</f>
        <v>0</v>
      </c>
      <c r="AW168" s="51">
        <f>'Details and Calculations'!AI167</f>
        <v>1</v>
      </c>
      <c r="AX168" s="51">
        <f>'Details and Calculations'!BY167</f>
        <v>1</v>
      </c>
      <c r="AY168" s="51">
        <f>'Details and Calculations'!CG167</f>
        <v>1</v>
      </c>
      <c r="AZ168" s="51">
        <f>'Details and Calculations'!CI167</f>
        <v>1</v>
      </c>
      <c r="BA168" s="51">
        <f t="shared" si="98"/>
        <v>1</v>
      </c>
      <c r="BB168" s="52">
        <f>'Details and Calculations'!Y167</f>
        <v>3</v>
      </c>
      <c r="BC168" s="52">
        <f>'Details and Calculations'!AC167</f>
        <v>1</v>
      </c>
      <c r="BD168" s="52">
        <f>'Details and Calculations'!AK167</f>
        <v>1</v>
      </c>
      <c r="BE168" s="52">
        <f>'Details and Calculations'!AN167</f>
        <v>1200</v>
      </c>
      <c r="BF168" s="52">
        <f>'Details and Calculations'!AP167</f>
        <v>7</v>
      </c>
      <c r="BG168" s="52" t="str">
        <f>'Details and Calculations'!AT167</f>
        <v xml:space="preserve"> </v>
      </c>
      <c r="BH168" s="52">
        <f>'Details and Calculations'!AY167</f>
        <v>1</v>
      </c>
      <c r="BI168" s="52">
        <f>'Details and Calculations'!BB167</f>
        <v>1200</v>
      </c>
      <c r="BJ168" s="52" t="str">
        <f>'Details and Calculations'!BD167</f>
        <v xml:space="preserve"> </v>
      </c>
      <c r="BK168" s="52">
        <f>'Details and Calculations'!CA167</f>
        <v>1</v>
      </c>
      <c r="BL168" s="43">
        <f>'Details and Calculations'!AA167</f>
        <v>1</v>
      </c>
      <c r="BM168" s="43" t="str">
        <f>'Details and Calculations'!AB167</f>
        <v>"Springbox" --Intake Structure At A Spring</v>
      </c>
      <c r="BN168" s="43">
        <f>'Details and Calculations'!AD167</f>
        <v>2001</v>
      </c>
      <c r="BO168" s="43">
        <f>'Details and Calculations'!AJ167</f>
        <v>1</v>
      </c>
      <c r="BP168" s="43">
        <f>'Details and Calculations'!AL167</f>
        <v>2001</v>
      </c>
      <c r="BQ168" s="43">
        <f>'Details and Calculations'!AO167</f>
        <v>1</v>
      </c>
      <c r="BR168" s="43">
        <f>'Details and Calculations'!AQ167</f>
        <v>2001</v>
      </c>
      <c r="BS168" s="43">
        <f>'Details and Calculations'!AS167</f>
        <v>0</v>
      </c>
      <c r="BT168" s="43" t="str">
        <f>'Details and Calculations'!AV167</f>
        <v xml:space="preserve"> </v>
      </c>
      <c r="BU168" s="43">
        <f>'Details and Calculations'!AX167</f>
        <v>1</v>
      </c>
      <c r="BV168" s="43">
        <f>'Details and Calculations'!AZ167</f>
        <v>2001</v>
      </c>
      <c r="BW168" s="43">
        <f>'Details and Calculations'!BC167</f>
        <v>0</v>
      </c>
      <c r="BX168" s="43" t="str">
        <f>'Details and Calculations'!BE167</f>
        <v xml:space="preserve"> </v>
      </c>
      <c r="BY168" s="43" t="str">
        <f>'Details and Calculations'!BG167</f>
        <v xml:space="preserve"> </v>
      </c>
      <c r="BZ168" s="43" t="str">
        <f>'Details and Calculations'!BH167</f>
        <v xml:space="preserve"> </v>
      </c>
      <c r="CA168" s="43">
        <f>'Details and Calculations'!BJ167</f>
        <v>0</v>
      </c>
      <c r="CB168" s="43" t="str">
        <f>'Details and Calculations'!BK167</f>
        <v/>
      </c>
      <c r="CC168" s="43" t="str">
        <f>'Details and Calculations'!BL167</f>
        <v xml:space="preserve"> </v>
      </c>
      <c r="CD168" s="43" t="str">
        <f>'Details and Calculations'!BN167</f>
        <v xml:space="preserve"> </v>
      </c>
      <c r="CE168" s="43" t="str">
        <f>'Details and Calculations'!BO167</f>
        <v xml:space="preserve"> </v>
      </c>
      <c r="CF168" s="43">
        <f>'Details and Calculations'!BZ167</f>
        <v>1</v>
      </c>
      <c r="CG168" s="43">
        <f>'Details and Calculations'!CB167</f>
        <v>2001</v>
      </c>
      <c r="CH168" s="31"/>
      <c r="CI168" s="53"/>
    </row>
    <row r="169" spans="1:87" x14ac:dyDescent="0.3">
      <c r="A169" s="43">
        <f>'Details and Calculations'!A168</f>
        <v>2017</v>
      </c>
      <c r="B169" s="43" t="str">
        <f>'Details and Calculations'!C168</f>
        <v>Rwanda</v>
      </c>
      <c r="C169" s="43" t="str">
        <f>'Details and Calculations'!D168</f>
        <v>Rulindo</v>
      </c>
      <c r="D169" s="43" t="str">
        <f>'Details and Calculations'!E168</f>
        <v>Buyoga</v>
      </c>
      <c r="E169" s="43" t="str">
        <f>'Details and Calculations'!F168</f>
        <v>Butare</v>
      </c>
      <c r="F169" s="43" t="str">
        <f>'Details and Calculations'!G168</f>
        <v>Kankanga</v>
      </c>
      <c r="G169" s="43" t="str">
        <f>'Details and Calculations'!H168</f>
        <v/>
      </c>
      <c r="H169" s="43" t="str">
        <f>'Details and Calculations'!I168</f>
        <v/>
      </c>
      <c r="I169" s="43" t="str">
        <f>'Details and Calculations'!J168</f>
        <v>Kiduha</v>
      </c>
      <c r="J169" s="43">
        <f>'Details and Calculations'!K168</f>
        <v>151</v>
      </c>
      <c r="K169" s="43">
        <f>'Details and Calculations'!O168</f>
        <v>130</v>
      </c>
      <c r="L169" s="43">
        <f>'Details and Calculations'!P169</f>
        <v>62</v>
      </c>
      <c r="M169" s="43" t="str">
        <f>'Details and Calculations'!U168</f>
        <v>Piped Network -- Gravity Only</v>
      </c>
      <c r="N169" s="43">
        <f>'Details and Calculations'!V168</f>
        <v>2007</v>
      </c>
      <c r="O169" s="43" t="str">
        <f>'Details and Calculations'!W168</f>
        <v>Italians(Lake Angels)</v>
      </c>
      <c r="P169" s="43" t="str">
        <f>'Details and Calculations'!X168</f>
        <v>Groundwater (Well, Etc.)</v>
      </c>
      <c r="Q169" s="44" t="str">
        <f t="shared" si="85"/>
        <v>Low Risk</v>
      </c>
      <c r="R169" s="44" t="str">
        <f t="shared" si="86"/>
        <v>Medium Risk</v>
      </c>
      <c r="S169" s="45" t="str">
        <f t="shared" si="68"/>
        <v>Basic Level of Service</v>
      </c>
      <c r="T169" s="62" t="str">
        <f t="shared" si="81"/>
        <v>Medium Priority</v>
      </c>
      <c r="U169" s="46">
        <f t="shared" si="87"/>
        <v>5</v>
      </c>
      <c r="V169" s="28" t="str">
        <f t="shared" si="82"/>
        <v>Repair or Replace Components</v>
      </c>
      <c r="W169" s="47" t="str">
        <f t="shared" si="83"/>
        <v>Intake Structure, Conduction Line, Storage Tank, Kiosk/Tap Stand</v>
      </c>
      <c r="X169" s="27" t="str">
        <f t="shared" si="84"/>
        <v>Create Plan To Repair or Replace Components</v>
      </c>
      <c r="Y169" s="48">
        <f t="shared" si="88"/>
        <v>20</v>
      </c>
      <c r="Z169" s="48">
        <f t="shared" si="89"/>
        <v>10</v>
      </c>
      <c r="AA169" s="48">
        <f t="shared" si="90"/>
        <v>20</v>
      </c>
      <c r="AB169" s="48" t="str">
        <f t="shared" si="91"/>
        <v xml:space="preserve"> </v>
      </c>
      <c r="AC169" s="48" t="str">
        <f t="shared" si="92"/>
        <v xml:space="preserve"> </v>
      </c>
      <c r="AD169" s="48" t="str">
        <f t="shared" si="93"/>
        <v xml:space="preserve"> </v>
      </c>
      <c r="AE169" s="48" t="str">
        <f t="shared" si="94"/>
        <v xml:space="preserve"> </v>
      </c>
      <c r="AF169" s="48" t="str">
        <f t="shared" si="95"/>
        <v xml:space="preserve"> </v>
      </c>
      <c r="AG169" s="49" t="str">
        <f t="shared" si="96"/>
        <v/>
      </c>
      <c r="AH169" s="48">
        <f t="shared" si="97"/>
        <v>10</v>
      </c>
      <c r="AI169" s="50">
        <f>'Details and Calculations'!AE168</f>
        <v>2</v>
      </c>
      <c r="AJ169" s="50">
        <f>'Details and Calculations'!AM168</f>
        <v>2</v>
      </c>
      <c r="AK169" s="50">
        <f>'Details and Calculations'!AR168</f>
        <v>2</v>
      </c>
      <c r="AL169" s="50" t="str">
        <f>'Details and Calculations'!AW168</f>
        <v xml:space="preserve"> </v>
      </c>
      <c r="AM169" s="50" t="str">
        <f>'Details and Calculations'!BA168</f>
        <v xml:space="preserve"> </v>
      </c>
      <c r="AN169" s="50" t="str">
        <f>'Details and Calculations'!BF168</f>
        <v xml:space="preserve"> </v>
      </c>
      <c r="AO169" s="50" t="str">
        <f>'Details and Calculations'!BI168</f>
        <v xml:space="preserve"> </v>
      </c>
      <c r="AP169" s="50" t="str">
        <f>'Details and Calculations'!BM168</f>
        <v xml:space="preserve"> </v>
      </c>
      <c r="AQ169" s="50" t="str">
        <f>'Details and Calculations'!BP168</f>
        <v xml:space="preserve"> </v>
      </c>
      <c r="AR169" s="50">
        <f>'Details and Calculations'!CC168</f>
        <v>2</v>
      </c>
      <c r="AS169" s="50">
        <f>'Details and Calculations'!CJ168</f>
        <v>2</v>
      </c>
      <c r="AT169" s="51">
        <f>'Details and Calculations'!T168</f>
        <v>1</v>
      </c>
      <c r="AU169" s="51">
        <f>'Details and Calculations'!Z168</f>
        <v>0</v>
      </c>
      <c r="AV169" s="51">
        <f>'Details and Calculations'!S168</f>
        <v>0</v>
      </c>
      <c r="AW169" s="51">
        <f>'Details and Calculations'!AI168</f>
        <v>1</v>
      </c>
      <c r="AX169" s="51">
        <f>'Details and Calculations'!BY168</f>
        <v>1</v>
      </c>
      <c r="AY169" s="51">
        <f>'Details and Calculations'!CG168</f>
        <v>1</v>
      </c>
      <c r="AZ169" s="51">
        <f>'Details and Calculations'!CI168</f>
        <v>1</v>
      </c>
      <c r="BA169" s="51">
        <f t="shared" si="98"/>
        <v>0</v>
      </c>
      <c r="BB169" s="52">
        <f>'Details and Calculations'!Y168</f>
        <v>1</v>
      </c>
      <c r="BC169" s="52">
        <f>'Details and Calculations'!AC168</f>
        <v>1</v>
      </c>
      <c r="BD169" s="52">
        <f>'Details and Calculations'!AK168</f>
        <v>1</v>
      </c>
      <c r="BE169" s="52">
        <f>'Details and Calculations'!AN168</f>
        <v>2200</v>
      </c>
      <c r="BF169" s="52">
        <f>'Details and Calculations'!AP168</f>
        <v>3</v>
      </c>
      <c r="BG169" s="52" t="str">
        <f>'Details and Calculations'!AT168</f>
        <v xml:space="preserve"> </v>
      </c>
      <c r="BH169" s="52" t="str">
        <f>'Details and Calculations'!AY168</f>
        <v xml:space="preserve"> </v>
      </c>
      <c r="BI169" s="52" t="str">
        <f>'Details and Calculations'!BB168</f>
        <v xml:space="preserve"> </v>
      </c>
      <c r="BJ169" s="52" t="str">
        <f>'Details and Calculations'!BD168</f>
        <v xml:space="preserve"> </v>
      </c>
      <c r="BK169" s="52">
        <f>'Details and Calculations'!CA168</f>
        <v>2</v>
      </c>
      <c r="BL169" s="43">
        <f>'Details and Calculations'!AA168</f>
        <v>1</v>
      </c>
      <c r="BM169" s="43" t="str">
        <f>'Details and Calculations'!AB168</f>
        <v>"Springbox" --Intake Structure At A Spring</v>
      </c>
      <c r="BN169" s="43">
        <f>'Details and Calculations'!AD168</f>
        <v>2007</v>
      </c>
      <c r="BO169" s="43">
        <f>'Details and Calculations'!AJ168</f>
        <v>1</v>
      </c>
      <c r="BP169" s="43">
        <f>'Details and Calculations'!AL168</f>
        <v>2007</v>
      </c>
      <c r="BQ169" s="43">
        <f>'Details and Calculations'!AO168</f>
        <v>1</v>
      </c>
      <c r="BR169" s="43">
        <f>'Details and Calculations'!AQ168</f>
        <v>2007</v>
      </c>
      <c r="BS169" s="43">
        <f>'Details and Calculations'!AS168</f>
        <v>0</v>
      </c>
      <c r="BT169" s="43" t="str">
        <f>'Details and Calculations'!AV168</f>
        <v xml:space="preserve"> </v>
      </c>
      <c r="BU169" s="43">
        <f>'Details and Calculations'!AX168</f>
        <v>0</v>
      </c>
      <c r="BV169" s="43" t="str">
        <f>'Details and Calculations'!AZ168</f>
        <v xml:space="preserve"> </v>
      </c>
      <c r="BW169" s="43">
        <f>'Details and Calculations'!BC168</f>
        <v>0</v>
      </c>
      <c r="BX169" s="43" t="str">
        <f>'Details and Calculations'!BE168</f>
        <v xml:space="preserve"> </v>
      </c>
      <c r="BY169" s="43" t="str">
        <f>'Details and Calculations'!BG168</f>
        <v xml:space="preserve"> </v>
      </c>
      <c r="BZ169" s="43" t="str">
        <f>'Details and Calculations'!BH168</f>
        <v xml:space="preserve"> </v>
      </c>
      <c r="CA169" s="43">
        <f>'Details and Calculations'!BJ168</f>
        <v>0</v>
      </c>
      <c r="CB169" s="43" t="str">
        <f>'Details and Calculations'!BK168</f>
        <v/>
      </c>
      <c r="CC169" s="43" t="str">
        <f>'Details and Calculations'!BL168</f>
        <v xml:space="preserve"> </v>
      </c>
      <c r="CD169" s="43" t="str">
        <f>'Details and Calculations'!BN168</f>
        <v xml:space="preserve"> </v>
      </c>
      <c r="CE169" s="43" t="str">
        <f>'Details and Calculations'!BO168</f>
        <v xml:space="preserve"> </v>
      </c>
      <c r="CF169" s="43">
        <f>'Details and Calculations'!BZ168</f>
        <v>1</v>
      </c>
      <c r="CG169" s="43">
        <f>'Details and Calculations'!CB168</f>
        <v>2007</v>
      </c>
      <c r="CH169" s="31"/>
      <c r="CI169" s="53"/>
    </row>
    <row r="170" spans="1:87" x14ac:dyDescent="0.3">
      <c r="A170" s="43">
        <f>'Details and Calculations'!A169</f>
        <v>2017</v>
      </c>
      <c r="B170" s="43" t="str">
        <f>'Details and Calculations'!C169</f>
        <v>Rwanda</v>
      </c>
      <c r="C170" s="43" t="str">
        <f>'Details and Calculations'!D169</f>
        <v>Rulindo</v>
      </c>
      <c r="D170" s="43" t="str">
        <f>'Details and Calculations'!E169</f>
        <v>Kinihira</v>
      </c>
      <c r="E170" s="43" t="str">
        <f>'Details and Calculations'!F169</f>
        <v>Rebero</v>
      </c>
      <c r="F170" s="43" t="str">
        <f>'Details and Calculations'!G169</f>
        <v>Taba</v>
      </c>
      <c r="G170" s="43" t="str">
        <f>'Details and Calculations'!H169</f>
        <v/>
      </c>
      <c r="H170" s="43" t="str">
        <f>'Details and Calculations'!I169</f>
        <v/>
      </c>
      <c r="I170" s="43" t="str">
        <f>'Details and Calculations'!J169</f>
        <v>Miyove-Kinihira</v>
      </c>
      <c r="J170" s="43">
        <f>'Details and Calculations'!K169</f>
        <v>122</v>
      </c>
      <c r="K170" s="43">
        <f>'Details and Calculations'!O169</f>
        <v>60</v>
      </c>
      <c r="L170" s="43">
        <f>'Details and Calculations'!P170</f>
        <v>5</v>
      </c>
      <c r="M170" s="43" t="str">
        <f>'Details and Calculations'!U169</f>
        <v>Piped Network -- Gravity Only</v>
      </c>
      <c r="N170" s="43">
        <f>'Details and Calculations'!V169</f>
        <v>2001</v>
      </c>
      <c r="O170" s="43" t="str">
        <f>'Details and Calculations'!W169</f>
        <v>Gkww</v>
      </c>
      <c r="P170" s="43" t="str">
        <f>'Details and Calculations'!X169</f>
        <v>Spring</v>
      </c>
      <c r="Q170" s="44" t="str">
        <f t="shared" si="85"/>
        <v>High Risk</v>
      </c>
      <c r="R170" s="44" t="str">
        <f t="shared" si="86"/>
        <v>Medium Risk</v>
      </c>
      <c r="S170" s="45" t="str">
        <f t="shared" si="68"/>
        <v>Intermediate Level of Service</v>
      </c>
      <c r="T170" s="62" t="str">
        <f t="shared" si="81"/>
        <v>Medium Priority</v>
      </c>
      <c r="U170" s="46">
        <f t="shared" si="87"/>
        <v>6</v>
      </c>
      <c r="V170" s="28" t="str">
        <f t="shared" si="82"/>
        <v>Consider Replacing Aging Components</v>
      </c>
      <c r="W170" s="47" t="str">
        <f t="shared" si="83"/>
        <v>Intake Structure,  Conduction Line, Storage Tank, Other Concrete Structures,  Pump, Pump Station,  Treatment Equipment, Kiosk/Tap Stand</v>
      </c>
      <c r="X170" s="27" t="str">
        <f t="shared" si="84"/>
        <v xml:space="preserve">Further Technical Diagnostic Needed </v>
      </c>
      <c r="Y170" s="48">
        <f t="shared" si="88"/>
        <v>2</v>
      </c>
      <c r="Z170" s="48">
        <f t="shared" si="89"/>
        <v>-8</v>
      </c>
      <c r="AA170" s="48">
        <f t="shared" si="90"/>
        <v>2</v>
      </c>
      <c r="AB170" s="48">
        <f t="shared" si="91"/>
        <v>-8</v>
      </c>
      <c r="AC170" s="48">
        <f t="shared" si="92"/>
        <v>2</v>
      </c>
      <c r="AD170" s="48" t="str">
        <f t="shared" si="93"/>
        <v xml:space="preserve"> </v>
      </c>
      <c r="AE170" s="48" t="str">
        <f t="shared" si="94"/>
        <v xml:space="preserve"> </v>
      </c>
      <c r="AF170" s="48" t="str">
        <f t="shared" si="95"/>
        <v xml:space="preserve"> </v>
      </c>
      <c r="AG170" s="49" t="str">
        <f t="shared" si="96"/>
        <v/>
      </c>
      <c r="AH170" s="48">
        <f t="shared" si="97"/>
        <v>18</v>
      </c>
      <c r="AI170" s="50">
        <f>'Details and Calculations'!AE169</f>
        <v>2</v>
      </c>
      <c r="AJ170" s="50">
        <f>'Details and Calculations'!AM169</f>
        <v>2</v>
      </c>
      <c r="AK170" s="50">
        <f>'Details and Calculations'!AR169</f>
        <v>1</v>
      </c>
      <c r="AL170" s="50">
        <f>'Details and Calculations'!AW169</f>
        <v>2</v>
      </c>
      <c r="AM170" s="50">
        <f>'Details and Calculations'!BA169</f>
        <v>2</v>
      </c>
      <c r="AN170" s="50" t="str">
        <f>'Details and Calculations'!BF169</f>
        <v xml:space="preserve"> </v>
      </c>
      <c r="AO170" s="50" t="str">
        <f>'Details and Calculations'!BI169</f>
        <v xml:space="preserve"> </v>
      </c>
      <c r="AP170" s="50" t="str">
        <f>'Details and Calculations'!BM169</f>
        <v xml:space="preserve"> </v>
      </c>
      <c r="AQ170" s="50" t="str">
        <f>'Details and Calculations'!BP169</f>
        <v xml:space="preserve"> </v>
      </c>
      <c r="AR170" s="50">
        <f>'Details and Calculations'!CC169</f>
        <v>1</v>
      </c>
      <c r="AS170" s="50">
        <f>'Details and Calculations'!CJ169</f>
        <v>2</v>
      </c>
      <c r="AT170" s="51">
        <f>'Details and Calculations'!T169</f>
        <v>1</v>
      </c>
      <c r="AU170" s="51">
        <f>'Details and Calculations'!Z169</f>
        <v>1</v>
      </c>
      <c r="AV170" s="51">
        <f>'Details and Calculations'!S169</f>
        <v>0</v>
      </c>
      <c r="AW170" s="51">
        <f>'Details and Calculations'!AI169</f>
        <v>1</v>
      </c>
      <c r="AX170" s="51">
        <f>'Details and Calculations'!BY169</f>
        <v>1</v>
      </c>
      <c r="AY170" s="51">
        <f>'Details and Calculations'!CG169</f>
        <v>1</v>
      </c>
      <c r="AZ170" s="51">
        <f>'Details and Calculations'!CI169</f>
        <v>1</v>
      </c>
      <c r="BA170" s="51">
        <f t="shared" si="98"/>
        <v>0</v>
      </c>
      <c r="BB170" s="52">
        <f>'Details and Calculations'!Y169</f>
        <v>6</v>
      </c>
      <c r="BC170" s="52">
        <f>'Details and Calculations'!AC169</f>
        <v>3</v>
      </c>
      <c r="BD170" s="52">
        <f>'Details and Calculations'!AK169</f>
        <v>1</v>
      </c>
      <c r="BE170" s="52">
        <f>'Details and Calculations'!AN169</f>
        <v>8000</v>
      </c>
      <c r="BF170" s="52">
        <f>'Details and Calculations'!AP169</f>
        <v>4</v>
      </c>
      <c r="BG170" s="52">
        <f>'Details and Calculations'!AT169</f>
        <v>18</v>
      </c>
      <c r="BH170" s="52">
        <f>'Details and Calculations'!AY169</f>
        <v>2</v>
      </c>
      <c r="BI170" s="52">
        <f>'Details and Calculations'!BB169</f>
        <v>15000</v>
      </c>
      <c r="BJ170" s="52" t="str">
        <f>'Details and Calculations'!BD169</f>
        <v xml:space="preserve"> </v>
      </c>
      <c r="BK170" s="52">
        <f>'Details and Calculations'!CA169</f>
        <v>2</v>
      </c>
      <c r="BL170" s="43">
        <f>'Details and Calculations'!AA169</f>
        <v>1</v>
      </c>
      <c r="BM170" s="43" t="str">
        <f>'Details and Calculations'!AB169</f>
        <v>"Springbox" --Intake Structure At A Spring</v>
      </c>
      <c r="BN170" s="43">
        <f>'Details and Calculations'!AD169</f>
        <v>1989</v>
      </c>
      <c r="BO170" s="43">
        <f>'Details and Calculations'!AJ169</f>
        <v>1</v>
      </c>
      <c r="BP170" s="43">
        <f>'Details and Calculations'!AL169</f>
        <v>1989</v>
      </c>
      <c r="BQ170" s="43">
        <f>'Details and Calculations'!AO169</f>
        <v>1</v>
      </c>
      <c r="BR170" s="43">
        <f>'Details and Calculations'!AQ169</f>
        <v>1989</v>
      </c>
      <c r="BS170" s="43">
        <f>'Details and Calculations'!AS169</f>
        <v>1</v>
      </c>
      <c r="BT170" s="43">
        <f>'Details and Calculations'!AV169</f>
        <v>1989</v>
      </c>
      <c r="BU170" s="43">
        <f>'Details and Calculations'!AX169</f>
        <v>1</v>
      </c>
      <c r="BV170" s="43">
        <f>'Details and Calculations'!AZ169</f>
        <v>1989</v>
      </c>
      <c r="BW170" s="43">
        <f>'Details and Calculations'!BC169</f>
        <v>0</v>
      </c>
      <c r="BX170" s="43" t="str">
        <f>'Details and Calculations'!BE169</f>
        <v xml:space="preserve"> </v>
      </c>
      <c r="BY170" s="43" t="str">
        <f>'Details and Calculations'!BG169</f>
        <v xml:space="preserve"> </v>
      </c>
      <c r="BZ170" s="43" t="str">
        <f>'Details and Calculations'!BH169</f>
        <v xml:space="preserve"> </v>
      </c>
      <c r="CA170" s="43">
        <f>'Details and Calculations'!BJ169</f>
        <v>0</v>
      </c>
      <c r="CB170" s="43" t="str">
        <f>'Details and Calculations'!BK169</f>
        <v/>
      </c>
      <c r="CC170" s="43" t="str">
        <f>'Details and Calculations'!BL169</f>
        <v xml:space="preserve"> </v>
      </c>
      <c r="CD170" s="43" t="str">
        <f>'Details and Calculations'!BN169</f>
        <v xml:space="preserve"> </v>
      </c>
      <c r="CE170" s="43" t="str">
        <f>'Details and Calculations'!BO169</f>
        <v xml:space="preserve"> </v>
      </c>
      <c r="CF170" s="43">
        <f>'Details and Calculations'!BZ169</f>
        <v>1</v>
      </c>
      <c r="CG170" s="43">
        <f>'Details and Calculations'!CB169</f>
        <v>2015</v>
      </c>
      <c r="CH170" s="31"/>
      <c r="CI170" s="53"/>
    </row>
    <row r="171" spans="1:87" x14ac:dyDescent="0.3">
      <c r="A171" s="43">
        <f>'Details and Calculations'!A170</f>
        <v>2017</v>
      </c>
      <c r="B171" s="43" t="str">
        <f>'Details and Calculations'!C170</f>
        <v>Rwanda</v>
      </c>
      <c r="C171" s="43" t="str">
        <f>'Details and Calculations'!D170</f>
        <v>Rulindo</v>
      </c>
      <c r="D171" s="43" t="str">
        <f>'Details and Calculations'!E170</f>
        <v>Rukozo</v>
      </c>
      <c r="E171" s="43" t="str">
        <f>'Details and Calculations'!F170</f>
        <v>Mbuye</v>
      </c>
      <c r="F171" s="43" t="str">
        <f>'Details and Calculations'!G170</f>
        <v>Musare</v>
      </c>
      <c r="G171" s="43" t="str">
        <f>'Details and Calculations'!H170</f>
        <v/>
      </c>
      <c r="H171" s="43" t="str">
        <f>'Details and Calculations'!I170</f>
        <v/>
      </c>
      <c r="I171" s="43" t="str">
        <f>'Details and Calculations'!J170</f>
        <v>Kabonanyoni</v>
      </c>
      <c r="J171" s="43">
        <f>'Details and Calculations'!K170</f>
        <v>40</v>
      </c>
      <c r="K171" s="43">
        <f>'Details and Calculations'!O170</f>
        <v>35</v>
      </c>
      <c r="L171" s="43" t="str">
        <f>'Details and Calculations'!P171</f>
        <v xml:space="preserve"> </v>
      </c>
      <c r="M171" s="43" t="str">
        <f>'Details and Calculations'!U170</f>
        <v>Piped Network With Pump</v>
      </c>
      <c r="N171" s="43">
        <f>'Details and Calculations'!V170</f>
        <v>2015</v>
      </c>
      <c r="O171" s="43" t="str">
        <f>'Details and Calculations'!W170</f>
        <v>Governement (District, Wasac) And Water For People</v>
      </c>
      <c r="P171" s="43" t="str">
        <f>'Details and Calculations'!X170</f>
        <v>Spring</v>
      </c>
      <c r="Q171" s="44" t="str">
        <f t="shared" si="85"/>
        <v>Low Risk</v>
      </c>
      <c r="R171" s="44" t="str">
        <f t="shared" si="86"/>
        <v>Low Risk</v>
      </c>
      <c r="S171" s="45" t="str">
        <f t="shared" si="68"/>
        <v>High Level of Service</v>
      </c>
      <c r="T171" s="62" t="str">
        <f t="shared" si="81"/>
        <v>Low Priority</v>
      </c>
      <c r="U171" s="46">
        <f t="shared" si="87"/>
        <v>8</v>
      </c>
      <c r="V171" s="28" t="str">
        <f t="shared" si="82"/>
        <v>Repair or Replace Components</v>
      </c>
      <c r="W171" s="47" t="str">
        <f t="shared" si="83"/>
        <v xml:space="preserve">Distribution  Line, </v>
      </c>
      <c r="X171" s="27" t="str">
        <f t="shared" si="84"/>
        <v>Create Plan To Repair or Replace Components</v>
      </c>
      <c r="Y171" s="48">
        <f t="shared" si="88"/>
        <v>28</v>
      </c>
      <c r="Z171" s="48">
        <f t="shared" si="89"/>
        <v>18</v>
      </c>
      <c r="AA171" s="48">
        <f t="shared" si="90"/>
        <v>28</v>
      </c>
      <c r="AB171" s="48">
        <f t="shared" si="91"/>
        <v>18</v>
      </c>
      <c r="AC171" s="48">
        <f t="shared" si="92"/>
        <v>28</v>
      </c>
      <c r="AD171" s="48">
        <f t="shared" si="93"/>
        <v>6</v>
      </c>
      <c r="AE171" s="48">
        <f t="shared" si="94"/>
        <v>19</v>
      </c>
      <c r="AF171" s="48" t="str">
        <f t="shared" si="95"/>
        <v xml:space="preserve"> </v>
      </c>
      <c r="AG171" s="49" t="str">
        <f t="shared" si="96"/>
        <v/>
      </c>
      <c r="AH171" s="48">
        <f t="shared" si="97"/>
        <v>18</v>
      </c>
      <c r="AI171" s="50">
        <f>'Details and Calculations'!AE170</f>
        <v>1</v>
      </c>
      <c r="AJ171" s="50">
        <f>'Details and Calculations'!AM170</f>
        <v>1</v>
      </c>
      <c r="AK171" s="50">
        <f>'Details and Calculations'!AR170</f>
        <v>1</v>
      </c>
      <c r="AL171" s="50">
        <f>'Details and Calculations'!AW170</f>
        <v>1</v>
      </c>
      <c r="AM171" s="50">
        <f>'Details and Calculations'!BA170</f>
        <v>2</v>
      </c>
      <c r="AN171" s="50">
        <f>'Details and Calculations'!BF170</f>
        <v>1</v>
      </c>
      <c r="AO171" s="50">
        <f>'Details and Calculations'!BI170</f>
        <v>1</v>
      </c>
      <c r="AP171" s="50" t="str">
        <f>'Details and Calculations'!BM170</f>
        <v xml:space="preserve"> </v>
      </c>
      <c r="AQ171" s="50" t="str">
        <f>'Details and Calculations'!BP170</f>
        <v xml:space="preserve"> </v>
      </c>
      <c r="AR171" s="50">
        <f>'Details and Calculations'!CC170</f>
        <v>1</v>
      </c>
      <c r="AS171" s="50">
        <f>'Details and Calculations'!CJ170</f>
        <v>1</v>
      </c>
      <c r="AT171" s="51">
        <f>'Details and Calculations'!T170</f>
        <v>1</v>
      </c>
      <c r="AU171" s="51">
        <f>'Details and Calculations'!Z170</f>
        <v>1</v>
      </c>
      <c r="AV171" s="51">
        <f>'Details and Calculations'!S170</f>
        <v>1</v>
      </c>
      <c r="AW171" s="51">
        <f>'Details and Calculations'!AI170</f>
        <v>1</v>
      </c>
      <c r="AX171" s="51">
        <f>'Details and Calculations'!BY170</f>
        <v>1</v>
      </c>
      <c r="AY171" s="51">
        <f>'Details and Calculations'!CG170</f>
        <v>1</v>
      </c>
      <c r="AZ171" s="51">
        <f>'Details and Calculations'!CI170</f>
        <v>1</v>
      </c>
      <c r="BA171" s="51">
        <f t="shared" si="98"/>
        <v>1</v>
      </c>
      <c r="BB171" s="52">
        <f>'Details and Calculations'!Y170</f>
        <v>5</v>
      </c>
      <c r="BC171" s="52">
        <f>'Details and Calculations'!AC170</f>
        <v>5</v>
      </c>
      <c r="BD171" s="52">
        <f>'Details and Calculations'!AK170</f>
        <v>1</v>
      </c>
      <c r="BE171" s="52">
        <f>'Details and Calculations'!AN170</f>
        <v>720</v>
      </c>
      <c r="BF171" s="52">
        <f>'Details and Calculations'!AP170</f>
        <v>19</v>
      </c>
      <c r="BG171" s="52">
        <f>'Details and Calculations'!AT170</f>
        <v>10</v>
      </c>
      <c r="BH171" s="52">
        <f>'Details and Calculations'!AY170</f>
        <v>3</v>
      </c>
      <c r="BI171" s="52">
        <f>'Details and Calculations'!BB170</f>
        <v>19000</v>
      </c>
      <c r="BJ171" s="52">
        <f>'Details and Calculations'!BD170</f>
        <v>2</v>
      </c>
      <c r="BK171" s="52">
        <f>'Details and Calculations'!CA170</f>
        <v>31</v>
      </c>
      <c r="BL171" s="43">
        <f>'Details and Calculations'!AA170</f>
        <v>1</v>
      </c>
      <c r="BM171" s="43" t="str">
        <f>'Details and Calculations'!AB170</f>
        <v>"Springbox" --Intake Structure At A Spring</v>
      </c>
      <c r="BN171" s="43">
        <f>'Details and Calculations'!AD170</f>
        <v>2015</v>
      </c>
      <c r="BO171" s="43">
        <f>'Details and Calculations'!AJ170</f>
        <v>1</v>
      </c>
      <c r="BP171" s="43">
        <f>'Details and Calculations'!AL170</f>
        <v>2015</v>
      </c>
      <c r="BQ171" s="43">
        <f>'Details and Calculations'!AO170</f>
        <v>1</v>
      </c>
      <c r="BR171" s="43">
        <f>'Details and Calculations'!AQ170</f>
        <v>2015</v>
      </c>
      <c r="BS171" s="43">
        <f>'Details and Calculations'!AS170</f>
        <v>1</v>
      </c>
      <c r="BT171" s="43">
        <f>'Details and Calculations'!AV170</f>
        <v>2015</v>
      </c>
      <c r="BU171" s="43">
        <f>'Details and Calculations'!AX170</f>
        <v>1</v>
      </c>
      <c r="BV171" s="43">
        <f>'Details and Calculations'!AZ170</f>
        <v>2015</v>
      </c>
      <c r="BW171" s="43">
        <f>'Details and Calculations'!BC170</f>
        <v>1</v>
      </c>
      <c r="BX171" s="43">
        <f>'Details and Calculations'!BE170</f>
        <v>2016</v>
      </c>
      <c r="BY171" s="43">
        <f>'Details and Calculations'!BG170</f>
        <v>1</v>
      </c>
      <c r="BZ171" s="43">
        <f>'Details and Calculations'!BH170</f>
        <v>2016</v>
      </c>
      <c r="CA171" s="43">
        <f>'Details and Calculations'!BJ170</f>
        <v>0</v>
      </c>
      <c r="CB171" s="43" t="str">
        <f>'Details and Calculations'!BK170</f>
        <v/>
      </c>
      <c r="CC171" s="43" t="str">
        <f>'Details and Calculations'!BL170</f>
        <v xml:space="preserve"> </v>
      </c>
      <c r="CD171" s="43" t="str">
        <f>'Details and Calculations'!BN170</f>
        <v xml:space="preserve"> </v>
      </c>
      <c r="CE171" s="43" t="str">
        <f>'Details and Calculations'!BO170</f>
        <v xml:space="preserve"> </v>
      </c>
      <c r="CF171" s="43">
        <f>'Details and Calculations'!BZ170</f>
        <v>1</v>
      </c>
      <c r="CG171" s="43">
        <f>'Details and Calculations'!CB170</f>
        <v>2015</v>
      </c>
      <c r="CH171" s="31"/>
      <c r="CI171" s="53"/>
    </row>
    <row r="172" spans="1:87" x14ac:dyDescent="0.3">
      <c r="A172" s="43">
        <f>'Details and Calculations'!A171</f>
        <v>2017</v>
      </c>
      <c r="B172" s="43" t="str">
        <f>'Details and Calculations'!C171</f>
        <v>Rwanda</v>
      </c>
      <c r="C172" s="43" t="str">
        <f>'Details and Calculations'!D171</f>
        <v>Rulindo</v>
      </c>
      <c r="D172" s="43" t="str">
        <f>'Details and Calculations'!E171</f>
        <v>Bushoki</v>
      </c>
      <c r="E172" s="43" t="str">
        <f>'Details and Calculations'!F171</f>
        <v>Kayenzi</v>
      </c>
      <c r="F172" s="43" t="str">
        <f>'Details and Calculations'!G171</f>
        <v>Gitaba</v>
      </c>
      <c r="G172" s="43" t="str">
        <f>'Details and Calculations'!H171</f>
        <v/>
      </c>
      <c r="H172" s="43" t="str">
        <f>'Details and Calculations'!I171</f>
        <v/>
      </c>
      <c r="I172" s="43" t="str">
        <f>'Details and Calculations'!J171</f>
        <v>Murambo catchment</v>
      </c>
      <c r="J172" s="43">
        <f>'Details and Calculations'!K171</f>
        <v>118</v>
      </c>
      <c r="K172" s="43">
        <f>'Details and Calculations'!O171</f>
        <v>118</v>
      </c>
      <c r="L172" s="43" t="str">
        <f>'Details and Calculations'!P172</f>
        <v xml:space="preserve"> </v>
      </c>
      <c r="M172" s="43" t="str">
        <f>'Details and Calculations'!U171</f>
        <v>Piped Network -- Gravity Only</v>
      </c>
      <c r="N172" s="43">
        <f>'Details and Calculations'!V171</f>
        <v>2015</v>
      </c>
      <c r="O172" s="43" t="str">
        <f>'Details and Calculations'!W171</f>
        <v>Rulindo District</v>
      </c>
      <c r="P172" s="43" t="str">
        <f>'Details and Calculations'!X171</f>
        <v>Spring</v>
      </c>
      <c r="Q172" s="44" t="str">
        <f t="shared" si="85"/>
        <v>Low Risk</v>
      </c>
      <c r="R172" s="44" t="str">
        <f t="shared" si="86"/>
        <v>Low Risk</v>
      </c>
      <c r="S172" s="45" t="str">
        <f t="shared" si="68"/>
        <v>Intermediate Level of Service</v>
      </c>
      <c r="T172" s="62" t="str">
        <f t="shared" si="81"/>
        <v>Low Priority</v>
      </c>
      <c r="U172" s="46">
        <f t="shared" si="87"/>
        <v>7</v>
      </c>
      <c r="V172" s="28" t="str">
        <f t="shared" si="82"/>
        <v>Perform Routine Preventative Maintenance</v>
      </c>
      <c r="W172" s="47" t="str">
        <f t="shared" si="83"/>
        <v/>
      </c>
      <c r="X172" s="27" t="str">
        <f t="shared" si="84"/>
        <v>Maintain O&amp;M and Routine Monitoring</v>
      </c>
      <c r="Y172" s="48">
        <f t="shared" si="88"/>
        <v>28</v>
      </c>
      <c r="Z172" s="48">
        <f t="shared" si="89"/>
        <v>18</v>
      </c>
      <c r="AA172" s="48">
        <f t="shared" si="90"/>
        <v>28</v>
      </c>
      <c r="AB172" s="48" t="str">
        <f t="shared" si="91"/>
        <v xml:space="preserve"> </v>
      </c>
      <c r="AC172" s="48">
        <f t="shared" si="92"/>
        <v>28</v>
      </c>
      <c r="AD172" s="48" t="str">
        <f t="shared" si="93"/>
        <v xml:space="preserve"> </v>
      </c>
      <c r="AE172" s="48" t="str">
        <f t="shared" si="94"/>
        <v xml:space="preserve"> </v>
      </c>
      <c r="AF172" s="48" t="str">
        <f t="shared" si="95"/>
        <v xml:space="preserve"> </v>
      </c>
      <c r="AG172" s="49" t="str">
        <f t="shared" si="96"/>
        <v/>
      </c>
      <c r="AH172" s="48">
        <f t="shared" si="97"/>
        <v>18</v>
      </c>
      <c r="AI172" s="50">
        <f>'Details and Calculations'!AE171</f>
        <v>1</v>
      </c>
      <c r="AJ172" s="50">
        <f>'Details and Calculations'!AM171</f>
        <v>1</v>
      </c>
      <c r="AK172" s="50">
        <f>'Details and Calculations'!AR171</f>
        <v>1</v>
      </c>
      <c r="AL172" s="50" t="str">
        <f>'Details and Calculations'!AW171</f>
        <v xml:space="preserve"> </v>
      </c>
      <c r="AM172" s="50">
        <f>'Details and Calculations'!BA171</f>
        <v>1</v>
      </c>
      <c r="AN172" s="50" t="str">
        <f>'Details and Calculations'!BF171</f>
        <v xml:space="preserve"> </v>
      </c>
      <c r="AO172" s="50" t="str">
        <f>'Details and Calculations'!BI171</f>
        <v xml:space="preserve"> </v>
      </c>
      <c r="AP172" s="50" t="str">
        <f>'Details and Calculations'!BM171</f>
        <v xml:space="preserve"> </v>
      </c>
      <c r="AQ172" s="50" t="str">
        <f>'Details and Calculations'!BP171</f>
        <v xml:space="preserve"> </v>
      </c>
      <c r="AR172" s="50">
        <f>'Details and Calculations'!CC171</f>
        <v>1</v>
      </c>
      <c r="AS172" s="50">
        <f>'Details and Calculations'!CJ171</f>
        <v>1</v>
      </c>
      <c r="AT172" s="51">
        <f>'Details and Calculations'!T171</f>
        <v>1</v>
      </c>
      <c r="AU172" s="51">
        <f>'Details and Calculations'!Z171</f>
        <v>1</v>
      </c>
      <c r="AV172" s="51">
        <f>'Details and Calculations'!S171</f>
        <v>0</v>
      </c>
      <c r="AW172" s="51">
        <f>'Details and Calculations'!AI171</f>
        <v>1</v>
      </c>
      <c r="AX172" s="51">
        <f>'Details and Calculations'!BY171</f>
        <v>1</v>
      </c>
      <c r="AY172" s="51">
        <f>'Details and Calculations'!CG171</f>
        <v>1</v>
      </c>
      <c r="AZ172" s="51">
        <f>'Details and Calculations'!CI171</f>
        <v>1</v>
      </c>
      <c r="BA172" s="51">
        <f t="shared" si="98"/>
        <v>1</v>
      </c>
      <c r="BB172" s="52">
        <f>'Details and Calculations'!Y171</f>
        <v>1</v>
      </c>
      <c r="BC172" s="52">
        <f>'Details and Calculations'!AC171</f>
        <v>1</v>
      </c>
      <c r="BD172" s="52">
        <f>'Details and Calculations'!AK171</f>
        <v>1</v>
      </c>
      <c r="BE172" s="52">
        <f>'Details and Calculations'!AN171</f>
        <v>100</v>
      </c>
      <c r="BF172" s="52">
        <f>'Details and Calculations'!AP171</f>
        <v>1</v>
      </c>
      <c r="BG172" s="52" t="str">
        <f>'Details and Calculations'!AT171</f>
        <v xml:space="preserve"> </v>
      </c>
      <c r="BH172" s="52">
        <f>'Details and Calculations'!AY171</f>
        <v>1</v>
      </c>
      <c r="BI172" s="52">
        <f>'Details and Calculations'!BB171</f>
        <v>1000</v>
      </c>
      <c r="BJ172" s="52" t="str">
        <f>'Details and Calculations'!BD171</f>
        <v xml:space="preserve"> </v>
      </c>
      <c r="BK172" s="52">
        <f>'Details and Calculations'!CA171</f>
        <v>1</v>
      </c>
      <c r="BL172" s="43">
        <f>'Details and Calculations'!AA171</f>
        <v>1</v>
      </c>
      <c r="BM172" s="43" t="str">
        <f>'Details and Calculations'!AB171</f>
        <v>"Springbox" --Intake Structure At A Spring</v>
      </c>
      <c r="BN172" s="43">
        <f>'Details and Calculations'!AD171</f>
        <v>2015</v>
      </c>
      <c r="BO172" s="43">
        <f>'Details and Calculations'!AJ171</f>
        <v>1</v>
      </c>
      <c r="BP172" s="43">
        <f>'Details and Calculations'!AL171</f>
        <v>2015</v>
      </c>
      <c r="BQ172" s="43">
        <f>'Details and Calculations'!AO171</f>
        <v>1</v>
      </c>
      <c r="BR172" s="43">
        <f>'Details and Calculations'!AQ171</f>
        <v>2015</v>
      </c>
      <c r="BS172" s="43">
        <f>'Details and Calculations'!AS171</f>
        <v>0</v>
      </c>
      <c r="BT172" s="43" t="str">
        <f>'Details and Calculations'!AV171</f>
        <v xml:space="preserve"> </v>
      </c>
      <c r="BU172" s="43">
        <f>'Details and Calculations'!AX171</f>
        <v>1</v>
      </c>
      <c r="BV172" s="43">
        <f>'Details and Calculations'!AZ171</f>
        <v>2015</v>
      </c>
      <c r="BW172" s="43">
        <f>'Details and Calculations'!BC171</f>
        <v>0</v>
      </c>
      <c r="BX172" s="43" t="str">
        <f>'Details and Calculations'!BE171</f>
        <v xml:space="preserve"> </v>
      </c>
      <c r="BY172" s="43" t="str">
        <f>'Details and Calculations'!BG171</f>
        <v xml:space="preserve"> </v>
      </c>
      <c r="BZ172" s="43" t="str">
        <f>'Details and Calculations'!BH171</f>
        <v xml:space="preserve"> </v>
      </c>
      <c r="CA172" s="43">
        <f>'Details and Calculations'!BJ171</f>
        <v>0</v>
      </c>
      <c r="CB172" s="43" t="str">
        <f>'Details and Calculations'!BK171</f>
        <v/>
      </c>
      <c r="CC172" s="43" t="str">
        <f>'Details and Calculations'!BL171</f>
        <v xml:space="preserve"> </v>
      </c>
      <c r="CD172" s="43" t="str">
        <f>'Details and Calculations'!BN171</f>
        <v xml:space="preserve"> </v>
      </c>
      <c r="CE172" s="43" t="str">
        <f>'Details and Calculations'!BO171</f>
        <v xml:space="preserve"> </v>
      </c>
      <c r="CF172" s="43">
        <f>'Details and Calculations'!BZ171</f>
        <v>1</v>
      </c>
      <c r="CG172" s="43">
        <f>'Details and Calculations'!CB171</f>
        <v>2015</v>
      </c>
      <c r="CH172" s="31"/>
      <c r="CI172" s="53"/>
    </row>
    <row r="173" spans="1:87" x14ac:dyDescent="0.3">
      <c r="A173" s="43">
        <f>'Details and Calculations'!A172</f>
        <v>2017</v>
      </c>
      <c r="B173" s="43" t="str">
        <f>'Details and Calculations'!C172</f>
        <v>Rwanda</v>
      </c>
      <c r="C173" s="43" t="str">
        <f>'Details and Calculations'!D172</f>
        <v>Rulindo</v>
      </c>
      <c r="D173" s="43" t="str">
        <f>'Details and Calculations'!E172</f>
        <v>Bushoki</v>
      </c>
      <c r="E173" s="43" t="str">
        <f>'Details and Calculations'!F172</f>
        <v>Mukoto</v>
      </c>
      <c r="F173" s="43" t="str">
        <f>'Details and Calculations'!G172</f>
        <v>Muko</v>
      </c>
      <c r="G173" s="43" t="str">
        <f>'Details and Calculations'!H172</f>
        <v/>
      </c>
      <c r="H173" s="43" t="str">
        <f>'Details and Calculations'!I172</f>
        <v/>
      </c>
      <c r="I173" s="43" t="str">
        <f>'Details and Calculations'!J172</f>
        <v>Rusave water supply system/Water point at Anselme Gerant</v>
      </c>
      <c r="J173" s="43">
        <f>'Details and Calculations'!K172</f>
        <v>116</v>
      </c>
      <c r="K173" s="43">
        <f>'Details and Calculations'!O172</f>
        <v>116</v>
      </c>
      <c r="L173" s="43">
        <f>'Details and Calculations'!P173</f>
        <v>234</v>
      </c>
      <c r="M173" s="43" t="str">
        <f>'Details and Calculations'!U172</f>
        <v>Piped Network -- Gravity Only</v>
      </c>
      <c r="N173" s="43">
        <f>'Details and Calculations'!V172</f>
        <v>2013</v>
      </c>
      <c r="O173" s="43" t="str">
        <f>'Details and Calculations'!W172</f>
        <v>Government</v>
      </c>
      <c r="P173" s="43" t="str">
        <f>'Details and Calculations'!X172</f>
        <v>Spring</v>
      </c>
      <c r="Q173" s="44" t="str">
        <f t="shared" si="85"/>
        <v>Low Risk</v>
      </c>
      <c r="R173" s="44" t="str">
        <f t="shared" si="86"/>
        <v>Low Risk</v>
      </c>
      <c r="S173" s="45" t="str">
        <f t="shared" si="68"/>
        <v>Intermediate Level of Service</v>
      </c>
      <c r="T173" s="62" t="str">
        <f t="shared" si="81"/>
        <v>Low Priority</v>
      </c>
      <c r="U173" s="46">
        <f t="shared" si="87"/>
        <v>7</v>
      </c>
      <c r="V173" s="28" t="str">
        <f t="shared" si="82"/>
        <v>Perform Routine Preventative Maintenance</v>
      </c>
      <c r="W173" s="47" t="str">
        <f t="shared" si="83"/>
        <v/>
      </c>
      <c r="X173" s="27" t="str">
        <f t="shared" si="84"/>
        <v>Maintain O&amp;M and Routine Monitoring</v>
      </c>
      <c r="Y173" s="48" t="str">
        <f t="shared" si="88"/>
        <v xml:space="preserve"> </v>
      </c>
      <c r="Z173" s="48" t="str">
        <f t="shared" si="89"/>
        <v xml:space="preserve"> </v>
      </c>
      <c r="AA173" s="48" t="str">
        <f t="shared" si="90"/>
        <v xml:space="preserve"> </v>
      </c>
      <c r="AB173" s="48" t="str">
        <f t="shared" si="91"/>
        <v xml:space="preserve"> </v>
      </c>
      <c r="AC173" s="48" t="str">
        <f t="shared" si="92"/>
        <v xml:space="preserve"> </v>
      </c>
      <c r="AD173" s="48" t="str">
        <f t="shared" si="93"/>
        <v xml:space="preserve"> </v>
      </c>
      <c r="AE173" s="48" t="str">
        <f t="shared" si="94"/>
        <v xml:space="preserve"> </v>
      </c>
      <c r="AF173" s="48" t="str">
        <f t="shared" si="95"/>
        <v xml:space="preserve"> </v>
      </c>
      <c r="AG173" s="49" t="str">
        <f t="shared" si="96"/>
        <v/>
      </c>
      <c r="AH173" s="48">
        <f t="shared" si="97"/>
        <v>16</v>
      </c>
      <c r="AI173" s="50" t="str">
        <f>'Details and Calculations'!AE172</f>
        <v xml:space="preserve"> </v>
      </c>
      <c r="AJ173" s="50" t="str">
        <f>'Details and Calculations'!AM172</f>
        <v xml:space="preserve"> </v>
      </c>
      <c r="AK173" s="50" t="str">
        <f>'Details and Calculations'!AR172</f>
        <v xml:space="preserve"> </v>
      </c>
      <c r="AL173" s="50" t="str">
        <f>'Details and Calculations'!AW172</f>
        <v xml:space="preserve"> </v>
      </c>
      <c r="AM173" s="50" t="str">
        <f>'Details and Calculations'!BA172</f>
        <v xml:space="preserve"> </v>
      </c>
      <c r="AN173" s="50" t="str">
        <f>'Details and Calculations'!BF172</f>
        <v xml:space="preserve"> </v>
      </c>
      <c r="AO173" s="50" t="str">
        <f>'Details and Calculations'!BI172</f>
        <v xml:space="preserve"> </v>
      </c>
      <c r="AP173" s="50" t="str">
        <f>'Details and Calculations'!BM172</f>
        <v xml:space="preserve"> </v>
      </c>
      <c r="AQ173" s="50" t="str">
        <f>'Details and Calculations'!BP172</f>
        <v xml:space="preserve"> </v>
      </c>
      <c r="AR173" s="50">
        <f>'Details and Calculations'!CC172</f>
        <v>1</v>
      </c>
      <c r="AS173" s="50">
        <f>'Details and Calculations'!CJ172</f>
        <v>1</v>
      </c>
      <c r="AT173" s="51">
        <f>'Details and Calculations'!T172</f>
        <v>1</v>
      </c>
      <c r="AU173" s="51">
        <f>'Details and Calculations'!Z172</f>
        <v>1</v>
      </c>
      <c r="AV173" s="51">
        <f>'Details and Calculations'!S172</f>
        <v>0</v>
      </c>
      <c r="AW173" s="51">
        <f>'Details and Calculations'!AI172</f>
        <v>1</v>
      </c>
      <c r="AX173" s="51">
        <f>'Details and Calculations'!BY172</f>
        <v>1</v>
      </c>
      <c r="AY173" s="51">
        <f>'Details and Calculations'!CG172</f>
        <v>1</v>
      </c>
      <c r="AZ173" s="51">
        <f>'Details and Calculations'!CI172</f>
        <v>1</v>
      </c>
      <c r="BA173" s="51">
        <f t="shared" si="98"/>
        <v>1</v>
      </c>
      <c r="BB173" s="52">
        <f>'Details and Calculations'!Y172</f>
        <v>2</v>
      </c>
      <c r="BC173" s="52" t="str">
        <f>'Details and Calculations'!AC172</f>
        <v xml:space="preserve"> </v>
      </c>
      <c r="BD173" s="52" t="str">
        <f>'Details and Calculations'!AK172</f>
        <v xml:space="preserve"> </v>
      </c>
      <c r="BE173" s="52" t="str">
        <f>'Details and Calculations'!AN172</f>
        <v xml:space="preserve"> </v>
      </c>
      <c r="BF173" s="52" t="str">
        <f>'Details and Calculations'!AP172</f>
        <v xml:space="preserve"> </v>
      </c>
      <c r="BG173" s="52" t="str">
        <f>'Details and Calculations'!AT172</f>
        <v xml:space="preserve"> </v>
      </c>
      <c r="BH173" s="52" t="str">
        <f>'Details and Calculations'!AY172</f>
        <v xml:space="preserve"> </v>
      </c>
      <c r="BI173" s="52" t="str">
        <f>'Details and Calculations'!BB172</f>
        <v xml:space="preserve"> </v>
      </c>
      <c r="BJ173" s="52" t="str">
        <f>'Details and Calculations'!BD172</f>
        <v xml:space="preserve"> </v>
      </c>
      <c r="BK173" s="52">
        <f>'Details and Calculations'!CA172</f>
        <v>3</v>
      </c>
      <c r="BL173" s="43">
        <f>'Details and Calculations'!AA172</f>
        <v>0</v>
      </c>
      <c r="BM173" s="43" t="str">
        <f>'Details and Calculations'!AB172</f>
        <v/>
      </c>
      <c r="BN173" s="43" t="str">
        <f>'Details and Calculations'!AD172</f>
        <v xml:space="preserve"> </v>
      </c>
      <c r="BO173" s="43">
        <f>'Details and Calculations'!AJ172</f>
        <v>0</v>
      </c>
      <c r="BP173" s="43" t="str">
        <f>'Details and Calculations'!AL172</f>
        <v xml:space="preserve"> </v>
      </c>
      <c r="BQ173" s="43">
        <f>'Details and Calculations'!AO172</f>
        <v>0</v>
      </c>
      <c r="BR173" s="43" t="str">
        <f>'Details and Calculations'!AQ172</f>
        <v xml:space="preserve"> </v>
      </c>
      <c r="BS173" s="43">
        <f>'Details and Calculations'!AS172</f>
        <v>0</v>
      </c>
      <c r="BT173" s="43" t="str">
        <f>'Details and Calculations'!AV172</f>
        <v xml:space="preserve"> </v>
      </c>
      <c r="BU173" s="43">
        <f>'Details and Calculations'!AX172</f>
        <v>0</v>
      </c>
      <c r="BV173" s="43" t="str">
        <f>'Details and Calculations'!AZ172</f>
        <v xml:space="preserve"> </v>
      </c>
      <c r="BW173" s="43">
        <f>'Details and Calculations'!BC172</f>
        <v>0</v>
      </c>
      <c r="BX173" s="43" t="str">
        <f>'Details and Calculations'!BE172</f>
        <v xml:space="preserve"> </v>
      </c>
      <c r="BY173" s="43" t="str">
        <f>'Details and Calculations'!BG172</f>
        <v xml:space="preserve"> </v>
      </c>
      <c r="BZ173" s="43" t="str">
        <f>'Details and Calculations'!BH172</f>
        <v xml:space="preserve"> </v>
      </c>
      <c r="CA173" s="43">
        <f>'Details and Calculations'!BJ172</f>
        <v>0</v>
      </c>
      <c r="CB173" s="43" t="str">
        <f>'Details and Calculations'!BK172</f>
        <v/>
      </c>
      <c r="CC173" s="43" t="str">
        <f>'Details and Calculations'!BL172</f>
        <v xml:space="preserve"> </v>
      </c>
      <c r="CD173" s="43" t="str">
        <f>'Details and Calculations'!BN172</f>
        <v xml:space="preserve"> </v>
      </c>
      <c r="CE173" s="43" t="str">
        <f>'Details and Calculations'!BO172</f>
        <v xml:space="preserve"> </v>
      </c>
      <c r="CF173" s="43">
        <f>'Details and Calculations'!BZ172</f>
        <v>1</v>
      </c>
      <c r="CG173" s="43">
        <f>'Details and Calculations'!CB172</f>
        <v>2013</v>
      </c>
      <c r="CH173" s="31"/>
      <c r="CI173" s="53"/>
    </row>
    <row r="174" spans="1:87" x14ac:dyDescent="0.3">
      <c r="A174" s="43">
        <f>'Details and Calculations'!A173</f>
        <v>2017</v>
      </c>
      <c r="B174" s="43" t="str">
        <f>'Details and Calculations'!C173</f>
        <v>Rwanda</v>
      </c>
      <c r="C174" s="43" t="str">
        <f>'Details and Calculations'!D173</f>
        <v>Rulindo</v>
      </c>
      <c r="D174" s="43" t="str">
        <f>'Details and Calculations'!E173</f>
        <v>Shyorongi</v>
      </c>
      <c r="E174" s="43" t="str">
        <f>'Details and Calculations'!F173</f>
        <v>Bugaragara</v>
      </c>
      <c r="F174" s="43" t="str">
        <f>'Details and Calculations'!G173</f>
        <v>Gatwa</v>
      </c>
      <c r="G174" s="43" t="str">
        <f>'Details and Calculations'!H173</f>
        <v/>
      </c>
      <c r="H174" s="43" t="str">
        <f>'Details and Calculations'!I173</f>
        <v/>
      </c>
      <c r="I174" s="43" t="str">
        <f>'Details and Calculations'!J173</f>
        <v>kinywamagana pumping network</v>
      </c>
      <c r="J174" s="43">
        <f>'Details and Calculations'!K173</f>
        <v>354</v>
      </c>
      <c r="K174" s="43">
        <f>'Details and Calculations'!O173</f>
        <v>120</v>
      </c>
      <c r="L174" s="43" t="str">
        <f>'Details and Calculations'!P174</f>
        <v xml:space="preserve"> </v>
      </c>
      <c r="M174" s="43" t="str">
        <f>'Details and Calculations'!U173</f>
        <v>Piped Network With Pump</v>
      </c>
      <c r="N174" s="43">
        <f>'Details and Calculations'!V173</f>
        <v>2013</v>
      </c>
      <c r="O174" s="43" t="str">
        <f>'Details and Calculations'!W173</f>
        <v>Governement (District, Wasac) And Water For People</v>
      </c>
      <c r="P174" s="43" t="str">
        <f>'Details and Calculations'!X173</f>
        <v>Spring</v>
      </c>
      <c r="Q174" s="44" t="str">
        <f t="shared" si="85"/>
        <v>Low Risk</v>
      </c>
      <c r="R174" s="44" t="str">
        <f t="shared" si="86"/>
        <v>Low Risk</v>
      </c>
      <c r="S174" s="45" t="str">
        <f t="shared" si="68"/>
        <v>Intermediate Level of Service</v>
      </c>
      <c r="T174" s="62" t="str">
        <f t="shared" si="81"/>
        <v>Low Priority</v>
      </c>
      <c r="U174" s="46">
        <f t="shared" si="87"/>
        <v>7</v>
      </c>
      <c r="V174" s="28" t="str">
        <f t="shared" si="82"/>
        <v>Repair or Replace Components</v>
      </c>
      <c r="W174" s="47" t="str">
        <f t="shared" si="83"/>
        <v xml:space="preserve">Pump, </v>
      </c>
      <c r="X174" s="27" t="str">
        <f t="shared" si="84"/>
        <v>Create Plan To Repair or Replace Components</v>
      </c>
      <c r="Y174" s="48">
        <f t="shared" si="88"/>
        <v>26</v>
      </c>
      <c r="Z174" s="48">
        <f t="shared" si="89"/>
        <v>16</v>
      </c>
      <c r="AA174" s="48">
        <f t="shared" si="90"/>
        <v>26</v>
      </c>
      <c r="AB174" s="48">
        <f t="shared" si="91"/>
        <v>16</v>
      </c>
      <c r="AC174" s="48">
        <f t="shared" si="92"/>
        <v>26</v>
      </c>
      <c r="AD174" s="48">
        <f t="shared" si="93"/>
        <v>3</v>
      </c>
      <c r="AE174" s="48">
        <f t="shared" si="94"/>
        <v>16</v>
      </c>
      <c r="AF174" s="48" t="str">
        <f t="shared" si="95"/>
        <v xml:space="preserve"> </v>
      </c>
      <c r="AG174" s="49" t="str">
        <f t="shared" si="96"/>
        <v/>
      </c>
      <c r="AH174" s="48">
        <f t="shared" si="97"/>
        <v>16</v>
      </c>
      <c r="AI174" s="50">
        <f>'Details and Calculations'!AE173</f>
        <v>1</v>
      </c>
      <c r="AJ174" s="50">
        <f>'Details and Calculations'!AM173</f>
        <v>1</v>
      </c>
      <c r="AK174" s="50">
        <f>'Details and Calculations'!AR173</f>
        <v>1</v>
      </c>
      <c r="AL174" s="50">
        <f>'Details and Calculations'!AW173</f>
        <v>1</v>
      </c>
      <c r="AM174" s="50">
        <f>'Details and Calculations'!BA173</f>
        <v>1</v>
      </c>
      <c r="AN174" s="50">
        <f>'Details and Calculations'!BF173</f>
        <v>2</v>
      </c>
      <c r="AO174" s="50">
        <f>'Details and Calculations'!BI173</f>
        <v>1</v>
      </c>
      <c r="AP174" s="50" t="str">
        <f>'Details and Calculations'!BM173</f>
        <v xml:space="preserve"> </v>
      </c>
      <c r="AQ174" s="50" t="str">
        <f>'Details and Calculations'!BP173</f>
        <v xml:space="preserve"> </v>
      </c>
      <c r="AR174" s="50">
        <f>'Details and Calculations'!CC173</f>
        <v>1</v>
      </c>
      <c r="AS174" s="50">
        <f>'Details and Calculations'!CJ173</f>
        <v>2</v>
      </c>
      <c r="AT174" s="51">
        <f>'Details and Calculations'!T173</f>
        <v>1</v>
      </c>
      <c r="AU174" s="51">
        <f>'Details and Calculations'!Z173</f>
        <v>1</v>
      </c>
      <c r="AV174" s="51">
        <f>'Details and Calculations'!S173</f>
        <v>1</v>
      </c>
      <c r="AW174" s="51">
        <f>'Details and Calculations'!AI173</f>
        <v>1</v>
      </c>
      <c r="AX174" s="51">
        <f>'Details and Calculations'!BY173</f>
        <v>1</v>
      </c>
      <c r="AY174" s="51">
        <f>'Details and Calculations'!CG173</f>
        <v>1</v>
      </c>
      <c r="AZ174" s="51">
        <f>'Details and Calculations'!CI173</f>
        <v>1</v>
      </c>
      <c r="BA174" s="51">
        <f t="shared" si="98"/>
        <v>0</v>
      </c>
      <c r="BB174" s="52">
        <f>'Details and Calculations'!Y173</f>
        <v>7</v>
      </c>
      <c r="BC174" s="52">
        <f>'Details and Calculations'!AC173</f>
        <v>3</v>
      </c>
      <c r="BD174" s="52">
        <f>'Details and Calculations'!AK173</f>
        <v>1</v>
      </c>
      <c r="BE174" s="52">
        <f>'Details and Calculations'!AN173</f>
        <v>1500</v>
      </c>
      <c r="BF174" s="52">
        <f>'Details and Calculations'!AP173</f>
        <v>20</v>
      </c>
      <c r="BG174" s="52">
        <f>'Details and Calculations'!AT173</f>
        <v>25</v>
      </c>
      <c r="BH174" s="52">
        <f>'Details and Calculations'!AY173</f>
        <v>4</v>
      </c>
      <c r="BI174" s="52">
        <f>'Details and Calculations'!BB173</f>
        <v>11000</v>
      </c>
      <c r="BJ174" s="52">
        <f>'Details and Calculations'!BD173</f>
        <v>2</v>
      </c>
      <c r="BK174" s="52">
        <f>'Details and Calculations'!CA173</f>
        <v>1</v>
      </c>
      <c r="BL174" s="43">
        <f>'Details and Calculations'!AA173</f>
        <v>1</v>
      </c>
      <c r="BM174" s="43" t="str">
        <f>'Details and Calculations'!AB173</f>
        <v>"Springbox" --Intake Structure At A Spring</v>
      </c>
      <c r="BN174" s="43">
        <f>'Details and Calculations'!AD173</f>
        <v>2013</v>
      </c>
      <c r="BO174" s="43">
        <f>'Details and Calculations'!AJ173</f>
        <v>1</v>
      </c>
      <c r="BP174" s="43">
        <f>'Details and Calculations'!AL173</f>
        <v>2013</v>
      </c>
      <c r="BQ174" s="43">
        <f>'Details and Calculations'!AO173</f>
        <v>1</v>
      </c>
      <c r="BR174" s="43">
        <f>'Details and Calculations'!AQ173</f>
        <v>2013</v>
      </c>
      <c r="BS174" s="43">
        <f>'Details and Calculations'!AS173</f>
        <v>1</v>
      </c>
      <c r="BT174" s="43">
        <f>'Details and Calculations'!AV173</f>
        <v>2013</v>
      </c>
      <c r="BU174" s="43">
        <f>'Details and Calculations'!AX173</f>
        <v>1</v>
      </c>
      <c r="BV174" s="43">
        <f>'Details and Calculations'!AZ173</f>
        <v>2013</v>
      </c>
      <c r="BW174" s="43">
        <f>'Details and Calculations'!BC173</f>
        <v>1</v>
      </c>
      <c r="BX174" s="43">
        <f>'Details and Calculations'!BE173</f>
        <v>2013</v>
      </c>
      <c r="BY174" s="43">
        <f>'Details and Calculations'!BG173</f>
        <v>1</v>
      </c>
      <c r="BZ174" s="43">
        <f>'Details and Calculations'!BH173</f>
        <v>2013</v>
      </c>
      <c r="CA174" s="43">
        <f>'Details and Calculations'!BJ173</f>
        <v>0</v>
      </c>
      <c r="CB174" s="43" t="str">
        <f>'Details and Calculations'!BK173</f>
        <v/>
      </c>
      <c r="CC174" s="43" t="str">
        <f>'Details and Calculations'!BL173</f>
        <v xml:space="preserve"> </v>
      </c>
      <c r="CD174" s="43" t="str">
        <f>'Details and Calculations'!BN173</f>
        <v xml:space="preserve"> </v>
      </c>
      <c r="CE174" s="43" t="str">
        <f>'Details and Calculations'!BO173</f>
        <v xml:space="preserve"> </v>
      </c>
      <c r="CF174" s="43">
        <f>'Details and Calculations'!BZ173</f>
        <v>1</v>
      </c>
      <c r="CG174" s="43">
        <f>'Details and Calculations'!CB173</f>
        <v>2013</v>
      </c>
      <c r="CH174" s="31"/>
      <c r="CI174" s="53"/>
    </row>
    <row r="175" spans="1:87" x14ac:dyDescent="0.3">
      <c r="A175" s="43">
        <f>'Details and Calculations'!A174</f>
        <v>2017</v>
      </c>
      <c r="B175" s="43" t="str">
        <f>'Details and Calculations'!C174</f>
        <v>Rwanda</v>
      </c>
      <c r="C175" s="43" t="str">
        <f>'Details and Calculations'!D174</f>
        <v>Rulindo</v>
      </c>
      <c r="D175" s="43" t="str">
        <f>'Details and Calculations'!E174</f>
        <v>Ntarabana</v>
      </c>
      <c r="E175" s="43" t="str">
        <f>'Details and Calculations'!F174</f>
        <v>Mahaza</v>
      </c>
      <c r="F175" s="43" t="str">
        <f>'Details and Calculations'!G174</f>
        <v>Rusekabuye</v>
      </c>
      <c r="G175" s="43" t="str">
        <f>'Details and Calculations'!H174</f>
        <v/>
      </c>
      <c r="H175" s="43" t="str">
        <f>'Details and Calculations'!I174</f>
        <v/>
      </c>
      <c r="I175" s="43" t="str">
        <f>'Details and Calculations'!J174</f>
        <v>Rwamugaza network</v>
      </c>
      <c r="J175" s="43">
        <f>'Details and Calculations'!K174</f>
        <v>195</v>
      </c>
      <c r="K175" s="43">
        <f>'Details and Calculations'!O174</f>
        <v>195</v>
      </c>
      <c r="L175" s="43">
        <f>'Details and Calculations'!P175</f>
        <v>88</v>
      </c>
      <c r="M175" s="43" t="str">
        <f>'Details and Calculations'!U174</f>
        <v>Piped Network -- Gravity Only</v>
      </c>
      <c r="N175" s="43">
        <f>'Details and Calculations'!V174</f>
        <v>2003</v>
      </c>
      <c r="O175" s="43" t="str">
        <f>'Details and Calculations'!W174</f>
        <v>Government</v>
      </c>
      <c r="P175" s="43" t="str">
        <f>'Details and Calculations'!X174</f>
        <v>Spring</v>
      </c>
      <c r="Q175" s="44" t="str">
        <f t="shared" si="85"/>
        <v>Low Risk</v>
      </c>
      <c r="R175" s="44" t="str">
        <f t="shared" si="86"/>
        <v>Low Risk</v>
      </c>
      <c r="S175" s="45" t="str">
        <f t="shared" si="68"/>
        <v>Intermediate Level of Service</v>
      </c>
      <c r="T175" s="62" t="str">
        <f t="shared" si="81"/>
        <v>Low Priority</v>
      </c>
      <c r="U175" s="46">
        <f t="shared" si="87"/>
        <v>7</v>
      </c>
      <c r="V175" s="28" t="str">
        <f t="shared" si="82"/>
        <v>Perform Routine Preventative Maintenance</v>
      </c>
      <c r="W175" s="47" t="str">
        <f t="shared" si="83"/>
        <v/>
      </c>
      <c r="X175" s="27" t="str">
        <f t="shared" si="84"/>
        <v>Maintain O&amp;M and Routine Monitoring</v>
      </c>
      <c r="Y175" s="48">
        <f t="shared" si="88"/>
        <v>16</v>
      </c>
      <c r="Z175" s="48">
        <f t="shared" si="89"/>
        <v>6</v>
      </c>
      <c r="AA175" s="48">
        <f t="shared" si="90"/>
        <v>16</v>
      </c>
      <c r="AB175" s="48">
        <f t="shared" si="91"/>
        <v>6</v>
      </c>
      <c r="AC175" s="48">
        <f t="shared" si="92"/>
        <v>16</v>
      </c>
      <c r="AD175" s="48" t="str">
        <f t="shared" si="93"/>
        <v xml:space="preserve"> </v>
      </c>
      <c r="AE175" s="48" t="str">
        <f t="shared" si="94"/>
        <v xml:space="preserve"> </v>
      </c>
      <c r="AF175" s="48" t="str">
        <f t="shared" si="95"/>
        <v xml:space="preserve"> </v>
      </c>
      <c r="AG175" s="49" t="str">
        <f t="shared" si="96"/>
        <v/>
      </c>
      <c r="AH175" s="48">
        <f t="shared" si="97"/>
        <v>6</v>
      </c>
      <c r="AI175" s="50">
        <f>'Details and Calculations'!AE174</f>
        <v>1</v>
      </c>
      <c r="AJ175" s="50">
        <f>'Details and Calculations'!AM174</f>
        <v>1</v>
      </c>
      <c r="AK175" s="50">
        <f>'Details and Calculations'!AR174</f>
        <v>1</v>
      </c>
      <c r="AL175" s="50">
        <f>'Details and Calculations'!AW174</f>
        <v>1</v>
      </c>
      <c r="AM175" s="50">
        <f>'Details and Calculations'!BA174</f>
        <v>1</v>
      </c>
      <c r="AN175" s="50" t="str">
        <f>'Details and Calculations'!BF174</f>
        <v xml:space="preserve"> </v>
      </c>
      <c r="AO175" s="50" t="str">
        <f>'Details and Calculations'!BI174</f>
        <v xml:space="preserve"> </v>
      </c>
      <c r="AP175" s="50" t="str">
        <f>'Details and Calculations'!BM174</f>
        <v xml:space="preserve"> </v>
      </c>
      <c r="AQ175" s="50" t="str">
        <f>'Details and Calculations'!BP174</f>
        <v xml:space="preserve"> </v>
      </c>
      <c r="AR175" s="50">
        <f>'Details and Calculations'!CC174</f>
        <v>1</v>
      </c>
      <c r="AS175" s="50">
        <f>'Details and Calculations'!CJ174</f>
        <v>1</v>
      </c>
      <c r="AT175" s="51">
        <f>'Details and Calculations'!T174</f>
        <v>1</v>
      </c>
      <c r="AU175" s="51">
        <f>'Details and Calculations'!Z174</f>
        <v>1</v>
      </c>
      <c r="AV175" s="51">
        <f>'Details and Calculations'!S174</f>
        <v>0</v>
      </c>
      <c r="AW175" s="51">
        <f>'Details and Calculations'!AI174</f>
        <v>1</v>
      </c>
      <c r="AX175" s="51">
        <f>'Details and Calculations'!BY174</f>
        <v>1</v>
      </c>
      <c r="AY175" s="51">
        <f>'Details and Calculations'!CG174</f>
        <v>1</v>
      </c>
      <c r="AZ175" s="51">
        <f>'Details and Calculations'!CI174</f>
        <v>1</v>
      </c>
      <c r="BA175" s="51">
        <f t="shared" si="98"/>
        <v>1</v>
      </c>
      <c r="BB175" s="52">
        <f>'Details and Calculations'!Y174</f>
        <v>2</v>
      </c>
      <c r="BC175" s="52">
        <f>'Details and Calculations'!AC174</f>
        <v>1</v>
      </c>
      <c r="BD175" s="52">
        <f>'Details and Calculations'!AK174</f>
        <v>2</v>
      </c>
      <c r="BE175" s="52">
        <f>'Details and Calculations'!AN174</f>
        <v>3500</v>
      </c>
      <c r="BF175" s="52">
        <f>'Details and Calculations'!AP174</f>
        <v>7</v>
      </c>
      <c r="BG175" s="52">
        <f>'Details and Calculations'!AT174</f>
        <v>12</v>
      </c>
      <c r="BH175" s="52">
        <f>'Details and Calculations'!AY174</f>
        <v>2</v>
      </c>
      <c r="BI175" s="52">
        <f>'Details and Calculations'!BB174</f>
        <v>35000</v>
      </c>
      <c r="BJ175" s="52" t="str">
        <f>'Details and Calculations'!BD174</f>
        <v xml:space="preserve"> </v>
      </c>
      <c r="BK175" s="52">
        <f>'Details and Calculations'!CA174</f>
        <v>1</v>
      </c>
      <c r="BL175" s="43">
        <f>'Details and Calculations'!AA174</f>
        <v>1</v>
      </c>
      <c r="BM175" s="43" t="str">
        <f>'Details and Calculations'!AB174</f>
        <v/>
      </c>
      <c r="BN175" s="43">
        <f>'Details and Calculations'!AD174</f>
        <v>2003</v>
      </c>
      <c r="BO175" s="43">
        <f>'Details and Calculations'!AJ174</f>
        <v>1</v>
      </c>
      <c r="BP175" s="43">
        <f>'Details and Calculations'!AL174</f>
        <v>2003</v>
      </c>
      <c r="BQ175" s="43">
        <f>'Details and Calculations'!AO174</f>
        <v>1</v>
      </c>
      <c r="BR175" s="43">
        <f>'Details and Calculations'!AQ174</f>
        <v>2003</v>
      </c>
      <c r="BS175" s="43">
        <f>'Details and Calculations'!AS174</f>
        <v>1</v>
      </c>
      <c r="BT175" s="43">
        <f>'Details and Calculations'!AV174</f>
        <v>2003</v>
      </c>
      <c r="BU175" s="43">
        <f>'Details and Calculations'!AX174</f>
        <v>1</v>
      </c>
      <c r="BV175" s="43">
        <f>'Details and Calculations'!AZ174</f>
        <v>2003</v>
      </c>
      <c r="BW175" s="43">
        <f>'Details and Calculations'!BC174</f>
        <v>0</v>
      </c>
      <c r="BX175" s="43" t="str">
        <f>'Details and Calculations'!BE174</f>
        <v xml:space="preserve"> </v>
      </c>
      <c r="BY175" s="43" t="str">
        <f>'Details and Calculations'!BG174</f>
        <v xml:space="preserve"> </v>
      </c>
      <c r="BZ175" s="43" t="str">
        <f>'Details and Calculations'!BH174</f>
        <v xml:space="preserve"> </v>
      </c>
      <c r="CA175" s="43">
        <f>'Details and Calculations'!BJ174</f>
        <v>0</v>
      </c>
      <c r="CB175" s="43" t="str">
        <f>'Details and Calculations'!BK174</f>
        <v/>
      </c>
      <c r="CC175" s="43" t="str">
        <f>'Details and Calculations'!BL174</f>
        <v xml:space="preserve"> </v>
      </c>
      <c r="CD175" s="43" t="str">
        <f>'Details and Calculations'!BN174</f>
        <v xml:space="preserve"> </v>
      </c>
      <c r="CE175" s="43" t="str">
        <f>'Details and Calculations'!BO174</f>
        <v xml:space="preserve"> </v>
      </c>
      <c r="CF175" s="43">
        <f>'Details and Calculations'!BZ174</f>
        <v>1</v>
      </c>
      <c r="CG175" s="43">
        <f>'Details and Calculations'!CB174</f>
        <v>2003</v>
      </c>
      <c r="CH175" s="31"/>
      <c r="CI175" s="53"/>
    </row>
    <row r="176" spans="1:87" x14ac:dyDescent="0.3">
      <c r="A176" s="43">
        <f>'Details and Calculations'!A175</f>
        <v>2017</v>
      </c>
      <c r="B176" s="43" t="str">
        <f>'Details and Calculations'!C175</f>
        <v>Rwanda</v>
      </c>
      <c r="C176" s="43" t="str">
        <f>'Details and Calculations'!D175</f>
        <v>Rulindo</v>
      </c>
      <c r="D176" s="43" t="str">
        <f>'Details and Calculations'!E175</f>
        <v>Cyinzuzi</v>
      </c>
      <c r="E176" s="43" t="str">
        <f>'Details and Calculations'!F175</f>
        <v>Rudogo</v>
      </c>
      <c r="F176" s="43" t="str">
        <f>'Details and Calculations'!G175</f>
        <v>Musenyi</v>
      </c>
      <c r="G176" s="43" t="str">
        <f>'Details and Calculations'!H175</f>
        <v/>
      </c>
      <c r="H176" s="43" t="str">
        <f>'Details and Calculations'!I175</f>
        <v/>
      </c>
      <c r="I176" s="43" t="str">
        <f>'Details and Calculations'!J175</f>
        <v>Kararama</v>
      </c>
      <c r="J176" s="43">
        <f>'Details and Calculations'!K175</f>
        <v>98</v>
      </c>
      <c r="K176" s="43">
        <f>'Details and Calculations'!O175</f>
        <v>10</v>
      </c>
      <c r="L176" s="43" t="str">
        <f>'Details and Calculations'!P176</f>
        <v xml:space="preserve"> </v>
      </c>
      <c r="M176" s="43" t="str">
        <f>'Details and Calculations'!U175</f>
        <v>Piped Network With Pump</v>
      </c>
      <c r="N176" s="43">
        <f>'Details and Calculations'!V175</f>
        <v>2009</v>
      </c>
      <c r="O176" s="43" t="str">
        <f>'Details and Calculations'!W175</f>
        <v>Water For People</v>
      </c>
      <c r="P176" s="43" t="str">
        <f>'Details and Calculations'!X175</f>
        <v>Spring</v>
      </c>
      <c r="Q176" s="44" t="str">
        <f t="shared" si="85"/>
        <v>Low Risk</v>
      </c>
      <c r="R176" s="44" t="str">
        <f t="shared" si="86"/>
        <v>Low Risk</v>
      </c>
      <c r="S176" s="45" t="str">
        <f t="shared" si="68"/>
        <v>Intermediate Level of Service</v>
      </c>
      <c r="T176" s="62" t="str">
        <f t="shared" si="81"/>
        <v>Low Priority</v>
      </c>
      <c r="U176" s="46">
        <f t="shared" si="87"/>
        <v>7</v>
      </c>
      <c r="V176" s="28" t="str">
        <f t="shared" si="82"/>
        <v>Perform Routine Preventative Maintenance</v>
      </c>
      <c r="W176" s="47" t="str">
        <f t="shared" si="83"/>
        <v/>
      </c>
      <c r="X176" s="27" t="str">
        <f t="shared" si="84"/>
        <v>Maintain O&amp;M and Routine Monitoring</v>
      </c>
      <c r="Y176" s="48">
        <f t="shared" si="88"/>
        <v>22</v>
      </c>
      <c r="Z176" s="48">
        <f t="shared" si="89"/>
        <v>12</v>
      </c>
      <c r="AA176" s="48">
        <f t="shared" si="90"/>
        <v>22</v>
      </c>
      <c r="AB176" s="48">
        <f t="shared" si="91"/>
        <v>12</v>
      </c>
      <c r="AC176" s="48">
        <f t="shared" si="92"/>
        <v>22</v>
      </c>
      <c r="AD176" s="48">
        <f t="shared" si="93"/>
        <v>2</v>
      </c>
      <c r="AE176" s="48">
        <f t="shared" si="94"/>
        <v>15</v>
      </c>
      <c r="AF176" s="48" t="str">
        <f t="shared" si="95"/>
        <v xml:space="preserve"> </v>
      </c>
      <c r="AG176" s="49" t="str">
        <f t="shared" si="96"/>
        <v/>
      </c>
      <c r="AH176" s="48">
        <f t="shared" si="97"/>
        <v>15</v>
      </c>
      <c r="AI176" s="50">
        <f>'Details and Calculations'!AE175</f>
        <v>1</v>
      </c>
      <c r="AJ176" s="50">
        <f>'Details and Calculations'!AM175</f>
        <v>1</v>
      </c>
      <c r="AK176" s="50">
        <f>'Details and Calculations'!AR175</f>
        <v>1</v>
      </c>
      <c r="AL176" s="50">
        <f>'Details and Calculations'!AW175</f>
        <v>1</v>
      </c>
      <c r="AM176" s="50">
        <f>'Details and Calculations'!BA175</f>
        <v>1</v>
      </c>
      <c r="AN176" s="50">
        <f>'Details and Calculations'!BF175</f>
        <v>1</v>
      </c>
      <c r="AO176" s="50">
        <f>'Details and Calculations'!BI175</f>
        <v>1</v>
      </c>
      <c r="AP176" s="50" t="str">
        <f>'Details and Calculations'!BM175</f>
        <v xml:space="preserve"> </v>
      </c>
      <c r="AQ176" s="50" t="str">
        <f>'Details and Calculations'!BP175</f>
        <v xml:space="preserve"> </v>
      </c>
      <c r="AR176" s="50">
        <f>'Details and Calculations'!CC175</f>
        <v>1</v>
      </c>
      <c r="AS176" s="50">
        <f>'Details and Calculations'!CJ175</f>
        <v>1</v>
      </c>
      <c r="AT176" s="51">
        <f>'Details and Calculations'!T175</f>
        <v>1</v>
      </c>
      <c r="AU176" s="51">
        <f>'Details and Calculations'!Z175</f>
        <v>1</v>
      </c>
      <c r="AV176" s="51">
        <f>'Details and Calculations'!S175</f>
        <v>0</v>
      </c>
      <c r="AW176" s="51">
        <f>'Details and Calculations'!AI175</f>
        <v>1</v>
      </c>
      <c r="AX176" s="51">
        <f>'Details and Calculations'!BY175</f>
        <v>1</v>
      </c>
      <c r="AY176" s="51">
        <f>'Details and Calculations'!CG175</f>
        <v>1</v>
      </c>
      <c r="AZ176" s="51">
        <f>'Details and Calculations'!CI175</f>
        <v>1</v>
      </c>
      <c r="BA176" s="51">
        <f t="shared" si="98"/>
        <v>1</v>
      </c>
      <c r="BB176" s="52">
        <f>'Details and Calculations'!Y175</f>
        <v>3</v>
      </c>
      <c r="BC176" s="52">
        <f>'Details and Calculations'!AC175</f>
        <v>3</v>
      </c>
      <c r="BD176" s="52">
        <f>'Details and Calculations'!AK175</f>
        <v>2</v>
      </c>
      <c r="BE176" s="52">
        <f>'Details and Calculations'!AN175</f>
        <v>5000</v>
      </c>
      <c r="BF176" s="52">
        <f>'Details and Calculations'!AP175</f>
        <v>7</v>
      </c>
      <c r="BG176" s="52">
        <f>'Details and Calculations'!AT175</f>
        <v>14</v>
      </c>
      <c r="BH176" s="52">
        <f>'Details and Calculations'!AY175</f>
        <v>2</v>
      </c>
      <c r="BI176" s="52">
        <f>'Details and Calculations'!BB175</f>
        <v>5000</v>
      </c>
      <c r="BJ176" s="52">
        <f>'Details and Calculations'!BD175</f>
        <v>1</v>
      </c>
      <c r="BK176" s="52">
        <f>'Details and Calculations'!CA175</f>
        <v>1</v>
      </c>
      <c r="BL176" s="43">
        <f>'Details and Calculations'!AA175</f>
        <v>1</v>
      </c>
      <c r="BM176" s="43" t="str">
        <f>'Details and Calculations'!AB175</f>
        <v>"Springbox" --Intake Structure At A Spring</v>
      </c>
      <c r="BN176" s="43">
        <f>'Details and Calculations'!AD175</f>
        <v>2009</v>
      </c>
      <c r="BO176" s="43">
        <f>'Details and Calculations'!AJ175</f>
        <v>1</v>
      </c>
      <c r="BP176" s="43">
        <f>'Details and Calculations'!AL175</f>
        <v>2009</v>
      </c>
      <c r="BQ176" s="43">
        <f>'Details and Calculations'!AO175</f>
        <v>1</v>
      </c>
      <c r="BR176" s="43">
        <f>'Details and Calculations'!AQ175</f>
        <v>2009</v>
      </c>
      <c r="BS176" s="43">
        <f>'Details and Calculations'!AS175</f>
        <v>1</v>
      </c>
      <c r="BT176" s="43">
        <f>'Details and Calculations'!AV175</f>
        <v>2009</v>
      </c>
      <c r="BU176" s="43">
        <f>'Details and Calculations'!AX175</f>
        <v>1</v>
      </c>
      <c r="BV176" s="43">
        <f>'Details and Calculations'!AZ175</f>
        <v>2009</v>
      </c>
      <c r="BW176" s="43">
        <f>'Details and Calculations'!BC175</f>
        <v>1</v>
      </c>
      <c r="BX176" s="43">
        <f>'Details and Calculations'!BE175</f>
        <v>2012</v>
      </c>
      <c r="BY176" s="43">
        <f>'Details and Calculations'!BG175</f>
        <v>1</v>
      </c>
      <c r="BZ176" s="43">
        <f>'Details and Calculations'!BH175</f>
        <v>2012</v>
      </c>
      <c r="CA176" s="43">
        <f>'Details and Calculations'!BJ175</f>
        <v>0</v>
      </c>
      <c r="CB176" s="43" t="str">
        <f>'Details and Calculations'!BK175</f>
        <v/>
      </c>
      <c r="CC176" s="43" t="str">
        <f>'Details and Calculations'!BL175</f>
        <v xml:space="preserve"> </v>
      </c>
      <c r="CD176" s="43" t="str">
        <f>'Details and Calculations'!BN175</f>
        <v xml:space="preserve"> </v>
      </c>
      <c r="CE176" s="43" t="str">
        <f>'Details and Calculations'!BO175</f>
        <v xml:space="preserve"> </v>
      </c>
      <c r="CF176" s="43">
        <f>'Details and Calculations'!BZ175</f>
        <v>1</v>
      </c>
      <c r="CG176" s="43">
        <f>'Details and Calculations'!CB175</f>
        <v>2012</v>
      </c>
      <c r="CH176" s="31"/>
      <c r="CI176" s="53"/>
    </row>
    <row r="177" spans="1:87" x14ac:dyDescent="0.3">
      <c r="A177" s="43">
        <f>'Details and Calculations'!A176</f>
        <v>2017</v>
      </c>
      <c r="B177" s="43" t="str">
        <f>'Details and Calculations'!C176</f>
        <v>Rwanda</v>
      </c>
      <c r="C177" s="43" t="str">
        <f>'Details and Calculations'!D176</f>
        <v>Rulindo</v>
      </c>
      <c r="D177" s="43" t="str">
        <f>'Details and Calculations'!E176</f>
        <v>Bushoki</v>
      </c>
      <c r="E177" s="43" t="str">
        <f>'Details and Calculations'!F176</f>
        <v>N.Ngarama</v>
      </c>
      <c r="F177" s="43" t="str">
        <f>'Details and Calculations'!G176</f>
        <v>Gifuba</v>
      </c>
      <c r="G177" s="43" t="str">
        <f>'Details and Calculations'!H176</f>
        <v/>
      </c>
      <c r="H177" s="43" t="str">
        <f>'Details and Calculations'!I176</f>
        <v/>
      </c>
      <c r="I177" s="43" t="str">
        <f>'Details and Calculations'!J176</f>
        <v>Rutare source catchment area</v>
      </c>
      <c r="J177" s="43">
        <f>'Details and Calculations'!K176</f>
        <v>108</v>
      </c>
      <c r="K177" s="43">
        <f>'Details and Calculations'!O176</f>
        <v>108</v>
      </c>
      <c r="L177" s="43" t="str">
        <f>'Details and Calculations'!P177</f>
        <v xml:space="preserve"> </v>
      </c>
      <c r="M177" s="43" t="str">
        <f>'Details and Calculations'!U176</f>
        <v>Piped Network -- Gravity Only</v>
      </c>
      <c r="N177" s="43">
        <f>'Details and Calculations'!V176</f>
        <v>1960</v>
      </c>
      <c r="O177" s="43" t="str">
        <f>'Details and Calculations'!W176</f>
        <v>Government</v>
      </c>
      <c r="P177" s="43" t="str">
        <f>'Details and Calculations'!X176</f>
        <v>Spring</v>
      </c>
      <c r="Q177" s="44" t="str">
        <f t="shared" si="85"/>
        <v>High Risk</v>
      </c>
      <c r="R177" s="44" t="str">
        <f t="shared" si="86"/>
        <v>Medium Risk</v>
      </c>
      <c r="S177" s="45" t="str">
        <f t="shared" si="68"/>
        <v>Intermediate Level of Service</v>
      </c>
      <c r="T177" s="62" t="str">
        <f t="shared" si="81"/>
        <v>Medium Priority</v>
      </c>
      <c r="U177" s="46">
        <f t="shared" si="87"/>
        <v>6</v>
      </c>
      <c r="V177" s="28" t="str">
        <f t="shared" si="82"/>
        <v>Consider Replacing Aging Components</v>
      </c>
      <c r="W177" s="47" t="str">
        <f t="shared" si="83"/>
        <v xml:space="preserve">Intake Structure,  Conduction Line, Other Concrete Structures,  Pump, Pump Station,  Treatment Equipment,  </v>
      </c>
      <c r="X177" s="27" t="str">
        <f t="shared" si="84"/>
        <v xml:space="preserve">Further Technical Diagnostic Needed </v>
      </c>
      <c r="Y177" s="48">
        <f t="shared" si="88"/>
        <v>-27</v>
      </c>
      <c r="Z177" s="48">
        <f t="shared" si="89"/>
        <v>-37</v>
      </c>
      <c r="AA177" s="48" t="str">
        <f t="shared" si="90"/>
        <v xml:space="preserve"> </v>
      </c>
      <c r="AB177" s="48">
        <f t="shared" si="91"/>
        <v>-37</v>
      </c>
      <c r="AC177" s="48">
        <f t="shared" si="92"/>
        <v>-27</v>
      </c>
      <c r="AD177" s="48" t="str">
        <f t="shared" si="93"/>
        <v xml:space="preserve"> </v>
      </c>
      <c r="AE177" s="48" t="str">
        <f t="shared" si="94"/>
        <v xml:space="preserve"> </v>
      </c>
      <c r="AF177" s="48" t="str">
        <f t="shared" si="95"/>
        <v xml:space="preserve"> </v>
      </c>
      <c r="AG177" s="49" t="str">
        <f t="shared" si="96"/>
        <v/>
      </c>
      <c r="AH177" s="48">
        <f t="shared" si="97"/>
        <v>-37</v>
      </c>
      <c r="AI177" s="50">
        <f>'Details and Calculations'!AE176</f>
        <v>2</v>
      </c>
      <c r="AJ177" s="50">
        <f>'Details and Calculations'!AM176</f>
        <v>2</v>
      </c>
      <c r="AK177" s="50" t="str">
        <f>'Details and Calculations'!AR176</f>
        <v xml:space="preserve"> </v>
      </c>
      <c r="AL177" s="50">
        <f>'Details and Calculations'!AW176</f>
        <v>2</v>
      </c>
      <c r="AM177" s="50">
        <f>'Details and Calculations'!BA176</f>
        <v>2</v>
      </c>
      <c r="AN177" s="50" t="str">
        <f>'Details and Calculations'!BF176</f>
        <v xml:space="preserve"> </v>
      </c>
      <c r="AO177" s="50" t="str">
        <f>'Details and Calculations'!BI176</f>
        <v xml:space="preserve"> </v>
      </c>
      <c r="AP177" s="50" t="str">
        <f>'Details and Calculations'!BM176</f>
        <v xml:space="preserve"> </v>
      </c>
      <c r="AQ177" s="50" t="str">
        <f>'Details and Calculations'!BP176</f>
        <v xml:space="preserve"> </v>
      </c>
      <c r="AR177" s="50">
        <f>'Details and Calculations'!CC176</f>
        <v>2</v>
      </c>
      <c r="AS177" s="50">
        <f>'Details and Calculations'!CJ176</f>
        <v>2</v>
      </c>
      <c r="AT177" s="51">
        <f>'Details and Calculations'!T176</f>
        <v>1</v>
      </c>
      <c r="AU177" s="51">
        <f>'Details and Calculations'!Z176</f>
        <v>1</v>
      </c>
      <c r="AV177" s="51">
        <f>'Details and Calculations'!S176</f>
        <v>0</v>
      </c>
      <c r="AW177" s="51">
        <f>'Details and Calculations'!AI176</f>
        <v>1</v>
      </c>
      <c r="AX177" s="51">
        <f>'Details and Calculations'!BY176</f>
        <v>1</v>
      </c>
      <c r="AY177" s="51">
        <f>'Details and Calculations'!CG176</f>
        <v>1</v>
      </c>
      <c r="AZ177" s="51">
        <f>'Details and Calculations'!CI176</f>
        <v>1</v>
      </c>
      <c r="BA177" s="51">
        <f t="shared" si="98"/>
        <v>0</v>
      </c>
      <c r="BB177" s="52">
        <f>'Details and Calculations'!Y176</f>
        <v>1</v>
      </c>
      <c r="BC177" s="52">
        <f>'Details and Calculations'!AC176</f>
        <v>1</v>
      </c>
      <c r="BD177" s="52">
        <f>'Details and Calculations'!AK176</f>
        <v>1</v>
      </c>
      <c r="BE177" s="52">
        <f>'Details and Calculations'!AN176</f>
        <v>100</v>
      </c>
      <c r="BF177" s="52" t="str">
        <f>'Details and Calculations'!AP176</f>
        <v xml:space="preserve"> </v>
      </c>
      <c r="BG177" s="52">
        <f>'Details and Calculations'!AT176</f>
        <v>1</v>
      </c>
      <c r="BH177" s="52">
        <f>'Details and Calculations'!AY176</f>
        <v>1</v>
      </c>
      <c r="BI177" s="52">
        <f>'Details and Calculations'!BB176</f>
        <v>1000</v>
      </c>
      <c r="BJ177" s="52" t="str">
        <f>'Details and Calculations'!BD176</f>
        <v xml:space="preserve"> </v>
      </c>
      <c r="BK177" s="52" t="str">
        <f>'Details and Calculations'!CA176</f>
        <v xml:space="preserve"> </v>
      </c>
      <c r="BL177" s="43">
        <f>'Details and Calculations'!AA176</f>
        <v>1</v>
      </c>
      <c r="BM177" s="43" t="str">
        <f>'Details and Calculations'!AB176</f>
        <v>"Springbox" --Intake Structure At A Spring</v>
      </c>
      <c r="BN177" s="43">
        <f>'Details and Calculations'!AD176</f>
        <v>1960</v>
      </c>
      <c r="BO177" s="43">
        <f>'Details and Calculations'!AJ176</f>
        <v>1</v>
      </c>
      <c r="BP177" s="43">
        <f>'Details and Calculations'!AL176</f>
        <v>1960</v>
      </c>
      <c r="BQ177" s="43">
        <f>'Details and Calculations'!AO176</f>
        <v>0</v>
      </c>
      <c r="BR177" s="43" t="str">
        <f>'Details and Calculations'!AQ176</f>
        <v xml:space="preserve"> </v>
      </c>
      <c r="BS177" s="43">
        <f>'Details and Calculations'!AS176</f>
        <v>1</v>
      </c>
      <c r="BT177" s="43">
        <f>'Details and Calculations'!AV176</f>
        <v>1960</v>
      </c>
      <c r="BU177" s="43">
        <f>'Details and Calculations'!AX176</f>
        <v>1</v>
      </c>
      <c r="BV177" s="43">
        <f>'Details and Calculations'!AZ176</f>
        <v>1960</v>
      </c>
      <c r="BW177" s="43">
        <f>'Details and Calculations'!BC176</f>
        <v>0</v>
      </c>
      <c r="BX177" s="43" t="str">
        <f>'Details and Calculations'!BE176</f>
        <v xml:space="preserve"> </v>
      </c>
      <c r="BY177" s="43" t="str">
        <f>'Details and Calculations'!BG176</f>
        <v xml:space="preserve"> </v>
      </c>
      <c r="BZ177" s="43" t="str">
        <f>'Details and Calculations'!BH176</f>
        <v xml:space="preserve"> </v>
      </c>
      <c r="CA177" s="43">
        <f>'Details and Calculations'!BJ176</f>
        <v>0</v>
      </c>
      <c r="CB177" s="43" t="str">
        <f>'Details and Calculations'!BK176</f>
        <v/>
      </c>
      <c r="CC177" s="43" t="str">
        <f>'Details and Calculations'!BL176</f>
        <v xml:space="preserve"> </v>
      </c>
      <c r="CD177" s="43" t="str">
        <f>'Details and Calculations'!BN176</f>
        <v xml:space="preserve"> </v>
      </c>
      <c r="CE177" s="43" t="str">
        <f>'Details and Calculations'!BO176</f>
        <v xml:space="preserve"> </v>
      </c>
      <c r="CF177" s="43">
        <f>'Details and Calculations'!BZ176</f>
        <v>1</v>
      </c>
      <c r="CG177" s="43">
        <f>'Details and Calculations'!CB176</f>
        <v>1960</v>
      </c>
      <c r="CH177" s="31"/>
      <c r="CI177" s="53"/>
    </row>
    <row r="178" spans="1:87" x14ac:dyDescent="0.3">
      <c r="A178" s="43">
        <f>'Details and Calculations'!A177</f>
        <v>2017</v>
      </c>
      <c r="B178" s="43" t="str">
        <f>'Details and Calculations'!C177</f>
        <v>Rwanda</v>
      </c>
      <c r="C178" s="43" t="str">
        <f>'Details and Calculations'!D177</f>
        <v>Rulindo</v>
      </c>
      <c r="D178" s="43" t="str">
        <f>'Details and Calculations'!E177</f>
        <v>Bushoki</v>
      </c>
      <c r="E178" s="43" t="str">
        <f>'Details and Calculations'!F177</f>
        <v>Gasiza</v>
      </c>
      <c r="F178" s="43" t="str">
        <f>'Details and Calculations'!G177</f>
        <v>Remera</v>
      </c>
      <c r="G178" s="43" t="str">
        <f>'Details and Calculations'!H177</f>
        <v/>
      </c>
      <c r="H178" s="43" t="str">
        <f>'Details and Calculations'!I177</f>
        <v/>
      </c>
      <c r="I178" s="43" t="str">
        <f>'Details and Calculations'!J177</f>
        <v>Gasiza market water point1/Nyagahondo gravity system</v>
      </c>
      <c r="J178" s="43">
        <f>'Details and Calculations'!K177</f>
        <v>228</v>
      </c>
      <c r="K178" s="43">
        <f>'Details and Calculations'!O177</f>
        <v>228</v>
      </c>
      <c r="L178" s="43">
        <f>'Details and Calculations'!P178</f>
        <v>2000</v>
      </c>
      <c r="M178" s="43" t="str">
        <f>'Details and Calculations'!U177</f>
        <v>Piped Network -- Gravity Only</v>
      </c>
      <c r="N178" s="43">
        <f>'Details and Calculations'!V177</f>
        <v>2010</v>
      </c>
      <c r="O178" s="43" t="str">
        <f>'Details and Calculations'!W177</f>
        <v>Caritas</v>
      </c>
      <c r="P178" s="43" t="str">
        <f>'Details and Calculations'!X177</f>
        <v>Spring</v>
      </c>
      <c r="Q178" s="44" t="str">
        <f t="shared" si="85"/>
        <v>Low Risk</v>
      </c>
      <c r="R178" s="44" t="str">
        <f t="shared" si="86"/>
        <v>High Risk</v>
      </c>
      <c r="S178" s="45" t="str">
        <f t="shared" si="68"/>
        <v>Basic Level of Service</v>
      </c>
      <c r="T178" s="62" t="str">
        <f t="shared" si="81"/>
        <v>High Priority</v>
      </c>
      <c r="U178" s="46">
        <f t="shared" si="87"/>
        <v>5</v>
      </c>
      <c r="V178" s="28" t="str">
        <f t="shared" si="82"/>
        <v>Major Repairs or Replace System</v>
      </c>
      <c r="W178" s="47" t="str">
        <f t="shared" si="83"/>
        <v/>
      </c>
      <c r="X178" s="27" t="str">
        <f t="shared" si="84"/>
        <v>Further Technical Diagnostic Needed</v>
      </c>
      <c r="Y178" s="48" t="str">
        <f t="shared" si="88"/>
        <v xml:space="preserve"> </v>
      </c>
      <c r="Z178" s="48" t="str">
        <f t="shared" si="89"/>
        <v xml:space="preserve"> </v>
      </c>
      <c r="AA178" s="48">
        <f t="shared" si="90"/>
        <v>23</v>
      </c>
      <c r="AB178" s="48" t="str">
        <f t="shared" si="91"/>
        <v xml:space="preserve"> </v>
      </c>
      <c r="AC178" s="48">
        <f t="shared" si="92"/>
        <v>23</v>
      </c>
      <c r="AD178" s="48" t="str">
        <f t="shared" si="93"/>
        <v xml:space="preserve"> </v>
      </c>
      <c r="AE178" s="48" t="str">
        <f t="shared" si="94"/>
        <v xml:space="preserve"> </v>
      </c>
      <c r="AF178" s="48" t="str">
        <f t="shared" si="95"/>
        <v xml:space="preserve"> </v>
      </c>
      <c r="AG178" s="49" t="str">
        <f t="shared" si="96"/>
        <v/>
      </c>
      <c r="AH178" s="48">
        <f t="shared" si="97"/>
        <v>13</v>
      </c>
      <c r="AI178" s="50" t="str">
        <f>'Details and Calculations'!AE177</f>
        <v xml:space="preserve"> </v>
      </c>
      <c r="AJ178" s="50" t="str">
        <f>'Details and Calculations'!AM177</f>
        <v xml:space="preserve"> </v>
      </c>
      <c r="AK178" s="50">
        <f>'Details and Calculations'!AR177</f>
        <v>1</v>
      </c>
      <c r="AL178" s="50" t="str">
        <f>'Details and Calculations'!AW177</f>
        <v xml:space="preserve"> </v>
      </c>
      <c r="AM178" s="50">
        <f>'Details and Calculations'!BA177</f>
        <v>1</v>
      </c>
      <c r="AN178" s="50" t="str">
        <f>'Details and Calculations'!BF177</f>
        <v xml:space="preserve"> </v>
      </c>
      <c r="AO178" s="50" t="str">
        <f>'Details and Calculations'!BI177</f>
        <v xml:space="preserve"> </v>
      </c>
      <c r="AP178" s="50" t="str">
        <f>'Details and Calculations'!BM177</f>
        <v xml:space="preserve"> </v>
      </c>
      <c r="AQ178" s="50" t="str">
        <f>'Details and Calculations'!BP177</f>
        <v xml:space="preserve"> </v>
      </c>
      <c r="AR178" s="50">
        <f>'Details and Calculations'!CC177</f>
        <v>3</v>
      </c>
      <c r="AS178" s="50">
        <f>'Details and Calculations'!CJ177</f>
        <v>3</v>
      </c>
      <c r="AT178" s="51">
        <f>'Details and Calculations'!T177</f>
        <v>1</v>
      </c>
      <c r="AU178" s="51">
        <f>'Details and Calculations'!Z177</f>
        <v>1</v>
      </c>
      <c r="AV178" s="51">
        <f>'Details and Calculations'!S177</f>
        <v>0</v>
      </c>
      <c r="AW178" s="51">
        <f>'Details and Calculations'!AI177</f>
        <v>1</v>
      </c>
      <c r="AX178" s="51">
        <f>'Details and Calculations'!BY177</f>
        <v>1</v>
      </c>
      <c r="AY178" s="51">
        <f>'Details and Calculations'!CG177</f>
        <v>1</v>
      </c>
      <c r="AZ178" s="51">
        <f>'Details and Calculations'!CI177</f>
        <v>0</v>
      </c>
      <c r="BA178" s="51">
        <f t="shared" si="98"/>
        <v>0</v>
      </c>
      <c r="BB178" s="52">
        <f>'Details and Calculations'!Y177</f>
        <v>1</v>
      </c>
      <c r="BC178" s="52" t="str">
        <f>'Details and Calculations'!AC177</f>
        <v xml:space="preserve"> </v>
      </c>
      <c r="BD178" s="52" t="str">
        <f>'Details and Calculations'!AK177</f>
        <v xml:space="preserve"> </v>
      </c>
      <c r="BE178" s="52" t="str">
        <f>'Details and Calculations'!AN177</f>
        <v xml:space="preserve"> </v>
      </c>
      <c r="BF178" s="52">
        <f>'Details and Calculations'!AP177</f>
        <v>1</v>
      </c>
      <c r="BG178" s="52" t="str">
        <f>'Details and Calculations'!AT177</f>
        <v xml:space="preserve"> </v>
      </c>
      <c r="BH178" s="52">
        <f>'Details and Calculations'!AY177</f>
        <v>2</v>
      </c>
      <c r="BI178" s="52">
        <f>'Details and Calculations'!BB177</f>
        <v>1000</v>
      </c>
      <c r="BJ178" s="52" t="str">
        <f>'Details and Calculations'!BD177</f>
        <v xml:space="preserve"> </v>
      </c>
      <c r="BK178" s="52">
        <f>'Details and Calculations'!CA177</f>
        <v>1</v>
      </c>
      <c r="BL178" s="43">
        <f>'Details and Calculations'!AA177</f>
        <v>0</v>
      </c>
      <c r="BM178" s="43" t="str">
        <f>'Details and Calculations'!AB177</f>
        <v/>
      </c>
      <c r="BN178" s="43" t="str">
        <f>'Details and Calculations'!AD177</f>
        <v xml:space="preserve"> </v>
      </c>
      <c r="BO178" s="43">
        <f>'Details and Calculations'!AJ177</f>
        <v>0</v>
      </c>
      <c r="BP178" s="43" t="str">
        <f>'Details and Calculations'!AL177</f>
        <v xml:space="preserve"> </v>
      </c>
      <c r="BQ178" s="43">
        <f>'Details and Calculations'!AO177</f>
        <v>1</v>
      </c>
      <c r="BR178" s="43">
        <f>'Details and Calculations'!AQ177</f>
        <v>2010</v>
      </c>
      <c r="BS178" s="43">
        <f>'Details and Calculations'!AS177</f>
        <v>0</v>
      </c>
      <c r="BT178" s="43" t="str">
        <f>'Details and Calculations'!AV177</f>
        <v xml:space="preserve"> </v>
      </c>
      <c r="BU178" s="43">
        <f>'Details and Calculations'!AX177</f>
        <v>1</v>
      </c>
      <c r="BV178" s="43">
        <f>'Details and Calculations'!AZ177</f>
        <v>2010</v>
      </c>
      <c r="BW178" s="43">
        <f>'Details and Calculations'!BC177</f>
        <v>0</v>
      </c>
      <c r="BX178" s="43" t="str">
        <f>'Details and Calculations'!BE177</f>
        <v xml:space="preserve"> </v>
      </c>
      <c r="BY178" s="43" t="str">
        <f>'Details and Calculations'!BG177</f>
        <v xml:space="preserve"> </v>
      </c>
      <c r="BZ178" s="43" t="str">
        <f>'Details and Calculations'!BH177</f>
        <v xml:space="preserve"> </v>
      </c>
      <c r="CA178" s="43">
        <f>'Details and Calculations'!BJ177</f>
        <v>0</v>
      </c>
      <c r="CB178" s="43" t="str">
        <f>'Details and Calculations'!BK177</f>
        <v/>
      </c>
      <c r="CC178" s="43" t="str">
        <f>'Details and Calculations'!BL177</f>
        <v xml:space="preserve"> </v>
      </c>
      <c r="CD178" s="43" t="str">
        <f>'Details and Calculations'!BN177</f>
        <v xml:space="preserve"> </v>
      </c>
      <c r="CE178" s="43" t="str">
        <f>'Details and Calculations'!BO177</f>
        <v xml:space="preserve"> </v>
      </c>
      <c r="CF178" s="43">
        <f>'Details and Calculations'!BZ177</f>
        <v>1</v>
      </c>
      <c r="CG178" s="43">
        <f>'Details and Calculations'!CB177</f>
        <v>2010</v>
      </c>
      <c r="CH178" s="31"/>
      <c r="CI178" s="53"/>
    </row>
    <row r="179" spans="1:87" x14ac:dyDescent="0.3">
      <c r="A179" s="43">
        <f>'Details and Calculations'!A178</f>
        <v>2017</v>
      </c>
      <c r="B179" s="43" t="str">
        <f>'Details and Calculations'!C178</f>
        <v>Rwanda</v>
      </c>
      <c r="C179" s="43" t="str">
        <f>'Details and Calculations'!D178</f>
        <v>Rulindo</v>
      </c>
      <c r="D179" s="43" t="str">
        <f>'Details and Calculations'!E178</f>
        <v>Shyorongi</v>
      </c>
      <c r="E179" s="43" t="str">
        <f>'Details and Calculations'!F178</f>
        <v>Rutonde</v>
      </c>
      <c r="F179" s="43" t="str">
        <f>'Details and Calculations'!G178</f>
        <v>Bugarura</v>
      </c>
      <c r="G179" s="43" t="str">
        <f>'Details and Calculations'!H178</f>
        <v/>
      </c>
      <c r="H179" s="43" t="str">
        <f>'Details and Calculations'!I178</f>
        <v/>
      </c>
      <c r="I179" s="43" t="str">
        <f>'Details and Calculations'!J178</f>
        <v xml:space="preserve"> </v>
      </c>
      <c r="J179" s="43">
        <f>'Details and Calculations'!K178</f>
        <v>5000</v>
      </c>
      <c r="K179" s="43">
        <f>'Details and Calculations'!O178</f>
        <v>3000</v>
      </c>
      <c r="L179" s="43">
        <f>'Details and Calculations'!P179</f>
        <v>81</v>
      </c>
      <c r="M179" s="43" t="str">
        <f>'Details and Calculations'!U178</f>
        <v>Piped Network -- Gravity Only</v>
      </c>
      <c r="N179" s="43">
        <f>'Details and Calculations'!V178</f>
        <v>2000</v>
      </c>
      <c r="O179" s="43" t="str">
        <f>'Details and Calculations'!W178</f>
        <v>Governement (District, Wasac) And Water For People</v>
      </c>
      <c r="P179" s="43" t="str">
        <f>'Details and Calculations'!X178</f>
        <v>Spring</v>
      </c>
      <c r="Q179" s="44" t="str">
        <f t="shared" si="85"/>
        <v>Medium Risk</v>
      </c>
      <c r="R179" s="44" t="str">
        <f t="shared" si="86"/>
        <v>High Risk</v>
      </c>
      <c r="S179" s="45" t="str">
        <f t="shared" si="68"/>
        <v>Basic Level of Service</v>
      </c>
      <c r="T179" s="62" t="str">
        <f t="shared" si="81"/>
        <v>High Priority</v>
      </c>
      <c r="U179" s="46">
        <f t="shared" si="87"/>
        <v>3</v>
      </c>
      <c r="V179" s="28" t="str">
        <f t="shared" si="82"/>
        <v>Major Repairs or Replace System</v>
      </c>
      <c r="W179" s="47" t="str">
        <f t="shared" si="83"/>
        <v/>
      </c>
      <c r="X179" s="27" t="str">
        <f t="shared" si="84"/>
        <v>Further Technical Diagnostic Needed</v>
      </c>
      <c r="Y179" s="48">
        <f t="shared" si="88"/>
        <v>23</v>
      </c>
      <c r="Z179" s="48">
        <f t="shared" si="89"/>
        <v>13</v>
      </c>
      <c r="AA179" s="48">
        <f t="shared" si="90"/>
        <v>23</v>
      </c>
      <c r="AB179" s="48">
        <f t="shared" si="91"/>
        <v>13</v>
      </c>
      <c r="AC179" s="48">
        <f t="shared" si="92"/>
        <v>23</v>
      </c>
      <c r="AD179" s="48">
        <f t="shared" si="93"/>
        <v>0</v>
      </c>
      <c r="AE179" s="48">
        <f t="shared" si="94"/>
        <v>13</v>
      </c>
      <c r="AF179" s="48">
        <f t="shared" si="95"/>
        <v>3</v>
      </c>
      <c r="AG179" s="49" t="str">
        <f t="shared" si="96"/>
        <v/>
      </c>
      <c r="AH179" s="48">
        <f t="shared" si="97"/>
        <v>13</v>
      </c>
      <c r="AI179" s="50">
        <f>'Details and Calculations'!AE178</f>
        <v>1</v>
      </c>
      <c r="AJ179" s="50">
        <f>'Details and Calculations'!AM178</f>
        <v>1</v>
      </c>
      <c r="AK179" s="50">
        <f>'Details and Calculations'!AR178</f>
        <v>2</v>
      </c>
      <c r="AL179" s="50">
        <f>'Details and Calculations'!AW178</f>
        <v>3</v>
      </c>
      <c r="AM179" s="50">
        <f>'Details and Calculations'!BA178</f>
        <v>2</v>
      </c>
      <c r="AN179" s="50">
        <f>'Details and Calculations'!BF178</f>
        <v>3</v>
      </c>
      <c r="AO179" s="50">
        <f>'Details and Calculations'!BI178</f>
        <v>3</v>
      </c>
      <c r="AP179" s="50">
        <f>'Details and Calculations'!BM178</f>
        <v>1</v>
      </c>
      <c r="AQ179" s="50" t="str">
        <f>'Details and Calculations'!BP178</f>
        <v xml:space="preserve"> </v>
      </c>
      <c r="AR179" s="50">
        <f>'Details and Calculations'!CC178</f>
        <v>3</v>
      </c>
      <c r="AS179" s="50">
        <f>'Details and Calculations'!CJ178</f>
        <v>3</v>
      </c>
      <c r="AT179" s="51">
        <f>'Details and Calculations'!T178</f>
        <v>1</v>
      </c>
      <c r="AU179" s="51">
        <f>'Details and Calculations'!Z178</f>
        <v>1</v>
      </c>
      <c r="AV179" s="51">
        <f>'Details and Calculations'!S178</f>
        <v>0</v>
      </c>
      <c r="AW179" s="51">
        <f>'Details and Calculations'!AI178</f>
        <v>0</v>
      </c>
      <c r="AX179" s="51">
        <f>'Details and Calculations'!BY178</f>
        <v>1</v>
      </c>
      <c r="AY179" s="51">
        <f>'Details and Calculations'!CG178</f>
        <v>0</v>
      </c>
      <c r="AZ179" s="51">
        <f>'Details and Calculations'!CI178</f>
        <v>0</v>
      </c>
      <c r="BA179" s="51">
        <f t="shared" si="98"/>
        <v>0</v>
      </c>
      <c r="BB179" s="52">
        <f>'Details and Calculations'!Y178</f>
        <v>5</v>
      </c>
      <c r="BC179" s="52">
        <f>'Details and Calculations'!AC178</f>
        <v>4</v>
      </c>
      <c r="BD179" s="52">
        <f>'Details and Calculations'!AK178</f>
        <v>1</v>
      </c>
      <c r="BE179" s="52">
        <f>'Details and Calculations'!AN178</f>
        <v>6500</v>
      </c>
      <c r="BF179" s="52">
        <f>'Details and Calculations'!AP178</f>
        <v>2</v>
      </c>
      <c r="BG179" s="52">
        <f>'Details and Calculations'!AT178</f>
        <v>20</v>
      </c>
      <c r="BH179" s="52">
        <f>'Details and Calculations'!AY178</f>
        <v>6</v>
      </c>
      <c r="BI179" s="52">
        <f>'Details and Calculations'!BB178</f>
        <v>10000</v>
      </c>
      <c r="BJ179" s="52">
        <f>'Details and Calculations'!BD178</f>
        <v>1</v>
      </c>
      <c r="BK179" s="52">
        <f>'Details and Calculations'!CA178</f>
        <v>14</v>
      </c>
      <c r="BL179" s="43">
        <f>'Details and Calculations'!AA178</f>
        <v>1</v>
      </c>
      <c r="BM179" s="43" t="str">
        <f>'Details and Calculations'!AB178</f>
        <v>"Springbox" --Intake Structure At A Spring</v>
      </c>
      <c r="BN179" s="43">
        <f>'Details and Calculations'!AD178</f>
        <v>2010</v>
      </c>
      <c r="BO179" s="43">
        <f>'Details and Calculations'!AJ178</f>
        <v>1</v>
      </c>
      <c r="BP179" s="43">
        <f>'Details and Calculations'!AL178</f>
        <v>2010</v>
      </c>
      <c r="BQ179" s="43">
        <f>'Details and Calculations'!AO178</f>
        <v>1</v>
      </c>
      <c r="BR179" s="43">
        <f>'Details and Calculations'!AQ178</f>
        <v>2010</v>
      </c>
      <c r="BS179" s="43">
        <f>'Details and Calculations'!AS178</f>
        <v>1</v>
      </c>
      <c r="BT179" s="43">
        <f>'Details and Calculations'!AV178</f>
        <v>2010</v>
      </c>
      <c r="BU179" s="43">
        <f>'Details and Calculations'!AX178</f>
        <v>1</v>
      </c>
      <c r="BV179" s="43">
        <f>'Details and Calculations'!AZ178</f>
        <v>2010</v>
      </c>
      <c r="BW179" s="43">
        <f>'Details and Calculations'!BC178</f>
        <v>1</v>
      </c>
      <c r="BX179" s="43">
        <f>'Details and Calculations'!BE178</f>
        <v>2010</v>
      </c>
      <c r="BY179" s="43">
        <f>'Details and Calculations'!BG178</f>
        <v>1</v>
      </c>
      <c r="BZ179" s="43">
        <f>'Details and Calculations'!BH178</f>
        <v>2010</v>
      </c>
      <c r="CA179" s="43">
        <f>'Details and Calculations'!BJ178</f>
        <v>1</v>
      </c>
      <c r="CB179" s="43" t="str">
        <f>'Details and Calculations'!BK178</f>
        <v>Disinfection/Chlorination</v>
      </c>
      <c r="CC179" s="43">
        <f>'Details and Calculations'!BL178</f>
        <v>2010</v>
      </c>
      <c r="CD179" s="43">
        <f>'Details and Calculations'!BN178</f>
        <v>0</v>
      </c>
      <c r="CE179" s="43" t="str">
        <f>'Details and Calculations'!BO178</f>
        <v xml:space="preserve"> </v>
      </c>
      <c r="CF179" s="43">
        <f>'Details and Calculations'!BZ178</f>
        <v>1</v>
      </c>
      <c r="CG179" s="43">
        <f>'Details and Calculations'!CB178</f>
        <v>2010</v>
      </c>
      <c r="CH179" s="31"/>
      <c r="CI179" s="53"/>
    </row>
    <row r="180" spans="1:87" x14ac:dyDescent="0.3">
      <c r="A180" s="43">
        <f>'Details and Calculations'!A179</f>
        <v>2017</v>
      </c>
      <c r="B180" s="43" t="str">
        <f>'Details and Calculations'!C179</f>
        <v>Rwanda</v>
      </c>
      <c r="C180" s="43" t="str">
        <f>'Details and Calculations'!D179</f>
        <v>Rulindo</v>
      </c>
      <c r="D180" s="43" t="str">
        <f>'Details and Calculations'!E179</f>
        <v>Shyorongi</v>
      </c>
      <c r="E180" s="43" t="str">
        <f>'Details and Calculations'!F179</f>
        <v>Muvumu</v>
      </c>
      <c r="F180" s="43" t="str">
        <f>'Details and Calculations'!G179</f>
        <v>Karama</v>
      </c>
      <c r="G180" s="43" t="str">
        <f>'Details and Calculations'!H179</f>
        <v/>
      </c>
      <c r="H180" s="43" t="str">
        <f>'Details and Calculations'!I179</f>
        <v/>
      </c>
      <c r="I180" s="43" t="str">
        <f>'Details and Calculations'!J179</f>
        <v>Bitete-Muvumu</v>
      </c>
      <c r="J180" s="43">
        <f>'Details and Calculations'!K179</f>
        <v>121</v>
      </c>
      <c r="K180" s="43">
        <f>'Details and Calculations'!O179</f>
        <v>40</v>
      </c>
      <c r="L180" s="43" t="str">
        <f>'Details and Calculations'!P180</f>
        <v xml:space="preserve"> </v>
      </c>
      <c r="M180" s="43" t="str">
        <f>'Details and Calculations'!U179</f>
        <v>Piped Network -- Gravity Only</v>
      </c>
      <c r="N180" s="43">
        <f>'Details and Calculations'!V179</f>
        <v>2013</v>
      </c>
      <c r="O180" s="43" t="str">
        <f>'Details and Calculations'!W179</f>
        <v>Governement (District, Wasac) And Water For People</v>
      </c>
      <c r="P180" s="43" t="str">
        <f>'Details and Calculations'!X179</f>
        <v>Spring</v>
      </c>
      <c r="Q180" s="44" t="str">
        <f t="shared" si="85"/>
        <v>Low Risk</v>
      </c>
      <c r="R180" s="44" t="str">
        <f t="shared" si="86"/>
        <v>Low Risk</v>
      </c>
      <c r="S180" s="45" t="str">
        <f t="shared" si="68"/>
        <v>High Level of Service</v>
      </c>
      <c r="T180" s="62" t="str">
        <f t="shared" si="81"/>
        <v>Low Priority</v>
      </c>
      <c r="U180" s="46">
        <f t="shared" si="87"/>
        <v>8</v>
      </c>
      <c r="V180" s="28" t="str">
        <f t="shared" si="82"/>
        <v>Repair or Replace Components</v>
      </c>
      <c r="W180" s="47" t="str">
        <f t="shared" si="83"/>
        <v xml:space="preserve">Conduction Line, Other Concrete Structures </v>
      </c>
      <c r="X180" s="27" t="str">
        <f t="shared" si="84"/>
        <v>Create Plan To Repair or Replace Components</v>
      </c>
      <c r="Y180" s="48">
        <f t="shared" si="88"/>
        <v>26</v>
      </c>
      <c r="Z180" s="48">
        <f t="shared" si="89"/>
        <v>16</v>
      </c>
      <c r="AA180" s="48">
        <f t="shared" si="90"/>
        <v>26</v>
      </c>
      <c r="AB180" s="48">
        <f t="shared" si="91"/>
        <v>16</v>
      </c>
      <c r="AC180" s="48">
        <f t="shared" si="92"/>
        <v>26</v>
      </c>
      <c r="AD180" s="48" t="str">
        <f t="shared" si="93"/>
        <v xml:space="preserve"> </v>
      </c>
      <c r="AE180" s="48" t="str">
        <f t="shared" si="94"/>
        <v xml:space="preserve"> </v>
      </c>
      <c r="AF180" s="48" t="str">
        <f t="shared" si="95"/>
        <v xml:space="preserve"> </v>
      </c>
      <c r="AG180" s="49" t="str">
        <f t="shared" si="96"/>
        <v/>
      </c>
      <c r="AH180" s="48">
        <f t="shared" si="97"/>
        <v>16</v>
      </c>
      <c r="AI180" s="50">
        <f>'Details and Calculations'!AE179</f>
        <v>1</v>
      </c>
      <c r="AJ180" s="50">
        <f>'Details and Calculations'!AM179</f>
        <v>2</v>
      </c>
      <c r="AK180" s="50">
        <f>'Details and Calculations'!AR179</f>
        <v>1</v>
      </c>
      <c r="AL180" s="50">
        <f>'Details and Calculations'!AW179</f>
        <v>2</v>
      </c>
      <c r="AM180" s="50">
        <f>'Details and Calculations'!BA179</f>
        <v>1</v>
      </c>
      <c r="AN180" s="50" t="str">
        <f>'Details and Calculations'!BF179</f>
        <v xml:space="preserve"> </v>
      </c>
      <c r="AO180" s="50" t="str">
        <f>'Details and Calculations'!BI179</f>
        <v xml:space="preserve"> </v>
      </c>
      <c r="AP180" s="50" t="str">
        <f>'Details and Calculations'!BM179</f>
        <v xml:space="preserve"> </v>
      </c>
      <c r="AQ180" s="50" t="str">
        <f>'Details and Calculations'!BP179</f>
        <v xml:space="preserve"> </v>
      </c>
      <c r="AR180" s="50">
        <f>'Details and Calculations'!CC179</f>
        <v>1</v>
      </c>
      <c r="AS180" s="50">
        <f>'Details and Calculations'!CJ179</f>
        <v>1</v>
      </c>
      <c r="AT180" s="51">
        <f>'Details and Calculations'!T179</f>
        <v>1</v>
      </c>
      <c r="AU180" s="51">
        <f>'Details and Calculations'!Z179</f>
        <v>1</v>
      </c>
      <c r="AV180" s="51">
        <f>'Details and Calculations'!S179</f>
        <v>1</v>
      </c>
      <c r="AW180" s="51">
        <f>'Details and Calculations'!AI179</f>
        <v>1</v>
      </c>
      <c r="AX180" s="51">
        <f>'Details and Calculations'!BY179</f>
        <v>1</v>
      </c>
      <c r="AY180" s="51">
        <f>'Details and Calculations'!CG179</f>
        <v>1</v>
      </c>
      <c r="AZ180" s="51">
        <f>'Details and Calculations'!CI179</f>
        <v>1</v>
      </c>
      <c r="BA180" s="51">
        <f t="shared" si="98"/>
        <v>1</v>
      </c>
      <c r="BB180" s="52">
        <f>'Details and Calculations'!Y179</f>
        <v>3</v>
      </c>
      <c r="BC180" s="52">
        <f>'Details and Calculations'!AC179</f>
        <v>1</v>
      </c>
      <c r="BD180" s="52">
        <f>'Details and Calculations'!AK179</f>
        <v>1000</v>
      </c>
      <c r="BE180" s="52">
        <f>'Details and Calculations'!AN179</f>
        <v>1000</v>
      </c>
      <c r="BF180" s="52">
        <f>'Details and Calculations'!AP179</f>
        <v>4</v>
      </c>
      <c r="BG180" s="52">
        <f>'Details and Calculations'!AT179</f>
        <v>6</v>
      </c>
      <c r="BH180" s="52">
        <f>'Details and Calculations'!AY179</f>
        <v>1</v>
      </c>
      <c r="BI180" s="52">
        <f>'Details and Calculations'!BB179</f>
        <v>4000</v>
      </c>
      <c r="BJ180" s="52" t="str">
        <f>'Details and Calculations'!BD179</f>
        <v xml:space="preserve"> </v>
      </c>
      <c r="BK180" s="52">
        <f>'Details and Calculations'!CA179</f>
        <v>1</v>
      </c>
      <c r="BL180" s="43">
        <f>'Details and Calculations'!AA179</f>
        <v>1</v>
      </c>
      <c r="BM180" s="43" t="str">
        <f>'Details and Calculations'!AB179</f>
        <v>"Springbox" --Intake Structure At A Spring</v>
      </c>
      <c r="BN180" s="43">
        <f>'Details and Calculations'!AD179</f>
        <v>2013</v>
      </c>
      <c r="BO180" s="43">
        <f>'Details and Calculations'!AJ179</f>
        <v>1</v>
      </c>
      <c r="BP180" s="43">
        <f>'Details and Calculations'!AL179</f>
        <v>2013</v>
      </c>
      <c r="BQ180" s="43">
        <f>'Details and Calculations'!AO179</f>
        <v>1</v>
      </c>
      <c r="BR180" s="43">
        <f>'Details and Calculations'!AQ179</f>
        <v>2013</v>
      </c>
      <c r="BS180" s="43">
        <f>'Details and Calculations'!AS179</f>
        <v>1</v>
      </c>
      <c r="BT180" s="43">
        <f>'Details and Calculations'!AV179</f>
        <v>2013</v>
      </c>
      <c r="BU180" s="43">
        <f>'Details and Calculations'!AX179</f>
        <v>1</v>
      </c>
      <c r="BV180" s="43">
        <f>'Details and Calculations'!AZ179</f>
        <v>2013</v>
      </c>
      <c r="BW180" s="43">
        <f>'Details and Calculations'!BC179</f>
        <v>0</v>
      </c>
      <c r="BX180" s="43" t="str">
        <f>'Details and Calculations'!BE179</f>
        <v xml:space="preserve"> </v>
      </c>
      <c r="BY180" s="43" t="str">
        <f>'Details and Calculations'!BG179</f>
        <v xml:space="preserve"> </v>
      </c>
      <c r="BZ180" s="43" t="str">
        <f>'Details and Calculations'!BH179</f>
        <v xml:space="preserve"> </v>
      </c>
      <c r="CA180" s="43">
        <f>'Details and Calculations'!BJ179</f>
        <v>0</v>
      </c>
      <c r="CB180" s="43" t="str">
        <f>'Details and Calculations'!BK179</f>
        <v/>
      </c>
      <c r="CC180" s="43" t="str">
        <f>'Details and Calculations'!BL179</f>
        <v xml:space="preserve"> </v>
      </c>
      <c r="CD180" s="43" t="str">
        <f>'Details and Calculations'!BN179</f>
        <v xml:space="preserve"> </v>
      </c>
      <c r="CE180" s="43" t="str">
        <f>'Details and Calculations'!BO179</f>
        <v xml:space="preserve"> </v>
      </c>
      <c r="CF180" s="43">
        <f>'Details and Calculations'!BZ179</f>
        <v>1</v>
      </c>
      <c r="CG180" s="43">
        <f>'Details and Calculations'!CB179</f>
        <v>2013</v>
      </c>
      <c r="CH180" s="31"/>
      <c r="CI180" s="53"/>
    </row>
    <row r="181" spans="1:87" x14ac:dyDescent="0.3">
      <c r="A181" s="43">
        <f>'Details and Calculations'!A180</f>
        <v>2017</v>
      </c>
      <c r="B181" s="43" t="str">
        <f>'Details and Calculations'!C180</f>
        <v>Rwanda</v>
      </c>
      <c r="C181" s="43" t="str">
        <f>'Details and Calculations'!D180</f>
        <v>Rulindo</v>
      </c>
      <c r="D181" s="43" t="str">
        <f>'Details and Calculations'!E180</f>
        <v>Burega</v>
      </c>
      <c r="E181" s="43" t="str">
        <f>'Details and Calculations'!F180</f>
        <v>Karengeli</v>
      </c>
      <c r="F181" s="43" t="str">
        <f>'Details and Calculations'!G180</f>
        <v>Mataba</v>
      </c>
      <c r="G181" s="43" t="str">
        <f>'Details and Calculations'!H180</f>
        <v/>
      </c>
      <c r="H181" s="43" t="str">
        <f>'Details and Calculations'!I180</f>
        <v/>
      </c>
      <c r="I181" s="43" t="str">
        <f>'Details and Calculations'!J180</f>
        <v>Rwamugaza</v>
      </c>
      <c r="J181" s="43">
        <f>'Details and Calculations'!K180</f>
        <v>495</v>
      </c>
      <c r="K181" s="43">
        <f>'Details and Calculations'!O180</f>
        <v>495</v>
      </c>
      <c r="L181" s="43">
        <f>'Details and Calculations'!P181</f>
        <v>78</v>
      </c>
      <c r="M181" s="43" t="str">
        <f>'Details and Calculations'!U180</f>
        <v>Piped Network With Pump</v>
      </c>
      <c r="N181" s="43">
        <f>'Details and Calculations'!V180</f>
        <v>2012</v>
      </c>
      <c r="O181" s="43" t="str">
        <f>'Details and Calculations'!W180</f>
        <v>Governement (District, Wasac) And Water For People</v>
      </c>
      <c r="P181" s="43" t="str">
        <f>'Details and Calculations'!X180</f>
        <v>Spring</v>
      </c>
      <c r="Q181" s="44" t="str">
        <f t="shared" si="85"/>
        <v>Low Risk</v>
      </c>
      <c r="R181" s="44" t="str">
        <f t="shared" si="86"/>
        <v>Low Risk</v>
      </c>
      <c r="S181" s="45" t="str">
        <f t="shared" si="68"/>
        <v>Intermediate Level of Service</v>
      </c>
      <c r="T181" s="62" t="str">
        <f t="shared" si="81"/>
        <v>Low Priority</v>
      </c>
      <c r="U181" s="46">
        <f t="shared" si="87"/>
        <v>6</v>
      </c>
      <c r="V181" s="28" t="str">
        <f t="shared" si="82"/>
        <v>Repair or Replace Components</v>
      </c>
      <c r="W181" s="47" t="str">
        <f t="shared" si="83"/>
        <v xml:space="preserve">Conduction Line, </v>
      </c>
      <c r="X181" s="27" t="str">
        <f t="shared" si="84"/>
        <v>Create Plan To Repair or Replace Components</v>
      </c>
      <c r="Y181" s="48">
        <f t="shared" si="88"/>
        <v>22</v>
      </c>
      <c r="Z181" s="48">
        <f t="shared" si="89"/>
        <v>15</v>
      </c>
      <c r="AA181" s="48">
        <f t="shared" si="90"/>
        <v>25</v>
      </c>
      <c r="AB181" s="48">
        <f t="shared" si="91"/>
        <v>15</v>
      </c>
      <c r="AC181" s="48">
        <f t="shared" si="92"/>
        <v>25</v>
      </c>
      <c r="AD181" s="48">
        <f t="shared" si="93"/>
        <v>-1</v>
      </c>
      <c r="AE181" s="48">
        <f t="shared" si="94"/>
        <v>12</v>
      </c>
      <c r="AF181" s="48" t="str">
        <f t="shared" si="95"/>
        <v xml:space="preserve"> </v>
      </c>
      <c r="AG181" s="49" t="str">
        <f t="shared" si="96"/>
        <v/>
      </c>
      <c r="AH181" s="48">
        <f t="shared" si="97"/>
        <v>15</v>
      </c>
      <c r="AI181" s="50">
        <f>'Details and Calculations'!AE180</f>
        <v>1</v>
      </c>
      <c r="AJ181" s="50">
        <f>'Details and Calculations'!AM180</f>
        <v>2</v>
      </c>
      <c r="AK181" s="50">
        <f>'Details and Calculations'!AR180</f>
        <v>1</v>
      </c>
      <c r="AL181" s="50">
        <f>'Details and Calculations'!AW180</f>
        <v>1</v>
      </c>
      <c r="AM181" s="50">
        <f>'Details and Calculations'!BA180</f>
        <v>1</v>
      </c>
      <c r="AN181" s="50">
        <f>'Details and Calculations'!BF180</f>
        <v>1</v>
      </c>
      <c r="AO181" s="50">
        <f>'Details and Calculations'!BI180</f>
        <v>1</v>
      </c>
      <c r="AP181" s="50" t="str">
        <f>'Details and Calculations'!BM180</f>
        <v xml:space="preserve"> </v>
      </c>
      <c r="AQ181" s="50" t="str">
        <f>'Details and Calculations'!BP180</f>
        <v xml:space="preserve"> </v>
      </c>
      <c r="AR181" s="50">
        <f>'Details and Calculations'!CC180</f>
        <v>1</v>
      </c>
      <c r="AS181" s="50">
        <f>'Details and Calculations'!CJ180</f>
        <v>1</v>
      </c>
      <c r="AT181" s="51">
        <f>'Details and Calculations'!T180</f>
        <v>1</v>
      </c>
      <c r="AU181" s="51">
        <f>'Details and Calculations'!Z180</f>
        <v>1</v>
      </c>
      <c r="AV181" s="51">
        <f>'Details and Calculations'!S180</f>
        <v>0</v>
      </c>
      <c r="AW181" s="51">
        <f>'Details and Calculations'!AI180</f>
        <v>1</v>
      </c>
      <c r="AX181" s="51">
        <f>'Details and Calculations'!BY180</f>
        <v>1</v>
      </c>
      <c r="AY181" s="51">
        <f>'Details and Calculations'!CG180</f>
        <v>1</v>
      </c>
      <c r="AZ181" s="51">
        <f>'Details and Calculations'!CI180</f>
        <v>0</v>
      </c>
      <c r="BA181" s="51">
        <f t="shared" si="98"/>
        <v>1</v>
      </c>
      <c r="BB181" s="52">
        <f>'Details and Calculations'!Y180</f>
        <v>3</v>
      </c>
      <c r="BC181" s="52">
        <f>'Details and Calculations'!AC180</f>
        <v>3</v>
      </c>
      <c r="BD181" s="52">
        <f>'Details and Calculations'!AK180</f>
        <v>2</v>
      </c>
      <c r="BE181" s="52">
        <f>'Details and Calculations'!AN180</f>
        <v>5000</v>
      </c>
      <c r="BF181" s="52">
        <f>'Details and Calculations'!AP180</f>
        <v>16</v>
      </c>
      <c r="BG181" s="52">
        <f>'Details and Calculations'!AT180</f>
        <v>8</v>
      </c>
      <c r="BH181" s="52">
        <f>'Details and Calculations'!AY180</f>
        <v>2</v>
      </c>
      <c r="BI181" s="52">
        <f>'Details and Calculations'!BB180</f>
        <v>5000</v>
      </c>
      <c r="BJ181" s="52">
        <f>'Details and Calculations'!BD180</f>
        <v>1</v>
      </c>
      <c r="BK181" s="52">
        <f>'Details and Calculations'!CA180</f>
        <v>1</v>
      </c>
      <c r="BL181" s="43">
        <f>'Details and Calculations'!AA180</f>
        <v>1</v>
      </c>
      <c r="BM181" s="43" t="str">
        <f>'Details and Calculations'!AB180</f>
        <v/>
      </c>
      <c r="BN181" s="43">
        <f>'Details and Calculations'!AD180</f>
        <v>2009</v>
      </c>
      <c r="BO181" s="43">
        <f>'Details and Calculations'!AJ180</f>
        <v>1</v>
      </c>
      <c r="BP181" s="43">
        <f>'Details and Calculations'!AL180</f>
        <v>2012</v>
      </c>
      <c r="BQ181" s="43">
        <f>'Details and Calculations'!AO180</f>
        <v>1</v>
      </c>
      <c r="BR181" s="43">
        <f>'Details and Calculations'!AQ180</f>
        <v>2012</v>
      </c>
      <c r="BS181" s="43">
        <f>'Details and Calculations'!AS180</f>
        <v>1</v>
      </c>
      <c r="BT181" s="43">
        <f>'Details and Calculations'!AV180</f>
        <v>2012</v>
      </c>
      <c r="BU181" s="43">
        <f>'Details and Calculations'!AX180</f>
        <v>1</v>
      </c>
      <c r="BV181" s="43">
        <f>'Details and Calculations'!AZ180</f>
        <v>2012</v>
      </c>
      <c r="BW181" s="43">
        <f>'Details and Calculations'!BC180</f>
        <v>1</v>
      </c>
      <c r="BX181" s="43">
        <f>'Details and Calculations'!BE180</f>
        <v>2009</v>
      </c>
      <c r="BY181" s="43">
        <f>'Details and Calculations'!BG180</f>
        <v>1</v>
      </c>
      <c r="BZ181" s="43">
        <f>'Details and Calculations'!BH180</f>
        <v>2009</v>
      </c>
      <c r="CA181" s="43">
        <f>'Details and Calculations'!BJ180</f>
        <v>0</v>
      </c>
      <c r="CB181" s="43" t="str">
        <f>'Details and Calculations'!BK180</f>
        <v/>
      </c>
      <c r="CC181" s="43" t="str">
        <f>'Details and Calculations'!BL180</f>
        <v xml:space="preserve"> </v>
      </c>
      <c r="CD181" s="43" t="str">
        <f>'Details and Calculations'!BN180</f>
        <v xml:space="preserve"> </v>
      </c>
      <c r="CE181" s="43" t="str">
        <f>'Details and Calculations'!BO180</f>
        <v xml:space="preserve"> </v>
      </c>
      <c r="CF181" s="43">
        <f>'Details and Calculations'!BZ180</f>
        <v>1</v>
      </c>
      <c r="CG181" s="43">
        <f>'Details and Calculations'!CB180</f>
        <v>2012</v>
      </c>
      <c r="CH181" s="31"/>
      <c r="CI181" s="53"/>
    </row>
    <row r="182" spans="1:87" x14ac:dyDescent="0.3">
      <c r="A182" s="43">
        <f>'Details and Calculations'!A181</f>
        <v>2017</v>
      </c>
      <c r="B182" s="43" t="str">
        <f>'Details and Calculations'!C181</f>
        <v>Rwanda</v>
      </c>
      <c r="C182" s="43" t="str">
        <f>'Details and Calculations'!D181</f>
        <v>Rulindo</v>
      </c>
      <c r="D182" s="43" t="str">
        <f>'Details and Calculations'!E181</f>
        <v>Ngoma</v>
      </c>
      <c r="E182" s="43" t="str">
        <f>'Details and Calculations'!F181</f>
        <v>Karambo</v>
      </c>
      <c r="F182" s="43" t="str">
        <f>'Details and Calculations'!G181</f>
        <v>Butare</v>
      </c>
      <c r="G182" s="43" t="str">
        <f>'Details and Calculations'!H181</f>
        <v/>
      </c>
      <c r="H182" s="43" t="str">
        <f>'Details and Calculations'!I181</f>
        <v/>
      </c>
      <c r="I182" s="43" t="str">
        <f>'Details and Calculations'!J181</f>
        <v>Shishi network</v>
      </c>
      <c r="J182" s="43">
        <f>'Details and Calculations'!K181</f>
        <v>122</v>
      </c>
      <c r="K182" s="43">
        <f>'Details and Calculations'!O181</f>
        <v>44</v>
      </c>
      <c r="L182" s="43" t="str">
        <f>'Details and Calculations'!P182</f>
        <v xml:space="preserve"> </v>
      </c>
      <c r="M182" s="43" t="str">
        <f>'Details and Calculations'!U181</f>
        <v>Piped Network -- Gravity Only</v>
      </c>
      <c r="N182" s="43">
        <f>'Details and Calculations'!V181</f>
        <v>2014</v>
      </c>
      <c r="O182" s="43" t="str">
        <f>'Details and Calculations'!W181</f>
        <v>Governement (District, Wasac) And Water For People</v>
      </c>
      <c r="P182" s="43" t="str">
        <f>'Details and Calculations'!X181</f>
        <v>Spring</v>
      </c>
      <c r="Q182" s="44" t="str">
        <f t="shared" si="85"/>
        <v>Low Risk</v>
      </c>
      <c r="R182" s="44" t="str">
        <f t="shared" si="86"/>
        <v>Medium Risk</v>
      </c>
      <c r="S182" s="45" t="str">
        <f t="shared" si="68"/>
        <v>Basic Level of Service</v>
      </c>
      <c r="T182" s="62" t="str">
        <f t="shared" si="81"/>
        <v>Medium Priority</v>
      </c>
      <c r="U182" s="46">
        <f t="shared" si="87"/>
        <v>5</v>
      </c>
      <c r="V182" s="28" t="str">
        <f t="shared" si="82"/>
        <v>Repair or Replace Components</v>
      </c>
      <c r="W182" s="47" t="str">
        <f t="shared" si="83"/>
        <v>Intake Structure, Kiosk/Tap Stand</v>
      </c>
      <c r="X182" s="27" t="str">
        <f t="shared" si="84"/>
        <v>Create Plan To Repair or Replace Components</v>
      </c>
      <c r="Y182" s="48">
        <f t="shared" si="88"/>
        <v>27</v>
      </c>
      <c r="Z182" s="48">
        <f t="shared" si="89"/>
        <v>17</v>
      </c>
      <c r="AA182" s="48">
        <f t="shared" si="90"/>
        <v>27</v>
      </c>
      <c r="AB182" s="48" t="str">
        <f t="shared" si="91"/>
        <v xml:space="preserve"> </v>
      </c>
      <c r="AC182" s="48">
        <f t="shared" si="92"/>
        <v>27</v>
      </c>
      <c r="AD182" s="48" t="str">
        <f t="shared" si="93"/>
        <v xml:space="preserve"> </v>
      </c>
      <c r="AE182" s="48" t="str">
        <f t="shared" si="94"/>
        <v xml:space="preserve"> </v>
      </c>
      <c r="AF182" s="48" t="str">
        <f t="shared" si="95"/>
        <v xml:space="preserve"> </v>
      </c>
      <c r="AG182" s="49" t="str">
        <f t="shared" si="96"/>
        <v/>
      </c>
      <c r="AH182" s="48">
        <f t="shared" si="97"/>
        <v>17</v>
      </c>
      <c r="AI182" s="50">
        <f>'Details and Calculations'!AE181</f>
        <v>2</v>
      </c>
      <c r="AJ182" s="50">
        <f>'Details and Calculations'!AM181</f>
        <v>1</v>
      </c>
      <c r="AK182" s="50">
        <f>'Details and Calculations'!AR181</f>
        <v>1</v>
      </c>
      <c r="AL182" s="50" t="str">
        <f>'Details and Calculations'!AW181</f>
        <v xml:space="preserve"> </v>
      </c>
      <c r="AM182" s="50">
        <f>'Details and Calculations'!BA181</f>
        <v>1</v>
      </c>
      <c r="AN182" s="50" t="str">
        <f>'Details and Calculations'!BF181</f>
        <v xml:space="preserve"> </v>
      </c>
      <c r="AO182" s="50" t="str">
        <f>'Details and Calculations'!BI181</f>
        <v xml:space="preserve"> </v>
      </c>
      <c r="AP182" s="50" t="str">
        <f>'Details and Calculations'!BM181</f>
        <v xml:space="preserve"> </v>
      </c>
      <c r="AQ182" s="50" t="str">
        <f>'Details and Calculations'!BP181</f>
        <v xml:space="preserve"> </v>
      </c>
      <c r="AR182" s="50">
        <f>'Details and Calculations'!CC181</f>
        <v>2</v>
      </c>
      <c r="AS182" s="50">
        <f>'Details and Calculations'!CJ181</f>
        <v>2</v>
      </c>
      <c r="AT182" s="51">
        <f>'Details and Calculations'!T181</f>
        <v>1</v>
      </c>
      <c r="AU182" s="51">
        <f>'Details and Calculations'!Z181</f>
        <v>0</v>
      </c>
      <c r="AV182" s="51">
        <f>'Details and Calculations'!S181</f>
        <v>0</v>
      </c>
      <c r="AW182" s="51">
        <f>'Details and Calculations'!AI181</f>
        <v>1</v>
      </c>
      <c r="AX182" s="51">
        <f>'Details and Calculations'!BY181</f>
        <v>1</v>
      </c>
      <c r="AY182" s="51">
        <f>'Details and Calculations'!CG181</f>
        <v>1</v>
      </c>
      <c r="AZ182" s="51">
        <f>'Details and Calculations'!CI181</f>
        <v>1</v>
      </c>
      <c r="BA182" s="51">
        <f t="shared" si="98"/>
        <v>0</v>
      </c>
      <c r="BB182" s="52">
        <f>'Details and Calculations'!Y181</f>
        <v>1</v>
      </c>
      <c r="BC182" s="52">
        <f>'Details and Calculations'!AC181</f>
        <v>1</v>
      </c>
      <c r="BD182" s="52">
        <f>'Details and Calculations'!AK181</f>
        <v>1</v>
      </c>
      <c r="BE182" s="52">
        <f>'Details and Calculations'!AN181</f>
        <v>700</v>
      </c>
      <c r="BF182" s="52">
        <f>'Details and Calculations'!AP181</f>
        <v>2</v>
      </c>
      <c r="BG182" s="52" t="str">
        <f>'Details and Calculations'!AT181</f>
        <v xml:space="preserve"> </v>
      </c>
      <c r="BH182" s="52">
        <f>'Details and Calculations'!AY181</f>
        <v>1</v>
      </c>
      <c r="BI182" s="52">
        <f>'Details and Calculations'!BB181</f>
        <v>4000</v>
      </c>
      <c r="BJ182" s="52" t="str">
        <f>'Details and Calculations'!BD181</f>
        <v xml:space="preserve"> </v>
      </c>
      <c r="BK182" s="52">
        <f>'Details and Calculations'!CA181</f>
        <v>4</v>
      </c>
      <c r="BL182" s="43">
        <f>'Details and Calculations'!AA181</f>
        <v>1</v>
      </c>
      <c r="BM182" s="43" t="str">
        <f>'Details and Calculations'!AB181</f>
        <v>"Springbox" --Intake Structure At A Spring</v>
      </c>
      <c r="BN182" s="43">
        <f>'Details and Calculations'!AD181</f>
        <v>2014</v>
      </c>
      <c r="BO182" s="43">
        <f>'Details and Calculations'!AJ181</f>
        <v>1</v>
      </c>
      <c r="BP182" s="43">
        <f>'Details and Calculations'!AL181</f>
        <v>2014</v>
      </c>
      <c r="BQ182" s="43">
        <f>'Details and Calculations'!AO181</f>
        <v>1</v>
      </c>
      <c r="BR182" s="43">
        <f>'Details and Calculations'!AQ181</f>
        <v>2014</v>
      </c>
      <c r="BS182" s="43">
        <f>'Details and Calculations'!AS181</f>
        <v>0</v>
      </c>
      <c r="BT182" s="43" t="str">
        <f>'Details and Calculations'!AV181</f>
        <v xml:space="preserve"> </v>
      </c>
      <c r="BU182" s="43">
        <f>'Details and Calculations'!AX181</f>
        <v>1</v>
      </c>
      <c r="BV182" s="43">
        <f>'Details and Calculations'!AZ181</f>
        <v>2014</v>
      </c>
      <c r="BW182" s="43">
        <f>'Details and Calculations'!BC181</f>
        <v>0</v>
      </c>
      <c r="BX182" s="43" t="str">
        <f>'Details and Calculations'!BE181</f>
        <v xml:space="preserve"> </v>
      </c>
      <c r="BY182" s="43" t="str">
        <f>'Details and Calculations'!BG181</f>
        <v xml:space="preserve"> </v>
      </c>
      <c r="BZ182" s="43" t="str">
        <f>'Details and Calculations'!BH181</f>
        <v xml:space="preserve"> </v>
      </c>
      <c r="CA182" s="43">
        <f>'Details and Calculations'!BJ181</f>
        <v>0</v>
      </c>
      <c r="CB182" s="43" t="str">
        <f>'Details and Calculations'!BK181</f>
        <v/>
      </c>
      <c r="CC182" s="43" t="str">
        <f>'Details and Calculations'!BL181</f>
        <v xml:space="preserve"> </v>
      </c>
      <c r="CD182" s="43" t="str">
        <f>'Details and Calculations'!BN181</f>
        <v xml:space="preserve"> </v>
      </c>
      <c r="CE182" s="43" t="str">
        <f>'Details and Calculations'!BO181</f>
        <v xml:space="preserve"> </v>
      </c>
      <c r="CF182" s="43">
        <f>'Details and Calculations'!BZ181</f>
        <v>1</v>
      </c>
      <c r="CG182" s="43">
        <f>'Details and Calculations'!CB181</f>
        <v>2014</v>
      </c>
      <c r="CH182" s="31"/>
      <c r="CI182" s="53"/>
    </row>
    <row r="183" spans="1:87" x14ac:dyDescent="0.3">
      <c r="A183" s="43">
        <f>'Details and Calculations'!A182</f>
        <v>2017</v>
      </c>
      <c r="B183" s="43" t="str">
        <f>'Details and Calculations'!C182</f>
        <v>Rwanda</v>
      </c>
      <c r="C183" s="43" t="str">
        <f>'Details and Calculations'!D182</f>
        <v>Rulindo</v>
      </c>
      <c r="D183" s="43" t="str">
        <f>'Details and Calculations'!E182</f>
        <v>Rukozo</v>
      </c>
      <c r="E183" s="43" t="str">
        <f>'Details and Calculations'!F182</f>
        <v>Mberuka</v>
      </c>
      <c r="F183" s="43" t="str">
        <f>'Details and Calculations'!G182</f>
        <v>Gahwazi</v>
      </c>
      <c r="G183" s="43" t="str">
        <f>'Details and Calculations'!H182</f>
        <v/>
      </c>
      <c r="H183" s="43" t="str">
        <f>'Details and Calculations'!I182</f>
        <v/>
      </c>
      <c r="I183" s="43" t="str">
        <f>'Details and Calculations'!J182</f>
        <v>Nyamagana</v>
      </c>
      <c r="J183" s="43">
        <f>'Details and Calculations'!K182</f>
        <v>35</v>
      </c>
      <c r="K183" s="43">
        <f>'Details and Calculations'!O182</f>
        <v>35</v>
      </c>
      <c r="L183" s="43">
        <f>'Details and Calculations'!P183</f>
        <v>81</v>
      </c>
      <c r="M183" s="43" t="str">
        <f>'Details and Calculations'!U182</f>
        <v>Piped Network -- Gravity Only</v>
      </c>
      <c r="N183" s="43">
        <f>'Details and Calculations'!V182</f>
        <v>2011</v>
      </c>
      <c r="O183" s="43" t="str">
        <f>'Details and Calculations'!W182</f>
        <v>Government And African Development Bank</v>
      </c>
      <c r="P183" s="43" t="str">
        <f>'Details and Calculations'!X182</f>
        <v>Spring</v>
      </c>
      <c r="Q183" s="44" t="str">
        <f t="shared" si="85"/>
        <v>Low Risk</v>
      </c>
      <c r="R183" s="44" t="str">
        <f t="shared" si="86"/>
        <v>Low Risk</v>
      </c>
      <c r="S183" s="45" t="str">
        <f t="shared" si="68"/>
        <v>Basic Level of Service</v>
      </c>
      <c r="T183" s="62" t="str">
        <f t="shared" si="81"/>
        <v>Medium Priority</v>
      </c>
      <c r="U183" s="46">
        <f t="shared" si="87"/>
        <v>5</v>
      </c>
      <c r="V183" s="28" t="str">
        <f t="shared" si="82"/>
        <v>Repair or Replace Components</v>
      </c>
      <c r="W183" s="47" t="str">
        <f t="shared" si="83"/>
        <v xml:space="preserve">Distribution  Line, </v>
      </c>
      <c r="X183" s="27" t="str">
        <f t="shared" si="84"/>
        <v>Create Plan To Repair or Replace Components</v>
      </c>
      <c r="Y183" s="48">
        <f t="shared" si="88"/>
        <v>28</v>
      </c>
      <c r="Z183" s="48">
        <f t="shared" si="89"/>
        <v>18</v>
      </c>
      <c r="AA183" s="48">
        <f t="shared" si="90"/>
        <v>24</v>
      </c>
      <c r="AB183" s="48">
        <f t="shared" si="91"/>
        <v>14</v>
      </c>
      <c r="AC183" s="48">
        <f t="shared" si="92"/>
        <v>24</v>
      </c>
      <c r="AD183" s="48" t="str">
        <f t="shared" si="93"/>
        <v xml:space="preserve"> </v>
      </c>
      <c r="AE183" s="48" t="str">
        <f t="shared" si="94"/>
        <v xml:space="preserve"> </v>
      </c>
      <c r="AF183" s="48" t="str">
        <f t="shared" si="95"/>
        <v xml:space="preserve"> </v>
      </c>
      <c r="AG183" s="49" t="str">
        <f t="shared" si="96"/>
        <v/>
      </c>
      <c r="AH183" s="48">
        <f t="shared" si="97"/>
        <v>14</v>
      </c>
      <c r="AI183" s="50">
        <f>'Details and Calculations'!AE182</f>
        <v>1</v>
      </c>
      <c r="AJ183" s="50">
        <f>'Details and Calculations'!AM182</f>
        <v>1</v>
      </c>
      <c r="AK183" s="50">
        <f>'Details and Calculations'!AR182</f>
        <v>1</v>
      </c>
      <c r="AL183" s="50">
        <f>'Details and Calculations'!AW182</f>
        <v>1</v>
      </c>
      <c r="AM183" s="50">
        <f>'Details and Calculations'!BA182</f>
        <v>2</v>
      </c>
      <c r="AN183" s="50" t="str">
        <f>'Details and Calculations'!BF182</f>
        <v xml:space="preserve"> </v>
      </c>
      <c r="AO183" s="50" t="str">
        <f>'Details and Calculations'!BI182</f>
        <v xml:space="preserve"> </v>
      </c>
      <c r="AP183" s="50" t="str">
        <f>'Details and Calculations'!BM182</f>
        <v xml:space="preserve"> </v>
      </c>
      <c r="AQ183" s="50" t="str">
        <f>'Details and Calculations'!BP182</f>
        <v xml:space="preserve"> </v>
      </c>
      <c r="AR183" s="50">
        <f>'Details and Calculations'!CC182</f>
        <v>1</v>
      </c>
      <c r="AS183" s="50">
        <f>'Details and Calculations'!CJ182</f>
        <v>2</v>
      </c>
      <c r="AT183" s="51">
        <f>'Details and Calculations'!T182</f>
        <v>1</v>
      </c>
      <c r="AU183" s="51">
        <f>'Details and Calculations'!Z182</f>
        <v>1</v>
      </c>
      <c r="AV183" s="51">
        <f>'Details and Calculations'!S182</f>
        <v>0</v>
      </c>
      <c r="AW183" s="51">
        <f>'Details and Calculations'!AI182</f>
        <v>1</v>
      </c>
      <c r="AX183" s="51">
        <f>'Details and Calculations'!BY182</f>
        <v>1</v>
      </c>
      <c r="AY183" s="51">
        <f>'Details and Calculations'!CG182</f>
        <v>0</v>
      </c>
      <c r="AZ183" s="51">
        <f>'Details and Calculations'!CI182</f>
        <v>1</v>
      </c>
      <c r="BA183" s="51">
        <f t="shared" si="98"/>
        <v>0</v>
      </c>
      <c r="BB183" s="52">
        <f>'Details and Calculations'!Y182</f>
        <v>2</v>
      </c>
      <c r="BC183" s="52">
        <f>'Details and Calculations'!AC182</f>
        <v>1</v>
      </c>
      <c r="BD183" s="52">
        <f>'Details and Calculations'!AK182</f>
        <v>2</v>
      </c>
      <c r="BE183" s="52">
        <f>'Details and Calculations'!AN182</f>
        <v>2100</v>
      </c>
      <c r="BF183" s="52">
        <f>'Details and Calculations'!AP182</f>
        <v>11</v>
      </c>
      <c r="BG183" s="52">
        <f>'Details and Calculations'!AT182</f>
        <v>15</v>
      </c>
      <c r="BH183" s="52">
        <f>'Details and Calculations'!AY182</f>
        <v>3</v>
      </c>
      <c r="BI183" s="52">
        <f>'Details and Calculations'!BB182</f>
        <v>37000</v>
      </c>
      <c r="BJ183" s="52" t="str">
        <f>'Details and Calculations'!BD182</f>
        <v xml:space="preserve"> </v>
      </c>
      <c r="BK183" s="52">
        <f>'Details and Calculations'!CA182</f>
        <v>29</v>
      </c>
      <c r="BL183" s="43">
        <f>'Details and Calculations'!AA182</f>
        <v>1</v>
      </c>
      <c r="BM183" s="43" t="str">
        <f>'Details and Calculations'!AB182</f>
        <v>"Springbox" --Intake Structure At A Spring</v>
      </c>
      <c r="BN183" s="43">
        <f>'Details and Calculations'!AD182</f>
        <v>2015</v>
      </c>
      <c r="BO183" s="43">
        <f>'Details and Calculations'!AJ182</f>
        <v>1</v>
      </c>
      <c r="BP183" s="43">
        <f>'Details and Calculations'!AL182</f>
        <v>2015</v>
      </c>
      <c r="BQ183" s="43">
        <f>'Details and Calculations'!AO182</f>
        <v>1</v>
      </c>
      <c r="BR183" s="43">
        <f>'Details and Calculations'!AQ182</f>
        <v>2011</v>
      </c>
      <c r="BS183" s="43">
        <f>'Details and Calculations'!AS182</f>
        <v>1</v>
      </c>
      <c r="BT183" s="43">
        <f>'Details and Calculations'!AV182</f>
        <v>2011</v>
      </c>
      <c r="BU183" s="43">
        <f>'Details and Calculations'!AX182</f>
        <v>1</v>
      </c>
      <c r="BV183" s="43">
        <f>'Details and Calculations'!AZ182</f>
        <v>2011</v>
      </c>
      <c r="BW183" s="43">
        <f>'Details and Calculations'!BC182</f>
        <v>0</v>
      </c>
      <c r="BX183" s="43" t="str">
        <f>'Details and Calculations'!BE182</f>
        <v xml:space="preserve"> </v>
      </c>
      <c r="BY183" s="43" t="str">
        <f>'Details and Calculations'!BG182</f>
        <v xml:space="preserve"> </v>
      </c>
      <c r="BZ183" s="43" t="str">
        <f>'Details and Calculations'!BH182</f>
        <v xml:space="preserve"> </v>
      </c>
      <c r="CA183" s="43">
        <f>'Details and Calculations'!BJ182</f>
        <v>0</v>
      </c>
      <c r="CB183" s="43" t="str">
        <f>'Details and Calculations'!BK182</f>
        <v/>
      </c>
      <c r="CC183" s="43" t="str">
        <f>'Details and Calculations'!BL182</f>
        <v xml:space="preserve"> </v>
      </c>
      <c r="CD183" s="43" t="str">
        <f>'Details and Calculations'!BN182</f>
        <v xml:space="preserve"> </v>
      </c>
      <c r="CE183" s="43" t="str">
        <f>'Details and Calculations'!BO182</f>
        <v xml:space="preserve"> </v>
      </c>
      <c r="CF183" s="43">
        <f>'Details and Calculations'!BZ182</f>
        <v>1</v>
      </c>
      <c r="CG183" s="43">
        <f>'Details and Calculations'!CB182</f>
        <v>2011</v>
      </c>
      <c r="CH183" s="31"/>
      <c r="CI183" s="53"/>
    </row>
    <row r="184" spans="1:87" x14ac:dyDescent="0.3">
      <c r="A184" s="43">
        <f>'Details and Calculations'!A183</f>
        <v>2017</v>
      </c>
      <c r="B184" s="43" t="str">
        <f>'Details and Calculations'!C183</f>
        <v>Rwanda</v>
      </c>
      <c r="C184" s="43" t="str">
        <f>'Details and Calculations'!D183</f>
        <v>Rulindo</v>
      </c>
      <c r="D184" s="43" t="str">
        <f>'Details and Calculations'!E183</f>
        <v>Kinihira</v>
      </c>
      <c r="E184" s="43" t="str">
        <f>'Details and Calculations'!F183</f>
        <v>Karegamazi</v>
      </c>
      <c r="F184" s="43" t="str">
        <f>'Details and Calculations'!G183</f>
        <v>Magezi</v>
      </c>
      <c r="G184" s="43" t="str">
        <f>'Details and Calculations'!H183</f>
        <v/>
      </c>
      <c r="H184" s="43" t="str">
        <f>'Details and Calculations'!I183</f>
        <v/>
      </c>
      <c r="I184" s="43" t="str">
        <f>'Details and Calculations'!J183</f>
        <v>Miyove-Kinihira</v>
      </c>
      <c r="J184" s="43">
        <f>'Details and Calculations'!K183</f>
        <v>141</v>
      </c>
      <c r="K184" s="43">
        <f>'Details and Calculations'!O183</f>
        <v>60</v>
      </c>
      <c r="L184" s="43">
        <f>'Details and Calculations'!P184</f>
        <v>89</v>
      </c>
      <c r="M184" s="43" t="str">
        <f>'Details and Calculations'!U183</f>
        <v>Piped Network -- Gravity Only</v>
      </c>
      <c r="N184" s="43">
        <f>'Details and Calculations'!V183</f>
        <v>1989</v>
      </c>
      <c r="O184" s="43" t="str">
        <f>'Details and Calculations'!W183</f>
        <v>Gkww</v>
      </c>
      <c r="P184" s="43" t="str">
        <f>'Details and Calculations'!X183</f>
        <v>Spring</v>
      </c>
      <c r="Q184" s="44" t="str">
        <f t="shared" si="85"/>
        <v>High Risk</v>
      </c>
      <c r="R184" s="44" t="str">
        <f t="shared" si="86"/>
        <v>Medium Risk</v>
      </c>
      <c r="S184" s="45" t="str">
        <f t="shared" si="68"/>
        <v>Intermediate Level of Service</v>
      </c>
      <c r="T184" s="62" t="str">
        <f t="shared" si="81"/>
        <v>Medium Priority</v>
      </c>
      <c r="U184" s="46">
        <f t="shared" si="87"/>
        <v>6</v>
      </c>
      <c r="V184" s="28" t="str">
        <f t="shared" si="82"/>
        <v>Consider Replacing Aging Components</v>
      </c>
      <c r="W184" s="47" t="str">
        <f t="shared" si="83"/>
        <v xml:space="preserve">Intake Structure,  Conduction Line, Storage Tank, Other Concrete Structures,  Pump, Pump Station,  Treatment Equipment,  </v>
      </c>
      <c r="X184" s="27" t="str">
        <f t="shared" si="84"/>
        <v xml:space="preserve">Further Technical Diagnostic Needed </v>
      </c>
      <c r="Y184" s="48">
        <f t="shared" si="88"/>
        <v>2</v>
      </c>
      <c r="Z184" s="48">
        <f t="shared" si="89"/>
        <v>-8</v>
      </c>
      <c r="AA184" s="48">
        <f t="shared" si="90"/>
        <v>2</v>
      </c>
      <c r="AB184" s="48">
        <f t="shared" si="91"/>
        <v>-8</v>
      </c>
      <c r="AC184" s="48">
        <f t="shared" si="92"/>
        <v>2</v>
      </c>
      <c r="AD184" s="48" t="str">
        <f t="shared" si="93"/>
        <v xml:space="preserve"> </v>
      </c>
      <c r="AE184" s="48" t="str">
        <f t="shared" si="94"/>
        <v xml:space="preserve"> </v>
      </c>
      <c r="AF184" s="48" t="str">
        <f t="shared" si="95"/>
        <v xml:space="preserve"> </v>
      </c>
      <c r="AG184" s="49" t="str">
        <f t="shared" si="96"/>
        <v/>
      </c>
      <c r="AH184" s="48">
        <f t="shared" si="97"/>
        <v>-8</v>
      </c>
      <c r="AI184" s="50">
        <f>'Details and Calculations'!AE183</f>
        <v>2</v>
      </c>
      <c r="AJ184" s="50">
        <f>'Details and Calculations'!AM183</f>
        <v>2</v>
      </c>
      <c r="AK184" s="50">
        <f>'Details and Calculations'!AR183</f>
        <v>1</v>
      </c>
      <c r="AL184" s="50">
        <f>'Details and Calculations'!AW183</f>
        <v>2</v>
      </c>
      <c r="AM184" s="50">
        <f>'Details and Calculations'!BA183</f>
        <v>2</v>
      </c>
      <c r="AN184" s="50" t="str">
        <f>'Details and Calculations'!BF183</f>
        <v xml:space="preserve"> </v>
      </c>
      <c r="AO184" s="50" t="str">
        <f>'Details and Calculations'!BI183</f>
        <v xml:space="preserve"> </v>
      </c>
      <c r="AP184" s="50" t="str">
        <f>'Details and Calculations'!BM183</f>
        <v xml:space="preserve"> </v>
      </c>
      <c r="AQ184" s="50" t="str">
        <f>'Details and Calculations'!BP183</f>
        <v xml:space="preserve"> </v>
      </c>
      <c r="AR184" s="50">
        <f>'Details and Calculations'!CC183</f>
        <v>2</v>
      </c>
      <c r="AS184" s="50">
        <f>'Details and Calculations'!CJ183</f>
        <v>2</v>
      </c>
      <c r="AT184" s="51">
        <f>'Details and Calculations'!T183</f>
        <v>1</v>
      </c>
      <c r="AU184" s="51">
        <f>'Details and Calculations'!Z183</f>
        <v>1</v>
      </c>
      <c r="AV184" s="51">
        <f>'Details and Calculations'!S183</f>
        <v>0</v>
      </c>
      <c r="AW184" s="51">
        <f>'Details and Calculations'!AI183</f>
        <v>1</v>
      </c>
      <c r="AX184" s="51">
        <f>'Details and Calculations'!BY183</f>
        <v>1</v>
      </c>
      <c r="AY184" s="51">
        <f>'Details and Calculations'!CG183</f>
        <v>1</v>
      </c>
      <c r="AZ184" s="51">
        <f>'Details and Calculations'!CI183</f>
        <v>1</v>
      </c>
      <c r="BA184" s="51">
        <f t="shared" si="98"/>
        <v>0</v>
      </c>
      <c r="BB184" s="52">
        <f>'Details and Calculations'!Y183</f>
        <v>6</v>
      </c>
      <c r="BC184" s="52">
        <f>'Details and Calculations'!AC183</f>
        <v>3</v>
      </c>
      <c r="BD184" s="52">
        <f>'Details and Calculations'!AK183</f>
        <v>1</v>
      </c>
      <c r="BE184" s="52">
        <f>'Details and Calculations'!AN183</f>
        <v>8000</v>
      </c>
      <c r="BF184" s="52">
        <f>'Details and Calculations'!AP183</f>
        <v>4</v>
      </c>
      <c r="BG184" s="52">
        <f>'Details and Calculations'!AT183</f>
        <v>18</v>
      </c>
      <c r="BH184" s="52">
        <f>'Details and Calculations'!AY183</f>
        <v>2</v>
      </c>
      <c r="BI184" s="52">
        <f>'Details and Calculations'!BB183</f>
        <v>15000</v>
      </c>
      <c r="BJ184" s="52" t="str">
        <f>'Details and Calculations'!BD183</f>
        <v xml:space="preserve"> </v>
      </c>
      <c r="BK184" s="52">
        <f>'Details and Calculations'!CA183</f>
        <v>1</v>
      </c>
      <c r="BL184" s="43">
        <f>'Details and Calculations'!AA183</f>
        <v>1</v>
      </c>
      <c r="BM184" s="43" t="str">
        <f>'Details and Calculations'!AB183</f>
        <v>"Springbox" --Intake Structure At A Spring</v>
      </c>
      <c r="BN184" s="43">
        <f>'Details and Calculations'!AD183</f>
        <v>1989</v>
      </c>
      <c r="BO184" s="43">
        <f>'Details and Calculations'!AJ183</f>
        <v>1</v>
      </c>
      <c r="BP184" s="43">
        <f>'Details and Calculations'!AL183</f>
        <v>1989</v>
      </c>
      <c r="BQ184" s="43">
        <f>'Details and Calculations'!AO183</f>
        <v>1</v>
      </c>
      <c r="BR184" s="43">
        <f>'Details and Calculations'!AQ183</f>
        <v>1989</v>
      </c>
      <c r="BS184" s="43">
        <f>'Details and Calculations'!AS183</f>
        <v>1</v>
      </c>
      <c r="BT184" s="43">
        <f>'Details and Calculations'!AV183</f>
        <v>1989</v>
      </c>
      <c r="BU184" s="43">
        <f>'Details and Calculations'!AX183</f>
        <v>1</v>
      </c>
      <c r="BV184" s="43">
        <f>'Details and Calculations'!AZ183</f>
        <v>1989</v>
      </c>
      <c r="BW184" s="43">
        <f>'Details and Calculations'!BC183</f>
        <v>0</v>
      </c>
      <c r="BX184" s="43" t="str">
        <f>'Details and Calculations'!BE183</f>
        <v xml:space="preserve"> </v>
      </c>
      <c r="BY184" s="43" t="str">
        <f>'Details and Calculations'!BG183</f>
        <v xml:space="preserve"> </v>
      </c>
      <c r="BZ184" s="43" t="str">
        <f>'Details and Calculations'!BH183</f>
        <v xml:space="preserve"> </v>
      </c>
      <c r="CA184" s="43">
        <f>'Details and Calculations'!BJ183</f>
        <v>0</v>
      </c>
      <c r="CB184" s="43" t="str">
        <f>'Details and Calculations'!BK183</f>
        <v/>
      </c>
      <c r="CC184" s="43" t="str">
        <f>'Details and Calculations'!BL183</f>
        <v xml:space="preserve"> </v>
      </c>
      <c r="CD184" s="43" t="str">
        <f>'Details and Calculations'!BN183</f>
        <v xml:space="preserve"> </v>
      </c>
      <c r="CE184" s="43" t="str">
        <f>'Details and Calculations'!BO183</f>
        <v xml:space="preserve"> </v>
      </c>
      <c r="CF184" s="43">
        <f>'Details and Calculations'!BZ183</f>
        <v>1</v>
      </c>
      <c r="CG184" s="43">
        <f>'Details and Calculations'!CB183</f>
        <v>1989</v>
      </c>
      <c r="CH184" s="31"/>
      <c r="CI184" s="53"/>
    </row>
    <row r="185" spans="1:87" x14ac:dyDescent="0.3">
      <c r="A185" s="43">
        <f>'Details and Calculations'!A184</f>
        <v>2017</v>
      </c>
      <c r="B185" s="43" t="str">
        <f>'Details and Calculations'!C184</f>
        <v>Rwanda</v>
      </c>
      <c r="C185" s="43" t="str">
        <f>'Details and Calculations'!D184</f>
        <v>Rulindo</v>
      </c>
      <c r="D185" s="43" t="str">
        <f>'Details and Calculations'!E184</f>
        <v>Kinihira</v>
      </c>
      <c r="E185" s="43" t="str">
        <f>'Details and Calculations'!F184</f>
        <v>Karegamazi</v>
      </c>
      <c r="F185" s="43" t="str">
        <f>'Details and Calculations'!G184</f>
        <v>Gatembe</v>
      </c>
      <c r="G185" s="43" t="str">
        <f>'Details and Calculations'!H184</f>
        <v/>
      </c>
      <c r="H185" s="43" t="str">
        <f>'Details and Calculations'!I184</f>
        <v/>
      </c>
      <c r="I185" s="43" t="str">
        <f>'Details and Calculations'!J184</f>
        <v>Miyove-Kinihira</v>
      </c>
      <c r="J185" s="43">
        <f>'Details and Calculations'!K184</f>
        <v>149</v>
      </c>
      <c r="K185" s="43">
        <f>'Details and Calculations'!O184</f>
        <v>60</v>
      </c>
      <c r="L185" s="43">
        <f>'Details and Calculations'!P185</f>
        <v>71</v>
      </c>
      <c r="M185" s="43" t="str">
        <f>'Details and Calculations'!U184</f>
        <v>Piped Network -- Gravity Only</v>
      </c>
      <c r="N185" s="43">
        <f>'Details and Calculations'!V184</f>
        <v>2001</v>
      </c>
      <c r="O185" s="43" t="str">
        <f>'Details and Calculations'!W184</f>
        <v>Gkww</v>
      </c>
      <c r="P185" s="43" t="str">
        <f>'Details and Calculations'!X184</f>
        <v>Spring</v>
      </c>
      <c r="Q185" s="44" t="str">
        <f t="shared" si="85"/>
        <v>High Risk</v>
      </c>
      <c r="R185" s="44" t="str">
        <f t="shared" si="86"/>
        <v>Medium Risk</v>
      </c>
      <c r="S185" s="45" t="str">
        <f t="shared" si="68"/>
        <v>Intermediate Level of Service</v>
      </c>
      <c r="T185" s="62" t="str">
        <f t="shared" si="81"/>
        <v>Medium Priority</v>
      </c>
      <c r="U185" s="46">
        <f t="shared" si="87"/>
        <v>6</v>
      </c>
      <c r="V185" s="28" t="str">
        <f t="shared" si="82"/>
        <v>Consider Replacing Aging Components</v>
      </c>
      <c r="W185" s="47" t="str">
        <f t="shared" si="83"/>
        <v xml:space="preserve">Intake Structure,  Conduction Line, Storage Tank, Other Concrete Structures,  Pump, Pump Station,  Treatment Equipment,  </v>
      </c>
      <c r="X185" s="27" t="str">
        <f t="shared" si="84"/>
        <v xml:space="preserve">Further Technical Diagnostic Needed </v>
      </c>
      <c r="Y185" s="48">
        <f t="shared" si="88"/>
        <v>2</v>
      </c>
      <c r="Z185" s="48">
        <f t="shared" si="89"/>
        <v>-8</v>
      </c>
      <c r="AA185" s="48">
        <f t="shared" si="90"/>
        <v>2</v>
      </c>
      <c r="AB185" s="48">
        <f t="shared" si="91"/>
        <v>-8</v>
      </c>
      <c r="AC185" s="48">
        <f t="shared" si="92"/>
        <v>2</v>
      </c>
      <c r="AD185" s="48" t="str">
        <f t="shared" si="93"/>
        <v xml:space="preserve"> </v>
      </c>
      <c r="AE185" s="48" t="str">
        <f t="shared" si="94"/>
        <v xml:space="preserve"> </v>
      </c>
      <c r="AF185" s="48" t="str">
        <f t="shared" si="95"/>
        <v xml:space="preserve"> </v>
      </c>
      <c r="AG185" s="49" t="str">
        <f t="shared" si="96"/>
        <v/>
      </c>
      <c r="AH185" s="48">
        <f t="shared" si="97"/>
        <v>-8</v>
      </c>
      <c r="AI185" s="50">
        <f>'Details and Calculations'!AE184</f>
        <v>2</v>
      </c>
      <c r="AJ185" s="50">
        <f>'Details and Calculations'!AM184</f>
        <v>2</v>
      </c>
      <c r="AK185" s="50">
        <f>'Details and Calculations'!AR184</f>
        <v>1</v>
      </c>
      <c r="AL185" s="50">
        <f>'Details and Calculations'!AW184</f>
        <v>2</v>
      </c>
      <c r="AM185" s="50">
        <f>'Details and Calculations'!BA184</f>
        <v>2</v>
      </c>
      <c r="AN185" s="50" t="str">
        <f>'Details and Calculations'!BF184</f>
        <v xml:space="preserve"> </v>
      </c>
      <c r="AO185" s="50" t="str">
        <f>'Details and Calculations'!BI184</f>
        <v xml:space="preserve"> </v>
      </c>
      <c r="AP185" s="50" t="str">
        <f>'Details and Calculations'!BM184</f>
        <v xml:space="preserve"> </v>
      </c>
      <c r="AQ185" s="50" t="str">
        <f>'Details and Calculations'!BP184</f>
        <v xml:space="preserve"> </v>
      </c>
      <c r="AR185" s="50">
        <f>'Details and Calculations'!CC184</f>
        <v>2</v>
      </c>
      <c r="AS185" s="50">
        <f>'Details and Calculations'!CJ184</f>
        <v>2</v>
      </c>
      <c r="AT185" s="51">
        <f>'Details and Calculations'!T184</f>
        <v>1</v>
      </c>
      <c r="AU185" s="51">
        <f>'Details and Calculations'!Z184</f>
        <v>1</v>
      </c>
      <c r="AV185" s="51">
        <f>'Details and Calculations'!S184</f>
        <v>0</v>
      </c>
      <c r="AW185" s="51">
        <f>'Details and Calculations'!AI184</f>
        <v>1</v>
      </c>
      <c r="AX185" s="51">
        <f>'Details and Calculations'!BY184</f>
        <v>1</v>
      </c>
      <c r="AY185" s="51">
        <f>'Details and Calculations'!CG184</f>
        <v>1</v>
      </c>
      <c r="AZ185" s="51">
        <f>'Details and Calculations'!CI184</f>
        <v>1</v>
      </c>
      <c r="BA185" s="51">
        <f t="shared" si="98"/>
        <v>0</v>
      </c>
      <c r="BB185" s="52">
        <f>'Details and Calculations'!Y184</f>
        <v>6</v>
      </c>
      <c r="BC185" s="52">
        <f>'Details and Calculations'!AC184</f>
        <v>3</v>
      </c>
      <c r="BD185" s="52">
        <f>'Details and Calculations'!AK184</f>
        <v>1</v>
      </c>
      <c r="BE185" s="52">
        <f>'Details and Calculations'!AN184</f>
        <v>8000</v>
      </c>
      <c r="BF185" s="52">
        <f>'Details and Calculations'!AP184</f>
        <v>4</v>
      </c>
      <c r="BG185" s="52">
        <f>'Details and Calculations'!AT184</f>
        <v>18</v>
      </c>
      <c r="BH185" s="52">
        <f>'Details and Calculations'!AY184</f>
        <v>2</v>
      </c>
      <c r="BI185" s="52">
        <f>'Details and Calculations'!BB184</f>
        <v>15000</v>
      </c>
      <c r="BJ185" s="52" t="str">
        <f>'Details and Calculations'!BD184</f>
        <v xml:space="preserve"> </v>
      </c>
      <c r="BK185" s="52">
        <f>'Details and Calculations'!CA184</f>
        <v>1</v>
      </c>
      <c r="BL185" s="43">
        <f>'Details and Calculations'!AA184</f>
        <v>1</v>
      </c>
      <c r="BM185" s="43" t="str">
        <f>'Details and Calculations'!AB184</f>
        <v>"Springbox" --Intake Structure At A Spring</v>
      </c>
      <c r="BN185" s="43">
        <f>'Details and Calculations'!AD184</f>
        <v>1989</v>
      </c>
      <c r="BO185" s="43">
        <f>'Details and Calculations'!AJ184</f>
        <v>1</v>
      </c>
      <c r="BP185" s="43">
        <f>'Details and Calculations'!AL184</f>
        <v>1989</v>
      </c>
      <c r="BQ185" s="43">
        <f>'Details and Calculations'!AO184</f>
        <v>1</v>
      </c>
      <c r="BR185" s="43">
        <f>'Details and Calculations'!AQ184</f>
        <v>1989</v>
      </c>
      <c r="BS185" s="43">
        <f>'Details and Calculations'!AS184</f>
        <v>1</v>
      </c>
      <c r="BT185" s="43">
        <f>'Details and Calculations'!AV184</f>
        <v>1989</v>
      </c>
      <c r="BU185" s="43">
        <f>'Details and Calculations'!AX184</f>
        <v>1</v>
      </c>
      <c r="BV185" s="43">
        <f>'Details and Calculations'!AZ184</f>
        <v>1989</v>
      </c>
      <c r="BW185" s="43">
        <f>'Details and Calculations'!BC184</f>
        <v>0</v>
      </c>
      <c r="BX185" s="43" t="str">
        <f>'Details and Calculations'!BE184</f>
        <v xml:space="preserve"> </v>
      </c>
      <c r="BY185" s="43" t="str">
        <f>'Details and Calculations'!BG184</f>
        <v xml:space="preserve"> </v>
      </c>
      <c r="BZ185" s="43" t="str">
        <f>'Details and Calculations'!BH184</f>
        <v xml:space="preserve"> </v>
      </c>
      <c r="CA185" s="43">
        <f>'Details and Calculations'!BJ184</f>
        <v>0</v>
      </c>
      <c r="CB185" s="43" t="str">
        <f>'Details and Calculations'!BK184</f>
        <v/>
      </c>
      <c r="CC185" s="43" t="str">
        <f>'Details and Calculations'!BL184</f>
        <v xml:space="preserve"> </v>
      </c>
      <c r="CD185" s="43" t="str">
        <f>'Details and Calculations'!BN184</f>
        <v xml:space="preserve"> </v>
      </c>
      <c r="CE185" s="43" t="str">
        <f>'Details and Calculations'!BO184</f>
        <v xml:space="preserve"> </v>
      </c>
      <c r="CF185" s="43">
        <f>'Details and Calculations'!BZ184</f>
        <v>1</v>
      </c>
      <c r="CG185" s="43">
        <f>'Details and Calculations'!CB184</f>
        <v>1989</v>
      </c>
      <c r="CH185" s="31"/>
      <c r="CI185" s="53"/>
    </row>
    <row r="186" spans="1:87" x14ac:dyDescent="0.3">
      <c r="A186" s="43">
        <f>'Details and Calculations'!A185</f>
        <v>2017</v>
      </c>
      <c r="B186" s="43" t="str">
        <f>'Details and Calculations'!C185</f>
        <v>Rwanda</v>
      </c>
      <c r="C186" s="43" t="str">
        <f>'Details and Calculations'!D185</f>
        <v>Rulindo</v>
      </c>
      <c r="D186" s="43" t="str">
        <f>'Details and Calculations'!E185</f>
        <v>Kinihira</v>
      </c>
      <c r="E186" s="43" t="str">
        <f>'Details and Calculations'!F185</f>
        <v>Butunzi</v>
      </c>
      <c r="F186" s="43" t="str">
        <f>'Details and Calculations'!G185</f>
        <v>Barayi</v>
      </c>
      <c r="G186" s="43" t="str">
        <f>'Details and Calculations'!H185</f>
        <v/>
      </c>
      <c r="H186" s="43" t="str">
        <f>'Details and Calculations'!I185</f>
        <v/>
      </c>
      <c r="I186" s="43" t="str">
        <f>'Details and Calculations'!J185</f>
        <v>Nyamagana-Kinihira</v>
      </c>
      <c r="J186" s="43">
        <f>'Details and Calculations'!K185</f>
        <v>151</v>
      </c>
      <c r="K186" s="43">
        <f>'Details and Calculations'!O185</f>
        <v>80</v>
      </c>
      <c r="L186" s="43" t="str">
        <f>'Details and Calculations'!P186</f>
        <v xml:space="preserve"> </v>
      </c>
      <c r="M186" s="43" t="str">
        <f>'Details and Calculations'!U185</f>
        <v>Piped Network With Pump</v>
      </c>
      <c r="N186" s="43">
        <f>'Details and Calculations'!V185</f>
        <v>2015</v>
      </c>
      <c r="O186" s="43" t="str">
        <f>'Details and Calculations'!W185</f>
        <v>Governement (District, Wasac) And Water For People</v>
      </c>
      <c r="P186" s="43" t="str">
        <f>'Details and Calculations'!X185</f>
        <v>Spring</v>
      </c>
      <c r="Q186" s="44" t="str">
        <f t="shared" si="85"/>
        <v>Low Risk</v>
      </c>
      <c r="R186" s="44" t="str">
        <f t="shared" si="86"/>
        <v>Low Risk</v>
      </c>
      <c r="S186" s="45" t="str">
        <f t="shared" si="68"/>
        <v>Intermediate Level of Service</v>
      </c>
      <c r="T186" s="62" t="str">
        <f t="shared" si="81"/>
        <v>Low Priority</v>
      </c>
      <c r="U186" s="46">
        <f t="shared" si="87"/>
        <v>7</v>
      </c>
      <c r="V186" s="28" t="str">
        <f t="shared" si="82"/>
        <v>Perform Routine Preventative Maintenance</v>
      </c>
      <c r="W186" s="47" t="str">
        <f t="shared" si="83"/>
        <v/>
      </c>
      <c r="X186" s="27" t="str">
        <f t="shared" si="84"/>
        <v>Maintain O&amp;M and Routine Monitoring</v>
      </c>
      <c r="Y186" s="48">
        <f t="shared" si="88"/>
        <v>28</v>
      </c>
      <c r="Z186" s="48">
        <f t="shared" si="89"/>
        <v>18</v>
      </c>
      <c r="AA186" s="48">
        <f t="shared" si="90"/>
        <v>28</v>
      </c>
      <c r="AB186" s="48">
        <f t="shared" si="91"/>
        <v>18</v>
      </c>
      <c r="AC186" s="48">
        <f t="shared" si="92"/>
        <v>28</v>
      </c>
      <c r="AD186" s="48">
        <f t="shared" si="93"/>
        <v>5</v>
      </c>
      <c r="AE186" s="48">
        <f t="shared" si="94"/>
        <v>18</v>
      </c>
      <c r="AF186" s="48" t="str">
        <f t="shared" si="95"/>
        <v xml:space="preserve"> </v>
      </c>
      <c r="AG186" s="49" t="str">
        <f t="shared" si="96"/>
        <v/>
      </c>
      <c r="AH186" s="48">
        <f t="shared" si="97"/>
        <v>18</v>
      </c>
      <c r="AI186" s="50">
        <f>'Details and Calculations'!AE185</f>
        <v>1</v>
      </c>
      <c r="AJ186" s="50">
        <f>'Details and Calculations'!AM185</f>
        <v>1</v>
      </c>
      <c r="AK186" s="50">
        <f>'Details and Calculations'!AR185</f>
        <v>1</v>
      </c>
      <c r="AL186" s="50">
        <f>'Details and Calculations'!AW185</f>
        <v>1</v>
      </c>
      <c r="AM186" s="50">
        <f>'Details and Calculations'!BA185</f>
        <v>1</v>
      </c>
      <c r="AN186" s="50">
        <f>'Details and Calculations'!BF185</f>
        <v>1</v>
      </c>
      <c r="AO186" s="50">
        <f>'Details and Calculations'!BI185</f>
        <v>1</v>
      </c>
      <c r="AP186" s="50" t="str">
        <f>'Details and Calculations'!BM185</f>
        <v xml:space="preserve"> </v>
      </c>
      <c r="AQ186" s="50" t="str">
        <f>'Details and Calculations'!BP185</f>
        <v xml:space="preserve"> </v>
      </c>
      <c r="AR186" s="50">
        <f>'Details and Calculations'!CC185</f>
        <v>1</v>
      </c>
      <c r="AS186" s="50">
        <f>'Details and Calculations'!CJ185</f>
        <v>1</v>
      </c>
      <c r="AT186" s="51">
        <f>'Details and Calculations'!T185</f>
        <v>1</v>
      </c>
      <c r="AU186" s="51">
        <f>'Details and Calculations'!Z185</f>
        <v>1</v>
      </c>
      <c r="AV186" s="51">
        <f>'Details and Calculations'!S185</f>
        <v>0</v>
      </c>
      <c r="AW186" s="51">
        <f>'Details and Calculations'!AI185</f>
        <v>1</v>
      </c>
      <c r="AX186" s="51">
        <f>'Details and Calculations'!BY185</f>
        <v>1</v>
      </c>
      <c r="AY186" s="51">
        <f>'Details and Calculations'!CG185</f>
        <v>1</v>
      </c>
      <c r="AZ186" s="51">
        <f>'Details and Calculations'!CI185</f>
        <v>1</v>
      </c>
      <c r="BA186" s="51">
        <f t="shared" si="98"/>
        <v>1</v>
      </c>
      <c r="BB186" s="52">
        <f>'Details and Calculations'!Y185</f>
        <v>2</v>
      </c>
      <c r="BC186" s="52">
        <f>'Details and Calculations'!AC185</f>
        <v>1</v>
      </c>
      <c r="BD186" s="52">
        <f>'Details and Calculations'!AK185</f>
        <v>1</v>
      </c>
      <c r="BE186" s="52">
        <f>'Details and Calculations'!AN185</f>
        <v>1000</v>
      </c>
      <c r="BF186" s="52">
        <f>'Details and Calculations'!AP185</f>
        <v>7</v>
      </c>
      <c r="BG186" s="52">
        <f>'Details and Calculations'!AT185</f>
        <v>8</v>
      </c>
      <c r="BH186" s="52">
        <f>'Details and Calculations'!AY185</f>
        <v>3</v>
      </c>
      <c r="BI186" s="52">
        <f>'Details and Calculations'!BB185</f>
        <v>6000</v>
      </c>
      <c r="BJ186" s="52">
        <f>'Details and Calculations'!BD185</f>
        <v>2</v>
      </c>
      <c r="BK186" s="52">
        <f>'Details and Calculations'!CA185</f>
        <v>3</v>
      </c>
      <c r="BL186" s="43">
        <f>'Details and Calculations'!AA185</f>
        <v>1</v>
      </c>
      <c r="BM186" s="43" t="str">
        <f>'Details and Calculations'!AB185</f>
        <v>"Springbox" --Intake Structure At A Spring</v>
      </c>
      <c r="BN186" s="43">
        <f>'Details and Calculations'!AD185</f>
        <v>2015</v>
      </c>
      <c r="BO186" s="43">
        <f>'Details and Calculations'!AJ185</f>
        <v>1</v>
      </c>
      <c r="BP186" s="43">
        <f>'Details and Calculations'!AL185</f>
        <v>2015</v>
      </c>
      <c r="BQ186" s="43">
        <f>'Details and Calculations'!AO185</f>
        <v>1</v>
      </c>
      <c r="BR186" s="43">
        <f>'Details and Calculations'!AQ185</f>
        <v>2015</v>
      </c>
      <c r="BS186" s="43">
        <f>'Details and Calculations'!AS185</f>
        <v>1</v>
      </c>
      <c r="BT186" s="43">
        <f>'Details and Calculations'!AV185</f>
        <v>2015</v>
      </c>
      <c r="BU186" s="43">
        <f>'Details and Calculations'!AX185</f>
        <v>1</v>
      </c>
      <c r="BV186" s="43">
        <f>'Details and Calculations'!AZ185</f>
        <v>2015</v>
      </c>
      <c r="BW186" s="43">
        <f>'Details and Calculations'!BC185</f>
        <v>1</v>
      </c>
      <c r="BX186" s="43">
        <f>'Details and Calculations'!BE185</f>
        <v>2015</v>
      </c>
      <c r="BY186" s="43">
        <f>'Details and Calculations'!BG185</f>
        <v>1</v>
      </c>
      <c r="BZ186" s="43">
        <f>'Details and Calculations'!BH185</f>
        <v>2015</v>
      </c>
      <c r="CA186" s="43">
        <f>'Details and Calculations'!BJ185</f>
        <v>0</v>
      </c>
      <c r="CB186" s="43" t="str">
        <f>'Details and Calculations'!BK185</f>
        <v/>
      </c>
      <c r="CC186" s="43" t="str">
        <f>'Details and Calculations'!BL185</f>
        <v xml:space="preserve"> </v>
      </c>
      <c r="CD186" s="43" t="str">
        <f>'Details and Calculations'!BN185</f>
        <v xml:space="preserve"> </v>
      </c>
      <c r="CE186" s="43" t="str">
        <f>'Details and Calculations'!BO185</f>
        <v xml:space="preserve"> </v>
      </c>
      <c r="CF186" s="43">
        <f>'Details and Calculations'!BZ185</f>
        <v>1</v>
      </c>
      <c r="CG186" s="43">
        <f>'Details and Calculations'!CB185</f>
        <v>2015</v>
      </c>
      <c r="CH186" s="31"/>
      <c r="CI186" s="53"/>
    </row>
    <row r="187" spans="1:87" x14ac:dyDescent="0.3">
      <c r="A187" s="43">
        <f>'Details and Calculations'!A186</f>
        <v>2017</v>
      </c>
      <c r="B187" s="43" t="str">
        <f>'Details and Calculations'!C186</f>
        <v>Rwanda</v>
      </c>
      <c r="C187" s="43" t="str">
        <f>'Details and Calculations'!D186</f>
        <v>Rulindo</v>
      </c>
      <c r="D187" s="43" t="str">
        <f>'Details and Calculations'!E186</f>
        <v>Bushoki</v>
      </c>
      <c r="E187" s="43" t="str">
        <f>'Details and Calculations'!F186</f>
        <v>Mukoto</v>
      </c>
      <c r="F187" s="43" t="str">
        <f>'Details and Calculations'!G186</f>
        <v>Marembo</v>
      </c>
      <c r="G187" s="43" t="str">
        <f>'Details and Calculations'!H186</f>
        <v/>
      </c>
      <c r="H187" s="43" t="str">
        <f>'Details and Calculations'!I186</f>
        <v/>
      </c>
      <c r="I187" s="43" t="str">
        <f>'Details and Calculations'!J186</f>
        <v>Marembo police station/Tare-Rusiga pumping</v>
      </c>
      <c r="J187" s="43">
        <f>'Details and Calculations'!K186</f>
        <v>90</v>
      </c>
      <c r="K187" s="43">
        <f>'Details and Calculations'!O186</f>
        <v>90</v>
      </c>
      <c r="L187" s="43" t="str">
        <f>'Details and Calculations'!P187</f>
        <v xml:space="preserve"> </v>
      </c>
      <c r="M187" s="43" t="str">
        <f>'Details and Calculations'!U186</f>
        <v>Piped Network With Pump</v>
      </c>
      <c r="N187" s="43">
        <f>'Details and Calculations'!V186</f>
        <v>2015</v>
      </c>
      <c r="O187" s="43" t="str">
        <f>'Details and Calculations'!W186</f>
        <v>Governement (District, Wasac) And Water For People</v>
      </c>
      <c r="P187" s="43" t="str">
        <f>'Details and Calculations'!X186</f>
        <v>Spring</v>
      </c>
      <c r="Q187" s="44" t="str">
        <f t="shared" si="85"/>
        <v>Low Risk</v>
      </c>
      <c r="R187" s="44" t="str">
        <f t="shared" si="86"/>
        <v>Low Risk</v>
      </c>
      <c r="S187" s="45" t="str">
        <f t="shared" si="68"/>
        <v>Intermediate Level of Service</v>
      </c>
      <c r="T187" s="62" t="str">
        <f t="shared" si="81"/>
        <v>Low Priority</v>
      </c>
      <c r="U187" s="46">
        <f t="shared" si="87"/>
        <v>7</v>
      </c>
      <c r="V187" s="28" t="str">
        <f t="shared" si="82"/>
        <v>Perform Routine Preventative Maintenance</v>
      </c>
      <c r="W187" s="47" t="str">
        <f t="shared" si="83"/>
        <v/>
      </c>
      <c r="X187" s="27" t="str">
        <f t="shared" si="84"/>
        <v>Maintain O&amp;M and Routine Monitoring</v>
      </c>
      <c r="Y187" s="48">
        <f t="shared" si="88"/>
        <v>28</v>
      </c>
      <c r="Z187" s="48">
        <f t="shared" si="89"/>
        <v>18</v>
      </c>
      <c r="AA187" s="48" t="str">
        <f t="shared" si="90"/>
        <v xml:space="preserve"> </v>
      </c>
      <c r="AB187" s="48" t="str">
        <f t="shared" si="91"/>
        <v xml:space="preserve"> </v>
      </c>
      <c r="AC187" s="48">
        <f t="shared" si="92"/>
        <v>28</v>
      </c>
      <c r="AD187" s="48">
        <f t="shared" si="93"/>
        <v>5</v>
      </c>
      <c r="AE187" s="48">
        <f t="shared" si="94"/>
        <v>18</v>
      </c>
      <c r="AF187" s="48" t="str">
        <f t="shared" si="95"/>
        <v xml:space="preserve"> </v>
      </c>
      <c r="AG187" s="49" t="str">
        <f t="shared" si="96"/>
        <v/>
      </c>
      <c r="AH187" s="48">
        <f t="shared" si="97"/>
        <v>18</v>
      </c>
      <c r="AI187" s="50">
        <f>'Details and Calculations'!AE186</f>
        <v>1</v>
      </c>
      <c r="AJ187" s="50">
        <f>'Details and Calculations'!AM186</f>
        <v>1</v>
      </c>
      <c r="AK187" s="50" t="str">
        <f>'Details and Calculations'!AR186</f>
        <v xml:space="preserve"> </v>
      </c>
      <c r="AL187" s="50" t="str">
        <f>'Details and Calculations'!AW186</f>
        <v xml:space="preserve"> </v>
      </c>
      <c r="AM187" s="50">
        <f>'Details and Calculations'!BA186</f>
        <v>1</v>
      </c>
      <c r="AN187" s="50">
        <f>'Details and Calculations'!BF186</f>
        <v>1</v>
      </c>
      <c r="AO187" s="50">
        <f>'Details and Calculations'!BI186</f>
        <v>1</v>
      </c>
      <c r="AP187" s="50" t="str">
        <f>'Details and Calculations'!BM186</f>
        <v xml:space="preserve"> </v>
      </c>
      <c r="AQ187" s="50" t="str">
        <f>'Details and Calculations'!BP186</f>
        <v xml:space="preserve"> </v>
      </c>
      <c r="AR187" s="50">
        <f>'Details and Calculations'!CC186</f>
        <v>1</v>
      </c>
      <c r="AS187" s="50">
        <f>'Details and Calculations'!CJ186</f>
        <v>1</v>
      </c>
      <c r="AT187" s="51">
        <f>'Details and Calculations'!T186</f>
        <v>1</v>
      </c>
      <c r="AU187" s="51">
        <f>'Details and Calculations'!Z186</f>
        <v>1</v>
      </c>
      <c r="AV187" s="51">
        <f>'Details and Calculations'!S186</f>
        <v>0</v>
      </c>
      <c r="AW187" s="51">
        <f>'Details and Calculations'!AI186</f>
        <v>1</v>
      </c>
      <c r="AX187" s="51">
        <f>'Details and Calculations'!BY186</f>
        <v>1</v>
      </c>
      <c r="AY187" s="51">
        <f>'Details and Calculations'!CG186</f>
        <v>1</v>
      </c>
      <c r="AZ187" s="51">
        <f>'Details and Calculations'!CI186</f>
        <v>1</v>
      </c>
      <c r="BA187" s="51">
        <f t="shared" si="98"/>
        <v>1</v>
      </c>
      <c r="BB187" s="52">
        <f>'Details and Calculations'!Y186</f>
        <v>10</v>
      </c>
      <c r="BC187" s="52">
        <f>'Details and Calculations'!AC186</f>
        <v>8</v>
      </c>
      <c r="BD187" s="52">
        <f>'Details and Calculations'!AK186</f>
        <v>1</v>
      </c>
      <c r="BE187" s="52">
        <f>'Details and Calculations'!AN186</f>
        <v>4000</v>
      </c>
      <c r="BF187" s="52" t="str">
        <f>'Details and Calculations'!AP186</f>
        <v xml:space="preserve"> </v>
      </c>
      <c r="BG187" s="52" t="str">
        <f>'Details and Calculations'!AT186</f>
        <v xml:space="preserve"> </v>
      </c>
      <c r="BH187" s="52">
        <f>'Details and Calculations'!AY186</f>
        <v>1</v>
      </c>
      <c r="BI187" s="52">
        <f>'Details and Calculations'!BB186</f>
        <v>8000</v>
      </c>
      <c r="BJ187" s="52">
        <f>'Details and Calculations'!BD186</f>
        <v>2</v>
      </c>
      <c r="BK187" s="52">
        <f>'Details and Calculations'!CA186</f>
        <v>1</v>
      </c>
      <c r="BL187" s="43">
        <f>'Details and Calculations'!AA186</f>
        <v>1</v>
      </c>
      <c r="BM187" s="43" t="str">
        <f>'Details and Calculations'!AB186</f>
        <v>"Springbox" --Intake Structure At A Spring</v>
      </c>
      <c r="BN187" s="43">
        <f>'Details and Calculations'!AD186</f>
        <v>2015</v>
      </c>
      <c r="BO187" s="43">
        <f>'Details and Calculations'!AJ186</f>
        <v>1</v>
      </c>
      <c r="BP187" s="43">
        <f>'Details and Calculations'!AL186</f>
        <v>2015</v>
      </c>
      <c r="BQ187" s="43">
        <f>'Details and Calculations'!AO186</f>
        <v>0</v>
      </c>
      <c r="BR187" s="43" t="str">
        <f>'Details and Calculations'!AQ186</f>
        <v xml:space="preserve"> </v>
      </c>
      <c r="BS187" s="43">
        <f>'Details and Calculations'!AS186</f>
        <v>0</v>
      </c>
      <c r="BT187" s="43" t="str">
        <f>'Details and Calculations'!AV186</f>
        <v xml:space="preserve"> </v>
      </c>
      <c r="BU187" s="43">
        <f>'Details and Calculations'!AX186</f>
        <v>1</v>
      </c>
      <c r="BV187" s="43">
        <f>'Details and Calculations'!AZ186</f>
        <v>2015</v>
      </c>
      <c r="BW187" s="43">
        <f>'Details and Calculations'!BC186</f>
        <v>1</v>
      </c>
      <c r="BX187" s="43">
        <f>'Details and Calculations'!BE186</f>
        <v>2015</v>
      </c>
      <c r="BY187" s="43">
        <f>'Details and Calculations'!BG186</f>
        <v>1</v>
      </c>
      <c r="BZ187" s="43">
        <f>'Details and Calculations'!BH186</f>
        <v>2015</v>
      </c>
      <c r="CA187" s="43">
        <f>'Details and Calculations'!BJ186</f>
        <v>0</v>
      </c>
      <c r="CB187" s="43" t="str">
        <f>'Details and Calculations'!BK186</f>
        <v/>
      </c>
      <c r="CC187" s="43" t="str">
        <f>'Details and Calculations'!BL186</f>
        <v xml:space="preserve"> </v>
      </c>
      <c r="CD187" s="43" t="str">
        <f>'Details and Calculations'!BN186</f>
        <v xml:space="preserve"> </v>
      </c>
      <c r="CE187" s="43" t="str">
        <f>'Details and Calculations'!BO186</f>
        <v xml:space="preserve"> </v>
      </c>
      <c r="CF187" s="43">
        <f>'Details and Calculations'!BZ186</f>
        <v>1</v>
      </c>
      <c r="CG187" s="43">
        <f>'Details and Calculations'!CB186</f>
        <v>2015</v>
      </c>
      <c r="CH187" s="31"/>
      <c r="CI187" s="53"/>
    </row>
    <row r="188" spans="1:87" x14ac:dyDescent="0.3">
      <c r="A188" s="43">
        <f>'Details and Calculations'!A187</f>
        <v>2017</v>
      </c>
      <c r="B188" s="43" t="str">
        <f>'Details and Calculations'!C187</f>
        <v>Rwanda</v>
      </c>
      <c r="C188" s="43" t="str">
        <f>'Details and Calculations'!D187</f>
        <v>Rulindo</v>
      </c>
      <c r="D188" s="43" t="str">
        <f>'Details and Calculations'!E187</f>
        <v>Kisaro</v>
      </c>
      <c r="E188" s="43" t="str">
        <f>'Details and Calculations'!F187</f>
        <v>Mubuga</v>
      </c>
      <c r="F188" s="43" t="str">
        <f>'Details and Calculations'!G187</f>
        <v>Nyakarekare</v>
      </c>
      <c r="G188" s="43" t="str">
        <f>'Details and Calculations'!H187</f>
        <v/>
      </c>
      <c r="H188" s="43" t="str">
        <f>'Details and Calculations'!I187</f>
        <v/>
      </c>
      <c r="I188" s="43" t="str">
        <f>'Details and Calculations'!J187</f>
        <v>Gahama Kisaro network</v>
      </c>
      <c r="J188" s="43">
        <f>'Details and Calculations'!K187</f>
        <v>150</v>
      </c>
      <c r="K188" s="43">
        <f>'Details and Calculations'!O187</f>
        <v>150</v>
      </c>
      <c r="L188" s="43" t="str">
        <f>'Details and Calculations'!P188</f>
        <v xml:space="preserve"> </v>
      </c>
      <c r="M188" s="43" t="str">
        <f>'Details and Calculations'!U187</f>
        <v>Piped Network With Pump</v>
      </c>
      <c r="N188" s="43">
        <f>'Details and Calculations'!V187</f>
        <v>2012</v>
      </c>
      <c r="O188" s="43" t="str">
        <f>'Details and Calculations'!W187</f>
        <v>Governement (District, Wasac) And Water For People</v>
      </c>
      <c r="P188" s="43" t="str">
        <f>'Details and Calculations'!X187</f>
        <v>Spring</v>
      </c>
      <c r="Q188" s="44" t="str">
        <f t="shared" si="85"/>
        <v>Low Risk</v>
      </c>
      <c r="R188" s="44" t="str">
        <f t="shared" si="86"/>
        <v>Medium Risk</v>
      </c>
      <c r="S188" s="45" t="str">
        <f t="shared" si="68"/>
        <v>Basic Level of Service</v>
      </c>
      <c r="T188" s="62" t="str">
        <f t="shared" si="81"/>
        <v>Medium Priority</v>
      </c>
      <c r="U188" s="46">
        <f t="shared" si="87"/>
        <v>5</v>
      </c>
      <c r="V188" s="28" t="str">
        <f t="shared" si="82"/>
        <v>Repair or Replace Components</v>
      </c>
      <c r="W188" s="47" t="str">
        <f t="shared" si="83"/>
        <v>Other Concrete Structures Pump, Kiosk/Tap Stand</v>
      </c>
      <c r="X188" s="27" t="str">
        <f t="shared" si="84"/>
        <v>Create Plan To Repair or Replace Components</v>
      </c>
      <c r="Y188" s="48">
        <f t="shared" si="88"/>
        <v>25</v>
      </c>
      <c r="Z188" s="48">
        <f t="shared" si="89"/>
        <v>15</v>
      </c>
      <c r="AA188" s="48">
        <f t="shared" si="90"/>
        <v>25</v>
      </c>
      <c r="AB188" s="48">
        <f t="shared" si="91"/>
        <v>15</v>
      </c>
      <c r="AC188" s="48">
        <f t="shared" si="92"/>
        <v>25</v>
      </c>
      <c r="AD188" s="48">
        <f t="shared" si="93"/>
        <v>2</v>
      </c>
      <c r="AE188" s="48">
        <f t="shared" si="94"/>
        <v>15</v>
      </c>
      <c r="AF188" s="48" t="str">
        <f t="shared" si="95"/>
        <v xml:space="preserve"> </v>
      </c>
      <c r="AG188" s="49" t="str">
        <f t="shared" si="96"/>
        <v/>
      </c>
      <c r="AH188" s="48">
        <f t="shared" si="97"/>
        <v>15</v>
      </c>
      <c r="AI188" s="50">
        <f>'Details and Calculations'!AE187</f>
        <v>1</v>
      </c>
      <c r="AJ188" s="50">
        <f>'Details and Calculations'!AM187</f>
        <v>1</v>
      </c>
      <c r="AK188" s="50">
        <f>'Details and Calculations'!AR187</f>
        <v>1</v>
      </c>
      <c r="AL188" s="50">
        <f>'Details and Calculations'!AW187</f>
        <v>2</v>
      </c>
      <c r="AM188" s="50">
        <f>'Details and Calculations'!BA187</f>
        <v>1</v>
      </c>
      <c r="AN188" s="50">
        <f>'Details and Calculations'!BF187</f>
        <v>2</v>
      </c>
      <c r="AO188" s="50">
        <f>'Details and Calculations'!BI187</f>
        <v>1</v>
      </c>
      <c r="AP188" s="50" t="str">
        <f>'Details and Calculations'!BM187</f>
        <v xml:space="preserve"> </v>
      </c>
      <c r="AQ188" s="50" t="str">
        <f>'Details and Calculations'!BP187</f>
        <v xml:space="preserve"> </v>
      </c>
      <c r="AR188" s="50">
        <f>'Details and Calculations'!CC187</f>
        <v>2</v>
      </c>
      <c r="AS188" s="50">
        <f>'Details and Calculations'!CJ187</f>
        <v>2</v>
      </c>
      <c r="AT188" s="51">
        <f>'Details and Calculations'!T187</f>
        <v>1</v>
      </c>
      <c r="AU188" s="51">
        <f>'Details and Calculations'!Z187</f>
        <v>1</v>
      </c>
      <c r="AV188" s="51">
        <f>'Details and Calculations'!S187</f>
        <v>0</v>
      </c>
      <c r="AW188" s="51">
        <f>'Details and Calculations'!AI187</f>
        <v>1</v>
      </c>
      <c r="AX188" s="51">
        <f>'Details and Calculations'!BY187</f>
        <v>1</v>
      </c>
      <c r="AY188" s="51">
        <f>'Details and Calculations'!CG187</f>
        <v>1</v>
      </c>
      <c r="AZ188" s="51">
        <f>'Details and Calculations'!CI187</f>
        <v>0</v>
      </c>
      <c r="BA188" s="51">
        <f t="shared" si="98"/>
        <v>0</v>
      </c>
      <c r="BB188" s="52">
        <f>'Details and Calculations'!Y187</f>
        <v>1</v>
      </c>
      <c r="BC188" s="52">
        <f>'Details and Calculations'!AC187</f>
        <v>1</v>
      </c>
      <c r="BD188" s="52">
        <f>'Details and Calculations'!AK187</f>
        <v>1</v>
      </c>
      <c r="BE188" s="52">
        <f>'Details and Calculations'!AN187</f>
        <v>30000</v>
      </c>
      <c r="BF188" s="52">
        <f>'Details and Calculations'!AP187</f>
        <v>7</v>
      </c>
      <c r="BG188" s="52">
        <f>'Details and Calculations'!AT187</f>
        <v>14</v>
      </c>
      <c r="BH188" s="52">
        <f>'Details and Calculations'!AY187</f>
        <v>1</v>
      </c>
      <c r="BI188" s="52">
        <f>'Details and Calculations'!BB187</f>
        <v>30000</v>
      </c>
      <c r="BJ188" s="52">
        <f>'Details and Calculations'!BD187</f>
        <v>2</v>
      </c>
      <c r="BK188" s="52">
        <f>'Details and Calculations'!CA187</f>
        <v>1</v>
      </c>
      <c r="BL188" s="43">
        <f>'Details and Calculations'!AA187</f>
        <v>1</v>
      </c>
      <c r="BM188" s="43" t="str">
        <f>'Details and Calculations'!AB187</f>
        <v/>
      </c>
      <c r="BN188" s="43">
        <f>'Details and Calculations'!AD187</f>
        <v>2012</v>
      </c>
      <c r="BO188" s="43">
        <f>'Details and Calculations'!AJ187</f>
        <v>1</v>
      </c>
      <c r="BP188" s="43">
        <f>'Details and Calculations'!AL187</f>
        <v>2012</v>
      </c>
      <c r="BQ188" s="43">
        <f>'Details and Calculations'!AO187</f>
        <v>1</v>
      </c>
      <c r="BR188" s="43">
        <f>'Details and Calculations'!AQ187</f>
        <v>2012</v>
      </c>
      <c r="BS188" s="43">
        <f>'Details and Calculations'!AS187</f>
        <v>1</v>
      </c>
      <c r="BT188" s="43">
        <f>'Details and Calculations'!AV187</f>
        <v>2012</v>
      </c>
      <c r="BU188" s="43">
        <f>'Details and Calculations'!AX187</f>
        <v>1</v>
      </c>
      <c r="BV188" s="43">
        <f>'Details and Calculations'!AZ187</f>
        <v>2012</v>
      </c>
      <c r="BW188" s="43">
        <f>'Details and Calculations'!BC187</f>
        <v>1</v>
      </c>
      <c r="BX188" s="43">
        <f>'Details and Calculations'!BE187</f>
        <v>2012</v>
      </c>
      <c r="BY188" s="43">
        <f>'Details and Calculations'!BG187</f>
        <v>1</v>
      </c>
      <c r="BZ188" s="43">
        <f>'Details and Calculations'!BH187</f>
        <v>2012</v>
      </c>
      <c r="CA188" s="43">
        <f>'Details and Calculations'!BJ187</f>
        <v>0</v>
      </c>
      <c r="CB188" s="43" t="str">
        <f>'Details and Calculations'!BK187</f>
        <v/>
      </c>
      <c r="CC188" s="43" t="str">
        <f>'Details and Calculations'!BL187</f>
        <v xml:space="preserve"> </v>
      </c>
      <c r="CD188" s="43" t="str">
        <f>'Details and Calculations'!BN187</f>
        <v xml:space="preserve"> </v>
      </c>
      <c r="CE188" s="43" t="str">
        <f>'Details and Calculations'!BO187</f>
        <v xml:space="preserve"> </v>
      </c>
      <c r="CF188" s="43">
        <f>'Details and Calculations'!BZ187</f>
        <v>1</v>
      </c>
      <c r="CG188" s="43">
        <f>'Details and Calculations'!CB187</f>
        <v>2012</v>
      </c>
      <c r="CH188" s="31"/>
      <c r="CI188" s="53"/>
    </row>
    <row r="189" spans="1:87" x14ac:dyDescent="0.3">
      <c r="A189" s="43">
        <f>'Details and Calculations'!A188</f>
        <v>2017</v>
      </c>
      <c r="B189" s="43" t="str">
        <f>'Details and Calculations'!C188</f>
        <v>Rwanda</v>
      </c>
      <c r="C189" s="43" t="str">
        <f>'Details and Calculations'!D188</f>
        <v>Rulindo</v>
      </c>
      <c r="D189" s="43" t="str">
        <f>'Details and Calculations'!E188</f>
        <v>Ngoma</v>
      </c>
      <c r="E189" s="43" t="str">
        <f>'Details and Calculations'!F188</f>
        <v>Munyarwanda</v>
      </c>
      <c r="F189" s="43" t="str">
        <f>'Details and Calculations'!G188</f>
        <v>Kirungu</v>
      </c>
      <c r="G189" s="43" t="str">
        <f>'Details and Calculations'!H188</f>
        <v/>
      </c>
      <c r="H189" s="43" t="str">
        <f>'Details and Calculations'!I188</f>
        <v/>
      </c>
      <c r="I189" s="43" t="str">
        <f>'Details and Calculations'!J188</f>
        <v>Kabarore-Ngoma-Nyabuko network</v>
      </c>
      <c r="J189" s="43">
        <f>'Details and Calculations'!K188</f>
        <v>77</v>
      </c>
      <c r="K189" s="43">
        <f>'Details and Calculations'!O188</f>
        <v>77</v>
      </c>
      <c r="L189" s="43" t="str">
        <f>'Details and Calculations'!P189</f>
        <v xml:space="preserve"> </v>
      </c>
      <c r="M189" s="43" t="str">
        <f>'Details and Calculations'!U188</f>
        <v>Piped Network With Pump</v>
      </c>
      <c r="N189" s="43">
        <f>'Details and Calculations'!V188</f>
        <v>2014</v>
      </c>
      <c r="O189" s="43" t="str">
        <f>'Details and Calculations'!W188</f>
        <v>Governement (District, Wasac) And Water For People</v>
      </c>
      <c r="P189" s="43" t="str">
        <f>'Details and Calculations'!X188</f>
        <v>Spring</v>
      </c>
      <c r="Q189" s="44" t="str">
        <f t="shared" si="85"/>
        <v>Low Risk</v>
      </c>
      <c r="R189" s="44" t="str">
        <f t="shared" si="86"/>
        <v>Low Risk</v>
      </c>
      <c r="S189" s="45" t="str">
        <f t="shared" si="68"/>
        <v>Intermediate Level of Service</v>
      </c>
      <c r="T189" s="62" t="str">
        <f t="shared" si="81"/>
        <v>Low Priority</v>
      </c>
      <c r="U189" s="46">
        <f t="shared" si="87"/>
        <v>6</v>
      </c>
      <c r="V189" s="28" t="str">
        <f t="shared" si="82"/>
        <v>Repair or Replace Components</v>
      </c>
      <c r="W189" s="47" t="str">
        <f t="shared" si="83"/>
        <v>Pump, Kiosk/Tap Stand</v>
      </c>
      <c r="X189" s="27" t="str">
        <f t="shared" si="84"/>
        <v>Create Plan To Repair or Replace Components</v>
      </c>
      <c r="Y189" s="48">
        <f t="shared" si="88"/>
        <v>27</v>
      </c>
      <c r="Z189" s="48">
        <f t="shared" si="89"/>
        <v>17</v>
      </c>
      <c r="AA189" s="48">
        <f t="shared" si="90"/>
        <v>27</v>
      </c>
      <c r="AB189" s="48" t="str">
        <f t="shared" si="91"/>
        <v xml:space="preserve"> </v>
      </c>
      <c r="AC189" s="48">
        <f t="shared" si="92"/>
        <v>27</v>
      </c>
      <c r="AD189" s="48">
        <f t="shared" si="93"/>
        <v>4</v>
      </c>
      <c r="AE189" s="48">
        <f t="shared" si="94"/>
        <v>17</v>
      </c>
      <c r="AF189" s="48" t="str">
        <f t="shared" si="95"/>
        <v xml:space="preserve"> </v>
      </c>
      <c r="AG189" s="49" t="str">
        <f t="shared" si="96"/>
        <v/>
      </c>
      <c r="AH189" s="48">
        <f t="shared" si="97"/>
        <v>17</v>
      </c>
      <c r="AI189" s="50">
        <f>'Details and Calculations'!AE188</f>
        <v>1</v>
      </c>
      <c r="AJ189" s="50">
        <f>'Details and Calculations'!AM188</f>
        <v>1</v>
      </c>
      <c r="AK189" s="50">
        <f>'Details and Calculations'!AR188</f>
        <v>1</v>
      </c>
      <c r="AL189" s="50" t="str">
        <f>'Details and Calculations'!AW188</f>
        <v xml:space="preserve"> </v>
      </c>
      <c r="AM189" s="50">
        <f>'Details and Calculations'!BA188</f>
        <v>1</v>
      </c>
      <c r="AN189" s="50">
        <f>'Details and Calculations'!BF188</f>
        <v>2</v>
      </c>
      <c r="AO189" s="50">
        <f>'Details and Calculations'!BI188</f>
        <v>1</v>
      </c>
      <c r="AP189" s="50" t="str">
        <f>'Details and Calculations'!BM188</f>
        <v xml:space="preserve"> </v>
      </c>
      <c r="AQ189" s="50" t="str">
        <f>'Details and Calculations'!BP188</f>
        <v xml:space="preserve"> </v>
      </c>
      <c r="AR189" s="50">
        <f>'Details and Calculations'!CC188</f>
        <v>2</v>
      </c>
      <c r="AS189" s="50">
        <f>'Details and Calculations'!CJ188</f>
        <v>1</v>
      </c>
      <c r="AT189" s="51">
        <f>'Details and Calculations'!T188</f>
        <v>1</v>
      </c>
      <c r="AU189" s="51">
        <f>'Details and Calculations'!Z188</f>
        <v>1</v>
      </c>
      <c r="AV189" s="51">
        <f>'Details and Calculations'!S188</f>
        <v>0</v>
      </c>
      <c r="AW189" s="51">
        <f>'Details and Calculations'!AI188</f>
        <v>1</v>
      </c>
      <c r="AX189" s="51">
        <f>'Details and Calculations'!BY188</f>
        <v>1</v>
      </c>
      <c r="AY189" s="51">
        <f>'Details and Calculations'!CG188</f>
        <v>0</v>
      </c>
      <c r="AZ189" s="51">
        <f>'Details and Calculations'!CI188</f>
        <v>1</v>
      </c>
      <c r="BA189" s="51">
        <f t="shared" si="98"/>
        <v>1</v>
      </c>
      <c r="BB189" s="52">
        <f>'Details and Calculations'!Y188</f>
        <v>4</v>
      </c>
      <c r="BC189" s="52">
        <f>'Details and Calculations'!AC188</f>
        <v>5</v>
      </c>
      <c r="BD189" s="52">
        <f>'Details and Calculations'!AK188</f>
        <v>2</v>
      </c>
      <c r="BE189" s="52">
        <f>'Details and Calculations'!AN188</f>
        <v>8000</v>
      </c>
      <c r="BF189" s="52">
        <f>'Details and Calculations'!AP188</f>
        <v>13</v>
      </c>
      <c r="BG189" s="52" t="str">
        <f>'Details and Calculations'!AT188</f>
        <v xml:space="preserve"> </v>
      </c>
      <c r="BH189" s="52">
        <f>'Details and Calculations'!AY188</f>
        <v>2</v>
      </c>
      <c r="BI189" s="52">
        <f>'Details and Calculations'!BB188</f>
        <v>7000</v>
      </c>
      <c r="BJ189" s="52">
        <f>'Details and Calculations'!BD188</f>
        <v>4</v>
      </c>
      <c r="BK189" s="52">
        <f>'Details and Calculations'!CA188</f>
        <v>17</v>
      </c>
      <c r="BL189" s="43">
        <f>'Details and Calculations'!AA188</f>
        <v>1</v>
      </c>
      <c r="BM189" s="43" t="str">
        <f>'Details and Calculations'!AB188</f>
        <v>"Springbox" --Intake Structure At A Spring|Collection Chamber</v>
      </c>
      <c r="BN189" s="43">
        <f>'Details and Calculations'!AD188</f>
        <v>2014</v>
      </c>
      <c r="BO189" s="43">
        <f>'Details and Calculations'!AJ188</f>
        <v>1</v>
      </c>
      <c r="BP189" s="43">
        <f>'Details and Calculations'!AL188</f>
        <v>2014</v>
      </c>
      <c r="BQ189" s="43">
        <f>'Details and Calculations'!AO188</f>
        <v>1</v>
      </c>
      <c r="BR189" s="43">
        <f>'Details and Calculations'!AQ188</f>
        <v>2014</v>
      </c>
      <c r="BS189" s="43">
        <f>'Details and Calculations'!AS188</f>
        <v>0</v>
      </c>
      <c r="BT189" s="43" t="str">
        <f>'Details and Calculations'!AV188</f>
        <v xml:space="preserve"> </v>
      </c>
      <c r="BU189" s="43">
        <f>'Details and Calculations'!AX188</f>
        <v>1</v>
      </c>
      <c r="BV189" s="43">
        <f>'Details and Calculations'!AZ188</f>
        <v>2014</v>
      </c>
      <c r="BW189" s="43">
        <f>'Details and Calculations'!BC188</f>
        <v>1</v>
      </c>
      <c r="BX189" s="43">
        <f>'Details and Calculations'!BE188</f>
        <v>2014</v>
      </c>
      <c r="BY189" s="43">
        <f>'Details and Calculations'!BG188</f>
        <v>1</v>
      </c>
      <c r="BZ189" s="43">
        <f>'Details and Calculations'!BH188</f>
        <v>2014</v>
      </c>
      <c r="CA189" s="43">
        <f>'Details and Calculations'!BJ188</f>
        <v>0</v>
      </c>
      <c r="CB189" s="43" t="str">
        <f>'Details and Calculations'!BK188</f>
        <v/>
      </c>
      <c r="CC189" s="43" t="str">
        <f>'Details and Calculations'!BL188</f>
        <v xml:space="preserve"> </v>
      </c>
      <c r="CD189" s="43" t="str">
        <f>'Details and Calculations'!BN188</f>
        <v xml:space="preserve"> </v>
      </c>
      <c r="CE189" s="43" t="str">
        <f>'Details and Calculations'!BO188</f>
        <v xml:space="preserve"> </v>
      </c>
      <c r="CF189" s="43">
        <f>'Details and Calculations'!BZ188</f>
        <v>1</v>
      </c>
      <c r="CG189" s="43">
        <f>'Details and Calculations'!CB188</f>
        <v>2014</v>
      </c>
      <c r="CH189" s="31"/>
      <c r="CI189" s="53"/>
    </row>
    <row r="190" spans="1:87" x14ac:dyDescent="0.3">
      <c r="A190" s="43">
        <f>'Details and Calculations'!A189</f>
        <v>2017</v>
      </c>
      <c r="B190" s="43" t="str">
        <f>'Details and Calculations'!C189</f>
        <v>Rwanda</v>
      </c>
      <c r="C190" s="43" t="str">
        <f>'Details and Calculations'!D189</f>
        <v>Rulindo</v>
      </c>
      <c r="D190" s="43" t="str">
        <f>'Details and Calculations'!E189</f>
        <v>Kisaro</v>
      </c>
      <c r="E190" s="43" t="str">
        <f>'Details and Calculations'!F189</f>
        <v>Murama</v>
      </c>
      <c r="F190" s="43" t="str">
        <f>'Details and Calculations'!G189</f>
        <v>Kibingwe</v>
      </c>
      <c r="G190" s="43" t="str">
        <f>'Details and Calculations'!H189</f>
        <v/>
      </c>
      <c r="H190" s="43" t="str">
        <f>'Details and Calculations'!I189</f>
        <v/>
      </c>
      <c r="I190" s="43" t="str">
        <f>'Details and Calculations'!J189</f>
        <v>Gahama Kisaro network</v>
      </c>
      <c r="J190" s="43">
        <f>'Details and Calculations'!K189</f>
        <v>122</v>
      </c>
      <c r="K190" s="43">
        <f>'Details and Calculations'!O189</f>
        <v>122</v>
      </c>
      <c r="L190" s="43" t="str">
        <f>'Details and Calculations'!P190</f>
        <v xml:space="preserve"> </v>
      </c>
      <c r="M190" s="43" t="str">
        <f>'Details and Calculations'!U189</f>
        <v>Piped Network With Pump</v>
      </c>
      <c r="N190" s="43">
        <f>'Details and Calculations'!V189</f>
        <v>2012</v>
      </c>
      <c r="O190" s="43" t="str">
        <f>'Details and Calculations'!W189</f>
        <v>Governement (District, Wasac) And Water For People</v>
      </c>
      <c r="P190" s="43" t="str">
        <f>'Details and Calculations'!X189</f>
        <v>Spring</v>
      </c>
      <c r="Q190" s="44" t="str">
        <f t="shared" si="85"/>
        <v>Low Risk</v>
      </c>
      <c r="R190" s="44" t="str">
        <f t="shared" si="86"/>
        <v>Low Risk</v>
      </c>
      <c r="S190" s="45" t="str">
        <f t="shared" si="68"/>
        <v>Intermediate Level of Service</v>
      </c>
      <c r="T190" s="62" t="str">
        <f t="shared" si="81"/>
        <v>Low Priority</v>
      </c>
      <c r="U190" s="46">
        <f t="shared" si="87"/>
        <v>7</v>
      </c>
      <c r="V190" s="28" t="str">
        <f t="shared" si="82"/>
        <v>Perform Routine Preventative Maintenance</v>
      </c>
      <c r="W190" s="47" t="str">
        <f t="shared" si="83"/>
        <v/>
      </c>
      <c r="X190" s="27" t="str">
        <f t="shared" si="84"/>
        <v>Maintain O&amp;M and Routine Monitoring</v>
      </c>
      <c r="Y190" s="48">
        <f t="shared" si="88"/>
        <v>25</v>
      </c>
      <c r="Z190" s="48">
        <f t="shared" si="89"/>
        <v>15</v>
      </c>
      <c r="AA190" s="48">
        <f t="shared" si="90"/>
        <v>25</v>
      </c>
      <c r="AB190" s="48">
        <f t="shared" si="91"/>
        <v>15</v>
      </c>
      <c r="AC190" s="48">
        <f t="shared" si="92"/>
        <v>25</v>
      </c>
      <c r="AD190" s="48" t="str">
        <f t="shared" si="93"/>
        <v xml:space="preserve"> </v>
      </c>
      <c r="AE190" s="48" t="str">
        <f t="shared" si="94"/>
        <v xml:space="preserve"> </v>
      </c>
      <c r="AF190" s="48" t="str">
        <f t="shared" si="95"/>
        <v xml:space="preserve"> </v>
      </c>
      <c r="AG190" s="49" t="str">
        <f t="shared" si="96"/>
        <v/>
      </c>
      <c r="AH190" s="48">
        <f t="shared" si="97"/>
        <v>16</v>
      </c>
      <c r="AI190" s="50">
        <f>'Details and Calculations'!AE189</f>
        <v>1</v>
      </c>
      <c r="AJ190" s="50">
        <f>'Details and Calculations'!AM189</f>
        <v>1</v>
      </c>
      <c r="AK190" s="50">
        <f>'Details and Calculations'!AR189</f>
        <v>1</v>
      </c>
      <c r="AL190" s="50">
        <f>'Details and Calculations'!AW189</f>
        <v>1</v>
      </c>
      <c r="AM190" s="50">
        <f>'Details and Calculations'!BA189</f>
        <v>1</v>
      </c>
      <c r="AN190" s="50" t="str">
        <f>'Details and Calculations'!BF189</f>
        <v xml:space="preserve"> </v>
      </c>
      <c r="AO190" s="50" t="str">
        <f>'Details and Calculations'!BI189</f>
        <v xml:space="preserve"> </v>
      </c>
      <c r="AP190" s="50" t="str">
        <f>'Details and Calculations'!BM189</f>
        <v xml:space="preserve"> </v>
      </c>
      <c r="AQ190" s="50" t="str">
        <f>'Details and Calculations'!BP189</f>
        <v xml:space="preserve"> </v>
      </c>
      <c r="AR190" s="50">
        <f>'Details and Calculations'!CC189</f>
        <v>1</v>
      </c>
      <c r="AS190" s="50">
        <f>'Details and Calculations'!CJ189</f>
        <v>1</v>
      </c>
      <c r="AT190" s="51">
        <f>'Details and Calculations'!T189</f>
        <v>1</v>
      </c>
      <c r="AU190" s="51">
        <f>'Details and Calculations'!Z189</f>
        <v>1</v>
      </c>
      <c r="AV190" s="51">
        <f>'Details and Calculations'!S189</f>
        <v>0</v>
      </c>
      <c r="AW190" s="51">
        <f>'Details and Calculations'!AI189</f>
        <v>1</v>
      </c>
      <c r="AX190" s="51">
        <f>'Details and Calculations'!BY189</f>
        <v>1</v>
      </c>
      <c r="AY190" s="51">
        <f>'Details and Calculations'!CG189</f>
        <v>1</v>
      </c>
      <c r="AZ190" s="51">
        <f>'Details and Calculations'!CI189</f>
        <v>1</v>
      </c>
      <c r="BA190" s="51">
        <f t="shared" si="98"/>
        <v>1</v>
      </c>
      <c r="BB190" s="52">
        <f>'Details and Calculations'!Y189</f>
        <v>1</v>
      </c>
      <c r="BC190" s="52">
        <f>'Details and Calculations'!AC189</f>
        <v>1</v>
      </c>
      <c r="BD190" s="52">
        <f>'Details and Calculations'!AK189</f>
        <v>2</v>
      </c>
      <c r="BE190" s="52">
        <f>'Details and Calculations'!AN189</f>
        <v>30000</v>
      </c>
      <c r="BF190" s="52">
        <f>'Details and Calculations'!AP189</f>
        <v>6</v>
      </c>
      <c r="BG190" s="52">
        <f>'Details and Calculations'!AT189</f>
        <v>12</v>
      </c>
      <c r="BH190" s="52">
        <f>'Details and Calculations'!AY189</f>
        <v>1</v>
      </c>
      <c r="BI190" s="52">
        <f>'Details and Calculations'!BB189</f>
        <v>30000</v>
      </c>
      <c r="BJ190" s="52" t="str">
        <f>'Details and Calculations'!BD189</f>
        <v xml:space="preserve"> </v>
      </c>
      <c r="BK190" s="52">
        <f>'Details and Calculations'!CA189</f>
        <v>1</v>
      </c>
      <c r="BL190" s="43">
        <f>'Details and Calculations'!AA189</f>
        <v>1</v>
      </c>
      <c r="BM190" s="43" t="str">
        <f>'Details and Calculations'!AB189</f>
        <v/>
      </c>
      <c r="BN190" s="43">
        <f>'Details and Calculations'!AD189</f>
        <v>2012</v>
      </c>
      <c r="BO190" s="43">
        <f>'Details and Calculations'!AJ189</f>
        <v>1</v>
      </c>
      <c r="BP190" s="43">
        <f>'Details and Calculations'!AL189</f>
        <v>2012</v>
      </c>
      <c r="BQ190" s="43">
        <f>'Details and Calculations'!AO189</f>
        <v>1</v>
      </c>
      <c r="BR190" s="43">
        <f>'Details and Calculations'!AQ189</f>
        <v>2012</v>
      </c>
      <c r="BS190" s="43">
        <f>'Details and Calculations'!AS189</f>
        <v>1</v>
      </c>
      <c r="BT190" s="43">
        <f>'Details and Calculations'!AV189</f>
        <v>2012</v>
      </c>
      <c r="BU190" s="43">
        <f>'Details and Calculations'!AX189</f>
        <v>1</v>
      </c>
      <c r="BV190" s="43">
        <f>'Details and Calculations'!AZ189</f>
        <v>2012</v>
      </c>
      <c r="BW190" s="43">
        <f>'Details and Calculations'!BC189</f>
        <v>0</v>
      </c>
      <c r="BX190" s="43" t="str">
        <f>'Details and Calculations'!BE189</f>
        <v xml:space="preserve"> </v>
      </c>
      <c r="BY190" s="43" t="str">
        <f>'Details and Calculations'!BG189</f>
        <v xml:space="preserve"> </v>
      </c>
      <c r="BZ190" s="43" t="str">
        <f>'Details and Calculations'!BH189</f>
        <v xml:space="preserve"> </v>
      </c>
      <c r="CA190" s="43">
        <f>'Details and Calculations'!BJ189</f>
        <v>0</v>
      </c>
      <c r="CB190" s="43" t="str">
        <f>'Details and Calculations'!BK189</f>
        <v/>
      </c>
      <c r="CC190" s="43" t="str">
        <f>'Details and Calculations'!BL189</f>
        <v xml:space="preserve"> </v>
      </c>
      <c r="CD190" s="43" t="str">
        <f>'Details and Calculations'!BN189</f>
        <v xml:space="preserve"> </v>
      </c>
      <c r="CE190" s="43" t="str">
        <f>'Details and Calculations'!BO189</f>
        <v xml:space="preserve"> </v>
      </c>
      <c r="CF190" s="43">
        <f>'Details and Calculations'!BZ189</f>
        <v>1</v>
      </c>
      <c r="CG190" s="43">
        <f>'Details and Calculations'!CB189</f>
        <v>2013</v>
      </c>
      <c r="CH190" s="31"/>
      <c r="CI190" s="53"/>
    </row>
    <row r="191" spans="1:87" x14ac:dyDescent="0.3">
      <c r="A191" s="43">
        <f>'Details and Calculations'!A190</f>
        <v>2017</v>
      </c>
      <c r="B191" s="43" t="str">
        <f>'Details and Calculations'!C190</f>
        <v>Rwanda</v>
      </c>
      <c r="C191" s="43" t="str">
        <f>'Details and Calculations'!D190</f>
        <v>Rulindo</v>
      </c>
      <c r="D191" s="43" t="str">
        <f>'Details and Calculations'!E190</f>
        <v>Buyoga</v>
      </c>
      <c r="E191" s="43" t="str">
        <f>'Details and Calculations'!F190</f>
        <v>Karama</v>
      </c>
      <c r="F191" s="43" t="str">
        <f>'Details and Calculations'!G190</f>
        <v>Karambo</v>
      </c>
      <c r="G191" s="43" t="str">
        <f>'Details and Calculations'!H190</f>
        <v/>
      </c>
      <c r="H191" s="43" t="str">
        <f>'Details and Calculations'!I190</f>
        <v/>
      </c>
      <c r="I191" s="43" t="str">
        <f>'Details and Calculations'!J190</f>
        <v>Karambo water point/Nyirambuga pumping</v>
      </c>
      <c r="J191" s="43">
        <f>'Details and Calculations'!K190</f>
        <v>165</v>
      </c>
      <c r="K191" s="43">
        <f>'Details and Calculations'!O190</f>
        <v>165</v>
      </c>
      <c r="L191" s="43" t="str">
        <f>'Details and Calculations'!P191</f>
        <v xml:space="preserve"> </v>
      </c>
      <c r="M191" s="43" t="str">
        <f>'Details and Calculations'!U190</f>
        <v>Piped Network With Pump</v>
      </c>
      <c r="N191" s="43">
        <f>'Details and Calculations'!V190</f>
        <v>2012</v>
      </c>
      <c r="O191" s="43" t="str">
        <f>'Details and Calculations'!W190</f>
        <v>Governement (District, Wasac) And Water For People</v>
      </c>
      <c r="P191" s="43" t="str">
        <f>'Details and Calculations'!X190</f>
        <v>Spring</v>
      </c>
      <c r="Q191" s="44" t="str">
        <f t="shared" si="85"/>
        <v>Low Risk</v>
      </c>
      <c r="R191" s="44" t="str">
        <f t="shared" si="86"/>
        <v>Low Risk</v>
      </c>
      <c r="S191" s="45" t="str">
        <f t="shared" si="68"/>
        <v>Intermediate Level of Service</v>
      </c>
      <c r="T191" s="62" t="str">
        <f t="shared" si="81"/>
        <v>Low Priority</v>
      </c>
      <c r="U191" s="46">
        <f t="shared" si="87"/>
        <v>7</v>
      </c>
      <c r="V191" s="28" t="str">
        <f t="shared" si="82"/>
        <v>Perform Routine Preventative Maintenance</v>
      </c>
      <c r="W191" s="47" t="str">
        <f t="shared" si="83"/>
        <v/>
      </c>
      <c r="X191" s="27" t="str">
        <f t="shared" si="84"/>
        <v>Maintain O&amp;M and Routine Monitoring</v>
      </c>
      <c r="Y191" s="48" t="str">
        <f t="shared" si="88"/>
        <v xml:space="preserve"> </v>
      </c>
      <c r="Z191" s="48" t="str">
        <f t="shared" si="89"/>
        <v xml:space="preserve"> </v>
      </c>
      <c r="AA191" s="48" t="str">
        <f t="shared" si="90"/>
        <v xml:space="preserve"> </v>
      </c>
      <c r="AB191" s="48" t="str">
        <f t="shared" si="91"/>
        <v xml:space="preserve"> </v>
      </c>
      <c r="AC191" s="48" t="str">
        <f t="shared" si="92"/>
        <v xml:space="preserve"> </v>
      </c>
      <c r="AD191" s="48" t="str">
        <f t="shared" si="93"/>
        <v xml:space="preserve"> </v>
      </c>
      <c r="AE191" s="48" t="str">
        <f t="shared" si="94"/>
        <v xml:space="preserve"> </v>
      </c>
      <c r="AF191" s="48" t="str">
        <f t="shared" si="95"/>
        <v xml:space="preserve"> </v>
      </c>
      <c r="AG191" s="49" t="str">
        <f t="shared" si="96"/>
        <v/>
      </c>
      <c r="AH191" s="48">
        <f t="shared" si="97"/>
        <v>15</v>
      </c>
      <c r="AI191" s="50" t="str">
        <f>'Details and Calculations'!AE190</f>
        <v xml:space="preserve"> </v>
      </c>
      <c r="AJ191" s="50" t="str">
        <f>'Details and Calculations'!AM190</f>
        <v xml:space="preserve"> </v>
      </c>
      <c r="AK191" s="50" t="str">
        <f>'Details and Calculations'!AR190</f>
        <v xml:space="preserve"> </v>
      </c>
      <c r="AL191" s="50" t="str">
        <f>'Details and Calculations'!AW190</f>
        <v xml:space="preserve"> </v>
      </c>
      <c r="AM191" s="50" t="str">
        <f>'Details and Calculations'!BA190</f>
        <v xml:space="preserve"> </v>
      </c>
      <c r="AN191" s="50" t="str">
        <f>'Details and Calculations'!BF190</f>
        <v xml:space="preserve"> </v>
      </c>
      <c r="AO191" s="50" t="str">
        <f>'Details and Calculations'!BI190</f>
        <v xml:space="preserve"> </v>
      </c>
      <c r="AP191" s="50" t="str">
        <f>'Details and Calculations'!BM190</f>
        <v xml:space="preserve"> </v>
      </c>
      <c r="AQ191" s="50" t="str">
        <f>'Details and Calculations'!BP190</f>
        <v xml:space="preserve"> </v>
      </c>
      <c r="AR191" s="50">
        <f>'Details and Calculations'!CC190</f>
        <v>1</v>
      </c>
      <c r="AS191" s="50">
        <f>'Details and Calculations'!CJ190</f>
        <v>1</v>
      </c>
      <c r="AT191" s="51">
        <f>'Details and Calculations'!T190</f>
        <v>1</v>
      </c>
      <c r="AU191" s="51">
        <f>'Details and Calculations'!Z190</f>
        <v>1</v>
      </c>
      <c r="AV191" s="51">
        <f>'Details and Calculations'!S190</f>
        <v>0</v>
      </c>
      <c r="AW191" s="51">
        <f>'Details and Calculations'!AI190</f>
        <v>1</v>
      </c>
      <c r="AX191" s="51">
        <f>'Details and Calculations'!BY190</f>
        <v>1</v>
      </c>
      <c r="AY191" s="51">
        <f>'Details and Calculations'!CG190</f>
        <v>1</v>
      </c>
      <c r="AZ191" s="51">
        <f>'Details and Calculations'!CI190</f>
        <v>1</v>
      </c>
      <c r="BA191" s="51">
        <f t="shared" si="98"/>
        <v>1</v>
      </c>
      <c r="BB191" s="52">
        <f>'Details and Calculations'!Y190</f>
        <v>2</v>
      </c>
      <c r="BC191" s="52" t="str">
        <f>'Details and Calculations'!AC190</f>
        <v xml:space="preserve"> </v>
      </c>
      <c r="BD191" s="52" t="str">
        <f>'Details and Calculations'!AK190</f>
        <v xml:space="preserve"> </v>
      </c>
      <c r="BE191" s="52" t="str">
        <f>'Details and Calculations'!AN190</f>
        <v xml:space="preserve"> </v>
      </c>
      <c r="BF191" s="52" t="str">
        <f>'Details and Calculations'!AP190</f>
        <v xml:space="preserve"> </v>
      </c>
      <c r="BG191" s="52" t="str">
        <f>'Details and Calculations'!AT190</f>
        <v xml:space="preserve"> </v>
      </c>
      <c r="BH191" s="52" t="str">
        <f>'Details and Calculations'!AY190</f>
        <v xml:space="preserve"> </v>
      </c>
      <c r="BI191" s="52" t="str">
        <f>'Details and Calculations'!BB190</f>
        <v xml:space="preserve"> </v>
      </c>
      <c r="BJ191" s="52" t="str">
        <f>'Details and Calculations'!BD190</f>
        <v xml:space="preserve"> </v>
      </c>
      <c r="BK191" s="52">
        <f>'Details and Calculations'!CA190</f>
        <v>1</v>
      </c>
      <c r="BL191" s="43">
        <f>'Details and Calculations'!AA190</f>
        <v>0</v>
      </c>
      <c r="BM191" s="43" t="str">
        <f>'Details and Calculations'!AB190</f>
        <v/>
      </c>
      <c r="BN191" s="43" t="str">
        <f>'Details and Calculations'!AD190</f>
        <v xml:space="preserve"> </v>
      </c>
      <c r="BO191" s="43">
        <f>'Details and Calculations'!AJ190</f>
        <v>0</v>
      </c>
      <c r="BP191" s="43" t="str">
        <f>'Details and Calculations'!AL190</f>
        <v xml:space="preserve"> </v>
      </c>
      <c r="BQ191" s="43">
        <f>'Details and Calculations'!AO190</f>
        <v>0</v>
      </c>
      <c r="BR191" s="43" t="str">
        <f>'Details and Calculations'!AQ190</f>
        <v xml:space="preserve"> </v>
      </c>
      <c r="BS191" s="43">
        <f>'Details and Calculations'!AS190</f>
        <v>0</v>
      </c>
      <c r="BT191" s="43" t="str">
        <f>'Details and Calculations'!AV190</f>
        <v xml:space="preserve"> </v>
      </c>
      <c r="BU191" s="43">
        <f>'Details and Calculations'!AX190</f>
        <v>0</v>
      </c>
      <c r="BV191" s="43" t="str">
        <f>'Details and Calculations'!AZ190</f>
        <v xml:space="preserve"> </v>
      </c>
      <c r="BW191" s="43">
        <f>'Details and Calculations'!BC190</f>
        <v>0</v>
      </c>
      <c r="BX191" s="43" t="str">
        <f>'Details and Calculations'!BE190</f>
        <v xml:space="preserve"> </v>
      </c>
      <c r="BY191" s="43" t="str">
        <f>'Details and Calculations'!BG190</f>
        <v xml:space="preserve"> </v>
      </c>
      <c r="BZ191" s="43" t="str">
        <f>'Details and Calculations'!BH190</f>
        <v xml:space="preserve"> </v>
      </c>
      <c r="CA191" s="43">
        <f>'Details and Calculations'!BJ190</f>
        <v>0</v>
      </c>
      <c r="CB191" s="43" t="str">
        <f>'Details and Calculations'!BK190</f>
        <v/>
      </c>
      <c r="CC191" s="43" t="str">
        <f>'Details and Calculations'!BL190</f>
        <v xml:space="preserve"> </v>
      </c>
      <c r="CD191" s="43" t="str">
        <f>'Details and Calculations'!BN190</f>
        <v xml:space="preserve"> </v>
      </c>
      <c r="CE191" s="43" t="str">
        <f>'Details and Calculations'!BO190</f>
        <v xml:space="preserve"> </v>
      </c>
      <c r="CF191" s="43">
        <f>'Details and Calculations'!BZ190</f>
        <v>1</v>
      </c>
      <c r="CG191" s="43">
        <f>'Details and Calculations'!CB190</f>
        <v>2012</v>
      </c>
      <c r="CH191" s="31"/>
      <c r="CI191" s="53"/>
    </row>
    <row r="192" spans="1:87" x14ac:dyDescent="0.3">
      <c r="A192" s="43">
        <f>'Details and Calculations'!A191</f>
        <v>2017</v>
      </c>
      <c r="B192" s="43" t="str">
        <f>'Details and Calculations'!C191</f>
        <v>Rwanda</v>
      </c>
      <c r="C192" s="43" t="str">
        <f>'Details and Calculations'!D191</f>
        <v>Rulindo</v>
      </c>
      <c r="D192" s="43" t="str">
        <f>'Details and Calculations'!E191</f>
        <v>Bushoki</v>
      </c>
      <c r="E192" s="43" t="str">
        <f>'Details and Calculations'!F191</f>
        <v>N.Ngarama</v>
      </c>
      <c r="F192" s="43" t="str">
        <f>'Details and Calculations'!G191</f>
        <v>Tare</v>
      </c>
      <c r="G192" s="43" t="str">
        <f>'Details and Calculations'!H191</f>
        <v/>
      </c>
      <c r="H192" s="43" t="str">
        <f>'Details and Calculations'!I191</f>
        <v/>
      </c>
      <c r="I192" s="43" t="str">
        <f>'Details and Calculations'!J191</f>
        <v>Tare-Rusiga pumping system/Water point at Tare</v>
      </c>
      <c r="J192" s="43">
        <f>'Details and Calculations'!K191</f>
        <v>109</v>
      </c>
      <c r="K192" s="43">
        <f>'Details and Calculations'!O191</f>
        <v>109</v>
      </c>
      <c r="L192" s="43">
        <f>'Details and Calculations'!P192</f>
        <v>112</v>
      </c>
      <c r="M192" s="43" t="str">
        <f>'Details and Calculations'!U191</f>
        <v>Piped Network With Pump</v>
      </c>
      <c r="N192" s="43">
        <f>'Details and Calculations'!V191</f>
        <v>2015</v>
      </c>
      <c r="O192" s="43" t="str">
        <f>'Details and Calculations'!W191</f>
        <v>Governement (District, Wasac) And Water For People</v>
      </c>
      <c r="P192" s="43" t="str">
        <f>'Details and Calculations'!X191</f>
        <v>Spring</v>
      </c>
      <c r="Q192" s="44" t="str">
        <f t="shared" si="85"/>
        <v>Low Risk</v>
      </c>
      <c r="R192" s="44" t="str">
        <f t="shared" si="86"/>
        <v>Low Risk</v>
      </c>
      <c r="S192" s="45" t="str">
        <f t="shared" si="68"/>
        <v>Intermediate Level of Service</v>
      </c>
      <c r="T192" s="62" t="str">
        <f t="shared" si="81"/>
        <v>Low Priority</v>
      </c>
      <c r="U192" s="46">
        <f t="shared" si="87"/>
        <v>7</v>
      </c>
      <c r="V192" s="28" t="str">
        <f t="shared" si="82"/>
        <v>Perform Routine Preventative Maintenance</v>
      </c>
      <c r="W192" s="47" t="str">
        <f t="shared" si="83"/>
        <v/>
      </c>
      <c r="X192" s="27" t="str">
        <f t="shared" si="84"/>
        <v>Maintain O&amp;M and Routine Monitoring</v>
      </c>
      <c r="Y192" s="48" t="str">
        <f t="shared" si="88"/>
        <v xml:space="preserve"> </v>
      </c>
      <c r="Z192" s="48" t="str">
        <f t="shared" si="89"/>
        <v xml:space="preserve"> </v>
      </c>
      <c r="AA192" s="48" t="str">
        <f t="shared" si="90"/>
        <v xml:space="preserve"> </v>
      </c>
      <c r="AB192" s="48" t="str">
        <f t="shared" si="91"/>
        <v xml:space="preserve"> </v>
      </c>
      <c r="AC192" s="48" t="str">
        <f t="shared" si="92"/>
        <v xml:space="preserve"> </v>
      </c>
      <c r="AD192" s="48" t="str">
        <f t="shared" si="93"/>
        <v xml:space="preserve"> </v>
      </c>
      <c r="AE192" s="48" t="str">
        <f t="shared" si="94"/>
        <v xml:space="preserve"> </v>
      </c>
      <c r="AF192" s="48" t="str">
        <f t="shared" si="95"/>
        <v xml:space="preserve"> </v>
      </c>
      <c r="AG192" s="49" t="str">
        <f t="shared" si="96"/>
        <v/>
      </c>
      <c r="AH192" s="48">
        <f t="shared" si="97"/>
        <v>18</v>
      </c>
      <c r="AI192" s="50" t="str">
        <f>'Details and Calculations'!AE191</f>
        <v xml:space="preserve"> </v>
      </c>
      <c r="AJ192" s="50" t="str">
        <f>'Details and Calculations'!AM191</f>
        <v xml:space="preserve"> </v>
      </c>
      <c r="AK192" s="50" t="str">
        <f>'Details and Calculations'!AR191</f>
        <v xml:space="preserve"> </v>
      </c>
      <c r="AL192" s="50" t="str">
        <f>'Details and Calculations'!AW191</f>
        <v xml:space="preserve"> </v>
      </c>
      <c r="AM192" s="50" t="str">
        <f>'Details and Calculations'!BA191</f>
        <v xml:space="preserve"> </v>
      </c>
      <c r="AN192" s="50" t="str">
        <f>'Details and Calculations'!BF191</f>
        <v xml:space="preserve"> </v>
      </c>
      <c r="AO192" s="50" t="str">
        <f>'Details and Calculations'!BI191</f>
        <v xml:space="preserve"> </v>
      </c>
      <c r="AP192" s="50" t="str">
        <f>'Details and Calculations'!BM191</f>
        <v xml:space="preserve"> </v>
      </c>
      <c r="AQ192" s="50" t="str">
        <f>'Details and Calculations'!BP191</f>
        <v xml:space="preserve"> </v>
      </c>
      <c r="AR192" s="50">
        <f>'Details and Calculations'!CC191</f>
        <v>1</v>
      </c>
      <c r="AS192" s="50">
        <f>'Details and Calculations'!CJ191</f>
        <v>1</v>
      </c>
      <c r="AT192" s="51">
        <f>'Details and Calculations'!T191</f>
        <v>1</v>
      </c>
      <c r="AU192" s="51">
        <f>'Details and Calculations'!Z191</f>
        <v>1</v>
      </c>
      <c r="AV192" s="51">
        <f>'Details and Calculations'!S191</f>
        <v>0</v>
      </c>
      <c r="AW192" s="51">
        <f>'Details and Calculations'!AI191</f>
        <v>1</v>
      </c>
      <c r="AX192" s="51">
        <f>'Details and Calculations'!BY191</f>
        <v>1</v>
      </c>
      <c r="AY192" s="51">
        <f>'Details and Calculations'!CG191</f>
        <v>1</v>
      </c>
      <c r="AZ192" s="51">
        <f>'Details and Calculations'!CI191</f>
        <v>1</v>
      </c>
      <c r="BA192" s="51">
        <f t="shared" si="98"/>
        <v>1</v>
      </c>
      <c r="BB192" s="52">
        <f>'Details and Calculations'!Y191</f>
        <v>1</v>
      </c>
      <c r="BC192" s="52" t="str">
        <f>'Details and Calculations'!AC191</f>
        <v xml:space="preserve"> </v>
      </c>
      <c r="BD192" s="52" t="str">
        <f>'Details and Calculations'!AK191</f>
        <v xml:space="preserve"> </v>
      </c>
      <c r="BE192" s="52" t="str">
        <f>'Details and Calculations'!AN191</f>
        <v xml:space="preserve"> </v>
      </c>
      <c r="BF192" s="52" t="str">
        <f>'Details and Calculations'!AP191</f>
        <v xml:space="preserve"> </v>
      </c>
      <c r="BG192" s="52" t="str">
        <f>'Details and Calculations'!AT191</f>
        <v xml:space="preserve"> </v>
      </c>
      <c r="BH192" s="52" t="str">
        <f>'Details and Calculations'!AY191</f>
        <v xml:space="preserve"> </v>
      </c>
      <c r="BI192" s="52" t="str">
        <f>'Details and Calculations'!BB191</f>
        <v xml:space="preserve"> </v>
      </c>
      <c r="BJ192" s="52" t="str">
        <f>'Details and Calculations'!BD191</f>
        <v xml:space="preserve"> </v>
      </c>
      <c r="BK192" s="52">
        <f>'Details and Calculations'!CA191</f>
        <v>1</v>
      </c>
      <c r="BL192" s="43">
        <f>'Details and Calculations'!AA191</f>
        <v>0</v>
      </c>
      <c r="BM192" s="43" t="str">
        <f>'Details and Calculations'!AB191</f>
        <v/>
      </c>
      <c r="BN192" s="43" t="str">
        <f>'Details and Calculations'!AD191</f>
        <v xml:space="preserve"> </v>
      </c>
      <c r="BO192" s="43">
        <f>'Details and Calculations'!AJ191</f>
        <v>0</v>
      </c>
      <c r="BP192" s="43" t="str">
        <f>'Details and Calculations'!AL191</f>
        <v xml:space="preserve"> </v>
      </c>
      <c r="BQ192" s="43">
        <f>'Details and Calculations'!AO191</f>
        <v>0</v>
      </c>
      <c r="BR192" s="43" t="str">
        <f>'Details and Calculations'!AQ191</f>
        <v xml:space="preserve"> </v>
      </c>
      <c r="BS192" s="43">
        <f>'Details and Calculations'!AS191</f>
        <v>0</v>
      </c>
      <c r="BT192" s="43" t="str">
        <f>'Details and Calculations'!AV191</f>
        <v xml:space="preserve"> </v>
      </c>
      <c r="BU192" s="43">
        <f>'Details and Calculations'!AX191</f>
        <v>0</v>
      </c>
      <c r="BV192" s="43" t="str">
        <f>'Details and Calculations'!AZ191</f>
        <v xml:space="preserve"> </v>
      </c>
      <c r="BW192" s="43">
        <f>'Details and Calculations'!BC191</f>
        <v>0</v>
      </c>
      <c r="BX192" s="43" t="str">
        <f>'Details and Calculations'!BE191</f>
        <v xml:space="preserve"> </v>
      </c>
      <c r="BY192" s="43" t="str">
        <f>'Details and Calculations'!BG191</f>
        <v xml:space="preserve"> </v>
      </c>
      <c r="BZ192" s="43" t="str">
        <f>'Details and Calculations'!BH191</f>
        <v xml:space="preserve"> </v>
      </c>
      <c r="CA192" s="43">
        <f>'Details and Calculations'!BJ191</f>
        <v>0</v>
      </c>
      <c r="CB192" s="43" t="str">
        <f>'Details and Calculations'!BK191</f>
        <v/>
      </c>
      <c r="CC192" s="43" t="str">
        <f>'Details and Calculations'!BL191</f>
        <v xml:space="preserve"> </v>
      </c>
      <c r="CD192" s="43" t="str">
        <f>'Details and Calculations'!BN191</f>
        <v xml:space="preserve"> </v>
      </c>
      <c r="CE192" s="43" t="str">
        <f>'Details and Calculations'!BO191</f>
        <v xml:space="preserve"> </v>
      </c>
      <c r="CF192" s="43">
        <f>'Details and Calculations'!BZ191</f>
        <v>1</v>
      </c>
      <c r="CG192" s="43">
        <f>'Details and Calculations'!CB191</f>
        <v>2015</v>
      </c>
      <c r="CH192" s="31"/>
      <c r="CI192" s="53"/>
    </row>
    <row r="193" spans="1:87" x14ac:dyDescent="0.3">
      <c r="A193" s="43">
        <f>'Details and Calculations'!A192</f>
        <v>2017</v>
      </c>
      <c r="B193" s="43" t="str">
        <f>'Details and Calculations'!C192</f>
        <v>Rwanda</v>
      </c>
      <c r="C193" s="43" t="str">
        <f>'Details and Calculations'!D192</f>
        <v>Rulindo</v>
      </c>
      <c r="D193" s="43" t="str">
        <f>'Details and Calculations'!E192</f>
        <v>Murambi</v>
      </c>
      <c r="E193" s="43" t="str">
        <f>'Details and Calculations'!F192</f>
        <v>Mugambazi</v>
      </c>
      <c r="F193" s="43" t="str">
        <f>'Details and Calculations'!G192</f>
        <v>Kigarama</v>
      </c>
      <c r="G193" s="43" t="str">
        <f>'Details and Calculations'!H192</f>
        <v/>
      </c>
      <c r="H193" s="43" t="str">
        <f>'Details and Calculations'!I192</f>
        <v/>
      </c>
      <c r="I193" s="43" t="str">
        <f>'Details and Calculations'!J192</f>
        <v>Mutagata motorised network</v>
      </c>
      <c r="J193" s="43">
        <f>'Details and Calculations'!K192</f>
        <v>169</v>
      </c>
      <c r="K193" s="43">
        <f>'Details and Calculations'!O192</f>
        <v>57</v>
      </c>
      <c r="L193" s="43">
        <f>'Details and Calculations'!P193</f>
        <v>1125</v>
      </c>
      <c r="M193" s="43" t="str">
        <f>'Details and Calculations'!U192</f>
        <v>Piped Network With Pump</v>
      </c>
      <c r="N193" s="43">
        <f>'Details and Calculations'!V192</f>
        <v>2016</v>
      </c>
      <c r="O193" s="43" t="str">
        <f>'Details and Calculations'!W192</f>
        <v>Governement (District, Wasac) And Water For People</v>
      </c>
      <c r="P193" s="43" t="str">
        <f>'Details and Calculations'!X192</f>
        <v>Spring</v>
      </c>
      <c r="Q193" s="44" t="str">
        <f t="shared" si="85"/>
        <v>Low Risk</v>
      </c>
      <c r="R193" s="44" t="str">
        <f t="shared" si="86"/>
        <v>Low Risk</v>
      </c>
      <c r="S193" s="45" t="str">
        <f t="shared" si="68"/>
        <v>Intermediate Level of Service</v>
      </c>
      <c r="T193" s="62" t="str">
        <f t="shared" si="81"/>
        <v>Low Priority</v>
      </c>
      <c r="U193" s="46">
        <f t="shared" si="87"/>
        <v>7</v>
      </c>
      <c r="V193" s="28" t="str">
        <f t="shared" si="82"/>
        <v>Perform Routine Preventative Maintenance</v>
      </c>
      <c r="W193" s="47" t="str">
        <f t="shared" si="83"/>
        <v/>
      </c>
      <c r="X193" s="27" t="str">
        <f t="shared" si="84"/>
        <v>Maintain O&amp;M and Routine Monitoring</v>
      </c>
      <c r="Y193" s="48">
        <f t="shared" si="88"/>
        <v>20</v>
      </c>
      <c r="Z193" s="48">
        <f t="shared" si="89"/>
        <v>19</v>
      </c>
      <c r="AA193" s="48">
        <f t="shared" si="90"/>
        <v>29</v>
      </c>
      <c r="AB193" s="48">
        <f t="shared" si="91"/>
        <v>19</v>
      </c>
      <c r="AC193" s="48">
        <f t="shared" si="92"/>
        <v>29</v>
      </c>
      <c r="AD193" s="48">
        <f t="shared" si="93"/>
        <v>7</v>
      </c>
      <c r="AE193" s="48">
        <f t="shared" si="94"/>
        <v>19</v>
      </c>
      <c r="AF193" s="48">
        <f t="shared" si="95"/>
        <v>10</v>
      </c>
      <c r="AG193" s="49" t="str">
        <f t="shared" si="96"/>
        <v/>
      </c>
      <c r="AH193" s="48">
        <f t="shared" si="97"/>
        <v>19</v>
      </c>
      <c r="AI193" s="50">
        <f>'Details and Calculations'!AE192</f>
        <v>1</v>
      </c>
      <c r="AJ193" s="50">
        <f>'Details and Calculations'!AM192</f>
        <v>1</v>
      </c>
      <c r="AK193" s="50">
        <f>'Details and Calculations'!AR192</f>
        <v>1</v>
      </c>
      <c r="AL193" s="50">
        <f>'Details and Calculations'!AW192</f>
        <v>1</v>
      </c>
      <c r="AM193" s="50">
        <f>'Details and Calculations'!BA192</f>
        <v>1</v>
      </c>
      <c r="AN193" s="50">
        <f>'Details and Calculations'!BF192</f>
        <v>1</v>
      </c>
      <c r="AO193" s="50">
        <f>'Details and Calculations'!BI192</f>
        <v>1</v>
      </c>
      <c r="AP193" s="50">
        <f>'Details and Calculations'!BM192</f>
        <v>1</v>
      </c>
      <c r="AQ193" s="50" t="str">
        <f>'Details and Calculations'!BP192</f>
        <v xml:space="preserve"> </v>
      </c>
      <c r="AR193" s="50">
        <f>'Details and Calculations'!CC192</f>
        <v>1</v>
      </c>
      <c r="AS193" s="50">
        <f>'Details and Calculations'!CJ192</f>
        <v>1</v>
      </c>
      <c r="AT193" s="51">
        <f>'Details and Calculations'!T192</f>
        <v>1</v>
      </c>
      <c r="AU193" s="51">
        <f>'Details and Calculations'!Z192</f>
        <v>1</v>
      </c>
      <c r="AV193" s="51">
        <f>'Details and Calculations'!S192</f>
        <v>0</v>
      </c>
      <c r="AW193" s="51">
        <f>'Details and Calculations'!AI192</f>
        <v>1</v>
      </c>
      <c r="AX193" s="51">
        <f>'Details and Calculations'!BY192</f>
        <v>1</v>
      </c>
      <c r="AY193" s="51">
        <f>'Details and Calculations'!CG192</f>
        <v>1</v>
      </c>
      <c r="AZ193" s="51">
        <f>'Details and Calculations'!CI192</f>
        <v>1</v>
      </c>
      <c r="BA193" s="51">
        <f t="shared" si="98"/>
        <v>1</v>
      </c>
      <c r="BB193" s="52">
        <f>'Details and Calculations'!Y192</f>
        <v>1</v>
      </c>
      <c r="BC193" s="52">
        <f>'Details and Calculations'!AC192</f>
        <v>1</v>
      </c>
      <c r="BD193" s="52">
        <f>'Details and Calculations'!AK192</f>
        <v>1</v>
      </c>
      <c r="BE193" s="52">
        <f>'Details and Calculations'!AN192</f>
        <v>1900</v>
      </c>
      <c r="BF193" s="52">
        <f>'Details and Calculations'!AP192</f>
        <v>39</v>
      </c>
      <c r="BG193" s="52">
        <f>'Details and Calculations'!AT192</f>
        <v>17</v>
      </c>
      <c r="BH193" s="52">
        <f>'Details and Calculations'!AY192</f>
        <v>6</v>
      </c>
      <c r="BI193" s="52">
        <f>'Details and Calculations'!BB192</f>
        <v>40000</v>
      </c>
      <c r="BJ193" s="52">
        <f>'Details and Calculations'!BD192</f>
        <v>5</v>
      </c>
      <c r="BK193" s="52">
        <f>'Details and Calculations'!CA192</f>
        <v>64</v>
      </c>
      <c r="BL193" s="43">
        <f>'Details and Calculations'!AA192</f>
        <v>1</v>
      </c>
      <c r="BM193" s="43" t="str">
        <f>'Details and Calculations'!AB192</f>
        <v>"Springbox" --Intake Structure At A Spring</v>
      </c>
      <c r="BN193" s="43">
        <f>'Details and Calculations'!AD192</f>
        <v>2007</v>
      </c>
      <c r="BO193" s="43">
        <f>'Details and Calculations'!AJ192</f>
        <v>1</v>
      </c>
      <c r="BP193" s="43">
        <f>'Details and Calculations'!AL192</f>
        <v>2016</v>
      </c>
      <c r="BQ193" s="43">
        <f>'Details and Calculations'!AO192</f>
        <v>1</v>
      </c>
      <c r="BR193" s="43">
        <f>'Details and Calculations'!AQ192</f>
        <v>2016</v>
      </c>
      <c r="BS193" s="43">
        <f>'Details and Calculations'!AS192</f>
        <v>1</v>
      </c>
      <c r="BT193" s="43">
        <f>'Details and Calculations'!AV192</f>
        <v>2016</v>
      </c>
      <c r="BU193" s="43">
        <f>'Details and Calculations'!AX192</f>
        <v>1</v>
      </c>
      <c r="BV193" s="43">
        <f>'Details and Calculations'!AZ192</f>
        <v>2016</v>
      </c>
      <c r="BW193" s="43">
        <f>'Details and Calculations'!BC192</f>
        <v>1</v>
      </c>
      <c r="BX193" s="43">
        <f>'Details and Calculations'!BE192</f>
        <v>2017</v>
      </c>
      <c r="BY193" s="43">
        <f>'Details and Calculations'!BG192</f>
        <v>1</v>
      </c>
      <c r="BZ193" s="43">
        <f>'Details and Calculations'!BH192</f>
        <v>2016</v>
      </c>
      <c r="CA193" s="43">
        <f>'Details and Calculations'!BJ192</f>
        <v>1</v>
      </c>
      <c r="CB193" s="43" t="str">
        <f>'Details and Calculations'!BK192</f>
        <v>Disinfection/Chlorination</v>
      </c>
      <c r="CC193" s="43">
        <f>'Details and Calculations'!BL192</f>
        <v>2017</v>
      </c>
      <c r="CD193" s="43">
        <f>'Details and Calculations'!BN192</f>
        <v>0</v>
      </c>
      <c r="CE193" s="43" t="str">
        <f>'Details and Calculations'!BO192</f>
        <v xml:space="preserve"> </v>
      </c>
      <c r="CF193" s="43">
        <f>'Details and Calculations'!BZ192</f>
        <v>1</v>
      </c>
      <c r="CG193" s="43">
        <f>'Details and Calculations'!CB192</f>
        <v>2016</v>
      </c>
      <c r="CH193" s="31"/>
      <c r="CI193" s="53"/>
    </row>
    <row r="194" spans="1:87" x14ac:dyDescent="0.3">
      <c r="A194" s="43">
        <f>'Details and Calculations'!A193</f>
        <v>2017</v>
      </c>
      <c r="B194" s="43" t="str">
        <f>'Details and Calculations'!C193</f>
        <v>Rwanda</v>
      </c>
      <c r="C194" s="43" t="str">
        <f>'Details and Calculations'!D193</f>
        <v>Rulindo</v>
      </c>
      <c r="D194" s="43" t="str">
        <f>'Details and Calculations'!E193</f>
        <v>Cyinzuzi</v>
      </c>
      <c r="E194" s="43" t="str">
        <f>'Details and Calculations'!F193</f>
        <v>Budakiranya</v>
      </c>
      <c r="F194" s="43" t="str">
        <f>'Details and Calculations'!G193</f>
        <v>Kamatongo</v>
      </c>
      <c r="G194" s="43" t="str">
        <f>'Details and Calculations'!H193</f>
        <v/>
      </c>
      <c r="H194" s="43" t="str">
        <f>'Details and Calculations'!I193</f>
        <v/>
      </c>
      <c r="I194" s="43" t="str">
        <f>'Details and Calculations'!J193</f>
        <v>0</v>
      </c>
      <c r="J194" s="43">
        <f>'Details and Calculations'!K193</f>
        <v>1125</v>
      </c>
      <c r="K194" s="43" t="str">
        <f>'Details and Calculations'!O193</f>
        <v xml:space="preserve"> </v>
      </c>
      <c r="L194" s="43" t="str">
        <f>'Details and Calculations'!P194</f>
        <v xml:space="preserve"> </v>
      </c>
      <c r="M194" s="43" t="str">
        <f>'Details and Calculations'!U193</f>
        <v>Piped Network With Pump</v>
      </c>
      <c r="N194" s="43">
        <f>'Details and Calculations'!V193</f>
        <v>2014</v>
      </c>
      <c r="O194" s="43" t="str">
        <f>'Details and Calculations'!W193</f>
        <v>Governement (District, Wasac) And Water For People</v>
      </c>
      <c r="P194" s="43" t="str">
        <f>'Details and Calculations'!X193</f>
        <v>Spring</v>
      </c>
      <c r="Q194" s="44" t="str">
        <f t="shared" si="85"/>
        <v>Low Risk</v>
      </c>
      <c r="R194" s="44" t="str">
        <f t="shared" si="86"/>
        <v>High Risk</v>
      </c>
      <c r="S194" s="45" t="str">
        <f t="shared" si="68"/>
        <v>Basic Level of Service</v>
      </c>
      <c r="T194" s="62" t="str">
        <f t="shared" si="81"/>
        <v>High Priority</v>
      </c>
      <c r="U194" s="46">
        <f t="shared" si="87"/>
        <v>3</v>
      </c>
      <c r="V194" s="28" t="str">
        <f t="shared" si="82"/>
        <v>Major Repairs or Replace System</v>
      </c>
      <c r="W194" s="47" t="str">
        <f t="shared" si="83"/>
        <v/>
      </c>
      <c r="X194" s="27" t="str">
        <f t="shared" si="84"/>
        <v>Further Technical Diagnostic Needed</v>
      </c>
      <c r="Y194" s="48">
        <f t="shared" si="88"/>
        <v>22</v>
      </c>
      <c r="Z194" s="48">
        <f t="shared" si="89"/>
        <v>12</v>
      </c>
      <c r="AA194" s="48">
        <f t="shared" si="90"/>
        <v>27</v>
      </c>
      <c r="AB194" s="48">
        <f t="shared" si="91"/>
        <v>17</v>
      </c>
      <c r="AC194" s="48">
        <f t="shared" si="92"/>
        <v>27</v>
      </c>
      <c r="AD194" s="48">
        <f t="shared" si="93"/>
        <v>-1</v>
      </c>
      <c r="AE194" s="48">
        <f t="shared" si="94"/>
        <v>12</v>
      </c>
      <c r="AF194" s="48" t="str">
        <f t="shared" si="95"/>
        <v xml:space="preserve"> </v>
      </c>
      <c r="AG194" s="49" t="str">
        <f t="shared" si="96"/>
        <v/>
      </c>
      <c r="AH194" s="48">
        <f t="shared" si="97"/>
        <v>17</v>
      </c>
      <c r="AI194" s="50">
        <f>'Details and Calculations'!AE193</f>
        <v>3</v>
      </c>
      <c r="AJ194" s="50">
        <f>'Details and Calculations'!AM193</f>
        <v>1</v>
      </c>
      <c r="AK194" s="50">
        <f>'Details and Calculations'!AR193</f>
        <v>3</v>
      </c>
      <c r="AL194" s="50">
        <f>'Details and Calculations'!AW193</f>
        <v>3</v>
      </c>
      <c r="AM194" s="50">
        <f>'Details and Calculations'!BA193</f>
        <v>3</v>
      </c>
      <c r="AN194" s="50">
        <f>'Details and Calculations'!BF193</f>
        <v>1</v>
      </c>
      <c r="AO194" s="50">
        <f>'Details and Calculations'!BI193</f>
        <v>1</v>
      </c>
      <c r="AP194" s="50" t="str">
        <f>'Details and Calculations'!BM193</f>
        <v xml:space="preserve"> </v>
      </c>
      <c r="AQ194" s="50" t="str">
        <f>'Details and Calculations'!BP193</f>
        <v xml:space="preserve"> </v>
      </c>
      <c r="AR194" s="50">
        <f>'Details and Calculations'!CC193</f>
        <v>3</v>
      </c>
      <c r="AS194" s="50">
        <f>'Details and Calculations'!CJ193</f>
        <v>3</v>
      </c>
      <c r="AT194" s="51">
        <f>'Details and Calculations'!T193</f>
        <v>1</v>
      </c>
      <c r="AU194" s="51">
        <f>'Details and Calculations'!Z193</f>
        <v>1</v>
      </c>
      <c r="AV194" s="51">
        <f>'Details and Calculations'!S193</f>
        <v>0</v>
      </c>
      <c r="AW194" s="51">
        <f>'Details and Calculations'!AI193</f>
        <v>0</v>
      </c>
      <c r="AX194" s="51">
        <f>'Details and Calculations'!BY193</f>
        <v>1</v>
      </c>
      <c r="AY194" s="51">
        <f>'Details and Calculations'!CG193</f>
        <v>0</v>
      </c>
      <c r="AZ194" s="51">
        <f>'Details and Calculations'!CI193</f>
        <v>0</v>
      </c>
      <c r="BA194" s="51">
        <f t="shared" si="98"/>
        <v>0</v>
      </c>
      <c r="BB194" s="52">
        <f>'Details and Calculations'!Y193</f>
        <v>3</v>
      </c>
      <c r="BC194" s="52">
        <f>'Details and Calculations'!AC193</f>
        <v>3</v>
      </c>
      <c r="BD194" s="52">
        <f>'Details and Calculations'!AK193</f>
        <v>2</v>
      </c>
      <c r="BE194" s="52">
        <f>'Details and Calculations'!AN193</f>
        <v>3000</v>
      </c>
      <c r="BF194" s="52">
        <f>'Details and Calculations'!AP193</f>
        <v>3</v>
      </c>
      <c r="BG194" s="52">
        <f>'Details and Calculations'!AT193</f>
        <v>8</v>
      </c>
      <c r="BH194" s="52">
        <f>'Details and Calculations'!AY193</f>
        <v>2</v>
      </c>
      <c r="BI194" s="52">
        <f>'Details and Calculations'!BB193</f>
        <v>3000</v>
      </c>
      <c r="BJ194" s="52">
        <f>'Details and Calculations'!BD193</f>
        <v>1</v>
      </c>
      <c r="BK194" s="52">
        <f>'Details and Calculations'!CA193</f>
        <v>1</v>
      </c>
      <c r="BL194" s="43">
        <f>'Details and Calculations'!AA193</f>
        <v>1</v>
      </c>
      <c r="BM194" s="43" t="str">
        <f>'Details and Calculations'!AB193</f>
        <v/>
      </c>
      <c r="BN194" s="43">
        <f>'Details and Calculations'!AD193</f>
        <v>2009</v>
      </c>
      <c r="BO194" s="43">
        <f>'Details and Calculations'!AJ193</f>
        <v>1</v>
      </c>
      <c r="BP194" s="43">
        <f>'Details and Calculations'!AL193</f>
        <v>2009</v>
      </c>
      <c r="BQ194" s="43">
        <f>'Details and Calculations'!AO193</f>
        <v>1</v>
      </c>
      <c r="BR194" s="43">
        <f>'Details and Calculations'!AQ193</f>
        <v>2014</v>
      </c>
      <c r="BS194" s="43">
        <f>'Details and Calculations'!AS193</f>
        <v>1</v>
      </c>
      <c r="BT194" s="43">
        <f>'Details and Calculations'!AV193</f>
        <v>2014</v>
      </c>
      <c r="BU194" s="43">
        <f>'Details and Calculations'!AX193</f>
        <v>1</v>
      </c>
      <c r="BV194" s="43">
        <f>'Details and Calculations'!AZ193</f>
        <v>2014</v>
      </c>
      <c r="BW194" s="43">
        <f>'Details and Calculations'!BC193</f>
        <v>1</v>
      </c>
      <c r="BX194" s="43">
        <f>'Details and Calculations'!BE193</f>
        <v>2009</v>
      </c>
      <c r="BY194" s="43">
        <f>'Details and Calculations'!BG193</f>
        <v>1</v>
      </c>
      <c r="BZ194" s="43">
        <f>'Details and Calculations'!BH193</f>
        <v>2009</v>
      </c>
      <c r="CA194" s="43">
        <f>'Details and Calculations'!BJ193</f>
        <v>0</v>
      </c>
      <c r="CB194" s="43" t="str">
        <f>'Details and Calculations'!BK193</f>
        <v/>
      </c>
      <c r="CC194" s="43" t="str">
        <f>'Details and Calculations'!BL193</f>
        <v xml:space="preserve"> </v>
      </c>
      <c r="CD194" s="43" t="str">
        <f>'Details and Calculations'!BN193</f>
        <v xml:space="preserve"> </v>
      </c>
      <c r="CE194" s="43" t="str">
        <f>'Details and Calculations'!BO193</f>
        <v xml:space="preserve"> </v>
      </c>
      <c r="CF194" s="43">
        <f>'Details and Calculations'!BZ193</f>
        <v>1</v>
      </c>
      <c r="CG194" s="43">
        <f>'Details and Calculations'!CB193</f>
        <v>2014</v>
      </c>
      <c r="CH194" s="31"/>
      <c r="CI194" s="53"/>
    </row>
    <row r="195" spans="1:87" x14ac:dyDescent="0.3">
      <c r="A195" s="43">
        <f>'Details and Calculations'!A194</f>
        <v>2017</v>
      </c>
      <c r="B195" s="43" t="str">
        <f>'Details and Calculations'!C194</f>
        <v>Rwanda</v>
      </c>
      <c r="C195" s="43" t="str">
        <f>'Details and Calculations'!D194</f>
        <v>Rulindo</v>
      </c>
      <c r="D195" s="43" t="str">
        <f>'Details and Calculations'!E194</f>
        <v>Bushoki</v>
      </c>
      <c r="E195" s="43" t="str">
        <f>'Details and Calculations'!F194</f>
        <v>Gasiza</v>
      </c>
      <c r="F195" s="43" t="str">
        <f>'Details and Calculations'!G194</f>
        <v>Remera</v>
      </c>
      <c r="G195" s="43" t="str">
        <f>'Details and Calculations'!H194</f>
        <v/>
      </c>
      <c r="H195" s="43" t="str">
        <f>'Details and Calculations'!I194</f>
        <v/>
      </c>
      <c r="I195" s="43" t="str">
        <f>'Details and Calculations'!J194</f>
        <v>Water point at Nyagahondo source1/Nyagahondo gravity system</v>
      </c>
      <c r="J195" s="43">
        <f>'Details and Calculations'!K194</f>
        <v>228</v>
      </c>
      <c r="K195" s="43">
        <f>'Details and Calculations'!O194</f>
        <v>228</v>
      </c>
      <c r="L195" s="43" t="str">
        <f>'Details and Calculations'!P195</f>
        <v xml:space="preserve"> </v>
      </c>
      <c r="M195" s="43" t="str">
        <f>'Details and Calculations'!U194</f>
        <v>Piped Network -- Gravity Only</v>
      </c>
      <c r="N195" s="43">
        <f>'Details and Calculations'!V194</f>
        <v>2010</v>
      </c>
      <c r="O195" s="43" t="str">
        <f>'Details and Calculations'!W194</f>
        <v>Caritas</v>
      </c>
      <c r="P195" s="43" t="str">
        <f>'Details and Calculations'!X194</f>
        <v>Spring</v>
      </c>
      <c r="Q195" s="44" t="str">
        <f t="shared" ref="Q195:Q200" si="99">IF(AT195=0,"No Improved Water Point/System",IF(COUNTIF(Y195:AH195,"&lt;=5")&gt;2,"High Risk",IF(COUNTIF(Y195:AH195,"&lt;=5")=2,"Medium Risk",IF(COUNTIF(Y195:AH195,"&lt;=5")&lt;=1,"Low Risk"))))</f>
        <v>Low Risk</v>
      </c>
      <c r="R195" s="44" t="str">
        <f t="shared" ref="R195:R200" si="100">IF(AT195=0,"No Improved Water Point/System",IF(COUNTIF(AI195:AS195,"3")&gt;=1,"High Risk",IF(COUNTIF(AI195:AS195,"2")&gt;=3,"Medium Risk",IF(COUNTIF(AI195:AS195,"2")&lt;3,"Low Risk"))))</f>
        <v>Low Risk</v>
      </c>
      <c r="S195" s="45" t="str">
        <f t="shared" ref="S195:S200" si="101">IF(U195=0,"No Improved Water Point/System",IF(U195=1,"Inadequate Level of Service",IF(U195=2,"Inadequate Level of Service",IF(U195=3,"Basic Level of Service",IF(U195=4,"Basic Level of Service",IF(U195=5,"Basic Level of Service",IF(U195=6,"Intermediate Level of Service",IF(U195=7,"Intermediate Level of Service",IF(U195=8,"High Level of Service")))))))))</f>
        <v>Intermediate Level of Service</v>
      </c>
      <c r="T195" s="62" t="str">
        <f t="shared" si="81"/>
        <v>Low Priority</v>
      </c>
      <c r="U195" s="46">
        <f t="shared" ref="U195:U200" si="102">SUM(AT195:BA195)</f>
        <v>6</v>
      </c>
      <c r="V195" s="28" t="str">
        <f t="shared" si="82"/>
        <v>Perform Routine Preventative Maintenance</v>
      </c>
      <c r="W195" s="47" t="str">
        <f t="shared" si="83"/>
        <v/>
      </c>
      <c r="X195" s="27" t="str">
        <f t="shared" si="84"/>
        <v>Maintain O&amp;M and Routine Monitoring</v>
      </c>
      <c r="Y195" s="48" t="str">
        <f t="shared" ref="Y195:Y200" si="103">IF(BL195=1,Reference_Intake-(A195-BN195)," ")</f>
        <v xml:space="preserve"> </v>
      </c>
      <c r="Z195" s="48">
        <f t="shared" ref="Z195:Z200" si="104">IF(BO195=1,Reference_Conduction_Line-(A195-BP195)," ")</f>
        <v>13</v>
      </c>
      <c r="AA195" s="48">
        <f t="shared" ref="AA195:AA200" si="105">IF(BQ195=1,Reference_Storage_Tank-(A195-BR195)," ")</f>
        <v>23</v>
      </c>
      <c r="AB195" s="48" t="str">
        <f t="shared" ref="AB195:AB200" si="106">IF(BS195=1,Reference_Other_Concrete_Structures-(A195-BT195)," ")</f>
        <v xml:space="preserve"> </v>
      </c>
      <c r="AC195" s="48">
        <f t="shared" ref="AC195:AC200" si="107">IF(BU195=1,Reference_Distribution_Network-(A195-BV195)," ")</f>
        <v>23</v>
      </c>
      <c r="AD195" s="48" t="str">
        <f t="shared" ref="AD195:AD200" si="108">IF(BW195=1,Reference_Pump-(A195-BX195)," ")</f>
        <v xml:space="preserve"> </v>
      </c>
      <c r="AE195" s="48" t="str">
        <f t="shared" ref="AE195:AE200" si="109">IF(BY195=1,Reference_Pump_House-(A195-BZ195)," ")</f>
        <v xml:space="preserve"> </v>
      </c>
      <c r="AF195" s="48" t="str">
        <f t="shared" ref="AF195:AF200" si="110">IF(CA195=1,Reference_Treatment_Equipment-(A195-CC195)," ")</f>
        <v xml:space="preserve"> </v>
      </c>
      <c r="AG195" s="49" t="str">
        <f t="shared" ref="AG195:AG200" si="111">IF(CD195=1,Reference_Treatment_Housing_Structure-(A195-CE195),"")</f>
        <v/>
      </c>
      <c r="AH195" s="48">
        <f t="shared" ref="AH195:AH200" si="112">IF(CF195=1,Reference_Kiosk-(A195-CG195)," ")</f>
        <v>13</v>
      </c>
      <c r="AI195" s="50" t="str">
        <f>'Details and Calculations'!AE194</f>
        <v xml:space="preserve"> </v>
      </c>
      <c r="AJ195" s="50">
        <f>'Details and Calculations'!AM194</f>
        <v>1</v>
      </c>
      <c r="AK195" s="50">
        <f>'Details and Calculations'!AR194</f>
        <v>1</v>
      </c>
      <c r="AL195" s="50" t="str">
        <f>'Details and Calculations'!AW194</f>
        <v xml:space="preserve"> </v>
      </c>
      <c r="AM195" s="50">
        <f>'Details and Calculations'!BA194</f>
        <v>1</v>
      </c>
      <c r="AN195" s="50" t="str">
        <f>'Details and Calculations'!BF194</f>
        <v xml:space="preserve"> </v>
      </c>
      <c r="AO195" s="50" t="str">
        <f>'Details and Calculations'!BI194</f>
        <v xml:space="preserve"> </v>
      </c>
      <c r="AP195" s="50" t="str">
        <f>'Details and Calculations'!BM194</f>
        <v xml:space="preserve"> </v>
      </c>
      <c r="AQ195" s="50" t="str">
        <f>'Details and Calculations'!BP194</f>
        <v xml:space="preserve"> </v>
      </c>
      <c r="AR195" s="50">
        <f>'Details and Calculations'!CC194</f>
        <v>1</v>
      </c>
      <c r="AS195" s="50">
        <f>'Details and Calculations'!CJ194</f>
        <v>1</v>
      </c>
      <c r="AT195" s="51">
        <f>'Details and Calculations'!T194</f>
        <v>1</v>
      </c>
      <c r="AU195" s="51">
        <f>'Details and Calculations'!Z194</f>
        <v>0</v>
      </c>
      <c r="AV195" s="51">
        <f>'Details and Calculations'!S194</f>
        <v>0</v>
      </c>
      <c r="AW195" s="51">
        <f>'Details and Calculations'!AI194</f>
        <v>1</v>
      </c>
      <c r="AX195" s="51">
        <f>'Details and Calculations'!BY194</f>
        <v>1</v>
      </c>
      <c r="AY195" s="51">
        <f>'Details and Calculations'!CG194</f>
        <v>1</v>
      </c>
      <c r="AZ195" s="51">
        <f>'Details and Calculations'!CI194</f>
        <v>1</v>
      </c>
      <c r="BA195" s="51">
        <f t="shared" ref="BA195:BA200" si="113">IF(AS195=1,1,0)</f>
        <v>1</v>
      </c>
      <c r="BB195" s="52">
        <f>'Details and Calculations'!Y194</f>
        <v>2</v>
      </c>
      <c r="BC195" s="52" t="str">
        <f>'Details and Calculations'!AC194</f>
        <v xml:space="preserve"> </v>
      </c>
      <c r="BD195" s="52">
        <f>'Details and Calculations'!AK194</f>
        <v>1</v>
      </c>
      <c r="BE195" s="52">
        <f>'Details and Calculations'!AN194</f>
        <v>100</v>
      </c>
      <c r="BF195" s="52">
        <f>'Details and Calculations'!AP194</f>
        <v>1</v>
      </c>
      <c r="BG195" s="52" t="str">
        <f>'Details and Calculations'!AT194</f>
        <v xml:space="preserve"> </v>
      </c>
      <c r="BH195" s="52">
        <f>'Details and Calculations'!AY194</f>
        <v>2</v>
      </c>
      <c r="BI195" s="52">
        <f>'Details and Calculations'!BB194</f>
        <v>1000</v>
      </c>
      <c r="BJ195" s="52" t="str">
        <f>'Details and Calculations'!BD194</f>
        <v xml:space="preserve"> </v>
      </c>
      <c r="BK195" s="52">
        <f>'Details and Calculations'!CA194</f>
        <v>1</v>
      </c>
      <c r="BL195" s="43">
        <f>'Details and Calculations'!AA194</f>
        <v>0</v>
      </c>
      <c r="BM195" s="43" t="str">
        <f>'Details and Calculations'!AB194</f>
        <v/>
      </c>
      <c r="BN195" s="43" t="str">
        <f>'Details and Calculations'!AD194</f>
        <v xml:space="preserve"> </v>
      </c>
      <c r="BO195" s="43">
        <f>'Details and Calculations'!AJ194</f>
        <v>1</v>
      </c>
      <c r="BP195" s="43">
        <f>'Details and Calculations'!AL194</f>
        <v>2010</v>
      </c>
      <c r="BQ195" s="43">
        <f>'Details and Calculations'!AO194</f>
        <v>1</v>
      </c>
      <c r="BR195" s="43">
        <f>'Details and Calculations'!AQ194</f>
        <v>2010</v>
      </c>
      <c r="BS195" s="43">
        <f>'Details and Calculations'!AS194</f>
        <v>0</v>
      </c>
      <c r="BT195" s="43" t="str">
        <f>'Details and Calculations'!AV194</f>
        <v xml:space="preserve"> </v>
      </c>
      <c r="BU195" s="43">
        <f>'Details and Calculations'!AX194</f>
        <v>1</v>
      </c>
      <c r="BV195" s="43">
        <f>'Details and Calculations'!AZ194</f>
        <v>2010</v>
      </c>
      <c r="BW195" s="43">
        <f>'Details and Calculations'!BC194</f>
        <v>0</v>
      </c>
      <c r="BX195" s="43" t="str">
        <f>'Details and Calculations'!BE194</f>
        <v xml:space="preserve"> </v>
      </c>
      <c r="BY195" s="43" t="str">
        <f>'Details and Calculations'!BG194</f>
        <v xml:space="preserve"> </v>
      </c>
      <c r="BZ195" s="43" t="str">
        <f>'Details and Calculations'!BH194</f>
        <v xml:space="preserve"> </v>
      </c>
      <c r="CA195" s="43">
        <f>'Details and Calculations'!BJ194</f>
        <v>0</v>
      </c>
      <c r="CB195" s="43" t="str">
        <f>'Details and Calculations'!BK194</f>
        <v/>
      </c>
      <c r="CC195" s="43" t="str">
        <f>'Details and Calculations'!BL194</f>
        <v xml:space="preserve"> </v>
      </c>
      <c r="CD195" s="43" t="str">
        <f>'Details and Calculations'!BN194</f>
        <v xml:space="preserve"> </v>
      </c>
      <c r="CE195" s="43" t="str">
        <f>'Details and Calculations'!BO194</f>
        <v xml:space="preserve"> </v>
      </c>
      <c r="CF195" s="43">
        <f>'Details and Calculations'!BZ194</f>
        <v>1</v>
      </c>
      <c r="CG195" s="43">
        <f>'Details and Calculations'!CB194</f>
        <v>2010</v>
      </c>
      <c r="CH195" s="31"/>
      <c r="CI195" s="53"/>
    </row>
    <row r="196" spans="1:87" x14ac:dyDescent="0.3">
      <c r="A196" s="43">
        <f>'Details and Calculations'!A195</f>
        <v>2017</v>
      </c>
      <c r="B196" s="43" t="str">
        <f>'Details and Calculations'!C195</f>
        <v>Rwanda</v>
      </c>
      <c r="C196" s="43" t="str">
        <f>'Details and Calculations'!D195</f>
        <v>Rulindo</v>
      </c>
      <c r="D196" s="43" t="str">
        <f>'Details and Calculations'!E195</f>
        <v>Tumba</v>
      </c>
      <c r="E196" s="43" t="str">
        <f>'Details and Calculations'!F195</f>
        <v>Taba</v>
      </c>
      <c r="F196" s="43" t="str">
        <f>'Details and Calculations'!G195</f>
        <v>Nyirataba</v>
      </c>
      <c r="G196" s="43" t="str">
        <f>'Details and Calculations'!H195</f>
        <v/>
      </c>
      <c r="H196" s="43" t="str">
        <f>'Details and Calculations'!I195</f>
        <v/>
      </c>
      <c r="I196" s="43" t="str">
        <f>'Details and Calculations'!J195</f>
        <v>Nyirataba1 water point/Nyirambuga pumping</v>
      </c>
      <c r="J196" s="43">
        <f>'Details and Calculations'!K195</f>
        <v>169</v>
      </c>
      <c r="K196" s="43">
        <f>'Details and Calculations'!O195</f>
        <v>169</v>
      </c>
      <c r="L196" s="43" t="str">
        <f>'Details and Calculations'!P196</f>
        <v xml:space="preserve"> </v>
      </c>
      <c r="M196" s="43" t="str">
        <f>'Details and Calculations'!U195</f>
        <v>Piped Network With Pump</v>
      </c>
      <c r="N196" s="43">
        <f>'Details and Calculations'!V195</f>
        <v>2015</v>
      </c>
      <c r="O196" s="43" t="str">
        <f>'Details and Calculations'!W195</f>
        <v>Governement (District, Wasac) And Water For People</v>
      </c>
      <c r="P196" s="43" t="str">
        <f>'Details and Calculations'!X195</f>
        <v>Spring</v>
      </c>
      <c r="Q196" s="44" t="str">
        <f t="shared" si="99"/>
        <v>Low Risk</v>
      </c>
      <c r="R196" s="44" t="str">
        <f t="shared" si="100"/>
        <v>Low Risk</v>
      </c>
      <c r="S196" s="45" t="str">
        <f t="shared" si="101"/>
        <v>Intermediate Level of Service</v>
      </c>
      <c r="T196" s="62" t="str">
        <f t="shared" ref="T196:T259" si="114">IF(AND(Q196="No Improved Water Point/System",R196="No Improved Water Point/System",S196="No Improved Water Point/System"),"New Construction Needed",IF(OR(AND(Q196="Low Risk",R196="Low Risk",S196="High Level of Service"),AND(Q196="Low Risk",R196="Low Risk",S196="Intermediate Level of Service"),AND(Q196="Low Risk",R196="Medium Risk",S196="High Level of Service"),AND(Q196="Low Risk",R196="Medium Risk",S196="Intermediate Level of Service"),AND(Q196="Medium Risk",R196="Low Risk",S196="High Level of Service"),AND(Q196="Medium Risk",R196="Low Risk",S196="Intermediate Level of Service")),"Low Priority",IF(OR(AND(Q196="Low Risk",R196="Low Risk",S196="Basic Level of Service"),AND(Q196="Low Risk",R196="Low Risk",S196="Inadequate Level of Service"),AND(Q196="Low Risk",R196="Medium Risk",S196="Basic Level of Service"),AND(Q196="Low Risk",R196="Medium Risk",S196="Inadequate Level of Service"),AND(Q196="Medium Risk",R196="Low Risk",S196="Basic Level of Service"),AND(Q196="Medium Risk",R196="Medium Risk",S196="Basic Level of Service"),AND(Q196="Medium Risk",R196="Medium Risk",S196="High Level of Service"),AND(Q196="Medium Risk",R196="Medium Risk",S196="Intermediate Level of Service"),AND(Q196="High Risk",R196="Low Risk",S196="Basic Level of Service"),AND(Q196="High Risk",R196="Low Risk",S196="High Level of Service"),AND(Q196="High Risk",R196="Low Risk",S196="Intermediate Level of Service"),AND(Q196="High Risk",R196="Medium Risk",S196="High Level of Service"),AND(Q196="High Risk",R196="Medium Risk",S196="Intermediate Level of Service")),"Medium Priority",IF(OR(AND(Q196="High Risk",R196="High Risk",S196="Basic Level of Service"),AND(Q196="High Risk",R196="High Risk",S196="High Level of Service"),AND(Q196="High Risk",R196="High Risk",S196="Inadequate Level of Service"),AND(Q196="High Risk",R196="High Risk",S196="Intermediate Level of Service"),AND(Q196="High Risk",R196="Low Risk",S196="Inadequate Level of Service"),AND(Q196="High Risk",R196="Medium Risk",S196="Basic Level of Service"),AND(Q196="High Risk",R196="Medium Risk",S196="Inadequate Level of Service"),AND(Q196="Low Risk",R196="High Risk",S196="Basic Level of Service"),AND(Q196="Low Risk",R196="High Risk",S196="High Level of Service"),AND(Q196="Low Risk",R196="High Risk",S196="Inadequate Level of Service"),AND(Q196="Low Risk",R196="High Risk",S196="Intermediate Level of Service"),AND(Q196="Medium Risk",R196="High Risk",S196="Basic Level of Service"),AND(Q196="Medium Risk",R196="High Risk",S196="High Level of Service"),AND(Q196="Medium Risk",R196="High Risk",S196="Inadequate Level of Service"),AND(Q196="Medium Risk",R196="High Risk",S196="Intermediate Level of Service"),AND(Q196="Medium Risk",R196="Low Risk",S196="Inadequate Level of Service"),AND(Q196="Medium Risk",R196="Medium Risk",S196="Inadequate Level of Service")),"High Priority",))))</f>
        <v>Low Priority</v>
      </c>
      <c r="U196" s="46">
        <f t="shared" si="102"/>
        <v>7</v>
      </c>
      <c r="V196" s="28" t="str">
        <f t="shared" ref="V196:V200" si="115">IF(T196="New Construction Needed","New Construction Needed",IF(T196="High Priority","Major Repairs or Replace System",IF(AS196="3","Major Repairs or Replace System",IF(AS196="2","Major Repairs or Replace System",IF(Q196="Medium Risk","Consider Replacing Aging Components",IF(Q196="High Risk","Consider Replacing Aging Components",IF(AI196=2,"Repair or Replace Components",IF(AI196=2,"Repair or Replace Components",IF(AJ196=2,"Repair or Replace Components",IF(AK196=2,"Repair or Replace Components",IF(AL196=2,"Repair or Replace Components", IF(AM196=2,"Repair or Replace Components", IF(AN196=2,"Repair or Replace Components", IF(AO196=2,"Repair or Replace Components", IF(AP196=2,"Repair or Replace Components", IF(AR196=2,"Repair or Replace Components",IF(AI196=3,"Repair or Replace Components",IF(AI196=3,"Repair or Replace Components",IF(AJ196=3,"Repair or Replace Components",IF(AK196=3,"Repair or Replace Components",IF(AL196=3,"Repair or Replace Components", IF(AM196=3,"Repair or Replace Components", IF(AN196=3,"Repair or Replace Components", IF(AO196=3,"Repair or Replace Components", IF(AP196=3,"Repair or Replace Components", IF(AR196=3,"Repair or Replace Components","Perform Routine Preventative Maintenance"))))))))))))))))))))))))))</f>
        <v>Perform Routine Preventative Maintenance</v>
      </c>
      <c r="W196" s="47" t="str">
        <f t="shared" ref="W196:W200" si="116">IF(V196="Consider Replacing Aging Components",CONCATENATE(IF(AG196&lt;=5,"Treatment Housing Structure, ",""),IF(Y196&lt;=5,"Intake Structure,  ",""),IF(Z196&lt;=5,"Conduction Line, ",""),IF(AA196&lt;=5,"Storage Tank, ",""),IF(AB196&lt;=5,"Other Concrete Structures, "," "),IF(AC196&gt;=5,"Distribution Network, "," "), IF(AD196&gt;=5,"Pump, "," "), IF(AE196&gt;=5,"Pump Station, "," "), IF(AF196&gt;=5," Treatment Equipment, "," "), IF(AH196&gt;=5,"Kiosk/Tap Stand"," ")),IF(V196="Repair or Replace Components",CONCATENATE(IF(AG196=2,"Treatment Housing Structure, ",""),IF(AG196=3,"Treatment Housing Structure, ",""),IF(AI196=2,"Intake Structure, ",""),IF(AI196=3,"Intake Structure, ",""),IF(AJ196=2,"Conduction Line, ",""),IF(AJ196=3,"Conduction Line, ",""),IF(AK196=2,"Storage Tank, ",""),IF(AK196=3,"Storage Tank, ",""),IF(AL196=2,"Other Concrete Structures ",""),IF(AL196=3, "Other Concrete Structures ",""), IF(AM196=2,"Distribution  Line, ",""),IF(AM196=3,"Distribution Line, ",""), IF(AN196=2,"Pump, ",""),IF(AN196=3,"Pump, ",""), IF(AO196=2,"Pump Station, ",""),IF(AO196=3,"Pump Station, ",""), IF(AP196=2,"Treatment Equipment, ",""),IF(AP196=3," Treatment Equipment, ",""), IF(AR196=2,"Kiosk/Tap Stand",""),IF(AR196=3," Kiosk/Tap Stand","")),""))</f>
        <v/>
      </c>
      <c r="X196" s="27" t="str">
        <f t="shared" ref="X196:X200" si="117">IF(V196="New Construction Needed","Plan For Investment and Construction",IF(V196="Major Repairs or Replace System","Further Technical Diagnostic Needed",IF(V196="Consider Replacing Aging Components","Further Technical Diagnostic Needed ",IF(V196="Repair or Replace Components","Create Plan To Repair or Replace Components",IF(V196="Perform Routine Preventative Maintenance","Maintain O&amp;M and Routine Monitoring",)))))</f>
        <v>Maintain O&amp;M and Routine Monitoring</v>
      </c>
      <c r="Y196" s="48" t="str">
        <f t="shared" si="103"/>
        <v xml:space="preserve"> </v>
      </c>
      <c r="Z196" s="48" t="str">
        <f t="shared" si="104"/>
        <v xml:space="preserve"> </v>
      </c>
      <c r="AA196" s="48" t="str">
        <f t="shared" si="105"/>
        <v xml:space="preserve"> </v>
      </c>
      <c r="AB196" s="48" t="str">
        <f t="shared" si="106"/>
        <v xml:space="preserve"> </v>
      </c>
      <c r="AC196" s="48" t="str">
        <f t="shared" si="107"/>
        <v xml:space="preserve"> </v>
      </c>
      <c r="AD196" s="48" t="str">
        <f t="shared" si="108"/>
        <v xml:space="preserve"> </v>
      </c>
      <c r="AE196" s="48" t="str">
        <f t="shared" si="109"/>
        <v xml:space="preserve"> </v>
      </c>
      <c r="AF196" s="48" t="str">
        <f t="shared" si="110"/>
        <v xml:space="preserve"> </v>
      </c>
      <c r="AG196" s="49" t="str">
        <f t="shared" si="111"/>
        <v/>
      </c>
      <c r="AH196" s="48">
        <f t="shared" si="112"/>
        <v>18</v>
      </c>
      <c r="AI196" s="50" t="str">
        <f>'Details and Calculations'!AE195</f>
        <v xml:space="preserve"> </v>
      </c>
      <c r="AJ196" s="50" t="str">
        <f>'Details and Calculations'!AM195</f>
        <v xml:space="preserve"> </v>
      </c>
      <c r="AK196" s="50" t="str">
        <f>'Details and Calculations'!AR195</f>
        <v xml:space="preserve"> </v>
      </c>
      <c r="AL196" s="50" t="str">
        <f>'Details and Calculations'!AW195</f>
        <v xml:space="preserve"> </v>
      </c>
      <c r="AM196" s="50" t="str">
        <f>'Details and Calculations'!BA195</f>
        <v xml:space="preserve"> </v>
      </c>
      <c r="AN196" s="50" t="str">
        <f>'Details and Calculations'!BF195</f>
        <v xml:space="preserve"> </v>
      </c>
      <c r="AO196" s="50" t="str">
        <f>'Details and Calculations'!BI195</f>
        <v xml:space="preserve"> </v>
      </c>
      <c r="AP196" s="50" t="str">
        <f>'Details and Calculations'!BM195</f>
        <v xml:space="preserve"> </v>
      </c>
      <c r="AQ196" s="50" t="str">
        <f>'Details and Calculations'!BP195</f>
        <v xml:space="preserve"> </v>
      </c>
      <c r="AR196" s="50">
        <f>'Details and Calculations'!CC195</f>
        <v>1</v>
      </c>
      <c r="AS196" s="50">
        <f>'Details and Calculations'!CJ195</f>
        <v>1</v>
      </c>
      <c r="AT196" s="51">
        <f>'Details and Calculations'!T195</f>
        <v>1</v>
      </c>
      <c r="AU196" s="51">
        <f>'Details and Calculations'!Z195</f>
        <v>1</v>
      </c>
      <c r="AV196" s="51">
        <f>'Details and Calculations'!S195</f>
        <v>0</v>
      </c>
      <c r="AW196" s="51">
        <f>'Details and Calculations'!AI195</f>
        <v>1</v>
      </c>
      <c r="AX196" s="51">
        <f>'Details and Calculations'!BY195</f>
        <v>1</v>
      </c>
      <c r="AY196" s="51">
        <f>'Details and Calculations'!CG195</f>
        <v>1</v>
      </c>
      <c r="AZ196" s="51">
        <f>'Details and Calculations'!CI195</f>
        <v>1</v>
      </c>
      <c r="BA196" s="51">
        <f t="shared" si="113"/>
        <v>1</v>
      </c>
      <c r="BB196" s="52">
        <f>'Details and Calculations'!Y195</f>
        <v>11</v>
      </c>
      <c r="BC196" s="52" t="str">
        <f>'Details and Calculations'!AC195</f>
        <v xml:space="preserve"> </v>
      </c>
      <c r="BD196" s="52" t="str">
        <f>'Details and Calculations'!AK195</f>
        <v xml:space="preserve"> </v>
      </c>
      <c r="BE196" s="52" t="str">
        <f>'Details and Calculations'!AN195</f>
        <v xml:space="preserve"> </v>
      </c>
      <c r="BF196" s="52" t="str">
        <f>'Details and Calculations'!AP195</f>
        <v xml:space="preserve"> </v>
      </c>
      <c r="BG196" s="52" t="str">
        <f>'Details and Calculations'!AT195</f>
        <v xml:space="preserve"> </v>
      </c>
      <c r="BH196" s="52" t="str">
        <f>'Details and Calculations'!AY195</f>
        <v xml:space="preserve"> </v>
      </c>
      <c r="BI196" s="52" t="str">
        <f>'Details and Calculations'!BB195</f>
        <v xml:space="preserve"> </v>
      </c>
      <c r="BJ196" s="52" t="str">
        <f>'Details and Calculations'!BD195</f>
        <v xml:space="preserve"> </v>
      </c>
      <c r="BK196" s="52">
        <f>'Details and Calculations'!CA195</f>
        <v>2</v>
      </c>
      <c r="BL196" s="43">
        <f>'Details and Calculations'!AA195</f>
        <v>0</v>
      </c>
      <c r="BM196" s="43" t="str">
        <f>'Details and Calculations'!AB195</f>
        <v/>
      </c>
      <c r="BN196" s="43" t="str">
        <f>'Details and Calculations'!AD195</f>
        <v xml:space="preserve"> </v>
      </c>
      <c r="BO196" s="43">
        <f>'Details and Calculations'!AJ195</f>
        <v>0</v>
      </c>
      <c r="BP196" s="43" t="str">
        <f>'Details and Calculations'!AL195</f>
        <v xml:space="preserve"> </v>
      </c>
      <c r="BQ196" s="43">
        <f>'Details and Calculations'!AO195</f>
        <v>0</v>
      </c>
      <c r="BR196" s="43" t="str">
        <f>'Details and Calculations'!AQ195</f>
        <v xml:space="preserve"> </v>
      </c>
      <c r="BS196" s="43">
        <f>'Details and Calculations'!AS195</f>
        <v>0</v>
      </c>
      <c r="BT196" s="43" t="str">
        <f>'Details and Calculations'!AV195</f>
        <v xml:space="preserve"> </v>
      </c>
      <c r="BU196" s="43">
        <f>'Details and Calculations'!AX195</f>
        <v>0</v>
      </c>
      <c r="BV196" s="43" t="str">
        <f>'Details and Calculations'!AZ195</f>
        <v xml:space="preserve"> </v>
      </c>
      <c r="BW196" s="43">
        <f>'Details and Calculations'!BC195</f>
        <v>0</v>
      </c>
      <c r="BX196" s="43" t="str">
        <f>'Details and Calculations'!BE195</f>
        <v xml:space="preserve"> </v>
      </c>
      <c r="BY196" s="43" t="str">
        <f>'Details and Calculations'!BG195</f>
        <v xml:space="preserve"> </v>
      </c>
      <c r="BZ196" s="43" t="str">
        <f>'Details and Calculations'!BH195</f>
        <v xml:space="preserve"> </v>
      </c>
      <c r="CA196" s="43">
        <f>'Details and Calculations'!BJ195</f>
        <v>0</v>
      </c>
      <c r="CB196" s="43" t="str">
        <f>'Details and Calculations'!BK195</f>
        <v/>
      </c>
      <c r="CC196" s="43" t="str">
        <f>'Details and Calculations'!BL195</f>
        <v xml:space="preserve"> </v>
      </c>
      <c r="CD196" s="43" t="str">
        <f>'Details and Calculations'!BN195</f>
        <v xml:space="preserve"> </v>
      </c>
      <c r="CE196" s="43" t="str">
        <f>'Details and Calculations'!BO195</f>
        <v xml:space="preserve"> </v>
      </c>
      <c r="CF196" s="43">
        <f>'Details and Calculations'!BZ195</f>
        <v>1</v>
      </c>
      <c r="CG196" s="43">
        <f>'Details and Calculations'!CB195</f>
        <v>2015</v>
      </c>
      <c r="CH196" s="31"/>
      <c r="CI196" s="53"/>
    </row>
    <row r="197" spans="1:87" x14ac:dyDescent="0.3">
      <c r="A197" s="43">
        <f>'Details and Calculations'!A196</f>
        <v>2017</v>
      </c>
      <c r="B197" s="43" t="str">
        <f>'Details and Calculations'!C196</f>
        <v>Rwanda</v>
      </c>
      <c r="C197" s="43" t="str">
        <f>'Details and Calculations'!D196</f>
        <v>Rulindo</v>
      </c>
      <c r="D197" s="43" t="str">
        <f>'Details and Calculations'!E196</f>
        <v>Tumba</v>
      </c>
      <c r="E197" s="43" t="str">
        <f>'Details and Calculations'!F196</f>
        <v>Nyirabirori</v>
      </c>
      <c r="F197" s="43" t="str">
        <f>'Details and Calculations'!G196</f>
        <v>Bukiga</v>
      </c>
      <c r="G197" s="43" t="str">
        <f>'Details and Calculations'!H196</f>
        <v/>
      </c>
      <c r="H197" s="43" t="str">
        <f>'Details and Calculations'!I196</f>
        <v/>
      </c>
      <c r="I197" s="43" t="str">
        <f>'Details and Calculations'!J196</f>
        <v>Bukiga water point/Nyirambuga pumping</v>
      </c>
      <c r="J197" s="43">
        <f>'Details and Calculations'!K196</f>
        <v>169</v>
      </c>
      <c r="K197" s="43">
        <f>'Details and Calculations'!O196</f>
        <v>169</v>
      </c>
      <c r="L197" s="43">
        <f>'Details and Calculations'!P197</f>
        <v>1</v>
      </c>
      <c r="M197" s="43" t="str">
        <f>'Details and Calculations'!U196</f>
        <v>Piped Network With Pump</v>
      </c>
      <c r="N197" s="43">
        <f>'Details and Calculations'!V196</f>
        <v>2012</v>
      </c>
      <c r="O197" s="43" t="str">
        <f>'Details and Calculations'!W196</f>
        <v>Governement (District, Wasac) And Water For People</v>
      </c>
      <c r="P197" s="43" t="str">
        <f>'Details and Calculations'!X196</f>
        <v>Spring</v>
      </c>
      <c r="Q197" s="44" t="str">
        <f t="shared" si="99"/>
        <v>Low Risk</v>
      </c>
      <c r="R197" s="44" t="str">
        <f t="shared" si="100"/>
        <v>Low Risk</v>
      </c>
      <c r="S197" s="45" t="str">
        <f t="shared" si="101"/>
        <v>Intermediate Level of Service</v>
      </c>
      <c r="T197" s="62" t="str">
        <f t="shared" si="114"/>
        <v>Low Priority</v>
      </c>
      <c r="U197" s="46">
        <f t="shared" si="102"/>
        <v>7</v>
      </c>
      <c r="V197" s="28" t="str">
        <f t="shared" si="115"/>
        <v>Perform Routine Preventative Maintenance</v>
      </c>
      <c r="W197" s="47" t="str">
        <f t="shared" si="116"/>
        <v/>
      </c>
      <c r="X197" s="27" t="str">
        <f t="shared" si="117"/>
        <v>Maintain O&amp;M and Routine Monitoring</v>
      </c>
      <c r="Y197" s="48" t="str">
        <f t="shared" si="103"/>
        <v xml:space="preserve"> </v>
      </c>
      <c r="Z197" s="48" t="str">
        <f t="shared" si="104"/>
        <v xml:space="preserve"> </v>
      </c>
      <c r="AA197" s="48" t="str">
        <f t="shared" si="105"/>
        <v xml:space="preserve"> </v>
      </c>
      <c r="AB197" s="48" t="str">
        <f t="shared" si="106"/>
        <v xml:space="preserve"> </v>
      </c>
      <c r="AC197" s="48" t="str">
        <f t="shared" si="107"/>
        <v xml:space="preserve"> </v>
      </c>
      <c r="AD197" s="48" t="str">
        <f t="shared" si="108"/>
        <v xml:space="preserve"> </v>
      </c>
      <c r="AE197" s="48" t="str">
        <f t="shared" si="109"/>
        <v xml:space="preserve"> </v>
      </c>
      <c r="AF197" s="48" t="str">
        <f t="shared" si="110"/>
        <v xml:space="preserve"> </v>
      </c>
      <c r="AG197" s="49" t="str">
        <f t="shared" si="111"/>
        <v/>
      </c>
      <c r="AH197" s="48">
        <f t="shared" si="112"/>
        <v>15</v>
      </c>
      <c r="AI197" s="50" t="str">
        <f>'Details and Calculations'!AE196</f>
        <v xml:space="preserve"> </v>
      </c>
      <c r="AJ197" s="50" t="str">
        <f>'Details and Calculations'!AM196</f>
        <v xml:space="preserve"> </v>
      </c>
      <c r="AK197" s="50" t="str">
        <f>'Details and Calculations'!AR196</f>
        <v xml:space="preserve"> </v>
      </c>
      <c r="AL197" s="50" t="str">
        <f>'Details and Calculations'!AW196</f>
        <v xml:space="preserve"> </v>
      </c>
      <c r="AM197" s="50" t="str">
        <f>'Details and Calculations'!BA196</f>
        <v xml:space="preserve"> </v>
      </c>
      <c r="AN197" s="50" t="str">
        <f>'Details and Calculations'!BF196</f>
        <v xml:space="preserve"> </v>
      </c>
      <c r="AO197" s="50" t="str">
        <f>'Details and Calculations'!BI196</f>
        <v xml:space="preserve"> </v>
      </c>
      <c r="AP197" s="50" t="str">
        <f>'Details and Calculations'!BM196</f>
        <v xml:space="preserve"> </v>
      </c>
      <c r="AQ197" s="50" t="str">
        <f>'Details and Calculations'!BP196</f>
        <v xml:space="preserve"> </v>
      </c>
      <c r="AR197" s="50">
        <f>'Details and Calculations'!CC196</f>
        <v>1</v>
      </c>
      <c r="AS197" s="50">
        <f>'Details and Calculations'!CJ196</f>
        <v>1</v>
      </c>
      <c r="AT197" s="51">
        <f>'Details and Calculations'!T196</f>
        <v>1</v>
      </c>
      <c r="AU197" s="51">
        <f>'Details and Calculations'!Z196</f>
        <v>1</v>
      </c>
      <c r="AV197" s="51">
        <f>'Details and Calculations'!S196</f>
        <v>0</v>
      </c>
      <c r="AW197" s="51">
        <f>'Details and Calculations'!AI196</f>
        <v>1</v>
      </c>
      <c r="AX197" s="51">
        <f>'Details and Calculations'!BY196</f>
        <v>1</v>
      </c>
      <c r="AY197" s="51">
        <f>'Details and Calculations'!CG196</f>
        <v>1</v>
      </c>
      <c r="AZ197" s="51">
        <f>'Details and Calculations'!CI196</f>
        <v>1</v>
      </c>
      <c r="BA197" s="51">
        <f t="shared" si="113"/>
        <v>1</v>
      </c>
      <c r="BB197" s="52">
        <f>'Details and Calculations'!Y196</f>
        <v>11</v>
      </c>
      <c r="BC197" s="52" t="str">
        <f>'Details and Calculations'!AC196</f>
        <v xml:space="preserve"> </v>
      </c>
      <c r="BD197" s="52" t="str">
        <f>'Details and Calculations'!AK196</f>
        <v xml:space="preserve"> </v>
      </c>
      <c r="BE197" s="52" t="str">
        <f>'Details and Calculations'!AN196</f>
        <v xml:space="preserve"> </v>
      </c>
      <c r="BF197" s="52" t="str">
        <f>'Details and Calculations'!AP196</f>
        <v xml:space="preserve"> </v>
      </c>
      <c r="BG197" s="52" t="str">
        <f>'Details and Calculations'!AT196</f>
        <v xml:space="preserve"> </v>
      </c>
      <c r="BH197" s="52" t="str">
        <f>'Details and Calculations'!AY196</f>
        <v xml:space="preserve"> </v>
      </c>
      <c r="BI197" s="52" t="str">
        <f>'Details and Calculations'!BB196</f>
        <v xml:space="preserve"> </v>
      </c>
      <c r="BJ197" s="52" t="str">
        <f>'Details and Calculations'!BD196</f>
        <v xml:space="preserve"> </v>
      </c>
      <c r="BK197" s="52">
        <f>'Details and Calculations'!CA196</f>
        <v>2</v>
      </c>
      <c r="BL197" s="43">
        <f>'Details and Calculations'!AA196</f>
        <v>0</v>
      </c>
      <c r="BM197" s="43" t="str">
        <f>'Details and Calculations'!AB196</f>
        <v/>
      </c>
      <c r="BN197" s="43" t="str">
        <f>'Details and Calculations'!AD196</f>
        <v xml:space="preserve"> </v>
      </c>
      <c r="BO197" s="43">
        <f>'Details and Calculations'!AJ196</f>
        <v>0</v>
      </c>
      <c r="BP197" s="43" t="str">
        <f>'Details and Calculations'!AL196</f>
        <v xml:space="preserve"> </v>
      </c>
      <c r="BQ197" s="43">
        <f>'Details and Calculations'!AO196</f>
        <v>0</v>
      </c>
      <c r="BR197" s="43" t="str">
        <f>'Details and Calculations'!AQ196</f>
        <v xml:space="preserve"> </v>
      </c>
      <c r="BS197" s="43">
        <f>'Details and Calculations'!AS196</f>
        <v>0</v>
      </c>
      <c r="BT197" s="43" t="str">
        <f>'Details and Calculations'!AV196</f>
        <v xml:space="preserve"> </v>
      </c>
      <c r="BU197" s="43">
        <f>'Details and Calculations'!AX196</f>
        <v>0</v>
      </c>
      <c r="BV197" s="43" t="str">
        <f>'Details and Calculations'!AZ196</f>
        <v xml:space="preserve"> </v>
      </c>
      <c r="BW197" s="43">
        <f>'Details and Calculations'!BC196</f>
        <v>0</v>
      </c>
      <c r="BX197" s="43" t="str">
        <f>'Details and Calculations'!BE196</f>
        <v xml:space="preserve"> </v>
      </c>
      <c r="BY197" s="43" t="str">
        <f>'Details and Calculations'!BG196</f>
        <v xml:space="preserve"> </v>
      </c>
      <c r="BZ197" s="43" t="str">
        <f>'Details and Calculations'!BH196</f>
        <v xml:space="preserve"> </v>
      </c>
      <c r="CA197" s="43">
        <f>'Details and Calculations'!BJ196</f>
        <v>0</v>
      </c>
      <c r="CB197" s="43" t="str">
        <f>'Details and Calculations'!BK196</f>
        <v/>
      </c>
      <c r="CC197" s="43" t="str">
        <f>'Details and Calculations'!BL196</f>
        <v xml:space="preserve"> </v>
      </c>
      <c r="CD197" s="43" t="str">
        <f>'Details and Calculations'!BN196</f>
        <v xml:space="preserve"> </v>
      </c>
      <c r="CE197" s="43" t="str">
        <f>'Details and Calculations'!BO196</f>
        <v xml:space="preserve"> </v>
      </c>
      <c r="CF197" s="43">
        <f>'Details and Calculations'!BZ196</f>
        <v>1</v>
      </c>
      <c r="CG197" s="43">
        <f>'Details and Calculations'!CB196</f>
        <v>2012</v>
      </c>
      <c r="CH197" s="31"/>
      <c r="CI197" s="53"/>
    </row>
    <row r="198" spans="1:87" x14ac:dyDescent="0.3">
      <c r="A198" s="43">
        <f>'Details and Calculations'!A197</f>
        <v>2017</v>
      </c>
      <c r="B198" s="43" t="str">
        <f>'Details and Calculations'!C197</f>
        <v>Rwanda</v>
      </c>
      <c r="C198" s="43" t="str">
        <f>'Details and Calculations'!D197</f>
        <v>Rulindo</v>
      </c>
      <c r="D198" s="43" t="str">
        <f>'Details and Calculations'!E197</f>
        <v>Base</v>
      </c>
      <c r="E198" s="43" t="str">
        <f>'Details and Calculations'!F197</f>
        <v>Gitare</v>
      </c>
      <c r="F198" s="43" t="str">
        <f>'Details and Calculations'!G197</f>
        <v>Gisiza</v>
      </c>
      <c r="G198" s="43" t="str">
        <f>'Details and Calculations'!H197</f>
        <v/>
      </c>
      <c r="H198" s="43" t="str">
        <f>'Details and Calculations'!I197</f>
        <v/>
      </c>
      <c r="I198" s="43" t="str">
        <f>'Details and Calculations'!J197</f>
        <v>Rwicanyoni</v>
      </c>
      <c r="J198" s="43">
        <f>'Details and Calculations'!K197</f>
        <v>116</v>
      </c>
      <c r="K198" s="43">
        <f>'Details and Calculations'!O197</f>
        <v>115</v>
      </c>
      <c r="L198" s="43" t="str">
        <f>'Details and Calculations'!P198</f>
        <v xml:space="preserve"> </v>
      </c>
      <c r="M198" s="43" t="str">
        <f>'Details and Calculations'!U197</f>
        <v>Piped Network -- Gravity Only</v>
      </c>
      <c r="N198" s="43">
        <f>'Details and Calculations'!V197</f>
        <v>2016</v>
      </c>
      <c r="O198" s="43" t="str">
        <f>'Details and Calculations'!W197</f>
        <v>Governement (District, Wasac) And Water For People</v>
      </c>
      <c r="P198" s="43" t="str">
        <f>'Details and Calculations'!X197</f>
        <v>Spring</v>
      </c>
      <c r="Q198" s="44" t="str">
        <f t="shared" si="99"/>
        <v>Low Risk</v>
      </c>
      <c r="R198" s="44" t="str">
        <f t="shared" si="100"/>
        <v>Low Risk</v>
      </c>
      <c r="S198" s="45" t="str">
        <f t="shared" si="101"/>
        <v>High Level of Service</v>
      </c>
      <c r="T198" s="62" t="str">
        <f t="shared" si="114"/>
        <v>Low Priority</v>
      </c>
      <c r="U198" s="46">
        <f t="shared" si="102"/>
        <v>8</v>
      </c>
      <c r="V198" s="28" t="str">
        <f t="shared" si="115"/>
        <v>Perform Routine Preventative Maintenance</v>
      </c>
      <c r="W198" s="47" t="str">
        <f t="shared" si="116"/>
        <v/>
      </c>
      <c r="X198" s="27" t="str">
        <f t="shared" si="117"/>
        <v>Maintain O&amp;M and Routine Monitoring</v>
      </c>
      <c r="Y198" s="48">
        <f t="shared" si="103"/>
        <v>29</v>
      </c>
      <c r="Z198" s="48">
        <f t="shared" si="104"/>
        <v>19</v>
      </c>
      <c r="AA198" s="48">
        <f t="shared" si="105"/>
        <v>29</v>
      </c>
      <c r="AB198" s="48" t="str">
        <f t="shared" si="106"/>
        <v xml:space="preserve"> </v>
      </c>
      <c r="AC198" s="48" t="str">
        <f t="shared" si="107"/>
        <v xml:space="preserve"> </v>
      </c>
      <c r="AD198" s="48" t="str">
        <f t="shared" si="108"/>
        <v xml:space="preserve"> </v>
      </c>
      <c r="AE198" s="48" t="str">
        <f t="shared" si="109"/>
        <v xml:space="preserve"> </v>
      </c>
      <c r="AF198" s="48" t="str">
        <f t="shared" si="110"/>
        <v xml:space="preserve"> </v>
      </c>
      <c r="AG198" s="49" t="str">
        <f t="shared" si="111"/>
        <v/>
      </c>
      <c r="AH198" s="48">
        <f t="shared" si="112"/>
        <v>19</v>
      </c>
      <c r="AI198" s="50">
        <f>'Details and Calculations'!AE197</f>
        <v>1</v>
      </c>
      <c r="AJ198" s="50">
        <f>'Details and Calculations'!AM197</f>
        <v>1</v>
      </c>
      <c r="AK198" s="50">
        <f>'Details and Calculations'!AR197</f>
        <v>1</v>
      </c>
      <c r="AL198" s="50" t="str">
        <f>'Details and Calculations'!AW197</f>
        <v xml:space="preserve"> </v>
      </c>
      <c r="AM198" s="50" t="str">
        <f>'Details and Calculations'!BA197</f>
        <v xml:space="preserve"> </v>
      </c>
      <c r="AN198" s="50" t="str">
        <f>'Details and Calculations'!BF197</f>
        <v xml:space="preserve"> </v>
      </c>
      <c r="AO198" s="50" t="str">
        <f>'Details and Calculations'!BI197</f>
        <v xml:space="preserve"> </v>
      </c>
      <c r="AP198" s="50" t="str">
        <f>'Details and Calculations'!BM197</f>
        <v xml:space="preserve"> </v>
      </c>
      <c r="AQ198" s="50" t="str">
        <f>'Details and Calculations'!BP197</f>
        <v xml:space="preserve"> </v>
      </c>
      <c r="AR198" s="50">
        <f>'Details and Calculations'!CC197</f>
        <v>1</v>
      </c>
      <c r="AS198" s="50">
        <f>'Details and Calculations'!CJ197</f>
        <v>1</v>
      </c>
      <c r="AT198" s="51">
        <f>'Details and Calculations'!T197</f>
        <v>1</v>
      </c>
      <c r="AU198" s="51">
        <f>'Details and Calculations'!Z197</f>
        <v>1</v>
      </c>
      <c r="AV198" s="51">
        <f>'Details and Calculations'!S197</f>
        <v>1</v>
      </c>
      <c r="AW198" s="51">
        <f>'Details and Calculations'!AI197</f>
        <v>1</v>
      </c>
      <c r="AX198" s="51">
        <f>'Details and Calculations'!BY197</f>
        <v>1</v>
      </c>
      <c r="AY198" s="51">
        <f>'Details and Calculations'!CG197</f>
        <v>1</v>
      </c>
      <c r="AZ198" s="51">
        <f>'Details and Calculations'!CI197</f>
        <v>1</v>
      </c>
      <c r="BA198" s="51">
        <f t="shared" si="113"/>
        <v>1</v>
      </c>
      <c r="BB198" s="52">
        <f>'Details and Calculations'!Y197</f>
        <v>2</v>
      </c>
      <c r="BC198" s="52">
        <f>'Details and Calculations'!AC197</f>
        <v>2</v>
      </c>
      <c r="BD198" s="52">
        <f>'Details and Calculations'!AK197</f>
        <v>1</v>
      </c>
      <c r="BE198" s="52">
        <f>'Details and Calculations'!AN197</f>
        <v>8600</v>
      </c>
      <c r="BF198" s="52">
        <f>'Details and Calculations'!AP197</f>
        <v>3</v>
      </c>
      <c r="BG198" s="52" t="str">
        <f>'Details and Calculations'!AT197</f>
        <v xml:space="preserve"> </v>
      </c>
      <c r="BH198" s="52" t="str">
        <f>'Details and Calculations'!AY197</f>
        <v xml:space="preserve"> </v>
      </c>
      <c r="BI198" s="52" t="str">
        <f>'Details and Calculations'!BB197</f>
        <v xml:space="preserve"> </v>
      </c>
      <c r="BJ198" s="52" t="str">
        <f>'Details and Calculations'!BD197</f>
        <v xml:space="preserve"> </v>
      </c>
      <c r="BK198" s="52">
        <f>'Details and Calculations'!CA197</f>
        <v>2</v>
      </c>
      <c r="BL198" s="43">
        <f>'Details and Calculations'!AA197</f>
        <v>1</v>
      </c>
      <c r="BM198" s="43" t="str">
        <f>'Details and Calculations'!AB197</f>
        <v>"Springbox" --Intake Structure At A Spring</v>
      </c>
      <c r="BN198" s="43">
        <f>'Details and Calculations'!AD197</f>
        <v>2016</v>
      </c>
      <c r="BO198" s="43">
        <f>'Details and Calculations'!AJ197</f>
        <v>1</v>
      </c>
      <c r="BP198" s="43">
        <f>'Details and Calculations'!AL197</f>
        <v>2016</v>
      </c>
      <c r="BQ198" s="43">
        <f>'Details and Calculations'!AO197</f>
        <v>1</v>
      </c>
      <c r="BR198" s="43">
        <f>'Details and Calculations'!AQ197</f>
        <v>2016</v>
      </c>
      <c r="BS198" s="43">
        <f>'Details and Calculations'!AS197</f>
        <v>0</v>
      </c>
      <c r="BT198" s="43" t="str">
        <f>'Details and Calculations'!AV197</f>
        <v xml:space="preserve"> </v>
      </c>
      <c r="BU198" s="43">
        <f>'Details and Calculations'!AX197</f>
        <v>0</v>
      </c>
      <c r="BV198" s="43" t="str">
        <f>'Details and Calculations'!AZ197</f>
        <v xml:space="preserve"> </v>
      </c>
      <c r="BW198" s="43">
        <f>'Details and Calculations'!BC197</f>
        <v>0</v>
      </c>
      <c r="BX198" s="43" t="str">
        <f>'Details and Calculations'!BE197</f>
        <v xml:space="preserve"> </v>
      </c>
      <c r="BY198" s="43" t="str">
        <f>'Details and Calculations'!BG197</f>
        <v xml:space="preserve"> </v>
      </c>
      <c r="BZ198" s="43" t="str">
        <f>'Details and Calculations'!BH197</f>
        <v xml:space="preserve"> </v>
      </c>
      <c r="CA198" s="43">
        <f>'Details and Calculations'!BJ197</f>
        <v>0</v>
      </c>
      <c r="CB198" s="43" t="str">
        <f>'Details and Calculations'!BK197</f>
        <v/>
      </c>
      <c r="CC198" s="43" t="str">
        <f>'Details and Calculations'!BL197</f>
        <v xml:space="preserve"> </v>
      </c>
      <c r="CD198" s="43" t="str">
        <f>'Details and Calculations'!BN197</f>
        <v xml:space="preserve"> </v>
      </c>
      <c r="CE198" s="43" t="str">
        <f>'Details and Calculations'!BO197</f>
        <v xml:space="preserve"> </v>
      </c>
      <c r="CF198" s="43">
        <f>'Details and Calculations'!BZ197</f>
        <v>1</v>
      </c>
      <c r="CG198" s="43">
        <f>'Details and Calculations'!CB197</f>
        <v>2016</v>
      </c>
      <c r="CH198" s="31"/>
      <c r="CI198" s="53"/>
    </row>
    <row r="199" spans="1:87" x14ac:dyDescent="0.3">
      <c r="A199" s="43">
        <f>'Details and Calculations'!A198</f>
        <v>2017</v>
      </c>
      <c r="B199" s="43" t="str">
        <f>'Details and Calculations'!C198</f>
        <v>Rwanda</v>
      </c>
      <c r="C199" s="43" t="str">
        <f>'Details and Calculations'!D198</f>
        <v>Rulindo</v>
      </c>
      <c r="D199" s="43" t="str">
        <f>'Details and Calculations'!E198</f>
        <v>Bushoki</v>
      </c>
      <c r="E199" s="43" t="str">
        <f>'Details and Calculations'!F198</f>
        <v>Gasiza</v>
      </c>
      <c r="F199" s="43" t="str">
        <f>'Details and Calculations'!G198</f>
        <v>Remera</v>
      </c>
      <c r="G199" s="43" t="str">
        <f>'Details and Calculations'!H198</f>
        <v/>
      </c>
      <c r="H199" s="43" t="str">
        <f>'Details and Calculations'!I198</f>
        <v/>
      </c>
      <c r="I199" s="43" t="str">
        <f>'Details and Calculations'!J198</f>
        <v>Water point near Gitera/Nyagahondo water gravity system</v>
      </c>
      <c r="J199" s="43">
        <f>'Details and Calculations'!K198</f>
        <v>228</v>
      </c>
      <c r="K199" s="43">
        <f>'Details and Calculations'!O198</f>
        <v>228</v>
      </c>
      <c r="L199" s="43">
        <f>'Details and Calculations'!P199</f>
        <v>88</v>
      </c>
      <c r="M199" s="43" t="str">
        <f>'Details and Calculations'!U198</f>
        <v>Piped Network -- Gravity Only</v>
      </c>
      <c r="N199" s="43">
        <f>'Details and Calculations'!V198</f>
        <v>2010</v>
      </c>
      <c r="O199" s="43" t="str">
        <f>'Details and Calculations'!W198</f>
        <v>Caritas</v>
      </c>
      <c r="P199" s="43" t="str">
        <f>'Details and Calculations'!X198</f>
        <v>Spring</v>
      </c>
      <c r="Q199" s="44" t="str">
        <f t="shared" si="99"/>
        <v>Low Risk</v>
      </c>
      <c r="R199" s="44" t="str">
        <f t="shared" si="100"/>
        <v>Low Risk</v>
      </c>
      <c r="S199" s="45" t="str">
        <f t="shared" si="101"/>
        <v>Intermediate Level of Service</v>
      </c>
      <c r="T199" s="62" t="str">
        <f t="shared" si="114"/>
        <v>Low Priority</v>
      </c>
      <c r="U199" s="46">
        <f t="shared" si="102"/>
        <v>7</v>
      </c>
      <c r="V199" s="28" t="str">
        <f t="shared" si="115"/>
        <v>Perform Routine Preventative Maintenance</v>
      </c>
      <c r="W199" s="47" t="str">
        <f t="shared" si="116"/>
        <v/>
      </c>
      <c r="X199" s="27" t="str">
        <f t="shared" si="117"/>
        <v>Maintain O&amp;M and Routine Monitoring</v>
      </c>
      <c r="Y199" s="48" t="str">
        <f t="shared" si="103"/>
        <v xml:space="preserve"> </v>
      </c>
      <c r="Z199" s="48">
        <f t="shared" si="104"/>
        <v>13</v>
      </c>
      <c r="AA199" s="48">
        <f t="shared" si="105"/>
        <v>23</v>
      </c>
      <c r="AB199" s="48" t="str">
        <f t="shared" si="106"/>
        <v xml:space="preserve"> </v>
      </c>
      <c r="AC199" s="48" t="str">
        <f t="shared" si="107"/>
        <v xml:space="preserve"> </v>
      </c>
      <c r="AD199" s="48" t="str">
        <f t="shared" si="108"/>
        <v xml:space="preserve"> </v>
      </c>
      <c r="AE199" s="48" t="str">
        <f t="shared" si="109"/>
        <v xml:space="preserve"> </v>
      </c>
      <c r="AF199" s="48" t="str">
        <f t="shared" si="110"/>
        <v xml:space="preserve"> </v>
      </c>
      <c r="AG199" s="49" t="str">
        <f t="shared" si="111"/>
        <v/>
      </c>
      <c r="AH199" s="48">
        <f t="shared" si="112"/>
        <v>13</v>
      </c>
      <c r="AI199" s="50" t="str">
        <f>'Details and Calculations'!AE198</f>
        <v xml:space="preserve"> </v>
      </c>
      <c r="AJ199" s="50">
        <f>'Details and Calculations'!AM198</f>
        <v>1</v>
      </c>
      <c r="AK199" s="50">
        <f>'Details and Calculations'!AR198</f>
        <v>1</v>
      </c>
      <c r="AL199" s="50" t="str">
        <f>'Details and Calculations'!AW198</f>
        <v xml:space="preserve"> </v>
      </c>
      <c r="AM199" s="50" t="str">
        <f>'Details and Calculations'!BA198</f>
        <v xml:space="preserve"> </v>
      </c>
      <c r="AN199" s="50" t="str">
        <f>'Details and Calculations'!BF198</f>
        <v xml:space="preserve"> </v>
      </c>
      <c r="AO199" s="50" t="str">
        <f>'Details and Calculations'!BI198</f>
        <v xml:space="preserve"> </v>
      </c>
      <c r="AP199" s="50" t="str">
        <f>'Details and Calculations'!BM198</f>
        <v xml:space="preserve"> </v>
      </c>
      <c r="AQ199" s="50" t="str">
        <f>'Details and Calculations'!BP198</f>
        <v xml:space="preserve"> </v>
      </c>
      <c r="AR199" s="50">
        <f>'Details and Calculations'!CC198</f>
        <v>1</v>
      </c>
      <c r="AS199" s="50">
        <f>'Details and Calculations'!CJ198</f>
        <v>1</v>
      </c>
      <c r="AT199" s="51">
        <f>'Details and Calculations'!T198</f>
        <v>1</v>
      </c>
      <c r="AU199" s="51">
        <f>'Details and Calculations'!Z198</f>
        <v>1</v>
      </c>
      <c r="AV199" s="51">
        <f>'Details and Calculations'!S198</f>
        <v>0</v>
      </c>
      <c r="AW199" s="51">
        <f>'Details and Calculations'!AI198</f>
        <v>1</v>
      </c>
      <c r="AX199" s="51">
        <f>'Details and Calculations'!BY198</f>
        <v>1</v>
      </c>
      <c r="AY199" s="51">
        <f>'Details and Calculations'!CG198</f>
        <v>1</v>
      </c>
      <c r="AZ199" s="51">
        <f>'Details and Calculations'!CI198</f>
        <v>1</v>
      </c>
      <c r="BA199" s="51">
        <f t="shared" si="113"/>
        <v>1</v>
      </c>
      <c r="BB199" s="52">
        <f>'Details and Calculations'!Y198</f>
        <v>1</v>
      </c>
      <c r="BC199" s="52" t="str">
        <f>'Details and Calculations'!AC198</f>
        <v xml:space="preserve"> </v>
      </c>
      <c r="BD199" s="52">
        <f>'Details and Calculations'!AK198</f>
        <v>1</v>
      </c>
      <c r="BE199" s="52">
        <f>'Details and Calculations'!AN198</f>
        <v>1000</v>
      </c>
      <c r="BF199" s="52">
        <f>'Details and Calculations'!AP198</f>
        <v>1</v>
      </c>
      <c r="BG199" s="52" t="str">
        <f>'Details and Calculations'!AT198</f>
        <v xml:space="preserve"> </v>
      </c>
      <c r="BH199" s="52" t="str">
        <f>'Details and Calculations'!AY198</f>
        <v xml:space="preserve"> </v>
      </c>
      <c r="BI199" s="52" t="str">
        <f>'Details and Calculations'!BB198</f>
        <v xml:space="preserve"> </v>
      </c>
      <c r="BJ199" s="52" t="str">
        <f>'Details and Calculations'!BD198</f>
        <v xml:space="preserve"> </v>
      </c>
      <c r="BK199" s="52">
        <f>'Details and Calculations'!CA198</f>
        <v>1</v>
      </c>
      <c r="BL199" s="43">
        <f>'Details and Calculations'!AA198</f>
        <v>0</v>
      </c>
      <c r="BM199" s="43" t="str">
        <f>'Details and Calculations'!AB198</f>
        <v/>
      </c>
      <c r="BN199" s="43" t="str">
        <f>'Details and Calculations'!AD198</f>
        <v xml:space="preserve"> </v>
      </c>
      <c r="BO199" s="43">
        <f>'Details and Calculations'!AJ198</f>
        <v>1</v>
      </c>
      <c r="BP199" s="43">
        <f>'Details and Calculations'!AL198</f>
        <v>2010</v>
      </c>
      <c r="BQ199" s="43">
        <f>'Details and Calculations'!AO198</f>
        <v>1</v>
      </c>
      <c r="BR199" s="43">
        <f>'Details and Calculations'!AQ198</f>
        <v>2010</v>
      </c>
      <c r="BS199" s="43">
        <f>'Details and Calculations'!AS198</f>
        <v>0</v>
      </c>
      <c r="BT199" s="43" t="str">
        <f>'Details and Calculations'!AV198</f>
        <v xml:space="preserve"> </v>
      </c>
      <c r="BU199" s="43">
        <f>'Details and Calculations'!AX198</f>
        <v>0</v>
      </c>
      <c r="BV199" s="43" t="str">
        <f>'Details and Calculations'!AZ198</f>
        <v xml:space="preserve"> </v>
      </c>
      <c r="BW199" s="43">
        <f>'Details and Calculations'!BC198</f>
        <v>0</v>
      </c>
      <c r="BX199" s="43" t="str">
        <f>'Details and Calculations'!BE198</f>
        <v xml:space="preserve"> </v>
      </c>
      <c r="BY199" s="43" t="str">
        <f>'Details and Calculations'!BG198</f>
        <v xml:space="preserve"> </v>
      </c>
      <c r="BZ199" s="43" t="str">
        <f>'Details and Calculations'!BH198</f>
        <v xml:space="preserve"> </v>
      </c>
      <c r="CA199" s="43">
        <f>'Details and Calculations'!BJ198</f>
        <v>0</v>
      </c>
      <c r="CB199" s="43" t="str">
        <f>'Details and Calculations'!BK198</f>
        <v/>
      </c>
      <c r="CC199" s="43" t="str">
        <f>'Details and Calculations'!BL198</f>
        <v xml:space="preserve"> </v>
      </c>
      <c r="CD199" s="43" t="str">
        <f>'Details and Calculations'!BN198</f>
        <v xml:space="preserve"> </v>
      </c>
      <c r="CE199" s="43" t="str">
        <f>'Details and Calculations'!BO198</f>
        <v xml:space="preserve"> </v>
      </c>
      <c r="CF199" s="43">
        <f>'Details and Calculations'!BZ198</f>
        <v>1</v>
      </c>
      <c r="CG199" s="43">
        <f>'Details and Calculations'!CB198</f>
        <v>2010</v>
      </c>
      <c r="CH199" s="31"/>
      <c r="CI199" s="53"/>
    </row>
    <row r="200" spans="1:87" x14ac:dyDescent="0.3">
      <c r="A200" s="43">
        <f>'Details and Calculations'!A199</f>
        <v>2017</v>
      </c>
      <c r="B200" s="43" t="str">
        <f>'Details and Calculations'!C199</f>
        <v>Rwanda</v>
      </c>
      <c r="C200" s="43" t="str">
        <f>'Details and Calculations'!D199</f>
        <v>Rulindo</v>
      </c>
      <c r="D200" s="43" t="str">
        <f>'Details and Calculations'!E199</f>
        <v>Ngoma</v>
      </c>
      <c r="E200" s="43" t="str">
        <f>'Details and Calculations'!F199</f>
        <v>Karambo</v>
      </c>
      <c r="F200" s="43" t="str">
        <f>'Details and Calculations'!G199</f>
        <v>Karambi</v>
      </c>
      <c r="G200" s="43" t="str">
        <f>'Details and Calculations'!H199</f>
        <v/>
      </c>
      <c r="H200" s="43" t="str">
        <f>'Details and Calculations'!I199</f>
        <v/>
      </c>
      <c r="I200" s="43" t="str">
        <f>'Details and Calculations'!J199</f>
        <v>Gahama network</v>
      </c>
      <c r="J200" s="43">
        <f>'Details and Calculations'!K199</f>
        <v>117</v>
      </c>
      <c r="K200" s="43">
        <f>'Details and Calculations'!O199</f>
        <v>29</v>
      </c>
      <c r="L200" s="43">
        <f>'Details and Calculations'!P200</f>
        <v>8</v>
      </c>
      <c r="M200" s="43" t="str">
        <f>'Details and Calculations'!U199</f>
        <v>Piped Network -- Gravity Only</v>
      </c>
      <c r="N200" s="43">
        <f>'Details and Calculations'!V199</f>
        <v>2014</v>
      </c>
      <c r="O200" s="43" t="str">
        <f>'Details and Calculations'!W199</f>
        <v>Governement (District, Wasac) And Water For People</v>
      </c>
      <c r="P200" s="43" t="str">
        <f>'Details and Calculations'!X199</f>
        <v>Spring</v>
      </c>
      <c r="Q200" s="44" t="str">
        <f t="shared" si="99"/>
        <v>Low Risk</v>
      </c>
      <c r="R200" s="44" t="str">
        <f t="shared" si="100"/>
        <v>Medium Risk</v>
      </c>
      <c r="S200" s="45" t="str">
        <f t="shared" si="101"/>
        <v>Basic Level of Service</v>
      </c>
      <c r="T200" s="62" t="str">
        <f t="shared" si="114"/>
        <v>Medium Priority</v>
      </c>
      <c r="U200" s="46">
        <f t="shared" si="102"/>
        <v>5</v>
      </c>
      <c r="V200" s="28" t="str">
        <f t="shared" si="115"/>
        <v>Repair or Replace Components</v>
      </c>
      <c r="W200" s="47" t="str">
        <f t="shared" si="116"/>
        <v>Intake Structure, Kiosk/Tap Stand</v>
      </c>
      <c r="X200" s="27" t="str">
        <f t="shared" si="117"/>
        <v>Create Plan To Repair or Replace Components</v>
      </c>
      <c r="Y200" s="48">
        <f t="shared" si="103"/>
        <v>27</v>
      </c>
      <c r="Z200" s="48">
        <f t="shared" si="104"/>
        <v>17</v>
      </c>
      <c r="AA200" s="48">
        <f t="shared" si="105"/>
        <v>27</v>
      </c>
      <c r="AB200" s="48">
        <f t="shared" si="106"/>
        <v>17</v>
      </c>
      <c r="AC200" s="48">
        <f t="shared" si="107"/>
        <v>27</v>
      </c>
      <c r="AD200" s="48" t="str">
        <f t="shared" si="108"/>
        <v xml:space="preserve"> </v>
      </c>
      <c r="AE200" s="48" t="str">
        <f t="shared" si="109"/>
        <v xml:space="preserve"> </v>
      </c>
      <c r="AF200" s="48" t="str">
        <f t="shared" si="110"/>
        <v xml:space="preserve"> </v>
      </c>
      <c r="AG200" s="49" t="str">
        <f t="shared" si="111"/>
        <v/>
      </c>
      <c r="AH200" s="48">
        <f t="shared" si="112"/>
        <v>17</v>
      </c>
      <c r="AI200" s="50">
        <f>'Details and Calculations'!AE199</f>
        <v>2</v>
      </c>
      <c r="AJ200" s="50">
        <f>'Details and Calculations'!AM199</f>
        <v>1</v>
      </c>
      <c r="AK200" s="50">
        <f>'Details and Calculations'!AR199</f>
        <v>1</v>
      </c>
      <c r="AL200" s="50">
        <f>'Details and Calculations'!AW199</f>
        <v>1</v>
      </c>
      <c r="AM200" s="50">
        <f>'Details and Calculations'!BA199</f>
        <v>1</v>
      </c>
      <c r="AN200" s="50" t="str">
        <f>'Details and Calculations'!BF199</f>
        <v xml:space="preserve"> </v>
      </c>
      <c r="AO200" s="50" t="str">
        <f>'Details and Calculations'!BI199</f>
        <v xml:space="preserve"> </v>
      </c>
      <c r="AP200" s="50" t="str">
        <f>'Details and Calculations'!BM199</f>
        <v xml:space="preserve"> </v>
      </c>
      <c r="AQ200" s="50" t="str">
        <f>'Details and Calculations'!BP199</f>
        <v xml:space="preserve"> </v>
      </c>
      <c r="AR200" s="50">
        <f>'Details and Calculations'!CC199</f>
        <v>2</v>
      </c>
      <c r="AS200" s="50">
        <f>'Details and Calculations'!CJ199</f>
        <v>2</v>
      </c>
      <c r="AT200" s="51">
        <f>'Details and Calculations'!T199</f>
        <v>1</v>
      </c>
      <c r="AU200" s="51">
        <f>'Details and Calculations'!Z199</f>
        <v>0</v>
      </c>
      <c r="AV200" s="51">
        <f>'Details and Calculations'!S199</f>
        <v>0</v>
      </c>
      <c r="AW200" s="51">
        <f>'Details and Calculations'!AI199</f>
        <v>1</v>
      </c>
      <c r="AX200" s="51">
        <f>'Details and Calculations'!BY199</f>
        <v>1</v>
      </c>
      <c r="AY200" s="51">
        <f>'Details and Calculations'!CG199</f>
        <v>1</v>
      </c>
      <c r="AZ200" s="51">
        <f>'Details and Calculations'!CI199</f>
        <v>1</v>
      </c>
      <c r="BA200" s="51">
        <f t="shared" si="113"/>
        <v>0</v>
      </c>
      <c r="BB200" s="52">
        <f>'Details and Calculations'!Y199</f>
        <v>1</v>
      </c>
      <c r="BC200" s="52">
        <f>'Details and Calculations'!AC199</f>
        <v>1</v>
      </c>
      <c r="BD200" s="52">
        <f>'Details and Calculations'!AK199</f>
        <v>1</v>
      </c>
      <c r="BE200" s="52">
        <f>'Details and Calculations'!AN199</f>
        <v>1800</v>
      </c>
      <c r="BF200" s="52">
        <f>'Details and Calculations'!AP199</f>
        <v>2</v>
      </c>
      <c r="BG200" s="52">
        <f>'Details and Calculations'!AT199</f>
        <v>1</v>
      </c>
      <c r="BH200" s="52">
        <f>'Details and Calculations'!AY199</f>
        <v>1</v>
      </c>
      <c r="BI200" s="52">
        <f>'Details and Calculations'!BB199</f>
        <v>1200</v>
      </c>
      <c r="BJ200" s="52" t="str">
        <f>'Details and Calculations'!BD199</f>
        <v xml:space="preserve"> </v>
      </c>
      <c r="BK200" s="52">
        <f>'Details and Calculations'!CA199</f>
        <v>5</v>
      </c>
      <c r="BL200" s="43">
        <f>'Details and Calculations'!AA199</f>
        <v>1</v>
      </c>
      <c r="BM200" s="43" t="str">
        <f>'Details and Calculations'!AB199</f>
        <v>"Springbox" --Intake Structure At A Spring</v>
      </c>
      <c r="BN200" s="43">
        <f>'Details and Calculations'!AD199</f>
        <v>2014</v>
      </c>
      <c r="BO200" s="43">
        <f>'Details and Calculations'!AJ199</f>
        <v>1</v>
      </c>
      <c r="BP200" s="43">
        <f>'Details and Calculations'!AL199</f>
        <v>2014</v>
      </c>
      <c r="BQ200" s="43">
        <f>'Details and Calculations'!AO199</f>
        <v>1</v>
      </c>
      <c r="BR200" s="43">
        <f>'Details and Calculations'!AQ199</f>
        <v>2014</v>
      </c>
      <c r="BS200" s="43">
        <f>'Details and Calculations'!AS199</f>
        <v>1</v>
      </c>
      <c r="BT200" s="43">
        <f>'Details and Calculations'!AV199</f>
        <v>2014</v>
      </c>
      <c r="BU200" s="43">
        <f>'Details and Calculations'!AX199</f>
        <v>1</v>
      </c>
      <c r="BV200" s="43">
        <f>'Details and Calculations'!AZ199</f>
        <v>2014</v>
      </c>
      <c r="BW200" s="43">
        <f>'Details and Calculations'!BC199</f>
        <v>0</v>
      </c>
      <c r="BX200" s="43" t="str">
        <f>'Details and Calculations'!BE199</f>
        <v xml:space="preserve"> </v>
      </c>
      <c r="BY200" s="43" t="str">
        <f>'Details and Calculations'!BG199</f>
        <v xml:space="preserve"> </v>
      </c>
      <c r="BZ200" s="43" t="str">
        <f>'Details and Calculations'!BH199</f>
        <v xml:space="preserve"> </v>
      </c>
      <c r="CA200" s="43">
        <f>'Details and Calculations'!BJ199</f>
        <v>0</v>
      </c>
      <c r="CB200" s="43" t="str">
        <f>'Details and Calculations'!BK199</f>
        <v/>
      </c>
      <c r="CC200" s="43" t="str">
        <f>'Details and Calculations'!BL199</f>
        <v xml:space="preserve"> </v>
      </c>
      <c r="CD200" s="43" t="str">
        <f>'Details and Calculations'!BN199</f>
        <v xml:space="preserve"> </v>
      </c>
      <c r="CE200" s="43" t="str">
        <f>'Details and Calculations'!BO199</f>
        <v xml:space="preserve"> </v>
      </c>
      <c r="CF200" s="43">
        <f>'Details and Calculations'!BZ199</f>
        <v>1</v>
      </c>
      <c r="CG200" s="43">
        <f>'Details and Calculations'!CB199</f>
        <v>2014</v>
      </c>
      <c r="CH200" s="31"/>
      <c r="CI200" s="53"/>
    </row>
    <row r="201" spans="1:87" x14ac:dyDescent="0.3">
      <c r="A201" s="43">
        <f>'Details and Calculations'!A200</f>
        <v>2017</v>
      </c>
      <c r="B201" s="43" t="str">
        <f>'Details and Calculations'!C200</f>
        <v>Rwanda</v>
      </c>
      <c r="C201" s="43" t="str">
        <f>'Details and Calculations'!D200</f>
        <v>Rulindo</v>
      </c>
      <c r="D201" s="43" t="str">
        <f>'Details and Calculations'!E200</f>
        <v>Rukozo</v>
      </c>
      <c r="E201" s="43" t="str">
        <f>'Details and Calculations'!F200</f>
        <v>Buraro</v>
      </c>
      <c r="F201" s="43" t="str">
        <f>'Details and Calculations'!G200</f>
        <v>Kivomo</v>
      </c>
      <c r="G201" s="43" t="str">
        <f>'Details and Calculations'!H200</f>
        <v/>
      </c>
      <c r="H201" s="43" t="str">
        <f>'Details and Calculations'!I200</f>
        <v/>
      </c>
      <c r="I201" s="43" t="str">
        <f>'Details and Calculations'!J200</f>
        <v>Nyamagana</v>
      </c>
      <c r="J201" s="43">
        <f>'Details and Calculations'!K200</f>
        <v>78</v>
      </c>
      <c r="K201" s="43">
        <f>'Details and Calculations'!O200</f>
        <v>70</v>
      </c>
      <c r="L201" s="43">
        <f>'Details and Calculations'!P201</f>
        <v>5</v>
      </c>
      <c r="M201" s="43" t="str">
        <f>'Details and Calculations'!U200</f>
        <v>Piped Network -- Gravity Only</v>
      </c>
      <c r="N201" s="43">
        <f>'Details and Calculations'!V200</f>
        <v>2011</v>
      </c>
      <c r="O201" s="43" t="str">
        <f>'Details and Calculations'!W200</f>
        <v>Government And African Development Bank</v>
      </c>
      <c r="P201" s="43" t="str">
        <f>'Details and Calculations'!X200</f>
        <v>Spring</v>
      </c>
      <c r="Q201" s="44" t="str">
        <f t="shared" ref="Q201:Q264" si="118">IF(AT201=0,"No Improved Water Point/System",IF(COUNTIF(Y201:AH201,"&lt;=5")&gt;2,"High Risk",IF(COUNTIF(Y201:AH201,"&lt;=5")=2,"Medium Risk",IF(COUNTIF(Y201:AH201,"&lt;=5")&lt;=1,"Low Risk"))))</f>
        <v>Low Risk</v>
      </c>
      <c r="R201" s="44" t="str">
        <f t="shared" ref="R201:R264" si="119">IF(AT201=0,"No Improved Water Point/System",IF(COUNTIF(AI201:AS201,"3")&gt;=1,"High Risk",IF(COUNTIF(AI201:AS201,"2")&gt;=3,"Medium Risk",IF(COUNTIF(AI201:AS201,"2")&lt;3,"Low Risk"))))</f>
        <v>Medium Risk</v>
      </c>
      <c r="S201" s="45" t="str">
        <f t="shared" ref="S201:S264" si="120">IF(U201=0,"No Improved Water Point/System",IF(U201=1,"Inadequate Level of Service",IF(U201=2,"Inadequate Level of Service",IF(U201=3,"Basic Level of Service",IF(U201=4,"Basic Level of Service",IF(U201=5,"Basic Level of Service",IF(U201=6,"Intermediate Level of Service",IF(U201=7,"Intermediate Level of Service",IF(U201=8,"High Level of Service")))))))))</f>
        <v>Basic Level of Service</v>
      </c>
      <c r="T201" s="62" t="str">
        <f t="shared" si="114"/>
        <v>Medium Priority</v>
      </c>
      <c r="U201" s="46">
        <f t="shared" ref="U201:U264" si="121">SUM(AT201:BA201)</f>
        <v>4</v>
      </c>
      <c r="V201" s="28" t="str">
        <f t="shared" ref="V201:V264" si="122">IF(T201="New Construction Needed","New Construction Needed",IF(T201="High Priority","Major Repairs or Replace System",IF(AS201="3","Major Repairs or Replace System",IF(AS201="2","Major Repairs or Replace System",IF(Q201="Medium Risk","Consider Replacing Aging Components",IF(Q201="High Risk","Consider Replacing Aging Components",IF(AI201=2,"Repair or Replace Components",IF(AI201=2,"Repair or Replace Components",IF(AJ201=2,"Repair or Replace Components",IF(AK201=2,"Repair or Replace Components",IF(AL201=2,"Repair or Replace Components", IF(AM201=2,"Repair or Replace Components", IF(AN201=2,"Repair or Replace Components", IF(AO201=2,"Repair or Replace Components", IF(AP201=2,"Repair or Replace Components", IF(AR201=2,"Repair or Replace Components",IF(AI201=3,"Repair or Replace Components",IF(AI201=3,"Repair or Replace Components",IF(AJ201=3,"Repair or Replace Components",IF(AK201=3,"Repair or Replace Components",IF(AL201=3,"Repair or Replace Components", IF(AM201=3,"Repair or Replace Components", IF(AN201=3,"Repair or Replace Components", IF(AO201=3,"Repair or Replace Components", IF(AP201=3,"Repair or Replace Components", IF(AR201=3,"Repair or Replace Components","Perform Routine Preventative Maintenance"))))))))))))))))))))))))))</f>
        <v>Repair or Replace Components</v>
      </c>
      <c r="W201" s="47" t="str">
        <f t="shared" ref="W201:W264" si="123">IF(V201="Consider Replacing Aging Components",CONCATENATE(IF(AG201&lt;=5,"Treatment Housing Structure, ",""),IF(Y201&lt;=5,"Intake Structure,  ",""),IF(Z201&lt;=5,"Conduction Line, ",""),IF(AA201&lt;=5,"Storage Tank, ",""),IF(AB201&lt;=5,"Other Concrete Structures, "," "),IF(AC201&gt;=5,"Distribution Network, "," "), IF(AD201&gt;=5,"Pump, "," "), IF(AE201&gt;=5,"Pump Station, "," "), IF(AF201&gt;=5," Treatment Equipment, "," "), IF(AH201&gt;=5,"Kiosk/Tap Stand"," ")),IF(V201="Repair or Replace Components",CONCATENATE(IF(AG201=2,"Treatment Housing Structure, ",""),IF(AG201=3,"Treatment Housing Structure, ",""),IF(AI201=2,"Intake Structure, ",""),IF(AI201=3,"Intake Structure, ",""),IF(AJ201=2,"Conduction Line, ",""),IF(AJ201=3,"Conduction Line, ",""),IF(AK201=2,"Storage Tank, ",""),IF(AK201=3,"Storage Tank, ",""),IF(AL201=2,"Other Concrete Structures ",""),IF(AL201=3, "Other Concrete Structures ",""), IF(AM201=2,"Distribution  Line, ",""),IF(AM201=3,"Distribution Line, ",""), IF(AN201=2,"Pump, ",""),IF(AN201=3,"Pump, ",""), IF(AO201=2,"Pump Station, ",""),IF(AO201=3,"Pump Station, ",""), IF(AP201=2,"Treatment Equipment, ",""),IF(AP201=3," Treatment Equipment, ",""), IF(AR201=2,"Kiosk/Tap Stand",""),IF(AR201=3," Kiosk/Tap Stand","")),""))</f>
        <v>Distribution  Line, Kiosk/Tap Stand</v>
      </c>
      <c r="X201" s="27" t="str">
        <f t="shared" ref="X201:X264" si="124">IF(V201="New Construction Needed","Plan For Investment and Construction",IF(V201="Major Repairs or Replace System","Further Technical Diagnostic Needed",IF(V201="Consider Replacing Aging Components","Further Technical Diagnostic Needed ",IF(V201="Repair or Replace Components","Create Plan To Repair or Replace Components",IF(V201="Perform Routine Preventative Maintenance","Maintain O&amp;M and Routine Monitoring",)))))</f>
        <v>Create Plan To Repair or Replace Components</v>
      </c>
      <c r="Y201" s="48">
        <f t="shared" ref="Y201:Y264" si="125">IF(BL201=1,Reference_Intake-(A201-BN201)," ")</f>
        <v>28</v>
      </c>
      <c r="Z201" s="48">
        <f t="shared" ref="Z201:Z264" si="126">IF(BO201=1,Reference_Conduction_Line-(A201-BP201)," ")</f>
        <v>18</v>
      </c>
      <c r="AA201" s="48">
        <f t="shared" ref="AA201:AA264" si="127">IF(BQ201=1,Reference_Storage_Tank-(A201-BR201)," ")</f>
        <v>24</v>
      </c>
      <c r="AB201" s="48">
        <f t="shared" ref="AB201:AB264" si="128">IF(BS201=1,Reference_Other_Concrete_Structures-(A201-BT201)," ")</f>
        <v>14</v>
      </c>
      <c r="AC201" s="48">
        <f t="shared" ref="AC201:AC264" si="129">IF(BU201=1,Reference_Distribution_Network-(A201-BV201)," ")</f>
        <v>24</v>
      </c>
      <c r="AD201" s="48" t="str">
        <f t="shared" ref="AD201:AD264" si="130">IF(BW201=1,Reference_Pump-(A201-BX201)," ")</f>
        <v xml:space="preserve"> </v>
      </c>
      <c r="AE201" s="48" t="str">
        <f t="shared" ref="AE201:AE264" si="131">IF(BY201=1,Reference_Pump_House-(A201-BZ201)," ")</f>
        <v xml:space="preserve"> </v>
      </c>
      <c r="AF201" s="48" t="str">
        <f t="shared" ref="AF201:AF264" si="132">IF(CA201=1,Reference_Treatment_Equipment-(A201-CC201)," ")</f>
        <v xml:space="preserve"> </v>
      </c>
      <c r="AG201" s="49" t="str">
        <f t="shared" ref="AG201:AG264" si="133">IF(CD201=1,Reference_Treatment_Housing_Structure-(A201-CE201),"")</f>
        <v/>
      </c>
      <c r="AH201" s="48">
        <f t="shared" ref="AH201:AH264" si="134">IF(CF201=1,Reference_Kiosk-(A201-CG201)," ")</f>
        <v>14</v>
      </c>
      <c r="AI201" s="50">
        <f>'Details and Calculations'!AE200</f>
        <v>1</v>
      </c>
      <c r="AJ201" s="50">
        <f>'Details and Calculations'!AM200</f>
        <v>1</v>
      </c>
      <c r="AK201" s="50">
        <f>'Details and Calculations'!AR200</f>
        <v>1</v>
      </c>
      <c r="AL201" s="50">
        <f>'Details and Calculations'!AW200</f>
        <v>1</v>
      </c>
      <c r="AM201" s="50">
        <f>'Details and Calculations'!BA200</f>
        <v>2</v>
      </c>
      <c r="AN201" s="50" t="str">
        <f>'Details and Calculations'!BF200</f>
        <v xml:space="preserve"> </v>
      </c>
      <c r="AO201" s="50" t="str">
        <f>'Details and Calculations'!BI200</f>
        <v xml:space="preserve"> </v>
      </c>
      <c r="AP201" s="50" t="str">
        <f>'Details and Calculations'!BM200</f>
        <v xml:space="preserve"> </v>
      </c>
      <c r="AQ201" s="50" t="str">
        <f>'Details and Calculations'!BP200</f>
        <v xml:space="preserve"> </v>
      </c>
      <c r="AR201" s="50">
        <f>'Details and Calculations'!CC200</f>
        <v>2</v>
      </c>
      <c r="AS201" s="50">
        <f>'Details and Calculations'!CJ200</f>
        <v>2</v>
      </c>
      <c r="AT201" s="51">
        <f>'Details and Calculations'!T200</f>
        <v>1</v>
      </c>
      <c r="AU201" s="51">
        <f>'Details and Calculations'!Z200</f>
        <v>1</v>
      </c>
      <c r="AV201" s="51">
        <f>'Details and Calculations'!S200</f>
        <v>0</v>
      </c>
      <c r="AW201" s="51">
        <f>'Details and Calculations'!AI200</f>
        <v>1</v>
      </c>
      <c r="AX201" s="51">
        <f>'Details and Calculations'!BY200</f>
        <v>1</v>
      </c>
      <c r="AY201" s="51">
        <f>'Details and Calculations'!CG200</f>
        <v>0</v>
      </c>
      <c r="AZ201" s="51">
        <f>'Details and Calculations'!CI200</f>
        <v>0</v>
      </c>
      <c r="BA201" s="51">
        <f t="shared" ref="BA201:BA264" si="135">IF(AS201=1,1,0)</f>
        <v>0</v>
      </c>
      <c r="BB201" s="52">
        <f>'Details and Calculations'!Y200</f>
        <v>2</v>
      </c>
      <c r="BC201" s="52">
        <f>'Details and Calculations'!AC200</f>
        <v>1</v>
      </c>
      <c r="BD201" s="52">
        <f>'Details and Calculations'!AK200</f>
        <v>2</v>
      </c>
      <c r="BE201" s="52">
        <f>'Details and Calculations'!AN200</f>
        <v>2100</v>
      </c>
      <c r="BF201" s="52">
        <f>'Details and Calculations'!AP200</f>
        <v>11</v>
      </c>
      <c r="BG201" s="52">
        <f>'Details and Calculations'!AT200</f>
        <v>15</v>
      </c>
      <c r="BH201" s="52">
        <f>'Details and Calculations'!AY200</f>
        <v>3</v>
      </c>
      <c r="BI201" s="52">
        <f>'Details and Calculations'!BB200</f>
        <v>37000</v>
      </c>
      <c r="BJ201" s="52" t="str">
        <f>'Details and Calculations'!BD200</f>
        <v xml:space="preserve"> </v>
      </c>
      <c r="BK201" s="52">
        <f>'Details and Calculations'!CA200</f>
        <v>29</v>
      </c>
      <c r="BL201" s="43">
        <f>'Details and Calculations'!AA200</f>
        <v>1</v>
      </c>
      <c r="BM201" s="43" t="str">
        <f>'Details and Calculations'!AB200</f>
        <v>"Springbox" --Intake Structure At A Spring</v>
      </c>
      <c r="BN201" s="43">
        <f>'Details and Calculations'!AD200</f>
        <v>2015</v>
      </c>
      <c r="BO201" s="43">
        <f>'Details and Calculations'!AJ200</f>
        <v>1</v>
      </c>
      <c r="BP201" s="43">
        <f>'Details and Calculations'!AL200</f>
        <v>2015</v>
      </c>
      <c r="BQ201" s="43">
        <f>'Details and Calculations'!AO200</f>
        <v>1</v>
      </c>
      <c r="BR201" s="43">
        <f>'Details and Calculations'!AQ200</f>
        <v>2011</v>
      </c>
      <c r="BS201" s="43">
        <f>'Details and Calculations'!AS200</f>
        <v>1</v>
      </c>
      <c r="BT201" s="43">
        <f>'Details and Calculations'!AV200</f>
        <v>2011</v>
      </c>
      <c r="BU201" s="43">
        <f>'Details and Calculations'!AX200</f>
        <v>1</v>
      </c>
      <c r="BV201" s="43">
        <f>'Details and Calculations'!AZ200</f>
        <v>2011</v>
      </c>
      <c r="BW201" s="43">
        <f>'Details and Calculations'!BC200</f>
        <v>0</v>
      </c>
      <c r="BX201" s="43" t="str">
        <f>'Details and Calculations'!BE200</f>
        <v xml:space="preserve"> </v>
      </c>
      <c r="BY201" s="43" t="str">
        <f>'Details and Calculations'!BG200</f>
        <v xml:space="preserve"> </v>
      </c>
      <c r="BZ201" s="43" t="str">
        <f>'Details and Calculations'!BH200</f>
        <v xml:space="preserve"> </v>
      </c>
      <c r="CA201" s="43">
        <f>'Details and Calculations'!BJ200</f>
        <v>0</v>
      </c>
      <c r="CB201" s="43" t="str">
        <f>'Details and Calculations'!BK200</f>
        <v/>
      </c>
      <c r="CC201" s="43" t="str">
        <f>'Details and Calculations'!BL200</f>
        <v xml:space="preserve"> </v>
      </c>
      <c r="CD201" s="43" t="str">
        <f>'Details and Calculations'!BN200</f>
        <v xml:space="preserve"> </v>
      </c>
      <c r="CE201" s="43" t="str">
        <f>'Details and Calculations'!BO200</f>
        <v xml:space="preserve"> </v>
      </c>
      <c r="CF201" s="43">
        <f>'Details and Calculations'!BZ200</f>
        <v>1</v>
      </c>
      <c r="CG201" s="43">
        <f>'Details and Calculations'!CB200</f>
        <v>2011</v>
      </c>
      <c r="CH201" s="31"/>
      <c r="CI201" s="53"/>
    </row>
    <row r="202" spans="1:87" x14ac:dyDescent="0.3">
      <c r="A202" s="43">
        <f>'Details and Calculations'!A201</f>
        <v>2017</v>
      </c>
      <c r="B202" s="43" t="str">
        <f>'Details and Calculations'!C201</f>
        <v>Rwanda</v>
      </c>
      <c r="C202" s="43" t="str">
        <f>'Details and Calculations'!D201</f>
        <v>Rulindo</v>
      </c>
      <c r="D202" s="43" t="str">
        <f>'Details and Calculations'!E201</f>
        <v>Base</v>
      </c>
      <c r="E202" s="43" t="str">
        <f>'Details and Calculations'!F201</f>
        <v>Cyohoha</v>
      </c>
      <c r="F202" s="43" t="str">
        <f>'Details and Calculations'!G201</f>
        <v>Kabingo</v>
      </c>
      <c r="G202" s="43" t="str">
        <f>'Details and Calculations'!H201</f>
        <v/>
      </c>
      <c r="H202" s="43" t="str">
        <f>'Details and Calculations'!I201</f>
        <v/>
      </c>
      <c r="I202" s="43" t="str">
        <f>'Details and Calculations'!J201</f>
        <v>Nyamagana</v>
      </c>
      <c r="J202" s="43">
        <f>'Details and Calculations'!K201</f>
        <v>65</v>
      </c>
      <c r="K202" s="43">
        <f>'Details and Calculations'!O201</f>
        <v>60</v>
      </c>
      <c r="L202" s="43">
        <f>'Details and Calculations'!P202</f>
        <v>23</v>
      </c>
      <c r="M202" s="43" t="str">
        <f>'Details and Calculations'!U201</f>
        <v>Piped Network -- Gravity Only</v>
      </c>
      <c r="N202" s="43">
        <f>'Details and Calculations'!V201</f>
        <v>2011</v>
      </c>
      <c r="O202" s="43" t="str">
        <f>'Details and Calculations'!W201</f>
        <v>Government And African Development Bank</v>
      </c>
      <c r="P202" s="43" t="str">
        <f>'Details and Calculations'!X201</f>
        <v>Spring</v>
      </c>
      <c r="Q202" s="44" t="str">
        <f t="shared" si="118"/>
        <v>Low Risk</v>
      </c>
      <c r="R202" s="44" t="str">
        <f t="shared" si="119"/>
        <v>Low Risk</v>
      </c>
      <c r="S202" s="45" t="str">
        <f t="shared" si="120"/>
        <v>Intermediate Level of Service</v>
      </c>
      <c r="T202" s="62" t="str">
        <f t="shared" si="114"/>
        <v>Low Priority</v>
      </c>
      <c r="U202" s="46">
        <f t="shared" si="121"/>
        <v>6</v>
      </c>
      <c r="V202" s="28" t="str">
        <f t="shared" si="122"/>
        <v>Repair or Replace Components</v>
      </c>
      <c r="W202" s="47" t="str">
        <f t="shared" si="123"/>
        <v xml:space="preserve">Distribution  Line, </v>
      </c>
      <c r="X202" s="27" t="str">
        <f t="shared" si="124"/>
        <v>Create Plan To Repair or Replace Components</v>
      </c>
      <c r="Y202" s="48">
        <f t="shared" si="125"/>
        <v>28</v>
      </c>
      <c r="Z202" s="48">
        <f t="shared" si="126"/>
        <v>18</v>
      </c>
      <c r="AA202" s="48">
        <f t="shared" si="127"/>
        <v>24</v>
      </c>
      <c r="AB202" s="48">
        <f t="shared" si="128"/>
        <v>14</v>
      </c>
      <c r="AC202" s="48">
        <f t="shared" si="129"/>
        <v>24</v>
      </c>
      <c r="AD202" s="48" t="str">
        <f t="shared" si="130"/>
        <v xml:space="preserve"> </v>
      </c>
      <c r="AE202" s="48" t="str">
        <f t="shared" si="131"/>
        <v xml:space="preserve"> </v>
      </c>
      <c r="AF202" s="48" t="str">
        <f t="shared" si="132"/>
        <v xml:space="preserve"> </v>
      </c>
      <c r="AG202" s="49" t="str">
        <f t="shared" si="133"/>
        <v/>
      </c>
      <c r="AH202" s="48">
        <f t="shared" si="134"/>
        <v>14</v>
      </c>
      <c r="AI202" s="50">
        <f>'Details and Calculations'!AE201</f>
        <v>1</v>
      </c>
      <c r="AJ202" s="50">
        <f>'Details and Calculations'!AM201</f>
        <v>1</v>
      </c>
      <c r="AK202" s="50">
        <f>'Details and Calculations'!AR201</f>
        <v>1</v>
      </c>
      <c r="AL202" s="50">
        <f>'Details and Calculations'!AW201</f>
        <v>1</v>
      </c>
      <c r="AM202" s="50">
        <f>'Details and Calculations'!BA201</f>
        <v>2</v>
      </c>
      <c r="AN202" s="50" t="str">
        <f>'Details and Calculations'!BF201</f>
        <v xml:space="preserve"> </v>
      </c>
      <c r="AO202" s="50" t="str">
        <f>'Details and Calculations'!BI201</f>
        <v xml:space="preserve"> </v>
      </c>
      <c r="AP202" s="50" t="str">
        <f>'Details and Calculations'!BM201</f>
        <v xml:space="preserve"> </v>
      </c>
      <c r="AQ202" s="50" t="str">
        <f>'Details and Calculations'!BP201</f>
        <v xml:space="preserve"> </v>
      </c>
      <c r="AR202" s="50">
        <f>'Details and Calculations'!CC201</f>
        <v>1</v>
      </c>
      <c r="AS202" s="50">
        <f>'Details and Calculations'!CJ201</f>
        <v>2</v>
      </c>
      <c r="AT202" s="51">
        <f>'Details and Calculations'!T201</f>
        <v>1</v>
      </c>
      <c r="AU202" s="51">
        <f>'Details and Calculations'!Z201</f>
        <v>1</v>
      </c>
      <c r="AV202" s="51">
        <f>'Details and Calculations'!S201</f>
        <v>0</v>
      </c>
      <c r="AW202" s="51">
        <f>'Details and Calculations'!AI201</f>
        <v>1</v>
      </c>
      <c r="AX202" s="51">
        <f>'Details and Calculations'!BY201</f>
        <v>1</v>
      </c>
      <c r="AY202" s="51">
        <f>'Details and Calculations'!CG201</f>
        <v>1</v>
      </c>
      <c r="AZ202" s="51">
        <f>'Details and Calculations'!CI201</f>
        <v>1</v>
      </c>
      <c r="BA202" s="51">
        <f t="shared" si="135"/>
        <v>0</v>
      </c>
      <c r="BB202" s="52">
        <f>'Details and Calculations'!Y201</f>
        <v>2</v>
      </c>
      <c r="BC202" s="52">
        <f>'Details and Calculations'!AC201</f>
        <v>1</v>
      </c>
      <c r="BD202" s="52">
        <f>'Details and Calculations'!AK201</f>
        <v>2</v>
      </c>
      <c r="BE202" s="52">
        <f>'Details and Calculations'!AN201</f>
        <v>2100</v>
      </c>
      <c r="BF202" s="52">
        <f>'Details and Calculations'!AP201</f>
        <v>11</v>
      </c>
      <c r="BG202" s="52">
        <f>'Details and Calculations'!AT201</f>
        <v>15</v>
      </c>
      <c r="BH202" s="52">
        <f>'Details and Calculations'!AY201</f>
        <v>3</v>
      </c>
      <c r="BI202" s="52">
        <f>'Details and Calculations'!BB201</f>
        <v>37000</v>
      </c>
      <c r="BJ202" s="52" t="str">
        <f>'Details and Calculations'!BD201</f>
        <v xml:space="preserve"> </v>
      </c>
      <c r="BK202" s="52">
        <f>'Details and Calculations'!CA201</f>
        <v>29</v>
      </c>
      <c r="BL202" s="43">
        <f>'Details and Calculations'!AA201</f>
        <v>1</v>
      </c>
      <c r="BM202" s="43" t="str">
        <f>'Details and Calculations'!AB201</f>
        <v>"Springbox" --Intake Structure At A Spring</v>
      </c>
      <c r="BN202" s="43">
        <f>'Details and Calculations'!AD201</f>
        <v>2015</v>
      </c>
      <c r="BO202" s="43">
        <f>'Details and Calculations'!AJ201</f>
        <v>1</v>
      </c>
      <c r="BP202" s="43">
        <f>'Details and Calculations'!AL201</f>
        <v>2015</v>
      </c>
      <c r="BQ202" s="43">
        <f>'Details and Calculations'!AO201</f>
        <v>1</v>
      </c>
      <c r="BR202" s="43">
        <f>'Details and Calculations'!AQ201</f>
        <v>2011</v>
      </c>
      <c r="BS202" s="43">
        <f>'Details and Calculations'!AS201</f>
        <v>1</v>
      </c>
      <c r="BT202" s="43">
        <f>'Details and Calculations'!AV201</f>
        <v>2011</v>
      </c>
      <c r="BU202" s="43">
        <f>'Details and Calculations'!AX201</f>
        <v>1</v>
      </c>
      <c r="BV202" s="43">
        <f>'Details and Calculations'!AZ201</f>
        <v>2011</v>
      </c>
      <c r="BW202" s="43">
        <f>'Details and Calculations'!BC201</f>
        <v>0</v>
      </c>
      <c r="BX202" s="43" t="str">
        <f>'Details and Calculations'!BE201</f>
        <v xml:space="preserve"> </v>
      </c>
      <c r="BY202" s="43" t="str">
        <f>'Details and Calculations'!BG201</f>
        <v xml:space="preserve"> </v>
      </c>
      <c r="BZ202" s="43" t="str">
        <f>'Details and Calculations'!BH201</f>
        <v xml:space="preserve"> </v>
      </c>
      <c r="CA202" s="43">
        <f>'Details and Calculations'!BJ201</f>
        <v>0</v>
      </c>
      <c r="CB202" s="43" t="str">
        <f>'Details and Calculations'!BK201</f>
        <v/>
      </c>
      <c r="CC202" s="43" t="str">
        <f>'Details and Calculations'!BL201</f>
        <v xml:space="preserve"> </v>
      </c>
      <c r="CD202" s="43" t="str">
        <f>'Details and Calculations'!BN201</f>
        <v xml:space="preserve"> </v>
      </c>
      <c r="CE202" s="43" t="str">
        <f>'Details and Calculations'!BO201</f>
        <v xml:space="preserve"> </v>
      </c>
      <c r="CF202" s="43">
        <f>'Details and Calculations'!BZ201</f>
        <v>1</v>
      </c>
      <c r="CG202" s="43">
        <f>'Details and Calculations'!CB201</f>
        <v>2011</v>
      </c>
      <c r="CH202" s="31"/>
      <c r="CI202" s="53"/>
    </row>
    <row r="203" spans="1:87" x14ac:dyDescent="0.3">
      <c r="A203" s="43">
        <f>'Details and Calculations'!A202</f>
        <v>2017</v>
      </c>
      <c r="B203" s="43" t="str">
        <f>'Details and Calculations'!C202</f>
        <v>Rwanda</v>
      </c>
      <c r="C203" s="43" t="str">
        <f>'Details and Calculations'!D202</f>
        <v>Rulindo</v>
      </c>
      <c r="D203" s="43" t="str">
        <f>'Details and Calculations'!E202</f>
        <v>Base</v>
      </c>
      <c r="E203" s="43" t="str">
        <f>'Details and Calculations'!F202</f>
        <v>Rwamahwa</v>
      </c>
      <c r="F203" s="43" t="str">
        <f>'Details and Calculations'!G202</f>
        <v>Kiruli</v>
      </c>
      <c r="G203" s="43" t="str">
        <f>'Details and Calculations'!H202</f>
        <v/>
      </c>
      <c r="H203" s="43" t="str">
        <f>'Details and Calculations'!I202</f>
        <v/>
      </c>
      <c r="I203" s="43" t="str">
        <f>'Details and Calculations'!J202</f>
        <v>Migogo</v>
      </c>
      <c r="J203" s="43">
        <f>'Details and Calculations'!K202</f>
        <v>223</v>
      </c>
      <c r="K203" s="43">
        <f>'Details and Calculations'!O202</f>
        <v>200</v>
      </c>
      <c r="L203" s="43">
        <f>'Details and Calculations'!P203</f>
        <v>92</v>
      </c>
      <c r="M203" s="43" t="str">
        <f>'Details and Calculations'!U202</f>
        <v>Piped Network -- Gravity Only</v>
      </c>
      <c r="N203" s="43">
        <f>'Details and Calculations'!V202</f>
        <v>2009</v>
      </c>
      <c r="O203" s="43" t="str">
        <f>'Details and Calculations'!W202</f>
        <v>Italians(Lake Angels)</v>
      </c>
      <c r="P203" s="43" t="str">
        <f>'Details and Calculations'!X202</f>
        <v>Spring</v>
      </c>
      <c r="Q203" s="44" t="str">
        <f t="shared" si="118"/>
        <v>Low Risk</v>
      </c>
      <c r="R203" s="44" t="str">
        <f t="shared" si="119"/>
        <v>Medium Risk</v>
      </c>
      <c r="S203" s="45" t="str">
        <f t="shared" si="120"/>
        <v>Intermediate Level of Service</v>
      </c>
      <c r="T203" s="62" t="str">
        <f t="shared" si="114"/>
        <v>Low Priority</v>
      </c>
      <c r="U203" s="46">
        <f t="shared" si="121"/>
        <v>6</v>
      </c>
      <c r="V203" s="28" t="str">
        <f t="shared" si="122"/>
        <v>Repair or Replace Components</v>
      </c>
      <c r="W203" s="47" t="str">
        <f t="shared" si="123"/>
        <v>Intake Structure, Conduction Line, Storage Tank, Distribution  Line, Kiosk/Tap Stand</v>
      </c>
      <c r="X203" s="27" t="str">
        <f t="shared" si="124"/>
        <v>Create Plan To Repair or Replace Components</v>
      </c>
      <c r="Y203" s="48">
        <f t="shared" si="125"/>
        <v>22</v>
      </c>
      <c r="Z203" s="48">
        <f t="shared" si="126"/>
        <v>12</v>
      </c>
      <c r="AA203" s="48">
        <f t="shared" si="127"/>
        <v>22</v>
      </c>
      <c r="AB203" s="48" t="str">
        <f t="shared" si="128"/>
        <v xml:space="preserve"> </v>
      </c>
      <c r="AC203" s="48">
        <f t="shared" si="129"/>
        <v>25</v>
      </c>
      <c r="AD203" s="48" t="str">
        <f t="shared" si="130"/>
        <v xml:space="preserve"> </v>
      </c>
      <c r="AE203" s="48" t="str">
        <f t="shared" si="131"/>
        <v xml:space="preserve"> </v>
      </c>
      <c r="AF203" s="48" t="str">
        <f t="shared" si="132"/>
        <v xml:space="preserve"> </v>
      </c>
      <c r="AG203" s="49" t="str">
        <f t="shared" si="133"/>
        <v/>
      </c>
      <c r="AH203" s="48">
        <f t="shared" si="134"/>
        <v>12</v>
      </c>
      <c r="AI203" s="50">
        <f>'Details and Calculations'!AE202</f>
        <v>2</v>
      </c>
      <c r="AJ203" s="50">
        <f>'Details and Calculations'!AM202</f>
        <v>2</v>
      </c>
      <c r="AK203" s="50">
        <f>'Details and Calculations'!AR202</f>
        <v>2</v>
      </c>
      <c r="AL203" s="50" t="str">
        <f>'Details and Calculations'!AW202</f>
        <v xml:space="preserve"> </v>
      </c>
      <c r="AM203" s="50">
        <f>'Details and Calculations'!BA202</f>
        <v>2</v>
      </c>
      <c r="AN203" s="50" t="str">
        <f>'Details and Calculations'!BF202</f>
        <v xml:space="preserve"> </v>
      </c>
      <c r="AO203" s="50" t="str">
        <f>'Details and Calculations'!BI202</f>
        <v xml:space="preserve"> </v>
      </c>
      <c r="AP203" s="50" t="str">
        <f>'Details and Calculations'!BM202</f>
        <v xml:space="preserve"> </v>
      </c>
      <c r="AQ203" s="50" t="str">
        <f>'Details and Calculations'!BP202</f>
        <v xml:space="preserve"> </v>
      </c>
      <c r="AR203" s="50">
        <f>'Details and Calculations'!CC202</f>
        <v>2</v>
      </c>
      <c r="AS203" s="50">
        <f>'Details and Calculations'!CJ202</f>
        <v>2</v>
      </c>
      <c r="AT203" s="51">
        <f>'Details and Calculations'!T202</f>
        <v>1</v>
      </c>
      <c r="AU203" s="51">
        <f>'Details and Calculations'!Z202</f>
        <v>0</v>
      </c>
      <c r="AV203" s="51">
        <f>'Details and Calculations'!S202</f>
        <v>1</v>
      </c>
      <c r="AW203" s="51">
        <f>'Details and Calculations'!AI202</f>
        <v>1</v>
      </c>
      <c r="AX203" s="51">
        <f>'Details and Calculations'!BY202</f>
        <v>1</v>
      </c>
      <c r="AY203" s="51">
        <f>'Details and Calculations'!CG202</f>
        <v>1</v>
      </c>
      <c r="AZ203" s="51">
        <f>'Details and Calculations'!CI202</f>
        <v>1</v>
      </c>
      <c r="BA203" s="51">
        <f t="shared" si="135"/>
        <v>0</v>
      </c>
      <c r="BB203" s="52">
        <f>'Details and Calculations'!Y202</f>
        <v>1</v>
      </c>
      <c r="BC203" s="52">
        <f>'Details and Calculations'!AC202</f>
        <v>1</v>
      </c>
      <c r="BD203" s="52">
        <f>'Details and Calculations'!AK202</f>
        <v>2</v>
      </c>
      <c r="BE203" s="52">
        <f>'Details and Calculations'!AN202</f>
        <v>3000</v>
      </c>
      <c r="BF203" s="52">
        <f>'Details and Calculations'!AP202</f>
        <v>3</v>
      </c>
      <c r="BG203" s="52" t="str">
        <f>'Details and Calculations'!AT202</f>
        <v xml:space="preserve"> </v>
      </c>
      <c r="BH203" s="52">
        <f>'Details and Calculations'!AY202</f>
        <v>2</v>
      </c>
      <c r="BI203" s="52">
        <f>'Details and Calculations'!BB202</f>
        <v>3000</v>
      </c>
      <c r="BJ203" s="52" t="str">
        <f>'Details and Calculations'!BD202</f>
        <v xml:space="preserve"> </v>
      </c>
      <c r="BK203" s="52">
        <f>'Details and Calculations'!CA202</f>
        <v>1</v>
      </c>
      <c r="BL203" s="43">
        <f>'Details and Calculations'!AA202</f>
        <v>1</v>
      </c>
      <c r="BM203" s="43" t="str">
        <f>'Details and Calculations'!AB202</f>
        <v>"Springbox" --Intake Structure At A Spring</v>
      </c>
      <c r="BN203" s="43">
        <f>'Details and Calculations'!AD202</f>
        <v>2009</v>
      </c>
      <c r="BO203" s="43">
        <f>'Details and Calculations'!AJ202</f>
        <v>1</v>
      </c>
      <c r="BP203" s="43">
        <f>'Details and Calculations'!AL202</f>
        <v>2009</v>
      </c>
      <c r="BQ203" s="43">
        <f>'Details and Calculations'!AO202</f>
        <v>1</v>
      </c>
      <c r="BR203" s="43">
        <f>'Details and Calculations'!AQ202</f>
        <v>2009</v>
      </c>
      <c r="BS203" s="43">
        <f>'Details and Calculations'!AS202</f>
        <v>0</v>
      </c>
      <c r="BT203" s="43" t="str">
        <f>'Details and Calculations'!AV202</f>
        <v xml:space="preserve"> </v>
      </c>
      <c r="BU203" s="43">
        <f>'Details and Calculations'!AX202</f>
        <v>1</v>
      </c>
      <c r="BV203" s="43">
        <f>'Details and Calculations'!AZ202</f>
        <v>2012</v>
      </c>
      <c r="BW203" s="43">
        <f>'Details and Calculations'!BC202</f>
        <v>0</v>
      </c>
      <c r="BX203" s="43" t="str">
        <f>'Details and Calculations'!BE202</f>
        <v xml:space="preserve"> </v>
      </c>
      <c r="BY203" s="43" t="str">
        <f>'Details and Calculations'!BG202</f>
        <v xml:space="preserve"> </v>
      </c>
      <c r="BZ203" s="43" t="str">
        <f>'Details and Calculations'!BH202</f>
        <v xml:space="preserve"> </v>
      </c>
      <c r="CA203" s="43">
        <f>'Details and Calculations'!BJ202</f>
        <v>0</v>
      </c>
      <c r="CB203" s="43" t="str">
        <f>'Details and Calculations'!BK202</f>
        <v/>
      </c>
      <c r="CC203" s="43" t="str">
        <f>'Details and Calculations'!BL202</f>
        <v xml:space="preserve"> </v>
      </c>
      <c r="CD203" s="43" t="str">
        <f>'Details and Calculations'!BN202</f>
        <v xml:space="preserve"> </v>
      </c>
      <c r="CE203" s="43" t="str">
        <f>'Details and Calculations'!BO202</f>
        <v xml:space="preserve"> </v>
      </c>
      <c r="CF203" s="43">
        <f>'Details and Calculations'!BZ202</f>
        <v>1</v>
      </c>
      <c r="CG203" s="43">
        <f>'Details and Calculations'!CB202</f>
        <v>2009</v>
      </c>
      <c r="CH203" s="31"/>
      <c r="CI203" s="53"/>
    </row>
    <row r="204" spans="1:87" x14ac:dyDescent="0.3">
      <c r="A204" s="43">
        <f>'Details and Calculations'!A203</f>
        <v>2017</v>
      </c>
      <c r="B204" s="43" t="str">
        <f>'Details and Calculations'!C203</f>
        <v>Rwanda</v>
      </c>
      <c r="C204" s="43" t="str">
        <f>'Details and Calculations'!D203</f>
        <v>Rulindo</v>
      </c>
      <c r="D204" s="43" t="str">
        <f>'Details and Calculations'!E203</f>
        <v>Ngoma</v>
      </c>
      <c r="E204" s="43" t="str">
        <f>'Details and Calculations'!F203</f>
        <v>Karambo</v>
      </c>
      <c r="F204" s="43" t="str">
        <f>'Details and Calculations'!G203</f>
        <v>Karambi</v>
      </c>
      <c r="G204" s="43" t="str">
        <f>'Details and Calculations'!H203</f>
        <v/>
      </c>
      <c r="H204" s="43" t="str">
        <f>'Details and Calculations'!I203</f>
        <v/>
      </c>
      <c r="I204" s="43" t="str">
        <f>'Details and Calculations'!J203</f>
        <v>Gahama network</v>
      </c>
      <c r="J204" s="43">
        <f>'Details and Calculations'!K203</f>
        <v>117</v>
      </c>
      <c r="K204" s="43">
        <f>'Details and Calculations'!O203</f>
        <v>25</v>
      </c>
      <c r="L204" s="43">
        <f>'Details and Calculations'!P204</f>
        <v>25</v>
      </c>
      <c r="M204" s="43" t="str">
        <f>'Details and Calculations'!U203</f>
        <v>Piped Network -- Gravity Only</v>
      </c>
      <c r="N204" s="43">
        <f>'Details and Calculations'!V203</f>
        <v>2014</v>
      </c>
      <c r="O204" s="43" t="str">
        <f>'Details and Calculations'!W203</f>
        <v>Governement (District, Wasac) And Water For People</v>
      </c>
      <c r="P204" s="43" t="str">
        <f>'Details and Calculations'!X203</f>
        <v>Spring</v>
      </c>
      <c r="Q204" s="44" t="str">
        <f t="shared" si="118"/>
        <v>Low Risk</v>
      </c>
      <c r="R204" s="44" t="str">
        <f t="shared" si="119"/>
        <v>High Risk</v>
      </c>
      <c r="S204" s="45" t="str">
        <f t="shared" si="120"/>
        <v>Intermediate Level of Service</v>
      </c>
      <c r="T204" s="62" t="str">
        <f t="shared" si="114"/>
        <v>High Priority</v>
      </c>
      <c r="U204" s="46">
        <f t="shared" si="121"/>
        <v>6</v>
      </c>
      <c r="V204" s="28" t="str">
        <f t="shared" si="122"/>
        <v>Major Repairs or Replace System</v>
      </c>
      <c r="W204" s="47" t="str">
        <f t="shared" si="123"/>
        <v/>
      </c>
      <c r="X204" s="27" t="str">
        <f t="shared" si="124"/>
        <v>Further Technical Diagnostic Needed</v>
      </c>
      <c r="Y204" s="48">
        <f t="shared" si="125"/>
        <v>27</v>
      </c>
      <c r="Z204" s="48">
        <f t="shared" si="126"/>
        <v>17</v>
      </c>
      <c r="AA204" s="48">
        <f t="shared" si="127"/>
        <v>27</v>
      </c>
      <c r="AB204" s="48">
        <f t="shared" si="128"/>
        <v>17</v>
      </c>
      <c r="AC204" s="48">
        <f t="shared" si="129"/>
        <v>27</v>
      </c>
      <c r="AD204" s="48" t="str">
        <f t="shared" si="130"/>
        <v xml:space="preserve"> </v>
      </c>
      <c r="AE204" s="48" t="str">
        <f t="shared" si="131"/>
        <v xml:space="preserve"> </v>
      </c>
      <c r="AF204" s="48" t="str">
        <f t="shared" si="132"/>
        <v xml:space="preserve"> </v>
      </c>
      <c r="AG204" s="49" t="str">
        <f t="shared" si="133"/>
        <v/>
      </c>
      <c r="AH204" s="48">
        <f t="shared" si="134"/>
        <v>17</v>
      </c>
      <c r="AI204" s="50">
        <f>'Details and Calculations'!AE203</f>
        <v>2</v>
      </c>
      <c r="AJ204" s="50">
        <f>'Details and Calculations'!AM203</f>
        <v>1</v>
      </c>
      <c r="AK204" s="50">
        <f>'Details and Calculations'!AR203</f>
        <v>1</v>
      </c>
      <c r="AL204" s="50">
        <f>'Details and Calculations'!AW203</f>
        <v>1</v>
      </c>
      <c r="AM204" s="50">
        <f>'Details and Calculations'!BA203</f>
        <v>1</v>
      </c>
      <c r="AN204" s="50" t="str">
        <f>'Details and Calculations'!BF203</f>
        <v xml:space="preserve"> </v>
      </c>
      <c r="AO204" s="50" t="str">
        <f>'Details and Calculations'!BI203</f>
        <v xml:space="preserve"> </v>
      </c>
      <c r="AP204" s="50" t="str">
        <f>'Details and Calculations'!BM203</f>
        <v xml:space="preserve"> </v>
      </c>
      <c r="AQ204" s="50" t="str">
        <f>'Details and Calculations'!BP203</f>
        <v xml:space="preserve"> </v>
      </c>
      <c r="AR204" s="50">
        <f>'Details and Calculations'!CC203</f>
        <v>3</v>
      </c>
      <c r="AS204" s="50">
        <f>'Details and Calculations'!CJ203</f>
        <v>2</v>
      </c>
      <c r="AT204" s="51">
        <f>'Details and Calculations'!T203</f>
        <v>1</v>
      </c>
      <c r="AU204" s="51">
        <f>'Details and Calculations'!Z203</f>
        <v>0</v>
      </c>
      <c r="AV204" s="51">
        <f>'Details and Calculations'!S203</f>
        <v>1</v>
      </c>
      <c r="AW204" s="51">
        <f>'Details and Calculations'!AI203</f>
        <v>1</v>
      </c>
      <c r="AX204" s="51">
        <f>'Details and Calculations'!BY203</f>
        <v>1</v>
      </c>
      <c r="AY204" s="51">
        <f>'Details and Calculations'!CG203</f>
        <v>1</v>
      </c>
      <c r="AZ204" s="51">
        <f>'Details and Calculations'!CI203</f>
        <v>1</v>
      </c>
      <c r="BA204" s="51">
        <f t="shared" si="135"/>
        <v>0</v>
      </c>
      <c r="BB204" s="52">
        <f>'Details and Calculations'!Y203</f>
        <v>1</v>
      </c>
      <c r="BC204" s="52">
        <f>'Details and Calculations'!AC203</f>
        <v>1</v>
      </c>
      <c r="BD204" s="52">
        <f>'Details and Calculations'!AK203</f>
        <v>1</v>
      </c>
      <c r="BE204" s="52">
        <f>'Details and Calculations'!AN203</f>
        <v>1800</v>
      </c>
      <c r="BF204" s="52">
        <f>'Details and Calculations'!AP203</f>
        <v>2</v>
      </c>
      <c r="BG204" s="52">
        <f>'Details and Calculations'!AT203</f>
        <v>1</v>
      </c>
      <c r="BH204" s="52">
        <f>'Details and Calculations'!AY203</f>
        <v>1</v>
      </c>
      <c r="BI204" s="52">
        <f>'Details and Calculations'!BB203</f>
        <v>1200</v>
      </c>
      <c r="BJ204" s="52" t="str">
        <f>'Details and Calculations'!BD203</f>
        <v xml:space="preserve"> </v>
      </c>
      <c r="BK204" s="52">
        <f>'Details and Calculations'!CA203</f>
        <v>5</v>
      </c>
      <c r="BL204" s="43">
        <f>'Details and Calculations'!AA203</f>
        <v>1</v>
      </c>
      <c r="BM204" s="43" t="str">
        <f>'Details and Calculations'!AB203</f>
        <v>"Springbox" --Intake Structure At A Spring</v>
      </c>
      <c r="BN204" s="43">
        <f>'Details and Calculations'!AD203</f>
        <v>2014</v>
      </c>
      <c r="BO204" s="43">
        <f>'Details and Calculations'!AJ203</f>
        <v>1</v>
      </c>
      <c r="BP204" s="43">
        <f>'Details and Calculations'!AL203</f>
        <v>2014</v>
      </c>
      <c r="BQ204" s="43">
        <f>'Details and Calculations'!AO203</f>
        <v>1</v>
      </c>
      <c r="BR204" s="43">
        <f>'Details and Calculations'!AQ203</f>
        <v>2014</v>
      </c>
      <c r="BS204" s="43">
        <f>'Details and Calculations'!AS203</f>
        <v>1</v>
      </c>
      <c r="BT204" s="43">
        <f>'Details and Calculations'!AV203</f>
        <v>2014</v>
      </c>
      <c r="BU204" s="43">
        <f>'Details and Calculations'!AX203</f>
        <v>1</v>
      </c>
      <c r="BV204" s="43">
        <f>'Details and Calculations'!AZ203</f>
        <v>2014</v>
      </c>
      <c r="BW204" s="43">
        <f>'Details and Calculations'!BC203</f>
        <v>0</v>
      </c>
      <c r="BX204" s="43" t="str">
        <f>'Details and Calculations'!BE203</f>
        <v xml:space="preserve"> </v>
      </c>
      <c r="BY204" s="43" t="str">
        <f>'Details and Calculations'!BG203</f>
        <v xml:space="preserve"> </v>
      </c>
      <c r="BZ204" s="43" t="str">
        <f>'Details and Calculations'!BH203</f>
        <v xml:space="preserve"> </v>
      </c>
      <c r="CA204" s="43">
        <f>'Details and Calculations'!BJ203</f>
        <v>0</v>
      </c>
      <c r="CB204" s="43" t="str">
        <f>'Details and Calculations'!BK203</f>
        <v/>
      </c>
      <c r="CC204" s="43" t="str">
        <f>'Details and Calculations'!BL203</f>
        <v xml:space="preserve"> </v>
      </c>
      <c r="CD204" s="43" t="str">
        <f>'Details and Calculations'!BN203</f>
        <v xml:space="preserve"> </v>
      </c>
      <c r="CE204" s="43" t="str">
        <f>'Details and Calculations'!BO203</f>
        <v xml:space="preserve"> </v>
      </c>
      <c r="CF204" s="43">
        <f>'Details and Calculations'!BZ203</f>
        <v>1</v>
      </c>
      <c r="CG204" s="43">
        <f>'Details and Calculations'!CB203</f>
        <v>2014</v>
      </c>
      <c r="CH204" s="31"/>
      <c r="CI204" s="53"/>
    </row>
    <row r="205" spans="1:87" x14ac:dyDescent="0.3">
      <c r="A205" s="43">
        <f>'Details and Calculations'!A204</f>
        <v>2017</v>
      </c>
      <c r="B205" s="43" t="str">
        <f>'Details and Calculations'!C204</f>
        <v>Rwanda</v>
      </c>
      <c r="C205" s="43" t="str">
        <f>'Details and Calculations'!D204</f>
        <v>Rulindo</v>
      </c>
      <c r="D205" s="43" t="str">
        <f>'Details and Calculations'!E204</f>
        <v>Buyoga</v>
      </c>
      <c r="E205" s="43" t="str">
        <f>'Details and Calculations'!F204</f>
        <v>Ndarage</v>
      </c>
      <c r="F205" s="43" t="str">
        <f>'Details and Calculations'!G204</f>
        <v>Kagozi</v>
      </c>
      <c r="G205" s="43" t="str">
        <f>'Details and Calculations'!H204</f>
        <v/>
      </c>
      <c r="H205" s="43" t="str">
        <f>'Details and Calculations'!I204</f>
        <v/>
      </c>
      <c r="I205" s="43" t="str">
        <f>'Details and Calculations'!J204</f>
        <v>ndarage</v>
      </c>
      <c r="J205" s="43">
        <f>'Details and Calculations'!K204</f>
        <v>155</v>
      </c>
      <c r="K205" s="43">
        <f>'Details and Calculations'!O204</f>
        <v>130</v>
      </c>
      <c r="L205" s="43">
        <f>'Details and Calculations'!P205</f>
        <v>88</v>
      </c>
      <c r="M205" s="43" t="str">
        <f>'Details and Calculations'!U204</f>
        <v>Piped Network -- Gravity Only</v>
      </c>
      <c r="N205" s="43">
        <f>'Details and Calculations'!V204</f>
        <v>2014</v>
      </c>
      <c r="O205" s="43" t="str">
        <f>'Details and Calculations'!W204</f>
        <v>Governement (District, Wasac) And Water For People</v>
      </c>
      <c r="P205" s="43" t="str">
        <f>'Details and Calculations'!X204</f>
        <v>Spring</v>
      </c>
      <c r="Q205" s="44" t="str">
        <f t="shared" si="118"/>
        <v>Low Risk</v>
      </c>
      <c r="R205" s="44" t="str">
        <f t="shared" si="119"/>
        <v>Low Risk</v>
      </c>
      <c r="S205" s="45" t="str">
        <f t="shared" si="120"/>
        <v>High Level of Service</v>
      </c>
      <c r="T205" s="62" t="str">
        <f t="shared" si="114"/>
        <v>Low Priority</v>
      </c>
      <c r="U205" s="46">
        <f t="shared" si="121"/>
        <v>8</v>
      </c>
      <c r="V205" s="28" t="str">
        <f t="shared" si="122"/>
        <v>Perform Routine Preventative Maintenance</v>
      </c>
      <c r="W205" s="47" t="str">
        <f t="shared" si="123"/>
        <v/>
      </c>
      <c r="X205" s="27" t="str">
        <f t="shared" si="124"/>
        <v>Maintain O&amp;M and Routine Monitoring</v>
      </c>
      <c r="Y205" s="48">
        <f t="shared" si="125"/>
        <v>27</v>
      </c>
      <c r="Z205" s="48">
        <f t="shared" si="126"/>
        <v>17</v>
      </c>
      <c r="AA205" s="48">
        <f t="shared" si="127"/>
        <v>27</v>
      </c>
      <c r="AB205" s="48" t="str">
        <f t="shared" si="128"/>
        <v xml:space="preserve"> </v>
      </c>
      <c r="AC205" s="48">
        <f t="shared" si="129"/>
        <v>27</v>
      </c>
      <c r="AD205" s="48" t="str">
        <f t="shared" si="130"/>
        <v xml:space="preserve"> </v>
      </c>
      <c r="AE205" s="48" t="str">
        <f t="shared" si="131"/>
        <v xml:space="preserve"> </v>
      </c>
      <c r="AF205" s="48" t="str">
        <f t="shared" si="132"/>
        <v xml:space="preserve"> </v>
      </c>
      <c r="AG205" s="49" t="str">
        <f t="shared" si="133"/>
        <v/>
      </c>
      <c r="AH205" s="48">
        <f t="shared" si="134"/>
        <v>17</v>
      </c>
      <c r="AI205" s="50">
        <f>'Details and Calculations'!AE204</f>
        <v>1</v>
      </c>
      <c r="AJ205" s="50">
        <f>'Details and Calculations'!AM204</f>
        <v>1</v>
      </c>
      <c r="AK205" s="50">
        <f>'Details and Calculations'!AR204</f>
        <v>1</v>
      </c>
      <c r="AL205" s="50" t="str">
        <f>'Details and Calculations'!AW204</f>
        <v xml:space="preserve"> </v>
      </c>
      <c r="AM205" s="50">
        <f>'Details and Calculations'!BA204</f>
        <v>1</v>
      </c>
      <c r="AN205" s="50" t="str">
        <f>'Details and Calculations'!BF204</f>
        <v xml:space="preserve"> </v>
      </c>
      <c r="AO205" s="50" t="str">
        <f>'Details and Calculations'!BI204</f>
        <v xml:space="preserve"> </v>
      </c>
      <c r="AP205" s="50" t="str">
        <f>'Details and Calculations'!BM204</f>
        <v xml:space="preserve"> </v>
      </c>
      <c r="AQ205" s="50" t="str">
        <f>'Details and Calculations'!BP204</f>
        <v xml:space="preserve"> </v>
      </c>
      <c r="AR205" s="50">
        <f>'Details and Calculations'!CC204</f>
        <v>1</v>
      </c>
      <c r="AS205" s="50">
        <f>'Details and Calculations'!CJ204</f>
        <v>1</v>
      </c>
      <c r="AT205" s="51">
        <f>'Details and Calculations'!T204</f>
        <v>1</v>
      </c>
      <c r="AU205" s="51">
        <f>'Details and Calculations'!Z204</f>
        <v>1</v>
      </c>
      <c r="AV205" s="51">
        <f>'Details and Calculations'!S204</f>
        <v>1</v>
      </c>
      <c r="AW205" s="51">
        <f>'Details and Calculations'!AI204</f>
        <v>1</v>
      </c>
      <c r="AX205" s="51">
        <f>'Details and Calculations'!BY204</f>
        <v>1</v>
      </c>
      <c r="AY205" s="51">
        <f>'Details and Calculations'!CG204</f>
        <v>1</v>
      </c>
      <c r="AZ205" s="51">
        <f>'Details and Calculations'!CI204</f>
        <v>1</v>
      </c>
      <c r="BA205" s="51">
        <f t="shared" si="135"/>
        <v>1</v>
      </c>
      <c r="BB205" s="52">
        <f>'Details and Calculations'!Y204</f>
        <v>1</v>
      </c>
      <c r="BC205" s="52">
        <f>'Details and Calculations'!AC204</f>
        <v>2</v>
      </c>
      <c r="BD205" s="52">
        <f>'Details and Calculations'!AK204</f>
        <v>1</v>
      </c>
      <c r="BE205" s="52">
        <f>'Details and Calculations'!AN204</f>
        <v>5000</v>
      </c>
      <c r="BF205" s="52">
        <f>'Details and Calculations'!AP204</f>
        <v>5</v>
      </c>
      <c r="BG205" s="52" t="str">
        <f>'Details and Calculations'!AT204</f>
        <v xml:space="preserve"> </v>
      </c>
      <c r="BH205" s="52">
        <f>'Details and Calculations'!AY204</f>
        <v>1</v>
      </c>
      <c r="BI205" s="52">
        <f>'Details and Calculations'!BB204</f>
        <v>6700</v>
      </c>
      <c r="BJ205" s="52" t="str">
        <f>'Details and Calculations'!BD204</f>
        <v xml:space="preserve"> </v>
      </c>
      <c r="BK205" s="52">
        <f>'Details and Calculations'!CA204</f>
        <v>1</v>
      </c>
      <c r="BL205" s="43">
        <f>'Details and Calculations'!AA204</f>
        <v>1</v>
      </c>
      <c r="BM205" s="43" t="str">
        <f>'Details and Calculations'!AB204</f>
        <v>"Springbox" --Intake Structure At A Spring</v>
      </c>
      <c r="BN205" s="43">
        <f>'Details and Calculations'!AD204</f>
        <v>2014</v>
      </c>
      <c r="BO205" s="43">
        <f>'Details and Calculations'!AJ204</f>
        <v>1</v>
      </c>
      <c r="BP205" s="43">
        <f>'Details and Calculations'!AL204</f>
        <v>2014</v>
      </c>
      <c r="BQ205" s="43">
        <f>'Details and Calculations'!AO204</f>
        <v>1</v>
      </c>
      <c r="BR205" s="43">
        <f>'Details and Calculations'!AQ204</f>
        <v>2014</v>
      </c>
      <c r="BS205" s="43">
        <f>'Details and Calculations'!AS204</f>
        <v>0</v>
      </c>
      <c r="BT205" s="43" t="str">
        <f>'Details and Calculations'!AV204</f>
        <v xml:space="preserve"> </v>
      </c>
      <c r="BU205" s="43">
        <f>'Details and Calculations'!AX204</f>
        <v>1</v>
      </c>
      <c r="BV205" s="43">
        <f>'Details and Calculations'!AZ204</f>
        <v>2014</v>
      </c>
      <c r="BW205" s="43">
        <f>'Details and Calculations'!BC204</f>
        <v>0</v>
      </c>
      <c r="BX205" s="43" t="str">
        <f>'Details and Calculations'!BE204</f>
        <v xml:space="preserve"> </v>
      </c>
      <c r="BY205" s="43" t="str">
        <f>'Details and Calculations'!BG204</f>
        <v xml:space="preserve"> </v>
      </c>
      <c r="BZ205" s="43" t="str">
        <f>'Details and Calculations'!BH204</f>
        <v xml:space="preserve"> </v>
      </c>
      <c r="CA205" s="43">
        <f>'Details and Calculations'!BJ204</f>
        <v>0</v>
      </c>
      <c r="CB205" s="43" t="str">
        <f>'Details and Calculations'!BK204</f>
        <v/>
      </c>
      <c r="CC205" s="43" t="str">
        <f>'Details and Calculations'!BL204</f>
        <v xml:space="preserve"> </v>
      </c>
      <c r="CD205" s="43" t="str">
        <f>'Details and Calculations'!BN204</f>
        <v xml:space="preserve"> </v>
      </c>
      <c r="CE205" s="43" t="str">
        <f>'Details and Calculations'!BO204</f>
        <v xml:space="preserve"> </v>
      </c>
      <c r="CF205" s="43">
        <f>'Details and Calculations'!BZ204</f>
        <v>1</v>
      </c>
      <c r="CG205" s="43">
        <f>'Details and Calculations'!CB204</f>
        <v>2014</v>
      </c>
      <c r="CH205" s="31"/>
      <c r="CI205" s="53"/>
    </row>
    <row r="206" spans="1:87" x14ac:dyDescent="0.3">
      <c r="A206" s="43">
        <f>'Details and Calculations'!A205</f>
        <v>2017</v>
      </c>
      <c r="B206" s="43" t="str">
        <f>'Details and Calculations'!C205</f>
        <v>Rwanda</v>
      </c>
      <c r="C206" s="43" t="str">
        <f>'Details and Calculations'!D205</f>
        <v>Rulindo</v>
      </c>
      <c r="D206" s="43" t="str">
        <f>'Details and Calculations'!E205</f>
        <v>Shyorongi</v>
      </c>
      <c r="E206" s="43" t="str">
        <f>'Details and Calculations'!F205</f>
        <v>Bugaragara</v>
      </c>
      <c r="F206" s="43" t="str">
        <f>'Details and Calculations'!G205</f>
        <v>Nyarushinya</v>
      </c>
      <c r="G206" s="43" t="str">
        <f>'Details and Calculations'!H205</f>
        <v/>
      </c>
      <c r="H206" s="43" t="str">
        <f>'Details and Calculations'!I205</f>
        <v/>
      </c>
      <c r="I206" s="43" t="str">
        <f>'Details and Calculations'!J205</f>
        <v>kinywamagana pumping network</v>
      </c>
      <c r="J206" s="43">
        <f>'Details and Calculations'!K205</f>
        <v>238</v>
      </c>
      <c r="K206" s="43">
        <f>'Details and Calculations'!O205</f>
        <v>150</v>
      </c>
      <c r="L206" s="43" t="str">
        <f>'Details and Calculations'!P206</f>
        <v xml:space="preserve"> </v>
      </c>
      <c r="M206" s="43" t="str">
        <f>'Details and Calculations'!U205</f>
        <v>Piped Network With Pump</v>
      </c>
      <c r="N206" s="43">
        <f>'Details and Calculations'!V205</f>
        <v>2013</v>
      </c>
      <c r="O206" s="43" t="str">
        <f>'Details and Calculations'!W205</f>
        <v>Governement (District, Wasac) And Water For People</v>
      </c>
      <c r="P206" s="43" t="str">
        <f>'Details and Calculations'!X205</f>
        <v>Spring</v>
      </c>
      <c r="Q206" s="44" t="str">
        <f t="shared" si="118"/>
        <v>Low Risk</v>
      </c>
      <c r="R206" s="44" t="str">
        <f t="shared" si="119"/>
        <v>Low Risk</v>
      </c>
      <c r="S206" s="45" t="str">
        <f t="shared" si="120"/>
        <v>Intermediate Level of Service</v>
      </c>
      <c r="T206" s="62" t="str">
        <f t="shared" si="114"/>
        <v>Low Priority</v>
      </c>
      <c r="U206" s="46">
        <f t="shared" si="121"/>
        <v>7</v>
      </c>
      <c r="V206" s="28" t="str">
        <f t="shared" si="122"/>
        <v>Repair or Replace Components</v>
      </c>
      <c r="W206" s="47" t="str">
        <f t="shared" si="123"/>
        <v xml:space="preserve">Pump, </v>
      </c>
      <c r="X206" s="27" t="str">
        <f t="shared" si="124"/>
        <v>Create Plan To Repair or Replace Components</v>
      </c>
      <c r="Y206" s="48">
        <f t="shared" si="125"/>
        <v>26</v>
      </c>
      <c r="Z206" s="48">
        <f t="shared" si="126"/>
        <v>16</v>
      </c>
      <c r="AA206" s="48">
        <f t="shared" si="127"/>
        <v>26</v>
      </c>
      <c r="AB206" s="48">
        <f t="shared" si="128"/>
        <v>16</v>
      </c>
      <c r="AC206" s="48">
        <f t="shared" si="129"/>
        <v>26</v>
      </c>
      <c r="AD206" s="48">
        <f t="shared" si="130"/>
        <v>3</v>
      </c>
      <c r="AE206" s="48">
        <f t="shared" si="131"/>
        <v>16</v>
      </c>
      <c r="AF206" s="48" t="str">
        <f t="shared" si="132"/>
        <v xml:space="preserve"> </v>
      </c>
      <c r="AG206" s="49" t="str">
        <f t="shared" si="133"/>
        <v/>
      </c>
      <c r="AH206" s="48">
        <f t="shared" si="134"/>
        <v>16</v>
      </c>
      <c r="AI206" s="50">
        <f>'Details and Calculations'!AE205</f>
        <v>1</v>
      </c>
      <c r="AJ206" s="50">
        <f>'Details and Calculations'!AM205</f>
        <v>1</v>
      </c>
      <c r="AK206" s="50">
        <f>'Details and Calculations'!AR205</f>
        <v>1</v>
      </c>
      <c r="AL206" s="50">
        <f>'Details and Calculations'!AW205</f>
        <v>1</v>
      </c>
      <c r="AM206" s="50">
        <f>'Details and Calculations'!BA205</f>
        <v>1</v>
      </c>
      <c r="AN206" s="50">
        <f>'Details and Calculations'!BF205</f>
        <v>2</v>
      </c>
      <c r="AO206" s="50">
        <f>'Details and Calculations'!BI205</f>
        <v>1</v>
      </c>
      <c r="AP206" s="50" t="str">
        <f>'Details and Calculations'!BM205</f>
        <v xml:space="preserve"> </v>
      </c>
      <c r="AQ206" s="50" t="str">
        <f>'Details and Calculations'!BP205</f>
        <v xml:space="preserve"> </v>
      </c>
      <c r="AR206" s="50">
        <f>'Details and Calculations'!CC205</f>
        <v>1</v>
      </c>
      <c r="AS206" s="50">
        <f>'Details and Calculations'!CJ205</f>
        <v>2</v>
      </c>
      <c r="AT206" s="51">
        <f>'Details and Calculations'!T205</f>
        <v>1</v>
      </c>
      <c r="AU206" s="51">
        <f>'Details and Calculations'!Z205</f>
        <v>1</v>
      </c>
      <c r="AV206" s="51">
        <f>'Details and Calculations'!S205</f>
        <v>1</v>
      </c>
      <c r="AW206" s="51">
        <f>'Details and Calculations'!AI205</f>
        <v>1</v>
      </c>
      <c r="AX206" s="51">
        <f>'Details and Calculations'!BY205</f>
        <v>1</v>
      </c>
      <c r="AY206" s="51">
        <f>'Details and Calculations'!CG205</f>
        <v>1</v>
      </c>
      <c r="AZ206" s="51">
        <f>'Details and Calculations'!CI205</f>
        <v>1</v>
      </c>
      <c r="BA206" s="51">
        <f t="shared" si="135"/>
        <v>0</v>
      </c>
      <c r="BB206" s="52">
        <f>'Details and Calculations'!Y205</f>
        <v>7</v>
      </c>
      <c r="BC206" s="52">
        <f>'Details and Calculations'!AC205</f>
        <v>3</v>
      </c>
      <c r="BD206" s="52">
        <f>'Details and Calculations'!AK205</f>
        <v>1</v>
      </c>
      <c r="BE206" s="52">
        <f>'Details and Calculations'!AN205</f>
        <v>1500</v>
      </c>
      <c r="BF206" s="52">
        <f>'Details and Calculations'!AP205</f>
        <v>20</v>
      </c>
      <c r="BG206" s="52">
        <f>'Details and Calculations'!AT205</f>
        <v>25</v>
      </c>
      <c r="BH206" s="52">
        <f>'Details and Calculations'!AY205</f>
        <v>4</v>
      </c>
      <c r="BI206" s="52">
        <f>'Details and Calculations'!BB205</f>
        <v>11000</v>
      </c>
      <c r="BJ206" s="52">
        <f>'Details and Calculations'!BD205</f>
        <v>2</v>
      </c>
      <c r="BK206" s="52">
        <f>'Details and Calculations'!CA205</f>
        <v>1</v>
      </c>
      <c r="BL206" s="43">
        <f>'Details and Calculations'!AA205</f>
        <v>1</v>
      </c>
      <c r="BM206" s="43" t="str">
        <f>'Details and Calculations'!AB205</f>
        <v>"Springbox" --Intake Structure At A Spring</v>
      </c>
      <c r="BN206" s="43">
        <f>'Details and Calculations'!AD205</f>
        <v>2013</v>
      </c>
      <c r="BO206" s="43">
        <f>'Details and Calculations'!AJ205</f>
        <v>1</v>
      </c>
      <c r="BP206" s="43">
        <f>'Details and Calculations'!AL205</f>
        <v>2013</v>
      </c>
      <c r="BQ206" s="43">
        <f>'Details and Calculations'!AO205</f>
        <v>1</v>
      </c>
      <c r="BR206" s="43">
        <f>'Details and Calculations'!AQ205</f>
        <v>2013</v>
      </c>
      <c r="BS206" s="43">
        <f>'Details and Calculations'!AS205</f>
        <v>1</v>
      </c>
      <c r="BT206" s="43">
        <f>'Details and Calculations'!AV205</f>
        <v>2013</v>
      </c>
      <c r="BU206" s="43">
        <f>'Details and Calculations'!AX205</f>
        <v>1</v>
      </c>
      <c r="BV206" s="43">
        <f>'Details and Calculations'!AZ205</f>
        <v>2013</v>
      </c>
      <c r="BW206" s="43">
        <f>'Details and Calculations'!BC205</f>
        <v>1</v>
      </c>
      <c r="BX206" s="43">
        <f>'Details and Calculations'!BE205</f>
        <v>2013</v>
      </c>
      <c r="BY206" s="43">
        <f>'Details and Calculations'!BG205</f>
        <v>1</v>
      </c>
      <c r="BZ206" s="43">
        <f>'Details and Calculations'!BH205</f>
        <v>2013</v>
      </c>
      <c r="CA206" s="43">
        <f>'Details and Calculations'!BJ205</f>
        <v>0</v>
      </c>
      <c r="CB206" s="43" t="str">
        <f>'Details and Calculations'!BK205</f>
        <v/>
      </c>
      <c r="CC206" s="43" t="str">
        <f>'Details and Calculations'!BL205</f>
        <v xml:space="preserve"> </v>
      </c>
      <c r="CD206" s="43" t="str">
        <f>'Details and Calculations'!BN205</f>
        <v xml:space="preserve"> </v>
      </c>
      <c r="CE206" s="43" t="str">
        <f>'Details and Calculations'!BO205</f>
        <v xml:space="preserve"> </v>
      </c>
      <c r="CF206" s="43">
        <f>'Details and Calculations'!BZ205</f>
        <v>1</v>
      </c>
      <c r="CG206" s="43">
        <f>'Details and Calculations'!CB205</f>
        <v>2013</v>
      </c>
      <c r="CH206" s="31"/>
      <c r="CI206" s="53"/>
    </row>
    <row r="207" spans="1:87" x14ac:dyDescent="0.3">
      <c r="A207" s="43">
        <f>'Details and Calculations'!A206</f>
        <v>2017</v>
      </c>
      <c r="B207" s="43" t="str">
        <f>'Details and Calculations'!C206</f>
        <v>Rwanda</v>
      </c>
      <c r="C207" s="43" t="str">
        <f>'Details and Calculations'!D206</f>
        <v>Rulindo</v>
      </c>
      <c r="D207" s="43" t="str">
        <f>'Details and Calculations'!E206</f>
        <v>Shyorongi</v>
      </c>
      <c r="E207" s="43" t="str">
        <f>'Details and Calculations'!F206</f>
        <v>Rubona</v>
      </c>
      <c r="F207" s="43" t="str">
        <f>'Details and Calculations'!G206</f>
        <v>Rwahi</v>
      </c>
      <c r="G207" s="43" t="str">
        <f>'Details and Calculations'!H206</f>
        <v/>
      </c>
      <c r="H207" s="43" t="str">
        <f>'Details and Calculations'!I206</f>
        <v/>
      </c>
      <c r="I207" s="43" t="str">
        <f>'Details and Calculations'!J206</f>
        <v>Bitete-Rwahi network</v>
      </c>
      <c r="J207" s="43">
        <f>'Details and Calculations'!K206</f>
        <v>450</v>
      </c>
      <c r="K207" s="43">
        <f>'Details and Calculations'!O206</f>
        <v>450</v>
      </c>
      <c r="L207" s="43" t="str">
        <f>'Details and Calculations'!P207</f>
        <v xml:space="preserve"> </v>
      </c>
      <c r="M207" s="43" t="str">
        <f>'Details and Calculations'!U206</f>
        <v>Piped Network -- Gravity Only</v>
      </c>
      <c r="N207" s="43">
        <f>'Details and Calculations'!V206</f>
        <v>2013</v>
      </c>
      <c r="O207" s="43" t="str">
        <f>'Details and Calculations'!W206</f>
        <v>Governement (District, Wasac) And Water For People</v>
      </c>
      <c r="P207" s="43" t="str">
        <f>'Details and Calculations'!X206</f>
        <v>Spring</v>
      </c>
      <c r="Q207" s="44" t="str">
        <f t="shared" si="118"/>
        <v>Low Risk</v>
      </c>
      <c r="R207" s="44" t="str">
        <f t="shared" si="119"/>
        <v>Low Risk</v>
      </c>
      <c r="S207" s="45" t="str">
        <f t="shared" si="120"/>
        <v>High Level of Service</v>
      </c>
      <c r="T207" s="62" t="str">
        <f t="shared" si="114"/>
        <v>Low Priority</v>
      </c>
      <c r="U207" s="46">
        <f t="shared" si="121"/>
        <v>8</v>
      </c>
      <c r="V207" s="28" t="str">
        <f t="shared" si="122"/>
        <v>Repair or Replace Components</v>
      </c>
      <c r="W207" s="47" t="str">
        <f t="shared" si="123"/>
        <v xml:space="preserve">Storage Tank, </v>
      </c>
      <c r="X207" s="27" t="str">
        <f t="shared" si="124"/>
        <v>Create Plan To Repair or Replace Components</v>
      </c>
      <c r="Y207" s="48">
        <f t="shared" si="125"/>
        <v>26</v>
      </c>
      <c r="Z207" s="48">
        <f t="shared" si="126"/>
        <v>16</v>
      </c>
      <c r="AA207" s="48">
        <f t="shared" si="127"/>
        <v>26</v>
      </c>
      <c r="AB207" s="48">
        <f t="shared" si="128"/>
        <v>16</v>
      </c>
      <c r="AC207" s="48">
        <f t="shared" si="129"/>
        <v>26</v>
      </c>
      <c r="AD207" s="48" t="str">
        <f t="shared" si="130"/>
        <v xml:space="preserve"> </v>
      </c>
      <c r="AE207" s="48" t="str">
        <f t="shared" si="131"/>
        <v xml:space="preserve"> </v>
      </c>
      <c r="AF207" s="48" t="str">
        <f t="shared" si="132"/>
        <v xml:space="preserve"> </v>
      </c>
      <c r="AG207" s="49" t="str">
        <f t="shared" si="133"/>
        <v/>
      </c>
      <c r="AH207" s="48">
        <f t="shared" si="134"/>
        <v>16</v>
      </c>
      <c r="AI207" s="50">
        <f>'Details and Calculations'!AE206</f>
        <v>1</v>
      </c>
      <c r="AJ207" s="50">
        <f>'Details and Calculations'!AM206</f>
        <v>1</v>
      </c>
      <c r="AK207" s="50">
        <f>'Details and Calculations'!AR206</f>
        <v>2</v>
      </c>
      <c r="AL207" s="50">
        <f>'Details and Calculations'!AW206</f>
        <v>1</v>
      </c>
      <c r="AM207" s="50">
        <f>'Details and Calculations'!BA206</f>
        <v>1</v>
      </c>
      <c r="AN207" s="50" t="str">
        <f>'Details and Calculations'!BF206</f>
        <v xml:space="preserve"> </v>
      </c>
      <c r="AO207" s="50" t="str">
        <f>'Details and Calculations'!BI206</f>
        <v xml:space="preserve"> </v>
      </c>
      <c r="AP207" s="50" t="str">
        <f>'Details and Calculations'!BM206</f>
        <v xml:space="preserve"> </v>
      </c>
      <c r="AQ207" s="50" t="str">
        <f>'Details and Calculations'!BP206</f>
        <v xml:space="preserve"> </v>
      </c>
      <c r="AR207" s="50">
        <f>'Details and Calculations'!CC206</f>
        <v>1</v>
      </c>
      <c r="AS207" s="50">
        <f>'Details and Calculations'!CJ206</f>
        <v>1</v>
      </c>
      <c r="AT207" s="51">
        <f>'Details and Calculations'!T206</f>
        <v>1</v>
      </c>
      <c r="AU207" s="51">
        <f>'Details and Calculations'!Z206</f>
        <v>1</v>
      </c>
      <c r="AV207" s="51">
        <f>'Details and Calculations'!S206</f>
        <v>1</v>
      </c>
      <c r="AW207" s="51">
        <f>'Details and Calculations'!AI206</f>
        <v>1</v>
      </c>
      <c r="AX207" s="51">
        <f>'Details and Calculations'!BY206</f>
        <v>1</v>
      </c>
      <c r="AY207" s="51">
        <f>'Details and Calculations'!CG206</f>
        <v>1</v>
      </c>
      <c r="AZ207" s="51">
        <f>'Details and Calculations'!CI206</f>
        <v>1</v>
      </c>
      <c r="BA207" s="51">
        <f t="shared" si="135"/>
        <v>1</v>
      </c>
      <c r="BB207" s="52">
        <f>'Details and Calculations'!Y206</f>
        <v>2</v>
      </c>
      <c r="BC207" s="52">
        <f>'Details and Calculations'!AC206</f>
        <v>1</v>
      </c>
      <c r="BD207" s="52">
        <f>'Details and Calculations'!AK206</f>
        <v>1</v>
      </c>
      <c r="BE207" s="52">
        <f>'Details and Calculations'!AN206</f>
        <v>600</v>
      </c>
      <c r="BF207" s="52">
        <f>'Details and Calculations'!AP206</f>
        <v>6</v>
      </c>
      <c r="BG207" s="52">
        <f>'Details and Calculations'!AT206</f>
        <v>6</v>
      </c>
      <c r="BH207" s="52">
        <f>'Details and Calculations'!AY206</f>
        <v>1</v>
      </c>
      <c r="BI207" s="52">
        <f>'Details and Calculations'!BB206</f>
        <v>6500</v>
      </c>
      <c r="BJ207" s="52" t="str">
        <f>'Details and Calculations'!BD206</f>
        <v xml:space="preserve"> </v>
      </c>
      <c r="BK207" s="52">
        <f>'Details and Calculations'!CA206</f>
        <v>1</v>
      </c>
      <c r="BL207" s="43">
        <f>'Details and Calculations'!AA206</f>
        <v>1</v>
      </c>
      <c r="BM207" s="43" t="str">
        <f>'Details and Calculations'!AB206</f>
        <v>"Springbox" --Intake Structure At A Spring</v>
      </c>
      <c r="BN207" s="43">
        <f>'Details and Calculations'!AD206</f>
        <v>2013</v>
      </c>
      <c r="BO207" s="43">
        <f>'Details and Calculations'!AJ206</f>
        <v>1</v>
      </c>
      <c r="BP207" s="43">
        <f>'Details and Calculations'!AL206</f>
        <v>2013</v>
      </c>
      <c r="BQ207" s="43">
        <f>'Details and Calculations'!AO206</f>
        <v>1</v>
      </c>
      <c r="BR207" s="43">
        <f>'Details and Calculations'!AQ206</f>
        <v>2013</v>
      </c>
      <c r="BS207" s="43">
        <f>'Details and Calculations'!AS206</f>
        <v>1</v>
      </c>
      <c r="BT207" s="43">
        <f>'Details and Calculations'!AV206</f>
        <v>2013</v>
      </c>
      <c r="BU207" s="43">
        <f>'Details and Calculations'!AX206</f>
        <v>1</v>
      </c>
      <c r="BV207" s="43">
        <f>'Details and Calculations'!AZ206</f>
        <v>2013</v>
      </c>
      <c r="BW207" s="43">
        <f>'Details and Calculations'!BC206</f>
        <v>0</v>
      </c>
      <c r="BX207" s="43" t="str">
        <f>'Details and Calculations'!BE206</f>
        <v xml:space="preserve"> </v>
      </c>
      <c r="BY207" s="43" t="str">
        <f>'Details and Calculations'!BG206</f>
        <v xml:space="preserve"> </v>
      </c>
      <c r="BZ207" s="43" t="str">
        <f>'Details and Calculations'!BH206</f>
        <v xml:space="preserve"> </v>
      </c>
      <c r="CA207" s="43">
        <f>'Details and Calculations'!BJ206</f>
        <v>0</v>
      </c>
      <c r="CB207" s="43" t="str">
        <f>'Details and Calculations'!BK206</f>
        <v/>
      </c>
      <c r="CC207" s="43" t="str">
        <f>'Details and Calculations'!BL206</f>
        <v xml:space="preserve"> </v>
      </c>
      <c r="CD207" s="43" t="str">
        <f>'Details and Calculations'!BN206</f>
        <v xml:space="preserve"> </v>
      </c>
      <c r="CE207" s="43" t="str">
        <f>'Details and Calculations'!BO206</f>
        <v xml:space="preserve"> </v>
      </c>
      <c r="CF207" s="43">
        <f>'Details and Calculations'!BZ206</f>
        <v>1</v>
      </c>
      <c r="CG207" s="43">
        <f>'Details and Calculations'!CB206</f>
        <v>2013</v>
      </c>
      <c r="CH207" s="31"/>
      <c r="CI207" s="53"/>
    </row>
    <row r="208" spans="1:87" x14ac:dyDescent="0.3">
      <c r="A208" s="43">
        <f>'Details and Calculations'!A207</f>
        <v>2017</v>
      </c>
      <c r="B208" s="43" t="str">
        <f>'Details and Calculations'!C207</f>
        <v>Rwanda</v>
      </c>
      <c r="C208" s="43" t="str">
        <f>'Details and Calculations'!D207</f>
        <v>Rulindo</v>
      </c>
      <c r="D208" s="43" t="str">
        <f>'Details and Calculations'!E207</f>
        <v>Bushoki</v>
      </c>
      <c r="E208" s="43" t="str">
        <f>'Details and Calculations'!F207</f>
        <v>N.Ngarama</v>
      </c>
      <c r="F208" s="43" t="str">
        <f>'Details and Calculations'!G207</f>
        <v>Gifuba</v>
      </c>
      <c r="G208" s="43" t="str">
        <f>'Details and Calculations'!H207</f>
        <v/>
      </c>
      <c r="H208" s="43" t="str">
        <f>'Details and Calculations'!I207</f>
        <v/>
      </c>
      <c r="I208" s="43" t="str">
        <f>'Details and Calculations'!J207</f>
        <v>Rutare-Nyirangarama gravity system/Water point at ADEPR NYIRANGARAMA</v>
      </c>
      <c r="J208" s="43">
        <f>'Details and Calculations'!K207</f>
        <v>108</v>
      </c>
      <c r="K208" s="43">
        <f>'Details and Calculations'!O207</f>
        <v>108</v>
      </c>
      <c r="L208" s="43" t="str">
        <f>'Details and Calculations'!P208</f>
        <v xml:space="preserve"> </v>
      </c>
      <c r="M208" s="43" t="str">
        <f>'Details and Calculations'!U207</f>
        <v>Piped Network -- Gravity Only</v>
      </c>
      <c r="N208" s="43">
        <f>'Details and Calculations'!V207</f>
        <v>2015</v>
      </c>
      <c r="O208" s="43" t="str">
        <f>'Details and Calculations'!W207</f>
        <v>Government</v>
      </c>
      <c r="P208" s="43" t="str">
        <f>'Details and Calculations'!X207</f>
        <v>Spring</v>
      </c>
      <c r="Q208" s="44" t="str">
        <f t="shared" si="118"/>
        <v>Low Risk</v>
      </c>
      <c r="R208" s="44" t="str">
        <f t="shared" si="119"/>
        <v>Low Risk</v>
      </c>
      <c r="S208" s="45" t="str">
        <f t="shared" si="120"/>
        <v>Intermediate Level of Service</v>
      </c>
      <c r="T208" s="62" t="str">
        <f t="shared" si="114"/>
        <v>Low Priority</v>
      </c>
      <c r="U208" s="46">
        <f t="shared" si="121"/>
        <v>7</v>
      </c>
      <c r="V208" s="28" t="str">
        <f t="shared" si="122"/>
        <v>Perform Routine Preventative Maintenance</v>
      </c>
      <c r="W208" s="47" t="str">
        <f t="shared" si="123"/>
        <v/>
      </c>
      <c r="X208" s="27" t="str">
        <f t="shared" si="124"/>
        <v>Maintain O&amp;M and Routine Monitoring</v>
      </c>
      <c r="Y208" s="48" t="str">
        <f t="shared" si="125"/>
        <v xml:space="preserve"> </v>
      </c>
      <c r="Z208" s="48" t="str">
        <f t="shared" si="126"/>
        <v xml:space="preserve"> </v>
      </c>
      <c r="AA208" s="48" t="str">
        <f t="shared" si="127"/>
        <v xml:space="preserve"> </v>
      </c>
      <c r="AB208" s="48" t="str">
        <f t="shared" si="128"/>
        <v xml:space="preserve"> </v>
      </c>
      <c r="AC208" s="48" t="str">
        <f t="shared" si="129"/>
        <v xml:space="preserve"> </v>
      </c>
      <c r="AD208" s="48" t="str">
        <f t="shared" si="130"/>
        <v xml:space="preserve"> </v>
      </c>
      <c r="AE208" s="48" t="str">
        <f t="shared" si="131"/>
        <v xml:space="preserve"> </v>
      </c>
      <c r="AF208" s="48" t="str">
        <f t="shared" si="132"/>
        <v xml:space="preserve"> </v>
      </c>
      <c r="AG208" s="49" t="str">
        <f t="shared" si="133"/>
        <v/>
      </c>
      <c r="AH208" s="48">
        <f t="shared" si="134"/>
        <v>18</v>
      </c>
      <c r="AI208" s="50" t="str">
        <f>'Details and Calculations'!AE207</f>
        <v xml:space="preserve"> </v>
      </c>
      <c r="AJ208" s="50" t="str">
        <f>'Details and Calculations'!AM207</f>
        <v xml:space="preserve"> </v>
      </c>
      <c r="AK208" s="50" t="str">
        <f>'Details and Calculations'!AR207</f>
        <v xml:space="preserve"> </v>
      </c>
      <c r="AL208" s="50" t="str">
        <f>'Details and Calculations'!AW207</f>
        <v xml:space="preserve"> </v>
      </c>
      <c r="AM208" s="50" t="str">
        <f>'Details and Calculations'!BA207</f>
        <v xml:space="preserve"> </v>
      </c>
      <c r="AN208" s="50" t="str">
        <f>'Details and Calculations'!BF207</f>
        <v xml:space="preserve"> </v>
      </c>
      <c r="AO208" s="50" t="str">
        <f>'Details and Calculations'!BI207</f>
        <v xml:space="preserve"> </v>
      </c>
      <c r="AP208" s="50" t="str">
        <f>'Details and Calculations'!BM207</f>
        <v xml:space="preserve"> </v>
      </c>
      <c r="AQ208" s="50" t="str">
        <f>'Details and Calculations'!BP207</f>
        <v xml:space="preserve"> </v>
      </c>
      <c r="AR208" s="50">
        <f>'Details and Calculations'!CC207</f>
        <v>1</v>
      </c>
      <c r="AS208" s="50">
        <f>'Details and Calculations'!CJ207</f>
        <v>1</v>
      </c>
      <c r="AT208" s="51">
        <f>'Details and Calculations'!T207</f>
        <v>1</v>
      </c>
      <c r="AU208" s="51">
        <f>'Details and Calculations'!Z207</f>
        <v>1</v>
      </c>
      <c r="AV208" s="51">
        <f>'Details and Calculations'!S207</f>
        <v>0</v>
      </c>
      <c r="AW208" s="51">
        <f>'Details and Calculations'!AI207</f>
        <v>1</v>
      </c>
      <c r="AX208" s="51">
        <f>'Details and Calculations'!BY207</f>
        <v>1</v>
      </c>
      <c r="AY208" s="51">
        <f>'Details and Calculations'!CG207</f>
        <v>1</v>
      </c>
      <c r="AZ208" s="51">
        <f>'Details and Calculations'!CI207</f>
        <v>1</v>
      </c>
      <c r="BA208" s="51">
        <f t="shared" si="135"/>
        <v>1</v>
      </c>
      <c r="BB208" s="52">
        <f>'Details and Calculations'!Y207</f>
        <v>1</v>
      </c>
      <c r="BC208" s="52" t="str">
        <f>'Details and Calculations'!AC207</f>
        <v xml:space="preserve"> </v>
      </c>
      <c r="BD208" s="52" t="str">
        <f>'Details and Calculations'!AK207</f>
        <v xml:space="preserve"> </v>
      </c>
      <c r="BE208" s="52" t="str">
        <f>'Details and Calculations'!AN207</f>
        <v xml:space="preserve"> </v>
      </c>
      <c r="BF208" s="52" t="str">
        <f>'Details and Calculations'!AP207</f>
        <v xml:space="preserve"> </v>
      </c>
      <c r="BG208" s="52" t="str">
        <f>'Details and Calculations'!AT207</f>
        <v xml:space="preserve"> </v>
      </c>
      <c r="BH208" s="52" t="str">
        <f>'Details and Calculations'!AY207</f>
        <v xml:space="preserve"> </v>
      </c>
      <c r="BI208" s="52" t="str">
        <f>'Details and Calculations'!BB207</f>
        <v xml:space="preserve"> </v>
      </c>
      <c r="BJ208" s="52" t="str">
        <f>'Details and Calculations'!BD207</f>
        <v xml:space="preserve"> </v>
      </c>
      <c r="BK208" s="52">
        <f>'Details and Calculations'!CA207</f>
        <v>1</v>
      </c>
      <c r="BL208" s="43">
        <f>'Details and Calculations'!AA207</f>
        <v>0</v>
      </c>
      <c r="BM208" s="43" t="str">
        <f>'Details and Calculations'!AB207</f>
        <v/>
      </c>
      <c r="BN208" s="43" t="str">
        <f>'Details and Calculations'!AD207</f>
        <v xml:space="preserve"> </v>
      </c>
      <c r="BO208" s="43">
        <f>'Details and Calculations'!AJ207</f>
        <v>0</v>
      </c>
      <c r="BP208" s="43" t="str">
        <f>'Details and Calculations'!AL207</f>
        <v xml:space="preserve"> </v>
      </c>
      <c r="BQ208" s="43">
        <f>'Details and Calculations'!AO207</f>
        <v>0</v>
      </c>
      <c r="BR208" s="43" t="str">
        <f>'Details and Calculations'!AQ207</f>
        <v xml:space="preserve"> </v>
      </c>
      <c r="BS208" s="43">
        <f>'Details and Calculations'!AS207</f>
        <v>0</v>
      </c>
      <c r="BT208" s="43" t="str">
        <f>'Details and Calculations'!AV207</f>
        <v xml:space="preserve"> </v>
      </c>
      <c r="BU208" s="43">
        <f>'Details and Calculations'!AX207</f>
        <v>0</v>
      </c>
      <c r="BV208" s="43" t="str">
        <f>'Details and Calculations'!AZ207</f>
        <v xml:space="preserve"> </v>
      </c>
      <c r="BW208" s="43">
        <f>'Details and Calculations'!BC207</f>
        <v>0</v>
      </c>
      <c r="BX208" s="43" t="str">
        <f>'Details and Calculations'!BE207</f>
        <v xml:space="preserve"> </v>
      </c>
      <c r="BY208" s="43" t="str">
        <f>'Details and Calculations'!BG207</f>
        <v xml:space="preserve"> </v>
      </c>
      <c r="BZ208" s="43" t="str">
        <f>'Details and Calculations'!BH207</f>
        <v xml:space="preserve"> </v>
      </c>
      <c r="CA208" s="43">
        <f>'Details and Calculations'!BJ207</f>
        <v>0</v>
      </c>
      <c r="CB208" s="43" t="str">
        <f>'Details and Calculations'!BK207</f>
        <v/>
      </c>
      <c r="CC208" s="43" t="str">
        <f>'Details and Calculations'!BL207</f>
        <v xml:space="preserve"> </v>
      </c>
      <c r="CD208" s="43" t="str">
        <f>'Details and Calculations'!BN207</f>
        <v xml:space="preserve"> </v>
      </c>
      <c r="CE208" s="43" t="str">
        <f>'Details and Calculations'!BO207</f>
        <v xml:space="preserve"> </v>
      </c>
      <c r="CF208" s="43">
        <f>'Details and Calculations'!BZ207</f>
        <v>1</v>
      </c>
      <c r="CG208" s="43">
        <f>'Details and Calculations'!CB207</f>
        <v>2015</v>
      </c>
      <c r="CH208" s="31"/>
      <c r="CI208" s="53"/>
    </row>
    <row r="209" spans="1:87" x14ac:dyDescent="0.3">
      <c r="A209" s="43">
        <f>'Details and Calculations'!A208</f>
        <v>2017</v>
      </c>
      <c r="B209" s="43" t="str">
        <f>'Details and Calculations'!C208</f>
        <v>Rwanda</v>
      </c>
      <c r="C209" s="43" t="str">
        <f>'Details and Calculations'!D208</f>
        <v>Rulindo</v>
      </c>
      <c r="D209" s="43" t="str">
        <f>'Details and Calculations'!E208</f>
        <v>Murambi</v>
      </c>
      <c r="E209" s="43" t="str">
        <f>'Details and Calculations'!F208</f>
        <v>Mvuzo</v>
      </c>
      <c r="F209" s="43" t="str">
        <f>'Details and Calculations'!G208</f>
        <v>Munyinya</v>
      </c>
      <c r="G209" s="43" t="str">
        <f>'Details and Calculations'!H208</f>
        <v/>
      </c>
      <c r="H209" s="43" t="str">
        <f>'Details and Calculations'!I208</f>
        <v/>
      </c>
      <c r="I209" s="43" t="str">
        <f>'Details and Calculations'!J208</f>
        <v>Mutagata Motorised Network</v>
      </c>
      <c r="J209" s="43">
        <f>'Details and Calculations'!K208</f>
        <v>130</v>
      </c>
      <c r="K209" s="43">
        <f>'Details and Calculations'!O208</f>
        <v>130</v>
      </c>
      <c r="L209" s="43" t="str">
        <f>'Details and Calculations'!P209</f>
        <v xml:space="preserve"> </v>
      </c>
      <c r="M209" s="43" t="str">
        <f>'Details and Calculations'!U208</f>
        <v>Piped Network With Pump</v>
      </c>
      <c r="N209" s="43">
        <f>'Details and Calculations'!V208</f>
        <v>1987</v>
      </c>
      <c r="O209" s="43" t="str">
        <f>'Details and Calculations'!W208</f>
        <v>Governement (District, Wasac) And Water For People</v>
      </c>
      <c r="P209" s="43" t="str">
        <f>'Details and Calculations'!X208</f>
        <v>Spring</v>
      </c>
      <c r="Q209" s="44" t="str">
        <f t="shared" si="118"/>
        <v>Low Risk</v>
      </c>
      <c r="R209" s="44" t="str">
        <f t="shared" si="119"/>
        <v>Low Risk</v>
      </c>
      <c r="S209" s="45" t="str">
        <f t="shared" si="120"/>
        <v>Intermediate Level of Service</v>
      </c>
      <c r="T209" s="62" t="str">
        <f t="shared" si="114"/>
        <v>Low Priority</v>
      </c>
      <c r="U209" s="46">
        <f t="shared" si="121"/>
        <v>7</v>
      </c>
      <c r="V209" s="28" t="str">
        <f t="shared" si="122"/>
        <v>Perform Routine Preventative Maintenance</v>
      </c>
      <c r="W209" s="47" t="str">
        <f t="shared" si="123"/>
        <v/>
      </c>
      <c r="X209" s="27" t="str">
        <f t="shared" si="124"/>
        <v>Maintain O&amp;M and Routine Monitoring</v>
      </c>
      <c r="Y209" s="48">
        <f t="shared" si="125"/>
        <v>20</v>
      </c>
      <c r="Z209" s="48">
        <f t="shared" si="126"/>
        <v>19</v>
      </c>
      <c r="AA209" s="48">
        <f t="shared" si="127"/>
        <v>29</v>
      </c>
      <c r="AB209" s="48">
        <f t="shared" si="128"/>
        <v>19</v>
      </c>
      <c r="AC209" s="48">
        <f t="shared" si="129"/>
        <v>29</v>
      </c>
      <c r="AD209" s="48">
        <f t="shared" si="130"/>
        <v>7</v>
      </c>
      <c r="AE209" s="48">
        <f t="shared" si="131"/>
        <v>19</v>
      </c>
      <c r="AF209" s="48">
        <f t="shared" si="132"/>
        <v>10</v>
      </c>
      <c r="AG209" s="49" t="str">
        <f t="shared" si="133"/>
        <v/>
      </c>
      <c r="AH209" s="48">
        <f t="shared" si="134"/>
        <v>19</v>
      </c>
      <c r="AI209" s="50">
        <f>'Details and Calculations'!AE208</f>
        <v>1</v>
      </c>
      <c r="AJ209" s="50">
        <f>'Details and Calculations'!AM208</f>
        <v>1</v>
      </c>
      <c r="AK209" s="50">
        <f>'Details and Calculations'!AR208</f>
        <v>1</v>
      </c>
      <c r="AL209" s="50">
        <f>'Details and Calculations'!AW208</f>
        <v>1</v>
      </c>
      <c r="AM209" s="50">
        <f>'Details and Calculations'!BA208</f>
        <v>1</v>
      </c>
      <c r="AN209" s="50">
        <f>'Details and Calculations'!BF208</f>
        <v>1</v>
      </c>
      <c r="AO209" s="50">
        <f>'Details and Calculations'!BI208</f>
        <v>1</v>
      </c>
      <c r="AP209" s="50">
        <f>'Details and Calculations'!BM208</f>
        <v>1</v>
      </c>
      <c r="AQ209" s="50" t="str">
        <f>'Details and Calculations'!BP208</f>
        <v xml:space="preserve"> </v>
      </c>
      <c r="AR209" s="50">
        <f>'Details and Calculations'!CC208</f>
        <v>1</v>
      </c>
      <c r="AS209" s="50">
        <f>'Details and Calculations'!CJ208</f>
        <v>1</v>
      </c>
      <c r="AT209" s="51">
        <f>'Details and Calculations'!T208</f>
        <v>1</v>
      </c>
      <c r="AU209" s="51">
        <f>'Details and Calculations'!Z208</f>
        <v>1</v>
      </c>
      <c r="AV209" s="51">
        <f>'Details and Calculations'!S208</f>
        <v>0</v>
      </c>
      <c r="AW209" s="51">
        <f>'Details and Calculations'!AI208</f>
        <v>1</v>
      </c>
      <c r="AX209" s="51">
        <f>'Details and Calculations'!BY208</f>
        <v>1</v>
      </c>
      <c r="AY209" s="51">
        <f>'Details and Calculations'!CG208</f>
        <v>1</v>
      </c>
      <c r="AZ209" s="51">
        <f>'Details and Calculations'!CI208</f>
        <v>1</v>
      </c>
      <c r="BA209" s="51">
        <f t="shared" si="135"/>
        <v>1</v>
      </c>
      <c r="BB209" s="52">
        <f>'Details and Calculations'!Y208</f>
        <v>1</v>
      </c>
      <c r="BC209" s="52">
        <f>'Details and Calculations'!AC208</f>
        <v>1</v>
      </c>
      <c r="BD209" s="52">
        <f>'Details and Calculations'!AK208</f>
        <v>1</v>
      </c>
      <c r="BE209" s="52">
        <f>'Details and Calculations'!AN208</f>
        <v>1900</v>
      </c>
      <c r="BF209" s="52">
        <f>'Details and Calculations'!AP208</f>
        <v>39</v>
      </c>
      <c r="BG209" s="52">
        <f>'Details and Calculations'!AT208</f>
        <v>17</v>
      </c>
      <c r="BH209" s="52">
        <f>'Details and Calculations'!AY208</f>
        <v>6</v>
      </c>
      <c r="BI209" s="52">
        <f>'Details and Calculations'!BB208</f>
        <v>40000</v>
      </c>
      <c r="BJ209" s="52">
        <f>'Details and Calculations'!BD208</f>
        <v>5</v>
      </c>
      <c r="BK209" s="52">
        <f>'Details and Calculations'!CA208</f>
        <v>64</v>
      </c>
      <c r="BL209" s="43">
        <f>'Details and Calculations'!AA208</f>
        <v>1</v>
      </c>
      <c r="BM209" s="43" t="str">
        <f>'Details and Calculations'!AB208</f>
        <v>"Springbox" --Intake Structure At A Spring</v>
      </c>
      <c r="BN209" s="43">
        <f>'Details and Calculations'!AD208</f>
        <v>2007</v>
      </c>
      <c r="BO209" s="43">
        <f>'Details and Calculations'!AJ208</f>
        <v>1</v>
      </c>
      <c r="BP209" s="43">
        <f>'Details and Calculations'!AL208</f>
        <v>2016</v>
      </c>
      <c r="BQ209" s="43">
        <f>'Details and Calculations'!AO208</f>
        <v>1</v>
      </c>
      <c r="BR209" s="43">
        <f>'Details and Calculations'!AQ208</f>
        <v>2016</v>
      </c>
      <c r="BS209" s="43">
        <f>'Details and Calculations'!AS208</f>
        <v>1</v>
      </c>
      <c r="BT209" s="43">
        <f>'Details and Calculations'!AV208</f>
        <v>2016</v>
      </c>
      <c r="BU209" s="43">
        <f>'Details and Calculations'!AX208</f>
        <v>1</v>
      </c>
      <c r="BV209" s="43">
        <f>'Details and Calculations'!AZ208</f>
        <v>2016</v>
      </c>
      <c r="BW209" s="43">
        <f>'Details and Calculations'!BC208</f>
        <v>1</v>
      </c>
      <c r="BX209" s="43">
        <f>'Details and Calculations'!BE208</f>
        <v>2017</v>
      </c>
      <c r="BY209" s="43">
        <f>'Details and Calculations'!BG208</f>
        <v>1</v>
      </c>
      <c r="BZ209" s="43">
        <f>'Details and Calculations'!BH208</f>
        <v>2016</v>
      </c>
      <c r="CA209" s="43">
        <f>'Details and Calculations'!BJ208</f>
        <v>1</v>
      </c>
      <c r="CB209" s="43" t="str">
        <f>'Details and Calculations'!BK208</f>
        <v>Disinfection/Chlorination</v>
      </c>
      <c r="CC209" s="43">
        <f>'Details and Calculations'!BL208</f>
        <v>2017</v>
      </c>
      <c r="CD209" s="43">
        <f>'Details and Calculations'!BN208</f>
        <v>0</v>
      </c>
      <c r="CE209" s="43" t="str">
        <f>'Details and Calculations'!BO208</f>
        <v xml:space="preserve"> </v>
      </c>
      <c r="CF209" s="43">
        <f>'Details and Calculations'!BZ208</f>
        <v>1</v>
      </c>
      <c r="CG209" s="43">
        <f>'Details and Calculations'!CB208</f>
        <v>2016</v>
      </c>
      <c r="CH209" s="31"/>
      <c r="CI209" s="53"/>
    </row>
    <row r="210" spans="1:87" x14ac:dyDescent="0.3">
      <c r="A210" s="43">
        <f>'Details and Calculations'!A209</f>
        <v>2017</v>
      </c>
      <c r="B210" s="43" t="str">
        <f>'Details and Calculations'!C209</f>
        <v>Rwanda</v>
      </c>
      <c r="C210" s="43" t="str">
        <f>'Details and Calculations'!D209</f>
        <v>Rulindo</v>
      </c>
      <c r="D210" s="43" t="str">
        <f>'Details and Calculations'!E209</f>
        <v>Rukozo</v>
      </c>
      <c r="E210" s="43" t="str">
        <f>'Details and Calculations'!F209</f>
        <v>Buraro</v>
      </c>
      <c r="F210" s="43" t="str">
        <f>'Details and Calculations'!G209</f>
        <v>Kivomo</v>
      </c>
      <c r="G210" s="43" t="str">
        <f>'Details and Calculations'!H209</f>
        <v/>
      </c>
      <c r="H210" s="43" t="str">
        <f>'Details and Calculations'!I209</f>
        <v/>
      </c>
      <c r="I210" s="43" t="str">
        <f>'Details and Calculations'!J209</f>
        <v>Nyamagana</v>
      </c>
      <c r="J210" s="43">
        <f>'Details and Calculations'!K209</f>
        <v>700</v>
      </c>
      <c r="K210" s="43">
        <f>'Details and Calculations'!O209</f>
        <v>700</v>
      </c>
      <c r="L210" s="43" t="str">
        <f>'Details and Calculations'!P210</f>
        <v xml:space="preserve"> </v>
      </c>
      <c r="M210" s="43" t="str">
        <f>'Details and Calculations'!U209</f>
        <v>Piped Network -- Gravity Only</v>
      </c>
      <c r="N210" s="43">
        <f>'Details and Calculations'!V209</f>
        <v>2011</v>
      </c>
      <c r="O210" s="43" t="str">
        <f>'Details and Calculations'!W209</f>
        <v>Government And African Development Bank</v>
      </c>
      <c r="P210" s="43" t="str">
        <f>'Details and Calculations'!X209</f>
        <v>Spring</v>
      </c>
      <c r="Q210" s="44" t="str">
        <f t="shared" si="118"/>
        <v>Low Risk</v>
      </c>
      <c r="R210" s="44" t="str">
        <f t="shared" si="119"/>
        <v>Low Risk</v>
      </c>
      <c r="S210" s="45" t="str">
        <f t="shared" si="120"/>
        <v>Basic Level of Service</v>
      </c>
      <c r="T210" s="62" t="str">
        <f t="shared" si="114"/>
        <v>Medium Priority</v>
      </c>
      <c r="U210" s="46">
        <f t="shared" si="121"/>
        <v>5</v>
      </c>
      <c r="V210" s="28" t="str">
        <f t="shared" si="122"/>
        <v>Repair or Replace Components</v>
      </c>
      <c r="W210" s="47" t="str">
        <f t="shared" si="123"/>
        <v xml:space="preserve">Distribution  Line, </v>
      </c>
      <c r="X210" s="27" t="str">
        <f t="shared" si="124"/>
        <v>Create Plan To Repair or Replace Components</v>
      </c>
      <c r="Y210" s="48">
        <f t="shared" si="125"/>
        <v>28</v>
      </c>
      <c r="Z210" s="48">
        <f t="shared" si="126"/>
        <v>18</v>
      </c>
      <c r="AA210" s="48">
        <f t="shared" si="127"/>
        <v>24</v>
      </c>
      <c r="AB210" s="48">
        <f t="shared" si="128"/>
        <v>14</v>
      </c>
      <c r="AC210" s="48">
        <f t="shared" si="129"/>
        <v>24</v>
      </c>
      <c r="AD210" s="48" t="str">
        <f t="shared" si="130"/>
        <v xml:space="preserve"> </v>
      </c>
      <c r="AE210" s="48" t="str">
        <f t="shared" si="131"/>
        <v xml:space="preserve"> </v>
      </c>
      <c r="AF210" s="48" t="str">
        <f t="shared" si="132"/>
        <v xml:space="preserve"> </v>
      </c>
      <c r="AG210" s="49" t="str">
        <f t="shared" si="133"/>
        <v/>
      </c>
      <c r="AH210" s="48">
        <f t="shared" si="134"/>
        <v>14</v>
      </c>
      <c r="AI210" s="50">
        <f>'Details and Calculations'!AE209</f>
        <v>1</v>
      </c>
      <c r="AJ210" s="50">
        <f>'Details and Calculations'!AM209</f>
        <v>1</v>
      </c>
      <c r="AK210" s="50">
        <f>'Details and Calculations'!AR209</f>
        <v>1</v>
      </c>
      <c r="AL210" s="50">
        <f>'Details and Calculations'!AW209</f>
        <v>1</v>
      </c>
      <c r="AM210" s="50">
        <f>'Details and Calculations'!BA209</f>
        <v>2</v>
      </c>
      <c r="AN210" s="50" t="str">
        <f>'Details and Calculations'!BF209</f>
        <v xml:space="preserve"> </v>
      </c>
      <c r="AO210" s="50" t="str">
        <f>'Details and Calculations'!BI209</f>
        <v xml:space="preserve"> </v>
      </c>
      <c r="AP210" s="50" t="str">
        <f>'Details and Calculations'!BM209</f>
        <v xml:space="preserve"> </v>
      </c>
      <c r="AQ210" s="50" t="str">
        <f>'Details and Calculations'!BP209</f>
        <v xml:space="preserve"> </v>
      </c>
      <c r="AR210" s="50">
        <f>'Details and Calculations'!CC209</f>
        <v>1</v>
      </c>
      <c r="AS210" s="50">
        <f>'Details and Calculations'!CJ209</f>
        <v>2</v>
      </c>
      <c r="AT210" s="51">
        <f>'Details and Calculations'!T209</f>
        <v>1</v>
      </c>
      <c r="AU210" s="51">
        <f>'Details and Calculations'!Z209</f>
        <v>1</v>
      </c>
      <c r="AV210" s="51">
        <f>'Details and Calculations'!S209</f>
        <v>0</v>
      </c>
      <c r="AW210" s="51">
        <f>'Details and Calculations'!AI209</f>
        <v>1</v>
      </c>
      <c r="AX210" s="51">
        <f>'Details and Calculations'!BY209</f>
        <v>1</v>
      </c>
      <c r="AY210" s="51">
        <f>'Details and Calculations'!CG209</f>
        <v>0</v>
      </c>
      <c r="AZ210" s="51">
        <f>'Details and Calculations'!CI209</f>
        <v>1</v>
      </c>
      <c r="BA210" s="51">
        <f t="shared" si="135"/>
        <v>0</v>
      </c>
      <c r="BB210" s="52">
        <f>'Details and Calculations'!Y209</f>
        <v>2</v>
      </c>
      <c r="BC210" s="52">
        <f>'Details and Calculations'!AC209</f>
        <v>1</v>
      </c>
      <c r="BD210" s="52">
        <f>'Details and Calculations'!AK209</f>
        <v>2</v>
      </c>
      <c r="BE210" s="52">
        <f>'Details and Calculations'!AN209</f>
        <v>2100</v>
      </c>
      <c r="BF210" s="52">
        <f>'Details and Calculations'!AP209</f>
        <v>11</v>
      </c>
      <c r="BG210" s="52">
        <f>'Details and Calculations'!AT209</f>
        <v>15</v>
      </c>
      <c r="BH210" s="52">
        <f>'Details and Calculations'!AY209</f>
        <v>3</v>
      </c>
      <c r="BI210" s="52">
        <f>'Details and Calculations'!BB209</f>
        <v>37000</v>
      </c>
      <c r="BJ210" s="52" t="str">
        <f>'Details and Calculations'!BD209</f>
        <v xml:space="preserve"> </v>
      </c>
      <c r="BK210" s="52">
        <f>'Details and Calculations'!CA209</f>
        <v>29</v>
      </c>
      <c r="BL210" s="43">
        <f>'Details and Calculations'!AA209</f>
        <v>1</v>
      </c>
      <c r="BM210" s="43" t="str">
        <f>'Details and Calculations'!AB209</f>
        <v>"Springbox" --Intake Structure At A Spring</v>
      </c>
      <c r="BN210" s="43">
        <f>'Details and Calculations'!AD209</f>
        <v>2015</v>
      </c>
      <c r="BO210" s="43">
        <f>'Details and Calculations'!AJ209</f>
        <v>1</v>
      </c>
      <c r="BP210" s="43">
        <f>'Details and Calculations'!AL209</f>
        <v>2015</v>
      </c>
      <c r="BQ210" s="43">
        <f>'Details and Calculations'!AO209</f>
        <v>1</v>
      </c>
      <c r="BR210" s="43">
        <f>'Details and Calculations'!AQ209</f>
        <v>2011</v>
      </c>
      <c r="BS210" s="43">
        <f>'Details and Calculations'!AS209</f>
        <v>1</v>
      </c>
      <c r="BT210" s="43">
        <f>'Details and Calculations'!AV209</f>
        <v>2011</v>
      </c>
      <c r="BU210" s="43">
        <f>'Details and Calculations'!AX209</f>
        <v>1</v>
      </c>
      <c r="BV210" s="43">
        <f>'Details and Calculations'!AZ209</f>
        <v>2011</v>
      </c>
      <c r="BW210" s="43">
        <f>'Details and Calculations'!BC209</f>
        <v>0</v>
      </c>
      <c r="BX210" s="43" t="str">
        <f>'Details and Calculations'!BE209</f>
        <v xml:space="preserve"> </v>
      </c>
      <c r="BY210" s="43" t="str">
        <f>'Details and Calculations'!BG209</f>
        <v xml:space="preserve"> </v>
      </c>
      <c r="BZ210" s="43" t="str">
        <f>'Details and Calculations'!BH209</f>
        <v xml:space="preserve"> </v>
      </c>
      <c r="CA210" s="43">
        <f>'Details and Calculations'!BJ209</f>
        <v>0</v>
      </c>
      <c r="CB210" s="43" t="str">
        <f>'Details and Calculations'!BK209</f>
        <v/>
      </c>
      <c r="CC210" s="43" t="str">
        <f>'Details and Calculations'!BL209</f>
        <v xml:space="preserve"> </v>
      </c>
      <c r="CD210" s="43" t="str">
        <f>'Details and Calculations'!BN209</f>
        <v xml:space="preserve"> </v>
      </c>
      <c r="CE210" s="43" t="str">
        <f>'Details and Calculations'!BO209</f>
        <v xml:space="preserve"> </v>
      </c>
      <c r="CF210" s="43">
        <f>'Details and Calculations'!BZ209</f>
        <v>1</v>
      </c>
      <c r="CG210" s="43">
        <f>'Details and Calculations'!CB209</f>
        <v>2011</v>
      </c>
      <c r="CH210" s="31"/>
      <c r="CI210" s="53"/>
    </row>
    <row r="211" spans="1:87" x14ac:dyDescent="0.3">
      <c r="A211" s="43">
        <f>'Details and Calculations'!A210</f>
        <v>2017</v>
      </c>
      <c r="B211" s="43" t="str">
        <f>'Details and Calculations'!C210</f>
        <v>Rwanda</v>
      </c>
      <c r="C211" s="43" t="str">
        <f>'Details and Calculations'!D210</f>
        <v>Rulindo</v>
      </c>
      <c r="D211" s="43" t="str">
        <f>'Details and Calculations'!E210</f>
        <v>Rusiga</v>
      </c>
      <c r="E211" s="43" t="str">
        <f>'Details and Calculations'!F210</f>
        <v>Gako</v>
      </c>
      <c r="F211" s="43" t="str">
        <f>'Details and Calculations'!G210</f>
        <v>Gifumba</v>
      </c>
      <c r="G211" s="43" t="str">
        <f>'Details and Calculations'!H210</f>
        <v/>
      </c>
      <c r="H211" s="43" t="str">
        <f>'Details and Calculations'!I210</f>
        <v/>
      </c>
      <c r="I211" s="43" t="str">
        <f>'Details and Calculations'!J210</f>
        <v>Source Murungurira/Murungurira-Nyakariba gravity system</v>
      </c>
      <c r="J211" s="43">
        <f>'Details and Calculations'!K210</f>
        <v>188</v>
      </c>
      <c r="K211" s="43">
        <f>'Details and Calculations'!O210</f>
        <v>188</v>
      </c>
      <c r="L211" s="43" t="str">
        <f>'Details and Calculations'!P211</f>
        <v xml:space="preserve"> </v>
      </c>
      <c r="M211" s="43" t="str">
        <f>'Details and Calculations'!U210</f>
        <v>Piped Network -- Gravity Only</v>
      </c>
      <c r="N211" s="43">
        <f>'Details and Calculations'!V210</f>
        <v>2010</v>
      </c>
      <c r="O211" s="43" t="str">
        <f>'Details and Calculations'!W210</f>
        <v>Local Government</v>
      </c>
      <c r="P211" s="43" t="str">
        <f>'Details and Calculations'!X210</f>
        <v>Spring</v>
      </c>
      <c r="Q211" s="44" t="str">
        <f t="shared" si="118"/>
        <v>Low Risk</v>
      </c>
      <c r="R211" s="44" t="str">
        <f t="shared" si="119"/>
        <v>High Risk</v>
      </c>
      <c r="S211" s="45" t="str">
        <f t="shared" si="120"/>
        <v>Basic Level of Service</v>
      </c>
      <c r="T211" s="62" t="str">
        <f t="shared" si="114"/>
        <v>High Priority</v>
      </c>
      <c r="U211" s="46">
        <f t="shared" si="121"/>
        <v>5</v>
      </c>
      <c r="V211" s="28" t="str">
        <f t="shared" si="122"/>
        <v>Major Repairs or Replace System</v>
      </c>
      <c r="W211" s="47" t="str">
        <f t="shared" si="123"/>
        <v/>
      </c>
      <c r="X211" s="27" t="str">
        <f t="shared" si="124"/>
        <v>Further Technical Diagnostic Needed</v>
      </c>
      <c r="Y211" s="48" t="str">
        <f t="shared" si="125"/>
        <v xml:space="preserve"> </v>
      </c>
      <c r="Z211" s="48">
        <f t="shared" si="126"/>
        <v>13</v>
      </c>
      <c r="AA211" s="48">
        <f t="shared" si="127"/>
        <v>23</v>
      </c>
      <c r="AB211" s="48">
        <f t="shared" si="128"/>
        <v>13</v>
      </c>
      <c r="AC211" s="48" t="str">
        <f t="shared" si="129"/>
        <v xml:space="preserve"> </v>
      </c>
      <c r="AD211" s="48" t="str">
        <f t="shared" si="130"/>
        <v xml:space="preserve"> </v>
      </c>
      <c r="AE211" s="48" t="str">
        <f t="shared" si="131"/>
        <v xml:space="preserve"> </v>
      </c>
      <c r="AF211" s="48" t="str">
        <f t="shared" si="132"/>
        <v xml:space="preserve"> </v>
      </c>
      <c r="AG211" s="49" t="str">
        <f t="shared" si="133"/>
        <v/>
      </c>
      <c r="AH211" s="48">
        <f t="shared" si="134"/>
        <v>13</v>
      </c>
      <c r="AI211" s="50" t="str">
        <f>'Details and Calculations'!AE210</f>
        <v xml:space="preserve"> </v>
      </c>
      <c r="AJ211" s="50">
        <f>'Details and Calculations'!AM210</f>
        <v>2</v>
      </c>
      <c r="AK211" s="50">
        <f>'Details and Calculations'!AR210</f>
        <v>2</v>
      </c>
      <c r="AL211" s="50">
        <f>'Details and Calculations'!AW210</f>
        <v>3</v>
      </c>
      <c r="AM211" s="50" t="str">
        <f>'Details and Calculations'!BA210</f>
        <v xml:space="preserve"> </v>
      </c>
      <c r="AN211" s="50" t="str">
        <f>'Details and Calculations'!BF210</f>
        <v xml:space="preserve"> </v>
      </c>
      <c r="AO211" s="50" t="str">
        <f>'Details and Calculations'!BI210</f>
        <v xml:space="preserve"> </v>
      </c>
      <c r="AP211" s="50" t="str">
        <f>'Details and Calculations'!BM210</f>
        <v xml:space="preserve"> </v>
      </c>
      <c r="AQ211" s="50" t="str">
        <f>'Details and Calculations'!BP210</f>
        <v xml:space="preserve"> </v>
      </c>
      <c r="AR211" s="50">
        <f>'Details and Calculations'!CC210</f>
        <v>2</v>
      </c>
      <c r="AS211" s="50">
        <f>'Details and Calculations'!CJ210</f>
        <v>2</v>
      </c>
      <c r="AT211" s="51">
        <f>'Details and Calculations'!T210</f>
        <v>1</v>
      </c>
      <c r="AU211" s="51">
        <f>'Details and Calculations'!Z210</f>
        <v>0</v>
      </c>
      <c r="AV211" s="51">
        <f>'Details and Calculations'!S210</f>
        <v>1</v>
      </c>
      <c r="AW211" s="51">
        <f>'Details and Calculations'!AI210</f>
        <v>1</v>
      </c>
      <c r="AX211" s="51">
        <f>'Details and Calculations'!BY210</f>
        <v>1</v>
      </c>
      <c r="AY211" s="51">
        <f>'Details and Calculations'!CG210</f>
        <v>1</v>
      </c>
      <c r="AZ211" s="51">
        <f>'Details and Calculations'!CI210</f>
        <v>0</v>
      </c>
      <c r="BA211" s="51">
        <f t="shared" si="135"/>
        <v>0</v>
      </c>
      <c r="BB211" s="52">
        <f>'Details and Calculations'!Y210</f>
        <v>2</v>
      </c>
      <c r="BC211" s="52" t="str">
        <f>'Details and Calculations'!AC210</f>
        <v xml:space="preserve"> </v>
      </c>
      <c r="BD211" s="52">
        <f>'Details and Calculations'!AK210</f>
        <v>1</v>
      </c>
      <c r="BE211" s="52">
        <f>'Details and Calculations'!AN210</f>
        <v>100</v>
      </c>
      <c r="BF211" s="52">
        <f>'Details and Calculations'!AP210</f>
        <v>1</v>
      </c>
      <c r="BG211" s="52">
        <f>'Details and Calculations'!AT210</f>
        <v>1</v>
      </c>
      <c r="BH211" s="52" t="str">
        <f>'Details and Calculations'!AY210</f>
        <v xml:space="preserve"> </v>
      </c>
      <c r="BI211" s="52" t="str">
        <f>'Details and Calculations'!BB210</f>
        <v xml:space="preserve"> </v>
      </c>
      <c r="BJ211" s="52" t="str">
        <f>'Details and Calculations'!BD210</f>
        <v xml:space="preserve"> </v>
      </c>
      <c r="BK211" s="52">
        <f>'Details and Calculations'!CA210</f>
        <v>1</v>
      </c>
      <c r="BL211" s="43">
        <f>'Details and Calculations'!AA210</f>
        <v>0</v>
      </c>
      <c r="BM211" s="43" t="str">
        <f>'Details and Calculations'!AB210</f>
        <v/>
      </c>
      <c r="BN211" s="43" t="str">
        <f>'Details and Calculations'!AD210</f>
        <v xml:space="preserve"> </v>
      </c>
      <c r="BO211" s="43">
        <f>'Details and Calculations'!AJ210</f>
        <v>1</v>
      </c>
      <c r="BP211" s="43">
        <f>'Details and Calculations'!AL210</f>
        <v>2010</v>
      </c>
      <c r="BQ211" s="43">
        <f>'Details and Calculations'!AO210</f>
        <v>1</v>
      </c>
      <c r="BR211" s="43">
        <f>'Details and Calculations'!AQ210</f>
        <v>2010</v>
      </c>
      <c r="BS211" s="43">
        <f>'Details and Calculations'!AS210</f>
        <v>1</v>
      </c>
      <c r="BT211" s="43">
        <f>'Details and Calculations'!AV210</f>
        <v>2010</v>
      </c>
      <c r="BU211" s="43">
        <f>'Details and Calculations'!AX210</f>
        <v>0</v>
      </c>
      <c r="BV211" s="43" t="str">
        <f>'Details and Calculations'!AZ210</f>
        <v xml:space="preserve"> </v>
      </c>
      <c r="BW211" s="43">
        <f>'Details and Calculations'!BC210</f>
        <v>0</v>
      </c>
      <c r="BX211" s="43" t="str">
        <f>'Details and Calculations'!BE210</f>
        <v xml:space="preserve"> </v>
      </c>
      <c r="BY211" s="43" t="str">
        <f>'Details and Calculations'!BG210</f>
        <v xml:space="preserve"> </v>
      </c>
      <c r="BZ211" s="43" t="str">
        <f>'Details and Calculations'!BH210</f>
        <v xml:space="preserve"> </v>
      </c>
      <c r="CA211" s="43">
        <f>'Details and Calculations'!BJ210</f>
        <v>0</v>
      </c>
      <c r="CB211" s="43" t="str">
        <f>'Details and Calculations'!BK210</f>
        <v/>
      </c>
      <c r="CC211" s="43" t="str">
        <f>'Details and Calculations'!BL210</f>
        <v xml:space="preserve"> </v>
      </c>
      <c r="CD211" s="43" t="str">
        <f>'Details and Calculations'!BN210</f>
        <v xml:space="preserve"> </v>
      </c>
      <c r="CE211" s="43" t="str">
        <f>'Details and Calculations'!BO210</f>
        <v xml:space="preserve"> </v>
      </c>
      <c r="CF211" s="43">
        <f>'Details and Calculations'!BZ210</f>
        <v>1</v>
      </c>
      <c r="CG211" s="43">
        <f>'Details and Calculations'!CB210</f>
        <v>2010</v>
      </c>
      <c r="CH211" s="31"/>
      <c r="CI211" s="53"/>
    </row>
    <row r="212" spans="1:87" x14ac:dyDescent="0.3">
      <c r="A212" s="43">
        <f>'Details and Calculations'!A211</f>
        <v>2017</v>
      </c>
      <c r="B212" s="43" t="str">
        <f>'Details and Calculations'!C211</f>
        <v>Rwanda</v>
      </c>
      <c r="C212" s="43" t="str">
        <f>'Details and Calculations'!D211</f>
        <v>Rulindo</v>
      </c>
      <c r="D212" s="43" t="str">
        <f>'Details and Calculations'!E211</f>
        <v>Masoro</v>
      </c>
      <c r="E212" s="43" t="str">
        <f>'Details and Calculations'!F211</f>
        <v>Nyamyumba</v>
      </c>
      <c r="F212" s="43" t="str">
        <f>'Details and Calculations'!G211</f>
        <v>Kabeza</v>
      </c>
      <c r="G212" s="43" t="str">
        <f>'Details and Calculations'!H211</f>
        <v/>
      </c>
      <c r="H212" s="43" t="str">
        <f>'Details and Calculations'!I211</f>
        <v/>
      </c>
      <c r="I212" s="43" t="str">
        <f>'Details and Calculations'!J211</f>
        <v>marenge</v>
      </c>
      <c r="J212" s="43">
        <f>'Details and Calculations'!K211</f>
        <v>120</v>
      </c>
      <c r="K212" s="43">
        <f>'Details and Calculations'!O211</f>
        <v>120</v>
      </c>
      <c r="L212" s="43" t="str">
        <f>'Details and Calculations'!P212</f>
        <v xml:space="preserve"> </v>
      </c>
      <c r="M212" s="43" t="str">
        <f>'Details and Calculations'!U211</f>
        <v>Piped Network With Pump</v>
      </c>
      <c r="N212" s="43">
        <f>'Details and Calculations'!V211</f>
        <v>2016</v>
      </c>
      <c r="O212" s="43" t="str">
        <f>'Details and Calculations'!W211</f>
        <v>Governement (District, Wasac) And Water For People</v>
      </c>
      <c r="P212" s="43" t="str">
        <f>'Details and Calculations'!X211</f>
        <v>Spring</v>
      </c>
      <c r="Q212" s="44" t="str">
        <f t="shared" si="118"/>
        <v>Low Risk</v>
      </c>
      <c r="R212" s="44" t="str">
        <f t="shared" si="119"/>
        <v>Low Risk</v>
      </c>
      <c r="S212" s="45" t="str">
        <f t="shared" si="120"/>
        <v>Intermediate Level of Service</v>
      </c>
      <c r="T212" s="62" t="str">
        <f t="shared" si="114"/>
        <v>Low Priority</v>
      </c>
      <c r="U212" s="46">
        <f t="shared" si="121"/>
        <v>7</v>
      </c>
      <c r="V212" s="28" t="str">
        <f t="shared" si="122"/>
        <v>Perform Routine Preventative Maintenance</v>
      </c>
      <c r="W212" s="47" t="str">
        <f t="shared" si="123"/>
        <v/>
      </c>
      <c r="X212" s="27" t="str">
        <f t="shared" si="124"/>
        <v>Maintain O&amp;M and Routine Monitoring</v>
      </c>
      <c r="Y212" s="48">
        <f t="shared" si="125"/>
        <v>29</v>
      </c>
      <c r="Z212" s="48">
        <f t="shared" si="126"/>
        <v>19</v>
      </c>
      <c r="AA212" s="48">
        <f t="shared" si="127"/>
        <v>29</v>
      </c>
      <c r="AB212" s="48" t="str">
        <f t="shared" si="128"/>
        <v xml:space="preserve"> </v>
      </c>
      <c r="AC212" s="48">
        <f t="shared" si="129"/>
        <v>29</v>
      </c>
      <c r="AD212" s="48">
        <f t="shared" si="130"/>
        <v>6</v>
      </c>
      <c r="AE212" s="48">
        <f t="shared" si="131"/>
        <v>19</v>
      </c>
      <c r="AF212" s="48" t="str">
        <f t="shared" si="132"/>
        <v xml:space="preserve"> </v>
      </c>
      <c r="AG212" s="49" t="str">
        <f t="shared" si="133"/>
        <v/>
      </c>
      <c r="AH212" s="48">
        <f t="shared" si="134"/>
        <v>19</v>
      </c>
      <c r="AI212" s="50">
        <f>'Details and Calculations'!AE211</f>
        <v>1</v>
      </c>
      <c r="AJ212" s="50">
        <f>'Details and Calculations'!AM211</f>
        <v>1</v>
      </c>
      <c r="AK212" s="50">
        <f>'Details and Calculations'!AR211</f>
        <v>1</v>
      </c>
      <c r="AL212" s="50" t="str">
        <f>'Details and Calculations'!AW211</f>
        <v xml:space="preserve"> </v>
      </c>
      <c r="AM212" s="50">
        <f>'Details and Calculations'!BA211</f>
        <v>1</v>
      </c>
      <c r="AN212" s="50">
        <f>'Details and Calculations'!BF211</f>
        <v>1</v>
      </c>
      <c r="AO212" s="50">
        <f>'Details and Calculations'!BI211</f>
        <v>1</v>
      </c>
      <c r="AP212" s="50" t="str">
        <f>'Details and Calculations'!BM211</f>
        <v xml:space="preserve"> </v>
      </c>
      <c r="AQ212" s="50" t="str">
        <f>'Details and Calculations'!BP211</f>
        <v xml:space="preserve"> </v>
      </c>
      <c r="AR212" s="50">
        <f>'Details and Calculations'!CC211</f>
        <v>1</v>
      </c>
      <c r="AS212" s="50">
        <f>'Details and Calculations'!CJ211</f>
        <v>1</v>
      </c>
      <c r="AT212" s="51">
        <f>'Details and Calculations'!T211</f>
        <v>1</v>
      </c>
      <c r="AU212" s="51">
        <f>'Details and Calculations'!Z211</f>
        <v>1</v>
      </c>
      <c r="AV212" s="51">
        <f>'Details and Calculations'!S211</f>
        <v>0</v>
      </c>
      <c r="AW212" s="51">
        <f>'Details and Calculations'!AI211</f>
        <v>1</v>
      </c>
      <c r="AX212" s="51">
        <f>'Details and Calculations'!BY211</f>
        <v>1</v>
      </c>
      <c r="AY212" s="51">
        <f>'Details and Calculations'!CG211</f>
        <v>1</v>
      </c>
      <c r="AZ212" s="51">
        <f>'Details and Calculations'!CI211</f>
        <v>1</v>
      </c>
      <c r="BA212" s="51">
        <f t="shared" si="135"/>
        <v>1</v>
      </c>
      <c r="BB212" s="52">
        <f>'Details and Calculations'!Y211</f>
        <v>2</v>
      </c>
      <c r="BC212" s="52">
        <f>'Details and Calculations'!AC211</f>
        <v>2</v>
      </c>
      <c r="BD212" s="52">
        <f>'Details and Calculations'!AK211</f>
        <v>2</v>
      </c>
      <c r="BE212" s="52">
        <f>'Details and Calculations'!AN211</f>
        <v>5000</v>
      </c>
      <c r="BF212" s="52">
        <f>'Details and Calculations'!AP211</f>
        <v>7</v>
      </c>
      <c r="BG212" s="52" t="str">
        <f>'Details and Calculations'!AT211</f>
        <v xml:space="preserve"> </v>
      </c>
      <c r="BH212" s="52">
        <f>'Details and Calculations'!AY211</f>
        <v>2</v>
      </c>
      <c r="BI212" s="52">
        <f>'Details and Calculations'!BB211</f>
        <v>5000</v>
      </c>
      <c r="BJ212" s="52">
        <f>'Details and Calculations'!BD211</f>
        <v>1</v>
      </c>
      <c r="BK212" s="52">
        <f>'Details and Calculations'!CA211</f>
        <v>2</v>
      </c>
      <c r="BL212" s="43">
        <f>'Details and Calculations'!AA211</f>
        <v>1</v>
      </c>
      <c r="BM212" s="43" t="str">
        <f>'Details and Calculations'!AB211</f>
        <v>"Springbox" --Intake Structure At A Spring</v>
      </c>
      <c r="BN212" s="43">
        <f>'Details and Calculations'!AD211</f>
        <v>2016</v>
      </c>
      <c r="BO212" s="43">
        <f>'Details and Calculations'!AJ211</f>
        <v>1</v>
      </c>
      <c r="BP212" s="43">
        <f>'Details and Calculations'!AL211</f>
        <v>2016</v>
      </c>
      <c r="BQ212" s="43">
        <f>'Details and Calculations'!AO211</f>
        <v>1</v>
      </c>
      <c r="BR212" s="43">
        <f>'Details and Calculations'!AQ211</f>
        <v>2016</v>
      </c>
      <c r="BS212" s="43">
        <f>'Details and Calculations'!AS211</f>
        <v>0</v>
      </c>
      <c r="BT212" s="43" t="str">
        <f>'Details and Calculations'!AV211</f>
        <v xml:space="preserve"> </v>
      </c>
      <c r="BU212" s="43">
        <f>'Details and Calculations'!AX211</f>
        <v>1</v>
      </c>
      <c r="BV212" s="43">
        <f>'Details and Calculations'!AZ211</f>
        <v>2016</v>
      </c>
      <c r="BW212" s="43">
        <f>'Details and Calculations'!BC211</f>
        <v>1</v>
      </c>
      <c r="BX212" s="43">
        <f>'Details and Calculations'!BE211</f>
        <v>2016</v>
      </c>
      <c r="BY212" s="43">
        <f>'Details and Calculations'!BG211</f>
        <v>1</v>
      </c>
      <c r="BZ212" s="43">
        <f>'Details and Calculations'!BH211</f>
        <v>2016</v>
      </c>
      <c r="CA212" s="43">
        <f>'Details and Calculations'!BJ211</f>
        <v>0</v>
      </c>
      <c r="CB212" s="43" t="str">
        <f>'Details and Calculations'!BK211</f>
        <v/>
      </c>
      <c r="CC212" s="43" t="str">
        <f>'Details and Calculations'!BL211</f>
        <v xml:space="preserve"> </v>
      </c>
      <c r="CD212" s="43" t="str">
        <f>'Details and Calculations'!BN211</f>
        <v xml:space="preserve"> </v>
      </c>
      <c r="CE212" s="43" t="str">
        <f>'Details and Calculations'!BO211</f>
        <v xml:space="preserve"> </v>
      </c>
      <c r="CF212" s="43">
        <f>'Details and Calculations'!BZ211</f>
        <v>1</v>
      </c>
      <c r="CG212" s="43">
        <f>'Details and Calculations'!CB211</f>
        <v>2016</v>
      </c>
      <c r="CH212" s="31"/>
      <c r="CI212" s="53"/>
    </row>
    <row r="213" spans="1:87" x14ac:dyDescent="0.3">
      <c r="A213" s="43">
        <f>'Details and Calculations'!A212</f>
        <v>2017</v>
      </c>
      <c r="B213" s="43" t="str">
        <f>'Details and Calculations'!C212</f>
        <v>Rwanda</v>
      </c>
      <c r="C213" s="43" t="str">
        <f>'Details and Calculations'!D212</f>
        <v>Rulindo</v>
      </c>
      <c r="D213" s="43" t="str">
        <f>'Details and Calculations'!E212</f>
        <v>Mbogo</v>
      </c>
      <c r="E213" s="43" t="str">
        <f>'Details and Calculations'!F212</f>
        <v>Ngiramazi</v>
      </c>
      <c r="F213" s="43" t="str">
        <f>'Details and Calculations'!G212</f>
        <v>Gisha</v>
      </c>
      <c r="G213" s="43" t="str">
        <f>'Details and Calculations'!H212</f>
        <v/>
      </c>
      <c r="H213" s="43" t="str">
        <f>'Details and Calculations'!I212</f>
        <v/>
      </c>
      <c r="I213" s="43" t="str">
        <f>'Details and Calculations'!J212</f>
        <v>Water point at Gisha church/Nyirambuga Pumping</v>
      </c>
      <c r="J213" s="43">
        <f>'Details and Calculations'!K212</f>
        <v>133</v>
      </c>
      <c r="K213" s="43">
        <f>'Details and Calculations'!O212</f>
        <v>133</v>
      </c>
      <c r="L213" s="43">
        <f>'Details and Calculations'!P213</f>
        <v>59</v>
      </c>
      <c r="M213" s="43" t="str">
        <f>'Details and Calculations'!U212</f>
        <v>Piped Network With Pump</v>
      </c>
      <c r="N213" s="43">
        <f>'Details and Calculations'!V212</f>
        <v>2015</v>
      </c>
      <c r="O213" s="43" t="str">
        <f>'Details and Calculations'!W212</f>
        <v>Governement (District, Wasac) And Water For People</v>
      </c>
      <c r="P213" s="43" t="str">
        <f>'Details and Calculations'!X212</f>
        <v>Spring</v>
      </c>
      <c r="Q213" s="44" t="str">
        <f t="shared" si="118"/>
        <v>Low Risk</v>
      </c>
      <c r="R213" s="44" t="str">
        <f t="shared" si="119"/>
        <v>Low Risk</v>
      </c>
      <c r="S213" s="45" t="str">
        <f t="shared" si="120"/>
        <v>Intermediate Level of Service</v>
      </c>
      <c r="T213" s="62" t="str">
        <f t="shared" si="114"/>
        <v>Low Priority</v>
      </c>
      <c r="U213" s="46">
        <f t="shared" si="121"/>
        <v>7</v>
      </c>
      <c r="V213" s="28" t="str">
        <f t="shared" si="122"/>
        <v>Perform Routine Preventative Maintenance</v>
      </c>
      <c r="W213" s="47" t="str">
        <f t="shared" si="123"/>
        <v/>
      </c>
      <c r="X213" s="27" t="str">
        <f t="shared" si="124"/>
        <v>Maintain O&amp;M and Routine Monitoring</v>
      </c>
      <c r="Y213" s="48" t="str">
        <f t="shared" si="125"/>
        <v xml:space="preserve"> </v>
      </c>
      <c r="Z213" s="48" t="str">
        <f t="shared" si="126"/>
        <v xml:space="preserve"> </v>
      </c>
      <c r="AA213" s="48" t="str">
        <f t="shared" si="127"/>
        <v xml:space="preserve"> </v>
      </c>
      <c r="AB213" s="48" t="str">
        <f t="shared" si="128"/>
        <v xml:space="preserve"> </v>
      </c>
      <c r="AC213" s="48" t="str">
        <f t="shared" si="129"/>
        <v xml:space="preserve"> </v>
      </c>
      <c r="AD213" s="48" t="str">
        <f t="shared" si="130"/>
        <v xml:space="preserve"> </v>
      </c>
      <c r="AE213" s="48" t="str">
        <f t="shared" si="131"/>
        <v xml:space="preserve"> </v>
      </c>
      <c r="AF213" s="48" t="str">
        <f t="shared" si="132"/>
        <v xml:space="preserve"> </v>
      </c>
      <c r="AG213" s="49" t="str">
        <f t="shared" si="133"/>
        <v/>
      </c>
      <c r="AH213" s="48">
        <f t="shared" si="134"/>
        <v>18</v>
      </c>
      <c r="AI213" s="50" t="str">
        <f>'Details and Calculations'!AE212</f>
        <v xml:space="preserve"> </v>
      </c>
      <c r="AJ213" s="50" t="str">
        <f>'Details and Calculations'!AM212</f>
        <v xml:space="preserve"> </v>
      </c>
      <c r="AK213" s="50" t="str">
        <f>'Details and Calculations'!AR212</f>
        <v xml:space="preserve"> </v>
      </c>
      <c r="AL213" s="50" t="str">
        <f>'Details and Calculations'!AW212</f>
        <v xml:space="preserve"> </v>
      </c>
      <c r="AM213" s="50" t="str">
        <f>'Details and Calculations'!BA212</f>
        <v xml:space="preserve"> </v>
      </c>
      <c r="AN213" s="50" t="str">
        <f>'Details and Calculations'!BF212</f>
        <v xml:space="preserve"> </v>
      </c>
      <c r="AO213" s="50" t="str">
        <f>'Details and Calculations'!BI212</f>
        <v xml:space="preserve"> </v>
      </c>
      <c r="AP213" s="50" t="str">
        <f>'Details and Calculations'!BM212</f>
        <v xml:space="preserve"> </v>
      </c>
      <c r="AQ213" s="50" t="str">
        <f>'Details and Calculations'!BP212</f>
        <v xml:space="preserve"> </v>
      </c>
      <c r="AR213" s="50">
        <f>'Details and Calculations'!CC212</f>
        <v>1</v>
      </c>
      <c r="AS213" s="50">
        <f>'Details and Calculations'!CJ212</f>
        <v>1</v>
      </c>
      <c r="AT213" s="51">
        <f>'Details and Calculations'!T212</f>
        <v>1</v>
      </c>
      <c r="AU213" s="51">
        <f>'Details and Calculations'!Z212</f>
        <v>1</v>
      </c>
      <c r="AV213" s="51">
        <f>'Details and Calculations'!S212</f>
        <v>0</v>
      </c>
      <c r="AW213" s="51">
        <f>'Details and Calculations'!AI212</f>
        <v>1</v>
      </c>
      <c r="AX213" s="51">
        <f>'Details and Calculations'!BY212</f>
        <v>1</v>
      </c>
      <c r="AY213" s="51">
        <f>'Details and Calculations'!CG212</f>
        <v>1</v>
      </c>
      <c r="AZ213" s="51">
        <f>'Details and Calculations'!CI212</f>
        <v>1</v>
      </c>
      <c r="BA213" s="51">
        <f t="shared" si="135"/>
        <v>1</v>
      </c>
      <c r="BB213" s="52">
        <f>'Details and Calculations'!Y212</f>
        <v>11</v>
      </c>
      <c r="BC213" s="52" t="str">
        <f>'Details and Calculations'!AC212</f>
        <v xml:space="preserve"> </v>
      </c>
      <c r="BD213" s="52" t="str">
        <f>'Details and Calculations'!AK212</f>
        <v xml:space="preserve"> </v>
      </c>
      <c r="BE213" s="52" t="str">
        <f>'Details and Calculations'!AN212</f>
        <v xml:space="preserve"> </v>
      </c>
      <c r="BF213" s="52" t="str">
        <f>'Details and Calculations'!AP212</f>
        <v xml:space="preserve"> </v>
      </c>
      <c r="BG213" s="52" t="str">
        <f>'Details and Calculations'!AT212</f>
        <v xml:space="preserve"> </v>
      </c>
      <c r="BH213" s="52" t="str">
        <f>'Details and Calculations'!AY212</f>
        <v xml:space="preserve"> </v>
      </c>
      <c r="BI213" s="52" t="str">
        <f>'Details and Calculations'!BB212</f>
        <v xml:space="preserve"> </v>
      </c>
      <c r="BJ213" s="52" t="str">
        <f>'Details and Calculations'!BD212</f>
        <v xml:space="preserve"> </v>
      </c>
      <c r="BK213" s="52">
        <f>'Details and Calculations'!CA212</f>
        <v>2</v>
      </c>
      <c r="BL213" s="43">
        <f>'Details and Calculations'!AA212</f>
        <v>0</v>
      </c>
      <c r="BM213" s="43" t="str">
        <f>'Details and Calculations'!AB212</f>
        <v/>
      </c>
      <c r="BN213" s="43" t="str">
        <f>'Details and Calculations'!AD212</f>
        <v xml:space="preserve"> </v>
      </c>
      <c r="BO213" s="43">
        <f>'Details and Calculations'!AJ212</f>
        <v>0</v>
      </c>
      <c r="BP213" s="43" t="str">
        <f>'Details and Calculations'!AL212</f>
        <v xml:space="preserve"> </v>
      </c>
      <c r="BQ213" s="43">
        <f>'Details and Calculations'!AO212</f>
        <v>0</v>
      </c>
      <c r="BR213" s="43" t="str">
        <f>'Details and Calculations'!AQ212</f>
        <v xml:space="preserve"> </v>
      </c>
      <c r="BS213" s="43">
        <f>'Details and Calculations'!AS212</f>
        <v>0</v>
      </c>
      <c r="BT213" s="43" t="str">
        <f>'Details and Calculations'!AV212</f>
        <v xml:space="preserve"> </v>
      </c>
      <c r="BU213" s="43">
        <f>'Details and Calculations'!AX212</f>
        <v>0</v>
      </c>
      <c r="BV213" s="43" t="str">
        <f>'Details and Calculations'!AZ212</f>
        <v xml:space="preserve"> </v>
      </c>
      <c r="BW213" s="43">
        <f>'Details and Calculations'!BC212</f>
        <v>0</v>
      </c>
      <c r="BX213" s="43" t="str">
        <f>'Details and Calculations'!BE212</f>
        <v xml:space="preserve"> </v>
      </c>
      <c r="BY213" s="43" t="str">
        <f>'Details and Calculations'!BG212</f>
        <v xml:space="preserve"> </v>
      </c>
      <c r="BZ213" s="43" t="str">
        <f>'Details and Calculations'!BH212</f>
        <v xml:space="preserve"> </v>
      </c>
      <c r="CA213" s="43">
        <f>'Details and Calculations'!BJ212</f>
        <v>0</v>
      </c>
      <c r="CB213" s="43" t="str">
        <f>'Details and Calculations'!BK212</f>
        <v/>
      </c>
      <c r="CC213" s="43" t="str">
        <f>'Details and Calculations'!BL212</f>
        <v xml:space="preserve"> </v>
      </c>
      <c r="CD213" s="43" t="str">
        <f>'Details and Calculations'!BN212</f>
        <v xml:space="preserve"> </v>
      </c>
      <c r="CE213" s="43" t="str">
        <f>'Details and Calculations'!BO212</f>
        <v xml:space="preserve"> </v>
      </c>
      <c r="CF213" s="43">
        <f>'Details and Calculations'!BZ212</f>
        <v>1</v>
      </c>
      <c r="CG213" s="43">
        <f>'Details and Calculations'!CB212</f>
        <v>2015</v>
      </c>
      <c r="CH213" s="31"/>
      <c r="CI213" s="53"/>
    </row>
    <row r="214" spans="1:87" x14ac:dyDescent="0.3">
      <c r="A214" s="43">
        <f>'Details and Calculations'!A213</f>
        <v>2017</v>
      </c>
      <c r="B214" s="43" t="str">
        <f>'Details and Calculations'!C213</f>
        <v>Rwanda</v>
      </c>
      <c r="C214" s="43" t="str">
        <f>'Details and Calculations'!D213</f>
        <v>Rulindo</v>
      </c>
      <c r="D214" s="43" t="str">
        <f>'Details and Calculations'!E213</f>
        <v>Shyorongi</v>
      </c>
      <c r="E214" s="43" t="str">
        <f>'Details and Calculations'!F213</f>
        <v>Muvumu</v>
      </c>
      <c r="F214" s="43" t="str">
        <f>'Details and Calculations'!G213</f>
        <v>Kagunda</v>
      </c>
      <c r="G214" s="43" t="str">
        <f>'Details and Calculations'!H213</f>
        <v/>
      </c>
      <c r="H214" s="43" t="str">
        <f>'Details and Calculations'!I213</f>
        <v/>
      </c>
      <c r="I214" s="43" t="str">
        <f>'Details and Calculations'!J213</f>
        <v>Muvumu- Taba</v>
      </c>
      <c r="J214" s="43">
        <f>'Details and Calculations'!K213</f>
        <v>94</v>
      </c>
      <c r="K214" s="43">
        <f>'Details and Calculations'!O213</f>
        <v>35</v>
      </c>
      <c r="L214" s="43">
        <f>'Details and Calculations'!P214</f>
        <v>136</v>
      </c>
      <c r="M214" s="43" t="str">
        <f>'Details and Calculations'!U213</f>
        <v>Piped Network -- Gravity Only</v>
      </c>
      <c r="N214" s="43">
        <f>'Details and Calculations'!V213</f>
        <v>2013</v>
      </c>
      <c r="O214" s="43" t="str">
        <f>'Details and Calculations'!W213</f>
        <v>Governement (District, Wasac) And Water For People</v>
      </c>
      <c r="P214" s="43" t="str">
        <f>'Details and Calculations'!X213</f>
        <v>Spring</v>
      </c>
      <c r="Q214" s="44" t="str">
        <f t="shared" si="118"/>
        <v>Low Risk</v>
      </c>
      <c r="R214" s="44" t="str">
        <f t="shared" si="119"/>
        <v>Low Risk</v>
      </c>
      <c r="S214" s="45" t="str">
        <f t="shared" si="120"/>
        <v>Intermediate Level of Service</v>
      </c>
      <c r="T214" s="62" t="str">
        <f t="shared" si="114"/>
        <v>Low Priority</v>
      </c>
      <c r="U214" s="46">
        <f t="shared" si="121"/>
        <v>6</v>
      </c>
      <c r="V214" s="28" t="str">
        <f t="shared" si="122"/>
        <v>Repair or Replace Components</v>
      </c>
      <c r="W214" s="47" t="str">
        <f t="shared" si="123"/>
        <v xml:space="preserve">Storage Tank, </v>
      </c>
      <c r="X214" s="27" t="str">
        <f t="shared" si="124"/>
        <v>Create Plan To Repair or Replace Components</v>
      </c>
      <c r="Y214" s="48" t="str">
        <f t="shared" si="125"/>
        <v xml:space="preserve"> </v>
      </c>
      <c r="Z214" s="48">
        <f t="shared" si="126"/>
        <v>16</v>
      </c>
      <c r="AA214" s="48">
        <f t="shared" si="127"/>
        <v>26</v>
      </c>
      <c r="AB214" s="48">
        <f t="shared" si="128"/>
        <v>16</v>
      </c>
      <c r="AC214" s="48">
        <f t="shared" si="129"/>
        <v>26</v>
      </c>
      <c r="AD214" s="48" t="str">
        <f t="shared" si="130"/>
        <v xml:space="preserve"> </v>
      </c>
      <c r="AE214" s="48" t="str">
        <f t="shared" si="131"/>
        <v xml:space="preserve"> </v>
      </c>
      <c r="AF214" s="48" t="str">
        <f t="shared" si="132"/>
        <v xml:space="preserve"> </v>
      </c>
      <c r="AG214" s="49" t="str">
        <f t="shared" si="133"/>
        <v/>
      </c>
      <c r="AH214" s="48">
        <f t="shared" si="134"/>
        <v>16</v>
      </c>
      <c r="AI214" s="50" t="str">
        <f>'Details and Calculations'!AE213</f>
        <v xml:space="preserve"> </v>
      </c>
      <c r="AJ214" s="50">
        <f>'Details and Calculations'!AM213</f>
        <v>1</v>
      </c>
      <c r="AK214" s="50">
        <f>'Details and Calculations'!AR213</f>
        <v>2</v>
      </c>
      <c r="AL214" s="50">
        <f>'Details and Calculations'!AW213</f>
        <v>1</v>
      </c>
      <c r="AM214" s="50">
        <f>'Details and Calculations'!BA213</f>
        <v>1</v>
      </c>
      <c r="AN214" s="50" t="str">
        <f>'Details and Calculations'!BF213</f>
        <v xml:space="preserve"> </v>
      </c>
      <c r="AO214" s="50" t="str">
        <f>'Details and Calculations'!BI213</f>
        <v xml:space="preserve"> </v>
      </c>
      <c r="AP214" s="50" t="str">
        <f>'Details and Calculations'!BM213</f>
        <v xml:space="preserve"> </v>
      </c>
      <c r="AQ214" s="50" t="str">
        <f>'Details and Calculations'!BP213</f>
        <v xml:space="preserve"> </v>
      </c>
      <c r="AR214" s="50">
        <f>'Details and Calculations'!CC213</f>
        <v>1</v>
      </c>
      <c r="AS214" s="50">
        <f>'Details and Calculations'!CJ213</f>
        <v>2</v>
      </c>
      <c r="AT214" s="51">
        <f>'Details and Calculations'!T213</f>
        <v>1</v>
      </c>
      <c r="AU214" s="51">
        <f>'Details and Calculations'!Z213</f>
        <v>1</v>
      </c>
      <c r="AV214" s="51">
        <f>'Details and Calculations'!S213</f>
        <v>1</v>
      </c>
      <c r="AW214" s="51">
        <f>'Details and Calculations'!AI213</f>
        <v>1</v>
      </c>
      <c r="AX214" s="51">
        <f>'Details and Calculations'!BY213</f>
        <v>1</v>
      </c>
      <c r="AY214" s="51">
        <f>'Details and Calculations'!CG213</f>
        <v>0</v>
      </c>
      <c r="AZ214" s="51">
        <f>'Details and Calculations'!CI213</f>
        <v>1</v>
      </c>
      <c r="BA214" s="51">
        <f t="shared" si="135"/>
        <v>0</v>
      </c>
      <c r="BB214" s="52">
        <f>'Details and Calculations'!Y213</f>
        <v>1</v>
      </c>
      <c r="BC214" s="52" t="str">
        <f>'Details and Calculations'!AC213</f>
        <v xml:space="preserve"> </v>
      </c>
      <c r="BD214" s="52">
        <f>'Details and Calculations'!AK213</f>
        <v>1</v>
      </c>
      <c r="BE214" s="52">
        <f>'Details and Calculations'!AN213</f>
        <v>800</v>
      </c>
      <c r="BF214" s="52">
        <f>'Details and Calculations'!AP213</f>
        <v>3</v>
      </c>
      <c r="BG214" s="52">
        <f>'Details and Calculations'!AT213</f>
        <v>9</v>
      </c>
      <c r="BH214" s="52">
        <f>'Details and Calculations'!AY213</f>
        <v>1</v>
      </c>
      <c r="BI214" s="52">
        <f>'Details and Calculations'!BB213</f>
        <v>7500</v>
      </c>
      <c r="BJ214" s="52" t="str">
        <f>'Details and Calculations'!BD213</f>
        <v xml:space="preserve"> </v>
      </c>
      <c r="BK214" s="52">
        <f>'Details and Calculations'!CA213</f>
        <v>1</v>
      </c>
      <c r="BL214" s="43">
        <f>'Details and Calculations'!AA213</f>
        <v>0</v>
      </c>
      <c r="BM214" s="43" t="str">
        <f>'Details and Calculations'!AB213</f>
        <v/>
      </c>
      <c r="BN214" s="43" t="str">
        <f>'Details and Calculations'!AD213</f>
        <v xml:space="preserve"> </v>
      </c>
      <c r="BO214" s="43">
        <f>'Details and Calculations'!AJ213</f>
        <v>1</v>
      </c>
      <c r="BP214" s="43">
        <f>'Details and Calculations'!AL213</f>
        <v>2013</v>
      </c>
      <c r="BQ214" s="43">
        <f>'Details and Calculations'!AO213</f>
        <v>1</v>
      </c>
      <c r="BR214" s="43">
        <f>'Details and Calculations'!AQ213</f>
        <v>2013</v>
      </c>
      <c r="BS214" s="43">
        <f>'Details and Calculations'!AS213</f>
        <v>1</v>
      </c>
      <c r="BT214" s="43">
        <f>'Details and Calculations'!AV213</f>
        <v>2013</v>
      </c>
      <c r="BU214" s="43">
        <f>'Details and Calculations'!AX213</f>
        <v>1</v>
      </c>
      <c r="BV214" s="43">
        <f>'Details and Calculations'!AZ213</f>
        <v>2013</v>
      </c>
      <c r="BW214" s="43">
        <f>'Details and Calculations'!BC213</f>
        <v>0</v>
      </c>
      <c r="BX214" s="43" t="str">
        <f>'Details and Calculations'!BE213</f>
        <v xml:space="preserve"> </v>
      </c>
      <c r="BY214" s="43" t="str">
        <f>'Details and Calculations'!BG213</f>
        <v xml:space="preserve"> </v>
      </c>
      <c r="BZ214" s="43" t="str">
        <f>'Details and Calculations'!BH213</f>
        <v xml:space="preserve"> </v>
      </c>
      <c r="CA214" s="43">
        <f>'Details and Calculations'!BJ213</f>
        <v>0</v>
      </c>
      <c r="CB214" s="43" t="str">
        <f>'Details and Calculations'!BK213</f>
        <v/>
      </c>
      <c r="CC214" s="43" t="str">
        <f>'Details and Calculations'!BL213</f>
        <v xml:space="preserve"> </v>
      </c>
      <c r="CD214" s="43" t="str">
        <f>'Details and Calculations'!BN213</f>
        <v xml:space="preserve"> </v>
      </c>
      <c r="CE214" s="43" t="str">
        <f>'Details and Calculations'!BO213</f>
        <v xml:space="preserve"> </v>
      </c>
      <c r="CF214" s="43">
        <f>'Details and Calculations'!BZ213</f>
        <v>1</v>
      </c>
      <c r="CG214" s="43">
        <f>'Details and Calculations'!CB213</f>
        <v>2013</v>
      </c>
      <c r="CH214" s="31"/>
      <c r="CI214" s="53"/>
    </row>
    <row r="215" spans="1:87" x14ac:dyDescent="0.3">
      <c r="A215" s="43">
        <f>'Details and Calculations'!A214</f>
        <v>2017</v>
      </c>
      <c r="B215" s="43" t="str">
        <f>'Details and Calculations'!C214</f>
        <v>Rwanda</v>
      </c>
      <c r="C215" s="43" t="str">
        <f>'Details and Calculations'!D214</f>
        <v>Rulindo</v>
      </c>
      <c r="D215" s="43" t="str">
        <f>'Details and Calculations'!E214</f>
        <v>Shyorongi</v>
      </c>
      <c r="E215" s="43" t="str">
        <f>'Details and Calculations'!F214</f>
        <v>Rutonde</v>
      </c>
      <c r="F215" s="43" t="str">
        <f>'Details and Calculations'!G214</f>
        <v>Nyamirembe</v>
      </c>
      <c r="G215" s="43" t="str">
        <f>'Details and Calculations'!H214</f>
        <v/>
      </c>
      <c r="H215" s="43" t="str">
        <f>'Details and Calculations'!I214</f>
        <v/>
      </c>
      <c r="I215" s="43" t="str">
        <f>'Details and Calculations'!J214</f>
        <v>kirikumuryango network</v>
      </c>
      <c r="J215" s="43">
        <f>'Details and Calculations'!K214</f>
        <v>256</v>
      </c>
      <c r="K215" s="43">
        <f>'Details and Calculations'!O214</f>
        <v>120</v>
      </c>
      <c r="L215" s="43">
        <f>'Details and Calculations'!P215</f>
        <v>89</v>
      </c>
      <c r="M215" s="43" t="str">
        <f>'Details and Calculations'!U214</f>
        <v>Piped Network -- Gravity Only</v>
      </c>
      <c r="N215" s="43">
        <f>'Details and Calculations'!V214</f>
        <v>2013</v>
      </c>
      <c r="O215" s="43" t="str">
        <f>'Details and Calculations'!W214</f>
        <v>Governement (District, Wasac) And Water For People</v>
      </c>
      <c r="P215" s="43" t="str">
        <f>'Details and Calculations'!X214</f>
        <v>Spring</v>
      </c>
      <c r="Q215" s="44" t="str">
        <f t="shared" si="118"/>
        <v>Low Risk</v>
      </c>
      <c r="R215" s="44" t="str">
        <f t="shared" si="119"/>
        <v>Low Risk</v>
      </c>
      <c r="S215" s="45" t="str">
        <f t="shared" si="120"/>
        <v>High Level of Service</v>
      </c>
      <c r="T215" s="62" t="str">
        <f t="shared" si="114"/>
        <v>Low Priority</v>
      </c>
      <c r="U215" s="46">
        <f t="shared" si="121"/>
        <v>8</v>
      </c>
      <c r="V215" s="28" t="str">
        <f t="shared" si="122"/>
        <v>Perform Routine Preventative Maintenance</v>
      </c>
      <c r="W215" s="47" t="str">
        <f t="shared" si="123"/>
        <v/>
      </c>
      <c r="X215" s="27" t="str">
        <f t="shared" si="124"/>
        <v>Maintain O&amp;M and Routine Monitoring</v>
      </c>
      <c r="Y215" s="48">
        <f t="shared" si="125"/>
        <v>26</v>
      </c>
      <c r="Z215" s="48">
        <f t="shared" si="126"/>
        <v>16</v>
      </c>
      <c r="AA215" s="48">
        <f t="shared" si="127"/>
        <v>26</v>
      </c>
      <c r="AB215" s="48">
        <f t="shared" si="128"/>
        <v>16</v>
      </c>
      <c r="AC215" s="48">
        <f t="shared" si="129"/>
        <v>26</v>
      </c>
      <c r="AD215" s="48" t="str">
        <f t="shared" si="130"/>
        <v xml:space="preserve"> </v>
      </c>
      <c r="AE215" s="48" t="str">
        <f t="shared" si="131"/>
        <v xml:space="preserve"> </v>
      </c>
      <c r="AF215" s="48" t="str">
        <f t="shared" si="132"/>
        <v xml:space="preserve"> </v>
      </c>
      <c r="AG215" s="49" t="str">
        <f t="shared" si="133"/>
        <v/>
      </c>
      <c r="AH215" s="48">
        <f t="shared" si="134"/>
        <v>16</v>
      </c>
      <c r="AI215" s="50">
        <f>'Details and Calculations'!AE214</f>
        <v>1</v>
      </c>
      <c r="AJ215" s="50">
        <f>'Details and Calculations'!AM214</f>
        <v>1</v>
      </c>
      <c r="AK215" s="50">
        <f>'Details and Calculations'!AR214</f>
        <v>1</v>
      </c>
      <c r="AL215" s="50">
        <f>'Details and Calculations'!AW214</f>
        <v>1</v>
      </c>
      <c r="AM215" s="50">
        <f>'Details and Calculations'!BA214</f>
        <v>1</v>
      </c>
      <c r="AN215" s="50" t="str">
        <f>'Details and Calculations'!BF214</f>
        <v xml:space="preserve"> </v>
      </c>
      <c r="AO215" s="50" t="str">
        <f>'Details and Calculations'!BI214</f>
        <v xml:space="preserve"> </v>
      </c>
      <c r="AP215" s="50" t="str">
        <f>'Details and Calculations'!BM214</f>
        <v xml:space="preserve"> </v>
      </c>
      <c r="AQ215" s="50" t="str">
        <f>'Details and Calculations'!BP214</f>
        <v xml:space="preserve"> </v>
      </c>
      <c r="AR215" s="50">
        <f>'Details and Calculations'!CC214</f>
        <v>1</v>
      </c>
      <c r="AS215" s="50">
        <f>'Details and Calculations'!CJ214</f>
        <v>1</v>
      </c>
      <c r="AT215" s="51">
        <f>'Details and Calculations'!T214</f>
        <v>1</v>
      </c>
      <c r="AU215" s="51">
        <f>'Details and Calculations'!Z214</f>
        <v>1</v>
      </c>
      <c r="AV215" s="51">
        <f>'Details and Calculations'!S214</f>
        <v>1</v>
      </c>
      <c r="AW215" s="51">
        <f>'Details and Calculations'!AI214</f>
        <v>1</v>
      </c>
      <c r="AX215" s="51">
        <f>'Details and Calculations'!BY214</f>
        <v>1</v>
      </c>
      <c r="AY215" s="51">
        <f>'Details and Calculations'!CG214</f>
        <v>1</v>
      </c>
      <c r="AZ215" s="51">
        <f>'Details and Calculations'!CI214</f>
        <v>1</v>
      </c>
      <c r="BA215" s="51">
        <f t="shared" si="135"/>
        <v>1</v>
      </c>
      <c r="BB215" s="52">
        <f>'Details and Calculations'!Y214</f>
        <v>1</v>
      </c>
      <c r="BC215" s="52">
        <f>'Details and Calculations'!AC214</f>
        <v>1</v>
      </c>
      <c r="BD215" s="52">
        <f>'Details and Calculations'!AK214</f>
        <v>1</v>
      </c>
      <c r="BE215" s="52">
        <f>'Details and Calculations'!AN214</f>
        <v>500</v>
      </c>
      <c r="BF215" s="52">
        <f>'Details and Calculations'!AP214</f>
        <v>17</v>
      </c>
      <c r="BG215" s="52">
        <f>'Details and Calculations'!AT214</f>
        <v>6</v>
      </c>
      <c r="BH215" s="52">
        <f>'Details and Calculations'!AY214</f>
        <v>2</v>
      </c>
      <c r="BI215" s="52">
        <f>'Details and Calculations'!BB214</f>
        <v>10000</v>
      </c>
      <c r="BJ215" s="52" t="str">
        <f>'Details and Calculations'!BD214</f>
        <v xml:space="preserve"> </v>
      </c>
      <c r="BK215" s="52">
        <f>'Details and Calculations'!CA214</f>
        <v>1</v>
      </c>
      <c r="BL215" s="43">
        <f>'Details and Calculations'!AA214</f>
        <v>1</v>
      </c>
      <c r="BM215" s="43" t="str">
        <f>'Details and Calculations'!AB214</f>
        <v>"Springbox" --Intake Structure At A Spring</v>
      </c>
      <c r="BN215" s="43">
        <f>'Details and Calculations'!AD214</f>
        <v>2013</v>
      </c>
      <c r="BO215" s="43">
        <f>'Details and Calculations'!AJ214</f>
        <v>1</v>
      </c>
      <c r="BP215" s="43">
        <f>'Details and Calculations'!AL214</f>
        <v>2013</v>
      </c>
      <c r="BQ215" s="43">
        <f>'Details and Calculations'!AO214</f>
        <v>1</v>
      </c>
      <c r="BR215" s="43">
        <f>'Details and Calculations'!AQ214</f>
        <v>2013</v>
      </c>
      <c r="BS215" s="43">
        <f>'Details and Calculations'!AS214</f>
        <v>1</v>
      </c>
      <c r="BT215" s="43">
        <f>'Details and Calculations'!AV214</f>
        <v>2013</v>
      </c>
      <c r="BU215" s="43">
        <f>'Details and Calculations'!AX214</f>
        <v>1</v>
      </c>
      <c r="BV215" s="43">
        <f>'Details and Calculations'!AZ214</f>
        <v>2013</v>
      </c>
      <c r="BW215" s="43">
        <f>'Details and Calculations'!BC214</f>
        <v>0</v>
      </c>
      <c r="BX215" s="43" t="str">
        <f>'Details and Calculations'!BE214</f>
        <v xml:space="preserve"> </v>
      </c>
      <c r="BY215" s="43" t="str">
        <f>'Details and Calculations'!BG214</f>
        <v xml:space="preserve"> </v>
      </c>
      <c r="BZ215" s="43" t="str">
        <f>'Details and Calculations'!BH214</f>
        <v xml:space="preserve"> </v>
      </c>
      <c r="CA215" s="43">
        <f>'Details and Calculations'!BJ214</f>
        <v>0</v>
      </c>
      <c r="CB215" s="43" t="str">
        <f>'Details and Calculations'!BK214</f>
        <v/>
      </c>
      <c r="CC215" s="43" t="str">
        <f>'Details and Calculations'!BL214</f>
        <v xml:space="preserve"> </v>
      </c>
      <c r="CD215" s="43" t="str">
        <f>'Details and Calculations'!BN214</f>
        <v xml:space="preserve"> </v>
      </c>
      <c r="CE215" s="43" t="str">
        <f>'Details and Calculations'!BO214</f>
        <v xml:space="preserve"> </v>
      </c>
      <c r="CF215" s="43">
        <f>'Details and Calculations'!BZ214</f>
        <v>1</v>
      </c>
      <c r="CG215" s="43">
        <f>'Details and Calculations'!CB214</f>
        <v>2013</v>
      </c>
      <c r="CH215" s="31"/>
      <c r="CI215" s="53"/>
    </row>
    <row r="216" spans="1:87" x14ac:dyDescent="0.3">
      <c r="A216" s="43">
        <f>'Details and Calculations'!A215</f>
        <v>2017</v>
      </c>
      <c r="B216" s="43" t="str">
        <f>'Details and Calculations'!C215</f>
        <v>Rwanda</v>
      </c>
      <c r="C216" s="43" t="str">
        <f>'Details and Calculations'!D215</f>
        <v>Rulindo</v>
      </c>
      <c r="D216" s="43" t="str">
        <f>'Details and Calculations'!E215</f>
        <v>Kinihira</v>
      </c>
      <c r="E216" s="43" t="str">
        <f>'Details and Calculations'!F215</f>
        <v>Butunzi</v>
      </c>
      <c r="F216" s="43" t="str">
        <f>'Details and Calculations'!G215</f>
        <v>Ndorandi</v>
      </c>
      <c r="G216" s="43" t="str">
        <f>'Details and Calculations'!H215</f>
        <v/>
      </c>
      <c r="H216" s="43" t="str">
        <f>'Details and Calculations'!I215</f>
        <v/>
      </c>
      <c r="I216" s="43" t="str">
        <f>'Details and Calculations'!J215</f>
        <v>Nyamagana-Kinihira</v>
      </c>
      <c r="J216" s="43">
        <f>'Details and Calculations'!K215</f>
        <v>139</v>
      </c>
      <c r="K216" s="43">
        <f>'Details and Calculations'!O215</f>
        <v>50</v>
      </c>
      <c r="L216" s="43" t="str">
        <f>'Details and Calculations'!P216</f>
        <v xml:space="preserve"> </v>
      </c>
      <c r="M216" s="43" t="str">
        <f>'Details and Calculations'!U215</f>
        <v>Piped Network With Pump</v>
      </c>
      <c r="N216" s="43">
        <f>'Details and Calculations'!V215</f>
        <v>2015</v>
      </c>
      <c r="O216" s="43" t="str">
        <f>'Details and Calculations'!W215</f>
        <v>Governement (District, Wasac) And Water For People</v>
      </c>
      <c r="P216" s="43" t="str">
        <f>'Details and Calculations'!X215</f>
        <v>Spring</v>
      </c>
      <c r="Q216" s="44" t="str">
        <f t="shared" si="118"/>
        <v>Low Risk</v>
      </c>
      <c r="R216" s="44" t="str">
        <f t="shared" si="119"/>
        <v>Low Risk</v>
      </c>
      <c r="S216" s="45" t="str">
        <f t="shared" si="120"/>
        <v>High Level of Service</v>
      </c>
      <c r="T216" s="62" t="str">
        <f t="shared" si="114"/>
        <v>Low Priority</v>
      </c>
      <c r="U216" s="46">
        <f t="shared" si="121"/>
        <v>8</v>
      </c>
      <c r="V216" s="28" t="str">
        <f t="shared" si="122"/>
        <v>Perform Routine Preventative Maintenance</v>
      </c>
      <c r="W216" s="47" t="str">
        <f t="shared" si="123"/>
        <v/>
      </c>
      <c r="X216" s="27" t="str">
        <f t="shared" si="124"/>
        <v>Maintain O&amp;M and Routine Monitoring</v>
      </c>
      <c r="Y216" s="48">
        <f t="shared" si="125"/>
        <v>28</v>
      </c>
      <c r="Z216" s="48">
        <f t="shared" si="126"/>
        <v>18</v>
      </c>
      <c r="AA216" s="48">
        <f t="shared" si="127"/>
        <v>28</v>
      </c>
      <c r="AB216" s="48">
        <f t="shared" si="128"/>
        <v>18</v>
      </c>
      <c r="AC216" s="48">
        <f t="shared" si="129"/>
        <v>28</v>
      </c>
      <c r="AD216" s="48">
        <f t="shared" si="130"/>
        <v>5</v>
      </c>
      <c r="AE216" s="48">
        <f t="shared" si="131"/>
        <v>18</v>
      </c>
      <c r="AF216" s="48" t="str">
        <f t="shared" si="132"/>
        <v xml:space="preserve"> </v>
      </c>
      <c r="AG216" s="49" t="str">
        <f t="shared" si="133"/>
        <v/>
      </c>
      <c r="AH216" s="48">
        <f t="shared" si="134"/>
        <v>18</v>
      </c>
      <c r="AI216" s="50">
        <f>'Details and Calculations'!AE215</f>
        <v>1</v>
      </c>
      <c r="AJ216" s="50">
        <f>'Details and Calculations'!AM215</f>
        <v>1</v>
      </c>
      <c r="AK216" s="50">
        <f>'Details and Calculations'!AR215</f>
        <v>1</v>
      </c>
      <c r="AL216" s="50">
        <f>'Details and Calculations'!AW215</f>
        <v>1</v>
      </c>
      <c r="AM216" s="50">
        <f>'Details and Calculations'!BA215</f>
        <v>1</v>
      </c>
      <c r="AN216" s="50">
        <f>'Details and Calculations'!BF215</f>
        <v>1</v>
      </c>
      <c r="AO216" s="50">
        <f>'Details and Calculations'!BI215</f>
        <v>1</v>
      </c>
      <c r="AP216" s="50" t="str">
        <f>'Details and Calculations'!BM215</f>
        <v xml:space="preserve"> </v>
      </c>
      <c r="AQ216" s="50" t="str">
        <f>'Details and Calculations'!BP215</f>
        <v xml:space="preserve"> </v>
      </c>
      <c r="AR216" s="50">
        <f>'Details and Calculations'!CC215</f>
        <v>1</v>
      </c>
      <c r="AS216" s="50">
        <f>'Details and Calculations'!CJ215</f>
        <v>1</v>
      </c>
      <c r="AT216" s="51">
        <f>'Details and Calculations'!T215</f>
        <v>1</v>
      </c>
      <c r="AU216" s="51">
        <f>'Details and Calculations'!Z215</f>
        <v>1</v>
      </c>
      <c r="AV216" s="51">
        <f>'Details and Calculations'!S215</f>
        <v>1</v>
      </c>
      <c r="AW216" s="51">
        <f>'Details and Calculations'!AI215</f>
        <v>1</v>
      </c>
      <c r="AX216" s="51">
        <f>'Details and Calculations'!BY215</f>
        <v>1</v>
      </c>
      <c r="AY216" s="51">
        <f>'Details and Calculations'!CG215</f>
        <v>1</v>
      </c>
      <c r="AZ216" s="51">
        <f>'Details and Calculations'!CI215</f>
        <v>1</v>
      </c>
      <c r="BA216" s="51">
        <f t="shared" si="135"/>
        <v>1</v>
      </c>
      <c r="BB216" s="52">
        <f>'Details and Calculations'!Y215</f>
        <v>2</v>
      </c>
      <c r="BC216" s="52">
        <f>'Details and Calculations'!AC215</f>
        <v>1</v>
      </c>
      <c r="BD216" s="52">
        <f>'Details and Calculations'!AK215</f>
        <v>1</v>
      </c>
      <c r="BE216" s="52">
        <f>'Details and Calculations'!AN215</f>
        <v>1000</v>
      </c>
      <c r="BF216" s="52">
        <f>'Details and Calculations'!AP215</f>
        <v>7</v>
      </c>
      <c r="BG216" s="52">
        <f>'Details and Calculations'!AT215</f>
        <v>8</v>
      </c>
      <c r="BH216" s="52">
        <f>'Details and Calculations'!AY215</f>
        <v>3</v>
      </c>
      <c r="BI216" s="52">
        <f>'Details and Calculations'!BB215</f>
        <v>6000</v>
      </c>
      <c r="BJ216" s="52">
        <f>'Details and Calculations'!BD215</f>
        <v>2</v>
      </c>
      <c r="BK216" s="52">
        <f>'Details and Calculations'!CA215</f>
        <v>2</v>
      </c>
      <c r="BL216" s="43">
        <f>'Details and Calculations'!AA215</f>
        <v>1</v>
      </c>
      <c r="BM216" s="43" t="str">
        <f>'Details and Calculations'!AB215</f>
        <v>"Springbox" --Intake Structure At A Spring</v>
      </c>
      <c r="BN216" s="43">
        <f>'Details and Calculations'!AD215</f>
        <v>2015</v>
      </c>
      <c r="BO216" s="43">
        <f>'Details and Calculations'!AJ215</f>
        <v>1</v>
      </c>
      <c r="BP216" s="43">
        <f>'Details and Calculations'!AL215</f>
        <v>2015</v>
      </c>
      <c r="BQ216" s="43">
        <f>'Details and Calculations'!AO215</f>
        <v>1</v>
      </c>
      <c r="BR216" s="43">
        <f>'Details and Calculations'!AQ215</f>
        <v>2015</v>
      </c>
      <c r="BS216" s="43">
        <f>'Details and Calculations'!AS215</f>
        <v>1</v>
      </c>
      <c r="BT216" s="43">
        <f>'Details and Calculations'!AV215</f>
        <v>2015</v>
      </c>
      <c r="BU216" s="43">
        <f>'Details and Calculations'!AX215</f>
        <v>1</v>
      </c>
      <c r="BV216" s="43">
        <f>'Details and Calculations'!AZ215</f>
        <v>2015</v>
      </c>
      <c r="BW216" s="43">
        <f>'Details and Calculations'!BC215</f>
        <v>1</v>
      </c>
      <c r="BX216" s="43">
        <f>'Details and Calculations'!BE215</f>
        <v>2015</v>
      </c>
      <c r="BY216" s="43">
        <f>'Details and Calculations'!BG215</f>
        <v>1</v>
      </c>
      <c r="BZ216" s="43">
        <f>'Details and Calculations'!BH215</f>
        <v>2015</v>
      </c>
      <c r="CA216" s="43">
        <f>'Details and Calculations'!BJ215</f>
        <v>0</v>
      </c>
      <c r="CB216" s="43" t="str">
        <f>'Details and Calculations'!BK215</f>
        <v/>
      </c>
      <c r="CC216" s="43" t="str">
        <f>'Details and Calculations'!BL215</f>
        <v xml:space="preserve"> </v>
      </c>
      <c r="CD216" s="43" t="str">
        <f>'Details and Calculations'!BN215</f>
        <v xml:space="preserve"> </v>
      </c>
      <c r="CE216" s="43" t="str">
        <f>'Details and Calculations'!BO215</f>
        <v xml:space="preserve"> </v>
      </c>
      <c r="CF216" s="43">
        <f>'Details and Calculations'!BZ215</f>
        <v>1</v>
      </c>
      <c r="CG216" s="43">
        <f>'Details and Calculations'!CB215</f>
        <v>2015</v>
      </c>
      <c r="CH216" s="31"/>
      <c r="CI216" s="53"/>
    </row>
    <row r="217" spans="1:87" x14ac:dyDescent="0.3">
      <c r="A217" s="43">
        <f>'Details and Calculations'!A216</f>
        <v>2017</v>
      </c>
      <c r="B217" s="43" t="str">
        <f>'Details and Calculations'!C216</f>
        <v>Rwanda</v>
      </c>
      <c r="C217" s="43" t="str">
        <f>'Details and Calculations'!D216</f>
        <v>Rulindo</v>
      </c>
      <c r="D217" s="43" t="str">
        <f>'Details and Calculations'!E216</f>
        <v>Rusiga</v>
      </c>
      <c r="E217" s="43" t="str">
        <f>'Details and Calculations'!F216</f>
        <v>Gako</v>
      </c>
      <c r="F217" s="43" t="str">
        <f>'Details and Calculations'!G216</f>
        <v>Nkanga</v>
      </c>
      <c r="G217" s="43" t="str">
        <f>'Details and Calculations'!H216</f>
        <v/>
      </c>
      <c r="H217" s="43" t="str">
        <f>'Details and Calculations'!I216</f>
        <v/>
      </c>
      <c r="I217" s="43" t="str">
        <f>'Details and Calculations'!J216</f>
        <v>Water point chez Nsabayezu/Kivomo-Ntakara gravity</v>
      </c>
      <c r="J217" s="43">
        <f>'Details and Calculations'!K216</f>
        <v>198</v>
      </c>
      <c r="K217" s="43">
        <f>'Details and Calculations'!O216</f>
        <v>198</v>
      </c>
      <c r="L217" s="43" t="str">
        <f>'Details and Calculations'!P217</f>
        <v xml:space="preserve"> </v>
      </c>
      <c r="M217" s="43" t="str">
        <f>'Details and Calculations'!U216</f>
        <v>Piped Network -- Gravity Only</v>
      </c>
      <c r="N217" s="43">
        <f>'Details and Calculations'!V216</f>
        <v>2015</v>
      </c>
      <c r="O217" s="43" t="str">
        <f>'Details and Calculations'!W216</f>
        <v>Governement (District, Wasac) And Water For People</v>
      </c>
      <c r="P217" s="43" t="str">
        <f>'Details and Calculations'!X216</f>
        <v>Spring</v>
      </c>
      <c r="Q217" s="44" t="str">
        <f t="shared" si="118"/>
        <v>Low Risk</v>
      </c>
      <c r="R217" s="44" t="str">
        <f t="shared" si="119"/>
        <v>High Risk</v>
      </c>
      <c r="S217" s="45" t="str">
        <f t="shared" si="120"/>
        <v>Intermediate Level of Service</v>
      </c>
      <c r="T217" s="62" t="str">
        <f t="shared" si="114"/>
        <v>High Priority</v>
      </c>
      <c r="U217" s="46">
        <f t="shared" si="121"/>
        <v>6</v>
      </c>
      <c r="V217" s="28" t="str">
        <f t="shared" si="122"/>
        <v>Major Repairs or Replace System</v>
      </c>
      <c r="W217" s="47" t="str">
        <f t="shared" si="123"/>
        <v/>
      </c>
      <c r="X217" s="27" t="str">
        <f t="shared" si="124"/>
        <v>Further Technical Diagnostic Needed</v>
      </c>
      <c r="Y217" s="48" t="str">
        <f t="shared" si="125"/>
        <v xml:space="preserve"> </v>
      </c>
      <c r="Z217" s="48" t="str">
        <f t="shared" si="126"/>
        <v xml:space="preserve"> </v>
      </c>
      <c r="AA217" s="48" t="str">
        <f t="shared" si="127"/>
        <v xml:space="preserve"> </v>
      </c>
      <c r="AB217" s="48">
        <f t="shared" si="128"/>
        <v>18</v>
      </c>
      <c r="AC217" s="48" t="str">
        <f t="shared" si="129"/>
        <v xml:space="preserve"> </v>
      </c>
      <c r="AD217" s="48" t="str">
        <f t="shared" si="130"/>
        <v xml:space="preserve"> </v>
      </c>
      <c r="AE217" s="48" t="str">
        <f t="shared" si="131"/>
        <v xml:space="preserve"> </v>
      </c>
      <c r="AF217" s="48" t="str">
        <f t="shared" si="132"/>
        <v xml:space="preserve"> </v>
      </c>
      <c r="AG217" s="49" t="str">
        <f t="shared" si="133"/>
        <v/>
      </c>
      <c r="AH217" s="48">
        <f t="shared" si="134"/>
        <v>18</v>
      </c>
      <c r="AI217" s="50" t="str">
        <f>'Details and Calculations'!AE216</f>
        <v xml:space="preserve"> </v>
      </c>
      <c r="AJ217" s="50" t="str">
        <f>'Details and Calculations'!AM216</f>
        <v xml:space="preserve"> </v>
      </c>
      <c r="AK217" s="50" t="str">
        <f>'Details and Calculations'!AR216</f>
        <v xml:space="preserve"> </v>
      </c>
      <c r="AL217" s="50">
        <f>'Details and Calculations'!AW216</f>
        <v>3</v>
      </c>
      <c r="AM217" s="50" t="str">
        <f>'Details and Calculations'!BA216</f>
        <v xml:space="preserve"> </v>
      </c>
      <c r="AN217" s="50" t="str">
        <f>'Details and Calculations'!BF216</f>
        <v xml:space="preserve"> </v>
      </c>
      <c r="AO217" s="50" t="str">
        <f>'Details and Calculations'!BI216</f>
        <v xml:space="preserve"> </v>
      </c>
      <c r="AP217" s="50" t="str">
        <f>'Details and Calculations'!BM216</f>
        <v xml:space="preserve"> </v>
      </c>
      <c r="AQ217" s="50" t="str">
        <f>'Details and Calculations'!BP216</f>
        <v xml:space="preserve"> </v>
      </c>
      <c r="AR217" s="50">
        <f>'Details and Calculations'!CC216</f>
        <v>3</v>
      </c>
      <c r="AS217" s="50">
        <f>'Details and Calculations'!CJ216</f>
        <v>3</v>
      </c>
      <c r="AT217" s="51">
        <f>'Details and Calculations'!T216</f>
        <v>1</v>
      </c>
      <c r="AU217" s="51">
        <f>'Details and Calculations'!Z216</f>
        <v>1</v>
      </c>
      <c r="AV217" s="51">
        <f>'Details and Calculations'!S216</f>
        <v>1</v>
      </c>
      <c r="AW217" s="51">
        <f>'Details and Calculations'!AI216</f>
        <v>1</v>
      </c>
      <c r="AX217" s="51">
        <f>'Details and Calculations'!BY216</f>
        <v>1</v>
      </c>
      <c r="AY217" s="51">
        <f>'Details and Calculations'!CG216</f>
        <v>1</v>
      </c>
      <c r="AZ217" s="51">
        <f>'Details and Calculations'!CI216</f>
        <v>0</v>
      </c>
      <c r="BA217" s="51">
        <f t="shared" si="135"/>
        <v>0</v>
      </c>
      <c r="BB217" s="52">
        <f>'Details and Calculations'!Y216</f>
        <v>2</v>
      </c>
      <c r="BC217" s="52" t="str">
        <f>'Details and Calculations'!AC216</f>
        <v xml:space="preserve"> </v>
      </c>
      <c r="BD217" s="52" t="str">
        <f>'Details and Calculations'!AK216</f>
        <v xml:space="preserve"> </v>
      </c>
      <c r="BE217" s="52" t="str">
        <f>'Details and Calculations'!AN216</f>
        <v xml:space="preserve"> </v>
      </c>
      <c r="BF217" s="52" t="str">
        <f>'Details and Calculations'!AP216</f>
        <v xml:space="preserve"> </v>
      </c>
      <c r="BG217" s="52">
        <f>'Details and Calculations'!AT216</f>
        <v>1</v>
      </c>
      <c r="BH217" s="52" t="str">
        <f>'Details and Calculations'!AY216</f>
        <v xml:space="preserve"> </v>
      </c>
      <c r="BI217" s="52" t="str">
        <f>'Details and Calculations'!BB216</f>
        <v xml:space="preserve"> </v>
      </c>
      <c r="BJ217" s="52" t="str">
        <f>'Details and Calculations'!BD216</f>
        <v xml:space="preserve"> </v>
      </c>
      <c r="BK217" s="52">
        <f>'Details and Calculations'!CA216</f>
        <v>1</v>
      </c>
      <c r="BL217" s="43">
        <f>'Details and Calculations'!AA216</f>
        <v>0</v>
      </c>
      <c r="BM217" s="43" t="str">
        <f>'Details and Calculations'!AB216</f>
        <v/>
      </c>
      <c r="BN217" s="43" t="str">
        <f>'Details and Calculations'!AD216</f>
        <v xml:space="preserve"> </v>
      </c>
      <c r="BO217" s="43">
        <f>'Details and Calculations'!AJ216</f>
        <v>0</v>
      </c>
      <c r="BP217" s="43" t="str">
        <f>'Details and Calculations'!AL216</f>
        <v xml:space="preserve"> </v>
      </c>
      <c r="BQ217" s="43">
        <f>'Details and Calculations'!AO216</f>
        <v>0</v>
      </c>
      <c r="BR217" s="43" t="str">
        <f>'Details and Calculations'!AQ216</f>
        <v xml:space="preserve"> </v>
      </c>
      <c r="BS217" s="43">
        <f>'Details and Calculations'!AS216</f>
        <v>1</v>
      </c>
      <c r="BT217" s="43">
        <f>'Details and Calculations'!AV216</f>
        <v>2015</v>
      </c>
      <c r="BU217" s="43">
        <f>'Details and Calculations'!AX216</f>
        <v>0</v>
      </c>
      <c r="BV217" s="43" t="str">
        <f>'Details and Calculations'!AZ216</f>
        <v xml:space="preserve"> </v>
      </c>
      <c r="BW217" s="43">
        <f>'Details and Calculations'!BC216</f>
        <v>0</v>
      </c>
      <c r="BX217" s="43" t="str">
        <f>'Details and Calculations'!BE216</f>
        <v xml:space="preserve"> </v>
      </c>
      <c r="BY217" s="43" t="str">
        <f>'Details and Calculations'!BG216</f>
        <v xml:space="preserve"> </v>
      </c>
      <c r="BZ217" s="43" t="str">
        <f>'Details and Calculations'!BH216</f>
        <v xml:space="preserve"> </v>
      </c>
      <c r="CA217" s="43">
        <f>'Details and Calculations'!BJ216</f>
        <v>0</v>
      </c>
      <c r="CB217" s="43" t="str">
        <f>'Details and Calculations'!BK216</f>
        <v/>
      </c>
      <c r="CC217" s="43" t="str">
        <f>'Details and Calculations'!BL216</f>
        <v xml:space="preserve"> </v>
      </c>
      <c r="CD217" s="43" t="str">
        <f>'Details and Calculations'!BN216</f>
        <v xml:space="preserve"> </v>
      </c>
      <c r="CE217" s="43" t="str">
        <f>'Details and Calculations'!BO216</f>
        <v xml:space="preserve"> </v>
      </c>
      <c r="CF217" s="43">
        <f>'Details and Calculations'!BZ216</f>
        <v>1</v>
      </c>
      <c r="CG217" s="43">
        <f>'Details and Calculations'!CB216</f>
        <v>2015</v>
      </c>
      <c r="CH217" s="31"/>
      <c r="CI217" s="53"/>
    </row>
    <row r="218" spans="1:87" x14ac:dyDescent="0.3">
      <c r="A218" s="43">
        <f>'Details and Calculations'!A217</f>
        <v>2017</v>
      </c>
      <c r="B218" s="43" t="str">
        <f>'Details and Calculations'!C217</f>
        <v>Rwanda</v>
      </c>
      <c r="C218" s="43" t="str">
        <f>'Details and Calculations'!D217</f>
        <v>Rulindo</v>
      </c>
      <c r="D218" s="43" t="str">
        <f>'Details and Calculations'!E217</f>
        <v>Bushoki</v>
      </c>
      <c r="E218" s="43" t="str">
        <f>'Details and Calculations'!F217</f>
        <v>Giko</v>
      </c>
      <c r="F218" s="43" t="str">
        <f>'Details and Calculations'!G217</f>
        <v>Kivomo</v>
      </c>
      <c r="G218" s="43" t="str">
        <f>'Details and Calculations'!H217</f>
        <v/>
      </c>
      <c r="H218" s="43" t="str">
        <f>'Details and Calculations'!I217</f>
        <v/>
      </c>
      <c r="I218" s="43" t="str">
        <f>'Details and Calculations'!J217</f>
        <v>Kivomo water point/Buramira gravity</v>
      </c>
      <c r="J218" s="43">
        <f>'Details and Calculations'!K217</f>
        <v>127</v>
      </c>
      <c r="K218" s="43">
        <f>'Details and Calculations'!O217</f>
        <v>127</v>
      </c>
      <c r="L218" s="43">
        <f>'Details and Calculations'!P218</f>
        <v>122</v>
      </c>
      <c r="M218" s="43" t="str">
        <f>'Details and Calculations'!U217</f>
        <v>Piped Network -- Gravity Only|Private Tap With Piped Supply</v>
      </c>
      <c r="N218" s="43">
        <f>'Details and Calculations'!V217</f>
        <v>2015</v>
      </c>
      <c r="O218" s="43" t="str">
        <f>'Details and Calculations'!W217</f>
        <v>Gor</v>
      </c>
      <c r="P218" s="43" t="str">
        <f>'Details and Calculations'!X217</f>
        <v>Spring</v>
      </c>
      <c r="Q218" s="44" t="str">
        <f t="shared" si="118"/>
        <v>Low Risk</v>
      </c>
      <c r="R218" s="44" t="str">
        <f t="shared" si="119"/>
        <v>Low Risk</v>
      </c>
      <c r="S218" s="45" t="str">
        <f t="shared" si="120"/>
        <v>Intermediate Level of Service</v>
      </c>
      <c r="T218" s="62" t="str">
        <f t="shared" si="114"/>
        <v>Low Priority</v>
      </c>
      <c r="U218" s="46">
        <f t="shared" si="121"/>
        <v>7</v>
      </c>
      <c r="V218" s="28" t="str">
        <f t="shared" si="122"/>
        <v>Perform Routine Preventative Maintenance</v>
      </c>
      <c r="W218" s="47" t="str">
        <f t="shared" si="123"/>
        <v/>
      </c>
      <c r="X218" s="27" t="str">
        <f t="shared" si="124"/>
        <v>Maintain O&amp;M and Routine Monitoring</v>
      </c>
      <c r="Y218" s="48" t="str">
        <f t="shared" si="125"/>
        <v xml:space="preserve"> </v>
      </c>
      <c r="Z218" s="48" t="str">
        <f t="shared" si="126"/>
        <v xml:space="preserve"> </v>
      </c>
      <c r="AA218" s="48" t="str">
        <f t="shared" si="127"/>
        <v xml:space="preserve"> </v>
      </c>
      <c r="AB218" s="48" t="str">
        <f t="shared" si="128"/>
        <v xml:space="preserve"> </v>
      </c>
      <c r="AC218" s="48" t="str">
        <f t="shared" si="129"/>
        <v xml:space="preserve"> </v>
      </c>
      <c r="AD218" s="48" t="str">
        <f t="shared" si="130"/>
        <v xml:space="preserve"> </v>
      </c>
      <c r="AE218" s="48" t="str">
        <f t="shared" si="131"/>
        <v xml:space="preserve"> </v>
      </c>
      <c r="AF218" s="48" t="str">
        <f t="shared" si="132"/>
        <v xml:space="preserve"> </v>
      </c>
      <c r="AG218" s="49" t="str">
        <f t="shared" si="133"/>
        <v/>
      </c>
      <c r="AH218" s="48">
        <f t="shared" si="134"/>
        <v>18</v>
      </c>
      <c r="AI218" s="50" t="str">
        <f>'Details and Calculations'!AE217</f>
        <v xml:space="preserve"> </v>
      </c>
      <c r="AJ218" s="50" t="str">
        <f>'Details and Calculations'!AM217</f>
        <v xml:space="preserve"> </v>
      </c>
      <c r="AK218" s="50" t="str">
        <f>'Details and Calculations'!AR217</f>
        <v xml:space="preserve"> </v>
      </c>
      <c r="AL218" s="50" t="str">
        <f>'Details and Calculations'!AW217</f>
        <v xml:space="preserve"> </v>
      </c>
      <c r="AM218" s="50" t="str">
        <f>'Details and Calculations'!BA217</f>
        <v xml:space="preserve"> </v>
      </c>
      <c r="AN218" s="50" t="str">
        <f>'Details and Calculations'!BF217</f>
        <v xml:space="preserve"> </v>
      </c>
      <c r="AO218" s="50" t="str">
        <f>'Details and Calculations'!BI217</f>
        <v xml:space="preserve"> </v>
      </c>
      <c r="AP218" s="50" t="str">
        <f>'Details and Calculations'!BM217</f>
        <v xml:space="preserve"> </v>
      </c>
      <c r="AQ218" s="50" t="str">
        <f>'Details and Calculations'!BP217</f>
        <v xml:space="preserve"> </v>
      </c>
      <c r="AR218" s="50">
        <f>'Details and Calculations'!CC217</f>
        <v>1</v>
      </c>
      <c r="AS218" s="50">
        <f>'Details and Calculations'!CJ217</f>
        <v>1</v>
      </c>
      <c r="AT218" s="51">
        <f>'Details and Calculations'!T217</f>
        <v>1</v>
      </c>
      <c r="AU218" s="51">
        <f>'Details and Calculations'!Z217</f>
        <v>1</v>
      </c>
      <c r="AV218" s="51">
        <f>'Details and Calculations'!S217</f>
        <v>0</v>
      </c>
      <c r="AW218" s="51">
        <f>'Details and Calculations'!AI217</f>
        <v>1</v>
      </c>
      <c r="AX218" s="51">
        <f>'Details and Calculations'!BY217</f>
        <v>1</v>
      </c>
      <c r="AY218" s="51">
        <f>'Details and Calculations'!CG217</f>
        <v>1</v>
      </c>
      <c r="AZ218" s="51">
        <f>'Details and Calculations'!CI217</f>
        <v>1</v>
      </c>
      <c r="BA218" s="51">
        <f t="shared" si="135"/>
        <v>1</v>
      </c>
      <c r="BB218" s="52">
        <f>'Details and Calculations'!Y217</f>
        <v>1</v>
      </c>
      <c r="BC218" s="52" t="str">
        <f>'Details and Calculations'!AC217</f>
        <v xml:space="preserve"> </v>
      </c>
      <c r="BD218" s="52" t="str">
        <f>'Details and Calculations'!AK217</f>
        <v xml:space="preserve"> </v>
      </c>
      <c r="BE218" s="52" t="str">
        <f>'Details and Calculations'!AN217</f>
        <v xml:space="preserve"> </v>
      </c>
      <c r="BF218" s="52" t="str">
        <f>'Details and Calculations'!AP217</f>
        <v xml:space="preserve"> </v>
      </c>
      <c r="BG218" s="52" t="str">
        <f>'Details and Calculations'!AT217</f>
        <v xml:space="preserve"> </v>
      </c>
      <c r="BH218" s="52" t="str">
        <f>'Details and Calculations'!AY217</f>
        <v xml:space="preserve"> </v>
      </c>
      <c r="BI218" s="52" t="str">
        <f>'Details and Calculations'!BB217</f>
        <v xml:space="preserve"> </v>
      </c>
      <c r="BJ218" s="52" t="str">
        <f>'Details and Calculations'!BD217</f>
        <v xml:space="preserve"> </v>
      </c>
      <c r="BK218" s="52">
        <f>'Details and Calculations'!CA217</f>
        <v>1</v>
      </c>
      <c r="BL218" s="43">
        <f>'Details and Calculations'!AA217</f>
        <v>0</v>
      </c>
      <c r="BM218" s="43" t="str">
        <f>'Details and Calculations'!AB217</f>
        <v/>
      </c>
      <c r="BN218" s="43" t="str">
        <f>'Details and Calculations'!AD217</f>
        <v xml:space="preserve"> </v>
      </c>
      <c r="BO218" s="43">
        <f>'Details and Calculations'!AJ217</f>
        <v>0</v>
      </c>
      <c r="BP218" s="43" t="str">
        <f>'Details and Calculations'!AL217</f>
        <v xml:space="preserve"> </v>
      </c>
      <c r="BQ218" s="43">
        <f>'Details and Calculations'!AO217</f>
        <v>0</v>
      </c>
      <c r="BR218" s="43" t="str">
        <f>'Details and Calculations'!AQ217</f>
        <v xml:space="preserve"> </v>
      </c>
      <c r="BS218" s="43">
        <f>'Details and Calculations'!AS217</f>
        <v>0</v>
      </c>
      <c r="BT218" s="43" t="str">
        <f>'Details and Calculations'!AV217</f>
        <v xml:space="preserve"> </v>
      </c>
      <c r="BU218" s="43">
        <f>'Details and Calculations'!AX217</f>
        <v>0</v>
      </c>
      <c r="BV218" s="43" t="str">
        <f>'Details and Calculations'!AZ217</f>
        <v xml:space="preserve"> </v>
      </c>
      <c r="BW218" s="43">
        <f>'Details and Calculations'!BC217</f>
        <v>0</v>
      </c>
      <c r="BX218" s="43" t="str">
        <f>'Details and Calculations'!BE217</f>
        <v xml:space="preserve"> </v>
      </c>
      <c r="BY218" s="43" t="str">
        <f>'Details and Calculations'!BG217</f>
        <v xml:space="preserve"> </v>
      </c>
      <c r="BZ218" s="43" t="str">
        <f>'Details and Calculations'!BH217</f>
        <v xml:space="preserve"> </v>
      </c>
      <c r="CA218" s="43">
        <f>'Details and Calculations'!BJ217</f>
        <v>0</v>
      </c>
      <c r="CB218" s="43" t="str">
        <f>'Details and Calculations'!BK217</f>
        <v/>
      </c>
      <c r="CC218" s="43" t="str">
        <f>'Details and Calculations'!BL217</f>
        <v xml:space="preserve"> </v>
      </c>
      <c r="CD218" s="43" t="str">
        <f>'Details and Calculations'!BN217</f>
        <v xml:space="preserve"> </v>
      </c>
      <c r="CE218" s="43" t="str">
        <f>'Details and Calculations'!BO217</f>
        <v xml:space="preserve"> </v>
      </c>
      <c r="CF218" s="43">
        <f>'Details and Calculations'!BZ217</f>
        <v>1</v>
      </c>
      <c r="CG218" s="43">
        <f>'Details and Calculations'!CB217</f>
        <v>2015</v>
      </c>
      <c r="CH218" s="31"/>
      <c r="CI218" s="53"/>
    </row>
    <row r="219" spans="1:87" x14ac:dyDescent="0.3">
      <c r="A219" s="43">
        <f>'Details and Calculations'!A218</f>
        <v>2017</v>
      </c>
      <c r="B219" s="43" t="str">
        <f>'Details and Calculations'!C218</f>
        <v>Rwanda</v>
      </c>
      <c r="C219" s="43" t="str">
        <f>'Details and Calculations'!D218</f>
        <v>Rulindo</v>
      </c>
      <c r="D219" s="43" t="str">
        <f>'Details and Calculations'!E218</f>
        <v>Shyorongi</v>
      </c>
      <c r="E219" s="43" t="str">
        <f>'Details and Calculations'!F218</f>
        <v>Rutonde</v>
      </c>
      <c r="F219" s="43" t="str">
        <f>'Details and Calculations'!G218</f>
        <v>Rweya</v>
      </c>
      <c r="G219" s="43" t="str">
        <f>'Details and Calculations'!H218</f>
        <v/>
      </c>
      <c r="H219" s="43" t="str">
        <f>'Details and Calculations'!I218</f>
        <v/>
      </c>
      <c r="I219" s="43" t="str">
        <f>'Details and Calculations'!J218</f>
        <v>kirikumuryango network</v>
      </c>
      <c r="J219" s="43">
        <f>'Details and Calculations'!K218</f>
        <v>212</v>
      </c>
      <c r="K219" s="43">
        <f>'Details and Calculations'!O218</f>
        <v>90</v>
      </c>
      <c r="L219" s="43" t="str">
        <f>'Details and Calculations'!P219</f>
        <v xml:space="preserve"> </v>
      </c>
      <c r="M219" s="43" t="str">
        <f>'Details and Calculations'!U218</f>
        <v>Piped Network -- Gravity Only</v>
      </c>
      <c r="N219" s="43">
        <f>'Details and Calculations'!V218</f>
        <v>2013</v>
      </c>
      <c r="O219" s="43" t="str">
        <f>'Details and Calculations'!W218</f>
        <v>Governement (District, Wasac) And Water For People</v>
      </c>
      <c r="P219" s="43" t="str">
        <f>'Details and Calculations'!X218</f>
        <v>Spring</v>
      </c>
      <c r="Q219" s="44" t="str">
        <f t="shared" si="118"/>
        <v>Low Risk</v>
      </c>
      <c r="R219" s="44" t="str">
        <f t="shared" si="119"/>
        <v>Low Risk</v>
      </c>
      <c r="S219" s="45" t="str">
        <f t="shared" si="120"/>
        <v>High Level of Service</v>
      </c>
      <c r="T219" s="62" t="str">
        <f t="shared" si="114"/>
        <v>Low Priority</v>
      </c>
      <c r="U219" s="46">
        <f t="shared" si="121"/>
        <v>8</v>
      </c>
      <c r="V219" s="28" t="str">
        <f t="shared" si="122"/>
        <v>Perform Routine Preventative Maintenance</v>
      </c>
      <c r="W219" s="47" t="str">
        <f t="shared" si="123"/>
        <v/>
      </c>
      <c r="X219" s="27" t="str">
        <f t="shared" si="124"/>
        <v>Maintain O&amp;M and Routine Monitoring</v>
      </c>
      <c r="Y219" s="48">
        <f t="shared" si="125"/>
        <v>26</v>
      </c>
      <c r="Z219" s="48">
        <f t="shared" si="126"/>
        <v>16</v>
      </c>
      <c r="AA219" s="48">
        <f t="shared" si="127"/>
        <v>26</v>
      </c>
      <c r="AB219" s="48">
        <f t="shared" si="128"/>
        <v>16</v>
      </c>
      <c r="AC219" s="48">
        <f t="shared" si="129"/>
        <v>26</v>
      </c>
      <c r="AD219" s="48" t="str">
        <f t="shared" si="130"/>
        <v xml:space="preserve"> </v>
      </c>
      <c r="AE219" s="48" t="str">
        <f t="shared" si="131"/>
        <v xml:space="preserve"> </v>
      </c>
      <c r="AF219" s="48" t="str">
        <f t="shared" si="132"/>
        <v xml:space="preserve"> </v>
      </c>
      <c r="AG219" s="49" t="str">
        <f t="shared" si="133"/>
        <v/>
      </c>
      <c r="AH219" s="48">
        <f t="shared" si="134"/>
        <v>16</v>
      </c>
      <c r="AI219" s="50">
        <f>'Details and Calculations'!AE218</f>
        <v>1</v>
      </c>
      <c r="AJ219" s="50">
        <f>'Details and Calculations'!AM218</f>
        <v>1</v>
      </c>
      <c r="AK219" s="50">
        <f>'Details and Calculations'!AR218</f>
        <v>1</v>
      </c>
      <c r="AL219" s="50">
        <f>'Details and Calculations'!AW218</f>
        <v>1</v>
      </c>
      <c r="AM219" s="50">
        <f>'Details and Calculations'!BA218</f>
        <v>1</v>
      </c>
      <c r="AN219" s="50" t="str">
        <f>'Details and Calculations'!BF218</f>
        <v xml:space="preserve"> </v>
      </c>
      <c r="AO219" s="50" t="str">
        <f>'Details and Calculations'!BI218</f>
        <v xml:space="preserve"> </v>
      </c>
      <c r="AP219" s="50" t="str">
        <f>'Details and Calculations'!BM218</f>
        <v xml:space="preserve"> </v>
      </c>
      <c r="AQ219" s="50" t="str">
        <f>'Details and Calculations'!BP218</f>
        <v xml:space="preserve"> </v>
      </c>
      <c r="AR219" s="50">
        <f>'Details and Calculations'!CC218</f>
        <v>1</v>
      </c>
      <c r="AS219" s="50">
        <f>'Details and Calculations'!CJ218</f>
        <v>1</v>
      </c>
      <c r="AT219" s="51">
        <f>'Details and Calculations'!T218</f>
        <v>1</v>
      </c>
      <c r="AU219" s="51">
        <f>'Details and Calculations'!Z218</f>
        <v>1</v>
      </c>
      <c r="AV219" s="51">
        <f>'Details and Calculations'!S218</f>
        <v>1</v>
      </c>
      <c r="AW219" s="51">
        <f>'Details and Calculations'!AI218</f>
        <v>1</v>
      </c>
      <c r="AX219" s="51">
        <f>'Details and Calculations'!BY218</f>
        <v>1</v>
      </c>
      <c r="AY219" s="51">
        <f>'Details and Calculations'!CG218</f>
        <v>1</v>
      </c>
      <c r="AZ219" s="51">
        <f>'Details and Calculations'!CI218</f>
        <v>1</v>
      </c>
      <c r="BA219" s="51">
        <f t="shared" si="135"/>
        <v>1</v>
      </c>
      <c r="BB219" s="52">
        <f>'Details and Calculations'!Y218</f>
        <v>1</v>
      </c>
      <c r="BC219" s="52">
        <f>'Details and Calculations'!AC218</f>
        <v>1</v>
      </c>
      <c r="BD219" s="52">
        <f>'Details and Calculations'!AK218</f>
        <v>1</v>
      </c>
      <c r="BE219" s="52">
        <f>'Details and Calculations'!AN218</f>
        <v>500</v>
      </c>
      <c r="BF219" s="52">
        <f>'Details and Calculations'!AP218</f>
        <v>17</v>
      </c>
      <c r="BG219" s="52">
        <f>'Details and Calculations'!AT218</f>
        <v>6</v>
      </c>
      <c r="BH219" s="52">
        <f>'Details and Calculations'!AY218</f>
        <v>2</v>
      </c>
      <c r="BI219" s="52">
        <f>'Details and Calculations'!BB218</f>
        <v>10000</v>
      </c>
      <c r="BJ219" s="52" t="str">
        <f>'Details and Calculations'!BD218</f>
        <v xml:space="preserve"> </v>
      </c>
      <c r="BK219" s="52">
        <f>'Details and Calculations'!CA218</f>
        <v>1</v>
      </c>
      <c r="BL219" s="43">
        <f>'Details and Calculations'!AA218</f>
        <v>1</v>
      </c>
      <c r="BM219" s="43" t="str">
        <f>'Details and Calculations'!AB218</f>
        <v>"Springbox" --Intake Structure At A Spring</v>
      </c>
      <c r="BN219" s="43">
        <f>'Details and Calculations'!AD218</f>
        <v>2013</v>
      </c>
      <c r="BO219" s="43">
        <f>'Details and Calculations'!AJ218</f>
        <v>1</v>
      </c>
      <c r="BP219" s="43">
        <f>'Details and Calculations'!AL218</f>
        <v>2013</v>
      </c>
      <c r="BQ219" s="43">
        <f>'Details and Calculations'!AO218</f>
        <v>1</v>
      </c>
      <c r="BR219" s="43">
        <f>'Details and Calculations'!AQ218</f>
        <v>2013</v>
      </c>
      <c r="BS219" s="43">
        <f>'Details and Calculations'!AS218</f>
        <v>1</v>
      </c>
      <c r="BT219" s="43">
        <f>'Details and Calculations'!AV218</f>
        <v>2013</v>
      </c>
      <c r="BU219" s="43">
        <f>'Details and Calculations'!AX218</f>
        <v>1</v>
      </c>
      <c r="BV219" s="43">
        <f>'Details and Calculations'!AZ218</f>
        <v>2013</v>
      </c>
      <c r="BW219" s="43">
        <f>'Details and Calculations'!BC218</f>
        <v>0</v>
      </c>
      <c r="BX219" s="43" t="str">
        <f>'Details and Calculations'!BE218</f>
        <v xml:space="preserve"> </v>
      </c>
      <c r="BY219" s="43" t="str">
        <f>'Details and Calculations'!BG218</f>
        <v xml:space="preserve"> </v>
      </c>
      <c r="BZ219" s="43" t="str">
        <f>'Details and Calculations'!BH218</f>
        <v xml:space="preserve"> </v>
      </c>
      <c r="CA219" s="43">
        <f>'Details and Calculations'!BJ218</f>
        <v>0</v>
      </c>
      <c r="CB219" s="43" t="str">
        <f>'Details and Calculations'!BK218</f>
        <v/>
      </c>
      <c r="CC219" s="43" t="str">
        <f>'Details and Calculations'!BL218</f>
        <v xml:space="preserve"> </v>
      </c>
      <c r="CD219" s="43" t="str">
        <f>'Details and Calculations'!BN218</f>
        <v xml:space="preserve"> </v>
      </c>
      <c r="CE219" s="43" t="str">
        <f>'Details and Calculations'!BO218</f>
        <v xml:space="preserve"> </v>
      </c>
      <c r="CF219" s="43">
        <f>'Details and Calculations'!BZ218</f>
        <v>1</v>
      </c>
      <c r="CG219" s="43">
        <f>'Details and Calculations'!CB218</f>
        <v>2013</v>
      </c>
      <c r="CH219" s="31"/>
      <c r="CI219" s="53"/>
    </row>
    <row r="220" spans="1:87" x14ac:dyDescent="0.3">
      <c r="A220" s="43">
        <f>'Details and Calculations'!A219</f>
        <v>2017</v>
      </c>
      <c r="B220" s="43" t="str">
        <f>'Details and Calculations'!C219</f>
        <v>Rwanda</v>
      </c>
      <c r="C220" s="43" t="str">
        <f>'Details and Calculations'!D219</f>
        <v>Rulindo</v>
      </c>
      <c r="D220" s="43" t="str">
        <f>'Details and Calculations'!E219</f>
        <v>Mbogo</v>
      </c>
      <c r="E220" s="43" t="str">
        <f>'Details and Calculations'!F219</f>
        <v>Ngiramazi</v>
      </c>
      <c r="F220" s="43" t="str">
        <f>'Details and Calculations'!G219</f>
        <v>Gisha</v>
      </c>
      <c r="G220" s="43" t="str">
        <f>'Details and Calculations'!H219</f>
        <v/>
      </c>
      <c r="H220" s="43" t="str">
        <f>'Details and Calculations'!I219</f>
        <v/>
      </c>
      <c r="I220" s="43" t="str">
        <f>'Details and Calculations'!J219</f>
        <v>Water point 2 at Gisha/Nyirambuga pumping</v>
      </c>
      <c r="J220" s="43">
        <f>'Details and Calculations'!K219</f>
        <v>133</v>
      </c>
      <c r="K220" s="43">
        <f>'Details and Calculations'!O219</f>
        <v>133</v>
      </c>
      <c r="L220" s="43" t="str">
        <f>'Details and Calculations'!P220</f>
        <v xml:space="preserve"> </v>
      </c>
      <c r="M220" s="43" t="str">
        <f>'Details and Calculations'!U219</f>
        <v>Piped Network With Pump</v>
      </c>
      <c r="N220" s="43">
        <f>'Details and Calculations'!V219</f>
        <v>2015</v>
      </c>
      <c r="O220" s="43" t="str">
        <f>'Details and Calculations'!W219</f>
        <v>Governement (District, Wasac) And Water For People</v>
      </c>
      <c r="P220" s="43" t="str">
        <f>'Details and Calculations'!X219</f>
        <v>Spring</v>
      </c>
      <c r="Q220" s="44" t="str">
        <f t="shared" si="118"/>
        <v>Low Risk</v>
      </c>
      <c r="R220" s="44" t="str">
        <f t="shared" si="119"/>
        <v>Low Risk</v>
      </c>
      <c r="S220" s="45" t="str">
        <f t="shared" si="120"/>
        <v>Intermediate Level of Service</v>
      </c>
      <c r="T220" s="62" t="str">
        <f t="shared" si="114"/>
        <v>Low Priority</v>
      </c>
      <c r="U220" s="46">
        <f t="shared" si="121"/>
        <v>7</v>
      </c>
      <c r="V220" s="28" t="str">
        <f t="shared" si="122"/>
        <v>Perform Routine Preventative Maintenance</v>
      </c>
      <c r="W220" s="47" t="str">
        <f t="shared" si="123"/>
        <v/>
      </c>
      <c r="X220" s="27" t="str">
        <f t="shared" si="124"/>
        <v>Maintain O&amp;M and Routine Monitoring</v>
      </c>
      <c r="Y220" s="48" t="str">
        <f t="shared" si="125"/>
        <v xml:space="preserve"> </v>
      </c>
      <c r="Z220" s="48" t="str">
        <f t="shared" si="126"/>
        <v xml:space="preserve"> </v>
      </c>
      <c r="AA220" s="48">
        <f t="shared" si="127"/>
        <v>28</v>
      </c>
      <c r="AB220" s="48" t="str">
        <f t="shared" si="128"/>
        <v xml:space="preserve"> </v>
      </c>
      <c r="AC220" s="48" t="str">
        <f t="shared" si="129"/>
        <v xml:space="preserve"> </v>
      </c>
      <c r="AD220" s="48" t="str">
        <f t="shared" si="130"/>
        <v xml:space="preserve"> </v>
      </c>
      <c r="AE220" s="48" t="str">
        <f t="shared" si="131"/>
        <v xml:space="preserve"> </v>
      </c>
      <c r="AF220" s="48" t="str">
        <f t="shared" si="132"/>
        <v xml:space="preserve"> </v>
      </c>
      <c r="AG220" s="49" t="str">
        <f t="shared" si="133"/>
        <v/>
      </c>
      <c r="AH220" s="48">
        <f t="shared" si="134"/>
        <v>18</v>
      </c>
      <c r="AI220" s="50" t="str">
        <f>'Details and Calculations'!AE219</f>
        <v xml:space="preserve"> </v>
      </c>
      <c r="AJ220" s="50" t="str">
        <f>'Details and Calculations'!AM219</f>
        <v xml:space="preserve"> </v>
      </c>
      <c r="AK220" s="50">
        <f>'Details and Calculations'!AR219</f>
        <v>1</v>
      </c>
      <c r="AL220" s="50" t="str">
        <f>'Details and Calculations'!AW219</f>
        <v xml:space="preserve"> </v>
      </c>
      <c r="AM220" s="50" t="str">
        <f>'Details and Calculations'!BA219</f>
        <v xml:space="preserve"> </v>
      </c>
      <c r="AN220" s="50" t="str">
        <f>'Details and Calculations'!BF219</f>
        <v xml:space="preserve"> </v>
      </c>
      <c r="AO220" s="50" t="str">
        <f>'Details and Calculations'!BI219</f>
        <v xml:space="preserve"> </v>
      </c>
      <c r="AP220" s="50" t="str">
        <f>'Details and Calculations'!BM219</f>
        <v xml:space="preserve"> </v>
      </c>
      <c r="AQ220" s="50" t="str">
        <f>'Details and Calculations'!BP219</f>
        <v xml:space="preserve"> </v>
      </c>
      <c r="AR220" s="50">
        <f>'Details and Calculations'!CC219</f>
        <v>1</v>
      </c>
      <c r="AS220" s="50">
        <f>'Details and Calculations'!CJ219</f>
        <v>1</v>
      </c>
      <c r="AT220" s="51">
        <f>'Details and Calculations'!T219</f>
        <v>1</v>
      </c>
      <c r="AU220" s="51">
        <f>'Details and Calculations'!Z219</f>
        <v>1</v>
      </c>
      <c r="AV220" s="51">
        <f>'Details and Calculations'!S219</f>
        <v>0</v>
      </c>
      <c r="AW220" s="51">
        <f>'Details and Calculations'!AI219</f>
        <v>1</v>
      </c>
      <c r="AX220" s="51">
        <f>'Details and Calculations'!BY219</f>
        <v>1</v>
      </c>
      <c r="AY220" s="51">
        <f>'Details and Calculations'!CG219</f>
        <v>1</v>
      </c>
      <c r="AZ220" s="51">
        <f>'Details and Calculations'!CI219</f>
        <v>1</v>
      </c>
      <c r="BA220" s="51">
        <f t="shared" si="135"/>
        <v>1</v>
      </c>
      <c r="BB220" s="52">
        <f>'Details and Calculations'!Y219</f>
        <v>11</v>
      </c>
      <c r="BC220" s="52" t="str">
        <f>'Details and Calculations'!AC219</f>
        <v xml:space="preserve"> </v>
      </c>
      <c r="BD220" s="52" t="str">
        <f>'Details and Calculations'!AK219</f>
        <v xml:space="preserve"> </v>
      </c>
      <c r="BE220" s="52" t="str">
        <f>'Details and Calculations'!AN219</f>
        <v xml:space="preserve"> </v>
      </c>
      <c r="BF220" s="52">
        <f>'Details and Calculations'!AP219</f>
        <v>1</v>
      </c>
      <c r="BG220" s="52" t="str">
        <f>'Details and Calculations'!AT219</f>
        <v xml:space="preserve"> </v>
      </c>
      <c r="BH220" s="52" t="str">
        <f>'Details and Calculations'!AY219</f>
        <v xml:space="preserve"> </v>
      </c>
      <c r="BI220" s="52" t="str">
        <f>'Details and Calculations'!BB219</f>
        <v xml:space="preserve"> </v>
      </c>
      <c r="BJ220" s="52" t="str">
        <f>'Details and Calculations'!BD219</f>
        <v xml:space="preserve"> </v>
      </c>
      <c r="BK220" s="52">
        <f>'Details and Calculations'!CA219</f>
        <v>2</v>
      </c>
      <c r="BL220" s="43">
        <f>'Details and Calculations'!AA219</f>
        <v>0</v>
      </c>
      <c r="BM220" s="43" t="str">
        <f>'Details and Calculations'!AB219</f>
        <v/>
      </c>
      <c r="BN220" s="43" t="str">
        <f>'Details and Calculations'!AD219</f>
        <v xml:space="preserve"> </v>
      </c>
      <c r="BO220" s="43">
        <f>'Details and Calculations'!AJ219</f>
        <v>0</v>
      </c>
      <c r="BP220" s="43" t="str">
        <f>'Details and Calculations'!AL219</f>
        <v xml:space="preserve"> </v>
      </c>
      <c r="BQ220" s="43">
        <f>'Details and Calculations'!AO219</f>
        <v>1</v>
      </c>
      <c r="BR220" s="43">
        <f>'Details and Calculations'!AQ219</f>
        <v>2015</v>
      </c>
      <c r="BS220" s="43">
        <f>'Details and Calculations'!AS219</f>
        <v>0</v>
      </c>
      <c r="BT220" s="43" t="str">
        <f>'Details and Calculations'!AV219</f>
        <v xml:space="preserve"> </v>
      </c>
      <c r="BU220" s="43">
        <f>'Details and Calculations'!AX219</f>
        <v>0</v>
      </c>
      <c r="BV220" s="43" t="str">
        <f>'Details and Calculations'!AZ219</f>
        <v xml:space="preserve"> </v>
      </c>
      <c r="BW220" s="43">
        <f>'Details and Calculations'!BC219</f>
        <v>0</v>
      </c>
      <c r="BX220" s="43" t="str">
        <f>'Details and Calculations'!BE219</f>
        <v xml:space="preserve"> </v>
      </c>
      <c r="BY220" s="43" t="str">
        <f>'Details and Calculations'!BG219</f>
        <v xml:space="preserve"> </v>
      </c>
      <c r="BZ220" s="43" t="str">
        <f>'Details and Calculations'!BH219</f>
        <v xml:space="preserve"> </v>
      </c>
      <c r="CA220" s="43">
        <f>'Details and Calculations'!BJ219</f>
        <v>0</v>
      </c>
      <c r="CB220" s="43" t="str">
        <f>'Details and Calculations'!BK219</f>
        <v/>
      </c>
      <c r="CC220" s="43" t="str">
        <f>'Details and Calculations'!BL219</f>
        <v xml:space="preserve"> </v>
      </c>
      <c r="CD220" s="43" t="str">
        <f>'Details and Calculations'!BN219</f>
        <v xml:space="preserve"> </v>
      </c>
      <c r="CE220" s="43" t="str">
        <f>'Details and Calculations'!BO219</f>
        <v xml:space="preserve"> </v>
      </c>
      <c r="CF220" s="43">
        <f>'Details and Calculations'!BZ219</f>
        <v>1</v>
      </c>
      <c r="CG220" s="43">
        <f>'Details and Calculations'!CB219</f>
        <v>2015</v>
      </c>
      <c r="CH220" s="31"/>
      <c r="CI220" s="53"/>
    </row>
    <row r="221" spans="1:87" x14ac:dyDescent="0.3">
      <c r="A221" s="43">
        <f>'Details and Calculations'!A220</f>
        <v>2017</v>
      </c>
      <c r="B221" s="43" t="str">
        <f>'Details and Calculations'!C220</f>
        <v>Rwanda</v>
      </c>
      <c r="C221" s="43" t="str">
        <f>'Details and Calculations'!D220</f>
        <v>Rulindo</v>
      </c>
      <c r="D221" s="43" t="str">
        <f>'Details and Calculations'!E220</f>
        <v>Ntarabana</v>
      </c>
      <c r="E221" s="43" t="str">
        <f>'Details and Calculations'!F220</f>
        <v>Kajevuba</v>
      </c>
      <c r="F221" s="43" t="str">
        <f>'Details and Calculations'!G220</f>
        <v>Gitambi</v>
      </c>
      <c r="G221" s="43" t="str">
        <f>'Details and Calculations'!H220</f>
        <v/>
      </c>
      <c r="H221" s="43" t="str">
        <f>'Details and Calculations'!I220</f>
        <v/>
      </c>
      <c r="I221" s="43" t="str">
        <f>'Details and Calculations'!J220</f>
        <v>Rwamugaza network</v>
      </c>
      <c r="J221" s="43">
        <f>'Details and Calculations'!K220</f>
        <v>230</v>
      </c>
      <c r="K221" s="43">
        <f>'Details and Calculations'!O220</f>
        <v>230</v>
      </c>
      <c r="L221" s="43">
        <f>'Details and Calculations'!P221</f>
        <v>21</v>
      </c>
      <c r="M221" s="43" t="str">
        <f>'Details and Calculations'!U220</f>
        <v>Piped Network -- Gravity Only</v>
      </c>
      <c r="N221" s="43">
        <f>'Details and Calculations'!V220</f>
        <v>2003</v>
      </c>
      <c r="O221" s="43" t="str">
        <f>'Details and Calculations'!W220</f>
        <v>Government</v>
      </c>
      <c r="P221" s="43" t="str">
        <f>'Details and Calculations'!X220</f>
        <v>Spring</v>
      </c>
      <c r="Q221" s="44" t="str">
        <f t="shared" si="118"/>
        <v>Low Risk</v>
      </c>
      <c r="R221" s="44" t="str">
        <f t="shared" si="119"/>
        <v>Low Risk</v>
      </c>
      <c r="S221" s="45" t="str">
        <f t="shared" si="120"/>
        <v>Intermediate Level of Service</v>
      </c>
      <c r="T221" s="62" t="str">
        <f t="shared" si="114"/>
        <v>Low Priority</v>
      </c>
      <c r="U221" s="46">
        <f t="shared" si="121"/>
        <v>7</v>
      </c>
      <c r="V221" s="28" t="str">
        <f t="shared" si="122"/>
        <v>Perform Routine Preventative Maintenance</v>
      </c>
      <c r="W221" s="47" t="str">
        <f t="shared" si="123"/>
        <v/>
      </c>
      <c r="X221" s="27" t="str">
        <f t="shared" si="124"/>
        <v>Maintain O&amp;M and Routine Monitoring</v>
      </c>
      <c r="Y221" s="48">
        <f t="shared" si="125"/>
        <v>16</v>
      </c>
      <c r="Z221" s="48">
        <f t="shared" si="126"/>
        <v>6</v>
      </c>
      <c r="AA221" s="48">
        <f t="shared" si="127"/>
        <v>16</v>
      </c>
      <c r="AB221" s="48">
        <f t="shared" si="128"/>
        <v>6</v>
      </c>
      <c r="AC221" s="48">
        <f t="shared" si="129"/>
        <v>16</v>
      </c>
      <c r="AD221" s="48" t="str">
        <f t="shared" si="130"/>
        <v xml:space="preserve"> </v>
      </c>
      <c r="AE221" s="48" t="str">
        <f t="shared" si="131"/>
        <v xml:space="preserve"> </v>
      </c>
      <c r="AF221" s="48" t="str">
        <f t="shared" si="132"/>
        <v xml:space="preserve"> </v>
      </c>
      <c r="AG221" s="49" t="str">
        <f t="shared" si="133"/>
        <v/>
      </c>
      <c r="AH221" s="48">
        <f t="shared" si="134"/>
        <v>6</v>
      </c>
      <c r="AI221" s="50">
        <f>'Details and Calculations'!AE220</f>
        <v>1</v>
      </c>
      <c r="AJ221" s="50">
        <f>'Details and Calculations'!AM220</f>
        <v>1</v>
      </c>
      <c r="AK221" s="50">
        <f>'Details and Calculations'!AR220</f>
        <v>1</v>
      </c>
      <c r="AL221" s="50">
        <f>'Details and Calculations'!AW220</f>
        <v>1</v>
      </c>
      <c r="AM221" s="50">
        <f>'Details and Calculations'!BA220</f>
        <v>1</v>
      </c>
      <c r="AN221" s="50" t="str">
        <f>'Details and Calculations'!BF220</f>
        <v xml:space="preserve"> </v>
      </c>
      <c r="AO221" s="50" t="str">
        <f>'Details and Calculations'!BI220</f>
        <v xml:space="preserve"> </v>
      </c>
      <c r="AP221" s="50" t="str">
        <f>'Details and Calculations'!BM220</f>
        <v xml:space="preserve"> </v>
      </c>
      <c r="AQ221" s="50" t="str">
        <f>'Details and Calculations'!BP220</f>
        <v xml:space="preserve"> </v>
      </c>
      <c r="AR221" s="50">
        <f>'Details and Calculations'!CC220</f>
        <v>1</v>
      </c>
      <c r="AS221" s="50">
        <f>'Details and Calculations'!CJ220</f>
        <v>1</v>
      </c>
      <c r="AT221" s="51">
        <f>'Details and Calculations'!T220</f>
        <v>1</v>
      </c>
      <c r="AU221" s="51">
        <f>'Details and Calculations'!Z220</f>
        <v>1</v>
      </c>
      <c r="AV221" s="51">
        <f>'Details and Calculations'!S220</f>
        <v>0</v>
      </c>
      <c r="AW221" s="51">
        <f>'Details and Calculations'!AI220</f>
        <v>1</v>
      </c>
      <c r="AX221" s="51">
        <f>'Details and Calculations'!BY220</f>
        <v>1</v>
      </c>
      <c r="AY221" s="51">
        <f>'Details and Calculations'!CG220</f>
        <v>1</v>
      </c>
      <c r="AZ221" s="51">
        <f>'Details and Calculations'!CI220</f>
        <v>1</v>
      </c>
      <c r="BA221" s="51">
        <f t="shared" si="135"/>
        <v>1</v>
      </c>
      <c r="BB221" s="52">
        <f>'Details and Calculations'!Y220</f>
        <v>1</v>
      </c>
      <c r="BC221" s="52">
        <f>'Details and Calculations'!AC220</f>
        <v>1</v>
      </c>
      <c r="BD221" s="52">
        <f>'Details and Calculations'!AK220</f>
        <v>2</v>
      </c>
      <c r="BE221" s="52">
        <f>'Details and Calculations'!AN220</f>
        <v>35000</v>
      </c>
      <c r="BF221" s="52">
        <f>'Details and Calculations'!AP220</f>
        <v>7</v>
      </c>
      <c r="BG221" s="52">
        <f>'Details and Calculations'!AT220</f>
        <v>12</v>
      </c>
      <c r="BH221" s="52">
        <f>'Details and Calculations'!AY220</f>
        <v>2</v>
      </c>
      <c r="BI221" s="52">
        <f>'Details and Calculations'!BB220</f>
        <v>3500</v>
      </c>
      <c r="BJ221" s="52" t="str">
        <f>'Details and Calculations'!BD220</f>
        <v xml:space="preserve"> </v>
      </c>
      <c r="BK221" s="52">
        <f>'Details and Calculations'!CA220</f>
        <v>1</v>
      </c>
      <c r="BL221" s="43">
        <f>'Details and Calculations'!AA220</f>
        <v>1</v>
      </c>
      <c r="BM221" s="43" t="str">
        <f>'Details and Calculations'!AB220</f>
        <v/>
      </c>
      <c r="BN221" s="43">
        <f>'Details and Calculations'!AD220</f>
        <v>2003</v>
      </c>
      <c r="BO221" s="43">
        <f>'Details and Calculations'!AJ220</f>
        <v>1</v>
      </c>
      <c r="BP221" s="43">
        <f>'Details and Calculations'!AL220</f>
        <v>2003</v>
      </c>
      <c r="BQ221" s="43">
        <f>'Details and Calculations'!AO220</f>
        <v>1</v>
      </c>
      <c r="BR221" s="43">
        <f>'Details and Calculations'!AQ220</f>
        <v>2003</v>
      </c>
      <c r="BS221" s="43">
        <f>'Details and Calculations'!AS220</f>
        <v>1</v>
      </c>
      <c r="BT221" s="43">
        <f>'Details and Calculations'!AV220</f>
        <v>2003</v>
      </c>
      <c r="BU221" s="43">
        <f>'Details and Calculations'!AX220</f>
        <v>1</v>
      </c>
      <c r="BV221" s="43">
        <f>'Details and Calculations'!AZ220</f>
        <v>2003</v>
      </c>
      <c r="BW221" s="43">
        <f>'Details and Calculations'!BC220</f>
        <v>0</v>
      </c>
      <c r="BX221" s="43" t="str">
        <f>'Details and Calculations'!BE220</f>
        <v xml:space="preserve"> </v>
      </c>
      <c r="BY221" s="43" t="str">
        <f>'Details and Calculations'!BG220</f>
        <v xml:space="preserve"> </v>
      </c>
      <c r="BZ221" s="43" t="str">
        <f>'Details and Calculations'!BH220</f>
        <v xml:space="preserve"> </v>
      </c>
      <c r="CA221" s="43">
        <f>'Details and Calculations'!BJ220</f>
        <v>0</v>
      </c>
      <c r="CB221" s="43" t="str">
        <f>'Details and Calculations'!BK220</f>
        <v/>
      </c>
      <c r="CC221" s="43" t="str">
        <f>'Details and Calculations'!BL220</f>
        <v xml:space="preserve"> </v>
      </c>
      <c r="CD221" s="43" t="str">
        <f>'Details and Calculations'!BN220</f>
        <v xml:space="preserve"> </v>
      </c>
      <c r="CE221" s="43" t="str">
        <f>'Details and Calculations'!BO220</f>
        <v xml:space="preserve"> </v>
      </c>
      <c r="CF221" s="43">
        <f>'Details and Calculations'!BZ220</f>
        <v>1</v>
      </c>
      <c r="CG221" s="43">
        <f>'Details and Calculations'!CB220</f>
        <v>2003</v>
      </c>
      <c r="CH221" s="31"/>
      <c r="CI221" s="53"/>
    </row>
    <row r="222" spans="1:87" x14ac:dyDescent="0.3">
      <c r="A222" s="43">
        <f>'Details and Calculations'!A221</f>
        <v>2017</v>
      </c>
      <c r="B222" s="43" t="str">
        <f>'Details and Calculations'!C221</f>
        <v>Rwanda</v>
      </c>
      <c r="C222" s="43" t="str">
        <f>'Details and Calculations'!D221</f>
        <v>Rulindo</v>
      </c>
      <c r="D222" s="43" t="str">
        <f>'Details and Calculations'!E221</f>
        <v>Buyoga</v>
      </c>
      <c r="E222" s="43" t="str">
        <f>'Details and Calculations'!F221</f>
        <v>Butare</v>
      </c>
      <c r="F222" s="43" t="str">
        <f>'Details and Calculations'!G221</f>
        <v>Giko</v>
      </c>
      <c r="G222" s="43" t="str">
        <f>'Details and Calculations'!H221</f>
        <v/>
      </c>
      <c r="H222" s="43" t="str">
        <f>'Details and Calculations'!I221</f>
        <v/>
      </c>
      <c r="I222" s="43" t="str">
        <f>'Details and Calculations'!J221</f>
        <v>Kiduha</v>
      </c>
      <c r="J222" s="43">
        <f>'Details and Calculations'!K221</f>
        <v>151</v>
      </c>
      <c r="K222" s="43">
        <f>'Details and Calculations'!O221</f>
        <v>130</v>
      </c>
      <c r="L222" s="43">
        <f>'Details and Calculations'!P222</f>
        <v>60</v>
      </c>
      <c r="M222" s="43" t="str">
        <f>'Details and Calculations'!U221</f>
        <v>Piped Network -- Gravity Only</v>
      </c>
      <c r="N222" s="43">
        <f>'Details and Calculations'!V221</f>
        <v>2007</v>
      </c>
      <c r="O222" s="43" t="str">
        <f>'Details and Calculations'!W221</f>
        <v>Governement (District, Wasac) And Water For People</v>
      </c>
      <c r="P222" s="43" t="str">
        <f>'Details and Calculations'!X221</f>
        <v>Spring</v>
      </c>
      <c r="Q222" s="44" t="str">
        <f t="shared" si="118"/>
        <v>Low Risk</v>
      </c>
      <c r="R222" s="44" t="str">
        <f t="shared" si="119"/>
        <v>Medium Risk</v>
      </c>
      <c r="S222" s="45" t="str">
        <f t="shared" si="120"/>
        <v>Intermediate Level of Service</v>
      </c>
      <c r="T222" s="62" t="str">
        <f t="shared" si="114"/>
        <v>Low Priority</v>
      </c>
      <c r="U222" s="46">
        <f t="shared" si="121"/>
        <v>6</v>
      </c>
      <c r="V222" s="28" t="str">
        <f t="shared" si="122"/>
        <v>Repair or Replace Components</v>
      </c>
      <c r="W222" s="47" t="str">
        <f t="shared" si="123"/>
        <v xml:space="preserve">Intake Structure, Conduction Line, Storage Tank, </v>
      </c>
      <c r="X222" s="27" t="str">
        <f t="shared" si="124"/>
        <v>Create Plan To Repair or Replace Components</v>
      </c>
      <c r="Y222" s="48">
        <f t="shared" si="125"/>
        <v>20</v>
      </c>
      <c r="Z222" s="48">
        <f t="shared" si="126"/>
        <v>10</v>
      </c>
      <c r="AA222" s="48">
        <f t="shared" si="127"/>
        <v>20</v>
      </c>
      <c r="AB222" s="48" t="str">
        <f t="shared" si="128"/>
        <v xml:space="preserve"> </v>
      </c>
      <c r="AC222" s="48" t="str">
        <f t="shared" si="129"/>
        <v xml:space="preserve"> </v>
      </c>
      <c r="AD222" s="48" t="str">
        <f t="shared" si="130"/>
        <v xml:space="preserve"> </v>
      </c>
      <c r="AE222" s="48" t="str">
        <f t="shared" si="131"/>
        <v xml:space="preserve"> </v>
      </c>
      <c r="AF222" s="48" t="str">
        <f t="shared" si="132"/>
        <v xml:space="preserve"> </v>
      </c>
      <c r="AG222" s="49" t="str">
        <f t="shared" si="133"/>
        <v/>
      </c>
      <c r="AH222" s="48">
        <f t="shared" si="134"/>
        <v>10</v>
      </c>
      <c r="AI222" s="50">
        <f>'Details and Calculations'!AE221</f>
        <v>2</v>
      </c>
      <c r="AJ222" s="50">
        <f>'Details and Calculations'!AM221</f>
        <v>2</v>
      </c>
      <c r="AK222" s="50">
        <f>'Details and Calculations'!AR221</f>
        <v>2</v>
      </c>
      <c r="AL222" s="50" t="str">
        <f>'Details and Calculations'!AW221</f>
        <v xml:space="preserve"> </v>
      </c>
      <c r="AM222" s="50" t="str">
        <f>'Details and Calculations'!BA221</f>
        <v xml:space="preserve"> </v>
      </c>
      <c r="AN222" s="50" t="str">
        <f>'Details and Calculations'!BF221</f>
        <v xml:space="preserve"> </v>
      </c>
      <c r="AO222" s="50" t="str">
        <f>'Details and Calculations'!BI221</f>
        <v xml:space="preserve"> </v>
      </c>
      <c r="AP222" s="50" t="str">
        <f>'Details and Calculations'!BM221</f>
        <v xml:space="preserve"> </v>
      </c>
      <c r="AQ222" s="50" t="str">
        <f>'Details and Calculations'!BP221</f>
        <v xml:space="preserve"> </v>
      </c>
      <c r="AR222" s="50">
        <f>'Details and Calculations'!CC221</f>
        <v>1</v>
      </c>
      <c r="AS222" s="50">
        <f>'Details and Calculations'!CJ221</f>
        <v>2</v>
      </c>
      <c r="AT222" s="51">
        <f>'Details and Calculations'!T221</f>
        <v>1</v>
      </c>
      <c r="AU222" s="51">
        <f>'Details and Calculations'!Z221</f>
        <v>0</v>
      </c>
      <c r="AV222" s="51">
        <f>'Details and Calculations'!S221</f>
        <v>1</v>
      </c>
      <c r="AW222" s="51">
        <f>'Details and Calculations'!AI221</f>
        <v>1</v>
      </c>
      <c r="AX222" s="51">
        <f>'Details and Calculations'!BY221</f>
        <v>1</v>
      </c>
      <c r="AY222" s="51">
        <f>'Details and Calculations'!CG221</f>
        <v>1</v>
      </c>
      <c r="AZ222" s="51">
        <f>'Details and Calculations'!CI221</f>
        <v>1</v>
      </c>
      <c r="BA222" s="51">
        <f t="shared" si="135"/>
        <v>0</v>
      </c>
      <c r="BB222" s="52">
        <f>'Details and Calculations'!Y221</f>
        <v>1</v>
      </c>
      <c r="BC222" s="52">
        <f>'Details and Calculations'!AC221</f>
        <v>1</v>
      </c>
      <c r="BD222" s="52">
        <f>'Details and Calculations'!AK221</f>
        <v>1</v>
      </c>
      <c r="BE222" s="52">
        <f>'Details and Calculations'!AN221</f>
        <v>2200</v>
      </c>
      <c r="BF222" s="52">
        <f>'Details and Calculations'!AP221</f>
        <v>3</v>
      </c>
      <c r="BG222" s="52" t="str">
        <f>'Details and Calculations'!AT221</f>
        <v xml:space="preserve"> </v>
      </c>
      <c r="BH222" s="52" t="str">
        <f>'Details and Calculations'!AY221</f>
        <v xml:space="preserve"> </v>
      </c>
      <c r="BI222" s="52" t="str">
        <f>'Details and Calculations'!BB221</f>
        <v xml:space="preserve"> </v>
      </c>
      <c r="BJ222" s="52" t="str">
        <f>'Details and Calculations'!BD221</f>
        <v xml:space="preserve"> </v>
      </c>
      <c r="BK222" s="52">
        <f>'Details and Calculations'!CA221</f>
        <v>2</v>
      </c>
      <c r="BL222" s="43">
        <f>'Details and Calculations'!AA221</f>
        <v>1</v>
      </c>
      <c r="BM222" s="43" t="str">
        <f>'Details and Calculations'!AB221</f>
        <v>"Springbox" --Intake Structure At A Spring</v>
      </c>
      <c r="BN222" s="43">
        <f>'Details and Calculations'!AD221</f>
        <v>2007</v>
      </c>
      <c r="BO222" s="43">
        <f>'Details and Calculations'!AJ221</f>
        <v>1</v>
      </c>
      <c r="BP222" s="43">
        <f>'Details and Calculations'!AL221</f>
        <v>2007</v>
      </c>
      <c r="BQ222" s="43">
        <f>'Details and Calculations'!AO221</f>
        <v>1</v>
      </c>
      <c r="BR222" s="43">
        <f>'Details and Calculations'!AQ221</f>
        <v>2007</v>
      </c>
      <c r="BS222" s="43">
        <f>'Details and Calculations'!AS221</f>
        <v>0</v>
      </c>
      <c r="BT222" s="43" t="str">
        <f>'Details and Calculations'!AV221</f>
        <v xml:space="preserve"> </v>
      </c>
      <c r="BU222" s="43">
        <f>'Details and Calculations'!AX221</f>
        <v>0</v>
      </c>
      <c r="BV222" s="43" t="str">
        <f>'Details and Calculations'!AZ221</f>
        <v xml:space="preserve"> </v>
      </c>
      <c r="BW222" s="43">
        <f>'Details and Calculations'!BC221</f>
        <v>0</v>
      </c>
      <c r="BX222" s="43" t="str">
        <f>'Details and Calculations'!BE221</f>
        <v xml:space="preserve"> </v>
      </c>
      <c r="BY222" s="43" t="str">
        <f>'Details and Calculations'!BG221</f>
        <v xml:space="preserve"> </v>
      </c>
      <c r="BZ222" s="43" t="str">
        <f>'Details and Calculations'!BH221</f>
        <v xml:space="preserve"> </v>
      </c>
      <c r="CA222" s="43">
        <f>'Details and Calculations'!BJ221</f>
        <v>0</v>
      </c>
      <c r="CB222" s="43" t="str">
        <f>'Details and Calculations'!BK221</f>
        <v/>
      </c>
      <c r="CC222" s="43" t="str">
        <f>'Details and Calculations'!BL221</f>
        <v xml:space="preserve"> </v>
      </c>
      <c r="CD222" s="43" t="str">
        <f>'Details and Calculations'!BN221</f>
        <v xml:space="preserve"> </v>
      </c>
      <c r="CE222" s="43" t="str">
        <f>'Details and Calculations'!BO221</f>
        <v xml:space="preserve"> </v>
      </c>
      <c r="CF222" s="43">
        <f>'Details and Calculations'!BZ221</f>
        <v>1</v>
      </c>
      <c r="CG222" s="43">
        <f>'Details and Calculations'!CB221</f>
        <v>2007</v>
      </c>
      <c r="CH222" s="31"/>
      <c r="CI222" s="53"/>
    </row>
    <row r="223" spans="1:87" x14ac:dyDescent="0.3">
      <c r="A223" s="43">
        <f>'Details and Calculations'!A222</f>
        <v>2017</v>
      </c>
      <c r="B223" s="43" t="str">
        <f>'Details and Calculations'!C222</f>
        <v>Rwanda</v>
      </c>
      <c r="C223" s="43" t="str">
        <f>'Details and Calculations'!D222</f>
        <v>Rulindo</v>
      </c>
      <c r="D223" s="43" t="str">
        <f>'Details and Calculations'!E222</f>
        <v>Cyungo</v>
      </c>
      <c r="E223" s="43" t="str">
        <f>'Details and Calculations'!F222</f>
        <v>Rwili</v>
      </c>
      <c r="F223" s="43" t="str">
        <f>'Details and Calculations'!G222</f>
        <v>Karambi</v>
      </c>
      <c r="G223" s="43" t="str">
        <f>'Details and Calculations'!H222</f>
        <v/>
      </c>
      <c r="H223" s="43" t="str">
        <f>'Details and Calculations'!I222</f>
        <v/>
      </c>
      <c r="I223" s="43" t="str">
        <f>'Details and Calculations'!J222</f>
        <v>Nyamagana</v>
      </c>
      <c r="J223" s="43">
        <f>'Details and Calculations'!K222</f>
        <v>80</v>
      </c>
      <c r="K223" s="43">
        <f>'Details and Calculations'!O222</f>
        <v>20</v>
      </c>
      <c r="L223" s="43" t="str">
        <f>'Details and Calculations'!P223</f>
        <v xml:space="preserve"> </v>
      </c>
      <c r="M223" s="43" t="str">
        <f>'Details and Calculations'!U222</f>
        <v>Piped Network -- Gravity Only</v>
      </c>
      <c r="N223" s="43">
        <f>'Details and Calculations'!V222</f>
        <v>2011</v>
      </c>
      <c r="O223" s="43" t="str">
        <f>'Details and Calculations'!W222</f>
        <v>Government And African Development Bank</v>
      </c>
      <c r="P223" s="43" t="str">
        <f>'Details and Calculations'!X222</f>
        <v>Spring</v>
      </c>
      <c r="Q223" s="44" t="str">
        <f t="shared" si="118"/>
        <v>Low Risk</v>
      </c>
      <c r="R223" s="44" t="str">
        <f t="shared" si="119"/>
        <v>Low Risk</v>
      </c>
      <c r="S223" s="45" t="str">
        <f t="shared" si="120"/>
        <v>Basic Level of Service</v>
      </c>
      <c r="T223" s="62" t="str">
        <f t="shared" si="114"/>
        <v>Medium Priority</v>
      </c>
      <c r="U223" s="46">
        <f t="shared" si="121"/>
        <v>4</v>
      </c>
      <c r="V223" s="28" t="str">
        <f t="shared" si="122"/>
        <v>Repair or Replace Components</v>
      </c>
      <c r="W223" s="47" t="str">
        <f t="shared" si="123"/>
        <v xml:space="preserve">Distribution  Line, </v>
      </c>
      <c r="X223" s="27" t="str">
        <f t="shared" si="124"/>
        <v>Create Plan To Repair or Replace Components</v>
      </c>
      <c r="Y223" s="48">
        <f t="shared" si="125"/>
        <v>28</v>
      </c>
      <c r="Z223" s="48">
        <f t="shared" si="126"/>
        <v>18</v>
      </c>
      <c r="AA223" s="48">
        <f t="shared" si="127"/>
        <v>24</v>
      </c>
      <c r="AB223" s="48">
        <f t="shared" si="128"/>
        <v>14</v>
      </c>
      <c r="AC223" s="48">
        <f t="shared" si="129"/>
        <v>24</v>
      </c>
      <c r="AD223" s="48" t="str">
        <f t="shared" si="130"/>
        <v xml:space="preserve"> </v>
      </c>
      <c r="AE223" s="48" t="str">
        <f t="shared" si="131"/>
        <v xml:space="preserve"> </v>
      </c>
      <c r="AF223" s="48" t="str">
        <f t="shared" si="132"/>
        <v xml:space="preserve"> </v>
      </c>
      <c r="AG223" s="49" t="str">
        <f t="shared" si="133"/>
        <v/>
      </c>
      <c r="AH223" s="48">
        <f t="shared" si="134"/>
        <v>14</v>
      </c>
      <c r="AI223" s="50">
        <f>'Details and Calculations'!AE222</f>
        <v>1</v>
      </c>
      <c r="AJ223" s="50">
        <f>'Details and Calculations'!AM222</f>
        <v>1</v>
      </c>
      <c r="AK223" s="50">
        <f>'Details and Calculations'!AR222</f>
        <v>1</v>
      </c>
      <c r="AL223" s="50">
        <f>'Details and Calculations'!AW222</f>
        <v>1</v>
      </c>
      <c r="AM223" s="50">
        <f>'Details and Calculations'!BA222</f>
        <v>2</v>
      </c>
      <c r="AN223" s="50" t="str">
        <f>'Details and Calculations'!BF222</f>
        <v xml:space="preserve"> </v>
      </c>
      <c r="AO223" s="50" t="str">
        <f>'Details and Calculations'!BI222</f>
        <v xml:space="preserve"> </v>
      </c>
      <c r="AP223" s="50" t="str">
        <f>'Details and Calculations'!BM222</f>
        <v xml:space="preserve"> </v>
      </c>
      <c r="AQ223" s="50" t="str">
        <f>'Details and Calculations'!BP222</f>
        <v xml:space="preserve"> </v>
      </c>
      <c r="AR223" s="50">
        <f>'Details and Calculations'!CC222</f>
        <v>1</v>
      </c>
      <c r="AS223" s="50">
        <f>'Details and Calculations'!CJ222</f>
        <v>2</v>
      </c>
      <c r="AT223" s="51">
        <f>'Details and Calculations'!T222</f>
        <v>1</v>
      </c>
      <c r="AU223" s="51">
        <f>'Details and Calculations'!Z222</f>
        <v>1</v>
      </c>
      <c r="AV223" s="51">
        <f>'Details and Calculations'!S222</f>
        <v>0</v>
      </c>
      <c r="AW223" s="51">
        <f>'Details and Calculations'!AI222</f>
        <v>1</v>
      </c>
      <c r="AX223" s="51">
        <f>'Details and Calculations'!BY222</f>
        <v>1</v>
      </c>
      <c r="AY223" s="51">
        <f>'Details and Calculations'!CG222</f>
        <v>0</v>
      </c>
      <c r="AZ223" s="51">
        <f>'Details and Calculations'!CI222</f>
        <v>0</v>
      </c>
      <c r="BA223" s="51">
        <f t="shared" si="135"/>
        <v>0</v>
      </c>
      <c r="BB223" s="52">
        <f>'Details and Calculations'!Y222</f>
        <v>2</v>
      </c>
      <c r="BC223" s="52">
        <f>'Details and Calculations'!AC222</f>
        <v>1</v>
      </c>
      <c r="BD223" s="52">
        <f>'Details and Calculations'!AK222</f>
        <v>2</v>
      </c>
      <c r="BE223" s="52">
        <f>'Details and Calculations'!AN222</f>
        <v>2100</v>
      </c>
      <c r="BF223" s="52">
        <f>'Details and Calculations'!AP222</f>
        <v>11</v>
      </c>
      <c r="BG223" s="52">
        <f>'Details and Calculations'!AT222</f>
        <v>15</v>
      </c>
      <c r="BH223" s="52">
        <f>'Details and Calculations'!AY222</f>
        <v>3</v>
      </c>
      <c r="BI223" s="52">
        <f>'Details and Calculations'!BB222</f>
        <v>37000</v>
      </c>
      <c r="BJ223" s="52" t="str">
        <f>'Details and Calculations'!BD222</f>
        <v xml:space="preserve"> </v>
      </c>
      <c r="BK223" s="52">
        <f>'Details and Calculations'!CA222</f>
        <v>29</v>
      </c>
      <c r="BL223" s="43">
        <f>'Details and Calculations'!AA222</f>
        <v>1</v>
      </c>
      <c r="BM223" s="43" t="str">
        <f>'Details and Calculations'!AB222</f>
        <v>"Springbox" --Intake Structure At A Spring</v>
      </c>
      <c r="BN223" s="43">
        <f>'Details and Calculations'!AD222</f>
        <v>2015</v>
      </c>
      <c r="BO223" s="43">
        <f>'Details and Calculations'!AJ222</f>
        <v>1</v>
      </c>
      <c r="BP223" s="43">
        <f>'Details and Calculations'!AL222</f>
        <v>2015</v>
      </c>
      <c r="BQ223" s="43">
        <f>'Details and Calculations'!AO222</f>
        <v>1</v>
      </c>
      <c r="BR223" s="43">
        <f>'Details and Calculations'!AQ222</f>
        <v>2011</v>
      </c>
      <c r="BS223" s="43">
        <f>'Details and Calculations'!AS222</f>
        <v>1</v>
      </c>
      <c r="BT223" s="43">
        <f>'Details and Calculations'!AV222</f>
        <v>2011</v>
      </c>
      <c r="BU223" s="43">
        <f>'Details and Calculations'!AX222</f>
        <v>1</v>
      </c>
      <c r="BV223" s="43">
        <f>'Details and Calculations'!AZ222</f>
        <v>2011</v>
      </c>
      <c r="BW223" s="43">
        <f>'Details and Calculations'!BC222</f>
        <v>0</v>
      </c>
      <c r="BX223" s="43" t="str">
        <f>'Details and Calculations'!BE222</f>
        <v xml:space="preserve"> </v>
      </c>
      <c r="BY223" s="43" t="str">
        <f>'Details and Calculations'!BG222</f>
        <v xml:space="preserve"> </v>
      </c>
      <c r="BZ223" s="43" t="str">
        <f>'Details and Calculations'!BH222</f>
        <v xml:space="preserve"> </v>
      </c>
      <c r="CA223" s="43">
        <f>'Details and Calculations'!BJ222</f>
        <v>0</v>
      </c>
      <c r="CB223" s="43" t="str">
        <f>'Details and Calculations'!BK222</f>
        <v/>
      </c>
      <c r="CC223" s="43" t="str">
        <f>'Details and Calculations'!BL222</f>
        <v xml:space="preserve"> </v>
      </c>
      <c r="CD223" s="43" t="str">
        <f>'Details and Calculations'!BN222</f>
        <v xml:space="preserve"> </v>
      </c>
      <c r="CE223" s="43" t="str">
        <f>'Details and Calculations'!BO222</f>
        <v xml:space="preserve"> </v>
      </c>
      <c r="CF223" s="43">
        <f>'Details and Calculations'!BZ222</f>
        <v>1</v>
      </c>
      <c r="CG223" s="43">
        <f>'Details and Calculations'!CB222</f>
        <v>2011</v>
      </c>
      <c r="CH223" s="31"/>
      <c r="CI223" s="53"/>
    </row>
    <row r="224" spans="1:87" x14ac:dyDescent="0.3">
      <c r="A224" s="43">
        <f>'Details and Calculations'!A223</f>
        <v>2017</v>
      </c>
      <c r="B224" s="43" t="str">
        <f>'Details and Calculations'!C223</f>
        <v>Rwanda</v>
      </c>
      <c r="C224" s="43" t="str">
        <f>'Details and Calculations'!D223</f>
        <v>Rulindo</v>
      </c>
      <c r="D224" s="43" t="str">
        <f>'Details and Calculations'!E223</f>
        <v>Rusiga</v>
      </c>
      <c r="E224" s="43" t="str">
        <f>'Details and Calculations'!F223</f>
        <v>Taba</v>
      </c>
      <c r="F224" s="43" t="str">
        <f>'Details and Calculations'!G223</f>
        <v>Bitare</v>
      </c>
      <c r="G224" s="43" t="str">
        <f>'Details and Calculations'!H223</f>
        <v/>
      </c>
      <c r="H224" s="43" t="str">
        <f>'Details and Calculations'!I223</f>
        <v/>
      </c>
      <c r="I224" s="43" t="str">
        <f>'Details and Calculations'!J223</f>
        <v>Bitare-Gahondo sources catchment area</v>
      </c>
      <c r="J224" s="43">
        <f>'Details and Calculations'!K223</f>
        <v>113</v>
      </c>
      <c r="K224" s="43">
        <f>'Details and Calculations'!O223</f>
        <v>113</v>
      </c>
      <c r="L224" s="43">
        <f>'Details and Calculations'!P224</f>
        <v>97</v>
      </c>
      <c r="M224" s="43" t="str">
        <f>'Details and Calculations'!U223</f>
        <v>Piped Network -- Gravity Only</v>
      </c>
      <c r="N224" s="43">
        <f>'Details and Calculations'!V223</f>
        <v>2017</v>
      </c>
      <c r="O224" s="43" t="str">
        <f>'Details and Calculations'!W223</f>
        <v>Government Of Rwanda</v>
      </c>
      <c r="P224" s="43" t="str">
        <f>'Details and Calculations'!X223</f>
        <v>Spring</v>
      </c>
      <c r="Q224" s="44" t="str">
        <f t="shared" si="118"/>
        <v>Low Risk</v>
      </c>
      <c r="R224" s="44" t="str">
        <f t="shared" si="119"/>
        <v>Low Risk</v>
      </c>
      <c r="S224" s="45" t="str">
        <f t="shared" si="120"/>
        <v>Intermediate Level of Service</v>
      </c>
      <c r="T224" s="62" t="str">
        <f t="shared" si="114"/>
        <v>Low Priority</v>
      </c>
      <c r="U224" s="46">
        <f t="shared" si="121"/>
        <v>7</v>
      </c>
      <c r="V224" s="28" t="str">
        <f t="shared" si="122"/>
        <v>Perform Routine Preventative Maintenance</v>
      </c>
      <c r="W224" s="47" t="str">
        <f t="shared" si="123"/>
        <v/>
      </c>
      <c r="X224" s="27" t="str">
        <f t="shared" si="124"/>
        <v>Maintain O&amp;M and Routine Monitoring</v>
      </c>
      <c r="Y224" s="48">
        <f t="shared" si="125"/>
        <v>30</v>
      </c>
      <c r="Z224" s="48">
        <f t="shared" si="126"/>
        <v>20</v>
      </c>
      <c r="AA224" s="48">
        <f t="shared" si="127"/>
        <v>30</v>
      </c>
      <c r="AB224" s="48" t="str">
        <f t="shared" si="128"/>
        <v xml:space="preserve"> </v>
      </c>
      <c r="AC224" s="48" t="str">
        <f t="shared" si="129"/>
        <v xml:space="preserve"> </v>
      </c>
      <c r="AD224" s="48" t="str">
        <f t="shared" si="130"/>
        <v xml:space="preserve"> </v>
      </c>
      <c r="AE224" s="48" t="str">
        <f t="shared" si="131"/>
        <v xml:space="preserve"> </v>
      </c>
      <c r="AF224" s="48" t="str">
        <f t="shared" si="132"/>
        <v xml:space="preserve"> </v>
      </c>
      <c r="AG224" s="49" t="str">
        <f t="shared" si="133"/>
        <v/>
      </c>
      <c r="AH224" s="48">
        <f t="shared" si="134"/>
        <v>20</v>
      </c>
      <c r="AI224" s="50">
        <f>'Details and Calculations'!AE223</f>
        <v>1</v>
      </c>
      <c r="AJ224" s="50">
        <f>'Details and Calculations'!AM223</f>
        <v>1</v>
      </c>
      <c r="AK224" s="50">
        <f>'Details and Calculations'!AR223</f>
        <v>1</v>
      </c>
      <c r="AL224" s="50" t="str">
        <f>'Details and Calculations'!AW223</f>
        <v xml:space="preserve"> </v>
      </c>
      <c r="AM224" s="50" t="str">
        <f>'Details and Calculations'!BA223</f>
        <v xml:space="preserve"> </v>
      </c>
      <c r="AN224" s="50" t="str">
        <f>'Details and Calculations'!BF223</f>
        <v xml:space="preserve"> </v>
      </c>
      <c r="AO224" s="50" t="str">
        <f>'Details and Calculations'!BI223</f>
        <v xml:space="preserve"> </v>
      </c>
      <c r="AP224" s="50" t="str">
        <f>'Details and Calculations'!BM223</f>
        <v xml:space="preserve"> </v>
      </c>
      <c r="AQ224" s="50" t="str">
        <f>'Details and Calculations'!BP223</f>
        <v xml:space="preserve"> </v>
      </c>
      <c r="AR224" s="50">
        <f>'Details and Calculations'!CC223</f>
        <v>1</v>
      </c>
      <c r="AS224" s="50">
        <f>'Details and Calculations'!CJ223</f>
        <v>1</v>
      </c>
      <c r="AT224" s="51">
        <f>'Details and Calculations'!T223</f>
        <v>1</v>
      </c>
      <c r="AU224" s="51">
        <f>'Details and Calculations'!Z223</f>
        <v>1</v>
      </c>
      <c r="AV224" s="51">
        <f>'Details and Calculations'!S223</f>
        <v>0</v>
      </c>
      <c r="AW224" s="51">
        <f>'Details and Calculations'!AI223</f>
        <v>1</v>
      </c>
      <c r="AX224" s="51">
        <f>'Details and Calculations'!BY223</f>
        <v>1</v>
      </c>
      <c r="AY224" s="51">
        <f>'Details and Calculations'!CG223</f>
        <v>1</v>
      </c>
      <c r="AZ224" s="51">
        <f>'Details and Calculations'!CI223</f>
        <v>1</v>
      </c>
      <c r="BA224" s="51">
        <f t="shared" si="135"/>
        <v>1</v>
      </c>
      <c r="BB224" s="52">
        <f>'Details and Calculations'!Y223</f>
        <v>2</v>
      </c>
      <c r="BC224" s="52">
        <f>'Details and Calculations'!AC223</f>
        <v>2</v>
      </c>
      <c r="BD224" s="52">
        <f>'Details and Calculations'!AK223</f>
        <v>2</v>
      </c>
      <c r="BE224" s="52">
        <f>'Details and Calculations'!AN223</f>
        <v>400</v>
      </c>
      <c r="BF224" s="52">
        <f>'Details and Calculations'!AP223</f>
        <v>2</v>
      </c>
      <c r="BG224" s="52" t="str">
        <f>'Details and Calculations'!AT223</f>
        <v xml:space="preserve"> </v>
      </c>
      <c r="BH224" s="52" t="str">
        <f>'Details and Calculations'!AY223</f>
        <v xml:space="preserve"> </v>
      </c>
      <c r="BI224" s="52" t="str">
        <f>'Details and Calculations'!BB223</f>
        <v xml:space="preserve"> </v>
      </c>
      <c r="BJ224" s="52" t="str">
        <f>'Details and Calculations'!BD223</f>
        <v xml:space="preserve"> </v>
      </c>
      <c r="BK224" s="52">
        <f>'Details and Calculations'!CA223</f>
        <v>2</v>
      </c>
      <c r="BL224" s="43">
        <f>'Details and Calculations'!AA223</f>
        <v>1</v>
      </c>
      <c r="BM224" s="43" t="str">
        <f>'Details and Calculations'!AB223</f>
        <v>"Springbox" --Intake Structure At A Spring</v>
      </c>
      <c r="BN224" s="43">
        <f>'Details and Calculations'!AD223</f>
        <v>2017</v>
      </c>
      <c r="BO224" s="43">
        <f>'Details and Calculations'!AJ223</f>
        <v>1</v>
      </c>
      <c r="BP224" s="43">
        <f>'Details and Calculations'!AL223</f>
        <v>2017</v>
      </c>
      <c r="BQ224" s="43">
        <f>'Details and Calculations'!AO223</f>
        <v>1</v>
      </c>
      <c r="BR224" s="43">
        <f>'Details and Calculations'!AQ223</f>
        <v>2017</v>
      </c>
      <c r="BS224" s="43">
        <f>'Details and Calculations'!AS223</f>
        <v>0</v>
      </c>
      <c r="BT224" s="43" t="str">
        <f>'Details and Calculations'!AV223</f>
        <v xml:space="preserve"> </v>
      </c>
      <c r="BU224" s="43">
        <f>'Details and Calculations'!AX223</f>
        <v>0</v>
      </c>
      <c r="BV224" s="43" t="str">
        <f>'Details and Calculations'!AZ223</f>
        <v xml:space="preserve"> </v>
      </c>
      <c r="BW224" s="43">
        <f>'Details and Calculations'!BC223</f>
        <v>0</v>
      </c>
      <c r="BX224" s="43" t="str">
        <f>'Details and Calculations'!BE223</f>
        <v xml:space="preserve"> </v>
      </c>
      <c r="BY224" s="43" t="str">
        <f>'Details and Calculations'!BG223</f>
        <v xml:space="preserve"> </v>
      </c>
      <c r="BZ224" s="43" t="str">
        <f>'Details and Calculations'!BH223</f>
        <v xml:space="preserve"> </v>
      </c>
      <c r="CA224" s="43">
        <f>'Details and Calculations'!BJ223</f>
        <v>0</v>
      </c>
      <c r="CB224" s="43" t="str">
        <f>'Details and Calculations'!BK223</f>
        <v/>
      </c>
      <c r="CC224" s="43" t="str">
        <f>'Details and Calculations'!BL223</f>
        <v xml:space="preserve"> </v>
      </c>
      <c r="CD224" s="43" t="str">
        <f>'Details and Calculations'!BN223</f>
        <v xml:space="preserve"> </v>
      </c>
      <c r="CE224" s="43" t="str">
        <f>'Details and Calculations'!BO223</f>
        <v xml:space="preserve"> </v>
      </c>
      <c r="CF224" s="43">
        <f>'Details and Calculations'!BZ223</f>
        <v>1</v>
      </c>
      <c r="CG224" s="43">
        <f>'Details and Calculations'!CB223</f>
        <v>2017</v>
      </c>
      <c r="CH224" s="31"/>
      <c r="CI224" s="53"/>
    </row>
    <row r="225" spans="1:87" x14ac:dyDescent="0.3">
      <c r="A225" s="43">
        <f>'Details and Calculations'!A224</f>
        <v>2017</v>
      </c>
      <c r="B225" s="43" t="str">
        <f>'Details and Calculations'!C224</f>
        <v>Rwanda</v>
      </c>
      <c r="C225" s="43" t="str">
        <f>'Details and Calculations'!D224</f>
        <v>Rulindo</v>
      </c>
      <c r="D225" s="43" t="str">
        <f>'Details and Calculations'!E224</f>
        <v>Ngoma</v>
      </c>
      <c r="E225" s="43" t="str">
        <f>'Details and Calculations'!F224</f>
        <v>Kabuga</v>
      </c>
      <c r="F225" s="43" t="str">
        <f>'Details and Calculations'!G224</f>
        <v>Nyabuko</v>
      </c>
      <c r="G225" s="43" t="str">
        <f>'Details and Calculations'!H224</f>
        <v/>
      </c>
      <c r="H225" s="43" t="str">
        <f>'Details and Calculations'!I224</f>
        <v/>
      </c>
      <c r="I225" s="43" t="str">
        <f>'Details and Calculations'!J224</f>
        <v>Kabarore-Ngoma-Nyabuko network</v>
      </c>
      <c r="J225" s="43">
        <f>'Details and Calculations'!K224</f>
        <v>122</v>
      </c>
      <c r="K225" s="43">
        <f>'Details and Calculations'!O224</f>
        <v>25</v>
      </c>
      <c r="L225" s="43" t="str">
        <f>'Details and Calculations'!P225</f>
        <v xml:space="preserve"> </v>
      </c>
      <c r="M225" s="43" t="str">
        <f>'Details and Calculations'!U224</f>
        <v>Piped Network With Pump</v>
      </c>
      <c r="N225" s="43">
        <f>'Details and Calculations'!V224</f>
        <v>2014</v>
      </c>
      <c r="O225" s="43" t="str">
        <f>'Details and Calculations'!W224</f>
        <v>Governement (District, Wasac) And Water For People</v>
      </c>
      <c r="P225" s="43" t="str">
        <f>'Details and Calculations'!X224</f>
        <v>Spring|Groundwater (Well, Etc.)</v>
      </c>
      <c r="Q225" s="44" t="str">
        <f t="shared" si="118"/>
        <v>Low Risk</v>
      </c>
      <c r="R225" s="44" t="str">
        <f t="shared" si="119"/>
        <v>Low Risk</v>
      </c>
      <c r="S225" s="45" t="str">
        <f t="shared" si="120"/>
        <v>Intermediate Level of Service</v>
      </c>
      <c r="T225" s="62" t="str">
        <f t="shared" si="114"/>
        <v>Low Priority</v>
      </c>
      <c r="U225" s="46">
        <f t="shared" si="121"/>
        <v>7</v>
      </c>
      <c r="V225" s="28" t="str">
        <f t="shared" si="122"/>
        <v>Repair or Replace Components</v>
      </c>
      <c r="W225" s="47" t="str">
        <f t="shared" si="123"/>
        <v xml:space="preserve">Intake Structure, Pump, </v>
      </c>
      <c r="X225" s="27" t="str">
        <f t="shared" si="124"/>
        <v>Create Plan To Repair or Replace Components</v>
      </c>
      <c r="Y225" s="48">
        <f t="shared" si="125"/>
        <v>27</v>
      </c>
      <c r="Z225" s="48">
        <f t="shared" si="126"/>
        <v>17</v>
      </c>
      <c r="AA225" s="48">
        <f t="shared" si="127"/>
        <v>27</v>
      </c>
      <c r="AB225" s="48" t="str">
        <f t="shared" si="128"/>
        <v xml:space="preserve"> </v>
      </c>
      <c r="AC225" s="48">
        <f t="shared" si="129"/>
        <v>27</v>
      </c>
      <c r="AD225" s="48">
        <f t="shared" si="130"/>
        <v>4</v>
      </c>
      <c r="AE225" s="48">
        <f t="shared" si="131"/>
        <v>17</v>
      </c>
      <c r="AF225" s="48" t="str">
        <f t="shared" si="132"/>
        <v xml:space="preserve"> </v>
      </c>
      <c r="AG225" s="49" t="str">
        <f t="shared" si="133"/>
        <v/>
      </c>
      <c r="AH225" s="48">
        <f t="shared" si="134"/>
        <v>17</v>
      </c>
      <c r="AI225" s="50">
        <f>'Details and Calculations'!AE224</f>
        <v>2</v>
      </c>
      <c r="AJ225" s="50">
        <f>'Details and Calculations'!AM224</f>
        <v>1</v>
      </c>
      <c r="AK225" s="50">
        <f>'Details and Calculations'!AR224</f>
        <v>1</v>
      </c>
      <c r="AL225" s="50" t="str">
        <f>'Details and Calculations'!AW224</f>
        <v xml:space="preserve"> </v>
      </c>
      <c r="AM225" s="50">
        <f>'Details and Calculations'!BA224</f>
        <v>1</v>
      </c>
      <c r="AN225" s="50">
        <f>'Details and Calculations'!BF224</f>
        <v>2</v>
      </c>
      <c r="AO225" s="50">
        <f>'Details and Calculations'!BI224</f>
        <v>1</v>
      </c>
      <c r="AP225" s="50" t="str">
        <f>'Details and Calculations'!BM224</f>
        <v xml:space="preserve"> </v>
      </c>
      <c r="AQ225" s="50" t="str">
        <f>'Details and Calculations'!BP224</f>
        <v xml:space="preserve"> </v>
      </c>
      <c r="AR225" s="50">
        <f>'Details and Calculations'!CC224</f>
        <v>1</v>
      </c>
      <c r="AS225" s="50">
        <f>'Details and Calculations'!CJ224</f>
        <v>1</v>
      </c>
      <c r="AT225" s="51">
        <f>'Details and Calculations'!T224</f>
        <v>1</v>
      </c>
      <c r="AU225" s="51">
        <f>'Details and Calculations'!Z224</f>
        <v>1</v>
      </c>
      <c r="AV225" s="51">
        <f>'Details and Calculations'!S224</f>
        <v>0</v>
      </c>
      <c r="AW225" s="51">
        <f>'Details and Calculations'!AI224</f>
        <v>1</v>
      </c>
      <c r="AX225" s="51">
        <f>'Details and Calculations'!BY224</f>
        <v>1</v>
      </c>
      <c r="AY225" s="51">
        <f>'Details and Calculations'!CG224</f>
        <v>1</v>
      </c>
      <c r="AZ225" s="51">
        <f>'Details and Calculations'!CI224</f>
        <v>1</v>
      </c>
      <c r="BA225" s="51">
        <f t="shared" si="135"/>
        <v>1</v>
      </c>
      <c r="BB225" s="52">
        <f>'Details and Calculations'!Y224</f>
        <v>4</v>
      </c>
      <c r="BC225" s="52">
        <f>'Details and Calculations'!AC224</f>
        <v>5</v>
      </c>
      <c r="BD225" s="52">
        <f>'Details and Calculations'!AK224</f>
        <v>2</v>
      </c>
      <c r="BE225" s="52">
        <f>'Details and Calculations'!AN224</f>
        <v>8000</v>
      </c>
      <c r="BF225" s="52">
        <f>'Details and Calculations'!AP224</f>
        <v>13</v>
      </c>
      <c r="BG225" s="52" t="str">
        <f>'Details and Calculations'!AT224</f>
        <v xml:space="preserve"> </v>
      </c>
      <c r="BH225" s="52">
        <f>'Details and Calculations'!AY224</f>
        <v>2</v>
      </c>
      <c r="BI225" s="52">
        <f>'Details and Calculations'!BB224</f>
        <v>7000</v>
      </c>
      <c r="BJ225" s="52">
        <f>'Details and Calculations'!BD224</f>
        <v>2</v>
      </c>
      <c r="BK225" s="52">
        <f>'Details and Calculations'!CA224</f>
        <v>17</v>
      </c>
      <c r="BL225" s="43">
        <f>'Details and Calculations'!AA224</f>
        <v>1</v>
      </c>
      <c r="BM225" s="43" t="str">
        <f>'Details and Calculations'!AB224</f>
        <v>"Springbox" --Intake Structure At A Spring|Collection Chamber</v>
      </c>
      <c r="BN225" s="43">
        <f>'Details and Calculations'!AD224</f>
        <v>2014</v>
      </c>
      <c r="BO225" s="43">
        <f>'Details and Calculations'!AJ224</f>
        <v>1</v>
      </c>
      <c r="BP225" s="43">
        <f>'Details and Calculations'!AL224</f>
        <v>2014</v>
      </c>
      <c r="BQ225" s="43">
        <f>'Details and Calculations'!AO224</f>
        <v>1</v>
      </c>
      <c r="BR225" s="43">
        <f>'Details and Calculations'!AQ224</f>
        <v>2014</v>
      </c>
      <c r="BS225" s="43">
        <f>'Details and Calculations'!AS224</f>
        <v>0</v>
      </c>
      <c r="BT225" s="43" t="str">
        <f>'Details and Calculations'!AV224</f>
        <v xml:space="preserve"> </v>
      </c>
      <c r="BU225" s="43">
        <f>'Details and Calculations'!AX224</f>
        <v>1</v>
      </c>
      <c r="BV225" s="43">
        <f>'Details and Calculations'!AZ224</f>
        <v>2014</v>
      </c>
      <c r="BW225" s="43">
        <f>'Details and Calculations'!BC224</f>
        <v>1</v>
      </c>
      <c r="BX225" s="43">
        <f>'Details and Calculations'!BE224</f>
        <v>2014</v>
      </c>
      <c r="BY225" s="43">
        <f>'Details and Calculations'!BG224</f>
        <v>1</v>
      </c>
      <c r="BZ225" s="43">
        <f>'Details and Calculations'!BH224</f>
        <v>2014</v>
      </c>
      <c r="CA225" s="43">
        <f>'Details and Calculations'!BJ224</f>
        <v>0</v>
      </c>
      <c r="CB225" s="43" t="str">
        <f>'Details and Calculations'!BK224</f>
        <v/>
      </c>
      <c r="CC225" s="43" t="str">
        <f>'Details and Calculations'!BL224</f>
        <v xml:space="preserve"> </v>
      </c>
      <c r="CD225" s="43" t="str">
        <f>'Details and Calculations'!BN224</f>
        <v xml:space="preserve"> </v>
      </c>
      <c r="CE225" s="43" t="str">
        <f>'Details and Calculations'!BO224</f>
        <v xml:space="preserve"> </v>
      </c>
      <c r="CF225" s="43">
        <f>'Details and Calculations'!BZ224</f>
        <v>1</v>
      </c>
      <c r="CG225" s="43">
        <f>'Details and Calculations'!CB224</f>
        <v>2014</v>
      </c>
      <c r="CH225" s="31"/>
      <c r="CI225" s="53"/>
    </row>
    <row r="226" spans="1:87" x14ac:dyDescent="0.3">
      <c r="A226" s="43">
        <f>'Details and Calculations'!A225</f>
        <v>2017</v>
      </c>
      <c r="B226" s="43" t="str">
        <f>'Details and Calculations'!C225</f>
        <v>Rwanda</v>
      </c>
      <c r="C226" s="43" t="str">
        <f>'Details and Calculations'!D225</f>
        <v>Rulindo</v>
      </c>
      <c r="D226" s="43" t="str">
        <f>'Details and Calculations'!E225</f>
        <v>Bushoki</v>
      </c>
      <c r="E226" s="43" t="str">
        <f>'Details and Calculations'!F225</f>
        <v>Giko</v>
      </c>
      <c r="F226" s="43" t="str">
        <f>'Details and Calculations'!G225</f>
        <v>Kigamba</v>
      </c>
      <c r="G226" s="43" t="str">
        <f>'Details and Calculations'!H225</f>
        <v/>
      </c>
      <c r="H226" s="43" t="str">
        <f>'Details and Calculations'!I225</f>
        <v/>
      </c>
      <c r="I226" s="43" t="str">
        <f>'Details and Calculations'!J225</f>
        <v>Kigamba2 water point/Rutomvu gravity</v>
      </c>
      <c r="J226" s="43">
        <f>'Details and Calculations'!K225</f>
        <v>172</v>
      </c>
      <c r="K226" s="43">
        <f>'Details and Calculations'!O225</f>
        <v>172</v>
      </c>
      <c r="L226" s="43">
        <f>'Details and Calculations'!P226</f>
        <v>97</v>
      </c>
      <c r="M226" s="43" t="str">
        <f>'Details and Calculations'!U225</f>
        <v>Piped Network -- Gravity Only</v>
      </c>
      <c r="N226" s="43">
        <f>'Details and Calculations'!V225</f>
        <v>2013</v>
      </c>
      <c r="O226" s="43" t="str">
        <f>'Details and Calculations'!W225</f>
        <v>Gor</v>
      </c>
      <c r="P226" s="43" t="str">
        <f>'Details and Calculations'!X225</f>
        <v>Spring</v>
      </c>
      <c r="Q226" s="44" t="str">
        <f t="shared" si="118"/>
        <v>Low Risk</v>
      </c>
      <c r="R226" s="44" t="str">
        <f t="shared" si="119"/>
        <v>Low Risk</v>
      </c>
      <c r="S226" s="45" t="str">
        <f t="shared" si="120"/>
        <v>Intermediate Level of Service</v>
      </c>
      <c r="T226" s="62" t="str">
        <f t="shared" si="114"/>
        <v>Low Priority</v>
      </c>
      <c r="U226" s="46">
        <f t="shared" si="121"/>
        <v>7</v>
      </c>
      <c r="V226" s="28" t="str">
        <f t="shared" si="122"/>
        <v>Perform Routine Preventative Maintenance</v>
      </c>
      <c r="W226" s="47" t="str">
        <f t="shared" si="123"/>
        <v/>
      </c>
      <c r="X226" s="27" t="str">
        <f t="shared" si="124"/>
        <v>Maintain O&amp;M and Routine Monitoring</v>
      </c>
      <c r="Y226" s="48" t="str">
        <f t="shared" si="125"/>
        <v xml:space="preserve"> </v>
      </c>
      <c r="Z226" s="48" t="str">
        <f t="shared" si="126"/>
        <v xml:space="preserve"> </v>
      </c>
      <c r="AA226" s="48" t="str">
        <f t="shared" si="127"/>
        <v xml:space="preserve"> </v>
      </c>
      <c r="AB226" s="48" t="str">
        <f t="shared" si="128"/>
        <v xml:space="preserve"> </v>
      </c>
      <c r="AC226" s="48" t="str">
        <f t="shared" si="129"/>
        <v xml:space="preserve"> </v>
      </c>
      <c r="AD226" s="48" t="str">
        <f t="shared" si="130"/>
        <v xml:space="preserve"> </v>
      </c>
      <c r="AE226" s="48" t="str">
        <f t="shared" si="131"/>
        <v xml:space="preserve"> </v>
      </c>
      <c r="AF226" s="48" t="str">
        <f t="shared" si="132"/>
        <v xml:space="preserve"> </v>
      </c>
      <c r="AG226" s="49" t="str">
        <f t="shared" si="133"/>
        <v/>
      </c>
      <c r="AH226" s="48">
        <f t="shared" si="134"/>
        <v>16</v>
      </c>
      <c r="AI226" s="50" t="str">
        <f>'Details and Calculations'!AE225</f>
        <v xml:space="preserve"> </v>
      </c>
      <c r="AJ226" s="50" t="str">
        <f>'Details and Calculations'!AM225</f>
        <v xml:space="preserve"> </v>
      </c>
      <c r="AK226" s="50" t="str">
        <f>'Details and Calculations'!AR225</f>
        <v xml:space="preserve"> </v>
      </c>
      <c r="AL226" s="50" t="str">
        <f>'Details and Calculations'!AW225</f>
        <v xml:space="preserve"> </v>
      </c>
      <c r="AM226" s="50" t="str">
        <f>'Details and Calculations'!BA225</f>
        <v xml:space="preserve"> </v>
      </c>
      <c r="AN226" s="50" t="str">
        <f>'Details and Calculations'!BF225</f>
        <v xml:space="preserve"> </v>
      </c>
      <c r="AO226" s="50" t="str">
        <f>'Details and Calculations'!BI225</f>
        <v xml:space="preserve"> </v>
      </c>
      <c r="AP226" s="50" t="str">
        <f>'Details and Calculations'!BM225</f>
        <v xml:space="preserve"> </v>
      </c>
      <c r="AQ226" s="50" t="str">
        <f>'Details and Calculations'!BP225</f>
        <v xml:space="preserve"> </v>
      </c>
      <c r="AR226" s="50">
        <f>'Details and Calculations'!CC225</f>
        <v>1</v>
      </c>
      <c r="AS226" s="50">
        <f>'Details and Calculations'!CJ225</f>
        <v>1</v>
      </c>
      <c r="AT226" s="51">
        <f>'Details and Calculations'!T225</f>
        <v>1</v>
      </c>
      <c r="AU226" s="51">
        <f>'Details and Calculations'!Z225</f>
        <v>1</v>
      </c>
      <c r="AV226" s="51">
        <f>'Details and Calculations'!S225</f>
        <v>0</v>
      </c>
      <c r="AW226" s="51">
        <f>'Details and Calculations'!AI225</f>
        <v>1</v>
      </c>
      <c r="AX226" s="51">
        <f>'Details and Calculations'!BY225</f>
        <v>1</v>
      </c>
      <c r="AY226" s="51">
        <f>'Details and Calculations'!CG225</f>
        <v>1</v>
      </c>
      <c r="AZ226" s="51">
        <f>'Details and Calculations'!CI225</f>
        <v>1</v>
      </c>
      <c r="BA226" s="51">
        <f t="shared" si="135"/>
        <v>1</v>
      </c>
      <c r="BB226" s="52">
        <f>'Details and Calculations'!Y225</f>
        <v>1</v>
      </c>
      <c r="BC226" s="52" t="str">
        <f>'Details and Calculations'!AC225</f>
        <v xml:space="preserve"> </v>
      </c>
      <c r="BD226" s="52" t="str">
        <f>'Details and Calculations'!AK225</f>
        <v xml:space="preserve"> </v>
      </c>
      <c r="BE226" s="52" t="str">
        <f>'Details and Calculations'!AN225</f>
        <v xml:space="preserve"> </v>
      </c>
      <c r="BF226" s="52" t="str">
        <f>'Details and Calculations'!AP225</f>
        <v xml:space="preserve"> </v>
      </c>
      <c r="BG226" s="52" t="str">
        <f>'Details and Calculations'!AT225</f>
        <v xml:space="preserve"> </v>
      </c>
      <c r="BH226" s="52" t="str">
        <f>'Details and Calculations'!AY225</f>
        <v xml:space="preserve"> </v>
      </c>
      <c r="BI226" s="52" t="str">
        <f>'Details and Calculations'!BB225</f>
        <v xml:space="preserve"> </v>
      </c>
      <c r="BJ226" s="52" t="str">
        <f>'Details and Calculations'!BD225</f>
        <v xml:space="preserve"> </v>
      </c>
      <c r="BK226" s="52">
        <f>'Details and Calculations'!CA225</f>
        <v>1</v>
      </c>
      <c r="BL226" s="43">
        <f>'Details and Calculations'!AA225</f>
        <v>0</v>
      </c>
      <c r="BM226" s="43" t="str">
        <f>'Details and Calculations'!AB225</f>
        <v/>
      </c>
      <c r="BN226" s="43" t="str">
        <f>'Details and Calculations'!AD225</f>
        <v xml:space="preserve"> </v>
      </c>
      <c r="BO226" s="43">
        <f>'Details and Calculations'!AJ225</f>
        <v>0</v>
      </c>
      <c r="BP226" s="43" t="str">
        <f>'Details and Calculations'!AL225</f>
        <v xml:space="preserve"> </v>
      </c>
      <c r="BQ226" s="43">
        <f>'Details and Calculations'!AO225</f>
        <v>0</v>
      </c>
      <c r="BR226" s="43" t="str">
        <f>'Details and Calculations'!AQ225</f>
        <v xml:space="preserve"> </v>
      </c>
      <c r="BS226" s="43">
        <f>'Details and Calculations'!AS225</f>
        <v>0</v>
      </c>
      <c r="BT226" s="43" t="str">
        <f>'Details and Calculations'!AV225</f>
        <v xml:space="preserve"> </v>
      </c>
      <c r="BU226" s="43">
        <f>'Details and Calculations'!AX225</f>
        <v>0</v>
      </c>
      <c r="BV226" s="43" t="str">
        <f>'Details and Calculations'!AZ225</f>
        <v xml:space="preserve"> </v>
      </c>
      <c r="BW226" s="43">
        <f>'Details and Calculations'!BC225</f>
        <v>0</v>
      </c>
      <c r="BX226" s="43" t="str">
        <f>'Details and Calculations'!BE225</f>
        <v xml:space="preserve"> </v>
      </c>
      <c r="BY226" s="43" t="str">
        <f>'Details and Calculations'!BG225</f>
        <v xml:space="preserve"> </v>
      </c>
      <c r="BZ226" s="43" t="str">
        <f>'Details and Calculations'!BH225</f>
        <v xml:space="preserve"> </v>
      </c>
      <c r="CA226" s="43">
        <f>'Details and Calculations'!BJ225</f>
        <v>0</v>
      </c>
      <c r="CB226" s="43" t="str">
        <f>'Details and Calculations'!BK225</f>
        <v/>
      </c>
      <c r="CC226" s="43" t="str">
        <f>'Details and Calculations'!BL225</f>
        <v xml:space="preserve"> </v>
      </c>
      <c r="CD226" s="43" t="str">
        <f>'Details and Calculations'!BN225</f>
        <v xml:space="preserve"> </v>
      </c>
      <c r="CE226" s="43" t="str">
        <f>'Details and Calculations'!BO225</f>
        <v xml:space="preserve"> </v>
      </c>
      <c r="CF226" s="43">
        <f>'Details and Calculations'!BZ225</f>
        <v>1</v>
      </c>
      <c r="CG226" s="43">
        <f>'Details and Calculations'!CB225</f>
        <v>2013</v>
      </c>
      <c r="CH226" s="31"/>
      <c r="CI226" s="53"/>
    </row>
    <row r="227" spans="1:87" x14ac:dyDescent="0.3">
      <c r="A227" s="43">
        <f>'Details and Calculations'!A226</f>
        <v>2017</v>
      </c>
      <c r="B227" s="43" t="str">
        <f>'Details and Calculations'!C226</f>
        <v>Rwanda</v>
      </c>
      <c r="C227" s="43" t="str">
        <f>'Details and Calculations'!D226</f>
        <v>Rulindo</v>
      </c>
      <c r="D227" s="43" t="str">
        <f>'Details and Calculations'!E226</f>
        <v>Shyorongi</v>
      </c>
      <c r="E227" s="43" t="str">
        <f>'Details and Calculations'!F226</f>
        <v>Rubona</v>
      </c>
      <c r="F227" s="43" t="str">
        <f>'Details and Calculations'!G226</f>
        <v>Nyarunyinya</v>
      </c>
      <c r="G227" s="43" t="str">
        <f>'Details and Calculations'!H226</f>
        <v/>
      </c>
      <c r="H227" s="43" t="str">
        <f>'Details and Calculations'!I226</f>
        <v/>
      </c>
      <c r="I227" s="43" t="str">
        <f>'Details and Calculations'!J226</f>
        <v>Bitete-Rwahi network</v>
      </c>
      <c r="J227" s="43">
        <f>'Details and Calculations'!K226</f>
        <v>132</v>
      </c>
      <c r="K227" s="43">
        <f>'Details and Calculations'!O226</f>
        <v>35</v>
      </c>
      <c r="L227" s="43" t="str">
        <f>'Details and Calculations'!P227</f>
        <v xml:space="preserve"> </v>
      </c>
      <c r="M227" s="43" t="str">
        <f>'Details and Calculations'!U226</f>
        <v>Piped Network -- Gravity Only</v>
      </c>
      <c r="N227" s="43">
        <f>'Details and Calculations'!V226</f>
        <v>2013</v>
      </c>
      <c r="O227" s="43" t="str">
        <f>'Details and Calculations'!W226</f>
        <v>Governement (District, Wasac) And Water For People</v>
      </c>
      <c r="P227" s="43" t="str">
        <f>'Details and Calculations'!X226</f>
        <v>Spring</v>
      </c>
      <c r="Q227" s="44" t="str">
        <f t="shared" si="118"/>
        <v>Low Risk</v>
      </c>
      <c r="R227" s="44" t="str">
        <f t="shared" si="119"/>
        <v>Low Risk</v>
      </c>
      <c r="S227" s="45" t="str">
        <f t="shared" si="120"/>
        <v>High Level of Service</v>
      </c>
      <c r="T227" s="62" t="str">
        <f t="shared" si="114"/>
        <v>Low Priority</v>
      </c>
      <c r="U227" s="46">
        <f t="shared" si="121"/>
        <v>8</v>
      </c>
      <c r="V227" s="28" t="str">
        <f t="shared" si="122"/>
        <v>Repair or Replace Components</v>
      </c>
      <c r="W227" s="47" t="str">
        <f t="shared" si="123"/>
        <v>Storage Tank, Kiosk/Tap Stand</v>
      </c>
      <c r="X227" s="27" t="str">
        <f t="shared" si="124"/>
        <v>Create Plan To Repair or Replace Components</v>
      </c>
      <c r="Y227" s="48">
        <f t="shared" si="125"/>
        <v>26</v>
      </c>
      <c r="Z227" s="48">
        <f t="shared" si="126"/>
        <v>16</v>
      </c>
      <c r="AA227" s="48">
        <f t="shared" si="127"/>
        <v>26</v>
      </c>
      <c r="AB227" s="48">
        <f t="shared" si="128"/>
        <v>16</v>
      </c>
      <c r="AC227" s="48">
        <f t="shared" si="129"/>
        <v>26</v>
      </c>
      <c r="AD227" s="48" t="str">
        <f t="shared" si="130"/>
        <v xml:space="preserve"> </v>
      </c>
      <c r="AE227" s="48" t="str">
        <f t="shared" si="131"/>
        <v xml:space="preserve"> </v>
      </c>
      <c r="AF227" s="48" t="str">
        <f t="shared" si="132"/>
        <v xml:space="preserve"> </v>
      </c>
      <c r="AG227" s="49" t="str">
        <f t="shared" si="133"/>
        <v/>
      </c>
      <c r="AH227" s="48">
        <f t="shared" si="134"/>
        <v>16</v>
      </c>
      <c r="AI227" s="50">
        <f>'Details and Calculations'!AE226</f>
        <v>1</v>
      </c>
      <c r="AJ227" s="50">
        <f>'Details and Calculations'!AM226</f>
        <v>1</v>
      </c>
      <c r="AK227" s="50">
        <f>'Details and Calculations'!AR226</f>
        <v>2</v>
      </c>
      <c r="AL227" s="50">
        <f>'Details and Calculations'!AW226</f>
        <v>1</v>
      </c>
      <c r="AM227" s="50">
        <f>'Details and Calculations'!BA226</f>
        <v>1</v>
      </c>
      <c r="AN227" s="50" t="str">
        <f>'Details and Calculations'!BF226</f>
        <v xml:space="preserve"> </v>
      </c>
      <c r="AO227" s="50" t="str">
        <f>'Details and Calculations'!BI226</f>
        <v xml:space="preserve"> </v>
      </c>
      <c r="AP227" s="50" t="str">
        <f>'Details and Calculations'!BM226</f>
        <v xml:space="preserve"> </v>
      </c>
      <c r="AQ227" s="50" t="str">
        <f>'Details and Calculations'!BP226</f>
        <v xml:space="preserve"> </v>
      </c>
      <c r="AR227" s="50">
        <f>'Details and Calculations'!CC226</f>
        <v>2</v>
      </c>
      <c r="AS227" s="50">
        <f>'Details and Calculations'!CJ226</f>
        <v>1</v>
      </c>
      <c r="AT227" s="51">
        <f>'Details and Calculations'!T226</f>
        <v>1</v>
      </c>
      <c r="AU227" s="51">
        <f>'Details and Calculations'!Z226</f>
        <v>1</v>
      </c>
      <c r="AV227" s="51">
        <f>'Details and Calculations'!S226</f>
        <v>1</v>
      </c>
      <c r="AW227" s="51">
        <f>'Details and Calculations'!AI226</f>
        <v>1</v>
      </c>
      <c r="AX227" s="51">
        <f>'Details and Calculations'!BY226</f>
        <v>1</v>
      </c>
      <c r="AY227" s="51">
        <f>'Details and Calculations'!CG226</f>
        <v>1</v>
      </c>
      <c r="AZ227" s="51">
        <f>'Details and Calculations'!CI226</f>
        <v>1</v>
      </c>
      <c r="BA227" s="51">
        <f t="shared" si="135"/>
        <v>1</v>
      </c>
      <c r="BB227" s="52">
        <f>'Details and Calculations'!Y226</f>
        <v>2</v>
      </c>
      <c r="BC227" s="52">
        <f>'Details and Calculations'!AC226</f>
        <v>1</v>
      </c>
      <c r="BD227" s="52">
        <f>'Details and Calculations'!AK226</f>
        <v>1</v>
      </c>
      <c r="BE227" s="52">
        <f>'Details and Calculations'!AN226</f>
        <v>600</v>
      </c>
      <c r="BF227" s="52">
        <f>'Details and Calculations'!AP226</f>
        <v>6</v>
      </c>
      <c r="BG227" s="52">
        <f>'Details and Calculations'!AT226</f>
        <v>6</v>
      </c>
      <c r="BH227" s="52">
        <f>'Details and Calculations'!AY226</f>
        <v>1</v>
      </c>
      <c r="BI227" s="52">
        <f>'Details and Calculations'!BB226</f>
        <v>6500</v>
      </c>
      <c r="BJ227" s="52" t="str">
        <f>'Details and Calculations'!BD226</f>
        <v xml:space="preserve"> </v>
      </c>
      <c r="BK227" s="52">
        <f>'Details and Calculations'!CA226</f>
        <v>1</v>
      </c>
      <c r="BL227" s="43">
        <f>'Details and Calculations'!AA226</f>
        <v>1</v>
      </c>
      <c r="BM227" s="43" t="str">
        <f>'Details and Calculations'!AB226</f>
        <v>"Springbox" --Intake Structure At A Spring</v>
      </c>
      <c r="BN227" s="43">
        <f>'Details and Calculations'!AD226</f>
        <v>2013</v>
      </c>
      <c r="BO227" s="43">
        <f>'Details and Calculations'!AJ226</f>
        <v>1</v>
      </c>
      <c r="BP227" s="43">
        <f>'Details and Calculations'!AL226</f>
        <v>2013</v>
      </c>
      <c r="BQ227" s="43">
        <f>'Details and Calculations'!AO226</f>
        <v>1</v>
      </c>
      <c r="BR227" s="43">
        <f>'Details and Calculations'!AQ226</f>
        <v>2013</v>
      </c>
      <c r="BS227" s="43">
        <f>'Details and Calculations'!AS226</f>
        <v>1</v>
      </c>
      <c r="BT227" s="43">
        <f>'Details and Calculations'!AV226</f>
        <v>2013</v>
      </c>
      <c r="BU227" s="43">
        <f>'Details and Calculations'!AX226</f>
        <v>1</v>
      </c>
      <c r="BV227" s="43">
        <f>'Details and Calculations'!AZ226</f>
        <v>2013</v>
      </c>
      <c r="BW227" s="43">
        <f>'Details and Calculations'!BC226</f>
        <v>0</v>
      </c>
      <c r="BX227" s="43" t="str">
        <f>'Details and Calculations'!BE226</f>
        <v xml:space="preserve"> </v>
      </c>
      <c r="BY227" s="43" t="str">
        <f>'Details and Calculations'!BG226</f>
        <v xml:space="preserve"> </v>
      </c>
      <c r="BZ227" s="43" t="str">
        <f>'Details and Calculations'!BH226</f>
        <v xml:space="preserve"> </v>
      </c>
      <c r="CA227" s="43">
        <f>'Details and Calculations'!BJ226</f>
        <v>0</v>
      </c>
      <c r="CB227" s="43" t="str">
        <f>'Details and Calculations'!BK226</f>
        <v/>
      </c>
      <c r="CC227" s="43" t="str">
        <f>'Details and Calculations'!BL226</f>
        <v xml:space="preserve"> </v>
      </c>
      <c r="CD227" s="43" t="str">
        <f>'Details and Calculations'!BN226</f>
        <v xml:space="preserve"> </v>
      </c>
      <c r="CE227" s="43" t="str">
        <f>'Details and Calculations'!BO226</f>
        <v xml:space="preserve"> </v>
      </c>
      <c r="CF227" s="43">
        <f>'Details and Calculations'!BZ226</f>
        <v>1</v>
      </c>
      <c r="CG227" s="43">
        <f>'Details and Calculations'!CB226</f>
        <v>2013</v>
      </c>
      <c r="CH227" s="31"/>
      <c r="CI227" s="53"/>
    </row>
    <row r="228" spans="1:87" x14ac:dyDescent="0.3">
      <c r="A228" s="43">
        <f>'Details and Calculations'!A227</f>
        <v>2017</v>
      </c>
      <c r="B228" s="43" t="str">
        <f>'Details and Calculations'!C227</f>
        <v>Rwanda</v>
      </c>
      <c r="C228" s="43" t="str">
        <f>'Details and Calculations'!D227</f>
        <v>Rulindo</v>
      </c>
      <c r="D228" s="43" t="str">
        <f>'Details and Calculations'!E227</f>
        <v>Bushoki</v>
      </c>
      <c r="E228" s="43" t="str">
        <f>'Details and Calculations'!F227</f>
        <v>Kayenzi</v>
      </c>
      <c r="F228" s="43" t="str">
        <f>'Details and Calculations'!G227</f>
        <v>Gitaba</v>
      </c>
      <c r="G228" s="43" t="str">
        <f>'Details and Calculations'!H227</f>
        <v/>
      </c>
      <c r="H228" s="43" t="str">
        <f>'Details and Calculations'!I227</f>
        <v/>
      </c>
      <c r="I228" s="43" t="str">
        <f>'Details and Calculations'!J227</f>
        <v>Ngarama water point/Rutomvu gravity</v>
      </c>
      <c r="J228" s="43">
        <f>'Details and Calculations'!K227</f>
        <v>110</v>
      </c>
      <c r="K228" s="43">
        <f>'Details and Calculations'!O227</f>
        <v>110</v>
      </c>
      <c r="L228" s="43" t="str">
        <f>'Details and Calculations'!P228</f>
        <v xml:space="preserve"> </v>
      </c>
      <c r="M228" s="43" t="str">
        <f>'Details and Calculations'!U227</f>
        <v>Piped Network -- Gravity Only</v>
      </c>
      <c r="N228" s="43">
        <f>'Details and Calculations'!V227</f>
        <v>2013</v>
      </c>
      <c r="O228" s="43" t="str">
        <f>'Details and Calculations'!W227</f>
        <v>Gor</v>
      </c>
      <c r="P228" s="43" t="str">
        <f>'Details and Calculations'!X227</f>
        <v>Spring</v>
      </c>
      <c r="Q228" s="44" t="str">
        <f t="shared" si="118"/>
        <v>Low Risk</v>
      </c>
      <c r="R228" s="44" t="str">
        <f t="shared" si="119"/>
        <v>Low Risk</v>
      </c>
      <c r="S228" s="45" t="str">
        <f t="shared" si="120"/>
        <v>Intermediate Level of Service</v>
      </c>
      <c r="T228" s="62" t="str">
        <f t="shared" si="114"/>
        <v>Low Priority</v>
      </c>
      <c r="U228" s="46">
        <f t="shared" si="121"/>
        <v>7</v>
      </c>
      <c r="V228" s="28" t="str">
        <f t="shared" si="122"/>
        <v>Perform Routine Preventative Maintenance</v>
      </c>
      <c r="W228" s="47" t="str">
        <f t="shared" si="123"/>
        <v/>
      </c>
      <c r="X228" s="27" t="str">
        <f t="shared" si="124"/>
        <v>Maintain O&amp;M and Routine Monitoring</v>
      </c>
      <c r="Y228" s="48" t="str">
        <f t="shared" si="125"/>
        <v xml:space="preserve"> </v>
      </c>
      <c r="Z228" s="48" t="str">
        <f t="shared" si="126"/>
        <v xml:space="preserve"> </v>
      </c>
      <c r="AA228" s="48">
        <f t="shared" si="127"/>
        <v>26</v>
      </c>
      <c r="AB228" s="48" t="str">
        <f t="shared" si="128"/>
        <v xml:space="preserve"> </v>
      </c>
      <c r="AC228" s="48" t="str">
        <f t="shared" si="129"/>
        <v xml:space="preserve"> </v>
      </c>
      <c r="AD228" s="48" t="str">
        <f t="shared" si="130"/>
        <v xml:space="preserve"> </v>
      </c>
      <c r="AE228" s="48" t="str">
        <f t="shared" si="131"/>
        <v xml:space="preserve"> </v>
      </c>
      <c r="AF228" s="48" t="str">
        <f t="shared" si="132"/>
        <v xml:space="preserve"> </v>
      </c>
      <c r="AG228" s="49" t="str">
        <f t="shared" si="133"/>
        <v/>
      </c>
      <c r="AH228" s="48">
        <f t="shared" si="134"/>
        <v>16</v>
      </c>
      <c r="AI228" s="50" t="str">
        <f>'Details and Calculations'!AE227</f>
        <v xml:space="preserve"> </v>
      </c>
      <c r="AJ228" s="50" t="str">
        <f>'Details and Calculations'!AM227</f>
        <v xml:space="preserve"> </v>
      </c>
      <c r="AK228" s="50">
        <f>'Details and Calculations'!AR227</f>
        <v>1</v>
      </c>
      <c r="AL228" s="50" t="str">
        <f>'Details and Calculations'!AW227</f>
        <v xml:space="preserve"> </v>
      </c>
      <c r="AM228" s="50" t="str">
        <f>'Details and Calculations'!BA227</f>
        <v xml:space="preserve"> </v>
      </c>
      <c r="AN228" s="50" t="str">
        <f>'Details and Calculations'!BF227</f>
        <v xml:space="preserve"> </v>
      </c>
      <c r="AO228" s="50" t="str">
        <f>'Details and Calculations'!BI227</f>
        <v xml:space="preserve"> </v>
      </c>
      <c r="AP228" s="50" t="str">
        <f>'Details and Calculations'!BM227</f>
        <v xml:space="preserve"> </v>
      </c>
      <c r="AQ228" s="50" t="str">
        <f>'Details and Calculations'!BP227</f>
        <v xml:space="preserve"> </v>
      </c>
      <c r="AR228" s="50">
        <f>'Details and Calculations'!CC227</f>
        <v>1</v>
      </c>
      <c r="AS228" s="50">
        <f>'Details and Calculations'!CJ227</f>
        <v>1</v>
      </c>
      <c r="AT228" s="51">
        <f>'Details and Calculations'!T227</f>
        <v>1</v>
      </c>
      <c r="AU228" s="51">
        <f>'Details and Calculations'!Z227</f>
        <v>1</v>
      </c>
      <c r="AV228" s="51">
        <f>'Details and Calculations'!S227</f>
        <v>0</v>
      </c>
      <c r="AW228" s="51">
        <f>'Details and Calculations'!AI227</f>
        <v>1</v>
      </c>
      <c r="AX228" s="51">
        <f>'Details and Calculations'!BY227</f>
        <v>1</v>
      </c>
      <c r="AY228" s="51">
        <f>'Details and Calculations'!CG227</f>
        <v>1</v>
      </c>
      <c r="AZ228" s="51">
        <f>'Details and Calculations'!CI227</f>
        <v>1</v>
      </c>
      <c r="BA228" s="51">
        <f t="shared" si="135"/>
        <v>1</v>
      </c>
      <c r="BB228" s="52">
        <f>'Details and Calculations'!Y227</f>
        <v>1</v>
      </c>
      <c r="BC228" s="52" t="str">
        <f>'Details and Calculations'!AC227</f>
        <v xml:space="preserve"> </v>
      </c>
      <c r="BD228" s="52" t="str">
        <f>'Details and Calculations'!AK227</f>
        <v xml:space="preserve"> </v>
      </c>
      <c r="BE228" s="52" t="str">
        <f>'Details and Calculations'!AN227</f>
        <v xml:space="preserve"> </v>
      </c>
      <c r="BF228" s="52">
        <f>'Details and Calculations'!AP227</f>
        <v>1</v>
      </c>
      <c r="BG228" s="52" t="str">
        <f>'Details and Calculations'!AT227</f>
        <v xml:space="preserve"> </v>
      </c>
      <c r="BH228" s="52" t="str">
        <f>'Details and Calculations'!AY227</f>
        <v xml:space="preserve"> </v>
      </c>
      <c r="BI228" s="52" t="str">
        <f>'Details and Calculations'!BB227</f>
        <v xml:space="preserve"> </v>
      </c>
      <c r="BJ228" s="52" t="str">
        <f>'Details and Calculations'!BD227</f>
        <v xml:space="preserve"> </v>
      </c>
      <c r="BK228" s="52">
        <f>'Details and Calculations'!CA227</f>
        <v>1</v>
      </c>
      <c r="BL228" s="43">
        <f>'Details and Calculations'!AA227</f>
        <v>0</v>
      </c>
      <c r="BM228" s="43" t="str">
        <f>'Details and Calculations'!AB227</f>
        <v/>
      </c>
      <c r="BN228" s="43" t="str">
        <f>'Details and Calculations'!AD227</f>
        <v xml:space="preserve"> </v>
      </c>
      <c r="BO228" s="43">
        <f>'Details and Calculations'!AJ227</f>
        <v>0</v>
      </c>
      <c r="BP228" s="43" t="str">
        <f>'Details and Calculations'!AL227</f>
        <v xml:space="preserve"> </v>
      </c>
      <c r="BQ228" s="43">
        <f>'Details and Calculations'!AO227</f>
        <v>1</v>
      </c>
      <c r="BR228" s="43">
        <f>'Details and Calculations'!AQ227</f>
        <v>2013</v>
      </c>
      <c r="BS228" s="43">
        <f>'Details and Calculations'!AS227</f>
        <v>0</v>
      </c>
      <c r="BT228" s="43" t="str">
        <f>'Details and Calculations'!AV227</f>
        <v xml:space="preserve"> </v>
      </c>
      <c r="BU228" s="43">
        <f>'Details and Calculations'!AX227</f>
        <v>0</v>
      </c>
      <c r="BV228" s="43" t="str">
        <f>'Details and Calculations'!AZ227</f>
        <v xml:space="preserve"> </v>
      </c>
      <c r="BW228" s="43">
        <f>'Details and Calculations'!BC227</f>
        <v>0</v>
      </c>
      <c r="BX228" s="43" t="str">
        <f>'Details and Calculations'!BE227</f>
        <v xml:space="preserve"> </v>
      </c>
      <c r="BY228" s="43" t="str">
        <f>'Details and Calculations'!BG227</f>
        <v xml:space="preserve"> </v>
      </c>
      <c r="BZ228" s="43" t="str">
        <f>'Details and Calculations'!BH227</f>
        <v xml:space="preserve"> </v>
      </c>
      <c r="CA228" s="43">
        <f>'Details and Calculations'!BJ227</f>
        <v>0</v>
      </c>
      <c r="CB228" s="43" t="str">
        <f>'Details and Calculations'!BK227</f>
        <v/>
      </c>
      <c r="CC228" s="43" t="str">
        <f>'Details and Calculations'!BL227</f>
        <v xml:space="preserve"> </v>
      </c>
      <c r="CD228" s="43" t="str">
        <f>'Details and Calculations'!BN227</f>
        <v xml:space="preserve"> </v>
      </c>
      <c r="CE228" s="43" t="str">
        <f>'Details and Calculations'!BO227</f>
        <v xml:space="preserve"> </v>
      </c>
      <c r="CF228" s="43">
        <f>'Details and Calculations'!BZ227</f>
        <v>1</v>
      </c>
      <c r="CG228" s="43">
        <f>'Details and Calculations'!CB227</f>
        <v>2013</v>
      </c>
      <c r="CH228" s="31"/>
      <c r="CI228" s="53"/>
    </row>
    <row r="229" spans="1:87" x14ac:dyDescent="0.3">
      <c r="A229" s="43">
        <f>'Details and Calculations'!A228</f>
        <v>2017</v>
      </c>
      <c r="B229" s="43" t="str">
        <f>'Details and Calculations'!C228</f>
        <v>Rwanda</v>
      </c>
      <c r="C229" s="43" t="str">
        <f>'Details and Calculations'!D228</f>
        <v>Rulindo</v>
      </c>
      <c r="D229" s="43" t="str">
        <f>'Details and Calculations'!E228</f>
        <v>Kisaro</v>
      </c>
      <c r="E229" s="43" t="str">
        <f>'Details and Calculations'!F228</f>
        <v>Kamushenyi</v>
      </c>
      <c r="F229" s="43" t="str">
        <f>'Details and Calculations'!G228</f>
        <v>Karambi</v>
      </c>
      <c r="G229" s="43" t="str">
        <f>'Details and Calculations'!H228</f>
        <v/>
      </c>
      <c r="H229" s="43" t="str">
        <f>'Details and Calculations'!I228</f>
        <v/>
      </c>
      <c r="I229" s="43" t="str">
        <f>'Details and Calculations'!J228</f>
        <v>Gahama Kisaro network</v>
      </c>
      <c r="J229" s="43">
        <f>'Details and Calculations'!K228</f>
        <v>184</v>
      </c>
      <c r="K229" s="43">
        <f>'Details and Calculations'!O228</f>
        <v>184</v>
      </c>
      <c r="L229" s="43">
        <f>'Details and Calculations'!P229</f>
        <v>106</v>
      </c>
      <c r="M229" s="43" t="str">
        <f>'Details and Calculations'!U228</f>
        <v>Piped Network With Pump</v>
      </c>
      <c r="N229" s="43">
        <f>'Details and Calculations'!V228</f>
        <v>2012</v>
      </c>
      <c r="O229" s="43" t="str">
        <f>'Details and Calculations'!W228</f>
        <v>Governement (District, Wasac) And Water For People</v>
      </c>
      <c r="P229" s="43" t="str">
        <f>'Details and Calculations'!X228</f>
        <v>Spring</v>
      </c>
      <c r="Q229" s="44" t="str">
        <f t="shared" si="118"/>
        <v>Low Risk</v>
      </c>
      <c r="R229" s="44" t="str">
        <f t="shared" si="119"/>
        <v>Low Risk</v>
      </c>
      <c r="S229" s="45" t="str">
        <f t="shared" si="120"/>
        <v>Basic Level of Service</v>
      </c>
      <c r="T229" s="62" t="str">
        <f t="shared" si="114"/>
        <v>Medium Priority</v>
      </c>
      <c r="U229" s="46">
        <f t="shared" si="121"/>
        <v>5</v>
      </c>
      <c r="V229" s="28" t="str">
        <f t="shared" si="122"/>
        <v>Repair or Replace Components</v>
      </c>
      <c r="W229" s="47" t="str">
        <f t="shared" si="123"/>
        <v xml:space="preserve">Pump, </v>
      </c>
      <c r="X229" s="27" t="str">
        <f t="shared" si="124"/>
        <v>Create Plan To Repair or Replace Components</v>
      </c>
      <c r="Y229" s="48">
        <f t="shared" si="125"/>
        <v>25</v>
      </c>
      <c r="Z229" s="48">
        <f t="shared" si="126"/>
        <v>15</v>
      </c>
      <c r="AA229" s="48">
        <f t="shared" si="127"/>
        <v>25</v>
      </c>
      <c r="AB229" s="48">
        <f t="shared" si="128"/>
        <v>15</v>
      </c>
      <c r="AC229" s="48">
        <f t="shared" si="129"/>
        <v>25</v>
      </c>
      <c r="AD229" s="48">
        <f t="shared" si="130"/>
        <v>2</v>
      </c>
      <c r="AE229" s="48">
        <f t="shared" si="131"/>
        <v>15</v>
      </c>
      <c r="AF229" s="48" t="str">
        <f t="shared" si="132"/>
        <v xml:space="preserve"> </v>
      </c>
      <c r="AG229" s="49" t="str">
        <f t="shared" si="133"/>
        <v/>
      </c>
      <c r="AH229" s="48">
        <f t="shared" si="134"/>
        <v>15</v>
      </c>
      <c r="AI229" s="50">
        <f>'Details and Calculations'!AE228</f>
        <v>1</v>
      </c>
      <c r="AJ229" s="50">
        <f>'Details and Calculations'!AM228</f>
        <v>1</v>
      </c>
      <c r="AK229" s="50">
        <f>'Details and Calculations'!AR228</f>
        <v>1</v>
      </c>
      <c r="AL229" s="50">
        <f>'Details and Calculations'!AW228</f>
        <v>1</v>
      </c>
      <c r="AM229" s="50">
        <f>'Details and Calculations'!BA228</f>
        <v>1</v>
      </c>
      <c r="AN229" s="50">
        <f>'Details and Calculations'!BF228</f>
        <v>2</v>
      </c>
      <c r="AO229" s="50">
        <f>'Details and Calculations'!BI228</f>
        <v>1</v>
      </c>
      <c r="AP229" s="50" t="str">
        <f>'Details and Calculations'!BM228</f>
        <v xml:space="preserve"> </v>
      </c>
      <c r="AQ229" s="50" t="str">
        <f>'Details and Calculations'!BP228</f>
        <v xml:space="preserve"> </v>
      </c>
      <c r="AR229" s="50">
        <f>'Details and Calculations'!CC228</f>
        <v>1</v>
      </c>
      <c r="AS229" s="50">
        <f>'Details and Calculations'!CJ228</f>
        <v>2</v>
      </c>
      <c r="AT229" s="51">
        <f>'Details and Calculations'!T228</f>
        <v>1</v>
      </c>
      <c r="AU229" s="51">
        <f>'Details and Calculations'!Z228</f>
        <v>1</v>
      </c>
      <c r="AV229" s="51">
        <f>'Details and Calculations'!S228</f>
        <v>0</v>
      </c>
      <c r="AW229" s="51">
        <f>'Details and Calculations'!AI228</f>
        <v>1</v>
      </c>
      <c r="AX229" s="51">
        <f>'Details and Calculations'!BY228</f>
        <v>1</v>
      </c>
      <c r="AY229" s="51">
        <f>'Details and Calculations'!CG228</f>
        <v>1</v>
      </c>
      <c r="AZ229" s="51">
        <f>'Details and Calculations'!CI228</f>
        <v>0</v>
      </c>
      <c r="BA229" s="51">
        <f t="shared" si="135"/>
        <v>0</v>
      </c>
      <c r="BB229" s="52">
        <f>'Details and Calculations'!Y228</f>
        <v>1</v>
      </c>
      <c r="BC229" s="52">
        <f>'Details and Calculations'!AC228</f>
        <v>1</v>
      </c>
      <c r="BD229" s="52">
        <f>'Details and Calculations'!AK228</f>
        <v>1</v>
      </c>
      <c r="BE229" s="52">
        <f>'Details and Calculations'!AN228</f>
        <v>30000</v>
      </c>
      <c r="BF229" s="52">
        <f>'Details and Calculations'!AP228</f>
        <v>7</v>
      </c>
      <c r="BG229" s="52">
        <f>'Details and Calculations'!AT228</f>
        <v>14</v>
      </c>
      <c r="BH229" s="52">
        <f>'Details and Calculations'!AY228</f>
        <v>1</v>
      </c>
      <c r="BI229" s="52">
        <f>'Details and Calculations'!BB228</f>
        <v>30000</v>
      </c>
      <c r="BJ229" s="52">
        <f>'Details and Calculations'!BD228</f>
        <v>2</v>
      </c>
      <c r="BK229" s="52">
        <f>'Details and Calculations'!CA228</f>
        <v>1</v>
      </c>
      <c r="BL229" s="43">
        <f>'Details and Calculations'!AA228</f>
        <v>1</v>
      </c>
      <c r="BM229" s="43" t="str">
        <f>'Details and Calculations'!AB228</f>
        <v/>
      </c>
      <c r="BN229" s="43">
        <f>'Details and Calculations'!AD228</f>
        <v>2012</v>
      </c>
      <c r="BO229" s="43">
        <f>'Details and Calculations'!AJ228</f>
        <v>1</v>
      </c>
      <c r="BP229" s="43">
        <f>'Details and Calculations'!AL228</f>
        <v>2012</v>
      </c>
      <c r="BQ229" s="43">
        <f>'Details and Calculations'!AO228</f>
        <v>1</v>
      </c>
      <c r="BR229" s="43">
        <f>'Details and Calculations'!AQ228</f>
        <v>2012</v>
      </c>
      <c r="BS229" s="43">
        <f>'Details and Calculations'!AS228</f>
        <v>1</v>
      </c>
      <c r="BT229" s="43">
        <f>'Details and Calculations'!AV228</f>
        <v>2012</v>
      </c>
      <c r="BU229" s="43">
        <f>'Details and Calculations'!AX228</f>
        <v>1</v>
      </c>
      <c r="BV229" s="43">
        <f>'Details and Calculations'!AZ228</f>
        <v>2012</v>
      </c>
      <c r="BW229" s="43">
        <f>'Details and Calculations'!BC228</f>
        <v>1</v>
      </c>
      <c r="BX229" s="43">
        <f>'Details and Calculations'!BE228</f>
        <v>2012</v>
      </c>
      <c r="BY229" s="43">
        <f>'Details and Calculations'!BG228</f>
        <v>1</v>
      </c>
      <c r="BZ229" s="43">
        <f>'Details and Calculations'!BH228</f>
        <v>2012</v>
      </c>
      <c r="CA229" s="43">
        <f>'Details and Calculations'!BJ228</f>
        <v>0</v>
      </c>
      <c r="CB229" s="43" t="str">
        <f>'Details and Calculations'!BK228</f>
        <v/>
      </c>
      <c r="CC229" s="43" t="str">
        <f>'Details and Calculations'!BL228</f>
        <v xml:space="preserve"> </v>
      </c>
      <c r="CD229" s="43" t="str">
        <f>'Details and Calculations'!BN228</f>
        <v xml:space="preserve"> </v>
      </c>
      <c r="CE229" s="43" t="str">
        <f>'Details and Calculations'!BO228</f>
        <v xml:space="preserve"> </v>
      </c>
      <c r="CF229" s="43">
        <f>'Details and Calculations'!BZ228</f>
        <v>1</v>
      </c>
      <c r="CG229" s="43">
        <f>'Details and Calculations'!CB228</f>
        <v>2012</v>
      </c>
      <c r="CH229" s="31"/>
      <c r="CI229" s="53"/>
    </row>
    <row r="230" spans="1:87" x14ac:dyDescent="0.3">
      <c r="A230" s="43">
        <f>'Details and Calculations'!A229</f>
        <v>2017</v>
      </c>
      <c r="B230" s="43" t="str">
        <f>'Details and Calculations'!C229</f>
        <v>Rwanda</v>
      </c>
      <c r="C230" s="43" t="str">
        <f>'Details and Calculations'!D229</f>
        <v>Rulindo</v>
      </c>
      <c r="D230" s="43" t="str">
        <f>'Details and Calculations'!E229</f>
        <v>Mbogo</v>
      </c>
      <c r="E230" s="43" t="str">
        <f>'Details and Calculations'!F229</f>
        <v>Bukoro</v>
      </c>
      <c r="F230" s="43" t="str">
        <f>'Details and Calculations'!G229</f>
        <v>Rwambogo</v>
      </c>
      <c r="G230" s="43" t="str">
        <f>'Details and Calculations'!H229</f>
        <v/>
      </c>
      <c r="H230" s="43" t="str">
        <f>'Details and Calculations'!I229</f>
        <v/>
      </c>
      <c r="I230" s="43" t="str">
        <f>'Details and Calculations'!J229</f>
        <v>Rwambogo</v>
      </c>
      <c r="J230" s="43">
        <f>'Details and Calculations'!K229</f>
        <v>156</v>
      </c>
      <c r="K230" s="43">
        <f>'Details and Calculations'!O229</f>
        <v>50</v>
      </c>
      <c r="L230" s="43">
        <f>'Details and Calculations'!P230</f>
        <v>12</v>
      </c>
      <c r="M230" s="43" t="str">
        <f>'Details and Calculations'!U229</f>
        <v>Piped Network -- Gravity Only</v>
      </c>
      <c r="N230" s="43">
        <f>'Details and Calculations'!V229</f>
        <v>2016</v>
      </c>
      <c r="O230" s="43" t="str">
        <f>'Details and Calculations'!W229</f>
        <v>Governement (District, Wasac) And Water For People</v>
      </c>
      <c r="P230" s="43" t="str">
        <f>'Details and Calculations'!X229</f>
        <v>Spring</v>
      </c>
      <c r="Q230" s="44" t="str">
        <f t="shared" si="118"/>
        <v>Low Risk</v>
      </c>
      <c r="R230" s="44" t="str">
        <f t="shared" si="119"/>
        <v>Low Risk</v>
      </c>
      <c r="S230" s="45" t="str">
        <f t="shared" si="120"/>
        <v>Basic Level of Service</v>
      </c>
      <c r="T230" s="62" t="str">
        <f t="shared" si="114"/>
        <v>Medium Priority</v>
      </c>
      <c r="U230" s="46">
        <f t="shared" si="121"/>
        <v>5</v>
      </c>
      <c r="V230" s="28" t="str">
        <f t="shared" si="122"/>
        <v>Repair or Replace Components</v>
      </c>
      <c r="W230" s="47" t="str">
        <f t="shared" si="123"/>
        <v xml:space="preserve">Storage Tank, </v>
      </c>
      <c r="X230" s="27" t="str">
        <f t="shared" si="124"/>
        <v>Create Plan To Repair or Replace Components</v>
      </c>
      <c r="Y230" s="48">
        <f t="shared" si="125"/>
        <v>29</v>
      </c>
      <c r="Z230" s="48">
        <f t="shared" si="126"/>
        <v>19</v>
      </c>
      <c r="AA230" s="48">
        <f t="shared" si="127"/>
        <v>29</v>
      </c>
      <c r="AB230" s="48" t="str">
        <f t="shared" si="128"/>
        <v xml:space="preserve"> </v>
      </c>
      <c r="AC230" s="48">
        <f t="shared" si="129"/>
        <v>29</v>
      </c>
      <c r="AD230" s="48" t="str">
        <f t="shared" si="130"/>
        <v xml:space="preserve"> </v>
      </c>
      <c r="AE230" s="48" t="str">
        <f t="shared" si="131"/>
        <v xml:space="preserve"> </v>
      </c>
      <c r="AF230" s="48" t="str">
        <f t="shared" si="132"/>
        <v xml:space="preserve"> </v>
      </c>
      <c r="AG230" s="49" t="str">
        <f t="shared" si="133"/>
        <v/>
      </c>
      <c r="AH230" s="48">
        <f t="shared" si="134"/>
        <v>19</v>
      </c>
      <c r="AI230" s="50">
        <f>'Details and Calculations'!AE229</f>
        <v>1</v>
      </c>
      <c r="AJ230" s="50">
        <f>'Details and Calculations'!AM229</f>
        <v>1</v>
      </c>
      <c r="AK230" s="50">
        <f>'Details and Calculations'!AR229</f>
        <v>2</v>
      </c>
      <c r="AL230" s="50" t="str">
        <f>'Details and Calculations'!AW229</f>
        <v xml:space="preserve"> </v>
      </c>
      <c r="AM230" s="50">
        <f>'Details and Calculations'!BA229</f>
        <v>1</v>
      </c>
      <c r="AN230" s="50" t="str">
        <f>'Details and Calculations'!BF229</f>
        <v xml:space="preserve"> </v>
      </c>
      <c r="AO230" s="50" t="str">
        <f>'Details and Calculations'!BI229</f>
        <v xml:space="preserve"> </v>
      </c>
      <c r="AP230" s="50" t="str">
        <f>'Details and Calculations'!BM229</f>
        <v xml:space="preserve"> </v>
      </c>
      <c r="AQ230" s="50" t="str">
        <f>'Details and Calculations'!BP229</f>
        <v xml:space="preserve"> </v>
      </c>
      <c r="AR230" s="50">
        <f>'Details and Calculations'!CC229</f>
        <v>1</v>
      </c>
      <c r="AS230" s="50">
        <f>'Details and Calculations'!CJ229</f>
        <v>2</v>
      </c>
      <c r="AT230" s="51">
        <f>'Details and Calculations'!T229</f>
        <v>1</v>
      </c>
      <c r="AU230" s="51">
        <f>'Details and Calculations'!Z229</f>
        <v>1</v>
      </c>
      <c r="AV230" s="51">
        <f>'Details and Calculations'!S229</f>
        <v>0</v>
      </c>
      <c r="AW230" s="51">
        <f>'Details and Calculations'!AI229</f>
        <v>1</v>
      </c>
      <c r="AX230" s="51">
        <f>'Details and Calculations'!BY229</f>
        <v>1</v>
      </c>
      <c r="AY230" s="51">
        <f>'Details and Calculations'!CG229</f>
        <v>1</v>
      </c>
      <c r="AZ230" s="51">
        <f>'Details and Calculations'!CI229</f>
        <v>0</v>
      </c>
      <c r="BA230" s="51">
        <f t="shared" si="135"/>
        <v>0</v>
      </c>
      <c r="BB230" s="52">
        <f>'Details and Calculations'!Y229</f>
        <v>2</v>
      </c>
      <c r="BC230" s="52">
        <f>'Details and Calculations'!AC229</f>
        <v>2</v>
      </c>
      <c r="BD230" s="52">
        <f>'Details and Calculations'!AK229</f>
        <v>1</v>
      </c>
      <c r="BE230" s="52">
        <f>'Details and Calculations'!AN229</f>
        <v>700</v>
      </c>
      <c r="BF230" s="52">
        <f>'Details and Calculations'!AP229</f>
        <v>1</v>
      </c>
      <c r="BG230" s="52" t="str">
        <f>'Details and Calculations'!AT229</f>
        <v xml:space="preserve"> </v>
      </c>
      <c r="BH230" s="52">
        <f>'Details and Calculations'!AY229</f>
        <v>1</v>
      </c>
      <c r="BI230" s="52">
        <f>'Details and Calculations'!BB229</f>
        <v>350</v>
      </c>
      <c r="BJ230" s="52" t="str">
        <f>'Details and Calculations'!BD229</f>
        <v xml:space="preserve"> </v>
      </c>
      <c r="BK230" s="52">
        <f>'Details and Calculations'!CA229</f>
        <v>3</v>
      </c>
      <c r="BL230" s="43">
        <f>'Details and Calculations'!AA229</f>
        <v>1</v>
      </c>
      <c r="BM230" s="43" t="str">
        <f>'Details and Calculations'!AB229</f>
        <v>"Springbox" --Intake Structure At A Spring</v>
      </c>
      <c r="BN230" s="43">
        <f>'Details and Calculations'!AD229</f>
        <v>2016</v>
      </c>
      <c r="BO230" s="43">
        <f>'Details and Calculations'!AJ229</f>
        <v>1</v>
      </c>
      <c r="BP230" s="43">
        <f>'Details and Calculations'!AL229</f>
        <v>2016</v>
      </c>
      <c r="BQ230" s="43">
        <f>'Details and Calculations'!AO229</f>
        <v>1</v>
      </c>
      <c r="BR230" s="43">
        <f>'Details and Calculations'!AQ229</f>
        <v>2016</v>
      </c>
      <c r="BS230" s="43">
        <f>'Details and Calculations'!AS229</f>
        <v>0</v>
      </c>
      <c r="BT230" s="43" t="str">
        <f>'Details and Calculations'!AV229</f>
        <v xml:space="preserve"> </v>
      </c>
      <c r="BU230" s="43">
        <f>'Details and Calculations'!AX229</f>
        <v>1</v>
      </c>
      <c r="BV230" s="43">
        <f>'Details and Calculations'!AZ229</f>
        <v>2016</v>
      </c>
      <c r="BW230" s="43">
        <f>'Details and Calculations'!BC229</f>
        <v>0</v>
      </c>
      <c r="BX230" s="43" t="str">
        <f>'Details and Calculations'!BE229</f>
        <v xml:space="preserve"> </v>
      </c>
      <c r="BY230" s="43" t="str">
        <f>'Details and Calculations'!BG229</f>
        <v xml:space="preserve"> </v>
      </c>
      <c r="BZ230" s="43" t="str">
        <f>'Details and Calculations'!BH229</f>
        <v xml:space="preserve"> </v>
      </c>
      <c r="CA230" s="43">
        <f>'Details and Calculations'!BJ229</f>
        <v>0</v>
      </c>
      <c r="CB230" s="43" t="str">
        <f>'Details and Calculations'!BK229</f>
        <v/>
      </c>
      <c r="CC230" s="43" t="str">
        <f>'Details and Calculations'!BL229</f>
        <v xml:space="preserve"> </v>
      </c>
      <c r="CD230" s="43" t="str">
        <f>'Details and Calculations'!BN229</f>
        <v xml:space="preserve"> </v>
      </c>
      <c r="CE230" s="43" t="str">
        <f>'Details and Calculations'!BO229</f>
        <v xml:space="preserve"> </v>
      </c>
      <c r="CF230" s="43">
        <f>'Details and Calculations'!BZ229</f>
        <v>1</v>
      </c>
      <c r="CG230" s="43">
        <f>'Details and Calculations'!CB229</f>
        <v>2016</v>
      </c>
      <c r="CH230" s="31"/>
      <c r="CI230" s="53"/>
    </row>
    <row r="231" spans="1:87" x14ac:dyDescent="0.3">
      <c r="A231" s="43">
        <f>'Details and Calculations'!A230</f>
        <v>2017</v>
      </c>
      <c r="B231" s="43" t="str">
        <f>'Details and Calculations'!C230</f>
        <v>Rwanda</v>
      </c>
      <c r="C231" s="43" t="str">
        <f>'Details and Calculations'!D230</f>
        <v>Rulindo</v>
      </c>
      <c r="D231" s="43" t="str">
        <f>'Details and Calculations'!E230</f>
        <v>Buyoga</v>
      </c>
      <c r="E231" s="43" t="str">
        <f>'Details and Calculations'!F230</f>
        <v>Ndarage</v>
      </c>
      <c r="F231" s="43" t="str">
        <f>'Details and Calculations'!G230</f>
        <v>Karambi</v>
      </c>
      <c r="G231" s="43" t="str">
        <f>'Details and Calculations'!H230</f>
        <v/>
      </c>
      <c r="H231" s="43" t="str">
        <f>'Details and Calculations'!I230</f>
        <v/>
      </c>
      <c r="I231" s="43" t="str">
        <f>'Details and Calculations'!J230</f>
        <v>Ndarage</v>
      </c>
      <c r="J231" s="43">
        <f>'Details and Calculations'!K230</f>
        <v>112</v>
      </c>
      <c r="K231" s="43">
        <f>'Details and Calculations'!O230</f>
        <v>100</v>
      </c>
      <c r="L231" s="43">
        <f>'Details and Calculations'!P231</f>
        <v>123</v>
      </c>
      <c r="M231" s="43" t="str">
        <f>'Details and Calculations'!U230</f>
        <v>Piped Network -- Gravity Only</v>
      </c>
      <c r="N231" s="43">
        <f>'Details and Calculations'!V230</f>
        <v>2014</v>
      </c>
      <c r="O231" s="43" t="str">
        <f>'Details and Calculations'!W230</f>
        <v>Governement (District, Wasac) And Water For People</v>
      </c>
      <c r="P231" s="43" t="str">
        <f>'Details and Calculations'!X230</f>
        <v>Spring</v>
      </c>
      <c r="Q231" s="44" t="str">
        <f t="shared" si="118"/>
        <v>Low Risk</v>
      </c>
      <c r="R231" s="44" t="str">
        <f t="shared" si="119"/>
        <v>Low Risk</v>
      </c>
      <c r="S231" s="45" t="str">
        <f t="shared" si="120"/>
        <v>High Level of Service</v>
      </c>
      <c r="T231" s="62" t="str">
        <f t="shared" si="114"/>
        <v>Low Priority</v>
      </c>
      <c r="U231" s="46">
        <f t="shared" si="121"/>
        <v>8</v>
      </c>
      <c r="V231" s="28" t="str">
        <f t="shared" si="122"/>
        <v>Perform Routine Preventative Maintenance</v>
      </c>
      <c r="W231" s="47" t="str">
        <f t="shared" si="123"/>
        <v/>
      </c>
      <c r="X231" s="27" t="str">
        <f t="shared" si="124"/>
        <v>Maintain O&amp;M and Routine Monitoring</v>
      </c>
      <c r="Y231" s="48">
        <f t="shared" si="125"/>
        <v>27</v>
      </c>
      <c r="Z231" s="48">
        <f t="shared" si="126"/>
        <v>17</v>
      </c>
      <c r="AA231" s="48">
        <f t="shared" si="127"/>
        <v>27</v>
      </c>
      <c r="AB231" s="48" t="str">
        <f t="shared" si="128"/>
        <v xml:space="preserve"> </v>
      </c>
      <c r="AC231" s="48">
        <f t="shared" si="129"/>
        <v>27</v>
      </c>
      <c r="AD231" s="48" t="str">
        <f t="shared" si="130"/>
        <v xml:space="preserve"> </v>
      </c>
      <c r="AE231" s="48" t="str">
        <f t="shared" si="131"/>
        <v xml:space="preserve"> </v>
      </c>
      <c r="AF231" s="48" t="str">
        <f t="shared" si="132"/>
        <v xml:space="preserve"> </v>
      </c>
      <c r="AG231" s="49" t="str">
        <f t="shared" si="133"/>
        <v/>
      </c>
      <c r="AH231" s="48">
        <f t="shared" si="134"/>
        <v>17</v>
      </c>
      <c r="AI231" s="50">
        <f>'Details and Calculations'!AE230</f>
        <v>1</v>
      </c>
      <c r="AJ231" s="50">
        <f>'Details and Calculations'!AM230</f>
        <v>1</v>
      </c>
      <c r="AK231" s="50">
        <f>'Details and Calculations'!AR230</f>
        <v>1</v>
      </c>
      <c r="AL231" s="50" t="str">
        <f>'Details and Calculations'!AW230</f>
        <v xml:space="preserve"> </v>
      </c>
      <c r="AM231" s="50">
        <f>'Details and Calculations'!BA230</f>
        <v>1</v>
      </c>
      <c r="AN231" s="50" t="str">
        <f>'Details and Calculations'!BF230</f>
        <v xml:space="preserve"> </v>
      </c>
      <c r="AO231" s="50" t="str">
        <f>'Details and Calculations'!BI230</f>
        <v xml:space="preserve"> </v>
      </c>
      <c r="AP231" s="50" t="str">
        <f>'Details and Calculations'!BM230</f>
        <v xml:space="preserve"> </v>
      </c>
      <c r="AQ231" s="50" t="str">
        <f>'Details and Calculations'!BP230</f>
        <v xml:space="preserve"> </v>
      </c>
      <c r="AR231" s="50">
        <f>'Details and Calculations'!CC230</f>
        <v>1</v>
      </c>
      <c r="AS231" s="50">
        <f>'Details and Calculations'!CJ230</f>
        <v>1</v>
      </c>
      <c r="AT231" s="51">
        <f>'Details and Calculations'!T230</f>
        <v>1</v>
      </c>
      <c r="AU231" s="51">
        <f>'Details and Calculations'!Z230</f>
        <v>1</v>
      </c>
      <c r="AV231" s="51">
        <f>'Details and Calculations'!S230</f>
        <v>1</v>
      </c>
      <c r="AW231" s="51">
        <f>'Details and Calculations'!AI230</f>
        <v>1</v>
      </c>
      <c r="AX231" s="51">
        <f>'Details and Calculations'!BY230</f>
        <v>1</v>
      </c>
      <c r="AY231" s="51">
        <f>'Details and Calculations'!CG230</f>
        <v>1</v>
      </c>
      <c r="AZ231" s="51">
        <f>'Details and Calculations'!CI230</f>
        <v>1</v>
      </c>
      <c r="BA231" s="51">
        <f t="shared" si="135"/>
        <v>1</v>
      </c>
      <c r="BB231" s="52">
        <f>'Details and Calculations'!Y230</f>
        <v>2</v>
      </c>
      <c r="BC231" s="52">
        <f>'Details and Calculations'!AC230</f>
        <v>1</v>
      </c>
      <c r="BD231" s="52">
        <f>'Details and Calculations'!AK230</f>
        <v>1</v>
      </c>
      <c r="BE231" s="52">
        <f>'Details and Calculations'!AN230</f>
        <v>6700</v>
      </c>
      <c r="BF231" s="52">
        <f>'Details and Calculations'!AP230</f>
        <v>5</v>
      </c>
      <c r="BG231" s="52" t="str">
        <f>'Details and Calculations'!AT230</f>
        <v xml:space="preserve"> </v>
      </c>
      <c r="BH231" s="52">
        <f>'Details and Calculations'!AY230</f>
        <v>1</v>
      </c>
      <c r="BI231" s="52">
        <f>'Details and Calculations'!BB230</f>
        <v>6700</v>
      </c>
      <c r="BJ231" s="52" t="str">
        <f>'Details and Calculations'!BD230</f>
        <v xml:space="preserve"> </v>
      </c>
      <c r="BK231" s="52">
        <f>'Details and Calculations'!CA230</f>
        <v>1</v>
      </c>
      <c r="BL231" s="43">
        <f>'Details and Calculations'!AA230</f>
        <v>1</v>
      </c>
      <c r="BM231" s="43" t="str">
        <f>'Details and Calculations'!AB230</f>
        <v>"Springbox" --Intake Structure At A Spring</v>
      </c>
      <c r="BN231" s="43">
        <f>'Details and Calculations'!AD230</f>
        <v>2014</v>
      </c>
      <c r="BO231" s="43">
        <f>'Details and Calculations'!AJ230</f>
        <v>1</v>
      </c>
      <c r="BP231" s="43">
        <f>'Details and Calculations'!AL230</f>
        <v>2014</v>
      </c>
      <c r="BQ231" s="43">
        <f>'Details and Calculations'!AO230</f>
        <v>1</v>
      </c>
      <c r="BR231" s="43">
        <f>'Details and Calculations'!AQ230</f>
        <v>2014</v>
      </c>
      <c r="BS231" s="43">
        <f>'Details and Calculations'!AS230</f>
        <v>0</v>
      </c>
      <c r="BT231" s="43" t="str">
        <f>'Details and Calculations'!AV230</f>
        <v xml:space="preserve"> </v>
      </c>
      <c r="BU231" s="43">
        <f>'Details and Calculations'!AX230</f>
        <v>1</v>
      </c>
      <c r="BV231" s="43">
        <f>'Details and Calculations'!AZ230</f>
        <v>2014</v>
      </c>
      <c r="BW231" s="43">
        <f>'Details and Calculations'!BC230</f>
        <v>0</v>
      </c>
      <c r="BX231" s="43" t="str">
        <f>'Details and Calculations'!BE230</f>
        <v xml:space="preserve"> </v>
      </c>
      <c r="BY231" s="43" t="str">
        <f>'Details and Calculations'!BG230</f>
        <v xml:space="preserve"> </v>
      </c>
      <c r="BZ231" s="43" t="str">
        <f>'Details and Calculations'!BH230</f>
        <v xml:space="preserve"> </v>
      </c>
      <c r="CA231" s="43">
        <f>'Details and Calculations'!BJ230</f>
        <v>0</v>
      </c>
      <c r="CB231" s="43" t="str">
        <f>'Details and Calculations'!BK230</f>
        <v/>
      </c>
      <c r="CC231" s="43" t="str">
        <f>'Details and Calculations'!BL230</f>
        <v xml:space="preserve"> </v>
      </c>
      <c r="CD231" s="43" t="str">
        <f>'Details and Calculations'!BN230</f>
        <v xml:space="preserve"> </v>
      </c>
      <c r="CE231" s="43" t="str">
        <f>'Details and Calculations'!BO230</f>
        <v xml:space="preserve"> </v>
      </c>
      <c r="CF231" s="43">
        <f>'Details and Calculations'!BZ230</f>
        <v>1</v>
      </c>
      <c r="CG231" s="43">
        <f>'Details and Calculations'!CB230</f>
        <v>2014</v>
      </c>
      <c r="CH231" s="31"/>
      <c r="CI231" s="53"/>
    </row>
    <row r="232" spans="1:87" x14ac:dyDescent="0.3">
      <c r="A232" s="43">
        <f>'Details and Calculations'!A231</f>
        <v>2017</v>
      </c>
      <c r="B232" s="43" t="str">
        <f>'Details and Calculations'!C231</f>
        <v>Rwanda</v>
      </c>
      <c r="C232" s="43" t="str">
        <f>'Details and Calculations'!D231</f>
        <v>Rulindo</v>
      </c>
      <c r="D232" s="43" t="str">
        <f>'Details and Calculations'!E231</f>
        <v>Mbogo</v>
      </c>
      <c r="E232" s="43" t="str">
        <f>'Details and Calculations'!F231</f>
        <v>Mushali</v>
      </c>
      <c r="F232" s="43" t="str">
        <f>'Details and Calculations'!G231</f>
        <v>Bukongi</v>
      </c>
      <c r="G232" s="43" t="str">
        <f>'Details and Calculations'!H231</f>
        <v/>
      </c>
      <c r="H232" s="43" t="str">
        <f>'Details and Calculations'!I231</f>
        <v/>
      </c>
      <c r="I232" s="43" t="str">
        <f>'Details and Calculations'!J231</f>
        <v>Gitabage network</v>
      </c>
      <c r="J232" s="43">
        <f>'Details and Calculations'!K231</f>
        <v>168</v>
      </c>
      <c r="K232" s="43">
        <f>'Details and Calculations'!O231</f>
        <v>45</v>
      </c>
      <c r="L232" s="43" t="str">
        <f>'Details and Calculations'!P232</f>
        <v xml:space="preserve"> </v>
      </c>
      <c r="M232" s="43" t="str">
        <f>'Details and Calculations'!U231</f>
        <v>Piped Network -- Gravity Only</v>
      </c>
      <c r="N232" s="43">
        <f>'Details and Calculations'!V231</f>
        <v>2008</v>
      </c>
      <c r="O232" s="43" t="str">
        <f>'Details and Calculations'!W231</f>
        <v>Catholic Church</v>
      </c>
      <c r="P232" s="43" t="str">
        <f>'Details and Calculations'!X231</f>
        <v>Spring</v>
      </c>
      <c r="Q232" s="44" t="str">
        <f t="shared" si="118"/>
        <v>Low Risk</v>
      </c>
      <c r="R232" s="44" t="str">
        <f t="shared" si="119"/>
        <v>Low Risk</v>
      </c>
      <c r="S232" s="45" t="str">
        <f t="shared" si="120"/>
        <v>High Level of Service</v>
      </c>
      <c r="T232" s="62" t="str">
        <f t="shared" si="114"/>
        <v>Low Priority</v>
      </c>
      <c r="U232" s="46">
        <f t="shared" si="121"/>
        <v>8</v>
      </c>
      <c r="V232" s="28" t="str">
        <f t="shared" si="122"/>
        <v>Repair or Replace Components</v>
      </c>
      <c r="W232" s="47" t="str">
        <f t="shared" si="123"/>
        <v>Kiosk/Tap Stand</v>
      </c>
      <c r="X232" s="27" t="str">
        <f t="shared" si="124"/>
        <v>Create Plan To Repair or Replace Components</v>
      </c>
      <c r="Y232" s="48">
        <f t="shared" si="125"/>
        <v>21</v>
      </c>
      <c r="Z232" s="48">
        <f t="shared" si="126"/>
        <v>11</v>
      </c>
      <c r="AA232" s="48">
        <f t="shared" si="127"/>
        <v>21</v>
      </c>
      <c r="AB232" s="48" t="str">
        <f t="shared" si="128"/>
        <v xml:space="preserve"> </v>
      </c>
      <c r="AC232" s="48">
        <f t="shared" si="129"/>
        <v>21</v>
      </c>
      <c r="AD232" s="48" t="str">
        <f t="shared" si="130"/>
        <v xml:space="preserve"> </v>
      </c>
      <c r="AE232" s="48" t="str">
        <f t="shared" si="131"/>
        <v xml:space="preserve"> </v>
      </c>
      <c r="AF232" s="48" t="str">
        <f t="shared" si="132"/>
        <v xml:space="preserve"> </v>
      </c>
      <c r="AG232" s="49" t="str">
        <f t="shared" si="133"/>
        <v/>
      </c>
      <c r="AH232" s="48">
        <f t="shared" si="134"/>
        <v>11</v>
      </c>
      <c r="AI232" s="50">
        <f>'Details and Calculations'!AE231</f>
        <v>1</v>
      </c>
      <c r="AJ232" s="50">
        <f>'Details and Calculations'!AM231</f>
        <v>1</v>
      </c>
      <c r="AK232" s="50">
        <f>'Details and Calculations'!AR231</f>
        <v>1</v>
      </c>
      <c r="AL232" s="50" t="str">
        <f>'Details and Calculations'!AW231</f>
        <v xml:space="preserve"> </v>
      </c>
      <c r="AM232" s="50">
        <f>'Details and Calculations'!BA231</f>
        <v>1</v>
      </c>
      <c r="AN232" s="50" t="str">
        <f>'Details and Calculations'!BF231</f>
        <v xml:space="preserve"> </v>
      </c>
      <c r="AO232" s="50" t="str">
        <f>'Details and Calculations'!BI231</f>
        <v xml:space="preserve"> </v>
      </c>
      <c r="AP232" s="50" t="str">
        <f>'Details and Calculations'!BM231</f>
        <v xml:space="preserve"> </v>
      </c>
      <c r="AQ232" s="50" t="str">
        <f>'Details and Calculations'!BP231</f>
        <v xml:space="preserve"> </v>
      </c>
      <c r="AR232" s="50">
        <f>'Details and Calculations'!CC231</f>
        <v>2</v>
      </c>
      <c r="AS232" s="50">
        <f>'Details and Calculations'!CJ231</f>
        <v>1</v>
      </c>
      <c r="AT232" s="51">
        <f>'Details and Calculations'!T231</f>
        <v>1</v>
      </c>
      <c r="AU232" s="51">
        <f>'Details and Calculations'!Z231</f>
        <v>1</v>
      </c>
      <c r="AV232" s="51">
        <f>'Details and Calculations'!S231</f>
        <v>1</v>
      </c>
      <c r="AW232" s="51">
        <f>'Details and Calculations'!AI231</f>
        <v>1</v>
      </c>
      <c r="AX232" s="51">
        <f>'Details and Calculations'!BY231</f>
        <v>1</v>
      </c>
      <c r="AY232" s="51">
        <f>'Details and Calculations'!CG231</f>
        <v>1</v>
      </c>
      <c r="AZ232" s="51">
        <f>'Details and Calculations'!CI231</f>
        <v>1</v>
      </c>
      <c r="BA232" s="51">
        <f t="shared" si="135"/>
        <v>1</v>
      </c>
      <c r="BB232" s="52">
        <f>'Details and Calculations'!Y231</f>
        <v>1</v>
      </c>
      <c r="BC232" s="52">
        <f>'Details and Calculations'!AC231</f>
        <v>1</v>
      </c>
      <c r="BD232" s="52">
        <f>'Details and Calculations'!AK231</f>
        <v>1</v>
      </c>
      <c r="BE232" s="52">
        <f>'Details and Calculations'!AN231</f>
        <v>700</v>
      </c>
      <c r="BF232" s="52">
        <f>'Details and Calculations'!AP231</f>
        <v>2</v>
      </c>
      <c r="BG232" s="52" t="str">
        <f>'Details and Calculations'!AT231</f>
        <v xml:space="preserve"> </v>
      </c>
      <c r="BH232" s="52">
        <f>'Details and Calculations'!AY231</f>
        <v>1</v>
      </c>
      <c r="BI232" s="52">
        <f>'Details and Calculations'!BB231</f>
        <v>500</v>
      </c>
      <c r="BJ232" s="52" t="str">
        <f>'Details and Calculations'!BD231</f>
        <v xml:space="preserve"> </v>
      </c>
      <c r="BK232" s="52">
        <f>'Details and Calculations'!CA231</f>
        <v>3</v>
      </c>
      <c r="BL232" s="43">
        <f>'Details and Calculations'!AA231</f>
        <v>1</v>
      </c>
      <c r="BM232" s="43" t="str">
        <f>'Details and Calculations'!AB231</f>
        <v>"Springbox" --Intake Structure At A Spring</v>
      </c>
      <c r="BN232" s="43">
        <f>'Details and Calculations'!AD231</f>
        <v>2008</v>
      </c>
      <c r="BO232" s="43">
        <f>'Details and Calculations'!AJ231</f>
        <v>1</v>
      </c>
      <c r="BP232" s="43">
        <f>'Details and Calculations'!AL231</f>
        <v>2008</v>
      </c>
      <c r="BQ232" s="43">
        <f>'Details and Calculations'!AO231</f>
        <v>1</v>
      </c>
      <c r="BR232" s="43">
        <f>'Details and Calculations'!AQ231</f>
        <v>2008</v>
      </c>
      <c r="BS232" s="43">
        <f>'Details and Calculations'!AS231</f>
        <v>0</v>
      </c>
      <c r="BT232" s="43" t="str">
        <f>'Details and Calculations'!AV231</f>
        <v xml:space="preserve"> </v>
      </c>
      <c r="BU232" s="43">
        <f>'Details and Calculations'!AX231</f>
        <v>1</v>
      </c>
      <c r="BV232" s="43">
        <f>'Details and Calculations'!AZ231</f>
        <v>2008</v>
      </c>
      <c r="BW232" s="43">
        <f>'Details and Calculations'!BC231</f>
        <v>0</v>
      </c>
      <c r="BX232" s="43" t="str">
        <f>'Details and Calculations'!BE231</f>
        <v xml:space="preserve"> </v>
      </c>
      <c r="BY232" s="43" t="str">
        <f>'Details and Calculations'!BG231</f>
        <v xml:space="preserve"> </v>
      </c>
      <c r="BZ232" s="43" t="str">
        <f>'Details and Calculations'!BH231</f>
        <v xml:space="preserve"> </v>
      </c>
      <c r="CA232" s="43">
        <f>'Details and Calculations'!BJ231</f>
        <v>0</v>
      </c>
      <c r="CB232" s="43" t="str">
        <f>'Details and Calculations'!BK231</f>
        <v/>
      </c>
      <c r="CC232" s="43" t="str">
        <f>'Details and Calculations'!BL231</f>
        <v xml:space="preserve"> </v>
      </c>
      <c r="CD232" s="43" t="str">
        <f>'Details and Calculations'!BN231</f>
        <v xml:space="preserve"> </v>
      </c>
      <c r="CE232" s="43" t="str">
        <f>'Details and Calculations'!BO231</f>
        <v xml:space="preserve"> </v>
      </c>
      <c r="CF232" s="43">
        <f>'Details and Calculations'!BZ231</f>
        <v>1</v>
      </c>
      <c r="CG232" s="43">
        <f>'Details and Calculations'!CB231</f>
        <v>2008</v>
      </c>
      <c r="CH232" s="31"/>
      <c r="CI232" s="53"/>
    </row>
    <row r="233" spans="1:87" x14ac:dyDescent="0.3">
      <c r="A233" s="43">
        <f>'Details and Calculations'!A232</f>
        <v>2017</v>
      </c>
      <c r="B233" s="43" t="str">
        <f>'Details and Calculations'!C232</f>
        <v>Rwanda</v>
      </c>
      <c r="C233" s="43" t="str">
        <f>'Details and Calculations'!D232</f>
        <v>Rulindo</v>
      </c>
      <c r="D233" s="43" t="str">
        <f>'Details and Calculations'!E232</f>
        <v>Burega</v>
      </c>
      <c r="E233" s="43" t="str">
        <f>'Details and Calculations'!F232</f>
        <v>Butangampundu</v>
      </c>
      <c r="F233" s="43" t="str">
        <f>'Details and Calculations'!G232</f>
        <v>Kisigiro</v>
      </c>
      <c r="G233" s="43" t="str">
        <f>'Details and Calculations'!H232</f>
        <v/>
      </c>
      <c r="H233" s="43" t="str">
        <f>'Details and Calculations'!I232</f>
        <v/>
      </c>
      <c r="I233" s="43" t="str">
        <f>'Details and Calculations'!J232</f>
        <v>Rwamugaza</v>
      </c>
      <c r="J233" s="43">
        <f>'Details and Calculations'!K232</f>
        <v>605</v>
      </c>
      <c r="K233" s="43">
        <f>'Details and Calculations'!O232</f>
        <v>605</v>
      </c>
      <c r="L233" s="43">
        <f>'Details and Calculations'!P233</f>
        <v>101</v>
      </c>
      <c r="M233" s="43" t="str">
        <f>'Details and Calculations'!U232</f>
        <v>Piped Network -- Gravity Only</v>
      </c>
      <c r="N233" s="43">
        <f>'Details and Calculations'!V232</f>
        <v>2003</v>
      </c>
      <c r="O233" s="43" t="str">
        <f>'Details and Calculations'!W232</f>
        <v>Government</v>
      </c>
      <c r="P233" s="43" t="str">
        <f>'Details and Calculations'!X232</f>
        <v>Spring</v>
      </c>
      <c r="Q233" s="44" t="str">
        <f t="shared" si="118"/>
        <v>Low Risk</v>
      </c>
      <c r="R233" s="44" t="str">
        <f t="shared" si="119"/>
        <v>Low Risk</v>
      </c>
      <c r="S233" s="45" t="str">
        <f t="shared" si="120"/>
        <v>Intermediate Level of Service</v>
      </c>
      <c r="T233" s="62" t="str">
        <f t="shared" si="114"/>
        <v>Low Priority</v>
      </c>
      <c r="U233" s="46">
        <f t="shared" si="121"/>
        <v>6</v>
      </c>
      <c r="V233" s="28" t="str">
        <f t="shared" si="122"/>
        <v>Repair or Replace Components</v>
      </c>
      <c r="W233" s="47" t="str">
        <f t="shared" si="123"/>
        <v>Other Concrete Structures Kiosk/Tap Stand</v>
      </c>
      <c r="X233" s="27" t="str">
        <f t="shared" si="124"/>
        <v>Create Plan To Repair or Replace Components</v>
      </c>
      <c r="Y233" s="48">
        <f t="shared" si="125"/>
        <v>16</v>
      </c>
      <c r="Z233" s="48">
        <f t="shared" si="126"/>
        <v>6</v>
      </c>
      <c r="AA233" s="48">
        <f t="shared" si="127"/>
        <v>16</v>
      </c>
      <c r="AB233" s="48">
        <f t="shared" si="128"/>
        <v>6</v>
      </c>
      <c r="AC233" s="48" t="str">
        <f t="shared" si="129"/>
        <v xml:space="preserve"> </v>
      </c>
      <c r="AD233" s="48" t="str">
        <f t="shared" si="130"/>
        <v xml:space="preserve"> </v>
      </c>
      <c r="AE233" s="48" t="str">
        <f t="shared" si="131"/>
        <v xml:space="preserve"> </v>
      </c>
      <c r="AF233" s="48" t="str">
        <f t="shared" si="132"/>
        <v xml:space="preserve"> </v>
      </c>
      <c r="AG233" s="49" t="str">
        <f t="shared" si="133"/>
        <v/>
      </c>
      <c r="AH233" s="48">
        <f t="shared" si="134"/>
        <v>6</v>
      </c>
      <c r="AI233" s="50">
        <f>'Details and Calculations'!AE232</f>
        <v>1</v>
      </c>
      <c r="AJ233" s="50">
        <f>'Details and Calculations'!AM232</f>
        <v>1</v>
      </c>
      <c r="AK233" s="50">
        <f>'Details and Calculations'!AR232</f>
        <v>1</v>
      </c>
      <c r="AL233" s="50">
        <f>'Details and Calculations'!AW232</f>
        <v>2</v>
      </c>
      <c r="AM233" s="50" t="str">
        <f>'Details and Calculations'!BA232</f>
        <v xml:space="preserve"> </v>
      </c>
      <c r="AN233" s="50" t="str">
        <f>'Details and Calculations'!BF232</f>
        <v xml:space="preserve"> </v>
      </c>
      <c r="AO233" s="50" t="str">
        <f>'Details and Calculations'!BI232</f>
        <v xml:space="preserve"> </v>
      </c>
      <c r="AP233" s="50" t="str">
        <f>'Details and Calculations'!BM232</f>
        <v xml:space="preserve"> </v>
      </c>
      <c r="AQ233" s="50" t="str">
        <f>'Details and Calculations'!BP232</f>
        <v xml:space="preserve"> </v>
      </c>
      <c r="AR233" s="50">
        <f>'Details and Calculations'!CC232</f>
        <v>2</v>
      </c>
      <c r="AS233" s="50">
        <f>'Details and Calculations'!CJ232</f>
        <v>1</v>
      </c>
      <c r="AT233" s="51">
        <f>'Details and Calculations'!T232</f>
        <v>1</v>
      </c>
      <c r="AU233" s="51">
        <f>'Details and Calculations'!Z232</f>
        <v>1</v>
      </c>
      <c r="AV233" s="51">
        <f>'Details and Calculations'!S232</f>
        <v>0</v>
      </c>
      <c r="AW233" s="51">
        <f>'Details and Calculations'!AI232</f>
        <v>1</v>
      </c>
      <c r="AX233" s="51">
        <f>'Details and Calculations'!BY232</f>
        <v>1</v>
      </c>
      <c r="AY233" s="51">
        <f>'Details and Calculations'!CG232</f>
        <v>1</v>
      </c>
      <c r="AZ233" s="51">
        <f>'Details and Calculations'!CI232</f>
        <v>0</v>
      </c>
      <c r="BA233" s="51">
        <f t="shared" si="135"/>
        <v>1</v>
      </c>
      <c r="BB233" s="52">
        <f>'Details and Calculations'!Y232</f>
        <v>2</v>
      </c>
      <c r="BC233" s="52">
        <f>'Details and Calculations'!AC232</f>
        <v>2</v>
      </c>
      <c r="BD233" s="52">
        <f>'Details and Calculations'!AK232</f>
        <v>1</v>
      </c>
      <c r="BE233" s="52">
        <f>'Details and Calculations'!AN232</f>
        <v>8000</v>
      </c>
      <c r="BF233" s="52">
        <f>'Details and Calculations'!AP232</f>
        <v>20</v>
      </c>
      <c r="BG233" s="52">
        <f>'Details and Calculations'!AT232</f>
        <v>16</v>
      </c>
      <c r="BH233" s="52" t="str">
        <f>'Details and Calculations'!AY232</f>
        <v xml:space="preserve"> </v>
      </c>
      <c r="BI233" s="52" t="str">
        <f>'Details and Calculations'!BB232</f>
        <v xml:space="preserve"> </v>
      </c>
      <c r="BJ233" s="52" t="str">
        <f>'Details and Calculations'!BD232</f>
        <v xml:space="preserve"> </v>
      </c>
      <c r="BK233" s="52">
        <f>'Details and Calculations'!CA232</f>
        <v>1</v>
      </c>
      <c r="BL233" s="43">
        <f>'Details and Calculations'!AA232</f>
        <v>1</v>
      </c>
      <c r="BM233" s="43" t="str">
        <f>'Details and Calculations'!AB232</f>
        <v/>
      </c>
      <c r="BN233" s="43">
        <f>'Details and Calculations'!AD232</f>
        <v>2003</v>
      </c>
      <c r="BO233" s="43">
        <f>'Details and Calculations'!AJ232</f>
        <v>1</v>
      </c>
      <c r="BP233" s="43">
        <f>'Details and Calculations'!AL232</f>
        <v>2003</v>
      </c>
      <c r="BQ233" s="43">
        <f>'Details and Calculations'!AO232</f>
        <v>1</v>
      </c>
      <c r="BR233" s="43">
        <f>'Details and Calculations'!AQ232</f>
        <v>2003</v>
      </c>
      <c r="BS233" s="43">
        <f>'Details and Calculations'!AS232</f>
        <v>1</v>
      </c>
      <c r="BT233" s="43">
        <f>'Details and Calculations'!AV232</f>
        <v>2003</v>
      </c>
      <c r="BU233" s="43">
        <f>'Details and Calculations'!AX232</f>
        <v>0</v>
      </c>
      <c r="BV233" s="43" t="str">
        <f>'Details and Calculations'!AZ232</f>
        <v xml:space="preserve"> </v>
      </c>
      <c r="BW233" s="43">
        <f>'Details and Calculations'!BC232</f>
        <v>0</v>
      </c>
      <c r="BX233" s="43" t="str">
        <f>'Details and Calculations'!BE232</f>
        <v xml:space="preserve"> </v>
      </c>
      <c r="BY233" s="43" t="str">
        <f>'Details and Calculations'!BG232</f>
        <v xml:space="preserve"> </v>
      </c>
      <c r="BZ233" s="43" t="str">
        <f>'Details and Calculations'!BH232</f>
        <v xml:space="preserve"> </v>
      </c>
      <c r="CA233" s="43">
        <f>'Details and Calculations'!BJ232</f>
        <v>0</v>
      </c>
      <c r="CB233" s="43" t="str">
        <f>'Details and Calculations'!BK232</f>
        <v/>
      </c>
      <c r="CC233" s="43" t="str">
        <f>'Details and Calculations'!BL232</f>
        <v xml:space="preserve"> </v>
      </c>
      <c r="CD233" s="43" t="str">
        <f>'Details and Calculations'!BN232</f>
        <v xml:space="preserve"> </v>
      </c>
      <c r="CE233" s="43" t="str">
        <f>'Details and Calculations'!BO232</f>
        <v xml:space="preserve"> </v>
      </c>
      <c r="CF233" s="43">
        <f>'Details and Calculations'!BZ232</f>
        <v>1</v>
      </c>
      <c r="CG233" s="43">
        <f>'Details and Calculations'!CB232</f>
        <v>2003</v>
      </c>
      <c r="CH233" s="31"/>
      <c r="CI233" s="53"/>
    </row>
    <row r="234" spans="1:87" x14ac:dyDescent="0.3">
      <c r="A234" s="43">
        <f>'Details and Calculations'!A233</f>
        <v>2017</v>
      </c>
      <c r="B234" s="43" t="str">
        <f>'Details and Calculations'!C233</f>
        <v>Rwanda</v>
      </c>
      <c r="C234" s="43" t="str">
        <f>'Details and Calculations'!D233</f>
        <v>Rulindo</v>
      </c>
      <c r="D234" s="43" t="str">
        <f>'Details and Calculations'!E233</f>
        <v>Murambi</v>
      </c>
      <c r="E234" s="43" t="str">
        <f>'Details and Calculations'!F233</f>
        <v>Bubangu</v>
      </c>
      <c r="F234" s="43" t="str">
        <f>'Details and Calculations'!G233</f>
        <v>Gashubi</v>
      </c>
      <c r="G234" s="43" t="str">
        <f>'Details and Calculations'!H233</f>
        <v/>
      </c>
      <c r="H234" s="43" t="str">
        <f>'Details and Calculations'!I233</f>
        <v/>
      </c>
      <c r="I234" s="43" t="str">
        <f>'Details and Calculations'!J233</f>
        <v>Mutagata Motorised Network</v>
      </c>
      <c r="J234" s="43">
        <f>'Details and Calculations'!K233</f>
        <v>140</v>
      </c>
      <c r="K234" s="43">
        <f>'Details and Calculations'!O233</f>
        <v>39</v>
      </c>
      <c r="L234" s="43" t="str">
        <f>'Details and Calculations'!P234</f>
        <v xml:space="preserve"> </v>
      </c>
      <c r="M234" s="43" t="str">
        <f>'Details and Calculations'!U233</f>
        <v>Piped Network With Pump</v>
      </c>
      <c r="N234" s="43">
        <f>'Details and Calculations'!V233</f>
        <v>1987</v>
      </c>
      <c r="O234" s="43" t="str">
        <f>'Details and Calculations'!W233</f>
        <v>Governement (District, Wasac) And Water For People</v>
      </c>
      <c r="P234" s="43" t="str">
        <f>'Details and Calculations'!X233</f>
        <v>Spring</v>
      </c>
      <c r="Q234" s="44" t="str">
        <f t="shared" si="118"/>
        <v>Low Risk</v>
      </c>
      <c r="R234" s="44" t="str">
        <f t="shared" si="119"/>
        <v>Low Risk</v>
      </c>
      <c r="S234" s="45" t="str">
        <f t="shared" si="120"/>
        <v>Intermediate Level of Service</v>
      </c>
      <c r="T234" s="62" t="str">
        <f t="shared" si="114"/>
        <v>Low Priority</v>
      </c>
      <c r="U234" s="46">
        <f t="shared" si="121"/>
        <v>7</v>
      </c>
      <c r="V234" s="28" t="str">
        <f t="shared" si="122"/>
        <v>Perform Routine Preventative Maintenance</v>
      </c>
      <c r="W234" s="47" t="str">
        <f t="shared" si="123"/>
        <v/>
      </c>
      <c r="X234" s="27" t="str">
        <f t="shared" si="124"/>
        <v>Maintain O&amp;M and Routine Monitoring</v>
      </c>
      <c r="Y234" s="48">
        <f t="shared" si="125"/>
        <v>20</v>
      </c>
      <c r="Z234" s="48">
        <f t="shared" si="126"/>
        <v>19</v>
      </c>
      <c r="AA234" s="48">
        <f t="shared" si="127"/>
        <v>29</v>
      </c>
      <c r="AB234" s="48">
        <f t="shared" si="128"/>
        <v>19</v>
      </c>
      <c r="AC234" s="48">
        <f t="shared" si="129"/>
        <v>29</v>
      </c>
      <c r="AD234" s="48">
        <f t="shared" si="130"/>
        <v>7</v>
      </c>
      <c r="AE234" s="48">
        <f t="shared" si="131"/>
        <v>19</v>
      </c>
      <c r="AF234" s="48">
        <f t="shared" si="132"/>
        <v>10</v>
      </c>
      <c r="AG234" s="49" t="str">
        <f t="shared" si="133"/>
        <v/>
      </c>
      <c r="AH234" s="48">
        <f t="shared" si="134"/>
        <v>19</v>
      </c>
      <c r="AI234" s="50">
        <f>'Details and Calculations'!AE233</f>
        <v>1</v>
      </c>
      <c r="AJ234" s="50">
        <f>'Details and Calculations'!AM233</f>
        <v>1</v>
      </c>
      <c r="AK234" s="50">
        <f>'Details and Calculations'!AR233</f>
        <v>1</v>
      </c>
      <c r="AL234" s="50">
        <f>'Details and Calculations'!AW233</f>
        <v>1</v>
      </c>
      <c r="AM234" s="50">
        <f>'Details and Calculations'!BA233</f>
        <v>1</v>
      </c>
      <c r="AN234" s="50">
        <f>'Details and Calculations'!BF233</f>
        <v>1</v>
      </c>
      <c r="AO234" s="50">
        <f>'Details and Calculations'!BI233</f>
        <v>1</v>
      </c>
      <c r="AP234" s="50">
        <f>'Details and Calculations'!BM233</f>
        <v>1</v>
      </c>
      <c r="AQ234" s="50" t="str">
        <f>'Details and Calculations'!BP233</f>
        <v xml:space="preserve"> </v>
      </c>
      <c r="AR234" s="50">
        <f>'Details and Calculations'!CC233</f>
        <v>1</v>
      </c>
      <c r="AS234" s="50">
        <f>'Details and Calculations'!CJ233</f>
        <v>1</v>
      </c>
      <c r="AT234" s="51">
        <f>'Details and Calculations'!T233</f>
        <v>1</v>
      </c>
      <c r="AU234" s="51">
        <f>'Details and Calculations'!Z233</f>
        <v>1</v>
      </c>
      <c r="AV234" s="51">
        <f>'Details and Calculations'!S233</f>
        <v>0</v>
      </c>
      <c r="AW234" s="51">
        <f>'Details and Calculations'!AI233</f>
        <v>1</v>
      </c>
      <c r="AX234" s="51">
        <f>'Details and Calculations'!BY233</f>
        <v>1</v>
      </c>
      <c r="AY234" s="51">
        <f>'Details and Calculations'!CG233</f>
        <v>1</v>
      </c>
      <c r="AZ234" s="51">
        <f>'Details and Calculations'!CI233</f>
        <v>1</v>
      </c>
      <c r="BA234" s="51">
        <f t="shared" si="135"/>
        <v>1</v>
      </c>
      <c r="BB234" s="52">
        <f>'Details and Calculations'!Y233</f>
        <v>1</v>
      </c>
      <c r="BC234" s="52">
        <f>'Details and Calculations'!AC233</f>
        <v>1</v>
      </c>
      <c r="BD234" s="52">
        <f>'Details and Calculations'!AK233</f>
        <v>1</v>
      </c>
      <c r="BE234" s="52">
        <f>'Details and Calculations'!AN233</f>
        <v>1900</v>
      </c>
      <c r="BF234" s="52">
        <f>'Details and Calculations'!AP233</f>
        <v>39</v>
      </c>
      <c r="BG234" s="52">
        <f>'Details and Calculations'!AT233</f>
        <v>17</v>
      </c>
      <c r="BH234" s="52">
        <f>'Details and Calculations'!AY233</f>
        <v>6</v>
      </c>
      <c r="BI234" s="52">
        <f>'Details and Calculations'!BB233</f>
        <v>40000</v>
      </c>
      <c r="BJ234" s="52">
        <f>'Details and Calculations'!BD233</f>
        <v>5</v>
      </c>
      <c r="BK234" s="52">
        <f>'Details and Calculations'!CA233</f>
        <v>64</v>
      </c>
      <c r="BL234" s="43">
        <f>'Details and Calculations'!AA233</f>
        <v>1</v>
      </c>
      <c r="BM234" s="43" t="str">
        <f>'Details and Calculations'!AB233</f>
        <v>"Springbox" --Intake Structure At A Spring</v>
      </c>
      <c r="BN234" s="43">
        <f>'Details and Calculations'!AD233</f>
        <v>2007</v>
      </c>
      <c r="BO234" s="43">
        <f>'Details and Calculations'!AJ233</f>
        <v>1</v>
      </c>
      <c r="BP234" s="43">
        <f>'Details and Calculations'!AL233</f>
        <v>2016</v>
      </c>
      <c r="BQ234" s="43">
        <f>'Details and Calculations'!AO233</f>
        <v>1</v>
      </c>
      <c r="BR234" s="43">
        <f>'Details and Calculations'!AQ233</f>
        <v>2016</v>
      </c>
      <c r="BS234" s="43">
        <f>'Details and Calculations'!AS233</f>
        <v>1</v>
      </c>
      <c r="BT234" s="43">
        <f>'Details and Calculations'!AV233</f>
        <v>2016</v>
      </c>
      <c r="BU234" s="43">
        <f>'Details and Calculations'!AX233</f>
        <v>1</v>
      </c>
      <c r="BV234" s="43">
        <f>'Details and Calculations'!AZ233</f>
        <v>2016</v>
      </c>
      <c r="BW234" s="43">
        <f>'Details and Calculations'!BC233</f>
        <v>1</v>
      </c>
      <c r="BX234" s="43">
        <f>'Details and Calculations'!BE233</f>
        <v>2017</v>
      </c>
      <c r="BY234" s="43">
        <f>'Details and Calculations'!BG233</f>
        <v>1</v>
      </c>
      <c r="BZ234" s="43">
        <f>'Details and Calculations'!BH233</f>
        <v>2016</v>
      </c>
      <c r="CA234" s="43">
        <f>'Details and Calculations'!BJ233</f>
        <v>1</v>
      </c>
      <c r="CB234" s="43" t="str">
        <f>'Details and Calculations'!BK233</f>
        <v>Disinfection/Chlorination</v>
      </c>
      <c r="CC234" s="43">
        <f>'Details and Calculations'!BL233</f>
        <v>2017</v>
      </c>
      <c r="CD234" s="43">
        <f>'Details and Calculations'!BN233</f>
        <v>0</v>
      </c>
      <c r="CE234" s="43" t="str">
        <f>'Details and Calculations'!BO233</f>
        <v xml:space="preserve"> </v>
      </c>
      <c r="CF234" s="43">
        <f>'Details and Calculations'!BZ233</f>
        <v>1</v>
      </c>
      <c r="CG234" s="43">
        <f>'Details and Calculations'!CB233</f>
        <v>2016</v>
      </c>
      <c r="CH234" s="31"/>
      <c r="CI234" s="53"/>
    </row>
    <row r="235" spans="1:87" x14ac:dyDescent="0.3">
      <c r="A235" s="43">
        <f>'Details and Calculations'!A234</f>
        <v>2017</v>
      </c>
      <c r="B235" s="43" t="str">
        <f>'Details and Calculations'!C234</f>
        <v>Rwanda</v>
      </c>
      <c r="C235" s="43" t="str">
        <f>'Details and Calculations'!D234</f>
        <v>Rulindo</v>
      </c>
      <c r="D235" s="43" t="str">
        <f>'Details and Calculations'!E234</f>
        <v>Base</v>
      </c>
      <c r="E235" s="43" t="str">
        <f>'Details and Calculations'!F234</f>
        <v>Gitare</v>
      </c>
      <c r="F235" s="43" t="str">
        <f>'Details and Calculations'!G234</f>
        <v>Mugenda I</v>
      </c>
      <c r="G235" s="43" t="str">
        <f>'Details and Calculations'!H234</f>
        <v/>
      </c>
      <c r="H235" s="43" t="str">
        <f>'Details and Calculations'!I234</f>
        <v/>
      </c>
      <c r="I235" s="43" t="str">
        <f>'Details and Calculations'!J234</f>
        <v>Water point at Innocent's/Nyirambuga pumping system</v>
      </c>
      <c r="J235" s="43">
        <f>'Details and Calculations'!K234</f>
        <v>117</v>
      </c>
      <c r="K235" s="43">
        <f>'Details and Calculations'!O234</f>
        <v>117</v>
      </c>
      <c r="L235" s="43">
        <f>'Details and Calculations'!P235</f>
        <v>19</v>
      </c>
      <c r="M235" s="43" t="str">
        <f>'Details and Calculations'!U234</f>
        <v>Piped Network With Pump</v>
      </c>
      <c r="N235" s="43">
        <f>'Details and Calculations'!V234</f>
        <v>2012</v>
      </c>
      <c r="O235" s="43" t="str">
        <f>'Details and Calculations'!W234</f>
        <v>Governement (District, Wasac) And Water For People</v>
      </c>
      <c r="P235" s="43" t="str">
        <f>'Details and Calculations'!X234</f>
        <v>Spring</v>
      </c>
      <c r="Q235" s="44" t="str">
        <f t="shared" si="118"/>
        <v>Low Risk</v>
      </c>
      <c r="R235" s="44" t="str">
        <f t="shared" si="119"/>
        <v>Low Risk</v>
      </c>
      <c r="S235" s="45" t="str">
        <f t="shared" si="120"/>
        <v>Intermediate Level of Service</v>
      </c>
      <c r="T235" s="62" t="str">
        <f t="shared" si="114"/>
        <v>Low Priority</v>
      </c>
      <c r="U235" s="46">
        <f t="shared" si="121"/>
        <v>7</v>
      </c>
      <c r="V235" s="28" t="str">
        <f t="shared" si="122"/>
        <v>Perform Routine Preventative Maintenance</v>
      </c>
      <c r="W235" s="47" t="str">
        <f t="shared" si="123"/>
        <v/>
      </c>
      <c r="X235" s="27" t="str">
        <f t="shared" si="124"/>
        <v>Maintain O&amp;M and Routine Monitoring</v>
      </c>
      <c r="Y235" s="48" t="str">
        <f t="shared" si="125"/>
        <v xml:space="preserve"> </v>
      </c>
      <c r="Z235" s="48" t="str">
        <f t="shared" si="126"/>
        <v xml:space="preserve"> </v>
      </c>
      <c r="AA235" s="48" t="str">
        <f t="shared" si="127"/>
        <v xml:space="preserve"> </v>
      </c>
      <c r="AB235" s="48" t="str">
        <f t="shared" si="128"/>
        <v xml:space="preserve"> </v>
      </c>
      <c r="AC235" s="48" t="str">
        <f t="shared" si="129"/>
        <v xml:space="preserve"> </v>
      </c>
      <c r="AD235" s="48" t="str">
        <f t="shared" si="130"/>
        <v xml:space="preserve"> </v>
      </c>
      <c r="AE235" s="48" t="str">
        <f t="shared" si="131"/>
        <v xml:space="preserve"> </v>
      </c>
      <c r="AF235" s="48" t="str">
        <f t="shared" si="132"/>
        <v xml:space="preserve"> </v>
      </c>
      <c r="AG235" s="49" t="str">
        <f t="shared" si="133"/>
        <v/>
      </c>
      <c r="AH235" s="48">
        <f t="shared" si="134"/>
        <v>15</v>
      </c>
      <c r="AI235" s="50" t="str">
        <f>'Details and Calculations'!AE234</f>
        <v xml:space="preserve"> </v>
      </c>
      <c r="AJ235" s="50" t="str">
        <f>'Details and Calculations'!AM234</f>
        <v xml:space="preserve"> </v>
      </c>
      <c r="AK235" s="50" t="str">
        <f>'Details and Calculations'!AR234</f>
        <v xml:space="preserve"> </v>
      </c>
      <c r="AL235" s="50" t="str">
        <f>'Details and Calculations'!AW234</f>
        <v xml:space="preserve"> </v>
      </c>
      <c r="AM235" s="50" t="str">
        <f>'Details and Calculations'!BA234</f>
        <v xml:space="preserve"> </v>
      </c>
      <c r="AN235" s="50" t="str">
        <f>'Details and Calculations'!BF234</f>
        <v xml:space="preserve"> </v>
      </c>
      <c r="AO235" s="50" t="str">
        <f>'Details and Calculations'!BI234</f>
        <v xml:space="preserve"> </v>
      </c>
      <c r="AP235" s="50" t="str">
        <f>'Details and Calculations'!BM234</f>
        <v xml:space="preserve"> </v>
      </c>
      <c r="AQ235" s="50" t="str">
        <f>'Details and Calculations'!BP234</f>
        <v xml:space="preserve"> </v>
      </c>
      <c r="AR235" s="50">
        <f>'Details and Calculations'!CC234</f>
        <v>1</v>
      </c>
      <c r="AS235" s="50">
        <f>'Details and Calculations'!CJ234</f>
        <v>1</v>
      </c>
      <c r="AT235" s="51">
        <f>'Details and Calculations'!T234</f>
        <v>1</v>
      </c>
      <c r="AU235" s="51">
        <f>'Details and Calculations'!Z234</f>
        <v>1</v>
      </c>
      <c r="AV235" s="51">
        <f>'Details and Calculations'!S234</f>
        <v>0</v>
      </c>
      <c r="AW235" s="51">
        <f>'Details and Calculations'!AI234</f>
        <v>1</v>
      </c>
      <c r="AX235" s="51">
        <f>'Details and Calculations'!BY234</f>
        <v>1</v>
      </c>
      <c r="AY235" s="51">
        <f>'Details and Calculations'!CG234</f>
        <v>1</v>
      </c>
      <c r="AZ235" s="51">
        <f>'Details and Calculations'!CI234</f>
        <v>1</v>
      </c>
      <c r="BA235" s="51">
        <f t="shared" si="135"/>
        <v>1</v>
      </c>
      <c r="BB235" s="52">
        <f>'Details and Calculations'!Y234</f>
        <v>2</v>
      </c>
      <c r="BC235" s="52" t="str">
        <f>'Details and Calculations'!AC234</f>
        <v xml:space="preserve"> </v>
      </c>
      <c r="BD235" s="52" t="str">
        <f>'Details and Calculations'!AK234</f>
        <v xml:space="preserve"> </v>
      </c>
      <c r="BE235" s="52" t="str">
        <f>'Details and Calculations'!AN234</f>
        <v xml:space="preserve"> </v>
      </c>
      <c r="BF235" s="52" t="str">
        <f>'Details and Calculations'!AP234</f>
        <v xml:space="preserve"> </v>
      </c>
      <c r="BG235" s="52" t="str">
        <f>'Details and Calculations'!AT234</f>
        <v xml:space="preserve"> </v>
      </c>
      <c r="BH235" s="52" t="str">
        <f>'Details and Calculations'!AY234</f>
        <v xml:space="preserve"> </v>
      </c>
      <c r="BI235" s="52" t="str">
        <f>'Details and Calculations'!BB234</f>
        <v xml:space="preserve"> </v>
      </c>
      <c r="BJ235" s="52" t="str">
        <f>'Details and Calculations'!BD234</f>
        <v xml:space="preserve"> </v>
      </c>
      <c r="BK235" s="52">
        <f>'Details and Calculations'!CA234</f>
        <v>2</v>
      </c>
      <c r="BL235" s="43">
        <f>'Details and Calculations'!AA234</f>
        <v>0</v>
      </c>
      <c r="BM235" s="43" t="str">
        <f>'Details and Calculations'!AB234</f>
        <v/>
      </c>
      <c r="BN235" s="43" t="str">
        <f>'Details and Calculations'!AD234</f>
        <v xml:space="preserve"> </v>
      </c>
      <c r="BO235" s="43">
        <f>'Details and Calculations'!AJ234</f>
        <v>0</v>
      </c>
      <c r="BP235" s="43" t="str">
        <f>'Details and Calculations'!AL234</f>
        <v xml:space="preserve"> </v>
      </c>
      <c r="BQ235" s="43">
        <f>'Details and Calculations'!AO234</f>
        <v>0</v>
      </c>
      <c r="BR235" s="43" t="str">
        <f>'Details and Calculations'!AQ234</f>
        <v xml:space="preserve"> </v>
      </c>
      <c r="BS235" s="43">
        <f>'Details and Calculations'!AS234</f>
        <v>0</v>
      </c>
      <c r="BT235" s="43" t="str">
        <f>'Details and Calculations'!AV234</f>
        <v xml:space="preserve"> </v>
      </c>
      <c r="BU235" s="43">
        <f>'Details and Calculations'!AX234</f>
        <v>0</v>
      </c>
      <c r="BV235" s="43" t="str">
        <f>'Details and Calculations'!AZ234</f>
        <v xml:space="preserve"> </v>
      </c>
      <c r="BW235" s="43">
        <f>'Details and Calculations'!BC234</f>
        <v>0</v>
      </c>
      <c r="BX235" s="43" t="str">
        <f>'Details and Calculations'!BE234</f>
        <v xml:space="preserve"> </v>
      </c>
      <c r="BY235" s="43" t="str">
        <f>'Details and Calculations'!BG234</f>
        <v xml:space="preserve"> </v>
      </c>
      <c r="BZ235" s="43" t="str">
        <f>'Details and Calculations'!BH234</f>
        <v xml:space="preserve"> </v>
      </c>
      <c r="CA235" s="43">
        <f>'Details and Calculations'!BJ234</f>
        <v>0</v>
      </c>
      <c r="CB235" s="43" t="str">
        <f>'Details and Calculations'!BK234</f>
        <v/>
      </c>
      <c r="CC235" s="43" t="str">
        <f>'Details and Calculations'!BL234</f>
        <v xml:space="preserve"> </v>
      </c>
      <c r="CD235" s="43" t="str">
        <f>'Details and Calculations'!BN234</f>
        <v xml:space="preserve"> </v>
      </c>
      <c r="CE235" s="43" t="str">
        <f>'Details and Calculations'!BO234</f>
        <v xml:space="preserve"> </v>
      </c>
      <c r="CF235" s="43">
        <f>'Details and Calculations'!BZ234</f>
        <v>1</v>
      </c>
      <c r="CG235" s="43">
        <f>'Details and Calculations'!CB234</f>
        <v>2012</v>
      </c>
      <c r="CH235" s="31"/>
      <c r="CI235" s="53"/>
    </row>
    <row r="236" spans="1:87" x14ac:dyDescent="0.3">
      <c r="A236" s="43">
        <f>'Details and Calculations'!A235</f>
        <v>2017</v>
      </c>
      <c r="B236" s="43" t="str">
        <f>'Details and Calculations'!C235</f>
        <v>Rwanda</v>
      </c>
      <c r="C236" s="43" t="str">
        <f>'Details and Calculations'!D235</f>
        <v>Rulindo</v>
      </c>
      <c r="D236" s="43" t="str">
        <f>'Details and Calculations'!E235</f>
        <v>Buyoga</v>
      </c>
      <c r="E236" s="43" t="str">
        <f>'Details and Calculations'!F235</f>
        <v>Busoro</v>
      </c>
      <c r="F236" s="43" t="str">
        <f>'Details and Calculations'!G235</f>
        <v>Rugarama</v>
      </c>
      <c r="G236" s="43" t="str">
        <f>'Details and Calculations'!H235</f>
        <v/>
      </c>
      <c r="H236" s="43" t="str">
        <f>'Details and Calculations'!I235</f>
        <v/>
      </c>
      <c r="I236" s="43" t="str">
        <f>'Details and Calculations'!J235</f>
        <v>Ndarage</v>
      </c>
      <c r="J236" s="43">
        <f>'Details and Calculations'!K235</f>
        <v>189</v>
      </c>
      <c r="K236" s="43">
        <f>'Details and Calculations'!O235</f>
        <v>170</v>
      </c>
      <c r="L236" s="43">
        <f>'Details and Calculations'!P236</f>
        <v>78</v>
      </c>
      <c r="M236" s="43" t="str">
        <f>'Details and Calculations'!U235</f>
        <v>Piped Network -- Gravity Only</v>
      </c>
      <c r="N236" s="43">
        <f>'Details and Calculations'!V235</f>
        <v>2014</v>
      </c>
      <c r="O236" s="43" t="str">
        <f>'Details and Calculations'!W235</f>
        <v>Governement (District, Wasac) And Water For People</v>
      </c>
      <c r="P236" s="43" t="str">
        <f>'Details and Calculations'!X235</f>
        <v>Spring</v>
      </c>
      <c r="Q236" s="44" t="str">
        <f t="shared" si="118"/>
        <v>Low Risk</v>
      </c>
      <c r="R236" s="44" t="str">
        <f t="shared" si="119"/>
        <v>Low Risk</v>
      </c>
      <c r="S236" s="45" t="str">
        <f t="shared" si="120"/>
        <v>High Level of Service</v>
      </c>
      <c r="T236" s="62" t="str">
        <f t="shared" si="114"/>
        <v>Low Priority</v>
      </c>
      <c r="U236" s="46">
        <f t="shared" si="121"/>
        <v>8</v>
      </c>
      <c r="V236" s="28" t="str">
        <f t="shared" si="122"/>
        <v>Perform Routine Preventative Maintenance</v>
      </c>
      <c r="W236" s="47" t="str">
        <f t="shared" si="123"/>
        <v/>
      </c>
      <c r="X236" s="27" t="str">
        <f t="shared" si="124"/>
        <v>Maintain O&amp;M and Routine Monitoring</v>
      </c>
      <c r="Y236" s="48">
        <f t="shared" si="125"/>
        <v>27</v>
      </c>
      <c r="Z236" s="48">
        <f t="shared" si="126"/>
        <v>17</v>
      </c>
      <c r="AA236" s="48">
        <f t="shared" si="127"/>
        <v>27</v>
      </c>
      <c r="AB236" s="48" t="str">
        <f t="shared" si="128"/>
        <v xml:space="preserve"> </v>
      </c>
      <c r="AC236" s="48">
        <f t="shared" si="129"/>
        <v>27</v>
      </c>
      <c r="AD236" s="48" t="str">
        <f t="shared" si="130"/>
        <v xml:space="preserve"> </v>
      </c>
      <c r="AE236" s="48" t="str">
        <f t="shared" si="131"/>
        <v xml:space="preserve"> </v>
      </c>
      <c r="AF236" s="48" t="str">
        <f t="shared" si="132"/>
        <v xml:space="preserve"> </v>
      </c>
      <c r="AG236" s="49" t="str">
        <f t="shared" si="133"/>
        <v/>
      </c>
      <c r="AH236" s="48">
        <f t="shared" si="134"/>
        <v>17</v>
      </c>
      <c r="AI236" s="50">
        <f>'Details and Calculations'!AE235</f>
        <v>1</v>
      </c>
      <c r="AJ236" s="50">
        <f>'Details and Calculations'!AM235</f>
        <v>1</v>
      </c>
      <c r="AK236" s="50">
        <f>'Details and Calculations'!AR235</f>
        <v>1</v>
      </c>
      <c r="AL236" s="50" t="str">
        <f>'Details and Calculations'!AW235</f>
        <v xml:space="preserve"> </v>
      </c>
      <c r="AM236" s="50">
        <f>'Details and Calculations'!BA235</f>
        <v>1</v>
      </c>
      <c r="AN236" s="50" t="str">
        <f>'Details and Calculations'!BF235</f>
        <v xml:space="preserve"> </v>
      </c>
      <c r="AO236" s="50" t="str">
        <f>'Details and Calculations'!BI235</f>
        <v xml:space="preserve"> </v>
      </c>
      <c r="AP236" s="50" t="str">
        <f>'Details and Calculations'!BM235</f>
        <v xml:space="preserve"> </v>
      </c>
      <c r="AQ236" s="50" t="str">
        <f>'Details and Calculations'!BP235</f>
        <v xml:space="preserve"> </v>
      </c>
      <c r="AR236" s="50">
        <f>'Details and Calculations'!CC235</f>
        <v>1</v>
      </c>
      <c r="AS236" s="50">
        <f>'Details and Calculations'!CJ235</f>
        <v>1</v>
      </c>
      <c r="AT236" s="51">
        <f>'Details and Calculations'!T235</f>
        <v>1</v>
      </c>
      <c r="AU236" s="51">
        <f>'Details and Calculations'!Z235</f>
        <v>1</v>
      </c>
      <c r="AV236" s="51">
        <f>'Details and Calculations'!S235</f>
        <v>1</v>
      </c>
      <c r="AW236" s="51">
        <f>'Details and Calculations'!AI235</f>
        <v>1</v>
      </c>
      <c r="AX236" s="51">
        <f>'Details and Calculations'!BY235</f>
        <v>1</v>
      </c>
      <c r="AY236" s="51">
        <f>'Details and Calculations'!CG235</f>
        <v>1</v>
      </c>
      <c r="AZ236" s="51">
        <f>'Details and Calculations'!CI235</f>
        <v>1</v>
      </c>
      <c r="BA236" s="51">
        <f t="shared" si="135"/>
        <v>1</v>
      </c>
      <c r="BB236" s="52">
        <f>'Details and Calculations'!Y235</f>
        <v>2</v>
      </c>
      <c r="BC236" s="52">
        <f>'Details and Calculations'!AC235</f>
        <v>1</v>
      </c>
      <c r="BD236" s="52">
        <f>'Details and Calculations'!AK235</f>
        <v>1</v>
      </c>
      <c r="BE236" s="52">
        <f>'Details and Calculations'!AN235</f>
        <v>6700</v>
      </c>
      <c r="BF236" s="52">
        <f>'Details and Calculations'!AP235</f>
        <v>5</v>
      </c>
      <c r="BG236" s="52" t="str">
        <f>'Details and Calculations'!AT235</f>
        <v xml:space="preserve"> </v>
      </c>
      <c r="BH236" s="52">
        <f>'Details and Calculations'!AY235</f>
        <v>1</v>
      </c>
      <c r="BI236" s="52">
        <f>'Details and Calculations'!BB235</f>
        <v>6700</v>
      </c>
      <c r="BJ236" s="52" t="str">
        <f>'Details and Calculations'!BD235</f>
        <v xml:space="preserve"> </v>
      </c>
      <c r="BK236" s="52">
        <f>'Details and Calculations'!CA235</f>
        <v>1</v>
      </c>
      <c r="BL236" s="43">
        <f>'Details and Calculations'!AA235</f>
        <v>1</v>
      </c>
      <c r="BM236" s="43" t="str">
        <f>'Details and Calculations'!AB235</f>
        <v>"Springbox" --Intake Structure At A Spring</v>
      </c>
      <c r="BN236" s="43">
        <f>'Details and Calculations'!AD235</f>
        <v>2014</v>
      </c>
      <c r="BO236" s="43">
        <f>'Details and Calculations'!AJ235</f>
        <v>1</v>
      </c>
      <c r="BP236" s="43">
        <f>'Details and Calculations'!AL235</f>
        <v>2014</v>
      </c>
      <c r="BQ236" s="43">
        <f>'Details and Calculations'!AO235</f>
        <v>1</v>
      </c>
      <c r="BR236" s="43">
        <f>'Details and Calculations'!AQ235</f>
        <v>2014</v>
      </c>
      <c r="BS236" s="43">
        <f>'Details and Calculations'!AS235</f>
        <v>0</v>
      </c>
      <c r="BT236" s="43" t="str">
        <f>'Details and Calculations'!AV235</f>
        <v xml:space="preserve"> </v>
      </c>
      <c r="BU236" s="43">
        <f>'Details and Calculations'!AX235</f>
        <v>1</v>
      </c>
      <c r="BV236" s="43">
        <f>'Details and Calculations'!AZ235</f>
        <v>2014</v>
      </c>
      <c r="BW236" s="43">
        <f>'Details and Calculations'!BC235</f>
        <v>0</v>
      </c>
      <c r="BX236" s="43" t="str">
        <f>'Details and Calculations'!BE235</f>
        <v xml:space="preserve"> </v>
      </c>
      <c r="BY236" s="43" t="str">
        <f>'Details and Calculations'!BG235</f>
        <v xml:space="preserve"> </v>
      </c>
      <c r="BZ236" s="43" t="str">
        <f>'Details and Calculations'!BH235</f>
        <v xml:space="preserve"> </v>
      </c>
      <c r="CA236" s="43">
        <f>'Details and Calculations'!BJ235</f>
        <v>0</v>
      </c>
      <c r="CB236" s="43" t="str">
        <f>'Details and Calculations'!BK235</f>
        <v/>
      </c>
      <c r="CC236" s="43" t="str">
        <f>'Details and Calculations'!BL235</f>
        <v xml:space="preserve"> </v>
      </c>
      <c r="CD236" s="43" t="str">
        <f>'Details and Calculations'!BN235</f>
        <v xml:space="preserve"> </v>
      </c>
      <c r="CE236" s="43" t="str">
        <f>'Details and Calculations'!BO235</f>
        <v xml:space="preserve"> </v>
      </c>
      <c r="CF236" s="43">
        <f>'Details and Calculations'!BZ235</f>
        <v>1</v>
      </c>
      <c r="CG236" s="43">
        <f>'Details and Calculations'!CB235</f>
        <v>2014</v>
      </c>
      <c r="CH236" s="31"/>
      <c r="CI236" s="53"/>
    </row>
    <row r="237" spans="1:87" x14ac:dyDescent="0.3">
      <c r="A237" s="43">
        <f>'Details and Calculations'!A236</f>
        <v>2017</v>
      </c>
      <c r="B237" s="43" t="str">
        <f>'Details and Calculations'!C236</f>
        <v>Rwanda</v>
      </c>
      <c r="C237" s="43" t="str">
        <f>'Details and Calculations'!D236</f>
        <v>Rulindo</v>
      </c>
      <c r="D237" s="43" t="str">
        <f>'Details and Calculations'!E236</f>
        <v>Murambi</v>
      </c>
      <c r="E237" s="43" t="str">
        <f>'Details and Calculations'!F236</f>
        <v>Bubangu</v>
      </c>
      <c r="F237" s="43" t="str">
        <f>'Details and Calculations'!G236</f>
        <v>Rebero</v>
      </c>
      <c r="G237" s="43" t="str">
        <f>'Details and Calculations'!H236</f>
        <v/>
      </c>
      <c r="H237" s="43" t="str">
        <f>'Details and Calculations'!I236</f>
        <v/>
      </c>
      <c r="I237" s="43" t="str">
        <f>'Details and Calculations'!J236</f>
        <v>Mutagata Motorised Network</v>
      </c>
      <c r="J237" s="43">
        <f>'Details and Calculations'!K236</f>
        <v>148</v>
      </c>
      <c r="K237" s="43">
        <f>'Details and Calculations'!O236</f>
        <v>70</v>
      </c>
      <c r="L237" s="43" t="str">
        <f>'Details and Calculations'!P237</f>
        <v xml:space="preserve"> </v>
      </c>
      <c r="M237" s="43" t="str">
        <f>'Details and Calculations'!U236</f>
        <v>Piped Network With Pump</v>
      </c>
      <c r="N237" s="43">
        <f>'Details and Calculations'!V236</f>
        <v>2016</v>
      </c>
      <c r="O237" s="43" t="str">
        <f>'Details and Calculations'!W236</f>
        <v>Governement (District, Wasac) And Water For People</v>
      </c>
      <c r="P237" s="43" t="str">
        <f>'Details and Calculations'!X236</f>
        <v>Spring</v>
      </c>
      <c r="Q237" s="44" t="str">
        <f t="shared" si="118"/>
        <v>Low Risk</v>
      </c>
      <c r="R237" s="44" t="str">
        <f t="shared" si="119"/>
        <v>Low Risk</v>
      </c>
      <c r="S237" s="45" t="str">
        <f t="shared" si="120"/>
        <v>Intermediate Level of Service</v>
      </c>
      <c r="T237" s="62" t="str">
        <f t="shared" si="114"/>
        <v>Low Priority</v>
      </c>
      <c r="U237" s="46">
        <f t="shared" si="121"/>
        <v>7</v>
      </c>
      <c r="V237" s="28" t="str">
        <f t="shared" si="122"/>
        <v>Perform Routine Preventative Maintenance</v>
      </c>
      <c r="W237" s="47" t="str">
        <f t="shared" si="123"/>
        <v/>
      </c>
      <c r="X237" s="27" t="str">
        <f t="shared" si="124"/>
        <v>Maintain O&amp;M and Routine Monitoring</v>
      </c>
      <c r="Y237" s="48">
        <f t="shared" si="125"/>
        <v>20</v>
      </c>
      <c r="Z237" s="48">
        <f t="shared" si="126"/>
        <v>19</v>
      </c>
      <c r="AA237" s="48">
        <f t="shared" si="127"/>
        <v>29</v>
      </c>
      <c r="AB237" s="48">
        <f t="shared" si="128"/>
        <v>19</v>
      </c>
      <c r="AC237" s="48">
        <f t="shared" si="129"/>
        <v>29</v>
      </c>
      <c r="AD237" s="48">
        <f t="shared" si="130"/>
        <v>7</v>
      </c>
      <c r="AE237" s="48">
        <f t="shared" si="131"/>
        <v>19</v>
      </c>
      <c r="AF237" s="48">
        <f t="shared" si="132"/>
        <v>10</v>
      </c>
      <c r="AG237" s="49" t="str">
        <f t="shared" si="133"/>
        <v/>
      </c>
      <c r="AH237" s="48">
        <f t="shared" si="134"/>
        <v>19</v>
      </c>
      <c r="AI237" s="50">
        <f>'Details and Calculations'!AE236</f>
        <v>1</v>
      </c>
      <c r="AJ237" s="50">
        <f>'Details and Calculations'!AM236</f>
        <v>1</v>
      </c>
      <c r="AK237" s="50">
        <f>'Details and Calculations'!AR236</f>
        <v>1</v>
      </c>
      <c r="AL237" s="50">
        <f>'Details and Calculations'!AW236</f>
        <v>1</v>
      </c>
      <c r="AM237" s="50">
        <f>'Details and Calculations'!BA236</f>
        <v>1</v>
      </c>
      <c r="AN237" s="50">
        <f>'Details and Calculations'!BF236</f>
        <v>1</v>
      </c>
      <c r="AO237" s="50">
        <f>'Details and Calculations'!BI236</f>
        <v>1</v>
      </c>
      <c r="AP237" s="50">
        <f>'Details and Calculations'!BM236</f>
        <v>1</v>
      </c>
      <c r="AQ237" s="50" t="str">
        <f>'Details and Calculations'!BP236</f>
        <v xml:space="preserve"> </v>
      </c>
      <c r="AR237" s="50">
        <f>'Details and Calculations'!CC236</f>
        <v>1</v>
      </c>
      <c r="AS237" s="50">
        <f>'Details and Calculations'!CJ236</f>
        <v>1</v>
      </c>
      <c r="AT237" s="51">
        <f>'Details and Calculations'!T236</f>
        <v>1</v>
      </c>
      <c r="AU237" s="51">
        <f>'Details and Calculations'!Z236</f>
        <v>1</v>
      </c>
      <c r="AV237" s="51">
        <f>'Details and Calculations'!S236</f>
        <v>0</v>
      </c>
      <c r="AW237" s="51">
        <f>'Details and Calculations'!AI236</f>
        <v>1</v>
      </c>
      <c r="AX237" s="51">
        <f>'Details and Calculations'!BY236</f>
        <v>1</v>
      </c>
      <c r="AY237" s="51">
        <f>'Details and Calculations'!CG236</f>
        <v>1</v>
      </c>
      <c r="AZ237" s="51">
        <f>'Details and Calculations'!CI236</f>
        <v>1</v>
      </c>
      <c r="BA237" s="51">
        <f t="shared" si="135"/>
        <v>1</v>
      </c>
      <c r="BB237" s="52">
        <f>'Details and Calculations'!Y236</f>
        <v>1</v>
      </c>
      <c r="BC237" s="52">
        <f>'Details and Calculations'!AC236</f>
        <v>1</v>
      </c>
      <c r="BD237" s="52">
        <f>'Details and Calculations'!AK236</f>
        <v>1</v>
      </c>
      <c r="BE237" s="52">
        <f>'Details and Calculations'!AN236</f>
        <v>1900</v>
      </c>
      <c r="BF237" s="52">
        <f>'Details and Calculations'!AP236</f>
        <v>39</v>
      </c>
      <c r="BG237" s="52">
        <f>'Details and Calculations'!AT236</f>
        <v>17</v>
      </c>
      <c r="BH237" s="52">
        <f>'Details and Calculations'!AY236</f>
        <v>6</v>
      </c>
      <c r="BI237" s="52">
        <f>'Details and Calculations'!BB236</f>
        <v>40000</v>
      </c>
      <c r="BJ237" s="52">
        <f>'Details and Calculations'!BD236</f>
        <v>5</v>
      </c>
      <c r="BK237" s="52">
        <f>'Details and Calculations'!CA236</f>
        <v>64</v>
      </c>
      <c r="BL237" s="43">
        <f>'Details and Calculations'!AA236</f>
        <v>1</v>
      </c>
      <c r="BM237" s="43" t="str">
        <f>'Details and Calculations'!AB236</f>
        <v>"Springbox" --Intake Structure At A Spring</v>
      </c>
      <c r="BN237" s="43">
        <f>'Details and Calculations'!AD236</f>
        <v>2007</v>
      </c>
      <c r="BO237" s="43">
        <f>'Details and Calculations'!AJ236</f>
        <v>1</v>
      </c>
      <c r="BP237" s="43">
        <f>'Details and Calculations'!AL236</f>
        <v>2016</v>
      </c>
      <c r="BQ237" s="43">
        <f>'Details and Calculations'!AO236</f>
        <v>1</v>
      </c>
      <c r="BR237" s="43">
        <f>'Details and Calculations'!AQ236</f>
        <v>2016</v>
      </c>
      <c r="BS237" s="43">
        <f>'Details and Calculations'!AS236</f>
        <v>1</v>
      </c>
      <c r="BT237" s="43">
        <f>'Details and Calculations'!AV236</f>
        <v>2016</v>
      </c>
      <c r="BU237" s="43">
        <f>'Details and Calculations'!AX236</f>
        <v>1</v>
      </c>
      <c r="BV237" s="43">
        <f>'Details and Calculations'!AZ236</f>
        <v>2016</v>
      </c>
      <c r="BW237" s="43">
        <f>'Details and Calculations'!BC236</f>
        <v>1</v>
      </c>
      <c r="BX237" s="43">
        <f>'Details and Calculations'!BE236</f>
        <v>2017</v>
      </c>
      <c r="BY237" s="43">
        <f>'Details and Calculations'!BG236</f>
        <v>1</v>
      </c>
      <c r="BZ237" s="43">
        <f>'Details and Calculations'!BH236</f>
        <v>2016</v>
      </c>
      <c r="CA237" s="43">
        <f>'Details and Calculations'!BJ236</f>
        <v>1</v>
      </c>
      <c r="CB237" s="43" t="str">
        <f>'Details and Calculations'!BK236</f>
        <v>Disinfection/Chlorination</v>
      </c>
      <c r="CC237" s="43">
        <f>'Details and Calculations'!BL236</f>
        <v>2017</v>
      </c>
      <c r="CD237" s="43">
        <f>'Details and Calculations'!BN236</f>
        <v>0</v>
      </c>
      <c r="CE237" s="43" t="str">
        <f>'Details and Calculations'!BO236</f>
        <v xml:space="preserve"> </v>
      </c>
      <c r="CF237" s="43">
        <f>'Details and Calculations'!BZ236</f>
        <v>1</v>
      </c>
      <c r="CG237" s="43">
        <f>'Details and Calculations'!CB236</f>
        <v>2016</v>
      </c>
      <c r="CH237" s="31"/>
      <c r="CI237" s="53"/>
    </row>
    <row r="238" spans="1:87" x14ac:dyDescent="0.3">
      <c r="A238" s="43">
        <f>'Details and Calculations'!A237</f>
        <v>2017</v>
      </c>
      <c r="B238" s="43" t="str">
        <f>'Details and Calculations'!C237</f>
        <v>Rwanda</v>
      </c>
      <c r="C238" s="43" t="str">
        <f>'Details and Calculations'!D237</f>
        <v>Rulindo</v>
      </c>
      <c r="D238" s="43" t="str">
        <f>'Details and Calculations'!E237</f>
        <v>Tumba</v>
      </c>
      <c r="E238" s="43" t="str">
        <f>'Details and Calculations'!F237</f>
        <v>Barari</v>
      </c>
      <c r="F238" s="43" t="str">
        <f>'Details and Calculations'!G237</f>
        <v>Gaseke</v>
      </c>
      <c r="G238" s="43" t="str">
        <f>'Details and Calculations'!H237</f>
        <v/>
      </c>
      <c r="H238" s="43" t="str">
        <f>'Details and Calculations'!I237</f>
        <v/>
      </c>
      <c r="I238" s="43" t="str">
        <f>'Details and Calculations'!J237</f>
        <v>Water point chez Rujugiro/Nyirambuga pumping system</v>
      </c>
      <c r="J238" s="43">
        <f>'Details and Calculations'!K237</f>
        <v>149</v>
      </c>
      <c r="K238" s="43">
        <f>'Details and Calculations'!O237</f>
        <v>149</v>
      </c>
      <c r="L238" s="43" t="str">
        <f>'Details and Calculations'!P238</f>
        <v xml:space="preserve"> </v>
      </c>
      <c r="M238" s="43" t="str">
        <f>'Details and Calculations'!U237</f>
        <v>Piped Network With Pump</v>
      </c>
      <c r="N238" s="43">
        <f>'Details and Calculations'!V237</f>
        <v>2016</v>
      </c>
      <c r="O238" s="43" t="str">
        <f>'Details and Calculations'!W237</f>
        <v>Governement (District, Wasac) And Water For People</v>
      </c>
      <c r="P238" s="43" t="str">
        <f>'Details and Calculations'!X237</f>
        <v>Spring</v>
      </c>
      <c r="Q238" s="44" t="str">
        <f t="shared" si="118"/>
        <v>Low Risk</v>
      </c>
      <c r="R238" s="44" t="str">
        <f t="shared" si="119"/>
        <v>Low Risk</v>
      </c>
      <c r="S238" s="45" t="str">
        <f t="shared" si="120"/>
        <v>Intermediate Level of Service</v>
      </c>
      <c r="T238" s="62" t="str">
        <f t="shared" si="114"/>
        <v>Low Priority</v>
      </c>
      <c r="U238" s="46">
        <f t="shared" si="121"/>
        <v>7</v>
      </c>
      <c r="V238" s="28" t="str">
        <f t="shared" si="122"/>
        <v>Perform Routine Preventative Maintenance</v>
      </c>
      <c r="W238" s="47" t="str">
        <f t="shared" si="123"/>
        <v/>
      </c>
      <c r="X238" s="27" t="str">
        <f t="shared" si="124"/>
        <v>Maintain O&amp;M and Routine Monitoring</v>
      </c>
      <c r="Y238" s="48" t="str">
        <f t="shared" si="125"/>
        <v xml:space="preserve"> </v>
      </c>
      <c r="Z238" s="48" t="str">
        <f t="shared" si="126"/>
        <v xml:space="preserve"> </v>
      </c>
      <c r="AA238" s="48" t="str">
        <f t="shared" si="127"/>
        <v xml:space="preserve"> </v>
      </c>
      <c r="AB238" s="48" t="str">
        <f t="shared" si="128"/>
        <v xml:space="preserve"> </v>
      </c>
      <c r="AC238" s="48" t="str">
        <f t="shared" si="129"/>
        <v xml:space="preserve"> </v>
      </c>
      <c r="AD238" s="48" t="str">
        <f t="shared" si="130"/>
        <v xml:space="preserve"> </v>
      </c>
      <c r="AE238" s="48" t="str">
        <f t="shared" si="131"/>
        <v xml:space="preserve"> </v>
      </c>
      <c r="AF238" s="48" t="str">
        <f t="shared" si="132"/>
        <v xml:space="preserve"> </v>
      </c>
      <c r="AG238" s="49" t="str">
        <f t="shared" si="133"/>
        <v/>
      </c>
      <c r="AH238" s="48">
        <f t="shared" si="134"/>
        <v>19</v>
      </c>
      <c r="AI238" s="50" t="str">
        <f>'Details and Calculations'!AE237</f>
        <v xml:space="preserve"> </v>
      </c>
      <c r="AJ238" s="50" t="str">
        <f>'Details and Calculations'!AM237</f>
        <v xml:space="preserve"> </v>
      </c>
      <c r="AK238" s="50" t="str">
        <f>'Details and Calculations'!AR237</f>
        <v xml:space="preserve"> </v>
      </c>
      <c r="AL238" s="50" t="str">
        <f>'Details and Calculations'!AW237</f>
        <v xml:space="preserve"> </v>
      </c>
      <c r="AM238" s="50" t="str">
        <f>'Details and Calculations'!BA237</f>
        <v xml:space="preserve"> </v>
      </c>
      <c r="AN238" s="50" t="str">
        <f>'Details and Calculations'!BF237</f>
        <v xml:space="preserve"> </v>
      </c>
      <c r="AO238" s="50" t="str">
        <f>'Details and Calculations'!BI237</f>
        <v xml:space="preserve"> </v>
      </c>
      <c r="AP238" s="50" t="str">
        <f>'Details and Calculations'!BM237</f>
        <v xml:space="preserve"> </v>
      </c>
      <c r="AQ238" s="50" t="str">
        <f>'Details and Calculations'!BP237</f>
        <v xml:space="preserve"> </v>
      </c>
      <c r="AR238" s="50">
        <f>'Details and Calculations'!CC237</f>
        <v>1</v>
      </c>
      <c r="AS238" s="50">
        <f>'Details and Calculations'!CJ237</f>
        <v>1</v>
      </c>
      <c r="AT238" s="51">
        <f>'Details and Calculations'!T237</f>
        <v>1</v>
      </c>
      <c r="AU238" s="51">
        <f>'Details and Calculations'!Z237</f>
        <v>1</v>
      </c>
      <c r="AV238" s="51">
        <f>'Details and Calculations'!S237</f>
        <v>0</v>
      </c>
      <c r="AW238" s="51">
        <f>'Details and Calculations'!AI237</f>
        <v>1</v>
      </c>
      <c r="AX238" s="51">
        <f>'Details and Calculations'!BY237</f>
        <v>1</v>
      </c>
      <c r="AY238" s="51">
        <f>'Details and Calculations'!CG237</f>
        <v>1</v>
      </c>
      <c r="AZ238" s="51">
        <f>'Details and Calculations'!CI237</f>
        <v>1</v>
      </c>
      <c r="BA238" s="51">
        <f t="shared" si="135"/>
        <v>1</v>
      </c>
      <c r="BB238" s="52">
        <f>'Details and Calculations'!Y237</f>
        <v>2</v>
      </c>
      <c r="BC238" s="52" t="str">
        <f>'Details and Calculations'!AC237</f>
        <v xml:space="preserve"> </v>
      </c>
      <c r="BD238" s="52" t="str">
        <f>'Details and Calculations'!AK237</f>
        <v xml:space="preserve"> </v>
      </c>
      <c r="BE238" s="52" t="str">
        <f>'Details and Calculations'!AN237</f>
        <v xml:space="preserve"> </v>
      </c>
      <c r="BF238" s="52" t="str">
        <f>'Details and Calculations'!AP237</f>
        <v xml:space="preserve"> </v>
      </c>
      <c r="BG238" s="52" t="str">
        <f>'Details and Calculations'!AT237</f>
        <v xml:space="preserve"> </v>
      </c>
      <c r="BH238" s="52" t="str">
        <f>'Details and Calculations'!AY237</f>
        <v xml:space="preserve"> </v>
      </c>
      <c r="BI238" s="52" t="str">
        <f>'Details and Calculations'!BB237</f>
        <v xml:space="preserve"> </v>
      </c>
      <c r="BJ238" s="52" t="str">
        <f>'Details and Calculations'!BD237</f>
        <v xml:space="preserve"> </v>
      </c>
      <c r="BK238" s="52">
        <f>'Details and Calculations'!CA237</f>
        <v>2</v>
      </c>
      <c r="BL238" s="43">
        <f>'Details and Calculations'!AA237</f>
        <v>0</v>
      </c>
      <c r="BM238" s="43" t="str">
        <f>'Details and Calculations'!AB237</f>
        <v/>
      </c>
      <c r="BN238" s="43" t="str">
        <f>'Details and Calculations'!AD237</f>
        <v xml:space="preserve"> </v>
      </c>
      <c r="BO238" s="43">
        <f>'Details and Calculations'!AJ237</f>
        <v>0</v>
      </c>
      <c r="BP238" s="43" t="str">
        <f>'Details and Calculations'!AL237</f>
        <v xml:space="preserve"> </v>
      </c>
      <c r="BQ238" s="43">
        <f>'Details and Calculations'!AO237</f>
        <v>0</v>
      </c>
      <c r="BR238" s="43" t="str">
        <f>'Details and Calculations'!AQ237</f>
        <v xml:space="preserve"> </v>
      </c>
      <c r="BS238" s="43">
        <f>'Details and Calculations'!AS237</f>
        <v>0</v>
      </c>
      <c r="BT238" s="43" t="str">
        <f>'Details and Calculations'!AV237</f>
        <v xml:space="preserve"> </v>
      </c>
      <c r="BU238" s="43">
        <f>'Details and Calculations'!AX237</f>
        <v>0</v>
      </c>
      <c r="BV238" s="43" t="str">
        <f>'Details and Calculations'!AZ237</f>
        <v xml:space="preserve"> </v>
      </c>
      <c r="BW238" s="43">
        <f>'Details and Calculations'!BC237</f>
        <v>0</v>
      </c>
      <c r="BX238" s="43" t="str">
        <f>'Details and Calculations'!BE237</f>
        <v xml:space="preserve"> </v>
      </c>
      <c r="BY238" s="43" t="str">
        <f>'Details and Calculations'!BG237</f>
        <v xml:space="preserve"> </v>
      </c>
      <c r="BZ238" s="43" t="str">
        <f>'Details and Calculations'!BH237</f>
        <v xml:space="preserve"> </v>
      </c>
      <c r="CA238" s="43">
        <f>'Details and Calculations'!BJ237</f>
        <v>0</v>
      </c>
      <c r="CB238" s="43" t="str">
        <f>'Details and Calculations'!BK237</f>
        <v/>
      </c>
      <c r="CC238" s="43" t="str">
        <f>'Details and Calculations'!BL237</f>
        <v xml:space="preserve"> </v>
      </c>
      <c r="CD238" s="43" t="str">
        <f>'Details and Calculations'!BN237</f>
        <v xml:space="preserve"> </v>
      </c>
      <c r="CE238" s="43" t="str">
        <f>'Details and Calculations'!BO237</f>
        <v xml:space="preserve"> </v>
      </c>
      <c r="CF238" s="43">
        <f>'Details and Calculations'!BZ237</f>
        <v>1</v>
      </c>
      <c r="CG238" s="43">
        <f>'Details and Calculations'!CB237</f>
        <v>2016</v>
      </c>
      <c r="CH238" s="31"/>
      <c r="CI238" s="53"/>
    </row>
    <row r="239" spans="1:87" x14ac:dyDescent="0.3">
      <c r="A239" s="43">
        <f>'Details and Calculations'!A238</f>
        <v>2017</v>
      </c>
      <c r="B239" s="43" t="str">
        <f>'Details and Calculations'!C238</f>
        <v>Rwanda</v>
      </c>
      <c r="C239" s="43" t="str">
        <f>'Details and Calculations'!D238</f>
        <v>Rulindo</v>
      </c>
      <c r="D239" s="43" t="str">
        <f>'Details and Calculations'!E238</f>
        <v>Bushoki</v>
      </c>
      <c r="E239" s="43" t="str">
        <f>'Details and Calculations'!F238</f>
        <v>Mukoto</v>
      </c>
      <c r="F239" s="43" t="str">
        <f>'Details and Calculations'!G238</f>
        <v>Buvumo</v>
      </c>
      <c r="G239" s="43" t="str">
        <f>'Details and Calculations'!H238</f>
        <v/>
      </c>
      <c r="H239" s="43" t="str">
        <f>'Details and Calculations'!I238</f>
        <v/>
      </c>
      <c r="I239" s="43" t="str">
        <f>'Details and Calculations'!J238</f>
        <v>Rukungeri-Bushoki cafe washing factory gravity system</v>
      </c>
      <c r="J239" s="43">
        <f>'Details and Calculations'!K238</f>
        <v>124</v>
      </c>
      <c r="K239" s="43">
        <f>'Details and Calculations'!O238</f>
        <v>124</v>
      </c>
      <c r="L239" s="43">
        <f>'Details and Calculations'!P239</f>
        <v>29</v>
      </c>
      <c r="M239" s="43" t="str">
        <f>'Details and Calculations'!U238</f>
        <v>Piped Network -- Gravity Only</v>
      </c>
      <c r="N239" s="43">
        <f>'Details and Calculations'!V238</f>
        <v>2007</v>
      </c>
      <c r="O239" s="43" t="str">
        <f>'Details and Calculations'!W238</f>
        <v>Local Government In Partnership With Bushoki Cafe Washing Factory</v>
      </c>
      <c r="P239" s="43" t="str">
        <f>'Details and Calculations'!X238</f>
        <v>Spring</v>
      </c>
      <c r="Q239" s="44" t="str">
        <f t="shared" si="118"/>
        <v>Low Risk</v>
      </c>
      <c r="R239" s="44" t="str">
        <f t="shared" si="119"/>
        <v>High Risk</v>
      </c>
      <c r="S239" s="45" t="str">
        <f t="shared" si="120"/>
        <v>Intermediate Level of Service</v>
      </c>
      <c r="T239" s="62" t="str">
        <f t="shared" si="114"/>
        <v>High Priority</v>
      </c>
      <c r="U239" s="46">
        <f t="shared" si="121"/>
        <v>7</v>
      </c>
      <c r="V239" s="28" t="str">
        <f t="shared" si="122"/>
        <v>Major Repairs or Replace System</v>
      </c>
      <c r="W239" s="47" t="str">
        <f t="shared" si="123"/>
        <v/>
      </c>
      <c r="X239" s="27" t="str">
        <f t="shared" si="124"/>
        <v>Further Technical Diagnostic Needed</v>
      </c>
      <c r="Y239" s="48" t="str">
        <f t="shared" si="125"/>
        <v xml:space="preserve"> </v>
      </c>
      <c r="Z239" s="48">
        <f t="shared" si="126"/>
        <v>10</v>
      </c>
      <c r="AA239" s="48">
        <f t="shared" si="127"/>
        <v>20</v>
      </c>
      <c r="AB239" s="48" t="str">
        <f t="shared" si="128"/>
        <v xml:space="preserve"> </v>
      </c>
      <c r="AC239" s="48" t="str">
        <f t="shared" si="129"/>
        <v xml:space="preserve"> </v>
      </c>
      <c r="AD239" s="48" t="str">
        <f t="shared" si="130"/>
        <v xml:space="preserve"> </v>
      </c>
      <c r="AE239" s="48" t="str">
        <f t="shared" si="131"/>
        <v xml:space="preserve"> </v>
      </c>
      <c r="AF239" s="48" t="str">
        <f t="shared" si="132"/>
        <v xml:space="preserve"> </v>
      </c>
      <c r="AG239" s="49" t="str">
        <f t="shared" si="133"/>
        <v/>
      </c>
      <c r="AH239" s="48">
        <f t="shared" si="134"/>
        <v>10</v>
      </c>
      <c r="AI239" s="50" t="str">
        <f>'Details and Calculations'!AE238</f>
        <v xml:space="preserve"> </v>
      </c>
      <c r="AJ239" s="50">
        <f>'Details and Calculations'!AM238</f>
        <v>1</v>
      </c>
      <c r="AK239" s="50">
        <f>'Details and Calculations'!AR238</f>
        <v>2</v>
      </c>
      <c r="AL239" s="50" t="str">
        <f>'Details and Calculations'!AW238</f>
        <v xml:space="preserve"> </v>
      </c>
      <c r="AM239" s="50" t="str">
        <f>'Details and Calculations'!BA238</f>
        <v xml:space="preserve"> </v>
      </c>
      <c r="AN239" s="50" t="str">
        <f>'Details and Calculations'!BF238</f>
        <v xml:space="preserve"> </v>
      </c>
      <c r="AO239" s="50" t="str">
        <f>'Details and Calculations'!BI238</f>
        <v xml:space="preserve"> </v>
      </c>
      <c r="AP239" s="50" t="str">
        <f>'Details and Calculations'!BM238</f>
        <v xml:space="preserve"> </v>
      </c>
      <c r="AQ239" s="50" t="str">
        <f>'Details and Calculations'!BP238</f>
        <v xml:space="preserve"> </v>
      </c>
      <c r="AR239" s="50">
        <f>'Details and Calculations'!CC238</f>
        <v>3</v>
      </c>
      <c r="AS239" s="50">
        <f>'Details and Calculations'!CJ238</f>
        <v>2</v>
      </c>
      <c r="AT239" s="51">
        <f>'Details and Calculations'!T238</f>
        <v>1</v>
      </c>
      <c r="AU239" s="51">
        <f>'Details and Calculations'!Z238</f>
        <v>1</v>
      </c>
      <c r="AV239" s="51">
        <f>'Details and Calculations'!S238</f>
        <v>1</v>
      </c>
      <c r="AW239" s="51">
        <f>'Details and Calculations'!AI238</f>
        <v>1</v>
      </c>
      <c r="AX239" s="51">
        <f>'Details and Calculations'!BY238</f>
        <v>1</v>
      </c>
      <c r="AY239" s="51">
        <f>'Details and Calculations'!CG238</f>
        <v>1</v>
      </c>
      <c r="AZ239" s="51">
        <f>'Details and Calculations'!CI238</f>
        <v>1</v>
      </c>
      <c r="BA239" s="51">
        <f t="shared" si="135"/>
        <v>0</v>
      </c>
      <c r="BB239" s="52">
        <f>'Details and Calculations'!Y238</f>
        <v>1</v>
      </c>
      <c r="BC239" s="52" t="str">
        <f>'Details and Calculations'!AC238</f>
        <v xml:space="preserve"> </v>
      </c>
      <c r="BD239" s="52">
        <f>'Details and Calculations'!AK238</f>
        <v>100</v>
      </c>
      <c r="BE239" s="52">
        <f>'Details and Calculations'!AN238</f>
        <v>800</v>
      </c>
      <c r="BF239" s="52">
        <f>'Details and Calculations'!AP238</f>
        <v>1</v>
      </c>
      <c r="BG239" s="52" t="str">
        <f>'Details and Calculations'!AT238</f>
        <v xml:space="preserve"> </v>
      </c>
      <c r="BH239" s="52" t="str">
        <f>'Details and Calculations'!AY238</f>
        <v xml:space="preserve"> </v>
      </c>
      <c r="BI239" s="52" t="str">
        <f>'Details and Calculations'!BB238</f>
        <v xml:space="preserve"> </v>
      </c>
      <c r="BJ239" s="52" t="str">
        <f>'Details and Calculations'!BD238</f>
        <v xml:space="preserve"> </v>
      </c>
      <c r="BK239" s="52">
        <f>'Details and Calculations'!CA238</f>
        <v>1</v>
      </c>
      <c r="BL239" s="43">
        <f>'Details and Calculations'!AA238</f>
        <v>0</v>
      </c>
      <c r="BM239" s="43" t="str">
        <f>'Details and Calculations'!AB238</f>
        <v/>
      </c>
      <c r="BN239" s="43" t="str">
        <f>'Details and Calculations'!AD238</f>
        <v xml:space="preserve"> </v>
      </c>
      <c r="BO239" s="43">
        <f>'Details and Calculations'!AJ238</f>
        <v>1</v>
      </c>
      <c r="BP239" s="43">
        <f>'Details and Calculations'!AL238</f>
        <v>2007</v>
      </c>
      <c r="BQ239" s="43">
        <f>'Details and Calculations'!AO238</f>
        <v>1</v>
      </c>
      <c r="BR239" s="43">
        <f>'Details and Calculations'!AQ238</f>
        <v>2007</v>
      </c>
      <c r="BS239" s="43">
        <f>'Details and Calculations'!AS238</f>
        <v>0</v>
      </c>
      <c r="BT239" s="43" t="str">
        <f>'Details and Calculations'!AV238</f>
        <v xml:space="preserve"> </v>
      </c>
      <c r="BU239" s="43">
        <f>'Details and Calculations'!AX238</f>
        <v>0</v>
      </c>
      <c r="BV239" s="43" t="str">
        <f>'Details and Calculations'!AZ238</f>
        <v xml:space="preserve"> </v>
      </c>
      <c r="BW239" s="43">
        <f>'Details and Calculations'!BC238</f>
        <v>0</v>
      </c>
      <c r="BX239" s="43" t="str">
        <f>'Details and Calculations'!BE238</f>
        <v xml:space="preserve"> </v>
      </c>
      <c r="BY239" s="43" t="str">
        <f>'Details and Calculations'!BG238</f>
        <v xml:space="preserve"> </v>
      </c>
      <c r="BZ239" s="43" t="str">
        <f>'Details and Calculations'!BH238</f>
        <v xml:space="preserve"> </v>
      </c>
      <c r="CA239" s="43">
        <f>'Details and Calculations'!BJ238</f>
        <v>0</v>
      </c>
      <c r="CB239" s="43" t="str">
        <f>'Details and Calculations'!BK238</f>
        <v/>
      </c>
      <c r="CC239" s="43" t="str">
        <f>'Details and Calculations'!BL238</f>
        <v xml:space="preserve"> </v>
      </c>
      <c r="CD239" s="43" t="str">
        <f>'Details and Calculations'!BN238</f>
        <v xml:space="preserve"> </v>
      </c>
      <c r="CE239" s="43" t="str">
        <f>'Details and Calculations'!BO238</f>
        <v xml:space="preserve"> </v>
      </c>
      <c r="CF239" s="43">
        <f>'Details and Calculations'!BZ238</f>
        <v>1</v>
      </c>
      <c r="CG239" s="43">
        <f>'Details and Calculations'!CB238</f>
        <v>2007</v>
      </c>
      <c r="CH239" s="31"/>
      <c r="CI239" s="53"/>
    </row>
    <row r="240" spans="1:87" x14ac:dyDescent="0.3">
      <c r="A240" s="43">
        <f>'Details and Calculations'!A239</f>
        <v>2017</v>
      </c>
      <c r="B240" s="43" t="str">
        <f>'Details and Calculations'!C239</f>
        <v>Rwanda</v>
      </c>
      <c r="C240" s="43" t="str">
        <f>'Details and Calculations'!D239</f>
        <v>Rulindo</v>
      </c>
      <c r="D240" s="43" t="str">
        <f>'Details and Calculations'!E239</f>
        <v>Base</v>
      </c>
      <c r="E240" s="43" t="str">
        <f>'Details and Calculations'!F239</f>
        <v>Gitare</v>
      </c>
      <c r="F240" s="43" t="str">
        <f>'Details and Calculations'!G239</f>
        <v>Nyamugali</v>
      </c>
      <c r="G240" s="43" t="str">
        <f>'Details and Calculations'!H239</f>
        <v/>
      </c>
      <c r="H240" s="43" t="str">
        <f>'Details and Calculations'!I239</f>
        <v/>
      </c>
      <c r="I240" s="43" t="str">
        <f>'Details and Calculations'!J239</f>
        <v>Rutembe</v>
      </c>
      <c r="J240" s="43">
        <f>'Details and Calculations'!K239</f>
        <v>229</v>
      </c>
      <c r="K240" s="43">
        <f>'Details and Calculations'!O239</f>
        <v>200</v>
      </c>
      <c r="L240" s="43" t="str">
        <f>'Details and Calculations'!P240</f>
        <v xml:space="preserve"> </v>
      </c>
      <c r="M240" s="43" t="str">
        <f>'Details and Calculations'!U239</f>
        <v>Piped Network -- Gravity Only</v>
      </c>
      <c r="N240" s="43">
        <f>'Details and Calculations'!V239</f>
        <v>2016</v>
      </c>
      <c r="O240" s="43" t="str">
        <f>'Details and Calculations'!W239</f>
        <v>Governement (District, Wasac) And Water For People</v>
      </c>
      <c r="P240" s="43" t="str">
        <f>'Details and Calculations'!X239</f>
        <v>Groundwater (Well, Etc.)</v>
      </c>
      <c r="Q240" s="44" t="str">
        <f t="shared" si="118"/>
        <v>Low Risk</v>
      </c>
      <c r="R240" s="44" t="str">
        <f t="shared" si="119"/>
        <v>High Risk</v>
      </c>
      <c r="S240" s="45" t="str">
        <f t="shared" si="120"/>
        <v>Intermediate Level of Service</v>
      </c>
      <c r="T240" s="62" t="str">
        <f t="shared" si="114"/>
        <v>High Priority</v>
      </c>
      <c r="U240" s="46">
        <f t="shared" si="121"/>
        <v>6</v>
      </c>
      <c r="V240" s="28" t="str">
        <f t="shared" si="122"/>
        <v>Major Repairs or Replace System</v>
      </c>
      <c r="W240" s="47" t="str">
        <f t="shared" si="123"/>
        <v/>
      </c>
      <c r="X240" s="27" t="str">
        <f t="shared" si="124"/>
        <v>Further Technical Diagnostic Needed</v>
      </c>
      <c r="Y240" s="48">
        <f t="shared" si="125"/>
        <v>29</v>
      </c>
      <c r="Z240" s="48">
        <f t="shared" si="126"/>
        <v>19</v>
      </c>
      <c r="AA240" s="48">
        <f t="shared" si="127"/>
        <v>29</v>
      </c>
      <c r="AB240" s="48" t="str">
        <f t="shared" si="128"/>
        <v xml:space="preserve"> </v>
      </c>
      <c r="AC240" s="48" t="str">
        <f t="shared" si="129"/>
        <v xml:space="preserve"> </v>
      </c>
      <c r="AD240" s="48" t="str">
        <f t="shared" si="130"/>
        <v xml:space="preserve"> </v>
      </c>
      <c r="AE240" s="48" t="str">
        <f t="shared" si="131"/>
        <v xml:space="preserve"> </v>
      </c>
      <c r="AF240" s="48" t="str">
        <f t="shared" si="132"/>
        <v xml:space="preserve"> </v>
      </c>
      <c r="AG240" s="49" t="str">
        <f t="shared" si="133"/>
        <v/>
      </c>
      <c r="AH240" s="48">
        <f t="shared" si="134"/>
        <v>19</v>
      </c>
      <c r="AI240" s="50">
        <f>'Details and Calculations'!AE239</f>
        <v>1</v>
      </c>
      <c r="AJ240" s="50">
        <f>'Details and Calculations'!AM239</f>
        <v>2</v>
      </c>
      <c r="AK240" s="50">
        <f>'Details and Calculations'!AR239</f>
        <v>3</v>
      </c>
      <c r="AL240" s="50" t="str">
        <f>'Details and Calculations'!AW239</f>
        <v xml:space="preserve"> </v>
      </c>
      <c r="AM240" s="50" t="str">
        <f>'Details and Calculations'!BA239</f>
        <v xml:space="preserve"> </v>
      </c>
      <c r="AN240" s="50" t="str">
        <f>'Details and Calculations'!BF239</f>
        <v xml:space="preserve"> </v>
      </c>
      <c r="AO240" s="50" t="str">
        <f>'Details and Calculations'!BI239</f>
        <v xml:space="preserve"> </v>
      </c>
      <c r="AP240" s="50" t="str">
        <f>'Details and Calculations'!BM239</f>
        <v xml:space="preserve"> </v>
      </c>
      <c r="AQ240" s="50" t="str">
        <f>'Details and Calculations'!BP239</f>
        <v xml:space="preserve"> </v>
      </c>
      <c r="AR240" s="50">
        <f>'Details and Calculations'!CC239</f>
        <v>3</v>
      </c>
      <c r="AS240" s="50">
        <f>'Details and Calculations'!CJ239</f>
        <v>3</v>
      </c>
      <c r="AT240" s="51">
        <f>'Details and Calculations'!T239</f>
        <v>1</v>
      </c>
      <c r="AU240" s="51">
        <f>'Details and Calculations'!Z239</f>
        <v>1</v>
      </c>
      <c r="AV240" s="51">
        <f>'Details and Calculations'!S239</f>
        <v>1</v>
      </c>
      <c r="AW240" s="51">
        <f>'Details and Calculations'!AI239</f>
        <v>1</v>
      </c>
      <c r="AX240" s="51">
        <f>'Details and Calculations'!BY239</f>
        <v>1</v>
      </c>
      <c r="AY240" s="51">
        <f>'Details and Calculations'!CG239</f>
        <v>1</v>
      </c>
      <c r="AZ240" s="51">
        <f>'Details and Calculations'!CI239</f>
        <v>0</v>
      </c>
      <c r="BA240" s="51">
        <f t="shared" si="135"/>
        <v>0</v>
      </c>
      <c r="BB240" s="52">
        <f>'Details and Calculations'!Y239</f>
        <v>2</v>
      </c>
      <c r="BC240" s="52">
        <f>'Details and Calculations'!AC239</f>
        <v>1</v>
      </c>
      <c r="BD240" s="52">
        <f>'Details and Calculations'!AK239</f>
        <v>1</v>
      </c>
      <c r="BE240" s="52">
        <f>'Details and Calculations'!AN239</f>
        <v>3500</v>
      </c>
      <c r="BF240" s="52">
        <f>'Details and Calculations'!AP239</f>
        <v>2</v>
      </c>
      <c r="BG240" s="52" t="str">
        <f>'Details and Calculations'!AT239</f>
        <v xml:space="preserve"> </v>
      </c>
      <c r="BH240" s="52" t="str">
        <f>'Details and Calculations'!AY239</f>
        <v xml:space="preserve"> </v>
      </c>
      <c r="BI240" s="52" t="str">
        <f>'Details and Calculations'!BB239</f>
        <v xml:space="preserve"> </v>
      </c>
      <c r="BJ240" s="52" t="str">
        <f>'Details and Calculations'!BD239</f>
        <v xml:space="preserve"> </v>
      </c>
      <c r="BK240" s="52">
        <f>'Details and Calculations'!CA239</f>
        <v>2</v>
      </c>
      <c r="BL240" s="43">
        <f>'Details and Calculations'!AA239</f>
        <v>1</v>
      </c>
      <c r="BM240" s="43" t="str">
        <f>'Details and Calculations'!AB239</f>
        <v>"Springbox" --Intake Structure At A Spring</v>
      </c>
      <c r="BN240" s="43">
        <f>'Details and Calculations'!AD239</f>
        <v>2016</v>
      </c>
      <c r="BO240" s="43">
        <f>'Details and Calculations'!AJ239</f>
        <v>1</v>
      </c>
      <c r="BP240" s="43">
        <f>'Details and Calculations'!AL239</f>
        <v>2016</v>
      </c>
      <c r="BQ240" s="43">
        <f>'Details and Calculations'!AO239</f>
        <v>1</v>
      </c>
      <c r="BR240" s="43">
        <f>'Details and Calculations'!AQ239</f>
        <v>2016</v>
      </c>
      <c r="BS240" s="43">
        <f>'Details and Calculations'!AS239</f>
        <v>0</v>
      </c>
      <c r="BT240" s="43" t="str">
        <f>'Details and Calculations'!AV239</f>
        <v xml:space="preserve"> </v>
      </c>
      <c r="BU240" s="43">
        <f>'Details and Calculations'!AX239</f>
        <v>0</v>
      </c>
      <c r="BV240" s="43" t="str">
        <f>'Details and Calculations'!AZ239</f>
        <v xml:space="preserve"> </v>
      </c>
      <c r="BW240" s="43">
        <f>'Details and Calculations'!BC239</f>
        <v>0</v>
      </c>
      <c r="BX240" s="43" t="str">
        <f>'Details and Calculations'!BE239</f>
        <v xml:space="preserve"> </v>
      </c>
      <c r="BY240" s="43" t="str">
        <f>'Details and Calculations'!BG239</f>
        <v xml:space="preserve"> </v>
      </c>
      <c r="BZ240" s="43" t="str">
        <f>'Details and Calculations'!BH239</f>
        <v xml:space="preserve"> </v>
      </c>
      <c r="CA240" s="43">
        <f>'Details and Calculations'!BJ239</f>
        <v>0</v>
      </c>
      <c r="CB240" s="43" t="str">
        <f>'Details and Calculations'!BK239</f>
        <v/>
      </c>
      <c r="CC240" s="43" t="str">
        <f>'Details and Calculations'!BL239</f>
        <v xml:space="preserve"> </v>
      </c>
      <c r="CD240" s="43" t="str">
        <f>'Details and Calculations'!BN239</f>
        <v xml:space="preserve"> </v>
      </c>
      <c r="CE240" s="43" t="str">
        <f>'Details and Calculations'!BO239</f>
        <v xml:space="preserve"> </v>
      </c>
      <c r="CF240" s="43">
        <f>'Details and Calculations'!BZ239</f>
        <v>1</v>
      </c>
      <c r="CG240" s="43">
        <f>'Details and Calculations'!CB239</f>
        <v>2016</v>
      </c>
      <c r="CH240" s="31"/>
      <c r="CI240" s="53"/>
    </row>
    <row r="241" spans="1:87" x14ac:dyDescent="0.3">
      <c r="A241" s="43">
        <f>'Details and Calculations'!A240</f>
        <v>2017</v>
      </c>
      <c r="B241" s="43" t="str">
        <f>'Details and Calculations'!C240</f>
        <v>Rwanda</v>
      </c>
      <c r="C241" s="43" t="str">
        <f>'Details and Calculations'!D240</f>
        <v>Rulindo</v>
      </c>
      <c r="D241" s="43" t="str">
        <f>'Details and Calculations'!E240</f>
        <v>Burega</v>
      </c>
      <c r="E241" s="43" t="str">
        <f>'Details and Calculations'!F240</f>
        <v>Butangampundu</v>
      </c>
      <c r="F241" s="43" t="str">
        <f>'Details and Calculations'!G240</f>
        <v>Kisigiro</v>
      </c>
      <c r="G241" s="43" t="str">
        <f>'Details and Calculations'!H240</f>
        <v/>
      </c>
      <c r="H241" s="43" t="str">
        <f>'Details and Calculations'!I240</f>
        <v/>
      </c>
      <c r="I241" s="43" t="str">
        <f>'Details and Calculations'!J240</f>
        <v>Rwamugaza</v>
      </c>
      <c r="J241" s="43">
        <f>'Details and Calculations'!K240</f>
        <v>605</v>
      </c>
      <c r="K241" s="43">
        <f>'Details and Calculations'!O240</f>
        <v>605</v>
      </c>
      <c r="L241" s="43">
        <f>'Details and Calculations'!P241</f>
        <v>104</v>
      </c>
      <c r="M241" s="43" t="str">
        <f>'Details and Calculations'!U240</f>
        <v>Piped Network With Pump</v>
      </c>
      <c r="N241" s="43">
        <f>'Details and Calculations'!V240</f>
        <v>2012</v>
      </c>
      <c r="O241" s="43" t="str">
        <f>'Details and Calculations'!W240</f>
        <v>Governement (District, Wasac) And Water For People</v>
      </c>
      <c r="P241" s="43" t="str">
        <f>'Details and Calculations'!X240</f>
        <v>Spring</v>
      </c>
      <c r="Q241" s="44" t="str">
        <f t="shared" si="118"/>
        <v>Low Risk</v>
      </c>
      <c r="R241" s="44" t="str">
        <f t="shared" si="119"/>
        <v>Low Risk</v>
      </c>
      <c r="S241" s="45" t="str">
        <f t="shared" si="120"/>
        <v>Intermediate Level of Service</v>
      </c>
      <c r="T241" s="62" t="str">
        <f t="shared" si="114"/>
        <v>Low Priority</v>
      </c>
      <c r="U241" s="46">
        <f t="shared" si="121"/>
        <v>6</v>
      </c>
      <c r="V241" s="28" t="str">
        <f t="shared" si="122"/>
        <v>Perform Routine Preventative Maintenance</v>
      </c>
      <c r="W241" s="47" t="str">
        <f t="shared" si="123"/>
        <v/>
      </c>
      <c r="X241" s="27" t="str">
        <f t="shared" si="124"/>
        <v>Maintain O&amp;M and Routine Monitoring</v>
      </c>
      <c r="Y241" s="48">
        <f t="shared" si="125"/>
        <v>22</v>
      </c>
      <c r="Z241" s="48">
        <f t="shared" si="126"/>
        <v>15</v>
      </c>
      <c r="AA241" s="48">
        <f t="shared" si="127"/>
        <v>25</v>
      </c>
      <c r="AB241" s="48">
        <f t="shared" si="128"/>
        <v>15</v>
      </c>
      <c r="AC241" s="48">
        <f t="shared" si="129"/>
        <v>25</v>
      </c>
      <c r="AD241" s="48">
        <f t="shared" si="130"/>
        <v>-1</v>
      </c>
      <c r="AE241" s="48">
        <f t="shared" si="131"/>
        <v>12</v>
      </c>
      <c r="AF241" s="48" t="str">
        <f t="shared" si="132"/>
        <v xml:space="preserve"> </v>
      </c>
      <c r="AG241" s="49" t="str">
        <f t="shared" si="133"/>
        <v/>
      </c>
      <c r="AH241" s="48">
        <f t="shared" si="134"/>
        <v>15</v>
      </c>
      <c r="AI241" s="50">
        <f>'Details and Calculations'!AE240</f>
        <v>1</v>
      </c>
      <c r="AJ241" s="50">
        <f>'Details and Calculations'!AM240</f>
        <v>1</v>
      </c>
      <c r="AK241" s="50">
        <f>'Details and Calculations'!AR240</f>
        <v>1</v>
      </c>
      <c r="AL241" s="50">
        <f>'Details and Calculations'!AW240</f>
        <v>1</v>
      </c>
      <c r="AM241" s="50">
        <f>'Details and Calculations'!BA240</f>
        <v>1</v>
      </c>
      <c r="AN241" s="50">
        <f>'Details and Calculations'!BF240</f>
        <v>1</v>
      </c>
      <c r="AO241" s="50">
        <f>'Details and Calculations'!BI240</f>
        <v>1</v>
      </c>
      <c r="AP241" s="50" t="str">
        <f>'Details and Calculations'!BM240</f>
        <v xml:space="preserve"> </v>
      </c>
      <c r="AQ241" s="50" t="str">
        <f>'Details and Calculations'!BP240</f>
        <v xml:space="preserve"> </v>
      </c>
      <c r="AR241" s="50">
        <f>'Details and Calculations'!CC240</f>
        <v>1</v>
      </c>
      <c r="AS241" s="50">
        <f>'Details and Calculations'!CJ240</f>
        <v>1</v>
      </c>
      <c r="AT241" s="51">
        <f>'Details and Calculations'!T240</f>
        <v>1</v>
      </c>
      <c r="AU241" s="51">
        <f>'Details and Calculations'!Z240</f>
        <v>1</v>
      </c>
      <c r="AV241" s="51">
        <f>'Details and Calculations'!S240</f>
        <v>0</v>
      </c>
      <c r="AW241" s="51">
        <f>'Details and Calculations'!AI240</f>
        <v>1</v>
      </c>
      <c r="AX241" s="51">
        <f>'Details and Calculations'!BY240</f>
        <v>1</v>
      </c>
      <c r="AY241" s="51">
        <f>'Details and Calculations'!CG240</f>
        <v>1</v>
      </c>
      <c r="AZ241" s="51">
        <f>'Details and Calculations'!CI240</f>
        <v>0</v>
      </c>
      <c r="BA241" s="51">
        <f t="shared" si="135"/>
        <v>1</v>
      </c>
      <c r="BB241" s="52">
        <f>'Details and Calculations'!Y240</f>
        <v>3</v>
      </c>
      <c r="BC241" s="52">
        <f>'Details and Calculations'!AC240</f>
        <v>3</v>
      </c>
      <c r="BD241" s="52">
        <f>'Details and Calculations'!AK240</f>
        <v>2</v>
      </c>
      <c r="BE241" s="52">
        <f>'Details and Calculations'!AN240</f>
        <v>5000</v>
      </c>
      <c r="BF241" s="52">
        <f>'Details and Calculations'!AP240</f>
        <v>16</v>
      </c>
      <c r="BG241" s="52">
        <f>'Details and Calculations'!AT240</f>
        <v>23</v>
      </c>
      <c r="BH241" s="52">
        <f>'Details and Calculations'!AY240</f>
        <v>2</v>
      </c>
      <c r="BI241" s="52">
        <f>'Details and Calculations'!BB240</f>
        <v>5000</v>
      </c>
      <c r="BJ241" s="52">
        <f>'Details and Calculations'!BD240</f>
        <v>1</v>
      </c>
      <c r="BK241" s="52">
        <f>'Details and Calculations'!CA240</f>
        <v>1</v>
      </c>
      <c r="BL241" s="43">
        <f>'Details and Calculations'!AA240</f>
        <v>1</v>
      </c>
      <c r="BM241" s="43" t="str">
        <f>'Details and Calculations'!AB240</f>
        <v/>
      </c>
      <c r="BN241" s="43">
        <f>'Details and Calculations'!AD240</f>
        <v>2009</v>
      </c>
      <c r="BO241" s="43">
        <f>'Details and Calculations'!AJ240</f>
        <v>1</v>
      </c>
      <c r="BP241" s="43">
        <f>'Details and Calculations'!AL240</f>
        <v>2012</v>
      </c>
      <c r="BQ241" s="43">
        <f>'Details and Calculations'!AO240</f>
        <v>1</v>
      </c>
      <c r="BR241" s="43">
        <f>'Details and Calculations'!AQ240</f>
        <v>2012</v>
      </c>
      <c r="BS241" s="43">
        <f>'Details and Calculations'!AS240</f>
        <v>1</v>
      </c>
      <c r="BT241" s="43">
        <f>'Details and Calculations'!AV240</f>
        <v>2012</v>
      </c>
      <c r="BU241" s="43">
        <f>'Details and Calculations'!AX240</f>
        <v>1</v>
      </c>
      <c r="BV241" s="43">
        <f>'Details and Calculations'!AZ240</f>
        <v>2012</v>
      </c>
      <c r="BW241" s="43">
        <f>'Details and Calculations'!BC240</f>
        <v>1</v>
      </c>
      <c r="BX241" s="43">
        <f>'Details and Calculations'!BE240</f>
        <v>2009</v>
      </c>
      <c r="BY241" s="43">
        <f>'Details and Calculations'!BG240</f>
        <v>1</v>
      </c>
      <c r="BZ241" s="43">
        <f>'Details and Calculations'!BH240</f>
        <v>2009</v>
      </c>
      <c r="CA241" s="43">
        <f>'Details and Calculations'!BJ240</f>
        <v>0</v>
      </c>
      <c r="CB241" s="43" t="str">
        <f>'Details and Calculations'!BK240</f>
        <v/>
      </c>
      <c r="CC241" s="43" t="str">
        <f>'Details and Calculations'!BL240</f>
        <v xml:space="preserve"> </v>
      </c>
      <c r="CD241" s="43" t="str">
        <f>'Details and Calculations'!BN240</f>
        <v xml:space="preserve"> </v>
      </c>
      <c r="CE241" s="43" t="str">
        <f>'Details and Calculations'!BO240</f>
        <v xml:space="preserve"> </v>
      </c>
      <c r="CF241" s="43">
        <f>'Details and Calculations'!BZ240</f>
        <v>1</v>
      </c>
      <c r="CG241" s="43">
        <f>'Details and Calculations'!CB240</f>
        <v>2012</v>
      </c>
      <c r="CH241" s="31"/>
      <c r="CI241" s="53"/>
    </row>
    <row r="242" spans="1:87" x14ac:dyDescent="0.3">
      <c r="A242" s="43">
        <f>'Details and Calculations'!A241</f>
        <v>2017</v>
      </c>
      <c r="B242" s="43" t="str">
        <f>'Details and Calculations'!C241</f>
        <v>Rwanda</v>
      </c>
      <c r="C242" s="43" t="str">
        <f>'Details and Calculations'!D241</f>
        <v>Rulindo</v>
      </c>
      <c r="D242" s="43" t="str">
        <f>'Details and Calculations'!E241</f>
        <v>Mbogo</v>
      </c>
      <c r="E242" s="43" t="str">
        <f>'Details and Calculations'!F241</f>
        <v>Bukoro</v>
      </c>
      <c r="F242" s="43" t="str">
        <f>'Details and Calculations'!G241</f>
        <v>Rwambogo</v>
      </c>
      <c r="G242" s="43" t="str">
        <f>'Details and Calculations'!H241</f>
        <v/>
      </c>
      <c r="H242" s="43" t="str">
        <f>'Details and Calculations'!I241</f>
        <v/>
      </c>
      <c r="I242" s="43" t="str">
        <f>'Details and Calculations'!J241</f>
        <v>Rwambogo</v>
      </c>
      <c r="J242" s="43">
        <f>'Details and Calculations'!K241</f>
        <v>156</v>
      </c>
      <c r="K242" s="43">
        <f>'Details and Calculations'!O241</f>
        <v>52</v>
      </c>
      <c r="L242" s="43" t="str">
        <f>'Details and Calculations'!P242</f>
        <v xml:space="preserve"> </v>
      </c>
      <c r="M242" s="43" t="str">
        <f>'Details and Calculations'!U241</f>
        <v>Piped Network -- Gravity Only</v>
      </c>
      <c r="N242" s="43">
        <f>'Details and Calculations'!V241</f>
        <v>2016</v>
      </c>
      <c r="O242" s="43" t="str">
        <f>'Details and Calculations'!W241</f>
        <v>Governement (District, Wasac) And Water For People</v>
      </c>
      <c r="P242" s="43" t="str">
        <f>'Details and Calculations'!X241</f>
        <v>Spring</v>
      </c>
      <c r="Q242" s="44" t="str">
        <f t="shared" si="118"/>
        <v>Low Risk</v>
      </c>
      <c r="R242" s="44" t="str">
        <f t="shared" si="119"/>
        <v>High Risk</v>
      </c>
      <c r="S242" s="45" t="str">
        <f t="shared" si="120"/>
        <v>Basic Level of Service</v>
      </c>
      <c r="T242" s="62" t="str">
        <f t="shared" si="114"/>
        <v>High Priority</v>
      </c>
      <c r="U242" s="46">
        <f t="shared" si="121"/>
        <v>5</v>
      </c>
      <c r="V242" s="28" t="str">
        <f t="shared" si="122"/>
        <v>Major Repairs or Replace System</v>
      </c>
      <c r="W242" s="47" t="str">
        <f t="shared" si="123"/>
        <v/>
      </c>
      <c r="X242" s="27" t="str">
        <f t="shared" si="124"/>
        <v>Further Technical Diagnostic Needed</v>
      </c>
      <c r="Y242" s="48">
        <f t="shared" si="125"/>
        <v>29</v>
      </c>
      <c r="Z242" s="48">
        <f t="shared" si="126"/>
        <v>19</v>
      </c>
      <c r="AA242" s="48">
        <f t="shared" si="127"/>
        <v>29</v>
      </c>
      <c r="AB242" s="48" t="str">
        <f t="shared" si="128"/>
        <v xml:space="preserve"> </v>
      </c>
      <c r="AC242" s="48">
        <f t="shared" si="129"/>
        <v>29</v>
      </c>
      <c r="AD242" s="48" t="str">
        <f t="shared" si="130"/>
        <v xml:space="preserve"> </v>
      </c>
      <c r="AE242" s="48" t="str">
        <f t="shared" si="131"/>
        <v xml:space="preserve"> </v>
      </c>
      <c r="AF242" s="48" t="str">
        <f t="shared" si="132"/>
        <v xml:space="preserve"> </v>
      </c>
      <c r="AG242" s="49" t="str">
        <f t="shared" si="133"/>
        <v/>
      </c>
      <c r="AH242" s="48">
        <f t="shared" si="134"/>
        <v>19</v>
      </c>
      <c r="AI242" s="50">
        <f>'Details and Calculations'!AE241</f>
        <v>1</v>
      </c>
      <c r="AJ242" s="50">
        <f>'Details and Calculations'!AM241</f>
        <v>1</v>
      </c>
      <c r="AK242" s="50">
        <f>'Details and Calculations'!AR241</f>
        <v>2</v>
      </c>
      <c r="AL242" s="50" t="str">
        <f>'Details and Calculations'!AW241</f>
        <v xml:space="preserve"> </v>
      </c>
      <c r="AM242" s="50">
        <f>'Details and Calculations'!BA241</f>
        <v>1</v>
      </c>
      <c r="AN242" s="50" t="str">
        <f>'Details and Calculations'!BF241</f>
        <v xml:space="preserve"> </v>
      </c>
      <c r="AO242" s="50" t="str">
        <f>'Details and Calculations'!BI241</f>
        <v xml:space="preserve"> </v>
      </c>
      <c r="AP242" s="50" t="str">
        <f>'Details and Calculations'!BM241</f>
        <v xml:space="preserve"> </v>
      </c>
      <c r="AQ242" s="50" t="str">
        <f>'Details and Calculations'!BP241</f>
        <v xml:space="preserve"> </v>
      </c>
      <c r="AR242" s="50">
        <f>'Details and Calculations'!CC241</f>
        <v>3</v>
      </c>
      <c r="AS242" s="50">
        <f>'Details and Calculations'!CJ241</f>
        <v>3</v>
      </c>
      <c r="AT242" s="51">
        <f>'Details and Calculations'!T241</f>
        <v>1</v>
      </c>
      <c r="AU242" s="51">
        <f>'Details and Calculations'!Z241</f>
        <v>1</v>
      </c>
      <c r="AV242" s="51">
        <f>'Details and Calculations'!S241</f>
        <v>0</v>
      </c>
      <c r="AW242" s="51">
        <f>'Details and Calculations'!AI241</f>
        <v>1</v>
      </c>
      <c r="AX242" s="51">
        <f>'Details and Calculations'!BY241</f>
        <v>1</v>
      </c>
      <c r="AY242" s="51">
        <f>'Details and Calculations'!CG241</f>
        <v>1</v>
      </c>
      <c r="AZ242" s="51">
        <f>'Details and Calculations'!CI241</f>
        <v>0</v>
      </c>
      <c r="BA242" s="51">
        <f t="shared" si="135"/>
        <v>0</v>
      </c>
      <c r="BB242" s="52">
        <f>'Details and Calculations'!Y241</f>
        <v>2</v>
      </c>
      <c r="BC242" s="52">
        <f>'Details and Calculations'!AC241</f>
        <v>2</v>
      </c>
      <c r="BD242" s="52">
        <f>'Details and Calculations'!AK241</f>
        <v>1</v>
      </c>
      <c r="BE242" s="52">
        <f>'Details and Calculations'!AN241</f>
        <v>700</v>
      </c>
      <c r="BF242" s="52">
        <f>'Details and Calculations'!AP241</f>
        <v>1</v>
      </c>
      <c r="BG242" s="52" t="str">
        <f>'Details and Calculations'!AT241</f>
        <v xml:space="preserve"> </v>
      </c>
      <c r="BH242" s="52">
        <f>'Details and Calculations'!AY241</f>
        <v>1</v>
      </c>
      <c r="BI242" s="52">
        <f>'Details and Calculations'!BB241</f>
        <v>350</v>
      </c>
      <c r="BJ242" s="52" t="str">
        <f>'Details and Calculations'!BD241</f>
        <v xml:space="preserve"> </v>
      </c>
      <c r="BK242" s="52">
        <f>'Details and Calculations'!CA241</f>
        <v>3</v>
      </c>
      <c r="BL242" s="43">
        <f>'Details and Calculations'!AA241</f>
        <v>1</v>
      </c>
      <c r="BM242" s="43" t="str">
        <f>'Details and Calculations'!AB241</f>
        <v>"Springbox" --Intake Structure At A Spring|Collection Chamber</v>
      </c>
      <c r="BN242" s="43">
        <f>'Details and Calculations'!AD241</f>
        <v>2016</v>
      </c>
      <c r="BO242" s="43">
        <f>'Details and Calculations'!AJ241</f>
        <v>1</v>
      </c>
      <c r="BP242" s="43">
        <f>'Details and Calculations'!AL241</f>
        <v>2016</v>
      </c>
      <c r="BQ242" s="43">
        <f>'Details and Calculations'!AO241</f>
        <v>1</v>
      </c>
      <c r="BR242" s="43">
        <f>'Details and Calculations'!AQ241</f>
        <v>2016</v>
      </c>
      <c r="BS242" s="43">
        <f>'Details and Calculations'!AS241</f>
        <v>0</v>
      </c>
      <c r="BT242" s="43" t="str">
        <f>'Details and Calculations'!AV241</f>
        <v xml:space="preserve"> </v>
      </c>
      <c r="BU242" s="43">
        <f>'Details and Calculations'!AX241</f>
        <v>1</v>
      </c>
      <c r="BV242" s="43">
        <f>'Details and Calculations'!AZ241</f>
        <v>2016</v>
      </c>
      <c r="BW242" s="43">
        <f>'Details and Calculations'!BC241</f>
        <v>0</v>
      </c>
      <c r="BX242" s="43" t="str">
        <f>'Details and Calculations'!BE241</f>
        <v xml:space="preserve"> </v>
      </c>
      <c r="BY242" s="43" t="str">
        <f>'Details and Calculations'!BG241</f>
        <v xml:space="preserve"> </v>
      </c>
      <c r="BZ242" s="43" t="str">
        <f>'Details and Calculations'!BH241</f>
        <v xml:space="preserve"> </v>
      </c>
      <c r="CA242" s="43">
        <f>'Details and Calculations'!BJ241</f>
        <v>0</v>
      </c>
      <c r="CB242" s="43" t="str">
        <f>'Details and Calculations'!BK241</f>
        <v/>
      </c>
      <c r="CC242" s="43" t="str">
        <f>'Details and Calculations'!BL241</f>
        <v xml:space="preserve"> </v>
      </c>
      <c r="CD242" s="43" t="str">
        <f>'Details and Calculations'!BN241</f>
        <v xml:space="preserve"> </v>
      </c>
      <c r="CE242" s="43" t="str">
        <f>'Details and Calculations'!BO241</f>
        <v xml:space="preserve"> </v>
      </c>
      <c r="CF242" s="43">
        <f>'Details and Calculations'!BZ241</f>
        <v>1</v>
      </c>
      <c r="CG242" s="43">
        <f>'Details and Calculations'!CB241</f>
        <v>2016</v>
      </c>
      <c r="CH242" s="31"/>
      <c r="CI242" s="53"/>
    </row>
    <row r="243" spans="1:87" x14ac:dyDescent="0.3">
      <c r="A243" s="43">
        <f>'Details and Calculations'!A242</f>
        <v>2017</v>
      </c>
      <c r="B243" s="43" t="str">
        <f>'Details and Calculations'!C242</f>
        <v>Rwanda</v>
      </c>
      <c r="C243" s="43" t="str">
        <f>'Details and Calculations'!D242</f>
        <v>Rulindo</v>
      </c>
      <c r="D243" s="43" t="str">
        <f>'Details and Calculations'!E242</f>
        <v>Buyoga</v>
      </c>
      <c r="E243" s="43" t="str">
        <f>'Details and Calculations'!F242</f>
        <v>Busoro</v>
      </c>
      <c r="F243" s="43" t="str">
        <f>'Details and Calculations'!G242</f>
        <v>Rugarama</v>
      </c>
      <c r="G243" s="43" t="str">
        <f>'Details and Calculations'!H242</f>
        <v/>
      </c>
      <c r="H243" s="43" t="str">
        <f>'Details and Calculations'!I242</f>
        <v/>
      </c>
      <c r="I243" s="43" t="str">
        <f>'Details and Calculations'!J242</f>
        <v>Water at Kaziba chez Verene/Nyirambuga pumping system</v>
      </c>
      <c r="J243" s="43">
        <f>'Details and Calculations'!K242</f>
        <v>189</v>
      </c>
      <c r="K243" s="43">
        <f>'Details and Calculations'!O242</f>
        <v>189</v>
      </c>
      <c r="L243" s="43">
        <f>'Details and Calculations'!P243</f>
        <v>1125</v>
      </c>
      <c r="M243" s="43" t="str">
        <f>'Details and Calculations'!U242</f>
        <v>Piped Network With Pump</v>
      </c>
      <c r="N243" s="43">
        <f>'Details and Calculations'!V242</f>
        <v>2012</v>
      </c>
      <c r="O243" s="43" t="str">
        <f>'Details and Calculations'!W242</f>
        <v>Governement (District, Wasac) And Water For People</v>
      </c>
      <c r="P243" s="43" t="str">
        <f>'Details and Calculations'!X242</f>
        <v>Spring</v>
      </c>
      <c r="Q243" s="44" t="str">
        <f t="shared" si="118"/>
        <v>Low Risk</v>
      </c>
      <c r="R243" s="44" t="str">
        <f t="shared" si="119"/>
        <v>Low Risk</v>
      </c>
      <c r="S243" s="45" t="str">
        <f t="shared" si="120"/>
        <v>Intermediate Level of Service</v>
      </c>
      <c r="T243" s="62" t="str">
        <f t="shared" si="114"/>
        <v>Low Priority</v>
      </c>
      <c r="U243" s="46">
        <f t="shared" si="121"/>
        <v>7</v>
      </c>
      <c r="V243" s="28" t="str">
        <f t="shared" si="122"/>
        <v>Perform Routine Preventative Maintenance</v>
      </c>
      <c r="W243" s="47" t="str">
        <f t="shared" si="123"/>
        <v/>
      </c>
      <c r="X243" s="27" t="str">
        <f t="shared" si="124"/>
        <v>Maintain O&amp;M and Routine Monitoring</v>
      </c>
      <c r="Y243" s="48" t="str">
        <f t="shared" si="125"/>
        <v xml:space="preserve"> </v>
      </c>
      <c r="Z243" s="48" t="str">
        <f t="shared" si="126"/>
        <v xml:space="preserve"> </v>
      </c>
      <c r="AA243" s="48" t="str">
        <f t="shared" si="127"/>
        <v xml:space="preserve"> </v>
      </c>
      <c r="AB243" s="48" t="str">
        <f t="shared" si="128"/>
        <v xml:space="preserve"> </v>
      </c>
      <c r="AC243" s="48" t="str">
        <f t="shared" si="129"/>
        <v xml:space="preserve"> </v>
      </c>
      <c r="AD243" s="48" t="str">
        <f t="shared" si="130"/>
        <v xml:space="preserve"> </v>
      </c>
      <c r="AE243" s="48" t="str">
        <f t="shared" si="131"/>
        <v xml:space="preserve"> </v>
      </c>
      <c r="AF243" s="48" t="str">
        <f t="shared" si="132"/>
        <v xml:space="preserve"> </v>
      </c>
      <c r="AG243" s="49" t="str">
        <f t="shared" si="133"/>
        <v/>
      </c>
      <c r="AH243" s="48">
        <f t="shared" si="134"/>
        <v>15</v>
      </c>
      <c r="AI243" s="50" t="str">
        <f>'Details and Calculations'!AE242</f>
        <v xml:space="preserve"> </v>
      </c>
      <c r="AJ243" s="50" t="str">
        <f>'Details and Calculations'!AM242</f>
        <v xml:space="preserve"> </v>
      </c>
      <c r="AK243" s="50" t="str">
        <f>'Details and Calculations'!AR242</f>
        <v xml:space="preserve"> </v>
      </c>
      <c r="AL243" s="50" t="str">
        <f>'Details and Calculations'!AW242</f>
        <v xml:space="preserve"> </v>
      </c>
      <c r="AM243" s="50" t="str">
        <f>'Details and Calculations'!BA242</f>
        <v xml:space="preserve"> </v>
      </c>
      <c r="AN243" s="50" t="str">
        <f>'Details and Calculations'!BF242</f>
        <v xml:space="preserve"> </v>
      </c>
      <c r="AO243" s="50" t="str">
        <f>'Details and Calculations'!BI242</f>
        <v xml:space="preserve"> </v>
      </c>
      <c r="AP243" s="50" t="str">
        <f>'Details and Calculations'!BM242</f>
        <v xml:space="preserve"> </v>
      </c>
      <c r="AQ243" s="50" t="str">
        <f>'Details and Calculations'!BP242</f>
        <v xml:space="preserve"> </v>
      </c>
      <c r="AR243" s="50">
        <f>'Details and Calculations'!CC242</f>
        <v>1</v>
      </c>
      <c r="AS243" s="50">
        <f>'Details and Calculations'!CJ242</f>
        <v>1</v>
      </c>
      <c r="AT243" s="51">
        <f>'Details and Calculations'!T242</f>
        <v>1</v>
      </c>
      <c r="AU243" s="51">
        <f>'Details and Calculations'!Z242</f>
        <v>1</v>
      </c>
      <c r="AV243" s="51">
        <f>'Details and Calculations'!S242</f>
        <v>0</v>
      </c>
      <c r="AW243" s="51">
        <f>'Details and Calculations'!AI242</f>
        <v>1</v>
      </c>
      <c r="AX243" s="51">
        <f>'Details and Calculations'!BY242</f>
        <v>1</v>
      </c>
      <c r="AY243" s="51">
        <f>'Details and Calculations'!CG242</f>
        <v>1</v>
      </c>
      <c r="AZ243" s="51">
        <f>'Details and Calculations'!CI242</f>
        <v>1</v>
      </c>
      <c r="BA243" s="51">
        <f t="shared" si="135"/>
        <v>1</v>
      </c>
      <c r="BB243" s="52">
        <f>'Details and Calculations'!Y242</f>
        <v>2</v>
      </c>
      <c r="BC243" s="52" t="str">
        <f>'Details and Calculations'!AC242</f>
        <v xml:space="preserve"> </v>
      </c>
      <c r="BD243" s="52" t="str">
        <f>'Details and Calculations'!AK242</f>
        <v xml:space="preserve"> </v>
      </c>
      <c r="BE243" s="52" t="str">
        <f>'Details and Calculations'!AN242</f>
        <v xml:space="preserve"> </v>
      </c>
      <c r="BF243" s="52" t="str">
        <f>'Details and Calculations'!AP242</f>
        <v xml:space="preserve"> </v>
      </c>
      <c r="BG243" s="52" t="str">
        <f>'Details and Calculations'!AT242</f>
        <v xml:space="preserve"> </v>
      </c>
      <c r="BH243" s="52" t="str">
        <f>'Details and Calculations'!AY242</f>
        <v xml:space="preserve"> </v>
      </c>
      <c r="BI243" s="52" t="str">
        <f>'Details and Calculations'!BB242</f>
        <v xml:space="preserve"> </v>
      </c>
      <c r="BJ243" s="52" t="str">
        <f>'Details and Calculations'!BD242</f>
        <v xml:space="preserve"> </v>
      </c>
      <c r="BK243" s="52">
        <f>'Details and Calculations'!CA242</f>
        <v>2</v>
      </c>
      <c r="BL243" s="43">
        <f>'Details and Calculations'!AA242</f>
        <v>0</v>
      </c>
      <c r="BM243" s="43" t="str">
        <f>'Details and Calculations'!AB242</f>
        <v/>
      </c>
      <c r="BN243" s="43" t="str">
        <f>'Details and Calculations'!AD242</f>
        <v xml:space="preserve"> </v>
      </c>
      <c r="BO243" s="43">
        <f>'Details and Calculations'!AJ242</f>
        <v>0</v>
      </c>
      <c r="BP243" s="43" t="str">
        <f>'Details and Calculations'!AL242</f>
        <v xml:space="preserve"> </v>
      </c>
      <c r="BQ243" s="43">
        <f>'Details and Calculations'!AO242</f>
        <v>0</v>
      </c>
      <c r="BR243" s="43" t="str">
        <f>'Details and Calculations'!AQ242</f>
        <v xml:space="preserve"> </v>
      </c>
      <c r="BS243" s="43">
        <f>'Details and Calculations'!AS242</f>
        <v>0</v>
      </c>
      <c r="BT243" s="43" t="str">
        <f>'Details and Calculations'!AV242</f>
        <v xml:space="preserve"> </v>
      </c>
      <c r="BU243" s="43">
        <f>'Details and Calculations'!AX242</f>
        <v>0</v>
      </c>
      <c r="BV243" s="43" t="str">
        <f>'Details and Calculations'!AZ242</f>
        <v xml:space="preserve"> </v>
      </c>
      <c r="BW243" s="43">
        <f>'Details and Calculations'!BC242</f>
        <v>0</v>
      </c>
      <c r="BX243" s="43" t="str">
        <f>'Details and Calculations'!BE242</f>
        <v xml:space="preserve"> </v>
      </c>
      <c r="BY243" s="43" t="str">
        <f>'Details and Calculations'!BG242</f>
        <v xml:space="preserve"> </v>
      </c>
      <c r="BZ243" s="43" t="str">
        <f>'Details and Calculations'!BH242</f>
        <v xml:space="preserve"> </v>
      </c>
      <c r="CA243" s="43">
        <f>'Details and Calculations'!BJ242</f>
        <v>0</v>
      </c>
      <c r="CB243" s="43" t="str">
        <f>'Details and Calculations'!BK242</f>
        <v/>
      </c>
      <c r="CC243" s="43" t="str">
        <f>'Details and Calculations'!BL242</f>
        <v xml:space="preserve"> </v>
      </c>
      <c r="CD243" s="43" t="str">
        <f>'Details and Calculations'!BN242</f>
        <v xml:space="preserve"> </v>
      </c>
      <c r="CE243" s="43" t="str">
        <f>'Details and Calculations'!BO242</f>
        <v xml:space="preserve"> </v>
      </c>
      <c r="CF243" s="43">
        <f>'Details and Calculations'!BZ242</f>
        <v>1</v>
      </c>
      <c r="CG243" s="43">
        <f>'Details and Calculations'!CB242</f>
        <v>2012</v>
      </c>
      <c r="CH243" s="31"/>
      <c r="CI243" s="53"/>
    </row>
    <row r="244" spans="1:87" x14ac:dyDescent="0.3">
      <c r="A244" s="43">
        <f>'Details and Calculations'!A243</f>
        <v>2017</v>
      </c>
      <c r="B244" s="43" t="str">
        <f>'Details and Calculations'!C243</f>
        <v>Rwanda</v>
      </c>
      <c r="C244" s="43" t="str">
        <f>'Details and Calculations'!D243</f>
        <v>Rulindo</v>
      </c>
      <c r="D244" s="43" t="str">
        <f>'Details and Calculations'!E243</f>
        <v>Cyinzuzi</v>
      </c>
      <c r="E244" s="43" t="str">
        <f>'Details and Calculations'!F243</f>
        <v>Budakiranya</v>
      </c>
      <c r="F244" s="43" t="str">
        <f>'Details and Calculations'!G243</f>
        <v>Kamatongo</v>
      </c>
      <c r="G244" s="43" t="str">
        <f>'Details and Calculations'!H243</f>
        <v/>
      </c>
      <c r="H244" s="43" t="str">
        <f>'Details and Calculations'!I243</f>
        <v/>
      </c>
      <c r="I244" s="43" t="str">
        <f>'Details and Calculations'!J243</f>
        <v>0</v>
      </c>
      <c r="J244" s="43">
        <f>'Details and Calculations'!K243</f>
        <v>1125</v>
      </c>
      <c r="K244" s="43" t="str">
        <f>'Details and Calculations'!O243</f>
        <v xml:space="preserve"> </v>
      </c>
      <c r="L244" s="43" t="str">
        <f>'Details and Calculations'!P244</f>
        <v xml:space="preserve"> </v>
      </c>
      <c r="M244" s="43" t="str">
        <f>'Details and Calculations'!U243</f>
        <v>Piped Network With Pump</v>
      </c>
      <c r="N244" s="43">
        <f>'Details and Calculations'!V243</f>
        <v>2014</v>
      </c>
      <c r="O244" s="43" t="str">
        <f>'Details and Calculations'!W243</f>
        <v>Governement (District, Wasac) And Water For People</v>
      </c>
      <c r="P244" s="43" t="str">
        <f>'Details and Calculations'!X243</f>
        <v>Spring</v>
      </c>
      <c r="Q244" s="44" t="str">
        <f t="shared" si="118"/>
        <v>Low Risk</v>
      </c>
      <c r="R244" s="44" t="str">
        <f t="shared" si="119"/>
        <v>High Risk</v>
      </c>
      <c r="S244" s="45" t="str">
        <f t="shared" si="120"/>
        <v>Basic Level of Service</v>
      </c>
      <c r="T244" s="62" t="str">
        <f t="shared" si="114"/>
        <v>High Priority</v>
      </c>
      <c r="U244" s="46">
        <f t="shared" si="121"/>
        <v>3</v>
      </c>
      <c r="V244" s="28" t="str">
        <f t="shared" si="122"/>
        <v>Major Repairs or Replace System</v>
      </c>
      <c r="W244" s="47" t="str">
        <f t="shared" si="123"/>
        <v/>
      </c>
      <c r="X244" s="27" t="str">
        <f t="shared" si="124"/>
        <v>Further Technical Diagnostic Needed</v>
      </c>
      <c r="Y244" s="48">
        <f t="shared" si="125"/>
        <v>22</v>
      </c>
      <c r="Z244" s="48">
        <f t="shared" si="126"/>
        <v>17</v>
      </c>
      <c r="AA244" s="48">
        <f t="shared" si="127"/>
        <v>27</v>
      </c>
      <c r="AB244" s="48">
        <f t="shared" si="128"/>
        <v>17</v>
      </c>
      <c r="AC244" s="48">
        <f t="shared" si="129"/>
        <v>27</v>
      </c>
      <c r="AD244" s="48">
        <f t="shared" si="130"/>
        <v>-1</v>
      </c>
      <c r="AE244" s="48">
        <f t="shared" si="131"/>
        <v>12</v>
      </c>
      <c r="AF244" s="48" t="str">
        <f t="shared" si="132"/>
        <v xml:space="preserve"> </v>
      </c>
      <c r="AG244" s="49" t="str">
        <f t="shared" si="133"/>
        <v/>
      </c>
      <c r="AH244" s="48">
        <f t="shared" si="134"/>
        <v>17</v>
      </c>
      <c r="AI244" s="50">
        <f>'Details and Calculations'!AE243</f>
        <v>1</v>
      </c>
      <c r="AJ244" s="50">
        <f>'Details and Calculations'!AM243</f>
        <v>3</v>
      </c>
      <c r="AK244" s="50">
        <f>'Details and Calculations'!AR243</f>
        <v>3</v>
      </c>
      <c r="AL244" s="50">
        <f>'Details and Calculations'!AW243</f>
        <v>3</v>
      </c>
      <c r="AM244" s="50">
        <f>'Details and Calculations'!BA243</f>
        <v>3</v>
      </c>
      <c r="AN244" s="50">
        <f>'Details and Calculations'!BF243</f>
        <v>1</v>
      </c>
      <c r="AO244" s="50">
        <f>'Details and Calculations'!BI243</f>
        <v>1</v>
      </c>
      <c r="AP244" s="50" t="str">
        <f>'Details and Calculations'!BM243</f>
        <v xml:space="preserve"> </v>
      </c>
      <c r="AQ244" s="50" t="str">
        <f>'Details and Calculations'!BP243</f>
        <v xml:space="preserve"> </v>
      </c>
      <c r="AR244" s="50">
        <f>'Details and Calculations'!CC243</f>
        <v>3</v>
      </c>
      <c r="AS244" s="50">
        <f>'Details and Calculations'!CJ243</f>
        <v>3</v>
      </c>
      <c r="AT244" s="51">
        <f>'Details and Calculations'!T243</f>
        <v>1</v>
      </c>
      <c r="AU244" s="51">
        <f>'Details and Calculations'!Z243</f>
        <v>1</v>
      </c>
      <c r="AV244" s="51">
        <f>'Details and Calculations'!S243</f>
        <v>0</v>
      </c>
      <c r="AW244" s="51">
        <f>'Details and Calculations'!AI243</f>
        <v>0</v>
      </c>
      <c r="AX244" s="51">
        <f>'Details and Calculations'!BY243</f>
        <v>1</v>
      </c>
      <c r="AY244" s="51">
        <f>'Details and Calculations'!CG243</f>
        <v>0</v>
      </c>
      <c r="AZ244" s="51">
        <f>'Details and Calculations'!CI243</f>
        <v>0</v>
      </c>
      <c r="BA244" s="51">
        <f t="shared" si="135"/>
        <v>0</v>
      </c>
      <c r="BB244" s="52">
        <f>'Details and Calculations'!Y243</f>
        <v>3</v>
      </c>
      <c r="BC244" s="52">
        <f>'Details and Calculations'!AC243</f>
        <v>2</v>
      </c>
      <c r="BD244" s="52">
        <f>'Details and Calculations'!AK243</f>
        <v>2</v>
      </c>
      <c r="BE244" s="52">
        <f>'Details and Calculations'!AN243</f>
        <v>3000</v>
      </c>
      <c r="BF244" s="52">
        <f>'Details and Calculations'!AP243</f>
        <v>6</v>
      </c>
      <c r="BG244" s="52">
        <f>'Details and Calculations'!AT243</f>
        <v>13</v>
      </c>
      <c r="BH244" s="52">
        <f>'Details and Calculations'!AY243</f>
        <v>2</v>
      </c>
      <c r="BI244" s="52">
        <f>'Details and Calculations'!BB243</f>
        <v>3000</v>
      </c>
      <c r="BJ244" s="52">
        <f>'Details and Calculations'!BD243</f>
        <v>1</v>
      </c>
      <c r="BK244" s="52">
        <f>'Details and Calculations'!CA243</f>
        <v>1</v>
      </c>
      <c r="BL244" s="43">
        <f>'Details and Calculations'!AA243</f>
        <v>1</v>
      </c>
      <c r="BM244" s="43" t="str">
        <f>'Details and Calculations'!AB243</f>
        <v>"Springbox" --Intake Structure At A Spring</v>
      </c>
      <c r="BN244" s="43">
        <f>'Details and Calculations'!AD243</f>
        <v>2009</v>
      </c>
      <c r="BO244" s="43">
        <f>'Details and Calculations'!AJ243</f>
        <v>1</v>
      </c>
      <c r="BP244" s="43">
        <f>'Details and Calculations'!AL243</f>
        <v>2014</v>
      </c>
      <c r="BQ244" s="43">
        <f>'Details and Calculations'!AO243</f>
        <v>1</v>
      </c>
      <c r="BR244" s="43">
        <f>'Details and Calculations'!AQ243</f>
        <v>2014</v>
      </c>
      <c r="BS244" s="43">
        <f>'Details and Calculations'!AS243</f>
        <v>1</v>
      </c>
      <c r="BT244" s="43">
        <f>'Details and Calculations'!AV243</f>
        <v>2014</v>
      </c>
      <c r="BU244" s="43">
        <f>'Details and Calculations'!AX243</f>
        <v>1</v>
      </c>
      <c r="BV244" s="43">
        <f>'Details and Calculations'!AZ243</f>
        <v>2014</v>
      </c>
      <c r="BW244" s="43">
        <f>'Details and Calculations'!BC243</f>
        <v>1</v>
      </c>
      <c r="BX244" s="43">
        <f>'Details and Calculations'!BE243</f>
        <v>2009</v>
      </c>
      <c r="BY244" s="43">
        <f>'Details and Calculations'!BG243</f>
        <v>1</v>
      </c>
      <c r="BZ244" s="43">
        <f>'Details and Calculations'!BH243</f>
        <v>2009</v>
      </c>
      <c r="CA244" s="43">
        <f>'Details and Calculations'!BJ243</f>
        <v>0</v>
      </c>
      <c r="CB244" s="43" t="str">
        <f>'Details and Calculations'!BK243</f>
        <v/>
      </c>
      <c r="CC244" s="43" t="str">
        <f>'Details and Calculations'!BL243</f>
        <v xml:space="preserve"> </v>
      </c>
      <c r="CD244" s="43" t="str">
        <f>'Details and Calculations'!BN243</f>
        <v xml:space="preserve"> </v>
      </c>
      <c r="CE244" s="43" t="str">
        <f>'Details and Calculations'!BO243</f>
        <v xml:space="preserve"> </v>
      </c>
      <c r="CF244" s="43">
        <f>'Details and Calculations'!BZ243</f>
        <v>1</v>
      </c>
      <c r="CG244" s="43">
        <f>'Details and Calculations'!CB243</f>
        <v>2014</v>
      </c>
      <c r="CH244" s="31"/>
      <c r="CI244" s="53"/>
    </row>
    <row r="245" spans="1:87" x14ac:dyDescent="0.3">
      <c r="A245" s="43">
        <f>'Details and Calculations'!A244</f>
        <v>2017</v>
      </c>
      <c r="B245" s="43" t="str">
        <f>'Details and Calculations'!C244</f>
        <v>Rwanda</v>
      </c>
      <c r="C245" s="43" t="str">
        <f>'Details and Calculations'!D244</f>
        <v>Rulindo</v>
      </c>
      <c r="D245" s="43" t="str">
        <f>'Details and Calculations'!E244</f>
        <v>Kinihira</v>
      </c>
      <c r="E245" s="43" t="str">
        <f>'Details and Calculations'!F244</f>
        <v>Butunzi</v>
      </c>
      <c r="F245" s="43" t="str">
        <f>'Details and Calculations'!G244</f>
        <v>Barayi</v>
      </c>
      <c r="G245" s="43" t="str">
        <f>'Details and Calculations'!H244</f>
        <v/>
      </c>
      <c r="H245" s="43" t="str">
        <f>'Details and Calculations'!I244</f>
        <v/>
      </c>
      <c r="I245" s="43" t="str">
        <f>'Details and Calculations'!J244</f>
        <v>Miyove- Kinihira</v>
      </c>
      <c r="J245" s="43">
        <f>'Details and Calculations'!K244</f>
        <v>1600</v>
      </c>
      <c r="K245" s="43">
        <f>'Details and Calculations'!O244</f>
        <v>1600</v>
      </c>
      <c r="L245" s="43">
        <f>'Details and Calculations'!P245</f>
        <v>10</v>
      </c>
      <c r="M245" s="43" t="str">
        <f>'Details and Calculations'!U244</f>
        <v>Piped Network -- Gravity Only</v>
      </c>
      <c r="N245" s="43">
        <f>'Details and Calculations'!V244</f>
        <v>2001</v>
      </c>
      <c r="O245" s="43" t="str">
        <f>'Details and Calculations'!W244</f>
        <v>Gkww</v>
      </c>
      <c r="P245" s="43" t="str">
        <f>'Details and Calculations'!X244</f>
        <v>Spring</v>
      </c>
      <c r="Q245" s="44" t="str">
        <f t="shared" si="118"/>
        <v>High Risk</v>
      </c>
      <c r="R245" s="44" t="str">
        <f t="shared" si="119"/>
        <v>Medium Risk</v>
      </c>
      <c r="S245" s="45" t="str">
        <f t="shared" si="120"/>
        <v>Intermediate Level of Service</v>
      </c>
      <c r="T245" s="62" t="str">
        <f t="shared" si="114"/>
        <v>Medium Priority</v>
      </c>
      <c r="U245" s="46">
        <f t="shared" si="121"/>
        <v>6</v>
      </c>
      <c r="V245" s="28" t="str">
        <f t="shared" si="122"/>
        <v>Consider Replacing Aging Components</v>
      </c>
      <c r="W245" s="47" t="str">
        <f t="shared" si="123"/>
        <v xml:space="preserve">Intake Structure,  Conduction Line, Storage Tank, Other Concrete Structures,  Pump, Pump Station,  Treatment Equipment,  </v>
      </c>
      <c r="X245" s="27" t="str">
        <f t="shared" si="124"/>
        <v xml:space="preserve">Further Technical Diagnostic Needed </v>
      </c>
      <c r="Y245" s="48">
        <f t="shared" si="125"/>
        <v>2</v>
      </c>
      <c r="Z245" s="48">
        <f t="shared" si="126"/>
        <v>-8</v>
      </c>
      <c r="AA245" s="48">
        <f t="shared" si="127"/>
        <v>2</v>
      </c>
      <c r="AB245" s="48">
        <f t="shared" si="128"/>
        <v>-8</v>
      </c>
      <c r="AC245" s="48">
        <f t="shared" si="129"/>
        <v>2</v>
      </c>
      <c r="AD245" s="48" t="str">
        <f t="shared" si="130"/>
        <v xml:space="preserve"> </v>
      </c>
      <c r="AE245" s="48" t="str">
        <f t="shared" si="131"/>
        <v xml:space="preserve"> </v>
      </c>
      <c r="AF245" s="48" t="str">
        <f t="shared" si="132"/>
        <v xml:space="preserve"> </v>
      </c>
      <c r="AG245" s="49" t="str">
        <f t="shared" si="133"/>
        <v/>
      </c>
      <c r="AH245" s="48">
        <f t="shared" si="134"/>
        <v>-8</v>
      </c>
      <c r="AI245" s="50">
        <f>'Details and Calculations'!AE244</f>
        <v>2</v>
      </c>
      <c r="AJ245" s="50">
        <f>'Details and Calculations'!AM244</f>
        <v>2</v>
      </c>
      <c r="AK245" s="50">
        <f>'Details and Calculations'!AR244</f>
        <v>1</v>
      </c>
      <c r="AL245" s="50">
        <f>'Details and Calculations'!AW244</f>
        <v>2</v>
      </c>
      <c r="AM245" s="50">
        <f>'Details and Calculations'!BA244</f>
        <v>2</v>
      </c>
      <c r="AN245" s="50" t="str">
        <f>'Details and Calculations'!BF244</f>
        <v xml:space="preserve"> </v>
      </c>
      <c r="AO245" s="50" t="str">
        <f>'Details and Calculations'!BI244</f>
        <v xml:space="preserve"> </v>
      </c>
      <c r="AP245" s="50" t="str">
        <f>'Details and Calculations'!BM244</f>
        <v xml:space="preserve"> </v>
      </c>
      <c r="AQ245" s="50" t="str">
        <f>'Details and Calculations'!BP244</f>
        <v xml:space="preserve"> </v>
      </c>
      <c r="AR245" s="50">
        <f>'Details and Calculations'!CC244</f>
        <v>2</v>
      </c>
      <c r="AS245" s="50">
        <f>'Details and Calculations'!CJ244</f>
        <v>2</v>
      </c>
      <c r="AT245" s="51">
        <f>'Details and Calculations'!T244</f>
        <v>1</v>
      </c>
      <c r="AU245" s="51">
        <f>'Details and Calculations'!Z244</f>
        <v>1</v>
      </c>
      <c r="AV245" s="51">
        <f>'Details and Calculations'!S244</f>
        <v>0</v>
      </c>
      <c r="AW245" s="51">
        <f>'Details and Calculations'!AI244</f>
        <v>1</v>
      </c>
      <c r="AX245" s="51">
        <f>'Details and Calculations'!BY244</f>
        <v>1</v>
      </c>
      <c r="AY245" s="51">
        <f>'Details and Calculations'!CG244</f>
        <v>1</v>
      </c>
      <c r="AZ245" s="51">
        <f>'Details and Calculations'!CI244</f>
        <v>1</v>
      </c>
      <c r="BA245" s="51">
        <f t="shared" si="135"/>
        <v>0</v>
      </c>
      <c r="BB245" s="52">
        <f>'Details and Calculations'!Y244</f>
        <v>1</v>
      </c>
      <c r="BC245" s="52">
        <f>'Details and Calculations'!AC244</f>
        <v>3</v>
      </c>
      <c r="BD245" s="52">
        <f>'Details and Calculations'!AK244</f>
        <v>1</v>
      </c>
      <c r="BE245" s="52">
        <f>'Details and Calculations'!AN244</f>
        <v>8000</v>
      </c>
      <c r="BF245" s="52">
        <f>'Details and Calculations'!AP244</f>
        <v>4</v>
      </c>
      <c r="BG245" s="52">
        <f>'Details and Calculations'!AT244</f>
        <v>18</v>
      </c>
      <c r="BH245" s="52">
        <f>'Details and Calculations'!AY244</f>
        <v>2</v>
      </c>
      <c r="BI245" s="52">
        <f>'Details and Calculations'!BB244</f>
        <v>1989</v>
      </c>
      <c r="BJ245" s="52" t="str">
        <f>'Details and Calculations'!BD244</f>
        <v xml:space="preserve"> </v>
      </c>
      <c r="BK245" s="52">
        <f>'Details and Calculations'!CA244</f>
        <v>1</v>
      </c>
      <c r="BL245" s="43">
        <f>'Details and Calculations'!AA244</f>
        <v>1</v>
      </c>
      <c r="BM245" s="43" t="str">
        <f>'Details and Calculations'!AB244</f>
        <v>"Springbox" --Intake Structure At A Spring</v>
      </c>
      <c r="BN245" s="43">
        <f>'Details and Calculations'!AD244</f>
        <v>1989</v>
      </c>
      <c r="BO245" s="43">
        <f>'Details and Calculations'!AJ244</f>
        <v>1</v>
      </c>
      <c r="BP245" s="43">
        <f>'Details and Calculations'!AL244</f>
        <v>1989</v>
      </c>
      <c r="BQ245" s="43">
        <f>'Details and Calculations'!AO244</f>
        <v>1</v>
      </c>
      <c r="BR245" s="43">
        <f>'Details and Calculations'!AQ244</f>
        <v>1989</v>
      </c>
      <c r="BS245" s="43">
        <f>'Details and Calculations'!AS244</f>
        <v>1</v>
      </c>
      <c r="BT245" s="43">
        <f>'Details and Calculations'!AV244</f>
        <v>1989</v>
      </c>
      <c r="BU245" s="43">
        <f>'Details and Calculations'!AX244</f>
        <v>1</v>
      </c>
      <c r="BV245" s="43">
        <f>'Details and Calculations'!AZ244</f>
        <v>1989</v>
      </c>
      <c r="BW245" s="43">
        <f>'Details and Calculations'!BC244</f>
        <v>0</v>
      </c>
      <c r="BX245" s="43" t="str">
        <f>'Details and Calculations'!BE244</f>
        <v xml:space="preserve"> </v>
      </c>
      <c r="BY245" s="43" t="str">
        <f>'Details and Calculations'!BG244</f>
        <v xml:space="preserve"> </v>
      </c>
      <c r="BZ245" s="43" t="str">
        <f>'Details and Calculations'!BH244</f>
        <v xml:space="preserve"> </v>
      </c>
      <c r="CA245" s="43">
        <f>'Details and Calculations'!BJ244</f>
        <v>0</v>
      </c>
      <c r="CB245" s="43" t="str">
        <f>'Details and Calculations'!BK244</f>
        <v/>
      </c>
      <c r="CC245" s="43" t="str">
        <f>'Details and Calculations'!BL244</f>
        <v xml:space="preserve"> </v>
      </c>
      <c r="CD245" s="43" t="str">
        <f>'Details and Calculations'!BN244</f>
        <v xml:space="preserve"> </v>
      </c>
      <c r="CE245" s="43" t="str">
        <f>'Details and Calculations'!BO244</f>
        <v xml:space="preserve"> </v>
      </c>
      <c r="CF245" s="43">
        <f>'Details and Calculations'!BZ244</f>
        <v>1</v>
      </c>
      <c r="CG245" s="43">
        <f>'Details and Calculations'!CB244</f>
        <v>1989</v>
      </c>
      <c r="CH245" s="31"/>
      <c r="CI245" s="53"/>
    </row>
    <row r="246" spans="1:87" x14ac:dyDescent="0.3">
      <c r="A246" s="43">
        <f>'Details and Calculations'!A245</f>
        <v>2017</v>
      </c>
      <c r="B246" s="43" t="str">
        <f>'Details and Calculations'!C245</f>
        <v>Rwanda</v>
      </c>
      <c r="C246" s="43" t="str">
        <f>'Details and Calculations'!D245</f>
        <v>Rulindo</v>
      </c>
      <c r="D246" s="43" t="str">
        <f>'Details and Calculations'!E245</f>
        <v>Cyinzuzi</v>
      </c>
      <c r="E246" s="43" t="str">
        <f>'Details and Calculations'!F245</f>
        <v>Migendezo</v>
      </c>
      <c r="F246" s="43" t="str">
        <f>'Details and Calculations'!G245</f>
        <v>Gitabage</v>
      </c>
      <c r="G246" s="43" t="str">
        <f>'Details and Calculations'!H245</f>
        <v/>
      </c>
      <c r="H246" s="43" t="str">
        <f>'Details and Calculations'!I245</f>
        <v/>
      </c>
      <c r="I246" s="43" t="str">
        <f>'Details and Calculations'!J245</f>
        <v>Kararama</v>
      </c>
      <c r="J246" s="43">
        <f>'Details and Calculations'!K245</f>
        <v>120</v>
      </c>
      <c r="K246" s="43">
        <f>'Details and Calculations'!O245</f>
        <v>110</v>
      </c>
      <c r="L246" s="43">
        <f>'Details and Calculations'!P246</f>
        <v>57</v>
      </c>
      <c r="M246" s="43" t="str">
        <f>'Details and Calculations'!U245</f>
        <v>Piped Network With Pump</v>
      </c>
      <c r="N246" s="43">
        <f>'Details and Calculations'!V245</f>
        <v>2009</v>
      </c>
      <c r="O246" s="43" t="str">
        <f>'Details and Calculations'!W245</f>
        <v>Water For People</v>
      </c>
      <c r="P246" s="43" t="str">
        <f>'Details and Calculations'!X245</f>
        <v>Spring</v>
      </c>
      <c r="Q246" s="44" t="str">
        <f t="shared" si="118"/>
        <v>Low Risk</v>
      </c>
      <c r="R246" s="44" t="str">
        <f t="shared" si="119"/>
        <v>Low Risk</v>
      </c>
      <c r="S246" s="45" t="str">
        <f t="shared" si="120"/>
        <v>Intermediate Level of Service</v>
      </c>
      <c r="T246" s="62" t="str">
        <f t="shared" si="114"/>
        <v>Low Priority</v>
      </c>
      <c r="U246" s="46">
        <f t="shared" si="121"/>
        <v>7</v>
      </c>
      <c r="V246" s="28" t="str">
        <f t="shared" si="122"/>
        <v>Perform Routine Preventative Maintenance</v>
      </c>
      <c r="W246" s="47" t="str">
        <f t="shared" si="123"/>
        <v/>
      </c>
      <c r="X246" s="27" t="str">
        <f t="shared" si="124"/>
        <v>Maintain O&amp;M and Routine Monitoring</v>
      </c>
      <c r="Y246" s="48">
        <f t="shared" si="125"/>
        <v>22</v>
      </c>
      <c r="Z246" s="48">
        <f t="shared" si="126"/>
        <v>15</v>
      </c>
      <c r="AA246" s="48">
        <f t="shared" si="127"/>
        <v>25</v>
      </c>
      <c r="AB246" s="48">
        <f t="shared" si="128"/>
        <v>15</v>
      </c>
      <c r="AC246" s="48">
        <f t="shared" si="129"/>
        <v>25</v>
      </c>
      <c r="AD246" s="48">
        <f t="shared" si="130"/>
        <v>-1</v>
      </c>
      <c r="AE246" s="48">
        <f t="shared" si="131"/>
        <v>12</v>
      </c>
      <c r="AF246" s="48" t="str">
        <f t="shared" si="132"/>
        <v xml:space="preserve"> </v>
      </c>
      <c r="AG246" s="49" t="str">
        <f t="shared" si="133"/>
        <v/>
      </c>
      <c r="AH246" s="48">
        <f t="shared" si="134"/>
        <v>15</v>
      </c>
      <c r="AI246" s="50">
        <f>'Details and Calculations'!AE245</f>
        <v>1</v>
      </c>
      <c r="AJ246" s="50">
        <f>'Details and Calculations'!AM245</f>
        <v>1</v>
      </c>
      <c r="AK246" s="50">
        <f>'Details and Calculations'!AR245</f>
        <v>1</v>
      </c>
      <c r="AL246" s="50">
        <f>'Details and Calculations'!AW245</f>
        <v>1</v>
      </c>
      <c r="AM246" s="50">
        <f>'Details and Calculations'!BA245</f>
        <v>1</v>
      </c>
      <c r="AN246" s="50">
        <f>'Details and Calculations'!BF245</f>
        <v>1</v>
      </c>
      <c r="AO246" s="50">
        <f>'Details and Calculations'!BI245</f>
        <v>1</v>
      </c>
      <c r="AP246" s="50" t="str">
        <f>'Details and Calculations'!BM245</f>
        <v xml:space="preserve"> </v>
      </c>
      <c r="AQ246" s="50" t="str">
        <f>'Details and Calculations'!BP245</f>
        <v xml:space="preserve"> </v>
      </c>
      <c r="AR246" s="50">
        <f>'Details and Calculations'!CC245</f>
        <v>1</v>
      </c>
      <c r="AS246" s="50">
        <f>'Details and Calculations'!CJ245</f>
        <v>1</v>
      </c>
      <c r="AT246" s="51">
        <f>'Details and Calculations'!T245</f>
        <v>1</v>
      </c>
      <c r="AU246" s="51">
        <f>'Details and Calculations'!Z245</f>
        <v>1</v>
      </c>
      <c r="AV246" s="51">
        <f>'Details and Calculations'!S245</f>
        <v>0</v>
      </c>
      <c r="AW246" s="51">
        <f>'Details and Calculations'!AI245</f>
        <v>1</v>
      </c>
      <c r="AX246" s="51">
        <f>'Details and Calculations'!BY245</f>
        <v>1</v>
      </c>
      <c r="AY246" s="51">
        <f>'Details and Calculations'!CG245</f>
        <v>1</v>
      </c>
      <c r="AZ246" s="51">
        <f>'Details and Calculations'!CI245</f>
        <v>1</v>
      </c>
      <c r="BA246" s="51">
        <f t="shared" si="135"/>
        <v>1</v>
      </c>
      <c r="BB246" s="52">
        <f>'Details and Calculations'!Y245</f>
        <v>3</v>
      </c>
      <c r="BC246" s="52">
        <f>'Details and Calculations'!AC245</f>
        <v>3</v>
      </c>
      <c r="BD246" s="52">
        <f>'Details and Calculations'!AK245</f>
        <v>2</v>
      </c>
      <c r="BE246" s="52">
        <f>'Details and Calculations'!AN245</f>
        <v>5000</v>
      </c>
      <c r="BF246" s="52">
        <f>'Details and Calculations'!AP245</f>
        <v>7</v>
      </c>
      <c r="BG246" s="52">
        <f>'Details and Calculations'!AT245</f>
        <v>14</v>
      </c>
      <c r="BH246" s="52">
        <f>'Details and Calculations'!AY245</f>
        <v>2</v>
      </c>
      <c r="BI246" s="52">
        <f>'Details and Calculations'!BB245</f>
        <v>5000</v>
      </c>
      <c r="BJ246" s="52">
        <f>'Details and Calculations'!BD245</f>
        <v>1</v>
      </c>
      <c r="BK246" s="52">
        <f>'Details and Calculations'!CA245</f>
        <v>1</v>
      </c>
      <c r="BL246" s="43">
        <f>'Details and Calculations'!AA245</f>
        <v>1</v>
      </c>
      <c r="BM246" s="43" t="str">
        <f>'Details and Calculations'!AB245</f>
        <v>"Springbox" --Intake Structure At A Spring</v>
      </c>
      <c r="BN246" s="43">
        <f>'Details and Calculations'!AD245</f>
        <v>2009</v>
      </c>
      <c r="BO246" s="43">
        <f>'Details and Calculations'!AJ245</f>
        <v>1</v>
      </c>
      <c r="BP246" s="43">
        <f>'Details and Calculations'!AL245</f>
        <v>2012</v>
      </c>
      <c r="BQ246" s="43">
        <f>'Details and Calculations'!AO245</f>
        <v>1</v>
      </c>
      <c r="BR246" s="43">
        <f>'Details and Calculations'!AQ245</f>
        <v>2012</v>
      </c>
      <c r="BS246" s="43">
        <f>'Details and Calculations'!AS245</f>
        <v>1</v>
      </c>
      <c r="BT246" s="43">
        <f>'Details and Calculations'!AV245</f>
        <v>2012</v>
      </c>
      <c r="BU246" s="43">
        <f>'Details and Calculations'!AX245</f>
        <v>1</v>
      </c>
      <c r="BV246" s="43">
        <f>'Details and Calculations'!AZ245</f>
        <v>2012</v>
      </c>
      <c r="BW246" s="43">
        <f>'Details and Calculations'!BC245</f>
        <v>1</v>
      </c>
      <c r="BX246" s="43">
        <f>'Details and Calculations'!BE245</f>
        <v>2009</v>
      </c>
      <c r="BY246" s="43">
        <f>'Details and Calculations'!BG245</f>
        <v>1</v>
      </c>
      <c r="BZ246" s="43">
        <f>'Details and Calculations'!BH245</f>
        <v>2009</v>
      </c>
      <c r="CA246" s="43">
        <f>'Details and Calculations'!BJ245</f>
        <v>0</v>
      </c>
      <c r="CB246" s="43" t="str">
        <f>'Details and Calculations'!BK245</f>
        <v/>
      </c>
      <c r="CC246" s="43" t="str">
        <f>'Details and Calculations'!BL245</f>
        <v xml:space="preserve"> </v>
      </c>
      <c r="CD246" s="43" t="str">
        <f>'Details and Calculations'!BN245</f>
        <v xml:space="preserve"> </v>
      </c>
      <c r="CE246" s="43" t="str">
        <f>'Details and Calculations'!BO245</f>
        <v xml:space="preserve"> </v>
      </c>
      <c r="CF246" s="43">
        <f>'Details and Calculations'!BZ245</f>
        <v>1</v>
      </c>
      <c r="CG246" s="43">
        <f>'Details and Calculations'!CB245</f>
        <v>2012</v>
      </c>
      <c r="CH246" s="31"/>
      <c r="CI246" s="53"/>
    </row>
    <row r="247" spans="1:87" x14ac:dyDescent="0.3">
      <c r="A247" s="43">
        <f>'Details and Calculations'!A246</f>
        <v>2017</v>
      </c>
      <c r="B247" s="43" t="str">
        <f>'Details and Calculations'!C246</f>
        <v>Rwanda</v>
      </c>
      <c r="C247" s="43" t="str">
        <f>'Details and Calculations'!D246</f>
        <v>Rulindo</v>
      </c>
      <c r="D247" s="43" t="str">
        <f>'Details and Calculations'!E246</f>
        <v>Shyorongi</v>
      </c>
      <c r="E247" s="43" t="str">
        <f>'Details and Calculations'!F246</f>
        <v>Muvumu</v>
      </c>
      <c r="F247" s="43" t="str">
        <f>'Details and Calculations'!G246</f>
        <v>Muvumu</v>
      </c>
      <c r="G247" s="43" t="str">
        <f>'Details and Calculations'!H246</f>
        <v/>
      </c>
      <c r="H247" s="43" t="str">
        <f>'Details and Calculations'!I246</f>
        <v/>
      </c>
      <c r="I247" s="43" t="str">
        <f>'Details and Calculations'!J246</f>
        <v>Muvumu- Taba</v>
      </c>
      <c r="J247" s="43">
        <f>'Details and Calculations'!K246</f>
        <v>132</v>
      </c>
      <c r="K247" s="43">
        <f>'Details and Calculations'!O246</f>
        <v>75</v>
      </c>
      <c r="L247" s="43" t="str">
        <f>'Details and Calculations'!P247</f>
        <v xml:space="preserve"> </v>
      </c>
      <c r="M247" s="43" t="str">
        <f>'Details and Calculations'!U246</f>
        <v>Piped Network -- Gravity Only</v>
      </c>
      <c r="N247" s="43">
        <f>'Details and Calculations'!V246</f>
        <v>2013</v>
      </c>
      <c r="O247" s="43" t="str">
        <f>'Details and Calculations'!W246</f>
        <v>Governement (District, Wasac) And Water For People</v>
      </c>
      <c r="P247" s="43" t="str">
        <f>'Details and Calculations'!X246</f>
        <v>Spring</v>
      </c>
      <c r="Q247" s="44" t="str">
        <f t="shared" si="118"/>
        <v>Low Risk</v>
      </c>
      <c r="R247" s="44" t="str">
        <f t="shared" si="119"/>
        <v>Low Risk</v>
      </c>
      <c r="S247" s="45" t="str">
        <f t="shared" si="120"/>
        <v>Intermediate Level of Service</v>
      </c>
      <c r="T247" s="62" t="str">
        <f t="shared" si="114"/>
        <v>Low Priority</v>
      </c>
      <c r="U247" s="46">
        <f t="shared" si="121"/>
        <v>6</v>
      </c>
      <c r="V247" s="28" t="str">
        <f t="shared" si="122"/>
        <v>Repair or Replace Components</v>
      </c>
      <c r="W247" s="47" t="str">
        <f t="shared" si="123"/>
        <v xml:space="preserve">Storage Tank, </v>
      </c>
      <c r="X247" s="27" t="str">
        <f t="shared" si="124"/>
        <v>Create Plan To Repair or Replace Components</v>
      </c>
      <c r="Y247" s="48" t="str">
        <f t="shared" si="125"/>
        <v xml:space="preserve"> </v>
      </c>
      <c r="Z247" s="48">
        <f t="shared" si="126"/>
        <v>16</v>
      </c>
      <c r="AA247" s="48">
        <f t="shared" si="127"/>
        <v>26</v>
      </c>
      <c r="AB247" s="48">
        <f t="shared" si="128"/>
        <v>16</v>
      </c>
      <c r="AC247" s="48">
        <f t="shared" si="129"/>
        <v>26</v>
      </c>
      <c r="AD247" s="48" t="str">
        <f t="shared" si="130"/>
        <v xml:space="preserve"> </v>
      </c>
      <c r="AE247" s="48" t="str">
        <f t="shared" si="131"/>
        <v xml:space="preserve"> </v>
      </c>
      <c r="AF247" s="48" t="str">
        <f t="shared" si="132"/>
        <v xml:space="preserve"> </v>
      </c>
      <c r="AG247" s="49" t="str">
        <f t="shared" si="133"/>
        <v/>
      </c>
      <c r="AH247" s="48">
        <f t="shared" si="134"/>
        <v>16</v>
      </c>
      <c r="AI247" s="50" t="str">
        <f>'Details and Calculations'!AE246</f>
        <v xml:space="preserve"> </v>
      </c>
      <c r="AJ247" s="50">
        <f>'Details and Calculations'!AM246</f>
        <v>1</v>
      </c>
      <c r="AK247" s="50">
        <f>'Details and Calculations'!AR246</f>
        <v>2</v>
      </c>
      <c r="AL247" s="50">
        <f>'Details and Calculations'!AW246</f>
        <v>1</v>
      </c>
      <c r="AM247" s="50">
        <f>'Details and Calculations'!BA246</f>
        <v>1</v>
      </c>
      <c r="AN247" s="50" t="str">
        <f>'Details and Calculations'!BF246</f>
        <v xml:space="preserve"> </v>
      </c>
      <c r="AO247" s="50" t="str">
        <f>'Details and Calculations'!BI246</f>
        <v xml:space="preserve"> </v>
      </c>
      <c r="AP247" s="50" t="str">
        <f>'Details and Calculations'!BM246</f>
        <v xml:space="preserve"> </v>
      </c>
      <c r="AQ247" s="50" t="str">
        <f>'Details and Calculations'!BP246</f>
        <v xml:space="preserve"> </v>
      </c>
      <c r="AR247" s="50">
        <f>'Details and Calculations'!CC246</f>
        <v>1</v>
      </c>
      <c r="AS247" s="50">
        <f>'Details and Calculations'!CJ246</f>
        <v>2</v>
      </c>
      <c r="AT247" s="51">
        <f>'Details and Calculations'!T246</f>
        <v>1</v>
      </c>
      <c r="AU247" s="51">
        <f>'Details and Calculations'!Z246</f>
        <v>1</v>
      </c>
      <c r="AV247" s="51">
        <f>'Details and Calculations'!S246</f>
        <v>1</v>
      </c>
      <c r="AW247" s="51">
        <f>'Details and Calculations'!AI246</f>
        <v>1</v>
      </c>
      <c r="AX247" s="51">
        <f>'Details and Calculations'!BY246</f>
        <v>1</v>
      </c>
      <c r="AY247" s="51">
        <f>'Details and Calculations'!CG246</f>
        <v>0</v>
      </c>
      <c r="AZ247" s="51">
        <f>'Details and Calculations'!CI246</f>
        <v>1</v>
      </c>
      <c r="BA247" s="51">
        <f t="shared" si="135"/>
        <v>0</v>
      </c>
      <c r="BB247" s="52">
        <f>'Details and Calculations'!Y246</f>
        <v>1</v>
      </c>
      <c r="BC247" s="52" t="str">
        <f>'Details and Calculations'!AC246</f>
        <v xml:space="preserve"> </v>
      </c>
      <c r="BD247" s="52">
        <f>'Details and Calculations'!AK246</f>
        <v>1</v>
      </c>
      <c r="BE247" s="52">
        <f>'Details and Calculations'!AN246</f>
        <v>800</v>
      </c>
      <c r="BF247" s="52">
        <f>'Details and Calculations'!AP246</f>
        <v>3</v>
      </c>
      <c r="BG247" s="52">
        <f>'Details and Calculations'!AT246</f>
        <v>9</v>
      </c>
      <c r="BH247" s="52">
        <f>'Details and Calculations'!AY246</f>
        <v>1</v>
      </c>
      <c r="BI247" s="52">
        <f>'Details and Calculations'!BB246</f>
        <v>7500</v>
      </c>
      <c r="BJ247" s="52" t="str">
        <f>'Details and Calculations'!BD246</f>
        <v xml:space="preserve"> </v>
      </c>
      <c r="BK247" s="52">
        <f>'Details and Calculations'!CA246</f>
        <v>1</v>
      </c>
      <c r="BL247" s="43">
        <f>'Details and Calculations'!AA246</f>
        <v>0</v>
      </c>
      <c r="BM247" s="43" t="str">
        <f>'Details and Calculations'!AB246</f>
        <v/>
      </c>
      <c r="BN247" s="43" t="str">
        <f>'Details and Calculations'!AD246</f>
        <v xml:space="preserve"> </v>
      </c>
      <c r="BO247" s="43">
        <f>'Details and Calculations'!AJ246</f>
        <v>1</v>
      </c>
      <c r="BP247" s="43">
        <f>'Details and Calculations'!AL246</f>
        <v>2013</v>
      </c>
      <c r="BQ247" s="43">
        <f>'Details and Calculations'!AO246</f>
        <v>1</v>
      </c>
      <c r="BR247" s="43">
        <f>'Details and Calculations'!AQ246</f>
        <v>2013</v>
      </c>
      <c r="BS247" s="43">
        <f>'Details and Calculations'!AS246</f>
        <v>1</v>
      </c>
      <c r="BT247" s="43">
        <f>'Details and Calculations'!AV246</f>
        <v>2013</v>
      </c>
      <c r="BU247" s="43">
        <f>'Details and Calculations'!AX246</f>
        <v>1</v>
      </c>
      <c r="BV247" s="43">
        <f>'Details and Calculations'!AZ246</f>
        <v>2013</v>
      </c>
      <c r="BW247" s="43">
        <f>'Details and Calculations'!BC246</f>
        <v>0</v>
      </c>
      <c r="BX247" s="43" t="str">
        <f>'Details and Calculations'!BE246</f>
        <v xml:space="preserve"> </v>
      </c>
      <c r="BY247" s="43" t="str">
        <f>'Details and Calculations'!BG246</f>
        <v xml:space="preserve"> </v>
      </c>
      <c r="BZ247" s="43" t="str">
        <f>'Details and Calculations'!BH246</f>
        <v xml:space="preserve"> </v>
      </c>
      <c r="CA247" s="43">
        <f>'Details and Calculations'!BJ246</f>
        <v>0</v>
      </c>
      <c r="CB247" s="43" t="str">
        <f>'Details and Calculations'!BK246</f>
        <v/>
      </c>
      <c r="CC247" s="43" t="str">
        <f>'Details and Calculations'!BL246</f>
        <v xml:space="preserve"> </v>
      </c>
      <c r="CD247" s="43" t="str">
        <f>'Details and Calculations'!BN246</f>
        <v xml:space="preserve"> </v>
      </c>
      <c r="CE247" s="43" t="str">
        <f>'Details and Calculations'!BO246</f>
        <v xml:space="preserve"> </v>
      </c>
      <c r="CF247" s="43">
        <f>'Details and Calculations'!BZ246</f>
        <v>1</v>
      </c>
      <c r="CG247" s="43">
        <f>'Details and Calculations'!CB246</f>
        <v>2013</v>
      </c>
      <c r="CH247" s="31"/>
      <c r="CI247" s="53"/>
    </row>
    <row r="248" spans="1:87" x14ac:dyDescent="0.3">
      <c r="A248" s="43">
        <f>'Details and Calculations'!A247</f>
        <v>2017</v>
      </c>
      <c r="B248" s="43" t="str">
        <f>'Details and Calculations'!C247</f>
        <v>Rwanda</v>
      </c>
      <c r="C248" s="43" t="str">
        <f>'Details and Calculations'!D247</f>
        <v>Rulindo</v>
      </c>
      <c r="D248" s="43" t="str">
        <f>'Details and Calculations'!E247</f>
        <v>Bushoki</v>
      </c>
      <c r="E248" s="43" t="str">
        <f>'Details and Calculations'!F247</f>
        <v>Mukoto</v>
      </c>
      <c r="F248" s="43" t="str">
        <f>'Details and Calculations'!G247</f>
        <v>Buyogoma</v>
      </c>
      <c r="G248" s="43" t="str">
        <f>'Details and Calculations'!H247</f>
        <v/>
      </c>
      <c r="H248" s="43" t="str">
        <f>'Details and Calculations'!I247</f>
        <v/>
      </c>
      <c r="I248" s="43" t="str">
        <f>'Details and Calculations'!J247</f>
        <v>Buyogoma water point</v>
      </c>
      <c r="J248" s="43">
        <f>'Details and Calculations'!K247</f>
        <v>130</v>
      </c>
      <c r="K248" s="43">
        <f>'Details and Calculations'!O247</f>
        <v>130</v>
      </c>
      <c r="L248" s="43" t="str">
        <f>'Details and Calculations'!P248</f>
        <v xml:space="preserve"> </v>
      </c>
      <c r="M248" s="43" t="str">
        <f>'Details and Calculations'!U247</f>
        <v>Piped Network -- Gravity Only</v>
      </c>
      <c r="N248" s="43">
        <f>'Details and Calculations'!V247</f>
        <v>2013</v>
      </c>
      <c r="O248" s="43" t="str">
        <f>'Details and Calculations'!W247</f>
        <v>Government Of Rwanda</v>
      </c>
      <c r="P248" s="43" t="str">
        <f>'Details and Calculations'!X247</f>
        <v>Spring</v>
      </c>
      <c r="Q248" s="44" t="str">
        <f t="shared" si="118"/>
        <v>Low Risk</v>
      </c>
      <c r="R248" s="44" t="str">
        <f t="shared" si="119"/>
        <v>High Risk</v>
      </c>
      <c r="S248" s="45" t="str">
        <f t="shared" si="120"/>
        <v>Intermediate Level of Service</v>
      </c>
      <c r="T248" s="62" t="str">
        <f t="shared" si="114"/>
        <v>High Priority</v>
      </c>
      <c r="U248" s="46">
        <f t="shared" si="121"/>
        <v>6</v>
      </c>
      <c r="V248" s="28" t="str">
        <f t="shared" si="122"/>
        <v>Major Repairs or Replace System</v>
      </c>
      <c r="W248" s="47" t="str">
        <f t="shared" si="123"/>
        <v/>
      </c>
      <c r="X248" s="27" t="str">
        <f t="shared" si="124"/>
        <v>Further Technical Diagnostic Needed</v>
      </c>
      <c r="Y248" s="48" t="str">
        <f t="shared" si="125"/>
        <v xml:space="preserve"> </v>
      </c>
      <c r="Z248" s="48" t="str">
        <f t="shared" si="126"/>
        <v xml:space="preserve"> </v>
      </c>
      <c r="AA248" s="48" t="str">
        <f t="shared" si="127"/>
        <v xml:space="preserve"> </v>
      </c>
      <c r="AB248" s="48" t="str">
        <f t="shared" si="128"/>
        <v xml:space="preserve"> </v>
      </c>
      <c r="AC248" s="48" t="str">
        <f t="shared" si="129"/>
        <v xml:space="preserve"> </v>
      </c>
      <c r="AD248" s="48" t="str">
        <f t="shared" si="130"/>
        <v xml:space="preserve"> </v>
      </c>
      <c r="AE248" s="48" t="str">
        <f t="shared" si="131"/>
        <v xml:space="preserve"> </v>
      </c>
      <c r="AF248" s="48" t="str">
        <f t="shared" si="132"/>
        <v xml:space="preserve"> </v>
      </c>
      <c r="AG248" s="49" t="str">
        <f t="shared" si="133"/>
        <v/>
      </c>
      <c r="AH248" s="48">
        <f t="shared" si="134"/>
        <v>16</v>
      </c>
      <c r="AI248" s="50" t="str">
        <f>'Details and Calculations'!AE247</f>
        <v xml:space="preserve"> </v>
      </c>
      <c r="AJ248" s="50" t="str">
        <f>'Details and Calculations'!AM247</f>
        <v xml:space="preserve"> </v>
      </c>
      <c r="AK248" s="50" t="str">
        <f>'Details and Calculations'!AR247</f>
        <v xml:space="preserve"> </v>
      </c>
      <c r="AL248" s="50" t="str">
        <f>'Details and Calculations'!AW247</f>
        <v xml:space="preserve"> </v>
      </c>
      <c r="AM248" s="50" t="str">
        <f>'Details and Calculations'!BA247</f>
        <v xml:space="preserve"> </v>
      </c>
      <c r="AN248" s="50" t="str">
        <f>'Details and Calculations'!BF247</f>
        <v xml:space="preserve"> </v>
      </c>
      <c r="AO248" s="50" t="str">
        <f>'Details and Calculations'!BI247</f>
        <v xml:space="preserve"> </v>
      </c>
      <c r="AP248" s="50" t="str">
        <f>'Details and Calculations'!BM247</f>
        <v xml:space="preserve"> </v>
      </c>
      <c r="AQ248" s="50" t="str">
        <f>'Details and Calculations'!BP247</f>
        <v xml:space="preserve"> </v>
      </c>
      <c r="AR248" s="50">
        <f>'Details and Calculations'!CC247</f>
        <v>3</v>
      </c>
      <c r="AS248" s="50">
        <f>'Details and Calculations'!CJ247</f>
        <v>3</v>
      </c>
      <c r="AT248" s="51">
        <f>'Details and Calculations'!T247</f>
        <v>1</v>
      </c>
      <c r="AU248" s="51">
        <f>'Details and Calculations'!Z247</f>
        <v>1</v>
      </c>
      <c r="AV248" s="51">
        <f>'Details and Calculations'!S247</f>
        <v>1</v>
      </c>
      <c r="AW248" s="51">
        <f>'Details and Calculations'!AI247</f>
        <v>1</v>
      </c>
      <c r="AX248" s="51">
        <f>'Details and Calculations'!BY247</f>
        <v>1</v>
      </c>
      <c r="AY248" s="51">
        <f>'Details and Calculations'!CG247</f>
        <v>1</v>
      </c>
      <c r="AZ248" s="51">
        <f>'Details and Calculations'!CI247</f>
        <v>0</v>
      </c>
      <c r="BA248" s="51">
        <f t="shared" si="135"/>
        <v>0</v>
      </c>
      <c r="BB248" s="52">
        <f>'Details and Calculations'!Y247</f>
        <v>1</v>
      </c>
      <c r="BC248" s="52" t="str">
        <f>'Details and Calculations'!AC247</f>
        <v xml:space="preserve"> </v>
      </c>
      <c r="BD248" s="52" t="str">
        <f>'Details and Calculations'!AK247</f>
        <v xml:space="preserve"> </v>
      </c>
      <c r="BE248" s="52" t="str">
        <f>'Details and Calculations'!AN247</f>
        <v xml:space="preserve"> </v>
      </c>
      <c r="BF248" s="52" t="str">
        <f>'Details and Calculations'!AP247</f>
        <v xml:space="preserve"> </v>
      </c>
      <c r="BG248" s="52" t="str">
        <f>'Details and Calculations'!AT247</f>
        <v xml:space="preserve"> </v>
      </c>
      <c r="BH248" s="52" t="str">
        <f>'Details and Calculations'!AY247</f>
        <v xml:space="preserve"> </v>
      </c>
      <c r="BI248" s="52" t="str">
        <f>'Details and Calculations'!BB247</f>
        <v xml:space="preserve"> </v>
      </c>
      <c r="BJ248" s="52" t="str">
        <f>'Details and Calculations'!BD247</f>
        <v xml:space="preserve"> </v>
      </c>
      <c r="BK248" s="52">
        <f>'Details and Calculations'!CA247</f>
        <v>1</v>
      </c>
      <c r="BL248" s="43">
        <f>'Details and Calculations'!AA247</f>
        <v>0</v>
      </c>
      <c r="BM248" s="43" t="str">
        <f>'Details and Calculations'!AB247</f>
        <v/>
      </c>
      <c r="BN248" s="43" t="str">
        <f>'Details and Calculations'!AD247</f>
        <v xml:space="preserve"> </v>
      </c>
      <c r="BO248" s="43">
        <f>'Details and Calculations'!AJ247</f>
        <v>0</v>
      </c>
      <c r="BP248" s="43" t="str">
        <f>'Details and Calculations'!AL247</f>
        <v xml:space="preserve"> </v>
      </c>
      <c r="BQ248" s="43">
        <f>'Details and Calculations'!AO247</f>
        <v>0</v>
      </c>
      <c r="BR248" s="43" t="str">
        <f>'Details and Calculations'!AQ247</f>
        <v xml:space="preserve"> </v>
      </c>
      <c r="BS248" s="43">
        <f>'Details and Calculations'!AS247</f>
        <v>0</v>
      </c>
      <c r="BT248" s="43" t="str">
        <f>'Details and Calculations'!AV247</f>
        <v xml:space="preserve"> </v>
      </c>
      <c r="BU248" s="43">
        <f>'Details and Calculations'!AX247</f>
        <v>0</v>
      </c>
      <c r="BV248" s="43" t="str">
        <f>'Details and Calculations'!AZ247</f>
        <v xml:space="preserve"> </v>
      </c>
      <c r="BW248" s="43">
        <f>'Details and Calculations'!BC247</f>
        <v>0</v>
      </c>
      <c r="BX248" s="43" t="str">
        <f>'Details and Calculations'!BE247</f>
        <v xml:space="preserve"> </v>
      </c>
      <c r="BY248" s="43" t="str">
        <f>'Details and Calculations'!BG247</f>
        <v xml:space="preserve"> </v>
      </c>
      <c r="BZ248" s="43" t="str">
        <f>'Details and Calculations'!BH247</f>
        <v xml:space="preserve"> </v>
      </c>
      <c r="CA248" s="43">
        <f>'Details and Calculations'!BJ247</f>
        <v>0</v>
      </c>
      <c r="CB248" s="43" t="str">
        <f>'Details and Calculations'!BK247</f>
        <v/>
      </c>
      <c r="CC248" s="43" t="str">
        <f>'Details and Calculations'!BL247</f>
        <v xml:space="preserve"> </v>
      </c>
      <c r="CD248" s="43" t="str">
        <f>'Details and Calculations'!BN247</f>
        <v xml:space="preserve"> </v>
      </c>
      <c r="CE248" s="43" t="str">
        <f>'Details and Calculations'!BO247</f>
        <v xml:space="preserve"> </v>
      </c>
      <c r="CF248" s="43">
        <f>'Details and Calculations'!BZ247</f>
        <v>1</v>
      </c>
      <c r="CG248" s="43">
        <f>'Details and Calculations'!CB247</f>
        <v>2013</v>
      </c>
      <c r="CH248" s="31"/>
      <c r="CI248" s="53"/>
    </row>
    <row r="249" spans="1:87" x14ac:dyDescent="0.3">
      <c r="A249" s="43">
        <f>'Details and Calculations'!A248</f>
        <v>2017</v>
      </c>
      <c r="B249" s="43" t="str">
        <f>'Details and Calculations'!C248</f>
        <v>Rwanda</v>
      </c>
      <c r="C249" s="43" t="str">
        <f>'Details and Calculations'!D248</f>
        <v>Rulindo</v>
      </c>
      <c r="D249" s="43" t="str">
        <f>'Details and Calculations'!E248</f>
        <v>Burega</v>
      </c>
      <c r="E249" s="43" t="str">
        <f>'Details and Calculations'!F248</f>
        <v>Butangampundu</v>
      </c>
      <c r="F249" s="43" t="str">
        <f>'Details and Calculations'!G248</f>
        <v>Karambi</v>
      </c>
      <c r="G249" s="43" t="str">
        <f>'Details and Calculations'!H248</f>
        <v/>
      </c>
      <c r="H249" s="43" t="str">
        <f>'Details and Calculations'!I248</f>
        <v/>
      </c>
      <c r="I249" s="43" t="str">
        <f>'Details and Calculations'!J248</f>
        <v>Rwamugaza network</v>
      </c>
      <c r="J249" s="43">
        <f>'Details and Calculations'!K248</f>
        <v>73</v>
      </c>
      <c r="K249" s="43">
        <f>'Details and Calculations'!O248</f>
        <v>73</v>
      </c>
      <c r="L249" s="43">
        <f>'Details and Calculations'!P249</f>
        <v>60</v>
      </c>
      <c r="M249" s="43" t="str">
        <f>'Details and Calculations'!U248</f>
        <v>Piped Network -- Gravity Only</v>
      </c>
      <c r="N249" s="43">
        <f>'Details and Calculations'!V248</f>
        <v>2003</v>
      </c>
      <c r="O249" s="43" t="str">
        <f>'Details and Calculations'!W248</f>
        <v>Government</v>
      </c>
      <c r="P249" s="43" t="str">
        <f>'Details and Calculations'!X248</f>
        <v>Spring</v>
      </c>
      <c r="Q249" s="44" t="str">
        <f t="shared" si="118"/>
        <v>Low Risk</v>
      </c>
      <c r="R249" s="44" t="str">
        <f t="shared" si="119"/>
        <v>High Risk</v>
      </c>
      <c r="S249" s="45" t="str">
        <f t="shared" si="120"/>
        <v>Basic Level of Service</v>
      </c>
      <c r="T249" s="62" t="str">
        <f t="shared" si="114"/>
        <v>High Priority</v>
      </c>
      <c r="U249" s="46">
        <f t="shared" si="121"/>
        <v>5</v>
      </c>
      <c r="V249" s="28" t="str">
        <f t="shared" si="122"/>
        <v>Major Repairs or Replace System</v>
      </c>
      <c r="W249" s="47" t="str">
        <f t="shared" si="123"/>
        <v/>
      </c>
      <c r="X249" s="27" t="str">
        <f t="shared" si="124"/>
        <v>Further Technical Diagnostic Needed</v>
      </c>
      <c r="Y249" s="48">
        <f t="shared" si="125"/>
        <v>16</v>
      </c>
      <c r="Z249" s="48">
        <f t="shared" si="126"/>
        <v>6</v>
      </c>
      <c r="AA249" s="48">
        <f t="shared" si="127"/>
        <v>16</v>
      </c>
      <c r="AB249" s="48">
        <f t="shared" si="128"/>
        <v>6</v>
      </c>
      <c r="AC249" s="48">
        <f t="shared" si="129"/>
        <v>16</v>
      </c>
      <c r="AD249" s="48" t="str">
        <f t="shared" si="130"/>
        <v xml:space="preserve"> </v>
      </c>
      <c r="AE249" s="48" t="str">
        <f t="shared" si="131"/>
        <v xml:space="preserve"> </v>
      </c>
      <c r="AF249" s="48" t="str">
        <f t="shared" si="132"/>
        <v xml:space="preserve"> </v>
      </c>
      <c r="AG249" s="49" t="str">
        <f t="shared" si="133"/>
        <v/>
      </c>
      <c r="AH249" s="48">
        <f t="shared" si="134"/>
        <v>16</v>
      </c>
      <c r="AI249" s="50">
        <f>'Details and Calculations'!AE248</f>
        <v>1</v>
      </c>
      <c r="AJ249" s="50">
        <f>'Details and Calculations'!AM248</f>
        <v>1</v>
      </c>
      <c r="AK249" s="50">
        <f>'Details and Calculations'!AR248</f>
        <v>1</v>
      </c>
      <c r="AL249" s="50">
        <f>'Details and Calculations'!AW248</f>
        <v>1</v>
      </c>
      <c r="AM249" s="50">
        <f>'Details and Calculations'!BA248</f>
        <v>1</v>
      </c>
      <c r="AN249" s="50" t="str">
        <f>'Details and Calculations'!BF248</f>
        <v xml:space="preserve"> </v>
      </c>
      <c r="AO249" s="50" t="str">
        <f>'Details and Calculations'!BI248</f>
        <v xml:space="preserve"> </v>
      </c>
      <c r="AP249" s="50" t="str">
        <f>'Details and Calculations'!BM248</f>
        <v xml:space="preserve"> </v>
      </c>
      <c r="AQ249" s="50" t="str">
        <f>'Details and Calculations'!BP248</f>
        <v xml:space="preserve"> </v>
      </c>
      <c r="AR249" s="50">
        <f>'Details and Calculations'!CC248</f>
        <v>3</v>
      </c>
      <c r="AS249" s="50">
        <f>'Details and Calculations'!CJ248</f>
        <v>2</v>
      </c>
      <c r="AT249" s="51">
        <f>'Details and Calculations'!T248</f>
        <v>1</v>
      </c>
      <c r="AU249" s="51">
        <f>'Details and Calculations'!Z248</f>
        <v>1</v>
      </c>
      <c r="AV249" s="51">
        <f>'Details and Calculations'!S248</f>
        <v>0</v>
      </c>
      <c r="AW249" s="51">
        <f>'Details and Calculations'!AI248</f>
        <v>1</v>
      </c>
      <c r="AX249" s="51">
        <f>'Details and Calculations'!BY248</f>
        <v>1</v>
      </c>
      <c r="AY249" s="51">
        <f>'Details and Calculations'!CG248</f>
        <v>1</v>
      </c>
      <c r="AZ249" s="51">
        <f>'Details and Calculations'!CI248</f>
        <v>0</v>
      </c>
      <c r="BA249" s="51">
        <f t="shared" si="135"/>
        <v>0</v>
      </c>
      <c r="BB249" s="52">
        <f>'Details and Calculations'!Y248</f>
        <v>2</v>
      </c>
      <c r="BC249" s="52">
        <f>'Details and Calculations'!AC248</f>
        <v>1</v>
      </c>
      <c r="BD249" s="52">
        <f>'Details and Calculations'!AK248</f>
        <v>2</v>
      </c>
      <c r="BE249" s="52">
        <f>'Details and Calculations'!AN248</f>
        <v>35000</v>
      </c>
      <c r="BF249" s="52">
        <f>'Details and Calculations'!AP248</f>
        <v>7</v>
      </c>
      <c r="BG249" s="52">
        <f>'Details and Calculations'!AT248</f>
        <v>14</v>
      </c>
      <c r="BH249" s="52">
        <f>'Details and Calculations'!AY248</f>
        <v>1</v>
      </c>
      <c r="BI249" s="52">
        <f>'Details and Calculations'!BB248</f>
        <v>35000</v>
      </c>
      <c r="BJ249" s="52" t="str">
        <f>'Details and Calculations'!BD248</f>
        <v xml:space="preserve"> </v>
      </c>
      <c r="BK249" s="52">
        <f>'Details and Calculations'!CA248</f>
        <v>1</v>
      </c>
      <c r="BL249" s="43">
        <f>'Details and Calculations'!AA248</f>
        <v>1</v>
      </c>
      <c r="BM249" s="43" t="str">
        <f>'Details and Calculations'!AB248</f>
        <v/>
      </c>
      <c r="BN249" s="43">
        <f>'Details and Calculations'!AD248</f>
        <v>2003</v>
      </c>
      <c r="BO249" s="43">
        <f>'Details and Calculations'!AJ248</f>
        <v>1</v>
      </c>
      <c r="BP249" s="43">
        <f>'Details and Calculations'!AL248</f>
        <v>2003</v>
      </c>
      <c r="BQ249" s="43">
        <f>'Details and Calculations'!AO248</f>
        <v>1</v>
      </c>
      <c r="BR249" s="43">
        <f>'Details and Calculations'!AQ248</f>
        <v>2003</v>
      </c>
      <c r="BS249" s="43">
        <f>'Details and Calculations'!AS248</f>
        <v>1</v>
      </c>
      <c r="BT249" s="43">
        <f>'Details and Calculations'!AV248</f>
        <v>2003</v>
      </c>
      <c r="BU249" s="43">
        <f>'Details and Calculations'!AX248</f>
        <v>1</v>
      </c>
      <c r="BV249" s="43">
        <f>'Details and Calculations'!AZ248</f>
        <v>2003</v>
      </c>
      <c r="BW249" s="43">
        <f>'Details and Calculations'!BC248</f>
        <v>0</v>
      </c>
      <c r="BX249" s="43" t="str">
        <f>'Details and Calculations'!BE248</f>
        <v xml:space="preserve"> </v>
      </c>
      <c r="BY249" s="43" t="str">
        <f>'Details and Calculations'!BG248</f>
        <v xml:space="preserve"> </v>
      </c>
      <c r="BZ249" s="43" t="str">
        <f>'Details and Calculations'!BH248</f>
        <v xml:space="preserve"> </v>
      </c>
      <c r="CA249" s="43">
        <f>'Details and Calculations'!BJ248</f>
        <v>0</v>
      </c>
      <c r="CB249" s="43" t="str">
        <f>'Details and Calculations'!BK248</f>
        <v/>
      </c>
      <c r="CC249" s="43" t="str">
        <f>'Details and Calculations'!BL248</f>
        <v xml:space="preserve"> </v>
      </c>
      <c r="CD249" s="43" t="str">
        <f>'Details and Calculations'!BN248</f>
        <v xml:space="preserve"> </v>
      </c>
      <c r="CE249" s="43" t="str">
        <f>'Details and Calculations'!BO248</f>
        <v xml:space="preserve"> </v>
      </c>
      <c r="CF249" s="43">
        <f>'Details and Calculations'!BZ248</f>
        <v>1</v>
      </c>
      <c r="CG249" s="43">
        <f>'Details and Calculations'!CB248</f>
        <v>2013</v>
      </c>
      <c r="CH249" s="31"/>
      <c r="CI249" s="53"/>
    </row>
    <row r="250" spans="1:87" x14ac:dyDescent="0.3">
      <c r="A250" s="43">
        <f>'Details and Calculations'!A249</f>
        <v>2017</v>
      </c>
      <c r="B250" s="43" t="str">
        <f>'Details and Calculations'!C249</f>
        <v>Rwanda</v>
      </c>
      <c r="C250" s="43" t="str">
        <f>'Details and Calculations'!D249</f>
        <v>Rulindo</v>
      </c>
      <c r="D250" s="43" t="str">
        <f>'Details and Calculations'!E249</f>
        <v>Shyorongi</v>
      </c>
      <c r="E250" s="43" t="str">
        <f>'Details and Calculations'!F249</f>
        <v>Kijabagwe</v>
      </c>
      <c r="F250" s="43" t="str">
        <f>'Details and Calculations'!G249</f>
        <v>Rimwe</v>
      </c>
      <c r="G250" s="43" t="str">
        <f>'Details and Calculations'!H249</f>
        <v/>
      </c>
      <c r="H250" s="43" t="str">
        <f>'Details and Calculations'!I249</f>
        <v/>
      </c>
      <c r="I250" s="43" t="str">
        <f>'Details and Calculations'!J249</f>
        <v>kirikumuryango network</v>
      </c>
      <c r="J250" s="43">
        <f>'Details and Calculations'!K249</f>
        <v>120</v>
      </c>
      <c r="K250" s="43">
        <f>'Details and Calculations'!O249</f>
        <v>60</v>
      </c>
      <c r="L250" s="43">
        <f>'Details and Calculations'!P250</f>
        <v>50</v>
      </c>
      <c r="M250" s="43" t="str">
        <f>'Details and Calculations'!U249</f>
        <v>Piped Network -- Gravity Only</v>
      </c>
      <c r="N250" s="43">
        <f>'Details and Calculations'!V249</f>
        <v>2013</v>
      </c>
      <c r="O250" s="43" t="str">
        <f>'Details and Calculations'!W249</f>
        <v>Governement (District, Wasac) And Water For People</v>
      </c>
      <c r="P250" s="43" t="str">
        <f>'Details and Calculations'!X249</f>
        <v>Spring</v>
      </c>
      <c r="Q250" s="44" t="str">
        <f t="shared" si="118"/>
        <v>Low Risk</v>
      </c>
      <c r="R250" s="44" t="str">
        <f t="shared" si="119"/>
        <v>Low Risk</v>
      </c>
      <c r="S250" s="45" t="str">
        <f t="shared" si="120"/>
        <v>High Level of Service</v>
      </c>
      <c r="T250" s="62" t="str">
        <f t="shared" si="114"/>
        <v>Low Priority</v>
      </c>
      <c r="U250" s="46">
        <f t="shared" si="121"/>
        <v>8</v>
      </c>
      <c r="V250" s="28" t="str">
        <f t="shared" si="122"/>
        <v>Perform Routine Preventative Maintenance</v>
      </c>
      <c r="W250" s="47" t="str">
        <f t="shared" si="123"/>
        <v/>
      </c>
      <c r="X250" s="27" t="str">
        <f t="shared" si="124"/>
        <v>Maintain O&amp;M and Routine Monitoring</v>
      </c>
      <c r="Y250" s="48">
        <f t="shared" si="125"/>
        <v>26</v>
      </c>
      <c r="Z250" s="48">
        <f t="shared" si="126"/>
        <v>16</v>
      </c>
      <c r="AA250" s="48">
        <f t="shared" si="127"/>
        <v>26</v>
      </c>
      <c r="AB250" s="48">
        <f t="shared" si="128"/>
        <v>16</v>
      </c>
      <c r="AC250" s="48">
        <f t="shared" si="129"/>
        <v>26</v>
      </c>
      <c r="AD250" s="48" t="str">
        <f t="shared" si="130"/>
        <v xml:space="preserve"> </v>
      </c>
      <c r="AE250" s="48" t="str">
        <f t="shared" si="131"/>
        <v xml:space="preserve"> </v>
      </c>
      <c r="AF250" s="48" t="str">
        <f t="shared" si="132"/>
        <v xml:space="preserve"> </v>
      </c>
      <c r="AG250" s="49" t="str">
        <f t="shared" si="133"/>
        <v/>
      </c>
      <c r="AH250" s="48">
        <f t="shared" si="134"/>
        <v>16</v>
      </c>
      <c r="AI250" s="50">
        <f>'Details and Calculations'!AE249</f>
        <v>1</v>
      </c>
      <c r="AJ250" s="50">
        <f>'Details and Calculations'!AM249</f>
        <v>1</v>
      </c>
      <c r="AK250" s="50">
        <f>'Details and Calculations'!AR249</f>
        <v>1</v>
      </c>
      <c r="AL250" s="50">
        <f>'Details and Calculations'!AW249</f>
        <v>1</v>
      </c>
      <c r="AM250" s="50">
        <f>'Details and Calculations'!BA249</f>
        <v>1</v>
      </c>
      <c r="AN250" s="50" t="str">
        <f>'Details and Calculations'!BF249</f>
        <v xml:space="preserve"> </v>
      </c>
      <c r="AO250" s="50" t="str">
        <f>'Details and Calculations'!BI249</f>
        <v xml:space="preserve"> </v>
      </c>
      <c r="AP250" s="50" t="str">
        <f>'Details and Calculations'!BM249</f>
        <v xml:space="preserve"> </v>
      </c>
      <c r="AQ250" s="50" t="str">
        <f>'Details and Calculations'!BP249</f>
        <v xml:space="preserve"> </v>
      </c>
      <c r="AR250" s="50">
        <f>'Details and Calculations'!CC249</f>
        <v>1</v>
      </c>
      <c r="AS250" s="50">
        <f>'Details and Calculations'!CJ249</f>
        <v>1</v>
      </c>
      <c r="AT250" s="51">
        <f>'Details and Calculations'!T249</f>
        <v>1</v>
      </c>
      <c r="AU250" s="51">
        <f>'Details and Calculations'!Z249</f>
        <v>1</v>
      </c>
      <c r="AV250" s="51">
        <f>'Details and Calculations'!S249</f>
        <v>1</v>
      </c>
      <c r="AW250" s="51">
        <f>'Details and Calculations'!AI249</f>
        <v>1</v>
      </c>
      <c r="AX250" s="51">
        <f>'Details and Calculations'!BY249</f>
        <v>1</v>
      </c>
      <c r="AY250" s="51">
        <f>'Details and Calculations'!CG249</f>
        <v>1</v>
      </c>
      <c r="AZ250" s="51">
        <f>'Details and Calculations'!CI249</f>
        <v>1</v>
      </c>
      <c r="BA250" s="51">
        <f t="shared" si="135"/>
        <v>1</v>
      </c>
      <c r="BB250" s="52">
        <f>'Details and Calculations'!Y249</f>
        <v>1</v>
      </c>
      <c r="BC250" s="52">
        <f>'Details and Calculations'!AC249</f>
        <v>1</v>
      </c>
      <c r="BD250" s="52">
        <f>'Details and Calculations'!AK249</f>
        <v>1</v>
      </c>
      <c r="BE250" s="52">
        <f>'Details and Calculations'!AN249</f>
        <v>500</v>
      </c>
      <c r="BF250" s="52">
        <f>'Details and Calculations'!AP249</f>
        <v>17</v>
      </c>
      <c r="BG250" s="52">
        <f>'Details and Calculations'!AT249</f>
        <v>6</v>
      </c>
      <c r="BH250" s="52">
        <f>'Details and Calculations'!AY249</f>
        <v>2</v>
      </c>
      <c r="BI250" s="52">
        <f>'Details and Calculations'!BB249</f>
        <v>3500</v>
      </c>
      <c r="BJ250" s="52" t="str">
        <f>'Details and Calculations'!BD249</f>
        <v xml:space="preserve"> </v>
      </c>
      <c r="BK250" s="52">
        <f>'Details and Calculations'!CA249</f>
        <v>1</v>
      </c>
      <c r="BL250" s="43">
        <f>'Details and Calculations'!AA249</f>
        <v>1</v>
      </c>
      <c r="BM250" s="43" t="str">
        <f>'Details and Calculations'!AB249</f>
        <v>"Springbox" --Intake Structure At A Spring</v>
      </c>
      <c r="BN250" s="43">
        <f>'Details and Calculations'!AD249</f>
        <v>2013</v>
      </c>
      <c r="BO250" s="43">
        <f>'Details and Calculations'!AJ249</f>
        <v>1</v>
      </c>
      <c r="BP250" s="43">
        <f>'Details and Calculations'!AL249</f>
        <v>2013</v>
      </c>
      <c r="BQ250" s="43">
        <f>'Details and Calculations'!AO249</f>
        <v>1</v>
      </c>
      <c r="BR250" s="43">
        <f>'Details and Calculations'!AQ249</f>
        <v>2013</v>
      </c>
      <c r="BS250" s="43">
        <f>'Details and Calculations'!AS249</f>
        <v>1</v>
      </c>
      <c r="BT250" s="43">
        <f>'Details and Calculations'!AV249</f>
        <v>2013</v>
      </c>
      <c r="BU250" s="43">
        <f>'Details and Calculations'!AX249</f>
        <v>1</v>
      </c>
      <c r="BV250" s="43">
        <f>'Details and Calculations'!AZ249</f>
        <v>2013</v>
      </c>
      <c r="BW250" s="43">
        <f>'Details and Calculations'!BC249</f>
        <v>0</v>
      </c>
      <c r="BX250" s="43" t="str">
        <f>'Details and Calculations'!BE249</f>
        <v xml:space="preserve"> </v>
      </c>
      <c r="BY250" s="43" t="str">
        <f>'Details and Calculations'!BG249</f>
        <v xml:space="preserve"> </v>
      </c>
      <c r="BZ250" s="43" t="str">
        <f>'Details and Calculations'!BH249</f>
        <v xml:space="preserve"> </v>
      </c>
      <c r="CA250" s="43">
        <f>'Details and Calculations'!BJ249</f>
        <v>0</v>
      </c>
      <c r="CB250" s="43" t="str">
        <f>'Details and Calculations'!BK249</f>
        <v/>
      </c>
      <c r="CC250" s="43" t="str">
        <f>'Details and Calculations'!BL249</f>
        <v xml:space="preserve"> </v>
      </c>
      <c r="CD250" s="43" t="str">
        <f>'Details and Calculations'!BN249</f>
        <v xml:space="preserve"> </v>
      </c>
      <c r="CE250" s="43" t="str">
        <f>'Details and Calculations'!BO249</f>
        <v xml:space="preserve"> </v>
      </c>
      <c r="CF250" s="43">
        <f>'Details and Calculations'!BZ249</f>
        <v>1</v>
      </c>
      <c r="CG250" s="43">
        <f>'Details and Calculations'!CB249</f>
        <v>2013</v>
      </c>
      <c r="CH250" s="31"/>
      <c r="CI250" s="53"/>
    </row>
    <row r="251" spans="1:87" x14ac:dyDescent="0.3">
      <c r="A251" s="43">
        <f>'Details and Calculations'!A250</f>
        <v>2017</v>
      </c>
      <c r="B251" s="43" t="str">
        <f>'Details and Calculations'!C250</f>
        <v>Rwanda</v>
      </c>
      <c r="C251" s="43" t="str">
        <f>'Details and Calculations'!D250</f>
        <v>Rulindo</v>
      </c>
      <c r="D251" s="43" t="str">
        <f>'Details and Calculations'!E250</f>
        <v>Base</v>
      </c>
      <c r="E251" s="43" t="str">
        <f>'Details and Calculations'!F250</f>
        <v>Cyohoha</v>
      </c>
      <c r="F251" s="43" t="str">
        <f>'Details and Calculations'!G250</f>
        <v>Rubanda</v>
      </c>
      <c r="G251" s="43" t="str">
        <f>'Details and Calculations'!H250</f>
        <v/>
      </c>
      <c r="H251" s="43" t="str">
        <f>'Details and Calculations'!I250</f>
        <v/>
      </c>
      <c r="I251" s="43" t="str">
        <f>'Details and Calculations'!J250</f>
        <v>Migogo</v>
      </c>
      <c r="J251" s="43">
        <f>'Details and Calculations'!K250</f>
        <v>170</v>
      </c>
      <c r="K251" s="43">
        <f>'Details and Calculations'!O250</f>
        <v>120</v>
      </c>
      <c r="L251" s="43">
        <f>'Details and Calculations'!P251</f>
        <v>98</v>
      </c>
      <c r="M251" s="43" t="str">
        <f>'Details and Calculations'!U250</f>
        <v>Piped Network -- Gravity Only</v>
      </c>
      <c r="N251" s="43">
        <f>'Details and Calculations'!V250</f>
        <v>2013</v>
      </c>
      <c r="O251" s="43" t="str">
        <f>'Details and Calculations'!W250</f>
        <v>Lake Angels</v>
      </c>
      <c r="P251" s="43" t="str">
        <f>'Details and Calculations'!X250</f>
        <v>Spring</v>
      </c>
      <c r="Q251" s="44" t="str">
        <f t="shared" si="118"/>
        <v>Low Risk</v>
      </c>
      <c r="R251" s="44" t="str">
        <f t="shared" si="119"/>
        <v>Medium Risk</v>
      </c>
      <c r="S251" s="45" t="str">
        <f t="shared" si="120"/>
        <v>Intermediate Level of Service</v>
      </c>
      <c r="T251" s="62" t="str">
        <f t="shared" si="114"/>
        <v>Low Priority</v>
      </c>
      <c r="U251" s="46">
        <f t="shared" si="121"/>
        <v>6</v>
      </c>
      <c r="V251" s="28" t="str">
        <f t="shared" si="122"/>
        <v>Repair or Replace Components</v>
      </c>
      <c r="W251" s="47" t="str">
        <f t="shared" si="123"/>
        <v>Intake Structure, Conduction Line, Storage Tank, Distribution  Line, Kiosk/Tap Stand</v>
      </c>
      <c r="X251" s="27" t="str">
        <f t="shared" si="124"/>
        <v>Create Plan To Repair or Replace Components</v>
      </c>
      <c r="Y251" s="48">
        <f t="shared" si="125"/>
        <v>22</v>
      </c>
      <c r="Z251" s="48">
        <f t="shared" si="126"/>
        <v>12</v>
      </c>
      <c r="AA251" s="48">
        <f t="shared" si="127"/>
        <v>22</v>
      </c>
      <c r="AB251" s="48" t="str">
        <f t="shared" si="128"/>
        <v xml:space="preserve"> </v>
      </c>
      <c r="AC251" s="48">
        <f t="shared" si="129"/>
        <v>22</v>
      </c>
      <c r="AD251" s="48" t="str">
        <f t="shared" si="130"/>
        <v xml:space="preserve"> </v>
      </c>
      <c r="AE251" s="48" t="str">
        <f t="shared" si="131"/>
        <v xml:space="preserve"> </v>
      </c>
      <c r="AF251" s="48" t="str">
        <f t="shared" si="132"/>
        <v xml:space="preserve"> </v>
      </c>
      <c r="AG251" s="49" t="str">
        <f t="shared" si="133"/>
        <v/>
      </c>
      <c r="AH251" s="48">
        <f t="shared" si="134"/>
        <v>16</v>
      </c>
      <c r="AI251" s="50">
        <f>'Details and Calculations'!AE250</f>
        <v>2</v>
      </c>
      <c r="AJ251" s="50">
        <f>'Details and Calculations'!AM250</f>
        <v>2</v>
      </c>
      <c r="AK251" s="50">
        <f>'Details and Calculations'!AR250</f>
        <v>2</v>
      </c>
      <c r="AL251" s="50" t="str">
        <f>'Details and Calculations'!AW250</f>
        <v xml:space="preserve"> </v>
      </c>
      <c r="AM251" s="50">
        <f>'Details and Calculations'!BA250</f>
        <v>2</v>
      </c>
      <c r="AN251" s="50" t="str">
        <f>'Details and Calculations'!BF250</f>
        <v xml:space="preserve"> </v>
      </c>
      <c r="AO251" s="50" t="str">
        <f>'Details and Calculations'!BI250</f>
        <v xml:space="preserve"> </v>
      </c>
      <c r="AP251" s="50" t="str">
        <f>'Details and Calculations'!BM250</f>
        <v xml:space="preserve"> </v>
      </c>
      <c r="AQ251" s="50" t="str">
        <f>'Details and Calculations'!BP250</f>
        <v xml:space="preserve"> </v>
      </c>
      <c r="AR251" s="50">
        <f>'Details and Calculations'!CC250</f>
        <v>2</v>
      </c>
      <c r="AS251" s="50">
        <f>'Details and Calculations'!CJ250</f>
        <v>2</v>
      </c>
      <c r="AT251" s="51">
        <f>'Details and Calculations'!T250</f>
        <v>1</v>
      </c>
      <c r="AU251" s="51">
        <f>'Details and Calculations'!Z250</f>
        <v>0</v>
      </c>
      <c r="AV251" s="51">
        <f>'Details and Calculations'!S250</f>
        <v>1</v>
      </c>
      <c r="AW251" s="51">
        <f>'Details and Calculations'!AI250</f>
        <v>1</v>
      </c>
      <c r="AX251" s="51">
        <f>'Details and Calculations'!BY250</f>
        <v>1</v>
      </c>
      <c r="AY251" s="51">
        <f>'Details and Calculations'!CG250</f>
        <v>1</v>
      </c>
      <c r="AZ251" s="51">
        <f>'Details and Calculations'!CI250</f>
        <v>1</v>
      </c>
      <c r="BA251" s="51">
        <f t="shared" si="135"/>
        <v>0</v>
      </c>
      <c r="BB251" s="52">
        <f>'Details and Calculations'!Y250</f>
        <v>1</v>
      </c>
      <c r="BC251" s="52">
        <f>'Details and Calculations'!AC250</f>
        <v>1</v>
      </c>
      <c r="BD251" s="52">
        <f>'Details and Calculations'!AK250</f>
        <v>2</v>
      </c>
      <c r="BE251" s="52">
        <f>'Details and Calculations'!AN250</f>
        <v>3000</v>
      </c>
      <c r="BF251" s="52">
        <f>'Details and Calculations'!AP250</f>
        <v>3</v>
      </c>
      <c r="BG251" s="52" t="str">
        <f>'Details and Calculations'!AT250</f>
        <v xml:space="preserve"> </v>
      </c>
      <c r="BH251" s="52">
        <f>'Details and Calculations'!AY250</f>
        <v>2</v>
      </c>
      <c r="BI251" s="52">
        <f>'Details and Calculations'!BB250</f>
        <v>3000</v>
      </c>
      <c r="BJ251" s="52" t="str">
        <f>'Details and Calculations'!BD250</f>
        <v xml:space="preserve"> </v>
      </c>
      <c r="BK251" s="52">
        <f>'Details and Calculations'!CA250</f>
        <v>2</v>
      </c>
      <c r="BL251" s="43">
        <f>'Details and Calculations'!AA250</f>
        <v>1</v>
      </c>
      <c r="BM251" s="43" t="str">
        <f>'Details and Calculations'!AB250</f>
        <v>"Springbox" --Intake Structure At A Spring</v>
      </c>
      <c r="BN251" s="43">
        <f>'Details and Calculations'!AD250</f>
        <v>2009</v>
      </c>
      <c r="BO251" s="43">
        <f>'Details and Calculations'!AJ250</f>
        <v>1</v>
      </c>
      <c r="BP251" s="43">
        <f>'Details and Calculations'!AL250</f>
        <v>2009</v>
      </c>
      <c r="BQ251" s="43">
        <f>'Details and Calculations'!AO250</f>
        <v>1</v>
      </c>
      <c r="BR251" s="43">
        <f>'Details and Calculations'!AQ250</f>
        <v>2009</v>
      </c>
      <c r="BS251" s="43">
        <f>'Details and Calculations'!AS250</f>
        <v>0</v>
      </c>
      <c r="BT251" s="43" t="str">
        <f>'Details and Calculations'!AV250</f>
        <v xml:space="preserve"> </v>
      </c>
      <c r="BU251" s="43">
        <f>'Details and Calculations'!AX250</f>
        <v>1</v>
      </c>
      <c r="BV251" s="43">
        <f>'Details and Calculations'!AZ250</f>
        <v>2009</v>
      </c>
      <c r="BW251" s="43">
        <f>'Details and Calculations'!BC250</f>
        <v>0</v>
      </c>
      <c r="BX251" s="43" t="str">
        <f>'Details and Calculations'!BE250</f>
        <v xml:space="preserve"> </v>
      </c>
      <c r="BY251" s="43" t="str">
        <f>'Details and Calculations'!BG250</f>
        <v xml:space="preserve"> </v>
      </c>
      <c r="BZ251" s="43" t="str">
        <f>'Details and Calculations'!BH250</f>
        <v xml:space="preserve"> </v>
      </c>
      <c r="CA251" s="43">
        <f>'Details and Calculations'!BJ250</f>
        <v>0</v>
      </c>
      <c r="CB251" s="43" t="str">
        <f>'Details and Calculations'!BK250</f>
        <v/>
      </c>
      <c r="CC251" s="43" t="str">
        <f>'Details and Calculations'!BL250</f>
        <v xml:space="preserve"> </v>
      </c>
      <c r="CD251" s="43" t="str">
        <f>'Details and Calculations'!BN250</f>
        <v xml:space="preserve"> </v>
      </c>
      <c r="CE251" s="43" t="str">
        <f>'Details and Calculations'!BO250</f>
        <v xml:space="preserve"> </v>
      </c>
      <c r="CF251" s="43">
        <f>'Details and Calculations'!BZ250</f>
        <v>1</v>
      </c>
      <c r="CG251" s="43">
        <f>'Details and Calculations'!CB250</f>
        <v>2013</v>
      </c>
      <c r="CH251" s="31"/>
      <c r="CI251" s="53"/>
    </row>
    <row r="252" spans="1:87" x14ac:dyDescent="0.3">
      <c r="A252" s="43">
        <f>'Details and Calculations'!A251</f>
        <v>2017</v>
      </c>
      <c r="B252" s="43" t="str">
        <f>'Details and Calculations'!C251</f>
        <v>Rwanda</v>
      </c>
      <c r="C252" s="43" t="str">
        <f>'Details and Calculations'!D251</f>
        <v>Rulindo</v>
      </c>
      <c r="D252" s="43" t="str">
        <f>'Details and Calculations'!E251</f>
        <v>Kinihira</v>
      </c>
      <c r="E252" s="43" t="str">
        <f>'Details and Calculations'!F251</f>
        <v>Karegamazi</v>
      </c>
      <c r="F252" s="43" t="str">
        <f>'Details and Calculations'!G251</f>
        <v>Ntunguru</v>
      </c>
      <c r="G252" s="43" t="str">
        <f>'Details and Calculations'!H251</f>
        <v/>
      </c>
      <c r="H252" s="43" t="str">
        <f>'Details and Calculations'!I251</f>
        <v/>
      </c>
      <c r="I252" s="43" t="str">
        <f>'Details and Calculations'!J251</f>
        <v>Miyove-Kinihira</v>
      </c>
      <c r="J252" s="43">
        <f>'Details and Calculations'!K251</f>
        <v>168</v>
      </c>
      <c r="K252" s="43">
        <f>'Details and Calculations'!O251</f>
        <v>70</v>
      </c>
      <c r="L252" s="43">
        <f>'Details and Calculations'!P252</f>
        <v>45</v>
      </c>
      <c r="M252" s="43" t="str">
        <f>'Details and Calculations'!U251</f>
        <v>Piped Network -- Gravity Only</v>
      </c>
      <c r="N252" s="43">
        <f>'Details and Calculations'!V251</f>
        <v>2001</v>
      </c>
      <c r="O252" s="43" t="str">
        <f>'Details and Calculations'!W251</f>
        <v>Gkww</v>
      </c>
      <c r="P252" s="43" t="str">
        <f>'Details and Calculations'!X251</f>
        <v>Spring</v>
      </c>
      <c r="Q252" s="44" t="str">
        <f t="shared" si="118"/>
        <v>High Risk</v>
      </c>
      <c r="R252" s="44" t="str">
        <f t="shared" si="119"/>
        <v>Medium Risk</v>
      </c>
      <c r="S252" s="45" t="str">
        <f t="shared" si="120"/>
        <v>Intermediate Level of Service</v>
      </c>
      <c r="T252" s="62" t="str">
        <f t="shared" si="114"/>
        <v>Medium Priority</v>
      </c>
      <c r="U252" s="46">
        <f t="shared" si="121"/>
        <v>6</v>
      </c>
      <c r="V252" s="28" t="str">
        <f t="shared" si="122"/>
        <v>Consider Replacing Aging Components</v>
      </c>
      <c r="W252" s="47" t="str">
        <f t="shared" si="123"/>
        <v xml:space="preserve">Intake Structure,  Conduction Line, Storage Tank, Other Concrete Structures,  Pump, Pump Station,  Treatment Equipment,  </v>
      </c>
      <c r="X252" s="27" t="str">
        <f t="shared" si="124"/>
        <v xml:space="preserve">Further Technical Diagnostic Needed </v>
      </c>
      <c r="Y252" s="48">
        <f t="shared" si="125"/>
        <v>2</v>
      </c>
      <c r="Z252" s="48">
        <f t="shared" si="126"/>
        <v>-8</v>
      </c>
      <c r="AA252" s="48">
        <f t="shared" si="127"/>
        <v>2</v>
      </c>
      <c r="AB252" s="48">
        <f t="shared" si="128"/>
        <v>-8</v>
      </c>
      <c r="AC252" s="48">
        <f t="shared" si="129"/>
        <v>2</v>
      </c>
      <c r="AD252" s="48" t="str">
        <f t="shared" si="130"/>
        <v xml:space="preserve"> </v>
      </c>
      <c r="AE252" s="48" t="str">
        <f t="shared" si="131"/>
        <v xml:space="preserve"> </v>
      </c>
      <c r="AF252" s="48" t="str">
        <f t="shared" si="132"/>
        <v xml:space="preserve"> </v>
      </c>
      <c r="AG252" s="49" t="str">
        <f t="shared" si="133"/>
        <v/>
      </c>
      <c r="AH252" s="48">
        <f t="shared" si="134"/>
        <v>-8</v>
      </c>
      <c r="AI252" s="50">
        <f>'Details and Calculations'!AE251</f>
        <v>2</v>
      </c>
      <c r="AJ252" s="50">
        <f>'Details and Calculations'!AM251</f>
        <v>2</v>
      </c>
      <c r="AK252" s="50">
        <f>'Details and Calculations'!AR251</f>
        <v>1</v>
      </c>
      <c r="AL252" s="50">
        <f>'Details and Calculations'!AW251</f>
        <v>2</v>
      </c>
      <c r="AM252" s="50">
        <f>'Details and Calculations'!BA251</f>
        <v>2</v>
      </c>
      <c r="AN252" s="50" t="str">
        <f>'Details and Calculations'!BF251</f>
        <v xml:space="preserve"> </v>
      </c>
      <c r="AO252" s="50" t="str">
        <f>'Details and Calculations'!BI251</f>
        <v xml:space="preserve"> </v>
      </c>
      <c r="AP252" s="50" t="str">
        <f>'Details and Calculations'!BM251</f>
        <v xml:space="preserve"> </v>
      </c>
      <c r="AQ252" s="50" t="str">
        <f>'Details and Calculations'!BP251</f>
        <v xml:space="preserve"> </v>
      </c>
      <c r="AR252" s="50">
        <f>'Details and Calculations'!CC251</f>
        <v>2</v>
      </c>
      <c r="AS252" s="50">
        <f>'Details and Calculations'!CJ251</f>
        <v>2</v>
      </c>
      <c r="AT252" s="51">
        <f>'Details and Calculations'!T251</f>
        <v>1</v>
      </c>
      <c r="AU252" s="51">
        <f>'Details and Calculations'!Z251</f>
        <v>1</v>
      </c>
      <c r="AV252" s="51">
        <f>'Details and Calculations'!S251</f>
        <v>0</v>
      </c>
      <c r="AW252" s="51">
        <f>'Details and Calculations'!AI251</f>
        <v>1</v>
      </c>
      <c r="AX252" s="51">
        <f>'Details and Calculations'!BY251</f>
        <v>1</v>
      </c>
      <c r="AY252" s="51">
        <f>'Details and Calculations'!CG251</f>
        <v>1</v>
      </c>
      <c r="AZ252" s="51">
        <f>'Details and Calculations'!CI251</f>
        <v>1</v>
      </c>
      <c r="BA252" s="51">
        <f t="shared" si="135"/>
        <v>0</v>
      </c>
      <c r="BB252" s="52">
        <f>'Details and Calculations'!Y251</f>
        <v>6</v>
      </c>
      <c r="BC252" s="52">
        <f>'Details and Calculations'!AC251</f>
        <v>3</v>
      </c>
      <c r="BD252" s="52">
        <f>'Details and Calculations'!AK251</f>
        <v>1</v>
      </c>
      <c r="BE252" s="52">
        <f>'Details and Calculations'!AN251</f>
        <v>8000</v>
      </c>
      <c r="BF252" s="52">
        <f>'Details and Calculations'!AP251</f>
        <v>4</v>
      </c>
      <c r="BG252" s="52">
        <f>'Details and Calculations'!AT251</f>
        <v>18</v>
      </c>
      <c r="BH252" s="52">
        <f>'Details and Calculations'!AY251</f>
        <v>2</v>
      </c>
      <c r="BI252" s="52">
        <f>'Details and Calculations'!BB251</f>
        <v>15000</v>
      </c>
      <c r="BJ252" s="52" t="str">
        <f>'Details and Calculations'!BD251</f>
        <v xml:space="preserve"> </v>
      </c>
      <c r="BK252" s="52">
        <f>'Details and Calculations'!CA251</f>
        <v>1</v>
      </c>
      <c r="BL252" s="43">
        <f>'Details and Calculations'!AA251</f>
        <v>1</v>
      </c>
      <c r="BM252" s="43" t="str">
        <f>'Details and Calculations'!AB251</f>
        <v>"Springbox" --Intake Structure At A Spring</v>
      </c>
      <c r="BN252" s="43">
        <f>'Details and Calculations'!AD251</f>
        <v>1989</v>
      </c>
      <c r="BO252" s="43">
        <f>'Details and Calculations'!AJ251</f>
        <v>1</v>
      </c>
      <c r="BP252" s="43">
        <f>'Details and Calculations'!AL251</f>
        <v>1989</v>
      </c>
      <c r="BQ252" s="43">
        <f>'Details and Calculations'!AO251</f>
        <v>1</v>
      </c>
      <c r="BR252" s="43">
        <f>'Details and Calculations'!AQ251</f>
        <v>1989</v>
      </c>
      <c r="BS252" s="43">
        <f>'Details and Calculations'!AS251</f>
        <v>1</v>
      </c>
      <c r="BT252" s="43">
        <f>'Details and Calculations'!AV251</f>
        <v>1989</v>
      </c>
      <c r="BU252" s="43">
        <f>'Details and Calculations'!AX251</f>
        <v>1</v>
      </c>
      <c r="BV252" s="43">
        <f>'Details and Calculations'!AZ251</f>
        <v>1989</v>
      </c>
      <c r="BW252" s="43">
        <f>'Details and Calculations'!BC251</f>
        <v>0</v>
      </c>
      <c r="BX252" s="43" t="str">
        <f>'Details and Calculations'!BE251</f>
        <v xml:space="preserve"> </v>
      </c>
      <c r="BY252" s="43" t="str">
        <f>'Details and Calculations'!BG251</f>
        <v xml:space="preserve"> </v>
      </c>
      <c r="BZ252" s="43" t="str">
        <f>'Details and Calculations'!BH251</f>
        <v xml:space="preserve"> </v>
      </c>
      <c r="CA252" s="43">
        <f>'Details and Calculations'!BJ251</f>
        <v>0</v>
      </c>
      <c r="CB252" s="43" t="str">
        <f>'Details and Calculations'!BK251</f>
        <v/>
      </c>
      <c r="CC252" s="43" t="str">
        <f>'Details and Calculations'!BL251</f>
        <v xml:space="preserve"> </v>
      </c>
      <c r="CD252" s="43" t="str">
        <f>'Details and Calculations'!BN251</f>
        <v xml:space="preserve"> </v>
      </c>
      <c r="CE252" s="43" t="str">
        <f>'Details and Calculations'!BO251</f>
        <v xml:space="preserve"> </v>
      </c>
      <c r="CF252" s="43">
        <f>'Details and Calculations'!BZ251</f>
        <v>1</v>
      </c>
      <c r="CG252" s="43">
        <f>'Details and Calculations'!CB251</f>
        <v>1989</v>
      </c>
      <c r="CH252" s="31"/>
      <c r="CI252" s="53"/>
    </row>
    <row r="253" spans="1:87" x14ac:dyDescent="0.3">
      <c r="A253" s="43">
        <f>'Details and Calculations'!A252</f>
        <v>2017</v>
      </c>
      <c r="B253" s="43" t="str">
        <f>'Details and Calculations'!C252</f>
        <v>Rwanda</v>
      </c>
      <c r="C253" s="43" t="str">
        <f>'Details and Calculations'!D252</f>
        <v>Rulindo</v>
      </c>
      <c r="D253" s="43" t="str">
        <f>'Details and Calculations'!E252</f>
        <v>Masoro</v>
      </c>
      <c r="E253" s="43" t="str">
        <f>'Details and Calculations'!F252</f>
        <v>Kivugiza</v>
      </c>
      <c r="F253" s="43" t="str">
        <f>'Details and Calculations'!G252</f>
        <v>Musenga</v>
      </c>
      <c r="G253" s="43" t="str">
        <f>'Details and Calculations'!H252</f>
        <v/>
      </c>
      <c r="H253" s="43" t="str">
        <f>'Details and Calculations'!I252</f>
        <v/>
      </c>
      <c r="I253" s="43" t="str">
        <f>'Details and Calculations'!J252</f>
        <v>Mutagata Gravity network</v>
      </c>
      <c r="J253" s="43">
        <f>'Details and Calculations'!K252</f>
        <v>185</v>
      </c>
      <c r="K253" s="43">
        <f>'Details and Calculations'!O252</f>
        <v>140</v>
      </c>
      <c r="L253" s="43">
        <f>'Details and Calculations'!P253</f>
        <v>100</v>
      </c>
      <c r="M253" s="43" t="str">
        <f>'Details and Calculations'!U252</f>
        <v>Piped Network -- Gravity Only</v>
      </c>
      <c r="N253" s="43">
        <f>'Details and Calculations'!V252</f>
        <v>1987</v>
      </c>
      <c r="O253" s="43" t="str">
        <f>'Details and Calculations'!W252</f>
        <v/>
      </c>
      <c r="P253" s="43" t="str">
        <f>'Details and Calculations'!X252</f>
        <v>Spring</v>
      </c>
      <c r="Q253" s="44" t="str">
        <f t="shared" si="118"/>
        <v>Low Risk</v>
      </c>
      <c r="R253" s="44" t="str">
        <f t="shared" si="119"/>
        <v>High Risk</v>
      </c>
      <c r="S253" s="45" t="str">
        <f t="shared" si="120"/>
        <v>Intermediate Level of Service</v>
      </c>
      <c r="T253" s="62" t="str">
        <f t="shared" si="114"/>
        <v>High Priority</v>
      </c>
      <c r="U253" s="46">
        <f t="shared" si="121"/>
        <v>6</v>
      </c>
      <c r="V253" s="28" t="str">
        <f t="shared" si="122"/>
        <v>Major Repairs or Replace System</v>
      </c>
      <c r="W253" s="47" t="str">
        <f t="shared" si="123"/>
        <v/>
      </c>
      <c r="X253" s="27" t="str">
        <f t="shared" si="124"/>
        <v>Further Technical Diagnostic Needed</v>
      </c>
      <c r="Y253" s="48">
        <f t="shared" si="125"/>
        <v>17</v>
      </c>
      <c r="Z253" s="48">
        <f t="shared" si="126"/>
        <v>7</v>
      </c>
      <c r="AA253" s="48">
        <f t="shared" si="127"/>
        <v>17</v>
      </c>
      <c r="AB253" s="48">
        <f t="shared" si="128"/>
        <v>7</v>
      </c>
      <c r="AC253" s="48">
        <f t="shared" si="129"/>
        <v>17</v>
      </c>
      <c r="AD253" s="48" t="str">
        <f t="shared" si="130"/>
        <v xml:space="preserve"> </v>
      </c>
      <c r="AE253" s="48" t="str">
        <f t="shared" si="131"/>
        <v xml:space="preserve"> </v>
      </c>
      <c r="AF253" s="48" t="str">
        <f t="shared" si="132"/>
        <v xml:space="preserve"> </v>
      </c>
      <c r="AG253" s="49" t="str">
        <f t="shared" si="133"/>
        <v/>
      </c>
      <c r="AH253" s="48">
        <f t="shared" si="134"/>
        <v>18</v>
      </c>
      <c r="AI253" s="50">
        <f>'Details and Calculations'!AE252</f>
        <v>2</v>
      </c>
      <c r="AJ253" s="50">
        <f>'Details and Calculations'!AM252</f>
        <v>2</v>
      </c>
      <c r="AK253" s="50">
        <f>'Details and Calculations'!AR252</f>
        <v>2</v>
      </c>
      <c r="AL253" s="50">
        <f>'Details and Calculations'!AW252</f>
        <v>2</v>
      </c>
      <c r="AM253" s="50">
        <f>'Details and Calculations'!BA252</f>
        <v>2</v>
      </c>
      <c r="AN253" s="50" t="str">
        <f>'Details and Calculations'!BF252</f>
        <v xml:space="preserve"> </v>
      </c>
      <c r="AO253" s="50" t="str">
        <f>'Details and Calculations'!BI252</f>
        <v xml:space="preserve"> </v>
      </c>
      <c r="AP253" s="50" t="str">
        <f>'Details and Calculations'!BM252</f>
        <v xml:space="preserve"> </v>
      </c>
      <c r="AQ253" s="50" t="str">
        <f>'Details and Calculations'!BP252</f>
        <v xml:space="preserve"> </v>
      </c>
      <c r="AR253" s="50">
        <f>'Details and Calculations'!CC252</f>
        <v>3</v>
      </c>
      <c r="AS253" s="50">
        <f>'Details and Calculations'!CJ252</f>
        <v>2</v>
      </c>
      <c r="AT253" s="51">
        <f>'Details and Calculations'!T252</f>
        <v>1</v>
      </c>
      <c r="AU253" s="51">
        <f>'Details and Calculations'!Z252</f>
        <v>1</v>
      </c>
      <c r="AV253" s="51">
        <f>'Details and Calculations'!S252</f>
        <v>0</v>
      </c>
      <c r="AW253" s="51">
        <f>'Details and Calculations'!AI252</f>
        <v>1</v>
      </c>
      <c r="AX253" s="51">
        <f>'Details and Calculations'!BY252</f>
        <v>1</v>
      </c>
      <c r="AY253" s="51">
        <f>'Details and Calculations'!CG252</f>
        <v>1</v>
      </c>
      <c r="AZ253" s="51">
        <f>'Details and Calculations'!CI252</f>
        <v>1</v>
      </c>
      <c r="BA253" s="51">
        <f t="shared" si="135"/>
        <v>0</v>
      </c>
      <c r="BB253" s="52">
        <f>'Details and Calculations'!Y252</f>
        <v>1</v>
      </c>
      <c r="BC253" s="52">
        <f>'Details and Calculations'!AC252</f>
        <v>1</v>
      </c>
      <c r="BD253" s="52">
        <f>'Details and Calculations'!AK252</f>
        <v>1</v>
      </c>
      <c r="BE253" s="52">
        <f>'Details and Calculations'!AN252</f>
        <v>3500</v>
      </c>
      <c r="BF253" s="52">
        <f>'Details and Calculations'!AP252</f>
        <v>6</v>
      </c>
      <c r="BG253" s="52">
        <f>'Details and Calculations'!AT252</f>
        <v>4</v>
      </c>
      <c r="BH253" s="52">
        <f>'Details and Calculations'!AY252</f>
        <v>2</v>
      </c>
      <c r="BI253" s="52">
        <f>'Details and Calculations'!BB252</f>
        <v>4500</v>
      </c>
      <c r="BJ253" s="52" t="str">
        <f>'Details and Calculations'!BD252</f>
        <v xml:space="preserve"> </v>
      </c>
      <c r="BK253" s="52">
        <f>'Details and Calculations'!CA252</f>
        <v>12</v>
      </c>
      <c r="BL253" s="43">
        <f>'Details and Calculations'!AA252</f>
        <v>1</v>
      </c>
      <c r="BM253" s="43" t="str">
        <f>'Details and Calculations'!AB252</f>
        <v>"Springbox" --Intake Structure At A Spring</v>
      </c>
      <c r="BN253" s="43">
        <f>'Details and Calculations'!AD252</f>
        <v>2004</v>
      </c>
      <c r="BO253" s="43">
        <f>'Details and Calculations'!AJ252</f>
        <v>1</v>
      </c>
      <c r="BP253" s="43">
        <f>'Details and Calculations'!AL252</f>
        <v>2004</v>
      </c>
      <c r="BQ253" s="43">
        <f>'Details and Calculations'!AO252</f>
        <v>1</v>
      </c>
      <c r="BR253" s="43">
        <f>'Details and Calculations'!AQ252</f>
        <v>2004</v>
      </c>
      <c r="BS253" s="43">
        <f>'Details and Calculations'!AS252</f>
        <v>1</v>
      </c>
      <c r="BT253" s="43">
        <f>'Details and Calculations'!AV252</f>
        <v>2004</v>
      </c>
      <c r="BU253" s="43">
        <f>'Details and Calculations'!AX252</f>
        <v>1</v>
      </c>
      <c r="BV253" s="43">
        <f>'Details and Calculations'!AZ252</f>
        <v>2004</v>
      </c>
      <c r="BW253" s="43">
        <f>'Details and Calculations'!BC252</f>
        <v>0</v>
      </c>
      <c r="BX253" s="43" t="str">
        <f>'Details and Calculations'!BE252</f>
        <v xml:space="preserve"> </v>
      </c>
      <c r="BY253" s="43" t="str">
        <f>'Details and Calculations'!BG252</f>
        <v xml:space="preserve"> </v>
      </c>
      <c r="BZ253" s="43" t="str">
        <f>'Details and Calculations'!BH252</f>
        <v xml:space="preserve"> </v>
      </c>
      <c r="CA253" s="43">
        <f>'Details and Calculations'!BJ252</f>
        <v>0</v>
      </c>
      <c r="CB253" s="43" t="str">
        <f>'Details and Calculations'!BK252</f>
        <v/>
      </c>
      <c r="CC253" s="43" t="str">
        <f>'Details and Calculations'!BL252</f>
        <v xml:space="preserve"> </v>
      </c>
      <c r="CD253" s="43" t="str">
        <f>'Details and Calculations'!BN252</f>
        <v xml:space="preserve"> </v>
      </c>
      <c r="CE253" s="43" t="str">
        <f>'Details and Calculations'!BO252</f>
        <v xml:space="preserve"> </v>
      </c>
      <c r="CF253" s="43">
        <f>'Details and Calculations'!BZ252</f>
        <v>1</v>
      </c>
      <c r="CG253" s="43">
        <f>'Details and Calculations'!CB252</f>
        <v>2015</v>
      </c>
      <c r="CH253" s="31"/>
      <c r="CI253" s="53"/>
    </row>
    <row r="254" spans="1:87" x14ac:dyDescent="0.3">
      <c r="A254" s="43">
        <f>'Details and Calculations'!A253</f>
        <v>2017</v>
      </c>
      <c r="B254" s="43" t="str">
        <f>'Details and Calculations'!C253</f>
        <v>Rwanda</v>
      </c>
      <c r="C254" s="43" t="str">
        <f>'Details and Calculations'!D253</f>
        <v>Rulindo</v>
      </c>
      <c r="D254" s="43" t="str">
        <f>'Details and Calculations'!E253</f>
        <v>Rusiga</v>
      </c>
      <c r="E254" s="43" t="str">
        <f>'Details and Calculations'!F253</f>
        <v>Gako</v>
      </c>
      <c r="F254" s="43" t="str">
        <f>'Details and Calculations'!G253</f>
        <v>Nkanga</v>
      </c>
      <c r="G254" s="43" t="str">
        <f>'Details and Calculations'!H253</f>
        <v/>
      </c>
      <c r="H254" s="43" t="str">
        <f>'Details and Calculations'!I253</f>
        <v/>
      </c>
      <c r="I254" s="43" t="str">
        <f>'Details and Calculations'!J253</f>
        <v>Nganzo-Kabarore</v>
      </c>
      <c r="J254" s="43">
        <f>'Details and Calculations'!K253</f>
        <v>198</v>
      </c>
      <c r="K254" s="43">
        <f>'Details and Calculations'!O253</f>
        <v>98</v>
      </c>
      <c r="L254" s="43">
        <f>'Details and Calculations'!P254</f>
        <v>7</v>
      </c>
      <c r="M254" s="43" t="str">
        <f>'Details and Calculations'!U253</f>
        <v>Piped Network -- Gravity Only</v>
      </c>
      <c r="N254" s="43">
        <f>'Details and Calculations'!V253</f>
        <v>2014</v>
      </c>
      <c r="O254" s="43" t="str">
        <f>'Details and Calculations'!W253</f>
        <v>Governement (District, Wasac) And Water For People</v>
      </c>
      <c r="P254" s="43" t="str">
        <f>'Details and Calculations'!X253</f>
        <v>Spring</v>
      </c>
      <c r="Q254" s="44" t="str">
        <f t="shared" si="118"/>
        <v>Low Risk</v>
      </c>
      <c r="R254" s="44" t="str">
        <f t="shared" si="119"/>
        <v>High Risk</v>
      </c>
      <c r="S254" s="45" t="str">
        <f t="shared" si="120"/>
        <v>Basic Level of Service</v>
      </c>
      <c r="T254" s="62" t="str">
        <f t="shared" si="114"/>
        <v>High Priority</v>
      </c>
      <c r="U254" s="46">
        <f t="shared" si="121"/>
        <v>5</v>
      </c>
      <c r="V254" s="28" t="str">
        <f t="shared" si="122"/>
        <v>Major Repairs or Replace System</v>
      </c>
      <c r="W254" s="47" t="str">
        <f t="shared" si="123"/>
        <v/>
      </c>
      <c r="X254" s="27" t="str">
        <f t="shared" si="124"/>
        <v>Further Technical Diagnostic Needed</v>
      </c>
      <c r="Y254" s="48">
        <f t="shared" si="125"/>
        <v>27</v>
      </c>
      <c r="Z254" s="48">
        <f t="shared" si="126"/>
        <v>17</v>
      </c>
      <c r="AA254" s="48">
        <f t="shared" si="127"/>
        <v>27</v>
      </c>
      <c r="AB254" s="48" t="str">
        <f t="shared" si="128"/>
        <v xml:space="preserve"> </v>
      </c>
      <c r="AC254" s="48">
        <f t="shared" si="129"/>
        <v>27</v>
      </c>
      <c r="AD254" s="48" t="str">
        <f t="shared" si="130"/>
        <v xml:space="preserve"> </v>
      </c>
      <c r="AE254" s="48" t="str">
        <f t="shared" si="131"/>
        <v xml:space="preserve"> </v>
      </c>
      <c r="AF254" s="48" t="str">
        <f t="shared" si="132"/>
        <v xml:space="preserve"> </v>
      </c>
      <c r="AG254" s="49" t="str">
        <f t="shared" si="133"/>
        <v/>
      </c>
      <c r="AH254" s="48">
        <f t="shared" si="134"/>
        <v>17</v>
      </c>
      <c r="AI254" s="50">
        <f>'Details and Calculations'!AE253</f>
        <v>2</v>
      </c>
      <c r="AJ254" s="50">
        <f>'Details and Calculations'!AM253</f>
        <v>2</v>
      </c>
      <c r="AK254" s="50">
        <f>'Details and Calculations'!AR253</f>
        <v>1</v>
      </c>
      <c r="AL254" s="50" t="str">
        <f>'Details and Calculations'!AW253</f>
        <v xml:space="preserve"> </v>
      </c>
      <c r="AM254" s="50">
        <f>'Details and Calculations'!BA253</f>
        <v>3</v>
      </c>
      <c r="AN254" s="50" t="str">
        <f>'Details and Calculations'!BF253</f>
        <v xml:space="preserve"> </v>
      </c>
      <c r="AO254" s="50" t="str">
        <f>'Details and Calculations'!BI253</f>
        <v xml:space="preserve"> </v>
      </c>
      <c r="AP254" s="50" t="str">
        <f>'Details and Calculations'!BM253</f>
        <v xml:space="preserve"> </v>
      </c>
      <c r="AQ254" s="50" t="str">
        <f>'Details and Calculations'!BP253</f>
        <v xml:space="preserve"> </v>
      </c>
      <c r="AR254" s="50">
        <f>'Details and Calculations'!CC253</f>
        <v>3</v>
      </c>
      <c r="AS254" s="50">
        <f>'Details and Calculations'!CJ253</f>
        <v>3</v>
      </c>
      <c r="AT254" s="51">
        <f>'Details and Calculations'!T253</f>
        <v>1</v>
      </c>
      <c r="AU254" s="51">
        <f>'Details and Calculations'!Z253</f>
        <v>1</v>
      </c>
      <c r="AV254" s="51">
        <f>'Details and Calculations'!S253</f>
        <v>1</v>
      </c>
      <c r="AW254" s="51">
        <f>'Details and Calculations'!AI253</f>
        <v>1</v>
      </c>
      <c r="AX254" s="51">
        <f>'Details and Calculations'!BY253</f>
        <v>1</v>
      </c>
      <c r="AY254" s="51">
        <f>'Details and Calculations'!CG253</f>
        <v>0</v>
      </c>
      <c r="AZ254" s="51">
        <f>'Details and Calculations'!CI253</f>
        <v>0</v>
      </c>
      <c r="BA254" s="51">
        <f t="shared" si="135"/>
        <v>0</v>
      </c>
      <c r="BB254" s="52">
        <f>'Details and Calculations'!Y253</f>
        <v>1</v>
      </c>
      <c r="BC254" s="52">
        <f>'Details and Calculations'!AC253</f>
        <v>1</v>
      </c>
      <c r="BD254" s="52">
        <f>'Details and Calculations'!AK253</f>
        <v>1</v>
      </c>
      <c r="BE254" s="52">
        <f>'Details and Calculations'!AN253</f>
        <v>400</v>
      </c>
      <c r="BF254" s="52">
        <f>'Details and Calculations'!AP253</f>
        <v>3</v>
      </c>
      <c r="BG254" s="52" t="str">
        <f>'Details and Calculations'!AT253</f>
        <v xml:space="preserve"> </v>
      </c>
      <c r="BH254" s="52">
        <f>'Details and Calculations'!AY253</f>
        <v>2</v>
      </c>
      <c r="BI254" s="52">
        <f>'Details and Calculations'!BB253</f>
        <v>800</v>
      </c>
      <c r="BJ254" s="52" t="str">
        <f>'Details and Calculations'!BD253</f>
        <v xml:space="preserve"> </v>
      </c>
      <c r="BK254" s="52">
        <f>'Details and Calculations'!CA253</f>
        <v>5</v>
      </c>
      <c r="BL254" s="43">
        <f>'Details and Calculations'!AA253</f>
        <v>1</v>
      </c>
      <c r="BM254" s="43" t="str">
        <f>'Details and Calculations'!AB253</f>
        <v>"Springbox" --Intake Structure At A Spring</v>
      </c>
      <c r="BN254" s="43">
        <f>'Details and Calculations'!AD253</f>
        <v>2014</v>
      </c>
      <c r="BO254" s="43">
        <f>'Details and Calculations'!AJ253</f>
        <v>1</v>
      </c>
      <c r="BP254" s="43">
        <f>'Details and Calculations'!AL253</f>
        <v>2014</v>
      </c>
      <c r="BQ254" s="43">
        <f>'Details and Calculations'!AO253</f>
        <v>1</v>
      </c>
      <c r="BR254" s="43">
        <f>'Details and Calculations'!AQ253</f>
        <v>2014</v>
      </c>
      <c r="BS254" s="43">
        <f>'Details and Calculations'!AS253</f>
        <v>0</v>
      </c>
      <c r="BT254" s="43" t="str">
        <f>'Details and Calculations'!AV253</f>
        <v xml:space="preserve"> </v>
      </c>
      <c r="BU254" s="43">
        <f>'Details and Calculations'!AX253</f>
        <v>1</v>
      </c>
      <c r="BV254" s="43">
        <f>'Details and Calculations'!AZ253</f>
        <v>2014</v>
      </c>
      <c r="BW254" s="43">
        <f>'Details and Calculations'!BC253</f>
        <v>0</v>
      </c>
      <c r="BX254" s="43" t="str">
        <f>'Details and Calculations'!BE253</f>
        <v xml:space="preserve"> </v>
      </c>
      <c r="BY254" s="43" t="str">
        <f>'Details and Calculations'!BG253</f>
        <v xml:space="preserve"> </v>
      </c>
      <c r="BZ254" s="43" t="str">
        <f>'Details and Calculations'!BH253</f>
        <v xml:space="preserve"> </v>
      </c>
      <c r="CA254" s="43">
        <f>'Details and Calculations'!BJ253</f>
        <v>0</v>
      </c>
      <c r="CB254" s="43" t="str">
        <f>'Details and Calculations'!BK253</f>
        <v/>
      </c>
      <c r="CC254" s="43" t="str">
        <f>'Details and Calculations'!BL253</f>
        <v xml:space="preserve"> </v>
      </c>
      <c r="CD254" s="43" t="str">
        <f>'Details and Calculations'!BN253</f>
        <v xml:space="preserve"> </v>
      </c>
      <c r="CE254" s="43" t="str">
        <f>'Details and Calculations'!BO253</f>
        <v xml:space="preserve"> </v>
      </c>
      <c r="CF254" s="43">
        <f>'Details and Calculations'!BZ253</f>
        <v>1</v>
      </c>
      <c r="CG254" s="43">
        <f>'Details and Calculations'!CB253</f>
        <v>2014</v>
      </c>
      <c r="CH254" s="31"/>
      <c r="CI254" s="53"/>
    </row>
    <row r="255" spans="1:87" x14ac:dyDescent="0.3">
      <c r="A255" s="43">
        <f>'Details and Calculations'!A254</f>
        <v>2017</v>
      </c>
      <c r="B255" s="43" t="str">
        <f>'Details and Calculations'!C254</f>
        <v>Rwanda</v>
      </c>
      <c r="C255" s="43" t="str">
        <f>'Details and Calculations'!D254</f>
        <v>Rulindo</v>
      </c>
      <c r="D255" s="43" t="str">
        <f>'Details and Calculations'!E254</f>
        <v>Base</v>
      </c>
      <c r="E255" s="43" t="str">
        <f>'Details and Calculations'!F254</f>
        <v>Rwamahwa</v>
      </c>
      <c r="F255" s="43" t="str">
        <f>'Details and Calculations'!G254</f>
        <v>Base</v>
      </c>
      <c r="G255" s="43" t="str">
        <f>'Details and Calculations'!H254</f>
        <v/>
      </c>
      <c r="H255" s="43" t="str">
        <f>'Details and Calculations'!I254</f>
        <v/>
      </c>
      <c r="I255" s="43" t="str">
        <f>'Details and Calculations'!J254</f>
        <v>Rutare II</v>
      </c>
      <c r="J255" s="43">
        <f>'Details and Calculations'!K254</f>
        <v>77</v>
      </c>
      <c r="K255" s="43">
        <f>'Details and Calculations'!O254</f>
        <v>70</v>
      </c>
      <c r="L255" s="43" t="str">
        <f>'Details and Calculations'!P255</f>
        <v xml:space="preserve"> </v>
      </c>
      <c r="M255" s="43" t="str">
        <f>'Details and Calculations'!U254</f>
        <v>Piped Network -- Gravity Only</v>
      </c>
      <c r="N255" s="43">
        <f>'Details and Calculations'!V254</f>
        <v>2005</v>
      </c>
      <c r="O255" s="43" t="str">
        <f>'Details and Calculations'!W254</f>
        <v>Governement (District, Wasac) And Water For People</v>
      </c>
      <c r="P255" s="43" t="str">
        <f>'Details and Calculations'!X254</f>
        <v>Spring</v>
      </c>
      <c r="Q255" s="44" t="str">
        <f t="shared" si="118"/>
        <v>Low Risk</v>
      </c>
      <c r="R255" s="44" t="str">
        <f t="shared" si="119"/>
        <v>Low Risk</v>
      </c>
      <c r="S255" s="45" t="str">
        <f t="shared" si="120"/>
        <v>High Level of Service</v>
      </c>
      <c r="T255" s="62" t="str">
        <f t="shared" si="114"/>
        <v>Low Priority</v>
      </c>
      <c r="U255" s="46">
        <f t="shared" si="121"/>
        <v>8</v>
      </c>
      <c r="V255" s="28" t="str">
        <f t="shared" si="122"/>
        <v>Perform Routine Preventative Maintenance</v>
      </c>
      <c r="W255" s="47" t="str">
        <f t="shared" si="123"/>
        <v/>
      </c>
      <c r="X255" s="27" t="str">
        <f t="shared" si="124"/>
        <v>Maintain O&amp;M and Routine Monitoring</v>
      </c>
      <c r="Y255" s="48">
        <f t="shared" si="125"/>
        <v>18</v>
      </c>
      <c r="Z255" s="48">
        <f t="shared" si="126"/>
        <v>8</v>
      </c>
      <c r="AA255" s="48">
        <f t="shared" si="127"/>
        <v>18</v>
      </c>
      <c r="AB255" s="48">
        <f t="shared" si="128"/>
        <v>20</v>
      </c>
      <c r="AC255" s="48" t="str">
        <f t="shared" si="129"/>
        <v xml:space="preserve"> </v>
      </c>
      <c r="AD255" s="48" t="str">
        <f t="shared" si="130"/>
        <v xml:space="preserve"> </v>
      </c>
      <c r="AE255" s="48" t="str">
        <f t="shared" si="131"/>
        <v xml:space="preserve"> </v>
      </c>
      <c r="AF255" s="48" t="str">
        <f t="shared" si="132"/>
        <v xml:space="preserve"> </v>
      </c>
      <c r="AG255" s="49" t="str">
        <f t="shared" si="133"/>
        <v/>
      </c>
      <c r="AH255" s="48">
        <f t="shared" si="134"/>
        <v>19</v>
      </c>
      <c r="AI255" s="50">
        <f>'Details and Calculations'!AE254</f>
        <v>1</v>
      </c>
      <c r="AJ255" s="50">
        <f>'Details and Calculations'!AM254</f>
        <v>1</v>
      </c>
      <c r="AK255" s="50">
        <f>'Details and Calculations'!AR254</f>
        <v>1</v>
      </c>
      <c r="AL255" s="50">
        <f>'Details and Calculations'!AW254</f>
        <v>1</v>
      </c>
      <c r="AM255" s="50" t="str">
        <f>'Details and Calculations'!BA254</f>
        <v xml:space="preserve"> </v>
      </c>
      <c r="AN255" s="50" t="str">
        <f>'Details and Calculations'!BF254</f>
        <v xml:space="preserve"> </v>
      </c>
      <c r="AO255" s="50" t="str">
        <f>'Details and Calculations'!BI254</f>
        <v xml:space="preserve"> </v>
      </c>
      <c r="AP255" s="50" t="str">
        <f>'Details and Calculations'!BM254</f>
        <v xml:space="preserve"> </v>
      </c>
      <c r="AQ255" s="50" t="str">
        <f>'Details and Calculations'!BP254</f>
        <v xml:space="preserve"> </v>
      </c>
      <c r="AR255" s="50">
        <f>'Details and Calculations'!CC254</f>
        <v>1</v>
      </c>
      <c r="AS255" s="50">
        <f>'Details and Calculations'!CJ254</f>
        <v>1</v>
      </c>
      <c r="AT255" s="51">
        <f>'Details and Calculations'!T254</f>
        <v>1</v>
      </c>
      <c r="AU255" s="51">
        <f>'Details and Calculations'!Z254</f>
        <v>1</v>
      </c>
      <c r="AV255" s="51">
        <f>'Details and Calculations'!S254</f>
        <v>1</v>
      </c>
      <c r="AW255" s="51">
        <f>'Details and Calculations'!AI254</f>
        <v>1</v>
      </c>
      <c r="AX255" s="51">
        <f>'Details and Calculations'!BY254</f>
        <v>1</v>
      </c>
      <c r="AY255" s="51">
        <f>'Details and Calculations'!CG254</f>
        <v>1</v>
      </c>
      <c r="AZ255" s="51">
        <f>'Details and Calculations'!CI254</f>
        <v>1</v>
      </c>
      <c r="BA255" s="51">
        <f t="shared" si="135"/>
        <v>1</v>
      </c>
      <c r="BB255" s="52">
        <f>'Details and Calculations'!Y254</f>
        <v>1</v>
      </c>
      <c r="BC255" s="52">
        <f>'Details and Calculations'!AC254</f>
        <v>1</v>
      </c>
      <c r="BD255" s="52">
        <f>'Details and Calculations'!AK254</f>
        <v>1</v>
      </c>
      <c r="BE255" s="52">
        <f>'Details and Calculations'!AN254</f>
        <v>7000</v>
      </c>
      <c r="BF255" s="52">
        <f>'Details and Calculations'!AP254</f>
        <v>2</v>
      </c>
      <c r="BG255" s="52">
        <f>'Details and Calculations'!AT254</f>
        <v>2</v>
      </c>
      <c r="BH255" s="52" t="str">
        <f>'Details and Calculations'!AY254</f>
        <v xml:space="preserve"> </v>
      </c>
      <c r="BI255" s="52" t="str">
        <f>'Details and Calculations'!BB254</f>
        <v xml:space="preserve"> </v>
      </c>
      <c r="BJ255" s="52" t="str">
        <f>'Details and Calculations'!BD254</f>
        <v xml:space="preserve"> </v>
      </c>
      <c r="BK255" s="52">
        <f>'Details and Calculations'!CA254</f>
        <v>2</v>
      </c>
      <c r="BL255" s="43">
        <f>'Details and Calculations'!AA254</f>
        <v>1</v>
      </c>
      <c r="BM255" s="43" t="str">
        <f>'Details and Calculations'!AB254</f>
        <v>"Springbox" --Intake Structure At A Spring</v>
      </c>
      <c r="BN255" s="43">
        <f>'Details and Calculations'!AD254</f>
        <v>2005</v>
      </c>
      <c r="BO255" s="43">
        <f>'Details and Calculations'!AJ254</f>
        <v>1</v>
      </c>
      <c r="BP255" s="43">
        <f>'Details and Calculations'!AL254</f>
        <v>2005</v>
      </c>
      <c r="BQ255" s="43">
        <f>'Details and Calculations'!AO254</f>
        <v>1</v>
      </c>
      <c r="BR255" s="43">
        <f>'Details and Calculations'!AQ254</f>
        <v>2005</v>
      </c>
      <c r="BS255" s="43">
        <f>'Details and Calculations'!AS254</f>
        <v>1</v>
      </c>
      <c r="BT255" s="43">
        <f>'Details and Calculations'!AV254</f>
        <v>2017</v>
      </c>
      <c r="BU255" s="43">
        <f>'Details and Calculations'!AX254</f>
        <v>0</v>
      </c>
      <c r="BV255" s="43" t="str">
        <f>'Details and Calculations'!AZ254</f>
        <v xml:space="preserve"> </v>
      </c>
      <c r="BW255" s="43">
        <f>'Details and Calculations'!BC254</f>
        <v>0</v>
      </c>
      <c r="BX255" s="43" t="str">
        <f>'Details and Calculations'!BE254</f>
        <v xml:space="preserve"> </v>
      </c>
      <c r="BY255" s="43" t="str">
        <f>'Details and Calculations'!BG254</f>
        <v xml:space="preserve"> </v>
      </c>
      <c r="BZ255" s="43" t="str">
        <f>'Details and Calculations'!BH254</f>
        <v xml:space="preserve"> </v>
      </c>
      <c r="CA255" s="43">
        <f>'Details and Calculations'!BJ254</f>
        <v>0</v>
      </c>
      <c r="CB255" s="43" t="str">
        <f>'Details and Calculations'!BK254</f>
        <v/>
      </c>
      <c r="CC255" s="43" t="str">
        <f>'Details and Calculations'!BL254</f>
        <v xml:space="preserve"> </v>
      </c>
      <c r="CD255" s="43" t="str">
        <f>'Details and Calculations'!BN254</f>
        <v xml:space="preserve"> </v>
      </c>
      <c r="CE255" s="43" t="str">
        <f>'Details and Calculations'!BO254</f>
        <v xml:space="preserve"> </v>
      </c>
      <c r="CF255" s="43">
        <f>'Details and Calculations'!BZ254</f>
        <v>1</v>
      </c>
      <c r="CG255" s="43">
        <f>'Details and Calculations'!CB254</f>
        <v>2016</v>
      </c>
      <c r="CH255" s="31"/>
      <c r="CI255" s="53"/>
    </row>
    <row r="256" spans="1:87" x14ac:dyDescent="0.3">
      <c r="A256" s="43">
        <f>'Details and Calculations'!A255</f>
        <v>2017</v>
      </c>
      <c r="B256" s="43" t="str">
        <f>'Details and Calculations'!C255</f>
        <v>Rwanda</v>
      </c>
      <c r="C256" s="43" t="str">
        <f>'Details and Calculations'!D255</f>
        <v>Rulindo</v>
      </c>
      <c r="D256" s="43" t="str">
        <f>'Details and Calculations'!E255</f>
        <v>Bushoki</v>
      </c>
      <c r="E256" s="43" t="str">
        <f>'Details and Calculations'!F255</f>
        <v>Giko</v>
      </c>
      <c r="F256" s="43" t="str">
        <f>'Details and Calculations'!G255</f>
        <v>Kigamba</v>
      </c>
      <c r="G256" s="43" t="str">
        <f>'Details and Calculations'!H255</f>
        <v/>
      </c>
      <c r="H256" s="43" t="str">
        <f>'Details and Calculations'!I255</f>
        <v/>
      </c>
      <c r="I256" s="43" t="str">
        <f>'Details and Calculations'!J255</f>
        <v>Nkore source catchment</v>
      </c>
      <c r="J256" s="43">
        <f>'Details and Calculations'!K255</f>
        <v>172</v>
      </c>
      <c r="K256" s="43">
        <f>'Details and Calculations'!O255</f>
        <v>172</v>
      </c>
      <c r="L256" s="43">
        <f>'Details and Calculations'!P256</f>
        <v>61</v>
      </c>
      <c r="M256" s="43" t="str">
        <f>'Details and Calculations'!U255</f>
        <v>Piped Network -- Gravity Only</v>
      </c>
      <c r="N256" s="43">
        <f>'Details and Calculations'!V255</f>
        <v>2013</v>
      </c>
      <c r="O256" s="43" t="str">
        <f>'Details and Calculations'!W255</f>
        <v>Gor</v>
      </c>
      <c r="P256" s="43" t="str">
        <f>'Details and Calculations'!X255</f>
        <v>Spring</v>
      </c>
      <c r="Q256" s="44" t="str">
        <f t="shared" si="118"/>
        <v>Low Risk</v>
      </c>
      <c r="R256" s="44" t="str">
        <f t="shared" si="119"/>
        <v>Low Risk</v>
      </c>
      <c r="S256" s="45" t="str">
        <f t="shared" si="120"/>
        <v>Intermediate Level of Service</v>
      </c>
      <c r="T256" s="62" t="str">
        <f t="shared" si="114"/>
        <v>Low Priority</v>
      </c>
      <c r="U256" s="46">
        <f t="shared" si="121"/>
        <v>7</v>
      </c>
      <c r="V256" s="28" t="str">
        <f t="shared" si="122"/>
        <v>Repair or Replace Components</v>
      </c>
      <c r="W256" s="47" t="str">
        <f t="shared" si="123"/>
        <v>Kiosk/Tap Stand</v>
      </c>
      <c r="X256" s="27" t="str">
        <f t="shared" si="124"/>
        <v>Create Plan To Repair or Replace Components</v>
      </c>
      <c r="Y256" s="48" t="str">
        <f t="shared" si="125"/>
        <v xml:space="preserve"> </v>
      </c>
      <c r="Z256" s="48">
        <f t="shared" si="126"/>
        <v>16</v>
      </c>
      <c r="AA256" s="48">
        <f t="shared" si="127"/>
        <v>26</v>
      </c>
      <c r="AB256" s="48" t="str">
        <f t="shared" si="128"/>
        <v xml:space="preserve"> </v>
      </c>
      <c r="AC256" s="48">
        <f t="shared" si="129"/>
        <v>26</v>
      </c>
      <c r="AD256" s="48" t="str">
        <f t="shared" si="130"/>
        <v xml:space="preserve"> </v>
      </c>
      <c r="AE256" s="48" t="str">
        <f t="shared" si="131"/>
        <v xml:space="preserve"> </v>
      </c>
      <c r="AF256" s="48" t="str">
        <f t="shared" si="132"/>
        <v xml:space="preserve"> </v>
      </c>
      <c r="AG256" s="49" t="str">
        <f t="shared" si="133"/>
        <v/>
      </c>
      <c r="AH256" s="48">
        <f t="shared" si="134"/>
        <v>16</v>
      </c>
      <c r="AI256" s="50" t="str">
        <f>'Details and Calculations'!AE255</f>
        <v xml:space="preserve"> </v>
      </c>
      <c r="AJ256" s="50">
        <f>'Details and Calculations'!AM255</f>
        <v>1</v>
      </c>
      <c r="AK256" s="50">
        <f>'Details and Calculations'!AR255</f>
        <v>1</v>
      </c>
      <c r="AL256" s="50" t="str">
        <f>'Details and Calculations'!AW255</f>
        <v xml:space="preserve"> </v>
      </c>
      <c r="AM256" s="50">
        <f>'Details and Calculations'!BA255</f>
        <v>1</v>
      </c>
      <c r="AN256" s="50" t="str">
        <f>'Details and Calculations'!BF255</f>
        <v xml:space="preserve"> </v>
      </c>
      <c r="AO256" s="50" t="str">
        <f>'Details and Calculations'!BI255</f>
        <v xml:space="preserve"> </v>
      </c>
      <c r="AP256" s="50" t="str">
        <f>'Details and Calculations'!BM255</f>
        <v xml:space="preserve"> </v>
      </c>
      <c r="AQ256" s="50" t="str">
        <f>'Details and Calculations'!BP255</f>
        <v xml:space="preserve"> </v>
      </c>
      <c r="AR256" s="50">
        <f>'Details and Calculations'!CC255</f>
        <v>2</v>
      </c>
      <c r="AS256" s="50">
        <f>'Details and Calculations'!CJ255</f>
        <v>2</v>
      </c>
      <c r="AT256" s="51">
        <f>'Details and Calculations'!T255</f>
        <v>1</v>
      </c>
      <c r="AU256" s="51">
        <f>'Details and Calculations'!Z255</f>
        <v>1</v>
      </c>
      <c r="AV256" s="51">
        <f>'Details and Calculations'!S255</f>
        <v>1</v>
      </c>
      <c r="AW256" s="51">
        <f>'Details and Calculations'!AI255</f>
        <v>1</v>
      </c>
      <c r="AX256" s="51">
        <f>'Details and Calculations'!BY255</f>
        <v>1</v>
      </c>
      <c r="AY256" s="51">
        <f>'Details and Calculations'!CG255</f>
        <v>1</v>
      </c>
      <c r="AZ256" s="51">
        <f>'Details and Calculations'!CI255</f>
        <v>1</v>
      </c>
      <c r="BA256" s="51">
        <f t="shared" si="135"/>
        <v>0</v>
      </c>
      <c r="BB256" s="52">
        <f>'Details and Calculations'!Y255</f>
        <v>1</v>
      </c>
      <c r="BC256" s="52" t="str">
        <f>'Details and Calculations'!AC255</f>
        <v xml:space="preserve"> </v>
      </c>
      <c r="BD256" s="52">
        <f>'Details and Calculations'!AK255</f>
        <v>1</v>
      </c>
      <c r="BE256" s="52">
        <f>'Details and Calculations'!AN255</f>
        <v>50</v>
      </c>
      <c r="BF256" s="52">
        <f>'Details and Calculations'!AP255</f>
        <v>1</v>
      </c>
      <c r="BG256" s="52" t="str">
        <f>'Details and Calculations'!AT255</f>
        <v xml:space="preserve"> </v>
      </c>
      <c r="BH256" s="52">
        <f>'Details and Calculations'!AY255</f>
        <v>1</v>
      </c>
      <c r="BI256" s="52">
        <f>'Details and Calculations'!BB255</f>
        <v>2000</v>
      </c>
      <c r="BJ256" s="52" t="str">
        <f>'Details and Calculations'!BD255</f>
        <v xml:space="preserve"> </v>
      </c>
      <c r="BK256" s="52">
        <f>'Details and Calculations'!CA255</f>
        <v>1</v>
      </c>
      <c r="BL256" s="43">
        <f>'Details and Calculations'!AA255</f>
        <v>0</v>
      </c>
      <c r="BM256" s="43" t="str">
        <f>'Details and Calculations'!AB255</f>
        <v/>
      </c>
      <c r="BN256" s="43" t="str">
        <f>'Details and Calculations'!AD255</f>
        <v xml:space="preserve"> </v>
      </c>
      <c r="BO256" s="43">
        <f>'Details and Calculations'!AJ255</f>
        <v>1</v>
      </c>
      <c r="BP256" s="43">
        <f>'Details and Calculations'!AL255</f>
        <v>2013</v>
      </c>
      <c r="BQ256" s="43">
        <f>'Details and Calculations'!AO255</f>
        <v>1</v>
      </c>
      <c r="BR256" s="43">
        <f>'Details and Calculations'!AQ255</f>
        <v>2013</v>
      </c>
      <c r="BS256" s="43">
        <f>'Details and Calculations'!AS255</f>
        <v>0</v>
      </c>
      <c r="BT256" s="43" t="str">
        <f>'Details and Calculations'!AV255</f>
        <v xml:space="preserve"> </v>
      </c>
      <c r="BU256" s="43">
        <f>'Details and Calculations'!AX255</f>
        <v>1</v>
      </c>
      <c r="BV256" s="43">
        <f>'Details and Calculations'!AZ255</f>
        <v>2013</v>
      </c>
      <c r="BW256" s="43">
        <f>'Details and Calculations'!BC255</f>
        <v>0</v>
      </c>
      <c r="BX256" s="43" t="str">
        <f>'Details and Calculations'!BE255</f>
        <v xml:space="preserve"> </v>
      </c>
      <c r="BY256" s="43" t="str">
        <f>'Details and Calculations'!BG255</f>
        <v xml:space="preserve"> </v>
      </c>
      <c r="BZ256" s="43" t="str">
        <f>'Details and Calculations'!BH255</f>
        <v xml:space="preserve"> </v>
      </c>
      <c r="CA256" s="43">
        <f>'Details and Calculations'!BJ255</f>
        <v>0</v>
      </c>
      <c r="CB256" s="43" t="str">
        <f>'Details and Calculations'!BK255</f>
        <v/>
      </c>
      <c r="CC256" s="43" t="str">
        <f>'Details and Calculations'!BL255</f>
        <v xml:space="preserve"> </v>
      </c>
      <c r="CD256" s="43" t="str">
        <f>'Details and Calculations'!BN255</f>
        <v xml:space="preserve"> </v>
      </c>
      <c r="CE256" s="43" t="str">
        <f>'Details and Calculations'!BO255</f>
        <v xml:space="preserve"> </v>
      </c>
      <c r="CF256" s="43">
        <f>'Details and Calculations'!BZ255</f>
        <v>1</v>
      </c>
      <c r="CG256" s="43">
        <f>'Details and Calculations'!CB255</f>
        <v>2013</v>
      </c>
      <c r="CH256" s="31"/>
      <c r="CI256" s="53"/>
    </row>
    <row r="257" spans="1:87" x14ac:dyDescent="0.3">
      <c r="A257" s="43">
        <f>'Details and Calculations'!A256</f>
        <v>2017</v>
      </c>
      <c r="B257" s="43" t="str">
        <f>'Details and Calculations'!C256</f>
        <v>Rwanda</v>
      </c>
      <c r="C257" s="43" t="str">
        <f>'Details and Calculations'!D256</f>
        <v>Rulindo</v>
      </c>
      <c r="D257" s="43" t="str">
        <f>'Details and Calculations'!E256</f>
        <v>Kinihira</v>
      </c>
      <c r="E257" s="43" t="str">
        <f>'Details and Calculations'!F256</f>
        <v>Karegamazi</v>
      </c>
      <c r="F257" s="43" t="str">
        <f>'Details and Calculations'!G256</f>
        <v>Magezi</v>
      </c>
      <c r="G257" s="43" t="str">
        <f>'Details and Calculations'!H256</f>
        <v/>
      </c>
      <c r="H257" s="43" t="str">
        <f>'Details and Calculations'!I256</f>
        <v/>
      </c>
      <c r="I257" s="43" t="str">
        <f>'Details and Calculations'!J256</f>
        <v>Miyove-Kinihira</v>
      </c>
      <c r="J257" s="43">
        <f>'Details and Calculations'!K256</f>
        <v>141</v>
      </c>
      <c r="K257" s="43">
        <f>'Details and Calculations'!O256</f>
        <v>80</v>
      </c>
      <c r="L257" s="43">
        <f>'Details and Calculations'!P257</f>
        <v>3</v>
      </c>
      <c r="M257" s="43" t="str">
        <f>'Details and Calculations'!U256</f>
        <v>Piped Network -- Gravity Only</v>
      </c>
      <c r="N257" s="43">
        <f>'Details and Calculations'!V256</f>
        <v>2001</v>
      </c>
      <c r="O257" s="43" t="str">
        <f>'Details and Calculations'!W256</f>
        <v>Gkww</v>
      </c>
      <c r="P257" s="43" t="str">
        <f>'Details and Calculations'!X256</f>
        <v>Spring</v>
      </c>
      <c r="Q257" s="44" t="str">
        <f t="shared" si="118"/>
        <v>High Risk</v>
      </c>
      <c r="R257" s="44" t="str">
        <f t="shared" si="119"/>
        <v>Medium Risk</v>
      </c>
      <c r="S257" s="45" t="str">
        <f t="shared" si="120"/>
        <v>Intermediate Level of Service</v>
      </c>
      <c r="T257" s="62" t="str">
        <f t="shared" si="114"/>
        <v>Medium Priority</v>
      </c>
      <c r="U257" s="46">
        <f t="shared" si="121"/>
        <v>6</v>
      </c>
      <c r="V257" s="28" t="str">
        <f t="shared" si="122"/>
        <v>Consider Replacing Aging Components</v>
      </c>
      <c r="W257" s="47" t="str">
        <f t="shared" si="123"/>
        <v xml:space="preserve">Intake Structure,  Conduction Line, Storage Tank, Other Concrete Structures,  Pump, Pump Station,  Treatment Equipment,  </v>
      </c>
      <c r="X257" s="27" t="str">
        <f t="shared" si="124"/>
        <v xml:space="preserve">Further Technical Diagnostic Needed </v>
      </c>
      <c r="Y257" s="48">
        <f t="shared" si="125"/>
        <v>2</v>
      </c>
      <c r="Z257" s="48">
        <f t="shared" si="126"/>
        <v>-8</v>
      </c>
      <c r="AA257" s="48">
        <f t="shared" si="127"/>
        <v>2</v>
      </c>
      <c r="AB257" s="48">
        <f t="shared" si="128"/>
        <v>-8</v>
      </c>
      <c r="AC257" s="48">
        <f t="shared" si="129"/>
        <v>2</v>
      </c>
      <c r="AD257" s="48" t="str">
        <f t="shared" si="130"/>
        <v xml:space="preserve"> </v>
      </c>
      <c r="AE257" s="48" t="str">
        <f t="shared" si="131"/>
        <v xml:space="preserve"> </v>
      </c>
      <c r="AF257" s="48" t="str">
        <f t="shared" si="132"/>
        <v xml:space="preserve"> </v>
      </c>
      <c r="AG257" s="49" t="str">
        <f t="shared" si="133"/>
        <v/>
      </c>
      <c r="AH257" s="48">
        <f t="shared" si="134"/>
        <v>-8</v>
      </c>
      <c r="AI257" s="50">
        <f>'Details and Calculations'!AE256</f>
        <v>2</v>
      </c>
      <c r="AJ257" s="50">
        <f>'Details and Calculations'!AM256</f>
        <v>2</v>
      </c>
      <c r="AK257" s="50">
        <f>'Details and Calculations'!AR256</f>
        <v>1</v>
      </c>
      <c r="AL257" s="50">
        <f>'Details and Calculations'!AW256</f>
        <v>2</v>
      </c>
      <c r="AM257" s="50">
        <f>'Details and Calculations'!BA256</f>
        <v>2</v>
      </c>
      <c r="AN257" s="50" t="str">
        <f>'Details and Calculations'!BF256</f>
        <v xml:space="preserve"> </v>
      </c>
      <c r="AO257" s="50" t="str">
        <f>'Details and Calculations'!BI256</f>
        <v xml:space="preserve"> </v>
      </c>
      <c r="AP257" s="50" t="str">
        <f>'Details and Calculations'!BM256</f>
        <v xml:space="preserve"> </v>
      </c>
      <c r="AQ257" s="50" t="str">
        <f>'Details and Calculations'!BP256</f>
        <v xml:space="preserve"> </v>
      </c>
      <c r="AR257" s="50">
        <f>'Details and Calculations'!CC256</f>
        <v>2</v>
      </c>
      <c r="AS257" s="50">
        <f>'Details and Calculations'!CJ256</f>
        <v>2</v>
      </c>
      <c r="AT257" s="51">
        <f>'Details and Calculations'!T256</f>
        <v>1</v>
      </c>
      <c r="AU257" s="51">
        <f>'Details and Calculations'!Z256</f>
        <v>1</v>
      </c>
      <c r="AV257" s="51">
        <f>'Details and Calculations'!S256</f>
        <v>0</v>
      </c>
      <c r="AW257" s="51">
        <f>'Details and Calculations'!AI256</f>
        <v>1</v>
      </c>
      <c r="AX257" s="51">
        <f>'Details and Calculations'!BY256</f>
        <v>1</v>
      </c>
      <c r="AY257" s="51">
        <f>'Details and Calculations'!CG256</f>
        <v>1</v>
      </c>
      <c r="AZ257" s="51">
        <f>'Details and Calculations'!CI256</f>
        <v>1</v>
      </c>
      <c r="BA257" s="51">
        <f t="shared" si="135"/>
        <v>0</v>
      </c>
      <c r="BB257" s="52">
        <f>'Details and Calculations'!Y256</f>
        <v>6</v>
      </c>
      <c r="BC257" s="52">
        <f>'Details and Calculations'!AC256</f>
        <v>3</v>
      </c>
      <c r="BD257" s="52">
        <f>'Details and Calculations'!AK256</f>
        <v>1</v>
      </c>
      <c r="BE257" s="52">
        <f>'Details and Calculations'!AN256</f>
        <v>8000</v>
      </c>
      <c r="BF257" s="52">
        <f>'Details and Calculations'!AP256</f>
        <v>4</v>
      </c>
      <c r="BG257" s="52">
        <f>'Details and Calculations'!AT256</f>
        <v>18</v>
      </c>
      <c r="BH257" s="52">
        <f>'Details and Calculations'!AY256</f>
        <v>2</v>
      </c>
      <c r="BI257" s="52">
        <f>'Details and Calculations'!BB256</f>
        <v>15000</v>
      </c>
      <c r="BJ257" s="52" t="str">
        <f>'Details and Calculations'!BD256</f>
        <v xml:space="preserve"> </v>
      </c>
      <c r="BK257" s="52">
        <f>'Details and Calculations'!CA256</f>
        <v>1</v>
      </c>
      <c r="BL257" s="43">
        <f>'Details and Calculations'!AA256</f>
        <v>1</v>
      </c>
      <c r="BM257" s="43" t="str">
        <f>'Details and Calculations'!AB256</f>
        <v>"Springbox" --Intake Structure At A Spring</v>
      </c>
      <c r="BN257" s="43">
        <f>'Details and Calculations'!AD256</f>
        <v>1989</v>
      </c>
      <c r="BO257" s="43">
        <f>'Details and Calculations'!AJ256</f>
        <v>1</v>
      </c>
      <c r="BP257" s="43">
        <f>'Details and Calculations'!AL256</f>
        <v>1989</v>
      </c>
      <c r="BQ257" s="43">
        <f>'Details and Calculations'!AO256</f>
        <v>1</v>
      </c>
      <c r="BR257" s="43">
        <f>'Details and Calculations'!AQ256</f>
        <v>1989</v>
      </c>
      <c r="BS257" s="43">
        <f>'Details and Calculations'!AS256</f>
        <v>1</v>
      </c>
      <c r="BT257" s="43">
        <f>'Details and Calculations'!AV256</f>
        <v>1989</v>
      </c>
      <c r="BU257" s="43">
        <f>'Details and Calculations'!AX256</f>
        <v>1</v>
      </c>
      <c r="BV257" s="43">
        <f>'Details and Calculations'!AZ256</f>
        <v>1989</v>
      </c>
      <c r="BW257" s="43">
        <f>'Details and Calculations'!BC256</f>
        <v>0</v>
      </c>
      <c r="BX257" s="43" t="str">
        <f>'Details and Calculations'!BE256</f>
        <v xml:space="preserve"> </v>
      </c>
      <c r="BY257" s="43" t="str">
        <f>'Details and Calculations'!BG256</f>
        <v xml:space="preserve"> </v>
      </c>
      <c r="BZ257" s="43" t="str">
        <f>'Details and Calculations'!BH256</f>
        <v xml:space="preserve"> </v>
      </c>
      <c r="CA257" s="43">
        <f>'Details and Calculations'!BJ256</f>
        <v>0</v>
      </c>
      <c r="CB257" s="43" t="str">
        <f>'Details and Calculations'!BK256</f>
        <v/>
      </c>
      <c r="CC257" s="43" t="str">
        <f>'Details and Calculations'!BL256</f>
        <v xml:space="preserve"> </v>
      </c>
      <c r="CD257" s="43" t="str">
        <f>'Details and Calculations'!BN256</f>
        <v xml:space="preserve"> </v>
      </c>
      <c r="CE257" s="43" t="str">
        <f>'Details and Calculations'!BO256</f>
        <v xml:space="preserve"> </v>
      </c>
      <c r="CF257" s="43">
        <f>'Details and Calculations'!BZ256</f>
        <v>1</v>
      </c>
      <c r="CG257" s="43">
        <f>'Details and Calculations'!CB256</f>
        <v>1989</v>
      </c>
      <c r="CH257" s="31"/>
      <c r="CI257" s="53"/>
    </row>
    <row r="258" spans="1:87" x14ac:dyDescent="0.3">
      <c r="A258" s="43">
        <f>'Details and Calculations'!A257</f>
        <v>2017</v>
      </c>
      <c r="B258" s="43" t="str">
        <f>'Details and Calculations'!C257</f>
        <v>Rwanda</v>
      </c>
      <c r="C258" s="43" t="str">
        <f>'Details and Calculations'!D257</f>
        <v>Rulindo</v>
      </c>
      <c r="D258" s="43" t="str">
        <f>'Details and Calculations'!E257</f>
        <v>Rukozo</v>
      </c>
      <c r="E258" s="43" t="str">
        <f>'Details and Calculations'!F257</f>
        <v>Buraro</v>
      </c>
      <c r="F258" s="43" t="str">
        <f>'Details and Calculations'!G257</f>
        <v>Kabingo</v>
      </c>
      <c r="G258" s="43" t="str">
        <f>'Details and Calculations'!H257</f>
        <v/>
      </c>
      <c r="H258" s="43" t="str">
        <f>'Details and Calculations'!I257</f>
        <v/>
      </c>
      <c r="I258" s="43" t="str">
        <f>'Details and Calculations'!J257</f>
        <v>Kabonanyoni</v>
      </c>
      <c r="J258" s="43">
        <f>'Details and Calculations'!K257</f>
        <v>38</v>
      </c>
      <c r="K258" s="43">
        <f>'Details and Calculations'!O257</f>
        <v>35</v>
      </c>
      <c r="L258" s="43" t="str">
        <f>'Details and Calculations'!P258</f>
        <v xml:space="preserve"> </v>
      </c>
      <c r="M258" s="43" t="str">
        <f>'Details and Calculations'!U257</f>
        <v>Piped Network With Pump</v>
      </c>
      <c r="N258" s="43">
        <f>'Details and Calculations'!V257</f>
        <v>2015</v>
      </c>
      <c r="O258" s="43" t="str">
        <f>'Details and Calculations'!W257</f>
        <v>Governement (District, Wasac) And Water For People</v>
      </c>
      <c r="P258" s="43" t="str">
        <f>'Details and Calculations'!X257</f>
        <v>Spring</v>
      </c>
      <c r="Q258" s="44" t="str">
        <f t="shared" si="118"/>
        <v>Low Risk</v>
      </c>
      <c r="R258" s="44" t="str">
        <f t="shared" si="119"/>
        <v>Low Risk</v>
      </c>
      <c r="S258" s="45" t="str">
        <f t="shared" si="120"/>
        <v>High Level of Service</v>
      </c>
      <c r="T258" s="62" t="str">
        <f t="shared" si="114"/>
        <v>Low Priority</v>
      </c>
      <c r="U258" s="46">
        <f t="shared" si="121"/>
        <v>8</v>
      </c>
      <c r="V258" s="28" t="str">
        <f t="shared" si="122"/>
        <v>Perform Routine Preventative Maintenance</v>
      </c>
      <c r="W258" s="47" t="str">
        <f t="shared" si="123"/>
        <v/>
      </c>
      <c r="X258" s="27" t="str">
        <f t="shared" si="124"/>
        <v>Maintain O&amp;M and Routine Monitoring</v>
      </c>
      <c r="Y258" s="48">
        <f t="shared" si="125"/>
        <v>28</v>
      </c>
      <c r="Z258" s="48">
        <f t="shared" si="126"/>
        <v>18</v>
      </c>
      <c r="AA258" s="48">
        <f t="shared" si="127"/>
        <v>28</v>
      </c>
      <c r="AB258" s="48">
        <f t="shared" si="128"/>
        <v>18</v>
      </c>
      <c r="AC258" s="48">
        <f t="shared" si="129"/>
        <v>28</v>
      </c>
      <c r="AD258" s="48">
        <f t="shared" si="130"/>
        <v>6</v>
      </c>
      <c r="AE258" s="48">
        <f t="shared" si="131"/>
        <v>19</v>
      </c>
      <c r="AF258" s="48" t="str">
        <f t="shared" si="132"/>
        <v xml:space="preserve"> </v>
      </c>
      <c r="AG258" s="49" t="str">
        <f t="shared" si="133"/>
        <v/>
      </c>
      <c r="AH258" s="48">
        <f t="shared" si="134"/>
        <v>18</v>
      </c>
      <c r="AI258" s="50">
        <f>'Details and Calculations'!AE257</f>
        <v>1</v>
      </c>
      <c r="AJ258" s="50">
        <f>'Details and Calculations'!AM257</f>
        <v>1</v>
      </c>
      <c r="AK258" s="50">
        <f>'Details and Calculations'!AR257</f>
        <v>1</v>
      </c>
      <c r="AL258" s="50">
        <f>'Details and Calculations'!AW257</f>
        <v>1</v>
      </c>
      <c r="AM258" s="50">
        <f>'Details and Calculations'!BA257</f>
        <v>1</v>
      </c>
      <c r="AN258" s="50">
        <f>'Details and Calculations'!BF257</f>
        <v>1</v>
      </c>
      <c r="AO258" s="50">
        <f>'Details and Calculations'!BI257</f>
        <v>1</v>
      </c>
      <c r="AP258" s="50" t="str">
        <f>'Details and Calculations'!BM257</f>
        <v xml:space="preserve"> </v>
      </c>
      <c r="AQ258" s="50" t="str">
        <f>'Details and Calculations'!BP257</f>
        <v xml:space="preserve"> </v>
      </c>
      <c r="AR258" s="50">
        <f>'Details and Calculations'!CC257</f>
        <v>1</v>
      </c>
      <c r="AS258" s="50">
        <f>'Details and Calculations'!CJ257</f>
        <v>1</v>
      </c>
      <c r="AT258" s="51">
        <f>'Details and Calculations'!T257</f>
        <v>1</v>
      </c>
      <c r="AU258" s="51">
        <f>'Details and Calculations'!Z257</f>
        <v>1</v>
      </c>
      <c r="AV258" s="51">
        <f>'Details and Calculations'!S257</f>
        <v>1</v>
      </c>
      <c r="AW258" s="51">
        <f>'Details and Calculations'!AI257</f>
        <v>1</v>
      </c>
      <c r="AX258" s="51">
        <f>'Details and Calculations'!BY257</f>
        <v>1</v>
      </c>
      <c r="AY258" s="51">
        <f>'Details and Calculations'!CG257</f>
        <v>1</v>
      </c>
      <c r="AZ258" s="51">
        <f>'Details and Calculations'!CI257</f>
        <v>1</v>
      </c>
      <c r="BA258" s="51">
        <f t="shared" si="135"/>
        <v>1</v>
      </c>
      <c r="BB258" s="52">
        <f>'Details and Calculations'!Y257</f>
        <v>5</v>
      </c>
      <c r="BC258" s="52">
        <f>'Details and Calculations'!AC257</f>
        <v>5</v>
      </c>
      <c r="BD258" s="52">
        <f>'Details and Calculations'!AK257</f>
        <v>1</v>
      </c>
      <c r="BE258" s="52">
        <f>'Details and Calculations'!AN257</f>
        <v>720</v>
      </c>
      <c r="BF258" s="52">
        <f>'Details and Calculations'!AP257</f>
        <v>19</v>
      </c>
      <c r="BG258" s="52">
        <f>'Details and Calculations'!AT257</f>
        <v>10</v>
      </c>
      <c r="BH258" s="52">
        <f>'Details and Calculations'!AY257</f>
        <v>3</v>
      </c>
      <c r="BI258" s="52">
        <f>'Details and Calculations'!BB257</f>
        <v>19000</v>
      </c>
      <c r="BJ258" s="52">
        <f>'Details and Calculations'!BD257</f>
        <v>2</v>
      </c>
      <c r="BK258" s="52">
        <f>'Details and Calculations'!CA257</f>
        <v>31</v>
      </c>
      <c r="BL258" s="43">
        <f>'Details and Calculations'!AA257</f>
        <v>1</v>
      </c>
      <c r="BM258" s="43" t="str">
        <f>'Details and Calculations'!AB257</f>
        <v>"Springbox" --Intake Structure At A Spring</v>
      </c>
      <c r="BN258" s="43">
        <f>'Details and Calculations'!AD257</f>
        <v>2015</v>
      </c>
      <c r="BO258" s="43">
        <f>'Details and Calculations'!AJ257</f>
        <v>1</v>
      </c>
      <c r="BP258" s="43">
        <f>'Details and Calculations'!AL257</f>
        <v>2015</v>
      </c>
      <c r="BQ258" s="43">
        <f>'Details and Calculations'!AO257</f>
        <v>1</v>
      </c>
      <c r="BR258" s="43">
        <f>'Details and Calculations'!AQ257</f>
        <v>2015</v>
      </c>
      <c r="BS258" s="43">
        <f>'Details and Calculations'!AS257</f>
        <v>1</v>
      </c>
      <c r="BT258" s="43">
        <f>'Details and Calculations'!AV257</f>
        <v>2015</v>
      </c>
      <c r="BU258" s="43">
        <f>'Details and Calculations'!AX257</f>
        <v>1</v>
      </c>
      <c r="BV258" s="43">
        <f>'Details and Calculations'!AZ257</f>
        <v>2015</v>
      </c>
      <c r="BW258" s="43">
        <f>'Details and Calculations'!BC257</f>
        <v>1</v>
      </c>
      <c r="BX258" s="43">
        <f>'Details and Calculations'!BE257</f>
        <v>2016</v>
      </c>
      <c r="BY258" s="43">
        <f>'Details and Calculations'!BG257</f>
        <v>1</v>
      </c>
      <c r="BZ258" s="43">
        <f>'Details and Calculations'!BH257</f>
        <v>2016</v>
      </c>
      <c r="CA258" s="43">
        <f>'Details and Calculations'!BJ257</f>
        <v>0</v>
      </c>
      <c r="CB258" s="43" t="str">
        <f>'Details and Calculations'!BK257</f>
        <v/>
      </c>
      <c r="CC258" s="43" t="str">
        <f>'Details and Calculations'!BL257</f>
        <v xml:space="preserve"> </v>
      </c>
      <c r="CD258" s="43" t="str">
        <f>'Details and Calculations'!BN257</f>
        <v xml:space="preserve"> </v>
      </c>
      <c r="CE258" s="43" t="str">
        <f>'Details and Calculations'!BO257</f>
        <v xml:space="preserve"> </v>
      </c>
      <c r="CF258" s="43">
        <f>'Details and Calculations'!BZ257</f>
        <v>1</v>
      </c>
      <c r="CG258" s="43">
        <f>'Details and Calculations'!CB257</f>
        <v>2015</v>
      </c>
      <c r="CH258" s="31"/>
      <c r="CI258" s="53"/>
    </row>
    <row r="259" spans="1:87" x14ac:dyDescent="0.3">
      <c r="A259" s="43">
        <f>'Details and Calculations'!A258</f>
        <v>2017</v>
      </c>
      <c r="B259" s="43" t="str">
        <f>'Details and Calculations'!C258</f>
        <v>Rwanda</v>
      </c>
      <c r="C259" s="43" t="str">
        <f>'Details and Calculations'!D258</f>
        <v>Rulindo</v>
      </c>
      <c r="D259" s="43" t="str">
        <f>'Details and Calculations'!E258</f>
        <v>Bushoki</v>
      </c>
      <c r="E259" s="43" t="str">
        <f>'Details and Calculations'!F258</f>
        <v>N.Ngarama</v>
      </c>
      <c r="F259" s="43" t="str">
        <f>'Details and Calculations'!G258</f>
        <v>Remera</v>
      </c>
      <c r="G259" s="43" t="str">
        <f>'Details and Calculations'!H258</f>
        <v/>
      </c>
      <c r="H259" s="43" t="str">
        <f>'Details and Calculations'!I258</f>
        <v/>
      </c>
      <c r="I259" s="43" t="str">
        <f>'Details and Calculations'!J258</f>
        <v>Kinyankera gravity system</v>
      </c>
      <c r="J259" s="43">
        <f>'Details and Calculations'!K258</f>
        <v>105</v>
      </c>
      <c r="K259" s="43">
        <f>'Details and Calculations'!O258</f>
        <v>105</v>
      </c>
      <c r="L259" s="43">
        <f>'Details and Calculations'!P259</f>
        <v>65</v>
      </c>
      <c r="M259" s="43" t="str">
        <f>'Details and Calculations'!U258</f>
        <v>Piped Network -- Gravity Only</v>
      </c>
      <c r="N259" s="43">
        <f>'Details and Calculations'!V258</f>
        <v>2010</v>
      </c>
      <c r="O259" s="43" t="str">
        <f>'Details and Calculations'!W258</f>
        <v>Local Government And Community</v>
      </c>
      <c r="P259" s="43" t="str">
        <f>'Details and Calculations'!X258</f>
        <v>Spring</v>
      </c>
      <c r="Q259" s="44" t="str">
        <f t="shared" si="118"/>
        <v>Low Risk</v>
      </c>
      <c r="R259" s="44" t="str">
        <f t="shared" si="119"/>
        <v>Low Risk</v>
      </c>
      <c r="S259" s="45" t="str">
        <f t="shared" si="120"/>
        <v>High Level of Service</v>
      </c>
      <c r="T259" s="62" t="str">
        <f t="shared" si="114"/>
        <v>Low Priority</v>
      </c>
      <c r="U259" s="46">
        <f t="shared" si="121"/>
        <v>8</v>
      </c>
      <c r="V259" s="28" t="str">
        <f t="shared" si="122"/>
        <v>Perform Routine Preventative Maintenance</v>
      </c>
      <c r="W259" s="47" t="str">
        <f t="shared" si="123"/>
        <v/>
      </c>
      <c r="X259" s="27" t="str">
        <f t="shared" si="124"/>
        <v>Maintain O&amp;M and Routine Monitoring</v>
      </c>
      <c r="Y259" s="48" t="str">
        <f t="shared" si="125"/>
        <v xml:space="preserve"> </v>
      </c>
      <c r="Z259" s="48">
        <f t="shared" si="126"/>
        <v>18</v>
      </c>
      <c r="AA259" s="48">
        <f t="shared" si="127"/>
        <v>28</v>
      </c>
      <c r="AB259" s="48" t="str">
        <f t="shared" si="128"/>
        <v xml:space="preserve"> </v>
      </c>
      <c r="AC259" s="48">
        <f t="shared" si="129"/>
        <v>28</v>
      </c>
      <c r="AD259" s="48" t="str">
        <f t="shared" si="130"/>
        <v xml:space="preserve"> </v>
      </c>
      <c r="AE259" s="48" t="str">
        <f t="shared" si="131"/>
        <v xml:space="preserve"> </v>
      </c>
      <c r="AF259" s="48" t="str">
        <f t="shared" si="132"/>
        <v xml:space="preserve"> </v>
      </c>
      <c r="AG259" s="49" t="str">
        <f t="shared" si="133"/>
        <v/>
      </c>
      <c r="AH259" s="48">
        <f t="shared" si="134"/>
        <v>13</v>
      </c>
      <c r="AI259" s="50" t="str">
        <f>'Details and Calculations'!AE258</f>
        <v xml:space="preserve"> </v>
      </c>
      <c r="AJ259" s="50">
        <f>'Details and Calculations'!AM258</f>
        <v>1</v>
      </c>
      <c r="AK259" s="50">
        <f>'Details and Calculations'!AR258</f>
        <v>1</v>
      </c>
      <c r="AL259" s="50" t="str">
        <f>'Details and Calculations'!AW258</f>
        <v xml:space="preserve"> </v>
      </c>
      <c r="AM259" s="50">
        <f>'Details and Calculations'!BA258</f>
        <v>1</v>
      </c>
      <c r="AN259" s="50" t="str">
        <f>'Details and Calculations'!BF258</f>
        <v xml:space="preserve"> </v>
      </c>
      <c r="AO259" s="50" t="str">
        <f>'Details and Calculations'!BI258</f>
        <v xml:space="preserve"> </v>
      </c>
      <c r="AP259" s="50" t="str">
        <f>'Details and Calculations'!BM258</f>
        <v xml:space="preserve"> </v>
      </c>
      <c r="AQ259" s="50" t="str">
        <f>'Details and Calculations'!BP258</f>
        <v xml:space="preserve"> </v>
      </c>
      <c r="AR259" s="50">
        <f>'Details and Calculations'!CC258</f>
        <v>1</v>
      </c>
      <c r="AS259" s="50">
        <f>'Details and Calculations'!CJ258</f>
        <v>1</v>
      </c>
      <c r="AT259" s="51">
        <f>'Details and Calculations'!T258</f>
        <v>1</v>
      </c>
      <c r="AU259" s="51">
        <f>'Details and Calculations'!Z258</f>
        <v>1</v>
      </c>
      <c r="AV259" s="51">
        <f>'Details and Calculations'!S258</f>
        <v>1</v>
      </c>
      <c r="AW259" s="51">
        <f>'Details and Calculations'!AI258</f>
        <v>1</v>
      </c>
      <c r="AX259" s="51">
        <f>'Details and Calculations'!BY258</f>
        <v>1</v>
      </c>
      <c r="AY259" s="51">
        <f>'Details and Calculations'!CG258</f>
        <v>1</v>
      </c>
      <c r="AZ259" s="51">
        <f>'Details and Calculations'!CI258</f>
        <v>1</v>
      </c>
      <c r="BA259" s="51">
        <f t="shared" si="135"/>
        <v>1</v>
      </c>
      <c r="BB259" s="52">
        <f>'Details and Calculations'!Y258</f>
        <v>1</v>
      </c>
      <c r="BC259" s="52" t="str">
        <f>'Details and Calculations'!AC258</f>
        <v xml:space="preserve"> </v>
      </c>
      <c r="BD259" s="52">
        <f>'Details and Calculations'!AK258</f>
        <v>1</v>
      </c>
      <c r="BE259" s="52">
        <f>'Details and Calculations'!AN258</f>
        <v>100</v>
      </c>
      <c r="BF259" s="52">
        <f>'Details and Calculations'!AP258</f>
        <v>1</v>
      </c>
      <c r="BG259" s="52" t="str">
        <f>'Details and Calculations'!AT258</f>
        <v xml:space="preserve"> </v>
      </c>
      <c r="BH259" s="52">
        <f>'Details and Calculations'!AY258</f>
        <v>1</v>
      </c>
      <c r="BI259" s="52">
        <f>'Details and Calculations'!BB258</f>
        <v>1000</v>
      </c>
      <c r="BJ259" s="52" t="str">
        <f>'Details and Calculations'!BD258</f>
        <v xml:space="preserve"> </v>
      </c>
      <c r="BK259" s="52">
        <f>'Details and Calculations'!CA258</f>
        <v>3</v>
      </c>
      <c r="BL259" s="43">
        <f>'Details and Calculations'!AA258</f>
        <v>0</v>
      </c>
      <c r="BM259" s="43" t="str">
        <f>'Details and Calculations'!AB258</f>
        <v/>
      </c>
      <c r="BN259" s="43" t="str">
        <f>'Details and Calculations'!AD258</f>
        <v xml:space="preserve"> </v>
      </c>
      <c r="BO259" s="43">
        <f>'Details and Calculations'!AJ258</f>
        <v>1</v>
      </c>
      <c r="BP259" s="43">
        <f>'Details and Calculations'!AL258</f>
        <v>2015</v>
      </c>
      <c r="BQ259" s="43">
        <f>'Details and Calculations'!AO258</f>
        <v>1</v>
      </c>
      <c r="BR259" s="43">
        <f>'Details and Calculations'!AQ258</f>
        <v>2015</v>
      </c>
      <c r="BS259" s="43">
        <f>'Details and Calculations'!AS258</f>
        <v>0</v>
      </c>
      <c r="BT259" s="43" t="str">
        <f>'Details and Calculations'!AV258</f>
        <v xml:space="preserve"> </v>
      </c>
      <c r="BU259" s="43">
        <f>'Details and Calculations'!AX258</f>
        <v>1</v>
      </c>
      <c r="BV259" s="43">
        <f>'Details and Calculations'!AZ258</f>
        <v>2015</v>
      </c>
      <c r="BW259" s="43">
        <f>'Details and Calculations'!BC258</f>
        <v>0</v>
      </c>
      <c r="BX259" s="43" t="str">
        <f>'Details and Calculations'!BE258</f>
        <v xml:space="preserve"> </v>
      </c>
      <c r="BY259" s="43" t="str">
        <f>'Details and Calculations'!BG258</f>
        <v xml:space="preserve"> </v>
      </c>
      <c r="BZ259" s="43" t="str">
        <f>'Details and Calculations'!BH258</f>
        <v xml:space="preserve"> </v>
      </c>
      <c r="CA259" s="43">
        <f>'Details and Calculations'!BJ258</f>
        <v>0</v>
      </c>
      <c r="CB259" s="43" t="str">
        <f>'Details and Calculations'!BK258</f>
        <v/>
      </c>
      <c r="CC259" s="43" t="str">
        <f>'Details and Calculations'!BL258</f>
        <v xml:space="preserve"> </v>
      </c>
      <c r="CD259" s="43" t="str">
        <f>'Details and Calculations'!BN258</f>
        <v xml:space="preserve"> </v>
      </c>
      <c r="CE259" s="43" t="str">
        <f>'Details and Calculations'!BO258</f>
        <v xml:space="preserve"> </v>
      </c>
      <c r="CF259" s="43">
        <f>'Details and Calculations'!BZ258</f>
        <v>1</v>
      </c>
      <c r="CG259" s="43">
        <f>'Details and Calculations'!CB258</f>
        <v>2010</v>
      </c>
      <c r="CH259" s="31"/>
      <c r="CI259" s="53"/>
    </row>
    <row r="260" spans="1:87" x14ac:dyDescent="0.3">
      <c r="A260" s="43">
        <f>'Details and Calculations'!A259</f>
        <v>2017</v>
      </c>
      <c r="B260" s="43" t="str">
        <f>'Details and Calculations'!C259</f>
        <v>Rwanda</v>
      </c>
      <c r="C260" s="43" t="str">
        <f>'Details and Calculations'!D259</f>
        <v>Rulindo</v>
      </c>
      <c r="D260" s="43" t="str">
        <f>'Details and Calculations'!E259</f>
        <v>Ngoma</v>
      </c>
      <c r="E260" s="43" t="str">
        <f>'Details and Calculations'!F259</f>
        <v>Karambo</v>
      </c>
      <c r="F260" s="43" t="str">
        <f>'Details and Calculations'!G259</f>
        <v>Jyambere</v>
      </c>
      <c r="G260" s="43" t="str">
        <f>'Details and Calculations'!H259</f>
        <v/>
      </c>
      <c r="H260" s="43" t="str">
        <f>'Details and Calculations'!I259</f>
        <v/>
      </c>
      <c r="I260" s="43" t="str">
        <f>'Details and Calculations'!J259</f>
        <v>Gahama network</v>
      </c>
      <c r="J260" s="43">
        <f>'Details and Calculations'!K259</f>
        <v>117</v>
      </c>
      <c r="K260" s="43">
        <f>'Details and Calculations'!O259</f>
        <v>52</v>
      </c>
      <c r="L260" s="43" t="str">
        <f>'Details and Calculations'!P260</f>
        <v xml:space="preserve"> </v>
      </c>
      <c r="M260" s="43" t="str">
        <f>'Details and Calculations'!U259</f>
        <v>Piped Network -- Gravity Only</v>
      </c>
      <c r="N260" s="43">
        <f>'Details and Calculations'!V259</f>
        <v>2014</v>
      </c>
      <c r="O260" s="43" t="str">
        <f>'Details and Calculations'!W259</f>
        <v>Governement (District, Wasac) And Water For People</v>
      </c>
      <c r="P260" s="43" t="str">
        <f>'Details and Calculations'!X259</f>
        <v>Spring</v>
      </c>
      <c r="Q260" s="44" t="str">
        <f t="shared" si="118"/>
        <v>Low Risk</v>
      </c>
      <c r="R260" s="44" t="str">
        <f t="shared" si="119"/>
        <v>Low Risk</v>
      </c>
      <c r="S260" s="45" t="str">
        <f t="shared" si="120"/>
        <v>Intermediate Level of Service</v>
      </c>
      <c r="T260" s="62" t="str">
        <f t="shared" ref="T260:T323" si="136">IF(AND(Q260="No Improved Water Point/System",R260="No Improved Water Point/System",S260="No Improved Water Point/System"),"New Construction Needed",IF(OR(AND(Q260="Low Risk",R260="Low Risk",S260="High Level of Service"),AND(Q260="Low Risk",R260="Low Risk",S260="Intermediate Level of Service"),AND(Q260="Low Risk",R260="Medium Risk",S260="High Level of Service"),AND(Q260="Low Risk",R260="Medium Risk",S260="Intermediate Level of Service"),AND(Q260="Medium Risk",R260="Low Risk",S260="High Level of Service"),AND(Q260="Medium Risk",R260="Low Risk",S260="Intermediate Level of Service")),"Low Priority",IF(OR(AND(Q260="Low Risk",R260="Low Risk",S260="Basic Level of Service"),AND(Q260="Low Risk",R260="Low Risk",S260="Inadequate Level of Service"),AND(Q260="Low Risk",R260="Medium Risk",S260="Basic Level of Service"),AND(Q260="Low Risk",R260="Medium Risk",S260="Inadequate Level of Service"),AND(Q260="Medium Risk",R260="Low Risk",S260="Basic Level of Service"),AND(Q260="Medium Risk",R260="Medium Risk",S260="Basic Level of Service"),AND(Q260="Medium Risk",R260="Medium Risk",S260="High Level of Service"),AND(Q260="Medium Risk",R260="Medium Risk",S260="Intermediate Level of Service"),AND(Q260="High Risk",R260="Low Risk",S260="Basic Level of Service"),AND(Q260="High Risk",R260="Low Risk",S260="High Level of Service"),AND(Q260="High Risk",R260="Low Risk",S260="Intermediate Level of Service"),AND(Q260="High Risk",R260="Medium Risk",S260="High Level of Service"),AND(Q260="High Risk",R260="Medium Risk",S260="Intermediate Level of Service")),"Medium Priority",IF(OR(AND(Q260="High Risk",R260="High Risk",S260="Basic Level of Service"),AND(Q260="High Risk",R260="High Risk",S260="High Level of Service"),AND(Q260="High Risk",R260="High Risk",S260="Inadequate Level of Service"),AND(Q260="High Risk",R260="High Risk",S260="Intermediate Level of Service"),AND(Q260="High Risk",R260="Low Risk",S260="Inadequate Level of Service"),AND(Q260="High Risk",R260="Medium Risk",S260="Basic Level of Service"),AND(Q260="High Risk",R260="Medium Risk",S260="Inadequate Level of Service"),AND(Q260="Low Risk",R260="High Risk",S260="Basic Level of Service"),AND(Q260="Low Risk",R260="High Risk",S260="High Level of Service"),AND(Q260="Low Risk",R260="High Risk",S260="Inadequate Level of Service"),AND(Q260="Low Risk",R260="High Risk",S260="Intermediate Level of Service"),AND(Q260="Medium Risk",R260="High Risk",S260="Basic Level of Service"),AND(Q260="Medium Risk",R260="High Risk",S260="High Level of Service"),AND(Q260="Medium Risk",R260="High Risk",S260="Inadequate Level of Service"),AND(Q260="Medium Risk",R260="High Risk",S260="Intermediate Level of Service"),AND(Q260="Medium Risk",R260="Low Risk",S260="Inadequate Level of Service"),AND(Q260="Medium Risk",R260="Medium Risk",S260="Inadequate Level of Service")),"High Priority",))))</f>
        <v>Low Priority</v>
      </c>
      <c r="U260" s="46">
        <f t="shared" si="121"/>
        <v>6</v>
      </c>
      <c r="V260" s="28" t="str">
        <f t="shared" si="122"/>
        <v>Repair or Replace Components</v>
      </c>
      <c r="W260" s="47" t="str">
        <f t="shared" si="123"/>
        <v xml:space="preserve">Intake Structure, </v>
      </c>
      <c r="X260" s="27" t="str">
        <f t="shared" si="124"/>
        <v>Create Plan To Repair or Replace Components</v>
      </c>
      <c r="Y260" s="48">
        <f t="shared" si="125"/>
        <v>27</v>
      </c>
      <c r="Z260" s="48">
        <f t="shared" si="126"/>
        <v>17</v>
      </c>
      <c r="AA260" s="48">
        <f t="shared" si="127"/>
        <v>27</v>
      </c>
      <c r="AB260" s="48">
        <f t="shared" si="128"/>
        <v>17</v>
      </c>
      <c r="AC260" s="48">
        <f t="shared" si="129"/>
        <v>27</v>
      </c>
      <c r="AD260" s="48" t="str">
        <f t="shared" si="130"/>
        <v xml:space="preserve"> </v>
      </c>
      <c r="AE260" s="48" t="str">
        <f t="shared" si="131"/>
        <v xml:space="preserve"> </v>
      </c>
      <c r="AF260" s="48" t="str">
        <f t="shared" si="132"/>
        <v xml:space="preserve"> </v>
      </c>
      <c r="AG260" s="49" t="str">
        <f t="shared" si="133"/>
        <v/>
      </c>
      <c r="AH260" s="48">
        <f t="shared" si="134"/>
        <v>17</v>
      </c>
      <c r="AI260" s="50">
        <f>'Details and Calculations'!AE259</f>
        <v>2</v>
      </c>
      <c r="AJ260" s="50">
        <f>'Details and Calculations'!AM259</f>
        <v>1</v>
      </c>
      <c r="AK260" s="50">
        <f>'Details and Calculations'!AR259</f>
        <v>1</v>
      </c>
      <c r="AL260" s="50">
        <f>'Details and Calculations'!AW259</f>
        <v>1</v>
      </c>
      <c r="AM260" s="50">
        <f>'Details and Calculations'!BA259</f>
        <v>1</v>
      </c>
      <c r="AN260" s="50" t="str">
        <f>'Details and Calculations'!BF259</f>
        <v xml:space="preserve"> </v>
      </c>
      <c r="AO260" s="50" t="str">
        <f>'Details and Calculations'!BI259</f>
        <v xml:space="preserve"> </v>
      </c>
      <c r="AP260" s="50" t="str">
        <f>'Details and Calculations'!BM259</f>
        <v xml:space="preserve"> </v>
      </c>
      <c r="AQ260" s="50" t="str">
        <f>'Details and Calculations'!BP259</f>
        <v xml:space="preserve"> </v>
      </c>
      <c r="AR260" s="50">
        <f>'Details and Calculations'!CC259</f>
        <v>1</v>
      </c>
      <c r="AS260" s="50">
        <f>'Details and Calculations'!CJ259</f>
        <v>2</v>
      </c>
      <c r="AT260" s="51">
        <f>'Details and Calculations'!T259</f>
        <v>1</v>
      </c>
      <c r="AU260" s="51">
        <f>'Details and Calculations'!Z259</f>
        <v>0</v>
      </c>
      <c r="AV260" s="51">
        <f>'Details and Calculations'!S259</f>
        <v>1</v>
      </c>
      <c r="AW260" s="51">
        <f>'Details and Calculations'!AI259</f>
        <v>1</v>
      </c>
      <c r="AX260" s="51">
        <f>'Details and Calculations'!BY259</f>
        <v>1</v>
      </c>
      <c r="AY260" s="51">
        <f>'Details and Calculations'!CG259</f>
        <v>1</v>
      </c>
      <c r="AZ260" s="51">
        <f>'Details and Calculations'!CI259</f>
        <v>1</v>
      </c>
      <c r="BA260" s="51">
        <f t="shared" si="135"/>
        <v>0</v>
      </c>
      <c r="BB260" s="52">
        <f>'Details and Calculations'!Y259</f>
        <v>1</v>
      </c>
      <c r="BC260" s="52">
        <f>'Details and Calculations'!AC259</f>
        <v>1</v>
      </c>
      <c r="BD260" s="52">
        <f>'Details and Calculations'!AK259</f>
        <v>1</v>
      </c>
      <c r="BE260" s="52">
        <f>'Details and Calculations'!AN259</f>
        <v>1800</v>
      </c>
      <c r="BF260" s="52">
        <f>'Details and Calculations'!AP259</f>
        <v>2</v>
      </c>
      <c r="BG260" s="52">
        <f>'Details and Calculations'!AT259</f>
        <v>1</v>
      </c>
      <c r="BH260" s="52">
        <f>'Details and Calculations'!AY259</f>
        <v>1</v>
      </c>
      <c r="BI260" s="52">
        <f>'Details and Calculations'!BB259</f>
        <v>1200</v>
      </c>
      <c r="BJ260" s="52" t="str">
        <f>'Details and Calculations'!BD259</f>
        <v xml:space="preserve"> </v>
      </c>
      <c r="BK260" s="52">
        <f>'Details and Calculations'!CA259</f>
        <v>5</v>
      </c>
      <c r="BL260" s="43">
        <f>'Details and Calculations'!AA259</f>
        <v>1</v>
      </c>
      <c r="BM260" s="43" t="str">
        <f>'Details and Calculations'!AB259</f>
        <v>"Springbox" --Intake Structure At A Spring</v>
      </c>
      <c r="BN260" s="43">
        <f>'Details and Calculations'!AD259</f>
        <v>2014</v>
      </c>
      <c r="BO260" s="43">
        <f>'Details and Calculations'!AJ259</f>
        <v>1</v>
      </c>
      <c r="BP260" s="43">
        <f>'Details and Calculations'!AL259</f>
        <v>2014</v>
      </c>
      <c r="BQ260" s="43">
        <f>'Details and Calculations'!AO259</f>
        <v>1</v>
      </c>
      <c r="BR260" s="43">
        <f>'Details and Calculations'!AQ259</f>
        <v>2014</v>
      </c>
      <c r="BS260" s="43">
        <f>'Details and Calculations'!AS259</f>
        <v>1</v>
      </c>
      <c r="BT260" s="43">
        <f>'Details and Calculations'!AV259</f>
        <v>2014</v>
      </c>
      <c r="BU260" s="43">
        <f>'Details and Calculations'!AX259</f>
        <v>1</v>
      </c>
      <c r="BV260" s="43">
        <f>'Details and Calculations'!AZ259</f>
        <v>2014</v>
      </c>
      <c r="BW260" s="43">
        <f>'Details and Calculations'!BC259</f>
        <v>0</v>
      </c>
      <c r="BX260" s="43" t="str">
        <f>'Details and Calculations'!BE259</f>
        <v xml:space="preserve"> </v>
      </c>
      <c r="BY260" s="43" t="str">
        <f>'Details and Calculations'!BG259</f>
        <v xml:space="preserve"> </v>
      </c>
      <c r="BZ260" s="43" t="str">
        <f>'Details and Calculations'!BH259</f>
        <v xml:space="preserve"> </v>
      </c>
      <c r="CA260" s="43">
        <f>'Details and Calculations'!BJ259</f>
        <v>0</v>
      </c>
      <c r="CB260" s="43" t="str">
        <f>'Details and Calculations'!BK259</f>
        <v/>
      </c>
      <c r="CC260" s="43" t="str">
        <f>'Details and Calculations'!BL259</f>
        <v xml:space="preserve"> </v>
      </c>
      <c r="CD260" s="43" t="str">
        <f>'Details and Calculations'!BN259</f>
        <v xml:space="preserve"> </v>
      </c>
      <c r="CE260" s="43" t="str">
        <f>'Details and Calculations'!BO259</f>
        <v xml:space="preserve"> </v>
      </c>
      <c r="CF260" s="43">
        <f>'Details and Calculations'!BZ259</f>
        <v>1</v>
      </c>
      <c r="CG260" s="43">
        <f>'Details and Calculations'!CB259</f>
        <v>2014</v>
      </c>
      <c r="CH260" s="31"/>
      <c r="CI260" s="53"/>
    </row>
    <row r="261" spans="1:87" x14ac:dyDescent="0.3">
      <c r="A261" s="43">
        <f>'Details and Calculations'!A260</f>
        <v>2017</v>
      </c>
      <c r="B261" s="43" t="str">
        <f>'Details and Calculations'!C260</f>
        <v>Rwanda</v>
      </c>
      <c r="C261" s="43" t="str">
        <f>'Details and Calculations'!D260</f>
        <v>Rulindo</v>
      </c>
      <c r="D261" s="43" t="str">
        <f>'Details and Calculations'!E260</f>
        <v>Tumba</v>
      </c>
      <c r="E261" s="43" t="str">
        <f>'Details and Calculations'!F260</f>
        <v>Gahabwa</v>
      </c>
      <c r="F261" s="43" t="str">
        <f>'Details and Calculations'!G260</f>
        <v>Kabuga</v>
      </c>
      <c r="G261" s="43" t="str">
        <f>'Details and Calculations'!H260</f>
        <v/>
      </c>
      <c r="H261" s="43" t="str">
        <f>'Details and Calculations'!I260</f>
        <v/>
      </c>
      <c r="I261" s="43" t="str">
        <f>'Details and Calculations'!J260</f>
        <v>Water point chez Ntuyenabo/Nyirambuga pumping system</v>
      </c>
      <c r="J261" s="43">
        <f>'Details and Calculations'!K260</f>
        <v>155</v>
      </c>
      <c r="K261" s="43">
        <f>'Details and Calculations'!O260</f>
        <v>155</v>
      </c>
      <c r="L261" s="43">
        <f>'Details and Calculations'!P261</f>
        <v>13</v>
      </c>
      <c r="M261" s="43" t="str">
        <f>'Details and Calculations'!U260</f>
        <v>Piped Network With Pump</v>
      </c>
      <c r="N261" s="43">
        <f>'Details and Calculations'!V260</f>
        <v>2017</v>
      </c>
      <c r="O261" s="43" t="str">
        <f>'Details and Calculations'!W260</f>
        <v>Governement (District, Wasac) And Water For People</v>
      </c>
      <c r="P261" s="43" t="str">
        <f>'Details and Calculations'!X260</f>
        <v>Spring</v>
      </c>
      <c r="Q261" s="44" t="str">
        <f t="shared" si="118"/>
        <v>Low Risk</v>
      </c>
      <c r="R261" s="44" t="str">
        <f t="shared" si="119"/>
        <v>High Risk</v>
      </c>
      <c r="S261" s="45" t="str">
        <f t="shared" si="120"/>
        <v>Basic Level of Service</v>
      </c>
      <c r="T261" s="62" t="str">
        <f t="shared" si="136"/>
        <v>High Priority</v>
      </c>
      <c r="U261" s="46">
        <f t="shared" si="121"/>
        <v>5</v>
      </c>
      <c r="V261" s="28" t="str">
        <f t="shared" si="122"/>
        <v>Major Repairs or Replace System</v>
      </c>
      <c r="W261" s="47" t="str">
        <f t="shared" si="123"/>
        <v/>
      </c>
      <c r="X261" s="27" t="str">
        <f t="shared" si="124"/>
        <v>Further Technical Diagnostic Needed</v>
      </c>
      <c r="Y261" s="48" t="str">
        <f t="shared" si="125"/>
        <v xml:space="preserve"> </v>
      </c>
      <c r="Z261" s="48" t="str">
        <f t="shared" si="126"/>
        <v xml:space="preserve"> </v>
      </c>
      <c r="AA261" s="48" t="str">
        <f t="shared" si="127"/>
        <v xml:space="preserve"> </v>
      </c>
      <c r="AB261" s="48" t="str">
        <f t="shared" si="128"/>
        <v xml:space="preserve"> </v>
      </c>
      <c r="AC261" s="48" t="str">
        <f t="shared" si="129"/>
        <v xml:space="preserve"> </v>
      </c>
      <c r="AD261" s="48" t="str">
        <f t="shared" si="130"/>
        <v xml:space="preserve"> </v>
      </c>
      <c r="AE261" s="48" t="str">
        <f t="shared" si="131"/>
        <v xml:space="preserve"> </v>
      </c>
      <c r="AF261" s="48" t="str">
        <f t="shared" si="132"/>
        <v xml:space="preserve"> </v>
      </c>
      <c r="AG261" s="49" t="str">
        <f t="shared" si="133"/>
        <v/>
      </c>
      <c r="AH261" s="48">
        <f t="shared" si="134"/>
        <v>20</v>
      </c>
      <c r="AI261" s="50" t="str">
        <f>'Details and Calculations'!AE260</f>
        <v xml:space="preserve"> </v>
      </c>
      <c r="AJ261" s="50" t="str">
        <f>'Details and Calculations'!AM260</f>
        <v xml:space="preserve"> </v>
      </c>
      <c r="AK261" s="50" t="str">
        <f>'Details and Calculations'!AR260</f>
        <v xml:space="preserve"> </v>
      </c>
      <c r="AL261" s="50" t="str">
        <f>'Details and Calculations'!AW260</f>
        <v xml:space="preserve"> </v>
      </c>
      <c r="AM261" s="50" t="str">
        <f>'Details and Calculations'!BA260</f>
        <v xml:space="preserve"> </v>
      </c>
      <c r="AN261" s="50" t="str">
        <f>'Details and Calculations'!BF260</f>
        <v xml:space="preserve"> </v>
      </c>
      <c r="AO261" s="50" t="str">
        <f>'Details and Calculations'!BI260</f>
        <v xml:space="preserve"> </v>
      </c>
      <c r="AP261" s="50" t="str">
        <f>'Details and Calculations'!BM260</f>
        <v xml:space="preserve"> </v>
      </c>
      <c r="AQ261" s="50" t="str">
        <f>'Details and Calculations'!BP260</f>
        <v xml:space="preserve"> </v>
      </c>
      <c r="AR261" s="50">
        <f>'Details and Calculations'!CC260</f>
        <v>3</v>
      </c>
      <c r="AS261" s="50">
        <f>'Details and Calculations'!CJ260</f>
        <v>3</v>
      </c>
      <c r="AT261" s="51">
        <f>'Details and Calculations'!T260</f>
        <v>1</v>
      </c>
      <c r="AU261" s="51">
        <f>'Details and Calculations'!Z260</f>
        <v>1</v>
      </c>
      <c r="AV261" s="51">
        <f>'Details and Calculations'!S260</f>
        <v>0</v>
      </c>
      <c r="AW261" s="51">
        <f>'Details and Calculations'!AI260</f>
        <v>1</v>
      </c>
      <c r="AX261" s="51">
        <f>'Details and Calculations'!BY260</f>
        <v>1</v>
      </c>
      <c r="AY261" s="51">
        <f>'Details and Calculations'!CG260</f>
        <v>1</v>
      </c>
      <c r="AZ261" s="51">
        <f>'Details and Calculations'!CI260</f>
        <v>0</v>
      </c>
      <c r="BA261" s="51">
        <f t="shared" si="135"/>
        <v>0</v>
      </c>
      <c r="BB261" s="52">
        <f>'Details and Calculations'!Y260</f>
        <v>2</v>
      </c>
      <c r="BC261" s="52" t="str">
        <f>'Details and Calculations'!AC260</f>
        <v xml:space="preserve"> </v>
      </c>
      <c r="BD261" s="52" t="str">
        <f>'Details and Calculations'!AK260</f>
        <v xml:space="preserve"> </v>
      </c>
      <c r="BE261" s="52" t="str">
        <f>'Details and Calculations'!AN260</f>
        <v xml:space="preserve"> </v>
      </c>
      <c r="BF261" s="52" t="str">
        <f>'Details and Calculations'!AP260</f>
        <v xml:space="preserve"> </v>
      </c>
      <c r="BG261" s="52" t="str">
        <f>'Details and Calculations'!AT260</f>
        <v xml:space="preserve"> </v>
      </c>
      <c r="BH261" s="52" t="str">
        <f>'Details and Calculations'!AY260</f>
        <v xml:space="preserve"> </v>
      </c>
      <c r="BI261" s="52" t="str">
        <f>'Details and Calculations'!BB260</f>
        <v xml:space="preserve"> </v>
      </c>
      <c r="BJ261" s="52" t="str">
        <f>'Details and Calculations'!BD260</f>
        <v xml:space="preserve"> </v>
      </c>
      <c r="BK261" s="52">
        <f>'Details and Calculations'!CA260</f>
        <v>2</v>
      </c>
      <c r="BL261" s="43">
        <f>'Details and Calculations'!AA260</f>
        <v>0</v>
      </c>
      <c r="BM261" s="43" t="str">
        <f>'Details and Calculations'!AB260</f>
        <v/>
      </c>
      <c r="BN261" s="43" t="str">
        <f>'Details and Calculations'!AD260</f>
        <v xml:space="preserve"> </v>
      </c>
      <c r="BO261" s="43">
        <f>'Details and Calculations'!AJ260</f>
        <v>0</v>
      </c>
      <c r="BP261" s="43" t="str">
        <f>'Details and Calculations'!AL260</f>
        <v xml:space="preserve"> </v>
      </c>
      <c r="BQ261" s="43">
        <f>'Details and Calculations'!AO260</f>
        <v>0</v>
      </c>
      <c r="BR261" s="43" t="str">
        <f>'Details and Calculations'!AQ260</f>
        <v xml:space="preserve"> </v>
      </c>
      <c r="BS261" s="43">
        <f>'Details and Calculations'!AS260</f>
        <v>0</v>
      </c>
      <c r="BT261" s="43" t="str">
        <f>'Details and Calculations'!AV260</f>
        <v xml:space="preserve"> </v>
      </c>
      <c r="BU261" s="43">
        <f>'Details and Calculations'!AX260</f>
        <v>0</v>
      </c>
      <c r="BV261" s="43" t="str">
        <f>'Details and Calculations'!AZ260</f>
        <v xml:space="preserve"> </v>
      </c>
      <c r="BW261" s="43">
        <f>'Details and Calculations'!BC260</f>
        <v>0</v>
      </c>
      <c r="BX261" s="43" t="str">
        <f>'Details and Calculations'!BE260</f>
        <v xml:space="preserve"> </v>
      </c>
      <c r="BY261" s="43" t="str">
        <f>'Details and Calculations'!BG260</f>
        <v xml:space="preserve"> </v>
      </c>
      <c r="BZ261" s="43" t="str">
        <f>'Details and Calculations'!BH260</f>
        <v xml:space="preserve"> </v>
      </c>
      <c r="CA261" s="43">
        <f>'Details and Calculations'!BJ260</f>
        <v>0</v>
      </c>
      <c r="CB261" s="43" t="str">
        <f>'Details and Calculations'!BK260</f>
        <v/>
      </c>
      <c r="CC261" s="43" t="str">
        <f>'Details and Calculations'!BL260</f>
        <v xml:space="preserve"> </v>
      </c>
      <c r="CD261" s="43" t="str">
        <f>'Details and Calculations'!BN260</f>
        <v xml:space="preserve"> </v>
      </c>
      <c r="CE261" s="43" t="str">
        <f>'Details and Calculations'!BO260</f>
        <v xml:space="preserve"> </v>
      </c>
      <c r="CF261" s="43">
        <f>'Details and Calculations'!BZ260</f>
        <v>1</v>
      </c>
      <c r="CG261" s="43">
        <f>'Details and Calculations'!CB260</f>
        <v>2017</v>
      </c>
      <c r="CH261" s="31"/>
      <c r="CI261" s="53"/>
    </row>
    <row r="262" spans="1:87" x14ac:dyDescent="0.3">
      <c r="A262" s="43">
        <f>'Details and Calculations'!A261</f>
        <v>2017</v>
      </c>
      <c r="B262" s="43" t="str">
        <f>'Details and Calculations'!C261</f>
        <v>Rwanda</v>
      </c>
      <c r="C262" s="43" t="str">
        <f>'Details and Calculations'!D261</f>
        <v>Rulindo</v>
      </c>
      <c r="D262" s="43" t="str">
        <f>'Details and Calculations'!E261</f>
        <v>Base</v>
      </c>
      <c r="E262" s="43" t="str">
        <f>'Details and Calculations'!F261</f>
        <v>Cyohoha</v>
      </c>
      <c r="F262" s="43" t="str">
        <f>'Details and Calculations'!G261</f>
        <v>Kabuga</v>
      </c>
      <c r="G262" s="43" t="str">
        <f>'Details and Calculations'!H261</f>
        <v/>
      </c>
      <c r="H262" s="43" t="str">
        <f>'Details and Calculations'!I261</f>
        <v/>
      </c>
      <c r="I262" s="43" t="str">
        <f>'Details and Calculations'!J261</f>
        <v>Gihanga</v>
      </c>
      <c r="J262" s="43">
        <f>'Details and Calculations'!K261</f>
        <v>73</v>
      </c>
      <c r="K262" s="43">
        <f>'Details and Calculations'!O261</f>
        <v>60</v>
      </c>
      <c r="L262" s="43" t="str">
        <f>'Details and Calculations'!P262</f>
        <v xml:space="preserve"> </v>
      </c>
      <c r="M262" s="43" t="str">
        <f>'Details and Calculations'!U261</f>
        <v>Piped Network -- Gravity Only</v>
      </c>
      <c r="N262" s="43">
        <f>'Details and Calculations'!V261</f>
        <v>2016</v>
      </c>
      <c r="O262" s="43" t="str">
        <f>'Details and Calculations'!W261</f>
        <v>Governement (District, Wasac) And Water For People</v>
      </c>
      <c r="P262" s="43" t="str">
        <f>'Details and Calculations'!X261</f>
        <v>Spring</v>
      </c>
      <c r="Q262" s="44" t="str">
        <f t="shared" si="118"/>
        <v>Low Risk</v>
      </c>
      <c r="R262" s="44" t="str">
        <f t="shared" si="119"/>
        <v>High Risk</v>
      </c>
      <c r="S262" s="45" t="str">
        <f t="shared" si="120"/>
        <v>Basic Level of Service</v>
      </c>
      <c r="T262" s="62" t="str">
        <f t="shared" si="136"/>
        <v>High Priority</v>
      </c>
      <c r="U262" s="46">
        <f t="shared" si="121"/>
        <v>5</v>
      </c>
      <c r="V262" s="28" t="str">
        <f t="shared" si="122"/>
        <v>Major Repairs or Replace System</v>
      </c>
      <c r="W262" s="47" t="str">
        <f t="shared" si="123"/>
        <v/>
      </c>
      <c r="X262" s="27" t="str">
        <f t="shared" si="124"/>
        <v>Further Technical Diagnostic Needed</v>
      </c>
      <c r="Y262" s="48">
        <f t="shared" si="125"/>
        <v>29</v>
      </c>
      <c r="Z262" s="48">
        <f t="shared" si="126"/>
        <v>19</v>
      </c>
      <c r="AA262" s="48">
        <f t="shared" si="127"/>
        <v>29</v>
      </c>
      <c r="AB262" s="48" t="str">
        <f t="shared" si="128"/>
        <v xml:space="preserve"> </v>
      </c>
      <c r="AC262" s="48" t="str">
        <f t="shared" si="129"/>
        <v xml:space="preserve"> </v>
      </c>
      <c r="AD262" s="48" t="str">
        <f t="shared" si="130"/>
        <v xml:space="preserve"> </v>
      </c>
      <c r="AE262" s="48" t="str">
        <f t="shared" si="131"/>
        <v xml:space="preserve"> </v>
      </c>
      <c r="AF262" s="48" t="str">
        <f t="shared" si="132"/>
        <v xml:space="preserve"> </v>
      </c>
      <c r="AG262" s="49" t="str">
        <f t="shared" si="133"/>
        <v/>
      </c>
      <c r="AH262" s="48">
        <f t="shared" si="134"/>
        <v>19</v>
      </c>
      <c r="AI262" s="50">
        <f>'Details and Calculations'!AE261</f>
        <v>2</v>
      </c>
      <c r="AJ262" s="50">
        <f>'Details and Calculations'!AM261</f>
        <v>2</v>
      </c>
      <c r="AK262" s="50">
        <f>'Details and Calculations'!AR261</f>
        <v>2</v>
      </c>
      <c r="AL262" s="50" t="str">
        <f>'Details and Calculations'!AW261</f>
        <v xml:space="preserve"> </v>
      </c>
      <c r="AM262" s="50" t="str">
        <f>'Details and Calculations'!BA261</f>
        <v xml:space="preserve"> </v>
      </c>
      <c r="AN262" s="50" t="str">
        <f>'Details and Calculations'!BF261</f>
        <v xml:space="preserve"> </v>
      </c>
      <c r="AO262" s="50" t="str">
        <f>'Details and Calculations'!BI261</f>
        <v xml:space="preserve"> </v>
      </c>
      <c r="AP262" s="50" t="str">
        <f>'Details and Calculations'!BM261</f>
        <v xml:space="preserve"> </v>
      </c>
      <c r="AQ262" s="50" t="str">
        <f>'Details and Calculations'!BP261</f>
        <v xml:space="preserve"> </v>
      </c>
      <c r="AR262" s="50">
        <f>'Details and Calculations'!CC261</f>
        <v>3</v>
      </c>
      <c r="AS262" s="50">
        <f>'Details and Calculations'!CJ261</f>
        <v>2</v>
      </c>
      <c r="AT262" s="51">
        <f>'Details and Calculations'!T261</f>
        <v>1</v>
      </c>
      <c r="AU262" s="51">
        <f>'Details and Calculations'!Z261</f>
        <v>1</v>
      </c>
      <c r="AV262" s="51">
        <f>'Details and Calculations'!S261</f>
        <v>1</v>
      </c>
      <c r="AW262" s="51">
        <f>'Details and Calculations'!AI261</f>
        <v>1</v>
      </c>
      <c r="AX262" s="51">
        <f>'Details and Calculations'!BY261</f>
        <v>1</v>
      </c>
      <c r="AY262" s="51">
        <f>'Details and Calculations'!CG261</f>
        <v>0</v>
      </c>
      <c r="AZ262" s="51">
        <f>'Details and Calculations'!CI261</f>
        <v>0</v>
      </c>
      <c r="BA262" s="51">
        <f t="shared" si="135"/>
        <v>0</v>
      </c>
      <c r="BB262" s="52">
        <f>'Details and Calculations'!Y261</f>
        <v>1</v>
      </c>
      <c r="BC262" s="52">
        <f>'Details and Calculations'!AC261</f>
        <v>1</v>
      </c>
      <c r="BD262" s="52">
        <f>'Details and Calculations'!AK261</f>
        <v>1</v>
      </c>
      <c r="BE262" s="52">
        <f>'Details and Calculations'!AN261</f>
        <v>7200</v>
      </c>
      <c r="BF262" s="52">
        <f>'Details and Calculations'!AP261</f>
        <v>6</v>
      </c>
      <c r="BG262" s="52" t="str">
        <f>'Details and Calculations'!AT261</f>
        <v xml:space="preserve"> </v>
      </c>
      <c r="BH262" s="52" t="str">
        <f>'Details and Calculations'!AY261</f>
        <v xml:space="preserve"> </v>
      </c>
      <c r="BI262" s="52" t="str">
        <f>'Details and Calculations'!BB261</f>
        <v xml:space="preserve"> </v>
      </c>
      <c r="BJ262" s="52" t="str">
        <f>'Details and Calculations'!BD261</f>
        <v xml:space="preserve"> </v>
      </c>
      <c r="BK262" s="52">
        <f>'Details and Calculations'!CA261</f>
        <v>2</v>
      </c>
      <c r="BL262" s="43">
        <f>'Details and Calculations'!AA261</f>
        <v>1</v>
      </c>
      <c r="BM262" s="43" t="str">
        <f>'Details and Calculations'!AB261</f>
        <v>"Springbox" --Intake Structure At A Spring</v>
      </c>
      <c r="BN262" s="43">
        <f>'Details and Calculations'!AD261</f>
        <v>2016</v>
      </c>
      <c r="BO262" s="43">
        <f>'Details and Calculations'!AJ261</f>
        <v>1</v>
      </c>
      <c r="BP262" s="43">
        <f>'Details and Calculations'!AL261</f>
        <v>2016</v>
      </c>
      <c r="BQ262" s="43">
        <f>'Details and Calculations'!AO261</f>
        <v>1</v>
      </c>
      <c r="BR262" s="43">
        <f>'Details and Calculations'!AQ261</f>
        <v>2016</v>
      </c>
      <c r="BS262" s="43">
        <f>'Details and Calculations'!AS261</f>
        <v>0</v>
      </c>
      <c r="BT262" s="43" t="str">
        <f>'Details and Calculations'!AV261</f>
        <v xml:space="preserve"> </v>
      </c>
      <c r="BU262" s="43">
        <f>'Details and Calculations'!AX261</f>
        <v>0</v>
      </c>
      <c r="BV262" s="43" t="str">
        <f>'Details and Calculations'!AZ261</f>
        <v xml:space="preserve"> </v>
      </c>
      <c r="BW262" s="43">
        <f>'Details and Calculations'!BC261</f>
        <v>0</v>
      </c>
      <c r="BX262" s="43" t="str">
        <f>'Details and Calculations'!BE261</f>
        <v xml:space="preserve"> </v>
      </c>
      <c r="BY262" s="43" t="str">
        <f>'Details and Calculations'!BG261</f>
        <v xml:space="preserve"> </v>
      </c>
      <c r="BZ262" s="43" t="str">
        <f>'Details and Calculations'!BH261</f>
        <v xml:space="preserve"> </v>
      </c>
      <c r="CA262" s="43">
        <f>'Details and Calculations'!BJ261</f>
        <v>0</v>
      </c>
      <c r="CB262" s="43" t="str">
        <f>'Details and Calculations'!BK261</f>
        <v/>
      </c>
      <c r="CC262" s="43" t="str">
        <f>'Details and Calculations'!BL261</f>
        <v xml:space="preserve"> </v>
      </c>
      <c r="CD262" s="43" t="str">
        <f>'Details and Calculations'!BN261</f>
        <v xml:space="preserve"> </v>
      </c>
      <c r="CE262" s="43" t="str">
        <f>'Details and Calculations'!BO261</f>
        <v xml:space="preserve"> </v>
      </c>
      <c r="CF262" s="43">
        <f>'Details and Calculations'!BZ261</f>
        <v>1</v>
      </c>
      <c r="CG262" s="43">
        <f>'Details and Calculations'!CB261</f>
        <v>2016</v>
      </c>
      <c r="CH262" s="31"/>
      <c r="CI262" s="53"/>
    </row>
    <row r="263" spans="1:87" x14ac:dyDescent="0.3">
      <c r="A263" s="43">
        <f>'Details and Calculations'!A262</f>
        <v>2017</v>
      </c>
      <c r="B263" s="43" t="str">
        <f>'Details and Calculations'!C262</f>
        <v>Rwanda</v>
      </c>
      <c r="C263" s="43" t="str">
        <f>'Details and Calculations'!D262</f>
        <v>Rulindo</v>
      </c>
      <c r="D263" s="43" t="str">
        <f>'Details and Calculations'!E262</f>
        <v>Tumba</v>
      </c>
      <c r="E263" s="43" t="str">
        <f>'Details and Calculations'!F262</f>
        <v>Nyirabirori</v>
      </c>
      <c r="F263" s="43" t="str">
        <f>'Details and Calculations'!G262</f>
        <v>Gihanga</v>
      </c>
      <c r="G263" s="43" t="str">
        <f>'Details and Calculations'!H262</f>
        <v/>
      </c>
      <c r="H263" s="43" t="str">
        <f>'Details and Calculations'!I262</f>
        <v/>
      </c>
      <c r="I263" s="43" t="str">
        <f>'Details and Calculations'!J262</f>
        <v>Water point at Gihanga under road/Nyirambuga pumping</v>
      </c>
      <c r="J263" s="43">
        <f>'Details and Calculations'!K262</f>
        <v>152</v>
      </c>
      <c r="K263" s="43">
        <f>'Details and Calculations'!O262</f>
        <v>152</v>
      </c>
      <c r="L263" s="43">
        <f>'Details and Calculations'!P263</f>
        <v>95</v>
      </c>
      <c r="M263" s="43" t="str">
        <f>'Details and Calculations'!U262</f>
        <v>Piped Network With Pump</v>
      </c>
      <c r="N263" s="43">
        <f>'Details and Calculations'!V262</f>
        <v>2017</v>
      </c>
      <c r="O263" s="43" t="str">
        <f>'Details and Calculations'!W262</f>
        <v>Governement (District, Wasac) And Water For People</v>
      </c>
      <c r="P263" s="43" t="str">
        <f>'Details and Calculations'!X262</f>
        <v>Spring</v>
      </c>
      <c r="Q263" s="44" t="str">
        <f t="shared" si="118"/>
        <v>Low Risk</v>
      </c>
      <c r="R263" s="44" t="str">
        <f t="shared" si="119"/>
        <v>Low Risk</v>
      </c>
      <c r="S263" s="45" t="str">
        <f t="shared" si="120"/>
        <v>Intermediate Level of Service</v>
      </c>
      <c r="T263" s="62" t="str">
        <f t="shared" si="136"/>
        <v>Low Priority</v>
      </c>
      <c r="U263" s="46">
        <f t="shared" si="121"/>
        <v>7</v>
      </c>
      <c r="V263" s="28" t="str">
        <f t="shared" si="122"/>
        <v>Perform Routine Preventative Maintenance</v>
      </c>
      <c r="W263" s="47" t="str">
        <f t="shared" si="123"/>
        <v/>
      </c>
      <c r="X263" s="27" t="str">
        <f t="shared" si="124"/>
        <v>Maintain O&amp;M and Routine Monitoring</v>
      </c>
      <c r="Y263" s="48" t="str">
        <f t="shared" si="125"/>
        <v xml:space="preserve"> </v>
      </c>
      <c r="Z263" s="48" t="str">
        <f t="shared" si="126"/>
        <v xml:space="preserve"> </v>
      </c>
      <c r="AA263" s="48">
        <f t="shared" si="127"/>
        <v>30</v>
      </c>
      <c r="AB263" s="48">
        <f t="shared" si="128"/>
        <v>20</v>
      </c>
      <c r="AC263" s="48" t="str">
        <f t="shared" si="129"/>
        <v xml:space="preserve"> </v>
      </c>
      <c r="AD263" s="48" t="str">
        <f t="shared" si="130"/>
        <v xml:space="preserve"> </v>
      </c>
      <c r="AE263" s="48" t="str">
        <f t="shared" si="131"/>
        <v xml:space="preserve"> </v>
      </c>
      <c r="AF263" s="48" t="str">
        <f t="shared" si="132"/>
        <v xml:space="preserve"> </v>
      </c>
      <c r="AG263" s="49" t="str">
        <f t="shared" si="133"/>
        <v/>
      </c>
      <c r="AH263" s="48">
        <f t="shared" si="134"/>
        <v>20</v>
      </c>
      <c r="AI263" s="50" t="str">
        <f>'Details and Calculations'!AE262</f>
        <v xml:space="preserve"> </v>
      </c>
      <c r="AJ263" s="50" t="str">
        <f>'Details and Calculations'!AM262</f>
        <v xml:space="preserve"> </v>
      </c>
      <c r="AK263" s="50">
        <f>'Details and Calculations'!AR262</f>
        <v>1</v>
      </c>
      <c r="AL263" s="50">
        <f>'Details and Calculations'!AW262</f>
        <v>1</v>
      </c>
      <c r="AM263" s="50" t="str">
        <f>'Details and Calculations'!BA262</f>
        <v xml:space="preserve"> </v>
      </c>
      <c r="AN263" s="50" t="str">
        <f>'Details and Calculations'!BF262</f>
        <v xml:space="preserve"> </v>
      </c>
      <c r="AO263" s="50" t="str">
        <f>'Details and Calculations'!BI262</f>
        <v xml:space="preserve"> </v>
      </c>
      <c r="AP263" s="50" t="str">
        <f>'Details and Calculations'!BM262</f>
        <v xml:space="preserve"> </v>
      </c>
      <c r="AQ263" s="50" t="str">
        <f>'Details and Calculations'!BP262</f>
        <v xml:space="preserve"> </v>
      </c>
      <c r="AR263" s="50">
        <f>'Details and Calculations'!CC262</f>
        <v>1</v>
      </c>
      <c r="AS263" s="50">
        <f>'Details and Calculations'!CJ262</f>
        <v>1</v>
      </c>
      <c r="AT263" s="51">
        <f>'Details and Calculations'!T262</f>
        <v>1</v>
      </c>
      <c r="AU263" s="51">
        <f>'Details and Calculations'!Z262</f>
        <v>1</v>
      </c>
      <c r="AV263" s="51">
        <f>'Details and Calculations'!S262</f>
        <v>0</v>
      </c>
      <c r="AW263" s="51">
        <f>'Details and Calculations'!AI262</f>
        <v>1</v>
      </c>
      <c r="AX263" s="51">
        <f>'Details and Calculations'!BY262</f>
        <v>1</v>
      </c>
      <c r="AY263" s="51">
        <f>'Details and Calculations'!CG262</f>
        <v>1</v>
      </c>
      <c r="AZ263" s="51">
        <f>'Details and Calculations'!CI262</f>
        <v>1</v>
      </c>
      <c r="BA263" s="51">
        <f t="shared" si="135"/>
        <v>1</v>
      </c>
      <c r="BB263" s="52">
        <f>'Details and Calculations'!Y262</f>
        <v>2</v>
      </c>
      <c r="BC263" s="52" t="str">
        <f>'Details and Calculations'!AC262</f>
        <v xml:space="preserve"> </v>
      </c>
      <c r="BD263" s="52" t="str">
        <f>'Details and Calculations'!AK262</f>
        <v xml:space="preserve"> </v>
      </c>
      <c r="BE263" s="52" t="str">
        <f>'Details and Calculations'!AN262</f>
        <v xml:space="preserve"> </v>
      </c>
      <c r="BF263" s="52">
        <f>'Details and Calculations'!AP262</f>
        <v>1</v>
      </c>
      <c r="BG263" s="52">
        <f>'Details and Calculations'!AT262</f>
        <v>1</v>
      </c>
      <c r="BH263" s="52" t="str">
        <f>'Details and Calculations'!AY262</f>
        <v xml:space="preserve"> </v>
      </c>
      <c r="BI263" s="52" t="str">
        <f>'Details and Calculations'!BB262</f>
        <v xml:space="preserve"> </v>
      </c>
      <c r="BJ263" s="52" t="str">
        <f>'Details and Calculations'!BD262</f>
        <v xml:space="preserve"> </v>
      </c>
      <c r="BK263" s="52">
        <f>'Details and Calculations'!CA262</f>
        <v>2</v>
      </c>
      <c r="BL263" s="43">
        <f>'Details and Calculations'!AA262</f>
        <v>0</v>
      </c>
      <c r="BM263" s="43" t="str">
        <f>'Details and Calculations'!AB262</f>
        <v/>
      </c>
      <c r="BN263" s="43" t="str">
        <f>'Details and Calculations'!AD262</f>
        <v xml:space="preserve"> </v>
      </c>
      <c r="BO263" s="43">
        <f>'Details and Calculations'!AJ262</f>
        <v>0</v>
      </c>
      <c r="BP263" s="43" t="str">
        <f>'Details and Calculations'!AL262</f>
        <v xml:space="preserve"> </v>
      </c>
      <c r="BQ263" s="43">
        <f>'Details and Calculations'!AO262</f>
        <v>1</v>
      </c>
      <c r="BR263" s="43">
        <f>'Details and Calculations'!AQ262</f>
        <v>2017</v>
      </c>
      <c r="BS263" s="43">
        <f>'Details and Calculations'!AS262</f>
        <v>1</v>
      </c>
      <c r="BT263" s="43">
        <f>'Details and Calculations'!AV262</f>
        <v>2017</v>
      </c>
      <c r="BU263" s="43">
        <f>'Details and Calculations'!AX262</f>
        <v>0</v>
      </c>
      <c r="BV263" s="43" t="str">
        <f>'Details and Calculations'!AZ262</f>
        <v xml:space="preserve"> </v>
      </c>
      <c r="BW263" s="43">
        <f>'Details and Calculations'!BC262</f>
        <v>0</v>
      </c>
      <c r="BX263" s="43" t="str">
        <f>'Details and Calculations'!BE262</f>
        <v xml:space="preserve"> </v>
      </c>
      <c r="BY263" s="43" t="str">
        <f>'Details and Calculations'!BG262</f>
        <v xml:space="preserve"> </v>
      </c>
      <c r="BZ263" s="43" t="str">
        <f>'Details and Calculations'!BH262</f>
        <v xml:space="preserve"> </v>
      </c>
      <c r="CA263" s="43">
        <f>'Details and Calculations'!BJ262</f>
        <v>0</v>
      </c>
      <c r="CB263" s="43" t="str">
        <f>'Details and Calculations'!BK262</f>
        <v/>
      </c>
      <c r="CC263" s="43" t="str">
        <f>'Details and Calculations'!BL262</f>
        <v xml:space="preserve"> </v>
      </c>
      <c r="CD263" s="43" t="str">
        <f>'Details and Calculations'!BN262</f>
        <v xml:space="preserve"> </v>
      </c>
      <c r="CE263" s="43" t="str">
        <f>'Details and Calculations'!BO262</f>
        <v xml:space="preserve"> </v>
      </c>
      <c r="CF263" s="43">
        <f>'Details and Calculations'!BZ262</f>
        <v>1</v>
      </c>
      <c r="CG263" s="43">
        <f>'Details and Calculations'!CB262</f>
        <v>2017</v>
      </c>
      <c r="CH263" s="31"/>
      <c r="CI263" s="53"/>
    </row>
    <row r="264" spans="1:87" x14ac:dyDescent="0.3">
      <c r="A264" s="43">
        <f>'Details and Calculations'!A263</f>
        <v>2017</v>
      </c>
      <c r="B264" s="43" t="str">
        <f>'Details and Calculations'!C263</f>
        <v>Rwanda</v>
      </c>
      <c r="C264" s="43" t="str">
        <f>'Details and Calculations'!D263</f>
        <v>Rulindo</v>
      </c>
      <c r="D264" s="43" t="str">
        <f>'Details and Calculations'!E263</f>
        <v>Mbogo</v>
      </c>
      <c r="E264" s="43" t="str">
        <f>'Details and Calculations'!F263</f>
        <v>Rurenge</v>
      </c>
      <c r="F264" s="43" t="str">
        <f>'Details and Calculations'!G263</f>
        <v>Gitaba</v>
      </c>
      <c r="G264" s="43" t="str">
        <f>'Details and Calculations'!H263</f>
        <v/>
      </c>
      <c r="H264" s="43" t="str">
        <f>'Details and Calculations'!I263</f>
        <v/>
      </c>
      <c r="I264" s="43" t="str">
        <f>'Details and Calculations'!J263</f>
        <v>Musenge network</v>
      </c>
      <c r="J264" s="43">
        <f>'Details and Calculations'!K263</f>
        <v>195</v>
      </c>
      <c r="K264" s="43">
        <f>'Details and Calculations'!O263</f>
        <v>100</v>
      </c>
      <c r="L264" s="43">
        <f>'Details and Calculations'!P264</f>
        <v>146</v>
      </c>
      <c r="M264" s="43" t="str">
        <f>'Details and Calculations'!U263</f>
        <v>Piped Network With Pump</v>
      </c>
      <c r="N264" s="43">
        <f>'Details and Calculations'!V263</f>
        <v>2014</v>
      </c>
      <c r="O264" s="43" t="str">
        <f>'Details and Calculations'!W263</f>
        <v>Governement (District, Wasac) And Water For People</v>
      </c>
      <c r="P264" s="43" t="str">
        <f>'Details and Calculations'!X263</f>
        <v>Spring</v>
      </c>
      <c r="Q264" s="44" t="str">
        <f t="shared" si="118"/>
        <v>Low Risk</v>
      </c>
      <c r="R264" s="44" t="str">
        <f t="shared" si="119"/>
        <v>Low Risk</v>
      </c>
      <c r="S264" s="45" t="str">
        <f t="shared" si="120"/>
        <v>High Level of Service</v>
      </c>
      <c r="T264" s="62" t="str">
        <f t="shared" si="136"/>
        <v>Low Priority</v>
      </c>
      <c r="U264" s="46">
        <f t="shared" si="121"/>
        <v>8</v>
      </c>
      <c r="V264" s="28" t="str">
        <f t="shared" si="122"/>
        <v>Repair or Replace Components</v>
      </c>
      <c r="W264" s="47" t="str">
        <f t="shared" si="123"/>
        <v xml:space="preserve">Other Concrete Structures Distribution  Line, </v>
      </c>
      <c r="X264" s="27" t="str">
        <f t="shared" si="124"/>
        <v>Create Plan To Repair or Replace Components</v>
      </c>
      <c r="Y264" s="48">
        <f t="shared" si="125"/>
        <v>27</v>
      </c>
      <c r="Z264" s="48">
        <f t="shared" si="126"/>
        <v>17</v>
      </c>
      <c r="AA264" s="48">
        <f t="shared" si="127"/>
        <v>27</v>
      </c>
      <c r="AB264" s="48">
        <f t="shared" si="128"/>
        <v>17</v>
      </c>
      <c r="AC264" s="48">
        <f t="shared" si="129"/>
        <v>27</v>
      </c>
      <c r="AD264" s="48">
        <f t="shared" si="130"/>
        <v>4</v>
      </c>
      <c r="AE264" s="48">
        <f t="shared" si="131"/>
        <v>17</v>
      </c>
      <c r="AF264" s="48" t="str">
        <f t="shared" si="132"/>
        <v xml:space="preserve"> </v>
      </c>
      <c r="AG264" s="49" t="str">
        <f t="shared" si="133"/>
        <v/>
      </c>
      <c r="AH264" s="48">
        <f t="shared" si="134"/>
        <v>19</v>
      </c>
      <c r="AI264" s="50">
        <f>'Details and Calculations'!AE263</f>
        <v>1</v>
      </c>
      <c r="AJ264" s="50">
        <f>'Details and Calculations'!AM263</f>
        <v>1</v>
      </c>
      <c r="AK264" s="50">
        <f>'Details and Calculations'!AR263</f>
        <v>1</v>
      </c>
      <c r="AL264" s="50">
        <f>'Details and Calculations'!AW263</f>
        <v>2</v>
      </c>
      <c r="AM264" s="50">
        <f>'Details and Calculations'!BA263</f>
        <v>2</v>
      </c>
      <c r="AN264" s="50">
        <f>'Details and Calculations'!BF263</f>
        <v>1</v>
      </c>
      <c r="AO264" s="50">
        <f>'Details and Calculations'!BI263</f>
        <v>1</v>
      </c>
      <c r="AP264" s="50" t="str">
        <f>'Details and Calculations'!BM263</f>
        <v xml:space="preserve"> </v>
      </c>
      <c r="AQ264" s="50" t="str">
        <f>'Details and Calculations'!BP263</f>
        <v xml:space="preserve"> </v>
      </c>
      <c r="AR264" s="50">
        <f>'Details and Calculations'!CC263</f>
        <v>1</v>
      </c>
      <c r="AS264" s="50">
        <f>'Details and Calculations'!CJ263</f>
        <v>1</v>
      </c>
      <c r="AT264" s="51">
        <f>'Details and Calculations'!T263</f>
        <v>1</v>
      </c>
      <c r="AU264" s="51">
        <f>'Details and Calculations'!Z263</f>
        <v>1</v>
      </c>
      <c r="AV264" s="51">
        <f>'Details and Calculations'!S263</f>
        <v>1</v>
      </c>
      <c r="AW264" s="51">
        <f>'Details and Calculations'!AI263</f>
        <v>1</v>
      </c>
      <c r="AX264" s="51">
        <f>'Details and Calculations'!BY263</f>
        <v>1</v>
      </c>
      <c r="AY264" s="51">
        <f>'Details and Calculations'!CG263</f>
        <v>1</v>
      </c>
      <c r="AZ264" s="51">
        <f>'Details and Calculations'!CI263</f>
        <v>1</v>
      </c>
      <c r="BA264" s="51">
        <f t="shared" si="135"/>
        <v>1</v>
      </c>
      <c r="BB264" s="52">
        <f>'Details and Calculations'!Y263</f>
        <v>1</v>
      </c>
      <c r="BC264" s="52">
        <f>'Details and Calculations'!AC263</f>
        <v>1</v>
      </c>
      <c r="BD264" s="52">
        <f>'Details and Calculations'!AK263</f>
        <v>1</v>
      </c>
      <c r="BE264" s="52">
        <f>'Details and Calculations'!AN263</f>
        <v>3000</v>
      </c>
      <c r="BF264" s="52">
        <f>'Details and Calculations'!AP263</f>
        <v>16</v>
      </c>
      <c r="BG264" s="52">
        <f>'Details and Calculations'!AT263</f>
        <v>8</v>
      </c>
      <c r="BH264" s="52">
        <f>'Details and Calculations'!AY263</f>
        <v>3</v>
      </c>
      <c r="BI264" s="52">
        <f>'Details and Calculations'!BB263</f>
        <v>20000</v>
      </c>
      <c r="BJ264" s="52">
        <f>'Details and Calculations'!BD263</f>
        <v>1</v>
      </c>
      <c r="BK264" s="52">
        <f>'Details and Calculations'!CA263</f>
        <v>28</v>
      </c>
      <c r="BL264" s="43">
        <f>'Details and Calculations'!AA263</f>
        <v>1</v>
      </c>
      <c r="BM264" s="43" t="str">
        <f>'Details and Calculations'!AB263</f>
        <v>"Springbox" --Intake Structure At A Spring</v>
      </c>
      <c r="BN264" s="43">
        <f>'Details and Calculations'!AD263</f>
        <v>2014</v>
      </c>
      <c r="BO264" s="43">
        <f>'Details and Calculations'!AJ263</f>
        <v>1</v>
      </c>
      <c r="BP264" s="43">
        <f>'Details and Calculations'!AL263</f>
        <v>2014</v>
      </c>
      <c r="BQ264" s="43">
        <f>'Details and Calculations'!AO263</f>
        <v>1</v>
      </c>
      <c r="BR264" s="43">
        <f>'Details and Calculations'!AQ263</f>
        <v>2014</v>
      </c>
      <c r="BS264" s="43">
        <f>'Details and Calculations'!AS263</f>
        <v>1</v>
      </c>
      <c r="BT264" s="43">
        <f>'Details and Calculations'!AV263</f>
        <v>2014</v>
      </c>
      <c r="BU264" s="43">
        <f>'Details and Calculations'!AX263</f>
        <v>1</v>
      </c>
      <c r="BV264" s="43">
        <f>'Details and Calculations'!AZ263</f>
        <v>2014</v>
      </c>
      <c r="BW264" s="43">
        <f>'Details and Calculations'!BC263</f>
        <v>1</v>
      </c>
      <c r="BX264" s="43">
        <f>'Details and Calculations'!BE263</f>
        <v>2014</v>
      </c>
      <c r="BY264" s="43">
        <f>'Details and Calculations'!BG263</f>
        <v>1</v>
      </c>
      <c r="BZ264" s="43">
        <f>'Details and Calculations'!BH263</f>
        <v>2014</v>
      </c>
      <c r="CA264" s="43">
        <f>'Details and Calculations'!BJ263</f>
        <v>0</v>
      </c>
      <c r="CB264" s="43" t="str">
        <f>'Details and Calculations'!BK263</f>
        <v/>
      </c>
      <c r="CC264" s="43" t="str">
        <f>'Details and Calculations'!BL263</f>
        <v xml:space="preserve"> </v>
      </c>
      <c r="CD264" s="43" t="str">
        <f>'Details and Calculations'!BN263</f>
        <v xml:space="preserve"> </v>
      </c>
      <c r="CE264" s="43" t="str">
        <f>'Details and Calculations'!BO263</f>
        <v xml:space="preserve"> </v>
      </c>
      <c r="CF264" s="43">
        <f>'Details and Calculations'!BZ263</f>
        <v>1</v>
      </c>
      <c r="CG264" s="43">
        <f>'Details and Calculations'!CB263</f>
        <v>2016</v>
      </c>
      <c r="CH264" s="31"/>
      <c r="CI264" s="53"/>
    </row>
    <row r="265" spans="1:87" x14ac:dyDescent="0.3">
      <c r="A265" s="43">
        <f>'Details and Calculations'!A264</f>
        <v>2017</v>
      </c>
      <c r="B265" s="43" t="str">
        <f>'Details and Calculations'!C264</f>
        <v>Rwanda</v>
      </c>
      <c r="C265" s="43" t="str">
        <f>'Details and Calculations'!D264</f>
        <v>Rulindo</v>
      </c>
      <c r="D265" s="43" t="str">
        <f>'Details and Calculations'!E264</f>
        <v>Masoro</v>
      </c>
      <c r="E265" s="43" t="str">
        <f>'Details and Calculations'!F264</f>
        <v>Kivugiza</v>
      </c>
      <c r="F265" s="43" t="str">
        <f>'Details and Calculations'!G264</f>
        <v>Gasenga</v>
      </c>
      <c r="G265" s="43" t="str">
        <f>'Details and Calculations'!H264</f>
        <v/>
      </c>
      <c r="H265" s="43" t="str">
        <f>'Details and Calculations'!I264</f>
        <v/>
      </c>
      <c r="I265" s="43" t="str">
        <f>'Details and Calculations'!J264</f>
        <v>Mutagata motorised network</v>
      </c>
      <c r="J265" s="43">
        <f>'Details and Calculations'!K264</f>
        <v>284</v>
      </c>
      <c r="K265" s="43">
        <f>'Details and Calculations'!O264</f>
        <v>138</v>
      </c>
      <c r="L265" s="43">
        <f>'Details and Calculations'!P265</f>
        <v>12</v>
      </c>
      <c r="M265" s="43" t="str">
        <f>'Details and Calculations'!U264</f>
        <v>Piped Network With Pump</v>
      </c>
      <c r="N265" s="43">
        <f>'Details and Calculations'!V264</f>
        <v>1987</v>
      </c>
      <c r="O265" s="43" t="str">
        <f>'Details and Calculations'!W264</f>
        <v>Governement (District, Wasac) And Water For People</v>
      </c>
      <c r="P265" s="43" t="str">
        <f>'Details and Calculations'!X264</f>
        <v>Spring</v>
      </c>
      <c r="Q265" s="44" t="str">
        <f t="shared" ref="Q265:Q328" si="137">IF(AT265=0,"No Improved Water Point/System",IF(COUNTIF(Y265:AH265,"&lt;=5")&gt;2,"High Risk",IF(COUNTIF(Y265:AH265,"&lt;=5")=2,"Medium Risk",IF(COUNTIF(Y265:AH265,"&lt;=5")&lt;=1,"Low Risk"))))</f>
        <v>Low Risk</v>
      </c>
      <c r="R265" s="44" t="str">
        <f t="shared" ref="R265:R328" si="138">IF(AT265=0,"No Improved Water Point/System",IF(COUNTIF(AI265:AS265,"3")&gt;=1,"High Risk",IF(COUNTIF(AI265:AS265,"2")&gt;=3,"Medium Risk",IF(COUNTIF(AI265:AS265,"2")&lt;3,"Low Risk"))))</f>
        <v>Low Risk</v>
      </c>
      <c r="S265" s="45" t="str">
        <f t="shared" ref="S265:S328" si="139">IF(U265=0,"No Improved Water Point/System",IF(U265=1,"Inadequate Level of Service",IF(U265=2,"Inadequate Level of Service",IF(U265=3,"Basic Level of Service",IF(U265=4,"Basic Level of Service",IF(U265=5,"Basic Level of Service",IF(U265=6,"Intermediate Level of Service",IF(U265=7,"Intermediate Level of Service",IF(U265=8,"High Level of Service")))))))))</f>
        <v>Intermediate Level of Service</v>
      </c>
      <c r="T265" s="62" t="str">
        <f t="shared" si="136"/>
        <v>Low Priority</v>
      </c>
      <c r="U265" s="46">
        <f t="shared" ref="U265:U328" si="140">SUM(AT265:BA265)</f>
        <v>7</v>
      </c>
      <c r="V265" s="28" t="str">
        <f t="shared" ref="V265:V328" si="141">IF(T265="New Construction Needed","New Construction Needed",IF(T265="High Priority","Major Repairs or Replace System",IF(AS265="3","Major Repairs or Replace System",IF(AS265="2","Major Repairs or Replace System",IF(Q265="Medium Risk","Consider Replacing Aging Components",IF(Q265="High Risk","Consider Replacing Aging Components",IF(AI265=2,"Repair or Replace Components",IF(AI265=2,"Repair or Replace Components",IF(AJ265=2,"Repair or Replace Components",IF(AK265=2,"Repair or Replace Components",IF(AL265=2,"Repair or Replace Components", IF(AM265=2,"Repair or Replace Components", IF(AN265=2,"Repair or Replace Components", IF(AO265=2,"Repair or Replace Components", IF(AP265=2,"Repair or Replace Components", IF(AR265=2,"Repair or Replace Components",IF(AI265=3,"Repair or Replace Components",IF(AI265=3,"Repair or Replace Components",IF(AJ265=3,"Repair or Replace Components",IF(AK265=3,"Repair or Replace Components",IF(AL265=3,"Repair or Replace Components", IF(AM265=3,"Repair or Replace Components", IF(AN265=3,"Repair or Replace Components", IF(AO265=3,"Repair or Replace Components", IF(AP265=3,"Repair or Replace Components", IF(AR265=3,"Repair or Replace Components","Perform Routine Preventative Maintenance"))))))))))))))))))))))))))</f>
        <v>Perform Routine Preventative Maintenance</v>
      </c>
      <c r="W265" s="47" t="str">
        <f t="shared" ref="W265:W328" si="142">IF(V265="Consider Replacing Aging Components",CONCATENATE(IF(AG265&lt;=5,"Treatment Housing Structure, ",""),IF(Y265&lt;=5,"Intake Structure,  ",""),IF(Z265&lt;=5,"Conduction Line, ",""),IF(AA265&lt;=5,"Storage Tank, ",""),IF(AB265&lt;=5,"Other Concrete Structures, "," "),IF(AC265&gt;=5,"Distribution Network, "," "), IF(AD265&gt;=5,"Pump, "," "), IF(AE265&gt;=5,"Pump Station, "," "), IF(AF265&gt;=5," Treatment Equipment, "," "), IF(AH265&gt;=5,"Kiosk/Tap Stand"," ")),IF(V265="Repair or Replace Components",CONCATENATE(IF(AG265=2,"Treatment Housing Structure, ",""),IF(AG265=3,"Treatment Housing Structure, ",""),IF(AI265=2,"Intake Structure, ",""),IF(AI265=3,"Intake Structure, ",""),IF(AJ265=2,"Conduction Line, ",""),IF(AJ265=3,"Conduction Line, ",""),IF(AK265=2,"Storage Tank, ",""),IF(AK265=3,"Storage Tank, ",""),IF(AL265=2,"Other Concrete Structures ",""),IF(AL265=3, "Other Concrete Structures ",""), IF(AM265=2,"Distribution  Line, ",""),IF(AM265=3,"Distribution Line, ",""), IF(AN265=2,"Pump, ",""),IF(AN265=3,"Pump, ",""), IF(AO265=2,"Pump Station, ",""),IF(AO265=3,"Pump Station, ",""), IF(AP265=2,"Treatment Equipment, ",""),IF(AP265=3," Treatment Equipment, ",""), IF(AR265=2,"Kiosk/Tap Stand",""),IF(AR265=3," Kiosk/Tap Stand","")),""))</f>
        <v/>
      </c>
      <c r="X265" s="27" t="str">
        <f t="shared" ref="X265:X328" si="143">IF(V265="New Construction Needed","Plan For Investment and Construction",IF(V265="Major Repairs or Replace System","Further Technical Diagnostic Needed",IF(V265="Consider Replacing Aging Components","Further Technical Diagnostic Needed ",IF(V265="Repair or Replace Components","Create Plan To Repair or Replace Components",IF(V265="Perform Routine Preventative Maintenance","Maintain O&amp;M and Routine Monitoring",)))))</f>
        <v>Maintain O&amp;M and Routine Monitoring</v>
      </c>
      <c r="Y265" s="48">
        <f t="shared" ref="Y265:Y328" si="144">IF(BL265=1,Reference_Intake-(A265-BN265)," ")</f>
        <v>20</v>
      </c>
      <c r="Z265" s="48">
        <f t="shared" ref="Z265:Z328" si="145">IF(BO265=1,Reference_Conduction_Line-(A265-BP265)," ")</f>
        <v>19</v>
      </c>
      <c r="AA265" s="48">
        <f t="shared" ref="AA265:AA328" si="146">IF(BQ265=1,Reference_Storage_Tank-(A265-BR265)," ")</f>
        <v>29</v>
      </c>
      <c r="AB265" s="48">
        <f t="shared" ref="AB265:AB328" si="147">IF(BS265=1,Reference_Other_Concrete_Structures-(A265-BT265)," ")</f>
        <v>19</v>
      </c>
      <c r="AC265" s="48">
        <f t="shared" ref="AC265:AC328" si="148">IF(BU265=1,Reference_Distribution_Network-(A265-BV265)," ")</f>
        <v>29</v>
      </c>
      <c r="AD265" s="48">
        <f t="shared" ref="AD265:AD328" si="149">IF(BW265=1,Reference_Pump-(A265-BX265)," ")</f>
        <v>7</v>
      </c>
      <c r="AE265" s="48">
        <f t="shared" ref="AE265:AE328" si="150">IF(BY265=1,Reference_Pump_House-(A265-BZ265)," ")</f>
        <v>19</v>
      </c>
      <c r="AF265" s="48">
        <f t="shared" ref="AF265:AF328" si="151">IF(CA265=1,Reference_Treatment_Equipment-(A265-CC265)," ")</f>
        <v>10</v>
      </c>
      <c r="AG265" s="49" t="str">
        <f t="shared" ref="AG265:AG328" si="152">IF(CD265=1,Reference_Treatment_Housing_Structure-(A265-CE265),"")</f>
        <v/>
      </c>
      <c r="AH265" s="48">
        <f t="shared" ref="AH265:AH328" si="153">IF(CF265=1,Reference_Kiosk-(A265-CG265)," ")</f>
        <v>19</v>
      </c>
      <c r="AI265" s="50">
        <f>'Details and Calculations'!AE264</f>
        <v>1</v>
      </c>
      <c r="AJ265" s="50">
        <f>'Details and Calculations'!AM264</f>
        <v>1</v>
      </c>
      <c r="AK265" s="50">
        <f>'Details and Calculations'!AR264</f>
        <v>1</v>
      </c>
      <c r="AL265" s="50">
        <f>'Details and Calculations'!AW264</f>
        <v>1</v>
      </c>
      <c r="AM265" s="50">
        <f>'Details and Calculations'!BA264</f>
        <v>1</v>
      </c>
      <c r="AN265" s="50">
        <f>'Details and Calculations'!BF264</f>
        <v>1</v>
      </c>
      <c r="AO265" s="50">
        <f>'Details and Calculations'!BI264</f>
        <v>1</v>
      </c>
      <c r="AP265" s="50">
        <f>'Details and Calculations'!BM264</f>
        <v>1</v>
      </c>
      <c r="AQ265" s="50" t="str">
        <f>'Details and Calculations'!BP264</f>
        <v xml:space="preserve"> </v>
      </c>
      <c r="AR265" s="50">
        <f>'Details and Calculations'!CC264</f>
        <v>1</v>
      </c>
      <c r="AS265" s="50">
        <f>'Details and Calculations'!CJ264</f>
        <v>1</v>
      </c>
      <c r="AT265" s="51">
        <f>'Details and Calculations'!T264</f>
        <v>1</v>
      </c>
      <c r="AU265" s="51">
        <f>'Details and Calculations'!Z264</f>
        <v>1</v>
      </c>
      <c r="AV265" s="51">
        <f>'Details and Calculations'!S264</f>
        <v>0</v>
      </c>
      <c r="AW265" s="51">
        <f>'Details and Calculations'!AI264</f>
        <v>1</v>
      </c>
      <c r="AX265" s="51">
        <f>'Details and Calculations'!BY264</f>
        <v>1</v>
      </c>
      <c r="AY265" s="51">
        <f>'Details and Calculations'!CG264</f>
        <v>1</v>
      </c>
      <c r="AZ265" s="51">
        <f>'Details and Calculations'!CI264</f>
        <v>1</v>
      </c>
      <c r="BA265" s="51">
        <f t="shared" ref="BA265:BA328" si="154">IF(AS265=1,1,0)</f>
        <v>1</v>
      </c>
      <c r="BB265" s="52">
        <f>'Details and Calculations'!Y264</f>
        <v>1</v>
      </c>
      <c r="BC265" s="52">
        <f>'Details and Calculations'!AC264</f>
        <v>1</v>
      </c>
      <c r="BD265" s="52">
        <f>'Details and Calculations'!AK264</f>
        <v>1</v>
      </c>
      <c r="BE265" s="52">
        <f>'Details and Calculations'!AN264</f>
        <v>1900</v>
      </c>
      <c r="BF265" s="52">
        <f>'Details and Calculations'!AP264</f>
        <v>39</v>
      </c>
      <c r="BG265" s="52">
        <f>'Details and Calculations'!AT264</f>
        <v>17</v>
      </c>
      <c r="BH265" s="52">
        <f>'Details and Calculations'!AY264</f>
        <v>6</v>
      </c>
      <c r="BI265" s="52">
        <f>'Details and Calculations'!BB264</f>
        <v>40000</v>
      </c>
      <c r="BJ265" s="52">
        <f>'Details and Calculations'!BD264</f>
        <v>5</v>
      </c>
      <c r="BK265" s="52">
        <f>'Details and Calculations'!CA264</f>
        <v>64</v>
      </c>
      <c r="BL265" s="43">
        <f>'Details and Calculations'!AA264</f>
        <v>1</v>
      </c>
      <c r="BM265" s="43" t="str">
        <f>'Details and Calculations'!AB264</f>
        <v>"Springbox" --Intake Structure At A Spring</v>
      </c>
      <c r="BN265" s="43">
        <f>'Details and Calculations'!AD264</f>
        <v>2007</v>
      </c>
      <c r="BO265" s="43">
        <f>'Details and Calculations'!AJ264</f>
        <v>1</v>
      </c>
      <c r="BP265" s="43">
        <f>'Details and Calculations'!AL264</f>
        <v>2016</v>
      </c>
      <c r="BQ265" s="43">
        <f>'Details and Calculations'!AO264</f>
        <v>1</v>
      </c>
      <c r="BR265" s="43">
        <f>'Details and Calculations'!AQ264</f>
        <v>2016</v>
      </c>
      <c r="BS265" s="43">
        <f>'Details and Calculations'!AS264</f>
        <v>1</v>
      </c>
      <c r="BT265" s="43">
        <f>'Details and Calculations'!AV264</f>
        <v>2016</v>
      </c>
      <c r="BU265" s="43">
        <f>'Details and Calculations'!AX264</f>
        <v>1</v>
      </c>
      <c r="BV265" s="43">
        <f>'Details and Calculations'!AZ264</f>
        <v>2016</v>
      </c>
      <c r="BW265" s="43">
        <f>'Details and Calculations'!BC264</f>
        <v>1</v>
      </c>
      <c r="BX265" s="43">
        <f>'Details and Calculations'!BE264</f>
        <v>2017</v>
      </c>
      <c r="BY265" s="43">
        <f>'Details and Calculations'!BG264</f>
        <v>1</v>
      </c>
      <c r="BZ265" s="43">
        <f>'Details and Calculations'!BH264</f>
        <v>2016</v>
      </c>
      <c r="CA265" s="43">
        <f>'Details and Calculations'!BJ264</f>
        <v>1</v>
      </c>
      <c r="CB265" s="43" t="str">
        <f>'Details and Calculations'!BK264</f>
        <v>Disinfection/Chlorination</v>
      </c>
      <c r="CC265" s="43">
        <f>'Details and Calculations'!BL264</f>
        <v>2017</v>
      </c>
      <c r="CD265" s="43">
        <f>'Details and Calculations'!BN264</f>
        <v>0</v>
      </c>
      <c r="CE265" s="43" t="str">
        <f>'Details and Calculations'!BO264</f>
        <v xml:space="preserve"> </v>
      </c>
      <c r="CF265" s="43">
        <f>'Details and Calculations'!BZ264</f>
        <v>1</v>
      </c>
      <c r="CG265" s="43">
        <f>'Details and Calculations'!CB264</f>
        <v>2016</v>
      </c>
      <c r="CH265" s="31"/>
      <c r="CI265" s="53"/>
    </row>
    <row r="266" spans="1:87" x14ac:dyDescent="0.3">
      <c r="A266" s="43">
        <f>'Details and Calculations'!A265</f>
        <v>2017</v>
      </c>
      <c r="B266" s="43" t="str">
        <f>'Details and Calculations'!C265</f>
        <v>Rwanda</v>
      </c>
      <c r="C266" s="43" t="str">
        <f>'Details and Calculations'!D265</f>
        <v>Rulindo</v>
      </c>
      <c r="D266" s="43" t="str">
        <f>'Details and Calculations'!E265</f>
        <v>Base</v>
      </c>
      <c r="E266" s="43" t="str">
        <f>'Details and Calculations'!F265</f>
        <v>Rwamahwa</v>
      </c>
      <c r="F266" s="43" t="str">
        <f>'Details and Calculations'!G265</f>
        <v>Karambi</v>
      </c>
      <c r="G266" s="43" t="str">
        <f>'Details and Calculations'!H265</f>
        <v/>
      </c>
      <c r="H266" s="43" t="str">
        <f>'Details and Calculations'!I265</f>
        <v/>
      </c>
      <c r="I266" s="43" t="str">
        <f>'Details and Calculations'!J265</f>
        <v>Rwankende</v>
      </c>
      <c r="J266" s="43">
        <f>'Details and Calculations'!K265</f>
        <v>192</v>
      </c>
      <c r="K266" s="43">
        <f>'Details and Calculations'!O265</f>
        <v>180</v>
      </c>
      <c r="L266" s="43" t="str">
        <f>'Details and Calculations'!P266</f>
        <v xml:space="preserve"> </v>
      </c>
      <c r="M266" s="43" t="str">
        <f>'Details and Calculations'!U265</f>
        <v>Piped Network -- Gravity Only</v>
      </c>
      <c r="N266" s="43">
        <f>'Details and Calculations'!V265</f>
        <v>2012</v>
      </c>
      <c r="O266" s="43" t="str">
        <f>'Details and Calculations'!W265</f>
        <v>Padiri</v>
      </c>
      <c r="P266" s="43" t="str">
        <f>'Details and Calculations'!X265</f>
        <v>Spring</v>
      </c>
      <c r="Q266" s="44" t="str">
        <f t="shared" si="137"/>
        <v>Low Risk</v>
      </c>
      <c r="R266" s="44" t="str">
        <f t="shared" si="138"/>
        <v>Low Risk</v>
      </c>
      <c r="S266" s="45" t="str">
        <f t="shared" si="139"/>
        <v>High Level of Service</v>
      </c>
      <c r="T266" s="62" t="str">
        <f t="shared" si="136"/>
        <v>Low Priority</v>
      </c>
      <c r="U266" s="46">
        <f t="shared" si="140"/>
        <v>8</v>
      </c>
      <c r="V266" s="28" t="str">
        <f t="shared" si="141"/>
        <v>Perform Routine Preventative Maintenance</v>
      </c>
      <c r="W266" s="47" t="str">
        <f t="shared" si="142"/>
        <v/>
      </c>
      <c r="X266" s="27" t="str">
        <f t="shared" si="143"/>
        <v>Maintain O&amp;M and Routine Monitoring</v>
      </c>
      <c r="Y266" s="48">
        <f t="shared" si="144"/>
        <v>25</v>
      </c>
      <c r="Z266" s="48">
        <f t="shared" si="145"/>
        <v>19</v>
      </c>
      <c r="AA266" s="48">
        <f t="shared" si="146"/>
        <v>25</v>
      </c>
      <c r="AB266" s="48">
        <f t="shared" si="147"/>
        <v>15</v>
      </c>
      <c r="AC266" s="48">
        <f t="shared" si="148"/>
        <v>25</v>
      </c>
      <c r="AD266" s="48" t="str">
        <f t="shared" si="149"/>
        <v xml:space="preserve"> </v>
      </c>
      <c r="AE266" s="48" t="str">
        <f t="shared" si="150"/>
        <v xml:space="preserve"> </v>
      </c>
      <c r="AF266" s="48" t="str">
        <f t="shared" si="151"/>
        <v xml:space="preserve"> </v>
      </c>
      <c r="AG266" s="49" t="str">
        <f t="shared" si="152"/>
        <v/>
      </c>
      <c r="AH266" s="48">
        <f t="shared" si="153"/>
        <v>15</v>
      </c>
      <c r="AI266" s="50">
        <f>'Details and Calculations'!AE265</f>
        <v>1</v>
      </c>
      <c r="AJ266" s="50">
        <f>'Details and Calculations'!AM265</f>
        <v>1</v>
      </c>
      <c r="AK266" s="50">
        <f>'Details and Calculations'!AR265</f>
        <v>1</v>
      </c>
      <c r="AL266" s="50">
        <f>'Details and Calculations'!AW265</f>
        <v>1</v>
      </c>
      <c r="AM266" s="50">
        <f>'Details and Calculations'!BA265</f>
        <v>1</v>
      </c>
      <c r="AN266" s="50" t="str">
        <f>'Details and Calculations'!BF265</f>
        <v xml:space="preserve"> </v>
      </c>
      <c r="AO266" s="50" t="str">
        <f>'Details and Calculations'!BI265</f>
        <v xml:space="preserve"> </v>
      </c>
      <c r="AP266" s="50" t="str">
        <f>'Details and Calculations'!BM265</f>
        <v xml:space="preserve"> </v>
      </c>
      <c r="AQ266" s="50" t="str">
        <f>'Details and Calculations'!BP265</f>
        <v xml:space="preserve"> </v>
      </c>
      <c r="AR266" s="50">
        <f>'Details and Calculations'!CC265</f>
        <v>1</v>
      </c>
      <c r="AS266" s="50">
        <f>'Details and Calculations'!CJ265</f>
        <v>1</v>
      </c>
      <c r="AT266" s="51">
        <f>'Details and Calculations'!T265</f>
        <v>1</v>
      </c>
      <c r="AU266" s="51">
        <f>'Details and Calculations'!Z265</f>
        <v>1</v>
      </c>
      <c r="AV266" s="51">
        <f>'Details and Calculations'!S265</f>
        <v>1</v>
      </c>
      <c r="AW266" s="51">
        <f>'Details and Calculations'!AI265</f>
        <v>1</v>
      </c>
      <c r="AX266" s="51">
        <f>'Details and Calculations'!BY265</f>
        <v>1</v>
      </c>
      <c r="AY266" s="51">
        <f>'Details and Calculations'!CG265</f>
        <v>1</v>
      </c>
      <c r="AZ266" s="51">
        <f>'Details and Calculations'!CI265</f>
        <v>1</v>
      </c>
      <c r="BA266" s="51">
        <f t="shared" si="154"/>
        <v>1</v>
      </c>
      <c r="BB266" s="52">
        <f>'Details and Calculations'!Y265</f>
        <v>3</v>
      </c>
      <c r="BC266" s="52">
        <f>'Details and Calculations'!AC265</f>
        <v>2</v>
      </c>
      <c r="BD266" s="52">
        <f>'Details and Calculations'!AK265</f>
        <v>1</v>
      </c>
      <c r="BE266" s="52">
        <f>'Details and Calculations'!AN265</f>
        <v>6450</v>
      </c>
      <c r="BF266" s="52">
        <f>'Details and Calculations'!AP265</f>
        <v>2</v>
      </c>
      <c r="BG266" s="52">
        <f>'Details and Calculations'!AT265</f>
        <v>2</v>
      </c>
      <c r="BH266" s="52">
        <f>'Details and Calculations'!AY265</f>
        <v>1</v>
      </c>
      <c r="BI266" s="52">
        <f>'Details and Calculations'!BB265</f>
        <v>6450</v>
      </c>
      <c r="BJ266" s="52" t="str">
        <f>'Details and Calculations'!BD265</f>
        <v xml:space="preserve"> </v>
      </c>
      <c r="BK266" s="52">
        <f>'Details and Calculations'!CA265</f>
        <v>1</v>
      </c>
      <c r="BL266" s="43">
        <f>'Details and Calculations'!AA265</f>
        <v>1</v>
      </c>
      <c r="BM266" s="43" t="str">
        <f>'Details and Calculations'!AB265</f>
        <v>"Springbox" --Intake Structure At A Spring</v>
      </c>
      <c r="BN266" s="43">
        <f>'Details and Calculations'!AD265</f>
        <v>2012</v>
      </c>
      <c r="BO266" s="43">
        <f>'Details and Calculations'!AJ265</f>
        <v>1</v>
      </c>
      <c r="BP266" s="43">
        <f>'Details and Calculations'!AL265</f>
        <v>2016</v>
      </c>
      <c r="BQ266" s="43">
        <f>'Details and Calculations'!AO265</f>
        <v>1</v>
      </c>
      <c r="BR266" s="43">
        <f>'Details and Calculations'!AQ265</f>
        <v>2012</v>
      </c>
      <c r="BS266" s="43">
        <f>'Details and Calculations'!AS265</f>
        <v>1</v>
      </c>
      <c r="BT266" s="43">
        <f>'Details and Calculations'!AV265</f>
        <v>2012</v>
      </c>
      <c r="BU266" s="43">
        <f>'Details and Calculations'!AX265</f>
        <v>1</v>
      </c>
      <c r="BV266" s="43">
        <f>'Details and Calculations'!AZ265</f>
        <v>2012</v>
      </c>
      <c r="BW266" s="43">
        <f>'Details and Calculations'!BC265</f>
        <v>0</v>
      </c>
      <c r="BX266" s="43" t="str">
        <f>'Details and Calculations'!BE265</f>
        <v xml:space="preserve"> </v>
      </c>
      <c r="BY266" s="43" t="str">
        <f>'Details and Calculations'!BG265</f>
        <v xml:space="preserve"> </v>
      </c>
      <c r="BZ266" s="43" t="str">
        <f>'Details and Calculations'!BH265</f>
        <v xml:space="preserve"> </v>
      </c>
      <c r="CA266" s="43">
        <f>'Details and Calculations'!BJ265</f>
        <v>0</v>
      </c>
      <c r="CB266" s="43" t="str">
        <f>'Details and Calculations'!BK265</f>
        <v/>
      </c>
      <c r="CC266" s="43" t="str">
        <f>'Details and Calculations'!BL265</f>
        <v xml:space="preserve"> </v>
      </c>
      <c r="CD266" s="43" t="str">
        <f>'Details and Calculations'!BN265</f>
        <v xml:space="preserve"> </v>
      </c>
      <c r="CE266" s="43" t="str">
        <f>'Details and Calculations'!BO265</f>
        <v xml:space="preserve"> </v>
      </c>
      <c r="CF266" s="43">
        <f>'Details and Calculations'!BZ265</f>
        <v>1</v>
      </c>
      <c r="CG266" s="43">
        <f>'Details and Calculations'!CB265</f>
        <v>2012</v>
      </c>
      <c r="CH266" s="31"/>
      <c r="CI266" s="53"/>
    </row>
    <row r="267" spans="1:87" x14ac:dyDescent="0.3">
      <c r="A267" s="43">
        <f>'Details and Calculations'!A266</f>
        <v>2017</v>
      </c>
      <c r="B267" s="43" t="str">
        <f>'Details and Calculations'!C266</f>
        <v>Rwanda</v>
      </c>
      <c r="C267" s="43" t="str">
        <f>'Details and Calculations'!D266</f>
        <v>Rulindo</v>
      </c>
      <c r="D267" s="43" t="str">
        <f>'Details and Calculations'!E266</f>
        <v>Rusiga</v>
      </c>
      <c r="E267" s="43" t="str">
        <f>'Details and Calculations'!F266</f>
        <v>Taba</v>
      </c>
      <c r="F267" s="43" t="str">
        <f>'Details and Calculations'!G266</f>
        <v>Karenge</v>
      </c>
      <c r="G267" s="43" t="str">
        <f>'Details and Calculations'!H266</f>
        <v/>
      </c>
      <c r="H267" s="43" t="str">
        <f>'Details and Calculations'!I266</f>
        <v/>
      </c>
      <c r="I267" s="43" t="str">
        <f>'Details and Calculations'!J266</f>
        <v>Water point at Kukabuga/Bitare-Gahondo gravity</v>
      </c>
      <c r="J267" s="43">
        <f>'Details and Calculations'!K266</f>
        <v>112</v>
      </c>
      <c r="K267" s="43">
        <f>'Details and Calculations'!O266</f>
        <v>112</v>
      </c>
      <c r="L267" s="43" t="str">
        <f>'Details and Calculations'!P267</f>
        <v xml:space="preserve"> </v>
      </c>
      <c r="M267" s="43" t="str">
        <f>'Details and Calculations'!U266</f>
        <v>Piped Network -- Gravity Only</v>
      </c>
      <c r="N267" s="43">
        <f>'Details and Calculations'!V266</f>
        <v>1989</v>
      </c>
      <c r="O267" s="43" t="str">
        <f>'Details and Calculations'!W266</f>
        <v>Catholic Church</v>
      </c>
      <c r="P267" s="43" t="str">
        <f>'Details and Calculations'!X266</f>
        <v>Spring</v>
      </c>
      <c r="Q267" s="44" t="str">
        <f t="shared" si="137"/>
        <v>Medium Risk</v>
      </c>
      <c r="R267" s="44" t="str">
        <f t="shared" si="138"/>
        <v>High Risk</v>
      </c>
      <c r="S267" s="45" t="str">
        <f t="shared" si="139"/>
        <v>Basic Level of Service</v>
      </c>
      <c r="T267" s="62" t="str">
        <f t="shared" si="136"/>
        <v>High Priority</v>
      </c>
      <c r="U267" s="46">
        <f t="shared" si="140"/>
        <v>5</v>
      </c>
      <c r="V267" s="28" t="str">
        <f t="shared" si="141"/>
        <v>Major Repairs or Replace System</v>
      </c>
      <c r="W267" s="47" t="str">
        <f t="shared" si="142"/>
        <v/>
      </c>
      <c r="X267" s="27" t="str">
        <f t="shared" si="143"/>
        <v>Further Technical Diagnostic Needed</v>
      </c>
      <c r="Y267" s="48">
        <f t="shared" si="144"/>
        <v>30</v>
      </c>
      <c r="Z267" s="48">
        <f t="shared" si="145"/>
        <v>20</v>
      </c>
      <c r="AA267" s="48">
        <f t="shared" si="146"/>
        <v>2</v>
      </c>
      <c r="AB267" s="48" t="str">
        <f t="shared" si="147"/>
        <v xml:space="preserve"> </v>
      </c>
      <c r="AC267" s="48" t="str">
        <f t="shared" si="148"/>
        <v xml:space="preserve"> </v>
      </c>
      <c r="AD267" s="48" t="str">
        <f t="shared" si="149"/>
        <v xml:space="preserve"> </v>
      </c>
      <c r="AE267" s="48" t="str">
        <f t="shared" si="150"/>
        <v xml:space="preserve"> </v>
      </c>
      <c r="AF267" s="48" t="str">
        <f t="shared" si="151"/>
        <v xml:space="preserve"> </v>
      </c>
      <c r="AG267" s="49" t="str">
        <f t="shared" si="152"/>
        <v/>
      </c>
      <c r="AH267" s="48">
        <f t="shared" si="153"/>
        <v>-8</v>
      </c>
      <c r="AI267" s="50">
        <f>'Details and Calculations'!AE266</f>
        <v>1</v>
      </c>
      <c r="AJ267" s="50">
        <f>'Details and Calculations'!AM266</f>
        <v>1</v>
      </c>
      <c r="AK267" s="50">
        <f>'Details and Calculations'!AR266</f>
        <v>3</v>
      </c>
      <c r="AL267" s="50" t="str">
        <f>'Details and Calculations'!AW266</f>
        <v xml:space="preserve"> </v>
      </c>
      <c r="AM267" s="50" t="str">
        <f>'Details and Calculations'!BA266</f>
        <v xml:space="preserve"> </v>
      </c>
      <c r="AN267" s="50" t="str">
        <f>'Details and Calculations'!BF266</f>
        <v xml:space="preserve"> </v>
      </c>
      <c r="AO267" s="50" t="str">
        <f>'Details and Calculations'!BI266</f>
        <v xml:space="preserve"> </v>
      </c>
      <c r="AP267" s="50" t="str">
        <f>'Details and Calculations'!BM266</f>
        <v xml:space="preserve"> </v>
      </c>
      <c r="AQ267" s="50" t="str">
        <f>'Details and Calculations'!BP266</f>
        <v xml:space="preserve"> </v>
      </c>
      <c r="AR267" s="50">
        <f>'Details and Calculations'!CC266</f>
        <v>3</v>
      </c>
      <c r="AS267" s="50">
        <f>'Details and Calculations'!CJ266</f>
        <v>2</v>
      </c>
      <c r="AT267" s="51">
        <f>'Details and Calculations'!T266</f>
        <v>1</v>
      </c>
      <c r="AU267" s="51">
        <f>'Details and Calculations'!Z266</f>
        <v>1</v>
      </c>
      <c r="AV267" s="51">
        <f>'Details and Calculations'!S266</f>
        <v>0</v>
      </c>
      <c r="AW267" s="51">
        <f>'Details and Calculations'!AI266</f>
        <v>1</v>
      </c>
      <c r="AX267" s="51">
        <f>'Details and Calculations'!BY266</f>
        <v>1</v>
      </c>
      <c r="AY267" s="51">
        <f>'Details and Calculations'!CG266</f>
        <v>1</v>
      </c>
      <c r="AZ267" s="51">
        <f>'Details and Calculations'!CI266</f>
        <v>0</v>
      </c>
      <c r="BA267" s="51">
        <f t="shared" si="154"/>
        <v>0</v>
      </c>
      <c r="BB267" s="52">
        <f>'Details and Calculations'!Y266</f>
        <v>2</v>
      </c>
      <c r="BC267" s="52">
        <f>'Details and Calculations'!AC266</f>
        <v>2</v>
      </c>
      <c r="BD267" s="52">
        <f>'Details and Calculations'!AK266</f>
        <v>2</v>
      </c>
      <c r="BE267" s="52">
        <f>'Details and Calculations'!AN266</f>
        <v>400</v>
      </c>
      <c r="BF267" s="52">
        <f>'Details and Calculations'!AP266</f>
        <v>1</v>
      </c>
      <c r="BG267" s="52" t="str">
        <f>'Details and Calculations'!AT266</f>
        <v xml:space="preserve"> </v>
      </c>
      <c r="BH267" s="52" t="str">
        <f>'Details and Calculations'!AY266</f>
        <v xml:space="preserve"> </v>
      </c>
      <c r="BI267" s="52" t="str">
        <f>'Details and Calculations'!BB266</f>
        <v xml:space="preserve"> </v>
      </c>
      <c r="BJ267" s="52" t="str">
        <f>'Details and Calculations'!BD266</f>
        <v xml:space="preserve"> </v>
      </c>
      <c r="BK267" s="52">
        <f>'Details and Calculations'!CA266</f>
        <v>1</v>
      </c>
      <c r="BL267" s="43">
        <f>'Details and Calculations'!AA266</f>
        <v>1</v>
      </c>
      <c r="BM267" s="43" t="str">
        <f>'Details and Calculations'!AB266</f>
        <v>"Springbox" --Intake Structure At A Spring</v>
      </c>
      <c r="BN267" s="43">
        <f>'Details and Calculations'!AD266</f>
        <v>2017</v>
      </c>
      <c r="BO267" s="43">
        <f>'Details and Calculations'!AJ266</f>
        <v>1</v>
      </c>
      <c r="BP267" s="43">
        <f>'Details and Calculations'!AL266</f>
        <v>2017</v>
      </c>
      <c r="BQ267" s="43">
        <f>'Details and Calculations'!AO266</f>
        <v>1</v>
      </c>
      <c r="BR267" s="43">
        <f>'Details and Calculations'!AQ266</f>
        <v>1989</v>
      </c>
      <c r="BS267" s="43">
        <f>'Details and Calculations'!AS266</f>
        <v>0</v>
      </c>
      <c r="BT267" s="43" t="str">
        <f>'Details and Calculations'!AV266</f>
        <v xml:space="preserve"> </v>
      </c>
      <c r="BU267" s="43">
        <f>'Details and Calculations'!AX266</f>
        <v>0</v>
      </c>
      <c r="BV267" s="43" t="str">
        <f>'Details and Calculations'!AZ266</f>
        <v xml:space="preserve"> </v>
      </c>
      <c r="BW267" s="43">
        <f>'Details and Calculations'!BC266</f>
        <v>0</v>
      </c>
      <c r="BX267" s="43" t="str">
        <f>'Details and Calculations'!BE266</f>
        <v xml:space="preserve"> </v>
      </c>
      <c r="BY267" s="43" t="str">
        <f>'Details and Calculations'!BG266</f>
        <v xml:space="preserve"> </v>
      </c>
      <c r="BZ267" s="43" t="str">
        <f>'Details and Calculations'!BH266</f>
        <v xml:space="preserve"> </v>
      </c>
      <c r="CA267" s="43">
        <f>'Details and Calculations'!BJ266</f>
        <v>0</v>
      </c>
      <c r="CB267" s="43" t="str">
        <f>'Details and Calculations'!BK266</f>
        <v/>
      </c>
      <c r="CC267" s="43" t="str">
        <f>'Details and Calculations'!BL266</f>
        <v xml:space="preserve"> </v>
      </c>
      <c r="CD267" s="43" t="str">
        <f>'Details and Calculations'!BN266</f>
        <v xml:space="preserve"> </v>
      </c>
      <c r="CE267" s="43" t="str">
        <f>'Details and Calculations'!BO266</f>
        <v xml:space="preserve"> </v>
      </c>
      <c r="CF267" s="43">
        <f>'Details and Calculations'!BZ266</f>
        <v>1</v>
      </c>
      <c r="CG267" s="43">
        <f>'Details and Calculations'!CB266</f>
        <v>1989</v>
      </c>
      <c r="CH267" s="31"/>
      <c r="CI267" s="53"/>
    </row>
    <row r="268" spans="1:87" x14ac:dyDescent="0.3">
      <c r="A268" s="43">
        <f>'Details and Calculations'!A267</f>
        <v>2017</v>
      </c>
      <c r="B268" s="43" t="str">
        <f>'Details and Calculations'!C267</f>
        <v>Rwanda</v>
      </c>
      <c r="C268" s="43" t="str">
        <f>'Details and Calculations'!D267</f>
        <v>Rulindo</v>
      </c>
      <c r="D268" s="43" t="str">
        <f>'Details and Calculations'!E267</f>
        <v>Tumba</v>
      </c>
      <c r="E268" s="43" t="str">
        <f>'Details and Calculations'!F267</f>
        <v>Nyirabirori</v>
      </c>
      <c r="F268" s="43" t="str">
        <f>'Details and Calculations'!G267</f>
        <v>Murambi</v>
      </c>
      <c r="G268" s="43" t="str">
        <f>'Details and Calculations'!H267</f>
        <v/>
      </c>
      <c r="H268" s="43" t="str">
        <f>'Details and Calculations'!I267</f>
        <v/>
      </c>
      <c r="I268" s="43" t="str">
        <f>'Details and Calculations'!J267</f>
        <v>Water point at Kayenzi cell near TCT/Nyirambuga pumping system</v>
      </c>
      <c r="J268" s="43">
        <f>'Details and Calculations'!K267</f>
        <v>174</v>
      </c>
      <c r="K268" s="43">
        <f>'Details and Calculations'!O267</f>
        <v>174</v>
      </c>
      <c r="L268" s="43">
        <f>'Details and Calculations'!P268</f>
        <v>12</v>
      </c>
      <c r="M268" s="43" t="str">
        <f>'Details and Calculations'!U267</f>
        <v>Piped Network With Pump</v>
      </c>
      <c r="N268" s="43">
        <f>'Details and Calculations'!V267</f>
        <v>2012</v>
      </c>
      <c r="O268" s="43" t="str">
        <f>'Details and Calculations'!W267</f>
        <v>Gor</v>
      </c>
      <c r="P268" s="43" t="str">
        <f>'Details and Calculations'!X267</f>
        <v>Spring</v>
      </c>
      <c r="Q268" s="44" t="str">
        <f t="shared" si="137"/>
        <v>Low Risk</v>
      </c>
      <c r="R268" s="44" t="str">
        <f t="shared" si="138"/>
        <v>Low Risk</v>
      </c>
      <c r="S268" s="45" t="str">
        <f t="shared" si="139"/>
        <v>Intermediate Level of Service</v>
      </c>
      <c r="T268" s="62" t="str">
        <f t="shared" si="136"/>
        <v>Low Priority</v>
      </c>
      <c r="U268" s="46">
        <f t="shared" si="140"/>
        <v>7</v>
      </c>
      <c r="V268" s="28" t="str">
        <f t="shared" si="141"/>
        <v>Perform Routine Preventative Maintenance</v>
      </c>
      <c r="W268" s="47" t="str">
        <f t="shared" si="142"/>
        <v/>
      </c>
      <c r="X268" s="27" t="str">
        <f t="shared" si="143"/>
        <v>Maintain O&amp;M and Routine Monitoring</v>
      </c>
      <c r="Y268" s="48" t="str">
        <f t="shared" si="144"/>
        <v xml:space="preserve"> </v>
      </c>
      <c r="Z268" s="48" t="str">
        <f t="shared" si="145"/>
        <v xml:space="preserve"> </v>
      </c>
      <c r="AA268" s="48" t="str">
        <f t="shared" si="146"/>
        <v xml:space="preserve"> </v>
      </c>
      <c r="AB268" s="48" t="str">
        <f t="shared" si="147"/>
        <v xml:space="preserve"> </v>
      </c>
      <c r="AC268" s="48" t="str">
        <f t="shared" si="148"/>
        <v xml:space="preserve"> </v>
      </c>
      <c r="AD268" s="48" t="str">
        <f t="shared" si="149"/>
        <v xml:space="preserve"> </v>
      </c>
      <c r="AE268" s="48" t="str">
        <f t="shared" si="150"/>
        <v xml:space="preserve"> </v>
      </c>
      <c r="AF268" s="48" t="str">
        <f t="shared" si="151"/>
        <v xml:space="preserve"> </v>
      </c>
      <c r="AG268" s="49" t="str">
        <f t="shared" si="152"/>
        <v/>
      </c>
      <c r="AH268" s="48">
        <f t="shared" si="153"/>
        <v>15</v>
      </c>
      <c r="AI268" s="50" t="str">
        <f>'Details and Calculations'!AE267</f>
        <v xml:space="preserve"> </v>
      </c>
      <c r="AJ268" s="50" t="str">
        <f>'Details and Calculations'!AM267</f>
        <v xml:space="preserve"> </v>
      </c>
      <c r="AK268" s="50" t="str">
        <f>'Details and Calculations'!AR267</f>
        <v xml:space="preserve"> </v>
      </c>
      <c r="AL268" s="50" t="str">
        <f>'Details and Calculations'!AW267</f>
        <v xml:space="preserve"> </v>
      </c>
      <c r="AM268" s="50" t="str">
        <f>'Details and Calculations'!BA267</f>
        <v xml:space="preserve"> </v>
      </c>
      <c r="AN268" s="50" t="str">
        <f>'Details and Calculations'!BF267</f>
        <v xml:space="preserve"> </v>
      </c>
      <c r="AO268" s="50" t="str">
        <f>'Details and Calculations'!BI267</f>
        <v xml:space="preserve"> </v>
      </c>
      <c r="AP268" s="50" t="str">
        <f>'Details and Calculations'!BM267</f>
        <v xml:space="preserve"> </v>
      </c>
      <c r="AQ268" s="50" t="str">
        <f>'Details and Calculations'!BP267</f>
        <v xml:space="preserve"> </v>
      </c>
      <c r="AR268" s="50">
        <f>'Details and Calculations'!CC267</f>
        <v>1</v>
      </c>
      <c r="AS268" s="50">
        <f>'Details and Calculations'!CJ267</f>
        <v>1</v>
      </c>
      <c r="AT268" s="51">
        <f>'Details and Calculations'!T267</f>
        <v>1</v>
      </c>
      <c r="AU268" s="51">
        <f>'Details and Calculations'!Z267</f>
        <v>1</v>
      </c>
      <c r="AV268" s="51">
        <f>'Details and Calculations'!S267</f>
        <v>0</v>
      </c>
      <c r="AW268" s="51">
        <f>'Details and Calculations'!AI267</f>
        <v>1</v>
      </c>
      <c r="AX268" s="51">
        <f>'Details and Calculations'!BY267</f>
        <v>1</v>
      </c>
      <c r="AY268" s="51">
        <f>'Details and Calculations'!CG267</f>
        <v>1</v>
      </c>
      <c r="AZ268" s="51">
        <f>'Details and Calculations'!CI267</f>
        <v>1</v>
      </c>
      <c r="BA268" s="51">
        <f t="shared" si="154"/>
        <v>1</v>
      </c>
      <c r="BB268" s="52">
        <f>'Details and Calculations'!Y267</f>
        <v>11</v>
      </c>
      <c r="BC268" s="52" t="str">
        <f>'Details and Calculations'!AC267</f>
        <v xml:space="preserve"> </v>
      </c>
      <c r="BD268" s="52" t="str">
        <f>'Details and Calculations'!AK267</f>
        <v xml:space="preserve"> </v>
      </c>
      <c r="BE268" s="52" t="str">
        <f>'Details and Calculations'!AN267</f>
        <v xml:space="preserve"> </v>
      </c>
      <c r="BF268" s="52" t="str">
        <f>'Details and Calculations'!AP267</f>
        <v xml:space="preserve"> </v>
      </c>
      <c r="BG268" s="52" t="str">
        <f>'Details and Calculations'!AT267</f>
        <v xml:space="preserve"> </v>
      </c>
      <c r="BH268" s="52" t="str">
        <f>'Details and Calculations'!AY267</f>
        <v xml:space="preserve"> </v>
      </c>
      <c r="BI268" s="52" t="str">
        <f>'Details and Calculations'!BB267</f>
        <v xml:space="preserve"> </v>
      </c>
      <c r="BJ268" s="52" t="str">
        <f>'Details and Calculations'!BD267</f>
        <v xml:space="preserve"> </v>
      </c>
      <c r="BK268" s="52">
        <f>'Details and Calculations'!CA267</f>
        <v>1</v>
      </c>
      <c r="BL268" s="43">
        <f>'Details and Calculations'!AA267</f>
        <v>0</v>
      </c>
      <c r="BM268" s="43" t="str">
        <f>'Details and Calculations'!AB267</f>
        <v/>
      </c>
      <c r="BN268" s="43" t="str">
        <f>'Details and Calculations'!AD267</f>
        <v xml:space="preserve"> </v>
      </c>
      <c r="BO268" s="43">
        <f>'Details and Calculations'!AJ267</f>
        <v>0</v>
      </c>
      <c r="BP268" s="43" t="str">
        <f>'Details and Calculations'!AL267</f>
        <v xml:space="preserve"> </v>
      </c>
      <c r="BQ268" s="43">
        <f>'Details and Calculations'!AO267</f>
        <v>0</v>
      </c>
      <c r="BR268" s="43" t="str">
        <f>'Details and Calculations'!AQ267</f>
        <v xml:space="preserve"> </v>
      </c>
      <c r="BS268" s="43">
        <f>'Details and Calculations'!AS267</f>
        <v>0</v>
      </c>
      <c r="BT268" s="43" t="str">
        <f>'Details and Calculations'!AV267</f>
        <v xml:space="preserve"> </v>
      </c>
      <c r="BU268" s="43">
        <f>'Details and Calculations'!AX267</f>
        <v>0</v>
      </c>
      <c r="BV268" s="43" t="str">
        <f>'Details and Calculations'!AZ267</f>
        <v xml:space="preserve"> </v>
      </c>
      <c r="BW268" s="43">
        <f>'Details and Calculations'!BC267</f>
        <v>0</v>
      </c>
      <c r="BX268" s="43" t="str">
        <f>'Details and Calculations'!BE267</f>
        <v xml:space="preserve"> </v>
      </c>
      <c r="BY268" s="43" t="str">
        <f>'Details and Calculations'!BG267</f>
        <v xml:space="preserve"> </v>
      </c>
      <c r="BZ268" s="43" t="str">
        <f>'Details and Calculations'!BH267</f>
        <v xml:space="preserve"> </v>
      </c>
      <c r="CA268" s="43">
        <f>'Details and Calculations'!BJ267</f>
        <v>0</v>
      </c>
      <c r="CB268" s="43" t="str">
        <f>'Details and Calculations'!BK267</f>
        <v/>
      </c>
      <c r="CC268" s="43" t="str">
        <f>'Details and Calculations'!BL267</f>
        <v xml:space="preserve"> </v>
      </c>
      <c r="CD268" s="43" t="str">
        <f>'Details and Calculations'!BN267</f>
        <v xml:space="preserve"> </v>
      </c>
      <c r="CE268" s="43" t="str">
        <f>'Details and Calculations'!BO267</f>
        <v xml:space="preserve"> </v>
      </c>
      <c r="CF268" s="43">
        <f>'Details and Calculations'!BZ267</f>
        <v>1</v>
      </c>
      <c r="CG268" s="43">
        <f>'Details and Calculations'!CB267</f>
        <v>2012</v>
      </c>
      <c r="CH268" s="31"/>
      <c r="CI268" s="53"/>
    </row>
    <row r="269" spans="1:87" x14ac:dyDescent="0.3">
      <c r="A269" s="43">
        <f>'Details and Calculations'!A268</f>
        <v>2017</v>
      </c>
      <c r="B269" s="43" t="str">
        <f>'Details and Calculations'!C268</f>
        <v>Rwanda</v>
      </c>
      <c r="C269" s="43" t="str">
        <f>'Details and Calculations'!D268</f>
        <v>Rulindo</v>
      </c>
      <c r="D269" s="43" t="str">
        <f>'Details and Calculations'!E268</f>
        <v>Base</v>
      </c>
      <c r="E269" s="43" t="str">
        <f>'Details and Calculations'!F268</f>
        <v>Rwamahwa</v>
      </c>
      <c r="F269" s="43" t="str">
        <f>'Details and Calculations'!G268</f>
        <v>Karambi</v>
      </c>
      <c r="G269" s="43" t="str">
        <f>'Details and Calculations'!H268</f>
        <v/>
      </c>
      <c r="H269" s="43" t="str">
        <f>'Details and Calculations'!I268</f>
        <v/>
      </c>
      <c r="I269" s="43" t="str">
        <f>'Details and Calculations'!J268</f>
        <v>Rwankende</v>
      </c>
      <c r="J269" s="43">
        <f>'Details and Calculations'!K268</f>
        <v>192</v>
      </c>
      <c r="K269" s="43">
        <f>'Details and Calculations'!O268</f>
        <v>180</v>
      </c>
      <c r="L269" s="43" t="str">
        <f>'Details and Calculations'!P269</f>
        <v xml:space="preserve"> </v>
      </c>
      <c r="M269" s="43" t="str">
        <f>'Details and Calculations'!U268</f>
        <v>Piped Network -- Gravity Only|Private Tap With Piped Supply</v>
      </c>
      <c r="N269" s="43">
        <f>'Details and Calculations'!V268</f>
        <v>2016</v>
      </c>
      <c r="O269" s="43" t="str">
        <f>'Details and Calculations'!W268</f>
        <v>Governement (District, Wasac) And Water For People</v>
      </c>
      <c r="P269" s="43" t="str">
        <f>'Details and Calculations'!X268</f>
        <v>Spring</v>
      </c>
      <c r="Q269" s="44" t="str">
        <f t="shared" si="137"/>
        <v>Low Risk</v>
      </c>
      <c r="R269" s="44" t="str">
        <f t="shared" si="138"/>
        <v>Low Risk</v>
      </c>
      <c r="S269" s="45" t="str">
        <f t="shared" si="139"/>
        <v>High Level of Service</v>
      </c>
      <c r="T269" s="62" t="str">
        <f t="shared" si="136"/>
        <v>Low Priority</v>
      </c>
      <c r="U269" s="46">
        <f t="shared" si="140"/>
        <v>8</v>
      </c>
      <c r="V269" s="28" t="str">
        <f t="shared" si="141"/>
        <v>Repair or Replace Components</v>
      </c>
      <c r="W269" s="47" t="str">
        <f t="shared" si="142"/>
        <v>Kiosk/Tap Stand</v>
      </c>
      <c r="X269" s="27" t="str">
        <f t="shared" si="143"/>
        <v>Create Plan To Repair or Replace Components</v>
      </c>
      <c r="Y269" s="48">
        <f t="shared" si="144"/>
        <v>29</v>
      </c>
      <c r="Z269" s="48">
        <f t="shared" si="145"/>
        <v>15</v>
      </c>
      <c r="AA269" s="48">
        <f t="shared" si="146"/>
        <v>25</v>
      </c>
      <c r="AB269" s="48">
        <f t="shared" si="147"/>
        <v>15</v>
      </c>
      <c r="AC269" s="48">
        <f t="shared" si="148"/>
        <v>29</v>
      </c>
      <c r="AD269" s="48" t="str">
        <f t="shared" si="149"/>
        <v xml:space="preserve"> </v>
      </c>
      <c r="AE269" s="48" t="str">
        <f t="shared" si="150"/>
        <v xml:space="preserve"> </v>
      </c>
      <c r="AF269" s="48" t="str">
        <f t="shared" si="151"/>
        <v xml:space="preserve"> </v>
      </c>
      <c r="AG269" s="49" t="str">
        <f t="shared" si="152"/>
        <v/>
      </c>
      <c r="AH269" s="48">
        <f t="shared" si="153"/>
        <v>15</v>
      </c>
      <c r="AI269" s="50">
        <f>'Details and Calculations'!AE268</f>
        <v>1</v>
      </c>
      <c r="AJ269" s="50">
        <f>'Details and Calculations'!AM268</f>
        <v>1</v>
      </c>
      <c r="AK269" s="50">
        <f>'Details and Calculations'!AR268</f>
        <v>1</v>
      </c>
      <c r="AL269" s="50">
        <f>'Details and Calculations'!AW268</f>
        <v>1</v>
      </c>
      <c r="AM269" s="50">
        <f>'Details and Calculations'!BA268</f>
        <v>1</v>
      </c>
      <c r="AN269" s="50" t="str">
        <f>'Details and Calculations'!BF268</f>
        <v xml:space="preserve"> </v>
      </c>
      <c r="AO269" s="50" t="str">
        <f>'Details and Calculations'!BI268</f>
        <v xml:space="preserve"> </v>
      </c>
      <c r="AP269" s="50" t="str">
        <f>'Details and Calculations'!BM268</f>
        <v xml:space="preserve"> </v>
      </c>
      <c r="AQ269" s="50" t="str">
        <f>'Details and Calculations'!BP268</f>
        <v xml:space="preserve"> </v>
      </c>
      <c r="AR269" s="50">
        <f>'Details and Calculations'!CC268</f>
        <v>2</v>
      </c>
      <c r="AS269" s="50">
        <f>'Details and Calculations'!CJ268</f>
        <v>1</v>
      </c>
      <c r="AT269" s="51">
        <f>'Details and Calculations'!T268</f>
        <v>1</v>
      </c>
      <c r="AU269" s="51">
        <f>'Details and Calculations'!Z268</f>
        <v>1</v>
      </c>
      <c r="AV269" s="51">
        <f>'Details and Calculations'!S268</f>
        <v>1</v>
      </c>
      <c r="AW269" s="51">
        <f>'Details and Calculations'!AI268</f>
        <v>1</v>
      </c>
      <c r="AX269" s="51">
        <f>'Details and Calculations'!BY268</f>
        <v>1</v>
      </c>
      <c r="AY269" s="51">
        <f>'Details and Calculations'!CG268</f>
        <v>1</v>
      </c>
      <c r="AZ269" s="51">
        <f>'Details and Calculations'!CI268</f>
        <v>1</v>
      </c>
      <c r="BA269" s="51">
        <f t="shared" si="154"/>
        <v>1</v>
      </c>
      <c r="BB269" s="52">
        <f>'Details and Calculations'!Y268</f>
        <v>2</v>
      </c>
      <c r="BC269" s="52">
        <f>'Details and Calculations'!AC268</f>
        <v>3</v>
      </c>
      <c r="BD269" s="52">
        <f>'Details and Calculations'!AK268</f>
        <v>2</v>
      </c>
      <c r="BE269" s="52">
        <f>'Details and Calculations'!AN268</f>
        <v>6450</v>
      </c>
      <c r="BF269" s="52">
        <f>'Details and Calculations'!AP268</f>
        <v>2</v>
      </c>
      <c r="BG269" s="52">
        <f>'Details and Calculations'!AT268</f>
        <v>2</v>
      </c>
      <c r="BH269" s="52">
        <f>'Details and Calculations'!AY268</f>
        <v>2</v>
      </c>
      <c r="BI269" s="52">
        <f>'Details and Calculations'!BB268</f>
        <v>1000</v>
      </c>
      <c r="BJ269" s="52" t="str">
        <f>'Details and Calculations'!BD268</f>
        <v xml:space="preserve"> </v>
      </c>
      <c r="BK269" s="52">
        <f>'Details and Calculations'!CA268</f>
        <v>2</v>
      </c>
      <c r="BL269" s="43">
        <f>'Details and Calculations'!AA268</f>
        <v>1</v>
      </c>
      <c r="BM269" s="43" t="str">
        <f>'Details and Calculations'!AB268</f>
        <v>"Springbox" --Intake Structure At A Spring</v>
      </c>
      <c r="BN269" s="43">
        <f>'Details and Calculations'!AD268</f>
        <v>2016</v>
      </c>
      <c r="BO269" s="43">
        <f>'Details and Calculations'!AJ268</f>
        <v>1</v>
      </c>
      <c r="BP269" s="43">
        <f>'Details and Calculations'!AL268</f>
        <v>2012</v>
      </c>
      <c r="BQ269" s="43">
        <f>'Details and Calculations'!AO268</f>
        <v>1</v>
      </c>
      <c r="BR269" s="43">
        <f>'Details and Calculations'!AQ268</f>
        <v>2012</v>
      </c>
      <c r="BS269" s="43">
        <f>'Details and Calculations'!AS268</f>
        <v>1</v>
      </c>
      <c r="BT269" s="43">
        <f>'Details and Calculations'!AV268</f>
        <v>2012</v>
      </c>
      <c r="BU269" s="43">
        <f>'Details and Calculations'!AX268</f>
        <v>1</v>
      </c>
      <c r="BV269" s="43">
        <f>'Details and Calculations'!AZ268</f>
        <v>2016</v>
      </c>
      <c r="BW269" s="43">
        <f>'Details and Calculations'!BC268</f>
        <v>0</v>
      </c>
      <c r="BX269" s="43" t="str">
        <f>'Details and Calculations'!BE268</f>
        <v xml:space="preserve"> </v>
      </c>
      <c r="BY269" s="43" t="str">
        <f>'Details and Calculations'!BG268</f>
        <v xml:space="preserve"> </v>
      </c>
      <c r="BZ269" s="43" t="str">
        <f>'Details and Calculations'!BH268</f>
        <v xml:space="preserve"> </v>
      </c>
      <c r="CA269" s="43">
        <f>'Details and Calculations'!BJ268</f>
        <v>0</v>
      </c>
      <c r="CB269" s="43" t="str">
        <f>'Details and Calculations'!BK268</f>
        <v/>
      </c>
      <c r="CC269" s="43" t="str">
        <f>'Details and Calculations'!BL268</f>
        <v xml:space="preserve"> </v>
      </c>
      <c r="CD269" s="43" t="str">
        <f>'Details and Calculations'!BN268</f>
        <v xml:space="preserve"> </v>
      </c>
      <c r="CE269" s="43" t="str">
        <f>'Details and Calculations'!BO268</f>
        <v xml:space="preserve"> </v>
      </c>
      <c r="CF269" s="43">
        <f>'Details and Calculations'!BZ268</f>
        <v>1</v>
      </c>
      <c r="CG269" s="43">
        <f>'Details and Calculations'!CB268</f>
        <v>2012</v>
      </c>
      <c r="CH269" s="31"/>
      <c r="CI269" s="53"/>
    </row>
    <row r="270" spans="1:87" x14ac:dyDescent="0.3">
      <c r="A270" s="43">
        <f>'Details and Calculations'!A269</f>
        <v>2017</v>
      </c>
      <c r="B270" s="43" t="str">
        <f>'Details and Calculations'!C269</f>
        <v>Rwanda</v>
      </c>
      <c r="C270" s="43" t="str">
        <f>'Details and Calculations'!D269</f>
        <v>Rulindo</v>
      </c>
      <c r="D270" s="43" t="str">
        <f>'Details and Calculations'!E269</f>
        <v>Rusiga</v>
      </c>
      <c r="E270" s="43" t="str">
        <f>'Details and Calculations'!F269</f>
        <v>Kirenge</v>
      </c>
      <c r="F270" s="43" t="str">
        <f>'Details and Calculations'!G269</f>
        <v>Kigarama</v>
      </c>
      <c r="G270" s="43" t="str">
        <f>'Details and Calculations'!H269</f>
        <v/>
      </c>
      <c r="H270" s="43" t="str">
        <f>'Details and Calculations'!I269</f>
        <v/>
      </c>
      <c r="I270" s="43" t="str">
        <f>'Details and Calculations'!J269</f>
        <v>Kigarama water point/AEP Kigarama</v>
      </c>
      <c r="J270" s="43">
        <f>'Details and Calculations'!K269</f>
        <v>243</v>
      </c>
      <c r="K270" s="43">
        <f>'Details and Calculations'!O269</f>
        <v>243</v>
      </c>
      <c r="L270" s="43" t="str">
        <f>'Details and Calculations'!P270</f>
        <v xml:space="preserve"> </v>
      </c>
      <c r="M270" s="43" t="str">
        <f>'Details and Calculations'!U269</f>
        <v>Piped Network -- Gravity Only</v>
      </c>
      <c r="N270" s="43">
        <f>'Details and Calculations'!V269</f>
        <v>2015</v>
      </c>
      <c r="O270" s="43" t="str">
        <f>'Details and Calculations'!W269</f>
        <v>Gor</v>
      </c>
      <c r="P270" s="43" t="str">
        <f>'Details and Calculations'!X269</f>
        <v>Spring</v>
      </c>
      <c r="Q270" s="44" t="str">
        <f t="shared" si="137"/>
        <v>Low Risk</v>
      </c>
      <c r="R270" s="44" t="str">
        <f t="shared" si="138"/>
        <v>Low Risk</v>
      </c>
      <c r="S270" s="45" t="str">
        <f t="shared" si="139"/>
        <v>Intermediate Level of Service</v>
      </c>
      <c r="T270" s="62" t="str">
        <f t="shared" si="136"/>
        <v>Low Priority</v>
      </c>
      <c r="U270" s="46">
        <f t="shared" si="140"/>
        <v>7</v>
      </c>
      <c r="V270" s="28" t="str">
        <f t="shared" si="141"/>
        <v>Perform Routine Preventative Maintenance</v>
      </c>
      <c r="W270" s="47" t="str">
        <f t="shared" si="142"/>
        <v/>
      </c>
      <c r="X270" s="27" t="str">
        <f t="shared" si="143"/>
        <v>Maintain O&amp;M and Routine Monitoring</v>
      </c>
      <c r="Y270" s="48" t="str">
        <f t="shared" si="144"/>
        <v xml:space="preserve"> </v>
      </c>
      <c r="Z270" s="48" t="str">
        <f t="shared" si="145"/>
        <v xml:space="preserve"> </v>
      </c>
      <c r="AA270" s="48">
        <f t="shared" si="146"/>
        <v>28</v>
      </c>
      <c r="AB270" s="48" t="str">
        <f t="shared" si="147"/>
        <v xml:space="preserve"> </v>
      </c>
      <c r="AC270" s="48" t="str">
        <f t="shared" si="148"/>
        <v xml:space="preserve"> </v>
      </c>
      <c r="AD270" s="48" t="str">
        <f t="shared" si="149"/>
        <v xml:space="preserve"> </v>
      </c>
      <c r="AE270" s="48" t="str">
        <f t="shared" si="150"/>
        <v xml:space="preserve"> </v>
      </c>
      <c r="AF270" s="48" t="str">
        <f t="shared" si="151"/>
        <v xml:space="preserve"> </v>
      </c>
      <c r="AG270" s="49" t="str">
        <f t="shared" si="152"/>
        <v/>
      </c>
      <c r="AH270" s="48">
        <f t="shared" si="153"/>
        <v>18</v>
      </c>
      <c r="AI270" s="50" t="str">
        <f>'Details and Calculations'!AE269</f>
        <v xml:space="preserve"> </v>
      </c>
      <c r="AJ270" s="50" t="str">
        <f>'Details and Calculations'!AM269</f>
        <v xml:space="preserve"> </v>
      </c>
      <c r="AK270" s="50">
        <f>'Details and Calculations'!AR269</f>
        <v>1</v>
      </c>
      <c r="AL270" s="50" t="str">
        <f>'Details and Calculations'!AW269</f>
        <v xml:space="preserve"> </v>
      </c>
      <c r="AM270" s="50" t="str">
        <f>'Details and Calculations'!BA269</f>
        <v xml:space="preserve"> </v>
      </c>
      <c r="AN270" s="50" t="str">
        <f>'Details and Calculations'!BF269</f>
        <v xml:space="preserve"> </v>
      </c>
      <c r="AO270" s="50" t="str">
        <f>'Details and Calculations'!BI269</f>
        <v xml:space="preserve"> </v>
      </c>
      <c r="AP270" s="50" t="str">
        <f>'Details and Calculations'!BM269</f>
        <v xml:space="preserve"> </v>
      </c>
      <c r="AQ270" s="50" t="str">
        <f>'Details and Calculations'!BP269</f>
        <v xml:space="preserve"> </v>
      </c>
      <c r="AR270" s="50">
        <f>'Details and Calculations'!CC269</f>
        <v>1</v>
      </c>
      <c r="AS270" s="50">
        <f>'Details and Calculations'!CJ269</f>
        <v>1</v>
      </c>
      <c r="AT270" s="51">
        <f>'Details and Calculations'!T269</f>
        <v>1</v>
      </c>
      <c r="AU270" s="51">
        <f>'Details and Calculations'!Z269</f>
        <v>1</v>
      </c>
      <c r="AV270" s="51">
        <f>'Details and Calculations'!S269</f>
        <v>0</v>
      </c>
      <c r="AW270" s="51">
        <f>'Details and Calculations'!AI269</f>
        <v>1</v>
      </c>
      <c r="AX270" s="51">
        <f>'Details and Calculations'!BY269</f>
        <v>1</v>
      </c>
      <c r="AY270" s="51">
        <f>'Details and Calculations'!CG269</f>
        <v>1</v>
      </c>
      <c r="AZ270" s="51">
        <f>'Details and Calculations'!CI269</f>
        <v>1</v>
      </c>
      <c r="BA270" s="51">
        <f t="shared" si="154"/>
        <v>1</v>
      </c>
      <c r="BB270" s="52">
        <f>'Details and Calculations'!Y269</f>
        <v>1</v>
      </c>
      <c r="BC270" s="52" t="str">
        <f>'Details and Calculations'!AC269</f>
        <v xml:space="preserve"> </v>
      </c>
      <c r="BD270" s="52" t="str">
        <f>'Details and Calculations'!AK269</f>
        <v xml:space="preserve"> </v>
      </c>
      <c r="BE270" s="52" t="str">
        <f>'Details and Calculations'!AN269</f>
        <v xml:space="preserve"> </v>
      </c>
      <c r="BF270" s="52">
        <f>'Details and Calculations'!AP269</f>
        <v>1</v>
      </c>
      <c r="BG270" s="52" t="str">
        <f>'Details and Calculations'!AT269</f>
        <v xml:space="preserve"> </v>
      </c>
      <c r="BH270" s="52" t="str">
        <f>'Details and Calculations'!AY269</f>
        <v xml:space="preserve"> </v>
      </c>
      <c r="BI270" s="52" t="str">
        <f>'Details and Calculations'!BB269</f>
        <v xml:space="preserve"> </v>
      </c>
      <c r="BJ270" s="52" t="str">
        <f>'Details and Calculations'!BD269</f>
        <v xml:space="preserve"> </v>
      </c>
      <c r="BK270" s="52">
        <f>'Details and Calculations'!CA269</f>
        <v>1</v>
      </c>
      <c r="BL270" s="43">
        <f>'Details and Calculations'!AA269</f>
        <v>0</v>
      </c>
      <c r="BM270" s="43" t="str">
        <f>'Details and Calculations'!AB269</f>
        <v/>
      </c>
      <c r="BN270" s="43" t="str">
        <f>'Details and Calculations'!AD269</f>
        <v xml:space="preserve"> </v>
      </c>
      <c r="BO270" s="43">
        <f>'Details and Calculations'!AJ269</f>
        <v>0</v>
      </c>
      <c r="BP270" s="43" t="str">
        <f>'Details and Calculations'!AL269</f>
        <v xml:space="preserve"> </v>
      </c>
      <c r="BQ270" s="43">
        <f>'Details and Calculations'!AO269</f>
        <v>1</v>
      </c>
      <c r="BR270" s="43">
        <f>'Details and Calculations'!AQ269</f>
        <v>2015</v>
      </c>
      <c r="BS270" s="43">
        <f>'Details and Calculations'!AS269</f>
        <v>0</v>
      </c>
      <c r="BT270" s="43" t="str">
        <f>'Details and Calculations'!AV269</f>
        <v xml:space="preserve"> </v>
      </c>
      <c r="BU270" s="43">
        <f>'Details and Calculations'!AX269</f>
        <v>0</v>
      </c>
      <c r="BV270" s="43" t="str">
        <f>'Details and Calculations'!AZ269</f>
        <v xml:space="preserve"> </v>
      </c>
      <c r="BW270" s="43">
        <f>'Details and Calculations'!BC269</f>
        <v>0</v>
      </c>
      <c r="BX270" s="43" t="str">
        <f>'Details and Calculations'!BE269</f>
        <v xml:space="preserve"> </v>
      </c>
      <c r="BY270" s="43" t="str">
        <f>'Details and Calculations'!BG269</f>
        <v xml:space="preserve"> </v>
      </c>
      <c r="BZ270" s="43" t="str">
        <f>'Details and Calculations'!BH269</f>
        <v xml:space="preserve"> </v>
      </c>
      <c r="CA270" s="43">
        <f>'Details and Calculations'!BJ269</f>
        <v>0</v>
      </c>
      <c r="CB270" s="43" t="str">
        <f>'Details and Calculations'!BK269</f>
        <v/>
      </c>
      <c r="CC270" s="43" t="str">
        <f>'Details and Calculations'!BL269</f>
        <v xml:space="preserve"> </v>
      </c>
      <c r="CD270" s="43" t="str">
        <f>'Details and Calculations'!BN269</f>
        <v xml:space="preserve"> </v>
      </c>
      <c r="CE270" s="43" t="str">
        <f>'Details and Calculations'!BO269</f>
        <v xml:space="preserve"> </v>
      </c>
      <c r="CF270" s="43">
        <f>'Details and Calculations'!BZ269</f>
        <v>1</v>
      </c>
      <c r="CG270" s="43">
        <f>'Details and Calculations'!CB269</f>
        <v>2015</v>
      </c>
      <c r="CH270" s="31"/>
      <c r="CI270" s="53"/>
    </row>
    <row r="271" spans="1:87" x14ac:dyDescent="0.3">
      <c r="A271" s="43">
        <f>'Details and Calculations'!A270</f>
        <v>2017</v>
      </c>
      <c r="B271" s="43" t="str">
        <f>'Details and Calculations'!C270</f>
        <v>Rwanda</v>
      </c>
      <c r="C271" s="43" t="str">
        <f>'Details and Calculations'!D270</f>
        <v>Rulindo</v>
      </c>
      <c r="D271" s="43" t="str">
        <f>'Details and Calculations'!E270</f>
        <v>Rukozo</v>
      </c>
      <c r="E271" s="43" t="str">
        <f>'Details and Calculations'!F270</f>
        <v>Buraro</v>
      </c>
      <c r="F271" s="43" t="str">
        <f>'Details and Calculations'!G270</f>
        <v>Kivomo</v>
      </c>
      <c r="G271" s="43" t="str">
        <f>'Details and Calculations'!H270</f>
        <v/>
      </c>
      <c r="H271" s="43" t="str">
        <f>'Details and Calculations'!I270</f>
        <v/>
      </c>
      <c r="I271" s="43" t="str">
        <f>'Details and Calculations'!J270</f>
        <v>Nyamagana</v>
      </c>
      <c r="J271" s="43">
        <f>'Details and Calculations'!K270</f>
        <v>1100</v>
      </c>
      <c r="K271" s="43">
        <f>'Details and Calculations'!O270</f>
        <v>1100</v>
      </c>
      <c r="L271" s="43" t="str">
        <f>'Details and Calculations'!P271</f>
        <v xml:space="preserve"> </v>
      </c>
      <c r="M271" s="43" t="str">
        <f>'Details and Calculations'!U270</f>
        <v>Piped Network -- Gravity Only</v>
      </c>
      <c r="N271" s="43">
        <f>'Details and Calculations'!V270</f>
        <v>2011</v>
      </c>
      <c r="O271" s="43" t="str">
        <f>'Details and Calculations'!W270</f>
        <v>Government And African Development Bank</v>
      </c>
      <c r="P271" s="43" t="str">
        <f>'Details and Calculations'!X270</f>
        <v>Spring</v>
      </c>
      <c r="Q271" s="44" t="str">
        <f t="shared" si="137"/>
        <v>Low Risk</v>
      </c>
      <c r="R271" s="44" t="str">
        <f t="shared" si="138"/>
        <v>Low Risk</v>
      </c>
      <c r="S271" s="45" t="str">
        <f t="shared" si="139"/>
        <v>Basic Level of Service</v>
      </c>
      <c r="T271" s="62" t="str">
        <f t="shared" si="136"/>
        <v>Medium Priority</v>
      </c>
      <c r="U271" s="46">
        <f t="shared" si="140"/>
        <v>4</v>
      </c>
      <c r="V271" s="28" t="str">
        <f t="shared" si="141"/>
        <v>Repair or Replace Components</v>
      </c>
      <c r="W271" s="47" t="str">
        <f t="shared" si="142"/>
        <v xml:space="preserve">Distribution  Line, </v>
      </c>
      <c r="X271" s="27" t="str">
        <f t="shared" si="143"/>
        <v>Create Plan To Repair or Replace Components</v>
      </c>
      <c r="Y271" s="48">
        <f t="shared" si="144"/>
        <v>28</v>
      </c>
      <c r="Z271" s="48">
        <f t="shared" si="145"/>
        <v>18</v>
      </c>
      <c r="AA271" s="48">
        <f t="shared" si="146"/>
        <v>24</v>
      </c>
      <c r="AB271" s="48">
        <f t="shared" si="147"/>
        <v>14</v>
      </c>
      <c r="AC271" s="48">
        <f t="shared" si="148"/>
        <v>24</v>
      </c>
      <c r="AD271" s="48" t="str">
        <f t="shared" si="149"/>
        <v xml:space="preserve"> </v>
      </c>
      <c r="AE271" s="48" t="str">
        <f t="shared" si="150"/>
        <v xml:space="preserve"> </v>
      </c>
      <c r="AF271" s="48" t="str">
        <f t="shared" si="151"/>
        <v xml:space="preserve"> </v>
      </c>
      <c r="AG271" s="49" t="str">
        <f t="shared" si="152"/>
        <v/>
      </c>
      <c r="AH271" s="48">
        <f t="shared" si="153"/>
        <v>14</v>
      </c>
      <c r="AI271" s="50">
        <f>'Details and Calculations'!AE270</f>
        <v>1</v>
      </c>
      <c r="AJ271" s="50">
        <f>'Details and Calculations'!AM270</f>
        <v>1</v>
      </c>
      <c r="AK271" s="50">
        <f>'Details and Calculations'!AR270</f>
        <v>1</v>
      </c>
      <c r="AL271" s="50">
        <f>'Details and Calculations'!AW270</f>
        <v>1</v>
      </c>
      <c r="AM271" s="50">
        <f>'Details and Calculations'!BA270</f>
        <v>2</v>
      </c>
      <c r="AN271" s="50" t="str">
        <f>'Details and Calculations'!BF270</f>
        <v xml:space="preserve"> </v>
      </c>
      <c r="AO271" s="50" t="str">
        <f>'Details and Calculations'!BI270</f>
        <v xml:space="preserve"> </v>
      </c>
      <c r="AP271" s="50" t="str">
        <f>'Details and Calculations'!BM270</f>
        <v xml:space="preserve"> </v>
      </c>
      <c r="AQ271" s="50" t="str">
        <f>'Details and Calculations'!BP270</f>
        <v xml:space="preserve"> </v>
      </c>
      <c r="AR271" s="50">
        <f>'Details and Calculations'!CC270</f>
        <v>1</v>
      </c>
      <c r="AS271" s="50">
        <f>'Details and Calculations'!CJ270</f>
        <v>2</v>
      </c>
      <c r="AT271" s="51">
        <f>'Details and Calculations'!T270</f>
        <v>1</v>
      </c>
      <c r="AU271" s="51">
        <f>'Details and Calculations'!Z270</f>
        <v>1</v>
      </c>
      <c r="AV271" s="51">
        <f>'Details and Calculations'!S270</f>
        <v>0</v>
      </c>
      <c r="AW271" s="51">
        <f>'Details and Calculations'!AI270</f>
        <v>1</v>
      </c>
      <c r="AX271" s="51">
        <f>'Details and Calculations'!BY270</f>
        <v>1</v>
      </c>
      <c r="AY271" s="51">
        <f>'Details and Calculations'!CG270</f>
        <v>0</v>
      </c>
      <c r="AZ271" s="51">
        <f>'Details and Calculations'!CI270</f>
        <v>0</v>
      </c>
      <c r="BA271" s="51">
        <f t="shared" si="154"/>
        <v>0</v>
      </c>
      <c r="BB271" s="52">
        <f>'Details and Calculations'!Y270</f>
        <v>2</v>
      </c>
      <c r="BC271" s="52">
        <f>'Details and Calculations'!AC270</f>
        <v>1</v>
      </c>
      <c r="BD271" s="52">
        <f>'Details and Calculations'!AK270</f>
        <v>2</v>
      </c>
      <c r="BE271" s="52">
        <f>'Details and Calculations'!AN270</f>
        <v>2100</v>
      </c>
      <c r="BF271" s="52">
        <f>'Details and Calculations'!AP270</f>
        <v>11</v>
      </c>
      <c r="BG271" s="52">
        <f>'Details and Calculations'!AT270</f>
        <v>15</v>
      </c>
      <c r="BH271" s="52">
        <f>'Details and Calculations'!AY270</f>
        <v>3</v>
      </c>
      <c r="BI271" s="52">
        <f>'Details and Calculations'!BB270</f>
        <v>37000</v>
      </c>
      <c r="BJ271" s="52" t="str">
        <f>'Details and Calculations'!BD270</f>
        <v xml:space="preserve"> </v>
      </c>
      <c r="BK271" s="52">
        <f>'Details and Calculations'!CA270</f>
        <v>29</v>
      </c>
      <c r="BL271" s="43">
        <f>'Details and Calculations'!AA270</f>
        <v>1</v>
      </c>
      <c r="BM271" s="43" t="str">
        <f>'Details and Calculations'!AB270</f>
        <v>"Springbox" --Intake Structure At A Spring</v>
      </c>
      <c r="BN271" s="43">
        <f>'Details and Calculations'!AD270</f>
        <v>2015</v>
      </c>
      <c r="BO271" s="43">
        <f>'Details and Calculations'!AJ270</f>
        <v>1</v>
      </c>
      <c r="BP271" s="43">
        <f>'Details and Calculations'!AL270</f>
        <v>2015</v>
      </c>
      <c r="BQ271" s="43">
        <f>'Details and Calculations'!AO270</f>
        <v>1</v>
      </c>
      <c r="BR271" s="43">
        <f>'Details and Calculations'!AQ270</f>
        <v>2011</v>
      </c>
      <c r="BS271" s="43">
        <f>'Details and Calculations'!AS270</f>
        <v>1</v>
      </c>
      <c r="BT271" s="43">
        <f>'Details and Calculations'!AV270</f>
        <v>2011</v>
      </c>
      <c r="BU271" s="43">
        <f>'Details and Calculations'!AX270</f>
        <v>1</v>
      </c>
      <c r="BV271" s="43">
        <f>'Details and Calculations'!AZ270</f>
        <v>2011</v>
      </c>
      <c r="BW271" s="43">
        <f>'Details and Calculations'!BC270</f>
        <v>0</v>
      </c>
      <c r="BX271" s="43" t="str">
        <f>'Details and Calculations'!BE270</f>
        <v xml:space="preserve"> </v>
      </c>
      <c r="BY271" s="43" t="str">
        <f>'Details and Calculations'!BG270</f>
        <v xml:space="preserve"> </v>
      </c>
      <c r="BZ271" s="43" t="str">
        <f>'Details and Calculations'!BH270</f>
        <v xml:space="preserve"> </v>
      </c>
      <c r="CA271" s="43">
        <f>'Details and Calculations'!BJ270</f>
        <v>0</v>
      </c>
      <c r="CB271" s="43" t="str">
        <f>'Details and Calculations'!BK270</f>
        <v/>
      </c>
      <c r="CC271" s="43" t="str">
        <f>'Details and Calculations'!BL270</f>
        <v xml:space="preserve"> </v>
      </c>
      <c r="CD271" s="43" t="str">
        <f>'Details and Calculations'!BN270</f>
        <v xml:space="preserve"> </v>
      </c>
      <c r="CE271" s="43" t="str">
        <f>'Details and Calculations'!BO270</f>
        <v xml:space="preserve"> </v>
      </c>
      <c r="CF271" s="43">
        <f>'Details and Calculations'!BZ270</f>
        <v>1</v>
      </c>
      <c r="CG271" s="43">
        <f>'Details and Calculations'!CB270</f>
        <v>2011</v>
      </c>
      <c r="CH271" s="31"/>
      <c r="CI271" s="53"/>
    </row>
    <row r="272" spans="1:87" x14ac:dyDescent="0.3">
      <c r="A272" s="43">
        <f>'Details and Calculations'!A271</f>
        <v>2017</v>
      </c>
      <c r="B272" s="43" t="str">
        <f>'Details and Calculations'!C271</f>
        <v>Rwanda</v>
      </c>
      <c r="C272" s="43" t="str">
        <f>'Details and Calculations'!D271</f>
        <v>Rulindo</v>
      </c>
      <c r="D272" s="43" t="str">
        <f>'Details and Calculations'!E271</f>
        <v>Ntarabana</v>
      </c>
      <c r="E272" s="43" t="str">
        <f>'Details and Calculations'!F271</f>
        <v>Kajevuba</v>
      </c>
      <c r="F272" s="43" t="str">
        <f>'Details and Calculations'!G271</f>
        <v>Nyarubuye</v>
      </c>
      <c r="G272" s="43" t="str">
        <f>'Details and Calculations'!H271</f>
        <v/>
      </c>
      <c r="H272" s="43" t="str">
        <f>'Details and Calculations'!I271</f>
        <v/>
      </c>
      <c r="I272" s="43" t="str">
        <f>'Details and Calculations'!J271</f>
        <v>Rwamugaza network</v>
      </c>
      <c r="J272" s="43">
        <f>'Details and Calculations'!K271</f>
        <v>229</v>
      </c>
      <c r="K272" s="43">
        <f>'Details and Calculations'!O271</f>
        <v>229</v>
      </c>
      <c r="L272" s="43" t="str">
        <f>'Details and Calculations'!P272</f>
        <v xml:space="preserve"> </v>
      </c>
      <c r="M272" s="43" t="str">
        <f>'Details and Calculations'!U271</f>
        <v>Piped Network -- Gravity Only</v>
      </c>
      <c r="N272" s="43">
        <f>'Details and Calculations'!V271</f>
        <v>2003</v>
      </c>
      <c r="O272" s="43" t="str">
        <f>'Details and Calculations'!W271</f>
        <v>Government</v>
      </c>
      <c r="P272" s="43" t="str">
        <f>'Details and Calculations'!X271</f>
        <v>Spring</v>
      </c>
      <c r="Q272" s="44" t="str">
        <f t="shared" si="137"/>
        <v>Low Risk</v>
      </c>
      <c r="R272" s="44" t="str">
        <f t="shared" si="138"/>
        <v>Low Risk</v>
      </c>
      <c r="S272" s="45" t="str">
        <f t="shared" si="139"/>
        <v>Intermediate Level of Service</v>
      </c>
      <c r="T272" s="62" t="str">
        <f t="shared" si="136"/>
        <v>Low Priority</v>
      </c>
      <c r="U272" s="46">
        <f t="shared" si="140"/>
        <v>7</v>
      </c>
      <c r="V272" s="28" t="str">
        <f t="shared" si="141"/>
        <v>Perform Routine Preventative Maintenance</v>
      </c>
      <c r="W272" s="47" t="str">
        <f t="shared" si="142"/>
        <v/>
      </c>
      <c r="X272" s="27" t="str">
        <f t="shared" si="143"/>
        <v>Maintain O&amp;M and Routine Monitoring</v>
      </c>
      <c r="Y272" s="48">
        <f t="shared" si="144"/>
        <v>16</v>
      </c>
      <c r="Z272" s="48">
        <f t="shared" si="145"/>
        <v>6</v>
      </c>
      <c r="AA272" s="48">
        <f t="shared" si="146"/>
        <v>16</v>
      </c>
      <c r="AB272" s="48">
        <f t="shared" si="147"/>
        <v>6</v>
      </c>
      <c r="AC272" s="48">
        <f t="shared" si="148"/>
        <v>16</v>
      </c>
      <c r="AD272" s="48" t="str">
        <f t="shared" si="149"/>
        <v xml:space="preserve"> </v>
      </c>
      <c r="AE272" s="48" t="str">
        <f t="shared" si="150"/>
        <v xml:space="preserve"> </v>
      </c>
      <c r="AF272" s="48" t="str">
        <f t="shared" si="151"/>
        <v xml:space="preserve"> </v>
      </c>
      <c r="AG272" s="49" t="str">
        <f t="shared" si="152"/>
        <v/>
      </c>
      <c r="AH272" s="48">
        <f t="shared" si="153"/>
        <v>6</v>
      </c>
      <c r="AI272" s="50">
        <f>'Details and Calculations'!AE271</f>
        <v>1</v>
      </c>
      <c r="AJ272" s="50">
        <f>'Details and Calculations'!AM271</f>
        <v>1</v>
      </c>
      <c r="AK272" s="50">
        <f>'Details and Calculations'!AR271</f>
        <v>1</v>
      </c>
      <c r="AL272" s="50">
        <f>'Details and Calculations'!AW271</f>
        <v>1</v>
      </c>
      <c r="AM272" s="50">
        <f>'Details and Calculations'!BA271</f>
        <v>1</v>
      </c>
      <c r="AN272" s="50" t="str">
        <f>'Details and Calculations'!BF271</f>
        <v xml:space="preserve"> </v>
      </c>
      <c r="AO272" s="50" t="str">
        <f>'Details and Calculations'!BI271</f>
        <v xml:space="preserve"> </v>
      </c>
      <c r="AP272" s="50" t="str">
        <f>'Details and Calculations'!BM271</f>
        <v xml:space="preserve"> </v>
      </c>
      <c r="AQ272" s="50" t="str">
        <f>'Details and Calculations'!BP271</f>
        <v xml:space="preserve"> </v>
      </c>
      <c r="AR272" s="50">
        <f>'Details and Calculations'!CC271</f>
        <v>1</v>
      </c>
      <c r="AS272" s="50">
        <f>'Details and Calculations'!CJ271</f>
        <v>1</v>
      </c>
      <c r="AT272" s="51">
        <f>'Details and Calculations'!T271</f>
        <v>1</v>
      </c>
      <c r="AU272" s="51">
        <f>'Details and Calculations'!Z271</f>
        <v>1</v>
      </c>
      <c r="AV272" s="51">
        <f>'Details and Calculations'!S271</f>
        <v>0</v>
      </c>
      <c r="AW272" s="51">
        <f>'Details and Calculations'!AI271</f>
        <v>1</v>
      </c>
      <c r="AX272" s="51">
        <f>'Details and Calculations'!BY271</f>
        <v>1</v>
      </c>
      <c r="AY272" s="51">
        <f>'Details and Calculations'!CG271</f>
        <v>1</v>
      </c>
      <c r="AZ272" s="51">
        <f>'Details and Calculations'!CI271</f>
        <v>1</v>
      </c>
      <c r="BA272" s="51">
        <f t="shared" si="154"/>
        <v>1</v>
      </c>
      <c r="BB272" s="52">
        <f>'Details and Calculations'!Y271</f>
        <v>2</v>
      </c>
      <c r="BC272" s="52">
        <f>'Details and Calculations'!AC271</f>
        <v>1</v>
      </c>
      <c r="BD272" s="52">
        <f>'Details and Calculations'!AK271</f>
        <v>2</v>
      </c>
      <c r="BE272" s="52">
        <f>'Details and Calculations'!AN271</f>
        <v>35000</v>
      </c>
      <c r="BF272" s="52">
        <f>'Details and Calculations'!AP271</f>
        <v>7</v>
      </c>
      <c r="BG272" s="52">
        <f>'Details and Calculations'!AT271</f>
        <v>12</v>
      </c>
      <c r="BH272" s="52">
        <f>'Details and Calculations'!AY271</f>
        <v>2</v>
      </c>
      <c r="BI272" s="52">
        <f>'Details and Calculations'!BB271</f>
        <v>35000</v>
      </c>
      <c r="BJ272" s="52" t="str">
        <f>'Details and Calculations'!BD271</f>
        <v xml:space="preserve"> </v>
      </c>
      <c r="BK272" s="52">
        <f>'Details and Calculations'!CA271</f>
        <v>1</v>
      </c>
      <c r="BL272" s="43">
        <f>'Details and Calculations'!AA271</f>
        <v>1</v>
      </c>
      <c r="BM272" s="43" t="str">
        <f>'Details and Calculations'!AB271</f>
        <v/>
      </c>
      <c r="BN272" s="43">
        <f>'Details and Calculations'!AD271</f>
        <v>2003</v>
      </c>
      <c r="BO272" s="43">
        <f>'Details and Calculations'!AJ271</f>
        <v>1</v>
      </c>
      <c r="BP272" s="43">
        <f>'Details and Calculations'!AL271</f>
        <v>2003</v>
      </c>
      <c r="BQ272" s="43">
        <f>'Details and Calculations'!AO271</f>
        <v>1</v>
      </c>
      <c r="BR272" s="43">
        <f>'Details and Calculations'!AQ271</f>
        <v>2003</v>
      </c>
      <c r="BS272" s="43">
        <f>'Details and Calculations'!AS271</f>
        <v>1</v>
      </c>
      <c r="BT272" s="43">
        <f>'Details and Calculations'!AV271</f>
        <v>2003</v>
      </c>
      <c r="BU272" s="43">
        <f>'Details and Calculations'!AX271</f>
        <v>1</v>
      </c>
      <c r="BV272" s="43">
        <f>'Details and Calculations'!AZ271</f>
        <v>2003</v>
      </c>
      <c r="BW272" s="43">
        <f>'Details and Calculations'!BC271</f>
        <v>0</v>
      </c>
      <c r="BX272" s="43" t="str">
        <f>'Details and Calculations'!BE271</f>
        <v xml:space="preserve"> </v>
      </c>
      <c r="BY272" s="43" t="str">
        <f>'Details and Calculations'!BG271</f>
        <v xml:space="preserve"> </v>
      </c>
      <c r="BZ272" s="43" t="str">
        <f>'Details and Calculations'!BH271</f>
        <v xml:space="preserve"> </v>
      </c>
      <c r="CA272" s="43">
        <f>'Details and Calculations'!BJ271</f>
        <v>0</v>
      </c>
      <c r="CB272" s="43" t="str">
        <f>'Details and Calculations'!BK271</f>
        <v/>
      </c>
      <c r="CC272" s="43" t="str">
        <f>'Details and Calculations'!BL271</f>
        <v xml:space="preserve"> </v>
      </c>
      <c r="CD272" s="43" t="str">
        <f>'Details and Calculations'!BN271</f>
        <v xml:space="preserve"> </v>
      </c>
      <c r="CE272" s="43" t="str">
        <f>'Details and Calculations'!BO271</f>
        <v xml:space="preserve"> </v>
      </c>
      <c r="CF272" s="43">
        <f>'Details and Calculations'!BZ271</f>
        <v>1</v>
      </c>
      <c r="CG272" s="43">
        <f>'Details and Calculations'!CB271</f>
        <v>2003</v>
      </c>
      <c r="CH272" s="31"/>
      <c r="CI272" s="53"/>
    </row>
    <row r="273" spans="1:87" x14ac:dyDescent="0.3">
      <c r="A273" s="43">
        <f>'Details and Calculations'!A272</f>
        <v>2017</v>
      </c>
      <c r="B273" s="43" t="str">
        <f>'Details and Calculations'!C272</f>
        <v>Rwanda</v>
      </c>
      <c r="C273" s="43" t="str">
        <f>'Details and Calculations'!D272</f>
        <v>Rulindo</v>
      </c>
      <c r="D273" s="43" t="str">
        <f>'Details and Calculations'!E272</f>
        <v>Buyoga</v>
      </c>
      <c r="E273" s="43" t="str">
        <f>'Details and Calculations'!F272</f>
        <v>Karama</v>
      </c>
      <c r="F273" s="43" t="str">
        <f>'Details and Calculations'!G272</f>
        <v>Karambo</v>
      </c>
      <c r="G273" s="43" t="str">
        <f>'Details and Calculations'!H272</f>
        <v/>
      </c>
      <c r="H273" s="43" t="str">
        <f>'Details and Calculations'!I272</f>
        <v/>
      </c>
      <c r="I273" s="43" t="str">
        <f>'Details and Calculations'!J272</f>
        <v>Water point at Karama cell/Nyirambuga pumping</v>
      </c>
      <c r="J273" s="43">
        <f>'Details and Calculations'!K272</f>
        <v>165</v>
      </c>
      <c r="K273" s="43">
        <f>'Details and Calculations'!O272</f>
        <v>165</v>
      </c>
      <c r="L273" s="43" t="str">
        <f>'Details and Calculations'!P273</f>
        <v xml:space="preserve"> </v>
      </c>
      <c r="M273" s="43" t="str">
        <f>'Details and Calculations'!U272</f>
        <v>Piped Network With Pump</v>
      </c>
      <c r="N273" s="43">
        <f>'Details and Calculations'!V272</f>
        <v>2015</v>
      </c>
      <c r="O273" s="43" t="str">
        <f>'Details and Calculations'!W272</f>
        <v>Governement (District, Wasac) And Water For People</v>
      </c>
      <c r="P273" s="43" t="str">
        <f>'Details and Calculations'!X272</f>
        <v>Spring</v>
      </c>
      <c r="Q273" s="44" t="str">
        <f t="shared" si="137"/>
        <v>Low Risk</v>
      </c>
      <c r="R273" s="44" t="str">
        <f t="shared" si="138"/>
        <v>Low Risk</v>
      </c>
      <c r="S273" s="45" t="str">
        <f t="shared" si="139"/>
        <v>Intermediate Level of Service</v>
      </c>
      <c r="T273" s="62" t="str">
        <f t="shared" si="136"/>
        <v>Low Priority</v>
      </c>
      <c r="U273" s="46">
        <f t="shared" si="140"/>
        <v>7</v>
      </c>
      <c r="V273" s="28" t="str">
        <f t="shared" si="141"/>
        <v>Perform Routine Preventative Maintenance</v>
      </c>
      <c r="W273" s="47" t="str">
        <f t="shared" si="142"/>
        <v/>
      </c>
      <c r="X273" s="27" t="str">
        <f t="shared" si="143"/>
        <v>Maintain O&amp;M and Routine Monitoring</v>
      </c>
      <c r="Y273" s="48" t="str">
        <f t="shared" si="144"/>
        <v xml:space="preserve"> </v>
      </c>
      <c r="Z273" s="48" t="str">
        <f t="shared" si="145"/>
        <v xml:space="preserve"> </v>
      </c>
      <c r="AA273" s="48">
        <f t="shared" si="146"/>
        <v>28</v>
      </c>
      <c r="AB273" s="48" t="str">
        <f t="shared" si="147"/>
        <v xml:space="preserve"> </v>
      </c>
      <c r="AC273" s="48" t="str">
        <f t="shared" si="148"/>
        <v xml:space="preserve"> </v>
      </c>
      <c r="AD273" s="48" t="str">
        <f t="shared" si="149"/>
        <v xml:space="preserve"> </v>
      </c>
      <c r="AE273" s="48" t="str">
        <f t="shared" si="150"/>
        <v xml:space="preserve"> </v>
      </c>
      <c r="AF273" s="48" t="str">
        <f t="shared" si="151"/>
        <v xml:space="preserve"> </v>
      </c>
      <c r="AG273" s="49" t="str">
        <f t="shared" si="152"/>
        <v/>
      </c>
      <c r="AH273" s="48">
        <f t="shared" si="153"/>
        <v>18</v>
      </c>
      <c r="AI273" s="50" t="str">
        <f>'Details and Calculations'!AE272</f>
        <v xml:space="preserve"> </v>
      </c>
      <c r="AJ273" s="50" t="str">
        <f>'Details and Calculations'!AM272</f>
        <v xml:space="preserve"> </v>
      </c>
      <c r="AK273" s="50">
        <f>'Details and Calculations'!AR272</f>
        <v>1</v>
      </c>
      <c r="AL273" s="50" t="str">
        <f>'Details and Calculations'!AW272</f>
        <v xml:space="preserve"> </v>
      </c>
      <c r="AM273" s="50" t="str">
        <f>'Details and Calculations'!BA272</f>
        <v xml:space="preserve"> </v>
      </c>
      <c r="AN273" s="50" t="str">
        <f>'Details and Calculations'!BF272</f>
        <v xml:space="preserve"> </v>
      </c>
      <c r="AO273" s="50" t="str">
        <f>'Details and Calculations'!BI272</f>
        <v xml:space="preserve"> </v>
      </c>
      <c r="AP273" s="50" t="str">
        <f>'Details and Calculations'!BM272</f>
        <v xml:space="preserve"> </v>
      </c>
      <c r="AQ273" s="50" t="str">
        <f>'Details and Calculations'!BP272</f>
        <v xml:space="preserve"> </v>
      </c>
      <c r="AR273" s="50">
        <f>'Details and Calculations'!CC272</f>
        <v>1</v>
      </c>
      <c r="AS273" s="50">
        <f>'Details and Calculations'!CJ272</f>
        <v>1</v>
      </c>
      <c r="AT273" s="51">
        <f>'Details and Calculations'!T272</f>
        <v>1</v>
      </c>
      <c r="AU273" s="51">
        <f>'Details and Calculations'!Z272</f>
        <v>1</v>
      </c>
      <c r="AV273" s="51">
        <f>'Details and Calculations'!S272</f>
        <v>0</v>
      </c>
      <c r="AW273" s="51">
        <f>'Details and Calculations'!AI272</f>
        <v>1</v>
      </c>
      <c r="AX273" s="51">
        <f>'Details and Calculations'!BY272</f>
        <v>1</v>
      </c>
      <c r="AY273" s="51">
        <f>'Details and Calculations'!CG272</f>
        <v>1</v>
      </c>
      <c r="AZ273" s="51">
        <f>'Details and Calculations'!CI272</f>
        <v>1</v>
      </c>
      <c r="BA273" s="51">
        <f t="shared" si="154"/>
        <v>1</v>
      </c>
      <c r="BB273" s="52">
        <f>'Details and Calculations'!Y272</f>
        <v>11</v>
      </c>
      <c r="BC273" s="52" t="str">
        <f>'Details and Calculations'!AC272</f>
        <v xml:space="preserve"> </v>
      </c>
      <c r="BD273" s="52" t="str">
        <f>'Details and Calculations'!AK272</f>
        <v xml:space="preserve"> </v>
      </c>
      <c r="BE273" s="52" t="str">
        <f>'Details and Calculations'!AN272</f>
        <v xml:space="preserve"> </v>
      </c>
      <c r="BF273" s="52">
        <f>'Details and Calculations'!AP272</f>
        <v>1</v>
      </c>
      <c r="BG273" s="52" t="str">
        <f>'Details and Calculations'!AT272</f>
        <v xml:space="preserve"> </v>
      </c>
      <c r="BH273" s="52" t="str">
        <f>'Details and Calculations'!AY272</f>
        <v xml:space="preserve"> </v>
      </c>
      <c r="BI273" s="52" t="str">
        <f>'Details and Calculations'!BB272</f>
        <v xml:space="preserve"> </v>
      </c>
      <c r="BJ273" s="52" t="str">
        <f>'Details and Calculations'!BD272</f>
        <v xml:space="preserve"> </v>
      </c>
      <c r="BK273" s="52">
        <f>'Details and Calculations'!CA272</f>
        <v>2</v>
      </c>
      <c r="BL273" s="43">
        <f>'Details and Calculations'!AA272</f>
        <v>0</v>
      </c>
      <c r="BM273" s="43" t="str">
        <f>'Details and Calculations'!AB272</f>
        <v/>
      </c>
      <c r="BN273" s="43" t="str">
        <f>'Details and Calculations'!AD272</f>
        <v xml:space="preserve"> </v>
      </c>
      <c r="BO273" s="43">
        <f>'Details and Calculations'!AJ272</f>
        <v>0</v>
      </c>
      <c r="BP273" s="43" t="str">
        <f>'Details and Calculations'!AL272</f>
        <v xml:space="preserve"> </v>
      </c>
      <c r="BQ273" s="43">
        <f>'Details and Calculations'!AO272</f>
        <v>1</v>
      </c>
      <c r="BR273" s="43">
        <f>'Details and Calculations'!AQ272</f>
        <v>2015</v>
      </c>
      <c r="BS273" s="43">
        <f>'Details and Calculations'!AS272</f>
        <v>0</v>
      </c>
      <c r="BT273" s="43" t="str">
        <f>'Details and Calculations'!AV272</f>
        <v xml:space="preserve"> </v>
      </c>
      <c r="BU273" s="43">
        <f>'Details and Calculations'!AX272</f>
        <v>0</v>
      </c>
      <c r="BV273" s="43" t="str">
        <f>'Details and Calculations'!AZ272</f>
        <v xml:space="preserve"> </v>
      </c>
      <c r="BW273" s="43">
        <f>'Details and Calculations'!BC272</f>
        <v>0</v>
      </c>
      <c r="BX273" s="43" t="str">
        <f>'Details and Calculations'!BE272</f>
        <v xml:space="preserve"> </v>
      </c>
      <c r="BY273" s="43" t="str">
        <f>'Details and Calculations'!BG272</f>
        <v xml:space="preserve"> </v>
      </c>
      <c r="BZ273" s="43" t="str">
        <f>'Details and Calculations'!BH272</f>
        <v xml:space="preserve"> </v>
      </c>
      <c r="CA273" s="43">
        <f>'Details and Calculations'!BJ272</f>
        <v>0</v>
      </c>
      <c r="CB273" s="43" t="str">
        <f>'Details and Calculations'!BK272</f>
        <v/>
      </c>
      <c r="CC273" s="43" t="str">
        <f>'Details and Calculations'!BL272</f>
        <v xml:space="preserve"> </v>
      </c>
      <c r="CD273" s="43" t="str">
        <f>'Details and Calculations'!BN272</f>
        <v xml:space="preserve"> </v>
      </c>
      <c r="CE273" s="43" t="str">
        <f>'Details and Calculations'!BO272</f>
        <v xml:space="preserve"> </v>
      </c>
      <c r="CF273" s="43">
        <f>'Details and Calculations'!BZ272</f>
        <v>1</v>
      </c>
      <c r="CG273" s="43">
        <f>'Details and Calculations'!CB272</f>
        <v>2015</v>
      </c>
      <c r="CH273" s="31"/>
      <c r="CI273" s="53"/>
    </row>
    <row r="274" spans="1:87" x14ac:dyDescent="0.3">
      <c r="A274" s="43">
        <f>'Details and Calculations'!A273</f>
        <v>2017</v>
      </c>
      <c r="B274" s="43" t="str">
        <f>'Details and Calculations'!C273</f>
        <v>Rwanda</v>
      </c>
      <c r="C274" s="43" t="str">
        <f>'Details and Calculations'!D273</f>
        <v>Rulindo</v>
      </c>
      <c r="D274" s="43" t="str">
        <f>'Details and Calculations'!E273</f>
        <v>Murambi</v>
      </c>
      <c r="E274" s="43" t="str">
        <f>'Details and Calculations'!F273</f>
        <v>Mugambazi</v>
      </c>
      <c r="F274" s="43" t="str">
        <f>'Details and Calculations'!G273</f>
        <v>Gahama</v>
      </c>
      <c r="G274" s="43" t="str">
        <f>'Details and Calculations'!H273</f>
        <v/>
      </c>
      <c r="H274" s="43" t="str">
        <f>'Details and Calculations'!I273</f>
        <v/>
      </c>
      <c r="I274" s="43" t="str">
        <f>'Details and Calculations'!J273</f>
        <v xml:space="preserve"> </v>
      </c>
      <c r="J274" s="43">
        <f>'Details and Calculations'!K273</f>
        <v>115</v>
      </c>
      <c r="K274" s="43">
        <f>'Details and Calculations'!O273</f>
        <v>115</v>
      </c>
      <c r="L274" s="43" t="str">
        <f>'Details and Calculations'!P274</f>
        <v xml:space="preserve"> </v>
      </c>
      <c r="M274" s="43" t="str">
        <f>'Details and Calculations'!U273</f>
        <v>Piped Network -- Gravity Only</v>
      </c>
      <c r="N274" s="43">
        <f>'Details and Calculations'!V273</f>
        <v>2003</v>
      </c>
      <c r="O274" s="43" t="str">
        <f>'Details and Calculations'!W273</f>
        <v>Government</v>
      </c>
      <c r="P274" s="43" t="str">
        <f>'Details and Calculations'!X273</f>
        <v>Spring</v>
      </c>
      <c r="Q274" s="44" t="str">
        <f t="shared" si="137"/>
        <v>Low Risk</v>
      </c>
      <c r="R274" s="44" t="str">
        <f t="shared" si="138"/>
        <v>Medium Risk</v>
      </c>
      <c r="S274" s="45" t="str">
        <f t="shared" si="139"/>
        <v>Basic Level of Service</v>
      </c>
      <c r="T274" s="62" t="str">
        <f t="shared" si="136"/>
        <v>Medium Priority</v>
      </c>
      <c r="U274" s="46">
        <f t="shared" si="140"/>
        <v>5</v>
      </c>
      <c r="V274" s="28" t="str">
        <f t="shared" si="141"/>
        <v>Repair or Replace Components</v>
      </c>
      <c r="W274" s="47" t="str">
        <f t="shared" si="142"/>
        <v>Storage Tank, Distribution  Line, Kiosk/Tap Stand</v>
      </c>
      <c r="X274" s="27" t="str">
        <f t="shared" si="143"/>
        <v>Create Plan To Repair or Replace Components</v>
      </c>
      <c r="Y274" s="48" t="str">
        <f t="shared" si="144"/>
        <v xml:space="preserve"> </v>
      </c>
      <c r="Z274" s="48" t="str">
        <f t="shared" si="145"/>
        <v xml:space="preserve"> </v>
      </c>
      <c r="AA274" s="48">
        <f t="shared" si="146"/>
        <v>16</v>
      </c>
      <c r="AB274" s="48" t="str">
        <f t="shared" si="147"/>
        <v xml:space="preserve"> </v>
      </c>
      <c r="AC274" s="48">
        <f t="shared" si="148"/>
        <v>16</v>
      </c>
      <c r="AD274" s="48" t="str">
        <f t="shared" si="149"/>
        <v xml:space="preserve"> </v>
      </c>
      <c r="AE274" s="48" t="str">
        <f t="shared" si="150"/>
        <v xml:space="preserve"> </v>
      </c>
      <c r="AF274" s="48" t="str">
        <f t="shared" si="151"/>
        <v xml:space="preserve"> </v>
      </c>
      <c r="AG274" s="49" t="str">
        <f t="shared" si="152"/>
        <v/>
      </c>
      <c r="AH274" s="48">
        <f t="shared" si="153"/>
        <v>6</v>
      </c>
      <c r="AI274" s="50" t="str">
        <f>'Details and Calculations'!AE273</f>
        <v xml:space="preserve"> </v>
      </c>
      <c r="AJ274" s="50" t="str">
        <f>'Details and Calculations'!AM273</f>
        <v xml:space="preserve"> </v>
      </c>
      <c r="AK274" s="50">
        <f>'Details and Calculations'!AR273</f>
        <v>2</v>
      </c>
      <c r="AL274" s="50" t="str">
        <f>'Details and Calculations'!AW273</f>
        <v xml:space="preserve"> </v>
      </c>
      <c r="AM274" s="50">
        <f>'Details and Calculations'!BA273</f>
        <v>2</v>
      </c>
      <c r="AN274" s="50" t="str">
        <f>'Details and Calculations'!BF273</f>
        <v xml:space="preserve"> </v>
      </c>
      <c r="AO274" s="50" t="str">
        <f>'Details and Calculations'!BI273</f>
        <v xml:space="preserve"> </v>
      </c>
      <c r="AP274" s="50" t="str">
        <f>'Details and Calculations'!BM273</f>
        <v xml:space="preserve"> </v>
      </c>
      <c r="AQ274" s="50" t="str">
        <f>'Details and Calculations'!BP273</f>
        <v xml:space="preserve"> </v>
      </c>
      <c r="AR274" s="50">
        <f>'Details and Calculations'!CC273</f>
        <v>2</v>
      </c>
      <c r="AS274" s="50">
        <f>'Details and Calculations'!CJ273</f>
        <v>2</v>
      </c>
      <c r="AT274" s="51">
        <f>'Details and Calculations'!T273</f>
        <v>1</v>
      </c>
      <c r="AU274" s="51">
        <f>'Details and Calculations'!Z273</f>
        <v>0</v>
      </c>
      <c r="AV274" s="51">
        <f>'Details and Calculations'!S273</f>
        <v>0</v>
      </c>
      <c r="AW274" s="51">
        <f>'Details and Calculations'!AI273</f>
        <v>1</v>
      </c>
      <c r="AX274" s="51">
        <f>'Details and Calculations'!BY273</f>
        <v>1</v>
      </c>
      <c r="AY274" s="51">
        <f>'Details and Calculations'!CG273</f>
        <v>1</v>
      </c>
      <c r="AZ274" s="51">
        <f>'Details and Calculations'!CI273</f>
        <v>1</v>
      </c>
      <c r="BA274" s="51">
        <f t="shared" si="154"/>
        <v>0</v>
      </c>
      <c r="BB274" s="52">
        <f>'Details and Calculations'!Y273</f>
        <v>1</v>
      </c>
      <c r="BC274" s="52" t="str">
        <f>'Details and Calculations'!AC273</f>
        <v xml:space="preserve"> </v>
      </c>
      <c r="BD274" s="52" t="str">
        <f>'Details and Calculations'!AK273</f>
        <v xml:space="preserve"> </v>
      </c>
      <c r="BE274" s="52" t="str">
        <f>'Details and Calculations'!AN273</f>
        <v xml:space="preserve"> </v>
      </c>
      <c r="BF274" s="52">
        <f>'Details and Calculations'!AP273</f>
        <v>1</v>
      </c>
      <c r="BG274" s="52" t="str">
        <f>'Details and Calculations'!AT273</f>
        <v xml:space="preserve"> </v>
      </c>
      <c r="BH274" s="52">
        <f>'Details and Calculations'!AY273</f>
        <v>1</v>
      </c>
      <c r="BI274" s="52">
        <f>'Details and Calculations'!BB273</f>
        <v>100</v>
      </c>
      <c r="BJ274" s="52" t="str">
        <f>'Details and Calculations'!BD273</f>
        <v xml:space="preserve"> </v>
      </c>
      <c r="BK274" s="52">
        <f>'Details and Calculations'!CA273</f>
        <v>1</v>
      </c>
      <c r="BL274" s="43">
        <f>'Details and Calculations'!AA273</f>
        <v>0</v>
      </c>
      <c r="BM274" s="43" t="str">
        <f>'Details and Calculations'!AB273</f>
        <v/>
      </c>
      <c r="BN274" s="43" t="str">
        <f>'Details and Calculations'!AD273</f>
        <v xml:space="preserve"> </v>
      </c>
      <c r="BO274" s="43">
        <f>'Details and Calculations'!AJ273</f>
        <v>0</v>
      </c>
      <c r="BP274" s="43" t="str">
        <f>'Details and Calculations'!AL273</f>
        <v xml:space="preserve"> </v>
      </c>
      <c r="BQ274" s="43">
        <f>'Details and Calculations'!AO273</f>
        <v>1</v>
      </c>
      <c r="BR274" s="43">
        <f>'Details and Calculations'!AQ273</f>
        <v>2003</v>
      </c>
      <c r="BS274" s="43">
        <f>'Details and Calculations'!AS273</f>
        <v>0</v>
      </c>
      <c r="BT274" s="43" t="str">
        <f>'Details and Calculations'!AV273</f>
        <v xml:space="preserve"> </v>
      </c>
      <c r="BU274" s="43">
        <f>'Details and Calculations'!AX273</f>
        <v>1</v>
      </c>
      <c r="BV274" s="43">
        <f>'Details and Calculations'!AZ273</f>
        <v>2003</v>
      </c>
      <c r="BW274" s="43">
        <f>'Details and Calculations'!BC273</f>
        <v>0</v>
      </c>
      <c r="BX274" s="43" t="str">
        <f>'Details and Calculations'!BE273</f>
        <v xml:space="preserve"> </v>
      </c>
      <c r="BY274" s="43" t="str">
        <f>'Details and Calculations'!BG273</f>
        <v xml:space="preserve"> </v>
      </c>
      <c r="BZ274" s="43" t="str">
        <f>'Details and Calculations'!BH273</f>
        <v xml:space="preserve"> </v>
      </c>
      <c r="CA274" s="43">
        <f>'Details and Calculations'!BJ273</f>
        <v>0</v>
      </c>
      <c r="CB274" s="43" t="str">
        <f>'Details and Calculations'!BK273</f>
        <v/>
      </c>
      <c r="CC274" s="43" t="str">
        <f>'Details and Calculations'!BL273</f>
        <v xml:space="preserve"> </v>
      </c>
      <c r="CD274" s="43" t="str">
        <f>'Details and Calculations'!BN273</f>
        <v xml:space="preserve"> </v>
      </c>
      <c r="CE274" s="43" t="str">
        <f>'Details and Calculations'!BO273</f>
        <v xml:space="preserve"> </v>
      </c>
      <c r="CF274" s="43">
        <f>'Details and Calculations'!BZ273</f>
        <v>1</v>
      </c>
      <c r="CG274" s="43">
        <f>'Details and Calculations'!CB273</f>
        <v>2003</v>
      </c>
      <c r="CH274" s="31"/>
      <c r="CI274" s="53"/>
    </row>
    <row r="275" spans="1:87" x14ac:dyDescent="0.3">
      <c r="A275" s="43">
        <f>'Details and Calculations'!A274</f>
        <v>2017</v>
      </c>
      <c r="B275" s="43" t="str">
        <f>'Details and Calculations'!C274</f>
        <v>Rwanda</v>
      </c>
      <c r="C275" s="43" t="str">
        <f>'Details and Calculations'!D274</f>
        <v>Rulindo</v>
      </c>
      <c r="D275" s="43" t="str">
        <f>'Details and Calculations'!E274</f>
        <v>Tumba</v>
      </c>
      <c r="E275" s="43" t="str">
        <f>'Details and Calculations'!F274</f>
        <v>Gahabwa</v>
      </c>
      <c r="F275" s="43" t="str">
        <f>'Details and Calculations'!G274</f>
        <v>Mafene</v>
      </c>
      <c r="G275" s="43" t="str">
        <f>'Details and Calculations'!H274</f>
        <v/>
      </c>
      <c r="H275" s="43" t="str">
        <f>'Details and Calculations'!I274</f>
        <v/>
      </c>
      <c r="I275" s="43" t="str">
        <f>'Details and Calculations'!J274</f>
        <v>Water point at Gahabwa cell(near EP Gahabwa)/Nyirambuga pumping</v>
      </c>
      <c r="J275" s="43">
        <f>'Details and Calculations'!K274</f>
        <v>172</v>
      </c>
      <c r="K275" s="43">
        <f>'Details and Calculations'!O274</f>
        <v>172</v>
      </c>
      <c r="L275" s="43">
        <f>'Details and Calculations'!P275</f>
        <v>84</v>
      </c>
      <c r="M275" s="43" t="str">
        <f>'Details and Calculations'!U274</f>
        <v>Piped Network With Pump</v>
      </c>
      <c r="N275" s="43">
        <f>'Details and Calculations'!V274</f>
        <v>2015</v>
      </c>
      <c r="O275" s="43" t="str">
        <f>'Details and Calculations'!W274</f>
        <v>Governement (District, Wasac) And Water For People</v>
      </c>
      <c r="P275" s="43" t="str">
        <f>'Details and Calculations'!X274</f>
        <v>Spring</v>
      </c>
      <c r="Q275" s="44" t="str">
        <f t="shared" si="137"/>
        <v>Low Risk</v>
      </c>
      <c r="R275" s="44" t="str">
        <f t="shared" si="138"/>
        <v>Low Risk</v>
      </c>
      <c r="S275" s="45" t="str">
        <f t="shared" si="139"/>
        <v>Intermediate Level of Service</v>
      </c>
      <c r="T275" s="62" t="str">
        <f t="shared" si="136"/>
        <v>Low Priority</v>
      </c>
      <c r="U275" s="46">
        <f t="shared" si="140"/>
        <v>7</v>
      </c>
      <c r="V275" s="28" t="str">
        <f t="shared" si="141"/>
        <v>Perform Routine Preventative Maintenance</v>
      </c>
      <c r="W275" s="47" t="str">
        <f t="shared" si="142"/>
        <v/>
      </c>
      <c r="X275" s="27" t="str">
        <f t="shared" si="143"/>
        <v>Maintain O&amp;M and Routine Monitoring</v>
      </c>
      <c r="Y275" s="48" t="str">
        <f t="shared" si="144"/>
        <v xml:space="preserve"> </v>
      </c>
      <c r="Z275" s="48" t="str">
        <f t="shared" si="145"/>
        <v xml:space="preserve"> </v>
      </c>
      <c r="AA275" s="48">
        <f t="shared" si="146"/>
        <v>28</v>
      </c>
      <c r="AB275" s="48" t="str">
        <f t="shared" si="147"/>
        <v xml:space="preserve"> </v>
      </c>
      <c r="AC275" s="48" t="str">
        <f t="shared" si="148"/>
        <v xml:space="preserve"> </v>
      </c>
      <c r="AD275" s="48" t="str">
        <f t="shared" si="149"/>
        <v xml:space="preserve"> </v>
      </c>
      <c r="AE275" s="48" t="str">
        <f t="shared" si="150"/>
        <v xml:space="preserve"> </v>
      </c>
      <c r="AF275" s="48" t="str">
        <f t="shared" si="151"/>
        <v xml:space="preserve"> </v>
      </c>
      <c r="AG275" s="49" t="str">
        <f t="shared" si="152"/>
        <v/>
      </c>
      <c r="AH275" s="48">
        <f t="shared" si="153"/>
        <v>18</v>
      </c>
      <c r="AI275" s="50" t="str">
        <f>'Details and Calculations'!AE274</f>
        <v xml:space="preserve"> </v>
      </c>
      <c r="AJ275" s="50" t="str">
        <f>'Details and Calculations'!AM274</f>
        <v xml:space="preserve"> </v>
      </c>
      <c r="AK275" s="50">
        <f>'Details and Calculations'!AR274</f>
        <v>1</v>
      </c>
      <c r="AL275" s="50" t="str">
        <f>'Details and Calculations'!AW274</f>
        <v xml:space="preserve"> </v>
      </c>
      <c r="AM275" s="50" t="str">
        <f>'Details and Calculations'!BA274</f>
        <v xml:space="preserve"> </v>
      </c>
      <c r="AN275" s="50" t="str">
        <f>'Details and Calculations'!BF274</f>
        <v xml:space="preserve"> </v>
      </c>
      <c r="AO275" s="50" t="str">
        <f>'Details and Calculations'!BI274</f>
        <v xml:space="preserve"> </v>
      </c>
      <c r="AP275" s="50" t="str">
        <f>'Details and Calculations'!BM274</f>
        <v xml:space="preserve"> </v>
      </c>
      <c r="AQ275" s="50" t="str">
        <f>'Details and Calculations'!BP274</f>
        <v xml:space="preserve"> </v>
      </c>
      <c r="AR275" s="50">
        <f>'Details and Calculations'!CC274</f>
        <v>1</v>
      </c>
      <c r="AS275" s="50">
        <f>'Details and Calculations'!CJ274</f>
        <v>1</v>
      </c>
      <c r="AT275" s="51">
        <f>'Details and Calculations'!T274</f>
        <v>1</v>
      </c>
      <c r="AU275" s="51">
        <f>'Details and Calculations'!Z274</f>
        <v>1</v>
      </c>
      <c r="AV275" s="51">
        <f>'Details and Calculations'!S274</f>
        <v>0</v>
      </c>
      <c r="AW275" s="51">
        <f>'Details and Calculations'!AI274</f>
        <v>1</v>
      </c>
      <c r="AX275" s="51">
        <f>'Details and Calculations'!BY274</f>
        <v>1</v>
      </c>
      <c r="AY275" s="51">
        <f>'Details and Calculations'!CG274</f>
        <v>1</v>
      </c>
      <c r="AZ275" s="51">
        <f>'Details and Calculations'!CI274</f>
        <v>1</v>
      </c>
      <c r="BA275" s="51">
        <f t="shared" si="154"/>
        <v>1</v>
      </c>
      <c r="BB275" s="52">
        <f>'Details and Calculations'!Y274</f>
        <v>11</v>
      </c>
      <c r="BC275" s="52" t="str">
        <f>'Details and Calculations'!AC274</f>
        <v xml:space="preserve"> </v>
      </c>
      <c r="BD275" s="52" t="str">
        <f>'Details and Calculations'!AK274</f>
        <v xml:space="preserve"> </v>
      </c>
      <c r="BE275" s="52" t="str">
        <f>'Details and Calculations'!AN274</f>
        <v xml:space="preserve"> </v>
      </c>
      <c r="BF275" s="52">
        <f>'Details and Calculations'!AP274</f>
        <v>1</v>
      </c>
      <c r="BG275" s="52" t="str">
        <f>'Details and Calculations'!AT274</f>
        <v xml:space="preserve"> </v>
      </c>
      <c r="BH275" s="52" t="str">
        <f>'Details and Calculations'!AY274</f>
        <v xml:space="preserve"> </v>
      </c>
      <c r="BI275" s="52" t="str">
        <f>'Details and Calculations'!BB274</f>
        <v xml:space="preserve"> </v>
      </c>
      <c r="BJ275" s="52" t="str">
        <f>'Details and Calculations'!BD274</f>
        <v xml:space="preserve"> </v>
      </c>
      <c r="BK275" s="52">
        <f>'Details and Calculations'!CA274</f>
        <v>2</v>
      </c>
      <c r="BL275" s="43">
        <f>'Details and Calculations'!AA274</f>
        <v>0</v>
      </c>
      <c r="BM275" s="43" t="str">
        <f>'Details and Calculations'!AB274</f>
        <v/>
      </c>
      <c r="BN275" s="43" t="str">
        <f>'Details and Calculations'!AD274</f>
        <v xml:space="preserve"> </v>
      </c>
      <c r="BO275" s="43">
        <f>'Details and Calculations'!AJ274</f>
        <v>0</v>
      </c>
      <c r="BP275" s="43" t="str">
        <f>'Details and Calculations'!AL274</f>
        <v xml:space="preserve"> </v>
      </c>
      <c r="BQ275" s="43">
        <f>'Details and Calculations'!AO274</f>
        <v>1</v>
      </c>
      <c r="BR275" s="43">
        <f>'Details and Calculations'!AQ274</f>
        <v>2015</v>
      </c>
      <c r="BS275" s="43">
        <f>'Details and Calculations'!AS274</f>
        <v>0</v>
      </c>
      <c r="BT275" s="43" t="str">
        <f>'Details and Calculations'!AV274</f>
        <v xml:space="preserve"> </v>
      </c>
      <c r="BU275" s="43">
        <f>'Details and Calculations'!AX274</f>
        <v>0</v>
      </c>
      <c r="BV275" s="43" t="str">
        <f>'Details and Calculations'!AZ274</f>
        <v xml:space="preserve"> </v>
      </c>
      <c r="BW275" s="43">
        <f>'Details and Calculations'!BC274</f>
        <v>0</v>
      </c>
      <c r="BX275" s="43" t="str">
        <f>'Details and Calculations'!BE274</f>
        <v xml:space="preserve"> </v>
      </c>
      <c r="BY275" s="43" t="str">
        <f>'Details and Calculations'!BG274</f>
        <v xml:space="preserve"> </v>
      </c>
      <c r="BZ275" s="43" t="str">
        <f>'Details and Calculations'!BH274</f>
        <v xml:space="preserve"> </v>
      </c>
      <c r="CA275" s="43">
        <f>'Details and Calculations'!BJ274</f>
        <v>0</v>
      </c>
      <c r="CB275" s="43" t="str">
        <f>'Details and Calculations'!BK274</f>
        <v/>
      </c>
      <c r="CC275" s="43" t="str">
        <f>'Details and Calculations'!BL274</f>
        <v xml:space="preserve"> </v>
      </c>
      <c r="CD275" s="43" t="str">
        <f>'Details and Calculations'!BN274</f>
        <v xml:space="preserve"> </v>
      </c>
      <c r="CE275" s="43" t="str">
        <f>'Details and Calculations'!BO274</f>
        <v xml:space="preserve"> </v>
      </c>
      <c r="CF275" s="43">
        <f>'Details and Calculations'!BZ274</f>
        <v>1</v>
      </c>
      <c r="CG275" s="43">
        <f>'Details and Calculations'!CB274</f>
        <v>2015</v>
      </c>
      <c r="CH275" s="31"/>
      <c r="CI275" s="53"/>
    </row>
    <row r="276" spans="1:87" x14ac:dyDescent="0.3">
      <c r="A276" s="43">
        <f>'Details and Calculations'!A275</f>
        <v>2017</v>
      </c>
      <c r="B276" s="43" t="str">
        <f>'Details and Calculations'!C275</f>
        <v>Rwanda</v>
      </c>
      <c r="C276" s="43" t="str">
        <f>'Details and Calculations'!D275</f>
        <v>Rulindo</v>
      </c>
      <c r="D276" s="43" t="str">
        <f>'Details and Calculations'!E275</f>
        <v>Ngoma</v>
      </c>
      <c r="E276" s="43" t="str">
        <f>'Details and Calculations'!F275</f>
        <v>Karambo</v>
      </c>
      <c r="F276" s="43" t="str">
        <f>'Details and Calculations'!G275</f>
        <v>Karambi</v>
      </c>
      <c r="G276" s="43" t="str">
        <f>'Details and Calculations'!H275</f>
        <v/>
      </c>
      <c r="H276" s="43" t="str">
        <f>'Details and Calculations'!I275</f>
        <v/>
      </c>
      <c r="I276" s="43" t="str">
        <f>'Details and Calculations'!J275</f>
        <v>Gahama network</v>
      </c>
      <c r="J276" s="43">
        <f>'Details and Calculations'!K275</f>
        <v>117</v>
      </c>
      <c r="K276" s="43">
        <f>'Details and Calculations'!O275</f>
        <v>33</v>
      </c>
      <c r="L276" s="43" t="str">
        <f>'Details and Calculations'!P276</f>
        <v xml:space="preserve"> </v>
      </c>
      <c r="M276" s="43" t="str">
        <f>'Details and Calculations'!U275</f>
        <v>Piped Network -- Gravity Only</v>
      </c>
      <c r="N276" s="43">
        <f>'Details and Calculations'!V275</f>
        <v>2014</v>
      </c>
      <c r="O276" s="43" t="str">
        <f>'Details and Calculations'!W275</f>
        <v>Governement (District, Wasac) And Water For People</v>
      </c>
      <c r="P276" s="43" t="str">
        <f>'Details and Calculations'!X275</f>
        <v>Spring</v>
      </c>
      <c r="Q276" s="44" t="str">
        <f t="shared" si="137"/>
        <v>Low Risk</v>
      </c>
      <c r="R276" s="44" t="str">
        <f t="shared" si="138"/>
        <v>High Risk</v>
      </c>
      <c r="S276" s="45" t="str">
        <f t="shared" si="139"/>
        <v>Intermediate Level of Service</v>
      </c>
      <c r="T276" s="62" t="str">
        <f t="shared" si="136"/>
        <v>High Priority</v>
      </c>
      <c r="U276" s="46">
        <f t="shared" si="140"/>
        <v>6</v>
      </c>
      <c r="V276" s="28" t="str">
        <f t="shared" si="141"/>
        <v>Major Repairs or Replace System</v>
      </c>
      <c r="W276" s="47" t="str">
        <f t="shared" si="142"/>
        <v/>
      </c>
      <c r="X276" s="27" t="str">
        <f t="shared" si="143"/>
        <v>Further Technical Diagnostic Needed</v>
      </c>
      <c r="Y276" s="48">
        <f t="shared" si="144"/>
        <v>27</v>
      </c>
      <c r="Z276" s="48">
        <f t="shared" si="145"/>
        <v>17</v>
      </c>
      <c r="AA276" s="48">
        <f t="shared" si="146"/>
        <v>27</v>
      </c>
      <c r="AB276" s="48">
        <f t="shared" si="147"/>
        <v>17</v>
      </c>
      <c r="AC276" s="48">
        <f t="shared" si="148"/>
        <v>27</v>
      </c>
      <c r="AD276" s="48" t="str">
        <f t="shared" si="149"/>
        <v xml:space="preserve"> </v>
      </c>
      <c r="AE276" s="48" t="str">
        <f t="shared" si="150"/>
        <v xml:space="preserve"> </v>
      </c>
      <c r="AF276" s="48" t="str">
        <f t="shared" si="151"/>
        <v xml:space="preserve"> </v>
      </c>
      <c r="AG276" s="49" t="str">
        <f t="shared" si="152"/>
        <v/>
      </c>
      <c r="AH276" s="48">
        <f t="shared" si="153"/>
        <v>17</v>
      </c>
      <c r="AI276" s="50">
        <f>'Details and Calculations'!AE275</f>
        <v>2</v>
      </c>
      <c r="AJ276" s="50">
        <f>'Details and Calculations'!AM275</f>
        <v>1</v>
      </c>
      <c r="AK276" s="50">
        <f>'Details and Calculations'!AR275</f>
        <v>1</v>
      </c>
      <c r="AL276" s="50">
        <f>'Details and Calculations'!AW275</f>
        <v>1</v>
      </c>
      <c r="AM276" s="50">
        <f>'Details and Calculations'!BA275</f>
        <v>1</v>
      </c>
      <c r="AN276" s="50" t="str">
        <f>'Details and Calculations'!BF275</f>
        <v xml:space="preserve"> </v>
      </c>
      <c r="AO276" s="50" t="str">
        <f>'Details and Calculations'!BI275</f>
        <v xml:space="preserve"> </v>
      </c>
      <c r="AP276" s="50" t="str">
        <f>'Details and Calculations'!BM275</f>
        <v xml:space="preserve"> </v>
      </c>
      <c r="AQ276" s="50" t="str">
        <f>'Details and Calculations'!BP275</f>
        <v xml:space="preserve"> </v>
      </c>
      <c r="AR276" s="50">
        <f>'Details and Calculations'!CC275</f>
        <v>3</v>
      </c>
      <c r="AS276" s="50">
        <f>'Details and Calculations'!CJ275</f>
        <v>2</v>
      </c>
      <c r="AT276" s="51">
        <f>'Details and Calculations'!T275</f>
        <v>1</v>
      </c>
      <c r="AU276" s="51">
        <f>'Details and Calculations'!Z275</f>
        <v>0</v>
      </c>
      <c r="AV276" s="51">
        <f>'Details and Calculations'!S275</f>
        <v>1</v>
      </c>
      <c r="AW276" s="51">
        <f>'Details and Calculations'!AI275</f>
        <v>1</v>
      </c>
      <c r="AX276" s="51">
        <f>'Details and Calculations'!BY275</f>
        <v>1</v>
      </c>
      <c r="AY276" s="51">
        <f>'Details and Calculations'!CG275</f>
        <v>1</v>
      </c>
      <c r="AZ276" s="51">
        <f>'Details and Calculations'!CI275</f>
        <v>1</v>
      </c>
      <c r="BA276" s="51">
        <f t="shared" si="154"/>
        <v>0</v>
      </c>
      <c r="BB276" s="52">
        <f>'Details and Calculations'!Y275</f>
        <v>1</v>
      </c>
      <c r="BC276" s="52">
        <f>'Details and Calculations'!AC275</f>
        <v>1</v>
      </c>
      <c r="BD276" s="52">
        <f>'Details and Calculations'!AK275</f>
        <v>1</v>
      </c>
      <c r="BE276" s="52">
        <f>'Details and Calculations'!AN275</f>
        <v>1800</v>
      </c>
      <c r="BF276" s="52">
        <f>'Details and Calculations'!AP275</f>
        <v>2</v>
      </c>
      <c r="BG276" s="52">
        <f>'Details and Calculations'!AT275</f>
        <v>1</v>
      </c>
      <c r="BH276" s="52">
        <f>'Details and Calculations'!AY275</f>
        <v>1</v>
      </c>
      <c r="BI276" s="52">
        <f>'Details and Calculations'!BB275</f>
        <v>1200</v>
      </c>
      <c r="BJ276" s="52" t="str">
        <f>'Details and Calculations'!BD275</f>
        <v xml:space="preserve"> </v>
      </c>
      <c r="BK276" s="52">
        <f>'Details and Calculations'!CA275</f>
        <v>5</v>
      </c>
      <c r="BL276" s="43">
        <f>'Details and Calculations'!AA275</f>
        <v>1</v>
      </c>
      <c r="BM276" s="43" t="str">
        <f>'Details and Calculations'!AB275</f>
        <v>"Springbox" --Intake Structure At A Spring</v>
      </c>
      <c r="BN276" s="43">
        <f>'Details and Calculations'!AD275</f>
        <v>2014</v>
      </c>
      <c r="BO276" s="43">
        <f>'Details and Calculations'!AJ275</f>
        <v>1</v>
      </c>
      <c r="BP276" s="43">
        <f>'Details and Calculations'!AL275</f>
        <v>2014</v>
      </c>
      <c r="BQ276" s="43">
        <f>'Details and Calculations'!AO275</f>
        <v>1</v>
      </c>
      <c r="BR276" s="43">
        <f>'Details and Calculations'!AQ275</f>
        <v>2014</v>
      </c>
      <c r="BS276" s="43">
        <f>'Details and Calculations'!AS275</f>
        <v>1</v>
      </c>
      <c r="BT276" s="43">
        <f>'Details and Calculations'!AV275</f>
        <v>2014</v>
      </c>
      <c r="BU276" s="43">
        <f>'Details and Calculations'!AX275</f>
        <v>1</v>
      </c>
      <c r="BV276" s="43">
        <f>'Details and Calculations'!AZ275</f>
        <v>2014</v>
      </c>
      <c r="BW276" s="43">
        <f>'Details and Calculations'!BC275</f>
        <v>0</v>
      </c>
      <c r="BX276" s="43" t="str">
        <f>'Details and Calculations'!BE275</f>
        <v xml:space="preserve"> </v>
      </c>
      <c r="BY276" s="43" t="str">
        <f>'Details and Calculations'!BG275</f>
        <v xml:space="preserve"> </v>
      </c>
      <c r="BZ276" s="43" t="str">
        <f>'Details and Calculations'!BH275</f>
        <v xml:space="preserve"> </v>
      </c>
      <c r="CA276" s="43">
        <f>'Details and Calculations'!BJ275</f>
        <v>0</v>
      </c>
      <c r="CB276" s="43" t="str">
        <f>'Details and Calculations'!BK275</f>
        <v/>
      </c>
      <c r="CC276" s="43" t="str">
        <f>'Details and Calculations'!BL275</f>
        <v xml:space="preserve"> </v>
      </c>
      <c r="CD276" s="43" t="str">
        <f>'Details and Calculations'!BN275</f>
        <v xml:space="preserve"> </v>
      </c>
      <c r="CE276" s="43" t="str">
        <f>'Details and Calculations'!BO275</f>
        <v xml:space="preserve"> </v>
      </c>
      <c r="CF276" s="43">
        <f>'Details and Calculations'!BZ275</f>
        <v>1</v>
      </c>
      <c r="CG276" s="43">
        <f>'Details and Calculations'!CB275</f>
        <v>2014</v>
      </c>
      <c r="CH276" s="31"/>
      <c r="CI276" s="53"/>
    </row>
    <row r="277" spans="1:87" x14ac:dyDescent="0.3">
      <c r="A277" s="43">
        <f>'Details and Calculations'!A276</f>
        <v>2017</v>
      </c>
      <c r="B277" s="43" t="str">
        <f>'Details and Calculations'!C276</f>
        <v>Rwanda</v>
      </c>
      <c r="C277" s="43" t="str">
        <f>'Details and Calculations'!D276</f>
        <v>Rulindo</v>
      </c>
      <c r="D277" s="43" t="str">
        <f>'Details and Calculations'!E276</f>
        <v>Ntarabana</v>
      </c>
      <c r="E277" s="43" t="str">
        <f>'Details and Calculations'!F276</f>
        <v>Kajevuba</v>
      </c>
      <c r="F277" s="43" t="str">
        <f>'Details and Calculations'!G276</f>
        <v>Nyarubuye</v>
      </c>
      <c r="G277" s="43" t="str">
        <f>'Details and Calculations'!H276</f>
        <v/>
      </c>
      <c r="H277" s="43" t="str">
        <f>'Details and Calculations'!I276</f>
        <v/>
      </c>
      <c r="I277" s="43" t="str">
        <f>'Details and Calculations'!J276</f>
        <v>Rwamugaza network</v>
      </c>
      <c r="J277" s="43">
        <f>'Details and Calculations'!K276</f>
        <v>229</v>
      </c>
      <c r="K277" s="43">
        <f>'Details and Calculations'!O276</f>
        <v>229</v>
      </c>
      <c r="L277" s="43">
        <f>'Details and Calculations'!P277</f>
        <v>74</v>
      </c>
      <c r="M277" s="43" t="str">
        <f>'Details and Calculations'!U276</f>
        <v>Piped Network -- Gravity Only</v>
      </c>
      <c r="N277" s="43">
        <f>'Details and Calculations'!V276</f>
        <v>2003</v>
      </c>
      <c r="O277" s="43" t="str">
        <f>'Details and Calculations'!W276</f>
        <v>Government</v>
      </c>
      <c r="P277" s="43" t="str">
        <f>'Details and Calculations'!X276</f>
        <v>Spring</v>
      </c>
      <c r="Q277" s="44" t="str">
        <f t="shared" si="137"/>
        <v>Low Risk</v>
      </c>
      <c r="R277" s="44" t="str">
        <f t="shared" si="138"/>
        <v>Low Risk</v>
      </c>
      <c r="S277" s="45" t="str">
        <f t="shared" si="139"/>
        <v>Intermediate Level of Service</v>
      </c>
      <c r="T277" s="62" t="str">
        <f t="shared" si="136"/>
        <v>Low Priority</v>
      </c>
      <c r="U277" s="46">
        <f t="shared" si="140"/>
        <v>7</v>
      </c>
      <c r="V277" s="28" t="str">
        <f t="shared" si="141"/>
        <v>Perform Routine Preventative Maintenance</v>
      </c>
      <c r="W277" s="47" t="str">
        <f t="shared" si="142"/>
        <v/>
      </c>
      <c r="X277" s="27" t="str">
        <f t="shared" si="143"/>
        <v>Maintain O&amp;M and Routine Monitoring</v>
      </c>
      <c r="Y277" s="48">
        <f t="shared" si="144"/>
        <v>16</v>
      </c>
      <c r="Z277" s="48">
        <f t="shared" si="145"/>
        <v>6</v>
      </c>
      <c r="AA277" s="48">
        <f t="shared" si="146"/>
        <v>16</v>
      </c>
      <c r="AB277" s="48">
        <f t="shared" si="147"/>
        <v>6</v>
      </c>
      <c r="AC277" s="48">
        <f t="shared" si="148"/>
        <v>16</v>
      </c>
      <c r="AD277" s="48" t="str">
        <f t="shared" si="149"/>
        <v xml:space="preserve"> </v>
      </c>
      <c r="AE277" s="48" t="str">
        <f t="shared" si="150"/>
        <v xml:space="preserve"> </v>
      </c>
      <c r="AF277" s="48" t="str">
        <f t="shared" si="151"/>
        <v xml:space="preserve"> </v>
      </c>
      <c r="AG277" s="49" t="str">
        <f t="shared" si="152"/>
        <v/>
      </c>
      <c r="AH277" s="48">
        <f t="shared" si="153"/>
        <v>6</v>
      </c>
      <c r="AI277" s="50">
        <f>'Details and Calculations'!AE276</f>
        <v>1</v>
      </c>
      <c r="AJ277" s="50">
        <f>'Details and Calculations'!AM276</f>
        <v>1</v>
      </c>
      <c r="AK277" s="50">
        <f>'Details and Calculations'!AR276</f>
        <v>1</v>
      </c>
      <c r="AL277" s="50">
        <f>'Details and Calculations'!AW276</f>
        <v>1</v>
      </c>
      <c r="AM277" s="50">
        <f>'Details and Calculations'!BA276</f>
        <v>1</v>
      </c>
      <c r="AN277" s="50" t="str">
        <f>'Details and Calculations'!BF276</f>
        <v xml:space="preserve"> </v>
      </c>
      <c r="AO277" s="50" t="str">
        <f>'Details and Calculations'!BI276</f>
        <v xml:space="preserve"> </v>
      </c>
      <c r="AP277" s="50" t="str">
        <f>'Details and Calculations'!BM276</f>
        <v xml:space="preserve"> </v>
      </c>
      <c r="AQ277" s="50" t="str">
        <f>'Details and Calculations'!BP276</f>
        <v xml:space="preserve"> </v>
      </c>
      <c r="AR277" s="50">
        <f>'Details and Calculations'!CC276</f>
        <v>1</v>
      </c>
      <c r="AS277" s="50">
        <f>'Details and Calculations'!CJ276</f>
        <v>1</v>
      </c>
      <c r="AT277" s="51">
        <f>'Details and Calculations'!T276</f>
        <v>1</v>
      </c>
      <c r="AU277" s="51">
        <f>'Details and Calculations'!Z276</f>
        <v>1</v>
      </c>
      <c r="AV277" s="51">
        <f>'Details and Calculations'!S276</f>
        <v>0</v>
      </c>
      <c r="AW277" s="51">
        <f>'Details and Calculations'!AI276</f>
        <v>1</v>
      </c>
      <c r="AX277" s="51">
        <f>'Details and Calculations'!BY276</f>
        <v>1</v>
      </c>
      <c r="AY277" s="51">
        <f>'Details and Calculations'!CG276</f>
        <v>1</v>
      </c>
      <c r="AZ277" s="51">
        <f>'Details and Calculations'!CI276</f>
        <v>1</v>
      </c>
      <c r="BA277" s="51">
        <f t="shared" si="154"/>
        <v>1</v>
      </c>
      <c r="BB277" s="52">
        <f>'Details and Calculations'!Y276</f>
        <v>2</v>
      </c>
      <c r="BC277" s="52">
        <f>'Details and Calculations'!AC276</f>
        <v>2</v>
      </c>
      <c r="BD277" s="52">
        <f>'Details and Calculations'!AK276</f>
        <v>2</v>
      </c>
      <c r="BE277" s="52">
        <f>'Details and Calculations'!AN276</f>
        <v>35000</v>
      </c>
      <c r="BF277" s="52">
        <f>'Details and Calculations'!AP276</f>
        <v>7</v>
      </c>
      <c r="BG277" s="52">
        <f>'Details and Calculations'!AT276</f>
        <v>14</v>
      </c>
      <c r="BH277" s="52">
        <f>'Details and Calculations'!AY276</f>
        <v>2</v>
      </c>
      <c r="BI277" s="52">
        <f>'Details and Calculations'!BB276</f>
        <v>35000</v>
      </c>
      <c r="BJ277" s="52" t="str">
        <f>'Details and Calculations'!BD276</f>
        <v xml:space="preserve"> </v>
      </c>
      <c r="BK277" s="52">
        <f>'Details and Calculations'!CA276</f>
        <v>1</v>
      </c>
      <c r="BL277" s="43">
        <f>'Details and Calculations'!AA276</f>
        <v>1</v>
      </c>
      <c r="BM277" s="43" t="str">
        <f>'Details and Calculations'!AB276</f>
        <v/>
      </c>
      <c r="BN277" s="43">
        <f>'Details and Calculations'!AD276</f>
        <v>2003</v>
      </c>
      <c r="BO277" s="43">
        <f>'Details and Calculations'!AJ276</f>
        <v>1</v>
      </c>
      <c r="BP277" s="43">
        <f>'Details and Calculations'!AL276</f>
        <v>2003</v>
      </c>
      <c r="BQ277" s="43">
        <f>'Details and Calculations'!AO276</f>
        <v>1</v>
      </c>
      <c r="BR277" s="43">
        <f>'Details and Calculations'!AQ276</f>
        <v>2003</v>
      </c>
      <c r="BS277" s="43">
        <f>'Details and Calculations'!AS276</f>
        <v>1</v>
      </c>
      <c r="BT277" s="43">
        <f>'Details and Calculations'!AV276</f>
        <v>2003</v>
      </c>
      <c r="BU277" s="43">
        <f>'Details and Calculations'!AX276</f>
        <v>1</v>
      </c>
      <c r="BV277" s="43">
        <f>'Details and Calculations'!AZ276</f>
        <v>2003</v>
      </c>
      <c r="BW277" s="43">
        <f>'Details and Calculations'!BC276</f>
        <v>0</v>
      </c>
      <c r="BX277" s="43" t="str">
        <f>'Details and Calculations'!BE276</f>
        <v xml:space="preserve"> </v>
      </c>
      <c r="BY277" s="43" t="str">
        <f>'Details and Calculations'!BG276</f>
        <v xml:space="preserve"> </v>
      </c>
      <c r="BZ277" s="43" t="str">
        <f>'Details and Calculations'!BH276</f>
        <v xml:space="preserve"> </v>
      </c>
      <c r="CA277" s="43">
        <f>'Details and Calculations'!BJ276</f>
        <v>0</v>
      </c>
      <c r="CB277" s="43" t="str">
        <f>'Details and Calculations'!BK276</f>
        <v/>
      </c>
      <c r="CC277" s="43" t="str">
        <f>'Details and Calculations'!BL276</f>
        <v xml:space="preserve"> </v>
      </c>
      <c r="CD277" s="43" t="str">
        <f>'Details and Calculations'!BN276</f>
        <v xml:space="preserve"> </v>
      </c>
      <c r="CE277" s="43" t="str">
        <f>'Details and Calculations'!BO276</f>
        <v xml:space="preserve"> </v>
      </c>
      <c r="CF277" s="43">
        <f>'Details and Calculations'!BZ276</f>
        <v>1</v>
      </c>
      <c r="CG277" s="43">
        <f>'Details and Calculations'!CB276</f>
        <v>2003</v>
      </c>
      <c r="CH277" s="31"/>
      <c r="CI277" s="53"/>
    </row>
    <row r="278" spans="1:87" x14ac:dyDescent="0.3">
      <c r="A278" s="43">
        <f>'Details and Calculations'!A277</f>
        <v>2017</v>
      </c>
      <c r="B278" s="43" t="str">
        <f>'Details and Calculations'!C277</f>
        <v>Rwanda</v>
      </c>
      <c r="C278" s="43" t="str">
        <f>'Details and Calculations'!D277</f>
        <v>Rulindo</v>
      </c>
      <c r="D278" s="43" t="str">
        <f>'Details and Calculations'!E277</f>
        <v>Shyorongi</v>
      </c>
      <c r="E278" s="43" t="str">
        <f>'Details and Calculations'!F277</f>
        <v>Muvumu</v>
      </c>
      <c r="F278" s="43" t="str">
        <f>'Details and Calculations'!G277</f>
        <v>Kagunda</v>
      </c>
      <c r="G278" s="43" t="str">
        <f>'Details and Calculations'!H277</f>
        <v/>
      </c>
      <c r="H278" s="43" t="str">
        <f>'Details and Calculations'!I277</f>
        <v/>
      </c>
      <c r="I278" s="43" t="str">
        <f>'Details and Calculations'!J277</f>
        <v>Muvumu- Taba</v>
      </c>
      <c r="J278" s="43">
        <f>'Details and Calculations'!K277</f>
        <v>94</v>
      </c>
      <c r="K278" s="43">
        <f>'Details and Calculations'!O277</f>
        <v>20</v>
      </c>
      <c r="L278" s="43" t="str">
        <f>'Details and Calculations'!P278</f>
        <v xml:space="preserve"> </v>
      </c>
      <c r="M278" s="43" t="str">
        <f>'Details and Calculations'!U277</f>
        <v>Piped Network -- Gravity Only</v>
      </c>
      <c r="N278" s="43">
        <f>'Details and Calculations'!V277</f>
        <v>2013</v>
      </c>
      <c r="O278" s="43" t="str">
        <f>'Details and Calculations'!W277</f>
        <v>Governement (District, Wasac) And Water For People</v>
      </c>
      <c r="P278" s="43" t="str">
        <f>'Details and Calculations'!X277</f>
        <v>Spring</v>
      </c>
      <c r="Q278" s="44" t="str">
        <f t="shared" si="137"/>
        <v>Low Risk</v>
      </c>
      <c r="R278" s="44" t="str">
        <f t="shared" si="138"/>
        <v>Low Risk</v>
      </c>
      <c r="S278" s="45" t="str">
        <f t="shared" si="139"/>
        <v>Intermediate Level of Service</v>
      </c>
      <c r="T278" s="62" t="str">
        <f t="shared" si="136"/>
        <v>Low Priority</v>
      </c>
      <c r="U278" s="46">
        <f t="shared" si="140"/>
        <v>6</v>
      </c>
      <c r="V278" s="28" t="str">
        <f t="shared" si="141"/>
        <v>Repair or Replace Components</v>
      </c>
      <c r="W278" s="47" t="str">
        <f t="shared" si="142"/>
        <v xml:space="preserve">Storage Tank, </v>
      </c>
      <c r="X278" s="27" t="str">
        <f t="shared" si="143"/>
        <v>Create Plan To Repair or Replace Components</v>
      </c>
      <c r="Y278" s="48" t="str">
        <f t="shared" si="144"/>
        <v xml:space="preserve"> </v>
      </c>
      <c r="Z278" s="48">
        <f t="shared" si="145"/>
        <v>16</v>
      </c>
      <c r="AA278" s="48">
        <f t="shared" si="146"/>
        <v>26</v>
      </c>
      <c r="AB278" s="48">
        <f t="shared" si="147"/>
        <v>16</v>
      </c>
      <c r="AC278" s="48">
        <f t="shared" si="148"/>
        <v>26</v>
      </c>
      <c r="AD278" s="48" t="str">
        <f t="shared" si="149"/>
        <v xml:space="preserve"> </v>
      </c>
      <c r="AE278" s="48" t="str">
        <f t="shared" si="150"/>
        <v xml:space="preserve"> </v>
      </c>
      <c r="AF278" s="48" t="str">
        <f t="shared" si="151"/>
        <v xml:space="preserve"> </v>
      </c>
      <c r="AG278" s="49" t="str">
        <f t="shared" si="152"/>
        <v/>
      </c>
      <c r="AH278" s="48">
        <f t="shared" si="153"/>
        <v>16</v>
      </c>
      <c r="AI278" s="50" t="str">
        <f>'Details and Calculations'!AE277</f>
        <v xml:space="preserve"> </v>
      </c>
      <c r="AJ278" s="50">
        <f>'Details and Calculations'!AM277</f>
        <v>1</v>
      </c>
      <c r="AK278" s="50">
        <f>'Details and Calculations'!AR277</f>
        <v>2</v>
      </c>
      <c r="AL278" s="50">
        <f>'Details and Calculations'!AW277</f>
        <v>1</v>
      </c>
      <c r="AM278" s="50">
        <f>'Details and Calculations'!BA277</f>
        <v>1</v>
      </c>
      <c r="AN278" s="50" t="str">
        <f>'Details and Calculations'!BF277</f>
        <v xml:space="preserve"> </v>
      </c>
      <c r="AO278" s="50" t="str">
        <f>'Details and Calculations'!BI277</f>
        <v xml:space="preserve"> </v>
      </c>
      <c r="AP278" s="50" t="str">
        <f>'Details and Calculations'!BM277</f>
        <v xml:space="preserve"> </v>
      </c>
      <c r="AQ278" s="50" t="str">
        <f>'Details and Calculations'!BP277</f>
        <v xml:space="preserve"> </v>
      </c>
      <c r="AR278" s="50">
        <f>'Details and Calculations'!CC277</f>
        <v>1</v>
      </c>
      <c r="AS278" s="50">
        <f>'Details and Calculations'!CJ277</f>
        <v>2</v>
      </c>
      <c r="AT278" s="51">
        <f>'Details and Calculations'!T277</f>
        <v>1</v>
      </c>
      <c r="AU278" s="51">
        <f>'Details and Calculations'!Z277</f>
        <v>1</v>
      </c>
      <c r="AV278" s="51">
        <f>'Details and Calculations'!S277</f>
        <v>1</v>
      </c>
      <c r="AW278" s="51">
        <f>'Details and Calculations'!AI277</f>
        <v>1</v>
      </c>
      <c r="AX278" s="51">
        <f>'Details and Calculations'!BY277</f>
        <v>1</v>
      </c>
      <c r="AY278" s="51">
        <f>'Details and Calculations'!CG277</f>
        <v>0</v>
      </c>
      <c r="AZ278" s="51">
        <f>'Details and Calculations'!CI277</f>
        <v>1</v>
      </c>
      <c r="BA278" s="51">
        <f t="shared" si="154"/>
        <v>0</v>
      </c>
      <c r="BB278" s="52">
        <f>'Details and Calculations'!Y277</f>
        <v>1</v>
      </c>
      <c r="BC278" s="52" t="str">
        <f>'Details and Calculations'!AC277</f>
        <v xml:space="preserve"> </v>
      </c>
      <c r="BD278" s="52">
        <f>'Details and Calculations'!AK277</f>
        <v>1</v>
      </c>
      <c r="BE278" s="52">
        <f>'Details and Calculations'!AN277</f>
        <v>800</v>
      </c>
      <c r="BF278" s="52">
        <f>'Details and Calculations'!AP277</f>
        <v>3</v>
      </c>
      <c r="BG278" s="52">
        <f>'Details and Calculations'!AT277</f>
        <v>9</v>
      </c>
      <c r="BH278" s="52">
        <f>'Details and Calculations'!AY277</f>
        <v>1</v>
      </c>
      <c r="BI278" s="52">
        <f>'Details and Calculations'!BB277</f>
        <v>7500</v>
      </c>
      <c r="BJ278" s="52" t="str">
        <f>'Details and Calculations'!BD277</f>
        <v xml:space="preserve"> </v>
      </c>
      <c r="BK278" s="52">
        <f>'Details and Calculations'!CA277</f>
        <v>1</v>
      </c>
      <c r="BL278" s="43">
        <f>'Details and Calculations'!AA277</f>
        <v>0</v>
      </c>
      <c r="BM278" s="43" t="str">
        <f>'Details and Calculations'!AB277</f>
        <v/>
      </c>
      <c r="BN278" s="43" t="str">
        <f>'Details and Calculations'!AD277</f>
        <v xml:space="preserve"> </v>
      </c>
      <c r="BO278" s="43">
        <f>'Details and Calculations'!AJ277</f>
        <v>1</v>
      </c>
      <c r="BP278" s="43">
        <f>'Details and Calculations'!AL277</f>
        <v>2013</v>
      </c>
      <c r="BQ278" s="43">
        <f>'Details and Calculations'!AO277</f>
        <v>1</v>
      </c>
      <c r="BR278" s="43">
        <f>'Details and Calculations'!AQ277</f>
        <v>2013</v>
      </c>
      <c r="BS278" s="43">
        <f>'Details and Calculations'!AS277</f>
        <v>1</v>
      </c>
      <c r="BT278" s="43">
        <f>'Details and Calculations'!AV277</f>
        <v>2013</v>
      </c>
      <c r="BU278" s="43">
        <f>'Details and Calculations'!AX277</f>
        <v>1</v>
      </c>
      <c r="BV278" s="43">
        <f>'Details and Calculations'!AZ277</f>
        <v>2013</v>
      </c>
      <c r="BW278" s="43">
        <f>'Details and Calculations'!BC277</f>
        <v>0</v>
      </c>
      <c r="BX278" s="43" t="str">
        <f>'Details and Calculations'!BE277</f>
        <v xml:space="preserve"> </v>
      </c>
      <c r="BY278" s="43" t="str">
        <f>'Details and Calculations'!BG277</f>
        <v xml:space="preserve"> </v>
      </c>
      <c r="BZ278" s="43" t="str">
        <f>'Details and Calculations'!BH277</f>
        <v xml:space="preserve"> </v>
      </c>
      <c r="CA278" s="43">
        <f>'Details and Calculations'!BJ277</f>
        <v>0</v>
      </c>
      <c r="CB278" s="43" t="str">
        <f>'Details and Calculations'!BK277</f>
        <v/>
      </c>
      <c r="CC278" s="43" t="str">
        <f>'Details and Calculations'!BL277</f>
        <v xml:space="preserve"> </v>
      </c>
      <c r="CD278" s="43" t="str">
        <f>'Details and Calculations'!BN277</f>
        <v xml:space="preserve"> </v>
      </c>
      <c r="CE278" s="43" t="str">
        <f>'Details and Calculations'!BO277</f>
        <v xml:space="preserve"> </v>
      </c>
      <c r="CF278" s="43">
        <f>'Details and Calculations'!BZ277</f>
        <v>1</v>
      </c>
      <c r="CG278" s="43">
        <f>'Details and Calculations'!CB277</f>
        <v>2013</v>
      </c>
      <c r="CH278" s="31"/>
      <c r="CI278" s="53"/>
    </row>
    <row r="279" spans="1:87" x14ac:dyDescent="0.3">
      <c r="A279" s="43">
        <f>'Details and Calculations'!A278</f>
        <v>2017</v>
      </c>
      <c r="B279" s="43" t="str">
        <f>'Details and Calculations'!C278</f>
        <v>Rwanda</v>
      </c>
      <c r="C279" s="43" t="str">
        <f>'Details and Calculations'!D278</f>
        <v>Rulindo</v>
      </c>
      <c r="D279" s="43" t="str">
        <f>'Details and Calculations'!E278</f>
        <v>Burega</v>
      </c>
      <c r="E279" s="43" t="str">
        <f>'Details and Calculations'!F278</f>
        <v>Karengeli</v>
      </c>
      <c r="F279" s="43" t="str">
        <f>'Details and Calculations'!G278</f>
        <v>Rwamiko</v>
      </c>
      <c r="G279" s="43" t="str">
        <f>'Details and Calculations'!H278</f>
        <v/>
      </c>
      <c r="H279" s="43" t="str">
        <f>'Details and Calculations'!I278</f>
        <v/>
      </c>
      <c r="I279" s="43" t="str">
        <f>'Details and Calculations'!J278</f>
        <v>Rwamugaza</v>
      </c>
      <c r="J279" s="43">
        <f>'Details and Calculations'!K278</f>
        <v>440</v>
      </c>
      <c r="K279" s="43">
        <f>'Details and Calculations'!O278</f>
        <v>440</v>
      </c>
      <c r="L279" s="43">
        <f>'Details and Calculations'!P279</f>
        <v>93</v>
      </c>
      <c r="M279" s="43" t="str">
        <f>'Details and Calculations'!U278</f>
        <v>Piped Network With Pump</v>
      </c>
      <c r="N279" s="43">
        <f>'Details and Calculations'!V278</f>
        <v>2012</v>
      </c>
      <c r="O279" s="43" t="str">
        <f>'Details and Calculations'!W278</f>
        <v>Governement (District, Wasac) And Water For People</v>
      </c>
      <c r="P279" s="43" t="str">
        <f>'Details and Calculations'!X278</f>
        <v>Spring</v>
      </c>
      <c r="Q279" s="44" t="str">
        <f t="shared" si="137"/>
        <v>Low Risk</v>
      </c>
      <c r="R279" s="44" t="str">
        <f t="shared" si="138"/>
        <v>Low Risk</v>
      </c>
      <c r="S279" s="45" t="str">
        <f t="shared" si="139"/>
        <v>Intermediate Level of Service</v>
      </c>
      <c r="T279" s="62" t="str">
        <f t="shared" si="136"/>
        <v>Low Priority</v>
      </c>
      <c r="U279" s="46">
        <f t="shared" si="140"/>
        <v>7</v>
      </c>
      <c r="V279" s="28" t="str">
        <f t="shared" si="141"/>
        <v>Perform Routine Preventative Maintenance</v>
      </c>
      <c r="W279" s="47" t="str">
        <f t="shared" si="142"/>
        <v/>
      </c>
      <c r="X279" s="27" t="str">
        <f t="shared" si="143"/>
        <v>Maintain O&amp;M and Routine Monitoring</v>
      </c>
      <c r="Y279" s="48">
        <f t="shared" si="144"/>
        <v>22</v>
      </c>
      <c r="Z279" s="48">
        <f t="shared" si="145"/>
        <v>15</v>
      </c>
      <c r="AA279" s="48">
        <f t="shared" si="146"/>
        <v>25</v>
      </c>
      <c r="AB279" s="48">
        <f t="shared" si="147"/>
        <v>15</v>
      </c>
      <c r="AC279" s="48">
        <f t="shared" si="148"/>
        <v>25</v>
      </c>
      <c r="AD279" s="48">
        <f t="shared" si="149"/>
        <v>-1</v>
      </c>
      <c r="AE279" s="48">
        <f t="shared" si="150"/>
        <v>12</v>
      </c>
      <c r="AF279" s="48" t="str">
        <f t="shared" si="151"/>
        <v xml:space="preserve"> </v>
      </c>
      <c r="AG279" s="49" t="str">
        <f t="shared" si="152"/>
        <v/>
      </c>
      <c r="AH279" s="48">
        <f t="shared" si="153"/>
        <v>15</v>
      </c>
      <c r="AI279" s="50">
        <f>'Details and Calculations'!AE278</f>
        <v>1</v>
      </c>
      <c r="AJ279" s="50">
        <f>'Details and Calculations'!AM278</f>
        <v>1</v>
      </c>
      <c r="AK279" s="50">
        <f>'Details and Calculations'!AR278</f>
        <v>1</v>
      </c>
      <c r="AL279" s="50">
        <f>'Details and Calculations'!AW278</f>
        <v>1</v>
      </c>
      <c r="AM279" s="50">
        <f>'Details and Calculations'!BA278</f>
        <v>1</v>
      </c>
      <c r="AN279" s="50">
        <f>'Details and Calculations'!BF278</f>
        <v>1</v>
      </c>
      <c r="AO279" s="50">
        <f>'Details and Calculations'!BI278</f>
        <v>1</v>
      </c>
      <c r="AP279" s="50" t="str">
        <f>'Details and Calculations'!BM278</f>
        <v xml:space="preserve"> </v>
      </c>
      <c r="AQ279" s="50" t="str">
        <f>'Details and Calculations'!BP278</f>
        <v xml:space="preserve"> </v>
      </c>
      <c r="AR279" s="50">
        <f>'Details and Calculations'!CC278</f>
        <v>1</v>
      </c>
      <c r="AS279" s="50">
        <f>'Details and Calculations'!CJ278</f>
        <v>1</v>
      </c>
      <c r="AT279" s="51">
        <f>'Details and Calculations'!T278</f>
        <v>1</v>
      </c>
      <c r="AU279" s="51">
        <f>'Details and Calculations'!Z278</f>
        <v>1</v>
      </c>
      <c r="AV279" s="51">
        <f>'Details and Calculations'!S278</f>
        <v>0</v>
      </c>
      <c r="AW279" s="51">
        <f>'Details and Calculations'!AI278</f>
        <v>1</v>
      </c>
      <c r="AX279" s="51">
        <f>'Details and Calculations'!BY278</f>
        <v>1</v>
      </c>
      <c r="AY279" s="51">
        <f>'Details and Calculations'!CG278</f>
        <v>1</v>
      </c>
      <c r="AZ279" s="51">
        <f>'Details and Calculations'!CI278</f>
        <v>1</v>
      </c>
      <c r="BA279" s="51">
        <f t="shared" si="154"/>
        <v>1</v>
      </c>
      <c r="BB279" s="52">
        <f>'Details and Calculations'!Y278</f>
        <v>3</v>
      </c>
      <c r="BC279" s="52">
        <f>'Details and Calculations'!AC278</f>
        <v>3</v>
      </c>
      <c r="BD279" s="52">
        <f>'Details and Calculations'!AK278</f>
        <v>2</v>
      </c>
      <c r="BE279" s="52">
        <f>'Details and Calculations'!AN278</f>
        <v>5000</v>
      </c>
      <c r="BF279" s="52">
        <f>'Details and Calculations'!AP278</f>
        <v>16</v>
      </c>
      <c r="BG279" s="52">
        <f>'Details and Calculations'!AT278</f>
        <v>8</v>
      </c>
      <c r="BH279" s="52">
        <f>'Details and Calculations'!AY278</f>
        <v>2</v>
      </c>
      <c r="BI279" s="52">
        <f>'Details and Calculations'!BB278</f>
        <v>5000</v>
      </c>
      <c r="BJ279" s="52">
        <f>'Details and Calculations'!BD278</f>
        <v>1</v>
      </c>
      <c r="BK279" s="52">
        <f>'Details and Calculations'!CA278</f>
        <v>1</v>
      </c>
      <c r="BL279" s="43">
        <f>'Details and Calculations'!AA278</f>
        <v>1</v>
      </c>
      <c r="BM279" s="43" t="str">
        <f>'Details and Calculations'!AB278</f>
        <v/>
      </c>
      <c r="BN279" s="43">
        <f>'Details and Calculations'!AD278</f>
        <v>2009</v>
      </c>
      <c r="BO279" s="43">
        <f>'Details and Calculations'!AJ278</f>
        <v>1</v>
      </c>
      <c r="BP279" s="43">
        <f>'Details and Calculations'!AL278</f>
        <v>2012</v>
      </c>
      <c r="BQ279" s="43">
        <f>'Details and Calculations'!AO278</f>
        <v>1</v>
      </c>
      <c r="BR279" s="43">
        <f>'Details and Calculations'!AQ278</f>
        <v>2012</v>
      </c>
      <c r="BS279" s="43">
        <f>'Details and Calculations'!AS278</f>
        <v>1</v>
      </c>
      <c r="BT279" s="43">
        <f>'Details and Calculations'!AV278</f>
        <v>2012</v>
      </c>
      <c r="BU279" s="43">
        <f>'Details and Calculations'!AX278</f>
        <v>1</v>
      </c>
      <c r="BV279" s="43">
        <f>'Details and Calculations'!AZ278</f>
        <v>2012</v>
      </c>
      <c r="BW279" s="43">
        <f>'Details and Calculations'!BC278</f>
        <v>1</v>
      </c>
      <c r="BX279" s="43">
        <f>'Details and Calculations'!BE278</f>
        <v>2009</v>
      </c>
      <c r="BY279" s="43">
        <f>'Details and Calculations'!BG278</f>
        <v>1</v>
      </c>
      <c r="BZ279" s="43">
        <f>'Details and Calculations'!BH278</f>
        <v>2009</v>
      </c>
      <c r="CA279" s="43">
        <f>'Details and Calculations'!BJ278</f>
        <v>0</v>
      </c>
      <c r="CB279" s="43" t="str">
        <f>'Details and Calculations'!BK278</f>
        <v/>
      </c>
      <c r="CC279" s="43" t="str">
        <f>'Details and Calculations'!BL278</f>
        <v xml:space="preserve"> </v>
      </c>
      <c r="CD279" s="43" t="str">
        <f>'Details and Calculations'!BN278</f>
        <v xml:space="preserve"> </v>
      </c>
      <c r="CE279" s="43" t="str">
        <f>'Details and Calculations'!BO278</f>
        <v xml:space="preserve"> </v>
      </c>
      <c r="CF279" s="43">
        <f>'Details and Calculations'!BZ278</f>
        <v>1</v>
      </c>
      <c r="CG279" s="43">
        <f>'Details and Calculations'!CB278</f>
        <v>2012</v>
      </c>
      <c r="CH279" s="31"/>
      <c r="CI279" s="53"/>
    </row>
    <row r="280" spans="1:87" x14ac:dyDescent="0.3">
      <c r="A280" s="43">
        <f>'Details and Calculations'!A279</f>
        <v>2017</v>
      </c>
      <c r="B280" s="43" t="str">
        <f>'Details and Calculations'!C279</f>
        <v>Rwanda</v>
      </c>
      <c r="C280" s="43" t="str">
        <f>'Details and Calculations'!D279</f>
        <v>Rulindo</v>
      </c>
      <c r="D280" s="43" t="str">
        <f>'Details and Calculations'!E279</f>
        <v>Rusiga</v>
      </c>
      <c r="E280" s="43" t="str">
        <f>'Details and Calculations'!F279</f>
        <v>Taba</v>
      </c>
      <c r="F280" s="43" t="str">
        <f>'Details and Calculations'!G279</f>
        <v>Bitare</v>
      </c>
      <c r="G280" s="43" t="str">
        <f>'Details and Calculations'!H279</f>
        <v/>
      </c>
      <c r="H280" s="43" t="str">
        <f>'Details and Calculations'!I279</f>
        <v/>
      </c>
      <c r="I280" s="43" t="str">
        <f>'Details and Calculations'!J279</f>
        <v>Muvumu-Taba</v>
      </c>
      <c r="J280" s="43">
        <f>'Details and Calculations'!K279</f>
        <v>113</v>
      </c>
      <c r="K280" s="43">
        <f>'Details and Calculations'!O279</f>
        <v>20</v>
      </c>
      <c r="L280" s="43" t="str">
        <f>'Details and Calculations'!P280</f>
        <v xml:space="preserve"> </v>
      </c>
      <c r="M280" s="43" t="str">
        <f>'Details and Calculations'!U279</f>
        <v>Piped Network -- Gravity Only</v>
      </c>
      <c r="N280" s="43">
        <f>'Details and Calculations'!V279</f>
        <v>2013</v>
      </c>
      <c r="O280" s="43" t="str">
        <f>'Details and Calculations'!W279</f>
        <v>Governement (District, Wasac) And Water For People</v>
      </c>
      <c r="P280" s="43" t="str">
        <f>'Details and Calculations'!X279</f>
        <v>Spring</v>
      </c>
      <c r="Q280" s="44" t="str">
        <f t="shared" si="137"/>
        <v>Low Risk</v>
      </c>
      <c r="R280" s="44" t="str">
        <f t="shared" si="138"/>
        <v>Medium Risk</v>
      </c>
      <c r="S280" s="45" t="str">
        <f t="shared" si="139"/>
        <v>Intermediate Level of Service</v>
      </c>
      <c r="T280" s="62" t="str">
        <f t="shared" si="136"/>
        <v>Low Priority</v>
      </c>
      <c r="U280" s="46">
        <f t="shared" si="140"/>
        <v>6</v>
      </c>
      <c r="V280" s="28" t="str">
        <f t="shared" si="141"/>
        <v>Repair or Replace Components</v>
      </c>
      <c r="W280" s="47" t="str">
        <f t="shared" si="142"/>
        <v>Storage Tank, Kiosk/Tap Stand</v>
      </c>
      <c r="X280" s="27" t="str">
        <f t="shared" si="143"/>
        <v>Create Plan To Repair or Replace Components</v>
      </c>
      <c r="Y280" s="48" t="str">
        <f t="shared" si="144"/>
        <v xml:space="preserve"> </v>
      </c>
      <c r="Z280" s="48">
        <f t="shared" si="145"/>
        <v>16</v>
      </c>
      <c r="AA280" s="48">
        <f t="shared" si="146"/>
        <v>26</v>
      </c>
      <c r="AB280" s="48">
        <f t="shared" si="147"/>
        <v>16</v>
      </c>
      <c r="AC280" s="48">
        <f t="shared" si="148"/>
        <v>26</v>
      </c>
      <c r="AD280" s="48" t="str">
        <f t="shared" si="149"/>
        <v xml:space="preserve"> </v>
      </c>
      <c r="AE280" s="48" t="str">
        <f t="shared" si="150"/>
        <v xml:space="preserve"> </v>
      </c>
      <c r="AF280" s="48" t="str">
        <f t="shared" si="151"/>
        <v xml:space="preserve"> </v>
      </c>
      <c r="AG280" s="49" t="str">
        <f t="shared" si="152"/>
        <v/>
      </c>
      <c r="AH280" s="48">
        <f t="shared" si="153"/>
        <v>16</v>
      </c>
      <c r="AI280" s="50" t="str">
        <f>'Details and Calculations'!AE279</f>
        <v xml:space="preserve"> </v>
      </c>
      <c r="AJ280" s="50">
        <f>'Details and Calculations'!AM279</f>
        <v>1</v>
      </c>
      <c r="AK280" s="50">
        <f>'Details and Calculations'!AR279</f>
        <v>2</v>
      </c>
      <c r="AL280" s="50">
        <f>'Details and Calculations'!AW279</f>
        <v>1</v>
      </c>
      <c r="AM280" s="50">
        <f>'Details and Calculations'!BA279</f>
        <v>1</v>
      </c>
      <c r="AN280" s="50" t="str">
        <f>'Details and Calculations'!BF279</f>
        <v xml:space="preserve"> </v>
      </c>
      <c r="AO280" s="50" t="str">
        <f>'Details and Calculations'!BI279</f>
        <v xml:space="preserve"> </v>
      </c>
      <c r="AP280" s="50" t="str">
        <f>'Details and Calculations'!BM279</f>
        <v xml:space="preserve"> </v>
      </c>
      <c r="AQ280" s="50" t="str">
        <f>'Details and Calculations'!BP279</f>
        <v xml:space="preserve"> </v>
      </c>
      <c r="AR280" s="50">
        <f>'Details and Calculations'!CC279</f>
        <v>2</v>
      </c>
      <c r="AS280" s="50">
        <f>'Details and Calculations'!CJ279</f>
        <v>2</v>
      </c>
      <c r="AT280" s="51">
        <f>'Details and Calculations'!T279</f>
        <v>1</v>
      </c>
      <c r="AU280" s="51">
        <f>'Details and Calculations'!Z279</f>
        <v>1</v>
      </c>
      <c r="AV280" s="51">
        <f>'Details and Calculations'!S279</f>
        <v>1</v>
      </c>
      <c r="AW280" s="51">
        <f>'Details and Calculations'!AI279</f>
        <v>1</v>
      </c>
      <c r="AX280" s="51">
        <f>'Details and Calculations'!BY279</f>
        <v>1</v>
      </c>
      <c r="AY280" s="51">
        <f>'Details and Calculations'!CG279</f>
        <v>0</v>
      </c>
      <c r="AZ280" s="51">
        <f>'Details and Calculations'!CI279</f>
        <v>1</v>
      </c>
      <c r="BA280" s="51">
        <f t="shared" si="154"/>
        <v>0</v>
      </c>
      <c r="BB280" s="52">
        <f>'Details and Calculations'!Y279</f>
        <v>1</v>
      </c>
      <c r="BC280" s="52" t="str">
        <f>'Details and Calculations'!AC279</f>
        <v xml:space="preserve"> </v>
      </c>
      <c r="BD280" s="52">
        <f>'Details and Calculations'!AK279</f>
        <v>1</v>
      </c>
      <c r="BE280" s="52">
        <f>'Details and Calculations'!AN279</f>
        <v>800</v>
      </c>
      <c r="BF280" s="52">
        <f>'Details and Calculations'!AP279</f>
        <v>3</v>
      </c>
      <c r="BG280" s="52">
        <f>'Details and Calculations'!AT279</f>
        <v>9</v>
      </c>
      <c r="BH280" s="52">
        <f>'Details and Calculations'!AY279</f>
        <v>1</v>
      </c>
      <c r="BI280" s="52">
        <f>'Details and Calculations'!BB279</f>
        <v>7500</v>
      </c>
      <c r="BJ280" s="52" t="str">
        <f>'Details and Calculations'!BD279</f>
        <v xml:space="preserve"> </v>
      </c>
      <c r="BK280" s="52">
        <f>'Details and Calculations'!CA279</f>
        <v>1</v>
      </c>
      <c r="BL280" s="43">
        <f>'Details and Calculations'!AA279</f>
        <v>0</v>
      </c>
      <c r="BM280" s="43" t="str">
        <f>'Details and Calculations'!AB279</f>
        <v/>
      </c>
      <c r="BN280" s="43" t="str">
        <f>'Details and Calculations'!AD279</f>
        <v xml:space="preserve"> </v>
      </c>
      <c r="BO280" s="43">
        <f>'Details and Calculations'!AJ279</f>
        <v>1</v>
      </c>
      <c r="BP280" s="43">
        <f>'Details and Calculations'!AL279</f>
        <v>2013</v>
      </c>
      <c r="BQ280" s="43">
        <f>'Details and Calculations'!AO279</f>
        <v>1</v>
      </c>
      <c r="BR280" s="43">
        <f>'Details and Calculations'!AQ279</f>
        <v>2013</v>
      </c>
      <c r="BS280" s="43">
        <f>'Details and Calculations'!AS279</f>
        <v>1</v>
      </c>
      <c r="BT280" s="43">
        <f>'Details and Calculations'!AV279</f>
        <v>2013</v>
      </c>
      <c r="BU280" s="43">
        <f>'Details and Calculations'!AX279</f>
        <v>1</v>
      </c>
      <c r="BV280" s="43">
        <f>'Details and Calculations'!AZ279</f>
        <v>2013</v>
      </c>
      <c r="BW280" s="43">
        <f>'Details and Calculations'!BC279</f>
        <v>0</v>
      </c>
      <c r="BX280" s="43" t="str">
        <f>'Details and Calculations'!BE279</f>
        <v xml:space="preserve"> </v>
      </c>
      <c r="BY280" s="43" t="str">
        <f>'Details and Calculations'!BG279</f>
        <v xml:space="preserve"> </v>
      </c>
      <c r="BZ280" s="43" t="str">
        <f>'Details and Calculations'!BH279</f>
        <v xml:space="preserve"> </v>
      </c>
      <c r="CA280" s="43">
        <f>'Details and Calculations'!BJ279</f>
        <v>0</v>
      </c>
      <c r="CB280" s="43" t="str">
        <f>'Details and Calculations'!BK279</f>
        <v/>
      </c>
      <c r="CC280" s="43" t="str">
        <f>'Details and Calculations'!BL279</f>
        <v xml:space="preserve"> </v>
      </c>
      <c r="CD280" s="43" t="str">
        <f>'Details and Calculations'!BN279</f>
        <v xml:space="preserve"> </v>
      </c>
      <c r="CE280" s="43" t="str">
        <f>'Details and Calculations'!BO279</f>
        <v xml:space="preserve"> </v>
      </c>
      <c r="CF280" s="43">
        <f>'Details and Calculations'!BZ279</f>
        <v>1</v>
      </c>
      <c r="CG280" s="43">
        <f>'Details and Calculations'!CB279</f>
        <v>2013</v>
      </c>
      <c r="CH280" s="31"/>
      <c r="CI280" s="53"/>
    </row>
    <row r="281" spans="1:87" x14ac:dyDescent="0.3">
      <c r="A281" s="43">
        <f>'Details and Calculations'!A280</f>
        <v>2017</v>
      </c>
      <c r="B281" s="43" t="str">
        <f>'Details and Calculations'!C280</f>
        <v>Rwanda</v>
      </c>
      <c r="C281" s="43" t="str">
        <f>'Details and Calculations'!D280</f>
        <v>Rulindo</v>
      </c>
      <c r="D281" s="43" t="str">
        <f>'Details and Calculations'!E280</f>
        <v>Bushoki</v>
      </c>
      <c r="E281" s="43" t="str">
        <f>'Details and Calculations'!F280</f>
        <v>Mukoto</v>
      </c>
      <c r="F281" s="43" t="str">
        <f>'Details and Calculations'!G280</f>
        <v>Gatare</v>
      </c>
      <c r="G281" s="43" t="str">
        <f>'Details and Calculations'!H280</f>
        <v/>
      </c>
      <c r="H281" s="43" t="str">
        <f>'Details and Calculations'!I280</f>
        <v/>
      </c>
      <c r="I281" s="43" t="str">
        <f>'Details and Calculations'!J280</f>
        <v>Gatare water point/Tare-Rusiga pumping</v>
      </c>
      <c r="J281" s="43">
        <f>'Details and Calculations'!K280</f>
        <v>129</v>
      </c>
      <c r="K281" s="43">
        <f>'Details and Calculations'!O280</f>
        <v>129</v>
      </c>
      <c r="L281" s="43" t="str">
        <f>'Details and Calculations'!P281</f>
        <v xml:space="preserve"> </v>
      </c>
      <c r="M281" s="43" t="str">
        <f>'Details and Calculations'!U280</f>
        <v>Piped Network With Pump</v>
      </c>
      <c r="N281" s="43">
        <f>'Details and Calculations'!V280</f>
        <v>2015</v>
      </c>
      <c r="O281" s="43" t="str">
        <f>'Details and Calculations'!W280</f>
        <v>Governement (District, Wasac) And Water For People</v>
      </c>
      <c r="P281" s="43" t="str">
        <f>'Details and Calculations'!X280</f>
        <v>Spring</v>
      </c>
      <c r="Q281" s="44" t="str">
        <f t="shared" si="137"/>
        <v>Low Risk</v>
      </c>
      <c r="R281" s="44" t="str">
        <f t="shared" si="138"/>
        <v>Low Risk</v>
      </c>
      <c r="S281" s="45" t="str">
        <f t="shared" si="139"/>
        <v>Intermediate Level of Service</v>
      </c>
      <c r="T281" s="62" t="str">
        <f t="shared" si="136"/>
        <v>Low Priority</v>
      </c>
      <c r="U281" s="46">
        <f t="shared" si="140"/>
        <v>7</v>
      </c>
      <c r="V281" s="28" t="str">
        <f t="shared" si="141"/>
        <v>Perform Routine Preventative Maintenance</v>
      </c>
      <c r="W281" s="47" t="str">
        <f t="shared" si="142"/>
        <v/>
      </c>
      <c r="X281" s="27" t="str">
        <f t="shared" si="143"/>
        <v>Maintain O&amp;M and Routine Monitoring</v>
      </c>
      <c r="Y281" s="48">
        <f t="shared" si="144"/>
        <v>28</v>
      </c>
      <c r="Z281" s="48">
        <f t="shared" si="145"/>
        <v>18</v>
      </c>
      <c r="AA281" s="48">
        <f t="shared" si="146"/>
        <v>28</v>
      </c>
      <c r="AB281" s="48" t="str">
        <f t="shared" si="147"/>
        <v xml:space="preserve"> </v>
      </c>
      <c r="AC281" s="48">
        <f t="shared" si="148"/>
        <v>28</v>
      </c>
      <c r="AD281" s="48">
        <f t="shared" si="149"/>
        <v>5</v>
      </c>
      <c r="AE281" s="48">
        <f t="shared" si="150"/>
        <v>18</v>
      </c>
      <c r="AF281" s="48" t="str">
        <f t="shared" si="151"/>
        <v xml:space="preserve"> </v>
      </c>
      <c r="AG281" s="49" t="str">
        <f t="shared" si="152"/>
        <v/>
      </c>
      <c r="AH281" s="48">
        <f t="shared" si="153"/>
        <v>18</v>
      </c>
      <c r="AI281" s="50">
        <f>'Details and Calculations'!AE280</f>
        <v>1</v>
      </c>
      <c r="AJ281" s="50">
        <f>'Details and Calculations'!AM280</f>
        <v>1</v>
      </c>
      <c r="AK281" s="50">
        <f>'Details and Calculations'!AR280</f>
        <v>1</v>
      </c>
      <c r="AL281" s="50" t="str">
        <f>'Details and Calculations'!AW280</f>
        <v xml:space="preserve"> </v>
      </c>
      <c r="AM281" s="50">
        <f>'Details and Calculations'!BA280</f>
        <v>1</v>
      </c>
      <c r="AN281" s="50">
        <f>'Details and Calculations'!BF280</f>
        <v>1</v>
      </c>
      <c r="AO281" s="50">
        <f>'Details and Calculations'!BI280</f>
        <v>1</v>
      </c>
      <c r="AP281" s="50" t="str">
        <f>'Details and Calculations'!BM280</f>
        <v xml:space="preserve"> </v>
      </c>
      <c r="AQ281" s="50" t="str">
        <f>'Details and Calculations'!BP280</f>
        <v xml:space="preserve"> </v>
      </c>
      <c r="AR281" s="50">
        <f>'Details and Calculations'!CC280</f>
        <v>1</v>
      </c>
      <c r="AS281" s="50">
        <f>'Details and Calculations'!CJ280</f>
        <v>1</v>
      </c>
      <c r="AT281" s="51">
        <f>'Details and Calculations'!T280</f>
        <v>1</v>
      </c>
      <c r="AU281" s="51">
        <f>'Details and Calculations'!Z280</f>
        <v>1</v>
      </c>
      <c r="AV281" s="51">
        <f>'Details and Calculations'!S280</f>
        <v>0</v>
      </c>
      <c r="AW281" s="51">
        <f>'Details and Calculations'!AI280</f>
        <v>1</v>
      </c>
      <c r="AX281" s="51">
        <f>'Details and Calculations'!BY280</f>
        <v>1</v>
      </c>
      <c r="AY281" s="51">
        <f>'Details and Calculations'!CG280</f>
        <v>1</v>
      </c>
      <c r="AZ281" s="51">
        <f>'Details and Calculations'!CI280</f>
        <v>1</v>
      </c>
      <c r="BA281" s="51">
        <f t="shared" si="154"/>
        <v>1</v>
      </c>
      <c r="BB281" s="52">
        <f>'Details and Calculations'!Y280</f>
        <v>10</v>
      </c>
      <c r="BC281" s="52">
        <f>'Details and Calculations'!AC280</f>
        <v>8</v>
      </c>
      <c r="BD281" s="52">
        <f>'Details and Calculations'!AK280</f>
        <v>1</v>
      </c>
      <c r="BE281" s="52">
        <f>'Details and Calculations'!AN280</f>
        <v>4000</v>
      </c>
      <c r="BF281" s="52">
        <f>'Details and Calculations'!AP280</f>
        <v>1</v>
      </c>
      <c r="BG281" s="52" t="str">
        <f>'Details and Calculations'!AT280</f>
        <v xml:space="preserve"> </v>
      </c>
      <c r="BH281" s="52">
        <f>'Details and Calculations'!AY280</f>
        <v>1</v>
      </c>
      <c r="BI281" s="52">
        <f>'Details and Calculations'!BB280</f>
        <v>8000</v>
      </c>
      <c r="BJ281" s="52">
        <f>'Details and Calculations'!BD280</f>
        <v>2</v>
      </c>
      <c r="BK281" s="52">
        <f>'Details and Calculations'!CA280</f>
        <v>2</v>
      </c>
      <c r="BL281" s="43">
        <f>'Details and Calculations'!AA280</f>
        <v>1</v>
      </c>
      <c r="BM281" s="43" t="str">
        <f>'Details and Calculations'!AB280</f>
        <v>"Springbox" --Intake Structure At A Spring</v>
      </c>
      <c r="BN281" s="43">
        <f>'Details and Calculations'!AD280</f>
        <v>2015</v>
      </c>
      <c r="BO281" s="43">
        <f>'Details and Calculations'!AJ280</f>
        <v>1</v>
      </c>
      <c r="BP281" s="43">
        <f>'Details and Calculations'!AL280</f>
        <v>2015</v>
      </c>
      <c r="BQ281" s="43">
        <f>'Details and Calculations'!AO280</f>
        <v>1</v>
      </c>
      <c r="BR281" s="43">
        <f>'Details and Calculations'!AQ280</f>
        <v>2015</v>
      </c>
      <c r="BS281" s="43">
        <f>'Details and Calculations'!AS280</f>
        <v>0</v>
      </c>
      <c r="BT281" s="43" t="str">
        <f>'Details and Calculations'!AV280</f>
        <v xml:space="preserve"> </v>
      </c>
      <c r="BU281" s="43">
        <f>'Details and Calculations'!AX280</f>
        <v>1</v>
      </c>
      <c r="BV281" s="43">
        <f>'Details and Calculations'!AZ280</f>
        <v>2015</v>
      </c>
      <c r="BW281" s="43">
        <f>'Details and Calculations'!BC280</f>
        <v>1</v>
      </c>
      <c r="BX281" s="43">
        <f>'Details and Calculations'!BE280</f>
        <v>2015</v>
      </c>
      <c r="BY281" s="43">
        <f>'Details and Calculations'!BG280</f>
        <v>1</v>
      </c>
      <c r="BZ281" s="43">
        <f>'Details and Calculations'!BH280</f>
        <v>2015</v>
      </c>
      <c r="CA281" s="43">
        <f>'Details and Calculations'!BJ280</f>
        <v>0</v>
      </c>
      <c r="CB281" s="43" t="str">
        <f>'Details and Calculations'!BK280</f>
        <v/>
      </c>
      <c r="CC281" s="43" t="str">
        <f>'Details and Calculations'!BL280</f>
        <v xml:space="preserve"> </v>
      </c>
      <c r="CD281" s="43" t="str">
        <f>'Details and Calculations'!BN280</f>
        <v xml:space="preserve"> </v>
      </c>
      <c r="CE281" s="43" t="str">
        <f>'Details and Calculations'!BO280</f>
        <v xml:space="preserve"> </v>
      </c>
      <c r="CF281" s="43">
        <f>'Details and Calculations'!BZ280</f>
        <v>1</v>
      </c>
      <c r="CG281" s="43">
        <f>'Details and Calculations'!CB280</f>
        <v>2015</v>
      </c>
      <c r="CH281" s="31"/>
      <c r="CI281" s="53"/>
    </row>
    <row r="282" spans="1:87" x14ac:dyDescent="0.3">
      <c r="A282" s="43">
        <f>'Details and Calculations'!A281</f>
        <v>2017</v>
      </c>
      <c r="B282" s="43" t="str">
        <f>'Details and Calculations'!C281</f>
        <v>Rwanda</v>
      </c>
      <c r="C282" s="43" t="str">
        <f>'Details and Calculations'!D281</f>
        <v>Rulindo</v>
      </c>
      <c r="D282" s="43" t="str">
        <f>'Details and Calculations'!E281</f>
        <v>Ntarabana</v>
      </c>
      <c r="E282" s="43" t="str">
        <f>'Details and Calculations'!F281</f>
        <v>Kajevuba</v>
      </c>
      <c r="F282" s="43" t="str">
        <f>'Details and Calculations'!G281</f>
        <v>Kazi</v>
      </c>
      <c r="G282" s="43" t="str">
        <f>'Details and Calculations'!H281</f>
        <v/>
      </c>
      <c r="H282" s="43" t="str">
        <f>'Details and Calculations'!I281</f>
        <v/>
      </c>
      <c r="I282" s="43" t="str">
        <f>'Details and Calculations'!J281</f>
        <v>Rwamugaza network</v>
      </c>
      <c r="J282" s="43">
        <f>'Details and Calculations'!K281</f>
        <v>184</v>
      </c>
      <c r="K282" s="43">
        <f>'Details and Calculations'!O281</f>
        <v>184</v>
      </c>
      <c r="L282" s="43" t="str">
        <f>'Details and Calculations'!P282</f>
        <v xml:space="preserve"> </v>
      </c>
      <c r="M282" s="43" t="str">
        <f>'Details and Calculations'!U281</f>
        <v>Piped Network -- Gravity Only</v>
      </c>
      <c r="N282" s="43">
        <f>'Details and Calculations'!V281</f>
        <v>2003</v>
      </c>
      <c r="O282" s="43" t="str">
        <f>'Details and Calculations'!W281</f>
        <v>Governement (District, Wasac) And Water For People</v>
      </c>
      <c r="P282" s="43" t="str">
        <f>'Details and Calculations'!X281</f>
        <v>Spring</v>
      </c>
      <c r="Q282" s="44" t="str">
        <f t="shared" si="137"/>
        <v>Low Risk</v>
      </c>
      <c r="R282" s="44" t="str">
        <f t="shared" si="138"/>
        <v>Low Risk</v>
      </c>
      <c r="S282" s="45" t="str">
        <f t="shared" si="139"/>
        <v>Intermediate Level of Service</v>
      </c>
      <c r="T282" s="62" t="str">
        <f t="shared" si="136"/>
        <v>Low Priority</v>
      </c>
      <c r="U282" s="46">
        <f t="shared" si="140"/>
        <v>7</v>
      </c>
      <c r="V282" s="28" t="str">
        <f t="shared" si="141"/>
        <v>Perform Routine Preventative Maintenance</v>
      </c>
      <c r="W282" s="47" t="str">
        <f t="shared" si="142"/>
        <v/>
      </c>
      <c r="X282" s="27" t="str">
        <f t="shared" si="143"/>
        <v>Maintain O&amp;M and Routine Monitoring</v>
      </c>
      <c r="Y282" s="48">
        <f t="shared" si="144"/>
        <v>16</v>
      </c>
      <c r="Z282" s="48">
        <f t="shared" si="145"/>
        <v>6</v>
      </c>
      <c r="AA282" s="48">
        <f t="shared" si="146"/>
        <v>16</v>
      </c>
      <c r="AB282" s="48">
        <f t="shared" si="147"/>
        <v>6</v>
      </c>
      <c r="AC282" s="48">
        <f t="shared" si="148"/>
        <v>16</v>
      </c>
      <c r="AD282" s="48" t="str">
        <f t="shared" si="149"/>
        <v xml:space="preserve"> </v>
      </c>
      <c r="AE282" s="48" t="str">
        <f t="shared" si="150"/>
        <v xml:space="preserve"> </v>
      </c>
      <c r="AF282" s="48" t="str">
        <f t="shared" si="151"/>
        <v xml:space="preserve"> </v>
      </c>
      <c r="AG282" s="49" t="str">
        <f t="shared" si="152"/>
        <v/>
      </c>
      <c r="AH282" s="48">
        <f t="shared" si="153"/>
        <v>6</v>
      </c>
      <c r="AI282" s="50">
        <f>'Details and Calculations'!AE281</f>
        <v>1</v>
      </c>
      <c r="AJ282" s="50">
        <f>'Details and Calculations'!AM281</f>
        <v>1</v>
      </c>
      <c r="AK282" s="50">
        <f>'Details and Calculations'!AR281</f>
        <v>1</v>
      </c>
      <c r="AL282" s="50">
        <f>'Details and Calculations'!AW281</f>
        <v>1</v>
      </c>
      <c r="AM282" s="50">
        <f>'Details and Calculations'!BA281</f>
        <v>1</v>
      </c>
      <c r="AN282" s="50" t="str">
        <f>'Details and Calculations'!BF281</f>
        <v xml:space="preserve"> </v>
      </c>
      <c r="AO282" s="50" t="str">
        <f>'Details and Calculations'!BI281</f>
        <v xml:space="preserve"> </v>
      </c>
      <c r="AP282" s="50" t="str">
        <f>'Details and Calculations'!BM281</f>
        <v xml:space="preserve"> </v>
      </c>
      <c r="AQ282" s="50" t="str">
        <f>'Details and Calculations'!BP281</f>
        <v xml:space="preserve"> </v>
      </c>
      <c r="AR282" s="50">
        <f>'Details and Calculations'!CC281</f>
        <v>1</v>
      </c>
      <c r="AS282" s="50">
        <f>'Details and Calculations'!CJ281</f>
        <v>1</v>
      </c>
      <c r="AT282" s="51">
        <f>'Details and Calculations'!T281</f>
        <v>1</v>
      </c>
      <c r="AU282" s="51">
        <f>'Details and Calculations'!Z281</f>
        <v>1</v>
      </c>
      <c r="AV282" s="51">
        <f>'Details and Calculations'!S281</f>
        <v>0</v>
      </c>
      <c r="AW282" s="51">
        <f>'Details and Calculations'!AI281</f>
        <v>1</v>
      </c>
      <c r="AX282" s="51">
        <f>'Details and Calculations'!BY281</f>
        <v>1</v>
      </c>
      <c r="AY282" s="51">
        <f>'Details and Calculations'!CG281</f>
        <v>1</v>
      </c>
      <c r="AZ282" s="51">
        <f>'Details and Calculations'!CI281</f>
        <v>1</v>
      </c>
      <c r="BA282" s="51">
        <f t="shared" si="154"/>
        <v>1</v>
      </c>
      <c r="BB282" s="52">
        <f>'Details and Calculations'!Y281</f>
        <v>2</v>
      </c>
      <c r="BC282" s="52">
        <f>'Details and Calculations'!AC281</f>
        <v>1</v>
      </c>
      <c r="BD282" s="52">
        <f>'Details and Calculations'!AK281</f>
        <v>2</v>
      </c>
      <c r="BE282" s="52">
        <f>'Details and Calculations'!AN281</f>
        <v>35000</v>
      </c>
      <c r="BF282" s="52">
        <f>'Details and Calculations'!AP281</f>
        <v>7</v>
      </c>
      <c r="BG282" s="52">
        <f>'Details and Calculations'!AT281</f>
        <v>14</v>
      </c>
      <c r="BH282" s="52">
        <f>'Details and Calculations'!AY281</f>
        <v>1</v>
      </c>
      <c r="BI282" s="52">
        <f>'Details and Calculations'!BB281</f>
        <v>35000</v>
      </c>
      <c r="BJ282" s="52" t="str">
        <f>'Details and Calculations'!BD281</f>
        <v xml:space="preserve"> </v>
      </c>
      <c r="BK282" s="52">
        <f>'Details and Calculations'!CA281</f>
        <v>1</v>
      </c>
      <c r="BL282" s="43">
        <f>'Details and Calculations'!AA281</f>
        <v>1</v>
      </c>
      <c r="BM282" s="43" t="str">
        <f>'Details and Calculations'!AB281</f>
        <v/>
      </c>
      <c r="BN282" s="43">
        <f>'Details and Calculations'!AD281</f>
        <v>2003</v>
      </c>
      <c r="BO282" s="43">
        <f>'Details and Calculations'!AJ281</f>
        <v>1</v>
      </c>
      <c r="BP282" s="43">
        <f>'Details and Calculations'!AL281</f>
        <v>2003</v>
      </c>
      <c r="BQ282" s="43">
        <f>'Details and Calculations'!AO281</f>
        <v>1</v>
      </c>
      <c r="BR282" s="43">
        <f>'Details and Calculations'!AQ281</f>
        <v>2003</v>
      </c>
      <c r="BS282" s="43">
        <f>'Details and Calculations'!AS281</f>
        <v>1</v>
      </c>
      <c r="BT282" s="43">
        <f>'Details and Calculations'!AV281</f>
        <v>2003</v>
      </c>
      <c r="BU282" s="43">
        <f>'Details and Calculations'!AX281</f>
        <v>1</v>
      </c>
      <c r="BV282" s="43">
        <f>'Details and Calculations'!AZ281</f>
        <v>2003</v>
      </c>
      <c r="BW282" s="43">
        <f>'Details and Calculations'!BC281</f>
        <v>0</v>
      </c>
      <c r="BX282" s="43" t="str">
        <f>'Details and Calculations'!BE281</f>
        <v xml:space="preserve"> </v>
      </c>
      <c r="BY282" s="43" t="str">
        <f>'Details and Calculations'!BG281</f>
        <v xml:space="preserve"> </v>
      </c>
      <c r="BZ282" s="43" t="str">
        <f>'Details and Calculations'!BH281</f>
        <v xml:space="preserve"> </v>
      </c>
      <c r="CA282" s="43">
        <f>'Details and Calculations'!BJ281</f>
        <v>0</v>
      </c>
      <c r="CB282" s="43" t="str">
        <f>'Details and Calculations'!BK281</f>
        <v/>
      </c>
      <c r="CC282" s="43" t="str">
        <f>'Details and Calculations'!BL281</f>
        <v xml:space="preserve"> </v>
      </c>
      <c r="CD282" s="43" t="str">
        <f>'Details and Calculations'!BN281</f>
        <v xml:space="preserve"> </v>
      </c>
      <c r="CE282" s="43" t="str">
        <f>'Details and Calculations'!BO281</f>
        <v xml:space="preserve"> </v>
      </c>
      <c r="CF282" s="43">
        <f>'Details and Calculations'!BZ281</f>
        <v>1</v>
      </c>
      <c r="CG282" s="43">
        <f>'Details and Calculations'!CB281</f>
        <v>2003</v>
      </c>
      <c r="CH282" s="31"/>
      <c r="CI282" s="53"/>
    </row>
    <row r="283" spans="1:87" x14ac:dyDescent="0.3">
      <c r="A283" s="43">
        <f>'Details and Calculations'!A282</f>
        <v>2017</v>
      </c>
      <c r="B283" s="43" t="str">
        <f>'Details and Calculations'!C282</f>
        <v>Rwanda</v>
      </c>
      <c r="C283" s="43" t="str">
        <f>'Details and Calculations'!D282</f>
        <v>Rulindo</v>
      </c>
      <c r="D283" s="43" t="str">
        <f>'Details and Calculations'!E282</f>
        <v>Ntarabana</v>
      </c>
      <c r="E283" s="43" t="str">
        <f>'Details and Calculations'!F282</f>
        <v>Mahaza</v>
      </c>
      <c r="F283" s="43" t="str">
        <f>'Details and Calculations'!G282</f>
        <v>Gitwa</v>
      </c>
      <c r="G283" s="43" t="str">
        <f>'Details and Calculations'!H282</f>
        <v/>
      </c>
      <c r="H283" s="43" t="str">
        <f>'Details and Calculations'!I282</f>
        <v/>
      </c>
      <c r="I283" s="43" t="str">
        <f>'Details and Calculations'!J282</f>
        <v>Rwamugaza network</v>
      </c>
      <c r="J283" s="43">
        <f>'Details and Calculations'!K282</f>
        <v>120</v>
      </c>
      <c r="K283" s="43">
        <f>'Details and Calculations'!O282</f>
        <v>120</v>
      </c>
      <c r="L283" s="43" t="str">
        <f>'Details and Calculations'!P283</f>
        <v xml:space="preserve"> </v>
      </c>
      <c r="M283" s="43" t="str">
        <f>'Details and Calculations'!U282</f>
        <v>Piped Network -- Gravity Only</v>
      </c>
      <c r="N283" s="43">
        <f>'Details and Calculations'!V282</f>
        <v>2003</v>
      </c>
      <c r="O283" s="43" t="str">
        <f>'Details and Calculations'!W282</f>
        <v>Government</v>
      </c>
      <c r="P283" s="43" t="str">
        <f>'Details and Calculations'!X282</f>
        <v>Spring</v>
      </c>
      <c r="Q283" s="44" t="str">
        <f t="shared" si="137"/>
        <v>Low Risk</v>
      </c>
      <c r="R283" s="44" t="str">
        <f t="shared" si="138"/>
        <v>Low Risk</v>
      </c>
      <c r="S283" s="45" t="str">
        <f t="shared" si="139"/>
        <v>Intermediate Level of Service</v>
      </c>
      <c r="T283" s="62" t="str">
        <f t="shared" si="136"/>
        <v>Low Priority</v>
      </c>
      <c r="U283" s="46">
        <f t="shared" si="140"/>
        <v>7</v>
      </c>
      <c r="V283" s="28" t="str">
        <f t="shared" si="141"/>
        <v>Perform Routine Preventative Maintenance</v>
      </c>
      <c r="W283" s="47" t="str">
        <f t="shared" si="142"/>
        <v/>
      </c>
      <c r="X283" s="27" t="str">
        <f t="shared" si="143"/>
        <v>Maintain O&amp;M and Routine Monitoring</v>
      </c>
      <c r="Y283" s="48">
        <f t="shared" si="144"/>
        <v>16</v>
      </c>
      <c r="Z283" s="48">
        <f t="shared" si="145"/>
        <v>6</v>
      </c>
      <c r="AA283" s="48">
        <f t="shared" si="146"/>
        <v>16</v>
      </c>
      <c r="AB283" s="48">
        <f t="shared" si="147"/>
        <v>6</v>
      </c>
      <c r="AC283" s="48">
        <f t="shared" si="148"/>
        <v>16</v>
      </c>
      <c r="AD283" s="48" t="str">
        <f t="shared" si="149"/>
        <v xml:space="preserve"> </v>
      </c>
      <c r="AE283" s="48" t="str">
        <f t="shared" si="150"/>
        <v xml:space="preserve"> </v>
      </c>
      <c r="AF283" s="48" t="str">
        <f t="shared" si="151"/>
        <v xml:space="preserve"> </v>
      </c>
      <c r="AG283" s="49" t="str">
        <f t="shared" si="152"/>
        <v/>
      </c>
      <c r="AH283" s="48">
        <f t="shared" si="153"/>
        <v>6</v>
      </c>
      <c r="AI283" s="50">
        <f>'Details and Calculations'!AE282</f>
        <v>1</v>
      </c>
      <c r="AJ283" s="50">
        <f>'Details and Calculations'!AM282</f>
        <v>1</v>
      </c>
      <c r="AK283" s="50">
        <f>'Details and Calculations'!AR282</f>
        <v>1</v>
      </c>
      <c r="AL283" s="50">
        <f>'Details and Calculations'!AW282</f>
        <v>1</v>
      </c>
      <c r="AM283" s="50">
        <f>'Details and Calculations'!BA282</f>
        <v>1</v>
      </c>
      <c r="AN283" s="50" t="str">
        <f>'Details and Calculations'!BF282</f>
        <v xml:space="preserve"> </v>
      </c>
      <c r="AO283" s="50" t="str">
        <f>'Details and Calculations'!BI282</f>
        <v xml:space="preserve"> </v>
      </c>
      <c r="AP283" s="50" t="str">
        <f>'Details and Calculations'!BM282</f>
        <v xml:space="preserve"> </v>
      </c>
      <c r="AQ283" s="50" t="str">
        <f>'Details and Calculations'!BP282</f>
        <v xml:space="preserve"> </v>
      </c>
      <c r="AR283" s="50">
        <f>'Details and Calculations'!CC282</f>
        <v>1</v>
      </c>
      <c r="AS283" s="50">
        <f>'Details and Calculations'!CJ282</f>
        <v>1</v>
      </c>
      <c r="AT283" s="51">
        <f>'Details and Calculations'!T282</f>
        <v>1</v>
      </c>
      <c r="AU283" s="51">
        <f>'Details and Calculations'!Z282</f>
        <v>1</v>
      </c>
      <c r="AV283" s="51">
        <f>'Details and Calculations'!S282</f>
        <v>0</v>
      </c>
      <c r="AW283" s="51">
        <f>'Details and Calculations'!AI282</f>
        <v>1</v>
      </c>
      <c r="AX283" s="51">
        <f>'Details and Calculations'!BY282</f>
        <v>1</v>
      </c>
      <c r="AY283" s="51">
        <f>'Details and Calculations'!CG282</f>
        <v>1</v>
      </c>
      <c r="AZ283" s="51">
        <f>'Details and Calculations'!CI282</f>
        <v>1</v>
      </c>
      <c r="BA283" s="51">
        <f t="shared" si="154"/>
        <v>1</v>
      </c>
      <c r="BB283" s="52">
        <f>'Details and Calculations'!Y282</f>
        <v>2</v>
      </c>
      <c r="BC283" s="52">
        <f>'Details and Calculations'!AC282</f>
        <v>1</v>
      </c>
      <c r="BD283" s="52">
        <f>'Details and Calculations'!AK282</f>
        <v>2</v>
      </c>
      <c r="BE283" s="52">
        <f>'Details and Calculations'!AN282</f>
        <v>35000</v>
      </c>
      <c r="BF283" s="52">
        <f>'Details and Calculations'!AP282</f>
        <v>7</v>
      </c>
      <c r="BG283" s="52">
        <f>'Details and Calculations'!AT282</f>
        <v>12</v>
      </c>
      <c r="BH283" s="52">
        <f>'Details and Calculations'!AY282</f>
        <v>2</v>
      </c>
      <c r="BI283" s="52">
        <f>'Details and Calculations'!BB282</f>
        <v>35000</v>
      </c>
      <c r="BJ283" s="52" t="str">
        <f>'Details and Calculations'!BD282</f>
        <v xml:space="preserve"> </v>
      </c>
      <c r="BK283" s="52">
        <f>'Details and Calculations'!CA282</f>
        <v>1</v>
      </c>
      <c r="BL283" s="43">
        <f>'Details and Calculations'!AA282</f>
        <v>1</v>
      </c>
      <c r="BM283" s="43" t="str">
        <f>'Details and Calculations'!AB282</f>
        <v/>
      </c>
      <c r="BN283" s="43">
        <f>'Details and Calculations'!AD282</f>
        <v>2003</v>
      </c>
      <c r="BO283" s="43">
        <f>'Details and Calculations'!AJ282</f>
        <v>1</v>
      </c>
      <c r="BP283" s="43">
        <f>'Details and Calculations'!AL282</f>
        <v>2003</v>
      </c>
      <c r="BQ283" s="43">
        <f>'Details and Calculations'!AO282</f>
        <v>1</v>
      </c>
      <c r="BR283" s="43">
        <f>'Details and Calculations'!AQ282</f>
        <v>2003</v>
      </c>
      <c r="BS283" s="43">
        <f>'Details and Calculations'!AS282</f>
        <v>1</v>
      </c>
      <c r="BT283" s="43">
        <f>'Details and Calculations'!AV282</f>
        <v>2003</v>
      </c>
      <c r="BU283" s="43">
        <f>'Details and Calculations'!AX282</f>
        <v>1</v>
      </c>
      <c r="BV283" s="43">
        <f>'Details and Calculations'!AZ282</f>
        <v>2003</v>
      </c>
      <c r="BW283" s="43">
        <f>'Details and Calculations'!BC282</f>
        <v>0</v>
      </c>
      <c r="BX283" s="43" t="str">
        <f>'Details and Calculations'!BE282</f>
        <v xml:space="preserve"> </v>
      </c>
      <c r="BY283" s="43" t="str">
        <f>'Details and Calculations'!BG282</f>
        <v xml:space="preserve"> </v>
      </c>
      <c r="BZ283" s="43" t="str">
        <f>'Details and Calculations'!BH282</f>
        <v xml:space="preserve"> </v>
      </c>
      <c r="CA283" s="43">
        <f>'Details and Calculations'!BJ282</f>
        <v>0</v>
      </c>
      <c r="CB283" s="43" t="str">
        <f>'Details and Calculations'!BK282</f>
        <v/>
      </c>
      <c r="CC283" s="43" t="str">
        <f>'Details and Calculations'!BL282</f>
        <v xml:space="preserve"> </v>
      </c>
      <c r="CD283" s="43" t="str">
        <f>'Details and Calculations'!BN282</f>
        <v xml:space="preserve"> </v>
      </c>
      <c r="CE283" s="43" t="str">
        <f>'Details and Calculations'!BO282</f>
        <v xml:space="preserve"> </v>
      </c>
      <c r="CF283" s="43">
        <f>'Details and Calculations'!BZ282</f>
        <v>1</v>
      </c>
      <c r="CG283" s="43">
        <f>'Details and Calculations'!CB282</f>
        <v>2003</v>
      </c>
      <c r="CH283" s="31"/>
      <c r="CI283" s="53"/>
    </row>
    <row r="284" spans="1:87" x14ac:dyDescent="0.3">
      <c r="A284" s="43">
        <f>'Details and Calculations'!A283</f>
        <v>2017</v>
      </c>
      <c r="B284" s="43" t="str">
        <f>'Details and Calculations'!C283</f>
        <v>Rwanda</v>
      </c>
      <c r="C284" s="43" t="str">
        <f>'Details and Calculations'!D283</f>
        <v>Rulindo</v>
      </c>
      <c r="D284" s="43" t="str">
        <f>'Details and Calculations'!E283</f>
        <v>Tumba</v>
      </c>
      <c r="E284" s="43" t="str">
        <f>'Details and Calculations'!F283</f>
        <v>Taba</v>
      </c>
      <c r="F284" s="43" t="str">
        <f>'Details and Calculations'!G283</f>
        <v>Ruvumba</v>
      </c>
      <c r="G284" s="43" t="str">
        <f>'Details and Calculations'!H283</f>
        <v/>
      </c>
      <c r="H284" s="43" t="str">
        <f>'Details and Calculations'!I283</f>
        <v/>
      </c>
      <c r="I284" s="43" t="str">
        <f>'Details and Calculations'!J283</f>
        <v>Water point chez Darage/Nyirambuga pumping system</v>
      </c>
      <c r="J284" s="43">
        <f>'Details and Calculations'!K283</f>
        <v>109</v>
      </c>
      <c r="K284" s="43">
        <f>'Details and Calculations'!O283</f>
        <v>109</v>
      </c>
      <c r="L284" s="43">
        <f>'Details and Calculations'!P284</f>
        <v>92</v>
      </c>
      <c r="M284" s="43" t="str">
        <f>'Details and Calculations'!U283</f>
        <v>Piped Network With Pump</v>
      </c>
      <c r="N284" s="43">
        <f>'Details and Calculations'!V283</f>
        <v>2012</v>
      </c>
      <c r="O284" s="43" t="str">
        <f>'Details and Calculations'!W283</f>
        <v>Governement (District, Wasac) And Water For People</v>
      </c>
      <c r="P284" s="43" t="str">
        <f>'Details and Calculations'!X283</f>
        <v>Spring</v>
      </c>
      <c r="Q284" s="44" t="str">
        <f t="shared" si="137"/>
        <v>Low Risk</v>
      </c>
      <c r="R284" s="44" t="str">
        <f t="shared" si="138"/>
        <v>High Risk</v>
      </c>
      <c r="S284" s="45" t="str">
        <f t="shared" si="139"/>
        <v>Basic Level of Service</v>
      </c>
      <c r="T284" s="62" t="str">
        <f t="shared" si="136"/>
        <v>High Priority</v>
      </c>
      <c r="U284" s="46">
        <f t="shared" si="140"/>
        <v>5</v>
      </c>
      <c r="V284" s="28" t="str">
        <f t="shared" si="141"/>
        <v>Major Repairs or Replace System</v>
      </c>
      <c r="W284" s="47" t="str">
        <f t="shared" si="142"/>
        <v/>
      </c>
      <c r="X284" s="27" t="str">
        <f t="shared" si="143"/>
        <v>Further Technical Diagnostic Needed</v>
      </c>
      <c r="Y284" s="48" t="str">
        <f t="shared" si="144"/>
        <v xml:space="preserve"> </v>
      </c>
      <c r="Z284" s="48" t="str">
        <f t="shared" si="145"/>
        <v xml:space="preserve"> </v>
      </c>
      <c r="AA284" s="48" t="str">
        <f t="shared" si="146"/>
        <v xml:space="preserve"> </v>
      </c>
      <c r="AB284" s="48" t="str">
        <f t="shared" si="147"/>
        <v xml:space="preserve"> </v>
      </c>
      <c r="AC284" s="48" t="str">
        <f t="shared" si="148"/>
        <v xml:space="preserve"> </v>
      </c>
      <c r="AD284" s="48" t="str">
        <f t="shared" si="149"/>
        <v xml:space="preserve"> </v>
      </c>
      <c r="AE284" s="48" t="str">
        <f t="shared" si="150"/>
        <v xml:space="preserve"> </v>
      </c>
      <c r="AF284" s="48" t="str">
        <f t="shared" si="151"/>
        <v xml:space="preserve"> </v>
      </c>
      <c r="AG284" s="49" t="str">
        <f t="shared" si="152"/>
        <v/>
      </c>
      <c r="AH284" s="48">
        <f t="shared" si="153"/>
        <v>15</v>
      </c>
      <c r="AI284" s="50" t="str">
        <f>'Details and Calculations'!AE283</f>
        <v xml:space="preserve"> </v>
      </c>
      <c r="AJ284" s="50" t="str">
        <f>'Details and Calculations'!AM283</f>
        <v xml:space="preserve"> </v>
      </c>
      <c r="AK284" s="50" t="str">
        <f>'Details and Calculations'!AR283</f>
        <v xml:space="preserve"> </v>
      </c>
      <c r="AL284" s="50" t="str">
        <f>'Details and Calculations'!AW283</f>
        <v xml:space="preserve"> </v>
      </c>
      <c r="AM284" s="50" t="str">
        <f>'Details and Calculations'!BA283</f>
        <v xml:space="preserve"> </v>
      </c>
      <c r="AN284" s="50" t="str">
        <f>'Details and Calculations'!BF283</f>
        <v xml:space="preserve"> </v>
      </c>
      <c r="AO284" s="50" t="str">
        <f>'Details and Calculations'!BI283</f>
        <v xml:space="preserve"> </v>
      </c>
      <c r="AP284" s="50" t="str">
        <f>'Details and Calculations'!BM283</f>
        <v xml:space="preserve"> </v>
      </c>
      <c r="AQ284" s="50" t="str">
        <f>'Details and Calculations'!BP283</f>
        <v xml:space="preserve"> </v>
      </c>
      <c r="AR284" s="50">
        <f>'Details and Calculations'!CC283</f>
        <v>3</v>
      </c>
      <c r="AS284" s="50">
        <f>'Details and Calculations'!CJ283</f>
        <v>3</v>
      </c>
      <c r="AT284" s="51">
        <f>'Details and Calculations'!T283</f>
        <v>1</v>
      </c>
      <c r="AU284" s="51">
        <f>'Details and Calculations'!Z283</f>
        <v>1</v>
      </c>
      <c r="AV284" s="51">
        <f>'Details and Calculations'!S283</f>
        <v>0</v>
      </c>
      <c r="AW284" s="51">
        <f>'Details and Calculations'!AI283</f>
        <v>1</v>
      </c>
      <c r="AX284" s="51">
        <f>'Details and Calculations'!BY283</f>
        <v>1</v>
      </c>
      <c r="AY284" s="51">
        <f>'Details and Calculations'!CG283</f>
        <v>1</v>
      </c>
      <c r="AZ284" s="51">
        <f>'Details and Calculations'!CI283</f>
        <v>0</v>
      </c>
      <c r="BA284" s="51">
        <f t="shared" si="154"/>
        <v>0</v>
      </c>
      <c r="BB284" s="52">
        <f>'Details and Calculations'!Y283</f>
        <v>2</v>
      </c>
      <c r="BC284" s="52" t="str">
        <f>'Details and Calculations'!AC283</f>
        <v xml:space="preserve"> </v>
      </c>
      <c r="BD284" s="52" t="str">
        <f>'Details and Calculations'!AK283</f>
        <v xml:space="preserve"> </v>
      </c>
      <c r="BE284" s="52" t="str">
        <f>'Details and Calculations'!AN283</f>
        <v xml:space="preserve"> </v>
      </c>
      <c r="BF284" s="52" t="str">
        <f>'Details and Calculations'!AP283</f>
        <v xml:space="preserve"> </v>
      </c>
      <c r="BG284" s="52" t="str">
        <f>'Details and Calculations'!AT283</f>
        <v xml:space="preserve"> </v>
      </c>
      <c r="BH284" s="52" t="str">
        <f>'Details and Calculations'!AY283</f>
        <v xml:space="preserve"> </v>
      </c>
      <c r="BI284" s="52" t="str">
        <f>'Details and Calculations'!BB283</f>
        <v xml:space="preserve"> </v>
      </c>
      <c r="BJ284" s="52" t="str">
        <f>'Details and Calculations'!BD283</f>
        <v xml:space="preserve"> </v>
      </c>
      <c r="BK284" s="52">
        <f>'Details and Calculations'!CA283</f>
        <v>2</v>
      </c>
      <c r="BL284" s="43">
        <f>'Details and Calculations'!AA283</f>
        <v>0</v>
      </c>
      <c r="BM284" s="43" t="str">
        <f>'Details and Calculations'!AB283</f>
        <v/>
      </c>
      <c r="BN284" s="43" t="str">
        <f>'Details and Calculations'!AD283</f>
        <v xml:space="preserve"> </v>
      </c>
      <c r="BO284" s="43">
        <f>'Details and Calculations'!AJ283</f>
        <v>0</v>
      </c>
      <c r="BP284" s="43" t="str">
        <f>'Details and Calculations'!AL283</f>
        <v xml:space="preserve"> </v>
      </c>
      <c r="BQ284" s="43">
        <f>'Details and Calculations'!AO283</f>
        <v>0</v>
      </c>
      <c r="BR284" s="43" t="str">
        <f>'Details and Calculations'!AQ283</f>
        <v xml:space="preserve"> </v>
      </c>
      <c r="BS284" s="43">
        <f>'Details and Calculations'!AS283</f>
        <v>0</v>
      </c>
      <c r="BT284" s="43" t="str">
        <f>'Details and Calculations'!AV283</f>
        <v xml:space="preserve"> </v>
      </c>
      <c r="BU284" s="43">
        <f>'Details and Calculations'!AX283</f>
        <v>0</v>
      </c>
      <c r="BV284" s="43" t="str">
        <f>'Details and Calculations'!AZ283</f>
        <v xml:space="preserve"> </v>
      </c>
      <c r="BW284" s="43">
        <f>'Details and Calculations'!BC283</f>
        <v>0</v>
      </c>
      <c r="BX284" s="43" t="str">
        <f>'Details and Calculations'!BE283</f>
        <v xml:space="preserve"> </v>
      </c>
      <c r="BY284" s="43" t="str">
        <f>'Details and Calculations'!BG283</f>
        <v xml:space="preserve"> </v>
      </c>
      <c r="BZ284" s="43" t="str">
        <f>'Details and Calculations'!BH283</f>
        <v xml:space="preserve"> </v>
      </c>
      <c r="CA284" s="43">
        <f>'Details and Calculations'!BJ283</f>
        <v>0</v>
      </c>
      <c r="CB284" s="43" t="str">
        <f>'Details and Calculations'!BK283</f>
        <v/>
      </c>
      <c r="CC284" s="43" t="str">
        <f>'Details and Calculations'!BL283</f>
        <v xml:space="preserve"> </v>
      </c>
      <c r="CD284" s="43" t="str">
        <f>'Details and Calculations'!BN283</f>
        <v xml:space="preserve"> </v>
      </c>
      <c r="CE284" s="43" t="str">
        <f>'Details and Calculations'!BO283</f>
        <v xml:space="preserve"> </v>
      </c>
      <c r="CF284" s="43">
        <f>'Details and Calculations'!BZ283</f>
        <v>1</v>
      </c>
      <c r="CG284" s="43">
        <f>'Details and Calculations'!CB283</f>
        <v>2012</v>
      </c>
      <c r="CH284" s="31"/>
      <c r="CI284" s="53"/>
    </row>
    <row r="285" spans="1:87" x14ac:dyDescent="0.3">
      <c r="A285" s="43">
        <f>'Details and Calculations'!A284</f>
        <v>2017</v>
      </c>
      <c r="B285" s="43" t="str">
        <f>'Details and Calculations'!C284</f>
        <v>Rwanda</v>
      </c>
      <c r="C285" s="43" t="str">
        <f>'Details and Calculations'!D284</f>
        <v>Rulindo</v>
      </c>
      <c r="D285" s="43" t="str">
        <f>'Details and Calculations'!E284</f>
        <v>Base</v>
      </c>
      <c r="E285" s="43" t="str">
        <f>'Details and Calculations'!F284</f>
        <v>Rwamahwa</v>
      </c>
      <c r="F285" s="43" t="str">
        <f>'Details and Calculations'!G284</f>
        <v>Karambi</v>
      </c>
      <c r="G285" s="43" t="str">
        <f>'Details and Calculations'!H284</f>
        <v/>
      </c>
      <c r="H285" s="43" t="str">
        <f>'Details and Calculations'!I284</f>
        <v/>
      </c>
      <c r="I285" s="43" t="str">
        <f>'Details and Calculations'!J284</f>
        <v>Rwankende</v>
      </c>
      <c r="J285" s="43">
        <f>'Details and Calculations'!K284</f>
        <v>192</v>
      </c>
      <c r="K285" s="43">
        <f>'Details and Calculations'!O284</f>
        <v>100</v>
      </c>
      <c r="L285" s="43">
        <f>'Details and Calculations'!P285</f>
        <v>158</v>
      </c>
      <c r="M285" s="43" t="str">
        <f>'Details and Calculations'!U284</f>
        <v>Piped Network -- Gravity Only</v>
      </c>
      <c r="N285" s="43">
        <f>'Details and Calculations'!V284</f>
        <v>2017</v>
      </c>
      <c r="O285" s="43" t="str">
        <f>'Details and Calculations'!W284</f>
        <v>Governement (District, Wasac) And Water For People</v>
      </c>
      <c r="P285" s="43" t="str">
        <f>'Details and Calculations'!X284</f>
        <v>Spring</v>
      </c>
      <c r="Q285" s="44" t="str">
        <f t="shared" si="137"/>
        <v>Low Risk</v>
      </c>
      <c r="R285" s="44" t="str">
        <f t="shared" si="138"/>
        <v>High Risk</v>
      </c>
      <c r="S285" s="45" t="str">
        <f t="shared" si="139"/>
        <v>Intermediate Level of Service</v>
      </c>
      <c r="T285" s="62" t="str">
        <f t="shared" si="136"/>
        <v>High Priority</v>
      </c>
      <c r="U285" s="46">
        <f t="shared" si="140"/>
        <v>7</v>
      </c>
      <c r="V285" s="28" t="str">
        <f t="shared" si="141"/>
        <v>Major Repairs or Replace System</v>
      </c>
      <c r="W285" s="47" t="str">
        <f t="shared" si="142"/>
        <v/>
      </c>
      <c r="X285" s="27" t="str">
        <f t="shared" si="143"/>
        <v>Further Technical Diagnostic Needed</v>
      </c>
      <c r="Y285" s="48">
        <f t="shared" si="144"/>
        <v>25</v>
      </c>
      <c r="Z285" s="48">
        <f t="shared" si="145"/>
        <v>19</v>
      </c>
      <c r="AA285" s="48">
        <f t="shared" si="146"/>
        <v>25</v>
      </c>
      <c r="AB285" s="48">
        <f t="shared" si="147"/>
        <v>15</v>
      </c>
      <c r="AC285" s="48">
        <f t="shared" si="148"/>
        <v>29</v>
      </c>
      <c r="AD285" s="48" t="str">
        <f t="shared" si="149"/>
        <v xml:space="preserve"> </v>
      </c>
      <c r="AE285" s="48" t="str">
        <f t="shared" si="150"/>
        <v xml:space="preserve"> </v>
      </c>
      <c r="AF285" s="48" t="str">
        <f t="shared" si="151"/>
        <v xml:space="preserve"> </v>
      </c>
      <c r="AG285" s="49" t="str">
        <f t="shared" si="152"/>
        <v/>
      </c>
      <c r="AH285" s="48">
        <f t="shared" si="153"/>
        <v>20</v>
      </c>
      <c r="AI285" s="50">
        <f>'Details and Calculations'!AE284</f>
        <v>2</v>
      </c>
      <c r="AJ285" s="50">
        <f>'Details and Calculations'!AM284</f>
        <v>3</v>
      </c>
      <c r="AK285" s="50">
        <f>'Details and Calculations'!AR284</f>
        <v>2</v>
      </c>
      <c r="AL285" s="50">
        <f>'Details and Calculations'!AW284</f>
        <v>1</v>
      </c>
      <c r="AM285" s="50">
        <f>'Details and Calculations'!BA284</f>
        <v>1</v>
      </c>
      <c r="AN285" s="50" t="str">
        <f>'Details and Calculations'!BF284</f>
        <v xml:space="preserve"> </v>
      </c>
      <c r="AO285" s="50" t="str">
        <f>'Details and Calculations'!BI284</f>
        <v xml:space="preserve"> </v>
      </c>
      <c r="AP285" s="50" t="str">
        <f>'Details and Calculations'!BM284</f>
        <v xml:space="preserve"> </v>
      </c>
      <c r="AQ285" s="50" t="str">
        <f>'Details and Calculations'!BP284</f>
        <v xml:space="preserve"> </v>
      </c>
      <c r="AR285" s="50">
        <f>'Details and Calculations'!CC284</f>
        <v>3</v>
      </c>
      <c r="AS285" s="50">
        <f>'Details and Calculations'!CJ284</f>
        <v>2</v>
      </c>
      <c r="AT285" s="51">
        <f>'Details and Calculations'!T284</f>
        <v>1</v>
      </c>
      <c r="AU285" s="51">
        <f>'Details and Calculations'!Z284</f>
        <v>1</v>
      </c>
      <c r="AV285" s="51">
        <f>'Details and Calculations'!S284</f>
        <v>1</v>
      </c>
      <c r="AW285" s="51">
        <f>'Details and Calculations'!AI284</f>
        <v>1</v>
      </c>
      <c r="AX285" s="51">
        <f>'Details and Calculations'!BY284</f>
        <v>1</v>
      </c>
      <c r="AY285" s="51">
        <f>'Details and Calculations'!CG284</f>
        <v>1</v>
      </c>
      <c r="AZ285" s="51">
        <f>'Details and Calculations'!CI284</f>
        <v>1</v>
      </c>
      <c r="BA285" s="51">
        <f t="shared" si="154"/>
        <v>0</v>
      </c>
      <c r="BB285" s="52">
        <f>'Details and Calculations'!Y284</f>
        <v>3</v>
      </c>
      <c r="BC285" s="52">
        <f>'Details and Calculations'!AC284</f>
        <v>2</v>
      </c>
      <c r="BD285" s="52">
        <f>'Details and Calculations'!AK284</f>
        <v>2</v>
      </c>
      <c r="BE285" s="52">
        <f>'Details and Calculations'!AN284</f>
        <v>1000</v>
      </c>
      <c r="BF285" s="52">
        <f>'Details and Calculations'!AP284</f>
        <v>3</v>
      </c>
      <c r="BG285" s="52">
        <f>'Details and Calculations'!AT284</f>
        <v>1</v>
      </c>
      <c r="BH285" s="52">
        <f>'Details and Calculations'!AY284</f>
        <v>2</v>
      </c>
      <c r="BI285" s="52">
        <f>'Details and Calculations'!BB284</f>
        <v>1200</v>
      </c>
      <c r="BJ285" s="52" t="str">
        <f>'Details and Calculations'!BD284</f>
        <v xml:space="preserve"> </v>
      </c>
      <c r="BK285" s="52">
        <f>'Details and Calculations'!CA284</f>
        <v>2</v>
      </c>
      <c r="BL285" s="43">
        <f>'Details and Calculations'!AA284</f>
        <v>1</v>
      </c>
      <c r="BM285" s="43" t="str">
        <f>'Details and Calculations'!AB284</f>
        <v>"Springbox" --Intake Structure At A Spring</v>
      </c>
      <c r="BN285" s="43">
        <f>'Details and Calculations'!AD284</f>
        <v>2012</v>
      </c>
      <c r="BO285" s="43">
        <f>'Details and Calculations'!AJ284</f>
        <v>1</v>
      </c>
      <c r="BP285" s="43">
        <f>'Details and Calculations'!AL284</f>
        <v>2016</v>
      </c>
      <c r="BQ285" s="43">
        <f>'Details and Calculations'!AO284</f>
        <v>1</v>
      </c>
      <c r="BR285" s="43">
        <f>'Details and Calculations'!AQ284</f>
        <v>2012</v>
      </c>
      <c r="BS285" s="43">
        <f>'Details and Calculations'!AS284</f>
        <v>1</v>
      </c>
      <c r="BT285" s="43">
        <f>'Details and Calculations'!AV284</f>
        <v>2012</v>
      </c>
      <c r="BU285" s="43">
        <f>'Details and Calculations'!AX284</f>
        <v>1</v>
      </c>
      <c r="BV285" s="43">
        <f>'Details and Calculations'!AZ284</f>
        <v>2016</v>
      </c>
      <c r="BW285" s="43">
        <f>'Details and Calculations'!BC284</f>
        <v>0</v>
      </c>
      <c r="BX285" s="43" t="str">
        <f>'Details and Calculations'!BE284</f>
        <v xml:space="preserve"> </v>
      </c>
      <c r="BY285" s="43" t="str">
        <f>'Details and Calculations'!BG284</f>
        <v xml:space="preserve"> </v>
      </c>
      <c r="BZ285" s="43" t="str">
        <f>'Details and Calculations'!BH284</f>
        <v xml:space="preserve"> </v>
      </c>
      <c r="CA285" s="43">
        <f>'Details and Calculations'!BJ284</f>
        <v>0</v>
      </c>
      <c r="CB285" s="43" t="str">
        <f>'Details and Calculations'!BK284</f>
        <v/>
      </c>
      <c r="CC285" s="43" t="str">
        <f>'Details and Calculations'!BL284</f>
        <v xml:space="preserve"> </v>
      </c>
      <c r="CD285" s="43" t="str">
        <f>'Details and Calculations'!BN284</f>
        <v xml:space="preserve"> </v>
      </c>
      <c r="CE285" s="43" t="str">
        <f>'Details and Calculations'!BO284</f>
        <v xml:space="preserve"> </v>
      </c>
      <c r="CF285" s="43">
        <f>'Details and Calculations'!BZ284</f>
        <v>1</v>
      </c>
      <c r="CG285" s="43">
        <f>'Details and Calculations'!CB284</f>
        <v>2017</v>
      </c>
      <c r="CH285" s="31"/>
      <c r="CI285" s="53"/>
    </row>
    <row r="286" spans="1:87" x14ac:dyDescent="0.3">
      <c r="A286" s="43">
        <f>'Details and Calculations'!A285</f>
        <v>2017</v>
      </c>
      <c r="B286" s="43" t="str">
        <f>'Details and Calculations'!C285</f>
        <v>Rwanda</v>
      </c>
      <c r="C286" s="43" t="str">
        <f>'Details and Calculations'!D285</f>
        <v>Rulindo</v>
      </c>
      <c r="D286" s="43" t="str">
        <f>'Details and Calculations'!E285</f>
        <v>Shyorongi</v>
      </c>
      <c r="E286" s="43" t="str">
        <f>'Details and Calculations'!F285</f>
        <v>Rubona</v>
      </c>
      <c r="F286" s="43" t="str">
        <f>'Details and Calculations'!G285</f>
        <v>Bwimo</v>
      </c>
      <c r="G286" s="43" t="str">
        <f>'Details and Calculations'!H285</f>
        <v/>
      </c>
      <c r="H286" s="43" t="str">
        <f>'Details and Calculations'!I285</f>
        <v/>
      </c>
      <c r="I286" s="43" t="str">
        <f>'Details and Calculations'!J285</f>
        <v>Gisoro-Nyundo network</v>
      </c>
      <c r="J286" s="43">
        <f>'Details and Calculations'!K285</f>
        <v>188</v>
      </c>
      <c r="K286" s="43">
        <f>'Details and Calculations'!O285</f>
        <v>30</v>
      </c>
      <c r="L286" s="43" t="str">
        <f>'Details and Calculations'!P286</f>
        <v xml:space="preserve"> </v>
      </c>
      <c r="M286" s="43" t="str">
        <f>'Details and Calculations'!U285</f>
        <v>Piped Network -- Gravity Only</v>
      </c>
      <c r="N286" s="43">
        <f>'Details and Calculations'!V285</f>
        <v>2013</v>
      </c>
      <c r="O286" s="43" t="str">
        <f>'Details and Calculations'!W285</f>
        <v>Governement (District, Wasac) And Water For People</v>
      </c>
      <c r="P286" s="43" t="str">
        <f>'Details and Calculations'!X285</f>
        <v>Spring</v>
      </c>
      <c r="Q286" s="44" t="str">
        <f t="shared" si="137"/>
        <v>Low Risk</v>
      </c>
      <c r="R286" s="44" t="str">
        <f t="shared" si="138"/>
        <v>Low Risk</v>
      </c>
      <c r="S286" s="45" t="str">
        <f t="shared" si="139"/>
        <v>Intermediate Level of Service</v>
      </c>
      <c r="T286" s="62" t="str">
        <f t="shared" si="136"/>
        <v>Low Priority</v>
      </c>
      <c r="U286" s="46">
        <f t="shared" si="140"/>
        <v>7</v>
      </c>
      <c r="V286" s="28" t="str">
        <f t="shared" si="141"/>
        <v>Repair or Replace Components</v>
      </c>
      <c r="W286" s="47" t="str">
        <f t="shared" si="142"/>
        <v>Storage Tank, Kiosk/Tap Stand</v>
      </c>
      <c r="X286" s="27" t="str">
        <f t="shared" si="143"/>
        <v>Create Plan To Repair or Replace Components</v>
      </c>
      <c r="Y286" s="48">
        <f t="shared" si="144"/>
        <v>26</v>
      </c>
      <c r="Z286" s="48">
        <f t="shared" si="145"/>
        <v>16</v>
      </c>
      <c r="AA286" s="48">
        <f t="shared" si="146"/>
        <v>26</v>
      </c>
      <c r="AB286" s="48">
        <f t="shared" si="147"/>
        <v>16</v>
      </c>
      <c r="AC286" s="48">
        <f t="shared" si="148"/>
        <v>26</v>
      </c>
      <c r="AD286" s="48" t="str">
        <f t="shared" si="149"/>
        <v xml:space="preserve"> </v>
      </c>
      <c r="AE286" s="48" t="str">
        <f t="shared" si="150"/>
        <v xml:space="preserve"> </v>
      </c>
      <c r="AF286" s="48" t="str">
        <f t="shared" si="151"/>
        <v xml:space="preserve"> </v>
      </c>
      <c r="AG286" s="49" t="str">
        <f t="shared" si="152"/>
        <v/>
      </c>
      <c r="AH286" s="48">
        <f t="shared" si="153"/>
        <v>16</v>
      </c>
      <c r="AI286" s="50">
        <f>'Details and Calculations'!AE285</f>
        <v>1</v>
      </c>
      <c r="AJ286" s="50">
        <f>'Details and Calculations'!AM285</f>
        <v>1</v>
      </c>
      <c r="AK286" s="50">
        <f>'Details and Calculations'!AR285</f>
        <v>2</v>
      </c>
      <c r="AL286" s="50">
        <f>'Details and Calculations'!AW285</f>
        <v>1</v>
      </c>
      <c r="AM286" s="50">
        <f>'Details and Calculations'!BA285</f>
        <v>1</v>
      </c>
      <c r="AN286" s="50" t="str">
        <f>'Details and Calculations'!BF285</f>
        <v xml:space="preserve"> </v>
      </c>
      <c r="AO286" s="50" t="str">
        <f>'Details and Calculations'!BI285</f>
        <v xml:space="preserve"> </v>
      </c>
      <c r="AP286" s="50" t="str">
        <f>'Details and Calculations'!BM285</f>
        <v xml:space="preserve"> </v>
      </c>
      <c r="AQ286" s="50" t="str">
        <f>'Details and Calculations'!BP285</f>
        <v xml:space="preserve"> </v>
      </c>
      <c r="AR286" s="50">
        <f>'Details and Calculations'!CC285</f>
        <v>2</v>
      </c>
      <c r="AS286" s="50">
        <f>'Details and Calculations'!CJ285</f>
        <v>1</v>
      </c>
      <c r="AT286" s="51">
        <f>'Details and Calculations'!T285</f>
        <v>1</v>
      </c>
      <c r="AU286" s="51">
        <f>'Details and Calculations'!Z285</f>
        <v>1</v>
      </c>
      <c r="AV286" s="51">
        <f>'Details and Calculations'!S285</f>
        <v>0</v>
      </c>
      <c r="AW286" s="51">
        <f>'Details and Calculations'!AI285</f>
        <v>1</v>
      </c>
      <c r="AX286" s="51">
        <f>'Details and Calculations'!BY285</f>
        <v>1</v>
      </c>
      <c r="AY286" s="51">
        <f>'Details and Calculations'!CG285</f>
        <v>1</v>
      </c>
      <c r="AZ286" s="51">
        <f>'Details and Calculations'!CI285</f>
        <v>1</v>
      </c>
      <c r="BA286" s="51">
        <f t="shared" si="154"/>
        <v>1</v>
      </c>
      <c r="BB286" s="52">
        <f>'Details and Calculations'!Y285</f>
        <v>1</v>
      </c>
      <c r="BC286" s="52">
        <f>'Details and Calculations'!AC285</f>
        <v>1</v>
      </c>
      <c r="BD286" s="52">
        <f>'Details and Calculations'!AK285</f>
        <v>2013</v>
      </c>
      <c r="BE286" s="52">
        <f>'Details and Calculations'!AN285</f>
        <v>30</v>
      </c>
      <c r="BF286" s="52">
        <f>'Details and Calculations'!AP285</f>
        <v>6</v>
      </c>
      <c r="BG286" s="52">
        <f>'Details and Calculations'!AT285</f>
        <v>10</v>
      </c>
      <c r="BH286" s="52">
        <f>'Details and Calculations'!AY285</f>
        <v>2</v>
      </c>
      <c r="BI286" s="52">
        <f>'Details and Calculations'!BB285</f>
        <v>7000</v>
      </c>
      <c r="BJ286" s="52" t="str">
        <f>'Details and Calculations'!BD285</f>
        <v xml:space="preserve"> </v>
      </c>
      <c r="BK286" s="52">
        <f>'Details and Calculations'!CA285</f>
        <v>1</v>
      </c>
      <c r="BL286" s="43">
        <f>'Details and Calculations'!AA285</f>
        <v>1</v>
      </c>
      <c r="BM286" s="43" t="str">
        <f>'Details and Calculations'!AB285</f>
        <v>"Springbox" --Intake Structure At A Spring</v>
      </c>
      <c r="BN286" s="43">
        <f>'Details and Calculations'!AD285</f>
        <v>2013</v>
      </c>
      <c r="BO286" s="43">
        <f>'Details and Calculations'!AJ285</f>
        <v>1</v>
      </c>
      <c r="BP286" s="43">
        <f>'Details and Calculations'!AL285</f>
        <v>2013</v>
      </c>
      <c r="BQ286" s="43">
        <f>'Details and Calculations'!AO285</f>
        <v>1</v>
      </c>
      <c r="BR286" s="43">
        <f>'Details and Calculations'!AQ285</f>
        <v>2013</v>
      </c>
      <c r="BS286" s="43">
        <f>'Details and Calculations'!AS285</f>
        <v>1</v>
      </c>
      <c r="BT286" s="43">
        <f>'Details and Calculations'!AV285</f>
        <v>2013</v>
      </c>
      <c r="BU286" s="43">
        <f>'Details and Calculations'!AX285</f>
        <v>1</v>
      </c>
      <c r="BV286" s="43">
        <f>'Details and Calculations'!AZ285</f>
        <v>2013</v>
      </c>
      <c r="BW286" s="43">
        <f>'Details and Calculations'!BC285</f>
        <v>0</v>
      </c>
      <c r="BX286" s="43" t="str">
        <f>'Details and Calculations'!BE285</f>
        <v xml:space="preserve"> </v>
      </c>
      <c r="BY286" s="43" t="str">
        <f>'Details and Calculations'!BG285</f>
        <v xml:space="preserve"> </v>
      </c>
      <c r="BZ286" s="43" t="str">
        <f>'Details and Calculations'!BH285</f>
        <v xml:space="preserve"> </v>
      </c>
      <c r="CA286" s="43">
        <f>'Details and Calculations'!BJ285</f>
        <v>0</v>
      </c>
      <c r="CB286" s="43" t="str">
        <f>'Details and Calculations'!BK285</f>
        <v/>
      </c>
      <c r="CC286" s="43" t="str">
        <f>'Details and Calculations'!BL285</f>
        <v xml:space="preserve"> </v>
      </c>
      <c r="CD286" s="43" t="str">
        <f>'Details and Calculations'!BN285</f>
        <v xml:space="preserve"> </v>
      </c>
      <c r="CE286" s="43" t="str">
        <f>'Details and Calculations'!BO285</f>
        <v xml:space="preserve"> </v>
      </c>
      <c r="CF286" s="43">
        <f>'Details and Calculations'!BZ285</f>
        <v>1</v>
      </c>
      <c r="CG286" s="43">
        <f>'Details and Calculations'!CB285</f>
        <v>2013</v>
      </c>
      <c r="CH286" s="31"/>
      <c r="CI286" s="53"/>
    </row>
    <row r="287" spans="1:87" x14ac:dyDescent="0.3">
      <c r="A287" s="43">
        <f>'Details and Calculations'!A286</f>
        <v>2017</v>
      </c>
      <c r="B287" s="43" t="str">
        <f>'Details and Calculations'!C286</f>
        <v>Rwanda</v>
      </c>
      <c r="C287" s="43" t="str">
        <f>'Details and Calculations'!D286</f>
        <v>Rulindo</v>
      </c>
      <c r="D287" s="43" t="str">
        <f>'Details and Calculations'!E286</f>
        <v>Cyinzuzi</v>
      </c>
      <c r="E287" s="43" t="str">
        <f>'Details and Calculations'!F286</f>
        <v>Budakiranya</v>
      </c>
      <c r="F287" s="43" t="str">
        <f>'Details and Calculations'!G286</f>
        <v>Gihinga</v>
      </c>
      <c r="G287" s="43" t="str">
        <f>'Details and Calculations'!H286</f>
        <v/>
      </c>
      <c r="H287" s="43" t="str">
        <f>'Details and Calculations'!I286</f>
        <v/>
      </c>
      <c r="I287" s="43" t="str">
        <f>'Details and Calculations'!J286</f>
        <v>0</v>
      </c>
      <c r="J287" s="43">
        <f>'Details and Calculations'!K286</f>
        <v>850</v>
      </c>
      <c r="K287" s="43">
        <f>'Details and Calculations'!O286</f>
        <v>850</v>
      </c>
      <c r="L287" s="43" t="str">
        <f>'Details and Calculations'!P287</f>
        <v xml:space="preserve"> </v>
      </c>
      <c r="M287" s="43" t="str">
        <f>'Details and Calculations'!U286</f>
        <v>Piped Network With Pump</v>
      </c>
      <c r="N287" s="43">
        <f>'Details and Calculations'!V286</f>
        <v>2016</v>
      </c>
      <c r="O287" s="43" t="str">
        <f>'Details and Calculations'!W286</f>
        <v>Governement (District, Wasac) And Water For People</v>
      </c>
      <c r="P287" s="43" t="str">
        <f>'Details and Calculations'!X286</f>
        <v>Spring</v>
      </c>
      <c r="Q287" s="44" t="str">
        <f t="shared" si="137"/>
        <v>Low Risk</v>
      </c>
      <c r="R287" s="44" t="str">
        <f t="shared" si="138"/>
        <v>Low Risk</v>
      </c>
      <c r="S287" s="45" t="str">
        <f t="shared" si="139"/>
        <v>Intermediate Level of Service</v>
      </c>
      <c r="T287" s="62" t="str">
        <f t="shared" si="136"/>
        <v>Low Priority</v>
      </c>
      <c r="U287" s="46">
        <f t="shared" si="140"/>
        <v>7</v>
      </c>
      <c r="V287" s="28" t="str">
        <f t="shared" si="141"/>
        <v>Perform Routine Preventative Maintenance</v>
      </c>
      <c r="W287" s="47" t="str">
        <f t="shared" si="142"/>
        <v/>
      </c>
      <c r="X287" s="27" t="str">
        <f t="shared" si="143"/>
        <v>Maintain O&amp;M and Routine Monitoring</v>
      </c>
      <c r="Y287" s="48">
        <f t="shared" si="144"/>
        <v>29</v>
      </c>
      <c r="Z287" s="48">
        <f t="shared" si="145"/>
        <v>19</v>
      </c>
      <c r="AA287" s="48">
        <f t="shared" si="146"/>
        <v>29</v>
      </c>
      <c r="AB287" s="48">
        <f t="shared" si="147"/>
        <v>19</v>
      </c>
      <c r="AC287" s="48">
        <f t="shared" si="148"/>
        <v>29</v>
      </c>
      <c r="AD287" s="48">
        <f t="shared" si="149"/>
        <v>6</v>
      </c>
      <c r="AE287" s="48">
        <f t="shared" si="150"/>
        <v>19</v>
      </c>
      <c r="AF287" s="48" t="str">
        <f t="shared" si="151"/>
        <v xml:space="preserve"> </v>
      </c>
      <c r="AG287" s="49" t="str">
        <f t="shared" si="152"/>
        <v/>
      </c>
      <c r="AH287" s="48">
        <f t="shared" si="153"/>
        <v>19</v>
      </c>
      <c r="AI287" s="50">
        <f>'Details and Calculations'!AE286</f>
        <v>1</v>
      </c>
      <c r="AJ287" s="50">
        <f>'Details and Calculations'!AM286</f>
        <v>1</v>
      </c>
      <c r="AK287" s="50">
        <f>'Details and Calculations'!AR286</f>
        <v>1</v>
      </c>
      <c r="AL287" s="50">
        <f>'Details and Calculations'!AW286</f>
        <v>1</v>
      </c>
      <c r="AM287" s="50">
        <f>'Details and Calculations'!BA286</f>
        <v>1</v>
      </c>
      <c r="AN287" s="50">
        <f>'Details and Calculations'!BF286</f>
        <v>1</v>
      </c>
      <c r="AO287" s="50">
        <f>'Details and Calculations'!BI286</f>
        <v>1</v>
      </c>
      <c r="AP287" s="50" t="str">
        <f>'Details and Calculations'!BM286</f>
        <v xml:space="preserve"> </v>
      </c>
      <c r="AQ287" s="50" t="str">
        <f>'Details and Calculations'!BP286</f>
        <v xml:space="preserve"> </v>
      </c>
      <c r="AR287" s="50">
        <f>'Details and Calculations'!CC286</f>
        <v>1</v>
      </c>
      <c r="AS287" s="50">
        <f>'Details and Calculations'!CJ286</f>
        <v>1</v>
      </c>
      <c r="AT287" s="51">
        <f>'Details and Calculations'!T286</f>
        <v>1</v>
      </c>
      <c r="AU287" s="51">
        <f>'Details and Calculations'!Z286</f>
        <v>1</v>
      </c>
      <c r="AV287" s="51">
        <f>'Details and Calculations'!S286</f>
        <v>0</v>
      </c>
      <c r="AW287" s="51">
        <f>'Details and Calculations'!AI286</f>
        <v>1</v>
      </c>
      <c r="AX287" s="51">
        <f>'Details and Calculations'!BY286</f>
        <v>1</v>
      </c>
      <c r="AY287" s="51">
        <f>'Details and Calculations'!CG286</f>
        <v>1</v>
      </c>
      <c r="AZ287" s="51">
        <f>'Details and Calculations'!CI286</f>
        <v>1</v>
      </c>
      <c r="BA287" s="51">
        <f t="shared" si="154"/>
        <v>1</v>
      </c>
      <c r="BB287" s="52">
        <f>'Details and Calculations'!Y286</f>
        <v>2</v>
      </c>
      <c r="BC287" s="52">
        <f>'Details and Calculations'!AC286</f>
        <v>1</v>
      </c>
      <c r="BD287" s="52">
        <f>'Details and Calculations'!AK286</f>
        <v>1</v>
      </c>
      <c r="BE287" s="52">
        <f>'Details and Calculations'!AN286</f>
        <v>35000</v>
      </c>
      <c r="BF287" s="52">
        <f>'Details and Calculations'!AP286</f>
        <v>2</v>
      </c>
      <c r="BG287" s="52">
        <f>'Details and Calculations'!AT286</f>
        <v>6</v>
      </c>
      <c r="BH287" s="52">
        <f>'Details and Calculations'!AY286</f>
        <v>1</v>
      </c>
      <c r="BI287" s="52">
        <f>'Details and Calculations'!BB286</f>
        <v>1000</v>
      </c>
      <c r="BJ287" s="52">
        <f>'Details and Calculations'!BD286</f>
        <v>3</v>
      </c>
      <c r="BK287" s="52">
        <f>'Details and Calculations'!CA286</f>
        <v>1</v>
      </c>
      <c r="BL287" s="43">
        <f>'Details and Calculations'!AA286</f>
        <v>1</v>
      </c>
      <c r="BM287" s="43" t="str">
        <f>'Details and Calculations'!AB286</f>
        <v/>
      </c>
      <c r="BN287" s="43">
        <f>'Details and Calculations'!AD286</f>
        <v>2016</v>
      </c>
      <c r="BO287" s="43">
        <f>'Details and Calculations'!AJ286</f>
        <v>1</v>
      </c>
      <c r="BP287" s="43">
        <f>'Details and Calculations'!AL286</f>
        <v>2016</v>
      </c>
      <c r="BQ287" s="43">
        <f>'Details and Calculations'!AO286</f>
        <v>1</v>
      </c>
      <c r="BR287" s="43">
        <f>'Details and Calculations'!AQ286</f>
        <v>2016</v>
      </c>
      <c r="BS287" s="43">
        <f>'Details and Calculations'!AS286</f>
        <v>1</v>
      </c>
      <c r="BT287" s="43">
        <f>'Details and Calculations'!AV286</f>
        <v>2016</v>
      </c>
      <c r="BU287" s="43">
        <f>'Details and Calculations'!AX286</f>
        <v>1</v>
      </c>
      <c r="BV287" s="43">
        <f>'Details and Calculations'!AZ286</f>
        <v>2016</v>
      </c>
      <c r="BW287" s="43">
        <f>'Details and Calculations'!BC286</f>
        <v>1</v>
      </c>
      <c r="BX287" s="43">
        <f>'Details and Calculations'!BE286</f>
        <v>2016</v>
      </c>
      <c r="BY287" s="43">
        <f>'Details and Calculations'!BG286</f>
        <v>1</v>
      </c>
      <c r="BZ287" s="43">
        <f>'Details and Calculations'!BH286</f>
        <v>2016</v>
      </c>
      <c r="CA287" s="43">
        <f>'Details and Calculations'!BJ286</f>
        <v>0</v>
      </c>
      <c r="CB287" s="43" t="str">
        <f>'Details and Calculations'!BK286</f>
        <v/>
      </c>
      <c r="CC287" s="43" t="str">
        <f>'Details and Calculations'!BL286</f>
        <v xml:space="preserve"> </v>
      </c>
      <c r="CD287" s="43" t="str">
        <f>'Details and Calculations'!BN286</f>
        <v xml:space="preserve"> </v>
      </c>
      <c r="CE287" s="43" t="str">
        <f>'Details and Calculations'!BO286</f>
        <v xml:space="preserve"> </v>
      </c>
      <c r="CF287" s="43">
        <f>'Details and Calculations'!BZ286</f>
        <v>1</v>
      </c>
      <c r="CG287" s="43">
        <f>'Details and Calculations'!CB286</f>
        <v>2016</v>
      </c>
      <c r="CH287" s="31"/>
      <c r="CI287" s="53"/>
    </row>
    <row r="288" spans="1:87" x14ac:dyDescent="0.3">
      <c r="A288" s="43">
        <f>'Details and Calculations'!A287</f>
        <v>2017</v>
      </c>
      <c r="B288" s="43" t="str">
        <f>'Details and Calculations'!C287</f>
        <v>Rwanda</v>
      </c>
      <c r="C288" s="43" t="str">
        <f>'Details and Calculations'!D287</f>
        <v>Rulindo</v>
      </c>
      <c r="D288" s="43" t="str">
        <f>'Details and Calculations'!E287</f>
        <v>Rukozo</v>
      </c>
      <c r="E288" s="43" t="str">
        <f>'Details and Calculations'!F287</f>
        <v>Bwimo</v>
      </c>
      <c r="F288" s="43" t="str">
        <f>'Details and Calculations'!G287</f>
        <v>Gatiba</v>
      </c>
      <c r="G288" s="43" t="str">
        <f>'Details and Calculations'!H287</f>
        <v/>
      </c>
      <c r="H288" s="43" t="str">
        <f>'Details and Calculations'!I287</f>
        <v/>
      </c>
      <c r="I288" s="43" t="str">
        <f>'Details and Calculations'!J287</f>
        <v>Gihanga II</v>
      </c>
      <c r="J288" s="43">
        <f>'Details and Calculations'!K287</f>
        <v>151</v>
      </c>
      <c r="K288" s="43">
        <f>'Details and Calculations'!O287</f>
        <v>151</v>
      </c>
      <c r="L288" s="43">
        <f>'Details and Calculations'!P288</f>
        <v>58</v>
      </c>
      <c r="M288" s="43" t="str">
        <f>'Details and Calculations'!U287</f>
        <v>Piped Network -- Gravity Only</v>
      </c>
      <c r="N288" s="43">
        <f>'Details and Calculations'!V287</f>
        <v>2016</v>
      </c>
      <c r="O288" s="43" t="str">
        <f>'Details and Calculations'!W287</f>
        <v>Governement (District, Wasac) And Water For People</v>
      </c>
      <c r="P288" s="43" t="str">
        <f>'Details and Calculations'!X287</f>
        <v>Groundwater (Well, Etc.)</v>
      </c>
      <c r="Q288" s="44" t="str">
        <f t="shared" si="137"/>
        <v>Low Risk</v>
      </c>
      <c r="R288" s="44" t="str">
        <f t="shared" si="138"/>
        <v>Low Risk</v>
      </c>
      <c r="S288" s="45" t="str">
        <f t="shared" si="139"/>
        <v>High Level of Service</v>
      </c>
      <c r="T288" s="62" t="str">
        <f t="shared" si="136"/>
        <v>Low Priority</v>
      </c>
      <c r="U288" s="46">
        <f t="shared" si="140"/>
        <v>8</v>
      </c>
      <c r="V288" s="28" t="str">
        <f t="shared" si="141"/>
        <v>Perform Routine Preventative Maintenance</v>
      </c>
      <c r="W288" s="47" t="str">
        <f t="shared" si="142"/>
        <v/>
      </c>
      <c r="X288" s="27" t="str">
        <f t="shared" si="143"/>
        <v>Maintain O&amp;M and Routine Monitoring</v>
      </c>
      <c r="Y288" s="48">
        <f t="shared" si="144"/>
        <v>25</v>
      </c>
      <c r="Z288" s="48">
        <f t="shared" si="145"/>
        <v>19</v>
      </c>
      <c r="AA288" s="48">
        <f t="shared" si="146"/>
        <v>29</v>
      </c>
      <c r="AB288" s="48" t="str">
        <f t="shared" si="147"/>
        <v xml:space="preserve"> </v>
      </c>
      <c r="AC288" s="48" t="str">
        <f t="shared" si="148"/>
        <v xml:space="preserve"> </v>
      </c>
      <c r="AD288" s="48" t="str">
        <f t="shared" si="149"/>
        <v xml:space="preserve"> </v>
      </c>
      <c r="AE288" s="48" t="str">
        <f t="shared" si="150"/>
        <v xml:space="preserve"> </v>
      </c>
      <c r="AF288" s="48" t="str">
        <f t="shared" si="151"/>
        <v xml:space="preserve"> </v>
      </c>
      <c r="AG288" s="49" t="str">
        <f t="shared" si="152"/>
        <v/>
      </c>
      <c r="AH288" s="48">
        <f t="shared" si="153"/>
        <v>19</v>
      </c>
      <c r="AI288" s="50">
        <f>'Details and Calculations'!AE287</f>
        <v>1</v>
      </c>
      <c r="AJ288" s="50">
        <f>'Details and Calculations'!AM287</f>
        <v>1</v>
      </c>
      <c r="AK288" s="50">
        <f>'Details and Calculations'!AR287</f>
        <v>1</v>
      </c>
      <c r="AL288" s="50" t="str">
        <f>'Details and Calculations'!AW287</f>
        <v xml:space="preserve"> </v>
      </c>
      <c r="AM288" s="50" t="str">
        <f>'Details and Calculations'!BA287</f>
        <v xml:space="preserve"> </v>
      </c>
      <c r="AN288" s="50" t="str">
        <f>'Details and Calculations'!BF287</f>
        <v xml:space="preserve"> </v>
      </c>
      <c r="AO288" s="50" t="str">
        <f>'Details and Calculations'!BI287</f>
        <v xml:space="preserve"> </v>
      </c>
      <c r="AP288" s="50" t="str">
        <f>'Details and Calculations'!BM287</f>
        <v xml:space="preserve"> </v>
      </c>
      <c r="AQ288" s="50" t="str">
        <f>'Details and Calculations'!BP287</f>
        <v xml:space="preserve"> </v>
      </c>
      <c r="AR288" s="50">
        <f>'Details and Calculations'!CC287</f>
        <v>1</v>
      </c>
      <c r="AS288" s="50">
        <f>'Details and Calculations'!CJ287</f>
        <v>1</v>
      </c>
      <c r="AT288" s="51">
        <f>'Details and Calculations'!T287</f>
        <v>1</v>
      </c>
      <c r="AU288" s="51">
        <f>'Details and Calculations'!Z287</f>
        <v>1</v>
      </c>
      <c r="AV288" s="51">
        <f>'Details and Calculations'!S287</f>
        <v>1</v>
      </c>
      <c r="AW288" s="51">
        <f>'Details and Calculations'!AI287</f>
        <v>1</v>
      </c>
      <c r="AX288" s="51">
        <f>'Details and Calculations'!BY287</f>
        <v>1</v>
      </c>
      <c r="AY288" s="51">
        <f>'Details and Calculations'!CG287</f>
        <v>1</v>
      </c>
      <c r="AZ288" s="51">
        <f>'Details and Calculations'!CI287</f>
        <v>1</v>
      </c>
      <c r="BA288" s="51">
        <f t="shared" si="154"/>
        <v>1</v>
      </c>
      <c r="BB288" s="52">
        <f>'Details and Calculations'!Y287</f>
        <v>1</v>
      </c>
      <c r="BC288" s="52">
        <f>'Details and Calculations'!AC287</f>
        <v>1</v>
      </c>
      <c r="BD288" s="52">
        <f>'Details and Calculations'!AK287</f>
        <v>1</v>
      </c>
      <c r="BE288" s="52">
        <f>'Details and Calculations'!AN287</f>
        <v>7000</v>
      </c>
      <c r="BF288" s="52">
        <f>'Details and Calculations'!AP287</f>
        <v>3</v>
      </c>
      <c r="BG288" s="52" t="str">
        <f>'Details and Calculations'!AT287</f>
        <v xml:space="preserve"> </v>
      </c>
      <c r="BH288" s="52" t="str">
        <f>'Details and Calculations'!AY287</f>
        <v xml:space="preserve"> </v>
      </c>
      <c r="BI288" s="52" t="str">
        <f>'Details and Calculations'!BB287</f>
        <v xml:space="preserve"> </v>
      </c>
      <c r="BJ288" s="52" t="str">
        <f>'Details and Calculations'!BD287</f>
        <v xml:space="preserve"> </v>
      </c>
      <c r="BK288" s="52">
        <f>'Details and Calculations'!CA287</f>
        <v>2</v>
      </c>
      <c r="BL288" s="43">
        <f>'Details and Calculations'!AA287</f>
        <v>1</v>
      </c>
      <c r="BM288" s="43" t="str">
        <f>'Details and Calculations'!AB287</f>
        <v>"Springbox" --Intake Structure At A Spring</v>
      </c>
      <c r="BN288" s="43">
        <f>'Details and Calculations'!AD287</f>
        <v>2012</v>
      </c>
      <c r="BO288" s="43">
        <f>'Details and Calculations'!AJ287</f>
        <v>1</v>
      </c>
      <c r="BP288" s="43">
        <f>'Details and Calculations'!AL287</f>
        <v>2016</v>
      </c>
      <c r="BQ288" s="43">
        <f>'Details and Calculations'!AO287</f>
        <v>1</v>
      </c>
      <c r="BR288" s="43">
        <f>'Details and Calculations'!AQ287</f>
        <v>2016</v>
      </c>
      <c r="BS288" s="43">
        <f>'Details and Calculations'!AS287</f>
        <v>0</v>
      </c>
      <c r="BT288" s="43" t="str">
        <f>'Details and Calculations'!AV287</f>
        <v xml:space="preserve"> </v>
      </c>
      <c r="BU288" s="43">
        <f>'Details and Calculations'!AX287</f>
        <v>0</v>
      </c>
      <c r="BV288" s="43" t="str">
        <f>'Details and Calculations'!AZ287</f>
        <v xml:space="preserve"> </v>
      </c>
      <c r="BW288" s="43">
        <f>'Details and Calculations'!BC287</f>
        <v>0</v>
      </c>
      <c r="BX288" s="43" t="str">
        <f>'Details and Calculations'!BE287</f>
        <v xml:space="preserve"> </v>
      </c>
      <c r="BY288" s="43" t="str">
        <f>'Details and Calculations'!BG287</f>
        <v xml:space="preserve"> </v>
      </c>
      <c r="BZ288" s="43" t="str">
        <f>'Details and Calculations'!BH287</f>
        <v xml:space="preserve"> </v>
      </c>
      <c r="CA288" s="43">
        <f>'Details and Calculations'!BJ287</f>
        <v>0</v>
      </c>
      <c r="CB288" s="43" t="str">
        <f>'Details and Calculations'!BK287</f>
        <v/>
      </c>
      <c r="CC288" s="43" t="str">
        <f>'Details and Calculations'!BL287</f>
        <v xml:space="preserve"> </v>
      </c>
      <c r="CD288" s="43" t="str">
        <f>'Details and Calculations'!BN287</f>
        <v xml:space="preserve"> </v>
      </c>
      <c r="CE288" s="43" t="str">
        <f>'Details and Calculations'!BO287</f>
        <v xml:space="preserve"> </v>
      </c>
      <c r="CF288" s="43">
        <f>'Details and Calculations'!BZ287</f>
        <v>1</v>
      </c>
      <c r="CG288" s="43">
        <f>'Details and Calculations'!CB287</f>
        <v>2016</v>
      </c>
      <c r="CH288" s="31"/>
      <c r="CI288" s="53"/>
    </row>
    <row r="289" spans="1:87" x14ac:dyDescent="0.3">
      <c r="A289" s="43">
        <f>'Details and Calculations'!A288</f>
        <v>2017</v>
      </c>
      <c r="B289" s="43" t="str">
        <f>'Details and Calculations'!C288</f>
        <v>Rwanda</v>
      </c>
      <c r="C289" s="43" t="str">
        <f>'Details and Calculations'!D288</f>
        <v>Rulindo</v>
      </c>
      <c r="D289" s="43" t="str">
        <f>'Details and Calculations'!E288</f>
        <v>Kinihira</v>
      </c>
      <c r="E289" s="43" t="str">
        <f>'Details and Calculations'!F288</f>
        <v>Butunzi</v>
      </c>
      <c r="F289" s="43" t="str">
        <f>'Details and Calculations'!G288</f>
        <v>Kiniihira</v>
      </c>
      <c r="G289" s="43" t="str">
        <f>'Details and Calculations'!H288</f>
        <v/>
      </c>
      <c r="H289" s="43" t="str">
        <f>'Details and Calculations'!I288</f>
        <v/>
      </c>
      <c r="I289" s="43" t="str">
        <f>'Details and Calculations'!J288</f>
        <v>Miyove- Kinihira</v>
      </c>
      <c r="J289" s="43">
        <f>'Details and Calculations'!K288</f>
        <v>118</v>
      </c>
      <c r="K289" s="43">
        <f>'Details and Calculations'!O288</f>
        <v>60</v>
      </c>
      <c r="L289" s="43">
        <f>'Details and Calculations'!P289</f>
        <v>195</v>
      </c>
      <c r="M289" s="43" t="str">
        <f>'Details and Calculations'!U288</f>
        <v>Piped Network -- Gravity Only</v>
      </c>
      <c r="N289" s="43">
        <f>'Details and Calculations'!V288</f>
        <v>2001</v>
      </c>
      <c r="O289" s="43" t="str">
        <f>'Details and Calculations'!W288</f>
        <v>Gkww</v>
      </c>
      <c r="P289" s="43" t="str">
        <f>'Details and Calculations'!X288</f>
        <v>Spring</v>
      </c>
      <c r="Q289" s="44" t="str">
        <f t="shared" si="137"/>
        <v>High Risk</v>
      </c>
      <c r="R289" s="44" t="str">
        <f t="shared" si="138"/>
        <v>Medium Risk</v>
      </c>
      <c r="S289" s="45" t="str">
        <f t="shared" si="139"/>
        <v>Intermediate Level of Service</v>
      </c>
      <c r="T289" s="62" t="str">
        <f t="shared" si="136"/>
        <v>Medium Priority</v>
      </c>
      <c r="U289" s="46">
        <f t="shared" si="140"/>
        <v>6</v>
      </c>
      <c r="V289" s="28" t="str">
        <f t="shared" si="141"/>
        <v>Consider Replacing Aging Components</v>
      </c>
      <c r="W289" s="47" t="str">
        <f t="shared" si="142"/>
        <v xml:space="preserve">Intake Structure,  Conduction Line, Storage Tank, Other Concrete Structures,  Pump, Pump Station,  Treatment Equipment,  </v>
      </c>
      <c r="X289" s="27" t="str">
        <f t="shared" si="143"/>
        <v xml:space="preserve">Further Technical Diagnostic Needed </v>
      </c>
      <c r="Y289" s="48">
        <f t="shared" si="144"/>
        <v>2</v>
      </c>
      <c r="Z289" s="48">
        <f t="shared" si="145"/>
        <v>-8</v>
      </c>
      <c r="AA289" s="48">
        <f t="shared" si="146"/>
        <v>2</v>
      </c>
      <c r="AB289" s="48">
        <f t="shared" si="147"/>
        <v>-8</v>
      </c>
      <c r="AC289" s="48">
        <f t="shared" si="148"/>
        <v>2</v>
      </c>
      <c r="AD289" s="48" t="str">
        <f t="shared" si="149"/>
        <v xml:space="preserve"> </v>
      </c>
      <c r="AE289" s="48" t="str">
        <f t="shared" si="150"/>
        <v xml:space="preserve"> </v>
      </c>
      <c r="AF289" s="48" t="str">
        <f t="shared" si="151"/>
        <v xml:space="preserve"> </v>
      </c>
      <c r="AG289" s="49" t="str">
        <f t="shared" si="152"/>
        <v/>
      </c>
      <c r="AH289" s="48">
        <f t="shared" si="153"/>
        <v>-8</v>
      </c>
      <c r="AI289" s="50">
        <f>'Details and Calculations'!AE288</f>
        <v>2</v>
      </c>
      <c r="AJ289" s="50">
        <f>'Details and Calculations'!AM288</f>
        <v>2</v>
      </c>
      <c r="AK289" s="50">
        <f>'Details and Calculations'!AR288</f>
        <v>1</v>
      </c>
      <c r="AL289" s="50">
        <f>'Details and Calculations'!AW288</f>
        <v>2</v>
      </c>
      <c r="AM289" s="50">
        <f>'Details and Calculations'!BA288</f>
        <v>2</v>
      </c>
      <c r="AN289" s="50" t="str">
        <f>'Details and Calculations'!BF288</f>
        <v xml:space="preserve"> </v>
      </c>
      <c r="AO289" s="50" t="str">
        <f>'Details and Calculations'!BI288</f>
        <v xml:space="preserve"> </v>
      </c>
      <c r="AP289" s="50" t="str">
        <f>'Details and Calculations'!BM288</f>
        <v xml:space="preserve"> </v>
      </c>
      <c r="AQ289" s="50" t="str">
        <f>'Details and Calculations'!BP288</f>
        <v xml:space="preserve"> </v>
      </c>
      <c r="AR289" s="50">
        <f>'Details and Calculations'!CC288</f>
        <v>2</v>
      </c>
      <c r="AS289" s="50">
        <f>'Details and Calculations'!CJ288</f>
        <v>2</v>
      </c>
      <c r="AT289" s="51">
        <f>'Details and Calculations'!T288</f>
        <v>1</v>
      </c>
      <c r="AU289" s="51">
        <f>'Details and Calculations'!Z288</f>
        <v>1</v>
      </c>
      <c r="AV289" s="51">
        <f>'Details and Calculations'!S288</f>
        <v>0</v>
      </c>
      <c r="AW289" s="51">
        <f>'Details and Calculations'!AI288</f>
        <v>1</v>
      </c>
      <c r="AX289" s="51">
        <f>'Details and Calculations'!BY288</f>
        <v>1</v>
      </c>
      <c r="AY289" s="51">
        <f>'Details and Calculations'!CG288</f>
        <v>1</v>
      </c>
      <c r="AZ289" s="51">
        <f>'Details and Calculations'!CI288</f>
        <v>1</v>
      </c>
      <c r="BA289" s="51">
        <f t="shared" si="154"/>
        <v>0</v>
      </c>
      <c r="BB289" s="52">
        <f>'Details and Calculations'!Y288</f>
        <v>6</v>
      </c>
      <c r="BC289" s="52">
        <f>'Details and Calculations'!AC288</f>
        <v>3</v>
      </c>
      <c r="BD289" s="52">
        <f>'Details and Calculations'!AK288</f>
        <v>1</v>
      </c>
      <c r="BE289" s="52">
        <f>'Details and Calculations'!AN288</f>
        <v>8000</v>
      </c>
      <c r="BF289" s="52">
        <f>'Details and Calculations'!AP288</f>
        <v>4</v>
      </c>
      <c r="BG289" s="52">
        <f>'Details and Calculations'!AT288</f>
        <v>18</v>
      </c>
      <c r="BH289" s="52">
        <f>'Details and Calculations'!AY288</f>
        <v>2</v>
      </c>
      <c r="BI289" s="52">
        <f>'Details and Calculations'!BB288</f>
        <v>15000</v>
      </c>
      <c r="BJ289" s="52" t="str">
        <f>'Details and Calculations'!BD288</f>
        <v xml:space="preserve"> </v>
      </c>
      <c r="BK289" s="52">
        <f>'Details and Calculations'!CA288</f>
        <v>1</v>
      </c>
      <c r="BL289" s="43">
        <f>'Details and Calculations'!AA288</f>
        <v>1</v>
      </c>
      <c r="BM289" s="43" t="str">
        <f>'Details and Calculations'!AB288</f>
        <v>"Springbox" --Intake Structure At A Spring</v>
      </c>
      <c r="BN289" s="43">
        <f>'Details and Calculations'!AD288</f>
        <v>1989</v>
      </c>
      <c r="BO289" s="43">
        <f>'Details and Calculations'!AJ288</f>
        <v>1</v>
      </c>
      <c r="BP289" s="43">
        <f>'Details and Calculations'!AL288</f>
        <v>1989</v>
      </c>
      <c r="BQ289" s="43">
        <f>'Details and Calculations'!AO288</f>
        <v>1</v>
      </c>
      <c r="BR289" s="43">
        <f>'Details and Calculations'!AQ288</f>
        <v>1989</v>
      </c>
      <c r="BS289" s="43">
        <f>'Details and Calculations'!AS288</f>
        <v>1</v>
      </c>
      <c r="BT289" s="43">
        <f>'Details and Calculations'!AV288</f>
        <v>1989</v>
      </c>
      <c r="BU289" s="43">
        <f>'Details and Calculations'!AX288</f>
        <v>1</v>
      </c>
      <c r="BV289" s="43">
        <f>'Details and Calculations'!AZ288</f>
        <v>1989</v>
      </c>
      <c r="BW289" s="43">
        <f>'Details and Calculations'!BC288</f>
        <v>0</v>
      </c>
      <c r="BX289" s="43" t="str">
        <f>'Details and Calculations'!BE288</f>
        <v xml:space="preserve"> </v>
      </c>
      <c r="BY289" s="43" t="str">
        <f>'Details and Calculations'!BG288</f>
        <v xml:space="preserve"> </v>
      </c>
      <c r="BZ289" s="43" t="str">
        <f>'Details and Calculations'!BH288</f>
        <v xml:space="preserve"> </v>
      </c>
      <c r="CA289" s="43">
        <f>'Details and Calculations'!BJ288</f>
        <v>0</v>
      </c>
      <c r="CB289" s="43" t="str">
        <f>'Details and Calculations'!BK288</f>
        <v/>
      </c>
      <c r="CC289" s="43" t="str">
        <f>'Details and Calculations'!BL288</f>
        <v xml:space="preserve"> </v>
      </c>
      <c r="CD289" s="43" t="str">
        <f>'Details and Calculations'!BN288</f>
        <v xml:space="preserve"> </v>
      </c>
      <c r="CE289" s="43" t="str">
        <f>'Details and Calculations'!BO288</f>
        <v xml:space="preserve"> </v>
      </c>
      <c r="CF289" s="43">
        <f>'Details and Calculations'!BZ288</f>
        <v>1</v>
      </c>
      <c r="CG289" s="43">
        <f>'Details and Calculations'!CB288</f>
        <v>1989</v>
      </c>
      <c r="CH289" s="31"/>
      <c r="CI289" s="53"/>
    </row>
    <row r="290" spans="1:87" x14ac:dyDescent="0.3">
      <c r="A290" s="43">
        <f>'Details and Calculations'!A289</f>
        <v>2017</v>
      </c>
      <c r="B290" s="43" t="str">
        <f>'Details and Calculations'!C289</f>
        <v>Rwanda</v>
      </c>
      <c r="C290" s="43" t="str">
        <f>'Details and Calculations'!D289</f>
        <v>Rulindo</v>
      </c>
      <c r="D290" s="43" t="str">
        <f>'Details and Calculations'!E289</f>
        <v>Shyorongi</v>
      </c>
      <c r="E290" s="43" t="str">
        <f>'Details and Calculations'!F289</f>
        <v>Rubona</v>
      </c>
      <c r="F290" s="43" t="str">
        <f>'Details and Calculations'!G289</f>
        <v>Kigali</v>
      </c>
      <c r="G290" s="43" t="str">
        <f>'Details and Calculations'!H289</f>
        <v/>
      </c>
      <c r="H290" s="43" t="str">
        <f>'Details and Calculations'!I289</f>
        <v/>
      </c>
      <c r="I290" s="43" t="str">
        <f>'Details and Calculations'!J289</f>
        <v>Gisoro- Nyundo network</v>
      </c>
      <c r="J290" s="43">
        <f>'Details and Calculations'!K289</f>
        <v>220</v>
      </c>
      <c r="K290" s="43">
        <f>'Details and Calculations'!O289</f>
        <v>25</v>
      </c>
      <c r="L290" s="43" t="str">
        <f>'Details and Calculations'!P290</f>
        <v xml:space="preserve"> </v>
      </c>
      <c r="M290" s="43" t="str">
        <f>'Details and Calculations'!U289</f>
        <v>Piped Network -- Gravity Only</v>
      </c>
      <c r="N290" s="43">
        <f>'Details and Calculations'!V289</f>
        <v>2013</v>
      </c>
      <c r="O290" s="43" t="str">
        <f>'Details and Calculations'!W289</f>
        <v>Governement (District, Wasac) And Water For People</v>
      </c>
      <c r="P290" s="43" t="str">
        <f>'Details and Calculations'!X289</f>
        <v>Spring</v>
      </c>
      <c r="Q290" s="44" t="str">
        <f t="shared" si="137"/>
        <v>Low Risk</v>
      </c>
      <c r="R290" s="44" t="str">
        <f t="shared" si="138"/>
        <v>Low Risk</v>
      </c>
      <c r="S290" s="45" t="str">
        <f t="shared" si="139"/>
        <v>High Level of Service</v>
      </c>
      <c r="T290" s="62" t="str">
        <f t="shared" si="136"/>
        <v>Low Priority</v>
      </c>
      <c r="U290" s="46">
        <f t="shared" si="140"/>
        <v>8</v>
      </c>
      <c r="V290" s="28" t="str">
        <f t="shared" si="141"/>
        <v>Repair or Replace Components</v>
      </c>
      <c r="W290" s="47" t="str">
        <f t="shared" si="142"/>
        <v xml:space="preserve">Storage Tank, </v>
      </c>
      <c r="X290" s="27" t="str">
        <f t="shared" si="143"/>
        <v>Create Plan To Repair or Replace Components</v>
      </c>
      <c r="Y290" s="48">
        <f t="shared" si="144"/>
        <v>26</v>
      </c>
      <c r="Z290" s="48">
        <f t="shared" si="145"/>
        <v>16</v>
      </c>
      <c r="AA290" s="48">
        <f t="shared" si="146"/>
        <v>26</v>
      </c>
      <c r="AB290" s="48">
        <f t="shared" si="147"/>
        <v>16</v>
      </c>
      <c r="AC290" s="48">
        <f t="shared" si="148"/>
        <v>26</v>
      </c>
      <c r="AD290" s="48" t="str">
        <f t="shared" si="149"/>
        <v xml:space="preserve"> </v>
      </c>
      <c r="AE290" s="48" t="str">
        <f t="shared" si="150"/>
        <v xml:space="preserve"> </v>
      </c>
      <c r="AF290" s="48" t="str">
        <f t="shared" si="151"/>
        <v xml:space="preserve"> </v>
      </c>
      <c r="AG290" s="49" t="str">
        <f t="shared" si="152"/>
        <v/>
      </c>
      <c r="AH290" s="48">
        <f t="shared" si="153"/>
        <v>16</v>
      </c>
      <c r="AI290" s="50">
        <f>'Details and Calculations'!AE289</f>
        <v>1</v>
      </c>
      <c r="AJ290" s="50">
        <f>'Details and Calculations'!AM289</f>
        <v>1</v>
      </c>
      <c r="AK290" s="50">
        <f>'Details and Calculations'!AR289</f>
        <v>2</v>
      </c>
      <c r="AL290" s="50">
        <f>'Details and Calculations'!AW289</f>
        <v>1</v>
      </c>
      <c r="AM290" s="50">
        <f>'Details and Calculations'!BA289</f>
        <v>1</v>
      </c>
      <c r="AN290" s="50" t="str">
        <f>'Details and Calculations'!BF289</f>
        <v xml:space="preserve"> </v>
      </c>
      <c r="AO290" s="50" t="str">
        <f>'Details and Calculations'!BI289</f>
        <v xml:space="preserve"> </v>
      </c>
      <c r="AP290" s="50" t="str">
        <f>'Details and Calculations'!BM289</f>
        <v xml:space="preserve"> </v>
      </c>
      <c r="AQ290" s="50" t="str">
        <f>'Details and Calculations'!BP289</f>
        <v xml:space="preserve"> </v>
      </c>
      <c r="AR290" s="50">
        <f>'Details and Calculations'!CC289</f>
        <v>1</v>
      </c>
      <c r="AS290" s="50">
        <f>'Details and Calculations'!CJ289</f>
        <v>1</v>
      </c>
      <c r="AT290" s="51">
        <f>'Details and Calculations'!T289</f>
        <v>1</v>
      </c>
      <c r="AU290" s="51">
        <f>'Details and Calculations'!Z289</f>
        <v>1</v>
      </c>
      <c r="AV290" s="51">
        <f>'Details and Calculations'!S289</f>
        <v>1</v>
      </c>
      <c r="AW290" s="51">
        <f>'Details and Calculations'!AI289</f>
        <v>1</v>
      </c>
      <c r="AX290" s="51">
        <f>'Details and Calculations'!BY289</f>
        <v>1</v>
      </c>
      <c r="AY290" s="51">
        <f>'Details and Calculations'!CG289</f>
        <v>1</v>
      </c>
      <c r="AZ290" s="51">
        <f>'Details and Calculations'!CI289</f>
        <v>1</v>
      </c>
      <c r="BA290" s="51">
        <f t="shared" si="154"/>
        <v>1</v>
      </c>
      <c r="BB290" s="52">
        <f>'Details and Calculations'!Y289</f>
        <v>1</v>
      </c>
      <c r="BC290" s="52">
        <f>'Details and Calculations'!AC289</f>
        <v>1</v>
      </c>
      <c r="BD290" s="52">
        <f>'Details and Calculations'!AK289</f>
        <v>1</v>
      </c>
      <c r="BE290" s="52">
        <f>'Details and Calculations'!AN289</f>
        <v>30</v>
      </c>
      <c r="BF290" s="52">
        <f>'Details and Calculations'!AP289</f>
        <v>6</v>
      </c>
      <c r="BG290" s="52">
        <f>'Details and Calculations'!AT289</f>
        <v>10</v>
      </c>
      <c r="BH290" s="52">
        <f>'Details and Calculations'!AY289</f>
        <v>2</v>
      </c>
      <c r="BI290" s="52">
        <f>'Details and Calculations'!BB289</f>
        <v>7000</v>
      </c>
      <c r="BJ290" s="52" t="str">
        <f>'Details and Calculations'!BD289</f>
        <v xml:space="preserve"> </v>
      </c>
      <c r="BK290" s="52">
        <f>'Details and Calculations'!CA289</f>
        <v>1</v>
      </c>
      <c r="BL290" s="43">
        <f>'Details and Calculations'!AA289</f>
        <v>1</v>
      </c>
      <c r="BM290" s="43" t="str">
        <f>'Details and Calculations'!AB289</f>
        <v>"Springbox" --Intake Structure At A Spring</v>
      </c>
      <c r="BN290" s="43">
        <f>'Details and Calculations'!AD289</f>
        <v>2013</v>
      </c>
      <c r="BO290" s="43">
        <f>'Details and Calculations'!AJ289</f>
        <v>1</v>
      </c>
      <c r="BP290" s="43">
        <f>'Details and Calculations'!AL289</f>
        <v>2013</v>
      </c>
      <c r="BQ290" s="43">
        <f>'Details and Calculations'!AO289</f>
        <v>1</v>
      </c>
      <c r="BR290" s="43">
        <f>'Details and Calculations'!AQ289</f>
        <v>2013</v>
      </c>
      <c r="BS290" s="43">
        <f>'Details and Calculations'!AS289</f>
        <v>1</v>
      </c>
      <c r="BT290" s="43">
        <f>'Details and Calculations'!AV289</f>
        <v>2013</v>
      </c>
      <c r="BU290" s="43">
        <f>'Details and Calculations'!AX289</f>
        <v>1</v>
      </c>
      <c r="BV290" s="43">
        <f>'Details and Calculations'!AZ289</f>
        <v>2013</v>
      </c>
      <c r="BW290" s="43">
        <f>'Details and Calculations'!BC289</f>
        <v>0</v>
      </c>
      <c r="BX290" s="43" t="str">
        <f>'Details and Calculations'!BE289</f>
        <v xml:space="preserve"> </v>
      </c>
      <c r="BY290" s="43" t="str">
        <f>'Details and Calculations'!BG289</f>
        <v xml:space="preserve"> </v>
      </c>
      <c r="BZ290" s="43" t="str">
        <f>'Details and Calculations'!BH289</f>
        <v xml:space="preserve"> </v>
      </c>
      <c r="CA290" s="43">
        <f>'Details and Calculations'!BJ289</f>
        <v>0</v>
      </c>
      <c r="CB290" s="43" t="str">
        <f>'Details and Calculations'!BK289</f>
        <v/>
      </c>
      <c r="CC290" s="43" t="str">
        <f>'Details and Calculations'!BL289</f>
        <v xml:space="preserve"> </v>
      </c>
      <c r="CD290" s="43" t="str">
        <f>'Details and Calculations'!BN289</f>
        <v xml:space="preserve"> </v>
      </c>
      <c r="CE290" s="43" t="str">
        <f>'Details and Calculations'!BO289</f>
        <v xml:space="preserve"> </v>
      </c>
      <c r="CF290" s="43">
        <f>'Details and Calculations'!BZ289</f>
        <v>1</v>
      </c>
      <c r="CG290" s="43">
        <f>'Details and Calculations'!CB289</f>
        <v>2013</v>
      </c>
      <c r="CH290" s="31"/>
      <c r="CI290" s="53"/>
    </row>
    <row r="291" spans="1:87" x14ac:dyDescent="0.3">
      <c r="A291" s="43">
        <f>'Details and Calculations'!A290</f>
        <v>2017</v>
      </c>
      <c r="B291" s="43" t="str">
        <f>'Details and Calculations'!C290</f>
        <v>Rwanda</v>
      </c>
      <c r="C291" s="43" t="str">
        <f>'Details and Calculations'!D290</f>
        <v>Rulindo</v>
      </c>
      <c r="D291" s="43" t="str">
        <f>'Details and Calculations'!E290</f>
        <v>Buyoga</v>
      </c>
      <c r="E291" s="43" t="str">
        <f>'Details and Calculations'!F290</f>
        <v>Mwumba</v>
      </c>
      <c r="F291" s="43" t="str">
        <f>'Details and Calculations'!G290</f>
        <v>Gakoma</v>
      </c>
      <c r="G291" s="43" t="str">
        <f>'Details and Calculations'!H290</f>
        <v/>
      </c>
      <c r="H291" s="43" t="str">
        <f>'Details and Calculations'!I290</f>
        <v/>
      </c>
      <c r="I291" s="43" t="str">
        <f>'Details and Calculations'!J290</f>
        <v>Water point at Gakoma/Nyirambuga pumping</v>
      </c>
      <c r="J291" s="43">
        <f>'Details and Calculations'!K290</f>
        <v>176</v>
      </c>
      <c r="K291" s="43">
        <f>'Details and Calculations'!O290</f>
        <v>176</v>
      </c>
      <c r="L291" s="43">
        <f>'Details and Calculations'!P291</f>
        <v>28</v>
      </c>
      <c r="M291" s="43" t="str">
        <f>'Details and Calculations'!U290</f>
        <v>Piped Network With Pump</v>
      </c>
      <c r="N291" s="43">
        <f>'Details and Calculations'!V290</f>
        <v>2015</v>
      </c>
      <c r="O291" s="43" t="str">
        <f>'Details and Calculations'!W290</f>
        <v>Governement (District, Wasac) And Water For People</v>
      </c>
      <c r="P291" s="43" t="str">
        <f>'Details and Calculations'!X290</f>
        <v>Spring</v>
      </c>
      <c r="Q291" s="44" t="str">
        <f t="shared" si="137"/>
        <v>Low Risk</v>
      </c>
      <c r="R291" s="44" t="str">
        <f t="shared" si="138"/>
        <v>Low Risk</v>
      </c>
      <c r="S291" s="45" t="str">
        <f t="shared" si="139"/>
        <v>Intermediate Level of Service</v>
      </c>
      <c r="T291" s="62" t="str">
        <f t="shared" si="136"/>
        <v>Low Priority</v>
      </c>
      <c r="U291" s="46">
        <f t="shared" si="140"/>
        <v>7</v>
      </c>
      <c r="V291" s="28" t="str">
        <f t="shared" si="141"/>
        <v>Perform Routine Preventative Maintenance</v>
      </c>
      <c r="W291" s="47" t="str">
        <f t="shared" si="142"/>
        <v/>
      </c>
      <c r="X291" s="27" t="str">
        <f t="shared" si="143"/>
        <v>Maintain O&amp;M and Routine Monitoring</v>
      </c>
      <c r="Y291" s="48" t="str">
        <f t="shared" si="144"/>
        <v xml:space="preserve"> </v>
      </c>
      <c r="Z291" s="48" t="str">
        <f t="shared" si="145"/>
        <v xml:space="preserve"> </v>
      </c>
      <c r="AA291" s="48" t="str">
        <f t="shared" si="146"/>
        <v xml:space="preserve"> </v>
      </c>
      <c r="AB291" s="48" t="str">
        <f t="shared" si="147"/>
        <v xml:space="preserve"> </v>
      </c>
      <c r="AC291" s="48" t="str">
        <f t="shared" si="148"/>
        <v xml:space="preserve"> </v>
      </c>
      <c r="AD291" s="48" t="str">
        <f t="shared" si="149"/>
        <v xml:space="preserve"> </v>
      </c>
      <c r="AE291" s="48" t="str">
        <f t="shared" si="150"/>
        <v xml:space="preserve"> </v>
      </c>
      <c r="AF291" s="48" t="str">
        <f t="shared" si="151"/>
        <v xml:space="preserve"> </v>
      </c>
      <c r="AG291" s="49" t="str">
        <f t="shared" si="152"/>
        <v/>
      </c>
      <c r="AH291" s="48">
        <f t="shared" si="153"/>
        <v>18</v>
      </c>
      <c r="AI291" s="50" t="str">
        <f>'Details and Calculations'!AE290</f>
        <v xml:space="preserve"> </v>
      </c>
      <c r="AJ291" s="50" t="str">
        <f>'Details and Calculations'!AM290</f>
        <v xml:space="preserve"> </v>
      </c>
      <c r="AK291" s="50" t="str">
        <f>'Details and Calculations'!AR290</f>
        <v xml:space="preserve"> </v>
      </c>
      <c r="AL291" s="50" t="str">
        <f>'Details and Calculations'!AW290</f>
        <v xml:space="preserve"> </v>
      </c>
      <c r="AM291" s="50" t="str">
        <f>'Details and Calculations'!BA290</f>
        <v xml:space="preserve"> </v>
      </c>
      <c r="AN291" s="50" t="str">
        <f>'Details and Calculations'!BF290</f>
        <v xml:space="preserve"> </v>
      </c>
      <c r="AO291" s="50" t="str">
        <f>'Details and Calculations'!BI290</f>
        <v xml:space="preserve"> </v>
      </c>
      <c r="AP291" s="50" t="str">
        <f>'Details and Calculations'!BM290</f>
        <v xml:space="preserve"> </v>
      </c>
      <c r="AQ291" s="50" t="str">
        <f>'Details and Calculations'!BP290</f>
        <v xml:space="preserve"> </v>
      </c>
      <c r="AR291" s="50">
        <f>'Details and Calculations'!CC290</f>
        <v>1</v>
      </c>
      <c r="AS291" s="50">
        <f>'Details and Calculations'!CJ290</f>
        <v>1</v>
      </c>
      <c r="AT291" s="51">
        <f>'Details and Calculations'!T290</f>
        <v>1</v>
      </c>
      <c r="AU291" s="51">
        <f>'Details and Calculations'!Z290</f>
        <v>1</v>
      </c>
      <c r="AV291" s="51">
        <f>'Details and Calculations'!S290</f>
        <v>0</v>
      </c>
      <c r="AW291" s="51">
        <f>'Details and Calculations'!AI290</f>
        <v>1</v>
      </c>
      <c r="AX291" s="51">
        <f>'Details and Calculations'!BY290</f>
        <v>1</v>
      </c>
      <c r="AY291" s="51">
        <f>'Details and Calculations'!CG290</f>
        <v>1</v>
      </c>
      <c r="AZ291" s="51">
        <f>'Details and Calculations'!CI290</f>
        <v>1</v>
      </c>
      <c r="BA291" s="51">
        <f t="shared" si="154"/>
        <v>1</v>
      </c>
      <c r="BB291" s="52">
        <f>'Details and Calculations'!Y290</f>
        <v>11</v>
      </c>
      <c r="BC291" s="52" t="str">
        <f>'Details and Calculations'!AC290</f>
        <v xml:space="preserve"> </v>
      </c>
      <c r="BD291" s="52" t="str">
        <f>'Details and Calculations'!AK290</f>
        <v xml:space="preserve"> </v>
      </c>
      <c r="BE291" s="52" t="str">
        <f>'Details and Calculations'!AN290</f>
        <v xml:space="preserve"> </v>
      </c>
      <c r="BF291" s="52" t="str">
        <f>'Details and Calculations'!AP290</f>
        <v xml:space="preserve"> </v>
      </c>
      <c r="BG291" s="52" t="str">
        <f>'Details and Calculations'!AT290</f>
        <v xml:space="preserve"> </v>
      </c>
      <c r="BH291" s="52" t="str">
        <f>'Details and Calculations'!AY290</f>
        <v xml:space="preserve"> </v>
      </c>
      <c r="BI291" s="52" t="str">
        <f>'Details and Calculations'!BB290</f>
        <v xml:space="preserve"> </v>
      </c>
      <c r="BJ291" s="52" t="str">
        <f>'Details and Calculations'!BD290</f>
        <v xml:space="preserve"> </v>
      </c>
      <c r="BK291" s="52">
        <f>'Details and Calculations'!CA290</f>
        <v>2</v>
      </c>
      <c r="BL291" s="43">
        <f>'Details and Calculations'!AA290</f>
        <v>0</v>
      </c>
      <c r="BM291" s="43" t="str">
        <f>'Details and Calculations'!AB290</f>
        <v/>
      </c>
      <c r="BN291" s="43" t="str">
        <f>'Details and Calculations'!AD290</f>
        <v xml:space="preserve"> </v>
      </c>
      <c r="BO291" s="43">
        <f>'Details and Calculations'!AJ290</f>
        <v>0</v>
      </c>
      <c r="BP291" s="43" t="str">
        <f>'Details and Calculations'!AL290</f>
        <v xml:space="preserve"> </v>
      </c>
      <c r="BQ291" s="43">
        <f>'Details and Calculations'!AO290</f>
        <v>0</v>
      </c>
      <c r="BR291" s="43" t="str">
        <f>'Details and Calculations'!AQ290</f>
        <v xml:space="preserve"> </v>
      </c>
      <c r="BS291" s="43">
        <f>'Details and Calculations'!AS290</f>
        <v>0</v>
      </c>
      <c r="BT291" s="43" t="str">
        <f>'Details and Calculations'!AV290</f>
        <v xml:space="preserve"> </v>
      </c>
      <c r="BU291" s="43">
        <f>'Details and Calculations'!AX290</f>
        <v>0</v>
      </c>
      <c r="BV291" s="43" t="str">
        <f>'Details and Calculations'!AZ290</f>
        <v xml:space="preserve"> </v>
      </c>
      <c r="BW291" s="43">
        <f>'Details and Calculations'!BC290</f>
        <v>0</v>
      </c>
      <c r="BX291" s="43" t="str">
        <f>'Details and Calculations'!BE290</f>
        <v xml:space="preserve"> </v>
      </c>
      <c r="BY291" s="43" t="str">
        <f>'Details and Calculations'!BG290</f>
        <v xml:space="preserve"> </v>
      </c>
      <c r="BZ291" s="43" t="str">
        <f>'Details and Calculations'!BH290</f>
        <v xml:space="preserve"> </v>
      </c>
      <c r="CA291" s="43">
        <f>'Details and Calculations'!BJ290</f>
        <v>0</v>
      </c>
      <c r="CB291" s="43" t="str">
        <f>'Details and Calculations'!BK290</f>
        <v/>
      </c>
      <c r="CC291" s="43" t="str">
        <f>'Details and Calculations'!BL290</f>
        <v xml:space="preserve"> </v>
      </c>
      <c r="CD291" s="43" t="str">
        <f>'Details and Calculations'!BN290</f>
        <v xml:space="preserve"> </v>
      </c>
      <c r="CE291" s="43" t="str">
        <f>'Details and Calculations'!BO290</f>
        <v xml:space="preserve"> </v>
      </c>
      <c r="CF291" s="43">
        <f>'Details and Calculations'!BZ290</f>
        <v>1</v>
      </c>
      <c r="CG291" s="43">
        <f>'Details and Calculations'!CB290</f>
        <v>2015</v>
      </c>
      <c r="CH291" s="31"/>
      <c r="CI291" s="53"/>
    </row>
    <row r="292" spans="1:87" x14ac:dyDescent="0.3">
      <c r="A292" s="43">
        <f>'Details and Calculations'!A291</f>
        <v>2017</v>
      </c>
      <c r="B292" s="43" t="str">
        <f>'Details and Calculations'!C291</f>
        <v>Rwanda</v>
      </c>
      <c r="C292" s="43" t="str">
        <f>'Details and Calculations'!D291</f>
        <v>Rulindo</v>
      </c>
      <c r="D292" s="43" t="str">
        <f>'Details and Calculations'!E291</f>
        <v>Kisaro</v>
      </c>
      <c r="E292" s="43" t="str">
        <f>'Details and Calculations'!F291</f>
        <v>Mubuga</v>
      </c>
      <c r="F292" s="43" t="str">
        <f>'Details and Calculations'!G291</f>
        <v>Rutabo</v>
      </c>
      <c r="G292" s="43" t="str">
        <f>'Details and Calculations'!H291</f>
        <v/>
      </c>
      <c r="H292" s="43" t="str">
        <f>'Details and Calculations'!I291</f>
        <v/>
      </c>
      <c r="I292" s="43" t="str">
        <f>'Details and Calculations'!J291</f>
        <v>gahama</v>
      </c>
      <c r="J292" s="43">
        <f>'Details and Calculations'!K291</f>
        <v>148</v>
      </c>
      <c r="K292" s="43">
        <f>'Details and Calculations'!O291</f>
        <v>120</v>
      </c>
      <c r="L292" s="43">
        <f>'Details and Calculations'!P292</f>
        <v>39</v>
      </c>
      <c r="M292" s="43" t="str">
        <f>'Details and Calculations'!U291</f>
        <v>Piped Network With Pump</v>
      </c>
      <c r="N292" s="43">
        <f>'Details and Calculations'!V291</f>
        <v>2017</v>
      </c>
      <c r="O292" s="43" t="str">
        <f>'Details and Calculations'!W291</f>
        <v/>
      </c>
      <c r="P292" s="43" t="str">
        <f>'Details and Calculations'!X291</f>
        <v>Spring</v>
      </c>
      <c r="Q292" s="44" t="str">
        <f t="shared" si="137"/>
        <v>Low Risk</v>
      </c>
      <c r="R292" s="44" t="str">
        <f t="shared" si="138"/>
        <v>Low Risk</v>
      </c>
      <c r="S292" s="45" t="str">
        <f t="shared" si="139"/>
        <v>Intermediate Level of Service</v>
      </c>
      <c r="T292" s="62" t="str">
        <f t="shared" si="136"/>
        <v>Low Priority</v>
      </c>
      <c r="U292" s="46">
        <f t="shared" si="140"/>
        <v>7</v>
      </c>
      <c r="V292" s="28" t="str">
        <f t="shared" si="141"/>
        <v>Perform Routine Preventative Maintenance</v>
      </c>
      <c r="W292" s="47" t="str">
        <f t="shared" si="142"/>
        <v/>
      </c>
      <c r="X292" s="27" t="str">
        <f t="shared" si="143"/>
        <v>Maintain O&amp;M and Routine Monitoring</v>
      </c>
      <c r="Y292" s="48">
        <f t="shared" si="144"/>
        <v>30</v>
      </c>
      <c r="Z292" s="48">
        <f t="shared" si="145"/>
        <v>20</v>
      </c>
      <c r="AA292" s="48">
        <f t="shared" si="146"/>
        <v>25</v>
      </c>
      <c r="AB292" s="48" t="str">
        <f t="shared" si="147"/>
        <v xml:space="preserve"> </v>
      </c>
      <c r="AC292" s="48">
        <f t="shared" si="148"/>
        <v>25</v>
      </c>
      <c r="AD292" s="48" t="str">
        <f t="shared" si="149"/>
        <v xml:space="preserve"> </v>
      </c>
      <c r="AE292" s="48" t="str">
        <f t="shared" si="150"/>
        <v xml:space="preserve"> </v>
      </c>
      <c r="AF292" s="48" t="str">
        <f t="shared" si="151"/>
        <v xml:space="preserve"> </v>
      </c>
      <c r="AG292" s="49" t="str">
        <f t="shared" si="152"/>
        <v/>
      </c>
      <c r="AH292" s="48">
        <f t="shared" si="153"/>
        <v>20</v>
      </c>
      <c r="AI292" s="50">
        <f>'Details and Calculations'!AE291</f>
        <v>1</v>
      </c>
      <c r="AJ292" s="50">
        <f>'Details and Calculations'!AM291</f>
        <v>1</v>
      </c>
      <c r="AK292" s="50">
        <f>'Details and Calculations'!AR291</f>
        <v>1</v>
      </c>
      <c r="AL292" s="50" t="str">
        <f>'Details and Calculations'!AW291</f>
        <v xml:space="preserve"> </v>
      </c>
      <c r="AM292" s="50">
        <f>'Details and Calculations'!BA291</f>
        <v>1</v>
      </c>
      <c r="AN292" s="50" t="str">
        <f>'Details and Calculations'!BF291</f>
        <v xml:space="preserve"> </v>
      </c>
      <c r="AO292" s="50" t="str">
        <f>'Details and Calculations'!BI291</f>
        <v xml:space="preserve"> </v>
      </c>
      <c r="AP292" s="50" t="str">
        <f>'Details and Calculations'!BM291</f>
        <v xml:space="preserve"> </v>
      </c>
      <c r="AQ292" s="50" t="str">
        <f>'Details and Calculations'!BP291</f>
        <v xml:space="preserve"> </v>
      </c>
      <c r="AR292" s="50">
        <f>'Details and Calculations'!CC291</f>
        <v>1</v>
      </c>
      <c r="AS292" s="50">
        <f>'Details and Calculations'!CJ291</f>
        <v>1</v>
      </c>
      <c r="AT292" s="51">
        <f>'Details and Calculations'!T291</f>
        <v>1</v>
      </c>
      <c r="AU292" s="51">
        <f>'Details and Calculations'!Z291</f>
        <v>1</v>
      </c>
      <c r="AV292" s="51">
        <f>'Details and Calculations'!S291</f>
        <v>0</v>
      </c>
      <c r="AW292" s="51">
        <f>'Details and Calculations'!AI291</f>
        <v>1</v>
      </c>
      <c r="AX292" s="51">
        <f>'Details and Calculations'!BY291</f>
        <v>1</v>
      </c>
      <c r="AY292" s="51">
        <f>'Details and Calculations'!CG291</f>
        <v>1</v>
      </c>
      <c r="AZ292" s="51">
        <f>'Details and Calculations'!CI291</f>
        <v>1</v>
      </c>
      <c r="BA292" s="51">
        <f t="shared" si="154"/>
        <v>1</v>
      </c>
      <c r="BB292" s="52">
        <f>'Details and Calculations'!Y291</f>
        <v>2</v>
      </c>
      <c r="BC292" s="52">
        <f>'Details and Calculations'!AC291</f>
        <v>2</v>
      </c>
      <c r="BD292" s="52">
        <f>'Details and Calculations'!AK291</f>
        <v>1</v>
      </c>
      <c r="BE292" s="52">
        <f>'Details and Calculations'!AN291</f>
        <v>12000</v>
      </c>
      <c r="BF292" s="52">
        <f>'Details and Calculations'!AP291</f>
        <v>2012</v>
      </c>
      <c r="BG292" s="52" t="str">
        <f>'Details and Calculations'!AT291</f>
        <v xml:space="preserve"> </v>
      </c>
      <c r="BH292" s="52">
        <f>'Details and Calculations'!AY291</f>
        <v>2</v>
      </c>
      <c r="BI292" s="52">
        <f>'Details and Calculations'!BB291</f>
        <v>12000</v>
      </c>
      <c r="BJ292" s="52" t="str">
        <f>'Details and Calculations'!BD291</f>
        <v xml:space="preserve"> </v>
      </c>
      <c r="BK292" s="52">
        <f>'Details and Calculations'!CA291</f>
        <v>1</v>
      </c>
      <c r="BL292" s="43">
        <f>'Details and Calculations'!AA291</f>
        <v>1</v>
      </c>
      <c r="BM292" s="43" t="str">
        <f>'Details and Calculations'!AB291</f>
        <v>"Springbox" --Intake Structure At A Spring</v>
      </c>
      <c r="BN292" s="43">
        <f>'Details and Calculations'!AD291</f>
        <v>2017</v>
      </c>
      <c r="BO292" s="43">
        <f>'Details and Calculations'!AJ291</f>
        <v>1</v>
      </c>
      <c r="BP292" s="43">
        <f>'Details and Calculations'!AL291</f>
        <v>2017</v>
      </c>
      <c r="BQ292" s="43">
        <f>'Details and Calculations'!AO291</f>
        <v>1</v>
      </c>
      <c r="BR292" s="43">
        <f>'Details and Calculations'!AQ291</f>
        <v>2012</v>
      </c>
      <c r="BS292" s="43">
        <f>'Details and Calculations'!AS291</f>
        <v>0</v>
      </c>
      <c r="BT292" s="43" t="str">
        <f>'Details and Calculations'!AV291</f>
        <v xml:space="preserve"> </v>
      </c>
      <c r="BU292" s="43">
        <f>'Details and Calculations'!AX291</f>
        <v>1</v>
      </c>
      <c r="BV292" s="43">
        <f>'Details and Calculations'!AZ291</f>
        <v>2012</v>
      </c>
      <c r="BW292" s="43">
        <f>'Details and Calculations'!BC291</f>
        <v>0</v>
      </c>
      <c r="BX292" s="43" t="str">
        <f>'Details and Calculations'!BE291</f>
        <v xml:space="preserve"> </v>
      </c>
      <c r="BY292" s="43" t="str">
        <f>'Details and Calculations'!BG291</f>
        <v xml:space="preserve"> </v>
      </c>
      <c r="BZ292" s="43" t="str">
        <f>'Details and Calculations'!BH291</f>
        <v xml:space="preserve"> </v>
      </c>
      <c r="CA292" s="43">
        <f>'Details and Calculations'!BJ291</f>
        <v>0</v>
      </c>
      <c r="CB292" s="43" t="str">
        <f>'Details and Calculations'!BK291</f>
        <v/>
      </c>
      <c r="CC292" s="43" t="str">
        <f>'Details and Calculations'!BL291</f>
        <v xml:space="preserve"> </v>
      </c>
      <c r="CD292" s="43" t="str">
        <f>'Details and Calculations'!BN291</f>
        <v xml:space="preserve"> </v>
      </c>
      <c r="CE292" s="43" t="str">
        <f>'Details and Calculations'!BO291</f>
        <v xml:space="preserve"> </v>
      </c>
      <c r="CF292" s="43">
        <f>'Details and Calculations'!BZ291</f>
        <v>1</v>
      </c>
      <c r="CG292" s="43">
        <f>'Details and Calculations'!CB291</f>
        <v>2017</v>
      </c>
      <c r="CH292" s="31"/>
      <c r="CI292" s="53"/>
    </row>
    <row r="293" spans="1:87" x14ac:dyDescent="0.3">
      <c r="A293" s="43">
        <f>'Details and Calculations'!A292</f>
        <v>2017</v>
      </c>
      <c r="B293" s="43" t="str">
        <f>'Details and Calculations'!C292</f>
        <v>Rwanda</v>
      </c>
      <c r="C293" s="43" t="str">
        <f>'Details and Calculations'!D292</f>
        <v>Rulindo</v>
      </c>
      <c r="D293" s="43" t="str">
        <f>'Details and Calculations'!E292</f>
        <v>Ngoma</v>
      </c>
      <c r="E293" s="43" t="str">
        <f>'Details and Calculations'!F292</f>
        <v>Mugote</v>
      </c>
      <c r="F293" s="43" t="str">
        <f>'Details and Calculations'!G292</f>
        <v>Kiboha</v>
      </c>
      <c r="G293" s="43" t="str">
        <f>'Details and Calculations'!H292</f>
        <v/>
      </c>
      <c r="H293" s="43" t="str">
        <f>'Details and Calculations'!I292</f>
        <v/>
      </c>
      <c r="I293" s="43" t="str">
        <f>'Details and Calculations'!J292</f>
        <v>Kabarore-Ngoma- Nyabuko network</v>
      </c>
      <c r="J293" s="43">
        <f>'Details and Calculations'!K292</f>
        <v>74</v>
      </c>
      <c r="K293" s="43">
        <f>'Details and Calculations'!O292</f>
        <v>35</v>
      </c>
      <c r="L293" s="43">
        <f>'Details and Calculations'!P293</f>
        <v>86</v>
      </c>
      <c r="M293" s="43" t="str">
        <f>'Details and Calculations'!U292</f>
        <v>Piped Network With Pump</v>
      </c>
      <c r="N293" s="43">
        <f>'Details and Calculations'!V292</f>
        <v>2014</v>
      </c>
      <c r="O293" s="43" t="str">
        <f>'Details and Calculations'!W292</f>
        <v>Governement (District, Wasac) And Water For People</v>
      </c>
      <c r="P293" s="43" t="str">
        <f>'Details and Calculations'!X292</f>
        <v>Spring</v>
      </c>
      <c r="Q293" s="44" t="str">
        <f t="shared" si="137"/>
        <v>Low Risk</v>
      </c>
      <c r="R293" s="44" t="str">
        <f t="shared" si="138"/>
        <v>Low Risk</v>
      </c>
      <c r="S293" s="45" t="str">
        <f t="shared" si="139"/>
        <v>Intermediate Level of Service</v>
      </c>
      <c r="T293" s="62" t="str">
        <f t="shared" si="136"/>
        <v>Low Priority</v>
      </c>
      <c r="U293" s="46">
        <f t="shared" si="140"/>
        <v>6</v>
      </c>
      <c r="V293" s="28" t="str">
        <f t="shared" si="141"/>
        <v>Repair or Replace Components</v>
      </c>
      <c r="W293" s="47" t="str">
        <f t="shared" si="142"/>
        <v xml:space="preserve">Pump, </v>
      </c>
      <c r="X293" s="27" t="str">
        <f t="shared" si="143"/>
        <v>Create Plan To Repair or Replace Components</v>
      </c>
      <c r="Y293" s="48">
        <f t="shared" si="144"/>
        <v>27</v>
      </c>
      <c r="Z293" s="48">
        <f t="shared" si="145"/>
        <v>17</v>
      </c>
      <c r="AA293" s="48">
        <f t="shared" si="146"/>
        <v>27</v>
      </c>
      <c r="AB293" s="48" t="str">
        <f t="shared" si="147"/>
        <v xml:space="preserve"> </v>
      </c>
      <c r="AC293" s="48">
        <f t="shared" si="148"/>
        <v>27</v>
      </c>
      <c r="AD293" s="48">
        <f t="shared" si="149"/>
        <v>4</v>
      </c>
      <c r="AE293" s="48">
        <f t="shared" si="150"/>
        <v>17</v>
      </c>
      <c r="AF293" s="48" t="str">
        <f t="shared" si="151"/>
        <v xml:space="preserve"> </v>
      </c>
      <c r="AG293" s="49" t="str">
        <f t="shared" si="152"/>
        <v/>
      </c>
      <c r="AH293" s="48">
        <f t="shared" si="153"/>
        <v>17</v>
      </c>
      <c r="AI293" s="50">
        <f>'Details and Calculations'!AE292</f>
        <v>1</v>
      </c>
      <c r="AJ293" s="50">
        <f>'Details and Calculations'!AM292</f>
        <v>1</v>
      </c>
      <c r="AK293" s="50">
        <f>'Details and Calculations'!AR292</f>
        <v>1</v>
      </c>
      <c r="AL293" s="50" t="str">
        <f>'Details and Calculations'!AW292</f>
        <v xml:space="preserve"> </v>
      </c>
      <c r="AM293" s="50">
        <f>'Details and Calculations'!BA292</f>
        <v>1</v>
      </c>
      <c r="AN293" s="50">
        <f>'Details and Calculations'!BF292</f>
        <v>2</v>
      </c>
      <c r="AO293" s="50">
        <f>'Details and Calculations'!BI292</f>
        <v>1</v>
      </c>
      <c r="AP293" s="50" t="str">
        <f>'Details and Calculations'!BM292</f>
        <v xml:space="preserve"> </v>
      </c>
      <c r="AQ293" s="50" t="str">
        <f>'Details and Calculations'!BP292</f>
        <v xml:space="preserve"> </v>
      </c>
      <c r="AR293" s="50">
        <f>'Details and Calculations'!CC292</f>
        <v>1</v>
      </c>
      <c r="AS293" s="50">
        <f>'Details and Calculations'!CJ292</f>
        <v>1</v>
      </c>
      <c r="AT293" s="51">
        <f>'Details and Calculations'!T292</f>
        <v>1</v>
      </c>
      <c r="AU293" s="51">
        <f>'Details and Calculations'!Z292</f>
        <v>1</v>
      </c>
      <c r="AV293" s="51">
        <f>'Details and Calculations'!S292</f>
        <v>0</v>
      </c>
      <c r="AW293" s="51">
        <f>'Details and Calculations'!AI292</f>
        <v>1</v>
      </c>
      <c r="AX293" s="51">
        <f>'Details and Calculations'!BY292</f>
        <v>1</v>
      </c>
      <c r="AY293" s="51">
        <f>'Details and Calculations'!CG292</f>
        <v>0</v>
      </c>
      <c r="AZ293" s="51">
        <f>'Details and Calculations'!CI292</f>
        <v>1</v>
      </c>
      <c r="BA293" s="51">
        <f t="shared" si="154"/>
        <v>1</v>
      </c>
      <c r="BB293" s="52">
        <f>'Details and Calculations'!Y292</f>
        <v>4</v>
      </c>
      <c r="BC293" s="52">
        <f>'Details and Calculations'!AC292</f>
        <v>5</v>
      </c>
      <c r="BD293" s="52">
        <f>'Details and Calculations'!AK292</f>
        <v>2</v>
      </c>
      <c r="BE293" s="52">
        <f>'Details and Calculations'!AN292</f>
        <v>8000</v>
      </c>
      <c r="BF293" s="52">
        <f>'Details and Calculations'!AP292</f>
        <v>13</v>
      </c>
      <c r="BG293" s="52" t="str">
        <f>'Details and Calculations'!AT292</f>
        <v xml:space="preserve"> </v>
      </c>
      <c r="BH293" s="52">
        <f>'Details and Calculations'!AY292</f>
        <v>2</v>
      </c>
      <c r="BI293" s="52">
        <f>'Details and Calculations'!BB292</f>
        <v>7000</v>
      </c>
      <c r="BJ293" s="52">
        <f>'Details and Calculations'!BD292</f>
        <v>4</v>
      </c>
      <c r="BK293" s="52">
        <f>'Details and Calculations'!CA292</f>
        <v>17</v>
      </c>
      <c r="BL293" s="43">
        <f>'Details and Calculations'!AA292</f>
        <v>1</v>
      </c>
      <c r="BM293" s="43" t="str">
        <f>'Details and Calculations'!AB292</f>
        <v>"Springbox" --Intake Structure At A Spring|Collection Chamber</v>
      </c>
      <c r="BN293" s="43">
        <f>'Details and Calculations'!AD292</f>
        <v>2014</v>
      </c>
      <c r="BO293" s="43">
        <f>'Details and Calculations'!AJ292</f>
        <v>1</v>
      </c>
      <c r="BP293" s="43">
        <f>'Details and Calculations'!AL292</f>
        <v>2014</v>
      </c>
      <c r="BQ293" s="43">
        <f>'Details and Calculations'!AO292</f>
        <v>1</v>
      </c>
      <c r="BR293" s="43">
        <f>'Details and Calculations'!AQ292</f>
        <v>2014</v>
      </c>
      <c r="BS293" s="43">
        <f>'Details and Calculations'!AS292</f>
        <v>0</v>
      </c>
      <c r="BT293" s="43" t="str">
        <f>'Details and Calculations'!AV292</f>
        <v xml:space="preserve"> </v>
      </c>
      <c r="BU293" s="43">
        <f>'Details and Calculations'!AX292</f>
        <v>1</v>
      </c>
      <c r="BV293" s="43">
        <f>'Details and Calculations'!AZ292</f>
        <v>2014</v>
      </c>
      <c r="BW293" s="43">
        <f>'Details and Calculations'!BC292</f>
        <v>1</v>
      </c>
      <c r="BX293" s="43">
        <f>'Details and Calculations'!BE292</f>
        <v>2014</v>
      </c>
      <c r="BY293" s="43">
        <f>'Details and Calculations'!BG292</f>
        <v>1</v>
      </c>
      <c r="BZ293" s="43">
        <f>'Details and Calculations'!BH292</f>
        <v>2014</v>
      </c>
      <c r="CA293" s="43">
        <f>'Details and Calculations'!BJ292</f>
        <v>0</v>
      </c>
      <c r="CB293" s="43" t="str">
        <f>'Details and Calculations'!BK292</f>
        <v/>
      </c>
      <c r="CC293" s="43" t="str">
        <f>'Details and Calculations'!BL292</f>
        <v xml:space="preserve"> </v>
      </c>
      <c r="CD293" s="43" t="str">
        <f>'Details and Calculations'!BN292</f>
        <v xml:space="preserve"> </v>
      </c>
      <c r="CE293" s="43" t="str">
        <f>'Details and Calculations'!BO292</f>
        <v xml:space="preserve"> </v>
      </c>
      <c r="CF293" s="43">
        <f>'Details and Calculations'!BZ292</f>
        <v>1</v>
      </c>
      <c r="CG293" s="43">
        <f>'Details and Calculations'!CB292</f>
        <v>2014</v>
      </c>
      <c r="CH293" s="31"/>
      <c r="CI293" s="53"/>
    </row>
    <row r="294" spans="1:87" x14ac:dyDescent="0.3">
      <c r="A294" s="43">
        <f>'Details and Calculations'!A293</f>
        <v>2017</v>
      </c>
      <c r="B294" s="43" t="str">
        <f>'Details and Calculations'!C293</f>
        <v>Rwanda</v>
      </c>
      <c r="C294" s="43" t="str">
        <f>'Details and Calculations'!D293</f>
        <v>Rulindo</v>
      </c>
      <c r="D294" s="43" t="str">
        <f>'Details and Calculations'!E293</f>
        <v>Mbogo</v>
      </c>
      <c r="E294" s="43" t="str">
        <f>'Details and Calculations'!F293</f>
        <v>Bukoro</v>
      </c>
      <c r="F294" s="43" t="str">
        <f>'Details and Calculations'!G293</f>
        <v>Gasama</v>
      </c>
      <c r="G294" s="43" t="str">
        <f>'Details and Calculations'!H293</f>
        <v/>
      </c>
      <c r="H294" s="43" t="str">
        <f>'Details and Calculations'!I293</f>
        <v/>
      </c>
      <c r="I294" s="43" t="str">
        <f>'Details and Calculations'!J293</f>
        <v>Gasama</v>
      </c>
      <c r="J294" s="43">
        <f>'Details and Calculations'!K293</f>
        <v>118</v>
      </c>
      <c r="K294" s="43">
        <f>'Details and Calculations'!O293</f>
        <v>32</v>
      </c>
      <c r="L294" s="43">
        <f>'Details and Calculations'!P294</f>
        <v>149</v>
      </c>
      <c r="M294" s="43" t="str">
        <f>'Details and Calculations'!U293</f>
        <v>Piped Network -- Gravity Only</v>
      </c>
      <c r="N294" s="43">
        <f>'Details and Calculations'!V293</f>
        <v>1997</v>
      </c>
      <c r="O294" s="43" t="str">
        <f>'Details and Calculations'!W293</f>
        <v>Governement (District, Wasac) And Water For People</v>
      </c>
      <c r="P294" s="43" t="str">
        <f>'Details and Calculations'!X293</f>
        <v>Spring</v>
      </c>
      <c r="Q294" s="44" t="str">
        <f t="shared" si="137"/>
        <v>Low Risk</v>
      </c>
      <c r="R294" s="44" t="str">
        <f t="shared" si="138"/>
        <v>Low Risk</v>
      </c>
      <c r="S294" s="45" t="str">
        <f t="shared" si="139"/>
        <v>High Level of Service</v>
      </c>
      <c r="T294" s="62" t="str">
        <f t="shared" si="136"/>
        <v>Low Priority</v>
      </c>
      <c r="U294" s="46">
        <f t="shared" si="140"/>
        <v>8</v>
      </c>
      <c r="V294" s="28" t="str">
        <f t="shared" si="141"/>
        <v>Perform Routine Preventative Maintenance</v>
      </c>
      <c r="W294" s="47" t="str">
        <f t="shared" si="142"/>
        <v/>
      </c>
      <c r="X294" s="27" t="str">
        <f t="shared" si="143"/>
        <v>Maintain O&amp;M and Routine Monitoring</v>
      </c>
      <c r="Y294" s="48">
        <f t="shared" si="144"/>
        <v>29</v>
      </c>
      <c r="Z294" s="48">
        <f t="shared" si="145"/>
        <v>19</v>
      </c>
      <c r="AA294" s="48">
        <f t="shared" si="146"/>
        <v>29</v>
      </c>
      <c r="AB294" s="48">
        <f t="shared" si="147"/>
        <v>19</v>
      </c>
      <c r="AC294" s="48">
        <f t="shared" si="148"/>
        <v>29</v>
      </c>
      <c r="AD294" s="48" t="str">
        <f t="shared" si="149"/>
        <v xml:space="preserve"> </v>
      </c>
      <c r="AE294" s="48" t="str">
        <f t="shared" si="150"/>
        <v xml:space="preserve"> </v>
      </c>
      <c r="AF294" s="48" t="str">
        <f t="shared" si="151"/>
        <v xml:space="preserve"> </v>
      </c>
      <c r="AG294" s="49" t="str">
        <f t="shared" si="152"/>
        <v/>
      </c>
      <c r="AH294" s="48">
        <f t="shared" si="153"/>
        <v>19</v>
      </c>
      <c r="AI294" s="50">
        <f>'Details and Calculations'!AE293</f>
        <v>1</v>
      </c>
      <c r="AJ294" s="50">
        <f>'Details and Calculations'!AM293</f>
        <v>1</v>
      </c>
      <c r="AK294" s="50">
        <f>'Details and Calculations'!AR293</f>
        <v>1</v>
      </c>
      <c r="AL294" s="50">
        <f>'Details and Calculations'!AW293</f>
        <v>1</v>
      </c>
      <c r="AM294" s="50">
        <f>'Details and Calculations'!BA293</f>
        <v>1</v>
      </c>
      <c r="AN294" s="50" t="str">
        <f>'Details and Calculations'!BF293</f>
        <v xml:space="preserve"> </v>
      </c>
      <c r="AO294" s="50" t="str">
        <f>'Details and Calculations'!BI293</f>
        <v xml:space="preserve"> </v>
      </c>
      <c r="AP294" s="50" t="str">
        <f>'Details and Calculations'!BM293</f>
        <v xml:space="preserve"> </v>
      </c>
      <c r="AQ294" s="50" t="str">
        <f>'Details and Calculations'!BP293</f>
        <v xml:space="preserve"> </v>
      </c>
      <c r="AR294" s="50">
        <f>'Details and Calculations'!CC293</f>
        <v>1</v>
      </c>
      <c r="AS294" s="50">
        <f>'Details and Calculations'!CJ293</f>
        <v>1</v>
      </c>
      <c r="AT294" s="51">
        <f>'Details and Calculations'!T293</f>
        <v>1</v>
      </c>
      <c r="AU294" s="51">
        <f>'Details and Calculations'!Z293</f>
        <v>1</v>
      </c>
      <c r="AV294" s="51">
        <f>'Details and Calculations'!S293</f>
        <v>1</v>
      </c>
      <c r="AW294" s="51">
        <f>'Details and Calculations'!AI293</f>
        <v>1</v>
      </c>
      <c r="AX294" s="51">
        <f>'Details and Calculations'!BY293</f>
        <v>1</v>
      </c>
      <c r="AY294" s="51">
        <f>'Details and Calculations'!CG293</f>
        <v>1</v>
      </c>
      <c r="AZ294" s="51">
        <f>'Details and Calculations'!CI293</f>
        <v>1</v>
      </c>
      <c r="BA294" s="51">
        <f t="shared" si="154"/>
        <v>1</v>
      </c>
      <c r="BB294" s="52">
        <f>'Details and Calculations'!Y293</f>
        <v>2</v>
      </c>
      <c r="BC294" s="52">
        <f>'Details and Calculations'!AC293</f>
        <v>2</v>
      </c>
      <c r="BD294" s="52">
        <f>'Details and Calculations'!AK293</f>
        <v>1</v>
      </c>
      <c r="BE294" s="52">
        <f>'Details and Calculations'!AN293</f>
        <v>700</v>
      </c>
      <c r="BF294" s="52">
        <f>'Details and Calculations'!AP293</f>
        <v>1</v>
      </c>
      <c r="BG294" s="52">
        <f>'Details and Calculations'!AT293</f>
        <v>2</v>
      </c>
      <c r="BH294" s="52">
        <f>'Details and Calculations'!AY293</f>
        <v>2</v>
      </c>
      <c r="BI294" s="52">
        <f>'Details and Calculations'!BB293</f>
        <v>800</v>
      </c>
      <c r="BJ294" s="52" t="str">
        <f>'Details and Calculations'!BD293</f>
        <v xml:space="preserve"> </v>
      </c>
      <c r="BK294" s="52">
        <f>'Details and Calculations'!CA293</f>
        <v>5</v>
      </c>
      <c r="BL294" s="43">
        <f>'Details and Calculations'!AA293</f>
        <v>1</v>
      </c>
      <c r="BM294" s="43" t="str">
        <f>'Details and Calculations'!AB293</f>
        <v>Start And Collection Chamber</v>
      </c>
      <c r="BN294" s="43">
        <f>'Details and Calculations'!AD293</f>
        <v>2016</v>
      </c>
      <c r="BO294" s="43">
        <f>'Details and Calculations'!AJ293</f>
        <v>1</v>
      </c>
      <c r="BP294" s="43">
        <f>'Details and Calculations'!AL293</f>
        <v>2016</v>
      </c>
      <c r="BQ294" s="43">
        <f>'Details and Calculations'!AO293</f>
        <v>1</v>
      </c>
      <c r="BR294" s="43">
        <f>'Details and Calculations'!AQ293</f>
        <v>2016</v>
      </c>
      <c r="BS294" s="43">
        <f>'Details and Calculations'!AS293</f>
        <v>1</v>
      </c>
      <c r="BT294" s="43">
        <f>'Details and Calculations'!AV293</f>
        <v>2016</v>
      </c>
      <c r="BU294" s="43">
        <f>'Details and Calculations'!AX293</f>
        <v>1</v>
      </c>
      <c r="BV294" s="43">
        <f>'Details and Calculations'!AZ293</f>
        <v>2016</v>
      </c>
      <c r="BW294" s="43">
        <f>'Details and Calculations'!BC293</f>
        <v>0</v>
      </c>
      <c r="BX294" s="43" t="str">
        <f>'Details and Calculations'!BE293</f>
        <v xml:space="preserve"> </v>
      </c>
      <c r="BY294" s="43" t="str">
        <f>'Details and Calculations'!BG293</f>
        <v xml:space="preserve"> </v>
      </c>
      <c r="BZ294" s="43" t="str">
        <f>'Details and Calculations'!BH293</f>
        <v xml:space="preserve"> </v>
      </c>
      <c r="CA294" s="43">
        <f>'Details and Calculations'!BJ293</f>
        <v>0</v>
      </c>
      <c r="CB294" s="43" t="str">
        <f>'Details and Calculations'!BK293</f>
        <v/>
      </c>
      <c r="CC294" s="43" t="str">
        <f>'Details and Calculations'!BL293</f>
        <v xml:space="preserve"> </v>
      </c>
      <c r="CD294" s="43" t="str">
        <f>'Details and Calculations'!BN293</f>
        <v xml:space="preserve"> </v>
      </c>
      <c r="CE294" s="43" t="str">
        <f>'Details and Calculations'!BO293</f>
        <v xml:space="preserve"> </v>
      </c>
      <c r="CF294" s="43">
        <f>'Details and Calculations'!BZ293</f>
        <v>1</v>
      </c>
      <c r="CG294" s="43">
        <f>'Details and Calculations'!CB293</f>
        <v>2016</v>
      </c>
      <c r="CH294" s="31"/>
      <c r="CI294" s="53"/>
    </row>
    <row r="295" spans="1:87" x14ac:dyDescent="0.3">
      <c r="A295" s="43">
        <f>'Details and Calculations'!A294</f>
        <v>2017</v>
      </c>
      <c r="B295" s="43" t="str">
        <f>'Details and Calculations'!C294</f>
        <v>Rwanda</v>
      </c>
      <c r="C295" s="43" t="str">
        <f>'Details and Calculations'!D294</f>
        <v>Rulindo</v>
      </c>
      <c r="D295" s="43" t="str">
        <f>'Details and Calculations'!E294</f>
        <v>Mbogo</v>
      </c>
      <c r="E295" s="43" t="str">
        <f>'Details and Calculations'!F294</f>
        <v>Bukoro</v>
      </c>
      <c r="F295" s="43" t="str">
        <f>'Details and Calculations'!G294</f>
        <v>Bukoro</v>
      </c>
      <c r="G295" s="43" t="str">
        <f>'Details and Calculations'!H294</f>
        <v/>
      </c>
      <c r="H295" s="43" t="str">
        <f>'Details and Calculations'!I294</f>
        <v/>
      </c>
      <c r="I295" s="43" t="str">
        <f>'Details and Calculations'!J294</f>
        <v>Kibuye</v>
      </c>
      <c r="J295" s="43">
        <f>'Details and Calculations'!K294</f>
        <v>186</v>
      </c>
      <c r="K295" s="43">
        <f>'Details and Calculations'!O294</f>
        <v>37</v>
      </c>
      <c r="L295" s="43" t="str">
        <f>'Details and Calculations'!P295</f>
        <v xml:space="preserve"> </v>
      </c>
      <c r="M295" s="43" t="str">
        <f>'Details and Calculations'!U294</f>
        <v>Piped Network -- Gravity Only</v>
      </c>
      <c r="N295" s="43">
        <f>'Details and Calculations'!V294</f>
        <v>2016</v>
      </c>
      <c r="O295" s="43" t="str">
        <f>'Details and Calculations'!W294</f>
        <v>Governement (District, Wasac) And Water For People</v>
      </c>
      <c r="P295" s="43" t="str">
        <f>'Details and Calculations'!X294</f>
        <v>Spring</v>
      </c>
      <c r="Q295" s="44" t="str">
        <f t="shared" si="137"/>
        <v>Low Risk</v>
      </c>
      <c r="R295" s="44" t="str">
        <f t="shared" si="138"/>
        <v>Low Risk</v>
      </c>
      <c r="S295" s="45" t="str">
        <f t="shared" si="139"/>
        <v>Intermediate Level of Service</v>
      </c>
      <c r="T295" s="62" t="str">
        <f t="shared" si="136"/>
        <v>Low Priority</v>
      </c>
      <c r="U295" s="46">
        <f t="shared" si="140"/>
        <v>7</v>
      </c>
      <c r="V295" s="28" t="str">
        <f t="shared" si="141"/>
        <v>Perform Routine Preventative Maintenance</v>
      </c>
      <c r="W295" s="47" t="str">
        <f t="shared" si="142"/>
        <v/>
      </c>
      <c r="X295" s="27" t="str">
        <f t="shared" si="143"/>
        <v>Maintain O&amp;M and Routine Monitoring</v>
      </c>
      <c r="Y295" s="48">
        <f t="shared" si="144"/>
        <v>29</v>
      </c>
      <c r="Z295" s="48">
        <f t="shared" si="145"/>
        <v>19</v>
      </c>
      <c r="AA295" s="48" t="str">
        <f t="shared" si="146"/>
        <v xml:space="preserve"> </v>
      </c>
      <c r="AB295" s="48">
        <f t="shared" si="147"/>
        <v>19</v>
      </c>
      <c r="AC295" s="48">
        <f t="shared" si="148"/>
        <v>29</v>
      </c>
      <c r="AD295" s="48" t="str">
        <f t="shared" si="149"/>
        <v xml:space="preserve"> </v>
      </c>
      <c r="AE295" s="48" t="str">
        <f t="shared" si="150"/>
        <v xml:space="preserve"> </v>
      </c>
      <c r="AF295" s="48" t="str">
        <f t="shared" si="151"/>
        <v xml:space="preserve"> </v>
      </c>
      <c r="AG295" s="49" t="str">
        <f t="shared" si="152"/>
        <v/>
      </c>
      <c r="AH295" s="48">
        <f t="shared" si="153"/>
        <v>19</v>
      </c>
      <c r="AI295" s="50">
        <f>'Details and Calculations'!AE294</f>
        <v>1</v>
      </c>
      <c r="AJ295" s="50">
        <f>'Details and Calculations'!AM294</f>
        <v>1</v>
      </c>
      <c r="AK295" s="50" t="str">
        <f>'Details and Calculations'!AR294</f>
        <v xml:space="preserve"> </v>
      </c>
      <c r="AL295" s="50">
        <f>'Details and Calculations'!AW294</f>
        <v>1</v>
      </c>
      <c r="AM295" s="50">
        <f>'Details and Calculations'!BA294</f>
        <v>1</v>
      </c>
      <c r="AN295" s="50" t="str">
        <f>'Details and Calculations'!BF294</f>
        <v xml:space="preserve"> </v>
      </c>
      <c r="AO295" s="50" t="str">
        <f>'Details and Calculations'!BI294</f>
        <v xml:space="preserve"> </v>
      </c>
      <c r="AP295" s="50" t="str">
        <f>'Details and Calculations'!BM294</f>
        <v xml:space="preserve"> </v>
      </c>
      <c r="AQ295" s="50" t="str">
        <f>'Details and Calculations'!BP294</f>
        <v xml:space="preserve"> </v>
      </c>
      <c r="AR295" s="50">
        <f>'Details and Calculations'!CC294</f>
        <v>1</v>
      </c>
      <c r="AS295" s="50">
        <f>'Details and Calculations'!CJ294</f>
        <v>1</v>
      </c>
      <c r="AT295" s="51">
        <f>'Details and Calculations'!T294</f>
        <v>1</v>
      </c>
      <c r="AU295" s="51">
        <f>'Details and Calculations'!Z294</f>
        <v>1</v>
      </c>
      <c r="AV295" s="51">
        <f>'Details and Calculations'!S294</f>
        <v>0</v>
      </c>
      <c r="AW295" s="51">
        <f>'Details and Calculations'!AI294</f>
        <v>1</v>
      </c>
      <c r="AX295" s="51">
        <f>'Details and Calculations'!BY294</f>
        <v>1</v>
      </c>
      <c r="AY295" s="51">
        <f>'Details and Calculations'!CG294</f>
        <v>1</v>
      </c>
      <c r="AZ295" s="51">
        <f>'Details and Calculations'!CI294</f>
        <v>1</v>
      </c>
      <c r="BA295" s="51">
        <f t="shared" si="154"/>
        <v>1</v>
      </c>
      <c r="BB295" s="52">
        <f>'Details and Calculations'!Y294</f>
        <v>2</v>
      </c>
      <c r="BC295" s="52">
        <f>'Details and Calculations'!AC294</f>
        <v>2</v>
      </c>
      <c r="BD295" s="52">
        <f>'Details and Calculations'!AK294</f>
        <v>1</v>
      </c>
      <c r="BE295" s="52">
        <f>'Details and Calculations'!AN294</f>
        <v>1500</v>
      </c>
      <c r="BF295" s="52" t="str">
        <f>'Details and Calculations'!AP294</f>
        <v xml:space="preserve"> </v>
      </c>
      <c r="BG295" s="52">
        <f>'Details and Calculations'!AT294</f>
        <v>1</v>
      </c>
      <c r="BH295" s="52">
        <f>'Details and Calculations'!AY294</f>
        <v>1</v>
      </c>
      <c r="BI295" s="52">
        <f>'Details and Calculations'!BB294</f>
        <v>1000</v>
      </c>
      <c r="BJ295" s="52" t="str">
        <f>'Details and Calculations'!BD294</f>
        <v xml:space="preserve"> </v>
      </c>
      <c r="BK295" s="52">
        <f>'Details and Calculations'!CA294</f>
        <v>2</v>
      </c>
      <c r="BL295" s="43">
        <f>'Details and Calculations'!AA294</f>
        <v>1</v>
      </c>
      <c r="BM295" s="43" t="str">
        <f>'Details and Calculations'!AB294</f>
        <v>Start And Collection Chamber</v>
      </c>
      <c r="BN295" s="43">
        <f>'Details and Calculations'!AD294</f>
        <v>2016</v>
      </c>
      <c r="BO295" s="43">
        <f>'Details and Calculations'!AJ294</f>
        <v>1</v>
      </c>
      <c r="BP295" s="43">
        <f>'Details and Calculations'!AL294</f>
        <v>2016</v>
      </c>
      <c r="BQ295" s="43">
        <f>'Details and Calculations'!AO294</f>
        <v>0</v>
      </c>
      <c r="BR295" s="43" t="str">
        <f>'Details and Calculations'!AQ294</f>
        <v xml:space="preserve"> </v>
      </c>
      <c r="BS295" s="43">
        <f>'Details and Calculations'!AS294</f>
        <v>1</v>
      </c>
      <c r="BT295" s="43">
        <f>'Details and Calculations'!AV294</f>
        <v>2016</v>
      </c>
      <c r="BU295" s="43">
        <f>'Details and Calculations'!AX294</f>
        <v>1</v>
      </c>
      <c r="BV295" s="43">
        <f>'Details and Calculations'!AZ294</f>
        <v>2016</v>
      </c>
      <c r="BW295" s="43">
        <f>'Details and Calculations'!BC294</f>
        <v>0</v>
      </c>
      <c r="BX295" s="43" t="str">
        <f>'Details and Calculations'!BE294</f>
        <v xml:space="preserve"> </v>
      </c>
      <c r="BY295" s="43" t="str">
        <f>'Details and Calculations'!BG294</f>
        <v xml:space="preserve"> </v>
      </c>
      <c r="BZ295" s="43" t="str">
        <f>'Details and Calculations'!BH294</f>
        <v xml:space="preserve"> </v>
      </c>
      <c r="CA295" s="43">
        <f>'Details and Calculations'!BJ294</f>
        <v>0</v>
      </c>
      <c r="CB295" s="43" t="str">
        <f>'Details and Calculations'!BK294</f>
        <v/>
      </c>
      <c r="CC295" s="43" t="str">
        <f>'Details and Calculations'!BL294</f>
        <v xml:space="preserve"> </v>
      </c>
      <c r="CD295" s="43" t="str">
        <f>'Details and Calculations'!BN294</f>
        <v xml:space="preserve"> </v>
      </c>
      <c r="CE295" s="43" t="str">
        <f>'Details and Calculations'!BO294</f>
        <v xml:space="preserve"> </v>
      </c>
      <c r="CF295" s="43">
        <f>'Details and Calculations'!BZ294</f>
        <v>1</v>
      </c>
      <c r="CG295" s="43">
        <f>'Details and Calculations'!CB294</f>
        <v>2016</v>
      </c>
      <c r="CH295" s="31"/>
      <c r="CI295" s="53"/>
    </row>
    <row r="296" spans="1:87" x14ac:dyDescent="0.3">
      <c r="A296" s="43">
        <f>'Details and Calculations'!A295</f>
        <v>2017</v>
      </c>
      <c r="B296" s="43" t="str">
        <f>'Details and Calculations'!C295</f>
        <v>Rwanda</v>
      </c>
      <c r="C296" s="43" t="str">
        <f>'Details and Calculations'!D295</f>
        <v>Rulindo</v>
      </c>
      <c r="D296" s="43" t="str">
        <f>'Details and Calculations'!E295</f>
        <v>Rusiga</v>
      </c>
      <c r="E296" s="43" t="str">
        <f>'Details and Calculations'!F295</f>
        <v>Gako</v>
      </c>
      <c r="F296" s="43" t="str">
        <f>'Details and Calculations'!G295</f>
        <v>Gifumba</v>
      </c>
      <c r="G296" s="43" t="str">
        <f>'Details and Calculations'!H295</f>
        <v/>
      </c>
      <c r="H296" s="43" t="str">
        <f>'Details and Calculations'!I295</f>
        <v/>
      </c>
      <c r="I296" s="43" t="str">
        <f>'Details and Calculations'!J295</f>
        <v>Gifumba gravity system</v>
      </c>
      <c r="J296" s="43">
        <f>'Details and Calculations'!K295</f>
        <v>188</v>
      </c>
      <c r="K296" s="43">
        <f>'Details and Calculations'!O295</f>
        <v>188</v>
      </c>
      <c r="L296" s="43" t="str">
        <f>'Details and Calculations'!P296</f>
        <v xml:space="preserve"> </v>
      </c>
      <c r="M296" s="43" t="str">
        <f>'Details and Calculations'!U295</f>
        <v>Piped Network -- Gravity Only</v>
      </c>
      <c r="N296" s="43">
        <f>'Details and Calculations'!V295</f>
        <v>2010</v>
      </c>
      <c r="O296" s="43" t="str">
        <f>'Details and Calculations'!W295</f>
        <v>Local Government</v>
      </c>
      <c r="P296" s="43" t="str">
        <f>'Details and Calculations'!X295</f>
        <v>Spring</v>
      </c>
      <c r="Q296" s="44" t="str">
        <f t="shared" si="137"/>
        <v>Low Risk</v>
      </c>
      <c r="R296" s="44" t="str">
        <f t="shared" si="138"/>
        <v>High Risk</v>
      </c>
      <c r="S296" s="45" t="str">
        <f t="shared" si="139"/>
        <v>Intermediate Level of Service</v>
      </c>
      <c r="T296" s="62" t="str">
        <f t="shared" si="136"/>
        <v>High Priority</v>
      </c>
      <c r="U296" s="46">
        <f t="shared" si="140"/>
        <v>6</v>
      </c>
      <c r="V296" s="28" t="str">
        <f t="shared" si="141"/>
        <v>Major Repairs or Replace System</v>
      </c>
      <c r="W296" s="47" t="str">
        <f t="shared" si="142"/>
        <v/>
      </c>
      <c r="X296" s="27" t="str">
        <f t="shared" si="143"/>
        <v>Further Technical Diagnostic Needed</v>
      </c>
      <c r="Y296" s="48" t="str">
        <f t="shared" si="144"/>
        <v xml:space="preserve"> </v>
      </c>
      <c r="Z296" s="48">
        <f t="shared" si="145"/>
        <v>13</v>
      </c>
      <c r="AA296" s="48">
        <f t="shared" si="146"/>
        <v>23</v>
      </c>
      <c r="AB296" s="48" t="str">
        <f t="shared" si="147"/>
        <v xml:space="preserve"> </v>
      </c>
      <c r="AC296" s="48" t="str">
        <f t="shared" si="148"/>
        <v xml:space="preserve"> </v>
      </c>
      <c r="AD296" s="48" t="str">
        <f t="shared" si="149"/>
        <v xml:space="preserve"> </v>
      </c>
      <c r="AE296" s="48" t="str">
        <f t="shared" si="150"/>
        <v xml:space="preserve"> </v>
      </c>
      <c r="AF296" s="48" t="str">
        <f t="shared" si="151"/>
        <v xml:space="preserve"> </v>
      </c>
      <c r="AG296" s="49" t="str">
        <f t="shared" si="152"/>
        <v/>
      </c>
      <c r="AH296" s="48">
        <f t="shared" si="153"/>
        <v>13</v>
      </c>
      <c r="AI296" s="50" t="str">
        <f>'Details and Calculations'!AE295</f>
        <v xml:space="preserve"> </v>
      </c>
      <c r="AJ296" s="50">
        <f>'Details and Calculations'!AM295</f>
        <v>3</v>
      </c>
      <c r="AK296" s="50">
        <f>'Details and Calculations'!AR295</f>
        <v>2</v>
      </c>
      <c r="AL296" s="50" t="str">
        <f>'Details and Calculations'!AW295</f>
        <v xml:space="preserve"> </v>
      </c>
      <c r="AM296" s="50" t="str">
        <f>'Details and Calculations'!BA295</f>
        <v xml:space="preserve"> </v>
      </c>
      <c r="AN296" s="50" t="str">
        <f>'Details and Calculations'!BF295</f>
        <v xml:space="preserve"> </v>
      </c>
      <c r="AO296" s="50" t="str">
        <f>'Details and Calculations'!BI295</f>
        <v xml:space="preserve"> </v>
      </c>
      <c r="AP296" s="50" t="str">
        <f>'Details and Calculations'!BM295</f>
        <v xml:space="preserve"> </v>
      </c>
      <c r="AQ296" s="50" t="str">
        <f>'Details and Calculations'!BP295</f>
        <v xml:space="preserve"> </v>
      </c>
      <c r="AR296" s="50">
        <f>'Details and Calculations'!CC295</f>
        <v>3</v>
      </c>
      <c r="AS296" s="50">
        <f>'Details and Calculations'!CJ295</f>
        <v>2</v>
      </c>
      <c r="AT296" s="51">
        <f>'Details and Calculations'!T295</f>
        <v>1</v>
      </c>
      <c r="AU296" s="51">
        <f>'Details and Calculations'!Z295</f>
        <v>1</v>
      </c>
      <c r="AV296" s="51">
        <f>'Details and Calculations'!S295</f>
        <v>1</v>
      </c>
      <c r="AW296" s="51">
        <f>'Details and Calculations'!AI295</f>
        <v>1</v>
      </c>
      <c r="AX296" s="51">
        <f>'Details and Calculations'!BY295</f>
        <v>1</v>
      </c>
      <c r="AY296" s="51">
        <f>'Details and Calculations'!CG295</f>
        <v>1</v>
      </c>
      <c r="AZ296" s="51">
        <f>'Details and Calculations'!CI295</f>
        <v>0</v>
      </c>
      <c r="BA296" s="51">
        <f t="shared" si="154"/>
        <v>0</v>
      </c>
      <c r="BB296" s="52">
        <f>'Details and Calculations'!Y295</f>
        <v>1</v>
      </c>
      <c r="BC296" s="52" t="str">
        <f>'Details and Calculations'!AC295</f>
        <v xml:space="preserve"> </v>
      </c>
      <c r="BD296" s="52">
        <f>'Details and Calculations'!AK295</f>
        <v>1</v>
      </c>
      <c r="BE296" s="52">
        <f>'Details and Calculations'!AN295</f>
        <v>700</v>
      </c>
      <c r="BF296" s="52">
        <f>'Details and Calculations'!AP295</f>
        <v>1</v>
      </c>
      <c r="BG296" s="52" t="str">
        <f>'Details and Calculations'!AT295</f>
        <v xml:space="preserve"> </v>
      </c>
      <c r="BH296" s="52" t="str">
        <f>'Details and Calculations'!AY295</f>
        <v xml:space="preserve"> </v>
      </c>
      <c r="BI296" s="52" t="str">
        <f>'Details and Calculations'!BB295</f>
        <v xml:space="preserve"> </v>
      </c>
      <c r="BJ296" s="52" t="str">
        <f>'Details and Calculations'!BD295</f>
        <v xml:space="preserve"> </v>
      </c>
      <c r="BK296" s="52" t="str">
        <f>'Details and Calculations'!CA295</f>
        <v xml:space="preserve"> </v>
      </c>
      <c r="BL296" s="43">
        <f>'Details and Calculations'!AA295</f>
        <v>0</v>
      </c>
      <c r="BM296" s="43" t="str">
        <f>'Details and Calculations'!AB295</f>
        <v/>
      </c>
      <c r="BN296" s="43" t="str">
        <f>'Details and Calculations'!AD295</f>
        <v xml:space="preserve"> </v>
      </c>
      <c r="BO296" s="43">
        <f>'Details and Calculations'!AJ295</f>
        <v>1</v>
      </c>
      <c r="BP296" s="43">
        <f>'Details and Calculations'!AL295</f>
        <v>2010</v>
      </c>
      <c r="BQ296" s="43">
        <f>'Details and Calculations'!AO295</f>
        <v>1</v>
      </c>
      <c r="BR296" s="43">
        <f>'Details and Calculations'!AQ295</f>
        <v>2010</v>
      </c>
      <c r="BS296" s="43">
        <f>'Details and Calculations'!AS295</f>
        <v>0</v>
      </c>
      <c r="BT296" s="43" t="str">
        <f>'Details and Calculations'!AV295</f>
        <v xml:space="preserve"> </v>
      </c>
      <c r="BU296" s="43">
        <f>'Details and Calculations'!AX295</f>
        <v>0</v>
      </c>
      <c r="BV296" s="43" t="str">
        <f>'Details and Calculations'!AZ295</f>
        <v xml:space="preserve"> </v>
      </c>
      <c r="BW296" s="43">
        <f>'Details and Calculations'!BC295</f>
        <v>0</v>
      </c>
      <c r="BX296" s="43" t="str">
        <f>'Details and Calculations'!BE295</f>
        <v xml:space="preserve"> </v>
      </c>
      <c r="BY296" s="43" t="str">
        <f>'Details and Calculations'!BG295</f>
        <v xml:space="preserve"> </v>
      </c>
      <c r="BZ296" s="43" t="str">
        <f>'Details and Calculations'!BH295</f>
        <v xml:space="preserve"> </v>
      </c>
      <c r="CA296" s="43">
        <f>'Details and Calculations'!BJ295</f>
        <v>0</v>
      </c>
      <c r="CB296" s="43" t="str">
        <f>'Details and Calculations'!BK295</f>
        <v/>
      </c>
      <c r="CC296" s="43" t="str">
        <f>'Details and Calculations'!BL295</f>
        <v xml:space="preserve"> </v>
      </c>
      <c r="CD296" s="43" t="str">
        <f>'Details and Calculations'!BN295</f>
        <v xml:space="preserve"> </v>
      </c>
      <c r="CE296" s="43" t="str">
        <f>'Details and Calculations'!BO295</f>
        <v xml:space="preserve"> </v>
      </c>
      <c r="CF296" s="43">
        <f>'Details and Calculations'!BZ295</f>
        <v>1</v>
      </c>
      <c r="CG296" s="43">
        <f>'Details and Calculations'!CB295</f>
        <v>2010</v>
      </c>
      <c r="CH296" s="31"/>
      <c r="CI296" s="53"/>
    </row>
    <row r="297" spans="1:87" x14ac:dyDescent="0.3">
      <c r="A297" s="43">
        <f>'Details and Calculations'!A296</f>
        <v>2017</v>
      </c>
      <c r="B297" s="43" t="str">
        <f>'Details and Calculations'!C296</f>
        <v>Rwanda</v>
      </c>
      <c r="C297" s="43" t="str">
        <f>'Details and Calculations'!D296</f>
        <v>Rulindo</v>
      </c>
      <c r="D297" s="43" t="str">
        <f>'Details and Calculations'!E296</f>
        <v>Rusiga</v>
      </c>
      <c r="E297" s="43" t="str">
        <f>'Details and Calculations'!F296</f>
        <v>Kirenge</v>
      </c>
      <c r="F297" s="43" t="str">
        <f>'Details and Calculations'!G296</f>
        <v>Kigarama</v>
      </c>
      <c r="G297" s="43" t="str">
        <f>'Details and Calculations'!H296</f>
        <v/>
      </c>
      <c r="H297" s="43" t="str">
        <f>'Details and Calculations'!I296</f>
        <v/>
      </c>
      <c r="I297" s="43" t="str">
        <f>'Details and Calculations'!J296</f>
        <v>Kigarama water point/AEP Kigarama gravity</v>
      </c>
      <c r="J297" s="43">
        <f>'Details and Calculations'!K296</f>
        <v>243</v>
      </c>
      <c r="K297" s="43">
        <f>'Details and Calculations'!O296</f>
        <v>243</v>
      </c>
      <c r="L297" s="43" t="str">
        <f>'Details and Calculations'!P297</f>
        <v xml:space="preserve"> </v>
      </c>
      <c r="M297" s="43" t="str">
        <f>'Details and Calculations'!U296</f>
        <v>Piped Network -- Gravity Only</v>
      </c>
      <c r="N297" s="43">
        <f>'Details and Calculations'!V296</f>
        <v>2016</v>
      </c>
      <c r="O297" s="43" t="str">
        <f>'Details and Calculations'!W296</f>
        <v>Governement (District, Wasac) And Water For People</v>
      </c>
      <c r="P297" s="43" t="str">
        <f>'Details and Calculations'!X296</f>
        <v>Spring</v>
      </c>
      <c r="Q297" s="44" t="str">
        <f t="shared" si="137"/>
        <v>Low Risk</v>
      </c>
      <c r="R297" s="44" t="str">
        <f t="shared" si="138"/>
        <v>Low Risk</v>
      </c>
      <c r="S297" s="45" t="str">
        <f t="shared" si="139"/>
        <v>Intermediate Level of Service</v>
      </c>
      <c r="T297" s="62" t="str">
        <f t="shared" si="136"/>
        <v>Low Priority</v>
      </c>
      <c r="U297" s="46">
        <f t="shared" si="140"/>
        <v>7</v>
      </c>
      <c r="V297" s="28" t="str">
        <f t="shared" si="141"/>
        <v>Perform Routine Preventative Maintenance</v>
      </c>
      <c r="W297" s="47" t="str">
        <f t="shared" si="142"/>
        <v/>
      </c>
      <c r="X297" s="27" t="str">
        <f t="shared" si="143"/>
        <v>Maintain O&amp;M and Routine Monitoring</v>
      </c>
      <c r="Y297" s="48" t="str">
        <f t="shared" si="144"/>
        <v xml:space="preserve"> </v>
      </c>
      <c r="Z297" s="48" t="str">
        <f t="shared" si="145"/>
        <v xml:space="preserve"> </v>
      </c>
      <c r="AA297" s="48" t="str">
        <f t="shared" si="146"/>
        <v xml:space="preserve"> </v>
      </c>
      <c r="AB297" s="48" t="str">
        <f t="shared" si="147"/>
        <v xml:space="preserve"> </v>
      </c>
      <c r="AC297" s="48" t="str">
        <f t="shared" si="148"/>
        <v xml:space="preserve"> </v>
      </c>
      <c r="AD297" s="48" t="str">
        <f t="shared" si="149"/>
        <v xml:space="preserve"> </v>
      </c>
      <c r="AE297" s="48" t="str">
        <f t="shared" si="150"/>
        <v xml:space="preserve"> </v>
      </c>
      <c r="AF297" s="48" t="str">
        <f t="shared" si="151"/>
        <v xml:space="preserve"> </v>
      </c>
      <c r="AG297" s="49" t="str">
        <f t="shared" si="152"/>
        <v/>
      </c>
      <c r="AH297" s="48">
        <f t="shared" si="153"/>
        <v>19</v>
      </c>
      <c r="AI297" s="50" t="str">
        <f>'Details and Calculations'!AE296</f>
        <v xml:space="preserve"> </v>
      </c>
      <c r="AJ297" s="50" t="str">
        <f>'Details and Calculations'!AM296</f>
        <v xml:space="preserve"> </v>
      </c>
      <c r="AK297" s="50" t="str">
        <f>'Details and Calculations'!AR296</f>
        <v xml:space="preserve"> </v>
      </c>
      <c r="AL297" s="50" t="str">
        <f>'Details and Calculations'!AW296</f>
        <v xml:space="preserve"> </v>
      </c>
      <c r="AM297" s="50" t="str">
        <f>'Details and Calculations'!BA296</f>
        <v xml:space="preserve"> </v>
      </c>
      <c r="AN297" s="50" t="str">
        <f>'Details and Calculations'!BF296</f>
        <v xml:space="preserve"> </v>
      </c>
      <c r="AO297" s="50" t="str">
        <f>'Details and Calculations'!BI296</f>
        <v xml:space="preserve"> </v>
      </c>
      <c r="AP297" s="50" t="str">
        <f>'Details and Calculations'!BM296</f>
        <v xml:space="preserve"> </v>
      </c>
      <c r="AQ297" s="50" t="str">
        <f>'Details and Calculations'!BP296</f>
        <v xml:space="preserve"> </v>
      </c>
      <c r="AR297" s="50">
        <f>'Details and Calculations'!CC296</f>
        <v>1</v>
      </c>
      <c r="AS297" s="50">
        <f>'Details and Calculations'!CJ296</f>
        <v>1</v>
      </c>
      <c r="AT297" s="51">
        <f>'Details and Calculations'!T296</f>
        <v>1</v>
      </c>
      <c r="AU297" s="51">
        <f>'Details and Calculations'!Z296</f>
        <v>1</v>
      </c>
      <c r="AV297" s="51">
        <f>'Details and Calculations'!S296</f>
        <v>0</v>
      </c>
      <c r="AW297" s="51">
        <f>'Details and Calculations'!AI296</f>
        <v>1</v>
      </c>
      <c r="AX297" s="51">
        <f>'Details and Calculations'!BY296</f>
        <v>1</v>
      </c>
      <c r="AY297" s="51">
        <f>'Details and Calculations'!CG296</f>
        <v>1</v>
      </c>
      <c r="AZ297" s="51">
        <f>'Details and Calculations'!CI296</f>
        <v>1</v>
      </c>
      <c r="BA297" s="51">
        <f t="shared" si="154"/>
        <v>1</v>
      </c>
      <c r="BB297" s="52">
        <f>'Details and Calculations'!Y296</f>
        <v>1</v>
      </c>
      <c r="BC297" s="52" t="str">
        <f>'Details and Calculations'!AC296</f>
        <v xml:space="preserve"> </v>
      </c>
      <c r="BD297" s="52" t="str">
        <f>'Details and Calculations'!AK296</f>
        <v xml:space="preserve"> </v>
      </c>
      <c r="BE297" s="52" t="str">
        <f>'Details and Calculations'!AN296</f>
        <v xml:space="preserve"> </v>
      </c>
      <c r="BF297" s="52" t="str">
        <f>'Details and Calculations'!AP296</f>
        <v xml:space="preserve"> </v>
      </c>
      <c r="BG297" s="52" t="str">
        <f>'Details and Calculations'!AT296</f>
        <v xml:space="preserve"> </v>
      </c>
      <c r="BH297" s="52" t="str">
        <f>'Details and Calculations'!AY296</f>
        <v xml:space="preserve"> </v>
      </c>
      <c r="BI297" s="52" t="str">
        <f>'Details and Calculations'!BB296</f>
        <v xml:space="preserve"> </v>
      </c>
      <c r="BJ297" s="52" t="str">
        <f>'Details and Calculations'!BD296</f>
        <v xml:space="preserve"> </v>
      </c>
      <c r="BK297" s="52">
        <f>'Details and Calculations'!CA296</f>
        <v>2</v>
      </c>
      <c r="BL297" s="43">
        <f>'Details and Calculations'!AA296</f>
        <v>0</v>
      </c>
      <c r="BM297" s="43" t="str">
        <f>'Details and Calculations'!AB296</f>
        <v/>
      </c>
      <c r="BN297" s="43" t="str">
        <f>'Details and Calculations'!AD296</f>
        <v xml:space="preserve"> </v>
      </c>
      <c r="BO297" s="43">
        <f>'Details and Calculations'!AJ296</f>
        <v>0</v>
      </c>
      <c r="BP297" s="43" t="str">
        <f>'Details and Calculations'!AL296</f>
        <v xml:space="preserve"> </v>
      </c>
      <c r="BQ297" s="43">
        <f>'Details and Calculations'!AO296</f>
        <v>0</v>
      </c>
      <c r="BR297" s="43" t="str">
        <f>'Details and Calculations'!AQ296</f>
        <v xml:space="preserve"> </v>
      </c>
      <c r="BS297" s="43">
        <f>'Details and Calculations'!AS296</f>
        <v>0</v>
      </c>
      <c r="BT297" s="43" t="str">
        <f>'Details and Calculations'!AV296</f>
        <v xml:space="preserve"> </v>
      </c>
      <c r="BU297" s="43">
        <f>'Details and Calculations'!AX296</f>
        <v>0</v>
      </c>
      <c r="BV297" s="43" t="str">
        <f>'Details and Calculations'!AZ296</f>
        <v xml:space="preserve"> </v>
      </c>
      <c r="BW297" s="43">
        <f>'Details and Calculations'!BC296</f>
        <v>0</v>
      </c>
      <c r="BX297" s="43" t="str">
        <f>'Details and Calculations'!BE296</f>
        <v xml:space="preserve"> </v>
      </c>
      <c r="BY297" s="43" t="str">
        <f>'Details and Calculations'!BG296</f>
        <v xml:space="preserve"> </v>
      </c>
      <c r="BZ297" s="43" t="str">
        <f>'Details and Calculations'!BH296</f>
        <v xml:space="preserve"> </v>
      </c>
      <c r="CA297" s="43">
        <f>'Details and Calculations'!BJ296</f>
        <v>0</v>
      </c>
      <c r="CB297" s="43" t="str">
        <f>'Details and Calculations'!BK296</f>
        <v/>
      </c>
      <c r="CC297" s="43" t="str">
        <f>'Details and Calculations'!BL296</f>
        <v xml:space="preserve"> </v>
      </c>
      <c r="CD297" s="43" t="str">
        <f>'Details and Calculations'!BN296</f>
        <v xml:space="preserve"> </v>
      </c>
      <c r="CE297" s="43" t="str">
        <f>'Details and Calculations'!BO296</f>
        <v xml:space="preserve"> </v>
      </c>
      <c r="CF297" s="43">
        <f>'Details and Calculations'!BZ296</f>
        <v>1</v>
      </c>
      <c r="CG297" s="43">
        <f>'Details and Calculations'!CB296</f>
        <v>2016</v>
      </c>
      <c r="CH297" s="31"/>
      <c r="CI297" s="53"/>
    </row>
    <row r="298" spans="1:87" x14ac:dyDescent="0.3">
      <c r="A298" s="43">
        <f>'Details and Calculations'!A297</f>
        <v>2017</v>
      </c>
      <c r="B298" s="43" t="str">
        <f>'Details and Calculations'!C297</f>
        <v>Rwanda</v>
      </c>
      <c r="C298" s="43" t="str">
        <f>'Details and Calculations'!D297</f>
        <v>Rulindo</v>
      </c>
      <c r="D298" s="43" t="str">
        <f>'Details and Calculations'!E297</f>
        <v>Bushoki</v>
      </c>
      <c r="E298" s="43" t="str">
        <f>'Details and Calculations'!F297</f>
        <v>Gasiza</v>
      </c>
      <c r="F298" s="43" t="str">
        <f>'Details and Calculations'!G297</f>
        <v>Ruhanga</v>
      </c>
      <c r="G298" s="43" t="str">
        <f>'Details and Calculations'!H297</f>
        <v/>
      </c>
      <c r="H298" s="43" t="str">
        <f>'Details and Calculations'!I297</f>
        <v/>
      </c>
      <c r="I298" s="43" t="str">
        <f>'Details and Calculations'!J297</f>
        <v>Ruhanga2 water point/Tare-Rusiga pumping</v>
      </c>
      <c r="J298" s="43">
        <f>'Details and Calculations'!K297</f>
        <v>147</v>
      </c>
      <c r="K298" s="43">
        <f>'Details and Calculations'!O297</f>
        <v>147</v>
      </c>
      <c r="L298" s="43">
        <f>'Details and Calculations'!P298</f>
        <v>106</v>
      </c>
      <c r="M298" s="43" t="str">
        <f>'Details and Calculations'!U297</f>
        <v>Piped Network With Pump</v>
      </c>
      <c r="N298" s="43">
        <f>'Details and Calculations'!V297</f>
        <v>2015</v>
      </c>
      <c r="O298" s="43" t="str">
        <f>'Details and Calculations'!W297</f>
        <v>Governement (District, Wasac) And Water For People</v>
      </c>
      <c r="P298" s="43" t="str">
        <f>'Details and Calculations'!X297</f>
        <v>Spring</v>
      </c>
      <c r="Q298" s="44" t="str">
        <f t="shared" si="137"/>
        <v>Low Risk</v>
      </c>
      <c r="R298" s="44" t="str">
        <f t="shared" si="138"/>
        <v>Low Risk</v>
      </c>
      <c r="S298" s="45" t="str">
        <f t="shared" si="139"/>
        <v>Intermediate Level of Service</v>
      </c>
      <c r="T298" s="62" t="str">
        <f t="shared" si="136"/>
        <v>Low Priority</v>
      </c>
      <c r="U298" s="46">
        <f t="shared" si="140"/>
        <v>7</v>
      </c>
      <c r="V298" s="28" t="str">
        <f t="shared" si="141"/>
        <v>Perform Routine Preventative Maintenance</v>
      </c>
      <c r="W298" s="47" t="str">
        <f t="shared" si="142"/>
        <v/>
      </c>
      <c r="X298" s="27" t="str">
        <f t="shared" si="143"/>
        <v>Maintain O&amp;M and Routine Monitoring</v>
      </c>
      <c r="Y298" s="48">
        <f t="shared" si="144"/>
        <v>28</v>
      </c>
      <c r="Z298" s="48">
        <f t="shared" si="145"/>
        <v>18</v>
      </c>
      <c r="AA298" s="48">
        <f t="shared" si="146"/>
        <v>28</v>
      </c>
      <c r="AB298" s="48" t="str">
        <f t="shared" si="147"/>
        <v xml:space="preserve"> </v>
      </c>
      <c r="AC298" s="48">
        <f t="shared" si="148"/>
        <v>28</v>
      </c>
      <c r="AD298" s="48">
        <f t="shared" si="149"/>
        <v>5</v>
      </c>
      <c r="AE298" s="48">
        <f t="shared" si="150"/>
        <v>18</v>
      </c>
      <c r="AF298" s="48" t="str">
        <f t="shared" si="151"/>
        <v xml:space="preserve"> </v>
      </c>
      <c r="AG298" s="49" t="str">
        <f t="shared" si="152"/>
        <v/>
      </c>
      <c r="AH298" s="48">
        <f t="shared" si="153"/>
        <v>18</v>
      </c>
      <c r="AI298" s="50">
        <f>'Details and Calculations'!AE297</f>
        <v>1</v>
      </c>
      <c r="AJ298" s="50">
        <f>'Details and Calculations'!AM297</f>
        <v>1</v>
      </c>
      <c r="AK298" s="50">
        <f>'Details and Calculations'!AR297</f>
        <v>1</v>
      </c>
      <c r="AL298" s="50" t="str">
        <f>'Details and Calculations'!AW297</f>
        <v xml:space="preserve"> </v>
      </c>
      <c r="AM298" s="50">
        <f>'Details and Calculations'!BA297</f>
        <v>1</v>
      </c>
      <c r="AN298" s="50">
        <f>'Details and Calculations'!BF297</f>
        <v>1</v>
      </c>
      <c r="AO298" s="50">
        <f>'Details and Calculations'!BI297</f>
        <v>1</v>
      </c>
      <c r="AP298" s="50" t="str">
        <f>'Details and Calculations'!BM297</f>
        <v xml:space="preserve"> </v>
      </c>
      <c r="AQ298" s="50" t="str">
        <f>'Details and Calculations'!BP297</f>
        <v xml:space="preserve"> </v>
      </c>
      <c r="AR298" s="50">
        <f>'Details and Calculations'!CC297</f>
        <v>1</v>
      </c>
      <c r="AS298" s="50">
        <f>'Details and Calculations'!CJ297</f>
        <v>1</v>
      </c>
      <c r="AT298" s="51">
        <f>'Details and Calculations'!T297</f>
        <v>1</v>
      </c>
      <c r="AU298" s="51">
        <f>'Details and Calculations'!Z297</f>
        <v>1</v>
      </c>
      <c r="AV298" s="51">
        <f>'Details and Calculations'!S297</f>
        <v>0</v>
      </c>
      <c r="AW298" s="51">
        <f>'Details and Calculations'!AI297</f>
        <v>1</v>
      </c>
      <c r="AX298" s="51">
        <f>'Details and Calculations'!BY297</f>
        <v>1</v>
      </c>
      <c r="AY298" s="51">
        <f>'Details and Calculations'!CG297</f>
        <v>1</v>
      </c>
      <c r="AZ298" s="51">
        <f>'Details and Calculations'!CI297</f>
        <v>1</v>
      </c>
      <c r="BA298" s="51">
        <f t="shared" si="154"/>
        <v>1</v>
      </c>
      <c r="BB298" s="52">
        <f>'Details and Calculations'!Y297</f>
        <v>10</v>
      </c>
      <c r="BC298" s="52">
        <f>'Details and Calculations'!AC297</f>
        <v>8</v>
      </c>
      <c r="BD298" s="52">
        <f>'Details and Calculations'!AK297</f>
        <v>1</v>
      </c>
      <c r="BE298" s="52">
        <f>'Details and Calculations'!AN297</f>
        <v>4000</v>
      </c>
      <c r="BF298" s="52">
        <f>'Details and Calculations'!AP297</f>
        <v>1</v>
      </c>
      <c r="BG298" s="52" t="str">
        <f>'Details and Calculations'!AT297</f>
        <v xml:space="preserve"> </v>
      </c>
      <c r="BH298" s="52">
        <f>'Details and Calculations'!AY297</f>
        <v>3</v>
      </c>
      <c r="BI298" s="52">
        <f>'Details and Calculations'!BB297</f>
        <v>8000</v>
      </c>
      <c r="BJ298" s="52">
        <f>'Details and Calculations'!BD297</f>
        <v>2</v>
      </c>
      <c r="BK298" s="52">
        <f>'Details and Calculations'!CA297</f>
        <v>2</v>
      </c>
      <c r="BL298" s="43">
        <f>'Details and Calculations'!AA297</f>
        <v>1</v>
      </c>
      <c r="BM298" s="43" t="str">
        <f>'Details and Calculations'!AB297</f>
        <v>"Springbox" --Intake Structure At A Spring</v>
      </c>
      <c r="BN298" s="43">
        <f>'Details and Calculations'!AD297</f>
        <v>2015</v>
      </c>
      <c r="BO298" s="43">
        <f>'Details and Calculations'!AJ297</f>
        <v>1</v>
      </c>
      <c r="BP298" s="43">
        <f>'Details and Calculations'!AL297</f>
        <v>2015</v>
      </c>
      <c r="BQ298" s="43">
        <f>'Details and Calculations'!AO297</f>
        <v>1</v>
      </c>
      <c r="BR298" s="43">
        <f>'Details and Calculations'!AQ297</f>
        <v>2015</v>
      </c>
      <c r="BS298" s="43">
        <f>'Details and Calculations'!AS297</f>
        <v>0</v>
      </c>
      <c r="BT298" s="43" t="str">
        <f>'Details and Calculations'!AV297</f>
        <v xml:space="preserve"> </v>
      </c>
      <c r="BU298" s="43">
        <f>'Details and Calculations'!AX297</f>
        <v>1</v>
      </c>
      <c r="BV298" s="43">
        <f>'Details and Calculations'!AZ297</f>
        <v>2015</v>
      </c>
      <c r="BW298" s="43">
        <f>'Details and Calculations'!BC297</f>
        <v>1</v>
      </c>
      <c r="BX298" s="43">
        <f>'Details and Calculations'!BE297</f>
        <v>2015</v>
      </c>
      <c r="BY298" s="43">
        <f>'Details and Calculations'!BG297</f>
        <v>1</v>
      </c>
      <c r="BZ298" s="43">
        <f>'Details and Calculations'!BH297</f>
        <v>2015</v>
      </c>
      <c r="CA298" s="43">
        <f>'Details and Calculations'!BJ297</f>
        <v>0</v>
      </c>
      <c r="CB298" s="43" t="str">
        <f>'Details and Calculations'!BK297</f>
        <v/>
      </c>
      <c r="CC298" s="43" t="str">
        <f>'Details and Calculations'!BL297</f>
        <v xml:space="preserve"> </v>
      </c>
      <c r="CD298" s="43" t="str">
        <f>'Details and Calculations'!BN297</f>
        <v xml:space="preserve"> </v>
      </c>
      <c r="CE298" s="43" t="str">
        <f>'Details and Calculations'!BO297</f>
        <v xml:space="preserve"> </v>
      </c>
      <c r="CF298" s="43">
        <f>'Details and Calculations'!BZ297</f>
        <v>1</v>
      </c>
      <c r="CG298" s="43">
        <f>'Details and Calculations'!CB297</f>
        <v>2015</v>
      </c>
      <c r="CH298" s="31"/>
      <c r="CI298" s="53"/>
    </row>
    <row r="299" spans="1:87" x14ac:dyDescent="0.3">
      <c r="A299" s="43">
        <f>'Details and Calculations'!A298</f>
        <v>2017</v>
      </c>
      <c r="B299" s="43" t="str">
        <f>'Details and Calculations'!C298</f>
        <v>Rwanda</v>
      </c>
      <c r="C299" s="43" t="str">
        <f>'Details and Calculations'!D298</f>
        <v>Rulindo</v>
      </c>
      <c r="D299" s="43" t="str">
        <f>'Details and Calculations'!E298</f>
        <v>Mbogo</v>
      </c>
      <c r="E299" s="43" t="str">
        <f>'Details and Calculations'!F298</f>
        <v>Rurenge</v>
      </c>
      <c r="F299" s="43" t="str">
        <f>'Details and Calculations'!G298</f>
        <v>Gicumbi</v>
      </c>
      <c r="G299" s="43" t="str">
        <f>'Details and Calculations'!H298</f>
        <v/>
      </c>
      <c r="H299" s="43" t="str">
        <f>'Details and Calculations'!I298</f>
        <v/>
      </c>
      <c r="I299" s="43" t="str">
        <f>'Details and Calculations'!J298</f>
        <v>Musenge Network</v>
      </c>
      <c r="J299" s="43">
        <f>'Details and Calculations'!K298</f>
        <v>141</v>
      </c>
      <c r="K299" s="43">
        <f>'Details and Calculations'!O298</f>
        <v>35</v>
      </c>
      <c r="L299" s="43">
        <f>'Details and Calculations'!P299</f>
        <v>50</v>
      </c>
      <c r="M299" s="43" t="str">
        <f>'Details and Calculations'!U298</f>
        <v>Piped Network With Pump</v>
      </c>
      <c r="N299" s="43">
        <f>'Details and Calculations'!V298</f>
        <v>2014</v>
      </c>
      <c r="O299" s="43" t="str">
        <f>'Details and Calculations'!W298</f>
        <v>Governement (District, Wasac) And Water For People</v>
      </c>
      <c r="P299" s="43" t="str">
        <f>'Details and Calculations'!X298</f>
        <v>Spring</v>
      </c>
      <c r="Q299" s="44" t="str">
        <f t="shared" si="137"/>
        <v>Low Risk</v>
      </c>
      <c r="R299" s="44" t="str">
        <f t="shared" si="138"/>
        <v>Medium Risk</v>
      </c>
      <c r="S299" s="45" t="str">
        <f t="shared" si="139"/>
        <v>High Level of Service</v>
      </c>
      <c r="T299" s="62" t="str">
        <f t="shared" si="136"/>
        <v>Low Priority</v>
      </c>
      <c r="U299" s="46">
        <f t="shared" si="140"/>
        <v>8</v>
      </c>
      <c r="V299" s="28" t="str">
        <f t="shared" si="141"/>
        <v>Repair or Replace Components</v>
      </c>
      <c r="W299" s="47" t="str">
        <f t="shared" si="142"/>
        <v xml:space="preserve">Other Concrete Structures Distribution  Line, Pump, </v>
      </c>
      <c r="X299" s="27" t="str">
        <f t="shared" si="143"/>
        <v>Create Plan To Repair or Replace Components</v>
      </c>
      <c r="Y299" s="48">
        <f t="shared" si="144"/>
        <v>27</v>
      </c>
      <c r="Z299" s="48">
        <f t="shared" si="145"/>
        <v>17</v>
      </c>
      <c r="AA299" s="48">
        <f t="shared" si="146"/>
        <v>27</v>
      </c>
      <c r="AB299" s="48">
        <f t="shared" si="147"/>
        <v>17</v>
      </c>
      <c r="AC299" s="48">
        <f t="shared" si="148"/>
        <v>27</v>
      </c>
      <c r="AD299" s="48">
        <f t="shared" si="149"/>
        <v>4</v>
      </c>
      <c r="AE299" s="48">
        <f t="shared" si="150"/>
        <v>17</v>
      </c>
      <c r="AF299" s="48" t="str">
        <f t="shared" si="151"/>
        <v xml:space="preserve"> </v>
      </c>
      <c r="AG299" s="49" t="str">
        <f t="shared" si="152"/>
        <v/>
      </c>
      <c r="AH299" s="48">
        <f t="shared" si="153"/>
        <v>17</v>
      </c>
      <c r="AI299" s="50">
        <f>'Details and Calculations'!AE298</f>
        <v>1</v>
      </c>
      <c r="AJ299" s="50">
        <f>'Details and Calculations'!AM298</f>
        <v>1</v>
      </c>
      <c r="AK299" s="50">
        <f>'Details and Calculations'!AR298</f>
        <v>1</v>
      </c>
      <c r="AL299" s="50">
        <f>'Details and Calculations'!AW298</f>
        <v>2</v>
      </c>
      <c r="AM299" s="50">
        <f>'Details and Calculations'!BA298</f>
        <v>2</v>
      </c>
      <c r="AN299" s="50">
        <f>'Details and Calculations'!BF298</f>
        <v>2</v>
      </c>
      <c r="AO299" s="50">
        <f>'Details and Calculations'!BI298</f>
        <v>1</v>
      </c>
      <c r="AP299" s="50" t="str">
        <f>'Details and Calculations'!BM298</f>
        <v xml:space="preserve"> </v>
      </c>
      <c r="AQ299" s="50" t="str">
        <f>'Details and Calculations'!BP298</f>
        <v xml:space="preserve"> </v>
      </c>
      <c r="AR299" s="50">
        <f>'Details and Calculations'!CC298</f>
        <v>1</v>
      </c>
      <c r="AS299" s="50">
        <f>'Details and Calculations'!CJ298</f>
        <v>1</v>
      </c>
      <c r="AT299" s="51">
        <f>'Details and Calculations'!T298</f>
        <v>1</v>
      </c>
      <c r="AU299" s="51">
        <f>'Details and Calculations'!Z298</f>
        <v>1</v>
      </c>
      <c r="AV299" s="51">
        <f>'Details and Calculations'!S298</f>
        <v>1</v>
      </c>
      <c r="AW299" s="51">
        <f>'Details and Calculations'!AI298</f>
        <v>1</v>
      </c>
      <c r="AX299" s="51">
        <f>'Details and Calculations'!BY298</f>
        <v>1</v>
      </c>
      <c r="AY299" s="51">
        <f>'Details and Calculations'!CG298</f>
        <v>1</v>
      </c>
      <c r="AZ299" s="51">
        <f>'Details and Calculations'!CI298</f>
        <v>1</v>
      </c>
      <c r="BA299" s="51">
        <f t="shared" si="154"/>
        <v>1</v>
      </c>
      <c r="BB299" s="52">
        <f>'Details and Calculations'!Y298</f>
        <v>1</v>
      </c>
      <c r="BC299" s="52">
        <f>'Details and Calculations'!AC298</f>
        <v>1</v>
      </c>
      <c r="BD299" s="52">
        <f>'Details and Calculations'!AK298</f>
        <v>1</v>
      </c>
      <c r="BE299" s="52">
        <f>'Details and Calculations'!AN298</f>
        <v>3000</v>
      </c>
      <c r="BF299" s="52">
        <f>'Details and Calculations'!AP298</f>
        <v>16</v>
      </c>
      <c r="BG299" s="52">
        <f>'Details and Calculations'!AT298</f>
        <v>8</v>
      </c>
      <c r="BH299" s="52">
        <f>'Details and Calculations'!AY298</f>
        <v>3</v>
      </c>
      <c r="BI299" s="52">
        <f>'Details and Calculations'!BB298</f>
        <v>20000</v>
      </c>
      <c r="BJ299" s="52">
        <f>'Details and Calculations'!BD298</f>
        <v>2</v>
      </c>
      <c r="BK299" s="52">
        <f>'Details and Calculations'!CA298</f>
        <v>28</v>
      </c>
      <c r="BL299" s="43">
        <f>'Details and Calculations'!AA298</f>
        <v>1</v>
      </c>
      <c r="BM299" s="43" t="str">
        <f>'Details and Calculations'!AB298</f>
        <v>"Springbox" --Intake Structure At A Spring</v>
      </c>
      <c r="BN299" s="43">
        <f>'Details and Calculations'!AD298</f>
        <v>2014</v>
      </c>
      <c r="BO299" s="43">
        <f>'Details and Calculations'!AJ298</f>
        <v>1</v>
      </c>
      <c r="BP299" s="43">
        <f>'Details and Calculations'!AL298</f>
        <v>2014</v>
      </c>
      <c r="BQ299" s="43">
        <f>'Details and Calculations'!AO298</f>
        <v>1</v>
      </c>
      <c r="BR299" s="43">
        <f>'Details and Calculations'!AQ298</f>
        <v>2014</v>
      </c>
      <c r="BS299" s="43">
        <f>'Details and Calculations'!AS298</f>
        <v>1</v>
      </c>
      <c r="BT299" s="43">
        <f>'Details and Calculations'!AV298</f>
        <v>2014</v>
      </c>
      <c r="BU299" s="43">
        <f>'Details and Calculations'!AX298</f>
        <v>1</v>
      </c>
      <c r="BV299" s="43">
        <f>'Details and Calculations'!AZ298</f>
        <v>2014</v>
      </c>
      <c r="BW299" s="43">
        <f>'Details and Calculations'!BC298</f>
        <v>1</v>
      </c>
      <c r="BX299" s="43">
        <f>'Details and Calculations'!BE298</f>
        <v>2014</v>
      </c>
      <c r="BY299" s="43">
        <f>'Details and Calculations'!BG298</f>
        <v>1</v>
      </c>
      <c r="BZ299" s="43">
        <f>'Details and Calculations'!BH298</f>
        <v>2014</v>
      </c>
      <c r="CA299" s="43">
        <f>'Details and Calculations'!BJ298</f>
        <v>0</v>
      </c>
      <c r="CB299" s="43" t="str">
        <f>'Details and Calculations'!BK298</f>
        <v/>
      </c>
      <c r="CC299" s="43" t="str">
        <f>'Details and Calculations'!BL298</f>
        <v xml:space="preserve"> </v>
      </c>
      <c r="CD299" s="43" t="str">
        <f>'Details and Calculations'!BN298</f>
        <v xml:space="preserve"> </v>
      </c>
      <c r="CE299" s="43" t="str">
        <f>'Details and Calculations'!BO298</f>
        <v xml:space="preserve"> </v>
      </c>
      <c r="CF299" s="43">
        <f>'Details and Calculations'!BZ298</f>
        <v>1</v>
      </c>
      <c r="CG299" s="43">
        <f>'Details and Calculations'!CB298</f>
        <v>2014</v>
      </c>
      <c r="CH299" s="31"/>
      <c r="CI299" s="53"/>
    </row>
    <row r="300" spans="1:87" x14ac:dyDescent="0.3">
      <c r="A300" s="43">
        <f>'Details and Calculations'!A299</f>
        <v>2017</v>
      </c>
      <c r="B300" s="43" t="str">
        <f>'Details and Calculations'!C299</f>
        <v>Rwanda</v>
      </c>
      <c r="C300" s="43" t="str">
        <f>'Details and Calculations'!D299</f>
        <v>Rulindo</v>
      </c>
      <c r="D300" s="43" t="str">
        <f>'Details and Calculations'!E299</f>
        <v>Ngoma</v>
      </c>
      <c r="E300" s="43" t="str">
        <f>'Details and Calculations'!F299</f>
        <v>Munyarwanda</v>
      </c>
      <c r="F300" s="43" t="str">
        <f>'Details and Calculations'!G299</f>
        <v>Ngaru</v>
      </c>
      <c r="G300" s="43" t="str">
        <f>'Details and Calculations'!H299</f>
        <v/>
      </c>
      <c r="H300" s="43" t="str">
        <f>'Details and Calculations'!I299</f>
        <v/>
      </c>
      <c r="I300" s="43" t="str">
        <f>'Details and Calculations'!J299</f>
        <v>Kabarore-Ngoma-Nyabuko network</v>
      </c>
      <c r="J300" s="43">
        <f>'Details and Calculations'!K299</f>
        <v>106</v>
      </c>
      <c r="K300" s="43">
        <f>'Details and Calculations'!O299</f>
        <v>56</v>
      </c>
      <c r="L300" s="43" t="str">
        <f>'Details and Calculations'!P300</f>
        <v xml:space="preserve"> </v>
      </c>
      <c r="M300" s="43" t="str">
        <f>'Details and Calculations'!U299</f>
        <v>Piped Network With Pump</v>
      </c>
      <c r="N300" s="43">
        <f>'Details and Calculations'!V299</f>
        <v>2014</v>
      </c>
      <c r="O300" s="43" t="str">
        <f>'Details and Calculations'!W299</f>
        <v>Governement (District, Wasac) And Water For People</v>
      </c>
      <c r="P300" s="43" t="str">
        <f>'Details and Calculations'!X299</f>
        <v>Spring</v>
      </c>
      <c r="Q300" s="44" t="str">
        <f t="shared" si="137"/>
        <v>Low Risk</v>
      </c>
      <c r="R300" s="44" t="str">
        <f t="shared" si="138"/>
        <v>Low Risk</v>
      </c>
      <c r="S300" s="45" t="str">
        <f t="shared" si="139"/>
        <v>Intermediate Level of Service</v>
      </c>
      <c r="T300" s="62" t="str">
        <f t="shared" si="136"/>
        <v>Low Priority</v>
      </c>
      <c r="U300" s="46">
        <f t="shared" si="140"/>
        <v>6</v>
      </c>
      <c r="V300" s="28" t="str">
        <f t="shared" si="141"/>
        <v>Repair or Replace Components</v>
      </c>
      <c r="W300" s="47" t="str">
        <f t="shared" si="142"/>
        <v>Pump, Kiosk/Tap Stand</v>
      </c>
      <c r="X300" s="27" t="str">
        <f t="shared" si="143"/>
        <v>Create Plan To Repair or Replace Components</v>
      </c>
      <c r="Y300" s="48">
        <f t="shared" si="144"/>
        <v>27</v>
      </c>
      <c r="Z300" s="48">
        <f t="shared" si="145"/>
        <v>17</v>
      </c>
      <c r="AA300" s="48">
        <f t="shared" si="146"/>
        <v>27</v>
      </c>
      <c r="AB300" s="48" t="str">
        <f t="shared" si="147"/>
        <v xml:space="preserve"> </v>
      </c>
      <c r="AC300" s="48">
        <f t="shared" si="148"/>
        <v>27</v>
      </c>
      <c r="AD300" s="48">
        <f t="shared" si="149"/>
        <v>4</v>
      </c>
      <c r="AE300" s="48">
        <f t="shared" si="150"/>
        <v>17</v>
      </c>
      <c r="AF300" s="48" t="str">
        <f t="shared" si="151"/>
        <v xml:space="preserve"> </v>
      </c>
      <c r="AG300" s="49" t="str">
        <f t="shared" si="152"/>
        <v/>
      </c>
      <c r="AH300" s="48">
        <f t="shared" si="153"/>
        <v>17</v>
      </c>
      <c r="AI300" s="50">
        <f>'Details and Calculations'!AE299</f>
        <v>1</v>
      </c>
      <c r="AJ300" s="50">
        <f>'Details and Calculations'!AM299</f>
        <v>1</v>
      </c>
      <c r="AK300" s="50">
        <f>'Details and Calculations'!AR299</f>
        <v>1</v>
      </c>
      <c r="AL300" s="50" t="str">
        <f>'Details and Calculations'!AW299</f>
        <v xml:space="preserve"> </v>
      </c>
      <c r="AM300" s="50">
        <f>'Details and Calculations'!BA299</f>
        <v>1</v>
      </c>
      <c r="AN300" s="50">
        <f>'Details and Calculations'!BF299</f>
        <v>2</v>
      </c>
      <c r="AO300" s="50">
        <f>'Details and Calculations'!BI299</f>
        <v>1</v>
      </c>
      <c r="AP300" s="50" t="str">
        <f>'Details and Calculations'!BM299</f>
        <v xml:space="preserve"> </v>
      </c>
      <c r="AQ300" s="50" t="str">
        <f>'Details and Calculations'!BP299</f>
        <v xml:space="preserve"> </v>
      </c>
      <c r="AR300" s="50">
        <f>'Details and Calculations'!CC299</f>
        <v>2</v>
      </c>
      <c r="AS300" s="50">
        <f>'Details and Calculations'!CJ299</f>
        <v>1</v>
      </c>
      <c r="AT300" s="51">
        <f>'Details and Calculations'!T299</f>
        <v>1</v>
      </c>
      <c r="AU300" s="51">
        <f>'Details and Calculations'!Z299</f>
        <v>1</v>
      </c>
      <c r="AV300" s="51">
        <f>'Details and Calculations'!S299</f>
        <v>0</v>
      </c>
      <c r="AW300" s="51">
        <f>'Details and Calculations'!AI299</f>
        <v>1</v>
      </c>
      <c r="AX300" s="51">
        <f>'Details and Calculations'!BY299</f>
        <v>1</v>
      </c>
      <c r="AY300" s="51">
        <f>'Details and Calculations'!CG299</f>
        <v>0</v>
      </c>
      <c r="AZ300" s="51">
        <f>'Details and Calculations'!CI299</f>
        <v>1</v>
      </c>
      <c r="BA300" s="51">
        <f t="shared" si="154"/>
        <v>1</v>
      </c>
      <c r="BB300" s="52">
        <f>'Details and Calculations'!Y299</f>
        <v>4</v>
      </c>
      <c r="BC300" s="52">
        <f>'Details and Calculations'!AC299</f>
        <v>5</v>
      </c>
      <c r="BD300" s="52">
        <f>'Details and Calculations'!AK299</f>
        <v>2</v>
      </c>
      <c r="BE300" s="52">
        <f>'Details and Calculations'!AN299</f>
        <v>8000</v>
      </c>
      <c r="BF300" s="52">
        <f>'Details and Calculations'!AP299</f>
        <v>13</v>
      </c>
      <c r="BG300" s="52" t="str">
        <f>'Details and Calculations'!AT299</f>
        <v xml:space="preserve"> </v>
      </c>
      <c r="BH300" s="52">
        <f>'Details and Calculations'!AY299</f>
        <v>2</v>
      </c>
      <c r="BI300" s="52">
        <f>'Details and Calculations'!BB299</f>
        <v>7000</v>
      </c>
      <c r="BJ300" s="52">
        <f>'Details and Calculations'!BD299</f>
        <v>4</v>
      </c>
      <c r="BK300" s="52">
        <f>'Details and Calculations'!CA299</f>
        <v>17</v>
      </c>
      <c r="BL300" s="43">
        <f>'Details and Calculations'!AA299</f>
        <v>1</v>
      </c>
      <c r="BM300" s="43" t="str">
        <f>'Details and Calculations'!AB299</f>
        <v>"Springbox" --Intake Structure At A Spring|Collection Chamber</v>
      </c>
      <c r="BN300" s="43">
        <f>'Details and Calculations'!AD299</f>
        <v>2014</v>
      </c>
      <c r="BO300" s="43">
        <f>'Details and Calculations'!AJ299</f>
        <v>1</v>
      </c>
      <c r="BP300" s="43">
        <f>'Details and Calculations'!AL299</f>
        <v>2014</v>
      </c>
      <c r="BQ300" s="43">
        <f>'Details and Calculations'!AO299</f>
        <v>1</v>
      </c>
      <c r="BR300" s="43">
        <f>'Details and Calculations'!AQ299</f>
        <v>2014</v>
      </c>
      <c r="BS300" s="43">
        <f>'Details and Calculations'!AS299</f>
        <v>0</v>
      </c>
      <c r="BT300" s="43" t="str">
        <f>'Details and Calculations'!AV299</f>
        <v xml:space="preserve"> </v>
      </c>
      <c r="BU300" s="43">
        <f>'Details and Calculations'!AX299</f>
        <v>1</v>
      </c>
      <c r="BV300" s="43">
        <f>'Details and Calculations'!AZ299</f>
        <v>2014</v>
      </c>
      <c r="BW300" s="43">
        <f>'Details and Calculations'!BC299</f>
        <v>1</v>
      </c>
      <c r="BX300" s="43">
        <f>'Details and Calculations'!BE299</f>
        <v>2014</v>
      </c>
      <c r="BY300" s="43">
        <f>'Details and Calculations'!BG299</f>
        <v>1</v>
      </c>
      <c r="BZ300" s="43">
        <f>'Details and Calculations'!BH299</f>
        <v>2014</v>
      </c>
      <c r="CA300" s="43">
        <f>'Details and Calculations'!BJ299</f>
        <v>0</v>
      </c>
      <c r="CB300" s="43" t="str">
        <f>'Details and Calculations'!BK299</f>
        <v/>
      </c>
      <c r="CC300" s="43" t="str">
        <f>'Details and Calculations'!BL299</f>
        <v xml:space="preserve"> </v>
      </c>
      <c r="CD300" s="43" t="str">
        <f>'Details and Calculations'!BN299</f>
        <v xml:space="preserve"> </v>
      </c>
      <c r="CE300" s="43" t="str">
        <f>'Details and Calculations'!BO299</f>
        <v xml:space="preserve"> </v>
      </c>
      <c r="CF300" s="43">
        <f>'Details and Calculations'!BZ299</f>
        <v>1</v>
      </c>
      <c r="CG300" s="43">
        <f>'Details and Calculations'!CB299</f>
        <v>2014</v>
      </c>
      <c r="CH300" s="31"/>
      <c r="CI300" s="53"/>
    </row>
    <row r="301" spans="1:87" x14ac:dyDescent="0.3">
      <c r="A301" s="43">
        <f>'Details and Calculations'!A300</f>
        <v>2017</v>
      </c>
      <c r="B301" s="43" t="str">
        <f>'Details and Calculations'!C300</f>
        <v>Rwanda</v>
      </c>
      <c r="C301" s="43" t="str">
        <f>'Details and Calculations'!D300</f>
        <v>Rulindo</v>
      </c>
      <c r="D301" s="43" t="str">
        <f>'Details and Calculations'!E300</f>
        <v>Shyorongi</v>
      </c>
      <c r="E301" s="43" t="str">
        <f>'Details and Calculations'!F300</f>
        <v>Kijabagwe</v>
      </c>
      <c r="F301" s="43" t="str">
        <f>'Details and Calculations'!G300</f>
        <v>Kabagabaga</v>
      </c>
      <c r="G301" s="43" t="str">
        <f>'Details and Calculations'!H300</f>
        <v/>
      </c>
      <c r="H301" s="43" t="str">
        <f>'Details and Calculations'!I300</f>
        <v/>
      </c>
      <c r="I301" s="43" t="str">
        <f>'Details and Calculations'!J300</f>
        <v>kirikumuryango network</v>
      </c>
      <c r="J301" s="43">
        <f>'Details and Calculations'!K300</f>
        <v>850</v>
      </c>
      <c r="K301" s="43">
        <f>'Details and Calculations'!O300</f>
        <v>850</v>
      </c>
      <c r="L301" s="43">
        <f>'Details and Calculations'!P301</f>
        <v>75</v>
      </c>
      <c r="M301" s="43" t="str">
        <f>'Details and Calculations'!U300</f>
        <v>Piped Network -- Gravity Only</v>
      </c>
      <c r="N301" s="43">
        <f>'Details and Calculations'!V300</f>
        <v>2013</v>
      </c>
      <c r="O301" s="43" t="str">
        <f>'Details and Calculations'!W300</f>
        <v>Governement (District, Wasac) And Water For People</v>
      </c>
      <c r="P301" s="43" t="str">
        <f>'Details and Calculations'!X300</f>
        <v>Spring</v>
      </c>
      <c r="Q301" s="44" t="str">
        <f t="shared" si="137"/>
        <v>Low Risk</v>
      </c>
      <c r="R301" s="44" t="str">
        <f t="shared" si="138"/>
        <v>Low Risk</v>
      </c>
      <c r="S301" s="45" t="str">
        <f t="shared" si="139"/>
        <v>High Level of Service</v>
      </c>
      <c r="T301" s="62" t="str">
        <f t="shared" si="136"/>
        <v>Low Priority</v>
      </c>
      <c r="U301" s="46">
        <f t="shared" si="140"/>
        <v>8</v>
      </c>
      <c r="V301" s="28" t="str">
        <f t="shared" si="141"/>
        <v>Perform Routine Preventative Maintenance</v>
      </c>
      <c r="W301" s="47" t="str">
        <f t="shared" si="142"/>
        <v/>
      </c>
      <c r="X301" s="27" t="str">
        <f t="shared" si="143"/>
        <v>Maintain O&amp;M and Routine Monitoring</v>
      </c>
      <c r="Y301" s="48">
        <f t="shared" si="144"/>
        <v>26</v>
      </c>
      <c r="Z301" s="48">
        <f t="shared" si="145"/>
        <v>16</v>
      </c>
      <c r="AA301" s="48">
        <f t="shared" si="146"/>
        <v>26</v>
      </c>
      <c r="AB301" s="48">
        <f t="shared" si="147"/>
        <v>16</v>
      </c>
      <c r="AC301" s="48">
        <f t="shared" si="148"/>
        <v>26</v>
      </c>
      <c r="AD301" s="48" t="str">
        <f t="shared" si="149"/>
        <v xml:space="preserve"> </v>
      </c>
      <c r="AE301" s="48" t="str">
        <f t="shared" si="150"/>
        <v xml:space="preserve"> </v>
      </c>
      <c r="AF301" s="48" t="str">
        <f t="shared" si="151"/>
        <v xml:space="preserve"> </v>
      </c>
      <c r="AG301" s="49" t="str">
        <f t="shared" si="152"/>
        <v/>
      </c>
      <c r="AH301" s="48">
        <f t="shared" si="153"/>
        <v>16</v>
      </c>
      <c r="AI301" s="50">
        <f>'Details and Calculations'!AE300</f>
        <v>1</v>
      </c>
      <c r="AJ301" s="50">
        <f>'Details and Calculations'!AM300</f>
        <v>1</v>
      </c>
      <c r="AK301" s="50">
        <f>'Details and Calculations'!AR300</f>
        <v>1</v>
      </c>
      <c r="AL301" s="50">
        <f>'Details and Calculations'!AW300</f>
        <v>1</v>
      </c>
      <c r="AM301" s="50">
        <f>'Details and Calculations'!BA300</f>
        <v>1</v>
      </c>
      <c r="AN301" s="50" t="str">
        <f>'Details and Calculations'!BF300</f>
        <v xml:space="preserve"> </v>
      </c>
      <c r="AO301" s="50" t="str">
        <f>'Details and Calculations'!BI300</f>
        <v xml:space="preserve"> </v>
      </c>
      <c r="AP301" s="50" t="str">
        <f>'Details and Calculations'!BM300</f>
        <v xml:space="preserve"> </v>
      </c>
      <c r="AQ301" s="50" t="str">
        <f>'Details and Calculations'!BP300</f>
        <v xml:space="preserve"> </v>
      </c>
      <c r="AR301" s="50">
        <f>'Details and Calculations'!CC300</f>
        <v>1</v>
      </c>
      <c r="AS301" s="50">
        <f>'Details and Calculations'!CJ300</f>
        <v>1</v>
      </c>
      <c r="AT301" s="51">
        <f>'Details and Calculations'!T300</f>
        <v>1</v>
      </c>
      <c r="AU301" s="51">
        <f>'Details and Calculations'!Z300</f>
        <v>1</v>
      </c>
      <c r="AV301" s="51">
        <f>'Details and Calculations'!S300</f>
        <v>1</v>
      </c>
      <c r="AW301" s="51">
        <f>'Details and Calculations'!AI300</f>
        <v>1</v>
      </c>
      <c r="AX301" s="51">
        <f>'Details and Calculations'!BY300</f>
        <v>1</v>
      </c>
      <c r="AY301" s="51">
        <f>'Details and Calculations'!CG300</f>
        <v>1</v>
      </c>
      <c r="AZ301" s="51">
        <f>'Details and Calculations'!CI300</f>
        <v>1</v>
      </c>
      <c r="BA301" s="51">
        <f t="shared" si="154"/>
        <v>1</v>
      </c>
      <c r="BB301" s="52">
        <f>'Details and Calculations'!Y300</f>
        <v>1</v>
      </c>
      <c r="BC301" s="52">
        <f>'Details and Calculations'!AC300</f>
        <v>1</v>
      </c>
      <c r="BD301" s="52">
        <f>'Details and Calculations'!AK300</f>
        <v>1</v>
      </c>
      <c r="BE301" s="52">
        <f>'Details and Calculations'!AN300</f>
        <v>500</v>
      </c>
      <c r="BF301" s="52">
        <f>'Details and Calculations'!AP300</f>
        <v>17</v>
      </c>
      <c r="BG301" s="52">
        <f>'Details and Calculations'!AT300</f>
        <v>6</v>
      </c>
      <c r="BH301" s="52">
        <f>'Details and Calculations'!AY300</f>
        <v>2</v>
      </c>
      <c r="BI301" s="52">
        <f>'Details and Calculations'!BB300</f>
        <v>3500</v>
      </c>
      <c r="BJ301" s="52" t="str">
        <f>'Details and Calculations'!BD300</f>
        <v xml:space="preserve"> </v>
      </c>
      <c r="BK301" s="52">
        <f>'Details and Calculations'!CA300</f>
        <v>1</v>
      </c>
      <c r="BL301" s="43">
        <f>'Details and Calculations'!AA300</f>
        <v>1</v>
      </c>
      <c r="BM301" s="43" t="str">
        <f>'Details and Calculations'!AB300</f>
        <v>"Springbox" --Intake Structure At A Spring</v>
      </c>
      <c r="BN301" s="43">
        <f>'Details and Calculations'!AD300</f>
        <v>2013</v>
      </c>
      <c r="BO301" s="43">
        <f>'Details and Calculations'!AJ300</f>
        <v>1</v>
      </c>
      <c r="BP301" s="43">
        <f>'Details and Calculations'!AL300</f>
        <v>2013</v>
      </c>
      <c r="BQ301" s="43">
        <f>'Details and Calculations'!AO300</f>
        <v>1</v>
      </c>
      <c r="BR301" s="43">
        <f>'Details and Calculations'!AQ300</f>
        <v>2013</v>
      </c>
      <c r="BS301" s="43">
        <f>'Details and Calculations'!AS300</f>
        <v>1</v>
      </c>
      <c r="BT301" s="43">
        <f>'Details and Calculations'!AV300</f>
        <v>2013</v>
      </c>
      <c r="BU301" s="43">
        <f>'Details and Calculations'!AX300</f>
        <v>1</v>
      </c>
      <c r="BV301" s="43">
        <f>'Details and Calculations'!AZ300</f>
        <v>2013</v>
      </c>
      <c r="BW301" s="43">
        <f>'Details and Calculations'!BC300</f>
        <v>0</v>
      </c>
      <c r="BX301" s="43" t="str">
        <f>'Details and Calculations'!BE300</f>
        <v xml:space="preserve"> </v>
      </c>
      <c r="BY301" s="43" t="str">
        <f>'Details and Calculations'!BG300</f>
        <v xml:space="preserve"> </v>
      </c>
      <c r="BZ301" s="43" t="str">
        <f>'Details and Calculations'!BH300</f>
        <v xml:space="preserve"> </v>
      </c>
      <c r="CA301" s="43">
        <f>'Details and Calculations'!BJ300</f>
        <v>0</v>
      </c>
      <c r="CB301" s="43" t="str">
        <f>'Details and Calculations'!BK300</f>
        <v/>
      </c>
      <c r="CC301" s="43" t="str">
        <f>'Details and Calculations'!BL300</f>
        <v xml:space="preserve"> </v>
      </c>
      <c r="CD301" s="43" t="str">
        <f>'Details and Calculations'!BN300</f>
        <v xml:space="preserve"> </v>
      </c>
      <c r="CE301" s="43" t="str">
        <f>'Details and Calculations'!BO300</f>
        <v xml:space="preserve"> </v>
      </c>
      <c r="CF301" s="43">
        <f>'Details and Calculations'!BZ300</f>
        <v>1</v>
      </c>
      <c r="CG301" s="43">
        <f>'Details and Calculations'!CB300</f>
        <v>2013</v>
      </c>
      <c r="CH301" s="31"/>
      <c r="CI301" s="53"/>
    </row>
    <row r="302" spans="1:87" x14ac:dyDescent="0.3">
      <c r="A302" s="43">
        <f>'Details and Calculations'!A301</f>
        <v>2017</v>
      </c>
      <c r="B302" s="43" t="str">
        <f>'Details and Calculations'!C301</f>
        <v>Rwanda</v>
      </c>
      <c r="C302" s="43" t="str">
        <f>'Details and Calculations'!D301</f>
        <v>Rulindo</v>
      </c>
      <c r="D302" s="43" t="str">
        <f>'Details and Calculations'!E301</f>
        <v>Mbogo</v>
      </c>
      <c r="E302" s="43" t="str">
        <f>'Details and Calculations'!F301</f>
        <v>Bukoro</v>
      </c>
      <c r="F302" s="43" t="str">
        <f>'Details and Calculations'!G301</f>
        <v>Karindi</v>
      </c>
      <c r="G302" s="43" t="str">
        <f>'Details and Calculations'!H301</f>
        <v/>
      </c>
      <c r="H302" s="43" t="str">
        <f>'Details and Calculations'!I301</f>
        <v/>
      </c>
      <c r="I302" s="43" t="str">
        <f>'Details and Calculations'!J301</f>
        <v xml:space="preserve"> </v>
      </c>
      <c r="J302" s="43">
        <f>'Details and Calculations'!K301</f>
        <v>120</v>
      </c>
      <c r="K302" s="43">
        <f>'Details and Calculations'!O301</f>
        <v>45</v>
      </c>
      <c r="L302" s="43">
        <f>'Details and Calculations'!P302</f>
        <v>97</v>
      </c>
      <c r="M302" s="43" t="str">
        <f>'Details and Calculations'!U301</f>
        <v>Piped Network -- Gravity Only</v>
      </c>
      <c r="N302" s="43">
        <f>'Details and Calculations'!V301</f>
        <v>2007</v>
      </c>
      <c r="O302" s="43" t="str">
        <f>'Details and Calculations'!W301</f>
        <v/>
      </c>
      <c r="P302" s="43" t="str">
        <f>'Details and Calculations'!X301</f>
        <v>Spring</v>
      </c>
      <c r="Q302" s="44" t="str">
        <f t="shared" si="137"/>
        <v>Low Risk</v>
      </c>
      <c r="R302" s="44" t="str">
        <f t="shared" si="138"/>
        <v>Low Risk</v>
      </c>
      <c r="S302" s="45" t="str">
        <f t="shared" si="139"/>
        <v>High Level of Service</v>
      </c>
      <c r="T302" s="62" t="str">
        <f t="shared" si="136"/>
        <v>Low Priority</v>
      </c>
      <c r="U302" s="46">
        <f t="shared" si="140"/>
        <v>8</v>
      </c>
      <c r="V302" s="28" t="str">
        <f t="shared" si="141"/>
        <v>Perform Routine Preventative Maintenance</v>
      </c>
      <c r="W302" s="47" t="str">
        <f t="shared" si="142"/>
        <v/>
      </c>
      <c r="X302" s="27" t="str">
        <f t="shared" si="143"/>
        <v>Maintain O&amp;M and Routine Monitoring</v>
      </c>
      <c r="Y302" s="48">
        <f t="shared" si="144"/>
        <v>29</v>
      </c>
      <c r="Z302" s="48">
        <f t="shared" si="145"/>
        <v>10</v>
      </c>
      <c r="AA302" s="48">
        <f t="shared" si="146"/>
        <v>11</v>
      </c>
      <c r="AB302" s="48" t="str">
        <f t="shared" si="147"/>
        <v xml:space="preserve"> </v>
      </c>
      <c r="AC302" s="48" t="str">
        <f t="shared" si="148"/>
        <v xml:space="preserve"> </v>
      </c>
      <c r="AD302" s="48" t="str">
        <f t="shared" si="149"/>
        <v xml:space="preserve"> </v>
      </c>
      <c r="AE302" s="48" t="str">
        <f t="shared" si="150"/>
        <v xml:space="preserve"> </v>
      </c>
      <c r="AF302" s="48" t="str">
        <f t="shared" si="151"/>
        <v xml:space="preserve"> </v>
      </c>
      <c r="AG302" s="49" t="str">
        <f t="shared" si="152"/>
        <v/>
      </c>
      <c r="AH302" s="48">
        <f t="shared" si="153"/>
        <v>19</v>
      </c>
      <c r="AI302" s="50">
        <f>'Details and Calculations'!AE301</f>
        <v>1</v>
      </c>
      <c r="AJ302" s="50">
        <f>'Details and Calculations'!AM301</f>
        <v>1</v>
      </c>
      <c r="AK302" s="50">
        <f>'Details and Calculations'!AR301</f>
        <v>1</v>
      </c>
      <c r="AL302" s="50" t="str">
        <f>'Details and Calculations'!AW301</f>
        <v xml:space="preserve"> </v>
      </c>
      <c r="AM302" s="50" t="str">
        <f>'Details and Calculations'!BA301</f>
        <v xml:space="preserve"> </v>
      </c>
      <c r="AN302" s="50" t="str">
        <f>'Details and Calculations'!BF301</f>
        <v xml:space="preserve"> </v>
      </c>
      <c r="AO302" s="50" t="str">
        <f>'Details and Calculations'!BI301</f>
        <v xml:space="preserve"> </v>
      </c>
      <c r="AP302" s="50" t="str">
        <f>'Details and Calculations'!BM301</f>
        <v xml:space="preserve"> </v>
      </c>
      <c r="AQ302" s="50" t="str">
        <f>'Details and Calculations'!BP301</f>
        <v xml:space="preserve"> </v>
      </c>
      <c r="AR302" s="50">
        <f>'Details and Calculations'!CC301</f>
        <v>1</v>
      </c>
      <c r="AS302" s="50">
        <f>'Details and Calculations'!CJ301</f>
        <v>1</v>
      </c>
      <c r="AT302" s="51">
        <f>'Details and Calculations'!T301</f>
        <v>1</v>
      </c>
      <c r="AU302" s="51">
        <f>'Details and Calculations'!Z301</f>
        <v>1</v>
      </c>
      <c r="AV302" s="51">
        <f>'Details and Calculations'!S301</f>
        <v>1</v>
      </c>
      <c r="AW302" s="51">
        <f>'Details and Calculations'!AI301</f>
        <v>1</v>
      </c>
      <c r="AX302" s="51">
        <f>'Details and Calculations'!BY301</f>
        <v>1</v>
      </c>
      <c r="AY302" s="51">
        <f>'Details and Calculations'!CG301</f>
        <v>1</v>
      </c>
      <c r="AZ302" s="51">
        <f>'Details and Calculations'!CI301</f>
        <v>1</v>
      </c>
      <c r="BA302" s="51">
        <f t="shared" si="154"/>
        <v>1</v>
      </c>
      <c r="BB302" s="52">
        <f>'Details and Calculations'!Y301</f>
        <v>1</v>
      </c>
      <c r="BC302" s="52">
        <f>'Details and Calculations'!AC301</f>
        <v>1</v>
      </c>
      <c r="BD302" s="52">
        <f>'Details and Calculations'!AK301</f>
        <v>1</v>
      </c>
      <c r="BE302" s="52">
        <f>'Details and Calculations'!AN301</f>
        <v>1000</v>
      </c>
      <c r="BF302" s="52">
        <f>'Details and Calculations'!AP301</f>
        <v>1</v>
      </c>
      <c r="BG302" s="52" t="str">
        <f>'Details and Calculations'!AT301</f>
        <v xml:space="preserve"> </v>
      </c>
      <c r="BH302" s="52" t="str">
        <f>'Details and Calculations'!AY301</f>
        <v xml:space="preserve"> </v>
      </c>
      <c r="BI302" s="52" t="str">
        <f>'Details and Calculations'!BB301</f>
        <v xml:space="preserve"> </v>
      </c>
      <c r="BJ302" s="52" t="str">
        <f>'Details and Calculations'!BD301</f>
        <v xml:space="preserve"> </v>
      </c>
      <c r="BK302" s="52">
        <f>'Details and Calculations'!CA301</f>
        <v>1</v>
      </c>
      <c r="BL302" s="43">
        <f>'Details and Calculations'!AA301</f>
        <v>1</v>
      </c>
      <c r="BM302" s="43" t="str">
        <f>'Details and Calculations'!AB301</f>
        <v>"Springbox" --Intake Structure At A Spring</v>
      </c>
      <c r="BN302" s="43">
        <f>'Details and Calculations'!AD301</f>
        <v>2016</v>
      </c>
      <c r="BO302" s="43">
        <f>'Details and Calculations'!AJ301</f>
        <v>1</v>
      </c>
      <c r="BP302" s="43">
        <f>'Details and Calculations'!AL301</f>
        <v>2007</v>
      </c>
      <c r="BQ302" s="43">
        <f>'Details and Calculations'!AO301</f>
        <v>1</v>
      </c>
      <c r="BR302" s="43">
        <f>'Details and Calculations'!AQ301</f>
        <v>1998</v>
      </c>
      <c r="BS302" s="43">
        <f>'Details and Calculations'!AS301</f>
        <v>0</v>
      </c>
      <c r="BT302" s="43" t="str">
        <f>'Details and Calculations'!AV301</f>
        <v xml:space="preserve"> </v>
      </c>
      <c r="BU302" s="43">
        <f>'Details and Calculations'!AX301</f>
        <v>0</v>
      </c>
      <c r="BV302" s="43" t="str">
        <f>'Details and Calculations'!AZ301</f>
        <v xml:space="preserve"> </v>
      </c>
      <c r="BW302" s="43">
        <f>'Details and Calculations'!BC301</f>
        <v>0</v>
      </c>
      <c r="BX302" s="43" t="str">
        <f>'Details and Calculations'!BE301</f>
        <v xml:space="preserve"> </v>
      </c>
      <c r="BY302" s="43" t="str">
        <f>'Details and Calculations'!BG301</f>
        <v xml:space="preserve"> </v>
      </c>
      <c r="BZ302" s="43" t="str">
        <f>'Details and Calculations'!BH301</f>
        <v xml:space="preserve"> </v>
      </c>
      <c r="CA302" s="43">
        <f>'Details and Calculations'!BJ301</f>
        <v>0</v>
      </c>
      <c r="CB302" s="43" t="str">
        <f>'Details and Calculations'!BK301</f>
        <v/>
      </c>
      <c r="CC302" s="43" t="str">
        <f>'Details and Calculations'!BL301</f>
        <v xml:space="preserve"> </v>
      </c>
      <c r="CD302" s="43" t="str">
        <f>'Details and Calculations'!BN301</f>
        <v xml:space="preserve"> </v>
      </c>
      <c r="CE302" s="43" t="str">
        <f>'Details and Calculations'!BO301</f>
        <v xml:space="preserve"> </v>
      </c>
      <c r="CF302" s="43">
        <f>'Details and Calculations'!BZ301</f>
        <v>1</v>
      </c>
      <c r="CG302" s="43">
        <f>'Details and Calculations'!CB301</f>
        <v>2016</v>
      </c>
      <c r="CH302" s="31"/>
      <c r="CI302" s="53"/>
    </row>
    <row r="303" spans="1:87" x14ac:dyDescent="0.3">
      <c r="A303" s="43">
        <f>'Details and Calculations'!A302</f>
        <v>2017</v>
      </c>
      <c r="B303" s="43" t="str">
        <f>'Details and Calculations'!C302</f>
        <v>Rwanda</v>
      </c>
      <c r="C303" s="43" t="str">
        <f>'Details and Calculations'!D302</f>
        <v>Rulindo</v>
      </c>
      <c r="D303" s="43" t="str">
        <f>'Details and Calculations'!E302</f>
        <v>Mbogo</v>
      </c>
      <c r="E303" s="43" t="str">
        <f>'Details and Calculations'!F302</f>
        <v>Bukoro</v>
      </c>
      <c r="F303" s="43" t="str">
        <f>'Details and Calculations'!G302</f>
        <v>Gasama</v>
      </c>
      <c r="G303" s="43" t="str">
        <f>'Details and Calculations'!H302</f>
        <v/>
      </c>
      <c r="H303" s="43" t="str">
        <f>'Details and Calculations'!I302</f>
        <v/>
      </c>
      <c r="I303" s="43" t="str">
        <f>'Details and Calculations'!J302</f>
        <v>Gasama</v>
      </c>
      <c r="J303" s="43">
        <f>'Details and Calculations'!K302</f>
        <v>118</v>
      </c>
      <c r="K303" s="43">
        <f>'Details and Calculations'!O302</f>
        <v>21</v>
      </c>
      <c r="L303" s="43" t="str">
        <f>'Details and Calculations'!P303</f>
        <v xml:space="preserve"> </v>
      </c>
      <c r="M303" s="43" t="str">
        <f>'Details and Calculations'!U302</f>
        <v>Piped Network -- Gravity Only</v>
      </c>
      <c r="N303" s="43">
        <f>'Details and Calculations'!V302</f>
        <v>1997</v>
      </c>
      <c r="O303" s="43" t="str">
        <f>'Details and Calculations'!W302</f>
        <v>Governement (District, Wasac) And Water For People</v>
      </c>
      <c r="P303" s="43" t="str">
        <f>'Details and Calculations'!X302</f>
        <v>Spring</v>
      </c>
      <c r="Q303" s="44" t="str">
        <f t="shared" si="137"/>
        <v>Low Risk</v>
      </c>
      <c r="R303" s="44" t="str">
        <f t="shared" si="138"/>
        <v>Low Risk</v>
      </c>
      <c r="S303" s="45" t="str">
        <f t="shared" si="139"/>
        <v>High Level of Service</v>
      </c>
      <c r="T303" s="62" t="str">
        <f t="shared" si="136"/>
        <v>Low Priority</v>
      </c>
      <c r="U303" s="46">
        <f t="shared" si="140"/>
        <v>8</v>
      </c>
      <c r="V303" s="28" t="str">
        <f t="shared" si="141"/>
        <v>Perform Routine Preventative Maintenance</v>
      </c>
      <c r="W303" s="47" t="str">
        <f t="shared" si="142"/>
        <v/>
      </c>
      <c r="X303" s="27" t="str">
        <f t="shared" si="143"/>
        <v>Maintain O&amp;M and Routine Monitoring</v>
      </c>
      <c r="Y303" s="48">
        <f t="shared" si="144"/>
        <v>29</v>
      </c>
      <c r="Z303" s="48">
        <f t="shared" si="145"/>
        <v>19</v>
      </c>
      <c r="AA303" s="48">
        <f t="shared" si="146"/>
        <v>29</v>
      </c>
      <c r="AB303" s="48">
        <f t="shared" si="147"/>
        <v>19</v>
      </c>
      <c r="AC303" s="48">
        <f t="shared" si="148"/>
        <v>29</v>
      </c>
      <c r="AD303" s="48" t="str">
        <f t="shared" si="149"/>
        <v xml:space="preserve"> </v>
      </c>
      <c r="AE303" s="48" t="str">
        <f t="shared" si="150"/>
        <v xml:space="preserve"> </v>
      </c>
      <c r="AF303" s="48" t="str">
        <f t="shared" si="151"/>
        <v xml:space="preserve"> </v>
      </c>
      <c r="AG303" s="49" t="str">
        <f t="shared" si="152"/>
        <v/>
      </c>
      <c r="AH303" s="48">
        <f t="shared" si="153"/>
        <v>19</v>
      </c>
      <c r="AI303" s="50">
        <f>'Details and Calculations'!AE302</f>
        <v>1</v>
      </c>
      <c r="AJ303" s="50">
        <f>'Details and Calculations'!AM302</f>
        <v>1</v>
      </c>
      <c r="AK303" s="50">
        <f>'Details and Calculations'!AR302</f>
        <v>1</v>
      </c>
      <c r="AL303" s="50">
        <f>'Details and Calculations'!AW302</f>
        <v>1</v>
      </c>
      <c r="AM303" s="50">
        <f>'Details and Calculations'!BA302</f>
        <v>1</v>
      </c>
      <c r="AN303" s="50" t="str">
        <f>'Details and Calculations'!BF302</f>
        <v xml:space="preserve"> </v>
      </c>
      <c r="AO303" s="50" t="str">
        <f>'Details and Calculations'!BI302</f>
        <v xml:space="preserve"> </v>
      </c>
      <c r="AP303" s="50" t="str">
        <f>'Details and Calculations'!BM302</f>
        <v xml:space="preserve"> </v>
      </c>
      <c r="AQ303" s="50" t="str">
        <f>'Details and Calculations'!BP302</f>
        <v xml:space="preserve"> </v>
      </c>
      <c r="AR303" s="50">
        <f>'Details and Calculations'!CC302</f>
        <v>1</v>
      </c>
      <c r="AS303" s="50">
        <f>'Details and Calculations'!CJ302</f>
        <v>1</v>
      </c>
      <c r="AT303" s="51">
        <f>'Details and Calculations'!T302</f>
        <v>1</v>
      </c>
      <c r="AU303" s="51">
        <f>'Details and Calculations'!Z302</f>
        <v>1</v>
      </c>
      <c r="AV303" s="51">
        <f>'Details and Calculations'!S302</f>
        <v>1</v>
      </c>
      <c r="AW303" s="51">
        <f>'Details and Calculations'!AI302</f>
        <v>1</v>
      </c>
      <c r="AX303" s="51">
        <f>'Details and Calculations'!BY302</f>
        <v>1</v>
      </c>
      <c r="AY303" s="51">
        <f>'Details and Calculations'!CG302</f>
        <v>1</v>
      </c>
      <c r="AZ303" s="51">
        <f>'Details and Calculations'!CI302</f>
        <v>1</v>
      </c>
      <c r="BA303" s="51">
        <f t="shared" si="154"/>
        <v>1</v>
      </c>
      <c r="BB303" s="52">
        <f>'Details and Calculations'!Y302</f>
        <v>2</v>
      </c>
      <c r="BC303" s="52">
        <f>'Details and Calculations'!AC302</f>
        <v>2</v>
      </c>
      <c r="BD303" s="52">
        <f>'Details and Calculations'!AK302</f>
        <v>1</v>
      </c>
      <c r="BE303" s="52">
        <f>'Details and Calculations'!AN302</f>
        <v>700</v>
      </c>
      <c r="BF303" s="52">
        <f>'Details and Calculations'!AP302</f>
        <v>1</v>
      </c>
      <c r="BG303" s="52">
        <f>'Details and Calculations'!AT302</f>
        <v>2</v>
      </c>
      <c r="BH303" s="52">
        <f>'Details and Calculations'!AY302</f>
        <v>2</v>
      </c>
      <c r="BI303" s="52">
        <f>'Details and Calculations'!BB302</f>
        <v>800</v>
      </c>
      <c r="BJ303" s="52" t="str">
        <f>'Details and Calculations'!BD302</f>
        <v xml:space="preserve"> </v>
      </c>
      <c r="BK303" s="52">
        <f>'Details and Calculations'!CA302</f>
        <v>5</v>
      </c>
      <c r="BL303" s="43">
        <f>'Details and Calculations'!AA302</f>
        <v>1</v>
      </c>
      <c r="BM303" s="43" t="str">
        <f>'Details and Calculations'!AB302</f>
        <v>Start And Collection Chamber</v>
      </c>
      <c r="BN303" s="43">
        <f>'Details and Calculations'!AD302</f>
        <v>2016</v>
      </c>
      <c r="BO303" s="43">
        <f>'Details and Calculations'!AJ302</f>
        <v>1</v>
      </c>
      <c r="BP303" s="43">
        <f>'Details and Calculations'!AL302</f>
        <v>2016</v>
      </c>
      <c r="BQ303" s="43">
        <f>'Details and Calculations'!AO302</f>
        <v>1</v>
      </c>
      <c r="BR303" s="43">
        <f>'Details and Calculations'!AQ302</f>
        <v>2016</v>
      </c>
      <c r="BS303" s="43">
        <f>'Details and Calculations'!AS302</f>
        <v>1</v>
      </c>
      <c r="BT303" s="43">
        <f>'Details and Calculations'!AV302</f>
        <v>2016</v>
      </c>
      <c r="BU303" s="43">
        <f>'Details and Calculations'!AX302</f>
        <v>1</v>
      </c>
      <c r="BV303" s="43">
        <f>'Details and Calculations'!AZ302</f>
        <v>2016</v>
      </c>
      <c r="BW303" s="43">
        <f>'Details and Calculations'!BC302</f>
        <v>0</v>
      </c>
      <c r="BX303" s="43" t="str">
        <f>'Details and Calculations'!BE302</f>
        <v xml:space="preserve"> </v>
      </c>
      <c r="BY303" s="43" t="str">
        <f>'Details and Calculations'!BG302</f>
        <v xml:space="preserve"> </v>
      </c>
      <c r="BZ303" s="43" t="str">
        <f>'Details and Calculations'!BH302</f>
        <v xml:space="preserve"> </v>
      </c>
      <c r="CA303" s="43">
        <f>'Details and Calculations'!BJ302</f>
        <v>0</v>
      </c>
      <c r="CB303" s="43" t="str">
        <f>'Details and Calculations'!BK302</f>
        <v/>
      </c>
      <c r="CC303" s="43" t="str">
        <f>'Details and Calculations'!BL302</f>
        <v xml:space="preserve"> </v>
      </c>
      <c r="CD303" s="43" t="str">
        <f>'Details and Calculations'!BN302</f>
        <v xml:space="preserve"> </v>
      </c>
      <c r="CE303" s="43" t="str">
        <f>'Details and Calculations'!BO302</f>
        <v xml:space="preserve"> </v>
      </c>
      <c r="CF303" s="43">
        <f>'Details and Calculations'!BZ302</f>
        <v>1</v>
      </c>
      <c r="CG303" s="43">
        <f>'Details and Calculations'!CB302</f>
        <v>2016</v>
      </c>
      <c r="CH303" s="31"/>
      <c r="CI303" s="53"/>
    </row>
    <row r="304" spans="1:87" x14ac:dyDescent="0.3">
      <c r="A304" s="43">
        <f>'Details and Calculations'!A303</f>
        <v>2017</v>
      </c>
      <c r="B304" s="43" t="str">
        <f>'Details and Calculations'!C303</f>
        <v>Rwanda</v>
      </c>
      <c r="C304" s="43" t="str">
        <f>'Details and Calculations'!D303</f>
        <v>Rulindo</v>
      </c>
      <c r="D304" s="43" t="str">
        <f>'Details and Calculations'!E303</f>
        <v>Murambi</v>
      </c>
      <c r="E304" s="43" t="str">
        <f>'Details and Calculations'!F303</f>
        <v>Gatwa</v>
      </c>
      <c r="F304" s="43" t="str">
        <f>'Details and Calculations'!G303</f>
        <v>Gatare</v>
      </c>
      <c r="G304" s="43" t="str">
        <f>'Details and Calculations'!H303</f>
        <v/>
      </c>
      <c r="H304" s="43" t="str">
        <f>'Details and Calculations'!I303</f>
        <v/>
      </c>
      <c r="I304" s="43" t="str">
        <f>'Details and Calculations'!J303</f>
        <v>rwiseke</v>
      </c>
      <c r="J304" s="43">
        <f>'Details and Calculations'!K303</f>
        <v>179</v>
      </c>
      <c r="K304" s="43">
        <f>'Details and Calculations'!O303</f>
        <v>179</v>
      </c>
      <c r="L304" s="43">
        <f>'Details and Calculations'!P304</f>
        <v>83</v>
      </c>
      <c r="M304" s="43" t="str">
        <f>'Details and Calculations'!U303</f>
        <v>Piped Network -- Gravity Only</v>
      </c>
      <c r="N304" s="43">
        <f>'Details and Calculations'!V303</f>
        <v>2001</v>
      </c>
      <c r="O304" s="43" t="str">
        <f>'Details and Calculations'!W303</f>
        <v>Governement (District, Wasac) And Water For People</v>
      </c>
      <c r="P304" s="43" t="str">
        <f>'Details and Calculations'!X303</f>
        <v>Spring</v>
      </c>
      <c r="Q304" s="44" t="str">
        <f t="shared" si="137"/>
        <v>Medium Risk</v>
      </c>
      <c r="R304" s="44" t="str">
        <f t="shared" si="138"/>
        <v>Low Risk</v>
      </c>
      <c r="S304" s="45" t="str">
        <f t="shared" si="139"/>
        <v>Intermediate Level of Service</v>
      </c>
      <c r="T304" s="62" t="str">
        <f t="shared" si="136"/>
        <v>Low Priority</v>
      </c>
      <c r="U304" s="46">
        <f t="shared" si="140"/>
        <v>7</v>
      </c>
      <c r="V304" s="28" t="str">
        <f t="shared" si="141"/>
        <v>Consider Replacing Aging Components</v>
      </c>
      <c r="W304" s="47" t="str">
        <f t="shared" si="142"/>
        <v xml:space="preserve">Conduction Line,  Distribution Network, Pump, Pump Station,  Treatment Equipment,  </v>
      </c>
      <c r="X304" s="27" t="str">
        <f t="shared" si="143"/>
        <v xml:space="preserve">Further Technical Diagnostic Needed </v>
      </c>
      <c r="Y304" s="48" t="str">
        <f t="shared" si="144"/>
        <v xml:space="preserve"> </v>
      </c>
      <c r="Z304" s="48">
        <f t="shared" si="145"/>
        <v>4</v>
      </c>
      <c r="AA304" s="48">
        <f t="shared" si="146"/>
        <v>14</v>
      </c>
      <c r="AB304" s="48" t="str">
        <f t="shared" si="147"/>
        <v xml:space="preserve"> </v>
      </c>
      <c r="AC304" s="48">
        <f t="shared" si="148"/>
        <v>14</v>
      </c>
      <c r="AD304" s="48" t="str">
        <f t="shared" si="149"/>
        <v xml:space="preserve"> </v>
      </c>
      <c r="AE304" s="48" t="str">
        <f t="shared" si="150"/>
        <v xml:space="preserve"> </v>
      </c>
      <c r="AF304" s="48" t="str">
        <f t="shared" si="151"/>
        <v xml:space="preserve"> </v>
      </c>
      <c r="AG304" s="49" t="str">
        <f t="shared" si="152"/>
        <v/>
      </c>
      <c r="AH304" s="48">
        <f t="shared" si="153"/>
        <v>4</v>
      </c>
      <c r="AI304" s="50" t="str">
        <f>'Details and Calculations'!AE303</f>
        <v xml:space="preserve"> </v>
      </c>
      <c r="AJ304" s="50">
        <f>'Details and Calculations'!AM303</f>
        <v>1</v>
      </c>
      <c r="AK304" s="50">
        <f>'Details and Calculations'!AR303</f>
        <v>1</v>
      </c>
      <c r="AL304" s="50" t="str">
        <f>'Details and Calculations'!AW303</f>
        <v xml:space="preserve"> </v>
      </c>
      <c r="AM304" s="50">
        <f>'Details and Calculations'!BA303</f>
        <v>1</v>
      </c>
      <c r="AN304" s="50" t="str">
        <f>'Details and Calculations'!BF303</f>
        <v xml:space="preserve"> </v>
      </c>
      <c r="AO304" s="50" t="str">
        <f>'Details and Calculations'!BI303</f>
        <v xml:space="preserve"> </v>
      </c>
      <c r="AP304" s="50" t="str">
        <f>'Details and Calculations'!BM303</f>
        <v xml:space="preserve"> </v>
      </c>
      <c r="AQ304" s="50" t="str">
        <f>'Details and Calculations'!BP303</f>
        <v xml:space="preserve"> </v>
      </c>
      <c r="AR304" s="50">
        <f>'Details and Calculations'!CC303</f>
        <v>1</v>
      </c>
      <c r="AS304" s="50">
        <f>'Details and Calculations'!CJ303</f>
        <v>1</v>
      </c>
      <c r="AT304" s="51">
        <f>'Details and Calculations'!T303</f>
        <v>1</v>
      </c>
      <c r="AU304" s="51">
        <f>'Details and Calculations'!Z303</f>
        <v>1</v>
      </c>
      <c r="AV304" s="51">
        <f>'Details and Calculations'!S303</f>
        <v>0</v>
      </c>
      <c r="AW304" s="51">
        <f>'Details and Calculations'!AI303</f>
        <v>1</v>
      </c>
      <c r="AX304" s="51">
        <f>'Details and Calculations'!BY303</f>
        <v>1</v>
      </c>
      <c r="AY304" s="51">
        <f>'Details and Calculations'!CG303</f>
        <v>1</v>
      </c>
      <c r="AZ304" s="51">
        <f>'Details and Calculations'!CI303</f>
        <v>1</v>
      </c>
      <c r="BA304" s="51">
        <f t="shared" si="154"/>
        <v>1</v>
      </c>
      <c r="BB304" s="52">
        <f>'Details and Calculations'!Y303</f>
        <v>3</v>
      </c>
      <c r="BC304" s="52" t="str">
        <f>'Details and Calculations'!AC303</f>
        <v xml:space="preserve"> </v>
      </c>
      <c r="BD304" s="52">
        <f>'Details and Calculations'!AK303</f>
        <v>1</v>
      </c>
      <c r="BE304" s="52">
        <f>'Details and Calculations'!AN303</f>
        <v>1200</v>
      </c>
      <c r="BF304" s="52">
        <f>'Details and Calculations'!AP303</f>
        <v>7</v>
      </c>
      <c r="BG304" s="52" t="str">
        <f>'Details and Calculations'!AT303</f>
        <v xml:space="preserve"> </v>
      </c>
      <c r="BH304" s="52">
        <f>'Details and Calculations'!AY303</f>
        <v>1</v>
      </c>
      <c r="BI304" s="52">
        <f>'Details and Calculations'!BB303</f>
        <v>1200</v>
      </c>
      <c r="BJ304" s="52" t="str">
        <f>'Details and Calculations'!BD303</f>
        <v xml:space="preserve"> </v>
      </c>
      <c r="BK304" s="52">
        <f>'Details and Calculations'!CA303</f>
        <v>1</v>
      </c>
      <c r="BL304" s="43">
        <f>'Details and Calculations'!AA303</f>
        <v>0</v>
      </c>
      <c r="BM304" s="43" t="str">
        <f>'Details and Calculations'!AB303</f>
        <v/>
      </c>
      <c r="BN304" s="43" t="str">
        <f>'Details and Calculations'!AD303</f>
        <v xml:space="preserve"> </v>
      </c>
      <c r="BO304" s="43">
        <f>'Details and Calculations'!AJ303</f>
        <v>1</v>
      </c>
      <c r="BP304" s="43">
        <f>'Details and Calculations'!AL303</f>
        <v>2001</v>
      </c>
      <c r="BQ304" s="43">
        <f>'Details and Calculations'!AO303</f>
        <v>1</v>
      </c>
      <c r="BR304" s="43">
        <f>'Details and Calculations'!AQ303</f>
        <v>2001</v>
      </c>
      <c r="BS304" s="43">
        <f>'Details and Calculations'!AS303</f>
        <v>0</v>
      </c>
      <c r="BT304" s="43" t="str">
        <f>'Details and Calculations'!AV303</f>
        <v xml:space="preserve"> </v>
      </c>
      <c r="BU304" s="43">
        <f>'Details and Calculations'!AX303</f>
        <v>1</v>
      </c>
      <c r="BV304" s="43">
        <f>'Details and Calculations'!AZ303</f>
        <v>2001</v>
      </c>
      <c r="BW304" s="43">
        <f>'Details and Calculations'!BC303</f>
        <v>0</v>
      </c>
      <c r="BX304" s="43" t="str">
        <f>'Details and Calculations'!BE303</f>
        <v xml:space="preserve"> </v>
      </c>
      <c r="BY304" s="43" t="str">
        <f>'Details and Calculations'!BG303</f>
        <v xml:space="preserve"> </v>
      </c>
      <c r="BZ304" s="43" t="str">
        <f>'Details and Calculations'!BH303</f>
        <v xml:space="preserve"> </v>
      </c>
      <c r="CA304" s="43">
        <f>'Details and Calculations'!BJ303</f>
        <v>0</v>
      </c>
      <c r="CB304" s="43" t="str">
        <f>'Details and Calculations'!BK303</f>
        <v/>
      </c>
      <c r="CC304" s="43" t="str">
        <f>'Details and Calculations'!BL303</f>
        <v xml:space="preserve"> </v>
      </c>
      <c r="CD304" s="43" t="str">
        <f>'Details and Calculations'!BN303</f>
        <v xml:space="preserve"> </v>
      </c>
      <c r="CE304" s="43" t="str">
        <f>'Details and Calculations'!BO303</f>
        <v xml:space="preserve"> </v>
      </c>
      <c r="CF304" s="43">
        <f>'Details and Calculations'!BZ303</f>
        <v>1</v>
      </c>
      <c r="CG304" s="43">
        <f>'Details and Calculations'!CB303</f>
        <v>2001</v>
      </c>
      <c r="CH304" s="31"/>
      <c r="CI304" s="53"/>
    </row>
    <row r="305" spans="1:87" x14ac:dyDescent="0.3">
      <c r="A305" s="43">
        <f>'Details and Calculations'!A304</f>
        <v>2017</v>
      </c>
      <c r="B305" s="43" t="str">
        <f>'Details and Calculations'!C304</f>
        <v>Rwanda</v>
      </c>
      <c r="C305" s="43" t="str">
        <f>'Details and Calculations'!D304</f>
        <v>Rulindo</v>
      </c>
      <c r="D305" s="43" t="str">
        <f>'Details and Calculations'!E304</f>
        <v>Ngoma</v>
      </c>
      <c r="E305" s="43" t="str">
        <f>'Details and Calculations'!F304</f>
        <v>Kabuga</v>
      </c>
      <c r="F305" s="43" t="str">
        <f>'Details and Calculations'!G304</f>
        <v>Kirambo</v>
      </c>
      <c r="G305" s="43" t="str">
        <f>'Details and Calculations'!H304</f>
        <v/>
      </c>
      <c r="H305" s="43" t="str">
        <f>'Details and Calculations'!I304</f>
        <v/>
      </c>
      <c r="I305" s="43" t="str">
        <f>'Details and Calculations'!J304</f>
        <v>Kabarore-Ngoma-Nyabuko network</v>
      </c>
      <c r="J305" s="43">
        <f>'Details and Calculations'!K304</f>
        <v>131</v>
      </c>
      <c r="K305" s="43">
        <f>'Details and Calculations'!O304</f>
        <v>48</v>
      </c>
      <c r="L305" s="43">
        <f>'Details and Calculations'!P305</f>
        <v>5</v>
      </c>
      <c r="M305" s="43" t="str">
        <f>'Details and Calculations'!U304</f>
        <v>Piped Network With Pump</v>
      </c>
      <c r="N305" s="43">
        <f>'Details and Calculations'!V304</f>
        <v>2014</v>
      </c>
      <c r="O305" s="43" t="str">
        <f>'Details and Calculations'!W304</f>
        <v>Governement (District, Wasac) And Water For People</v>
      </c>
      <c r="P305" s="43" t="str">
        <f>'Details and Calculations'!X304</f>
        <v>Spring</v>
      </c>
      <c r="Q305" s="44" t="str">
        <f t="shared" si="137"/>
        <v>Low Risk</v>
      </c>
      <c r="R305" s="44" t="str">
        <f t="shared" si="138"/>
        <v>Low Risk</v>
      </c>
      <c r="S305" s="45" t="str">
        <f t="shared" si="139"/>
        <v>Intermediate Level of Service</v>
      </c>
      <c r="T305" s="62" t="str">
        <f t="shared" si="136"/>
        <v>Low Priority</v>
      </c>
      <c r="U305" s="46">
        <f t="shared" si="140"/>
        <v>6</v>
      </c>
      <c r="V305" s="28" t="str">
        <f t="shared" si="141"/>
        <v>Repair or Replace Components</v>
      </c>
      <c r="W305" s="47" t="str">
        <f t="shared" si="142"/>
        <v xml:space="preserve">Pump, </v>
      </c>
      <c r="X305" s="27" t="str">
        <f t="shared" si="143"/>
        <v>Create Plan To Repair or Replace Components</v>
      </c>
      <c r="Y305" s="48">
        <f t="shared" si="144"/>
        <v>27</v>
      </c>
      <c r="Z305" s="48">
        <f t="shared" si="145"/>
        <v>17</v>
      </c>
      <c r="AA305" s="48">
        <f t="shared" si="146"/>
        <v>27</v>
      </c>
      <c r="AB305" s="48" t="str">
        <f t="shared" si="147"/>
        <v xml:space="preserve"> </v>
      </c>
      <c r="AC305" s="48">
        <f t="shared" si="148"/>
        <v>27</v>
      </c>
      <c r="AD305" s="48">
        <f t="shared" si="149"/>
        <v>4</v>
      </c>
      <c r="AE305" s="48">
        <f t="shared" si="150"/>
        <v>17</v>
      </c>
      <c r="AF305" s="48" t="str">
        <f t="shared" si="151"/>
        <v xml:space="preserve"> </v>
      </c>
      <c r="AG305" s="49" t="str">
        <f t="shared" si="152"/>
        <v/>
      </c>
      <c r="AH305" s="48">
        <f t="shared" si="153"/>
        <v>17</v>
      </c>
      <c r="AI305" s="50">
        <f>'Details and Calculations'!AE304</f>
        <v>1</v>
      </c>
      <c r="AJ305" s="50">
        <f>'Details and Calculations'!AM304</f>
        <v>1</v>
      </c>
      <c r="AK305" s="50">
        <f>'Details and Calculations'!AR304</f>
        <v>1</v>
      </c>
      <c r="AL305" s="50" t="str">
        <f>'Details and Calculations'!AW304</f>
        <v xml:space="preserve"> </v>
      </c>
      <c r="AM305" s="50">
        <f>'Details and Calculations'!BA304</f>
        <v>1</v>
      </c>
      <c r="AN305" s="50">
        <f>'Details and Calculations'!BF304</f>
        <v>2</v>
      </c>
      <c r="AO305" s="50">
        <f>'Details and Calculations'!BI304</f>
        <v>1</v>
      </c>
      <c r="AP305" s="50" t="str">
        <f>'Details and Calculations'!BM304</f>
        <v xml:space="preserve"> </v>
      </c>
      <c r="AQ305" s="50" t="str">
        <f>'Details and Calculations'!BP304</f>
        <v xml:space="preserve"> </v>
      </c>
      <c r="AR305" s="50">
        <f>'Details and Calculations'!CC304</f>
        <v>1</v>
      </c>
      <c r="AS305" s="50">
        <f>'Details and Calculations'!CJ304</f>
        <v>1</v>
      </c>
      <c r="AT305" s="51">
        <f>'Details and Calculations'!T304</f>
        <v>1</v>
      </c>
      <c r="AU305" s="51">
        <f>'Details and Calculations'!Z304</f>
        <v>1</v>
      </c>
      <c r="AV305" s="51">
        <f>'Details and Calculations'!S304</f>
        <v>0</v>
      </c>
      <c r="AW305" s="51">
        <f>'Details and Calculations'!AI304</f>
        <v>1</v>
      </c>
      <c r="AX305" s="51">
        <f>'Details and Calculations'!BY304</f>
        <v>1</v>
      </c>
      <c r="AY305" s="51">
        <f>'Details and Calculations'!CG304</f>
        <v>0</v>
      </c>
      <c r="AZ305" s="51">
        <f>'Details and Calculations'!CI304</f>
        <v>1</v>
      </c>
      <c r="BA305" s="51">
        <f t="shared" si="154"/>
        <v>1</v>
      </c>
      <c r="BB305" s="52">
        <f>'Details and Calculations'!Y304</f>
        <v>4</v>
      </c>
      <c r="BC305" s="52">
        <f>'Details and Calculations'!AC304</f>
        <v>5</v>
      </c>
      <c r="BD305" s="52">
        <f>'Details and Calculations'!AK304</f>
        <v>2</v>
      </c>
      <c r="BE305" s="52">
        <f>'Details and Calculations'!AN304</f>
        <v>8000</v>
      </c>
      <c r="BF305" s="52">
        <f>'Details and Calculations'!AP304</f>
        <v>13</v>
      </c>
      <c r="BG305" s="52" t="str">
        <f>'Details and Calculations'!AT304</f>
        <v xml:space="preserve"> </v>
      </c>
      <c r="BH305" s="52">
        <f>'Details and Calculations'!AY304</f>
        <v>2</v>
      </c>
      <c r="BI305" s="52">
        <f>'Details and Calculations'!BB304</f>
        <v>7000</v>
      </c>
      <c r="BJ305" s="52">
        <f>'Details and Calculations'!BD304</f>
        <v>2</v>
      </c>
      <c r="BK305" s="52">
        <f>'Details and Calculations'!CA304</f>
        <v>17</v>
      </c>
      <c r="BL305" s="43">
        <f>'Details and Calculations'!AA304</f>
        <v>1</v>
      </c>
      <c r="BM305" s="43" t="str">
        <f>'Details and Calculations'!AB304</f>
        <v>"Springbox" --Intake Structure At A Spring|Collection Chamber</v>
      </c>
      <c r="BN305" s="43">
        <f>'Details and Calculations'!AD304</f>
        <v>2014</v>
      </c>
      <c r="BO305" s="43">
        <f>'Details and Calculations'!AJ304</f>
        <v>1</v>
      </c>
      <c r="BP305" s="43">
        <f>'Details and Calculations'!AL304</f>
        <v>2014</v>
      </c>
      <c r="BQ305" s="43">
        <f>'Details and Calculations'!AO304</f>
        <v>1</v>
      </c>
      <c r="BR305" s="43">
        <f>'Details and Calculations'!AQ304</f>
        <v>2014</v>
      </c>
      <c r="BS305" s="43">
        <f>'Details and Calculations'!AS304</f>
        <v>0</v>
      </c>
      <c r="BT305" s="43" t="str">
        <f>'Details and Calculations'!AV304</f>
        <v xml:space="preserve"> </v>
      </c>
      <c r="BU305" s="43">
        <f>'Details and Calculations'!AX304</f>
        <v>1</v>
      </c>
      <c r="BV305" s="43">
        <f>'Details and Calculations'!AZ304</f>
        <v>2014</v>
      </c>
      <c r="BW305" s="43">
        <f>'Details and Calculations'!BC304</f>
        <v>1</v>
      </c>
      <c r="BX305" s="43">
        <f>'Details and Calculations'!BE304</f>
        <v>2014</v>
      </c>
      <c r="BY305" s="43">
        <f>'Details and Calculations'!BG304</f>
        <v>1</v>
      </c>
      <c r="BZ305" s="43">
        <f>'Details and Calculations'!BH304</f>
        <v>2014</v>
      </c>
      <c r="CA305" s="43">
        <f>'Details and Calculations'!BJ304</f>
        <v>0</v>
      </c>
      <c r="CB305" s="43" t="str">
        <f>'Details and Calculations'!BK304</f>
        <v/>
      </c>
      <c r="CC305" s="43" t="str">
        <f>'Details and Calculations'!BL304</f>
        <v xml:space="preserve"> </v>
      </c>
      <c r="CD305" s="43" t="str">
        <f>'Details and Calculations'!BN304</f>
        <v xml:space="preserve"> </v>
      </c>
      <c r="CE305" s="43" t="str">
        <f>'Details and Calculations'!BO304</f>
        <v xml:space="preserve"> </v>
      </c>
      <c r="CF305" s="43">
        <f>'Details and Calculations'!BZ304</f>
        <v>1</v>
      </c>
      <c r="CG305" s="43">
        <f>'Details and Calculations'!CB304</f>
        <v>2014</v>
      </c>
      <c r="CH305" s="31"/>
      <c r="CI305" s="53"/>
    </row>
    <row r="306" spans="1:87" x14ac:dyDescent="0.3">
      <c r="A306" s="43">
        <f>'Details and Calculations'!A305</f>
        <v>2017</v>
      </c>
      <c r="B306" s="43" t="str">
        <f>'Details and Calculations'!C305</f>
        <v>Rwanda</v>
      </c>
      <c r="C306" s="43" t="str">
        <f>'Details and Calculations'!D305</f>
        <v>Rulindo</v>
      </c>
      <c r="D306" s="43" t="str">
        <f>'Details and Calculations'!E305</f>
        <v>Rukozo</v>
      </c>
      <c r="E306" s="43" t="str">
        <f>'Details and Calculations'!F305</f>
        <v>Mberuka</v>
      </c>
      <c r="F306" s="43" t="str">
        <f>'Details and Calculations'!G305</f>
        <v>Gahwazi</v>
      </c>
      <c r="G306" s="43" t="str">
        <f>'Details and Calculations'!H305</f>
        <v/>
      </c>
      <c r="H306" s="43" t="str">
        <f>'Details and Calculations'!I305</f>
        <v/>
      </c>
      <c r="I306" s="43" t="str">
        <f>'Details and Calculations'!J305</f>
        <v>Nyamagana</v>
      </c>
      <c r="J306" s="43">
        <f>'Details and Calculations'!K305</f>
        <v>50</v>
      </c>
      <c r="K306" s="43">
        <f>'Details and Calculations'!O305</f>
        <v>45</v>
      </c>
      <c r="L306" s="43" t="str">
        <f>'Details and Calculations'!P306</f>
        <v xml:space="preserve"> </v>
      </c>
      <c r="M306" s="43" t="str">
        <f>'Details and Calculations'!U305</f>
        <v>Piped Network -- Gravity Only</v>
      </c>
      <c r="N306" s="43">
        <f>'Details and Calculations'!V305</f>
        <v>2011</v>
      </c>
      <c r="O306" s="43" t="str">
        <f>'Details and Calculations'!W305</f>
        <v>Government And African Development Bank</v>
      </c>
      <c r="P306" s="43" t="str">
        <f>'Details and Calculations'!X305</f>
        <v>Spring</v>
      </c>
      <c r="Q306" s="44" t="str">
        <f t="shared" si="137"/>
        <v>Low Risk</v>
      </c>
      <c r="R306" s="44" t="str">
        <f t="shared" si="138"/>
        <v>Low Risk</v>
      </c>
      <c r="S306" s="45" t="str">
        <f t="shared" si="139"/>
        <v>Basic Level of Service</v>
      </c>
      <c r="T306" s="62" t="str">
        <f t="shared" si="136"/>
        <v>Medium Priority</v>
      </c>
      <c r="U306" s="46">
        <f t="shared" si="140"/>
        <v>4</v>
      </c>
      <c r="V306" s="28" t="str">
        <f t="shared" si="141"/>
        <v>Repair or Replace Components</v>
      </c>
      <c r="W306" s="47" t="str">
        <f t="shared" si="142"/>
        <v xml:space="preserve">Distribution  Line, </v>
      </c>
      <c r="X306" s="27" t="str">
        <f t="shared" si="143"/>
        <v>Create Plan To Repair or Replace Components</v>
      </c>
      <c r="Y306" s="48">
        <f t="shared" si="144"/>
        <v>28</v>
      </c>
      <c r="Z306" s="48">
        <f t="shared" si="145"/>
        <v>14</v>
      </c>
      <c r="AA306" s="48">
        <f t="shared" si="146"/>
        <v>24</v>
      </c>
      <c r="AB306" s="48">
        <f t="shared" si="147"/>
        <v>14</v>
      </c>
      <c r="AC306" s="48">
        <f t="shared" si="148"/>
        <v>24</v>
      </c>
      <c r="AD306" s="48" t="str">
        <f t="shared" si="149"/>
        <v xml:space="preserve"> </v>
      </c>
      <c r="AE306" s="48" t="str">
        <f t="shared" si="150"/>
        <v xml:space="preserve"> </v>
      </c>
      <c r="AF306" s="48" t="str">
        <f t="shared" si="151"/>
        <v xml:space="preserve"> </v>
      </c>
      <c r="AG306" s="49" t="str">
        <f t="shared" si="152"/>
        <v/>
      </c>
      <c r="AH306" s="48">
        <f t="shared" si="153"/>
        <v>14</v>
      </c>
      <c r="AI306" s="50">
        <f>'Details and Calculations'!AE305</f>
        <v>1</v>
      </c>
      <c r="AJ306" s="50">
        <f>'Details and Calculations'!AM305</f>
        <v>1</v>
      </c>
      <c r="AK306" s="50">
        <f>'Details and Calculations'!AR305</f>
        <v>1</v>
      </c>
      <c r="AL306" s="50">
        <f>'Details and Calculations'!AW305</f>
        <v>1</v>
      </c>
      <c r="AM306" s="50">
        <f>'Details and Calculations'!BA305</f>
        <v>2</v>
      </c>
      <c r="AN306" s="50" t="str">
        <f>'Details and Calculations'!BF305</f>
        <v xml:space="preserve"> </v>
      </c>
      <c r="AO306" s="50" t="str">
        <f>'Details and Calculations'!BI305</f>
        <v xml:space="preserve"> </v>
      </c>
      <c r="AP306" s="50" t="str">
        <f>'Details and Calculations'!BM305</f>
        <v xml:space="preserve"> </v>
      </c>
      <c r="AQ306" s="50" t="str">
        <f>'Details and Calculations'!BP305</f>
        <v xml:space="preserve"> </v>
      </c>
      <c r="AR306" s="50">
        <f>'Details and Calculations'!CC305</f>
        <v>1</v>
      </c>
      <c r="AS306" s="50">
        <f>'Details and Calculations'!CJ305</f>
        <v>2</v>
      </c>
      <c r="AT306" s="51">
        <f>'Details and Calculations'!T305</f>
        <v>1</v>
      </c>
      <c r="AU306" s="51">
        <f>'Details and Calculations'!Z305</f>
        <v>1</v>
      </c>
      <c r="AV306" s="51">
        <f>'Details and Calculations'!S305</f>
        <v>0</v>
      </c>
      <c r="AW306" s="51">
        <f>'Details and Calculations'!AI305</f>
        <v>1</v>
      </c>
      <c r="AX306" s="51">
        <f>'Details and Calculations'!BY305</f>
        <v>1</v>
      </c>
      <c r="AY306" s="51">
        <f>'Details and Calculations'!CG305</f>
        <v>0</v>
      </c>
      <c r="AZ306" s="51">
        <f>'Details and Calculations'!CI305</f>
        <v>0</v>
      </c>
      <c r="BA306" s="51">
        <f t="shared" si="154"/>
        <v>0</v>
      </c>
      <c r="BB306" s="52">
        <f>'Details and Calculations'!Y305</f>
        <v>2</v>
      </c>
      <c r="BC306" s="52">
        <f>'Details and Calculations'!AC305</f>
        <v>1</v>
      </c>
      <c r="BD306" s="52">
        <f>'Details and Calculations'!AK305</f>
        <v>2</v>
      </c>
      <c r="BE306" s="52">
        <f>'Details and Calculations'!AN305</f>
        <v>5</v>
      </c>
      <c r="BF306" s="52">
        <f>'Details and Calculations'!AP305</f>
        <v>11</v>
      </c>
      <c r="BG306" s="52">
        <f>'Details and Calculations'!AT305</f>
        <v>15</v>
      </c>
      <c r="BH306" s="52">
        <f>'Details and Calculations'!AY305</f>
        <v>3</v>
      </c>
      <c r="BI306" s="52">
        <f>'Details and Calculations'!BB305</f>
        <v>37000</v>
      </c>
      <c r="BJ306" s="52" t="str">
        <f>'Details and Calculations'!BD305</f>
        <v xml:space="preserve"> </v>
      </c>
      <c r="BK306" s="52">
        <f>'Details and Calculations'!CA305</f>
        <v>29</v>
      </c>
      <c r="BL306" s="43">
        <f>'Details and Calculations'!AA305</f>
        <v>1</v>
      </c>
      <c r="BM306" s="43" t="str">
        <f>'Details and Calculations'!AB305</f>
        <v>"Springbox" --Intake Structure At A Spring</v>
      </c>
      <c r="BN306" s="43">
        <f>'Details and Calculations'!AD305</f>
        <v>2015</v>
      </c>
      <c r="BO306" s="43">
        <f>'Details and Calculations'!AJ305</f>
        <v>1</v>
      </c>
      <c r="BP306" s="43">
        <f>'Details and Calculations'!AL305</f>
        <v>2011</v>
      </c>
      <c r="BQ306" s="43">
        <f>'Details and Calculations'!AO305</f>
        <v>1</v>
      </c>
      <c r="BR306" s="43">
        <f>'Details and Calculations'!AQ305</f>
        <v>2011</v>
      </c>
      <c r="BS306" s="43">
        <f>'Details and Calculations'!AS305</f>
        <v>1</v>
      </c>
      <c r="BT306" s="43">
        <f>'Details and Calculations'!AV305</f>
        <v>2011</v>
      </c>
      <c r="BU306" s="43">
        <f>'Details and Calculations'!AX305</f>
        <v>1</v>
      </c>
      <c r="BV306" s="43">
        <f>'Details and Calculations'!AZ305</f>
        <v>2011</v>
      </c>
      <c r="BW306" s="43">
        <f>'Details and Calculations'!BC305</f>
        <v>0</v>
      </c>
      <c r="BX306" s="43" t="str">
        <f>'Details and Calculations'!BE305</f>
        <v xml:space="preserve"> </v>
      </c>
      <c r="BY306" s="43" t="str">
        <f>'Details and Calculations'!BG305</f>
        <v xml:space="preserve"> </v>
      </c>
      <c r="BZ306" s="43" t="str">
        <f>'Details and Calculations'!BH305</f>
        <v xml:space="preserve"> </v>
      </c>
      <c r="CA306" s="43">
        <f>'Details and Calculations'!BJ305</f>
        <v>0</v>
      </c>
      <c r="CB306" s="43" t="str">
        <f>'Details and Calculations'!BK305</f>
        <v/>
      </c>
      <c r="CC306" s="43" t="str">
        <f>'Details and Calculations'!BL305</f>
        <v xml:space="preserve"> </v>
      </c>
      <c r="CD306" s="43" t="str">
        <f>'Details and Calculations'!BN305</f>
        <v xml:space="preserve"> </v>
      </c>
      <c r="CE306" s="43" t="str">
        <f>'Details and Calculations'!BO305</f>
        <v xml:space="preserve"> </v>
      </c>
      <c r="CF306" s="43">
        <f>'Details and Calculations'!BZ305</f>
        <v>1</v>
      </c>
      <c r="CG306" s="43">
        <f>'Details and Calculations'!CB305</f>
        <v>2011</v>
      </c>
      <c r="CH306" s="31"/>
      <c r="CI306" s="53"/>
    </row>
    <row r="307" spans="1:87" x14ac:dyDescent="0.3">
      <c r="A307" s="43">
        <f>'Details and Calculations'!A306</f>
        <v>2017</v>
      </c>
      <c r="B307" s="43" t="str">
        <f>'Details and Calculations'!C306</f>
        <v>Rwanda</v>
      </c>
      <c r="C307" s="43" t="str">
        <f>'Details and Calculations'!D306</f>
        <v>Rulindo</v>
      </c>
      <c r="D307" s="43" t="str">
        <f>'Details and Calculations'!E306</f>
        <v>Rukozo</v>
      </c>
      <c r="E307" s="43" t="str">
        <f>'Details and Calculations'!F306</f>
        <v>Mberuka</v>
      </c>
      <c r="F307" s="43" t="str">
        <f>'Details and Calculations'!G306</f>
        <v>Gakubo</v>
      </c>
      <c r="G307" s="43" t="str">
        <f>'Details and Calculations'!H306</f>
        <v/>
      </c>
      <c r="H307" s="43" t="str">
        <f>'Details and Calculations'!I306</f>
        <v/>
      </c>
      <c r="I307" s="43" t="str">
        <f>'Details and Calculations'!J306</f>
        <v>Nyamagana</v>
      </c>
      <c r="J307" s="43">
        <f>'Details and Calculations'!K306</f>
        <v>450</v>
      </c>
      <c r="K307" s="43">
        <f>'Details and Calculations'!O306</f>
        <v>450</v>
      </c>
      <c r="L307" s="43">
        <f>'Details and Calculations'!P307</f>
        <v>79</v>
      </c>
      <c r="M307" s="43" t="str">
        <f>'Details and Calculations'!U306</f>
        <v>Piped Network -- Gravity Only</v>
      </c>
      <c r="N307" s="43">
        <f>'Details and Calculations'!V306</f>
        <v>2011</v>
      </c>
      <c r="O307" s="43" t="str">
        <f>'Details and Calculations'!W306</f>
        <v>Government And African Development Bank</v>
      </c>
      <c r="P307" s="43" t="str">
        <f>'Details and Calculations'!X306</f>
        <v>Spring</v>
      </c>
      <c r="Q307" s="44" t="str">
        <f t="shared" si="137"/>
        <v>Low Risk</v>
      </c>
      <c r="R307" s="44" t="str">
        <f t="shared" si="138"/>
        <v>Low Risk</v>
      </c>
      <c r="S307" s="45" t="str">
        <f t="shared" si="139"/>
        <v>Basic Level of Service</v>
      </c>
      <c r="T307" s="62" t="str">
        <f t="shared" si="136"/>
        <v>Medium Priority</v>
      </c>
      <c r="U307" s="46">
        <f t="shared" si="140"/>
        <v>5</v>
      </c>
      <c r="V307" s="28" t="str">
        <f t="shared" si="141"/>
        <v>Repair or Replace Components</v>
      </c>
      <c r="W307" s="47" t="str">
        <f t="shared" si="142"/>
        <v xml:space="preserve">Distribution  Line, </v>
      </c>
      <c r="X307" s="27" t="str">
        <f t="shared" si="143"/>
        <v>Create Plan To Repair or Replace Components</v>
      </c>
      <c r="Y307" s="48">
        <f t="shared" si="144"/>
        <v>28</v>
      </c>
      <c r="Z307" s="48">
        <f t="shared" si="145"/>
        <v>14</v>
      </c>
      <c r="AA307" s="48">
        <f t="shared" si="146"/>
        <v>24</v>
      </c>
      <c r="AB307" s="48">
        <f t="shared" si="147"/>
        <v>14</v>
      </c>
      <c r="AC307" s="48">
        <f t="shared" si="148"/>
        <v>24</v>
      </c>
      <c r="AD307" s="48" t="str">
        <f t="shared" si="149"/>
        <v xml:space="preserve"> </v>
      </c>
      <c r="AE307" s="48" t="str">
        <f t="shared" si="150"/>
        <v xml:space="preserve"> </v>
      </c>
      <c r="AF307" s="48" t="str">
        <f t="shared" si="151"/>
        <v xml:space="preserve"> </v>
      </c>
      <c r="AG307" s="49" t="str">
        <f t="shared" si="152"/>
        <v/>
      </c>
      <c r="AH307" s="48">
        <f t="shared" si="153"/>
        <v>14</v>
      </c>
      <c r="AI307" s="50">
        <f>'Details and Calculations'!AE306</f>
        <v>1</v>
      </c>
      <c r="AJ307" s="50">
        <f>'Details and Calculations'!AM306</f>
        <v>1</v>
      </c>
      <c r="AK307" s="50">
        <f>'Details and Calculations'!AR306</f>
        <v>1</v>
      </c>
      <c r="AL307" s="50">
        <f>'Details and Calculations'!AW306</f>
        <v>1</v>
      </c>
      <c r="AM307" s="50">
        <f>'Details and Calculations'!BA306</f>
        <v>2</v>
      </c>
      <c r="AN307" s="50" t="str">
        <f>'Details and Calculations'!BF306</f>
        <v xml:space="preserve"> </v>
      </c>
      <c r="AO307" s="50" t="str">
        <f>'Details and Calculations'!BI306</f>
        <v xml:space="preserve"> </v>
      </c>
      <c r="AP307" s="50" t="str">
        <f>'Details and Calculations'!BM306</f>
        <v xml:space="preserve"> </v>
      </c>
      <c r="AQ307" s="50" t="str">
        <f>'Details and Calculations'!BP306</f>
        <v xml:space="preserve"> </v>
      </c>
      <c r="AR307" s="50">
        <f>'Details and Calculations'!CC306</f>
        <v>1</v>
      </c>
      <c r="AS307" s="50">
        <f>'Details and Calculations'!CJ306</f>
        <v>2</v>
      </c>
      <c r="AT307" s="51">
        <f>'Details and Calculations'!T306</f>
        <v>1</v>
      </c>
      <c r="AU307" s="51">
        <f>'Details and Calculations'!Z306</f>
        <v>1</v>
      </c>
      <c r="AV307" s="51">
        <f>'Details and Calculations'!S306</f>
        <v>0</v>
      </c>
      <c r="AW307" s="51">
        <f>'Details and Calculations'!AI306</f>
        <v>1</v>
      </c>
      <c r="AX307" s="51">
        <f>'Details and Calculations'!BY306</f>
        <v>1</v>
      </c>
      <c r="AY307" s="51">
        <f>'Details and Calculations'!CG306</f>
        <v>0</v>
      </c>
      <c r="AZ307" s="51">
        <f>'Details and Calculations'!CI306</f>
        <v>1</v>
      </c>
      <c r="BA307" s="51">
        <f t="shared" si="154"/>
        <v>0</v>
      </c>
      <c r="BB307" s="52">
        <f>'Details and Calculations'!Y306</f>
        <v>2</v>
      </c>
      <c r="BC307" s="52">
        <f>'Details and Calculations'!AC306</f>
        <v>1</v>
      </c>
      <c r="BD307" s="52">
        <f>'Details and Calculations'!AK306</f>
        <v>2</v>
      </c>
      <c r="BE307" s="52">
        <f>'Details and Calculations'!AN306</f>
        <v>5</v>
      </c>
      <c r="BF307" s="52">
        <f>'Details and Calculations'!AP306</f>
        <v>11</v>
      </c>
      <c r="BG307" s="52">
        <f>'Details and Calculations'!AT306</f>
        <v>15</v>
      </c>
      <c r="BH307" s="52">
        <f>'Details and Calculations'!AY306</f>
        <v>3</v>
      </c>
      <c r="BI307" s="52">
        <f>'Details and Calculations'!BB306</f>
        <v>37000</v>
      </c>
      <c r="BJ307" s="52" t="str">
        <f>'Details and Calculations'!BD306</f>
        <v xml:space="preserve"> </v>
      </c>
      <c r="BK307" s="52">
        <f>'Details and Calculations'!CA306</f>
        <v>29</v>
      </c>
      <c r="BL307" s="43">
        <f>'Details and Calculations'!AA306</f>
        <v>1</v>
      </c>
      <c r="BM307" s="43" t="str">
        <f>'Details and Calculations'!AB306</f>
        <v>"Springbox" --Intake Structure At A Spring</v>
      </c>
      <c r="BN307" s="43">
        <f>'Details and Calculations'!AD306</f>
        <v>2015</v>
      </c>
      <c r="BO307" s="43">
        <f>'Details and Calculations'!AJ306</f>
        <v>1</v>
      </c>
      <c r="BP307" s="43">
        <f>'Details and Calculations'!AL306</f>
        <v>2011</v>
      </c>
      <c r="BQ307" s="43">
        <f>'Details and Calculations'!AO306</f>
        <v>1</v>
      </c>
      <c r="BR307" s="43">
        <f>'Details and Calculations'!AQ306</f>
        <v>2011</v>
      </c>
      <c r="BS307" s="43">
        <f>'Details and Calculations'!AS306</f>
        <v>1</v>
      </c>
      <c r="BT307" s="43">
        <f>'Details and Calculations'!AV306</f>
        <v>2011</v>
      </c>
      <c r="BU307" s="43">
        <f>'Details and Calculations'!AX306</f>
        <v>1</v>
      </c>
      <c r="BV307" s="43">
        <f>'Details and Calculations'!AZ306</f>
        <v>2011</v>
      </c>
      <c r="BW307" s="43">
        <f>'Details and Calculations'!BC306</f>
        <v>0</v>
      </c>
      <c r="BX307" s="43" t="str">
        <f>'Details and Calculations'!BE306</f>
        <v xml:space="preserve"> </v>
      </c>
      <c r="BY307" s="43" t="str">
        <f>'Details and Calculations'!BG306</f>
        <v xml:space="preserve"> </v>
      </c>
      <c r="BZ307" s="43" t="str">
        <f>'Details and Calculations'!BH306</f>
        <v xml:space="preserve"> </v>
      </c>
      <c r="CA307" s="43">
        <f>'Details and Calculations'!BJ306</f>
        <v>0</v>
      </c>
      <c r="CB307" s="43" t="str">
        <f>'Details and Calculations'!BK306</f>
        <v/>
      </c>
      <c r="CC307" s="43" t="str">
        <f>'Details and Calculations'!BL306</f>
        <v xml:space="preserve"> </v>
      </c>
      <c r="CD307" s="43" t="str">
        <f>'Details and Calculations'!BN306</f>
        <v xml:space="preserve"> </v>
      </c>
      <c r="CE307" s="43" t="str">
        <f>'Details and Calculations'!BO306</f>
        <v xml:space="preserve"> </v>
      </c>
      <c r="CF307" s="43">
        <f>'Details and Calculations'!BZ306</f>
        <v>1</v>
      </c>
      <c r="CG307" s="43">
        <f>'Details and Calculations'!CB306</f>
        <v>2011</v>
      </c>
      <c r="CH307" s="31"/>
      <c r="CI307" s="53"/>
    </row>
    <row r="308" spans="1:87" x14ac:dyDescent="0.3">
      <c r="A308" s="43">
        <f>'Details and Calculations'!A307</f>
        <v>2017</v>
      </c>
      <c r="B308" s="43" t="str">
        <f>'Details and Calculations'!C307</f>
        <v>Rwanda</v>
      </c>
      <c r="C308" s="43" t="str">
        <f>'Details and Calculations'!D307</f>
        <v>Rulindo</v>
      </c>
      <c r="D308" s="43" t="str">
        <f>'Details and Calculations'!E307</f>
        <v>Ngoma</v>
      </c>
      <c r="E308" s="43" t="str">
        <f>'Details and Calculations'!F307</f>
        <v>Munyarwanda</v>
      </c>
      <c r="F308" s="43" t="str">
        <f>'Details and Calculations'!G307</f>
        <v>Busizi</v>
      </c>
      <c r="G308" s="43" t="str">
        <f>'Details and Calculations'!H307</f>
        <v/>
      </c>
      <c r="H308" s="43" t="str">
        <f>'Details and Calculations'!I307</f>
        <v/>
      </c>
      <c r="I308" s="43" t="str">
        <f>'Details and Calculations'!J307</f>
        <v>Kabarore-Ngoma-Nyabuko network</v>
      </c>
      <c r="J308" s="43">
        <f>'Details and Calculations'!K307</f>
        <v>100</v>
      </c>
      <c r="K308" s="43">
        <f>'Details and Calculations'!O307</f>
        <v>21</v>
      </c>
      <c r="L308" s="43" t="str">
        <f>'Details and Calculations'!P308</f>
        <v xml:space="preserve"> </v>
      </c>
      <c r="M308" s="43" t="str">
        <f>'Details and Calculations'!U307</f>
        <v>Piped Network With Pump</v>
      </c>
      <c r="N308" s="43">
        <f>'Details and Calculations'!V307</f>
        <v>2014</v>
      </c>
      <c r="O308" s="43" t="str">
        <f>'Details and Calculations'!W307</f>
        <v>Governement (District, Wasac) And Water For People</v>
      </c>
      <c r="P308" s="43" t="str">
        <f>'Details and Calculations'!X307</f>
        <v>Spring</v>
      </c>
      <c r="Q308" s="44" t="str">
        <f t="shared" si="137"/>
        <v>Low Risk</v>
      </c>
      <c r="R308" s="44" t="str">
        <f t="shared" si="138"/>
        <v>High Risk</v>
      </c>
      <c r="S308" s="45" t="str">
        <f t="shared" si="139"/>
        <v>Basic Level of Service</v>
      </c>
      <c r="T308" s="62" t="str">
        <f t="shared" si="136"/>
        <v>High Priority</v>
      </c>
      <c r="U308" s="46">
        <f t="shared" si="140"/>
        <v>5</v>
      </c>
      <c r="V308" s="28" t="str">
        <f t="shared" si="141"/>
        <v>Major Repairs or Replace System</v>
      </c>
      <c r="W308" s="47" t="str">
        <f t="shared" si="142"/>
        <v/>
      </c>
      <c r="X308" s="27" t="str">
        <f t="shared" si="143"/>
        <v>Further Technical Diagnostic Needed</v>
      </c>
      <c r="Y308" s="48">
        <f t="shared" si="144"/>
        <v>27</v>
      </c>
      <c r="Z308" s="48">
        <f t="shared" si="145"/>
        <v>17</v>
      </c>
      <c r="AA308" s="48">
        <f t="shared" si="146"/>
        <v>27</v>
      </c>
      <c r="AB308" s="48" t="str">
        <f t="shared" si="147"/>
        <v xml:space="preserve"> </v>
      </c>
      <c r="AC308" s="48">
        <f t="shared" si="148"/>
        <v>27</v>
      </c>
      <c r="AD308" s="48">
        <f t="shared" si="149"/>
        <v>4</v>
      </c>
      <c r="AE308" s="48">
        <f t="shared" si="150"/>
        <v>17</v>
      </c>
      <c r="AF308" s="48" t="str">
        <f t="shared" si="151"/>
        <v xml:space="preserve"> </v>
      </c>
      <c r="AG308" s="49" t="str">
        <f t="shared" si="152"/>
        <v/>
      </c>
      <c r="AH308" s="48">
        <f t="shared" si="153"/>
        <v>17</v>
      </c>
      <c r="AI308" s="50">
        <f>'Details and Calculations'!AE307</f>
        <v>1</v>
      </c>
      <c r="AJ308" s="50">
        <f>'Details and Calculations'!AM307</f>
        <v>1</v>
      </c>
      <c r="AK308" s="50">
        <f>'Details and Calculations'!AR307</f>
        <v>1</v>
      </c>
      <c r="AL308" s="50" t="str">
        <f>'Details and Calculations'!AW307</f>
        <v xml:space="preserve"> </v>
      </c>
      <c r="AM308" s="50">
        <f>'Details and Calculations'!BA307</f>
        <v>1</v>
      </c>
      <c r="AN308" s="50">
        <f>'Details and Calculations'!BF307</f>
        <v>2</v>
      </c>
      <c r="AO308" s="50">
        <f>'Details and Calculations'!BI307</f>
        <v>1</v>
      </c>
      <c r="AP308" s="50" t="str">
        <f>'Details and Calculations'!BM307</f>
        <v xml:space="preserve"> </v>
      </c>
      <c r="AQ308" s="50" t="str">
        <f>'Details and Calculations'!BP307</f>
        <v xml:space="preserve"> </v>
      </c>
      <c r="AR308" s="50">
        <f>'Details and Calculations'!CC307</f>
        <v>3</v>
      </c>
      <c r="AS308" s="50">
        <f>'Details and Calculations'!CJ307</f>
        <v>2</v>
      </c>
      <c r="AT308" s="51">
        <f>'Details and Calculations'!T307</f>
        <v>1</v>
      </c>
      <c r="AU308" s="51">
        <f>'Details and Calculations'!Z307</f>
        <v>1</v>
      </c>
      <c r="AV308" s="51">
        <f>'Details and Calculations'!S307</f>
        <v>0</v>
      </c>
      <c r="AW308" s="51">
        <f>'Details and Calculations'!AI307</f>
        <v>1</v>
      </c>
      <c r="AX308" s="51">
        <f>'Details and Calculations'!BY307</f>
        <v>1</v>
      </c>
      <c r="AY308" s="51">
        <f>'Details and Calculations'!CG307</f>
        <v>0</v>
      </c>
      <c r="AZ308" s="51">
        <f>'Details and Calculations'!CI307</f>
        <v>1</v>
      </c>
      <c r="BA308" s="51">
        <f t="shared" si="154"/>
        <v>0</v>
      </c>
      <c r="BB308" s="52">
        <f>'Details and Calculations'!Y307</f>
        <v>4</v>
      </c>
      <c r="BC308" s="52">
        <f>'Details and Calculations'!AC307</f>
        <v>5</v>
      </c>
      <c r="BD308" s="52">
        <f>'Details and Calculations'!AK307</f>
        <v>2</v>
      </c>
      <c r="BE308" s="52">
        <f>'Details and Calculations'!AN307</f>
        <v>8000</v>
      </c>
      <c r="BF308" s="52">
        <f>'Details and Calculations'!AP307</f>
        <v>13</v>
      </c>
      <c r="BG308" s="52" t="str">
        <f>'Details and Calculations'!AT307</f>
        <v xml:space="preserve"> </v>
      </c>
      <c r="BH308" s="52">
        <f>'Details and Calculations'!AY307</f>
        <v>2</v>
      </c>
      <c r="BI308" s="52">
        <f>'Details and Calculations'!BB307</f>
        <v>7000</v>
      </c>
      <c r="BJ308" s="52">
        <f>'Details and Calculations'!BD307</f>
        <v>4</v>
      </c>
      <c r="BK308" s="52">
        <f>'Details and Calculations'!CA307</f>
        <v>17</v>
      </c>
      <c r="BL308" s="43">
        <f>'Details and Calculations'!AA307</f>
        <v>1</v>
      </c>
      <c r="BM308" s="43" t="str">
        <f>'Details and Calculations'!AB307</f>
        <v>"Springbox" --Intake Structure At A Spring|Collection Chamber</v>
      </c>
      <c r="BN308" s="43">
        <f>'Details and Calculations'!AD307</f>
        <v>2014</v>
      </c>
      <c r="BO308" s="43">
        <f>'Details and Calculations'!AJ307</f>
        <v>1</v>
      </c>
      <c r="BP308" s="43">
        <f>'Details and Calculations'!AL307</f>
        <v>2014</v>
      </c>
      <c r="BQ308" s="43">
        <f>'Details and Calculations'!AO307</f>
        <v>1</v>
      </c>
      <c r="BR308" s="43">
        <f>'Details and Calculations'!AQ307</f>
        <v>2014</v>
      </c>
      <c r="BS308" s="43">
        <f>'Details and Calculations'!AS307</f>
        <v>0</v>
      </c>
      <c r="BT308" s="43" t="str">
        <f>'Details and Calculations'!AV307</f>
        <v xml:space="preserve"> </v>
      </c>
      <c r="BU308" s="43">
        <f>'Details and Calculations'!AX307</f>
        <v>1</v>
      </c>
      <c r="BV308" s="43">
        <f>'Details and Calculations'!AZ307</f>
        <v>2014</v>
      </c>
      <c r="BW308" s="43">
        <f>'Details and Calculations'!BC307</f>
        <v>1</v>
      </c>
      <c r="BX308" s="43">
        <f>'Details and Calculations'!BE307</f>
        <v>2014</v>
      </c>
      <c r="BY308" s="43">
        <f>'Details and Calculations'!BG307</f>
        <v>1</v>
      </c>
      <c r="BZ308" s="43">
        <f>'Details and Calculations'!BH307</f>
        <v>2014</v>
      </c>
      <c r="CA308" s="43">
        <f>'Details and Calculations'!BJ307</f>
        <v>0</v>
      </c>
      <c r="CB308" s="43" t="str">
        <f>'Details and Calculations'!BK307</f>
        <v/>
      </c>
      <c r="CC308" s="43" t="str">
        <f>'Details and Calculations'!BL307</f>
        <v xml:space="preserve"> </v>
      </c>
      <c r="CD308" s="43" t="str">
        <f>'Details and Calculations'!BN307</f>
        <v xml:space="preserve"> </v>
      </c>
      <c r="CE308" s="43" t="str">
        <f>'Details and Calculations'!BO307</f>
        <v xml:space="preserve"> </v>
      </c>
      <c r="CF308" s="43">
        <f>'Details and Calculations'!BZ307</f>
        <v>1</v>
      </c>
      <c r="CG308" s="43">
        <f>'Details and Calculations'!CB307</f>
        <v>2014</v>
      </c>
      <c r="CH308" s="31"/>
      <c r="CI308" s="53"/>
    </row>
    <row r="309" spans="1:87" x14ac:dyDescent="0.3">
      <c r="A309" s="43">
        <f>'Details and Calculations'!A308</f>
        <v>2017</v>
      </c>
      <c r="B309" s="43" t="str">
        <f>'Details and Calculations'!C308</f>
        <v>Rwanda</v>
      </c>
      <c r="C309" s="43" t="str">
        <f>'Details and Calculations'!D308</f>
        <v>Rulindo</v>
      </c>
      <c r="D309" s="43" t="str">
        <f>'Details and Calculations'!E308</f>
        <v>Ntarabana</v>
      </c>
      <c r="E309" s="43" t="str">
        <f>'Details and Calculations'!F308</f>
        <v>Kajevuba</v>
      </c>
      <c r="F309" s="43" t="str">
        <f>'Details and Calculations'!G308</f>
        <v>Bikamba</v>
      </c>
      <c r="G309" s="43" t="str">
        <f>'Details and Calculations'!H308</f>
        <v/>
      </c>
      <c r="H309" s="43" t="str">
        <f>'Details and Calculations'!I308</f>
        <v/>
      </c>
      <c r="I309" s="43" t="str">
        <f>'Details and Calculations'!J308</f>
        <v>Rwamugaza network</v>
      </c>
      <c r="J309" s="43">
        <f>'Details and Calculations'!K308</f>
        <v>205</v>
      </c>
      <c r="K309" s="43">
        <f>'Details and Calculations'!O308</f>
        <v>205</v>
      </c>
      <c r="L309" s="43">
        <f>'Details and Calculations'!P309</f>
        <v>12</v>
      </c>
      <c r="M309" s="43" t="str">
        <f>'Details and Calculations'!U308</f>
        <v>Piped Network -- Gravity Only</v>
      </c>
      <c r="N309" s="43">
        <f>'Details and Calculations'!V308</f>
        <v>2003</v>
      </c>
      <c r="O309" s="43" t="str">
        <f>'Details and Calculations'!W308</f>
        <v>Government</v>
      </c>
      <c r="P309" s="43" t="str">
        <f>'Details and Calculations'!X308</f>
        <v>Spring</v>
      </c>
      <c r="Q309" s="44" t="str">
        <f t="shared" si="137"/>
        <v>Low Risk</v>
      </c>
      <c r="R309" s="44" t="str">
        <f t="shared" si="138"/>
        <v>Low Risk</v>
      </c>
      <c r="S309" s="45" t="str">
        <f t="shared" si="139"/>
        <v>Intermediate Level of Service</v>
      </c>
      <c r="T309" s="62" t="str">
        <f t="shared" si="136"/>
        <v>Low Priority</v>
      </c>
      <c r="U309" s="46">
        <f t="shared" si="140"/>
        <v>7</v>
      </c>
      <c r="V309" s="28" t="str">
        <f t="shared" si="141"/>
        <v>Perform Routine Preventative Maintenance</v>
      </c>
      <c r="W309" s="47" t="str">
        <f t="shared" si="142"/>
        <v/>
      </c>
      <c r="X309" s="27" t="str">
        <f t="shared" si="143"/>
        <v>Maintain O&amp;M and Routine Monitoring</v>
      </c>
      <c r="Y309" s="48">
        <f t="shared" si="144"/>
        <v>16</v>
      </c>
      <c r="Z309" s="48">
        <f t="shared" si="145"/>
        <v>6</v>
      </c>
      <c r="AA309" s="48">
        <f t="shared" si="146"/>
        <v>16</v>
      </c>
      <c r="AB309" s="48">
        <f t="shared" si="147"/>
        <v>6</v>
      </c>
      <c r="AC309" s="48">
        <f t="shared" si="148"/>
        <v>16</v>
      </c>
      <c r="AD309" s="48" t="str">
        <f t="shared" si="149"/>
        <v xml:space="preserve"> </v>
      </c>
      <c r="AE309" s="48" t="str">
        <f t="shared" si="150"/>
        <v xml:space="preserve"> </v>
      </c>
      <c r="AF309" s="48" t="str">
        <f t="shared" si="151"/>
        <v xml:space="preserve"> </v>
      </c>
      <c r="AG309" s="49" t="str">
        <f t="shared" si="152"/>
        <v/>
      </c>
      <c r="AH309" s="48">
        <f t="shared" si="153"/>
        <v>6</v>
      </c>
      <c r="AI309" s="50">
        <f>'Details and Calculations'!AE308</f>
        <v>1</v>
      </c>
      <c r="AJ309" s="50">
        <f>'Details and Calculations'!AM308</f>
        <v>1</v>
      </c>
      <c r="AK309" s="50">
        <f>'Details and Calculations'!AR308</f>
        <v>1</v>
      </c>
      <c r="AL309" s="50">
        <f>'Details and Calculations'!AW308</f>
        <v>1</v>
      </c>
      <c r="AM309" s="50">
        <f>'Details and Calculations'!BA308</f>
        <v>1</v>
      </c>
      <c r="AN309" s="50" t="str">
        <f>'Details and Calculations'!BF308</f>
        <v xml:space="preserve"> </v>
      </c>
      <c r="AO309" s="50" t="str">
        <f>'Details and Calculations'!BI308</f>
        <v xml:space="preserve"> </v>
      </c>
      <c r="AP309" s="50" t="str">
        <f>'Details and Calculations'!BM308</f>
        <v xml:space="preserve"> </v>
      </c>
      <c r="AQ309" s="50" t="str">
        <f>'Details and Calculations'!BP308</f>
        <v xml:space="preserve"> </v>
      </c>
      <c r="AR309" s="50">
        <f>'Details and Calculations'!CC308</f>
        <v>1</v>
      </c>
      <c r="AS309" s="50">
        <f>'Details and Calculations'!CJ308</f>
        <v>1</v>
      </c>
      <c r="AT309" s="51">
        <f>'Details and Calculations'!T308</f>
        <v>1</v>
      </c>
      <c r="AU309" s="51">
        <f>'Details and Calculations'!Z308</f>
        <v>1</v>
      </c>
      <c r="AV309" s="51">
        <f>'Details and Calculations'!S308</f>
        <v>0</v>
      </c>
      <c r="AW309" s="51">
        <f>'Details and Calculations'!AI308</f>
        <v>1</v>
      </c>
      <c r="AX309" s="51">
        <f>'Details and Calculations'!BY308</f>
        <v>1</v>
      </c>
      <c r="AY309" s="51">
        <f>'Details and Calculations'!CG308</f>
        <v>1</v>
      </c>
      <c r="AZ309" s="51">
        <f>'Details and Calculations'!CI308</f>
        <v>1</v>
      </c>
      <c r="BA309" s="51">
        <f t="shared" si="154"/>
        <v>1</v>
      </c>
      <c r="BB309" s="52">
        <f>'Details and Calculations'!Y308</f>
        <v>2</v>
      </c>
      <c r="BC309" s="52">
        <f>'Details and Calculations'!AC308</f>
        <v>1</v>
      </c>
      <c r="BD309" s="52">
        <f>'Details and Calculations'!AK308</f>
        <v>2</v>
      </c>
      <c r="BE309" s="52">
        <f>'Details and Calculations'!AN308</f>
        <v>35000</v>
      </c>
      <c r="BF309" s="52">
        <f>'Details and Calculations'!AP308</f>
        <v>7</v>
      </c>
      <c r="BG309" s="52">
        <f>'Details and Calculations'!AT308</f>
        <v>12</v>
      </c>
      <c r="BH309" s="52">
        <f>'Details and Calculations'!AY308</f>
        <v>2</v>
      </c>
      <c r="BI309" s="52">
        <f>'Details and Calculations'!BB308</f>
        <v>35000</v>
      </c>
      <c r="BJ309" s="52" t="str">
        <f>'Details and Calculations'!BD308</f>
        <v xml:space="preserve"> </v>
      </c>
      <c r="BK309" s="52">
        <f>'Details and Calculations'!CA308</f>
        <v>1</v>
      </c>
      <c r="BL309" s="43">
        <f>'Details and Calculations'!AA308</f>
        <v>1</v>
      </c>
      <c r="BM309" s="43" t="str">
        <f>'Details and Calculations'!AB308</f>
        <v/>
      </c>
      <c r="BN309" s="43">
        <f>'Details and Calculations'!AD308</f>
        <v>2003</v>
      </c>
      <c r="BO309" s="43">
        <f>'Details and Calculations'!AJ308</f>
        <v>1</v>
      </c>
      <c r="BP309" s="43">
        <f>'Details and Calculations'!AL308</f>
        <v>2003</v>
      </c>
      <c r="BQ309" s="43">
        <f>'Details and Calculations'!AO308</f>
        <v>1</v>
      </c>
      <c r="BR309" s="43">
        <f>'Details and Calculations'!AQ308</f>
        <v>2003</v>
      </c>
      <c r="BS309" s="43">
        <f>'Details and Calculations'!AS308</f>
        <v>1</v>
      </c>
      <c r="BT309" s="43">
        <f>'Details and Calculations'!AV308</f>
        <v>2003</v>
      </c>
      <c r="BU309" s="43">
        <f>'Details and Calculations'!AX308</f>
        <v>1</v>
      </c>
      <c r="BV309" s="43">
        <f>'Details and Calculations'!AZ308</f>
        <v>2003</v>
      </c>
      <c r="BW309" s="43">
        <f>'Details and Calculations'!BC308</f>
        <v>0</v>
      </c>
      <c r="BX309" s="43" t="str">
        <f>'Details and Calculations'!BE308</f>
        <v xml:space="preserve"> </v>
      </c>
      <c r="BY309" s="43" t="str">
        <f>'Details and Calculations'!BG308</f>
        <v xml:space="preserve"> </v>
      </c>
      <c r="BZ309" s="43" t="str">
        <f>'Details and Calculations'!BH308</f>
        <v xml:space="preserve"> </v>
      </c>
      <c r="CA309" s="43">
        <f>'Details and Calculations'!BJ308</f>
        <v>0</v>
      </c>
      <c r="CB309" s="43" t="str">
        <f>'Details and Calculations'!BK308</f>
        <v/>
      </c>
      <c r="CC309" s="43" t="str">
        <f>'Details and Calculations'!BL308</f>
        <v xml:space="preserve"> </v>
      </c>
      <c r="CD309" s="43" t="str">
        <f>'Details and Calculations'!BN308</f>
        <v xml:space="preserve"> </v>
      </c>
      <c r="CE309" s="43" t="str">
        <f>'Details and Calculations'!BO308</f>
        <v xml:space="preserve"> </v>
      </c>
      <c r="CF309" s="43">
        <f>'Details and Calculations'!BZ308</f>
        <v>1</v>
      </c>
      <c r="CG309" s="43">
        <f>'Details and Calculations'!CB308</f>
        <v>2003</v>
      </c>
      <c r="CH309" s="31"/>
      <c r="CI309" s="53"/>
    </row>
    <row r="310" spans="1:87" x14ac:dyDescent="0.3">
      <c r="A310" s="43">
        <f>'Details and Calculations'!A309</f>
        <v>2017</v>
      </c>
      <c r="B310" s="43" t="str">
        <f>'Details and Calculations'!C309</f>
        <v>Rwanda</v>
      </c>
      <c r="C310" s="43" t="str">
        <f>'Details and Calculations'!D309</f>
        <v>Rulindo</v>
      </c>
      <c r="D310" s="43" t="str">
        <f>'Details and Calculations'!E309</f>
        <v>Base</v>
      </c>
      <c r="E310" s="43" t="str">
        <f>'Details and Calculations'!F309</f>
        <v>Rwamahwa</v>
      </c>
      <c r="F310" s="43" t="str">
        <f>'Details and Calculations'!G309</f>
        <v>Karambi</v>
      </c>
      <c r="G310" s="43" t="str">
        <f>'Details and Calculations'!H309</f>
        <v/>
      </c>
      <c r="H310" s="43" t="str">
        <f>'Details and Calculations'!I309</f>
        <v/>
      </c>
      <c r="I310" s="43" t="str">
        <f>'Details and Calculations'!J309</f>
        <v>Rwankende</v>
      </c>
      <c r="J310" s="43">
        <f>'Details and Calculations'!K309</f>
        <v>192</v>
      </c>
      <c r="K310" s="43">
        <f>'Details and Calculations'!O309</f>
        <v>180</v>
      </c>
      <c r="L310" s="43">
        <f>'Details and Calculations'!P310</f>
        <v>112</v>
      </c>
      <c r="M310" s="43" t="str">
        <f>'Details and Calculations'!U309</f>
        <v>Piped Network -- Gravity Only</v>
      </c>
      <c r="N310" s="43">
        <f>'Details and Calculations'!V309</f>
        <v>2012</v>
      </c>
      <c r="O310" s="43" t="str">
        <f>'Details and Calculations'!W309</f>
        <v>Padiri</v>
      </c>
      <c r="P310" s="43" t="str">
        <f>'Details and Calculations'!X309</f>
        <v>Spring|Groundwater (Well, Etc.)</v>
      </c>
      <c r="Q310" s="44" t="str">
        <f t="shared" si="137"/>
        <v>Low Risk</v>
      </c>
      <c r="R310" s="44" t="str">
        <f t="shared" si="138"/>
        <v>Low Risk</v>
      </c>
      <c r="S310" s="45" t="str">
        <f t="shared" si="139"/>
        <v>Intermediate Level of Service</v>
      </c>
      <c r="T310" s="62" t="str">
        <f t="shared" si="136"/>
        <v>Low Priority</v>
      </c>
      <c r="U310" s="46">
        <f t="shared" si="140"/>
        <v>7</v>
      </c>
      <c r="V310" s="28" t="str">
        <f t="shared" si="141"/>
        <v>Repair or Replace Components</v>
      </c>
      <c r="W310" s="47" t="str">
        <f t="shared" si="142"/>
        <v>Kiosk/Tap Stand</v>
      </c>
      <c r="X310" s="27" t="str">
        <f t="shared" si="143"/>
        <v>Create Plan To Repair or Replace Components</v>
      </c>
      <c r="Y310" s="48">
        <f t="shared" si="144"/>
        <v>29</v>
      </c>
      <c r="Z310" s="48">
        <f t="shared" si="145"/>
        <v>19</v>
      </c>
      <c r="AA310" s="48">
        <f t="shared" si="146"/>
        <v>25</v>
      </c>
      <c r="AB310" s="48">
        <f t="shared" si="147"/>
        <v>15</v>
      </c>
      <c r="AC310" s="48" t="str">
        <f t="shared" si="148"/>
        <v xml:space="preserve"> </v>
      </c>
      <c r="AD310" s="48" t="str">
        <f t="shared" si="149"/>
        <v xml:space="preserve"> </v>
      </c>
      <c r="AE310" s="48" t="str">
        <f t="shared" si="150"/>
        <v xml:space="preserve"> </v>
      </c>
      <c r="AF310" s="48" t="str">
        <f t="shared" si="151"/>
        <v xml:space="preserve"> </v>
      </c>
      <c r="AG310" s="49" t="str">
        <f t="shared" si="152"/>
        <v/>
      </c>
      <c r="AH310" s="48">
        <f t="shared" si="153"/>
        <v>15</v>
      </c>
      <c r="AI310" s="50">
        <f>'Details and Calculations'!AE309</f>
        <v>1</v>
      </c>
      <c r="AJ310" s="50">
        <f>'Details and Calculations'!AM309</f>
        <v>1</v>
      </c>
      <c r="AK310" s="50">
        <f>'Details and Calculations'!AR309</f>
        <v>1</v>
      </c>
      <c r="AL310" s="50">
        <f>'Details and Calculations'!AW309</f>
        <v>1</v>
      </c>
      <c r="AM310" s="50" t="str">
        <f>'Details and Calculations'!BA309</f>
        <v xml:space="preserve"> </v>
      </c>
      <c r="AN310" s="50" t="str">
        <f>'Details and Calculations'!BF309</f>
        <v xml:space="preserve"> </v>
      </c>
      <c r="AO310" s="50" t="str">
        <f>'Details and Calculations'!BI309</f>
        <v xml:space="preserve"> </v>
      </c>
      <c r="AP310" s="50" t="str">
        <f>'Details and Calculations'!BM309</f>
        <v xml:space="preserve"> </v>
      </c>
      <c r="AQ310" s="50" t="str">
        <f>'Details and Calculations'!BP309</f>
        <v xml:space="preserve"> </v>
      </c>
      <c r="AR310" s="50">
        <f>'Details and Calculations'!CC309</f>
        <v>2</v>
      </c>
      <c r="AS310" s="50">
        <f>'Details and Calculations'!CJ309</f>
        <v>1</v>
      </c>
      <c r="AT310" s="51">
        <f>'Details and Calculations'!T309</f>
        <v>1</v>
      </c>
      <c r="AU310" s="51">
        <f>'Details and Calculations'!Z309</f>
        <v>1</v>
      </c>
      <c r="AV310" s="51">
        <f>'Details and Calculations'!S309</f>
        <v>1</v>
      </c>
      <c r="AW310" s="51">
        <f>'Details and Calculations'!AI309</f>
        <v>1</v>
      </c>
      <c r="AX310" s="51">
        <f>'Details and Calculations'!BY309</f>
        <v>1</v>
      </c>
      <c r="AY310" s="51">
        <f>'Details and Calculations'!CG309</f>
        <v>1</v>
      </c>
      <c r="AZ310" s="51">
        <f>'Details and Calculations'!CI309</f>
        <v>0</v>
      </c>
      <c r="BA310" s="51">
        <f t="shared" si="154"/>
        <v>1</v>
      </c>
      <c r="BB310" s="52">
        <f>'Details and Calculations'!Y309</f>
        <v>3</v>
      </c>
      <c r="BC310" s="52">
        <f>'Details and Calculations'!AC309</f>
        <v>2</v>
      </c>
      <c r="BD310" s="52">
        <f>'Details and Calculations'!AK309</f>
        <v>1</v>
      </c>
      <c r="BE310" s="52">
        <f>'Details and Calculations'!AN309</f>
        <v>6450</v>
      </c>
      <c r="BF310" s="52">
        <f>'Details and Calculations'!AP309</f>
        <v>2</v>
      </c>
      <c r="BG310" s="52">
        <f>'Details and Calculations'!AT309</f>
        <v>2</v>
      </c>
      <c r="BH310" s="52" t="str">
        <f>'Details and Calculations'!AY309</f>
        <v xml:space="preserve"> </v>
      </c>
      <c r="BI310" s="52" t="str">
        <f>'Details and Calculations'!BB309</f>
        <v xml:space="preserve"> </v>
      </c>
      <c r="BJ310" s="52" t="str">
        <f>'Details and Calculations'!BD309</f>
        <v xml:space="preserve"> </v>
      </c>
      <c r="BK310" s="52">
        <f>'Details and Calculations'!CA309</f>
        <v>1</v>
      </c>
      <c r="BL310" s="43">
        <f>'Details and Calculations'!AA309</f>
        <v>1</v>
      </c>
      <c r="BM310" s="43" t="str">
        <f>'Details and Calculations'!AB309</f>
        <v>"Springbox" --Intake Structure At A Spring</v>
      </c>
      <c r="BN310" s="43">
        <f>'Details and Calculations'!AD309</f>
        <v>2016</v>
      </c>
      <c r="BO310" s="43">
        <f>'Details and Calculations'!AJ309</f>
        <v>1</v>
      </c>
      <c r="BP310" s="43">
        <f>'Details and Calculations'!AL309</f>
        <v>2016</v>
      </c>
      <c r="BQ310" s="43">
        <f>'Details and Calculations'!AO309</f>
        <v>1</v>
      </c>
      <c r="BR310" s="43">
        <f>'Details and Calculations'!AQ309</f>
        <v>2012</v>
      </c>
      <c r="BS310" s="43">
        <f>'Details and Calculations'!AS309</f>
        <v>1</v>
      </c>
      <c r="BT310" s="43">
        <f>'Details and Calculations'!AV309</f>
        <v>2012</v>
      </c>
      <c r="BU310" s="43">
        <f>'Details and Calculations'!AX309</f>
        <v>0</v>
      </c>
      <c r="BV310" s="43" t="str">
        <f>'Details and Calculations'!AZ309</f>
        <v xml:space="preserve"> </v>
      </c>
      <c r="BW310" s="43">
        <f>'Details and Calculations'!BC309</f>
        <v>0</v>
      </c>
      <c r="BX310" s="43" t="str">
        <f>'Details and Calculations'!BE309</f>
        <v xml:space="preserve"> </v>
      </c>
      <c r="BY310" s="43" t="str">
        <f>'Details and Calculations'!BG309</f>
        <v xml:space="preserve"> </v>
      </c>
      <c r="BZ310" s="43" t="str">
        <f>'Details and Calculations'!BH309</f>
        <v xml:space="preserve"> </v>
      </c>
      <c r="CA310" s="43">
        <f>'Details and Calculations'!BJ309</f>
        <v>0</v>
      </c>
      <c r="CB310" s="43" t="str">
        <f>'Details and Calculations'!BK309</f>
        <v/>
      </c>
      <c r="CC310" s="43" t="str">
        <f>'Details and Calculations'!BL309</f>
        <v xml:space="preserve"> </v>
      </c>
      <c r="CD310" s="43" t="str">
        <f>'Details and Calculations'!BN309</f>
        <v xml:space="preserve"> </v>
      </c>
      <c r="CE310" s="43" t="str">
        <f>'Details and Calculations'!BO309</f>
        <v xml:space="preserve"> </v>
      </c>
      <c r="CF310" s="43">
        <f>'Details and Calculations'!BZ309</f>
        <v>1</v>
      </c>
      <c r="CG310" s="43">
        <f>'Details and Calculations'!CB309</f>
        <v>2012</v>
      </c>
      <c r="CH310" s="31"/>
      <c r="CI310" s="53"/>
    </row>
    <row r="311" spans="1:87" x14ac:dyDescent="0.3">
      <c r="A311" s="43">
        <f>'Details and Calculations'!A310</f>
        <v>2017</v>
      </c>
      <c r="B311" s="43" t="str">
        <f>'Details and Calculations'!C310</f>
        <v>Rwanda</v>
      </c>
      <c r="C311" s="43" t="str">
        <f>'Details and Calculations'!D310</f>
        <v>Rulindo</v>
      </c>
      <c r="D311" s="43" t="str">
        <f>'Details and Calculations'!E310</f>
        <v>Masoro</v>
      </c>
      <c r="E311" s="43" t="str">
        <f>'Details and Calculations'!F310</f>
        <v>Shengampuri</v>
      </c>
      <c r="F311" s="43" t="str">
        <f>'Details and Calculations'!G310</f>
        <v>Umubuga</v>
      </c>
      <c r="G311" s="43" t="str">
        <f>'Details and Calculations'!H310</f>
        <v/>
      </c>
      <c r="H311" s="43" t="str">
        <f>'Details and Calculations'!I310</f>
        <v/>
      </c>
      <c r="I311" s="43" t="str">
        <f>'Details and Calculations'!J310</f>
        <v>Mutagata Gravity network</v>
      </c>
      <c r="J311" s="43">
        <f>'Details and Calculations'!K310</f>
        <v>175</v>
      </c>
      <c r="K311" s="43">
        <f>'Details and Calculations'!O310</f>
        <v>63</v>
      </c>
      <c r="L311" s="43" t="str">
        <f>'Details and Calculations'!P311</f>
        <v xml:space="preserve"> </v>
      </c>
      <c r="M311" s="43" t="str">
        <f>'Details and Calculations'!U310</f>
        <v>Piped Network -- Gravity Only</v>
      </c>
      <c r="N311" s="43">
        <f>'Details and Calculations'!V310</f>
        <v>2004</v>
      </c>
      <c r="O311" s="43" t="str">
        <f>'Details and Calculations'!W310</f>
        <v/>
      </c>
      <c r="P311" s="43" t="str">
        <f>'Details and Calculations'!X310</f>
        <v>Spring</v>
      </c>
      <c r="Q311" s="44" t="str">
        <f t="shared" si="137"/>
        <v>Low Risk</v>
      </c>
      <c r="R311" s="44" t="str">
        <f t="shared" si="138"/>
        <v>Medium Risk</v>
      </c>
      <c r="S311" s="45" t="str">
        <f t="shared" si="139"/>
        <v>Intermediate Level of Service</v>
      </c>
      <c r="T311" s="62" t="str">
        <f t="shared" si="136"/>
        <v>Low Priority</v>
      </c>
      <c r="U311" s="46">
        <f t="shared" si="140"/>
        <v>6</v>
      </c>
      <c r="V311" s="28" t="str">
        <f t="shared" si="141"/>
        <v>Repair or Replace Components</v>
      </c>
      <c r="W311" s="47" t="str">
        <f t="shared" si="142"/>
        <v xml:space="preserve">Intake Structure, Conduction Line, Storage Tank, Other Concrete Structures Distribution  Line, </v>
      </c>
      <c r="X311" s="27" t="str">
        <f t="shared" si="143"/>
        <v>Create Plan To Repair or Replace Components</v>
      </c>
      <c r="Y311" s="48">
        <f t="shared" si="144"/>
        <v>17</v>
      </c>
      <c r="Z311" s="48">
        <f t="shared" si="145"/>
        <v>7</v>
      </c>
      <c r="AA311" s="48">
        <f t="shared" si="146"/>
        <v>17</v>
      </c>
      <c r="AB311" s="48">
        <f t="shared" si="147"/>
        <v>7</v>
      </c>
      <c r="AC311" s="48">
        <f t="shared" si="148"/>
        <v>17</v>
      </c>
      <c r="AD311" s="48" t="str">
        <f t="shared" si="149"/>
        <v xml:space="preserve"> </v>
      </c>
      <c r="AE311" s="48" t="str">
        <f t="shared" si="150"/>
        <v xml:space="preserve"> </v>
      </c>
      <c r="AF311" s="48" t="str">
        <f t="shared" si="151"/>
        <v xml:space="preserve"> </v>
      </c>
      <c r="AG311" s="49" t="str">
        <f t="shared" si="152"/>
        <v/>
      </c>
      <c r="AH311" s="48">
        <f t="shared" si="153"/>
        <v>19</v>
      </c>
      <c r="AI311" s="50">
        <f>'Details and Calculations'!AE310</f>
        <v>2</v>
      </c>
      <c r="AJ311" s="50">
        <f>'Details and Calculations'!AM310</f>
        <v>2</v>
      </c>
      <c r="AK311" s="50">
        <f>'Details and Calculations'!AR310</f>
        <v>2</v>
      </c>
      <c r="AL311" s="50">
        <f>'Details and Calculations'!AW310</f>
        <v>2</v>
      </c>
      <c r="AM311" s="50">
        <f>'Details and Calculations'!BA310</f>
        <v>2</v>
      </c>
      <c r="AN311" s="50" t="str">
        <f>'Details and Calculations'!BF310</f>
        <v xml:space="preserve"> </v>
      </c>
      <c r="AO311" s="50" t="str">
        <f>'Details and Calculations'!BI310</f>
        <v xml:space="preserve"> </v>
      </c>
      <c r="AP311" s="50" t="str">
        <f>'Details and Calculations'!BM310</f>
        <v xml:space="preserve"> </v>
      </c>
      <c r="AQ311" s="50" t="str">
        <f>'Details and Calculations'!BP310</f>
        <v xml:space="preserve"> </v>
      </c>
      <c r="AR311" s="50">
        <f>'Details and Calculations'!CC310</f>
        <v>1</v>
      </c>
      <c r="AS311" s="50">
        <f>'Details and Calculations'!CJ310</f>
        <v>2</v>
      </c>
      <c r="AT311" s="51">
        <f>'Details and Calculations'!T310</f>
        <v>1</v>
      </c>
      <c r="AU311" s="51">
        <f>'Details and Calculations'!Z310</f>
        <v>1</v>
      </c>
      <c r="AV311" s="51">
        <f>'Details and Calculations'!S310</f>
        <v>0</v>
      </c>
      <c r="AW311" s="51">
        <f>'Details and Calculations'!AI310</f>
        <v>1</v>
      </c>
      <c r="AX311" s="51">
        <f>'Details and Calculations'!BY310</f>
        <v>1</v>
      </c>
      <c r="AY311" s="51">
        <f>'Details and Calculations'!CG310</f>
        <v>1</v>
      </c>
      <c r="AZ311" s="51">
        <f>'Details and Calculations'!CI310</f>
        <v>1</v>
      </c>
      <c r="BA311" s="51">
        <f t="shared" si="154"/>
        <v>0</v>
      </c>
      <c r="BB311" s="52">
        <f>'Details and Calculations'!Y310</f>
        <v>1</v>
      </c>
      <c r="BC311" s="52">
        <f>'Details and Calculations'!AC310</f>
        <v>1</v>
      </c>
      <c r="BD311" s="52">
        <f>'Details and Calculations'!AK310</f>
        <v>1</v>
      </c>
      <c r="BE311" s="52">
        <f>'Details and Calculations'!AN310</f>
        <v>3500</v>
      </c>
      <c r="BF311" s="52">
        <f>'Details and Calculations'!AP310</f>
        <v>6</v>
      </c>
      <c r="BG311" s="52">
        <f>'Details and Calculations'!AT310</f>
        <v>4</v>
      </c>
      <c r="BH311" s="52">
        <f>'Details and Calculations'!AY310</f>
        <v>2</v>
      </c>
      <c r="BI311" s="52">
        <f>'Details and Calculations'!BB310</f>
        <v>4500</v>
      </c>
      <c r="BJ311" s="52" t="str">
        <f>'Details and Calculations'!BD310</f>
        <v xml:space="preserve"> </v>
      </c>
      <c r="BK311" s="52">
        <f>'Details and Calculations'!CA310</f>
        <v>12</v>
      </c>
      <c r="BL311" s="43">
        <f>'Details and Calculations'!AA310</f>
        <v>1</v>
      </c>
      <c r="BM311" s="43" t="str">
        <f>'Details and Calculations'!AB310</f>
        <v>"Springbox" --Intake Structure At A Spring</v>
      </c>
      <c r="BN311" s="43">
        <f>'Details and Calculations'!AD310</f>
        <v>2004</v>
      </c>
      <c r="BO311" s="43">
        <f>'Details and Calculations'!AJ310</f>
        <v>1</v>
      </c>
      <c r="BP311" s="43">
        <f>'Details and Calculations'!AL310</f>
        <v>2004</v>
      </c>
      <c r="BQ311" s="43">
        <f>'Details and Calculations'!AO310</f>
        <v>1</v>
      </c>
      <c r="BR311" s="43">
        <f>'Details and Calculations'!AQ310</f>
        <v>2004</v>
      </c>
      <c r="BS311" s="43">
        <f>'Details and Calculations'!AS310</f>
        <v>1</v>
      </c>
      <c r="BT311" s="43">
        <f>'Details and Calculations'!AV310</f>
        <v>2004</v>
      </c>
      <c r="BU311" s="43">
        <f>'Details and Calculations'!AX310</f>
        <v>1</v>
      </c>
      <c r="BV311" s="43">
        <f>'Details and Calculations'!AZ310</f>
        <v>2004</v>
      </c>
      <c r="BW311" s="43">
        <f>'Details and Calculations'!BC310</f>
        <v>0</v>
      </c>
      <c r="BX311" s="43" t="str">
        <f>'Details and Calculations'!BE310</f>
        <v xml:space="preserve"> </v>
      </c>
      <c r="BY311" s="43" t="str">
        <f>'Details and Calculations'!BG310</f>
        <v xml:space="preserve"> </v>
      </c>
      <c r="BZ311" s="43" t="str">
        <f>'Details and Calculations'!BH310</f>
        <v xml:space="preserve"> </v>
      </c>
      <c r="CA311" s="43">
        <f>'Details and Calculations'!BJ310</f>
        <v>0</v>
      </c>
      <c r="CB311" s="43" t="str">
        <f>'Details and Calculations'!BK310</f>
        <v/>
      </c>
      <c r="CC311" s="43" t="str">
        <f>'Details and Calculations'!BL310</f>
        <v xml:space="preserve"> </v>
      </c>
      <c r="CD311" s="43" t="str">
        <f>'Details and Calculations'!BN310</f>
        <v xml:space="preserve"> </v>
      </c>
      <c r="CE311" s="43" t="str">
        <f>'Details and Calculations'!BO310</f>
        <v xml:space="preserve"> </v>
      </c>
      <c r="CF311" s="43">
        <f>'Details and Calculations'!BZ310</f>
        <v>1</v>
      </c>
      <c r="CG311" s="43">
        <f>'Details and Calculations'!CB310</f>
        <v>2016</v>
      </c>
      <c r="CH311" s="31"/>
      <c r="CI311" s="53"/>
    </row>
    <row r="312" spans="1:87" x14ac:dyDescent="0.3">
      <c r="A312" s="43">
        <f>'Details and Calculations'!A311</f>
        <v>2017</v>
      </c>
      <c r="B312" s="43" t="str">
        <f>'Details and Calculations'!C311</f>
        <v>Rwanda</v>
      </c>
      <c r="C312" s="43" t="str">
        <f>'Details and Calculations'!D311</f>
        <v>Rulindo</v>
      </c>
      <c r="D312" s="43" t="str">
        <f>'Details and Calculations'!E311</f>
        <v>Base</v>
      </c>
      <c r="E312" s="43" t="str">
        <f>'Details and Calculations'!F311</f>
        <v>Gitare</v>
      </c>
      <c r="F312" s="43" t="str">
        <f>'Details and Calculations'!G311</f>
        <v>Gihora</v>
      </c>
      <c r="G312" s="43" t="str">
        <f>'Details and Calculations'!H311</f>
        <v/>
      </c>
      <c r="H312" s="43" t="str">
        <f>'Details and Calculations'!I311</f>
        <v/>
      </c>
      <c r="I312" s="43" t="str">
        <f>'Details and Calculations'!J311</f>
        <v>Gihora2 water point/Rutomvu gravity</v>
      </c>
      <c r="J312" s="43">
        <f>'Details and Calculations'!K311</f>
        <v>101</v>
      </c>
      <c r="K312" s="43">
        <f>'Details and Calculations'!O311</f>
        <v>101</v>
      </c>
      <c r="L312" s="43" t="str">
        <f>'Details and Calculations'!P312</f>
        <v xml:space="preserve"> </v>
      </c>
      <c r="M312" s="43" t="str">
        <f>'Details and Calculations'!U311</f>
        <v>Piped Network -- Gravity Only</v>
      </c>
      <c r="N312" s="43">
        <f>'Details and Calculations'!V311</f>
        <v>2013</v>
      </c>
      <c r="O312" s="43" t="str">
        <f>'Details and Calculations'!W311</f>
        <v>Gor</v>
      </c>
      <c r="P312" s="43" t="str">
        <f>'Details and Calculations'!X311</f>
        <v>Spring</v>
      </c>
      <c r="Q312" s="44" t="str">
        <f t="shared" si="137"/>
        <v>Low Risk</v>
      </c>
      <c r="R312" s="44" t="str">
        <f t="shared" si="138"/>
        <v>Low Risk</v>
      </c>
      <c r="S312" s="45" t="str">
        <f t="shared" si="139"/>
        <v>Intermediate Level of Service</v>
      </c>
      <c r="T312" s="62" t="str">
        <f t="shared" si="136"/>
        <v>Low Priority</v>
      </c>
      <c r="U312" s="46">
        <f t="shared" si="140"/>
        <v>7</v>
      </c>
      <c r="V312" s="28" t="str">
        <f t="shared" si="141"/>
        <v>Repair or Replace Components</v>
      </c>
      <c r="W312" s="47" t="str">
        <f t="shared" si="142"/>
        <v>Kiosk/Tap Stand</v>
      </c>
      <c r="X312" s="27" t="str">
        <f t="shared" si="143"/>
        <v>Create Plan To Repair or Replace Components</v>
      </c>
      <c r="Y312" s="48" t="str">
        <f t="shared" si="144"/>
        <v xml:space="preserve"> </v>
      </c>
      <c r="Z312" s="48" t="str">
        <f t="shared" si="145"/>
        <v xml:space="preserve"> </v>
      </c>
      <c r="AA312" s="48">
        <f t="shared" si="146"/>
        <v>26</v>
      </c>
      <c r="AB312" s="48" t="str">
        <f t="shared" si="147"/>
        <v xml:space="preserve"> </v>
      </c>
      <c r="AC312" s="48" t="str">
        <f t="shared" si="148"/>
        <v xml:space="preserve"> </v>
      </c>
      <c r="AD312" s="48" t="str">
        <f t="shared" si="149"/>
        <v xml:space="preserve"> </v>
      </c>
      <c r="AE312" s="48" t="str">
        <f t="shared" si="150"/>
        <v xml:space="preserve"> </v>
      </c>
      <c r="AF312" s="48" t="str">
        <f t="shared" si="151"/>
        <v xml:space="preserve"> </v>
      </c>
      <c r="AG312" s="49" t="str">
        <f t="shared" si="152"/>
        <v/>
      </c>
      <c r="AH312" s="48">
        <f t="shared" si="153"/>
        <v>16</v>
      </c>
      <c r="AI312" s="50" t="str">
        <f>'Details and Calculations'!AE311</f>
        <v xml:space="preserve"> </v>
      </c>
      <c r="AJ312" s="50" t="str">
        <f>'Details and Calculations'!AM311</f>
        <v xml:space="preserve"> </v>
      </c>
      <c r="AK312" s="50">
        <f>'Details and Calculations'!AR311</f>
        <v>1</v>
      </c>
      <c r="AL312" s="50" t="str">
        <f>'Details and Calculations'!AW311</f>
        <v xml:space="preserve"> </v>
      </c>
      <c r="AM312" s="50" t="str">
        <f>'Details and Calculations'!BA311</f>
        <v xml:space="preserve"> </v>
      </c>
      <c r="AN312" s="50" t="str">
        <f>'Details and Calculations'!BF311</f>
        <v xml:space="preserve"> </v>
      </c>
      <c r="AO312" s="50" t="str">
        <f>'Details and Calculations'!BI311</f>
        <v xml:space="preserve"> </v>
      </c>
      <c r="AP312" s="50" t="str">
        <f>'Details and Calculations'!BM311</f>
        <v xml:space="preserve"> </v>
      </c>
      <c r="AQ312" s="50" t="str">
        <f>'Details and Calculations'!BP311</f>
        <v xml:space="preserve"> </v>
      </c>
      <c r="AR312" s="50">
        <f>'Details and Calculations'!CC311</f>
        <v>2</v>
      </c>
      <c r="AS312" s="50">
        <f>'Details and Calculations'!CJ311</f>
        <v>1</v>
      </c>
      <c r="AT312" s="51">
        <f>'Details and Calculations'!T311</f>
        <v>1</v>
      </c>
      <c r="AU312" s="51">
        <f>'Details and Calculations'!Z311</f>
        <v>1</v>
      </c>
      <c r="AV312" s="51">
        <f>'Details and Calculations'!S311</f>
        <v>0</v>
      </c>
      <c r="AW312" s="51">
        <f>'Details and Calculations'!AI311</f>
        <v>1</v>
      </c>
      <c r="AX312" s="51">
        <f>'Details and Calculations'!BY311</f>
        <v>1</v>
      </c>
      <c r="AY312" s="51">
        <f>'Details and Calculations'!CG311</f>
        <v>1</v>
      </c>
      <c r="AZ312" s="51">
        <f>'Details and Calculations'!CI311</f>
        <v>1</v>
      </c>
      <c r="BA312" s="51">
        <f t="shared" si="154"/>
        <v>1</v>
      </c>
      <c r="BB312" s="52">
        <f>'Details and Calculations'!Y311</f>
        <v>1</v>
      </c>
      <c r="BC312" s="52" t="str">
        <f>'Details and Calculations'!AC311</f>
        <v xml:space="preserve"> </v>
      </c>
      <c r="BD312" s="52" t="str">
        <f>'Details and Calculations'!AK311</f>
        <v xml:space="preserve"> </v>
      </c>
      <c r="BE312" s="52" t="str">
        <f>'Details and Calculations'!AN311</f>
        <v xml:space="preserve"> </v>
      </c>
      <c r="BF312" s="52">
        <f>'Details and Calculations'!AP311</f>
        <v>1</v>
      </c>
      <c r="BG312" s="52" t="str">
        <f>'Details and Calculations'!AT311</f>
        <v xml:space="preserve"> </v>
      </c>
      <c r="BH312" s="52" t="str">
        <f>'Details and Calculations'!AY311</f>
        <v xml:space="preserve"> </v>
      </c>
      <c r="BI312" s="52" t="str">
        <f>'Details and Calculations'!BB311</f>
        <v xml:space="preserve"> </v>
      </c>
      <c r="BJ312" s="52" t="str">
        <f>'Details and Calculations'!BD311</f>
        <v xml:space="preserve"> </v>
      </c>
      <c r="BK312" s="52">
        <f>'Details and Calculations'!CA311</f>
        <v>1</v>
      </c>
      <c r="BL312" s="43">
        <f>'Details and Calculations'!AA311</f>
        <v>0</v>
      </c>
      <c r="BM312" s="43" t="str">
        <f>'Details and Calculations'!AB311</f>
        <v/>
      </c>
      <c r="BN312" s="43" t="str">
        <f>'Details and Calculations'!AD311</f>
        <v xml:space="preserve"> </v>
      </c>
      <c r="BO312" s="43">
        <f>'Details and Calculations'!AJ311</f>
        <v>0</v>
      </c>
      <c r="BP312" s="43" t="str">
        <f>'Details and Calculations'!AL311</f>
        <v xml:space="preserve"> </v>
      </c>
      <c r="BQ312" s="43">
        <f>'Details and Calculations'!AO311</f>
        <v>1</v>
      </c>
      <c r="BR312" s="43">
        <f>'Details and Calculations'!AQ311</f>
        <v>2013</v>
      </c>
      <c r="BS312" s="43">
        <f>'Details and Calculations'!AS311</f>
        <v>0</v>
      </c>
      <c r="BT312" s="43" t="str">
        <f>'Details and Calculations'!AV311</f>
        <v xml:space="preserve"> </v>
      </c>
      <c r="BU312" s="43">
        <f>'Details and Calculations'!AX311</f>
        <v>0</v>
      </c>
      <c r="BV312" s="43" t="str">
        <f>'Details and Calculations'!AZ311</f>
        <v xml:space="preserve"> </v>
      </c>
      <c r="BW312" s="43">
        <f>'Details and Calculations'!BC311</f>
        <v>0</v>
      </c>
      <c r="BX312" s="43" t="str">
        <f>'Details and Calculations'!BE311</f>
        <v xml:space="preserve"> </v>
      </c>
      <c r="BY312" s="43" t="str">
        <f>'Details and Calculations'!BG311</f>
        <v xml:space="preserve"> </v>
      </c>
      <c r="BZ312" s="43" t="str">
        <f>'Details and Calculations'!BH311</f>
        <v xml:space="preserve"> </v>
      </c>
      <c r="CA312" s="43">
        <f>'Details and Calculations'!BJ311</f>
        <v>0</v>
      </c>
      <c r="CB312" s="43" t="str">
        <f>'Details and Calculations'!BK311</f>
        <v/>
      </c>
      <c r="CC312" s="43" t="str">
        <f>'Details and Calculations'!BL311</f>
        <v xml:space="preserve"> </v>
      </c>
      <c r="CD312" s="43" t="str">
        <f>'Details and Calculations'!BN311</f>
        <v xml:space="preserve"> </v>
      </c>
      <c r="CE312" s="43" t="str">
        <f>'Details and Calculations'!BO311</f>
        <v xml:space="preserve"> </v>
      </c>
      <c r="CF312" s="43">
        <f>'Details and Calculations'!BZ311</f>
        <v>1</v>
      </c>
      <c r="CG312" s="43">
        <f>'Details and Calculations'!CB311</f>
        <v>2013</v>
      </c>
      <c r="CH312" s="31"/>
      <c r="CI312" s="53"/>
    </row>
    <row r="313" spans="1:87" x14ac:dyDescent="0.3">
      <c r="A313" s="43">
        <f>'Details and Calculations'!A312</f>
        <v>2017</v>
      </c>
      <c r="B313" s="43" t="str">
        <f>'Details and Calculations'!C312</f>
        <v>Rwanda</v>
      </c>
      <c r="C313" s="43" t="str">
        <f>'Details and Calculations'!D312</f>
        <v>Rulindo</v>
      </c>
      <c r="D313" s="43" t="str">
        <f>'Details and Calculations'!E312</f>
        <v>Tumba</v>
      </c>
      <c r="E313" s="43" t="str">
        <f>'Details and Calculations'!F312</f>
        <v>Gahabwa</v>
      </c>
      <c r="F313" s="43" t="str">
        <f>'Details and Calculations'!G312</f>
        <v>Kagusa</v>
      </c>
      <c r="G313" s="43" t="str">
        <f>'Details and Calculations'!H312</f>
        <v/>
      </c>
      <c r="H313" s="43" t="str">
        <f>'Details and Calculations'!I312</f>
        <v/>
      </c>
      <c r="I313" s="43" t="str">
        <f>'Details and Calculations'!J312</f>
        <v>Kagusa water point/Nyirambuga pumping</v>
      </c>
      <c r="J313" s="43">
        <f>'Details and Calculations'!K312</f>
        <v>146</v>
      </c>
      <c r="K313" s="43">
        <f>'Details and Calculations'!O312</f>
        <v>146</v>
      </c>
      <c r="L313" s="43">
        <f>'Details and Calculations'!P313</f>
        <v>71</v>
      </c>
      <c r="M313" s="43" t="str">
        <f>'Details and Calculations'!U312</f>
        <v>Piped Network With Pump</v>
      </c>
      <c r="N313" s="43">
        <f>'Details and Calculations'!V312</f>
        <v>2015</v>
      </c>
      <c r="O313" s="43" t="str">
        <f>'Details and Calculations'!W312</f>
        <v>Governement (District, Wasac) And Water For People</v>
      </c>
      <c r="P313" s="43" t="str">
        <f>'Details and Calculations'!X312</f>
        <v>Spring</v>
      </c>
      <c r="Q313" s="44" t="str">
        <f t="shared" si="137"/>
        <v>Low Risk</v>
      </c>
      <c r="R313" s="44" t="str">
        <f t="shared" si="138"/>
        <v>Low Risk</v>
      </c>
      <c r="S313" s="45" t="str">
        <f t="shared" si="139"/>
        <v>Intermediate Level of Service</v>
      </c>
      <c r="T313" s="62" t="str">
        <f t="shared" si="136"/>
        <v>Low Priority</v>
      </c>
      <c r="U313" s="46">
        <f t="shared" si="140"/>
        <v>7</v>
      </c>
      <c r="V313" s="28" t="str">
        <f t="shared" si="141"/>
        <v>Perform Routine Preventative Maintenance</v>
      </c>
      <c r="W313" s="47" t="str">
        <f t="shared" si="142"/>
        <v/>
      </c>
      <c r="X313" s="27" t="str">
        <f t="shared" si="143"/>
        <v>Maintain O&amp;M and Routine Monitoring</v>
      </c>
      <c r="Y313" s="48" t="str">
        <f t="shared" si="144"/>
        <v xml:space="preserve"> </v>
      </c>
      <c r="Z313" s="48" t="str">
        <f t="shared" si="145"/>
        <v xml:space="preserve"> </v>
      </c>
      <c r="AA313" s="48">
        <f t="shared" si="146"/>
        <v>28</v>
      </c>
      <c r="AB313" s="48" t="str">
        <f t="shared" si="147"/>
        <v xml:space="preserve"> </v>
      </c>
      <c r="AC313" s="48" t="str">
        <f t="shared" si="148"/>
        <v xml:space="preserve"> </v>
      </c>
      <c r="AD313" s="48" t="str">
        <f t="shared" si="149"/>
        <v xml:space="preserve"> </v>
      </c>
      <c r="AE313" s="48" t="str">
        <f t="shared" si="150"/>
        <v xml:space="preserve"> </v>
      </c>
      <c r="AF313" s="48" t="str">
        <f t="shared" si="151"/>
        <v xml:space="preserve"> </v>
      </c>
      <c r="AG313" s="49" t="str">
        <f t="shared" si="152"/>
        <v/>
      </c>
      <c r="AH313" s="48">
        <f t="shared" si="153"/>
        <v>18</v>
      </c>
      <c r="AI313" s="50" t="str">
        <f>'Details and Calculations'!AE312</f>
        <v xml:space="preserve"> </v>
      </c>
      <c r="AJ313" s="50" t="str">
        <f>'Details and Calculations'!AM312</f>
        <v xml:space="preserve"> </v>
      </c>
      <c r="AK313" s="50">
        <f>'Details and Calculations'!AR312</f>
        <v>1</v>
      </c>
      <c r="AL313" s="50" t="str">
        <f>'Details and Calculations'!AW312</f>
        <v xml:space="preserve"> </v>
      </c>
      <c r="AM313" s="50" t="str">
        <f>'Details and Calculations'!BA312</f>
        <v xml:space="preserve"> </v>
      </c>
      <c r="AN313" s="50" t="str">
        <f>'Details and Calculations'!BF312</f>
        <v xml:space="preserve"> </v>
      </c>
      <c r="AO313" s="50" t="str">
        <f>'Details and Calculations'!BI312</f>
        <v xml:space="preserve"> </v>
      </c>
      <c r="AP313" s="50" t="str">
        <f>'Details and Calculations'!BM312</f>
        <v xml:space="preserve"> </v>
      </c>
      <c r="AQ313" s="50" t="str">
        <f>'Details and Calculations'!BP312</f>
        <v xml:space="preserve"> </v>
      </c>
      <c r="AR313" s="50">
        <f>'Details and Calculations'!CC312</f>
        <v>1</v>
      </c>
      <c r="AS313" s="50">
        <f>'Details and Calculations'!CJ312</f>
        <v>1</v>
      </c>
      <c r="AT313" s="51">
        <f>'Details and Calculations'!T312</f>
        <v>1</v>
      </c>
      <c r="AU313" s="51">
        <f>'Details and Calculations'!Z312</f>
        <v>1</v>
      </c>
      <c r="AV313" s="51">
        <f>'Details and Calculations'!S312</f>
        <v>0</v>
      </c>
      <c r="AW313" s="51">
        <f>'Details and Calculations'!AI312</f>
        <v>1</v>
      </c>
      <c r="AX313" s="51">
        <f>'Details and Calculations'!BY312</f>
        <v>1</v>
      </c>
      <c r="AY313" s="51">
        <f>'Details and Calculations'!CG312</f>
        <v>1</v>
      </c>
      <c r="AZ313" s="51">
        <f>'Details and Calculations'!CI312</f>
        <v>1</v>
      </c>
      <c r="BA313" s="51">
        <f t="shared" si="154"/>
        <v>1</v>
      </c>
      <c r="BB313" s="52">
        <f>'Details and Calculations'!Y312</f>
        <v>11</v>
      </c>
      <c r="BC313" s="52" t="str">
        <f>'Details and Calculations'!AC312</f>
        <v xml:space="preserve"> </v>
      </c>
      <c r="BD313" s="52" t="str">
        <f>'Details and Calculations'!AK312</f>
        <v xml:space="preserve"> </v>
      </c>
      <c r="BE313" s="52" t="str">
        <f>'Details and Calculations'!AN312</f>
        <v xml:space="preserve"> </v>
      </c>
      <c r="BF313" s="52">
        <f>'Details and Calculations'!AP312</f>
        <v>1</v>
      </c>
      <c r="BG313" s="52" t="str">
        <f>'Details and Calculations'!AT312</f>
        <v xml:space="preserve"> </v>
      </c>
      <c r="BH313" s="52" t="str">
        <f>'Details and Calculations'!AY312</f>
        <v xml:space="preserve"> </v>
      </c>
      <c r="BI313" s="52" t="str">
        <f>'Details and Calculations'!BB312</f>
        <v xml:space="preserve"> </v>
      </c>
      <c r="BJ313" s="52" t="str">
        <f>'Details and Calculations'!BD312</f>
        <v xml:space="preserve"> </v>
      </c>
      <c r="BK313" s="52">
        <f>'Details and Calculations'!CA312</f>
        <v>2</v>
      </c>
      <c r="BL313" s="43">
        <f>'Details and Calculations'!AA312</f>
        <v>0</v>
      </c>
      <c r="BM313" s="43" t="str">
        <f>'Details and Calculations'!AB312</f>
        <v/>
      </c>
      <c r="BN313" s="43" t="str">
        <f>'Details and Calculations'!AD312</f>
        <v xml:space="preserve"> </v>
      </c>
      <c r="BO313" s="43">
        <f>'Details and Calculations'!AJ312</f>
        <v>0</v>
      </c>
      <c r="BP313" s="43" t="str">
        <f>'Details and Calculations'!AL312</f>
        <v xml:space="preserve"> </v>
      </c>
      <c r="BQ313" s="43">
        <f>'Details and Calculations'!AO312</f>
        <v>1</v>
      </c>
      <c r="BR313" s="43">
        <f>'Details and Calculations'!AQ312</f>
        <v>2015</v>
      </c>
      <c r="BS313" s="43">
        <f>'Details and Calculations'!AS312</f>
        <v>0</v>
      </c>
      <c r="BT313" s="43" t="str">
        <f>'Details and Calculations'!AV312</f>
        <v xml:space="preserve"> </v>
      </c>
      <c r="BU313" s="43">
        <f>'Details and Calculations'!AX312</f>
        <v>0</v>
      </c>
      <c r="BV313" s="43" t="str">
        <f>'Details and Calculations'!AZ312</f>
        <v xml:space="preserve"> </v>
      </c>
      <c r="BW313" s="43">
        <f>'Details and Calculations'!BC312</f>
        <v>0</v>
      </c>
      <c r="BX313" s="43" t="str">
        <f>'Details and Calculations'!BE312</f>
        <v xml:space="preserve"> </v>
      </c>
      <c r="BY313" s="43" t="str">
        <f>'Details and Calculations'!BG312</f>
        <v xml:space="preserve"> </v>
      </c>
      <c r="BZ313" s="43" t="str">
        <f>'Details and Calculations'!BH312</f>
        <v xml:space="preserve"> </v>
      </c>
      <c r="CA313" s="43">
        <f>'Details and Calculations'!BJ312</f>
        <v>0</v>
      </c>
      <c r="CB313" s="43" t="str">
        <f>'Details and Calculations'!BK312</f>
        <v/>
      </c>
      <c r="CC313" s="43" t="str">
        <f>'Details and Calculations'!BL312</f>
        <v xml:space="preserve"> </v>
      </c>
      <c r="CD313" s="43" t="str">
        <f>'Details and Calculations'!BN312</f>
        <v xml:space="preserve"> </v>
      </c>
      <c r="CE313" s="43" t="str">
        <f>'Details and Calculations'!BO312</f>
        <v xml:space="preserve"> </v>
      </c>
      <c r="CF313" s="43">
        <f>'Details and Calculations'!BZ312</f>
        <v>1</v>
      </c>
      <c r="CG313" s="43">
        <f>'Details and Calculations'!CB312</f>
        <v>2015</v>
      </c>
      <c r="CH313" s="31"/>
      <c r="CI313" s="53"/>
    </row>
    <row r="314" spans="1:87" x14ac:dyDescent="0.3">
      <c r="A314" s="43">
        <f>'Details and Calculations'!A313</f>
        <v>2017</v>
      </c>
      <c r="B314" s="43" t="str">
        <f>'Details and Calculations'!C313</f>
        <v>Rwanda</v>
      </c>
      <c r="C314" s="43" t="str">
        <f>'Details and Calculations'!D313</f>
        <v>Rulindo</v>
      </c>
      <c r="D314" s="43" t="str">
        <f>'Details and Calculations'!E313</f>
        <v>Kinihira</v>
      </c>
      <c r="E314" s="43" t="str">
        <f>'Details and Calculations'!F313</f>
        <v>Karegamazi</v>
      </c>
      <c r="F314" s="43" t="str">
        <f>'Details and Calculations'!G313</f>
        <v>Buhita</v>
      </c>
      <c r="G314" s="43" t="str">
        <f>'Details and Calculations'!H313</f>
        <v/>
      </c>
      <c r="H314" s="43" t="str">
        <f>'Details and Calculations'!I313</f>
        <v/>
      </c>
      <c r="I314" s="43" t="str">
        <f>'Details and Calculations'!J313</f>
        <v>Miyove-Kinihira</v>
      </c>
      <c r="J314" s="43">
        <f>'Details and Calculations'!K313</f>
        <v>131</v>
      </c>
      <c r="K314" s="43">
        <f>'Details and Calculations'!O313</f>
        <v>60</v>
      </c>
      <c r="L314" s="43" t="str">
        <f>'Details and Calculations'!P314</f>
        <v xml:space="preserve"> </v>
      </c>
      <c r="M314" s="43" t="str">
        <f>'Details and Calculations'!U313</f>
        <v>Piped Network -- Gravity Only</v>
      </c>
      <c r="N314" s="43">
        <f>'Details and Calculations'!V313</f>
        <v>2001</v>
      </c>
      <c r="O314" s="43" t="str">
        <f>'Details and Calculations'!W313</f>
        <v>Gkww</v>
      </c>
      <c r="P314" s="43" t="str">
        <f>'Details and Calculations'!X313</f>
        <v>Spring</v>
      </c>
      <c r="Q314" s="44" t="str">
        <f t="shared" si="137"/>
        <v>High Risk</v>
      </c>
      <c r="R314" s="44" t="str">
        <f t="shared" si="138"/>
        <v>Medium Risk</v>
      </c>
      <c r="S314" s="45" t="str">
        <f t="shared" si="139"/>
        <v>Intermediate Level of Service</v>
      </c>
      <c r="T314" s="62" t="str">
        <f t="shared" si="136"/>
        <v>Medium Priority</v>
      </c>
      <c r="U314" s="46">
        <f t="shared" si="140"/>
        <v>6</v>
      </c>
      <c r="V314" s="28" t="str">
        <f t="shared" si="141"/>
        <v>Consider Replacing Aging Components</v>
      </c>
      <c r="W314" s="47" t="str">
        <f t="shared" si="142"/>
        <v>Intake Structure,  Conduction Line, Storage Tank, Other Concrete Structures,  Pump, Pump Station,  Treatment Equipment, Kiosk/Tap Stand</v>
      </c>
      <c r="X314" s="27" t="str">
        <f t="shared" si="143"/>
        <v xml:space="preserve">Further Technical Diagnostic Needed </v>
      </c>
      <c r="Y314" s="48">
        <f t="shared" si="144"/>
        <v>2</v>
      </c>
      <c r="Z314" s="48">
        <f t="shared" si="145"/>
        <v>-8</v>
      </c>
      <c r="AA314" s="48">
        <f t="shared" si="146"/>
        <v>2</v>
      </c>
      <c r="AB314" s="48">
        <f t="shared" si="147"/>
        <v>-8</v>
      </c>
      <c r="AC314" s="48">
        <f t="shared" si="148"/>
        <v>2</v>
      </c>
      <c r="AD314" s="48" t="str">
        <f t="shared" si="149"/>
        <v xml:space="preserve"> </v>
      </c>
      <c r="AE314" s="48" t="str">
        <f t="shared" si="150"/>
        <v xml:space="preserve"> </v>
      </c>
      <c r="AF314" s="48" t="str">
        <f t="shared" si="151"/>
        <v xml:space="preserve"> </v>
      </c>
      <c r="AG314" s="49" t="str">
        <f t="shared" si="152"/>
        <v/>
      </c>
      <c r="AH314" s="48">
        <f t="shared" si="153"/>
        <v>18</v>
      </c>
      <c r="AI314" s="50">
        <f>'Details and Calculations'!AE313</f>
        <v>2</v>
      </c>
      <c r="AJ314" s="50">
        <f>'Details and Calculations'!AM313</f>
        <v>2</v>
      </c>
      <c r="AK314" s="50">
        <f>'Details and Calculations'!AR313</f>
        <v>1</v>
      </c>
      <c r="AL314" s="50">
        <f>'Details and Calculations'!AW313</f>
        <v>2</v>
      </c>
      <c r="AM314" s="50">
        <f>'Details and Calculations'!BA313</f>
        <v>2</v>
      </c>
      <c r="AN314" s="50" t="str">
        <f>'Details and Calculations'!BF313</f>
        <v xml:space="preserve"> </v>
      </c>
      <c r="AO314" s="50" t="str">
        <f>'Details and Calculations'!BI313</f>
        <v xml:space="preserve"> </v>
      </c>
      <c r="AP314" s="50" t="str">
        <f>'Details and Calculations'!BM313</f>
        <v xml:space="preserve"> </v>
      </c>
      <c r="AQ314" s="50" t="str">
        <f>'Details and Calculations'!BP313</f>
        <v xml:space="preserve"> </v>
      </c>
      <c r="AR314" s="50">
        <f>'Details and Calculations'!CC313</f>
        <v>1</v>
      </c>
      <c r="AS314" s="50">
        <f>'Details and Calculations'!CJ313</f>
        <v>2</v>
      </c>
      <c r="AT314" s="51">
        <f>'Details and Calculations'!T313</f>
        <v>1</v>
      </c>
      <c r="AU314" s="51">
        <f>'Details and Calculations'!Z313</f>
        <v>1</v>
      </c>
      <c r="AV314" s="51">
        <f>'Details and Calculations'!S313</f>
        <v>0</v>
      </c>
      <c r="AW314" s="51">
        <f>'Details and Calculations'!AI313</f>
        <v>1</v>
      </c>
      <c r="AX314" s="51">
        <f>'Details and Calculations'!BY313</f>
        <v>1</v>
      </c>
      <c r="AY314" s="51">
        <f>'Details and Calculations'!CG313</f>
        <v>1</v>
      </c>
      <c r="AZ314" s="51">
        <f>'Details and Calculations'!CI313</f>
        <v>1</v>
      </c>
      <c r="BA314" s="51">
        <f t="shared" si="154"/>
        <v>0</v>
      </c>
      <c r="BB314" s="52">
        <f>'Details and Calculations'!Y313</f>
        <v>6</v>
      </c>
      <c r="BC314" s="52">
        <f>'Details and Calculations'!AC313</f>
        <v>3</v>
      </c>
      <c r="BD314" s="52">
        <f>'Details and Calculations'!AK313</f>
        <v>1</v>
      </c>
      <c r="BE314" s="52">
        <f>'Details and Calculations'!AN313</f>
        <v>8000</v>
      </c>
      <c r="BF314" s="52">
        <f>'Details and Calculations'!AP313</f>
        <v>4</v>
      </c>
      <c r="BG314" s="52">
        <f>'Details and Calculations'!AT313</f>
        <v>18</v>
      </c>
      <c r="BH314" s="52">
        <f>'Details and Calculations'!AY313</f>
        <v>2</v>
      </c>
      <c r="BI314" s="52">
        <f>'Details and Calculations'!BB313</f>
        <v>15000</v>
      </c>
      <c r="BJ314" s="52" t="str">
        <f>'Details and Calculations'!BD313</f>
        <v xml:space="preserve"> </v>
      </c>
      <c r="BK314" s="52">
        <f>'Details and Calculations'!CA313</f>
        <v>2</v>
      </c>
      <c r="BL314" s="43">
        <f>'Details and Calculations'!AA313</f>
        <v>1</v>
      </c>
      <c r="BM314" s="43" t="str">
        <f>'Details and Calculations'!AB313</f>
        <v>"Springbox" --Intake Structure At A Spring</v>
      </c>
      <c r="BN314" s="43">
        <f>'Details and Calculations'!AD313</f>
        <v>1989</v>
      </c>
      <c r="BO314" s="43">
        <f>'Details and Calculations'!AJ313</f>
        <v>1</v>
      </c>
      <c r="BP314" s="43">
        <f>'Details and Calculations'!AL313</f>
        <v>1989</v>
      </c>
      <c r="BQ314" s="43">
        <f>'Details and Calculations'!AO313</f>
        <v>1</v>
      </c>
      <c r="BR314" s="43">
        <f>'Details and Calculations'!AQ313</f>
        <v>1989</v>
      </c>
      <c r="BS314" s="43">
        <f>'Details and Calculations'!AS313</f>
        <v>1</v>
      </c>
      <c r="BT314" s="43">
        <f>'Details and Calculations'!AV313</f>
        <v>1989</v>
      </c>
      <c r="BU314" s="43">
        <f>'Details and Calculations'!AX313</f>
        <v>1</v>
      </c>
      <c r="BV314" s="43">
        <f>'Details and Calculations'!AZ313</f>
        <v>1989</v>
      </c>
      <c r="BW314" s="43">
        <f>'Details and Calculations'!BC313</f>
        <v>0</v>
      </c>
      <c r="BX314" s="43" t="str">
        <f>'Details and Calculations'!BE313</f>
        <v xml:space="preserve"> </v>
      </c>
      <c r="BY314" s="43" t="str">
        <f>'Details and Calculations'!BG313</f>
        <v xml:space="preserve"> </v>
      </c>
      <c r="BZ314" s="43" t="str">
        <f>'Details and Calculations'!BH313</f>
        <v xml:space="preserve"> </v>
      </c>
      <c r="CA314" s="43">
        <f>'Details and Calculations'!BJ313</f>
        <v>0</v>
      </c>
      <c r="CB314" s="43" t="str">
        <f>'Details and Calculations'!BK313</f>
        <v/>
      </c>
      <c r="CC314" s="43" t="str">
        <f>'Details and Calculations'!BL313</f>
        <v xml:space="preserve"> </v>
      </c>
      <c r="CD314" s="43" t="str">
        <f>'Details and Calculations'!BN313</f>
        <v xml:space="preserve"> </v>
      </c>
      <c r="CE314" s="43" t="str">
        <f>'Details and Calculations'!BO313</f>
        <v xml:space="preserve"> </v>
      </c>
      <c r="CF314" s="43">
        <f>'Details and Calculations'!BZ313</f>
        <v>1</v>
      </c>
      <c r="CG314" s="43">
        <f>'Details and Calculations'!CB313</f>
        <v>2015</v>
      </c>
      <c r="CH314" s="31"/>
      <c r="CI314" s="53"/>
    </row>
    <row r="315" spans="1:87" x14ac:dyDescent="0.3">
      <c r="A315" s="43">
        <f>'Details and Calculations'!A314</f>
        <v>2017</v>
      </c>
      <c r="B315" s="43" t="str">
        <f>'Details and Calculations'!C314</f>
        <v>Rwanda</v>
      </c>
      <c r="C315" s="43" t="str">
        <f>'Details and Calculations'!D314</f>
        <v>Rulindo</v>
      </c>
      <c r="D315" s="43" t="str">
        <f>'Details and Calculations'!E314</f>
        <v>Shyorongi</v>
      </c>
      <c r="E315" s="43" t="str">
        <f>'Details and Calculations'!F314</f>
        <v>Muvumu</v>
      </c>
      <c r="F315" s="43" t="str">
        <f>'Details and Calculations'!G314</f>
        <v>Muvumu</v>
      </c>
      <c r="G315" s="43" t="str">
        <f>'Details and Calculations'!H314</f>
        <v/>
      </c>
      <c r="H315" s="43" t="str">
        <f>'Details and Calculations'!I314</f>
        <v/>
      </c>
      <c r="I315" s="43" t="str">
        <f>'Details and Calculations'!J314</f>
        <v>Muvumu- Taba</v>
      </c>
      <c r="J315" s="43">
        <f>'Details and Calculations'!K314</f>
        <v>400</v>
      </c>
      <c r="K315" s="43">
        <f>'Details and Calculations'!O314</f>
        <v>400</v>
      </c>
      <c r="L315" s="43" t="str">
        <f>'Details and Calculations'!P315</f>
        <v xml:space="preserve"> </v>
      </c>
      <c r="M315" s="43" t="str">
        <f>'Details and Calculations'!U314</f>
        <v>Piped Network -- Gravity Only</v>
      </c>
      <c r="N315" s="43">
        <f>'Details and Calculations'!V314</f>
        <v>2013</v>
      </c>
      <c r="O315" s="43" t="str">
        <f>'Details and Calculations'!W314</f>
        <v>Governement (District, Wasac) And Water For People</v>
      </c>
      <c r="P315" s="43" t="str">
        <f>'Details and Calculations'!X314</f>
        <v>Spring</v>
      </c>
      <c r="Q315" s="44" t="str">
        <f t="shared" si="137"/>
        <v>Low Risk</v>
      </c>
      <c r="R315" s="44" t="str">
        <f t="shared" si="138"/>
        <v>Low Risk</v>
      </c>
      <c r="S315" s="45" t="str">
        <f t="shared" si="139"/>
        <v>Intermediate Level of Service</v>
      </c>
      <c r="T315" s="62" t="str">
        <f t="shared" si="136"/>
        <v>Low Priority</v>
      </c>
      <c r="U315" s="46">
        <f t="shared" si="140"/>
        <v>6</v>
      </c>
      <c r="V315" s="28" t="str">
        <f t="shared" si="141"/>
        <v>Repair or Replace Components</v>
      </c>
      <c r="W315" s="47" t="str">
        <f t="shared" si="142"/>
        <v xml:space="preserve">Storage Tank, </v>
      </c>
      <c r="X315" s="27" t="str">
        <f t="shared" si="143"/>
        <v>Create Plan To Repair or Replace Components</v>
      </c>
      <c r="Y315" s="48" t="str">
        <f t="shared" si="144"/>
        <v xml:space="preserve"> </v>
      </c>
      <c r="Z315" s="48">
        <f t="shared" si="145"/>
        <v>16</v>
      </c>
      <c r="AA315" s="48">
        <f t="shared" si="146"/>
        <v>26</v>
      </c>
      <c r="AB315" s="48">
        <f t="shared" si="147"/>
        <v>16</v>
      </c>
      <c r="AC315" s="48">
        <f t="shared" si="148"/>
        <v>26</v>
      </c>
      <c r="AD315" s="48" t="str">
        <f t="shared" si="149"/>
        <v xml:space="preserve"> </v>
      </c>
      <c r="AE315" s="48" t="str">
        <f t="shared" si="150"/>
        <v xml:space="preserve"> </v>
      </c>
      <c r="AF315" s="48" t="str">
        <f t="shared" si="151"/>
        <v xml:space="preserve"> </v>
      </c>
      <c r="AG315" s="49" t="str">
        <f t="shared" si="152"/>
        <v/>
      </c>
      <c r="AH315" s="48">
        <f t="shared" si="153"/>
        <v>16</v>
      </c>
      <c r="AI315" s="50" t="str">
        <f>'Details and Calculations'!AE314</f>
        <v xml:space="preserve"> </v>
      </c>
      <c r="AJ315" s="50">
        <f>'Details and Calculations'!AM314</f>
        <v>1</v>
      </c>
      <c r="AK315" s="50">
        <f>'Details and Calculations'!AR314</f>
        <v>2</v>
      </c>
      <c r="AL315" s="50">
        <f>'Details and Calculations'!AW314</f>
        <v>1</v>
      </c>
      <c r="AM315" s="50">
        <f>'Details and Calculations'!BA314</f>
        <v>1</v>
      </c>
      <c r="AN315" s="50" t="str">
        <f>'Details and Calculations'!BF314</f>
        <v xml:space="preserve"> </v>
      </c>
      <c r="AO315" s="50" t="str">
        <f>'Details and Calculations'!BI314</f>
        <v xml:space="preserve"> </v>
      </c>
      <c r="AP315" s="50" t="str">
        <f>'Details and Calculations'!BM314</f>
        <v xml:space="preserve"> </v>
      </c>
      <c r="AQ315" s="50" t="str">
        <f>'Details and Calculations'!BP314</f>
        <v xml:space="preserve"> </v>
      </c>
      <c r="AR315" s="50">
        <f>'Details and Calculations'!CC314</f>
        <v>1</v>
      </c>
      <c r="AS315" s="50">
        <f>'Details and Calculations'!CJ314</f>
        <v>2</v>
      </c>
      <c r="AT315" s="51">
        <f>'Details and Calculations'!T314</f>
        <v>1</v>
      </c>
      <c r="AU315" s="51">
        <f>'Details and Calculations'!Z314</f>
        <v>1</v>
      </c>
      <c r="AV315" s="51">
        <f>'Details and Calculations'!S314</f>
        <v>1</v>
      </c>
      <c r="AW315" s="51">
        <f>'Details and Calculations'!AI314</f>
        <v>1</v>
      </c>
      <c r="AX315" s="51">
        <f>'Details and Calculations'!BY314</f>
        <v>1</v>
      </c>
      <c r="AY315" s="51">
        <f>'Details and Calculations'!CG314</f>
        <v>0</v>
      </c>
      <c r="AZ315" s="51">
        <f>'Details and Calculations'!CI314</f>
        <v>1</v>
      </c>
      <c r="BA315" s="51">
        <f t="shared" si="154"/>
        <v>0</v>
      </c>
      <c r="BB315" s="52">
        <f>'Details and Calculations'!Y314</f>
        <v>1</v>
      </c>
      <c r="BC315" s="52" t="str">
        <f>'Details and Calculations'!AC314</f>
        <v xml:space="preserve"> </v>
      </c>
      <c r="BD315" s="52">
        <f>'Details and Calculations'!AK314</f>
        <v>1</v>
      </c>
      <c r="BE315" s="52">
        <f>'Details and Calculations'!AN314</f>
        <v>800</v>
      </c>
      <c r="BF315" s="52">
        <f>'Details and Calculations'!AP314</f>
        <v>3</v>
      </c>
      <c r="BG315" s="52">
        <f>'Details and Calculations'!AT314</f>
        <v>9</v>
      </c>
      <c r="BH315" s="52">
        <f>'Details and Calculations'!AY314</f>
        <v>1</v>
      </c>
      <c r="BI315" s="52">
        <f>'Details and Calculations'!BB314</f>
        <v>7500</v>
      </c>
      <c r="BJ315" s="52" t="str">
        <f>'Details and Calculations'!BD314</f>
        <v xml:space="preserve"> </v>
      </c>
      <c r="BK315" s="52">
        <f>'Details and Calculations'!CA314</f>
        <v>1</v>
      </c>
      <c r="BL315" s="43">
        <f>'Details and Calculations'!AA314</f>
        <v>0</v>
      </c>
      <c r="BM315" s="43" t="str">
        <f>'Details and Calculations'!AB314</f>
        <v/>
      </c>
      <c r="BN315" s="43" t="str">
        <f>'Details and Calculations'!AD314</f>
        <v xml:space="preserve"> </v>
      </c>
      <c r="BO315" s="43">
        <f>'Details and Calculations'!AJ314</f>
        <v>1</v>
      </c>
      <c r="BP315" s="43">
        <f>'Details and Calculations'!AL314</f>
        <v>2013</v>
      </c>
      <c r="BQ315" s="43">
        <f>'Details and Calculations'!AO314</f>
        <v>1</v>
      </c>
      <c r="BR315" s="43">
        <f>'Details and Calculations'!AQ314</f>
        <v>2013</v>
      </c>
      <c r="BS315" s="43">
        <f>'Details and Calculations'!AS314</f>
        <v>1</v>
      </c>
      <c r="BT315" s="43">
        <f>'Details and Calculations'!AV314</f>
        <v>2013</v>
      </c>
      <c r="BU315" s="43">
        <f>'Details and Calculations'!AX314</f>
        <v>1</v>
      </c>
      <c r="BV315" s="43">
        <f>'Details and Calculations'!AZ314</f>
        <v>2013</v>
      </c>
      <c r="BW315" s="43">
        <f>'Details and Calculations'!BC314</f>
        <v>0</v>
      </c>
      <c r="BX315" s="43" t="str">
        <f>'Details and Calculations'!BE314</f>
        <v xml:space="preserve"> </v>
      </c>
      <c r="BY315" s="43" t="str">
        <f>'Details and Calculations'!BG314</f>
        <v xml:space="preserve"> </v>
      </c>
      <c r="BZ315" s="43" t="str">
        <f>'Details and Calculations'!BH314</f>
        <v xml:space="preserve"> </v>
      </c>
      <c r="CA315" s="43">
        <f>'Details and Calculations'!BJ314</f>
        <v>0</v>
      </c>
      <c r="CB315" s="43" t="str">
        <f>'Details and Calculations'!BK314</f>
        <v/>
      </c>
      <c r="CC315" s="43" t="str">
        <f>'Details and Calculations'!BL314</f>
        <v xml:space="preserve"> </v>
      </c>
      <c r="CD315" s="43" t="str">
        <f>'Details and Calculations'!BN314</f>
        <v xml:space="preserve"> </v>
      </c>
      <c r="CE315" s="43" t="str">
        <f>'Details and Calculations'!BO314</f>
        <v xml:space="preserve"> </v>
      </c>
      <c r="CF315" s="43">
        <f>'Details and Calculations'!BZ314</f>
        <v>1</v>
      </c>
      <c r="CG315" s="43">
        <f>'Details and Calculations'!CB314</f>
        <v>2013</v>
      </c>
      <c r="CH315" s="31"/>
      <c r="CI315" s="53"/>
    </row>
    <row r="316" spans="1:87" x14ac:dyDescent="0.3">
      <c r="A316" s="43">
        <f>'Details and Calculations'!A315</f>
        <v>2017</v>
      </c>
      <c r="B316" s="43" t="str">
        <f>'Details and Calculations'!C315</f>
        <v>Rwanda</v>
      </c>
      <c r="C316" s="43" t="str">
        <f>'Details and Calculations'!D315</f>
        <v>Rulindo</v>
      </c>
      <c r="D316" s="43" t="str">
        <f>'Details and Calculations'!E315</f>
        <v>Bushoki</v>
      </c>
      <c r="E316" s="43" t="str">
        <f>'Details and Calculations'!F315</f>
        <v>Mukoto</v>
      </c>
      <c r="F316" s="43" t="str">
        <f>'Details and Calculations'!G315</f>
        <v>Marembo</v>
      </c>
      <c r="G316" s="43" t="str">
        <f>'Details and Calculations'!H315</f>
        <v/>
      </c>
      <c r="H316" s="43" t="str">
        <f>'Details and Calculations'!I315</f>
        <v/>
      </c>
      <c r="I316" s="43" t="str">
        <f>'Details and Calculations'!J315</f>
        <v>Water point at Marembo school/Tare-Rusiga pumping</v>
      </c>
      <c r="J316" s="43">
        <f>'Details and Calculations'!K315</f>
        <v>90</v>
      </c>
      <c r="K316" s="43">
        <f>'Details and Calculations'!O315</f>
        <v>90</v>
      </c>
      <c r="L316" s="43" t="str">
        <f>'Details and Calculations'!P316</f>
        <v xml:space="preserve"> </v>
      </c>
      <c r="M316" s="43" t="str">
        <f>'Details and Calculations'!U315</f>
        <v>Piped Network With Pump</v>
      </c>
      <c r="N316" s="43">
        <f>'Details and Calculations'!V315</f>
        <v>2015</v>
      </c>
      <c r="O316" s="43" t="str">
        <f>'Details and Calculations'!W315</f>
        <v>Governement (District, Wasac) And Water For People</v>
      </c>
      <c r="P316" s="43" t="str">
        <f>'Details and Calculations'!X315</f>
        <v>Spring</v>
      </c>
      <c r="Q316" s="44" t="str">
        <f t="shared" si="137"/>
        <v>Low Risk</v>
      </c>
      <c r="R316" s="44" t="str">
        <f t="shared" si="138"/>
        <v>Low Risk</v>
      </c>
      <c r="S316" s="45" t="str">
        <f t="shared" si="139"/>
        <v>Intermediate Level of Service</v>
      </c>
      <c r="T316" s="62" t="str">
        <f t="shared" si="136"/>
        <v>Low Priority</v>
      </c>
      <c r="U316" s="46">
        <f t="shared" si="140"/>
        <v>7</v>
      </c>
      <c r="V316" s="28" t="str">
        <f t="shared" si="141"/>
        <v>Perform Routine Preventative Maintenance</v>
      </c>
      <c r="W316" s="47" t="str">
        <f t="shared" si="142"/>
        <v/>
      </c>
      <c r="X316" s="27" t="str">
        <f t="shared" si="143"/>
        <v>Maintain O&amp;M and Routine Monitoring</v>
      </c>
      <c r="Y316" s="48">
        <f t="shared" si="144"/>
        <v>28</v>
      </c>
      <c r="Z316" s="48">
        <f t="shared" si="145"/>
        <v>18</v>
      </c>
      <c r="AA316" s="48" t="str">
        <f t="shared" si="146"/>
        <v xml:space="preserve"> </v>
      </c>
      <c r="AB316" s="48" t="str">
        <f t="shared" si="147"/>
        <v xml:space="preserve"> </v>
      </c>
      <c r="AC316" s="48">
        <f t="shared" si="148"/>
        <v>28</v>
      </c>
      <c r="AD316" s="48">
        <f t="shared" si="149"/>
        <v>5</v>
      </c>
      <c r="AE316" s="48">
        <f t="shared" si="150"/>
        <v>18</v>
      </c>
      <c r="AF316" s="48" t="str">
        <f t="shared" si="151"/>
        <v xml:space="preserve"> </v>
      </c>
      <c r="AG316" s="49" t="str">
        <f t="shared" si="152"/>
        <v/>
      </c>
      <c r="AH316" s="48">
        <f t="shared" si="153"/>
        <v>18</v>
      </c>
      <c r="AI316" s="50">
        <f>'Details and Calculations'!AE315</f>
        <v>1</v>
      </c>
      <c r="AJ316" s="50">
        <f>'Details and Calculations'!AM315</f>
        <v>1</v>
      </c>
      <c r="AK316" s="50" t="str">
        <f>'Details and Calculations'!AR315</f>
        <v xml:space="preserve"> </v>
      </c>
      <c r="AL316" s="50" t="str">
        <f>'Details and Calculations'!AW315</f>
        <v xml:space="preserve"> </v>
      </c>
      <c r="AM316" s="50">
        <f>'Details and Calculations'!BA315</f>
        <v>1</v>
      </c>
      <c r="AN316" s="50">
        <f>'Details and Calculations'!BF315</f>
        <v>1</v>
      </c>
      <c r="AO316" s="50">
        <f>'Details and Calculations'!BI315</f>
        <v>1</v>
      </c>
      <c r="AP316" s="50" t="str">
        <f>'Details and Calculations'!BM315</f>
        <v xml:space="preserve"> </v>
      </c>
      <c r="AQ316" s="50" t="str">
        <f>'Details and Calculations'!BP315</f>
        <v xml:space="preserve"> </v>
      </c>
      <c r="AR316" s="50">
        <f>'Details and Calculations'!CC315</f>
        <v>1</v>
      </c>
      <c r="AS316" s="50">
        <f>'Details and Calculations'!CJ315</f>
        <v>1</v>
      </c>
      <c r="AT316" s="51">
        <f>'Details and Calculations'!T315</f>
        <v>1</v>
      </c>
      <c r="AU316" s="51">
        <f>'Details and Calculations'!Z315</f>
        <v>1</v>
      </c>
      <c r="AV316" s="51">
        <f>'Details and Calculations'!S315</f>
        <v>0</v>
      </c>
      <c r="AW316" s="51">
        <f>'Details and Calculations'!AI315</f>
        <v>1</v>
      </c>
      <c r="AX316" s="51">
        <f>'Details and Calculations'!BY315</f>
        <v>1</v>
      </c>
      <c r="AY316" s="51">
        <f>'Details and Calculations'!CG315</f>
        <v>1</v>
      </c>
      <c r="AZ316" s="51">
        <f>'Details and Calculations'!CI315</f>
        <v>1</v>
      </c>
      <c r="BA316" s="51">
        <f t="shared" si="154"/>
        <v>1</v>
      </c>
      <c r="BB316" s="52">
        <f>'Details and Calculations'!Y315</f>
        <v>10</v>
      </c>
      <c r="BC316" s="52">
        <f>'Details and Calculations'!AC315</f>
        <v>8</v>
      </c>
      <c r="BD316" s="52">
        <f>'Details and Calculations'!AK315</f>
        <v>1</v>
      </c>
      <c r="BE316" s="52">
        <f>'Details and Calculations'!AN315</f>
        <v>4000</v>
      </c>
      <c r="BF316" s="52" t="str">
        <f>'Details and Calculations'!AP315</f>
        <v xml:space="preserve"> </v>
      </c>
      <c r="BG316" s="52" t="str">
        <f>'Details and Calculations'!AT315</f>
        <v xml:space="preserve"> </v>
      </c>
      <c r="BH316" s="52">
        <f>'Details and Calculations'!AY315</f>
        <v>1</v>
      </c>
      <c r="BI316" s="52">
        <f>'Details and Calculations'!BB315</f>
        <v>8000</v>
      </c>
      <c r="BJ316" s="52">
        <f>'Details and Calculations'!BD315</f>
        <v>2</v>
      </c>
      <c r="BK316" s="52">
        <f>'Details and Calculations'!CA315</f>
        <v>2</v>
      </c>
      <c r="BL316" s="43">
        <f>'Details and Calculations'!AA315</f>
        <v>1</v>
      </c>
      <c r="BM316" s="43" t="str">
        <f>'Details and Calculations'!AB315</f>
        <v>"Springbox" --Intake Structure At A Spring</v>
      </c>
      <c r="BN316" s="43">
        <f>'Details and Calculations'!AD315</f>
        <v>2015</v>
      </c>
      <c r="BO316" s="43">
        <f>'Details and Calculations'!AJ315</f>
        <v>1</v>
      </c>
      <c r="BP316" s="43">
        <f>'Details and Calculations'!AL315</f>
        <v>2015</v>
      </c>
      <c r="BQ316" s="43">
        <f>'Details and Calculations'!AO315</f>
        <v>0</v>
      </c>
      <c r="BR316" s="43" t="str">
        <f>'Details and Calculations'!AQ315</f>
        <v xml:space="preserve"> </v>
      </c>
      <c r="BS316" s="43">
        <f>'Details and Calculations'!AS315</f>
        <v>0</v>
      </c>
      <c r="BT316" s="43" t="str">
        <f>'Details and Calculations'!AV315</f>
        <v xml:space="preserve"> </v>
      </c>
      <c r="BU316" s="43">
        <f>'Details and Calculations'!AX315</f>
        <v>1</v>
      </c>
      <c r="BV316" s="43">
        <f>'Details and Calculations'!AZ315</f>
        <v>2015</v>
      </c>
      <c r="BW316" s="43">
        <f>'Details and Calculations'!BC315</f>
        <v>1</v>
      </c>
      <c r="BX316" s="43">
        <f>'Details and Calculations'!BE315</f>
        <v>2015</v>
      </c>
      <c r="BY316" s="43">
        <f>'Details and Calculations'!BG315</f>
        <v>1</v>
      </c>
      <c r="BZ316" s="43">
        <f>'Details and Calculations'!BH315</f>
        <v>2015</v>
      </c>
      <c r="CA316" s="43">
        <f>'Details and Calculations'!BJ315</f>
        <v>0</v>
      </c>
      <c r="CB316" s="43" t="str">
        <f>'Details and Calculations'!BK315</f>
        <v/>
      </c>
      <c r="CC316" s="43" t="str">
        <f>'Details and Calculations'!BL315</f>
        <v xml:space="preserve"> </v>
      </c>
      <c r="CD316" s="43" t="str">
        <f>'Details and Calculations'!BN315</f>
        <v xml:space="preserve"> </v>
      </c>
      <c r="CE316" s="43" t="str">
        <f>'Details and Calculations'!BO315</f>
        <v xml:space="preserve"> </v>
      </c>
      <c r="CF316" s="43">
        <f>'Details and Calculations'!BZ315</f>
        <v>1</v>
      </c>
      <c r="CG316" s="43">
        <f>'Details and Calculations'!CB315</f>
        <v>2015</v>
      </c>
      <c r="CH316" s="31"/>
      <c r="CI316" s="53"/>
    </row>
    <row r="317" spans="1:87" x14ac:dyDescent="0.3">
      <c r="A317" s="43">
        <f>'Details and Calculations'!A316</f>
        <v>2017</v>
      </c>
      <c r="B317" s="43" t="str">
        <f>'Details and Calculations'!C316</f>
        <v>Rwanda</v>
      </c>
      <c r="C317" s="43" t="str">
        <f>'Details and Calculations'!D316</f>
        <v>Rulindo</v>
      </c>
      <c r="D317" s="43" t="str">
        <f>'Details and Calculations'!E316</f>
        <v>Bushoki</v>
      </c>
      <c r="E317" s="43" t="str">
        <f>'Details and Calculations'!F316</f>
        <v>Gasiza</v>
      </c>
      <c r="F317" s="43" t="str">
        <f>'Details and Calculations'!G316</f>
        <v>Ruhanga</v>
      </c>
      <c r="G317" s="43" t="str">
        <f>'Details and Calculations'!H316</f>
        <v/>
      </c>
      <c r="H317" s="43" t="str">
        <f>'Details and Calculations'!I316</f>
        <v/>
      </c>
      <c r="I317" s="43" t="str">
        <f>'Details and Calculations'!J316</f>
        <v>Ruhanga center Water point/Tare-Rusiga pumping</v>
      </c>
      <c r="J317" s="43">
        <f>'Details and Calculations'!K316</f>
        <v>147</v>
      </c>
      <c r="K317" s="43">
        <f>'Details and Calculations'!O316</f>
        <v>147</v>
      </c>
      <c r="L317" s="43" t="str">
        <f>'Details and Calculations'!P317</f>
        <v xml:space="preserve"> </v>
      </c>
      <c r="M317" s="43" t="str">
        <f>'Details and Calculations'!U316</f>
        <v>Piped Network With Pump</v>
      </c>
      <c r="N317" s="43">
        <f>'Details and Calculations'!V316</f>
        <v>2015</v>
      </c>
      <c r="O317" s="43" t="str">
        <f>'Details and Calculations'!W316</f>
        <v>Governement (District, Wasac) And Water For People</v>
      </c>
      <c r="P317" s="43" t="str">
        <f>'Details and Calculations'!X316</f>
        <v>Spring</v>
      </c>
      <c r="Q317" s="44" t="str">
        <f t="shared" si="137"/>
        <v>Low Risk</v>
      </c>
      <c r="R317" s="44" t="str">
        <f t="shared" si="138"/>
        <v>Low Risk</v>
      </c>
      <c r="S317" s="45" t="str">
        <f t="shared" si="139"/>
        <v>Intermediate Level of Service</v>
      </c>
      <c r="T317" s="62" t="str">
        <f t="shared" si="136"/>
        <v>Low Priority</v>
      </c>
      <c r="U317" s="46">
        <f t="shared" si="140"/>
        <v>7</v>
      </c>
      <c r="V317" s="28" t="str">
        <f t="shared" si="141"/>
        <v>Perform Routine Preventative Maintenance</v>
      </c>
      <c r="W317" s="47" t="str">
        <f t="shared" si="142"/>
        <v/>
      </c>
      <c r="X317" s="27" t="str">
        <f t="shared" si="143"/>
        <v>Maintain O&amp;M and Routine Monitoring</v>
      </c>
      <c r="Y317" s="48">
        <f t="shared" si="144"/>
        <v>28</v>
      </c>
      <c r="Z317" s="48">
        <f t="shared" si="145"/>
        <v>18</v>
      </c>
      <c r="AA317" s="48" t="str">
        <f t="shared" si="146"/>
        <v xml:space="preserve"> </v>
      </c>
      <c r="AB317" s="48" t="str">
        <f t="shared" si="147"/>
        <v xml:space="preserve"> </v>
      </c>
      <c r="AC317" s="48">
        <f t="shared" si="148"/>
        <v>28</v>
      </c>
      <c r="AD317" s="48">
        <f t="shared" si="149"/>
        <v>5</v>
      </c>
      <c r="AE317" s="48">
        <f t="shared" si="150"/>
        <v>18</v>
      </c>
      <c r="AF317" s="48" t="str">
        <f t="shared" si="151"/>
        <v xml:space="preserve"> </v>
      </c>
      <c r="AG317" s="49" t="str">
        <f t="shared" si="152"/>
        <v/>
      </c>
      <c r="AH317" s="48">
        <f t="shared" si="153"/>
        <v>18</v>
      </c>
      <c r="AI317" s="50">
        <f>'Details and Calculations'!AE316</f>
        <v>1</v>
      </c>
      <c r="AJ317" s="50">
        <f>'Details and Calculations'!AM316</f>
        <v>1</v>
      </c>
      <c r="AK317" s="50" t="str">
        <f>'Details and Calculations'!AR316</f>
        <v xml:space="preserve"> </v>
      </c>
      <c r="AL317" s="50" t="str">
        <f>'Details and Calculations'!AW316</f>
        <v xml:space="preserve"> </v>
      </c>
      <c r="AM317" s="50">
        <f>'Details and Calculations'!BA316</f>
        <v>1</v>
      </c>
      <c r="AN317" s="50">
        <f>'Details and Calculations'!BF316</f>
        <v>1</v>
      </c>
      <c r="AO317" s="50">
        <f>'Details and Calculations'!BI316</f>
        <v>1</v>
      </c>
      <c r="AP317" s="50" t="str">
        <f>'Details and Calculations'!BM316</f>
        <v xml:space="preserve"> </v>
      </c>
      <c r="AQ317" s="50" t="str">
        <f>'Details and Calculations'!BP316</f>
        <v xml:space="preserve"> </v>
      </c>
      <c r="AR317" s="50">
        <f>'Details and Calculations'!CC316</f>
        <v>1</v>
      </c>
      <c r="AS317" s="50">
        <f>'Details and Calculations'!CJ316</f>
        <v>1</v>
      </c>
      <c r="AT317" s="51">
        <f>'Details and Calculations'!T316</f>
        <v>1</v>
      </c>
      <c r="AU317" s="51">
        <f>'Details and Calculations'!Z316</f>
        <v>1</v>
      </c>
      <c r="AV317" s="51">
        <f>'Details and Calculations'!S316</f>
        <v>0</v>
      </c>
      <c r="AW317" s="51">
        <f>'Details and Calculations'!AI316</f>
        <v>1</v>
      </c>
      <c r="AX317" s="51">
        <f>'Details and Calculations'!BY316</f>
        <v>1</v>
      </c>
      <c r="AY317" s="51">
        <f>'Details and Calculations'!CG316</f>
        <v>1</v>
      </c>
      <c r="AZ317" s="51">
        <f>'Details and Calculations'!CI316</f>
        <v>1</v>
      </c>
      <c r="BA317" s="51">
        <f t="shared" si="154"/>
        <v>1</v>
      </c>
      <c r="BB317" s="52">
        <f>'Details and Calculations'!Y316</f>
        <v>10</v>
      </c>
      <c r="BC317" s="52">
        <f>'Details and Calculations'!AC316</f>
        <v>8</v>
      </c>
      <c r="BD317" s="52">
        <f>'Details and Calculations'!AK316</f>
        <v>1</v>
      </c>
      <c r="BE317" s="52">
        <f>'Details and Calculations'!AN316</f>
        <v>4000</v>
      </c>
      <c r="BF317" s="52" t="str">
        <f>'Details and Calculations'!AP316</f>
        <v xml:space="preserve"> </v>
      </c>
      <c r="BG317" s="52" t="str">
        <f>'Details and Calculations'!AT316</f>
        <v xml:space="preserve"> </v>
      </c>
      <c r="BH317" s="52">
        <f>'Details and Calculations'!AY316</f>
        <v>3</v>
      </c>
      <c r="BI317" s="52">
        <f>'Details and Calculations'!BB316</f>
        <v>8000</v>
      </c>
      <c r="BJ317" s="52">
        <f>'Details and Calculations'!BD316</f>
        <v>2</v>
      </c>
      <c r="BK317" s="52">
        <f>'Details and Calculations'!CA316</f>
        <v>2015</v>
      </c>
      <c r="BL317" s="43">
        <f>'Details and Calculations'!AA316</f>
        <v>1</v>
      </c>
      <c r="BM317" s="43" t="str">
        <f>'Details and Calculations'!AB316</f>
        <v>"Springbox" --Intake Structure At A Spring</v>
      </c>
      <c r="BN317" s="43">
        <f>'Details and Calculations'!AD316</f>
        <v>2015</v>
      </c>
      <c r="BO317" s="43">
        <f>'Details and Calculations'!AJ316</f>
        <v>1</v>
      </c>
      <c r="BP317" s="43">
        <f>'Details and Calculations'!AL316</f>
        <v>2015</v>
      </c>
      <c r="BQ317" s="43">
        <f>'Details and Calculations'!AO316</f>
        <v>0</v>
      </c>
      <c r="BR317" s="43" t="str">
        <f>'Details and Calculations'!AQ316</f>
        <v xml:space="preserve"> </v>
      </c>
      <c r="BS317" s="43">
        <f>'Details and Calculations'!AS316</f>
        <v>0</v>
      </c>
      <c r="BT317" s="43" t="str">
        <f>'Details and Calculations'!AV316</f>
        <v xml:space="preserve"> </v>
      </c>
      <c r="BU317" s="43">
        <f>'Details and Calculations'!AX316</f>
        <v>1</v>
      </c>
      <c r="BV317" s="43">
        <f>'Details and Calculations'!AZ316</f>
        <v>2015</v>
      </c>
      <c r="BW317" s="43">
        <f>'Details and Calculations'!BC316</f>
        <v>1</v>
      </c>
      <c r="BX317" s="43">
        <f>'Details and Calculations'!BE316</f>
        <v>2015</v>
      </c>
      <c r="BY317" s="43">
        <f>'Details and Calculations'!BG316</f>
        <v>1</v>
      </c>
      <c r="BZ317" s="43">
        <f>'Details and Calculations'!BH316</f>
        <v>2015</v>
      </c>
      <c r="CA317" s="43">
        <f>'Details and Calculations'!BJ316</f>
        <v>0</v>
      </c>
      <c r="CB317" s="43" t="str">
        <f>'Details and Calculations'!BK316</f>
        <v/>
      </c>
      <c r="CC317" s="43" t="str">
        <f>'Details and Calculations'!BL316</f>
        <v xml:space="preserve"> </v>
      </c>
      <c r="CD317" s="43" t="str">
        <f>'Details and Calculations'!BN316</f>
        <v xml:space="preserve"> </v>
      </c>
      <c r="CE317" s="43" t="str">
        <f>'Details and Calculations'!BO316</f>
        <v xml:space="preserve"> </v>
      </c>
      <c r="CF317" s="43">
        <f>'Details and Calculations'!BZ316</f>
        <v>1</v>
      </c>
      <c r="CG317" s="43">
        <f>'Details and Calculations'!CB316</f>
        <v>2015</v>
      </c>
      <c r="CH317" s="31"/>
      <c r="CI317" s="53"/>
    </row>
    <row r="318" spans="1:87" x14ac:dyDescent="0.3">
      <c r="A318" s="43">
        <f>'Details and Calculations'!A317</f>
        <v>2017</v>
      </c>
      <c r="B318" s="43" t="str">
        <f>'Details and Calculations'!C317</f>
        <v>Rwanda</v>
      </c>
      <c r="C318" s="43" t="str">
        <f>'Details and Calculations'!D317</f>
        <v>Rulindo</v>
      </c>
      <c r="D318" s="43" t="str">
        <f>'Details and Calculations'!E317</f>
        <v>Bushoki</v>
      </c>
      <c r="E318" s="43" t="str">
        <f>'Details and Calculations'!F317</f>
        <v>Giko</v>
      </c>
      <c r="F318" s="43" t="str">
        <f>'Details and Calculations'!G317</f>
        <v>Rugote</v>
      </c>
      <c r="G318" s="43" t="str">
        <f>'Details and Calculations'!H317</f>
        <v/>
      </c>
      <c r="H318" s="43" t="str">
        <f>'Details and Calculations'!I317</f>
        <v/>
      </c>
      <c r="I318" s="43" t="str">
        <f>'Details and Calculations'!J317</f>
        <v>Rugote water point/Rutomvu gravity system</v>
      </c>
      <c r="J318" s="43">
        <f>'Details and Calculations'!K317</f>
        <v>147</v>
      </c>
      <c r="K318" s="43">
        <f>'Details and Calculations'!O317</f>
        <v>147</v>
      </c>
      <c r="L318" s="43">
        <f>'Details and Calculations'!P318</f>
        <v>80</v>
      </c>
      <c r="M318" s="43" t="str">
        <f>'Details and Calculations'!U317</f>
        <v>Piped Network -- Gravity Only</v>
      </c>
      <c r="N318" s="43">
        <f>'Details and Calculations'!V317</f>
        <v>2013</v>
      </c>
      <c r="O318" s="43" t="str">
        <f>'Details and Calculations'!W317</f>
        <v>Gor</v>
      </c>
      <c r="P318" s="43" t="str">
        <f>'Details and Calculations'!X317</f>
        <v>Spring</v>
      </c>
      <c r="Q318" s="44" t="str">
        <f t="shared" si="137"/>
        <v>Low Risk</v>
      </c>
      <c r="R318" s="44" t="str">
        <f t="shared" si="138"/>
        <v>Low Risk</v>
      </c>
      <c r="S318" s="45" t="str">
        <f t="shared" si="139"/>
        <v>Intermediate Level of Service</v>
      </c>
      <c r="T318" s="62" t="str">
        <f t="shared" si="136"/>
        <v>Low Priority</v>
      </c>
      <c r="U318" s="46">
        <f t="shared" si="140"/>
        <v>7</v>
      </c>
      <c r="V318" s="28" t="str">
        <f t="shared" si="141"/>
        <v>Perform Routine Preventative Maintenance</v>
      </c>
      <c r="W318" s="47" t="str">
        <f t="shared" si="142"/>
        <v/>
      </c>
      <c r="X318" s="27" t="str">
        <f t="shared" si="143"/>
        <v>Maintain O&amp;M and Routine Monitoring</v>
      </c>
      <c r="Y318" s="48" t="str">
        <f t="shared" si="144"/>
        <v xml:space="preserve"> </v>
      </c>
      <c r="Z318" s="48" t="str">
        <f t="shared" si="145"/>
        <v xml:space="preserve"> </v>
      </c>
      <c r="AA318" s="48">
        <f t="shared" si="146"/>
        <v>26</v>
      </c>
      <c r="AB318" s="48" t="str">
        <f t="shared" si="147"/>
        <v xml:space="preserve"> </v>
      </c>
      <c r="AC318" s="48" t="str">
        <f t="shared" si="148"/>
        <v xml:space="preserve"> </v>
      </c>
      <c r="AD318" s="48" t="str">
        <f t="shared" si="149"/>
        <v xml:space="preserve"> </v>
      </c>
      <c r="AE318" s="48" t="str">
        <f t="shared" si="150"/>
        <v xml:space="preserve"> </v>
      </c>
      <c r="AF318" s="48" t="str">
        <f t="shared" si="151"/>
        <v xml:space="preserve"> </v>
      </c>
      <c r="AG318" s="49" t="str">
        <f t="shared" si="152"/>
        <v/>
      </c>
      <c r="AH318" s="48">
        <f t="shared" si="153"/>
        <v>16</v>
      </c>
      <c r="AI318" s="50" t="str">
        <f>'Details and Calculations'!AE317</f>
        <v xml:space="preserve"> </v>
      </c>
      <c r="AJ318" s="50" t="str">
        <f>'Details and Calculations'!AM317</f>
        <v xml:space="preserve"> </v>
      </c>
      <c r="AK318" s="50">
        <f>'Details and Calculations'!AR317</f>
        <v>1</v>
      </c>
      <c r="AL318" s="50" t="str">
        <f>'Details and Calculations'!AW317</f>
        <v xml:space="preserve"> </v>
      </c>
      <c r="AM318" s="50" t="str">
        <f>'Details and Calculations'!BA317</f>
        <v xml:space="preserve"> </v>
      </c>
      <c r="AN318" s="50" t="str">
        <f>'Details and Calculations'!BF317</f>
        <v xml:space="preserve"> </v>
      </c>
      <c r="AO318" s="50" t="str">
        <f>'Details and Calculations'!BI317</f>
        <v xml:space="preserve"> </v>
      </c>
      <c r="AP318" s="50" t="str">
        <f>'Details and Calculations'!BM317</f>
        <v xml:space="preserve"> </v>
      </c>
      <c r="AQ318" s="50" t="str">
        <f>'Details and Calculations'!BP317</f>
        <v xml:space="preserve"> </v>
      </c>
      <c r="AR318" s="50">
        <f>'Details and Calculations'!CC317</f>
        <v>1</v>
      </c>
      <c r="AS318" s="50">
        <f>'Details and Calculations'!CJ317</f>
        <v>1</v>
      </c>
      <c r="AT318" s="51">
        <f>'Details and Calculations'!T317</f>
        <v>1</v>
      </c>
      <c r="AU318" s="51">
        <f>'Details and Calculations'!Z317</f>
        <v>1</v>
      </c>
      <c r="AV318" s="51">
        <f>'Details and Calculations'!S317</f>
        <v>0</v>
      </c>
      <c r="AW318" s="51">
        <f>'Details and Calculations'!AI317</f>
        <v>1</v>
      </c>
      <c r="AX318" s="51">
        <f>'Details and Calculations'!BY317</f>
        <v>1</v>
      </c>
      <c r="AY318" s="51">
        <f>'Details and Calculations'!CG317</f>
        <v>1</v>
      </c>
      <c r="AZ318" s="51">
        <f>'Details and Calculations'!CI317</f>
        <v>1</v>
      </c>
      <c r="BA318" s="51">
        <f t="shared" si="154"/>
        <v>1</v>
      </c>
      <c r="BB318" s="52">
        <f>'Details and Calculations'!Y317</f>
        <v>1</v>
      </c>
      <c r="BC318" s="52" t="str">
        <f>'Details and Calculations'!AC317</f>
        <v xml:space="preserve"> </v>
      </c>
      <c r="BD318" s="52" t="str">
        <f>'Details and Calculations'!AK317</f>
        <v xml:space="preserve"> </v>
      </c>
      <c r="BE318" s="52" t="str">
        <f>'Details and Calculations'!AN317</f>
        <v xml:space="preserve"> </v>
      </c>
      <c r="BF318" s="52">
        <f>'Details and Calculations'!AP317</f>
        <v>1</v>
      </c>
      <c r="BG318" s="52" t="str">
        <f>'Details and Calculations'!AT317</f>
        <v xml:space="preserve"> </v>
      </c>
      <c r="BH318" s="52" t="str">
        <f>'Details and Calculations'!AY317</f>
        <v xml:space="preserve"> </v>
      </c>
      <c r="BI318" s="52" t="str">
        <f>'Details and Calculations'!BB317</f>
        <v xml:space="preserve"> </v>
      </c>
      <c r="BJ318" s="52" t="str">
        <f>'Details and Calculations'!BD317</f>
        <v xml:space="preserve"> </v>
      </c>
      <c r="BK318" s="52">
        <f>'Details and Calculations'!CA317</f>
        <v>1</v>
      </c>
      <c r="BL318" s="43">
        <f>'Details and Calculations'!AA317</f>
        <v>0</v>
      </c>
      <c r="BM318" s="43" t="str">
        <f>'Details and Calculations'!AB317</f>
        <v/>
      </c>
      <c r="BN318" s="43" t="str">
        <f>'Details and Calculations'!AD317</f>
        <v xml:space="preserve"> </v>
      </c>
      <c r="BO318" s="43">
        <f>'Details and Calculations'!AJ317</f>
        <v>0</v>
      </c>
      <c r="BP318" s="43" t="str">
        <f>'Details and Calculations'!AL317</f>
        <v xml:space="preserve"> </v>
      </c>
      <c r="BQ318" s="43">
        <f>'Details and Calculations'!AO317</f>
        <v>1</v>
      </c>
      <c r="BR318" s="43">
        <f>'Details and Calculations'!AQ317</f>
        <v>2013</v>
      </c>
      <c r="BS318" s="43">
        <f>'Details and Calculations'!AS317</f>
        <v>0</v>
      </c>
      <c r="BT318" s="43" t="str">
        <f>'Details and Calculations'!AV317</f>
        <v xml:space="preserve"> </v>
      </c>
      <c r="BU318" s="43">
        <f>'Details and Calculations'!AX317</f>
        <v>0</v>
      </c>
      <c r="BV318" s="43" t="str">
        <f>'Details and Calculations'!AZ317</f>
        <v xml:space="preserve"> </v>
      </c>
      <c r="BW318" s="43">
        <f>'Details and Calculations'!BC317</f>
        <v>0</v>
      </c>
      <c r="BX318" s="43" t="str">
        <f>'Details and Calculations'!BE317</f>
        <v xml:space="preserve"> </v>
      </c>
      <c r="BY318" s="43" t="str">
        <f>'Details and Calculations'!BG317</f>
        <v xml:space="preserve"> </v>
      </c>
      <c r="BZ318" s="43" t="str">
        <f>'Details and Calculations'!BH317</f>
        <v xml:space="preserve"> </v>
      </c>
      <c r="CA318" s="43">
        <f>'Details and Calculations'!BJ317</f>
        <v>0</v>
      </c>
      <c r="CB318" s="43" t="str">
        <f>'Details and Calculations'!BK317</f>
        <v/>
      </c>
      <c r="CC318" s="43" t="str">
        <f>'Details and Calculations'!BL317</f>
        <v xml:space="preserve"> </v>
      </c>
      <c r="CD318" s="43" t="str">
        <f>'Details and Calculations'!BN317</f>
        <v xml:space="preserve"> </v>
      </c>
      <c r="CE318" s="43" t="str">
        <f>'Details and Calculations'!BO317</f>
        <v xml:space="preserve"> </v>
      </c>
      <c r="CF318" s="43">
        <f>'Details and Calculations'!BZ317</f>
        <v>1</v>
      </c>
      <c r="CG318" s="43">
        <f>'Details and Calculations'!CB317</f>
        <v>2013</v>
      </c>
      <c r="CH318" s="31"/>
      <c r="CI318" s="53"/>
    </row>
    <row r="319" spans="1:87" x14ac:dyDescent="0.3">
      <c r="A319" s="43">
        <f>'Details and Calculations'!A318</f>
        <v>2017</v>
      </c>
      <c r="B319" s="43" t="str">
        <f>'Details and Calculations'!C318</f>
        <v>Rwanda</v>
      </c>
      <c r="C319" s="43" t="str">
        <f>'Details and Calculations'!D318</f>
        <v>Rulindo</v>
      </c>
      <c r="D319" s="43" t="str">
        <f>'Details and Calculations'!E318</f>
        <v>Murambi</v>
      </c>
      <c r="E319" s="43" t="str">
        <f>'Details and Calculations'!F318</f>
        <v>Mugambazi</v>
      </c>
      <c r="F319" s="43" t="str">
        <f>'Details and Calculations'!G318</f>
        <v>Gashinge</v>
      </c>
      <c r="G319" s="43" t="str">
        <f>'Details and Calculations'!H318</f>
        <v/>
      </c>
      <c r="H319" s="43" t="str">
        <f>'Details and Calculations'!I318</f>
        <v/>
      </c>
      <c r="I319" s="43" t="str">
        <f>'Details and Calculations'!J318</f>
        <v>Mutagata motorised network</v>
      </c>
      <c r="J319" s="43">
        <f>'Details and Calculations'!K318</f>
        <v>229</v>
      </c>
      <c r="K319" s="43">
        <f>'Details and Calculations'!O318</f>
        <v>149</v>
      </c>
      <c r="L319" s="43">
        <f>'Details and Calculations'!P319</f>
        <v>48</v>
      </c>
      <c r="M319" s="43" t="str">
        <f>'Details and Calculations'!U318</f>
        <v>Piped Network With Pump</v>
      </c>
      <c r="N319" s="43">
        <f>'Details and Calculations'!V318</f>
        <v>2016</v>
      </c>
      <c r="O319" s="43" t="str">
        <f>'Details and Calculations'!W318</f>
        <v>Governement (District, Wasac) And Water For People</v>
      </c>
      <c r="P319" s="43" t="str">
        <f>'Details and Calculations'!X318</f>
        <v>Spring</v>
      </c>
      <c r="Q319" s="44" t="str">
        <f t="shared" si="137"/>
        <v>Low Risk</v>
      </c>
      <c r="R319" s="44" t="str">
        <f t="shared" si="138"/>
        <v>Low Risk</v>
      </c>
      <c r="S319" s="45" t="str">
        <f t="shared" si="139"/>
        <v>Intermediate Level of Service</v>
      </c>
      <c r="T319" s="62" t="str">
        <f t="shared" si="136"/>
        <v>Low Priority</v>
      </c>
      <c r="U319" s="46">
        <f t="shared" si="140"/>
        <v>7</v>
      </c>
      <c r="V319" s="28" t="str">
        <f t="shared" si="141"/>
        <v>Repair or Replace Components</v>
      </c>
      <c r="W319" s="47" t="str">
        <f t="shared" si="142"/>
        <v>Kiosk/Tap Stand</v>
      </c>
      <c r="X319" s="27" t="str">
        <f t="shared" si="143"/>
        <v>Create Plan To Repair or Replace Components</v>
      </c>
      <c r="Y319" s="48">
        <f t="shared" si="144"/>
        <v>20</v>
      </c>
      <c r="Z319" s="48">
        <f t="shared" si="145"/>
        <v>19</v>
      </c>
      <c r="AA319" s="48">
        <f t="shared" si="146"/>
        <v>29</v>
      </c>
      <c r="AB319" s="48">
        <f t="shared" si="147"/>
        <v>19</v>
      </c>
      <c r="AC319" s="48">
        <f t="shared" si="148"/>
        <v>29</v>
      </c>
      <c r="AD319" s="48">
        <f t="shared" si="149"/>
        <v>7</v>
      </c>
      <c r="AE319" s="48">
        <f t="shared" si="150"/>
        <v>19</v>
      </c>
      <c r="AF319" s="48">
        <f t="shared" si="151"/>
        <v>10</v>
      </c>
      <c r="AG319" s="49" t="str">
        <f t="shared" si="152"/>
        <v/>
      </c>
      <c r="AH319" s="48">
        <f t="shared" si="153"/>
        <v>19</v>
      </c>
      <c r="AI319" s="50">
        <f>'Details and Calculations'!AE318</f>
        <v>1</v>
      </c>
      <c r="AJ319" s="50">
        <f>'Details and Calculations'!AM318</f>
        <v>1</v>
      </c>
      <c r="AK319" s="50">
        <f>'Details and Calculations'!AR318</f>
        <v>1</v>
      </c>
      <c r="AL319" s="50">
        <f>'Details and Calculations'!AW318</f>
        <v>1</v>
      </c>
      <c r="AM319" s="50">
        <f>'Details and Calculations'!BA318</f>
        <v>1</v>
      </c>
      <c r="AN319" s="50">
        <f>'Details and Calculations'!BF318</f>
        <v>1</v>
      </c>
      <c r="AO319" s="50">
        <f>'Details and Calculations'!BI318</f>
        <v>1</v>
      </c>
      <c r="AP319" s="50">
        <f>'Details and Calculations'!BM318</f>
        <v>1</v>
      </c>
      <c r="AQ319" s="50" t="str">
        <f>'Details and Calculations'!BP318</f>
        <v xml:space="preserve"> </v>
      </c>
      <c r="AR319" s="50">
        <f>'Details and Calculations'!CC318</f>
        <v>2</v>
      </c>
      <c r="AS319" s="50">
        <f>'Details and Calculations'!CJ318</f>
        <v>1</v>
      </c>
      <c r="AT319" s="51">
        <f>'Details and Calculations'!T318</f>
        <v>1</v>
      </c>
      <c r="AU319" s="51">
        <f>'Details and Calculations'!Z318</f>
        <v>1</v>
      </c>
      <c r="AV319" s="51">
        <f>'Details and Calculations'!S318</f>
        <v>0</v>
      </c>
      <c r="AW319" s="51">
        <f>'Details and Calculations'!AI318</f>
        <v>1</v>
      </c>
      <c r="AX319" s="51">
        <f>'Details and Calculations'!BY318</f>
        <v>1</v>
      </c>
      <c r="AY319" s="51">
        <f>'Details and Calculations'!CG318</f>
        <v>1</v>
      </c>
      <c r="AZ319" s="51">
        <f>'Details and Calculations'!CI318</f>
        <v>1</v>
      </c>
      <c r="BA319" s="51">
        <f t="shared" si="154"/>
        <v>1</v>
      </c>
      <c r="BB319" s="52">
        <f>'Details and Calculations'!Y318</f>
        <v>1</v>
      </c>
      <c r="BC319" s="52">
        <f>'Details and Calculations'!AC318</f>
        <v>1</v>
      </c>
      <c r="BD319" s="52">
        <f>'Details and Calculations'!AK318</f>
        <v>1</v>
      </c>
      <c r="BE319" s="52">
        <f>'Details and Calculations'!AN318</f>
        <v>1900</v>
      </c>
      <c r="BF319" s="52">
        <f>'Details and Calculations'!AP318</f>
        <v>39</v>
      </c>
      <c r="BG319" s="52">
        <f>'Details and Calculations'!AT318</f>
        <v>17</v>
      </c>
      <c r="BH319" s="52">
        <f>'Details and Calculations'!AY318</f>
        <v>6</v>
      </c>
      <c r="BI319" s="52">
        <f>'Details and Calculations'!BB318</f>
        <v>40000</v>
      </c>
      <c r="BJ319" s="52">
        <f>'Details and Calculations'!BD318</f>
        <v>5</v>
      </c>
      <c r="BK319" s="52">
        <f>'Details and Calculations'!CA318</f>
        <v>64</v>
      </c>
      <c r="BL319" s="43">
        <f>'Details and Calculations'!AA318</f>
        <v>1</v>
      </c>
      <c r="BM319" s="43" t="str">
        <f>'Details and Calculations'!AB318</f>
        <v>"Springbox" --Intake Structure At A Spring</v>
      </c>
      <c r="BN319" s="43">
        <f>'Details and Calculations'!AD318</f>
        <v>2007</v>
      </c>
      <c r="BO319" s="43">
        <f>'Details and Calculations'!AJ318</f>
        <v>1</v>
      </c>
      <c r="BP319" s="43">
        <f>'Details and Calculations'!AL318</f>
        <v>2016</v>
      </c>
      <c r="BQ319" s="43">
        <f>'Details and Calculations'!AO318</f>
        <v>1</v>
      </c>
      <c r="BR319" s="43">
        <f>'Details and Calculations'!AQ318</f>
        <v>2016</v>
      </c>
      <c r="BS319" s="43">
        <f>'Details and Calculations'!AS318</f>
        <v>1</v>
      </c>
      <c r="BT319" s="43">
        <f>'Details and Calculations'!AV318</f>
        <v>2016</v>
      </c>
      <c r="BU319" s="43">
        <f>'Details and Calculations'!AX318</f>
        <v>1</v>
      </c>
      <c r="BV319" s="43">
        <f>'Details and Calculations'!AZ318</f>
        <v>2016</v>
      </c>
      <c r="BW319" s="43">
        <f>'Details and Calculations'!BC318</f>
        <v>1</v>
      </c>
      <c r="BX319" s="43">
        <f>'Details and Calculations'!BE318</f>
        <v>2017</v>
      </c>
      <c r="BY319" s="43">
        <f>'Details and Calculations'!BG318</f>
        <v>1</v>
      </c>
      <c r="BZ319" s="43">
        <f>'Details and Calculations'!BH318</f>
        <v>2016</v>
      </c>
      <c r="CA319" s="43">
        <f>'Details and Calculations'!BJ318</f>
        <v>1</v>
      </c>
      <c r="CB319" s="43" t="str">
        <f>'Details and Calculations'!BK318</f>
        <v>Disinfection/Chlorination</v>
      </c>
      <c r="CC319" s="43">
        <f>'Details and Calculations'!BL318</f>
        <v>2017</v>
      </c>
      <c r="CD319" s="43">
        <f>'Details and Calculations'!BN318</f>
        <v>0</v>
      </c>
      <c r="CE319" s="43" t="str">
        <f>'Details and Calculations'!BO318</f>
        <v xml:space="preserve"> </v>
      </c>
      <c r="CF319" s="43">
        <f>'Details and Calculations'!BZ318</f>
        <v>1</v>
      </c>
      <c r="CG319" s="43">
        <f>'Details and Calculations'!CB318</f>
        <v>2016</v>
      </c>
      <c r="CH319" s="31"/>
      <c r="CI319" s="53"/>
    </row>
    <row r="320" spans="1:87" x14ac:dyDescent="0.3">
      <c r="A320" s="43">
        <f>'Details and Calculations'!A319</f>
        <v>2017</v>
      </c>
      <c r="B320" s="43" t="str">
        <f>'Details and Calculations'!C319</f>
        <v>Rwanda</v>
      </c>
      <c r="C320" s="43" t="str">
        <f>'Details and Calculations'!D319</f>
        <v>Rulindo</v>
      </c>
      <c r="D320" s="43" t="str">
        <f>'Details and Calculations'!E319</f>
        <v>Buyoga</v>
      </c>
      <c r="E320" s="43" t="str">
        <f>'Details and Calculations'!F319</f>
        <v>Gitumba</v>
      </c>
      <c r="F320" s="43" t="str">
        <f>'Details and Calculations'!G319</f>
        <v>Rutabo</v>
      </c>
      <c r="G320" s="43" t="str">
        <f>'Details and Calculations'!H319</f>
        <v/>
      </c>
      <c r="H320" s="43" t="str">
        <f>'Details and Calculations'!I319</f>
        <v/>
      </c>
      <c r="I320" s="43" t="str">
        <f>'Details and Calculations'!J319</f>
        <v xml:space="preserve"> </v>
      </c>
      <c r="J320" s="43">
        <f>'Details and Calculations'!K319</f>
        <v>128</v>
      </c>
      <c r="K320" s="43">
        <f>'Details and Calculations'!O319</f>
        <v>80</v>
      </c>
      <c r="L320" s="43" t="str">
        <f>'Details and Calculations'!P320</f>
        <v xml:space="preserve"> </v>
      </c>
      <c r="M320" s="43" t="str">
        <f>'Details and Calculations'!U319</f>
        <v>Piped Network With Pump</v>
      </c>
      <c r="N320" s="43">
        <f>'Details and Calculations'!V319</f>
        <v>2014</v>
      </c>
      <c r="O320" s="43" t="str">
        <f>'Details and Calculations'!W319</f>
        <v/>
      </c>
      <c r="P320" s="43" t="str">
        <f>'Details and Calculations'!X319</f>
        <v>Spring</v>
      </c>
      <c r="Q320" s="44" t="str">
        <f t="shared" si="137"/>
        <v>Low Risk</v>
      </c>
      <c r="R320" s="44" t="str">
        <f t="shared" si="138"/>
        <v>Low Risk</v>
      </c>
      <c r="S320" s="45" t="str">
        <f t="shared" si="139"/>
        <v>High Level of Service</v>
      </c>
      <c r="T320" s="62" t="str">
        <f t="shared" si="136"/>
        <v>Low Priority</v>
      </c>
      <c r="U320" s="46">
        <f t="shared" si="140"/>
        <v>8</v>
      </c>
      <c r="V320" s="28" t="str">
        <f t="shared" si="141"/>
        <v>Perform Routine Preventative Maintenance</v>
      </c>
      <c r="W320" s="47" t="str">
        <f t="shared" si="142"/>
        <v/>
      </c>
      <c r="X320" s="27" t="str">
        <f t="shared" si="143"/>
        <v>Maintain O&amp;M and Routine Monitoring</v>
      </c>
      <c r="Y320" s="48">
        <f t="shared" si="144"/>
        <v>27</v>
      </c>
      <c r="Z320" s="48">
        <f t="shared" si="145"/>
        <v>17</v>
      </c>
      <c r="AA320" s="48">
        <f t="shared" si="146"/>
        <v>27</v>
      </c>
      <c r="AB320" s="48" t="str">
        <f t="shared" si="147"/>
        <v xml:space="preserve"> </v>
      </c>
      <c r="AC320" s="48">
        <f t="shared" si="148"/>
        <v>27</v>
      </c>
      <c r="AD320" s="48" t="str">
        <f t="shared" si="149"/>
        <v xml:space="preserve"> </v>
      </c>
      <c r="AE320" s="48" t="str">
        <f t="shared" si="150"/>
        <v xml:space="preserve"> </v>
      </c>
      <c r="AF320" s="48" t="str">
        <f t="shared" si="151"/>
        <v xml:space="preserve"> </v>
      </c>
      <c r="AG320" s="49" t="str">
        <f t="shared" si="152"/>
        <v/>
      </c>
      <c r="AH320" s="48">
        <f t="shared" si="153"/>
        <v>17</v>
      </c>
      <c r="AI320" s="50">
        <f>'Details and Calculations'!AE319</f>
        <v>1</v>
      </c>
      <c r="AJ320" s="50">
        <f>'Details and Calculations'!AM319</f>
        <v>1</v>
      </c>
      <c r="AK320" s="50">
        <f>'Details and Calculations'!AR319</f>
        <v>1</v>
      </c>
      <c r="AL320" s="50" t="str">
        <f>'Details and Calculations'!AW319</f>
        <v xml:space="preserve"> </v>
      </c>
      <c r="AM320" s="50">
        <f>'Details and Calculations'!BA319</f>
        <v>1</v>
      </c>
      <c r="AN320" s="50" t="str">
        <f>'Details and Calculations'!BF319</f>
        <v xml:space="preserve"> </v>
      </c>
      <c r="AO320" s="50" t="str">
        <f>'Details and Calculations'!BI319</f>
        <v xml:space="preserve"> </v>
      </c>
      <c r="AP320" s="50" t="str">
        <f>'Details and Calculations'!BM319</f>
        <v xml:space="preserve"> </v>
      </c>
      <c r="AQ320" s="50" t="str">
        <f>'Details and Calculations'!BP319</f>
        <v xml:space="preserve"> </v>
      </c>
      <c r="AR320" s="50">
        <f>'Details and Calculations'!CC319</f>
        <v>1</v>
      </c>
      <c r="AS320" s="50">
        <f>'Details and Calculations'!CJ319</f>
        <v>1</v>
      </c>
      <c r="AT320" s="51">
        <f>'Details and Calculations'!T319</f>
        <v>1</v>
      </c>
      <c r="AU320" s="51">
        <f>'Details and Calculations'!Z319</f>
        <v>1</v>
      </c>
      <c r="AV320" s="51">
        <f>'Details and Calculations'!S319</f>
        <v>1</v>
      </c>
      <c r="AW320" s="51">
        <f>'Details and Calculations'!AI319</f>
        <v>1</v>
      </c>
      <c r="AX320" s="51">
        <f>'Details and Calculations'!BY319</f>
        <v>1</v>
      </c>
      <c r="AY320" s="51">
        <f>'Details and Calculations'!CG319</f>
        <v>1</v>
      </c>
      <c r="AZ320" s="51">
        <f>'Details and Calculations'!CI319</f>
        <v>1</v>
      </c>
      <c r="BA320" s="51">
        <f t="shared" si="154"/>
        <v>1</v>
      </c>
      <c r="BB320" s="52">
        <f>'Details and Calculations'!Y319</f>
        <v>1</v>
      </c>
      <c r="BC320" s="52">
        <f>'Details and Calculations'!AC319</f>
        <v>1</v>
      </c>
      <c r="BD320" s="52">
        <f>'Details and Calculations'!AK319</f>
        <v>3</v>
      </c>
      <c r="BE320" s="52">
        <f>'Details and Calculations'!AN319</f>
        <v>9000</v>
      </c>
      <c r="BF320" s="52">
        <f>'Details and Calculations'!AP319</f>
        <v>11</v>
      </c>
      <c r="BG320" s="52" t="str">
        <f>'Details and Calculations'!AT319</f>
        <v xml:space="preserve"> </v>
      </c>
      <c r="BH320" s="52">
        <f>'Details and Calculations'!AY319</f>
        <v>3</v>
      </c>
      <c r="BI320" s="52">
        <f>'Details and Calculations'!BB319</f>
        <v>9000</v>
      </c>
      <c r="BJ320" s="52" t="str">
        <f>'Details and Calculations'!BD319</f>
        <v xml:space="preserve"> </v>
      </c>
      <c r="BK320" s="52">
        <f>'Details and Calculations'!CA319</f>
        <v>1</v>
      </c>
      <c r="BL320" s="43">
        <f>'Details and Calculations'!AA319</f>
        <v>1</v>
      </c>
      <c r="BM320" s="43" t="str">
        <f>'Details and Calculations'!AB319</f>
        <v>"Springbox" --Intake Structure At A Spring</v>
      </c>
      <c r="BN320" s="43">
        <f>'Details and Calculations'!AD319</f>
        <v>2014</v>
      </c>
      <c r="BO320" s="43">
        <f>'Details and Calculations'!AJ319</f>
        <v>1</v>
      </c>
      <c r="BP320" s="43">
        <f>'Details and Calculations'!AL319</f>
        <v>2014</v>
      </c>
      <c r="BQ320" s="43">
        <f>'Details and Calculations'!AO319</f>
        <v>1</v>
      </c>
      <c r="BR320" s="43">
        <f>'Details and Calculations'!AQ319</f>
        <v>2014</v>
      </c>
      <c r="BS320" s="43">
        <f>'Details and Calculations'!AS319</f>
        <v>0</v>
      </c>
      <c r="BT320" s="43" t="str">
        <f>'Details and Calculations'!AV319</f>
        <v xml:space="preserve"> </v>
      </c>
      <c r="BU320" s="43">
        <f>'Details and Calculations'!AX319</f>
        <v>1</v>
      </c>
      <c r="BV320" s="43">
        <f>'Details and Calculations'!AZ319</f>
        <v>2014</v>
      </c>
      <c r="BW320" s="43">
        <f>'Details and Calculations'!BC319</f>
        <v>0</v>
      </c>
      <c r="BX320" s="43" t="str">
        <f>'Details and Calculations'!BE319</f>
        <v xml:space="preserve"> </v>
      </c>
      <c r="BY320" s="43" t="str">
        <f>'Details and Calculations'!BG319</f>
        <v xml:space="preserve"> </v>
      </c>
      <c r="BZ320" s="43" t="str">
        <f>'Details and Calculations'!BH319</f>
        <v xml:space="preserve"> </v>
      </c>
      <c r="CA320" s="43">
        <f>'Details and Calculations'!BJ319</f>
        <v>0</v>
      </c>
      <c r="CB320" s="43" t="str">
        <f>'Details and Calculations'!BK319</f>
        <v/>
      </c>
      <c r="CC320" s="43" t="str">
        <f>'Details and Calculations'!BL319</f>
        <v xml:space="preserve"> </v>
      </c>
      <c r="CD320" s="43" t="str">
        <f>'Details and Calculations'!BN319</f>
        <v xml:space="preserve"> </v>
      </c>
      <c r="CE320" s="43" t="str">
        <f>'Details and Calculations'!BO319</f>
        <v xml:space="preserve"> </v>
      </c>
      <c r="CF320" s="43">
        <f>'Details and Calculations'!BZ319</f>
        <v>1</v>
      </c>
      <c r="CG320" s="43">
        <f>'Details and Calculations'!CB319</f>
        <v>2014</v>
      </c>
      <c r="CH320" s="31"/>
      <c r="CI320" s="53"/>
    </row>
    <row r="321" spans="1:87" x14ac:dyDescent="0.3">
      <c r="A321" s="43">
        <f>'Details and Calculations'!A320</f>
        <v>2017</v>
      </c>
      <c r="B321" s="43" t="str">
        <f>'Details and Calculations'!C320</f>
        <v>Rwanda</v>
      </c>
      <c r="C321" s="43" t="str">
        <f>'Details and Calculations'!D320</f>
        <v>Rulindo</v>
      </c>
      <c r="D321" s="43" t="str">
        <f>'Details and Calculations'!E320</f>
        <v>Cyinzuzi</v>
      </c>
      <c r="E321" s="43" t="str">
        <f>'Details and Calculations'!F320</f>
        <v>Budakiranya</v>
      </c>
      <c r="F321" s="43" t="str">
        <f>'Details and Calculations'!G320</f>
        <v>Gihinga</v>
      </c>
      <c r="G321" s="43" t="str">
        <f>'Details and Calculations'!H320</f>
        <v/>
      </c>
      <c r="H321" s="43" t="str">
        <f>'Details and Calculations'!I320</f>
        <v/>
      </c>
      <c r="I321" s="43" t="str">
        <f>'Details and Calculations'!J320</f>
        <v>0</v>
      </c>
      <c r="J321" s="43">
        <f>'Details and Calculations'!K320</f>
        <v>850</v>
      </c>
      <c r="K321" s="43">
        <f>'Details and Calculations'!O320</f>
        <v>850</v>
      </c>
      <c r="L321" s="43" t="str">
        <f>'Details and Calculations'!P321</f>
        <v xml:space="preserve"> </v>
      </c>
      <c r="M321" s="43" t="str">
        <f>'Details and Calculations'!U320</f>
        <v>Piped Network With Pump</v>
      </c>
      <c r="N321" s="43">
        <f>'Details and Calculations'!V320</f>
        <v>2016</v>
      </c>
      <c r="O321" s="43" t="str">
        <f>'Details and Calculations'!W320</f>
        <v>Governement (District, Wasac) And Water For People</v>
      </c>
      <c r="P321" s="43" t="str">
        <f>'Details and Calculations'!X320</f>
        <v>Spring</v>
      </c>
      <c r="Q321" s="44" t="str">
        <f t="shared" si="137"/>
        <v>Low Risk</v>
      </c>
      <c r="R321" s="44" t="str">
        <f t="shared" si="138"/>
        <v>Low Risk</v>
      </c>
      <c r="S321" s="45" t="str">
        <f t="shared" si="139"/>
        <v>Intermediate Level of Service</v>
      </c>
      <c r="T321" s="62" t="str">
        <f t="shared" si="136"/>
        <v>Low Priority</v>
      </c>
      <c r="U321" s="46">
        <f t="shared" si="140"/>
        <v>7</v>
      </c>
      <c r="V321" s="28" t="str">
        <f t="shared" si="141"/>
        <v>Repair or Replace Components</v>
      </c>
      <c r="W321" s="47" t="str">
        <f t="shared" si="142"/>
        <v xml:space="preserve">Other Concrete Structures </v>
      </c>
      <c r="X321" s="27" t="str">
        <f t="shared" si="143"/>
        <v>Create Plan To Repair or Replace Components</v>
      </c>
      <c r="Y321" s="48">
        <f t="shared" si="144"/>
        <v>29</v>
      </c>
      <c r="Z321" s="48">
        <f t="shared" si="145"/>
        <v>19</v>
      </c>
      <c r="AA321" s="48">
        <f t="shared" si="146"/>
        <v>29</v>
      </c>
      <c r="AB321" s="48">
        <f t="shared" si="147"/>
        <v>19</v>
      </c>
      <c r="AC321" s="48">
        <f t="shared" si="148"/>
        <v>29</v>
      </c>
      <c r="AD321" s="48">
        <f t="shared" si="149"/>
        <v>6</v>
      </c>
      <c r="AE321" s="48">
        <f t="shared" si="150"/>
        <v>19</v>
      </c>
      <c r="AF321" s="48" t="str">
        <f t="shared" si="151"/>
        <v xml:space="preserve"> </v>
      </c>
      <c r="AG321" s="49" t="str">
        <f t="shared" si="152"/>
        <v/>
      </c>
      <c r="AH321" s="48">
        <f t="shared" si="153"/>
        <v>19</v>
      </c>
      <c r="AI321" s="50">
        <f>'Details and Calculations'!AE320</f>
        <v>1</v>
      </c>
      <c r="AJ321" s="50">
        <f>'Details and Calculations'!AM320</f>
        <v>1</v>
      </c>
      <c r="AK321" s="50">
        <f>'Details and Calculations'!AR320</f>
        <v>1</v>
      </c>
      <c r="AL321" s="50">
        <f>'Details and Calculations'!AW320</f>
        <v>2</v>
      </c>
      <c r="AM321" s="50">
        <f>'Details and Calculations'!BA320</f>
        <v>1</v>
      </c>
      <c r="AN321" s="50">
        <f>'Details and Calculations'!BF320</f>
        <v>1</v>
      </c>
      <c r="AO321" s="50">
        <f>'Details and Calculations'!BI320</f>
        <v>1</v>
      </c>
      <c r="AP321" s="50" t="str">
        <f>'Details and Calculations'!BM320</f>
        <v xml:space="preserve"> </v>
      </c>
      <c r="AQ321" s="50" t="str">
        <f>'Details and Calculations'!BP320</f>
        <v xml:space="preserve"> </v>
      </c>
      <c r="AR321" s="50">
        <f>'Details and Calculations'!CC320</f>
        <v>1</v>
      </c>
      <c r="AS321" s="50">
        <f>'Details and Calculations'!CJ320</f>
        <v>1</v>
      </c>
      <c r="AT321" s="51">
        <f>'Details and Calculations'!T320</f>
        <v>1</v>
      </c>
      <c r="AU321" s="51">
        <f>'Details and Calculations'!Z320</f>
        <v>1</v>
      </c>
      <c r="AV321" s="51">
        <f>'Details and Calculations'!S320</f>
        <v>0</v>
      </c>
      <c r="AW321" s="51">
        <f>'Details and Calculations'!AI320</f>
        <v>1</v>
      </c>
      <c r="AX321" s="51">
        <f>'Details and Calculations'!BY320</f>
        <v>1</v>
      </c>
      <c r="AY321" s="51">
        <f>'Details and Calculations'!CG320</f>
        <v>1</v>
      </c>
      <c r="AZ321" s="51">
        <f>'Details and Calculations'!CI320</f>
        <v>1</v>
      </c>
      <c r="BA321" s="51">
        <f t="shared" si="154"/>
        <v>1</v>
      </c>
      <c r="BB321" s="52">
        <f>'Details and Calculations'!Y320</f>
        <v>2</v>
      </c>
      <c r="BC321" s="52">
        <f>'Details and Calculations'!AC320</f>
        <v>1</v>
      </c>
      <c r="BD321" s="52">
        <f>'Details and Calculations'!AK320</f>
        <v>1</v>
      </c>
      <c r="BE321" s="52">
        <f>'Details and Calculations'!AN320</f>
        <v>35000</v>
      </c>
      <c r="BF321" s="52">
        <f>'Details and Calculations'!AP320</f>
        <v>2</v>
      </c>
      <c r="BG321" s="52">
        <f>'Details and Calculations'!AT320</f>
        <v>6</v>
      </c>
      <c r="BH321" s="52">
        <f>'Details and Calculations'!AY320</f>
        <v>1</v>
      </c>
      <c r="BI321" s="52">
        <f>'Details and Calculations'!BB320</f>
        <v>1000</v>
      </c>
      <c r="BJ321" s="52">
        <f>'Details and Calculations'!BD320</f>
        <v>3</v>
      </c>
      <c r="BK321" s="52">
        <f>'Details and Calculations'!CA320</f>
        <v>1</v>
      </c>
      <c r="BL321" s="43">
        <f>'Details and Calculations'!AA320</f>
        <v>1</v>
      </c>
      <c r="BM321" s="43" t="str">
        <f>'Details and Calculations'!AB320</f>
        <v/>
      </c>
      <c r="BN321" s="43">
        <f>'Details and Calculations'!AD320</f>
        <v>2016</v>
      </c>
      <c r="BO321" s="43">
        <f>'Details and Calculations'!AJ320</f>
        <v>1</v>
      </c>
      <c r="BP321" s="43">
        <f>'Details and Calculations'!AL320</f>
        <v>2016</v>
      </c>
      <c r="BQ321" s="43">
        <f>'Details and Calculations'!AO320</f>
        <v>1</v>
      </c>
      <c r="BR321" s="43">
        <f>'Details and Calculations'!AQ320</f>
        <v>2016</v>
      </c>
      <c r="BS321" s="43">
        <f>'Details and Calculations'!AS320</f>
        <v>1</v>
      </c>
      <c r="BT321" s="43">
        <f>'Details and Calculations'!AV320</f>
        <v>2016</v>
      </c>
      <c r="BU321" s="43">
        <f>'Details and Calculations'!AX320</f>
        <v>1</v>
      </c>
      <c r="BV321" s="43">
        <f>'Details and Calculations'!AZ320</f>
        <v>2016</v>
      </c>
      <c r="BW321" s="43">
        <f>'Details and Calculations'!BC320</f>
        <v>1</v>
      </c>
      <c r="BX321" s="43">
        <f>'Details and Calculations'!BE320</f>
        <v>2016</v>
      </c>
      <c r="BY321" s="43">
        <f>'Details and Calculations'!BG320</f>
        <v>1</v>
      </c>
      <c r="BZ321" s="43">
        <f>'Details and Calculations'!BH320</f>
        <v>2016</v>
      </c>
      <c r="CA321" s="43">
        <f>'Details and Calculations'!BJ320</f>
        <v>0</v>
      </c>
      <c r="CB321" s="43" t="str">
        <f>'Details and Calculations'!BK320</f>
        <v/>
      </c>
      <c r="CC321" s="43" t="str">
        <f>'Details and Calculations'!BL320</f>
        <v xml:space="preserve"> </v>
      </c>
      <c r="CD321" s="43" t="str">
        <f>'Details and Calculations'!BN320</f>
        <v xml:space="preserve"> </v>
      </c>
      <c r="CE321" s="43" t="str">
        <f>'Details and Calculations'!BO320</f>
        <v xml:space="preserve"> </v>
      </c>
      <c r="CF321" s="43">
        <f>'Details and Calculations'!BZ320</f>
        <v>1</v>
      </c>
      <c r="CG321" s="43">
        <f>'Details and Calculations'!CB320</f>
        <v>2016</v>
      </c>
      <c r="CH321" s="31"/>
      <c r="CI321" s="53"/>
    </row>
    <row r="322" spans="1:87" x14ac:dyDescent="0.3">
      <c r="A322" s="43">
        <f>'Details and Calculations'!A321</f>
        <v>2017</v>
      </c>
      <c r="B322" s="43" t="str">
        <f>'Details and Calculations'!C321</f>
        <v>Rwanda</v>
      </c>
      <c r="C322" s="43" t="str">
        <f>'Details and Calculations'!D321</f>
        <v>Rulindo</v>
      </c>
      <c r="D322" s="43" t="str">
        <f>'Details and Calculations'!E321</f>
        <v>Mbogo</v>
      </c>
      <c r="E322" s="43" t="str">
        <f>'Details and Calculations'!F321</f>
        <v>Mushali</v>
      </c>
      <c r="F322" s="43" t="str">
        <f>'Details and Calculations'!G321</f>
        <v>Nyakabuye</v>
      </c>
      <c r="G322" s="43" t="str">
        <f>'Details and Calculations'!H321</f>
        <v/>
      </c>
      <c r="H322" s="43" t="str">
        <f>'Details and Calculations'!I321</f>
        <v/>
      </c>
      <c r="I322" s="43" t="str">
        <f>'Details and Calculations'!J321</f>
        <v>Matyazo network</v>
      </c>
      <c r="J322" s="43">
        <f>'Details and Calculations'!K321</f>
        <v>147</v>
      </c>
      <c r="K322" s="43">
        <f>'Details and Calculations'!O321</f>
        <v>147</v>
      </c>
      <c r="L322" s="43">
        <f>'Details and Calculations'!P322</f>
        <v>5</v>
      </c>
      <c r="M322" s="43" t="str">
        <f>'Details and Calculations'!U321</f>
        <v>Piped Network -- Gravity Only</v>
      </c>
      <c r="N322" s="43">
        <f>'Details and Calculations'!V321</f>
        <v>2016</v>
      </c>
      <c r="O322" s="43" t="str">
        <f>'Details and Calculations'!W321</f>
        <v>Governement (District, Wasac) And Water For People</v>
      </c>
      <c r="P322" s="43" t="str">
        <f>'Details and Calculations'!X321</f>
        <v>Spring</v>
      </c>
      <c r="Q322" s="44" t="str">
        <f t="shared" si="137"/>
        <v>Low Risk</v>
      </c>
      <c r="R322" s="44" t="str">
        <f t="shared" si="138"/>
        <v>High Risk</v>
      </c>
      <c r="S322" s="45" t="str">
        <f t="shared" si="139"/>
        <v>Basic Level of Service</v>
      </c>
      <c r="T322" s="62" t="str">
        <f t="shared" si="136"/>
        <v>High Priority</v>
      </c>
      <c r="U322" s="46">
        <f t="shared" si="140"/>
        <v>5</v>
      </c>
      <c r="V322" s="28" t="str">
        <f t="shared" si="141"/>
        <v>Major Repairs or Replace System</v>
      </c>
      <c r="W322" s="47" t="str">
        <f t="shared" si="142"/>
        <v/>
      </c>
      <c r="X322" s="27" t="str">
        <f t="shared" si="143"/>
        <v>Further Technical Diagnostic Needed</v>
      </c>
      <c r="Y322" s="48">
        <f t="shared" si="144"/>
        <v>29</v>
      </c>
      <c r="Z322" s="48">
        <f t="shared" si="145"/>
        <v>19</v>
      </c>
      <c r="AA322" s="48">
        <f t="shared" si="146"/>
        <v>29</v>
      </c>
      <c r="AB322" s="48">
        <f t="shared" si="147"/>
        <v>19</v>
      </c>
      <c r="AC322" s="48">
        <f t="shared" si="148"/>
        <v>29</v>
      </c>
      <c r="AD322" s="48" t="str">
        <f t="shared" si="149"/>
        <v xml:space="preserve"> </v>
      </c>
      <c r="AE322" s="48" t="str">
        <f t="shared" si="150"/>
        <v xml:space="preserve"> </v>
      </c>
      <c r="AF322" s="48" t="str">
        <f t="shared" si="151"/>
        <v xml:space="preserve"> </v>
      </c>
      <c r="AG322" s="49" t="str">
        <f t="shared" si="152"/>
        <v/>
      </c>
      <c r="AH322" s="48">
        <f t="shared" si="153"/>
        <v>19</v>
      </c>
      <c r="AI322" s="50">
        <f>'Details and Calculations'!AE321</f>
        <v>1</v>
      </c>
      <c r="AJ322" s="50">
        <f>'Details and Calculations'!AM321</f>
        <v>1</v>
      </c>
      <c r="AK322" s="50">
        <f>'Details and Calculations'!AR321</f>
        <v>1</v>
      </c>
      <c r="AL322" s="50">
        <f>'Details and Calculations'!AW321</f>
        <v>1</v>
      </c>
      <c r="AM322" s="50">
        <f>'Details and Calculations'!BA321</f>
        <v>1</v>
      </c>
      <c r="AN322" s="50" t="str">
        <f>'Details and Calculations'!BF321</f>
        <v xml:space="preserve"> </v>
      </c>
      <c r="AO322" s="50" t="str">
        <f>'Details and Calculations'!BI321</f>
        <v xml:space="preserve"> </v>
      </c>
      <c r="AP322" s="50" t="str">
        <f>'Details and Calculations'!BM321</f>
        <v xml:space="preserve"> </v>
      </c>
      <c r="AQ322" s="50" t="str">
        <f>'Details and Calculations'!BP321</f>
        <v xml:space="preserve"> </v>
      </c>
      <c r="AR322" s="50">
        <f>'Details and Calculations'!CC321</f>
        <v>3</v>
      </c>
      <c r="AS322" s="50">
        <f>'Details and Calculations'!CJ321</f>
        <v>2</v>
      </c>
      <c r="AT322" s="51">
        <f>'Details and Calculations'!T321</f>
        <v>1</v>
      </c>
      <c r="AU322" s="51">
        <f>'Details and Calculations'!Z321</f>
        <v>1</v>
      </c>
      <c r="AV322" s="51">
        <f>'Details and Calculations'!S321</f>
        <v>1</v>
      </c>
      <c r="AW322" s="51">
        <f>'Details and Calculations'!AI321</f>
        <v>1</v>
      </c>
      <c r="AX322" s="51">
        <f>'Details and Calculations'!BY321</f>
        <v>1</v>
      </c>
      <c r="AY322" s="51">
        <f>'Details and Calculations'!CG321</f>
        <v>0</v>
      </c>
      <c r="AZ322" s="51">
        <f>'Details and Calculations'!CI321</f>
        <v>0</v>
      </c>
      <c r="BA322" s="51">
        <f t="shared" si="154"/>
        <v>0</v>
      </c>
      <c r="BB322" s="52">
        <f>'Details and Calculations'!Y321</f>
        <v>3</v>
      </c>
      <c r="BC322" s="52">
        <f>'Details and Calculations'!AC321</f>
        <v>4</v>
      </c>
      <c r="BD322" s="52">
        <f>'Details and Calculations'!AK321</f>
        <v>1</v>
      </c>
      <c r="BE322" s="52">
        <f>'Details and Calculations'!AN321</f>
        <v>4300</v>
      </c>
      <c r="BF322" s="52">
        <f>'Details and Calculations'!AP321</f>
        <v>1</v>
      </c>
      <c r="BG322" s="52">
        <f>'Details and Calculations'!AT321</f>
        <v>2</v>
      </c>
      <c r="BH322" s="52">
        <f>'Details and Calculations'!AY321</f>
        <v>1</v>
      </c>
      <c r="BI322" s="52">
        <f>'Details and Calculations'!BB321</f>
        <v>1800</v>
      </c>
      <c r="BJ322" s="52" t="str">
        <f>'Details and Calculations'!BD321</f>
        <v xml:space="preserve"> </v>
      </c>
      <c r="BK322" s="52">
        <f>'Details and Calculations'!CA321</f>
        <v>4</v>
      </c>
      <c r="BL322" s="43">
        <f>'Details and Calculations'!AA321</f>
        <v>1</v>
      </c>
      <c r="BM322" s="43" t="str">
        <f>'Details and Calculations'!AB321</f>
        <v>"Springbox" --Intake Structure At A Spring|Collection Chamber</v>
      </c>
      <c r="BN322" s="43">
        <f>'Details and Calculations'!AD321</f>
        <v>2016</v>
      </c>
      <c r="BO322" s="43">
        <f>'Details and Calculations'!AJ321</f>
        <v>1</v>
      </c>
      <c r="BP322" s="43">
        <f>'Details and Calculations'!AL321</f>
        <v>2016</v>
      </c>
      <c r="BQ322" s="43">
        <f>'Details and Calculations'!AO321</f>
        <v>1</v>
      </c>
      <c r="BR322" s="43">
        <f>'Details and Calculations'!AQ321</f>
        <v>2016</v>
      </c>
      <c r="BS322" s="43">
        <f>'Details and Calculations'!AS321</f>
        <v>1</v>
      </c>
      <c r="BT322" s="43">
        <f>'Details and Calculations'!AV321</f>
        <v>2016</v>
      </c>
      <c r="BU322" s="43">
        <f>'Details and Calculations'!AX321</f>
        <v>1</v>
      </c>
      <c r="BV322" s="43">
        <f>'Details and Calculations'!AZ321</f>
        <v>2016</v>
      </c>
      <c r="BW322" s="43">
        <f>'Details and Calculations'!BC321</f>
        <v>0</v>
      </c>
      <c r="BX322" s="43" t="str">
        <f>'Details and Calculations'!BE321</f>
        <v xml:space="preserve"> </v>
      </c>
      <c r="BY322" s="43" t="str">
        <f>'Details and Calculations'!BG321</f>
        <v xml:space="preserve"> </v>
      </c>
      <c r="BZ322" s="43" t="str">
        <f>'Details and Calculations'!BH321</f>
        <v xml:space="preserve"> </v>
      </c>
      <c r="CA322" s="43">
        <f>'Details and Calculations'!BJ321</f>
        <v>0</v>
      </c>
      <c r="CB322" s="43" t="str">
        <f>'Details and Calculations'!BK321</f>
        <v/>
      </c>
      <c r="CC322" s="43" t="str">
        <f>'Details and Calculations'!BL321</f>
        <v xml:space="preserve"> </v>
      </c>
      <c r="CD322" s="43" t="str">
        <f>'Details and Calculations'!BN321</f>
        <v xml:space="preserve"> </v>
      </c>
      <c r="CE322" s="43" t="str">
        <f>'Details and Calculations'!BO321</f>
        <v xml:space="preserve"> </v>
      </c>
      <c r="CF322" s="43">
        <f>'Details and Calculations'!BZ321</f>
        <v>1</v>
      </c>
      <c r="CG322" s="43">
        <f>'Details and Calculations'!CB321</f>
        <v>2016</v>
      </c>
      <c r="CH322" s="31"/>
      <c r="CI322" s="53"/>
    </row>
    <row r="323" spans="1:87" x14ac:dyDescent="0.3">
      <c r="A323" s="43">
        <f>'Details and Calculations'!A322</f>
        <v>2017</v>
      </c>
      <c r="B323" s="43" t="str">
        <f>'Details and Calculations'!C322</f>
        <v>Rwanda</v>
      </c>
      <c r="C323" s="43" t="str">
        <f>'Details and Calculations'!D322</f>
        <v>Rulindo</v>
      </c>
      <c r="D323" s="43" t="str">
        <f>'Details and Calculations'!E322</f>
        <v>Rukozo</v>
      </c>
      <c r="E323" s="43" t="str">
        <f>'Details and Calculations'!F322</f>
        <v>Bwimo</v>
      </c>
      <c r="F323" s="43" t="str">
        <f>'Details and Calculations'!G322</f>
        <v>Gatwa</v>
      </c>
      <c r="G323" s="43" t="str">
        <f>'Details and Calculations'!H322</f>
        <v/>
      </c>
      <c r="H323" s="43" t="str">
        <f>'Details and Calculations'!I322</f>
        <v/>
      </c>
      <c r="I323" s="43" t="str">
        <f>'Details and Calculations'!J322</f>
        <v>Nyamagana</v>
      </c>
      <c r="J323" s="43">
        <f>'Details and Calculations'!K322</f>
        <v>100</v>
      </c>
      <c r="K323" s="43">
        <f>'Details and Calculations'!O322</f>
        <v>95</v>
      </c>
      <c r="L323" s="43">
        <f>'Details and Calculations'!P323</f>
        <v>12</v>
      </c>
      <c r="M323" s="43" t="str">
        <f>'Details and Calculations'!U322</f>
        <v>Piped Network -- Gravity Only</v>
      </c>
      <c r="N323" s="43">
        <f>'Details and Calculations'!V322</f>
        <v>2011</v>
      </c>
      <c r="O323" s="43" t="str">
        <f>'Details and Calculations'!W322</f>
        <v>Government And African Development Bank</v>
      </c>
      <c r="P323" s="43" t="str">
        <f>'Details and Calculations'!X322</f>
        <v>Spring</v>
      </c>
      <c r="Q323" s="44" t="str">
        <f t="shared" si="137"/>
        <v>Low Risk</v>
      </c>
      <c r="R323" s="44" t="str">
        <f t="shared" si="138"/>
        <v>Low Risk</v>
      </c>
      <c r="S323" s="45" t="str">
        <f t="shared" si="139"/>
        <v>Basic Level of Service</v>
      </c>
      <c r="T323" s="62" t="str">
        <f t="shared" si="136"/>
        <v>Medium Priority</v>
      </c>
      <c r="U323" s="46">
        <f t="shared" si="140"/>
        <v>5</v>
      </c>
      <c r="V323" s="28" t="str">
        <f t="shared" si="141"/>
        <v>Repair or Replace Components</v>
      </c>
      <c r="W323" s="47" t="str">
        <f t="shared" si="142"/>
        <v xml:space="preserve">Distribution  Line, </v>
      </c>
      <c r="X323" s="27" t="str">
        <f t="shared" si="143"/>
        <v>Create Plan To Repair or Replace Components</v>
      </c>
      <c r="Y323" s="48">
        <f t="shared" si="144"/>
        <v>28</v>
      </c>
      <c r="Z323" s="48">
        <f t="shared" si="145"/>
        <v>14</v>
      </c>
      <c r="AA323" s="48">
        <f t="shared" si="146"/>
        <v>24</v>
      </c>
      <c r="AB323" s="48">
        <f t="shared" si="147"/>
        <v>14</v>
      </c>
      <c r="AC323" s="48">
        <f t="shared" si="148"/>
        <v>24</v>
      </c>
      <c r="AD323" s="48" t="str">
        <f t="shared" si="149"/>
        <v xml:space="preserve"> </v>
      </c>
      <c r="AE323" s="48" t="str">
        <f t="shared" si="150"/>
        <v xml:space="preserve"> </v>
      </c>
      <c r="AF323" s="48" t="str">
        <f t="shared" si="151"/>
        <v xml:space="preserve"> </v>
      </c>
      <c r="AG323" s="49" t="str">
        <f t="shared" si="152"/>
        <v/>
      </c>
      <c r="AH323" s="48">
        <f t="shared" si="153"/>
        <v>14</v>
      </c>
      <c r="AI323" s="50">
        <f>'Details and Calculations'!AE322</f>
        <v>1</v>
      </c>
      <c r="AJ323" s="50">
        <f>'Details and Calculations'!AM322</f>
        <v>1</v>
      </c>
      <c r="AK323" s="50">
        <f>'Details and Calculations'!AR322</f>
        <v>1</v>
      </c>
      <c r="AL323" s="50">
        <f>'Details and Calculations'!AW322</f>
        <v>1</v>
      </c>
      <c r="AM323" s="50">
        <f>'Details and Calculations'!BA322</f>
        <v>2</v>
      </c>
      <c r="AN323" s="50" t="str">
        <f>'Details and Calculations'!BF322</f>
        <v xml:space="preserve"> </v>
      </c>
      <c r="AO323" s="50" t="str">
        <f>'Details and Calculations'!BI322</f>
        <v xml:space="preserve"> </v>
      </c>
      <c r="AP323" s="50" t="str">
        <f>'Details and Calculations'!BM322</f>
        <v xml:space="preserve"> </v>
      </c>
      <c r="AQ323" s="50" t="str">
        <f>'Details and Calculations'!BP322</f>
        <v xml:space="preserve"> </v>
      </c>
      <c r="AR323" s="50">
        <f>'Details and Calculations'!CC322</f>
        <v>1</v>
      </c>
      <c r="AS323" s="50">
        <f>'Details and Calculations'!CJ322</f>
        <v>2</v>
      </c>
      <c r="AT323" s="51">
        <f>'Details and Calculations'!T322</f>
        <v>1</v>
      </c>
      <c r="AU323" s="51">
        <f>'Details and Calculations'!Z322</f>
        <v>1</v>
      </c>
      <c r="AV323" s="51">
        <f>'Details and Calculations'!S322</f>
        <v>0</v>
      </c>
      <c r="AW323" s="51">
        <f>'Details and Calculations'!AI322</f>
        <v>1</v>
      </c>
      <c r="AX323" s="51">
        <f>'Details and Calculations'!BY322</f>
        <v>1</v>
      </c>
      <c r="AY323" s="51">
        <f>'Details and Calculations'!CG322</f>
        <v>0</v>
      </c>
      <c r="AZ323" s="51">
        <f>'Details and Calculations'!CI322</f>
        <v>1</v>
      </c>
      <c r="BA323" s="51">
        <f t="shared" si="154"/>
        <v>0</v>
      </c>
      <c r="BB323" s="52">
        <f>'Details and Calculations'!Y322</f>
        <v>2</v>
      </c>
      <c r="BC323" s="52">
        <f>'Details and Calculations'!AC322</f>
        <v>1</v>
      </c>
      <c r="BD323" s="52">
        <f>'Details and Calculations'!AK322</f>
        <v>2</v>
      </c>
      <c r="BE323" s="52">
        <f>'Details and Calculations'!AN322</f>
        <v>2100</v>
      </c>
      <c r="BF323" s="52">
        <f>'Details and Calculations'!AP322</f>
        <v>11</v>
      </c>
      <c r="BG323" s="52">
        <f>'Details and Calculations'!AT322</f>
        <v>1</v>
      </c>
      <c r="BH323" s="52">
        <f>'Details and Calculations'!AY322</f>
        <v>3</v>
      </c>
      <c r="BI323" s="52">
        <f>'Details and Calculations'!BB322</f>
        <v>37000</v>
      </c>
      <c r="BJ323" s="52" t="str">
        <f>'Details and Calculations'!BD322</f>
        <v xml:space="preserve"> </v>
      </c>
      <c r="BK323" s="52">
        <f>'Details and Calculations'!CA322</f>
        <v>29</v>
      </c>
      <c r="BL323" s="43">
        <f>'Details and Calculations'!AA322</f>
        <v>1</v>
      </c>
      <c r="BM323" s="43" t="str">
        <f>'Details and Calculations'!AB322</f>
        <v>"Springbox" --Intake Structure At A Spring</v>
      </c>
      <c r="BN323" s="43">
        <f>'Details and Calculations'!AD322</f>
        <v>2015</v>
      </c>
      <c r="BO323" s="43">
        <f>'Details and Calculations'!AJ322</f>
        <v>1</v>
      </c>
      <c r="BP323" s="43">
        <f>'Details and Calculations'!AL322</f>
        <v>2011</v>
      </c>
      <c r="BQ323" s="43">
        <f>'Details and Calculations'!AO322</f>
        <v>1</v>
      </c>
      <c r="BR323" s="43">
        <f>'Details and Calculations'!AQ322</f>
        <v>2011</v>
      </c>
      <c r="BS323" s="43">
        <f>'Details and Calculations'!AS322</f>
        <v>1</v>
      </c>
      <c r="BT323" s="43">
        <f>'Details and Calculations'!AV322</f>
        <v>2011</v>
      </c>
      <c r="BU323" s="43">
        <f>'Details and Calculations'!AX322</f>
        <v>1</v>
      </c>
      <c r="BV323" s="43">
        <f>'Details and Calculations'!AZ322</f>
        <v>2011</v>
      </c>
      <c r="BW323" s="43">
        <f>'Details and Calculations'!BC322</f>
        <v>0</v>
      </c>
      <c r="BX323" s="43" t="str">
        <f>'Details and Calculations'!BE322</f>
        <v xml:space="preserve"> </v>
      </c>
      <c r="BY323" s="43" t="str">
        <f>'Details and Calculations'!BG322</f>
        <v xml:space="preserve"> </v>
      </c>
      <c r="BZ323" s="43" t="str">
        <f>'Details and Calculations'!BH322</f>
        <v xml:space="preserve"> </v>
      </c>
      <c r="CA323" s="43">
        <f>'Details and Calculations'!BJ322</f>
        <v>0</v>
      </c>
      <c r="CB323" s="43" t="str">
        <f>'Details and Calculations'!BK322</f>
        <v/>
      </c>
      <c r="CC323" s="43" t="str">
        <f>'Details and Calculations'!BL322</f>
        <v xml:space="preserve"> </v>
      </c>
      <c r="CD323" s="43" t="str">
        <f>'Details and Calculations'!BN322</f>
        <v xml:space="preserve"> </v>
      </c>
      <c r="CE323" s="43" t="str">
        <f>'Details and Calculations'!BO322</f>
        <v xml:space="preserve"> </v>
      </c>
      <c r="CF323" s="43">
        <f>'Details and Calculations'!BZ322</f>
        <v>1</v>
      </c>
      <c r="CG323" s="43">
        <f>'Details and Calculations'!CB322</f>
        <v>2011</v>
      </c>
      <c r="CH323" s="31"/>
      <c r="CI323" s="53"/>
    </row>
    <row r="324" spans="1:87" x14ac:dyDescent="0.3">
      <c r="A324" s="43">
        <f>'Details and Calculations'!A323</f>
        <v>2017</v>
      </c>
      <c r="B324" s="43" t="str">
        <f>'Details and Calculations'!C323</f>
        <v>Rwanda</v>
      </c>
      <c r="C324" s="43" t="str">
        <f>'Details and Calculations'!D323</f>
        <v>Rulindo</v>
      </c>
      <c r="D324" s="43" t="str">
        <f>'Details and Calculations'!E323</f>
        <v>Base</v>
      </c>
      <c r="E324" s="43" t="str">
        <f>'Details and Calculations'!F323</f>
        <v>Rwamahwa</v>
      </c>
      <c r="F324" s="43" t="str">
        <f>'Details and Calculations'!G323</f>
        <v>Karambi</v>
      </c>
      <c r="G324" s="43" t="str">
        <f>'Details and Calculations'!H323</f>
        <v/>
      </c>
      <c r="H324" s="43" t="str">
        <f>'Details and Calculations'!I323</f>
        <v/>
      </c>
      <c r="I324" s="43" t="str">
        <f>'Details and Calculations'!J323</f>
        <v>Rwankende</v>
      </c>
      <c r="J324" s="43">
        <f>'Details and Calculations'!K323</f>
        <v>192</v>
      </c>
      <c r="K324" s="43">
        <f>'Details and Calculations'!O323</f>
        <v>180</v>
      </c>
      <c r="L324" s="43">
        <f>'Details and Calculations'!P324</f>
        <v>106</v>
      </c>
      <c r="M324" s="43" t="str">
        <f>'Details and Calculations'!U323</f>
        <v>Piped Network -- Gravity Only</v>
      </c>
      <c r="N324" s="43">
        <f>'Details and Calculations'!V323</f>
        <v>2012</v>
      </c>
      <c r="O324" s="43" t="str">
        <f>'Details and Calculations'!W323</f>
        <v>Padiri</v>
      </c>
      <c r="P324" s="43" t="str">
        <f>'Details and Calculations'!X323</f>
        <v>Spring|Groundwater (Well, Etc.)</v>
      </c>
      <c r="Q324" s="44" t="str">
        <f t="shared" si="137"/>
        <v>Low Risk</v>
      </c>
      <c r="R324" s="44" t="str">
        <f t="shared" si="138"/>
        <v>Low Risk</v>
      </c>
      <c r="S324" s="45" t="str">
        <f t="shared" si="139"/>
        <v>Intermediate Level of Service</v>
      </c>
      <c r="T324" s="62" t="str">
        <f t="shared" ref="T324:T387" si="155">IF(AND(Q324="No Improved Water Point/System",R324="No Improved Water Point/System",S324="No Improved Water Point/System"),"New Construction Needed",IF(OR(AND(Q324="Low Risk",R324="Low Risk",S324="High Level of Service"),AND(Q324="Low Risk",R324="Low Risk",S324="Intermediate Level of Service"),AND(Q324="Low Risk",R324="Medium Risk",S324="High Level of Service"),AND(Q324="Low Risk",R324="Medium Risk",S324="Intermediate Level of Service"),AND(Q324="Medium Risk",R324="Low Risk",S324="High Level of Service"),AND(Q324="Medium Risk",R324="Low Risk",S324="Intermediate Level of Service")),"Low Priority",IF(OR(AND(Q324="Low Risk",R324="Low Risk",S324="Basic Level of Service"),AND(Q324="Low Risk",R324="Low Risk",S324="Inadequate Level of Service"),AND(Q324="Low Risk",R324="Medium Risk",S324="Basic Level of Service"),AND(Q324="Low Risk",R324="Medium Risk",S324="Inadequate Level of Service"),AND(Q324="Medium Risk",R324="Low Risk",S324="Basic Level of Service"),AND(Q324="Medium Risk",R324="Medium Risk",S324="Basic Level of Service"),AND(Q324="Medium Risk",R324="Medium Risk",S324="High Level of Service"),AND(Q324="Medium Risk",R324="Medium Risk",S324="Intermediate Level of Service"),AND(Q324="High Risk",R324="Low Risk",S324="Basic Level of Service"),AND(Q324="High Risk",R324="Low Risk",S324="High Level of Service"),AND(Q324="High Risk",R324="Low Risk",S324="Intermediate Level of Service"),AND(Q324="High Risk",R324="Medium Risk",S324="High Level of Service"),AND(Q324="High Risk",R324="Medium Risk",S324="Intermediate Level of Service")),"Medium Priority",IF(OR(AND(Q324="High Risk",R324="High Risk",S324="Basic Level of Service"),AND(Q324="High Risk",R324="High Risk",S324="High Level of Service"),AND(Q324="High Risk",R324="High Risk",S324="Inadequate Level of Service"),AND(Q324="High Risk",R324="High Risk",S324="Intermediate Level of Service"),AND(Q324="High Risk",R324="Low Risk",S324="Inadequate Level of Service"),AND(Q324="High Risk",R324="Medium Risk",S324="Basic Level of Service"),AND(Q324="High Risk",R324="Medium Risk",S324="Inadequate Level of Service"),AND(Q324="Low Risk",R324="High Risk",S324="Basic Level of Service"),AND(Q324="Low Risk",R324="High Risk",S324="High Level of Service"),AND(Q324="Low Risk",R324="High Risk",S324="Inadequate Level of Service"),AND(Q324="Low Risk",R324="High Risk",S324="Intermediate Level of Service"),AND(Q324="Medium Risk",R324="High Risk",S324="Basic Level of Service"),AND(Q324="Medium Risk",R324="High Risk",S324="High Level of Service"),AND(Q324="Medium Risk",R324="High Risk",S324="Inadequate Level of Service"),AND(Q324="Medium Risk",R324="High Risk",S324="Intermediate Level of Service"),AND(Q324="Medium Risk",R324="Low Risk",S324="Inadequate Level of Service"),AND(Q324="Medium Risk",R324="Medium Risk",S324="Inadequate Level of Service")),"High Priority",))))</f>
        <v>Low Priority</v>
      </c>
      <c r="U324" s="46">
        <f t="shared" si="140"/>
        <v>7</v>
      </c>
      <c r="V324" s="28" t="str">
        <f t="shared" si="141"/>
        <v>Perform Routine Preventative Maintenance</v>
      </c>
      <c r="W324" s="47" t="str">
        <f t="shared" si="142"/>
        <v/>
      </c>
      <c r="X324" s="27" t="str">
        <f t="shared" si="143"/>
        <v>Maintain O&amp;M and Routine Monitoring</v>
      </c>
      <c r="Y324" s="48">
        <f t="shared" si="144"/>
        <v>29</v>
      </c>
      <c r="Z324" s="48">
        <f t="shared" si="145"/>
        <v>19</v>
      </c>
      <c r="AA324" s="48">
        <f t="shared" si="146"/>
        <v>25</v>
      </c>
      <c r="AB324" s="48">
        <f t="shared" si="147"/>
        <v>19</v>
      </c>
      <c r="AC324" s="48" t="str">
        <f t="shared" si="148"/>
        <v xml:space="preserve"> </v>
      </c>
      <c r="AD324" s="48" t="str">
        <f t="shared" si="149"/>
        <v xml:space="preserve"> </v>
      </c>
      <c r="AE324" s="48" t="str">
        <f t="shared" si="150"/>
        <v xml:space="preserve"> </v>
      </c>
      <c r="AF324" s="48" t="str">
        <f t="shared" si="151"/>
        <v xml:space="preserve"> </v>
      </c>
      <c r="AG324" s="49" t="str">
        <f t="shared" si="152"/>
        <v/>
      </c>
      <c r="AH324" s="48">
        <f t="shared" si="153"/>
        <v>15</v>
      </c>
      <c r="AI324" s="50">
        <f>'Details and Calculations'!AE323</f>
        <v>1</v>
      </c>
      <c r="AJ324" s="50">
        <f>'Details and Calculations'!AM323</f>
        <v>1</v>
      </c>
      <c r="AK324" s="50">
        <f>'Details and Calculations'!AR323</f>
        <v>1</v>
      </c>
      <c r="AL324" s="50">
        <f>'Details and Calculations'!AW323</f>
        <v>1</v>
      </c>
      <c r="AM324" s="50" t="str">
        <f>'Details and Calculations'!BA323</f>
        <v xml:space="preserve"> </v>
      </c>
      <c r="AN324" s="50" t="str">
        <f>'Details and Calculations'!BF323</f>
        <v xml:space="preserve"> </v>
      </c>
      <c r="AO324" s="50" t="str">
        <f>'Details and Calculations'!BI323</f>
        <v xml:space="preserve"> </v>
      </c>
      <c r="AP324" s="50" t="str">
        <f>'Details and Calculations'!BM323</f>
        <v xml:space="preserve"> </v>
      </c>
      <c r="AQ324" s="50" t="str">
        <f>'Details and Calculations'!BP323</f>
        <v xml:space="preserve"> </v>
      </c>
      <c r="AR324" s="50">
        <f>'Details and Calculations'!CC323</f>
        <v>1</v>
      </c>
      <c r="AS324" s="50">
        <f>'Details and Calculations'!CJ323</f>
        <v>1</v>
      </c>
      <c r="AT324" s="51">
        <f>'Details and Calculations'!T323</f>
        <v>1</v>
      </c>
      <c r="AU324" s="51">
        <f>'Details and Calculations'!Z323</f>
        <v>0</v>
      </c>
      <c r="AV324" s="51">
        <f>'Details and Calculations'!S323</f>
        <v>1</v>
      </c>
      <c r="AW324" s="51">
        <f>'Details and Calculations'!AI323</f>
        <v>1</v>
      </c>
      <c r="AX324" s="51">
        <f>'Details and Calculations'!BY323</f>
        <v>1</v>
      </c>
      <c r="AY324" s="51">
        <f>'Details and Calculations'!CG323</f>
        <v>1</v>
      </c>
      <c r="AZ324" s="51">
        <f>'Details and Calculations'!CI323</f>
        <v>1</v>
      </c>
      <c r="BA324" s="51">
        <f t="shared" si="154"/>
        <v>1</v>
      </c>
      <c r="BB324" s="52">
        <f>'Details and Calculations'!Y323</f>
        <v>1</v>
      </c>
      <c r="BC324" s="52">
        <f>'Details and Calculations'!AC323</f>
        <v>2</v>
      </c>
      <c r="BD324" s="52">
        <f>'Details and Calculations'!AK323</f>
        <v>1</v>
      </c>
      <c r="BE324" s="52">
        <f>'Details and Calculations'!AN323</f>
        <v>6450</v>
      </c>
      <c r="BF324" s="52">
        <f>'Details and Calculations'!AP323</f>
        <v>3</v>
      </c>
      <c r="BG324" s="52">
        <f>'Details and Calculations'!AT323</f>
        <v>2</v>
      </c>
      <c r="BH324" s="52" t="str">
        <f>'Details and Calculations'!AY323</f>
        <v xml:space="preserve"> </v>
      </c>
      <c r="BI324" s="52" t="str">
        <f>'Details and Calculations'!BB323</f>
        <v xml:space="preserve"> </v>
      </c>
      <c r="BJ324" s="52" t="str">
        <f>'Details and Calculations'!BD323</f>
        <v xml:space="preserve"> </v>
      </c>
      <c r="BK324" s="52">
        <f>'Details and Calculations'!CA323</f>
        <v>1</v>
      </c>
      <c r="BL324" s="43">
        <f>'Details and Calculations'!AA323</f>
        <v>1</v>
      </c>
      <c r="BM324" s="43" t="str">
        <f>'Details and Calculations'!AB323</f>
        <v>"Springbox" --Intake Structure At A Spring|Well</v>
      </c>
      <c r="BN324" s="43">
        <f>'Details and Calculations'!AD323</f>
        <v>2016</v>
      </c>
      <c r="BO324" s="43">
        <f>'Details and Calculations'!AJ323</f>
        <v>1</v>
      </c>
      <c r="BP324" s="43">
        <f>'Details and Calculations'!AL323</f>
        <v>2016</v>
      </c>
      <c r="BQ324" s="43">
        <f>'Details and Calculations'!AO323</f>
        <v>1</v>
      </c>
      <c r="BR324" s="43">
        <f>'Details and Calculations'!AQ323</f>
        <v>2012</v>
      </c>
      <c r="BS324" s="43">
        <f>'Details and Calculations'!AS323</f>
        <v>1</v>
      </c>
      <c r="BT324" s="43">
        <f>'Details and Calculations'!AV323</f>
        <v>2016</v>
      </c>
      <c r="BU324" s="43">
        <f>'Details and Calculations'!AX323</f>
        <v>0</v>
      </c>
      <c r="BV324" s="43" t="str">
        <f>'Details and Calculations'!AZ323</f>
        <v xml:space="preserve"> </v>
      </c>
      <c r="BW324" s="43">
        <f>'Details and Calculations'!BC323</f>
        <v>0</v>
      </c>
      <c r="BX324" s="43" t="str">
        <f>'Details and Calculations'!BE323</f>
        <v xml:space="preserve"> </v>
      </c>
      <c r="BY324" s="43" t="str">
        <f>'Details and Calculations'!BG323</f>
        <v xml:space="preserve"> </v>
      </c>
      <c r="BZ324" s="43" t="str">
        <f>'Details and Calculations'!BH323</f>
        <v xml:space="preserve"> </v>
      </c>
      <c r="CA324" s="43">
        <f>'Details and Calculations'!BJ323</f>
        <v>0</v>
      </c>
      <c r="CB324" s="43" t="str">
        <f>'Details and Calculations'!BK323</f>
        <v/>
      </c>
      <c r="CC324" s="43" t="str">
        <f>'Details and Calculations'!BL323</f>
        <v xml:space="preserve"> </v>
      </c>
      <c r="CD324" s="43" t="str">
        <f>'Details and Calculations'!BN323</f>
        <v xml:space="preserve"> </v>
      </c>
      <c r="CE324" s="43" t="str">
        <f>'Details and Calculations'!BO323</f>
        <v xml:space="preserve"> </v>
      </c>
      <c r="CF324" s="43">
        <f>'Details and Calculations'!BZ323</f>
        <v>1</v>
      </c>
      <c r="CG324" s="43">
        <f>'Details and Calculations'!CB323</f>
        <v>2012</v>
      </c>
      <c r="CH324" s="31"/>
      <c r="CI324" s="53"/>
    </row>
    <row r="325" spans="1:87" x14ac:dyDescent="0.3">
      <c r="A325" s="43">
        <f>'Details and Calculations'!A324</f>
        <v>2017</v>
      </c>
      <c r="B325" s="43" t="str">
        <f>'Details and Calculations'!C324</f>
        <v>Rwanda</v>
      </c>
      <c r="C325" s="43" t="str">
        <f>'Details and Calculations'!D324</f>
        <v>Rulindo</v>
      </c>
      <c r="D325" s="43" t="str">
        <f>'Details and Calculations'!E324</f>
        <v>Shyorongi</v>
      </c>
      <c r="E325" s="43" t="str">
        <f>'Details and Calculations'!F324</f>
        <v>Kijabagwe</v>
      </c>
      <c r="F325" s="43" t="str">
        <f>'Details and Calculations'!G324</f>
        <v>Kabagabaga</v>
      </c>
      <c r="G325" s="43" t="str">
        <f>'Details and Calculations'!H324</f>
        <v/>
      </c>
      <c r="H325" s="43" t="str">
        <f>'Details and Calculations'!I324</f>
        <v/>
      </c>
      <c r="I325" s="43" t="str">
        <f>'Details and Calculations'!J324</f>
        <v>kirikumuryango network</v>
      </c>
      <c r="J325" s="43">
        <f>'Details and Calculations'!K324</f>
        <v>181</v>
      </c>
      <c r="K325" s="43">
        <f>'Details and Calculations'!O324</f>
        <v>75</v>
      </c>
      <c r="L325" s="43">
        <f>'Details and Calculations'!P325</f>
        <v>143</v>
      </c>
      <c r="M325" s="43" t="str">
        <f>'Details and Calculations'!U324</f>
        <v>Piped Network -- Gravity Only</v>
      </c>
      <c r="N325" s="43">
        <f>'Details and Calculations'!V324</f>
        <v>2013</v>
      </c>
      <c r="O325" s="43" t="str">
        <f>'Details and Calculations'!W324</f>
        <v>Governement (District, Wasac) And Water For People</v>
      </c>
      <c r="P325" s="43" t="str">
        <f>'Details and Calculations'!X324</f>
        <v>Spring</v>
      </c>
      <c r="Q325" s="44" t="str">
        <f t="shared" si="137"/>
        <v>Low Risk</v>
      </c>
      <c r="R325" s="44" t="str">
        <f t="shared" si="138"/>
        <v>Low Risk</v>
      </c>
      <c r="S325" s="45" t="str">
        <f t="shared" si="139"/>
        <v>High Level of Service</v>
      </c>
      <c r="T325" s="62" t="str">
        <f t="shared" si="155"/>
        <v>Low Priority</v>
      </c>
      <c r="U325" s="46">
        <f t="shared" si="140"/>
        <v>8</v>
      </c>
      <c r="V325" s="28" t="str">
        <f t="shared" si="141"/>
        <v>Perform Routine Preventative Maintenance</v>
      </c>
      <c r="W325" s="47" t="str">
        <f t="shared" si="142"/>
        <v/>
      </c>
      <c r="X325" s="27" t="str">
        <f t="shared" si="143"/>
        <v>Maintain O&amp;M and Routine Monitoring</v>
      </c>
      <c r="Y325" s="48">
        <f t="shared" si="144"/>
        <v>26</v>
      </c>
      <c r="Z325" s="48">
        <f t="shared" si="145"/>
        <v>16</v>
      </c>
      <c r="AA325" s="48">
        <f t="shared" si="146"/>
        <v>26</v>
      </c>
      <c r="AB325" s="48">
        <f t="shared" si="147"/>
        <v>16</v>
      </c>
      <c r="AC325" s="48">
        <f t="shared" si="148"/>
        <v>26</v>
      </c>
      <c r="AD325" s="48" t="str">
        <f t="shared" si="149"/>
        <v xml:space="preserve"> </v>
      </c>
      <c r="AE325" s="48" t="str">
        <f t="shared" si="150"/>
        <v xml:space="preserve"> </v>
      </c>
      <c r="AF325" s="48" t="str">
        <f t="shared" si="151"/>
        <v xml:space="preserve"> </v>
      </c>
      <c r="AG325" s="49" t="str">
        <f t="shared" si="152"/>
        <v/>
      </c>
      <c r="AH325" s="48">
        <f t="shared" si="153"/>
        <v>16</v>
      </c>
      <c r="AI325" s="50">
        <f>'Details and Calculations'!AE324</f>
        <v>1</v>
      </c>
      <c r="AJ325" s="50">
        <f>'Details and Calculations'!AM324</f>
        <v>1</v>
      </c>
      <c r="AK325" s="50">
        <f>'Details and Calculations'!AR324</f>
        <v>1</v>
      </c>
      <c r="AL325" s="50">
        <f>'Details and Calculations'!AW324</f>
        <v>1</v>
      </c>
      <c r="AM325" s="50">
        <f>'Details and Calculations'!BA324</f>
        <v>1</v>
      </c>
      <c r="AN325" s="50" t="str">
        <f>'Details and Calculations'!BF324</f>
        <v xml:space="preserve"> </v>
      </c>
      <c r="AO325" s="50" t="str">
        <f>'Details and Calculations'!BI324</f>
        <v xml:space="preserve"> </v>
      </c>
      <c r="AP325" s="50" t="str">
        <f>'Details and Calculations'!BM324</f>
        <v xml:space="preserve"> </v>
      </c>
      <c r="AQ325" s="50" t="str">
        <f>'Details and Calculations'!BP324</f>
        <v xml:space="preserve"> </v>
      </c>
      <c r="AR325" s="50">
        <f>'Details and Calculations'!CC324</f>
        <v>1</v>
      </c>
      <c r="AS325" s="50">
        <f>'Details and Calculations'!CJ324</f>
        <v>1</v>
      </c>
      <c r="AT325" s="51">
        <f>'Details and Calculations'!T324</f>
        <v>1</v>
      </c>
      <c r="AU325" s="51">
        <f>'Details and Calculations'!Z324</f>
        <v>1</v>
      </c>
      <c r="AV325" s="51">
        <f>'Details and Calculations'!S324</f>
        <v>1</v>
      </c>
      <c r="AW325" s="51">
        <f>'Details and Calculations'!AI324</f>
        <v>1</v>
      </c>
      <c r="AX325" s="51">
        <f>'Details and Calculations'!BY324</f>
        <v>1</v>
      </c>
      <c r="AY325" s="51">
        <f>'Details and Calculations'!CG324</f>
        <v>1</v>
      </c>
      <c r="AZ325" s="51">
        <f>'Details and Calculations'!CI324</f>
        <v>1</v>
      </c>
      <c r="BA325" s="51">
        <f t="shared" si="154"/>
        <v>1</v>
      </c>
      <c r="BB325" s="52">
        <f>'Details and Calculations'!Y324</f>
        <v>1</v>
      </c>
      <c r="BC325" s="52">
        <f>'Details and Calculations'!AC324</f>
        <v>1</v>
      </c>
      <c r="BD325" s="52">
        <f>'Details and Calculations'!AK324</f>
        <v>1</v>
      </c>
      <c r="BE325" s="52">
        <f>'Details and Calculations'!AN324</f>
        <v>500</v>
      </c>
      <c r="BF325" s="52">
        <f>'Details and Calculations'!AP324</f>
        <v>17</v>
      </c>
      <c r="BG325" s="52">
        <f>'Details and Calculations'!AT324</f>
        <v>6</v>
      </c>
      <c r="BH325" s="52">
        <f>'Details and Calculations'!AY324</f>
        <v>2</v>
      </c>
      <c r="BI325" s="52">
        <f>'Details and Calculations'!BB324</f>
        <v>3500</v>
      </c>
      <c r="BJ325" s="52" t="str">
        <f>'Details and Calculations'!BD324</f>
        <v xml:space="preserve"> </v>
      </c>
      <c r="BK325" s="52">
        <f>'Details and Calculations'!CA324</f>
        <v>1</v>
      </c>
      <c r="BL325" s="43">
        <f>'Details and Calculations'!AA324</f>
        <v>1</v>
      </c>
      <c r="BM325" s="43" t="str">
        <f>'Details and Calculations'!AB324</f>
        <v>"Springbox" --Intake Structure At A Spring</v>
      </c>
      <c r="BN325" s="43">
        <f>'Details and Calculations'!AD324</f>
        <v>2013</v>
      </c>
      <c r="BO325" s="43">
        <f>'Details and Calculations'!AJ324</f>
        <v>1</v>
      </c>
      <c r="BP325" s="43">
        <f>'Details and Calculations'!AL324</f>
        <v>2013</v>
      </c>
      <c r="BQ325" s="43">
        <f>'Details and Calculations'!AO324</f>
        <v>1</v>
      </c>
      <c r="BR325" s="43">
        <f>'Details and Calculations'!AQ324</f>
        <v>2013</v>
      </c>
      <c r="BS325" s="43">
        <f>'Details and Calculations'!AS324</f>
        <v>1</v>
      </c>
      <c r="BT325" s="43">
        <f>'Details and Calculations'!AV324</f>
        <v>2013</v>
      </c>
      <c r="BU325" s="43">
        <f>'Details and Calculations'!AX324</f>
        <v>1</v>
      </c>
      <c r="BV325" s="43">
        <f>'Details and Calculations'!AZ324</f>
        <v>2013</v>
      </c>
      <c r="BW325" s="43">
        <f>'Details and Calculations'!BC324</f>
        <v>0</v>
      </c>
      <c r="BX325" s="43" t="str">
        <f>'Details and Calculations'!BE324</f>
        <v xml:space="preserve"> </v>
      </c>
      <c r="BY325" s="43" t="str">
        <f>'Details and Calculations'!BG324</f>
        <v xml:space="preserve"> </v>
      </c>
      <c r="BZ325" s="43" t="str">
        <f>'Details and Calculations'!BH324</f>
        <v xml:space="preserve"> </v>
      </c>
      <c r="CA325" s="43">
        <f>'Details and Calculations'!BJ324</f>
        <v>0</v>
      </c>
      <c r="CB325" s="43" t="str">
        <f>'Details and Calculations'!BK324</f>
        <v/>
      </c>
      <c r="CC325" s="43" t="str">
        <f>'Details and Calculations'!BL324</f>
        <v xml:space="preserve"> </v>
      </c>
      <c r="CD325" s="43" t="str">
        <f>'Details and Calculations'!BN324</f>
        <v xml:space="preserve"> </v>
      </c>
      <c r="CE325" s="43" t="str">
        <f>'Details and Calculations'!BO324</f>
        <v xml:space="preserve"> </v>
      </c>
      <c r="CF325" s="43">
        <f>'Details and Calculations'!BZ324</f>
        <v>1</v>
      </c>
      <c r="CG325" s="43">
        <f>'Details and Calculations'!CB324</f>
        <v>2013</v>
      </c>
      <c r="CH325" s="31"/>
      <c r="CI325" s="53"/>
    </row>
    <row r="326" spans="1:87" x14ac:dyDescent="0.3">
      <c r="A326" s="43">
        <f>'Details and Calculations'!A325</f>
        <v>2017</v>
      </c>
      <c r="B326" s="43" t="str">
        <f>'Details and Calculations'!C325</f>
        <v>Rwanda</v>
      </c>
      <c r="C326" s="43" t="str">
        <f>'Details and Calculations'!D325</f>
        <v>Rulindo</v>
      </c>
      <c r="D326" s="43" t="str">
        <f>'Details and Calculations'!E325</f>
        <v>Shyorongi</v>
      </c>
      <c r="E326" s="43" t="str">
        <f>'Details and Calculations'!F325</f>
        <v>Rutonde</v>
      </c>
      <c r="F326" s="43" t="str">
        <f>'Details and Calculations'!G325</f>
        <v>Rutonde</v>
      </c>
      <c r="G326" s="43" t="str">
        <f>'Details and Calculations'!H325</f>
        <v/>
      </c>
      <c r="H326" s="43" t="str">
        <f>'Details and Calculations'!I325</f>
        <v/>
      </c>
      <c r="I326" s="43" t="str">
        <f>'Details and Calculations'!J325</f>
        <v>kirikumuryango network</v>
      </c>
      <c r="J326" s="43">
        <f>'Details and Calculations'!K325</f>
        <v>241</v>
      </c>
      <c r="K326" s="43">
        <f>'Details and Calculations'!O325</f>
        <v>98</v>
      </c>
      <c r="L326" s="43" t="str">
        <f>'Details and Calculations'!P326</f>
        <v xml:space="preserve"> </v>
      </c>
      <c r="M326" s="43" t="str">
        <f>'Details and Calculations'!U325</f>
        <v>Piped Network -- Gravity Only</v>
      </c>
      <c r="N326" s="43">
        <f>'Details and Calculations'!V325</f>
        <v>2013</v>
      </c>
      <c r="O326" s="43" t="str">
        <f>'Details and Calculations'!W325</f>
        <v>Governement (District, Wasac) And Water For People</v>
      </c>
      <c r="P326" s="43" t="str">
        <f>'Details and Calculations'!X325</f>
        <v>Spring</v>
      </c>
      <c r="Q326" s="44" t="str">
        <f t="shared" si="137"/>
        <v>Low Risk</v>
      </c>
      <c r="R326" s="44" t="str">
        <f t="shared" si="138"/>
        <v>Low Risk</v>
      </c>
      <c r="S326" s="45" t="str">
        <f t="shared" si="139"/>
        <v>High Level of Service</v>
      </c>
      <c r="T326" s="62" t="str">
        <f t="shared" si="155"/>
        <v>Low Priority</v>
      </c>
      <c r="U326" s="46">
        <f t="shared" si="140"/>
        <v>8</v>
      </c>
      <c r="V326" s="28" t="str">
        <f t="shared" si="141"/>
        <v>Perform Routine Preventative Maintenance</v>
      </c>
      <c r="W326" s="47" t="str">
        <f t="shared" si="142"/>
        <v/>
      </c>
      <c r="X326" s="27" t="str">
        <f t="shared" si="143"/>
        <v>Maintain O&amp;M and Routine Monitoring</v>
      </c>
      <c r="Y326" s="48">
        <f t="shared" si="144"/>
        <v>26</v>
      </c>
      <c r="Z326" s="48">
        <f t="shared" si="145"/>
        <v>16</v>
      </c>
      <c r="AA326" s="48">
        <f t="shared" si="146"/>
        <v>26</v>
      </c>
      <c r="AB326" s="48">
        <f t="shared" si="147"/>
        <v>16</v>
      </c>
      <c r="AC326" s="48">
        <f t="shared" si="148"/>
        <v>26</v>
      </c>
      <c r="AD326" s="48" t="str">
        <f t="shared" si="149"/>
        <v xml:space="preserve"> </v>
      </c>
      <c r="AE326" s="48" t="str">
        <f t="shared" si="150"/>
        <v xml:space="preserve"> </v>
      </c>
      <c r="AF326" s="48" t="str">
        <f t="shared" si="151"/>
        <v xml:space="preserve"> </v>
      </c>
      <c r="AG326" s="49" t="str">
        <f t="shared" si="152"/>
        <v/>
      </c>
      <c r="AH326" s="48">
        <f t="shared" si="153"/>
        <v>16</v>
      </c>
      <c r="AI326" s="50">
        <f>'Details and Calculations'!AE325</f>
        <v>1</v>
      </c>
      <c r="AJ326" s="50">
        <f>'Details and Calculations'!AM325</f>
        <v>1</v>
      </c>
      <c r="AK326" s="50">
        <f>'Details and Calculations'!AR325</f>
        <v>1</v>
      </c>
      <c r="AL326" s="50">
        <f>'Details and Calculations'!AW325</f>
        <v>1</v>
      </c>
      <c r="AM326" s="50">
        <f>'Details and Calculations'!BA325</f>
        <v>1</v>
      </c>
      <c r="AN326" s="50" t="str">
        <f>'Details and Calculations'!BF325</f>
        <v xml:space="preserve"> </v>
      </c>
      <c r="AO326" s="50" t="str">
        <f>'Details and Calculations'!BI325</f>
        <v xml:space="preserve"> </v>
      </c>
      <c r="AP326" s="50" t="str">
        <f>'Details and Calculations'!BM325</f>
        <v xml:space="preserve"> </v>
      </c>
      <c r="AQ326" s="50" t="str">
        <f>'Details and Calculations'!BP325</f>
        <v xml:space="preserve"> </v>
      </c>
      <c r="AR326" s="50">
        <f>'Details and Calculations'!CC325</f>
        <v>1</v>
      </c>
      <c r="AS326" s="50">
        <f>'Details and Calculations'!CJ325</f>
        <v>1</v>
      </c>
      <c r="AT326" s="51">
        <f>'Details and Calculations'!T325</f>
        <v>1</v>
      </c>
      <c r="AU326" s="51">
        <f>'Details and Calculations'!Z325</f>
        <v>1</v>
      </c>
      <c r="AV326" s="51">
        <f>'Details and Calculations'!S325</f>
        <v>1</v>
      </c>
      <c r="AW326" s="51">
        <f>'Details and Calculations'!AI325</f>
        <v>1</v>
      </c>
      <c r="AX326" s="51">
        <f>'Details and Calculations'!BY325</f>
        <v>1</v>
      </c>
      <c r="AY326" s="51">
        <f>'Details and Calculations'!CG325</f>
        <v>1</v>
      </c>
      <c r="AZ326" s="51">
        <f>'Details and Calculations'!CI325</f>
        <v>1</v>
      </c>
      <c r="BA326" s="51">
        <f t="shared" si="154"/>
        <v>1</v>
      </c>
      <c r="BB326" s="52">
        <f>'Details and Calculations'!Y325</f>
        <v>1</v>
      </c>
      <c r="BC326" s="52">
        <f>'Details and Calculations'!AC325</f>
        <v>1</v>
      </c>
      <c r="BD326" s="52">
        <f>'Details and Calculations'!AK325</f>
        <v>1</v>
      </c>
      <c r="BE326" s="52">
        <f>'Details and Calculations'!AN325</f>
        <v>11</v>
      </c>
      <c r="BF326" s="52">
        <f>'Details and Calculations'!AP325</f>
        <v>17</v>
      </c>
      <c r="BG326" s="52">
        <f>'Details and Calculations'!AT325</f>
        <v>6</v>
      </c>
      <c r="BH326" s="52">
        <f>'Details and Calculations'!AY325</f>
        <v>2</v>
      </c>
      <c r="BI326" s="52">
        <f>'Details and Calculations'!BB325</f>
        <v>3500</v>
      </c>
      <c r="BJ326" s="52" t="str">
        <f>'Details and Calculations'!BD325</f>
        <v xml:space="preserve"> </v>
      </c>
      <c r="BK326" s="52">
        <f>'Details and Calculations'!CA325</f>
        <v>1</v>
      </c>
      <c r="BL326" s="43">
        <f>'Details and Calculations'!AA325</f>
        <v>1</v>
      </c>
      <c r="BM326" s="43" t="str">
        <f>'Details and Calculations'!AB325</f>
        <v>"Springbox" --Intake Structure At A Spring</v>
      </c>
      <c r="BN326" s="43">
        <f>'Details and Calculations'!AD325</f>
        <v>2013</v>
      </c>
      <c r="BO326" s="43">
        <f>'Details and Calculations'!AJ325</f>
        <v>1</v>
      </c>
      <c r="BP326" s="43">
        <f>'Details and Calculations'!AL325</f>
        <v>2013</v>
      </c>
      <c r="BQ326" s="43">
        <f>'Details and Calculations'!AO325</f>
        <v>1</v>
      </c>
      <c r="BR326" s="43">
        <f>'Details and Calculations'!AQ325</f>
        <v>2013</v>
      </c>
      <c r="BS326" s="43">
        <f>'Details and Calculations'!AS325</f>
        <v>1</v>
      </c>
      <c r="BT326" s="43">
        <f>'Details and Calculations'!AV325</f>
        <v>2013</v>
      </c>
      <c r="BU326" s="43">
        <f>'Details and Calculations'!AX325</f>
        <v>1</v>
      </c>
      <c r="BV326" s="43">
        <f>'Details and Calculations'!AZ325</f>
        <v>2013</v>
      </c>
      <c r="BW326" s="43">
        <f>'Details and Calculations'!BC325</f>
        <v>0</v>
      </c>
      <c r="BX326" s="43" t="str">
        <f>'Details and Calculations'!BE325</f>
        <v xml:space="preserve"> </v>
      </c>
      <c r="BY326" s="43" t="str">
        <f>'Details and Calculations'!BG325</f>
        <v xml:space="preserve"> </v>
      </c>
      <c r="BZ326" s="43" t="str">
        <f>'Details and Calculations'!BH325</f>
        <v xml:space="preserve"> </v>
      </c>
      <c r="CA326" s="43">
        <f>'Details and Calculations'!BJ325</f>
        <v>0</v>
      </c>
      <c r="CB326" s="43" t="str">
        <f>'Details and Calculations'!BK325</f>
        <v/>
      </c>
      <c r="CC326" s="43" t="str">
        <f>'Details and Calculations'!BL325</f>
        <v xml:space="preserve"> </v>
      </c>
      <c r="CD326" s="43" t="str">
        <f>'Details and Calculations'!BN325</f>
        <v xml:space="preserve"> </v>
      </c>
      <c r="CE326" s="43" t="str">
        <f>'Details and Calculations'!BO325</f>
        <v xml:space="preserve"> </v>
      </c>
      <c r="CF326" s="43">
        <f>'Details and Calculations'!BZ325</f>
        <v>1</v>
      </c>
      <c r="CG326" s="43">
        <f>'Details and Calculations'!CB325</f>
        <v>2013</v>
      </c>
      <c r="CH326" s="31"/>
      <c r="CI326" s="53"/>
    </row>
    <row r="327" spans="1:87" x14ac:dyDescent="0.3">
      <c r="A327" s="43">
        <f>'Details and Calculations'!A326</f>
        <v>2017</v>
      </c>
      <c r="B327" s="43" t="str">
        <f>'Details and Calculations'!C326</f>
        <v>Rwanda</v>
      </c>
      <c r="C327" s="43" t="str">
        <f>'Details and Calculations'!D326</f>
        <v>Rulindo</v>
      </c>
      <c r="D327" s="43" t="str">
        <f>'Details and Calculations'!E326</f>
        <v>Base</v>
      </c>
      <c r="E327" s="43" t="str">
        <f>'Details and Calculations'!F326</f>
        <v>Gitare</v>
      </c>
      <c r="F327" s="43" t="str">
        <f>'Details and Calculations'!G326</f>
        <v>Mugenda I</v>
      </c>
      <c r="G327" s="43" t="str">
        <f>'Details and Calculations'!H326</f>
        <v/>
      </c>
      <c r="H327" s="43" t="str">
        <f>'Details and Calculations'!I326</f>
        <v/>
      </c>
      <c r="I327" s="43" t="str">
        <f>'Details and Calculations'!J326</f>
        <v>Gitare center water point/Nyirambuga pumping system</v>
      </c>
      <c r="J327" s="43">
        <f>'Details and Calculations'!K326</f>
        <v>117</v>
      </c>
      <c r="K327" s="43">
        <f>'Details and Calculations'!O326</f>
        <v>117</v>
      </c>
      <c r="L327" s="43" t="str">
        <f>'Details and Calculations'!P327</f>
        <v xml:space="preserve"> </v>
      </c>
      <c r="M327" s="43" t="str">
        <f>'Details and Calculations'!U326</f>
        <v>Piped Network With Pump</v>
      </c>
      <c r="N327" s="43">
        <f>'Details and Calculations'!V326</f>
        <v>2012</v>
      </c>
      <c r="O327" s="43" t="str">
        <f>'Details and Calculations'!W326</f>
        <v>Local Government</v>
      </c>
      <c r="P327" s="43" t="str">
        <f>'Details and Calculations'!X326</f>
        <v>Spring</v>
      </c>
      <c r="Q327" s="44" t="str">
        <f t="shared" si="137"/>
        <v>Low Risk</v>
      </c>
      <c r="R327" s="44" t="str">
        <f t="shared" si="138"/>
        <v>Low Risk</v>
      </c>
      <c r="S327" s="45" t="str">
        <f t="shared" si="139"/>
        <v>Intermediate Level of Service</v>
      </c>
      <c r="T327" s="62" t="str">
        <f t="shared" si="155"/>
        <v>Low Priority</v>
      </c>
      <c r="U327" s="46">
        <f t="shared" si="140"/>
        <v>6</v>
      </c>
      <c r="V327" s="28" t="str">
        <f t="shared" si="141"/>
        <v>Perform Routine Preventative Maintenance</v>
      </c>
      <c r="W327" s="47" t="str">
        <f t="shared" si="142"/>
        <v/>
      </c>
      <c r="X327" s="27" t="str">
        <f t="shared" si="143"/>
        <v>Maintain O&amp;M and Routine Monitoring</v>
      </c>
      <c r="Y327" s="48" t="str">
        <f t="shared" si="144"/>
        <v xml:space="preserve"> </v>
      </c>
      <c r="Z327" s="48" t="str">
        <f t="shared" si="145"/>
        <v xml:space="preserve"> </v>
      </c>
      <c r="AA327" s="48">
        <f t="shared" si="146"/>
        <v>25</v>
      </c>
      <c r="AB327" s="48" t="str">
        <f t="shared" si="147"/>
        <v xml:space="preserve"> </v>
      </c>
      <c r="AC327" s="48" t="str">
        <f t="shared" si="148"/>
        <v xml:space="preserve"> </v>
      </c>
      <c r="AD327" s="48" t="str">
        <f t="shared" si="149"/>
        <v xml:space="preserve"> </v>
      </c>
      <c r="AE327" s="48" t="str">
        <f t="shared" si="150"/>
        <v xml:space="preserve"> </v>
      </c>
      <c r="AF327" s="48" t="str">
        <f t="shared" si="151"/>
        <v xml:space="preserve"> </v>
      </c>
      <c r="AG327" s="49" t="str">
        <f t="shared" si="152"/>
        <v/>
      </c>
      <c r="AH327" s="48">
        <f t="shared" si="153"/>
        <v>15</v>
      </c>
      <c r="AI327" s="50" t="str">
        <f>'Details and Calculations'!AE326</f>
        <v xml:space="preserve"> </v>
      </c>
      <c r="AJ327" s="50" t="str">
        <f>'Details and Calculations'!AM326</f>
        <v xml:space="preserve"> </v>
      </c>
      <c r="AK327" s="50">
        <f>'Details and Calculations'!AR326</f>
        <v>1</v>
      </c>
      <c r="AL327" s="50" t="str">
        <f>'Details and Calculations'!AW326</f>
        <v xml:space="preserve"> </v>
      </c>
      <c r="AM327" s="50" t="str">
        <f>'Details and Calculations'!BA326</f>
        <v xml:space="preserve"> </v>
      </c>
      <c r="AN327" s="50" t="str">
        <f>'Details and Calculations'!BF326</f>
        <v xml:space="preserve"> </v>
      </c>
      <c r="AO327" s="50" t="str">
        <f>'Details and Calculations'!BI326</f>
        <v xml:space="preserve"> </v>
      </c>
      <c r="AP327" s="50" t="str">
        <f>'Details and Calculations'!BM326</f>
        <v xml:space="preserve"> </v>
      </c>
      <c r="AQ327" s="50" t="str">
        <f>'Details and Calculations'!BP326</f>
        <v xml:space="preserve"> </v>
      </c>
      <c r="AR327" s="50">
        <f>'Details and Calculations'!CC326</f>
        <v>1</v>
      </c>
      <c r="AS327" s="50">
        <f>'Details and Calculations'!CJ326</f>
        <v>1</v>
      </c>
      <c r="AT327" s="51">
        <f>'Details and Calculations'!T326</f>
        <v>1</v>
      </c>
      <c r="AU327" s="51">
        <f>'Details and Calculations'!Z326</f>
        <v>1</v>
      </c>
      <c r="AV327" s="51">
        <f>'Details and Calculations'!S326</f>
        <v>0</v>
      </c>
      <c r="AW327" s="51">
        <f>'Details and Calculations'!AI326</f>
        <v>1</v>
      </c>
      <c r="AX327" s="51">
        <f>'Details and Calculations'!BY326</f>
        <v>1</v>
      </c>
      <c r="AY327" s="51">
        <f>'Details and Calculations'!CG326</f>
        <v>1</v>
      </c>
      <c r="AZ327" s="51">
        <f>'Details and Calculations'!CI326</f>
        <v>0</v>
      </c>
      <c r="BA327" s="51">
        <f t="shared" si="154"/>
        <v>1</v>
      </c>
      <c r="BB327" s="52">
        <f>'Details and Calculations'!Y326</f>
        <v>2</v>
      </c>
      <c r="BC327" s="52" t="str">
        <f>'Details and Calculations'!AC326</f>
        <v xml:space="preserve"> </v>
      </c>
      <c r="BD327" s="52" t="str">
        <f>'Details and Calculations'!AK326</f>
        <v xml:space="preserve"> </v>
      </c>
      <c r="BE327" s="52" t="str">
        <f>'Details and Calculations'!AN326</f>
        <v xml:space="preserve"> </v>
      </c>
      <c r="BF327" s="52">
        <f>'Details and Calculations'!AP326</f>
        <v>1</v>
      </c>
      <c r="BG327" s="52" t="str">
        <f>'Details and Calculations'!AT326</f>
        <v xml:space="preserve"> </v>
      </c>
      <c r="BH327" s="52" t="str">
        <f>'Details and Calculations'!AY326</f>
        <v xml:space="preserve"> </v>
      </c>
      <c r="BI327" s="52" t="str">
        <f>'Details and Calculations'!BB326</f>
        <v xml:space="preserve"> </v>
      </c>
      <c r="BJ327" s="52" t="str">
        <f>'Details and Calculations'!BD326</f>
        <v xml:space="preserve"> </v>
      </c>
      <c r="BK327" s="52">
        <f>'Details and Calculations'!CA326</f>
        <v>2</v>
      </c>
      <c r="BL327" s="43">
        <f>'Details and Calculations'!AA326</f>
        <v>0</v>
      </c>
      <c r="BM327" s="43" t="str">
        <f>'Details and Calculations'!AB326</f>
        <v/>
      </c>
      <c r="BN327" s="43" t="str">
        <f>'Details and Calculations'!AD326</f>
        <v xml:space="preserve"> </v>
      </c>
      <c r="BO327" s="43">
        <f>'Details and Calculations'!AJ326</f>
        <v>0</v>
      </c>
      <c r="BP327" s="43" t="str">
        <f>'Details and Calculations'!AL326</f>
        <v xml:space="preserve"> </v>
      </c>
      <c r="BQ327" s="43">
        <f>'Details and Calculations'!AO326</f>
        <v>1</v>
      </c>
      <c r="BR327" s="43">
        <f>'Details and Calculations'!AQ326</f>
        <v>2012</v>
      </c>
      <c r="BS327" s="43">
        <f>'Details and Calculations'!AS326</f>
        <v>0</v>
      </c>
      <c r="BT327" s="43" t="str">
        <f>'Details and Calculations'!AV326</f>
        <v xml:space="preserve"> </v>
      </c>
      <c r="BU327" s="43">
        <f>'Details and Calculations'!AX326</f>
        <v>0</v>
      </c>
      <c r="BV327" s="43" t="str">
        <f>'Details and Calculations'!AZ326</f>
        <v xml:space="preserve"> </v>
      </c>
      <c r="BW327" s="43">
        <f>'Details and Calculations'!BC326</f>
        <v>0</v>
      </c>
      <c r="BX327" s="43" t="str">
        <f>'Details and Calculations'!BE326</f>
        <v xml:space="preserve"> </v>
      </c>
      <c r="BY327" s="43" t="str">
        <f>'Details and Calculations'!BG326</f>
        <v xml:space="preserve"> </v>
      </c>
      <c r="BZ327" s="43" t="str">
        <f>'Details and Calculations'!BH326</f>
        <v xml:space="preserve"> </v>
      </c>
      <c r="CA327" s="43">
        <f>'Details and Calculations'!BJ326</f>
        <v>0</v>
      </c>
      <c r="CB327" s="43" t="str">
        <f>'Details and Calculations'!BK326</f>
        <v/>
      </c>
      <c r="CC327" s="43" t="str">
        <f>'Details and Calculations'!BL326</f>
        <v xml:space="preserve"> </v>
      </c>
      <c r="CD327" s="43" t="str">
        <f>'Details and Calculations'!BN326</f>
        <v xml:space="preserve"> </v>
      </c>
      <c r="CE327" s="43" t="str">
        <f>'Details and Calculations'!BO326</f>
        <v xml:space="preserve"> </v>
      </c>
      <c r="CF327" s="43">
        <f>'Details and Calculations'!BZ326</f>
        <v>1</v>
      </c>
      <c r="CG327" s="43">
        <f>'Details and Calculations'!CB326</f>
        <v>2012</v>
      </c>
      <c r="CH327" s="31"/>
      <c r="CI327" s="53"/>
    </row>
    <row r="328" spans="1:87" x14ac:dyDescent="0.3">
      <c r="A328" s="43">
        <f>'Details and Calculations'!A327</f>
        <v>2017</v>
      </c>
      <c r="B328" s="43" t="str">
        <f>'Details and Calculations'!C327</f>
        <v>Rwanda</v>
      </c>
      <c r="C328" s="43" t="str">
        <f>'Details and Calculations'!D327</f>
        <v>Rulindo</v>
      </c>
      <c r="D328" s="43" t="str">
        <f>'Details and Calculations'!E327</f>
        <v>Bushoki</v>
      </c>
      <c r="E328" s="43" t="str">
        <f>'Details and Calculations'!F327</f>
        <v>Gasiza</v>
      </c>
      <c r="F328" s="43" t="str">
        <f>'Details and Calculations'!G327</f>
        <v>Remera</v>
      </c>
      <c r="G328" s="43" t="str">
        <f>'Details and Calculations'!H327</f>
        <v/>
      </c>
      <c r="H328" s="43" t="str">
        <f>'Details and Calculations'!I327</f>
        <v/>
      </c>
      <c r="I328" s="43" t="str">
        <f>'Details and Calculations'!J327</f>
        <v>Gasiza center water point served by gravity before Tare pumping</v>
      </c>
      <c r="J328" s="43">
        <f>'Details and Calculations'!K327</f>
        <v>228</v>
      </c>
      <c r="K328" s="43">
        <f>'Details and Calculations'!O327</f>
        <v>228</v>
      </c>
      <c r="L328" s="43">
        <f>'Details and Calculations'!P328</f>
        <v>68</v>
      </c>
      <c r="M328" s="43" t="str">
        <f>'Details and Calculations'!U327</f>
        <v>Piped Network With Pump</v>
      </c>
      <c r="N328" s="43">
        <f>'Details and Calculations'!V327</f>
        <v>2015</v>
      </c>
      <c r="O328" s="43" t="str">
        <f>'Details and Calculations'!W327</f>
        <v>Gvt And Water For People</v>
      </c>
      <c r="P328" s="43" t="str">
        <f>'Details and Calculations'!X327</f>
        <v>Spring</v>
      </c>
      <c r="Q328" s="44" t="str">
        <f t="shared" si="137"/>
        <v>Low Risk</v>
      </c>
      <c r="R328" s="44" t="str">
        <f t="shared" si="138"/>
        <v>Low Risk</v>
      </c>
      <c r="S328" s="45" t="str">
        <f t="shared" si="139"/>
        <v>Intermediate Level of Service</v>
      </c>
      <c r="T328" s="62" t="str">
        <f t="shared" si="155"/>
        <v>Low Priority</v>
      </c>
      <c r="U328" s="46">
        <f t="shared" si="140"/>
        <v>7</v>
      </c>
      <c r="V328" s="28" t="str">
        <f t="shared" si="141"/>
        <v>Perform Routine Preventative Maintenance</v>
      </c>
      <c r="W328" s="47" t="str">
        <f t="shared" si="142"/>
        <v/>
      </c>
      <c r="X328" s="27" t="str">
        <f t="shared" si="143"/>
        <v>Maintain O&amp;M and Routine Monitoring</v>
      </c>
      <c r="Y328" s="48">
        <f t="shared" si="144"/>
        <v>28</v>
      </c>
      <c r="Z328" s="48">
        <f t="shared" si="145"/>
        <v>18</v>
      </c>
      <c r="AA328" s="48">
        <f t="shared" si="146"/>
        <v>28</v>
      </c>
      <c r="AB328" s="48" t="str">
        <f t="shared" si="147"/>
        <v xml:space="preserve"> </v>
      </c>
      <c r="AC328" s="48">
        <f t="shared" si="148"/>
        <v>28</v>
      </c>
      <c r="AD328" s="48" t="str">
        <f t="shared" si="149"/>
        <v xml:space="preserve"> </v>
      </c>
      <c r="AE328" s="48" t="str">
        <f t="shared" si="150"/>
        <v xml:space="preserve"> </v>
      </c>
      <c r="AF328" s="48" t="str">
        <f t="shared" si="151"/>
        <v xml:space="preserve"> </v>
      </c>
      <c r="AG328" s="49" t="str">
        <f t="shared" si="152"/>
        <v/>
      </c>
      <c r="AH328" s="48">
        <f t="shared" si="153"/>
        <v>18</v>
      </c>
      <c r="AI328" s="50">
        <f>'Details and Calculations'!AE327</f>
        <v>1</v>
      </c>
      <c r="AJ328" s="50">
        <f>'Details and Calculations'!AM327</f>
        <v>1</v>
      </c>
      <c r="AK328" s="50">
        <f>'Details and Calculations'!AR327</f>
        <v>1</v>
      </c>
      <c r="AL328" s="50" t="str">
        <f>'Details and Calculations'!AW327</f>
        <v xml:space="preserve"> </v>
      </c>
      <c r="AM328" s="50">
        <f>'Details and Calculations'!BA327</f>
        <v>1</v>
      </c>
      <c r="AN328" s="50" t="str">
        <f>'Details and Calculations'!BF327</f>
        <v xml:space="preserve"> </v>
      </c>
      <c r="AO328" s="50" t="str">
        <f>'Details and Calculations'!BI327</f>
        <v xml:space="preserve"> </v>
      </c>
      <c r="AP328" s="50" t="str">
        <f>'Details and Calculations'!BM327</f>
        <v xml:space="preserve"> </v>
      </c>
      <c r="AQ328" s="50" t="str">
        <f>'Details and Calculations'!BP327</f>
        <v xml:space="preserve"> </v>
      </c>
      <c r="AR328" s="50">
        <f>'Details and Calculations'!CC327</f>
        <v>1</v>
      </c>
      <c r="AS328" s="50">
        <f>'Details and Calculations'!CJ327</f>
        <v>1</v>
      </c>
      <c r="AT328" s="51">
        <f>'Details and Calculations'!T327</f>
        <v>1</v>
      </c>
      <c r="AU328" s="51">
        <f>'Details and Calculations'!Z327</f>
        <v>1</v>
      </c>
      <c r="AV328" s="51">
        <f>'Details and Calculations'!S327</f>
        <v>0</v>
      </c>
      <c r="AW328" s="51">
        <f>'Details and Calculations'!AI327</f>
        <v>1</v>
      </c>
      <c r="AX328" s="51">
        <f>'Details and Calculations'!BY327</f>
        <v>1</v>
      </c>
      <c r="AY328" s="51">
        <f>'Details and Calculations'!CG327</f>
        <v>1</v>
      </c>
      <c r="AZ328" s="51">
        <f>'Details and Calculations'!CI327</f>
        <v>1</v>
      </c>
      <c r="BA328" s="51">
        <f t="shared" si="154"/>
        <v>1</v>
      </c>
      <c r="BB328" s="52">
        <f>'Details and Calculations'!Y327</f>
        <v>8</v>
      </c>
      <c r="BC328" s="52">
        <f>'Details and Calculations'!AC327</f>
        <v>8</v>
      </c>
      <c r="BD328" s="52">
        <f>'Details and Calculations'!AK327</f>
        <v>1</v>
      </c>
      <c r="BE328" s="52">
        <f>'Details and Calculations'!AN327</f>
        <v>4000</v>
      </c>
      <c r="BF328" s="52">
        <f>'Details and Calculations'!AP327</f>
        <v>1</v>
      </c>
      <c r="BG328" s="52" t="str">
        <f>'Details and Calculations'!AT327</f>
        <v xml:space="preserve"> </v>
      </c>
      <c r="BH328" s="52">
        <f>'Details and Calculations'!AY327</f>
        <v>1</v>
      </c>
      <c r="BI328" s="52">
        <f>'Details and Calculations'!BB327</f>
        <v>2000</v>
      </c>
      <c r="BJ328" s="52" t="str">
        <f>'Details and Calculations'!BD327</f>
        <v xml:space="preserve"> </v>
      </c>
      <c r="BK328" s="52">
        <f>'Details and Calculations'!CA327</f>
        <v>1</v>
      </c>
      <c r="BL328" s="43">
        <f>'Details and Calculations'!AA327</f>
        <v>1</v>
      </c>
      <c r="BM328" s="43" t="str">
        <f>'Details and Calculations'!AB327</f>
        <v>"Springbox" --Intake Structure At A Spring</v>
      </c>
      <c r="BN328" s="43">
        <f>'Details and Calculations'!AD327</f>
        <v>2015</v>
      </c>
      <c r="BO328" s="43">
        <f>'Details and Calculations'!AJ327</f>
        <v>1</v>
      </c>
      <c r="BP328" s="43">
        <f>'Details and Calculations'!AL327</f>
        <v>2015</v>
      </c>
      <c r="BQ328" s="43">
        <f>'Details and Calculations'!AO327</f>
        <v>1</v>
      </c>
      <c r="BR328" s="43">
        <f>'Details and Calculations'!AQ327</f>
        <v>2015</v>
      </c>
      <c r="BS328" s="43">
        <f>'Details and Calculations'!AS327</f>
        <v>0</v>
      </c>
      <c r="BT328" s="43" t="str">
        <f>'Details and Calculations'!AV327</f>
        <v xml:space="preserve"> </v>
      </c>
      <c r="BU328" s="43">
        <f>'Details and Calculations'!AX327</f>
        <v>1</v>
      </c>
      <c r="BV328" s="43">
        <f>'Details and Calculations'!AZ327</f>
        <v>2015</v>
      </c>
      <c r="BW328" s="43">
        <f>'Details and Calculations'!BC327</f>
        <v>0</v>
      </c>
      <c r="BX328" s="43" t="str">
        <f>'Details and Calculations'!BE327</f>
        <v xml:space="preserve"> </v>
      </c>
      <c r="BY328" s="43" t="str">
        <f>'Details and Calculations'!BG327</f>
        <v xml:space="preserve"> </v>
      </c>
      <c r="BZ328" s="43" t="str">
        <f>'Details and Calculations'!BH327</f>
        <v xml:space="preserve"> </v>
      </c>
      <c r="CA328" s="43">
        <f>'Details and Calculations'!BJ327</f>
        <v>0</v>
      </c>
      <c r="CB328" s="43" t="str">
        <f>'Details and Calculations'!BK327</f>
        <v/>
      </c>
      <c r="CC328" s="43" t="str">
        <f>'Details and Calculations'!BL327</f>
        <v xml:space="preserve"> </v>
      </c>
      <c r="CD328" s="43" t="str">
        <f>'Details and Calculations'!BN327</f>
        <v xml:space="preserve"> </v>
      </c>
      <c r="CE328" s="43" t="str">
        <f>'Details and Calculations'!BO327</f>
        <v xml:space="preserve"> </v>
      </c>
      <c r="CF328" s="43">
        <f>'Details and Calculations'!BZ327</f>
        <v>1</v>
      </c>
      <c r="CG328" s="43">
        <f>'Details and Calculations'!CB327</f>
        <v>2015</v>
      </c>
      <c r="CH328" s="31"/>
      <c r="CI328" s="53"/>
    </row>
    <row r="329" spans="1:87" x14ac:dyDescent="0.3">
      <c r="A329" s="43">
        <f>'Details and Calculations'!A328</f>
        <v>2017</v>
      </c>
      <c r="B329" s="43" t="str">
        <f>'Details and Calculations'!C328</f>
        <v>Rwanda</v>
      </c>
      <c r="C329" s="43" t="str">
        <f>'Details and Calculations'!D328</f>
        <v>Rulindo</v>
      </c>
      <c r="D329" s="43" t="str">
        <f>'Details and Calculations'!E328</f>
        <v>Mbogo</v>
      </c>
      <c r="E329" s="43" t="str">
        <f>'Details and Calculations'!F328</f>
        <v>Rurenge</v>
      </c>
      <c r="F329" s="43" t="str">
        <f>'Details and Calculations'!G328</f>
        <v>Karehe</v>
      </c>
      <c r="G329" s="43" t="str">
        <f>'Details and Calculations'!H328</f>
        <v/>
      </c>
      <c r="H329" s="43" t="str">
        <f>'Details and Calculations'!I328</f>
        <v/>
      </c>
      <c r="I329" s="43" t="str">
        <f>'Details and Calculations'!J328</f>
        <v>Musenge network</v>
      </c>
      <c r="J329" s="43">
        <f>'Details and Calculations'!K328</f>
        <v>135</v>
      </c>
      <c r="K329" s="43">
        <f>'Details and Calculations'!O328</f>
        <v>67</v>
      </c>
      <c r="L329" s="43">
        <f>'Details and Calculations'!P329</f>
        <v>40</v>
      </c>
      <c r="M329" s="43" t="str">
        <f>'Details and Calculations'!U328</f>
        <v>Piped Network With Pump</v>
      </c>
      <c r="N329" s="43">
        <f>'Details and Calculations'!V328</f>
        <v>2014</v>
      </c>
      <c r="O329" s="43" t="str">
        <f>'Details and Calculations'!W328</f>
        <v>Governement (District, Wasac) And Water For People</v>
      </c>
      <c r="P329" s="43" t="str">
        <f>'Details and Calculations'!X328</f>
        <v>Spring</v>
      </c>
      <c r="Q329" s="44" t="str">
        <f t="shared" ref="Q329:Q392" si="156">IF(AT329=0,"No Improved Water Point/System",IF(COUNTIF(Y329:AH329,"&lt;=5")&gt;2,"High Risk",IF(COUNTIF(Y329:AH329,"&lt;=5")=2,"Medium Risk",IF(COUNTIF(Y329:AH329,"&lt;=5")&lt;=1,"Low Risk"))))</f>
        <v>Low Risk</v>
      </c>
      <c r="R329" s="44" t="str">
        <f t="shared" ref="R329:R392" si="157">IF(AT329=0,"No Improved Water Point/System",IF(COUNTIF(AI329:AS329,"3")&gt;=1,"High Risk",IF(COUNTIF(AI329:AS329,"2")&gt;=3,"Medium Risk",IF(COUNTIF(AI329:AS329,"2")&lt;3,"Low Risk"))))</f>
        <v>Medium Risk</v>
      </c>
      <c r="S329" s="45" t="str">
        <f t="shared" ref="S329:S392" si="158">IF(U329=0,"No Improved Water Point/System",IF(U329=1,"Inadequate Level of Service",IF(U329=2,"Inadequate Level of Service",IF(U329=3,"Basic Level of Service",IF(U329=4,"Basic Level of Service",IF(U329=5,"Basic Level of Service",IF(U329=6,"Intermediate Level of Service",IF(U329=7,"Intermediate Level of Service",IF(U329=8,"High Level of Service")))))))))</f>
        <v>High Level of Service</v>
      </c>
      <c r="T329" s="62" t="str">
        <f t="shared" si="155"/>
        <v>Low Priority</v>
      </c>
      <c r="U329" s="46">
        <f t="shared" ref="U329:U392" si="159">SUM(AT329:BA329)</f>
        <v>8</v>
      </c>
      <c r="V329" s="28" t="str">
        <f t="shared" ref="V329:V392" si="160">IF(T329="New Construction Needed","New Construction Needed",IF(T329="High Priority","Major Repairs or Replace System",IF(AS329="3","Major Repairs or Replace System",IF(AS329="2","Major Repairs or Replace System",IF(Q329="Medium Risk","Consider Replacing Aging Components",IF(Q329="High Risk","Consider Replacing Aging Components",IF(AI329=2,"Repair or Replace Components",IF(AI329=2,"Repair or Replace Components",IF(AJ329=2,"Repair or Replace Components",IF(AK329=2,"Repair or Replace Components",IF(AL329=2,"Repair or Replace Components", IF(AM329=2,"Repair or Replace Components", IF(AN329=2,"Repair or Replace Components", IF(AO329=2,"Repair or Replace Components", IF(AP329=2,"Repair or Replace Components", IF(AR329=2,"Repair or Replace Components",IF(AI329=3,"Repair or Replace Components",IF(AI329=3,"Repair or Replace Components",IF(AJ329=3,"Repair or Replace Components",IF(AK329=3,"Repair or Replace Components",IF(AL329=3,"Repair or Replace Components", IF(AM329=3,"Repair or Replace Components", IF(AN329=3,"Repair or Replace Components", IF(AO329=3,"Repair or Replace Components", IF(AP329=3,"Repair or Replace Components", IF(AR329=3,"Repair or Replace Components","Perform Routine Preventative Maintenance"))))))))))))))))))))))))))</f>
        <v>Repair or Replace Components</v>
      </c>
      <c r="W329" s="47" t="str">
        <f t="shared" ref="W329:W392" si="161">IF(V329="Consider Replacing Aging Components",CONCATENATE(IF(AG329&lt;=5,"Treatment Housing Structure, ",""),IF(Y329&lt;=5,"Intake Structure,  ",""),IF(Z329&lt;=5,"Conduction Line, ",""),IF(AA329&lt;=5,"Storage Tank, ",""),IF(AB329&lt;=5,"Other Concrete Structures, "," "),IF(AC329&gt;=5,"Distribution Network, "," "), IF(AD329&gt;=5,"Pump, "," "), IF(AE329&gt;=5,"Pump Station, "," "), IF(AF329&gt;=5," Treatment Equipment, "," "), IF(AH329&gt;=5,"Kiosk/Tap Stand"," ")),IF(V329="Repair or Replace Components",CONCATENATE(IF(AG329=2,"Treatment Housing Structure, ",""),IF(AG329=3,"Treatment Housing Structure, ",""),IF(AI329=2,"Intake Structure, ",""),IF(AI329=3,"Intake Structure, ",""),IF(AJ329=2,"Conduction Line, ",""),IF(AJ329=3,"Conduction Line, ",""),IF(AK329=2,"Storage Tank, ",""),IF(AK329=3,"Storage Tank, ",""),IF(AL329=2,"Other Concrete Structures ",""),IF(AL329=3, "Other Concrete Structures ",""), IF(AM329=2,"Distribution  Line, ",""),IF(AM329=3,"Distribution Line, ",""), IF(AN329=2,"Pump, ",""),IF(AN329=3,"Pump, ",""), IF(AO329=2,"Pump Station, ",""),IF(AO329=3,"Pump Station, ",""), IF(AP329=2,"Treatment Equipment, ",""),IF(AP329=3," Treatment Equipment, ",""), IF(AR329=2,"Kiosk/Tap Stand",""),IF(AR329=3," Kiosk/Tap Stand","")),""))</f>
        <v xml:space="preserve">Other Concrete Structures Distribution  Line, Pump, </v>
      </c>
      <c r="X329" s="27" t="str">
        <f t="shared" ref="X329:X392" si="162">IF(V329="New Construction Needed","Plan For Investment and Construction",IF(V329="Major Repairs or Replace System","Further Technical Diagnostic Needed",IF(V329="Consider Replacing Aging Components","Further Technical Diagnostic Needed ",IF(V329="Repair or Replace Components","Create Plan To Repair or Replace Components",IF(V329="Perform Routine Preventative Maintenance","Maintain O&amp;M and Routine Monitoring",)))))</f>
        <v>Create Plan To Repair or Replace Components</v>
      </c>
      <c r="Y329" s="48">
        <f t="shared" ref="Y329:Y392" si="163">IF(BL329=1,Reference_Intake-(A329-BN329)," ")</f>
        <v>27</v>
      </c>
      <c r="Z329" s="48">
        <f t="shared" ref="Z329:Z392" si="164">IF(BO329=1,Reference_Conduction_Line-(A329-BP329)," ")</f>
        <v>17</v>
      </c>
      <c r="AA329" s="48">
        <f t="shared" ref="AA329:AA392" si="165">IF(BQ329=1,Reference_Storage_Tank-(A329-BR329)," ")</f>
        <v>27</v>
      </c>
      <c r="AB329" s="48">
        <f t="shared" ref="AB329:AB392" si="166">IF(BS329=1,Reference_Other_Concrete_Structures-(A329-BT329)," ")</f>
        <v>17</v>
      </c>
      <c r="AC329" s="48">
        <f t="shared" ref="AC329:AC392" si="167">IF(BU329=1,Reference_Distribution_Network-(A329-BV329)," ")</f>
        <v>27</v>
      </c>
      <c r="AD329" s="48">
        <f t="shared" ref="AD329:AD392" si="168">IF(BW329=1,Reference_Pump-(A329-BX329)," ")</f>
        <v>4</v>
      </c>
      <c r="AE329" s="48">
        <f t="shared" ref="AE329:AE392" si="169">IF(BY329=1,Reference_Pump_House-(A329-BZ329)," ")</f>
        <v>17</v>
      </c>
      <c r="AF329" s="48" t="str">
        <f t="shared" ref="AF329:AF392" si="170">IF(CA329=1,Reference_Treatment_Equipment-(A329-CC329)," ")</f>
        <v xml:space="preserve"> </v>
      </c>
      <c r="AG329" s="49" t="str">
        <f t="shared" ref="AG329:AG392" si="171">IF(CD329=1,Reference_Treatment_Housing_Structure-(A329-CE329),"")</f>
        <v/>
      </c>
      <c r="AH329" s="48">
        <f t="shared" ref="AH329:AH392" si="172">IF(CF329=1,Reference_Kiosk-(A329-CG329)," ")</f>
        <v>17</v>
      </c>
      <c r="AI329" s="50">
        <f>'Details and Calculations'!AE328</f>
        <v>1</v>
      </c>
      <c r="AJ329" s="50">
        <f>'Details and Calculations'!AM328</f>
        <v>1</v>
      </c>
      <c r="AK329" s="50">
        <f>'Details and Calculations'!AR328</f>
        <v>1</v>
      </c>
      <c r="AL329" s="50">
        <f>'Details and Calculations'!AW328</f>
        <v>2</v>
      </c>
      <c r="AM329" s="50">
        <f>'Details and Calculations'!BA328</f>
        <v>2</v>
      </c>
      <c r="AN329" s="50">
        <f>'Details and Calculations'!BF328</f>
        <v>2</v>
      </c>
      <c r="AO329" s="50">
        <f>'Details and Calculations'!BI328</f>
        <v>1</v>
      </c>
      <c r="AP329" s="50" t="str">
        <f>'Details and Calculations'!BM328</f>
        <v xml:space="preserve"> </v>
      </c>
      <c r="AQ329" s="50" t="str">
        <f>'Details and Calculations'!BP328</f>
        <v xml:space="preserve"> </v>
      </c>
      <c r="AR329" s="50">
        <f>'Details and Calculations'!CC328</f>
        <v>1</v>
      </c>
      <c r="AS329" s="50">
        <f>'Details and Calculations'!CJ328</f>
        <v>1</v>
      </c>
      <c r="AT329" s="51">
        <f>'Details and Calculations'!T328</f>
        <v>1</v>
      </c>
      <c r="AU329" s="51">
        <f>'Details and Calculations'!Z328</f>
        <v>1</v>
      </c>
      <c r="AV329" s="51">
        <f>'Details and Calculations'!S328</f>
        <v>1</v>
      </c>
      <c r="AW329" s="51">
        <f>'Details and Calculations'!AI328</f>
        <v>1</v>
      </c>
      <c r="AX329" s="51">
        <f>'Details and Calculations'!BY328</f>
        <v>1</v>
      </c>
      <c r="AY329" s="51">
        <f>'Details and Calculations'!CG328</f>
        <v>1</v>
      </c>
      <c r="AZ329" s="51">
        <f>'Details and Calculations'!CI328</f>
        <v>1</v>
      </c>
      <c r="BA329" s="51">
        <f t="shared" ref="BA329:BA392" si="173">IF(AS329=1,1,0)</f>
        <v>1</v>
      </c>
      <c r="BB329" s="52">
        <f>'Details and Calculations'!Y328</f>
        <v>1</v>
      </c>
      <c r="BC329" s="52">
        <f>'Details and Calculations'!AC328</f>
        <v>1</v>
      </c>
      <c r="BD329" s="52">
        <f>'Details and Calculations'!AK328</f>
        <v>1</v>
      </c>
      <c r="BE329" s="52">
        <f>'Details and Calculations'!AN328</f>
        <v>3000</v>
      </c>
      <c r="BF329" s="52">
        <f>'Details and Calculations'!AP328</f>
        <v>16</v>
      </c>
      <c r="BG329" s="52">
        <f>'Details and Calculations'!AT328</f>
        <v>8</v>
      </c>
      <c r="BH329" s="52">
        <f>'Details and Calculations'!AY328</f>
        <v>3</v>
      </c>
      <c r="BI329" s="52">
        <f>'Details and Calculations'!BB328</f>
        <v>20000</v>
      </c>
      <c r="BJ329" s="52">
        <f>'Details and Calculations'!BD328</f>
        <v>1</v>
      </c>
      <c r="BK329" s="52">
        <f>'Details and Calculations'!CA328</f>
        <v>28</v>
      </c>
      <c r="BL329" s="43">
        <f>'Details and Calculations'!AA328</f>
        <v>1</v>
      </c>
      <c r="BM329" s="43" t="str">
        <f>'Details and Calculations'!AB328</f>
        <v>"Springbox" --Intake Structure At A Spring</v>
      </c>
      <c r="BN329" s="43">
        <f>'Details and Calculations'!AD328</f>
        <v>2014</v>
      </c>
      <c r="BO329" s="43">
        <f>'Details and Calculations'!AJ328</f>
        <v>1</v>
      </c>
      <c r="BP329" s="43">
        <f>'Details and Calculations'!AL328</f>
        <v>2014</v>
      </c>
      <c r="BQ329" s="43">
        <f>'Details and Calculations'!AO328</f>
        <v>1</v>
      </c>
      <c r="BR329" s="43">
        <f>'Details and Calculations'!AQ328</f>
        <v>2014</v>
      </c>
      <c r="BS329" s="43">
        <f>'Details and Calculations'!AS328</f>
        <v>1</v>
      </c>
      <c r="BT329" s="43">
        <f>'Details and Calculations'!AV328</f>
        <v>2014</v>
      </c>
      <c r="BU329" s="43">
        <f>'Details and Calculations'!AX328</f>
        <v>1</v>
      </c>
      <c r="BV329" s="43">
        <f>'Details and Calculations'!AZ328</f>
        <v>2014</v>
      </c>
      <c r="BW329" s="43">
        <f>'Details and Calculations'!BC328</f>
        <v>1</v>
      </c>
      <c r="BX329" s="43">
        <f>'Details and Calculations'!BE328</f>
        <v>2014</v>
      </c>
      <c r="BY329" s="43">
        <f>'Details and Calculations'!BG328</f>
        <v>1</v>
      </c>
      <c r="BZ329" s="43">
        <f>'Details and Calculations'!BH328</f>
        <v>2014</v>
      </c>
      <c r="CA329" s="43">
        <f>'Details and Calculations'!BJ328</f>
        <v>0</v>
      </c>
      <c r="CB329" s="43" t="str">
        <f>'Details and Calculations'!BK328</f>
        <v/>
      </c>
      <c r="CC329" s="43" t="str">
        <f>'Details and Calculations'!BL328</f>
        <v xml:space="preserve"> </v>
      </c>
      <c r="CD329" s="43" t="str">
        <f>'Details and Calculations'!BN328</f>
        <v xml:space="preserve"> </v>
      </c>
      <c r="CE329" s="43" t="str">
        <f>'Details and Calculations'!BO328</f>
        <v xml:space="preserve"> </v>
      </c>
      <c r="CF329" s="43">
        <f>'Details and Calculations'!BZ328</f>
        <v>1</v>
      </c>
      <c r="CG329" s="43">
        <f>'Details and Calculations'!CB328</f>
        <v>2014</v>
      </c>
      <c r="CH329" s="31"/>
      <c r="CI329" s="53"/>
    </row>
    <row r="330" spans="1:87" x14ac:dyDescent="0.3">
      <c r="A330" s="43">
        <f>'Details and Calculations'!A329</f>
        <v>2017</v>
      </c>
      <c r="B330" s="43" t="str">
        <f>'Details and Calculations'!C329</f>
        <v>Rwanda</v>
      </c>
      <c r="C330" s="43" t="str">
        <f>'Details and Calculations'!D329</f>
        <v>Rulindo</v>
      </c>
      <c r="D330" s="43" t="str">
        <f>'Details and Calculations'!E329</f>
        <v>Shyorongi</v>
      </c>
      <c r="E330" s="43" t="str">
        <f>'Details and Calculations'!F329</f>
        <v>Rubona</v>
      </c>
      <c r="F330" s="43" t="str">
        <f>'Details and Calculations'!G329</f>
        <v>Nyarunyinya</v>
      </c>
      <c r="G330" s="43" t="str">
        <f>'Details and Calculations'!H329</f>
        <v/>
      </c>
      <c r="H330" s="43" t="str">
        <f>'Details and Calculations'!I329</f>
        <v/>
      </c>
      <c r="I330" s="43" t="str">
        <f>'Details and Calculations'!J329</f>
        <v>kinywamagana pumping network</v>
      </c>
      <c r="J330" s="43">
        <f>'Details and Calculations'!K329</f>
        <v>132</v>
      </c>
      <c r="K330" s="43">
        <f>'Details and Calculations'!O329</f>
        <v>92</v>
      </c>
      <c r="L330" s="43" t="str">
        <f>'Details and Calculations'!P330</f>
        <v xml:space="preserve"> </v>
      </c>
      <c r="M330" s="43" t="str">
        <f>'Details and Calculations'!U329</f>
        <v>Piped Network With Pump</v>
      </c>
      <c r="N330" s="43">
        <f>'Details and Calculations'!V329</f>
        <v>2013</v>
      </c>
      <c r="O330" s="43" t="str">
        <f>'Details and Calculations'!W329</f>
        <v>Governement (District, Wasac) And Water For People</v>
      </c>
      <c r="P330" s="43" t="str">
        <f>'Details and Calculations'!X329</f>
        <v>Spring</v>
      </c>
      <c r="Q330" s="44" t="str">
        <f t="shared" si="156"/>
        <v>Low Risk</v>
      </c>
      <c r="R330" s="44" t="str">
        <f t="shared" si="157"/>
        <v>High Risk</v>
      </c>
      <c r="S330" s="45" t="str">
        <f t="shared" si="158"/>
        <v>Intermediate Level of Service</v>
      </c>
      <c r="T330" s="62" t="str">
        <f t="shared" si="155"/>
        <v>High Priority</v>
      </c>
      <c r="U330" s="46">
        <f t="shared" si="159"/>
        <v>7</v>
      </c>
      <c r="V330" s="28" t="str">
        <f t="shared" si="160"/>
        <v>Major Repairs or Replace System</v>
      </c>
      <c r="W330" s="47" t="str">
        <f t="shared" si="161"/>
        <v/>
      </c>
      <c r="X330" s="27" t="str">
        <f t="shared" si="162"/>
        <v>Further Technical Diagnostic Needed</v>
      </c>
      <c r="Y330" s="48">
        <f t="shared" si="163"/>
        <v>26</v>
      </c>
      <c r="Z330" s="48">
        <f t="shared" si="164"/>
        <v>16</v>
      </c>
      <c r="AA330" s="48">
        <f t="shared" si="165"/>
        <v>26</v>
      </c>
      <c r="AB330" s="48">
        <f t="shared" si="166"/>
        <v>16</v>
      </c>
      <c r="AC330" s="48">
        <f t="shared" si="167"/>
        <v>26</v>
      </c>
      <c r="AD330" s="48">
        <f t="shared" si="168"/>
        <v>3</v>
      </c>
      <c r="AE330" s="48">
        <f t="shared" si="169"/>
        <v>16</v>
      </c>
      <c r="AF330" s="48" t="str">
        <f t="shared" si="170"/>
        <v xml:space="preserve"> </v>
      </c>
      <c r="AG330" s="49" t="str">
        <f t="shared" si="171"/>
        <v/>
      </c>
      <c r="AH330" s="48">
        <f t="shared" si="172"/>
        <v>16</v>
      </c>
      <c r="AI330" s="50">
        <f>'Details and Calculations'!AE329</f>
        <v>1</v>
      </c>
      <c r="AJ330" s="50">
        <f>'Details and Calculations'!AM329</f>
        <v>1</v>
      </c>
      <c r="AK330" s="50">
        <f>'Details and Calculations'!AR329</f>
        <v>1</v>
      </c>
      <c r="AL330" s="50">
        <f>'Details and Calculations'!AW329</f>
        <v>1</v>
      </c>
      <c r="AM330" s="50">
        <f>'Details and Calculations'!BA329</f>
        <v>1</v>
      </c>
      <c r="AN330" s="50">
        <f>'Details and Calculations'!BF329</f>
        <v>2</v>
      </c>
      <c r="AO330" s="50">
        <f>'Details and Calculations'!BI329</f>
        <v>1</v>
      </c>
      <c r="AP330" s="50" t="str">
        <f>'Details and Calculations'!BM329</f>
        <v xml:space="preserve"> </v>
      </c>
      <c r="AQ330" s="50" t="str">
        <f>'Details and Calculations'!BP329</f>
        <v xml:space="preserve"> </v>
      </c>
      <c r="AR330" s="50">
        <f>'Details and Calculations'!CC329</f>
        <v>3</v>
      </c>
      <c r="AS330" s="50">
        <f>'Details and Calculations'!CJ329</f>
        <v>3</v>
      </c>
      <c r="AT330" s="51">
        <f>'Details and Calculations'!T329</f>
        <v>1</v>
      </c>
      <c r="AU330" s="51">
        <f>'Details and Calculations'!Z329</f>
        <v>1</v>
      </c>
      <c r="AV330" s="51">
        <f>'Details and Calculations'!S329</f>
        <v>1</v>
      </c>
      <c r="AW330" s="51">
        <f>'Details and Calculations'!AI329</f>
        <v>1</v>
      </c>
      <c r="AX330" s="51">
        <f>'Details and Calculations'!BY329</f>
        <v>1</v>
      </c>
      <c r="AY330" s="51">
        <f>'Details and Calculations'!CG329</f>
        <v>1</v>
      </c>
      <c r="AZ330" s="51">
        <f>'Details and Calculations'!CI329</f>
        <v>1</v>
      </c>
      <c r="BA330" s="51">
        <f t="shared" si="173"/>
        <v>0</v>
      </c>
      <c r="BB330" s="52">
        <f>'Details and Calculations'!Y329</f>
        <v>7</v>
      </c>
      <c r="BC330" s="52">
        <f>'Details and Calculations'!AC329</f>
        <v>3</v>
      </c>
      <c r="BD330" s="52">
        <f>'Details and Calculations'!AK329</f>
        <v>1</v>
      </c>
      <c r="BE330" s="52">
        <f>'Details and Calculations'!AN329</f>
        <v>1500</v>
      </c>
      <c r="BF330" s="52">
        <f>'Details and Calculations'!AP329</f>
        <v>20</v>
      </c>
      <c r="BG330" s="52">
        <f>'Details and Calculations'!AT329</f>
        <v>25</v>
      </c>
      <c r="BH330" s="52">
        <f>'Details and Calculations'!AY329</f>
        <v>4</v>
      </c>
      <c r="BI330" s="52">
        <f>'Details and Calculations'!BB329</f>
        <v>11000</v>
      </c>
      <c r="BJ330" s="52">
        <f>'Details and Calculations'!BD329</f>
        <v>2</v>
      </c>
      <c r="BK330" s="52">
        <f>'Details and Calculations'!CA329</f>
        <v>1</v>
      </c>
      <c r="BL330" s="43">
        <f>'Details and Calculations'!AA329</f>
        <v>1</v>
      </c>
      <c r="BM330" s="43" t="str">
        <f>'Details and Calculations'!AB329</f>
        <v>"Springbox" --Intake Structure At A Spring</v>
      </c>
      <c r="BN330" s="43">
        <f>'Details and Calculations'!AD329</f>
        <v>2013</v>
      </c>
      <c r="BO330" s="43">
        <f>'Details and Calculations'!AJ329</f>
        <v>1</v>
      </c>
      <c r="BP330" s="43">
        <f>'Details and Calculations'!AL329</f>
        <v>2013</v>
      </c>
      <c r="BQ330" s="43">
        <f>'Details and Calculations'!AO329</f>
        <v>1</v>
      </c>
      <c r="BR330" s="43">
        <f>'Details and Calculations'!AQ329</f>
        <v>2013</v>
      </c>
      <c r="BS330" s="43">
        <f>'Details and Calculations'!AS329</f>
        <v>1</v>
      </c>
      <c r="BT330" s="43">
        <f>'Details and Calculations'!AV329</f>
        <v>2013</v>
      </c>
      <c r="BU330" s="43">
        <f>'Details and Calculations'!AX329</f>
        <v>1</v>
      </c>
      <c r="BV330" s="43">
        <f>'Details and Calculations'!AZ329</f>
        <v>2013</v>
      </c>
      <c r="BW330" s="43">
        <f>'Details and Calculations'!BC329</f>
        <v>1</v>
      </c>
      <c r="BX330" s="43">
        <f>'Details and Calculations'!BE329</f>
        <v>2013</v>
      </c>
      <c r="BY330" s="43">
        <f>'Details and Calculations'!BG329</f>
        <v>1</v>
      </c>
      <c r="BZ330" s="43">
        <f>'Details and Calculations'!BH329</f>
        <v>2013</v>
      </c>
      <c r="CA330" s="43">
        <f>'Details and Calculations'!BJ329</f>
        <v>0</v>
      </c>
      <c r="CB330" s="43" t="str">
        <f>'Details and Calculations'!BK329</f>
        <v/>
      </c>
      <c r="CC330" s="43" t="str">
        <f>'Details and Calculations'!BL329</f>
        <v xml:space="preserve"> </v>
      </c>
      <c r="CD330" s="43" t="str">
        <f>'Details and Calculations'!BN329</f>
        <v xml:space="preserve"> </v>
      </c>
      <c r="CE330" s="43" t="str">
        <f>'Details and Calculations'!BO329</f>
        <v xml:space="preserve"> </v>
      </c>
      <c r="CF330" s="43">
        <f>'Details and Calculations'!BZ329</f>
        <v>1</v>
      </c>
      <c r="CG330" s="43">
        <f>'Details and Calculations'!CB329</f>
        <v>2013</v>
      </c>
      <c r="CH330" s="31"/>
      <c r="CI330" s="53"/>
    </row>
    <row r="331" spans="1:87" x14ac:dyDescent="0.3">
      <c r="A331" s="43">
        <f>'Details and Calculations'!A330</f>
        <v>2017</v>
      </c>
      <c r="B331" s="43" t="str">
        <f>'Details and Calculations'!C330</f>
        <v>Rwanda</v>
      </c>
      <c r="C331" s="43" t="str">
        <f>'Details and Calculations'!D330</f>
        <v>Rulindo</v>
      </c>
      <c r="D331" s="43" t="str">
        <f>'Details and Calculations'!E330</f>
        <v>Shyorongi</v>
      </c>
      <c r="E331" s="43" t="str">
        <f>'Details and Calculations'!F330</f>
        <v>Rutonde</v>
      </c>
      <c r="F331" s="43" t="str">
        <f>'Details and Calculations'!G330</f>
        <v>Rutonde</v>
      </c>
      <c r="G331" s="43" t="str">
        <f>'Details and Calculations'!H330</f>
        <v/>
      </c>
      <c r="H331" s="43" t="str">
        <f>'Details and Calculations'!I330</f>
        <v/>
      </c>
      <c r="I331" s="43" t="str">
        <f>'Details and Calculations'!J330</f>
        <v>kirikumuryango network</v>
      </c>
      <c r="J331" s="43">
        <f>'Details and Calculations'!K330</f>
        <v>1350</v>
      </c>
      <c r="K331" s="43">
        <f>'Details and Calculations'!O330</f>
        <v>1350</v>
      </c>
      <c r="L331" s="43" t="str">
        <f>'Details and Calculations'!P331</f>
        <v xml:space="preserve"> </v>
      </c>
      <c r="M331" s="43" t="str">
        <f>'Details and Calculations'!U330</f>
        <v>Piped Network -- Gravity Only</v>
      </c>
      <c r="N331" s="43">
        <f>'Details and Calculations'!V330</f>
        <v>2013</v>
      </c>
      <c r="O331" s="43" t="str">
        <f>'Details and Calculations'!W330</f>
        <v>Governement (District, Wasac) And Water For People</v>
      </c>
      <c r="P331" s="43" t="str">
        <f>'Details and Calculations'!X330</f>
        <v>Spring</v>
      </c>
      <c r="Q331" s="44" t="str">
        <f t="shared" si="156"/>
        <v>Low Risk</v>
      </c>
      <c r="R331" s="44" t="str">
        <f t="shared" si="157"/>
        <v>Low Risk</v>
      </c>
      <c r="S331" s="45" t="str">
        <f t="shared" si="158"/>
        <v>High Level of Service</v>
      </c>
      <c r="T331" s="62" t="str">
        <f t="shared" si="155"/>
        <v>Low Priority</v>
      </c>
      <c r="U331" s="46">
        <f t="shared" si="159"/>
        <v>8</v>
      </c>
      <c r="V331" s="28" t="str">
        <f t="shared" si="160"/>
        <v>Perform Routine Preventative Maintenance</v>
      </c>
      <c r="W331" s="47" t="str">
        <f t="shared" si="161"/>
        <v/>
      </c>
      <c r="X331" s="27" t="str">
        <f t="shared" si="162"/>
        <v>Maintain O&amp;M and Routine Monitoring</v>
      </c>
      <c r="Y331" s="48">
        <f t="shared" si="163"/>
        <v>26</v>
      </c>
      <c r="Z331" s="48">
        <f t="shared" si="164"/>
        <v>16</v>
      </c>
      <c r="AA331" s="48">
        <f t="shared" si="165"/>
        <v>26</v>
      </c>
      <c r="AB331" s="48">
        <f t="shared" si="166"/>
        <v>16</v>
      </c>
      <c r="AC331" s="48">
        <f t="shared" si="167"/>
        <v>26</v>
      </c>
      <c r="AD331" s="48" t="str">
        <f t="shared" si="168"/>
        <v xml:space="preserve"> </v>
      </c>
      <c r="AE331" s="48" t="str">
        <f t="shared" si="169"/>
        <v xml:space="preserve"> </v>
      </c>
      <c r="AF331" s="48" t="str">
        <f t="shared" si="170"/>
        <v xml:space="preserve"> </v>
      </c>
      <c r="AG331" s="49" t="str">
        <f t="shared" si="171"/>
        <v/>
      </c>
      <c r="AH331" s="48">
        <f t="shared" si="172"/>
        <v>16</v>
      </c>
      <c r="AI331" s="50">
        <f>'Details and Calculations'!AE330</f>
        <v>1</v>
      </c>
      <c r="AJ331" s="50">
        <f>'Details and Calculations'!AM330</f>
        <v>1</v>
      </c>
      <c r="AK331" s="50">
        <f>'Details and Calculations'!AR330</f>
        <v>1</v>
      </c>
      <c r="AL331" s="50">
        <f>'Details and Calculations'!AW330</f>
        <v>1</v>
      </c>
      <c r="AM331" s="50">
        <f>'Details and Calculations'!BA330</f>
        <v>1</v>
      </c>
      <c r="AN331" s="50" t="str">
        <f>'Details and Calculations'!BF330</f>
        <v xml:space="preserve"> </v>
      </c>
      <c r="AO331" s="50" t="str">
        <f>'Details and Calculations'!BI330</f>
        <v xml:space="preserve"> </v>
      </c>
      <c r="AP331" s="50" t="str">
        <f>'Details and Calculations'!BM330</f>
        <v xml:space="preserve"> </v>
      </c>
      <c r="AQ331" s="50" t="str">
        <f>'Details and Calculations'!BP330</f>
        <v xml:space="preserve"> </v>
      </c>
      <c r="AR331" s="50">
        <f>'Details and Calculations'!CC330</f>
        <v>1</v>
      </c>
      <c r="AS331" s="50">
        <f>'Details and Calculations'!CJ330</f>
        <v>1</v>
      </c>
      <c r="AT331" s="51">
        <f>'Details and Calculations'!T330</f>
        <v>1</v>
      </c>
      <c r="AU331" s="51">
        <f>'Details and Calculations'!Z330</f>
        <v>1</v>
      </c>
      <c r="AV331" s="51">
        <f>'Details and Calculations'!S330</f>
        <v>1</v>
      </c>
      <c r="AW331" s="51">
        <f>'Details and Calculations'!AI330</f>
        <v>1</v>
      </c>
      <c r="AX331" s="51">
        <f>'Details and Calculations'!BY330</f>
        <v>1</v>
      </c>
      <c r="AY331" s="51">
        <f>'Details and Calculations'!CG330</f>
        <v>1</v>
      </c>
      <c r="AZ331" s="51">
        <f>'Details and Calculations'!CI330</f>
        <v>1</v>
      </c>
      <c r="BA331" s="51">
        <f t="shared" si="173"/>
        <v>1</v>
      </c>
      <c r="BB331" s="52">
        <f>'Details and Calculations'!Y330</f>
        <v>1</v>
      </c>
      <c r="BC331" s="52">
        <f>'Details and Calculations'!AC330</f>
        <v>1</v>
      </c>
      <c r="BD331" s="52">
        <f>'Details and Calculations'!AK330</f>
        <v>1</v>
      </c>
      <c r="BE331" s="52">
        <f>'Details and Calculations'!AN330</f>
        <v>500</v>
      </c>
      <c r="BF331" s="52">
        <f>'Details and Calculations'!AP330</f>
        <v>17</v>
      </c>
      <c r="BG331" s="52">
        <f>'Details and Calculations'!AT330</f>
        <v>6</v>
      </c>
      <c r="BH331" s="52">
        <f>'Details and Calculations'!AY330</f>
        <v>2</v>
      </c>
      <c r="BI331" s="52">
        <f>'Details and Calculations'!BB330</f>
        <v>3500</v>
      </c>
      <c r="BJ331" s="52" t="str">
        <f>'Details and Calculations'!BD330</f>
        <v xml:space="preserve"> </v>
      </c>
      <c r="BK331" s="52">
        <f>'Details and Calculations'!CA330</f>
        <v>1</v>
      </c>
      <c r="BL331" s="43">
        <f>'Details and Calculations'!AA330</f>
        <v>1</v>
      </c>
      <c r="BM331" s="43" t="str">
        <f>'Details and Calculations'!AB330</f>
        <v>"Springbox" --Intake Structure At A Spring</v>
      </c>
      <c r="BN331" s="43">
        <f>'Details and Calculations'!AD330</f>
        <v>2013</v>
      </c>
      <c r="BO331" s="43">
        <f>'Details and Calculations'!AJ330</f>
        <v>1</v>
      </c>
      <c r="BP331" s="43">
        <f>'Details and Calculations'!AL330</f>
        <v>2013</v>
      </c>
      <c r="BQ331" s="43">
        <f>'Details and Calculations'!AO330</f>
        <v>1</v>
      </c>
      <c r="BR331" s="43">
        <f>'Details and Calculations'!AQ330</f>
        <v>2013</v>
      </c>
      <c r="BS331" s="43">
        <f>'Details and Calculations'!AS330</f>
        <v>1</v>
      </c>
      <c r="BT331" s="43">
        <f>'Details and Calculations'!AV330</f>
        <v>2013</v>
      </c>
      <c r="BU331" s="43">
        <f>'Details and Calculations'!AX330</f>
        <v>1</v>
      </c>
      <c r="BV331" s="43">
        <f>'Details and Calculations'!AZ330</f>
        <v>2013</v>
      </c>
      <c r="BW331" s="43">
        <f>'Details and Calculations'!BC330</f>
        <v>0</v>
      </c>
      <c r="BX331" s="43" t="str">
        <f>'Details and Calculations'!BE330</f>
        <v xml:space="preserve"> </v>
      </c>
      <c r="BY331" s="43" t="str">
        <f>'Details and Calculations'!BG330</f>
        <v xml:space="preserve"> </v>
      </c>
      <c r="BZ331" s="43" t="str">
        <f>'Details and Calculations'!BH330</f>
        <v xml:space="preserve"> </v>
      </c>
      <c r="CA331" s="43">
        <f>'Details and Calculations'!BJ330</f>
        <v>0</v>
      </c>
      <c r="CB331" s="43" t="str">
        <f>'Details and Calculations'!BK330</f>
        <v/>
      </c>
      <c r="CC331" s="43" t="str">
        <f>'Details and Calculations'!BL330</f>
        <v xml:space="preserve"> </v>
      </c>
      <c r="CD331" s="43" t="str">
        <f>'Details and Calculations'!BN330</f>
        <v xml:space="preserve"> </v>
      </c>
      <c r="CE331" s="43" t="str">
        <f>'Details and Calculations'!BO330</f>
        <v xml:space="preserve"> </v>
      </c>
      <c r="CF331" s="43">
        <f>'Details and Calculations'!BZ330</f>
        <v>1</v>
      </c>
      <c r="CG331" s="43">
        <f>'Details and Calculations'!CB330</f>
        <v>2013</v>
      </c>
      <c r="CH331" s="31"/>
      <c r="CI331" s="53"/>
    </row>
    <row r="332" spans="1:87" x14ac:dyDescent="0.3">
      <c r="A332" s="43">
        <f>'Details and Calculations'!A331</f>
        <v>2017</v>
      </c>
      <c r="B332" s="43" t="str">
        <f>'Details and Calculations'!C331</f>
        <v>Rwanda</v>
      </c>
      <c r="C332" s="43" t="str">
        <f>'Details and Calculations'!D331</f>
        <v>Rulindo</v>
      </c>
      <c r="D332" s="43" t="str">
        <f>'Details and Calculations'!E331</f>
        <v>Base</v>
      </c>
      <c r="E332" s="43" t="str">
        <f>'Details and Calculations'!F331</f>
        <v>Gitare</v>
      </c>
      <c r="F332" s="43" t="str">
        <f>'Details and Calculations'!G331</f>
        <v>Mugenda I</v>
      </c>
      <c r="G332" s="43" t="str">
        <f>'Details and Calculations'!H331</f>
        <v/>
      </c>
      <c r="H332" s="43" t="str">
        <f>'Details and Calculations'!I331</f>
        <v/>
      </c>
      <c r="I332" s="43" t="str">
        <f>'Details and Calculations'!J331</f>
        <v>Gitare cell water point/Nyirambuga pumping system</v>
      </c>
      <c r="J332" s="43">
        <f>'Details and Calculations'!K331</f>
        <v>117</v>
      </c>
      <c r="K332" s="43">
        <f>'Details and Calculations'!O331</f>
        <v>117</v>
      </c>
      <c r="L332" s="43" t="str">
        <f>'Details and Calculations'!P332</f>
        <v xml:space="preserve"> </v>
      </c>
      <c r="M332" s="43" t="str">
        <f>'Details and Calculations'!U331</f>
        <v>Piped Network With Pump</v>
      </c>
      <c r="N332" s="43">
        <f>'Details and Calculations'!V331</f>
        <v>2012</v>
      </c>
      <c r="O332" s="43" t="str">
        <f>'Details and Calculations'!W331</f>
        <v>Governement (District, Wasac) And Water For People</v>
      </c>
      <c r="P332" s="43" t="str">
        <f>'Details and Calculations'!X331</f>
        <v>Spring</v>
      </c>
      <c r="Q332" s="44" t="str">
        <f t="shared" si="156"/>
        <v>Low Risk</v>
      </c>
      <c r="R332" s="44" t="str">
        <f t="shared" si="157"/>
        <v>High Risk</v>
      </c>
      <c r="S332" s="45" t="str">
        <f t="shared" si="158"/>
        <v>Basic Level of Service</v>
      </c>
      <c r="T332" s="62" t="str">
        <f t="shared" si="155"/>
        <v>High Priority</v>
      </c>
      <c r="U332" s="46">
        <f t="shared" si="159"/>
        <v>5</v>
      </c>
      <c r="V332" s="28" t="str">
        <f t="shared" si="160"/>
        <v>Major Repairs or Replace System</v>
      </c>
      <c r="W332" s="47" t="str">
        <f t="shared" si="161"/>
        <v/>
      </c>
      <c r="X332" s="27" t="str">
        <f t="shared" si="162"/>
        <v>Further Technical Diagnostic Needed</v>
      </c>
      <c r="Y332" s="48" t="str">
        <f t="shared" si="163"/>
        <v xml:space="preserve"> </v>
      </c>
      <c r="Z332" s="48" t="str">
        <f t="shared" si="164"/>
        <v xml:space="preserve"> </v>
      </c>
      <c r="AA332" s="48" t="str">
        <f t="shared" si="165"/>
        <v xml:space="preserve"> </v>
      </c>
      <c r="AB332" s="48" t="str">
        <f t="shared" si="166"/>
        <v xml:space="preserve"> </v>
      </c>
      <c r="AC332" s="48" t="str">
        <f t="shared" si="167"/>
        <v xml:space="preserve"> </v>
      </c>
      <c r="AD332" s="48" t="str">
        <f t="shared" si="168"/>
        <v xml:space="preserve"> </v>
      </c>
      <c r="AE332" s="48" t="str">
        <f t="shared" si="169"/>
        <v xml:space="preserve"> </v>
      </c>
      <c r="AF332" s="48" t="str">
        <f t="shared" si="170"/>
        <v xml:space="preserve"> </v>
      </c>
      <c r="AG332" s="49" t="str">
        <f t="shared" si="171"/>
        <v/>
      </c>
      <c r="AH332" s="48">
        <f t="shared" si="172"/>
        <v>15</v>
      </c>
      <c r="AI332" s="50" t="str">
        <f>'Details and Calculations'!AE331</f>
        <v xml:space="preserve"> </v>
      </c>
      <c r="AJ332" s="50" t="str">
        <f>'Details and Calculations'!AM331</f>
        <v xml:space="preserve"> </v>
      </c>
      <c r="AK332" s="50" t="str">
        <f>'Details and Calculations'!AR331</f>
        <v xml:space="preserve"> </v>
      </c>
      <c r="AL332" s="50" t="str">
        <f>'Details and Calculations'!AW331</f>
        <v xml:space="preserve"> </v>
      </c>
      <c r="AM332" s="50" t="str">
        <f>'Details and Calculations'!BA331</f>
        <v xml:space="preserve"> </v>
      </c>
      <c r="AN332" s="50" t="str">
        <f>'Details and Calculations'!BF331</f>
        <v xml:space="preserve"> </v>
      </c>
      <c r="AO332" s="50" t="str">
        <f>'Details and Calculations'!BI331</f>
        <v xml:space="preserve"> </v>
      </c>
      <c r="AP332" s="50" t="str">
        <f>'Details and Calculations'!BM331</f>
        <v xml:space="preserve"> </v>
      </c>
      <c r="AQ332" s="50" t="str">
        <f>'Details and Calculations'!BP331</f>
        <v xml:space="preserve"> </v>
      </c>
      <c r="AR332" s="50">
        <f>'Details and Calculations'!CC331</f>
        <v>3</v>
      </c>
      <c r="AS332" s="50">
        <f>'Details and Calculations'!CJ331</f>
        <v>3</v>
      </c>
      <c r="AT332" s="51">
        <f>'Details and Calculations'!T331</f>
        <v>1</v>
      </c>
      <c r="AU332" s="51">
        <f>'Details and Calculations'!Z331</f>
        <v>1</v>
      </c>
      <c r="AV332" s="51">
        <f>'Details and Calculations'!S331</f>
        <v>0</v>
      </c>
      <c r="AW332" s="51">
        <f>'Details and Calculations'!AI331</f>
        <v>1</v>
      </c>
      <c r="AX332" s="51">
        <f>'Details and Calculations'!BY331</f>
        <v>1</v>
      </c>
      <c r="AY332" s="51">
        <f>'Details and Calculations'!CG331</f>
        <v>1</v>
      </c>
      <c r="AZ332" s="51">
        <f>'Details and Calculations'!CI331</f>
        <v>0</v>
      </c>
      <c r="BA332" s="51">
        <f t="shared" si="173"/>
        <v>0</v>
      </c>
      <c r="BB332" s="52">
        <f>'Details and Calculations'!Y331</f>
        <v>1</v>
      </c>
      <c r="BC332" s="52" t="str">
        <f>'Details and Calculations'!AC331</f>
        <v xml:space="preserve"> </v>
      </c>
      <c r="BD332" s="52" t="str">
        <f>'Details and Calculations'!AK331</f>
        <v xml:space="preserve"> </v>
      </c>
      <c r="BE332" s="52" t="str">
        <f>'Details and Calculations'!AN331</f>
        <v xml:space="preserve"> </v>
      </c>
      <c r="BF332" s="52" t="str">
        <f>'Details and Calculations'!AP331</f>
        <v xml:space="preserve"> </v>
      </c>
      <c r="BG332" s="52" t="str">
        <f>'Details and Calculations'!AT331</f>
        <v xml:space="preserve"> </v>
      </c>
      <c r="BH332" s="52" t="str">
        <f>'Details and Calculations'!AY331</f>
        <v xml:space="preserve"> </v>
      </c>
      <c r="BI332" s="52" t="str">
        <f>'Details and Calculations'!BB331</f>
        <v xml:space="preserve"> </v>
      </c>
      <c r="BJ332" s="52" t="str">
        <f>'Details and Calculations'!BD331</f>
        <v xml:space="preserve"> </v>
      </c>
      <c r="BK332" s="52">
        <f>'Details and Calculations'!CA331</f>
        <v>6</v>
      </c>
      <c r="BL332" s="43">
        <f>'Details and Calculations'!AA331</f>
        <v>0</v>
      </c>
      <c r="BM332" s="43" t="str">
        <f>'Details and Calculations'!AB331</f>
        <v/>
      </c>
      <c r="BN332" s="43" t="str">
        <f>'Details and Calculations'!AD331</f>
        <v xml:space="preserve"> </v>
      </c>
      <c r="BO332" s="43">
        <f>'Details and Calculations'!AJ331</f>
        <v>0</v>
      </c>
      <c r="BP332" s="43" t="str">
        <f>'Details and Calculations'!AL331</f>
        <v xml:space="preserve"> </v>
      </c>
      <c r="BQ332" s="43">
        <f>'Details and Calculations'!AO331</f>
        <v>0</v>
      </c>
      <c r="BR332" s="43" t="str">
        <f>'Details and Calculations'!AQ331</f>
        <v xml:space="preserve"> </v>
      </c>
      <c r="BS332" s="43">
        <f>'Details and Calculations'!AS331</f>
        <v>0</v>
      </c>
      <c r="BT332" s="43" t="str">
        <f>'Details and Calculations'!AV331</f>
        <v xml:space="preserve"> </v>
      </c>
      <c r="BU332" s="43">
        <f>'Details and Calculations'!AX331</f>
        <v>0</v>
      </c>
      <c r="BV332" s="43" t="str">
        <f>'Details and Calculations'!AZ331</f>
        <v xml:space="preserve"> </v>
      </c>
      <c r="BW332" s="43">
        <f>'Details and Calculations'!BC331</f>
        <v>0</v>
      </c>
      <c r="BX332" s="43" t="str">
        <f>'Details and Calculations'!BE331</f>
        <v xml:space="preserve"> </v>
      </c>
      <c r="BY332" s="43" t="str">
        <f>'Details and Calculations'!BG331</f>
        <v xml:space="preserve"> </v>
      </c>
      <c r="BZ332" s="43" t="str">
        <f>'Details and Calculations'!BH331</f>
        <v xml:space="preserve"> </v>
      </c>
      <c r="CA332" s="43">
        <f>'Details and Calculations'!BJ331</f>
        <v>0</v>
      </c>
      <c r="CB332" s="43" t="str">
        <f>'Details and Calculations'!BK331</f>
        <v/>
      </c>
      <c r="CC332" s="43" t="str">
        <f>'Details and Calculations'!BL331</f>
        <v xml:space="preserve"> </v>
      </c>
      <c r="CD332" s="43" t="str">
        <f>'Details and Calculations'!BN331</f>
        <v xml:space="preserve"> </v>
      </c>
      <c r="CE332" s="43" t="str">
        <f>'Details and Calculations'!BO331</f>
        <v xml:space="preserve"> </v>
      </c>
      <c r="CF332" s="43">
        <f>'Details and Calculations'!BZ331</f>
        <v>1</v>
      </c>
      <c r="CG332" s="43">
        <f>'Details and Calculations'!CB331</f>
        <v>2012</v>
      </c>
      <c r="CH332" s="31"/>
      <c r="CI332" s="53"/>
    </row>
    <row r="333" spans="1:87" x14ac:dyDescent="0.3">
      <c r="A333" s="43">
        <f>'Details and Calculations'!A332</f>
        <v>2017</v>
      </c>
      <c r="B333" s="43" t="str">
        <f>'Details and Calculations'!C332</f>
        <v>Rwanda</v>
      </c>
      <c r="C333" s="43" t="str">
        <f>'Details and Calculations'!D332</f>
        <v>Rulindo</v>
      </c>
      <c r="D333" s="43" t="str">
        <f>'Details and Calculations'!E332</f>
        <v>Ntarabana</v>
      </c>
      <c r="E333" s="43" t="str">
        <f>'Details and Calculations'!F332</f>
        <v>Kajevuba</v>
      </c>
      <c r="F333" s="43" t="str">
        <f>'Details and Calculations'!G332</f>
        <v>Nyarubuye</v>
      </c>
      <c r="G333" s="43" t="str">
        <f>'Details and Calculations'!H332</f>
        <v/>
      </c>
      <c r="H333" s="43" t="str">
        <f>'Details and Calculations'!I332</f>
        <v/>
      </c>
      <c r="I333" s="43" t="str">
        <f>'Details and Calculations'!J332</f>
        <v>Rwamugaza network</v>
      </c>
      <c r="J333" s="43">
        <f>'Details and Calculations'!K332</f>
        <v>229</v>
      </c>
      <c r="K333" s="43">
        <f>'Details and Calculations'!O332</f>
        <v>229</v>
      </c>
      <c r="L333" s="43" t="str">
        <f>'Details and Calculations'!P333</f>
        <v xml:space="preserve"> </v>
      </c>
      <c r="M333" s="43" t="str">
        <f>'Details and Calculations'!U332</f>
        <v>Piped Network -- Gravity Only</v>
      </c>
      <c r="N333" s="43">
        <f>'Details and Calculations'!V332</f>
        <v>2003</v>
      </c>
      <c r="O333" s="43" t="str">
        <f>'Details and Calculations'!W332</f>
        <v>Government</v>
      </c>
      <c r="P333" s="43" t="str">
        <f>'Details and Calculations'!X332</f>
        <v>Spring</v>
      </c>
      <c r="Q333" s="44" t="str">
        <f t="shared" si="156"/>
        <v>Low Risk</v>
      </c>
      <c r="R333" s="44" t="str">
        <f t="shared" si="157"/>
        <v>Low Risk</v>
      </c>
      <c r="S333" s="45" t="str">
        <f t="shared" si="158"/>
        <v>Intermediate Level of Service</v>
      </c>
      <c r="T333" s="62" t="str">
        <f t="shared" si="155"/>
        <v>Low Priority</v>
      </c>
      <c r="U333" s="46">
        <f t="shared" si="159"/>
        <v>7</v>
      </c>
      <c r="V333" s="28" t="str">
        <f t="shared" si="160"/>
        <v>Perform Routine Preventative Maintenance</v>
      </c>
      <c r="W333" s="47" t="str">
        <f t="shared" si="161"/>
        <v/>
      </c>
      <c r="X333" s="27" t="str">
        <f t="shared" si="162"/>
        <v>Maintain O&amp;M and Routine Monitoring</v>
      </c>
      <c r="Y333" s="48">
        <f t="shared" si="163"/>
        <v>16</v>
      </c>
      <c r="Z333" s="48">
        <f t="shared" si="164"/>
        <v>6</v>
      </c>
      <c r="AA333" s="48">
        <f t="shared" si="165"/>
        <v>16</v>
      </c>
      <c r="AB333" s="48">
        <f t="shared" si="166"/>
        <v>6</v>
      </c>
      <c r="AC333" s="48">
        <f t="shared" si="167"/>
        <v>16</v>
      </c>
      <c r="AD333" s="48" t="str">
        <f t="shared" si="168"/>
        <v xml:space="preserve"> </v>
      </c>
      <c r="AE333" s="48" t="str">
        <f t="shared" si="169"/>
        <v xml:space="preserve"> </v>
      </c>
      <c r="AF333" s="48" t="str">
        <f t="shared" si="170"/>
        <v xml:space="preserve"> </v>
      </c>
      <c r="AG333" s="49" t="str">
        <f t="shared" si="171"/>
        <v/>
      </c>
      <c r="AH333" s="48">
        <f t="shared" si="172"/>
        <v>6</v>
      </c>
      <c r="AI333" s="50">
        <f>'Details and Calculations'!AE332</f>
        <v>1</v>
      </c>
      <c r="AJ333" s="50">
        <f>'Details and Calculations'!AM332</f>
        <v>1</v>
      </c>
      <c r="AK333" s="50">
        <f>'Details and Calculations'!AR332</f>
        <v>1</v>
      </c>
      <c r="AL333" s="50">
        <f>'Details and Calculations'!AW332</f>
        <v>1</v>
      </c>
      <c r="AM333" s="50">
        <f>'Details and Calculations'!BA332</f>
        <v>1</v>
      </c>
      <c r="AN333" s="50" t="str">
        <f>'Details and Calculations'!BF332</f>
        <v xml:space="preserve"> </v>
      </c>
      <c r="AO333" s="50" t="str">
        <f>'Details and Calculations'!BI332</f>
        <v xml:space="preserve"> </v>
      </c>
      <c r="AP333" s="50" t="str">
        <f>'Details and Calculations'!BM332</f>
        <v xml:space="preserve"> </v>
      </c>
      <c r="AQ333" s="50" t="str">
        <f>'Details and Calculations'!BP332</f>
        <v xml:space="preserve"> </v>
      </c>
      <c r="AR333" s="50">
        <f>'Details and Calculations'!CC332</f>
        <v>1</v>
      </c>
      <c r="AS333" s="50">
        <f>'Details and Calculations'!CJ332</f>
        <v>1</v>
      </c>
      <c r="AT333" s="51">
        <f>'Details and Calculations'!T332</f>
        <v>1</v>
      </c>
      <c r="AU333" s="51">
        <f>'Details and Calculations'!Z332</f>
        <v>1</v>
      </c>
      <c r="AV333" s="51">
        <f>'Details and Calculations'!S332</f>
        <v>0</v>
      </c>
      <c r="AW333" s="51">
        <f>'Details and Calculations'!AI332</f>
        <v>1</v>
      </c>
      <c r="AX333" s="51">
        <f>'Details and Calculations'!BY332</f>
        <v>1</v>
      </c>
      <c r="AY333" s="51">
        <f>'Details and Calculations'!CG332</f>
        <v>1</v>
      </c>
      <c r="AZ333" s="51">
        <f>'Details and Calculations'!CI332</f>
        <v>1</v>
      </c>
      <c r="BA333" s="51">
        <f t="shared" si="173"/>
        <v>1</v>
      </c>
      <c r="BB333" s="52">
        <f>'Details and Calculations'!Y332</f>
        <v>2</v>
      </c>
      <c r="BC333" s="52">
        <f>'Details and Calculations'!AC332</f>
        <v>1</v>
      </c>
      <c r="BD333" s="52">
        <f>'Details and Calculations'!AK332</f>
        <v>2</v>
      </c>
      <c r="BE333" s="52">
        <f>'Details and Calculations'!AN332</f>
        <v>35000</v>
      </c>
      <c r="BF333" s="52">
        <f>'Details and Calculations'!AP332</f>
        <v>7</v>
      </c>
      <c r="BG333" s="52">
        <f>'Details and Calculations'!AT332</f>
        <v>12</v>
      </c>
      <c r="BH333" s="52">
        <f>'Details and Calculations'!AY332</f>
        <v>2</v>
      </c>
      <c r="BI333" s="52">
        <f>'Details and Calculations'!BB332</f>
        <v>35000</v>
      </c>
      <c r="BJ333" s="52" t="str">
        <f>'Details and Calculations'!BD332</f>
        <v xml:space="preserve"> </v>
      </c>
      <c r="BK333" s="52">
        <f>'Details and Calculations'!CA332</f>
        <v>1</v>
      </c>
      <c r="BL333" s="43">
        <f>'Details and Calculations'!AA332</f>
        <v>1</v>
      </c>
      <c r="BM333" s="43" t="str">
        <f>'Details and Calculations'!AB332</f>
        <v/>
      </c>
      <c r="BN333" s="43">
        <f>'Details and Calculations'!AD332</f>
        <v>2003</v>
      </c>
      <c r="BO333" s="43">
        <f>'Details and Calculations'!AJ332</f>
        <v>1</v>
      </c>
      <c r="BP333" s="43">
        <f>'Details and Calculations'!AL332</f>
        <v>2003</v>
      </c>
      <c r="BQ333" s="43">
        <f>'Details and Calculations'!AO332</f>
        <v>1</v>
      </c>
      <c r="BR333" s="43">
        <f>'Details and Calculations'!AQ332</f>
        <v>2003</v>
      </c>
      <c r="BS333" s="43">
        <f>'Details and Calculations'!AS332</f>
        <v>1</v>
      </c>
      <c r="BT333" s="43">
        <f>'Details and Calculations'!AV332</f>
        <v>2003</v>
      </c>
      <c r="BU333" s="43">
        <f>'Details and Calculations'!AX332</f>
        <v>1</v>
      </c>
      <c r="BV333" s="43">
        <f>'Details and Calculations'!AZ332</f>
        <v>2003</v>
      </c>
      <c r="BW333" s="43">
        <f>'Details and Calculations'!BC332</f>
        <v>0</v>
      </c>
      <c r="BX333" s="43" t="str">
        <f>'Details and Calculations'!BE332</f>
        <v xml:space="preserve"> </v>
      </c>
      <c r="BY333" s="43" t="str">
        <f>'Details and Calculations'!BG332</f>
        <v xml:space="preserve"> </v>
      </c>
      <c r="BZ333" s="43" t="str">
        <f>'Details and Calculations'!BH332</f>
        <v xml:space="preserve"> </v>
      </c>
      <c r="CA333" s="43">
        <f>'Details and Calculations'!BJ332</f>
        <v>0</v>
      </c>
      <c r="CB333" s="43" t="str">
        <f>'Details and Calculations'!BK332</f>
        <v/>
      </c>
      <c r="CC333" s="43" t="str">
        <f>'Details and Calculations'!BL332</f>
        <v xml:space="preserve"> </v>
      </c>
      <c r="CD333" s="43" t="str">
        <f>'Details and Calculations'!BN332</f>
        <v xml:space="preserve"> </v>
      </c>
      <c r="CE333" s="43" t="str">
        <f>'Details and Calculations'!BO332</f>
        <v xml:space="preserve"> </v>
      </c>
      <c r="CF333" s="43">
        <f>'Details and Calculations'!BZ332</f>
        <v>1</v>
      </c>
      <c r="CG333" s="43">
        <f>'Details and Calculations'!CB332</f>
        <v>2003</v>
      </c>
      <c r="CH333" s="31"/>
      <c r="CI333" s="53"/>
    </row>
    <row r="334" spans="1:87" x14ac:dyDescent="0.3">
      <c r="A334" s="43">
        <f>'Details and Calculations'!A333</f>
        <v>2017</v>
      </c>
      <c r="B334" s="43" t="str">
        <f>'Details and Calculations'!C333</f>
        <v>Rwanda</v>
      </c>
      <c r="C334" s="43" t="str">
        <f>'Details and Calculations'!D333</f>
        <v>Rulindo</v>
      </c>
      <c r="D334" s="43" t="str">
        <f>'Details and Calculations'!E333</f>
        <v>Rukozo</v>
      </c>
      <c r="E334" s="43" t="str">
        <f>'Details and Calculations'!F333</f>
        <v>Bwimo</v>
      </c>
      <c r="F334" s="43" t="str">
        <f>'Details and Calculations'!G333</f>
        <v>Gatwa</v>
      </c>
      <c r="G334" s="43" t="str">
        <f>'Details and Calculations'!H333</f>
        <v/>
      </c>
      <c r="H334" s="43" t="str">
        <f>'Details and Calculations'!I333</f>
        <v/>
      </c>
      <c r="I334" s="43" t="str">
        <f>'Details and Calculations'!J333</f>
        <v>Nyamagana</v>
      </c>
      <c r="J334" s="43">
        <f>'Details and Calculations'!K333</f>
        <v>850</v>
      </c>
      <c r="K334" s="43">
        <f>'Details and Calculations'!O333</f>
        <v>850</v>
      </c>
      <c r="L334" s="43">
        <f>'Details and Calculations'!P334</f>
        <v>16</v>
      </c>
      <c r="M334" s="43" t="str">
        <f>'Details and Calculations'!U333</f>
        <v>Piped Network -- Gravity Only</v>
      </c>
      <c r="N334" s="43">
        <f>'Details and Calculations'!V333</f>
        <v>2011</v>
      </c>
      <c r="O334" s="43" t="str">
        <f>'Details and Calculations'!W333</f>
        <v>Government And African Development Bank</v>
      </c>
      <c r="P334" s="43" t="str">
        <f>'Details and Calculations'!X333</f>
        <v>Spring</v>
      </c>
      <c r="Q334" s="44" t="str">
        <f t="shared" si="156"/>
        <v>Low Risk</v>
      </c>
      <c r="R334" s="44" t="str">
        <f t="shared" si="157"/>
        <v>Low Risk</v>
      </c>
      <c r="S334" s="45" t="str">
        <f t="shared" si="158"/>
        <v>Basic Level of Service</v>
      </c>
      <c r="T334" s="62" t="str">
        <f t="shared" si="155"/>
        <v>Medium Priority</v>
      </c>
      <c r="U334" s="46">
        <f t="shared" si="159"/>
        <v>5</v>
      </c>
      <c r="V334" s="28" t="str">
        <f t="shared" si="160"/>
        <v>Repair or Replace Components</v>
      </c>
      <c r="W334" s="47" t="str">
        <f t="shared" si="161"/>
        <v xml:space="preserve">Distribution  Line, </v>
      </c>
      <c r="X334" s="27" t="str">
        <f t="shared" si="162"/>
        <v>Create Plan To Repair or Replace Components</v>
      </c>
      <c r="Y334" s="48">
        <f t="shared" si="163"/>
        <v>28</v>
      </c>
      <c r="Z334" s="48">
        <f t="shared" si="164"/>
        <v>18</v>
      </c>
      <c r="AA334" s="48">
        <f t="shared" si="165"/>
        <v>24</v>
      </c>
      <c r="AB334" s="48">
        <f t="shared" si="166"/>
        <v>14</v>
      </c>
      <c r="AC334" s="48">
        <f t="shared" si="167"/>
        <v>24</v>
      </c>
      <c r="AD334" s="48" t="str">
        <f t="shared" si="168"/>
        <v xml:space="preserve"> </v>
      </c>
      <c r="AE334" s="48" t="str">
        <f t="shared" si="169"/>
        <v xml:space="preserve"> </v>
      </c>
      <c r="AF334" s="48" t="str">
        <f t="shared" si="170"/>
        <v xml:space="preserve"> </v>
      </c>
      <c r="AG334" s="49" t="str">
        <f t="shared" si="171"/>
        <v/>
      </c>
      <c r="AH334" s="48">
        <f t="shared" si="172"/>
        <v>14</v>
      </c>
      <c r="AI334" s="50">
        <f>'Details and Calculations'!AE333</f>
        <v>1</v>
      </c>
      <c r="AJ334" s="50">
        <f>'Details and Calculations'!AM333</f>
        <v>1</v>
      </c>
      <c r="AK334" s="50">
        <f>'Details and Calculations'!AR333</f>
        <v>1</v>
      </c>
      <c r="AL334" s="50">
        <f>'Details and Calculations'!AW333</f>
        <v>1</v>
      </c>
      <c r="AM334" s="50">
        <f>'Details and Calculations'!BA333</f>
        <v>2</v>
      </c>
      <c r="AN334" s="50" t="str">
        <f>'Details and Calculations'!BF333</f>
        <v xml:space="preserve"> </v>
      </c>
      <c r="AO334" s="50" t="str">
        <f>'Details and Calculations'!BI333</f>
        <v xml:space="preserve"> </v>
      </c>
      <c r="AP334" s="50" t="str">
        <f>'Details and Calculations'!BM333</f>
        <v xml:space="preserve"> </v>
      </c>
      <c r="AQ334" s="50" t="str">
        <f>'Details and Calculations'!BP333</f>
        <v xml:space="preserve"> </v>
      </c>
      <c r="AR334" s="50">
        <f>'Details and Calculations'!CC333</f>
        <v>1</v>
      </c>
      <c r="AS334" s="50">
        <f>'Details and Calculations'!CJ333</f>
        <v>2</v>
      </c>
      <c r="AT334" s="51">
        <f>'Details and Calculations'!T333</f>
        <v>1</v>
      </c>
      <c r="AU334" s="51">
        <f>'Details and Calculations'!Z333</f>
        <v>1</v>
      </c>
      <c r="AV334" s="51">
        <f>'Details and Calculations'!S333</f>
        <v>0</v>
      </c>
      <c r="AW334" s="51">
        <f>'Details and Calculations'!AI333</f>
        <v>1</v>
      </c>
      <c r="AX334" s="51">
        <f>'Details and Calculations'!BY333</f>
        <v>1</v>
      </c>
      <c r="AY334" s="51">
        <f>'Details and Calculations'!CG333</f>
        <v>0</v>
      </c>
      <c r="AZ334" s="51">
        <f>'Details and Calculations'!CI333</f>
        <v>1</v>
      </c>
      <c r="BA334" s="51">
        <f t="shared" si="173"/>
        <v>0</v>
      </c>
      <c r="BB334" s="52">
        <f>'Details and Calculations'!Y333</f>
        <v>2</v>
      </c>
      <c r="BC334" s="52">
        <f>'Details and Calculations'!AC333</f>
        <v>1</v>
      </c>
      <c r="BD334" s="52">
        <f>'Details and Calculations'!AK333</f>
        <v>2</v>
      </c>
      <c r="BE334" s="52">
        <f>'Details and Calculations'!AN333</f>
        <v>2100</v>
      </c>
      <c r="BF334" s="52">
        <f>'Details and Calculations'!AP333</f>
        <v>11</v>
      </c>
      <c r="BG334" s="52">
        <f>'Details and Calculations'!AT333</f>
        <v>15</v>
      </c>
      <c r="BH334" s="52">
        <f>'Details and Calculations'!AY333</f>
        <v>3</v>
      </c>
      <c r="BI334" s="52">
        <f>'Details and Calculations'!BB333</f>
        <v>37000</v>
      </c>
      <c r="BJ334" s="52" t="str">
        <f>'Details and Calculations'!BD333</f>
        <v xml:space="preserve"> </v>
      </c>
      <c r="BK334" s="52">
        <f>'Details and Calculations'!CA333</f>
        <v>29</v>
      </c>
      <c r="BL334" s="43">
        <f>'Details and Calculations'!AA333</f>
        <v>1</v>
      </c>
      <c r="BM334" s="43" t="str">
        <f>'Details and Calculations'!AB333</f>
        <v>"Springbox" --Intake Structure At A Spring</v>
      </c>
      <c r="BN334" s="43">
        <f>'Details and Calculations'!AD333</f>
        <v>2015</v>
      </c>
      <c r="BO334" s="43">
        <f>'Details and Calculations'!AJ333</f>
        <v>1</v>
      </c>
      <c r="BP334" s="43">
        <f>'Details and Calculations'!AL333</f>
        <v>2015</v>
      </c>
      <c r="BQ334" s="43">
        <f>'Details and Calculations'!AO333</f>
        <v>1</v>
      </c>
      <c r="BR334" s="43">
        <f>'Details and Calculations'!AQ333</f>
        <v>2011</v>
      </c>
      <c r="BS334" s="43">
        <f>'Details and Calculations'!AS333</f>
        <v>1</v>
      </c>
      <c r="BT334" s="43">
        <f>'Details and Calculations'!AV333</f>
        <v>2011</v>
      </c>
      <c r="BU334" s="43">
        <f>'Details and Calculations'!AX333</f>
        <v>1</v>
      </c>
      <c r="BV334" s="43">
        <f>'Details and Calculations'!AZ333</f>
        <v>2011</v>
      </c>
      <c r="BW334" s="43">
        <f>'Details and Calculations'!BC333</f>
        <v>0</v>
      </c>
      <c r="BX334" s="43" t="str">
        <f>'Details and Calculations'!BE333</f>
        <v xml:space="preserve"> </v>
      </c>
      <c r="BY334" s="43" t="str">
        <f>'Details and Calculations'!BG333</f>
        <v xml:space="preserve"> </v>
      </c>
      <c r="BZ334" s="43" t="str">
        <f>'Details and Calculations'!BH333</f>
        <v xml:space="preserve"> </v>
      </c>
      <c r="CA334" s="43">
        <f>'Details and Calculations'!BJ333</f>
        <v>0</v>
      </c>
      <c r="CB334" s="43" t="str">
        <f>'Details and Calculations'!BK333</f>
        <v/>
      </c>
      <c r="CC334" s="43" t="str">
        <f>'Details and Calculations'!BL333</f>
        <v xml:space="preserve"> </v>
      </c>
      <c r="CD334" s="43" t="str">
        <f>'Details and Calculations'!BN333</f>
        <v xml:space="preserve"> </v>
      </c>
      <c r="CE334" s="43" t="str">
        <f>'Details and Calculations'!BO333</f>
        <v xml:space="preserve"> </v>
      </c>
      <c r="CF334" s="43">
        <f>'Details and Calculations'!BZ333</f>
        <v>1</v>
      </c>
      <c r="CG334" s="43">
        <f>'Details and Calculations'!CB333</f>
        <v>2011</v>
      </c>
      <c r="CH334" s="31"/>
      <c r="CI334" s="53"/>
    </row>
    <row r="335" spans="1:87" x14ac:dyDescent="0.3">
      <c r="A335" s="43">
        <f>'Details and Calculations'!A334</f>
        <v>2017</v>
      </c>
      <c r="B335" s="43" t="str">
        <f>'Details and Calculations'!C334</f>
        <v>Rwanda</v>
      </c>
      <c r="C335" s="43" t="str">
        <f>'Details and Calculations'!D334</f>
        <v>Rulindo</v>
      </c>
      <c r="D335" s="43" t="str">
        <f>'Details and Calculations'!E334</f>
        <v>Buyoga</v>
      </c>
      <c r="E335" s="43" t="str">
        <f>'Details and Calculations'!F334</f>
        <v>Butare</v>
      </c>
      <c r="F335" s="43" t="str">
        <f>'Details and Calculations'!G334</f>
        <v>Ryanyirakayobe</v>
      </c>
      <c r="G335" s="43" t="str">
        <f>'Details and Calculations'!H334</f>
        <v/>
      </c>
      <c r="H335" s="43" t="str">
        <f>'Details and Calculations'!I334</f>
        <v/>
      </c>
      <c r="I335" s="43" t="str">
        <f>'Details and Calculations'!J334</f>
        <v>Nyagahera</v>
      </c>
      <c r="J335" s="43">
        <f>'Details and Calculations'!K334</f>
        <v>96</v>
      </c>
      <c r="K335" s="43">
        <f>'Details and Calculations'!O334</f>
        <v>80</v>
      </c>
      <c r="L335" s="43" t="str">
        <f>'Details and Calculations'!P335</f>
        <v xml:space="preserve"> </v>
      </c>
      <c r="M335" s="43" t="str">
        <f>'Details and Calculations'!U334</f>
        <v>Piped Network -- Gravity Only</v>
      </c>
      <c r="N335" s="43">
        <f>'Details and Calculations'!V334</f>
        <v>2014</v>
      </c>
      <c r="O335" s="43" t="str">
        <f>'Details and Calculations'!W334</f>
        <v>Governement (District, Wasac) And Water For People</v>
      </c>
      <c r="P335" s="43" t="str">
        <f>'Details and Calculations'!X334</f>
        <v>Spring</v>
      </c>
      <c r="Q335" s="44" t="str">
        <f t="shared" si="156"/>
        <v>Low Risk</v>
      </c>
      <c r="R335" s="44" t="str">
        <f t="shared" si="157"/>
        <v>Low Risk</v>
      </c>
      <c r="S335" s="45" t="str">
        <f t="shared" si="158"/>
        <v>Intermediate Level of Service</v>
      </c>
      <c r="T335" s="62" t="str">
        <f t="shared" si="155"/>
        <v>Low Priority</v>
      </c>
      <c r="U335" s="46">
        <f t="shared" si="159"/>
        <v>7</v>
      </c>
      <c r="V335" s="28" t="str">
        <f t="shared" si="160"/>
        <v>Perform Routine Preventative Maintenance</v>
      </c>
      <c r="W335" s="47" t="str">
        <f t="shared" si="161"/>
        <v/>
      </c>
      <c r="X335" s="27" t="str">
        <f t="shared" si="162"/>
        <v>Maintain O&amp;M and Routine Monitoring</v>
      </c>
      <c r="Y335" s="48">
        <f t="shared" si="163"/>
        <v>27</v>
      </c>
      <c r="Z335" s="48">
        <f t="shared" si="164"/>
        <v>17</v>
      </c>
      <c r="AA335" s="48">
        <f t="shared" si="165"/>
        <v>27</v>
      </c>
      <c r="AB335" s="48" t="str">
        <f t="shared" si="166"/>
        <v xml:space="preserve"> </v>
      </c>
      <c r="AC335" s="48">
        <f t="shared" si="167"/>
        <v>27</v>
      </c>
      <c r="AD335" s="48" t="str">
        <f t="shared" si="168"/>
        <v xml:space="preserve"> </v>
      </c>
      <c r="AE335" s="48" t="str">
        <f t="shared" si="169"/>
        <v xml:space="preserve"> </v>
      </c>
      <c r="AF335" s="48" t="str">
        <f t="shared" si="170"/>
        <v xml:space="preserve"> </v>
      </c>
      <c r="AG335" s="49" t="str">
        <f t="shared" si="171"/>
        <v/>
      </c>
      <c r="AH335" s="48">
        <f t="shared" si="172"/>
        <v>17</v>
      </c>
      <c r="AI335" s="50">
        <f>'Details and Calculations'!AE334</f>
        <v>1</v>
      </c>
      <c r="AJ335" s="50">
        <f>'Details and Calculations'!AM334</f>
        <v>1</v>
      </c>
      <c r="AK335" s="50">
        <f>'Details and Calculations'!AR334</f>
        <v>1</v>
      </c>
      <c r="AL335" s="50" t="str">
        <f>'Details and Calculations'!AW334</f>
        <v xml:space="preserve"> </v>
      </c>
      <c r="AM335" s="50">
        <f>'Details and Calculations'!BA334</f>
        <v>1</v>
      </c>
      <c r="AN335" s="50" t="str">
        <f>'Details and Calculations'!BF334</f>
        <v xml:space="preserve"> </v>
      </c>
      <c r="AO335" s="50" t="str">
        <f>'Details and Calculations'!BI334</f>
        <v xml:space="preserve"> </v>
      </c>
      <c r="AP335" s="50" t="str">
        <f>'Details and Calculations'!BM334</f>
        <v xml:space="preserve"> </v>
      </c>
      <c r="AQ335" s="50" t="str">
        <f>'Details and Calculations'!BP334</f>
        <v xml:space="preserve"> </v>
      </c>
      <c r="AR335" s="50">
        <f>'Details and Calculations'!CC334</f>
        <v>1</v>
      </c>
      <c r="AS335" s="50">
        <f>'Details and Calculations'!CJ334</f>
        <v>1</v>
      </c>
      <c r="AT335" s="51">
        <f>'Details and Calculations'!T334</f>
        <v>1</v>
      </c>
      <c r="AU335" s="51">
        <f>'Details and Calculations'!Z334</f>
        <v>0</v>
      </c>
      <c r="AV335" s="51">
        <f>'Details and Calculations'!S334</f>
        <v>1</v>
      </c>
      <c r="AW335" s="51">
        <f>'Details and Calculations'!AI334</f>
        <v>1</v>
      </c>
      <c r="AX335" s="51">
        <f>'Details and Calculations'!BY334</f>
        <v>1</v>
      </c>
      <c r="AY335" s="51">
        <f>'Details and Calculations'!CG334</f>
        <v>1</v>
      </c>
      <c r="AZ335" s="51">
        <f>'Details and Calculations'!CI334</f>
        <v>1</v>
      </c>
      <c r="BA335" s="51">
        <f t="shared" si="173"/>
        <v>1</v>
      </c>
      <c r="BB335" s="52">
        <f>'Details and Calculations'!Y334</f>
        <v>1</v>
      </c>
      <c r="BC335" s="52">
        <f>'Details and Calculations'!AC334</f>
        <v>1</v>
      </c>
      <c r="BD335" s="52">
        <f>'Details and Calculations'!AK334</f>
        <v>1</v>
      </c>
      <c r="BE335" s="52">
        <f>'Details and Calculations'!AN334</f>
        <v>6800</v>
      </c>
      <c r="BF335" s="52">
        <f>'Details and Calculations'!AP334</f>
        <v>3</v>
      </c>
      <c r="BG335" s="52" t="str">
        <f>'Details and Calculations'!AT334</f>
        <v xml:space="preserve"> </v>
      </c>
      <c r="BH335" s="52">
        <f>'Details and Calculations'!AY334</f>
        <v>3</v>
      </c>
      <c r="BI335" s="52">
        <f>'Details and Calculations'!BB334</f>
        <v>1200</v>
      </c>
      <c r="BJ335" s="52" t="str">
        <f>'Details and Calculations'!BD334</f>
        <v xml:space="preserve"> </v>
      </c>
      <c r="BK335" s="52">
        <f>'Details and Calculations'!CA334</f>
        <v>2</v>
      </c>
      <c r="BL335" s="43">
        <f>'Details and Calculations'!AA334</f>
        <v>1</v>
      </c>
      <c r="BM335" s="43" t="str">
        <f>'Details and Calculations'!AB334</f>
        <v>"Springbox" --Intake Structure At A Spring</v>
      </c>
      <c r="BN335" s="43">
        <f>'Details and Calculations'!AD334</f>
        <v>2014</v>
      </c>
      <c r="BO335" s="43">
        <f>'Details and Calculations'!AJ334</f>
        <v>1</v>
      </c>
      <c r="BP335" s="43">
        <f>'Details and Calculations'!AL334</f>
        <v>2014</v>
      </c>
      <c r="BQ335" s="43">
        <f>'Details and Calculations'!AO334</f>
        <v>1</v>
      </c>
      <c r="BR335" s="43">
        <f>'Details and Calculations'!AQ334</f>
        <v>2014</v>
      </c>
      <c r="BS335" s="43">
        <f>'Details and Calculations'!AS334</f>
        <v>0</v>
      </c>
      <c r="BT335" s="43" t="str">
        <f>'Details and Calculations'!AV334</f>
        <v xml:space="preserve"> </v>
      </c>
      <c r="BU335" s="43">
        <f>'Details and Calculations'!AX334</f>
        <v>1</v>
      </c>
      <c r="BV335" s="43">
        <f>'Details and Calculations'!AZ334</f>
        <v>2014</v>
      </c>
      <c r="BW335" s="43">
        <f>'Details and Calculations'!BC334</f>
        <v>0</v>
      </c>
      <c r="BX335" s="43" t="str">
        <f>'Details and Calculations'!BE334</f>
        <v xml:space="preserve"> </v>
      </c>
      <c r="BY335" s="43" t="str">
        <f>'Details and Calculations'!BG334</f>
        <v xml:space="preserve"> </v>
      </c>
      <c r="BZ335" s="43" t="str">
        <f>'Details and Calculations'!BH334</f>
        <v xml:space="preserve"> </v>
      </c>
      <c r="CA335" s="43">
        <f>'Details and Calculations'!BJ334</f>
        <v>0</v>
      </c>
      <c r="CB335" s="43" t="str">
        <f>'Details and Calculations'!BK334</f>
        <v/>
      </c>
      <c r="CC335" s="43" t="str">
        <f>'Details and Calculations'!BL334</f>
        <v xml:space="preserve"> </v>
      </c>
      <c r="CD335" s="43" t="str">
        <f>'Details and Calculations'!BN334</f>
        <v xml:space="preserve"> </v>
      </c>
      <c r="CE335" s="43" t="str">
        <f>'Details and Calculations'!BO334</f>
        <v xml:space="preserve"> </v>
      </c>
      <c r="CF335" s="43">
        <f>'Details and Calculations'!BZ334</f>
        <v>1</v>
      </c>
      <c r="CG335" s="43">
        <f>'Details and Calculations'!CB334</f>
        <v>2014</v>
      </c>
      <c r="CH335" s="31"/>
      <c r="CI335" s="53"/>
    </row>
    <row r="336" spans="1:87" x14ac:dyDescent="0.3">
      <c r="A336" s="43">
        <f>'Details and Calculations'!A335</f>
        <v>2017</v>
      </c>
      <c r="B336" s="43" t="str">
        <f>'Details and Calculations'!C335</f>
        <v>Rwanda</v>
      </c>
      <c r="C336" s="43" t="str">
        <f>'Details and Calculations'!D335</f>
        <v>Rulindo</v>
      </c>
      <c r="D336" s="43" t="str">
        <f>'Details and Calculations'!E335</f>
        <v>Kisaro</v>
      </c>
      <c r="E336" s="43" t="str">
        <f>'Details and Calculations'!F335</f>
        <v>Kamushenyi</v>
      </c>
      <c r="F336" s="43" t="str">
        <f>'Details and Calculations'!G335</f>
        <v>Amahoro</v>
      </c>
      <c r="G336" s="43" t="str">
        <f>'Details and Calculations'!H335</f>
        <v/>
      </c>
      <c r="H336" s="43" t="str">
        <f>'Details and Calculations'!I335</f>
        <v/>
      </c>
      <c r="I336" s="43" t="str">
        <f>'Details and Calculations'!J335</f>
        <v>Gicumbi Mutete network</v>
      </c>
      <c r="J336" s="43">
        <f>'Details and Calculations'!K335</f>
        <v>109</v>
      </c>
      <c r="K336" s="43">
        <f>'Details and Calculations'!O335</f>
        <v>109</v>
      </c>
      <c r="L336" s="43" t="str">
        <f>'Details and Calculations'!P336</f>
        <v xml:space="preserve"> </v>
      </c>
      <c r="M336" s="43" t="str">
        <f>'Details and Calculations'!U335</f>
        <v>Piped Network With Pump</v>
      </c>
      <c r="N336" s="43">
        <f>'Details and Calculations'!V335</f>
        <v>2009</v>
      </c>
      <c r="O336" s="43" t="str">
        <f>'Details and Calculations'!W335</f>
        <v>Government</v>
      </c>
      <c r="P336" s="43" t="str">
        <f>'Details and Calculations'!X335</f>
        <v>Spring</v>
      </c>
      <c r="Q336" s="44" t="str">
        <f t="shared" si="156"/>
        <v>Low Risk</v>
      </c>
      <c r="R336" s="44" t="str">
        <f t="shared" si="157"/>
        <v>Low Risk</v>
      </c>
      <c r="S336" s="45" t="str">
        <f t="shared" si="158"/>
        <v>High Level of Service</v>
      </c>
      <c r="T336" s="62" t="str">
        <f t="shared" si="155"/>
        <v>Low Priority</v>
      </c>
      <c r="U336" s="46">
        <f t="shared" si="159"/>
        <v>8</v>
      </c>
      <c r="V336" s="28" t="str">
        <f t="shared" si="160"/>
        <v>Repair or Replace Components</v>
      </c>
      <c r="W336" s="47" t="str">
        <f t="shared" si="161"/>
        <v xml:space="preserve">Pump, </v>
      </c>
      <c r="X336" s="27" t="str">
        <f t="shared" si="162"/>
        <v>Create Plan To Repair or Replace Components</v>
      </c>
      <c r="Y336" s="48">
        <f t="shared" si="163"/>
        <v>22</v>
      </c>
      <c r="Z336" s="48">
        <f t="shared" si="164"/>
        <v>12</v>
      </c>
      <c r="AA336" s="48">
        <f t="shared" si="165"/>
        <v>22</v>
      </c>
      <c r="AB336" s="48">
        <f t="shared" si="166"/>
        <v>12</v>
      </c>
      <c r="AC336" s="48">
        <f t="shared" si="167"/>
        <v>22</v>
      </c>
      <c r="AD336" s="48">
        <f t="shared" si="168"/>
        <v>-1</v>
      </c>
      <c r="AE336" s="48">
        <f t="shared" si="169"/>
        <v>12</v>
      </c>
      <c r="AF336" s="48" t="str">
        <f t="shared" si="170"/>
        <v xml:space="preserve"> </v>
      </c>
      <c r="AG336" s="49" t="str">
        <f t="shared" si="171"/>
        <v/>
      </c>
      <c r="AH336" s="48">
        <f t="shared" si="172"/>
        <v>12</v>
      </c>
      <c r="AI336" s="50">
        <f>'Details and Calculations'!AE335</f>
        <v>1</v>
      </c>
      <c r="AJ336" s="50">
        <f>'Details and Calculations'!AM335</f>
        <v>1</v>
      </c>
      <c r="AK336" s="50">
        <f>'Details and Calculations'!AR335</f>
        <v>1</v>
      </c>
      <c r="AL336" s="50">
        <f>'Details and Calculations'!AW335</f>
        <v>1</v>
      </c>
      <c r="AM336" s="50">
        <f>'Details and Calculations'!BA335</f>
        <v>1</v>
      </c>
      <c r="AN336" s="50">
        <f>'Details and Calculations'!BF335</f>
        <v>2</v>
      </c>
      <c r="AO336" s="50">
        <f>'Details and Calculations'!BI335</f>
        <v>1</v>
      </c>
      <c r="AP336" s="50" t="str">
        <f>'Details and Calculations'!BM335</f>
        <v xml:space="preserve"> </v>
      </c>
      <c r="AQ336" s="50" t="str">
        <f>'Details and Calculations'!BP335</f>
        <v xml:space="preserve"> </v>
      </c>
      <c r="AR336" s="50">
        <f>'Details and Calculations'!CC335</f>
        <v>1</v>
      </c>
      <c r="AS336" s="50">
        <f>'Details and Calculations'!CJ335</f>
        <v>1</v>
      </c>
      <c r="AT336" s="51">
        <f>'Details and Calculations'!T335</f>
        <v>1</v>
      </c>
      <c r="AU336" s="51">
        <f>'Details and Calculations'!Z335</f>
        <v>1</v>
      </c>
      <c r="AV336" s="51">
        <f>'Details and Calculations'!S335</f>
        <v>1</v>
      </c>
      <c r="AW336" s="51">
        <f>'Details and Calculations'!AI335</f>
        <v>1</v>
      </c>
      <c r="AX336" s="51">
        <f>'Details and Calculations'!BY335</f>
        <v>1</v>
      </c>
      <c r="AY336" s="51">
        <f>'Details and Calculations'!CG335</f>
        <v>1</v>
      </c>
      <c r="AZ336" s="51">
        <f>'Details and Calculations'!CI335</f>
        <v>1</v>
      </c>
      <c r="BA336" s="51">
        <f t="shared" si="173"/>
        <v>1</v>
      </c>
      <c r="BB336" s="52">
        <f>'Details and Calculations'!Y335</f>
        <v>3</v>
      </c>
      <c r="BC336" s="52">
        <f>'Details and Calculations'!AC335</f>
        <v>1</v>
      </c>
      <c r="BD336" s="52">
        <f>'Details and Calculations'!AK335</f>
        <v>2</v>
      </c>
      <c r="BE336" s="52">
        <f>'Details and Calculations'!AN335</f>
        <v>30000</v>
      </c>
      <c r="BF336" s="52">
        <f>'Details and Calculations'!AP335</f>
        <v>5</v>
      </c>
      <c r="BG336" s="52">
        <f>'Details and Calculations'!AT335</f>
        <v>10</v>
      </c>
      <c r="BH336" s="52">
        <f>'Details and Calculations'!AY335</f>
        <v>2</v>
      </c>
      <c r="BI336" s="52">
        <f>'Details and Calculations'!BB335</f>
        <v>30000</v>
      </c>
      <c r="BJ336" s="52">
        <f>'Details and Calculations'!BD335</f>
        <v>1</v>
      </c>
      <c r="BK336" s="52">
        <f>'Details and Calculations'!CA335</f>
        <v>1</v>
      </c>
      <c r="BL336" s="43">
        <f>'Details and Calculations'!AA335</f>
        <v>1</v>
      </c>
      <c r="BM336" s="43" t="str">
        <f>'Details and Calculations'!AB335</f>
        <v/>
      </c>
      <c r="BN336" s="43">
        <f>'Details and Calculations'!AD335</f>
        <v>2009</v>
      </c>
      <c r="BO336" s="43">
        <f>'Details and Calculations'!AJ335</f>
        <v>1</v>
      </c>
      <c r="BP336" s="43">
        <f>'Details and Calculations'!AL335</f>
        <v>2009</v>
      </c>
      <c r="BQ336" s="43">
        <f>'Details and Calculations'!AO335</f>
        <v>1</v>
      </c>
      <c r="BR336" s="43">
        <f>'Details and Calculations'!AQ335</f>
        <v>2009</v>
      </c>
      <c r="BS336" s="43">
        <f>'Details and Calculations'!AS335</f>
        <v>1</v>
      </c>
      <c r="BT336" s="43">
        <f>'Details and Calculations'!AV335</f>
        <v>2009</v>
      </c>
      <c r="BU336" s="43">
        <f>'Details and Calculations'!AX335</f>
        <v>1</v>
      </c>
      <c r="BV336" s="43">
        <f>'Details and Calculations'!AZ335</f>
        <v>2009</v>
      </c>
      <c r="BW336" s="43">
        <f>'Details and Calculations'!BC335</f>
        <v>1</v>
      </c>
      <c r="BX336" s="43">
        <f>'Details and Calculations'!BE335</f>
        <v>2009</v>
      </c>
      <c r="BY336" s="43">
        <f>'Details and Calculations'!BG335</f>
        <v>1</v>
      </c>
      <c r="BZ336" s="43">
        <f>'Details and Calculations'!BH335</f>
        <v>2009</v>
      </c>
      <c r="CA336" s="43">
        <f>'Details and Calculations'!BJ335</f>
        <v>0</v>
      </c>
      <c r="CB336" s="43" t="str">
        <f>'Details and Calculations'!BK335</f>
        <v/>
      </c>
      <c r="CC336" s="43" t="str">
        <f>'Details and Calculations'!BL335</f>
        <v xml:space="preserve"> </v>
      </c>
      <c r="CD336" s="43" t="str">
        <f>'Details and Calculations'!BN335</f>
        <v xml:space="preserve"> </v>
      </c>
      <c r="CE336" s="43" t="str">
        <f>'Details and Calculations'!BO335</f>
        <v xml:space="preserve"> </v>
      </c>
      <c r="CF336" s="43">
        <f>'Details and Calculations'!BZ335</f>
        <v>1</v>
      </c>
      <c r="CG336" s="43">
        <f>'Details and Calculations'!CB335</f>
        <v>2009</v>
      </c>
      <c r="CH336" s="31"/>
      <c r="CI336" s="53"/>
    </row>
    <row r="337" spans="1:87" x14ac:dyDescent="0.3">
      <c r="A337" s="43">
        <f>'Details and Calculations'!A336</f>
        <v>2017</v>
      </c>
      <c r="B337" s="43" t="str">
        <f>'Details and Calculations'!C336</f>
        <v>Rwanda</v>
      </c>
      <c r="C337" s="43" t="str">
        <f>'Details and Calculations'!D336</f>
        <v>Rulindo</v>
      </c>
      <c r="D337" s="43" t="str">
        <f>'Details and Calculations'!E336</f>
        <v>Bushoki</v>
      </c>
      <c r="E337" s="43" t="str">
        <f>'Details and Calculations'!F336</f>
        <v>Giko</v>
      </c>
      <c r="F337" s="43" t="str">
        <f>'Details and Calculations'!G336</f>
        <v>Cyili</v>
      </c>
      <c r="G337" s="43" t="str">
        <f>'Details and Calculations'!H336</f>
        <v/>
      </c>
      <c r="H337" s="43" t="str">
        <f>'Details and Calculations'!I336</f>
        <v/>
      </c>
      <c r="I337" s="43" t="str">
        <f>'Details and Calculations'!J336</f>
        <v>Rutomvu source catchment area and intake structures</v>
      </c>
      <c r="J337" s="43">
        <f>'Details and Calculations'!K336</f>
        <v>169</v>
      </c>
      <c r="K337" s="43">
        <f>'Details and Calculations'!O336</f>
        <v>169</v>
      </c>
      <c r="L337" s="43" t="str">
        <f>'Details and Calculations'!P337</f>
        <v xml:space="preserve"> </v>
      </c>
      <c r="M337" s="43" t="str">
        <f>'Details and Calculations'!U336</f>
        <v>Piped Network -- Gravity Only</v>
      </c>
      <c r="N337" s="43">
        <f>'Details and Calculations'!V336</f>
        <v>2013</v>
      </c>
      <c r="O337" s="43" t="str">
        <f>'Details and Calculations'!W336</f>
        <v>Gor</v>
      </c>
      <c r="P337" s="43" t="str">
        <f>'Details and Calculations'!X336</f>
        <v>Spring</v>
      </c>
      <c r="Q337" s="44" t="str">
        <f t="shared" si="156"/>
        <v>Low Risk</v>
      </c>
      <c r="R337" s="44" t="str">
        <f t="shared" si="157"/>
        <v>Low Risk</v>
      </c>
      <c r="S337" s="45" t="str">
        <f t="shared" si="158"/>
        <v>Intermediate Level of Service</v>
      </c>
      <c r="T337" s="62" t="str">
        <f t="shared" si="155"/>
        <v>Low Priority</v>
      </c>
      <c r="U337" s="46">
        <f t="shared" si="159"/>
        <v>6</v>
      </c>
      <c r="V337" s="28" t="str">
        <f t="shared" si="160"/>
        <v>Perform Routine Preventative Maintenance</v>
      </c>
      <c r="W337" s="47" t="str">
        <f t="shared" si="161"/>
        <v/>
      </c>
      <c r="X337" s="27" t="str">
        <f t="shared" si="162"/>
        <v>Maintain O&amp;M and Routine Monitoring</v>
      </c>
      <c r="Y337" s="48">
        <f t="shared" si="163"/>
        <v>26</v>
      </c>
      <c r="Z337" s="48">
        <f t="shared" si="164"/>
        <v>16</v>
      </c>
      <c r="AA337" s="48">
        <f t="shared" si="165"/>
        <v>26</v>
      </c>
      <c r="AB337" s="48" t="str">
        <f t="shared" si="166"/>
        <v xml:space="preserve"> </v>
      </c>
      <c r="AC337" s="48">
        <f t="shared" si="167"/>
        <v>26</v>
      </c>
      <c r="AD337" s="48" t="str">
        <f t="shared" si="168"/>
        <v xml:space="preserve"> </v>
      </c>
      <c r="AE337" s="48" t="str">
        <f t="shared" si="169"/>
        <v xml:space="preserve"> </v>
      </c>
      <c r="AF337" s="48" t="str">
        <f t="shared" si="170"/>
        <v xml:space="preserve"> </v>
      </c>
      <c r="AG337" s="49" t="str">
        <f t="shared" si="171"/>
        <v/>
      </c>
      <c r="AH337" s="48">
        <f t="shared" si="172"/>
        <v>16</v>
      </c>
      <c r="AI337" s="50">
        <f>'Details and Calculations'!AE336</f>
        <v>1</v>
      </c>
      <c r="AJ337" s="50">
        <f>'Details and Calculations'!AM336</f>
        <v>1</v>
      </c>
      <c r="AK337" s="50">
        <f>'Details and Calculations'!AR336</f>
        <v>1</v>
      </c>
      <c r="AL337" s="50" t="str">
        <f>'Details and Calculations'!AW336</f>
        <v xml:space="preserve"> </v>
      </c>
      <c r="AM337" s="50">
        <f>'Details and Calculations'!BA336</f>
        <v>1</v>
      </c>
      <c r="AN337" s="50" t="str">
        <f>'Details and Calculations'!BF336</f>
        <v xml:space="preserve"> </v>
      </c>
      <c r="AO337" s="50" t="str">
        <f>'Details and Calculations'!BI336</f>
        <v xml:space="preserve"> </v>
      </c>
      <c r="AP337" s="50" t="str">
        <f>'Details and Calculations'!BM336</f>
        <v xml:space="preserve"> </v>
      </c>
      <c r="AQ337" s="50" t="str">
        <f>'Details and Calculations'!BP336</f>
        <v xml:space="preserve"> </v>
      </c>
      <c r="AR337" s="50">
        <f>'Details and Calculations'!CC336</f>
        <v>1</v>
      </c>
      <c r="AS337" s="50">
        <f>'Details and Calculations'!CJ336</f>
        <v>1</v>
      </c>
      <c r="AT337" s="51">
        <f>'Details and Calculations'!T336</f>
        <v>1</v>
      </c>
      <c r="AU337" s="51">
        <f>'Details and Calculations'!Z336</f>
        <v>0</v>
      </c>
      <c r="AV337" s="51">
        <f>'Details and Calculations'!S336</f>
        <v>0</v>
      </c>
      <c r="AW337" s="51">
        <f>'Details and Calculations'!AI336</f>
        <v>1</v>
      </c>
      <c r="AX337" s="51">
        <f>'Details and Calculations'!BY336</f>
        <v>1</v>
      </c>
      <c r="AY337" s="51">
        <f>'Details and Calculations'!CG336</f>
        <v>1</v>
      </c>
      <c r="AZ337" s="51">
        <f>'Details and Calculations'!CI336</f>
        <v>1</v>
      </c>
      <c r="BA337" s="51">
        <f t="shared" si="173"/>
        <v>1</v>
      </c>
      <c r="BB337" s="52">
        <f>'Details and Calculations'!Y336</f>
        <v>1</v>
      </c>
      <c r="BC337" s="52">
        <f>'Details and Calculations'!AC336</f>
        <v>2</v>
      </c>
      <c r="BD337" s="52">
        <f>'Details and Calculations'!AK336</f>
        <v>1</v>
      </c>
      <c r="BE337" s="52">
        <f>'Details and Calculations'!AN336</f>
        <v>100</v>
      </c>
      <c r="BF337" s="52">
        <f>'Details and Calculations'!AP336</f>
        <v>1</v>
      </c>
      <c r="BG337" s="52" t="str">
        <f>'Details and Calculations'!AT336</f>
        <v xml:space="preserve"> </v>
      </c>
      <c r="BH337" s="52">
        <f>'Details and Calculations'!AY336</f>
        <v>2</v>
      </c>
      <c r="BI337" s="52">
        <f>'Details and Calculations'!BB336</f>
        <v>2000</v>
      </c>
      <c r="BJ337" s="52" t="str">
        <f>'Details and Calculations'!BD336</f>
        <v xml:space="preserve"> </v>
      </c>
      <c r="BK337" s="52">
        <f>'Details and Calculations'!CA336</f>
        <v>1</v>
      </c>
      <c r="BL337" s="43">
        <f>'Details and Calculations'!AA336</f>
        <v>1</v>
      </c>
      <c r="BM337" s="43" t="str">
        <f>'Details and Calculations'!AB336</f>
        <v>"Springbox" --Intake Structure At A Spring</v>
      </c>
      <c r="BN337" s="43">
        <f>'Details and Calculations'!AD336</f>
        <v>2013</v>
      </c>
      <c r="BO337" s="43">
        <f>'Details and Calculations'!AJ336</f>
        <v>1</v>
      </c>
      <c r="BP337" s="43">
        <f>'Details and Calculations'!AL336</f>
        <v>2013</v>
      </c>
      <c r="BQ337" s="43">
        <f>'Details and Calculations'!AO336</f>
        <v>1</v>
      </c>
      <c r="BR337" s="43">
        <f>'Details and Calculations'!AQ336</f>
        <v>2013</v>
      </c>
      <c r="BS337" s="43">
        <f>'Details and Calculations'!AS336</f>
        <v>0</v>
      </c>
      <c r="BT337" s="43" t="str">
        <f>'Details and Calculations'!AV336</f>
        <v xml:space="preserve"> </v>
      </c>
      <c r="BU337" s="43">
        <f>'Details and Calculations'!AX336</f>
        <v>1</v>
      </c>
      <c r="BV337" s="43">
        <f>'Details and Calculations'!AZ336</f>
        <v>2013</v>
      </c>
      <c r="BW337" s="43">
        <f>'Details and Calculations'!BC336</f>
        <v>0</v>
      </c>
      <c r="BX337" s="43" t="str">
        <f>'Details and Calculations'!BE336</f>
        <v xml:space="preserve"> </v>
      </c>
      <c r="BY337" s="43" t="str">
        <f>'Details and Calculations'!BG336</f>
        <v xml:space="preserve"> </v>
      </c>
      <c r="BZ337" s="43" t="str">
        <f>'Details and Calculations'!BH336</f>
        <v xml:space="preserve"> </v>
      </c>
      <c r="CA337" s="43">
        <f>'Details and Calculations'!BJ336</f>
        <v>0</v>
      </c>
      <c r="CB337" s="43" t="str">
        <f>'Details and Calculations'!BK336</f>
        <v/>
      </c>
      <c r="CC337" s="43" t="str">
        <f>'Details and Calculations'!BL336</f>
        <v xml:space="preserve"> </v>
      </c>
      <c r="CD337" s="43" t="str">
        <f>'Details and Calculations'!BN336</f>
        <v xml:space="preserve"> </v>
      </c>
      <c r="CE337" s="43" t="str">
        <f>'Details and Calculations'!BO336</f>
        <v xml:space="preserve"> </v>
      </c>
      <c r="CF337" s="43">
        <f>'Details and Calculations'!BZ336</f>
        <v>1</v>
      </c>
      <c r="CG337" s="43">
        <f>'Details and Calculations'!CB336</f>
        <v>2013</v>
      </c>
      <c r="CH337" s="31"/>
      <c r="CI337" s="53"/>
    </row>
    <row r="338" spans="1:87" x14ac:dyDescent="0.3">
      <c r="A338" s="43">
        <f>'Details and Calculations'!A337</f>
        <v>2017</v>
      </c>
      <c r="B338" s="43" t="str">
        <f>'Details and Calculations'!C337</f>
        <v>Rwanda</v>
      </c>
      <c r="C338" s="43" t="str">
        <f>'Details and Calculations'!D337</f>
        <v>Rulindo</v>
      </c>
      <c r="D338" s="43" t="str">
        <f>'Details and Calculations'!E337</f>
        <v>Tumba</v>
      </c>
      <c r="E338" s="43" t="str">
        <f>'Details and Calculations'!F337</f>
        <v>Nyirabirori</v>
      </c>
      <c r="F338" s="43" t="str">
        <f>'Details and Calculations'!G337</f>
        <v>Gihanga</v>
      </c>
      <c r="G338" s="43" t="str">
        <f>'Details and Calculations'!H337</f>
        <v/>
      </c>
      <c r="H338" s="43" t="str">
        <f>'Details and Calculations'!I337</f>
        <v/>
      </c>
      <c r="I338" s="43" t="str">
        <f>'Details and Calculations'!J337</f>
        <v>Water point at Rusura Primary school/Nyirambuga pumping</v>
      </c>
      <c r="J338" s="43">
        <f>'Details and Calculations'!K337</f>
        <v>152</v>
      </c>
      <c r="K338" s="43">
        <f>'Details and Calculations'!O337</f>
        <v>152</v>
      </c>
      <c r="L338" s="43">
        <f>'Details and Calculations'!P338</f>
        <v>55</v>
      </c>
      <c r="M338" s="43" t="str">
        <f>'Details and Calculations'!U337</f>
        <v>Piped Network With Pump</v>
      </c>
      <c r="N338" s="43">
        <f>'Details and Calculations'!V337</f>
        <v>2017</v>
      </c>
      <c r="O338" s="43" t="str">
        <f>'Details and Calculations'!W337</f>
        <v>Governement (District, Wasac) And Water For People</v>
      </c>
      <c r="P338" s="43" t="str">
        <f>'Details and Calculations'!X337</f>
        <v>Spring</v>
      </c>
      <c r="Q338" s="44" t="str">
        <f t="shared" si="156"/>
        <v>Low Risk</v>
      </c>
      <c r="R338" s="44" t="str">
        <f t="shared" si="157"/>
        <v>Low Risk</v>
      </c>
      <c r="S338" s="45" t="str">
        <f t="shared" si="158"/>
        <v>Intermediate Level of Service</v>
      </c>
      <c r="T338" s="62" t="str">
        <f t="shared" si="155"/>
        <v>Low Priority</v>
      </c>
      <c r="U338" s="46">
        <f t="shared" si="159"/>
        <v>7</v>
      </c>
      <c r="V338" s="28" t="str">
        <f t="shared" si="160"/>
        <v>Perform Routine Preventative Maintenance</v>
      </c>
      <c r="W338" s="47" t="str">
        <f t="shared" si="161"/>
        <v/>
      </c>
      <c r="X338" s="27" t="str">
        <f t="shared" si="162"/>
        <v>Maintain O&amp;M and Routine Monitoring</v>
      </c>
      <c r="Y338" s="48" t="str">
        <f t="shared" si="163"/>
        <v xml:space="preserve"> </v>
      </c>
      <c r="Z338" s="48" t="str">
        <f t="shared" si="164"/>
        <v xml:space="preserve"> </v>
      </c>
      <c r="AA338" s="48">
        <f t="shared" si="165"/>
        <v>30</v>
      </c>
      <c r="AB338" s="48" t="str">
        <f t="shared" si="166"/>
        <v xml:space="preserve"> </v>
      </c>
      <c r="AC338" s="48" t="str">
        <f t="shared" si="167"/>
        <v xml:space="preserve"> </v>
      </c>
      <c r="AD338" s="48" t="str">
        <f t="shared" si="168"/>
        <v xml:space="preserve"> </v>
      </c>
      <c r="AE338" s="48" t="str">
        <f t="shared" si="169"/>
        <v xml:space="preserve"> </v>
      </c>
      <c r="AF338" s="48" t="str">
        <f t="shared" si="170"/>
        <v xml:space="preserve"> </v>
      </c>
      <c r="AG338" s="49" t="str">
        <f t="shared" si="171"/>
        <v/>
      </c>
      <c r="AH338" s="48">
        <f t="shared" si="172"/>
        <v>20</v>
      </c>
      <c r="AI338" s="50" t="str">
        <f>'Details and Calculations'!AE337</f>
        <v xml:space="preserve"> </v>
      </c>
      <c r="AJ338" s="50" t="str">
        <f>'Details and Calculations'!AM337</f>
        <v xml:space="preserve"> </v>
      </c>
      <c r="AK338" s="50">
        <f>'Details and Calculations'!AR337</f>
        <v>1</v>
      </c>
      <c r="AL338" s="50" t="str">
        <f>'Details and Calculations'!AW337</f>
        <v xml:space="preserve"> </v>
      </c>
      <c r="AM338" s="50" t="str">
        <f>'Details and Calculations'!BA337</f>
        <v xml:space="preserve"> </v>
      </c>
      <c r="AN338" s="50" t="str">
        <f>'Details and Calculations'!BF337</f>
        <v xml:space="preserve"> </v>
      </c>
      <c r="AO338" s="50" t="str">
        <f>'Details and Calculations'!BI337</f>
        <v xml:space="preserve"> </v>
      </c>
      <c r="AP338" s="50" t="str">
        <f>'Details and Calculations'!BM337</f>
        <v xml:space="preserve"> </v>
      </c>
      <c r="AQ338" s="50" t="str">
        <f>'Details and Calculations'!BP337</f>
        <v xml:space="preserve"> </v>
      </c>
      <c r="AR338" s="50">
        <f>'Details and Calculations'!CC337</f>
        <v>1</v>
      </c>
      <c r="AS338" s="50">
        <f>'Details and Calculations'!CJ337</f>
        <v>1</v>
      </c>
      <c r="AT338" s="51">
        <f>'Details and Calculations'!T337</f>
        <v>1</v>
      </c>
      <c r="AU338" s="51">
        <f>'Details and Calculations'!Z337</f>
        <v>1</v>
      </c>
      <c r="AV338" s="51">
        <f>'Details and Calculations'!S337</f>
        <v>0</v>
      </c>
      <c r="AW338" s="51">
        <f>'Details and Calculations'!AI337</f>
        <v>1</v>
      </c>
      <c r="AX338" s="51">
        <f>'Details and Calculations'!BY337</f>
        <v>1</v>
      </c>
      <c r="AY338" s="51">
        <f>'Details and Calculations'!CG337</f>
        <v>1</v>
      </c>
      <c r="AZ338" s="51">
        <f>'Details and Calculations'!CI337</f>
        <v>1</v>
      </c>
      <c r="BA338" s="51">
        <f t="shared" si="173"/>
        <v>1</v>
      </c>
      <c r="BB338" s="52">
        <f>'Details and Calculations'!Y337</f>
        <v>2</v>
      </c>
      <c r="BC338" s="52" t="str">
        <f>'Details and Calculations'!AC337</f>
        <v xml:space="preserve"> </v>
      </c>
      <c r="BD338" s="52" t="str">
        <f>'Details and Calculations'!AK337</f>
        <v xml:space="preserve"> </v>
      </c>
      <c r="BE338" s="52" t="str">
        <f>'Details and Calculations'!AN337</f>
        <v xml:space="preserve"> </v>
      </c>
      <c r="BF338" s="52">
        <f>'Details and Calculations'!AP337</f>
        <v>1</v>
      </c>
      <c r="BG338" s="52" t="str">
        <f>'Details and Calculations'!AT337</f>
        <v xml:space="preserve"> </v>
      </c>
      <c r="BH338" s="52" t="str">
        <f>'Details and Calculations'!AY337</f>
        <v xml:space="preserve"> </v>
      </c>
      <c r="BI338" s="52" t="str">
        <f>'Details and Calculations'!BB337</f>
        <v xml:space="preserve"> </v>
      </c>
      <c r="BJ338" s="52" t="str">
        <f>'Details and Calculations'!BD337</f>
        <v xml:space="preserve"> </v>
      </c>
      <c r="BK338" s="52">
        <f>'Details and Calculations'!CA337</f>
        <v>2</v>
      </c>
      <c r="BL338" s="43">
        <f>'Details and Calculations'!AA337</f>
        <v>0</v>
      </c>
      <c r="BM338" s="43" t="str">
        <f>'Details and Calculations'!AB337</f>
        <v/>
      </c>
      <c r="BN338" s="43" t="str">
        <f>'Details and Calculations'!AD337</f>
        <v xml:space="preserve"> </v>
      </c>
      <c r="BO338" s="43">
        <f>'Details and Calculations'!AJ337</f>
        <v>0</v>
      </c>
      <c r="BP338" s="43" t="str">
        <f>'Details and Calculations'!AL337</f>
        <v xml:space="preserve"> </v>
      </c>
      <c r="BQ338" s="43">
        <f>'Details and Calculations'!AO337</f>
        <v>1</v>
      </c>
      <c r="BR338" s="43">
        <f>'Details and Calculations'!AQ337</f>
        <v>2017</v>
      </c>
      <c r="BS338" s="43">
        <f>'Details and Calculations'!AS337</f>
        <v>0</v>
      </c>
      <c r="BT338" s="43" t="str">
        <f>'Details and Calculations'!AV337</f>
        <v xml:space="preserve"> </v>
      </c>
      <c r="BU338" s="43">
        <f>'Details and Calculations'!AX337</f>
        <v>0</v>
      </c>
      <c r="BV338" s="43" t="str">
        <f>'Details and Calculations'!AZ337</f>
        <v xml:space="preserve"> </v>
      </c>
      <c r="BW338" s="43">
        <f>'Details and Calculations'!BC337</f>
        <v>0</v>
      </c>
      <c r="BX338" s="43" t="str">
        <f>'Details and Calculations'!BE337</f>
        <v xml:space="preserve"> </v>
      </c>
      <c r="BY338" s="43" t="str">
        <f>'Details and Calculations'!BG337</f>
        <v xml:space="preserve"> </v>
      </c>
      <c r="BZ338" s="43" t="str">
        <f>'Details and Calculations'!BH337</f>
        <v xml:space="preserve"> </v>
      </c>
      <c r="CA338" s="43">
        <f>'Details and Calculations'!BJ337</f>
        <v>0</v>
      </c>
      <c r="CB338" s="43" t="str">
        <f>'Details and Calculations'!BK337</f>
        <v/>
      </c>
      <c r="CC338" s="43" t="str">
        <f>'Details and Calculations'!BL337</f>
        <v xml:space="preserve"> </v>
      </c>
      <c r="CD338" s="43" t="str">
        <f>'Details and Calculations'!BN337</f>
        <v xml:space="preserve"> </v>
      </c>
      <c r="CE338" s="43" t="str">
        <f>'Details and Calculations'!BO337</f>
        <v xml:space="preserve"> </v>
      </c>
      <c r="CF338" s="43">
        <f>'Details and Calculations'!BZ337</f>
        <v>1</v>
      </c>
      <c r="CG338" s="43">
        <f>'Details and Calculations'!CB337</f>
        <v>2017</v>
      </c>
      <c r="CH338" s="31"/>
      <c r="CI338" s="53"/>
    </row>
    <row r="339" spans="1:87" x14ac:dyDescent="0.3">
      <c r="A339" s="43">
        <f>'Details and Calculations'!A338</f>
        <v>2017</v>
      </c>
      <c r="B339" s="43" t="str">
        <f>'Details and Calculations'!C338</f>
        <v>Rwanda</v>
      </c>
      <c r="C339" s="43" t="str">
        <f>'Details and Calculations'!D338</f>
        <v>Rulindo</v>
      </c>
      <c r="D339" s="43" t="str">
        <f>'Details and Calculations'!E338</f>
        <v>Mbogo</v>
      </c>
      <c r="E339" s="43" t="str">
        <f>'Details and Calculations'!F338</f>
        <v>Bukoro</v>
      </c>
      <c r="F339" s="43" t="str">
        <f>'Details and Calculations'!G338</f>
        <v>Kalindi</v>
      </c>
      <c r="G339" s="43" t="str">
        <f>'Details and Calculations'!H338</f>
        <v/>
      </c>
      <c r="H339" s="43" t="str">
        <f>'Details and Calculations'!I338</f>
        <v/>
      </c>
      <c r="I339" s="43" t="str">
        <f>'Details and Calculations'!J338</f>
        <v>Musenge Network</v>
      </c>
      <c r="J339" s="43">
        <f>'Details and Calculations'!K338</f>
        <v>120</v>
      </c>
      <c r="K339" s="43">
        <f>'Details and Calculations'!O338</f>
        <v>65</v>
      </c>
      <c r="L339" s="43">
        <f>'Details and Calculations'!P339</f>
        <v>86</v>
      </c>
      <c r="M339" s="43" t="str">
        <f>'Details and Calculations'!U338</f>
        <v>Piped Network With Pump</v>
      </c>
      <c r="N339" s="43">
        <f>'Details and Calculations'!V338</f>
        <v>2014</v>
      </c>
      <c r="O339" s="43" t="str">
        <f>'Details and Calculations'!W338</f>
        <v>Wfp</v>
      </c>
      <c r="P339" s="43" t="str">
        <f>'Details and Calculations'!X338</f>
        <v>Spring</v>
      </c>
      <c r="Q339" s="44" t="str">
        <f t="shared" si="156"/>
        <v>Low Risk</v>
      </c>
      <c r="R339" s="44" t="str">
        <f t="shared" si="157"/>
        <v>High Risk</v>
      </c>
      <c r="S339" s="45" t="str">
        <f t="shared" si="158"/>
        <v>Basic Level of Service</v>
      </c>
      <c r="T339" s="62" t="str">
        <f t="shared" si="155"/>
        <v>High Priority</v>
      </c>
      <c r="U339" s="46">
        <f t="shared" si="159"/>
        <v>5</v>
      </c>
      <c r="V339" s="28" t="str">
        <f t="shared" si="160"/>
        <v>Major Repairs or Replace System</v>
      </c>
      <c r="W339" s="47" t="str">
        <f t="shared" si="161"/>
        <v/>
      </c>
      <c r="X339" s="27" t="str">
        <f t="shared" si="162"/>
        <v>Further Technical Diagnostic Needed</v>
      </c>
      <c r="Y339" s="48">
        <f t="shared" si="163"/>
        <v>27</v>
      </c>
      <c r="Z339" s="48">
        <f t="shared" si="164"/>
        <v>17</v>
      </c>
      <c r="AA339" s="48">
        <f t="shared" si="165"/>
        <v>27</v>
      </c>
      <c r="AB339" s="48">
        <f t="shared" si="166"/>
        <v>17</v>
      </c>
      <c r="AC339" s="48">
        <f t="shared" si="167"/>
        <v>27</v>
      </c>
      <c r="AD339" s="48">
        <f t="shared" si="168"/>
        <v>4</v>
      </c>
      <c r="AE339" s="48">
        <f t="shared" si="169"/>
        <v>17</v>
      </c>
      <c r="AF339" s="48" t="str">
        <f t="shared" si="170"/>
        <v xml:space="preserve"> </v>
      </c>
      <c r="AG339" s="49" t="str">
        <f t="shared" si="171"/>
        <v/>
      </c>
      <c r="AH339" s="48">
        <f t="shared" si="172"/>
        <v>17</v>
      </c>
      <c r="AI339" s="50">
        <f>'Details and Calculations'!AE338</f>
        <v>1</v>
      </c>
      <c r="AJ339" s="50">
        <f>'Details and Calculations'!AM338</f>
        <v>1</v>
      </c>
      <c r="AK339" s="50">
        <f>'Details and Calculations'!AR338</f>
        <v>1</v>
      </c>
      <c r="AL339" s="50">
        <f>'Details and Calculations'!AW338</f>
        <v>2</v>
      </c>
      <c r="AM339" s="50">
        <f>'Details and Calculations'!BA338</f>
        <v>2</v>
      </c>
      <c r="AN339" s="50">
        <f>'Details and Calculations'!BF338</f>
        <v>2</v>
      </c>
      <c r="AO339" s="50">
        <f>'Details and Calculations'!BI338</f>
        <v>1</v>
      </c>
      <c r="AP339" s="50" t="str">
        <f>'Details and Calculations'!BM338</f>
        <v xml:space="preserve"> </v>
      </c>
      <c r="AQ339" s="50" t="str">
        <f>'Details and Calculations'!BP338</f>
        <v xml:space="preserve"> </v>
      </c>
      <c r="AR339" s="50">
        <f>'Details and Calculations'!CC338</f>
        <v>3</v>
      </c>
      <c r="AS339" s="50">
        <f>'Details and Calculations'!CJ338</f>
        <v>3</v>
      </c>
      <c r="AT339" s="51">
        <f>'Details and Calculations'!T338</f>
        <v>1</v>
      </c>
      <c r="AU339" s="51">
        <f>'Details and Calculations'!Z338</f>
        <v>1</v>
      </c>
      <c r="AV339" s="51">
        <f>'Details and Calculations'!S338</f>
        <v>1</v>
      </c>
      <c r="AW339" s="51">
        <f>'Details and Calculations'!AI338</f>
        <v>1</v>
      </c>
      <c r="AX339" s="51">
        <f>'Details and Calculations'!BY338</f>
        <v>1</v>
      </c>
      <c r="AY339" s="51">
        <f>'Details and Calculations'!CG338</f>
        <v>0</v>
      </c>
      <c r="AZ339" s="51">
        <f>'Details and Calculations'!CI338</f>
        <v>0</v>
      </c>
      <c r="BA339" s="51">
        <f t="shared" si="173"/>
        <v>0</v>
      </c>
      <c r="BB339" s="52">
        <f>'Details and Calculations'!Y338</f>
        <v>1</v>
      </c>
      <c r="BC339" s="52">
        <f>'Details and Calculations'!AC338</f>
        <v>1</v>
      </c>
      <c r="BD339" s="52">
        <f>'Details and Calculations'!AK338</f>
        <v>1</v>
      </c>
      <c r="BE339" s="52">
        <f>'Details and Calculations'!AN338</f>
        <v>3000</v>
      </c>
      <c r="BF339" s="52">
        <f>'Details and Calculations'!AP338</f>
        <v>16</v>
      </c>
      <c r="BG339" s="52">
        <f>'Details and Calculations'!AT338</f>
        <v>8</v>
      </c>
      <c r="BH339" s="52">
        <f>'Details and Calculations'!AY338</f>
        <v>3</v>
      </c>
      <c r="BI339" s="52">
        <f>'Details and Calculations'!BB338</f>
        <v>20000</v>
      </c>
      <c r="BJ339" s="52">
        <f>'Details and Calculations'!BD338</f>
        <v>2</v>
      </c>
      <c r="BK339" s="52">
        <f>'Details and Calculations'!CA338</f>
        <v>28</v>
      </c>
      <c r="BL339" s="43">
        <f>'Details and Calculations'!AA338</f>
        <v>1</v>
      </c>
      <c r="BM339" s="43" t="str">
        <f>'Details and Calculations'!AB338</f>
        <v>"Springbox" --Intake Structure At A Spring</v>
      </c>
      <c r="BN339" s="43">
        <f>'Details and Calculations'!AD338</f>
        <v>2014</v>
      </c>
      <c r="BO339" s="43">
        <f>'Details and Calculations'!AJ338</f>
        <v>1</v>
      </c>
      <c r="BP339" s="43">
        <f>'Details and Calculations'!AL338</f>
        <v>2014</v>
      </c>
      <c r="BQ339" s="43">
        <f>'Details and Calculations'!AO338</f>
        <v>1</v>
      </c>
      <c r="BR339" s="43">
        <f>'Details and Calculations'!AQ338</f>
        <v>2014</v>
      </c>
      <c r="BS339" s="43">
        <f>'Details and Calculations'!AS338</f>
        <v>1</v>
      </c>
      <c r="BT339" s="43">
        <f>'Details and Calculations'!AV338</f>
        <v>2014</v>
      </c>
      <c r="BU339" s="43">
        <f>'Details and Calculations'!AX338</f>
        <v>1</v>
      </c>
      <c r="BV339" s="43">
        <f>'Details and Calculations'!AZ338</f>
        <v>2014</v>
      </c>
      <c r="BW339" s="43">
        <f>'Details and Calculations'!BC338</f>
        <v>1</v>
      </c>
      <c r="BX339" s="43">
        <f>'Details and Calculations'!BE338</f>
        <v>2014</v>
      </c>
      <c r="BY339" s="43">
        <f>'Details and Calculations'!BG338</f>
        <v>1</v>
      </c>
      <c r="BZ339" s="43">
        <f>'Details and Calculations'!BH338</f>
        <v>2014</v>
      </c>
      <c r="CA339" s="43">
        <f>'Details and Calculations'!BJ338</f>
        <v>0</v>
      </c>
      <c r="CB339" s="43" t="str">
        <f>'Details and Calculations'!BK338</f>
        <v/>
      </c>
      <c r="CC339" s="43" t="str">
        <f>'Details and Calculations'!BL338</f>
        <v xml:space="preserve"> </v>
      </c>
      <c r="CD339" s="43" t="str">
        <f>'Details and Calculations'!BN338</f>
        <v xml:space="preserve"> </v>
      </c>
      <c r="CE339" s="43" t="str">
        <f>'Details and Calculations'!BO338</f>
        <v xml:space="preserve"> </v>
      </c>
      <c r="CF339" s="43">
        <f>'Details and Calculations'!BZ338</f>
        <v>1</v>
      </c>
      <c r="CG339" s="43">
        <f>'Details and Calculations'!CB338</f>
        <v>2014</v>
      </c>
      <c r="CH339" s="31"/>
      <c r="CI339" s="53"/>
    </row>
    <row r="340" spans="1:87" x14ac:dyDescent="0.3">
      <c r="A340" s="43">
        <f>'Details and Calculations'!A339</f>
        <v>2017</v>
      </c>
      <c r="B340" s="43" t="str">
        <f>'Details and Calculations'!C339</f>
        <v>Rwanda</v>
      </c>
      <c r="C340" s="43" t="str">
        <f>'Details and Calculations'!D339</f>
        <v>Rulindo</v>
      </c>
      <c r="D340" s="43" t="str">
        <f>'Details and Calculations'!E339</f>
        <v>Kinihira</v>
      </c>
      <c r="E340" s="43" t="str">
        <f>'Details and Calculations'!F339</f>
        <v>Rebero</v>
      </c>
      <c r="F340" s="43" t="str">
        <f>'Details and Calculations'!G339</f>
        <v>Ndusu</v>
      </c>
      <c r="G340" s="43" t="str">
        <f>'Details and Calculations'!H339</f>
        <v/>
      </c>
      <c r="H340" s="43" t="str">
        <f>'Details and Calculations'!I339</f>
        <v/>
      </c>
      <c r="I340" s="43" t="str">
        <f>'Details and Calculations'!J339</f>
        <v>Miyove-Kinihira</v>
      </c>
      <c r="J340" s="43">
        <f>'Details and Calculations'!K339</f>
        <v>146</v>
      </c>
      <c r="K340" s="43">
        <f>'Details and Calculations'!O339</f>
        <v>60</v>
      </c>
      <c r="L340" s="43">
        <f>'Details and Calculations'!P340</f>
        <v>89</v>
      </c>
      <c r="M340" s="43" t="str">
        <f>'Details and Calculations'!U339</f>
        <v>Piped Network -- Gravity Only</v>
      </c>
      <c r="N340" s="43">
        <f>'Details and Calculations'!V339</f>
        <v>2001</v>
      </c>
      <c r="O340" s="43" t="str">
        <f>'Details and Calculations'!W339</f>
        <v>Gkww</v>
      </c>
      <c r="P340" s="43" t="str">
        <f>'Details and Calculations'!X339</f>
        <v>Spring</v>
      </c>
      <c r="Q340" s="44" t="str">
        <f t="shared" si="156"/>
        <v>High Risk</v>
      </c>
      <c r="R340" s="44" t="str">
        <f t="shared" si="157"/>
        <v>Medium Risk</v>
      </c>
      <c r="S340" s="45" t="str">
        <f t="shared" si="158"/>
        <v>Intermediate Level of Service</v>
      </c>
      <c r="T340" s="62" t="str">
        <f t="shared" si="155"/>
        <v>Medium Priority</v>
      </c>
      <c r="U340" s="46">
        <f t="shared" si="159"/>
        <v>6</v>
      </c>
      <c r="V340" s="28" t="str">
        <f t="shared" si="160"/>
        <v>Consider Replacing Aging Components</v>
      </c>
      <c r="W340" s="47" t="str">
        <f t="shared" si="161"/>
        <v>Intake Structure,  Conduction Line, Storage Tank, Other Concrete Structures,  Pump, Pump Station,  Treatment Equipment, Kiosk/Tap Stand</v>
      </c>
      <c r="X340" s="27" t="str">
        <f t="shared" si="162"/>
        <v xml:space="preserve">Further Technical Diagnostic Needed </v>
      </c>
      <c r="Y340" s="48">
        <f t="shared" si="163"/>
        <v>2</v>
      </c>
      <c r="Z340" s="48">
        <f t="shared" si="164"/>
        <v>-8</v>
      </c>
      <c r="AA340" s="48">
        <f t="shared" si="165"/>
        <v>2</v>
      </c>
      <c r="AB340" s="48">
        <f t="shared" si="166"/>
        <v>-8</v>
      </c>
      <c r="AC340" s="48">
        <f t="shared" si="167"/>
        <v>2</v>
      </c>
      <c r="AD340" s="48" t="str">
        <f t="shared" si="168"/>
        <v xml:space="preserve"> </v>
      </c>
      <c r="AE340" s="48" t="str">
        <f t="shared" si="169"/>
        <v xml:space="preserve"> </v>
      </c>
      <c r="AF340" s="48" t="str">
        <f t="shared" si="170"/>
        <v xml:space="preserve"> </v>
      </c>
      <c r="AG340" s="49" t="str">
        <f t="shared" si="171"/>
        <v/>
      </c>
      <c r="AH340" s="48">
        <f t="shared" si="172"/>
        <v>18</v>
      </c>
      <c r="AI340" s="50">
        <f>'Details and Calculations'!AE339</f>
        <v>2</v>
      </c>
      <c r="AJ340" s="50">
        <f>'Details and Calculations'!AM339</f>
        <v>2</v>
      </c>
      <c r="AK340" s="50">
        <f>'Details and Calculations'!AR339</f>
        <v>1</v>
      </c>
      <c r="AL340" s="50">
        <f>'Details and Calculations'!AW339</f>
        <v>2</v>
      </c>
      <c r="AM340" s="50">
        <f>'Details and Calculations'!BA339</f>
        <v>2</v>
      </c>
      <c r="AN340" s="50" t="str">
        <f>'Details and Calculations'!BF339</f>
        <v xml:space="preserve"> </v>
      </c>
      <c r="AO340" s="50" t="str">
        <f>'Details and Calculations'!BI339</f>
        <v xml:space="preserve"> </v>
      </c>
      <c r="AP340" s="50" t="str">
        <f>'Details and Calculations'!BM339</f>
        <v xml:space="preserve"> </v>
      </c>
      <c r="AQ340" s="50" t="str">
        <f>'Details and Calculations'!BP339</f>
        <v xml:space="preserve"> </v>
      </c>
      <c r="AR340" s="50">
        <f>'Details and Calculations'!CC339</f>
        <v>1</v>
      </c>
      <c r="AS340" s="50">
        <f>'Details and Calculations'!CJ339</f>
        <v>2</v>
      </c>
      <c r="AT340" s="51">
        <f>'Details and Calculations'!T339</f>
        <v>1</v>
      </c>
      <c r="AU340" s="51">
        <f>'Details and Calculations'!Z339</f>
        <v>1</v>
      </c>
      <c r="AV340" s="51">
        <f>'Details and Calculations'!S339</f>
        <v>0</v>
      </c>
      <c r="AW340" s="51">
        <f>'Details and Calculations'!AI339</f>
        <v>1</v>
      </c>
      <c r="AX340" s="51">
        <f>'Details and Calculations'!BY339</f>
        <v>1</v>
      </c>
      <c r="AY340" s="51">
        <f>'Details and Calculations'!CG339</f>
        <v>1</v>
      </c>
      <c r="AZ340" s="51">
        <f>'Details and Calculations'!CI339</f>
        <v>1</v>
      </c>
      <c r="BA340" s="51">
        <f t="shared" si="173"/>
        <v>0</v>
      </c>
      <c r="BB340" s="52">
        <f>'Details and Calculations'!Y339</f>
        <v>6</v>
      </c>
      <c r="BC340" s="52">
        <f>'Details and Calculations'!AC339</f>
        <v>3</v>
      </c>
      <c r="BD340" s="52">
        <f>'Details and Calculations'!AK339</f>
        <v>1</v>
      </c>
      <c r="BE340" s="52">
        <f>'Details and Calculations'!AN339</f>
        <v>8000</v>
      </c>
      <c r="BF340" s="52">
        <f>'Details and Calculations'!AP339</f>
        <v>4</v>
      </c>
      <c r="BG340" s="52">
        <f>'Details and Calculations'!AT339</f>
        <v>18</v>
      </c>
      <c r="BH340" s="52">
        <f>'Details and Calculations'!AY339</f>
        <v>2</v>
      </c>
      <c r="BI340" s="52">
        <f>'Details and Calculations'!BB339</f>
        <v>15000</v>
      </c>
      <c r="BJ340" s="52" t="str">
        <f>'Details and Calculations'!BD339</f>
        <v xml:space="preserve"> </v>
      </c>
      <c r="BK340" s="52">
        <f>'Details and Calculations'!CA339</f>
        <v>2</v>
      </c>
      <c r="BL340" s="43">
        <f>'Details and Calculations'!AA339</f>
        <v>1</v>
      </c>
      <c r="BM340" s="43" t="str">
        <f>'Details and Calculations'!AB339</f>
        <v>"Springbox" --Intake Structure At A Spring</v>
      </c>
      <c r="BN340" s="43">
        <f>'Details and Calculations'!AD339</f>
        <v>1989</v>
      </c>
      <c r="BO340" s="43">
        <f>'Details and Calculations'!AJ339</f>
        <v>1</v>
      </c>
      <c r="BP340" s="43">
        <f>'Details and Calculations'!AL339</f>
        <v>1989</v>
      </c>
      <c r="BQ340" s="43">
        <f>'Details and Calculations'!AO339</f>
        <v>1</v>
      </c>
      <c r="BR340" s="43">
        <f>'Details and Calculations'!AQ339</f>
        <v>1989</v>
      </c>
      <c r="BS340" s="43">
        <f>'Details and Calculations'!AS339</f>
        <v>1</v>
      </c>
      <c r="BT340" s="43">
        <f>'Details and Calculations'!AV339</f>
        <v>1989</v>
      </c>
      <c r="BU340" s="43">
        <f>'Details and Calculations'!AX339</f>
        <v>1</v>
      </c>
      <c r="BV340" s="43">
        <f>'Details and Calculations'!AZ339</f>
        <v>1989</v>
      </c>
      <c r="BW340" s="43">
        <f>'Details and Calculations'!BC339</f>
        <v>0</v>
      </c>
      <c r="BX340" s="43" t="str">
        <f>'Details and Calculations'!BE339</f>
        <v xml:space="preserve"> </v>
      </c>
      <c r="BY340" s="43" t="str">
        <f>'Details and Calculations'!BG339</f>
        <v xml:space="preserve"> </v>
      </c>
      <c r="BZ340" s="43" t="str">
        <f>'Details and Calculations'!BH339</f>
        <v xml:space="preserve"> </v>
      </c>
      <c r="CA340" s="43">
        <f>'Details and Calculations'!BJ339</f>
        <v>0</v>
      </c>
      <c r="CB340" s="43" t="str">
        <f>'Details and Calculations'!BK339</f>
        <v/>
      </c>
      <c r="CC340" s="43" t="str">
        <f>'Details and Calculations'!BL339</f>
        <v xml:space="preserve"> </v>
      </c>
      <c r="CD340" s="43" t="str">
        <f>'Details and Calculations'!BN339</f>
        <v xml:space="preserve"> </v>
      </c>
      <c r="CE340" s="43" t="str">
        <f>'Details and Calculations'!BO339</f>
        <v xml:space="preserve"> </v>
      </c>
      <c r="CF340" s="43">
        <f>'Details and Calculations'!BZ339</f>
        <v>1</v>
      </c>
      <c r="CG340" s="43">
        <f>'Details and Calculations'!CB339</f>
        <v>2015</v>
      </c>
      <c r="CH340" s="31"/>
      <c r="CI340" s="53"/>
    </row>
    <row r="341" spans="1:87" x14ac:dyDescent="0.3">
      <c r="A341" s="43">
        <f>'Details and Calculations'!A340</f>
        <v>2017</v>
      </c>
      <c r="B341" s="43" t="str">
        <f>'Details and Calculations'!C340</f>
        <v>Rwanda</v>
      </c>
      <c r="C341" s="43" t="str">
        <f>'Details and Calculations'!D340</f>
        <v>Rulindo</v>
      </c>
      <c r="D341" s="43" t="str">
        <f>'Details and Calculations'!E340</f>
        <v>Shyorongi</v>
      </c>
      <c r="E341" s="43" t="str">
        <f>'Details and Calculations'!F340</f>
        <v>Rutonde</v>
      </c>
      <c r="F341" s="43" t="str">
        <f>'Details and Calculations'!G340</f>
        <v>Mwagiro</v>
      </c>
      <c r="G341" s="43" t="str">
        <f>'Details and Calculations'!H340</f>
        <v/>
      </c>
      <c r="H341" s="43" t="str">
        <f>'Details and Calculations'!I340</f>
        <v/>
      </c>
      <c r="I341" s="43" t="str">
        <f>'Details and Calculations'!J340</f>
        <v>Kirikumuryango network</v>
      </c>
      <c r="J341" s="43">
        <f>'Details and Calculations'!K340</f>
        <v>139</v>
      </c>
      <c r="K341" s="43">
        <f>'Details and Calculations'!O340</f>
        <v>50</v>
      </c>
      <c r="L341" s="43" t="str">
        <f>'Details and Calculations'!P341</f>
        <v xml:space="preserve"> </v>
      </c>
      <c r="M341" s="43" t="str">
        <f>'Details and Calculations'!U340</f>
        <v>Piped Network -- Gravity Only</v>
      </c>
      <c r="N341" s="43">
        <f>'Details and Calculations'!V340</f>
        <v>2013</v>
      </c>
      <c r="O341" s="43" t="str">
        <f>'Details and Calculations'!W340</f>
        <v>Governement (District, Wasac) And Water For People</v>
      </c>
      <c r="P341" s="43" t="str">
        <f>'Details and Calculations'!X340</f>
        <v>Spring</v>
      </c>
      <c r="Q341" s="44" t="str">
        <f t="shared" si="156"/>
        <v>Low Risk</v>
      </c>
      <c r="R341" s="44" t="str">
        <f t="shared" si="157"/>
        <v>Low Risk</v>
      </c>
      <c r="S341" s="45" t="str">
        <f t="shared" si="158"/>
        <v>High Level of Service</v>
      </c>
      <c r="T341" s="62" t="str">
        <f t="shared" si="155"/>
        <v>Low Priority</v>
      </c>
      <c r="U341" s="46">
        <f t="shared" si="159"/>
        <v>8</v>
      </c>
      <c r="V341" s="28" t="str">
        <f t="shared" si="160"/>
        <v>Perform Routine Preventative Maintenance</v>
      </c>
      <c r="W341" s="47" t="str">
        <f t="shared" si="161"/>
        <v/>
      </c>
      <c r="X341" s="27" t="str">
        <f t="shared" si="162"/>
        <v>Maintain O&amp;M and Routine Monitoring</v>
      </c>
      <c r="Y341" s="48">
        <f t="shared" si="163"/>
        <v>26</v>
      </c>
      <c r="Z341" s="48">
        <f t="shared" si="164"/>
        <v>16</v>
      </c>
      <c r="AA341" s="48">
        <f t="shared" si="165"/>
        <v>26</v>
      </c>
      <c r="AB341" s="48">
        <f t="shared" si="166"/>
        <v>16</v>
      </c>
      <c r="AC341" s="48">
        <f t="shared" si="167"/>
        <v>26</v>
      </c>
      <c r="AD341" s="48" t="str">
        <f t="shared" si="168"/>
        <v xml:space="preserve"> </v>
      </c>
      <c r="AE341" s="48" t="str">
        <f t="shared" si="169"/>
        <v xml:space="preserve"> </v>
      </c>
      <c r="AF341" s="48" t="str">
        <f t="shared" si="170"/>
        <v xml:space="preserve"> </v>
      </c>
      <c r="AG341" s="49" t="str">
        <f t="shared" si="171"/>
        <v/>
      </c>
      <c r="AH341" s="48">
        <f t="shared" si="172"/>
        <v>16</v>
      </c>
      <c r="AI341" s="50">
        <f>'Details and Calculations'!AE340</f>
        <v>1</v>
      </c>
      <c r="AJ341" s="50">
        <f>'Details and Calculations'!AM340</f>
        <v>1</v>
      </c>
      <c r="AK341" s="50">
        <f>'Details and Calculations'!AR340</f>
        <v>1</v>
      </c>
      <c r="AL341" s="50">
        <f>'Details and Calculations'!AW340</f>
        <v>1</v>
      </c>
      <c r="AM341" s="50">
        <f>'Details and Calculations'!BA340</f>
        <v>1</v>
      </c>
      <c r="AN341" s="50" t="str">
        <f>'Details and Calculations'!BF340</f>
        <v xml:space="preserve"> </v>
      </c>
      <c r="AO341" s="50" t="str">
        <f>'Details and Calculations'!BI340</f>
        <v xml:space="preserve"> </v>
      </c>
      <c r="AP341" s="50" t="str">
        <f>'Details and Calculations'!BM340</f>
        <v xml:space="preserve"> </v>
      </c>
      <c r="AQ341" s="50" t="str">
        <f>'Details and Calculations'!BP340</f>
        <v xml:space="preserve"> </v>
      </c>
      <c r="AR341" s="50">
        <f>'Details and Calculations'!CC340</f>
        <v>1</v>
      </c>
      <c r="AS341" s="50">
        <f>'Details and Calculations'!CJ340</f>
        <v>1</v>
      </c>
      <c r="AT341" s="51">
        <f>'Details and Calculations'!T340</f>
        <v>1</v>
      </c>
      <c r="AU341" s="51">
        <f>'Details and Calculations'!Z340</f>
        <v>1</v>
      </c>
      <c r="AV341" s="51">
        <f>'Details and Calculations'!S340</f>
        <v>1</v>
      </c>
      <c r="AW341" s="51">
        <f>'Details and Calculations'!AI340</f>
        <v>1</v>
      </c>
      <c r="AX341" s="51">
        <f>'Details and Calculations'!BY340</f>
        <v>1</v>
      </c>
      <c r="AY341" s="51">
        <f>'Details and Calculations'!CG340</f>
        <v>1</v>
      </c>
      <c r="AZ341" s="51">
        <f>'Details and Calculations'!CI340</f>
        <v>1</v>
      </c>
      <c r="BA341" s="51">
        <f t="shared" si="173"/>
        <v>1</v>
      </c>
      <c r="BB341" s="52">
        <f>'Details and Calculations'!Y340</f>
        <v>1</v>
      </c>
      <c r="BC341" s="52">
        <f>'Details and Calculations'!AC340</f>
        <v>1</v>
      </c>
      <c r="BD341" s="52">
        <f>'Details and Calculations'!AK340</f>
        <v>1</v>
      </c>
      <c r="BE341" s="52">
        <f>'Details and Calculations'!AN340</f>
        <v>500</v>
      </c>
      <c r="BF341" s="52">
        <f>'Details and Calculations'!AP340</f>
        <v>17</v>
      </c>
      <c r="BG341" s="52">
        <f>'Details and Calculations'!AT340</f>
        <v>6</v>
      </c>
      <c r="BH341" s="52">
        <f>'Details and Calculations'!AY340</f>
        <v>2</v>
      </c>
      <c r="BI341" s="52">
        <f>'Details and Calculations'!BB340</f>
        <v>3500</v>
      </c>
      <c r="BJ341" s="52" t="str">
        <f>'Details and Calculations'!BD340</f>
        <v xml:space="preserve"> </v>
      </c>
      <c r="BK341" s="52">
        <f>'Details and Calculations'!CA340</f>
        <v>1</v>
      </c>
      <c r="BL341" s="43">
        <f>'Details and Calculations'!AA340</f>
        <v>1</v>
      </c>
      <c r="BM341" s="43" t="str">
        <f>'Details and Calculations'!AB340</f>
        <v>"Springbox" --Intake Structure At A Spring</v>
      </c>
      <c r="BN341" s="43">
        <f>'Details and Calculations'!AD340</f>
        <v>2013</v>
      </c>
      <c r="BO341" s="43">
        <f>'Details and Calculations'!AJ340</f>
        <v>1</v>
      </c>
      <c r="BP341" s="43">
        <f>'Details and Calculations'!AL340</f>
        <v>2013</v>
      </c>
      <c r="BQ341" s="43">
        <f>'Details and Calculations'!AO340</f>
        <v>1</v>
      </c>
      <c r="BR341" s="43">
        <f>'Details and Calculations'!AQ340</f>
        <v>2013</v>
      </c>
      <c r="BS341" s="43">
        <f>'Details and Calculations'!AS340</f>
        <v>1</v>
      </c>
      <c r="BT341" s="43">
        <f>'Details and Calculations'!AV340</f>
        <v>2013</v>
      </c>
      <c r="BU341" s="43">
        <f>'Details and Calculations'!AX340</f>
        <v>1</v>
      </c>
      <c r="BV341" s="43">
        <f>'Details and Calculations'!AZ340</f>
        <v>2013</v>
      </c>
      <c r="BW341" s="43">
        <f>'Details and Calculations'!BC340</f>
        <v>0</v>
      </c>
      <c r="BX341" s="43" t="str">
        <f>'Details and Calculations'!BE340</f>
        <v xml:space="preserve"> </v>
      </c>
      <c r="BY341" s="43" t="str">
        <f>'Details and Calculations'!BG340</f>
        <v xml:space="preserve"> </v>
      </c>
      <c r="BZ341" s="43" t="str">
        <f>'Details and Calculations'!BH340</f>
        <v xml:space="preserve"> </v>
      </c>
      <c r="CA341" s="43">
        <f>'Details and Calculations'!BJ340</f>
        <v>0</v>
      </c>
      <c r="CB341" s="43" t="str">
        <f>'Details and Calculations'!BK340</f>
        <v/>
      </c>
      <c r="CC341" s="43" t="str">
        <f>'Details and Calculations'!BL340</f>
        <v xml:space="preserve"> </v>
      </c>
      <c r="CD341" s="43" t="str">
        <f>'Details and Calculations'!BN340</f>
        <v xml:space="preserve"> </v>
      </c>
      <c r="CE341" s="43" t="str">
        <f>'Details and Calculations'!BO340</f>
        <v xml:space="preserve"> </v>
      </c>
      <c r="CF341" s="43">
        <f>'Details and Calculations'!BZ340</f>
        <v>1</v>
      </c>
      <c r="CG341" s="43">
        <f>'Details and Calculations'!CB340</f>
        <v>2013</v>
      </c>
      <c r="CH341" s="31"/>
      <c r="CI341" s="53"/>
    </row>
    <row r="342" spans="1:87" x14ac:dyDescent="0.3">
      <c r="A342" s="43">
        <f>'Details and Calculations'!A341</f>
        <v>2017</v>
      </c>
      <c r="B342" s="43" t="str">
        <f>'Details and Calculations'!C341</f>
        <v>Rwanda</v>
      </c>
      <c r="C342" s="43" t="str">
        <f>'Details and Calculations'!D341</f>
        <v>Rulindo</v>
      </c>
      <c r="D342" s="43" t="str">
        <f>'Details and Calculations'!E341</f>
        <v>Masoro</v>
      </c>
      <c r="E342" s="43" t="str">
        <f>'Details and Calculations'!F341</f>
        <v>Kabuga</v>
      </c>
      <c r="F342" s="43" t="str">
        <f>'Details and Calculations'!G341</f>
        <v>Karambi</v>
      </c>
      <c r="G342" s="43" t="str">
        <f>'Details and Calculations'!H341</f>
        <v/>
      </c>
      <c r="H342" s="43" t="str">
        <f>'Details and Calculations'!I341</f>
        <v/>
      </c>
      <c r="I342" s="43" t="str">
        <f>'Details and Calculations'!J341</f>
        <v>Mutagata motorised network</v>
      </c>
      <c r="J342" s="43">
        <f>'Details and Calculations'!K341</f>
        <v>127</v>
      </c>
      <c r="K342" s="43">
        <f>'Details and Calculations'!O341</f>
        <v>127</v>
      </c>
      <c r="L342" s="43" t="str">
        <f>'Details and Calculations'!P342</f>
        <v xml:space="preserve"> </v>
      </c>
      <c r="M342" s="43" t="str">
        <f>'Details and Calculations'!U341</f>
        <v>Piped Network With Pump</v>
      </c>
      <c r="N342" s="43">
        <f>'Details and Calculations'!V341</f>
        <v>1987</v>
      </c>
      <c r="O342" s="43" t="str">
        <f>'Details and Calculations'!W341</f>
        <v>Governement (District, Wasac) And Water For People</v>
      </c>
      <c r="P342" s="43" t="str">
        <f>'Details and Calculations'!X341</f>
        <v>Spring</v>
      </c>
      <c r="Q342" s="44" t="str">
        <f t="shared" si="156"/>
        <v>Low Risk</v>
      </c>
      <c r="R342" s="44" t="str">
        <f t="shared" si="157"/>
        <v>Low Risk</v>
      </c>
      <c r="S342" s="45" t="str">
        <f t="shared" si="158"/>
        <v>Intermediate Level of Service</v>
      </c>
      <c r="T342" s="62" t="str">
        <f t="shared" si="155"/>
        <v>Low Priority</v>
      </c>
      <c r="U342" s="46">
        <f t="shared" si="159"/>
        <v>7</v>
      </c>
      <c r="V342" s="28" t="str">
        <f t="shared" si="160"/>
        <v>Perform Routine Preventative Maintenance</v>
      </c>
      <c r="W342" s="47" t="str">
        <f t="shared" si="161"/>
        <v/>
      </c>
      <c r="X342" s="27" t="str">
        <f t="shared" si="162"/>
        <v>Maintain O&amp;M and Routine Monitoring</v>
      </c>
      <c r="Y342" s="48">
        <f t="shared" si="163"/>
        <v>20</v>
      </c>
      <c r="Z342" s="48">
        <f t="shared" si="164"/>
        <v>19</v>
      </c>
      <c r="AA342" s="48">
        <f t="shared" si="165"/>
        <v>29</v>
      </c>
      <c r="AB342" s="48">
        <f t="shared" si="166"/>
        <v>19</v>
      </c>
      <c r="AC342" s="48">
        <f t="shared" si="167"/>
        <v>29</v>
      </c>
      <c r="AD342" s="48">
        <f t="shared" si="168"/>
        <v>7</v>
      </c>
      <c r="AE342" s="48">
        <f t="shared" si="169"/>
        <v>19</v>
      </c>
      <c r="AF342" s="48">
        <f t="shared" si="170"/>
        <v>10</v>
      </c>
      <c r="AG342" s="49" t="str">
        <f t="shared" si="171"/>
        <v/>
      </c>
      <c r="AH342" s="48">
        <f t="shared" si="172"/>
        <v>19</v>
      </c>
      <c r="AI342" s="50">
        <f>'Details and Calculations'!AE341</f>
        <v>1</v>
      </c>
      <c r="AJ342" s="50">
        <f>'Details and Calculations'!AM341</f>
        <v>1</v>
      </c>
      <c r="AK342" s="50">
        <f>'Details and Calculations'!AR341</f>
        <v>1</v>
      </c>
      <c r="AL342" s="50">
        <f>'Details and Calculations'!AW341</f>
        <v>1</v>
      </c>
      <c r="AM342" s="50">
        <f>'Details and Calculations'!BA341</f>
        <v>1</v>
      </c>
      <c r="AN342" s="50">
        <f>'Details and Calculations'!BF341</f>
        <v>1</v>
      </c>
      <c r="AO342" s="50">
        <f>'Details and Calculations'!BI341</f>
        <v>1</v>
      </c>
      <c r="AP342" s="50">
        <f>'Details and Calculations'!BM341</f>
        <v>1</v>
      </c>
      <c r="AQ342" s="50" t="str">
        <f>'Details and Calculations'!BP341</f>
        <v xml:space="preserve"> </v>
      </c>
      <c r="AR342" s="50">
        <f>'Details and Calculations'!CC341</f>
        <v>1</v>
      </c>
      <c r="AS342" s="50">
        <f>'Details and Calculations'!CJ341</f>
        <v>1</v>
      </c>
      <c r="AT342" s="51">
        <f>'Details and Calculations'!T341</f>
        <v>1</v>
      </c>
      <c r="AU342" s="51">
        <f>'Details and Calculations'!Z341</f>
        <v>1</v>
      </c>
      <c r="AV342" s="51">
        <f>'Details and Calculations'!S341</f>
        <v>0</v>
      </c>
      <c r="AW342" s="51">
        <f>'Details and Calculations'!AI341</f>
        <v>1</v>
      </c>
      <c r="AX342" s="51">
        <f>'Details and Calculations'!BY341</f>
        <v>1</v>
      </c>
      <c r="AY342" s="51">
        <f>'Details and Calculations'!CG341</f>
        <v>1</v>
      </c>
      <c r="AZ342" s="51">
        <f>'Details and Calculations'!CI341</f>
        <v>1</v>
      </c>
      <c r="BA342" s="51">
        <f t="shared" si="173"/>
        <v>1</v>
      </c>
      <c r="BB342" s="52">
        <f>'Details and Calculations'!Y341</f>
        <v>1</v>
      </c>
      <c r="BC342" s="52">
        <f>'Details and Calculations'!AC341</f>
        <v>1</v>
      </c>
      <c r="BD342" s="52">
        <f>'Details and Calculations'!AK341</f>
        <v>1</v>
      </c>
      <c r="BE342" s="52">
        <f>'Details and Calculations'!AN341</f>
        <v>1900</v>
      </c>
      <c r="BF342" s="52">
        <f>'Details and Calculations'!AP341</f>
        <v>39</v>
      </c>
      <c r="BG342" s="52">
        <f>'Details and Calculations'!AT341</f>
        <v>17</v>
      </c>
      <c r="BH342" s="52">
        <f>'Details and Calculations'!AY341</f>
        <v>6</v>
      </c>
      <c r="BI342" s="52">
        <f>'Details and Calculations'!BB341</f>
        <v>40000</v>
      </c>
      <c r="BJ342" s="52">
        <f>'Details and Calculations'!BD341</f>
        <v>5</v>
      </c>
      <c r="BK342" s="52">
        <f>'Details and Calculations'!CA341</f>
        <v>64</v>
      </c>
      <c r="BL342" s="43">
        <f>'Details and Calculations'!AA341</f>
        <v>1</v>
      </c>
      <c r="BM342" s="43" t="str">
        <f>'Details and Calculations'!AB341</f>
        <v>"Springbox" --Intake Structure At A Spring</v>
      </c>
      <c r="BN342" s="43">
        <f>'Details and Calculations'!AD341</f>
        <v>2007</v>
      </c>
      <c r="BO342" s="43">
        <f>'Details and Calculations'!AJ341</f>
        <v>1</v>
      </c>
      <c r="BP342" s="43">
        <f>'Details and Calculations'!AL341</f>
        <v>2016</v>
      </c>
      <c r="BQ342" s="43">
        <f>'Details and Calculations'!AO341</f>
        <v>1</v>
      </c>
      <c r="BR342" s="43">
        <f>'Details and Calculations'!AQ341</f>
        <v>2016</v>
      </c>
      <c r="BS342" s="43">
        <f>'Details and Calculations'!AS341</f>
        <v>1</v>
      </c>
      <c r="BT342" s="43">
        <f>'Details and Calculations'!AV341</f>
        <v>2016</v>
      </c>
      <c r="BU342" s="43">
        <f>'Details and Calculations'!AX341</f>
        <v>1</v>
      </c>
      <c r="BV342" s="43">
        <f>'Details and Calculations'!AZ341</f>
        <v>2016</v>
      </c>
      <c r="BW342" s="43">
        <f>'Details and Calculations'!BC341</f>
        <v>1</v>
      </c>
      <c r="BX342" s="43">
        <f>'Details and Calculations'!BE341</f>
        <v>2017</v>
      </c>
      <c r="BY342" s="43">
        <f>'Details and Calculations'!BG341</f>
        <v>1</v>
      </c>
      <c r="BZ342" s="43">
        <f>'Details and Calculations'!BH341</f>
        <v>2016</v>
      </c>
      <c r="CA342" s="43">
        <f>'Details and Calculations'!BJ341</f>
        <v>1</v>
      </c>
      <c r="CB342" s="43" t="str">
        <f>'Details and Calculations'!BK341</f>
        <v>Disinfection/Chlorination</v>
      </c>
      <c r="CC342" s="43">
        <f>'Details and Calculations'!BL341</f>
        <v>2017</v>
      </c>
      <c r="CD342" s="43">
        <f>'Details and Calculations'!BN341</f>
        <v>0</v>
      </c>
      <c r="CE342" s="43" t="str">
        <f>'Details and Calculations'!BO341</f>
        <v xml:space="preserve"> </v>
      </c>
      <c r="CF342" s="43">
        <f>'Details and Calculations'!BZ341</f>
        <v>1</v>
      </c>
      <c r="CG342" s="43">
        <f>'Details and Calculations'!CB341</f>
        <v>2016</v>
      </c>
      <c r="CH342" s="31"/>
      <c r="CI342" s="53"/>
    </row>
    <row r="343" spans="1:87" x14ac:dyDescent="0.3">
      <c r="A343" s="43">
        <f>'Details and Calculations'!A342</f>
        <v>2017</v>
      </c>
      <c r="B343" s="43" t="str">
        <f>'Details and Calculations'!C342</f>
        <v>Rwanda</v>
      </c>
      <c r="C343" s="43" t="str">
        <f>'Details and Calculations'!D342</f>
        <v>Rulindo</v>
      </c>
      <c r="D343" s="43" t="str">
        <f>'Details and Calculations'!E342</f>
        <v>Bushoki</v>
      </c>
      <c r="E343" s="43" t="str">
        <f>'Details and Calculations'!F342</f>
        <v>Giko</v>
      </c>
      <c r="F343" s="43" t="str">
        <f>'Details and Calculations'!G342</f>
        <v>Buramira</v>
      </c>
      <c r="G343" s="43" t="str">
        <f>'Details and Calculations'!H342</f>
        <v/>
      </c>
      <c r="H343" s="43" t="str">
        <f>'Details and Calculations'!I342</f>
        <v/>
      </c>
      <c r="I343" s="43" t="str">
        <f>'Details and Calculations'!J342</f>
        <v>Buramira water point/Buramira gravity</v>
      </c>
      <c r="J343" s="43">
        <f>'Details and Calculations'!K342</f>
        <v>104</v>
      </c>
      <c r="K343" s="43">
        <f>'Details and Calculations'!O342</f>
        <v>104</v>
      </c>
      <c r="L343" s="43">
        <f>'Details and Calculations'!P343</f>
        <v>201</v>
      </c>
      <c r="M343" s="43" t="str">
        <f>'Details and Calculations'!U342</f>
        <v>Piped Network -- Gravity Only</v>
      </c>
      <c r="N343" s="43">
        <f>'Details and Calculations'!V342</f>
        <v>2015</v>
      </c>
      <c r="O343" s="43" t="str">
        <f>'Details and Calculations'!W342</f>
        <v>Gor</v>
      </c>
      <c r="P343" s="43" t="str">
        <f>'Details and Calculations'!X342</f>
        <v>Spring</v>
      </c>
      <c r="Q343" s="44" t="str">
        <f t="shared" si="156"/>
        <v>Low Risk</v>
      </c>
      <c r="R343" s="44" t="str">
        <f t="shared" si="157"/>
        <v>Low Risk</v>
      </c>
      <c r="S343" s="45" t="str">
        <f t="shared" si="158"/>
        <v>Intermediate Level of Service</v>
      </c>
      <c r="T343" s="62" t="str">
        <f t="shared" si="155"/>
        <v>Low Priority</v>
      </c>
      <c r="U343" s="46">
        <f t="shared" si="159"/>
        <v>7</v>
      </c>
      <c r="V343" s="28" t="str">
        <f t="shared" si="160"/>
        <v>Perform Routine Preventative Maintenance</v>
      </c>
      <c r="W343" s="47" t="str">
        <f t="shared" si="161"/>
        <v/>
      </c>
      <c r="X343" s="27" t="str">
        <f t="shared" si="162"/>
        <v>Maintain O&amp;M and Routine Monitoring</v>
      </c>
      <c r="Y343" s="48" t="str">
        <f t="shared" si="163"/>
        <v xml:space="preserve"> </v>
      </c>
      <c r="Z343" s="48" t="str">
        <f t="shared" si="164"/>
        <v xml:space="preserve"> </v>
      </c>
      <c r="AA343" s="48" t="str">
        <f t="shared" si="165"/>
        <v xml:space="preserve"> </v>
      </c>
      <c r="AB343" s="48" t="str">
        <f t="shared" si="166"/>
        <v xml:space="preserve"> </v>
      </c>
      <c r="AC343" s="48" t="str">
        <f t="shared" si="167"/>
        <v xml:space="preserve"> </v>
      </c>
      <c r="AD343" s="48" t="str">
        <f t="shared" si="168"/>
        <v xml:space="preserve"> </v>
      </c>
      <c r="AE343" s="48" t="str">
        <f t="shared" si="169"/>
        <v xml:space="preserve"> </v>
      </c>
      <c r="AF343" s="48" t="str">
        <f t="shared" si="170"/>
        <v xml:space="preserve"> </v>
      </c>
      <c r="AG343" s="49" t="str">
        <f t="shared" si="171"/>
        <v/>
      </c>
      <c r="AH343" s="48">
        <f t="shared" si="172"/>
        <v>18</v>
      </c>
      <c r="AI343" s="50" t="str">
        <f>'Details and Calculations'!AE342</f>
        <v xml:space="preserve"> </v>
      </c>
      <c r="AJ343" s="50" t="str">
        <f>'Details and Calculations'!AM342</f>
        <v xml:space="preserve"> </v>
      </c>
      <c r="AK343" s="50" t="str">
        <f>'Details and Calculations'!AR342</f>
        <v xml:space="preserve"> </v>
      </c>
      <c r="AL343" s="50" t="str">
        <f>'Details and Calculations'!AW342</f>
        <v xml:space="preserve"> </v>
      </c>
      <c r="AM343" s="50" t="str">
        <f>'Details and Calculations'!BA342</f>
        <v xml:space="preserve"> </v>
      </c>
      <c r="AN343" s="50" t="str">
        <f>'Details and Calculations'!BF342</f>
        <v xml:space="preserve"> </v>
      </c>
      <c r="AO343" s="50" t="str">
        <f>'Details and Calculations'!BI342</f>
        <v xml:space="preserve"> </v>
      </c>
      <c r="AP343" s="50" t="str">
        <f>'Details and Calculations'!BM342</f>
        <v xml:space="preserve"> </v>
      </c>
      <c r="AQ343" s="50" t="str">
        <f>'Details and Calculations'!BP342</f>
        <v xml:space="preserve"> </v>
      </c>
      <c r="AR343" s="50">
        <f>'Details and Calculations'!CC342</f>
        <v>1</v>
      </c>
      <c r="AS343" s="50">
        <f>'Details and Calculations'!CJ342</f>
        <v>1</v>
      </c>
      <c r="AT343" s="51">
        <f>'Details and Calculations'!T342</f>
        <v>1</v>
      </c>
      <c r="AU343" s="51">
        <f>'Details and Calculations'!Z342</f>
        <v>1</v>
      </c>
      <c r="AV343" s="51">
        <f>'Details and Calculations'!S342</f>
        <v>0</v>
      </c>
      <c r="AW343" s="51">
        <f>'Details and Calculations'!AI342</f>
        <v>1</v>
      </c>
      <c r="AX343" s="51">
        <f>'Details and Calculations'!BY342</f>
        <v>1</v>
      </c>
      <c r="AY343" s="51">
        <f>'Details and Calculations'!CG342</f>
        <v>1</v>
      </c>
      <c r="AZ343" s="51">
        <f>'Details and Calculations'!CI342</f>
        <v>1</v>
      </c>
      <c r="BA343" s="51">
        <f t="shared" si="173"/>
        <v>1</v>
      </c>
      <c r="BB343" s="52">
        <f>'Details and Calculations'!Y342</f>
        <v>2</v>
      </c>
      <c r="BC343" s="52" t="str">
        <f>'Details and Calculations'!AC342</f>
        <v xml:space="preserve"> </v>
      </c>
      <c r="BD343" s="52" t="str">
        <f>'Details and Calculations'!AK342</f>
        <v xml:space="preserve"> </v>
      </c>
      <c r="BE343" s="52" t="str">
        <f>'Details and Calculations'!AN342</f>
        <v xml:space="preserve"> </v>
      </c>
      <c r="BF343" s="52" t="str">
        <f>'Details and Calculations'!AP342</f>
        <v xml:space="preserve"> </v>
      </c>
      <c r="BG343" s="52" t="str">
        <f>'Details and Calculations'!AT342</f>
        <v xml:space="preserve"> </v>
      </c>
      <c r="BH343" s="52" t="str">
        <f>'Details and Calculations'!AY342</f>
        <v xml:space="preserve"> </v>
      </c>
      <c r="BI343" s="52" t="str">
        <f>'Details and Calculations'!BB342</f>
        <v xml:space="preserve"> </v>
      </c>
      <c r="BJ343" s="52" t="str">
        <f>'Details and Calculations'!BD342</f>
        <v xml:space="preserve"> </v>
      </c>
      <c r="BK343" s="52">
        <f>'Details and Calculations'!CA342</f>
        <v>1</v>
      </c>
      <c r="BL343" s="43">
        <f>'Details and Calculations'!AA342</f>
        <v>0</v>
      </c>
      <c r="BM343" s="43" t="str">
        <f>'Details and Calculations'!AB342</f>
        <v/>
      </c>
      <c r="BN343" s="43" t="str">
        <f>'Details and Calculations'!AD342</f>
        <v xml:space="preserve"> </v>
      </c>
      <c r="BO343" s="43">
        <f>'Details and Calculations'!AJ342</f>
        <v>0</v>
      </c>
      <c r="BP343" s="43" t="str">
        <f>'Details and Calculations'!AL342</f>
        <v xml:space="preserve"> </v>
      </c>
      <c r="BQ343" s="43">
        <f>'Details and Calculations'!AO342</f>
        <v>0</v>
      </c>
      <c r="BR343" s="43" t="str">
        <f>'Details and Calculations'!AQ342</f>
        <v xml:space="preserve"> </v>
      </c>
      <c r="BS343" s="43">
        <f>'Details and Calculations'!AS342</f>
        <v>0</v>
      </c>
      <c r="BT343" s="43" t="str">
        <f>'Details and Calculations'!AV342</f>
        <v xml:space="preserve"> </v>
      </c>
      <c r="BU343" s="43">
        <f>'Details and Calculations'!AX342</f>
        <v>0</v>
      </c>
      <c r="BV343" s="43" t="str">
        <f>'Details and Calculations'!AZ342</f>
        <v xml:space="preserve"> </v>
      </c>
      <c r="BW343" s="43">
        <f>'Details and Calculations'!BC342</f>
        <v>0</v>
      </c>
      <c r="BX343" s="43" t="str">
        <f>'Details and Calculations'!BE342</f>
        <v xml:space="preserve"> </v>
      </c>
      <c r="BY343" s="43" t="str">
        <f>'Details and Calculations'!BG342</f>
        <v xml:space="preserve"> </v>
      </c>
      <c r="BZ343" s="43" t="str">
        <f>'Details and Calculations'!BH342</f>
        <v xml:space="preserve"> </v>
      </c>
      <c r="CA343" s="43">
        <f>'Details and Calculations'!BJ342</f>
        <v>0</v>
      </c>
      <c r="CB343" s="43" t="str">
        <f>'Details and Calculations'!BK342</f>
        <v/>
      </c>
      <c r="CC343" s="43" t="str">
        <f>'Details and Calculations'!BL342</f>
        <v xml:space="preserve"> </v>
      </c>
      <c r="CD343" s="43" t="str">
        <f>'Details and Calculations'!BN342</f>
        <v xml:space="preserve"> </v>
      </c>
      <c r="CE343" s="43" t="str">
        <f>'Details and Calculations'!BO342</f>
        <v xml:space="preserve"> </v>
      </c>
      <c r="CF343" s="43">
        <f>'Details and Calculations'!BZ342</f>
        <v>1</v>
      </c>
      <c r="CG343" s="43">
        <f>'Details and Calculations'!CB342</f>
        <v>2015</v>
      </c>
      <c r="CH343" s="31"/>
      <c r="CI343" s="53"/>
    </row>
    <row r="344" spans="1:87" x14ac:dyDescent="0.3">
      <c r="A344" s="43">
        <f>'Details and Calculations'!A343</f>
        <v>2017</v>
      </c>
      <c r="B344" s="43" t="str">
        <f>'Details and Calculations'!C343</f>
        <v>Rwanda</v>
      </c>
      <c r="C344" s="43" t="str">
        <f>'Details and Calculations'!D343</f>
        <v>Rulindo</v>
      </c>
      <c r="D344" s="43" t="str">
        <f>'Details and Calculations'!E343</f>
        <v>Rusiga</v>
      </c>
      <c r="E344" s="43" t="str">
        <f>'Details and Calculations'!F343</f>
        <v>Gako</v>
      </c>
      <c r="F344" s="43" t="str">
        <f>'Details and Calculations'!G343</f>
        <v>Rwintare</v>
      </c>
      <c r="G344" s="43" t="str">
        <f>'Details and Calculations'!H343</f>
        <v/>
      </c>
      <c r="H344" s="43" t="str">
        <f>'Details and Calculations'!I343</f>
        <v/>
      </c>
      <c r="I344" s="43" t="str">
        <f>'Details and Calculations'!J343</f>
        <v>kinywamagana pumping network</v>
      </c>
      <c r="J344" s="43">
        <f>'Details and Calculations'!K343</f>
        <v>281</v>
      </c>
      <c r="K344" s="43">
        <f>'Details and Calculations'!O343</f>
        <v>80</v>
      </c>
      <c r="L344" s="43">
        <f>'Details and Calculations'!P344</f>
        <v>164</v>
      </c>
      <c r="M344" s="43" t="str">
        <f>'Details and Calculations'!U343</f>
        <v>Piped Network With Pump</v>
      </c>
      <c r="N344" s="43">
        <f>'Details and Calculations'!V343</f>
        <v>2013</v>
      </c>
      <c r="O344" s="43" t="str">
        <f>'Details and Calculations'!W343</f>
        <v>Governement (District, Wasac) And Water For People</v>
      </c>
      <c r="P344" s="43" t="str">
        <f>'Details and Calculations'!X343</f>
        <v>Spring</v>
      </c>
      <c r="Q344" s="44" t="str">
        <f t="shared" si="156"/>
        <v>Low Risk</v>
      </c>
      <c r="R344" s="44" t="str">
        <f t="shared" si="157"/>
        <v>Low Risk</v>
      </c>
      <c r="S344" s="45" t="str">
        <f t="shared" si="158"/>
        <v>Intermediate Level of Service</v>
      </c>
      <c r="T344" s="62" t="str">
        <f t="shared" si="155"/>
        <v>Low Priority</v>
      </c>
      <c r="U344" s="46">
        <f t="shared" si="159"/>
        <v>7</v>
      </c>
      <c r="V344" s="28" t="str">
        <f t="shared" si="160"/>
        <v>Repair or Replace Components</v>
      </c>
      <c r="W344" s="47" t="str">
        <f t="shared" si="161"/>
        <v xml:space="preserve">Pump, </v>
      </c>
      <c r="X344" s="27" t="str">
        <f t="shared" si="162"/>
        <v>Create Plan To Repair or Replace Components</v>
      </c>
      <c r="Y344" s="48">
        <f t="shared" si="163"/>
        <v>26</v>
      </c>
      <c r="Z344" s="48">
        <f t="shared" si="164"/>
        <v>16</v>
      </c>
      <c r="AA344" s="48">
        <f t="shared" si="165"/>
        <v>26</v>
      </c>
      <c r="AB344" s="48">
        <f t="shared" si="166"/>
        <v>16</v>
      </c>
      <c r="AC344" s="48">
        <f t="shared" si="167"/>
        <v>26</v>
      </c>
      <c r="AD344" s="48">
        <f t="shared" si="168"/>
        <v>3</v>
      </c>
      <c r="AE344" s="48">
        <f t="shared" si="169"/>
        <v>16</v>
      </c>
      <c r="AF344" s="48" t="str">
        <f t="shared" si="170"/>
        <v xml:space="preserve"> </v>
      </c>
      <c r="AG344" s="49" t="str">
        <f t="shared" si="171"/>
        <v/>
      </c>
      <c r="AH344" s="48">
        <f t="shared" si="172"/>
        <v>16</v>
      </c>
      <c r="AI344" s="50">
        <f>'Details and Calculations'!AE343</f>
        <v>1</v>
      </c>
      <c r="AJ344" s="50">
        <f>'Details and Calculations'!AM343</f>
        <v>1</v>
      </c>
      <c r="AK344" s="50">
        <f>'Details and Calculations'!AR343</f>
        <v>1</v>
      </c>
      <c r="AL344" s="50">
        <f>'Details and Calculations'!AW343</f>
        <v>1</v>
      </c>
      <c r="AM344" s="50">
        <f>'Details and Calculations'!BA343</f>
        <v>1</v>
      </c>
      <c r="AN344" s="50">
        <f>'Details and Calculations'!BF343</f>
        <v>2</v>
      </c>
      <c r="AO344" s="50">
        <f>'Details and Calculations'!BI343</f>
        <v>1</v>
      </c>
      <c r="AP344" s="50" t="str">
        <f>'Details and Calculations'!BM343</f>
        <v xml:space="preserve"> </v>
      </c>
      <c r="AQ344" s="50" t="str">
        <f>'Details and Calculations'!BP343</f>
        <v xml:space="preserve"> </v>
      </c>
      <c r="AR344" s="50">
        <f>'Details and Calculations'!CC343</f>
        <v>1</v>
      </c>
      <c r="AS344" s="50">
        <f>'Details and Calculations'!CJ343</f>
        <v>2</v>
      </c>
      <c r="AT344" s="51">
        <f>'Details and Calculations'!T343</f>
        <v>1</v>
      </c>
      <c r="AU344" s="51">
        <f>'Details and Calculations'!Z343</f>
        <v>1</v>
      </c>
      <c r="AV344" s="51">
        <f>'Details and Calculations'!S343</f>
        <v>1</v>
      </c>
      <c r="AW344" s="51">
        <f>'Details and Calculations'!AI343</f>
        <v>1</v>
      </c>
      <c r="AX344" s="51">
        <f>'Details and Calculations'!BY343</f>
        <v>1</v>
      </c>
      <c r="AY344" s="51">
        <f>'Details and Calculations'!CG343</f>
        <v>1</v>
      </c>
      <c r="AZ344" s="51">
        <f>'Details and Calculations'!CI343</f>
        <v>1</v>
      </c>
      <c r="BA344" s="51">
        <f t="shared" si="173"/>
        <v>0</v>
      </c>
      <c r="BB344" s="52">
        <f>'Details and Calculations'!Y343</f>
        <v>7</v>
      </c>
      <c r="BC344" s="52">
        <f>'Details and Calculations'!AC343</f>
        <v>3</v>
      </c>
      <c r="BD344" s="52">
        <f>'Details and Calculations'!AK343</f>
        <v>1</v>
      </c>
      <c r="BE344" s="52">
        <f>'Details and Calculations'!AN343</f>
        <v>1500</v>
      </c>
      <c r="BF344" s="52">
        <f>'Details and Calculations'!AP343</f>
        <v>20</v>
      </c>
      <c r="BG344" s="52">
        <f>'Details and Calculations'!AT343</f>
        <v>25</v>
      </c>
      <c r="BH344" s="52">
        <f>'Details and Calculations'!AY343</f>
        <v>4</v>
      </c>
      <c r="BI344" s="52">
        <f>'Details and Calculations'!BB343</f>
        <v>11000</v>
      </c>
      <c r="BJ344" s="52">
        <f>'Details and Calculations'!BD343</f>
        <v>2</v>
      </c>
      <c r="BK344" s="52">
        <f>'Details and Calculations'!CA343</f>
        <v>1</v>
      </c>
      <c r="BL344" s="43">
        <f>'Details and Calculations'!AA343</f>
        <v>1</v>
      </c>
      <c r="BM344" s="43" t="str">
        <f>'Details and Calculations'!AB343</f>
        <v>"Springbox" --Intake Structure At A Spring</v>
      </c>
      <c r="BN344" s="43">
        <f>'Details and Calculations'!AD343</f>
        <v>2013</v>
      </c>
      <c r="BO344" s="43">
        <f>'Details and Calculations'!AJ343</f>
        <v>1</v>
      </c>
      <c r="BP344" s="43">
        <f>'Details and Calculations'!AL343</f>
        <v>2013</v>
      </c>
      <c r="BQ344" s="43">
        <f>'Details and Calculations'!AO343</f>
        <v>1</v>
      </c>
      <c r="BR344" s="43">
        <f>'Details and Calculations'!AQ343</f>
        <v>2013</v>
      </c>
      <c r="BS344" s="43">
        <f>'Details and Calculations'!AS343</f>
        <v>1</v>
      </c>
      <c r="BT344" s="43">
        <f>'Details and Calculations'!AV343</f>
        <v>2013</v>
      </c>
      <c r="BU344" s="43">
        <f>'Details and Calculations'!AX343</f>
        <v>1</v>
      </c>
      <c r="BV344" s="43">
        <f>'Details and Calculations'!AZ343</f>
        <v>2013</v>
      </c>
      <c r="BW344" s="43">
        <f>'Details and Calculations'!BC343</f>
        <v>1</v>
      </c>
      <c r="BX344" s="43">
        <f>'Details and Calculations'!BE343</f>
        <v>2013</v>
      </c>
      <c r="BY344" s="43">
        <f>'Details and Calculations'!BG343</f>
        <v>1</v>
      </c>
      <c r="BZ344" s="43">
        <f>'Details and Calculations'!BH343</f>
        <v>2013</v>
      </c>
      <c r="CA344" s="43">
        <f>'Details and Calculations'!BJ343</f>
        <v>0</v>
      </c>
      <c r="CB344" s="43" t="str">
        <f>'Details and Calculations'!BK343</f>
        <v/>
      </c>
      <c r="CC344" s="43" t="str">
        <f>'Details and Calculations'!BL343</f>
        <v xml:space="preserve"> </v>
      </c>
      <c r="CD344" s="43" t="str">
        <f>'Details and Calculations'!BN343</f>
        <v xml:space="preserve"> </v>
      </c>
      <c r="CE344" s="43" t="str">
        <f>'Details and Calculations'!BO343</f>
        <v xml:space="preserve"> </v>
      </c>
      <c r="CF344" s="43">
        <f>'Details and Calculations'!BZ343</f>
        <v>1</v>
      </c>
      <c r="CG344" s="43">
        <f>'Details and Calculations'!CB343</f>
        <v>2013</v>
      </c>
      <c r="CH344" s="31"/>
      <c r="CI344" s="53"/>
    </row>
    <row r="345" spans="1:87" x14ac:dyDescent="0.3">
      <c r="A345" s="43">
        <f>'Details and Calculations'!A344</f>
        <v>2017</v>
      </c>
      <c r="B345" s="43" t="str">
        <f>'Details and Calculations'!C344</f>
        <v>Rwanda</v>
      </c>
      <c r="C345" s="43" t="str">
        <f>'Details and Calculations'!D344</f>
        <v>Rulindo</v>
      </c>
      <c r="D345" s="43" t="str">
        <f>'Details and Calculations'!E344</f>
        <v>Shyorongi</v>
      </c>
      <c r="E345" s="43" t="str">
        <f>'Details and Calculations'!F344</f>
        <v>Bugaragara</v>
      </c>
      <c r="F345" s="43" t="str">
        <f>'Details and Calculations'!G344</f>
        <v>Kigarama</v>
      </c>
      <c r="G345" s="43" t="str">
        <f>'Details and Calculations'!H344</f>
        <v/>
      </c>
      <c r="H345" s="43" t="str">
        <f>'Details and Calculations'!I344</f>
        <v/>
      </c>
      <c r="I345" s="43" t="str">
        <f>'Details and Calculations'!J344</f>
        <v>kinywamagana pumping network</v>
      </c>
      <c r="J345" s="43">
        <f>'Details and Calculations'!K344</f>
        <v>233</v>
      </c>
      <c r="K345" s="43">
        <f>'Details and Calculations'!O344</f>
        <v>69</v>
      </c>
      <c r="L345" s="43">
        <f>'Details and Calculations'!P345</f>
        <v>87</v>
      </c>
      <c r="M345" s="43" t="str">
        <f>'Details and Calculations'!U344</f>
        <v>Piped Network With Pump</v>
      </c>
      <c r="N345" s="43">
        <f>'Details and Calculations'!V344</f>
        <v>2013</v>
      </c>
      <c r="O345" s="43" t="str">
        <f>'Details and Calculations'!W344</f>
        <v>Governement (District, Wasac) And Water For People</v>
      </c>
      <c r="P345" s="43" t="str">
        <f>'Details and Calculations'!X344</f>
        <v>Spring</v>
      </c>
      <c r="Q345" s="44" t="str">
        <f t="shared" si="156"/>
        <v>Low Risk</v>
      </c>
      <c r="R345" s="44" t="str">
        <f t="shared" si="157"/>
        <v>Low Risk</v>
      </c>
      <c r="S345" s="45" t="str">
        <f t="shared" si="158"/>
        <v>Intermediate Level of Service</v>
      </c>
      <c r="T345" s="62" t="str">
        <f t="shared" si="155"/>
        <v>Low Priority</v>
      </c>
      <c r="U345" s="46">
        <f t="shared" si="159"/>
        <v>7</v>
      </c>
      <c r="V345" s="28" t="str">
        <f t="shared" si="160"/>
        <v>Repair or Replace Components</v>
      </c>
      <c r="W345" s="47" t="str">
        <f t="shared" si="161"/>
        <v xml:space="preserve">Pump, </v>
      </c>
      <c r="X345" s="27" t="str">
        <f t="shared" si="162"/>
        <v>Create Plan To Repair or Replace Components</v>
      </c>
      <c r="Y345" s="48">
        <f t="shared" si="163"/>
        <v>26</v>
      </c>
      <c r="Z345" s="48">
        <f t="shared" si="164"/>
        <v>16</v>
      </c>
      <c r="AA345" s="48">
        <f t="shared" si="165"/>
        <v>26</v>
      </c>
      <c r="AB345" s="48">
        <f t="shared" si="166"/>
        <v>16</v>
      </c>
      <c r="AC345" s="48">
        <f t="shared" si="167"/>
        <v>26</v>
      </c>
      <c r="AD345" s="48">
        <f t="shared" si="168"/>
        <v>3</v>
      </c>
      <c r="AE345" s="48">
        <f t="shared" si="169"/>
        <v>16</v>
      </c>
      <c r="AF345" s="48" t="str">
        <f t="shared" si="170"/>
        <v xml:space="preserve"> </v>
      </c>
      <c r="AG345" s="49" t="str">
        <f t="shared" si="171"/>
        <v/>
      </c>
      <c r="AH345" s="48">
        <f t="shared" si="172"/>
        <v>16</v>
      </c>
      <c r="AI345" s="50">
        <f>'Details and Calculations'!AE344</f>
        <v>1</v>
      </c>
      <c r="AJ345" s="50">
        <f>'Details and Calculations'!AM344</f>
        <v>1</v>
      </c>
      <c r="AK345" s="50">
        <f>'Details and Calculations'!AR344</f>
        <v>1</v>
      </c>
      <c r="AL345" s="50">
        <f>'Details and Calculations'!AW344</f>
        <v>1</v>
      </c>
      <c r="AM345" s="50">
        <f>'Details and Calculations'!BA344</f>
        <v>1</v>
      </c>
      <c r="AN345" s="50">
        <f>'Details and Calculations'!BF344</f>
        <v>2</v>
      </c>
      <c r="AO345" s="50">
        <f>'Details and Calculations'!BI344</f>
        <v>1</v>
      </c>
      <c r="AP345" s="50" t="str">
        <f>'Details and Calculations'!BM344</f>
        <v xml:space="preserve"> </v>
      </c>
      <c r="AQ345" s="50" t="str">
        <f>'Details and Calculations'!BP344</f>
        <v xml:space="preserve"> </v>
      </c>
      <c r="AR345" s="50">
        <f>'Details and Calculations'!CC344</f>
        <v>1</v>
      </c>
      <c r="AS345" s="50">
        <f>'Details and Calculations'!CJ344</f>
        <v>2</v>
      </c>
      <c r="AT345" s="51">
        <f>'Details and Calculations'!T344</f>
        <v>1</v>
      </c>
      <c r="AU345" s="51">
        <f>'Details and Calculations'!Z344</f>
        <v>1</v>
      </c>
      <c r="AV345" s="51">
        <f>'Details and Calculations'!S344</f>
        <v>1</v>
      </c>
      <c r="AW345" s="51">
        <f>'Details and Calculations'!AI344</f>
        <v>1</v>
      </c>
      <c r="AX345" s="51">
        <f>'Details and Calculations'!BY344</f>
        <v>1</v>
      </c>
      <c r="AY345" s="51">
        <f>'Details and Calculations'!CG344</f>
        <v>1</v>
      </c>
      <c r="AZ345" s="51">
        <f>'Details and Calculations'!CI344</f>
        <v>1</v>
      </c>
      <c r="BA345" s="51">
        <f t="shared" si="173"/>
        <v>0</v>
      </c>
      <c r="BB345" s="52">
        <f>'Details and Calculations'!Y344</f>
        <v>7</v>
      </c>
      <c r="BC345" s="52">
        <f>'Details and Calculations'!AC344</f>
        <v>3</v>
      </c>
      <c r="BD345" s="52">
        <f>'Details and Calculations'!AK344</f>
        <v>1</v>
      </c>
      <c r="BE345" s="52">
        <f>'Details and Calculations'!AN344</f>
        <v>1500</v>
      </c>
      <c r="BF345" s="52">
        <f>'Details and Calculations'!AP344</f>
        <v>20</v>
      </c>
      <c r="BG345" s="52">
        <f>'Details and Calculations'!AT344</f>
        <v>25</v>
      </c>
      <c r="BH345" s="52">
        <f>'Details and Calculations'!AY344</f>
        <v>4</v>
      </c>
      <c r="BI345" s="52">
        <f>'Details and Calculations'!BB344</f>
        <v>11000</v>
      </c>
      <c r="BJ345" s="52">
        <f>'Details and Calculations'!BD344</f>
        <v>2</v>
      </c>
      <c r="BK345" s="52">
        <f>'Details and Calculations'!CA344</f>
        <v>1</v>
      </c>
      <c r="BL345" s="43">
        <f>'Details and Calculations'!AA344</f>
        <v>1</v>
      </c>
      <c r="BM345" s="43" t="str">
        <f>'Details and Calculations'!AB344</f>
        <v>"Springbox" --Intake Structure At A Spring</v>
      </c>
      <c r="BN345" s="43">
        <f>'Details and Calculations'!AD344</f>
        <v>2013</v>
      </c>
      <c r="BO345" s="43">
        <f>'Details and Calculations'!AJ344</f>
        <v>1</v>
      </c>
      <c r="BP345" s="43">
        <f>'Details and Calculations'!AL344</f>
        <v>2013</v>
      </c>
      <c r="BQ345" s="43">
        <f>'Details and Calculations'!AO344</f>
        <v>1</v>
      </c>
      <c r="BR345" s="43">
        <f>'Details and Calculations'!AQ344</f>
        <v>2013</v>
      </c>
      <c r="BS345" s="43">
        <f>'Details and Calculations'!AS344</f>
        <v>1</v>
      </c>
      <c r="BT345" s="43">
        <f>'Details and Calculations'!AV344</f>
        <v>2013</v>
      </c>
      <c r="BU345" s="43">
        <f>'Details and Calculations'!AX344</f>
        <v>1</v>
      </c>
      <c r="BV345" s="43">
        <f>'Details and Calculations'!AZ344</f>
        <v>2013</v>
      </c>
      <c r="BW345" s="43">
        <f>'Details and Calculations'!BC344</f>
        <v>1</v>
      </c>
      <c r="BX345" s="43">
        <f>'Details and Calculations'!BE344</f>
        <v>2013</v>
      </c>
      <c r="BY345" s="43">
        <f>'Details and Calculations'!BG344</f>
        <v>1</v>
      </c>
      <c r="BZ345" s="43">
        <f>'Details and Calculations'!BH344</f>
        <v>2013</v>
      </c>
      <c r="CA345" s="43">
        <f>'Details and Calculations'!BJ344</f>
        <v>0</v>
      </c>
      <c r="CB345" s="43" t="str">
        <f>'Details and Calculations'!BK344</f>
        <v/>
      </c>
      <c r="CC345" s="43" t="str">
        <f>'Details and Calculations'!BL344</f>
        <v xml:space="preserve"> </v>
      </c>
      <c r="CD345" s="43" t="str">
        <f>'Details and Calculations'!BN344</f>
        <v xml:space="preserve"> </v>
      </c>
      <c r="CE345" s="43" t="str">
        <f>'Details and Calculations'!BO344</f>
        <v xml:space="preserve"> </v>
      </c>
      <c r="CF345" s="43">
        <f>'Details and Calculations'!BZ344</f>
        <v>1</v>
      </c>
      <c r="CG345" s="43">
        <f>'Details and Calculations'!CB344</f>
        <v>2013</v>
      </c>
      <c r="CH345" s="31"/>
      <c r="CI345" s="53"/>
    </row>
    <row r="346" spans="1:87" x14ac:dyDescent="0.3">
      <c r="A346" s="43">
        <f>'Details and Calculations'!A345</f>
        <v>2017</v>
      </c>
      <c r="B346" s="43" t="str">
        <f>'Details and Calculations'!C345</f>
        <v>Rwanda</v>
      </c>
      <c r="C346" s="43" t="str">
        <f>'Details and Calculations'!D345</f>
        <v>Rulindo</v>
      </c>
      <c r="D346" s="43" t="str">
        <f>'Details and Calculations'!E345</f>
        <v>Mbogo</v>
      </c>
      <c r="E346" s="43" t="str">
        <f>'Details and Calculations'!F345</f>
        <v>Bukoro</v>
      </c>
      <c r="F346" s="43" t="str">
        <f>'Details and Calculations'!G345</f>
        <v>Gasama</v>
      </c>
      <c r="G346" s="43" t="str">
        <f>'Details and Calculations'!H345</f>
        <v/>
      </c>
      <c r="H346" s="43" t="str">
        <f>'Details and Calculations'!I345</f>
        <v/>
      </c>
      <c r="I346" s="43" t="str">
        <f>'Details and Calculations'!J345</f>
        <v>Gasama</v>
      </c>
      <c r="J346" s="43">
        <f>'Details and Calculations'!K345</f>
        <v>118</v>
      </c>
      <c r="K346" s="43">
        <f>'Details and Calculations'!O345</f>
        <v>31</v>
      </c>
      <c r="L346" s="43" t="str">
        <f>'Details and Calculations'!P346</f>
        <v xml:space="preserve"> </v>
      </c>
      <c r="M346" s="43" t="str">
        <f>'Details and Calculations'!U345</f>
        <v>Piped Network -- Gravity Only</v>
      </c>
      <c r="N346" s="43">
        <f>'Details and Calculations'!V345</f>
        <v>1997</v>
      </c>
      <c r="O346" s="43" t="str">
        <f>'Details and Calculations'!W345</f>
        <v>Governement (District, Wasac) And Water For People</v>
      </c>
      <c r="P346" s="43" t="str">
        <f>'Details and Calculations'!X345</f>
        <v>Spring</v>
      </c>
      <c r="Q346" s="44" t="str">
        <f t="shared" si="156"/>
        <v>Low Risk</v>
      </c>
      <c r="R346" s="44" t="str">
        <f t="shared" si="157"/>
        <v>Low Risk</v>
      </c>
      <c r="S346" s="45" t="str">
        <f t="shared" si="158"/>
        <v>Intermediate Level of Service</v>
      </c>
      <c r="T346" s="62" t="str">
        <f t="shared" si="155"/>
        <v>Low Priority</v>
      </c>
      <c r="U346" s="46">
        <f t="shared" si="159"/>
        <v>6</v>
      </c>
      <c r="V346" s="28" t="str">
        <f t="shared" si="160"/>
        <v>Perform Routine Preventative Maintenance</v>
      </c>
      <c r="W346" s="47" t="str">
        <f t="shared" si="161"/>
        <v/>
      </c>
      <c r="X346" s="27" t="str">
        <f t="shared" si="162"/>
        <v>Maintain O&amp;M and Routine Monitoring</v>
      </c>
      <c r="Y346" s="48">
        <f t="shared" si="163"/>
        <v>29</v>
      </c>
      <c r="Z346" s="48">
        <f t="shared" si="164"/>
        <v>19</v>
      </c>
      <c r="AA346" s="48">
        <f t="shared" si="165"/>
        <v>29</v>
      </c>
      <c r="AB346" s="48">
        <f t="shared" si="166"/>
        <v>19</v>
      </c>
      <c r="AC346" s="48">
        <f t="shared" si="167"/>
        <v>29</v>
      </c>
      <c r="AD346" s="48" t="str">
        <f t="shared" si="168"/>
        <v xml:space="preserve"> </v>
      </c>
      <c r="AE346" s="48" t="str">
        <f t="shared" si="169"/>
        <v xml:space="preserve"> </v>
      </c>
      <c r="AF346" s="48" t="str">
        <f t="shared" si="170"/>
        <v xml:space="preserve"> </v>
      </c>
      <c r="AG346" s="49" t="str">
        <f t="shared" si="171"/>
        <v/>
      </c>
      <c r="AH346" s="48">
        <f t="shared" si="172"/>
        <v>19</v>
      </c>
      <c r="AI346" s="50">
        <f>'Details and Calculations'!AE345</f>
        <v>1</v>
      </c>
      <c r="AJ346" s="50">
        <f>'Details and Calculations'!AM345</f>
        <v>1</v>
      </c>
      <c r="AK346" s="50">
        <f>'Details and Calculations'!AR345</f>
        <v>1</v>
      </c>
      <c r="AL346" s="50">
        <f>'Details and Calculations'!AW345</f>
        <v>1</v>
      </c>
      <c r="AM346" s="50">
        <f>'Details and Calculations'!BA345</f>
        <v>1</v>
      </c>
      <c r="AN346" s="50" t="str">
        <f>'Details and Calculations'!BF345</f>
        <v xml:space="preserve"> </v>
      </c>
      <c r="AO346" s="50" t="str">
        <f>'Details and Calculations'!BI345</f>
        <v xml:space="preserve"> </v>
      </c>
      <c r="AP346" s="50" t="str">
        <f>'Details and Calculations'!BM345</f>
        <v xml:space="preserve"> </v>
      </c>
      <c r="AQ346" s="50" t="str">
        <f>'Details and Calculations'!BP345</f>
        <v xml:space="preserve"> </v>
      </c>
      <c r="AR346" s="50">
        <f>'Details and Calculations'!CC345</f>
        <v>1</v>
      </c>
      <c r="AS346" s="50">
        <f>'Details and Calculations'!CJ345</f>
        <v>2</v>
      </c>
      <c r="AT346" s="51">
        <f>'Details and Calculations'!T345</f>
        <v>1</v>
      </c>
      <c r="AU346" s="51">
        <f>'Details and Calculations'!Z345</f>
        <v>1</v>
      </c>
      <c r="AV346" s="51">
        <f>'Details and Calculations'!S345</f>
        <v>1</v>
      </c>
      <c r="AW346" s="51">
        <f>'Details and Calculations'!AI345</f>
        <v>1</v>
      </c>
      <c r="AX346" s="51">
        <f>'Details and Calculations'!BY345</f>
        <v>1</v>
      </c>
      <c r="AY346" s="51">
        <f>'Details and Calculations'!CG345</f>
        <v>1</v>
      </c>
      <c r="AZ346" s="51">
        <f>'Details and Calculations'!CI345</f>
        <v>0</v>
      </c>
      <c r="BA346" s="51">
        <f t="shared" si="173"/>
        <v>0</v>
      </c>
      <c r="BB346" s="52">
        <f>'Details and Calculations'!Y345</f>
        <v>2</v>
      </c>
      <c r="BC346" s="52">
        <f>'Details and Calculations'!AC345</f>
        <v>2</v>
      </c>
      <c r="BD346" s="52">
        <f>'Details and Calculations'!AK345</f>
        <v>1</v>
      </c>
      <c r="BE346" s="52">
        <f>'Details and Calculations'!AN345</f>
        <v>700</v>
      </c>
      <c r="BF346" s="52">
        <f>'Details and Calculations'!AP345</f>
        <v>1</v>
      </c>
      <c r="BG346" s="52">
        <f>'Details and Calculations'!AT345</f>
        <v>2</v>
      </c>
      <c r="BH346" s="52">
        <f>'Details and Calculations'!AY345</f>
        <v>2</v>
      </c>
      <c r="BI346" s="52">
        <f>'Details and Calculations'!BB345</f>
        <v>800</v>
      </c>
      <c r="BJ346" s="52" t="str">
        <f>'Details and Calculations'!BD345</f>
        <v xml:space="preserve"> </v>
      </c>
      <c r="BK346" s="52">
        <f>'Details and Calculations'!CA345</f>
        <v>5</v>
      </c>
      <c r="BL346" s="43">
        <f>'Details and Calculations'!AA345</f>
        <v>1</v>
      </c>
      <c r="BM346" s="43" t="str">
        <f>'Details and Calculations'!AB345</f>
        <v>Start And Collection Chamber</v>
      </c>
      <c r="BN346" s="43">
        <f>'Details and Calculations'!AD345</f>
        <v>2016</v>
      </c>
      <c r="BO346" s="43">
        <f>'Details and Calculations'!AJ345</f>
        <v>1</v>
      </c>
      <c r="BP346" s="43">
        <f>'Details and Calculations'!AL345</f>
        <v>2016</v>
      </c>
      <c r="BQ346" s="43">
        <f>'Details and Calculations'!AO345</f>
        <v>1</v>
      </c>
      <c r="BR346" s="43">
        <f>'Details and Calculations'!AQ345</f>
        <v>2016</v>
      </c>
      <c r="BS346" s="43">
        <f>'Details and Calculations'!AS345</f>
        <v>1</v>
      </c>
      <c r="BT346" s="43">
        <f>'Details and Calculations'!AV345</f>
        <v>2016</v>
      </c>
      <c r="BU346" s="43">
        <f>'Details and Calculations'!AX345</f>
        <v>1</v>
      </c>
      <c r="BV346" s="43">
        <f>'Details and Calculations'!AZ345</f>
        <v>2016</v>
      </c>
      <c r="BW346" s="43">
        <f>'Details and Calculations'!BC345</f>
        <v>0</v>
      </c>
      <c r="BX346" s="43" t="str">
        <f>'Details and Calculations'!BE345</f>
        <v xml:space="preserve"> </v>
      </c>
      <c r="BY346" s="43" t="str">
        <f>'Details and Calculations'!BG345</f>
        <v xml:space="preserve"> </v>
      </c>
      <c r="BZ346" s="43" t="str">
        <f>'Details and Calculations'!BH345</f>
        <v xml:space="preserve"> </v>
      </c>
      <c r="CA346" s="43">
        <f>'Details and Calculations'!BJ345</f>
        <v>0</v>
      </c>
      <c r="CB346" s="43" t="str">
        <f>'Details and Calculations'!BK345</f>
        <v/>
      </c>
      <c r="CC346" s="43" t="str">
        <f>'Details and Calculations'!BL345</f>
        <v xml:space="preserve"> </v>
      </c>
      <c r="CD346" s="43" t="str">
        <f>'Details and Calculations'!BN345</f>
        <v xml:space="preserve"> </v>
      </c>
      <c r="CE346" s="43" t="str">
        <f>'Details and Calculations'!BO345</f>
        <v xml:space="preserve"> </v>
      </c>
      <c r="CF346" s="43">
        <f>'Details and Calculations'!BZ345</f>
        <v>1</v>
      </c>
      <c r="CG346" s="43">
        <f>'Details and Calculations'!CB345</f>
        <v>2016</v>
      </c>
      <c r="CH346" s="31"/>
      <c r="CI346" s="53"/>
    </row>
    <row r="347" spans="1:87" x14ac:dyDescent="0.3">
      <c r="A347" s="43">
        <f>'Details and Calculations'!A346</f>
        <v>2017</v>
      </c>
      <c r="B347" s="43" t="str">
        <f>'Details and Calculations'!C346</f>
        <v>Rwanda</v>
      </c>
      <c r="C347" s="43" t="str">
        <f>'Details and Calculations'!D346</f>
        <v>Rulindo</v>
      </c>
      <c r="D347" s="43" t="str">
        <f>'Details and Calculations'!E346</f>
        <v>Burega</v>
      </c>
      <c r="E347" s="43" t="str">
        <f>'Details and Calculations'!F346</f>
        <v>Karengeli</v>
      </c>
      <c r="F347" s="43" t="str">
        <f>'Details and Calculations'!G346</f>
        <v>Kiziba</v>
      </c>
      <c r="G347" s="43" t="str">
        <f>'Details and Calculations'!H346</f>
        <v/>
      </c>
      <c r="H347" s="43" t="str">
        <f>'Details and Calculations'!I346</f>
        <v/>
      </c>
      <c r="I347" s="43" t="str">
        <f>'Details and Calculations'!J346</f>
        <v>Rwamugaza</v>
      </c>
      <c r="J347" s="43">
        <f>'Details and Calculations'!K346</f>
        <v>400</v>
      </c>
      <c r="K347" s="43">
        <f>'Details and Calculations'!O346</f>
        <v>400</v>
      </c>
      <c r="L347" s="43">
        <f>'Details and Calculations'!P347</f>
        <v>46</v>
      </c>
      <c r="M347" s="43" t="str">
        <f>'Details and Calculations'!U346</f>
        <v>Piped Network -- Gravity Only</v>
      </c>
      <c r="N347" s="43">
        <f>'Details and Calculations'!V346</f>
        <v>2003</v>
      </c>
      <c r="O347" s="43" t="str">
        <f>'Details and Calculations'!W346</f>
        <v>Government</v>
      </c>
      <c r="P347" s="43" t="str">
        <f>'Details and Calculations'!X346</f>
        <v>Spring</v>
      </c>
      <c r="Q347" s="44" t="str">
        <f t="shared" si="156"/>
        <v>Low Risk</v>
      </c>
      <c r="R347" s="44" t="str">
        <f t="shared" si="157"/>
        <v>Low Risk</v>
      </c>
      <c r="S347" s="45" t="str">
        <f t="shared" si="158"/>
        <v>Basic Level of Service</v>
      </c>
      <c r="T347" s="62" t="str">
        <f t="shared" si="155"/>
        <v>Medium Priority</v>
      </c>
      <c r="U347" s="46">
        <f t="shared" si="159"/>
        <v>5</v>
      </c>
      <c r="V347" s="28" t="str">
        <f t="shared" si="160"/>
        <v>Repair or Replace Components</v>
      </c>
      <c r="W347" s="47" t="str">
        <f t="shared" si="161"/>
        <v>Kiosk/Tap Stand</v>
      </c>
      <c r="X347" s="27" t="str">
        <f t="shared" si="162"/>
        <v>Create Plan To Repair or Replace Components</v>
      </c>
      <c r="Y347" s="48">
        <f t="shared" si="163"/>
        <v>16</v>
      </c>
      <c r="Z347" s="48">
        <f t="shared" si="164"/>
        <v>6</v>
      </c>
      <c r="AA347" s="48">
        <f t="shared" si="165"/>
        <v>16</v>
      </c>
      <c r="AB347" s="48">
        <f t="shared" si="166"/>
        <v>6</v>
      </c>
      <c r="AC347" s="48" t="str">
        <f t="shared" si="167"/>
        <v xml:space="preserve"> </v>
      </c>
      <c r="AD347" s="48" t="str">
        <f t="shared" si="168"/>
        <v xml:space="preserve"> </v>
      </c>
      <c r="AE347" s="48" t="str">
        <f t="shared" si="169"/>
        <v xml:space="preserve"> </v>
      </c>
      <c r="AF347" s="48" t="str">
        <f t="shared" si="170"/>
        <v xml:space="preserve"> </v>
      </c>
      <c r="AG347" s="49" t="str">
        <f t="shared" si="171"/>
        <v/>
      </c>
      <c r="AH347" s="48">
        <f t="shared" si="172"/>
        <v>6</v>
      </c>
      <c r="AI347" s="50">
        <f>'Details and Calculations'!AE346</f>
        <v>1</v>
      </c>
      <c r="AJ347" s="50">
        <f>'Details and Calculations'!AM346</f>
        <v>1</v>
      </c>
      <c r="AK347" s="50">
        <f>'Details and Calculations'!AR346</f>
        <v>1</v>
      </c>
      <c r="AL347" s="50">
        <f>'Details and Calculations'!AW346</f>
        <v>1</v>
      </c>
      <c r="AM347" s="50" t="str">
        <f>'Details and Calculations'!BA346</f>
        <v xml:space="preserve"> </v>
      </c>
      <c r="AN347" s="50" t="str">
        <f>'Details and Calculations'!BF346</f>
        <v xml:space="preserve"> </v>
      </c>
      <c r="AO347" s="50" t="str">
        <f>'Details and Calculations'!BI346</f>
        <v xml:space="preserve"> </v>
      </c>
      <c r="AP347" s="50" t="str">
        <f>'Details and Calculations'!BM346</f>
        <v xml:space="preserve"> </v>
      </c>
      <c r="AQ347" s="50" t="str">
        <f>'Details and Calculations'!BP346</f>
        <v xml:space="preserve"> </v>
      </c>
      <c r="AR347" s="50">
        <f>'Details and Calculations'!CC346</f>
        <v>2</v>
      </c>
      <c r="AS347" s="50">
        <f>'Details and Calculations'!CJ346</f>
        <v>2</v>
      </c>
      <c r="AT347" s="51">
        <f>'Details and Calculations'!T346</f>
        <v>1</v>
      </c>
      <c r="AU347" s="51">
        <f>'Details and Calculations'!Z346</f>
        <v>1</v>
      </c>
      <c r="AV347" s="51">
        <f>'Details and Calculations'!S346</f>
        <v>0</v>
      </c>
      <c r="AW347" s="51">
        <f>'Details and Calculations'!AI346</f>
        <v>1</v>
      </c>
      <c r="AX347" s="51">
        <f>'Details and Calculations'!BY346</f>
        <v>1</v>
      </c>
      <c r="AY347" s="51">
        <f>'Details and Calculations'!CG346</f>
        <v>1</v>
      </c>
      <c r="AZ347" s="51">
        <f>'Details and Calculations'!CI346</f>
        <v>0</v>
      </c>
      <c r="BA347" s="51">
        <f t="shared" si="173"/>
        <v>0</v>
      </c>
      <c r="BB347" s="52">
        <f>'Details and Calculations'!Y346</f>
        <v>2</v>
      </c>
      <c r="BC347" s="52">
        <f>'Details and Calculations'!AC346</f>
        <v>2</v>
      </c>
      <c r="BD347" s="52">
        <f>'Details and Calculations'!AK346</f>
        <v>1</v>
      </c>
      <c r="BE347" s="52">
        <f>'Details and Calculations'!AN346</f>
        <v>8000</v>
      </c>
      <c r="BF347" s="52">
        <f>'Details and Calculations'!AP346</f>
        <v>20</v>
      </c>
      <c r="BG347" s="52">
        <f>'Details and Calculations'!AT346</f>
        <v>16</v>
      </c>
      <c r="BH347" s="52" t="str">
        <f>'Details and Calculations'!AY346</f>
        <v xml:space="preserve"> </v>
      </c>
      <c r="BI347" s="52" t="str">
        <f>'Details and Calculations'!BB346</f>
        <v xml:space="preserve"> </v>
      </c>
      <c r="BJ347" s="52" t="str">
        <f>'Details and Calculations'!BD346</f>
        <v xml:space="preserve"> </v>
      </c>
      <c r="BK347" s="52">
        <f>'Details and Calculations'!CA346</f>
        <v>1</v>
      </c>
      <c r="BL347" s="43">
        <f>'Details and Calculations'!AA346</f>
        <v>1</v>
      </c>
      <c r="BM347" s="43" t="str">
        <f>'Details and Calculations'!AB346</f>
        <v/>
      </c>
      <c r="BN347" s="43">
        <f>'Details and Calculations'!AD346</f>
        <v>2003</v>
      </c>
      <c r="BO347" s="43">
        <f>'Details and Calculations'!AJ346</f>
        <v>1</v>
      </c>
      <c r="BP347" s="43">
        <f>'Details and Calculations'!AL346</f>
        <v>2003</v>
      </c>
      <c r="BQ347" s="43">
        <f>'Details and Calculations'!AO346</f>
        <v>1</v>
      </c>
      <c r="BR347" s="43">
        <f>'Details and Calculations'!AQ346</f>
        <v>2003</v>
      </c>
      <c r="BS347" s="43">
        <f>'Details and Calculations'!AS346</f>
        <v>1</v>
      </c>
      <c r="BT347" s="43">
        <f>'Details and Calculations'!AV346</f>
        <v>2003</v>
      </c>
      <c r="BU347" s="43">
        <f>'Details and Calculations'!AX346</f>
        <v>0</v>
      </c>
      <c r="BV347" s="43" t="str">
        <f>'Details and Calculations'!AZ346</f>
        <v xml:space="preserve"> </v>
      </c>
      <c r="BW347" s="43">
        <f>'Details and Calculations'!BC346</f>
        <v>0</v>
      </c>
      <c r="BX347" s="43" t="str">
        <f>'Details and Calculations'!BE346</f>
        <v xml:space="preserve"> </v>
      </c>
      <c r="BY347" s="43" t="str">
        <f>'Details and Calculations'!BG346</f>
        <v xml:space="preserve"> </v>
      </c>
      <c r="BZ347" s="43" t="str">
        <f>'Details and Calculations'!BH346</f>
        <v xml:space="preserve"> </v>
      </c>
      <c r="CA347" s="43">
        <f>'Details and Calculations'!BJ346</f>
        <v>0</v>
      </c>
      <c r="CB347" s="43" t="str">
        <f>'Details and Calculations'!BK346</f>
        <v/>
      </c>
      <c r="CC347" s="43" t="str">
        <f>'Details and Calculations'!BL346</f>
        <v xml:space="preserve"> </v>
      </c>
      <c r="CD347" s="43" t="str">
        <f>'Details and Calculations'!BN346</f>
        <v xml:space="preserve"> </v>
      </c>
      <c r="CE347" s="43" t="str">
        <f>'Details and Calculations'!BO346</f>
        <v xml:space="preserve"> </v>
      </c>
      <c r="CF347" s="43">
        <f>'Details and Calculations'!BZ346</f>
        <v>1</v>
      </c>
      <c r="CG347" s="43">
        <f>'Details and Calculations'!CB346</f>
        <v>2003</v>
      </c>
      <c r="CH347" s="31"/>
      <c r="CI347" s="53"/>
    </row>
    <row r="348" spans="1:87" x14ac:dyDescent="0.3">
      <c r="A348" s="43">
        <f>'Details and Calculations'!A347</f>
        <v>2017</v>
      </c>
      <c r="B348" s="43" t="str">
        <f>'Details and Calculations'!C347</f>
        <v>Rwanda</v>
      </c>
      <c r="C348" s="43" t="str">
        <f>'Details and Calculations'!D347</f>
        <v>Rulindo</v>
      </c>
      <c r="D348" s="43" t="str">
        <f>'Details and Calculations'!E347</f>
        <v>Buyoga</v>
      </c>
      <c r="E348" s="43" t="str">
        <f>'Details and Calculations'!F347</f>
        <v>Butare</v>
      </c>
      <c r="F348" s="43" t="str">
        <f>'Details and Calculations'!G347</f>
        <v>Kankanga</v>
      </c>
      <c r="G348" s="43" t="str">
        <f>'Details and Calculations'!H347</f>
        <v/>
      </c>
      <c r="H348" s="43" t="str">
        <f>'Details and Calculations'!I347</f>
        <v/>
      </c>
      <c r="I348" s="43" t="str">
        <f>'Details and Calculations'!J347</f>
        <v>nyiragahera</v>
      </c>
      <c r="J348" s="43">
        <f>'Details and Calculations'!K347</f>
        <v>151</v>
      </c>
      <c r="K348" s="43">
        <f>'Details and Calculations'!O347</f>
        <v>105</v>
      </c>
      <c r="L348" s="43">
        <f>'Details and Calculations'!P348</f>
        <v>29</v>
      </c>
      <c r="M348" s="43" t="str">
        <f>'Details and Calculations'!U347</f>
        <v>Piped Network With Pump</v>
      </c>
      <c r="N348" s="43">
        <f>'Details and Calculations'!V347</f>
        <v>2014</v>
      </c>
      <c r="O348" s="43" t="str">
        <f>'Details and Calculations'!W347</f>
        <v>Governement (District, Wasac) And Water For People</v>
      </c>
      <c r="P348" s="43" t="str">
        <f>'Details and Calculations'!X347</f>
        <v>Spring</v>
      </c>
      <c r="Q348" s="44" t="str">
        <f t="shared" si="156"/>
        <v>Low Risk</v>
      </c>
      <c r="R348" s="44" t="str">
        <f t="shared" si="157"/>
        <v>Low Risk</v>
      </c>
      <c r="S348" s="45" t="str">
        <f t="shared" si="158"/>
        <v>High Level of Service</v>
      </c>
      <c r="T348" s="62" t="str">
        <f t="shared" si="155"/>
        <v>Low Priority</v>
      </c>
      <c r="U348" s="46">
        <f t="shared" si="159"/>
        <v>8</v>
      </c>
      <c r="V348" s="28" t="str">
        <f t="shared" si="160"/>
        <v>Perform Routine Preventative Maintenance</v>
      </c>
      <c r="W348" s="47" t="str">
        <f t="shared" si="161"/>
        <v/>
      </c>
      <c r="X348" s="27" t="str">
        <f t="shared" si="162"/>
        <v>Maintain O&amp;M and Routine Monitoring</v>
      </c>
      <c r="Y348" s="48">
        <f t="shared" si="163"/>
        <v>27</v>
      </c>
      <c r="Z348" s="48">
        <f t="shared" si="164"/>
        <v>17</v>
      </c>
      <c r="AA348" s="48">
        <f t="shared" si="165"/>
        <v>27</v>
      </c>
      <c r="AB348" s="48" t="str">
        <f t="shared" si="166"/>
        <v xml:space="preserve"> </v>
      </c>
      <c r="AC348" s="48">
        <f t="shared" si="167"/>
        <v>27</v>
      </c>
      <c r="AD348" s="48">
        <f t="shared" si="168"/>
        <v>4</v>
      </c>
      <c r="AE348" s="48">
        <f t="shared" si="169"/>
        <v>17</v>
      </c>
      <c r="AF348" s="48" t="str">
        <f t="shared" si="170"/>
        <v xml:space="preserve"> </v>
      </c>
      <c r="AG348" s="49" t="str">
        <f t="shared" si="171"/>
        <v/>
      </c>
      <c r="AH348" s="48">
        <f t="shared" si="172"/>
        <v>17</v>
      </c>
      <c r="AI348" s="50">
        <f>'Details and Calculations'!AE347</f>
        <v>1</v>
      </c>
      <c r="AJ348" s="50">
        <f>'Details and Calculations'!AM347</f>
        <v>1</v>
      </c>
      <c r="AK348" s="50">
        <f>'Details and Calculations'!AR347</f>
        <v>1</v>
      </c>
      <c r="AL348" s="50" t="str">
        <f>'Details and Calculations'!AW347</f>
        <v xml:space="preserve"> </v>
      </c>
      <c r="AM348" s="50">
        <f>'Details and Calculations'!BA347</f>
        <v>1</v>
      </c>
      <c r="AN348" s="50">
        <f>'Details and Calculations'!BF347</f>
        <v>1</v>
      </c>
      <c r="AO348" s="50">
        <f>'Details and Calculations'!BI347</f>
        <v>1</v>
      </c>
      <c r="AP348" s="50" t="str">
        <f>'Details and Calculations'!BM347</f>
        <v xml:space="preserve"> </v>
      </c>
      <c r="AQ348" s="50" t="str">
        <f>'Details and Calculations'!BP347</f>
        <v xml:space="preserve"> </v>
      </c>
      <c r="AR348" s="50">
        <f>'Details and Calculations'!CC347</f>
        <v>1</v>
      </c>
      <c r="AS348" s="50">
        <f>'Details and Calculations'!CJ347</f>
        <v>1</v>
      </c>
      <c r="AT348" s="51">
        <f>'Details and Calculations'!T347</f>
        <v>1</v>
      </c>
      <c r="AU348" s="51">
        <f>'Details and Calculations'!Z347</f>
        <v>1</v>
      </c>
      <c r="AV348" s="51">
        <f>'Details and Calculations'!S347</f>
        <v>1</v>
      </c>
      <c r="AW348" s="51">
        <f>'Details and Calculations'!AI347</f>
        <v>1</v>
      </c>
      <c r="AX348" s="51">
        <f>'Details and Calculations'!BY347</f>
        <v>1</v>
      </c>
      <c r="AY348" s="51">
        <f>'Details and Calculations'!CG347</f>
        <v>1</v>
      </c>
      <c r="AZ348" s="51">
        <f>'Details and Calculations'!CI347</f>
        <v>1</v>
      </c>
      <c r="BA348" s="51">
        <f t="shared" si="173"/>
        <v>1</v>
      </c>
      <c r="BB348" s="52">
        <f>'Details and Calculations'!Y347</f>
        <v>1</v>
      </c>
      <c r="BC348" s="52">
        <f>'Details and Calculations'!AC347</f>
        <v>1</v>
      </c>
      <c r="BD348" s="52">
        <f>'Details and Calculations'!AK347</f>
        <v>3</v>
      </c>
      <c r="BE348" s="52">
        <f>'Details and Calculations'!AN347</f>
        <v>9000</v>
      </c>
      <c r="BF348" s="52">
        <f>'Details and Calculations'!AP347</f>
        <v>11</v>
      </c>
      <c r="BG348" s="52" t="str">
        <f>'Details and Calculations'!AT347</f>
        <v xml:space="preserve"> </v>
      </c>
      <c r="BH348" s="52">
        <f>'Details and Calculations'!AY347</f>
        <v>3</v>
      </c>
      <c r="BI348" s="52">
        <f>'Details and Calculations'!BB347</f>
        <v>9000</v>
      </c>
      <c r="BJ348" s="52">
        <f>'Details and Calculations'!BD347</f>
        <v>2</v>
      </c>
      <c r="BK348" s="52">
        <f>'Details and Calculations'!CA347</f>
        <v>2</v>
      </c>
      <c r="BL348" s="43">
        <f>'Details and Calculations'!AA347</f>
        <v>1</v>
      </c>
      <c r="BM348" s="43" t="str">
        <f>'Details and Calculations'!AB347</f>
        <v>"Springbox" --Intake Structure At A Spring</v>
      </c>
      <c r="BN348" s="43">
        <f>'Details and Calculations'!AD347</f>
        <v>2014</v>
      </c>
      <c r="BO348" s="43">
        <f>'Details and Calculations'!AJ347</f>
        <v>1</v>
      </c>
      <c r="BP348" s="43">
        <f>'Details and Calculations'!AL347</f>
        <v>2014</v>
      </c>
      <c r="BQ348" s="43">
        <f>'Details and Calculations'!AO347</f>
        <v>1</v>
      </c>
      <c r="BR348" s="43">
        <f>'Details and Calculations'!AQ347</f>
        <v>2014</v>
      </c>
      <c r="BS348" s="43">
        <f>'Details and Calculations'!AS347</f>
        <v>0</v>
      </c>
      <c r="BT348" s="43" t="str">
        <f>'Details and Calculations'!AV347</f>
        <v xml:space="preserve"> </v>
      </c>
      <c r="BU348" s="43">
        <f>'Details and Calculations'!AX347</f>
        <v>1</v>
      </c>
      <c r="BV348" s="43">
        <f>'Details and Calculations'!AZ347</f>
        <v>2014</v>
      </c>
      <c r="BW348" s="43">
        <f>'Details and Calculations'!BC347</f>
        <v>1</v>
      </c>
      <c r="BX348" s="43">
        <f>'Details and Calculations'!BE347</f>
        <v>2014</v>
      </c>
      <c r="BY348" s="43">
        <f>'Details and Calculations'!BG347</f>
        <v>1</v>
      </c>
      <c r="BZ348" s="43">
        <f>'Details and Calculations'!BH347</f>
        <v>2014</v>
      </c>
      <c r="CA348" s="43">
        <f>'Details and Calculations'!BJ347</f>
        <v>0</v>
      </c>
      <c r="CB348" s="43" t="str">
        <f>'Details and Calculations'!BK347</f>
        <v/>
      </c>
      <c r="CC348" s="43" t="str">
        <f>'Details and Calculations'!BL347</f>
        <v xml:space="preserve"> </v>
      </c>
      <c r="CD348" s="43" t="str">
        <f>'Details and Calculations'!BN347</f>
        <v xml:space="preserve"> </v>
      </c>
      <c r="CE348" s="43" t="str">
        <f>'Details and Calculations'!BO347</f>
        <v xml:space="preserve"> </v>
      </c>
      <c r="CF348" s="43">
        <f>'Details and Calculations'!BZ347</f>
        <v>1</v>
      </c>
      <c r="CG348" s="43">
        <f>'Details and Calculations'!CB347</f>
        <v>2014</v>
      </c>
      <c r="CH348" s="31"/>
      <c r="CI348" s="53"/>
    </row>
    <row r="349" spans="1:87" x14ac:dyDescent="0.3">
      <c r="A349" s="43">
        <f>'Details and Calculations'!A348</f>
        <v>2017</v>
      </c>
      <c r="B349" s="43" t="str">
        <f>'Details and Calculations'!C348</f>
        <v>Rwanda</v>
      </c>
      <c r="C349" s="43" t="str">
        <f>'Details and Calculations'!D348</f>
        <v>Rulindo</v>
      </c>
      <c r="D349" s="43" t="str">
        <f>'Details and Calculations'!E348</f>
        <v>Base</v>
      </c>
      <c r="E349" s="43" t="str">
        <f>'Details and Calculations'!F348</f>
        <v>Rwamahwa</v>
      </c>
      <c r="F349" s="43" t="str">
        <f>'Details and Calculations'!G348</f>
        <v>Mutima</v>
      </c>
      <c r="G349" s="43" t="str">
        <f>'Details and Calculations'!H348</f>
        <v/>
      </c>
      <c r="H349" s="43" t="str">
        <f>'Details and Calculations'!I348</f>
        <v/>
      </c>
      <c r="I349" s="43" t="str">
        <f>'Details and Calculations'!J348</f>
        <v>Rutare I</v>
      </c>
      <c r="J349" s="43">
        <f>'Details and Calculations'!K348</f>
        <v>169</v>
      </c>
      <c r="K349" s="43">
        <f>'Details and Calculations'!O348</f>
        <v>140</v>
      </c>
      <c r="L349" s="43">
        <f>'Details and Calculations'!P349</f>
        <v>43</v>
      </c>
      <c r="M349" s="43" t="str">
        <f>'Details and Calculations'!U348</f>
        <v>Piped Network -- Gravity Only</v>
      </c>
      <c r="N349" s="43">
        <f>'Details and Calculations'!V348</f>
        <v>2016</v>
      </c>
      <c r="O349" s="43" t="str">
        <f>'Details and Calculations'!W348</f>
        <v/>
      </c>
      <c r="P349" s="43" t="str">
        <f>'Details and Calculations'!X348</f>
        <v>Spring</v>
      </c>
      <c r="Q349" s="44" t="str">
        <f t="shared" si="156"/>
        <v>Low Risk</v>
      </c>
      <c r="R349" s="44" t="str">
        <f t="shared" si="157"/>
        <v>Low Risk</v>
      </c>
      <c r="S349" s="45" t="str">
        <f t="shared" si="158"/>
        <v>High Level of Service</v>
      </c>
      <c r="T349" s="62" t="str">
        <f t="shared" si="155"/>
        <v>Low Priority</v>
      </c>
      <c r="U349" s="46">
        <f t="shared" si="159"/>
        <v>8</v>
      </c>
      <c r="V349" s="28" t="str">
        <f t="shared" si="160"/>
        <v>Perform Routine Preventative Maintenance</v>
      </c>
      <c r="W349" s="47" t="str">
        <f t="shared" si="161"/>
        <v/>
      </c>
      <c r="X349" s="27" t="str">
        <f t="shared" si="162"/>
        <v>Maintain O&amp;M and Routine Monitoring</v>
      </c>
      <c r="Y349" s="48">
        <f t="shared" si="163"/>
        <v>29</v>
      </c>
      <c r="Z349" s="48" t="str">
        <f t="shared" si="164"/>
        <v xml:space="preserve"> </v>
      </c>
      <c r="AA349" s="48" t="str">
        <f t="shared" si="165"/>
        <v xml:space="preserve"> </v>
      </c>
      <c r="AB349" s="48" t="str">
        <f t="shared" si="166"/>
        <v xml:space="preserve"> </v>
      </c>
      <c r="AC349" s="48" t="str">
        <f t="shared" si="167"/>
        <v xml:space="preserve"> </v>
      </c>
      <c r="AD349" s="48" t="str">
        <f t="shared" si="168"/>
        <v xml:space="preserve"> </v>
      </c>
      <c r="AE349" s="48" t="str">
        <f t="shared" si="169"/>
        <v xml:space="preserve"> </v>
      </c>
      <c r="AF349" s="48" t="str">
        <f t="shared" si="170"/>
        <v xml:space="preserve"> </v>
      </c>
      <c r="AG349" s="49" t="str">
        <f t="shared" si="171"/>
        <v/>
      </c>
      <c r="AH349" s="48">
        <f t="shared" si="172"/>
        <v>19</v>
      </c>
      <c r="AI349" s="50">
        <f>'Details and Calculations'!AE348</f>
        <v>1</v>
      </c>
      <c r="AJ349" s="50" t="str">
        <f>'Details and Calculations'!AM348</f>
        <v xml:space="preserve"> </v>
      </c>
      <c r="AK349" s="50" t="str">
        <f>'Details and Calculations'!AR348</f>
        <v xml:space="preserve"> </v>
      </c>
      <c r="AL349" s="50" t="str">
        <f>'Details and Calculations'!AW348</f>
        <v xml:space="preserve"> </v>
      </c>
      <c r="AM349" s="50" t="str">
        <f>'Details and Calculations'!BA348</f>
        <v xml:space="preserve"> </v>
      </c>
      <c r="AN349" s="50" t="str">
        <f>'Details and Calculations'!BF348</f>
        <v xml:space="preserve"> </v>
      </c>
      <c r="AO349" s="50" t="str">
        <f>'Details and Calculations'!BI348</f>
        <v xml:space="preserve"> </v>
      </c>
      <c r="AP349" s="50" t="str">
        <f>'Details and Calculations'!BM348</f>
        <v xml:space="preserve"> </v>
      </c>
      <c r="AQ349" s="50" t="str">
        <f>'Details and Calculations'!BP348</f>
        <v xml:space="preserve"> </v>
      </c>
      <c r="AR349" s="50">
        <f>'Details and Calculations'!CC348</f>
        <v>1</v>
      </c>
      <c r="AS349" s="50">
        <f>'Details and Calculations'!CJ348</f>
        <v>1</v>
      </c>
      <c r="AT349" s="51">
        <f>'Details and Calculations'!T348</f>
        <v>1</v>
      </c>
      <c r="AU349" s="51">
        <f>'Details and Calculations'!Z348</f>
        <v>1</v>
      </c>
      <c r="AV349" s="51">
        <f>'Details and Calculations'!S348</f>
        <v>1</v>
      </c>
      <c r="AW349" s="51">
        <f>'Details and Calculations'!AI348</f>
        <v>1</v>
      </c>
      <c r="AX349" s="51">
        <f>'Details and Calculations'!BY348</f>
        <v>1</v>
      </c>
      <c r="AY349" s="51">
        <f>'Details and Calculations'!CG348</f>
        <v>1</v>
      </c>
      <c r="AZ349" s="51">
        <f>'Details and Calculations'!CI348</f>
        <v>1</v>
      </c>
      <c r="BA349" s="51">
        <f t="shared" si="173"/>
        <v>1</v>
      </c>
      <c r="BB349" s="52">
        <f>'Details and Calculations'!Y348</f>
        <v>1</v>
      </c>
      <c r="BC349" s="52">
        <f>'Details and Calculations'!AC348</f>
        <v>1</v>
      </c>
      <c r="BD349" s="52" t="str">
        <f>'Details and Calculations'!AK348</f>
        <v xml:space="preserve"> </v>
      </c>
      <c r="BE349" s="52" t="str">
        <f>'Details and Calculations'!AN348</f>
        <v xml:space="preserve"> </v>
      </c>
      <c r="BF349" s="52" t="str">
        <f>'Details and Calculations'!AP348</f>
        <v xml:space="preserve"> </v>
      </c>
      <c r="BG349" s="52" t="str">
        <f>'Details and Calculations'!AT348</f>
        <v xml:space="preserve"> </v>
      </c>
      <c r="BH349" s="52" t="str">
        <f>'Details and Calculations'!AY348</f>
        <v xml:space="preserve"> </v>
      </c>
      <c r="BI349" s="52" t="str">
        <f>'Details and Calculations'!BB348</f>
        <v xml:space="preserve"> </v>
      </c>
      <c r="BJ349" s="52" t="str">
        <f>'Details and Calculations'!BD348</f>
        <v xml:space="preserve"> </v>
      </c>
      <c r="BK349" s="52">
        <f>'Details and Calculations'!CA348</f>
        <v>2</v>
      </c>
      <c r="BL349" s="43">
        <f>'Details and Calculations'!AA348</f>
        <v>1</v>
      </c>
      <c r="BM349" s="43" t="str">
        <f>'Details and Calculations'!AB348</f>
        <v>"Springbox" --Intake Structure At A Spring</v>
      </c>
      <c r="BN349" s="43">
        <f>'Details and Calculations'!AD348</f>
        <v>2016</v>
      </c>
      <c r="BO349" s="43">
        <f>'Details and Calculations'!AJ348</f>
        <v>0</v>
      </c>
      <c r="BP349" s="43" t="str">
        <f>'Details and Calculations'!AL348</f>
        <v xml:space="preserve"> </v>
      </c>
      <c r="BQ349" s="43">
        <f>'Details and Calculations'!AO348</f>
        <v>0</v>
      </c>
      <c r="BR349" s="43" t="str">
        <f>'Details and Calculations'!AQ348</f>
        <v xml:space="preserve"> </v>
      </c>
      <c r="BS349" s="43">
        <f>'Details and Calculations'!AS348</f>
        <v>0</v>
      </c>
      <c r="BT349" s="43" t="str">
        <f>'Details and Calculations'!AV348</f>
        <v xml:space="preserve"> </v>
      </c>
      <c r="BU349" s="43">
        <f>'Details and Calculations'!AX348</f>
        <v>0</v>
      </c>
      <c r="BV349" s="43" t="str">
        <f>'Details and Calculations'!AZ348</f>
        <v xml:space="preserve"> </v>
      </c>
      <c r="BW349" s="43">
        <f>'Details and Calculations'!BC348</f>
        <v>0</v>
      </c>
      <c r="BX349" s="43" t="str">
        <f>'Details and Calculations'!BE348</f>
        <v xml:space="preserve"> </v>
      </c>
      <c r="BY349" s="43" t="str">
        <f>'Details and Calculations'!BG348</f>
        <v xml:space="preserve"> </v>
      </c>
      <c r="BZ349" s="43" t="str">
        <f>'Details and Calculations'!BH348</f>
        <v xml:space="preserve"> </v>
      </c>
      <c r="CA349" s="43">
        <f>'Details and Calculations'!BJ348</f>
        <v>0</v>
      </c>
      <c r="CB349" s="43" t="str">
        <f>'Details and Calculations'!BK348</f>
        <v/>
      </c>
      <c r="CC349" s="43" t="str">
        <f>'Details and Calculations'!BL348</f>
        <v xml:space="preserve"> </v>
      </c>
      <c r="CD349" s="43" t="str">
        <f>'Details and Calculations'!BN348</f>
        <v xml:space="preserve"> </v>
      </c>
      <c r="CE349" s="43" t="str">
        <f>'Details and Calculations'!BO348</f>
        <v xml:space="preserve"> </v>
      </c>
      <c r="CF349" s="43">
        <f>'Details and Calculations'!BZ348</f>
        <v>1</v>
      </c>
      <c r="CG349" s="43">
        <f>'Details and Calculations'!CB348</f>
        <v>2016</v>
      </c>
      <c r="CH349" s="31"/>
      <c r="CI349" s="53"/>
    </row>
    <row r="350" spans="1:87" x14ac:dyDescent="0.3">
      <c r="A350" s="43">
        <f>'Details and Calculations'!A349</f>
        <v>2017</v>
      </c>
      <c r="B350" s="43" t="str">
        <f>'Details and Calculations'!C349</f>
        <v>Rwanda</v>
      </c>
      <c r="C350" s="43" t="str">
        <f>'Details and Calculations'!D349</f>
        <v>Rulindo</v>
      </c>
      <c r="D350" s="43" t="str">
        <f>'Details and Calculations'!E349</f>
        <v>Base</v>
      </c>
      <c r="E350" s="43" t="str">
        <f>'Details and Calculations'!F349</f>
        <v>Cyohoha</v>
      </c>
      <c r="F350" s="43" t="str">
        <f>'Details and Calculations'!G349</f>
        <v>Buramba</v>
      </c>
      <c r="G350" s="43" t="str">
        <f>'Details and Calculations'!H349</f>
        <v/>
      </c>
      <c r="H350" s="43" t="str">
        <f>'Details and Calculations'!I349</f>
        <v/>
      </c>
      <c r="I350" s="43" t="str">
        <f>'Details and Calculations'!J349</f>
        <v>Gihanga</v>
      </c>
      <c r="J350" s="43">
        <f>'Details and Calculations'!K349</f>
        <v>163</v>
      </c>
      <c r="K350" s="43">
        <f>'Details and Calculations'!O349</f>
        <v>120</v>
      </c>
      <c r="L350" s="43">
        <f>'Details and Calculations'!P350</f>
        <v>122</v>
      </c>
      <c r="M350" s="43" t="str">
        <f>'Details and Calculations'!U349</f>
        <v>Piped Network -- Gravity Only</v>
      </c>
      <c r="N350" s="43">
        <f>'Details and Calculations'!V349</f>
        <v>2015</v>
      </c>
      <c r="O350" s="43" t="str">
        <f>'Details and Calculations'!W349</f>
        <v>Governement (District, Wasac) And Water For People</v>
      </c>
      <c r="P350" s="43" t="str">
        <f>'Details and Calculations'!X349</f>
        <v>Groundwater (Well, Etc.)</v>
      </c>
      <c r="Q350" s="44" t="str">
        <f t="shared" si="156"/>
        <v>Low Risk</v>
      </c>
      <c r="R350" s="44" t="str">
        <f t="shared" si="157"/>
        <v>Low Risk</v>
      </c>
      <c r="S350" s="45" t="str">
        <f t="shared" si="158"/>
        <v>High Level of Service</v>
      </c>
      <c r="T350" s="62" t="str">
        <f t="shared" si="155"/>
        <v>Low Priority</v>
      </c>
      <c r="U350" s="46">
        <f t="shared" si="159"/>
        <v>8</v>
      </c>
      <c r="V350" s="28" t="str">
        <f t="shared" si="160"/>
        <v>Perform Routine Preventative Maintenance</v>
      </c>
      <c r="W350" s="47" t="str">
        <f t="shared" si="161"/>
        <v/>
      </c>
      <c r="X350" s="27" t="str">
        <f t="shared" si="162"/>
        <v>Maintain O&amp;M and Routine Monitoring</v>
      </c>
      <c r="Y350" s="48">
        <f t="shared" si="163"/>
        <v>29</v>
      </c>
      <c r="Z350" s="48" t="str">
        <f t="shared" si="164"/>
        <v xml:space="preserve"> </v>
      </c>
      <c r="AA350" s="48" t="str">
        <f t="shared" si="165"/>
        <v xml:space="preserve"> </v>
      </c>
      <c r="AB350" s="48" t="str">
        <f t="shared" si="166"/>
        <v xml:space="preserve"> </v>
      </c>
      <c r="AC350" s="48" t="str">
        <f t="shared" si="167"/>
        <v xml:space="preserve"> </v>
      </c>
      <c r="AD350" s="48" t="str">
        <f t="shared" si="168"/>
        <v xml:space="preserve"> </v>
      </c>
      <c r="AE350" s="48" t="str">
        <f t="shared" si="169"/>
        <v xml:space="preserve"> </v>
      </c>
      <c r="AF350" s="48" t="str">
        <f t="shared" si="170"/>
        <v xml:space="preserve"> </v>
      </c>
      <c r="AG350" s="49" t="str">
        <f t="shared" si="171"/>
        <v/>
      </c>
      <c r="AH350" s="48">
        <f t="shared" si="172"/>
        <v>19</v>
      </c>
      <c r="AI350" s="50">
        <f>'Details and Calculations'!AE349</f>
        <v>1</v>
      </c>
      <c r="AJ350" s="50" t="str">
        <f>'Details and Calculations'!AM349</f>
        <v xml:space="preserve"> </v>
      </c>
      <c r="AK350" s="50" t="str">
        <f>'Details and Calculations'!AR349</f>
        <v xml:space="preserve"> </v>
      </c>
      <c r="AL350" s="50" t="str">
        <f>'Details and Calculations'!AW349</f>
        <v xml:space="preserve"> </v>
      </c>
      <c r="AM350" s="50" t="str">
        <f>'Details and Calculations'!BA349</f>
        <v xml:space="preserve"> </v>
      </c>
      <c r="AN350" s="50" t="str">
        <f>'Details and Calculations'!BF349</f>
        <v xml:space="preserve"> </v>
      </c>
      <c r="AO350" s="50" t="str">
        <f>'Details and Calculations'!BI349</f>
        <v xml:space="preserve"> </v>
      </c>
      <c r="AP350" s="50" t="str">
        <f>'Details and Calculations'!BM349</f>
        <v xml:space="preserve"> </v>
      </c>
      <c r="AQ350" s="50" t="str">
        <f>'Details and Calculations'!BP349</f>
        <v xml:space="preserve"> </v>
      </c>
      <c r="AR350" s="50">
        <f>'Details and Calculations'!CC349</f>
        <v>1</v>
      </c>
      <c r="AS350" s="50">
        <f>'Details and Calculations'!CJ349</f>
        <v>1</v>
      </c>
      <c r="AT350" s="51">
        <f>'Details and Calculations'!T349</f>
        <v>1</v>
      </c>
      <c r="AU350" s="51">
        <f>'Details and Calculations'!Z349</f>
        <v>1</v>
      </c>
      <c r="AV350" s="51">
        <f>'Details and Calculations'!S349</f>
        <v>1</v>
      </c>
      <c r="AW350" s="51">
        <f>'Details and Calculations'!AI349</f>
        <v>1</v>
      </c>
      <c r="AX350" s="51">
        <f>'Details and Calculations'!BY349</f>
        <v>1</v>
      </c>
      <c r="AY350" s="51">
        <f>'Details and Calculations'!CG349</f>
        <v>1</v>
      </c>
      <c r="AZ350" s="51">
        <f>'Details and Calculations'!CI349</f>
        <v>1</v>
      </c>
      <c r="BA350" s="51">
        <f t="shared" si="173"/>
        <v>1</v>
      </c>
      <c r="BB350" s="52">
        <f>'Details and Calculations'!Y349</f>
        <v>1</v>
      </c>
      <c r="BC350" s="52">
        <f>'Details and Calculations'!AC349</f>
        <v>1</v>
      </c>
      <c r="BD350" s="52" t="str">
        <f>'Details and Calculations'!AK349</f>
        <v xml:space="preserve"> </v>
      </c>
      <c r="BE350" s="52" t="str">
        <f>'Details and Calculations'!AN349</f>
        <v xml:space="preserve"> </v>
      </c>
      <c r="BF350" s="52" t="str">
        <f>'Details and Calculations'!AP349</f>
        <v xml:space="preserve"> </v>
      </c>
      <c r="BG350" s="52" t="str">
        <f>'Details and Calculations'!AT349</f>
        <v xml:space="preserve"> </v>
      </c>
      <c r="BH350" s="52" t="str">
        <f>'Details and Calculations'!AY349</f>
        <v xml:space="preserve"> </v>
      </c>
      <c r="BI350" s="52" t="str">
        <f>'Details and Calculations'!BB349</f>
        <v xml:space="preserve"> </v>
      </c>
      <c r="BJ350" s="52" t="str">
        <f>'Details and Calculations'!BD349</f>
        <v xml:space="preserve"> </v>
      </c>
      <c r="BK350" s="52">
        <f>'Details and Calculations'!CA349</f>
        <v>1</v>
      </c>
      <c r="BL350" s="43">
        <f>'Details and Calculations'!AA349</f>
        <v>1</v>
      </c>
      <c r="BM350" s="43" t="str">
        <f>'Details and Calculations'!AB349</f>
        <v>"Springbox" --Intake Structure At A Spring</v>
      </c>
      <c r="BN350" s="43">
        <f>'Details and Calculations'!AD349</f>
        <v>2016</v>
      </c>
      <c r="BO350" s="43">
        <f>'Details and Calculations'!AJ349</f>
        <v>0</v>
      </c>
      <c r="BP350" s="43" t="str">
        <f>'Details and Calculations'!AL349</f>
        <v xml:space="preserve"> </v>
      </c>
      <c r="BQ350" s="43">
        <f>'Details and Calculations'!AO349</f>
        <v>0</v>
      </c>
      <c r="BR350" s="43" t="str">
        <f>'Details and Calculations'!AQ349</f>
        <v xml:space="preserve"> </v>
      </c>
      <c r="BS350" s="43">
        <f>'Details and Calculations'!AS349</f>
        <v>0</v>
      </c>
      <c r="BT350" s="43" t="str">
        <f>'Details and Calculations'!AV349</f>
        <v xml:space="preserve"> </v>
      </c>
      <c r="BU350" s="43">
        <f>'Details and Calculations'!AX349</f>
        <v>0</v>
      </c>
      <c r="BV350" s="43" t="str">
        <f>'Details and Calculations'!AZ349</f>
        <v xml:space="preserve"> </v>
      </c>
      <c r="BW350" s="43">
        <f>'Details and Calculations'!BC349</f>
        <v>0</v>
      </c>
      <c r="BX350" s="43" t="str">
        <f>'Details and Calculations'!BE349</f>
        <v xml:space="preserve"> </v>
      </c>
      <c r="BY350" s="43" t="str">
        <f>'Details and Calculations'!BG349</f>
        <v xml:space="preserve"> </v>
      </c>
      <c r="BZ350" s="43" t="str">
        <f>'Details and Calculations'!BH349</f>
        <v xml:space="preserve"> </v>
      </c>
      <c r="CA350" s="43">
        <f>'Details and Calculations'!BJ349</f>
        <v>0</v>
      </c>
      <c r="CB350" s="43" t="str">
        <f>'Details and Calculations'!BK349</f>
        <v/>
      </c>
      <c r="CC350" s="43" t="str">
        <f>'Details and Calculations'!BL349</f>
        <v xml:space="preserve"> </v>
      </c>
      <c r="CD350" s="43" t="str">
        <f>'Details and Calculations'!BN349</f>
        <v xml:space="preserve"> </v>
      </c>
      <c r="CE350" s="43" t="str">
        <f>'Details and Calculations'!BO349</f>
        <v xml:space="preserve"> </v>
      </c>
      <c r="CF350" s="43">
        <f>'Details and Calculations'!BZ349</f>
        <v>1</v>
      </c>
      <c r="CG350" s="43">
        <f>'Details and Calculations'!CB349</f>
        <v>2016</v>
      </c>
      <c r="CH350" s="31"/>
      <c r="CI350" s="53"/>
    </row>
    <row r="351" spans="1:87" x14ac:dyDescent="0.3">
      <c r="A351" s="43">
        <f>'Details and Calculations'!A350</f>
        <v>2017</v>
      </c>
      <c r="B351" s="43" t="str">
        <f>'Details and Calculations'!C350</f>
        <v>Rwanda</v>
      </c>
      <c r="C351" s="43" t="str">
        <f>'Details and Calculations'!D350</f>
        <v>Rulindo</v>
      </c>
      <c r="D351" s="43" t="str">
        <f>'Details and Calculations'!E350</f>
        <v>Murambi</v>
      </c>
      <c r="E351" s="43" t="str">
        <f>'Details and Calculations'!F350</f>
        <v>Mugambazi</v>
      </c>
      <c r="F351" s="43" t="str">
        <f>'Details and Calculations'!G350</f>
        <v>Kigarama</v>
      </c>
      <c r="G351" s="43" t="str">
        <f>'Details and Calculations'!H350</f>
        <v/>
      </c>
      <c r="H351" s="43" t="str">
        <f>'Details and Calculations'!I350</f>
        <v/>
      </c>
      <c r="I351" s="43" t="str">
        <f>'Details and Calculations'!J350</f>
        <v>Mutagata motorised network</v>
      </c>
      <c r="J351" s="43">
        <f>'Details and Calculations'!K350</f>
        <v>169</v>
      </c>
      <c r="K351" s="43">
        <f>'Details and Calculations'!O350</f>
        <v>47</v>
      </c>
      <c r="L351" s="43">
        <f>'Details and Calculations'!P351</f>
        <v>92</v>
      </c>
      <c r="M351" s="43" t="str">
        <f>'Details and Calculations'!U350</f>
        <v>Piped Network With Pump</v>
      </c>
      <c r="N351" s="43">
        <f>'Details and Calculations'!V350</f>
        <v>1987</v>
      </c>
      <c r="O351" s="43" t="str">
        <f>'Details and Calculations'!W350</f>
        <v>Governement (District, Wasac) And Water For People</v>
      </c>
      <c r="P351" s="43" t="str">
        <f>'Details and Calculations'!X350</f>
        <v>Spring</v>
      </c>
      <c r="Q351" s="44" t="str">
        <f t="shared" si="156"/>
        <v>Low Risk</v>
      </c>
      <c r="R351" s="44" t="str">
        <f t="shared" si="157"/>
        <v>Low Risk</v>
      </c>
      <c r="S351" s="45" t="str">
        <f t="shared" si="158"/>
        <v>Intermediate Level of Service</v>
      </c>
      <c r="T351" s="62" t="str">
        <f t="shared" si="155"/>
        <v>Low Priority</v>
      </c>
      <c r="U351" s="46">
        <f t="shared" si="159"/>
        <v>7</v>
      </c>
      <c r="V351" s="28" t="str">
        <f t="shared" si="160"/>
        <v>Perform Routine Preventative Maintenance</v>
      </c>
      <c r="W351" s="47" t="str">
        <f t="shared" si="161"/>
        <v/>
      </c>
      <c r="X351" s="27" t="str">
        <f t="shared" si="162"/>
        <v>Maintain O&amp;M and Routine Monitoring</v>
      </c>
      <c r="Y351" s="48">
        <f t="shared" si="163"/>
        <v>20</v>
      </c>
      <c r="Z351" s="48">
        <f t="shared" si="164"/>
        <v>19</v>
      </c>
      <c r="AA351" s="48">
        <f t="shared" si="165"/>
        <v>29</v>
      </c>
      <c r="AB351" s="48">
        <f t="shared" si="166"/>
        <v>19</v>
      </c>
      <c r="AC351" s="48">
        <f t="shared" si="167"/>
        <v>29</v>
      </c>
      <c r="AD351" s="48">
        <f t="shared" si="168"/>
        <v>7</v>
      </c>
      <c r="AE351" s="48">
        <f t="shared" si="169"/>
        <v>19</v>
      </c>
      <c r="AF351" s="48">
        <f t="shared" si="170"/>
        <v>10</v>
      </c>
      <c r="AG351" s="49" t="str">
        <f t="shared" si="171"/>
        <v/>
      </c>
      <c r="AH351" s="48">
        <f t="shared" si="172"/>
        <v>19</v>
      </c>
      <c r="AI351" s="50">
        <f>'Details and Calculations'!AE350</f>
        <v>1</v>
      </c>
      <c r="AJ351" s="50">
        <f>'Details and Calculations'!AM350</f>
        <v>1</v>
      </c>
      <c r="AK351" s="50">
        <f>'Details and Calculations'!AR350</f>
        <v>1</v>
      </c>
      <c r="AL351" s="50">
        <f>'Details and Calculations'!AW350</f>
        <v>1</v>
      </c>
      <c r="AM351" s="50">
        <f>'Details and Calculations'!BA350</f>
        <v>1</v>
      </c>
      <c r="AN351" s="50">
        <f>'Details and Calculations'!BF350</f>
        <v>1</v>
      </c>
      <c r="AO351" s="50">
        <f>'Details and Calculations'!BI350</f>
        <v>1</v>
      </c>
      <c r="AP351" s="50">
        <f>'Details and Calculations'!BM350</f>
        <v>1</v>
      </c>
      <c r="AQ351" s="50" t="str">
        <f>'Details and Calculations'!BP350</f>
        <v xml:space="preserve"> </v>
      </c>
      <c r="AR351" s="50">
        <f>'Details and Calculations'!CC350</f>
        <v>1</v>
      </c>
      <c r="AS351" s="50">
        <f>'Details and Calculations'!CJ350</f>
        <v>1</v>
      </c>
      <c r="AT351" s="51">
        <f>'Details and Calculations'!T350</f>
        <v>1</v>
      </c>
      <c r="AU351" s="51">
        <f>'Details and Calculations'!Z350</f>
        <v>1</v>
      </c>
      <c r="AV351" s="51">
        <f>'Details and Calculations'!S350</f>
        <v>0</v>
      </c>
      <c r="AW351" s="51">
        <f>'Details and Calculations'!AI350</f>
        <v>1</v>
      </c>
      <c r="AX351" s="51">
        <f>'Details and Calculations'!BY350</f>
        <v>1</v>
      </c>
      <c r="AY351" s="51">
        <f>'Details and Calculations'!CG350</f>
        <v>1</v>
      </c>
      <c r="AZ351" s="51">
        <f>'Details and Calculations'!CI350</f>
        <v>1</v>
      </c>
      <c r="BA351" s="51">
        <f t="shared" si="173"/>
        <v>1</v>
      </c>
      <c r="BB351" s="52">
        <f>'Details and Calculations'!Y350</f>
        <v>1</v>
      </c>
      <c r="BC351" s="52">
        <f>'Details and Calculations'!AC350</f>
        <v>1</v>
      </c>
      <c r="BD351" s="52">
        <f>'Details and Calculations'!AK350</f>
        <v>1</v>
      </c>
      <c r="BE351" s="52">
        <f>'Details and Calculations'!AN350</f>
        <v>1900</v>
      </c>
      <c r="BF351" s="52">
        <f>'Details and Calculations'!AP350</f>
        <v>39</v>
      </c>
      <c r="BG351" s="52">
        <f>'Details and Calculations'!AT350</f>
        <v>17</v>
      </c>
      <c r="BH351" s="52">
        <f>'Details and Calculations'!AY350</f>
        <v>6</v>
      </c>
      <c r="BI351" s="52">
        <f>'Details and Calculations'!BB350</f>
        <v>40000</v>
      </c>
      <c r="BJ351" s="52">
        <f>'Details and Calculations'!BD350</f>
        <v>5</v>
      </c>
      <c r="BK351" s="52">
        <f>'Details and Calculations'!CA350</f>
        <v>64</v>
      </c>
      <c r="BL351" s="43">
        <f>'Details and Calculations'!AA350</f>
        <v>1</v>
      </c>
      <c r="BM351" s="43" t="str">
        <f>'Details and Calculations'!AB350</f>
        <v>"Springbox" --Intake Structure At A Spring</v>
      </c>
      <c r="BN351" s="43">
        <f>'Details and Calculations'!AD350</f>
        <v>2007</v>
      </c>
      <c r="BO351" s="43">
        <f>'Details and Calculations'!AJ350</f>
        <v>1</v>
      </c>
      <c r="BP351" s="43">
        <f>'Details and Calculations'!AL350</f>
        <v>2016</v>
      </c>
      <c r="BQ351" s="43">
        <f>'Details and Calculations'!AO350</f>
        <v>1</v>
      </c>
      <c r="BR351" s="43">
        <f>'Details and Calculations'!AQ350</f>
        <v>2016</v>
      </c>
      <c r="BS351" s="43">
        <f>'Details and Calculations'!AS350</f>
        <v>1</v>
      </c>
      <c r="BT351" s="43">
        <f>'Details and Calculations'!AV350</f>
        <v>2016</v>
      </c>
      <c r="BU351" s="43">
        <f>'Details and Calculations'!AX350</f>
        <v>1</v>
      </c>
      <c r="BV351" s="43">
        <f>'Details and Calculations'!AZ350</f>
        <v>2016</v>
      </c>
      <c r="BW351" s="43">
        <f>'Details and Calculations'!BC350</f>
        <v>1</v>
      </c>
      <c r="BX351" s="43">
        <f>'Details and Calculations'!BE350</f>
        <v>2017</v>
      </c>
      <c r="BY351" s="43">
        <f>'Details and Calculations'!BG350</f>
        <v>1</v>
      </c>
      <c r="BZ351" s="43">
        <f>'Details and Calculations'!BH350</f>
        <v>2016</v>
      </c>
      <c r="CA351" s="43">
        <f>'Details and Calculations'!BJ350</f>
        <v>1</v>
      </c>
      <c r="CB351" s="43" t="str">
        <f>'Details and Calculations'!BK350</f>
        <v>Disinfection/Chlorination</v>
      </c>
      <c r="CC351" s="43">
        <f>'Details and Calculations'!BL350</f>
        <v>2017</v>
      </c>
      <c r="CD351" s="43">
        <f>'Details and Calculations'!BN350</f>
        <v>0</v>
      </c>
      <c r="CE351" s="43" t="str">
        <f>'Details and Calculations'!BO350</f>
        <v xml:space="preserve"> </v>
      </c>
      <c r="CF351" s="43">
        <f>'Details and Calculations'!BZ350</f>
        <v>1</v>
      </c>
      <c r="CG351" s="43">
        <f>'Details and Calculations'!CB350</f>
        <v>2016</v>
      </c>
      <c r="CH351" s="31"/>
      <c r="CI351" s="53"/>
    </row>
    <row r="352" spans="1:87" x14ac:dyDescent="0.3">
      <c r="A352" s="43">
        <f>'Details and Calculations'!A351</f>
        <v>2017</v>
      </c>
      <c r="B352" s="43" t="str">
        <f>'Details and Calculations'!C351</f>
        <v>Rwanda</v>
      </c>
      <c r="C352" s="43" t="str">
        <f>'Details and Calculations'!D351</f>
        <v>Rulindo</v>
      </c>
      <c r="D352" s="43" t="str">
        <f>'Details and Calculations'!E351</f>
        <v>Base</v>
      </c>
      <c r="E352" s="43" t="str">
        <f>'Details and Calculations'!F351</f>
        <v>Rwamahwa</v>
      </c>
      <c r="F352" s="43" t="str">
        <f>'Details and Calculations'!G351</f>
        <v>Karambi</v>
      </c>
      <c r="G352" s="43" t="str">
        <f>'Details and Calculations'!H351</f>
        <v/>
      </c>
      <c r="H352" s="43" t="str">
        <f>'Details and Calculations'!I351</f>
        <v/>
      </c>
      <c r="I352" s="43" t="str">
        <f>'Details and Calculations'!J351</f>
        <v>Rwankende</v>
      </c>
      <c r="J352" s="43">
        <f>'Details and Calculations'!K351</f>
        <v>192</v>
      </c>
      <c r="K352" s="43">
        <f>'Details and Calculations'!O351</f>
        <v>100</v>
      </c>
      <c r="L352" s="43">
        <f>'Details and Calculations'!P352</f>
        <v>33</v>
      </c>
      <c r="M352" s="43" t="str">
        <f>'Details and Calculations'!U351</f>
        <v>Piped Network -- Gravity Only</v>
      </c>
      <c r="N352" s="43">
        <f>'Details and Calculations'!V351</f>
        <v>2012</v>
      </c>
      <c r="O352" s="43" t="str">
        <f>'Details and Calculations'!W351</f>
        <v>Padiri</v>
      </c>
      <c r="P352" s="43" t="str">
        <f>'Details and Calculations'!X351</f>
        <v>Spring</v>
      </c>
      <c r="Q352" s="44" t="str">
        <f t="shared" si="156"/>
        <v>Low Risk</v>
      </c>
      <c r="R352" s="44" t="str">
        <f t="shared" si="157"/>
        <v>Low Risk</v>
      </c>
      <c r="S352" s="45" t="str">
        <f t="shared" si="158"/>
        <v>Intermediate Level of Service</v>
      </c>
      <c r="T352" s="62" t="str">
        <f t="shared" si="155"/>
        <v>Low Priority</v>
      </c>
      <c r="U352" s="46">
        <f t="shared" si="159"/>
        <v>7</v>
      </c>
      <c r="V352" s="28" t="str">
        <f t="shared" si="160"/>
        <v>Perform Routine Preventative Maintenance</v>
      </c>
      <c r="W352" s="47" t="str">
        <f t="shared" si="161"/>
        <v/>
      </c>
      <c r="X352" s="27" t="str">
        <f t="shared" si="162"/>
        <v>Maintain O&amp;M and Routine Monitoring</v>
      </c>
      <c r="Y352" s="48">
        <f t="shared" si="163"/>
        <v>25</v>
      </c>
      <c r="Z352" s="48">
        <f t="shared" si="164"/>
        <v>15</v>
      </c>
      <c r="AA352" s="48">
        <f t="shared" si="165"/>
        <v>-1985</v>
      </c>
      <c r="AB352" s="48">
        <f t="shared" si="166"/>
        <v>20</v>
      </c>
      <c r="AC352" s="48">
        <f t="shared" si="167"/>
        <v>25</v>
      </c>
      <c r="AD352" s="48" t="str">
        <f t="shared" si="168"/>
        <v xml:space="preserve"> </v>
      </c>
      <c r="AE352" s="48" t="str">
        <f t="shared" si="169"/>
        <v xml:space="preserve"> </v>
      </c>
      <c r="AF352" s="48" t="str">
        <f t="shared" si="170"/>
        <v xml:space="preserve"> </v>
      </c>
      <c r="AG352" s="49" t="str">
        <f t="shared" si="171"/>
        <v/>
      </c>
      <c r="AH352" s="48">
        <f t="shared" si="172"/>
        <v>15</v>
      </c>
      <c r="AI352" s="50">
        <f>'Details and Calculations'!AE351</f>
        <v>1</v>
      </c>
      <c r="AJ352" s="50">
        <f>'Details and Calculations'!AM351</f>
        <v>1</v>
      </c>
      <c r="AK352" s="50">
        <f>'Details and Calculations'!AR351</f>
        <v>1</v>
      </c>
      <c r="AL352" s="50">
        <f>'Details and Calculations'!AW351</f>
        <v>1</v>
      </c>
      <c r="AM352" s="50">
        <f>'Details and Calculations'!BA351</f>
        <v>1</v>
      </c>
      <c r="AN352" s="50" t="str">
        <f>'Details and Calculations'!BF351</f>
        <v xml:space="preserve"> </v>
      </c>
      <c r="AO352" s="50" t="str">
        <f>'Details and Calculations'!BI351</f>
        <v xml:space="preserve"> </v>
      </c>
      <c r="AP352" s="50" t="str">
        <f>'Details and Calculations'!BM351</f>
        <v xml:space="preserve"> </v>
      </c>
      <c r="AQ352" s="50" t="str">
        <f>'Details and Calculations'!BP351</f>
        <v xml:space="preserve"> </v>
      </c>
      <c r="AR352" s="50">
        <f>'Details and Calculations'!CC351</f>
        <v>1</v>
      </c>
      <c r="AS352" s="50">
        <f>'Details and Calculations'!CJ351</f>
        <v>1</v>
      </c>
      <c r="AT352" s="51">
        <f>'Details and Calculations'!T351</f>
        <v>1</v>
      </c>
      <c r="AU352" s="51">
        <f>'Details and Calculations'!Z351</f>
        <v>0</v>
      </c>
      <c r="AV352" s="51">
        <f>'Details and Calculations'!S351</f>
        <v>1</v>
      </c>
      <c r="AW352" s="51">
        <f>'Details and Calculations'!AI351</f>
        <v>1</v>
      </c>
      <c r="AX352" s="51">
        <f>'Details and Calculations'!BY351</f>
        <v>1</v>
      </c>
      <c r="AY352" s="51">
        <f>'Details and Calculations'!CG351</f>
        <v>1</v>
      </c>
      <c r="AZ352" s="51">
        <f>'Details and Calculations'!CI351</f>
        <v>1</v>
      </c>
      <c r="BA352" s="51">
        <f t="shared" si="173"/>
        <v>1</v>
      </c>
      <c r="BB352" s="52">
        <f>'Details and Calculations'!Y351</f>
        <v>3</v>
      </c>
      <c r="BC352" s="52">
        <f>'Details and Calculations'!AC351</f>
        <v>2</v>
      </c>
      <c r="BD352" s="52">
        <f>'Details and Calculations'!AK351</f>
        <v>1</v>
      </c>
      <c r="BE352" s="52">
        <f>'Details and Calculations'!AN351</f>
        <v>6450</v>
      </c>
      <c r="BF352" s="52">
        <f>'Details and Calculations'!AP351</f>
        <v>1</v>
      </c>
      <c r="BG352" s="52">
        <f>'Details and Calculations'!AT351</f>
        <v>3</v>
      </c>
      <c r="BH352" s="52">
        <f>'Details and Calculations'!AY351</f>
        <v>2</v>
      </c>
      <c r="BI352" s="52">
        <f>'Details and Calculations'!BB351</f>
        <v>6800</v>
      </c>
      <c r="BJ352" s="52" t="str">
        <f>'Details and Calculations'!BD351</f>
        <v xml:space="preserve"> </v>
      </c>
      <c r="BK352" s="52">
        <f>'Details and Calculations'!CA351</f>
        <v>1</v>
      </c>
      <c r="BL352" s="43">
        <f>'Details and Calculations'!AA351</f>
        <v>1</v>
      </c>
      <c r="BM352" s="43" t="str">
        <f>'Details and Calculations'!AB351</f>
        <v>"Springbox" --Intake Structure At A Spring</v>
      </c>
      <c r="BN352" s="43">
        <f>'Details and Calculations'!AD351</f>
        <v>2012</v>
      </c>
      <c r="BO352" s="43">
        <f>'Details and Calculations'!AJ351</f>
        <v>1</v>
      </c>
      <c r="BP352" s="43">
        <f>'Details and Calculations'!AL351</f>
        <v>2012</v>
      </c>
      <c r="BQ352" s="43">
        <f>'Details and Calculations'!AO351</f>
        <v>1</v>
      </c>
      <c r="BR352" s="43">
        <f>'Details and Calculations'!AQ351</f>
        <v>2</v>
      </c>
      <c r="BS352" s="43">
        <f>'Details and Calculations'!AS351</f>
        <v>1</v>
      </c>
      <c r="BT352" s="43">
        <f>'Details and Calculations'!AV351</f>
        <v>2017</v>
      </c>
      <c r="BU352" s="43">
        <f>'Details and Calculations'!AX351</f>
        <v>1</v>
      </c>
      <c r="BV352" s="43">
        <f>'Details and Calculations'!AZ351</f>
        <v>2012</v>
      </c>
      <c r="BW352" s="43">
        <f>'Details and Calculations'!BC351</f>
        <v>0</v>
      </c>
      <c r="BX352" s="43" t="str">
        <f>'Details and Calculations'!BE351</f>
        <v xml:space="preserve"> </v>
      </c>
      <c r="BY352" s="43" t="str">
        <f>'Details and Calculations'!BG351</f>
        <v xml:space="preserve"> </v>
      </c>
      <c r="BZ352" s="43" t="str">
        <f>'Details and Calculations'!BH351</f>
        <v xml:space="preserve"> </v>
      </c>
      <c r="CA352" s="43">
        <f>'Details and Calculations'!BJ351</f>
        <v>0</v>
      </c>
      <c r="CB352" s="43" t="str">
        <f>'Details and Calculations'!BK351</f>
        <v/>
      </c>
      <c r="CC352" s="43" t="str">
        <f>'Details and Calculations'!BL351</f>
        <v xml:space="preserve"> </v>
      </c>
      <c r="CD352" s="43" t="str">
        <f>'Details and Calculations'!BN351</f>
        <v xml:space="preserve"> </v>
      </c>
      <c r="CE352" s="43" t="str">
        <f>'Details and Calculations'!BO351</f>
        <v xml:space="preserve"> </v>
      </c>
      <c r="CF352" s="43">
        <f>'Details and Calculations'!BZ351</f>
        <v>1</v>
      </c>
      <c r="CG352" s="43">
        <f>'Details and Calculations'!CB351</f>
        <v>2012</v>
      </c>
      <c r="CH352" s="31"/>
      <c r="CI352" s="53"/>
    </row>
    <row r="353" spans="1:87" x14ac:dyDescent="0.3">
      <c r="A353" s="43">
        <f>'Details and Calculations'!A352</f>
        <v>2017</v>
      </c>
      <c r="B353" s="43" t="str">
        <f>'Details and Calculations'!C352</f>
        <v>Rwanda</v>
      </c>
      <c r="C353" s="43" t="str">
        <f>'Details and Calculations'!D352</f>
        <v>Rulindo</v>
      </c>
      <c r="D353" s="43" t="str">
        <f>'Details and Calculations'!E352</f>
        <v>Buyoga</v>
      </c>
      <c r="E353" s="43" t="str">
        <f>'Details and Calculations'!F352</f>
        <v>Gahororo</v>
      </c>
      <c r="F353" s="43" t="str">
        <f>'Details and Calculations'!G352</f>
        <v>Gitabura</v>
      </c>
      <c r="G353" s="43" t="str">
        <f>'Details and Calculations'!H352</f>
        <v/>
      </c>
      <c r="H353" s="43" t="str">
        <f>'Details and Calculations'!I352</f>
        <v/>
      </c>
      <c r="I353" s="43" t="str">
        <f>'Details and Calculations'!J352</f>
        <v>kiruruma</v>
      </c>
      <c r="J353" s="43">
        <f>'Details and Calculations'!K352</f>
        <v>129</v>
      </c>
      <c r="K353" s="43">
        <f>'Details and Calculations'!O352</f>
        <v>96</v>
      </c>
      <c r="L353" s="43" t="str">
        <f>'Details and Calculations'!P353</f>
        <v xml:space="preserve"> </v>
      </c>
      <c r="M353" s="43" t="str">
        <f>'Details and Calculations'!U352</f>
        <v>Piped Network With Pump</v>
      </c>
      <c r="N353" s="43">
        <f>'Details and Calculations'!V352</f>
        <v>2014</v>
      </c>
      <c r="O353" s="43" t="str">
        <f>'Details and Calculations'!W352</f>
        <v>Governement (District, Wasac) And Water For People</v>
      </c>
      <c r="P353" s="43" t="str">
        <f>'Details and Calculations'!X352</f>
        <v>Spring</v>
      </c>
      <c r="Q353" s="44" t="str">
        <f t="shared" si="156"/>
        <v>Low Risk</v>
      </c>
      <c r="R353" s="44" t="str">
        <f t="shared" si="157"/>
        <v>Low Risk</v>
      </c>
      <c r="S353" s="45" t="str">
        <f t="shared" si="158"/>
        <v>Intermediate Level of Service</v>
      </c>
      <c r="T353" s="62" t="str">
        <f t="shared" si="155"/>
        <v>Low Priority</v>
      </c>
      <c r="U353" s="46">
        <f t="shared" si="159"/>
        <v>7</v>
      </c>
      <c r="V353" s="28" t="str">
        <f t="shared" si="160"/>
        <v>Perform Routine Preventative Maintenance</v>
      </c>
      <c r="W353" s="47" t="str">
        <f t="shared" si="161"/>
        <v/>
      </c>
      <c r="X353" s="27" t="str">
        <f t="shared" si="162"/>
        <v>Maintain O&amp;M and Routine Monitoring</v>
      </c>
      <c r="Y353" s="48">
        <f t="shared" si="163"/>
        <v>27</v>
      </c>
      <c r="Z353" s="48">
        <f t="shared" si="164"/>
        <v>17</v>
      </c>
      <c r="AA353" s="48">
        <f t="shared" si="165"/>
        <v>18160</v>
      </c>
      <c r="AB353" s="48" t="str">
        <f t="shared" si="166"/>
        <v xml:space="preserve"> </v>
      </c>
      <c r="AC353" s="48">
        <f t="shared" si="167"/>
        <v>27</v>
      </c>
      <c r="AD353" s="48">
        <f t="shared" si="168"/>
        <v>4</v>
      </c>
      <c r="AE353" s="48">
        <f t="shared" si="169"/>
        <v>17</v>
      </c>
      <c r="AF353" s="48" t="str">
        <f t="shared" si="170"/>
        <v xml:space="preserve"> </v>
      </c>
      <c r="AG353" s="49" t="str">
        <f t="shared" si="171"/>
        <v/>
      </c>
      <c r="AH353" s="48">
        <f t="shared" si="172"/>
        <v>7636</v>
      </c>
      <c r="AI353" s="50">
        <f>'Details and Calculations'!AE352</f>
        <v>1</v>
      </c>
      <c r="AJ353" s="50">
        <f>'Details and Calculations'!AM352</f>
        <v>1</v>
      </c>
      <c r="AK353" s="50">
        <f>'Details and Calculations'!AR352</f>
        <v>1</v>
      </c>
      <c r="AL353" s="50" t="str">
        <f>'Details and Calculations'!AW352</f>
        <v xml:space="preserve"> </v>
      </c>
      <c r="AM353" s="50">
        <f>'Details and Calculations'!BA352</f>
        <v>1</v>
      </c>
      <c r="AN353" s="50">
        <f>'Details and Calculations'!BF352</f>
        <v>1</v>
      </c>
      <c r="AO353" s="50">
        <f>'Details and Calculations'!BI352</f>
        <v>1</v>
      </c>
      <c r="AP353" s="50" t="str">
        <f>'Details and Calculations'!BM352</f>
        <v xml:space="preserve"> </v>
      </c>
      <c r="AQ353" s="50" t="str">
        <f>'Details and Calculations'!BP352</f>
        <v xml:space="preserve"> </v>
      </c>
      <c r="AR353" s="50">
        <f>'Details and Calculations'!CC352</f>
        <v>1</v>
      </c>
      <c r="AS353" s="50">
        <f>'Details and Calculations'!CJ352</f>
        <v>1</v>
      </c>
      <c r="AT353" s="51">
        <f>'Details and Calculations'!T352</f>
        <v>1</v>
      </c>
      <c r="AU353" s="51">
        <f>'Details and Calculations'!Z352</f>
        <v>1</v>
      </c>
      <c r="AV353" s="51">
        <f>'Details and Calculations'!S352</f>
        <v>0</v>
      </c>
      <c r="AW353" s="51">
        <f>'Details and Calculations'!AI352</f>
        <v>1</v>
      </c>
      <c r="AX353" s="51">
        <f>'Details and Calculations'!BY352</f>
        <v>1</v>
      </c>
      <c r="AY353" s="51">
        <f>'Details and Calculations'!CG352</f>
        <v>1</v>
      </c>
      <c r="AZ353" s="51">
        <f>'Details and Calculations'!CI352</f>
        <v>1</v>
      </c>
      <c r="BA353" s="51">
        <f t="shared" si="173"/>
        <v>1</v>
      </c>
      <c r="BB353" s="52">
        <f>'Details and Calculations'!Y352</f>
        <v>1</v>
      </c>
      <c r="BC353" s="52">
        <f>'Details and Calculations'!AC352</f>
        <v>1</v>
      </c>
      <c r="BD353" s="52">
        <f>'Details and Calculations'!AK352</f>
        <v>4</v>
      </c>
      <c r="BE353" s="52">
        <f>'Details and Calculations'!AN352</f>
        <v>9000</v>
      </c>
      <c r="BF353" s="52">
        <f>'Details and Calculations'!AP352</f>
        <v>4</v>
      </c>
      <c r="BG353" s="52" t="str">
        <f>'Details and Calculations'!AT352</f>
        <v xml:space="preserve"> </v>
      </c>
      <c r="BH353" s="52">
        <f>'Details and Calculations'!AY352</f>
        <v>3</v>
      </c>
      <c r="BI353" s="52">
        <f>'Details and Calculations'!BB352</f>
        <v>9000</v>
      </c>
      <c r="BJ353" s="52">
        <f>'Details and Calculations'!BD352</f>
        <v>2</v>
      </c>
      <c r="BK353" s="52">
        <f>'Details and Calculations'!CA352</f>
        <v>1</v>
      </c>
      <c r="BL353" s="43">
        <f>'Details and Calculations'!AA352</f>
        <v>1</v>
      </c>
      <c r="BM353" s="43" t="str">
        <f>'Details and Calculations'!AB352</f>
        <v>"Springbox" --Intake Structure At A Spring</v>
      </c>
      <c r="BN353" s="43">
        <f>'Details and Calculations'!AD352</f>
        <v>2014</v>
      </c>
      <c r="BO353" s="43">
        <f>'Details and Calculations'!AJ352</f>
        <v>1</v>
      </c>
      <c r="BP353" s="43">
        <f>'Details and Calculations'!AL352</f>
        <v>2014</v>
      </c>
      <c r="BQ353" s="43">
        <f>'Details and Calculations'!AO352</f>
        <v>1</v>
      </c>
      <c r="BR353" s="43">
        <f>'Details and Calculations'!AQ352</f>
        <v>20147</v>
      </c>
      <c r="BS353" s="43">
        <f>'Details and Calculations'!AS352</f>
        <v>0</v>
      </c>
      <c r="BT353" s="43" t="str">
        <f>'Details and Calculations'!AV352</f>
        <v xml:space="preserve"> </v>
      </c>
      <c r="BU353" s="43">
        <f>'Details and Calculations'!AX352</f>
        <v>1</v>
      </c>
      <c r="BV353" s="43">
        <f>'Details and Calculations'!AZ352</f>
        <v>2014</v>
      </c>
      <c r="BW353" s="43">
        <f>'Details and Calculations'!BC352</f>
        <v>1</v>
      </c>
      <c r="BX353" s="43">
        <f>'Details and Calculations'!BE352</f>
        <v>2014</v>
      </c>
      <c r="BY353" s="43">
        <f>'Details and Calculations'!BG352</f>
        <v>1</v>
      </c>
      <c r="BZ353" s="43">
        <f>'Details and Calculations'!BH352</f>
        <v>2014</v>
      </c>
      <c r="CA353" s="43">
        <f>'Details and Calculations'!BJ352</f>
        <v>0</v>
      </c>
      <c r="CB353" s="43" t="str">
        <f>'Details and Calculations'!BK352</f>
        <v/>
      </c>
      <c r="CC353" s="43" t="str">
        <f>'Details and Calculations'!BL352</f>
        <v xml:space="preserve"> </v>
      </c>
      <c r="CD353" s="43" t="str">
        <f>'Details and Calculations'!BN352</f>
        <v xml:space="preserve"> </v>
      </c>
      <c r="CE353" s="43" t="str">
        <f>'Details and Calculations'!BO352</f>
        <v xml:space="preserve"> </v>
      </c>
      <c r="CF353" s="43">
        <f>'Details and Calculations'!BZ352</f>
        <v>1</v>
      </c>
      <c r="CG353" s="43">
        <f>'Details and Calculations'!CB352</f>
        <v>9633</v>
      </c>
      <c r="CH353" s="31"/>
      <c r="CI353" s="53"/>
    </row>
    <row r="354" spans="1:87" x14ac:dyDescent="0.3">
      <c r="A354" s="43">
        <f>'Details and Calculations'!A353</f>
        <v>2017</v>
      </c>
      <c r="B354" s="43" t="str">
        <f>'Details and Calculations'!C353</f>
        <v>Rwanda</v>
      </c>
      <c r="C354" s="43" t="str">
        <f>'Details and Calculations'!D353</f>
        <v>Rulindo</v>
      </c>
      <c r="D354" s="43" t="str">
        <f>'Details and Calculations'!E353</f>
        <v>Bushoki</v>
      </c>
      <c r="E354" s="43" t="str">
        <f>'Details and Calculations'!F353</f>
        <v>Mukoto</v>
      </c>
      <c r="F354" s="43" t="str">
        <f>'Details and Calculations'!G353</f>
        <v>Gatare</v>
      </c>
      <c r="G354" s="43" t="str">
        <f>'Details and Calculations'!H353</f>
        <v/>
      </c>
      <c r="H354" s="43" t="str">
        <f>'Details and Calculations'!I353</f>
        <v/>
      </c>
      <c r="I354" s="43" t="str">
        <f>'Details and Calculations'!J353</f>
        <v>Nkombe gravity system catchment area</v>
      </c>
      <c r="J354" s="43">
        <f>'Details and Calculations'!K353</f>
        <v>129</v>
      </c>
      <c r="K354" s="43">
        <f>'Details and Calculations'!O353</f>
        <v>129</v>
      </c>
      <c r="L354" s="43" t="str">
        <f>'Details and Calculations'!P354</f>
        <v xml:space="preserve"> </v>
      </c>
      <c r="M354" s="43" t="str">
        <f>'Details and Calculations'!U353</f>
        <v>Piped Network -- Gravity Only</v>
      </c>
      <c r="N354" s="43">
        <f>'Details and Calculations'!V353</f>
        <v>2002</v>
      </c>
      <c r="O354" s="43" t="str">
        <f>'Details and Calculations'!W353</f>
        <v>Coforwa</v>
      </c>
      <c r="P354" s="43" t="str">
        <f>'Details and Calculations'!X353</f>
        <v>Spring|Lake/Reservoir</v>
      </c>
      <c r="Q354" s="44" t="str">
        <f t="shared" si="156"/>
        <v>Medium Risk</v>
      </c>
      <c r="R354" s="44" t="str">
        <f t="shared" si="157"/>
        <v>Low Risk</v>
      </c>
      <c r="S354" s="45" t="str">
        <f t="shared" si="158"/>
        <v>High Level of Service</v>
      </c>
      <c r="T354" s="62" t="str">
        <f t="shared" si="155"/>
        <v>Low Priority</v>
      </c>
      <c r="U354" s="46">
        <f t="shared" si="159"/>
        <v>8</v>
      </c>
      <c r="V354" s="28" t="str">
        <f t="shared" si="160"/>
        <v>Consider Replacing Aging Components</v>
      </c>
      <c r="W354" s="47" t="str">
        <f t="shared" si="161"/>
        <v>Conduction Line,  Distribution Network, Pump, Pump Station,  Treatment Equipment, Kiosk/Tap Stand</v>
      </c>
      <c r="X354" s="27" t="str">
        <f t="shared" si="162"/>
        <v xml:space="preserve">Further Technical Diagnostic Needed </v>
      </c>
      <c r="Y354" s="48">
        <f t="shared" si="163"/>
        <v>15</v>
      </c>
      <c r="Z354" s="48">
        <f t="shared" si="164"/>
        <v>5</v>
      </c>
      <c r="AA354" s="48">
        <f t="shared" si="165"/>
        <v>15</v>
      </c>
      <c r="AB354" s="48" t="str">
        <f t="shared" si="166"/>
        <v xml:space="preserve"> </v>
      </c>
      <c r="AC354" s="48">
        <f t="shared" si="167"/>
        <v>15</v>
      </c>
      <c r="AD354" s="48" t="str">
        <f t="shared" si="168"/>
        <v xml:space="preserve"> </v>
      </c>
      <c r="AE354" s="48" t="str">
        <f t="shared" si="169"/>
        <v xml:space="preserve"> </v>
      </c>
      <c r="AF354" s="48" t="str">
        <f t="shared" si="170"/>
        <v xml:space="preserve"> </v>
      </c>
      <c r="AG354" s="49" t="str">
        <f t="shared" si="171"/>
        <v/>
      </c>
      <c r="AH354" s="48">
        <f t="shared" si="172"/>
        <v>5</v>
      </c>
      <c r="AI354" s="50">
        <f>'Details and Calculations'!AE353</f>
        <v>1</v>
      </c>
      <c r="AJ354" s="50">
        <f>'Details and Calculations'!AM353</f>
        <v>1</v>
      </c>
      <c r="AK354" s="50">
        <f>'Details and Calculations'!AR353</f>
        <v>1</v>
      </c>
      <c r="AL354" s="50" t="str">
        <f>'Details and Calculations'!AW353</f>
        <v xml:space="preserve"> </v>
      </c>
      <c r="AM354" s="50">
        <f>'Details and Calculations'!BA353</f>
        <v>1</v>
      </c>
      <c r="AN354" s="50" t="str">
        <f>'Details and Calculations'!BF353</f>
        <v xml:space="preserve"> </v>
      </c>
      <c r="AO354" s="50" t="str">
        <f>'Details and Calculations'!BI353</f>
        <v xml:space="preserve"> </v>
      </c>
      <c r="AP354" s="50" t="str">
        <f>'Details and Calculations'!BM353</f>
        <v xml:space="preserve"> </v>
      </c>
      <c r="AQ354" s="50" t="str">
        <f>'Details and Calculations'!BP353</f>
        <v xml:space="preserve"> </v>
      </c>
      <c r="AR354" s="50">
        <f>'Details and Calculations'!CC353</f>
        <v>1</v>
      </c>
      <c r="AS354" s="50">
        <f>'Details and Calculations'!CJ353</f>
        <v>1</v>
      </c>
      <c r="AT354" s="51">
        <f>'Details and Calculations'!T353</f>
        <v>1</v>
      </c>
      <c r="AU354" s="51">
        <f>'Details and Calculations'!Z353</f>
        <v>1</v>
      </c>
      <c r="AV354" s="51">
        <f>'Details and Calculations'!S353</f>
        <v>1</v>
      </c>
      <c r="AW354" s="51">
        <f>'Details and Calculations'!AI353</f>
        <v>1</v>
      </c>
      <c r="AX354" s="51">
        <f>'Details and Calculations'!BY353</f>
        <v>1</v>
      </c>
      <c r="AY354" s="51">
        <f>'Details and Calculations'!CG353</f>
        <v>1</v>
      </c>
      <c r="AZ354" s="51">
        <f>'Details and Calculations'!CI353</f>
        <v>1</v>
      </c>
      <c r="BA354" s="51">
        <f t="shared" si="173"/>
        <v>1</v>
      </c>
      <c r="BB354" s="52">
        <f>'Details and Calculations'!Y353</f>
        <v>4</v>
      </c>
      <c r="BC354" s="52" t="str">
        <f>'Details and Calculations'!AC353</f>
        <v xml:space="preserve"> </v>
      </c>
      <c r="BD354" s="52">
        <f>'Details and Calculations'!AK353</f>
        <v>3</v>
      </c>
      <c r="BE354" s="52">
        <f>'Details and Calculations'!AN353</f>
        <v>100</v>
      </c>
      <c r="BF354" s="52">
        <f>'Details and Calculations'!AP353</f>
        <v>1</v>
      </c>
      <c r="BG354" s="52" t="str">
        <f>'Details and Calculations'!AT353</f>
        <v xml:space="preserve"> </v>
      </c>
      <c r="BH354" s="52">
        <f>'Details and Calculations'!AY353</f>
        <v>1</v>
      </c>
      <c r="BI354" s="52">
        <f>'Details and Calculations'!BB353</f>
        <v>1000</v>
      </c>
      <c r="BJ354" s="52" t="str">
        <f>'Details and Calculations'!BD353</f>
        <v xml:space="preserve"> </v>
      </c>
      <c r="BK354" s="52">
        <f>'Details and Calculations'!CA353</f>
        <v>1</v>
      </c>
      <c r="BL354" s="43">
        <f>'Details and Calculations'!AA353</f>
        <v>1</v>
      </c>
      <c r="BM354" s="43" t="str">
        <f>'Details and Calculations'!AB353</f>
        <v>"Springbox" --Intake Structure At A Spring</v>
      </c>
      <c r="BN354" s="43">
        <f>'Details and Calculations'!AD353</f>
        <v>2002</v>
      </c>
      <c r="BO354" s="43">
        <f>'Details and Calculations'!AJ353</f>
        <v>1</v>
      </c>
      <c r="BP354" s="43">
        <f>'Details and Calculations'!AL353</f>
        <v>2002</v>
      </c>
      <c r="BQ354" s="43">
        <f>'Details and Calculations'!AO353</f>
        <v>1</v>
      </c>
      <c r="BR354" s="43">
        <f>'Details and Calculations'!AQ353</f>
        <v>2002</v>
      </c>
      <c r="BS354" s="43">
        <f>'Details and Calculations'!AS353</f>
        <v>0</v>
      </c>
      <c r="BT354" s="43" t="str">
        <f>'Details and Calculations'!AV353</f>
        <v xml:space="preserve"> </v>
      </c>
      <c r="BU354" s="43">
        <f>'Details and Calculations'!AX353</f>
        <v>1</v>
      </c>
      <c r="BV354" s="43">
        <f>'Details and Calculations'!AZ353</f>
        <v>2002</v>
      </c>
      <c r="BW354" s="43">
        <f>'Details and Calculations'!BC353</f>
        <v>0</v>
      </c>
      <c r="BX354" s="43" t="str">
        <f>'Details and Calculations'!BE353</f>
        <v xml:space="preserve"> </v>
      </c>
      <c r="BY354" s="43" t="str">
        <f>'Details and Calculations'!BG353</f>
        <v xml:space="preserve"> </v>
      </c>
      <c r="BZ354" s="43" t="str">
        <f>'Details and Calculations'!BH353</f>
        <v xml:space="preserve"> </v>
      </c>
      <c r="CA354" s="43">
        <f>'Details and Calculations'!BJ353</f>
        <v>0</v>
      </c>
      <c r="CB354" s="43" t="str">
        <f>'Details and Calculations'!BK353</f>
        <v/>
      </c>
      <c r="CC354" s="43" t="str">
        <f>'Details and Calculations'!BL353</f>
        <v xml:space="preserve"> </v>
      </c>
      <c r="CD354" s="43" t="str">
        <f>'Details and Calculations'!BN353</f>
        <v xml:space="preserve"> </v>
      </c>
      <c r="CE354" s="43" t="str">
        <f>'Details and Calculations'!BO353</f>
        <v xml:space="preserve"> </v>
      </c>
      <c r="CF354" s="43">
        <f>'Details and Calculations'!BZ353</f>
        <v>1</v>
      </c>
      <c r="CG354" s="43">
        <f>'Details and Calculations'!CB353</f>
        <v>2002</v>
      </c>
      <c r="CH354" s="31"/>
      <c r="CI354" s="53"/>
    </row>
    <row r="355" spans="1:87" x14ac:dyDescent="0.3">
      <c r="A355" s="43">
        <f>'Details and Calculations'!A354</f>
        <v>2017</v>
      </c>
      <c r="B355" s="43" t="str">
        <f>'Details and Calculations'!C354</f>
        <v>Rwanda</v>
      </c>
      <c r="C355" s="43" t="str">
        <f>'Details and Calculations'!D354</f>
        <v>Rulindo</v>
      </c>
      <c r="D355" s="43" t="str">
        <f>'Details and Calculations'!E354</f>
        <v>Rukozo</v>
      </c>
      <c r="E355" s="43" t="str">
        <f>'Details and Calculations'!F354</f>
        <v>Bwimo</v>
      </c>
      <c r="F355" s="43" t="str">
        <f>'Details and Calculations'!G354</f>
        <v>Gatiba</v>
      </c>
      <c r="G355" s="43" t="str">
        <f>'Details and Calculations'!H354</f>
        <v/>
      </c>
      <c r="H355" s="43" t="str">
        <f>'Details and Calculations'!I354</f>
        <v/>
      </c>
      <c r="I355" s="43" t="str">
        <f>'Details and Calculations'!J354</f>
        <v>Gihanga II</v>
      </c>
      <c r="J355" s="43">
        <f>'Details and Calculations'!K354</f>
        <v>151</v>
      </c>
      <c r="K355" s="43">
        <f>'Details and Calculations'!O354</f>
        <v>151</v>
      </c>
      <c r="L355" s="43" t="str">
        <f>'Details and Calculations'!P355</f>
        <v xml:space="preserve"> </v>
      </c>
      <c r="M355" s="43" t="str">
        <f>'Details and Calculations'!U354</f>
        <v>Piped Network -- Gravity Only</v>
      </c>
      <c r="N355" s="43">
        <f>'Details and Calculations'!V354</f>
        <v>2016</v>
      </c>
      <c r="O355" s="43" t="str">
        <f>'Details and Calculations'!W354</f>
        <v>Governement (District, Wasac) And Water For People</v>
      </c>
      <c r="P355" s="43" t="str">
        <f>'Details and Calculations'!X354</f>
        <v>Groundwater (Well, Etc.)</v>
      </c>
      <c r="Q355" s="44" t="str">
        <f t="shared" si="156"/>
        <v>Low Risk</v>
      </c>
      <c r="R355" s="44" t="str">
        <f t="shared" si="157"/>
        <v>Low Risk</v>
      </c>
      <c r="S355" s="45" t="str">
        <f t="shared" si="158"/>
        <v>High Level of Service</v>
      </c>
      <c r="T355" s="62" t="str">
        <f t="shared" si="155"/>
        <v>Low Priority</v>
      </c>
      <c r="U355" s="46">
        <f t="shared" si="159"/>
        <v>8</v>
      </c>
      <c r="V355" s="28" t="str">
        <f t="shared" si="160"/>
        <v>Perform Routine Preventative Maintenance</v>
      </c>
      <c r="W355" s="47" t="str">
        <f t="shared" si="161"/>
        <v/>
      </c>
      <c r="X355" s="27" t="str">
        <f t="shared" si="162"/>
        <v>Maintain O&amp;M and Routine Monitoring</v>
      </c>
      <c r="Y355" s="48">
        <f t="shared" si="163"/>
        <v>29</v>
      </c>
      <c r="Z355" s="48">
        <f t="shared" si="164"/>
        <v>19</v>
      </c>
      <c r="AA355" s="48">
        <f t="shared" si="165"/>
        <v>29</v>
      </c>
      <c r="AB355" s="48" t="str">
        <f t="shared" si="166"/>
        <v xml:space="preserve"> </v>
      </c>
      <c r="AC355" s="48" t="str">
        <f t="shared" si="167"/>
        <v xml:space="preserve"> </v>
      </c>
      <c r="AD355" s="48" t="str">
        <f t="shared" si="168"/>
        <v xml:space="preserve"> </v>
      </c>
      <c r="AE355" s="48" t="str">
        <f t="shared" si="169"/>
        <v xml:space="preserve"> </v>
      </c>
      <c r="AF355" s="48" t="str">
        <f t="shared" si="170"/>
        <v xml:space="preserve"> </v>
      </c>
      <c r="AG355" s="49" t="str">
        <f t="shared" si="171"/>
        <v/>
      </c>
      <c r="AH355" s="48">
        <f t="shared" si="172"/>
        <v>19</v>
      </c>
      <c r="AI355" s="50">
        <f>'Details and Calculations'!AE354</f>
        <v>1</v>
      </c>
      <c r="AJ355" s="50">
        <f>'Details and Calculations'!AM354</f>
        <v>1</v>
      </c>
      <c r="AK355" s="50">
        <f>'Details and Calculations'!AR354</f>
        <v>1</v>
      </c>
      <c r="AL355" s="50" t="str">
        <f>'Details and Calculations'!AW354</f>
        <v xml:space="preserve"> </v>
      </c>
      <c r="AM355" s="50" t="str">
        <f>'Details and Calculations'!BA354</f>
        <v xml:space="preserve"> </v>
      </c>
      <c r="AN355" s="50" t="str">
        <f>'Details and Calculations'!BF354</f>
        <v xml:space="preserve"> </v>
      </c>
      <c r="AO355" s="50" t="str">
        <f>'Details and Calculations'!BI354</f>
        <v xml:space="preserve"> </v>
      </c>
      <c r="AP355" s="50" t="str">
        <f>'Details and Calculations'!BM354</f>
        <v xml:space="preserve"> </v>
      </c>
      <c r="AQ355" s="50" t="str">
        <f>'Details and Calculations'!BP354</f>
        <v xml:space="preserve"> </v>
      </c>
      <c r="AR355" s="50">
        <f>'Details and Calculations'!CC354</f>
        <v>1</v>
      </c>
      <c r="AS355" s="50">
        <f>'Details and Calculations'!CJ354</f>
        <v>1</v>
      </c>
      <c r="AT355" s="51">
        <f>'Details and Calculations'!T354</f>
        <v>1</v>
      </c>
      <c r="AU355" s="51">
        <f>'Details and Calculations'!Z354</f>
        <v>1</v>
      </c>
      <c r="AV355" s="51">
        <f>'Details and Calculations'!S354</f>
        <v>1</v>
      </c>
      <c r="AW355" s="51">
        <f>'Details and Calculations'!AI354</f>
        <v>1</v>
      </c>
      <c r="AX355" s="51">
        <f>'Details and Calculations'!BY354</f>
        <v>1</v>
      </c>
      <c r="AY355" s="51">
        <f>'Details and Calculations'!CG354</f>
        <v>1</v>
      </c>
      <c r="AZ355" s="51">
        <f>'Details and Calculations'!CI354</f>
        <v>1</v>
      </c>
      <c r="BA355" s="51">
        <f t="shared" si="173"/>
        <v>1</v>
      </c>
      <c r="BB355" s="52">
        <f>'Details and Calculations'!Y354</f>
        <v>1</v>
      </c>
      <c r="BC355" s="52">
        <f>'Details and Calculations'!AC354</f>
        <v>1</v>
      </c>
      <c r="BD355" s="52">
        <f>'Details and Calculations'!AK354</f>
        <v>1</v>
      </c>
      <c r="BE355" s="52">
        <f>'Details and Calculations'!AN354</f>
        <v>7000</v>
      </c>
      <c r="BF355" s="52">
        <f>'Details and Calculations'!AP354</f>
        <v>3</v>
      </c>
      <c r="BG355" s="52" t="str">
        <f>'Details and Calculations'!AT354</f>
        <v xml:space="preserve"> </v>
      </c>
      <c r="BH355" s="52" t="str">
        <f>'Details and Calculations'!AY354</f>
        <v xml:space="preserve"> </v>
      </c>
      <c r="BI355" s="52" t="str">
        <f>'Details and Calculations'!BB354</f>
        <v xml:space="preserve"> </v>
      </c>
      <c r="BJ355" s="52" t="str">
        <f>'Details and Calculations'!BD354</f>
        <v xml:space="preserve"> </v>
      </c>
      <c r="BK355" s="52">
        <f>'Details and Calculations'!CA354</f>
        <v>2</v>
      </c>
      <c r="BL355" s="43">
        <f>'Details and Calculations'!AA354</f>
        <v>1</v>
      </c>
      <c r="BM355" s="43" t="str">
        <f>'Details and Calculations'!AB354</f>
        <v>"Springbox" --Intake Structure At A Spring</v>
      </c>
      <c r="BN355" s="43">
        <f>'Details and Calculations'!AD354</f>
        <v>2016</v>
      </c>
      <c r="BO355" s="43">
        <f>'Details and Calculations'!AJ354</f>
        <v>1</v>
      </c>
      <c r="BP355" s="43">
        <f>'Details and Calculations'!AL354</f>
        <v>2016</v>
      </c>
      <c r="BQ355" s="43">
        <f>'Details and Calculations'!AO354</f>
        <v>1</v>
      </c>
      <c r="BR355" s="43">
        <f>'Details and Calculations'!AQ354</f>
        <v>2016</v>
      </c>
      <c r="BS355" s="43">
        <f>'Details and Calculations'!AS354</f>
        <v>0</v>
      </c>
      <c r="BT355" s="43" t="str">
        <f>'Details and Calculations'!AV354</f>
        <v xml:space="preserve"> </v>
      </c>
      <c r="BU355" s="43">
        <f>'Details and Calculations'!AX354</f>
        <v>0</v>
      </c>
      <c r="BV355" s="43" t="str">
        <f>'Details and Calculations'!AZ354</f>
        <v xml:space="preserve"> </v>
      </c>
      <c r="BW355" s="43">
        <f>'Details and Calculations'!BC354</f>
        <v>0</v>
      </c>
      <c r="BX355" s="43" t="str">
        <f>'Details and Calculations'!BE354</f>
        <v xml:space="preserve"> </v>
      </c>
      <c r="BY355" s="43" t="str">
        <f>'Details and Calculations'!BG354</f>
        <v xml:space="preserve"> </v>
      </c>
      <c r="BZ355" s="43" t="str">
        <f>'Details and Calculations'!BH354</f>
        <v xml:space="preserve"> </v>
      </c>
      <c r="CA355" s="43">
        <f>'Details and Calculations'!BJ354</f>
        <v>0</v>
      </c>
      <c r="CB355" s="43" t="str">
        <f>'Details and Calculations'!BK354</f>
        <v/>
      </c>
      <c r="CC355" s="43" t="str">
        <f>'Details and Calculations'!BL354</f>
        <v xml:space="preserve"> </v>
      </c>
      <c r="CD355" s="43" t="str">
        <f>'Details and Calculations'!BN354</f>
        <v xml:space="preserve"> </v>
      </c>
      <c r="CE355" s="43" t="str">
        <f>'Details and Calculations'!BO354</f>
        <v xml:space="preserve"> </v>
      </c>
      <c r="CF355" s="43">
        <f>'Details and Calculations'!BZ354</f>
        <v>1</v>
      </c>
      <c r="CG355" s="43">
        <f>'Details and Calculations'!CB354</f>
        <v>2016</v>
      </c>
      <c r="CH355" s="31"/>
      <c r="CI355" s="53"/>
    </row>
    <row r="356" spans="1:87" x14ac:dyDescent="0.3">
      <c r="A356" s="43">
        <f>'Details and Calculations'!A355</f>
        <v>2017</v>
      </c>
      <c r="B356" s="43" t="str">
        <f>'Details and Calculations'!C355</f>
        <v>Rwanda</v>
      </c>
      <c r="C356" s="43" t="str">
        <f>'Details and Calculations'!D355</f>
        <v>Rulindo</v>
      </c>
      <c r="D356" s="43" t="str">
        <f>'Details and Calculations'!E355</f>
        <v>Bushoki</v>
      </c>
      <c r="E356" s="43" t="str">
        <f>'Details and Calculations'!F355</f>
        <v>Giko</v>
      </c>
      <c r="F356" s="43" t="str">
        <f>'Details and Calculations'!G355</f>
        <v>Kigamba</v>
      </c>
      <c r="G356" s="43" t="str">
        <f>'Details and Calculations'!H355</f>
        <v/>
      </c>
      <c r="H356" s="43" t="str">
        <f>'Details and Calculations'!I355</f>
        <v/>
      </c>
      <c r="I356" s="43" t="str">
        <f>'Details and Calculations'!J355</f>
        <v>Water point at GS Ngarama/Rutumvo gravity</v>
      </c>
      <c r="J356" s="43">
        <f>'Details and Calculations'!K355</f>
        <v>172</v>
      </c>
      <c r="K356" s="43">
        <f>'Details and Calculations'!O355</f>
        <v>172</v>
      </c>
      <c r="L356" s="43" t="str">
        <f>'Details and Calculations'!P356</f>
        <v xml:space="preserve"> </v>
      </c>
      <c r="M356" s="43" t="str">
        <f>'Details and Calculations'!U355</f>
        <v>Piped Network -- Gravity Only</v>
      </c>
      <c r="N356" s="43">
        <f>'Details and Calculations'!V355</f>
        <v>2013</v>
      </c>
      <c r="O356" s="43" t="str">
        <f>'Details and Calculations'!W355</f>
        <v>Gor</v>
      </c>
      <c r="P356" s="43" t="str">
        <f>'Details and Calculations'!X355</f>
        <v>Spring</v>
      </c>
      <c r="Q356" s="44" t="str">
        <f t="shared" si="156"/>
        <v>Low Risk</v>
      </c>
      <c r="R356" s="44" t="str">
        <f t="shared" si="157"/>
        <v>Low Risk</v>
      </c>
      <c r="S356" s="45" t="str">
        <f t="shared" si="158"/>
        <v>High Level of Service</v>
      </c>
      <c r="T356" s="62" t="str">
        <f t="shared" si="155"/>
        <v>Low Priority</v>
      </c>
      <c r="U356" s="46">
        <f t="shared" si="159"/>
        <v>8</v>
      </c>
      <c r="V356" s="28" t="str">
        <f t="shared" si="160"/>
        <v>Perform Routine Preventative Maintenance</v>
      </c>
      <c r="W356" s="47" t="str">
        <f t="shared" si="161"/>
        <v/>
      </c>
      <c r="X356" s="27" t="str">
        <f t="shared" si="162"/>
        <v>Maintain O&amp;M and Routine Monitoring</v>
      </c>
      <c r="Y356" s="48" t="str">
        <f t="shared" si="163"/>
        <v xml:space="preserve"> </v>
      </c>
      <c r="Z356" s="48" t="str">
        <f t="shared" si="164"/>
        <v xml:space="preserve"> </v>
      </c>
      <c r="AA356" s="48" t="str">
        <f t="shared" si="165"/>
        <v xml:space="preserve"> </v>
      </c>
      <c r="AB356" s="48" t="str">
        <f t="shared" si="166"/>
        <v xml:space="preserve"> </v>
      </c>
      <c r="AC356" s="48" t="str">
        <f t="shared" si="167"/>
        <v xml:space="preserve"> </v>
      </c>
      <c r="AD356" s="48" t="str">
        <f t="shared" si="168"/>
        <v xml:space="preserve"> </v>
      </c>
      <c r="AE356" s="48" t="str">
        <f t="shared" si="169"/>
        <v xml:space="preserve"> </v>
      </c>
      <c r="AF356" s="48" t="str">
        <f t="shared" si="170"/>
        <v xml:space="preserve"> </v>
      </c>
      <c r="AG356" s="49" t="str">
        <f t="shared" si="171"/>
        <v/>
      </c>
      <c r="AH356" s="48">
        <f t="shared" si="172"/>
        <v>16</v>
      </c>
      <c r="AI356" s="50" t="str">
        <f>'Details and Calculations'!AE355</f>
        <v xml:space="preserve"> </v>
      </c>
      <c r="AJ356" s="50" t="str">
        <f>'Details and Calculations'!AM355</f>
        <v xml:space="preserve"> </v>
      </c>
      <c r="AK356" s="50" t="str">
        <f>'Details and Calculations'!AR355</f>
        <v xml:space="preserve"> </v>
      </c>
      <c r="AL356" s="50" t="str">
        <f>'Details and Calculations'!AW355</f>
        <v xml:space="preserve"> </v>
      </c>
      <c r="AM356" s="50" t="str">
        <f>'Details and Calculations'!BA355</f>
        <v xml:space="preserve"> </v>
      </c>
      <c r="AN356" s="50" t="str">
        <f>'Details and Calculations'!BF355</f>
        <v xml:space="preserve"> </v>
      </c>
      <c r="AO356" s="50" t="str">
        <f>'Details and Calculations'!BI355</f>
        <v xml:space="preserve"> </v>
      </c>
      <c r="AP356" s="50" t="str">
        <f>'Details and Calculations'!BM355</f>
        <v xml:space="preserve"> </v>
      </c>
      <c r="AQ356" s="50" t="str">
        <f>'Details and Calculations'!BP355</f>
        <v xml:space="preserve"> </v>
      </c>
      <c r="AR356" s="50">
        <f>'Details and Calculations'!CC355</f>
        <v>1</v>
      </c>
      <c r="AS356" s="50">
        <f>'Details and Calculations'!CJ355</f>
        <v>1</v>
      </c>
      <c r="AT356" s="51">
        <f>'Details and Calculations'!T355</f>
        <v>1</v>
      </c>
      <c r="AU356" s="51">
        <f>'Details and Calculations'!Z355</f>
        <v>1</v>
      </c>
      <c r="AV356" s="51">
        <f>'Details and Calculations'!S355</f>
        <v>1</v>
      </c>
      <c r="AW356" s="51">
        <f>'Details and Calculations'!AI355</f>
        <v>1</v>
      </c>
      <c r="AX356" s="51">
        <f>'Details and Calculations'!BY355</f>
        <v>1</v>
      </c>
      <c r="AY356" s="51">
        <f>'Details and Calculations'!CG355</f>
        <v>1</v>
      </c>
      <c r="AZ356" s="51">
        <f>'Details and Calculations'!CI355</f>
        <v>1</v>
      </c>
      <c r="BA356" s="51">
        <f t="shared" si="173"/>
        <v>1</v>
      </c>
      <c r="BB356" s="52">
        <f>'Details and Calculations'!Y355</f>
        <v>1</v>
      </c>
      <c r="BC356" s="52" t="str">
        <f>'Details and Calculations'!AC355</f>
        <v xml:space="preserve"> </v>
      </c>
      <c r="BD356" s="52" t="str">
        <f>'Details and Calculations'!AK355</f>
        <v xml:space="preserve"> </v>
      </c>
      <c r="BE356" s="52" t="str">
        <f>'Details and Calculations'!AN355</f>
        <v xml:space="preserve"> </v>
      </c>
      <c r="BF356" s="52" t="str">
        <f>'Details and Calculations'!AP355</f>
        <v xml:space="preserve"> </v>
      </c>
      <c r="BG356" s="52" t="str">
        <f>'Details and Calculations'!AT355</f>
        <v xml:space="preserve"> </v>
      </c>
      <c r="BH356" s="52" t="str">
        <f>'Details and Calculations'!AY355</f>
        <v xml:space="preserve"> </v>
      </c>
      <c r="BI356" s="52" t="str">
        <f>'Details and Calculations'!BB355</f>
        <v xml:space="preserve"> </v>
      </c>
      <c r="BJ356" s="52" t="str">
        <f>'Details and Calculations'!BD355</f>
        <v xml:space="preserve"> </v>
      </c>
      <c r="BK356" s="52">
        <f>'Details and Calculations'!CA355</f>
        <v>2</v>
      </c>
      <c r="BL356" s="43">
        <f>'Details and Calculations'!AA355</f>
        <v>0</v>
      </c>
      <c r="BM356" s="43" t="str">
        <f>'Details and Calculations'!AB355</f>
        <v/>
      </c>
      <c r="BN356" s="43" t="str">
        <f>'Details and Calculations'!AD355</f>
        <v xml:space="preserve"> </v>
      </c>
      <c r="BO356" s="43">
        <f>'Details and Calculations'!AJ355</f>
        <v>0</v>
      </c>
      <c r="BP356" s="43" t="str">
        <f>'Details and Calculations'!AL355</f>
        <v xml:space="preserve"> </v>
      </c>
      <c r="BQ356" s="43">
        <f>'Details and Calculations'!AO355</f>
        <v>0</v>
      </c>
      <c r="BR356" s="43" t="str">
        <f>'Details and Calculations'!AQ355</f>
        <v xml:space="preserve"> </v>
      </c>
      <c r="BS356" s="43">
        <f>'Details and Calculations'!AS355</f>
        <v>0</v>
      </c>
      <c r="BT356" s="43" t="str">
        <f>'Details and Calculations'!AV355</f>
        <v xml:space="preserve"> </v>
      </c>
      <c r="BU356" s="43">
        <f>'Details and Calculations'!AX355</f>
        <v>0</v>
      </c>
      <c r="BV356" s="43" t="str">
        <f>'Details and Calculations'!AZ355</f>
        <v xml:space="preserve"> </v>
      </c>
      <c r="BW356" s="43">
        <f>'Details and Calculations'!BC355</f>
        <v>0</v>
      </c>
      <c r="BX356" s="43" t="str">
        <f>'Details and Calculations'!BE355</f>
        <v xml:space="preserve"> </v>
      </c>
      <c r="BY356" s="43" t="str">
        <f>'Details and Calculations'!BG355</f>
        <v xml:space="preserve"> </v>
      </c>
      <c r="BZ356" s="43" t="str">
        <f>'Details and Calculations'!BH355</f>
        <v xml:space="preserve"> </v>
      </c>
      <c r="CA356" s="43">
        <f>'Details and Calculations'!BJ355</f>
        <v>0</v>
      </c>
      <c r="CB356" s="43" t="str">
        <f>'Details and Calculations'!BK355</f>
        <v/>
      </c>
      <c r="CC356" s="43" t="str">
        <f>'Details and Calculations'!BL355</f>
        <v xml:space="preserve"> </v>
      </c>
      <c r="CD356" s="43" t="str">
        <f>'Details and Calculations'!BN355</f>
        <v xml:space="preserve"> </v>
      </c>
      <c r="CE356" s="43" t="str">
        <f>'Details and Calculations'!BO355</f>
        <v xml:space="preserve"> </v>
      </c>
      <c r="CF356" s="43">
        <f>'Details and Calculations'!BZ355</f>
        <v>1</v>
      </c>
      <c r="CG356" s="43">
        <f>'Details and Calculations'!CB355</f>
        <v>2013</v>
      </c>
      <c r="CH356" s="31"/>
      <c r="CI356" s="53"/>
    </row>
    <row r="357" spans="1:87" x14ac:dyDescent="0.3">
      <c r="A357" s="43">
        <f>'Details and Calculations'!A356</f>
        <v>2017</v>
      </c>
      <c r="B357" s="43" t="str">
        <f>'Details and Calculations'!C356</f>
        <v>Rwanda</v>
      </c>
      <c r="C357" s="43" t="str">
        <f>'Details and Calculations'!D356</f>
        <v>Rulindo</v>
      </c>
      <c r="D357" s="43" t="str">
        <f>'Details and Calculations'!E356</f>
        <v>Bushoki</v>
      </c>
      <c r="E357" s="43" t="str">
        <f>'Details and Calculations'!F356</f>
        <v>Giko</v>
      </c>
      <c r="F357" s="43" t="str">
        <f>'Details and Calculations'!G356</f>
        <v>Cyili</v>
      </c>
      <c r="G357" s="43" t="str">
        <f>'Details and Calculations'!H356</f>
        <v/>
      </c>
      <c r="H357" s="43" t="str">
        <f>'Details and Calculations'!I356</f>
        <v/>
      </c>
      <c r="I357" s="43" t="str">
        <f>'Details and Calculations'!J356</f>
        <v>Cyili2 water point/Rutomvu gravity</v>
      </c>
      <c r="J357" s="43">
        <f>'Details and Calculations'!K356</f>
        <v>169</v>
      </c>
      <c r="K357" s="43">
        <f>'Details and Calculations'!O356</f>
        <v>169</v>
      </c>
      <c r="L357" s="43" t="str">
        <f>'Details and Calculations'!P357</f>
        <v xml:space="preserve"> </v>
      </c>
      <c r="M357" s="43" t="str">
        <f>'Details and Calculations'!U356</f>
        <v>Piped Network -- Gravity Only</v>
      </c>
      <c r="N357" s="43">
        <f>'Details and Calculations'!V356</f>
        <v>2013</v>
      </c>
      <c r="O357" s="43" t="str">
        <f>'Details and Calculations'!W356</f>
        <v>Gor</v>
      </c>
      <c r="P357" s="43" t="str">
        <f>'Details and Calculations'!X356</f>
        <v>Spring</v>
      </c>
      <c r="Q357" s="44" t="str">
        <f t="shared" si="156"/>
        <v>Low Risk</v>
      </c>
      <c r="R357" s="44" t="str">
        <f t="shared" si="157"/>
        <v>High Risk</v>
      </c>
      <c r="S357" s="45" t="str">
        <f t="shared" si="158"/>
        <v>Intermediate Level of Service</v>
      </c>
      <c r="T357" s="62" t="str">
        <f t="shared" si="155"/>
        <v>High Priority</v>
      </c>
      <c r="U357" s="46">
        <f t="shared" si="159"/>
        <v>6</v>
      </c>
      <c r="V357" s="28" t="str">
        <f t="shared" si="160"/>
        <v>Major Repairs or Replace System</v>
      </c>
      <c r="W357" s="47" t="str">
        <f t="shared" si="161"/>
        <v/>
      </c>
      <c r="X357" s="27" t="str">
        <f t="shared" si="162"/>
        <v>Further Technical Diagnostic Needed</v>
      </c>
      <c r="Y357" s="48" t="str">
        <f t="shared" si="163"/>
        <v xml:space="preserve"> </v>
      </c>
      <c r="Z357" s="48" t="str">
        <f t="shared" si="164"/>
        <v xml:space="preserve"> </v>
      </c>
      <c r="AA357" s="48">
        <f t="shared" si="165"/>
        <v>26</v>
      </c>
      <c r="AB357" s="48" t="str">
        <f t="shared" si="166"/>
        <v xml:space="preserve"> </v>
      </c>
      <c r="AC357" s="48" t="str">
        <f t="shared" si="167"/>
        <v xml:space="preserve"> </v>
      </c>
      <c r="AD357" s="48" t="str">
        <f t="shared" si="168"/>
        <v xml:space="preserve"> </v>
      </c>
      <c r="AE357" s="48" t="str">
        <f t="shared" si="169"/>
        <v xml:space="preserve"> </v>
      </c>
      <c r="AF357" s="48" t="str">
        <f t="shared" si="170"/>
        <v xml:space="preserve"> </v>
      </c>
      <c r="AG357" s="49" t="str">
        <f t="shared" si="171"/>
        <v/>
      </c>
      <c r="AH357" s="48">
        <f t="shared" si="172"/>
        <v>16</v>
      </c>
      <c r="AI357" s="50" t="str">
        <f>'Details and Calculations'!AE356</f>
        <v xml:space="preserve"> </v>
      </c>
      <c r="AJ357" s="50" t="str">
        <f>'Details and Calculations'!AM356</f>
        <v xml:space="preserve"> </v>
      </c>
      <c r="AK357" s="50">
        <f>'Details and Calculations'!AR356</f>
        <v>1</v>
      </c>
      <c r="AL357" s="50" t="str">
        <f>'Details and Calculations'!AW356</f>
        <v xml:space="preserve"> </v>
      </c>
      <c r="AM357" s="50" t="str">
        <f>'Details and Calculations'!BA356</f>
        <v xml:space="preserve"> </v>
      </c>
      <c r="AN357" s="50" t="str">
        <f>'Details and Calculations'!BF356</f>
        <v xml:space="preserve"> </v>
      </c>
      <c r="AO357" s="50" t="str">
        <f>'Details and Calculations'!BI356</f>
        <v xml:space="preserve"> </v>
      </c>
      <c r="AP357" s="50" t="str">
        <f>'Details and Calculations'!BM356</f>
        <v xml:space="preserve"> </v>
      </c>
      <c r="AQ357" s="50" t="str">
        <f>'Details and Calculations'!BP356</f>
        <v xml:space="preserve"> </v>
      </c>
      <c r="AR357" s="50">
        <f>'Details and Calculations'!CC356</f>
        <v>3</v>
      </c>
      <c r="AS357" s="50">
        <f>'Details and Calculations'!CJ356</f>
        <v>3</v>
      </c>
      <c r="AT357" s="51">
        <f>'Details and Calculations'!T356</f>
        <v>1</v>
      </c>
      <c r="AU357" s="51">
        <f>'Details and Calculations'!Z356</f>
        <v>1</v>
      </c>
      <c r="AV357" s="51">
        <f>'Details and Calculations'!S356</f>
        <v>0</v>
      </c>
      <c r="AW357" s="51">
        <f>'Details and Calculations'!AI356</f>
        <v>1</v>
      </c>
      <c r="AX357" s="51">
        <f>'Details and Calculations'!BY356</f>
        <v>1</v>
      </c>
      <c r="AY357" s="51">
        <f>'Details and Calculations'!CG356</f>
        <v>1</v>
      </c>
      <c r="AZ357" s="51">
        <f>'Details and Calculations'!CI356</f>
        <v>1</v>
      </c>
      <c r="BA357" s="51">
        <f t="shared" si="173"/>
        <v>0</v>
      </c>
      <c r="BB357" s="52">
        <f>'Details and Calculations'!Y356</f>
        <v>1</v>
      </c>
      <c r="BC357" s="52" t="str">
        <f>'Details and Calculations'!AC356</f>
        <v xml:space="preserve"> </v>
      </c>
      <c r="BD357" s="52" t="str">
        <f>'Details and Calculations'!AK356</f>
        <v xml:space="preserve"> </v>
      </c>
      <c r="BE357" s="52" t="str">
        <f>'Details and Calculations'!AN356</f>
        <v xml:space="preserve"> </v>
      </c>
      <c r="BF357" s="52">
        <f>'Details and Calculations'!AP356</f>
        <v>1</v>
      </c>
      <c r="BG357" s="52" t="str">
        <f>'Details and Calculations'!AT356</f>
        <v xml:space="preserve"> </v>
      </c>
      <c r="BH357" s="52" t="str">
        <f>'Details and Calculations'!AY356</f>
        <v xml:space="preserve"> </v>
      </c>
      <c r="BI357" s="52" t="str">
        <f>'Details and Calculations'!BB356</f>
        <v xml:space="preserve"> </v>
      </c>
      <c r="BJ357" s="52" t="str">
        <f>'Details and Calculations'!BD356</f>
        <v xml:space="preserve"> </v>
      </c>
      <c r="BK357" s="52">
        <f>'Details and Calculations'!CA356</f>
        <v>1</v>
      </c>
      <c r="BL357" s="43">
        <f>'Details and Calculations'!AA356</f>
        <v>0</v>
      </c>
      <c r="BM357" s="43" t="str">
        <f>'Details and Calculations'!AB356</f>
        <v/>
      </c>
      <c r="BN357" s="43" t="str">
        <f>'Details and Calculations'!AD356</f>
        <v xml:space="preserve"> </v>
      </c>
      <c r="BO357" s="43">
        <f>'Details and Calculations'!AJ356</f>
        <v>0</v>
      </c>
      <c r="BP357" s="43" t="str">
        <f>'Details and Calculations'!AL356</f>
        <v xml:space="preserve"> </v>
      </c>
      <c r="BQ357" s="43">
        <f>'Details and Calculations'!AO356</f>
        <v>1</v>
      </c>
      <c r="BR357" s="43">
        <f>'Details and Calculations'!AQ356</f>
        <v>2013</v>
      </c>
      <c r="BS357" s="43">
        <f>'Details and Calculations'!AS356</f>
        <v>0</v>
      </c>
      <c r="BT357" s="43" t="str">
        <f>'Details and Calculations'!AV356</f>
        <v xml:space="preserve"> </v>
      </c>
      <c r="BU357" s="43">
        <f>'Details and Calculations'!AX356</f>
        <v>0</v>
      </c>
      <c r="BV357" s="43" t="str">
        <f>'Details and Calculations'!AZ356</f>
        <v xml:space="preserve"> </v>
      </c>
      <c r="BW357" s="43">
        <f>'Details and Calculations'!BC356</f>
        <v>0</v>
      </c>
      <c r="BX357" s="43" t="str">
        <f>'Details and Calculations'!BE356</f>
        <v xml:space="preserve"> </v>
      </c>
      <c r="BY357" s="43" t="str">
        <f>'Details and Calculations'!BG356</f>
        <v xml:space="preserve"> </v>
      </c>
      <c r="BZ357" s="43" t="str">
        <f>'Details and Calculations'!BH356</f>
        <v xml:space="preserve"> </v>
      </c>
      <c r="CA357" s="43">
        <f>'Details and Calculations'!BJ356</f>
        <v>0</v>
      </c>
      <c r="CB357" s="43" t="str">
        <f>'Details and Calculations'!BK356</f>
        <v/>
      </c>
      <c r="CC357" s="43" t="str">
        <f>'Details and Calculations'!BL356</f>
        <v xml:space="preserve"> </v>
      </c>
      <c r="CD357" s="43" t="str">
        <f>'Details and Calculations'!BN356</f>
        <v xml:space="preserve"> </v>
      </c>
      <c r="CE357" s="43" t="str">
        <f>'Details and Calculations'!BO356</f>
        <v xml:space="preserve"> </v>
      </c>
      <c r="CF357" s="43">
        <f>'Details and Calculations'!BZ356</f>
        <v>1</v>
      </c>
      <c r="CG357" s="43">
        <f>'Details and Calculations'!CB356</f>
        <v>2013</v>
      </c>
      <c r="CH357" s="31"/>
      <c r="CI357" s="53"/>
    </row>
    <row r="358" spans="1:87" x14ac:dyDescent="0.3">
      <c r="A358" s="43">
        <f>'Details and Calculations'!A357</f>
        <v>2017</v>
      </c>
      <c r="B358" s="43" t="str">
        <f>'Details and Calculations'!C357</f>
        <v>Rwanda</v>
      </c>
      <c r="C358" s="43" t="str">
        <f>'Details and Calculations'!D357</f>
        <v>Rulindo</v>
      </c>
      <c r="D358" s="43" t="str">
        <f>'Details and Calculations'!E357</f>
        <v>Burega</v>
      </c>
      <c r="E358" s="43" t="str">
        <f>'Details and Calculations'!F357</f>
        <v>Taba</v>
      </c>
      <c r="F358" s="43" t="str">
        <f>'Details and Calculations'!G357</f>
        <v>Nyagisozi</v>
      </c>
      <c r="G358" s="43" t="str">
        <f>'Details and Calculations'!H357</f>
        <v/>
      </c>
      <c r="H358" s="43" t="str">
        <f>'Details and Calculations'!I357</f>
        <v/>
      </c>
      <c r="I358" s="43" t="str">
        <f>'Details and Calculations'!J357</f>
        <v>Rwamugaza</v>
      </c>
      <c r="J358" s="43">
        <f>'Details and Calculations'!K357</f>
        <v>505</v>
      </c>
      <c r="K358" s="43">
        <f>'Details and Calculations'!O357</f>
        <v>505</v>
      </c>
      <c r="L358" s="43" t="str">
        <f>'Details and Calculations'!P358</f>
        <v xml:space="preserve"> </v>
      </c>
      <c r="M358" s="43" t="str">
        <f>'Details and Calculations'!U357</f>
        <v>Piped Network With Pump</v>
      </c>
      <c r="N358" s="43">
        <f>'Details and Calculations'!V357</f>
        <v>2012</v>
      </c>
      <c r="O358" s="43" t="str">
        <f>'Details and Calculations'!W357</f>
        <v>Governement (District, Wasac) And Water For People</v>
      </c>
      <c r="P358" s="43" t="str">
        <f>'Details and Calculations'!X357</f>
        <v>Spring</v>
      </c>
      <c r="Q358" s="44" t="str">
        <f t="shared" si="156"/>
        <v>Low Risk</v>
      </c>
      <c r="R358" s="44" t="str">
        <f t="shared" si="157"/>
        <v>Low Risk</v>
      </c>
      <c r="S358" s="45" t="str">
        <f t="shared" si="158"/>
        <v>Intermediate Level of Service</v>
      </c>
      <c r="T358" s="62" t="str">
        <f t="shared" si="155"/>
        <v>Low Priority</v>
      </c>
      <c r="U358" s="46">
        <f t="shared" si="159"/>
        <v>6</v>
      </c>
      <c r="V358" s="28" t="str">
        <f t="shared" si="160"/>
        <v>Perform Routine Preventative Maintenance</v>
      </c>
      <c r="W358" s="47" t="str">
        <f t="shared" si="161"/>
        <v/>
      </c>
      <c r="X358" s="27" t="str">
        <f t="shared" si="162"/>
        <v>Maintain O&amp;M and Routine Monitoring</v>
      </c>
      <c r="Y358" s="48">
        <f t="shared" si="163"/>
        <v>22</v>
      </c>
      <c r="Z358" s="48">
        <f t="shared" si="164"/>
        <v>15</v>
      </c>
      <c r="AA358" s="48">
        <f t="shared" si="165"/>
        <v>25</v>
      </c>
      <c r="AB358" s="48">
        <f t="shared" si="166"/>
        <v>15</v>
      </c>
      <c r="AC358" s="48">
        <f t="shared" si="167"/>
        <v>25</v>
      </c>
      <c r="AD358" s="48">
        <f t="shared" si="168"/>
        <v>-1</v>
      </c>
      <c r="AE358" s="48">
        <f t="shared" si="169"/>
        <v>12</v>
      </c>
      <c r="AF358" s="48" t="str">
        <f t="shared" si="170"/>
        <v xml:space="preserve"> </v>
      </c>
      <c r="AG358" s="49" t="str">
        <f t="shared" si="171"/>
        <v/>
      </c>
      <c r="AH358" s="48">
        <f t="shared" si="172"/>
        <v>15</v>
      </c>
      <c r="AI358" s="50">
        <f>'Details and Calculations'!AE357</f>
        <v>1</v>
      </c>
      <c r="AJ358" s="50">
        <f>'Details and Calculations'!AM357</f>
        <v>1</v>
      </c>
      <c r="AK358" s="50">
        <f>'Details and Calculations'!AR357</f>
        <v>1</v>
      </c>
      <c r="AL358" s="50">
        <f>'Details and Calculations'!AW357</f>
        <v>1</v>
      </c>
      <c r="AM358" s="50">
        <f>'Details and Calculations'!BA357</f>
        <v>1</v>
      </c>
      <c r="AN358" s="50">
        <f>'Details and Calculations'!BF357</f>
        <v>1</v>
      </c>
      <c r="AO358" s="50">
        <f>'Details and Calculations'!BI357</f>
        <v>1</v>
      </c>
      <c r="AP358" s="50" t="str">
        <f>'Details and Calculations'!BM357</f>
        <v xml:space="preserve"> </v>
      </c>
      <c r="AQ358" s="50" t="str">
        <f>'Details and Calculations'!BP357</f>
        <v xml:space="preserve"> </v>
      </c>
      <c r="AR358" s="50">
        <f>'Details and Calculations'!CC357</f>
        <v>1</v>
      </c>
      <c r="AS358" s="50">
        <f>'Details and Calculations'!CJ357</f>
        <v>1</v>
      </c>
      <c r="AT358" s="51">
        <f>'Details and Calculations'!T357</f>
        <v>1</v>
      </c>
      <c r="AU358" s="51">
        <f>'Details and Calculations'!Z357</f>
        <v>1</v>
      </c>
      <c r="AV358" s="51">
        <f>'Details and Calculations'!S357</f>
        <v>0</v>
      </c>
      <c r="AW358" s="51">
        <f>'Details and Calculations'!AI357</f>
        <v>1</v>
      </c>
      <c r="AX358" s="51">
        <f>'Details and Calculations'!BY357</f>
        <v>1</v>
      </c>
      <c r="AY358" s="51">
        <f>'Details and Calculations'!CG357</f>
        <v>1</v>
      </c>
      <c r="AZ358" s="51">
        <f>'Details and Calculations'!CI357</f>
        <v>0</v>
      </c>
      <c r="BA358" s="51">
        <f t="shared" si="173"/>
        <v>1</v>
      </c>
      <c r="BB358" s="52">
        <f>'Details and Calculations'!Y357</f>
        <v>3</v>
      </c>
      <c r="BC358" s="52">
        <f>'Details and Calculations'!AC357</f>
        <v>2</v>
      </c>
      <c r="BD358" s="52">
        <f>'Details and Calculations'!AK357</f>
        <v>2</v>
      </c>
      <c r="BE358" s="52">
        <f>'Details and Calculations'!AN357</f>
        <v>5000</v>
      </c>
      <c r="BF358" s="52">
        <f>'Details and Calculations'!AP357</f>
        <v>16</v>
      </c>
      <c r="BG358" s="52">
        <f>'Details and Calculations'!AT357</f>
        <v>8</v>
      </c>
      <c r="BH358" s="52">
        <f>'Details and Calculations'!AY357</f>
        <v>2</v>
      </c>
      <c r="BI358" s="52">
        <f>'Details and Calculations'!BB357</f>
        <v>5000</v>
      </c>
      <c r="BJ358" s="52">
        <f>'Details and Calculations'!BD357</f>
        <v>1</v>
      </c>
      <c r="BK358" s="52">
        <f>'Details and Calculations'!CA357</f>
        <v>1</v>
      </c>
      <c r="BL358" s="43">
        <f>'Details and Calculations'!AA357</f>
        <v>1</v>
      </c>
      <c r="BM358" s="43" t="str">
        <f>'Details and Calculations'!AB357</f>
        <v/>
      </c>
      <c r="BN358" s="43">
        <f>'Details and Calculations'!AD357</f>
        <v>2009</v>
      </c>
      <c r="BO358" s="43">
        <f>'Details and Calculations'!AJ357</f>
        <v>1</v>
      </c>
      <c r="BP358" s="43">
        <f>'Details and Calculations'!AL357</f>
        <v>2012</v>
      </c>
      <c r="BQ358" s="43">
        <f>'Details and Calculations'!AO357</f>
        <v>1</v>
      </c>
      <c r="BR358" s="43">
        <f>'Details and Calculations'!AQ357</f>
        <v>2012</v>
      </c>
      <c r="BS358" s="43">
        <f>'Details and Calculations'!AS357</f>
        <v>1</v>
      </c>
      <c r="BT358" s="43">
        <f>'Details and Calculations'!AV357</f>
        <v>2012</v>
      </c>
      <c r="BU358" s="43">
        <f>'Details and Calculations'!AX357</f>
        <v>1</v>
      </c>
      <c r="BV358" s="43">
        <f>'Details and Calculations'!AZ357</f>
        <v>2012</v>
      </c>
      <c r="BW358" s="43">
        <f>'Details and Calculations'!BC357</f>
        <v>1</v>
      </c>
      <c r="BX358" s="43">
        <f>'Details and Calculations'!BE357</f>
        <v>2009</v>
      </c>
      <c r="BY358" s="43">
        <f>'Details and Calculations'!BG357</f>
        <v>1</v>
      </c>
      <c r="BZ358" s="43">
        <f>'Details and Calculations'!BH357</f>
        <v>2009</v>
      </c>
      <c r="CA358" s="43">
        <f>'Details and Calculations'!BJ357</f>
        <v>0</v>
      </c>
      <c r="CB358" s="43" t="str">
        <f>'Details and Calculations'!BK357</f>
        <v/>
      </c>
      <c r="CC358" s="43" t="str">
        <f>'Details and Calculations'!BL357</f>
        <v xml:space="preserve"> </v>
      </c>
      <c r="CD358" s="43" t="str">
        <f>'Details and Calculations'!BN357</f>
        <v xml:space="preserve"> </v>
      </c>
      <c r="CE358" s="43" t="str">
        <f>'Details and Calculations'!BO357</f>
        <v xml:space="preserve"> </v>
      </c>
      <c r="CF358" s="43">
        <f>'Details and Calculations'!BZ357</f>
        <v>1</v>
      </c>
      <c r="CG358" s="43">
        <f>'Details and Calculations'!CB357</f>
        <v>2012</v>
      </c>
      <c r="CH358" s="31"/>
      <c r="CI358" s="53"/>
    </row>
    <row r="359" spans="1:87" x14ac:dyDescent="0.3">
      <c r="A359" s="43">
        <f>'Details and Calculations'!A358</f>
        <v>2017</v>
      </c>
      <c r="B359" s="43" t="str">
        <f>'Details and Calculations'!C358</f>
        <v>Rwanda</v>
      </c>
      <c r="C359" s="43" t="str">
        <f>'Details and Calculations'!D358</f>
        <v>Rulindo</v>
      </c>
      <c r="D359" s="43" t="str">
        <f>'Details and Calculations'!E358</f>
        <v>Ntarabana</v>
      </c>
      <c r="E359" s="43" t="str">
        <f>'Details and Calculations'!F358</f>
        <v>Kiyanza</v>
      </c>
      <c r="F359" s="43" t="str">
        <f>'Details and Calculations'!G358</f>
        <v>Gatobotobo</v>
      </c>
      <c r="G359" s="43" t="str">
        <f>'Details and Calculations'!H358</f>
        <v/>
      </c>
      <c r="H359" s="43" t="str">
        <f>'Details and Calculations'!I358</f>
        <v/>
      </c>
      <c r="I359" s="43" t="str">
        <f>'Details and Calculations'!J358</f>
        <v>Rwamugaza network</v>
      </c>
      <c r="J359" s="43">
        <f>'Details and Calculations'!K358</f>
        <v>103</v>
      </c>
      <c r="K359" s="43">
        <f>'Details and Calculations'!O358</f>
        <v>103</v>
      </c>
      <c r="L359" s="43" t="str">
        <f>'Details and Calculations'!P359</f>
        <v xml:space="preserve"> </v>
      </c>
      <c r="M359" s="43" t="str">
        <f>'Details and Calculations'!U358</f>
        <v>Piped Network -- Gravity Only</v>
      </c>
      <c r="N359" s="43">
        <f>'Details and Calculations'!V358</f>
        <v>2003</v>
      </c>
      <c r="O359" s="43" t="str">
        <f>'Details and Calculations'!W358</f>
        <v>Government</v>
      </c>
      <c r="P359" s="43" t="str">
        <f>'Details and Calculations'!X358</f>
        <v>Spring</v>
      </c>
      <c r="Q359" s="44" t="str">
        <f t="shared" si="156"/>
        <v>Low Risk</v>
      </c>
      <c r="R359" s="44" t="str">
        <f t="shared" si="157"/>
        <v>Low Risk</v>
      </c>
      <c r="S359" s="45" t="str">
        <f t="shared" si="158"/>
        <v>Basic Level of Service</v>
      </c>
      <c r="T359" s="62" t="str">
        <f t="shared" si="155"/>
        <v>Medium Priority</v>
      </c>
      <c r="U359" s="46">
        <f t="shared" si="159"/>
        <v>5</v>
      </c>
      <c r="V359" s="28" t="str">
        <f t="shared" si="160"/>
        <v>Perform Routine Preventative Maintenance</v>
      </c>
      <c r="W359" s="47" t="str">
        <f t="shared" si="161"/>
        <v/>
      </c>
      <c r="X359" s="27" t="str">
        <f t="shared" si="162"/>
        <v>Maintain O&amp;M and Routine Monitoring</v>
      </c>
      <c r="Y359" s="48">
        <f t="shared" si="163"/>
        <v>16</v>
      </c>
      <c r="Z359" s="48">
        <f t="shared" si="164"/>
        <v>6</v>
      </c>
      <c r="AA359" s="48">
        <f t="shared" si="165"/>
        <v>16</v>
      </c>
      <c r="AB359" s="48">
        <f t="shared" si="166"/>
        <v>6</v>
      </c>
      <c r="AC359" s="48">
        <f t="shared" si="167"/>
        <v>16</v>
      </c>
      <c r="AD359" s="48" t="str">
        <f t="shared" si="168"/>
        <v xml:space="preserve"> </v>
      </c>
      <c r="AE359" s="48" t="str">
        <f t="shared" si="169"/>
        <v xml:space="preserve"> </v>
      </c>
      <c r="AF359" s="48" t="str">
        <f t="shared" si="170"/>
        <v xml:space="preserve"> </v>
      </c>
      <c r="AG359" s="49" t="str">
        <f t="shared" si="171"/>
        <v/>
      </c>
      <c r="AH359" s="48">
        <f t="shared" si="172"/>
        <v>6</v>
      </c>
      <c r="AI359" s="50">
        <f>'Details and Calculations'!AE358</f>
        <v>1</v>
      </c>
      <c r="AJ359" s="50">
        <f>'Details and Calculations'!AM358</f>
        <v>1</v>
      </c>
      <c r="AK359" s="50">
        <f>'Details and Calculations'!AR358</f>
        <v>1</v>
      </c>
      <c r="AL359" s="50">
        <f>'Details and Calculations'!AW358</f>
        <v>1</v>
      </c>
      <c r="AM359" s="50">
        <f>'Details and Calculations'!BA358</f>
        <v>1</v>
      </c>
      <c r="AN359" s="50" t="str">
        <f>'Details and Calculations'!BF358</f>
        <v xml:space="preserve"> </v>
      </c>
      <c r="AO359" s="50" t="str">
        <f>'Details and Calculations'!BI358</f>
        <v xml:space="preserve"> </v>
      </c>
      <c r="AP359" s="50" t="str">
        <f>'Details and Calculations'!BM358</f>
        <v xml:space="preserve"> </v>
      </c>
      <c r="AQ359" s="50" t="str">
        <f>'Details and Calculations'!BP358</f>
        <v xml:space="preserve"> </v>
      </c>
      <c r="AR359" s="50">
        <f>'Details and Calculations'!CC358</f>
        <v>1</v>
      </c>
      <c r="AS359" s="50">
        <f>'Details and Calculations'!CJ358</f>
        <v>2</v>
      </c>
      <c r="AT359" s="51">
        <f>'Details and Calculations'!T358</f>
        <v>1</v>
      </c>
      <c r="AU359" s="51">
        <f>'Details and Calculations'!Z358</f>
        <v>1</v>
      </c>
      <c r="AV359" s="51">
        <f>'Details and Calculations'!S358</f>
        <v>0</v>
      </c>
      <c r="AW359" s="51">
        <f>'Details and Calculations'!AI358</f>
        <v>1</v>
      </c>
      <c r="AX359" s="51">
        <f>'Details and Calculations'!BY358</f>
        <v>1</v>
      </c>
      <c r="AY359" s="51">
        <f>'Details and Calculations'!CG358</f>
        <v>1</v>
      </c>
      <c r="AZ359" s="51">
        <f>'Details and Calculations'!CI358</f>
        <v>0</v>
      </c>
      <c r="BA359" s="51">
        <f t="shared" si="173"/>
        <v>0</v>
      </c>
      <c r="BB359" s="52">
        <f>'Details and Calculations'!Y358</f>
        <v>2</v>
      </c>
      <c r="BC359" s="52">
        <f>'Details and Calculations'!AC358</f>
        <v>1</v>
      </c>
      <c r="BD359" s="52">
        <f>'Details and Calculations'!AK358</f>
        <v>2</v>
      </c>
      <c r="BE359" s="52">
        <f>'Details and Calculations'!AN358</f>
        <v>35000</v>
      </c>
      <c r="BF359" s="52">
        <f>'Details and Calculations'!AP358</f>
        <v>7</v>
      </c>
      <c r="BG359" s="52">
        <f>'Details and Calculations'!AT358</f>
        <v>12</v>
      </c>
      <c r="BH359" s="52">
        <f>'Details and Calculations'!AY358</f>
        <v>2</v>
      </c>
      <c r="BI359" s="52">
        <f>'Details and Calculations'!BB358</f>
        <v>35000</v>
      </c>
      <c r="BJ359" s="52" t="str">
        <f>'Details and Calculations'!BD358</f>
        <v xml:space="preserve"> </v>
      </c>
      <c r="BK359" s="52">
        <f>'Details and Calculations'!CA358</f>
        <v>1</v>
      </c>
      <c r="BL359" s="43">
        <f>'Details and Calculations'!AA358</f>
        <v>1</v>
      </c>
      <c r="BM359" s="43" t="str">
        <f>'Details and Calculations'!AB358</f>
        <v/>
      </c>
      <c r="BN359" s="43">
        <f>'Details and Calculations'!AD358</f>
        <v>2003</v>
      </c>
      <c r="BO359" s="43">
        <f>'Details and Calculations'!AJ358</f>
        <v>1</v>
      </c>
      <c r="BP359" s="43">
        <f>'Details and Calculations'!AL358</f>
        <v>2003</v>
      </c>
      <c r="BQ359" s="43">
        <f>'Details and Calculations'!AO358</f>
        <v>1</v>
      </c>
      <c r="BR359" s="43">
        <f>'Details and Calculations'!AQ358</f>
        <v>2003</v>
      </c>
      <c r="BS359" s="43">
        <f>'Details and Calculations'!AS358</f>
        <v>1</v>
      </c>
      <c r="BT359" s="43">
        <f>'Details and Calculations'!AV358</f>
        <v>2003</v>
      </c>
      <c r="BU359" s="43">
        <f>'Details and Calculations'!AX358</f>
        <v>1</v>
      </c>
      <c r="BV359" s="43">
        <f>'Details and Calculations'!AZ358</f>
        <v>2003</v>
      </c>
      <c r="BW359" s="43">
        <f>'Details and Calculations'!BC358</f>
        <v>0</v>
      </c>
      <c r="BX359" s="43" t="str">
        <f>'Details and Calculations'!BE358</f>
        <v xml:space="preserve"> </v>
      </c>
      <c r="BY359" s="43" t="str">
        <f>'Details and Calculations'!BG358</f>
        <v xml:space="preserve"> </v>
      </c>
      <c r="BZ359" s="43" t="str">
        <f>'Details and Calculations'!BH358</f>
        <v xml:space="preserve"> </v>
      </c>
      <c r="CA359" s="43">
        <f>'Details and Calculations'!BJ358</f>
        <v>0</v>
      </c>
      <c r="CB359" s="43" t="str">
        <f>'Details and Calculations'!BK358</f>
        <v/>
      </c>
      <c r="CC359" s="43" t="str">
        <f>'Details and Calculations'!BL358</f>
        <v xml:space="preserve"> </v>
      </c>
      <c r="CD359" s="43" t="str">
        <f>'Details and Calculations'!BN358</f>
        <v xml:space="preserve"> </v>
      </c>
      <c r="CE359" s="43" t="str">
        <f>'Details and Calculations'!BO358</f>
        <v xml:space="preserve"> </v>
      </c>
      <c r="CF359" s="43">
        <f>'Details and Calculations'!BZ358</f>
        <v>1</v>
      </c>
      <c r="CG359" s="43">
        <f>'Details and Calculations'!CB358</f>
        <v>2003</v>
      </c>
      <c r="CH359" s="31"/>
      <c r="CI359" s="53"/>
    </row>
    <row r="360" spans="1:87" x14ac:dyDescent="0.3">
      <c r="A360" s="43">
        <f>'Details and Calculations'!A359</f>
        <v>2017</v>
      </c>
      <c r="B360" s="43" t="str">
        <f>'Details and Calculations'!C359</f>
        <v>Rwanda</v>
      </c>
      <c r="C360" s="43" t="str">
        <f>'Details and Calculations'!D359</f>
        <v>Rulindo</v>
      </c>
      <c r="D360" s="43" t="str">
        <f>'Details and Calculations'!E359</f>
        <v>Ntarabana</v>
      </c>
      <c r="E360" s="43" t="str">
        <f>'Details and Calculations'!F359</f>
        <v>Mahaza</v>
      </c>
      <c r="F360" s="43" t="str">
        <f>'Details and Calculations'!G359</f>
        <v>Rugogwe</v>
      </c>
      <c r="G360" s="43" t="str">
        <f>'Details and Calculations'!H359</f>
        <v/>
      </c>
      <c r="H360" s="43" t="str">
        <f>'Details and Calculations'!I359</f>
        <v/>
      </c>
      <c r="I360" s="43" t="str">
        <f>'Details and Calculations'!J359</f>
        <v>Rwamugaza network</v>
      </c>
      <c r="J360" s="43">
        <f>'Details and Calculations'!K359</f>
        <v>192</v>
      </c>
      <c r="K360" s="43">
        <f>'Details and Calculations'!O359</f>
        <v>192</v>
      </c>
      <c r="L360" s="43" t="str">
        <f>'Details and Calculations'!P360</f>
        <v xml:space="preserve"> </v>
      </c>
      <c r="M360" s="43" t="str">
        <f>'Details and Calculations'!U359</f>
        <v>Piped Network -- Gravity Only</v>
      </c>
      <c r="N360" s="43">
        <f>'Details and Calculations'!V359</f>
        <v>2003</v>
      </c>
      <c r="O360" s="43" t="str">
        <f>'Details and Calculations'!W359</f>
        <v>Government</v>
      </c>
      <c r="P360" s="43" t="str">
        <f>'Details and Calculations'!X359</f>
        <v>Spring</v>
      </c>
      <c r="Q360" s="44" t="str">
        <f t="shared" si="156"/>
        <v>Low Risk</v>
      </c>
      <c r="R360" s="44" t="str">
        <f t="shared" si="157"/>
        <v>Low Risk</v>
      </c>
      <c r="S360" s="45" t="str">
        <f t="shared" si="158"/>
        <v>Intermediate Level of Service</v>
      </c>
      <c r="T360" s="62" t="str">
        <f t="shared" si="155"/>
        <v>Low Priority</v>
      </c>
      <c r="U360" s="46">
        <f t="shared" si="159"/>
        <v>7</v>
      </c>
      <c r="V360" s="28" t="str">
        <f t="shared" si="160"/>
        <v>Perform Routine Preventative Maintenance</v>
      </c>
      <c r="W360" s="47" t="str">
        <f t="shared" si="161"/>
        <v/>
      </c>
      <c r="X360" s="27" t="str">
        <f t="shared" si="162"/>
        <v>Maintain O&amp;M and Routine Monitoring</v>
      </c>
      <c r="Y360" s="48">
        <f t="shared" si="163"/>
        <v>16</v>
      </c>
      <c r="Z360" s="48">
        <f t="shared" si="164"/>
        <v>6</v>
      </c>
      <c r="AA360" s="48">
        <f t="shared" si="165"/>
        <v>16</v>
      </c>
      <c r="AB360" s="48">
        <f t="shared" si="166"/>
        <v>6</v>
      </c>
      <c r="AC360" s="48">
        <f t="shared" si="167"/>
        <v>16</v>
      </c>
      <c r="AD360" s="48" t="str">
        <f t="shared" si="168"/>
        <v xml:space="preserve"> </v>
      </c>
      <c r="AE360" s="48" t="str">
        <f t="shared" si="169"/>
        <v xml:space="preserve"> </v>
      </c>
      <c r="AF360" s="48" t="str">
        <f t="shared" si="170"/>
        <v xml:space="preserve"> </v>
      </c>
      <c r="AG360" s="49" t="str">
        <f t="shared" si="171"/>
        <v/>
      </c>
      <c r="AH360" s="48">
        <f t="shared" si="172"/>
        <v>6</v>
      </c>
      <c r="AI360" s="50">
        <f>'Details and Calculations'!AE359</f>
        <v>1</v>
      </c>
      <c r="AJ360" s="50">
        <f>'Details and Calculations'!AM359</f>
        <v>1</v>
      </c>
      <c r="AK360" s="50">
        <f>'Details and Calculations'!AR359</f>
        <v>1</v>
      </c>
      <c r="AL360" s="50">
        <f>'Details and Calculations'!AW359</f>
        <v>1</v>
      </c>
      <c r="AM360" s="50">
        <f>'Details and Calculations'!BA359</f>
        <v>1</v>
      </c>
      <c r="AN360" s="50" t="str">
        <f>'Details and Calculations'!BF359</f>
        <v xml:space="preserve"> </v>
      </c>
      <c r="AO360" s="50" t="str">
        <f>'Details and Calculations'!BI359</f>
        <v xml:space="preserve"> </v>
      </c>
      <c r="AP360" s="50" t="str">
        <f>'Details and Calculations'!BM359</f>
        <v xml:space="preserve"> </v>
      </c>
      <c r="AQ360" s="50" t="str">
        <f>'Details and Calculations'!BP359</f>
        <v xml:space="preserve"> </v>
      </c>
      <c r="AR360" s="50">
        <f>'Details and Calculations'!CC359</f>
        <v>1</v>
      </c>
      <c r="AS360" s="50">
        <f>'Details and Calculations'!CJ359</f>
        <v>1</v>
      </c>
      <c r="AT360" s="51">
        <f>'Details and Calculations'!T359</f>
        <v>1</v>
      </c>
      <c r="AU360" s="51">
        <f>'Details and Calculations'!Z359</f>
        <v>1</v>
      </c>
      <c r="AV360" s="51">
        <f>'Details and Calculations'!S359</f>
        <v>0</v>
      </c>
      <c r="AW360" s="51">
        <f>'Details and Calculations'!AI359</f>
        <v>1</v>
      </c>
      <c r="AX360" s="51">
        <f>'Details and Calculations'!BY359</f>
        <v>1</v>
      </c>
      <c r="AY360" s="51">
        <f>'Details and Calculations'!CG359</f>
        <v>1</v>
      </c>
      <c r="AZ360" s="51">
        <f>'Details and Calculations'!CI359</f>
        <v>1</v>
      </c>
      <c r="BA360" s="51">
        <f t="shared" si="173"/>
        <v>1</v>
      </c>
      <c r="BB360" s="52">
        <f>'Details and Calculations'!Y359</f>
        <v>2</v>
      </c>
      <c r="BC360" s="52">
        <f>'Details and Calculations'!AC359</f>
        <v>1</v>
      </c>
      <c r="BD360" s="52">
        <f>'Details and Calculations'!AK359</f>
        <v>2</v>
      </c>
      <c r="BE360" s="52">
        <f>'Details and Calculations'!AN359</f>
        <v>35000</v>
      </c>
      <c r="BF360" s="52">
        <f>'Details and Calculations'!AP359</f>
        <v>7</v>
      </c>
      <c r="BG360" s="52">
        <f>'Details and Calculations'!AT359</f>
        <v>12</v>
      </c>
      <c r="BH360" s="52">
        <f>'Details and Calculations'!AY359</f>
        <v>2</v>
      </c>
      <c r="BI360" s="52">
        <f>'Details and Calculations'!BB359</f>
        <v>35000</v>
      </c>
      <c r="BJ360" s="52" t="str">
        <f>'Details and Calculations'!BD359</f>
        <v xml:space="preserve"> </v>
      </c>
      <c r="BK360" s="52">
        <f>'Details and Calculations'!CA359</f>
        <v>1</v>
      </c>
      <c r="BL360" s="43">
        <f>'Details and Calculations'!AA359</f>
        <v>1</v>
      </c>
      <c r="BM360" s="43" t="str">
        <f>'Details and Calculations'!AB359</f>
        <v/>
      </c>
      <c r="BN360" s="43">
        <f>'Details and Calculations'!AD359</f>
        <v>2003</v>
      </c>
      <c r="BO360" s="43">
        <f>'Details and Calculations'!AJ359</f>
        <v>1</v>
      </c>
      <c r="BP360" s="43">
        <f>'Details and Calculations'!AL359</f>
        <v>2003</v>
      </c>
      <c r="BQ360" s="43">
        <f>'Details and Calculations'!AO359</f>
        <v>1</v>
      </c>
      <c r="BR360" s="43">
        <f>'Details and Calculations'!AQ359</f>
        <v>2003</v>
      </c>
      <c r="BS360" s="43">
        <f>'Details and Calculations'!AS359</f>
        <v>1</v>
      </c>
      <c r="BT360" s="43">
        <f>'Details and Calculations'!AV359</f>
        <v>2003</v>
      </c>
      <c r="BU360" s="43">
        <f>'Details and Calculations'!AX359</f>
        <v>1</v>
      </c>
      <c r="BV360" s="43">
        <f>'Details and Calculations'!AZ359</f>
        <v>2003</v>
      </c>
      <c r="BW360" s="43">
        <f>'Details and Calculations'!BC359</f>
        <v>0</v>
      </c>
      <c r="BX360" s="43" t="str">
        <f>'Details and Calculations'!BE359</f>
        <v xml:space="preserve"> </v>
      </c>
      <c r="BY360" s="43" t="str">
        <f>'Details and Calculations'!BG359</f>
        <v xml:space="preserve"> </v>
      </c>
      <c r="BZ360" s="43" t="str">
        <f>'Details and Calculations'!BH359</f>
        <v xml:space="preserve"> </v>
      </c>
      <c r="CA360" s="43">
        <f>'Details and Calculations'!BJ359</f>
        <v>0</v>
      </c>
      <c r="CB360" s="43" t="str">
        <f>'Details and Calculations'!BK359</f>
        <v/>
      </c>
      <c r="CC360" s="43" t="str">
        <f>'Details and Calculations'!BL359</f>
        <v xml:space="preserve"> </v>
      </c>
      <c r="CD360" s="43" t="str">
        <f>'Details and Calculations'!BN359</f>
        <v xml:space="preserve"> </v>
      </c>
      <c r="CE360" s="43" t="str">
        <f>'Details and Calculations'!BO359</f>
        <v xml:space="preserve"> </v>
      </c>
      <c r="CF360" s="43">
        <f>'Details and Calculations'!BZ359</f>
        <v>1</v>
      </c>
      <c r="CG360" s="43">
        <f>'Details and Calculations'!CB359</f>
        <v>2003</v>
      </c>
      <c r="CH360" s="31"/>
      <c r="CI360" s="53"/>
    </row>
    <row r="361" spans="1:87" x14ac:dyDescent="0.3">
      <c r="A361" s="43">
        <f>'Details and Calculations'!A360</f>
        <v>2017</v>
      </c>
      <c r="B361" s="43" t="str">
        <f>'Details and Calculations'!C360</f>
        <v>Rwanda</v>
      </c>
      <c r="C361" s="43" t="str">
        <f>'Details and Calculations'!D360</f>
        <v>Rulindo</v>
      </c>
      <c r="D361" s="43" t="str">
        <f>'Details and Calculations'!E360</f>
        <v>Rusiga</v>
      </c>
      <c r="E361" s="43" t="str">
        <f>'Details and Calculations'!F360</f>
        <v>Gako</v>
      </c>
      <c r="F361" s="43" t="str">
        <f>'Details and Calculations'!G360</f>
        <v>Kabunigu</v>
      </c>
      <c r="G361" s="43" t="str">
        <f>'Details and Calculations'!H360</f>
        <v/>
      </c>
      <c r="H361" s="43" t="str">
        <f>'Details and Calculations'!I360</f>
        <v/>
      </c>
      <c r="I361" s="43" t="str">
        <f>'Details and Calculations'!J360</f>
        <v>Gako-Kabunigo water point/Tare-Rusiga pumping</v>
      </c>
      <c r="J361" s="43">
        <f>'Details and Calculations'!K360</f>
        <v>219</v>
      </c>
      <c r="K361" s="43">
        <f>'Details and Calculations'!O360</f>
        <v>219</v>
      </c>
      <c r="L361" s="43" t="str">
        <f>'Details and Calculations'!P361</f>
        <v xml:space="preserve"> </v>
      </c>
      <c r="M361" s="43" t="str">
        <f>'Details and Calculations'!U360</f>
        <v>Piped Network With Pump</v>
      </c>
      <c r="N361" s="43">
        <f>'Details and Calculations'!V360</f>
        <v>2015</v>
      </c>
      <c r="O361" s="43" t="str">
        <f>'Details and Calculations'!W360</f>
        <v>Governement (District, Wasac) And Water For People</v>
      </c>
      <c r="P361" s="43" t="str">
        <f>'Details and Calculations'!X360</f>
        <v>Spring</v>
      </c>
      <c r="Q361" s="44" t="str">
        <f t="shared" si="156"/>
        <v>Low Risk</v>
      </c>
      <c r="R361" s="44" t="str">
        <f t="shared" si="157"/>
        <v>Low Risk</v>
      </c>
      <c r="S361" s="45" t="str">
        <f t="shared" si="158"/>
        <v>Intermediate Level of Service</v>
      </c>
      <c r="T361" s="62" t="str">
        <f t="shared" si="155"/>
        <v>Low Priority</v>
      </c>
      <c r="U361" s="46">
        <f t="shared" si="159"/>
        <v>7</v>
      </c>
      <c r="V361" s="28" t="str">
        <f t="shared" si="160"/>
        <v>Perform Routine Preventative Maintenance</v>
      </c>
      <c r="W361" s="47" t="str">
        <f t="shared" si="161"/>
        <v/>
      </c>
      <c r="X361" s="27" t="str">
        <f t="shared" si="162"/>
        <v>Maintain O&amp;M and Routine Monitoring</v>
      </c>
      <c r="Y361" s="48" t="str">
        <f t="shared" si="163"/>
        <v xml:space="preserve"> </v>
      </c>
      <c r="Z361" s="48" t="str">
        <f t="shared" si="164"/>
        <v xml:space="preserve"> </v>
      </c>
      <c r="AA361" s="48" t="str">
        <f t="shared" si="165"/>
        <v xml:space="preserve"> </v>
      </c>
      <c r="AB361" s="48" t="str">
        <f t="shared" si="166"/>
        <v xml:space="preserve"> </v>
      </c>
      <c r="AC361" s="48" t="str">
        <f t="shared" si="167"/>
        <v xml:space="preserve"> </v>
      </c>
      <c r="AD361" s="48" t="str">
        <f t="shared" si="168"/>
        <v xml:space="preserve"> </v>
      </c>
      <c r="AE361" s="48" t="str">
        <f t="shared" si="169"/>
        <v xml:space="preserve"> </v>
      </c>
      <c r="AF361" s="48" t="str">
        <f t="shared" si="170"/>
        <v xml:space="preserve"> </v>
      </c>
      <c r="AG361" s="49" t="str">
        <f t="shared" si="171"/>
        <v/>
      </c>
      <c r="AH361" s="48">
        <f t="shared" si="172"/>
        <v>18</v>
      </c>
      <c r="AI361" s="50" t="str">
        <f>'Details and Calculations'!AE360</f>
        <v xml:space="preserve"> </v>
      </c>
      <c r="AJ361" s="50" t="str">
        <f>'Details and Calculations'!AM360</f>
        <v xml:space="preserve"> </v>
      </c>
      <c r="AK361" s="50" t="str">
        <f>'Details and Calculations'!AR360</f>
        <v xml:space="preserve"> </v>
      </c>
      <c r="AL361" s="50" t="str">
        <f>'Details and Calculations'!AW360</f>
        <v xml:space="preserve"> </v>
      </c>
      <c r="AM361" s="50" t="str">
        <f>'Details and Calculations'!BA360</f>
        <v xml:space="preserve"> </v>
      </c>
      <c r="AN361" s="50" t="str">
        <f>'Details and Calculations'!BF360</f>
        <v xml:space="preserve"> </v>
      </c>
      <c r="AO361" s="50" t="str">
        <f>'Details and Calculations'!BI360</f>
        <v xml:space="preserve"> </v>
      </c>
      <c r="AP361" s="50" t="str">
        <f>'Details and Calculations'!BM360</f>
        <v xml:space="preserve"> </v>
      </c>
      <c r="AQ361" s="50" t="str">
        <f>'Details and Calculations'!BP360</f>
        <v xml:space="preserve"> </v>
      </c>
      <c r="AR361" s="50">
        <f>'Details and Calculations'!CC360</f>
        <v>1</v>
      </c>
      <c r="AS361" s="50">
        <f>'Details and Calculations'!CJ360</f>
        <v>1</v>
      </c>
      <c r="AT361" s="51">
        <f>'Details and Calculations'!T360</f>
        <v>1</v>
      </c>
      <c r="AU361" s="51">
        <f>'Details and Calculations'!Z360</f>
        <v>1</v>
      </c>
      <c r="AV361" s="51">
        <f>'Details and Calculations'!S360</f>
        <v>0</v>
      </c>
      <c r="AW361" s="51">
        <f>'Details and Calculations'!AI360</f>
        <v>1</v>
      </c>
      <c r="AX361" s="51">
        <f>'Details and Calculations'!BY360</f>
        <v>1</v>
      </c>
      <c r="AY361" s="51">
        <f>'Details and Calculations'!CG360</f>
        <v>1</v>
      </c>
      <c r="AZ361" s="51">
        <f>'Details and Calculations'!CI360</f>
        <v>1</v>
      </c>
      <c r="BA361" s="51">
        <f t="shared" si="173"/>
        <v>1</v>
      </c>
      <c r="BB361" s="52">
        <f>'Details and Calculations'!Y360</f>
        <v>10</v>
      </c>
      <c r="BC361" s="52" t="str">
        <f>'Details and Calculations'!AC360</f>
        <v xml:space="preserve"> </v>
      </c>
      <c r="BD361" s="52" t="str">
        <f>'Details and Calculations'!AK360</f>
        <v xml:space="preserve"> </v>
      </c>
      <c r="BE361" s="52" t="str">
        <f>'Details and Calculations'!AN360</f>
        <v xml:space="preserve"> </v>
      </c>
      <c r="BF361" s="52" t="str">
        <f>'Details and Calculations'!AP360</f>
        <v xml:space="preserve"> </v>
      </c>
      <c r="BG361" s="52" t="str">
        <f>'Details and Calculations'!AT360</f>
        <v xml:space="preserve"> </v>
      </c>
      <c r="BH361" s="52" t="str">
        <f>'Details and Calculations'!AY360</f>
        <v xml:space="preserve"> </v>
      </c>
      <c r="BI361" s="52" t="str">
        <f>'Details and Calculations'!BB360</f>
        <v xml:space="preserve"> </v>
      </c>
      <c r="BJ361" s="52" t="str">
        <f>'Details and Calculations'!BD360</f>
        <v xml:space="preserve"> </v>
      </c>
      <c r="BK361" s="52">
        <f>'Details and Calculations'!CA360</f>
        <v>2</v>
      </c>
      <c r="BL361" s="43">
        <f>'Details and Calculations'!AA360</f>
        <v>0</v>
      </c>
      <c r="BM361" s="43" t="str">
        <f>'Details and Calculations'!AB360</f>
        <v/>
      </c>
      <c r="BN361" s="43" t="str">
        <f>'Details and Calculations'!AD360</f>
        <v xml:space="preserve"> </v>
      </c>
      <c r="BO361" s="43">
        <f>'Details and Calculations'!AJ360</f>
        <v>0</v>
      </c>
      <c r="BP361" s="43" t="str">
        <f>'Details and Calculations'!AL360</f>
        <v xml:space="preserve"> </v>
      </c>
      <c r="BQ361" s="43">
        <f>'Details and Calculations'!AO360</f>
        <v>0</v>
      </c>
      <c r="BR361" s="43" t="str">
        <f>'Details and Calculations'!AQ360</f>
        <v xml:space="preserve"> </v>
      </c>
      <c r="BS361" s="43">
        <f>'Details and Calculations'!AS360</f>
        <v>0</v>
      </c>
      <c r="BT361" s="43" t="str">
        <f>'Details and Calculations'!AV360</f>
        <v xml:space="preserve"> </v>
      </c>
      <c r="BU361" s="43">
        <f>'Details and Calculations'!AX360</f>
        <v>0</v>
      </c>
      <c r="BV361" s="43" t="str">
        <f>'Details and Calculations'!AZ360</f>
        <v xml:space="preserve"> </v>
      </c>
      <c r="BW361" s="43">
        <f>'Details and Calculations'!BC360</f>
        <v>0</v>
      </c>
      <c r="BX361" s="43" t="str">
        <f>'Details and Calculations'!BE360</f>
        <v xml:space="preserve"> </v>
      </c>
      <c r="BY361" s="43" t="str">
        <f>'Details and Calculations'!BG360</f>
        <v xml:space="preserve"> </v>
      </c>
      <c r="BZ361" s="43" t="str">
        <f>'Details and Calculations'!BH360</f>
        <v xml:space="preserve"> </v>
      </c>
      <c r="CA361" s="43">
        <f>'Details and Calculations'!BJ360</f>
        <v>0</v>
      </c>
      <c r="CB361" s="43" t="str">
        <f>'Details and Calculations'!BK360</f>
        <v/>
      </c>
      <c r="CC361" s="43" t="str">
        <f>'Details and Calculations'!BL360</f>
        <v xml:space="preserve"> </v>
      </c>
      <c r="CD361" s="43" t="str">
        <f>'Details and Calculations'!BN360</f>
        <v xml:space="preserve"> </v>
      </c>
      <c r="CE361" s="43" t="str">
        <f>'Details and Calculations'!BO360</f>
        <v xml:space="preserve"> </v>
      </c>
      <c r="CF361" s="43">
        <f>'Details and Calculations'!BZ360</f>
        <v>1</v>
      </c>
      <c r="CG361" s="43">
        <f>'Details and Calculations'!CB360</f>
        <v>2015</v>
      </c>
      <c r="CH361" s="31"/>
      <c r="CI361" s="53"/>
    </row>
    <row r="362" spans="1:87" x14ac:dyDescent="0.3">
      <c r="A362" s="43">
        <f>'Details and Calculations'!A361</f>
        <v>2017</v>
      </c>
      <c r="B362" s="43" t="str">
        <f>'Details and Calculations'!C361</f>
        <v>Rwanda</v>
      </c>
      <c r="C362" s="43" t="str">
        <f>'Details and Calculations'!D361</f>
        <v>Rulindo</v>
      </c>
      <c r="D362" s="43" t="str">
        <f>'Details and Calculations'!E361</f>
        <v>Tumba</v>
      </c>
      <c r="E362" s="43" t="str">
        <f>'Details and Calculations'!F361</f>
        <v>Gahabwa</v>
      </c>
      <c r="F362" s="43" t="str">
        <f>'Details and Calculations'!G361</f>
        <v>Rushaki</v>
      </c>
      <c r="G362" s="43" t="str">
        <f>'Details and Calculations'!H361</f>
        <v/>
      </c>
      <c r="H362" s="43" t="str">
        <f>'Details and Calculations'!I361</f>
        <v/>
      </c>
      <c r="I362" s="43" t="str">
        <f>'Details and Calculations'!J361</f>
        <v>Water point at Marembo center/Nyirambuga pumping</v>
      </c>
      <c r="J362" s="43">
        <f>'Details and Calculations'!K361</f>
        <v>152</v>
      </c>
      <c r="K362" s="43">
        <f>'Details and Calculations'!O361</f>
        <v>152</v>
      </c>
      <c r="L362" s="43" t="str">
        <f>'Details and Calculations'!P362</f>
        <v xml:space="preserve"> </v>
      </c>
      <c r="M362" s="43" t="str">
        <f>'Details and Calculations'!U361</f>
        <v>Piped Network With Pump</v>
      </c>
      <c r="N362" s="43">
        <f>'Details and Calculations'!V361</f>
        <v>2015</v>
      </c>
      <c r="O362" s="43" t="str">
        <f>'Details and Calculations'!W361</f>
        <v>Governement (District, Wasac) And Water For People</v>
      </c>
      <c r="P362" s="43" t="str">
        <f>'Details and Calculations'!X361</f>
        <v>Spring</v>
      </c>
      <c r="Q362" s="44" t="str">
        <f t="shared" si="156"/>
        <v>Low Risk</v>
      </c>
      <c r="R362" s="44" t="str">
        <f t="shared" si="157"/>
        <v>Low Risk</v>
      </c>
      <c r="S362" s="45" t="str">
        <f t="shared" si="158"/>
        <v>Intermediate Level of Service</v>
      </c>
      <c r="T362" s="62" t="str">
        <f t="shared" si="155"/>
        <v>Low Priority</v>
      </c>
      <c r="U362" s="46">
        <f t="shared" si="159"/>
        <v>7</v>
      </c>
      <c r="V362" s="28" t="str">
        <f t="shared" si="160"/>
        <v>Perform Routine Preventative Maintenance</v>
      </c>
      <c r="W362" s="47" t="str">
        <f t="shared" si="161"/>
        <v/>
      </c>
      <c r="X362" s="27" t="str">
        <f t="shared" si="162"/>
        <v>Maintain O&amp;M and Routine Monitoring</v>
      </c>
      <c r="Y362" s="48" t="str">
        <f t="shared" si="163"/>
        <v xml:space="preserve"> </v>
      </c>
      <c r="Z362" s="48" t="str">
        <f t="shared" si="164"/>
        <v xml:space="preserve"> </v>
      </c>
      <c r="AA362" s="48">
        <f t="shared" si="165"/>
        <v>28</v>
      </c>
      <c r="AB362" s="48" t="str">
        <f t="shared" si="166"/>
        <v xml:space="preserve"> </v>
      </c>
      <c r="AC362" s="48" t="str">
        <f t="shared" si="167"/>
        <v xml:space="preserve"> </v>
      </c>
      <c r="AD362" s="48" t="str">
        <f t="shared" si="168"/>
        <v xml:space="preserve"> </v>
      </c>
      <c r="AE362" s="48" t="str">
        <f t="shared" si="169"/>
        <v xml:space="preserve"> </v>
      </c>
      <c r="AF362" s="48" t="str">
        <f t="shared" si="170"/>
        <v xml:space="preserve"> </v>
      </c>
      <c r="AG362" s="49" t="str">
        <f t="shared" si="171"/>
        <v/>
      </c>
      <c r="AH362" s="48">
        <f t="shared" si="172"/>
        <v>18</v>
      </c>
      <c r="AI362" s="50" t="str">
        <f>'Details and Calculations'!AE361</f>
        <v xml:space="preserve"> </v>
      </c>
      <c r="AJ362" s="50" t="str">
        <f>'Details and Calculations'!AM361</f>
        <v xml:space="preserve"> </v>
      </c>
      <c r="AK362" s="50">
        <f>'Details and Calculations'!AR361</f>
        <v>1</v>
      </c>
      <c r="AL362" s="50" t="str">
        <f>'Details and Calculations'!AW361</f>
        <v xml:space="preserve"> </v>
      </c>
      <c r="AM362" s="50" t="str">
        <f>'Details and Calculations'!BA361</f>
        <v xml:space="preserve"> </v>
      </c>
      <c r="AN362" s="50" t="str">
        <f>'Details and Calculations'!BF361</f>
        <v xml:space="preserve"> </v>
      </c>
      <c r="AO362" s="50" t="str">
        <f>'Details and Calculations'!BI361</f>
        <v xml:space="preserve"> </v>
      </c>
      <c r="AP362" s="50" t="str">
        <f>'Details and Calculations'!BM361</f>
        <v xml:space="preserve"> </v>
      </c>
      <c r="AQ362" s="50" t="str">
        <f>'Details and Calculations'!BP361</f>
        <v xml:space="preserve"> </v>
      </c>
      <c r="AR362" s="50">
        <f>'Details and Calculations'!CC361</f>
        <v>1</v>
      </c>
      <c r="AS362" s="50">
        <f>'Details and Calculations'!CJ361</f>
        <v>1</v>
      </c>
      <c r="AT362" s="51">
        <f>'Details and Calculations'!T361</f>
        <v>1</v>
      </c>
      <c r="AU362" s="51">
        <f>'Details and Calculations'!Z361</f>
        <v>1</v>
      </c>
      <c r="AV362" s="51">
        <f>'Details and Calculations'!S361</f>
        <v>0</v>
      </c>
      <c r="AW362" s="51">
        <f>'Details and Calculations'!AI361</f>
        <v>1</v>
      </c>
      <c r="AX362" s="51">
        <f>'Details and Calculations'!BY361</f>
        <v>1</v>
      </c>
      <c r="AY362" s="51">
        <f>'Details and Calculations'!CG361</f>
        <v>1</v>
      </c>
      <c r="AZ362" s="51">
        <f>'Details and Calculations'!CI361</f>
        <v>1</v>
      </c>
      <c r="BA362" s="51">
        <f t="shared" si="173"/>
        <v>1</v>
      </c>
      <c r="BB362" s="52">
        <f>'Details and Calculations'!Y361</f>
        <v>11</v>
      </c>
      <c r="BC362" s="52" t="str">
        <f>'Details and Calculations'!AC361</f>
        <v xml:space="preserve"> </v>
      </c>
      <c r="BD362" s="52" t="str">
        <f>'Details and Calculations'!AK361</f>
        <v xml:space="preserve"> </v>
      </c>
      <c r="BE362" s="52" t="str">
        <f>'Details and Calculations'!AN361</f>
        <v xml:space="preserve"> </v>
      </c>
      <c r="BF362" s="52">
        <f>'Details and Calculations'!AP361</f>
        <v>1</v>
      </c>
      <c r="BG362" s="52" t="str">
        <f>'Details and Calculations'!AT361</f>
        <v xml:space="preserve"> </v>
      </c>
      <c r="BH362" s="52" t="str">
        <f>'Details and Calculations'!AY361</f>
        <v xml:space="preserve"> </v>
      </c>
      <c r="BI362" s="52" t="str">
        <f>'Details and Calculations'!BB361</f>
        <v xml:space="preserve"> </v>
      </c>
      <c r="BJ362" s="52" t="str">
        <f>'Details and Calculations'!BD361</f>
        <v xml:space="preserve"> </v>
      </c>
      <c r="BK362" s="52">
        <f>'Details and Calculations'!CA361</f>
        <v>2</v>
      </c>
      <c r="BL362" s="43">
        <f>'Details and Calculations'!AA361</f>
        <v>0</v>
      </c>
      <c r="BM362" s="43" t="str">
        <f>'Details and Calculations'!AB361</f>
        <v/>
      </c>
      <c r="BN362" s="43" t="str">
        <f>'Details and Calculations'!AD361</f>
        <v xml:space="preserve"> </v>
      </c>
      <c r="BO362" s="43">
        <f>'Details and Calculations'!AJ361</f>
        <v>0</v>
      </c>
      <c r="BP362" s="43" t="str">
        <f>'Details and Calculations'!AL361</f>
        <v xml:space="preserve"> </v>
      </c>
      <c r="BQ362" s="43">
        <f>'Details and Calculations'!AO361</f>
        <v>1</v>
      </c>
      <c r="BR362" s="43">
        <f>'Details and Calculations'!AQ361</f>
        <v>2015</v>
      </c>
      <c r="BS362" s="43">
        <f>'Details and Calculations'!AS361</f>
        <v>0</v>
      </c>
      <c r="BT362" s="43" t="str">
        <f>'Details and Calculations'!AV361</f>
        <v xml:space="preserve"> </v>
      </c>
      <c r="BU362" s="43">
        <f>'Details and Calculations'!AX361</f>
        <v>0</v>
      </c>
      <c r="BV362" s="43" t="str">
        <f>'Details and Calculations'!AZ361</f>
        <v xml:space="preserve"> </v>
      </c>
      <c r="BW362" s="43">
        <f>'Details and Calculations'!BC361</f>
        <v>0</v>
      </c>
      <c r="BX362" s="43" t="str">
        <f>'Details and Calculations'!BE361</f>
        <v xml:space="preserve"> </v>
      </c>
      <c r="BY362" s="43" t="str">
        <f>'Details and Calculations'!BG361</f>
        <v xml:space="preserve"> </v>
      </c>
      <c r="BZ362" s="43" t="str">
        <f>'Details and Calculations'!BH361</f>
        <v xml:space="preserve"> </v>
      </c>
      <c r="CA362" s="43">
        <f>'Details and Calculations'!BJ361</f>
        <v>0</v>
      </c>
      <c r="CB362" s="43" t="str">
        <f>'Details and Calculations'!BK361</f>
        <v/>
      </c>
      <c r="CC362" s="43" t="str">
        <f>'Details and Calculations'!BL361</f>
        <v xml:space="preserve"> </v>
      </c>
      <c r="CD362" s="43" t="str">
        <f>'Details and Calculations'!BN361</f>
        <v xml:space="preserve"> </v>
      </c>
      <c r="CE362" s="43" t="str">
        <f>'Details and Calculations'!BO361</f>
        <v xml:space="preserve"> </v>
      </c>
      <c r="CF362" s="43">
        <f>'Details and Calculations'!BZ361</f>
        <v>1</v>
      </c>
      <c r="CG362" s="43">
        <f>'Details and Calculations'!CB361</f>
        <v>2015</v>
      </c>
      <c r="CH362" s="31"/>
      <c r="CI362" s="53"/>
    </row>
    <row r="363" spans="1:87" x14ac:dyDescent="0.3">
      <c r="A363" s="43">
        <f>'Details and Calculations'!A362</f>
        <v>2017</v>
      </c>
      <c r="B363" s="43" t="str">
        <f>'Details and Calculations'!C362</f>
        <v>Rwanda</v>
      </c>
      <c r="C363" s="43" t="str">
        <f>'Details and Calculations'!D362</f>
        <v>Rulindo</v>
      </c>
      <c r="D363" s="43" t="str">
        <f>'Details and Calculations'!E362</f>
        <v>Buyoga</v>
      </c>
      <c r="E363" s="43" t="str">
        <f>'Details and Calculations'!F362</f>
        <v>Karama</v>
      </c>
      <c r="F363" s="43" t="str">
        <f>'Details and Calculations'!G362</f>
        <v>Cyasenga</v>
      </c>
      <c r="G363" s="43" t="str">
        <f>'Details and Calculations'!H362</f>
        <v/>
      </c>
      <c r="H363" s="43" t="str">
        <f>'Details and Calculations'!I362</f>
        <v/>
      </c>
      <c r="I363" s="43" t="str">
        <f>'Details and Calculations'!J362</f>
        <v>Water point at Cyasenga/Nyirambuga pumping</v>
      </c>
      <c r="J363" s="43">
        <f>'Details and Calculations'!K362</f>
        <v>165</v>
      </c>
      <c r="K363" s="43">
        <f>'Details and Calculations'!O362</f>
        <v>165</v>
      </c>
      <c r="L363" s="43">
        <f>'Details and Calculations'!P363</f>
        <v>107</v>
      </c>
      <c r="M363" s="43" t="str">
        <f>'Details and Calculations'!U362</f>
        <v>Piped Network With Pump</v>
      </c>
      <c r="N363" s="43">
        <f>'Details and Calculations'!V362</f>
        <v>2015</v>
      </c>
      <c r="O363" s="43" t="str">
        <f>'Details and Calculations'!W362</f>
        <v>Governement (District, Wasac) And Water For People</v>
      </c>
      <c r="P363" s="43" t="str">
        <f>'Details and Calculations'!X362</f>
        <v>Spring</v>
      </c>
      <c r="Q363" s="44" t="str">
        <f t="shared" si="156"/>
        <v>Low Risk</v>
      </c>
      <c r="R363" s="44" t="str">
        <f t="shared" si="157"/>
        <v>Low Risk</v>
      </c>
      <c r="S363" s="45" t="str">
        <f t="shared" si="158"/>
        <v>Intermediate Level of Service</v>
      </c>
      <c r="T363" s="62" t="str">
        <f t="shared" si="155"/>
        <v>Low Priority</v>
      </c>
      <c r="U363" s="46">
        <f t="shared" si="159"/>
        <v>7</v>
      </c>
      <c r="V363" s="28" t="str">
        <f t="shared" si="160"/>
        <v>Perform Routine Preventative Maintenance</v>
      </c>
      <c r="W363" s="47" t="str">
        <f t="shared" si="161"/>
        <v/>
      </c>
      <c r="X363" s="27" t="str">
        <f t="shared" si="162"/>
        <v>Maintain O&amp;M and Routine Monitoring</v>
      </c>
      <c r="Y363" s="48" t="str">
        <f t="shared" si="163"/>
        <v xml:space="preserve"> </v>
      </c>
      <c r="Z363" s="48" t="str">
        <f t="shared" si="164"/>
        <v xml:space="preserve"> </v>
      </c>
      <c r="AA363" s="48">
        <f t="shared" si="165"/>
        <v>28</v>
      </c>
      <c r="AB363" s="48" t="str">
        <f t="shared" si="166"/>
        <v xml:space="preserve"> </v>
      </c>
      <c r="AC363" s="48" t="str">
        <f t="shared" si="167"/>
        <v xml:space="preserve"> </v>
      </c>
      <c r="AD363" s="48" t="str">
        <f t="shared" si="168"/>
        <v xml:space="preserve"> </v>
      </c>
      <c r="AE363" s="48" t="str">
        <f t="shared" si="169"/>
        <v xml:space="preserve"> </v>
      </c>
      <c r="AF363" s="48" t="str">
        <f t="shared" si="170"/>
        <v xml:space="preserve"> </v>
      </c>
      <c r="AG363" s="49" t="str">
        <f t="shared" si="171"/>
        <v/>
      </c>
      <c r="AH363" s="48">
        <f t="shared" si="172"/>
        <v>18</v>
      </c>
      <c r="AI363" s="50" t="str">
        <f>'Details and Calculations'!AE362</f>
        <v xml:space="preserve"> </v>
      </c>
      <c r="AJ363" s="50" t="str">
        <f>'Details and Calculations'!AM362</f>
        <v xml:space="preserve"> </v>
      </c>
      <c r="AK363" s="50">
        <f>'Details and Calculations'!AR362</f>
        <v>1</v>
      </c>
      <c r="AL363" s="50" t="str">
        <f>'Details and Calculations'!AW362</f>
        <v xml:space="preserve"> </v>
      </c>
      <c r="AM363" s="50" t="str">
        <f>'Details and Calculations'!BA362</f>
        <v xml:space="preserve"> </v>
      </c>
      <c r="AN363" s="50" t="str">
        <f>'Details and Calculations'!BF362</f>
        <v xml:space="preserve"> </v>
      </c>
      <c r="AO363" s="50" t="str">
        <f>'Details and Calculations'!BI362</f>
        <v xml:space="preserve"> </v>
      </c>
      <c r="AP363" s="50" t="str">
        <f>'Details and Calculations'!BM362</f>
        <v xml:space="preserve"> </v>
      </c>
      <c r="AQ363" s="50" t="str">
        <f>'Details and Calculations'!BP362</f>
        <v xml:space="preserve"> </v>
      </c>
      <c r="AR363" s="50">
        <f>'Details and Calculations'!CC362</f>
        <v>1</v>
      </c>
      <c r="AS363" s="50">
        <f>'Details and Calculations'!CJ362</f>
        <v>1</v>
      </c>
      <c r="AT363" s="51">
        <f>'Details and Calculations'!T362</f>
        <v>1</v>
      </c>
      <c r="AU363" s="51">
        <f>'Details and Calculations'!Z362</f>
        <v>1</v>
      </c>
      <c r="AV363" s="51">
        <f>'Details and Calculations'!S362</f>
        <v>0</v>
      </c>
      <c r="AW363" s="51">
        <f>'Details and Calculations'!AI362</f>
        <v>1</v>
      </c>
      <c r="AX363" s="51">
        <f>'Details and Calculations'!BY362</f>
        <v>1</v>
      </c>
      <c r="AY363" s="51">
        <f>'Details and Calculations'!CG362</f>
        <v>1</v>
      </c>
      <c r="AZ363" s="51">
        <f>'Details and Calculations'!CI362</f>
        <v>1</v>
      </c>
      <c r="BA363" s="51">
        <f t="shared" si="173"/>
        <v>1</v>
      </c>
      <c r="BB363" s="52">
        <f>'Details and Calculations'!Y362</f>
        <v>11</v>
      </c>
      <c r="BC363" s="52" t="str">
        <f>'Details and Calculations'!AC362</f>
        <v xml:space="preserve"> </v>
      </c>
      <c r="BD363" s="52" t="str">
        <f>'Details and Calculations'!AK362</f>
        <v xml:space="preserve"> </v>
      </c>
      <c r="BE363" s="52" t="str">
        <f>'Details and Calculations'!AN362</f>
        <v xml:space="preserve"> </v>
      </c>
      <c r="BF363" s="52">
        <f>'Details and Calculations'!AP362</f>
        <v>1</v>
      </c>
      <c r="BG363" s="52" t="str">
        <f>'Details and Calculations'!AT362</f>
        <v xml:space="preserve"> </v>
      </c>
      <c r="BH363" s="52" t="str">
        <f>'Details and Calculations'!AY362</f>
        <v xml:space="preserve"> </v>
      </c>
      <c r="BI363" s="52" t="str">
        <f>'Details and Calculations'!BB362</f>
        <v xml:space="preserve"> </v>
      </c>
      <c r="BJ363" s="52" t="str">
        <f>'Details and Calculations'!BD362</f>
        <v xml:space="preserve"> </v>
      </c>
      <c r="BK363" s="52">
        <f>'Details and Calculations'!CA362</f>
        <v>2</v>
      </c>
      <c r="BL363" s="43">
        <f>'Details and Calculations'!AA362</f>
        <v>0</v>
      </c>
      <c r="BM363" s="43" t="str">
        <f>'Details and Calculations'!AB362</f>
        <v/>
      </c>
      <c r="BN363" s="43" t="str">
        <f>'Details and Calculations'!AD362</f>
        <v xml:space="preserve"> </v>
      </c>
      <c r="BO363" s="43">
        <f>'Details and Calculations'!AJ362</f>
        <v>0</v>
      </c>
      <c r="BP363" s="43" t="str">
        <f>'Details and Calculations'!AL362</f>
        <v xml:space="preserve"> </v>
      </c>
      <c r="BQ363" s="43">
        <f>'Details and Calculations'!AO362</f>
        <v>1</v>
      </c>
      <c r="BR363" s="43">
        <f>'Details and Calculations'!AQ362</f>
        <v>2015</v>
      </c>
      <c r="BS363" s="43">
        <f>'Details and Calculations'!AS362</f>
        <v>0</v>
      </c>
      <c r="BT363" s="43" t="str">
        <f>'Details and Calculations'!AV362</f>
        <v xml:space="preserve"> </v>
      </c>
      <c r="BU363" s="43">
        <f>'Details and Calculations'!AX362</f>
        <v>0</v>
      </c>
      <c r="BV363" s="43" t="str">
        <f>'Details and Calculations'!AZ362</f>
        <v xml:space="preserve"> </v>
      </c>
      <c r="BW363" s="43">
        <f>'Details and Calculations'!BC362</f>
        <v>0</v>
      </c>
      <c r="BX363" s="43" t="str">
        <f>'Details and Calculations'!BE362</f>
        <v xml:space="preserve"> </v>
      </c>
      <c r="BY363" s="43" t="str">
        <f>'Details and Calculations'!BG362</f>
        <v xml:space="preserve"> </v>
      </c>
      <c r="BZ363" s="43" t="str">
        <f>'Details and Calculations'!BH362</f>
        <v xml:space="preserve"> </v>
      </c>
      <c r="CA363" s="43">
        <f>'Details and Calculations'!BJ362</f>
        <v>0</v>
      </c>
      <c r="CB363" s="43" t="str">
        <f>'Details and Calculations'!BK362</f>
        <v/>
      </c>
      <c r="CC363" s="43" t="str">
        <f>'Details and Calculations'!BL362</f>
        <v xml:space="preserve"> </v>
      </c>
      <c r="CD363" s="43" t="str">
        <f>'Details and Calculations'!BN362</f>
        <v xml:space="preserve"> </v>
      </c>
      <c r="CE363" s="43" t="str">
        <f>'Details and Calculations'!BO362</f>
        <v xml:space="preserve"> </v>
      </c>
      <c r="CF363" s="43">
        <f>'Details and Calculations'!BZ362</f>
        <v>1</v>
      </c>
      <c r="CG363" s="43">
        <f>'Details and Calculations'!CB362</f>
        <v>2015</v>
      </c>
      <c r="CH363" s="31"/>
      <c r="CI363" s="53"/>
    </row>
    <row r="364" spans="1:87" x14ac:dyDescent="0.3">
      <c r="A364" s="43">
        <f>'Details and Calculations'!A363</f>
        <v>2017</v>
      </c>
      <c r="B364" s="43" t="str">
        <f>'Details and Calculations'!C363</f>
        <v>Rwanda</v>
      </c>
      <c r="C364" s="43" t="str">
        <f>'Details and Calculations'!D363</f>
        <v>Rulindo</v>
      </c>
      <c r="D364" s="43" t="str">
        <f>'Details and Calculations'!E363</f>
        <v>Kinihira</v>
      </c>
      <c r="E364" s="43" t="str">
        <f>'Details and Calculations'!F363</f>
        <v>Rebero</v>
      </c>
      <c r="F364" s="43" t="str">
        <f>'Details and Calculations'!G363</f>
        <v>Kirwa</v>
      </c>
      <c r="G364" s="43" t="str">
        <f>'Details and Calculations'!H363</f>
        <v/>
      </c>
      <c r="H364" s="43" t="str">
        <f>'Details and Calculations'!I363</f>
        <v/>
      </c>
      <c r="I364" s="43" t="str">
        <f>'Details and Calculations'!J363</f>
        <v>Miyove-Kinihira</v>
      </c>
      <c r="J364" s="43">
        <f>'Details and Calculations'!K363</f>
        <v>187</v>
      </c>
      <c r="K364" s="43">
        <f>'Details and Calculations'!O363</f>
        <v>80</v>
      </c>
      <c r="L364" s="43">
        <f>'Details and Calculations'!P364</f>
        <v>103</v>
      </c>
      <c r="M364" s="43" t="str">
        <f>'Details and Calculations'!U363</f>
        <v>Piped Network -- Gravity Only</v>
      </c>
      <c r="N364" s="43">
        <f>'Details and Calculations'!V363</f>
        <v>2001</v>
      </c>
      <c r="O364" s="43" t="str">
        <f>'Details and Calculations'!W363</f>
        <v>Gkww</v>
      </c>
      <c r="P364" s="43" t="str">
        <f>'Details and Calculations'!X363</f>
        <v>Spring</v>
      </c>
      <c r="Q364" s="44" t="str">
        <f t="shared" si="156"/>
        <v>High Risk</v>
      </c>
      <c r="R364" s="44" t="str">
        <f t="shared" si="157"/>
        <v>Medium Risk</v>
      </c>
      <c r="S364" s="45" t="str">
        <f t="shared" si="158"/>
        <v>Intermediate Level of Service</v>
      </c>
      <c r="T364" s="62" t="str">
        <f t="shared" si="155"/>
        <v>Medium Priority</v>
      </c>
      <c r="U364" s="46">
        <f t="shared" si="159"/>
        <v>6</v>
      </c>
      <c r="V364" s="28" t="str">
        <f t="shared" si="160"/>
        <v>Consider Replacing Aging Components</v>
      </c>
      <c r="W364" s="47" t="str">
        <f t="shared" si="161"/>
        <v>Intake Structure,  Conduction Line, Storage Tank, Other Concrete Structures,  Pump, Pump Station,  Treatment Equipment, Kiosk/Tap Stand</v>
      </c>
      <c r="X364" s="27" t="str">
        <f t="shared" si="162"/>
        <v xml:space="preserve">Further Technical Diagnostic Needed </v>
      </c>
      <c r="Y364" s="48">
        <f t="shared" si="163"/>
        <v>2</v>
      </c>
      <c r="Z364" s="48">
        <f t="shared" si="164"/>
        <v>-8</v>
      </c>
      <c r="AA364" s="48">
        <f t="shared" si="165"/>
        <v>2</v>
      </c>
      <c r="AB364" s="48">
        <f t="shared" si="166"/>
        <v>-8</v>
      </c>
      <c r="AC364" s="48">
        <f t="shared" si="167"/>
        <v>2</v>
      </c>
      <c r="AD364" s="48" t="str">
        <f t="shared" si="168"/>
        <v xml:space="preserve"> </v>
      </c>
      <c r="AE364" s="48" t="str">
        <f t="shared" si="169"/>
        <v xml:space="preserve"> </v>
      </c>
      <c r="AF364" s="48" t="str">
        <f t="shared" si="170"/>
        <v xml:space="preserve"> </v>
      </c>
      <c r="AG364" s="49" t="str">
        <f t="shared" si="171"/>
        <v/>
      </c>
      <c r="AH364" s="48">
        <f t="shared" si="172"/>
        <v>18</v>
      </c>
      <c r="AI364" s="50">
        <f>'Details and Calculations'!AE363</f>
        <v>2</v>
      </c>
      <c r="AJ364" s="50">
        <f>'Details and Calculations'!AM363</f>
        <v>2</v>
      </c>
      <c r="AK364" s="50">
        <f>'Details and Calculations'!AR363</f>
        <v>1</v>
      </c>
      <c r="AL364" s="50">
        <f>'Details and Calculations'!AW363</f>
        <v>2</v>
      </c>
      <c r="AM364" s="50">
        <f>'Details and Calculations'!BA363</f>
        <v>2</v>
      </c>
      <c r="AN364" s="50" t="str">
        <f>'Details and Calculations'!BF363</f>
        <v xml:space="preserve"> </v>
      </c>
      <c r="AO364" s="50" t="str">
        <f>'Details and Calculations'!BI363</f>
        <v xml:space="preserve"> </v>
      </c>
      <c r="AP364" s="50" t="str">
        <f>'Details and Calculations'!BM363</f>
        <v xml:space="preserve"> </v>
      </c>
      <c r="AQ364" s="50" t="str">
        <f>'Details and Calculations'!BP363</f>
        <v xml:space="preserve"> </v>
      </c>
      <c r="AR364" s="50">
        <f>'Details and Calculations'!CC363</f>
        <v>1</v>
      </c>
      <c r="AS364" s="50">
        <f>'Details and Calculations'!CJ363</f>
        <v>2</v>
      </c>
      <c r="AT364" s="51">
        <f>'Details and Calculations'!T363</f>
        <v>1</v>
      </c>
      <c r="AU364" s="51">
        <f>'Details and Calculations'!Z363</f>
        <v>1</v>
      </c>
      <c r="AV364" s="51">
        <f>'Details and Calculations'!S363</f>
        <v>0</v>
      </c>
      <c r="AW364" s="51">
        <f>'Details and Calculations'!AI363</f>
        <v>1</v>
      </c>
      <c r="AX364" s="51">
        <f>'Details and Calculations'!BY363</f>
        <v>1</v>
      </c>
      <c r="AY364" s="51">
        <f>'Details and Calculations'!CG363</f>
        <v>1</v>
      </c>
      <c r="AZ364" s="51">
        <f>'Details and Calculations'!CI363</f>
        <v>1</v>
      </c>
      <c r="BA364" s="51">
        <f t="shared" si="173"/>
        <v>0</v>
      </c>
      <c r="BB364" s="52">
        <f>'Details and Calculations'!Y363</f>
        <v>6</v>
      </c>
      <c r="BC364" s="52">
        <f>'Details and Calculations'!AC363</f>
        <v>3</v>
      </c>
      <c r="BD364" s="52">
        <f>'Details and Calculations'!AK363</f>
        <v>1</v>
      </c>
      <c r="BE364" s="52">
        <f>'Details and Calculations'!AN363</f>
        <v>8000</v>
      </c>
      <c r="BF364" s="52">
        <f>'Details and Calculations'!AP363</f>
        <v>4</v>
      </c>
      <c r="BG364" s="52">
        <f>'Details and Calculations'!AT363</f>
        <v>18</v>
      </c>
      <c r="BH364" s="52">
        <f>'Details and Calculations'!AY363</f>
        <v>2</v>
      </c>
      <c r="BI364" s="52">
        <f>'Details and Calculations'!BB363</f>
        <v>15000</v>
      </c>
      <c r="BJ364" s="52" t="str">
        <f>'Details and Calculations'!BD363</f>
        <v xml:space="preserve"> </v>
      </c>
      <c r="BK364" s="52">
        <f>'Details and Calculations'!CA363</f>
        <v>2</v>
      </c>
      <c r="BL364" s="43">
        <f>'Details and Calculations'!AA363</f>
        <v>1</v>
      </c>
      <c r="BM364" s="43" t="str">
        <f>'Details and Calculations'!AB363</f>
        <v>"Springbox" --Intake Structure At A Spring</v>
      </c>
      <c r="BN364" s="43">
        <f>'Details and Calculations'!AD363</f>
        <v>1989</v>
      </c>
      <c r="BO364" s="43">
        <f>'Details and Calculations'!AJ363</f>
        <v>1</v>
      </c>
      <c r="BP364" s="43">
        <f>'Details and Calculations'!AL363</f>
        <v>1989</v>
      </c>
      <c r="BQ364" s="43">
        <f>'Details and Calculations'!AO363</f>
        <v>1</v>
      </c>
      <c r="BR364" s="43">
        <f>'Details and Calculations'!AQ363</f>
        <v>1989</v>
      </c>
      <c r="BS364" s="43">
        <f>'Details and Calculations'!AS363</f>
        <v>1</v>
      </c>
      <c r="BT364" s="43">
        <f>'Details and Calculations'!AV363</f>
        <v>1989</v>
      </c>
      <c r="BU364" s="43">
        <f>'Details and Calculations'!AX363</f>
        <v>1</v>
      </c>
      <c r="BV364" s="43">
        <f>'Details and Calculations'!AZ363</f>
        <v>1989</v>
      </c>
      <c r="BW364" s="43">
        <f>'Details and Calculations'!BC363</f>
        <v>0</v>
      </c>
      <c r="BX364" s="43" t="str">
        <f>'Details and Calculations'!BE363</f>
        <v xml:space="preserve"> </v>
      </c>
      <c r="BY364" s="43" t="str">
        <f>'Details and Calculations'!BG363</f>
        <v xml:space="preserve"> </v>
      </c>
      <c r="BZ364" s="43" t="str">
        <f>'Details and Calculations'!BH363</f>
        <v xml:space="preserve"> </v>
      </c>
      <c r="CA364" s="43">
        <f>'Details and Calculations'!BJ363</f>
        <v>0</v>
      </c>
      <c r="CB364" s="43" t="str">
        <f>'Details and Calculations'!BK363</f>
        <v/>
      </c>
      <c r="CC364" s="43" t="str">
        <f>'Details and Calculations'!BL363</f>
        <v xml:space="preserve"> </v>
      </c>
      <c r="CD364" s="43" t="str">
        <f>'Details and Calculations'!BN363</f>
        <v xml:space="preserve"> </v>
      </c>
      <c r="CE364" s="43" t="str">
        <f>'Details and Calculations'!BO363</f>
        <v xml:space="preserve"> </v>
      </c>
      <c r="CF364" s="43">
        <f>'Details and Calculations'!BZ363</f>
        <v>1</v>
      </c>
      <c r="CG364" s="43">
        <f>'Details and Calculations'!CB363</f>
        <v>2015</v>
      </c>
      <c r="CH364" s="31"/>
      <c r="CI364" s="53"/>
    </row>
    <row r="365" spans="1:87" x14ac:dyDescent="0.3">
      <c r="A365" s="43">
        <f>'Details and Calculations'!A364</f>
        <v>2017</v>
      </c>
      <c r="B365" s="43" t="str">
        <f>'Details and Calculations'!C364</f>
        <v>Rwanda</v>
      </c>
      <c r="C365" s="43" t="str">
        <f>'Details and Calculations'!D364</f>
        <v>Rulindo</v>
      </c>
      <c r="D365" s="43" t="str">
        <f>'Details and Calculations'!E364</f>
        <v>Murambi</v>
      </c>
      <c r="E365" s="43" t="str">
        <f>'Details and Calculations'!F364</f>
        <v>Mvuzo</v>
      </c>
      <c r="F365" s="43" t="str">
        <f>'Details and Calculations'!G364</f>
        <v>Rurama</v>
      </c>
      <c r="G365" s="43" t="str">
        <f>'Details and Calculations'!H364</f>
        <v/>
      </c>
      <c r="H365" s="43" t="str">
        <f>'Details and Calculations'!I364</f>
        <v/>
      </c>
      <c r="I365" s="43" t="str">
        <f>'Details and Calculations'!J364</f>
        <v>Mutagata Motorised Network</v>
      </c>
      <c r="J365" s="43">
        <f>'Details and Calculations'!K364</f>
        <v>155</v>
      </c>
      <c r="K365" s="43">
        <f>'Details and Calculations'!O364</f>
        <v>52</v>
      </c>
      <c r="L365" s="43" t="str">
        <f>'Details and Calculations'!P365</f>
        <v xml:space="preserve"> </v>
      </c>
      <c r="M365" s="43" t="str">
        <f>'Details and Calculations'!U364</f>
        <v>Piped Network With Pump</v>
      </c>
      <c r="N365" s="43">
        <f>'Details and Calculations'!V364</f>
        <v>1987</v>
      </c>
      <c r="O365" s="43" t="str">
        <f>'Details and Calculations'!W364</f>
        <v>Governement (District, Wasac) And Water For People</v>
      </c>
      <c r="P365" s="43" t="str">
        <f>'Details and Calculations'!X364</f>
        <v>Spring</v>
      </c>
      <c r="Q365" s="44" t="str">
        <f t="shared" si="156"/>
        <v>Low Risk</v>
      </c>
      <c r="R365" s="44" t="str">
        <f t="shared" si="157"/>
        <v>Low Risk</v>
      </c>
      <c r="S365" s="45" t="str">
        <f t="shared" si="158"/>
        <v>Intermediate Level of Service</v>
      </c>
      <c r="T365" s="62" t="str">
        <f t="shared" si="155"/>
        <v>Low Priority</v>
      </c>
      <c r="U365" s="46">
        <f t="shared" si="159"/>
        <v>7</v>
      </c>
      <c r="V365" s="28" t="str">
        <f t="shared" si="160"/>
        <v>Perform Routine Preventative Maintenance</v>
      </c>
      <c r="W365" s="47" t="str">
        <f t="shared" si="161"/>
        <v/>
      </c>
      <c r="X365" s="27" t="str">
        <f t="shared" si="162"/>
        <v>Maintain O&amp;M and Routine Monitoring</v>
      </c>
      <c r="Y365" s="48">
        <f t="shared" si="163"/>
        <v>20</v>
      </c>
      <c r="Z365" s="48">
        <f t="shared" si="164"/>
        <v>19</v>
      </c>
      <c r="AA365" s="48">
        <f t="shared" si="165"/>
        <v>29</v>
      </c>
      <c r="AB365" s="48">
        <f t="shared" si="166"/>
        <v>19</v>
      </c>
      <c r="AC365" s="48">
        <f t="shared" si="167"/>
        <v>29</v>
      </c>
      <c r="AD365" s="48">
        <f t="shared" si="168"/>
        <v>7</v>
      </c>
      <c r="AE365" s="48">
        <f t="shared" si="169"/>
        <v>19</v>
      </c>
      <c r="AF365" s="48">
        <f t="shared" si="170"/>
        <v>10</v>
      </c>
      <c r="AG365" s="49" t="str">
        <f t="shared" si="171"/>
        <v/>
      </c>
      <c r="AH365" s="48">
        <f t="shared" si="172"/>
        <v>19</v>
      </c>
      <c r="AI365" s="50">
        <f>'Details and Calculations'!AE364</f>
        <v>1</v>
      </c>
      <c r="AJ365" s="50">
        <f>'Details and Calculations'!AM364</f>
        <v>1</v>
      </c>
      <c r="AK365" s="50">
        <f>'Details and Calculations'!AR364</f>
        <v>1</v>
      </c>
      <c r="AL365" s="50">
        <f>'Details and Calculations'!AW364</f>
        <v>1</v>
      </c>
      <c r="AM365" s="50">
        <f>'Details and Calculations'!BA364</f>
        <v>1</v>
      </c>
      <c r="AN365" s="50">
        <f>'Details and Calculations'!BF364</f>
        <v>1</v>
      </c>
      <c r="AO365" s="50">
        <f>'Details and Calculations'!BI364</f>
        <v>1</v>
      </c>
      <c r="AP365" s="50">
        <f>'Details and Calculations'!BM364</f>
        <v>1</v>
      </c>
      <c r="AQ365" s="50" t="str">
        <f>'Details and Calculations'!BP364</f>
        <v xml:space="preserve"> </v>
      </c>
      <c r="AR365" s="50">
        <f>'Details and Calculations'!CC364</f>
        <v>1</v>
      </c>
      <c r="AS365" s="50">
        <f>'Details and Calculations'!CJ364</f>
        <v>1</v>
      </c>
      <c r="AT365" s="51">
        <f>'Details and Calculations'!T364</f>
        <v>1</v>
      </c>
      <c r="AU365" s="51">
        <f>'Details and Calculations'!Z364</f>
        <v>1</v>
      </c>
      <c r="AV365" s="51">
        <f>'Details and Calculations'!S364</f>
        <v>0</v>
      </c>
      <c r="AW365" s="51">
        <f>'Details and Calculations'!AI364</f>
        <v>1</v>
      </c>
      <c r="AX365" s="51">
        <f>'Details and Calculations'!BY364</f>
        <v>1</v>
      </c>
      <c r="AY365" s="51">
        <f>'Details and Calculations'!CG364</f>
        <v>1</v>
      </c>
      <c r="AZ365" s="51">
        <f>'Details and Calculations'!CI364</f>
        <v>1</v>
      </c>
      <c r="BA365" s="51">
        <f t="shared" si="173"/>
        <v>1</v>
      </c>
      <c r="BB365" s="52">
        <f>'Details and Calculations'!Y364</f>
        <v>1</v>
      </c>
      <c r="BC365" s="52">
        <f>'Details and Calculations'!AC364</f>
        <v>1</v>
      </c>
      <c r="BD365" s="52">
        <f>'Details and Calculations'!AK364</f>
        <v>1</v>
      </c>
      <c r="BE365" s="52">
        <f>'Details and Calculations'!AN364</f>
        <v>1900</v>
      </c>
      <c r="BF365" s="52">
        <f>'Details and Calculations'!AP364</f>
        <v>39</v>
      </c>
      <c r="BG365" s="52">
        <f>'Details and Calculations'!AT364</f>
        <v>17</v>
      </c>
      <c r="BH365" s="52">
        <f>'Details and Calculations'!AY364</f>
        <v>6</v>
      </c>
      <c r="BI365" s="52">
        <f>'Details and Calculations'!BB364</f>
        <v>40000</v>
      </c>
      <c r="BJ365" s="52">
        <f>'Details and Calculations'!BD364</f>
        <v>5</v>
      </c>
      <c r="BK365" s="52">
        <f>'Details and Calculations'!CA364</f>
        <v>64</v>
      </c>
      <c r="BL365" s="43">
        <f>'Details and Calculations'!AA364</f>
        <v>1</v>
      </c>
      <c r="BM365" s="43" t="str">
        <f>'Details and Calculations'!AB364</f>
        <v>"Springbox" --Intake Structure At A Spring</v>
      </c>
      <c r="BN365" s="43">
        <f>'Details and Calculations'!AD364</f>
        <v>2007</v>
      </c>
      <c r="BO365" s="43">
        <f>'Details and Calculations'!AJ364</f>
        <v>1</v>
      </c>
      <c r="BP365" s="43">
        <f>'Details and Calculations'!AL364</f>
        <v>2016</v>
      </c>
      <c r="BQ365" s="43">
        <f>'Details and Calculations'!AO364</f>
        <v>1</v>
      </c>
      <c r="BR365" s="43">
        <f>'Details and Calculations'!AQ364</f>
        <v>2016</v>
      </c>
      <c r="BS365" s="43">
        <f>'Details and Calculations'!AS364</f>
        <v>1</v>
      </c>
      <c r="BT365" s="43">
        <f>'Details and Calculations'!AV364</f>
        <v>2016</v>
      </c>
      <c r="BU365" s="43">
        <f>'Details and Calculations'!AX364</f>
        <v>1</v>
      </c>
      <c r="BV365" s="43">
        <f>'Details and Calculations'!AZ364</f>
        <v>2016</v>
      </c>
      <c r="BW365" s="43">
        <f>'Details and Calculations'!BC364</f>
        <v>1</v>
      </c>
      <c r="BX365" s="43">
        <f>'Details and Calculations'!BE364</f>
        <v>2017</v>
      </c>
      <c r="BY365" s="43">
        <f>'Details and Calculations'!BG364</f>
        <v>1</v>
      </c>
      <c r="BZ365" s="43">
        <f>'Details and Calculations'!BH364</f>
        <v>2016</v>
      </c>
      <c r="CA365" s="43">
        <f>'Details and Calculations'!BJ364</f>
        <v>1</v>
      </c>
      <c r="CB365" s="43" t="str">
        <f>'Details and Calculations'!BK364</f>
        <v>Disinfection/Chlorination</v>
      </c>
      <c r="CC365" s="43">
        <f>'Details and Calculations'!BL364</f>
        <v>2017</v>
      </c>
      <c r="CD365" s="43">
        <f>'Details and Calculations'!BN364</f>
        <v>0</v>
      </c>
      <c r="CE365" s="43" t="str">
        <f>'Details and Calculations'!BO364</f>
        <v xml:space="preserve"> </v>
      </c>
      <c r="CF365" s="43">
        <f>'Details and Calculations'!BZ364</f>
        <v>1</v>
      </c>
      <c r="CG365" s="43">
        <f>'Details and Calculations'!CB364</f>
        <v>2016</v>
      </c>
      <c r="CH365" s="31"/>
      <c r="CI365" s="53"/>
    </row>
    <row r="366" spans="1:87" x14ac:dyDescent="0.3">
      <c r="A366" s="43">
        <f>'Details and Calculations'!A365</f>
        <v>2017</v>
      </c>
      <c r="B366" s="43" t="str">
        <f>'Details and Calculations'!C365</f>
        <v>Rwanda</v>
      </c>
      <c r="C366" s="43" t="str">
        <f>'Details and Calculations'!D365</f>
        <v>Rulindo</v>
      </c>
      <c r="D366" s="43" t="str">
        <f>'Details and Calculations'!E365</f>
        <v>Tumba</v>
      </c>
      <c r="E366" s="43" t="str">
        <f>'Details and Calculations'!F365</f>
        <v>Taba</v>
      </c>
      <c r="F366" s="43" t="str">
        <f>'Details and Calculations'!G365</f>
        <v>Nyirataba</v>
      </c>
      <c r="G366" s="43" t="str">
        <f>'Details and Calculations'!H365</f>
        <v/>
      </c>
      <c r="H366" s="43" t="str">
        <f>'Details and Calculations'!I365</f>
        <v/>
      </c>
      <c r="I366" s="43" t="str">
        <f>'Details and Calculations'!J365</f>
        <v>Water point at Nyirataba/Nyirambuga pumping</v>
      </c>
      <c r="J366" s="43">
        <f>'Details and Calculations'!K365</f>
        <v>169</v>
      </c>
      <c r="K366" s="43">
        <f>'Details and Calculations'!O365</f>
        <v>169</v>
      </c>
      <c r="L366" s="43" t="str">
        <f>'Details and Calculations'!P366</f>
        <v xml:space="preserve"> </v>
      </c>
      <c r="M366" s="43" t="str">
        <f>'Details and Calculations'!U365</f>
        <v>Piped Network With Pump</v>
      </c>
      <c r="N366" s="43">
        <f>'Details and Calculations'!V365</f>
        <v>2015</v>
      </c>
      <c r="O366" s="43" t="str">
        <f>'Details and Calculations'!W365</f>
        <v>Governement (District, Wasac) And Water For People</v>
      </c>
      <c r="P366" s="43" t="str">
        <f>'Details and Calculations'!X365</f>
        <v>Spring</v>
      </c>
      <c r="Q366" s="44" t="str">
        <f t="shared" si="156"/>
        <v>Low Risk</v>
      </c>
      <c r="R366" s="44" t="str">
        <f t="shared" si="157"/>
        <v>Low Risk</v>
      </c>
      <c r="S366" s="45" t="str">
        <f t="shared" si="158"/>
        <v>Intermediate Level of Service</v>
      </c>
      <c r="T366" s="62" t="str">
        <f t="shared" si="155"/>
        <v>Low Priority</v>
      </c>
      <c r="U366" s="46">
        <f t="shared" si="159"/>
        <v>7</v>
      </c>
      <c r="V366" s="28" t="str">
        <f t="shared" si="160"/>
        <v>Perform Routine Preventative Maintenance</v>
      </c>
      <c r="W366" s="47" t="str">
        <f t="shared" si="161"/>
        <v/>
      </c>
      <c r="X366" s="27" t="str">
        <f t="shared" si="162"/>
        <v>Maintain O&amp;M and Routine Monitoring</v>
      </c>
      <c r="Y366" s="48" t="str">
        <f t="shared" si="163"/>
        <v xml:space="preserve"> </v>
      </c>
      <c r="Z366" s="48" t="str">
        <f t="shared" si="164"/>
        <v xml:space="preserve"> </v>
      </c>
      <c r="AA366" s="48">
        <f t="shared" si="165"/>
        <v>28</v>
      </c>
      <c r="AB366" s="48" t="str">
        <f t="shared" si="166"/>
        <v xml:space="preserve"> </v>
      </c>
      <c r="AC366" s="48" t="str">
        <f t="shared" si="167"/>
        <v xml:space="preserve"> </v>
      </c>
      <c r="AD366" s="48" t="str">
        <f t="shared" si="168"/>
        <v xml:space="preserve"> </v>
      </c>
      <c r="AE366" s="48" t="str">
        <f t="shared" si="169"/>
        <v xml:space="preserve"> </v>
      </c>
      <c r="AF366" s="48" t="str">
        <f t="shared" si="170"/>
        <v xml:space="preserve"> </v>
      </c>
      <c r="AG366" s="49" t="str">
        <f t="shared" si="171"/>
        <v/>
      </c>
      <c r="AH366" s="48">
        <f t="shared" si="172"/>
        <v>18</v>
      </c>
      <c r="AI366" s="50" t="str">
        <f>'Details and Calculations'!AE365</f>
        <v xml:space="preserve"> </v>
      </c>
      <c r="AJ366" s="50" t="str">
        <f>'Details and Calculations'!AM365</f>
        <v xml:space="preserve"> </v>
      </c>
      <c r="AK366" s="50">
        <f>'Details and Calculations'!AR365</f>
        <v>1</v>
      </c>
      <c r="AL366" s="50" t="str">
        <f>'Details and Calculations'!AW365</f>
        <v xml:space="preserve"> </v>
      </c>
      <c r="AM366" s="50" t="str">
        <f>'Details and Calculations'!BA365</f>
        <v xml:space="preserve"> </v>
      </c>
      <c r="AN366" s="50" t="str">
        <f>'Details and Calculations'!BF365</f>
        <v xml:space="preserve"> </v>
      </c>
      <c r="AO366" s="50" t="str">
        <f>'Details and Calculations'!BI365</f>
        <v xml:space="preserve"> </v>
      </c>
      <c r="AP366" s="50" t="str">
        <f>'Details and Calculations'!BM365</f>
        <v xml:space="preserve"> </v>
      </c>
      <c r="AQ366" s="50" t="str">
        <f>'Details and Calculations'!BP365</f>
        <v xml:space="preserve"> </v>
      </c>
      <c r="AR366" s="50">
        <f>'Details and Calculations'!CC365</f>
        <v>1</v>
      </c>
      <c r="AS366" s="50">
        <f>'Details and Calculations'!CJ365</f>
        <v>1</v>
      </c>
      <c r="AT366" s="51">
        <f>'Details and Calculations'!T365</f>
        <v>1</v>
      </c>
      <c r="AU366" s="51">
        <f>'Details and Calculations'!Z365</f>
        <v>1</v>
      </c>
      <c r="AV366" s="51">
        <f>'Details and Calculations'!S365</f>
        <v>0</v>
      </c>
      <c r="AW366" s="51">
        <f>'Details and Calculations'!AI365</f>
        <v>1</v>
      </c>
      <c r="AX366" s="51">
        <f>'Details and Calculations'!BY365</f>
        <v>1</v>
      </c>
      <c r="AY366" s="51">
        <f>'Details and Calculations'!CG365</f>
        <v>1</v>
      </c>
      <c r="AZ366" s="51">
        <f>'Details and Calculations'!CI365</f>
        <v>1</v>
      </c>
      <c r="BA366" s="51">
        <f t="shared" si="173"/>
        <v>1</v>
      </c>
      <c r="BB366" s="52">
        <f>'Details and Calculations'!Y365</f>
        <v>11</v>
      </c>
      <c r="BC366" s="52" t="str">
        <f>'Details and Calculations'!AC365</f>
        <v xml:space="preserve"> </v>
      </c>
      <c r="BD366" s="52" t="str">
        <f>'Details and Calculations'!AK365</f>
        <v xml:space="preserve"> </v>
      </c>
      <c r="BE366" s="52" t="str">
        <f>'Details and Calculations'!AN365</f>
        <v xml:space="preserve"> </v>
      </c>
      <c r="BF366" s="52">
        <f>'Details and Calculations'!AP365</f>
        <v>1</v>
      </c>
      <c r="BG366" s="52" t="str">
        <f>'Details and Calculations'!AT365</f>
        <v xml:space="preserve"> </v>
      </c>
      <c r="BH366" s="52" t="str">
        <f>'Details and Calculations'!AY365</f>
        <v xml:space="preserve"> </v>
      </c>
      <c r="BI366" s="52" t="str">
        <f>'Details and Calculations'!BB365</f>
        <v xml:space="preserve"> </v>
      </c>
      <c r="BJ366" s="52" t="str">
        <f>'Details and Calculations'!BD365</f>
        <v xml:space="preserve"> </v>
      </c>
      <c r="BK366" s="52">
        <f>'Details and Calculations'!CA365</f>
        <v>2</v>
      </c>
      <c r="BL366" s="43">
        <f>'Details and Calculations'!AA365</f>
        <v>0</v>
      </c>
      <c r="BM366" s="43" t="str">
        <f>'Details and Calculations'!AB365</f>
        <v/>
      </c>
      <c r="BN366" s="43" t="str">
        <f>'Details and Calculations'!AD365</f>
        <v xml:space="preserve"> </v>
      </c>
      <c r="BO366" s="43">
        <f>'Details and Calculations'!AJ365</f>
        <v>0</v>
      </c>
      <c r="BP366" s="43" t="str">
        <f>'Details and Calculations'!AL365</f>
        <v xml:space="preserve"> </v>
      </c>
      <c r="BQ366" s="43">
        <f>'Details and Calculations'!AO365</f>
        <v>1</v>
      </c>
      <c r="BR366" s="43">
        <f>'Details and Calculations'!AQ365</f>
        <v>2015</v>
      </c>
      <c r="BS366" s="43">
        <f>'Details and Calculations'!AS365</f>
        <v>0</v>
      </c>
      <c r="BT366" s="43" t="str">
        <f>'Details and Calculations'!AV365</f>
        <v xml:space="preserve"> </v>
      </c>
      <c r="BU366" s="43">
        <f>'Details and Calculations'!AX365</f>
        <v>0</v>
      </c>
      <c r="BV366" s="43" t="str">
        <f>'Details and Calculations'!AZ365</f>
        <v xml:space="preserve"> </v>
      </c>
      <c r="BW366" s="43">
        <f>'Details and Calculations'!BC365</f>
        <v>0</v>
      </c>
      <c r="BX366" s="43" t="str">
        <f>'Details and Calculations'!BE365</f>
        <v xml:space="preserve"> </v>
      </c>
      <c r="BY366" s="43" t="str">
        <f>'Details and Calculations'!BG365</f>
        <v xml:space="preserve"> </v>
      </c>
      <c r="BZ366" s="43" t="str">
        <f>'Details and Calculations'!BH365</f>
        <v xml:space="preserve"> </v>
      </c>
      <c r="CA366" s="43">
        <f>'Details and Calculations'!BJ365</f>
        <v>0</v>
      </c>
      <c r="CB366" s="43" t="str">
        <f>'Details and Calculations'!BK365</f>
        <v/>
      </c>
      <c r="CC366" s="43" t="str">
        <f>'Details and Calculations'!BL365</f>
        <v xml:space="preserve"> </v>
      </c>
      <c r="CD366" s="43" t="str">
        <f>'Details and Calculations'!BN365</f>
        <v xml:space="preserve"> </v>
      </c>
      <c r="CE366" s="43" t="str">
        <f>'Details and Calculations'!BO365</f>
        <v xml:space="preserve"> </v>
      </c>
      <c r="CF366" s="43">
        <f>'Details and Calculations'!BZ365</f>
        <v>1</v>
      </c>
      <c r="CG366" s="43">
        <f>'Details and Calculations'!CB365</f>
        <v>2015</v>
      </c>
      <c r="CH366" s="31"/>
      <c r="CI366" s="53"/>
    </row>
    <row r="367" spans="1:87" x14ac:dyDescent="0.3">
      <c r="A367" s="43">
        <f>'Details and Calculations'!A366</f>
        <v>2017</v>
      </c>
      <c r="B367" s="43" t="str">
        <f>'Details and Calculations'!C366</f>
        <v>Rwanda</v>
      </c>
      <c r="C367" s="43" t="str">
        <f>'Details and Calculations'!D366</f>
        <v>Rulindo</v>
      </c>
      <c r="D367" s="43" t="str">
        <f>'Details and Calculations'!E366</f>
        <v>Ntarabana</v>
      </c>
      <c r="E367" s="43" t="str">
        <f>'Details and Calculations'!F366</f>
        <v>Kiyanza</v>
      </c>
      <c r="F367" s="43" t="str">
        <f>'Details and Calculations'!G366</f>
        <v>Nombe</v>
      </c>
      <c r="G367" s="43" t="str">
        <f>'Details and Calculations'!H366</f>
        <v/>
      </c>
      <c r="H367" s="43" t="str">
        <f>'Details and Calculations'!I366</f>
        <v/>
      </c>
      <c r="I367" s="43" t="str">
        <f>'Details and Calculations'!J366</f>
        <v>Rwamugaza network</v>
      </c>
      <c r="J367" s="43">
        <f>'Details and Calculations'!K366</f>
        <v>193</v>
      </c>
      <c r="K367" s="43">
        <f>'Details and Calculations'!O366</f>
        <v>193</v>
      </c>
      <c r="L367" s="43">
        <f>'Details and Calculations'!P367</f>
        <v>15</v>
      </c>
      <c r="M367" s="43" t="str">
        <f>'Details and Calculations'!U366</f>
        <v>Piped Network With Pump</v>
      </c>
      <c r="N367" s="43">
        <f>'Details and Calculations'!V366</f>
        <v>2003</v>
      </c>
      <c r="O367" s="43" t="str">
        <f>'Details and Calculations'!W366</f>
        <v>Government</v>
      </c>
      <c r="P367" s="43" t="str">
        <f>'Details and Calculations'!X366</f>
        <v>Spring</v>
      </c>
      <c r="Q367" s="44" t="str">
        <f t="shared" si="156"/>
        <v>Low Risk</v>
      </c>
      <c r="R367" s="44" t="str">
        <f t="shared" si="157"/>
        <v>Low Risk</v>
      </c>
      <c r="S367" s="45" t="str">
        <f t="shared" si="158"/>
        <v>Intermediate Level of Service</v>
      </c>
      <c r="T367" s="62" t="str">
        <f t="shared" si="155"/>
        <v>Low Priority</v>
      </c>
      <c r="U367" s="46">
        <f t="shared" si="159"/>
        <v>7</v>
      </c>
      <c r="V367" s="28" t="str">
        <f t="shared" si="160"/>
        <v>Perform Routine Preventative Maintenance</v>
      </c>
      <c r="W367" s="47" t="str">
        <f t="shared" si="161"/>
        <v/>
      </c>
      <c r="X367" s="27" t="str">
        <f t="shared" si="162"/>
        <v>Maintain O&amp;M and Routine Monitoring</v>
      </c>
      <c r="Y367" s="48">
        <f t="shared" si="163"/>
        <v>16</v>
      </c>
      <c r="Z367" s="48">
        <f t="shared" si="164"/>
        <v>6</v>
      </c>
      <c r="AA367" s="48">
        <f t="shared" si="165"/>
        <v>16</v>
      </c>
      <c r="AB367" s="48">
        <f t="shared" si="166"/>
        <v>6</v>
      </c>
      <c r="AC367" s="48">
        <f t="shared" si="167"/>
        <v>16</v>
      </c>
      <c r="AD367" s="48" t="str">
        <f t="shared" si="168"/>
        <v xml:space="preserve"> </v>
      </c>
      <c r="AE367" s="48" t="str">
        <f t="shared" si="169"/>
        <v xml:space="preserve"> </v>
      </c>
      <c r="AF367" s="48" t="str">
        <f t="shared" si="170"/>
        <v xml:space="preserve"> </v>
      </c>
      <c r="AG367" s="49" t="str">
        <f t="shared" si="171"/>
        <v/>
      </c>
      <c r="AH367" s="48">
        <f t="shared" si="172"/>
        <v>6</v>
      </c>
      <c r="AI367" s="50">
        <f>'Details and Calculations'!AE366</f>
        <v>1</v>
      </c>
      <c r="AJ367" s="50">
        <f>'Details and Calculations'!AM366</f>
        <v>1</v>
      </c>
      <c r="AK367" s="50">
        <f>'Details and Calculations'!AR366</f>
        <v>1</v>
      </c>
      <c r="AL367" s="50">
        <f>'Details and Calculations'!AW366</f>
        <v>1</v>
      </c>
      <c r="AM367" s="50">
        <f>'Details and Calculations'!BA366</f>
        <v>1</v>
      </c>
      <c r="AN367" s="50" t="str">
        <f>'Details and Calculations'!BF366</f>
        <v xml:space="preserve"> </v>
      </c>
      <c r="AO367" s="50" t="str">
        <f>'Details and Calculations'!BI366</f>
        <v xml:space="preserve"> </v>
      </c>
      <c r="AP367" s="50" t="str">
        <f>'Details and Calculations'!BM366</f>
        <v xml:space="preserve"> </v>
      </c>
      <c r="AQ367" s="50" t="str">
        <f>'Details and Calculations'!BP366</f>
        <v xml:space="preserve"> </v>
      </c>
      <c r="AR367" s="50">
        <f>'Details and Calculations'!CC366</f>
        <v>1</v>
      </c>
      <c r="AS367" s="50">
        <f>'Details and Calculations'!CJ366</f>
        <v>1</v>
      </c>
      <c r="AT367" s="51">
        <f>'Details and Calculations'!T366</f>
        <v>1</v>
      </c>
      <c r="AU367" s="51">
        <f>'Details and Calculations'!Z366</f>
        <v>1</v>
      </c>
      <c r="AV367" s="51">
        <f>'Details and Calculations'!S366</f>
        <v>0</v>
      </c>
      <c r="AW367" s="51">
        <f>'Details and Calculations'!AI366</f>
        <v>1</v>
      </c>
      <c r="AX367" s="51">
        <f>'Details and Calculations'!BY366</f>
        <v>1</v>
      </c>
      <c r="AY367" s="51">
        <f>'Details and Calculations'!CG366</f>
        <v>1</v>
      </c>
      <c r="AZ367" s="51">
        <f>'Details and Calculations'!CI366</f>
        <v>1</v>
      </c>
      <c r="BA367" s="51">
        <f t="shared" si="173"/>
        <v>1</v>
      </c>
      <c r="BB367" s="52">
        <f>'Details and Calculations'!Y366</f>
        <v>2</v>
      </c>
      <c r="BC367" s="52">
        <f>'Details and Calculations'!AC366</f>
        <v>1</v>
      </c>
      <c r="BD367" s="52">
        <f>'Details and Calculations'!AK366</f>
        <v>2</v>
      </c>
      <c r="BE367" s="52">
        <f>'Details and Calculations'!AN366</f>
        <v>35000</v>
      </c>
      <c r="BF367" s="52">
        <f>'Details and Calculations'!AP366</f>
        <v>7</v>
      </c>
      <c r="BG367" s="52">
        <f>'Details and Calculations'!AT366</f>
        <v>12</v>
      </c>
      <c r="BH367" s="52">
        <f>'Details and Calculations'!AY366</f>
        <v>2</v>
      </c>
      <c r="BI367" s="52">
        <f>'Details and Calculations'!BB366</f>
        <v>35000</v>
      </c>
      <c r="BJ367" s="52" t="str">
        <f>'Details and Calculations'!BD366</f>
        <v xml:space="preserve"> </v>
      </c>
      <c r="BK367" s="52">
        <f>'Details and Calculations'!CA366</f>
        <v>1</v>
      </c>
      <c r="BL367" s="43">
        <f>'Details and Calculations'!AA366</f>
        <v>1</v>
      </c>
      <c r="BM367" s="43" t="str">
        <f>'Details and Calculations'!AB366</f>
        <v/>
      </c>
      <c r="BN367" s="43">
        <f>'Details and Calculations'!AD366</f>
        <v>2003</v>
      </c>
      <c r="BO367" s="43">
        <f>'Details and Calculations'!AJ366</f>
        <v>1</v>
      </c>
      <c r="BP367" s="43">
        <f>'Details and Calculations'!AL366</f>
        <v>2003</v>
      </c>
      <c r="BQ367" s="43">
        <f>'Details and Calculations'!AO366</f>
        <v>1</v>
      </c>
      <c r="BR367" s="43">
        <f>'Details and Calculations'!AQ366</f>
        <v>2003</v>
      </c>
      <c r="BS367" s="43">
        <f>'Details and Calculations'!AS366</f>
        <v>1</v>
      </c>
      <c r="BT367" s="43">
        <f>'Details and Calculations'!AV366</f>
        <v>2003</v>
      </c>
      <c r="BU367" s="43">
        <f>'Details and Calculations'!AX366</f>
        <v>1</v>
      </c>
      <c r="BV367" s="43">
        <f>'Details and Calculations'!AZ366</f>
        <v>2003</v>
      </c>
      <c r="BW367" s="43">
        <f>'Details and Calculations'!BC366</f>
        <v>0</v>
      </c>
      <c r="BX367" s="43" t="str">
        <f>'Details and Calculations'!BE366</f>
        <v xml:space="preserve"> </v>
      </c>
      <c r="BY367" s="43" t="str">
        <f>'Details and Calculations'!BG366</f>
        <v xml:space="preserve"> </v>
      </c>
      <c r="BZ367" s="43" t="str">
        <f>'Details and Calculations'!BH366</f>
        <v xml:space="preserve"> </v>
      </c>
      <c r="CA367" s="43">
        <f>'Details and Calculations'!BJ366</f>
        <v>0</v>
      </c>
      <c r="CB367" s="43" t="str">
        <f>'Details and Calculations'!BK366</f>
        <v/>
      </c>
      <c r="CC367" s="43" t="str">
        <f>'Details and Calculations'!BL366</f>
        <v xml:space="preserve"> </v>
      </c>
      <c r="CD367" s="43" t="str">
        <f>'Details and Calculations'!BN366</f>
        <v xml:space="preserve"> </v>
      </c>
      <c r="CE367" s="43" t="str">
        <f>'Details and Calculations'!BO366</f>
        <v xml:space="preserve"> </v>
      </c>
      <c r="CF367" s="43">
        <f>'Details and Calculations'!BZ366</f>
        <v>1</v>
      </c>
      <c r="CG367" s="43">
        <f>'Details and Calculations'!CB366</f>
        <v>2003</v>
      </c>
      <c r="CH367" s="31"/>
      <c r="CI367" s="53"/>
    </row>
    <row r="368" spans="1:87" x14ac:dyDescent="0.3">
      <c r="A368" s="43">
        <f>'Details and Calculations'!A367</f>
        <v>2017</v>
      </c>
      <c r="B368" s="43" t="str">
        <f>'Details and Calculations'!C367</f>
        <v>Rwanda</v>
      </c>
      <c r="C368" s="43" t="str">
        <f>'Details and Calculations'!D367</f>
        <v>Rulindo</v>
      </c>
      <c r="D368" s="43" t="str">
        <f>'Details and Calculations'!E367</f>
        <v>Rukozo</v>
      </c>
      <c r="E368" s="43" t="str">
        <f>'Details and Calculations'!F367</f>
        <v>Mberuka</v>
      </c>
      <c r="F368" s="43" t="str">
        <f>'Details and Calculations'!G367</f>
        <v>Gahwazi</v>
      </c>
      <c r="G368" s="43" t="str">
        <f>'Details and Calculations'!H367</f>
        <v/>
      </c>
      <c r="H368" s="43" t="str">
        <f>'Details and Calculations'!I367</f>
        <v/>
      </c>
      <c r="I368" s="43" t="str">
        <f>'Details and Calculations'!J367</f>
        <v>Nyamagana</v>
      </c>
      <c r="J368" s="43">
        <f>'Details and Calculations'!K367</f>
        <v>45</v>
      </c>
      <c r="K368" s="43">
        <f>'Details and Calculations'!O367</f>
        <v>30</v>
      </c>
      <c r="L368" s="43">
        <f>'Details and Calculations'!P368</f>
        <v>92</v>
      </c>
      <c r="M368" s="43" t="str">
        <f>'Details and Calculations'!U367</f>
        <v>Piped Network -- Gravity Only</v>
      </c>
      <c r="N368" s="43">
        <f>'Details and Calculations'!V367</f>
        <v>2011</v>
      </c>
      <c r="O368" s="43" t="str">
        <f>'Details and Calculations'!W367</f>
        <v>Government And African Development Bank</v>
      </c>
      <c r="P368" s="43" t="str">
        <f>'Details and Calculations'!X367</f>
        <v>Spring</v>
      </c>
      <c r="Q368" s="44" t="str">
        <f t="shared" si="156"/>
        <v>Low Risk</v>
      </c>
      <c r="R368" s="44" t="str">
        <f t="shared" si="157"/>
        <v>Medium Risk</v>
      </c>
      <c r="S368" s="45" t="str">
        <f t="shared" si="158"/>
        <v>Basic Level of Service</v>
      </c>
      <c r="T368" s="62" t="str">
        <f t="shared" si="155"/>
        <v>Medium Priority</v>
      </c>
      <c r="U368" s="46">
        <f t="shared" si="159"/>
        <v>4</v>
      </c>
      <c r="V368" s="28" t="str">
        <f t="shared" si="160"/>
        <v>Repair or Replace Components</v>
      </c>
      <c r="W368" s="47" t="str">
        <f t="shared" si="161"/>
        <v>Distribution  Line, Kiosk/Tap Stand</v>
      </c>
      <c r="X368" s="27" t="str">
        <f t="shared" si="162"/>
        <v>Create Plan To Repair or Replace Components</v>
      </c>
      <c r="Y368" s="48">
        <f t="shared" si="163"/>
        <v>28</v>
      </c>
      <c r="Z368" s="48">
        <f t="shared" si="164"/>
        <v>18</v>
      </c>
      <c r="AA368" s="48">
        <f t="shared" si="165"/>
        <v>24</v>
      </c>
      <c r="AB368" s="48">
        <f t="shared" si="166"/>
        <v>14</v>
      </c>
      <c r="AC368" s="48">
        <f t="shared" si="167"/>
        <v>24</v>
      </c>
      <c r="AD368" s="48" t="str">
        <f t="shared" si="168"/>
        <v xml:space="preserve"> </v>
      </c>
      <c r="AE368" s="48" t="str">
        <f t="shared" si="169"/>
        <v xml:space="preserve"> </v>
      </c>
      <c r="AF368" s="48" t="str">
        <f t="shared" si="170"/>
        <v xml:space="preserve"> </v>
      </c>
      <c r="AG368" s="49" t="str">
        <f t="shared" si="171"/>
        <v/>
      </c>
      <c r="AH368" s="48">
        <f t="shared" si="172"/>
        <v>14</v>
      </c>
      <c r="AI368" s="50">
        <f>'Details and Calculations'!AE367</f>
        <v>1</v>
      </c>
      <c r="AJ368" s="50">
        <f>'Details and Calculations'!AM367</f>
        <v>1</v>
      </c>
      <c r="AK368" s="50">
        <f>'Details and Calculations'!AR367</f>
        <v>1</v>
      </c>
      <c r="AL368" s="50">
        <f>'Details and Calculations'!AW367</f>
        <v>1</v>
      </c>
      <c r="AM368" s="50">
        <f>'Details and Calculations'!BA367</f>
        <v>2</v>
      </c>
      <c r="AN368" s="50" t="str">
        <f>'Details and Calculations'!BF367</f>
        <v xml:space="preserve"> </v>
      </c>
      <c r="AO368" s="50" t="str">
        <f>'Details and Calculations'!BI367</f>
        <v xml:space="preserve"> </v>
      </c>
      <c r="AP368" s="50" t="str">
        <f>'Details and Calculations'!BM367</f>
        <v xml:space="preserve"> </v>
      </c>
      <c r="AQ368" s="50" t="str">
        <f>'Details and Calculations'!BP367</f>
        <v xml:space="preserve"> </v>
      </c>
      <c r="AR368" s="50">
        <f>'Details and Calculations'!CC367</f>
        <v>2</v>
      </c>
      <c r="AS368" s="50">
        <f>'Details and Calculations'!CJ367</f>
        <v>2</v>
      </c>
      <c r="AT368" s="51">
        <f>'Details and Calculations'!T367</f>
        <v>1</v>
      </c>
      <c r="AU368" s="51">
        <f>'Details and Calculations'!Z367</f>
        <v>1</v>
      </c>
      <c r="AV368" s="51">
        <f>'Details and Calculations'!S367</f>
        <v>0</v>
      </c>
      <c r="AW368" s="51">
        <f>'Details and Calculations'!AI367</f>
        <v>1</v>
      </c>
      <c r="AX368" s="51">
        <f>'Details and Calculations'!BY367</f>
        <v>1</v>
      </c>
      <c r="AY368" s="51">
        <f>'Details and Calculations'!CG367</f>
        <v>0</v>
      </c>
      <c r="AZ368" s="51">
        <f>'Details and Calculations'!CI367</f>
        <v>0</v>
      </c>
      <c r="BA368" s="51">
        <f t="shared" si="173"/>
        <v>0</v>
      </c>
      <c r="BB368" s="52">
        <f>'Details and Calculations'!Y367</f>
        <v>2</v>
      </c>
      <c r="BC368" s="52">
        <f>'Details and Calculations'!AC367</f>
        <v>1</v>
      </c>
      <c r="BD368" s="52">
        <f>'Details and Calculations'!AK367</f>
        <v>2</v>
      </c>
      <c r="BE368" s="52">
        <f>'Details and Calculations'!AN367</f>
        <v>2100</v>
      </c>
      <c r="BF368" s="52">
        <f>'Details and Calculations'!AP367</f>
        <v>11</v>
      </c>
      <c r="BG368" s="52">
        <f>'Details and Calculations'!AT367</f>
        <v>15</v>
      </c>
      <c r="BH368" s="52">
        <f>'Details and Calculations'!AY367</f>
        <v>3</v>
      </c>
      <c r="BI368" s="52">
        <f>'Details and Calculations'!BB367</f>
        <v>37000</v>
      </c>
      <c r="BJ368" s="52" t="str">
        <f>'Details and Calculations'!BD367</f>
        <v xml:space="preserve"> </v>
      </c>
      <c r="BK368" s="52">
        <f>'Details and Calculations'!CA367</f>
        <v>29</v>
      </c>
      <c r="BL368" s="43">
        <f>'Details and Calculations'!AA367</f>
        <v>1</v>
      </c>
      <c r="BM368" s="43" t="str">
        <f>'Details and Calculations'!AB367</f>
        <v>"Springbox" --Intake Structure At A Spring</v>
      </c>
      <c r="BN368" s="43">
        <f>'Details and Calculations'!AD367</f>
        <v>2015</v>
      </c>
      <c r="BO368" s="43">
        <f>'Details and Calculations'!AJ367</f>
        <v>1</v>
      </c>
      <c r="BP368" s="43">
        <f>'Details and Calculations'!AL367</f>
        <v>2015</v>
      </c>
      <c r="BQ368" s="43">
        <f>'Details and Calculations'!AO367</f>
        <v>1</v>
      </c>
      <c r="BR368" s="43">
        <f>'Details and Calculations'!AQ367</f>
        <v>2011</v>
      </c>
      <c r="BS368" s="43">
        <f>'Details and Calculations'!AS367</f>
        <v>1</v>
      </c>
      <c r="BT368" s="43">
        <f>'Details and Calculations'!AV367</f>
        <v>2011</v>
      </c>
      <c r="BU368" s="43">
        <f>'Details and Calculations'!AX367</f>
        <v>1</v>
      </c>
      <c r="BV368" s="43">
        <f>'Details and Calculations'!AZ367</f>
        <v>2011</v>
      </c>
      <c r="BW368" s="43">
        <f>'Details and Calculations'!BC367</f>
        <v>0</v>
      </c>
      <c r="BX368" s="43" t="str">
        <f>'Details and Calculations'!BE367</f>
        <v xml:space="preserve"> </v>
      </c>
      <c r="BY368" s="43" t="str">
        <f>'Details and Calculations'!BG367</f>
        <v xml:space="preserve"> </v>
      </c>
      <c r="BZ368" s="43" t="str">
        <f>'Details and Calculations'!BH367</f>
        <v xml:space="preserve"> </v>
      </c>
      <c r="CA368" s="43">
        <f>'Details and Calculations'!BJ367</f>
        <v>0</v>
      </c>
      <c r="CB368" s="43" t="str">
        <f>'Details and Calculations'!BK367</f>
        <v/>
      </c>
      <c r="CC368" s="43" t="str">
        <f>'Details and Calculations'!BL367</f>
        <v xml:space="preserve"> </v>
      </c>
      <c r="CD368" s="43" t="str">
        <f>'Details and Calculations'!BN367</f>
        <v xml:space="preserve"> </v>
      </c>
      <c r="CE368" s="43" t="str">
        <f>'Details and Calculations'!BO367</f>
        <v xml:space="preserve"> </v>
      </c>
      <c r="CF368" s="43">
        <f>'Details and Calculations'!BZ367</f>
        <v>1</v>
      </c>
      <c r="CG368" s="43">
        <f>'Details and Calculations'!CB367</f>
        <v>2011</v>
      </c>
      <c r="CH368" s="31"/>
      <c r="CI368" s="53"/>
    </row>
    <row r="369" spans="1:87" x14ac:dyDescent="0.3">
      <c r="A369" s="43">
        <f>'Details and Calculations'!A368</f>
        <v>2017</v>
      </c>
      <c r="B369" s="43" t="str">
        <f>'Details and Calculations'!C368</f>
        <v>Rwanda</v>
      </c>
      <c r="C369" s="43" t="str">
        <f>'Details and Calculations'!D368</f>
        <v>Rulindo</v>
      </c>
      <c r="D369" s="43" t="str">
        <f>'Details and Calculations'!E368</f>
        <v>Base</v>
      </c>
      <c r="E369" s="43" t="str">
        <f>'Details and Calculations'!F368</f>
        <v>Rwamahwa</v>
      </c>
      <c r="F369" s="43" t="str">
        <f>'Details and Calculations'!G368</f>
        <v>Karambi</v>
      </c>
      <c r="G369" s="43" t="str">
        <f>'Details and Calculations'!H368</f>
        <v/>
      </c>
      <c r="H369" s="43" t="str">
        <f>'Details and Calculations'!I368</f>
        <v/>
      </c>
      <c r="I369" s="43" t="str">
        <f>'Details and Calculations'!J368</f>
        <v>Rwankende</v>
      </c>
      <c r="J369" s="43">
        <f>'Details and Calculations'!K368</f>
        <v>192</v>
      </c>
      <c r="K369" s="43">
        <f>'Details and Calculations'!O368</f>
        <v>100</v>
      </c>
      <c r="L369" s="43" t="str">
        <f>'Details and Calculations'!P369</f>
        <v xml:space="preserve"> </v>
      </c>
      <c r="M369" s="43" t="str">
        <f>'Details and Calculations'!U368</f>
        <v>Piped Network -- Gravity Only</v>
      </c>
      <c r="N369" s="43">
        <f>'Details and Calculations'!V368</f>
        <v>2012</v>
      </c>
      <c r="O369" s="43" t="str">
        <f>'Details and Calculations'!W368</f>
        <v>Padiri</v>
      </c>
      <c r="P369" s="43" t="str">
        <f>'Details and Calculations'!X368</f>
        <v>Spring</v>
      </c>
      <c r="Q369" s="44" t="str">
        <f t="shared" si="156"/>
        <v>Low Risk</v>
      </c>
      <c r="R369" s="44" t="str">
        <f t="shared" si="157"/>
        <v>High Risk</v>
      </c>
      <c r="S369" s="45" t="str">
        <f t="shared" si="158"/>
        <v>Basic Level of Service</v>
      </c>
      <c r="T369" s="62" t="str">
        <f t="shared" si="155"/>
        <v>High Priority</v>
      </c>
      <c r="U369" s="46">
        <f t="shared" si="159"/>
        <v>5</v>
      </c>
      <c r="V369" s="28" t="str">
        <f t="shared" si="160"/>
        <v>Major Repairs or Replace System</v>
      </c>
      <c r="W369" s="47" t="str">
        <f t="shared" si="161"/>
        <v/>
      </c>
      <c r="X369" s="27" t="str">
        <f t="shared" si="162"/>
        <v>Further Technical Diagnostic Needed</v>
      </c>
      <c r="Y369" s="48">
        <f t="shared" si="163"/>
        <v>25</v>
      </c>
      <c r="Z369" s="48">
        <f t="shared" si="164"/>
        <v>15</v>
      </c>
      <c r="AA369" s="48">
        <f t="shared" si="165"/>
        <v>25</v>
      </c>
      <c r="AB369" s="48">
        <f t="shared" si="166"/>
        <v>15</v>
      </c>
      <c r="AC369" s="48">
        <f t="shared" si="167"/>
        <v>30</v>
      </c>
      <c r="AD369" s="48" t="str">
        <f t="shared" si="168"/>
        <v xml:space="preserve"> </v>
      </c>
      <c r="AE369" s="48" t="str">
        <f t="shared" si="169"/>
        <v xml:space="preserve"> </v>
      </c>
      <c r="AF369" s="48" t="str">
        <f t="shared" si="170"/>
        <v xml:space="preserve"> </v>
      </c>
      <c r="AG369" s="49" t="str">
        <f t="shared" si="171"/>
        <v/>
      </c>
      <c r="AH369" s="48">
        <f t="shared" si="172"/>
        <v>20</v>
      </c>
      <c r="AI369" s="50">
        <f>'Details and Calculations'!AE368</f>
        <v>1</v>
      </c>
      <c r="AJ369" s="50">
        <f>'Details and Calculations'!AM368</f>
        <v>1</v>
      </c>
      <c r="AK369" s="50">
        <f>'Details and Calculations'!AR368</f>
        <v>1</v>
      </c>
      <c r="AL369" s="50">
        <f>'Details and Calculations'!AW368</f>
        <v>1</v>
      </c>
      <c r="AM369" s="50">
        <f>'Details and Calculations'!BA368</f>
        <v>2</v>
      </c>
      <c r="AN369" s="50" t="str">
        <f>'Details and Calculations'!BF368</f>
        <v xml:space="preserve"> </v>
      </c>
      <c r="AO369" s="50" t="str">
        <f>'Details and Calculations'!BI368</f>
        <v xml:space="preserve"> </v>
      </c>
      <c r="AP369" s="50" t="str">
        <f>'Details and Calculations'!BM368</f>
        <v xml:space="preserve"> </v>
      </c>
      <c r="AQ369" s="50" t="str">
        <f>'Details and Calculations'!BP368</f>
        <v xml:space="preserve"> </v>
      </c>
      <c r="AR369" s="50">
        <f>'Details and Calculations'!CC368</f>
        <v>3</v>
      </c>
      <c r="AS369" s="50">
        <f>'Details and Calculations'!CJ368</f>
        <v>3</v>
      </c>
      <c r="AT369" s="51">
        <f>'Details and Calculations'!T368</f>
        <v>1</v>
      </c>
      <c r="AU369" s="51">
        <f>'Details and Calculations'!Z368</f>
        <v>1</v>
      </c>
      <c r="AV369" s="51">
        <f>'Details and Calculations'!S368</f>
        <v>1</v>
      </c>
      <c r="AW369" s="51">
        <f>'Details and Calculations'!AI368</f>
        <v>1</v>
      </c>
      <c r="AX369" s="51">
        <f>'Details and Calculations'!BY368</f>
        <v>1</v>
      </c>
      <c r="AY369" s="51">
        <f>'Details and Calculations'!CG368</f>
        <v>0</v>
      </c>
      <c r="AZ369" s="51">
        <f>'Details and Calculations'!CI368</f>
        <v>0</v>
      </c>
      <c r="BA369" s="51">
        <f t="shared" si="173"/>
        <v>0</v>
      </c>
      <c r="BB369" s="52">
        <f>'Details and Calculations'!Y368</f>
        <v>3</v>
      </c>
      <c r="BC369" s="52">
        <f>'Details and Calculations'!AC368</f>
        <v>2</v>
      </c>
      <c r="BD369" s="52">
        <f>'Details and Calculations'!AK368</f>
        <v>2</v>
      </c>
      <c r="BE369" s="52">
        <f>'Details and Calculations'!AN368</f>
        <v>6450</v>
      </c>
      <c r="BF369" s="52">
        <f>'Details and Calculations'!AP368</f>
        <v>3</v>
      </c>
      <c r="BG369" s="52">
        <f>'Details and Calculations'!AT368</f>
        <v>2</v>
      </c>
      <c r="BH369" s="52">
        <f>'Details and Calculations'!AY368</f>
        <v>2</v>
      </c>
      <c r="BI369" s="52">
        <f>'Details and Calculations'!BB368</f>
        <v>1500</v>
      </c>
      <c r="BJ369" s="52" t="str">
        <f>'Details and Calculations'!BD368</f>
        <v xml:space="preserve"> </v>
      </c>
      <c r="BK369" s="52">
        <f>'Details and Calculations'!CA368</f>
        <v>2</v>
      </c>
      <c r="BL369" s="43">
        <f>'Details and Calculations'!AA368</f>
        <v>1</v>
      </c>
      <c r="BM369" s="43" t="str">
        <f>'Details and Calculations'!AB368</f>
        <v>"Springbox" --Intake Structure At A Spring</v>
      </c>
      <c r="BN369" s="43">
        <f>'Details and Calculations'!AD368</f>
        <v>2012</v>
      </c>
      <c r="BO369" s="43">
        <f>'Details and Calculations'!AJ368</f>
        <v>1</v>
      </c>
      <c r="BP369" s="43">
        <f>'Details and Calculations'!AL368</f>
        <v>2012</v>
      </c>
      <c r="BQ369" s="43">
        <f>'Details and Calculations'!AO368</f>
        <v>1</v>
      </c>
      <c r="BR369" s="43">
        <f>'Details and Calculations'!AQ368</f>
        <v>2012</v>
      </c>
      <c r="BS369" s="43">
        <f>'Details and Calculations'!AS368</f>
        <v>1</v>
      </c>
      <c r="BT369" s="43">
        <f>'Details and Calculations'!AV368</f>
        <v>2012</v>
      </c>
      <c r="BU369" s="43">
        <f>'Details and Calculations'!AX368</f>
        <v>1</v>
      </c>
      <c r="BV369" s="43">
        <f>'Details and Calculations'!AZ368</f>
        <v>2017</v>
      </c>
      <c r="BW369" s="43">
        <f>'Details and Calculations'!BC368</f>
        <v>0</v>
      </c>
      <c r="BX369" s="43" t="str">
        <f>'Details and Calculations'!BE368</f>
        <v xml:space="preserve"> </v>
      </c>
      <c r="BY369" s="43" t="str">
        <f>'Details and Calculations'!BG368</f>
        <v xml:space="preserve"> </v>
      </c>
      <c r="BZ369" s="43" t="str">
        <f>'Details and Calculations'!BH368</f>
        <v xml:space="preserve"> </v>
      </c>
      <c r="CA369" s="43">
        <f>'Details and Calculations'!BJ368</f>
        <v>0</v>
      </c>
      <c r="CB369" s="43" t="str">
        <f>'Details and Calculations'!BK368</f>
        <v/>
      </c>
      <c r="CC369" s="43" t="str">
        <f>'Details and Calculations'!BL368</f>
        <v xml:space="preserve"> </v>
      </c>
      <c r="CD369" s="43" t="str">
        <f>'Details and Calculations'!BN368</f>
        <v xml:space="preserve"> </v>
      </c>
      <c r="CE369" s="43" t="str">
        <f>'Details and Calculations'!BO368</f>
        <v xml:space="preserve"> </v>
      </c>
      <c r="CF369" s="43">
        <f>'Details and Calculations'!BZ368</f>
        <v>1</v>
      </c>
      <c r="CG369" s="43">
        <f>'Details and Calculations'!CB368</f>
        <v>2017</v>
      </c>
      <c r="CH369" s="31"/>
      <c r="CI369" s="53"/>
    </row>
    <row r="370" spans="1:87" x14ac:dyDescent="0.3">
      <c r="A370" s="43">
        <f>'Details and Calculations'!A369</f>
        <v>2017</v>
      </c>
      <c r="B370" s="43" t="str">
        <f>'Details and Calculations'!C369</f>
        <v>Rwanda</v>
      </c>
      <c r="C370" s="43" t="str">
        <f>'Details and Calculations'!D369</f>
        <v>Rulindo</v>
      </c>
      <c r="D370" s="43" t="str">
        <f>'Details and Calculations'!E369</f>
        <v>Murambi</v>
      </c>
      <c r="E370" s="43" t="str">
        <f>'Details and Calculations'!F369</f>
        <v>Mugambazi</v>
      </c>
      <c r="F370" s="43" t="str">
        <f>'Details and Calculations'!G369</f>
        <v>Amahoro</v>
      </c>
      <c r="G370" s="43" t="str">
        <f>'Details and Calculations'!H369</f>
        <v/>
      </c>
      <c r="H370" s="43" t="str">
        <f>'Details and Calculations'!I369</f>
        <v/>
      </c>
      <c r="I370" s="43" t="str">
        <f>'Details and Calculations'!J369</f>
        <v>Mutagata motorised network</v>
      </c>
      <c r="J370" s="43">
        <f>'Details and Calculations'!K369</f>
        <v>120</v>
      </c>
      <c r="K370" s="43">
        <f>'Details and Calculations'!O369</f>
        <v>120</v>
      </c>
      <c r="L370" s="43">
        <f>'Details and Calculations'!P370</f>
        <v>14</v>
      </c>
      <c r="M370" s="43" t="str">
        <f>'Details and Calculations'!U369</f>
        <v>Piped Network With Pump</v>
      </c>
      <c r="N370" s="43">
        <f>'Details and Calculations'!V369</f>
        <v>1987</v>
      </c>
      <c r="O370" s="43" t="str">
        <f>'Details and Calculations'!W369</f>
        <v>Governement (District, Wasac) And Water For People</v>
      </c>
      <c r="P370" s="43" t="str">
        <f>'Details and Calculations'!X369</f>
        <v>Spring</v>
      </c>
      <c r="Q370" s="44" t="str">
        <f t="shared" si="156"/>
        <v>Low Risk</v>
      </c>
      <c r="R370" s="44" t="str">
        <f t="shared" si="157"/>
        <v>Low Risk</v>
      </c>
      <c r="S370" s="45" t="str">
        <f t="shared" si="158"/>
        <v>Intermediate Level of Service</v>
      </c>
      <c r="T370" s="62" t="str">
        <f t="shared" si="155"/>
        <v>Low Priority</v>
      </c>
      <c r="U370" s="46">
        <f t="shared" si="159"/>
        <v>7</v>
      </c>
      <c r="V370" s="28" t="str">
        <f t="shared" si="160"/>
        <v>Perform Routine Preventative Maintenance</v>
      </c>
      <c r="W370" s="47" t="str">
        <f t="shared" si="161"/>
        <v/>
      </c>
      <c r="X370" s="27" t="str">
        <f t="shared" si="162"/>
        <v>Maintain O&amp;M and Routine Monitoring</v>
      </c>
      <c r="Y370" s="48">
        <f t="shared" si="163"/>
        <v>20</v>
      </c>
      <c r="Z370" s="48">
        <f t="shared" si="164"/>
        <v>19</v>
      </c>
      <c r="AA370" s="48">
        <f t="shared" si="165"/>
        <v>29</v>
      </c>
      <c r="AB370" s="48">
        <f t="shared" si="166"/>
        <v>19</v>
      </c>
      <c r="AC370" s="48">
        <f t="shared" si="167"/>
        <v>29</v>
      </c>
      <c r="AD370" s="48">
        <f t="shared" si="168"/>
        <v>7</v>
      </c>
      <c r="AE370" s="48">
        <f t="shared" si="169"/>
        <v>19</v>
      </c>
      <c r="AF370" s="48">
        <f t="shared" si="170"/>
        <v>10</v>
      </c>
      <c r="AG370" s="49" t="str">
        <f t="shared" si="171"/>
        <v/>
      </c>
      <c r="AH370" s="48">
        <f t="shared" si="172"/>
        <v>19</v>
      </c>
      <c r="AI370" s="50">
        <f>'Details and Calculations'!AE369</f>
        <v>1</v>
      </c>
      <c r="AJ370" s="50">
        <f>'Details and Calculations'!AM369</f>
        <v>1</v>
      </c>
      <c r="AK370" s="50">
        <f>'Details and Calculations'!AR369</f>
        <v>1</v>
      </c>
      <c r="AL370" s="50">
        <f>'Details and Calculations'!AW369</f>
        <v>1</v>
      </c>
      <c r="AM370" s="50">
        <f>'Details and Calculations'!BA369</f>
        <v>1</v>
      </c>
      <c r="AN370" s="50">
        <f>'Details and Calculations'!BF369</f>
        <v>1</v>
      </c>
      <c r="AO370" s="50">
        <f>'Details and Calculations'!BI369</f>
        <v>1</v>
      </c>
      <c r="AP370" s="50">
        <f>'Details and Calculations'!BM369</f>
        <v>1</v>
      </c>
      <c r="AQ370" s="50" t="str">
        <f>'Details and Calculations'!BP369</f>
        <v xml:space="preserve"> </v>
      </c>
      <c r="AR370" s="50">
        <f>'Details and Calculations'!CC369</f>
        <v>1</v>
      </c>
      <c r="AS370" s="50">
        <f>'Details and Calculations'!CJ369</f>
        <v>1</v>
      </c>
      <c r="AT370" s="51">
        <f>'Details and Calculations'!T369</f>
        <v>1</v>
      </c>
      <c r="AU370" s="51">
        <f>'Details and Calculations'!Z369</f>
        <v>1</v>
      </c>
      <c r="AV370" s="51">
        <f>'Details and Calculations'!S369</f>
        <v>0</v>
      </c>
      <c r="AW370" s="51">
        <f>'Details and Calculations'!AI369</f>
        <v>1</v>
      </c>
      <c r="AX370" s="51">
        <f>'Details and Calculations'!BY369</f>
        <v>1</v>
      </c>
      <c r="AY370" s="51">
        <f>'Details and Calculations'!CG369</f>
        <v>1</v>
      </c>
      <c r="AZ370" s="51">
        <f>'Details and Calculations'!CI369</f>
        <v>1</v>
      </c>
      <c r="BA370" s="51">
        <f t="shared" si="173"/>
        <v>1</v>
      </c>
      <c r="BB370" s="52">
        <f>'Details and Calculations'!Y369</f>
        <v>1</v>
      </c>
      <c r="BC370" s="52">
        <f>'Details and Calculations'!AC369</f>
        <v>1</v>
      </c>
      <c r="BD370" s="52">
        <f>'Details and Calculations'!AK369</f>
        <v>1</v>
      </c>
      <c r="BE370" s="52">
        <f>'Details and Calculations'!AN369</f>
        <v>1900</v>
      </c>
      <c r="BF370" s="52">
        <f>'Details and Calculations'!AP369</f>
        <v>39</v>
      </c>
      <c r="BG370" s="52">
        <f>'Details and Calculations'!AT369</f>
        <v>17</v>
      </c>
      <c r="BH370" s="52">
        <f>'Details and Calculations'!AY369</f>
        <v>6</v>
      </c>
      <c r="BI370" s="52">
        <f>'Details and Calculations'!BB369</f>
        <v>40000</v>
      </c>
      <c r="BJ370" s="52">
        <f>'Details and Calculations'!BD369</f>
        <v>5</v>
      </c>
      <c r="BK370" s="52">
        <f>'Details and Calculations'!CA369</f>
        <v>64</v>
      </c>
      <c r="BL370" s="43">
        <f>'Details and Calculations'!AA369</f>
        <v>1</v>
      </c>
      <c r="BM370" s="43" t="str">
        <f>'Details and Calculations'!AB369</f>
        <v>"Springbox" --Intake Structure At A Spring</v>
      </c>
      <c r="BN370" s="43">
        <f>'Details and Calculations'!AD369</f>
        <v>2007</v>
      </c>
      <c r="BO370" s="43">
        <f>'Details and Calculations'!AJ369</f>
        <v>1</v>
      </c>
      <c r="BP370" s="43">
        <f>'Details and Calculations'!AL369</f>
        <v>2016</v>
      </c>
      <c r="BQ370" s="43">
        <f>'Details and Calculations'!AO369</f>
        <v>1</v>
      </c>
      <c r="BR370" s="43">
        <f>'Details and Calculations'!AQ369</f>
        <v>2016</v>
      </c>
      <c r="BS370" s="43">
        <f>'Details and Calculations'!AS369</f>
        <v>1</v>
      </c>
      <c r="BT370" s="43">
        <f>'Details and Calculations'!AV369</f>
        <v>2016</v>
      </c>
      <c r="BU370" s="43">
        <f>'Details and Calculations'!AX369</f>
        <v>1</v>
      </c>
      <c r="BV370" s="43">
        <f>'Details and Calculations'!AZ369</f>
        <v>2016</v>
      </c>
      <c r="BW370" s="43">
        <f>'Details and Calculations'!BC369</f>
        <v>1</v>
      </c>
      <c r="BX370" s="43">
        <f>'Details and Calculations'!BE369</f>
        <v>2017</v>
      </c>
      <c r="BY370" s="43">
        <f>'Details and Calculations'!BG369</f>
        <v>1</v>
      </c>
      <c r="BZ370" s="43">
        <f>'Details and Calculations'!BH369</f>
        <v>2016</v>
      </c>
      <c r="CA370" s="43">
        <f>'Details and Calculations'!BJ369</f>
        <v>1</v>
      </c>
      <c r="CB370" s="43" t="str">
        <f>'Details and Calculations'!BK369</f>
        <v>Disinfection/Chlorination</v>
      </c>
      <c r="CC370" s="43">
        <f>'Details and Calculations'!BL369</f>
        <v>2017</v>
      </c>
      <c r="CD370" s="43">
        <f>'Details and Calculations'!BN369</f>
        <v>0</v>
      </c>
      <c r="CE370" s="43" t="str">
        <f>'Details and Calculations'!BO369</f>
        <v xml:space="preserve"> </v>
      </c>
      <c r="CF370" s="43">
        <f>'Details and Calculations'!BZ369</f>
        <v>1</v>
      </c>
      <c r="CG370" s="43">
        <f>'Details and Calculations'!CB369</f>
        <v>2016</v>
      </c>
      <c r="CH370" s="31"/>
      <c r="CI370" s="53"/>
    </row>
    <row r="371" spans="1:87" x14ac:dyDescent="0.3">
      <c r="A371" s="43">
        <f>'Details and Calculations'!A370</f>
        <v>2017</v>
      </c>
      <c r="B371" s="43" t="str">
        <f>'Details and Calculations'!C370</f>
        <v>Rwanda</v>
      </c>
      <c r="C371" s="43" t="str">
        <f>'Details and Calculations'!D370</f>
        <v>Rulindo</v>
      </c>
      <c r="D371" s="43" t="str">
        <f>'Details and Calculations'!E370</f>
        <v>Buyoga</v>
      </c>
      <c r="E371" s="43" t="str">
        <f>'Details and Calculations'!F370</f>
        <v>Butare</v>
      </c>
      <c r="F371" s="43" t="str">
        <f>'Details and Calculations'!G370</f>
        <v>Gasave</v>
      </c>
      <c r="G371" s="43" t="str">
        <f>'Details and Calculations'!H370</f>
        <v/>
      </c>
      <c r="H371" s="43" t="str">
        <f>'Details and Calculations'!I370</f>
        <v/>
      </c>
      <c r="I371" s="43" t="str">
        <f>'Details and Calculations'!J370</f>
        <v>KIDUHA</v>
      </c>
      <c r="J371" s="43">
        <f>'Details and Calculations'!K370</f>
        <v>114</v>
      </c>
      <c r="K371" s="43">
        <f>'Details and Calculations'!O370</f>
        <v>100</v>
      </c>
      <c r="L371" s="43">
        <f>'Details and Calculations'!P371</f>
        <v>129</v>
      </c>
      <c r="M371" s="43" t="str">
        <f>'Details and Calculations'!U370</f>
        <v>Piped Network -- Gravity Only</v>
      </c>
      <c r="N371" s="43">
        <f>'Details and Calculations'!V370</f>
        <v>2007</v>
      </c>
      <c r="O371" s="43" t="str">
        <f>'Details and Calculations'!W370</f>
        <v>Italians(Lake Angels)</v>
      </c>
      <c r="P371" s="43" t="str">
        <f>'Details and Calculations'!X370</f>
        <v>Groundwater (Well, Etc.)</v>
      </c>
      <c r="Q371" s="44" t="str">
        <f t="shared" si="156"/>
        <v>Low Risk</v>
      </c>
      <c r="R371" s="44" t="str">
        <f t="shared" si="157"/>
        <v>Medium Risk</v>
      </c>
      <c r="S371" s="45" t="str">
        <f t="shared" si="158"/>
        <v>Intermediate Level of Service</v>
      </c>
      <c r="T371" s="62" t="str">
        <f t="shared" si="155"/>
        <v>Low Priority</v>
      </c>
      <c r="U371" s="46">
        <f t="shared" si="159"/>
        <v>6</v>
      </c>
      <c r="V371" s="28" t="str">
        <f t="shared" si="160"/>
        <v>Repair or Replace Components</v>
      </c>
      <c r="W371" s="47" t="str">
        <f t="shared" si="161"/>
        <v>Intake Structure, Conduction Line, Distribution  Line, Kiosk/Tap Stand</v>
      </c>
      <c r="X371" s="27" t="str">
        <f t="shared" si="162"/>
        <v>Create Plan To Repair or Replace Components</v>
      </c>
      <c r="Y371" s="48">
        <f t="shared" si="163"/>
        <v>20</v>
      </c>
      <c r="Z371" s="48">
        <f t="shared" si="164"/>
        <v>10</v>
      </c>
      <c r="AA371" s="48">
        <f t="shared" si="165"/>
        <v>20</v>
      </c>
      <c r="AB371" s="48" t="str">
        <f t="shared" si="166"/>
        <v xml:space="preserve"> </v>
      </c>
      <c r="AC371" s="48">
        <f t="shared" si="167"/>
        <v>20</v>
      </c>
      <c r="AD371" s="48" t="str">
        <f t="shared" si="168"/>
        <v xml:space="preserve"> </v>
      </c>
      <c r="AE371" s="48" t="str">
        <f t="shared" si="169"/>
        <v xml:space="preserve"> </v>
      </c>
      <c r="AF371" s="48" t="str">
        <f t="shared" si="170"/>
        <v xml:space="preserve"> </v>
      </c>
      <c r="AG371" s="49" t="str">
        <f t="shared" si="171"/>
        <v/>
      </c>
      <c r="AH371" s="48">
        <f t="shared" si="172"/>
        <v>17</v>
      </c>
      <c r="AI371" s="50">
        <f>'Details and Calculations'!AE370</f>
        <v>2</v>
      </c>
      <c r="AJ371" s="50">
        <f>'Details and Calculations'!AM370</f>
        <v>2</v>
      </c>
      <c r="AK371" s="50">
        <f>'Details and Calculations'!AR370</f>
        <v>1</v>
      </c>
      <c r="AL371" s="50" t="str">
        <f>'Details and Calculations'!AW370</f>
        <v xml:space="preserve"> </v>
      </c>
      <c r="AM371" s="50">
        <f>'Details and Calculations'!BA370</f>
        <v>2</v>
      </c>
      <c r="AN371" s="50" t="str">
        <f>'Details and Calculations'!BF370</f>
        <v xml:space="preserve"> </v>
      </c>
      <c r="AO371" s="50" t="str">
        <f>'Details and Calculations'!BI370</f>
        <v xml:space="preserve"> </v>
      </c>
      <c r="AP371" s="50" t="str">
        <f>'Details and Calculations'!BM370</f>
        <v xml:space="preserve"> </v>
      </c>
      <c r="AQ371" s="50" t="str">
        <f>'Details and Calculations'!BP370</f>
        <v xml:space="preserve"> </v>
      </c>
      <c r="AR371" s="50">
        <f>'Details and Calculations'!CC370</f>
        <v>2</v>
      </c>
      <c r="AS371" s="50">
        <f>'Details and Calculations'!CJ370</f>
        <v>2</v>
      </c>
      <c r="AT371" s="51">
        <f>'Details and Calculations'!T370</f>
        <v>1</v>
      </c>
      <c r="AU371" s="51">
        <f>'Details and Calculations'!Z370</f>
        <v>0</v>
      </c>
      <c r="AV371" s="51">
        <f>'Details and Calculations'!S370</f>
        <v>1</v>
      </c>
      <c r="AW371" s="51">
        <f>'Details and Calculations'!AI370</f>
        <v>1</v>
      </c>
      <c r="AX371" s="51">
        <f>'Details and Calculations'!BY370</f>
        <v>1</v>
      </c>
      <c r="AY371" s="51">
        <f>'Details and Calculations'!CG370</f>
        <v>1</v>
      </c>
      <c r="AZ371" s="51">
        <f>'Details and Calculations'!CI370</f>
        <v>1</v>
      </c>
      <c r="BA371" s="51">
        <f t="shared" si="173"/>
        <v>0</v>
      </c>
      <c r="BB371" s="52">
        <f>'Details and Calculations'!Y370</f>
        <v>1</v>
      </c>
      <c r="BC371" s="52">
        <f>'Details and Calculations'!AC370</f>
        <v>1</v>
      </c>
      <c r="BD371" s="52">
        <f>'Details and Calculations'!AK370</f>
        <v>1</v>
      </c>
      <c r="BE371" s="52">
        <f>'Details and Calculations'!AN370</f>
        <v>2200</v>
      </c>
      <c r="BF371" s="52">
        <f>'Details and Calculations'!AP370</f>
        <v>3</v>
      </c>
      <c r="BG371" s="52" t="str">
        <f>'Details and Calculations'!AT370</f>
        <v xml:space="preserve"> </v>
      </c>
      <c r="BH371" s="52">
        <f>'Details and Calculations'!AY370</f>
        <v>1</v>
      </c>
      <c r="BI371" s="52">
        <f>'Details and Calculations'!BB370</f>
        <v>2200</v>
      </c>
      <c r="BJ371" s="52" t="str">
        <f>'Details and Calculations'!BD370</f>
        <v xml:space="preserve"> </v>
      </c>
      <c r="BK371" s="52">
        <f>'Details and Calculations'!CA370</f>
        <v>1</v>
      </c>
      <c r="BL371" s="43">
        <f>'Details and Calculations'!AA370</f>
        <v>1</v>
      </c>
      <c r="BM371" s="43" t="str">
        <f>'Details and Calculations'!AB370</f>
        <v>"Springbox" --Intake Structure At A Spring</v>
      </c>
      <c r="BN371" s="43">
        <f>'Details and Calculations'!AD370</f>
        <v>2007</v>
      </c>
      <c r="BO371" s="43">
        <f>'Details and Calculations'!AJ370</f>
        <v>1</v>
      </c>
      <c r="BP371" s="43">
        <f>'Details and Calculations'!AL370</f>
        <v>2007</v>
      </c>
      <c r="BQ371" s="43">
        <f>'Details and Calculations'!AO370</f>
        <v>1</v>
      </c>
      <c r="BR371" s="43">
        <f>'Details and Calculations'!AQ370</f>
        <v>2007</v>
      </c>
      <c r="BS371" s="43">
        <f>'Details and Calculations'!AS370</f>
        <v>0</v>
      </c>
      <c r="BT371" s="43" t="str">
        <f>'Details and Calculations'!AV370</f>
        <v xml:space="preserve"> </v>
      </c>
      <c r="BU371" s="43">
        <f>'Details and Calculations'!AX370</f>
        <v>1</v>
      </c>
      <c r="BV371" s="43">
        <f>'Details and Calculations'!AZ370</f>
        <v>2007</v>
      </c>
      <c r="BW371" s="43">
        <f>'Details and Calculations'!BC370</f>
        <v>0</v>
      </c>
      <c r="BX371" s="43" t="str">
        <f>'Details and Calculations'!BE370</f>
        <v xml:space="preserve"> </v>
      </c>
      <c r="BY371" s="43" t="str">
        <f>'Details and Calculations'!BG370</f>
        <v xml:space="preserve"> </v>
      </c>
      <c r="BZ371" s="43" t="str">
        <f>'Details and Calculations'!BH370</f>
        <v xml:space="preserve"> </v>
      </c>
      <c r="CA371" s="43">
        <f>'Details and Calculations'!BJ370</f>
        <v>0</v>
      </c>
      <c r="CB371" s="43" t="str">
        <f>'Details and Calculations'!BK370</f>
        <v/>
      </c>
      <c r="CC371" s="43" t="str">
        <f>'Details and Calculations'!BL370</f>
        <v xml:space="preserve"> </v>
      </c>
      <c r="CD371" s="43" t="str">
        <f>'Details and Calculations'!BN370</f>
        <v xml:space="preserve"> </v>
      </c>
      <c r="CE371" s="43" t="str">
        <f>'Details and Calculations'!BO370</f>
        <v xml:space="preserve"> </v>
      </c>
      <c r="CF371" s="43">
        <f>'Details and Calculations'!BZ370</f>
        <v>1</v>
      </c>
      <c r="CG371" s="43">
        <f>'Details and Calculations'!CB370</f>
        <v>2014</v>
      </c>
      <c r="CH371" s="31"/>
      <c r="CI371" s="53"/>
    </row>
    <row r="372" spans="1:87" x14ac:dyDescent="0.3">
      <c r="A372" s="43">
        <f>'Details and Calculations'!A371</f>
        <v>2017</v>
      </c>
      <c r="B372" s="43" t="str">
        <f>'Details and Calculations'!C371</f>
        <v>Rwanda</v>
      </c>
      <c r="C372" s="43" t="str">
        <f>'Details and Calculations'!D371</f>
        <v>Rulindo</v>
      </c>
      <c r="D372" s="43" t="str">
        <f>'Details and Calculations'!E371</f>
        <v>Kinihira</v>
      </c>
      <c r="E372" s="43" t="str">
        <f>'Details and Calculations'!F371</f>
        <v>Marembo</v>
      </c>
      <c r="F372" s="43" t="str">
        <f>'Details and Calculations'!G371</f>
        <v>Kigali</v>
      </c>
      <c r="G372" s="43" t="str">
        <f>'Details and Calculations'!H371</f>
        <v/>
      </c>
      <c r="H372" s="43" t="str">
        <f>'Details and Calculations'!I371</f>
        <v/>
      </c>
      <c r="I372" s="43" t="str">
        <f>'Details and Calculations'!J371</f>
        <v>Nyamagana-Kinihira</v>
      </c>
      <c r="J372" s="43">
        <f>'Details and Calculations'!K371</f>
        <v>189</v>
      </c>
      <c r="K372" s="43">
        <f>'Details and Calculations'!O371</f>
        <v>60</v>
      </c>
      <c r="L372" s="43">
        <f>'Details and Calculations'!P372</f>
        <v>119</v>
      </c>
      <c r="M372" s="43" t="str">
        <f>'Details and Calculations'!U371</f>
        <v>Piped Network With Pump</v>
      </c>
      <c r="N372" s="43">
        <f>'Details and Calculations'!V371</f>
        <v>2015</v>
      </c>
      <c r="O372" s="43" t="str">
        <f>'Details and Calculations'!W371</f>
        <v>Governement (District, Wasac) And Water For People</v>
      </c>
      <c r="P372" s="43" t="str">
        <f>'Details and Calculations'!X371</f>
        <v>Spring</v>
      </c>
      <c r="Q372" s="44" t="str">
        <f t="shared" si="156"/>
        <v>Low Risk</v>
      </c>
      <c r="R372" s="44" t="str">
        <f t="shared" si="157"/>
        <v>Low Risk</v>
      </c>
      <c r="S372" s="45" t="str">
        <f t="shared" si="158"/>
        <v>High Level of Service</v>
      </c>
      <c r="T372" s="62" t="str">
        <f t="shared" si="155"/>
        <v>Low Priority</v>
      </c>
      <c r="U372" s="46">
        <f t="shared" si="159"/>
        <v>8</v>
      </c>
      <c r="V372" s="28" t="str">
        <f t="shared" si="160"/>
        <v>Perform Routine Preventative Maintenance</v>
      </c>
      <c r="W372" s="47" t="str">
        <f t="shared" si="161"/>
        <v/>
      </c>
      <c r="X372" s="27" t="str">
        <f t="shared" si="162"/>
        <v>Maintain O&amp;M and Routine Monitoring</v>
      </c>
      <c r="Y372" s="48">
        <f t="shared" si="163"/>
        <v>28</v>
      </c>
      <c r="Z372" s="48">
        <f t="shared" si="164"/>
        <v>18</v>
      </c>
      <c r="AA372" s="48">
        <f t="shared" si="165"/>
        <v>28</v>
      </c>
      <c r="AB372" s="48">
        <f t="shared" si="166"/>
        <v>18</v>
      </c>
      <c r="AC372" s="48">
        <f t="shared" si="167"/>
        <v>28</v>
      </c>
      <c r="AD372" s="48">
        <f t="shared" si="168"/>
        <v>5</v>
      </c>
      <c r="AE372" s="48">
        <f t="shared" si="169"/>
        <v>18</v>
      </c>
      <c r="AF372" s="48" t="str">
        <f t="shared" si="170"/>
        <v xml:space="preserve"> </v>
      </c>
      <c r="AG372" s="49" t="str">
        <f t="shared" si="171"/>
        <v/>
      </c>
      <c r="AH372" s="48">
        <f t="shared" si="172"/>
        <v>18</v>
      </c>
      <c r="AI372" s="50">
        <f>'Details and Calculations'!AE371</f>
        <v>1</v>
      </c>
      <c r="AJ372" s="50">
        <f>'Details and Calculations'!AM371</f>
        <v>1</v>
      </c>
      <c r="AK372" s="50">
        <f>'Details and Calculations'!AR371</f>
        <v>1</v>
      </c>
      <c r="AL372" s="50">
        <f>'Details and Calculations'!AW371</f>
        <v>1</v>
      </c>
      <c r="AM372" s="50">
        <f>'Details and Calculations'!BA371</f>
        <v>1</v>
      </c>
      <c r="AN372" s="50">
        <f>'Details and Calculations'!BF371</f>
        <v>1</v>
      </c>
      <c r="AO372" s="50">
        <f>'Details and Calculations'!BI371</f>
        <v>1</v>
      </c>
      <c r="AP372" s="50" t="str">
        <f>'Details and Calculations'!BM371</f>
        <v xml:space="preserve"> </v>
      </c>
      <c r="AQ372" s="50" t="str">
        <f>'Details and Calculations'!BP371</f>
        <v xml:space="preserve"> </v>
      </c>
      <c r="AR372" s="50">
        <f>'Details and Calculations'!CC371</f>
        <v>1</v>
      </c>
      <c r="AS372" s="50">
        <f>'Details and Calculations'!CJ371</f>
        <v>1</v>
      </c>
      <c r="AT372" s="51">
        <f>'Details and Calculations'!T371</f>
        <v>1</v>
      </c>
      <c r="AU372" s="51">
        <f>'Details and Calculations'!Z371</f>
        <v>1</v>
      </c>
      <c r="AV372" s="51">
        <f>'Details and Calculations'!S371</f>
        <v>1</v>
      </c>
      <c r="AW372" s="51">
        <f>'Details and Calculations'!AI371</f>
        <v>1</v>
      </c>
      <c r="AX372" s="51">
        <f>'Details and Calculations'!BY371</f>
        <v>1</v>
      </c>
      <c r="AY372" s="51">
        <f>'Details and Calculations'!CG371</f>
        <v>1</v>
      </c>
      <c r="AZ372" s="51">
        <f>'Details and Calculations'!CI371</f>
        <v>1</v>
      </c>
      <c r="BA372" s="51">
        <f t="shared" si="173"/>
        <v>1</v>
      </c>
      <c r="BB372" s="52">
        <f>'Details and Calculations'!Y371</f>
        <v>2</v>
      </c>
      <c r="BC372" s="52">
        <f>'Details and Calculations'!AC371</f>
        <v>1</v>
      </c>
      <c r="BD372" s="52">
        <f>'Details and Calculations'!AK371</f>
        <v>1</v>
      </c>
      <c r="BE372" s="52">
        <f>'Details and Calculations'!AN371</f>
        <v>1000</v>
      </c>
      <c r="BF372" s="52">
        <f>'Details and Calculations'!AP371</f>
        <v>7</v>
      </c>
      <c r="BG372" s="52">
        <f>'Details and Calculations'!AT371</f>
        <v>8</v>
      </c>
      <c r="BH372" s="52">
        <f>'Details and Calculations'!AY371</f>
        <v>3</v>
      </c>
      <c r="BI372" s="52">
        <f>'Details and Calculations'!BB371</f>
        <v>6000</v>
      </c>
      <c r="BJ372" s="52">
        <f>'Details and Calculations'!BD371</f>
        <v>2</v>
      </c>
      <c r="BK372" s="52">
        <f>'Details and Calculations'!CA371</f>
        <v>2</v>
      </c>
      <c r="BL372" s="43">
        <f>'Details and Calculations'!AA371</f>
        <v>1</v>
      </c>
      <c r="BM372" s="43" t="str">
        <f>'Details and Calculations'!AB371</f>
        <v>"Springbox" --Intake Structure At A Spring</v>
      </c>
      <c r="BN372" s="43">
        <f>'Details and Calculations'!AD371</f>
        <v>2015</v>
      </c>
      <c r="BO372" s="43">
        <f>'Details and Calculations'!AJ371</f>
        <v>1</v>
      </c>
      <c r="BP372" s="43">
        <f>'Details and Calculations'!AL371</f>
        <v>2015</v>
      </c>
      <c r="BQ372" s="43">
        <f>'Details and Calculations'!AO371</f>
        <v>1</v>
      </c>
      <c r="BR372" s="43">
        <f>'Details and Calculations'!AQ371</f>
        <v>2015</v>
      </c>
      <c r="BS372" s="43">
        <f>'Details and Calculations'!AS371</f>
        <v>1</v>
      </c>
      <c r="BT372" s="43">
        <f>'Details and Calculations'!AV371</f>
        <v>2015</v>
      </c>
      <c r="BU372" s="43">
        <f>'Details and Calculations'!AX371</f>
        <v>1</v>
      </c>
      <c r="BV372" s="43">
        <f>'Details and Calculations'!AZ371</f>
        <v>2015</v>
      </c>
      <c r="BW372" s="43">
        <f>'Details and Calculations'!BC371</f>
        <v>1</v>
      </c>
      <c r="BX372" s="43">
        <f>'Details and Calculations'!BE371</f>
        <v>2015</v>
      </c>
      <c r="BY372" s="43">
        <f>'Details and Calculations'!BG371</f>
        <v>1</v>
      </c>
      <c r="BZ372" s="43">
        <f>'Details and Calculations'!BH371</f>
        <v>2015</v>
      </c>
      <c r="CA372" s="43">
        <f>'Details and Calculations'!BJ371</f>
        <v>0</v>
      </c>
      <c r="CB372" s="43" t="str">
        <f>'Details and Calculations'!BK371</f>
        <v/>
      </c>
      <c r="CC372" s="43" t="str">
        <f>'Details and Calculations'!BL371</f>
        <v xml:space="preserve"> </v>
      </c>
      <c r="CD372" s="43" t="str">
        <f>'Details and Calculations'!BN371</f>
        <v xml:space="preserve"> </v>
      </c>
      <c r="CE372" s="43" t="str">
        <f>'Details and Calculations'!BO371</f>
        <v xml:space="preserve"> </v>
      </c>
      <c r="CF372" s="43">
        <f>'Details and Calculations'!BZ371</f>
        <v>1</v>
      </c>
      <c r="CG372" s="43">
        <f>'Details and Calculations'!CB371</f>
        <v>2015</v>
      </c>
      <c r="CH372" s="31"/>
      <c r="CI372" s="53"/>
    </row>
    <row r="373" spans="1:87" x14ac:dyDescent="0.3">
      <c r="A373" s="43">
        <f>'Details and Calculations'!A372</f>
        <v>2017</v>
      </c>
      <c r="B373" s="43" t="str">
        <f>'Details and Calculations'!C372</f>
        <v>Rwanda</v>
      </c>
      <c r="C373" s="43" t="str">
        <f>'Details and Calculations'!D372</f>
        <v>Rulindo</v>
      </c>
      <c r="D373" s="43" t="str">
        <f>'Details and Calculations'!E372</f>
        <v>Kinihira</v>
      </c>
      <c r="E373" s="43" t="str">
        <f>'Details and Calculations'!F372</f>
        <v>Marembo</v>
      </c>
      <c r="F373" s="43" t="str">
        <f>'Details and Calculations'!G372</f>
        <v>Kigali</v>
      </c>
      <c r="G373" s="43" t="str">
        <f>'Details and Calculations'!H372</f>
        <v/>
      </c>
      <c r="H373" s="43" t="str">
        <f>'Details and Calculations'!I372</f>
        <v/>
      </c>
      <c r="I373" s="43" t="str">
        <f>'Details and Calculations'!J372</f>
        <v>Nyamagana- Kinihira</v>
      </c>
      <c r="J373" s="43">
        <f>'Details and Calculations'!K372</f>
        <v>189</v>
      </c>
      <c r="K373" s="43">
        <f>'Details and Calculations'!O372</f>
        <v>70</v>
      </c>
      <c r="L373" s="43" t="str">
        <f>'Details and Calculations'!P373</f>
        <v xml:space="preserve"> </v>
      </c>
      <c r="M373" s="43" t="str">
        <f>'Details and Calculations'!U372</f>
        <v>Piped Network With Pump</v>
      </c>
      <c r="N373" s="43">
        <f>'Details and Calculations'!V372</f>
        <v>2015</v>
      </c>
      <c r="O373" s="43" t="str">
        <f>'Details and Calculations'!W372</f>
        <v>Governement (District, Wasac) And Water For People</v>
      </c>
      <c r="P373" s="43" t="str">
        <f>'Details and Calculations'!X372</f>
        <v>Spring</v>
      </c>
      <c r="Q373" s="44" t="str">
        <f t="shared" si="156"/>
        <v>Low Risk</v>
      </c>
      <c r="R373" s="44" t="str">
        <f t="shared" si="157"/>
        <v>Low Risk</v>
      </c>
      <c r="S373" s="45" t="str">
        <f t="shared" si="158"/>
        <v>High Level of Service</v>
      </c>
      <c r="T373" s="62" t="str">
        <f t="shared" si="155"/>
        <v>Low Priority</v>
      </c>
      <c r="U373" s="46">
        <f t="shared" si="159"/>
        <v>8</v>
      </c>
      <c r="V373" s="28" t="str">
        <f t="shared" si="160"/>
        <v>Perform Routine Preventative Maintenance</v>
      </c>
      <c r="W373" s="47" t="str">
        <f t="shared" si="161"/>
        <v/>
      </c>
      <c r="X373" s="27" t="str">
        <f t="shared" si="162"/>
        <v>Maintain O&amp;M and Routine Monitoring</v>
      </c>
      <c r="Y373" s="48">
        <f t="shared" si="163"/>
        <v>28</v>
      </c>
      <c r="Z373" s="48">
        <f t="shared" si="164"/>
        <v>18</v>
      </c>
      <c r="AA373" s="48">
        <f t="shared" si="165"/>
        <v>28</v>
      </c>
      <c r="AB373" s="48">
        <f t="shared" si="166"/>
        <v>18</v>
      </c>
      <c r="AC373" s="48">
        <f t="shared" si="167"/>
        <v>28</v>
      </c>
      <c r="AD373" s="48">
        <f t="shared" si="168"/>
        <v>5</v>
      </c>
      <c r="AE373" s="48">
        <f t="shared" si="169"/>
        <v>18</v>
      </c>
      <c r="AF373" s="48" t="str">
        <f t="shared" si="170"/>
        <v xml:space="preserve"> </v>
      </c>
      <c r="AG373" s="49" t="str">
        <f t="shared" si="171"/>
        <v/>
      </c>
      <c r="AH373" s="48">
        <f t="shared" si="172"/>
        <v>18</v>
      </c>
      <c r="AI373" s="50">
        <f>'Details and Calculations'!AE372</f>
        <v>1</v>
      </c>
      <c r="AJ373" s="50">
        <f>'Details and Calculations'!AM372</f>
        <v>1</v>
      </c>
      <c r="AK373" s="50">
        <f>'Details and Calculations'!AR372</f>
        <v>1</v>
      </c>
      <c r="AL373" s="50">
        <f>'Details and Calculations'!AW372</f>
        <v>1</v>
      </c>
      <c r="AM373" s="50">
        <f>'Details and Calculations'!BA372</f>
        <v>1</v>
      </c>
      <c r="AN373" s="50">
        <f>'Details and Calculations'!BF372</f>
        <v>1</v>
      </c>
      <c r="AO373" s="50">
        <f>'Details and Calculations'!BI372</f>
        <v>1</v>
      </c>
      <c r="AP373" s="50" t="str">
        <f>'Details and Calculations'!BM372</f>
        <v xml:space="preserve"> </v>
      </c>
      <c r="AQ373" s="50" t="str">
        <f>'Details and Calculations'!BP372</f>
        <v xml:space="preserve"> </v>
      </c>
      <c r="AR373" s="50">
        <f>'Details and Calculations'!CC372</f>
        <v>1</v>
      </c>
      <c r="AS373" s="50">
        <f>'Details and Calculations'!CJ372</f>
        <v>1</v>
      </c>
      <c r="AT373" s="51">
        <f>'Details and Calculations'!T372</f>
        <v>1</v>
      </c>
      <c r="AU373" s="51">
        <f>'Details and Calculations'!Z372</f>
        <v>1</v>
      </c>
      <c r="AV373" s="51">
        <f>'Details and Calculations'!S372</f>
        <v>1</v>
      </c>
      <c r="AW373" s="51">
        <f>'Details and Calculations'!AI372</f>
        <v>1</v>
      </c>
      <c r="AX373" s="51">
        <f>'Details and Calculations'!BY372</f>
        <v>1</v>
      </c>
      <c r="AY373" s="51">
        <f>'Details and Calculations'!CG372</f>
        <v>1</v>
      </c>
      <c r="AZ373" s="51">
        <f>'Details and Calculations'!CI372</f>
        <v>1</v>
      </c>
      <c r="BA373" s="51">
        <f t="shared" si="173"/>
        <v>1</v>
      </c>
      <c r="BB373" s="52">
        <f>'Details and Calculations'!Y372</f>
        <v>2</v>
      </c>
      <c r="BC373" s="52">
        <f>'Details and Calculations'!AC372</f>
        <v>1</v>
      </c>
      <c r="BD373" s="52">
        <f>'Details and Calculations'!AK372</f>
        <v>1</v>
      </c>
      <c r="BE373" s="52">
        <f>'Details and Calculations'!AN372</f>
        <v>1000</v>
      </c>
      <c r="BF373" s="52">
        <f>'Details and Calculations'!AP372</f>
        <v>7</v>
      </c>
      <c r="BG373" s="52">
        <f>'Details and Calculations'!AT372</f>
        <v>8</v>
      </c>
      <c r="BH373" s="52">
        <f>'Details and Calculations'!AY372</f>
        <v>3</v>
      </c>
      <c r="BI373" s="52">
        <f>'Details and Calculations'!BB372</f>
        <v>6000</v>
      </c>
      <c r="BJ373" s="52">
        <f>'Details and Calculations'!BD372</f>
        <v>2</v>
      </c>
      <c r="BK373" s="52">
        <f>'Details and Calculations'!CA372</f>
        <v>2</v>
      </c>
      <c r="BL373" s="43">
        <f>'Details and Calculations'!AA372</f>
        <v>1</v>
      </c>
      <c r="BM373" s="43" t="str">
        <f>'Details and Calculations'!AB372</f>
        <v>"Springbox" --Intake Structure At A Spring</v>
      </c>
      <c r="BN373" s="43">
        <f>'Details and Calculations'!AD372</f>
        <v>2015</v>
      </c>
      <c r="BO373" s="43">
        <f>'Details and Calculations'!AJ372</f>
        <v>1</v>
      </c>
      <c r="BP373" s="43">
        <f>'Details and Calculations'!AL372</f>
        <v>2015</v>
      </c>
      <c r="BQ373" s="43">
        <f>'Details and Calculations'!AO372</f>
        <v>1</v>
      </c>
      <c r="BR373" s="43">
        <f>'Details and Calculations'!AQ372</f>
        <v>2015</v>
      </c>
      <c r="BS373" s="43">
        <f>'Details and Calculations'!AS372</f>
        <v>1</v>
      </c>
      <c r="BT373" s="43">
        <f>'Details and Calculations'!AV372</f>
        <v>2015</v>
      </c>
      <c r="BU373" s="43">
        <f>'Details and Calculations'!AX372</f>
        <v>1</v>
      </c>
      <c r="BV373" s="43">
        <f>'Details and Calculations'!AZ372</f>
        <v>2015</v>
      </c>
      <c r="BW373" s="43">
        <f>'Details and Calculations'!BC372</f>
        <v>1</v>
      </c>
      <c r="BX373" s="43">
        <f>'Details and Calculations'!BE372</f>
        <v>2015</v>
      </c>
      <c r="BY373" s="43">
        <f>'Details and Calculations'!BG372</f>
        <v>1</v>
      </c>
      <c r="BZ373" s="43">
        <f>'Details and Calculations'!BH372</f>
        <v>2015</v>
      </c>
      <c r="CA373" s="43">
        <f>'Details and Calculations'!BJ372</f>
        <v>0</v>
      </c>
      <c r="CB373" s="43" t="str">
        <f>'Details and Calculations'!BK372</f>
        <v/>
      </c>
      <c r="CC373" s="43" t="str">
        <f>'Details and Calculations'!BL372</f>
        <v xml:space="preserve"> </v>
      </c>
      <c r="CD373" s="43" t="str">
        <f>'Details and Calculations'!BN372</f>
        <v xml:space="preserve"> </v>
      </c>
      <c r="CE373" s="43" t="str">
        <f>'Details and Calculations'!BO372</f>
        <v xml:space="preserve"> </v>
      </c>
      <c r="CF373" s="43">
        <f>'Details and Calculations'!BZ372</f>
        <v>1</v>
      </c>
      <c r="CG373" s="43">
        <f>'Details and Calculations'!CB372</f>
        <v>2015</v>
      </c>
      <c r="CH373" s="31"/>
      <c r="CI373" s="53"/>
    </row>
    <row r="374" spans="1:87" x14ac:dyDescent="0.3">
      <c r="A374" s="43">
        <f>'Details and Calculations'!A373</f>
        <v>2017</v>
      </c>
      <c r="B374" s="43" t="str">
        <f>'Details and Calculations'!C373</f>
        <v>Rwanda</v>
      </c>
      <c r="C374" s="43" t="str">
        <f>'Details and Calculations'!D373</f>
        <v>Rulindo</v>
      </c>
      <c r="D374" s="43" t="str">
        <f>'Details and Calculations'!E373</f>
        <v>Masoro</v>
      </c>
      <c r="E374" s="43" t="str">
        <f>'Details and Calculations'!F373</f>
        <v>Kigarama</v>
      </c>
      <c r="F374" s="43" t="str">
        <f>'Details and Calculations'!G373</f>
        <v>Gacyamo</v>
      </c>
      <c r="G374" s="43" t="str">
        <f>'Details and Calculations'!H373</f>
        <v/>
      </c>
      <c r="H374" s="43" t="str">
        <f>'Details and Calculations'!I373</f>
        <v/>
      </c>
      <c r="I374" s="43" t="str">
        <f>'Details and Calculations'!J373</f>
        <v>marenge</v>
      </c>
      <c r="J374" s="43">
        <f>'Details and Calculations'!K373</f>
        <v>203</v>
      </c>
      <c r="K374" s="43">
        <f>'Details and Calculations'!O373</f>
        <v>203</v>
      </c>
      <c r="L374" s="43">
        <f>'Details and Calculations'!P374</f>
        <v>121</v>
      </c>
      <c r="M374" s="43" t="str">
        <f>'Details and Calculations'!U373</f>
        <v>Piped Network With Pump</v>
      </c>
      <c r="N374" s="43">
        <f>'Details and Calculations'!V373</f>
        <v>1998</v>
      </c>
      <c r="O374" s="43" t="str">
        <f>'Details and Calculations'!W373</f>
        <v/>
      </c>
      <c r="P374" s="43" t="str">
        <f>'Details and Calculations'!X373</f>
        <v>Spring</v>
      </c>
      <c r="Q374" s="44" t="str">
        <f t="shared" si="156"/>
        <v>Low Risk</v>
      </c>
      <c r="R374" s="44" t="str">
        <f t="shared" si="157"/>
        <v>Low Risk</v>
      </c>
      <c r="S374" s="45" t="str">
        <f t="shared" si="158"/>
        <v>Intermediate Level of Service</v>
      </c>
      <c r="T374" s="62" t="str">
        <f t="shared" si="155"/>
        <v>Low Priority</v>
      </c>
      <c r="U374" s="46">
        <f t="shared" si="159"/>
        <v>7</v>
      </c>
      <c r="V374" s="28" t="str">
        <f t="shared" si="160"/>
        <v>Perform Routine Preventative Maintenance</v>
      </c>
      <c r="W374" s="47" t="str">
        <f t="shared" si="161"/>
        <v/>
      </c>
      <c r="X374" s="27" t="str">
        <f t="shared" si="162"/>
        <v>Maintain O&amp;M and Routine Monitoring</v>
      </c>
      <c r="Y374" s="48">
        <f t="shared" si="163"/>
        <v>29</v>
      </c>
      <c r="Z374" s="48">
        <f t="shared" si="164"/>
        <v>19</v>
      </c>
      <c r="AA374" s="48">
        <f t="shared" si="165"/>
        <v>29</v>
      </c>
      <c r="AB374" s="48" t="str">
        <f t="shared" si="166"/>
        <v xml:space="preserve"> </v>
      </c>
      <c r="AC374" s="48">
        <f t="shared" si="167"/>
        <v>29</v>
      </c>
      <c r="AD374" s="48">
        <f t="shared" si="168"/>
        <v>6</v>
      </c>
      <c r="AE374" s="48">
        <f t="shared" si="169"/>
        <v>19</v>
      </c>
      <c r="AF374" s="48" t="str">
        <f t="shared" si="170"/>
        <v xml:space="preserve"> </v>
      </c>
      <c r="AG374" s="49" t="str">
        <f t="shared" si="171"/>
        <v/>
      </c>
      <c r="AH374" s="48">
        <f t="shared" si="172"/>
        <v>19</v>
      </c>
      <c r="AI374" s="50">
        <f>'Details and Calculations'!AE373</f>
        <v>1</v>
      </c>
      <c r="AJ374" s="50">
        <f>'Details and Calculations'!AM373</f>
        <v>1</v>
      </c>
      <c r="AK374" s="50">
        <f>'Details and Calculations'!AR373</f>
        <v>1</v>
      </c>
      <c r="AL374" s="50" t="str">
        <f>'Details and Calculations'!AW373</f>
        <v xml:space="preserve"> </v>
      </c>
      <c r="AM374" s="50">
        <f>'Details and Calculations'!BA373</f>
        <v>1</v>
      </c>
      <c r="AN374" s="50">
        <f>'Details and Calculations'!BF373</f>
        <v>1</v>
      </c>
      <c r="AO374" s="50">
        <f>'Details and Calculations'!BI373</f>
        <v>1</v>
      </c>
      <c r="AP374" s="50" t="str">
        <f>'Details and Calculations'!BM373</f>
        <v xml:space="preserve"> </v>
      </c>
      <c r="AQ374" s="50" t="str">
        <f>'Details and Calculations'!BP373</f>
        <v xml:space="preserve"> </v>
      </c>
      <c r="AR374" s="50">
        <f>'Details and Calculations'!CC373</f>
        <v>1</v>
      </c>
      <c r="AS374" s="50">
        <f>'Details and Calculations'!CJ373</f>
        <v>1</v>
      </c>
      <c r="AT374" s="51">
        <f>'Details and Calculations'!T373</f>
        <v>1</v>
      </c>
      <c r="AU374" s="51">
        <f>'Details and Calculations'!Z373</f>
        <v>1</v>
      </c>
      <c r="AV374" s="51">
        <f>'Details and Calculations'!S373</f>
        <v>0</v>
      </c>
      <c r="AW374" s="51">
        <f>'Details and Calculations'!AI373</f>
        <v>1</v>
      </c>
      <c r="AX374" s="51">
        <f>'Details and Calculations'!BY373</f>
        <v>1</v>
      </c>
      <c r="AY374" s="51">
        <f>'Details and Calculations'!CG373</f>
        <v>1</v>
      </c>
      <c r="AZ374" s="51">
        <f>'Details and Calculations'!CI373</f>
        <v>1</v>
      </c>
      <c r="BA374" s="51">
        <f t="shared" si="173"/>
        <v>1</v>
      </c>
      <c r="BB374" s="52">
        <f>'Details and Calculations'!Y373</f>
        <v>2</v>
      </c>
      <c r="BC374" s="52">
        <f>'Details and Calculations'!AC373</f>
        <v>1</v>
      </c>
      <c r="BD374" s="52">
        <f>'Details and Calculations'!AK373</f>
        <v>1</v>
      </c>
      <c r="BE374" s="52">
        <f>'Details and Calculations'!AN373</f>
        <v>5000</v>
      </c>
      <c r="BF374" s="52">
        <f>'Details and Calculations'!AP373</f>
        <v>15</v>
      </c>
      <c r="BG374" s="52" t="str">
        <f>'Details and Calculations'!AT373</f>
        <v xml:space="preserve"> </v>
      </c>
      <c r="BH374" s="52">
        <f>'Details and Calculations'!AY373</f>
        <v>1</v>
      </c>
      <c r="BI374" s="52">
        <f>'Details and Calculations'!BB373</f>
        <v>5000</v>
      </c>
      <c r="BJ374" s="52">
        <f>'Details and Calculations'!BD373</f>
        <v>1</v>
      </c>
      <c r="BK374" s="52">
        <f>'Details and Calculations'!CA373</f>
        <v>1</v>
      </c>
      <c r="BL374" s="43">
        <f>'Details and Calculations'!AA373</f>
        <v>1</v>
      </c>
      <c r="BM374" s="43" t="str">
        <f>'Details and Calculations'!AB373</f>
        <v>"Springbox" --Intake Structure At A Spring</v>
      </c>
      <c r="BN374" s="43">
        <f>'Details and Calculations'!AD373</f>
        <v>2016</v>
      </c>
      <c r="BO374" s="43">
        <f>'Details and Calculations'!AJ373</f>
        <v>1</v>
      </c>
      <c r="BP374" s="43">
        <f>'Details and Calculations'!AL373</f>
        <v>2016</v>
      </c>
      <c r="BQ374" s="43">
        <f>'Details and Calculations'!AO373</f>
        <v>1</v>
      </c>
      <c r="BR374" s="43">
        <f>'Details and Calculations'!AQ373</f>
        <v>2016</v>
      </c>
      <c r="BS374" s="43">
        <f>'Details and Calculations'!AS373</f>
        <v>0</v>
      </c>
      <c r="BT374" s="43" t="str">
        <f>'Details and Calculations'!AV373</f>
        <v xml:space="preserve"> </v>
      </c>
      <c r="BU374" s="43">
        <f>'Details and Calculations'!AX373</f>
        <v>1</v>
      </c>
      <c r="BV374" s="43">
        <f>'Details and Calculations'!AZ373</f>
        <v>2016</v>
      </c>
      <c r="BW374" s="43">
        <f>'Details and Calculations'!BC373</f>
        <v>1</v>
      </c>
      <c r="BX374" s="43">
        <f>'Details and Calculations'!BE373</f>
        <v>2016</v>
      </c>
      <c r="BY374" s="43">
        <f>'Details and Calculations'!BG373</f>
        <v>1</v>
      </c>
      <c r="BZ374" s="43">
        <f>'Details and Calculations'!BH373</f>
        <v>2016</v>
      </c>
      <c r="CA374" s="43">
        <f>'Details and Calculations'!BJ373</f>
        <v>0</v>
      </c>
      <c r="CB374" s="43" t="str">
        <f>'Details and Calculations'!BK373</f>
        <v/>
      </c>
      <c r="CC374" s="43" t="str">
        <f>'Details and Calculations'!BL373</f>
        <v xml:space="preserve"> </v>
      </c>
      <c r="CD374" s="43" t="str">
        <f>'Details and Calculations'!BN373</f>
        <v xml:space="preserve"> </v>
      </c>
      <c r="CE374" s="43" t="str">
        <f>'Details and Calculations'!BO373</f>
        <v xml:space="preserve"> </v>
      </c>
      <c r="CF374" s="43">
        <f>'Details and Calculations'!BZ373</f>
        <v>1</v>
      </c>
      <c r="CG374" s="43">
        <f>'Details and Calculations'!CB373</f>
        <v>2016</v>
      </c>
      <c r="CH374" s="31"/>
      <c r="CI374" s="53"/>
    </row>
    <row r="375" spans="1:87" x14ac:dyDescent="0.3">
      <c r="A375" s="43">
        <f>'Details and Calculations'!A374</f>
        <v>2017</v>
      </c>
      <c r="B375" s="43" t="str">
        <f>'Details and Calculations'!C374</f>
        <v>Rwanda</v>
      </c>
      <c r="C375" s="43" t="str">
        <f>'Details and Calculations'!D374</f>
        <v>Rulindo</v>
      </c>
      <c r="D375" s="43" t="str">
        <f>'Details and Calculations'!E374</f>
        <v>Kinihira</v>
      </c>
      <c r="E375" s="43" t="str">
        <f>'Details and Calculations'!F374</f>
        <v>Karegamazi</v>
      </c>
      <c r="F375" s="43" t="str">
        <f>'Details and Calculations'!G374</f>
        <v>Bwishya</v>
      </c>
      <c r="G375" s="43" t="str">
        <f>'Details and Calculations'!H374</f>
        <v/>
      </c>
      <c r="H375" s="43" t="str">
        <f>'Details and Calculations'!I374</f>
        <v/>
      </c>
      <c r="I375" s="43" t="str">
        <f>'Details and Calculations'!J374</f>
        <v>Miyove-Kinihira</v>
      </c>
      <c r="J375" s="43">
        <f>'Details and Calculations'!K374</f>
        <v>181</v>
      </c>
      <c r="K375" s="43">
        <f>'Details and Calculations'!O374</f>
        <v>60</v>
      </c>
      <c r="L375" s="43">
        <f>'Details and Calculations'!P375</f>
        <v>52</v>
      </c>
      <c r="M375" s="43" t="str">
        <f>'Details and Calculations'!U374</f>
        <v>Piped Network -- Gravity Only</v>
      </c>
      <c r="N375" s="43">
        <f>'Details and Calculations'!V374</f>
        <v>2001</v>
      </c>
      <c r="O375" s="43" t="str">
        <f>'Details and Calculations'!W374</f>
        <v>Gkww</v>
      </c>
      <c r="P375" s="43" t="str">
        <f>'Details and Calculations'!X374</f>
        <v>Spring</v>
      </c>
      <c r="Q375" s="44" t="str">
        <f t="shared" si="156"/>
        <v>High Risk</v>
      </c>
      <c r="R375" s="44" t="str">
        <f t="shared" si="157"/>
        <v>High Risk</v>
      </c>
      <c r="S375" s="45" t="str">
        <f t="shared" si="158"/>
        <v>Intermediate Level of Service</v>
      </c>
      <c r="T375" s="62" t="str">
        <f t="shared" si="155"/>
        <v>High Priority</v>
      </c>
      <c r="U375" s="46">
        <f t="shared" si="159"/>
        <v>6</v>
      </c>
      <c r="V375" s="28" t="str">
        <f t="shared" si="160"/>
        <v>Major Repairs or Replace System</v>
      </c>
      <c r="W375" s="47" t="str">
        <f t="shared" si="161"/>
        <v/>
      </c>
      <c r="X375" s="27" t="str">
        <f t="shared" si="162"/>
        <v>Further Technical Diagnostic Needed</v>
      </c>
      <c r="Y375" s="48">
        <f t="shared" si="163"/>
        <v>2</v>
      </c>
      <c r="Z375" s="48">
        <f t="shared" si="164"/>
        <v>-8</v>
      </c>
      <c r="AA375" s="48">
        <f t="shared" si="165"/>
        <v>2</v>
      </c>
      <c r="AB375" s="48">
        <f t="shared" si="166"/>
        <v>-8</v>
      </c>
      <c r="AC375" s="48">
        <f t="shared" si="167"/>
        <v>2</v>
      </c>
      <c r="AD375" s="48" t="str">
        <f t="shared" si="168"/>
        <v xml:space="preserve"> </v>
      </c>
      <c r="AE375" s="48" t="str">
        <f t="shared" si="169"/>
        <v xml:space="preserve"> </v>
      </c>
      <c r="AF375" s="48" t="str">
        <f t="shared" si="170"/>
        <v xml:space="preserve"> </v>
      </c>
      <c r="AG375" s="49" t="str">
        <f t="shared" si="171"/>
        <v/>
      </c>
      <c r="AH375" s="48">
        <f t="shared" si="172"/>
        <v>-8</v>
      </c>
      <c r="AI375" s="50">
        <f>'Details and Calculations'!AE374</f>
        <v>2</v>
      </c>
      <c r="AJ375" s="50">
        <f>'Details and Calculations'!AM374</f>
        <v>2</v>
      </c>
      <c r="AK375" s="50">
        <f>'Details and Calculations'!AR374</f>
        <v>1</v>
      </c>
      <c r="AL375" s="50">
        <f>'Details and Calculations'!AW374</f>
        <v>2</v>
      </c>
      <c r="AM375" s="50">
        <f>'Details and Calculations'!BA374</f>
        <v>2</v>
      </c>
      <c r="AN375" s="50" t="str">
        <f>'Details and Calculations'!BF374</f>
        <v xml:space="preserve"> </v>
      </c>
      <c r="AO375" s="50" t="str">
        <f>'Details and Calculations'!BI374</f>
        <v xml:space="preserve"> </v>
      </c>
      <c r="AP375" s="50" t="str">
        <f>'Details and Calculations'!BM374</f>
        <v xml:space="preserve"> </v>
      </c>
      <c r="AQ375" s="50" t="str">
        <f>'Details and Calculations'!BP374</f>
        <v xml:space="preserve"> </v>
      </c>
      <c r="AR375" s="50">
        <f>'Details and Calculations'!CC374</f>
        <v>3</v>
      </c>
      <c r="AS375" s="50">
        <f>'Details and Calculations'!CJ374</f>
        <v>2</v>
      </c>
      <c r="AT375" s="51">
        <f>'Details and Calculations'!T374</f>
        <v>1</v>
      </c>
      <c r="AU375" s="51">
        <f>'Details and Calculations'!Z374</f>
        <v>1</v>
      </c>
      <c r="AV375" s="51">
        <f>'Details and Calculations'!S374</f>
        <v>0</v>
      </c>
      <c r="AW375" s="51">
        <f>'Details and Calculations'!AI374</f>
        <v>1</v>
      </c>
      <c r="AX375" s="51">
        <f>'Details and Calculations'!BY374</f>
        <v>1</v>
      </c>
      <c r="AY375" s="51">
        <f>'Details and Calculations'!CG374</f>
        <v>1</v>
      </c>
      <c r="AZ375" s="51">
        <f>'Details and Calculations'!CI374</f>
        <v>1</v>
      </c>
      <c r="BA375" s="51">
        <f t="shared" si="173"/>
        <v>0</v>
      </c>
      <c r="BB375" s="52">
        <f>'Details and Calculations'!Y374</f>
        <v>6</v>
      </c>
      <c r="BC375" s="52">
        <f>'Details and Calculations'!AC374</f>
        <v>3</v>
      </c>
      <c r="BD375" s="52">
        <f>'Details and Calculations'!AK374</f>
        <v>1</v>
      </c>
      <c r="BE375" s="52">
        <f>'Details and Calculations'!AN374</f>
        <v>8000</v>
      </c>
      <c r="BF375" s="52">
        <f>'Details and Calculations'!AP374</f>
        <v>4</v>
      </c>
      <c r="BG375" s="52">
        <f>'Details and Calculations'!AT374</f>
        <v>18</v>
      </c>
      <c r="BH375" s="52">
        <f>'Details and Calculations'!AY374</f>
        <v>2</v>
      </c>
      <c r="BI375" s="52">
        <f>'Details and Calculations'!BB374</f>
        <v>15000</v>
      </c>
      <c r="BJ375" s="52" t="str">
        <f>'Details and Calculations'!BD374</f>
        <v xml:space="preserve"> </v>
      </c>
      <c r="BK375" s="52">
        <f>'Details and Calculations'!CA374</f>
        <v>1</v>
      </c>
      <c r="BL375" s="43">
        <f>'Details and Calculations'!AA374</f>
        <v>1</v>
      </c>
      <c r="BM375" s="43" t="str">
        <f>'Details and Calculations'!AB374</f>
        <v>"Springbox" --Intake Structure At A Spring</v>
      </c>
      <c r="BN375" s="43">
        <f>'Details and Calculations'!AD374</f>
        <v>1989</v>
      </c>
      <c r="BO375" s="43">
        <f>'Details and Calculations'!AJ374</f>
        <v>1</v>
      </c>
      <c r="BP375" s="43">
        <f>'Details and Calculations'!AL374</f>
        <v>1989</v>
      </c>
      <c r="BQ375" s="43">
        <f>'Details and Calculations'!AO374</f>
        <v>1</v>
      </c>
      <c r="BR375" s="43">
        <f>'Details and Calculations'!AQ374</f>
        <v>1989</v>
      </c>
      <c r="BS375" s="43">
        <f>'Details and Calculations'!AS374</f>
        <v>1</v>
      </c>
      <c r="BT375" s="43">
        <f>'Details and Calculations'!AV374</f>
        <v>1989</v>
      </c>
      <c r="BU375" s="43">
        <f>'Details and Calculations'!AX374</f>
        <v>1</v>
      </c>
      <c r="BV375" s="43">
        <f>'Details and Calculations'!AZ374</f>
        <v>1989</v>
      </c>
      <c r="BW375" s="43">
        <f>'Details and Calculations'!BC374</f>
        <v>0</v>
      </c>
      <c r="BX375" s="43" t="str">
        <f>'Details and Calculations'!BE374</f>
        <v xml:space="preserve"> </v>
      </c>
      <c r="BY375" s="43" t="str">
        <f>'Details and Calculations'!BG374</f>
        <v xml:space="preserve"> </v>
      </c>
      <c r="BZ375" s="43" t="str">
        <f>'Details and Calculations'!BH374</f>
        <v xml:space="preserve"> </v>
      </c>
      <c r="CA375" s="43">
        <f>'Details and Calculations'!BJ374</f>
        <v>0</v>
      </c>
      <c r="CB375" s="43" t="str">
        <f>'Details and Calculations'!BK374</f>
        <v/>
      </c>
      <c r="CC375" s="43" t="str">
        <f>'Details and Calculations'!BL374</f>
        <v xml:space="preserve"> </v>
      </c>
      <c r="CD375" s="43" t="str">
        <f>'Details and Calculations'!BN374</f>
        <v xml:space="preserve"> </v>
      </c>
      <c r="CE375" s="43" t="str">
        <f>'Details and Calculations'!BO374</f>
        <v xml:space="preserve"> </v>
      </c>
      <c r="CF375" s="43">
        <f>'Details and Calculations'!BZ374</f>
        <v>1</v>
      </c>
      <c r="CG375" s="43">
        <f>'Details and Calculations'!CB374</f>
        <v>1989</v>
      </c>
      <c r="CH375" s="31"/>
      <c r="CI375" s="53"/>
    </row>
    <row r="376" spans="1:87" x14ac:dyDescent="0.3">
      <c r="A376" s="43">
        <f>'Details and Calculations'!A375</f>
        <v>2017</v>
      </c>
      <c r="B376" s="43" t="str">
        <f>'Details and Calculations'!C375</f>
        <v>Rwanda</v>
      </c>
      <c r="C376" s="43" t="str">
        <f>'Details and Calculations'!D375</f>
        <v>Rulindo</v>
      </c>
      <c r="D376" s="43" t="str">
        <f>'Details and Calculations'!E375</f>
        <v>Mbogo</v>
      </c>
      <c r="E376" s="43" t="str">
        <f>'Details and Calculations'!F375</f>
        <v>Bukoro</v>
      </c>
      <c r="F376" s="43" t="str">
        <f>'Details and Calculations'!G375</f>
        <v>Ruhanya</v>
      </c>
      <c r="G376" s="43" t="str">
        <f>'Details and Calculations'!H375</f>
        <v/>
      </c>
      <c r="H376" s="43" t="str">
        <f>'Details and Calculations'!I375</f>
        <v/>
      </c>
      <c r="I376" s="43" t="str">
        <f>'Details and Calculations'!J375</f>
        <v>Mutungo</v>
      </c>
      <c r="J376" s="43">
        <f>'Details and Calculations'!K375</f>
        <v>102</v>
      </c>
      <c r="K376" s="43">
        <f>'Details and Calculations'!O375</f>
        <v>50</v>
      </c>
      <c r="L376" s="43">
        <f>'Details and Calculations'!P376</f>
        <v>5</v>
      </c>
      <c r="M376" s="43" t="str">
        <f>'Details and Calculations'!U375</f>
        <v>Piped Network -- Gravity Only</v>
      </c>
      <c r="N376" s="43">
        <f>'Details and Calculations'!V375</f>
        <v>2004</v>
      </c>
      <c r="O376" s="43" t="str">
        <f>'Details and Calculations'!W375</f>
        <v/>
      </c>
      <c r="P376" s="43" t="str">
        <f>'Details and Calculations'!X375</f>
        <v>Spring</v>
      </c>
      <c r="Q376" s="44" t="str">
        <f t="shared" si="156"/>
        <v>Low Risk</v>
      </c>
      <c r="R376" s="44" t="str">
        <f t="shared" si="157"/>
        <v>Medium Risk</v>
      </c>
      <c r="S376" s="45" t="str">
        <f t="shared" si="158"/>
        <v>Intermediate Level of Service</v>
      </c>
      <c r="T376" s="62" t="str">
        <f t="shared" si="155"/>
        <v>Low Priority</v>
      </c>
      <c r="U376" s="46">
        <f t="shared" si="159"/>
        <v>6</v>
      </c>
      <c r="V376" s="28" t="str">
        <f t="shared" si="160"/>
        <v>Repair or Replace Components</v>
      </c>
      <c r="W376" s="47" t="str">
        <f t="shared" si="161"/>
        <v>Storage Tank, Distribution  Line, Kiosk/Tap Stand</v>
      </c>
      <c r="X376" s="27" t="str">
        <f t="shared" si="162"/>
        <v>Create Plan To Repair or Replace Components</v>
      </c>
      <c r="Y376" s="48" t="str">
        <f t="shared" si="163"/>
        <v xml:space="preserve"> </v>
      </c>
      <c r="Z376" s="48">
        <f t="shared" si="164"/>
        <v>7</v>
      </c>
      <c r="AA376" s="48">
        <f t="shared" si="165"/>
        <v>17</v>
      </c>
      <c r="AB376" s="48" t="str">
        <f t="shared" si="166"/>
        <v xml:space="preserve"> </v>
      </c>
      <c r="AC376" s="48">
        <f t="shared" si="167"/>
        <v>17</v>
      </c>
      <c r="AD376" s="48" t="str">
        <f t="shared" si="168"/>
        <v xml:space="preserve"> </v>
      </c>
      <c r="AE376" s="48" t="str">
        <f t="shared" si="169"/>
        <v xml:space="preserve"> </v>
      </c>
      <c r="AF376" s="48" t="str">
        <f t="shared" si="170"/>
        <v xml:space="preserve"> </v>
      </c>
      <c r="AG376" s="49" t="str">
        <f t="shared" si="171"/>
        <v/>
      </c>
      <c r="AH376" s="48">
        <f t="shared" si="172"/>
        <v>7</v>
      </c>
      <c r="AI376" s="50" t="str">
        <f>'Details and Calculations'!AE375</f>
        <v xml:space="preserve"> </v>
      </c>
      <c r="AJ376" s="50">
        <f>'Details and Calculations'!AM375</f>
        <v>1</v>
      </c>
      <c r="AK376" s="50">
        <f>'Details and Calculations'!AR375</f>
        <v>2</v>
      </c>
      <c r="AL376" s="50" t="str">
        <f>'Details and Calculations'!AW375</f>
        <v xml:space="preserve"> </v>
      </c>
      <c r="AM376" s="50">
        <f>'Details and Calculations'!BA375</f>
        <v>2</v>
      </c>
      <c r="AN376" s="50" t="str">
        <f>'Details and Calculations'!BF375</f>
        <v xml:space="preserve"> </v>
      </c>
      <c r="AO376" s="50" t="str">
        <f>'Details and Calculations'!BI375</f>
        <v xml:space="preserve"> </v>
      </c>
      <c r="AP376" s="50" t="str">
        <f>'Details and Calculations'!BM375</f>
        <v xml:space="preserve"> </v>
      </c>
      <c r="AQ376" s="50" t="str">
        <f>'Details and Calculations'!BP375</f>
        <v xml:space="preserve"> </v>
      </c>
      <c r="AR376" s="50">
        <f>'Details and Calculations'!CC375</f>
        <v>2</v>
      </c>
      <c r="AS376" s="50">
        <f>'Details and Calculations'!CJ375</f>
        <v>2</v>
      </c>
      <c r="AT376" s="51">
        <f>'Details and Calculations'!T375</f>
        <v>1</v>
      </c>
      <c r="AU376" s="51">
        <f>'Details and Calculations'!Z375</f>
        <v>0</v>
      </c>
      <c r="AV376" s="51">
        <f>'Details and Calculations'!S375</f>
        <v>1</v>
      </c>
      <c r="AW376" s="51">
        <f>'Details and Calculations'!AI375</f>
        <v>1</v>
      </c>
      <c r="AX376" s="51">
        <f>'Details and Calculations'!BY375</f>
        <v>1</v>
      </c>
      <c r="AY376" s="51">
        <f>'Details and Calculations'!CG375</f>
        <v>1</v>
      </c>
      <c r="AZ376" s="51">
        <f>'Details and Calculations'!CI375</f>
        <v>1</v>
      </c>
      <c r="BA376" s="51">
        <f t="shared" si="173"/>
        <v>0</v>
      </c>
      <c r="BB376" s="52">
        <f>'Details and Calculations'!Y375</f>
        <v>1</v>
      </c>
      <c r="BC376" s="52" t="str">
        <f>'Details and Calculations'!AC375</f>
        <v xml:space="preserve"> </v>
      </c>
      <c r="BD376" s="52">
        <f>'Details and Calculations'!AK375</f>
        <v>1</v>
      </c>
      <c r="BE376" s="52">
        <f>'Details and Calculations'!AN375</f>
        <v>500</v>
      </c>
      <c r="BF376" s="52">
        <f>'Details and Calculations'!AP375</f>
        <v>2</v>
      </c>
      <c r="BG376" s="52" t="str">
        <f>'Details and Calculations'!AT375</f>
        <v xml:space="preserve"> </v>
      </c>
      <c r="BH376" s="52">
        <f>'Details and Calculations'!AY375</f>
        <v>1</v>
      </c>
      <c r="BI376" s="52">
        <f>'Details and Calculations'!BB375</f>
        <v>2000</v>
      </c>
      <c r="BJ376" s="52" t="str">
        <f>'Details and Calculations'!BD375</f>
        <v xml:space="preserve"> </v>
      </c>
      <c r="BK376" s="52">
        <f>'Details and Calculations'!CA375</f>
        <v>3</v>
      </c>
      <c r="BL376" s="43">
        <f>'Details and Calculations'!AA375</f>
        <v>0</v>
      </c>
      <c r="BM376" s="43" t="str">
        <f>'Details and Calculations'!AB375</f>
        <v/>
      </c>
      <c r="BN376" s="43" t="str">
        <f>'Details and Calculations'!AD375</f>
        <v xml:space="preserve"> </v>
      </c>
      <c r="BO376" s="43">
        <f>'Details and Calculations'!AJ375</f>
        <v>1</v>
      </c>
      <c r="BP376" s="43">
        <f>'Details and Calculations'!AL375</f>
        <v>2004</v>
      </c>
      <c r="BQ376" s="43">
        <f>'Details and Calculations'!AO375</f>
        <v>1</v>
      </c>
      <c r="BR376" s="43">
        <f>'Details and Calculations'!AQ375</f>
        <v>2004</v>
      </c>
      <c r="BS376" s="43">
        <f>'Details and Calculations'!AS375</f>
        <v>0</v>
      </c>
      <c r="BT376" s="43" t="str">
        <f>'Details and Calculations'!AV375</f>
        <v xml:space="preserve"> </v>
      </c>
      <c r="BU376" s="43">
        <f>'Details and Calculations'!AX375</f>
        <v>1</v>
      </c>
      <c r="BV376" s="43">
        <f>'Details and Calculations'!AZ375</f>
        <v>2004</v>
      </c>
      <c r="BW376" s="43">
        <f>'Details and Calculations'!BC375</f>
        <v>0</v>
      </c>
      <c r="BX376" s="43" t="str">
        <f>'Details and Calculations'!BE375</f>
        <v xml:space="preserve"> </v>
      </c>
      <c r="BY376" s="43" t="str">
        <f>'Details and Calculations'!BG375</f>
        <v xml:space="preserve"> </v>
      </c>
      <c r="BZ376" s="43" t="str">
        <f>'Details and Calculations'!BH375</f>
        <v xml:space="preserve"> </v>
      </c>
      <c r="CA376" s="43">
        <f>'Details and Calculations'!BJ375</f>
        <v>0</v>
      </c>
      <c r="CB376" s="43" t="str">
        <f>'Details and Calculations'!BK375</f>
        <v/>
      </c>
      <c r="CC376" s="43" t="str">
        <f>'Details and Calculations'!BL375</f>
        <v xml:space="preserve"> </v>
      </c>
      <c r="CD376" s="43" t="str">
        <f>'Details and Calculations'!BN375</f>
        <v xml:space="preserve"> </v>
      </c>
      <c r="CE376" s="43" t="str">
        <f>'Details and Calculations'!BO375</f>
        <v xml:space="preserve"> </v>
      </c>
      <c r="CF376" s="43">
        <f>'Details and Calculations'!BZ375</f>
        <v>1</v>
      </c>
      <c r="CG376" s="43">
        <f>'Details and Calculations'!CB375</f>
        <v>2004</v>
      </c>
      <c r="CH376" s="31"/>
      <c r="CI376" s="53"/>
    </row>
    <row r="377" spans="1:87" x14ac:dyDescent="0.3">
      <c r="A377" s="43">
        <f>'Details and Calculations'!A376</f>
        <v>2017</v>
      </c>
      <c r="B377" s="43" t="str">
        <f>'Details and Calculations'!C376</f>
        <v>Rwanda</v>
      </c>
      <c r="C377" s="43" t="str">
        <f>'Details and Calculations'!D376</f>
        <v>Rulindo</v>
      </c>
      <c r="D377" s="43" t="str">
        <f>'Details and Calculations'!E376</f>
        <v>Cyungo</v>
      </c>
      <c r="E377" s="43" t="str">
        <f>'Details and Calculations'!F376</f>
        <v>Burehe</v>
      </c>
      <c r="F377" s="43" t="str">
        <f>'Details and Calculations'!G376</f>
        <v>Gitandi</v>
      </c>
      <c r="G377" s="43" t="str">
        <f>'Details and Calculations'!H376</f>
        <v/>
      </c>
      <c r="H377" s="43" t="str">
        <f>'Details and Calculations'!I376</f>
        <v/>
      </c>
      <c r="I377" s="43" t="str">
        <f>'Details and Calculations'!J376</f>
        <v>Nyamagana</v>
      </c>
      <c r="J377" s="43">
        <f>'Details and Calculations'!K376</f>
        <v>40</v>
      </c>
      <c r="K377" s="43">
        <f>'Details and Calculations'!O376</f>
        <v>35</v>
      </c>
      <c r="L377" s="43" t="str">
        <f>'Details and Calculations'!P377</f>
        <v xml:space="preserve"> </v>
      </c>
      <c r="M377" s="43" t="str">
        <f>'Details and Calculations'!U376</f>
        <v>Piped Network -- Gravity Only</v>
      </c>
      <c r="N377" s="43">
        <f>'Details and Calculations'!V376</f>
        <v>2011</v>
      </c>
      <c r="O377" s="43" t="str">
        <f>'Details and Calculations'!W376</f>
        <v>Government And African Development Bank</v>
      </c>
      <c r="P377" s="43" t="str">
        <f>'Details and Calculations'!X376</f>
        <v>Spring</v>
      </c>
      <c r="Q377" s="44" t="str">
        <f t="shared" si="156"/>
        <v>Low Risk</v>
      </c>
      <c r="R377" s="44" t="str">
        <f t="shared" si="157"/>
        <v>Low Risk</v>
      </c>
      <c r="S377" s="45" t="str">
        <f t="shared" si="158"/>
        <v>Basic Level of Service</v>
      </c>
      <c r="T377" s="62" t="str">
        <f t="shared" si="155"/>
        <v>Medium Priority</v>
      </c>
      <c r="U377" s="46">
        <f t="shared" si="159"/>
        <v>4</v>
      </c>
      <c r="V377" s="28" t="str">
        <f t="shared" si="160"/>
        <v>Repair or Replace Components</v>
      </c>
      <c r="W377" s="47" t="str">
        <f t="shared" si="161"/>
        <v>Kiosk/Tap Stand</v>
      </c>
      <c r="X377" s="27" t="str">
        <f t="shared" si="162"/>
        <v>Create Plan To Repair or Replace Components</v>
      </c>
      <c r="Y377" s="48">
        <f t="shared" si="163"/>
        <v>28</v>
      </c>
      <c r="Z377" s="48">
        <f t="shared" si="164"/>
        <v>14</v>
      </c>
      <c r="AA377" s="48">
        <f t="shared" si="165"/>
        <v>24</v>
      </c>
      <c r="AB377" s="48">
        <f t="shared" si="166"/>
        <v>14</v>
      </c>
      <c r="AC377" s="48">
        <f t="shared" si="167"/>
        <v>24</v>
      </c>
      <c r="AD377" s="48" t="str">
        <f t="shared" si="168"/>
        <v xml:space="preserve"> </v>
      </c>
      <c r="AE377" s="48" t="str">
        <f t="shared" si="169"/>
        <v xml:space="preserve"> </v>
      </c>
      <c r="AF377" s="48" t="str">
        <f t="shared" si="170"/>
        <v xml:space="preserve"> </v>
      </c>
      <c r="AG377" s="49" t="str">
        <f t="shared" si="171"/>
        <v/>
      </c>
      <c r="AH377" s="48">
        <f t="shared" si="172"/>
        <v>14</v>
      </c>
      <c r="AI377" s="50">
        <f>'Details and Calculations'!AE376</f>
        <v>1</v>
      </c>
      <c r="AJ377" s="50">
        <f>'Details and Calculations'!AM376</f>
        <v>1</v>
      </c>
      <c r="AK377" s="50">
        <f>'Details and Calculations'!AR376</f>
        <v>1</v>
      </c>
      <c r="AL377" s="50">
        <f>'Details and Calculations'!AW376</f>
        <v>1</v>
      </c>
      <c r="AM377" s="50">
        <f>'Details and Calculations'!BA376</f>
        <v>1</v>
      </c>
      <c r="AN377" s="50" t="str">
        <f>'Details and Calculations'!BF376</f>
        <v xml:space="preserve"> </v>
      </c>
      <c r="AO377" s="50" t="str">
        <f>'Details and Calculations'!BI376</f>
        <v xml:space="preserve"> </v>
      </c>
      <c r="AP377" s="50" t="str">
        <f>'Details and Calculations'!BM376</f>
        <v xml:space="preserve"> </v>
      </c>
      <c r="AQ377" s="50" t="str">
        <f>'Details and Calculations'!BP376</f>
        <v xml:space="preserve"> </v>
      </c>
      <c r="AR377" s="50">
        <f>'Details and Calculations'!CC376</f>
        <v>2</v>
      </c>
      <c r="AS377" s="50">
        <f>'Details and Calculations'!CJ376</f>
        <v>2</v>
      </c>
      <c r="AT377" s="51">
        <f>'Details and Calculations'!T376</f>
        <v>1</v>
      </c>
      <c r="AU377" s="51">
        <f>'Details and Calculations'!Z376</f>
        <v>1</v>
      </c>
      <c r="AV377" s="51">
        <f>'Details and Calculations'!S376</f>
        <v>0</v>
      </c>
      <c r="AW377" s="51">
        <f>'Details and Calculations'!AI376</f>
        <v>1</v>
      </c>
      <c r="AX377" s="51">
        <f>'Details and Calculations'!BY376</f>
        <v>1</v>
      </c>
      <c r="AY377" s="51">
        <f>'Details and Calculations'!CG376</f>
        <v>0</v>
      </c>
      <c r="AZ377" s="51">
        <f>'Details and Calculations'!CI376</f>
        <v>0</v>
      </c>
      <c r="BA377" s="51">
        <f t="shared" si="173"/>
        <v>0</v>
      </c>
      <c r="BB377" s="52">
        <f>'Details and Calculations'!Y376</f>
        <v>2</v>
      </c>
      <c r="BC377" s="52">
        <f>'Details and Calculations'!AC376</f>
        <v>1</v>
      </c>
      <c r="BD377" s="52">
        <f>'Details and Calculations'!AK376</f>
        <v>1</v>
      </c>
      <c r="BE377" s="52">
        <f>'Details and Calculations'!AN376</f>
        <v>2100</v>
      </c>
      <c r="BF377" s="52">
        <f>'Details and Calculations'!AP376</f>
        <v>11</v>
      </c>
      <c r="BG377" s="52">
        <f>'Details and Calculations'!AT376</f>
        <v>15</v>
      </c>
      <c r="BH377" s="52">
        <f>'Details and Calculations'!AY376</f>
        <v>1</v>
      </c>
      <c r="BI377" s="52">
        <f>'Details and Calculations'!BB376</f>
        <v>37000</v>
      </c>
      <c r="BJ377" s="52" t="str">
        <f>'Details and Calculations'!BD376</f>
        <v xml:space="preserve"> </v>
      </c>
      <c r="BK377" s="52">
        <f>'Details and Calculations'!CA376</f>
        <v>29</v>
      </c>
      <c r="BL377" s="43">
        <f>'Details and Calculations'!AA376</f>
        <v>1</v>
      </c>
      <c r="BM377" s="43" t="str">
        <f>'Details and Calculations'!AB376</f>
        <v>"Springbox" --Intake Structure At A Spring</v>
      </c>
      <c r="BN377" s="43">
        <f>'Details and Calculations'!AD376</f>
        <v>2015</v>
      </c>
      <c r="BO377" s="43">
        <f>'Details and Calculations'!AJ376</f>
        <v>1</v>
      </c>
      <c r="BP377" s="43">
        <f>'Details and Calculations'!AL376</f>
        <v>2011</v>
      </c>
      <c r="BQ377" s="43">
        <f>'Details and Calculations'!AO376</f>
        <v>1</v>
      </c>
      <c r="BR377" s="43">
        <f>'Details and Calculations'!AQ376</f>
        <v>2011</v>
      </c>
      <c r="BS377" s="43">
        <f>'Details and Calculations'!AS376</f>
        <v>1</v>
      </c>
      <c r="BT377" s="43">
        <f>'Details and Calculations'!AV376</f>
        <v>2011</v>
      </c>
      <c r="BU377" s="43">
        <f>'Details and Calculations'!AX376</f>
        <v>1</v>
      </c>
      <c r="BV377" s="43">
        <f>'Details and Calculations'!AZ376</f>
        <v>2011</v>
      </c>
      <c r="BW377" s="43">
        <f>'Details and Calculations'!BC376</f>
        <v>0</v>
      </c>
      <c r="BX377" s="43" t="str">
        <f>'Details and Calculations'!BE376</f>
        <v xml:space="preserve"> </v>
      </c>
      <c r="BY377" s="43" t="str">
        <f>'Details and Calculations'!BG376</f>
        <v xml:space="preserve"> </v>
      </c>
      <c r="BZ377" s="43" t="str">
        <f>'Details and Calculations'!BH376</f>
        <v xml:space="preserve"> </v>
      </c>
      <c r="CA377" s="43">
        <f>'Details and Calculations'!BJ376</f>
        <v>0</v>
      </c>
      <c r="CB377" s="43" t="str">
        <f>'Details and Calculations'!BK376</f>
        <v/>
      </c>
      <c r="CC377" s="43" t="str">
        <f>'Details and Calculations'!BL376</f>
        <v xml:space="preserve"> </v>
      </c>
      <c r="CD377" s="43" t="str">
        <f>'Details and Calculations'!BN376</f>
        <v xml:space="preserve"> </v>
      </c>
      <c r="CE377" s="43" t="str">
        <f>'Details and Calculations'!BO376</f>
        <v xml:space="preserve"> </v>
      </c>
      <c r="CF377" s="43">
        <f>'Details and Calculations'!BZ376</f>
        <v>1</v>
      </c>
      <c r="CG377" s="43">
        <f>'Details and Calculations'!CB376</f>
        <v>2011</v>
      </c>
      <c r="CH377" s="31"/>
      <c r="CI377" s="53"/>
    </row>
    <row r="378" spans="1:87" x14ac:dyDescent="0.3">
      <c r="A378" s="43">
        <f>'Details and Calculations'!A377</f>
        <v>2017</v>
      </c>
      <c r="B378" s="43" t="str">
        <f>'Details and Calculations'!C377</f>
        <v>Rwanda</v>
      </c>
      <c r="C378" s="43" t="str">
        <f>'Details and Calculations'!D377</f>
        <v>Rulindo</v>
      </c>
      <c r="D378" s="43" t="str">
        <f>'Details and Calculations'!E377</f>
        <v>Cyinzuzi</v>
      </c>
      <c r="E378" s="43" t="str">
        <f>'Details and Calculations'!F377</f>
        <v>Budakiranya</v>
      </c>
      <c r="F378" s="43" t="str">
        <f>'Details and Calculations'!G377</f>
        <v>Kanyoni</v>
      </c>
      <c r="G378" s="43" t="str">
        <f>'Details and Calculations'!H377</f>
        <v/>
      </c>
      <c r="H378" s="43" t="str">
        <f>'Details and Calculations'!I377</f>
        <v/>
      </c>
      <c r="I378" s="43" t="str">
        <f>'Details and Calculations'!J377</f>
        <v>0</v>
      </c>
      <c r="J378" s="43">
        <f>'Details and Calculations'!K377</f>
        <v>640</v>
      </c>
      <c r="K378" s="43">
        <f>'Details and Calculations'!O377</f>
        <v>640</v>
      </c>
      <c r="L378" s="43" t="str">
        <f>'Details and Calculations'!P378</f>
        <v xml:space="preserve"> </v>
      </c>
      <c r="M378" s="43" t="str">
        <f>'Details and Calculations'!U377</f>
        <v>Piped Network With Pump</v>
      </c>
      <c r="N378" s="43">
        <f>'Details and Calculations'!V377</f>
        <v>2016</v>
      </c>
      <c r="O378" s="43" t="str">
        <f>'Details and Calculations'!W377</f>
        <v>Governement (District, Wasac) And Water For People</v>
      </c>
      <c r="P378" s="43" t="str">
        <f>'Details and Calculations'!X377</f>
        <v>Spring</v>
      </c>
      <c r="Q378" s="44" t="str">
        <f t="shared" si="156"/>
        <v>Low Risk</v>
      </c>
      <c r="R378" s="44" t="str">
        <f t="shared" si="157"/>
        <v>Low Risk</v>
      </c>
      <c r="S378" s="45" t="str">
        <f t="shared" si="158"/>
        <v>Intermediate Level of Service</v>
      </c>
      <c r="T378" s="62" t="str">
        <f t="shared" si="155"/>
        <v>Low Priority</v>
      </c>
      <c r="U378" s="46">
        <f t="shared" si="159"/>
        <v>7</v>
      </c>
      <c r="V378" s="28" t="str">
        <f t="shared" si="160"/>
        <v>Perform Routine Preventative Maintenance</v>
      </c>
      <c r="W378" s="47" t="str">
        <f t="shared" si="161"/>
        <v/>
      </c>
      <c r="X378" s="27" t="str">
        <f t="shared" si="162"/>
        <v>Maintain O&amp;M and Routine Monitoring</v>
      </c>
      <c r="Y378" s="48">
        <f t="shared" si="163"/>
        <v>29</v>
      </c>
      <c r="Z378" s="48">
        <f t="shared" si="164"/>
        <v>19</v>
      </c>
      <c r="AA378" s="48">
        <f t="shared" si="165"/>
        <v>29</v>
      </c>
      <c r="AB378" s="48">
        <f t="shared" si="166"/>
        <v>19</v>
      </c>
      <c r="AC378" s="48">
        <f t="shared" si="167"/>
        <v>29</v>
      </c>
      <c r="AD378" s="48">
        <f t="shared" si="168"/>
        <v>6</v>
      </c>
      <c r="AE378" s="48">
        <f t="shared" si="169"/>
        <v>19</v>
      </c>
      <c r="AF378" s="48" t="str">
        <f t="shared" si="170"/>
        <v xml:space="preserve"> </v>
      </c>
      <c r="AG378" s="49" t="str">
        <f t="shared" si="171"/>
        <v/>
      </c>
      <c r="AH378" s="48">
        <f t="shared" si="172"/>
        <v>19</v>
      </c>
      <c r="AI378" s="50">
        <f>'Details and Calculations'!AE377</f>
        <v>1</v>
      </c>
      <c r="AJ378" s="50">
        <f>'Details and Calculations'!AM377</f>
        <v>1</v>
      </c>
      <c r="AK378" s="50">
        <f>'Details and Calculations'!AR377</f>
        <v>1</v>
      </c>
      <c r="AL378" s="50">
        <f>'Details and Calculations'!AW377</f>
        <v>1</v>
      </c>
      <c r="AM378" s="50">
        <f>'Details and Calculations'!BA377</f>
        <v>1</v>
      </c>
      <c r="AN378" s="50">
        <f>'Details and Calculations'!BF377</f>
        <v>1</v>
      </c>
      <c r="AO378" s="50">
        <f>'Details and Calculations'!BI377</f>
        <v>1</v>
      </c>
      <c r="AP378" s="50" t="str">
        <f>'Details and Calculations'!BM377</f>
        <v xml:space="preserve"> </v>
      </c>
      <c r="AQ378" s="50" t="str">
        <f>'Details and Calculations'!BP377</f>
        <v xml:space="preserve"> </v>
      </c>
      <c r="AR378" s="50">
        <f>'Details and Calculations'!CC377</f>
        <v>1</v>
      </c>
      <c r="AS378" s="50">
        <f>'Details and Calculations'!CJ377</f>
        <v>1</v>
      </c>
      <c r="AT378" s="51">
        <f>'Details and Calculations'!T377</f>
        <v>1</v>
      </c>
      <c r="AU378" s="51">
        <f>'Details and Calculations'!Z377</f>
        <v>1</v>
      </c>
      <c r="AV378" s="51">
        <f>'Details and Calculations'!S377</f>
        <v>0</v>
      </c>
      <c r="AW378" s="51">
        <f>'Details and Calculations'!AI377</f>
        <v>1</v>
      </c>
      <c r="AX378" s="51">
        <f>'Details and Calculations'!BY377</f>
        <v>1</v>
      </c>
      <c r="AY378" s="51">
        <f>'Details and Calculations'!CG377</f>
        <v>1</v>
      </c>
      <c r="AZ378" s="51">
        <f>'Details and Calculations'!CI377</f>
        <v>1</v>
      </c>
      <c r="BA378" s="51">
        <f t="shared" si="173"/>
        <v>1</v>
      </c>
      <c r="BB378" s="52">
        <f>'Details and Calculations'!Y377</f>
        <v>2</v>
      </c>
      <c r="BC378" s="52">
        <f>'Details and Calculations'!AC377</f>
        <v>1</v>
      </c>
      <c r="BD378" s="52">
        <f>'Details and Calculations'!AK377</f>
        <v>1</v>
      </c>
      <c r="BE378" s="52">
        <f>'Details and Calculations'!AN377</f>
        <v>35000</v>
      </c>
      <c r="BF378" s="52">
        <f>'Details and Calculations'!AP377</f>
        <v>10</v>
      </c>
      <c r="BG378" s="52">
        <f>'Details and Calculations'!AT377</f>
        <v>8</v>
      </c>
      <c r="BH378" s="52">
        <f>'Details and Calculations'!AY377</f>
        <v>1</v>
      </c>
      <c r="BI378" s="52">
        <f>'Details and Calculations'!BB377</f>
        <v>35000</v>
      </c>
      <c r="BJ378" s="52">
        <f>'Details and Calculations'!BD377</f>
        <v>3</v>
      </c>
      <c r="BK378" s="52">
        <f>'Details and Calculations'!CA377</f>
        <v>1</v>
      </c>
      <c r="BL378" s="43">
        <f>'Details and Calculations'!AA377</f>
        <v>1</v>
      </c>
      <c r="BM378" s="43" t="str">
        <f>'Details and Calculations'!AB377</f>
        <v/>
      </c>
      <c r="BN378" s="43">
        <f>'Details and Calculations'!AD377</f>
        <v>2016</v>
      </c>
      <c r="BO378" s="43">
        <f>'Details and Calculations'!AJ377</f>
        <v>1</v>
      </c>
      <c r="BP378" s="43">
        <f>'Details and Calculations'!AL377</f>
        <v>2016</v>
      </c>
      <c r="BQ378" s="43">
        <f>'Details and Calculations'!AO377</f>
        <v>1</v>
      </c>
      <c r="BR378" s="43">
        <f>'Details and Calculations'!AQ377</f>
        <v>2016</v>
      </c>
      <c r="BS378" s="43">
        <f>'Details and Calculations'!AS377</f>
        <v>1</v>
      </c>
      <c r="BT378" s="43">
        <f>'Details and Calculations'!AV377</f>
        <v>2016</v>
      </c>
      <c r="BU378" s="43">
        <f>'Details and Calculations'!AX377</f>
        <v>1</v>
      </c>
      <c r="BV378" s="43">
        <f>'Details and Calculations'!AZ377</f>
        <v>2016</v>
      </c>
      <c r="BW378" s="43">
        <f>'Details and Calculations'!BC377</f>
        <v>1</v>
      </c>
      <c r="BX378" s="43">
        <f>'Details and Calculations'!BE377</f>
        <v>2016</v>
      </c>
      <c r="BY378" s="43">
        <f>'Details and Calculations'!BG377</f>
        <v>1</v>
      </c>
      <c r="BZ378" s="43">
        <f>'Details and Calculations'!BH377</f>
        <v>2016</v>
      </c>
      <c r="CA378" s="43">
        <f>'Details and Calculations'!BJ377</f>
        <v>0</v>
      </c>
      <c r="CB378" s="43" t="str">
        <f>'Details and Calculations'!BK377</f>
        <v/>
      </c>
      <c r="CC378" s="43" t="str">
        <f>'Details and Calculations'!BL377</f>
        <v xml:space="preserve"> </v>
      </c>
      <c r="CD378" s="43" t="str">
        <f>'Details and Calculations'!BN377</f>
        <v xml:space="preserve"> </v>
      </c>
      <c r="CE378" s="43" t="str">
        <f>'Details and Calculations'!BO377</f>
        <v xml:space="preserve"> </v>
      </c>
      <c r="CF378" s="43">
        <f>'Details and Calculations'!BZ377</f>
        <v>1</v>
      </c>
      <c r="CG378" s="43">
        <f>'Details and Calculations'!CB377</f>
        <v>2016</v>
      </c>
      <c r="CH378" s="31"/>
      <c r="CI378" s="53"/>
    </row>
    <row r="379" spans="1:87" x14ac:dyDescent="0.3">
      <c r="A379" s="43">
        <f>'Details and Calculations'!A378</f>
        <v>2017</v>
      </c>
      <c r="B379" s="43" t="str">
        <f>'Details and Calculations'!C378</f>
        <v>Rwanda</v>
      </c>
      <c r="C379" s="43" t="str">
        <f>'Details and Calculations'!D378</f>
        <v>Rulindo</v>
      </c>
      <c r="D379" s="43" t="str">
        <f>'Details and Calculations'!E378</f>
        <v>Rusiga</v>
      </c>
      <c r="E379" s="43" t="str">
        <f>'Details and Calculations'!F378</f>
        <v>Taba</v>
      </c>
      <c r="F379" s="43" t="str">
        <f>'Details and Calculations'!G378</f>
        <v>Gahondo</v>
      </c>
      <c r="G379" s="43" t="str">
        <f>'Details and Calculations'!H378</f>
        <v/>
      </c>
      <c r="H379" s="43" t="str">
        <f>'Details and Calculations'!I378</f>
        <v/>
      </c>
      <c r="I379" s="43" t="str">
        <f>'Details and Calculations'!J378</f>
        <v>Gahondo water point chez Safari/Bitare-Gahondo gravity</v>
      </c>
      <c r="J379" s="43">
        <f>'Details and Calculations'!K378</f>
        <v>83</v>
      </c>
      <c r="K379" s="43">
        <f>'Details and Calculations'!O378</f>
        <v>83</v>
      </c>
      <c r="L379" s="43">
        <f>'Details and Calculations'!P379</f>
        <v>100</v>
      </c>
      <c r="M379" s="43" t="str">
        <f>'Details and Calculations'!U378</f>
        <v>Piped Network -- Gravity Only</v>
      </c>
      <c r="N379" s="43">
        <f>'Details and Calculations'!V378</f>
        <v>1989</v>
      </c>
      <c r="O379" s="43" t="str">
        <f>'Details and Calculations'!W378</f>
        <v>Catholic Church</v>
      </c>
      <c r="P379" s="43" t="str">
        <f>'Details and Calculations'!X378</f>
        <v>Spring</v>
      </c>
      <c r="Q379" s="44" t="str">
        <f t="shared" si="156"/>
        <v>Low Risk</v>
      </c>
      <c r="R379" s="44" t="str">
        <f t="shared" si="157"/>
        <v>High Risk</v>
      </c>
      <c r="S379" s="45" t="str">
        <f t="shared" si="158"/>
        <v>Basic Level of Service</v>
      </c>
      <c r="T379" s="62" t="str">
        <f t="shared" si="155"/>
        <v>High Priority</v>
      </c>
      <c r="U379" s="46">
        <f t="shared" si="159"/>
        <v>5</v>
      </c>
      <c r="V379" s="28" t="str">
        <f t="shared" si="160"/>
        <v>Major Repairs or Replace System</v>
      </c>
      <c r="W379" s="47" t="str">
        <f t="shared" si="161"/>
        <v/>
      </c>
      <c r="X379" s="27" t="str">
        <f t="shared" si="162"/>
        <v>Further Technical Diagnostic Needed</v>
      </c>
      <c r="Y379" s="48">
        <f t="shared" si="163"/>
        <v>30</v>
      </c>
      <c r="Z379" s="48">
        <f t="shared" si="164"/>
        <v>20</v>
      </c>
      <c r="AA379" s="48" t="str">
        <f t="shared" si="165"/>
        <v xml:space="preserve"> </v>
      </c>
      <c r="AB379" s="48" t="str">
        <f t="shared" si="166"/>
        <v xml:space="preserve"> </v>
      </c>
      <c r="AC379" s="48" t="str">
        <f t="shared" si="167"/>
        <v xml:space="preserve"> </v>
      </c>
      <c r="AD379" s="48" t="str">
        <f t="shared" si="168"/>
        <v xml:space="preserve"> </v>
      </c>
      <c r="AE379" s="48" t="str">
        <f t="shared" si="169"/>
        <v xml:space="preserve"> </v>
      </c>
      <c r="AF379" s="48" t="str">
        <f t="shared" si="170"/>
        <v xml:space="preserve"> </v>
      </c>
      <c r="AG379" s="49" t="str">
        <f t="shared" si="171"/>
        <v/>
      </c>
      <c r="AH379" s="48">
        <f t="shared" si="172"/>
        <v>-8</v>
      </c>
      <c r="AI379" s="50">
        <f>'Details and Calculations'!AE378</f>
        <v>1</v>
      </c>
      <c r="AJ379" s="50">
        <f>'Details and Calculations'!AM378</f>
        <v>1</v>
      </c>
      <c r="AK379" s="50" t="str">
        <f>'Details and Calculations'!AR378</f>
        <v xml:space="preserve"> </v>
      </c>
      <c r="AL379" s="50" t="str">
        <f>'Details and Calculations'!AW378</f>
        <v xml:space="preserve"> </v>
      </c>
      <c r="AM379" s="50" t="str">
        <f>'Details and Calculations'!BA378</f>
        <v xml:space="preserve"> </v>
      </c>
      <c r="AN379" s="50" t="str">
        <f>'Details and Calculations'!BF378</f>
        <v xml:space="preserve"> </v>
      </c>
      <c r="AO379" s="50" t="str">
        <f>'Details and Calculations'!BI378</f>
        <v xml:space="preserve"> </v>
      </c>
      <c r="AP379" s="50" t="str">
        <f>'Details and Calculations'!BM378</f>
        <v xml:space="preserve"> </v>
      </c>
      <c r="AQ379" s="50" t="str">
        <f>'Details and Calculations'!BP378</f>
        <v xml:space="preserve"> </v>
      </c>
      <c r="AR379" s="50">
        <f>'Details and Calculations'!CC378</f>
        <v>3</v>
      </c>
      <c r="AS379" s="50">
        <f>'Details and Calculations'!CJ378</f>
        <v>3</v>
      </c>
      <c r="AT379" s="51">
        <f>'Details and Calculations'!T378</f>
        <v>1</v>
      </c>
      <c r="AU379" s="51">
        <f>'Details and Calculations'!Z378</f>
        <v>1</v>
      </c>
      <c r="AV379" s="51">
        <f>'Details and Calculations'!S378</f>
        <v>0</v>
      </c>
      <c r="AW379" s="51">
        <f>'Details and Calculations'!AI378</f>
        <v>1</v>
      </c>
      <c r="AX379" s="51">
        <f>'Details and Calculations'!BY378</f>
        <v>1</v>
      </c>
      <c r="AY379" s="51">
        <f>'Details and Calculations'!CG378</f>
        <v>1</v>
      </c>
      <c r="AZ379" s="51">
        <f>'Details and Calculations'!CI378</f>
        <v>0</v>
      </c>
      <c r="BA379" s="51">
        <f t="shared" si="173"/>
        <v>0</v>
      </c>
      <c r="BB379" s="52">
        <f>'Details and Calculations'!Y378</f>
        <v>2</v>
      </c>
      <c r="BC379" s="52">
        <f>'Details and Calculations'!AC378</f>
        <v>2</v>
      </c>
      <c r="BD379" s="52">
        <f>'Details and Calculations'!AK378</f>
        <v>2</v>
      </c>
      <c r="BE379" s="52">
        <f>'Details and Calculations'!AN378</f>
        <v>400</v>
      </c>
      <c r="BF379" s="52" t="str">
        <f>'Details and Calculations'!AP378</f>
        <v xml:space="preserve"> </v>
      </c>
      <c r="BG379" s="52" t="str">
        <f>'Details and Calculations'!AT378</f>
        <v xml:space="preserve"> </v>
      </c>
      <c r="BH379" s="52" t="str">
        <f>'Details and Calculations'!AY378</f>
        <v xml:space="preserve"> </v>
      </c>
      <c r="BI379" s="52" t="str">
        <f>'Details and Calculations'!BB378</f>
        <v xml:space="preserve"> </v>
      </c>
      <c r="BJ379" s="52" t="str">
        <f>'Details and Calculations'!BD378</f>
        <v xml:space="preserve"> </v>
      </c>
      <c r="BK379" s="52">
        <f>'Details and Calculations'!CA378</f>
        <v>1</v>
      </c>
      <c r="BL379" s="43">
        <f>'Details and Calculations'!AA378</f>
        <v>1</v>
      </c>
      <c r="BM379" s="43" t="str">
        <f>'Details and Calculations'!AB378</f>
        <v>"Springbox" --Intake Structure At A Spring</v>
      </c>
      <c r="BN379" s="43">
        <f>'Details and Calculations'!AD378</f>
        <v>2017</v>
      </c>
      <c r="BO379" s="43">
        <f>'Details and Calculations'!AJ378</f>
        <v>1</v>
      </c>
      <c r="BP379" s="43">
        <f>'Details and Calculations'!AL378</f>
        <v>2017</v>
      </c>
      <c r="BQ379" s="43">
        <f>'Details and Calculations'!AO378</f>
        <v>0</v>
      </c>
      <c r="BR379" s="43" t="str">
        <f>'Details and Calculations'!AQ378</f>
        <v xml:space="preserve"> </v>
      </c>
      <c r="BS379" s="43">
        <f>'Details and Calculations'!AS378</f>
        <v>0</v>
      </c>
      <c r="BT379" s="43" t="str">
        <f>'Details and Calculations'!AV378</f>
        <v xml:space="preserve"> </v>
      </c>
      <c r="BU379" s="43">
        <f>'Details and Calculations'!AX378</f>
        <v>0</v>
      </c>
      <c r="BV379" s="43" t="str">
        <f>'Details and Calculations'!AZ378</f>
        <v xml:space="preserve"> </v>
      </c>
      <c r="BW379" s="43">
        <f>'Details and Calculations'!BC378</f>
        <v>0</v>
      </c>
      <c r="BX379" s="43" t="str">
        <f>'Details and Calculations'!BE378</f>
        <v xml:space="preserve"> </v>
      </c>
      <c r="BY379" s="43" t="str">
        <f>'Details and Calculations'!BG378</f>
        <v xml:space="preserve"> </v>
      </c>
      <c r="BZ379" s="43" t="str">
        <f>'Details and Calculations'!BH378</f>
        <v xml:space="preserve"> </v>
      </c>
      <c r="CA379" s="43">
        <f>'Details and Calculations'!BJ378</f>
        <v>0</v>
      </c>
      <c r="CB379" s="43" t="str">
        <f>'Details and Calculations'!BK378</f>
        <v/>
      </c>
      <c r="CC379" s="43" t="str">
        <f>'Details and Calculations'!BL378</f>
        <v xml:space="preserve"> </v>
      </c>
      <c r="CD379" s="43" t="str">
        <f>'Details and Calculations'!BN378</f>
        <v xml:space="preserve"> </v>
      </c>
      <c r="CE379" s="43" t="str">
        <f>'Details and Calculations'!BO378</f>
        <v xml:space="preserve"> </v>
      </c>
      <c r="CF379" s="43">
        <f>'Details and Calculations'!BZ378</f>
        <v>1</v>
      </c>
      <c r="CG379" s="43">
        <f>'Details and Calculations'!CB378</f>
        <v>1989</v>
      </c>
      <c r="CH379" s="31"/>
      <c r="CI379" s="53"/>
    </row>
    <row r="380" spans="1:87" x14ac:dyDescent="0.3">
      <c r="A380" s="43">
        <f>'Details and Calculations'!A379</f>
        <v>2017</v>
      </c>
      <c r="B380" s="43" t="str">
        <f>'Details and Calculations'!C379</f>
        <v>Rwanda</v>
      </c>
      <c r="C380" s="43" t="str">
        <f>'Details and Calculations'!D379</f>
        <v>Rulindo</v>
      </c>
      <c r="D380" s="43" t="str">
        <f>'Details and Calculations'!E379</f>
        <v>Mbogo</v>
      </c>
      <c r="E380" s="43" t="str">
        <f>'Details and Calculations'!F379</f>
        <v>Mushali</v>
      </c>
      <c r="F380" s="43" t="str">
        <f>'Details and Calculations'!G379</f>
        <v>Buraro</v>
      </c>
      <c r="G380" s="43" t="str">
        <f>'Details and Calculations'!H379</f>
        <v/>
      </c>
      <c r="H380" s="43" t="str">
        <f>'Details and Calculations'!I379</f>
        <v/>
      </c>
      <c r="I380" s="43" t="str">
        <f>'Details and Calculations'!J379</f>
        <v>Matyazo network</v>
      </c>
      <c r="J380" s="43">
        <f>'Details and Calculations'!K379</f>
        <v>155</v>
      </c>
      <c r="K380" s="43">
        <f>'Details and Calculations'!O379</f>
        <v>55</v>
      </c>
      <c r="L380" s="43">
        <f>'Details and Calculations'!P380</f>
        <v>15</v>
      </c>
      <c r="M380" s="43" t="str">
        <f>'Details and Calculations'!U379</f>
        <v>Piped Network -- Gravity Only</v>
      </c>
      <c r="N380" s="43">
        <f>'Details and Calculations'!V379</f>
        <v>2016</v>
      </c>
      <c r="O380" s="43" t="str">
        <f>'Details and Calculations'!W379</f>
        <v>Governement (District, Wasac) And Water For People</v>
      </c>
      <c r="P380" s="43" t="str">
        <f>'Details and Calculations'!X379</f>
        <v>Spring</v>
      </c>
      <c r="Q380" s="44" t="str">
        <f t="shared" si="156"/>
        <v>Low Risk</v>
      </c>
      <c r="R380" s="44" t="str">
        <f t="shared" si="157"/>
        <v>Low Risk</v>
      </c>
      <c r="S380" s="45" t="str">
        <f t="shared" si="158"/>
        <v>High Level of Service</v>
      </c>
      <c r="T380" s="62" t="str">
        <f t="shared" si="155"/>
        <v>Low Priority</v>
      </c>
      <c r="U380" s="46">
        <f t="shared" si="159"/>
        <v>8</v>
      </c>
      <c r="V380" s="28" t="str">
        <f t="shared" si="160"/>
        <v>Perform Routine Preventative Maintenance</v>
      </c>
      <c r="W380" s="47" t="str">
        <f t="shared" si="161"/>
        <v/>
      </c>
      <c r="X380" s="27" t="str">
        <f t="shared" si="162"/>
        <v>Maintain O&amp;M and Routine Monitoring</v>
      </c>
      <c r="Y380" s="48">
        <f t="shared" si="163"/>
        <v>29</v>
      </c>
      <c r="Z380" s="48">
        <f t="shared" si="164"/>
        <v>19</v>
      </c>
      <c r="AA380" s="48">
        <f t="shared" si="165"/>
        <v>29</v>
      </c>
      <c r="AB380" s="48">
        <f t="shared" si="166"/>
        <v>19</v>
      </c>
      <c r="AC380" s="48">
        <f t="shared" si="167"/>
        <v>29</v>
      </c>
      <c r="AD380" s="48" t="str">
        <f t="shared" si="168"/>
        <v xml:space="preserve"> </v>
      </c>
      <c r="AE380" s="48" t="str">
        <f t="shared" si="169"/>
        <v xml:space="preserve"> </v>
      </c>
      <c r="AF380" s="48" t="str">
        <f t="shared" si="170"/>
        <v xml:space="preserve"> </v>
      </c>
      <c r="AG380" s="49" t="str">
        <f t="shared" si="171"/>
        <v/>
      </c>
      <c r="AH380" s="48">
        <f t="shared" si="172"/>
        <v>19</v>
      </c>
      <c r="AI380" s="50">
        <f>'Details and Calculations'!AE379</f>
        <v>1</v>
      </c>
      <c r="AJ380" s="50">
        <f>'Details and Calculations'!AM379</f>
        <v>1</v>
      </c>
      <c r="AK380" s="50">
        <f>'Details and Calculations'!AR379</f>
        <v>1</v>
      </c>
      <c r="AL380" s="50">
        <f>'Details and Calculations'!AW379</f>
        <v>1</v>
      </c>
      <c r="AM380" s="50">
        <f>'Details and Calculations'!BA379</f>
        <v>1</v>
      </c>
      <c r="AN380" s="50" t="str">
        <f>'Details and Calculations'!BF379</f>
        <v xml:space="preserve"> </v>
      </c>
      <c r="AO380" s="50" t="str">
        <f>'Details and Calculations'!BI379</f>
        <v xml:space="preserve"> </v>
      </c>
      <c r="AP380" s="50" t="str">
        <f>'Details and Calculations'!BM379</f>
        <v xml:space="preserve"> </v>
      </c>
      <c r="AQ380" s="50" t="str">
        <f>'Details and Calculations'!BP379</f>
        <v xml:space="preserve"> </v>
      </c>
      <c r="AR380" s="50">
        <f>'Details and Calculations'!CC379</f>
        <v>1</v>
      </c>
      <c r="AS380" s="50">
        <f>'Details and Calculations'!CJ379</f>
        <v>1</v>
      </c>
      <c r="AT380" s="51">
        <f>'Details and Calculations'!T379</f>
        <v>1</v>
      </c>
      <c r="AU380" s="51">
        <f>'Details and Calculations'!Z379</f>
        <v>1</v>
      </c>
      <c r="AV380" s="51">
        <f>'Details and Calculations'!S379</f>
        <v>1</v>
      </c>
      <c r="AW380" s="51">
        <f>'Details and Calculations'!AI379</f>
        <v>1</v>
      </c>
      <c r="AX380" s="51">
        <f>'Details and Calculations'!BY379</f>
        <v>1</v>
      </c>
      <c r="AY380" s="51">
        <f>'Details and Calculations'!CG379</f>
        <v>1</v>
      </c>
      <c r="AZ380" s="51">
        <f>'Details and Calculations'!CI379</f>
        <v>1</v>
      </c>
      <c r="BA380" s="51">
        <f t="shared" si="173"/>
        <v>1</v>
      </c>
      <c r="BB380" s="52">
        <f>'Details and Calculations'!Y379</f>
        <v>3</v>
      </c>
      <c r="BC380" s="52">
        <f>'Details and Calculations'!AC379</f>
        <v>4</v>
      </c>
      <c r="BD380" s="52">
        <f>'Details and Calculations'!AK379</f>
        <v>1</v>
      </c>
      <c r="BE380" s="52">
        <f>'Details and Calculations'!AN379</f>
        <v>4300</v>
      </c>
      <c r="BF380" s="52">
        <f>'Details and Calculations'!AP379</f>
        <v>1</v>
      </c>
      <c r="BG380" s="52">
        <f>'Details and Calculations'!AT379</f>
        <v>2</v>
      </c>
      <c r="BH380" s="52">
        <f>'Details and Calculations'!AY379</f>
        <v>1</v>
      </c>
      <c r="BI380" s="52">
        <f>'Details and Calculations'!BB379</f>
        <v>1800</v>
      </c>
      <c r="BJ380" s="52" t="str">
        <f>'Details and Calculations'!BD379</f>
        <v xml:space="preserve"> </v>
      </c>
      <c r="BK380" s="52">
        <f>'Details and Calculations'!CA379</f>
        <v>4</v>
      </c>
      <c r="BL380" s="43">
        <f>'Details and Calculations'!AA379</f>
        <v>1</v>
      </c>
      <c r="BM380" s="43" t="str">
        <f>'Details and Calculations'!AB379</f>
        <v>"Springbox" --Intake Structure At A Spring|Collection Chamber</v>
      </c>
      <c r="BN380" s="43">
        <f>'Details and Calculations'!AD379</f>
        <v>2016</v>
      </c>
      <c r="BO380" s="43">
        <f>'Details and Calculations'!AJ379</f>
        <v>1</v>
      </c>
      <c r="BP380" s="43">
        <f>'Details and Calculations'!AL379</f>
        <v>2016</v>
      </c>
      <c r="BQ380" s="43">
        <f>'Details and Calculations'!AO379</f>
        <v>1</v>
      </c>
      <c r="BR380" s="43">
        <f>'Details and Calculations'!AQ379</f>
        <v>2016</v>
      </c>
      <c r="BS380" s="43">
        <f>'Details and Calculations'!AS379</f>
        <v>1</v>
      </c>
      <c r="BT380" s="43">
        <f>'Details and Calculations'!AV379</f>
        <v>2016</v>
      </c>
      <c r="BU380" s="43">
        <f>'Details and Calculations'!AX379</f>
        <v>1</v>
      </c>
      <c r="BV380" s="43">
        <f>'Details and Calculations'!AZ379</f>
        <v>2016</v>
      </c>
      <c r="BW380" s="43">
        <f>'Details and Calculations'!BC379</f>
        <v>0</v>
      </c>
      <c r="BX380" s="43" t="str">
        <f>'Details and Calculations'!BE379</f>
        <v xml:space="preserve"> </v>
      </c>
      <c r="BY380" s="43" t="str">
        <f>'Details and Calculations'!BG379</f>
        <v xml:space="preserve"> </v>
      </c>
      <c r="BZ380" s="43" t="str">
        <f>'Details and Calculations'!BH379</f>
        <v xml:space="preserve"> </v>
      </c>
      <c r="CA380" s="43">
        <f>'Details and Calculations'!BJ379</f>
        <v>0</v>
      </c>
      <c r="CB380" s="43" t="str">
        <f>'Details and Calculations'!BK379</f>
        <v/>
      </c>
      <c r="CC380" s="43" t="str">
        <f>'Details and Calculations'!BL379</f>
        <v xml:space="preserve"> </v>
      </c>
      <c r="CD380" s="43" t="str">
        <f>'Details and Calculations'!BN379</f>
        <v xml:space="preserve"> </v>
      </c>
      <c r="CE380" s="43" t="str">
        <f>'Details and Calculations'!BO379</f>
        <v xml:space="preserve"> </v>
      </c>
      <c r="CF380" s="43">
        <f>'Details and Calculations'!BZ379</f>
        <v>1</v>
      </c>
      <c r="CG380" s="43">
        <f>'Details and Calculations'!CB379</f>
        <v>2016</v>
      </c>
      <c r="CH380" s="31"/>
      <c r="CI380" s="53"/>
    </row>
    <row r="381" spans="1:87" x14ac:dyDescent="0.3">
      <c r="A381" s="43">
        <f>'Details and Calculations'!A380</f>
        <v>2017</v>
      </c>
      <c r="B381" s="43" t="str">
        <f>'Details and Calculations'!C380</f>
        <v>Rwanda</v>
      </c>
      <c r="C381" s="43" t="str">
        <f>'Details and Calculations'!D380</f>
        <v>Rulindo</v>
      </c>
      <c r="D381" s="43" t="str">
        <f>'Details and Calculations'!E380</f>
        <v>Cyungo</v>
      </c>
      <c r="E381" s="43" t="str">
        <f>'Details and Calculations'!F380</f>
        <v>Burehe</v>
      </c>
      <c r="F381" s="43" t="str">
        <f>'Details and Calculations'!G380</f>
        <v>Sove</v>
      </c>
      <c r="G381" s="43" t="str">
        <f>'Details and Calculations'!H380</f>
        <v/>
      </c>
      <c r="H381" s="43" t="str">
        <f>'Details and Calculations'!I380</f>
        <v/>
      </c>
      <c r="I381" s="43" t="str">
        <f>'Details and Calculations'!J380</f>
        <v>Nyamagana</v>
      </c>
      <c r="J381" s="43">
        <f>'Details and Calculations'!K380</f>
        <v>30</v>
      </c>
      <c r="K381" s="43">
        <f>'Details and Calculations'!O380</f>
        <v>15</v>
      </c>
      <c r="L381" s="43" t="str">
        <f>'Details and Calculations'!P381</f>
        <v xml:space="preserve"> </v>
      </c>
      <c r="M381" s="43" t="str">
        <f>'Details and Calculations'!U380</f>
        <v>Piped Network -- Gravity Only</v>
      </c>
      <c r="N381" s="43">
        <f>'Details and Calculations'!V380</f>
        <v>2011</v>
      </c>
      <c r="O381" s="43" t="str">
        <f>'Details and Calculations'!W380</f>
        <v>Government And African Development Bank</v>
      </c>
      <c r="P381" s="43" t="str">
        <f>'Details and Calculations'!X380</f>
        <v>Spring</v>
      </c>
      <c r="Q381" s="44" t="str">
        <f t="shared" si="156"/>
        <v>Low Risk</v>
      </c>
      <c r="R381" s="44" t="str">
        <f t="shared" si="157"/>
        <v>Medium Risk</v>
      </c>
      <c r="S381" s="45" t="str">
        <f t="shared" si="158"/>
        <v>Basic Level of Service</v>
      </c>
      <c r="T381" s="62" t="str">
        <f t="shared" si="155"/>
        <v>Medium Priority</v>
      </c>
      <c r="U381" s="46">
        <f t="shared" si="159"/>
        <v>4</v>
      </c>
      <c r="V381" s="28" t="str">
        <f t="shared" si="160"/>
        <v>Repair or Replace Components</v>
      </c>
      <c r="W381" s="47" t="str">
        <f t="shared" si="161"/>
        <v>Conduction Line, Distribution  Line, Kiosk/Tap Stand</v>
      </c>
      <c r="X381" s="27" t="str">
        <f t="shared" si="162"/>
        <v>Create Plan To Repair or Replace Components</v>
      </c>
      <c r="Y381" s="48">
        <f t="shared" si="163"/>
        <v>28</v>
      </c>
      <c r="Z381" s="48">
        <f t="shared" si="164"/>
        <v>18</v>
      </c>
      <c r="AA381" s="48">
        <f t="shared" si="165"/>
        <v>24</v>
      </c>
      <c r="AB381" s="48">
        <f t="shared" si="166"/>
        <v>14</v>
      </c>
      <c r="AC381" s="48">
        <f t="shared" si="167"/>
        <v>24</v>
      </c>
      <c r="AD381" s="48" t="str">
        <f t="shared" si="168"/>
        <v xml:space="preserve"> </v>
      </c>
      <c r="AE381" s="48" t="str">
        <f t="shared" si="169"/>
        <v xml:space="preserve"> </v>
      </c>
      <c r="AF381" s="48" t="str">
        <f t="shared" si="170"/>
        <v xml:space="preserve"> </v>
      </c>
      <c r="AG381" s="49" t="str">
        <f t="shared" si="171"/>
        <v/>
      </c>
      <c r="AH381" s="48">
        <f t="shared" si="172"/>
        <v>14</v>
      </c>
      <c r="AI381" s="50">
        <f>'Details and Calculations'!AE380</f>
        <v>1</v>
      </c>
      <c r="AJ381" s="50">
        <f>'Details and Calculations'!AM380</f>
        <v>2</v>
      </c>
      <c r="AK381" s="50">
        <f>'Details and Calculations'!AR380</f>
        <v>1</v>
      </c>
      <c r="AL381" s="50">
        <f>'Details and Calculations'!AW380</f>
        <v>1</v>
      </c>
      <c r="AM381" s="50">
        <f>'Details and Calculations'!BA380</f>
        <v>2</v>
      </c>
      <c r="AN381" s="50" t="str">
        <f>'Details and Calculations'!BF380</f>
        <v xml:space="preserve"> </v>
      </c>
      <c r="AO381" s="50" t="str">
        <f>'Details and Calculations'!BI380</f>
        <v xml:space="preserve"> </v>
      </c>
      <c r="AP381" s="50" t="str">
        <f>'Details and Calculations'!BM380</f>
        <v xml:space="preserve"> </v>
      </c>
      <c r="AQ381" s="50" t="str">
        <f>'Details and Calculations'!BP380</f>
        <v xml:space="preserve"> </v>
      </c>
      <c r="AR381" s="50">
        <f>'Details and Calculations'!CC380</f>
        <v>2</v>
      </c>
      <c r="AS381" s="50">
        <f>'Details and Calculations'!CJ380</f>
        <v>2</v>
      </c>
      <c r="AT381" s="51">
        <f>'Details and Calculations'!T380</f>
        <v>1</v>
      </c>
      <c r="AU381" s="51">
        <f>'Details and Calculations'!Z380</f>
        <v>1</v>
      </c>
      <c r="AV381" s="51">
        <f>'Details and Calculations'!S380</f>
        <v>0</v>
      </c>
      <c r="AW381" s="51">
        <f>'Details and Calculations'!AI380</f>
        <v>1</v>
      </c>
      <c r="AX381" s="51">
        <f>'Details and Calculations'!BY380</f>
        <v>1</v>
      </c>
      <c r="AY381" s="51">
        <f>'Details and Calculations'!CG380</f>
        <v>0</v>
      </c>
      <c r="AZ381" s="51">
        <f>'Details and Calculations'!CI380</f>
        <v>0</v>
      </c>
      <c r="BA381" s="51">
        <f t="shared" si="173"/>
        <v>0</v>
      </c>
      <c r="BB381" s="52">
        <f>'Details and Calculations'!Y380</f>
        <v>2</v>
      </c>
      <c r="BC381" s="52">
        <f>'Details and Calculations'!AC380</f>
        <v>1</v>
      </c>
      <c r="BD381" s="52">
        <f>'Details and Calculations'!AK380</f>
        <v>2</v>
      </c>
      <c r="BE381" s="52">
        <f>'Details and Calculations'!AN380</f>
        <v>2100</v>
      </c>
      <c r="BF381" s="52">
        <f>'Details and Calculations'!AP380</f>
        <v>29</v>
      </c>
      <c r="BG381" s="52">
        <f>'Details and Calculations'!AT380</f>
        <v>15</v>
      </c>
      <c r="BH381" s="52">
        <f>'Details and Calculations'!AY380</f>
        <v>3</v>
      </c>
      <c r="BI381" s="52">
        <f>'Details and Calculations'!BB380</f>
        <v>37000</v>
      </c>
      <c r="BJ381" s="52" t="str">
        <f>'Details and Calculations'!BD380</f>
        <v xml:space="preserve"> </v>
      </c>
      <c r="BK381" s="52">
        <f>'Details and Calculations'!CA380</f>
        <v>29</v>
      </c>
      <c r="BL381" s="43">
        <f>'Details and Calculations'!AA380</f>
        <v>1</v>
      </c>
      <c r="BM381" s="43" t="str">
        <f>'Details and Calculations'!AB380</f>
        <v>"Springbox" --Intake Structure At A Spring</v>
      </c>
      <c r="BN381" s="43">
        <f>'Details and Calculations'!AD380</f>
        <v>2015</v>
      </c>
      <c r="BO381" s="43">
        <f>'Details and Calculations'!AJ380</f>
        <v>1</v>
      </c>
      <c r="BP381" s="43">
        <f>'Details and Calculations'!AL380</f>
        <v>2015</v>
      </c>
      <c r="BQ381" s="43">
        <f>'Details and Calculations'!AO380</f>
        <v>1</v>
      </c>
      <c r="BR381" s="43">
        <f>'Details and Calculations'!AQ380</f>
        <v>2011</v>
      </c>
      <c r="BS381" s="43">
        <f>'Details and Calculations'!AS380</f>
        <v>1</v>
      </c>
      <c r="BT381" s="43">
        <f>'Details and Calculations'!AV380</f>
        <v>2011</v>
      </c>
      <c r="BU381" s="43">
        <f>'Details and Calculations'!AX380</f>
        <v>1</v>
      </c>
      <c r="BV381" s="43">
        <f>'Details and Calculations'!AZ380</f>
        <v>2011</v>
      </c>
      <c r="BW381" s="43">
        <f>'Details and Calculations'!BC380</f>
        <v>0</v>
      </c>
      <c r="BX381" s="43" t="str">
        <f>'Details and Calculations'!BE380</f>
        <v xml:space="preserve"> </v>
      </c>
      <c r="BY381" s="43" t="str">
        <f>'Details and Calculations'!BG380</f>
        <v xml:space="preserve"> </v>
      </c>
      <c r="BZ381" s="43" t="str">
        <f>'Details and Calculations'!BH380</f>
        <v xml:space="preserve"> </v>
      </c>
      <c r="CA381" s="43">
        <f>'Details and Calculations'!BJ380</f>
        <v>0</v>
      </c>
      <c r="CB381" s="43" t="str">
        <f>'Details and Calculations'!BK380</f>
        <v/>
      </c>
      <c r="CC381" s="43" t="str">
        <f>'Details and Calculations'!BL380</f>
        <v xml:space="preserve"> </v>
      </c>
      <c r="CD381" s="43" t="str">
        <f>'Details and Calculations'!BN380</f>
        <v xml:space="preserve"> </v>
      </c>
      <c r="CE381" s="43" t="str">
        <f>'Details and Calculations'!BO380</f>
        <v xml:space="preserve"> </v>
      </c>
      <c r="CF381" s="43">
        <f>'Details and Calculations'!BZ380</f>
        <v>1</v>
      </c>
      <c r="CG381" s="43">
        <f>'Details and Calculations'!CB380</f>
        <v>2011</v>
      </c>
      <c r="CH381" s="31"/>
      <c r="CI381" s="53"/>
    </row>
    <row r="382" spans="1:87" x14ac:dyDescent="0.3">
      <c r="A382" s="43">
        <f>'Details and Calculations'!A381</f>
        <v>2017</v>
      </c>
      <c r="B382" s="43" t="str">
        <f>'Details and Calculations'!C381</f>
        <v>Rwanda</v>
      </c>
      <c r="C382" s="43" t="str">
        <f>'Details and Calculations'!D381</f>
        <v>Rulindo</v>
      </c>
      <c r="D382" s="43" t="str">
        <f>'Details and Calculations'!E381</f>
        <v>Masoro</v>
      </c>
      <c r="E382" s="43" t="str">
        <f>'Details and Calculations'!F381</f>
        <v>Nyamyumba</v>
      </c>
      <c r="F382" s="43" t="str">
        <f>'Details and Calculations'!G381</f>
        <v>Kigomwa</v>
      </c>
      <c r="G382" s="43" t="str">
        <f>'Details and Calculations'!H381</f>
        <v/>
      </c>
      <c r="H382" s="43" t="str">
        <f>'Details and Calculations'!I381</f>
        <v/>
      </c>
      <c r="I382" s="43" t="str">
        <f>'Details and Calculations'!J381</f>
        <v>marenge</v>
      </c>
      <c r="J382" s="43">
        <f>'Details and Calculations'!K381</f>
        <v>118</v>
      </c>
      <c r="K382" s="43">
        <f>'Details and Calculations'!O381</f>
        <v>118</v>
      </c>
      <c r="L382" s="43">
        <f>'Details and Calculations'!P382</f>
        <v>110</v>
      </c>
      <c r="M382" s="43" t="str">
        <f>'Details and Calculations'!U381</f>
        <v>Piped Network With Pump</v>
      </c>
      <c r="N382" s="43">
        <f>'Details and Calculations'!V381</f>
        <v>1998</v>
      </c>
      <c r="O382" s="43" t="str">
        <f>'Details and Calculations'!W381</f>
        <v>Governement (District, Wasac) And Water For People</v>
      </c>
      <c r="P382" s="43" t="str">
        <f>'Details and Calculations'!X381</f>
        <v>Spring</v>
      </c>
      <c r="Q382" s="44" t="str">
        <f t="shared" si="156"/>
        <v>Low Risk</v>
      </c>
      <c r="R382" s="44" t="str">
        <f t="shared" si="157"/>
        <v>Low Risk</v>
      </c>
      <c r="S382" s="45" t="str">
        <f t="shared" si="158"/>
        <v>Intermediate Level of Service</v>
      </c>
      <c r="T382" s="62" t="str">
        <f t="shared" si="155"/>
        <v>Low Priority</v>
      </c>
      <c r="U382" s="46">
        <f t="shared" si="159"/>
        <v>7</v>
      </c>
      <c r="V382" s="28" t="str">
        <f t="shared" si="160"/>
        <v>Perform Routine Preventative Maintenance</v>
      </c>
      <c r="W382" s="47" t="str">
        <f t="shared" si="161"/>
        <v/>
      </c>
      <c r="X382" s="27" t="str">
        <f t="shared" si="162"/>
        <v>Maintain O&amp;M and Routine Monitoring</v>
      </c>
      <c r="Y382" s="48">
        <f t="shared" si="163"/>
        <v>29</v>
      </c>
      <c r="Z382" s="48">
        <f t="shared" si="164"/>
        <v>19</v>
      </c>
      <c r="AA382" s="48">
        <f t="shared" si="165"/>
        <v>29</v>
      </c>
      <c r="AB382" s="48">
        <f t="shared" si="166"/>
        <v>19</v>
      </c>
      <c r="AC382" s="48">
        <f t="shared" si="167"/>
        <v>29</v>
      </c>
      <c r="AD382" s="48">
        <f t="shared" si="168"/>
        <v>6</v>
      </c>
      <c r="AE382" s="48">
        <f t="shared" si="169"/>
        <v>19</v>
      </c>
      <c r="AF382" s="48">
        <f t="shared" si="170"/>
        <v>9</v>
      </c>
      <c r="AG382" s="49" t="str">
        <f t="shared" si="171"/>
        <v/>
      </c>
      <c r="AH382" s="48">
        <f t="shared" si="172"/>
        <v>19</v>
      </c>
      <c r="AI382" s="50">
        <f>'Details and Calculations'!AE381</f>
        <v>1</v>
      </c>
      <c r="AJ382" s="50">
        <f>'Details and Calculations'!AM381</f>
        <v>1</v>
      </c>
      <c r="AK382" s="50">
        <f>'Details and Calculations'!AR381</f>
        <v>1</v>
      </c>
      <c r="AL382" s="50">
        <f>'Details and Calculations'!AW381</f>
        <v>1</v>
      </c>
      <c r="AM382" s="50">
        <f>'Details and Calculations'!BA381</f>
        <v>1</v>
      </c>
      <c r="AN382" s="50">
        <f>'Details and Calculations'!BF381</f>
        <v>1</v>
      </c>
      <c r="AO382" s="50">
        <f>'Details and Calculations'!BI381</f>
        <v>1</v>
      </c>
      <c r="AP382" s="50">
        <f>'Details and Calculations'!BM381</f>
        <v>1</v>
      </c>
      <c r="AQ382" s="50" t="str">
        <f>'Details and Calculations'!BP381</f>
        <v xml:space="preserve"> </v>
      </c>
      <c r="AR382" s="50">
        <f>'Details and Calculations'!CC381</f>
        <v>1</v>
      </c>
      <c r="AS382" s="50">
        <f>'Details and Calculations'!CJ381</f>
        <v>1</v>
      </c>
      <c r="AT382" s="51">
        <f>'Details and Calculations'!T381</f>
        <v>1</v>
      </c>
      <c r="AU382" s="51">
        <f>'Details and Calculations'!Z381</f>
        <v>1</v>
      </c>
      <c r="AV382" s="51">
        <f>'Details and Calculations'!S381</f>
        <v>0</v>
      </c>
      <c r="AW382" s="51">
        <f>'Details and Calculations'!AI381</f>
        <v>1</v>
      </c>
      <c r="AX382" s="51">
        <f>'Details and Calculations'!BY381</f>
        <v>1</v>
      </c>
      <c r="AY382" s="51">
        <f>'Details and Calculations'!CG381</f>
        <v>1</v>
      </c>
      <c r="AZ382" s="51">
        <f>'Details and Calculations'!CI381</f>
        <v>1</v>
      </c>
      <c r="BA382" s="51">
        <f t="shared" si="173"/>
        <v>1</v>
      </c>
      <c r="BB382" s="52">
        <f>'Details and Calculations'!Y381</f>
        <v>2</v>
      </c>
      <c r="BC382" s="52">
        <f>'Details and Calculations'!AC381</f>
        <v>2</v>
      </c>
      <c r="BD382" s="52">
        <f>'Details and Calculations'!AK381</f>
        <v>2</v>
      </c>
      <c r="BE382" s="52">
        <f>'Details and Calculations'!AN381</f>
        <v>500</v>
      </c>
      <c r="BF382" s="52">
        <f>'Details and Calculations'!AP381</f>
        <v>15</v>
      </c>
      <c r="BG382" s="52" t="str">
        <f>'Details and Calculations'!AT381</f>
        <v xml:space="preserve"> </v>
      </c>
      <c r="BH382" s="52">
        <f>'Details and Calculations'!AY381</f>
        <v>2</v>
      </c>
      <c r="BI382" s="52">
        <f>'Details and Calculations'!BB381</f>
        <v>500</v>
      </c>
      <c r="BJ382" s="52">
        <f>'Details and Calculations'!BD381</f>
        <v>1</v>
      </c>
      <c r="BK382" s="52">
        <f>'Details and Calculations'!CA381</f>
        <v>3</v>
      </c>
      <c r="BL382" s="43">
        <f>'Details and Calculations'!AA381</f>
        <v>1</v>
      </c>
      <c r="BM382" s="43" t="str">
        <f>'Details and Calculations'!AB381</f>
        <v>"Springbox" --Intake Structure At A Spring</v>
      </c>
      <c r="BN382" s="43">
        <f>'Details and Calculations'!AD381</f>
        <v>2016</v>
      </c>
      <c r="BO382" s="43">
        <f>'Details and Calculations'!AJ381</f>
        <v>1</v>
      </c>
      <c r="BP382" s="43">
        <f>'Details and Calculations'!AL381</f>
        <v>2016</v>
      </c>
      <c r="BQ382" s="43">
        <f>'Details and Calculations'!AO381</f>
        <v>1</v>
      </c>
      <c r="BR382" s="43">
        <f>'Details and Calculations'!AQ381</f>
        <v>2016</v>
      </c>
      <c r="BS382" s="43">
        <f>'Details and Calculations'!AS381</f>
        <v>1</v>
      </c>
      <c r="BT382" s="43">
        <f>'Details and Calculations'!AV381</f>
        <v>2016</v>
      </c>
      <c r="BU382" s="43">
        <f>'Details and Calculations'!AX381</f>
        <v>1</v>
      </c>
      <c r="BV382" s="43">
        <f>'Details and Calculations'!AZ381</f>
        <v>2016</v>
      </c>
      <c r="BW382" s="43">
        <f>'Details and Calculations'!BC381</f>
        <v>1</v>
      </c>
      <c r="BX382" s="43">
        <f>'Details and Calculations'!BE381</f>
        <v>2016</v>
      </c>
      <c r="BY382" s="43">
        <f>'Details and Calculations'!BG381</f>
        <v>1</v>
      </c>
      <c r="BZ382" s="43">
        <f>'Details and Calculations'!BH381</f>
        <v>2016</v>
      </c>
      <c r="CA382" s="43">
        <f>'Details and Calculations'!BJ381</f>
        <v>1</v>
      </c>
      <c r="CB382" s="43" t="str">
        <f>'Details and Calculations'!BK381</f>
        <v>Filtration</v>
      </c>
      <c r="CC382" s="43">
        <f>'Details and Calculations'!BL381</f>
        <v>2016</v>
      </c>
      <c r="CD382" s="43">
        <f>'Details and Calculations'!BN381</f>
        <v>0</v>
      </c>
      <c r="CE382" s="43" t="str">
        <f>'Details and Calculations'!BO381</f>
        <v xml:space="preserve"> </v>
      </c>
      <c r="CF382" s="43">
        <f>'Details and Calculations'!BZ381</f>
        <v>1</v>
      </c>
      <c r="CG382" s="43">
        <f>'Details and Calculations'!CB381</f>
        <v>2016</v>
      </c>
      <c r="CH382" s="31"/>
      <c r="CI382" s="53"/>
    </row>
    <row r="383" spans="1:87" x14ac:dyDescent="0.3">
      <c r="A383" s="43">
        <f>'Details and Calculations'!A382</f>
        <v>2017</v>
      </c>
      <c r="B383" s="43" t="str">
        <f>'Details and Calculations'!C382</f>
        <v>Rwanda</v>
      </c>
      <c r="C383" s="43" t="str">
        <f>'Details and Calculations'!D382</f>
        <v>Rulindo</v>
      </c>
      <c r="D383" s="43" t="str">
        <f>'Details and Calculations'!E382</f>
        <v>Shyorongi</v>
      </c>
      <c r="E383" s="43" t="str">
        <f>'Details and Calculations'!F382</f>
        <v>Rubona</v>
      </c>
      <c r="F383" s="43" t="str">
        <f>'Details and Calculations'!G382</f>
        <v>Kigali</v>
      </c>
      <c r="G383" s="43" t="str">
        <f>'Details and Calculations'!H382</f>
        <v/>
      </c>
      <c r="H383" s="43" t="str">
        <f>'Details and Calculations'!I382</f>
        <v/>
      </c>
      <c r="I383" s="43" t="str">
        <f>'Details and Calculations'!J382</f>
        <v>Gisoro- Nyundo network</v>
      </c>
      <c r="J383" s="43">
        <f>'Details and Calculations'!K382</f>
        <v>220</v>
      </c>
      <c r="K383" s="43">
        <f>'Details and Calculations'!O382</f>
        <v>110</v>
      </c>
      <c r="L383" s="43" t="str">
        <f>'Details and Calculations'!P383</f>
        <v xml:space="preserve"> </v>
      </c>
      <c r="M383" s="43" t="str">
        <f>'Details and Calculations'!U382</f>
        <v>Piped Network -- Gravity Only</v>
      </c>
      <c r="N383" s="43">
        <f>'Details and Calculations'!V382</f>
        <v>2013</v>
      </c>
      <c r="O383" s="43" t="str">
        <f>'Details and Calculations'!W382</f>
        <v>Governement (District, Wasac) And Water For People</v>
      </c>
      <c r="P383" s="43" t="str">
        <f>'Details and Calculations'!X382</f>
        <v>Spring</v>
      </c>
      <c r="Q383" s="44" t="str">
        <f t="shared" si="156"/>
        <v>Low Risk</v>
      </c>
      <c r="R383" s="44" t="str">
        <f t="shared" si="157"/>
        <v>Low Risk</v>
      </c>
      <c r="S383" s="45" t="str">
        <f t="shared" si="158"/>
        <v>High Level of Service</v>
      </c>
      <c r="T383" s="62" t="str">
        <f t="shared" si="155"/>
        <v>Low Priority</v>
      </c>
      <c r="U383" s="46">
        <f t="shared" si="159"/>
        <v>8</v>
      </c>
      <c r="V383" s="28" t="str">
        <f t="shared" si="160"/>
        <v>Repair or Replace Components</v>
      </c>
      <c r="W383" s="47" t="str">
        <f t="shared" si="161"/>
        <v xml:space="preserve">Storage Tank, </v>
      </c>
      <c r="X383" s="27" t="str">
        <f t="shared" si="162"/>
        <v>Create Plan To Repair or Replace Components</v>
      </c>
      <c r="Y383" s="48">
        <f t="shared" si="163"/>
        <v>26</v>
      </c>
      <c r="Z383" s="48">
        <f t="shared" si="164"/>
        <v>16</v>
      </c>
      <c r="AA383" s="48">
        <f t="shared" si="165"/>
        <v>26</v>
      </c>
      <c r="AB383" s="48">
        <f t="shared" si="166"/>
        <v>16</v>
      </c>
      <c r="AC383" s="48">
        <f t="shared" si="167"/>
        <v>26</v>
      </c>
      <c r="AD383" s="48" t="str">
        <f t="shared" si="168"/>
        <v xml:space="preserve"> </v>
      </c>
      <c r="AE383" s="48" t="str">
        <f t="shared" si="169"/>
        <v xml:space="preserve"> </v>
      </c>
      <c r="AF383" s="48" t="str">
        <f t="shared" si="170"/>
        <v xml:space="preserve"> </v>
      </c>
      <c r="AG383" s="49" t="str">
        <f t="shared" si="171"/>
        <v/>
      </c>
      <c r="AH383" s="48">
        <f t="shared" si="172"/>
        <v>16</v>
      </c>
      <c r="AI383" s="50">
        <f>'Details and Calculations'!AE382</f>
        <v>1</v>
      </c>
      <c r="AJ383" s="50">
        <f>'Details and Calculations'!AM382</f>
        <v>1</v>
      </c>
      <c r="AK383" s="50">
        <f>'Details and Calculations'!AR382</f>
        <v>2</v>
      </c>
      <c r="AL383" s="50">
        <f>'Details and Calculations'!AW382</f>
        <v>1</v>
      </c>
      <c r="AM383" s="50">
        <f>'Details and Calculations'!BA382</f>
        <v>1</v>
      </c>
      <c r="AN383" s="50" t="str">
        <f>'Details and Calculations'!BF382</f>
        <v xml:space="preserve"> </v>
      </c>
      <c r="AO383" s="50" t="str">
        <f>'Details and Calculations'!BI382</f>
        <v xml:space="preserve"> </v>
      </c>
      <c r="AP383" s="50" t="str">
        <f>'Details and Calculations'!BM382</f>
        <v xml:space="preserve"> </v>
      </c>
      <c r="AQ383" s="50" t="str">
        <f>'Details and Calculations'!BP382</f>
        <v xml:space="preserve"> </v>
      </c>
      <c r="AR383" s="50">
        <f>'Details and Calculations'!CC382</f>
        <v>1</v>
      </c>
      <c r="AS383" s="50">
        <f>'Details and Calculations'!CJ382</f>
        <v>1</v>
      </c>
      <c r="AT383" s="51">
        <f>'Details and Calculations'!T382</f>
        <v>1</v>
      </c>
      <c r="AU383" s="51">
        <f>'Details and Calculations'!Z382</f>
        <v>1</v>
      </c>
      <c r="AV383" s="51">
        <f>'Details and Calculations'!S382</f>
        <v>1</v>
      </c>
      <c r="AW383" s="51">
        <f>'Details and Calculations'!AI382</f>
        <v>1</v>
      </c>
      <c r="AX383" s="51">
        <f>'Details and Calculations'!BY382</f>
        <v>1</v>
      </c>
      <c r="AY383" s="51">
        <f>'Details and Calculations'!CG382</f>
        <v>1</v>
      </c>
      <c r="AZ383" s="51">
        <f>'Details and Calculations'!CI382</f>
        <v>1</v>
      </c>
      <c r="BA383" s="51">
        <f t="shared" si="173"/>
        <v>1</v>
      </c>
      <c r="BB383" s="52">
        <f>'Details and Calculations'!Y382</f>
        <v>1</v>
      </c>
      <c r="BC383" s="52">
        <f>'Details and Calculations'!AC382</f>
        <v>1</v>
      </c>
      <c r="BD383" s="52">
        <f>'Details and Calculations'!AK382</f>
        <v>1</v>
      </c>
      <c r="BE383" s="52">
        <f>'Details and Calculations'!AN382</f>
        <v>30</v>
      </c>
      <c r="BF383" s="52">
        <f>'Details and Calculations'!AP382</f>
        <v>6</v>
      </c>
      <c r="BG383" s="52">
        <f>'Details and Calculations'!AT382</f>
        <v>10</v>
      </c>
      <c r="BH383" s="52">
        <f>'Details and Calculations'!AY382</f>
        <v>2</v>
      </c>
      <c r="BI383" s="52">
        <f>'Details and Calculations'!BB382</f>
        <v>7000</v>
      </c>
      <c r="BJ383" s="52" t="str">
        <f>'Details and Calculations'!BD382</f>
        <v xml:space="preserve"> </v>
      </c>
      <c r="BK383" s="52">
        <f>'Details and Calculations'!CA382</f>
        <v>1</v>
      </c>
      <c r="BL383" s="43">
        <f>'Details and Calculations'!AA382</f>
        <v>1</v>
      </c>
      <c r="BM383" s="43" t="str">
        <f>'Details and Calculations'!AB382</f>
        <v>"Springbox" --Intake Structure At A Spring</v>
      </c>
      <c r="BN383" s="43">
        <f>'Details and Calculations'!AD382</f>
        <v>2013</v>
      </c>
      <c r="BO383" s="43">
        <f>'Details and Calculations'!AJ382</f>
        <v>1</v>
      </c>
      <c r="BP383" s="43">
        <f>'Details and Calculations'!AL382</f>
        <v>2013</v>
      </c>
      <c r="BQ383" s="43">
        <f>'Details and Calculations'!AO382</f>
        <v>1</v>
      </c>
      <c r="BR383" s="43">
        <f>'Details and Calculations'!AQ382</f>
        <v>2013</v>
      </c>
      <c r="BS383" s="43">
        <f>'Details and Calculations'!AS382</f>
        <v>1</v>
      </c>
      <c r="BT383" s="43">
        <f>'Details and Calculations'!AV382</f>
        <v>2013</v>
      </c>
      <c r="BU383" s="43">
        <f>'Details and Calculations'!AX382</f>
        <v>1</v>
      </c>
      <c r="BV383" s="43">
        <f>'Details and Calculations'!AZ382</f>
        <v>2013</v>
      </c>
      <c r="BW383" s="43">
        <f>'Details and Calculations'!BC382</f>
        <v>0</v>
      </c>
      <c r="BX383" s="43" t="str">
        <f>'Details and Calculations'!BE382</f>
        <v xml:space="preserve"> </v>
      </c>
      <c r="BY383" s="43" t="str">
        <f>'Details and Calculations'!BG382</f>
        <v xml:space="preserve"> </v>
      </c>
      <c r="BZ383" s="43" t="str">
        <f>'Details and Calculations'!BH382</f>
        <v xml:space="preserve"> </v>
      </c>
      <c r="CA383" s="43">
        <f>'Details and Calculations'!BJ382</f>
        <v>0</v>
      </c>
      <c r="CB383" s="43" t="str">
        <f>'Details and Calculations'!BK382</f>
        <v/>
      </c>
      <c r="CC383" s="43" t="str">
        <f>'Details and Calculations'!BL382</f>
        <v xml:space="preserve"> </v>
      </c>
      <c r="CD383" s="43" t="str">
        <f>'Details and Calculations'!BN382</f>
        <v xml:space="preserve"> </v>
      </c>
      <c r="CE383" s="43" t="str">
        <f>'Details and Calculations'!BO382</f>
        <v xml:space="preserve"> </v>
      </c>
      <c r="CF383" s="43">
        <f>'Details and Calculations'!BZ382</f>
        <v>1</v>
      </c>
      <c r="CG383" s="43">
        <f>'Details and Calculations'!CB382</f>
        <v>2013</v>
      </c>
      <c r="CH383" s="31"/>
      <c r="CI383" s="53"/>
    </row>
    <row r="384" spans="1:87" x14ac:dyDescent="0.3">
      <c r="A384" s="43">
        <f>'Details and Calculations'!A383</f>
        <v>2017</v>
      </c>
      <c r="B384" s="43" t="str">
        <f>'Details and Calculations'!C383</f>
        <v>Rwanda</v>
      </c>
      <c r="C384" s="43" t="str">
        <f>'Details and Calculations'!D383</f>
        <v>Rulindo</v>
      </c>
      <c r="D384" s="43" t="str">
        <f>'Details and Calculations'!E383</f>
        <v>Cyinzuzi</v>
      </c>
      <c r="E384" s="43" t="str">
        <f>'Details and Calculations'!F383</f>
        <v>Budakiranya</v>
      </c>
      <c r="F384" s="43" t="str">
        <f>'Details and Calculations'!G383</f>
        <v>Gatagara</v>
      </c>
      <c r="G384" s="43" t="str">
        <f>'Details and Calculations'!H383</f>
        <v/>
      </c>
      <c r="H384" s="43" t="str">
        <f>'Details and Calculations'!I383</f>
        <v/>
      </c>
      <c r="I384" s="43" t="str">
        <f>'Details and Calculations'!J383</f>
        <v>0</v>
      </c>
      <c r="J384" s="43">
        <f>'Details and Calculations'!K383</f>
        <v>725</v>
      </c>
      <c r="K384" s="43">
        <f>'Details and Calculations'!O383</f>
        <v>725</v>
      </c>
      <c r="L384" s="43" t="str">
        <f>'Details and Calculations'!P384</f>
        <v xml:space="preserve"> </v>
      </c>
      <c r="M384" s="43" t="str">
        <f>'Details and Calculations'!U383</f>
        <v>Piped Network With Pump</v>
      </c>
      <c r="N384" s="43">
        <f>'Details and Calculations'!V383</f>
        <v>2016</v>
      </c>
      <c r="O384" s="43" t="str">
        <f>'Details and Calculations'!W383</f>
        <v>Governement (District, Wasac) And Water For People</v>
      </c>
      <c r="P384" s="43" t="str">
        <f>'Details and Calculations'!X383</f>
        <v>Spring</v>
      </c>
      <c r="Q384" s="44" t="str">
        <f t="shared" si="156"/>
        <v>Low Risk</v>
      </c>
      <c r="R384" s="44" t="str">
        <f t="shared" si="157"/>
        <v>Low Risk</v>
      </c>
      <c r="S384" s="45" t="str">
        <f t="shared" si="158"/>
        <v>Intermediate Level of Service</v>
      </c>
      <c r="T384" s="62" t="str">
        <f t="shared" si="155"/>
        <v>Low Priority</v>
      </c>
      <c r="U384" s="46">
        <f t="shared" si="159"/>
        <v>7</v>
      </c>
      <c r="V384" s="28" t="str">
        <f t="shared" si="160"/>
        <v>Perform Routine Preventative Maintenance</v>
      </c>
      <c r="W384" s="47" t="str">
        <f t="shared" si="161"/>
        <v/>
      </c>
      <c r="X384" s="27" t="str">
        <f t="shared" si="162"/>
        <v>Maintain O&amp;M and Routine Monitoring</v>
      </c>
      <c r="Y384" s="48">
        <f t="shared" si="163"/>
        <v>29</v>
      </c>
      <c r="Z384" s="48">
        <f t="shared" si="164"/>
        <v>19</v>
      </c>
      <c r="AA384" s="48">
        <f t="shared" si="165"/>
        <v>29</v>
      </c>
      <c r="AB384" s="48">
        <f t="shared" si="166"/>
        <v>19</v>
      </c>
      <c r="AC384" s="48">
        <f t="shared" si="167"/>
        <v>29</v>
      </c>
      <c r="AD384" s="48">
        <f t="shared" si="168"/>
        <v>6</v>
      </c>
      <c r="AE384" s="48">
        <f t="shared" si="169"/>
        <v>19</v>
      </c>
      <c r="AF384" s="48" t="str">
        <f t="shared" si="170"/>
        <v xml:space="preserve"> </v>
      </c>
      <c r="AG384" s="49" t="str">
        <f t="shared" si="171"/>
        <v/>
      </c>
      <c r="AH384" s="48">
        <f t="shared" si="172"/>
        <v>19</v>
      </c>
      <c r="AI384" s="50">
        <f>'Details and Calculations'!AE383</f>
        <v>1</v>
      </c>
      <c r="AJ384" s="50">
        <f>'Details and Calculations'!AM383</f>
        <v>1</v>
      </c>
      <c r="AK384" s="50">
        <f>'Details and Calculations'!AR383</f>
        <v>1</v>
      </c>
      <c r="AL384" s="50">
        <f>'Details and Calculations'!AW383</f>
        <v>1</v>
      </c>
      <c r="AM384" s="50">
        <f>'Details and Calculations'!BA383</f>
        <v>1</v>
      </c>
      <c r="AN384" s="50">
        <f>'Details and Calculations'!BF383</f>
        <v>1</v>
      </c>
      <c r="AO384" s="50">
        <f>'Details and Calculations'!BI383</f>
        <v>1</v>
      </c>
      <c r="AP384" s="50" t="str">
        <f>'Details and Calculations'!BM383</f>
        <v xml:space="preserve"> </v>
      </c>
      <c r="AQ384" s="50" t="str">
        <f>'Details and Calculations'!BP383</f>
        <v xml:space="preserve"> </v>
      </c>
      <c r="AR384" s="50">
        <f>'Details and Calculations'!CC383</f>
        <v>1</v>
      </c>
      <c r="AS384" s="50">
        <f>'Details and Calculations'!CJ383</f>
        <v>1</v>
      </c>
      <c r="AT384" s="51">
        <f>'Details and Calculations'!T383</f>
        <v>1</v>
      </c>
      <c r="AU384" s="51">
        <f>'Details and Calculations'!Z383</f>
        <v>1</v>
      </c>
      <c r="AV384" s="51">
        <f>'Details and Calculations'!S383</f>
        <v>0</v>
      </c>
      <c r="AW384" s="51">
        <f>'Details and Calculations'!AI383</f>
        <v>1</v>
      </c>
      <c r="AX384" s="51">
        <f>'Details and Calculations'!BY383</f>
        <v>1</v>
      </c>
      <c r="AY384" s="51">
        <f>'Details and Calculations'!CG383</f>
        <v>1</v>
      </c>
      <c r="AZ384" s="51">
        <f>'Details and Calculations'!CI383</f>
        <v>1</v>
      </c>
      <c r="BA384" s="51">
        <f t="shared" si="173"/>
        <v>1</v>
      </c>
      <c r="BB384" s="52">
        <f>'Details and Calculations'!Y383</f>
        <v>2</v>
      </c>
      <c r="BC384" s="52">
        <f>'Details and Calculations'!AC383</f>
        <v>1</v>
      </c>
      <c r="BD384" s="52">
        <f>'Details and Calculations'!AK383</f>
        <v>1</v>
      </c>
      <c r="BE384" s="52">
        <f>'Details and Calculations'!AN383</f>
        <v>35000</v>
      </c>
      <c r="BF384" s="52">
        <f>'Details and Calculations'!AP383</f>
        <v>10</v>
      </c>
      <c r="BG384" s="52">
        <f>'Details and Calculations'!AT383</f>
        <v>6</v>
      </c>
      <c r="BH384" s="52">
        <f>'Details and Calculations'!AY383</f>
        <v>1</v>
      </c>
      <c r="BI384" s="52">
        <f>'Details and Calculations'!BB383</f>
        <v>35000</v>
      </c>
      <c r="BJ384" s="52">
        <f>'Details and Calculations'!BD383</f>
        <v>3</v>
      </c>
      <c r="BK384" s="52">
        <f>'Details and Calculations'!CA383</f>
        <v>1</v>
      </c>
      <c r="BL384" s="43">
        <f>'Details and Calculations'!AA383</f>
        <v>1</v>
      </c>
      <c r="BM384" s="43" t="str">
        <f>'Details and Calculations'!AB383</f>
        <v/>
      </c>
      <c r="BN384" s="43">
        <f>'Details and Calculations'!AD383</f>
        <v>2016</v>
      </c>
      <c r="BO384" s="43">
        <f>'Details and Calculations'!AJ383</f>
        <v>1</v>
      </c>
      <c r="BP384" s="43">
        <f>'Details and Calculations'!AL383</f>
        <v>2016</v>
      </c>
      <c r="BQ384" s="43">
        <f>'Details and Calculations'!AO383</f>
        <v>1</v>
      </c>
      <c r="BR384" s="43">
        <f>'Details and Calculations'!AQ383</f>
        <v>2016</v>
      </c>
      <c r="BS384" s="43">
        <f>'Details and Calculations'!AS383</f>
        <v>1</v>
      </c>
      <c r="BT384" s="43">
        <f>'Details and Calculations'!AV383</f>
        <v>2016</v>
      </c>
      <c r="BU384" s="43">
        <f>'Details and Calculations'!AX383</f>
        <v>1</v>
      </c>
      <c r="BV384" s="43">
        <f>'Details and Calculations'!AZ383</f>
        <v>2016</v>
      </c>
      <c r="BW384" s="43">
        <f>'Details and Calculations'!BC383</f>
        <v>1</v>
      </c>
      <c r="BX384" s="43">
        <f>'Details and Calculations'!BE383</f>
        <v>2016</v>
      </c>
      <c r="BY384" s="43">
        <f>'Details and Calculations'!BG383</f>
        <v>1</v>
      </c>
      <c r="BZ384" s="43">
        <f>'Details and Calculations'!BH383</f>
        <v>2016</v>
      </c>
      <c r="CA384" s="43">
        <f>'Details and Calculations'!BJ383</f>
        <v>0</v>
      </c>
      <c r="CB384" s="43" t="str">
        <f>'Details and Calculations'!BK383</f>
        <v/>
      </c>
      <c r="CC384" s="43" t="str">
        <f>'Details and Calculations'!BL383</f>
        <v xml:space="preserve"> </v>
      </c>
      <c r="CD384" s="43" t="str">
        <f>'Details and Calculations'!BN383</f>
        <v xml:space="preserve"> </v>
      </c>
      <c r="CE384" s="43" t="str">
        <f>'Details and Calculations'!BO383</f>
        <v xml:space="preserve"> </v>
      </c>
      <c r="CF384" s="43">
        <f>'Details and Calculations'!BZ383</f>
        <v>1</v>
      </c>
      <c r="CG384" s="43">
        <f>'Details and Calculations'!CB383</f>
        <v>2016</v>
      </c>
      <c r="CH384" s="31"/>
      <c r="CI384" s="53"/>
    </row>
    <row r="385" spans="1:87" x14ac:dyDescent="0.3">
      <c r="A385" s="43">
        <f>'Details and Calculations'!A384</f>
        <v>2017</v>
      </c>
      <c r="B385" s="43" t="str">
        <f>'Details and Calculations'!C384</f>
        <v>Rwanda</v>
      </c>
      <c r="C385" s="43" t="str">
        <f>'Details and Calculations'!D384</f>
        <v>Rulindo</v>
      </c>
      <c r="D385" s="43" t="str">
        <f>'Details and Calculations'!E384</f>
        <v>Bushoki</v>
      </c>
      <c r="E385" s="43" t="str">
        <f>'Details and Calculations'!F384</f>
        <v>Mukoto</v>
      </c>
      <c r="F385" s="43" t="str">
        <f>'Details and Calculations'!G384</f>
        <v>Rusave</v>
      </c>
      <c r="G385" s="43" t="str">
        <f>'Details and Calculations'!H384</f>
        <v/>
      </c>
      <c r="H385" s="43" t="str">
        <f>'Details and Calculations'!I384</f>
        <v/>
      </c>
      <c r="I385" s="43" t="str">
        <f>'Details and Calculations'!J384</f>
        <v>Rusave water point/Tare-Rusiga pumping</v>
      </c>
      <c r="J385" s="43">
        <f>'Details and Calculations'!K384</f>
        <v>101</v>
      </c>
      <c r="K385" s="43">
        <f>'Details and Calculations'!O384</f>
        <v>101</v>
      </c>
      <c r="L385" s="43">
        <f>'Details and Calculations'!P385</f>
        <v>92</v>
      </c>
      <c r="M385" s="43" t="str">
        <f>'Details and Calculations'!U384</f>
        <v>Piped Network With Pump</v>
      </c>
      <c r="N385" s="43">
        <f>'Details and Calculations'!V384</f>
        <v>2015</v>
      </c>
      <c r="O385" s="43" t="str">
        <f>'Details and Calculations'!W384</f>
        <v>Governement (District, Wasac) And Water For People</v>
      </c>
      <c r="P385" s="43" t="str">
        <f>'Details and Calculations'!X384</f>
        <v>Spring</v>
      </c>
      <c r="Q385" s="44" t="str">
        <f t="shared" si="156"/>
        <v>Low Risk</v>
      </c>
      <c r="R385" s="44" t="str">
        <f t="shared" si="157"/>
        <v>Low Risk</v>
      </c>
      <c r="S385" s="45" t="str">
        <f t="shared" si="158"/>
        <v>Intermediate Level of Service</v>
      </c>
      <c r="T385" s="62" t="str">
        <f t="shared" si="155"/>
        <v>Low Priority</v>
      </c>
      <c r="U385" s="46">
        <f t="shared" si="159"/>
        <v>7</v>
      </c>
      <c r="V385" s="28" t="str">
        <f t="shared" si="160"/>
        <v>Perform Routine Preventative Maintenance</v>
      </c>
      <c r="W385" s="47" t="str">
        <f t="shared" si="161"/>
        <v/>
      </c>
      <c r="X385" s="27" t="str">
        <f t="shared" si="162"/>
        <v>Maintain O&amp;M and Routine Monitoring</v>
      </c>
      <c r="Y385" s="48">
        <f t="shared" si="163"/>
        <v>28</v>
      </c>
      <c r="Z385" s="48">
        <f t="shared" si="164"/>
        <v>18</v>
      </c>
      <c r="AA385" s="48" t="str">
        <f t="shared" si="165"/>
        <v xml:space="preserve"> </v>
      </c>
      <c r="AB385" s="48" t="str">
        <f t="shared" si="166"/>
        <v xml:space="preserve"> </v>
      </c>
      <c r="AC385" s="48">
        <f t="shared" si="167"/>
        <v>28</v>
      </c>
      <c r="AD385" s="48">
        <f t="shared" si="168"/>
        <v>5</v>
      </c>
      <c r="AE385" s="48">
        <f t="shared" si="169"/>
        <v>18</v>
      </c>
      <c r="AF385" s="48" t="str">
        <f t="shared" si="170"/>
        <v xml:space="preserve"> </v>
      </c>
      <c r="AG385" s="49" t="str">
        <f t="shared" si="171"/>
        <v/>
      </c>
      <c r="AH385" s="48">
        <f t="shared" si="172"/>
        <v>18</v>
      </c>
      <c r="AI385" s="50">
        <f>'Details and Calculations'!AE384</f>
        <v>1</v>
      </c>
      <c r="AJ385" s="50">
        <f>'Details and Calculations'!AM384</f>
        <v>1</v>
      </c>
      <c r="AK385" s="50" t="str">
        <f>'Details and Calculations'!AR384</f>
        <v xml:space="preserve"> </v>
      </c>
      <c r="AL385" s="50" t="str">
        <f>'Details and Calculations'!AW384</f>
        <v xml:space="preserve"> </v>
      </c>
      <c r="AM385" s="50">
        <f>'Details and Calculations'!BA384</f>
        <v>1</v>
      </c>
      <c r="AN385" s="50">
        <f>'Details and Calculations'!BF384</f>
        <v>1</v>
      </c>
      <c r="AO385" s="50">
        <f>'Details and Calculations'!BI384</f>
        <v>1</v>
      </c>
      <c r="AP385" s="50" t="str">
        <f>'Details and Calculations'!BM384</f>
        <v xml:space="preserve"> </v>
      </c>
      <c r="AQ385" s="50" t="str">
        <f>'Details and Calculations'!BP384</f>
        <v xml:space="preserve"> </v>
      </c>
      <c r="AR385" s="50">
        <f>'Details and Calculations'!CC384</f>
        <v>1</v>
      </c>
      <c r="AS385" s="50">
        <f>'Details and Calculations'!CJ384</f>
        <v>1</v>
      </c>
      <c r="AT385" s="51">
        <f>'Details and Calculations'!T384</f>
        <v>1</v>
      </c>
      <c r="AU385" s="51">
        <f>'Details and Calculations'!Z384</f>
        <v>1</v>
      </c>
      <c r="AV385" s="51">
        <f>'Details and Calculations'!S384</f>
        <v>0</v>
      </c>
      <c r="AW385" s="51">
        <f>'Details and Calculations'!AI384</f>
        <v>1</v>
      </c>
      <c r="AX385" s="51">
        <f>'Details and Calculations'!BY384</f>
        <v>1</v>
      </c>
      <c r="AY385" s="51">
        <f>'Details and Calculations'!CG384</f>
        <v>1</v>
      </c>
      <c r="AZ385" s="51">
        <f>'Details and Calculations'!CI384</f>
        <v>1</v>
      </c>
      <c r="BA385" s="51">
        <f t="shared" si="173"/>
        <v>1</v>
      </c>
      <c r="BB385" s="52">
        <f>'Details and Calculations'!Y384</f>
        <v>8</v>
      </c>
      <c r="BC385" s="52">
        <f>'Details and Calculations'!AC384</f>
        <v>8</v>
      </c>
      <c r="BD385" s="52">
        <f>'Details and Calculations'!AK384</f>
        <v>1</v>
      </c>
      <c r="BE385" s="52">
        <f>'Details and Calculations'!AN384</f>
        <v>4000</v>
      </c>
      <c r="BF385" s="52" t="str">
        <f>'Details and Calculations'!AP384</f>
        <v xml:space="preserve"> </v>
      </c>
      <c r="BG385" s="52" t="str">
        <f>'Details and Calculations'!AT384</f>
        <v xml:space="preserve"> </v>
      </c>
      <c r="BH385" s="52">
        <f>'Details and Calculations'!AY384</f>
        <v>1</v>
      </c>
      <c r="BI385" s="52">
        <f>'Details and Calculations'!BB384</f>
        <v>8000</v>
      </c>
      <c r="BJ385" s="52">
        <f>'Details and Calculations'!BD384</f>
        <v>2</v>
      </c>
      <c r="BK385" s="52">
        <f>'Details and Calculations'!CA384</f>
        <v>2</v>
      </c>
      <c r="BL385" s="43">
        <f>'Details and Calculations'!AA384</f>
        <v>1</v>
      </c>
      <c r="BM385" s="43" t="str">
        <f>'Details and Calculations'!AB384</f>
        <v>"Springbox" --Intake Structure At A Spring</v>
      </c>
      <c r="BN385" s="43">
        <f>'Details and Calculations'!AD384</f>
        <v>2015</v>
      </c>
      <c r="BO385" s="43">
        <f>'Details and Calculations'!AJ384</f>
        <v>1</v>
      </c>
      <c r="BP385" s="43">
        <f>'Details and Calculations'!AL384</f>
        <v>2015</v>
      </c>
      <c r="BQ385" s="43">
        <f>'Details and Calculations'!AO384</f>
        <v>0</v>
      </c>
      <c r="BR385" s="43" t="str">
        <f>'Details and Calculations'!AQ384</f>
        <v xml:space="preserve"> </v>
      </c>
      <c r="BS385" s="43">
        <f>'Details and Calculations'!AS384</f>
        <v>0</v>
      </c>
      <c r="BT385" s="43" t="str">
        <f>'Details and Calculations'!AV384</f>
        <v xml:space="preserve"> </v>
      </c>
      <c r="BU385" s="43">
        <f>'Details and Calculations'!AX384</f>
        <v>1</v>
      </c>
      <c r="BV385" s="43">
        <f>'Details and Calculations'!AZ384</f>
        <v>2015</v>
      </c>
      <c r="BW385" s="43">
        <f>'Details and Calculations'!BC384</f>
        <v>1</v>
      </c>
      <c r="BX385" s="43">
        <f>'Details and Calculations'!BE384</f>
        <v>2015</v>
      </c>
      <c r="BY385" s="43">
        <f>'Details and Calculations'!BG384</f>
        <v>1</v>
      </c>
      <c r="BZ385" s="43">
        <f>'Details and Calculations'!BH384</f>
        <v>2015</v>
      </c>
      <c r="CA385" s="43">
        <f>'Details and Calculations'!BJ384</f>
        <v>0</v>
      </c>
      <c r="CB385" s="43" t="str">
        <f>'Details and Calculations'!BK384</f>
        <v/>
      </c>
      <c r="CC385" s="43" t="str">
        <f>'Details and Calculations'!BL384</f>
        <v xml:space="preserve"> </v>
      </c>
      <c r="CD385" s="43" t="str">
        <f>'Details and Calculations'!BN384</f>
        <v xml:space="preserve"> </v>
      </c>
      <c r="CE385" s="43" t="str">
        <f>'Details and Calculations'!BO384</f>
        <v xml:space="preserve"> </v>
      </c>
      <c r="CF385" s="43">
        <f>'Details and Calculations'!BZ384</f>
        <v>1</v>
      </c>
      <c r="CG385" s="43">
        <f>'Details and Calculations'!CB384</f>
        <v>2015</v>
      </c>
      <c r="CH385" s="31"/>
      <c r="CI385" s="53"/>
    </row>
    <row r="386" spans="1:87" x14ac:dyDescent="0.3">
      <c r="A386" s="43">
        <f>'Details and Calculations'!A385</f>
        <v>2017</v>
      </c>
      <c r="B386" s="43" t="str">
        <f>'Details and Calculations'!C385</f>
        <v>Rwanda</v>
      </c>
      <c r="C386" s="43" t="str">
        <f>'Details and Calculations'!D385</f>
        <v>Rulindo</v>
      </c>
      <c r="D386" s="43" t="str">
        <f>'Details and Calculations'!E385</f>
        <v>Shyorongi</v>
      </c>
      <c r="E386" s="43" t="str">
        <f>'Details and Calculations'!F385</f>
        <v>Muvumu</v>
      </c>
      <c r="F386" s="43" t="str">
        <f>'Details and Calculations'!G385</f>
        <v>Mukumba</v>
      </c>
      <c r="G386" s="43" t="str">
        <f>'Details and Calculations'!H385</f>
        <v/>
      </c>
      <c r="H386" s="43" t="str">
        <f>'Details and Calculations'!I385</f>
        <v/>
      </c>
      <c r="I386" s="43" t="str">
        <f>'Details and Calculations'!J385</f>
        <v>Bitete-Muvumu</v>
      </c>
      <c r="J386" s="43">
        <f>'Details and Calculations'!K385</f>
        <v>92</v>
      </c>
      <c r="K386" s="43" t="str">
        <f>'Details and Calculations'!O385</f>
        <v xml:space="preserve"> </v>
      </c>
      <c r="L386" s="43">
        <f>'Details and Calculations'!P386</f>
        <v>93</v>
      </c>
      <c r="M386" s="43" t="str">
        <f>'Details and Calculations'!U385</f>
        <v>Piped Network -- Gravity Only</v>
      </c>
      <c r="N386" s="43">
        <f>'Details and Calculations'!V385</f>
        <v>2013</v>
      </c>
      <c r="O386" s="43" t="str">
        <f>'Details and Calculations'!W385</f>
        <v>Governement (District, Wasac) And Water For People</v>
      </c>
      <c r="P386" s="43" t="str">
        <f>'Details and Calculations'!X385</f>
        <v>Spring</v>
      </c>
      <c r="Q386" s="44" t="str">
        <f t="shared" si="156"/>
        <v>Low Risk</v>
      </c>
      <c r="R386" s="44" t="str">
        <f t="shared" si="157"/>
        <v>High Risk</v>
      </c>
      <c r="S386" s="45" t="str">
        <f t="shared" si="158"/>
        <v>Intermediate Level of Service</v>
      </c>
      <c r="T386" s="62" t="str">
        <f t="shared" si="155"/>
        <v>High Priority</v>
      </c>
      <c r="U386" s="46">
        <f t="shared" si="159"/>
        <v>6</v>
      </c>
      <c r="V386" s="28" t="str">
        <f t="shared" si="160"/>
        <v>Major Repairs or Replace System</v>
      </c>
      <c r="W386" s="47" t="str">
        <f t="shared" si="161"/>
        <v/>
      </c>
      <c r="X386" s="27" t="str">
        <f t="shared" si="162"/>
        <v>Further Technical Diagnostic Needed</v>
      </c>
      <c r="Y386" s="48">
        <f t="shared" si="163"/>
        <v>26</v>
      </c>
      <c r="Z386" s="48">
        <f t="shared" si="164"/>
        <v>16</v>
      </c>
      <c r="AA386" s="48">
        <f t="shared" si="165"/>
        <v>26</v>
      </c>
      <c r="AB386" s="48">
        <f t="shared" si="166"/>
        <v>16</v>
      </c>
      <c r="AC386" s="48">
        <f t="shared" si="167"/>
        <v>26</v>
      </c>
      <c r="AD386" s="48" t="str">
        <f t="shared" si="168"/>
        <v xml:space="preserve"> </v>
      </c>
      <c r="AE386" s="48" t="str">
        <f t="shared" si="169"/>
        <v xml:space="preserve"> </v>
      </c>
      <c r="AF386" s="48" t="str">
        <f t="shared" si="170"/>
        <v xml:space="preserve"> </v>
      </c>
      <c r="AG386" s="49" t="str">
        <f t="shared" si="171"/>
        <v/>
      </c>
      <c r="AH386" s="48">
        <f t="shared" si="172"/>
        <v>16</v>
      </c>
      <c r="AI386" s="50">
        <f>'Details and Calculations'!AE385</f>
        <v>1</v>
      </c>
      <c r="AJ386" s="50">
        <f>'Details and Calculations'!AM385</f>
        <v>2</v>
      </c>
      <c r="AK386" s="50">
        <f>'Details and Calculations'!AR385</f>
        <v>1</v>
      </c>
      <c r="AL386" s="50">
        <f>'Details and Calculations'!AW385</f>
        <v>2</v>
      </c>
      <c r="AM386" s="50">
        <f>'Details and Calculations'!BA385</f>
        <v>1</v>
      </c>
      <c r="AN386" s="50" t="str">
        <f>'Details and Calculations'!BF385</f>
        <v xml:space="preserve"> </v>
      </c>
      <c r="AO386" s="50" t="str">
        <f>'Details and Calculations'!BI385</f>
        <v xml:space="preserve"> </v>
      </c>
      <c r="AP386" s="50" t="str">
        <f>'Details and Calculations'!BM385</f>
        <v xml:space="preserve"> </v>
      </c>
      <c r="AQ386" s="50" t="str">
        <f>'Details and Calculations'!BP385</f>
        <v xml:space="preserve"> </v>
      </c>
      <c r="AR386" s="50">
        <f>'Details and Calculations'!CC385</f>
        <v>3</v>
      </c>
      <c r="AS386" s="50">
        <f>'Details and Calculations'!CJ385</f>
        <v>2</v>
      </c>
      <c r="AT386" s="51">
        <f>'Details and Calculations'!T385</f>
        <v>1</v>
      </c>
      <c r="AU386" s="51">
        <f>'Details and Calculations'!Z385</f>
        <v>1</v>
      </c>
      <c r="AV386" s="51">
        <f>'Details and Calculations'!S385</f>
        <v>1</v>
      </c>
      <c r="AW386" s="51">
        <f>'Details and Calculations'!AI385</f>
        <v>0</v>
      </c>
      <c r="AX386" s="51">
        <f>'Details and Calculations'!BY385</f>
        <v>1</v>
      </c>
      <c r="AY386" s="51">
        <f>'Details and Calculations'!CG385</f>
        <v>1</v>
      </c>
      <c r="AZ386" s="51">
        <f>'Details and Calculations'!CI385</f>
        <v>1</v>
      </c>
      <c r="BA386" s="51">
        <f t="shared" si="173"/>
        <v>0</v>
      </c>
      <c r="BB386" s="52">
        <f>'Details and Calculations'!Y385</f>
        <v>3</v>
      </c>
      <c r="BC386" s="52">
        <f>'Details and Calculations'!AC385</f>
        <v>1</v>
      </c>
      <c r="BD386" s="52">
        <f>'Details and Calculations'!AK385</f>
        <v>1</v>
      </c>
      <c r="BE386" s="52">
        <f>'Details and Calculations'!AN385</f>
        <v>1000</v>
      </c>
      <c r="BF386" s="52">
        <f>'Details and Calculations'!AP385</f>
        <v>4</v>
      </c>
      <c r="BG386" s="52">
        <f>'Details and Calculations'!AT385</f>
        <v>6</v>
      </c>
      <c r="BH386" s="52">
        <f>'Details and Calculations'!AY385</f>
        <v>1</v>
      </c>
      <c r="BI386" s="52">
        <f>'Details and Calculations'!BB385</f>
        <v>4000</v>
      </c>
      <c r="BJ386" s="52" t="str">
        <f>'Details and Calculations'!BD385</f>
        <v xml:space="preserve"> </v>
      </c>
      <c r="BK386" s="52">
        <f>'Details and Calculations'!CA385</f>
        <v>1</v>
      </c>
      <c r="BL386" s="43">
        <f>'Details and Calculations'!AA385</f>
        <v>1</v>
      </c>
      <c r="BM386" s="43" t="str">
        <f>'Details and Calculations'!AB385</f>
        <v>"Springbox" --Intake Structure At A Spring</v>
      </c>
      <c r="BN386" s="43">
        <f>'Details and Calculations'!AD385</f>
        <v>2013</v>
      </c>
      <c r="BO386" s="43">
        <f>'Details and Calculations'!AJ385</f>
        <v>1</v>
      </c>
      <c r="BP386" s="43">
        <f>'Details and Calculations'!AL385</f>
        <v>2013</v>
      </c>
      <c r="BQ386" s="43">
        <f>'Details and Calculations'!AO385</f>
        <v>1</v>
      </c>
      <c r="BR386" s="43">
        <f>'Details and Calculations'!AQ385</f>
        <v>2013</v>
      </c>
      <c r="BS386" s="43">
        <f>'Details and Calculations'!AS385</f>
        <v>1</v>
      </c>
      <c r="BT386" s="43">
        <f>'Details and Calculations'!AV385</f>
        <v>2013</v>
      </c>
      <c r="BU386" s="43">
        <f>'Details and Calculations'!AX385</f>
        <v>1</v>
      </c>
      <c r="BV386" s="43">
        <f>'Details and Calculations'!AZ385</f>
        <v>2013</v>
      </c>
      <c r="BW386" s="43">
        <f>'Details and Calculations'!BC385</f>
        <v>0</v>
      </c>
      <c r="BX386" s="43" t="str">
        <f>'Details and Calculations'!BE385</f>
        <v xml:space="preserve"> </v>
      </c>
      <c r="BY386" s="43" t="str">
        <f>'Details and Calculations'!BG385</f>
        <v xml:space="preserve"> </v>
      </c>
      <c r="BZ386" s="43" t="str">
        <f>'Details and Calculations'!BH385</f>
        <v xml:space="preserve"> </v>
      </c>
      <c r="CA386" s="43">
        <f>'Details and Calculations'!BJ385</f>
        <v>0</v>
      </c>
      <c r="CB386" s="43" t="str">
        <f>'Details and Calculations'!BK385</f>
        <v/>
      </c>
      <c r="CC386" s="43" t="str">
        <f>'Details and Calculations'!BL385</f>
        <v xml:space="preserve"> </v>
      </c>
      <c r="CD386" s="43" t="str">
        <f>'Details and Calculations'!BN385</f>
        <v xml:space="preserve"> </v>
      </c>
      <c r="CE386" s="43" t="str">
        <f>'Details and Calculations'!BO385</f>
        <v xml:space="preserve"> </v>
      </c>
      <c r="CF386" s="43">
        <f>'Details and Calculations'!BZ385</f>
        <v>1</v>
      </c>
      <c r="CG386" s="43">
        <f>'Details and Calculations'!CB385</f>
        <v>2013</v>
      </c>
      <c r="CH386" s="31"/>
      <c r="CI386" s="53"/>
    </row>
    <row r="387" spans="1:87" x14ac:dyDescent="0.3">
      <c r="A387" s="43">
        <f>'Details and Calculations'!A386</f>
        <v>2017</v>
      </c>
      <c r="B387" s="43" t="str">
        <f>'Details and Calculations'!C386</f>
        <v>Rwanda</v>
      </c>
      <c r="C387" s="43" t="str">
        <f>'Details and Calculations'!D386</f>
        <v>Rulindo</v>
      </c>
      <c r="D387" s="43" t="str">
        <f>'Details and Calculations'!E386</f>
        <v>Mbogo</v>
      </c>
      <c r="E387" s="43" t="str">
        <f>'Details and Calculations'!F386</f>
        <v>Bukoro</v>
      </c>
      <c r="F387" s="43" t="str">
        <f>'Details and Calculations'!G386</f>
        <v>Gasama</v>
      </c>
      <c r="G387" s="43" t="str">
        <f>'Details and Calculations'!H386</f>
        <v/>
      </c>
      <c r="H387" s="43" t="str">
        <f>'Details and Calculations'!I386</f>
        <v/>
      </c>
      <c r="I387" s="43" t="str">
        <f>'Details and Calculations'!J386</f>
        <v>Gasama</v>
      </c>
      <c r="J387" s="43">
        <f>'Details and Calculations'!K386</f>
        <v>118</v>
      </c>
      <c r="K387" s="43">
        <f>'Details and Calculations'!O386</f>
        <v>25</v>
      </c>
      <c r="L387" s="43" t="str">
        <f>'Details and Calculations'!P387</f>
        <v xml:space="preserve"> </v>
      </c>
      <c r="M387" s="43" t="str">
        <f>'Details and Calculations'!U386</f>
        <v>Piped Network -- Gravity Only</v>
      </c>
      <c r="N387" s="43">
        <f>'Details and Calculations'!V386</f>
        <v>1997</v>
      </c>
      <c r="O387" s="43" t="str">
        <f>'Details and Calculations'!W386</f>
        <v>Governement (District, Wasac) And Water For People</v>
      </c>
      <c r="P387" s="43" t="str">
        <f>'Details and Calculations'!X386</f>
        <v>Spring</v>
      </c>
      <c r="Q387" s="44" t="str">
        <f t="shared" si="156"/>
        <v>Low Risk</v>
      </c>
      <c r="R387" s="44" t="str">
        <f t="shared" si="157"/>
        <v>Low Risk</v>
      </c>
      <c r="S387" s="45" t="str">
        <f t="shared" si="158"/>
        <v>High Level of Service</v>
      </c>
      <c r="T387" s="62" t="str">
        <f t="shared" si="155"/>
        <v>Low Priority</v>
      </c>
      <c r="U387" s="46">
        <f t="shared" si="159"/>
        <v>8</v>
      </c>
      <c r="V387" s="28" t="str">
        <f t="shared" si="160"/>
        <v>Perform Routine Preventative Maintenance</v>
      </c>
      <c r="W387" s="47" t="str">
        <f t="shared" si="161"/>
        <v/>
      </c>
      <c r="X387" s="27" t="str">
        <f t="shared" si="162"/>
        <v>Maintain O&amp;M and Routine Monitoring</v>
      </c>
      <c r="Y387" s="48">
        <f t="shared" si="163"/>
        <v>29</v>
      </c>
      <c r="Z387" s="48">
        <f t="shared" si="164"/>
        <v>19</v>
      </c>
      <c r="AA387" s="48">
        <f t="shared" si="165"/>
        <v>29</v>
      </c>
      <c r="AB387" s="48">
        <f t="shared" si="166"/>
        <v>19</v>
      </c>
      <c r="AC387" s="48">
        <f t="shared" si="167"/>
        <v>29</v>
      </c>
      <c r="AD387" s="48" t="str">
        <f t="shared" si="168"/>
        <v xml:space="preserve"> </v>
      </c>
      <c r="AE387" s="48" t="str">
        <f t="shared" si="169"/>
        <v xml:space="preserve"> </v>
      </c>
      <c r="AF387" s="48" t="str">
        <f t="shared" si="170"/>
        <v xml:space="preserve"> </v>
      </c>
      <c r="AG387" s="49" t="str">
        <f t="shared" si="171"/>
        <v/>
      </c>
      <c r="AH387" s="48">
        <f t="shared" si="172"/>
        <v>19</v>
      </c>
      <c r="AI387" s="50">
        <f>'Details and Calculations'!AE386</f>
        <v>1</v>
      </c>
      <c r="AJ387" s="50">
        <f>'Details and Calculations'!AM386</f>
        <v>1</v>
      </c>
      <c r="AK387" s="50">
        <f>'Details and Calculations'!AR386</f>
        <v>1</v>
      </c>
      <c r="AL387" s="50">
        <f>'Details and Calculations'!AW386</f>
        <v>1</v>
      </c>
      <c r="AM387" s="50">
        <f>'Details and Calculations'!BA386</f>
        <v>1</v>
      </c>
      <c r="AN387" s="50" t="str">
        <f>'Details and Calculations'!BF386</f>
        <v xml:space="preserve"> </v>
      </c>
      <c r="AO387" s="50" t="str">
        <f>'Details and Calculations'!BI386</f>
        <v xml:space="preserve"> </v>
      </c>
      <c r="AP387" s="50" t="str">
        <f>'Details and Calculations'!BM386</f>
        <v xml:space="preserve"> </v>
      </c>
      <c r="AQ387" s="50" t="str">
        <f>'Details and Calculations'!BP386</f>
        <v xml:space="preserve"> </v>
      </c>
      <c r="AR387" s="50">
        <f>'Details and Calculations'!CC386</f>
        <v>1</v>
      </c>
      <c r="AS387" s="50">
        <f>'Details and Calculations'!CJ386</f>
        <v>1</v>
      </c>
      <c r="AT387" s="51">
        <f>'Details and Calculations'!T386</f>
        <v>1</v>
      </c>
      <c r="AU387" s="51">
        <f>'Details and Calculations'!Z386</f>
        <v>1</v>
      </c>
      <c r="AV387" s="51">
        <f>'Details and Calculations'!S386</f>
        <v>1</v>
      </c>
      <c r="AW387" s="51">
        <f>'Details and Calculations'!AI386</f>
        <v>1</v>
      </c>
      <c r="AX387" s="51">
        <f>'Details and Calculations'!BY386</f>
        <v>1</v>
      </c>
      <c r="AY387" s="51">
        <f>'Details and Calculations'!CG386</f>
        <v>1</v>
      </c>
      <c r="AZ387" s="51">
        <f>'Details and Calculations'!CI386</f>
        <v>1</v>
      </c>
      <c r="BA387" s="51">
        <f t="shared" si="173"/>
        <v>1</v>
      </c>
      <c r="BB387" s="52">
        <f>'Details and Calculations'!Y386</f>
        <v>2</v>
      </c>
      <c r="BC387" s="52">
        <f>'Details and Calculations'!AC386</f>
        <v>2</v>
      </c>
      <c r="BD387" s="52">
        <f>'Details and Calculations'!AK386</f>
        <v>1</v>
      </c>
      <c r="BE387" s="52">
        <f>'Details and Calculations'!AN386</f>
        <v>700</v>
      </c>
      <c r="BF387" s="52">
        <f>'Details and Calculations'!AP386</f>
        <v>1</v>
      </c>
      <c r="BG387" s="52">
        <f>'Details and Calculations'!AT386</f>
        <v>2</v>
      </c>
      <c r="BH387" s="52">
        <f>'Details and Calculations'!AY386</f>
        <v>2</v>
      </c>
      <c r="BI387" s="52">
        <f>'Details and Calculations'!BB386</f>
        <v>800</v>
      </c>
      <c r="BJ387" s="52" t="str">
        <f>'Details and Calculations'!BD386</f>
        <v xml:space="preserve"> </v>
      </c>
      <c r="BK387" s="52">
        <f>'Details and Calculations'!CA386</f>
        <v>5</v>
      </c>
      <c r="BL387" s="43">
        <f>'Details and Calculations'!AA386</f>
        <v>1</v>
      </c>
      <c r="BM387" s="43" t="str">
        <f>'Details and Calculations'!AB386</f>
        <v>Start Chamber And Collection Chamber</v>
      </c>
      <c r="BN387" s="43">
        <f>'Details and Calculations'!AD386</f>
        <v>2016</v>
      </c>
      <c r="BO387" s="43">
        <f>'Details and Calculations'!AJ386</f>
        <v>1</v>
      </c>
      <c r="BP387" s="43">
        <f>'Details and Calculations'!AL386</f>
        <v>2016</v>
      </c>
      <c r="BQ387" s="43">
        <f>'Details and Calculations'!AO386</f>
        <v>1</v>
      </c>
      <c r="BR387" s="43">
        <f>'Details and Calculations'!AQ386</f>
        <v>2016</v>
      </c>
      <c r="BS387" s="43">
        <f>'Details and Calculations'!AS386</f>
        <v>1</v>
      </c>
      <c r="BT387" s="43">
        <f>'Details and Calculations'!AV386</f>
        <v>2016</v>
      </c>
      <c r="BU387" s="43">
        <f>'Details and Calculations'!AX386</f>
        <v>1</v>
      </c>
      <c r="BV387" s="43">
        <f>'Details and Calculations'!AZ386</f>
        <v>2016</v>
      </c>
      <c r="BW387" s="43">
        <f>'Details and Calculations'!BC386</f>
        <v>0</v>
      </c>
      <c r="BX387" s="43" t="str">
        <f>'Details and Calculations'!BE386</f>
        <v xml:space="preserve"> </v>
      </c>
      <c r="BY387" s="43" t="str">
        <f>'Details and Calculations'!BG386</f>
        <v xml:space="preserve"> </v>
      </c>
      <c r="BZ387" s="43" t="str">
        <f>'Details and Calculations'!BH386</f>
        <v xml:space="preserve"> </v>
      </c>
      <c r="CA387" s="43">
        <f>'Details and Calculations'!BJ386</f>
        <v>0</v>
      </c>
      <c r="CB387" s="43" t="str">
        <f>'Details and Calculations'!BK386</f>
        <v/>
      </c>
      <c r="CC387" s="43" t="str">
        <f>'Details and Calculations'!BL386</f>
        <v xml:space="preserve"> </v>
      </c>
      <c r="CD387" s="43" t="str">
        <f>'Details and Calculations'!BN386</f>
        <v xml:space="preserve"> </v>
      </c>
      <c r="CE387" s="43" t="str">
        <f>'Details and Calculations'!BO386</f>
        <v xml:space="preserve"> </v>
      </c>
      <c r="CF387" s="43">
        <f>'Details and Calculations'!BZ386</f>
        <v>1</v>
      </c>
      <c r="CG387" s="43">
        <f>'Details and Calculations'!CB386</f>
        <v>2016</v>
      </c>
      <c r="CH387" s="31"/>
      <c r="CI387" s="53"/>
    </row>
    <row r="388" spans="1:87" x14ac:dyDescent="0.3">
      <c r="A388" s="43">
        <f>'Details and Calculations'!A387</f>
        <v>2017</v>
      </c>
      <c r="B388" s="43" t="str">
        <f>'Details and Calculations'!C387</f>
        <v>Rwanda</v>
      </c>
      <c r="C388" s="43" t="str">
        <f>'Details and Calculations'!D387</f>
        <v>Rulindo</v>
      </c>
      <c r="D388" s="43" t="str">
        <f>'Details and Calculations'!E387</f>
        <v>Murambi</v>
      </c>
      <c r="E388" s="43" t="str">
        <f>'Details and Calculations'!F387</f>
        <v>Mvuzo</v>
      </c>
      <c r="F388" s="43" t="str">
        <f>'Details and Calculations'!G387</f>
        <v>Kabuga</v>
      </c>
      <c r="G388" s="43" t="str">
        <f>'Details and Calculations'!H387</f>
        <v/>
      </c>
      <c r="H388" s="43" t="str">
        <f>'Details and Calculations'!I387</f>
        <v/>
      </c>
      <c r="I388" s="43" t="str">
        <f>'Details and Calculations'!J387</f>
        <v xml:space="preserve"> </v>
      </c>
      <c r="J388" s="43">
        <f>'Details and Calculations'!K387</f>
        <v>199</v>
      </c>
      <c r="K388" s="43">
        <f>'Details and Calculations'!O387</f>
        <v>199</v>
      </c>
      <c r="L388" s="43" t="str">
        <f>'Details and Calculations'!P388</f>
        <v xml:space="preserve"> </v>
      </c>
      <c r="M388" s="43" t="str">
        <f>'Details and Calculations'!U387</f>
        <v>Piped Network -- Gravity Only</v>
      </c>
      <c r="N388" s="43">
        <f>'Details and Calculations'!V387</f>
        <v>2001</v>
      </c>
      <c r="O388" s="43" t="str">
        <f>'Details and Calculations'!W387</f>
        <v>Governement (District, Wasac) And Water For People</v>
      </c>
      <c r="P388" s="43" t="str">
        <f>'Details and Calculations'!X387</f>
        <v>Spring</v>
      </c>
      <c r="Q388" s="44" t="str">
        <f t="shared" si="156"/>
        <v>Medium Risk</v>
      </c>
      <c r="R388" s="44" t="str">
        <f t="shared" si="157"/>
        <v>Low Risk</v>
      </c>
      <c r="S388" s="45" t="str">
        <f t="shared" si="158"/>
        <v>High Level of Service</v>
      </c>
      <c r="T388" s="62" t="str">
        <f t="shared" ref="T388:T451" si="174">IF(AND(Q388="No Improved Water Point/System",R388="No Improved Water Point/System",S388="No Improved Water Point/System"),"New Construction Needed",IF(OR(AND(Q388="Low Risk",R388="Low Risk",S388="High Level of Service"),AND(Q388="Low Risk",R388="Low Risk",S388="Intermediate Level of Service"),AND(Q388="Low Risk",R388="Medium Risk",S388="High Level of Service"),AND(Q388="Low Risk",R388="Medium Risk",S388="Intermediate Level of Service"),AND(Q388="Medium Risk",R388="Low Risk",S388="High Level of Service"),AND(Q388="Medium Risk",R388="Low Risk",S388="Intermediate Level of Service")),"Low Priority",IF(OR(AND(Q388="Low Risk",R388="Low Risk",S388="Basic Level of Service"),AND(Q388="Low Risk",R388="Low Risk",S388="Inadequate Level of Service"),AND(Q388="Low Risk",R388="Medium Risk",S388="Basic Level of Service"),AND(Q388="Low Risk",R388="Medium Risk",S388="Inadequate Level of Service"),AND(Q388="Medium Risk",R388="Low Risk",S388="Basic Level of Service"),AND(Q388="Medium Risk",R388="Medium Risk",S388="Basic Level of Service"),AND(Q388="Medium Risk",R388="Medium Risk",S388="High Level of Service"),AND(Q388="Medium Risk",R388="Medium Risk",S388="Intermediate Level of Service"),AND(Q388="High Risk",R388="Low Risk",S388="Basic Level of Service"),AND(Q388="High Risk",R388="Low Risk",S388="High Level of Service"),AND(Q388="High Risk",R388="Low Risk",S388="Intermediate Level of Service"),AND(Q388="High Risk",R388="Medium Risk",S388="High Level of Service"),AND(Q388="High Risk",R388="Medium Risk",S388="Intermediate Level of Service")),"Medium Priority",IF(OR(AND(Q388="High Risk",R388="High Risk",S388="Basic Level of Service"),AND(Q388="High Risk",R388="High Risk",S388="High Level of Service"),AND(Q388="High Risk",R388="High Risk",S388="Inadequate Level of Service"),AND(Q388="High Risk",R388="High Risk",S388="Intermediate Level of Service"),AND(Q388="High Risk",R388="Low Risk",S388="Inadequate Level of Service"),AND(Q388="High Risk",R388="Medium Risk",S388="Basic Level of Service"),AND(Q388="High Risk",R388="Medium Risk",S388="Inadequate Level of Service"),AND(Q388="Low Risk",R388="High Risk",S388="Basic Level of Service"),AND(Q388="Low Risk",R388="High Risk",S388="High Level of Service"),AND(Q388="Low Risk",R388="High Risk",S388="Inadequate Level of Service"),AND(Q388="Low Risk",R388="High Risk",S388="Intermediate Level of Service"),AND(Q388="Medium Risk",R388="High Risk",S388="Basic Level of Service"),AND(Q388="Medium Risk",R388="High Risk",S388="High Level of Service"),AND(Q388="Medium Risk",R388="High Risk",S388="Inadequate Level of Service"),AND(Q388="Medium Risk",R388="High Risk",S388="Intermediate Level of Service"),AND(Q388="Medium Risk",R388="Low Risk",S388="Inadequate Level of Service"),AND(Q388="Medium Risk",R388="Medium Risk",S388="Inadequate Level of Service")),"High Priority",))))</f>
        <v>Low Priority</v>
      </c>
      <c r="U388" s="46">
        <f t="shared" si="159"/>
        <v>8</v>
      </c>
      <c r="V388" s="28" t="str">
        <f t="shared" si="160"/>
        <v>Consider Replacing Aging Components</v>
      </c>
      <c r="W388" s="47" t="str">
        <f t="shared" si="161"/>
        <v xml:space="preserve">Conduction Line,  Distribution Network, Pump, Pump Station,  Treatment Equipment,  </v>
      </c>
      <c r="X388" s="27" t="str">
        <f t="shared" si="162"/>
        <v xml:space="preserve">Further Technical Diagnostic Needed </v>
      </c>
      <c r="Y388" s="48">
        <f t="shared" si="163"/>
        <v>29</v>
      </c>
      <c r="Z388" s="48">
        <f t="shared" si="164"/>
        <v>4</v>
      </c>
      <c r="AA388" s="48">
        <f t="shared" si="165"/>
        <v>14</v>
      </c>
      <c r="AB388" s="48" t="str">
        <f t="shared" si="166"/>
        <v xml:space="preserve"> </v>
      </c>
      <c r="AC388" s="48">
        <f t="shared" si="167"/>
        <v>14</v>
      </c>
      <c r="AD388" s="48" t="str">
        <f t="shared" si="168"/>
        <v xml:space="preserve"> </v>
      </c>
      <c r="AE388" s="48" t="str">
        <f t="shared" si="169"/>
        <v xml:space="preserve"> </v>
      </c>
      <c r="AF388" s="48" t="str">
        <f t="shared" si="170"/>
        <v xml:space="preserve"> </v>
      </c>
      <c r="AG388" s="49" t="str">
        <f t="shared" si="171"/>
        <v/>
      </c>
      <c r="AH388" s="48">
        <f t="shared" si="172"/>
        <v>4</v>
      </c>
      <c r="AI388" s="50">
        <f>'Details and Calculations'!AE387</f>
        <v>1</v>
      </c>
      <c r="AJ388" s="50">
        <f>'Details and Calculations'!AM387</f>
        <v>1</v>
      </c>
      <c r="AK388" s="50">
        <f>'Details and Calculations'!AR387</f>
        <v>1</v>
      </c>
      <c r="AL388" s="50" t="str">
        <f>'Details and Calculations'!AW387</f>
        <v xml:space="preserve"> </v>
      </c>
      <c r="AM388" s="50">
        <f>'Details and Calculations'!BA387</f>
        <v>1</v>
      </c>
      <c r="AN388" s="50" t="str">
        <f>'Details and Calculations'!BF387</f>
        <v xml:space="preserve"> </v>
      </c>
      <c r="AO388" s="50" t="str">
        <f>'Details and Calculations'!BI387</f>
        <v xml:space="preserve"> </v>
      </c>
      <c r="AP388" s="50" t="str">
        <f>'Details and Calculations'!BM387</f>
        <v xml:space="preserve"> </v>
      </c>
      <c r="AQ388" s="50" t="str">
        <f>'Details and Calculations'!BP387</f>
        <v xml:space="preserve"> </v>
      </c>
      <c r="AR388" s="50">
        <f>'Details and Calculations'!CC387</f>
        <v>1</v>
      </c>
      <c r="AS388" s="50">
        <f>'Details and Calculations'!CJ387</f>
        <v>1</v>
      </c>
      <c r="AT388" s="51">
        <f>'Details and Calculations'!T387</f>
        <v>1</v>
      </c>
      <c r="AU388" s="51">
        <f>'Details and Calculations'!Z387</f>
        <v>1</v>
      </c>
      <c r="AV388" s="51">
        <f>'Details and Calculations'!S387</f>
        <v>1</v>
      </c>
      <c r="AW388" s="51">
        <f>'Details and Calculations'!AI387</f>
        <v>1</v>
      </c>
      <c r="AX388" s="51">
        <f>'Details and Calculations'!BY387</f>
        <v>1</v>
      </c>
      <c r="AY388" s="51">
        <f>'Details and Calculations'!CG387</f>
        <v>1</v>
      </c>
      <c r="AZ388" s="51">
        <f>'Details and Calculations'!CI387</f>
        <v>1</v>
      </c>
      <c r="BA388" s="51">
        <f t="shared" si="173"/>
        <v>1</v>
      </c>
      <c r="BB388" s="52">
        <f>'Details and Calculations'!Y387</f>
        <v>3</v>
      </c>
      <c r="BC388" s="52">
        <f>'Details and Calculations'!AC387</f>
        <v>1</v>
      </c>
      <c r="BD388" s="52">
        <f>'Details and Calculations'!AK387</f>
        <v>1</v>
      </c>
      <c r="BE388" s="52">
        <f>'Details and Calculations'!AN387</f>
        <v>12000</v>
      </c>
      <c r="BF388" s="52">
        <f>'Details and Calculations'!AP387</f>
        <v>7</v>
      </c>
      <c r="BG388" s="52" t="str">
        <f>'Details and Calculations'!AT387</f>
        <v xml:space="preserve"> </v>
      </c>
      <c r="BH388" s="52">
        <f>'Details and Calculations'!AY387</f>
        <v>1</v>
      </c>
      <c r="BI388" s="52">
        <f>'Details and Calculations'!BB387</f>
        <v>12000</v>
      </c>
      <c r="BJ388" s="52" t="str">
        <f>'Details and Calculations'!BD387</f>
        <v xml:space="preserve"> </v>
      </c>
      <c r="BK388" s="52">
        <f>'Details and Calculations'!CA387</f>
        <v>7</v>
      </c>
      <c r="BL388" s="43">
        <f>'Details and Calculations'!AA387</f>
        <v>1</v>
      </c>
      <c r="BM388" s="43" t="str">
        <f>'Details and Calculations'!AB387</f>
        <v>"Springbox" --Intake Structure At A Spring</v>
      </c>
      <c r="BN388" s="43">
        <f>'Details and Calculations'!AD387</f>
        <v>2016</v>
      </c>
      <c r="BO388" s="43">
        <f>'Details and Calculations'!AJ387</f>
        <v>1</v>
      </c>
      <c r="BP388" s="43">
        <f>'Details and Calculations'!AL387</f>
        <v>2001</v>
      </c>
      <c r="BQ388" s="43">
        <f>'Details and Calculations'!AO387</f>
        <v>1</v>
      </c>
      <c r="BR388" s="43">
        <f>'Details and Calculations'!AQ387</f>
        <v>2001</v>
      </c>
      <c r="BS388" s="43">
        <f>'Details and Calculations'!AS387</f>
        <v>0</v>
      </c>
      <c r="BT388" s="43" t="str">
        <f>'Details and Calculations'!AV387</f>
        <v xml:space="preserve"> </v>
      </c>
      <c r="BU388" s="43">
        <f>'Details and Calculations'!AX387</f>
        <v>1</v>
      </c>
      <c r="BV388" s="43">
        <f>'Details and Calculations'!AZ387</f>
        <v>2001</v>
      </c>
      <c r="BW388" s="43">
        <f>'Details and Calculations'!BC387</f>
        <v>0</v>
      </c>
      <c r="BX388" s="43" t="str">
        <f>'Details and Calculations'!BE387</f>
        <v xml:space="preserve"> </v>
      </c>
      <c r="BY388" s="43" t="str">
        <f>'Details and Calculations'!BG387</f>
        <v xml:space="preserve"> </v>
      </c>
      <c r="BZ388" s="43" t="str">
        <f>'Details and Calculations'!BH387</f>
        <v xml:space="preserve"> </v>
      </c>
      <c r="CA388" s="43">
        <f>'Details and Calculations'!BJ387</f>
        <v>0</v>
      </c>
      <c r="CB388" s="43" t="str">
        <f>'Details and Calculations'!BK387</f>
        <v/>
      </c>
      <c r="CC388" s="43" t="str">
        <f>'Details and Calculations'!BL387</f>
        <v xml:space="preserve"> </v>
      </c>
      <c r="CD388" s="43" t="str">
        <f>'Details and Calculations'!BN387</f>
        <v xml:space="preserve"> </v>
      </c>
      <c r="CE388" s="43" t="str">
        <f>'Details and Calculations'!BO387</f>
        <v xml:space="preserve"> </v>
      </c>
      <c r="CF388" s="43">
        <f>'Details and Calculations'!BZ387</f>
        <v>1</v>
      </c>
      <c r="CG388" s="43">
        <f>'Details and Calculations'!CB387</f>
        <v>2001</v>
      </c>
      <c r="CH388" s="31"/>
      <c r="CI388" s="53"/>
    </row>
    <row r="389" spans="1:87" x14ac:dyDescent="0.3">
      <c r="A389" s="43">
        <f>'Details and Calculations'!A388</f>
        <v>2017</v>
      </c>
      <c r="B389" s="43" t="str">
        <f>'Details and Calculations'!C388</f>
        <v>Rwanda</v>
      </c>
      <c r="C389" s="43" t="str">
        <f>'Details and Calculations'!D388</f>
        <v>Rulindo</v>
      </c>
      <c r="D389" s="43" t="str">
        <f>'Details and Calculations'!E388</f>
        <v>Ntarabana</v>
      </c>
      <c r="E389" s="43" t="str">
        <f>'Details and Calculations'!F388</f>
        <v>Kiyanza</v>
      </c>
      <c r="F389" s="43" t="str">
        <f>'Details and Calculations'!G388</f>
        <v>Gatobotobo</v>
      </c>
      <c r="G389" s="43" t="str">
        <f>'Details and Calculations'!H388</f>
        <v/>
      </c>
      <c r="H389" s="43" t="str">
        <f>'Details and Calculations'!I388</f>
        <v/>
      </c>
      <c r="I389" s="43" t="str">
        <f>'Details and Calculations'!J388</f>
        <v>Rwamugaza network</v>
      </c>
      <c r="J389" s="43">
        <f>'Details and Calculations'!K388</f>
        <v>103</v>
      </c>
      <c r="K389" s="43">
        <f>'Details and Calculations'!O388</f>
        <v>103</v>
      </c>
      <c r="L389" s="43">
        <f>'Details and Calculations'!P389</f>
        <v>75</v>
      </c>
      <c r="M389" s="43" t="str">
        <f>'Details and Calculations'!U388</f>
        <v>Piped Network -- Gravity Only</v>
      </c>
      <c r="N389" s="43">
        <f>'Details and Calculations'!V388</f>
        <v>2003</v>
      </c>
      <c r="O389" s="43" t="str">
        <f>'Details and Calculations'!W388</f>
        <v>Government</v>
      </c>
      <c r="P389" s="43" t="str">
        <f>'Details and Calculations'!X388</f>
        <v>Spring</v>
      </c>
      <c r="Q389" s="44" t="str">
        <f t="shared" si="156"/>
        <v>Low Risk</v>
      </c>
      <c r="R389" s="44" t="str">
        <f t="shared" si="157"/>
        <v>Low Risk</v>
      </c>
      <c r="S389" s="45" t="str">
        <f t="shared" si="158"/>
        <v>Basic Level of Service</v>
      </c>
      <c r="T389" s="62" t="str">
        <f t="shared" si="174"/>
        <v>Medium Priority</v>
      </c>
      <c r="U389" s="46">
        <f t="shared" si="159"/>
        <v>5</v>
      </c>
      <c r="V389" s="28" t="str">
        <f t="shared" si="160"/>
        <v>Perform Routine Preventative Maintenance</v>
      </c>
      <c r="W389" s="47" t="str">
        <f t="shared" si="161"/>
        <v/>
      </c>
      <c r="X389" s="27" t="str">
        <f t="shared" si="162"/>
        <v>Maintain O&amp;M and Routine Monitoring</v>
      </c>
      <c r="Y389" s="48">
        <f t="shared" si="163"/>
        <v>16</v>
      </c>
      <c r="Z389" s="48">
        <f t="shared" si="164"/>
        <v>6</v>
      </c>
      <c r="AA389" s="48">
        <f t="shared" si="165"/>
        <v>16</v>
      </c>
      <c r="AB389" s="48">
        <f t="shared" si="166"/>
        <v>6</v>
      </c>
      <c r="AC389" s="48">
        <f t="shared" si="167"/>
        <v>16</v>
      </c>
      <c r="AD389" s="48" t="str">
        <f t="shared" si="168"/>
        <v xml:space="preserve"> </v>
      </c>
      <c r="AE389" s="48" t="str">
        <f t="shared" si="169"/>
        <v xml:space="preserve"> </v>
      </c>
      <c r="AF389" s="48" t="str">
        <f t="shared" si="170"/>
        <v xml:space="preserve"> </v>
      </c>
      <c r="AG389" s="49" t="str">
        <f t="shared" si="171"/>
        <v/>
      </c>
      <c r="AH389" s="48">
        <f t="shared" si="172"/>
        <v>6</v>
      </c>
      <c r="AI389" s="50">
        <f>'Details and Calculations'!AE388</f>
        <v>1</v>
      </c>
      <c r="AJ389" s="50">
        <f>'Details and Calculations'!AM388</f>
        <v>1</v>
      </c>
      <c r="AK389" s="50">
        <f>'Details and Calculations'!AR388</f>
        <v>1</v>
      </c>
      <c r="AL389" s="50">
        <f>'Details and Calculations'!AW388</f>
        <v>1</v>
      </c>
      <c r="AM389" s="50">
        <f>'Details and Calculations'!BA388</f>
        <v>1</v>
      </c>
      <c r="AN389" s="50" t="str">
        <f>'Details and Calculations'!BF388</f>
        <v xml:space="preserve"> </v>
      </c>
      <c r="AO389" s="50" t="str">
        <f>'Details and Calculations'!BI388</f>
        <v xml:space="preserve"> </v>
      </c>
      <c r="AP389" s="50" t="str">
        <f>'Details and Calculations'!BM388</f>
        <v xml:space="preserve"> </v>
      </c>
      <c r="AQ389" s="50" t="str">
        <f>'Details and Calculations'!BP388</f>
        <v xml:space="preserve"> </v>
      </c>
      <c r="AR389" s="50">
        <f>'Details and Calculations'!CC388</f>
        <v>1</v>
      </c>
      <c r="AS389" s="50">
        <f>'Details and Calculations'!CJ388</f>
        <v>2</v>
      </c>
      <c r="AT389" s="51">
        <f>'Details and Calculations'!T388</f>
        <v>1</v>
      </c>
      <c r="AU389" s="51">
        <f>'Details and Calculations'!Z388</f>
        <v>1</v>
      </c>
      <c r="AV389" s="51">
        <f>'Details and Calculations'!S388</f>
        <v>0</v>
      </c>
      <c r="AW389" s="51">
        <f>'Details and Calculations'!AI388</f>
        <v>1</v>
      </c>
      <c r="AX389" s="51">
        <f>'Details and Calculations'!BY388</f>
        <v>1</v>
      </c>
      <c r="AY389" s="51">
        <f>'Details and Calculations'!CG388</f>
        <v>1</v>
      </c>
      <c r="AZ389" s="51">
        <f>'Details and Calculations'!CI388</f>
        <v>0</v>
      </c>
      <c r="BA389" s="51">
        <f t="shared" si="173"/>
        <v>0</v>
      </c>
      <c r="BB389" s="52">
        <f>'Details and Calculations'!Y388</f>
        <v>2</v>
      </c>
      <c r="BC389" s="52">
        <f>'Details and Calculations'!AC388</f>
        <v>1</v>
      </c>
      <c r="BD389" s="52">
        <f>'Details and Calculations'!AK388</f>
        <v>2</v>
      </c>
      <c r="BE389" s="52">
        <f>'Details and Calculations'!AN388</f>
        <v>35000</v>
      </c>
      <c r="BF389" s="52">
        <f>'Details and Calculations'!AP388</f>
        <v>7</v>
      </c>
      <c r="BG389" s="52">
        <f>'Details and Calculations'!AT388</f>
        <v>12</v>
      </c>
      <c r="BH389" s="52">
        <f>'Details and Calculations'!AY388</f>
        <v>2</v>
      </c>
      <c r="BI389" s="52">
        <f>'Details and Calculations'!BB388</f>
        <v>35000</v>
      </c>
      <c r="BJ389" s="52" t="str">
        <f>'Details and Calculations'!BD388</f>
        <v xml:space="preserve"> </v>
      </c>
      <c r="BK389" s="52">
        <f>'Details and Calculations'!CA388</f>
        <v>1</v>
      </c>
      <c r="BL389" s="43">
        <f>'Details and Calculations'!AA388</f>
        <v>1</v>
      </c>
      <c r="BM389" s="43" t="str">
        <f>'Details and Calculations'!AB388</f>
        <v/>
      </c>
      <c r="BN389" s="43">
        <f>'Details and Calculations'!AD388</f>
        <v>2003</v>
      </c>
      <c r="BO389" s="43">
        <f>'Details and Calculations'!AJ388</f>
        <v>1</v>
      </c>
      <c r="BP389" s="43">
        <f>'Details and Calculations'!AL388</f>
        <v>2003</v>
      </c>
      <c r="BQ389" s="43">
        <f>'Details and Calculations'!AO388</f>
        <v>1</v>
      </c>
      <c r="BR389" s="43">
        <f>'Details and Calculations'!AQ388</f>
        <v>2003</v>
      </c>
      <c r="BS389" s="43">
        <f>'Details and Calculations'!AS388</f>
        <v>1</v>
      </c>
      <c r="BT389" s="43">
        <f>'Details and Calculations'!AV388</f>
        <v>2003</v>
      </c>
      <c r="BU389" s="43">
        <f>'Details and Calculations'!AX388</f>
        <v>1</v>
      </c>
      <c r="BV389" s="43">
        <f>'Details and Calculations'!AZ388</f>
        <v>2003</v>
      </c>
      <c r="BW389" s="43">
        <f>'Details and Calculations'!BC388</f>
        <v>0</v>
      </c>
      <c r="BX389" s="43" t="str">
        <f>'Details and Calculations'!BE388</f>
        <v xml:space="preserve"> </v>
      </c>
      <c r="BY389" s="43" t="str">
        <f>'Details and Calculations'!BG388</f>
        <v xml:space="preserve"> </v>
      </c>
      <c r="BZ389" s="43" t="str">
        <f>'Details and Calculations'!BH388</f>
        <v xml:space="preserve"> </v>
      </c>
      <c r="CA389" s="43">
        <f>'Details and Calculations'!BJ388</f>
        <v>0</v>
      </c>
      <c r="CB389" s="43" t="str">
        <f>'Details and Calculations'!BK388</f>
        <v/>
      </c>
      <c r="CC389" s="43" t="str">
        <f>'Details and Calculations'!BL388</f>
        <v xml:space="preserve"> </v>
      </c>
      <c r="CD389" s="43" t="str">
        <f>'Details and Calculations'!BN388</f>
        <v xml:space="preserve"> </v>
      </c>
      <c r="CE389" s="43" t="str">
        <f>'Details and Calculations'!BO388</f>
        <v xml:space="preserve"> </v>
      </c>
      <c r="CF389" s="43">
        <f>'Details and Calculations'!BZ388</f>
        <v>1</v>
      </c>
      <c r="CG389" s="43">
        <f>'Details and Calculations'!CB388</f>
        <v>2003</v>
      </c>
      <c r="CH389" s="31"/>
      <c r="CI389" s="53"/>
    </row>
    <row r="390" spans="1:87" x14ac:dyDescent="0.3">
      <c r="A390" s="43">
        <f>'Details and Calculations'!A389</f>
        <v>2017</v>
      </c>
      <c r="B390" s="43" t="str">
        <f>'Details and Calculations'!C389</f>
        <v>Rwanda</v>
      </c>
      <c r="C390" s="43" t="str">
        <f>'Details and Calculations'!D389</f>
        <v>Rulindo</v>
      </c>
      <c r="D390" s="43" t="str">
        <f>'Details and Calculations'!E389</f>
        <v>Masoro</v>
      </c>
      <c r="E390" s="43" t="str">
        <f>'Details and Calculations'!F389</f>
        <v>Kabuga</v>
      </c>
      <c r="F390" s="43" t="str">
        <f>'Details and Calculations'!G389</f>
        <v>Kanunga</v>
      </c>
      <c r="G390" s="43" t="str">
        <f>'Details and Calculations'!H389</f>
        <v/>
      </c>
      <c r="H390" s="43" t="str">
        <f>'Details and Calculations'!I389</f>
        <v/>
      </c>
      <c r="I390" s="43" t="str">
        <f>'Details and Calculations'!J389</f>
        <v>Mutagata motorised network</v>
      </c>
      <c r="J390" s="43">
        <f>'Details and Calculations'!K389</f>
        <v>143</v>
      </c>
      <c r="K390" s="43">
        <f>'Details and Calculations'!O389</f>
        <v>68</v>
      </c>
      <c r="L390" s="43">
        <f>'Details and Calculations'!P390</f>
        <v>76</v>
      </c>
      <c r="M390" s="43" t="str">
        <f>'Details and Calculations'!U389</f>
        <v>Piped Network With Pump</v>
      </c>
      <c r="N390" s="43">
        <f>'Details and Calculations'!V389</f>
        <v>1987</v>
      </c>
      <c r="O390" s="43" t="str">
        <f>'Details and Calculations'!W389</f>
        <v>Governement (District, Wasac) And Water For People</v>
      </c>
      <c r="P390" s="43" t="str">
        <f>'Details and Calculations'!X389</f>
        <v>Spring</v>
      </c>
      <c r="Q390" s="44" t="str">
        <f t="shared" si="156"/>
        <v>Low Risk</v>
      </c>
      <c r="R390" s="44" t="str">
        <f t="shared" si="157"/>
        <v>Low Risk</v>
      </c>
      <c r="S390" s="45" t="str">
        <f t="shared" si="158"/>
        <v>Intermediate Level of Service</v>
      </c>
      <c r="T390" s="62" t="str">
        <f t="shared" si="174"/>
        <v>Low Priority</v>
      </c>
      <c r="U390" s="46">
        <f t="shared" si="159"/>
        <v>7</v>
      </c>
      <c r="V390" s="28" t="str">
        <f t="shared" si="160"/>
        <v>Perform Routine Preventative Maintenance</v>
      </c>
      <c r="W390" s="47" t="str">
        <f t="shared" si="161"/>
        <v/>
      </c>
      <c r="X390" s="27" t="str">
        <f t="shared" si="162"/>
        <v>Maintain O&amp;M and Routine Monitoring</v>
      </c>
      <c r="Y390" s="48">
        <f t="shared" si="163"/>
        <v>20</v>
      </c>
      <c r="Z390" s="48">
        <f t="shared" si="164"/>
        <v>19</v>
      </c>
      <c r="AA390" s="48">
        <f t="shared" si="165"/>
        <v>29</v>
      </c>
      <c r="AB390" s="48">
        <f t="shared" si="166"/>
        <v>19</v>
      </c>
      <c r="AC390" s="48">
        <f t="shared" si="167"/>
        <v>29</v>
      </c>
      <c r="AD390" s="48">
        <f t="shared" si="168"/>
        <v>7</v>
      </c>
      <c r="AE390" s="48">
        <f t="shared" si="169"/>
        <v>19</v>
      </c>
      <c r="AF390" s="48">
        <f t="shared" si="170"/>
        <v>10</v>
      </c>
      <c r="AG390" s="49" t="str">
        <f t="shared" si="171"/>
        <v/>
      </c>
      <c r="AH390" s="48">
        <f t="shared" si="172"/>
        <v>19</v>
      </c>
      <c r="AI390" s="50">
        <f>'Details and Calculations'!AE389</f>
        <v>1</v>
      </c>
      <c r="AJ390" s="50">
        <f>'Details and Calculations'!AM389</f>
        <v>1</v>
      </c>
      <c r="AK390" s="50">
        <f>'Details and Calculations'!AR389</f>
        <v>1</v>
      </c>
      <c r="AL390" s="50">
        <f>'Details and Calculations'!AW389</f>
        <v>1</v>
      </c>
      <c r="AM390" s="50">
        <f>'Details and Calculations'!BA389</f>
        <v>1</v>
      </c>
      <c r="AN390" s="50">
        <f>'Details and Calculations'!BF389</f>
        <v>1</v>
      </c>
      <c r="AO390" s="50">
        <f>'Details and Calculations'!BI389</f>
        <v>1</v>
      </c>
      <c r="AP390" s="50">
        <f>'Details and Calculations'!BM389</f>
        <v>1</v>
      </c>
      <c r="AQ390" s="50" t="str">
        <f>'Details and Calculations'!BP389</f>
        <v xml:space="preserve"> </v>
      </c>
      <c r="AR390" s="50">
        <f>'Details and Calculations'!CC389</f>
        <v>1</v>
      </c>
      <c r="AS390" s="50">
        <f>'Details and Calculations'!CJ389</f>
        <v>1</v>
      </c>
      <c r="AT390" s="51">
        <f>'Details and Calculations'!T389</f>
        <v>1</v>
      </c>
      <c r="AU390" s="51">
        <f>'Details and Calculations'!Z389</f>
        <v>1</v>
      </c>
      <c r="AV390" s="51">
        <f>'Details and Calculations'!S389</f>
        <v>0</v>
      </c>
      <c r="AW390" s="51">
        <f>'Details and Calculations'!AI389</f>
        <v>1</v>
      </c>
      <c r="AX390" s="51">
        <f>'Details and Calculations'!BY389</f>
        <v>1</v>
      </c>
      <c r="AY390" s="51">
        <f>'Details and Calculations'!CG389</f>
        <v>1</v>
      </c>
      <c r="AZ390" s="51">
        <f>'Details and Calculations'!CI389</f>
        <v>1</v>
      </c>
      <c r="BA390" s="51">
        <f t="shared" si="173"/>
        <v>1</v>
      </c>
      <c r="BB390" s="52">
        <f>'Details and Calculations'!Y389</f>
        <v>1</v>
      </c>
      <c r="BC390" s="52">
        <f>'Details and Calculations'!AC389</f>
        <v>1</v>
      </c>
      <c r="BD390" s="52">
        <f>'Details and Calculations'!AK389</f>
        <v>1</v>
      </c>
      <c r="BE390" s="52">
        <f>'Details and Calculations'!AN389</f>
        <v>1900</v>
      </c>
      <c r="BF390" s="52">
        <f>'Details and Calculations'!AP389</f>
        <v>39</v>
      </c>
      <c r="BG390" s="52">
        <f>'Details and Calculations'!AT389</f>
        <v>17</v>
      </c>
      <c r="BH390" s="52">
        <f>'Details and Calculations'!AY389</f>
        <v>6</v>
      </c>
      <c r="BI390" s="52">
        <f>'Details and Calculations'!BB389</f>
        <v>40000</v>
      </c>
      <c r="BJ390" s="52">
        <f>'Details and Calculations'!BD389</f>
        <v>5</v>
      </c>
      <c r="BK390" s="52">
        <f>'Details and Calculations'!CA389</f>
        <v>64</v>
      </c>
      <c r="BL390" s="43">
        <f>'Details and Calculations'!AA389</f>
        <v>1</v>
      </c>
      <c r="BM390" s="43" t="str">
        <f>'Details and Calculations'!AB389</f>
        <v>"Springbox" --Intake Structure At A Spring</v>
      </c>
      <c r="BN390" s="43">
        <f>'Details and Calculations'!AD389</f>
        <v>2007</v>
      </c>
      <c r="BO390" s="43">
        <f>'Details and Calculations'!AJ389</f>
        <v>1</v>
      </c>
      <c r="BP390" s="43">
        <f>'Details and Calculations'!AL389</f>
        <v>2016</v>
      </c>
      <c r="BQ390" s="43">
        <f>'Details and Calculations'!AO389</f>
        <v>1</v>
      </c>
      <c r="BR390" s="43">
        <f>'Details and Calculations'!AQ389</f>
        <v>2016</v>
      </c>
      <c r="BS390" s="43">
        <f>'Details and Calculations'!AS389</f>
        <v>1</v>
      </c>
      <c r="BT390" s="43">
        <f>'Details and Calculations'!AV389</f>
        <v>2016</v>
      </c>
      <c r="BU390" s="43">
        <f>'Details and Calculations'!AX389</f>
        <v>1</v>
      </c>
      <c r="BV390" s="43">
        <f>'Details and Calculations'!AZ389</f>
        <v>2016</v>
      </c>
      <c r="BW390" s="43">
        <f>'Details and Calculations'!BC389</f>
        <v>1</v>
      </c>
      <c r="BX390" s="43">
        <f>'Details and Calculations'!BE389</f>
        <v>2017</v>
      </c>
      <c r="BY390" s="43">
        <f>'Details and Calculations'!BG389</f>
        <v>1</v>
      </c>
      <c r="BZ390" s="43">
        <f>'Details and Calculations'!BH389</f>
        <v>2016</v>
      </c>
      <c r="CA390" s="43">
        <f>'Details and Calculations'!BJ389</f>
        <v>1</v>
      </c>
      <c r="CB390" s="43" t="str">
        <f>'Details and Calculations'!BK389</f>
        <v>Disinfection/Chlorination</v>
      </c>
      <c r="CC390" s="43">
        <f>'Details and Calculations'!BL389</f>
        <v>2017</v>
      </c>
      <c r="CD390" s="43">
        <f>'Details and Calculations'!BN389</f>
        <v>0</v>
      </c>
      <c r="CE390" s="43" t="str">
        <f>'Details and Calculations'!BO389</f>
        <v xml:space="preserve"> </v>
      </c>
      <c r="CF390" s="43">
        <f>'Details and Calculations'!BZ389</f>
        <v>1</v>
      </c>
      <c r="CG390" s="43">
        <f>'Details and Calculations'!CB389</f>
        <v>2016</v>
      </c>
      <c r="CH390" s="31"/>
      <c r="CI390" s="53"/>
    </row>
    <row r="391" spans="1:87" x14ac:dyDescent="0.3">
      <c r="A391" s="43">
        <f>'Details and Calculations'!A390</f>
        <v>2017</v>
      </c>
      <c r="B391" s="43" t="str">
        <f>'Details and Calculations'!C390</f>
        <v>Rwanda</v>
      </c>
      <c r="C391" s="43" t="str">
        <f>'Details and Calculations'!D390</f>
        <v>Rulindo</v>
      </c>
      <c r="D391" s="43" t="str">
        <f>'Details and Calculations'!E390</f>
        <v>Shyorongi</v>
      </c>
      <c r="E391" s="43" t="str">
        <f>'Details and Calculations'!F390</f>
        <v>Muvumu</v>
      </c>
      <c r="F391" s="43" t="str">
        <f>'Details and Calculations'!G390</f>
        <v>Karama</v>
      </c>
      <c r="G391" s="43" t="str">
        <f>'Details and Calculations'!H390</f>
        <v/>
      </c>
      <c r="H391" s="43" t="str">
        <f>'Details and Calculations'!I390</f>
        <v/>
      </c>
      <c r="I391" s="43" t="str">
        <f>'Details and Calculations'!J390</f>
        <v>Bitete-Muvumu</v>
      </c>
      <c r="J391" s="43">
        <f>'Details and Calculations'!K390</f>
        <v>121</v>
      </c>
      <c r="K391" s="43">
        <f>'Details and Calculations'!O390</f>
        <v>45</v>
      </c>
      <c r="L391" s="43">
        <f>'Details and Calculations'!P391</f>
        <v>87</v>
      </c>
      <c r="M391" s="43" t="str">
        <f>'Details and Calculations'!U390</f>
        <v>Piped Network -- Gravity Only</v>
      </c>
      <c r="N391" s="43">
        <f>'Details and Calculations'!V390</f>
        <v>2013</v>
      </c>
      <c r="O391" s="43" t="str">
        <f>'Details and Calculations'!W390</f>
        <v>Governement (District, Wasac) And Water For People</v>
      </c>
      <c r="P391" s="43" t="str">
        <f>'Details and Calculations'!X390</f>
        <v>Spring</v>
      </c>
      <c r="Q391" s="44" t="str">
        <f t="shared" si="156"/>
        <v>Low Risk</v>
      </c>
      <c r="R391" s="44" t="str">
        <f t="shared" si="157"/>
        <v>Low Risk</v>
      </c>
      <c r="S391" s="45" t="str">
        <f t="shared" si="158"/>
        <v>High Level of Service</v>
      </c>
      <c r="T391" s="62" t="str">
        <f t="shared" si="174"/>
        <v>Low Priority</v>
      </c>
      <c r="U391" s="46">
        <f t="shared" si="159"/>
        <v>8</v>
      </c>
      <c r="V391" s="28" t="str">
        <f t="shared" si="160"/>
        <v>Repair or Replace Components</v>
      </c>
      <c r="W391" s="47" t="str">
        <f t="shared" si="161"/>
        <v xml:space="preserve">Conduction Line, Other Concrete Structures </v>
      </c>
      <c r="X391" s="27" t="str">
        <f t="shared" si="162"/>
        <v>Create Plan To Repair or Replace Components</v>
      </c>
      <c r="Y391" s="48">
        <f t="shared" si="163"/>
        <v>26</v>
      </c>
      <c r="Z391" s="48">
        <f t="shared" si="164"/>
        <v>16</v>
      </c>
      <c r="AA391" s="48">
        <f t="shared" si="165"/>
        <v>26</v>
      </c>
      <c r="AB391" s="48">
        <f t="shared" si="166"/>
        <v>16</v>
      </c>
      <c r="AC391" s="48">
        <f t="shared" si="167"/>
        <v>26</v>
      </c>
      <c r="AD391" s="48" t="str">
        <f t="shared" si="168"/>
        <v xml:space="preserve"> </v>
      </c>
      <c r="AE391" s="48" t="str">
        <f t="shared" si="169"/>
        <v xml:space="preserve"> </v>
      </c>
      <c r="AF391" s="48" t="str">
        <f t="shared" si="170"/>
        <v xml:space="preserve"> </v>
      </c>
      <c r="AG391" s="49" t="str">
        <f t="shared" si="171"/>
        <v/>
      </c>
      <c r="AH391" s="48">
        <f t="shared" si="172"/>
        <v>16</v>
      </c>
      <c r="AI391" s="50">
        <f>'Details and Calculations'!AE390</f>
        <v>1</v>
      </c>
      <c r="AJ391" s="50">
        <f>'Details and Calculations'!AM390</f>
        <v>2</v>
      </c>
      <c r="AK391" s="50">
        <f>'Details and Calculations'!AR390</f>
        <v>1</v>
      </c>
      <c r="AL391" s="50">
        <f>'Details and Calculations'!AW390</f>
        <v>2</v>
      </c>
      <c r="AM391" s="50">
        <f>'Details and Calculations'!BA390</f>
        <v>1</v>
      </c>
      <c r="AN391" s="50" t="str">
        <f>'Details and Calculations'!BF390</f>
        <v xml:space="preserve"> </v>
      </c>
      <c r="AO391" s="50" t="str">
        <f>'Details and Calculations'!BI390</f>
        <v xml:space="preserve"> </v>
      </c>
      <c r="AP391" s="50" t="str">
        <f>'Details and Calculations'!BM390</f>
        <v xml:space="preserve"> </v>
      </c>
      <c r="AQ391" s="50" t="str">
        <f>'Details and Calculations'!BP390</f>
        <v xml:space="preserve"> </v>
      </c>
      <c r="AR391" s="50">
        <f>'Details and Calculations'!CC390</f>
        <v>1</v>
      </c>
      <c r="AS391" s="50">
        <f>'Details and Calculations'!CJ390</f>
        <v>1</v>
      </c>
      <c r="AT391" s="51">
        <f>'Details and Calculations'!T390</f>
        <v>1</v>
      </c>
      <c r="AU391" s="51">
        <f>'Details and Calculations'!Z390</f>
        <v>1</v>
      </c>
      <c r="AV391" s="51">
        <f>'Details and Calculations'!S390</f>
        <v>1</v>
      </c>
      <c r="AW391" s="51">
        <f>'Details and Calculations'!AI390</f>
        <v>1</v>
      </c>
      <c r="AX391" s="51">
        <f>'Details and Calculations'!BY390</f>
        <v>1</v>
      </c>
      <c r="AY391" s="51">
        <f>'Details and Calculations'!CG390</f>
        <v>1</v>
      </c>
      <c r="AZ391" s="51">
        <f>'Details and Calculations'!CI390</f>
        <v>1</v>
      </c>
      <c r="BA391" s="51">
        <f t="shared" si="173"/>
        <v>1</v>
      </c>
      <c r="BB391" s="52">
        <f>'Details and Calculations'!Y390</f>
        <v>3</v>
      </c>
      <c r="BC391" s="52">
        <f>'Details and Calculations'!AC390</f>
        <v>1</v>
      </c>
      <c r="BD391" s="52">
        <f>'Details and Calculations'!AK390</f>
        <v>1</v>
      </c>
      <c r="BE391" s="52">
        <f>'Details and Calculations'!AN390</f>
        <v>1000</v>
      </c>
      <c r="BF391" s="52">
        <f>'Details and Calculations'!AP390</f>
        <v>4</v>
      </c>
      <c r="BG391" s="52">
        <f>'Details and Calculations'!AT390</f>
        <v>6</v>
      </c>
      <c r="BH391" s="52">
        <f>'Details and Calculations'!AY390</f>
        <v>1</v>
      </c>
      <c r="BI391" s="52">
        <f>'Details and Calculations'!BB390</f>
        <v>4000</v>
      </c>
      <c r="BJ391" s="52" t="str">
        <f>'Details and Calculations'!BD390</f>
        <v xml:space="preserve"> </v>
      </c>
      <c r="BK391" s="52">
        <f>'Details and Calculations'!CA390</f>
        <v>1</v>
      </c>
      <c r="BL391" s="43">
        <f>'Details and Calculations'!AA390</f>
        <v>1</v>
      </c>
      <c r="BM391" s="43" t="str">
        <f>'Details and Calculations'!AB390</f>
        <v>"Springbox" --Intake Structure At A Spring</v>
      </c>
      <c r="BN391" s="43">
        <f>'Details and Calculations'!AD390</f>
        <v>2013</v>
      </c>
      <c r="BO391" s="43">
        <f>'Details and Calculations'!AJ390</f>
        <v>1</v>
      </c>
      <c r="BP391" s="43">
        <f>'Details and Calculations'!AL390</f>
        <v>2013</v>
      </c>
      <c r="BQ391" s="43">
        <f>'Details and Calculations'!AO390</f>
        <v>1</v>
      </c>
      <c r="BR391" s="43">
        <f>'Details and Calculations'!AQ390</f>
        <v>2013</v>
      </c>
      <c r="BS391" s="43">
        <f>'Details and Calculations'!AS390</f>
        <v>1</v>
      </c>
      <c r="BT391" s="43">
        <f>'Details and Calculations'!AV390</f>
        <v>2013</v>
      </c>
      <c r="BU391" s="43">
        <f>'Details and Calculations'!AX390</f>
        <v>1</v>
      </c>
      <c r="BV391" s="43">
        <f>'Details and Calculations'!AZ390</f>
        <v>2013</v>
      </c>
      <c r="BW391" s="43">
        <f>'Details and Calculations'!BC390</f>
        <v>0</v>
      </c>
      <c r="BX391" s="43" t="str">
        <f>'Details and Calculations'!BE390</f>
        <v xml:space="preserve"> </v>
      </c>
      <c r="BY391" s="43" t="str">
        <f>'Details and Calculations'!BG390</f>
        <v xml:space="preserve"> </v>
      </c>
      <c r="BZ391" s="43" t="str">
        <f>'Details and Calculations'!BH390</f>
        <v xml:space="preserve"> </v>
      </c>
      <c r="CA391" s="43">
        <f>'Details and Calculations'!BJ390</f>
        <v>0</v>
      </c>
      <c r="CB391" s="43" t="str">
        <f>'Details and Calculations'!BK390</f>
        <v/>
      </c>
      <c r="CC391" s="43" t="str">
        <f>'Details and Calculations'!BL390</f>
        <v xml:space="preserve"> </v>
      </c>
      <c r="CD391" s="43" t="str">
        <f>'Details and Calculations'!BN390</f>
        <v xml:space="preserve"> </v>
      </c>
      <c r="CE391" s="43" t="str">
        <f>'Details and Calculations'!BO390</f>
        <v xml:space="preserve"> </v>
      </c>
      <c r="CF391" s="43">
        <f>'Details and Calculations'!BZ390</f>
        <v>1</v>
      </c>
      <c r="CG391" s="43">
        <f>'Details and Calculations'!CB390</f>
        <v>2013</v>
      </c>
      <c r="CH391" s="31"/>
      <c r="CI391" s="53"/>
    </row>
    <row r="392" spans="1:87" x14ac:dyDescent="0.3">
      <c r="A392" s="43">
        <f>'Details and Calculations'!A391</f>
        <v>2017</v>
      </c>
      <c r="B392" s="43" t="str">
        <f>'Details and Calculations'!C391</f>
        <v>Rwanda</v>
      </c>
      <c r="C392" s="43" t="str">
        <f>'Details and Calculations'!D391</f>
        <v>Rulindo</v>
      </c>
      <c r="D392" s="43" t="str">
        <f>'Details and Calculations'!E391</f>
        <v>Ngoma</v>
      </c>
      <c r="E392" s="43" t="str">
        <f>'Details and Calculations'!F391</f>
        <v>Kabuga</v>
      </c>
      <c r="F392" s="43" t="str">
        <f>'Details and Calculations'!G391</f>
        <v>Nyabuko</v>
      </c>
      <c r="G392" s="43" t="str">
        <f>'Details and Calculations'!H391</f>
        <v/>
      </c>
      <c r="H392" s="43" t="str">
        <f>'Details and Calculations'!I391</f>
        <v/>
      </c>
      <c r="I392" s="43" t="str">
        <f>'Details and Calculations'!J391</f>
        <v>Kabarore-Ngoma-Nyabuko network</v>
      </c>
      <c r="J392" s="43">
        <f>'Details and Calculations'!K391</f>
        <v>122</v>
      </c>
      <c r="K392" s="43">
        <f>'Details and Calculations'!O391</f>
        <v>35</v>
      </c>
      <c r="L392" s="43">
        <f>'Details and Calculations'!P392</f>
        <v>18</v>
      </c>
      <c r="M392" s="43" t="str">
        <f>'Details and Calculations'!U391</f>
        <v>Piped Network With Pump</v>
      </c>
      <c r="N392" s="43">
        <f>'Details and Calculations'!V391</f>
        <v>2014</v>
      </c>
      <c r="O392" s="43" t="str">
        <f>'Details and Calculations'!W391</f>
        <v>Governement (District, Wasac) And Water For People</v>
      </c>
      <c r="P392" s="43" t="str">
        <f>'Details and Calculations'!X391</f>
        <v>Spring</v>
      </c>
      <c r="Q392" s="44" t="str">
        <f t="shared" si="156"/>
        <v>Low Risk</v>
      </c>
      <c r="R392" s="44" t="str">
        <f t="shared" si="157"/>
        <v>Low Risk</v>
      </c>
      <c r="S392" s="45" t="str">
        <f t="shared" si="158"/>
        <v>Intermediate Level of Service</v>
      </c>
      <c r="T392" s="62" t="str">
        <f t="shared" si="174"/>
        <v>Low Priority</v>
      </c>
      <c r="U392" s="46">
        <f t="shared" si="159"/>
        <v>7</v>
      </c>
      <c r="V392" s="28" t="str">
        <f t="shared" si="160"/>
        <v>Repair or Replace Components</v>
      </c>
      <c r="W392" s="47" t="str">
        <f t="shared" si="161"/>
        <v xml:space="preserve">Intake Structure, Pump, </v>
      </c>
      <c r="X392" s="27" t="str">
        <f t="shared" si="162"/>
        <v>Create Plan To Repair or Replace Components</v>
      </c>
      <c r="Y392" s="48">
        <f t="shared" si="163"/>
        <v>27</v>
      </c>
      <c r="Z392" s="48">
        <f t="shared" si="164"/>
        <v>17</v>
      </c>
      <c r="AA392" s="48">
        <f t="shared" si="165"/>
        <v>27</v>
      </c>
      <c r="AB392" s="48" t="str">
        <f t="shared" si="166"/>
        <v xml:space="preserve"> </v>
      </c>
      <c r="AC392" s="48">
        <f t="shared" si="167"/>
        <v>27</v>
      </c>
      <c r="AD392" s="48">
        <f t="shared" si="168"/>
        <v>4</v>
      </c>
      <c r="AE392" s="48">
        <f t="shared" si="169"/>
        <v>17</v>
      </c>
      <c r="AF392" s="48" t="str">
        <f t="shared" si="170"/>
        <v xml:space="preserve"> </v>
      </c>
      <c r="AG392" s="49" t="str">
        <f t="shared" si="171"/>
        <v/>
      </c>
      <c r="AH392" s="48">
        <f t="shared" si="172"/>
        <v>17</v>
      </c>
      <c r="AI392" s="50">
        <f>'Details and Calculations'!AE391</f>
        <v>2</v>
      </c>
      <c r="AJ392" s="50">
        <f>'Details and Calculations'!AM391</f>
        <v>1</v>
      </c>
      <c r="AK392" s="50">
        <f>'Details and Calculations'!AR391</f>
        <v>1</v>
      </c>
      <c r="AL392" s="50" t="str">
        <f>'Details and Calculations'!AW391</f>
        <v xml:space="preserve"> </v>
      </c>
      <c r="AM392" s="50">
        <f>'Details and Calculations'!BA391</f>
        <v>1</v>
      </c>
      <c r="AN392" s="50">
        <f>'Details and Calculations'!BF391</f>
        <v>2</v>
      </c>
      <c r="AO392" s="50">
        <f>'Details and Calculations'!BI391</f>
        <v>1</v>
      </c>
      <c r="AP392" s="50" t="str">
        <f>'Details and Calculations'!BM391</f>
        <v xml:space="preserve"> </v>
      </c>
      <c r="AQ392" s="50" t="str">
        <f>'Details and Calculations'!BP391</f>
        <v xml:space="preserve"> </v>
      </c>
      <c r="AR392" s="50">
        <f>'Details and Calculations'!CC391</f>
        <v>1</v>
      </c>
      <c r="AS392" s="50">
        <f>'Details and Calculations'!CJ391</f>
        <v>1</v>
      </c>
      <c r="AT392" s="51">
        <f>'Details and Calculations'!T391</f>
        <v>1</v>
      </c>
      <c r="AU392" s="51">
        <f>'Details and Calculations'!Z391</f>
        <v>1</v>
      </c>
      <c r="AV392" s="51">
        <f>'Details and Calculations'!S391</f>
        <v>0</v>
      </c>
      <c r="AW392" s="51">
        <f>'Details and Calculations'!AI391</f>
        <v>1</v>
      </c>
      <c r="AX392" s="51">
        <f>'Details and Calculations'!BY391</f>
        <v>1</v>
      </c>
      <c r="AY392" s="51">
        <f>'Details and Calculations'!CG391</f>
        <v>1</v>
      </c>
      <c r="AZ392" s="51">
        <f>'Details and Calculations'!CI391</f>
        <v>1</v>
      </c>
      <c r="BA392" s="51">
        <f t="shared" si="173"/>
        <v>1</v>
      </c>
      <c r="BB392" s="52">
        <f>'Details and Calculations'!Y391</f>
        <v>4</v>
      </c>
      <c r="BC392" s="52">
        <f>'Details and Calculations'!AC391</f>
        <v>5</v>
      </c>
      <c r="BD392" s="52">
        <f>'Details and Calculations'!AK391</f>
        <v>2</v>
      </c>
      <c r="BE392" s="52">
        <f>'Details and Calculations'!AN391</f>
        <v>8000</v>
      </c>
      <c r="BF392" s="52">
        <f>'Details and Calculations'!AP391</f>
        <v>14</v>
      </c>
      <c r="BG392" s="52" t="str">
        <f>'Details and Calculations'!AT391</f>
        <v xml:space="preserve"> </v>
      </c>
      <c r="BH392" s="52">
        <f>'Details and Calculations'!AY391</f>
        <v>2</v>
      </c>
      <c r="BI392" s="52">
        <f>'Details and Calculations'!BB391</f>
        <v>7000</v>
      </c>
      <c r="BJ392" s="52">
        <f>'Details and Calculations'!BD391</f>
        <v>2</v>
      </c>
      <c r="BK392" s="52">
        <f>'Details and Calculations'!CA391</f>
        <v>17</v>
      </c>
      <c r="BL392" s="43">
        <f>'Details and Calculations'!AA391</f>
        <v>1</v>
      </c>
      <c r="BM392" s="43" t="str">
        <f>'Details and Calculations'!AB391</f>
        <v>"Springbox" --Intake Structure At A Spring|Collection Chamber</v>
      </c>
      <c r="BN392" s="43">
        <f>'Details and Calculations'!AD391</f>
        <v>2014</v>
      </c>
      <c r="BO392" s="43">
        <f>'Details and Calculations'!AJ391</f>
        <v>1</v>
      </c>
      <c r="BP392" s="43">
        <f>'Details and Calculations'!AL391</f>
        <v>2014</v>
      </c>
      <c r="BQ392" s="43">
        <f>'Details and Calculations'!AO391</f>
        <v>1</v>
      </c>
      <c r="BR392" s="43">
        <f>'Details and Calculations'!AQ391</f>
        <v>2014</v>
      </c>
      <c r="BS392" s="43">
        <f>'Details and Calculations'!AS391</f>
        <v>0</v>
      </c>
      <c r="BT392" s="43" t="str">
        <f>'Details and Calculations'!AV391</f>
        <v xml:space="preserve"> </v>
      </c>
      <c r="BU392" s="43">
        <f>'Details and Calculations'!AX391</f>
        <v>1</v>
      </c>
      <c r="BV392" s="43">
        <f>'Details and Calculations'!AZ391</f>
        <v>2014</v>
      </c>
      <c r="BW392" s="43">
        <f>'Details and Calculations'!BC391</f>
        <v>1</v>
      </c>
      <c r="BX392" s="43">
        <f>'Details and Calculations'!BE391</f>
        <v>2014</v>
      </c>
      <c r="BY392" s="43">
        <f>'Details and Calculations'!BG391</f>
        <v>1</v>
      </c>
      <c r="BZ392" s="43">
        <f>'Details and Calculations'!BH391</f>
        <v>2014</v>
      </c>
      <c r="CA392" s="43">
        <f>'Details and Calculations'!BJ391</f>
        <v>0</v>
      </c>
      <c r="CB392" s="43" t="str">
        <f>'Details and Calculations'!BK391</f>
        <v/>
      </c>
      <c r="CC392" s="43" t="str">
        <f>'Details and Calculations'!BL391</f>
        <v xml:space="preserve"> </v>
      </c>
      <c r="CD392" s="43" t="str">
        <f>'Details and Calculations'!BN391</f>
        <v xml:space="preserve"> </v>
      </c>
      <c r="CE392" s="43" t="str">
        <f>'Details and Calculations'!BO391</f>
        <v xml:space="preserve"> </v>
      </c>
      <c r="CF392" s="43">
        <f>'Details and Calculations'!BZ391</f>
        <v>1</v>
      </c>
      <c r="CG392" s="43">
        <f>'Details and Calculations'!CB391</f>
        <v>2014</v>
      </c>
      <c r="CH392" s="31"/>
      <c r="CI392" s="53"/>
    </row>
    <row r="393" spans="1:87" x14ac:dyDescent="0.3">
      <c r="A393" s="43">
        <f>'Details and Calculations'!A392</f>
        <v>2017</v>
      </c>
      <c r="B393" s="43" t="str">
        <f>'Details and Calculations'!C392</f>
        <v>Rwanda</v>
      </c>
      <c r="C393" s="43" t="str">
        <f>'Details and Calculations'!D392</f>
        <v>Rulindo</v>
      </c>
      <c r="D393" s="43" t="str">
        <f>'Details and Calculations'!E392</f>
        <v>Mbogo</v>
      </c>
      <c r="E393" s="43" t="str">
        <f>'Details and Calculations'!F392</f>
        <v>Mushali</v>
      </c>
      <c r="F393" s="43" t="str">
        <f>'Details and Calculations'!G392</f>
        <v>Gitaba</v>
      </c>
      <c r="G393" s="43" t="str">
        <f>'Details and Calculations'!H392</f>
        <v/>
      </c>
      <c r="H393" s="43" t="str">
        <f>'Details and Calculations'!I392</f>
        <v/>
      </c>
      <c r="I393" s="43" t="str">
        <f>'Details and Calculations'!J392</f>
        <v>Matyazo network</v>
      </c>
      <c r="J393" s="43">
        <f>'Details and Calculations'!K392</f>
        <v>118</v>
      </c>
      <c r="K393" s="43">
        <f>'Details and Calculations'!O392</f>
        <v>100</v>
      </c>
      <c r="L393" s="43" t="str">
        <f>'Details and Calculations'!P393</f>
        <v xml:space="preserve"> </v>
      </c>
      <c r="M393" s="43" t="str">
        <f>'Details and Calculations'!U392</f>
        <v>Piped Network -- Gravity Only</v>
      </c>
      <c r="N393" s="43">
        <f>'Details and Calculations'!V392</f>
        <v>2016</v>
      </c>
      <c r="O393" s="43" t="str">
        <f>'Details and Calculations'!W392</f>
        <v>Governement (District, Wasac) And Water For People</v>
      </c>
      <c r="P393" s="43" t="str">
        <f>'Details and Calculations'!X392</f>
        <v>Spring</v>
      </c>
      <c r="Q393" s="44" t="str">
        <f t="shared" ref="Q393:Q456" si="175">IF(AT393=0,"No Improved Water Point/System",IF(COUNTIF(Y393:AH393,"&lt;=5")&gt;2,"High Risk",IF(COUNTIF(Y393:AH393,"&lt;=5")=2,"Medium Risk",IF(COUNTIF(Y393:AH393,"&lt;=5")&lt;=1,"Low Risk"))))</f>
        <v>Low Risk</v>
      </c>
      <c r="R393" s="44" t="str">
        <f t="shared" ref="R393:R456" si="176">IF(AT393=0,"No Improved Water Point/System",IF(COUNTIF(AI393:AS393,"3")&gt;=1,"High Risk",IF(COUNTIF(AI393:AS393,"2")&gt;=3,"Medium Risk",IF(COUNTIF(AI393:AS393,"2")&lt;3,"Low Risk"))))</f>
        <v>Low Risk</v>
      </c>
      <c r="S393" s="45" t="str">
        <f t="shared" ref="S393:S456" si="177">IF(U393=0,"No Improved Water Point/System",IF(U393=1,"Inadequate Level of Service",IF(U393=2,"Inadequate Level of Service",IF(U393=3,"Basic Level of Service",IF(U393=4,"Basic Level of Service",IF(U393=5,"Basic Level of Service",IF(U393=6,"Intermediate Level of Service",IF(U393=7,"Intermediate Level of Service",IF(U393=8,"High Level of Service")))))))))</f>
        <v>High Level of Service</v>
      </c>
      <c r="T393" s="62" t="str">
        <f t="shared" si="174"/>
        <v>Low Priority</v>
      </c>
      <c r="U393" s="46">
        <f t="shared" ref="U393:U456" si="178">SUM(AT393:BA393)</f>
        <v>8</v>
      </c>
      <c r="V393" s="28" t="str">
        <f t="shared" ref="V393:V456" si="179">IF(T393="New Construction Needed","New Construction Needed",IF(T393="High Priority","Major Repairs or Replace System",IF(AS393="3","Major Repairs or Replace System",IF(AS393="2","Major Repairs or Replace System",IF(Q393="Medium Risk","Consider Replacing Aging Components",IF(Q393="High Risk","Consider Replacing Aging Components",IF(AI393=2,"Repair or Replace Components",IF(AI393=2,"Repair or Replace Components",IF(AJ393=2,"Repair or Replace Components",IF(AK393=2,"Repair or Replace Components",IF(AL393=2,"Repair or Replace Components", IF(AM393=2,"Repair or Replace Components", IF(AN393=2,"Repair or Replace Components", IF(AO393=2,"Repair or Replace Components", IF(AP393=2,"Repair or Replace Components", IF(AR393=2,"Repair or Replace Components",IF(AI393=3,"Repair or Replace Components",IF(AI393=3,"Repair or Replace Components",IF(AJ393=3,"Repair or Replace Components",IF(AK393=3,"Repair or Replace Components",IF(AL393=3,"Repair or Replace Components", IF(AM393=3,"Repair or Replace Components", IF(AN393=3,"Repair or Replace Components", IF(AO393=3,"Repair or Replace Components", IF(AP393=3,"Repair or Replace Components", IF(AR393=3,"Repair or Replace Components","Perform Routine Preventative Maintenance"))))))))))))))))))))))))))</f>
        <v>Repair or Replace Components</v>
      </c>
      <c r="W393" s="47" t="str">
        <f t="shared" ref="W393:W456" si="180">IF(V393="Consider Replacing Aging Components",CONCATENATE(IF(AG393&lt;=5,"Treatment Housing Structure, ",""),IF(Y393&lt;=5,"Intake Structure,  ",""),IF(Z393&lt;=5,"Conduction Line, ",""),IF(AA393&lt;=5,"Storage Tank, ",""),IF(AB393&lt;=5,"Other Concrete Structures, "," "),IF(AC393&gt;=5,"Distribution Network, "," "), IF(AD393&gt;=5,"Pump, "," "), IF(AE393&gt;=5,"Pump Station, "," "), IF(AF393&gt;=5," Treatment Equipment, "," "), IF(AH393&gt;=5,"Kiosk/Tap Stand"," ")),IF(V393="Repair or Replace Components",CONCATENATE(IF(AG393=2,"Treatment Housing Structure, ",""),IF(AG393=3,"Treatment Housing Structure, ",""),IF(AI393=2,"Intake Structure, ",""),IF(AI393=3,"Intake Structure, ",""),IF(AJ393=2,"Conduction Line, ",""),IF(AJ393=3,"Conduction Line, ",""),IF(AK393=2,"Storage Tank, ",""),IF(AK393=3,"Storage Tank, ",""),IF(AL393=2,"Other Concrete Structures ",""),IF(AL393=3, "Other Concrete Structures ",""), IF(AM393=2,"Distribution  Line, ",""),IF(AM393=3,"Distribution Line, ",""), IF(AN393=2,"Pump, ",""),IF(AN393=3,"Pump, ",""), IF(AO393=2,"Pump Station, ",""),IF(AO393=3,"Pump Station, ",""), IF(AP393=2,"Treatment Equipment, ",""),IF(AP393=3," Treatment Equipment, ",""), IF(AR393=2,"Kiosk/Tap Stand",""),IF(AR393=3," Kiosk/Tap Stand","")),""))</f>
        <v>Kiosk/Tap Stand</v>
      </c>
      <c r="X393" s="27" t="str">
        <f t="shared" ref="X393:X456" si="181">IF(V393="New Construction Needed","Plan For Investment and Construction",IF(V393="Major Repairs or Replace System","Further Technical Diagnostic Needed",IF(V393="Consider Replacing Aging Components","Further Technical Diagnostic Needed ",IF(V393="Repair or Replace Components","Create Plan To Repair or Replace Components",IF(V393="Perform Routine Preventative Maintenance","Maintain O&amp;M and Routine Monitoring",)))))</f>
        <v>Create Plan To Repair or Replace Components</v>
      </c>
      <c r="Y393" s="48">
        <f t="shared" ref="Y393:Y456" si="182">IF(BL393=1,Reference_Intake-(A393-BN393)," ")</f>
        <v>29</v>
      </c>
      <c r="Z393" s="48">
        <f t="shared" ref="Z393:Z456" si="183">IF(BO393=1,Reference_Conduction_Line-(A393-BP393)," ")</f>
        <v>19</v>
      </c>
      <c r="AA393" s="48">
        <f t="shared" ref="AA393:AA456" si="184">IF(BQ393=1,Reference_Storage_Tank-(A393-BR393)," ")</f>
        <v>29</v>
      </c>
      <c r="AB393" s="48">
        <f t="shared" ref="AB393:AB456" si="185">IF(BS393=1,Reference_Other_Concrete_Structures-(A393-BT393)," ")</f>
        <v>19</v>
      </c>
      <c r="AC393" s="48">
        <f t="shared" ref="AC393:AC456" si="186">IF(BU393=1,Reference_Distribution_Network-(A393-BV393)," ")</f>
        <v>29</v>
      </c>
      <c r="AD393" s="48" t="str">
        <f t="shared" ref="AD393:AD456" si="187">IF(BW393=1,Reference_Pump-(A393-BX393)," ")</f>
        <v xml:space="preserve"> </v>
      </c>
      <c r="AE393" s="48" t="str">
        <f t="shared" ref="AE393:AE456" si="188">IF(BY393=1,Reference_Pump_House-(A393-BZ393)," ")</f>
        <v xml:space="preserve"> </v>
      </c>
      <c r="AF393" s="48" t="str">
        <f t="shared" ref="AF393:AF456" si="189">IF(CA393=1,Reference_Treatment_Equipment-(A393-CC393)," ")</f>
        <v xml:space="preserve"> </v>
      </c>
      <c r="AG393" s="49" t="str">
        <f t="shared" ref="AG393:AG456" si="190">IF(CD393=1,Reference_Treatment_Housing_Structure-(A393-CE393),"")</f>
        <v/>
      </c>
      <c r="AH393" s="48">
        <f t="shared" ref="AH393:AH456" si="191">IF(CF393=1,Reference_Kiosk-(A393-CG393)," ")</f>
        <v>19</v>
      </c>
      <c r="AI393" s="50">
        <f>'Details and Calculations'!AE392</f>
        <v>1</v>
      </c>
      <c r="AJ393" s="50">
        <f>'Details and Calculations'!AM392</f>
        <v>1</v>
      </c>
      <c r="AK393" s="50">
        <f>'Details and Calculations'!AR392</f>
        <v>1</v>
      </c>
      <c r="AL393" s="50">
        <f>'Details and Calculations'!AW392</f>
        <v>1</v>
      </c>
      <c r="AM393" s="50">
        <f>'Details and Calculations'!BA392</f>
        <v>1</v>
      </c>
      <c r="AN393" s="50" t="str">
        <f>'Details and Calculations'!BF392</f>
        <v xml:space="preserve"> </v>
      </c>
      <c r="AO393" s="50" t="str">
        <f>'Details and Calculations'!BI392</f>
        <v xml:space="preserve"> </v>
      </c>
      <c r="AP393" s="50" t="str">
        <f>'Details and Calculations'!BM392</f>
        <v xml:space="preserve"> </v>
      </c>
      <c r="AQ393" s="50" t="str">
        <f>'Details and Calculations'!BP392</f>
        <v xml:space="preserve"> </v>
      </c>
      <c r="AR393" s="50">
        <f>'Details and Calculations'!CC392</f>
        <v>2</v>
      </c>
      <c r="AS393" s="50">
        <f>'Details and Calculations'!CJ392</f>
        <v>1</v>
      </c>
      <c r="AT393" s="51">
        <f>'Details and Calculations'!T392</f>
        <v>1</v>
      </c>
      <c r="AU393" s="51">
        <f>'Details and Calculations'!Z392</f>
        <v>1</v>
      </c>
      <c r="AV393" s="51">
        <f>'Details and Calculations'!S392</f>
        <v>1</v>
      </c>
      <c r="AW393" s="51">
        <f>'Details and Calculations'!AI392</f>
        <v>1</v>
      </c>
      <c r="AX393" s="51">
        <f>'Details and Calculations'!BY392</f>
        <v>1</v>
      </c>
      <c r="AY393" s="51">
        <f>'Details and Calculations'!CG392</f>
        <v>1</v>
      </c>
      <c r="AZ393" s="51">
        <f>'Details and Calculations'!CI392</f>
        <v>1</v>
      </c>
      <c r="BA393" s="51">
        <f t="shared" ref="BA393:BA456" si="192">IF(AS393=1,1,0)</f>
        <v>1</v>
      </c>
      <c r="BB393" s="52">
        <f>'Details and Calculations'!Y392</f>
        <v>3</v>
      </c>
      <c r="BC393" s="52">
        <f>'Details and Calculations'!AC392</f>
        <v>4</v>
      </c>
      <c r="BD393" s="52">
        <f>'Details and Calculations'!AK392</f>
        <v>1</v>
      </c>
      <c r="BE393" s="52">
        <f>'Details and Calculations'!AN392</f>
        <v>4300</v>
      </c>
      <c r="BF393" s="52">
        <f>'Details and Calculations'!AP392</f>
        <v>1</v>
      </c>
      <c r="BG393" s="52">
        <f>'Details and Calculations'!AT392</f>
        <v>2</v>
      </c>
      <c r="BH393" s="52">
        <f>'Details and Calculations'!AY392</f>
        <v>1</v>
      </c>
      <c r="BI393" s="52">
        <f>'Details and Calculations'!BB392</f>
        <v>1800</v>
      </c>
      <c r="BJ393" s="52" t="str">
        <f>'Details and Calculations'!BD392</f>
        <v xml:space="preserve"> </v>
      </c>
      <c r="BK393" s="52">
        <f>'Details and Calculations'!CA392</f>
        <v>4</v>
      </c>
      <c r="BL393" s="43">
        <f>'Details and Calculations'!AA392</f>
        <v>1</v>
      </c>
      <c r="BM393" s="43" t="str">
        <f>'Details and Calculations'!AB392</f>
        <v>"Springbox" --Intake Structure At A Spring|Collection Chamber</v>
      </c>
      <c r="BN393" s="43">
        <f>'Details and Calculations'!AD392</f>
        <v>2016</v>
      </c>
      <c r="BO393" s="43">
        <f>'Details and Calculations'!AJ392</f>
        <v>1</v>
      </c>
      <c r="BP393" s="43">
        <f>'Details and Calculations'!AL392</f>
        <v>2016</v>
      </c>
      <c r="BQ393" s="43">
        <f>'Details and Calculations'!AO392</f>
        <v>1</v>
      </c>
      <c r="BR393" s="43">
        <f>'Details and Calculations'!AQ392</f>
        <v>2016</v>
      </c>
      <c r="BS393" s="43">
        <f>'Details and Calculations'!AS392</f>
        <v>1</v>
      </c>
      <c r="BT393" s="43">
        <f>'Details and Calculations'!AV392</f>
        <v>2016</v>
      </c>
      <c r="BU393" s="43">
        <f>'Details and Calculations'!AX392</f>
        <v>1</v>
      </c>
      <c r="BV393" s="43">
        <f>'Details and Calculations'!AZ392</f>
        <v>2016</v>
      </c>
      <c r="BW393" s="43">
        <f>'Details and Calculations'!BC392</f>
        <v>0</v>
      </c>
      <c r="BX393" s="43" t="str">
        <f>'Details and Calculations'!BE392</f>
        <v xml:space="preserve"> </v>
      </c>
      <c r="BY393" s="43" t="str">
        <f>'Details and Calculations'!BG392</f>
        <v xml:space="preserve"> </v>
      </c>
      <c r="BZ393" s="43" t="str">
        <f>'Details and Calculations'!BH392</f>
        <v xml:space="preserve"> </v>
      </c>
      <c r="CA393" s="43">
        <f>'Details and Calculations'!BJ392</f>
        <v>0</v>
      </c>
      <c r="CB393" s="43" t="str">
        <f>'Details and Calculations'!BK392</f>
        <v/>
      </c>
      <c r="CC393" s="43" t="str">
        <f>'Details and Calculations'!BL392</f>
        <v xml:space="preserve"> </v>
      </c>
      <c r="CD393" s="43" t="str">
        <f>'Details and Calculations'!BN392</f>
        <v xml:space="preserve"> </v>
      </c>
      <c r="CE393" s="43" t="str">
        <f>'Details and Calculations'!BO392</f>
        <v xml:space="preserve"> </v>
      </c>
      <c r="CF393" s="43">
        <f>'Details and Calculations'!BZ392</f>
        <v>1</v>
      </c>
      <c r="CG393" s="43">
        <f>'Details and Calculations'!CB392</f>
        <v>2016</v>
      </c>
      <c r="CH393" s="31"/>
      <c r="CI393" s="53"/>
    </row>
    <row r="394" spans="1:87" x14ac:dyDescent="0.3">
      <c r="A394" s="43">
        <f>'Details and Calculations'!A393</f>
        <v>2017</v>
      </c>
      <c r="B394" s="43" t="str">
        <f>'Details and Calculations'!C393</f>
        <v>Rwanda</v>
      </c>
      <c r="C394" s="43" t="str">
        <f>'Details and Calculations'!D393</f>
        <v>Rulindo</v>
      </c>
      <c r="D394" s="43" t="str">
        <f>'Details and Calculations'!E393</f>
        <v>Bushoki</v>
      </c>
      <c r="E394" s="43" t="str">
        <f>'Details and Calculations'!F393</f>
        <v>Kayenzi</v>
      </c>
      <c r="F394" s="43" t="str">
        <f>'Details and Calculations'!G393</f>
        <v>Gitaba</v>
      </c>
      <c r="G394" s="43" t="str">
        <f>'Details and Calculations'!H393</f>
        <v/>
      </c>
      <c r="H394" s="43" t="str">
        <f>'Details and Calculations'!I393</f>
        <v/>
      </c>
      <c r="I394" s="43" t="str">
        <f>'Details and Calculations'!J393</f>
        <v>Rutembe catchment area</v>
      </c>
      <c r="J394" s="43">
        <f>'Details and Calculations'!K393</f>
        <v>118</v>
      </c>
      <c r="K394" s="43">
        <f>'Details and Calculations'!O393</f>
        <v>118</v>
      </c>
      <c r="L394" s="43">
        <f>'Details and Calculations'!P394</f>
        <v>91</v>
      </c>
      <c r="M394" s="43" t="str">
        <f>'Details and Calculations'!U393</f>
        <v>Piped Network -- Gravity Only</v>
      </c>
      <c r="N394" s="43">
        <f>'Details and Calculations'!V393</f>
        <v>2015</v>
      </c>
      <c r="O394" s="43" t="str">
        <f>'Details and Calculations'!W393</f>
        <v>Rulindo District</v>
      </c>
      <c r="P394" s="43" t="str">
        <f>'Details and Calculations'!X393</f>
        <v>Spring</v>
      </c>
      <c r="Q394" s="44" t="str">
        <f t="shared" si="175"/>
        <v>Low Risk</v>
      </c>
      <c r="R394" s="44" t="str">
        <f t="shared" si="176"/>
        <v>Low Risk</v>
      </c>
      <c r="S394" s="45" t="str">
        <f t="shared" si="177"/>
        <v>Intermediate Level of Service</v>
      </c>
      <c r="T394" s="62" t="str">
        <f t="shared" si="174"/>
        <v>Low Priority</v>
      </c>
      <c r="U394" s="46">
        <f t="shared" si="178"/>
        <v>7</v>
      </c>
      <c r="V394" s="28" t="str">
        <f t="shared" si="179"/>
        <v>Repair or Replace Components</v>
      </c>
      <c r="W394" s="47" t="str">
        <f t="shared" si="180"/>
        <v>Kiosk/Tap Stand</v>
      </c>
      <c r="X394" s="27" t="str">
        <f t="shared" si="181"/>
        <v>Create Plan To Repair or Replace Components</v>
      </c>
      <c r="Y394" s="48">
        <f t="shared" si="182"/>
        <v>28</v>
      </c>
      <c r="Z394" s="48">
        <f t="shared" si="183"/>
        <v>18</v>
      </c>
      <c r="AA394" s="48">
        <f t="shared" si="184"/>
        <v>28</v>
      </c>
      <c r="AB394" s="48">
        <f t="shared" si="185"/>
        <v>18</v>
      </c>
      <c r="AC394" s="48">
        <f t="shared" si="186"/>
        <v>28</v>
      </c>
      <c r="AD394" s="48" t="str">
        <f t="shared" si="187"/>
        <v xml:space="preserve"> </v>
      </c>
      <c r="AE394" s="48" t="str">
        <f t="shared" si="188"/>
        <v xml:space="preserve"> </v>
      </c>
      <c r="AF394" s="48" t="str">
        <f t="shared" si="189"/>
        <v xml:space="preserve"> </v>
      </c>
      <c r="AG394" s="49" t="str">
        <f t="shared" si="190"/>
        <v/>
      </c>
      <c r="AH394" s="48">
        <f t="shared" si="191"/>
        <v>18</v>
      </c>
      <c r="AI394" s="50">
        <f>'Details and Calculations'!AE393</f>
        <v>1</v>
      </c>
      <c r="AJ394" s="50">
        <f>'Details and Calculations'!AM393</f>
        <v>1</v>
      </c>
      <c r="AK394" s="50">
        <f>'Details and Calculations'!AR393</f>
        <v>1</v>
      </c>
      <c r="AL394" s="50">
        <f>'Details and Calculations'!AW393</f>
        <v>1</v>
      </c>
      <c r="AM394" s="50">
        <f>'Details and Calculations'!BA393</f>
        <v>1</v>
      </c>
      <c r="AN394" s="50" t="str">
        <f>'Details and Calculations'!BF393</f>
        <v xml:space="preserve"> </v>
      </c>
      <c r="AO394" s="50" t="str">
        <f>'Details and Calculations'!BI393</f>
        <v xml:space="preserve"> </v>
      </c>
      <c r="AP394" s="50" t="str">
        <f>'Details and Calculations'!BM393</f>
        <v xml:space="preserve"> </v>
      </c>
      <c r="AQ394" s="50" t="str">
        <f>'Details and Calculations'!BP393</f>
        <v xml:space="preserve"> </v>
      </c>
      <c r="AR394" s="50">
        <f>'Details and Calculations'!CC393</f>
        <v>2</v>
      </c>
      <c r="AS394" s="50">
        <f>'Details and Calculations'!CJ393</f>
        <v>1</v>
      </c>
      <c r="AT394" s="51">
        <f>'Details and Calculations'!T393</f>
        <v>1</v>
      </c>
      <c r="AU394" s="51">
        <f>'Details and Calculations'!Z393</f>
        <v>1</v>
      </c>
      <c r="AV394" s="51">
        <f>'Details and Calculations'!S393</f>
        <v>0</v>
      </c>
      <c r="AW394" s="51">
        <f>'Details and Calculations'!AI393</f>
        <v>1</v>
      </c>
      <c r="AX394" s="51">
        <f>'Details and Calculations'!BY393</f>
        <v>1</v>
      </c>
      <c r="AY394" s="51">
        <f>'Details and Calculations'!CG393</f>
        <v>1</v>
      </c>
      <c r="AZ394" s="51">
        <f>'Details and Calculations'!CI393</f>
        <v>1</v>
      </c>
      <c r="BA394" s="51">
        <f t="shared" si="192"/>
        <v>1</v>
      </c>
      <c r="BB394" s="52">
        <f>'Details and Calculations'!Y393</f>
        <v>1</v>
      </c>
      <c r="BC394" s="52">
        <f>'Details and Calculations'!AC393</f>
        <v>1</v>
      </c>
      <c r="BD394" s="52">
        <f>'Details and Calculations'!AK393</f>
        <v>1</v>
      </c>
      <c r="BE394" s="52">
        <f>'Details and Calculations'!AN393</f>
        <v>100</v>
      </c>
      <c r="BF394" s="52">
        <f>'Details and Calculations'!AP393</f>
        <v>1</v>
      </c>
      <c r="BG394" s="52">
        <f>'Details and Calculations'!AT393</f>
        <v>1</v>
      </c>
      <c r="BH394" s="52">
        <f>'Details and Calculations'!AY393</f>
        <v>1</v>
      </c>
      <c r="BI394" s="52">
        <f>'Details and Calculations'!BB393</f>
        <v>1000</v>
      </c>
      <c r="BJ394" s="52" t="str">
        <f>'Details and Calculations'!BD393</f>
        <v xml:space="preserve"> </v>
      </c>
      <c r="BK394" s="52">
        <f>'Details and Calculations'!CA393</f>
        <v>1</v>
      </c>
      <c r="BL394" s="43">
        <f>'Details and Calculations'!AA393</f>
        <v>1</v>
      </c>
      <c r="BM394" s="43" t="str">
        <f>'Details and Calculations'!AB393</f>
        <v>"Springbox" --Intake Structure At A Spring</v>
      </c>
      <c r="BN394" s="43">
        <f>'Details and Calculations'!AD393</f>
        <v>2015</v>
      </c>
      <c r="BO394" s="43">
        <f>'Details and Calculations'!AJ393</f>
        <v>1</v>
      </c>
      <c r="BP394" s="43">
        <f>'Details and Calculations'!AL393</f>
        <v>2015</v>
      </c>
      <c r="BQ394" s="43">
        <f>'Details and Calculations'!AO393</f>
        <v>1</v>
      </c>
      <c r="BR394" s="43">
        <f>'Details and Calculations'!AQ393</f>
        <v>2015</v>
      </c>
      <c r="BS394" s="43">
        <f>'Details and Calculations'!AS393</f>
        <v>1</v>
      </c>
      <c r="BT394" s="43">
        <f>'Details and Calculations'!AV393</f>
        <v>2015</v>
      </c>
      <c r="BU394" s="43">
        <f>'Details and Calculations'!AX393</f>
        <v>1</v>
      </c>
      <c r="BV394" s="43">
        <f>'Details and Calculations'!AZ393</f>
        <v>2015</v>
      </c>
      <c r="BW394" s="43">
        <f>'Details and Calculations'!BC393</f>
        <v>0</v>
      </c>
      <c r="BX394" s="43" t="str">
        <f>'Details and Calculations'!BE393</f>
        <v xml:space="preserve"> </v>
      </c>
      <c r="BY394" s="43" t="str">
        <f>'Details and Calculations'!BG393</f>
        <v xml:space="preserve"> </v>
      </c>
      <c r="BZ394" s="43" t="str">
        <f>'Details and Calculations'!BH393</f>
        <v xml:space="preserve"> </v>
      </c>
      <c r="CA394" s="43">
        <f>'Details and Calculations'!BJ393</f>
        <v>0</v>
      </c>
      <c r="CB394" s="43" t="str">
        <f>'Details and Calculations'!BK393</f>
        <v/>
      </c>
      <c r="CC394" s="43" t="str">
        <f>'Details and Calculations'!BL393</f>
        <v xml:space="preserve"> </v>
      </c>
      <c r="CD394" s="43" t="str">
        <f>'Details and Calculations'!BN393</f>
        <v xml:space="preserve"> </v>
      </c>
      <c r="CE394" s="43" t="str">
        <f>'Details and Calculations'!BO393</f>
        <v xml:space="preserve"> </v>
      </c>
      <c r="CF394" s="43">
        <f>'Details and Calculations'!BZ393</f>
        <v>1</v>
      </c>
      <c r="CG394" s="43">
        <f>'Details and Calculations'!CB393</f>
        <v>2015</v>
      </c>
      <c r="CH394" s="31"/>
      <c r="CI394" s="53"/>
    </row>
    <row r="395" spans="1:87" x14ac:dyDescent="0.3">
      <c r="A395" s="43">
        <f>'Details and Calculations'!A394</f>
        <v>2017</v>
      </c>
      <c r="B395" s="43" t="str">
        <f>'Details and Calculations'!C394</f>
        <v>Rwanda</v>
      </c>
      <c r="C395" s="43" t="str">
        <f>'Details and Calculations'!D394</f>
        <v>Rulindo</v>
      </c>
      <c r="D395" s="43" t="str">
        <f>'Details and Calculations'!E394</f>
        <v>Shyorongi</v>
      </c>
      <c r="E395" s="43" t="str">
        <f>'Details and Calculations'!F394</f>
        <v>Rutonde</v>
      </c>
      <c r="F395" s="43" t="str">
        <f>'Details and Calculations'!G394</f>
        <v>Rutonde</v>
      </c>
      <c r="G395" s="43" t="str">
        <f>'Details and Calculations'!H394</f>
        <v/>
      </c>
      <c r="H395" s="43" t="str">
        <f>'Details and Calculations'!I394</f>
        <v/>
      </c>
      <c r="I395" s="43" t="str">
        <f>'Details and Calculations'!J394</f>
        <v>kirikumuryango network</v>
      </c>
      <c r="J395" s="43">
        <f>'Details and Calculations'!K394</f>
        <v>241</v>
      </c>
      <c r="K395" s="43">
        <f>'Details and Calculations'!O394</f>
        <v>150</v>
      </c>
      <c r="L395" s="43">
        <f>'Details and Calculations'!P395</f>
        <v>5</v>
      </c>
      <c r="M395" s="43" t="str">
        <f>'Details and Calculations'!U394</f>
        <v>Piped Network -- Gravity Only</v>
      </c>
      <c r="N395" s="43">
        <f>'Details and Calculations'!V394</f>
        <v>2013</v>
      </c>
      <c r="O395" s="43" t="str">
        <f>'Details and Calculations'!W394</f>
        <v>Governement (District, Wasac) And Water For People</v>
      </c>
      <c r="P395" s="43" t="str">
        <f>'Details and Calculations'!X394</f>
        <v>Spring</v>
      </c>
      <c r="Q395" s="44" t="str">
        <f t="shared" si="175"/>
        <v>Low Risk</v>
      </c>
      <c r="R395" s="44" t="str">
        <f t="shared" si="176"/>
        <v>Low Risk</v>
      </c>
      <c r="S395" s="45" t="str">
        <f t="shared" si="177"/>
        <v>High Level of Service</v>
      </c>
      <c r="T395" s="62" t="str">
        <f t="shared" si="174"/>
        <v>Low Priority</v>
      </c>
      <c r="U395" s="46">
        <f t="shared" si="178"/>
        <v>8</v>
      </c>
      <c r="V395" s="28" t="str">
        <f t="shared" si="179"/>
        <v>Perform Routine Preventative Maintenance</v>
      </c>
      <c r="W395" s="47" t="str">
        <f t="shared" si="180"/>
        <v/>
      </c>
      <c r="X395" s="27" t="str">
        <f t="shared" si="181"/>
        <v>Maintain O&amp;M and Routine Monitoring</v>
      </c>
      <c r="Y395" s="48">
        <f t="shared" si="182"/>
        <v>26</v>
      </c>
      <c r="Z395" s="48">
        <f t="shared" si="183"/>
        <v>16</v>
      </c>
      <c r="AA395" s="48">
        <f t="shared" si="184"/>
        <v>26</v>
      </c>
      <c r="AB395" s="48">
        <f t="shared" si="185"/>
        <v>16</v>
      </c>
      <c r="AC395" s="48">
        <f t="shared" si="186"/>
        <v>26</v>
      </c>
      <c r="AD395" s="48" t="str">
        <f t="shared" si="187"/>
        <v xml:space="preserve"> </v>
      </c>
      <c r="AE395" s="48" t="str">
        <f t="shared" si="188"/>
        <v xml:space="preserve"> </v>
      </c>
      <c r="AF395" s="48" t="str">
        <f t="shared" si="189"/>
        <v xml:space="preserve"> </v>
      </c>
      <c r="AG395" s="49" t="str">
        <f t="shared" si="190"/>
        <v/>
      </c>
      <c r="AH395" s="48">
        <f t="shared" si="191"/>
        <v>16</v>
      </c>
      <c r="AI395" s="50">
        <f>'Details and Calculations'!AE394</f>
        <v>1</v>
      </c>
      <c r="AJ395" s="50">
        <f>'Details and Calculations'!AM394</f>
        <v>1</v>
      </c>
      <c r="AK395" s="50">
        <f>'Details and Calculations'!AR394</f>
        <v>1</v>
      </c>
      <c r="AL395" s="50">
        <f>'Details and Calculations'!AW394</f>
        <v>1</v>
      </c>
      <c r="AM395" s="50">
        <f>'Details and Calculations'!BA394</f>
        <v>1</v>
      </c>
      <c r="AN395" s="50" t="str">
        <f>'Details and Calculations'!BF394</f>
        <v xml:space="preserve"> </v>
      </c>
      <c r="AO395" s="50" t="str">
        <f>'Details and Calculations'!BI394</f>
        <v xml:space="preserve"> </v>
      </c>
      <c r="AP395" s="50" t="str">
        <f>'Details and Calculations'!BM394</f>
        <v xml:space="preserve"> </v>
      </c>
      <c r="AQ395" s="50" t="str">
        <f>'Details and Calculations'!BP394</f>
        <v xml:space="preserve"> </v>
      </c>
      <c r="AR395" s="50">
        <f>'Details and Calculations'!CC394</f>
        <v>1</v>
      </c>
      <c r="AS395" s="50">
        <f>'Details and Calculations'!CJ394</f>
        <v>1</v>
      </c>
      <c r="AT395" s="51">
        <f>'Details and Calculations'!T394</f>
        <v>1</v>
      </c>
      <c r="AU395" s="51">
        <f>'Details and Calculations'!Z394</f>
        <v>1</v>
      </c>
      <c r="AV395" s="51">
        <f>'Details and Calculations'!S394</f>
        <v>1</v>
      </c>
      <c r="AW395" s="51">
        <f>'Details and Calculations'!AI394</f>
        <v>1</v>
      </c>
      <c r="AX395" s="51">
        <f>'Details and Calculations'!BY394</f>
        <v>1</v>
      </c>
      <c r="AY395" s="51">
        <f>'Details and Calculations'!CG394</f>
        <v>1</v>
      </c>
      <c r="AZ395" s="51">
        <f>'Details and Calculations'!CI394</f>
        <v>1</v>
      </c>
      <c r="BA395" s="51">
        <f t="shared" si="192"/>
        <v>1</v>
      </c>
      <c r="BB395" s="52">
        <f>'Details and Calculations'!Y394</f>
        <v>1</v>
      </c>
      <c r="BC395" s="52">
        <f>'Details and Calculations'!AC394</f>
        <v>1</v>
      </c>
      <c r="BD395" s="52">
        <f>'Details and Calculations'!AK394</f>
        <v>1</v>
      </c>
      <c r="BE395" s="52">
        <f>'Details and Calculations'!AN394</f>
        <v>500</v>
      </c>
      <c r="BF395" s="52">
        <f>'Details and Calculations'!AP394</f>
        <v>17</v>
      </c>
      <c r="BG395" s="52">
        <f>'Details and Calculations'!AT394</f>
        <v>6</v>
      </c>
      <c r="BH395" s="52">
        <f>'Details and Calculations'!AY394</f>
        <v>2</v>
      </c>
      <c r="BI395" s="52">
        <f>'Details and Calculations'!BB394</f>
        <v>3500</v>
      </c>
      <c r="BJ395" s="52" t="str">
        <f>'Details and Calculations'!BD394</f>
        <v xml:space="preserve"> </v>
      </c>
      <c r="BK395" s="52">
        <f>'Details and Calculations'!CA394</f>
        <v>1</v>
      </c>
      <c r="BL395" s="43">
        <f>'Details and Calculations'!AA394</f>
        <v>1</v>
      </c>
      <c r="BM395" s="43" t="str">
        <f>'Details and Calculations'!AB394</f>
        <v>"Springbox" --Intake Structure At A Spring</v>
      </c>
      <c r="BN395" s="43">
        <f>'Details and Calculations'!AD394</f>
        <v>2013</v>
      </c>
      <c r="BO395" s="43">
        <f>'Details and Calculations'!AJ394</f>
        <v>1</v>
      </c>
      <c r="BP395" s="43">
        <f>'Details and Calculations'!AL394</f>
        <v>2013</v>
      </c>
      <c r="BQ395" s="43">
        <f>'Details and Calculations'!AO394</f>
        <v>1</v>
      </c>
      <c r="BR395" s="43">
        <f>'Details and Calculations'!AQ394</f>
        <v>2013</v>
      </c>
      <c r="BS395" s="43">
        <f>'Details and Calculations'!AS394</f>
        <v>1</v>
      </c>
      <c r="BT395" s="43">
        <f>'Details and Calculations'!AV394</f>
        <v>2013</v>
      </c>
      <c r="BU395" s="43">
        <f>'Details and Calculations'!AX394</f>
        <v>1</v>
      </c>
      <c r="BV395" s="43">
        <f>'Details and Calculations'!AZ394</f>
        <v>2013</v>
      </c>
      <c r="BW395" s="43">
        <f>'Details and Calculations'!BC394</f>
        <v>0</v>
      </c>
      <c r="BX395" s="43" t="str">
        <f>'Details and Calculations'!BE394</f>
        <v xml:space="preserve"> </v>
      </c>
      <c r="BY395" s="43" t="str">
        <f>'Details and Calculations'!BG394</f>
        <v xml:space="preserve"> </v>
      </c>
      <c r="BZ395" s="43" t="str">
        <f>'Details and Calculations'!BH394</f>
        <v xml:space="preserve"> </v>
      </c>
      <c r="CA395" s="43">
        <f>'Details and Calculations'!BJ394</f>
        <v>0</v>
      </c>
      <c r="CB395" s="43" t="str">
        <f>'Details and Calculations'!BK394</f>
        <v/>
      </c>
      <c r="CC395" s="43" t="str">
        <f>'Details and Calculations'!BL394</f>
        <v xml:space="preserve"> </v>
      </c>
      <c r="CD395" s="43" t="str">
        <f>'Details and Calculations'!BN394</f>
        <v xml:space="preserve"> </v>
      </c>
      <c r="CE395" s="43" t="str">
        <f>'Details and Calculations'!BO394</f>
        <v xml:space="preserve"> </v>
      </c>
      <c r="CF395" s="43">
        <f>'Details and Calculations'!BZ394</f>
        <v>1</v>
      </c>
      <c r="CG395" s="43">
        <f>'Details and Calculations'!CB394</f>
        <v>2013</v>
      </c>
      <c r="CH395" s="31"/>
      <c r="CI395" s="53"/>
    </row>
    <row r="396" spans="1:87" x14ac:dyDescent="0.3">
      <c r="A396" s="43">
        <f>'Details and Calculations'!A395</f>
        <v>2017</v>
      </c>
      <c r="B396" s="43" t="str">
        <f>'Details and Calculations'!C395</f>
        <v>Rwanda</v>
      </c>
      <c r="C396" s="43" t="str">
        <f>'Details and Calculations'!D395</f>
        <v>Rulindo</v>
      </c>
      <c r="D396" s="43" t="str">
        <f>'Details and Calculations'!E395</f>
        <v>Buyoga</v>
      </c>
      <c r="E396" s="43" t="str">
        <f>'Details and Calculations'!F395</f>
        <v>Gitumba</v>
      </c>
      <c r="F396" s="43" t="str">
        <f>'Details and Calculations'!G395</f>
        <v>Munini</v>
      </c>
      <c r="G396" s="43" t="str">
        <f>'Details and Calculations'!H395</f>
        <v/>
      </c>
      <c r="H396" s="43" t="str">
        <f>'Details and Calculations'!I395</f>
        <v/>
      </c>
      <c r="I396" s="43" t="str">
        <f>'Details and Calculations'!J395</f>
        <v>Kiruruma</v>
      </c>
      <c r="J396" s="43">
        <f>'Details and Calculations'!K395</f>
        <v>158</v>
      </c>
      <c r="K396" s="43">
        <f>'Details and Calculations'!O395</f>
        <v>153</v>
      </c>
      <c r="L396" s="43">
        <f>'Details and Calculations'!P396</f>
        <v>73</v>
      </c>
      <c r="M396" s="43" t="str">
        <f>'Details and Calculations'!U395</f>
        <v>Piped Network With Pump</v>
      </c>
      <c r="N396" s="43">
        <f>'Details and Calculations'!V395</f>
        <v>2014</v>
      </c>
      <c r="O396" s="43" t="str">
        <f>'Details and Calculations'!W395</f>
        <v>Governement (District, Wasac) And Water For People</v>
      </c>
      <c r="P396" s="43" t="str">
        <f>'Details and Calculations'!X395</f>
        <v>Groundwater (Well, Etc.)</v>
      </c>
      <c r="Q396" s="44" t="str">
        <f t="shared" si="175"/>
        <v>Low Risk</v>
      </c>
      <c r="R396" s="44" t="str">
        <f t="shared" si="176"/>
        <v>Low Risk</v>
      </c>
      <c r="S396" s="45" t="str">
        <f t="shared" si="177"/>
        <v>Intermediate Level of Service</v>
      </c>
      <c r="T396" s="62" t="str">
        <f t="shared" si="174"/>
        <v>Low Priority</v>
      </c>
      <c r="U396" s="46">
        <f t="shared" si="178"/>
        <v>7</v>
      </c>
      <c r="V396" s="28" t="str">
        <f t="shared" si="179"/>
        <v>Perform Routine Preventative Maintenance</v>
      </c>
      <c r="W396" s="47" t="str">
        <f t="shared" si="180"/>
        <v/>
      </c>
      <c r="X396" s="27" t="str">
        <f t="shared" si="181"/>
        <v>Maintain O&amp;M and Routine Monitoring</v>
      </c>
      <c r="Y396" s="48">
        <f t="shared" si="182"/>
        <v>27</v>
      </c>
      <c r="Z396" s="48">
        <f t="shared" si="183"/>
        <v>17</v>
      </c>
      <c r="AA396" s="48">
        <f t="shared" si="184"/>
        <v>27</v>
      </c>
      <c r="AB396" s="48">
        <f t="shared" si="185"/>
        <v>17</v>
      </c>
      <c r="AC396" s="48">
        <f t="shared" si="186"/>
        <v>27</v>
      </c>
      <c r="AD396" s="48">
        <f t="shared" si="187"/>
        <v>4</v>
      </c>
      <c r="AE396" s="48">
        <f t="shared" si="188"/>
        <v>17</v>
      </c>
      <c r="AF396" s="48" t="str">
        <f t="shared" si="189"/>
        <v xml:space="preserve"> </v>
      </c>
      <c r="AG396" s="49" t="str">
        <f t="shared" si="190"/>
        <v/>
      </c>
      <c r="AH396" s="48">
        <f t="shared" si="191"/>
        <v>17</v>
      </c>
      <c r="AI396" s="50">
        <f>'Details and Calculations'!AE395</f>
        <v>1</v>
      </c>
      <c r="AJ396" s="50">
        <f>'Details and Calculations'!AM395</f>
        <v>1</v>
      </c>
      <c r="AK396" s="50">
        <f>'Details and Calculations'!AR395</f>
        <v>1</v>
      </c>
      <c r="AL396" s="50">
        <f>'Details and Calculations'!AW395</f>
        <v>1</v>
      </c>
      <c r="AM396" s="50">
        <f>'Details and Calculations'!BA395</f>
        <v>1</v>
      </c>
      <c r="AN396" s="50">
        <f>'Details and Calculations'!BF395</f>
        <v>1</v>
      </c>
      <c r="AO396" s="50">
        <f>'Details and Calculations'!BI395</f>
        <v>1</v>
      </c>
      <c r="AP396" s="50" t="str">
        <f>'Details and Calculations'!BM395</f>
        <v xml:space="preserve"> </v>
      </c>
      <c r="AQ396" s="50" t="str">
        <f>'Details and Calculations'!BP395</f>
        <v xml:space="preserve"> </v>
      </c>
      <c r="AR396" s="50">
        <f>'Details and Calculations'!CC395</f>
        <v>1</v>
      </c>
      <c r="AS396" s="50">
        <f>'Details and Calculations'!CJ395</f>
        <v>1</v>
      </c>
      <c r="AT396" s="51">
        <f>'Details and Calculations'!T395</f>
        <v>1</v>
      </c>
      <c r="AU396" s="51">
        <f>'Details and Calculations'!Z395</f>
        <v>1</v>
      </c>
      <c r="AV396" s="51">
        <f>'Details and Calculations'!S395</f>
        <v>0</v>
      </c>
      <c r="AW396" s="51">
        <f>'Details and Calculations'!AI395</f>
        <v>1</v>
      </c>
      <c r="AX396" s="51">
        <f>'Details and Calculations'!BY395</f>
        <v>1</v>
      </c>
      <c r="AY396" s="51">
        <f>'Details and Calculations'!CG395</f>
        <v>1</v>
      </c>
      <c r="AZ396" s="51">
        <f>'Details and Calculations'!CI395</f>
        <v>1</v>
      </c>
      <c r="BA396" s="51">
        <f t="shared" si="192"/>
        <v>1</v>
      </c>
      <c r="BB396" s="52">
        <f>'Details and Calculations'!Y395</f>
        <v>1</v>
      </c>
      <c r="BC396" s="52">
        <f>'Details and Calculations'!AC395</f>
        <v>1</v>
      </c>
      <c r="BD396" s="52">
        <f>'Details and Calculations'!AK395</f>
        <v>3</v>
      </c>
      <c r="BE396" s="52">
        <f>'Details and Calculations'!AN395</f>
        <v>9000</v>
      </c>
      <c r="BF396" s="52">
        <f>'Details and Calculations'!AP395</f>
        <v>15</v>
      </c>
      <c r="BG396" s="52">
        <f>'Details and Calculations'!AT395</f>
        <v>5</v>
      </c>
      <c r="BH396" s="52">
        <f>'Details and Calculations'!AY395</f>
        <v>3</v>
      </c>
      <c r="BI396" s="52">
        <f>'Details and Calculations'!BB395</f>
        <v>9000</v>
      </c>
      <c r="BJ396" s="52">
        <f>'Details and Calculations'!BD395</f>
        <v>2</v>
      </c>
      <c r="BK396" s="52">
        <f>'Details and Calculations'!CA395</f>
        <v>1</v>
      </c>
      <c r="BL396" s="43">
        <f>'Details and Calculations'!AA395</f>
        <v>1</v>
      </c>
      <c r="BM396" s="43" t="str">
        <f>'Details and Calculations'!AB395</f>
        <v>"Springbox" --Intake Structure At A Spring</v>
      </c>
      <c r="BN396" s="43">
        <f>'Details and Calculations'!AD395</f>
        <v>2014</v>
      </c>
      <c r="BO396" s="43">
        <f>'Details and Calculations'!AJ395</f>
        <v>1</v>
      </c>
      <c r="BP396" s="43">
        <f>'Details and Calculations'!AL395</f>
        <v>2014</v>
      </c>
      <c r="BQ396" s="43">
        <f>'Details and Calculations'!AO395</f>
        <v>1</v>
      </c>
      <c r="BR396" s="43">
        <f>'Details and Calculations'!AQ395</f>
        <v>2014</v>
      </c>
      <c r="BS396" s="43">
        <f>'Details and Calculations'!AS395</f>
        <v>1</v>
      </c>
      <c r="BT396" s="43">
        <f>'Details and Calculations'!AV395</f>
        <v>2014</v>
      </c>
      <c r="BU396" s="43">
        <f>'Details and Calculations'!AX395</f>
        <v>1</v>
      </c>
      <c r="BV396" s="43">
        <f>'Details and Calculations'!AZ395</f>
        <v>2014</v>
      </c>
      <c r="BW396" s="43">
        <f>'Details and Calculations'!BC395</f>
        <v>1</v>
      </c>
      <c r="BX396" s="43">
        <f>'Details and Calculations'!BE395</f>
        <v>2014</v>
      </c>
      <c r="BY396" s="43">
        <f>'Details and Calculations'!BG395</f>
        <v>1</v>
      </c>
      <c r="BZ396" s="43">
        <f>'Details and Calculations'!BH395</f>
        <v>2014</v>
      </c>
      <c r="CA396" s="43">
        <f>'Details and Calculations'!BJ395</f>
        <v>0</v>
      </c>
      <c r="CB396" s="43" t="str">
        <f>'Details and Calculations'!BK395</f>
        <v/>
      </c>
      <c r="CC396" s="43" t="str">
        <f>'Details and Calculations'!BL395</f>
        <v xml:space="preserve"> </v>
      </c>
      <c r="CD396" s="43" t="str">
        <f>'Details and Calculations'!BN395</f>
        <v xml:space="preserve"> </v>
      </c>
      <c r="CE396" s="43" t="str">
        <f>'Details and Calculations'!BO395</f>
        <v xml:space="preserve"> </v>
      </c>
      <c r="CF396" s="43">
        <f>'Details and Calculations'!BZ395</f>
        <v>1</v>
      </c>
      <c r="CG396" s="43">
        <f>'Details and Calculations'!CB395</f>
        <v>2014</v>
      </c>
      <c r="CH396" s="31"/>
      <c r="CI396" s="53"/>
    </row>
    <row r="397" spans="1:87" x14ac:dyDescent="0.3">
      <c r="A397" s="43">
        <f>'Details and Calculations'!A396</f>
        <v>2017</v>
      </c>
      <c r="B397" s="43" t="str">
        <f>'Details and Calculations'!C396</f>
        <v>Rwanda</v>
      </c>
      <c r="C397" s="43" t="str">
        <f>'Details and Calculations'!D396</f>
        <v>Rulindo</v>
      </c>
      <c r="D397" s="43" t="str">
        <f>'Details and Calculations'!E396</f>
        <v>Mbogo</v>
      </c>
      <c r="E397" s="43" t="str">
        <f>'Details and Calculations'!F396</f>
        <v>Bukoro</v>
      </c>
      <c r="F397" s="43" t="str">
        <f>'Details and Calculations'!G396</f>
        <v>Kibaya</v>
      </c>
      <c r="G397" s="43" t="str">
        <f>'Details and Calculations'!H396</f>
        <v/>
      </c>
      <c r="H397" s="43" t="str">
        <f>'Details and Calculations'!I396</f>
        <v/>
      </c>
      <c r="I397" s="43" t="str">
        <f>'Details and Calculations'!J396</f>
        <v>Mutungo</v>
      </c>
      <c r="J397" s="43">
        <f>'Details and Calculations'!K396</f>
        <v>133</v>
      </c>
      <c r="K397" s="43">
        <f>'Details and Calculations'!O396</f>
        <v>60</v>
      </c>
      <c r="L397" s="43" t="str">
        <f>'Details and Calculations'!P397</f>
        <v xml:space="preserve"> </v>
      </c>
      <c r="M397" s="43" t="str">
        <f>'Details and Calculations'!U396</f>
        <v>Piped Network -- Gravity Only</v>
      </c>
      <c r="N397" s="43">
        <f>'Details and Calculations'!V396</f>
        <v>2004</v>
      </c>
      <c r="O397" s="43" t="str">
        <f>'Details and Calculations'!W396</f>
        <v/>
      </c>
      <c r="P397" s="43" t="str">
        <f>'Details and Calculations'!X396</f>
        <v>Spring</v>
      </c>
      <c r="Q397" s="44" t="str">
        <f t="shared" si="175"/>
        <v>Low Risk</v>
      </c>
      <c r="R397" s="44" t="str">
        <f t="shared" si="176"/>
        <v>High Risk</v>
      </c>
      <c r="S397" s="45" t="str">
        <f t="shared" si="177"/>
        <v>Basic Level of Service</v>
      </c>
      <c r="T397" s="62" t="str">
        <f t="shared" si="174"/>
        <v>High Priority</v>
      </c>
      <c r="U397" s="46">
        <f t="shared" si="178"/>
        <v>4</v>
      </c>
      <c r="V397" s="28" t="str">
        <f t="shared" si="179"/>
        <v>Major Repairs or Replace System</v>
      </c>
      <c r="W397" s="47" t="str">
        <f t="shared" si="180"/>
        <v/>
      </c>
      <c r="X397" s="27" t="str">
        <f t="shared" si="181"/>
        <v>Further Technical Diagnostic Needed</v>
      </c>
      <c r="Y397" s="48" t="str">
        <f t="shared" si="182"/>
        <v xml:space="preserve"> </v>
      </c>
      <c r="Z397" s="48">
        <f t="shared" si="183"/>
        <v>7</v>
      </c>
      <c r="AA397" s="48">
        <f t="shared" si="184"/>
        <v>17</v>
      </c>
      <c r="AB397" s="48" t="str">
        <f t="shared" si="185"/>
        <v xml:space="preserve"> </v>
      </c>
      <c r="AC397" s="48">
        <f t="shared" si="186"/>
        <v>17</v>
      </c>
      <c r="AD397" s="48" t="str">
        <f t="shared" si="187"/>
        <v xml:space="preserve"> </v>
      </c>
      <c r="AE397" s="48" t="str">
        <f t="shared" si="188"/>
        <v xml:space="preserve"> </v>
      </c>
      <c r="AF397" s="48" t="str">
        <f t="shared" si="189"/>
        <v xml:space="preserve"> </v>
      </c>
      <c r="AG397" s="49" t="str">
        <f t="shared" si="190"/>
        <v/>
      </c>
      <c r="AH397" s="48">
        <f t="shared" si="191"/>
        <v>7</v>
      </c>
      <c r="AI397" s="50" t="str">
        <f>'Details and Calculations'!AE396</f>
        <v xml:space="preserve"> </v>
      </c>
      <c r="AJ397" s="50">
        <f>'Details and Calculations'!AM396</f>
        <v>2</v>
      </c>
      <c r="AK397" s="50">
        <f>'Details and Calculations'!AR396</f>
        <v>2</v>
      </c>
      <c r="AL397" s="50" t="str">
        <f>'Details and Calculations'!AW396</f>
        <v xml:space="preserve"> </v>
      </c>
      <c r="AM397" s="50">
        <f>'Details and Calculations'!BA396</f>
        <v>2</v>
      </c>
      <c r="AN397" s="50" t="str">
        <f>'Details and Calculations'!BF396</f>
        <v xml:space="preserve"> </v>
      </c>
      <c r="AO397" s="50" t="str">
        <f>'Details and Calculations'!BI396</f>
        <v xml:space="preserve"> </v>
      </c>
      <c r="AP397" s="50" t="str">
        <f>'Details and Calculations'!BM396</f>
        <v xml:space="preserve"> </v>
      </c>
      <c r="AQ397" s="50" t="str">
        <f>'Details and Calculations'!BP396</f>
        <v xml:space="preserve"> </v>
      </c>
      <c r="AR397" s="50">
        <f>'Details and Calculations'!CC396</f>
        <v>3</v>
      </c>
      <c r="AS397" s="50">
        <f>'Details and Calculations'!CJ396</f>
        <v>3</v>
      </c>
      <c r="AT397" s="51">
        <f>'Details and Calculations'!T396</f>
        <v>1</v>
      </c>
      <c r="AU397" s="51">
        <f>'Details and Calculations'!Z396</f>
        <v>0</v>
      </c>
      <c r="AV397" s="51">
        <f>'Details and Calculations'!S396</f>
        <v>1</v>
      </c>
      <c r="AW397" s="51">
        <f>'Details and Calculations'!AI396</f>
        <v>1</v>
      </c>
      <c r="AX397" s="51">
        <f>'Details and Calculations'!BY396</f>
        <v>1</v>
      </c>
      <c r="AY397" s="51">
        <f>'Details and Calculations'!CG396</f>
        <v>0</v>
      </c>
      <c r="AZ397" s="51">
        <f>'Details and Calculations'!CI396</f>
        <v>0</v>
      </c>
      <c r="BA397" s="51">
        <f t="shared" si="192"/>
        <v>0</v>
      </c>
      <c r="BB397" s="52">
        <f>'Details and Calculations'!Y396</f>
        <v>1</v>
      </c>
      <c r="BC397" s="52" t="str">
        <f>'Details and Calculations'!AC396</f>
        <v xml:space="preserve"> </v>
      </c>
      <c r="BD397" s="52">
        <f>'Details and Calculations'!AK396</f>
        <v>1</v>
      </c>
      <c r="BE397" s="52">
        <f>'Details and Calculations'!AN396</f>
        <v>2000</v>
      </c>
      <c r="BF397" s="52">
        <f>'Details and Calculations'!AP396</f>
        <v>2</v>
      </c>
      <c r="BG397" s="52" t="str">
        <f>'Details and Calculations'!AT396</f>
        <v xml:space="preserve"> </v>
      </c>
      <c r="BH397" s="52">
        <f>'Details and Calculations'!AY396</f>
        <v>1</v>
      </c>
      <c r="BI397" s="52">
        <f>'Details and Calculations'!BB396</f>
        <v>2000</v>
      </c>
      <c r="BJ397" s="52" t="str">
        <f>'Details and Calculations'!BD396</f>
        <v xml:space="preserve"> </v>
      </c>
      <c r="BK397" s="52">
        <f>'Details and Calculations'!CA396</f>
        <v>1</v>
      </c>
      <c r="BL397" s="43">
        <f>'Details and Calculations'!AA396</f>
        <v>0</v>
      </c>
      <c r="BM397" s="43" t="str">
        <f>'Details and Calculations'!AB396</f>
        <v/>
      </c>
      <c r="BN397" s="43" t="str">
        <f>'Details and Calculations'!AD396</f>
        <v xml:space="preserve"> </v>
      </c>
      <c r="BO397" s="43">
        <f>'Details and Calculations'!AJ396</f>
        <v>1</v>
      </c>
      <c r="BP397" s="43">
        <f>'Details and Calculations'!AL396</f>
        <v>2004</v>
      </c>
      <c r="BQ397" s="43">
        <f>'Details and Calculations'!AO396</f>
        <v>1</v>
      </c>
      <c r="BR397" s="43">
        <f>'Details and Calculations'!AQ396</f>
        <v>2004</v>
      </c>
      <c r="BS397" s="43">
        <f>'Details and Calculations'!AS396</f>
        <v>0</v>
      </c>
      <c r="BT397" s="43" t="str">
        <f>'Details and Calculations'!AV396</f>
        <v xml:space="preserve"> </v>
      </c>
      <c r="BU397" s="43">
        <f>'Details and Calculations'!AX396</f>
        <v>1</v>
      </c>
      <c r="BV397" s="43">
        <f>'Details and Calculations'!AZ396</f>
        <v>2004</v>
      </c>
      <c r="BW397" s="43">
        <f>'Details and Calculations'!BC396</f>
        <v>0</v>
      </c>
      <c r="BX397" s="43" t="str">
        <f>'Details and Calculations'!BE396</f>
        <v xml:space="preserve"> </v>
      </c>
      <c r="BY397" s="43" t="str">
        <f>'Details and Calculations'!BG396</f>
        <v xml:space="preserve"> </v>
      </c>
      <c r="BZ397" s="43" t="str">
        <f>'Details and Calculations'!BH396</f>
        <v xml:space="preserve"> </v>
      </c>
      <c r="CA397" s="43">
        <f>'Details and Calculations'!BJ396</f>
        <v>0</v>
      </c>
      <c r="CB397" s="43" t="str">
        <f>'Details and Calculations'!BK396</f>
        <v/>
      </c>
      <c r="CC397" s="43" t="str">
        <f>'Details and Calculations'!BL396</f>
        <v xml:space="preserve"> </v>
      </c>
      <c r="CD397" s="43" t="str">
        <f>'Details and Calculations'!BN396</f>
        <v xml:space="preserve"> </v>
      </c>
      <c r="CE397" s="43" t="str">
        <f>'Details and Calculations'!BO396</f>
        <v xml:space="preserve"> </v>
      </c>
      <c r="CF397" s="43">
        <f>'Details and Calculations'!BZ396</f>
        <v>1</v>
      </c>
      <c r="CG397" s="43">
        <f>'Details and Calculations'!CB396</f>
        <v>2004</v>
      </c>
      <c r="CH397" s="31"/>
      <c r="CI397" s="53"/>
    </row>
    <row r="398" spans="1:87" x14ac:dyDescent="0.3">
      <c r="A398" s="43">
        <f>'Details and Calculations'!A397</f>
        <v>2017</v>
      </c>
      <c r="B398" s="43" t="str">
        <f>'Details and Calculations'!C397</f>
        <v>Rwanda</v>
      </c>
      <c r="C398" s="43" t="str">
        <f>'Details and Calculations'!D397</f>
        <v>Rulindo</v>
      </c>
      <c r="D398" s="43" t="str">
        <f>'Details and Calculations'!E397</f>
        <v>Cyinzuzi</v>
      </c>
      <c r="E398" s="43" t="str">
        <f>'Details and Calculations'!F397</f>
        <v>Migendezo</v>
      </c>
      <c r="F398" s="43" t="str">
        <f>'Details and Calculations'!G397</f>
        <v>Gitabage</v>
      </c>
      <c r="G398" s="43" t="str">
        <f>'Details and Calculations'!H397</f>
        <v/>
      </c>
      <c r="H398" s="43" t="str">
        <f>'Details and Calculations'!I397</f>
        <v/>
      </c>
      <c r="I398" s="43" t="str">
        <f>'Details and Calculations'!J397</f>
        <v>0</v>
      </c>
      <c r="J398" s="43">
        <f>'Details and Calculations'!K397</f>
        <v>735</v>
      </c>
      <c r="K398" s="43">
        <f>'Details and Calculations'!O397</f>
        <v>735</v>
      </c>
      <c r="L398" s="43" t="str">
        <f>'Details and Calculations'!P398</f>
        <v xml:space="preserve"> </v>
      </c>
      <c r="M398" s="43" t="str">
        <f>'Details and Calculations'!U397</f>
        <v>Piped Network With Pump</v>
      </c>
      <c r="N398" s="43">
        <f>'Details and Calculations'!V397</f>
        <v>2009</v>
      </c>
      <c r="O398" s="43" t="str">
        <f>'Details and Calculations'!W397</f>
        <v>Umushinga Witwa Ema</v>
      </c>
      <c r="P398" s="43" t="str">
        <f>'Details and Calculations'!X397</f>
        <v>Spring</v>
      </c>
      <c r="Q398" s="44" t="str">
        <f t="shared" si="175"/>
        <v>Low Risk</v>
      </c>
      <c r="R398" s="44" t="str">
        <f t="shared" si="176"/>
        <v>Low Risk</v>
      </c>
      <c r="S398" s="45" t="str">
        <f t="shared" si="177"/>
        <v>Intermediate Level of Service</v>
      </c>
      <c r="T398" s="62" t="str">
        <f t="shared" si="174"/>
        <v>Low Priority</v>
      </c>
      <c r="U398" s="46">
        <f t="shared" si="178"/>
        <v>7</v>
      </c>
      <c r="V398" s="28" t="str">
        <f t="shared" si="179"/>
        <v>Perform Routine Preventative Maintenance</v>
      </c>
      <c r="W398" s="47" t="str">
        <f t="shared" si="180"/>
        <v/>
      </c>
      <c r="X398" s="27" t="str">
        <f t="shared" si="181"/>
        <v>Maintain O&amp;M and Routine Monitoring</v>
      </c>
      <c r="Y398" s="48">
        <f t="shared" si="182"/>
        <v>22</v>
      </c>
      <c r="Z398" s="48">
        <f t="shared" si="183"/>
        <v>12</v>
      </c>
      <c r="AA398" s="48">
        <f t="shared" si="184"/>
        <v>22</v>
      </c>
      <c r="AB398" s="48">
        <f t="shared" si="185"/>
        <v>12</v>
      </c>
      <c r="AC398" s="48">
        <f t="shared" si="186"/>
        <v>22</v>
      </c>
      <c r="AD398" s="48">
        <f t="shared" si="187"/>
        <v>-1</v>
      </c>
      <c r="AE398" s="48">
        <f t="shared" si="188"/>
        <v>12</v>
      </c>
      <c r="AF398" s="48" t="str">
        <f t="shared" si="189"/>
        <v xml:space="preserve"> </v>
      </c>
      <c r="AG398" s="49" t="str">
        <f t="shared" si="190"/>
        <v/>
      </c>
      <c r="AH398" s="48">
        <f t="shared" si="191"/>
        <v>12</v>
      </c>
      <c r="AI398" s="50">
        <f>'Details and Calculations'!AE397</f>
        <v>1</v>
      </c>
      <c r="AJ398" s="50">
        <f>'Details and Calculations'!AM397</f>
        <v>1</v>
      </c>
      <c r="AK398" s="50">
        <f>'Details and Calculations'!AR397</f>
        <v>1</v>
      </c>
      <c r="AL398" s="50">
        <f>'Details and Calculations'!AW397</f>
        <v>1</v>
      </c>
      <c r="AM398" s="50">
        <f>'Details and Calculations'!BA397</f>
        <v>1</v>
      </c>
      <c r="AN398" s="50">
        <f>'Details and Calculations'!BF397</f>
        <v>1</v>
      </c>
      <c r="AO398" s="50">
        <f>'Details and Calculations'!BI397</f>
        <v>1</v>
      </c>
      <c r="AP398" s="50" t="str">
        <f>'Details and Calculations'!BM397</f>
        <v xml:space="preserve"> </v>
      </c>
      <c r="AQ398" s="50" t="str">
        <f>'Details and Calculations'!BP397</f>
        <v xml:space="preserve"> </v>
      </c>
      <c r="AR398" s="50">
        <f>'Details and Calculations'!CC397</f>
        <v>1</v>
      </c>
      <c r="AS398" s="50">
        <f>'Details and Calculations'!CJ397</f>
        <v>1</v>
      </c>
      <c r="AT398" s="51">
        <f>'Details and Calculations'!T397</f>
        <v>1</v>
      </c>
      <c r="AU398" s="51">
        <f>'Details and Calculations'!Z397</f>
        <v>1</v>
      </c>
      <c r="AV398" s="51">
        <f>'Details and Calculations'!S397</f>
        <v>0</v>
      </c>
      <c r="AW398" s="51">
        <f>'Details and Calculations'!AI397</f>
        <v>1</v>
      </c>
      <c r="AX398" s="51">
        <f>'Details and Calculations'!BY397</f>
        <v>1</v>
      </c>
      <c r="AY398" s="51">
        <f>'Details and Calculations'!CG397</f>
        <v>1</v>
      </c>
      <c r="AZ398" s="51">
        <f>'Details and Calculations'!CI397</f>
        <v>1</v>
      </c>
      <c r="BA398" s="51">
        <f t="shared" si="192"/>
        <v>1</v>
      </c>
      <c r="BB398" s="52">
        <f>'Details and Calculations'!Y397</f>
        <v>3</v>
      </c>
      <c r="BC398" s="52">
        <f>'Details and Calculations'!AC397</f>
        <v>1</v>
      </c>
      <c r="BD398" s="52">
        <f>'Details and Calculations'!AK397</f>
        <v>2</v>
      </c>
      <c r="BE398" s="52">
        <f>'Details and Calculations'!AN397</f>
        <v>5000</v>
      </c>
      <c r="BF398" s="52">
        <f>'Details and Calculations'!AP397</f>
        <v>16</v>
      </c>
      <c r="BG398" s="52">
        <f>'Details and Calculations'!AT397</f>
        <v>23</v>
      </c>
      <c r="BH398" s="52">
        <f>'Details and Calculations'!AY397</f>
        <v>2</v>
      </c>
      <c r="BI398" s="52">
        <f>'Details and Calculations'!BB397</f>
        <v>5000</v>
      </c>
      <c r="BJ398" s="52">
        <f>'Details and Calculations'!BD397</f>
        <v>1</v>
      </c>
      <c r="BK398" s="52">
        <f>'Details and Calculations'!CA397</f>
        <v>1</v>
      </c>
      <c r="BL398" s="43">
        <f>'Details and Calculations'!AA397</f>
        <v>1</v>
      </c>
      <c r="BM398" s="43" t="str">
        <f>'Details and Calculations'!AB397</f>
        <v>"Springbox" --Intake Structure At A Spring</v>
      </c>
      <c r="BN398" s="43">
        <f>'Details and Calculations'!AD397</f>
        <v>2009</v>
      </c>
      <c r="BO398" s="43">
        <f>'Details and Calculations'!AJ397</f>
        <v>1</v>
      </c>
      <c r="BP398" s="43">
        <f>'Details and Calculations'!AL397</f>
        <v>2009</v>
      </c>
      <c r="BQ398" s="43">
        <f>'Details and Calculations'!AO397</f>
        <v>1</v>
      </c>
      <c r="BR398" s="43">
        <f>'Details and Calculations'!AQ397</f>
        <v>2009</v>
      </c>
      <c r="BS398" s="43">
        <f>'Details and Calculations'!AS397</f>
        <v>1</v>
      </c>
      <c r="BT398" s="43">
        <f>'Details and Calculations'!AV397</f>
        <v>2009</v>
      </c>
      <c r="BU398" s="43">
        <f>'Details and Calculations'!AX397</f>
        <v>1</v>
      </c>
      <c r="BV398" s="43">
        <f>'Details and Calculations'!AZ397</f>
        <v>2009</v>
      </c>
      <c r="BW398" s="43">
        <f>'Details and Calculations'!BC397</f>
        <v>1</v>
      </c>
      <c r="BX398" s="43">
        <f>'Details and Calculations'!BE397</f>
        <v>2009</v>
      </c>
      <c r="BY398" s="43">
        <f>'Details and Calculations'!BG397</f>
        <v>1</v>
      </c>
      <c r="BZ398" s="43">
        <f>'Details and Calculations'!BH397</f>
        <v>2009</v>
      </c>
      <c r="CA398" s="43">
        <f>'Details and Calculations'!BJ397</f>
        <v>0</v>
      </c>
      <c r="CB398" s="43" t="str">
        <f>'Details and Calculations'!BK397</f>
        <v/>
      </c>
      <c r="CC398" s="43" t="str">
        <f>'Details and Calculations'!BL397</f>
        <v xml:space="preserve"> </v>
      </c>
      <c r="CD398" s="43" t="str">
        <f>'Details and Calculations'!BN397</f>
        <v xml:space="preserve"> </v>
      </c>
      <c r="CE398" s="43" t="str">
        <f>'Details and Calculations'!BO397</f>
        <v xml:space="preserve"> </v>
      </c>
      <c r="CF398" s="43">
        <f>'Details and Calculations'!BZ397</f>
        <v>1</v>
      </c>
      <c r="CG398" s="43">
        <f>'Details and Calculations'!CB397</f>
        <v>2009</v>
      </c>
      <c r="CH398" s="31"/>
      <c r="CI398" s="53"/>
    </row>
    <row r="399" spans="1:87" x14ac:dyDescent="0.3">
      <c r="A399" s="43">
        <f>'Details and Calculations'!A398</f>
        <v>2017</v>
      </c>
      <c r="B399" s="43" t="str">
        <f>'Details and Calculations'!C398</f>
        <v>Rwanda</v>
      </c>
      <c r="C399" s="43" t="str">
        <f>'Details and Calculations'!D398</f>
        <v>Rulindo</v>
      </c>
      <c r="D399" s="43" t="str">
        <f>'Details and Calculations'!E398</f>
        <v>Bushoki</v>
      </c>
      <c r="E399" s="43" t="str">
        <f>'Details and Calculations'!F398</f>
        <v>Gasiza</v>
      </c>
      <c r="F399" s="43" t="str">
        <f>'Details and Calculations'!G398</f>
        <v>Budaha</v>
      </c>
      <c r="G399" s="43" t="str">
        <f>'Details and Calculations'!H398</f>
        <v/>
      </c>
      <c r="H399" s="43" t="str">
        <f>'Details and Calculations'!I398</f>
        <v/>
      </c>
      <c r="I399" s="43" t="str">
        <f>'Details and Calculations'!J398</f>
        <v>Water point at Budaha nearby pumping station/Tare pumping</v>
      </c>
      <c r="J399" s="43">
        <f>'Details and Calculations'!K398</f>
        <v>205</v>
      </c>
      <c r="K399" s="43">
        <f>'Details and Calculations'!O398</f>
        <v>205</v>
      </c>
      <c r="L399" s="43">
        <f>'Details and Calculations'!P399</f>
        <v>10</v>
      </c>
      <c r="M399" s="43" t="str">
        <f>'Details and Calculations'!U398</f>
        <v>Piped Network With Pump</v>
      </c>
      <c r="N399" s="43">
        <f>'Details and Calculations'!V398</f>
        <v>2015</v>
      </c>
      <c r="O399" s="43" t="str">
        <f>'Details and Calculations'!W398</f>
        <v>Gvt And Water For People</v>
      </c>
      <c r="P399" s="43" t="str">
        <f>'Details and Calculations'!X398</f>
        <v>Spring</v>
      </c>
      <c r="Q399" s="44" t="str">
        <f t="shared" si="175"/>
        <v>Low Risk</v>
      </c>
      <c r="R399" s="44" t="str">
        <f t="shared" si="176"/>
        <v>Low Risk</v>
      </c>
      <c r="S399" s="45" t="str">
        <f t="shared" si="177"/>
        <v>Intermediate Level of Service</v>
      </c>
      <c r="T399" s="62" t="str">
        <f t="shared" si="174"/>
        <v>Low Priority</v>
      </c>
      <c r="U399" s="46">
        <f t="shared" si="178"/>
        <v>7</v>
      </c>
      <c r="V399" s="28" t="str">
        <f t="shared" si="179"/>
        <v>Perform Routine Preventative Maintenance</v>
      </c>
      <c r="W399" s="47" t="str">
        <f t="shared" si="180"/>
        <v/>
      </c>
      <c r="X399" s="27" t="str">
        <f t="shared" si="181"/>
        <v>Maintain O&amp;M and Routine Monitoring</v>
      </c>
      <c r="Y399" s="48" t="str">
        <f t="shared" si="182"/>
        <v xml:space="preserve"> </v>
      </c>
      <c r="Z399" s="48">
        <f t="shared" si="183"/>
        <v>18</v>
      </c>
      <c r="AA399" s="48">
        <f t="shared" si="184"/>
        <v>28</v>
      </c>
      <c r="AB399" s="48" t="str">
        <f t="shared" si="185"/>
        <v xml:space="preserve"> </v>
      </c>
      <c r="AC399" s="48">
        <f t="shared" si="186"/>
        <v>28</v>
      </c>
      <c r="AD399" s="48" t="str">
        <f t="shared" si="187"/>
        <v xml:space="preserve"> </v>
      </c>
      <c r="AE399" s="48" t="str">
        <f t="shared" si="188"/>
        <v xml:space="preserve"> </v>
      </c>
      <c r="AF399" s="48" t="str">
        <f t="shared" si="189"/>
        <v xml:space="preserve"> </v>
      </c>
      <c r="AG399" s="49" t="str">
        <f t="shared" si="190"/>
        <v/>
      </c>
      <c r="AH399" s="48">
        <f t="shared" si="191"/>
        <v>18</v>
      </c>
      <c r="AI399" s="50" t="str">
        <f>'Details and Calculations'!AE398</f>
        <v xml:space="preserve"> </v>
      </c>
      <c r="AJ399" s="50">
        <f>'Details and Calculations'!AM398</f>
        <v>1</v>
      </c>
      <c r="AK399" s="50">
        <f>'Details and Calculations'!AR398</f>
        <v>1</v>
      </c>
      <c r="AL399" s="50" t="str">
        <f>'Details and Calculations'!AW398</f>
        <v xml:space="preserve"> </v>
      </c>
      <c r="AM399" s="50">
        <f>'Details and Calculations'!BA398</f>
        <v>1</v>
      </c>
      <c r="AN399" s="50" t="str">
        <f>'Details and Calculations'!BF398</f>
        <v xml:space="preserve"> </v>
      </c>
      <c r="AO399" s="50" t="str">
        <f>'Details and Calculations'!BI398</f>
        <v xml:space="preserve"> </v>
      </c>
      <c r="AP399" s="50" t="str">
        <f>'Details and Calculations'!BM398</f>
        <v xml:space="preserve"> </v>
      </c>
      <c r="AQ399" s="50" t="str">
        <f>'Details and Calculations'!BP398</f>
        <v xml:space="preserve"> </v>
      </c>
      <c r="AR399" s="50">
        <f>'Details and Calculations'!CC398</f>
        <v>1</v>
      </c>
      <c r="AS399" s="50">
        <f>'Details and Calculations'!CJ398</f>
        <v>1</v>
      </c>
      <c r="AT399" s="51">
        <f>'Details and Calculations'!T398</f>
        <v>1</v>
      </c>
      <c r="AU399" s="51">
        <f>'Details and Calculations'!Z398</f>
        <v>1</v>
      </c>
      <c r="AV399" s="51">
        <f>'Details and Calculations'!S398</f>
        <v>0</v>
      </c>
      <c r="AW399" s="51">
        <f>'Details and Calculations'!AI398</f>
        <v>1</v>
      </c>
      <c r="AX399" s="51">
        <f>'Details and Calculations'!BY398</f>
        <v>1</v>
      </c>
      <c r="AY399" s="51">
        <f>'Details and Calculations'!CG398</f>
        <v>1</v>
      </c>
      <c r="AZ399" s="51">
        <f>'Details and Calculations'!CI398</f>
        <v>1</v>
      </c>
      <c r="BA399" s="51">
        <f t="shared" si="192"/>
        <v>1</v>
      </c>
      <c r="BB399" s="52">
        <f>'Details and Calculations'!Y398</f>
        <v>8</v>
      </c>
      <c r="BC399" s="52" t="str">
        <f>'Details and Calculations'!AC398</f>
        <v xml:space="preserve"> </v>
      </c>
      <c r="BD399" s="52">
        <f>'Details and Calculations'!AK398</f>
        <v>1</v>
      </c>
      <c r="BE399" s="52">
        <f>'Details and Calculations'!AN398</f>
        <v>4000</v>
      </c>
      <c r="BF399" s="52">
        <f>'Details and Calculations'!AP398</f>
        <v>1</v>
      </c>
      <c r="BG399" s="52" t="str">
        <f>'Details and Calculations'!AT398</f>
        <v xml:space="preserve"> </v>
      </c>
      <c r="BH399" s="52">
        <f>'Details and Calculations'!AY398</f>
        <v>1</v>
      </c>
      <c r="BI399" s="52">
        <f>'Details and Calculations'!BB398</f>
        <v>2000</v>
      </c>
      <c r="BJ399" s="52" t="str">
        <f>'Details and Calculations'!BD398</f>
        <v xml:space="preserve"> </v>
      </c>
      <c r="BK399" s="52">
        <f>'Details and Calculations'!CA398</f>
        <v>1</v>
      </c>
      <c r="BL399" s="43">
        <f>'Details and Calculations'!AA398</f>
        <v>0</v>
      </c>
      <c r="BM399" s="43" t="str">
        <f>'Details and Calculations'!AB398</f>
        <v/>
      </c>
      <c r="BN399" s="43" t="str">
        <f>'Details and Calculations'!AD398</f>
        <v xml:space="preserve"> </v>
      </c>
      <c r="BO399" s="43">
        <f>'Details and Calculations'!AJ398</f>
        <v>1</v>
      </c>
      <c r="BP399" s="43">
        <f>'Details and Calculations'!AL398</f>
        <v>2015</v>
      </c>
      <c r="BQ399" s="43">
        <f>'Details and Calculations'!AO398</f>
        <v>1</v>
      </c>
      <c r="BR399" s="43">
        <f>'Details and Calculations'!AQ398</f>
        <v>2015</v>
      </c>
      <c r="BS399" s="43">
        <f>'Details and Calculations'!AS398</f>
        <v>0</v>
      </c>
      <c r="BT399" s="43" t="str">
        <f>'Details and Calculations'!AV398</f>
        <v xml:space="preserve"> </v>
      </c>
      <c r="BU399" s="43">
        <f>'Details and Calculations'!AX398</f>
        <v>1</v>
      </c>
      <c r="BV399" s="43">
        <f>'Details and Calculations'!AZ398</f>
        <v>2015</v>
      </c>
      <c r="BW399" s="43">
        <f>'Details and Calculations'!BC398</f>
        <v>0</v>
      </c>
      <c r="BX399" s="43" t="str">
        <f>'Details and Calculations'!BE398</f>
        <v xml:space="preserve"> </v>
      </c>
      <c r="BY399" s="43" t="str">
        <f>'Details and Calculations'!BG398</f>
        <v xml:space="preserve"> </v>
      </c>
      <c r="BZ399" s="43" t="str">
        <f>'Details and Calculations'!BH398</f>
        <v xml:space="preserve"> </v>
      </c>
      <c r="CA399" s="43">
        <f>'Details and Calculations'!BJ398</f>
        <v>0</v>
      </c>
      <c r="CB399" s="43" t="str">
        <f>'Details and Calculations'!BK398</f>
        <v/>
      </c>
      <c r="CC399" s="43" t="str">
        <f>'Details and Calculations'!BL398</f>
        <v xml:space="preserve"> </v>
      </c>
      <c r="CD399" s="43" t="str">
        <f>'Details and Calculations'!BN398</f>
        <v xml:space="preserve"> </v>
      </c>
      <c r="CE399" s="43" t="str">
        <f>'Details and Calculations'!BO398</f>
        <v xml:space="preserve"> </v>
      </c>
      <c r="CF399" s="43">
        <f>'Details and Calculations'!BZ398</f>
        <v>1</v>
      </c>
      <c r="CG399" s="43">
        <f>'Details and Calculations'!CB398</f>
        <v>2015</v>
      </c>
      <c r="CH399" s="31"/>
      <c r="CI399" s="53"/>
    </row>
    <row r="400" spans="1:87" x14ac:dyDescent="0.3">
      <c r="A400" s="43">
        <f>'Details and Calculations'!A399</f>
        <v>2017</v>
      </c>
      <c r="B400" s="43" t="str">
        <f>'Details and Calculations'!C399</f>
        <v>Rwanda</v>
      </c>
      <c r="C400" s="43" t="str">
        <f>'Details and Calculations'!D399</f>
        <v>Rulindo</v>
      </c>
      <c r="D400" s="43" t="str">
        <f>'Details and Calculations'!E399</f>
        <v>Base</v>
      </c>
      <c r="E400" s="43" t="str">
        <f>'Details and Calculations'!F399</f>
        <v>Cyohoha</v>
      </c>
      <c r="F400" s="43" t="str">
        <f>'Details and Calculations'!G399</f>
        <v>Kabingo</v>
      </c>
      <c r="G400" s="43" t="str">
        <f>'Details and Calculations'!H399</f>
        <v/>
      </c>
      <c r="H400" s="43" t="str">
        <f>'Details and Calculations'!I399</f>
        <v/>
      </c>
      <c r="I400" s="43" t="str">
        <f>'Details and Calculations'!J399</f>
        <v>Nyamagana</v>
      </c>
      <c r="J400" s="43">
        <f>'Details and Calculations'!K399</f>
        <v>70</v>
      </c>
      <c r="K400" s="43">
        <f>'Details and Calculations'!O399</f>
        <v>60</v>
      </c>
      <c r="L400" s="43">
        <f>'Details and Calculations'!P400</f>
        <v>9</v>
      </c>
      <c r="M400" s="43" t="str">
        <f>'Details and Calculations'!U399</f>
        <v>Piped Network -- Gravity Only</v>
      </c>
      <c r="N400" s="43">
        <f>'Details and Calculations'!V399</f>
        <v>2011</v>
      </c>
      <c r="O400" s="43" t="str">
        <f>'Details and Calculations'!W399</f>
        <v>Government And African Development Bank</v>
      </c>
      <c r="P400" s="43" t="str">
        <f>'Details and Calculations'!X399</f>
        <v>Spring</v>
      </c>
      <c r="Q400" s="44" t="str">
        <f t="shared" si="175"/>
        <v>Low Risk</v>
      </c>
      <c r="R400" s="44" t="str">
        <f t="shared" si="176"/>
        <v>Low Risk</v>
      </c>
      <c r="S400" s="45" t="str">
        <f t="shared" si="177"/>
        <v>Intermediate Level of Service</v>
      </c>
      <c r="T400" s="62" t="str">
        <f t="shared" si="174"/>
        <v>Low Priority</v>
      </c>
      <c r="U400" s="46">
        <f t="shared" si="178"/>
        <v>7</v>
      </c>
      <c r="V400" s="28" t="str">
        <f t="shared" si="179"/>
        <v>Repair or Replace Components</v>
      </c>
      <c r="W400" s="47" t="str">
        <f t="shared" si="180"/>
        <v xml:space="preserve">Distribution  Line, </v>
      </c>
      <c r="X400" s="27" t="str">
        <f t="shared" si="181"/>
        <v>Create Plan To Repair or Replace Components</v>
      </c>
      <c r="Y400" s="48">
        <f t="shared" si="182"/>
        <v>28</v>
      </c>
      <c r="Z400" s="48">
        <f t="shared" si="183"/>
        <v>18</v>
      </c>
      <c r="AA400" s="48">
        <f t="shared" si="184"/>
        <v>24</v>
      </c>
      <c r="AB400" s="48">
        <f t="shared" si="185"/>
        <v>14</v>
      </c>
      <c r="AC400" s="48">
        <f t="shared" si="186"/>
        <v>24</v>
      </c>
      <c r="AD400" s="48" t="str">
        <f t="shared" si="187"/>
        <v xml:space="preserve"> </v>
      </c>
      <c r="AE400" s="48" t="str">
        <f t="shared" si="188"/>
        <v xml:space="preserve"> </v>
      </c>
      <c r="AF400" s="48" t="str">
        <f t="shared" si="189"/>
        <v xml:space="preserve"> </v>
      </c>
      <c r="AG400" s="49" t="str">
        <f t="shared" si="190"/>
        <v/>
      </c>
      <c r="AH400" s="48">
        <f t="shared" si="191"/>
        <v>14</v>
      </c>
      <c r="AI400" s="50">
        <f>'Details and Calculations'!AE399</f>
        <v>1</v>
      </c>
      <c r="AJ400" s="50">
        <f>'Details and Calculations'!AM399</f>
        <v>1</v>
      </c>
      <c r="AK400" s="50">
        <f>'Details and Calculations'!AR399</f>
        <v>1</v>
      </c>
      <c r="AL400" s="50">
        <f>'Details and Calculations'!AW399</f>
        <v>1</v>
      </c>
      <c r="AM400" s="50">
        <f>'Details and Calculations'!BA399</f>
        <v>2</v>
      </c>
      <c r="AN400" s="50" t="str">
        <f>'Details and Calculations'!BF399</f>
        <v xml:space="preserve"> </v>
      </c>
      <c r="AO400" s="50" t="str">
        <f>'Details and Calculations'!BI399</f>
        <v xml:space="preserve"> </v>
      </c>
      <c r="AP400" s="50" t="str">
        <f>'Details and Calculations'!BM399</f>
        <v xml:space="preserve"> </v>
      </c>
      <c r="AQ400" s="50" t="str">
        <f>'Details and Calculations'!BP399</f>
        <v xml:space="preserve"> </v>
      </c>
      <c r="AR400" s="50">
        <f>'Details and Calculations'!CC399</f>
        <v>1</v>
      </c>
      <c r="AS400" s="50">
        <f>'Details and Calculations'!CJ399</f>
        <v>1</v>
      </c>
      <c r="AT400" s="51">
        <f>'Details and Calculations'!T399</f>
        <v>1</v>
      </c>
      <c r="AU400" s="51">
        <f>'Details and Calculations'!Z399</f>
        <v>1</v>
      </c>
      <c r="AV400" s="51">
        <f>'Details and Calculations'!S399</f>
        <v>0</v>
      </c>
      <c r="AW400" s="51">
        <f>'Details and Calculations'!AI399</f>
        <v>1</v>
      </c>
      <c r="AX400" s="51">
        <f>'Details and Calculations'!BY399</f>
        <v>1</v>
      </c>
      <c r="AY400" s="51">
        <f>'Details and Calculations'!CG399</f>
        <v>1</v>
      </c>
      <c r="AZ400" s="51">
        <f>'Details and Calculations'!CI399</f>
        <v>1</v>
      </c>
      <c r="BA400" s="51">
        <f t="shared" si="192"/>
        <v>1</v>
      </c>
      <c r="BB400" s="52">
        <f>'Details and Calculations'!Y399</f>
        <v>2</v>
      </c>
      <c r="BC400" s="52">
        <f>'Details and Calculations'!AC399</f>
        <v>1</v>
      </c>
      <c r="BD400" s="52">
        <f>'Details and Calculations'!AK399</f>
        <v>2</v>
      </c>
      <c r="BE400" s="52">
        <f>'Details and Calculations'!AN399</f>
        <v>2100</v>
      </c>
      <c r="BF400" s="52">
        <f>'Details and Calculations'!AP399</f>
        <v>11</v>
      </c>
      <c r="BG400" s="52">
        <f>'Details and Calculations'!AT399</f>
        <v>15</v>
      </c>
      <c r="BH400" s="52">
        <f>'Details and Calculations'!AY399</f>
        <v>3</v>
      </c>
      <c r="BI400" s="52">
        <f>'Details and Calculations'!BB399</f>
        <v>37000</v>
      </c>
      <c r="BJ400" s="52" t="str">
        <f>'Details and Calculations'!BD399</f>
        <v xml:space="preserve"> </v>
      </c>
      <c r="BK400" s="52">
        <f>'Details and Calculations'!CA399</f>
        <v>29</v>
      </c>
      <c r="BL400" s="43">
        <f>'Details and Calculations'!AA399</f>
        <v>1</v>
      </c>
      <c r="BM400" s="43" t="str">
        <f>'Details and Calculations'!AB399</f>
        <v>"Springbox" --Intake Structure At A Spring</v>
      </c>
      <c r="BN400" s="43">
        <f>'Details and Calculations'!AD399</f>
        <v>2015</v>
      </c>
      <c r="BO400" s="43">
        <f>'Details and Calculations'!AJ399</f>
        <v>1</v>
      </c>
      <c r="BP400" s="43">
        <f>'Details and Calculations'!AL399</f>
        <v>2015</v>
      </c>
      <c r="BQ400" s="43">
        <f>'Details and Calculations'!AO399</f>
        <v>1</v>
      </c>
      <c r="BR400" s="43">
        <f>'Details and Calculations'!AQ399</f>
        <v>2011</v>
      </c>
      <c r="BS400" s="43">
        <f>'Details and Calculations'!AS399</f>
        <v>1</v>
      </c>
      <c r="BT400" s="43">
        <f>'Details and Calculations'!AV399</f>
        <v>2011</v>
      </c>
      <c r="BU400" s="43">
        <f>'Details and Calculations'!AX399</f>
        <v>1</v>
      </c>
      <c r="BV400" s="43">
        <f>'Details and Calculations'!AZ399</f>
        <v>2011</v>
      </c>
      <c r="BW400" s="43">
        <f>'Details and Calculations'!BC399</f>
        <v>0</v>
      </c>
      <c r="BX400" s="43" t="str">
        <f>'Details and Calculations'!BE399</f>
        <v xml:space="preserve"> </v>
      </c>
      <c r="BY400" s="43" t="str">
        <f>'Details and Calculations'!BG399</f>
        <v xml:space="preserve"> </v>
      </c>
      <c r="BZ400" s="43" t="str">
        <f>'Details and Calculations'!BH399</f>
        <v xml:space="preserve"> </v>
      </c>
      <c r="CA400" s="43">
        <f>'Details and Calculations'!BJ399</f>
        <v>0</v>
      </c>
      <c r="CB400" s="43" t="str">
        <f>'Details and Calculations'!BK399</f>
        <v/>
      </c>
      <c r="CC400" s="43" t="str">
        <f>'Details and Calculations'!BL399</f>
        <v xml:space="preserve"> </v>
      </c>
      <c r="CD400" s="43" t="str">
        <f>'Details and Calculations'!BN399</f>
        <v xml:space="preserve"> </v>
      </c>
      <c r="CE400" s="43" t="str">
        <f>'Details and Calculations'!BO399</f>
        <v xml:space="preserve"> </v>
      </c>
      <c r="CF400" s="43">
        <f>'Details and Calculations'!BZ399</f>
        <v>1</v>
      </c>
      <c r="CG400" s="43">
        <f>'Details and Calculations'!CB399</f>
        <v>2011</v>
      </c>
      <c r="CH400" s="31"/>
      <c r="CI400" s="53"/>
    </row>
    <row r="401" spans="1:87" x14ac:dyDescent="0.3">
      <c r="A401" s="43">
        <f>'Details and Calculations'!A400</f>
        <v>2017</v>
      </c>
      <c r="B401" s="43" t="str">
        <f>'Details and Calculations'!C400</f>
        <v>Rwanda</v>
      </c>
      <c r="C401" s="43" t="str">
        <f>'Details and Calculations'!D400</f>
        <v>Rulindo</v>
      </c>
      <c r="D401" s="43" t="str">
        <f>'Details and Calculations'!E400</f>
        <v>Base</v>
      </c>
      <c r="E401" s="43" t="str">
        <f>'Details and Calculations'!F400</f>
        <v>Rwamahwa</v>
      </c>
      <c r="F401" s="43" t="str">
        <f>'Details and Calculations'!G400</f>
        <v>Kiruli</v>
      </c>
      <c r="G401" s="43" t="str">
        <f>'Details and Calculations'!H400</f>
        <v/>
      </c>
      <c r="H401" s="43" t="str">
        <f>'Details and Calculations'!I400</f>
        <v/>
      </c>
      <c r="I401" s="43" t="str">
        <f>'Details and Calculations'!J400</f>
        <v>Migogo</v>
      </c>
      <c r="J401" s="43">
        <f>'Details and Calculations'!K400</f>
        <v>129</v>
      </c>
      <c r="K401" s="43">
        <f>'Details and Calculations'!O400</f>
        <v>120</v>
      </c>
      <c r="L401" s="43" t="str">
        <f>'Details and Calculations'!P401</f>
        <v xml:space="preserve"> </v>
      </c>
      <c r="M401" s="43" t="str">
        <f>'Details and Calculations'!U400</f>
        <v>Piped Network -- Gravity Only</v>
      </c>
      <c r="N401" s="43">
        <f>'Details and Calculations'!V400</f>
        <v>2009</v>
      </c>
      <c r="O401" s="43" t="str">
        <f>'Details and Calculations'!W400</f>
        <v>Italians(Lake Angels)</v>
      </c>
      <c r="P401" s="43" t="str">
        <f>'Details and Calculations'!X400</f>
        <v>Spring</v>
      </c>
      <c r="Q401" s="44" t="str">
        <f t="shared" si="175"/>
        <v>Low Risk</v>
      </c>
      <c r="R401" s="44" t="str">
        <f t="shared" si="176"/>
        <v>Medium Risk</v>
      </c>
      <c r="S401" s="45" t="str">
        <f t="shared" si="177"/>
        <v>Intermediate Level of Service</v>
      </c>
      <c r="T401" s="62" t="str">
        <f t="shared" si="174"/>
        <v>Low Priority</v>
      </c>
      <c r="U401" s="46">
        <f t="shared" si="178"/>
        <v>6</v>
      </c>
      <c r="V401" s="28" t="str">
        <f t="shared" si="179"/>
        <v>Repair or Replace Components</v>
      </c>
      <c r="W401" s="47" t="str">
        <f t="shared" si="180"/>
        <v>Storage Tank, Distribution  Line, Kiosk/Tap Stand</v>
      </c>
      <c r="X401" s="27" t="str">
        <f t="shared" si="181"/>
        <v>Create Plan To Repair or Replace Components</v>
      </c>
      <c r="Y401" s="48">
        <f t="shared" si="182"/>
        <v>22</v>
      </c>
      <c r="Z401" s="48" t="str">
        <f t="shared" si="183"/>
        <v xml:space="preserve"> </v>
      </c>
      <c r="AA401" s="48">
        <f t="shared" si="184"/>
        <v>22</v>
      </c>
      <c r="AB401" s="48" t="str">
        <f t="shared" si="185"/>
        <v xml:space="preserve"> </v>
      </c>
      <c r="AC401" s="48">
        <f t="shared" si="186"/>
        <v>22</v>
      </c>
      <c r="AD401" s="48" t="str">
        <f t="shared" si="187"/>
        <v xml:space="preserve"> </v>
      </c>
      <c r="AE401" s="48" t="str">
        <f t="shared" si="188"/>
        <v xml:space="preserve"> </v>
      </c>
      <c r="AF401" s="48" t="str">
        <f t="shared" si="189"/>
        <v xml:space="preserve"> </v>
      </c>
      <c r="AG401" s="49" t="str">
        <f t="shared" si="190"/>
        <v/>
      </c>
      <c r="AH401" s="48">
        <f t="shared" si="191"/>
        <v>12</v>
      </c>
      <c r="AI401" s="50">
        <f>'Details and Calculations'!AE400</f>
        <v>1</v>
      </c>
      <c r="AJ401" s="50" t="str">
        <f>'Details and Calculations'!AM400</f>
        <v xml:space="preserve"> </v>
      </c>
      <c r="AK401" s="50">
        <f>'Details and Calculations'!AR400</f>
        <v>2</v>
      </c>
      <c r="AL401" s="50" t="str">
        <f>'Details and Calculations'!AW400</f>
        <v xml:space="preserve"> </v>
      </c>
      <c r="AM401" s="50">
        <f>'Details and Calculations'!BA400</f>
        <v>2</v>
      </c>
      <c r="AN401" s="50" t="str">
        <f>'Details and Calculations'!BF400</f>
        <v xml:space="preserve"> </v>
      </c>
      <c r="AO401" s="50" t="str">
        <f>'Details and Calculations'!BI400</f>
        <v xml:space="preserve"> </v>
      </c>
      <c r="AP401" s="50" t="str">
        <f>'Details and Calculations'!BM400</f>
        <v xml:space="preserve"> </v>
      </c>
      <c r="AQ401" s="50" t="str">
        <f>'Details and Calculations'!BP400</f>
        <v xml:space="preserve"> </v>
      </c>
      <c r="AR401" s="50">
        <f>'Details and Calculations'!CC400</f>
        <v>2</v>
      </c>
      <c r="AS401" s="50">
        <f>'Details and Calculations'!CJ400</f>
        <v>2</v>
      </c>
      <c r="AT401" s="51">
        <f>'Details and Calculations'!T400</f>
        <v>1</v>
      </c>
      <c r="AU401" s="51">
        <f>'Details and Calculations'!Z400</f>
        <v>0</v>
      </c>
      <c r="AV401" s="51">
        <f>'Details and Calculations'!S400</f>
        <v>1</v>
      </c>
      <c r="AW401" s="51">
        <f>'Details and Calculations'!AI400</f>
        <v>1</v>
      </c>
      <c r="AX401" s="51">
        <f>'Details and Calculations'!BY400</f>
        <v>1</v>
      </c>
      <c r="AY401" s="51">
        <f>'Details and Calculations'!CG400</f>
        <v>1</v>
      </c>
      <c r="AZ401" s="51">
        <f>'Details and Calculations'!CI400</f>
        <v>1</v>
      </c>
      <c r="BA401" s="51">
        <f t="shared" si="192"/>
        <v>0</v>
      </c>
      <c r="BB401" s="52">
        <f>'Details and Calculations'!Y400</f>
        <v>1</v>
      </c>
      <c r="BC401" s="52">
        <f>'Details and Calculations'!AC400</f>
        <v>1</v>
      </c>
      <c r="BD401" s="52" t="str">
        <f>'Details and Calculations'!AK400</f>
        <v xml:space="preserve"> </v>
      </c>
      <c r="BE401" s="52" t="str">
        <f>'Details and Calculations'!AN400</f>
        <v xml:space="preserve"> </v>
      </c>
      <c r="BF401" s="52">
        <f>'Details and Calculations'!AP400</f>
        <v>3</v>
      </c>
      <c r="BG401" s="52" t="str">
        <f>'Details and Calculations'!AT400</f>
        <v xml:space="preserve"> </v>
      </c>
      <c r="BH401" s="52">
        <f>'Details and Calculations'!AY400</f>
        <v>2</v>
      </c>
      <c r="BI401" s="52">
        <f>'Details and Calculations'!BB400</f>
        <v>3000</v>
      </c>
      <c r="BJ401" s="52" t="str">
        <f>'Details and Calculations'!BD400</f>
        <v xml:space="preserve"> </v>
      </c>
      <c r="BK401" s="52">
        <f>'Details and Calculations'!CA400</f>
        <v>1</v>
      </c>
      <c r="BL401" s="43">
        <f>'Details and Calculations'!AA400</f>
        <v>1</v>
      </c>
      <c r="BM401" s="43" t="str">
        <f>'Details and Calculations'!AB400</f>
        <v>"Springbox" --Intake Structure At A Spring</v>
      </c>
      <c r="BN401" s="43">
        <f>'Details and Calculations'!AD400</f>
        <v>2009</v>
      </c>
      <c r="BO401" s="43">
        <f>'Details and Calculations'!AJ400</f>
        <v>0</v>
      </c>
      <c r="BP401" s="43" t="str">
        <f>'Details and Calculations'!AL400</f>
        <v xml:space="preserve"> </v>
      </c>
      <c r="BQ401" s="43">
        <f>'Details and Calculations'!AO400</f>
        <v>1</v>
      </c>
      <c r="BR401" s="43">
        <f>'Details and Calculations'!AQ400</f>
        <v>2009</v>
      </c>
      <c r="BS401" s="43">
        <f>'Details and Calculations'!AS400</f>
        <v>0</v>
      </c>
      <c r="BT401" s="43" t="str">
        <f>'Details and Calculations'!AV400</f>
        <v xml:space="preserve"> </v>
      </c>
      <c r="BU401" s="43">
        <f>'Details and Calculations'!AX400</f>
        <v>1</v>
      </c>
      <c r="BV401" s="43">
        <f>'Details and Calculations'!AZ400</f>
        <v>2009</v>
      </c>
      <c r="BW401" s="43">
        <f>'Details and Calculations'!BC400</f>
        <v>0</v>
      </c>
      <c r="BX401" s="43" t="str">
        <f>'Details and Calculations'!BE400</f>
        <v xml:space="preserve"> </v>
      </c>
      <c r="BY401" s="43" t="str">
        <f>'Details and Calculations'!BG400</f>
        <v xml:space="preserve"> </v>
      </c>
      <c r="BZ401" s="43" t="str">
        <f>'Details and Calculations'!BH400</f>
        <v xml:space="preserve"> </v>
      </c>
      <c r="CA401" s="43">
        <f>'Details and Calculations'!BJ400</f>
        <v>0</v>
      </c>
      <c r="CB401" s="43" t="str">
        <f>'Details and Calculations'!BK400</f>
        <v/>
      </c>
      <c r="CC401" s="43" t="str">
        <f>'Details and Calculations'!BL400</f>
        <v xml:space="preserve"> </v>
      </c>
      <c r="CD401" s="43" t="str">
        <f>'Details and Calculations'!BN400</f>
        <v xml:space="preserve"> </v>
      </c>
      <c r="CE401" s="43" t="str">
        <f>'Details and Calculations'!BO400</f>
        <v xml:space="preserve"> </v>
      </c>
      <c r="CF401" s="43">
        <f>'Details and Calculations'!BZ400</f>
        <v>1</v>
      </c>
      <c r="CG401" s="43">
        <f>'Details and Calculations'!CB400</f>
        <v>2009</v>
      </c>
      <c r="CH401" s="31"/>
      <c r="CI401" s="53"/>
    </row>
    <row r="402" spans="1:87" x14ac:dyDescent="0.3">
      <c r="A402" s="43">
        <f>'Details and Calculations'!A401</f>
        <v>2017</v>
      </c>
      <c r="B402" s="43" t="str">
        <f>'Details and Calculations'!C401</f>
        <v>Rwanda</v>
      </c>
      <c r="C402" s="43" t="str">
        <f>'Details and Calculations'!D401</f>
        <v>Rulindo</v>
      </c>
      <c r="D402" s="43" t="str">
        <f>'Details and Calculations'!E401</f>
        <v>Ngoma</v>
      </c>
      <c r="E402" s="43" t="str">
        <f>'Details and Calculations'!F401</f>
        <v>Mugote</v>
      </c>
      <c r="F402" s="43" t="str">
        <f>'Details and Calculations'!G401</f>
        <v>Sakara</v>
      </c>
      <c r="G402" s="43" t="str">
        <f>'Details and Calculations'!H401</f>
        <v/>
      </c>
      <c r="H402" s="43" t="str">
        <f>'Details and Calculations'!I401</f>
        <v/>
      </c>
      <c r="I402" s="43" t="str">
        <f>'Details and Calculations'!J401</f>
        <v>Kararama pumping network</v>
      </c>
      <c r="J402" s="43">
        <f>'Details and Calculations'!K401</f>
        <v>99</v>
      </c>
      <c r="K402" s="43">
        <f>'Details and Calculations'!O401</f>
        <v>99</v>
      </c>
      <c r="L402" s="43" t="str">
        <f>'Details and Calculations'!P402</f>
        <v xml:space="preserve"> </v>
      </c>
      <c r="M402" s="43" t="str">
        <f>'Details and Calculations'!U401</f>
        <v>Piped Network With Pump</v>
      </c>
      <c r="N402" s="43">
        <f>'Details and Calculations'!V401</f>
        <v>2007</v>
      </c>
      <c r="O402" s="43" t="str">
        <f>'Details and Calculations'!W401</f>
        <v>Government</v>
      </c>
      <c r="P402" s="43" t="str">
        <f>'Details and Calculations'!X401</f>
        <v>Spring</v>
      </c>
      <c r="Q402" s="44" t="str">
        <f t="shared" si="175"/>
        <v>Low Risk</v>
      </c>
      <c r="R402" s="44" t="str">
        <f t="shared" si="176"/>
        <v>High Risk</v>
      </c>
      <c r="S402" s="45" t="str">
        <f t="shared" si="177"/>
        <v>Basic Level of Service</v>
      </c>
      <c r="T402" s="62" t="str">
        <f t="shared" si="174"/>
        <v>High Priority</v>
      </c>
      <c r="U402" s="46">
        <f t="shared" si="178"/>
        <v>4</v>
      </c>
      <c r="V402" s="28" t="str">
        <f t="shared" si="179"/>
        <v>Major Repairs or Replace System</v>
      </c>
      <c r="W402" s="47" t="str">
        <f t="shared" si="180"/>
        <v/>
      </c>
      <c r="X402" s="27" t="str">
        <f t="shared" si="181"/>
        <v>Further Technical Diagnostic Needed</v>
      </c>
      <c r="Y402" s="48">
        <f t="shared" si="182"/>
        <v>20</v>
      </c>
      <c r="Z402" s="48">
        <f t="shared" si="183"/>
        <v>10</v>
      </c>
      <c r="AA402" s="48">
        <f t="shared" si="184"/>
        <v>20</v>
      </c>
      <c r="AB402" s="48">
        <f t="shared" si="185"/>
        <v>10</v>
      </c>
      <c r="AC402" s="48">
        <f t="shared" si="186"/>
        <v>20</v>
      </c>
      <c r="AD402" s="48">
        <f t="shared" si="187"/>
        <v>-3</v>
      </c>
      <c r="AE402" s="48">
        <f t="shared" si="188"/>
        <v>10</v>
      </c>
      <c r="AF402" s="48" t="str">
        <f t="shared" si="189"/>
        <v xml:space="preserve"> </v>
      </c>
      <c r="AG402" s="49" t="str">
        <f t="shared" si="190"/>
        <v/>
      </c>
      <c r="AH402" s="48">
        <f t="shared" si="191"/>
        <v>10</v>
      </c>
      <c r="AI402" s="50">
        <f>'Details and Calculations'!AE401</f>
        <v>2</v>
      </c>
      <c r="AJ402" s="50">
        <f>'Details and Calculations'!AM401</f>
        <v>1</v>
      </c>
      <c r="AK402" s="50">
        <f>'Details and Calculations'!AR401</f>
        <v>1</v>
      </c>
      <c r="AL402" s="50">
        <f>'Details and Calculations'!AW401</f>
        <v>1</v>
      </c>
      <c r="AM402" s="50">
        <f>'Details and Calculations'!BA401</f>
        <v>1</v>
      </c>
      <c r="AN402" s="50">
        <f>'Details and Calculations'!BF401</f>
        <v>2</v>
      </c>
      <c r="AO402" s="50">
        <f>'Details and Calculations'!BI401</f>
        <v>2</v>
      </c>
      <c r="AP402" s="50" t="str">
        <f>'Details and Calculations'!BM401</f>
        <v xml:space="preserve"> </v>
      </c>
      <c r="AQ402" s="50" t="str">
        <f>'Details and Calculations'!BP401</f>
        <v xml:space="preserve"> </v>
      </c>
      <c r="AR402" s="50">
        <f>'Details and Calculations'!CC401</f>
        <v>3</v>
      </c>
      <c r="AS402" s="50">
        <f>'Details and Calculations'!CJ401</f>
        <v>3</v>
      </c>
      <c r="AT402" s="51">
        <f>'Details and Calculations'!T401</f>
        <v>1</v>
      </c>
      <c r="AU402" s="51">
        <f>'Details and Calculations'!Z401</f>
        <v>0</v>
      </c>
      <c r="AV402" s="51">
        <f>'Details and Calculations'!S401</f>
        <v>0</v>
      </c>
      <c r="AW402" s="51">
        <f>'Details and Calculations'!AI401</f>
        <v>1</v>
      </c>
      <c r="AX402" s="51">
        <f>'Details and Calculations'!BY401</f>
        <v>1</v>
      </c>
      <c r="AY402" s="51">
        <f>'Details and Calculations'!CG401</f>
        <v>1</v>
      </c>
      <c r="AZ402" s="51">
        <f>'Details and Calculations'!CI401</f>
        <v>0</v>
      </c>
      <c r="BA402" s="51">
        <f t="shared" si="192"/>
        <v>0</v>
      </c>
      <c r="BB402" s="52">
        <f>'Details and Calculations'!Y401</f>
        <v>4</v>
      </c>
      <c r="BC402" s="52">
        <f>'Details and Calculations'!AC401</f>
        <v>3</v>
      </c>
      <c r="BD402" s="52">
        <f>'Details and Calculations'!AK401</f>
        <v>1</v>
      </c>
      <c r="BE402" s="52">
        <f>'Details and Calculations'!AN401</f>
        <v>1500</v>
      </c>
      <c r="BF402" s="52">
        <f>'Details and Calculations'!AP401</f>
        <v>25</v>
      </c>
      <c r="BG402" s="52">
        <f>'Details and Calculations'!AT401</f>
        <v>20</v>
      </c>
      <c r="BH402" s="52">
        <f>'Details and Calculations'!AY401</f>
        <v>4</v>
      </c>
      <c r="BI402" s="52">
        <f>'Details and Calculations'!BB401</f>
        <v>30000</v>
      </c>
      <c r="BJ402" s="52">
        <f>'Details and Calculations'!BD401</f>
        <v>2</v>
      </c>
      <c r="BK402" s="52">
        <f>'Details and Calculations'!CA401</f>
        <v>47</v>
      </c>
      <c r="BL402" s="43">
        <f>'Details and Calculations'!AA401</f>
        <v>1</v>
      </c>
      <c r="BM402" s="43" t="str">
        <f>'Details and Calculations'!AB401</f>
        <v>"Springbox" --Intake Structure At A Spring|Collection Chamber</v>
      </c>
      <c r="BN402" s="43">
        <f>'Details and Calculations'!AD401</f>
        <v>2007</v>
      </c>
      <c r="BO402" s="43">
        <f>'Details and Calculations'!AJ401</f>
        <v>1</v>
      </c>
      <c r="BP402" s="43">
        <f>'Details and Calculations'!AL401</f>
        <v>2007</v>
      </c>
      <c r="BQ402" s="43">
        <f>'Details and Calculations'!AO401</f>
        <v>1</v>
      </c>
      <c r="BR402" s="43">
        <f>'Details and Calculations'!AQ401</f>
        <v>2007</v>
      </c>
      <c r="BS402" s="43">
        <f>'Details and Calculations'!AS401</f>
        <v>1</v>
      </c>
      <c r="BT402" s="43">
        <f>'Details and Calculations'!AV401</f>
        <v>2007</v>
      </c>
      <c r="BU402" s="43">
        <f>'Details and Calculations'!AX401</f>
        <v>1</v>
      </c>
      <c r="BV402" s="43">
        <f>'Details and Calculations'!AZ401</f>
        <v>2007</v>
      </c>
      <c r="BW402" s="43">
        <f>'Details and Calculations'!BC401</f>
        <v>1</v>
      </c>
      <c r="BX402" s="43">
        <f>'Details and Calculations'!BE401</f>
        <v>2007</v>
      </c>
      <c r="BY402" s="43">
        <f>'Details and Calculations'!BG401</f>
        <v>1</v>
      </c>
      <c r="BZ402" s="43">
        <f>'Details and Calculations'!BH401</f>
        <v>2007</v>
      </c>
      <c r="CA402" s="43">
        <f>'Details and Calculations'!BJ401</f>
        <v>0</v>
      </c>
      <c r="CB402" s="43" t="str">
        <f>'Details and Calculations'!BK401</f>
        <v/>
      </c>
      <c r="CC402" s="43" t="str">
        <f>'Details and Calculations'!BL401</f>
        <v xml:space="preserve"> </v>
      </c>
      <c r="CD402" s="43" t="str">
        <f>'Details and Calculations'!BN401</f>
        <v xml:space="preserve"> </v>
      </c>
      <c r="CE402" s="43" t="str">
        <f>'Details and Calculations'!BO401</f>
        <v xml:space="preserve"> </v>
      </c>
      <c r="CF402" s="43">
        <f>'Details and Calculations'!BZ401</f>
        <v>1</v>
      </c>
      <c r="CG402" s="43">
        <f>'Details and Calculations'!CB401</f>
        <v>2007</v>
      </c>
      <c r="CH402" s="31"/>
      <c r="CI402" s="53"/>
    </row>
    <row r="403" spans="1:87" x14ac:dyDescent="0.3">
      <c r="A403" s="43">
        <f>'Details and Calculations'!A402</f>
        <v>2017</v>
      </c>
      <c r="B403" s="43" t="str">
        <f>'Details and Calculations'!C402</f>
        <v>Rwanda</v>
      </c>
      <c r="C403" s="43" t="str">
        <f>'Details and Calculations'!D402</f>
        <v>Rulindo</v>
      </c>
      <c r="D403" s="43" t="str">
        <f>'Details and Calculations'!E402</f>
        <v>Ntarabana</v>
      </c>
      <c r="E403" s="43" t="str">
        <f>'Details and Calculations'!F402</f>
        <v>Mahaza</v>
      </c>
      <c r="F403" s="43" t="str">
        <f>'Details and Calculations'!G402</f>
        <v>Karera</v>
      </c>
      <c r="G403" s="43" t="str">
        <f>'Details and Calculations'!H402</f>
        <v/>
      </c>
      <c r="H403" s="43" t="str">
        <f>'Details and Calculations'!I402</f>
        <v/>
      </c>
      <c r="I403" s="43" t="str">
        <f>'Details and Calculations'!J402</f>
        <v>Rwamugaza network</v>
      </c>
      <c r="J403" s="43">
        <f>'Details and Calculations'!K402</f>
        <v>182</v>
      </c>
      <c r="K403" s="43">
        <f>'Details and Calculations'!O402</f>
        <v>182</v>
      </c>
      <c r="L403" s="43">
        <f>'Details and Calculations'!P403</f>
        <v>6</v>
      </c>
      <c r="M403" s="43" t="str">
        <f>'Details and Calculations'!U402</f>
        <v>Piped Network -- Gravity Only</v>
      </c>
      <c r="N403" s="43">
        <f>'Details and Calculations'!V402</f>
        <v>2003</v>
      </c>
      <c r="O403" s="43" t="str">
        <f>'Details and Calculations'!W402</f>
        <v>Government</v>
      </c>
      <c r="P403" s="43" t="str">
        <f>'Details and Calculations'!X402</f>
        <v>Spring</v>
      </c>
      <c r="Q403" s="44" t="str">
        <f t="shared" si="175"/>
        <v>Low Risk</v>
      </c>
      <c r="R403" s="44" t="str">
        <f t="shared" si="176"/>
        <v>Low Risk</v>
      </c>
      <c r="S403" s="45" t="str">
        <f t="shared" si="177"/>
        <v>Intermediate Level of Service</v>
      </c>
      <c r="T403" s="62" t="str">
        <f t="shared" si="174"/>
        <v>Low Priority</v>
      </c>
      <c r="U403" s="46">
        <f t="shared" si="178"/>
        <v>7</v>
      </c>
      <c r="V403" s="28" t="str">
        <f t="shared" si="179"/>
        <v>Perform Routine Preventative Maintenance</v>
      </c>
      <c r="W403" s="47" t="str">
        <f t="shared" si="180"/>
        <v/>
      </c>
      <c r="X403" s="27" t="str">
        <f t="shared" si="181"/>
        <v>Maintain O&amp;M and Routine Monitoring</v>
      </c>
      <c r="Y403" s="48">
        <f t="shared" si="182"/>
        <v>16</v>
      </c>
      <c r="Z403" s="48">
        <f t="shared" si="183"/>
        <v>6</v>
      </c>
      <c r="AA403" s="48">
        <f t="shared" si="184"/>
        <v>16</v>
      </c>
      <c r="AB403" s="48">
        <f t="shared" si="185"/>
        <v>6</v>
      </c>
      <c r="AC403" s="48">
        <f t="shared" si="186"/>
        <v>16</v>
      </c>
      <c r="AD403" s="48" t="str">
        <f t="shared" si="187"/>
        <v xml:space="preserve"> </v>
      </c>
      <c r="AE403" s="48" t="str">
        <f t="shared" si="188"/>
        <v xml:space="preserve"> </v>
      </c>
      <c r="AF403" s="48" t="str">
        <f t="shared" si="189"/>
        <v xml:space="preserve"> </v>
      </c>
      <c r="AG403" s="49" t="str">
        <f t="shared" si="190"/>
        <v/>
      </c>
      <c r="AH403" s="48">
        <f t="shared" si="191"/>
        <v>6</v>
      </c>
      <c r="AI403" s="50">
        <f>'Details and Calculations'!AE402</f>
        <v>1</v>
      </c>
      <c r="AJ403" s="50">
        <f>'Details and Calculations'!AM402</f>
        <v>1</v>
      </c>
      <c r="AK403" s="50">
        <f>'Details and Calculations'!AR402</f>
        <v>1</v>
      </c>
      <c r="AL403" s="50">
        <f>'Details and Calculations'!AW402</f>
        <v>1</v>
      </c>
      <c r="AM403" s="50">
        <f>'Details and Calculations'!BA402</f>
        <v>1</v>
      </c>
      <c r="AN403" s="50" t="str">
        <f>'Details and Calculations'!BF402</f>
        <v xml:space="preserve"> </v>
      </c>
      <c r="AO403" s="50" t="str">
        <f>'Details and Calculations'!BI402</f>
        <v xml:space="preserve"> </v>
      </c>
      <c r="AP403" s="50" t="str">
        <f>'Details and Calculations'!BM402</f>
        <v xml:space="preserve"> </v>
      </c>
      <c r="AQ403" s="50" t="str">
        <f>'Details and Calculations'!BP402</f>
        <v xml:space="preserve"> </v>
      </c>
      <c r="AR403" s="50">
        <f>'Details and Calculations'!CC402</f>
        <v>1</v>
      </c>
      <c r="AS403" s="50">
        <f>'Details and Calculations'!CJ402</f>
        <v>1</v>
      </c>
      <c r="AT403" s="51">
        <f>'Details and Calculations'!T402</f>
        <v>1</v>
      </c>
      <c r="AU403" s="51">
        <f>'Details and Calculations'!Z402</f>
        <v>1</v>
      </c>
      <c r="AV403" s="51">
        <f>'Details and Calculations'!S402</f>
        <v>0</v>
      </c>
      <c r="AW403" s="51">
        <f>'Details and Calculations'!AI402</f>
        <v>1</v>
      </c>
      <c r="AX403" s="51">
        <f>'Details and Calculations'!BY402</f>
        <v>1</v>
      </c>
      <c r="AY403" s="51">
        <f>'Details and Calculations'!CG402</f>
        <v>1</v>
      </c>
      <c r="AZ403" s="51">
        <f>'Details and Calculations'!CI402</f>
        <v>1</v>
      </c>
      <c r="BA403" s="51">
        <f t="shared" si="192"/>
        <v>1</v>
      </c>
      <c r="BB403" s="52">
        <f>'Details and Calculations'!Y402</f>
        <v>2</v>
      </c>
      <c r="BC403" s="52">
        <f>'Details and Calculations'!AC402</f>
        <v>1</v>
      </c>
      <c r="BD403" s="52">
        <f>'Details and Calculations'!AK402</f>
        <v>2</v>
      </c>
      <c r="BE403" s="52">
        <f>'Details and Calculations'!AN402</f>
        <v>35000</v>
      </c>
      <c r="BF403" s="52">
        <f>'Details and Calculations'!AP402</f>
        <v>7</v>
      </c>
      <c r="BG403" s="52">
        <f>'Details and Calculations'!AT402</f>
        <v>12</v>
      </c>
      <c r="BH403" s="52">
        <f>'Details and Calculations'!AY402</f>
        <v>2</v>
      </c>
      <c r="BI403" s="52">
        <f>'Details and Calculations'!BB402</f>
        <v>35000</v>
      </c>
      <c r="BJ403" s="52" t="str">
        <f>'Details and Calculations'!BD402</f>
        <v xml:space="preserve"> </v>
      </c>
      <c r="BK403" s="52">
        <f>'Details and Calculations'!CA402</f>
        <v>1</v>
      </c>
      <c r="BL403" s="43">
        <f>'Details and Calculations'!AA402</f>
        <v>1</v>
      </c>
      <c r="BM403" s="43" t="str">
        <f>'Details and Calculations'!AB402</f>
        <v/>
      </c>
      <c r="BN403" s="43">
        <f>'Details and Calculations'!AD402</f>
        <v>2003</v>
      </c>
      <c r="BO403" s="43">
        <f>'Details and Calculations'!AJ402</f>
        <v>1</v>
      </c>
      <c r="BP403" s="43">
        <f>'Details and Calculations'!AL402</f>
        <v>2003</v>
      </c>
      <c r="BQ403" s="43">
        <f>'Details and Calculations'!AO402</f>
        <v>1</v>
      </c>
      <c r="BR403" s="43">
        <f>'Details and Calculations'!AQ402</f>
        <v>2003</v>
      </c>
      <c r="BS403" s="43">
        <f>'Details and Calculations'!AS402</f>
        <v>1</v>
      </c>
      <c r="BT403" s="43">
        <f>'Details and Calculations'!AV402</f>
        <v>2003</v>
      </c>
      <c r="BU403" s="43">
        <f>'Details and Calculations'!AX402</f>
        <v>1</v>
      </c>
      <c r="BV403" s="43">
        <f>'Details and Calculations'!AZ402</f>
        <v>2003</v>
      </c>
      <c r="BW403" s="43">
        <f>'Details and Calculations'!BC402</f>
        <v>0</v>
      </c>
      <c r="BX403" s="43" t="str">
        <f>'Details and Calculations'!BE402</f>
        <v xml:space="preserve"> </v>
      </c>
      <c r="BY403" s="43" t="str">
        <f>'Details and Calculations'!BG402</f>
        <v xml:space="preserve"> </v>
      </c>
      <c r="BZ403" s="43" t="str">
        <f>'Details and Calculations'!BH402</f>
        <v xml:space="preserve"> </v>
      </c>
      <c r="CA403" s="43">
        <f>'Details and Calculations'!BJ402</f>
        <v>0</v>
      </c>
      <c r="CB403" s="43" t="str">
        <f>'Details and Calculations'!BK402</f>
        <v/>
      </c>
      <c r="CC403" s="43" t="str">
        <f>'Details and Calculations'!BL402</f>
        <v xml:space="preserve"> </v>
      </c>
      <c r="CD403" s="43" t="str">
        <f>'Details and Calculations'!BN402</f>
        <v xml:space="preserve"> </v>
      </c>
      <c r="CE403" s="43" t="str">
        <f>'Details and Calculations'!BO402</f>
        <v xml:space="preserve"> </v>
      </c>
      <c r="CF403" s="43">
        <f>'Details and Calculations'!BZ402</f>
        <v>1</v>
      </c>
      <c r="CG403" s="43">
        <f>'Details and Calculations'!CB402</f>
        <v>2003</v>
      </c>
      <c r="CH403" s="31"/>
      <c r="CI403" s="53"/>
    </row>
    <row r="404" spans="1:87" x14ac:dyDescent="0.3">
      <c r="A404" s="43">
        <f>'Details and Calculations'!A403</f>
        <v>2017</v>
      </c>
      <c r="B404" s="43" t="str">
        <f>'Details and Calculations'!C403</f>
        <v>Rwanda</v>
      </c>
      <c r="C404" s="43" t="str">
        <f>'Details and Calculations'!D403</f>
        <v>Rulindo</v>
      </c>
      <c r="D404" s="43" t="str">
        <f>'Details and Calculations'!E403</f>
        <v>Buyoga</v>
      </c>
      <c r="E404" s="43" t="str">
        <f>'Details and Calculations'!F403</f>
        <v>Gitumba</v>
      </c>
      <c r="F404" s="43" t="str">
        <f>'Details and Calculations'!G403</f>
        <v>Nyarubuye</v>
      </c>
      <c r="G404" s="43" t="str">
        <f>'Details and Calculations'!H403</f>
        <v/>
      </c>
      <c r="H404" s="43" t="str">
        <f>'Details and Calculations'!I403</f>
        <v/>
      </c>
      <c r="I404" s="43" t="str">
        <f>'Details and Calculations'!J403</f>
        <v>Kiruruma</v>
      </c>
      <c r="J404" s="43">
        <f>'Details and Calculations'!K403</f>
        <v>146</v>
      </c>
      <c r="K404" s="43">
        <f>'Details and Calculations'!O403</f>
        <v>140</v>
      </c>
      <c r="L404" s="43" t="str">
        <f>'Details and Calculations'!P404</f>
        <v xml:space="preserve"> </v>
      </c>
      <c r="M404" s="43" t="str">
        <f>'Details and Calculations'!U403</f>
        <v>Piped Network -- Gravity Only</v>
      </c>
      <c r="N404" s="43">
        <f>'Details and Calculations'!V403</f>
        <v>2014</v>
      </c>
      <c r="O404" s="43" t="str">
        <f>'Details and Calculations'!W403</f>
        <v>Governement (District, Wasac) And Water For People</v>
      </c>
      <c r="P404" s="43" t="str">
        <f>'Details and Calculations'!X403</f>
        <v>Spring</v>
      </c>
      <c r="Q404" s="44" t="str">
        <f t="shared" si="175"/>
        <v>Low Risk</v>
      </c>
      <c r="R404" s="44" t="str">
        <f t="shared" si="176"/>
        <v>Low Risk</v>
      </c>
      <c r="S404" s="45" t="str">
        <f t="shared" si="177"/>
        <v>Intermediate Level of Service</v>
      </c>
      <c r="T404" s="62" t="str">
        <f t="shared" si="174"/>
        <v>Low Priority</v>
      </c>
      <c r="U404" s="46">
        <f t="shared" si="178"/>
        <v>7</v>
      </c>
      <c r="V404" s="28" t="str">
        <f t="shared" si="179"/>
        <v>Perform Routine Preventative Maintenance</v>
      </c>
      <c r="W404" s="47" t="str">
        <f t="shared" si="180"/>
        <v/>
      </c>
      <c r="X404" s="27" t="str">
        <f t="shared" si="181"/>
        <v>Maintain O&amp;M and Routine Monitoring</v>
      </c>
      <c r="Y404" s="48">
        <f t="shared" si="182"/>
        <v>27</v>
      </c>
      <c r="Z404" s="48">
        <f t="shared" si="183"/>
        <v>17</v>
      </c>
      <c r="AA404" s="48">
        <f t="shared" si="184"/>
        <v>27</v>
      </c>
      <c r="AB404" s="48">
        <f t="shared" si="185"/>
        <v>17</v>
      </c>
      <c r="AC404" s="48">
        <f t="shared" si="186"/>
        <v>27</v>
      </c>
      <c r="AD404" s="48">
        <f t="shared" si="187"/>
        <v>4</v>
      </c>
      <c r="AE404" s="48">
        <f t="shared" si="188"/>
        <v>17</v>
      </c>
      <c r="AF404" s="48" t="str">
        <f t="shared" si="189"/>
        <v xml:space="preserve"> </v>
      </c>
      <c r="AG404" s="49" t="str">
        <f t="shared" si="190"/>
        <v/>
      </c>
      <c r="AH404" s="48">
        <f t="shared" si="191"/>
        <v>20</v>
      </c>
      <c r="AI404" s="50">
        <f>'Details and Calculations'!AE403</f>
        <v>1</v>
      </c>
      <c r="AJ404" s="50">
        <f>'Details and Calculations'!AM403</f>
        <v>1</v>
      </c>
      <c r="AK404" s="50">
        <f>'Details and Calculations'!AR403</f>
        <v>1</v>
      </c>
      <c r="AL404" s="50">
        <f>'Details and Calculations'!AW403</f>
        <v>1</v>
      </c>
      <c r="AM404" s="50">
        <f>'Details and Calculations'!BA403</f>
        <v>1</v>
      </c>
      <c r="AN404" s="50">
        <f>'Details and Calculations'!BF403</f>
        <v>1</v>
      </c>
      <c r="AO404" s="50">
        <f>'Details and Calculations'!BI403</f>
        <v>1</v>
      </c>
      <c r="AP404" s="50" t="str">
        <f>'Details and Calculations'!BM403</f>
        <v xml:space="preserve"> </v>
      </c>
      <c r="AQ404" s="50" t="str">
        <f>'Details and Calculations'!BP403</f>
        <v xml:space="preserve"> </v>
      </c>
      <c r="AR404" s="50">
        <f>'Details and Calculations'!CC403</f>
        <v>1</v>
      </c>
      <c r="AS404" s="50">
        <f>'Details and Calculations'!CJ403</f>
        <v>1</v>
      </c>
      <c r="AT404" s="51">
        <f>'Details and Calculations'!T403</f>
        <v>1</v>
      </c>
      <c r="AU404" s="51">
        <f>'Details and Calculations'!Z403</f>
        <v>1</v>
      </c>
      <c r="AV404" s="51">
        <f>'Details and Calculations'!S403</f>
        <v>0</v>
      </c>
      <c r="AW404" s="51">
        <f>'Details and Calculations'!AI403</f>
        <v>1</v>
      </c>
      <c r="AX404" s="51">
        <f>'Details and Calculations'!BY403</f>
        <v>1</v>
      </c>
      <c r="AY404" s="51">
        <f>'Details and Calculations'!CG403</f>
        <v>1</v>
      </c>
      <c r="AZ404" s="51">
        <f>'Details and Calculations'!CI403</f>
        <v>1</v>
      </c>
      <c r="BA404" s="51">
        <f t="shared" si="192"/>
        <v>1</v>
      </c>
      <c r="BB404" s="52">
        <f>'Details and Calculations'!Y403</f>
        <v>1</v>
      </c>
      <c r="BC404" s="52">
        <f>'Details and Calculations'!AC403</f>
        <v>1</v>
      </c>
      <c r="BD404" s="52">
        <f>'Details and Calculations'!AK403</f>
        <v>3</v>
      </c>
      <c r="BE404" s="52">
        <f>'Details and Calculations'!AN403</f>
        <v>9000</v>
      </c>
      <c r="BF404" s="52">
        <f>'Details and Calculations'!AP403</f>
        <v>15</v>
      </c>
      <c r="BG404" s="52">
        <f>'Details and Calculations'!AT403</f>
        <v>5</v>
      </c>
      <c r="BH404" s="52">
        <f>'Details and Calculations'!AY403</f>
        <v>3</v>
      </c>
      <c r="BI404" s="52">
        <f>'Details and Calculations'!BB403</f>
        <v>9000</v>
      </c>
      <c r="BJ404" s="52">
        <f>'Details and Calculations'!BD403</f>
        <v>2</v>
      </c>
      <c r="BK404" s="52">
        <f>'Details and Calculations'!CA403</f>
        <v>2</v>
      </c>
      <c r="BL404" s="43">
        <f>'Details and Calculations'!AA403</f>
        <v>1</v>
      </c>
      <c r="BM404" s="43" t="str">
        <f>'Details and Calculations'!AB403</f>
        <v>"Springbox" --Intake Structure At A Spring</v>
      </c>
      <c r="BN404" s="43">
        <f>'Details and Calculations'!AD403</f>
        <v>2014</v>
      </c>
      <c r="BO404" s="43">
        <f>'Details and Calculations'!AJ403</f>
        <v>1</v>
      </c>
      <c r="BP404" s="43">
        <f>'Details and Calculations'!AL403</f>
        <v>2014</v>
      </c>
      <c r="BQ404" s="43">
        <f>'Details and Calculations'!AO403</f>
        <v>1</v>
      </c>
      <c r="BR404" s="43">
        <f>'Details and Calculations'!AQ403</f>
        <v>2014</v>
      </c>
      <c r="BS404" s="43">
        <f>'Details and Calculations'!AS403</f>
        <v>1</v>
      </c>
      <c r="BT404" s="43">
        <f>'Details and Calculations'!AV403</f>
        <v>2014</v>
      </c>
      <c r="BU404" s="43">
        <f>'Details and Calculations'!AX403</f>
        <v>1</v>
      </c>
      <c r="BV404" s="43">
        <f>'Details and Calculations'!AZ403</f>
        <v>2014</v>
      </c>
      <c r="BW404" s="43">
        <f>'Details and Calculations'!BC403</f>
        <v>1</v>
      </c>
      <c r="BX404" s="43">
        <f>'Details and Calculations'!BE403</f>
        <v>2014</v>
      </c>
      <c r="BY404" s="43">
        <f>'Details and Calculations'!BG403</f>
        <v>1</v>
      </c>
      <c r="BZ404" s="43">
        <f>'Details and Calculations'!BH403</f>
        <v>2014</v>
      </c>
      <c r="CA404" s="43">
        <f>'Details and Calculations'!BJ403</f>
        <v>0</v>
      </c>
      <c r="CB404" s="43" t="str">
        <f>'Details and Calculations'!BK403</f>
        <v/>
      </c>
      <c r="CC404" s="43" t="str">
        <f>'Details and Calculations'!BL403</f>
        <v xml:space="preserve"> </v>
      </c>
      <c r="CD404" s="43" t="str">
        <f>'Details and Calculations'!BN403</f>
        <v xml:space="preserve"> </v>
      </c>
      <c r="CE404" s="43" t="str">
        <f>'Details and Calculations'!BO403</f>
        <v xml:space="preserve"> </v>
      </c>
      <c r="CF404" s="43">
        <f>'Details and Calculations'!BZ403</f>
        <v>1</v>
      </c>
      <c r="CG404" s="43">
        <f>'Details and Calculations'!CB403</f>
        <v>2017</v>
      </c>
      <c r="CH404" s="31"/>
      <c r="CI404" s="53"/>
    </row>
    <row r="405" spans="1:87" x14ac:dyDescent="0.3">
      <c r="A405" s="43">
        <f>'Details and Calculations'!A404</f>
        <v>2017</v>
      </c>
      <c r="B405" s="43" t="str">
        <f>'Details and Calculations'!C404</f>
        <v>Rwanda</v>
      </c>
      <c r="C405" s="43" t="str">
        <f>'Details and Calculations'!D404</f>
        <v>Rulindo</v>
      </c>
      <c r="D405" s="43" t="str">
        <f>'Details and Calculations'!E404</f>
        <v>Kisaro</v>
      </c>
      <c r="E405" s="43" t="str">
        <f>'Details and Calculations'!F404</f>
        <v>Mubuga</v>
      </c>
      <c r="F405" s="43" t="str">
        <f>'Details and Calculations'!G404</f>
        <v>Rutabo</v>
      </c>
      <c r="G405" s="43" t="str">
        <f>'Details and Calculations'!H404</f>
        <v/>
      </c>
      <c r="H405" s="43" t="str">
        <f>'Details and Calculations'!I404</f>
        <v/>
      </c>
      <c r="I405" s="43" t="str">
        <f>'Details and Calculations'!J404</f>
        <v>Gahama Kisaro network</v>
      </c>
      <c r="J405" s="43">
        <f>'Details and Calculations'!K404</f>
        <v>740</v>
      </c>
      <c r="K405" s="43">
        <f>'Details and Calculations'!O404</f>
        <v>740</v>
      </c>
      <c r="L405" s="43">
        <f>'Details and Calculations'!P405</f>
        <v>8</v>
      </c>
      <c r="M405" s="43" t="str">
        <f>'Details and Calculations'!U404</f>
        <v>Piped Network With Pump</v>
      </c>
      <c r="N405" s="43">
        <f>'Details and Calculations'!V404</f>
        <v>2012</v>
      </c>
      <c r="O405" s="43" t="str">
        <f>'Details and Calculations'!W404</f>
        <v>Governement (District, Wasac) And Water For People</v>
      </c>
      <c r="P405" s="43" t="str">
        <f>'Details and Calculations'!X404</f>
        <v>Spring</v>
      </c>
      <c r="Q405" s="44" t="str">
        <f t="shared" si="175"/>
        <v>Low Risk</v>
      </c>
      <c r="R405" s="44" t="str">
        <f t="shared" si="176"/>
        <v>Low Risk</v>
      </c>
      <c r="S405" s="45" t="str">
        <f t="shared" si="177"/>
        <v>Basic Level of Service</v>
      </c>
      <c r="T405" s="62" t="str">
        <f t="shared" si="174"/>
        <v>Medium Priority</v>
      </c>
      <c r="U405" s="46">
        <f t="shared" si="178"/>
        <v>5</v>
      </c>
      <c r="V405" s="28" t="str">
        <f t="shared" si="179"/>
        <v>Repair or Replace Components</v>
      </c>
      <c r="W405" s="47" t="str">
        <f t="shared" si="180"/>
        <v xml:space="preserve">Pump, </v>
      </c>
      <c r="X405" s="27" t="str">
        <f t="shared" si="181"/>
        <v>Create Plan To Repair or Replace Components</v>
      </c>
      <c r="Y405" s="48">
        <f t="shared" si="182"/>
        <v>25</v>
      </c>
      <c r="Z405" s="48">
        <f t="shared" si="183"/>
        <v>15</v>
      </c>
      <c r="AA405" s="48">
        <f t="shared" si="184"/>
        <v>25</v>
      </c>
      <c r="AB405" s="48">
        <f t="shared" si="185"/>
        <v>15</v>
      </c>
      <c r="AC405" s="48">
        <f t="shared" si="186"/>
        <v>25</v>
      </c>
      <c r="AD405" s="48">
        <f t="shared" si="187"/>
        <v>2</v>
      </c>
      <c r="AE405" s="48">
        <f t="shared" si="188"/>
        <v>15</v>
      </c>
      <c r="AF405" s="48" t="str">
        <f t="shared" si="189"/>
        <v xml:space="preserve"> </v>
      </c>
      <c r="AG405" s="49" t="str">
        <f t="shared" si="190"/>
        <v/>
      </c>
      <c r="AH405" s="48">
        <f t="shared" si="191"/>
        <v>15</v>
      </c>
      <c r="AI405" s="50">
        <f>'Details and Calculations'!AE404</f>
        <v>1</v>
      </c>
      <c r="AJ405" s="50">
        <f>'Details and Calculations'!AM404</f>
        <v>1</v>
      </c>
      <c r="AK405" s="50">
        <f>'Details and Calculations'!AR404</f>
        <v>1</v>
      </c>
      <c r="AL405" s="50">
        <f>'Details and Calculations'!AW404</f>
        <v>1</v>
      </c>
      <c r="AM405" s="50">
        <f>'Details and Calculations'!BA404</f>
        <v>1</v>
      </c>
      <c r="AN405" s="50">
        <f>'Details and Calculations'!BF404</f>
        <v>2</v>
      </c>
      <c r="AO405" s="50">
        <f>'Details and Calculations'!BI404</f>
        <v>1</v>
      </c>
      <c r="AP405" s="50" t="str">
        <f>'Details and Calculations'!BM404</f>
        <v xml:space="preserve"> </v>
      </c>
      <c r="AQ405" s="50" t="str">
        <f>'Details and Calculations'!BP404</f>
        <v xml:space="preserve"> </v>
      </c>
      <c r="AR405" s="50">
        <f>'Details and Calculations'!CC404</f>
        <v>1</v>
      </c>
      <c r="AS405" s="50">
        <f>'Details and Calculations'!CJ404</f>
        <v>2</v>
      </c>
      <c r="AT405" s="51">
        <f>'Details and Calculations'!T404</f>
        <v>1</v>
      </c>
      <c r="AU405" s="51">
        <f>'Details and Calculations'!Z404</f>
        <v>1</v>
      </c>
      <c r="AV405" s="51">
        <f>'Details and Calculations'!S404</f>
        <v>0</v>
      </c>
      <c r="AW405" s="51">
        <f>'Details and Calculations'!AI404</f>
        <v>1</v>
      </c>
      <c r="AX405" s="51">
        <f>'Details and Calculations'!BY404</f>
        <v>1</v>
      </c>
      <c r="AY405" s="51">
        <f>'Details and Calculations'!CG404</f>
        <v>1</v>
      </c>
      <c r="AZ405" s="51">
        <f>'Details and Calculations'!CI404</f>
        <v>0</v>
      </c>
      <c r="BA405" s="51">
        <f t="shared" si="192"/>
        <v>0</v>
      </c>
      <c r="BB405" s="52">
        <f>'Details and Calculations'!Y404</f>
        <v>1</v>
      </c>
      <c r="BC405" s="52">
        <f>'Details and Calculations'!AC404</f>
        <v>1</v>
      </c>
      <c r="BD405" s="52">
        <f>'Details and Calculations'!AK404</f>
        <v>1</v>
      </c>
      <c r="BE405" s="52">
        <f>'Details and Calculations'!AN404</f>
        <v>30000</v>
      </c>
      <c r="BF405" s="52">
        <f>'Details and Calculations'!AP404</f>
        <v>7</v>
      </c>
      <c r="BG405" s="52">
        <f>'Details and Calculations'!AT404</f>
        <v>14</v>
      </c>
      <c r="BH405" s="52">
        <f>'Details and Calculations'!AY404</f>
        <v>1</v>
      </c>
      <c r="BI405" s="52">
        <f>'Details and Calculations'!BB404</f>
        <v>30000</v>
      </c>
      <c r="BJ405" s="52">
        <f>'Details and Calculations'!BD404</f>
        <v>2</v>
      </c>
      <c r="BK405" s="52">
        <f>'Details and Calculations'!CA404</f>
        <v>1</v>
      </c>
      <c r="BL405" s="43">
        <f>'Details and Calculations'!AA404</f>
        <v>1</v>
      </c>
      <c r="BM405" s="43" t="str">
        <f>'Details and Calculations'!AB404</f>
        <v/>
      </c>
      <c r="BN405" s="43">
        <f>'Details and Calculations'!AD404</f>
        <v>2012</v>
      </c>
      <c r="BO405" s="43">
        <f>'Details and Calculations'!AJ404</f>
        <v>1</v>
      </c>
      <c r="BP405" s="43">
        <f>'Details and Calculations'!AL404</f>
        <v>2012</v>
      </c>
      <c r="BQ405" s="43">
        <f>'Details and Calculations'!AO404</f>
        <v>1</v>
      </c>
      <c r="BR405" s="43">
        <f>'Details and Calculations'!AQ404</f>
        <v>2012</v>
      </c>
      <c r="BS405" s="43">
        <f>'Details and Calculations'!AS404</f>
        <v>1</v>
      </c>
      <c r="BT405" s="43">
        <f>'Details and Calculations'!AV404</f>
        <v>2012</v>
      </c>
      <c r="BU405" s="43">
        <f>'Details and Calculations'!AX404</f>
        <v>1</v>
      </c>
      <c r="BV405" s="43">
        <f>'Details and Calculations'!AZ404</f>
        <v>2012</v>
      </c>
      <c r="BW405" s="43">
        <f>'Details and Calculations'!BC404</f>
        <v>1</v>
      </c>
      <c r="BX405" s="43">
        <f>'Details and Calculations'!BE404</f>
        <v>2012</v>
      </c>
      <c r="BY405" s="43">
        <f>'Details and Calculations'!BG404</f>
        <v>1</v>
      </c>
      <c r="BZ405" s="43">
        <f>'Details and Calculations'!BH404</f>
        <v>2012</v>
      </c>
      <c r="CA405" s="43">
        <f>'Details and Calculations'!BJ404</f>
        <v>0</v>
      </c>
      <c r="CB405" s="43" t="str">
        <f>'Details and Calculations'!BK404</f>
        <v/>
      </c>
      <c r="CC405" s="43" t="str">
        <f>'Details and Calculations'!BL404</f>
        <v xml:space="preserve"> </v>
      </c>
      <c r="CD405" s="43" t="str">
        <f>'Details and Calculations'!BN404</f>
        <v xml:space="preserve"> </v>
      </c>
      <c r="CE405" s="43" t="str">
        <f>'Details and Calculations'!BO404</f>
        <v xml:space="preserve"> </v>
      </c>
      <c r="CF405" s="43">
        <f>'Details and Calculations'!BZ404</f>
        <v>1</v>
      </c>
      <c r="CG405" s="43">
        <f>'Details and Calculations'!CB404</f>
        <v>2012</v>
      </c>
      <c r="CH405" s="31"/>
      <c r="CI405" s="53"/>
    </row>
    <row r="406" spans="1:87" x14ac:dyDescent="0.3">
      <c r="A406" s="43">
        <f>'Details and Calculations'!A405</f>
        <v>2017</v>
      </c>
      <c r="B406" s="43" t="str">
        <f>'Details and Calculations'!C405</f>
        <v>Rwanda</v>
      </c>
      <c r="C406" s="43" t="str">
        <f>'Details and Calculations'!D405</f>
        <v>Rulindo</v>
      </c>
      <c r="D406" s="43" t="str">
        <f>'Details and Calculations'!E405</f>
        <v>Buyoga</v>
      </c>
      <c r="E406" s="43" t="str">
        <f>'Details and Calculations'!F405</f>
        <v>Gitumba</v>
      </c>
      <c r="F406" s="43" t="str">
        <f>'Details and Calculations'!G405</f>
        <v>Munini</v>
      </c>
      <c r="G406" s="43" t="str">
        <f>'Details and Calculations'!H405</f>
        <v/>
      </c>
      <c r="H406" s="43" t="str">
        <f>'Details and Calculations'!I405</f>
        <v/>
      </c>
      <c r="I406" s="43" t="str">
        <f>'Details and Calculations'!J405</f>
        <v>Kiruruma</v>
      </c>
      <c r="J406" s="43">
        <f>'Details and Calculations'!K405</f>
        <v>158</v>
      </c>
      <c r="K406" s="43">
        <f>'Details and Calculations'!O405</f>
        <v>150</v>
      </c>
      <c r="L406" s="43" t="str">
        <f>'Details and Calculations'!P406</f>
        <v xml:space="preserve"> </v>
      </c>
      <c r="M406" s="43" t="str">
        <f>'Details and Calculations'!U405</f>
        <v>Piped Network With Pump</v>
      </c>
      <c r="N406" s="43">
        <f>'Details and Calculations'!V405</f>
        <v>2014</v>
      </c>
      <c r="O406" s="43" t="str">
        <f>'Details and Calculations'!W405</f>
        <v>Governement (District, Wasac) And Water For People</v>
      </c>
      <c r="P406" s="43" t="str">
        <f>'Details and Calculations'!X405</f>
        <v>Spring</v>
      </c>
      <c r="Q406" s="44" t="str">
        <f t="shared" si="175"/>
        <v>Low Risk</v>
      </c>
      <c r="R406" s="44" t="str">
        <f t="shared" si="176"/>
        <v>Low Risk</v>
      </c>
      <c r="S406" s="45" t="str">
        <f t="shared" si="177"/>
        <v>Intermediate Level of Service</v>
      </c>
      <c r="T406" s="62" t="str">
        <f t="shared" si="174"/>
        <v>Low Priority</v>
      </c>
      <c r="U406" s="46">
        <f t="shared" si="178"/>
        <v>7</v>
      </c>
      <c r="V406" s="28" t="str">
        <f t="shared" si="179"/>
        <v>Perform Routine Preventative Maintenance</v>
      </c>
      <c r="W406" s="47" t="str">
        <f t="shared" si="180"/>
        <v/>
      </c>
      <c r="X406" s="27" t="str">
        <f t="shared" si="181"/>
        <v>Maintain O&amp;M and Routine Monitoring</v>
      </c>
      <c r="Y406" s="48">
        <f t="shared" si="182"/>
        <v>27</v>
      </c>
      <c r="Z406" s="48">
        <f t="shared" si="183"/>
        <v>17</v>
      </c>
      <c r="AA406" s="48">
        <f t="shared" si="184"/>
        <v>27</v>
      </c>
      <c r="AB406" s="48">
        <f t="shared" si="185"/>
        <v>17</v>
      </c>
      <c r="AC406" s="48">
        <f t="shared" si="186"/>
        <v>27</v>
      </c>
      <c r="AD406" s="48" t="str">
        <f t="shared" si="187"/>
        <v xml:space="preserve"> </v>
      </c>
      <c r="AE406" s="48" t="str">
        <f t="shared" si="188"/>
        <v xml:space="preserve"> </v>
      </c>
      <c r="AF406" s="48" t="str">
        <f t="shared" si="189"/>
        <v xml:space="preserve"> </v>
      </c>
      <c r="AG406" s="49" t="str">
        <f t="shared" si="190"/>
        <v/>
      </c>
      <c r="AH406" s="48">
        <f t="shared" si="191"/>
        <v>17</v>
      </c>
      <c r="AI406" s="50">
        <f>'Details and Calculations'!AE405</f>
        <v>1</v>
      </c>
      <c r="AJ406" s="50">
        <f>'Details and Calculations'!AM405</f>
        <v>1</v>
      </c>
      <c r="AK406" s="50">
        <f>'Details and Calculations'!AR405</f>
        <v>1</v>
      </c>
      <c r="AL406" s="50">
        <f>'Details and Calculations'!AW405</f>
        <v>1</v>
      </c>
      <c r="AM406" s="50">
        <f>'Details and Calculations'!BA405</f>
        <v>1</v>
      </c>
      <c r="AN406" s="50" t="str">
        <f>'Details and Calculations'!BF405</f>
        <v xml:space="preserve"> </v>
      </c>
      <c r="AO406" s="50" t="str">
        <f>'Details and Calculations'!BI405</f>
        <v xml:space="preserve"> </v>
      </c>
      <c r="AP406" s="50" t="str">
        <f>'Details and Calculations'!BM405</f>
        <v xml:space="preserve"> </v>
      </c>
      <c r="AQ406" s="50" t="str">
        <f>'Details and Calculations'!BP405</f>
        <v xml:space="preserve"> </v>
      </c>
      <c r="AR406" s="50">
        <f>'Details and Calculations'!CC405</f>
        <v>1</v>
      </c>
      <c r="AS406" s="50">
        <f>'Details and Calculations'!CJ405</f>
        <v>1</v>
      </c>
      <c r="AT406" s="51">
        <f>'Details and Calculations'!T405</f>
        <v>1</v>
      </c>
      <c r="AU406" s="51">
        <f>'Details and Calculations'!Z405</f>
        <v>1</v>
      </c>
      <c r="AV406" s="51">
        <f>'Details and Calculations'!S405</f>
        <v>0</v>
      </c>
      <c r="AW406" s="51">
        <f>'Details and Calculations'!AI405</f>
        <v>1</v>
      </c>
      <c r="AX406" s="51">
        <f>'Details and Calculations'!BY405</f>
        <v>1</v>
      </c>
      <c r="AY406" s="51">
        <f>'Details and Calculations'!CG405</f>
        <v>1</v>
      </c>
      <c r="AZ406" s="51">
        <f>'Details and Calculations'!CI405</f>
        <v>1</v>
      </c>
      <c r="BA406" s="51">
        <f t="shared" si="192"/>
        <v>1</v>
      </c>
      <c r="BB406" s="52">
        <f>'Details and Calculations'!Y405</f>
        <v>1</v>
      </c>
      <c r="BC406" s="52">
        <f>'Details and Calculations'!AC405</f>
        <v>1</v>
      </c>
      <c r="BD406" s="52">
        <f>'Details and Calculations'!AK405</f>
        <v>3</v>
      </c>
      <c r="BE406" s="52">
        <f>'Details and Calculations'!AN405</f>
        <v>9000</v>
      </c>
      <c r="BF406" s="52">
        <f>'Details and Calculations'!AP405</f>
        <v>15</v>
      </c>
      <c r="BG406" s="52">
        <f>'Details and Calculations'!AT405</f>
        <v>5</v>
      </c>
      <c r="BH406" s="52">
        <f>'Details and Calculations'!AY405</f>
        <v>3</v>
      </c>
      <c r="BI406" s="52">
        <f>'Details and Calculations'!BB405</f>
        <v>9000</v>
      </c>
      <c r="BJ406" s="52" t="str">
        <f>'Details and Calculations'!BD405</f>
        <v xml:space="preserve"> </v>
      </c>
      <c r="BK406" s="52">
        <f>'Details and Calculations'!CA405</f>
        <v>2</v>
      </c>
      <c r="BL406" s="43">
        <f>'Details and Calculations'!AA405</f>
        <v>1</v>
      </c>
      <c r="BM406" s="43" t="str">
        <f>'Details and Calculations'!AB405</f>
        <v>"Springbox" --Intake Structure At A Spring</v>
      </c>
      <c r="BN406" s="43">
        <f>'Details and Calculations'!AD405</f>
        <v>2014</v>
      </c>
      <c r="BO406" s="43">
        <f>'Details and Calculations'!AJ405</f>
        <v>1</v>
      </c>
      <c r="BP406" s="43">
        <f>'Details and Calculations'!AL405</f>
        <v>2014</v>
      </c>
      <c r="BQ406" s="43">
        <f>'Details and Calculations'!AO405</f>
        <v>1</v>
      </c>
      <c r="BR406" s="43">
        <f>'Details and Calculations'!AQ405</f>
        <v>2014</v>
      </c>
      <c r="BS406" s="43">
        <f>'Details and Calculations'!AS405</f>
        <v>1</v>
      </c>
      <c r="BT406" s="43">
        <f>'Details and Calculations'!AV405</f>
        <v>2014</v>
      </c>
      <c r="BU406" s="43">
        <f>'Details and Calculations'!AX405</f>
        <v>1</v>
      </c>
      <c r="BV406" s="43">
        <f>'Details and Calculations'!AZ405</f>
        <v>2014</v>
      </c>
      <c r="BW406" s="43">
        <f>'Details and Calculations'!BC405</f>
        <v>0</v>
      </c>
      <c r="BX406" s="43" t="str">
        <f>'Details and Calculations'!BE405</f>
        <v xml:space="preserve"> </v>
      </c>
      <c r="BY406" s="43" t="str">
        <f>'Details and Calculations'!BG405</f>
        <v xml:space="preserve"> </v>
      </c>
      <c r="BZ406" s="43" t="str">
        <f>'Details and Calculations'!BH405</f>
        <v xml:space="preserve"> </v>
      </c>
      <c r="CA406" s="43">
        <f>'Details and Calculations'!BJ405</f>
        <v>0</v>
      </c>
      <c r="CB406" s="43" t="str">
        <f>'Details and Calculations'!BK405</f>
        <v/>
      </c>
      <c r="CC406" s="43" t="str">
        <f>'Details and Calculations'!BL405</f>
        <v xml:space="preserve"> </v>
      </c>
      <c r="CD406" s="43" t="str">
        <f>'Details and Calculations'!BN405</f>
        <v xml:space="preserve"> </v>
      </c>
      <c r="CE406" s="43" t="str">
        <f>'Details and Calculations'!BO405</f>
        <v xml:space="preserve"> </v>
      </c>
      <c r="CF406" s="43">
        <f>'Details and Calculations'!BZ405</f>
        <v>1</v>
      </c>
      <c r="CG406" s="43">
        <f>'Details and Calculations'!CB405</f>
        <v>2014</v>
      </c>
      <c r="CH406" s="31"/>
      <c r="CI406" s="53"/>
    </row>
    <row r="407" spans="1:87" x14ac:dyDescent="0.3">
      <c r="A407" s="43">
        <f>'Details and Calculations'!A406</f>
        <v>2017</v>
      </c>
      <c r="B407" s="43" t="str">
        <f>'Details and Calculations'!C406</f>
        <v>Rwanda</v>
      </c>
      <c r="C407" s="43" t="str">
        <f>'Details and Calculations'!D406</f>
        <v>Rulindo</v>
      </c>
      <c r="D407" s="43" t="str">
        <f>'Details and Calculations'!E406</f>
        <v>Kisaro</v>
      </c>
      <c r="E407" s="43" t="str">
        <f>'Details and Calculations'!F406</f>
        <v>Mubuga</v>
      </c>
      <c r="F407" s="43" t="str">
        <f>'Details and Calculations'!G406</f>
        <v>Gako</v>
      </c>
      <c r="G407" s="43" t="str">
        <f>'Details and Calculations'!H406</f>
        <v/>
      </c>
      <c r="H407" s="43" t="str">
        <f>'Details and Calculations'!I406</f>
        <v/>
      </c>
      <c r="I407" s="43" t="str">
        <f>'Details and Calculations'!J406</f>
        <v>Gahama Kisaro network</v>
      </c>
      <c r="J407" s="43">
        <f>'Details and Calculations'!K406</f>
        <v>955</v>
      </c>
      <c r="K407" s="43">
        <f>'Details and Calculations'!O406</f>
        <v>955</v>
      </c>
      <c r="L407" s="43" t="str">
        <f>'Details and Calculations'!P407</f>
        <v xml:space="preserve"> </v>
      </c>
      <c r="M407" s="43" t="str">
        <f>'Details and Calculations'!U406</f>
        <v>Piped Network With Pump</v>
      </c>
      <c r="N407" s="43">
        <f>'Details and Calculations'!V406</f>
        <v>2012</v>
      </c>
      <c r="O407" s="43" t="str">
        <f>'Details and Calculations'!W406</f>
        <v>Governement (District, Wasac) And Water For People</v>
      </c>
      <c r="P407" s="43" t="str">
        <f>'Details and Calculations'!X406</f>
        <v>Spring</v>
      </c>
      <c r="Q407" s="44" t="str">
        <f t="shared" si="175"/>
        <v>Low Risk</v>
      </c>
      <c r="R407" s="44" t="str">
        <f t="shared" si="176"/>
        <v>Medium Risk</v>
      </c>
      <c r="S407" s="45" t="str">
        <f t="shared" si="177"/>
        <v>Basic Level of Service</v>
      </c>
      <c r="T407" s="62" t="str">
        <f t="shared" si="174"/>
        <v>Medium Priority</v>
      </c>
      <c r="U407" s="46">
        <f t="shared" si="178"/>
        <v>5</v>
      </c>
      <c r="V407" s="28" t="str">
        <f t="shared" si="179"/>
        <v>Repair or Replace Components</v>
      </c>
      <c r="W407" s="47" t="str">
        <f t="shared" si="180"/>
        <v>Pump, Kiosk/Tap Stand</v>
      </c>
      <c r="X407" s="27" t="str">
        <f t="shared" si="181"/>
        <v>Create Plan To Repair or Replace Components</v>
      </c>
      <c r="Y407" s="48">
        <f t="shared" si="182"/>
        <v>25</v>
      </c>
      <c r="Z407" s="48">
        <f t="shared" si="183"/>
        <v>15</v>
      </c>
      <c r="AA407" s="48">
        <f t="shared" si="184"/>
        <v>25</v>
      </c>
      <c r="AB407" s="48">
        <f t="shared" si="185"/>
        <v>15</v>
      </c>
      <c r="AC407" s="48">
        <f t="shared" si="186"/>
        <v>25</v>
      </c>
      <c r="AD407" s="48">
        <f t="shared" si="187"/>
        <v>2</v>
      </c>
      <c r="AE407" s="48">
        <f t="shared" si="188"/>
        <v>15</v>
      </c>
      <c r="AF407" s="48" t="str">
        <f t="shared" si="189"/>
        <v xml:space="preserve"> </v>
      </c>
      <c r="AG407" s="49" t="str">
        <f t="shared" si="190"/>
        <v/>
      </c>
      <c r="AH407" s="48">
        <f t="shared" si="191"/>
        <v>15</v>
      </c>
      <c r="AI407" s="50">
        <f>'Details and Calculations'!AE406</f>
        <v>1</v>
      </c>
      <c r="AJ407" s="50">
        <f>'Details and Calculations'!AM406</f>
        <v>1</v>
      </c>
      <c r="AK407" s="50">
        <f>'Details and Calculations'!AR406</f>
        <v>1</v>
      </c>
      <c r="AL407" s="50">
        <f>'Details and Calculations'!AW406</f>
        <v>1</v>
      </c>
      <c r="AM407" s="50">
        <f>'Details and Calculations'!BA406</f>
        <v>1</v>
      </c>
      <c r="AN407" s="50">
        <f>'Details and Calculations'!BF406</f>
        <v>2</v>
      </c>
      <c r="AO407" s="50">
        <f>'Details and Calculations'!BI406</f>
        <v>1</v>
      </c>
      <c r="AP407" s="50" t="str">
        <f>'Details and Calculations'!BM406</f>
        <v xml:space="preserve"> </v>
      </c>
      <c r="AQ407" s="50" t="str">
        <f>'Details and Calculations'!BP406</f>
        <v xml:space="preserve"> </v>
      </c>
      <c r="AR407" s="50">
        <f>'Details and Calculations'!CC406</f>
        <v>2</v>
      </c>
      <c r="AS407" s="50">
        <f>'Details and Calculations'!CJ406</f>
        <v>2</v>
      </c>
      <c r="AT407" s="51">
        <f>'Details and Calculations'!T406</f>
        <v>1</v>
      </c>
      <c r="AU407" s="51">
        <f>'Details and Calculations'!Z406</f>
        <v>1</v>
      </c>
      <c r="AV407" s="51">
        <f>'Details and Calculations'!S406</f>
        <v>0</v>
      </c>
      <c r="AW407" s="51">
        <f>'Details and Calculations'!AI406</f>
        <v>1</v>
      </c>
      <c r="AX407" s="51">
        <f>'Details and Calculations'!BY406</f>
        <v>1</v>
      </c>
      <c r="AY407" s="51">
        <f>'Details and Calculations'!CG406</f>
        <v>1</v>
      </c>
      <c r="AZ407" s="51">
        <f>'Details and Calculations'!CI406</f>
        <v>0</v>
      </c>
      <c r="BA407" s="51">
        <f t="shared" si="192"/>
        <v>0</v>
      </c>
      <c r="BB407" s="52">
        <f>'Details and Calculations'!Y406</f>
        <v>1</v>
      </c>
      <c r="BC407" s="52">
        <f>'Details and Calculations'!AC406</f>
        <v>1</v>
      </c>
      <c r="BD407" s="52">
        <f>'Details and Calculations'!AK406</f>
        <v>1</v>
      </c>
      <c r="BE407" s="52">
        <f>'Details and Calculations'!AN406</f>
        <v>30000</v>
      </c>
      <c r="BF407" s="52">
        <f>'Details and Calculations'!AP406</f>
        <v>7</v>
      </c>
      <c r="BG407" s="52">
        <f>'Details and Calculations'!AT406</f>
        <v>14</v>
      </c>
      <c r="BH407" s="52">
        <f>'Details and Calculations'!AY406</f>
        <v>1</v>
      </c>
      <c r="BI407" s="52">
        <f>'Details and Calculations'!BB406</f>
        <v>30000</v>
      </c>
      <c r="BJ407" s="52">
        <f>'Details and Calculations'!BD406</f>
        <v>2</v>
      </c>
      <c r="BK407" s="52">
        <f>'Details and Calculations'!CA406</f>
        <v>1</v>
      </c>
      <c r="BL407" s="43">
        <f>'Details and Calculations'!AA406</f>
        <v>1</v>
      </c>
      <c r="BM407" s="43" t="str">
        <f>'Details and Calculations'!AB406</f>
        <v/>
      </c>
      <c r="BN407" s="43">
        <f>'Details and Calculations'!AD406</f>
        <v>2012</v>
      </c>
      <c r="BO407" s="43">
        <f>'Details and Calculations'!AJ406</f>
        <v>1</v>
      </c>
      <c r="BP407" s="43">
        <f>'Details and Calculations'!AL406</f>
        <v>2012</v>
      </c>
      <c r="BQ407" s="43">
        <f>'Details and Calculations'!AO406</f>
        <v>1</v>
      </c>
      <c r="BR407" s="43">
        <f>'Details and Calculations'!AQ406</f>
        <v>2012</v>
      </c>
      <c r="BS407" s="43">
        <f>'Details and Calculations'!AS406</f>
        <v>1</v>
      </c>
      <c r="BT407" s="43">
        <f>'Details and Calculations'!AV406</f>
        <v>2012</v>
      </c>
      <c r="BU407" s="43">
        <f>'Details and Calculations'!AX406</f>
        <v>1</v>
      </c>
      <c r="BV407" s="43">
        <f>'Details and Calculations'!AZ406</f>
        <v>2012</v>
      </c>
      <c r="BW407" s="43">
        <f>'Details and Calculations'!BC406</f>
        <v>1</v>
      </c>
      <c r="BX407" s="43">
        <f>'Details and Calculations'!BE406</f>
        <v>2012</v>
      </c>
      <c r="BY407" s="43">
        <f>'Details and Calculations'!BG406</f>
        <v>1</v>
      </c>
      <c r="BZ407" s="43">
        <f>'Details and Calculations'!BH406</f>
        <v>2012</v>
      </c>
      <c r="CA407" s="43">
        <f>'Details and Calculations'!BJ406</f>
        <v>0</v>
      </c>
      <c r="CB407" s="43" t="str">
        <f>'Details and Calculations'!BK406</f>
        <v/>
      </c>
      <c r="CC407" s="43" t="str">
        <f>'Details and Calculations'!BL406</f>
        <v xml:space="preserve"> </v>
      </c>
      <c r="CD407" s="43" t="str">
        <f>'Details and Calculations'!BN406</f>
        <v xml:space="preserve"> </v>
      </c>
      <c r="CE407" s="43" t="str">
        <f>'Details and Calculations'!BO406</f>
        <v xml:space="preserve"> </v>
      </c>
      <c r="CF407" s="43">
        <f>'Details and Calculations'!BZ406</f>
        <v>1</v>
      </c>
      <c r="CG407" s="43">
        <f>'Details and Calculations'!CB406</f>
        <v>2012</v>
      </c>
      <c r="CH407" s="31"/>
      <c r="CI407" s="53"/>
    </row>
    <row r="408" spans="1:87" x14ac:dyDescent="0.3">
      <c r="A408" s="43">
        <f>'Details and Calculations'!A407</f>
        <v>2017</v>
      </c>
      <c r="B408" s="43" t="str">
        <f>'Details and Calculations'!C407</f>
        <v>Rwanda</v>
      </c>
      <c r="C408" s="43" t="str">
        <f>'Details and Calculations'!D407</f>
        <v>Rulindo</v>
      </c>
      <c r="D408" s="43" t="str">
        <f>'Details and Calculations'!E407</f>
        <v>Bushoki</v>
      </c>
      <c r="E408" s="43" t="str">
        <f>'Details and Calculations'!F407</f>
        <v>Giko</v>
      </c>
      <c r="F408" s="43" t="str">
        <f>'Details and Calculations'!G407</f>
        <v>Buramira</v>
      </c>
      <c r="G408" s="43" t="str">
        <f>'Details and Calculations'!H407</f>
        <v/>
      </c>
      <c r="H408" s="43" t="str">
        <f>'Details and Calculations'!I407</f>
        <v/>
      </c>
      <c r="I408" s="43" t="str">
        <f>'Details and Calculations'!J407</f>
        <v>Kivure source/Buramira gravity system</v>
      </c>
      <c r="J408" s="43">
        <f>'Details and Calculations'!K407</f>
        <v>134</v>
      </c>
      <c r="K408" s="43">
        <f>'Details and Calculations'!O407</f>
        <v>134</v>
      </c>
      <c r="L408" s="43" t="str">
        <f>'Details and Calculations'!P408</f>
        <v xml:space="preserve"> </v>
      </c>
      <c r="M408" s="43" t="str">
        <f>'Details and Calculations'!U407</f>
        <v>Piped Network -- Gravity Only</v>
      </c>
      <c r="N408" s="43">
        <f>'Details and Calculations'!V407</f>
        <v>2015</v>
      </c>
      <c r="O408" s="43" t="str">
        <f>'Details and Calculations'!W407</f>
        <v>Gor</v>
      </c>
      <c r="P408" s="43" t="str">
        <f>'Details and Calculations'!X407</f>
        <v>Spring</v>
      </c>
      <c r="Q408" s="44" t="str">
        <f t="shared" si="175"/>
        <v>Low Risk</v>
      </c>
      <c r="R408" s="44" t="str">
        <f t="shared" si="176"/>
        <v>Low Risk</v>
      </c>
      <c r="S408" s="45" t="str">
        <f t="shared" si="177"/>
        <v>Intermediate Level of Service</v>
      </c>
      <c r="T408" s="62" t="str">
        <f t="shared" si="174"/>
        <v>Low Priority</v>
      </c>
      <c r="U408" s="46">
        <f t="shared" si="178"/>
        <v>7</v>
      </c>
      <c r="V408" s="28" t="str">
        <f t="shared" si="179"/>
        <v>Perform Routine Preventative Maintenance</v>
      </c>
      <c r="W408" s="47" t="str">
        <f t="shared" si="180"/>
        <v/>
      </c>
      <c r="X408" s="27" t="str">
        <f t="shared" si="181"/>
        <v>Maintain O&amp;M and Routine Monitoring</v>
      </c>
      <c r="Y408" s="48">
        <f t="shared" si="182"/>
        <v>28</v>
      </c>
      <c r="Z408" s="48">
        <f t="shared" si="183"/>
        <v>18</v>
      </c>
      <c r="AA408" s="48">
        <f t="shared" si="184"/>
        <v>28</v>
      </c>
      <c r="AB408" s="48">
        <f t="shared" si="185"/>
        <v>18</v>
      </c>
      <c r="AC408" s="48">
        <f t="shared" si="186"/>
        <v>28</v>
      </c>
      <c r="AD408" s="48" t="str">
        <f t="shared" si="187"/>
        <v xml:space="preserve"> </v>
      </c>
      <c r="AE408" s="48" t="str">
        <f t="shared" si="188"/>
        <v xml:space="preserve"> </v>
      </c>
      <c r="AF408" s="48" t="str">
        <f t="shared" si="189"/>
        <v xml:space="preserve"> </v>
      </c>
      <c r="AG408" s="49" t="str">
        <f t="shared" si="190"/>
        <v/>
      </c>
      <c r="AH408" s="48">
        <f t="shared" si="191"/>
        <v>18</v>
      </c>
      <c r="AI408" s="50">
        <f>'Details and Calculations'!AE407</f>
        <v>1</v>
      </c>
      <c r="AJ408" s="50">
        <f>'Details and Calculations'!AM407</f>
        <v>1</v>
      </c>
      <c r="AK408" s="50">
        <f>'Details and Calculations'!AR407</f>
        <v>1</v>
      </c>
      <c r="AL408" s="50">
        <f>'Details and Calculations'!AW407</f>
        <v>1</v>
      </c>
      <c r="AM408" s="50">
        <f>'Details and Calculations'!BA407</f>
        <v>1</v>
      </c>
      <c r="AN408" s="50" t="str">
        <f>'Details and Calculations'!BF407</f>
        <v xml:space="preserve"> </v>
      </c>
      <c r="AO408" s="50" t="str">
        <f>'Details and Calculations'!BI407</f>
        <v xml:space="preserve"> </v>
      </c>
      <c r="AP408" s="50" t="str">
        <f>'Details and Calculations'!BM407</f>
        <v xml:space="preserve"> </v>
      </c>
      <c r="AQ408" s="50" t="str">
        <f>'Details and Calculations'!BP407</f>
        <v xml:space="preserve"> </v>
      </c>
      <c r="AR408" s="50">
        <f>'Details and Calculations'!CC407</f>
        <v>1</v>
      </c>
      <c r="AS408" s="50">
        <f>'Details and Calculations'!CJ407</f>
        <v>1</v>
      </c>
      <c r="AT408" s="51">
        <f>'Details and Calculations'!T407</f>
        <v>1</v>
      </c>
      <c r="AU408" s="51">
        <f>'Details and Calculations'!Z407</f>
        <v>1</v>
      </c>
      <c r="AV408" s="51">
        <f>'Details and Calculations'!S407</f>
        <v>0</v>
      </c>
      <c r="AW408" s="51">
        <f>'Details and Calculations'!AI407</f>
        <v>1</v>
      </c>
      <c r="AX408" s="51">
        <f>'Details and Calculations'!BY407</f>
        <v>1</v>
      </c>
      <c r="AY408" s="51">
        <f>'Details and Calculations'!CG407</f>
        <v>1</v>
      </c>
      <c r="AZ408" s="51">
        <f>'Details and Calculations'!CI407</f>
        <v>1</v>
      </c>
      <c r="BA408" s="51">
        <f t="shared" si="192"/>
        <v>1</v>
      </c>
      <c r="BB408" s="52">
        <f>'Details and Calculations'!Y407</f>
        <v>2</v>
      </c>
      <c r="BC408" s="52">
        <f>'Details and Calculations'!AC407</f>
        <v>1</v>
      </c>
      <c r="BD408" s="52">
        <f>'Details and Calculations'!AK407</f>
        <v>1</v>
      </c>
      <c r="BE408" s="52">
        <f>'Details and Calculations'!AN407</f>
        <v>100</v>
      </c>
      <c r="BF408" s="52">
        <f>'Details and Calculations'!AP407</f>
        <v>2</v>
      </c>
      <c r="BG408" s="52">
        <f>'Details and Calculations'!AT407</f>
        <v>2</v>
      </c>
      <c r="BH408" s="52">
        <f>'Details and Calculations'!AY407</f>
        <v>1</v>
      </c>
      <c r="BI408" s="52">
        <f>'Details and Calculations'!BB407</f>
        <v>1000</v>
      </c>
      <c r="BJ408" s="52" t="str">
        <f>'Details and Calculations'!BD407</f>
        <v xml:space="preserve"> </v>
      </c>
      <c r="BK408" s="52">
        <f>'Details and Calculations'!CA407</f>
        <v>1</v>
      </c>
      <c r="BL408" s="43">
        <f>'Details and Calculations'!AA407</f>
        <v>1</v>
      </c>
      <c r="BM408" s="43" t="str">
        <f>'Details and Calculations'!AB407</f>
        <v>"Springbox" --Intake Structure At A Spring</v>
      </c>
      <c r="BN408" s="43">
        <f>'Details and Calculations'!AD407</f>
        <v>2015</v>
      </c>
      <c r="BO408" s="43">
        <f>'Details and Calculations'!AJ407</f>
        <v>1</v>
      </c>
      <c r="BP408" s="43">
        <f>'Details and Calculations'!AL407</f>
        <v>2015</v>
      </c>
      <c r="BQ408" s="43">
        <f>'Details and Calculations'!AO407</f>
        <v>1</v>
      </c>
      <c r="BR408" s="43">
        <f>'Details and Calculations'!AQ407</f>
        <v>2015</v>
      </c>
      <c r="BS408" s="43">
        <f>'Details and Calculations'!AS407</f>
        <v>1</v>
      </c>
      <c r="BT408" s="43">
        <f>'Details and Calculations'!AV407</f>
        <v>2015</v>
      </c>
      <c r="BU408" s="43">
        <f>'Details and Calculations'!AX407</f>
        <v>1</v>
      </c>
      <c r="BV408" s="43">
        <f>'Details and Calculations'!AZ407</f>
        <v>2015</v>
      </c>
      <c r="BW408" s="43">
        <f>'Details and Calculations'!BC407</f>
        <v>0</v>
      </c>
      <c r="BX408" s="43" t="str">
        <f>'Details and Calculations'!BE407</f>
        <v xml:space="preserve"> </v>
      </c>
      <c r="BY408" s="43" t="str">
        <f>'Details and Calculations'!BG407</f>
        <v xml:space="preserve"> </v>
      </c>
      <c r="BZ408" s="43" t="str">
        <f>'Details and Calculations'!BH407</f>
        <v xml:space="preserve"> </v>
      </c>
      <c r="CA408" s="43">
        <f>'Details and Calculations'!BJ407</f>
        <v>0</v>
      </c>
      <c r="CB408" s="43" t="str">
        <f>'Details and Calculations'!BK407</f>
        <v/>
      </c>
      <c r="CC408" s="43" t="str">
        <f>'Details and Calculations'!BL407</f>
        <v xml:space="preserve"> </v>
      </c>
      <c r="CD408" s="43" t="str">
        <f>'Details and Calculations'!BN407</f>
        <v xml:space="preserve"> </v>
      </c>
      <c r="CE408" s="43" t="str">
        <f>'Details and Calculations'!BO407</f>
        <v xml:space="preserve"> </v>
      </c>
      <c r="CF408" s="43">
        <f>'Details and Calculations'!BZ407</f>
        <v>1</v>
      </c>
      <c r="CG408" s="43">
        <f>'Details and Calculations'!CB407</f>
        <v>2015</v>
      </c>
      <c r="CH408" s="31"/>
      <c r="CI408" s="53"/>
    </row>
    <row r="409" spans="1:87" x14ac:dyDescent="0.3">
      <c r="A409" s="43">
        <f>'Details and Calculations'!A408</f>
        <v>2017</v>
      </c>
      <c r="B409" s="43" t="str">
        <f>'Details and Calculations'!C408</f>
        <v>Rwanda</v>
      </c>
      <c r="C409" s="43" t="str">
        <f>'Details and Calculations'!D408</f>
        <v>Rulindo</v>
      </c>
      <c r="D409" s="43" t="str">
        <f>'Details and Calculations'!E408</f>
        <v>Cyinzuzi</v>
      </c>
      <c r="E409" s="43" t="str">
        <f>'Details and Calculations'!F408</f>
        <v>Budakiranya</v>
      </c>
      <c r="F409" s="43" t="str">
        <f>'Details and Calculations'!G408</f>
        <v>Rugaragara</v>
      </c>
      <c r="G409" s="43" t="str">
        <f>'Details and Calculations'!H408</f>
        <v/>
      </c>
      <c r="H409" s="43" t="str">
        <f>'Details and Calculations'!I408</f>
        <v/>
      </c>
      <c r="I409" s="43" t="str">
        <f>'Details and Calculations'!J408</f>
        <v>charity water 203.033</v>
      </c>
      <c r="J409" s="43">
        <f>'Details and Calculations'!K408</f>
        <v>815</v>
      </c>
      <c r="K409" s="43">
        <f>'Details and Calculations'!O408</f>
        <v>815</v>
      </c>
      <c r="L409" s="43">
        <f>'Details and Calculations'!P409</f>
        <v>149</v>
      </c>
      <c r="M409" s="43" t="str">
        <f>'Details and Calculations'!U408</f>
        <v>Piped Network With Pump</v>
      </c>
      <c r="N409" s="43">
        <f>'Details and Calculations'!V408</f>
        <v>2016</v>
      </c>
      <c r="O409" s="43" t="str">
        <f>'Details and Calculations'!W408</f>
        <v>Governement (District, Wasac) And Water For People</v>
      </c>
      <c r="P409" s="43" t="str">
        <f>'Details and Calculations'!X408</f>
        <v>Spring</v>
      </c>
      <c r="Q409" s="44" t="str">
        <f t="shared" si="175"/>
        <v>Low Risk</v>
      </c>
      <c r="R409" s="44" t="str">
        <f t="shared" si="176"/>
        <v>Low Risk</v>
      </c>
      <c r="S409" s="45" t="str">
        <f t="shared" si="177"/>
        <v>Intermediate Level of Service</v>
      </c>
      <c r="T409" s="62" t="str">
        <f t="shared" si="174"/>
        <v>Low Priority</v>
      </c>
      <c r="U409" s="46">
        <f t="shared" si="178"/>
        <v>7</v>
      </c>
      <c r="V409" s="28" t="str">
        <f t="shared" si="179"/>
        <v>Perform Routine Preventative Maintenance</v>
      </c>
      <c r="W409" s="47" t="str">
        <f t="shared" si="180"/>
        <v/>
      </c>
      <c r="X409" s="27" t="str">
        <f t="shared" si="181"/>
        <v>Maintain O&amp;M and Routine Monitoring</v>
      </c>
      <c r="Y409" s="48">
        <f t="shared" si="182"/>
        <v>29</v>
      </c>
      <c r="Z409" s="48">
        <f t="shared" si="183"/>
        <v>19</v>
      </c>
      <c r="AA409" s="48">
        <f t="shared" si="184"/>
        <v>29</v>
      </c>
      <c r="AB409" s="48">
        <f t="shared" si="185"/>
        <v>19</v>
      </c>
      <c r="AC409" s="48">
        <f t="shared" si="186"/>
        <v>29</v>
      </c>
      <c r="AD409" s="48">
        <f t="shared" si="187"/>
        <v>6</v>
      </c>
      <c r="AE409" s="48">
        <f t="shared" si="188"/>
        <v>19</v>
      </c>
      <c r="AF409" s="48" t="str">
        <f t="shared" si="189"/>
        <v xml:space="preserve"> </v>
      </c>
      <c r="AG409" s="49" t="str">
        <f t="shared" si="190"/>
        <v/>
      </c>
      <c r="AH409" s="48">
        <f t="shared" si="191"/>
        <v>19</v>
      </c>
      <c r="AI409" s="50">
        <f>'Details and Calculations'!AE408</f>
        <v>1</v>
      </c>
      <c r="AJ409" s="50">
        <f>'Details and Calculations'!AM408</f>
        <v>1</v>
      </c>
      <c r="AK409" s="50">
        <f>'Details and Calculations'!AR408</f>
        <v>1</v>
      </c>
      <c r="AL409" s="50">
        <f>'Details and Calculations'!AW408</f>
        <v>1</v>
      </c>
      <c r="AM409" s="50">
        <f>'Details and Calculations'!BA408</f>
        <v>1</v>
      </c>
      <c r="AN409" s="50">
        <f>'Details and Calculations'!BF408</f>
        <v>1</v>
      </c>
      <c r="AO409" s="50">
        <f>'Details and Calculations'!BI408</f>
        <v>1</v>
      </c>
      <c r="AP409" s="50" t="str">
        <f>'Details and Calculations'!BM408</f>
        <v xml:space="preserve"> </v>
      </c>
      <c r="AQ409" s="50" t="str">
        <f>'Details and Calculations'!BP408</f>
        <v xml:space="preserve"> </v>
      </c>
      <c r="AR409" s="50">
        <f>'Details and Calculations'!CC408</f>
        <v>1</v>
      </c>
      <c r="AS409" s="50">
        <f>'Details and Calculations'!CJ408</f>
        <v>1</v>
      </c>
      <c r="AT409" s="51">
        <f>'Details and Calculations'!T408</f>
        <v>1</v>
      </c>
      <c r="AU409" s="51">
        <f>'Details and Calculations'!Z408</f>
        <v>1</v>
      </c>
      <c r="AV409" s="51">
        <f>'Details and Calculations'!S408</f>
        <v>0</v>
      </c>
      <c r="AW409" s="51">
        <f>'Details and Calculations'!AI408</f>
        <v>1</v>
      </c>
      <c r="AX409" s="51">
        <f>'Details and Calculations'!BY408</f>
        <v>1</v>
      </c>
      <c r="AY409" s="51">
        <f>'Details and Calculations'!CG408</f>
        <v>1</v>
      </c>
      <c r="AZ409" s="51">
        <f>'Details and Calculations'!CI408</f>
        <v>1</v>
      </c>
      <c r="BA409" s="51">
        <f t="shared" si="192"/>
        <v>1</v>
      </c>
      <c r="BB409" s="52">
        <f>'Details and Calculations'!Y408</f>
        <v>2</v>
      </c>
      <c r="BC409" s="52">
        <f>'Details and Calculations'!AC408</f>
        <v>1</v>
      </c>
      <c r="BD409" s="52">
        <f>'Details and Calculations'!AK408</f>
        <v>1</v>
      </c>
      <c r="BE409" s="52">
        <f>'Details and Calculations'!AN408</f>
        <v>35000</v>
      </c>
      <c r="BF409" s="52">
        <f>'Details and Calculations'!AP408</f>
        <v>10</v>
      </c>
      <c r="BG409" s="52">
        <f>'Details and Calculations'!AT408</f>
        <v>6</v>
      </c>
      <c r="BH409" s="52">
        <f>'Details and Calculations'!AY408</f>
        <v>1</v>
      </c>
      <c r="BI409" s="52">
        <f>'Details and Calculations'!BB408</f>
        <v>1000</v>
      </c>
      <c r="BJ409" s="52">
        <f>'Details and Calculations'!BD408</f>
        <v>3</v>
      </c>
      <c r="BK409" s="52">
        <f>'Details and Calculations'!CA408</f>
        <v>1</v>
      </c>
      <c r="BL409" s="43">
        <f>'Details and Calculations'!AA408</f>
        <v>1</v>
      </c>
      <c r="BM409" s="43" t="str">
        <f>'Details and Calculations'!AB408</f>
        <v/>
      </c>
      <c r="BN409" s="43">
        <f>'Details and Calculations'!AD408</f>
        <v>2016</v>
      </c>
      <c r="BO409" s="43">
        <f>'Details and Calculations'!AJ408</f>
        <v>1</v>
      </c>
      <c r="BP409" s="43">
        <f>'Details and Calculations'!AL408</f>
        <v>2016</v>
      </c>
      <c r="BQ409" s="43">
        <f>'Details and Calculations'!AO408</f>
        <v>1</v>
      </c>
      <c r="BR409" s="43">
        <f>'Details and Calculations'!AQ408</f>
        <v>2016</v>
      </c>
      <c r="BS409" s="43">
        <f>'Details and Calculations'!AS408</f>
        <v>1</v>
      </c>
      <c r="BT409" s="43">
        <f>'Details and Calculations'!AV408</f>
        <v>2016</v>
      </c>
      <c r="BU409" s="43">
        <f>'Details and Calculations'!AX408</f>
        <v>1</v>
      </c>
      <c r="BV409" s="43">
        <f>'Details and Calculations'!AZ408</f>
        <v>2016</v>
      </c>
      <c r="BW409" s="43">
        <f>'Details and Calculations'!BC408</f>
        <v>1</v>
      </c>
      <c r="BX409" s="43">
        <f>'Details and Calculations'!BE408</f>
        <v>2016</v>
      </c>
      <c r="BY409" s="43">
        <f>'Details and Calculations'!BG408</f>
        <v>1</v>
      </c>
      <c r="BZ409" s="43">
        <f>'Details and Calculations'!BH408</f>
        <v>2016</v>
      </c>
      <c r="CA409" s="43">
        <f>'Details and Calculations'!BJ408</f>
        <v>0</v>
      </c>
      <c r="CB409" s="43" t="str">
        <f>'Details and Calculations'!BK408</f>
        <v/>
      </c>
      <c r="CC409" s="43" t="str">
        <f>'Details and Calculations'!BL408</f>
        <v xml:space="preserve"> </v>
      </c>
      <c r="CD409" s="43" t="str">
        <f>'Details and Calculations'!BN408</f>
        <v xml:space="preserve"> </v>
      </c>
      <c r="CE409" s="43" t="str">
        <f>'Details and Calculations'!BO408</f>
        <v xml:space="preserve"> </v>
      </c>
      <c r="CF409" s="43">
        <f>'Details and Calculations'!BZ408</f>
        <v>1</v>
      </c>
      <c r="CG409" s="43">
        <f>'Details and Calculations'!CB408</f>
        <v>2016</v>
      </c>
      <c r="CH409" s="31"/>
      <c r="CI409" s="53"/>
    </row>
    <row r="410" spans="1:87" x14ac:dyDescent="0.3">
      <c r="A410" s="43">
        <f>'Details and Calculations'!A409</f>
        <v>2017</v>
      </c>
      <c r="B410" s="43" t="str">
        <f>'Details and Calculations'!C409</f>
        <v>Rwanda</v>
      </c>
      <c r="C410" s="43" t="str">
        <f>'Details and Calculations'!D409</f>
        <v>Rulindo</v>
      </c>
      <c r="D410" s="43" t="str">
        <f>'Details and Calculations'!E409</f>
        <v>Murambi</v>
      </c>
      <c r="E410" s="43" t="str">
        <f>'Details and Calculations'!F409</f>
        <v>Mugambazi</v>
      </c>
      <c r="F410" s="43" t="str">
        <f>'Details and Calculations'!G409</f>
        <v>Ruri</v>
      </c>
      <c r="G410" s="43" t="str">
        <f>'Details and Calculations'!H409</f>
        <v/>
      </c>
      <c r="H410" s="43" t="str">
        <f>'Details and Calculations'!I409</f>
        <v/>
      </c>
      <c r="I410" s="43" t="str">
        <f>'Details and Calculations'!J409</f>
        <v>Mutagata Gravity network</v>
      </c>
      <c r="J410" s="43">
        <f>'Details and Calculations'!K409</f>
        <v>189</v>
      </c>
      <c r="K410" s="43">
        <f>'Details and Calculations'!O409</f>
        <v>40</v>
      </c>
      <c r="L410" s="43" t="str">
        <f>'Details and Calculations'!P410</f>
        <v xml:space="preserve"> </v>
      </c>
      <c r="M410" s="43" t="str">
        <f>'Details and Calculations'!U409</f>
        <v>Piped Network -- Gravity Only</v>
      </c>
      <c r="N410" s="43">
        <f>'Details and Calculations'!V409</f>
        <v>2004</v>
      </c>
      <c r="O410" s="43" t="str">
        <f>'Details and Calculations'!W409</f>
        <v/>
      </c>
      <c r="P410" s="43" t="str">
        <f>'Details and Calculations'!X409</f>
        <v>Spring</v>
      </c>
      <c r="Q410" s="44" t="str">
        <f t="shared" si="175"/>
        <v>Low Risk</v>
      </c>
      <c r="R410" s="44" t="str">
        <f t="shared" si="176"/>
        <v>Medium Risk</v>
      </c>
      <c r="S410" s="45" t="str">
        <f t="shared" si="177"/>
        <v>Intermediate Level of Service</v>
      </c>
      <c r="T410" s="62" t="str">
        <f t="shared" si="174"/>
        <v>Low Priority</v>
      </c>
      <c r="U410" s="46">
        <f t="shared" si="178"/>
        <v>6</v>
      </c>
      <c r="V410" s="28" t="str">
        <f t="shared" si="179"/>
        <v>Repair or Replace Components</v>
      </c>
      <c r="W410" s="47" t="str">
        <f t="shared" si="180"/>
        <v>Intake Structure, Conduction Line, Storage Tank, Other Concrete Structures Distribution  Line, Kiosk/Tap Stand</v>
      </c>
      <c r="X410" s="27" t="str">
        <f t="shared" si="181"/>
        <v>Create Plan To Repair or Replace Components</v>
      </c>
      <c r="Y410" s="48">
        <f t="shared" si="182"/>
        <v>17</v>
      </c>
      <c r="Z410" s="48">
        <f t="shared" si="183"/>
        <v>7</v>
      </c>
      <c r="AA410" s="48">
        <f t="shared" si="184"/>
        <v>17</v>
      </c>
      <c r="AB410" s="48">
        <f t="shared" si="185"/>
        <v>7</v>
      </c>
      <c r="AC410" s="48">
        <f t="shared" si="186"/>
        <v>17</v>
      </c>
      <c r="AD410" s="48" t="str">
        <f t="shared" si="187"/>
        <v xml:space="preserve"> </v>
      </c>
      <c r="AE410" s="48" t="str">
        <f t="shared" si="188"/>
        <v xml:space="preserve"> </v>
      </c>
      <c r="AF410" s="48" t="str">
        <f t="shared" si="189"/>
        <v xml:space="preserve"> </v>
      </c>
      <c r="AG410" s="49" t="str">
        <f t="shared" si="190"/>
        <v/>
      </c>
      <c r="AH410" s="48">
        <f t="shared" si="191"/>
        <v>7</v>
      </c>
      <c r="AI410" s="50">
        <f>'Details and Calculations'!AE409</f>
        <v>2</v>
      </c>
      <c r="AJ410" s="50">
        <f>'Details and Calculations'!AM409</f>
        <v>2</v>
      </c>
      <c r="AK410" s="50">
        <f>'Details and Calculations'!AR409</f>
        <v>2</v>
      </c>
      <c r="AL410" s="50">
        <f>'Details and Calculations'!AW409</f>
        <v>2</v>
      </c>
      <c r="AM410" s="50">
        <f>'Details and Calculations'!BA409</f>
        <v>2</v>
      </c>
      <c r="AN410" s="50" t="str">
        <f>'Details and Calculations'!BF409</f>
        <v xml:space="preserve"> </v>
      </c>
      <c r="AO410" s="50" t="str">
        <f>'Details and Calculations'!BI409</f>
        <v xml:space="preserve"> </v>
      </c>
      <c r="AP410" s="50" t="str">
        <f>'Details and Calculations'!BM409</f>
        <v xml:space="preserve"> </v>
      </c>
      <c r="AQ410" s="50" t="str">
        <f>'Details and Calculations'!BP409</f>
        <v xml:space="preserve"> </v>
      </c>
      <c r="AR410" s="50">
        <f>'Details and Calculations'!CC409</f>
        <v>2</v>
      </c>
      <c r="AS410" s="50">
        <f>'Details and Calculations'!CJ409</f>
        <v>2</v>
      </c>
      <c r="AT410" s="51">
        <f>'Details and Calculations'!T409</f>
        <v>1</v>
      </c>
      <c r="AU410" s="51">
        <f>'Details and Calculations'!Z409</f>
        <v>1</v>
      </c>
      <c r="AV410" s="51">
        <f>'Details and Calculations'!S409</f>
        <v>0</v>
      </c>
      <c r="AW410" s="51">
        <f>'Details and Calculations'!AI409</f>
        <v>1</v>
      </c>
      <c r="AX410" s="51">
        <f>'Details and Calculations'!BY409</f>
        <v>1</v>
      </c>
      <c r="AY410" s="51">
        <f>'Details and Calculations'!CG409</f>
        <v>1</v>
      </c>
      <c r="AZ410" s="51">
        <f>'Details and Calculations'!CI409</f>
        <v>1</v>
      </c>
      <c r="BA410" s="51">
        <f t="shared" si="192"/>
        <v>0</v>
      </c>
      <c r="BB410" s="52">
        <f>'Details and Calculations'!Y409</f>
        <v>1</v>
      </c>
      <c r="BC410" s="52">
        <f>'Details and Calculations'!AC409</f>
        <v>1</v>
      </c>
      <c r="BD410" s="52">
        <f>'Details and Calculations'!AK409</f>
        <v>1</v>
      </c>
      <c r="BE410" s="52">
        <f>'Details and Calculations'!AN409</f>
        <v>3500</v>
      </c>
      <c r="BF410" s="52">
        <f>'Details and Calculations'!AP409</f>
        <v>6</v>
      </c>
      <c r="BG410" s="52">
        <f>'Details and Calculations'!AT409</f>
        <v>4</v>
      </c>
      <c r="BH410" s="52">
        <f>'Details and Calculations'!AY409</f>
        <v>2</v>
      </c>
      <c r="BI410" s="52">
        <f>'Details and Calculations'!BB409</f>
        <v>4500</v>
      </c>
      <c r="BJ410" s="52" t="str">
        <f>'Details and Calculations'!BD409</f>
        <v xml:space="preserve"> </v>
      </c>
      <c r="BK410" s="52">
        <f>'Details and Calculations'!CA409</f>
        <v>12</v>
      </c>
      <c r="BL410" s="43">
        <f>'Details and Calculations'!AA409</f>
        <v>1</v>
      </c>
      <c r="BM410" s="43" t="str">
        <f>'Details and Calculations'!AB409</f>
        <v>"Springbox" --Intake Structure At A Spring</v>
      </c>
      <c r="BN410" s="43">
        <f>'Details and Calculations'!AD409</f>
        <v>2004</v>
      </c>
      <c r="BO410" s="43">
        <f>'Details and Calculations'!AJ409</f>
        <v>1</v>
      </c>
      <c r="BP410" s="43">
        <f>'Details and Calculations'!AL409</f>
        <v>2004</v>
      </c>
      <c r="BQ410" s="43">
        <f>'Details and Calculations'!AO409</f>
        <v>1</v>
      </c>
      <c r="BR410" s="43">
        <f>'Details and Calculations'!AQ409</f>
        <v>2004</v>
      </c>
      <c r="BS410" s="43">
        <f>'Details and Calculations'!AS409</f>
        <v>1</v>
      </c>
      <c r="BT410" s="43">
        <f>'Details and Calculations'!AV409</f>
        <v>2004</v>
      </c>
      <c r="BU410" s="43">
        <f>'Details and Calculations'!AX409</f>
        <v>1</v>
      </c>
      <c r="BV410" s="43">
        <f>'Details and Calculations'!AZ409</f>
        <v>2004</v>
      </c>
      <c r="BW410" s="43">
        <f>'Details and Calculations'!BC409</f>
        <v>0</v>
      </c>
      <c r="BX410" s="43" t="str">
        <f>'Details and Calculations'!BE409</f>
        <v xml:space="preserve"> </v>
      </c>
      <c r="BY410" s="43" t="str">
        <f>'Details and Calculations'!BG409</f>
        <v xml:space="preserve"> </v>
      </c>
      <c r="BZ410" s="43" t="str">
        <f>'Details and Calculations'!BH409</f>
        <v xml:space="preserve"> </v>
      </c>
      <c r="CA410" s="43">
        <f>'Details and Calculations'!BJ409</f>
        <v>0</v>
      </c>
      <c r="CB410" s="43" t="str">
        <f>'Details and Calculations'!BK409</f>
        <v/>
      </c>
      <c r="CC410" s="43" t="str">
        <f>'Details and Calculations'!BL409</f>
        <v xml:space="preserve"> </v>
      </c>
      <c r="CD410" s="43" t="str">
        <f>'Details and Calculations'!BN409</f>
        <v xml:space="preserve"> </v>
      </c>
      <c r="CE410" s="43" t="str">
        <f>'Details and Calculations'!BO409</f>
        <v xml:space="preserve"> </v>
      </c>
      <c r="CF410" s="43">
        <f>'Details and Calculations'!BZ409</f>
        <v>1</v>
      </c>
      <c r="CG410" s="43">
        <f>'Details and Calculations'!CB409</f>
        <v>2004</v>
      </c>
      <c r="CH410" s="31"/>
      <c r="CI410" s="53"/>
    </row>
    <row r="411" spans="1:87" x14ac:dyDescent="0.3">
      <c r="A411" s="43">
        <f>'Details and Calculations'!A410</f>
        <v>2017</v>
      </c>
      <c r="B411" s="43" t="str">
        <f>'Details and Calculations'!C410</f>
        <v>Rwanda</v>
      </c>
      <c r="C411" s="43" t="str">
        <f>'Details and Calculations'!D410</f>
        <v>Rulindo</v>
      </c>
      <c r="D411" s="43" t="str">
        <f>'Details and Calculations'!E410</f>
        <v>Burega</v>
      </c>
      <c r="E411" s="43" t="str">
        <f>'Details and Calculations'!F410</f>
        <v>Butangampundu</v>
      </c>
      <c r="F411" s="43" t="str">
        <f>'Details and Calculations'!G410</f>
        <v>Kigabiro</v>
      </c>
      <c r="G411" s="43" t="str">
        <f>'Details and Calculations'!H410</f>
        <v/>
      </c>
      <c r="H411" s="43" t="str">
        <f>'Details and Calculations'!I410</f>
        <v/>
      </c>
      <c r="I411" s="43" t="str">
        <f>'Details and Calculations'!J410</f>
        <v>Rwamugaza</v>
      </c>
      <c r="J411" s="43">
        <f>'Details and Calculations'!K410</f>
        <v>565</v>
      </c>
      <c r="K411" s="43">
        <f>'Details and Calculations'!O410</f>
        <v>565</v>
      </c>
      <c r="L411" s="43" t="str">
        <f>'Details and Calculations'!P411</f>
        <v xml:space="preserve"> </v>
      </c>
      <c r="M411" s="43" t="str">
        <f>'Details and Calculations'!U410</f>
        <v>Piped Network With Pump</v>
      </c>
      <c r="N411" s="43">
        <f>'Details and Calculations'!V410</f>
        <v>2012</v>
      </c>
      <c r="O411" s="43" t="str">
        <f>'Details and Calculations'!W410</f>
        <v>2</v>
      </c>
      <c r="P411" s="43" t="str">
        <f>'Details and Calculations'!X410</f>
        <v>Spring</v>
      </c>
      <c r="Q411" s="44" t="str">
        <f t="shared" si="175"/>
        <v>Low Risk</v>
      </c>
      <c r="R411" s="44" t="str">
        <f t="shared" si="176"/>
        <v>Low Risk</v>
      </c>
      <c r="S411" s="45" t="str">
        <f t="shared" si="177"/>
        <v>Intermediate Level of Service</v>
      </c>
      <c r="T411" s="62" t="str">
        <f t="shared" si="174"/>
        <v>Low Priority</v>
      </c>
      <c r="U411" s="46">
        <f t="shared" si="178"/>
        <v>7</v>
      </c>
      <c r="V411" s="28" t="str">
        <f t="shared" si="179"/>
        <v>Perform Routine Preventative Maintenance</v>
      </c>
      <c r="W411" s="47" t="str">
        <f t="shared" si="180"/>
        <v/>
      </c>
      <c r="X411" s="27" t="str">
        <f t="shared" si="181"/>
        <v>Maintain O&amp;M and Routine Monitoring</v>
      </c>
      <c r="Y411" s="48">
        <f t="shared" si="182"/>
        <v>22</v>
      </c>
      <c r="Z411" s="48">
        <f t="shared" si="183"/>
        <v>15</v>
      </c>
      <c r="AA411" s="48">
        <f t="shared" si="184"/>
        <v>25</v>
      </c>
      <c r="AB411" s="48">
        <f t="shared" si="185"/>
        <v>15</v>
      </c>
      <c r="AC411" s="48">
        <f t="shared" si="186"/>
        <v>25</v>
      </c>
      <c r="AD411" s="48">
        <f t="shared" si="187"/>
        <v>-1</v>
      </c>
      <c r="AE411" s="48">
        <f t="shared" si="188"/>
        <v>12</v>
      </c>
      <c r="AF411" s="48" t="str">
        <f t="shared" si="189"/>
        <v xml:space="preserve"> </v>
      </c>
      <c r="AG411" s="49" t="str">
        <f t="shared" si="190"/>
        <v/>
      </c>
      <c r="AH411" s="48">
        <f t="shared" si="191"/>
        <v>15</v>
      </c>
      <c r="AI411" s="50">
        <f>'Details and Calculations'!AE410</f>
        <v>1</v>
      </c>
      <c r="AJ411" s="50">
        <f>'Details and Calculations'!AM410</f>
        <v>1</v>
      </c>
      <c r="AK411" s="50">
        <f>'Details and Calculations'!AR410</f>
        <v>1</v>
      </c>
      <c r="AL411" s="50">
        <f>'Details and Calculations'!AW410</f>
        <v>1</v>
      </c>
      <c r="AM411" s="50">
        <f>'Details and Calculations'!BA410</f>
        <v>1</v>
      </c>
      <c r="AN411" s="50">
        <f>'Details and Calculations'!BF410</f>
        <v>1</v>
      </c>
      <c r="AO411" s="50">
        <f>'Details and Calculations'!BI410</f>
        <v>1</v>
      </c>
      <c r="AP411" s="50" t="str">
        <f>'Details and Calculations'!BM410</f>
        <v xml:space="preserve"> </v>
      </c>
      <c r="AQ411" s="50" t="str">
        <f>'Details and Calculations'!BP410</f>
        <v xml:space="preserve"> </v>
      </c>
      <c r="AR411" s="50">
        <f>'Details and Calculations'!CC410</f>
        <v>1</v>
      </c>
      <c r="AS411" s="50">
        <f>'Details and Calculations'!CJ410</f>
        <v>1</v>
      </c>
      <c r="AT411" s="51">
        <f>'Details and Calculations'!T410</f>
        <v>1</v>
      </c>
      <c r="AU411" s="51">
        <f>'Details and Calculations'!Z410</f>
        <v>1</v>
      </c>
      <c r="AV411" s="51">
        <f>'Details and Calculations'!S410</f>
        <v>0</v>
      </c>
      <c r="AW411" s="51">
        <f>'Details and Calculations'!AI410</f>
        <v>1</v>
      </c>
      <c r="AX411" s="51">
        <f>'Details and Calculations'!BY410</f>
        <v>1</v>
      </c>
      <c r="AY411" s="51">
        <f>'Details and Calculations'!CG410</f>
        <v>1</v>
      </c>
      <c r="AZ411" s="51">
        <f>'Details and Calculations'!CI410</f>
        <v>1</v>
      </c>
      <c r="BA411" s="51">
        <f t="shared" si="192"/>
        <v>1</v>
      </c>
      <c r="BB411" s="52">
        <f>'Details and Calculations'!Y410</f>
        <v>3</v>
      </c>
      <c r="BC411" s="52">
        <f>'Details and Calculations'!AC410</f>
        <v>3</v>
      </c>
      <c r="BD411" s="52">
        <f>'Details and Calculations'!AK410</f>
        <v>2</v>
      </c>
      <c r="BE411" s="52">
        <f>'Details and Calculations'!AN410</f>
        <v>5000</v>
      </c>
      <c r="BF411" s="52">
        <f>'Details and Calculations'!AP410</f>
        <v>16</v>
      </c>
      <c r="BG411" s="52">
        <f>'Details and Calculations'!AT410</f>
        <v>8</v>
      </c>
      <c r="BH411" s="52">
        <f>'Details and Calculations'!AY410</f>
        <v>2</v>
      </c>
      <c r="BI411" s="52">
        <f>'Details and Calculations'!BB410</f>
        <v>5000</v>
      </c>
      <c r="BJ411" s="52">
        <f>'Details and Calculations'!BD410</f>
        <v>1</v>
      </c>
      <c r="BK411" s="52">
        <f>'Details and Calculations'!CA410</f>
        <v>1</v>
      </c>
      <c r="BL411" s="43">
        <f>'Details and Calculations'!AA410</f>
        <v>1</v>
      </c>
      <c r="BM411" s="43" t="str">
        <f>'Details and Calculations'!AB410</f>
        <v/>
      </c>
      <c r="BN411" s="43">
        <f>'Details and Calculations'!AD410</f>
        <v>2009</v>
      </c>
      <c r="BO411" s="43">
        <f>'Details and Calculations'!AJ410</f>
        <v>1</v>
      </c>
      <c r="BP411" s="43">
        <f>'Details and Calculations'!AL410</f>
        <v>2012</v>
      </c>
      <c r="BQ411" s="43">
        <f>'Details and Calculations'!AO410</f>
        <v>1</v>
      </c>
      <c r="BR411" s="43">
        <f>'Details and Calculations'!AQ410</f>
        <v>2012</v>
      </c>
      <c r="BS411" s="43">
        <f>'Details and Calculations'!AS410</f>
        <v>1</v>
      </c>
      <c r="BT411" s="43">
        <f>'Details and Calculations'!AV410</f>
        <v>2012</v>
      </c>
      <c r="BU411" s="43">
        <f>'Details and Calculations'!AX410</f>
        <v>1</v>
      </c>
      <c r="BV411" s="43">
        <f>'Details and Calculations'!AZ410</f>
        <v>2012</v>
      </c>
      <c r="BW411" s="43">
        <f>'Details and Calculations'!BC410</f>
        <v>1</v>
      </c>
      <c r="BX411" s="43">
        <f>'Details and Calculations'!BE410</f>
        <v>2009</v>
      </c>
      <c r="BY411" s="43">
        <f>'Details and Calculations'!BG410</f>
        <v>1</v>
      </c>
      <c r="BZ411" s="43">
        <f>'Details and Calculations'!BH410</f>
        <v>2009</v>
      </c>
      <c r="CA411" s="43">
        <f>'Details and Calculations'!BJ410</f>
        <v>0</v>
      </c>
      <c r="CB411" s="43" t="str">
        <f>'Details and Calculations'!BK410</f>
        <v/>
      </c>
      <c r="CC411" s="43" t="str">
        <f>'Details and Calculations'!BL410</f>
        <v xml:space="preserve"> </v>
      </c>
      <c r="CD411" s="43" t="str">
        <f>'Details and Calculations'!BN410</f>
        <v xml:space="preserve"> </v>
      </c>
      <c r="CE411" s="43" t="str">
        <f>'Details and Calculations'!BO410</f>
        <v xml:space="preserve"> </v>
      </c>
      <c r="CF411" s="43">
        <f>'Details and Calculations'!BZ410</f>
        <v>1</v>
      </c>
      <c r="CG411" s="43">
        <f>'Details and Calculations'!CB410</f>
        <v>2012</v>
      </c>
      <c r="CH411" s="31"/>
      <c r="CI411" s="53"/>
    </row>
    <row r="412" spans="1:87" x14ac:dyDescent="0.3">
      <c r="A412" s="43">
        <f>'Details and Calculations'!A411</f>
        <v>2017</v>
      </c>
      <c r="B412" s="43" t="str">
        <f>'Details and Calculations'!C411</f>
        <v>Rwanda</v>
      </c>
      <c r="C412" s="43" t="str">
        <f>'Details and Calculations'!D411</f>
        <v>Rulindo</v>
      </c>
      <c r="D412" s="43" t="str">
        <f>'Details and Calculations'!E411</f>
        <v>Bushoki</v>
      </c>
      <c r="E412" s="43" t="str">
        <f>'Details and Calculations'!F411</f>
        <v>N.Ngarama</v>
      </c>
      <c r="F412" s="43" t="str">
        <f>'Details and Calculations'!G411</f>
        <v>Karambi</v>
      </c>
      <c r="G412" s="43" t="str">
        <f>'Details and Calculations'!H411</f>
        <v/>
      </c>
      <c r="H412" s="43" t="str">
        <f>'Details and Calculations'!I411</f>
        <v/>
      </c>
      <c r="I412" s="43" t="str">
        <f>'Details and Calculations'!J411</f>
        <v>Nyabishengeshi source/Nyabishengeshi gravity system</v>
      </c>
      <c r="J412" s="43">
        <f>'Details and Calculations'!K411</f>
        <v>79</v>
      </c>
      <c r="K412" s="43">
        <f>'Details and Calculations'!O411</f>
        <v>79</v>
      </c>
      <c r="L412" s="43" t="str">
        <f>'Details and Calculations'!P412</f>
        <v xml:space="preserve"> </v>
      </c>
      <c r="M412" s="43" t="str">
        <f>'Details and Calculations'!U411</f>
        <v>Piped Network -- Gravity Only</v>
      </c>
      <c r="N412" s="43">
        <f>'Details and Calculations'!V411</f>
        <v>2013</v>
      </c>
      <c r="O412" s="43" t="str">
        <f>'Details and Calculations'!W411</f>
        <v>Government</v>
      </c>
      <c r="P412" s="43" t="str">
        <f>'Details and Calculations'!X411</f>
        <v>Spring</v>
      </c>
      <c r="Q412" s="44" t="str">
        <f t="shared" si="175"/>
        <v>Low Risk</v>
      </c>
      <c r="R412" s="44" t="str">
        <f t="shared" si="176"/>
        <v>Low Risk</v>
      </c>
      <c r="S412" s="45" t="str">
        <f t="shared" si="177"/>
        <v>Intermediate Level of Service</v>
      </c>
      <c r="T412" s="62" t="str">
        <f t="shared" si="174"/>
        <v>Low Priority</v>
      </c>
      <c r="U412" s="46">
        <f t="shared" si="178"/>
        <v>7</v>
      </c>
      <c r="V412" s="28" t="str">
        <f t="shared" si="179"/>
        <v>Perform Routine Preventative Maintenance</v>
      </c>
      <c r="W412" s="47" t="str">
        <f t="shared" si="180"/>
        <v/>
      </c>
      <c r="X412" s="27" t="str">
        <f t="shared" si="181"/>
        <v>Maintain O&amp;M and Routine Monitoring</v>
      </c>
      <c r="Y412" s="48">
        <f t="shared" si="182"/>
        <v>26</v>
      </c>
      <c r="Z412" s="48">
        <f t="shared" si="183"/>
        <v>16</v>
      </c>
      <c r="AA412" s="48">
        <f t="shared" si="184"/>
        <v>26</v>
      </c>
      <c r="AB412" s="48" t="str">
        <f t="shared" si="185"/>
        <v xml:space="preserve"> </v>
      </c>
      <c r="AC412" s="48">
        <f t="shared" si="186"/>
        <v>26</v>
      </c>
      <c r="AD412" s="48" t="str">
        <f t="shared" si="187"/>
        <v xml:space="preserve"> </v>
      </c>
      <c r="AE412" s="48" t="str">
        <f t="shared" si="188"/>
        <v xml:space="preserve"> </v>
      </c>
      <c r="AF412" s="48" t="str">
        <f t="shared" si="189"/>
        <v xml:space="preserve"> </v>
      </c>
      <c r="AG412" s="49" t="str">
        <f t="shared" si="190"/>
        <v/>
      </c>
      <c r="AH412" s="48">
        <f t="shared" si="191"/>
        <v>16</v>
      </c>
      <c r="AI412" s="50">
        <f>'Details and Calculations'!AE411</f>
        <v>1</v>
      </c>
      <c r="AJ412" s="50">
        <f>'Details and Calculations'!AM411</f>
        <v>1</v>
      </c>
      <c r="AK412" s="50">
        <f>'Details and Calculations'!AR411</f>
        <v>1</v>
      </c>
      <c r="AL412" s="50" t="str">
        <f>'Details and Calculations'!AW411</f>
        <v xml:space="preserve"> </v>
      </c>
      <c r="AM412" s="50">
        <f>'Details and Calculations'!BA411</f>
        <v>1</v>
      </c>
      <c r="AN412" s="50" t="str">
        <f>'Details and Calculations'!BF411</f>
        <v xml:space="preserve"> </v>
      </c>
      <c r="AO412" s="50" t="str">
        <f>'Details and Calculations'!BI411</f>
        <v xml:space="preserve"> </v>
      </c>
      <c r="AP412" s="50" t="str">
        <f>'Details and Calculations'!BM411</f>
        <v xml:space="preserve"> </v>
      </c>
      <c r="AQ412" s="50" t="str">
        <f>'Details and Calculations'!BP411</f>
        <v xml:space="preserve"> </v>
      </c>
      <c r="AR412" s="50">
        <f>'Details and Calculations'!CC411</f>
        <v>1</v>
      </c>
      <c r="AS412" s="50">
        <f>'Details and Calculations'!CJ411</f>
        <v>1</v>
      </c>
      <c r="AT412" s="51">
        <f>'Details and Calculations'!T411</f>
        <v>1</v>
      </c>
      <c r="AU412" s="51">
        <f>'Details and Calculations'!Z411</f>
        <v>1</v>
      </c>
      <c r="AV412" s="51">
        <f>'Details and Calculations'!S411</f>
        <v>0</v>
      </c>
      <c r="AW412" s="51">
        <f>'Details and Calculations'!AI411</f>
        <v>1</v>
      </c>
      <c r="AX412" s="51">
        <f>'Details and Calculations'!BY411</f>
        <v>1</v>
      </c>
      <c r="AY412" s="51">
        <f>'Details and Calculations'!CG411</f>
        <v>1</v>
      </c>
      <c r="AZ412" s="51">
        <f>'Details and Calculations'!CI411</f>
        <v>1</v>
      </c>
      <c r="BA412" s="51">
        <f t="shared" si="192"/>
        <v>1</v>
      </c>
      <c r="BB412" s="52">
        <f>'Details and Calculations'!Y411</f>
        <v>2</v>
      </c>
      <c r="BC412" s="52">
        <f>'Details and Calculations'!AC411</f>
        <v>2</v>
      </c>
      <c r="BD412" s="52">
        <f>'Details and Calculations'!AK411</f>
        <v>1</v>
      </c>
      <c r="BE412" s="52">
        <f>'Details and Calculations'!AN411</f>
        <v>1000</v>
      </c>
      <c r="BF412" s="52">
        <f>'Details and Calculations'!AP411</f>
        <v>1</v>
      </c>
      <c r="BG412" s="52" t="str">
        <f>'Details and Calculations'!AT411</f>
        <v xml:space="preserve"> </v>
      </c>
      <c r="BH412" s="52">
        <f>'Details and Calculations'!AY411</f>
        <v>4</v>
      </c>
      <c r="BI412" s="52">
        <f>'Details and Calculations'!BB411</f>
        <v>4000</v>
      </c>
      <c r="BJ412" s="52" t="str">
        <f>'Details and Calculations'!BD411</f>
        <v xml:space="preserve"> </v>
      </c>
      <c r="BK412" s="52">
        <f>'Details and Calculations'!CA411</f>
        <v>1</v>
      </c>
      <c r="BL412" s="43">
        <f>'Details and Calculations'!AA411</f>
        <v>1</v>
      </c>
      <c r="BM412" s="43" t="str">
        <f>'Details and Calculations'!AB411</f>
        <v>"Springbox" --Intake Structure At A Spring</v>
      </c>
      <c r="BN412" s="43">
        <f>'Details and Calculations'!AD411</f>
        <v>2013</v>
      </c>
      <c r="BO412" s="43">
        <f>'Details and Calculations'!AJ411</f>
        <v>1</v>
      </c>
      <c r="BP412" s="43">
        <f>'Details and Calculations'!AL411</f>
        <v>2013</v>
      </c>
      <c r="BQ412" s="43">
        <f>'Details and Calculations'!AO411</f>
        <v>1</v>
      </c>
      <c r="BR412" s="43">
        <f>'Details and Calculations'!AQ411</f>
        <v>2013</v>
      </c>
      <c r="BS412" s="43">
        <f>'Details and Calculations'!AS411</f>
        <v>0</v>
      </c>
      <c r="BT412" s="43" t="str">
        <f>'Details and Calculations'!AV411</f>
        <v xml:space="preserve"> </v>
      </c>
      <c r="BU412" s="43">
        <f>'Details and Calculations'!AX411</f>
        <v>1</v>
      </c>
      <c r="BV412" s="43">
        <f>'Details and Calculations'!AZ411</f>
        <v>2013</v>
      </c>
      <c r="BW412" s="43">
        <f>'Details and Calculations'!BC411</f>
        <v>0</v>
      </c>
      <c r="BX412" s="43" t="str">
        <f>'Details and Calculations'!BE411</f>
        <v xml:space="preserve"> </v>
      </c>
      <c r="BY412" s="43" t="str">
        <f>'Details and Calculations'!BG411</f>
        <v xml:space="preserve"> </v>
      </c>
      <c r="BZ412" s="43" t="str">
        <f>'Details and Calculations'!BH411</f>
        <v xml:space="preserve"> </v>
      </c>
      <c r="CA412" s="43">
        <f>'Details and Calculations'!BJ411</f>
        <v>0</v>
      </c>
      <c r="CB412" s="43" t="str">
        <f>'Details and Calculations'!BK411</f>
        <v/>
      </c>
      <c r="CC412" s="43" t="str">
        <f>'Details and Calculations'!BL411</f>
        <v xml:space="preserve"> </v>
      </c>
      <c r="CD412" s="43" t="str">
        <f>'Details and Calculations'!BN411</f>
        <v xml:space="preserve"> </v>
      </c>
      <c r="CE412" s="43" t="str">
        <f>'Details and Calculations'!BO411</f>
        <v xml:space="preserve"> </v>
      </c>
      <c r="CF412" s="43">
        <f>'Details and Calculations'!BZ411</f>
        <v>1</v>
      </c>
      <c r="CG412" s="43">
        <f>'Details and Calculations'!CB411</f>
        <v>2013</v>
      </c>
      <c r="CH412" s="31"/>
      <c r="CI412" s="53"/>
    </row>
    <row r="413" spans="1:87" x14ac:dyDescent="0.3">
      <c r="A413" s="43">
        <f>'Details and Calculations'!A412</f>
        <v>2017</v>
      </c>
      <c r="B413" s="43" t="str">
        <f>'Details and Calculations'!C412</f>
        <v>Rwanda</v>
      </c>
      <c r="C413" s="43" t="str">
        <f>'Details and Calculations'!D412</f>
        <v>Rulindo</v>
      </c>
      <c r="D413" s="43" t="str">
        <f>'Details and Calculations'!E412</f>
        <v>Masoro</v>
      </c>
      <c r="E413" s="43" t="str">
        <f>'Details and Calculations'!F412</f>
        <v>Nyamyumba</v>
      </c>
      <c r="F413" s="43" t="str">
        <f>'Details and Calculations'!G412</f>
        <v>Rusenyi</v>
      </c>
      <c r="G413" s="43" t="str">
        <f>'Details and Calculations'!H412</f>
        <v/>
      </c>
      <c r="H413" s="43" t="str">
        <f>'Details and Calculations'!I412</f>
        <v/>
      </c>
      <c r="I413" s="43" t="str">
        <f>'Details and Calculations'!J412</f>
        <v>marenge</v>
      </c>
      <c r="J413" s="43">
        <f>'Details and Calculations'!K412</f>
        <v>156</v>
      </c>
      <c r="K413" s="43">
        <f>'Details and Calculations'!O412</f>
        <v>156</v>
      </c>
      <c r="L413" s="43">
        <f>'Details and Calculations'!P413</f>
        <v>207</v>
      </c>
      <c r="M413" s="43" t="str">
        <f>'Details and Calculations'!U412</f>
        <v>Piped Network With Pump</v>
      </c>
      <c r="N413" s="43">
        <f>'Details and Calculations'!V412</f>
        <v>1998</v>
      </c>
      <c r="O413" s="43" t="str">
        <f>'Details and Calculations'!W412</f>
        <v>Governement (District, Wasac) And Water For People</v>
      </c>
      <c r="P413" s="43" t="str">
        <f>'Details and Calculations'!X412</f>
        <v>Spring</v>
      </c>
      <c r="Q413" s="44" t="str">
        <f t="shared" si="175"/>
        <v>Low Risk</v>
      </c>
      <c r="R413" s="44" t="str">
        <f t="shared" si="176"/>
        <v>Low Risk</v>
      </c>
      <c r="S413" s="45" t="str">
        <f t="shared" si="177"/>
        <v>Intermediate Level of Service</v>
      </c>
      <c r="T413" s="62" t="str">
        <f t="shared" si="174"/>
        <v>Low Priority</v>
      </c>
      <c r="U413" s="46">
        <f t="shared" si="178"/>
        <v>7</v>
      </c>
      <c r="V413" s="28" t="str">
        <f t="shared" si="179"/>
        <v>Perform Routine Preventative Maintenance</v>
      </c>
      <c r="W413" s="47" t="str">
        <f t="shared" si="180"/>
        <v/>
      </c>
      <c r="X413" s="27" t="str">
        <f t="shared" si="181"/>
        <v>Maintain O&amp;M and Routine Monitoring</v>
      </c>
      <c r="Y413" s="48" t="str">
        <f t="shared" si="182"/>
        <v xml:space="preserve"> </v>
      </c>
      <c r="Z413" s="48">
        <f t="shared" si="183"/>
        <v>19</v>
      </c>
      <c r="AA413" s="48">
        <f t="shared" si="184"/>
        <v>29</v>
      </c>
      <c r="AB413" s="48" t="str">
        <f t="shared" si="185"/>
        <v xml:space="preserve"> </v>
      </c>
      <c r="AC413" s="48">
        <f t="shared" si="186"/>
        <v>29</v>
      </c>
      <c r="AD413" s="48">
        <f t="shared" si="187"/>
        <v>6</v>
      </c>
      <c r="AE413" s="48">
        <f t="shared" si="188"/>
        <v>19</v>
      </c>
      <c r="AF413" s="48" t="str">
        <f t="shared" si="189"/>
        <v xml:space="preserve"> </v>
      </c>
      <c r="AG413" s="49" t="str">
        <f t="shared" si="190"/>
        <v/>
      </c>
      <c r="AH413" s="48">
        <f t="shared" si="191"/>
        <v>19</v>
      </c>
      <c r="AI413" s="50" t="str">
        <f>'Details and Calculations'!AE412</f>
        <v xml:space="preserve"> </v>
      </c>
      <c r="AJ413" s="50">
        <f>'Details and Calculations'!AM412</f>
        <v>1</v>
      </c>
      <c r="AK413" s="50">
        <f>'Details and Calculations'!AR412</f>
        <v>1</v>
      </c>
      <c r="AL413" s="50" t="str">
        <f>'Details and Calculations'!AW412</f>
        <v xml:space="preserve"> </v>
      </c>
      <c r="AM413" s="50">
        <f>'Details and Calculations'!BA412</f>
        <v>1</v>
      </c>
      <c r="AN413" s="50">
        <f>'Details and Calculations'!BF412</f>
        <v>1</v>
      </c>
      <c r="AO413" s="50">
        <f>'Details and Calculations'!BI412</f>
        <v>1</v>
      </c>
      <c r="AP413" s="50" t="str">
        <f>'Details and Calculations'!BM412</f>
        <v xml:space="preserve"> </v>
      </c>
      <c r="AQ413" s="50" t="str">
        <f>'Details and Calculations'!BP412</f>
        <v xml:space="preserve"> </v>
      </c>
      <c r="AR413" s="50">
        <f>'Details and Calculations'!CC412</f>
        <v>1</v>
      </c>
      <c r="AS413" s="50">
        <f>'Details and Calculations'!CJ412</f>
        <v>1</v>
      </c>
      <c r="AT413" s="51">
        <f>'Details and Calculations'!T412</f>
        <v>1</v>
      </c>
      <c r="AU413" s="51">
        <f>'Details and Calculations'!Z412</f>
        <v>1</v>
      </c>
      <c r="AV413" s="51">
        <f>'Details and Calculations'!S412</f>
        <v>0</v>
      </c>
      <c r="AW413" s="51">
        <f>'Details and Calculations'!AI412</f>
        <v>1</v>
      </c>
      <c r="AX413" s="51">
        <f>'Details and Calculations'!BY412</f>
        <v>1</v>
      </c>
      <c r="AY413" s="51">
        <f>'Details and Calculations'!CG412</f>
        <v>1</v>
      </c>
      <c r="AZ413" s="51">
        <f>'Details and Calculations'!CI412</f>
        <v>1</v>
      </c>
      <c r="BA413" s="51">
        <f t="shared" si="192"/>
        <v>1</v>
      </c>
      <c r="BB413" s="52">
        <f>'Details and Calculations'!Y412</f>
        <v>2</v>
      </c>
      <c r="BC413" s="52" t="str">
        <f>'Details and Calculations'!AC412</f>
        <v xml:space="preserve"> </v>
      </c>
      <c r="BD413" s="52">
        <f>'Details and Calculations'!AK412</f>
        <v>2</v>
      </c>
      <c r="BE413" s="52">
        <f>'Details and Calculations'!AN412</f>
        <v>5000</v>
      </c>
      <c r="BF413" s="52">
        <f>'Details and Calculations'!AP412</f>
        <v>15</v>
      </c>
      <c r="BG413" s="52" t="str">
        <f>'Details and Calculations'!AT412</f>
        <v xml:space="preserve"> </v>
      </c>
      <c r="BH413" s="52">
        <f>'Details and Calculations'!AY412</f>
        <v>2</v>
      </c>
      <c r="BI413" s="52">
        <f>'Details and Calculations'!BB412</f>
        <v>5000</v>
      </c>
      <c r="BJ413" s="52">
        <f>'Details and Calculations'!BD412</f>
        <v>1</v>
      </c>
      <c r="BK413" s="52">
        <f>'Details and Calculations'!CA412</f>
        <v>2</v>
      </c>
      <c r="BL413" s="43">
        <f>'Details and Calculations'!AA412</f>
        <v>0</v>
      </c>
      <c r="BM413" s="43" t="str">
        <f>'Details and Calculations'!AB412</f>
        <v/>
      </c>
      <c r="BN413" s="43" t="str">
        <f>'Details and Calculations'!AD412</f>
        <v xml:space="preserve"> </v>
      </c>
      <c r="BO413" s="43">
        <f>'Details and Calculations'!AJ412</f>
        <v>1</v>
      </c>
      <c r="BP413" s="43">
        <f>'Details and Calculations'!AL412</f>
        <v>2016</v>
      </c>
      <c r="BQ413" s="43">
        <f>'Details and Calculations'!AO412</f>
        <v>1</v>
      </c>
      <c r="BR413" s="43">
        <f>'Details and Calculations'!AQ412</f>
        <v>2016</v>
      </c>
      <c r="BS413" s="43">
        <f>'Details and Calculations'!AS412</f>
        <v>0</v>
      </c>
      <c r="BT413" s="43" t="str">
        <f>'Details and Calculations'!AV412</f>
        <v xml:space="preserve"> </v>
      </c>
      <c r="BU413" s="43">
        <f>'Details and Calculations'!AX412</f>
        <v>1</v>
      </c>
      <c r="BV413" s="43">
        <f>'Details and Calculations'!AZ412</f>
        <v>2016</v>
      </c>
      <c r="BW413" s="43">
        <f>'Details and Calculations'!BC412</f>
        <v>1</v>
      </c>
      <c r="BX413" s="43">
        <f>'Details and Calculations'!BE412</f>
        <v>2016</v>
      </c>
      <c r="BY413" s="43">
        <f>'Details and Calculations'!BG412</f>
        <v>1</v>
      </c>
      <c r="BZ413" s="43">
        <f>'Details and Calculations'!BH412</f>
        <v>2016</v>
      </c>
      <c r="CA413" s="43">
        <f>'Details and Calculations'!BJ412</f>
        <v>0</v>
      </c>
      <c r="CB413" s="43" t="str">
        <f>'Details and Calculations'!BK412</f>
        <v/>
      </c>
      <c r="CC413" s="43" t="str">
        <f>'Details and Calculations'!BL412</f>
        <v xml:space="preserve"> </v>
      </c>
      <c r="CD413" s="43" t="str">
        <f>'Details and Calculations'!BN412</f>
        <v xml:space="preserve"> </v>
      </c>
      <c r="CE413" s="43" t="str">
        <f>'Details and Calculations'!BO412</f>
        <v xml:space="preserve"> </v>
      </c>
      <c r="CF413" s="43">
        <f>'Details and Calculations'!BZ412</f>
        <v>1</v>
      </c>
      <c r="CG413" s="43">
        <f>'Details and Calculations'!CB412</f>
        <v>2016</v>
      </c>
      <c r="CH413" s="31"/>
      <c r="CI413" s="53"/>
    </row>
    <row r="414" spans="1:87" x14ac:dyDescent="0.3">
      <c r="A414" s="43">
        <f>'Details and Calculations'!A413</f>
        <v>2017</v>
      </c>
      <c r="B414" s="43" t="str">
        <f>'Details and Calculations'!C413</f>
        <v>Rwanda</v>
      </c>
      <c r="C414" s="43" t="str">
        <f>'Details and Calculations'!D413</f>
        <v>Rulindo</v>
      </c>
      <c r="D414" s="43" t="str">
        <f>'Details and Calculations'!E413</f>
        <v>Shyorongi</v>
      </c>
      <c r="E414" s="43" t="str">
        <f>'Details and Calculations'!F413</f>
        <v>Bugaragara</v>
      </c>
      <c r="F414" s="43" t="str">
        <f>'Details and Calculations'!G413</f>
        <v>Gatimba</v>
      </c>
      <c r="G414" s="43" t="str">
        <f>'Details and Calculations'!H413</f>
        <v/>
      </c>
      <c r="H414" s="43" t="str">
        <f>'Details and Calculations'!I413</f>
        <v/>
      </c>
      <c r="I414" s="43" t="str">
        <f>'Details and Calculations'!J413</f>
        <v>kinywamagana pumping network</v>
      </c>
      <c r="J414" s="43">
        <f>'Details and Calculations'!K413</f>
        <v>217</v>
      </c>
      <c r="K414" s="43">
        <f>'Details and Calculations'!O413</f>
        <v>10</v>
      </c>
      <c r="L414" s="43" t="str">
        <f>'Details and Calculations'!P414</f>
        <v xml:space="preserve"> </v>
      </c>
      <c r="M414" s="43" t="str">
        <f>'Details and Calculations'!U413</f>
        <v>Piped Network With Pump</v>
      </c>
      <c r="N414" s="43">
        <f>'Details and Calculations'!V413</f>
        <v>2013</v>
      </c>
      <c r="O414" s="43" t="str">
        <f>'Details and Calculations'!W413</f>
        <v>Governement (District, Wasac) And Water For People</v>
      </c>
      <c r="P414" s="43" t="str">
        <f>'Details and Calculations'!X413</f>
        <v>Spring</v>
      </c>
      <c r="Q414" s="44" t="str">
        <f t="shared" si="175"/>
        <v>Low Risk</v>
      </c>
      <c r="R414" s="44" t="str">
        <f t="shared" si="176"/>
        <v>Medium Risk</v>
      </c>
      <c r="S414" s="45" t="str">
        <f t="shared" si="177"/>
        <v>Intermediate Level of Service</v>
      </c>
      <c r="T414" s="62" t="str">
        <f t="shared" si="174"/>
        <v>Low Priority</v>
      </c>
      <c r="U414" s="46">
        <f t="shared" si="178"/>
        <v>7</v>
      </c>
      <c r="V414" s="28" t="str">
        <f t="shared" si="179"/>
        <v>Repair or Replace Components</v>
      </c>
      <c r="W414" s="47" t="str">
        <f t="shared" si="180"/>
        <v>Pump, Kiosk/Tap Stand</v>
      </c>
      <c r="X414" s="27" t="str">
        <f t="shared" si="181"/>
        <v>Create Plan To Repair or Replace Components</v>
      </c>
      <c r="Y414" s="48">
        <f t="shared" si="182"/>
        <v>26</v>
      </c>
      <c r="Z414" s="48">
        <f t="shared" si="183"/>
        <v>16</v>
      </c>
      <c r="AA414" s="48">
        <f t="shared" si="184"/>
        <v>26</v>
      </c>
      <c r="AB414" s="48">
        <f t="shared" si="185"/>
        <v>16</v>
      </c>
      <c r="AC414" s="48">
        <f t="shared" si="186"/>
        <v>26</v>
      </c>
      <c r="AD414" s="48">
        <f t="shared" si="187"/>
        <v>3</v>
      </c>
      <c r="AE414" s="48">
        <f t="shared" si="188"/>
        <v>16</v>
      </c>
      <c r="AF414" s="48" t="str">
        <f t="shared" si="189"/>
        <v xml:space="preserve"> </v>
      </c>
      <c r="AG414" s="49" t="str">
        <f t="shared" si="190"/>
        <v/>
      </c>
      <c r="AH414" s="48">
        <f t="shared" si="191"/>
        <v>16</v>
      </c>
      <c r="AI414" s="50">
        <f>'Details and Calculations'!AE413</f>
        <v>1</v>
      </c>
      <c r="AJ414" s="50">
        <f>'Details and Calculations'!AM413</f>
        <v>1</v>
      </c>
      <c r="AK414" s="50">
        <f>'Details and Calculations'!AR413</f>
        <v>1</v>
      </c>
      <c r="AL414" s="50">
        <f>'Details and Calculations'!AW413</f>
        <v>1</v>
      </c>
      <c r="AM414" s="50">
        <f>'Details and Calculations'!BA413</f>
        <v>1</v>
      </c>
      <c r="AN414" s="50">
        <f>'Details and Calculations'!BF413</f>
        <v>2</v>
      </c>
      <c r="AO414" s="50">
        <f>'Details and Calculations'!BI413</f>
        <v>1</v>
      </c>
      <c r="AP414" s="50" t="str">
        <f>'Details and Calculations'!BM413</f>
        <v xml:space="preserve"> </v>
      </c>
      <c r="AQ414" s="50" t="str">
        <f>'Details and Calculations'!BP413</f>
        <v xml:space="preserve"> </v>
      </c>
      <c r="AR414" s="50">
        <f>'Details and Calculations'!CC413</f>
        <v>2</v>
      </c>
      <c r="AS414" s="50">
        <f>'Details and Calculations'!CJ413</f>
        <v>2</v>
      </c>
      <c r="AT414" s="51">
        <f>'Details and Calculations'!T413</f>
        <v>1</v>
      </c>
      <c r="AU414" s="51">
        <f>'Details and Calculations'!Z413</f>
        <v>1</v>
      </c>
      <c r="AV414" s="51">
        <f>'Details and Calculations'!S413</f>
        <v>1</v>
      </c>
      <c r="AW414" s="51">
        <f>'Details and Calculations'!AI413</f>
        <v>1</v>
      </c>
      <c r="AX414" s="51">
        <f>'Details and Calculations'!BY413</f>
        <v>1</v>
      </c>
      <c r="AY414" s="51">
        <f>'Details and Calculations'!CG413</f>
        <v>1</v>
      </c>
      <c r="AZ414" s="51">
        <f>'Details and Calculations'!CI413</f>
        <v>1</v>
      </c>
      <c r="BA414" s="51">
        <f t="shared" si="192"/>
        <v>0</v>
      </c>
      <c r="BB414" s="52">
        <f>'Details and Calculations'!Y413</f>
        <v>7</v>
      </c>
      <c r="BC414" s="52">
        <f>'Details and Calculations'!AC413</f>
        <v>3</v>
      </c>
      <c r="BD414" s="52">
        <f>'Details and Calculations'!AK413</f>
        <v>1</v>
      </c>
      <c r="BE414" s="52">
        <f>'Details and Calculations'!AN413</f>
        <v>1500</v>
      </c>
      <c r="BF414" s="52">
        <f>'Details and Calculations'!AP413</f>
        <v>20</v>
      </c>
      <c r="BG414" s="52">
        <f>'Details and Calculations'!AT413</f>
        <v>25</v>
      </c>
      <c r="BH414" s="52">
        <f>'Details and Calculations'!AY413</f>
        <v>4</v>
      </c>
      <c r="BI414" s="52">
        <f>'Details and Calculations'!BB413</f>
        <v>11000</v>
      </c>
      <c r="BJ414" s="52">
        <f>'Details and Calculations'!BD413</f>
        <v>2</v>
      </c>
      <c r="BK414" s="52">
        <f>'Details and Calculations'!CA413</f>
        <v>1</v>
      </c>
      <c r="BL414" s="43">
        <f>'Details and Calculations'!AA413</f>
        <v>1</v>
      </c>
      <c r="BM414" s="43" t="str">
        <f>'Details and Calculations'!AB413</f>
        <v>"Springbox" --Intake Structure At A Spring</v>
      </c>
      <c r="BN414" s="43">
        <f>'Details and Calculations'!AD413</f>
        <v>2013</v>
      </c>
      <c r="BO414" s="43">
        <f>'Details and Calculations'!AJ413</f>
        <v>1</v>
      </c>
      <c r="BP414" s="43">
        <f>'Details and Calculations'!AL413</f>
        <v>2013</v>
      </c>
      <c r="BQ414" s="43">
        <f>'Details and Calculations'!AO413</f>
        <v>1</v>
      </c>
      <c r="BR414" s="43">
        <f>'Details and Calculations'!AQ413</f>
        <v>2013</v>
      </c>
      <c r="BS414" s="43">
        <f>'Details and Calculations'!AS413</f>
        <v>1</v>
      </c>
      <c r="BT414" s="43">
        <f>'Details and Calculations'!AV413</f>
        <v>2013</v>
      </c>
      <c r="BU414" s="43">
        <f>'Details and Calculations'!AX413</f>
        <v>1</v>
      </c>
      <c r="BV414" s="43">
        <f>'Details and Calculations'!AZ413</f>
        <v>2013</v>
      </c>
      <c r="BW414" s="43">
        <f>'Details and Calculations'!BC413</f>
        <v>1</v>
      </c>
      <c r="BX414" s="43">
        <f>'Details and Calculations'!BE413</f>
        <v>2013</v>
      </c>
      <c r="BY414" s="43">
        <f>'Details and Calculations'!BG413</f>
        <v>1</v>
      </c>
      <c r="BZ414" s="43">
        <f>'Details and Calculations'!BH413</f>
        <v>2013</v>
      </c>
      <c r="CA414" s="43">
        <f>'Details and Calculations'!BJ413</f>
        <v>0</v>
      </c>
      <c r="CB414" s="43" t="str">
        <f>'Details and Calculations'!BK413</f>
        <v/>
      </c>
      <c r="CC414" s="43" t="str">
        <f>'Details and Calculations'!BL413</f>
        <v xml:space="preserve"> </v>
      </c>
      <c r="CD414" s="43" t="str">
        <f>'Details and Calculations'!BN413</f>
        <v xml:space="preserve"> </v>
      </c>
      <c r="CE414" s="43" t="str">
        <f>'Details and Calculations'!BO413</f>
        <v xml:space="preserve"> </v>
      </c>
      <c r="CF414" s="43">
        <f>'Details and Calculations'!BZ413</f>
        <v>1</v>
      </c>
      <c r="CG414" s="43">
        <f>'Details and Calculations'!CB413</f>
        <v>2013</v>
      </c>
      <c r="CH414" s="31"/>
      <c r="CI414" s="53"/>
    </row>
    <row r="415" spans="1:87" x14ac:dyDescent="0.3">
      <c r="A415" s="43">
        <f>'Details and Calculations'!A414</f>
        <v>2017</v>
      </c>
      <c r="B415" s="43" t="str">
        <f>'Details and Calculations'!C414</f>
        <v>Rwanda</v>
      </c>
      <c r="C415" s="43" t="str">
        <f>'Details and Calculations'!D414</f>
        <v>Rulindo</v>
      </c>
      <c r="D415" s="43" t="str">
        <f>'Details and Calculations'!E414</f>
        <v>Cyinzuzi</v>
      </c>
      <c r="E415" s="43" t="str">
        <f>'Details and Calculations'!F414</f>
        <v>Budakiranya</v>
      </c>
      <c r="F415" s="43" t="str">
        <f>'Details and Calculations'!G414</f>
        <v>Kanyoni</v>
      </c>
      <c r="G415" s="43" t="str">
        <f>'Details and Calculations'!H414</f>
        <v/>
      </c>
      <c r="H415" s="43" t="str">
        <f>'Details and Calculations'!I414</f>
        <v/>
      </c>
      <c r="I415" s="43" t="str">
        <f>'Details and Calculations'!J414</f>
        <v>charity water 203.037</v>
      </c>
      <c r="J415" s="43">
        <f>'Details and Calculations'!K414</f>
        <v>640</v>
      </c>
      <c r="K415" s="43">
        <f>'Details and Calculations'!O414</f>
        <v>640</v>
      </c>
      <c r="L415" s="43">
        <f>'Details and Calculations'!P415</f>
        <v>5</v>
      </c>
      <c r="M415" s="43" t="str">
        <f>'Details and Calculations'!U414</f>
        <v>Piped Network With Pump</v>
      </c>
      <c r="N415" s="43">
        <f>'Details and Calculations'!V414</f>
        <v>2016</v>
      </c>
      <c r="O415" s="43" t="str">
        <f>'Details and Calculations'!W414</f>
        <v>Governement (District, Wasac) And Water For People</v>
      </c>
      <c r="P415" s="43" t="str">
        <f>'Details and Calculations'!X414</f>
        <v>Spring</v>
      </c>
      <c r="Q415" s="44" t="str">
        <f t="shared" si="175"/>
        <v>Low Risk</v>
      </c>
      <c r="R415" s="44" t="str">
        <f t="shared" si="176"/>
        <v>Low Risk</v>
      </c>
      <c r="S415" s="45" t="str">
        <f t="shared" si="177"/>
        <v>Intermediate Level of Service</v>
      </c>
      <c r="T415" s="62" t="str">
        <f t="shared" si="174"/>
        <v>Low Priority</v>
      </c>
      <c r="U415" s="46">
        <f t="shared" si="178"/>
        <v>7</v>
      </c>
      <c r="V415" s="28" t="str">
        <f t="shared" si="179"/>
        <v>Perform Routine Preventative Maintenance</v>
      </c>
      <c r="W415" s="47" t="str">
        <f t="shared" si="180"/>
        <v/>
      </c>
      <c r="X415" s="27" t="str">
        <f t="shared" si="181"/>
        <v>Maintain O&amp;M and Routine Monitoring</v>
      </c>
      <c r="Y415" s="48">
        <f t="shared" si="182"/>
        <v>29</v>
      </c>
      <c r="Z415" s="48">
        <f t="shared" si="183"/>
        <v>19</v>
      </c>
      <c r="AA415" s="48">
        <f t="shared" si="184"/>
        <v>29</v>
      </c>
      <c r="AB415" s="48">
        <f t="shared" si="185"/>
        <v>19</v>
      </c>
      <c r="AC415" s="48">
        <f t="shared" si="186"/>
        <v>29</v>
      </c>
      <c r="AD415" s="48">
        <f t="shared" si="187"/>
        <v>6</v>
      </c>
      <c r="AE415" s="48">
        <f t="shared" si="188"/>
        <v>19</v>
      </c>
      <c r="AF415" s="48" t="str">
        <f t="shared" si="189"/>
        <v xml:space="preserve"> </v>
      </c>
      <c r="AG415" s="49" t="str">
        <f t="shared" si="190"/>
        <v/>
      </c>
      <c r="AH415" s="48">
        <f t="shared" si="191"/>
        <v>19</v>
      </c>
      <c r="AI415" s="50">
        <f>'Details and Calculations'!AE414</f>
        <v>1</v>
      </c>
      <c r="AJ415" s="50">
        <f>'Details and Calculations'!AM414</f>
        <v>1</v>
      </c>
      <c r="AK415" s="50">
        <f>'Details and Calculations'!AR414</f>
        <v>1</v>
      </c>
      <c r="AL415" s="50">
        <f>'Details and Calculations'!AW414</f>
        <v>1</v>
      </c>
      <c r="AM415" s="50">
        <f>'Details and Calculations'!BA414</f>
        <v>1</v>
      </c>
      <c r="AN415" s="50">
        <f>'Details and Calculations'!BF414</f>
        <v>1</v>
      </c>
      <c r="AO415" s="50">
        <f>'Details and Calculations'!BI414</f>
        <v>1</v>
      </c>
      <c r="AP415" s="50" t="str">
        <f>'Details and Calculations'!BM414</f>
        <v xml:space="preserve"> </v>
      </c>
      <c r="AQ415" s="50" t="str">
        <f>'Details and Calculations'!BP414</f>
        <v xml:space="preserve"> </v>
      </c>
      <c r="AR415" s="50">
        <f>'Details and Calculations'!CC414</f>
        <v>1</v>
      </c>
      <c r="AS415" s="50">
        <f>'Details and Calculations'!CJ414</f>
        <v>1</v>
      </c>
      <c r="AT415" s="51">
        <f>'Details and Calculations'!T414</f>
        <v>1</v>
      </c>
      <c r="AU415" s="51">
        <f>'Details and Calculations'!Z414</f>
        <v>1</v>
      </c>
      <c r="AV415" s="51">
        <f>'Details and Calculations'!S414</f>
        <v>0</v>
      </c>
      <c r="AW415" s="51">
        <f>'Details and Calculations'!AI414</f>
        <v>1</v>
      </c>
      <c r="AX415" s="51">
        <f>'Details and Calculations'!BY414</f>
        <v>1</v>
      </c>
      <c r="AY415" s="51">
        <f>'Details and Calculations'!CG414</f>
        <v>1</v>
      </c>
      <c r="AZ415" s="51">
        <f>'Details and Calculations'!CI414</f>
        <v>1</v>
      </c>
      <c r="BA415" s="51">
        <f t="shared" si="192"/>
        <v>1</v>
      </c>
      <c r="BB415" s="52">
        <f>'Details and Calculations'!Y414</f>
        <v>2</v>
      </c>
      <c r="BC415" s="52">
        <f>'Details and Calculations'!AC414</f>
        <v>1</v>
      </c>
      <c r="BD415" s="52">
        <f>'Details and Calculations'!AK414</f>
        <v>1</v>
      </c>
      <c r="BE415" s="52">
        <f>'Details and Calculations'!AN414</f>
        <v>2000</v>
      </c>
      <c r="BF415" s="52">
        <f>'Details and Calculations'!AP414</f>
        <v>3</v>
      </c>
      <c r="BG415" s="52">
        <f>'Details and Calculations'!AT414</f>
        <v>6</v>
      </c>
      <c r="BH415" s="52">
        <f>'Details and Calculations'!AY414</f>
        <v>1</v>
      </c>
      <c r="BI415" s="52">
        <f>'Details and Calculations'!BB414</f>
        <v>2000</v>
      </c>
      <c r="BJ415" s="52">
        <f>'Details and Calculations'!BD414</f>
        <v>3</v>
      </c>
      <c r="BK415" s="52">
        <f>'Details and Calculations'!CA414</f>
        <v>1</v>
      </c>
      <c r="BL415" s="43">
        <f>'Details and Calculations'!AA414</f>
        <v>1</v>
      </c>
      <c r="BM415" s="43" t="str">
        <f>'Details and Calculations'!AB414</f>
        <v/>
      </c>
      <c r="BN415" s="43">
        <f>'Details and Calculations'!AD414</f>
        <v>2016</v>
      </c>
      <c r="BO415" s="43">
        <f>'Details and Calculations'!AJ414</f>
        <v>1</v>
      </c>
      <c r="BP415" s="43">
        <f>'Details and Calculations'!AL414</f>
        <v>2016</v>
      </c>
      <c r="BQ415" s="43">
        <f>'Details and Calculations'!AO414</f>
        <v>1</v>
      </c>
      <c r="BR415" s="43">
        <f>'Details and Calculations'!AQ414</f>
        <v>2016</v>
      </c>
      <c r="BS415" s="43">
        <f>'Details and Calculations'!AS414</f>
        <v>1</v>
      </c>
      <c r="BT415" s="43">
        <f>'Details and Calculations'!AV414</f>
        <v>2016</v>
      </c>
      <c r="BU415" s="43">
        <f>'Details and Calculations'!AX414</f>
        <v>1</v>
      </c>
      <c r="BV415" s="43">
        <f>'Details and Calculations'!AZ414</f>
        <v>2016</v>
      </c>
      <c r="BW415" s="43">
        <f>'Details and Calculations'!BC414</f>
        <v>1</v>
      </c>
      <c r="BX415" s="43">
        <f>'Details and Calculations'!BE414</f>
        <v>2016</v>
      </c>
      <c r="BY415" s="43">
        <f>'Details and Calculations'!BG414</f>
        <v>1</v>
      </c>
      <c r="BZ415" s="43">
        <f>'Details and Calculations'!BH414</f>
        <v>2016</v>
      </c>
      <c r="CA415" s="43">
        <f>'Details and Calculations'!BJ414</f>
        <v>0</v>
      </c>
      <c r="CB415" s="43" t="str">
        <f>'Details and Calculations'!BK414</f>
        <v/>
      </c>
      <c r="CC415" s="43" t="str">
        <f>'Details and Calculations'!BL414</f>
        <v xml:space="preserve"> </v>
      </c>
      <c r="CD415" s="43" t="str">
        <f>'Details and Calculations'!BN414</f>
        <v xml:space="preserve"> </v>
      </c>
      <c r="CE415" s="43" t="str">
        <f>'Details and Calculations'!BO414</f>
        <v xml:space="preserve"> </v>
      </c>
      <c r="CF415" s="43">
        <f>'Details and Calculations'!BZ414</f>
        <v>1</v>
      </c>
      <c r="CG415" s="43">
        <f>'Details and Calculations'!CB414</f>
        <v>2016</v>
      </c>
      <c r="CH415" s="31"/>
      <c r="CI415" s="53"/>
    </row>
    <row r="416" spans="1:87" x14ac:dyDescent="0.3">
      <c r="A416" s="43">
        <f>'Details and Calculations'!A415</f>
        <v>2017</v>
      </c>
      <c r="B416" s="43" t="str">
        <f>'Details and Calculations'!C415</f>
        <v>Rwanda</v>
      </c>
      <c r="C416" s="43" t="str">
        <f>'Details and Calculations'!D415</f>
        <v>Rulindo</v>
      </c>
      <c r="D416" s="43" t="str">
        <f>'Details and Calculations'!E415</f>
        <v>Rukozo</v>
      </c>
      <c r="E416" s="43" t="str">
        <f>'Details and Calculations'!F415</f>
        <v>Mberuka</v>
      </c>
      <c r="F416" s="43" t="str">
        <f>'Details and Calculations'!G415</f>
        <v>Mataba</v>
      </c>
      <c r="G416" s="43" t="str">
        <f>'Details and Calculations'!H415</f>
        <v/>
      </c>
      <c r="H416" s="43" t="str">
        <f>'Details and Calculations'!I415</f>
        <v/>
      </c>
      <c r="I416" s="43" t="str">
        <f>'Details and Calculations'!J415</f>
        <v>Kabonanyoni</v>
      </c>
      <c r="J416" s="43">
        <f>'Details and Calculations'!K415</f>
        <v>75</v>
      </c>
      <c r="K416" s="43">
        <f>'Details and Calculations'!O415</f>
        <v>70</v>
      </c>
      <c r="L416" s="43" t="str">
        <f>'Details and Calculations'!P416</f>
        <v xml:space="preserve"> </v>
      </c>
      <c r="M416" s="43" t="str">
        <f>'Details and Calculations'!U415</f>
        <v>Piped Network With Pump</v>
      </c>
      <c r="N416" s="43">
        <f>'Details and Calculations'!V415</f>
        <v>2015</v>
      </c>
      <c r="O416" s="43" t="str">
        <f>'Details and Calculations'!W415</f>
        <v>Governement (District, Wasac) And Water For People</v>
      </c>
      <c r="P416" s="43" t="str">
        <f>'Details and Calculations'!X415</f>
        <v>Spring</v>
      </c>
      <c r="Q416" s="44" t="str">
        <f t="shared" si="175"/>
        <v>Low Risk</v>
      </c>
      <c r="R416" s="44" t="str">
        <f t="shared" si="176"/>
        <v>Low Risk</v>
      </c>
      <c r="S416" s="45" t="str">
        <f t="shared" si="177"/>
        <v>High Level of Service</v>
      </c>
      <c r="T416" s="62" t="str">
        <f t="shared" si="174"/>
        <v>Low Priority</v>
      </c>
      <c r="U416" s="46">
        <f t="shared" si="178"/>
        <v>8</v>
      </c>
      <c r="V416" s="28" t="str">
        <f t="shared" si="179"/>
        <v>Perform Routine Preventative Maintenance</v>
      </c>
      <c r="W416" s="47" t="str">
        <f t="shared" si="180"/>
        <v/>
      </c>
      <c r="X416" s="27" t="str">
        <f t="shared" si="181"/>
        <v>Maintain O&amp;M and Routine Monitoring</v>
      </c>
      <c r="Y416" s="48">
        <f t="shared" si="182"/>
        <v>28</v>
      </c>
      <c r="Z416" s="48">
        <f t="shared" si="183"/>
        <v>18</v>
      </c>
      <c r="AA416" s="48">
        <f t="shared" si="184"/>
        <v>28</v>
      </c>
      <c r="AB416" s="48">
        <f t="shared" si="185"/>
        <v>18</v>
      </c>
      <c r="AC416" s="48">
        <f t="shared" si="186"/>
        <v>28</v>
      </c>
      <c r="AD416" s="48">
        <f t="shared" si="187"/>
        <v>6</v>
      </c>
      <c r="AE416" s="48">
        <f t="shared" si="188"/>
        <v>19</v>
      </c>
      <c r="AF416" s="48" t="str">
        <f t="shared" si="189"/>
        <v xml:space="preserve"> </v>
      </c>
      <c r="AG416" s="49" t="str">
        <f t="shared" si="190"/>
        <v/>
      </c>
      <c r="AH416" s="48">
        <f t="shared" si="191"/>
        <v>18</v>
      </c>
      <c r="AI416" s="50">
        <f>'Details and Calculations'!AE415</f>
        <v>1</v>
      </c>
      <c r="AJ416" s="50">
        <f>'Details and Calculations'!AM415</f>
        <v>1</v>
      </c>
      <c r="AK416" s="50">
        <f>'Details and Calculations'!AR415</f>
        <v>1</v>
      </c>
      <c r="AL416" s="50">
        <f>'Details and Calculations'!AW415</f>
        <v>1</v>
      </c>
      <c r="AM416" s="50">
        <f>'Details and Calculations'!BA415</f>
        <v>1</v>
      </c>
      <c r="AN416" s="50">
        <f>'Details and Calculations'!BF415</f>
        <v>1</v>
      </c>
      <c r="AO416" s="50">
        <f>'Details and Calculations'!BI415</f>
        <v>1</v>
      </c>
      <c r="AP416" s="50" t="str">
        <f>'Details and Calculations'!BM415</f>
        <v xml:space="preserve"> </v>
      </c>
      <c r="AQ416" s="50" t="str">
        <f>'Details and Calculations'!BP415</f>
        <v xml:space="preserve"> </v>
      </c>
      <c r="AR416" s="50">
        <f>'Details and Calculations'!CC415</f>
        <v>1</v>
      </c>
      <c r="AS416" s="50">
        <f>'Details and Calculations'!CJ415</f>
        <v>1</v>
      </c>
      <c r="AT416" s="51">
        <f>'Details and Calculations'!T415</f>
        <v>1</v>
      </c>
      <c r="AU416" s="51">
        <f>'Details and Calculations'!Z415</f>
        <v>1</v>
      </c>
      <c r="AV416" s="51">
        <f>'Details and Calculations'!S415</f>
        <v>1</v>
      </c>
      <c r="AW416" s="51">
        <f>'Details and Calculations'!AI415</f>
        <v>1</v>
      </c>
      <c r="AX416" s="51">
        <f>'Details and Calculations'!BY415</f>
        <v>1</v>
      </c>
      <c r="AY416" s="51">
        <f>'Details and Calculations'!CG415</f>
        <v>1</v>
      </c>
      <c r="AZ416" s="51">
        <f>'Details and Calculations'!CI415</f>
        <v>1</v>
      </c>
      <c r="BA416" s="51">
        <f t="shared" si="192"/>
        <v>1</v>
      </c>
      <c r="BB416" s="52">
        <f>'Details and Calculations'!Y415</f>
        <v>5</v>
      </c>
      <c r="BC416" s="52">
        <f>'Details and Calculations'!AC415</f>
        <v>5</v>
      </c>
      <c r="BD416" s="52">
        <f>'Details and Calculations'!AK415</f>
        <v>1</v>
      </c>
      <c r="BE416" s="52">
        <f>'Details and Calculations'!AN415</f>
        <v>720</v>
      </c>
      <c r="BF416" s="52">
        <f>'Details and Calculations'!AP415</f>
        <v>19</v>
      </c>
      <c r="BG416" s="52">
        <f>'Details and Calculations'!AT415</f>
        <v>10</v>
      </c>
      <c r="BH416" s="52">
        <f>'Details and Calculations'!AY415</f>
        <v>3</v>
      </c>
      <c r="BI416" s="52">
        <f>'Details and Calculations'!BB415</f>
        <v>19000</v>
      </c>
      <c r="BJ416" s="52">
        <f>'Details and Calculations'!BD415</f>
        <v>2</v>
      </c>
      <c r="BK416" s="52">
        <f>'Details and Calculations'!CA415</f>
        <v>31</v>
      </c>
      <c r="BL416" s="43">
        <f>'Details and Calculations'!AA415</f>
        <v>1</v>
      </c>
      <c r="BM416" s="43" t="str">
        <f>'Details and Calculations'!AB415</f>
        <v>"Springbox" --Intake Structure At A Spring</v>
      </c>
      <c r="BN416" s="43">
        <f>'Details and Calculations'!AD415</f>
        <v>2015</v>
      </c>
      <c r="BO416" s="43">
        <f>'Details and Calculations'!AJ415</f>
        <v>1</v>
      </c>
      <c r="BP416" s="43">
        <f>'Details and Calculations'!AL415</f>
        <v>2015</v>
      </c>
      <c r="BQ416" s="43">
        <f>'Details and Calculations'!AO415</f>
        <v>1</v>
      </c>
      <c r="BR416" s="43">
        <f>'Details and Calculations'!AQ415</f>
        <v>2015</v>
      </c>
      <c r="BS416" s="43">
        <f>'Details and Calculations'!AS415</f>
        <v>1</v>
      </c>
      <c r="BT416" s="43">
        <f>'Details and Calculations'!AV415</f>
        <v>2015</v>
      </c>
      <c r="BU416" s="43">
        <f>'Details and Calculations'!AX415</f>
        <v>1</v>
      </c>
      <c r="BV416" s="43">
        <f>'Details and Calculations'!AZ415</f>
        <v>2015</v>
      </c>
      <c r="BW416" s="43">
        <f>'Details and Calculations'!BC415</f>
        <v>1</v>
      </c>
      <c r="BX416" s="43">
        <f>'Details and Calculations'!BE415</f>
        <v>2016</v>
      </c>
      <c r="BY416" s="43">
        <f>'Details and Calculations'!BG415</f>
        <v>1</v>
      </c>
      <c r="BZ416" s="43">
        <f>'Details and Calculations'!BH415</f>
        <v>2016</v>
      </c>
      <c r="CA416" s="43">
        <f>'Details and Calculations'!BJ415</f>
        <v>0</v>
      </c>
      <c r="CB416" s="43" t="str">
        <f>'Details and Calculations'!BK415</f>
        <v/>
      </c>
      <c r="CC416" s="43" t="str">
        <f>'Details and Calculations'!BL415</f>
        <v xml:space="preserve"> </v>
      </c>
      <c r="CD416" s="43" t="str">
        <f>'Details and Calculations'!BN415</f>
        <v xml:space="preserve"> </v>
      </c>
      <c r="CE416" s="43" t="str">
        <f>'Details and Calculations'!BO415</f>
        <v xml:space="preserve"> </v>
      </c>
      <c r="CF416" s="43">
        <f>'Details and Calculations'!BZ415</f>
        <v>1</v>
      </c>
      <c r="CG416" s="43">
        <f>'Details and Calculations'!CB415</f>
        <v>2015</v>
      </c>
      <c r="CH416" s="31"/>
      <c r="CI416" s="53"/>
    </row>
    <row r="417" spans="1:87" x14ac:dyDescent="0.3">
      <c r="A417" s="43">
        <f>'Details and Calculations'!A416</f>
        <v>2017</v>
      </c>
      <c r="B417" s="43" t="str">
        <f>'Details and Calculations'!C416</f>
        <v>Rwanda</v>
      </c>
      <c r="C417" s="43" t="str">
        <f>'Details and Calculations'!D416</f>
        <v>Rulindo</v>
      </c>
      <c r="D417" s="43" t="str">
        <f>'Details and Calculations'!E416</f>
        <v>Ntarabana</v>
      </c>
      <c r="E417" s="43" t="str">
        <f>'Details and Calculations'!F416</f>
        <v>Kiyanza</v>
      </c>
      <c r="F417" s="43" t="str">
        <f>'Details and Calculations'!G416</f>
        <v>Kabirizi</v>
      </c>
      <c r="G417" s="43" t="str">
        <f>'Details and Calculations'!H416</f>
        <v/>
      </c>
      <c r="H417" s="43" t="str">
        <f>'Details and Calculations'!I416</f>
        <v/>
      </c>
      <c r="I417" s="43" t="str">
        <f>'Details and Calculations'!J416</f>
        <v>Rwamugaza network</v>
      </c>
      <c r="J417" s="43">
        <f>'Details and Calculations'!K416</f>
        <v>148</v>
      </c>
      <c r="K417" s="43">
        <f>'Details and Calculations'!O416</f>
        <v>148</v>
      </c>
      <c r="L417" s="43" t="str">
        <f>'Details and Calculations'!P417</f>
        <v xml:space="preserve"> </v>
      </c>
      <c r="M417" s="43" t="str">
        <f>'Details and Calculations'!U416</f>
        <v>Piped Network -- Gravity Only</v>
      </c>
      <c r="N417" s="43">
        <f>'Details and Calculations'!V416</f>
        <v>2003</v>
      </c>
      <c r="O417" s="43" t="str">
        <f>'Details and Calculations'!W416</f>
        <v>Government</v>
      </c>
      <c r="P417" s="43" t="str">
        <f>'Details and Calculations'!X416</f>
        <v>Spring</v>
      </c>
      <c r="Q417" s="44" t="str">
        <f t="shared" si="175"/>
        <v>Low Risk</v>
      </c>
      <c r="R417" s="44" t="str">
        <f t="shared" si="176"/>
        <v>Low Risk</v>
      </c>
      <c r="S417" s="45" t="str">
        <f t="shared" si="177"/>
        <v>Intermediate Level of Service</v>
      </c>
      <c r="T417" s="62" t="str">
        <f t="shared" si="174"/>
        <v>Low Priority</v>
      </c>
      <c r="U417" s="46">
        <f t="shared" si="178"/>
        <v>7</v>
      </c>
      <c r="V417" s="28" t="str">
        <f t="shared" si="179"/>
        <v>Perform Routine Preventative Maintenance</v>
      </c>
      <c r="W417" s="47" t="str">
        <f t="shared" si="180"/>
        <v/>
      </c>
      <c r="X417" s="27" t="str">
        <f t="shared" si="181"/>
        <v>Maintain O&amp;M and Routine Monitoring</v>
      </c>
      <c r="Y417" s="48">
        <f t="shared" si="182"/>
        <v>16</v>
      </c>
      <c r="Z417" s="48">
        <f t="shared" si="183"/>
        <v>6</v>
      </c>
      <c r="AA417" s="48">
        <f t="shared" si="184"/>
        <v>16</v>
      </c>
      <c r="AB417" s="48">
        <f t="shared" si="185"/>
        <v>6</v>
      </c>
      <c r="AC417" s="48">
        <f t="shared" si="186"/>
        <v>16</v>
      </c>
      <c r="AD417" s="48" t="str">
        <f t="shared" si="187"/>
        <v xml:space="preserve"> </v>
      </c>
      <c r="AE417" s="48" t="str">
        <f t="shared" si="188"/>
        <v xml:space="preserve"> </v>
      </c>
      <c r="AF417" s="48" t="str">
        <f t="shared" si="189"/>
        <v xml:space="preserve"> </v>
      </c>
      <c r="AG417" s="49" t="str">
        <f t="shared" si="190"/>
        <v/>
      </c>
      <c r="AH417" s="48">
        <f t="shared" si="191"/>
        <v>16</v>
      </c>
      <c r="AI417" s="50">
        <f>'Details and Calculations'!AE416</f>
        <v>1</v>
      </c>
      <c r="AJ417" s="50">
        <f>'Details and Calculations'!AM416</f>
        <v>1</v>
      </c>
      <c r="AK417" s="50">
        <f>'Details and Calculations'!AR416</f>
        <v>1</v>
      </c>
      <c r="AL417" s="50">
        <f>'Details and Calculations'!AW416</f>
        <v>1</v>
      </c>
      <c r="AM417" s="50">
        <f>'Details and Calculations'!BA416</f>
        <v>1</v>
      </c>
      <c r="AN417" s="50" t="str">
        <f>'Details and Calculations'!BF416</f>
        <v xml:space="preserve"> </v>
      </c>
      <c r="AO417" s="50" t="str">
        <f>'Details and Calculations'!BI416</f>
        <v xml:space="preserve"> </v>
      </c>
      <c r="AP417" s="50" t="str">
        <f>'Details and Calculations'!BM416</f>
        <v xml:space="preserve"> </v>
      </c>
      <c r="AQ417" s="50" t="str">
        <f>'Details and Calculations'!BP416</f>
        <v xml:space="preserve"> </v>
      </c>
      <c r="AR417" s="50">
        <f>'Details and Calculations'!CC416</f>
        <v>1</v>
      </c>
      <c r="AS417" s="50">
        <f>'Details and Calculations'!CJ416</f>
        <v>1</v>
      </c>
      <c r="AT417" s="51">
        <f>'Details and Calculations'!T416</f>
        <v>1</v>
      </c>
      <c r="AU417" s="51">
        <f>'Details and Calculations'!Z416</f>
        <v>1</v>
      </c>
      <c r="AV417" s="51">
        <f>'Details and Calculations'!S416</f>
        <v>0</v>
      </c>
      <c r="AW417" s="51">
        <f>'Details and Calculations'!AI416</f>
        <v>1</v>
      </c>
      <c r="AX417" s="51">
        <f>'Details and Calculations'!BY416</f>
        <v>1</v>
      </c>
      <c r="AY417" s="51">
        <f>'Details and Calculations'!CG416</f>
        <v>1</v>
      </c>
      <c r="AZ417" s="51">
        <f>'Details and Calculations'!CI416</f>
        <v>1</v>
      </c>
      <c r="BA417" s="51">
        <f t="shared" si="192"/>
        <v>1</v>
      </c>
      <c r="BB417" s="52">
        <f>'Details and Calculations'!Y416</f>
        <v>2</v>
      </c>
      <c r="BC417" s="52">
        <f>'Details and Calculations'!AC416</f>
        <v>1</v>
      </c>
      <c r="BD417" s="52">
        <f>'Details and Calculations'!AK416</f>
        <v>2</v>
      </c>
      <c r="BE417" s="52">
        <f>'Details and Calculations'!AN416</f>
        <v>35000</v>
      </c>
      <c r="BF417" s="52">
        <f>'Details and Calculations'!AP416</f>
        <v>7</v>
      </c>
      <c r="BG417" s="52">
        <f>'Details and Calculations'!AT416</f>
        <v>14</v>
      </c>
      <c r="BH417" s="52">
        <f>'Details and Calculations'!AY416</f>
        <v>1</v>
      </c>
      <c r="BI417" s="52">
        <f>'Details and Calculations'!BB416</f>
        <v>35000</v>
      </c>
      <c r="BJ417" s="52" t="str">
        <f>'Details and Calculations'!BD416</f>
        <v xml:space="preserve"> </v>
      </c>
      <c r="BK417" s="52">
        <f>'Details and Calculations'!CA416</f>
        <v>1</v>
      </c>
      <c r="BL417" s="43">
        <f>'Details and Calculations'!AA416</f>
        <v>1</v>
      </c>
      <c r="BM417" s="43" t="str">
        <f>'Details and Calculations'!AB416</f>
        <v/>
      </c>
      <c r="BN417" s="43">
        <f>'Details and Calculations'!AD416</f>
        <v>2003</v>
      </c>
      <c r="BO417" s="43">
        <f>'Details and Calculations'!AJ416</f>
        <v>1</v>
      </c>
      <c r="BP417" s="43">
        <f>'Details and Calculations'!AL416</f>
        <v>2003</v>
      </c>
      <c r="BQ417" s="43">
        <f>'Details and Calculations'!AO416</f>
        <v>1</v>
      </c>
      <c r="BR417" s="43">
        <f>'Details and Calculations'!AQ416</f>
        <v>2003</v>
      </c>
      <c r="BS417" s="43">
        <f>'Details and Calculations'!AS416</f>
        <v>1</v>
      </c>
      <c r="BT417" s="43">
        <f>'Details and Calculations'!AV416</f>
        <v>2003</v>
      </c>
      <c r="BU417" s="43">
        <f>'Details and Calculations'!AX416</f>
        <v>1</v>
      </c>
      <c r="BV417" s="43">
        <f>'Details and Calculations'!AZ416</f>
        <v>2003</v>
      </c>
      <c r="BW417" s="43">
        <f>'Details and Calculations'!BC416</f>
        <v>0</v>
      </c>
      <c r="BX417" s="43" t="str">
        <f>'Details and Calculations'!BE416</f>
        <v xml:space="preserve"> </v>
      </c>
      <c r="BY417" s="43" t="str">
        <f>'Details and Calculations'!BG416</f>
        <v xml:space="preserve"> </v>
      </c>
      <c r="BZ417" s="43" t="str">
        <f>'Details and Calculations'!BH416</f>
        <v xml:space="preserve"> </v>
      </c>
      <c r="CA417" s="43">
        <f>'Details and Calculations'!BJ416</f>
        <v>0</v>
      </c>
      <c r="CB417" s="43" t="str">
        <f>'Details and Calculations'!BK416</f>
        <v/>
      </c>
      <c r="CC417" s="43" t="str">
        <f>'Details and Calculations'!BL416</f>
        <v xml:space="preserve"> </v>
      </c>
      <c r="CD417" s="43" t="str">
        <f>'Details and Calculations'!BN416</f>
        <v xml:space="preserve"> </v>
      </c>
      <c r="CE417" s="43" t="str">
        <f>'Details and Calculations'!BO416</f>
        <v xml:space="preserve"> </v>
      </c>
      <c r="CF417" s="43">
        <f>'Details and Calculations'!BZ416</f>
        <v>1</v>
      </c>
      <c r="CG417" s="43">
        <f>'Details and Calculations'!CB416</f>
        <v>2013</v>
      </c>
      <c r="CH417" s="31"/>
      <c r="CI417" s="53"/>
    </row>
    <row r="418" spans="1:87" x14ac:dyDescent="0.3">
      <c r="A418" s="43">
        <f>'Details and Calculations'!A417</f>
        <v>2017</v>
      </c>
      <c r="B418" s="43" t="str">
        <f>'Details and Calculations'!C417</f>
        <v>Rwanda</v>
      </c>
      <c r="C418" s="43" t="str">
        <f>'Details and Calculations'!D417</f>
        <v>Rulindo</v>
      </c>
      <c r="D418" s="43" t="str">
        <f>'Details and Calculations'!E417</f>
        <v>Murambi</v>
      </c>
      <c r="E418" s="43" t="str">
        <f>'Details and Calculations'!F417</f>
        <v>Bubangu</v>
      </c>
      <c r="F418" s="43" t="str">
        <f>'Details and Calculations'!G417</f>
        <v>Ruhunga</v>
      </c>
      <c r="G418" s="43" t="str">
        <f>'Details and Calculations'!H417</f>
        <v/>
      </c>
      <c r="H418" s="43" t="str">
        <f>'Details and Calculations'!I417</f>
        <v/>
      </c>
      <c r="I418" s="43" t="str">
        <f>'Details and Calculations'!J417</f>
        <v>Mutagata Motorised Network</v>
      </c>
      <c r="J418" s="43">
        <f>'Details and Calculations'!K417</f>
        <v>112</v>
      </c>
      <c r="K418" s="43">
        <f>'Details and Calculations'!O417</f>
        <v>112</v>
      </c>
      <c r="L418" s="43">
        <f>'Details and Calculations'!P418</f>
        <v>145</v>
      </c>
      <c r="M418" s="43" t="str">
        <f>'Details and Calculations'!U417</f>
        <v>Piped Network With Pump</v>
      </c>
      <c r="N418" s="43">
        <f>'Details and Calculations'!V417</f>
        <v>1987</v>
      </c>
      <c r="O418" s="43" t="str">
        <f>'Details and Calculations'!W417</f>
        <v>Governement (District, Wasac) And Water For People</v>
      </c>
      <c r="P418" s="43" t="str">
        <f>'Details and Calculations'!X417</f>
        <v>Spring</v>
      </c>
      <c r="Q418" s="44" t="str">
        <f t="shared" si="175"/>
        <v>Low Risk</v>
      </c>
      <c r="R418" s="44" t="str">
        <f t="shared" si="176"/>
        <v>Low Risk</v>
      </c>
      <c r="S418" s="45" t="str">
        <f t="shared" si="177"/>
        <v>Intermediate Level of Service</v>
      </c>
      <c r="T418" s="62" t="str">
        <f t="shared" si="174"/>
        <v>Low Priority</v>
      </c>
      <c r="U418" s="46">
        <f t="shared" si="178"/>
        <v>7</v>
      </c>
      <c r="V418" s="28" t="str">
        <f t="shared" si="179"/>
        <v>Perform Routine Preventative Maintenance</v>
      </c>
      <c r="W418" s="47" t="str">
        <f t="shared" si="180"/>
        <v/>
      </c>
      <c r="X418" s="27" t="str">
        <f t="shared" si="181"/>
        <v>Maintain O&amp;M and Routine Monitoring</v>
      </c>
      <c r="Y418" s="48">
        <f t="shared" si="182"/>
        <v>20</v>
      </c>
      <c r="Z418" s="48">
        <f t="shared" si="183"/>
        <v>19</v>
      </c>
      <c r="AA418" s="48">
        <f t="shared" si="184"/>
        <v>29</v>
      </c>
      <c r="AB418" s="48">
        <f t="shared" si="185"/>
        <v>19</v>
      </c>
      <c r="AC418" s="48">
        <f t="shared" si="186"/>
        <v>29</v>
      </c>
      <c r="AD418" s="48">
        <f t="shared" si="187"/>
        <v>7</v>
      </c>
      <c r="AE418" s="48">
        <f t="shared" si="188"/>
        <v>19</v>
      </c>
      <c r="AF418" s="48">
        <f t="shared" si="189"/>
        <v>10</v>
      </c>
      <c r="AG418" s="49" t="str">
        <f t="shared" si="190"/>
        <v/>
      </c>
      <c r="AH418" s="48">
        <f t="shared" si="191"/>
        <v>19</v>
      </c>
      <c r="AI418" s="50">
        <f>'Details and Calculations'!AE417</f>
        <v>1</v>
      </c>
      <c r="AJ418" s="50">
        <f>'Details and Calculations'!AM417</f>
        <v>1</v>
      </c>
      <c r="AK418" s="50">
        <f>'Details and Calculations'!AR417</f>
        <v>1</v>
      </c>
      <c r="AL418" s="50">
        <f>'Details and Calculations'!AW417</f>
        <v>1</v>
      </c>
      <c r="AM418" s="50">
        <f>'Details and Calculations'!BA417</f>
        <v>1</v>
      </c>
      <c r="AN418" s="50">
        <f>'Details and Calculations'!BF417</f>
        <v>1</v>
      </c>
      <c r="AO418" s="50">
        <f>'Details and Calculations'!BI417</f>
        <v>1</v>
      </c>
      <c r="AP418" s="50">
        <f>'Details and Calculations'!BM417</f>
        <v>1</v>
      </c>
      <c r="AQ418" s="50" t="str">
        <f>'Details and Calculations'!BP417</f>
        <v xml:space="preserve"> </v>
      </c>
      <c r="AR418" s="50">
        <f>'Details and Calculations'!CC417</f>
        <v>1</v>
      </c>
      <c r="AS418" s="50">
        <f>'Details and Calculations'!CJ417</f>
        <v>1</v>
      </c>
      <c r="AT418" s="51">
        <f>'Details and Calculations'!T417</f>
        <v>1</v>
      </c>
      <c r="AU418" s="51">
        <f>'Details and Calculations'!Z417</f>
        <v>1</v>
      </c>
      <c r="AV418" s="51">
        <f>'Details and Calculations'!S417</f>
        <v>0</v>
      </c>
      <c r="AW418" s="51">
        <f>'Details and Calculations'!AI417</f>
        <v>1</v>
      </c>
      <c r="AX418" s="51">
        <f>'Details and Calculations'!BY417</f>
        <v>1</v>
      </c>
      <c r="AY418" s="51">
        <f>'Details and Calculations'!CG417</f>
        <v>1</v>
      </c>
      <c r="AZ418" s="51">
        <f>'Details and Calculations'!CI417</f>
        <v>1</v>
      </c>
      <c r="BA418" s="51">
        <f t="shared" si="192"/>
        <v>1</v>
      </c>
      <c r="BB418" s="52">
        <f>'Details and Calculations'!Y417</f>
        <v>1</v>
      </c>
      <c r="BC418" s="52">
        <f>'Details and Calculations'!AC417</f>
        <v>1</v>
      </c>
      <c r="BD418" s="52">
        <f>'Details and Calculations'!AK417</f>
        <v>1</v>
      </c>
      <c r="BE418" s="52">
        <f>'Details and Calculations'!AN417</f>
        <v>1900</v>
      </c>
      <c r="BF418" s="52">
        <f>'Details and Calculations'!AP417</f>
        <v>39</v>
      </c>
      <c r="BG418" s="52">
        <f>'Details and Calculations'!AT417</f>
        <v>17</v>
      </c>
      <c r="BH418" s="52">
        <f>'Details and Calculations'!AY417</f>
        <v>6</v>
      </c>
      <c r="BI418" s="52">
        <f>'Details and Calculations'!BB417</f>
        <v>40000</v>
      </c>
      <c r="BJ418" s="52">
        <f>'Details and Calculations'!BD417</f>
        <v>5</v>
      </c>
      <c r="BK418" s="52">
        <f>'Details and Calculations'!CA417</f>
        <v>6</v>
      </c>
      <c r="BL418" s="43">
        <f>'Details and Calculations'!AA417</f>
        <v>1</v>
      </c>
      <c r="BM418" s="43" t="str">
        <f>'Details and Calculations'!AB417</f>
        <v>"Springbox" --Intake Structure At A Spring</v>
      </c>
      <c r="BN418" s="43">
        <f>'Details and Calculations'!AD417</f>
        <v>2007</v>
      </c>
      <c r="BO418" s="43">
        <f>'Details and Calculations'!AJ417</f>
        <v>1</v>
      </c>
      <c r="BP418" s="43">
        <f>'Details and Calculations'!AL417</f>
        <v>2016</v>
      </c>
      <c r="BQ418" s="43">
        <f>'Details and Calculations'!AO417</f>
        <v>1</v>
      </c>
      <c r="BR418" s="43">
        <f>'Details and Calculations'!AQ417</f>
        <v>2016</v>
      </c>
      <c r="BS418" s="43">
        <f>'Details and Calculations'!AS417</f>
        <v>1</v>
      </c>
      <c r="BT418" s="43">
        <f>'Details and Calculations'!AV417</f>
        <v>2016</v>
      </c>
      <c r="BU418" s="43">
        <f>'Details and Calculations'!AX417</f>
        <v>1</v>
      </c>
      <c r="BV418" s="43">
        <f>'Details and Calculations'!AZ417</f>
        <v>2016</v>
      </c>
      <c r="BW418" s="43">
        <f>'Details and Calculations'!BC417</f>
        <v>1</v>
      </c>
      <c r="BX418" s="43">
        <f>'Details and Calculations'!BE417</f>
        <v>2017</v>
      </c>
      <c r="BY418" s="43">
        <f>'Details and Calculations'!BG417</f>
        <v>1</v>
      </c>
      <c r="BZ418" s="43">
        <f>'Details and Calculations'!BH417</f>
        <v>2016</v>
      </c>
      <c r="CA418" s="43">
        <f>'Details and Calculations'!BJ417</f>
        <v>1</v>
      </c>
      <c r="CB418" s="43" t="str">
        <f>'Details and Calculations'!BK417</f>
        <v>Disinfection/Chlorination</v>
      </c>
      <c r="CC418" s="43">
        <f>'Details and Calculations'!BL417</f>
        <v>2017</v>
      </c>
      <c r="CD418" s="43">
        <f>'Details and Calculations'!BN417</f>
        <v>0</v>
      </c>
      <c r="CE418" s="43" t="str">
        <f>'Details and Calculations'!BO417</f>
        <v xml:space="preserve"> </v>
      </c>
      <c r="CF418" s="43">
        <f>'Details and Calculations'!BZ417</f>
        <v>1</v>
      </c>
      <c r="CG418" s="43">
        <f>'Details and Calculations'!CB417</f>
        <v>2016</v>
      </c>
      <c r="CH418" s="31"/>
      <c r="CI418" s="53"/>
    </row>
    <row r="419" spans="1:87" x14ac:dyDescent="0.3">
      <c r="A419" s="43">
        <f>'Details and Calculations'!A418</f>
        <v>2017</v>
      </c>
      <c r="B419" s="43" t="str">
        <f>'Details and Calculations'!C418</f>
        <v>Rwanda</v>
      </c>
      <c r="C419" s="43" t="str">
        <f>'Details and Calculations'!D418</f>
        <v>Rulindo</v>
      </c>
      <c r="D419" s="43" t="str">
        <f>'Details and Calculations'!E418</f>
        <v>Mbogo</v>
      </c>
      <c r="E419" s="43" t="str">
        <f>'Details and Calculations'!F418</f>
        <v>Bukoro</v>
      </c>
      <c r="F419" s="43" t="str">
        <f>'Details and Calculations'!G418</f>
        <v>Bukoro</v>
      </c>
      <c r="G419" s="43" t="str">
        <f>'Details and Calculations'!H418</f>
        <v/>
      </c>
      <c r="H419" s="43" t="str">
        <f>'Details and Calculations'!I418</f>
        <v/>
      </c>
      <c r="I419" s="43" t="str">
        <f>'Details and Calculations'!J418</f>
        <v>Musenge Network</v>
      </c>
      <c r="J419" s="43">
        <f>'Details and Calculations'!K418</f>
        <v>186</v>
      </c>
      <c r="K419" s="43">
        <f>'Details and Calculations'!O418</f>
        <v>41</v>
      </c>
      <c r="L419" s="43" t="str">
        <f>'Details and Calculations'!P419</f>
        <v xml:space="preserve"> </v>
      </c>
      <c r="M419" s="43" t="str">
        <f>'Details and Calculations'!U418</f>
        <v>Piped Network With Pump</v>
      </c>
      <c r="N419" s="43">
        <f>'Details and Calculations'!V418</f>
        <v>2014</v>
      </c>
      <c r="O419" s="43" t="str">
        <f>'Details and Calculations'!W418</f>
        <v/>
      </c>
      <c r="P419" s="43" t="str">
        <f>'Details and Calculations'!X418</f>
        <v>Spring</v>
      </c>
      <c r="Q419" s="44" t="str">
        <f t="shared" si="175"/>
        <v>Low Risk</v>
      </c>
      <c r="R419" s="44" t="str">
        <f t="shared" si="176"/>
        <v>High Risk</v>
      </c>
      <c r="S419" s="45" t="str">
        <f t="shared" si="177"/>
        <v>Basic Level of Service</v>
      </c>
      <c r="T419" s="62" t="str">
        <f t="shared" si="174"/>
        <v>High Priority</v>
      </c>
      <c r="U419" s="46">
        <f t="shared" si="178"/>
        <v>5</v>
      </c>
      <c r="V419" s="28" t="str">
        <f t="shared" si="179"/>
        <v>Major Repairs or Replace System</v>
      </c>
      <c r="W419" s="47" t="str">
        <f t="shared" si="180"/>
        <v/>
      </c>
      <c r="X419" s="27" t="str">
        <f t="shared" si="181"/>
        <v>Further Technical Diagnostic Needed</v>
      </c>
      <c r="Y419" s="48">
        <f t="shared" si="182"/>
        <v>27</v>
      </c>
      <c r="Z419" s="48">
        <f t="shared" si="183"/>
        <v>17</v>
      </c>
      <c r="AA419" s="48">
        <f t="shared" si="184"/>
        <v>27</v>
      </c>
      <c r="AB419" s="48">
        <f t="shared" si="185"/>
        <v>17</v>
      </c>
      <c r="AC419" s="48">
        <f t="shared" si="186"/>
        <v>27</v>
      </c>
      <c r="AD419" s="48">
        <f t="shared" si="187"/>
        <v>4</v>
      </c>
      <c r="AE419" s="48">
        <f t="shared" si="188"/>
        <v>17</v>
      </c>
      <c r="AF419" s="48" t="str">
        <f t="shared" si="189"/>
        <v xml:space="preserve"> </v>
      </c>
      <c r="AG419" s="49" t="str">
        <f t="shared" si="190"/>
        <v/>
      </c>
      <c r="AH419" s="48">
        <f t="shared" si="191"/>
        <v>17</v>
      </c>
      <c r="AI419" s="50">
        <f>'Details and Calculations'!AE418</f>
        <v>1</v>
      </c>
      <c r="AJ419" s="50">
        <f>'Details and Calculations'!AM418</f>
        <v>1</v>
      </c>
      <c r="AK419" s="50">
        <f>'Details and Calculations'!AR418</f>
        <v>1</v>
      </c>
      <c r="AL419" s="50">
        <f>'Details and Calculations'!AW418</f>
        <v>2</v>
      </c>
      <c r="AM419" s="50">
        <f>'Details and Calculations'!BA418</f>
        <v>2</v>
      </c>
      <c r="AN419" s="50">
        <f>'Details and Calculations'!BF418</f>
        <v>2</v>
      </c>
      <c r="AO419" s="50">
        <f>'Details and Calculations'!BI418</f>
        <v>1</v>
      </c>
      <c r="AP419" s="50" t="str">
        <f>'Details and Calculations'!BM418</f>
        <v xml:space="preserve"> </v>
      </c>
      <c r="AQ419" s="50" t="str">
        <f>'Details and Calculations'!BP418</f>
        <v xml:space="preserve"> </v>
      </c>
      <c r="AR419" s="50">
        <f>'Details and Calculations'!CC418</f>
        <v>3</v>
      </c>
      <c r="AS419" s="50">
        <f>'Details and Calculations'!CJ418</f>
        <v>3</v>
      </c>
      <c r="AT419" s="51">
        <f>'Details and Calculations'!T418</f>
        <v>1</v>
      </c>
      <c r="AU419" s="51">
        <f>'Details and Calculations'!Z418</f>
        <v>1</v>
      </c>
      <c r="AV419" s="51">
        <f>'Details and Calculations'!S418</f>
        <v>1</v>
      </c>
      <c r="AW419" s="51">
        <f>'Details and Calculations'!AI418</f>
        <v>1</v>
      </c>
      <c r="AX419" s="51">
        <f>'Details and Calculations'!BY418</f>
        <v>1</v>
      </c>
      <c r="AY419" s="51">
        <f>'Details and Calculations'!CG418</f>
        <v>0</v>
      </c>
      <c r="AZ419" s="51">
        <f>'Details and Calculations'!CI418</f>
        <v>0</v>
      </c>
      <c r="BA419" s="51">
        <f t="shared" si="192"/>
        <v>0</v>
      </c>
      <c r="BB419" s="52">
        <f>'Details and Calculations'!Y418</f>
        <v>1</v>
      </c>
      <c r="BC419" s="52">
        <f>'Details and Calculations'!AC418</f>
        <v>1</v>
      </c>
      <c r="BD419" s="52">
        <f>'Details and Calculations'!AK418</f>
        <v>1</v>
      </c>
      <c r="BE419" s="52">
        <f>'Details and Calculations'!AN418</f>
        <v>3000</v>
      </c>
      <c r="BF419" s="52">
        <f>'Details and Calculations'!AP418</f>
        <v>16</v>
      </c>
      <c r="BG419" s="52">
        <f>'Details and Calculations'!AT418</f>
        <v>8</v>
      </c>
      <c r="BH419" s="52">
        <f>'Details and Calculations'!AY418</f>
        <v>3</v>
      </c>
      <c r="BI419" s="52">
        <f>'Details and Calculations'!BB418</f>
        <v>20000</v>
      </c>
      <c r="BJ419" s="52">
        <f>'Details and Calculations'!BD418</f>
        <v>2</v>
      </c>
      <c r="BK419" s="52">
        <f>'Details and Calculations'!CA418</f>
        <v>28</v>
      </c>
      <c r="BL419" s="43">
        <f>'Details and Calculations'!AA418</f>
        <v>1</v>
      </c>
      <c r="BM419" s="43" t="str">
        <f>'Details and Calculations'!AB418</f>
        <v>"Springbox" --Intake Structure At A Spring</v>
      </c>
      <c r="BN419" s="43">
        <f>'Details and Calculations'!AD418</f>
        <v>2014</v>
      </c>
      <c r="BO419" s="43">
        <f>'Details and Calculations'!AJ418</f>
        <v>1</v>
      </c>
      <c r="BP419" s="43">
        <f>'Details and Calculations'!AL418</f>
        <v>2014</v>
      </c>
      <c r="BQ419" s="43">
        <f>'Details and Calculations'!AO418</f>
        <v>1</v>
      </c>
      <c r="BR419" s="43">
        <f>'Details and Calculations'!AQ418</f>
        <v>2014</v>
      </c>
      <c r="BS419" s="43">
        <f>'Details and Calculations'!AS418</f>
        <v>1</v>
      </c>
      <c r="BT419" s="43">
        <f>'Details and Calculations'!AV418</f>
        <v>2014</v>
      </c>
      <c r="BU419" s="43">
        <f>'Details and Calculations'!AX418</f>
        <v>1</v>
      </c>
      <c r="BV419" s="43">
        <f>'Details and Calculations'!AZ418</f>
        <v>2014</v>
      </c>
      <c r="BW419" s="43">
        <f>'Details and Calculations'!BC418</f>
        <v>1</v>
      </c>
      <c r="BX419" s="43">
        <f>'Details and Calculations'!BE418</f>
        <v>2014</v>
      </c>
      <c r="BY419" s="43">
        <f>'Details and Calculations'!BG418</f>
        <v>1</v>
      </c>
      <c r="BZ419" s="43">
        <f>'Details and Calculations'!BH418</f>
        <v>2014</v>
      </c>
      <c r="CA419" s="43">
        <f>'Details and Calculations'!BJ418</f>
        <v>0</v>
      </c>
      <c r="CB419" s="43" t="str">
        <f>'Details and Calculations'!BK418</f>
        <v/>
      </c>
      <c r="CC419" s="43" t="str">
        <f>'Details and Calculations'!BL418</f>
        <v xml:space="preserve"> </v>
      </c>
      <c r="CD419" s="43" t="str">
        <f>'Details and Calculations'!BN418</f>
        <v xml:space="preserve"> </v>
      </c>
      <c r="CE419" s="43" t="str">
        <f>'Details and Calculations'!BO418</f>
        <v xml:space="preserve"> </v>
      </c>
      <c r="CF419" s="43">
        <f>'Details and Calculations'!BZ418</f>
        <v>1</v>
      </c>
      <c r="CG419" s="43">
        <f>'Details and Calculations'!CB418</f>
        <v>2014</v>
      </c>
      <c r="CH419" s="31"/>
      <c r="CI419" s="53"/>
    </row>
    <row r="420" spans="1:87" x14ac:dyDescent="0.3">
      <c r="A420" s="43">
        <f>'Details and Calculations'!A419</f>
        <v>2017</v>
      </c>
      <c r="B420" s="43" t="str">
        <f>'Details and Calculations'!C419</f>
        <v>Rwanda</v>
      </c>
      <c r="C420" s="43" t="str">
        <f>'Details and Calculations'!D419</f>
        <v>Rulindo</v>
      </c>
      <c r="D420" s="43" t="str">
        <f>'Details and Calculations'!E419</f>
        <v>Ntarabana</v>
      </c>
      <c r="E420" s="43" t="str">
        <f>'Details and Calculations'!F419</f>
        <v>Kiyanza</v>
      </c>
      <c r="F420" s="43" t="str">
        <f>'Details and Calculations'!G419</f>
        <v>Nyagasozi</v>
      </c>
      <c r="G420" s="43" t="str">
        <f>'Details and Calculations'!H419</f>
        <v/>
      </c>
      <c r="H420" s="43" t="str">
        <f>'Details and Calculations'!I419</f>
        <v/>
      </c>
      <c r="I420" s="43" t="str">
        <f>'Details and Calculations'!J419</f>
        <v>Rwamugaza network</v>
      </c>
      <c r="J420" s="43">
        <f>'Details and Calculations'!K419</f>
        <v>197</v>
      </c>
      <c r="K420" s="43">
        <f>'Details and Calculations'!O419</f>
        <v>197</v>
      </c>
      <c r="L420" s="43" t="str">
        <f>'Details and Calculations'!P420</f>
        <v xml:space="preserve"> </v>
      </c>
      <c r="M420" s="43" t="str">
        <f>'Details and Calculations'!U419</f>
        <v>Piped Network With Pump</v>
      </c>
      <c r="N420" s="43">
        <f>'Details and Calculations'!V419</f>
        <v>2014</v>
      </c>
      <c r="O420" s="43" t="str">
        <f>'Details and Calculations'!W419</f>
        <v>Governement (District, Wasac) And Water For People</v>
      </c>
      <c r="P420" s="43" t="str">
        <f>'Details and Calculations'!X419</f>
        <v>Spring</v>
      </c>
      <c r="Q420" s="44" t="str">
        <f t="shared" si="175"/>
        <v>Low Risk</v>
      </c>
      <c r="R420" s="44" t="str">
        <f t="shared" si="176"/>
        <v>Low Risk</v>
      </c>
      <c r="S420" s="45" t="str">
        <f t="shared" si="177"/>
        <v>Basic Level of Service</v>
      </c>
      <c r="T420" s="62" t="str">
        <f t="shared" si="174"/>
        <v>Medium Priority</v>
      </c>
      <c r="U420" s="46">
        <f t="shared" si="178"/>
        <v>4</v>
      </c>
      <c r="V420" s="28" t="str">
        <f t="shared" si="179"/>
        <v>Repair or Replace Components</v>
      </c>
      <c r="W420" s="47" t="str">
        <f t="shared" si="180"/>
        <v>Kiosk/Tap Stand</v>
      </c>
      <c r="X420" s="27" t="str">
        <f t="shared" si="181"/>
        <v>Create Plan To Repair or Replace Components</v>
      </c>
      <c r="Y420" s="48">
        <f t="shared" si="182"/>
        <v>27</v>
      </c>
      <c r="Z420" s="48">
        <f t="shared" si="183"/>
        <v>17</v>
      </c>
      <c r="AA420" s="48">
        <f t="shared" si="184"/>
        <v>27</v>
      </c>
      <c r="AB420" s="48">
        <f t="shared" si="185"/>
        <v>17</v>
      </c>
      <c r="AC420" s="48">
        <f t="shared" si="186"/>
        <v>27</v>
      </c>
      <c r="AD420" s="48" t="str">
        <f t="shared" si="187"/>
        <v xml:space="preserve"> </v>
      </c>
      <c r="AE420" s="48" t="str">
        <f t="shared" si="188"/>
        <v xml:space="preserve"> </v>
      </c>
      <c r="AF420" s="48" t="str">
        <f t="shared" si="189"/>
        <v xml:space="preserve"> </v>
      </c>
      <c r="AG420" s="49" t="str">
        <f t="shared" si="190"/>
        <v/>
      </c>
      <c r="AH420" s="48">
        <f t="shared" si="191"/>
        <v>17</v>
      </c>
      <c r="AI420" s="50">
        <f>'Details and Calculations'!AE419</f>
        <v>1</v>
      </c>
      <c r="AJ420" s="50">
        <f>'Details and Calculations'!AM419</f>
        <v>1</v>
      </c>
      <c r="AK420" s="50">
        <f>'Details and Calculations'!AR419</f>
        <v>1</v>
      </c>
      <c r="AL420" s="50">
        <f>'Details and Calculations'!AW419</f>
        <v>1</v>
      </c>
      <c r="AM420" s="50">
        <f>'Details and Calculations'!BA419</f>
        <v>1</v>
      </c>
      <c r="AN420" s="50" t="str">
        <f>'Details and Calculations'!BF419</f>
        <v xml:space="preserve"> </v>
      </c>
      <c r="AO420" s="50" t="str">
        <f>'Details and Calculations'!BI419</f>
        <v xml:space="preserve"> </v>
      </c>
      <c r="AP420" s="50" t="str">
        <f>'Details and Calculations'!BM419</f>
        <v xml:space="preserve"> </v>
      </c>
      <c r="AQ420" s="50" t="str">
        <f>'Details and Calculations'!BP419</f>
        <v xml:space="preserve"> </v>
      </c>
      <c r="AR420" s="50">
        <f>'Details and Calculations'!CC419</f>
        <v>2</v>
      </c>
      <c r="AS420" s="50">
        <f>'Details and Calculations'!CJ419</f>
        <v>2</v>
      </c>
      <c r="AT420" s="51">
        <f>'Details and Calculations'!T419</f>
        <v>1</v>
      </c>
      <c r="AU420" s="51">
        <f>'Details and Calculations'!Z419</f>
        <v>1</v>
      </c>
      <c r="AV420" s="51">
        <f>'Details and Calculations'!S419</f>
        <v>0</v>
      </c>
      <c r="AW420" s="51">
        <f>'Details and Calculations'!AI419</f>
        <v>1</v>
      </c>
      <c r="AX420" s="51">
        <f>'Details and Calculations'!BY419</f>
        <v>1</v>
      </c>
      <c r="AY420" s="51">
        <f>'Details and Calculations'!CG419</f>
        <v>0</v>
      </c>
      <c r="AZ420" s="51">
        <f>'Details and Calculations'!CI419</f>
        <v>0</v>
      </c>
      <c r="BA420" s="51">
        <f t="shared" si="192"/>
        <v>0</v>
      </c>
      <c r="BB420" s="52">
        <f>'Details and Calculations'!Y419</f>
        <v>2</v>
      </c>
      <c r="BC420" s="52">
        <f>'Details and Calculations'!AC419</f>
        <v>1</v>
      </c>
      <c r="BD420" s="52">
        <f>'Details and Calculations'!AK419</f>
        <v>2</v>
      </c>
      <c r="BE420" s="52">
        <f>'Details and Calculations'!AN419</f>
        <v>35000</v>
      </c>
      <c r="BF420" s="52">
        <f>'Details and Calculations'!AP419</f>
        <v>7</v>
      </c>
      <c r="BG420" s="52">
        <f>'Details and Calculations'!AT419</f>
        <v>14</v>
      </c>
      <c r="BH420" s="52">
        <f>'Details and Calculations'!AY419</f>
        <v>1</v>
      </c>
      <c r="BI420" s="52">
        <f>'Details and Calculations'!BB419</f>
        <v>35000</v>
      </c>
      <c r="BJ420" s="52" t="str">
        <f>'Details and Calculations'!BD419</f>
        <v xml:space="preserve"> </v>
      </c>
      <c r="BK420" s="52">
        <f>'Details and Calculations'!CA419</f>
        <v>1</v>
      </c>
      <c r="BL420" s="43">
        <f>'Details and Calculations'!AA419</f>
        <v>1</v>
      </c>
      <c r="BM420" s="43" t="str">
        <f>'Details and Calculations'!AB419</f>
        <v>Null</v>
      </c>
      <c r="BN420" s="43">
        <f>'Details and Calculations'!AD419</f>
        <v>2014</v>
      </c>
      <c r="BO420" s="43">
        <f>'Details and Calculations'!AJ419</f>
        <v>1</v>
      </c>
      <c r="BP420" s="43">
        <f>'Details and Calculations'!AL419</f>
        <v>2014</v>
      </c>
      <c r="BQ420" s="43">
        <f>'Details and Calculations'!AO419</f>
        <v>1</v>
      </c>
      <c r="BR420" s="43">
        <f>'Details and Calculations'!AQ419</f>
        <v>2014</v>
      </c>
      <c r="BS420" s="43">
        <f>'Details and Calculations'!AS419</f>
        <v>1</v>
      </c>
      <c r="BT420" s="43">
        <f>'Details and Calculations'!AV419</f>
        <v>2014</v>
      </c>
      <c r="BU420" s="43">
        <f>'Details and Calculations'!AX419</f>
        <v>1</v>
      </c>
      <c r="BV420" s="43">
        <f>'Details and Calculations'!AZ419</f>
        <v>2014</v>
      </c>
      <c r="BW420" s="43">
        <f>'Details and Calculations'!BC419</f>
        <v>0</v>
      </c>
      <c r="BX420" s="43" t="str">
        <f>'Details and Calculations'!BE419</f>
        <v xml:space="preserve"> </v>
      </c>
      <c r="BY420" s="43" t="str">
        <f>'Details and Calculations'!BG419</f>
        <v xml:space="preserve"> </v>
      </c>
      <c r="BZ420" s="43" t="str">
        <f>'Details and Calculations'!BH419</f>
        <v xml:space="preserve"> </v>
      </c>
      <c r="CA420" s="43">
        <f>'Details and Calculations'!BJ419</f>
        <v>0</v>
      </c>
      <c r="CB420" s="43" t="str">
        <f>'Details and Calculations'!BK419</f>
        <v/>
      </c>
      <c r="CC420" s="43" t="str">
        <f>'Details and Calculations'!BL419</f>
        <v xml:space="preserve"> </v>
      </c>
      <c r="CD420" s="43" t="str">
        <f>'Details and Calculations'!BN419</f>
        <v xml:space="preserve"> </v>
      </c>
      <c r="CE420" s="43" t="str">
        <f>'Details and Calculations'!BO419</f>
        <v xml:space="preserve"> </v>
      </c>
      <c r="CF420" s="43">
        <f>'Details and Calculations'!BZ419</f>
        <v>1</v>
      </c>
      <c r="CG420" s="43">
        <f>'Details and Calculations'!CB419</f>
        <v>2014</v>
      </c>
      <c r="CH420" s="31"/>
      <c r="CI420" s="53"/>
    </row>
    <row r="421" spans="1:87" x14ac:dyDescent="0.3">
      <c r="A421" s="43">
        <f>'Details and Calculations'!A420</f>
        <v>2017</v>
      </c>
      <c r="B421" s="43" t="str">
        <f>'Details and Calculations'!C420</f>
        <v>Rwanda</v>
      </c>
      <c r="C421" s="43" t="str">
        <f>'Details and Calculations'!D420</f>
        <v>Rulindo</v>
      </c>
      <c r="D421" s="43" t="str">
        <f>'Details and Calculations'!E420</f>
        <v>Rukozo</v>
      </c>
      <c r="E421" s="43" t="str">
        <f>'Details and Calculations'!F420</f>
        <v>Bwimo</v>
      </c>
      <c r="F421" s="43" t="str">
        <f>'Details and Calculations'!G420</f>
        <v>Gatwa</v>
      </c>
      <c r="G421" s="43" t="str">
        <f>'Details and Calculations'!H420</f>
        <v/>
      </c>
      <c r="H421" s="43" t="str">
        <f>'Details and Calculations'!I420</f>
        <v/>
      </c>
      <c r="I421" s="43" t="str">
        <f>'Details and Calculations'!J420</f>
        <v>Nyamagana</v>
      </c>
      <c r="J421" s="43">
        <f>'Details and Calculations'!K420</f>
        <v>850</v>
      </c>
      <c r="K421" s="43">
        <f>'Details and Calculations'!O420</f>
        <v>850</v>
      </c>
      <c r="L421" s="43">
        <f>'Details and Calculations'!P421</f>
        <v>6</v>
      </c>
      <c r="M421" s="43" t="str">
        <f>'Details and Calculations'!U420</f>
        <v>Piped Network -- Gravity Only</v>
      </c>
      <c r="N421" s="43">
        <f>'Details and Calculations'!V420</f>
        <v>2011</v>
      </c>
      <c r="O421" s="43" t="str">
        <f>'Details and Calculations'!W420</f>
        <v>Government And African Development Bank</v>
      </c>
      <c r="P421" s="43" t="str">
        <f>'Details and Calculations'!X420</f>
        <v>Spring</v>
      </c>
      <c r="Q421" s="44" t="str">
        <f t="shared" si="175"/>
        <v>Low Risk</v>
      </c>
      <c r="R421" s="44" t="str">
        <f t="shared" si="176"/>
        <v>Low Risk</v>
      </c>
      <c r="S421" s="45" t="str">
        <f t="shared" si="177"/>
        <v>Basic Level of Service</v>
      </c>
      <c r="T421" s="62" t="str">
        <f t="shared" si="174"/>
        <v>Medium Priority</v>
      </c>
      <c r="U421" s="46">
        <f t="shared" si="178"/>
        <v>5</v>
      </c>
      <c r="V421" s="28" t="str">
        <f t="shared" si="179"/>
        <v>Repair or Replace Components</v>
      </c>
      <c r="W421" s="47" t="str">
        <f t="shared" si="180"/>
        <v xml:space="preserve">Distribution  Line, </v>
      </c>
      <c r="X421" s="27" t="str">
        <f t="shared" si="181"/>
        <v>Create Plan To Repair or Replace Components</v>
      </c>
      <c r="Y421" s="48">
        <f t="shared" si="182"/>
        <v>28</v>
      </c>
      <c r="Z421" s="48">
        <f t="shared" si="183"/>
        <v>18</v>
      </c>
      <c r="AA421" s="48">
        <f t="shared" si="184"/>
        <v>24</v>
      </c>
      <c r="AB421" s="48">
        <f t="shared" si="185"/>
        <v>14</v>
      </c>
      <c r="AC421" s="48">
        <f t="shared" si="186"/>
        <v>24</v>
      </c>
      <c r="AD421" s="48" t="str">
        <f t="shared" si="187"/>
        <v xml:space="preserve"> </v>
      </c>
      <c r="AE421" s="48" t="str">
        <f t="shared" si="188"/>
        <v xml:space="preserve"> </v>
      </c>
      <c r="AF421" s="48" t="str">
        <f t="shared" si="189"/>
        <v xml:space="preserve"> </v>
      </c>
      <c r="AG421" s="49" t="str">
        <f t="shared" si="190"/>
        <v/>
      </c>
      <c r="AH421" s="48">
        <f t="shared" si="191"/>
        <v>14</v>
      </c>
      <c r="AI421" s="50">
        <f>'Details and Calculations'!AE420</f>
        <v>1</v>
      </c>
      <c r="AJ421" s="50">
        <f>'Details and Calculations'!AM420</f>
        <v>1</v>
      </c>
      <c r="AK421" s="50">
        <f>'Details and Calculations'!AR420</f>
        <v>1</v>
      </c>
      <c r="AL421" s="50">
        <f>'Details and Calculations'!AW420</f>
        <v>1</v>
      </c>
      <c r="AM421" s="50">
        <f>'Details and Calculations'!BA420</f>
        <v>2</v>
      </c>
      <c r="AN421" s="50" t="str">
        <f>'Details and Calculations'!BF420</f>
        <v xml:space="preserve"> </v>
      </c>
      <c r="AO421" s="50" t="str">
        <f>'Details and Calculations'!BI420</f>
        <v xml:space="preserve"> </v>
      </c>
      <c r="AP421" s="50" t="str">
        <f>'Details and Calculations'!BM420</f>
        <v xml:space="preserve"> </v>
      </c>
      <c r="AQ421" s="50" t="str">
        <f>'Details and Calculations'!BP420</f>
        <v xml:space="preserve"> </v>
      </c>
      <c r="AR421" s="50">
        <f>'Details and Calculations'!CC420</f>
        <v>1</v>
      </c>
      <c r="AS421" s="50">
        <f>'Details and Calculations'!CJ420</f>
        <v>2</v>
      </c>
      <c r="AT421" s="51">
        <f>'Details and Calculations'!T420</f>
        <v>1</v>
      </c>
      <c r="AU421" s="51">
        <f>'Details and Calculations'!Z420</f>
        <v>1</v>
      </c>
      <c r="AV421" s="51">
        <f>'Details and Calculations'!S420</f>
        <v>0</v>
      </c>
      <c r="AW421" s="51">
        <f>'Details and Calculations'!AI420</f>
        <v>1</v>
      </c>
      <c r="AX421" s="51">
        <f>'Details and Calculations'!BY420</f>
        <v>1</v>
      </c>
      <c r="AY421" s="51">
        <f>'Details and Calculations'!CG420</f>
        <v>0</v>
      </c>
      <c r="AZ421" s="51">
        <f>'Details and Calculations'!CI420</f>
        <v>1</v>
      </c>
      <c r="BA421" s="51">
        <f t="shared" si="192"/>
        <v>0</v>
      </c>
      <c r="BB421" s="52">
        <f>'Details and Calculations'!Y420</f>
        <v>2</v>
      </c>
      <c r="BC421" s="52">
        <f>'Details and Calculations'!AC420</f>
        <v>1</v>
      </c>
      <c r="BD421" s="52">
        <f>'Details and Calculations'!AK420</f>
        <v>2</v>
      </c>
      <c r="BE421" s="52">
        <f>'Details and Calculations'!AN420</f>
        <v>2100</v>
      </c>
      <c r="BF421" s="52">
        <f>'Details and Calculations'!AP420</f>
        <v>11</v>
      </c>
      <c r="BG421" s="52">
        <f>'Details and Calculations'!AT420</f>
        <v>15</v>
      </c>
      <c r="BH421" s="52">
        <f>'Details and Calculations'!AY420</f>
        <v>3</v>
      </c>
      <c r="BI421" s="52">
        <f>'Details and Calculations'!BB420</f>
        <v>37000</v>
      </c>
      <c r="BJ421" s="52" t="str">
        <f>'Details and Calculations'!BD420</f>
        <v xml:space="preserve"> </v>
      </c>
      <c r="BK421" s="52">
        <f>'Details and Calculations'!CA420</f>
        <v>29</v>
      </c>
      <c r="BL421" s="43">
        <f>'Details and Calculations'!AA420</f>
        <v>1</v>
      </c>
      <c r="BM421" s="43" t="str">
        <f>'Details and Calculations'!AB420</f>
        <v>"Springbox" --Intake Structure At A Spring</v>
      </c>
      <c r="BN421" s="43">
        <f>'Details and Calculations'!AD420</f>
        <v>2015</v>
      </c>
      <c r="BO421" s="43">
        <f>'Details and Calculations'!AJ420</f>
        <v>1</v>
      </c>
      <c r="BP421" s="43">
        <f>'Details and Calculations'!AL420</f>
        <v>2015</v>
      </c>
      <c r="BQ421" s="43">
        <f>'Details and Calculations'!AO420</f>
        <v>1</v>
      </c>
      <c r="BR421" s="43">
        <f>'Details and Calculations'!AQ420</f>
        <v>2011</v>
      </c>
      <c r="BS421" s="43">
        <f>'Details and Calculations'!AS420</f>
        <v>1</v>
      </c>
      <c r="BT421" s="43">
        <f>'Details and Calculations'!AV420</f>
        <v>2011</v>
      </c>
      <c r="BU421" s="43">
        <f>'Details and Calculations'!AX420</f>
        <v>1</v>
      </c>
      <c r="BV421" s="43">
        <f>'Details and Calculations'!AZ420</f>
        <v>2011</v>
      </c>
      <c r="BW421" s="43">
        <f>'Details and Calculations'!BC420</f>
        <v>0</v>
      </c>
      <c r="BX421" s="43" t="str">
        <f>'Details and Calculations'!BE420</f>
        <v xml:space="preserve"> </v>
      </c>
      <c r="BY421" s="43" t="str">
        <f>'Details and Calculations'!BG420</f>
        <v xml:space="preserve"> </v>
      </c>
      <c r="BZ421" s="43" t="str">
        <f>'Details and Calculations'!BH420</f>
        <v xml:space="preserve"> </v>
      </c>
      <c r="CA421" s="43">
        <f>'Details and Calculations'!BJ420</f>
        <v>0</v>
      </c>
      <c r="CB421" s="43" t="str">
        <f>'Details and Calculations'!BK420</f>
        <v/>
      </c>
      <c r="CC421" s="43" t="str">
        <f>'Details and Calculations'!BL420</f>
        <v xml:space="preserve"> </v>
      </c>
      <c r="CD421" s="43" t="str">
        <f>'Details and Calculations'!BN420</f>
        <v xml:space="preserve"> </v>
      </c>
      <c r="CE421" s="43" t="str">
        <f>'Details and Calculations'!BO420</f>
        <v xml:space="preserve"> </v>
      </c>
      <c r="CF421" s="43">
        <f>'Details and Calculations'!BZ420</f>
        <v>1</v>
      </c>
      <c r="CG421" s="43">
        <f>'Details and Calculations'!CB420</f>
        <v>2011</v>
      </c>
      <c r="CH421" s="31"/>
      <c r="CI421" s="53"/>
    </row>
    <row r="422" spans="1:87" x14ac:dyDescent="0.3">
      <c r="A422" s="43">
        <f>'Details and Calculations'!A421</f>
        <v>2017</v>
      </c>
      <c r="B422" s="43" t="str">
        <f>'Details and Calculations'!C421</f>
        <v>Rwanda</v>
      </c>
      <c r="C422" s="43" t="str">
        <f>'Details and Calculations'!D421</f>
        <v>Rulindo</v>
      </c>
      <c r="D422" s="43" t="str">
        <f>'Details and Calculations'!E421</f>
        <v>Base</v>
      </c>
      <c r="E422" s="43" t="str">
        <f>'Details and Calculations'!F421</f>
        <v>Gitare</v>
      </c>
      <c r="F422" s="43" t="str">
        <f>'Details and Calculations'!G421</f>
        <v>Gisiza</v>
      </c>
      <c r="G422" s="43" t="str">
        <f>'Details and Calculations'!H421</f>
        <v/>
      </c>
      <c r="H422" s="43" t="str">
        <f>'Details and Calculations'!I421</f>
        <v/>
      </c>
      <c r="I422" s="43" t="str">
        <f>'Details and Calculations'!J421</f>
        <v>Rwicanyoni</v>
      </c>
      <c r="J422" s="43">
        <f>'Details and Calculations'!K421</f>
        <v>116</v>
      </c>
      <c r="K422" s="43">
        <f>'Details and Calculations'!O421</f>
        <v>110</v>
      </c>
      <c r="L422" s="43">
        <f>'Details and Calculations'!P422</f>
        <v>58</v>
      </c>
      <c r="M422" s="43" t="str">
        <f>'Details and Calculations'!U421</f>
        <v>Piped Network -- Gravity Only</v>
      </c>
      <c r="N422" s="43">
        <f>'Details and Calculations'!V421</f>
        <v>2016</v>
      </c>
      <c r="O422" s="43" t="str">
        <f>'Details and Calculations'!W421</f>
        <v>Governement (District, Wasac) And Water For People</v>
      </c>
      <c r="P422" s="43" t="str">
        <f>'Details and Calculations'!X421</f>
        <v>Spring</v>
      </c>
      <c r="Q422" s="44" t="str">
        <f t="shared" si="175"/>
        <v>Low Risk</v>
      </c>
      <c r="R422" s="44" t="str">
        <f t="shared" si="176"/>
        <v>Low Risk</v>
      </c>
      <c r="S422" s="45" t="str">
        <f t="shared" si="177"/>
        <v>High Level of Service</v>
      </c>
      <c r="T422" s="62" t="str">
        <f t="shared" si="174"/>
        <v>Low Priority</v>
      </c>
      <c r="U422" s="46">
        <f t="shared" si="178"/>
        <v>8</v>
      </c>
      <c r="V422" s="28" t="str">
        <f t="shared" si="179"/>
        <v>Perform Routine Preventative Maintenance</v>
      </c>
      <c r="W422" s="47" t="str">
        <f t="shared" si="180"/>
        <v/>
      </c>
      <c r="X422" s="27" t="str">
        <f t="shared" si="181"/>
        <v>Maintain O&amp;M and Routine Monitoring</v>
      </c>
      <c r="Y422" s="48">
        <f t="shared" si="182"/>
        <v>29</v>
      </c>
      <c r="Z422" s="48">
        <f t="shared" si="183"/>
        <v>19</v>
      </c>
      <c r="AA422" s="48">
        <f t="shared" si="184"/>
        <v>29</v>
      </c>
      <c r="AB422" s="48" t="str">
        <f t="shared" si="185"/>
        <v xml:space="preserve"> </v>
      </c>
      <c r="AC422" s="48" t="str">
        <f t="shared" si="186"/>
        <v xml:space="preserve"> </v>
      </c>
      <c r="AD422" s="48" t="str">
        <f t="shared" si="187"/>
        <v xml:space="preserve"> </v>
      </c>
      <c r="AE422" s="48" t="str">
        <f t="shared" si="188"/>
        <v xml:space="preserve"> </v>
      </c>
      <c r="AF422" s="48" t="str">
        <f t="shared" si="189"/>
        <v xml:space="preserve"> </v>
      </c>
      <c r="AG422" s="49" t="str">
        <f t="shared" si="190"/>
        <v/>
      </c>
      <c r="AH422" s="48">
        <f t="shared" si="191"/>
        <v>19</v>
      </c>
      <c r="AI422" s="50">
        <f>'Details and Calculations'!AE421</f>
        <v>1</v>
      </c>
      <c r="AJ422" s="50">
        <f>'Details and Calculations'!AM421</f>
        <v>1</v>
      </c>
      <c r="AK422" s="50">
        <f>'Details and Calculations'!AR421</f>
        <v>1</v>
      </c>
      <c r="AL422" s="50" t="str">
        <f>'Details and Calculations'!AW421</f>
        <v xml:space="preserve"> </v>
      </c>
      <c r="AM422" s="50" t="str">
        <f>'Details and Calculations'!BA421</f>
        <v xml:space="preserve"> </v>
      </c>
      <c r="AN422" s="50" t="str">
        <f>'Details and Calculations'!BF421</f>
        <v xml:space="preserve"> </v>
      </c>
      <c r="AO422" s="50" t="str">
        <f>'Details and Calculations'!BI421</f>
        <v xml:space="preserve"> </v>
      </c>
      <c r="AP422" s="50" t="str">
        <f>'Details and Calculations'!BM421</f>
        <v xml:space="preserve"> </v>
      </c>
      <c r="AQ422" s="50" t="str">
        <f>'Details and Calculations'!BP421</f>
        <v xml:space="preserve"> </v>
      </c>
      <c r="AR422" s="50">
        <f>'Details and Calculations'!CC421</f>
        <v>1</v>
      </c>
      <c r="AS422" s="50">
        <f>'Details and Calculations'!CJ421</f>
        <v>1</v>
      </c>
      <c r="AT422" s="51">
        <f>'Details and Calculations'!T421</f>
        <v>1</v>
      </c>
      <c r="AU422" s="51">
        <f>'Details and Calculations'!Z421</f>
        <v>1</v>
      </c>
      <c r="AV422" s="51">
        <f>'Details and Calculations'!S421</f>
        <v>1</v>
      </c>
      <c r="AW422" s="51">
        <f>'Details and Calculations'!AI421</f>
        <v>1</v>
      </c>
      <c r="AX422" s="51">
        <f>'Details and Calculations'!BY421</f>
        <v>1</v>
      </c>
      <c r="AY422" s="51">
        <f>'Details and Calculations'!CG421</f>
        <v>1</v>
      </c>
      <c r="AZ422" s="51">
        <f>'Details and Calculations'!CI421</f>
        <v>1</v>
      </c>
      <c r="BA422" s="51">
        <f t="shared" si="192"/>
        <v>1</v>
      </c>
      <c r="BB422" s="52">
        <f>'Details and Calculations'!Y421</f>
        <v>2</v>
      </c>
      <c r="BC422" s="52">
        <f>'Details and Calculations'!AC421</f>
        <v>2</v>
      </c>
      <c r="BD422" s="52">
        <f>'Details and Calculations'!AK421</f>
        <v>1</v>
      </c>
      <c r="BE422" s="52">
        <f>'Details and Calculations'!AN421</f>
        <v>8600</v>
      </c>
      <c r="BF422" s="52">
        <f>'Details and Calculations'!AP421</f>
        <v>3</v>
      </c>
      <c r="BG422" s="52" t="str">
        <f>'Details and Calculations'!AT421</f>
        <v xml:space="preserve"> </v>
      </c>
      <c r="BH422" s="52" t="str">
        <f>'Details and Calculations'!AY421</f>
        <v xml:space="preserve"> </v>
      </c>
      <c r="BI422" s="52" t="str">
        <f>'Details and Calculations'!BB421</f>
        <v xml:space="preserve"> </v>
      </c>
      <c r="BJ422" s="52" t="str">
        <f>'Details and Calculations'!BD421</f>
        <v xml:space="preserve"> </v>
      </c>
      <c r="BK422" s="52">
        <f>'Details and Calculations'!CA421</f>
        <v>2</v>
      </c>
      <c r="BL422" s="43">
        <f>'Details and Calculations'!AA421</f>
        <v>1</v>
      </c>
      <c r="BM422" s="43" t="str">
        <f>'Details and Calculations'!AB421</f>
        <v>"Springbox" --Intake Structure At A Spring</v>
      </c>
      <c r="BN422" s="43">
        <f>'Details and Calculations'!AD421</f>
        <v>2016</v>
      </c>
      <c r="BO422" s="43">
        <f>'Details and Calculations'!AJ421</f>
        <v>1</v>
      </c>
      <c r="BP422" s="43">
        <f>'Details and Calculations'!AL421</f>
        <v>2016</v>
      </c>
      <c r="BQ422" s="43">
        <f>'Details and Calculations'!AO421</f>
        <v>1</v>
      </c>
      <c r="BR422" s="43">
        <f>'Details and Calculations'!AQ421</f>
        <v>2016</v>
      </c>
      <c r="BS422" s="43">
        <f>'Details and Calculations'!AS421</f>
        <v>0</v>
      </c>
      <c r="BT422" s="43" t="str">
        <f>'Details and Calculations'!AV421</f>
        <v xml:space="preserve"> </v>
      </c>
      <c r="BU422" s="43">
        <f>'Details and Calculations'!AX421</f>
        <v>0</v>
      </c>
      <c r="BV422" s="43" t="str">
        <f>'Details and Calculations'!AZ421</f>
        <v xml:space="preserve"> </v>
      </c>
      <c r="BW422" s="43">
        <f>'Details and Calculations'!BC421</f>
        <v>0</v>
      </c>
      <c r="BX422" s="43" t="str">
        <f>'Details and Calculations'!BE421</f>
        <v xml:space="preserve"> </v>
      </c>
      <c r="BY422" s="43" t="str">
        <f>'Details and Calculations'!BG421</f>
        <v xml:space="preserve"> </v>
      </c>
      <c r="BZ422" s="43" t="str">
        <f>'Details and Calculations'!BH421</f>
        <v xml:space="preserve"> </v>
      </c>
      <c r="CA422" s="43">
        <f>'Details and Calculations'!BJ421</f>
        <v>0</v>
      </c>
      <c r="CB422" s="43" t="str">
        <f>'Details and Calculations'!BK421</f>
        <v/>
      </c>
      <c r="CC422" s="43" t="str">
        <f>'Details and Calculations'!BL421</f>
        <v xml:space="preserve"> </v>
      </c>
      <c r="CD422" s="43" t="str">
        <f>'Details and Calculations'!BN421</f>
        <v xml:space="preserve"> </v>
      </c>
      <c r="CE422" s="43" t="str">
        <f>'Details and Calculations'!BO421</f>
        <v xml:space="preserve"> </v>
      </c>
      <c r="CF422" s="43">
        <f>'Details and Calculations'!BZ421</f>
        <v>1</v>
      </c>
      <c r="CG422" s="43">
        <f>'Details and Calculations'!CB421</f>
        <v>2016</v>
      </c>
      <c r="CH422" s="31"/>
      <c r="CI422" s="53"/>
    </row>
    <row r="423" spans="1:87" x14ac:dyDescent="0.3">
      <c r="A423" s="43">
        <f>'Details and Calculations'!A422</f>
        <v>2017</v>
      </c>
      <c r="B423" s="43" t="str">
        <f>'Details and Calculations'!C422</f>
        <v>Rwanda</v>
      </c>
      <c r="C423" s="43" t="str">
        <f>'Details and Calculations'!D422</f>
        <v>Rulindo</v>
      </c>
      <c r="D423" s="43" t="str">
        <f>'Details and Calculations'!E422</f>
        <v>Shyorongi</v>
      </c>
      <c r="E423" s="43" t="str">
        <f>'Details and Calculations'!F422</f>
        <v>Rutonde</v>
      </c>
      <c r="F423" s="43" t="str">
        <f>'Details and Calculations'!G422</f>
        <v>Bugarura</v>
      </c>
      <c r="G423" s="43" t="str">
        <f>'Details and Calculations'!H422</f>
        <v/>
      </c>
      <c r="H423" s="43" t="str">
        <f>'Details and Calculations'!I422</f>
        <v/>
      </c>
      <c r="I423" s="43" t="str">
        <f>'Details and Calculations'!J422</f>
        <v>kirikumuryango network</v>
      </c>
      <c r="J423" s="43">
        <f>'Details and Calculations'!K422</f>
        <v>119</v>
      </c>
      <c r="K423" s="43">
        <f>'Details and Calculations'!O422</f>
        <v>61</v>
      </c>
      <c r="L423" s="43">
        <f>'Details and Calculations'!P423</f>
        <v>111</v>
      </c>
      <c r="M423" s="43" t="str">
        <f>'Details and Calculations'!U422</f>
        <v>Piped Network -- Gravity Only</v>
      </c>
      <c r="N423" s="43">
        <f>'Details and Calculations'!V422</f>
        <v>2013</v>
      </c>
      <c r="O423" s="43" t="str">
        <f>'Details and Calculations'!W422</f>
        <v>Governement (District, Wasac) And Water For People</v>
      </c>
      <c r="P423" s="43" t="str">
        <f>'Details and Calculations'!X422</f>
        <v>Spring</v>
      </c>
      <c r="Q423" s="44" t="str">
        <f t="shared" si="175"/>
        <v>Low Risk</v>
      </c>
      <c r="R423" s="44" t="str">
        <f t="shared" si="176"/>
        <v>Low Risk</v>
      </c>
      <c r="S423" s="45" t="str">
        <f t="shared" si="177"/>
        <v>High Level of Service</v>
      </c>
      <c r="T423" s="62" t="str">
        <f t="shared" si="174"/>
        <v>Low Priority</v>
      </c>
      <c r="U423" s="46">
        <f t="shared" si="178"/>
        <v>8</v>
      </c>
      <c r="V423" s="28" t="str">
        <f t="shared" si="179"/>
        <v>Perform Routine Preventative Maintenance</v>
      </c>
      <c r="W423" s="47" t="str">
        <f t="shared" si="180"/>
        <v/>
      </c>
      <c r="X423" s="27" t="str">
        <f t="shared" si="181"/>
        <v>Maintain O&amp;M and Routine Monitoring</v>
      </c>
      <c r="Y423" s="48">
        <f t="shared" si="182"/>
        <v>26</v>
      </c>
      <c r="Z423" s="48">
        <f t="shared" si="183"/>
        <v>16</v>
      </c>
      <c r="AA423" s="48">
        <f t="shared" si="184"/>
        <v>26</v>
      </c>
      <c r="AB423" s="48">
        <f t="shared" si="185"/>
        <v>16</v>
      </c>
      <c r="AC423" s="48">
        <f t="shared" si="186"/>
        <v>26</v>
      </c>
      <c r="AD423" s="48" t="str">
        <f t="shared" si="187"/>
        <v xml:space="preserve"> </v>
      </c>
      <c r="AE423" s="48" t="str">
        <f t="shared" si="188"/>
        <v xml:space="preserve"> </v>
      </c>
      <c r="AF423" s="48" t="str">
        <f t="shared" si="189"/>
        <v xml:space="preserve"> </v>
      </c>
      <c r="AG423" s="49" t="str">
        <f t="shared" si="190"/>
        <v/>
      </c>
      <c r="AH423" s="48">
        <f t="shared" si="191"/>
        <v>16</v>
      </c>
      <c r="AI423" s="50">
        <f>'Details and Calculations'!AE422</f>
        <v>1</v>
      </c>
      <c r="AJ423" s="50">
        <f>'Details and Calculations'!AM422</f>
        <v>1</v>
      </c>
      <c r="AK423" s="50">
        <f>'Details and Calculations'!AR422</f>
        <v>1</v>
      </c>
      <c r="AL423" s="50">
        <f>'Details and Calculations'!AW422</f>
        <v>1</v>
      </c>
      <c r="AM423" s="50">
        <f>'Details and Calculations'!BA422</f>
        <v>1</v>
      </c>
      <c r="AN423" s="50" t="str">
        <f>'Details and Calculations'!BF422</f>
        <v xml:space="preserve"> </v>
      </c>
      <c r="AO423" s="50" t="str">
        <f>'Details and Calculations'!BI422</f>
        <v xml:space="preserve"> </v>
      </c>
      <c r="AP423" s="50" t="str">
        <f>'Details and Calculations'!BM422</f>
        <v xml:space="preserve"> </v>
      </c>
      <c r="AQ423" s="50" t="str">
        <f>'Details and Calculations'!BP422</f>
        <v xml:space="preserve"> </v>
      </c>
      <c r="AR423" s="50">
        <f>'Details and Calculations'!CC422</f>
        <v>1</v>
      </c>
      <c r="AS423" s="50">
        <f>'Details and Calculations'!CJ422</f>
        <v>1</v>
      </c>
      <c r="AT423" s="51">
        <f>'Details and Calculations'!T422</f>
        <v>1</v>
      </c>
      <c r="AU423" s="51">
        <f>'Details and Calculations'!Z422</f>
        <v>1</v>
      </c>
      <c r="AV423" s="51">
        <f>'Details and Calculations'!S422</f>
        <v>1</v>
      </c>
      <c r="AW423" s="51">
        <f>'Details and Calculations'!AI422</f>
        <v>1</v>
      </c>
      <c r="AX423" s="51">
        <f>'Details and Calculations'!BY422</f>
        <v>1</v>
      </c>
      <c r="AY423" s="51">
        <f>'Details and Calculations'!CG422</f>
        <v>1</v>
      </c>
      <c r="AZ423" s="51">
        <f>'Details and Calculations'!CI422</f>
        <v>1</v>
      </c>
      <c r="BA423" s="51">
        <f t="shared" si="192"/>
        <v>1</v>
      </c>
      <c r="BB423" s="52">
        <f>'Details and Calculations'!Y422</f>
        <v>1</v>
      </c>
      <c r="BC423" s="52">
        <f>'Details and Calculations'!AC422</f>
        <v>1</v>
      </c>
      <c r="BD423" s="52">
        <f>'Details and Calculations'!AK422</f>
        <v>1</v>
      </c>
      <c r="BE423" s="52">
        <f>'Details and Calculations'!AN422</f>
        <v>500</v>
      </c>
      <c r="BF423" s="52">
        <f>'Details and Calculations'!AP422</f>
        <v>17</v>
      </c>
      <c r="BG423" s="52">
        <f>'Details and Calculations'!AT422</f>
        <v>6</v>
      </c>
      <c r="BH423" s="52">
        <f>'Details and Calculations'!AY422</f>
        <v>2</v>
      </c>
      <c r="BI423" s="52">
        <f>'Details and Calculations'!BB422</f>
        <v>3500</v>
      </c>
      <c r="BJ423" s="52" t="str">
        <f>'Details and Calculations'!BD422</f>
        <v xml:space="preserve"> </v>
      </c>
      <c r="BK423" s="52">
        <f>'Details and Calculations'!CA422</f>
        <v>1</v>
      </c>
      <c r="BL423" s="43">
        <f>'Details and Calculations'!AA422</f>
        <v>1</v>
      </c>
      <c r="BM423" s="43" t="str">
        <f>'Details and Calculations'!AB422</f>
        <v>"Springbox" --Intake Structure At A Spring</v>
      </c>
      <c r="BN423" s="43">
        <f>'Details and Calculations'!AD422</f>
        <v>2013</v>
      </c>
      <c r="BO423" s="43">
        <f>'Details and Calculations'!AJ422</f>
        <v>1</v>
      </c>
      <c r="BP423" s="43">
        <f>'Details and Calculations'!AL422</f>
        <v>2013</v>
      </c>
      <c r="BQ423" s="43">
        <f>'Details and Calculations'!AO422</f>
        <v>1</v>
      </c>
      <c r="BR423" s="43">
        <f>'Details and Calculations'!AQ422</f>
        <v>2013</v>
      </c>
      <c r="BS423" s="43">
        <f>'Details and Calculations'!AS422</f>
        <v>1</v>
      </c>
      <c r="BT423" s="43">
        <f>'Details and Calculations'!AV422</f>
        <v>2013</v>
      </c>
      <c r="BU423" s="43">
        <f>'Details and Calculations'!AX422</f>
        <v>1</v>
      </c>
      <c r="BV423" s="43">
        <f>'Details and Calculations'!AZ422</f>
        <v>2013</v>
      </c>
      <c r="BW423" s="43">
        <f>'Details and Calculations'!BC422</f>
        <v>0</v>
      </c>
      <c r="BX423" s="43" t="str">
        <f>'Details and Calculations'!BE422</f>
        <v xml:space="preserve"> </v>
      </c>
      <c r="BY423" s="43" t="str">
        <f>'Details and Calculations'!BG422</f>
        <v xml:space="preserve"> </v>
      </c>
      <c r="BZ423" s="43" t="str">
        <f>'Details and Calculations'!BH422</f>
        <v xml:space="preserve"> </v>
      </c>
      <c r="CA423" s="43">
        <f>'Details and Calculations'!BJ422</f>
        <v>0</v>
      </c>
      <c r="CB423" s="43" t="str">
        <f>'Details and Calculations'!BK422</f>
        <v/>
      </c>
      <c r="CC423" s="43" t="str">
        <f>'Details and Calculations'!BL422</f>
        <v xml:space="preserve"> </v>
      </c>
      <c r="CD423" s="43" t="str">
        <f>'Details and Calculations'!BN422</f>
        <v xml:space="preserve"> </v>
      </c>
      <c r="CE423" s="43" t="str">
        <f>'Details and Calculations'!BO422</f>
        <v xml:space="preserve"> </v>
      </c>
      <c r="CF423" s="43">
        <f>'Details and Calculations'!BZ422</f>
        <v>1</v>
      </c>
      <c r="CG423" s="43">
        <f>'Details and Calculations'!CB422</f>
        <v>2013</v>
      </c>
      <c r="CH423" s="31"/>
      <c r="CI423" s="53"/>
    </row>
    <row r="424" spans="1:87" x14ac:dyDescent="0.3">
      <c r="A424" s="43">
        <f>'Details and Calculations'!A423</f>
        <v>2017</v>
      </c>
      <c r="B424" s="43" t="str">
        <f>'Details and Calculations'!C423</f>
        <v>Rwanda</v>
      </c>
      <c r="C424" s="43" t="str">
        <f>'Details and Calculations'!D423</f>
        <v>Rulindo</v>
      </c>
      <c r="D424" s="43" t="str">
        <f>'Details and Calculations'!E423</f>
        <v>Mbogo</v>
      </c>
      <c r="E424" s="43" t="str">
        <f>'Details and Calculations'!F423</f>
        <v>Rurenge</v>
      </c>
      <c r="F424" s="43" t="str">
        <f>'Details and Calculations'!G423</f>
        <v>Gicumbi</v>
      </c>
      <c r="G424" s="43" t="str">
        <f>'Details and Calculations'!H423</f>
        <v/>
      </c>
      <c r="H424" s="43" t="str">
        <f>'Details and Calculations'!I423</f>
        <v/>
      </c>
      <c r="I424" s="43" t="str">
        <f>'Details and Calculations'!J423</f>
        <v>Musenge Network</v>
      </c>
      <c r="J424" s="43">
        <f>'Details and Calculations'!K423</f>
        <v>141</v>
      </c>
      <c r="K424" s="43">
        <f>'Details and Calculations'!O423</f>
        <v>30</v>
      </c>
      <c r="L424" s="43">
        <f>'Details and Calculations'!P424</f>
        <v>255</v>
      </c>
      <c r="M424" s="43" t="str">
        <f>'Details and Calculations'!U423</f>
        <v>Piped Network With Pump</v>
      </c>
      <c r="N424" s="43">
        <f>'Details and Calculations'!V423</f>
        <v>2014</v>
      </c>
      <c r="O424" s="43" t="str">
        <f>'Details and Calculations'!W423</f>
        <v/>
      </c>
      <c r="P424" s="43" t="str">
        <f>'Details and Calculations'!X423</f>
        <v>Spring</v>
      </c>
      <c r="Q424" s="44" t="str">
        <f t="shared" si="175"/>
        <v>Low Risk</v>
      </c>
      <c r="R424" s="44" t="str">
        <f t="shared" si="176"/>
        <v>Medium Risk</v>
      </c>
      <c r="S424" s="45" t="str">
        <f t="shared" si="177"/>
        <v>High Level of Service</v>
      </c>
      <c r="T424" s="62" t="str">
        <f t="shared" si="174"/>
        <v>Low Priority</v>
      </c>
      <c r="U424" s="46">
        <f t="shared" si="178"/>
        <v>8</v>
      </c>
      <c r="V424" s="28" t="str">
        <f t="shared" si="179"/>
        <v>Repair or Replace Components</v>
      </c>
      <c r="W424" s="47" t="str">
        <f t="shared" si="180"/>
        <v xml:space="preserve">Other Concrete Structures Distribution  Line, Pump, </v>
      </c>
      <c r="X424" s="27" t="str">
        <f t="shared" si="181"/>
        <v>Create Plan To Repair or Replace Components</v>
      </c>
      <c r="Y424" s="48">
        <f t="shared" si="182"/>
        <v>27</v>
      </c>
      <c r="Z424" s="48">
        <f t="shared" si="183"/>
        <v>17</v>
      </c>
      <c r="AA424" s="48">
        <f t="shared" si="184"/>
        <v>27</v>
      </c>
      <c r="AB424" s="48">
        <f t="shared" si="185"/>
        <v>17</v>
      </c>
      <c r="AC424" s="48">
        <f t="shared" si="186"/>
        <v>27</v>
      </c>
      <c r="AD424" s="48">
        <f t="shared" si="187"/>
        <v>4</v>
      </c>
      <c r="AE424" s="48">
        <f t="shared" si="188"/>
        <v>17</v>
      </c>
      <c r="AF424" s="48" t="str">
        <f t="shared" si="189"/>
        <v xml:space="preserve"> </v>
      </c>
      <c r="AG424" s="49" t="str">
        <f t="shared" si="190"/>
        <v/>
      </c>
      <c r="AH424" s="48">
        <f t="shared" si="191"/>
        <v>17</v>
      </c>
      <c r="AI424" s="50">
        <f>'Details and Calculations'!AE423</f>
        <v>1</v>
      </c>
      <c r="AJ424" s="50">
        <f>'Details and Calculations'!AM423</f>
        <v>1</v>
      </c>
      <c r="AK424" s="50">
        <f>'Details and Calculations'!AR423</f>
        <v>1</v>
      </c>
      <c r="AL424" s="50">
        <f>'Details and Calculations'!AW423</f>
        <v>2</v>
      </c>
      <c r="AM424" s="50">
        <f>'Details and Calculations'!BA423</f>
        <v>2</v>
      </c>
      <c r="AN424" s="50">
        <f>'Details and Calculations'!BF423</f>
        <v>2</v>
      </c>
      <c r="AO424" s="50">
        <f>'Details and Calculations'!BI423</f>
        <v>1</v>
      </c>
      <c r="AP424" s="50" t="str">
        <f>'Details and Calculations'!BM423</f>
        <v xml:space="preserve"> </v>
      </c>
      <c r="AQ424" s="50" t="str">
        <f>'Details and Calculations'!BP423</f>
        <v xml:space="preserve"> </v>
      </c>
      <c r="AR424" s="50">
        <f>'Details and Calculations'!CC423</f>
        <v>1</v>
      </c>
      <c r="AS424" s="50">
        <f>'Details and Calculations'!CJ423</f>
        <v>1</v>
      </c>
      <c r="AT424" s="51">
        <f>'Details and Calculations'!T423</f>
        <v>1</v>
      </c>
      <c r="AU424" s="51">
        <f>'Details and Calculations'!Z423</f>
        <v>1</v>
      </c>
      <c r="AV424" s="51">
        <f>'Details and Calculations'!S423</f>
        <v>1</v>
      </c>
      <c r="AW424" s="51">
        <f>'Details and Calculations'!AI423</f>
        <v>1</v>
      </c>
      <c r="AX424" s="51">
        <f>'Details and Calculations'!BY423</f>
        <v>1</v>
      </c>
      <c r="AY424" s="51">
        <f>'Details and Calculations'!CG423</f>
        <v>1</v>
      </c>
      <c r="AZ424" s="51">
        <f>'Details and Calculations'!CI423</f>
        <v>1</v>
      </c>
      <c r="BA424" s="51">
        <f t="shared" si="192"/>
        <v>1</v>
      </c>
      <c r="BB424" s="52">
        <f>'Details and Calculations'!Y423</f>
        <v>1</v>
      </c>
      <c r="BC424" s="52">
        <f>'Details and Calculations'!AC423</f>
        <v>1</v>
      </c>
      <c r="BD424" s="52">
        <f>'Details and Calculations'!AK423</f>
        <v>1</v>
      </c>
      <c r="BE424" s="52">
        <f>'Details and Calculations'!AN423</f>
        <v>3000</v>
      </c>
      <c r="BF424" s="52">
        <f>'Details and Calculations'!AP423</f>
        <v>16</v>
      </c>
      <c r="BG424" s="52">
        <f>'Details and Calculations'!AT423</f>
        <v>8</v>
      </c>
      <c r="BH424" s="52">
        <f>'Details and Calculations'!AY423</f>
        <v>3</v>
      </c>
      <c r="BI424" s="52">
        <f>'Details and Calculations'!BB423</f>
        <v>20000</v>
      </c>
      <c r="BJ424" s="52">
        <f>'Details and Calculations'!BD423</f>
        <v>2</v>
      </c>
      <c r="BK424" s="52">
        <f>'Details and Calculations'!CA423</f>
        <v>28</v>
      </c>
      <c r="BL424" s="43">
        <f>'Details and Calculations'!AA423</f>
        <v>1</v>
      </c>
      <c r="BM424" s="43" t="str">
        <f>'Details and Calculations'!AB423</f>
        <v>"Springbox" --Intake Structure At A Spring</v>
      </c>
      <c r="BN424" s="43">
        <f>'Details and Calculations'!AD423</f>
        <v>2014</v>
      </c>
      <c r="BO424" s="43">
        <f>'Details and Calculations'!AJ423</f>
        <v>1</v>
      </c>
      <c r="BP424" s="43">
        <f>'Details and Calculations'!AL423</f>
        <v>2014</v>
      </c>
      <c r="BQ424" s="43">
        <f>'Details and Calculations'!AO423</f>
        <v>1</v>
      </c>
      <c r="BR424" s="43">
        <f>'Details and Calculations'!AQ423</f>
        <v>2014</v>
      </c>
      <c r="BS424" s="43">
        <f>'Details and Calculations'!AS423</f>
        <v>1</v>
      </c>
      <c r="BT424" s="43">
        <f>'Details and Calculations'!AV423</f>
        <v>2014</v>
      </c>
      <c r="BU424" s="43">
        <f>'Details and Calculations'!AX423</f>
        <v>1</v>
      </c>
      <c r="BV424" s="43">
        <f>'Details and Calculations'!AZ423</f>
        <v>2014</v>
      </c>
      <c r="BW424" s="43">
        <f>'Details and Calculations'!BC423</f>
        <v>1</v>
      </c>
      <c r="BX424" s="43">
        <f>'Details and Calculations'!BE423</f>
        <v>2014</v>
      </c>
      <c r="BY424" s="43">
        <f>'Details and Calculations'!BG423</f>
        <v>1</v>
      </c>
      <c r="BZ424" s="43">
        <f>'Details and Calculations'!BH423</f>
        <v>2014</v>
      </c>
      <c r="CA424" s="43">
        <f>'Details and Calculations'!BJ423</f>
        <v>0</v>
      </c>
      <c r="CB424" s="43" t="str">
        <f>'Details and Calculations'!BK423</f>
        <v/>
      </c>
      <c r="CC424" s="43" t="str">
        <f>'Details and Calculations'!BL423</f>
        <v xml:space="preserve"> </v>
      </c>
      <c r="CD424" s="43" t="str">
        <f>'Details and Calculations'!BN423</f>
        <v xml:space="preserve"> </v>
      </c>
      <c r="CE424" s="43" t="str">
        <f>'Details and Calculations'!BO423</f>
        <v xml:space="preserve"> </v>
      </c>
      <c r="CF424" s="43">
        <f>'Details and Calculations'!BZ423</f>
        <v>1</v>
      </c>
      <c r="CG424" s="43">
        <f>'Details and Calculations'!CB423</f>
        <v>2014</v>
      </c>
      <c r="CH424" s="31"/>
      <c r="CI424" s="53"/>
    </row>
    <row r="425" spans="1:87" x14ac:dyDescent="0.3">
      <c r="A425" s="43">
        <f>'Details and Calculations'!A424</f>
        <v>2017</v>
      </c>
      <c r="B425" s="43" t="str">
        <f>'Details and Calculations'!C424</f>
        <v>Rwanda</v>
      </c>
      <c r="C425" s="43" t="str">
        <f>'Details and Calculations'!D424</f>
        <v>Rulindo</v>
      </c>
      <c r="D425" s="43" t="str">
        <f>'Details and Calculations'!E424</f>
        <v>Masoro</v>
      </c>
      <c r="E425" s="43" t="str">
        <f>'Details and Calculations'!F424</f>
        <v>Kivugiza</v>
      </c>
      <c r="F425" s="43" t="str">
        <f>'Details and Calculations'!G424</f>
        <v>Nyarurembo</v>
      </c>
      <c r="G425" s="43" t="str">
        <f>'Details and Calculations'!H424</f>
        <v/>
      </c>
      <c r="H425" s="43" t="str">
        <f>'Details and Calculations'!I424</f>
        <v/>
      </c>
      <c r="I425" s="43" t="str">
        <f>'Details and Calculations'!J424</f>
        <v>Mutagata motorised network</v>
      </c>
      <c r="J425" s="43">
        <f>'Details and Calculations'!K424</f>
        <v>325</v>
      </c>
      <c r="K425" s="43">
        <f>'Details and Calculations'!O424</f>
        <v>70</v>
      </c>
      <c r="L425" s="43">
        <f>'Details and Calculations'!P425</f>
        <v>11</v>
      </c>
      <c r="M425" s="43" t="str">
        <f>'Details and Calculations'!U424</f>
        <v>Piped Network With Pump</v>
      </c>
      <c r="N425" s="43">
        <f>'Details and Calculations'!V424</f>
        <v>1987</v>
      </c>
      <c r="O425" s="43" t="str">
        <f>'Details and Calculations'!W424</f>
        <v>Governement (District, Wasac) And Water For People</v>
      </c>
      <c r="P425" s="43" t="str">
        <f>'Details and Calculations'!X424</f>
        <v>Spring</v>
      </c>
      <c r="Q425" s="44" t="str">
        <f t="shared" si="175"/>
        <v>Low Risk</v>
      </c>
      <c r="R425" s="44" t="str">
        <f t="shared" si="176"/>
        <v>Low Risk</v>
      </c>
      <c r="S425" s="45" t="str">
        <f t="shared" si="177"/>
        <v>Intermediate Level of Service</v>
      </c>
      <c r="T425" s="62" t="str">
        <f t="shared" si="174"/>
        <v>Low Priority</v>
      </c>
      <c r="U425" s="46">
        <f t="shared" si="178"/>
        <v>7</v>
      </c>
      <c r="V425" s="28" t="str">
        <f t="shared" si="179"/>
        <v>Perform Routine Preventative Maintenance</v>
      </c>
      <c r="W425" s="47" t="str">
        <f t="shared" si="180"/>
        <v/>
      </c>
      <c r="X425" s="27" t="str">
        <f t="shared" si="181"/>
        <v>Maintain O&amp;M and Routine Monitoring</v>
      </c>
      <c r="Y425" s="48">
        <f t="shared" si="182"/>
        <v>20</v>
      </c>
      <c r="Z425" s="48">
        <f t="shared" si="183"/>
        <v>19</v>
      </c>
      <c r="AA425" s="48">
        <f t="shared" si="184"/>
        <v>29</v>
      </c>
      <c r="AB425" s="48">
        <f t="shared" si="185"/>
        <v>19</v>
      </c>
      <c r="AC425" s="48">
        <f t="shared" si="186"/>
        <v>29</v>
      </c>
      <c r="AD425" s="48">
        <f t="shared" si="187"/>
        <v>7</v>
      </c>
      <c r="AE425" s="48">
        <f t="shared" si="188"/>
        <v>19</v>
      </c>
      <c r="AF425" s="48">
        <f t="shared" si="189"/>
        <v>10</v>
      </c>
      <c r="AG425" s="49" t="str">
        <f t="shared" si="190"/>
        <v/>
      </c>
      <c r="AH425" s="48">
        <f t="shared" si="191"/>
        <v>19</v>
      </c>
      <c r="AI425" s="50">
        <f>'Details and Calculations'!AE424</f>
        <v>1</v>
      </c>
      <c r="AJ425" s="50">
        <f>'Details and Calculations'!AM424</f>
        <v>1</v>
      </c>
      <c r="AK425" s="50">
        <f>'Details and Calculations'!AR424</f>
        <v>1</v>
      </c>
      <c r="AL425" s="50">
        <f>'Details and Calculations'!AW424</f>
        <v>1</v>
      </c>
      <c r="AM425" s="50">
        <f>'Details and Calculations'!BA424</f>
        <v>1</v>
      </c>
      <c r="AN425" s="50">
        <f>'Details and Calculations'!BF424</f>
        <v>1</v>
      </c>
      <c r="AO425" s="50">
        <f>'Details and Calculations'!BI424</f>
        <v>1</v>
      </c>
      <c r="AP425" s="50">
        <f>'Details and Calculations'!BM424</f>
        <v>1</v>
      </c>
      <c r="AQ425" s="50" t="str">
        <f>'Details and Calculations'!BP424</f>
        <v xml:space="preserve"> </v>
      </c>
      <c r="AR425" s="50">
        <f>'Details and Calculations'!CC424</f>
        <v>1</v>
      </c>
      <c r="AS425" s="50">
        <f>'Details and Calculations'!CJ424</f>
        <v>1</v>
      </c>
      <c r="AT425" s="51">
        <f>'Details and Calculations'!T424</f>
        <v>1</v>
      </c>
      <c r="AU425" s="51">
        <f>'Details and Calculations'!Z424</f>
        <v>1</v>
      </c>
      <c r="AV425" s="51">
        <f>'Details and Calculations'!S424</f>
        <v>0</v>
      </c>
      <c r="AW425" s="51">
        <f>'Details and Calculations'!AI424</f>
        <v>1</v>
      </c>
      <c r="AX425" s="51">
        <f>'Details and Calculations'!BY424</f>
        <v>1</v>
      </c>
      <c r="AY425" s="51">
        <f>'Details and Calculations'!CG424</f>
        <v>1</v>
      </c>
      <c r="AZ425" s="51">
        <f>'Details and Calculations'!CI424</f>
        <v>1</v>
      </c>
      <c r="BA425" s="51">
        <f t="shared" si="192"/>
        <v>1</v>
      </c>
      <c r="BB425" s="52">
        <f>'Details and Calculations'!Y424</f>
        <v>1</v>
      </c>
      <c r="BC425" s="52">
        <f>'Details and Calculations'!AC424</f>
        <v>1</v>
      </c>
      <c r="BD425" s="52">
        <f>'Details and Calculations'!AK424</f>
        <v>1</v>
      </c>
      <c r="BE425" s="52">
        <f>'Details and Calculations'!AN424</f>
        <v>1900</v>
      </c>
      <c r="BF425" s="52">
        <f>'Details and Calculations'!AP424</f>
        <v>39</v>
      </c>
      <c r="BG425" s="52">
        <f>'Details and Calculations'!AT424</f>
        <v>17</v>
      </c>
      <c r="BH425" s="52">
        <f>'Details and Calculations'!AY424</f>
        <v>6</v>
      </c>
      <c r="BI425" s="52">
        <f>'Details and Calculations'!BB424</f>
        <v>40000</v>
      </c>
      <c r="BJ425" s="52">
        <f>'Details and Calculations'!BD424</f>
        <v>5</v>
      </c>
      <c r="BK425" s="52">
        <f>'Details and Calculations'!CA424</f>
        <v>64</v>
      </c>
      <c r="BL425" s="43">
        <f>'Details and Calculations'!AA424</f>
        <v>1</v>
      </c>
      <c r="BM425" s="43" t="str">
        <f>'Details and Calculations'!AB424</f>
        <v>"Springbox" --Intake Structure At A Spring</v>
      </c>
      <c r="BN425" s="43">
        <f>'Details and Calculations'!AD424</f>
        <v>2007</v>
      </c>
      <c r="BO425" s="43">
        <f>'Details and Calculations'!AJ424</f>
        <v>1</v>
      </c>
      <c r="BP425" s="43">
        <f>'Details and Calculations'!AL424</f>
        <v>2016</v>
      </c>
      <c r="BQ425" s="43">
        <f>'Details and Calculations'!AO424</f>
        <v>1</v>
      </c>
      <c r="BR425" s="43">
        <f>'Details and Calculations'!AQ424</f>
        <v>2016</v>
      </c>
      <c r="BS425" s="43">
        <f>'Details and Calculations'!AS424</f>
        <v>1</v>
      </c>
      <c r="BT425" s="43">
        <f>'Details and Calculations'!AV424</f>
        <v>2016</v>
      </c>
      <c r="BU425" s="43">
        <f>'Details and Calculations'!AX424</f>
        <v>1</v>
      </c>
      <c r="BV425" s="43">
        <f>'Details and Calculations'!AZ424</f>
        <v>2016</v>
      </c>
      <c r="BW425" s="43">
        <f>'Details and Calculations'!BC424</f>
        <v>1</v>
      </c>
      <c r="BX425" s="43">
        <f>'Details and Calculations'!BE424</f>
        <v>2017</v>
      </c>
      <c r="BY425" s="43">
        <f>'Details and Calculations'!BG424</f>
        <v>1</v>
      </c>
      <c r="BZ425" s="43">
        <f>'Details and Calculations'!BH424</f>
        <v>2016</v>
      </c>
      <c r="CA425" s="43">
        <f>'Details and Calculations'!BJ424</f>
        <v>1</v>
      </c>
      <c r="CB425" s="43" t="str">
        <f>'Details and Calculations'!BK424</f>
        <v>Disinfection/Chlorination</v>
      </c>
      <c r="CC425" s="43">
        <f>'Details and Calculations'!BL424</f>
        <v>2017</v>
      </c>
      <c r="CD425" s="43">
        <f>'Details and Calculations'!BN424</f>
        <v>0</v>
      </c>
      <c r="CE425" s="43" t="str">
        <f>'Details and Calculations'!BO424</f>
        <v xml:space="preserve"> </v>
      </c>
      <c r="CF425" s="43">
        <f>'Details and Calculations'!BZ424</f>
        <v>1</v>
      </c>
      <c r="CG425" s="43">
        <f>'Details and Calculations'!CB424</f>
        <v>2016</v>
      </c>
      <c r="CH425" s="31"/>
      <c r="CI425" s="53"/>
    </row>
    <row r="426" spans="1:87" x14ac:dyDescent="0.3">
      <c r="A426" s="43">
        <f>'Details and Calculations'!A425</f>
        <v>2017</v>
      </c>
      <c r="B426" s="43" t="str">
        <f>'Details and Calculations'!C425</f>
        <v>Rwanda</v>
      </c>
      <c r="C426" s="43" t="str">
        <f>'Details and Calculations'!D425</f>
        <v>Rulindo</v>
      </c>
      <c r="D426" s="43" t="str">
        <f>'Details and Calculations'!E425</f>
        <v>Cyungo</v>
      </c>
      <c r="E426" s="43" t="str">
        <f>'Details and Calculations'!F425</f>
        <v>Marembo</v>
      </c>
      <c r="F426" s="43" t="str">
        <f>'Details and Calculations'!G425</f>
        <v>Murambo</v>
      </c>
      <c r="G426" s="43" t="str">
        <f>'Details and Calculations'!H425</f>
        <v/>
      </c>
      <c r="H426" s="43" t="str">
        <f>'Details and Calculations'!I425</f>
        <v/>
      </c>
      <c r="I426" s="43" t="str">
        <f>'Details and Calculations'!J425</f>
        <v>Mugomero Marembo</v>
      </c>
      <c r="J426" s="43">
        <f>'Details and Calculations'!K425</f>
        <v>161</v>
      </c>
      <c r="K426" s="43">
        <f>'Details and Calculations'!O425</f>
        <v>150</v>
      </c>
      <c r="L426" s="43" t="str">
        <f>'Details and Calculations'!P426</f>
        <v xml:space="preserve"> </v>
      </c>
      <c r="M426" s="43" t="str">
        <f>'Details and Calculations'!U425</f>
        <v>Piped Network -- Gravity Only</v>
      </c>
      <c r="N426" s="43">
        <f>'Details and Calculations'!V425</f>
        <v>2015</v>
      </c>
      <c r="O426" s="43" t="str">
        <f>'Details and Calculations'!W425</f>
        <v>Governement (District, Wasac) And Water For People</v>
      </c>
      <c r="P426" s="43" t="str">
        <f>'Details and Calculations'!X425</f>
        <v>Spring</v>
      </c>
      <c r="Q426" s="44" t="str">
        <f t="shared" si="175"/>
        <v>Low Risk</v>
      </c>
      <c r="R426" s="44" t="str">
        <f t="shared" si="176"/>
        <v>Low Risk</v>
      </c>
      <c r="S426" s="45" t="str">
        <f t="shared" si="177"/>
        <v>Intermediate Level of Service</v>
      </c>
      <c r="T426" s="62" t="str">
        <f t="shared" si="174"/>
        <v>Low Priority</v>
      </c>
      <c r="U426" s="46">
        <f t="shared" si="178"/>
        <v>6</v>
      </c>
      <c r="V426" s="28" t="str">
        <f t="shared" si="179"/>
        <v>Perform Routine Preventative Maintenance</v>
      </c>
      <c r="W426" s="47" t="str">
        <f t="shared" si="180"/>
        <v/>
      </c>
      <c r="X426" s="27" t="str">
        <f t="shared" si="181"/>
        <v>Maintain O&amp;M and Routine Monitoring</v>
      </c>
      <c r="Y426" s="48">
        <f t="shared" si="182"/>
        <v>28</v>
      </c>
      <c r="Z426" s="48">
        <f t="shared" si="183"/>
        <v>18</v>
      </c>
      <c r="AA426" s="48">
        <f t="shared" si="184"/>
        <v>28</v>
      </c>
      <c r="AB426" s="48">
        <f t="shared" si="185"/>
        <v>18</v>
      </c>
      <c r="AC426" s="48">
        <f t="shared" si="186"/>
        <v>28</v>
      </c>
      <c r="AD426" s="48" t="str">
        <f t="shared" si="187"/>
        <v xml:space="preserve"> </v>
      </c>
      <c r="AE426" s="48" t="str">
        <f t="shared" si="188"/>
        <v xml:space="preserve"> </v>
      </c>
      <c r="AF426" s="48" t="str">
        <f t="shared" si="189"/>
        <v xml:space="preserve"> </v>
      </c>
      <c r="AG426" s="49" t="str">
        <f t="shared" si="190"/>
        <v/>
      </c>
      <c r="AH426" s="48">
        <f t="shared" si="191"/>
        <v>18</v>
      </c>
      <c r="AI426" s="50">
        <f>'Details and Calculations'!AE425</f>
        <v>1</v>
      </c>
      <c r="AJ426" s="50">
        <f>'Details and Calculations'!AM425</f>
        <v>1</v>
      </c>
      <c r="AK426" s="50">
        <f>'Details and Calculations'!AR425</f>
        <v>1</v>
      </c>
      <c r="AL426" s="50">
        <f>'Details and Calculations'!AW425</f>
        <v>1</v>
      </c>
      <c r="AM426" s="50">
        <f>'Details and Calculations'!BA425</f>
        <v>1</v>
      </c>
      <c r="AN426" s="50" t="str">
        <f>'Details and Calculations'!BF425</f>
        <v xml:space="preserve"> </v>
      </c>
      <c r="AO426" s="50" t="str">
        <f>'Details and Calculations'!BI425</f>
        <v xml:space="preserve"> </v>
      </c>
      <c r="AP426" s="50" t="str">
        <f>'Details and Calculations'!BM425</f>
        <v xml:space="preserve"> </v>
      </c>
      <c r="AQ426" s="50" t="str">
        <f>'Details and Calculations'!BP425</f>
        <v xml:space="preserve"> </v>
      </c>
      <c r="AR426" s="50">
        <f>'Details and Calculations'!CC425</f>
        <v>1</v>
      </c>
      <c r="AS426" s="50">
        <f>'Details and Calculations'!CJ425</f>
        <v>1</v>
      </c>
      <c r="AT426" s="51">
        <f>'Details and Calculations'!T425</f>
        <v>1</v>
      </c>
      <c r="AU426" s="51">
        <f>'Details and Calculations'!Z425</f>
        <v>1</v>
      </c>
      <c r="AV426" s="51">
        <f>'Details and Calculations'!S425</f>
        <v>0</v>
      </c>
      <c r="AW426" s="51">
        <f>'Details and Calculations'!AI425</f>
        <v>0</v>
      </c>
      <c r="AX426" s="51">
        <f>'Details and Calculations'!BY425</f>
        <v>1</v>
      </c>
      <c r="AY426" s="51">
        <f>'Details and Calculations'!CG425</f>
        <v>1</v>
      </c>
      <c r="AZ426" s="51">
        <f>'Details and Calculations'!CI425</f>
        <v>1</v>
      </c>
      <c r="BA426" s="51">
        <f t="shared" si="192"/>
        <v>1</v>
      </c>
      <c r="BB426" s="52">
        <f>'Details and Calculations'!Y425</f>
        <v>1</v>
      </c>
      <c r="BC426" s="52">
        <f>'Details and Calculations'!AC425</f>
        <v>1</v>
      </c>
      <c r="BD426" s="52">
        <f>'Details and Calculations'!AK425</f>
        <v>2</v>
      </c>
      <c r="BE426" s="52">
        <f>'Details and Calculations'!AN425</f>
        <v>10000</v>
      </c>
      <c r="BF426" s="52">
        <f>'Details and Calculations'!AP425</f>
        <v>10</v>
      </c>
      <c r="BG426" s="52">
        <f>'Details and Calculations'!AT425</f>
        <v>3</v>
      </c>
      <c r="BH426" s="52">
        <f>'Details and Calculations'!AY425</f>
        <v>2</v>
      </c>
      <c r="BI426" s="52">
        <f>'Details and Calculations'!BB425</f>
        <v>10000</v>
      </c>
      <c r="BJ426" s="52" t="str">
        <f>'Details and Calculations'!BD425</f>
        <v xml:space="preserve"> </v>
      </c>
      <c r="BK426" s="52">
        <f>'Details and Calculations'!CA425</f>
        <v>1</v>
      </c>
      <c r="BL426" s="43">
        <f>'Details and Calculations'!AA425</f>
        <v>1</v>
      </c>
      <c r="BM426" s="43" t="str">
        <f>'Details and Calculations'!AB425</f>
        <v>"Springbox" --Intake Structure At A Spring</v>
      </c>
      <c r="BN426" s="43">
        <f>'Details and Calculations'!AD425</f>
        <v>2015</v>
      </c>
      <c r="BO426" s="43">
        <f>'Details and Calculations'!AJ425</f>
        <v>1</v>
      </c>
      <c r="BP426" s="43">
        <f>'Details and Calculations'!AL425</f>
        <v>2015</v>
      </c>
      <c r="BQ426" s="43">
        <f>'Details and Calculations'!AO425</f>
        <v>1</v>
      </c>
      <c r="BR426" s="43">
        <f>'Details and Calculations'!AQ425</f>
        <v>2015</v>
      </c>
      <c r="BS426" s="43">
        <f>'Details and Calculations'!AS425</f>
        <v>1</v>
      </c>
      <c r="BT426" s="43">
        <f>'Details and Calculations'!AV425</f>
        <v>2015</v>
      </c>
      <c r="BU426" s="43">
        <f>'Details and Calculations'!AX425</f>
        <v>1</v>
      </c>
      <c r="BV426" s="43">
        <f>'Details and Calculations'!AZ425</f>
        <v>2015</v>
      </c>
      <c r="BW426" s="43">
        <f>'Details and Calculations'!BC425</f>
        <v>0</v>
      </c>
      <c r="BX426" s="43" t="str">
        <f>'Details and Calculations'!BE425</f>
        <v xml:space="preserve"> </v>
      </c>
      <c r="BY426" s="43" t="str">
        <f>'Details and Calculations'!BG425</f>
        <v xml:space="preserve"> </v>
      </c>
      <c r="BZ426" s="43" t="str">
        <f>'Details and Calculations'!BH425</f>
        <v xml:space="preserve"> </v>
      </c>
      <c r="CA426" s="43">
        <f>'Details and Calculations'!BJ425</f>
        <v>0</v>
      </c>
      <c r="CB426" s="43" t="str">
        <f>'Details and Calculations'!BK425</f>
        <v/>
      </c>
      <c r="CC426" s="43" t="str">
        <f>'Details and Calculations'!BL425</f>
        <v xml:space="preserve"> </v>
      </c>
      <c r="CD426" s="43" t="str">
        <f>'Details and Calculations'!BN425</f>
        <v xml:space="preserve"> </v>
      </c>
      <c r="CE426" s="43" t="str">
        <f>'Details and Calculations'!BO425</f>
        <v xml:space="preserve"> </v>
      </c>
      <c r="CF426" s="43">
        <f>'Details and Calculations'!BZ425</f>
        <v>1</v>
      </c>
      <c r="CG426" s="43">
        <f>'Details and Calculations'!CB425</f>
        <v>2015</v>
      </c>
      <c r="CH426" s="31"/>
      <c r="CI426" s="53"/>
    </row>
    <row r="427" spans="1:87" x14ac:dyDescent="0.3">
      <c r="A427" s="43">
        <f>'Details and Calculations'!A426</f>
        <v>2017</v>
      </c>
      <c r="B427" s="43" t="str">
        <f>'Details and Calculations'!C426</f>
        <v>Rwanda</v>
      </c>
      <c r="C427" s="43" t="str">
        <f>'Details and Calculations'!D426</f>
        <v>Rulindo</v>
      </c>
      <c r="D427" s="43" t="str">
        <f>'Details and Calculations'!E426</f>
        <v>Rukozo</v>
      </c>
      <c r="E427" s="43" t="str">
        <f>'Details and Calculations'!F426</f>
        <v>Buraro</v>
      </c>
      <c r="F427" s="43" t="str">
        <f>'Details and Calculations'!G426</f>
        <v>Murwa</v>
      </c>
      <c r="G427" s="43" t="str">
        <f>'Details and Calculations'!H426</f>
        <v/>
      </c>
      <c r="H427" s="43" t="str">
        <f>'Details and Calculations'!I426</f>
        <v/>
      </c>
      <c r="I427" s="43" t="str">
        <f>'Details and Calculations'!J426</f>
        <v>Kabonanyoni</v>
      </c>
      <c r="J427" s="43">
        <f>'Details and Calculations'!K426</f>
        <v>800</v>
      </c>
      <c r="K427" s="43">
        <f>'Details and Calculations'!O426</f>
        <v>800</v>
      </c>
      <c r="L427" s="43" t="str">
        <f>'Details and Calculations'!P427</f>
        <v xml:space="preserve"> </v>
      </c>
      <c r="M427" s="43" t="str">
        <f>'Details and Calculations'!U426</f>
        <v>Piped Network With Pump</v>
      </c>
      <c r="N427" s="43">
        <f>'Details and Calculations'!V426</f>
        <v>2015</v>
      </c>
      <c r="O427" s="43" t="str">
        <f>'Details and Calculations'!W426</f>
        <v>Governement (District, Wasac) And Water For People</v>
      </c>
      <c r="P427" s="43" t="str">
        <f>'Details and Calculations'!X426</f>
        <v>Spring</v>
      </c>
      <c r="Q427" s="44" t="str">
        <f t="shared" si="175"/>
        <v>Low Risk</v>
      </c>
      <c r="R427" s="44" t="str">
        <f t="shared" si="176"/>
        <v>Low Risk</v>
      </c>
      <c r="S427" s="45" t="str">
        <f t="shared" si="177"/>
        <v>High Level of Service</v>
      </c>
      <c r="T427" s="62" t="str">
        <f t="shared" si="174"/>
        <v>Low Priority</v>
      </c>
      <c r="U427" s="46">
        <f t="shared" si="178"/>
        <v>8</v>
      </c>
      <c r="V427" s="28" t="str">
        <f t="shared" si="179"/>
        <v>Perform Routine Preventative Maintenance</v>
      </c>
      <c r="W427" s="47" t="str">
        <f t="shared" si="180"/>
        <v/>
      </c>
      <c r="X427" s="27" t="str">
        <f t="shared" si="181"/>
        <v>Maintain O&amp;M and Routine Monitoring</v>
      </c>
      <c r="Y427" s="48">
        <f t="shared" si="182"/>
        <v>28</v>
      </c>
      <c r="Z427" s="48">
        <f t="shared" si="183"/>
        <v>18</v>
      </c>
      <c r="AA427" s="48">
        <f t="shared" si="184"/>
        <v>28</v>
      </c>
      <c r="AB427" s="48">
        <f t="shared" si="185"/>
        <v>18</v>
      </c>
      <c r="AC427" s="48">
        <f t="shared" si="186"/>
        <v>28</v>
      </c>
      <c r="AD427" s="48">
        <f t="shared" si="187"/>
        <v>6</v>
      </c>
      <c r="AE427" s="48">
        <f t="shared" si="188"/>
        <v>19</v>
      </c>
      <c r="AF427" s="48" t="str">
        <f t="shared" si="189"/>
        <v xml:space="preserve"> </v>
      </c>
      <c r="AG427" s="49" t="str">
        <f t="shared" si="190"/>
        <v/>
      </c>
      <c r="AH427" s="48">
        <f t="shared" si="191"/>
        <v>18</v>
      </c>
      <c r="AI427" s="50">
        <f>'Details and Calculations'!AE426</f>
        <v>1</v>
      </c>
      <c r="AJ427" s="50">
        <f>'Details and Calculations'!AM426</f>
        <v>1</v>
      </c>
      <c r="AK427" s="50">
        <f>'Details and Calculations'!AR426</f>
        <v>1</v>
      </c>
      <c r="AL427" s="50">
        <f>'Details and Calculations'!AW426</f>
        <v>1</v>
      </c>
      <c r="AM427" s="50">
        <f>'Details and Calculations'!BA426</f>
        <v>1</v>
      </c>
      <c r="AN427" s="50">
        <f>'Details and Calculations'!BF426</f>
        <v>1</v>
      </c>
      <c r="AO427" s="50">
        <f>'Details and Calculations'!BI426</f>
        <v>1</v>
      </c>
      <c r="AP427" s="50" t="str">
        <f>'Details and Calculations'!BM426</f>
        <v xml:space="preserve"> </v>
      </c>
      <c r="AQ427" s="50" t="str">
        <f>'Details and Calculations'!BP426</f>
        <v xml:space="preserve"> </v>
      </c>
      <c r="AR427" s="50">
        <f>'Details and Calculations'!CC426</f>
        <v>1</v>
      </c>
      <c r="AS427" s="50">
        <f>'Details and Calculations'!CJ426</f>
        <v>1</v>
      </c>
      <c r="AT427" s="51">
        <f>'Details and Calculations'!T426</f>
        <v>1</v>
      </c>
      <c r="AU427" s="51">
        <f>'Details and Calculations'!Z426</f>
        <v>1</v>
      </c>
      <c r="AV427" s="51">
        <f>'Details and Calculations'!S426</f>
        <v>1</v>
      </c>
      <c r="AW427" s="51">
        <f>'Details and Calculations'!AI426</f>
        <v>1</v>
      </c>
      <c r="AX427" s="51">
        <f>'Details and Calculations'!BY426</f>
        <v>1</v>
      </c>
      <c r="AY427" s="51">
        <f>'Details and Calculations'!CG426</f>
        <v>1</v>
      </c>
      <c r="AZ427" s="51">
        <f>'Details and Calculations'!CI426</f>
        <v>1</v>
      </c>
      <c r="BA427" s="51">
        <f t="shared" si="192"/>
        <v>1</v>
      </c>
      <c r="BB427" s="52">
        <f>'Details and Calculations'!Y426</f>
        <v>5</v>
      </c>
      <c r="BC427" s="52">
        <f>'Details and Calculations'!AC426</f>
        <v>5</v>
      </c>
      <c r="BD427" s="52">
        <f>'Details and Calculations'!AK426</f>
        <v>1</v>
      </c>
      <c r="BE427" s="52">
        <f>'Details and Calculations'!AN426</f>
        <v>720</v>
      </c>
      <c r="BF427" s="52">
        <f>'Details and Calculations'!AP426</f>
        <v>19</v>
      </c>
      <c r="BG427" s="52">
        <f>'Details and Calculations'!AT426</f>
        <v>10</v>
      </c>
      <c r="BH427" s="52">
        <f>'Details and Calculations'!AY426</f>
        <v>3</v>
      </c>
      <c r="BI427" s="52">
        <f>'Details and Calculations'!BB426</f>
        <v>19000</v>
      </c>
      <c r="BJ427" s="52">
        <f>'Details and Calculations'!BD426</f>
        <v>2</v>
      </c>
      <c r="BK427" s="52">
        <f>'Details and Calculations'!CA426</f>
        <v>31</v>
      </c>
      <c r="BL427" s="43">
        <f>'Details and Calculations'!AA426</f>
        <v>1</v>
      </c>
      <c r="BM427" s="43" t="str">
        <f>'Details and Calculations'!AB426</f>
        <v>"Springbox" --Intake Structure At A Spring</v>
      </c>
      <c r="BN427" s="43">
        <f>'Details and Calculations'!AD426</f>
        <v>2015</v>
      </c>
      <c r="BO427" s="43">
        <f>'Details and Calculations'!AJ426</f>
        <v>1</v>
      </c>
      <c r="BP427" s="43">
        <f>'Details and Calculations'!AL426</f>
        <v>2015</v>
      </c>
      <c r="BQ427" s="43">
        <f>'Details and Calculations'!AO426</f>
        <v>1</v>
      </c>
      <c r="BR427" s="43">
        <f>'Details and Calculations'!AQ426</f>
        <v>2015</v>
      </c>
      <c r="BS427" s="43">
        <f>'Details and Calculations'!AS426</f>
        <v>1</v>
      </c>
      <c r="BT427" s="43">
        <f>'Details and Calculations'!AV426</f>
        <v>2015</v>
      </c>
      <c r="BU427" s="43">
        <f>'Details and Calculations'!AX426</f>
        <v>1</v>
      </c>
      <c r="BV427" s="43">
        <f>'Details and Calculations'!AZ426</f>
        <v>2015</v>
      </c>
      <c r="BW427" s="43">
        <f>'Details and Calculations'!BC426</f>
        <v>1</v>
      </c>
      <c r="BX427" s="43">
        <f>'Details and Calculations'!BE426</f>
        <v>2016</v>
      </c>
      <c r="BY427" s="43">
        <f>'Details and Calculations'!BG426</f>
        <v>1</v>
      </c>
      <c r="BZ427" s="43">
        <f>'Details and Calculations'!BH426</f>
        <v>2016</v>
      </c>
      <c r="CA427" s="43">
        <f>'Details and Calculations'!BJ426</f>
        <v>0</v>
      </c>
      <c r="CB427" s="43" t="str">
        <f>'Details and Calculations'!BK426</f>
        <v/>
      </c>
      <c r="CC427" s="43" t="str">
        <f>'Details and Calculations'!BL426</f>
        <v xml:space="preserve"> </v>
      </c>
      <c r="CD427" s="43" t="str">
        <f>'Details and Calculations'!BN426</f>
        <v xml:space="preserve"> </v>
      </c>
      <c r="CE427" s="43" t="str">
        <f>'Details and Calculations'!BO426</f>
        <v xml:space="preserve"> </v>
      </c>
      <c r="CF427" s="43">
        <f>'Details and Calculations'!BZ426</f>
        <v>1</v>
      </c>
      <c r="CG427" s="43">
        <f>'Details and Calculations'!CB426</f>
        <v>2015</v>
      </c>
      <c r="CH427" s="31"/>
      <c r="CI427" s="53"/>
    </row>
    <row r="428" spans="1:87" x14ac:dyDescent="0.3">
      <c r="A428" s="43">
        <f>'Details and Calculations'!A427</f>
        <v>2017</v>
      </c>
      <c r="B428" s="43" t="str">
        <f>'Details and Calculations'!C427</f>
        <v>Rwanda</v>
      </c>
      <c r="C428" s="43" t="str">
        <f>'Details and Calculations'!D427</f>
        <v>Rulindo</v>
      </c>
      <c r="D428" s="43" t="str">
        <f>'Details and Calculations'!E427</f>
        <v>Tumba</v>
      </c>
      <c r="E428" s="43" t="str">
        <f>'Details and Calculations'!F427</f>
        <v>Barari</v>
      </c>
      <c r="F428" s="43" t="str">
        <f>'Details and Calculations'!G427</f>
        <v>Gaseke</v>
      </c>
      <c r="G428" s="43" t="str">
        <f>'Details and Calculations'!H427</f>
        <v/>
      </c>
      <c r="H428" s="43" t="str">
        <f>'Details and Calculations'!I427</f>
        <v/>
      </c>
      <c r="I428" s="43" t="str">
        <f>'Details and Calculations'!J427</f>
        <v>Water point at Rukore Primary School/Nyirambuga pumping</v>
      </c>
      <c r="J428" s="43">
        <f>'Details and Calculations'!K427</f>
        <v>149</v>
      </c>
      <c r="K428" s="43">
        <f>'Details and Calculations'!O427</f>
        <v>149</v>
      </c>
      <c r="L428" s="43" t="str">
        <f>'Details and Calculations'!P428</f>
        <v xml:space="preserve"> </v>
      </c>
      <c r="M428" s="43" t="str">
        <f>'Details and Calculations'!U427</f>
        <v>Piped Network With Pump</v>
      </c>
      <c r="N428" s="43">
        <f>'Details and Calculations'!V427</f>
        <v>2017</v>
      </c>
      <c r="O428" s="43" t="str">
        <f>'Details and Calculations'!W427</f>
        <v>Governement (District, Wasac) And Water For People</v>
      </c>
      <c r="P428" s="43" t="str">
        <f>'Details and Calculations'!X427</f>
        <v>Spring</v>
      </c>
      <c r="Q428" s="44" t="str">
        <f t="shared" si="175"/>
        <v>Low Risk</v>
      </c>
      <c r="R428" s="44" t="str">
        <f t="shared" si="176"/>
        <v>Low Risk</v>
      </c>
      <c r="S428" s="45" t="str">
        <f t="shared" si="177"/>
        <v>Intermediate Level of Service</v>
      </c>
      <c r="T428" s="62" t="str">
        <f t="shared" si="174"/>
        <v>Low Priority</v>
      </c>
      <c r="U428" s="46">
        <f t="shared" si="178"/>
        <v>7</v>
      </c>
      <c r="V428" s="28" t="str">
        <f t="shared" si="179"/>
        <v>Perform Routine Preventative Maintenance</v>
      </c>
      <c r="W428" s="47" t="str">
        <f t="shared" si="180"/>
        <v/>
      </c>
      <c r="X428" s="27" t="str">
        <f t="shared" si="181"/>
        <v>Maintain O&amp;M and Routine Monitoring</v>
      </c>
      <c r="Y428" s="48" t="str">
        <f t="shared" si="182"/>
        <v xml:space="preserve"> </v>
      </c>
      <c r="Z428" s="48" t="str">
        <f t="shared" si="183"/>
        <v xml:space="preserve"> </v>
      </c>
      <c r="AA428" s="48" t="str">
        <f t="shared" si="184"/>
        <v xml:space="preserve"> </v>
      </c>
      <c r="AB428" s="48" t="str">
        <f t="shared" si="185"/>
        <v xml:space="preserve"> </v>
      </c>
      <c r="AC428" s="48" t="str">
        <f t="shared" si="186"/>
        <v xml:space="preserve"> </v>
      </c>
      <c r="AD428" s="48" t="str">
        <f t="shared" si="187"/>
        <v xml:space="preserve"> </v>
      </c>
      <c r="AE428" s="48" t="str">
        <f t="shared" si="188"/>
        <v xml:space="preserve"> </v>
      </c>
      <c r="AF428" s="48" t="str">
        <f t="shared" si="189"/>
        <v xml:space="preserve"> </v>
      </c>
      <c r="AG428" s="49" t="str">
        <f t="shared" si="190"/>
        <v/>
      </c>
      <c r="AH428" s="48">
        <f t="shared" si="191"/>
        <v>20</v>
      </c>
      <c r="AI428" s="50" t="str">
        <f>'Details and Calculations'!AE427</f>
        <v xml:space="preserve"> </v>
      </c>
      <c r="AJ428" s="50" t="str">
        <f>'Details and Calculations'!AM427</f>
        <v xml:space="preserve"> </v>
      </c>
      <c r="AK428" s="50" t="str">
        <f>'Details and Calculations'!AR427</f>
        <v xml:space="preserve"> </v>
      </c>
      <c r="AL428" s="50" t="str">
        <f>'Details and Calculations'!AW427</f>
        <v xml:space="preserve"> </v>
      </c>
      <c r="AM428" s="50" t="str">
        <f>'Details and Calculations'!BA427</f>
        <v xml:space="preserve"> </v>
      </c>
      <c r="AN428" s="50" t="str">
        <f>'Details and Calculations'!BF427</f>
        <v xml:space="preserve"> </v>
      </c>
      <c r="AO428" s="50" t="str">
        <f>'Details and Calculations'!BI427</f>
        <v xml:space="preserve"> </v>
      </c>
      <c r="AP428" s="50" t="str">
        <f>'Details and Calculations'!BM427</f>
        <v xml:space="preserve"> </v>
      </c>
      <c r="AQ428" s="50" t="str">
        <f>'Details and Calculations'!BP427</f>
        <v xml:space="preserve"> </v>
      </c>
      <c r="AR428" s="50">
        <f>'Details and Calculations'!CC427</f>
        <v>1</v>
      </c>
      <c r="AS428" s="50">
        <f>'Details and Calculations'!CJ427</f>
        <v>1</v>
      </c>
      <c r="AT428" s="51">
        <f>'Details and Calculations'!T427</f>
        <v>1</v>
      </c>
      <c r="AU428" s="51">
        <f>'Details and Calculations'!Z427</f>
        <v>1</v>
      </c>
      <c r="AV428" s="51">
        <f>'Details and Calculations'!S427</f>
        <v>0</v>
      </c>
      <c r="AW428" s="51">
        <f>'Details and Calculations'!AI427</f>
        <v>1</v>
      </c>
      <c r="AX428" s="51">
        <f>'Details and Calculations'!BY427</f>
        <v>1</v>
      </c>
      <c r="AY428" s="51">
        <f>'Details and Calculations'!CG427</f>
        <v>1</v>
      </c>
      <c r="AZ428" s="51">
        <f>'Details and Calculations'!CI427</f>
        <v>1</v>
      </c>
      <c r="BA428" s="51">
        <f t="shared" si="192"/>
        <v>1</v>
      </c>
      <c r="BB428" s="52">
        <f>'Details and Calculations'!Y427</f>
        <v>11</v>
      </c>
      <c r="BC428" s="52" t="str">
        <f>'Details and Calculations'!AC427</f>
        <v xml:space="preserve"> </v>
      </c>
      <c r="BD428" s="52" t="str">
        <f>'Details and Calculations'!AK427</f>
        <v xml:space="preserve"> </v>
      </c>
      <c r="BE428" s="52" t="str">
        <f>'Details and Calculations'!AN427</f>
        <v xml:space="preserve"> </v>
      </c>
      <c r="BF428" s="52" t="str">
        <f>'Details and Calculations'!AP427</f>
        <v xml:space="preserve"> </v>
      </c>
      <c r="BG428" s="52" t="str">
        <f>'Details and Calculations'!AT427</f>
        <v xml:space="preserve"> </v>
      </c>
      <c r="BH428" s="52" t="str">
        <f>'Details and Calculations'!AY427</f>
        <v xml:space="preserve"> </v>
      </c>
      <c r="BI428" s="52" t="str">
        <f>'Details and Calculations'!BB427</f>
        <v xml:space="preserve"> </v>
      </c>
      <c r="BJ428" s="52" t="str">
        <f>'Details and Calculations'!BD427</f>
        <v xml:space="preserve"> </v>
      </c>
      <c r="BK428" s="52">
        <f>'Details and Calculations'!CA427</f>
        <v>2</v>
      </c>
      <c r="BL428" s="43">
        <f>'Details and Calculations'!AA427</f>
        <v>0</v>
      </c>
      <c r="BM428" s="43" t="str">
        <f>'Details and Calculations'!AB427</f>
        <v/>
      </c>
      <c r="BN428" s="43" t="str">
        <f>'Details and Calculations'!AD427</f>
        <v xml:space="preserve"> </v>
      </c>
      <c r="BO428" s="43">
        <f>'Details and Calculations'!AJ427</f>
        <v>0</v>
      </c>
      <c r="BP428" s="43" t="str">
        <f>'Details and Calculations'!AL427</f>
        <v xml:space="preserve"> </v>
      </c>
      <c r="BQ428" s="43">
        <f>'Details and Calculations'!AO427</f>
        <v>0</v>
      </c>
      <c r="BR428" s="43" t="str">
        <f>'Details and Calculations'!AQ427</f>
        <v xml:space="preserve"> </v>
      </c>
      <c r="BS428" s="43">
        <f>'Details and Calculations'!AS427</f>
        <v>0</v>
      </c>
      <c r="BT428" s="43" t="str">
        <f>'Details and Calculations'!AV427</f>
        <v xml:space="preserve"> </v>
      </c>
      <c r="BU428" s="43">
        <f>'Details and Calculations'!AX427</f>
        <v>0</v>
      </c>
      <c r="BV428" s="43" t="str">
        <f>'Details and Calculations'!AZ427</f>
        <v xml:space="preserve"> </v>
      </c>
      <c r="BW428" s="43">
        <f>'Details and Calculations'!BC427</f>
        <v>0</v>
      </c>
      <c r="BX428" s="43" t="str">
        <f>'Details and Calculations'!BE427</f>
        <v xml:space="preserve"> </v>
      </c>
      <c r="BY428" s="43" t="str">
        <f>'Details and Calculations'!BG427</f>
        <v xml:space="preserve"> </v>
      </c>
      <c r="BZ428" s="43" t="str">
        <f>'Details and Calculations'!BH427</f>
        <v xml:space="preserve"> </v>
      </c>
      <c r="CA428" s="43">
        <f>'Details and Calculations'!BJ427</f>
        <v>0</v>
      </c>
      <c r="CB428" s="43" t="str">
        <f>'Details and Calculations'!BK427</f>
        <v/>
      </c>
      <c r="CC428" s="43" t="str">
        <f>'Details and Calculations'!BL427</f>
        <v xml:space="preserve"> </v>
      </c>
      <c r="CD428" s="43" t="str">
        <f>'Details and Calculations'!BN427</f>
        <v xml:space="preserve"> </v>
      </c>
      <c r="CE428" s="43" t="str">
        <f>'Details and Calculations'!BO427</f>
        <v xml:space="preserve"> </v>
      </c>
      <c r="CF428" s="43">
        <f>'Details and Calculations'!BZ427</f>
        <v>1</v>
      </c>
      <c r="CG428" s="43">
        <f>'Details and Calculations'!CB427</f>
        <v>2017</v>
      </c>
      <c r="CH428" s="31"/>
      <c r="CI428" s="53"/>
    </row>
    <row r="429" spans="1:87" x14ac:dyDescent="0.3">
      <c r="A429" s="43">
        <f>'Details and Calculations'!A428</f>
        <v>2017</v>
      </c>
      <c r="B429" s="43" t="str">
        <f>'Details and Calculations'!C428</f>
        <v>Rwanda</v>
      </c>
      <c r="C429" s="43" t="str">
        <f>'Details and Calculations'!D428</f>
        <v>Rulindo</v>
      </c>
      <c r="D429" s="43" t="str">
        <f>'Details and Calculations'!E428</f>
        <v>Buyoga</v>
      </c>
      <c r="E429" s="43" t="str">
        <f>'Details and Calculations'!F428</f>
        <v>Karama</v>
      </c>
      <c r="F429" s="43" t="str">
        <f>'Details and Calculations'!G428</f>
        <v>Cyasenga</v>
      </c>
      <c r="G429" s="43" t="str">
        <f>'Details and Calculations'!H428</f>
        <v/>
      </c>
      <c r="H429" s="43" t="str">
        <f>'Details and Calculations'!I428</f>
        <v/>
      </c>
      <c r="I429" s="43" t="str">
        <f>'Details and Calculations'!J428</f>
        <v>Water point at GS Kadendegere/Nyirambuga pumping</v>
      </c>
      <c r="J429" s="43">
        <f>'Details and Calculations'!K428</f>
        <v>165</v>
      </c>
      <c r="K429" s="43">
        <f>'Details and Calculations'!O428</f>
        <v>165</v>
      </c>
      <c r="L429" s="43">
        <f>'Details and Calculations'!P429</f>
        <v>29</v>
      </c>
      <c r="M429" s="43" t="str">
        <f>'Details and Calculations'!U428</f>
        <v>Piped Network With Pump</v>
      </c>
      <c r="N429" s="43">
        <f>'Details and Calculations'!V428</f>
        <v>2015</v>
      </c>
      <c r="O429" s="43" t="str">
        <f>'Details and Calculations'!W428</f>
        <v>Governement (District, Wasac) And Water For People</v>
      </c>
      <c r="P429" s="43" t="str">
        <f>'Details and Calculations'!X428</f>
        <v>Spring</v>
      </c>
      <c r="Q429" s="44" t="str">
        <f t="shared" si="175"/>
        <v>Low Risk</v>
      </c>
      <c r="R429" s="44" t="str">
        <f t="shared" si="176"/>
        <v>Low Risk</v>
      </c>
      <c r="S429" s="45" t="str">
        <f t="shared" si="177"/>
        <v>Intermediate Level of Service</v>
      </c>
      <c r="T429" s="62" t="str">
        <f t="shared" si="174"/>
        <v>Low Priority</v>
      </c>
      <c r="U429" s="46">
        <f t="shared" si="178"/>
        <v>7</v>
      </c>
      <c r="V429" s="28" t="str">
        <f t="shared" si="179"/>
        <v>Perform Routine Preventative Maintenance</v>
      </c>
      <c r="W429" s="47" t="str">
        <f t="shared" si="180"/>
        <v/>
      </c>
      <c r="X429" s="27" t="str">
        <f t="shared" si="181"/>
        <v>Maintain O&amp;M and Routine Monitoring</v>
      </c>
      <c r="Y429" s="48" t="str">
        <f t="shared" si="182"/>
        <v xml:space="preserve"> </v>
      </c>
      <c r="Z429" s="48" t="str">
        <f t="shared" si="183"/>
        <v xml:space="preserve"> </v>
      </c>
      <c r="AA429" s="48">
        <f t="shared" si="184"/>
        <v>28</v>
      </c>
      <c r="AB429" s="48" t="str">
        <f t="shared" si="185"/>
        <v xml:space="preserve"> </v>
      </c>
      <c r="AC429" s="48" t="str">
        <f t="shared" si="186"/>
        <v xml:space="preserve"> </v>
      </c>
      <c r="AD429" s="48" t="str">
        <f t="shared" si="187"/>
        <v xml:space="preserve"> </v>
      </c>
      <c r="AE429" s="48" t="str">
        <f t="shared" si="188"/>
        <v xml:space="preserve"> </v>
      </c>
      <c r="AF429" s="48" t="str">
        <f t="shared" si="189"/>
        <v xml:space="preserve"> </v>
      </c>
      <c r="AG429" s="49" t="str">
        <f t="shared" si="190"/>
        <v/>
      </c>
      <c r="AH429" s="48">
        <f t="shared" si="191"/>
        <v>18</v>
      </c>
      <c r="AI429" s="50" t="str">
        <f>'Details and Calculations'!AE428</f>
        <v xml:space="preserve"> </v>
      </c>
      <c r="AJ429" s="50" t="str">
        <f>'Details and Calculations'!AM428</f>
        <v xml:space="preserve"> </v>
      </c>
      <c r="AK429" s="50">
        <f>'Details and Calculations'!AR428</f>
        <v>1</v>
      </c>
      <c r="AL429" s="50" t="str">
        <f>'Details and Calculations'!AW428</f>
        <v xml:space="preserve"> </v>
      </c>
      <c r="AM429" s="50" t="str">
        <f>'Details and Calculations'!BA428</f>
        <v xml:space="preserve"> </v>
      </c>
      <c r="AN429" s="50" t="str">
        <f>'Details and Calculations'!BF428</f>
        <v xml:space="preserve"> </v>
      </c>
      <c r="AO429" s="50" t="str">
        <f>'Details and Calculations'!BI428</f>
        <v xml:space="preserve"> </v>
      </c>
      <c r="AP429" s="50" t="str">
        <f>'Details and Calculations'!BM428</f>
        <v xml:space="preserve"> </v>
      </c>
      <c r="AQ429" s="50" t="str">
        <f>'Details and Calculations'!BP428</f>
        <v xml:space="preserve"> </v>
      </c>
      <c r="AR429" s="50">
        <f>'Details and Calculations'!CC428</f>
        <v>1</v>
      </c>
      <c r="AS429" s="50">
        <f>'Details and Calculations'!CJ428</f>
        <v>1</v>
      </c>
      <c r="AT429" s="51">
        <f>'Details and Calculations'!T428</f>
        <v>1</v>
      </c>
      <c r="AU429" s="51">
        <f>'Details and Calculations'!Z428</f>
        <v>1</v>
      </c>
      <c r="AV429" s="51">
        <f>'Details and Calculations'!S428</f>
        <v>0</v>
      </c>
      <c r="AW429" s="51">
        <f>'Details and Calculations'!AI428</f>
        <v>1</v>
      </c>
      <c r="AX429" s="51">
        <f>'Details and Calculations'!BY428</f>
        <v>1</v>
      </c>
      <c r="AY429" s="51">
        <f>'Details and Calculations'!CG428</f>
        <v>1</v>
      </c>
      <c r="AZ429" s="51">
        <f>'Details and Calculations'!CI428</f>
        <v>1</v>
      </c>
      <c r="BA429" s="51">
        <f t="shared" si="192"/>
        <v>1</v>
      </c>
      <c r="BB429" s="52">
        <f>'Details and Calculations'!Y428</f>
        <v>11</v>
      </c>
      <c r="BC429" s="52" t="str">
        <f>'Details and Calculations'!AC428</f>
        <v xml:space="preserve"> </v>
      </c>
      <c r="BD429" s="52" t="str">
        <f>'Details and Calculations'!AK428</f>
        <v xml:space="preserve"> </v>
      </c>
      <c r="BE429" s="52" t="str">
        <f>'Details and Calculations'!AN428</f>
        <v xml:space="preserve"> </v>
      </c>
      <c r="BF429" s="52">
        <f>'Details and Calculations'!AP428</f>
        <v>1</v>
      </c>
      <c r="BG429" s="52" t="str">
        <f>'Details and Calculations'!AT428</f>
        <v xml:space="preserve"> </v>
      </c>
      <c r="BH429" s="52" t="str">
        <f>'Details and Calculations'!AY428</f>
        <v xml:space="preserve"> </v>
      </c>
      <c r="BI429" s="52" t="str">
        <f>'Details and Calculations'!BB428</f>
        <v xml:space="preserve"> </v>
      </c>
      <c r="BJ429" s="52" t="str">
        <f>'Details and Calculations'!BD428</f>
        <v xml:space="preserve"> </v>
      </c>
      <c r="BK429" s="52">
        <f>'Details and Calculations'!CA428</f>
        <v>4</v>
      </c>
      <c r="BL429" s="43">
        <f>'Details and Calculations'!AA428</f>
        <v>0</v>
      </c>
      <c r="BM429" s="43" t="str">
        <f>'Details and Calculations'!AB428</f>
        <v/>
      </c>
      <c r="BN429" s="43" t="str">
        <f>'Details and Calculations'!AD428</f>
        <v xml:space="preserve"> </v>
      </c>
      <c r="BO429" s="43">
        <f>'Details and Calculations'!AJ428</f>
        <v>0</v>
      </c>
      <c r="BP429" s="43" t="str">
        <f>'Details and Calculations'!AL428</f>
        <v xml:space="preserve"> </v>
      </c>
      <c r="BQ429" s="43">
        <f>'Details and Calculations'!AO428</f>
        <v>1</v>
      </c>
      <c r="BR429" s="43">
        <f>'Details and Calculations'!AQ428</f>
        <v>2015</v>
      </c>
      <c r="BS429" s="43">
        <f>'Details and Calculations'!AS428</f>
        <v>0</v>
      </c>
      <c r="BT429" s="43" t="str">
        <f>'Details and Calculations'!AV428</f>
        <v xml:space="preserve"> </v>
      </c>
      <c r="BU429" s="43">
        <f>'Details and Calculations'!AX428</f>
        <v>0</v>
      </c>
      <c r="BV429" s="43" t="str">
        <f>'Details and Calculations'!AZ428</f>
        <v xml:space="preserve"> </v>
      </c>
      <c r="BW429" s="43">
        <f>'Details and Calculations'!BC428</f>
        <v>0</v>
      </c>
      <c r="BX429" s="43" t="str">
        <f>'Details and Calculations'!BE428</f>
        <v xml:space="preserve"> </v>
      </c>
      <c r="BY429" s="43" t="str">
        <f>'Details and Calculations'!BG428</f>
        <v xml:space="preserve"> </v>
      </c>
      <c r="BZ429" s="43" t="str">
        <f>'Details and Calculations'!BH428</f>
        <v xml:space="preserve"> </v>
      </c>
      <c r="CA429" s="43">
        <f>'Details and Calculations'!BJ428</f>
        <v>0</v>
      </c>
      <c r="CB429" s="43" t="str">
        <f>'Details and Calculations'!BK428</f>
        <v/>
      </c>
      <c r="CC429" s="43" t="str">
        <f>'Details and Calculations'!BL428</f>
        <v xml:space="preserve"> </v>
      </c>
      <c r="CD429" s="43" t="str">
        <f>'Details and Calculations'!BN428</f>
        <v xml:space="preserve"> </v>
      </c>
      <c r="CE429" s="43" t="str">
        <f>'Details and Calculations'!BO428</f>
        <v xml:space="preserve"> </v>
      </c>
      <c r="CF429" s="43">
        <f>'Details and Calculations'!BZ428</f>
        <v>1</v>
      </c>
      <c r="CG429" s="43">
        <f>'Details and Calculations'!CB428</f>
        <v>2015</v>
      </c>
      <c r="CH429" s="31"/>
      <c r="CI429" s="53"/>
    </row>
    <row r="430" spans="1:87" x14ac:dyDescent="0.3">
      <c r="A430" s="43">
        <f>'Details and Calculations'!A429</f>
        <v>2017</v>
      </c>
      <c r="B430" s="43" t="str">
        <f>'Details and Calculations'!C429</f>
        <v>Rwanda</v>
      </c>
      <c r="C430" s="43" t="str">
        <f>'Details and Calculations'!D429</f>
        <v>Rulindo</v>
      </c>
      <c r="D430" s="43" t="str">
        <f>'Details and Calculations'!E429</f>
        <v>Base</v>
      </c>
      <c r="E430" s="43" t="str">
        <f>'Details and Calculations'!F429</f>
        <v>Rwamahwa</v>
      </c>
      <c r="F430" s="43" t="str">
        <f>'Details and Calculations'!G429</f>
        <v>Base</v>
      </c>
      <c r="G430" s="43" t="str">
        <f>'Details and Calculations'!H429</f>
        <v/>
      </c>
      <c r="H430" s="43" t="str">
        <f>'Details and Calculations'!I429</f>
        <v/>
      </c>
      <c r="I430" s="43" t="str">
        <f>'Details and Calculations'!J429</f>
        <v>Rutembe</v>
      </c>
      <c r="J430" s="43">
        <f>'Details and Calculations'!K429</f>
        <v>229</v>
      </c>
      <c r="K430" s="43">
        <f>'Details and Calculations'!O429</f>
        <v>200</v>
      </c>
      <c r="L430" s="43" t="str">
        <f>'Details and Calculations'!P430</f>
        <v xml:space="preserve"> </v>
      </c>
      <c r="M430" s="43" t="str">
        <f>'Details and Calculations'!U429</f>
        <v>Piped Network -- Gravity Only</v>
      </c>
      <c r="N430" s="43">
        <f>'Details and Calculations'!V429</f>
        <v>2016</v>
      </c>
      <c r="O430" s="43" t="str">
        <f>'Details and Calculations'!W429</f>
        <v>Governement (District, Wasac) And Water For People</v>
      </c>
      <c r="P430" s="43" t="str">
        <f>'Details and Calculations'!X429</f>
        <v>Spring</v>
      </c>
      <c r="Q430" s="44" t="str">
        <f t="shared" si="175"/>
        <v>Low Risk</v>
      </c>
      <c r="R430" s="44" t="str">
        <f t="shared" si="176"/>
        <v>High Risk</v>
      </c>
      <c r="S430" s="45" t="str">
        <f t="shared" si="177"/>
        <v>Basic Level of Service</v>
      </c>
      <c r="T430" s="62" t="str">
        <f t="shared" si="174"/>
        <v>High Priority</v>
      </c>
      <c r="U430" s="46">
        <f t="shared" si="178"/>
        <v>5</v>
      </c>
      <c r="V430" s="28" t="str">
        <f t="shared" si="179"/>
        <v>Major Repairs or Replace System</v>
      </c>
      <c r="W430" s="47" t="str">
        <f t="shared" si="180"/>
        <v/>
      </c>
      <c r="X430" s="27" t="str">
        <f t="shared" si="181"/>
        <v>Further Technical Diagnostic Needed</v>
      </c>
      <c r="Y430" s="48">
        <f t="shared" si="182"/>
        <v>29</v>
      </c>
      <c r="Z430" s="48">
        <f t="shared" si="183"/>
        <v>19</v>
      </c>
      <c r="AA430" s="48">
        <f t="shared" si="184"/>
        <v>29</v>
      </c>
      <c r="AB430" s="48" t="str">
        <f t="shared" si="185"/>
        <v xml:space="preserve"> </v>
      </c>
      <c r="AC430" s="48" t="str">
        <f t="shared" si="186"/>
        <v xml:space="preserve"> </v>
      </c>
      <c r="AD430" s="48" t="str">
        <f t="shared" si="187"/>
        <v xml:space="preserve"> </v>
      </c>
      <c r="AE430" s="48" t="str">
        <f t="shared" si="188"/>
        <v xml:space="preserve"> </v>
      </c>
      <c r="AF430" s="48" t="str">
        <f t="shared" si="189"/>
        <v xml:space="preserve"> </v>
      </c>
      <c r="AG430" s="49" t="str">
        <f t="shared" si="190"/>
        <v/>
      </c>
      <c r="AH430" s="48">
        <f t="shared" si="191"/>
        <v>19</v>
      </c>
      <c r="AI430" s="50">
        <f>'Details and Calculations'!AE429</f>
        <v>2</v>
      </c>
      <c r="AJ430" s="50">
        <f>'Details and Calculations'!AM429</f>
        <v>2</v>
      </c>
      <c r="AK430" s="50">
        <f>'Details and Calculations'!AR429</f>
        <v>1</v>
      </c>
      <c r="AL430" s="50" t="str">
        <f>'Details and Calculations'!AW429</f>
        <v xml:space="preserve"> </v>
      </c>
      <c r="AM430" s="50" t="str">
        <f>'Details and Calculations'!BA429</f>
        <v xml:space="preserve"> </v>
      </c>
      <c r="AN430" s="50" t="str">
        <f>'Details and Calculations'!BF429</f>
        <v xml:space="preserve"> </v>
      </c>
      <c r="AO430" s="50" t="str">
        <f>'Details and Calculations'!BI429</f>
        <v xml:space="preserve"> </v>
      </c>
      <c r="AP430" s="50" t="str">
        <f>'Details and Calculations'!BM429</f>
        <v xml:space="preserve"> </v>
      </c>
      <c r="AQ430" s="50" t="str">
        <f>'Details and Calculations'!BP429</f>
        <v xml:space="preserve"> </v>
      </c>
      <c r="AR430" s="50">
        <f>'Details and Calculations'!CC429</f>
        <v>3</v>
      </c>
      <c r="AS430" s="50">
        <f>'Details and Calculations'!CJ429</f>
        <v>2</v>
      </c>
      <c r="AT430" s="51">
        <f>'Details and Calculations'!T429</f>
        <v>1</v>
      </c>
      <c r="AU430" s="51">
        <f>'Details and Calculations'!Z429</f>
        <v>0</v>
      </c>
      <c r="AV430" s="51">
        <f>'Details and Calculations'!S429</f>
        <v>1</v>
      </c>
      <c r="AW430" s="51">
        <f>'Details and Calculations'!AI429</f>
        <v>1</v>
      </c>
      <c r="AX430" s="51">
        <f>'Details and Calculations'!BY429</f>
        <v>1</v>
      </c>
      <c r="AY430" s="51">
        <f>'Details and Calculations'!CG429</f>
        <v>1</v>
      </c>
      <c r="AZ430" s="51">
        <f>'Details and Calculations'!CI429</f>
        <v>0</v>
      </c>
      <c r="BA430" s="51">
        <f t="shared" si="192"/>
        <v>0</v>
      </c>
      <c r="BB430" s="52">
        <f>'Details and Calculations'!Y429</f>
        <v>2</v>
      </c>
      <c r="BC430" s="52">
        <f>'Details and Calculations'!AC429</f>
        <v>2</v>
      </c>
      <c r="BD430" s="52">
        <f>'Details and Calculations'!AK429</f>
        <v>1</v>
      </c>
      <c r="BE430" s="52">
        <f>'Details and Calculations'!AN429</f>
        <v>4000</v>
      </c>
      <c r="BF430" s="52">
        <f>'Details and Calculations'!AP429</f>
        <v>2</v>
      </c>
      <c r="BG430" s="52" t="str">
        <f>'Details and Calculations'!AT429</f>
        <v xml:space="preserve"> </v>
      </c>
      <c r="BH430" s="52" t="str">
        <f>'Details and Calculations'!AY429</f>
        <v xml:space="preserve"> </v>
      </c>
      <c r="BI430" s="52" t="str">
        <f>'Details and Calculations'!BB429</f>
        <v xml:space="preserve"> </v>
      </c>
      <c r="BJ430" s="52" t="str">
        <f>'Details and Calculations'!BD429</f>
        <v xml:space="preserve"> </v>
      </c>
      <c r="BK430" s="52">
        <f>'Details and Calculations'!CA429</f>
        <v>2</v>
      </c>
      <c r="BL430" s="43">
        <f>'Details and Calculations'!AA429</f>
        <v>1</v>
      </c>
      <c r="BM430" s="43" t="str">
        <f>'Details and Calculations'!AB429</f>
        <v>"Springbox" --Intake Structure At A Spring</v>
      </c>
      <c r="BN430" s="43">
        <f>'Details and Calculations'!AD429</f>
        <v>2016</v>
      </c>
      <c r="BO430" s="43">
        <f>'Details and Calculations'!AJ429</f>
        <v>1</v>
      </c>
      <c r="BP430" s="43">
        <f>'Details and Calculations'!AL429</f>
        <v>2016</v>
      </c>
      <c r="BQ430" s="43">
        <f>'Details and Calculations'!AO429</f>
        <v>1</v>
      </c>
      <c r="BR430" s="43">
        <f>'Details and Calculations'!AQ429</f>
        <v>2016</v>
      </c>
      <c r="BS430" s="43">
        <f>'Details and Calculations'!AS429</f>
        <v>0</v>
      </c>
      <c r="BT430" s="43" t="str">
        <f>'Details and Calculations'!AV429</f>
        <v xml:space="preserve"> </v>
      </c>
      <c r="BU430" s="43">
        <f>'Details and Calculations'!AX429</f>
        <v>0</v>
      </c>
      <c r="BV430" s="43" t="str">
        <f>'Details and Calculations'!AZ429</f>
        <v xml:space="preserve"> </v>
      </c>
      <c r="BW430" s="43">
        <f>'Details and Calculations'!BC429</f>
        <v>0</v>
      </c>
      <c r="BX430" s="43" t="str">
        <f>'Details and Calculations'!BE429</f>
        <v xml:space="preserve"> </v>
      </c>
      <c r="BY430" s="43" t="str">
        <f>'Details and Calculations'!BG429</f>
        <v xml:space="preserve"> </v>
      </c>
      <c r="BZ430" s="43" t="str">
        <f>'Details and Calculations'!BH429</f>
        <v xml:space="preserve"> </v>
      </c>
      <c r="CA430" s="43">
        <f>'Details and Calculations'!BJ429</f>
        <v>0</v>
      </c>
      <c r="CB430" s="43" t="str">
        <f>'Details and Calculations'!BK429</f>
        <v/>
      </c>
      <c r="CC430" s="43" t="str">
        <f>'Details and Calculations'!BL429</f>
        <v xml:space="preserve"> </v>
      </c>
      <c r="CD430" s="43" t="str">
        <f>'Details and Calculations'!BN429</f>
        <v xml:space="preserve"> </v>
      </c>
      <c r="CE430" s="43" t="str">
        <f>'Details and Calculations'!BO429</f>
        <v xml:space="preserve"> </v>
      </c>
      <c r="CF430" s="43">
        <f>'Details and Calculations'!BZ429</f>
        <v>1</v>
      </c>
      <c r="CG430" s="43">
        <f>'Details and Calculations'!CB429</f>
        <v>2016</v>
      </c>
      <c r="CH430" s="31"/>
      <c r="CI430" s="53"/>
    </row>
    <row r="431" spans="1:87" x14ac:dyDescent="0.3">
      <c r="A431" s="43">
        <f>'Details and Calculations'!A430</f>
        <v>2017</v>
      </c>
      <c r="B431" s="43" t="str">
        <f>'Details and Calculations'!C430</f>
        <v>Rwanda</v>
      </c>
      <c r="C431" s="43" t="str">
        <f>'Details and Calculations'!D430</f>
        <v>Rulindo</v>
      </c>
      <c r="D431" s="43" t="str">
        <f>'Details and Calculations'!E430</f>
        <v>Murambi</v>
      </c>
      <c r="E431" s="43" t="str">
        <f>'Details and Calculations'!F430</f>
        <v>Mvuzo</v>
      </c>
      <c r="F431" s="43" t="str">
        <f>'Details and Calculations'!G430</f>
        <v>Iraro</v>
      </c>
      <c r="G431" s="43" t="str">
        <f>'Details and Calculations'!H430</f>
        <v/>
      </c>
      <c r="H431" s="43" t="str">
        <f>'Details and Calculations'!I430</f>
        <v/>
      </c>
      <c r="I431" s="43" t="str">
        <f>'Details and Calculations'!J430</f>
        <v>Mutagata Motorised Network</v>
      </c>
      <c r="J431" s="43">
        <f>'Details and Calculations'!K430</f>
        <v>147</v>
      </c>
      <c r="K431" s="43">
        <f>'Details and Calculations'!O430</f>
        <v>147</v>
      </c>
      <c r="L431" s="43" t="str">
        <f>'Details and Calculations'!P431</f>
        <v xml:space="preserve"> </v>
      </c>
      <c r="M431" s="43" t="str">
        <f>'Details and Calculations'!U430</f>
        <v>Piped Network With Pump</v>
      </c>
      <c r="N431" s="43">
        <f>'Details and Calculations'!V430</f>
        <v>2016</v>
      </c>
      <c r="O431" s="43" t="str">
        <f>'Details and Calculations'!W430</f>
        <v>Governement (District, Wasac) And Water For People</v>
      </c>
      <c r="P431" s="43" t="str">
        <f>'Details and Calculations'!X430</f>
        <v>Spring</v>
      </c>
      <c r="Q431" s="44" t="str">
        <f t="shared" si="175"/>
        <v>Low Risk</v>
      </c>
      <c r="R431" s="44" t="str">
        <f t="shared" si="176"/>
        <v>Low Risk</v>
      </c>
      <c r="S431" s="45" t="str">
        <f t="shared" si="177"/>
        <v>Intermediate Level of Service</v>
      </c>
      <c r="T431" s="62" t="str">
        <f t="shared" si="174"/>
        <v>Low Priority</v>
      </c>
      <c r="U431" s="46">
        <f t="shared" si="178"/>
        <v>6</v>
      </c>
      <c r="V431" s="28" t="str">
        <f t="shared" si="179"/>
        <v>Repair or Replace Components</v>
      </c>
      <c r="W431" s="47" t="str">
        <f t="shared" si="180"/>
        <v>Kiosk/Tap Stand</v>
      </c>
      <c r="X431" s="27" t="str">
        <f t="shared" si="181"/>
        <v>Create Plan To Repair or Replace Components</v>
      </c>
      <c r="Y431" s="48">
        <f t="shared" si="182"/>
        <v>20</v>
      </c>
      <c r="Z431" s="48">
        <f t="shared" si="183"/>
        <v>19</v>
      </c>
      <c r="AA431" s="48">
        <f t="shared" si="184"/>
        <v>29</v>
      </c>
      <c r="AB431" s="48">
        <f t="shared" si="185"/>
        <v>19</v>
      </c>
      <c r="AC431" s="48">
        <f t="shared" si="186"/>
        <v>29</v>
      </c>
      <c r="AD431" s="48">
        <f t="shared" si="187"/>
        <v>7</v>
      </c>
      <c r="AE431" s="48">
        <f t="shared" si="188"/>
        <v>19</v>
      </c>
      <c r="AF431" s="48">
        <f t="shared" si="189"/>
        <v>10</v>
      </c>
      <c r="AG431" s="49" t="str">
        <f t="shared" si="190"/>
        <v/>
      </c>
      <c r="AH431" s="48">
        <f t="shared" si="191"/>
        <v>19</v>
      </c>
      <c r="AI431" s="50">
        <f>'Details and Calculations'!AE430</f>
        <v>1</v>
      </c>
      <c r="AJ431" s="50">
        <f>'Details and Calculations'!AM430</f>
        <v>1</v>
      </c>
      <c r="AK431" s="50">
        <f>'Details and Calculations'!AR430</f>
        <v>1</v>
      </c>
      <c r="AL431" s="50">
        <f>'Details and Calculations'!AW430</f>
        <v>1</v>
      </c>
      <c r="AM431" s="50">
        <f>'Details and Calculations'!BA430</f>
        <v>1</v>
      </c>
      <c r="AN431" s="50">
        <f>'Details and Calculations'!BF430</f>
        <v>1</v>
      </c>
      <c r="AO431" s="50">
        <f>'Details and Calculations'!BI430</f>
        <v>1</v>
      </c>
      <c r="AP431" s="50">
        <f>'Details and Calculations'!BM430</f>
        <v>1</v>
      </c>
      <c r="AQ431" s="50" t="str">
        <f>'Details and Calculations'!BP430</f>
        <v xml:space="preserve"> </v>
      </c>
      <c r="AR431" s="50">
        <f>'Details and Calculations'!CC430</f>
        <v>2</v>
      </c>
      <c r="AS431" s="50">
        <f>'Details and Calculations'!CJ430</f>
        <v>2</v>
      </c>
      <c r="AT431" s="51">
        <f>'Details and Calculations'!T430</f>
        <v>1</v>
      </c>
      <c r="AU431" s="51">
        <f>'Details and Calculations'!Z430</f>
        <v>1</v>
      </c>
      <c r="AV431" s="51">
        <f>'Details and Calculations'!S430</f>
        <v>0</v>
      </c>
      <c r="AW431" s="51">
        <f>'Details and Calculations'!AI430</f>
        <v>1</v>
      </c>
      <c r="AX431" s="51">
        <f>'Details and Calculations'!BY430</f>
        <v>1</v>
      </c>
      <c r="AY431" s="51">
        <f>'Details and Calculations'!CG430</f>
        <v>1</v>
      </c>
      <c r="AZ431" s="51">
        <f>'Details and Calculations'!CI430</f>
        <v>1</v>
      </c>
      <c r="BA431" s="51">
        <f t="shared" si="192"/>
        <v>0</v>
      </c>
      <c r="BB431" s="52">
        <f>'Details and Calculations'!Y430</f>
        <v>1</v>
      </c>
      <c r="BC431" s="52">
        <f>'Details and Calculations'!AC430</f>
        <v>1</v>
      </c>
      <c r="BD431" s="52">
        <f>'Details and Calculations'!AK430</f>
        <v>1</v>
      </c>
      <c r="BE431" s="52">
        <f>'Details and Calculations'!AN430</f>
        <v>1900</v>
      </c>
      <c r="BF431" s="52">
        <f>'Details and Calculations'!AP430</f>
        <v>39</v>
      </c>
      <c r="BG431" s="52">
        <f>'Details and Calculations'!AT430</f>
        <v>17</v>
      </c>
      <c r="BH431" s="52">
        <f>'Details and Calculations'!AY430</f>
        <v>6</v>
      </c>
      <c r="BI431" s="52">
        <f>'Details and Calculations'!BB430</f>
        <v>40000</v>
      </c>
      <c r="BJ431" s="52">
        <f>'Details and Calculations'!BD430</f>
        <v>5</v>
      </c>
      <c r="BK431" s="52">
        <f>'Details and Calculations'!CA430</f>
        <v>64</v>
      </c>
      <c r="BL431" s="43">
        <f>'Details and Calculations'!AA430</f>
        <v>1</v>
      </c>
      <c r="BM431" s="43" t="str">
        <f>'Details and Calculations'!AB430</f>
        <v>"Springbox" --Intake Structure At A Spring</v>
      </c>
      <c r="BN431" s="43">
        <f>'Details and Calculations'!AD430</f>
        <v>2007</v>
      </c>
      <c r="BO431" s="43">
        <f>'Details and Calculations'!AJ430</f>
        <v>1</v>
      </c>
      <c r="BP431" s="43">
        <f>'Details and Calculations'!AL430</f>
        <v>2016</v>
      </c>
      <c r="BQ431" s="43">
        <f>'Details and Calculations'!AO430</f>
        <v>1</v>
      </c>
      <c r="BR431" s="43">
        <f>'Details and Calculations'!AQ430</f>
        <v>2016</v>
      </c>
      <c r="BS431" s="43">
        <f>'Details and Calculations'!AS430</f>
        <v>1</v>
      </c>
      <c r="BT431" s="43">
        <f>'Details and Calculations'!AV430</f>
        <v>2016</v>
      </c>
      <c r="BU431" s="43">
        <f>'Details and Calculations'!AX430</f>
        <v>1</v>
      </c>
      <c r="BV431" s="43">
        <f>'Details and Calculations'!AZ430</f>
        <v>2016</v>
      </c>
      <c r="BW431" s="43">
        <f>'Details and Calculations'!BC430</f>
        <v>1</v>
      </c>
      <c r="BX431" s="43">
        <f>'Details and Calculations'!BE430</f>
        <v>2017</v>
      </c>
      <c r="BY431" s="43">
        <f>'Details and Calculations'!BG430</f>
        <v>1</v>
      </c>
      <c r="BZ431" s="43">
        <f>'Details and Calculations'!BH430</f>
        <v>2016</v>
      </c>
      <c r="CA431" s="43">
        <f>'Details and Calculations'!BJ430</f>
        <v>1</v>
      </c>
      <c r="CB431" s="43" t="str">
        <f>'Details and Calculations'!BK430</f>
        <v>Disinfection/Chlorination</v>
      </c>
      <c r="CC431" s="43">
        <f>'Details and Calculations'!BL430</f>
        <v>2017</v>
      </c>
      <c r="CD431" s="43">
        <f>'Details and Calculations'!BN430</f>
        <v>0</v>
      </c>
      <c r="CE431" s="43" t="str">
        <f>'Details and Calculations'!BO430</f>
        <v xml:space="preserve"> </v>
      </c>
      <c r="CF431" s="43">
        <f>'Details and Calculations'!BZ430</f>
        <v>1</v>
      </c>
      <c r="CG431" s="43">
        <f>'Details and Calculations'!CB430</f>
        <v>2016</v>
      </c>
      <c r="CH431" s="31"/>
      <c r="CI431" s="53"/>
    </row>
    <row r="432" spans="1:87" x14ac:dyDescent="0.3">
      <c r="A432" s="43">
        <f>'Details and Calculations'!A431</f>
        <v>2017</v>
      </c>
      <c r="B432" s="43" t="str">
        <f>'Details and Calculations'!C431</f>
        <v>Rwanda</v>
      </c>
      <c r="C432" s="43" t="str">
        <f>'Details and Calculations'!D431</f>
        <v>Rulindo</v>
      </c>
      <c r="D432" s="43" t="str">
        <f>'Details and Calculations'!E431</f>
        <v>Tumba</v>
      </c>
      <c r="E432" s="43" t="str">
        <f>'Details and Calculations'!F431</f>
        <v>Misezero</v>
      </c>
      <c r="F432" s="43" t="str">
        <f>'Details and Calculations'!G431</f>
        <v>Taba</v>
      </c>
      <c r="G432" s="43" t="str">
        <f>'Details and Calculations'!H431</f>
        <v/>
      </c>
      <c r="H432" s="43" t="str">
        <f>'Details and Calculations'!I431</f>
        <v/>
      </c>
      <c r="I432" s="43" t="str">
        <f>'Details and Calculations'!J431</f>
        <v>Water point chez Nsekanabo/Nyirambuga pumping</v>
      </c>
      <c r="J432" s="43">
        <f>'Details and Calculations'!K431</f>
        <v>100</v>
      </c>
      <c r="K432" s="43">
        <f>'Details and Calculations'!O431</f>
        <v>100</v>
      </c>
      <c r="L432" s="43">
        <f>'Details and Calculations'!P432</f>
        <v>56</v>
      </c>
      <c r="M432" s="43" t="str">
        <f>'Details and Calculations'!U431</f>
        <v>Piped Network With Pump</v>
      </c>
      <c r="N432" s="43">
        <f>'Details and Calculations'!V431</f>
        <v>2017</v>
      </c>
      <c r="O432" s="43" t="str">
        <f>'Details and Calculations'!W431</f>
        <v>Governement (District, Wasac) And Water For People</v>
      </c>
      <c r="P432" s="43" t="str">
        <f>'Details and Calculations'!X431</f>
        <v>Spring</v>
      </c>
      <c r="Q432" s="44" t="str">
        <f t="shared" si="175"/>
        <v>Low Risk</v>
      </c>
      <c r="R432" s="44" t="str">
        <f t="shared" si="176"/>
        <v>Low Risk</v>
      </c>
      <c r="S432" s="45" t="str">
        <f t="shared" si="177"/>
        <v>Intermediate Level of Service</v>
      </c>
      <c r="T432" s="62" t="str">
        <f t="shared" si="174"/>
        <v>Low Priority</v>
      </c>
      <c r="U432" s="46">
        <f t="shared" si="178"/>
        <v>7</v>
      </c>
      <c r="V432" s="28" t="str">
        <f t="shared" si="179"/>
        <v>Perform Routine Preventative Maintenance</v>
      </c>
      <c r="W432" s="47" t="str">
        <f t="shared" si="180"/>
        <v/>
      </c>
      <c r="X432" s="27" t="str">
        <f t="shared" si="181"/>
        <v>Maintain O&amp;M and Routine Monitoring</v>
      </c>
      <c r="Y432" s="48" t="str">
        <f t="shared" si="182"/>
        <v xml:space="preserve"> </v>
      </c>
      <c r="Z432" s="48" t="str">
        <f t="shared" si="183"/>
        <v xml:space="preserve"> </v>
      </c>
      <c r="AA432" s="48">
        <f t="shared" si="184"/>
        <v>30</v>
      </c>
      <c r="AB432" s="48" t="str">
        <f t="shared" si="185"/>
        <v xml:space="preserve"> </v>
      </c>
      <c r="AC432" s="48" t="str">
        <f t="shared" si="186"/>
        <v xml:space="preserve"> </v>
      </c>
      <c r="AD432" s="48" t="str">
        <f t="shared" si="187"/>
        <v xml:space="preserve"> </v>
      </c>
      <c r="AE432" s="48" t="str">
        <f t="shared" si="188"/>
        <v xml:space="preserve"> </v>
      </c>
      <c r="AF432" s="48" t="str">
        <f t="shared" si="189"/>
        <v xml:space="preserve"> </v>
      </c>
      <c r="AG432" s="49" t="str">
        <f t="shared" si="190"/>
        <v/>
      </c>
      <c r="AH432" s="48">
        <f t="shared" si="191"/>
        <v>15</v>
      </c>
      <c r="AI432" s="50" t="str">
        <f>'Details and Calculations'!AE431</f>
        <v xml:space="preserve"> </v>
      </c>
      <c r="AJ432" s="50" t="str">
        <f>'Details and Calculations'!AM431</f>
        <v xml:space="preserve"> </v>
      </c>
      <c r="AK432" s="50">
        <f>'Details and Calculations'!AR431</f>
        <v>1</v>
      </c>
      <c r="AL432" s="50" t="str">
        <f>'Details and Calculations'!AW431</f>
        <v xml:space="preserve"> </v>
      </c>
      <c r="AM432" s="50" t="str">
        <f>'Details and Calculations'!BA431</f>
        <v xml:space="preserve"> </v>
      </c>
      <c r="AN432" s="50" t="str">
        <f>'Details and Calculations'!BF431</f>
        <v xml:space="preserve"> </v>
      </c>
      <c r="AO432" s="50" t="str">
        <f>'Details and Calculations'!BI431</f>
        <v xml:space="preserve"> </v>
      </c>
      <c r="AP432" s="50" t="str">
        <f>'Details and Calculations'!BM431</f>
        <v xml:space="preserve"> </v>
      </c>
      <c r="AQ432" s="50" t="str">
        <f>'Details and Calculations'!BP431</f>
        <v xml:space="preserve"> </v>
      </c>
      <c r="AR432" s="50">
        <f>'Details and Calculations'!CC431</f>
        <v>1</v>
      </c>
      <c r="AS432" s="50">
        <f>'Details and Calculations'!CJ431</f>
        <v>1</v>
      </c>
      <c r="AT432" s="51">
        <f>'Details and Calculations'!T431</f>
        <v>1</v>
      </c>
      <c r="AU432" s="51">
        <f>'Details and Calculations'!Z431</f>
        <v>1</v>
      </c>
      <c r="AV432" s="51">
        <f>'Details and Calculations'!S431</f>
        <v>0</v>
      </c>
      <c r="AW432" s="51">
        <f>'Details and Calculations'!AI431</f>
        <v>1</v>
      </c>
      <c r="AX432" s="51">
        <f>'Details and Calculations'!BY431</f>
        <v>1</v>
      </c>
      <c r="AY432" s="51">
        <f>'Details and Calculations'!CG431</f>
        <v>1</v>
      </c>
      <c r="AZ432" s="51">
        <f>'Details and Calculations'!CI431</f>
        <v>1</v>
      </c>
      <c r="BA432" s="51">
        <f t="shared" si="192"/>
        <v>1</v>
      </c>
      <c r="BB432" s="52">
        <f>'Details and Calculations'!Y431</f>
        <v>2</v>
      </c>
      <c r="BC432" s="52" t="str">
        <f>'Details and Calculations'!AC431</f>
        <v xml:space="preserve"> </v>
      </c>
      <c r="BD432" s="52" t="str">
        <f>'Details and Calculations'!AK431</f>
        <v xml:space="preserve"> </v>
      </c>
      <c r="BE432" s="52" t="str">
        <f>'Details and Calculations'!AN431</f>
        <v xml:space="preserve"> </v>
      </c>
      <c r="BF432" s="52">
        <f>'Details and Calculations'!AP431</f>
        <v>1</v>
      </c>
      <c r="BG432" s="52" t="str">
        <f>'Details and Calculations'!AT431</f>
        <v xml:space="preserve"> </v>
      </c>
      <c r="BH432" s="52" t="str">
        <f>'Details and Calculations'!AY431</f>
        <v xml:space="preserve"> </v>
      </c>
      <c r="BI432" s="52" t="str">
        <f>'Details and Calculations'!BB431</f>
        <v xml:space="preserve"> </v>
      </c>
      <c r="BJ432" s="52" t="str">
        <f>'Details and Calculations'!BD431</f>
        <v xml:space="preserve"> </v>
      </c>
      <c r="BK432" s="52">
        <f>'Details and Calculations'!CA431</f>
        <v>1</v>
      </c>
      <c r="BL432" s="43">
        <f>'Details and Calculations'!AA431</f>
        <v>0</v>
      </c>
      <c r="BM432" s="43" t="str">
        <f>'Details and Calculations'!AB431</f>
        <v/>
      </c>
      <c r="BN432" s="43" t="str">
        <f>'Details and Calculations'!AD431</f>
        <v xml:space="preserve"> </v>
      </c>
      <c r="BO432" s="43">
        <f>'Details and Calculations'!AJ431</f>
        <v>0</v>
      </c>
      <c r="BP432" s="43" t="str">
        <f>'Details and Calculations'!AL431</f>
        <v xml:space="preserve"> </v>
      </c>
      <c r="BQ432" s="43">
        <f>'Details and Calculations'!AO431</f>
        <v>1</v>
      </c>
      <c r="BR432" s="43">
        <f>'Details and Calculations'!AQ431</f>
        <v>2017</v>
      </c>
      <c r="BS432" s="43">
        <f>'Details and Calculations'!AS431</f>
        <v>0</v>
      </c>
      <c r="BT432" s="43" t="str">
        <f>'Details and Calculations'!AV431</f>
        <v xml:space="preserve"> </v>
      </c>
      <c r="BU432" s="43">
        <f>'Details and Calculations'!AX431</f>
        <v>0</v>
      </c>
      <c r="BV432" s="43" t="str">
        <f>'Details and Calculations'!AZ431</f>
        <v xml:space="preserve"> </v>
      </c>
      <c r="BW432" s="43">
        <f>'Details and Calculations'!BC431</f>
        <v>0</v>
      </c>
      <c r="BX432" s="43" t="str">
        <f>'Details and Calculations'!BE431</f>
        <v xml:space="preserve"> </v>
      </c>
      <c r="BY432" s="43" t="str">
        <f>'Details and Calculations'!BG431</f>
        <v xml:space="preserve"> </v>
      </c>
      <c r="BZ432" s="43" t="str">
        <f>'Details and Calculations'!BH431</f>
        <v xml:space="preserve"> </v>
      </c>
      <c r="CA432" s="43">
        <f>'Details and Calculations'!BJ431</f>
        <v>0</v>
      </c>
      <c r="CB432" s="43" t="str">
        <f>'Details and Calculations'!BK431</f>
        <v/>
      </c>
      <c r="CC432" s="43" t="str">
        <f>'Details and Calculations'!BL431</f>
        <v xml:space="preserve"> </v>
      </c>
      <c r="CD432" s="43" t="str">
        <f>'Details and Calculations'!BN431</f>
        <v xml:space="preserve"> </v>
      </c>
      <c r="CE432" s="43" t="str">
        <f>'Details and Calculations'!BO431</f>
        <v xml:space="preserve"> </v>
      </c>
      <c r="CF432" s="43">
        <f>'Details and Calculations'!BZ431</f>
        <v>1</v>
      </c>
      <c r="CG432" s="43">
        <f>'Details and Calculations'!CB431</f>
        <v>2012</v>
      </c>
      <c r="CH432" s="31"/>
      <c r="CI432" s="53"/>
    </row>
    <row r="433" spans="1:87" x14ac:dyDescent="0.3">
      <c r="A433" s="43">
        <f>'Details and Calculations'!A432</f>
        <v>2017</v>
      </c>
      <c r="B433" s="43" t="str">
        <f>'Details and Calculations'!C432</f>
        <v>Rwanda</v>
      </c>
      <c r="C433" s="43" t="str">
        <f>'Details and Calculations'!D432</f>
        <v>Rulindo</v>
      </c>
      <c r="D433" s="43" t="str">
        <f>'Details and Calculations'!E432</f>
        <v>Base</v>
      </c>
      <c r="E433" s="43" t="str">
        <f>'Details and Calculations'!F432</f>
        <v>Gitare</v>
      </c>
      <c r="F433" s="43" t="str">
        <f>'Details and Calculations'!G432</f>
        <v>Nyamugali</v>
      </c>
      <c r="G433" s="43" t="str">
        <f>'Details and Calculations'!H432</f>
        <v/>
      </c>
      <c r="H433" s="43" t="str">
        <f>'Details and Calculations'!I432</f>
        <v/>
      </c>
      <c r="I433" s="43" t="str">
        <f>'Details and Calculations'!J432</f>
        <v>Rutembe</v>
      </c>
      <c r="J433" s="43">
        <f>'Details and Calculations'!K432</f>
        <v>121</v>
      </c>
      <c r="K433" s="43">
        <f>'Details and Calculations'!O432</f>
        <v>65</v>
      </c>
      <c r="L433" s="43">
        <f>'Details and Calculations'!P433</f>
        <v>117</v>
      </c>
      <c r="M433" s="43" t="str">
        <f>'Details and Calculations'!U432</f>
        <v>Piped Network -- Gravity Only</v>
      </c>
      <c r="N433" s="43">
        <f>'Details and Calculations'!V432</f>
        <v>2016</v>
      </c>
      <c r="O433" s="43" t="str">
        <f>'Details and Calculations'!W432</f>
        <v>Governement (District, Wasac) And Water For People</v>
      </c>
      <c r="P433" s="43" t="str">
        <f>'Details and Calculations'!X432</f>
        <v>Groundwater (Well, Etc.)</v>
      </c>
      <c r="Q433" s="44" t="str">
        <f t="shared" si="175"/>
        <v>Low Risk</v>
      </c>
      <c r="R433" s="44" t="str">
        <f t="shared" si="176"/>
        <v>High Risk</v>
      </c>
      <c r="S433" s="45" t="str">
        <f t="shared" si="177"/>
        <v>Basic Level of Service</v>
      </c>
      <c r="T433" s="62" t="str">
        <f t="shared" si="174"/>
        <v>High Priority</v>
      </c>
      <c r="U433" s="46">
        <f t="shared" si="178"/>
        <v>5</v>
      </c>
      <c r="V433" s="28" t="str">
        <f t="shared" si="179"/>
        <v>Major Repairs or Replace System</v>
      </c>
      <c r="W433" s="47" t="str">
        <f t="shared" si="180"/>
        <v/>
      </c>
      <c r="X433" s="27" t="str">
        <f t="shared" si="181"/>
        <v>Further Technical Diagnostic Needed</v>
      </c>
      <c r="Y433" s="48">
        <f t="shared" si="182"/>
        <v>29</v>
      </c>
      <c r="Z433" s="48">
        <f t="shared" si="183"/>
        <v>20</v>
      </c>
      <c r="AA433" s="48">
        <f t="shared" si="184"/>
        <v>29</v>
      </c>
      <c r="AB433" s="48" t="str">
        <f t="shared" si="185"/>
        <v xml:space="preserve"> </v>
      </c>
      <c r="AC433" s="48" t="str">
        <f t="shared" si="186"/>
        <v xml:space="preserve"> </v>
      </c>
      <c r="AD433" s="48" t="str">
        <f t="shared" si="187"/>
        <v xml:space="preserve"> </v>
      </c>
      <c r="AE433" s="48" t="str">
        <f t="shared" si="188"/>
        <v xml:space="preserve"> </v>
      </c>
      <c r="AF433" s="48" t="str">
        <f t="shared" si="189"/>
        <v xml:space="preserve"> </v>
      </c>
      <c r="AG433" s="49" t="str">
        <f t="shared" si="190"/>
        <v/>
      </c>
      <c r="AH433" s="48">
        <f t="shared" si="191"/>
        <v>19</v>
      </c>
      <c r="AI433" s="50">
        <f>'Details and Calculations'!AE432</f>
        <v>2</v>
      </c>
      <c r="AJ433" s="50">
        <f>'Details and Calculations'!AM432</f>
        <v>2</v>
      </c>
      <c r="AK433" s="50">
        <f>'Details and Calculations'!AR432</f>
        <v>3</v>
      </c>
      <c r="AL433" s="50" t="str">
        <f>'Details and Calculations'!AW432</f>
        <v xml:space="preserve"> </v>
      </c>
      <c r="AM433" s="50" t="str">
        <f>'Details and Calculations'!BA432</f>
        <v xml:space="preserve"> </v>
      </c>
      <c r="AN433" s="50" t="str">
        <f>'Details and Calculations'!BF432</f>
        <v xml:space="preserve"> </v>
      </c>
      <c r="AO433" s="50" t="str">
        <f>'Details and Calculations'!BI432</f>
        <v xml:space="preserve"> </v>
      </c>
      <c r="AP433" s="50" t="str">
        <f>'Details and Calculations'!BM432</f>
        <v xml:space="preserve"> </v>
      </c>
      <c r="AQ433" s="50" t="str">
        <f>'Details and Calculations'!BP432</f>
        <v xml:space="preserve"> </v>
      </c>
      <c r="AR433" s="50">
        <f>'Details and Calculations'!CC432</f>
        <v>3</v>
      </c>
      <c r="AS433" s="50">
        <f>'Details and Calculations'!CJ432</f>
        <v>3</v>
      </c>
      <c r="AT433" s="51">
        <f>'Details and Calculations'!T432</f>
        <v>1</v>
      </c>
      <c r="AU433" s="51">
        <f>'Details and Calculations'!Z432</f>
        <v>1</v>
      </c>
      <c r="AV433" s="51">
        <f>'Details and Calculations'!S432</f>
        <v>1</v>
      </c>
      <c r="AW433" s="51">
        <f>'Details and Calculations'!AI432</f>
        <v>1</v>
      </c>
      <c r="AX433" s="51">
        <f>'Details and Calculations'!BY432</f>
        <v>1</v>
      </c>
      <c r="AY433" s="51">
        <f>'Details and Calculations'!CG432</f>
        <v>0</v>
      </c>
      <c r="AZ433" s="51">
        <f>'Details and Calculations'!CI432</f>
        <v>0</v>
      </c>
      <c r="BA433" s="51">
        <f t="shared" si="192"/>
        <v>0</v>
      </c>
      <c r="BB433" s="52">
        <f>'Details and Calculations'!Y432</f>
        <v>2</v>
      </c>
      <c r="BC433" s="52">
        <f>'Details and Calculations'!AC432</f>
        <v>1</v>
      </c>
      <c r="BD433" s="52">
        <f>'Details and Calculations'!AK432</f>
        <v>1</v>
      </c>
      <c r="BE433" s="52">
        <f>'Details and Calculations'!AN432</f>
        <v>2500</v>
      </c>
      <c r="BF433" s="52">
        <f>'Details and Calculations'!AP432</f>
        <v>2</v>
      </c>
      <c r="BG433" s="52" t="str">
        <f>'Details and Calculations'!AT432</f>
        <v xml:space="preserve"> </v>
      </c>
      <c r="BH433" s="52" t="str">
        <f>'Details and Calculations'!AY432</f>
        <v xml:space="preserve"> </v>
      </c>
      <c r="BI433" s="52" t="str">
        <f>'Details and Calculations'!BB432</f>
        <v xml:space="preserve"> </v>
      </c>
      <c r="BJ433" s="52" t="str">
        <f>'Details and Calculations'!BD432</f>
        <v xml:space="preserve"> </v>
      </c>
      <c r="BK433" s="52">
        <f>'Details and Calculations'!CA432</f>
        <v>2</v>
      </c>
      <c r="BL433" s="43">
        <f>'Details and Calculations'!AA432</f>
        <v>1</v>
      </c>
      <c r="BM433" s="43" t="str">
        <f>'Details and Calculations'!AB432</f>
        <v>"Springbox" --Intake Structure At A Spring</v>
      </c>
      <c r="BN433" s="43">
        <f>'Details and Calculations'!AD432</f>
        <v>2016</v>
      </c>
      <c r="BO433" s="43">
        <f>'Details and Calculations'!AJ432</f>
        <v>1</v>
      </c>
      <c r="BP433" s="43">
        <f>'Details and Calculations'!AL432</f>
        <v>2017</v>
      </c>
      <c r="BQ433" s="43">
        <f>'Details and Calculations'!AO432</f>
        <v>1</v>
      </c>
      <c r="BR433" s="43">
        <f>'Details and Calculations'!AQ432</f>
        <v>2016</v>
      </c>
      <c r="BS433" s="43">
        <f>'Details and Calculations'!AS432</f>
        <v>0</v>
      </c>
      <c r="BT433" s="43" t="str">
        <f>'Details and Calculations'!AV432</f>
        <v xml:space="preserve"> </v>
      </c>
      <c r="BU433" s="43">
        <f>'Details and Calculations'!AX432</f>
        <v>0</v>
      </c>
      <c r="BV433" s="43" t="str">
        <f>'Details and Calculations'!AZ432</f>
        <v xml:space="preserve"> </v>
      </c>
      <c r="BW433" s="43">
        <f>'Details and Calculations'!BC432</f>
        <v>0</v>
      </c>
      <c r="BX433" s="43" t="str">
        <f>'Details and Calculations'!BE432</f>
        <v xml:space="preserve"> </v>
      </c>
      <c r="BY433" s="43" t="str">
        <f>'Details and Calculations'!BG432</f>
        <v xml:space="preserve"> </v>
      </c>
      <c r="BZ433" s="43" t="str">
        <f>'Details and Calculations'!BH432</f>
        <v xml:space="preserve"> </v>
      </c>
      <c r="CA433" s="43">
        <f>'Details and Calculations'!BJ432</f>
        <v>0</v>
      </c>
      <c r="CB433" s="43" t="str">
        <f>'Details and Calculations'!BK432</f>
        <v/>
      </c>
      <c r="CC433" s="43" t="str">
        <f>'Details and Calculations'!BL432</f>
        <v xml:space="preserve"> </v>
      </c>
      <c r="CD433" s="43" t="str">
        <f>'Details and Calculations'!BN432</f>
        <v xml:space="preserve"> </v>
      </c>
      <c r="CE433" s="43" t="str">
        <f>'Details and Calculations'!BO432</f>
        <v xml:space="preserve"> </v>
      </c>
      <c r="CF433" s="43">
        <f>'Details and Calculations'!BZ432</f>
        <v>1</v>
      </c>
      <c r="CG433" s="43">
        <f>'Details and Calculations'!CB432</f>
        <v>2016</v>
      </c>
      <c r="CH433" s="31"/>
      <c r="CI433" s="53"/>
    </row>
    <row r="434" spans="1:87" x14ac:dyDescent="0.3">
      <c r="A434" s="43">
        <f>'Details and Calculations'!A433</f>
        <v>2017</v>
      </c>
      <c r="B434" s="43" t="str">
        <f>'Details and Calculations'!C433</f>
        <v>Rwanda</v>
      </c>
      <c r="C434" s="43" t="str">
        <f>'Details and Calculations'!D433</f>
        <v>Rulindo</v>
      </c>
      <c r="D434" s="43" t="str">
        <f>'Details and Calculations'!E433</f>
        <v>Shyorongi</v>
      </c>
      <c r="E434" s="43" t="str">
        <f>'Details and Calculations'!F433</f>
        <v>Rutonde</v>
      </c>
      <c r="F434" s="43" t="str">
        <f>'Details and Calculations'!G433</f>
        <v>Mwagiro</v>
      </c>
      <c r="G434" s="43" t="str">
        <f>'Details and Calculations'!H433</f>
        <v/>
      </c>
      <c r="H434" s="43" t="str">
        <f>'Details and Calculations'!I433</f>
        <v/>
      </c>
      <c r="I434" s="43" t="str">
        <f>'Details and Calculations'!J433</f>
        <v>Kirikumuryango network</v>
      </c>
      <c r="J434" s="43">
        <f>'Details and Calculations'!K433</f>
        <v>139</v>
      </c>
      <c r="K434" s="43">
        <f>'Details and Calculations'!O433</f>
        <v>22</v>
      </c>
      <c r="L434" s="43" t="str">
        <f>'Details and Calculations'!P434</f>
        <v xml:space="preserve"> </v>
      </c>
      <c r="M434" s="43" t="str">
        <f>'Details and Calculations'!U433</f>
        <v>Piped Network -- Gravity Only</v>
      </c>
      <c r="N434" s="43">
        <f>'Details and Calculations'!V433</f>
        <v>2013</v>
      </c>
      <c r="O434" s="43" t="str">
        <f>'Details and Calculations'!W433</f>
        <v>Governement (District, Wasac) And Water For People</v>
      </c>
      <c r="P434" s="43" t="str">
        <f>'Details and Calculations'!X433</f>
        <v>Spring</v>
      </c>
      <c r="Q434" s="44" t="str">
        <f t="shared" si="175"/>
        <v>Low Risk</v>
      </c>
      <c r="R434" s="44" t="str">
        <f t="shared" si="176"/>
        <v>Low Risk</v>
      </c>
      <c r="S434" s="45" t="str">
        <f t="shared" si="177"/>
        <v>High Level of Service</v>
      </c>
      <c r="T434" s="62" t="str">
        <f t="shared" si="174"/>
        <v>Low Priority</v>
      </c>
      <c r="U434" s="46">
        <f t="shared" si="178"/>
        <v>8</v>
      </c>
      <c r="V434" s="28" t="str">
        <f t="shared" si="179"/>
        <v>Perform Routine Preventative Maintenance</v>
      </c>
      <c r="W434" s="47" t="str">
        <f t="shared" si="180"/>
        <v/>
      </c>
      <c r="X434" s="27" t="str">
        <f t="shared" si="181"/>
        <v>Maintain O&amp;M and Routine Monitoring</v>
      </c>
      <c r="Y434" s="48">
        <f t="shared" si="182"/>
        <v>26</v>
      </c>
      <c r="Z434" s="48">
        <f t="shared" si="183"/>
        <v>16</v>
      </c>
      <c r="AA434" s="48">
        <f t="shared" si="184"/>
        <v>26</v>
      </c>
      <c r="AB434" s="48">
        <f t="shared" si="185"/>
        <v>16</v>
      </c>
      <c r="AC434" s="48">
        <f t="shared" si="186"/>
        <v>26</v>
      </c>
      <c r="AD434" s="48" t="str">
        <f t="shared" si="187"/>
        <v xml:space="preserve"> </v>
      </c>
      <c r="AE434" s="48" t="str">
        <f t="shared" si="188"/>
        <v xml:space="preserve"> </v>
      </c>
      <c r="AF434" s="48" t="str">
        <f t="shared" si="189"/>
        <v xml:space="preserve"> </v>
      </c>
      <c r="AG434" s="49" t="str">
        <f t="shared" si="190"/>
        <v/>
      </c>
      <c r="AH434" s="48">
        <f t="shared" si="191"/>
        <v>16</v>
      </c>
      <c r="AI434" s="50">
        <f>'Details and Calculations'!AE433</f>
        <v>1</v>
      </c>
      <c r="AJ434" s="50">
        <f>'Details and Calculations'!AM433</f>
        <v>1</v>
      </c>
      <c r="AK434" s="50">
        <f>'Details and Calculations'!AR433</f>
        <v>1</v>
      </c>
      <c r="AL434" s="50">
        <f>'Details and Calculations'!AW433</f>
        <v>1</v>
      </c>
      <c r="AM434" s="50">
        <f>'Details and Calculations'!BA433</f>
        <v>1</v>
      </c>
      <c r="AN434" s="50" t="str">
        <f>'Details and Calculations'!BF433</f>
        <v xml:space="preserve"> </v>
      </c>
      <c r="AO434" s="50" t="str">
        <f>'Details and Calculations'!BI433</f>
        <v xml:space="preserve"> </v>
      </c>
      <c r="AP434" s="50" t="str">
        <f>'Details and Calculations'!BM433</f>
        <v xml:space="preserve"> </v>
      </c>
      <c r="AQ434" s="50" t="str">
        <f>'Details and Calculations'!BP433</f>
        <v xml:space="preserve"> </v>
      </c>
      <c r="AR434" s="50">
        <f>'Details and Calculations'!CC433</f>
        <v>1</v>
      </c>
      <c r="AS434" s="50">
        <f>'Details and Calculations'!CJ433</f>
        <v>1</v>
      </c>
      <c r="AT434" s="51">
        <f>'Details and Calculations'!T433</f>
        <v>1</v>
      </c>
      <c r="AU434" s="51">
        <f>'Details and Calculations'!Z433</f>
        <v>1</v>
      </c>
      <c r="AV434" s="51">
        <f>'Details and Calculations'!S433</f>
        <v>1</v>
      </c>
      <c r="AW434" s="51">
        <f>'Details and Calculations'!AI433</f>
        <v>1</v>
      </c>
      <c r="AX434" s="51">
        <f>'Details and Calculations'!BY433</f>
        <v>1</v>
      </c>
      <c r="AY434" s="51">
        <f>'Details and Calculations'!CG433</f>
        <v>1</v>
      </c>
      <c r="AZ434" s="51">
        <f>'Details and Calculations'!CI433</f>
        <v>1</v>
      </c>
      <c r="BA434" s="51">
        <f t="shared" si="192"/>
        <v>1</v>
      </c>
      <c r="BB434" s="52">
        <f>'Details and Calculations'!Y433</f>
        <v>1</v>
      </c>
      <c r="BC434" s="52">
        <f>'Details and Calculations'!AC433</f>
        <v>1</v>
      </c>
      <c r="BD434" s="52">
        <f>'Details and Calculations'!AK433</f>
        <v>1</v>
      </c>
      <c r="BE434" s="52">
        <f>'Details and Calculations'!AN433</f>
        <v>500</v>
      </c>
      <c r="BF434" s="52">
        <f>'Details and Calculations'!AP433</f>
        <v>17</v>
      </c>
      <c r="BG434" s="52">
        <f>'Details and Calculations'!AT433</f>
        <v>6</v>
      </c>
      <c r="BH434" s="52">
        <f>'Details and Calculations'!AY433</f>
        <v>2</v>
      </c>
      <c r="BI434" s="52">
        <f>'Details and Calculations'!BB433</f>
        <v>3500</v>
      </c>
      <c r="BJ434" s="52" t="str">
        <f>'Details and Calculations'!BD433</f>
        <v xml:space="preserve"> </v>
      </c>
      <c r="BK434" s="52">
        <f>'Details and Calculations'!CA433</f>
        <v>1</v>
      </c>
      <c r="BL434" s="43">
        <f>'Details and Calculations'!AA433</f>
        <v>1</v>
      </c>
      <c r="BM434" s="43" t="str">
        <f>'Details and Calculations'!AB433</f>
        <v>"Springbox" --Intake Structure At A Spring</v>
      </c>
      <c r="BN434" s="43">
        <f>'Details and Calculations'!AD433</f>
        <v>2013</v>
      </c>
      <c r="BO434" s="43">
        <f>'Details and Calculations'!AJ433</f>
        <v>1</v>
      </c>
      <c r="BP434" s="43">
        <f>'Details and Calculations'!AL433</f>
        <v>2013</v>
      </c>
      <c r="BQ434" s="43">
        <f>'Details and Calculations'!AO433</f>
        <v>1</v>
      </c>
      <c r="BR434" s="43">
        <f>'Details and Calculations'!AQ433</f>
        <v>2013</v>
      </c>
      <c r="BS434" s="43">
        <f>'Details and Calculations'!AS433</f>
        <v>1</v>
      </c>
      <c r="BT434" s="43">
        <f>'Details and Calculations'!AV433</f>
        <v>2013</v>
      </c>
      <c r="BU434" s="43">
        <f>'Details and Calculations'!AX433</f>
        <v>1</v>
      </c>
      <c r="BV434" s="43">
        <f>'Details and Calculations'!AZ433</f>
        <v>2013</v>
      </c>
      <c r="BW434" s="43">
        <f>'Details and Calculations'!BC433</f>
        <v>0</v>
      </c>
      <c r="BX434" s="43" t="str">
        <f>'Details and Calculations'!BE433</f>
        <v xml:space="preserve"> </v>
      </c>
      <c r="BY434" s="43" t="str">
        <f>'Details and Calculations'!BG433</f>
        <v xml:space="preserve"> </v>
      </c>
      <c r="BZ434" s="43" t="str">
        <f>'Details and Calculations'!BH433</f>
        <v xml:space="preserve"> </v>
      </c>
      <c r="CA434" s="43">
        <f>'Details and Calculations'!BJ433</f>
        <v>0</v>
      </c>
      <c r="CB434" s="43" t="str">
        <f>'Details and Calculations'!BK433</f>
        <v/>
      </c>
      <c r="CC434" s="43" t="str">
        <f>'Details and Calculations'!BL433</f>
        <v xml:space="preserve"> </v>
      </c>
      <c r="CD434" s="43" t="str">
        <f>'Details and Calculations'!BN433</f>
        <v xml:space="preserve"> </v>
      </c>
      <c r="CE434" s="43" t="str">
        <f>'Details and Calculations'!BO433</f>
        <v xml:space="preserve"> </v>
      </c>
      <c r="CF434" s="43">
        <f>'Details and Calculations'!BZ433</f>
        <v>1</v>
      </c>
      <c r="CG434" s="43">
        <f>'Details and Calculations'!CB433</f>
        <v>2013</v>
      </c>
      <c r="CH434" s="31"/>
      <c r="CI434" s="53"/>
    </row>
    <row r="435" spans="1:87" x14ac:dyDescent="0.3">
      <c r="A435" s="43">
        <f>'Details and Calculations'!A434</f>
        <v>2017</v>
      </c>
      <c r="B435" s="43" t="str">
        <f>'Details and Calculations'!C434</f>
        <v>Rwanda</v>
      </c>
      <c r="C435" s="43" t="str">
        <f>'Details and Calculations'!D434</f>
        <v>Rulindo</v>
      </c>
      <c r="D435" s="43" t="str">
        <f>'Details and Calculations'!E434</f>
        <v>Tumba</v>
      </c>
      <c r="E435" s="43" t="str">
        <f>'Details and Calculations'!F434</f>
        <v>Nyirabirori</v>
      </c>
      <c r="F435" s="43" t="str">
        <f>'Details and Calculations'!G434</f>
        <v>Murambi</v>
      </c>
      <c r="G435" s="43" t="str">
        <f>'Details and Calculations'!H434</f>
        <v/>
      </c>
      <c r="H435" s="43" t="str">
        <f>'Details and Calculations'!I434</f>
        <v/>
      </c>
      <c r="I435" s="43" t="str">
        <f>'Details and Calculations'!J434</f>
        <v>Water point at EP Murambi Publique/Nyirambuga pumping</v>
      </c>
      <c r="J435" s="43">
        <f>'Details and Calculations'!K434</f>
        <v>174</v>
      </c>
      <c r="K435" s="43">
        <f>'Details and Calculations'!O434</f>
        <v>174</v>
      </c>
      <c r="L435" s="43">
        <f>'Details and Calculations'!P435</f>
        <v>14</v>
      </c>
      <c r="M435" s="43" t="str">
        <f>'Details and Calculations'!U434</f>
        <v>Piped Network With Pump</v>
      </c>
      <c r="N435" s="43">
        <f>'Details and Calculations'!V434</f>
        <v>2012</v>
      </c>
      <c r="O435" s="43" t="str">
        <f>'Details and Calculations'!W434</f>
        <v>Governement (District, Wasac) And Water For People</v>
      </c>
      <c r="P435" s="43" t="str">
        <f>'Details and Calculations'!X434</f>
        <v>Spring</v>
      </c>
      <c r="Q435" s="44" t="str">
        <f t="shared" si="175"/>
        <v>Low Risk</v>
      </c>
      <c r="R435" s="44" t="str">
        <f t="shared" si="176"/>
        <v>Low Risk</v>
      </c>
      <c r="S435" s="45" t="str">
        <f t="shared" si="177"/>
        <v>Intermediate Level of Service</v>
      </c>
      <c r="T435" s="62" t="str">
        <f t="shared" si="174"/>
        <v>Low Priority</v>
      </c>
      <c r="U435" s="46">
        <f t="shared" si="178"/>
        <v>7</v>
      </c>
      <c r="V435" s="28" t="str">
        <f t="shared" si="179"/>
        <v>Perform Routine Preventative Maintenance</v>
      </c>
      <c r="W435" s="47" t="str">
        <f t="shared" si="180"/>
        <v/>
      </c>
      <c r="X435" s="27" t="str">
        <f t="shared" si="181"/>
        <v>Maintain O&amp;M and Routine Monitoring</v>
      </c>
      <c r="Y435" s="48" t="str">
        <f t="shared" si="182"/>
        <v xml:space="preserve"> </v>
      </c>
      <c r="Z435" s="48" t="str">
        <f t="shared" si="183"/>
        <v xml:space="preserve"> </v>
      </c>
      <c r="AA435" s="48">
        <f t="shared" si="184"/>
        <v>25</v>
      </c>
      <c r="AB435" s="48" t="str">
        <f t="shared" si="185"/>
        <v xml:space="preserve"> </v>
      </c>
      <c r="AC435" s="48" t="str">
        <f t="shared" si="186"/>
        <v xml:space="preserve"> </v>
      </c>
      <c r="AD435" s="48" t="str">
        <f t="shared" si="187"/>
        <v xml:space="preserve"> </v>
      </c>
      <c r="AE435" s="48" t="str">
        <f t="shared" si="188"/>
        <v xml:space="preserve"> </v>
      </c>
      <c r="AF435" s="48" t="str">
        <f t="shared" si="189"/>
        <v xml:space="preserve"> </v>
      </c>
      <c r="AG435" s="49" t="str">
        <f t="shared" si="190"/>
        <v/>
      </c>
      <c r="AH435" s="48">
        <f t="shared" si="191"/>
        <v>15</v>
      </c>
      <c r="AI435" s="50" t="str">
        <f>'Details and Calculations'!AE434</f>
        <v xml:space="preserve"> </v>
      </c>
      <c r="AJ435" s="50" t="str">
        <f>'Details and Calculations'!AM434</f>
        <v xml:space="preserve"> </v>
      </c>
      <c r="AK435" s="50">
        <f>'Details and Calculations'!AR434</f>
        <v>1</v>
      </c>
      <c r="AL435" s="50" t="str">
        <f>'Details and Calculations'!AW434</f>
        <v xml:space="preserve"> </v>
      </c>
      <c r="AM435" s="50" t="str">
        <f>'Details and Calculations'!BA434</f>
        <v xml:space="preserve"> </v>
      </c>
      <c r="AN435" s="50" t="str">
        <f>'Details and Calculations'!BF434</f>
        <v xml:space="preserve"> </v>
      </c>
      <c r="AO435" s="50" t="str">
        <f>'Details and Calculations'!BI434</f>
        <v xml:space="preserve"> </v>
      </c>
      <c r="AP435" s="50" t="str">
        <f>'Details and Calculations'!BM434</f>
        <v xml:space="preserve"> </v>
      </c>
      <c r="AQ435" s="50" t="str">
        <f>'Details and Calculations'!BP434</f>
        <v xml:space="preserve"> </v>
      </c>
      <c r="AR435" s="50">
        <f>'Details and Calculations'!CC434</f>
        <v>1</v>
      </c>
      <c r="AS435" s="50">
        <f>'Details and Calculations'!CJ434</f>
        <v>1</v>
      </c>
      <c r="AT435" s="51">
        <f>'Details and Calculations'!T434</f>
        <v>1</v>
      </c>
      <c r="AU435" s="51">
        <f>'Details and Calculations'!Z434</f>
        <v>1</v>
      </c>
      <c r="AV435" s="51">
        <f>'Details and Calculations'!S434</f>
        <v>0</v>
      </c>
      <c r="AW435" s="51">
        <f>'Details and Calculations'!AI434</f>
        <v>1</v>
      </c>
      <c r="AX435" s="51">
        <f>'Details and Calculations'!BY434</f>
        <v>1</v>
      </c>
      <c r="AY435" s="51">
        <f>'Details and Calculations'!CG434</f>
        <v>1</v>
      </c>
      <c r="AZ435" s="51">
        <f>'Details and Calculations'!CI434</f>
        <v>1</v>
      </c>
      <c r="BA435" s="51">
        <f t="shared" si="192"/>
        <v>1</v>
      </c>
      <c r="BB435" s="52">
        <f>'Details and Calculations'!Y434</f>
        <v>11</v>
      </c>
      <c r="BC435" s="52" t="str">
        <f>'Details and Calculations'!AC434</f>
        <v xml:space="preserve"> </v>
      </c>
      <c r="BD435" s="52" t="str">
        <f>'Details and Calculations'!AK434</f>
        <v xml:space="preserve"> </v>
      </c>
      <c r="BE435" s="52" t="str">
        <f>'Details and Calculations'!AN434</f>
        <v xml:space="preserve"> </v>
      </c>
      <c r="BF435" s="52">
        <f>'Details and Calculations'!AP434</f>
        <v>1</v>
      </c>
      <c r="BG435" s="52" t="str">
        <f>'Details and Calculations'!AT434</f>
        <v xml:space="preserve"> </v>
      </c>
      <c r="BH435" s="52" t="str">
        <f>'Details and Calculations'!AY434</f>
        <v xml:space="preserve"> </v>
      </c>
      <c r="BI435" s="52" t="str">
        <f>'Details and Calculations'!BB434</f>
        <v xml:space="preserve"> </v>
      </c>
      <c r="BJ435" s="52" t="str">
        <f>'Details and Calculations'!BD434</f>
        <v xml:space="preserve"> </v>
      </c>
      <c r="BK435" s="52">
        <f>'Details and Calculations'!CA434</f>
        <v>2</v>
      </c>
      <c r="BL435" s="43">
        <f>'Details and Calculations'!AA434</f>
        <v>0</v>
      </c>
      <c r="BM435" s="43" t="str">
        <f>'Details and Calculations'!AB434</f>
        <v/>
      </c>
      <c r="BN435" s="43" t="str">
        <f>'Details and Calculations'!AD434</f>
        <v xml:space="preserve"> </v>
      </c>
      <c r="BO435" s="43">
        <f>'Details and Calculations'!AJ434</f>
        <v>0</v>
      </c>
      <c r="BP435" s="43" t="str">
        <f>'Details and Calculations'!AL434</f>
        <v xml:space="preserve"> </v>
      </c>
      <c r="BQ435" s="43">
        <f>'Details and Calculations'!AO434</f>
        <v>1</v>
      </c>
      <c r="BR435" s="43">
        <f>'Details and Calculations'!AQ434</f>
        <v>2012</v>
      </c>
      <c r="BS435" s="43">
        <f>'Details and Calculations'!AS434</f>
        <v>0</v>
      </c>
      <c r="BT435" s="43" t="str">
        <f>'Details and Calculations'!AV434</f>
        <v xml:space="preserve"> </v>
      </c>
      <c r="BU435" s="43">
        <f>'Details and Calculations'!AX434</f>
        <v>0</v>
      </c>
      <c r="BV435" s="43" t="str">
        <f>'Details and Calculations'!AZ434</f>
        <v xml:space="preserve"> </v>
      </c>
      <c r="BW435" s="43">
        <f>'Details and Calculations'!BC434</f>
        <v>0</v>
      </c>
      <c r="BX435" s="43" t="str">
        <f>'Details and Calculations'!BE434</f>
        <v xml:space="preserve"> </v>
      </c>
      <c r="BY435" s="43" t="str">
        <f>'Details and Calculations'!BG434</f>
        <v xml:space="preserve"> </v>
      </c>
      <c r="BZ435" s="43" t="str">
        <f>'Details and Calculations'!BH434</f>
        <v xml:space="preserve"> </v>
      </c>
      <c r="CA435" s="43">
        <f>'Details and Calculations'!BJ434</f>
        <v>0</v>
      </c>
      <c r="CB435" s="43" t="str">
        <f>'Details and Calculations'!BK434</f>
        <v/>
      </c>
      <c r="CC435" s="43" t="str">
        <f>'Details and Calculations'!BL434</f>
        <v xml:space="preserve"> </v>
      </c>
      <c r="CD435" s="43" t="str">
        <f>'Details and Calculations'!BN434</f>
        <v xml:space="preserve"> </v>
      </c>
      <c r="CE435" s="43" t="str">
        <f>'Details and Calculations'!BO434</f>
        <v xml:space="preserve"> </v>
      </c>
      <c r="CF435" s="43">
        <f>'Details and Calculations'!BZ434</f>
        <v>1</v>
      </c>
      <c r="CG435" s="43">
        <f>'Details and Calculations'!CB434</f>
        <v>2012</v>
      </c>
      <c r="CH435" s="31"/>
      <c r="CI435" s="53"/>
    </row>
    <row r="436" spans="1:87" x14ac:dyDescent="0.3">
      <c r="A436" s="43">
        <f>'Details and Calculations'!A435</f>
        <v>2017</v>
      </c>
      <c r="B436" s="43" t="str">
        <f>'Details and Calculations'!C435</f>
        <v>Rwanda</v>
      </c>
      <c r="C436" s="43" t="str">
        <f>'Details and Calculations'!D435</f>
        <v>Rulindo</v>
      </c>
      <c r="D436" s="43" t="str">
        <f>'Details and Calculations'!E435</f>
        <v>Base</v>
      </c>
      <c r="E436" s="43" t="str">
        <f>'Details and Calculations'!F435</f>
        <v>Cyohoha</v>
      </c>
      <c r="F436" s="43" t="str">
        <f>'Details and Calculations'!G435</f>
        <v>Mushongi</v>
      </c>
      <c r="G436" s="43" t="str">
        <f>'Details and Calculations'!H435</f>
        <v/>
      </c>
      <c r="H436" s="43" t="str">
        <f>'Details and Calculations'!I435</f>
        <v/>
      </c>
      <c r="I436" s="43" t="str">
        <f>'Details and Calculations'!J435</f>
        <v>Gihanga</v>
      </c>
      <c r="J436" s="43">
        <f>'Details and Calculations'!K435</f>
        <v>214</v>
      </c>
      <c r="K436" s="43">
        <f>'Details and Calculations'!O435</f>
        <v>200</v>
      </c>
      <c r="L436" s="43" t="str">
        <f>'Details and Calculations'!P436</f>
        <v xml:space="preserve"> </v>
      </c>
      <c r="M436" s="43" t="str">
        <f>'Details and Calculations'!U435</f>
        <v>Piped Network -- Gravity Only</v>
      </c>
      <c r="N436" s="43">
        <f>'Details and Calculations'!V435</f>
        <v>2016</v>
      </c>
      <c r="O436" s="43" t="str">
        <f>'Details and Calculations'!W435</f>
        <v>Governement (District, Wasac) And Water For People</v>
      </c>
      <c r="P436" s="43" t="str">
        <f>'Details and Calculations'!X435</f>
        <v>Spring</v>
      </c>
      <c r="Q436" s="44" t="str">
        <f t="shared" si="175"/>
        <v>Low Risk</v>
      </c>
      <c r="R436" s="44" t="str">
        <f t="shared" si="176"/>
        <v>Low Risk</v>
      </c>
      <c r="S436" s="45" t="str">
        <f t="shared" si="177"/>
        <v>High Level of Service</v>
      </c>
      <c r="T436" s="62" t="str">
        <f t="shared" si="174"/>
        <v>Low Priority</v>
      </c>
      <c r="U436" s="46">
        <f t="shared" si="178"/>
        <v>8</v>
      </c>
      <c r="V436" s="28" t="str">
        <f t="shared" si="179"/>
        <v>Perform Routine Preventative Maintenance</v>
      </c>
      <c r="W436" s="47" t="str">
        <f t="shared" si="180"/>
        <v/>
      </c>
      <c r="X436" s="27" t="str">
        <f t="shared" si="181"/>
        <v>Maintain O&amp;M and Routine Monitoring</v>
      </c>
      <c r="Y436" s="48">
        <f t="shared" si="182"/>
        <v>29</v>
      </c>
      <c r="Z436" s="48">
        <f t="shared" si="183"/>
        <v>19</v>
      </c>
      <c r="AA436" s="48">
        <f t="shared" si="184"/>
        <v>29</v>
      </c>
      <c r="AB436" s="48" t="str">
        <f t="shared" si="185"/>
        <v xml:space="preserve"> </v>
      </c>
      <c r="AC436" s="48">
        <f t="shared" si="186"/>
        <v>29</v>
      </c>
      <c r="AD436" s="48" t="str">
        <f t="shared" si="187"/>
        <v xml:space="preserve"> </v>
      </c>
      <c r="AE436" s="48" t="str">
        <f t="shared" si="188"/>
        <v xml:space="preserve"> </v>
      </c>
      <c r="AF436" s="48" t="str">
        <f t="shared" si="189"/>
        <v xml:space="preserve"> </v>
      </c>
      <c r="AG436" s="49" t="str">
        <f t="shared" si="190"/>
        <v/>
      </c>
      <c r="AH436" s="48">
        <f t="shared" si="191"/>
        <v>19</v>
      </c>
      <c r="AI436" s="50">
        <f>'Details and Calculations'!AE435</f>
        <v>1</v>
      </c>
      <c r="AJ436" s="50">
        <f>'Details and Calculations'!AM435</f>
        <v>1</v>
      </c>
      <c r="AK436" s="50">
        <f>'Details and Calculations'!AR435</f>
        <v>1</v>
      </c>
      <c r="AL436" s="50" t="str">
        <f>'Details and Calculations'!AW435</f>
        <v xml:space="preserve"> </v>
      </c>
      <c r="AM436" s="50">
        <f>'Details and Calculations'!BA435</f>
        <v>1</v>
      </c>
      <c r="AN436" s="50" t="str">
        <f>'Details and Calculations'!BF435</f>
        <v xml:space="preserve"> </v>
      </c>
      <c r="AO436" s="50" t="str">
        <f>'Details and Calculations'!BI435</f>
        <v xml:space="preserve"> </v>
      </c>
      <c r="AP436" s="50" t="str">
        <f>'Details and Calculations'!BM435</f>
        <v xml:space="preserve"> </v>
      </c>
      <c r="AQ436" s="50" t="str">
        <f>'Details and Calculations'!BP435</f>
        <v xml:space="preserve"> </v>
      </c>
      <c r="AR436" s="50">
        <f>'Details and Calculations'!CC435</f>
        <v>1</v>
      </c>
      <c r="AS436" s="50">
        <f>'Details and Calculations'!CJ435</f>
        <v>1</v>
      </c>
      <c r="AT436" s="51">
        <f>'Details and Calculations'!T435</f>
        <v>1</v>
      </c>
      <c r="AU436" s="51">
        <f>'Details and Calculations'!Z435</f>
        <v>1</v>
      </c>
      <c r="AV436" s="51">
        <f>'Details and Calculations'!S435</f>
        <v>1</v>
      </c>
      <c r="AW436" s="51">
        <f>'Details and Calculations'!AI435</f>
        <v>1</v>
      </c>
      <c r="AX436" s="51">
        <f>'Details and Calculations'!BY435</f>
        <v>1</v>
      </c>
      <c r="AY436" s="51">
        <f>'Details and Calculations'!CG435</f>
        <v>1</v>
      </c>
      <c r="AZ436" s="51">
        <f>'Details and Calculations'!CI435</f>
        <v>1</v>
      </c>
      <c r="BA436" s="51">
        <f t="shared" si="192"/>
        <v>1</v>
      </c>
      <c r="BB436" s="52">
        <f>'Details and Calculations'!Y435</f>
        <v>1</v>
      </c>
      <c r="BC436" s="52">
        <f>'Details and Calculations'!AC435</f>
        <v>1</v>
      </c>
      <c r="BD436" s="52">
        <f>'Details and Calculations'!AK435</f>
        <v>1</v>
      </c>
      <c r="BE436" s="52">
        <f>'Details and Calculations'!AN435</f>
        <v>7200</v>
      </c>
      <c r="BF436" s="52">
        <f>'Details and Calculations'!AP435</f>
        <v>6</v>
      </c>
      <c r="BG436" s="52" t="str">
        <f>'Details and Calculations'!AT435</f>
        <v xml:space="preserve"> </v>
      </c>
      <c r="BH436" s="52">
        <f>'Details and Calculations'!AY435</f>
        <v>2</v>
      </c>
      <c r="BI436" s="52">
        <f>'Details and Calculations'!BB435</f>
        <v>4500</v>
      </c>
      <c r="BJ436" s="52" t="str">
        <f>'Details and Calculations'!BD435</f>
        <v xml:space="preserve"> </v>
      </c>
      <c r="BK436" s="52">
        <f>'Details and Calculations'!CA435</f>
        <v>2</v>
      </c>
      <c r="BL436" s="43">
        <f>'Details and Calculations'!AA435</f>
        <v>1</v>
      </c>
      <c r="BM436" s="43" t="str">
        <f>'Details and Calculations'!AB435</f>
        <v>"Springbox" --Intake Structure At A Spring</v>
      </c>
      <c r="BN436" s="43">
        <f>'Details and Calculations'!AD435</f>
        <v>2016</v>
      </c>
      <c r="BO436" s="43">
        <f>'Details and Calculations'!AJ435</f>
        <v>1</v>
      </c>
      <c r="BP436" s="43">
        <f>'Details and Calculations'!AL435</f>
        <v>2016</v>
      </c>
      <c r="BQ436" s="43">
        <f>'Details and Calculations'!AO435</f>
        <v>1</v>
      </c>
      <c r="BR436" s="43">
        <f>'Details and Calculations'!AQ435</f>
        <v>2016</v>
      </c>
      <c r="BS436" s="43">
        <f>'Details and Calculations'!AS435</f>
        <v>0</v>
      </c>
      <c r="BT436" s="43" t="str">
        <f>'Details and Calculations'!AV435</f>
        <v xml:space="preserve"> </v>
      </c>
      <c r="BU436" s="43">
        <f>'Details and Calculations'!AX435</f>
        <v>1</v>
      </c>
      <c r="BV436" s="43">
        <f>'Details and Calculations'!AZ435</f>
        <v>2016</v>
      </c>
      <c r="BW436" s="43">
        <f>'Details and Calculations'!BC435</f>
        <v>0</v>
      </c>
      <c r="BX436" s="43" t="str">
        <f>'Details and Calculations'!BE435</f>
        <v xml:space="preserve"> </v>
      </c>
      <c r="BY436" s="43" t="str">
        <f>'Details and Calculations'!BG435</f>
        <v xml:space="preserve"> </v>
      </c>
      <c r="BZ436" s="43" t="str">
        <f>'Details and Calculations'!BH435</f>
        <v xml:space="preserve"> </v>
      </c>
      <c r="CA436" s="43">
        <f>'Details and Calculations'!BJ435</f>
        <v>0</v>
      </c>
      <c r="CB436" s="43" t="str">
        <f>'Details and Calculations'!BK435</f>
        <v/>
      </c>
      <c r="CC436" s="43" t="str">
        <f>'Details and Calculations'!BL435</f>
        <v xml:space="preserve"> </v>
      </c>
      <c r="CD436" s="43" t="str">
        <f>'Details and Calculations'!BN435</f>
        <v xml:space="preserve"> </v>
      </c>
      <c r="CE436" s="43" t="str">
        <f>'Details and Calculations'!BO435</f>
        <v xml:space="preserve"> </v>
      </c>
      <c r="CF436" s="43">
        <f>'Details and Calculations'!BZ435</f>
        <v>1</v>
      </c>
      <c r="CG436" s="43">
        <f>'Details and Calculations'!CB435</f>
        <v>2016</v>
      </c>
      <c r="CH436" s="31"/>
      <c r="CI436" s="53"/>
    </row>
    <row r="437" spans="1:87" x14ac:dyDescent="0.3">
      <c r="A437" s="43">
        <f>'Details and Calculations'!A436</f>
        <v>2017</v>
      </c>
      <c r="B437" s="43" t="str">
        <f>'Details and Calculations'!C436</f>
        <v>Rwanda</v>
      </c>
      <c r="C437" s="43" t="str">
        <f>'Details and Calculations'!D436</f>
        <v>Rulindo</v>
      </c>
      <c r="D437" s="43" t="str">
        <f>'Details and Calculations'!E436</f>
        <v>Base</v>
      </c>
      <c r="E437" s="43" t="str">
        <f>'Details and Calculations'!F436</f>
        <v>Gitare</v>
      </c>
      <c r="F437" s="43" t="str">
        <f>'Details and Calculations'!G436</f>
        <v>Mugenda I</v>
      </c>
      <c r="G437" s="43" t="str">
        <f>'Details and Calculations'!H436</f>
        <v/>
      </c>
      <c r="H437" s="43" t="str">
        <f>'Details and Calculations'!I436</f>
        <v/>
      </c>
      <c r="I437" s="43" t="str">
        <f>'Details and Calculations'!J436</f>
        <v>Water point near Gitare school/Nyirambuga pumping system</v>
      </c>
      <c r="J437" s="43">
        <f>'Details and Calculations'!K436</f>
        <v>117</v>
      </c>
      <c r="K437" s="43">
        <f>'Details and Calculations'!O436</f>
        <v>117</v>
      </c>
      <c r="L437" s="43" t="str">
        <f>'Details and Calculations'!P437</f>
        <v xml:space="preserve"> </v>
      </c>
      <c r="M437" s="43" t="str">
        <f>'Details and Calculations'!U436</f>
        <v>Piped Network With Pump</v>
      </c>
      <c r="N437" s="43">
        <f>'Details and Calculations'!V436</f>
        <v>2012</v>
      </c>
      <c r="O437" s="43" t="str">
        <f>'Details and Calculations'!W436</f>
        <v>Governement (District, Wasac) And Water For People</v>
      </c>
      <c r="P437" s="43" t="str">
        <f>'Details and Calculations'!X436</f>
        <v>Spring</v>
      </c>
      <c r="Q437" s="44" t="str">
        <f t="shared" si="175"/>
        <v>Low Risk</v>
      </c>
      <c r="R437" s="44" t="str">
        <f t="shared" si="176"/>
        <v>Low Risk</v>
      </c>
      <c r="S437" s="45" t="str">
        <f t="shared" si="177"/>
        <v>Basic Level of Service</v>
      </c>
      <c r="T437" s="62" t="str">
        <f t="shared" si="174"/>
        <v>Medium Priority</v>
      </c>
      <c r="U437" s="46">
        <f t="shared" si="178"/>
        <v>5</v>
      </c>
      <c r="V437" s="28" t="str">
        <f t="shared" si="179"/>
        <v>Repair or Replace Components</v>
      </c>
      <c r="W437" s="47" t="str">
        <f t="shared" si="180"/>
        <v>Kiosk/Tap Stand</v>
      </c>
      <c r="X437" s="27" t="str">
        <f t="shared" si="181"/>
        <v>Create Plan To Repair or Replace Components</v>
      </c>
      <c r="Y437" s="48" t="str">
        <f t="shared" si="182"/>
        <v xml:space="preserve"> </v>
      </c>
      <c r="Z437" s="48" t="str">
        <f t="shared" si="183"/>
        <v xml:space="preserve"> </v>
      </c>
      <c r="AA437" s="48" t="str">
        <f t="shared" si="184"/>
        <v xml:space="preserve"> </v>
      </c>
      <c r="AB437" s="48" t="str">
        <f t="shared" si="185"/>
        <v xml:space="preserve"> </v>
      </c>
      <c r="AC437" s="48" t="str">
        <f t="shared" si="186"/>
        <v xml:space="preserve"> </v>
      </c>
      <c r="AD437" s="48" t="str">
        <f t="shared" si="187"/>
        <v xml:space="preserve"> </v>
      </c>
      <c r="AE437" s="48" t="str">
        <f t="shared" si="188"/>
        <v xml:space="preserve"> </v>
      </c>
      <c r="AF437" s="48" t="str">
        <f t="shared" si="189"/>
        <v xml:space="preserve"> </v>
      </c>
      <c r="AG437" s="49" t="str">
        <f t="shared" si="190"/>
        <v/>
      </c>
      <c r="AH437" s="48">
        <f t="shared" si="191"/>
        <v>15</v>
      </c>
      <c r="AI437" s="50" t="str">
        <f>'Details and Calculations'!AE436</f>
        <v xml:space="preserve"> </v>
      </c>
      <c r="AJ437" s="50" t="str">
        <f>'Details and Calculations'!AM436</f>
        <v xml:space="preserve"> </v>
      </c>
      <c r="AK437" s="50" t="str">
        <f>'Details and Calculations'!AR436</f>
        <v xml:space="preserve"> </v>
      </c>
      <c r="AL437" s="50" t="str">
        <f>'Details and Calculations'!AW436</f>
        <v xml:space="preserve"> </v>
      </c>
      <c r="AM437" s="50" t="str">
        <f>'Details and Calculations'!BA436</f>
        <v xml:space="preserve"> </v>
      </c>
      <c r="AN437" s="50" t="str">
        <f>'Details and Calculations'!BF436</f>
        <v xml:space="preserve"> </v>
      </c>
      <c r="AO437" s="50" t="str">
        <f>'Details and Calculations'!BI436</f>
        <v xml:space="preserve"> </v>
      </c>
      <c r="AP437" s="50" t="str">
        <f>'Details and Calculations'!BM436</f>
        <v xml:space="preserve"> </v>
      </c>
      <c r="AQ437" s="50" t="str">
        <f>'Details and Calculations'!BP436</f>
        <v xml:space="preserve"> </v>
      </c>
      <c r="AR437" s="50">
        <f>'Details and Calculations'!CC436</f>
        <v>2</v>
      </c>
      <c r="AS437" s="50">
        <f>'Details and Calculations'!CJ436</f>
        <v>2</v>
      </c>
      <c r="AT437" s="51">
        <f>'Details and Calculations'!T436</f>
        <v>1</v>
      </c>
      <c r="AU437" s="51">
        <f>'Details and Calculations'!Z436</f>
        <v>1</v>
      </c>
      <c r="AV437" s="51">
        <f>'Details and Calculations'!S436</f>
        <v>0</v>
      </c>
      <c r="AW437" s="51">
        <f>'Details and Calculations'!AI436</f>
        <v>1</v>
      </c>
      <c r="AX437" s="51">
        <f>'Details and Calculations'!BY436</f>
        <v>1</v>
      </c>
      <c r="AY437" s="51">
        <f>'Details and Calculations'!CG436</f>
        <v>1</v>
      </c>
      <c r="AZ437" s="51">
        <f>'Details and Calculations'!CI436</f>
        <v>0</v>
      </c>
      <c r="BA437" s="51">
        <f t="shared" si="192"/>
        <v>0</v>
      </c>
      <c r="BB437" s="52">
        <f>'Details and Calculations'!Y436</f>
        <v>1</v>
      </c>
      <c r="BC437" s="52" t="str">
        <f>'Details and Calculations'!AC436</f>
        <v xml:space="preserve"> </v>
      </c>
      <c r="BD437" s="52" t="str">
        <f>'Details and Calculations'!AK436</f>
        <v xml:space="preserve"> </v>
      </c>
      <c r="BE437" s="52" t="str">
        <f>'Details and Calculations'!AN436</f>
        <v xml:space="preserve"> </v>
      </c>
      <c r="BF437" s="52" t="str">
        <f>'Details and Calculations'!AP436</f>
        <v xml:space="preserve"> </v>
      </c>
      <c r="BG437" s="52" t="str">
        <f>'Details and Calculations'!AT436</f>
        <v xml:space="preserve"> </v>
      </c>
      <c r="BH437" s="52" t="str">
        <f>'Details and Calculations'!AY436</f>
        <v xml:space="preserve"> </v>
      </c>
      <c r="BI437" s="52" t="str">
        <f>'Details and Calculations'!BB436</f>
        <v xml:space="preserve"> </v>
      </c>
      <c r="BJ437" s="52" t="str">
        <f>'Details and Calculations'!BD436</f>
        <v xml:space="preserve"> </v>
      </c>
      <c r="BK437" s="52">
        <f>'Details and Calculations'!CA436</f>
        <v>2</v>
      </c>
      <c r="BL437" s="43">
        <f>'Details and Calculations'!AA436</f>
        <v>0</v>
      </c>
      <c r="BM437" s="43" t="str">
        <f>'Details and Calculations'!AB436</f>
        <v/>
      </c>
      <c r="BN437" s="43" t="str">
        <f>'Details and Calculations'!AD436</f>
        <v xml:space="preserve"> </v>
      </c>
      <c r="BO437" s="43">
        <f>'Details and Calculations'!AJ436</f>
        <v>0</v>
      </c>
      <c r="BP437" s="43" t="str">
        <f>'Details and Calculations'!AL436</f>
        <v xml:space="preserve"> </v>
      </c>
      <c r="BQ437" s="43">
        <f>'Details and Calculations'!AO436</f>
        <v>0</v>
      </c>
      <c r="BR437" s="43" t="str">
        <f>'Details and Calculations'!AQ436</f>
        <v xml:space="preserve"> </v>
      </c>
      <c r="BS437" s="43">
        <f>'Details and Calculations'!AS436</f>
        <v>0</v>
      </c>
      <c r="BT437" s="43" t="str">
        <f>'Details and Calculations'!AV436</f>
        <v xml:space="preserve"> </v>
      </c>
      <c r="BU437" s="43">
        <f>'Details and Calculations'!AX436</f>
        <v>0</v>
      </c>
      <c r="BV437" s="43" t="str">
        <f>'Details and Calculations'!AZ436</f>
        <v xml:space="preserve"> </v>
      </c>
      <c r="BW437" s="43">
        <f>'Details and Calculations'!BC436</f>
        <v>0</v>
      </c>
      <c r="BX437" s="43" t="str">
        <f>'Details and Calculations'!BE436</f>
        <v xml:space="preserve"> </v>
      </c>
      <c r="BY437" s="43" t="str">
        <f>'Details and Calculations'!BG436</f>
        <v xml:space="preserve"> </v>
      </c>
      <c r="BZ437" s="43" t="str">
        <f>'Details and Calculations'!BH436</f>
        <v xml:space="preserve"> </v>
      </c>
      <c r="CA437" s="43">
        <f>'Details and Calculations'!BJ436</f>
        <v>0</v>
      </c>
      <c r="CB437" s="43" t="str">
        <f>'Details and Calculations'!BK436</f>
        <v/>
      </c>
      <c r="CC437" s="43" t="str">
        <f>'Details and Calculations'!BL436</f>
        <v xml:space="preserve"> </v>
      </c>
      <c r="CD437" s="43" t="str">
        <f>'Details and Calculations'!BN436</f>
        <v xml:space="preserve"> </v>
      </c>
      <c r="CE437" s="43" t="str">
        <f>'Details and Calculations'!BO436</f>
        <v xml:space="preserve"> </v>
      </c>
      <c r="CF437" s="43">
        <f>'Details and Calculations'!BZ436</f>
        <v>1</v>
      </c>
      <c r="CG437" s="43">
        <f>'Details and Calculations'!CB436</f>
        <v>2012</v>
      </c>
      <c r="CH437" s="31"/>
      <c r="CI437" s="53"/>
    </row>
    <row r="438" spans="1:87" x14ac:dyDescent="0.3">
      <c r="A438" s="43">
        <f>'Details and Calculations'!A437</f>
        <v>2017</v>
      </c>
      <c r="B438" s="43" t="str">
        <f>'Details and Calculations'!C437</f>
        <v>Rwanda</v>
      </c>
      <c r="C438" s="43" t="str">
        <f>'Details and Calculations'!D437</f>
        <v>Rulindo</v>
      </c>
      <c r="D438" s="43" t="str">
        <f>'Details and Calculations'!E437</f>
        <v>Bushoki</v>
      </c>
      <c r="E438" s="43" t="str">
        <f>'Details and Calculations'!F437</f>
        <v>Gasiza</v>
      </c>
      <c r="F438" s="43" t="str">
        <f>'Details and Calculations'!G437</f>
        <v>Remera</v>
      </c>
      <c r="G438" s="43" t="str">
        <f>'Details and Calculations'!H437</f>
        <v/>
      </c>
      <c r="H438" s="43" t="str">
        <f>'Details and Calculations'!I437</f>
        <v/>
      </c>
      <c r="I438" s="43" t="str">
        <f>'Details and Calculations'!J437</f>
        <v>Water point2 at Gasiza market/Nyagahondo gravity system</v>
      </c>
      <c r="J438" s="43">
        <f>'Details and Calculations'!K437</f>
        <v>228</v>
      </c>
      <c r="K438" s="43">
        <f>'Details and Calculations'!O437</f>
        <v>228</v>
      </c>
      <c r="L438" s="43" t="str">
        <f>'Details and Calculations'!P438</f>
        <v xml:space="preserve"> </v>
      </c>
      <c r="M438" s="43" t="str">
        <f>'Details and Calculations'!U437</f>
        <v>Piped Network -- Gravity Only</v>
      </c>
      <c r="N438" s="43">
        <f>'Details and Calculations'!V437</f>
        <v>2010</v>
      </c>
      <c r="O438" s="43" t="str">
        <f>'Details and Calculations'!W437</f>
        <v>Caritas</v>
      </c>
      <c r="P438" s="43" t="str">
        <f>'Details and Calculations'!X437</f>
        <v>Spring</v>
      </c>
      <c r="Q438" s="44" t="str">
        <f t="shared" si="175"/>
        <v>Low Risk</v>
      </c>
      <c r="R438" s="44" t="str">
        <f t="shared" si="176"/>
        <v>High Risk</v>
      </c>
      <c r="S438" s="45" t="str">
        <f t="shared" si="177"/>
        <v>Basic Level of Service</v>
      </c>
      <c r="T438" s="62" t="str">
        <f t="shared" si="174"/>
        <v>High Priority</v>
      </c>
      <c r="U438" s="46">
        <f t="shared" si="178"/>
        <v>5</v>
      </c>
      <c r="V438" s="28" t="str">
        <f t="shared" si="179"/>
        <v>Major Repairs or Replace System</v>
      </c>
      <c r="W438" s="47" t="str">
        <f t="shared" si="180"/>
        <v/>
      </c>
      <c r="X438" s="27" t="str">
        <f t="shared" si="181"/>
        <v>Further Technical Diagnostic Needed</v>
      </c>
      <c r="Y438" s="48" t="str">
        <f t="shared" si="182"/>
        <v xml:space="preserve"> </v>
      </c>
      <c r="Z438" s="48" t="str">
        <f t="shared" si="183"/>
        <v xml:space="preserve"> </v>
      </c>
      <c r="AA438" s="48" t="str">
        <f t="shared" si="184"/>
        <v xml:space="preserve"> </v>
      </c>
      <c r="AB438" s="48" t="str">
        <f t="shared" si="185"/>
        <v xml:space="preserve"> </v>
      </c>
      <c r="AC438" s="48" t="str">
        <f t="shared" si="186"/>
        <v xml:space="preserve"> </v>
      </c>
      <c r="AD438" s="48" t="str">
        <f t="shared" si="187"/>
        <v xml:space="preserve"> </v>
      </c>
      <c r="AE438" s="48" t="str">
        <f t="shared" si="188"/>
        <v xml:space="preserve"> </v>
      </c>
      <c r="AF438" s="48" t="str">
        <f t="shared" si="189"/>
        <v xml:space="preserve"> </v>
      </c>
      <c r="AG438" s="49" t="str">
        <f t="shared" si="190"/>
        <v/>
      </c>
      <c r="AH438" s="48">
        <f t="shared" si="191"/>
        <v>13</v>
      </c>
      <c r="AI438" s="50" t="str">
        <f>'Details and Calculations'!AE437</f>
        <v xml:space="preserve"> </v>
      </c>
      <c r="AJ438" s="50" t="str">
        <f>'Details and Calculations'!AM437</f>
        <v xml:space="preserve"> </v>
      </c>
      <c r="AK438" s="50" t="str">
        <f>'Details and Calculations'!AR437</f>
        <v xml:space="preserve"> </v>
      </c>
      <c r="AL438" s="50" t="str">
        <f>'Details and Calculations'!AW437</f>
        <v xml:space="preserve"> </v>
      </c>
      <c r="AM438" s="50" t="str">
        <f>'Details and Calculations'!BA437</f>
        <v xml:space="preserve"> </v>
      </c>
      <c r="AN438" s="50" t="str">
        <f>'Details and Calculations'!BF437</f>
        <v xml:space="preserve"> </v>
      </c>
      <c r="AO438" s="50" t="str">
        <f>'Details and Calculations'!BI437</f>
        <v xml:space="preserve"> </v>
      </c>
      <c r="AP438" s="50" t="str">
        <f>'Details and Calculations'!BM437</f>
        <v xml:space="preserve"> </v>
      </c>
      <c r="AQ438" s="50" t="str">
        <f>'Details and Calculations'!BP437</f>
        <v xml:space="preserve"> </v>
      </c>
      <c r="AR438" s="50">
        <f>'Details and Calculations'!CC437</f>
        <v>3</v>
      </c>
      <c r="AS438" s="50">
        <f>'Details and Calculations'!CJ437</f>
        <v>3</v>
      </c>
      <c r="AT438" s="51">
        <f>'Details and Calculations'!T437</f>
        <v>1</v>
      </c>
      <c r="AU438" s="51">
        <f>'Details and Calculations'!Z437</f>
        <v>1</v>
      </c>
      <c r="AV438" s="51">
        <f>'Details and Calculations'!S437</f>
        <v>0</v>
      </c>
      <c r="AW438" s="51">
        <f>'Details and Calculations'!AI437</f>
        <v>1</v>
      </c>
      <c r="AX438" s="51">
        <f>'Details and Calculations'!BY437</f>
        <v>1</v>
      </c>
      <c r="AY438" s="51">
        <f>'Details and Calculations'!CG437</f>
        <v>1</v>
      </c>
      <c r="AZ438" s="51">
        <f>'Details and Calculations'!CI437</f>
        <v>0</v>
      </c>
      <c r="BA438" s="51">
        <f t="shared" si="192"/>
        <v>0</v>
      </c>
      <c r="BB438" s="52">
        <f>'Details and Calculations'!Y437</f>
        <v>1</v>
      </c>
      <c r="BC438" s="52" t="str">
        <f>'Details and Calculations'!AC437</f>
        <v xml:space="preserve"> </v>
      </c>
      <c r="BD438" s="52" t="str">
        <f>'Details and Calculations'!AK437</f>
        <v xml:space="preserve"> </v>
      </c>
      <c r="BE438" s="52" t="str">
        <f>'Details and Calculations'!AN437</f>
        <v xml:space="preserve"> </v>
      </c>
      <c r="BF438" s="52" t="str">
        <f>'Details and Calculations'!AP437</f>
        <v xml:space="preserve"> </v>
      </c>
      <c r="BG438" s="52" t="str">
        <f>'Details and Calculations'!AT437</f>
        <v xml:space="preserve"> </v>
      </c>
      <c r="BH438" s="52" t="str">
        <f>'Details and Calculations'!AY437</f>
        <v xml:space="preserve"> </v>
      </c>
      <c r="BI438" s="52" t="str">
        <f>'Details and Calculations'!BB437</f>
        <v xml:space="preserve"> </v>
      </c>
      <c r="BJ438" s="52" t="str">
        <f>'Details and Calculations'!BD437</f>
        <v xml:space="preserve"> </v>
      </c>
      <c r="BK438" s="52">
        <f>'Details and Calculations'!CA437</f>
        <v>1</v>
      </c>
      <c r="BL438" s="43">
        <f>'Details and Calculations'!AA437</f>
        <v>0</v>
      </c>
      <c r="BM438" s="43" t="str">
        <f>'Details and Calculations'!AB437</f>
        <v/>
      </c>
      <c r="BN438" s="43" t="str">
        <f>'Details and Calculations'!AD437</f>
        <v xml:space="preserve"> </v>
      </c>
      <c r="BO438" s="43">
        <f>'Details and Calculations'!AJ437</f>
        <v>0</v>
      </c>
      <c r="BP438" s="43" t="str">
        <f>'Details and Calculations'!AL437</f>
        <v xml:space="preserve"> </v>
      </c>
      <c r="BQ438" s="43">
        <f>'Details and Calculations'!AO437</f>
        <v>0</v>
      </c>
      <c r="BR438" s="43" t="str">
        <f>'Details and Calculations'!AQ437</f>
        <v xml:space="preserve"> </v>
      </c>
      <c r="BS438" s="43">
        <f>'Details and Calculations'!AS437</f>
        <v>0</v>
      </c>
      <c r="BT438" s="43" t="str">
        <f>'Details and Calculations'!AV437</f>
        <v xml:space="preserve"> </v>
      </c>
      <c r="BU438" s="43">
        <f>'Details and Calculations'!AX437</f>
        <v>0</v>
      </c>
      <c r="BV438" s="43" t="str">
        <f>'Details and Calculations'!AZ437</f>
        <v xml:space="preserve"> </v>
      </c>
      <c r="BW438" s="43">
        <f>'Details and Calculations'!BC437</f>
        <v>0</v>
      </c>
      <c r="BX438" s="43" t="str">
        <f>'Details and Calculations'!BE437</f>
        <v xml:space="preserve"> </v>
      </c>
      <c r="BY438" s="43" t="str">
        <f>'Details and Calculations'!BG437</f>
        <v xml:space="preserve"> </v>
      </c>
      <c r="BZ438" s="43" t="str">
        <f>'Details and Calculations'!BH437</f>
        <v xml:space="preserve"> </v>
      </c>
      <c r="CA438" s="43">
        <f>'Details and Calculations'!BJ437</f>
        <v>0</v>
      </c>
      <c r="CB438" s="43" t="str">
        <f>'Details and Calculations'!BK437</f>
        <v/>
      </c>
      <c r="CC438" s="43" t="str">
        <f>'Details and Calculations'!BL437</f>
        <v xml:space="preserve"> </v>
      </c>
      <c r="CD438" s="43" t="str">
        <f>'Details and Calculations'!BN437</f>
        <v xml:space="preserve"> </v>
      </c>
      <c r="CE438" s="43" t="str">
        <f>'Details and Calculations'!BO437</f>
        <v xml:space="preserve"> </v>
      </c>
      <c r="CF438" s="43">
        <f>'Details and Calculations'!BZ437</f>
        <v>1</v>
      </c>
      <c r="CG438" s="43">
        <f>'Details and Calculations'!CB437</f>
        <v>2010</v>
      </c>
      <c r="CH438" s="31"/>
      <c r="CI438" s="53"/>
    </row>
    <row r="439" spans="1:87" x14ac:dyDescent="0.3">
      <c r="A439" s="43">
        <f>'Details and Calculations'!A438</f>
        <v>2017</v>
      </c>
      <c r="B439" s="43" t="str">
        <f>'Details and Calculations'!C438</f>
        <v>Rwanda</v>
      </c>
      <c r="C439" s="43" t="str">
        <f>'Details and Calculations'!D438</f>
        <v>Rulindo</v>
      </c>
      <c r="D439" s="43" t="str">
        <f>'Details and Calculations'!E438</f>
        <v>Kisaro</v>
      </c>
      <c r="E439" s="43" t="str">
        <f>'Details and Calculations'!F438</f>
        <v>Murama</v>
      </c>
      <c r="F439" s="43" t="str">
        <f>'Details and Calculations'!G438</f>
        <v>Ryarubuguza</v>
      </c>
      <c r="G439" s="43" t="str">
        <f>'Details and Calculations'!H438</f>
        <v/>
      </c>
      <c r="H439" s="43" t="str">
        <f>'Details and Calculations'!I438</f>
        <v/>
      </c>
      <c r="I439" s="43" t="str">
        <f>'Details and Calculations'!J438</f>
        <v>Gahama Kisaro network</v>
      </c>
      <c r="J439" s="43">
        <f>'Details and Calculations'!K438</f>
        <v>495</v>
      </c>
      <c r="K439" s="43">
        <f>'Details and Calculations'!O438</f>
        <v>495</v>
      </c>
      <c r="L439" s="43">
        <f>'Details and Calculations'!P439</f>
        <v>5</v>
      </c>
      <c r="M439" s="43" t="str">
        <f>'Details and Calculations'!U438</f>
        <v>Piped Network With Pump</v>
      </c>
      <c r="N439" s="43">
        <f>'Details and Calculations'!V438</f>
        <v>2012</v>
      </c>
      <c r="O439" s="43" t="str">
        <f>'Details and Calculations'!W438</f>
        <v>Governement (District, Wasac) And Water For People</v>
      </c>
      <c r="P439" s="43" t="str">
        <f>'Details and Calculations'!X438</f>
        <v>Spring</v>
      </c>
      <c r="Q439" s="44" t="str">
        <f t="shared" si="175"/>
        <v>Low Risk</v>
      </c>
      <c r="R439" s="44" t="str">
        <f t="shared" si="176"/>
        <v>Low Risk</v>
      </c>
      <c r="S439" s="45" t="str">
        <f t="shared" si="177"/>
        <v>Basic Level of Service</v>
      </c>
      <c r="T439" s="62" t="str">
        <f t="shared" si="174"/>
        <v>Medium Priority</v>
      </c>
      <c r="U439" s="46">
        <f t="shared" si="178"/>
        <v>5</v>
      </c>
      <c r="V439" s="28" t="str">
        <f t="shared" si="179"/>
        <v>Perform Routine Preventative Maintenance</v>
      </c>
      <c r="W439" s="47" t="str">
        <f t="shared" si="180"/>
        <v/>
      </c>
      <c r="X439" s="27" t="str">
        <f t="shared" si="181"/>
        <v>Maintain O&amp;M and Routine Monitoring</v>
      </c>
      <c r="Y439" s="48">
        <f t="shared" si="182"/>
        <v>25</v>
      </c>
      <c r="Z439" s="48">
        <f t="shared" si="183"/>
        <v>15</v>
      </c>
      <c r="AA439" s="48">
        <f t="shared" si="184"/>
        <v>25</v>
      </c>
      <c r="AB439" s="48">
        <f t="shared" si="185"/>
        <v>15</v>
      </c>
      <c r="AC439" s="48">
        <f t="shared" si="186"/>
        <v>25</v>
      </c>
      <c r="AD439" s="48">
        <f t="shared" si="187"/>
        <v>2</v>
      </c>
      <c r="AE439" s="48">
        <f t="shared" si="188"/>
        <v>15</v>
      </c>
      <c r="AF439" s="48" t="str">
        <f t="shared" si="189"/>
        <v xml:space="preserve"> </v>
      </c>
      <c r="AG439" s="49" t="str">
        <f t="shared" si="190"/>
        <v/>
      </c>
      <c r="AH439" s="48">
        <f t="shared" si="191"/>
        <v>15</v>
      </c>
      <c r="AI439" s="50">
        <f>'Details and Calculations'!AE438</f>
        <v>1</v>
      </c>
      <c r="AJ439" s="50">
        <f>'Details and Calculations'!AM438</f>
        <v>1</v>
      </c>
      <c r="AK439" s="50">
        <f>'Details and Calculations'!AR438</f>
        <v>1</v>
      </c>
      <c r="AL439" s="50">
        <f>'Details and Calculations'!AW438</f>
        <v>1</v>
      </c>
      <c r="AM439" s="50">
        <f>'Details and Calculations'!BA438</f>
        <v>1</v>
      </c>
      <c r="AN439" s="50">
        <f>'Details and Calculations'!BF438</f>
        <v>1</v>
      </c>
      <c r="AO439" s="50">
        <f>'Details and Calculations'!BI438</f>
        <v>1</v>
      </c>
      <c r="AP439" s="50" t="str">
        <f>'Details and Calculations'!BM438</f>
        <v xml:space="preserve"> </v>
      </c>
      <c r="AQ439" s="50" t="str">
        <f>'Details and Calculations'!BP438</f>
        <v xml:space="preserve"> </v>
      </c>
      <c r="AR439" s="50">
        <f>'Details and Calculations'!CC438</f>
        <v>1</v>
      </c>
      <c r="AS439" s="50">
        <f>'Details and Calculations'!CJ438</f>
        <v>2</v>
      </c>
      <c r="AT439" s="51">
        <f>'Details and Calculations'!T438</f>
        <v>1</v>
      </c>
      <c r="AU439" s="51">
        <f>'Details and Calculations'!Z438</f>
        <v>1</v>
      </c>
      <c r="AV439" s="51">
        <f>'Details and Calculations'!S438</f>
        <v>0</v>
      </c>
      <c r="AW439" s="51">
        <f>'Details and Calculations'!AI438</f>
        <v>1</v>
      </c>
      <c r="AX439" s="51">
        <f>'Details and Calculations'!BY438</f>
        <v>1</v>
      </c>
      <c r="AY439" s="51">
        <f>'Details and Calculations'!CG438</f>
        <v>1</v>
      </c>
      <c r="AZ439" s="51">
        <f>'Details and Calculations'!CI438</f>
        <v>0</v>
      </c>
      <c r="BA439" s="51">
        <f t="shared" si="192"/>
        <v>0</v>
      </c>
      <c r="BB439" s="52">
        <f>'Details and Calculations'!Y438</f>
        <v>1</v>
      </c>
      <c r="BC439" s="52">
        <f>'Details and Calculations'!AC438</f>
        <v>1</v>
      </c>
      <c r="BD439" s="52">
        <f>'Details and Calculations'!AK438</f>
        <v>1</v>
      </c>
      <c r="BE439" s="52">
        <f>'Details and Calculations'!AN438</f>
        <v>30000</v>
      </c>
      <c r="BF439" s="52">
        <f>'Details and Calculations'!AP438</f>
        <v>7</v>
      </c>
      <c r="BG439" s="52">
        <f>'Details and Calculations'!AT438</f>
        <v>14</v>
      </c>
      <c r="BH439" s="52">
        <f>'Details and Calculations'!AY438</f>
        <v>1</v>
      </c>
      <c r="BI439" s="52">
        <f>'Details and Calculations'!BB438</f>
        <v>30000</v>
      </c>
      <c r="BJ439" s="52">
        <f>'Details and Calculations'!BD438</f>
        <v>2</v>
      </c>
      <c r="BK439" s="52">
        <f>'Details and Calculations'!CA438</f>
        <v>1</v>
      </c>
      <c r="BL439" s="43">
        <f>'Details and Calculations'!AA438</f>
        <v>1</v>
      </c>
      <c r="BM439" s="43" t="str">
        <f>'Details and Calculations'!AB438</f>
        <v/>
      </c>
      <c r="BN439" s="43">
        <f>'Details and Calculations'!AD438</f>
        <v>2012</v>
      </c>
      <c r="BO439" s="43">
        <f>'Details and Calculations'!AJ438</f>
        <v>1</v>
      </c>
      <c r="BP439" s="43">
        <f>'Details and Calculations'!AL438</f>
        <v>2012</v>
      </c>
      <c r="BQ439" s="43">
        <f>'Details and Calculations'!AO438</f>
        <v>1</v>
      </c>
      <c r="BR439" s="43">
        <f>'Details and Calculations'!AQ438</f>
        <v>2012</v>
      </c>
      <c r="BS439" s="43">
        <f>'Details and Calculations'!AS438</f>
        <v>1</v>
      </c>
      <c r="BT439" s="43">
        <f>'Details and Calculations'!AV438</f>
        <v>2012</v>
      </c>
      <c r="BU439" s="43">
        <f>'Details and Calculations'!AX438</f>
        <v>1</v>
      </c>
      <c r="BV439" s="43">
        <f>'Details and Calculations'!AZ438</f>
        <v>2012</v>
      </c>
      <c r="BW439" s="43">
        <f>'Details and Calculations'!BC438</f>
        <v>1</v>
      </c>
      <c r="BX439" s="43">
        <f>'Details and Calculations'!BE438</f>
        <v>2012</v>
      </c>
      <c r="BY439" s="43">
        <f>'Details and Calculations'!BG438</f>
        <v>1</v>
      </c>
      <c r="BZ439" s="43">
        <f>'Details and Calculations'!BH438</f>
        <v>2012</v>
      </c>
      <c r="CA439" s="43">
        <f>'Details and Calculations'!BJ438</f>
        <v>0</v>
      </c>
      <c r="CB439" s="43" t="str">
        <f>'Details and Calculations'!BK438</f>
        <v/>
      </c>
      <c r="CC439" s="43" t="str">
        <f>'Details and Calculations'!BL438</f>
        <v xml:space="preserve"> </v>
      </c>
      <c r="CD439" s="43" t="str">
        <f>'Details and Calculations'!BN438</f>
        <v xml:space="preserve"> </v>
      </c>
      <c r="CE439" s="43" t="str">
        <f>'Details and Calculations'!BO438</f>
        <v xml:space="preserve"> </v>
      </c>
      <c r="CF439" s="43">
        <f>'Details and Calculations'!BZ438</f>
        <v>1</v>
      </c>
      <c r="CG439" s="43">
        <f>'Details and Calculations'!CB438</f>
        <v>2012</v>
      </c>
      <c r="CH439" s="31"/>
      <c r="CI439" s="53"/>
    </row>
    <row r="440" spans="1:87" x14ac:dyDescent="0.3">
      <c r="A440" s="43">
        <f>'Details and Calculations'!A439</f>
        <v>2017</v>
      </c>
      <c r="B440" s="43" t="str">
        <f>'Details and Calculations'!C439</f>
        <v>Rwanda</v>
      </c>
      <c r="C440" s="43" t="str">
        <f>'Details and Calculations'!D439</f>
        <v>Rulindo</v>
      </c>
      <c r="D440" s="43" t="str">
        <f>'Details and Calculations'!E439</f>
        <v>Rukozo</v>
      </c>
      <c r="E440" s="43" t="str">
        <f>'Details and Calculations'!F439</f>
        <v>Mbuye</v>
      </c>
      <c r="F440" s="43" t="str">
        <f>'Details and Calculations'!G439</f>
        <v>Kibare</v>
      </c>
      <c r="G440" s="43" t="str">
        <f>'Details and Calculations'!H439</f>
        <v/>
      </c>
      <c r="H440" s="43" t="str">
        <f>'Details and Calculations'!I439</f>
        <v/>
      </c>
      <c r="I440" s="43" t="str">
        <f>'Details and Calculations'!J439</f>
        <v>Kabonanyoni</v>
      </c>
      <c r="J440" s="43">
        <f>'Details and Calculations'!K439</f>
        <v>90</v>
      </c>
      <c r="K440" s="43">
        <f>'Details and Calculations'!O439</f>
        <v>85</v>
      </c>
      <c r="L440" s="43" t="str">
        <f>'Details and Calculations'!P440</f>
        <v xml:space="preserve"> </v>
      </c>
      <c r="M440" s="43" t="str">
        <f>'Details and Calculations'!U439</f>
        <v>Piped Network With Pump</v>
      </c>
      <c r="N440" s="43">
        <f>'Details and Calculations'!V439</f>
        <v>2015</v>
      </c>
      <c r="O440" s="43" t="str">
        <f>'Details and Calculations'!W439</f>
        <v>Governement (District, Wasac) And Water For People</v>
      </c>
      <c r="P440" s="43" t="str">
        <f>'Details and Calculations'!X439</f>
        <v>Spring</v>
      </c>
      <c r="Q440" s="44" t="str">
        <f t="shared" si="175"/>
        <v>Low Risk</v>
      </c>
      <c r="R440" s="44" t="str">
        <f t="shared" si="176"/>
        <v>Low Risk</v>
      </c>
      <c r="S440" s="45" t="str">
        <f t="shared" si="177"/>
        <v>High Level of Service</v>
      </c>
      <c r="T440" s="62" t="str">
        <f t="shared" si="174"/>
        <v>Low Priority</v>
      </c>
      <c r="U440" s="46">
        <f t="shared" si="178"/>
        <v>8</v>
      </c>
      <c r="V440" s="28" t="str">
        <f t="shared" si="179"/>
        <v>Perform Routine Preventative Maintenance</v>
      </c>
      <c r="W440" s="47" t="str">
        <f t="shared" si="180"/>
        <v/>
      </c>
      <c r="X440" s="27" t="str">
        <f t="shared" si="181"/>
        <v>Maintain O&amp;M and Routine Monitoring</v>
      </c>
      <c r="Y440" s="48">
        <f t="shared" si="182"/>
        <v>28</v>
      </c>
      <c r="Z440" s="48">
        <f t="shared" si="183"/>
        <v>18</v>
      </c>
      <c r="AA440" s="48">
        <f t="shared" si="184"/>
        <v>28</v>
      </c>
      <c r="AB440" s="48">
        <f t="shared" si="185"/>
        <v>18</v>
      </c>
      <c r="AC440" s="48">
        <f t="shared" si="186"/>
        <v>28</v>
      </c>
      <c r="AD440" s="48">
        <f t="shared" si="187"/>
        <v>6</v>
      </c>
      <c r="AE440" s="48">
        <f t="shared" si="188"/>
        <v>19</v>
      </c>
      <c r="AF440" s="48" t="str">
        <f t="shared" si="189"/>
        <v xml:space="preserve"> </v>
      </c>
      <c r="AG440" s="49" t="str">
        <f t="shared" si="190"/>
        <v/>
      </c>
      <c r="AH440" s="48">
        <f t="shared" si="191"/>
        <v>18</v>
      </c>
      <c r="AI440" s="50">
        <f>'Details and Calculations'!AE439</f>
        <v>1</v>
      </c>
      <c r="AJ440" s="50">
        <f>'Details and Calculations'!AM439</f>
        <v>1</v>
      </c>
      <c r="AK440" s="50">
        <f>'Details and Calculations'!AR439</f>
        <v>1</v>
      </c>
      <c r="AL440" s="50">
        <f>'Details and Calculations'!AW439</f>
        <v>1</v>
      </c>
      <c r="AM440" s="50">
        <f>'Details and Calculations'!BA439</f>
        <v>1</v>
      </c>
      <c r="AN440" s="50">
        <f>'Details and Calculations'!BF439</f>
        <v>1</v>
      </c>
      <c r="AO440" s="50">
        <f>'Details and Calculations'!BI439</f>
        <v>1</v>
      </c>
      <c r="AP440" s="50" t="str">
        <f>'Details and Calculations'!BM439</f>
        <v xml:space="preserve"> </v>
      </c>
      <c r="AQ440" s="50" t="str">
        <f>'Details and Calculations'!BP439</f>
        <v xml:space="preserve"> </v>
      </c>
      <c r="AR440" s="50">
        <f>'Details and Calculations'!CC439</f>
        <v>1</v>
      </c>
      <c r="AS440" s="50">
        <f>'Details and Calculations'!CJ439</f>
        <v>1</v>
      </c>
      <c r="AT440" s="51">
        <f>'Details and Calculations'!T439</f>
        <v>1</v>
      </c>
      <c r="AU440" s="51">
        <f>'Details and Calculations'!Z439</f>
        <v>1</v>
      </c>
      <c r="AV440" s="51">
        <f>'Details and Calculations'!S439</f>
        <v>1</v>
      </c>
      <c r="AW440" s="51">
        <f>'Details and Calculations'!AI439</f>
        <v>1</v>
      </c>
      <c r="AX440" s="51">
        <f>'Details and Calculations'!BY439</f>
        <v>1</v>
      </c>
      <c r="AY440" s="51">
        <f>'Details and Calculations'!CG439</f>
        <v>1</v>
      </c>
      <c r="AZ440" s="51">
        <f>'Details and Calculations'!CI439</f>
        <v>1</v>
      </c>
      <c r="BA440" s="51">
        <f t="shared" si="192"/>
        <v>1</v>
      </c>
      <c r="BB440" s="52">
        <f>'Details and Calculations'!Y439</f>
        <v>5</v>
      </c>
      <c r="BC440" s="52">
        <f>'Details and Calculations'!AC439</f>
        <v>5</v>
      </c>
      <c r="BD440" s="52">
        <f>'Details and Calculations'!AK439</f>
        <v>1</v>
      </c>
      <c r="BE440" s="52">
        <f>'Details and Calculations'!AN439</f>
        <v>720</v>
      </c>
      <c r="BF440" s="52">
        <f>'Details and Calculations'!AP439</f>
        <v>19</v>
      </c>
      <c r="BG440" s="52">
        <f>'Details and Calculations'!AT439</f>
        <v>10</v>
      </c>
      <c r="BH440" s="52">
        <f>'Details and Calculations'!AY439</f>
        <v>3</v>
      </c>
      <c r="BI440" s="52">
        <f>'Details and Calculations'!BB439</f>
        <v>19000</v>
      </c>
      <c r="BJ440" s="52">
        <f>'Details and Calculations'!BD439</f>
        <v>2</v>
      </c>
      <c r="BK440" s="52">
        <f>'Details and Calculations'!CA439</f>
        <v>31</v>
      </c>
      <c r="BL440" s="43">
        <f>'Details and Calculations'!AA439</f>
        <v>1</v>
      </c>
      <c r="BM440" s="43" t="str">
        <f>'Details and Calculations'!AB439</f>
        <v>"Springbox" --Intake Structure At A Spring</v>
      </c>
      <c r="BN440" s="43">
        <f>'Details and Calculations'!AD439</f>
        <v>2015</v>
      </c>
      <c r="BO440" s="43">
        <f>'Details and Calculations'!AJ439</f>
        <v>1</v>
      </c>
      <c r="BP440" s="43">
        <f>'Details and Calculations'!AL439</f>
        <v>2015</v>
      </c>
      <c r="BQ440" s="43">
        <f>'Details and Calculations'!AO439</f>
        <v>1</v>
      </c>
      <c r="BR440" s="43">
        <f>'Details and Calculations'!AQ439</f>
        <v>2015</v>
      </c>
      <c r="BS440" s="43">
        <f>'Details and Calculations'!AS439</f>
        <v>1</v>
      </c>
      <c r="BT440" s="43">
        <f>'Details and Calculations'!AV439</f>
        <v>2015</v>
      </c>
      <c r="BU440" s="43">
        <f>'Details and Calculations'!AX439</f>
        <v>1</v>
      </c>
      <c r="BV440" s="43">
        <f>'Details and Calculations'!AZ439</f>
        <v>2015</v>
      </c>
      <c r="BW440" s="43">
        <f>'Details and Calculations'!BC439</f>
        <v>1</v>
      </c>
      <c r="BX440" s="43">
        <f>'Details and Calculations'!BE439</f>
        <v>2016</v>
      </c>
      <c r="BY440" s="43">
        <f>'Details and Calculations'!BG439</f>
        <v>1</v>
      </c>
      <c r="BZ440" s="43">
        <f>'Details and Calculations'!BH439</f>
        <v>2016</v>
      </c>
      <c r="CA440" s="43">
        <f>'Details and Calculations'!BJ439</f>
        <v>0</v>
      </c>
      <c r="CB440" s="43" t="str">
        <f>'Details and Calculations'!BK439</f>
        <v/>
      </c>
      <c r="CC440" s="43" t="str">
        <f>'Details and Calculations'!BL439</f>
        <v xml:space="preserve"> </v>
      </c>
      <c r="CD440" s="43" t="str">
        <f>'Details and Calculations'!BN439</f>
        <v xml:space="preserve"> </v>
      </c>
      <c r="CE440" s="43" t="str">
        <f>'Details and Calculations'!BO439</f>
        <v xml:space="preserve"> </v>
      </c>
      <c r="CF440" s="43">
        <f>'Details and Calculations'!BZ439</f>
        <v>1</v>
      </c>
      <c r="CG440" s="43">
        <f>'Details and Calculations'!CB439</f>
        <v>2015</v>
      </c>
      <c r="CH440" s="31"/>
      <c r="CI440" s="53"/>
    </row>
    <row r="441" spans="1:87" x14ac:dyDescent="0.3">
      <c r="A441" s="43">
        <f>'Details and Calculations'!A440</f>
        <v>2017</v>
      </c>
      <c r="B441" s="43" t="str">
        <f>'Details and Calculations'!C440</f>
        <v>Rwanda</v>
      </c>
      <c r="C441" s="43" t="str">
        <f>'Details and Calculations'!D440</f>
        <v>Rulindo</v>
      </c>
      <c r="D441" s="43" t="str">
        <f>'Details and Calculations'!E440</f>
        <v>Rusiga</v>
      </c>
      <c r="E441" s="43" t="str">
        <f>'Details and Calculations'!F440</f>
        <v>Taba</v>
      </c>
      <c r="F441" s="43" t="str">
        <f>'Details and Calculations'!G440</f>
        <v>Nyakarama</v>
      </c>
      <c r="G441" s="43" t="str">
        <f>'Details and Calculations'!H440</f>
        <v/>
      </c>
      <c r="H441" s="43" t="str">
        <f>'Details and Calculations'!I440</f>
        <v/>
      </c>
      <c r="I441" s="43" t="str">
        <f>'Details and Calculations'!J440</f>
        <v>Nyakarama water point/Nyakabizi gravity</v>
      </c>
      <c r="J441" s="43">
        <f>'Details and Calculations'!K440</f>
        <v>101</v>
      </c>
      <c r="K441" s="43">
        <f>'Details and Calculations'!O440</f>
        <v>101</v>
      </c>
      <c r="L441" s="43">
        <f>'Details and Calculations'!P441</f>
        <v>71</v>
      </c>
      <c r="M441" s="43" t="str">
        <f>'Details and Calculations'!U440</f>
        <v>Piped Network -- Gravity Only</v>
      </c>
      <c r="N441" s="43">
        <f>'Details and Calculations'!V440</f>
        <v>2013</v>
      </c>
      <c r="O441" s="43" t="str">
        <f>'Details and Calculations'!W440</f>
        <v>Governement (District, Wasac) And Water For People</v>
      </c>
      <c r="P441" s="43" t="str">
        <f>'Details and Calculations'!X440</f>
        <v>Spring</v>
      </c>
      <c r="Q441" s="44" t="str">
        <f t="shared" si="175"/>
        <v>Low Risk</v>
      </c>
      <c r="R441" s="44" t="str">
        <f t="shared" si="176"/>
        <v>Low Risk</v>
      </c>
      <c r="S441" s="45" t="str">
        <f t="shared" si="177"/>
        <v>Intermediate Level of Service</v>
      </c>
      <c r="T441" s="62" t="str">
        <f t="shared" si="174"/>
        <v>Low Priority</v>
      </c>
      <c r="U441" s="46">
        <f t="shared" si="178"/>
        <v>7</v>
      </c>
      <c r="V441" s="28" t="str">
        <f t="shared" si="179"/>
        <v>Perform Routine Preventative Maintenance</v>
      </c>
      <c r="W441" s="47" t="str">
        <f t="shared" si="180"/>
        <v/>
      </c>
      <c r="X441" s="27" t="str">
        <f t="shared" si="181"/>
        <v>Maintain O&amp;M and Routine Monitoring</v>
      </c>
      <c r="Y441" s="48" t="str">
        <f t="shared" si="182"/>
        <v xml:space="preserve"> </v>
      </c>
      <c r="Z441" s="48" t="str">
        <f t="shared" si="183"/>
        <v xml:space="preserve"> </v>
      </c>
      <c r="AA441" s="48">
        <f t="shared" si="184"/>
        <v>26</v>
      </c>
      <c r="AB441" s="48" t="str">
        <f t="shared" si="185"/>
        <v xml:space="preserve"> </v>
      </c>
      <c r="AC441" s="48" t="str">
        <f t="shared" si="186"/>
        <v xml:space="preserve"> </v>
      </c>
      <c r="AD441" s="48" t="str">
        <f t="shared" si="187"/>
        <v xml:space="preserve"> </v>
      </c>
      <c r="AE441" s="48" t="str">
        <f t="shared" si="188"/>
        <v xml:space="preserve"> </v>
      </c>
      <c r="AF441" s="48" t="str">
        <f t="shared" si="189"/>
        <v xml:space="preserve"> </v>
      </c>
      <c r="AG441" s="49" t="str">
        <f t="shared" si="190"/>
        <v/>
      </c>
      <c r="AH441" s="48">
        <f t="shared" si="191"/>
        <v>16</v>
      </c>
      <c r="AI441" s="50" t="str">
        <f>'Details and Calculations'!AE440</f>
        <v xml:space="preserve"> </v>
      </c>
      <c r="AJ441" s="50" t="str">
        <f>'Details and Calculations'!AM440</f>
        <v xml:space="preserve"> </v>
      </c>
      <c r="AK441" s="50">
        <f>'Details and Calculations'!AR440</f>
        <v>1</v>
      </c>
      <c r="AL441" s="50" t="str">
        <f>'Details and Calculations'!AW440</f>
        <v xml:space="preserve"> </v>
      </c>
      <c r="AM441" s="50" t="str">
        <f>'Details and Calculations'!BA440</f>
        <v xml:space="preserve"> </v>
      </c>
      <c r="AN441" s="50" t="str">
        <f>'Details and Calculations'!BF440</f>
        <v xml:space="preserve"> </v>
      </c>
      <c r="AO441" s="50" t="str">
        <f>'Details and Calculations'!BI440</f>
        <v xml:space="preserve"> </v>
      </c>
      <c r="AP441" s="50" t="str">
        <f>'Details and Calculations'!BM440</f>
        <v xml:space="preserve"> </v>
      </c>
      <c r="AQ441" s="50" t="str">
        <f>'Details and Calculations'!BP440</f>
        <v xml:space="preserve"> </v>
      </c>
      <c r="AR441" s="50">
        <f>'Details and Calculations'!CC440</f>
        <v>1</v>
      </c>
      <c r="AS441" s="50">
        <f>'Details and Calculations'!CJ440</f>
        <v>1</v>
      </c>
      <c r="AT441" s="51">
        <f>'Details and Calculations'!T440</f>
        <v>1</v>
      </c>
      <c r="AU441" s="51">
        <f>'Details and Calculations'!Z440</f>
        <v>1</v>
      </c>
      <c r="AV441" s="51">
        <f>'Details and Calculations'!S440</f>
        <v>0</v>
      </c>
      <c r="AW441" s="51">
        <f>'Details and Calculations'!AI440</f>
        <v>1</v>
      </c>
      <c r="AX441" s="51">
        <f>'Details and Calculations'!BY440</f>
        <v>1</v>
      </c>
      <c r="AY441" s="51">
        <f>'Details and Calculations'!CG440</f>
        <v>1</v>
      </c>
      <c r="AZ441" s="51">
        <f>'Details and Calculations'!CI440</f>
        <v>1</v>
      </c>
      <c r="BA441" s="51">
        <f t="shared" si="192"/>
        <v>1</v>
      </c>
      <c r="BB441" s="52">
        <f>'Details and Calculations'!Y440</f>
        <v>2</v>
      </c>
      <c r="BC441" s="52" t="str">
        <f>'Details and Calculations'!AC440</f>
        <v xml:space="preserve"> </v>
      </c>
      <c r="BD441" s="52" t="str">
        <f>'Details and Calculations'!AK440</f>
        <v xml:space="preserve"> </v>
      </c>
      <c r="BE441" s="52" t="str">
        <f>'Details and Calculations'!AN440</f>
        <v xml:space="preserve"> </v>
      </c>
      <c r="BF441" s="52">
        <f>'Details and Calculations'!AP440</f>
        <v>1</v>
      </c>
      <c r="BG441" s="52" t="str">
        <f>'Details and Calculations'!AT440</f>
        <v xml:space="preserve"> </v>
      </c>
      <c r="BH441" s="52" t="str">
        <f>'Details and Calculations'!AY440</f>
        <v xml:space="preserve"> </v>
      </c>
      <c r="BI441" s="52" t="str">
        <f>'Details and Calculations'!BB440</f>
        <v xml:space="preserve"> </v>
      </c>
      <c r="BJ441" s="52" t="str">
        <f>'Details and Calculations'!BD440</f>
        <v xml:space="preserve"> </v>
      </c>
      <c r="BK441" s="52">
        <f>'Details and Calculations'!CA440</f>
        <v>2</v>
      </c>
      <c r="BL441" s="43">
        <f>'Details and Calculations'!AA440</f>
        <v>0</v>
      </c>
      <c r="BM441" s="43" t="str">
        <f>'Details and Calculations'!AB440</f>
        <v/>
      </c>
      <c r="BN441" s="43" t="str">
        <f>'Details and Calculations'!AD440</f>
        <v xml:space="preserve"> </v>
      </c>
      <c r="BO441" s="43">
        <f>'Details and Calculations'!AJ440</f>
        <v>0</v>
      </c>
      <c r="BP441" s="43" t="str">
        <f>'Details and Calculations'!AL440</f>
        <v xml:space="preserve"> </v>
      </c>
      <c r="BQ441" s="43">
        <f>'Details and Calculations'!AO440</f>
        <v>1</v>
      </c>
      <c r="BR441" s="43">
        <f>'Details and Calculations'!AQ440</f>
        <v>2013</v>
      </c>
      <c r="BS441" s="43">
        <f>'Details and Calculations'!AS440</f>
        <v>0</v>
      </c>
      <c r="BT441" s="43" t="str">
        <f>'Details and Calculations'!AV440</f>
        <v xml:space="preserve"> </v>
      </c>
      <c r="BU441" s="43">
        <f>'Details and Calculations'!AX440</f>
        <v>0</v>
      </c>
      <c r="BV441" s="43" t="str">
        <f>'Details and Calculations'!AZ440</f>
        <v xml:space="preserve"> </v>
      </c>
      <c r="BW441" s="43">
        <f>'Details and Calculations'!BC440</f>
        <v>0</v>
      </c>
      <c r="BX441" s="43" t="str">
        <f>'Details and Calculations'!BE440</f>
        <v xml:space="preserve"> </v>
      </c>
      <c r="BY441" s="43" t="str">
        <f>'Details and Calculations'!BG440</f>
        <v xml:space="preserve"> </v>
      </c>
      <c r="BZ441" s="43" t="str">
        <f>'Details and Calculations'!BH440</f>
        <v xml:space="preserve"> </v>
      </c>
      <c r="CA441" s="43">
        <f>'Details and Calculations'!BJ440</f>
        <v>0</v>
      </c>
      <c r="CB441" s="43" t="str">
        <f>'Details and Calculations'!BK440</f>
        <v/>
      </c>
      <c r="CC441" s="43" t="str">
        <f>'Details and Calculations'!BL440</f>
        <v xml:space="preserve"> </v>
      </c>
      <c r="CD441" s="43" t="str">
        <f>'Details and Calculations'!BN440</f>
        <v xml:space="preserve"> </v>
      </c>
      <c r="CE441" s="43" t="str">
        <f>'Details and Calculations'!BO440</f>
        <v xml:space="preserve"> </v>
      </c>
      <c r="CF441" s="43">
        <f>'Details and Calculations'!BZ440</f>
        <v>1</v>
      </c>
      <c r="CG441" s="43">
        <f>'Details and Calculations'!CB440</f>
        <v>2013</v>
      </c>
      <c r="CH441" s="31"/>
      <c r="CI441" s="53"/>
    </row>
    <row r="442" spans="1:87" x14ac:dyDescent="0.3">
      <c r="A442" s="43">
        <f>'Details and Calculations'!A441</f>
        <v>2017</v>
      </c>
      <c r="B442" s="43" t="str">
        <f>'Details and Calculations'!C441</f>
        <v>Rwanda</v>
      </c>
      <c r="C442" s="43" t="str">
        <f>'Details and Calculations'!D441</f>
        <v>Rulindo</v>
      </c>
      <c r="D442" s="43" t="str">
        <f>'Details and Calculations'!E441</f>
        <v>Kinihira</v>
      </c>
      <c r="E442" s="43" t="str">
        <f>'Details and Calculations'!F441</f>
        <v>Karegamazi</v>
      </c>
      <c r="F442" s="43" t="str">
        <f>'Details and Calculations'!G441</f>
        <v>Magezi</v>
      </c>
      <c r="G442" s="43" t="str">
        <f>'Details and Calculations'!H441</f>
        <v/>
      </c>
      <c r="H442" s="43" t="str">
        <f>'Details and Calculations'!I441</f>
        <v/>
      </c>
      <c r="I442" s="43" t="str">
        <f>'Details and Calculations'!J441</f>
        <v>Miyove-Kinihira</v>
      </c>
      <c r="J442" s="43">
        <f>'Details and Calculations'!K441</f>
        <v>141</v>
      </c>
      <c r="K442" s="43">
        <f>'Details and Calculations'!O441</f>
        <v>70</v>
      </c>
      <c r="L442" s="43" t="str">
        <f>'Details and Calculations'!P442</f>
        <v xml:space="preserve"> </v>
      </c>
      <c r="M442" s="43" t="str">
        <f>'Details and Calculations'!U441</f>
        <v>Piped Network -- Gravity Only</v>
      </c>
      <c r="N442" s="43">
        <f>'Details and Calculations'!V441</f>
        <v>2001</v>
      </c>
      <c r="O442" s="43" t="str">
        <f>'Details and Calculations'!W441</f>
        <v>Gkww</v>
      </c>
      <c r="P442" s="43" t="str">
        <f>'Details and Calculations'!X441</f>
        <v>Spring</v>
      </c>
      <c r="Q442" s="44" t="str">
        <f t="shared" si="175"/>
        <v>High Risk</v>
      </c>
      <c r="R442" s="44" t="str">
        <f t="shared" si="176"/>
        <v>Medium Risk</v>
      </c>
      <c r="S442" s="45" t="str">
        <f t="shared" si="177"/>
        <v>Intermediate Level of Service</v>
      </c>
      <c r="T442" s="62" t="str">
        <f t="shared" si="174"/>
        <v>Medium Priority</v>
      </c>
      <c r="U442" s="46">
        <f t="shared" si="178"/>
        <v>6</v>
      </c>
      <c r="V442" s="28" t="str">
        <f t="shared" si="179"/>
        <v>Consider Replacing Aging Components</v>
      </c>
      <c r="W442" s="47" t="str">
        <f t="shared" si="180"/>
        <v xml:space="preserve">Intake Structure,  Conduction Line, Storage Tank, Other Concrete Structures,  Pump, Pump Station,  Treatment Equipment,  </v>
      </c>
      <c r="X442" s="27" t="str">
        <f t="shared" si="181"/>
        <v xml:space="preserve">Further Technical Diagnostic Needed </v>
      </c>
      <c r="Y442" s="48">
        <f t="shared" si="182"/>
        <v>2</v>
      </c>
      <c r="Z442" s="48">
        <f t="shared" si="183"/>
        <v>-8</v>
      </c>
      <c r="AA442" s="48">
        <f t="shared" si="184"/>
        <v>2</v>
      </c>
      <c r="AB442" s="48">
        <f t="shared" si="185"/>
        <v>-8</v>
      </c>
      <c r="AC442" s="48">
        <f t="shared" si="186"/>
        <v>2</v>
      </c>
      <c r="AD442" s="48" t="str">
        <f t="shared" si="187"/>
        <v xml:space="preserve"> </v>
      </c>
      <c r="AE442" s="48" t="str">
        <f t="shared" si="188"/>
        <v xml:space="preserve"> </v>
      </c>
      <c r="AF442" s="48" t="str">
        <f t="shared" si="189"/>
        <v xml:space="preserve"> </v>
      </c>
      <c r="AG442" s="49" t="str">
        <f t="shared" si="190"/>
        <v/>
      </c>
      <c r="AH442" s="48">
        <f t="shared" si="191"/>
        <v>-8</v>
      </c>
      <c r="AI442" s="50">
        <f>'Details and Calculations'!AE441</f>
        <v>2</v>
      </c>
      <c r="AJ442" s="50">
        <f>'Details and Calculations'!AM441</f>
        <v>2</v>
      </c>
      <c r="AK442" s="50">
        <f>'Details and Calculations'!AR441</f>
        <v>1</v>
      </c>
      <c r="AL442" s="50">
        <f>'Details and Calculations'!AW441</f>
        <v>2</v>
      </c>
      <c r="AM442" s="50">
        <f>'Details and Calculations'!BA441</f>
        <v>2</v>
      </c>
      <c r="AN442" s="50" t="str">
        <f>'Details and Calculations'!BF441</f>
        <v xml:space="preserve"> </v>
      </c>
      <c r="AO442" s="50" t="str">
        <f>'Details and Calculations'!BI441</f>
        <v xml:space="preserve"> </v>
      </c>
      <c r="AP442" s="50" t="str">
        <f>'Details and Calculations'!BM441</f>
        <v xml:space="preserve"> </v>
      </c>
      <c r="AQ442" s="50" t="str">
        <f>'Details and Calculations'!BP441</f>
        <v xml:space="preserve"> </v>
      </c>
      <c r="AR442" s="50">
        <f>'Details and Calculations'!CC441</f>
        <v>2</v>
      </c>
      <c r="AS442" s="50">
        <f>'Details and Calculations'!CJ441</f>
        <v>2</v>
      </c>
      <c r="AT442" s="51">
        <f>'Details and Calculations'!T441</f>
        <v>1</v>
      </c>
      <c r="AU442" s="51">
        <f>'Details and Calculations'!Z441</f>
        <v>1</v>
      </c>
      <c r="AV442" s="51">
        <f>'Details and Calculations'!S441</f>
        <v>0</v>
      </c>
      <c r="AW442" s="51">
        <f>'Details and Calculations'!AI441</f>
        <v>1</v>
      </c>
      <c r="AX442" s="51">
        <f>'Details and Calculations'!BY441</f>
        <v>1</v>
      </c>
      <c r="AY442" s="51">
        <f>'Details and Calculations'!CG441</f>
        <v>1</v>
      </c>
      <c r="AZ442" s="51">
        <f>'Details and Calculations'!CI441</f>
        <v>1</v>
      </c>
      <c r="BA442" s="51">
        <f t="shared" si="192"/>
        <v>0</v>
      </c>
      <c r="BB442" s="52">
        <f>'Details and Calculations'!Y441</f>
        <v>6</v>
      </c>
      <c r="BC442" s="52">
        <f>'Details and Calculations'!AC441</f>
        <v>3</v>
      </c>
      <c r="BD442" s="52">
        <f>'Details and Calculations'!AK441</f>
        <v>1</v>
      </c>
      <c r="BE442" s="52">
        <f>'Details and Calculations'!AN441</f>
        <v>8000</v>
      </c>
      <c r="BF442" s="52">
        <f>'Details and Calculations'!AP441</f>
        <v>4</v>
      </c>
      <c r="BG442" s="52">
        <f>'Details and Calculations'!AT441</f>
        <v>18</v>
      </c>
      <c r="BH442" s="52">
        <f>'Details and Calculations'!AY441</f>
        <v>2</v>
      </c>
      <c r="BI442" s="52">
        <f>'Details and Calculations'!BB441</f>
        <v>15000</v>
      </c>
      <c r="BJ442" s="52" t="str">
        <f>'Details and Calculations'!BD441</f>
        <v xml:space="preserve"> </v>
      </c>
      <c r="BK442" s="52">
        <f>'Details and Calculations'!CA441</f>
        <v>1</v>
      </c>
      <c r="BL442" s="43">
        <f>'Details and Calculations'!AA441</f>
        <v>1</v>
      </c>
      <c r="BM442" s="43" t="str">
        <f>'Details and Calculations'!AB441</f>
        <v>"Springbox" --Intake Structure At A Spring</v>
      </c>
      <c r="BN442" s="43">
        <f>'Details and Calculations'!AD441</f>
        <v>1989</v>
      </c>
      <c r="BO442" s="43">
        <f>'Details and Calculations'!AJ441</f>
        <v>1</v>
      </c>
      <c r="BP442" s="43">
        <f>'Details and Calculations'!AL441</f>
        <v>1989</v>
      </c>
      <c r="BQ442" s="43">
        <f>'Details and Calculations'!AO441</f>
        <v>1</v>
      </c>
      <c r="BR442" s="43">
        <f>'Details and Calculations'!AQ441</f>
        <v>1989</v>
      </c>
      <c r="BS442" s="43">
        <f>'Details and Calculations'!AS441</f>
        <v>1</v>
      </c>
      <c r="BT442" s="43">
        <f>'Details and Calculations'!AV441</f>
        <v>1989</v>
      </c>
      <c r="BU442" s="43">
        <f>'Details and Calculations'!AX441</f>
        <v>1</v>
      </c>
      <c r="BV442" s="43">
        <f>'Details and Calculations'!AZ441</f>
        <v>1989</v>
      </c>
      <c r="BW442" s="43">
        <f>'Details and Calculations'!BC441</f>
        <v>0</v>
      </c>
      <c r="BX442" s="43" t="str">
        <f>'Details and Calculations'!BE441</f>
        <v xml:space="preserve"> </v>
      </c>
      <c r="BY442" s="43" t="str">
        <f>'Details and Calculations'!BG441</f>
        <v xml:space="preserve"> </v>
      </c>
      <c r="BZ442" s="43" t="str">
        <f>'Details and Calculations'!BH441</f>
        <v xml:space="preserve"> </v>
      </c>
      <c r="CA442" s="43">
        <f>'Details and Calculations'!BJ441</f>
        <v>0</v>
      </c>
      <c r="CB442" s="43" t="str">
        <f>'Details and Calculations'!BK441</f>
        <v/>
      </c>
      <c r="CC442" s="43" t="str">
        <f>'Details and Calculations'!BL441</f>
        <v xml:space="preserve"> </v>
      </c>
      <c r="CD442" s="43" t="str">
        <f>'Details and Calculations'!BN441</f>
        <v xml:space="preserve"> </v>
      </c>
      <c r="CE442" s="43" t="str">
        <f>'Details and Calculations'!BO441</f>
        <v xml:space="preserve"> </v>
      </c>
      <c r="CF442" s="43">
        <f>'Details and Calculations'!BZ441</f>
        <v>1</v>
      </c>
      <c r="CG442" s="43">
        <f>'Details and Calculations'!CB441</f>
        <v>1989</v>
      </c>
      <c r="CH442" s="31"/>
      <c r="CI442" s="53"/>
    </row>
    <row r="443" spans="1:87" x14ac:dyDescent="0.3">
      <c r="A443" s="43">
        <f>'Details and Calculations'!A442</f>
        <v>2017</v>
      </c>
      <c r="B443" s="43" t="str">
        <f>'Details and Calculations'!C442</f>
        <v>Rwanda</v>
      </c>
      <c r="C443" s="43" t="str">
        <f>'Details and Calculations'!D442</f>
        <v>Rulindo</v>
      </c>
      <c r="D443" s="43" t="str">
        <f>'Details and Calculations'!E442</f>
        <v>Murambi</v>
      </c>
      <c r="E443" s="43" t="str">
        <f>'Details and Calculations'!F442</f>
        <v>Gatwa</v>
      </c>
      <c r="F443" s="43" t="str">
        <f>'Details and Calculations'!G442</f>
        <v>Amataba</v>
      </c>
      <c r="G443" s="43" t="str">
        <f>'Details and Calculations'!H442</f>
        <v/>
      </c>
      <c r="H443" s="43" t="str">
        <f>'Details and Calculations'!I442</f>
        <v/>
      </c>
      <c r="I443" s="43" t="str">
        <f>'Details and Calculations'!J442</f>
        <v>Mutagata Motorised Network</v>
      </c>
      <c r="J443" s="43">
        <f>'Details and Calculations'!K442</f>
        <v>134</v>
      </c>
      <c r="K443" s="43">
        <f>'Details and Calculations'!O442</f>
        <v>134</v>
      </c>
      <c r="L443" s="43" t="str">
        <f>'Details and Calculations'!P443</f>
        <v xml:space="preserve"> </v>
      </c>
      <c r="M443" s="43" t="str">
        <f>'Details and Calculations'!U442</f>
        <v>Piped Network With Pump</v>
      </c>
      <c r="N443" s="43">
        <f>'Details and Calculations'!V442</f>
        <v>1987</v>
      </c>
      <c r="O443" s="43" t="str">
        <f>'Details and Calculations'!W442</f>
        <v>Governement (District, Wasac) And Water For People</v>
      </c>
      <c r="P443" s="43" t="str">
        <f>'Details and Calculations'!X442</f>
        <v>Spring</v>
      </c>
      <c r="Q443" s="44" t="str">
        <f t="shared" si="175"/>
        <v>Low Risk</v>
      </c>
      <c r="R443" s="44" t="str">
        <f t="shared" si="176"/>
        <v>Low Risk</v>
      </c>
      <c r="S443" s="45" t="str">
        <f t="shared" si="177"/>
        <v>Intermediate Level of Service</v>
      </c>
      <c r="T443" s="62" t="str">
        <f t="shared" si="174"/>
        <v>Low Priority</v>
      </c>
      <c r="U443" s="46">
        <f t="shared" si="178"/>
        <v>7</v>
      </c>
      <c r="V443" s="28" t="str">
        <f t="shared" si="179"/>
        <v>Perform Routine Preventative Maintenance</v>
      </c>
      <c r="W443" s="47" t="str">
        <f t="shared" si="180"/>
        <v/>
      </c>
      <c r="X443" s="27" t="str">
        <f t="shared" si="181"/>
        <v>Maintain O&amp;M and Routine Monitoring</v>
      </c>
      <c r="Y443" s="48">
        <f t="shared" si="182"/>
        <v>30</v>
      </c>
      <c r="Z443" s="48">
        <f t="shared" si="183"/>
        <v>19</v>
      </c>
      <c r="AA443" s="48">
        <f t="shared" si="184"/>
        <v>29</v>
      </c>
      <c r="AB443" s="48">
        <f t="shared" si="185"/>
        <v>19</v>
      </c>
      <c r="AC443" s="48">
        <f t="shared" si="186"/>
        <v>29</v>
      </c>
      <c r="AD443" s="48">
        <f t="shared" si="187"/>
        <v>7</v>
      </c>
      <c r="AE443" s="48">
        <f t="shared" si="188"/>
        <v>19</v>
      </c>
      <c r="AF443" s="48">
        <f t="shared" si="189"/>
        <v>10</v>
      </c>
      <c r="AG443" s="49" t="str">
        <f t="shared" si="190"/>
        <v/>
      </c>
      <c r="AH443" s="48">
        <f t="shared" si="191"/>
        <v>19</v>
      </c>
      <c r="AI443" s="50">
        <f>'Details and Calculations'!AE442</f>
        <v>1</v>
      </c>
      <c r="AJ443" s="50">
        <f>'Details and Calculations'!AM442</f>
        <v>1</v>
      </c>
      <c r="AK443" s="50">
        <f>'Details and Calculations'!AR442</f>
        <v>1</v>
      </c>
      <c r="AL443" s="50">
        <f>'Details and Calculations'!AW442</f>
        <v>1</v>
      </c>
      <c r="AM443" s="50">
        <f>'Details and Calculations'!BA442</f>
        <v>1</v>
      </c>
      <c r="AN443" s="50">
        <f>'Details and Calculations'!BF442</f>
        <v>1</v>
      </c>
      <c r="AO443" s="50">
        <f>'Details and Calculations'!BI442</f>
        <v>1</v>
      </c>
      <c r="AP443" s="50">
        <f>'Details and Calculations'!BM442</f>
        <v>1</v>
      </c>
      <c r="AQ443" s="50" t="str">
        <f>'Details and Calculations'!BP442</f>
        <v xml:space="preserve"> </v>
      </c>
      <c r="AR443" s="50">
        <f>'Details and Calculations'!CC442</f>
        <v>1</v>
      </c>
      <c r="AS443" s="50">
        <f>'Details and Calculations'!CJ442</f>
        <v>1</v>
      </c>
      <c r="AT443" s="51">
        <f>'Details and Calculations'!T442</f>
        <v>1</v>
      </c>
      <c r="AU443" s="51">
        <f>'Details and Calculations'!Z442</f>
        <v>1</v>
      </c>
      <c r="AV443" s="51">
        <f>'Details and Calculations'!S442</f>
        <v>0</v>
      </c>
      <c r="AW443" s="51">
        <f>'Details and Calculations'!AI442</f>
        <v>1</v>
      </c>
      <c r="AX443" s="51">
        <f>'Details and Calculations'!BY442</f>
        <v>1</v>
      </c>
      <c r="AY443" s="51">
        <f>'Details and Calculations'!CG442</f>
        <v>1</v>
      </c>
      <c r="AZ443" s="51">
        <f>'Details and Calculations'!CI442</f>
        <v>1</v>
      </c>
      <c r="BA443" s="51">
        <f t="shared" si="192"/>
        <v>1</v>
      </c>
      <c r="BB443" s="52">
        <f>'Details and Calculations'!Y442</f>
        <v>1</v>
      </c>
      <c r="BC443" s="52">
        <f>'Details and Calculations'!AC442</f>
        <v>1</v>
      </c>
      <c r="BD443" s="52">
        <f>'Details and Calculations'!AK442</f>
        <v>1</v>
      </c>
      <c r="BE443" s="52">
        <f>'Details and Calculations'!AN442</f>
        <v>1900</v>
      </c>
      <c r="BF443" s="52">
        <f>'Details and Calculations'!AP442</f>
        <v>39</v>
      </c>
      <c r="BG443" s="52">
        <f>'Details and Calculations'!AT442</f>
        <v>17</v>
      </c>
      <c r="BH443" s="52">
        <f>'Details and Calculations'!AY442</f>
        <v>6</v>
      </c>
      <c r="BI443" s="52">
        <f>'Details and Calculations'!BB442</f>
        <v>40000</v>
      </c>
      <c r="BJ443" s="52">
        <f>'Details and Calculations'!BD442</f>
        <v>5</v>
      </c>
      <c r="BK443" s="52">
        <f>'Details and Calculations'!CA442</f>
        <v>64</v>
      </c>
      <c r="BL443" s="43">
        <f>'Details and Calculations'!AA442</f>
        <v>1</v>
      </c>
      <c r="BM443" s="43" t="str">
        <f>'Details and Calculations'!AB442</f>
        <v>"Springbox" --Intake Structure At A Spring</v>
      </c>
      <c r="BN443" s="43">
        <f>'Details and Calculations'!AD442</f>
        <v>2017</v>
      </c>
      <c r="BO443" s="43">
        <f>'Details and Calculations'!AJ442</f>
        <v>1</v>
      </c>
      <c r="BP443" s="43">
        <f>'Details and Calculations'!AL442</f>
        <v>2016</v>
      </c>
      <c r="BQ443" s="43">
        <f>'Details and Calculations'!AO442</f>
        <v>1</v>
      </c>
      <c r="BR443" s="43">
        <f>'Details and Calculations'!AQ442</f>
        <v>2016</v>
      </c>
      <c r="BS443" s="43">
        <f>'Details and Calculations'!AS442</f>
        <v>1</v>
      </c>
      <c r="BT443" s="43">
        <f>'Details and Calculations'!AV442</f>
        <v>2016</v>
      </c>
      <c r="BU443" s="43">
        <f>'Details and Calculations'!AX442</f>
        <v>1</v>
      </c>
      <c r="BV443" s="43">
        <f>'Details and Calculations'!AZ442</f>
        <v>2016</v>
      </c>
      <c r="BW443" s="43">
        <f>'Details and Calculations'!BC442</f>
        <v>1</v>
      </c>
      <c r="BX443" s="43">
        <f>'Details and Calculations'!BE442</f>
        <v>2017</v>
      </c>
      <c r="BY443" s="43">
        <f>'Details and Calculations'!BG442</f>
        <v>1</v>
      </c>
      <c r="BZ443" s="43">
        <f>'Details and Calculations'!BH442</f>
        <v>2016</v>
      </c>
      <c r="CA443" s="43">
        <f>'Details and Calculations'!BJ442</f>
        <v>1</v>
      </c>
      <c r="CB443" s="43" t="str">
        <f>'Details and Calculations'!BK442</f>
        <v>Disinfection/Chlorination</v>
      </c>
      <c r="CC443" s="43">
        <f>'Details and Calculations'!BL442</f>
        <v>2017</v>
      </c>
      <c r="CD443" s="43">
        <f>'Details and Calculations'!BN442</f>
        <v>0</v>
      </c>
      <c r="CE443" s="43" t="str">
        <f>'Details and Calculations'!BO442</f>
        <v xml:space="preserve"> </v>
      </c>
      <c r="CF443" s="43">
        <f>'Details and Calculations'!BZ442</f>
        <v>1</v>
      </c>
      <c r="CG443" s="43">
        <f>'Details and Calculations'!CB442</f>
        <v>2016</v>
      </c>
      <c r="CH443" s="31"/>
      <c r="CI443" s="53"/>
    </row>
    <row r="444" spans="1:87" x14ac:dyDescent="0.3">
      <c r="A444" s="43">
        <f>'Details and Calculations'!A443</f>
        <v>2017</v>
      </c>
      <c r="B444" s="43" t="str">
        <f>'Details and Calculations'!C443</f>
        <v>Rwanda</v>
      </c>
      <c r="C444" s="43" t="str">
        <f>'Details and Calculations'!D443</f>
        <v>Rulindo</v>
      </c>
      <c r="D444" s="43" t="str">
        <f>'Details and Calculations'!E443</f>
        <v>Bushoki</v>
      </c>
      <c r="E444" s="43" t="str">
        <f>'Details and Calculations'!F443</f>
        <v>Gasiza</v>
      </c>
      <c r="F444" s="43" t="str">
        <f>'Details and Calculations'!G443</f>
        <v>Budaha</v>
      </c>
      <c r="G444" s="43" t="str">
        <f>'Details and Calculations'!H443</f>
        <v/>
      </c>
      <c r="H444" s="43" t="str">
        <f>'Details and Calculations'!I443</f>
        <v/>
      </c>
      <c r="I444" s="43" t="str">
        <f>'Details and Calculations'!J443</f>
        <v>Nkombe water point/Nkombe gravity</v>
      </c>
      <c r="J444" s="43">
        <f>'Details and Calculations'!K443</f>
        <v>205</v>
      </c>
      <c r="K444" s="43">
        <f>'Details and Calculations'!O443</f>
        <v>205</v>
      </c>
      <c r="L444" s="43" t="str">
        <f>'Details and Calculations'!P444</f>
        <v xml:space="preserve"> </v>
      </c>
      <c r="M444" s="43" t="str">
        <f>'Details and Calculations'!U443</f>
        <v>Piped Network -- Gravity Only</v>
      </c>
      <c r="N444" s="43">
        <f>'Details and Calculations'!V443</f>
        <v>2002</v>
      </c>
      <c r="O444" s="43" t="str">
        <f>'Details and Calculations'!W443</f>
        <v>Coforwa</v>
      </c>
      <c r="P444" s="43" t="str">
        <f>'Details and Calculations'!X443</f>
        <v>Spring</v>
      </c>
      <c r="Q444" s="44" t="str">
        <f t="shared" si="175"/>
        <v>Low Risk</v>
      </c>
      <c r="R444" s="44" t="str">
        <f t="shared" si="176"/>
        <v>Low Risk</v>
      </c>
      <c r="S444" s="45" t="str">
        <f t="shared" si="177"/>
        <v>High Level of Service</v>
      </c>
      <c r="T444" s="62" t="str">
        <f t="shared" si="174"/>
        <v>Low Priority</v>
      </c>
      <c r="U444" s="46">
        <f t="shared" si="178"/>
        <v>8</v>
      </c>
      <c r="V444" s="28" t="str">
        <f t="shared" si="179"/>
        <v>Perform Routine Preventative Maintenance</v>
      </c>
      <c r="W444" s="47" t="str">
        <f t="shared" si="180"/>
        <v/>
      </c>
      <c r="X444" s="27" t="str">
        <f t="shared" si="181"/>
        <v>Maintain O&amp;M and Routine Monitoring</v>
      </c>
      <c r="Y444" s="48" t="str">
        <f t="shared" si="182"/>
        <v xml:space="preserve"> </v>
      </c>
      <c r="Z444" s="48" t="str">
        <f t="shared" si="183"/>
        <v xml:space="preserve"> </v>
      </c>
      <c r="AA444" s="48" t="str">
        <f t="shared" si="184"/>
        <v xml:space="preserve"> </v>
      </c>
      <c r="AB444" s="48" t="str">
        <f t="shared" si="185"/>
        <v xml:space="preserve"> </v>
      </c>
      <c r="AC444" s="48" t="str">
        <f t="shared" si="186"/>
        <v xml:space="preserve"> </v>
      </c>
      <c r="AD444" s="48" t="str">
        <f t="shared" si="187"/>
        <v xml:space="preserve"> </v>
      </c>
      <c r="AE444" s="48" t="str">
        <f t="shared" si="188"/>
        <v xml:space="preserve"> </v>
      </c>
      <c r="AF444" s="48" t="str">
        <f t="shared" si="189"/>
        <v xml:space="preserve"> </v>
      </c>
      <c r="AG444" s="49" t="str">
        <f t="shared" si="190"/>
        <v/>
      </c>
      <c r="AH444" s="48">
        <f t="shared" si="191"/>
        <v>5</v>
      </c>
      <c r="AI444" s="50" t="str">
        <f>'Details and Calculations'!AE443</f>
        <v xml:space="preserve"> </v>
      </c>
      <c r="AJ444" s="50" t="str">
        <f>'Details and Calculations'!AM443</f>
        <v xml:space="preserve"> </v>
      </c>
      <c r="AK444" s="50" t="str">
        <f>'Details and Calculations'!AR443</f>
        <v xml:space="preserve"> </v>
      </c>
      <c r="AL444" s="50" t="str">
        <f>'Details and Calculations'!AW443</f>
        <v xml:space="preserve"> </v>
      </c>
      <c r="AM444" s="50" t="str">
        <f>'Details and Calculations'!BA443</f>
        <v xml:space="preserve"> </v>
      </c>
      <c r="AN444" s="50" t="str">
        <f>'Details and Calculations'!BF443</f>
        <v xml:space="preserve"> </v>
      </c>
      <c r="AO444" s="50" t="str">
        <f>'Details and Calculations'!BI443</f>
        <v xml:space="preserve"> </v>
      </c>
      <c r="AP444" s="50" t="str">
        <f>'Details and Calculations'!BM443</f>
        <v xml:space="preserve"> </v>
      </c>
      <c r="AQ444" s="50" t="str">
        <f>'Details and Calculations'!BP443</f>
        <v xml:space="preserve"> </v>
      </c>
      <c r="AR444" s="50">
        <f>'Details and Calculations'!CC443</f>
        <v>1</v>
      </c>
      <c r="AS444" s="50">
        <f>'Details and Calculations'!CJ443</f>
        <v>1</v>
      </c>
      <c r="AT444" s="51">
        <f>'Details and Calculations'!T443</f>
        <v>1</v>
      </c>
      <c r="AU444" s="51">
        <f>'Details and Calculations'!Z443</f>
        <v>1</v>
      </c>
      <c r="AV444" s="51">
        <f>'Details and Calculations'!S443</f>
        <v>1</v>
      </c>
      <c r="AW444" s="51">
        <f>'Details and Calculations'!AI443</f>
        <v>1</v>
      </c>
      <c r="AX444" s="51">
        <f>'Details and Calculations'!BY443</f>
        <v>1</v>
      </c>
      <c r="AY444" s="51">
        <f>'Details and Calculations'!CG443</f>
        <v>1</v>
      </c>
      <c r="AZ444" s="51">
        <f>'Details and Calculations'!CI443</f>
        <v>1</v>
      </c>
      <c r="BA444" s="51">
        <f t="shared" si="192"/>
        <v>1</v>
      </c>
      <c r="BB444" s="52">
        <f>'Details and Calculations'!Y443</f>
        <v>1</v>
      </c>
      <c r="BC444" s="52" t="str">
        <f>'Details and Calculations'!AC443</f>
        <v xml:space="preserve"> </v>
      </c>
      <c r="BD444" s="52" t="str">
        <f>'Details and Calculations'!AK443</f>
        <v xml:space="preserve"> </v>
      </c>
      <c r="BE444" s="52" t="str">
        <f>'Details and Calculations'!AN443</f>
        <v xml:space="preserve"> </v>
      </c>
      <c r="BF444" s="52" t="str">
        <f>'Details and Calculations'!AP443</f>
        <v xml:space="preserve"> </v>
      </c>
      <c r="BG444" s="52" t="str">
        <f>'Details and Calculations'!AT443</f>
        <v xml:space="preserve"> </v>
      </c>
      <c r="BH444" s="52" t="str">
        <f>'Details and Calculations'!AY443</f>
        <v xml:space="preserve"> </v>
      </c>
      <c r="BI444" s="52" t="str">
        <f>'Details and Calculations'!BB443</f>
        <v xml:space="preserve"> </v>
      </c>
      <c r="BJ444" s="52" t="str">
        <f>'Details and Calculations'!BD443</f>
        <v xml:space="preserve"> </v>
      </c>
      <c r="BK444" s="52">
        <f>'Details and Calculations'!CA443</f>
        <v>1</v>
      </c>
      <c r="BL444" s="43">
        <f>'Details and Calculations'!AA443</f>
        <v>0</v>
      </c>
      <c r="BM444" s="43" t="str">
        <f>'Details and Calculations'!AB443</f>
        <v/>
      </c>
      <c r="BN444" s="43" t="str">
        <f>'Details and Calculations'!AD443</f>
        <v xml:space="preserve"> </v>
      </c>
      <c r="BO444" s="43">
        <f>'Details and Calculations'!AJ443</f>
        <v>0</v>
      </c>
      <c r="BP444" s="43" t="str">
        <f>'Details and Calculations'!AL443</f>
        <v xml:space="preserve"> </v>
      </c>
      <c r="BQ444" s="43">
        <f>'Details and Calculations'!AO443</f>
        <v>0</v>
      </c>
      <c r="BR444" s="43" t="str">
        <f>'Details and Calculations'!AQ443</f>
        <v xml:space="preserve"> </v>
      </c>
      <c r="BS444" s="43">
        <f>'Details and Calculations'!AS443</f>
        <v>0</v>
      </c>
      <c r="BT444" s="43" t="str">
        <f>'Details and Calculations'!AV443</f>
        <v xml:space="preserve"> </v>
      </c>
      <c r="BU444" s="43">
        <f>'Details and Calculations'!AX443</f>
        <v>0</v>
      </c>
      <c r="BV444" s="43" t="str">
        <f>'Details and Calculations'!AZ443</f>
        <v xml:space="preserve"> </v>
      </c>
      <c r="BW444" s="43">
        <f>'Details and Calculations'!BC443</f>
        <v>0</v>
      </c>
      <c r="BX444" s="43" t="str">
        <f>'Details and Calculations'!BE443</f>
        <v xml:space="preserve"> </v>
      </c>
      <c r="BY444" s="43" t="str">
        <f>'Details and Calculations'!BG443</f>
        <v xml:space="preserve"> </v>
      </c>
      <c r="BZ444" s="43" t="str">
        <f>'Details and Calculations'!BH443</f>
        <v xml:space="preserve"> </v>
      </c>
      <c r="CA444" s="43">
        <f>'Details and Calculations'!BJ443</f>
        <v>0</v>
      </c>
      <c r="CB444" s="43" t="str">
        <f>'Details and Calculations'!BK443</f>
        <v/>
      </c>
      <c r="CC444" s="43" t="str">
        <f>'Details and Calculations'!BL443</f>
        <v xml:space="preserve"> </v>
      </c>
      <c r="CD444" s="43" t="str">
        <f>'Details and Calculations'!BN443</f>
        <v xml:space="preserve"> </v>
      </c>
      <c r="CE444" s="43" t="str">
        <f>'Details and Calculations'!BO443</f>
        <v xml:space="preserve"> </v>
      </c>
      <c r="CF444" s="43">
        <f>'Details and Calculations'!BZ443</f>
        <v>1</v>
      </c>
      <c r="CG444" s="43">
        <f>'Details and Calculations'!CB443</f>
        <v>2002</v>
      </c>
      <c r="CH444" s="31"/>
      <c r="CI444" s="53"/>
    </row>
    <row r="445" spans="1:87" x14ac:dyDescent="0.3">
      <c r="A445" s="43">
        <f>'Details and Calculations'!A444</f>
        <v>2017</v>
      </c>
      <c r="B445" s="43" t="str">
        <f>'Details and Calculations'!C444</f>
        <v>Rwanda</v>
      </c>
      <c r="C445" s="43" t="str">
        <f>'Details and Calculations'!D444</f>
        <v>Rulindo</v>
      </c>
      <c r="D445" s="43" t="str">
        <f>'Details and Calculations'!E444</f>
        <v>Tumba</v>
      </c>
      <c r="E445" s="43" t="str">
        <f>'Details and Calculations'!F444</f>
        <v>Misezero</v>
      </c>
      <c r="F445" s="43" t="str">
        <f>'Details and Calculations'!G444</f>
        <v>Misezero</v>
      </c>
      <c r="G445" s="43" t="str">
        <f>'Details and Calculations'!H444</f>
        <v/>
      </c>
      <c r="H445" s="43" t="str">
        <f>'Details and Calculations'!I444</f>
        <v/>
      </c>
      <c r="I445" s="43" t="str">
        <f>'Details and Calculations'!J444</f>
        <v>Water point at EP Tumba Public/Nyirambuga pumping</v>
      </c>
      <c r="J445" s="43">
        <f>'Details and Calculations'!K444</f>
        <v>115</v>
      </c>
      <c r="K445" s="43">
        <f>'Details and Calculations'!O444</f>
        <v>115</v>
      </c>
      <c r="L445" s="43">
        <f>'Details and Calculations'!P445</f>
        <v>50</v>
      </c>
      <c r="M445" s="43" t="str">
        <f>'Details and Calculations'!U444</f>
        <v>Piped Network With Pump</v>
      </c>
      <c r="N445" s="43">
        <f>'Details and Calculations'!V444</f>
        <v>2015</v>
      </c>
      <c r="O445" s="43" t="str">
        <f>'Details and Calculations'!W444</f>
        <v>Governement (District, Wasac) And Water For People</v>
      </c>
      <c r="P445" s="43" t="str">
        <f>'Details and Calculations'!X444</f>
        <v>Spring</v>
      </c>
      <c r="Q445" s="44" t="str">
        <f t="shared" si="175"/>
        <v>Low Risk</v>
      </c>
      <c r="R445" s="44" t="str">
        <f t="shared" si="176"/>
        <v>Low Risk</v>
      </c>
      <c r="S445" s="45" t="str">
        <f t="shared" si="177"/>
        <v>Intermediate Level of Service</v>
      </c>
      <c r="T445" s="62" t="str">
        <f t="shared" si="174"/>
        <v>Low Priority</v>
      </c>
      <c r="U445" s="46">
        <f t="shared" si="178"/>
        <v>7</v>
      </c>
      <c r="V445" s="28" t="str">
        <f t="shared" si="179"/>
        <v>Perform Routine Preventative Maintenance</v>
      </c>
      <c r="W445" s="47" t="str">
        <f t="shared" si="180"/>
        <v/>
      </c>
      <c r="X445" s="27" t="str">
        <f t="shared" si="181"/>
        <v>Maintain O&amp;M and Routine Monitoring</v>
      </c>
      <c r="Y445" s="48" t="str">
        <f t="shared" si="182"/>
        <v xml:space="preserve"> </v>
      </c>
      <c r="Z445" s="48" t="str">
        <f t="shared" si="183"/>
        <v xml:space="preserve"> </v>
      </c>
      <c r="AA445" s="48">
        <f t="shared" si="184"/>
        <v>28</v>
      </c>
      <c r="AB445" s="48" t="str">
        <f t="shared" si="185"/>
        <v xml:space="preserve"> </v>
      </c>
      <c r="AC445" s="48" t="str">
        <f t="shared" si="186"/>
        <v xml:space="preserve"> </v>
      </c>
      <c r="AD445" s="48" t="str">
        <f t="shared" si="187"/>
        <v xml:space="preserve"> </v>
      </c>
      <c r="AE445" s="48" t="str">
        <f t="shared" si="188"/>
        <v xml:space="preserve"> </v>
      </c>
      <c r="AF445" s="48" t="str">
        <f t="shared" si="189"/>
        <v xml:space="preserve"> </v>
      </c>
      <c r="AG445" s="49" t="str">
        <f t="shared" si="190"/>
        <v/>
      </c>
      <c r="AH445" s="48">
        <f t="shared" si="191"/>
        <v>18</v>
      </c>
      <c r="AI445" s="50" t="str">
        <f>'Details and Calculations'!AE444</f>
        <v xml:space="preserve"> </v>
      </c>
      <c r="AJ445" s="50" t="str">
        <f>'Details and Calculations'!AM444</f>
        <v xml:space="preserve"> </v>
      </c>
      <c r="AK445" s="50">
        <f>'Details and Calculations'!AR444</f>
        <v>1</v>
      </c>
      <c r="AL445" s="50" t="str">
        <f>'Details and Calculations'!AW444</f>
        <v xml:space="preserve"> </v>
      </c>
      <c r="AM445" s="50" t="str">
        <f>'Details and Calculations'!BA444</f>
        <v xml:space="preserve"> </v>
      </c>
      <c r="AN445" s="50" t="str">
        <f>'Details and Calculations'!BF444</f>
        <v xml:space="preserve"> </v>
      </c>
      <c r="AO445" s="50" t="str">
        <f>'Details and Calculations'!BI444</f>
        <v xml:space="preserve"> </v>
      </c>
      <c r="AP445" s="50" t="str">
        <f>'Details and Calculations'!BM444</f>
        <v xml:space="preserve"> </v>
      </c>
      <c r="AQ445" s="50" t="str">
        <f>'Details and Calculations'!BP444</f>
        <v xml:space="preserve"> </v>
      </c>
      <c r="AR445" s="50">
        <f>'Details and Calculations'!CC444</f>
        <v>1</v>
      </c>
      <c r="AS445" s="50">
        <f>'Details and Calculations'!CJ444</f>
        <v>1</v>
      </c>
      <c r="AT445" s="51">
        <f>'Details and Calculations'!T444</f>
        <v>1</v>
      </c>
      <c r="AU445" s="51">
        <f>'Details and Calculations'!Z444</f>
        <v>1</v>
      </c>
      <c r="AV445" s="51">
        <f>'Details and Calculations'!S444</f>
        <v>0</v>
      </c>
      <c r="AW445" s="51">
        <f>'Details and Calculations'!AI444</f>
        <v>1</v>
      </c>
      <c r="AX445" s="51">
        <f>'Details and Calculations'!BY444</f>
        <v>1</v>
      </c>
      <c r="AY445" s="51">
        <f>'Details and Calculations'!CG444</f>
        <v>1</v>
      </c>
      <c r="AZ445" s="51">
        <f>'Details and Calculations'!CI444</f>
        <v>1</v>
      </c>
      <c r="BA445" s="51">
        <f t="shared" si="192"/>
        <v>1</v>
      </c>
      <c r="BB445" s="52">
        <f>'Details and Calculations'!Y444</f>
        <v>11</v>
      </c>
      <c r="BC445" s="52" t="str">
        <f>'Details and Calculations'!AC444</f>
        <v xml:space="preserve"> </v>
      </c>
      <c r="BD445" s="52" t="str">
        <f>'Details and Calculations'!AK444</f>
        <v xml:space="preserve"> </v>
      </c>
      <c r="BE445" s="52" t="str">
        <f>'Details and Calculations'!AN444</f>
        <v xml:space="preserve"> </v>
      </c>
      <c r="BF445" s="52">
        <f>'Details and Calculations'!AP444</f>
        <v>2</v>
      </c>
      <c r="BG445" s="52" t="str">
        <f>'Details and Calculations'!AT444</f>
        <v xml:space="preserve"> </v>
      </c>
      <c r="BH445" s="52" t="str">
        <f>'Details and Calculations'!AY444</f>
        <v xml:space="preserve"> </v>
      </c>
      <c r="BI445" s="52" t="str">
        <f>'Details and Calculations'!BB444</f>
        <v xml:space="preserve"> </v>
      </c>
      <c r="BJ445" s="52" t="str">
        <f>'Details and Calculations'!BD444</f>
        <v xml:space="preserve"> </v>
      </c>
      <c r="BK445" s="52">
        <f>'Details and Calculations'!CA444</f>
        <v>3</v>
      </c>
      <c r="BL445" s="43">
        <f>'Details and Calculations'!AA444</f>
        <v>0</v>
      </c>
      <c r="BM445" s="43" t="str">
        <f>'Details and Calculations'!AB444</f>
        <v/>
      </c>
      <c r="BN445" s="43" t="str">
        <f>'Details and Calculations'!AD444</f>
        <v xml:space="preserve"> </v>
      </c>
      <c r="BO445" s="43">
        <f>'Details and Calculations'!AJ444</f>
        <v>0</v>
      </c>
      <c r="BP445" s="43" t="str">
        <f>'Details and Calculations'!AL444</f>
        <v xml:space="preserve"> </v>
      </c>
      <c r="BQ445" s="43">
        <f>'Details and Calculations'!AO444</f>
        <v>1</v>
      </c>
      <c r="BR445" s="43">
        <f>'Details and Calculations'!AQ444</f>
        <v>2015</v>
      </c>
      <c r="BS445" s="43">
        <f>'Details and Calculations'!AS444</f>
        <v>0</v>
      </c>
      <c r="BT445" s="43" t="str">
        <f>'Details and Calculations'!AV444</f>
        <v xml:space="preserve"> </v>
      </c>
      <c r="BU445" s="43">
        <f>'Details and Calculations'!AX444</f>
        <v>0</v>
      </c>
      <c r="BV445" s="43" t="str">
        <f>'Details and Calculations'!AZ444</f>
        <v xml:space="preserve"> </v>
      </c>
      <c r="BW445" s="43">
        <f>'Details and Calculations'!BC444</f>
        <v>0</v>
      </c>
      <c r="BX445" s="43" t="str">
        <f>'Details and Calculations'!BE444</f>
        <v xml:space="preserve"> </v>
      </c>
      <c r="BY445" s="43" t="str">
        <f>'Details and Calculations'!BG444</f>
        <v xml:space="preserve"> </v>
      </c>
      <c r="BZ445" s="43" t="str">
        <f>'Details and Calculations'!BH444</f>
        <v xml:space="preserve"> </v>
      </c>
      <c r="CA445" s="43">
        <f>'Details and Calculations'!BJ444</f>
        <v>0</v>
      </c>
      <c r="CB445" s="43" t="str">
        <f>'Details and Calculations'!BK444</f>
        <v/>
      </c>
      <c r="CC445" s="43" t="str">
        <f>'Details and Calculations'!BL444</f>
        <v xml:space="preserve"> </v>
      </c>
      <c r="CD445" s="43" t="str">
        <f>'Details and Calculations'!BN444</f>
        <v xml:space="preserve"> </v>
      </c>
      <c r="CE445" s="43" t="str">
        <f>'Details and Calculations'!BO444</f>
        <v xml:space="preserve"> </v>
      </c>
      <c r="CF445" s="43">
        <f>'Details and Calculations'!BZ444</f>
        <v>1</v>
      </c>
      <c r="CG445" s="43">
        <f>'Details and Calculations'!CB444</f>
        <v>2015</v>
      </c>
      <c r="CH445" s="31"/>
      <c r="CI445" s="53"/>
    </row>
    <row r="446" spans="1:87" x14ac:dyDescent="0.3">
      <c r="A446" s="43">
        <f>'Details and Calculations'!A445</f>
        <v>2017</v>
      </c>
      <c r="B446" s="43" t="str">
        <f>'Details and Calculations'!C445</f>
        <v>Rwanda</v>
      </c>
      <c r="C446" s="43" t="str">
        <f>'Details and Calculations'!D445</f>
        <v>Rulindo</v>
      </c>
      <c r="D446" s="43" t="str">
        <f>'Details and Calculations'!E445</f>
        <v>Cyungo</v>
      </c>
      <c r="E446" s="43" t="str">
        <f>'Details and Calculations'!F445</f>
        <v>Marembo</v>
      </c>
      <c r="F446" s="43" t="str">
        <f>'Details and Calculations'!G445</f>
        <v>Gahinga</v>
      </c>
      <c r="G446" s="43" t="str">
        <f>'Details and Calculations'!H445</f>
        <v/>
      </c>
      <c r="H446" s="43" t="str">
        <f>'Details and Calculations'!I445</f>
        <v/>
      </c>
      <c r="I446" s="43" t="str">
        <f>'Details and Calculations'!J445</f>
        <v>Mugomero Marembo</v>
      </c>
      <c r="J446" s="43">
        <f>'Details and Calculations'!K445</f>
        <v>652</v>
      </c>
      <c r="K446" s="43">
        <f>'Details and Calculations'!O445</f>
        <v>602</v>
      </c>
      <c r="L446" s="43">
        <f>'Details and Calculations'!P446</f>
        <v>143</v>
      </c>
      <c r="M446" s="43" t="str">
        <f>'Details and Calculations'!U445</f>
        <v>Piped Network -- Gravity Only</v>
      </c>
      <c r="N446" s="43">
        <f>'Details and Calculations'!V445</f>
        <v>2015</v>
      </c>
      <c r="O446" s="43" t="str">
        <f>'Details and Calculations'!W445</f>
        <v>Governement (District, Wasac) And Water For People</v>
      </c>
      <c r="P446" s="43" t="str">
        <f>'Details and Calculations'!X445</f>
        <v>Spring</v>
      </c>
      <c r="Q446" s="44" t="str">
        <f t="shared" si="175"/>
        <v>Low Risk</v>
      </c>
      <c r="R446" s="44" t="str">
        <f t="shared" si="176"/>
        <v>Low Risk</v>
      </c>
      <c r="S446" s="45" t="str">
        <f t="shared" si="177"/>
        <v>Intermediate Level of Service</v>
      </c>
      <c r="T446" s="62" t="str">
        <f t="shared" si="174"/>
        <v>Low Priority</v>
      </c>
      <c r="U446" s="46">
        <f t="shared" si="178"/>
        <v>6</v>
      </c>
      <c r="V446" s="28" t="str">
        <f t="shared" si="179"/>
        <v>Perform Routine Preventative Maintenance</v>
      </c>
      <c r="W446" s="47" t="str">
        <f t="shared" si="180"/>
        <v/>
      </c>
      <c r="X446" s="27" t="str">
        <f t="shared" si="181"/>
        <v>Maintain O&amp;M and Routine Monitoring</v>
      </c>
      <c r="Y446" s="48">
        <f t="shared" si="182"/>
        <v>28</v>
      </c>
      <c r="Z446" s="48">
        <f t="shared" si="183"/>
        <v>18</v>
      </c>
      <c r="AA446" s="48">
        <f t="shared" si="184"/>
        <v>28</v>
      </c>
      <c r="AB446" s="48">
        <f t="shared" si="185"/>
        <v>18</v>
      </c>
      <c r="AC446" s="48">
        <f t="shared" si="186"/>
        <v>28</v>
      </c>
      <c r="AD446" s="48" t="str">
        <f t="shared" si="187"/>
        <v xml:space="preserve"> </v>
      </c>
      <c r="AE446" s="48" t="str">
        <f t="shared" si="188"/>
        <v xml:space="preserve"> </v>
      </c>
      <c r="AF446" s="48" t="str">
        <f t="shared" si="189"/>
        <v xml:space="preserve"> </v>
      </c>
      <c r="AG446" s="49" t="str">
        <f t="shared" si="190"/>
        <v/>
      </c>
      <c r="AH446" s="48">
        <f t="shared" si="191"/>
        <v>18</v>
      </c>
      <c r="AI446" s="50">
        <f>'Details and Calculations'!AE445</f>
        <v>1</v>
      </c>
      <c r="AJ446" s="50">
        <f>'Details and Calculations'!AM445</f>
        <v>1</v>
      </c>
      <c r="AK446" s="50">
        <f>'Details and Calculations'!AR445</f>
        <v>1</v>
      </c>
      <c r="AL446" s="50">
        <f>'Details and Calculations'!AW445</f>
        <v>1</v>
      </c>
      <c r="AM446" s="50">
        <f>'Details and Calculations'!BA445</f>
        <v>1</v>
      </c>
      <c r="AN446" s="50" t="str">
        <f>'Details and Calculations'!BF445</f>
        <v xml:space="preserve"> </v>
      </c>
      <c r="AO446" s="50" t="str">
        <f>'Details and Calculations'!BI445</f>
        <v xml:space="preserve"> </v>
      </c>
      <c r="AP446" s="50" t="str">
        <f>'Details and Calculations'!BM445</f>
        <v xml:space="preserve"> </v>
      </c>
      <c r="AQ446" s="50" t="str">
        <f>'Details and Calculations'!BP445</f>
        <v xml:space="preserve"> </v>
      </c>
      <c r="AR446" s="50">
        <f>'Details and Calculations'!CC445</f>
        <v>1</v>
      </c>
      <c r="AS446" s="50">
        <f>'Details and Calculations'!CJ445</f>
        <v>1</v>
      </c>
      <c r="AT446" s="51">
        <f>'Details and Calculations'!T445</f>
        <v>1</v>
      </c>
      <c r="AU446" s="51">
        <f>'Details and Calculations'!Z445</f>
        <v>1</v>
      </c>
      <c r="AV446" s="51">
        <f>'Details and Calculations'!S445</f>
        <v>0</v>
      </c>
      <c r="AW446" s="51">
        <f>'Details and Calculations'!AI445</f>
        <v>0</v>
      </c>
      <c r="AX446" s="51">
        <f>'Details and Calculations'!BY445</f>
        <v>1</v>
      </c>
      <c r="AY446" s="51">
        <f>'Details and Calculations'!CG445</f>
        <v>1</v>
      </c>
      <c r="AZ446" s="51">
        <f>'Details and Calculations'!CI445</f>
        <v>1</v>
      </c>
      <c r="BA446" s="51">
        <f t="shared" si="192"/>
        <v>1</v>
      </c>
      <c r="BB446" s="52">
        <f>'Details and Calculations'!Y445</f>
        <v>1</v>
      </c>
      <c r="BC446" s="52">
        <f>'Details and Calculations'!AC445</f>
        <v>1</v>
      </c>
      <c r="BD446" s="52">
        <f>'Details and Calculations'!AK445</f>
        <v>2</v>
      </c>
      <c r="BE446" s="52">
        <f>'Details and Calculations'!AN445</f>
        <v>10000</v>
      </c>
      <c r="BF446" s="52">
        <f>'Details and Calculations'!AP445</f>
        <v>10</v>
      </c>
      <c r="BG446" s="52">
        <f>'Details and Calculations'!AT445</f>
        <v>3</v>
      </c>
      <c r="BH446" s="52">
        <f>'Details and Calculations'!AY445</f>
        <v>2</v>
      </c>
      <c r="BI446" s="52">
        <f>'Details and Calculations'!BB445</f>
        <v>10000</v>
      </c>
      <c r="BJ446" s="52" t="str">
        <f>'Details and Calculations'!BD445</f>
        <v xml:space="preserve"> </v>
      </c>
      <c r="BK446" s="52">
        <f>'Details and Calculations'!CA445</f>
        <v>8</v>
      </c>
      <c r="BL446" s="43">
        <f>'Details and Calculations'!AA445</f>
        <v>1</v>
      </c>
      <c r="BM446" s="43" t="str">
        <f>'Details and Calculations'!AB445</f>
        <v>"Springbox" --Intake Structure At A Spring</v>
      </c>
      <c r="BN446" s="43">
        <f>'Details and Calculations'!AD445</f>
        <v>2015</v>
      </c>
      <c r="BO446" s="43">
        <f>'Details and Calculations'!AJ445</f>
        <v>1</v>
      </c>
      <c r="BP446" s="43">
        <f>'Details and Calculations'!AL445</f>
        <v>2015</v>
      </c>
      <c r="BQ446" s="43">
        <f>'Details and Calculations'!AO445</f>
        <v>1</v>
      </c>
      <c r="BR446" s="43">
        <f>'Details and Calculations'!AQ445</f>
        <v>2015</v>
      </c>
      <c r="BS446" s="43">
        <f>'Details and Calculations'!AS445</f>
        <v>1</v>
      </c>
      <c r="BT446" s="43">
        <f>'Details and Calculations'!AV445</f>
        <v>2015</v>
      </c>
      <c r="BU446" s="43">
        <f>'Details and Calculations'!AX445</f>
        <v>1</v>
      </c>
      <c r="BV446" s="43">
        <f>'Details and Calculations'!AZ445</f>
        <v>2015</v>
      </c>
      <c r="BW446" s="43">
        <f>'Details and Calculations'!BC445</f>
        <v>0</v>
      </c>
      <c r="BX446" s="43" t="str">
        <f>'Details and Calculations'!BE445</f>
        <v xml:space="preserve"> </v>
      </c>
      <c r="BY446" s="43" t="str">
        <f>'Details and Calculations'!BG445</f>
        <v xml:space="preserve"> </v>
      </c>
      <c r="BZ446" s="43" t="str">
        <f>'Details and Calculations'!BH445</f>
        <v xml:space="preserve"> </v>
      </c>
      <c r="CA446" s="43">
        <f>'Details and Calculations'!BJ445</f>
        <v>0</v>
      </c>
      <c r="CB446" s="43" t="str">
        <f>'Details and Calculations'!BK445</f>
        <v/>
      </c>
      <c r="CC446" s="43" t="str">
        <f>'Details and Calculations'!BL445</f>
        <v xml:space="preserve"> </v>
      </c>
      <c r="CD446" s="43" t="str">
        <f>'Details and Calculations'!BN445</f>
        <v xml:space="preserve"> </v>
      </c>
      <c r="CE446" s="43" t="str">
        <f>'Details and Calculations'!BO445</f>
        <v xml:space="preserve"> </v>
      </c>
      <c r="CF446" s="43">
        <f>'Details and Calculations'!BZ445</f>
        <v>1</v>
      </c>
      <c r="CG446" s="43">
        <f>'Details and Calculations'!CB445</f>
        <v>2015</v>
      </c>
      <c r="CH446" s="31"/>
      <c r="CI446" s="53"/>
    </row>
    <row r="447" spans="1:87" x14ac:dyDescent="0.3">
      <c r="A447" s="43">
        <f>'Details and Calculations'!A446</f>
        <v>2017</v>
      </c>
      <c r="B447" s="43" t="str">
        <f>'Details and Calculations'!C446</f>
        <v>Rwanda</v>
      </c>
      <c r="C447" s="43" t="str">
        <f>'Details and Calculations'!D446</f>
        <v>Rulindo</v>
      </c>
      <c r="D447" s="43" t="str">
        <f>'Details and Calculations'!E446</f>
        <v>Mbogo</v>
      </c>
      <c r="E447" s="43" t="str">
        <f>'Details and Calculations'!F446</f>
        <v>Rurenge</v>
      </c>
      <c r="F447" s="43" t="str">
        <f>'Details and Calculations'!G446</f>
        <v>Ruhondo</v>
      </c>
      <c r="G447" s="43" t="str">
        <f>'Details and Calculations'!H446</f>
        <v/>
      </c>
      <c r="H447" s="43" t="str">
        <f>'Details and Calculations'!I446</f>
        <v/>
      </c>
      <c r="I447" s="43" t="str">
        <f>'Details and Calculations'!J446</f>
        <v>Kishwi network</v>
      </c>
      <c r="J447" s="43">
        <f>'Details and Calculations'!K446</f>
        <v>184</v>
      </c>
      <c r="K447" s="43">
        <f>'Details and Calculations'!O446</f>
        <v>41</v>
      </c>
      <c r="L447" s="43">
        <f>'Details and Calculations'!P447</f>
        <v>23</v>
      </c>
      <c r="M447" s="43" t="str">
        <f>'Details and Calculations'!U446</f>
        <v>Piped Network -- Gravity Only</v>
      </c>
      <c r="N447" s="43">
        <f>'Details and Calculations'!V446</f>
        <v>2003</v>
      </c>
      <c r="O447" s="43" t="str">
        <f>'Details and Calculations'!W446</f>
        <v>Goverment</v>
      </c>
      <c r="P447" s="43" t="str">
        <f>'Details and Calculations'!X446</f>
        <v>Spring</v>
      </c>
      <c r="Q447" s="44" t="str">
        <f t="shared" si="175"/>
        <v>Low Risk</v>
      </c>
      <c r="R447" s="44" t="str">
        <f t="shared" si="176"/>
        <v>Low Risk</v>
      </c>
      <c r="S447" s="45" t="str">
        <f t="shared" si="177"/>
        <v>Intermediate Level of Service</v>
      </c>
      <c r="T447" s="62" t="str">
        <f t="shared" si="174"/>
        <v>Low Priority</v>
      </c>
      <c r="U447" s="46">
        <f t="shared" si="178"/>
        <v>7</v>
      </c>
      <c r="V447" s="28" t="str">
        <f t="shared" si="179"/>
        <v>Repair or Replace Components</v>
      </c>
      <c r="W447" s="47" t="str">
        <f t="shared" si="180"/>
        <v>Kiosk/Tap Stand</v>
      </c>
      <c r="X447" s="27" t="str">
        <f t="shared" si="181"/>
        <v>Create Plan To Repair or Replace Components</v>
      </c>
      <c r="Y447" s="48">
        <f t="shared" si="182"/>
        <v>16</v>
      </c>
      <c r="Z447" s="48">
        <f t="shared" si="183"/>
        <v>19</v>
      </c>
      <c r="AA447" s="48">
        <f t="shared" si="184"/>
        <v>16</v>
      </c>
      <c r="AB447" s="48" t="str">
        <f t="shared" si="185"/>
        <v xml:space="preserve"> </v>
      </c>
      <c r="AC447" s="48">
        <f t="shared" si="186"/>
        <v>16</v>
      </c>
      <c r="AD447" s="48" t="str">
        <f t="shared" si="187"/>
        <v xml:space="preserve"> </v>
      </c>
      <c r="AE447" s="48" t="str">
        <f t="shared" si="188"/>
        <v xml:space="preserve"> </v>
      </c>
      <c r="AF447" s="48" t="str">
        <f t="shared" si="189"/>
        <v xml:space="preserve"> </v>
      </c>
      <c r="AG447" s="49" t="str">
        <f t="shared" si="190"/>
        <v/>
      </c>
      <c r="AH447" s="48">
        <f t="shared" si="191"/>
        <v>6</v>
      </c>
      <c r="AI447" s="50">
        <f>'Details and Calculations'!AE446</f>
        <v>1</v>
      </c>
      <c r="AJ447" s="50">
        <f>'Details and Calculations'!AM446</f>
        <v>1</v>
      </c>
      <c r="AK447" s="50">
        <f>'Details and Calculations'!AR446</f>
        <v>1</v>
      </c>
      <c r="AL447" s="50" t="str">
        <f>'Details and Calculations'!AW446</f>
        <v xml:space="preserve"> </v>
      </c>
      <c r="AM447" s="50">
        <f>'Details and Calculations'!BA446</f>
        <v>1</v>
      </c>
      <c r="AN447" s="50" t="str">
        <f>'Details and Calculations'!BF446</f>
        <v xml:space="preserve"> </v>
      </c>
      <c r="AO447" s="50" t="str">
        <f>'Details and Calculations'!BI446</f>
        <v xml:space="preserve"> </v>
      </c>
      <c r="AP447" s="50" t="str">
        <f>'Details and Calculations'!BM446</f>
        <v xml:space="preserve"> </v>
      </c>
      <c r="AQ447" s="50" t="str">
        <f>'Details and Calculations'!BP446</f>
        <v xml:space="preserve"> </v>
      </c>
      <c r="AR447" s="50">
        <f>'Details and Calculations'!CC446</f>
        <v>2</v>
      </c>
      <c r="AS447" s="50">
        <f>'Details and Calculations'!CJ446</f>
        <v>1</v>
      </c>
      <c r="AT447" s="51">
        <f>'Details and Calculations'!T446</f>
        <v>1</v>
      </c>
      <c r="AU447" s="51">
        <f>'Details and Calculations'!Z446</f>
        <v>1</v>
      </c>
      <c r="AV447" s="51">
        <f>'Details and Calculations'!S446</f>
        <v>0</v>
      </c>
      <c r="AW447" s="51">
        <f>'Details and Calculations'!AI446</f>
        <v>1</v>
      </c>
      <c r="AX447" s="51">
        <f>'Details and Calculations'!BY446</f>
        <v>1</v>
      </c>
      <c r="AY447" s="51">
        <f>'Details and Calculations'!CG446</f>
        <v>1</v>
      </c>
      <c r="AZ447" s="51">
        <f>'Details and Calculations'!CI446</f>
        <v>1</v>
      </c>
      <c r="BA447" s="51">
        <f t="shared" si="192"/>
        <v>1</v>
      </c>
      <c r="BB447" s="52">
        <f>'Details and Calculations'!Y446</f>
        <v>1</v>
      </c>
      <c r="BC447" s="52">
        <f>'Details and Calculations'!AC446</f>
        <v>1</v>
      </c>
      <c r="BD447" s="52">
        <f>'Details and Calculations'!AK446</f>
        <v>2</v>
      </c>
      <c r="BE447" s="52">
        <f>'Details and Calculations'!AN446</f>
        <v>700</v>
      </c>
      <c r="BF447" s="52">
        <f>'Details and Calculations'!AP446</f>
        <v>2</v>
      </c>
      <c r="BG447" s="52" t="str">
        <f>'Details and Calculations'!AT446</f>
        <v xml:space="preserve"> </v>
      </c>
      <c r="BH447" s="52">
        <f>'Details and Calculations'!AY446</f>
        <v>2</v>
      </c>
      <c r="BI447" s="52">
        <f>'Details and Calculations'!BB446</f>
        <v>680</v>
      </c>
      <c r="BJ447" s="52" t="str">
        <f>'Details and Calculations'!BD446</f>
        <v xml:space="preserve"> </v>
      </c>
      <c r="BK447" s="52">
        <f>'Details and Calculations'!CA446</f>
        <v>4</v>
      </c>
      <c r="BL447" s="43">
        <f>'Details and Calculations'!AA446</f>
        <v>1</v>
      </c>
      <c r="BM447" s="43" t="str">
        <f>'Details and Calculations'!AB446</f>
        <v>"Springbox" --Intake Structure At A Spring</v>
      </c>
      <c r="BN447" s="43">
        <f>'Details and Calculations'!AD446</f>
        <v>2003</v>
      </c>
      <c r="BO447" s="43">
        <f>'Details and Calculations'!AJ446</f>
        <v>1</v>
      </c>
      <c r="BP447" s="43">
        <f>'Details and Calculations'!AL446</f>
        <v>2016</v>
      </c>
      <c r="BQ447" s="43">
        <f>'Details and Calculations'!AO446</f>
        <v>1</v>
      </c>
      <c r="BR447" s="43">
        <f>'Details and Calculations'!AQ446</f>
        <v>2003</v>
      </c>
      <c r="BS447" s="43">
        <f>'Details and Calculations'!AS446</f>
        <v>0</v>
      </c>
      <c r="BT447" s="43" t="str">
        <f>'Details and Calculations'!AV446</f>
        <v xml:space="preserve"> </v>
      </c>
      <c r="BU447" s="43">
        <f>'Details and Calculations'!AX446</f>
        <v>1</v>
      </c>
      <c r="BV447" s="43">
        <f>'Details and Calculations'!AZ446</f>
        <v>2003</v>
      </c>
      <c r="BW447" s="43">
        <f>'Details and Calculations'!BC446</f>
        <v>0</v>
      </c>
      <c r="BX447" s="43" t="str">
        <f>'Details and Calculations'!BE446</f>
        <v xml:space="preserve"> </v>
      </c>
      <c r="BY447" s="43" t="str">
        <f>'Details and Calculations'!BG446</f>
        <v xml:space="preserve"> </v>
      </c>
      <c r="BZ447" s="43" t="str">
        <f>'Details and Calculations'!BH446</f>
        <v xml:space="preserve"> </v>
      </c>
      <c r="CA447" s="43">
        <f>'Details and Calculations'!BJ446</f>
        <v>0</v>
      </c>
      <c r="CB447" s="43" t="str">
        <f>'Details and Calculations'!BK446</f>
        <v/>
      </c>
      <c r="CC447" s="43" t="str">
        <f>'Details and Calculations'!BL446</f>
        <v xml:space="preserve"> </v>
      </c>
      <c r="CD447" s="43" t="str">
        <f>'Details and Calculations'!BN446</f>
        <v xml:space="preserve"> </v>
      </c>
      <c r="CE447" s="43" t="str">
        <f>'Details and Calculations'!BO446</f>
        <v xml:space="preserve"> </v>
      </c>
      <c r="CF447" s="43">
        <f>'Details and Calculations'!BZ446</f>
        <v>1</v>
      </c>
      <c r="CG447" s="43">
        <f>'Details and Calculations'!CB446</f>
        <v>2003</v>
      </c>
      <c r="CH447" s="31"/>
      <c r="CI447" s="53"/>
    </row>
    <row r="448" spans="1:87" x14ac:dyDescent="0.3">
      <c r="A448" s="43">
        <f>'Details and Calculations'!A447</f>
        <v>2017</v>
      </c>
      <c r="B448" s="43" t="str">
        <f>'Details and Calculations'!C447</f>
        <v>Rwanda</v>
      </c>
      <c r="C448" s="43" t="str">
        <f>'Details and Calculations'!D447</f>
        <v>Rulindo</v>
      </c>
      <c r="D448" s="43" t="str">
        <f>'Details and Calculations'!E447</f>
        <v>Base</v>
      </c>
      <c r="E448" s="43" t="str">
        <f>'Details and Calculations'!F447</f>
        <v>Cyohoha</v>
      </c>
      <c r="F448" s="43" t="str">
        <f>'Details and Calculations'!G447</f>
        <v>Gihemba</v>
      </c>
      <c r="G448" s="43" t="str">
        <f>'Details and Calculations'!H447</f>
        <v/>
      </c>
      <c r="H448" s="43" t="str">
        <f>'Details and Calculations'!I447</f>
        <v/>
      </c>
      <c r="I448" s="43" t="str">
        <f>'Details and Calculations'!J447</f>
        <v>kazabazana</v>
      </c>
      <c r="J448" s="43">
        <f>'Details and Calculations'!K447</f>
        <v>163</v>
      </c>
      <c r="K448" s="43">
        <f>'Details and Calculations'!O447</f>
        <v>140</v>
      </c>
      <c r="L448" s="43">
        <f>'Details and Calculations'!P448</f>
        <v>72</v>
      </c>
      <c r="M448" s="43" t="str">
        <f>'Details and Calculations'!U447</f>
        <v>Piped Network With Pump</v>
      </c>
      <c r="N448" s="43">
        <f>'Details and Calculations'!V447</f>
        <v>1998</v>
      </c>
      <c r="O448" s="43" t="str">
        <f>'Details and Calculations'!W447</f>
        <v/>
      </c>
      <c r="P448" s="43" t="str">
        <f>'Details and Calculations'!X447</f>
        <v>Spring</v>
      </c>
      <c r="Q448" s="44" t="str">
        <f t="shared" si="175"/>
        <v>Low Risk</v>
      </c>
      <c r="R448" s="44" t="str">
        <f t="shared" si="176"/>
        <v>High Risk</v>
      </c>
      <c r="S448" s="45" t="str">
        <f t="shared" si="177"/>
        <v>Intermediate Level of Service</v>
      </c>
      <c r="T448" s="62" t="str">
        <f t="shared" si="174"/>
        <v>High Priority</v>
      </c>
      <c r="U448" s="46">
        <f t="shared" si="178"/>
        <v>7</v>
      </c>
      <c r="V448" s="28" t="str">
        <f t="shared" si="179"/>
        <v>Major Repairs or Replace System</v>
      </c>
      <c r="W448" s="47" t="str">
        <f t="shared" si="180"/>
        <v/>
      </c>
      <c r="X448" s="27" t="str">
        <f t="shared" si="181"/>
        <v>Further Technical Diagnostic Needed</v>
      </c>
      <c r="Y448" s="48">
        <f t="shared" si="182"/>
        <v>25</v>
      </c>
      <c r="Z448" s="48">
        <f t="shared" si="183"/>
        <v>15</v>
      </c>
      <c r="AA448" s="48">
        <f t="shared" si="184"/>
        <v>25</v>
      </c>
      <c r="AB448" s="48">
        <f t="shared" si="185"/>
        <v>15</v>
      </c>
      <c r="AC448" s="48">
        <f t="shared" si="186"/>
        <v>25</v>
      </c>
      <c r="AD448" s="48">
        <f t="shared" si="187"/>
        <v>2</v>
      </c>
      <c r="AE448" s="48">
        <f t="shared" si="188"/>
        <v>15</v>
      </c>
      <c r="AF448" s="48" t="str">
        <f t="shared" si="189"/>
        <v xml:space="preserve"> </v>
      </c>
      <c r="AG448" s="49" t="str">
        <f t="shared" si="190"/>
        <v/>
      </c>
      <c r="AH448" s="48">
        <f t="shared" si="191"/>
        <v>15</v>
      </c>
      <c r="AI448" s="50">
        <f>'Details and Calculations'!AE447</f>
        <v>1</v>
      </c>
      <c r="AJ448" s="50">
        <f>'Details and Calculations'!AM447</f>
        <v>1</v>
      </c>
      <c r="AK448" s="50">
        <f>'Details and Calculations'!AR447</f>
        <v>1</v>
      </c>
      <c r="AL448" s="50">
        <f>'Details and Calculations'!AW447</f>
        <v>1</v>
      </c>
      <c r="AM448" s="50">
        <f>'Details and Calculations'!BA447</f>
        <v>1</v>
      </c>
      <c r="AN448" s="50">
        <f>'Details and Calculations'!BF447</f>
        <v>1</v>
      </c>
      <c r="AO448" s="50">
        <f>'Details and Calculations'!BI447</f>
        <v>1</v>
      </c>
      <c r="AP448" s="50" t="str">
        <f>'Details and Calculations'!BM447</f>
        <v xml:space="preserve"> </v>
      </c>
      <c r="AQ448" s="50" t="str">
        <f>'Details and Calculations'!BP447</f>
        <v xml:space="preserve"> </v>
      </c>
      <c r="AR448" s="50">
        <f>'Details and Calculations'!CC447</f>
        <v>3</v>
      </c>
      <c r="AS448" s="50">
        <f>'Details and Calculations'!CJ447</f>
        <v>2</v>
      </c>
      <c r="AT448" s="51">
        <f>'Details and Calculations'!T447</f>
        <v>1</v>
      </c>
      <c r="AU448" s="51">
        <f>'Details and Calculations'!Z447</f>
        <v>1</v>
      </c>
      <c r="AV448" s="51">
        <f>'Details and Calculations'!S447</f>
        <v>1</v>
      </c>
      <c r="AW448" s="51">
        <f>'Details and Calculations'!AI447</f>
        <v>1</v>
      </c>
      <c r="AX448" s="51">
        <f>'Details and Calculations'!BY447</f>
        <v>1</v>
      </c>
      <c r="AY448" s="51">
        <f>'Details and Calculations'!CG447</f>
        <v>1</v>
      </c>
      <c r="AZ448" s="51">
        <f>'Details and Calculations'!CI447</f>
        <v>1</v>
      </c>
      <c r="BA448" s="51">
        <f t="shared" si="192"/>
        <v>0</v>
      </c>
      <c r="BB448" s="52">
        <f>'Details and Calculations'!Y447</f>
        <v>2</v>
      </c>
      <c r="BC448" s="52">
        <f>'Details and Calculations'!AC447</f>
        <v>2</v>
      </c>
      <c r="BD448" s="52">
        <f>'Details and Calculations'!AK447</f>
        <v>2</v>
      </c>
      <c r="BE448" s="52">
        <f>'Details and Calculations'!AN447</f>
        <v>30000</v>
      </c>
      <c r="BF448" s="52">
        <f>'Details and Calculations'!AP447</f>
        <v>7</v>
      </c>
      <c r="BG448" s="52">
        <f>'Details and Calculations'!AT447</f>
        <v>14</v>
      </c>
      <c r="BH448" s="52">
        <f>'Details and Calculations'!AY447</f>
        <v>2</v>
      </c>
      <c r="BI448" s="52">
        <f>'Details and Calculations'!BB447</f>
        <v>30000</v>
      </c>
      <c r="BJ448" s="52">
        <f>'Details and Calculations'!BD447</f>
        <v>2</v>
      </c>
      <c r="BK448" s="52">
        <f>'Details and Calculations'!CA447</f>
        <v>2</v>
      </c>
      <c r="BL448" s="43">
        <f>'Details and Calculations'!AA447</f>
        <v>1</v>
      </c>
      <c r="BM448" s="43" t="str">
        <f>'Details and Calculations'!AB447</f>
        <v>"Springbox" --Intake Structure At A Spring</v>
      </c>
      <c r="BN448" s="43">
        <f>'Details and Calculations'!AD447</f>
        <v>2012</v>
      </c>
      <c r="BO448" s="43">
        <f>'Details and Calculations'!AJ447</f>
        <v>1</v>
      </c>
      <c r="BP448" s="43">
        <f>'Details and Calculations'!AL447</f>
        <v>2012</v>
      </c>
      <c r="BQ448" s="43">
        <f>'Details and Calculations'!AO447</f>
        <v>1</v>
      </c>
      <c r="BR448" s="43">
        <f>'Details and Calculations'!AQ447</f>
        <v>2012</v>
      </c>
      <c r="BS448" s="43">
        <f>'Details and Calculations'!AS447</f>
        <v>1</v>
      </c>
      <c r="BT448" s="43">
        <f>'Details and Calculations'!AV447</f>
        <v>2012</v>
      </c>
      <c r="BU448" s="43">
        <f>'Details and Calculations'!AX447</f>
        <v>1</v>
      </c>
      <c r="BV448" s="43">
        <f>'Details and Calculations'!AZ447</f>
        <v>2012</v>
      </c>
      <c r="BW448" s="43">
        <f>'Details and Calculations'!BC447</f>
        <v>1</v>
      </c>
      <c r="BX448" s="43">
        <f>'Details and Calculations'!BE447</f>
        <v>2012</v>
      </c>
      <c r="BY448" s="43">
        <f>'Details and Calculations'!BG447</f>
        <v>1</v>
      </c>
      <c r="BZ448" s="43">
        <f>'Details and Calculations'!BH447</f>
        <v>2012</v>
      </c>
      <c r="CA448" s="43">
        <f>'Details and Calculations'!BJ447</f>
        <v>0</v>
      </c>
      <c r="CB448" s="43" t="str">
        <f>'Details and Calculations'!BK447</f>
        <v/>
      </c>
      <c r="CC448" s="43" t="str">
        <f>'Details and Calculations'!BL447</f>
        <v xml:space="preserve"> </v>
      </c>
      <c r="CD448" s="43" t="str">
        <f>'Details and Calculations'!BN447</f>
        <v xml:space="preserve"> </v>
      </c>
      <c r="CE448" s="43" t="str">
        <f>'Details and Calculations'!BO447</f>
        <v xml:space="preserve"> </v>
      </c>
      <c r="CF448" s="43">
        <f>'Details and Calculations'!BZ447</f>
        <v>1</v>
      </c>
      <c r="CG448" s="43">
        <f>'Details and Calculations'!CB447</f>
        <v>2012</v>
      </c>
      <c r="CH448" s="31"/>
      <c r="CI448" s="53"/>
    </row>
    <row r="449" spans="1:87" x14ac:dyDescent="0.3">
      <c r="A449" s="43">
        <f>'Details and Calculations'!A448</f>
        <v>2017</v>
      </c>
      <c r="B449" s="43" t="str">
        <f>'Details and Calculations'!C448</f>
        <v>Rwanda</v>
      </c>
      <c r="C449" s="43" t="str">
        <f>'Details and Calculations'!D448</f>
        <v>Rulindo</v>
      </c>
      <c r="D449" s="43" t="str">
        <f>'Details and Calculations'!E448</f>
        <v>Shyorongi</v>
      </c>
      <c r="E449" s="43" t="str">
        <f>'Details and Calculations'!F448</f>
        <v>Muvumu</v>
      </c>
      <c r="F449" s="43" t="str">
        <f>'Details and Calculations'!G448</f>
        <v>Mukumba</v>
      </c>
      <c r="G449" s="43" t="str">
        <f>'Details and Calculations'!H448</f>
        <v/>
      </c>
      <c r="H449" s="43" t="str">
        <f>'Details and Calculations'!I448</f>
        <v/>
      </c>
      <c r="I449" s="43" t="str">
        <f>'Details and Calculations'!J448</f>
        <v>Bitete-Muvumu</v>
      </c>
      <c r="J449" s="43">
        <f>'Details and Calculations'!K448</f>
        <v>92</v>
      </c>
      <c r="K449" s="43">
        <f>'Details and Calculations'!O448</f>
        <v>20</v>
      </c>
      <c r="L449" s="43">
        <f>'Details and Calculations'!P449</f>
        <v>40</v>
      </c>
      <c r="M449" s="43" t="str">
        <f>'Details and Calculations'!U448</f>
        <v>Piped Network -- Gravity Only</v>
      </c>
      <c r="N449" s="43">
        <f>'Details and Calculations'!V448</f>
        <v>2013</v>
      </c>
      <c r="O449" s="43" t="str">
        <f>'Details and Calculations'!W448</f>
        <v>Governement (District, Wasac) And Water For People</v>
      </c>
      <c r="P449" s="43" t="str">
        <f>'Details and Calculations'!X448</f>
        <v>Spring</v>
      </c>
      <c r="Q449" s="44" t="str">
        <f t="shared" si="175"/>
        <v>Low Risk</v>
      </c>
      <c r="R449" s="44" t="str">
        <f t="shared" si="176"/>
        <v>High Risk</v>
      </c>
      <c r="S449" s="45" t="str">
        <f t="shared" si="177"/>
        <v>Intermediate Level of Service</v>
      </c>
      <c r="T449" s="62" t="str">
        <f t="shared" si="174"/>
        <v>High Priority</v>
      </c>
      <c r="U449" s="46">
        <f t="shared" si="178"/>
        <v>7</v>
      </c>
      <c r="V449" s="28" t="str">
        <f t="shared" si="179"/>
        <v>Major Repairs or Replace System</v>
      </c>
      <c r="W449" s="47" t="str">
        <f t="shared" si="180"/>
        <v/>
      </c>
      <c r="X449" s="27" t="str">
        <f t="shared" si="181"/>
        <v>Further Technical Diagnostic Needed</v>
      </c>
      <c r="Y449" s="48">
        <f t="shared" si="182"/>
        <v>26</v>
      </c>
      <c r="Z449" s="48">
        <f t="shared" si="183"/>
        <v>16</v>
      </c>
      <c r="AA449" s="48">
        <f t="shared" si="184"/>
        <v>26</v>
      </c>
      <c r="AB449" s="48">
        <f t="shared" si="185"/>
        <v>16</v>
      </c>
      <c r="AC449" s="48">
        <f t="shared" si="186"/>
        <v>26</v>
      </c>
      <c r="AD449" s="48" t="str">
        <f t="shared" si="187"/>
        <v xml:space="preserve"> </v>
      </c>
      <c r="AE449" s="48" t="str">
        <f t="shared" si="188"/>
        <v xml:space="preserve"> </v>
      </c>
      <c r="AF449" s="48" t="str">
        <f t="shared" si="189"/>
        <v xml:space="preserve"> </v>
      </c>
      <c r="AG449" s="49" t="str">
        <f t="shared" si="190"/>
        <v/>
      </c>
      <c r="AH449" s="48">
        <f t="shared" si="191"/>
        <v>16</v>
      </c>
      <c r="AI449" s="50">
        <f>'Details and Calculations'!AE448</f>
        <v>1</v>
      </c>
      <c r="AJ449" s="50">
        <f>'Details and Calculations'!AM448</f>
        <v>2</v>
      </c>
      <c r="AK449" s="50">
        <f>'Details and Calculations'!AR448</f>
        <v>1</v>
      </c>
      <c r="AL449" s="50">
        <f>'Details and Calculations'!AW448</f>
        <v>2</v>
      </c>
      <c r="AM449" s="50">
        <f>'Details and Calculations'!BA448</f>
        <v>1</v>
      </c>
      <c r="AN449" s="50" t="str">
        <f>'Details and Calculations'!BF448</f>
        <v xml:space="preserve"> </v>
      </c>
      <c r="AO449" s="50" t="str">
        <f>'Details and Calculations'!BI448</f>
        <v xml:space="preserve"> </v>
      </c>
      <c r="AP449" s="50" t="str">
        <f>'Details and Calculations'!BM448</f>
        <v xml:space="preserve"> </v>
      </c>
      <c r="AQ449" s="50" t="str">
        <f>'Details and Calculations'!BP448</f>
        <v xml:space="preserve"> </v>
      </c>
      <c r="AR449" s="50">
        <f>'Details and Calculations'!CC448</f>
        <v>3</v>
      </c>
      <c r="AS449" s="50">
        <f>'Details and Calculations'!CJ448</f>
        <v>3</v>
      </c>
      <c r="AT449" s="51">
        <f>'Details and Calculations'!T448</f>
        <v>1</v>
      </c>
      <c r="AU449" s="51">
        <f>'Details and Calculations'!Z448</f>
        <v>1</v>
      </c>
      <c r="AV449" s="51">
        <f>'Details and Calculations'!S448</f>
        <v>1</v>
      </c>
      <c r="AW449" s="51">
        <f>'Details and Calculations'!AI448</f>
        <v>1</v>
      </c>
      <c r="AX449" s="51">
        <f>'Details and Calculations'!BY448</f>
        <v>1</v>
      </c>
      <c r="AY449" s="51">
        <f>'Details and Calculations'!CG448</f>
        <v>1</v>
      </c>
      <c r="AZ449" s="51">
        <f>'Details and Calculations'!CI448</f>
        <v>1</v>
      </c>
      <c r="BA449" s="51">
        <f t="shared" si="192"/>
        <v>0</v>
      </c>
      <c r="BB449" s="52">
        <f>'Details and Calculations'!Y448</f>
        <v>3</v>
      </c>
      <c r="BC449" s="52">
        <f>'Details and Calculations'!AC448</f>
        <v>1</v>
      </c>
      <c r="BD449" s="52">
        <f>'Details and Calculations'!AK448</f>
        <v>1</v>
      </c>
      <c r="BE449" s="52">
        <f>'Details and Calculations'!AN448</f>
        <v>1000</v>
      </c>
      <c r="BF449" s="52">
        <f>'Details and Calculations'!AP448</f>
        <v>4</v>
      </c>
      <c r="BG449" s="52">
        <f>'Details and Calculations'!AT448</f>
        <v>6</v>
      </c>
      <c r="BH449" s="52">
        <f>'Details and Calculations'!AY448</f>
        <v>4</v>
      </c>
      <c r="BI449" s="52">
        <f>'Details and Calculations'!BB448</f>
        <v>4000</v>
      </c>
      <c r="BJ449" s="52" t="str">
        <f>'Details and Calculations'!BD448</f>
        <v xml:space="preserve"> </v>
      </c>
      <c r="BK449" s="52">
        <f>'Details and Calculations'!CA448</f>
        <v>1</v>
      </c>
      <c r="BL449" s="43">
        <f>'Details and Calculations'!AA448</f>
        <v>1</v>
      </c>
      <c r="BM449" s="43" t="str">
        <f>'Details and Calculations'!AB448</f>
        <v>"Springbox" --Intake Structure At A Spring</v>
      </c>
      <c r="BN449" s="43">
        <f>'Details and Calculations'!AD448</f>
        <v>2013</v>
      </c>
      <c r="BO449" s="43">
        <f>'Details and Calculations'!AJ448</f>
        <v>1</v>
      </c>
      <c r="BP449" s="43">
        <f>'Details and Calculations'!AL448</f>
        <v>2013</v>
      </c>
      <c r="BQ449" s="43">
        <f>'Details and Calculations'!AO448</f>
        <v>1</v>
      </c>
      <c r="BR449" s="43">
        <f>'Details and Calculations'!AQ448</f>
        <v>2013</v>
      </c>
      <c r="BS449" s="43">
        <f>'Details and Calculations'!AS448</f>
        <v>1</v>
      </c>
      <c r="BT449" s="43">
        <f>'Details and Calculations'!AV448</f>
        <v>2013</v>
      </c>
      <c r="BU449" s="43">
        <f>'Details and Calculations'!AX448</f>
        <v>1</v>
      </c>
      <c r="BV449" s="43">
        <f>'Details and Calculations'!AZ448</f>
        <v>2013</v>
      </c>
      <c r="BW449" s="43">
        <f>'Details and Calculations'!BC448</f>
        <v>0</v>
      </c>
      <c r="BX449" s="43" t="str">
        <f>'Details and Calculations'!BE448</f>
        <v xml:space="preserve"> </v>
      </c>
      <c r="BY449" s="43" t="str">
        <f>'Details and Calculations'!BG448</f>
        <v xml:space="preserve"> </v>
      </c>
      <c r="BZ449" s="43" t="str">
        <f>'Details and Calculations'!BH448</f>
        <v xml:space="preserve"> </v>
      </c>
      <c r="CA449" s="43">
        <f>'Details and Calculations'!BJ448</f>
        <v>0</v>
      </c>
      <c r="CB449" s="43" t="str">
        <f>'Details and Calculations'!BK448</f>
        <v/>
      </c>
      <c r="CC449" s="43" t="str">
        <f>'Details and Calculations'!BL448</f>
        <v xml:space="preserve"> </v>
      </c>
      <c r="CD449" s="43" t="str">
        <f>'Details and Calculations'!BN448</f>
        <v xml:space="preserve"> </v>
      </c>
      <c r="CE449" s="43" t="str">
        <f>'Details and Calculations'!BO448</f>
        <v xml:space="preserve"> </v>
      </c>
      <c r="CF449" s="43">
        <f>'Details and Calculations'!BZ448</f>
        <v>1</v>
      </c>
      <c r="CG449" s="43">
        <f>'Details and Calculations'!CB448</f>
        <v>2013</v>
      </c>
      <c r="CH449" s="31"/>
      <c r="CI449" s="53"/>
    </row>
    <row r="450" spans="1:87" x14ac:dyDescent="0.3">
      <c r="A450" s="43">
        <f>'Details and Calculations'!A449</f>
        <v>2017</v>
      </c>
      <c r="B450" s="43" t="str">
        <f>'Details and Calculations'!C449</f>
        <v>Rwanda</v>
      </c>
      <c r="C450" s="43" t="str">
        <f>'Details and Calculations'!D449</f>
        <v>Rulindo</v>
      </c>
      <c r="D450" s="43" t="str">
        <f>'Details and Calculations'!E449</f>
        <v>Masoro</v>
      </c>
      <c r="E450" s="43" t="str">
        <f>'Details and Calculations'!F449</f>
        <v>Kigarama</v>
      </c>
      <c r="F450" s="43" t="str">
        <f>'Details and Calculations'!G449</f>
        <v>Gacyamo</v>
      </c>
      <c r="G450" s="43" t="str">
        <f>'Details and Calculations'!H449</f>
        <v/>
      </c>
      <c r="H450" s="43" t="str">
        <f>'Details and Calculations'!I449</f>
        <v/>
      </c>
      <c r="I450" s="43" t="str">
        <f>'Details and Calculations'!J449</f>
        <v>Cyaruzinge</v>
      </c>
      <c r="J450" s="43">
        <f>'Details and Calculations'!K449</f>
        <v>120</v>
      </c>
      <c r="K450" s="43">
        <f>'Details and Calculations'!O449</f>
        <v>80</v>
      </c>
      <c r="L450" s="43">
        <f>'Details and Calculations'!P450</f>
        <v>23</v>
      </c>
      <c r="M450" s="43" t="str">
        <f>'Details and Calculations'!U449</f>
        <v>Piped Network -- Gravity Only</v>
      </c>
      <c r="N450" s="43">
        <f>'Details and Calculations'!V449</f>
        <v>1998</v>
      </c>
      <c r="O450" s="43" t="str">
        <f>'Details and Calculations'!W449</f>
        <v>Governement (District, Wasac) And Water For People</v>
      </c>
      <c r="P450" s="43" t="str">
        <f>'Details and Calculations'!X449</f>
        <v>Groundwater (Well, Etc.)</v>
      </c>
      <c r="Q450" s="44" t="str">
        <f t="shared" si="175"/>
        <v>Low Risk</v>
      </c>
      <c r="R450" s="44" t="str">
        <f t="shared" si="176"/>
        <v>High Risk</v>
      </c>
      <c r="S450" s="45" t="str">
        <f t="shared" si="177"/>
        <v>Intermediate Level of Service</v>
      </c>
      <c r="T450" s="62" t="str">
        <f t="shared" si="174"/>
        <v>High Priority</v>
      </c>
      <c r="U450" s="46">
        <f t="shared" si="178"/>
        <v>7</v>
      </c>
      <c r="V450" s="28" t="str">
        <f t="shared" si="179"/>
        <v>Major Repairs or Replace System</v>
      </c>
      <c r="W450" s="47" t="str">
        <f t="shared" si="180"/>
        <v/>
      </c>
      <c r="X450" s="27" t="str">
        <f t="shared" si="181"/>
        <v>Further Technical Diagnostic Needed</v>
      </c>
      <c r="Y450" s="48">
        <f t="shared" si="182"/>
        <v>27</v>
      </c>
      <c r="Z450" s="48" t="str">
        <f t="shared" si="183"/>
        <v xml:space="preserve"> </v>
      </c>
      <c r="AA450" s="48">
        <f t="shared" si="184"/>
        <v>30</v>
      </c>
      <c r="AB450" s="48">
        <f t="shared" si="185"/>
        <v>20</v>
      </c>
      <c r="AC450" s="48" t="str">
        <f t="shared" si="186"/>
        <v xml:space="preserve"> </v>
      </c>
      <c r="AD450" s="48">
        <f t="shared" si="187"/>
        <v>7</v>
      </c>
      <c r="AE450" s="48" t="str">
        <f t="shared" si="188"/>
        <v xml:space="preserve"> </v>
      </c>
      <c r="AF450" s="48" t="str">
        <f t="shared" si="189"/>
        <v xml:space="preserve"> </v>
      </c>
      <c r="AG450" s="49" t="str">
        <f t="shared" si="190"/>
        <v/>
      </c>
      <c r="AH450" s="48">
        <f t="shared" si="191"/>
        <v>20</v>
      </c>
      <c r="AI450" s="50">
        <f>'Details and Calculations'!AE449</f>
        <v>3</v>
      </c>
      <c r="AJ450" s="50" t="str">
        <f>'Details and Calculations'!AM449</f>
        <v xml:space="preserve"> </v>
      </c>
      <c r="AK450" s="50">
        <f>'Details and Calculations'!AR449</f>
        <v>1</v>
      </c>
      <c r="AL450" s="50">
        <f>'Details and Calculations'!AW449</f>
        <v>2</v>
      </c>
      <c r="AM450" s="50" t="str">
        <f>'Details and Calculations'!BA449</f>
        <v xml:space="preserve"> </v>
      </c>
      <c r="AN450" s="50">
        <f>'Details and Calculations'!BF449</f>
        <v>1</v>
      </c>
      <c r="AO450" s="50" t="str">
        <f>'Details and Calculations'!BI449</f>
        <v xml:space="preserve"> </v>
      </c>
      <c r="AP450" s="50" t="str">
        <f>'Details and Calculations'!BM449</f>
        <v xml:space="preserve"> </v>
      </c>
      <c r="AQ450" s="50" t="str">
        <f>'Details and Calculations'!BP449</f>
        <v xml:space="preserve"> </v>
      </c>
      <c r="AR450" s="50">
        <f>'Details and Calculations'!CC449</f>
        <v>2</v>
      </c>
      <c r="AS450" s="50">
        <f>'Details and Calculations'!CJ449</f>
        <v>2</v>
      </c>
      <c r="AT450" s="51">
        <f>'Details and Calculations'!T449</f>
        <v>1</v>
      </c>
      <c r="AU450" s="51">
        <f>'Details and Calculations'!Z449</f>
        <v>1</v>
      </c>
      <c r="AV450" s="51">
        <f>'Details and Calculations'!S449</f>
        <v>1</v>
      </c>
      <c r="AW450" s="51">
        <f>'Details and Calculations'!AI449</f>
        <v>1</v>
      </c>
      <c r="AX450" s="51">
        <f>'Details and Calculations'!BY449</f>
        <v>1</v>
      </c>
      <c r="AY450" s="51">
        <f>'Details and Calculations'!CG449</f>
        <v>1</v>
      </c>
      <c r="AZ450" s="51">
        <f>'Details and Calculations'!CI449</f>
        <v>1</v>
      </c>
      <c r="BA450" s="51">
        <f t="shared" si="192"/>
        <v>0</v>
      </c>
      <c r="BB450" s="52">
        <f>'Details and Calculations'!Y449</f>
        <v>1</v>
      </c>
      <c r="BC450" s="52">
        <f>'Details and Calculations'!AC449</f>
        <v>1</v>
      </c>
      <c r="BD450" s="52" t="str">
        <f>'Details and Calculations'!AK449</f>
        <v xml:space="preserve"> </v>
      </c>
      <c r="BE450" s="52" t="str">
        <f>'Details and Calculations'!AN449</f>
        <v xml:space="preserve"> </v>
      </c>
      <c r="BF450" s="52">
        <f>'Details and Calculations'!AP449</f>
        <v>5</v>
      </c>
      <c r="BG450" s="52">
        <f>'Details and Calculations'!AT449</f>
        <v>8</v>
      </c>
      <c r="BH450" s="52" t="str">
        <f>'Details and Calculations'!AY449</f>
        <v xml:space="preserve"> </v>
      </c>
      <c r="BI450" s="52" t="str">
        <f>'Details and Calculations'!BB449</f>
        <v xml:space="preserve"> </v>
      </c>
      <c r="BJ450" s="52">
        <f>'Details and Calculations'!BD449</f>
        <v>2</v>
      </c>
      <c r="BK450" s="52">
        <f>'Details and Calculations'!CA449</f>
        <v>2</v>
      </c>
      <c r="BL450" s="43">
        <f>'Details and Calculations'!AA449</f>
        <v>1</v>
      </c>
      <c r="BM450" s="43" t="str">
        <f>'Details and Calculations'!AB449</f>
        <v>"Springbox" --Intake Structure At A Spring</v>
      </c>
      <c r="BN450" s="43">
        <f>'Details and Calculations'!AD449</f>
        <v>2014</v>
      </c>
      <c r="BO450" s="43">
        <f>'Details and Calculations'!AJ449</f>
        <v>0</v>
      </c>
      <c r="BP450" s="43" t="str">
        <f>'Details and Calculations'!AL449</f>
        <v xml:space="preserve"> </v>
      </c>
      <c r="BQ450" s="43">
        <f>'Details and Calculations'!AO449</f>
        <v>1</v>
      </c>
      <c r="BR450" s="43">
        <f>'Details and Calculations'!AQ449</f>
        <v>2017</v>
      </c>
      <c r="BS450" s="43">
        <f>'Details and Calculations'!AS449</f>
        <v>1</v>
      </c>
      <c r="BT450" s="43">
        <f>'Details and Calculations'!AV449</f>
        <v>2017</v>
      </c>
      <c r="BU450" s="43">
        <f>'Details and Calculations'!AX449</f>
        <v>0</v>
      </c>
      <c r="BV450" s="43" t="str">
        <f>'Details and Calculations'!AZ449</f>
        <v xml:space="preserve"> </v>
      </c>
      <c r="BW450" s="43">
        <f>'Details and Calculations'!BC449</f>
        <v>1</v>
      </c>
      <c r="BX450" s="43">
        <f>'Details and Calculations'!BE449</f>
        <v>2017</v>
      </c>
      <c r="BY450" s="43">
        <f>'Details and Calculations'!BG449</f>
        <v>0</v>
      </c>
      <c r="BZ450" s="43" t="str">
        <f>'Details and Calculations'!BH449</f>
        <v xml:space="preserve"> </v>
      </c>
      <c r="CA450" s="43">
        <f>'Details and Calculations'!BJ449</f>
        <v>0</v>
      </c>
      <c r="CB450" s="43" t="str">
        <f>'Details and Calculations'!BK449</f>
        <v/>
      </c>
      <c r="CC450" s="43" t="str">
        <f>'Details and Calculations'!BL449</f>
        <v xml:space="preserve"> </v>
      </c>
      <c r="CD450" s="43" t="str">
        <f>'Details and Calculations'!BN449</f>
        <v xml:space="preserve"> </v>
      </c>
      <c r="CE450" s="43" t="str">
        <f>'Details and Calculations'!BO449</f>
        <v xml:space="preserve"> </v>
      </c>
      <c r="CF450" s="43">
        <f>'Details and Calculations'!BZ449</f>
        <v>1</v>
      </c>
      <c r="CG450" s="43">
        <f>'Details and Calculations'!CB449</f>
        <v>2017</v>
      </c>
      <c r="CH450" s="31"/>
      <c r="CI450" s="53"/>
    </row>
    <row r="451" spans="1:87" x14ac:dyDescent="0.3">
      <c r="A451" s="43">
        <f>'Details and Calculations'!A450</f>
        <v>2017</v>
      </c>
      <c r="B451" s="43" t="str">
        <f>'Details and Calculations'!C450</f>
        <v>Rwanda</v>
      </c>
      <c r="C451" s="43" t="str">
        <f>'Details and Calculations'!D450</f>
        <v>Rulindo</v>
      </c>
      <c r="D451" s="43" t="str">
        <f>'Details and Calculations'!E450</f>
        <v>Kisaro</v>
      </c>
      <c r="E451" s="43" t="str">
        <f>'Details and Calculations'!F450</f>
        <v>Kamushenyi</v>
      </c>
      <c r="F451" s="43" t="str">
        <f>'Details and Calculations'!G450</f>
        <v>Gatete</v>
      </c>
      <c r="G451" s="43" t="str">
        <f>'Details and Calculations'!H450</f>
        <v/>
      </c>
      <c r="H451" s="43" t="str">
        <f>'Details and Calculations'!I450</f>
        <v/>
      </c>
      <c r="I451" s="43" t="str">
        <f>'Details and Calculations'!J450</f>
        <v>gahama</v>
      </c>
      <c r="J451" s="43">
        <f>'Details and Calculations'!K450</f>
        <v>163</v>
      </c>
      <c r="K451" s="43">
        <f>'Details and Calculations'!O450</f>
        <v>140</v>
      </c>
      <c r="L451" s="43" t="str">
        <f>'Details and Calculations'!P451</f>
        <v xml:space="preserve"> </v>
      </c>
      <c r="M451" s="43" t="str">
        <f>'Details and Calculations'!U450</f>
        <v>Piped Network With Pump</v>
      </c>
      <c r="N451" s="43">
        <f>'Details and Calculations'!V450</f>
        <v>2012</v>
      </c>
      <c r="O451" s="43" t="str">
        <f>'Details and Calculations'!W450</f>
        <v/>
      </c>
      <c r="P451" s="43" t="str">
        <f>'Details and Calculations'!X450</f>
        <v>Spring</v>
      </c>
      <c r="Q451" s="44" t="str">
        <f t="shared" si="175"/>
        <v>Low Risk</v>
      </c>
      <c r="R451" s="44" t="str">
        <f t="shared" si="176"/>
        <v>High Risk</v>
      </c>
      <c r="S451" s="45" t="str">
        <f t="shared" si="177"/>
        <v>Basic Level of Service</v>
      </c>
      <c r="T451" s="62" t="str">
        <f t="shared" si="174"/>
        <v>High Priority</v>
      </c>
      <c r="U451" s="46">
        <f t="shared" si="178"/>
        <v>5</v>
      </c>
      <c r="V451" s="28" t="str">
        <f t="shared" si="179"/>
        <v>Major Repairs or Replace System</v>
      </c>
      <c r="W451" s="47" t="str">
        <f t="shared" si="180"/>
        <v/>
      </c>
      <c r="X451" s="27" t="str">
        <f t="shared" si="181"/>
        <v>Further Technical Diagnostic Needed</v>
      </c>
      <c r="Y451" s="48">
        <f t="shared" si="182"/>
        <v>25</v>
      </c>
      <c r="Z451" s="48">
        <f t="shared" si="183"/>
        <v>15</v>
      </c>
      <c r="AA451" s="48">
        <f t="shared" si="184"/>
        <v>25</v>
      </c>
      <c r="AB451" s="48">
        <f t="shared" si="185"/>
        <v>15</v>
      </c>
      <c r="AC451" s="48">
        <f t="shared" si="186"/>
        <v>25</v>
      </c>
      <c r="AD451" s="48" t="str">
        <f t="shared" si="187"/>
        <v xml:space="preserve"> </v>
      </c>
      <c r="AE451" s="48" t="str">
        <f t="shared" si="188"/>
        <v xml:space="preserve"> </v>
      </c>
      <c r="AF451" s="48" t="str">
        <f t="shared" si="189"/>
        <v xml:space="preserve"> </v>
      </c>
      <c r="AG451" s="49" t="str">
        <f t="shared" si="190"/>
        <v/>
      </c>
      <c r="AH451" s="48">
        <f t="shared" si="191"/>
        <v>15</v>
      </c>
      <c r="AI451" s="50">
        <f>'Details and Calculations'!AE450</f>
        <v>1</v>
      </c>
      <c r="AJ451" s="50">
        <f>'Details and Calculations'!AM450</f>
        <v>1</v>
      </c>
      <c r="AK451" s="50">
        <f>'Details and Calculations'!AR450</f>
        <v>1</v>
      </c>
      <c r="AL451" s="50">
        <f>'Details and Calculations'!AW450</f>
        <v>1</v>
      </c>
      <c r="AM451" s="50">
        <f>'Details and Calculations'!BA450</f>
        <v>1</v>
      </c>
      <c r="AN451" s="50" t="str">
        <f>'Details and Calculations'!BF450</f>
        <v xml:space="preserve"> </v>
      </c>
      <c r="AO451" s="50" t="str">
        <f>'Details and Calculations'!BI450</f>
        <v xml:space="preserve"> </v>
      </c>
      <c r="AP451" s="50" t="str">
        <f>'Details and Calculations'!BM450</f>
        <v xml:space="preserve"> </v>
      </c>
      <c r="AQ451" s="50" t="str">
        <f>'Details and Calculations'!BP450</f>
        <v xml:space="preserve"> </v>
      </c>
      <c r="AR451" s="50">
        <f>'Details and Calculations'!CC450</f>
        <v>3</v>
      </c>
      <c r="AS451" s="50">
        <f>'Details and Calculations'!CJ450</f>
        <v>3</v>
      </c>
      <c r="AT451" s="51">
        <f>'Details and Calculations'!T450</f>
        <v>1</v>
      </c>
      <c r="AU451" s="51">
        <f>'Details and Calculations'!Z450</f>
        <v>1</v>
      </c>
      <c r="AV451" s="51">
        <f>'Details and Calculations'!S450</f>
        <v>0</v>
      </c>
      <c r="AW451" s="51">
        <f>'Details and Calculations'!AI450</f>
        <v>1</v>
      </c>
      <c r="AX451" s="51">
        <f>'Details and Calculations'!BY450</f>
        <v>1</v>
      </c>
      <c r="AY451" s="51">
        <f>'Details and Calculations'!CG450</f>
        <v>1</v>
      </c>
      <c r="AZ451" s="51">
        <f>'Details and Calculations'!CI450</f>
        <v>0</v>
      </c>
      <c r="BA451" s="51">
        <f t="shared" si="192"/>
        <v>0</v>
      </c>
      <c r="BB451" s="52">
        <f>'Details and Calculations'!Y450</f>
        <v>2</v>
      </c>
      <c r="BC451" s="52">
        <f>'Details and Calculations'!AC450</f>
        <v>2</v>
      </c>
      <c r="BD451" s="52">
        <f>'Details and Calculations'!AK450</f>
        <v>2</v>
      </c>
      <c r="BE451" s="52">
        <f>'Details and Calculations'!AN450</f>
        <v>12000</v>
      </c>
      <c r="BF451" s="52">
        <f>'Details and Calculations'!AP450</f>
        <v>7</v>
      </c>
      <c r="BG451" s="52">
        <f>'Details and Calculations'!AT450</f>
        <v>14</v>
      </c>
      <c r="BH451" s="52">
        <f>'Details and Calculations'!AY450</f>
        <v>2</v>
      </c>
      <c r="BI451" s="52">
        <f>'Details and Calculations'!BB450</f>
        <v>12000</v>
      </c>
      <c r="BJ451" s="52" t="str">
        <f>'Details and Calculations'!BD450</f>
        <v xml:space="preserve"> </v>
      </c>
      <c r="BK451" s="52">
        <f>'Details and Calculations'!CA450</f>
        <v>1</v>
      </c>
      <c r="BL451" s="43">
        <f>'Details and Calculations'!AA450</f>
        <v>1</v>
      </c>
      <c r="BM451" s="43" t="str">
        <f>'Details and Calculations'!AB450</f>
        <v>"Springbox" --Intake Structure At A Spring</v>
      </c>
      <c r="BN451" s="43">
        <f>'Details and Calculations'!AD450</f>
        <v>2012</v>
      </c>
      <c r="BO451" s="43">
        <f>'Details and Calculations'!AJ450</f>
        <v>1</v>
      </c>
      <c r="BP451" s="43">
        <f>'Details and Calculations'!AL450</f>
        <v>2012</v>
      </c>
      <c r="BQ451" s="43">
        <f>'Details and Calculations'!AO450</f>
        <v>1</v>
      </c>
      <c r="BR451" s="43">
        <f>'Details and Calculations'!AQ450</f>
        <v>2012</v>
      </c>
      <c r="BS451" s="43">
        <f>'Details and Calculations'!AS450</f>
        <v>1</v>
      </c>
      <c r="BT451" s="43">
        <f>'Details and Calculations'!AV450</f>
        <v>2012</v>
      </c>
      <c r="BU451" s="43">
        <f>'Details and Calculations'!AX450</f>
        <v>1</v>
      </c>
      <c r="BV451" s="43">
        <f>'Details and Calculations'!AZ450</f>
        <v>2012</v>
      </c>
      <c r="BW451" s="43">
        <f>'Details and Calculations'!BC450</f>
        <v>0</v>
      </c>
      <c r="BX451" s="43" t="str">
        <f>'Details and Calculations'!BE450</f>
        <v xml:space="preserve"> </v>
      </c>
      <c r="BY451" s="43" t="str">
        <f>'Details and Calculations'!BG450</f>
        <v xml:space="preserve"> </v>
      </c>
      <c r="BZ451" s="43" t="str">
        <f>'Details and Calculations'!BH450</f>
        <v xml:space="preserve"> </v>
      </c>
      <c r="CA451" s="43">
        <f>'Details and Calculations'!BJ450</f>
        <v>0</v>
      </c>
      <c r="CB451" s="43" t="str">
        <f>'Details and Calculations'!BK450</f>
        <v/>
      </c>
      <c r="CC451" s="43" t="str">
        <f>'Details and Calculations'!BL450</f>
        <v xml:space="preserve"> </v>
      </c>
      <c r="CD451" s="43" t="str">
        <f>'Details and Calculations'!BN450</f>
        <v xml:space="preserve"> </v>
      </c>
      <c r="CE451" s="43" t="str">
        <f>'Details and Calculations'!BO450</f>
        <v xml:space="preserve"> </v>
      </c>
      <c r="CF451" s="43">
        <f>'Details and Calculations'!BZ450</f>
        <v>1</v>
      </c>
      <c r="CG451" s="43">
        <f>'Details and Calculations'!CB450</f>
        <v>2012</v>
      </c>
      <c r="CH451" s="31"/>
      <c r="CI451" s="53"/>
    </row>
    <row r="452" spans="1:87" x14ac:dyDescent="0.3">
      <c r="A452" s="43">
        <f>'Details and Calculations'!A451</f>
        <v>2017</v>
      </c>
      <c r="B452" s="43" t="str">
        <f>'Details and Calculations'!C451</f>
        <v>Rwanda</v>
      </c>
      <c r="C452" s="43" t="str">
        <f>'Details and Calculations'!D451</f>
        <v>Rulindo</v>
      </c>
      <c r="D452" s="43" t="str">
        <f>'Details and Calculations'!E451</f>
        <v>Rusiga</v>
      </c>
      <c r="E452" s="43" t="str">
        <f>'Details and Calculations'!F451</f>
        <v>Gako</v>
      </c>
      <c r="F452" s="43" t="str">
        <f>'Details and Calculations'!G451</f>
        <v>Rwintare</v>
      </c>
      <c r="G452" s="43" t="str">
        <f>'Details and Calculations'!H451</f>
        <v/>
      </c>
      <c r="H452" s="43" t="str">
        <f>'Details and Calculations'!I451</f>
        <v/>
      </c>
      <c r="I452" s="43" t="str">
        <f>'Details and Calculations'!J451</f>
        <v>Rwintare2 water point/Tare-Rusiga pumping</v>
      </c>
      <c r="J452" s="43">
        <f>'Details and Calculations'!K451</f>
        <v>281</v>
      </c>
      <c r="K452" s="43">
        <f>'Details and Calculations'!O451</f>
        <v>281</v>
      </c>
      <c r="L452" s="43">
        <f>'Details and Calculations'!P452</f>
        <v>49</v>
      </c>
      <c r="M452" s="43" t="str">
        <f>'Details and Calculations'!U451</f>
        <v>Piped Network With Pump</v>
      </c>
      <c r="N452" s="43">
        <f>'Details and Calculations'!V451</f>
        <v>2015</v>
      </c>
      <c r="O452" s="43" t="str">
        <f>'Details and Calculations'!W451</f>
        <v>Governement (District, Wasac) And Water For People</v>
      </c>
      <c r="P452" s="43" t="str">
        <f>'Details and Calculations'!X451</f>
        <v>Spring</v>
      </c>
      <c r="Q452" s="44" t="str">
        <f t="shared" si="175"/>
        <v>Low Risk</v>
      </c>
      <c r="R452" s="44" t="str">
        <f t="shared" si="176"/>
        <v>Low Risk</v>
      </c>
      <c r="S452" s="45" t="str">
        <f t="shared" si="177"/>
        <v>Intermediate Level of Service</v>
      </c>
      <c r="T452" s="62" t="str">
        <f t="shared" ref="T452:T515" si="193">IF(AND(Q452="No Improved Water Point/System",R452="No Improved Water Point/System",S452="No Improved Water Point/System"),"New Construction Needed",IF(OR(AND(Q452="Low Risk",R452="Low Risk",S452="High Level of Service"),AND(Q452="Low Risk",R452="Low Risk",S452="Intermediate Level of Service"),AND(Q452="Low Risk",R452="Medium Risk",S452="High Level of Service"),AND(Q452="Low Risk",R452="Medium Risk",S452="Intermediate Level of Service"),AND(Q452="Medium Risk",R452="Low Risk",S452="High Level of Service"),AND(Q452="Medium Risk",R452="Low Risk",S452="Intermediate Level of Service")),"Low Priority",IF(OR(AND(Q452="Low Risk",R452="Low Risk",S452="Basic Level of Service"),AND(Q452="Low Risk",R452="Low Risk",S452="Inadequate Level of Service"),AND(Q452="Low Risk",R452="Medium Risk",S452="Basic Level of Service"),AND(Q452="Low Risk",R452="Medium Risk",S452="Inadequate Level of Service"),AND(Q452="Medium Risk",R452="Low Risk",S452="Basic Level of Service"),AND(Q452="Medium Risk",R452="Medium Risk",S452="Basic Level of Service"),AND(Q452="Medium Risk",R452="Medium Risk",S452="High Level of Service"),AND(Q452="Medium Risk",R452="Medium Risk",S452="Intermediate Level of Service"),AND(Q452="High Risk",R452="Low Risk",S452="Basic Level of Service"),AND(Q452="High Risk",R452="Low Risk",S452="High Level of Service"),AND(Q452="High Risk",R452="Low Risk",S452="Intermediate Level of Service"),AND(Q452="High Risk",R452="Medium Risk",S452="High Level of Service"),AND(Q452="High Risk",R452="Medium Risk",S452="Intermediate Level of Service")),"Medium Priority",IF(OR(AND(Q452="High Risk",R452="High Risk",S452="Basic Level of Service"),AND(Q452="High Risk",R452="High Risk",S452="High Level of Service"),AND(Q452="High Risk",R452="High Risk",S452="Inadequate Level of Service"),AND(Q452="High Risk",R452="High Risk",S452="Intermediate Level of Service"),AND(Q452="High Risk",R452="Low Risk",S452="Inadequate Level of Service"),AND(Q452="High Risk",R452="Medium Risk",S452="Basic Level of Service"),AND(Q452="High Risk",R452="Medium Risk",S452="Inadequate Level of Service"),AND(Q452="Low Risk",R452="High Risk",S452="Basic Level of Service"),AND(Q452="Low Risk",R452="High Risk",S452="High Level of Service"),AND(Q452="Low Risk",R452="High Risk",S452="Inadequate Level of Service"),AND(Q452="Low Risk",R452="High Risk",S452="Intermediate Level of Service"),AND(Q452="Medium Risk",R452="High Risk",S452="Basic Level of Service"),AND(Q452="Medium Risk",R452="High Risk",S452="High Level of Service"),AND(Q452="Medium Risk",R452="High Risk",S452="Inadequate Level of Service"),AND(Q452="Medium Risk",R452="High Risk",S452="Intermediate Level of Service"),AND(Q452="Medium Risk",R452="Low Risk",S452="Inadequate Level of Service"),AND(Q452="Medium Risk",R452="Medium Risk",S452="Inadequate Level of Service")),"High Priority",))))</f>
        <v>Low Priority</v>
      </c>
      <c r="U452" s="46">
        <f t="shared" si="178"/>
        <v>7</v>
      </c>
      <c r="V452" s="28" t="str">
        <f t="shared" si="179"/>
        <v>Perform Routine Preventative Maintenance</v>
      </c>
      <c r="W452" s="47" t="str">
        <f t="shared" si="180"/>
        <v/>
      </c>
      <c r="X452" s="27" t="str">
        <f t="shared" si="181"/>
        <v>Maintain O&amp;M and Routine Monitoring</v>
      </c>
      <c r="Y452" s="48" t="str">
        <f t="shared" si="182"/>
        <v xml:space="preserve"> </v>
      </c>
      <c r="Z452" s="48" t="str">
        <f t="shared" si="183"/>
        <v xml:space="preserve"> </v>
      </c>
      <c r="AA452" s="48" t="str">
        <f t="shared" si="184"/>
        <v xml:space="preserve"> </v>
      </c>
      <c r="AB452" s="48" t="str">
        <f t="shared" si="185"/>
        <v xml:space="preserve"> </v>
      </c>
      <c r="AC452" s="48" t="str">
        <f t="shared" si="186"/>
        <v xml:space="preserve"> </v>
      </c>
      <c r="AD452" s="48" t="str">
        <f t="shared" si="187"/>
        <v xml:space="preserve"> </v>
      </c>
      <c r="AE452" s="48" t="str">
        <f t="shared" si="188"/>
        <v xml:space="preserve"> </v>
      </c>
      <c r="AF452" s="48" t="str">
        <f t="shared" si="189"/>
        <v xml:space="preserve"> </v>
      </c>
      <c r="AG452" s="49" t="str">
        <f t="shared" si="190"/>
        <v/>
      </c>
      <c r="AH452" s="48">
        <f t="shared" si="191"/>
        <v>18</v>
      </c>
      <c r="AI452" s="50" t="str">
        <f>'Details and Calculations'!AE451</f>
        <v xml:space="preserve"> </v>
      </c>
      <c r="AJ452" s="50" t="str">
        <f>'Details and Calculations'!AM451</f>
        <v xml:space="preserve"> </v>
      </c>
      <c r="AK452" s="50" t="str">
        <f>'Details and Calculations'!AR451</f>
        <v xml:space="preserve"> </v>
      </c>
      <c r="AL452" s="50" t="str">
        <f>'Details and Calculations'!AW451</f>
        <v xml:space="preserve"> </v>
      </c>
      <c r="AM452" s="50" t="str">
        <f>'Details and Calculations'!BA451</f>
        <v xml:space="preserve"> </v>
      </c>
      <c r="AN452" s="50" t="str">
        <f>'Details and Calculations'!BF451</f>
        <v xml:space="preserve"> </v>
      </c>
      <c r="AO452" s="50" t="str">
        <f>'Details and Calculations'!BI451</f>
        <v xml:space="preserve"> </v>
      </c>
      <c r="AP452" s="50" t="str">
        <f>'Details and Calculations'!BM451</f>
        <v xml:space="preserve"> </v>
      </c>
      <c r="AQ452" s="50" t="str">
        <f>'Details and Calculations'!BP451</f>
        <v xml:space="preserve"> </v>
      </c>
      <c r="AR452" s="50">
        <f>'Details and Calculations'!CC451</f>
        <v>1</v>
      </c>
      <c r="AS452" s="50">
        <f>'Details and Calculations'!CJ451</f>
        <v>1</v>
      </c>
      <c r="AT452" s="51">
        <f>'Details and Calculations'!T451</f>
        <v>1</v>
      </c>
      <c r="AU452" s="51">
        <f>'Details and Calculations'!Z451</f>
        <v>1</v>
      </c>
      <c r="AV452" s="51">
        <f>'Details and Calculations'!S451</f>
        <v>0</v>
      </c>
      <c r="AW452" s="51">
        <f>'Details and Calculations'!AI451</f>
        <v>1</v>
      </c>
      <c r="AX452" s="51">
        <f>'Details and Calculations'!BY451</f>
        <v>1</v>
      </c>
      <c r="AY452" s="51">
        <f>'Details and Calculations'!CG451</f>
        <v>1</v>
      </c>
      <c r="AZ452" s="51">
        <f>'Details and Calculations'!CI451</f>
        <v>1</v>
      </c>
      <c r="BA452" s="51">
        <f t="shared" si="192"/>
        <v>1</v>
      </c>
      <c r="BB452" s="52">
        <f>'Details and Calculations'!Y451</f>
        <v>1</v>
      </c>
      <c r="BC452" s="52" t="str">
        <f>'Details and Calculations'!AC451</f>
        <v xml:space="preserve"> </v>
      </c>
      <c r="BD452" s="52" t="str">
        <f>'Details and Calculations'!AK451</f>
        <v xml:space="preserve"> </v>
      </c>
      <c r="BE452" s="52" t="str">
        <f>'Details and Calculations'!AN451</f>
        <v xml:space="preserve"> </v>
      </c>
      <c r="BF452" s="52" t="str">
        <f>'Details and Calculations'!AP451</f>
        <v xml:space="preserve"> </v>
      </c>
      <c r="BG452" s="52" t="str">
        <f>'Details and Calculations'!AT451</f>
        <v xml:space="preserve"> </v>
      </c>
      <c r="BH452" s="52" t="str">
        <f>'Details and Calculations'!AY451</f>
        <v xml:space="preserve"> </v>
      </c>
      <c r="BI452" s="52" t="str">
        <f>'Details and Calculations'!BB451</f>
        <v xml:space="preserve"> </v>
      </c>
      <c r="BJ452" s="52" t="str">
        <f>'Details and Calculations'!BD451</f>
        <v xml:space="preserve"> </v>
      </c>
      <c r="BK452" s="52">
        <f>'Details and Calculations'!CA451</f>
        <v>1</v>
      </c>
      <c r="BL452" s="43">
        <f>'Details and Calculations'!AA451</f>
        <v>0</v>
      </c>
      <c r="BM452" s="43" t="str">
        <f>'Details and Calculations'!AB451</f>
        <v/>
      </c>
      <c r="BN452" s="43" t="str">
        <f>'Details and Calculations'!AD451</f>
        <v xml:space="preserve"> </v>
      </c>
      <c r="BO452" s="43">
        <f>'Details and Calculations'!AJ451</f>
        <v>0</v>
      </c>
      <c r="BP452" s="43" t="str">
        <f>'Details and Calculations'!AL451</f>
        <v xml:space="preserve"> </v>
      </c>
      <c r="BQ452" s="43">
        <f>'Details and Calculations'!AO451</f>
        <v>0</v>
      </c>
      <c r="BR452" s="43" t="str">
        <f>'Details and Calculations'!AQ451</f>
        <v xml:space="preserve"> </v>
      </c>
      <c r="BS452" s="43">
        <f>'Details and Calculations'!AS451</f>
        <v>0</v>
      </c>
      <c r="BT452" s="43" t="str">
        <f>'Details and Calculations'!AV451</f>
        <v xml:space="preserve"> </v>
      </c>
      <c r="BU452" s="43">
        <f>'Details and Calculations'!AX451</f>
        <v>0</v>
      </c>
      <c r="BV452" s="43" t="str">
        <f>'Details and Calculations'!AZ451</f>
        <v xml:space="preserve"> </v>
      </c>
      <c r="BW452" s="43">
        <f>'Details and Calculations'!BC451</f>
        <v>0</v>
      </c>
      <c r="BX452" s="43" t="str">
        <f>'Details and Calculations'!BE451</f>
        <v xml:space="preserve"> </v>
      </c>
      <c r="BY452" s="43" t="str">
        <f>'Details and Calculations'!BG451</f>
        <v xml:space="preserve"> </v>
      </c>
      <c r="BZ452" s="43" t="str">
        <f>'Details and Calculations'!BH451</f>
        <v xml:space="preserve"> </v>
      </c>
      <c r="CA452" s="43">
        <f>'Details and Calculations'!BJ451</f>
        <v>0</v>
      </c>
      <c r="CB452" s="43" t="str">
        <f>'Details and Calculations'!BK451</f>
        <v/>
      </c>
      <c r="CC452" s="43" t="str">
        <f>'Details and Calculations'!BL451</f>
        <v xml:space="preserve"> </v>
      </c>
      <c r="CD452" s="43" t="str">
        <f>'Details and Calculations'!BN451</f>
        <v xml:space="preserve"> </v>
      </c>
      <c r="CE452" s="43" t="str">
        <f>'Details and Calculations'!BO451</f>
        <v xml:space="preserve"> </v>
      </c>
      <c r="CF452" s="43">
        <f>'Details and Calculations'!BZ451</f>
        <v>1</v>
      </c>
      <c r="CG452" s="43">
        <f>'Details and Calculations'!CB451</f>
        <v>2015</v>
      </c>
      <c r="CH452" s="31"/>
      <c r="CI452" s="53"/>
    </row>
    <row r="453" spans="1:87" x14ac:dyDescent="0.3">
      <c r="A453" s="43">
        <f>'Details and Calculations'!A452</f>
        <v>2017</v>
      </c>
      <c r="B453" s="43" t="str">
        <f>'Details and Calculations'!C452</f>
        <v>Rwanda</v>
      </c>
      <c r="C453" s="43" t="str">
        <f>'Details and Calculations'!D452</f>
        <v>Rulindo</v>
      </c>
      <c r="D453" s="43" t="str">
        <f>'Details and Calculations'!E452</f>
        <v>Mbogo</v>
      </c>
      <c r="E453" s="43" t="str">
        <f>'Details and Calculations'!F452</f>
        <v>Rurenge</v>
      </c>
      <c r="F453" s="43" t="str">
        <f>'Details and Calculations'!G452</f>
        <v>Munini</v>
      </c>
      <c r="G453" s="43" t="str">
        <f>'Details and Calculations'!H452</f>
        <v/>
      </c>
      <c r="H453" s="43" t="str">
        <f>'Details and Calculations'!I452</f>
        <v/>
      </c>
      <c r="I453" s="43" t="str">
        <f>'Details and Calculations'!J452</f>
        <v>Musenge network</v>
      </c>
      <c r="J453" s="43">
        <f>'Details and Calculations'!K452</f>
        <v>111</v>
      </c>
      <c r="K453" s="43">
        <f>'Details and Calculations'!O452</f>
        <v>62</v>
      </c>
      <c r="L453" s="43" t="str">
        <f>'Details and Calculations'!P453</f>
        <v xml:space="preserve"> </v>
      </c>
      <c r="M453" s="43" t="str">
        <f>'Details and Calculations'!U452</f>
        <v>Piped Network With Pump</v>
      </c>
      <c r="N453" s="43">
        <f>'Details and Calculations'!V452</f>
        <v>2014</v>
      </c>
      <c r="O453" s="43" t="str">
        <f>'Details and Calculations'!W452</f>
        <v>Governement (District, Wasac) And Water For People</v>
      </c>
      <c r="P453" s="43" t="str">
        <f>'Details and Calculations'!X452</f>
        <v>Spring</v>
      </c>
      <c r="Q453" s="44" t="str">
        <f t="shared" si="175"/>
        <v>Low Risk</v>
      </c>
      <c r="R453" s="44" t="str">
        <f t="shared" si="176"/>
        <v>Medium Risk</v>
      </c>
      <c r="S453" s="45" t="str">
        <f t="shared" si="177"/>
        <v>High Level of Service</v>
      </c>
      <c r="T453" s="62" t="str">
        <f t="shared" si="193"/>
        <v>Low Priority</v>
      </c>
      <c r="U453" s="46">
        <f t="shared" si="178"/>
        <v>8</v>
      </c>
      <c r="V453" s="28" t="str">
        <f t="shared" si="179"/>
        <v>Repair or Replace Components</v>
      </c>
      <c r="W453" s="47" t="str">
        <f t="shared" si="180"/>
        <v xml:space="preserve">Other Concrete Structures Distribution  Line, Pump, </v>
      </c>
      <c r="X453" s="27" t="str">
        <f t="shared" si="181"/>
        <v>Create Plan To Repair or Replace Components</v>
      </c>
      <c r="Y453" s="48">
        <f t="shared" si="182"/>
        <v>27</v>
      </c>
      <c r="Z453" s="48">
        <f t="shared" si="183"/>
        <v>17</v>
      </c>
      <c r="AA453" s="48">
        <f t="shared" si="184"/>
        <v>27</v>
      </c>
      <c r="AB453" s="48">
        <f t="shared" si="185"/>
        <v>17</v>
      </c>
      <c r="AC453" s="48">
        <f t="shared" si="186"/>
        <v>27</v>
      </c>
      <c r="AD453" s="48">
        <f t="shared" si="187"/>
        <v>4</v>
      </c>
      <c r="AE453" s="48">
        <f t="shared" si="188"/>
        <v>17</v>
      </c>
      <c r="AF453" s="48" t="str">
        <f t="shared" si="189"/>
        <v xml:space="preserve"> </v>
      </c>
      <c r="AG453" s="49" t="str">
        <f t="shared" si="190"/>
        <v/>
      </c>
      <c r="AH453" s="48">
        <f t="shared" si="191"/>
        <v>17</v>
      </c>
      <c r="AI453" s="50">
        <f>'Details and Calculations'!AE452</f>
        <v>1</v>
      </c>
      <c r="AJ453" s="50">
        <f>'Details and Calculations'!AM452</f>
        <v>1</v>
      </c>
      <c r="AK453" s="50">
        <f>'Details and Calculations'!AR452</f>
        <v>1</v>
      </c>
      <c r="AL453" s="50">
        <f>'Details and Calculations'!AW452</f>
        <v>2</v>
      </c>
      <c r="AM453" s="50">
        <f>'Details and Calculations'!BA452</f>
        <v>2</v>
      </c>
      <c r="AN453" s="50">
        <f>'Details and Calculations'!BF452</f>
        <v>2</v>
      </c>
      <c r="AO453" s="50">
        <f>'Details and Calculations'!BI452</f>
        <v>1</v>
      </c>
      <c r="AP453" s="50" t="str">
        <f>'Details and Calculations'!BM452</f>
        <v xml:space="preserve"> </v>
      </c>
      <c r="AQ453" s="50" t="str">
        <f>'Details and Calculations'!BP452</f>
        <v xml:space="preserve"> </v>
      </c>
      <c r="AR453" s="50">
        <f>'Details and Calculations'!CC452</f>
        <v>1</v>
      </c>
      <c r="AS453" s="50">
        <f>'Details and Calculations'!CJ452</f>
        <v>1</v>
      </c>
      <c r="AT453" s="51">
        <f>'Details and Calculations'!T452</f>
        <v>1</v>
      </c>
      <c r="AU453" s="51">
        <f>'Details and Calculations'!Z452</f>
        <v>1</v>
      </c>
      <c r="AV453" s="51">
        <f>'Details and Calculations'!S452</f>
        <v>1</v>
      </c>
      <c r="AW453" s="51">
        <f>'Details and Calculations'!AI452</f>
        <v>1</v>
      </c>
      <c r="AX453" s="51">
        <f>'Details and Calculations'!BY452</f>
        <v>1</v>
      </c>
      <c r="AY453" s="51">
        <f>'Details and Calculations'!CG452</f>
        <v>1</v>
      </c>
      <c r="AZ453" s="51">
        <f>'Details and Calculations'!CI452</f>
        <v>1</v>
      </c>
      <c r="BA453" s="51">
        <f t="shared" si="192"/>
        <v>1</v>
      </c>
      <c r="BB453" s="52">
        <f>'Details and Calculations'!Y452</f>
        <v>1</v>
      </c>
      <c r="BC453" s="52">
        <f>'Details and Calculations'!AC452</f>
        <v>1</v>
      </c>
      <c r="BD453" s="52">
        <f>'Details and Calculations'!AK452</f>
        <v>1</v>
      </c>
      <c r="BE453" s="52">
        <f>'Details and Calculations'!AN452</f>
        <v>3000</v>
      </c>
      <c r="BF453" s="52">
        <f>'Details and Calculations'!AP452</f>
        <v>16</v>
      </c>
      <c r="BG453" s="52">
        <f>'Details and Calculations'!AT452</f>
        <v>8</v>
      </c>
      <c r="BH453" s="52">
        <f>'Details and Calculations'!AY452</f>
        <v>3</v>
      </c>
      <c r="BI453" s="52">
        <f>'Details and Calculations'!BB452</f>
        <v>20000</v>
      </c>
      <c r="BJ453" s="52">
        <f>'Details and Calculations'!BD452</f>
        <v>1</v>
      </c>
      <c r="BK453" s="52">
        <f>'Details and Calculations'!CA452</f>
        <v>28</v>
      </c>
      <c r="BL453" s="43">
        <f>'Details and Calculations'!AA452</f>
        <v>1</v>
      </c>
      <c r="BM453" s="43" t="str">
        <f>'Details and Calculations'!AB452</f>
        <v>"Springbox" --Intake Structure At A Spring</v>
      </c>
      <c r="BN453" s="43">
        <f>'Details and Calculations'!AD452</f>
        <v>2014</v>
      </c>
      <c r="BO453" s="43">
        <f>'Details and Calculations'!AJ452</f>
        <v>1</v>
      </c>
      <c r="BP453" s="43">
        <f>'Details and Calculations'!AL452</f>
        <v>2014</v>
      </c>
      <c r="BQ453" s="43">
        <f>'Details and Calculations'!AO452</f>
        <v>1</v>
      </c>
      <c r="BR453" s="43">
        <f>'Details and Calculations'!AQ452</f>
        <v>2014</v>
      </c>
      <c r="BS453" s="43">
        <f>'Details and Calculations'!AS452</f>
        <v>1</v>
      </c>
      <c r="BT453" s="43">
        <f>'Details and Calculations'!AV452</f>
        <v>2014</v>
      </c>
      <c r="BU453" s="43">
        <f>'Details and Calculations'!AX452</f>
        <v>1</v>
      </c>
      <c r="BV453" s="43">
        <f>'Details and Calculations'!AZ452</f>
        <v>2014</v>
      </c>
      <c r="BW453" s="43">
        <f>'Details and Calculations'!BC452</f>
        <v>1</v>
      </c>
      <c r="BX453" s="43">
        <f>'Details and Calculations'!BE452</f>
        <v>2014</v>
      </c>
      <c r="BY453" s="43">
        <f>'Details and Calculations'!BG452</f>
        <v>1</v>
      </c>
      <c r="BZ453" s="43">
        <f>'Details and Calculations'!BH452</f>
        <v>2014</v>
      </c>
      <c r="CA453" s="43">
        <f>'Details and Calculations'!BJ452</f>
        <v>0</v>
      </c>
      <c r="CB453" s="43" t="str">
        <f>'Details and Calculations'!BK452</f>
        <v/>
      </c>
      <c r="CC453" s="43" t="str">
        <f>'Details and Calculations'!BL452</f>
        <v xml:space="preserve"> </v>
      </c>
      <c r="CD453" s="43" t="str">
        <f>'Details and Calculations'!BN452</f>
        <v xml:space="preserve"> </v>
      </c>
      <c r="CE453" s="43" t="str">
        <f>'Details and Calculations'!BO452</f>
        <v xml:space="preserve"> </v>
      </c>
      <c r="CF453" s="43">
        <f>'Details and Calculations'!BZ452</f>
        <v>1</v>
      </c>
      <c r="CG453" s="43">
        <f>'Details and Calculations'!CB452</f>
        <v>2014</v>
      </c>
      <c r="CH453" s="31"/>
      <c r="CI453" s="53"/>
    </row>
    <row r="454" spans="1:87" x14ac:dyDescent="0.3">
      <c r="A454" s="43">
        <f>'Details and Calculations'!A453</f>
        <v>2017</v>
      </c>
      <c r="B454" s="43" t="str">
        <f>'Details and Calculations'!C453</f>
        <v>Rwanda</v>
      </c>
      <c r="C454" s="43" t="str">
        <f>'Details and Calculations'!D453</f>
        <v>Rulindo</v>
      </c>
      <c r="D454" s="43" t="str">
        <f>'Details and Calculations'!E453</f>
        <v>Ntarabana</v>
      </c>
      <c r="E454" s="43" t="str">
        <f>'Details and Calculations'!F453</f>
        <v>Kiyanza</v>
      </c>
      <c r="F454" s="43" t="str">
        <f>'Details and Calculations'!G453</f>
        <v>Nombe</v>
      </c>
      <c r="G454" s="43" t="str">
        <f>'Details and Calculations'!H453</f>
        <v/>
      </c>
      <c r="H454" s="43" t="str">
        <f>'Details and Calculations'!I453</f>
        <v/>
      </c>
      <c r="I454" s="43" t="str">
        <f>'Details and Calculations'!J453</f>
        <v>Kararama network</v>
      </c>
      <c r="J454" s="43">
        <f>'Details and Calculations'!K453</f>
        <v>193</v>
      </c>
      <c r="K454" s="43">
        <f>'Details and Calculations'!O453</f>
        <v>193</v>
      </c>
      <c r="L454" s="43" t="str">
        <f>'Details and Calculations'!P454</f>
        <v xml:space="preserve"> </v>
      </c>
      <c r="M454" s="43" t="str">
        <f>'Details and Calculations'!U453</f>
        <v>Piped Network With Pump</v>
      </c>
      <c r="N454" s="43">
        <f>'Details and Calculations'!V453</f>
        <v>2009</v>
      </c>
      <c r="O454" s="43" t="str">
        <f>'Details and Calculations'!W453</f>
        <v>Umushinga Witwa Ema</v>
      </c>
      <c r="P454" s="43" t="str">
        <f>'Details and Calculations'!X453</f>
        <v>Spring</v>
      </c>
      <c r="Q454" s="44" t="str">
        <f t="shared" si="175"/>
        <v>Low Risk</v>
      </c>
      <c r="R454" s="44" t="str">
        <f t="shared" si="176"/>
        <v>Low Risk</v>
      </c>
      <c r="S454" s="45" t="str">
        <f t="shared" si="177"/>
        <v>Basic Level of Service</v>
      </c>
      <c r="T454" s="62" t="str">
        <f t="shared" si="193"/>
        <v>Medium Priority</v>
      </c>
      <c r="U454" s="46">
        <f t="shared" si="178"/>
        <v>5</v>
      </c>
      <c r="V454" s="28" t="str">
        <f t="shared" si="179"/>
        <v>Perform Routine Preventative Maintenance</v>
      </c>
      <c r="W454" s="47" t="str">
        <f t="shared" si="180"/>
        <v/>
      </c>
      <c r="X454" s="27" t="str">
        <f t="shared" si="181"/>
        <v>Maintain O&amp;M and Routine Monitoring</v>
      </c>
      <c r="Y454" s="48">
        <f t="shared" si="182"/>
        <v>22</v>
      </c>
      <c r="Z454" s="48">
        <f t="shared" si="183"/>
        <v>12</v>
      </c>
      <c r="AA454" s="48">
        <f t="shared" si="184"/>
        <v>16</v>
      </c>
      <c r="AB454" s="48">
        <f t="shared" si="185"/>
        <v>6</v>
      </c>
      <c r="AC454" s="48">
        <f t="shared" si="186"/>
        <v>16</v>
      </c>
      <c r="AD454" s="48">
        <f t="shared" si="187"/>
        <v>-1</v>
      </c>
      <c r="AE454" s="48">
        <f t="shared" si="188"/>
        <v>12</v>
      </c>
      <c r="AF454" s="48" t="str">
        <f t="shared" si="189"/>
        <v xml:space="preserve"> </v>
      </c>
      <c r="AG454" s="49" t="str">
        <f t="shared" si="190"/>
        <v/>
      </c>
      <c r="AH454" s="48">
        <f t="shared" si="191"/>
        <v>15</v>
      </c>
      <c r="AI454" s="50">
        <f>'Details and Calculations'!AE453</f>
        <v>1</v>
      </c>
      <c r="AJ454" s="50">
        <f>'Details and Calculations'!AM453</f>
        <v>1</v>
      </c>
      <c r="AK454" s="50">
        <f>'Details and Calculations'!AR453</f>
        <v>1</v>
      </c>
      <c r="AL454" s="50">
        <f>'Details and Calculations'!AW453</f>
        <v>1</v>
      </c>
      <c r="AM454" s="50">
        <f>'Details and Calculations'!BA453</f>
        <v>1</v>
      </c>
      <c r="AN454" s="50">
        <f>'Details and Calculations'!BF453</f>
        <v>1</v>
      </c>
      <c r="AO454" s="50">
        <f>'Details and Calculations'!BI453</f>
        <v>1</v>
      </c>
      <c r="AP454" s="50" t="str">
        <f>'Details and Calculations'!BM453</f>
        <v xml:space="preserve"> </v>
      </c>
      <c r="AQ454" s="50" t="str">
        <f>'Details and Calculations'!BP453</f>
        <v xml:space="preserve"> </v>
      </c>
      <c r="AR454" s="50">
        <f>'Details and Calculations'!CC453</f>
        <v>1</v>
      </c>
      <c r="AS454" s="50">
        <f>'Details and Calculations'!CJ453</f>
        <v>2</v>
      </c>
      <c r="AT454" s="51">
        <f>'Details and Calculations'!T453</f>
        <v>1</v>
      </c>
      <c r="AU454" s="51">
        <f>'Details and Calculations'!Z453</f>
        <v>1</v>
      </c>
      <c r="AV454" s="51">
        <f>'Details and Calculations'!S453</f>
        <v>0</v>
      </c>
      <c r="AW454" s="51">
        <f>'Details and Calculations'!AI453</f>
        <v>1</v>
      </c>
      <c r="AX454" s="51">
        <f>'Details and Calculations'!BY453</f>
        <v>1</v>
      </c>
      <c r="AY454" s="51">
        <f>'Details and Calculations'!CG453</f>
        <v>1</v>
      </c>
      <c r="AZ454" s="51">
        <f>'Details and Calculations'!CI453</f>
        <v>0</v>
      </c>
      <c r="BA454" s="51">
        <f t="shared" si="192"/>
        <v>0</v>
      </c>
      <c r="BB454" s="52">
        <f>'Details and Calculations'!Y453</f>
        <v>3</v>
      </c>
      <c r="BC454" s="52">
        <f>'Details and Calculations'!AC453</f>
        <v>1</v>
      </c>
      <c r="BD454" s="52">
        <f>'Details and Calculations'!AK453</f>
        <v>2</v>
      </c>
      <c r="BE454" s="52">
        <f>'Details and Calculations'!AN453</f>
        <v>5000</v>
      </c>
      <c r="BF454" s="52">
        <f>'Details and Calculations'!AP453</f>
        <v>7</v>
      </c>
      <c r="BG454" s="52">
        <f>'Details and Calculations'!AT453</f>
        <v>14</v>
      </c>
      <c r="BH454" s="52">
        <f>'Details and Calculations'!AY453</f>
        <v>2</v>
      </c>
      <c r="BI454" s="52">
        <f>'Details and Calculations'!BB453</f>
        <v>5000</v>
      </c>
      <c r="BJ454" s="52">
        <f>'Details and Calculations'!BD453</f>
        <v>1</v>
      </c>
      <c r="BK454" s="52">
        <f>'Details and Calculations'!CA453</f>
        <v>1</v>
      </c>
      <c r="BL454" s="43">
        <f>'Details and Calculations'!AA453</f>
        <v>1</v>
      </c>
      <c r="BM454" s="43" t="str">
        <f>'Details and Calculations'!AB453</f>
        <v/>
      </c>
      <c r="BN454" s="43">
        <f>'Details and Calculations'!AD453</f>
        <v>2009</v>
      </c>
      <c r="BO454" s="43">
        <f>'Details and Calculations'!AJ453</f>
        <v>1</v>
      </c>
      <c r="BP454" s="43">
        <f>'Details and Calculations'!AL453</f>
        <v>2009</v>
      </c>
      <c r="BQ454" s="43">
        <f>'Details and Calculations'!AO453</f>
        <v>1</v>
      </c>
      <c r="BR454" s="43">
        <f>'Details and Calculations'!AQ453</f>
        <v>2003</v>
      </c>
      <c r="BS454" s="43">
        <f>'Details and Calculations'!AS453</f>
        <v>1</v>
      </c>
      <c r="BT454" s="43">
        <f>'Details and Calculations'!AV453</f>
        <v>2003</v>
      </c>
      <c r="BU454" s="43">
        <f>'Details and Calculations'!AX453</f>
        <v>1</v>
      </c>
      <c r="BV454" s="43">
        <f>'Details and Calculations'!AZ453</f>
        <v>2003</v>
      </c>
      <c r="BW454" s="43">
        <f>'Details and Calculations'!BC453</f>
        <v>1</v>
      </c>
      <c r="BX454" s="43">
        <f>'Details and Calculations'!BE453</f>
        <v>2009</v>
      </c>
      <c r="BY454" s="43">
        <f>'Details and Calculations'!BG453</f>
        <v>1</v>
      </c>
      <c r="BZ454" s="43">
        <f>'Details and Calculations'!BH453</f>
        <v>2009</v>
      </c>
      <c r="CA454" s="43">
        <f>'Details and Calculations'!BJ453</f>
        <v>0</v>
      </c>
      <c r="CB454" s="43" t="str">
        <f>'Details and Calculations'!BK453</f>
        <v/>
      </c>
      <c r="CC454" s="43" t="str">
        <f>'Details and Calculations'!BL453</f>
        <v xml:space="preserve"> </v>
      </c>
      <c r="CD454" s="43" t="str">
        <f>'Details and Calculations'!BN453</f>
        <v xml:space="preserve"> </v>
      </c>
      <c r="CE454" s="43" t="str">
        <f>'Details and Calculations'!BO453</f>
        <v xml:space="preserve"> </v>
      </c>
      <c r="CF454" s="43">
        <f>'Details and Calculations'!BZ453</f>
        <v>1</v>
      </c>
      <c r="CG454" s="43">
        <f>'Details and Calculations'!CB453</f>
        <v>2012</v>
      </c>
      <c r="CH454" s="31"/>
      <c r="CI454" s="53"/>
    </row>
    <row r="455" spans="1:87" x14ac:dyDescent="0.3">
      <c r="A455" s="43">
        <f>'Details and Calculations'!A454</f>
        <v>2017</v>
      </c>
      <c r="B455" s="43" t="str">
        <f>'Details and Calculations'!C454</f>
        <v>Rwanda</v>
      </c>
      <c r="C455" s="43" t="str">
        <f>'Details and Calculations'!D454</f>
        <v>Rulindo</v>
      </c>
      <c r="D455" s="43" t="str">
        <f>'Details and Calculations'!E454</f>
        <v>Shyorongi</v>
      </c>
      <c r="E455" s="43" t="str">
        <f>'Details and Calculations'!F454</f>
        <v>Kijabagwe</v>
      </c>
      <c r="F455" s="43" t="str">
        <f>'Details and Calculations'!G454</f>
        <v>Kabakene</v>
      </c>
      <c r="G455" s="43" t="str">
        <f>'Details and Calculations'!H454</f>
        <v/>
      </c>
      <c r="H455" s="43" t="str">
        <f>'Details and Calculations'!I454</f>
        <v/>
      </c>
      <c r="I455" s="43" t="str">
        <f>'Details and Calculations'!J454</f>
        <v>kirikumuryango network</v>
      </c>
      <c r="J455" s="43">
        <f>'Details and Calculations'!K454</f>
        <v>99</v>
      </c>
      <c r="K455" s="43">
        <f>'Details and Calculations'!O454</f>
        <v>99</v>
      </c>
      <c r="L455" s="43" t="str">
        <f>'Details and Calculations'!P455</f>
        <v xml:space="preserve"> </v>
      </c>
      <c r="M455" s="43" t="str">
        <f>'Details and Calculations'!U454</f>
        <v>Piped Network -- Gravity Only</v>
      </c>
      <c r="N455" s="43">
        <f>'Details and Calculations'!V454</f>
        <v>2013</v>
      </c>
      <c r="O455" s="43" t="str">
        <f>'Details and Calculations'!W454</f>
        <v>Governement (District, Wasac) And Water For People</v>
      </c>
      <c r="P455" s="43" t="str">
        <f>'Details and Calculations'!X454</f>
        <v>Spring</v>
      </c>
      <c r="Q455" s="44" t="str">
        <f t="shared" si="175"/>
        <v>Low Risk</v>
      </c>
      <c r="R455" s="44" t="str">
        <f t="shared" si="176"/>
        <v>Low Risk</v>
      </c>
      <c r="S455" s="45" t="str">
        <f t="shared" si="177"/>
        <v>High Level of Service</v>
      </c>
      <c r="T455" s="62" t="str">
        <f t="shared" si="193"/>
        <v>Low Priority</v>
      </c>
      <c r="U455" s="46">
        <f t="shared" si="178"/>
        <v>8</v>
      </c>
      <c r="V455" s="28" t="str">
        <f t="shared" si="179"/>
        <v>Perform Routine Preventative Maintenance</v>
      </c>
      <c r="W455" s="47" t="str">
        <f t="shared" si="180"/>
        <v/>
      </c>
      <c r="X455" s="27" t="str">
        <f t="shared" si="181"/>
        <v>Maintain O&amp;M and Routine Monitoring</v>
      </c>
      <c r="Y455" s="48">
        <f t="shared" si="182"/>
        <v>26</v>
      </c>
      <c r="Z455" s="48">
        <f t="shared" si="183"/>
        <v>16</v>
      </c>
      <c r="AA455" s="48">
        <f t="shared" si="184"/>
        <v>26</v>
      </c>
      <c r="AB455" s="48">
        <f t="shared" si="185"/>
        <v>16</v>
      </c>
      <c r="AC455" s="48">
        <f t="shared" si="186"/>
        <v>26</v>
      </c>
      <c r="AD455" s="48" t="str">
        <f t="shared" si="187"/>
        <v xml:space="preserve"> </v>
      </c>
      <c r="AE455" s="48" t="str">
        <f t="shared" si="188"/>
        <v xml:space="preserve"> </v>
      </c>
      <c r="AF455" s="48" t="str">
        <f t="shared" si="189"/>
        <v xml:space="preserve"> </v>
      </c>
      <c r="AG455" s="49" t="str">
        <f t="shared" si="190"/>
        <v/>
      </c>
      <c r="AH455" s="48">
        <f t="shared" si="191"/>
        <v>16</v>
      </c>
      <c r="AI455" s="50">
        <f>'Details and Calculations'!AE454</f>
        <v>1</v>
      </c>
      <c r="AJ455" s="50">
        <f>'Details and Calculations'!AM454</f>
        <v>1</v>
      </c>
      <c r="AK455" s="50">
        <f>'Details and Calculations'!AR454</f>
        <v>1</v>
      </c>
      <c r="AL455" s="50">
        <f>'Details and Calculations'!AW454</f>
        <v>1</v>
      </c>
      <c r="AM455" s="50">
        <f>'Details and Calculations'!BA454</f>
        <v>1</v>
      </c>
      <c r="AN455" s="50" t="str">
        <f>'Details and Calculations'!BF454</f>
        <v xml:space="preserve"> </v>
      </c>
      <c r="AO455" s="50" t="str">
        <f>'Details and Calculations'!BI454</f>
        <v xml:space="preserve"> </v>
      </c>
      <c r="AP455" s="50" t="str">
        <f>'Details and Calculations'!BM454</f>
        <v xml:space="preserve"> </v>
      </c>
      <c r="AQ455" s="50" t="str">
        <f>'Details and Calculations'!BP454</f>
        <v xml:space="preserve"> </v>
      </c>
      <c r="AR455" s="50">
        <f>'Details and Calculations'!CC454</f>
        <v>1</v>
      </c>
      <c r="AS455" s="50">
        <f>'Details and Calculations'!CJ454</f>
        <v>1</v>
      </c>
      <c r="AT455" s="51">
        <f>'Details and Calculations'!T454</f>
        <v>1</v>
      </c>
      <c r="AU455" s="51">
        <f>'Details and Calculations'!Z454</f>
        <v>1</v>
      </c>
      <c r="AV455" s="51">
        <f>'Details and Calculations'!S454</f>
        <v>1</v>
      </c>
      <c r="AW455" s="51">
        <f>'Details and Calculations'!AI454</f>
        <v>1</v>
      </c>
      <c r="AX455" s="51">
        <f>'Details and Calculations'!BY454</f>
        <v>1</v>
      </c>
      <c r="AY455" s="51">
        <f>'Details and Calculations'!CG454</f>
        <v>1</v>
      </c>
      <c r="AZ455" s="51">
        <f>'Details and Calculations'!CI454</f>
        <v>1</v>
      </c>
      <c r="BA455" s="51">
        <f t="shared" si="192"/>
        <v>1</v>
      </c>
      <c r="BB455" s="52">
        <f>'Details and Calculations'!Y454</f>
        <v>1</v>
      </c>
      <c r="BC455" s="52">
        <f>'Details and Calculations'!AC454</f>
        <v>1</v>
      </c>
      <c r="BD455" s="52">
        <f>'Details and Calculations'!AK454</f>
        <v>1</v>
      </c>
      <c r="BE455" s="52">
        <f>'Details and Calculations'!AN454</f>
        <v>500</v>
      </c>
      <c r="BF455" s="52">
        <f>'Details and Calculations'!AP454</f>
        <v>17</v>
      </c>
      <c r="BG455" s="52">
        <f>'Details and Calculations'!AT454</f>
        <v>6</v>
      </c>
      <c r="BH455" s="52">
        <f>'Details and Calculations'!AY454</f>
        <v>4</v>
      </c>
      <c r="BI455" s="52">
        <f>'Details and Calculations'!BB454</f>
        <v>3500</v>
      </c>
      <c r="BJ455" s="52" t="str">
        <f>'Details and Calculations'!BD454</f>
        <v xml:space="preserve"> </v>
      </c>
      <c r="BK455" s="52">
        <f>'Details and Calculations'!CA454</f>
        <v>1</v>
      </c>
      <c r="BL455" s="43">
        <f>'Details and Calculations'!AA454</f>
        <v>1</v>
      </c>
      <c r="BM455" s="43" t="str">
        <f>'Details and Calculations'!AB454</f>
        <v>"Springbox" --Intake Structure At A Spring</v>
      </c>
      <c r="BN455" s="43">
        <f>'Details and Calculations'!AD454</f>
        <v>2013</v>
      </c>
      <c r="BO455" s="43">
        <f>'Details and Calculations'!AJ454</f>
        <v>1</v>
      </c>
      <c r="BP455" s="43">
        <f>'Details and Calculations'!AL454</f>
        <v>2013</v>
      </c>
      <c r="BQ455" s="43">
        <f>'Details and Calculations'!AO454</f>
        <v>1</v>
      </c>
      <c r="BR455" s="43">
        <f>'Details and Calculations'!AQ454</f>
        <v>2013</v>
      </c>
      <c r="BS455" s="43">
        <f>'Details and Calculations'!AS454</f>
        <v>1</v>
      </c>
      <c r="BT455" s="43">
        <f>'Details and Calculations'!AV454</f>
        <v>2013</v>
      </c>
      <c r="BU455" s="43">
        <f>'Details and Calculations'!AX454</f>
        <v>1</v>
      </c>
      <c r="BV455" s="43">
        <f>'Details and Calculations'!AZ454</f>
        <v>2013</v>
      </c>
      <c r="BW455" s="43">
        <f>'Details and Calculations'!BC454</f>
        <v>0</v>
      </c>
      <c r="BX455" s="43" t="str">
        <f>'Details and Calculations'!BE454</f>
        <v xml:space="preserve"> </v>
      </c>
      <c r="BY455" s="43" t="str">
        <f>'Details and Calculations'!BG454</f>
        <v xml:space="preserve"> </v>
      </c>
      <c r="BZ455" s="43" t="str">
        <f>'Details and Calculations'!BH454</f>
        <v xml:space="preserve"> </v>
      </c>
      <c r="CA455" s="43">
        <f>'Details and Calculations'!BJ454</f>
        <v>0</v>
      </c>
      <c r="CB455" s="43" t="str">
        <f>'Details and Calculations'!BK454</f>
        <v/>
      </c>
      <c r="CC455" s="43" t="str">
        <f>'Details and Calculations'!BL454</f>
        <v xml:space="preserve"> </v>
      </c>
      <c r="CD455" s="43" t="str">
        <f>'Details and Calculations'!BN454</f>
        <v xml:space="preserve"> </v>
      </c>
      <c r="CE455" s="43" t="str">
        <f>'Details and Calculations'!BO454</f>
        <v xml:space="preserve"> </v>
      </c>
      <c r="CF455" s="43">
        <f>'Details and Calculations'!BZ454</f>
        <v>1</v>
      </c>
      <c r="CG455" s="43">
        <f>'Details and Calculations'!CB454</f>
        <v>2013</v>
      </c>
      <c r="CH455" s="31"/>
      <c r="CI455" s="53"/>
    </row>
    <row r="456" spans="1:87" x14ac:dyDescent="0.3">
      <c r="A456" s="43">
        <f>'Details and Calculations'!A455</f>
        <v>2017</v>
      </c>
      <c r="B456" s="43" t="str">
        <f>'Details and Calculations'!C455</f>
        <v>Rwanda</v>
      </c>
      <c r="C456" s="43" t="str">
        <f>'Details and Calculations'!D455</f>
        <v>Rulindo</v>
      </c>
      <c r="D456" s="43" t="str">
        <f>'Details and Calculations'!E455</f>
        <v>Rusiga</v>
      </c>
      <c r="E456" s="43" t="str">
        <f>'Details and Calculations'!F455</f>
        <v>Kirenge</v>
      </c>
      <c r="F456" s="43" t="str">
        <f>'Details and Calculations'!G455</f>
        <v>Kigarama</v>
      </c>
      <c r="G456" s="43" t="str">
        <f>'Details and Calculations'!H455</f>
        <v/>
      </c>
      <c r="H456" s="43" t="str">
        <f>'Details and Calculations'!I455</f>
        <v/>
      </c>
      <c r="I456" s="43" t="str">
        <f>'Details and Calculations'!J455</f>
        <v>Kigarama water point/AEP Kigarama gravity</v>
      </c>
      <c r="J456" s="43">
        <f>'Details and Calculations'!K455</f>
        <v>243</v>
      </c>
      <c r="K456" s="43">
        <f>'Details and Calculations'!O455</f>
        <v>243</v>
      </c>
      <c r="L456" s="43" t="str">
        <f>'Details and Calculations'!P456</f>
        <v xml:space="preserve"> </v>
      </c>
      <c r="M456" s="43" t="str">
        <f>'Details and Calculations'!U455</f>
        <v>Piped Network -- Gravity Only</v>
      </c>
      <c r="N456" s="43">
        <f>'Details and Calculations'!V455</f>
        <v>2016</v>
      </c>
      <c r="O456" s="43" t="str">
        <f>'Details and Calculations'!W455</f>
        <v>Governement (District, Wasac) And Water For People</v>
      </c>
      <c r="P456" s="43" t="str">
        <f>'Details and Calculations'!X455</f>
        <v>Spring</v>
      </c>
      <c r="Q456" s="44" t="str">
        <f t="shared" si="175"/>
        <v>Low Risk</v>
      </c>
      <c r="R456" s="44" t="str">
        <f t="shared" si="176"/>
        <v>Low Risk</v>
      </c>
      <c r="S456" s="45" t="str">
        <f t="shared" si="177"/>
        <v>Intermediate Level of Service</v>
      </c>
      <c r="T456" s="62" t="str">
        <f t="shared" si="193"/>
        <v>Low Priority</v>
      </c>
      <c r="U456" s="46">
        <f t="shared" si="178"/>
        <v>7</v>
      </c>
      <c r="V456" s="28" t="str">
        <f t="shared" si="179"/>
        <v>Perform Routine Preventative Maintenance</v>
      </c>
      <c r="W456" s="47" t="str">
        <f t="shared" si="180"/>
        <v/>
      </c>
      <c r="X456" s="27" t="str">
        <f t="shared" si="181"/>
        <v>Maintain O&amp;M and Routine Monitoring</v>
      </c>
      <c r="Y456" s="48" t="str">
        <f t="shared" si="182"/>
        <v xml:space="preserve"> </v>
      </c>
      <c r="Z456" s="48" t="str">
        <f t="shared" si="183"/>
        <v xml:space="preserve"> </v>
      </c>
      <c r="AA456" s="48" t="str">
        <f t="shared" si="184"/>
        <v xml:space="preserve"> </v>
      </c>
      <c r="AB456" s="48" t="str">
        <f t="shared" si="185"/>
        <v xml:space="preserve"> </v>
      </c>
      <c r="AC456" s="48" t="str">
        <f t="shared" si="186"/>
        <v xml:space="preserve"> </v>
      </c>
      <c r="AD456" s="48" t="str">
        <f t="shared" si="187"/>
        <v xml:space="preserve"> </v>
      </c>
      <c r="AE456" s="48" t="str">
        <f t="shared" si="188"/>
        <v xml:space="preserve"> </v>
      </c>
      <c r="AF456" s="48" t="str">
        <f t="shared" si="189"/>
        <v xml:space="preserve"> </v>
      </c>
      <c r="AG456" s="49" t="str">
        <f t="shared" si="190"/>
        <v/>
      </c>
      <c r="AH456" s="48">
        <f t="shared" si="191"/>
        <v>19</v>
      </c>
      <c r="AI456" s="50" t="str">
        <f>'Details and Calculations'!AE455</f>
        <v xml:space="preserve"> </v>
      </c>
      <c r="AJ456" s="50" t="str">
        <f>'Details and Calculations'!AM455</f>
        <v xml:space="preserve"> </v>
      </c>
      <c r="AK456" s="50" t="str">
        <f>'Details and Calculations'!AR455</f>
        <v xml:space="preserve"> </v>
      </c>
      <c r="AL456" s="50" t="str">
        <f>'Details and Calculations'!AW455</f>
        <v xml:space="preserve"> </v>
      </c>
      <c r="AM456" s="50" t="str">
        <f>'Details and Calculations'!BA455</f>
        <v xml:space="preserve"> </v>
      </c>
      <c r="AN456" s="50" t="str">
        <f>'Details and Calculations'!BF455</f>
        <v xml:space="preserve"> </v>
      </c>
      <c r="AO456" s="50" t="str">
        <f>'Details and Calculations'!BI455</f>
        <v xml:space="preserve"> </v>
      </c>
      <c r="AP456" s="50" t="str">
        <f>'Details and Calculations'!BM455</f>
        <v xml:space="preserve"> </v>
      </c>
      <c r="AQ456" s="50" t="str">
        <f>'Details and Calculations'!BP455</f>
        <v xml:space="preserve"> </v>
      </c>
      <c r="AR456" s="50">
        <f>'Details and Calculations'!CC455</f>
        <v>1</v>
      </c>
      <c r="AS456" s="50">
        <f>'Details and Calculations'!CJ455</f>
        <v>1</v>
      </c>
      <c r="AT456" s="51">
        <f>'Details and Calculations'!T455</f>
        <v>1</v>
      </c>
      <c r="AU456" s="51">
        <f>'Details and Calculations'!Z455</f>
        <v>1</v>
      </c>
      <c r="AV456" s="51">
        <f>'Details and Calculations'!S455</f>
        <v>0</v>
      </c>
      <c r="AW456" s="51">
        <f>'Details and Calculations'!AI455</f>
        <v>1</v>
      </c>
      <c r="AX456" s="51">
        <f>'Details and Calculations'!BY455</f>
        <v>1</v>
      </c>
      <c r="AY456" s="51">
        <f>'Details and Calculations'!CG455</f>
        <v>1</v>
      </c>
      <c r="AZ456" s="51">
        <f>'Details and Calculations'!CI455</f>
        <v>1</v>
      </c>
      <c r="BA456" s="51">
        <f t="shared" si="192"/>
        <v>1</v>
      </c>
      <c r="BB456" s="52">
        <f>'Details and Calculations'!Y455</f>
        <v>1</v>
      </c>
      <c r="BC456" s="52" t="str">
        <f>'Details and Calculations'!AC455</f>
        <v xml:space="preserve"> </v>
      </c>
      <c r="BD456" s="52" t="str">
        <f>'Details and Calculations'!AK455</f>
        <v xml:space="preserve"> </v>
      </c>
      <c r="BE456" s="52" t="str">
        <f>'Details and Calculations'!AN455</f>
        <v xml:space="preserve"> </v>
      </c>
      <c r="BF456" s="52" t="str">
        <f>'Details and Calculations'!AP455</f>
        <v xml:space="preserve"> </v>
      </c>
      <c r="BG456" s="52" t="str">
        <f>'Details and Calculations'!AT455</f>
        <v xml:space="preserve"> </v>
      </c>
      <c r="BH456" s="52" t="str">
        <f>'Details and Calculations'!AY455</f>
        <v xml:space="preserve"> </v>
      </c>
      <c r="BI456" s="52" t="str">
        <f>'Details and Calculations'!BB455</f>
        <v xml:space="preserve"> </v>
      </c>
      <c r="BJ456" s="52" t="str">
        <f>'Details and Calculations'!BD455</f>
        <v xml:space="preserve"> </v>
      </c>
      <c r="BK456" s="52">
        <f>'Details and Calculations'!CA455</f>
        <v>2</v>
      </c>
      <c r="BL456" s="43">
        <f>'Details and Calculations'!AA455</f>
        <v>0</v>
      </c>
      <c r="BM456" s="43" t="str">
        <f>'Details and Calculations'!AB455</f>
        <v/>
      </c>
      <c r="BN456" s="43" t="str">
        <f>'Details and Calculations'!AD455</f>
        <v xml:space="preserve"> </v>
      </c>
      <c r="BO456" s="43">
        <f>'Details and Calculations'!AJ455</f>
        <v>0</v>
      </c>
      <c r="BP456" s="43" t="str">
        <f>'Details and Calculations'!AL455</f>
        <v xml:space="preserve"> </v>
      </c>
      <c r="BQ456" s="43">
        <f>'Details and Calculations'!AO455</f>
        <v>0</v>
      </c>
      <c r="BR456" s="43" t="str">
        <f>'Details and Calculations'!AQ455</f>
        <v xml:space="preserve"> </v>
      </c>
      <c r="BS456" s="43">
        <f>'Details and Calculations'!AS455</f>
        <v>0</v>
      </c>
      <c r="BT456" s="43" t="str">
        <f>'Details and Calculations'!AV455</f>
        <v xml:space="preserve"> </v>
      </c>
      <c r="BU456" s="43">
        <f>'Details and Calculations'!AX455</f>
        <v>0</v>
      </c>
      <c r="BV456" s="43" t="str">
        <f>'Details and Calculations'!AZ455</f>
        <v xml:space="preserve"> </v>
      </c>
      <c r="BW456" s="43">
        <f>'Details and Calculations'!BC455</f>
        <v>0</v>
      </c>
      <c r="BX456" s="43" t="str">
        <f>'Details and Calculations'!BE455</f>
        <v xml:space="preserve"> </v>
      </c>
      <c r="BY456" s="43" t="str">
        <f>'Details and Calculations'!BG455</f>
        <v xml:space="preserve"> </v>
      </c>
      <c r="BZ456" s="43" t="str">
        <f>'Details and Calculations'!BH455</f>
        <v xml:space="preserve"> </v>
      </c>
      <c r="CA456" s="43">
        <f>'Details and Calculations'!BJ455</f>
        <v>0</v>
      </c>
      <c r="CB456" s="43" t="str">
        <f>'Details and Calculations'!BK455</f>
        <v/>
      </c>
      <c r="CC456" s="43" t="str">
        <f>'Details and Calculations'!BL455</f>
        <v xml:space="preserve"> </v>
      </c>
      <c r="CD456" s="43" t="str">
        <f>'Details and Calculations'!BN455</f>
        <v xml:space="preserve"> </v>
      </c>
      <c r="CE456" s="43" t="str">
        <f>'Details and Calculations'!BO455</f>
        <v xml:space="preserve"> </v>
      </c>
      <c r="CF456" s="43">
        <f>'Details and Calculations'!BZ455</f>
        <v>1</v>
      </c>
      <c r="CG456" s="43">
        <f>'Details and Calculations'!CB455</f>
        <v>2016</v>
      </c>
      <c r="CH456" s="31"/>
      <c r="CI456" s="53"/>
    </row>
    <row r="457" spans="1:87" x14ac:dyDescent="0.3">
      <c r="A457" s="43">
        <f>'Details and Calculations'!A456</f>
        <v>2017</v>
      </c>
      <c r="B457" s="43" t="str">
        <f>'Details and Calculations'!C456</f>
        <v>Rwanda</v>
      </c>
      <c r="C457" s="43" t="str">
        <f>'Details and Calculations'!D456</f>
        <v>Rulindo</v>
      </c>
      <c r="D457" s="43" t="str">
        <f>'Details and Calculations'!E456</f>
        <v>Tumba</v>
      </c>
      <c r="E457" s="43" t="str">
        <f>'Details and Calculations'!F456</f>
        <v>Nyirabirori</v>
      </c>
      <c r="F457" s="43" t="str">
        <f>'Details and Calculations'!G456</f>
        <v>Rusura</v>
      </c>
      <c r="G457" s="43" t="str">
        <f>'Details and Calculations'!H456</f>
        <v/>
      </c>
      <c r="H457" s="43" t="str">
        <f>'Details and Calculations'!I456</f>
        <v/>
      </c>
      <c r="I457" s="43" t="str">
        <f>'Details and Calculations'!J456</f>
        <v>Water point chez Senzoga/Nyirambuga pumping</v>
      </c>
      <c r="J457" s="43">
        <f>'Details and Calculations'!K456</f>
        <v>157</v>
      </c>
      <c r="K457" s="43">
        <f>'Details and Calculations'!O456</f>
        <v>157</v>
      </c>
      <c r="L457" s="43">
        <f>'Details and Calculations'!P457</f>
        <v>7</v>
      </c>
      <c r="M457" s="43" t="str">
        <f>'Details and Calculations'!U456</f>
        <v>Piped Network With Pump</v>
      </c>
      <c r="N457" s="43">
        <f>'Details and Calculations'!V456</f>
        <v>2012</v>
      </c>
      <c r="O457" s="43" t="str">
        <f>'Details and Calculations'!W456</f>
        <v>Governement (District, Wasac) And Water For People</v>
      </c>
      <c r="P457" s="43" t="str">
        <f>'Details and Calculations'!X456</f>
        <v>Spring</v>
      </c>
      <c r="Q457" s="44" t="str">
        <f t="shared" ref="Q457:Q520" si="194">IF(AT457=0,"No Improved Water Point/System",IF(COUNTIF(Y457:AH457,"&lt;=5")&gt;2,"High Risk",IF(COUNTIF(Y457:AH457,"&lt;=5")=2,"Medium Risk",IF(COUNTIF(Y457:AH457,"&lt;=5")&lt;=1,"Low Risk"))))</f>
        <v>Low Risk</v>
      </c>
      <c r="R457" s="44" t="str">
        <f t="shared" ref="R457:R520" si="195">IF(AT457=0,"No Improved Water Point/System",IF(COUNTIF(AI457:AS457,"3")&gt;=1,"High Risk",IF(COUNTIF(AI457:AS457,"2")&gt;=3,"Medium Risk",IF(COUNTIF(AI457:AS457,"2")&lt;3,"Low Risk"))))</f>
        <v>Low Risk</v>
      </c>
      <c r="S457" s="45" t="str">
        <f t="shared" ref="S457:S520" si="196">IF(U457=0,"No Improved Water Point/System",IF(U457=1,"Inadequate Level of Service",IF(U457=2,"Inadequate Level of Service",IF(U457=3,"Basic Level of Service",IF(U457=4,"Basic Level of Service",IF(U457=5,"Basic Level of Service",IF(U457=6,"Intermediate Level of Service",IF(U457=7,"Intermediate Level of Service",IF(U457=8,"High Level of Service")))))))))</f>
        <v>Intermediate Level of Service</v>
      </c>
      <c r="T457" s="62" t="str">
        <f t="shared" si="193"/>
        <v>Low Priority</v>
      </c>
      <c r="U457" s="46">
        <f t="shared" ref="U457:U520" si="197">SUM(AT457:BA457)</f>
        <v>7</v>
      </c>
      <c r="V457" s="28" t="str">
        <f t="shared" ref="V457:V520" si="198">IF(T457="New Construction Needed","New Construction Needed",IF(T457="High Priority","Major Repairs or Replace System",IF(AS457="3","Major Repairs or Replace System",IF(AS457="2","Major Repairs or Replace System",IF(Q457="Medium Risk","Consider Replacing Aging Components",IF(Q457="High Risk","Consider Replacing Aging Components",IF(AI457=2,"Repair or Replace Components",IF(AI457=2,"Repair or Replace Components",IF(AJ457=2,"Repair or Replace Components",IF(AK457=2,"Repair or Replace Components",IF(AL457=2,"Repair or Replace Components", IF(AM457=2,"Repair or Replace Components", IF(AN457=2,"Repair or Replace Components", IF(AO457=2,"Repair or Replace Components", IF(AP457=2,"Repair or Replace Components", IF(AR457=2,"Repair or Replace Components",IF(AI457=3,"Repair or Replace Components",IF(AI457=3,"Repair or Replace Components",IF(AJ457=3,"Repair or Replace Components",IF(AK457=3,"Repair or Replace Components",IF(AL457=3,"Repair or Replace Components", IF(AM457=3,"Repair or Replace Components", IF(AN457=3,"Repair or Replace Components", IF(AO457=3,"Repair or Replace Components", IF(AP457=3,"Repair or Replace Components", IF(AR457=3,"Repair or Replace Components","Perform Routine Preventative Maintenance"))))))))))))))))))))))))))</f>
        <v>Perform Routine Preventative Maintenance</v>
      </c>
      <c r="W457" s="47" t="str">
        <f t="shared" ref="W457:W520" si="199">IF(V457="Consider Replacing Aging Components",CONCATENATE(IF(AG457&lt;=5,"Treatment Housing Structure, ",""),IF(Y457&lt;=5,"Intake Structure,  ",""),IF(Z457&lt;=5,"Conduction Line, ",""),IF(AA457&lt;=5,"Storage Tank, ",""),IF(AB457&lt;=5,"Other Concrete Structures, "," "),IF(AC457&gt;=5,"Distribution Network, "," "), IF(AD457&gt;=5,"Pump, "," "), IF(AE457&gt;=5,"Pump Station, "," "), IF(AF457&gt;=5," Treatment Equipment, "," "), IF(AH457&gt;=5,"Kiosk/Tap Stand"," ")),IF(V457="Repair or Replace Components",CONCATENATE(IF(AG457=2,"Treatment Housing Structure, ",""),IF(AG457=3,"Treatment Housing Structure, ",""),IF(AI457=2,"Intake Structure, ",""),IF(AI457=3,"Intake Structure, ",""),IF(AJ457=2,"Conduction Line, ",""),IF(AJ457=3,"Conduction Line, ",""),IF(AK457=2,"Storage Tank, ",""),IF(AK457=3,"Storage Tank, ",""),IF(AL457=2,"Other Concrete Structures ",""),IF(AL457=3, "Other Concrete Structures ",""), IF(AM457=2,"Distribution  Line, ",""),IF(AM457=3,"Distribution Line, ",""), IF(AN457=2,"Pump, ",""),IF(AN457=3,"Pump, ",""), IF(AO457=2,"Pump Station, ",""),IF(AO457=3,"Pump Station, ",""), IF(AP457=2,"Treatment Equipment, ",""),IF(AP457=3," Treatment Equipment, ",""), IF(AR457=2,"Kiosk/Tap Stand",""),IF(AR457=3," Kiosk/Tap Stand","")),""))</f>
        <v/>
      </c>
      <c r="X457" s="27" t="str">
        <f t="shared" ref="X457:X520" si="200">IF(V457="New Construction Needed","Plan For Investment and Construction",IF(V457="Major Repairs or Replace System","Further Technical Diagnostic Needed",IF(V457="Consider Replacing Aging Components","Further Technical Diagnostic Needed ",IF(V457="Repair or Replace Components","Create Plan To Repair or Replace Components",IF(V457="Perform Routine Preventative Maintenance","Maintain O&amp;M and Routine Monitoring",)))))</f>
        <v>Maintain O&amp;M and Routine Monitoring</v>
      </c>
      <c r="Y457" s="48" t="str">
        <f t="shared" ref="Y457:Y520" si="201">IF(BL457=1,Reference_Intake-(A457-BN457)," ")</f>
        <v xml:space="preserve"> </v>
      </c>
      <c r="Z457" s="48" t="str">
        <f t="shared" ref="Z457:Z520" si="202">IF(BO457=1,Reference_Conduction_Line-(A457-BP457)," ")</f>
        <v xml:space="preserve"> </v>
      </c>
      <c r="AA457" s="48">
        <f t="shared" ref="AA457:AA520" si="203">IF(BQ457=1,Reference_Storage_Tank-(A457-BR457)," ")</f>
        <v>30</v>
      </c>
      <c r="AB457" s="48" t="str">
        <f t="shared" ref="AB457:AB520" si="204">IF(BS457=1,Reference_Other_Concrete_Structures-(A457-BT457)," ")</f>
        <v xml:space="preserve"> </v>
      </c>
      <c r="AC457" s="48" t="str">
        <f t="shared" ref="AC457:AC520" si="205">IF(BU457=1,Reference_Distribution_Network-(A457-BV457)," ")</f>
        <v xml:space="preserve"> </v>
      </c>
      <c r="AD457" s="48" t="str">
        <f t="shared" ref="AD457:AD520" si="206">IF(BW457=1,Reference_Pump-(A457-BX457)," ")</f>
        <v xml:space="preserve"> </v>
      </c>
      <c r="AE457" s="48" t="str">
        <f t="shared" ref="AE457:AE520" si="207">IF(BY457=1,Reference_Pump_House-(A457-BZ457)," ")</f>
        <v xml:space="preserve"> </v>
      </c>
      <c r="AF457" s="48" t="str">
        <f t="shared" ref="AF457:AF520" si="208">IF(CA457=1,Reference_Treatment_Equipment-(A457-CC457)," ")</f>
        <v xml:space="preserve"> </v>
      </c>
      <c r="AG457" s="49" t="str">
        <f t="shared" ref="AG457:AG520" si="209">IF(CD457=1,Reference_Treatment_Housing_Structure-(A457-CE457),"")</f>
        <v/>
      </c>
      <c r="AH457" s="48">
        <f t="shared" ref="AH457:AH520" si="210">IF(CF457=1,Reference_Kiosk-(A457-CG457)," ")</f>
        <v>20</v>
      </c>
      <c r="AI457" s="50" t="str">
        <f>'Details and Calculations'!AE456</f>
        <v xml:space="preserve"> </v>
      </c>
      <c r="AJ457" s="50" t="str">
        <f>'Details and Calculations'!AM456</f>
        <v xml:space="preserve"> </v>
      </c>
      <c r="AK457" s="50">
        <f>'Details and Calculations'!AR456</f>
        <v>1</v>
      </c>
      <c r="AL457" s="50" t="str">
        <f>'Details and Calculations'!AW456</f>
        <v xml:space="preserve"> </v>
      </c>
      <c r="AM457" s="50" t="str">
        <f>'Details and Calculations'!BA456</f>
        <v xml:space="preserve"> </v>
      </c>
      <c r="AN457" s="50" t="str">
        <f>'Details and Calculations'!BF456</f>
        <v xml:space="preserve"> </v>
      </c>
      <c r="AO457" s="50" t="str">
        <f>'Details and Calculations'!BI456</f>
        <v xml:space="preserve"> </v>
      </c>
      <c r="AP457" s="50" t="str">
        <f>'Details and Calculations'!BM456</f>
        <v xml:space="preserve"> </v>
      </c>
      <c r="AQ457" s="50" t="str">
        <f>'Details and Calculations'!BP456</f>
        <v xml:space="preserve"> </v>
      </c>
      <c r="AR457" s="50">
        <f>'Details and Calculations'!CC456</f>
        <v>1</v>
      </c>
      <c r="AS457" s="50">
        <f>'Details and Calculations'!CJ456</f>
        <v>1</v>
      </c>
      <c r="AT457" s="51">
        <f>'Details and Calculations'!T456</f>
        <v>1</v>
      </c>
      <c r="AU457" s="51">
        <f>'Details and Calculations'!Z456</f>
        <v>1</v>
      </c>
      <c r="AV457" s="51">
        <f>'Details and Calculations'!S456</f>
        <v>0</v>
      </c>
      <c r="AW457" s="51">
        <f>'Details and Calculations'!AI456</f>
        <v>1</v>
      </c>
      <c r="AX457" s="51">
        <f>'Details and Calculations'!BY456</f>
        <v>1</v>
      </c>
      <c r="AY457" s="51">
        <f>'Details and Calculations'!CG456</f>
        <v>1</v>
      </c>
      <c r="AZ457" s="51">
        <f>'Details and Calculations'!CI456</f>
        <v>1</v>
      </c>
      <c r="BA457" s="51">
        <f t="shared" ref="BA457:BA520" si="211">IF(AS457=1,1,0)</f>
        <v>1</v>
      </c>
      <c r="BB457" s="52">
        <f>'Details and Calculations'!Y456</f>
        <v>2</v>
      </c>
      <c r="BC457" s="52" t="str">
        <f>'Details and Calculations'!AC456</f>
        <v xml:space="preserve"> </v>
      </c>
      <c r="BD457" s="52" t="str">
        <f>'Details and Calculations'!AK456</f>
        <v xml:space="preserve"> </v>
      </c>
      <c r="BE457" s="52" t="str">
        <f>'Details and Calculations'!AN456</f>
        <v xml:space="preserve"> </v>
      </c>
      <c r="BF457" s="52">
        <f>'Details and Calculations'!AP456</f>
        <v>1</v>
      </c>
      <c r="BG457" s="52" t="str">
        <f>'Details and Calculations'!AT456</f>
        <v xml:space="preserve"> </v>
      </c>
      <c r="BH457" s="52" t="str">
        <f>'Details and Calculations'!AY456</f>
        <v xml:space="preserve"> </v>
      </c>
      <c r="BI457" s="52" t="str">
        <f>'Details and Calculations'!BB456</f>
        <v xml:space="preserve"> </v>
      </c>
      <c r="BJ457" s="52" t="str">
        <f>'Details and Calculations'!BD456</f>
        <v xml:space="preserve"> </v>
      </c>
      <c r="BK457" s="52">
        <f>'Details and Calculations'!CA456</f>
        <v>2</v>
      </c>
      <c r="BL457" s="43">
        <f>'Details and Calculations'!AA456</f>
        <v>0</v>
      </c>
      <c r="BM457" s="43" t="str">
        <f>'Details and Calculations'!AB456</f>
        <v/>
      </c>
      <c r="BN457" s="43" t="str">
        <f>'Details and Calculations'!AD456</f>
        <v xml:space="preserve"> </v>
      </c>
      <c r="BO457" s="43">
        <f>'Details and Calculations'!AJ456</f>
        <v>0</v>
      </c>
      <c r="BP457" s="43" t="str">
        <f>'Details and Calculations'!AL456</f>
        <v xml:space="preserve"> </v>
      </c>
      <c r="BQ457" s="43">
        <f>'Details and Calculations'!AO456</f>
        <v>1</v>
      </c>
      <c r="BR457" s="43">
        <f>'Details and Calculations'!AQ456</f>
        <v>2017</v>
      </c>
      <c r="BS457" s="43">
        <f>'Details and Calculations'!AS456</f>
        <v>0</v>
      </c>
      <c r="BT457" s="43" t="str">
        <f>'Details and Calculations'!AV456</f>
        <v xml:space="preserve"> </v>
      </c>
      <c r="BU457" s="43">
        <f>'Details and Calculations'!AX456</f>
        <v>0</v>
      </c>
      <c r="BV457" s="43" t="str">
        <f>'Details and Calculations'!AZ456</f>
        <v xml:space="preserve"> </v>
      </c>
      <c r="BW457" s="43">
        <f>'Details and Calculations'!BC456</f>
        <v>0</v>
      </c>
      <c r="BX457" s="43" t="str">
        <f>'Details and Calculations'!BE456</f>
        <v xml:space="preserve"> </v>
      </c>
      <c r="BY457" s="43" t="str">
        <f>'Details and Calculations'!BG456</f>
        <v xml:space="preserve"> </v>
      </c>
      <c r="BZ457" s="43" t="str">
        <f>'Details and Calculations'!BH456</f>
        <v xml:space="preserve"> </v>
      </c>
      <c r="CA457" s="43">
        <f>'Details and Calculations'!BJ456</f>
        <v>0</v>
      </c>
      <c r="CB457" s="43" t="str">
        <f>'Details and Calculations'!BK456</f>
        <v/>
      </c>
      <c r="CC457" s="43" t="str">
        <f>'Details and Calculations'!BL456</f>
        <v xml:space="preserve"> </v>
      </c>
      <c r="CD457" s="43" t="str">
        <f>'Details and Calculations'!BN456</f>
        <v xml:space="preserve"> </v>
      </c>
      <c r="CE457" s="43" t="str">
        <f>'Details and Calculations'!BO456</f>
        <v xml:space="preserve"> </v>
      </c>
      <c r="CF457" s="43">
        <f>'Details and Calculations'!BZ456</f>
        <v>1</v>
      </c>
      <c r="CG457" s="43">
        <f>'Details and Calculations'!CB456</f>
        <v>2017</v>
      </c>
      <c r="CH457" s="31"/>
      <c r="CI457" s="53"/>
    </row>
    <row r="458" spans="1:87" x14ac:dyDescent="0.3">
      <c r="A458" s="43">
        <f>'Details and Calculations'!A457</f>
        <v>2017</v>
      </c>
      <c r="B458" s="43" t="str">
        <f>'Details and Calculations'!C457</f>
        <v>Rwanda</v>
      </c>
      <c r="C458" s="43" t="str">
        <f>'Details and Calculations'!D457</f>
        <v>Rulindo</v>
      </c>
      <c r="D458" s="43" t="str">
        <f>'Details and Calculations'!E457</f>
        <v>Base</v>
      </c>
      <c r="E458" s="43" t="str">
        <f>'Details and Calculations'!F457</f>
        <v>Rwamahwa</v>
      </c>
      <c r="F458" s="43" t="str">
        <f>'Details and Calculations'!G457</f>
        <v>Base</v>
      </c>
      <c r="G458" s="43" t="str">
        <f>'Details and Calculations'!H457</f>
        <v/>
      </c>
      <c r="H458" s="43" t="str">
        <f>'Details and Calculations'!I457</f>
        <v/>
      </c>
      <c r="I458" s="43" t="str">
        <f>'Details and Calculations'!J457</f>
        <v>Rutare II</v>
      </c>
      <c r="J458" s="43">
        <f>'Details and Calculations'!K457</f>
        <v>77</v>
      </c>
      <c r="K458" s="43">
        <f>'Details and Calculations'!O457</f>
        <v>70</v>
      </c>
      <c r="L458" s="43">
        <f>'Details and Calculations'!P458</f>
        <v>29</v>
      </c>
      <c r="M458" s="43" t="str">
        <f>'Details and Calculations'!U457</f>
        <v>Piped Network -- Gravity Only</v>
      </c>
      <c r="N458" s="43">
        <f>'Details and Calculations'!V457</f>
        <v>2005</v>
      </c>
      <c r="O458" s="43" t="str">
        <f>'Details and Calculations'!W457</f>
        <v/>
      </c>
      <c r="P458" s="43" t="str">
        <f>'Details and Calculations'!X457</f>
        <v>Spring</v>
      </c>
      <c r="Q458" s="44" t="str">
        <f t="shared" si="194"/>
        <v>Low Risk</v>
      </c>
      <c r="R458" s="44" t="str">
        <f t="shared" si="195"/>
        <v>Low Risk</v>
      </c>
      <c r="S458" s="45" t="str">
        <f t="shared" si="196"/>
        <v>Intermediate Level of Service</v>
      </c>
      <c r="T458" s="62" t="str">
        <f t="shared" si="193"/>
        <v>Low Priority</v>
      </c>
      <c r="U458" s="46">
        <f t="shared" si="197"/>
        <v>7</v>
      </c>
      <c r="V458" s="28" t="str">
        <f t="shared" si="198"/>
        <v>Perform Routine Preventative Maintenance</v>
      </c>
      <c r="W458" s="47" t="str">
        <f t="shared" si="199"/>
        <v/>
      </c>
      <c r="X458" s="27" t="str">
        <f t="shared" si="200"/>
        <v>Maintain O&amp;M and Routine Monitoring</v>
      </c>
      <c r="Y458" s="48">
        <f t="shared" si="201"/>
        <v>18</v>
      </c>
      <c r="Z458" s="48">
        <f t="shared" si="202"/>
        <v>8</v>
      </c>
      <c r="AA458" s="48">
        <f t="shared" si="203"/>
        <v>18</v>
      </c>
      <c r="AB458" s="48">
        <f t="shared" si="204"/>
        <v>19</v>
      </c>
      <c r="AC458" s="48" t="str">
        <f t="shared" si="205"/>
        <v xml:space="preserve"> </v>
      </c>
      <c r="AD458" s="48" t="str">
        <f t="shared" si="206"/>
        <v xml:space="preserve"> </v>
      </c>
      <c r="AE458" s="48" t="str">
        <f t="shared" si="207"/>
        <v xml:space="preserve"> </v>
      </c>
      <c r="AF458" s="48" t="str">
        <f t="shared" si="208"/>
        <v xml:space="preserve"> </v>
      </c>
      <c r="AG458" s="49" t="str">
        <f t="shared" si="209"/>
        <v/>
      </c>
      <c r="AH458" s="48">
        <f t="shared" si="210"/>
        <v>20</v>
      </c>
      <c r="AI458" s="50">
        <f>'Details and Calculations'!AE457</f>
        <v>1</v>
      </c>
      <c r="AJ458" s="50">
        <f>'Details and Calculations'!AM457</f>
        <v>1</v>
      </c>
      <c r="AK458" s="50">
        <f>'Details and Calculations'!AR457</f>
        <v>1</v>
      </c>
      <c r="AL458" s="50">
        <f>'Details and Calculations'!AW457</f>
        <v>1</v>
      </c>
      <c r="AM458" s="50" t="str">
        <f>'Details and Calculations'!BA457</f>
        <v xml:space="preserve"> </v>
      </c>
      <c r="AN458" s="50" t="str">
        <f>'Details and Calculations'!BF457</f>
        <v xml:space="preserve"> </v>
      </c>
      <c r="AO458" s="50" t="str">
        <f>'Details and Calculations'!BI457</f>
        <v xml:space="preserve"> </v>
      </c>
      <c r="AP458" s="50" t="str">
        <f>'Details and Calculations'!BM457</f>
        <v xml:space="preserve"> </v>
      </c>
      <c r="AQ458" s="50" t="str">
        <f>'Details and Calculations'!BP457</f>
        <v xml:space="preserve"> </v>
      </c>
      <c r="AR458" s="50">
        <f>'Details and Calculations'!CC457</f>
        <v>1</v>
      </c>
      <c r="AS458" s="50">
        <f>'Details and Calculations'!CJ457</f>
        <v>2</v>
      </c>
      <c r="AT458" s="51">
        <f>'Details and Calculations'!T457</f>
        <v>1</v>
      </c>
      <c r="AU458" s="51">
        <f>'Details and Calculations'!Z457</f>
        <v>1</v>
      </c>
      <c r="AV458" s="51">
        <f>'Details and Calculations'!S457</f>
        <v>1</v>
      </c>
      <c r="AW458" s="51">
        <f>'Details and Calculations'!AI457</f>
        <v>1</v>
      </c>
      <c r="AX458" s="51">
        <f>'Details and Calculations'!BY457</f>
        <v>1</v>
      </c>
      <c r="AY458" s="51">
        <f>'Details and Calculations'!CG457</f>
        <v>1</v>
      </c>
      <c r="AZ458" s="51">
        <f>'Details and Calculations'!CI457</f>
        <v>1</v>
      </c>
      <c r="BA458" s="51">
        <f t="shared" si="211"/>
        <v>0</v>
      </c>
      <c r="BB458" s="52">
        <f>'Details and Calculations'!Y457</f>
        <v>1</v>
      </c>
      <c r="BC458" s="52">
        <f>'Details and Calculations'!AC457</f>
        <v>1</v>
      </c>
      <c r="BD458" s="52">
        <f>'Details and Calculations'!AK457</f>
        <v>1</v>
      </c>
      <c r="BE458" s="52">
        <f>'Details and Calculations'!AN457</f>
        <v>4500</v>
      </c>
      <c r="BF458" s="52">
        <f>'Details and Calculations'!AP457</f>
        <v>1</v>
      </c>
      <c r="BG458" s="52">
        <f>'Details and Calculations'!AT457</f>
        <v>2</v>
      </c>
      <c r="BH458" s="52" t="str">
        <f>'Details and Calculations'!AY457</f>
        <v xml:space="preserve"> </v>
      </c>
      <c r="BI458" s="52" t="str">
        <f>'Details and Calculations'!BB457</f>
        <v xml:space="preserve"> </v>
      </c>
      <c r="BJ458" s="52" t="str">
        <f>'Details and Calculations'!BD457</f>
        <v xml:space="preserve"> </v>
      </c>
      <c r="BK458" s="52">
        <f>'Details and Calculations'!CA457</f>
        <v>2</v>
      </c>
      <c r="BL458" s="43">
        <f>'Details and Calculations'!AA457</f>
        <v>1</v>
      </c>
      <c r="BM458" s="43" t="str">
        <f>'Details and Calculations'!AB457</f>
        <v>"Springbox" --Intake Structure At A Spring</v>
      </c>
      <c r="BN458" s="43">
        <f>'Details and Calculations'!AD457</f>
        <v>2005</v>
      </c>
      <c r="BO458" s="43">
        <f>'Details and Calculations'!AJ457</f>
        <v>1</v>
      </c>
      <c r="BP458" s="43">
        <f>'Details and Calculations'!AL457</f>
        <v>2005</v>
      </c>
      <c r="BQ458" s="43">
        <f>'Details and Calculations'!AO457</f>
        <v>1</v>
      </c>
      <c r="BR458" s="43">
        <f>'Details and Calculations'!AQ457</f>
        <v>2005</v>
      </c>
      <c r="BS458" s="43">
        <f>'Details and Calculations'!AS457</f>
        <v>1</v>
      </c>
      <c r="BT458" s="43">
        <f>'Details and Calculations'!AV457</f>
        <v>2016</v>
      </c>
      <c r="BU458" s="43">
        <f>'Details and Calculations'!AX457</f>
        <v>0</v>
      </c>
      <c r="BV458" s="43" t="str">
        <f>'Details and Calculations'!AZ457</f>
        <v xml:space="preserve"> </v>
      </c>
      <c r="BW458" s="43">
        <f>'Details and Calculations'!BC457</f>
        <v>0</v>
      </c>
      <c r="BX458" s="43" t="str">
        <f>'Details and Calculations'!BE457</f>
        <v xml:space="preserve"> </v>
      </c>
      <c r="BY458" s="43" t="str">
        <f>'Details and Calculations'!BG457</f>
        <v xml:space="preserve"> </v>
      </c>
      <c r="BZ458" s="43" t="str">
        <f>'Details and Calculations'!BH457</f>
        <v xml:space="preserve"> </v>
      </c>
      <c r="CA458" s="43">
        <f>'Details and Calculations'!BJ457</f>
        <v>0</v>
      </c>
      <c r="CB458" s="43" t="str">
        <f>'Details and Calculations'!BK457</f>
        <v/>
      </c>
      <c r="CC458" s="43" t="str">
        <f>'Details and Calculations'!BL457</f>
        <v xml:space="preserve"> </v>
      </c>
      <c r="CD458" s="43" t="str">
        <f>'Details and Calculations'!BN457</f>
        <v xml:space="preserve"> </v>
      </c>
      <c r="CE458" s="43" t="str">
        <f>'Details and Calculations'!BO457</f>
        <v xml:space="preserve"> </v>
      </c>
      <c r="CF458" s="43">
        <f>'Details and Calculations'!BZ457</f>
        <v>1</v>
      </c>
      <c r="CG458" s="43">
        <f>'Details and Calculations'!CB457</f>
        <v>2017</v>
      </c>
      <c r="CH458" s="31"/>
      <c r="CI458" s="53"/>
    </row>
    <row r="459" spans="1:87" x14ac:dyDescent="0.3">
      <c r="A459" s="43">
        <f>'Details and Calculations'!A458</f>
        <v>2017</v>
      </c>
      <c r="B459" s="43" t="str">
        <f>'Details and Calculations'!C458</f>
        <v>Rwanda</v>
      </c>
      <c r="C459" s="43" t="str">
        <f>'Details and Calculations'!D458</f>
        <v>Rulindo</v>
      </c>
      <c r="D459" s="43" t="str">
        <f>'Details and Calculations'!E458</f>
        <v>Kisaro</v>
      </c>
      <c r="E459" s="43" t="str">
        <f>'Details and Calculations'!F458</f>
        <v>Murama</v>
      </c>
      <c r="F459" s="43" t="str">
        <f>'Details and Calculations'!G458</f>
        <v>Mugomero</v>
      </c>
      <c r="G459" s="43" t="str">
        <f>'Details and Calculations'!H458</f>
        <v/>
      </c>
      <c r="H459" s="43" t="str">
        <f>'Details and Calculations'!I458</f>
        <v/>
      </c>
      <c r="I459" s="43" t="str">
        <f>'Details and Calculations'!J458</f>
        <v>gahama</v>
      </c>
      <c r="J459" s="43">
        <f>'Details and Calculations'!K458</f>
        <v>129</v>
      </c>
      <c r="K459" s="43">
        <f>'Details and Calculations'!O458</f>
        <v>100</v>
      </c>
      <c r="L459" s="43">
        <f>'Details and Calculations'!P459</f>
        <v>50</v>
      </c>
      <c r="M459" s="43" t="str">
        <f>'Details and Calculations'!U458</f>
        <v>Piped Network With Pump</v>
      </c>
      <c r="N459" s="43">
        <f>'Details and Calculations'!V458</f>
        <v>2012</v>
      </c>
      <c r="O459" s="43" t="str">
        <f>'Details and Calculations'!W458</f>
        <v>Waterforpeople</v>
      </c>
      <c r="P459" s="43" t="str">
        <f>'Details and Calculations'!X458</f>
        <v>Spring</v>
      </c>
      <c r="Q459" s="44" t="str">
        <f t="shared" si="194"/>
        <v>Low Risk</v>
      </c>
      <c r="R459" s="44" t="str">
        <f t="shared" si="195"/>
        <v>Low Risk</v>
      </c>
      <c r="S459" s="45" t="str">
        <f t="shared" si="196"/>
        <v>Intermediate Level of Service</v>
      </c>
      <c r="T459" s="62" t="str">
        <f t="shared" si="193"/>
        <v>Low Priority</v>
      </c>
      <c r="U459" s="46">
        <f t="shared" si="197"/>
        <v>6</v>
      </c>
      <c r="V459" s="28" t="str">
        <f t="shared" si="198"/>
        <v>Perform Routine Preventative Maintenance</v>
      </c>
      <c r="W459" s="47" t="str">
        <f t="shared" si="199"/>
        <v/>
      </c>
      <c r="X459" s="27" t="str">
        <f t="shared" si="200"/>
        <v>Maintain O&amp;M and Routine Monitoring</v>
      </c>
      <c r="Y459" s="48">
        <f t="shared" si="201"/>
        <v>25</v>
      </c>
      <c r="Z459" s="48">
        <f t="shared" si="202"/>
        <v>15</v>
      </c>
      <c r="AA459" s="48">
        <f t="shared" si="203"/>
        <v>25</v>
      </c>
      <c r="AB459" s="48">
        <f t="shared" si="204"/>
        <v>15</v>
      </c>
      <c r="AC459" s="48">
        <f t="shared" si="205"/>
        <v>25</v>
      </c>
      <c r="AD459" s="48" t="str">
        <f t="shared" si="206"/>
        <v xml:space="preserve"> </v>
      </c>
      <c r="AE459" s="48" t="str">
        <f t="shared" si="207"/>
        <v xml:space="preserve"> </v>
      </c>
      <c r="AF459" s="48" t="str">
        <f t="shared" si="208"/>
        <v xml:space="preserve"> </v>
      </c>
      <c r="AG459" s="49" t="str">
        <f t="shared" si="209"/>
        <v/>
      </c>
      <c r="AH459" s="48">
        <f t="shared" si="210"/>
        <v>15</v>
      </c>
      <c r="AI459" s="50">
        <f>'Details and Calculations'!AE458</f>
        <v>1</v>
      </c>
      <c r="AJ459" s="50">
        <f>'Details and Calculations'!AM458</f>
        <v>1</v>
      </c>
      <c r="AK459" s="50">
        <f>'Details and Calculations'!AR458</f>
        <v>1</v>
      </c>
      <c r="AL459" s="50">
        <f>'Details and Calculations'!AW458</f>
        <v>1</v>
      </c>
      <c r="AM459" s="50">
        <f>'Details and Calculations'!BA458</f>
        <v>1</v>
      </c>
      <c r="AN459" s="50" t="str">
        <f>'Details and Calculations'!BF458</f>
        <v xml:space="preserve"> </v>
      </c>
      <c r="AO459" s="50" t="str">
        <f>'Details and Calculations'!BI458</f>
        <v xml:space="preserve"> </v>
      </c>
      <c r="AP459" s="50" t="str">
        <f>'Details and Calculations'!BM458</f>
        <v xml:space="preserve"> </v>
      </c>
      <c r="AQ459" s="50" t="str">
        <f>'Details and Calculations'!BP458</f>
        <v xml:space="preserve"> </v>
      </c>
      <c r="AR459" s="50">
        <f>'Details and Calculations'!CC458</f>
        <v>1</v>
      </c>
      <c r="AS459" s="50">
        <f>'Details and Calculations'!CJ458</f>
        <v>1</v>
      </c>
      <c r="AT459" s="51">
        <f>'Details and Calculations'!T458</f>
        <v>1</v>
      </c>
      <c r="AU459" s="51">
        <f>'Details and Calculations'!Z458</f>
        <v>1</v>
      </c>
      <c r="AV459" s="51">
        <f>'Details and Calculations'!S458</f>
        <v>0</v>
      </c>
      <c r="AW459" s="51">
        <f>'Details and Calculations'!AI458</f>
        <v>1</v>
      </c>
      <c r="AX459" s="51">
        <f>'Details and Calculations'!BY458</f>
        <v>1</v>
      </c>
      <c r="AY459" s="51">
        <f>'Details and Calculations'!CG458</f>
        <v>1</v>
      </c>
      <c r="AZ459" s="51">
        <f>'Details and Calculations'!CI458</f>
        <v>0</v>
      </c>
      <c r="BA459" s="51">
        <f t="shared" si="211"/>
        <v>1</v>
      </c>
      <c r="BB459" s="52">
        <f>'Details and Calculations'!Y458</f>
        <v>2</v>
      </c>
      <c r="BC459" s="52">
        <f>'Details and Calculations'!AC458</f>
        <v>2</v>
      </c>
      <c r="BD459" s="52">
        <f>'Details and Calculations'!AK458</f>
        <v>2</v>
      </c>
      <c r="BE459" s="52">
        <f>'Details and Calculations'!AN458</f>
        <v>12000</v>
      </c>
      <c r="BF459" s="52">
        <f>'Details and Calculations'!AP458</f>
        <v>7</v>
      </c>
      <c r="BG459" s="52">
        <f>'Details and Calculations'!AT458</f>
        <v>14</v>
      </c>
      <c r="BH459" s="52">
        <f>'Details and Calculations'!AY458</f>
        <v>2</v>
      </c>
      <c r="BI459" s="52">
        <f>'Details and Calculations'!BB458</f>
        <v>12000</v>
      </c>
      <c r="BJ459" s="52" t="str">
        <f>'Details and Calculations'!BD458</f>
        <v xml:space="preserve"> </v>
      </c>
      <c r="BK459" s="52">
        <f>'Details and Calculations'!CA458</f>
        <v>1</v>
      </c>
      <c r="BL459" s="43">
        <f>'Details and Calculations'!AA458</f>
        <v>1</v>
      </c>
      <c r="BM459" s="43" t="str">
        <f>'Details and Calculations'!AB458</f>
        <v>"Springbox" --Intake Structure At A Spring</v>
      </c>
      <c r="BN459" s="43">
        <f>'Details and Calculations'!AD458</f>
        <v>2012</v>
      </c>
      <c r="BO459" s="43">
        <f>'Details and Calculations'!AJ458</f>
        <v>1</v>
      </c>
      <c r="BP459" s="43">
        <f>'Details and Calculations'!AL458</f>
        <v>2012</v>
      </c>
      <c r="BQ459" s="43">
        <f>'Details and Calculations'!AO458</f>
        <v>1</v>
      </c>
      <c r="BR459" s="43">
        <f>'Details and Calculations'!AQ458</f>
        <v>2012</v>
      </c>
      <c r="BS459" s="43">
        <f>'Details and Calculations'!AS458</f>
        <v>1</v>
      </c>
      <c r="BT459" s="43">
        <f>'Details and Calculations'!AV458</f>
        <v>2012</v>
      </c>
      <c r="BU459" s="43">
        <f>'Details and Calculations'!AX458</f>
        <v>1</v>
      </c>
      <c r="BV459" s="43">
        <f>'Details and Calculations'!AZ458</f>
        <v>2012</v>
      </c>
      <c r="BW459" s="43">
        <f>'Details and Calculations'!BC458</f>
        <v>0</v>
      </c>
      <c r="BX459" s="43" t="str">
        <f>'Details and Calculations'!BE458</f>
        <v xml:space="preserve"> </v>
      </c>
      <c r="BY459" s="43" t="str">
        <f>'Details and Calculations'!BG458</f>
        <v xml:space="preserve"> </v>
      </c>
      <c r="BZ459" s="43" t="str">
        <f>'Details and Calculations'!BH458</f>
        <v xml:space="preserve"> </v>
      </c>
      <c r="CA459" s="43">
        <f>'Details and Calculations'!BJ458</f>
        <v>0</v>
      </c>
      <c r="CB459" s="43" t="str">
        <f>'Details and Calculations'!BK458</f>
        <v/>
      </c>
      <c r="CC459" s="43" t="str">
        <f>'Details and Calculations'!BL458</f>
        <v xml:space="preserve"> </v>
      </c>
      <c r="CD459" s="43" t="str">
        <f>'Details and Calculations'!BN458</f>
        <v xml:space="preserve"> </v>
      </c>
      <c r="CE459" s="43" t="str">
        <f>'Details and Calculations'!BO458</f>
        <v xml:space="preserve"> </v>
      </c>
      <c r="CF459" s="43">
        <f>'Details and Calculations'!BZ458</f>
        <v>1</v>
      </c>
      <c r="CG459" s="43">
        <f>'Details and Calculations'!CB458</f>
        <v>2012</v>
      </c>
      <c r="CH459" s="31"/>
      <c r="CI459" s="53"/>
    </row>
    <row r="460" spans="1:87" x14ac:dyDescent="0.3">
      <c r="A460" s="43">
        <f>'Details and Calculations'!A459</f>
        <v>2017</v>
      </c>
      <c r="B460" s="43" t="str">
        <f>'Details and Calculations'!C459</f>
        <v>Rwanda</v>
      </c>
      <c r="C460" s="43" t="str">
        <f>'Details and Calculations'!D459</f>
        <v>Rulindo</v>
      </c>
      <c r="D460" s="43" t="str">
        <f>'Details and Calculations'!E459</f>
        <v>Cyungo</v>
      </c>
      <c r="E460" s="43" t="str">
        <f>'Details and Calculations'!F459</f>
        <v>Rwili</v>
      </c>
      <c r="F460" s="43" t="str">
        <f>'Details and Calculations'!G459</f>
        <v>Kivumu</v>
      </c>
      <c r="G460" s="43" t="str">
        <f>'Details and Calculations'!H459</f>
        <v/>
      </c>
      <c r="H460" s="43" t="str">
        <f>'Details and Calculations'!I459</f>
        <v/>
      </c>
      <c r="I460" s="43" t="str">
        <f>'Details and Calculations'!J459</f>
        <v>Sakara</v>
      </c>
      <c r="J460" s="43">
        <f>'Details and Calculations'!K459</f>
        <v>570</v>
      </c>
      <c r="K460" s="43">
        <f>'Details and Calculations'!O459</f>
        <v>520</v>
      </c>
      <c r="L460" s="43">
        <f>'Details and Calculations'!P460</f>
        <v>45</v>
      </c>
      <c r="M460" s="43" t="str">
        <f>'Details and Calculations'!U459</f>
        <v>Piped Network With Pump</v>
      </c>
      <c r="N460" s="43">
        <f>'Details and Calculations'!V459</f>
        <v>2015</v>
      </c>
      <c r="O460" s="43" t="str">
        <f>'Details and Calculations'!W459</f>
        <v>Governement (District, Wasac) And Water For People</v>
      </c>
      <c r="P460" s="43" t="str">
        <f>'Details and Calculations'!X459</f>
        <v>Spring</v>
      </c>
      <c r="Q460" s="44" t="str">
        <f t="shared" si="194"/>
        <v>Low Risk</v>
      </c>
      <c r="R460" s="44" t="str">
        <f t="shared" si="195"/>
        <v>Low Risk</v>
      </c>
      <c r="S460" s="45" t="str">
        <f t="shared" si="196"/>
        <v>Intermediate Level of Service</v>
      </c>
      <c r="T460" s="62" t="str">
        <f t="shared" si="193"/>
        <v>Low Priority</v>
      </c>
      <c r="U460" s="46">
        <f t="shared" si="197"/>
        <v>7</v>
      </c>
      <c r="V460" s="28" t="str">
        <f t="shared" si="198"/>
        <v>Perform Routine Preventative Maintenance</v>
      </c>
      <c r="W460" s="47" t="str">
        <f t="shared" si="199"/>
        <v/>
      </c>
      <c r="X460" s="27" t="str">
        <f t="shared" si="200"/>
        <v>Maintain O&amp;M and Routine Monitoring</v>
      </c>
      <c r="Y460" s="48">
        <f t="shared" si="201"/>
        <v>28</v>
      </c>
      <c r="Z460" s="48">
        <f t="shared" si="202"/>
        <v>18</v>
      </c>
      <c r="AA460" s="48">
        <f t="shared" si="203"/>
        <v>29</v>
      </c>
      <c r="AB460" s="48">
        <f t="shared" si="204"/>
        <v>19</v>
      </c>
      <c r="AC460" s="48">
        <f t="shared" si="205"/>
        <v>29</v>
      </c>
      <c r="AD460" s="48">
        <f t="shared" si="206"/>
        <v>5</v>
      </c>
      <c r="AE460" s="48">
        <f t="shared" si="207"/>
        <v>18</v>
      </c>
      <c r="AF460" s="48" t="str">
        <f t="shared" si="208"/>
        <v xml:space="preserve"> </v>
      </c>
      <c r="AG460" s="49" t="str">
        <f t="shared" si="209"/>
        <v/>
      </c>
      <c r="AH460" s="48">
        <f t="shared" si="210"/>
        <v>19</v>
      </c>
      <c r="AI460" s="50">
        <f>'Details and Calculations'!AE459</f>
        <v>1</v>
      </c>
      <c r="AJ460" s="50">
        <f>'Details and Calculations'!AM459</f>
        <v>1</v>
      </c>
      <c r="AK460" s="50">
        <f>'Details and Calculations'!AR459</f>
        <v>1</v>
      </c>
      <c r="AL460" s="50">
        <f>'Details and Calculations'!AW459</f>
        <v>1</v>
      </c>
      <c r="AM460" s="50">
        <f>'Details and Calculations'!BA459</f>
        <v>1</v>
      </c>
      <c r="AN460" s="50">
        <f>'Details and Calculations'!BF459</f>
        <v>1</v>
      </c>
      <c r="AO460" s="50">
        <f>'Details and Calculations'!BI459</f>
        <v>1</v>
      </c>
      <c r="AP460" s="50" t="str">
        <f>'Details and Calculations'!BM459</f>
        <v xml:space="preserve"> </v>
      </c>
      <c r="AQ460" s="50" t="str">
        <f>'Details and Calculations'!BP459</f>
        <v xml:space="preserve"> </v>
      </c>
      <c r="AR460" s="50">
        <f>'Details and Calculations'!CC459</f>
        <v>1</v>
      </c>
      <c r="AS460" s="50">
        <f>'Details and Calculations'!CJ459</f>
        <v>1</v>
      </c>
      <c r="AT460" s="51">
        <f>'Details and Calculations'!T459</f>
        <v>1</v>
      </c>
      <c r="AU460" s="51">
        <f>'Details and Calculations'!Z459</f>
        <v>1</v>
      </c>
      <c r="AV460" s="51">
        <f>'Details and Calculations'!S459</f>
        <v>1</v>
      </c>
      <c r="AW460" s="51">
        <f>'Details and Calculations'!AI459</f>
        <v>1</v>
      </c>
      <c r="AX460" s="51">
        <f>'Details and Calculations'!BY459</f>
        <v>1</v>
      </c>
      <c r="AY460" s="51">
        <f>'Details and Calculations'!CG459</f>
        <v>1</v>
      </c>
      <c r="AZ460" s="51">
        <f>'Details and Calculations'!CI459</f>
        <v>0</v>
      </c>
      <c r="BA460" s="51">
        <f t="shared" si="211"/>
        <v>1</v>
      </c>
      <c r="BB460" s="52">
        <f>'Details and Calculations'!Y459</f>
        <v>2</v>
      </c>
      <c r="BC460" s="52">
        <f>'Details and Calculations'!AC459</f>
        <v>1</v>
      </c>
      <c r="BD460" s="52">
        <f>'Details and Calculations'!AK459</f>
        <v>1</v>
      </c>
      <c r="BE460" s="52">
        <f>'Details and Calculations'!AN459</f>
        <v>1200</v>
      </c>
      <c r="BF460" s="52">
        <f>'Details and Calculations'!AP459</f>
        <v>2</v>
      </c>
      <c r="BG460" s="52">
        <f>'Details and Calculations'!AT459</f>
        <v>5</v>
      </c>
      <c r="BH460" s="52">
        <f>'Details and Calculations'!AY459</f>
        <v>1</v>
      </c>
      <c r="BI460" s="52">
        <f>'Details and Calculations'!BB459</f>
        <v>2300</v>
      </c>
      <c r="BJ460" s="52">
        <f>'Details and Calculations'!BD459</f>
        <v>2</v>
      </c>
      <c r="BK460" s="52">
        <f>'Details and Calculations'!CA459</f>
        <v>4</v>
      </c>
      <c r="BL460" s="43">
        <f>'Details and Calculations'!AA459</f>
        <v>1</v>
      </c>
      <c r="BM460" s="43" t="str">
        <f>'Details and Calculations'!AB459</f>
        <v>"Springbox" --Intake Structure At A Spring</v>
      </c>
      <c r="BN460" s="43">
        <f>'Details and Calculations'!AD459</f>
        <v>2015</v>
      </c>
      <c r="BO460" s="43">
        <f>'Details and Calculations'!AJ459</f>
        <v>1</v>
      </c>
      <c r="BP460" s="43">
        <f>'Details and Calculations'!AL459</f>
        <v>2015</v>
      </c>
      <c r="BQ460" s="43">
        <f>'Details and Calculations'!AO459</f>
        <v>1</v>
      </c>
      <c r="BR460" s="43">
        <f>'Details and Calculations'!AQ459</f>
        <v>2016</v>
      </c>
      <c r="BS460" s="43">
        <f>'Details and Calculations'!AS459</f>
        <v>1</v>
      </c>
      <c r="BT460" s="43">
        <f>'Details and Calculations'!AV459</f>
        <v>2016</v>
      </c>
      <c r="BU460" s="43">
        <f>'Details and Calculations'!AX459</f>
        <v>1</v>
      </c>
      <c r="BV460" s="43">
        <f>'Details and Calculations'!AZ459</f>
        <v>2016</v>
      </c>
      <c r="BW460" s="43">
        <f>'Details and Calculations'!BC459</f>
        <v>1</v>
      </c>
      <c r="BX460" s="43">
        <f>'Details and Calculations'!BE459</f>
        <v>2015</v>
      </c>
      <c r="BY460" s="43">
        <f>'Details and Calculations'!BG459</f>
        <v>1</v>
      </c>
      <c r="BZ460" s="43">
        <f>'Details and Calculations'!BH459</f>
        <v>2015</v>
      </c>
      <c r="CA460" s="43">
        <f>'Details and Calculations'!BJ459</f>
        <v>0</v>
      </c>
      <c r="CB460" s="43" t="str">
        <f>'Details and Calculations'!BK459</f>
        <v/>
      </c>
      <c r="CC460" s="43" t="str">
        <f>'Details and Calculations'!BL459</f>
        <v xml:space="preserve"> </v>
      </c>
      <c r="CD460" s="43" t="str">
        <f>'Details and Calculations'!BN459</f>
        <v xml:space="preserve"> </v>
      </c>
      <c r="CE460" s="43" t="str">
        <f>'Details and Calculations'!BO459</f>
        <v xml:space="preserve"> </v>
      </c>
      <c r="CF460" s="43">
        <f>'Details and Calculations'!BZ459</f>
        <v>1</v>
      </c>
      <c r="CG460" s="43">
        <f>'Details and Calculations'!CB459</f>
        <v>2016</v>
      </c>
      <c r="CH460" s="31"/>
      <c r="CI460" s="53"/>
    </row>
    <row r="461" spans="1:87" x14ac:dyDescent="0.3">
      <c r="A461" s="43">
        <f>'Details and Calculations'!A460</f>
        <v>2017</v>
      </c>
      <c r="B461" s="43" t="str">
        <f>'Details and Calculations'!C460</f>
        <v>Rwanda</v>
      </c>
      <c r="C461" s="43" t="str">
        <f>'Details and Calculations'!D460</f>
        <v>Rulindo</v>
      </c>
      <c r="D461" s="43" t="str">
        <f>'Details and Calculations'!E460</f>
        <v>Ngoma</v>
      </c>
      <c r="E461" s="43" t="str">
        <f>'Details and Calculations'!F460</f>
        <v>Mugote</v>
      </c>
      <c r="F461" s="43" t="str">
        <f>'Details and Calculations'!G460</f>
        <v>Rukoma</v>
      </c>
      <c r="G461" s="43" t="str">
        <f>'Details and Calculations'!H460</f>
        <v/>
      </c>
      <c r="H461" s="43" t="str">
        <f>'Details and Calculations'!I460</f>
        <v/>
      </c>
      <c r="I461" s="43" t="str">
        <f>'Details and Calculations'!J460</f>
        <v>Kararama pumping network</v>
      </c>
      <c r="J461" s="43">
        <f>'Details and Calculations'!K460</f>
        <v>92</v>
      </c>
      <c r="K461" s="43">
        <f>'Details and Calculations'!O460</f>
        <v>47</v>
      </c>
      <c r="L461" s="43" t="str">
        <f>'Details and Calculations'!P461</f>
        <v xml:space="preserve"> </v>
      </c>
      <c r="M461" s="43" t="str">
        <f>'Details and Calculations'!U460</f>
        <v>Piped Network With Pump</v>
      </c>
      <c r="N461" s="43">
        <f>'Details and Calculations'!V460</f>
        <v>2007</v>
      </c>
      <c r="O461" s="43" t="str">
        <f>'Details and Calculations'!W460</f>
        <v>Government</v>
      </c>
      <c r="P461" s="43" t="str">
        <f>'Details and Calculations'!X460</f>
        <v>Spring</v>
      </c>
      <c r="Q461" s="44" t="str">
        <f t="shared" si="194"/>
        <v>Low Risk</v>
      </c>
      <c r="R461" s="44" t="str">
        <f t="shared" si="195"/>
        <v>High Risk</v>
      </c>
      <c r="S461" s="45" t="str">
        <f t="shared" si="196"/>
        <v>Basic Level of Service</v>
      </c>
      <c r="T461" s="62" t="str">
        <f t="shared" si="193"/>
        <v>High Priority</v>
      </c>
      <c r="U461" s="46">
        <f t="shared" si="197"/>
        <v>4</v>
      </c>
      <c r="V461" s="28" t="str">
        <f t="shared" si="198"/>
        <v>Major Repairs or Replace System</v>
      </c>
      <c r="W461" s="47" t="str">
        <f t="shared" si="199"/>
        <v/>
      </c>
      <c r="X461" s="27" t="str">
        <f t="shared" si="200"/>
        <v>Further Technical Diagnostic Needed</v>
      </c>
      <c r="Y461" s="48">
        <f t="shared" si="201"/>
        <v>20</v>
      </c>
      <c r="Z461" s="48">
        <f t="shared" si="202"/>
        <v>10</v>
      </c>
      <c r="AA461" s="48">
        <f t="shared" si="203"/>
        <v>20</v>
      </c>
      <c r="AB461" s="48">
        <f t="shared" si="204"/>
        <v>10</v>
      </c>
      <c r="AC461" s="48">
        <f t="shared" si="205"/>
        <v>20</v>
      </c>
      <c r="AD461" s="48">
        <f t="shared" si="206"/>
        <v>-3</v>
      </c>
      <c r="AE461" s="48">
        <f t="shared" si="207"/>
        <v>10</v>
      </c>
      <c r="AF461" s="48" t="str">
        <f t="shared" si="208"/>
        <v xml:space="preserve"> </v>
      </c>
      <c r="AG461" s="49" t="str">
        <f t="shared" si="209"/>
        <v/>
      </c>
      <c r="AH461" s="48">
        <f t="shared" si="210"/>
        <v>10</v>
      </c>
      <c r="AI461" s="50">
        <f>'Details and Calculations'!AE460</f>
        <v>1</v>
      </c>
      <c r="AJ461" s="50">
        <f>'Details and Calculations'!AM460</f>
        <v>1</v>
      </c>
      <c r="AK461" s="50">
        <f>'Details and Calculations'!AR460</f>
        <v>1</v>
      </c>
      <c r="AL461" s="50">
        <f>'Details and Calculations'!AW460</f>
        <v>1</v>
      </c>
      <c r="AM461" s="50">
        <f>'Details and Calculations'!BA460</f>
        <v>2</v>
      </c>
      <c r="AN461" s="50">
        <f>'Details and Calculations'!BF460</f>
        <v>2</v>
      </c>
      <c r="AO461" s="50">
        <f>'Details and Calculations'!BI460</f>
        <v>2</v>
      </c>
      <c r="AP461" s="50" t="str">
        <f>'Details and Calculations'!BM460</f>
        <v xml:space="preserve"> </v>
      </c>
      <c r="AQ461" s="50" t="str">
        <f>'Details and Calculations'!BP460</f>
        <v xml:space="preserve"> </v>
      </c>
      <c r="AR461" s="50">
        <f>'Details and Calculations'!CC460</f>
        <v>3</v>
      </c>
      <c r="AS461" s="50">
        <f>'Details and Calculations'!CJ460</f>
        <v>3</v>
      </c>
      <c r="AT461" s="51">
        <f>'Details and Calculations'!T460</f>
        <v>1</v>
      </c>
      <c r="AU461" s="51">
        <f>'Details and Calculations'!Z460</f>
        <v>0</v>
      </c>
      <c r="AV461" s="51">
        <f>'Details and Calculations'!S460</f>
        <v>0</v>
      </c>
      <c r="AW461" s="51">
        <f>'Details and Calculations'!AI460</f>
        <v>1</v>
      </c>
      <c r="AX461" s="51">
        <f>'Details and Calculations'!BY460</f>
        <v>1</v>
      </c>
      <c r="AY461" s="51">
        <f>'Details and Calculations'!CG460</f>
        <v>1</v>
      </c>
      <c r="AZ461" s="51">
        <f>'Details and Calculations'!CI460</f>
        <v>0</v>
      </c>
      <c r="BA461" s="51">
        <f t="shared" si="211"/>
        <v>0</v>
      </c>
      <c r="BB461" s="52">
        <f>'Details and Calculations'!Y460</f>
        <v>4</v>
      </c>
      <c r="BC461" s="52">
        <f>'Details and Calculations'!AC460</f>
        <v>3</v>
      </c>
      <c r="BD461" s="52">
        <f>'Details and Calculations'!AK460</f>
        <v>1</v>
      </c>
      <c r="BE461" s="52">
        <f>'Details and Calculations'!AN460</f>
        <v>1500</v>
      </c>
      <c r="BF461" s="52">
        <f>'Details and Calculations'!AP460</f>
        <v>25</v>
      </c>
      <c r="BG461" s="52">
        <f>'Details and Calculations'!AT460</f>
        <v>20</v>
      </c>
      <c r="BH461" s="52">
        <f>'Details and Calculations'!AY460</f>
        <v>4</v>
      </c>
      <c r="BI461" s="52">
        <f>'Details and Calculations'!BB460</f>
        <v>30000</v>
      </c>
      <c r="BJ461" s="52">
        <f>'Details and Calculations'!BD460</f>
        <v>2</v>
      </c>
      <c r="BK461" s="52">
        <f>'Details and Calculations'!CA460</f>
        <v>47</v>
      </c>
      <c r="BL461" s="43">
        <f>'Details and Calculations'!AA460</f>
        <v>1</v>
      </c>
      <c r="BM461" s="43" t="str">
        <f>'Details and Calculations'!AB460</f>
        <v>"Springbox" --Intake Structure At A Spring|Collection Chamber</v>
      </c>
      <c r="BN461" s="43">
        <f>'Details and Calculations'!AD460</f>
        <v>2007</v>
      </c>
      <c r="BO461" s="43">
        <f>'Details and Calculations'!AJ460</f>
        <v>1</v>
      </c>
      <c r="BP461" s="43">
        <f>'Details and Calculations'!AL460</f>
        <v>2007</v>
      </c>
      <c r="BQ461" s="43">
        <f>'Details and Calculations'!AO460</f>
        <v>1</v>
      </c>
      <c r="BR461" s="43">
        <f>'Details and Calculations'!AQ460</f>
        <v>2007</v>
      </c>
      <c r="BS461" s="43">
        <f>'Details and Calculations'!AS460</f>
        <v>1</v>
      </c>
      <c r="BT461" s="43">
        <f>'Details and Calculations'!AV460</f>
        <v>2007</v>
      </c>
      <c r="BU461" s="43">
        <f>'Details and Calculations'!AX460</f>
        <v>1</v>
      </c>
      <c r="BV461" s="43">
        <f>'Details and Calculations'!AZ460</f>
        <v>2007</v>
      </c>
      <c r="BW461" s="43">
        <f>'Details and Calculations'!BC460</f>
        <v>1</v>
      </c>
      <c r="BX461" s="43">
        <f>'Details and Calculations'!BE460</f>
        <v>2007</v>
      </c>
      <c r="BY461" s="43">
        <f>'Details and Calculations'!BG460</f>
        <v>1</v>
      </c>
      <c r="BZ461" s="43">
        <f>'Details and Calculations'!BH460</f>
        <v>2007</v>
      </c>
      <c r="CA461" s="43">
        <f>'Details and Calculations'!BJ460</f>
        <v>0</v>
      </c>
      <c r="CB461" s="43" t="str">
        <f>'Details and Calculations'!BK460</f>
        <v/>
      </c>
      <c r="CC461" s="43" t="str">
        <f>'Details and Calculations'!BL460</f>
        <v xml:space="preserve"> </v>
      </c>
      <c r="CD461" s="43" t="str">
        <f>'Details and Calculations'!BN460</f>
        <v xml:space="preserve"> </v>
      </c>
      <c r="CE461" s="43" t="str">
        <f>'Details and Calculations'!BO460</f>
        <v xml:space="preserve"> </v>
      </c>
      <c r="CF461" s="43">
        <f>'Details and Calculations'!BZ460</f>
        <v>1</v>
      </c>
      <c r="CG461" s="43">
        <f>'Details and Calculations'!CB460</f>
        <v>2007</v>
      </c>
      <c r="CH461" s="31"/>
      <c r="CI461" s="53"/>
    </row>
    <row r="462" spans="1:87" x14ac:dyDescent="0.3">
      <c r="A462" s="43">
        <f>'Details and Calculations'!A461</f>
        <v>2017</v>
      </c>
      <c r="B462" s="43" t="str">
        <f>'Details and Calculations'!C461</f>
        <v>Rwanda</v>
      </c>
      <c r="C462" s="43" t="str">
        <f>'Details and Calculations'!D461</f>
        <v>Rulindo</v>
      </c>
      <c r="D462" s="43" t="str">
        <f>'Details and Calculations'!E461</f>
        <v>Mbogo</v>
      </c>
      <c r="E462" s="43" t="str">
        <f>'Details and Calculations'!F461</f>
        <v>Ngiramazi</v>
      </c>
      <c r="F462" s="43" t="str">
        <f>'Details and Calculations'!G461</f>
        <v>Gisha</v>
      </c>
      <c r="G462" s="43" t="str">
        <f>'Details and Calculations'!H461</f>
        <v/>
      </c>
      <c r="H462" s="43" t="str">
        <f>'Details and Calculations'!I461</f>
        <v/>
      </c>
      <c r="I462" s="43" t="str">
        <f>'Details and Calculations'!J461</f>
        <v>Water point behind Gisha center/Nyirambuga pumping</v>
      </c>
      <c r="J462" s="43">
        <f>'Details and Calculations'!K461</f>
        <v>133</v>
      </c>
      <c r="K462" s="43">
        <f>'Details and Calculations'!O461</f>
        <v>133</v>
      </c>
      <c r="L462" s="43" t="str">
        <f>'Details and Calculations'!P462</f>
        <v xml:space="preserve"> </v>
      </c>
      <c r="M462" s="43" t="str">
        <f>'Details and Calculations'!U461</f>
        <v>Piped Network With Pump</v>
      </c>
      <c r="N462" s="43">
        <f>'Details and Calculations'!V461</f>
        <v>2015</v>
      </c>
      <c r="O462" s="43" t="str">
        <f>'Details and Calculations'!W461</f>
        <v>Governement (District, Wasac) And Water For People</v>
      </c>
      <c r="P462" s="43" t="str">
        <f>'Details and Calculations'!X461</f>
        <v>Spring</v>
      </c>
      <c r="Q462" s="44" t="str">
        <f t="shared" si="194"/>
        <v>Low Risk</v>
      </c>
      <c r="R462" s="44" t="str">
        <f t="shared" si="195"/>
        <v>Low Risk</v>
      </c>
      <c r="S462" s="45" t="str">
        <f t="shared" si="196"/>
        <v>Intermediate Level of Service</v>
      </c>
      <c r="T462" s="62" t="str">
        <f t="shared" si="193"/>
        <v>Low Priority</v>
      </c>
      <c r="U462" s="46">
        <f t="shared" si="197"/>
        <v>7</v>
      </c>
      <c r="V462" s="28" t="str">
        <f t="shared" si="198"/>
        <v>Perform Routine Preventative Maintenance</v>
      </c>
      <c r="W462" s="47" t="str">
        <f t="shared" si="199"/>
        <v/>
      </c>
      <c r="X462" s="27" t="str">
        <f t="shared" si="200"/>
        <v>Maintain O&amp;M and Routine Monitoring</v>
      </c>
      <c r="Y462" s="48" t="str">
        <f t="shared" si="201"/>
        <v xml:space="preserve"> </v>
      </c>
      <c r="Z462" s="48" t="str">
        <f t="shared" si="202"/>
        <v xml:space="preserve"> </v>
      </c>
      <c r="AA462" s="48" t="str">
        <f t="shared" si="203"/>
        <v xml:space="preserve"> </v>
      </c>
      <c r="AB462" s="48" t="str">
        <f t="shared" si="204"/>
        <v xml:space="preserve"> </v>
      </c>
      <c r="AC462" s="48" t="str">
        <f t="shared" si="205"/>
        <v xml:space="preserve"> </v>
      </c>
      <c r="AD462" s="48" t="str">
        <f t="shared" si="206"/>
        <v xml:space="preserve"> </v>
      </c>
      <c r="AE462" s="48" t="str">
        <f t="shared" si="207"/>
        <v xml:space="preserve"> </v>
      </c>
      <c r="AF462" s="48" t="str">
        <f t="shared" si="208"/>
        <v xml:space="preserve"> </v>
      </c>
      <c r="AG462" s="49" t="str">
        <f t="shared" si="209"/>
        <v/>
      </c>
      <c r="AH462" s="48">
        <f t="shared" si="210"/>
        <v>18</v>
      </c>
      <c r="AI462" s="50" t="str">
        <f>'Details and Calculations'!AE461</f>
        <v xml:space="preserve"> </v>
      </c>
      <c r="AJ462" s="50" t="str">
        <f>'Details and Calculations'!AM461</f>
        <v xml:space="preserve"> </v>
      </c>
      <c r="AK462" s="50" t="str">
        <f>'Details and Calculations'!AR461</f>
        <v xml:space="preserve"> </v>
      </c>
      <c r="AL462" s="50" t="str">
        <f>'Details and Calculations'!AW461</f>
        <v xml:space="preserve"> </v>
      </c>
      <c r="AM462" s="50" t="str">
        <f>'Details and Calculations'!BA461</f>
        <v xml:space="preserve"> </v>
      </c>
      <c r="AN462" s="50" t="str">
        <f>'Details and Calculations'!BF461</f>
        <v xml:space="preserve"> </v>
      </c>
      <c r="AO462" s="50" t="str">
        <f>'Details and Calculations'!BI461</f>
        <v xml:space="preserve"> </v>
      </c>
      <c r="AP462" s="50" t="str">
        <f>'Details and Calculations'!BM461</f>
        <v xml:space="preserve"> </v>
      </c>
      <c r="AQ462" s="50" t="str">
        <f>'Details and Calculations'!BP461</f>
        <v xml:space="preserve"> </v>
      </c>
      <c r="AR462" s="50">
        <f>'Details and Calculations'!CC461</f>
        <v>1</v>
      </c>
      <c r="AS462" s="50">
        <f>'Details and Calculations'!CJ461</f>
        <v>1</v>
      </c>
      <c r="AT462" s="51">
        <f>'Details and Calculations'!T461</f>
        <v>1</v>
      </c>
      <c r="AU462" s="51">
        <f>'Details and Calculations'!Z461</f>
        <v>1</v>
      </c>
      <c r="AV462" s="51">
        <f>'Details and Calculations'!S461</f>
        <v>0</v>
      </c>
      <c r="AW462" s="51">
        <f>'Details and Calculations'!AI461</f>
        <v>1</v>
      </c>
      <c r="AX462" s="51">
        <f>'Details and Calculations'!BY461</f>
        <v>1</v>
      </c>
      <c r="AY462" s="51">
        <f>'Details and Calculations'!CG461</f>
        <v>1</v>
      </c>
      <c r="AZ462" s="51">
        <f>'Details and Calculations'!CI461</f>
        <v>1</v>
      </c>
      <c r="BA462" s="51">
        <f t="shared" si="211"/>
        <v>1</v>
      </c>
      <c r="BB462" s="52">
        <f>'Details and Calculations'!Y461</f>
        <v>11</v>
      </c>
      <c r="BC462" s="52" t="str">
        <f>'Details and Calculations'!AC461</f>
        <v xml:space="preserve"> </v>
      </c>
      <c r="BD462" s="52" t="str">
        <f>'Details and Calculations'!AK461</f>
        <v xml:space="preserve"> </v>
      </c>
      <c r="BE462" s="52" t="str">
        <f>'Details and Calculations'!AN461</f>
        <v xml:space="preserve"> </v>
      </c>
      <c r="BF462" s="52" t="str">
        <f>'Details and Calculations'!AP461</f>
        <v xml:space="preserve"> </v>
      </c>
      <c r="BG462" s="52" t="str">
        <f>'Details and Calculations'!AT461</f>
        <v xml:space="preserve"> </v>
      </c>
      <c r="BH462" s="52" t="str">
        <f>'Details and Calculations'!AY461</f>
        <v xml:space="preserve"> </v>
      </c>
      <c r="BI462" s="52" t="str">
        <f>'Details and Calculations'!BB461</f>
        <v xml:space="preserve"> </v>
      </c>
      <c r="BJ462" s="52" t="str">
        <f>'Details and Calculations'!BD461</f>
        <v xml:space="preserve"> </v>
      </c>
      <c r="BK462" s="52">
        <f>'Details and Calculations'!CA461</f>
        <v>2</v>
      </c>
      <c r="BL462" s="43">
        <f>'Details and Calculations'!AA461</f>
        <v>0</v>
      </c>
      <c r="BM462" s="43" t="str">
        <f>'Details and Calculations'!AB461</f>
        <v/>
      </c>
      <c r="BN462" s="43" t="str">
        <f>'Details and Calculations'!AD461</f>
        <v xml:space="preserve"> </v>
      </c>
      <c r="BO462" s="43">
        <f>'Details and Calculations'!AJ461</f>
        <v>0</v>
      </c>
      <c r="BP462" s="43" t="str">
        <f>'Details and Calculations'!AL461</f>
        <v xml:space="preserve"> </v>
      </c>
      <c r="BQ462" s="43">
        <f>'Details and Calculations'!AO461</f>
        <v>0</v>
      </c>
      <c r="BR462" s="43" t="str">
        <f>'Details and Calculations'!AQ461</f>
        <v xml:space="preserve"> </v>
      </c>
      <c r="BS462" s="43">
        <f>'Details and Calculations'!AS461</f>
        <v>0</v>
      </c>
      <c r="BT462" s="43" t="str">
        <f>'Details and Calculations'!AV461</f>
        <v xml:space="preserve"> </v>
      </c>
      <c r="BU462" s="43">
        <f>'Details and Calculations'!AX461</f>
        <v>0</v>
      </c>
      <c r="BV462" s="43" t="str">
        <f>'Details and Calculations'!AZ461</f>
        <v xml:space="preserve"> </v>
      </c>
      <c r="BW462" s="43">
        <f>'Details and Calculations'!BC461</f>
        <v>0</v>
      </c>
      <c r="BX462" s="43" t="str">
        <f>'Details and Calculations'!BE461</f>
        <v xml:space="preserve"> </v>
      </c>
      <c r="BY462" s="43" t="str">
        <f>'Details and Calculations'!BG461</f>
        <v xml:space="preserve"> </v>
      </c>
      <c r="BZ462" s="43" t="str">
        <f>'Details and Calculations'!BH461</f>
        <v xml:space="preserve"> </v>
      </c>
      <c r="CA462" s="43">
        <f>'Details and Calculations'!BJ461</f>
        <v>0</v>
      </c>
      <c r="CB462" s="43" t="str">
        <f>'Details and Calculations'!BK461</f>
        <v/>
      </c>
      <c r="CC462" s="43" t="str">
        <f>'Details and Calculations'!BL461</f>
        <v xml:space="preserve"> </v>
      </c>
      <c r="CD462" s="43" t="str">
        <f>'Details and Calculations'!BN461</f>
        <v xml:space="preserve"> </v>
      </c>
      <c r="CE462" s="43" t="str">
        <f>'Details and Calculations'!BO461</f>
        <v xml:space="preserve"> </v>
      </c>
      <c r="CF462" s="43">
        <f>'Details and Calculations'!BZ461</f>
        <v>1</v>
      </c>
      <c r="CG462" s="43">
        <f>'Details and Calculations'!CB461</f>
        <v>2015</v>
      </c>
      <c r="CH462" s="31"/>
      <c r="CI462" s="53"/>
    </row>
    <row r="463" spans="1:87" x14ac:dyDescent="0.3">
      <c r="A463" s="43">
        <f>'Details and Calculations'!A462</f>
        <v>2017</v>
      </c>
      <c r="B463" s="43" t="str">
        <f>'Details and Calculations'!C462</f>
        <v>Rwanda</v>
      </c>
      <c r="C463" s="43" t="str">
        <f>'Details and Calculations'!D462</f>
        <v>Rulindo</v>
      </c>
      <c r="D463" s="43" t="str">
        <f>'Details and Calculations'!E462</f>
        <v>Buyoga</v>
      </c>
      <c r="E463" s="43" t="str">
        <f>'Details and Calculations'!F462</f>
        <v>Mwumba</v>
      </c>
      <c r="F463" s="43" t="str">
        <f>'Details and Calculations'!G462</f>
        <v>Mataba</v>
      </c>
      <c r="G463" s="43" t="str">
        <f>'Details and Calculations'!H462</f>
        <v/>
      </c>
      <c r="H463" s="43" t="str">
        <f>'Details and Calculations'!I462</f>
        <v/>
      </c>
      <c r="I463" s="43" t="str">
        <f>'Details and Calculations'!J462</f>
        <v>Water point at Buyoga secondary school/Nyirambuga pumping</v>
      </c>
      <c r="J463" s="43">
        <f>'Details and Calculations'!K462</f>
        <v>177</v>
      </c>
      <c r="K463" s="43">
        <f>'Details and Calculations'!O462</f>
        <v>177</v>
      </c>
      <c r="L463" s="43" t="str">
        <f>'Details and Calculations'!P463</f>
        <v xml:space="preserve"> </v>
      </c>
      <c r="M463" s="43" t="str">
        <f>'Details and Calculations'!U462</f>
        <v>Piped Network With Pump</v>
      </c>
      <c r="N463" s="43">
        <f>'Details and Calculations'!V462</f>
        <v>2015</v>
      </c>
      <c r="O463" s="43" t="str">
        <f>'Details and Calculations'!W462</f>
        <v>Governement (District, Wasac) And Water For People</v>
      </c>
      <c r="P463" s="43" t="str">
        <f>'Details and Calculations'!X462</f>
        <v>Spring</v>
      </c>
      <c r="Q463" s="44" t="str">
        <f t="shared" si="194"/>
        <v>Low Risk</v>
      </c>
      <c r="R463" s="44" t="str">
        <f t="shared" si="195"/>
        <v>Low Risk</v>
      </c>
      <c r="S463" s="45" t="str">
        <f t="shared" si="196"/>
        <v>Intermediate Level of Service</v>
      </c>
      <c r="T463" s="62" t="str">
        <f t="shared" si="193"/>
        <v>Low Priority</v>
      </c>
      <c r="U463" s="46">
        <f t="shared" si="197"/>
        <v>7</v>
      </c>
      <c r="V463" s="28" t="str">
        <f t="shared" si="198"/>
        <v>Perform Routine Preventative Maintenance</v>
      </c>
      <c r="W463" s="47" t="str">
        <f t="shared" si="199"/>
        <v/>
      </c>
      <c r="X463" s="27" t="str">
        <f t="shared" si="200"/>
        <v>Maintain O&amp;M and Routine Monitoring</v>
      </c>
      <c r="Y463" s="48" t="str">
        <f t="shared" si="201"/>
        <v xml:space="preserve"> </v>
      </c>
      <c r="Z463" s="48" t="str">
        <f t="shared" si="202"/>
        <v xml:space="preserve"> </v>
      </c>
      <c r="AA463" s="48" t="str">
        <f t="shared" si="203"/>
        <v xml:space="preserve"> </v>
      </c>
      <c r="AB463" s="48" t="str">
        <f t="shared" si="204"/>
        <v xml:space="preserve"> </v>
      </c>
      <c r="AC463" s="48" t="str">
        <f t="shared" si="205"/>
        <v xml:space="preserve"> </v>
      </c>
      <c r="AD463" s="48" t="str">
        <f t="shared" si="206"/>
        <v xml:space="preserve"> </v>
      </c>
      <c r="AE463" s="48" t="str">
        <f t="shared" si="207"/>
        <v xml:space="preserve"> </v>
      </c>
      <c r="AF463" s="48" t="str">
        <f t="shared" si="208"/>
        <v xml:space="preserve"> </v>
      </c>
      <c r="AG463" s="49" t="str">
        <f t="shared" si="209"/>
        <v/>
      </c>
      <c r="AH463" s="48">
        <f t="shared" si="210"/>
        <v>18</v>
      </c>
      <c r="AI463" s="50" t="str">
        <f>'Details and Calculations'!AE462</f>
        <v xml:space="preserve"> </v>
      </c>
      <c r="AJ463" s="50" t="str">
        <f>'Details and Calculations'!AM462</f>
        <v xml:space="preserve"> </v>
      </c>
      <c r="AK463" s="50" t="str">
        <f>'Details and Calculations'!AR462</f>
        <v xml:space="preserve"> </v>
      </c>
      <c r="AL463" s="50" t="str">
        <f>'Details and Calculations'!AW462</f>
        <v xml:space="preserve"> </v>
      </c>
      <c r="AM463" s="50" t="str">
        <f>'Details and Calculations'!BA462</f>
        <v xml:space="preserve"> </v>
      </c>
      <c r="AN463" s="50" t="str">
        <f>'Details and Calculations'!BF462</f>
        <v xml:space="preserve"> </v>
      </c>
      <c r="AO463" s="50" t="str">
        <f>'Details and Calculations'!BI462</f>
        <v xml:space="preserve"> </v>
      </c>
      <c r="AP463" s="50" t="str">
        <f>'Details and Calculations'!BM462</f>
        <v xml:space="preserve"> </v>
      </c>
      <c r="AQ463" s="50" t="str">
        <f>'Details and Calculations'!BP462</f>
        <v xml:space="preserve"> </v>
      </c>
      <c r="AR463" s="50">
        <f>'Details and Calculations'!CC462</f>
        <v>1</v>
      </c>
      <c r="AS463" s="50">
        <f>'Details and Calculations'!CJ462</f>
        <v>1</v>
      </c>
      <c r="AT463" s="51">
        <f>'Details and Calculations'!T462</f>
        <v>1</v>
      </c>
      <c r="AU463" s="51">
        <f>'Details and Calculations'!Z462</f>
        <v>1</v>
      </c>
      <c r="AV463" s="51">
        <f>'Details and Calculations'!S462</f>
        <v>0</v>
      </c>
      <c r="AW463" s="51">
        <f>'Details and Calculations'!AI462</f>
        <v>1</v>
      </c>
      <c r="AX463" s="51">
        <f>'Details and Calculations'!BY462</f>
        <v>1</v>
      </c>
      <c r="AY463" s="51">
        <f>'Details and Calculations'!CG462</f>
        <v>1</v>
      </c>
      <c r="AZ463" s="51">
        <f>'Details and Calculations'!CI462</f>
        <v>1</v>
      </c>
      <c r="BA463" s="51">
        <f t="shared" si="211"/>
        <v>1</v>
      </c>
      <c r="BB463" s="52">
        <f>'Details and Calculations'!Y462</f>
        <v>11</v>
      </c>
      <c r="BC463" s="52" t="str">
        <f>'Details and Calculations'!AC462</f>
        <v xml:space="preserve"> </v>
      </c>
      <c r="BD463" s="52" t="str">
        <f>'Details and Calculations'!AK462</f>
        <v xml:space="preserve"> </v>
      </c>
      <c r="BE463" s="52" t="str">
        <f>'Details and Calculations'!AN462</f>
        <v xml:space="preserve"> </v>
      </c>
      <c r="BF463" s="52" t="str">
        <f>'Details and Calculations'!AP462</f>
        <v xml:space="preserve"> </v>
      </c>
      <c r="BG463" s="52" t="str">
        <f>'Details and Calculations'!AT462</f>
        <v xml:space="preserve"> </v>
      </c>
      <c r="BH463" s="52" t="str">
        <f>'Details and Calculations'!AY462</f>
        <v xml:space="preserve"> </v>
      </c>
      <c r="BI463" s="52" t="str">
        <f>'Details and Calculations'!BB462</f>
        <v xml:space="preserve"> </v>
      </c>
      <c r="BJ463" s="52" t="str">
        <f>'Details and Calculations'!BD462</f>
        <v xml:space="preserve"> </v>
      </c>
      <c r="BK463" s="52">
        <f>'Details and Calculations'!CA462</f>
        <v>6</v>
      </c>
      <c r="BL463" s="43">
        <f>'Details and Calculations'!AA462</f>
        <v>0</v>
      </c>
      <c r="BM463" s="43" t="str">
        <f>'Details and Calculations'!AB462</f>
        <v/>
      </c>
      <c r="BN463" s="43" t="str">
        <f>'Details and Calculations'!AD462</f>
        <v xml:space="preserve"> </v>
      </c>
      <c r="BO463" s="43">
        <f>'Details and Calculations'!AJ462</f>
        <v>0</v>
      </c>
      <c r="BP463" s="43" t="str">
        <f>'Details and Calculations'!AL462</f>
        <v xml:space="preserve"> </v>
      </c>
      <c r="BQ463" s="43">
        <f>'Details and Calculations'!AO462</f>
        <v>0</v>
      </c>
      <c r="BR463" s="43" t="str">
        <f>'Details and Calculations'!AQ462</f>
        <v xml:space="preserve"> </v>
      </c>
      <c r="BS463" s="43">
        <f>'Details and Calculations'!AS462</f>
        <v>0</v>
      </c>
      <c r="BT463" s="43" t="str">
        <f>'Details and Calculations'!AV462</f>
        <v xml:space="preserve"> </v>
      </c>
      <c r="BU463" s="43">
        <f>'Details and Calculations'!AX462</f>
        <v>0</v>
      </c>
      <c r="BV463" s="43" t="str">
        <f>'Details and Calculations'!AZ462</f>
        <v xml:space="preserve"> </v>
      </c>
      <c r="BW463" s="43">
        <f>'Details and Calculations'!BC462</f>
        <v>0</v>
      </c>
      <c r="BX463" s="43" t="str">
        <f>'Details and Calculations'!BE462</f>
        <v xml:space="preserve"> </v>
      </c>
      <c r="BY463" s="43" t="str">
        <f>'Details and Calculations'!BG462</f>
        <v xml:space="preserve"> </v>
      </c>
      <c r="BZ463" s="43" t="str">
        <f>'Details and Calculations'!BH462</f>
        <v xml:space="preserve"> </v>
      </c>
      <c r="CA463" s="43">
        <f>'Details and Calculations'!BJ462</f>
        <v>0</v>
      </c>
      <c r="CB463" s="43" t="str">
        <f>'Details and Calculations'!BK462</f>
        <v/>
      </c>
      <c r="CC463" s="43" t="str">
        <f>'Details and Calculations'!BL462</f>
        <v xml:space="preserve"> </v>
      </c>
      <c r="CD463" s="43" t="str">
        <f>'Details and Calculations'!BN462</f>
        <v xml:space="preserve"> </v>
      </c>
      <c r="CE463" s="43" t="str">
        <f>'Details and Calculations'!BO462</f>
        <v xml:space="preserve"> </v>
      </c>
      <c r="CF463" s="43">
        <f>'Details and Calculations'!BZ462</f>
        <v>1</v>
      </c>
      <c r="CG463" s="43">
        <f>'Details and Calculations'!CB462</f>
        <v>2015</v>
      </c>
      <c r="CH463" s="31"/>
      <c r="CI463" s="53"/>
    </row>
    <row r="464" spans="1:87" x14ac:dyDescent="0.3">
      <c r="A464" s="43">
        <f>'Details and Calculations'!A463</f>
        <v>2017</v>
      </c>
      <c r="B464" s="43" t="str">
        <f>'Details and Calculations'!C463</f>
        <v>Rwanda</v>
      </c>
      <c r="C464" s="43" t="str">
        <f>'Details and Calculations'!D463</f>
        <v>Rulindo</v>
      </c>
      <c r="D464" s="43" t="str">
        <f>'Details and Calculations'!E463</f>
        <v>Buyoga</v>
      </c>
      <c r="E464" s="43" t="str">
        <f>'Details and Calculations'!F463</f>
        <v>Mwumba</v>
      </c>
      <c r="F464" s="43" t="str">
        <f>'Details and Calculations'!G463</f>
        <v>Mataba</v>
      </c>
      <c r="G464" s="43" t="str">
        <f>'Details and Calculations'!H463</f>
        <v/>
      </c>
      <c r="H464" s="43" t="str">
        <f>'Details and Calculations'!I463</f>
        <v/>
      </c>
      <c r="I464" s="43" t="str">
        <f>'Details and Calculations'!J463</f>
        <v>Water point at Buyoga Health Center/Nyirambuga pumping</v>
      </c>
      <c r="J464" s="43">
        <f>'Details and Calculations'!K463</f>
        <v>177</v>
      </c>
      <c r="K464" s="43">
        <f>'Details and Calculations'!O463</f>
        <v>177</v>
      </c>
      <c r="L464" s="43">
        <f>'Details and Calculations'!P464</f>
        <v>9</v>
      </c>
      <c r="M464" s="43" t="str">
        <f>'Details and Calculations'!U463</f>
        <v>Piped Network With Pump</v>
      </c>
      <c r="N464" s="43">
        <f>'Details and Calculations'!V463</f>
        <v>2015</v>
      </c>
      <c r="O464" s="43" t="str">
        <f>'Details and Calculations'!W463</f>
        <v>Governement (District, Wasac) And Water For People</v>
      </c>
      <c r="P464" s="43" t="str">
        <f>'Details and Calculations'!X463</f>
        <v>Spring</v>
      </c>
      <c r="Q464" s="44" t="str">
        <f t="shared" si="194"/>
        <v>Low Risk</v>
      </c>
      <c r="R464" s="44" t="str">
        <f t="shared" si="195"/>
        <v>Low Risk</v>
      </c>
      <c r="S464" s="45" t="str">
        <f t="shared" si="196"/>
        <v>Intermediate Level of Service</v>
      </c>
      <c r="T464" s="62" t="str">
        <f t="shared" si="193"/>
        <v>Low Priority</v>
      </c>
      <c r="U464" s="46">
        <f t="shared" si="197"/>
        <v>7</v>
      </c>
      <c r="V464" s="28" t="str">
        <f t="shared" si="198"/>
        <v>Perform Routine Preventative Maintenance</v>
      </c>
      <c r="W464" s="47" t="str">
        <f t="shared" si="199"/>
        <v/>
      </c>
      <c r="X464" s="27" t="str">
        <f t="shared" si="200"/>
        <v>Maintain O&amp;M and Routine Monitoring</v>
      </c>
      <c r="Y464" s="48" t="str">
        <f t="shared" si="201"/>
        <v xml:space="preserve"> </v>
      </c>
      <c r="Z464" s="48" t="str">
        <f t="shared" si="202"/>
        <v xml:space="preserve"> </v>
      </c>
      <c r="AA464" s="48">
        <f t="shared" si="203"/>
        <v>28</v>
      </c>
      <c r="AB464" s="48" t="str">
        <f t="shared" si="204"/>
        <v xml:space="preserve"> </v>
      </c>
      <c r="AC464" s="48" t="str">
        <f t="shared" si="205"/>
        <v xml:space="preserve"> </v>
      </c>
      <c r="AD464" s="48" t="str">
        <f t="shared" si="206"/>
        <v xml:space="preserve"> </v>
      </c>
      <c r="AE464" s="48" t="str">
        <f t="shared" si="207"/>
        <v xml:space="preserve"> </v>
      </c>
      <c r="AF464" s="48" t="str">
        <f t="shared" si="208"/>
        <v xml:space="preserve"> </v>
      </c>
      <c r="AG464" s="49" t="str">
        <f t="shared" si="209"/>
        <v/>
      </c>
      <c r="AH464" s="48">
        <f t="shared" si="210"/>
        <v>18</v>
      </c>
      <c r="AI464" s="50" t="str">
        <f>'Details and Calculations'!AE463</f>
        <v xml:space="preserve"> </v>
      </c>
      <c r="AJ464" s="50" t="str">
        <f>'Details and Calculations'!AM463</f>
        <v xml:space="preserve"> </v>
      </c>
      <c r="AK464" s="50">
        <f>'Details and Calculations'!AR463</f>
        <v>1</v>
      </c>
      <c r="AL464" s="50" t="str">
        <f>'Details and Calculations'!AW463</f>
        <v xml:space="preserve"> </v>
      </c>
      <c r="AM464" s="50" t="str">
        <f>'Details and Calculations'!BA463</f>
        <v xml:space="preserve"> </v>
      </c>
      <c r="AN464" s="50" t="str">
        <f>'Details and Calculations'!BF463</f>
        <v xml:space="preserve"> </v>
      </c>
      <c r="AO464" s="50" t="str">
        <f>'Details and Calculations'!BI463</f>
        <v xml:space="preserve"> </v>
      </c>
      <c r="AP464" s="50" t="str">
        <f>'Details and Calculations'!BM463</f>
        <v xml:space="preserve"> </v>
      </c>
      <c r="AQ464" s="50" t="str">
        <f>'Details and Calculations'!BP463</f>
        <v xml:space="preserve"> </v>
      </c>
      <c r="AR464" s="50">
        <f>'Details and Calculations'!CC463</f>
        <v>1</v>
      </c>
      <c r="AS464" s="50">
        <f>'Details and Calculations'!CJ463</f>
        <v>1</v>
      </c>
      <c r="AT464" s="51">
        <f>'Details and Calculations'!T463</f>
        <v>1</v>
      </c>
      <c r="AU464" s="51">
        <f>'Details and Calculations'!Z463</f>
        <v>1</v>
      </c>
      <c r="AV464" s="51">
        <f>'Details and Calculations'!S463</f>
        <v>0</v>
      </c>
      <c r="AW464" s="51">
        <f>'Details and Calculations'!AI463</f>
        <v>1</v>
      </c>
      <c r="AX464" s="51">
        <f>'Details and Calculations'!BY463</f>
        <v>1</v>
      </c>
      <c r="AY464" s="51">
        <f>'Details and Calculations'!CG463</f>
        <v>1</v>
      </c>
      <c r="AZ464" s="51">
        <f>'Details and Calculations'!CI463</f>
        <v>1</v>
      </c>
      <c r="BA464" s="51">
        <f t="shared" si="211"/>
        <v>1</v>
      </c>
      <c r="BB464" s="52">
        <f>'Details and Calculations'!Y463</f>
        <v>11</v>
      </c>
      <c r="BC464" s="52" t="str">
        <f>'Details and Calculations'!AC463</f>
        <v xml:space="preserve"> </v>
      </c>
      <c r="BD464" s="52" t="str">
        <f>'Details and Calculations'!AK463</f>
        <v xml:space="preserve"> </v>
      </c>
      <c r="BE464" s="52" t="str">
        <f>'Details and Calculations'!AN463</f>
        <v xml:space="preserve"> </v>
      </c>
      <c r="BF464" s="52" t="str">
        <f>'Details and Calculations'!AP463</f>
        <v xml:space="preserve"> </v>
      </c>
      <c r="BG464" s="52" t="str">
        <f>'Details and Calculations'!AT463</f>
        <v xml:space="preserve"> </v>
      </c>
      <c r="BH464" s="52" t="str">
        <f>'Details and Calculations'!AY463</f>
        <v xml:space="preserve"> </v>
      </c>
      <c r="BI464" s="52" t="str">
        <f>'Details and Calculations'!BB463</f>
        <v xml:space="preserve"> </v>
      </c>
      <c r="BJ464" s="52" t="str">
        <f>'Details and Calculations'!BD463</f>
        <v xml:space="preserve"> </v>
      </c>
      <c r="BK464" s="52">
        <f>'Details and Calculations'!CA463</f>
        <v>6</v>
      </c>
      <c r="BL464" s="43">
        <f>'Details and Calculations'!AA463</f>
        <v>0</v>
      </c>
      <c r="BM464" s="43" t="str">
        <f>'Details and Calculations'!AB463</f>
        <v/>
      </c>
      <c r="BN464" s="43" t="str">
        <f>'Details and Calculations'!AD463</f>
        <v xml:space="preserve"> </v>
      </c>
      <c r="BO464" s="43">
        <f>'Details and Calculations'!AJ463</f>
        <v>0</v>
      </c>
      <c r="BP464" s="43" t="str">
        <f>'Details and Calculations'!AL463</f>
        <v xml:space="preserve"> </v>
      </c>
      <c r="BQ464" s="43">
        <f>'Details and Calculations'!AO463</f>
        <v>1</v>
      </c>
      <c r="BR464" s="43">
        <f>'Details and Calculations'!AQ463</f>
        <v>2015</v>
      </c>
      <c r="BS464" s="43">
        <f>'Details and Calculations'!AS463</f>
        <v>0</v>
      </c>
      <c r="BT464" s="43" t="str">
        <f>'Details and Calculations'!AV463</f>
        <v xml:space="preserve"> </v>
      </c>
      <c r="BU464" s="43">
        <f>'Details and Calculations'!AX463</f>
        <v>0</v>
      </c>
      <c r="BV464" s="43" t="str">
        <f>'Details and Calculations'!AZ463</f>
        <v xml:space="preserve"> </v>
      </c>
      <c r="BW464" s="43">
        <f>'Details and Calculations'!BC463</f>
        <v>0</v>
      </c>
      <c r="BX464" s="43" t="str">
        <f>'Details and Calculations'!BE463</f>
        <v xml:space="preserve"> </v>
      </c>
      <c r="BY464" s="43" t="str">
        <f>'Details and Calculations'!BG463</f>
        <v xml:space="preserve"> </v>
      </c>
      <c r="BZ464" s="43" t="str">
        <f>'Details and Calculations'!BH463</f>
        <v xml:space="preserve"> </v>
      </c>
      <c r="CA464" s="43">
        <f>'Details and Calculations'!BJ463</f>
        <v>0</v>
      </c>
      <c r="CB464" s="43" t="str">
        <f>'Details and Calculations'!BK463</f>
        <v/>
      </c>
      <c r="CC464" s="43" t="str">
        <f>'Details and Calculations'!BL463</f>
        <v xml:space="preserve"> </v>
      </c>
      <c r="CD464" s="43" t="str">
        <f>'Details and Calculations'!BN463</f>
        <v xml:space="preserve"> </v>
      </c>
      <c r="CE464" s="43" t="str">
        <f>'Details and Calculations'!BO463</f>
        <v xml:space="preserve"> </v>
      </c>
      <c r="CF464" s="43">
        <f>'Details and Calculations'!BZ463</f>
        <v>1</v>
      </c>
      <c r="CG464" s="43">
        <f>'Details and Calculations'!CB463</f>
        <v>2015</v>
      </c>
      <c r="CH464" s="31"/>
      <c r="CI464" s="53"/>
    </row>
    <row r="465" spans="1:87" x14ac:dyDescent="0.3">
      <c r="A465" s="43">
        <f>'Details and Calculations'!A464</f>
        <v>2017</v>
      </c>
      <c r="B465" s="43" t="str">
        <f>'Details and Calculations'!C464</f>
        <v>Rwanda</v>
      </c>
      <c r="C465" s="43" t="str">
        <f>'Details and Calculations'!D464</f>
        <v>Rulindo</v>
      </c>
      <c r="D465" s="43" t="str">
        <f>'Details and Calculations'!E464</f>
        <v>Base</v>
      </c>
      <c r="E465" s="43" t="str">
        <f>'Details and Calculations'!F464</f>
        <v>Cyohoha</v>
      </c>
      <c r="F465" s="43" t="str">
        <f>'Details and Calculations'!G464</f>
        <v>Bukangano</v>
      </c>
      <c r="G465" s="43" t="str">
        <f>'Details and Calculations'!H464</f>
        <v/>
      </c>
      <c r="H465" s="43" t="str">
        <f>'Details and Calculations'!I464</f>
        <v/>
      </c>
      <c r="I465" s="43" t="str">
        <f>'Details and Calculations'!J464</f>
        <v>Migogo</v>
      </c>
      <c r="J465" s="43">
        <f>'Details and Calculations'!K464</f>
        <v>129</v>
      </c>
      <c r="K465" s="43">
        <f>'Details and Calculations'!O464</f>
        <v>120</v>
      </c>
      <c r="L465" s="43">
        <f>'Details and Calculations'!P465</f>
        <v>11</v>
      </c>
      <c r="M465" s="43" t="str">
        <f>'Details and Calculations'!U464</f>
        <v>Piped Network -- Gravity Only</v>
      </c>
      <c r="N465" s="43">
        <f>'Details and Calculations'!V464</f>
        <v>2009</v>
      </c>
      <c r="O465" s="43" t="str">
        <f>'Details and Calculations'!W464</f>
        <v>Padiri</v>
      </c>
      <c r="P465" s="43" t="str">
        <f>'Details and Calculations'!X464</f>
        <v>Groundwater (Well, Etc.)</v>
      </c>
      <c r="Q465" s="44" t="str">
        <f t="shared" si="194"/>
        <v>Low Risk</v>
      </c>
      <c r="R465" s="44" t="str">
        <f t="shared" si="195"/>
        <v>Medium Risk</v>
      </c>
      <c r="S465" s="45" t="str">
        <f t="shared" si="196"/>
        <v>Intermediate Level of Service</v>
      </c>
      <c r="T465" s="62" t="str">
        <f t="shared" si="193"/>
        <v>Low Priority</v>
      </c>
      <c r="U465" s="46">
        <f t="shared" si="197"/>
        <v>6</v>
      </c>
      <c r="V465" s="28" t="str">
        <f t="shared" si="198"/>
        <v>Repair or Replace Components</v>
      </c>
      <c r="W465" s="47" t="str">
        <f t="shared" si="199"/>
        <v xml:space="preserve">Conduction Line, Storage Tank, Distribution  Line, </v>
      </c>
      <c r="X465" s="27" t="str">
        <f t="shared" si="200"/>
        <v>Create Plan To Repair or Replace Components</v>
      </c>
      <c r="Y465" s="48">
        <f t="shared" si="201"/>
        <v>22</v>
      </c>
      <c r="Z465" s="48">
        <f t="shared" si="202"/>
        <v>12</v>
      </c>
      <c r="AA465" s="48">
        <f t="shared" si="203"/>
        <v>22</v>
      </c>
      <c r="AB465" s="48" t="str">
        <f t="shared" si="204"/>
        <v xml:space="preserve"> </v>
      </c>
      <c r="AC465" s="48">
        <f t="shared" si="205"/>
        <v>22</v>
      </c>
      <c r="AD465" s="48" t="str">
        <f t="shared" si="206"/>
        <v xml:space="preserve"> </v>
      </c>
      <c r="AE465" s="48" t="str">
        <f t="shared" si="207"/>
        <v xml:space="preserve"> </v>
      </c>
      <c r="AF465" s="48" t="str">
        <f t="shared" si="208"/>
        <v xml:space="preserve"> </v>
      </c>
      <c r="AG465" s="49" t="str">
        <f t="shared" si="209"/>
        <v/>
      </c>
      <c r="AH465" s="48">
        <f t="shared" si="210"/>
        <v>19</v>
      </c>
      <c r="AI465" s="50">
        <f>'Details and Calculations'!AE464</f>
        <v>1</v>
      </c>
      <c r="AJ465" s="50">
        <f>'Details and Calculations'!AM464</f>
        <v>2</v>
      </c>
      <c r="AK465" s="50">
        <f>'Details and Calculations'!AR464</f>
        <v>2</v>
      </c>
      <c r="AL465" s="50" t="str">
        <f>'Details and Calculations'!AW464</f>
        <v xml:space="preserve"> </v>
      </c>
      <c r="AM465" s="50">
        <f>'Details and Calculations'!BA464</f>
        <v>2</v>
      </c>
      <c r="AN465" s="50" t="str">
        <f>'Details and Calculations'!BF464</f>
        <v xml:space="preserve"> </v>
      </c>
      <c r="AO465" s="50" t="str">
        <f>'Details and Calculations'!BI464</f>
        <v xml:space="preserve"> </v>
      </c>
      <c r="AP465" s="50" t="str">
        <f>'Details and Calculations'!BM464</f>
        <v xml:space="preserve"> </v>
      </c>
      <c r="AQ465" s="50" t="str">
        <f>'Details and Calculations'!BP464</f>
        <v xml:space="preserve"> </v>
      </c>
      <c r="AR465" s="50">
        <f>'Details and Calculations'!CC464</f>
        <v>1</v>
      </c>
      <c r="AS465" s="50">
        <f>'Details and Calculations'!CJ464</f>
        <v>2</v>
      </c>
      <c r="AT465" s="51">
        <f>'Details and Calculations'!T464</f>
        <v>1</v>
      </c>
      <c r="AU465" s="51">
        <f>'Details and Calculations'!Z464</f>
        <v>0</v>
      </c>
      <c r="AV465" s="51">
        <f>'Details and Calculations'!S464</f>
        <v>1</v>
      </c>
      <c r="AW465" s="51">
        <f>'Details and Calculations'!AI464</f>
        <v>1</v>
      </c>
      <c r="AX465" s="51">
        <f>'Details and Calculations'!BY464</f>
        <v>1</v>
      </c>
      <c r="AY465" s="51">
        <f>'Details and Calculations'!CG464</f>
        <v>1</v>
      </c>
      <c r="AZ465" s="51">
        <f>'Details and Calculations'!CI464</f>
        <v>1</v>
      </c>
      <c r="BA465" s="51">
        <f t="shared" si="211"/>
        <v>0</v>
      </c>
      <c r="BB465" s="52">
        <f>'Details and Calculations'!Y464</f>
        <v>1</v>
      </c>
      <c r="BC465" s="52">
        <f>'Details and Calculations'!AC464</f>
        <v>1</v>
      </c>
      <c r="BD465" s="52">
        <f>'Details and Calculations'!AK464</f>
        <v>1</v>
      </c>
      <c r="BE465" s="52">
        <f>'Details and Calculations'!AN464</f>
        <v>6800</v>
      </c>
      <c r="BF465" s="52">
        <f>'Details and Calculations'!AP464</f>
        <v>3</v>
      </c>
      <c r="BG465" s="52" t="str">
        <f>'Details and Calculations'!AT464</f>
        <v xml:space="preserve"> </v>
      </c>
      <c r="BH465" s="52">
        <f>'Details and Calculations'!AY464</f>
        <v>1</v>
      </c>
      <c r="BI465" s="52">
        <f>'Details and Calculations'!BB464</f>
        <v>6800</v>
      </c>
      <c r="BJ465" s="52" t="str">
        <f>'Details and Calculations'!BD464</f>
        <v xml:space="preserve"> </v>
      </c>
      <c r="BK465" s="52">
        <f>'Details and Calculations'!CA464</f>
        <v>2</v>
      </c>
      <c r="BL465" s="43">
        <f>'Details and Calculations'!AA464</f>
        <v>1</v>
      </c>
      <c r="BM465" s="43" t="str">
        <f>'Details and Calculations'!AB464</f>
        <v>"Springbox" --Intake Structure At A Spring</v>
      </c>
      <c r="BN465" s="43">
        <f>'Details and Calculations'!AD464</f>
        <v>2009</v>
      </c>
      <c r="BO465" s="43">
        <f>'Details and Calculations'!AJ464</f>
        <v>1</v>
      </c>
      <c r="BP465" s="43">
        <f>'Details and Calculations'!AL464</f>
        <v>2009</v>
      </c>
      <c r="BQ465" s="43">
        <f>'Details and Calculations'!AO464</f>
        <v>1</v>
      </c>
      <c r="BR465" s="43">
        <f>'Details and Calculations'!AQ464</f>
        <v>2009</v>
      </c>
      <c r="BS465" s="43">
        <f>'Details and Calculations'!AS464</f>
        <v>0</v>
      </c>
      <c r="BT465" s="43" t="str">
        <f>'Details and Calculations'!AV464</f>
        <v xml:space="preserve"> </v>
      </c>
      <c r="BU465" s="43">
        <f>'Details and Calculations'!AX464</f>
        <v>1</v>
      </c>
      <c r="BV465" s="43">
        <f>'Details and Calculations'!AZ464</f>
        <v>2009</v>
      </c>
      <c r="BW465" s="43">
        <f>'Details and Calculations'!BC464</f>
        <v>0</v>
      </c>
      <c r="BX465" s="43" t="str">
        <f>'Details and Calculations'!BE464</f>
        <v xml:space="preserve"> </v>
      </c>
      <c r="BY465" s="43" t="str">
        <f>'Details and Calculations'!BG464</f>
        <v xml:space="preserve"> </v>
      </c>
      <c r="BZ465" s="43" t="str">
        <f>'Details and Calculations'!BH464</f>
        <v xml:space="preserve"> </v>
      </c>
      <c r="CA465" s="43">
        <f>'Details and Calculations'!BJ464</f>
        <v>0</v>
      </c>
      <c r="CB465" s="43" t="str">
        <f>'Details and Calculations'!BK464</f>
        <v/>
      </c>
      <c r="CC465" s="43" t="str">
        <f>'Details and Calculations'!BL464</f>
        <v xml:space="preserve"> </v>
      </c>
      <c r="CD465" s="43" t="str">
        <f>'Details and Calculations'!BN464</f>
        <v xml:space="preserve"> </v>
      </c>
      <c r="CE465" s="43" t="str">
        <f>'Details and Calculations'!BO464</f>
        <v xml:space="preserve"> </v>
      </c>
      <c r="CF465" s="43">
        <f>'Details and Calculations'!BZ464</f>
        <v>1</v>
      </c>
      <c r="CG465" s="43">
        <f>'Details and Calculations'!CB464</f>
        <v>2016</v>
      </c>
      <c r="CH465" s="31"/>
      <c r="CI465" s="53"/>
    </row>
    <row r="466" spans="1:87" x14ac:dyDescent="0.3">
      <c r="A466" s="43">
        <f>'Details and Calculations'!A465</f>
        <v>2017</v>
      </c>
      <c r="B466" s="43" t="str">
        <f>'Details and Calculations'!C465</f>
        <v>Rwanda</v>
      </c>
      <c r="C466" s="43" t="str">
        <f>'Details and Calculations'!D465</f>
        <v>Rulindo</v>
      </c>
      <c r="D466" s="43" t="str">
        <f>'Details and Calculations'!E465</f>
        <v>Cyungo</v>
      </c>
      <c r="E466" s="43" t="str">
        <f>'Details and Calculations'!F465</f>
        <v>Marembo</v>
      </c>
      <c r="F466" s="43" t="str">
        <f>'Details and Calculations'!G465</f>
        <v>Murambo</v>
      </c>
      <c r="G466" s="43" t="str">
        <f>'Details and Calculations'!H465</f>
        <v/>
      </c>
      <c r="H466" s="43" t="str">
        <f>'Details and Calculations'!I465</f>
        <v/>
      </c>
      <c r="I466" s="43" t="str">
        <f>'Details and Calculations'!J465</f>
        <v>Mugomero Marembo</v>
      </c>
      <c r="J466" s="43">
        <f>'Details and Calculations'!K465</f>
        <v>161</v>
      </c>
      <c r="K466" s="43">
        <f>'Details and Calculations'!O465</f>
        <v>150</v>
      </c>
      <c r="L466" s="43">
        <f>'Details and Calculations'!P466</f>
        <v>77</v>
      </c>
      <c r="M466" s="43" t="str">
        <f>'Details and Calculations'!U465</f>
        <v>Piped Network -- Gravity Only</v>
      </c>
      <c r="N466" s="43">
        <f>'Details and Calculations'!V465</f>
        <v>2015</v>
      </c>
      <c r="O466" s="43" t="str">
        <f>'Details and Calculations'!W465</f>
        <v>Governement (District, Wasac) And Water For People</v>
      </c>
      <c r="P466" s="43" t="str">
        <f>'Details and Calculations'!X465</f>
        <v>Spring</v>
      </c>
      <c r="Q466" s="44" t="str">
        <f t="shared" si="194"/>
        <v>Low Risk</v>
      </c>
      <c r="R466" s="44" t="str">
        <f t="shared" si="195"/>
        <v>Low Risk</v>
      </c>
      <c r="S466" s="45" t="str">
        <f t="shared" si="196"/>
        <v>Intermediate Level of Service</v>
      </c>
      <c r="T466" s="62" t="str">
        <f t="shared" si="193"/>
        <v>Low Priority</v>
      </c>
      <c r="U466" s="46">
        <f t="shared" si="197"/>
        <v>6</v>
      </c>
      <c r="V466" s="28" t="str">
        <f t="shared" si="198"/>
        <v>Perform Routine Preventative Maintenance</v>
      </c>
      <c r="W466" s="47" t="str">
        <f t="shared" si="199"/>
        <v/>
      </c>
      <c r="X466" s="27" t="str">
        <f t="shared" si="200"/>
        <v>Maintain O&amp;M and Routine Monitoring</v>
      </c>
      <c r="Y466" s="48">
        <f t="shared" si="201"/>
        <v>28</v>
      </c>
      <c r="Z466" s="48">
        <f t="shared" si="202"/>
        <v>18</v>
      </c>
      <c r="AA466" s="48">
        <f t="shared" si="203"/>
        <v>28</v>
      </c>
      <c r="AB466" s="48">
        <f t="shared" si="204"/>
        <v>18</v>
      </c>
      <c r="AC466" s="48">
        <f t="shared" si="205"/>
        <v>28</v>
      </c>
      <c r="AD466" s="48" t="str">
        <f t="shared" si="206"/>
        <v xml:space="preserve"> </v>
      </c>
      <c r="AE466" s="48" t="str">
        <f t="shared" si="207"/>
        <v xml:space="preserve"> </v>
      </c>
      <c r="AF466" s="48" t="str">
        <f t="shared" si="208"/>
        <v xml:space="preserve"> </v>
      </c>
      <c r="AG466" s="49" t="str">
        <f t="shared" si="209"/>
        <v/>
      </c>
      <c r="AH466" s="48">
        <f t="shared" si="210"/>
        <v>18</v>
      </c>
      <c r="AI466" s="50">
        <f>'Details and Calculations'!AE465</f>
        <v>1</v>
      </c>
      <c r="AJ466" s="50">
        <f>'Details and Calculations'!AM465</f>
        <v>1</v>
      </c>
      <c r="AK466" s="50">
        <f>'Details and Calculations'!AR465</f>
        <v>1</v>
      </c>
      <c r="AL466" s="50">
        <f>'Details and Calculations'!AW465</f>
        <v>1</v>
      </c>
      <c r="AM466" s="50">
        <f>'Details and Calculations'!BA465</f>
        <v>1</v>
      </c>
      <c r="AN466" s="50" t="str">
        <f>'Details and Calculations'!BF465</f>
        <v xml:space="preserve"> </v>
      </c>
      <c r="AO466" s="50" t="str">
        <f>'Details and Calculations'!BI465</f>
        <v xml:space="preserve"> </v>
      </c>
      <c r="AP466" s="50" t="str">
        <f>'Details and Calculations'!BM465</f>
        <v xml:space="preserve"> </v>
      </c>
      <c r="AQ466" s="50" t="str">
        <f>'Details and Calculations'!BP465</f>
        <v xml:space="preserve"> </v>
      </c>
      <c r="AR466" s="50">
        <f>'Details and Calculations'!CC465</f>
        <v>1</v>
      </c>
      <c r="AS466" s="50">
        <f>'Details and Calculations'!CJ465</f>
        <v>1</v>
      </c>
      <c r="AT466" s="51">
        <f>'Details and Calculations'!T465</f>
        <v>1</v>
      </c>
      <c r="AU466" s="51">
        <f>'Details and Calculations'!Z465</f>
        <v>1</v>
      </c>
      <c r="AV466" s="51">
        <f>'Details and Calculations'!S465</f>
        <v>0</v>
      </c>
      <c r="AW466" s="51">
        <f>'Details and Calculations'!AI465</f>
        <v>0</v>
      </c>
      <c r="AX466" s="51">
        <f>'Details and Calculations'!BY465</f>
        <v>1</v>
      </c>
      <c r="AY466" s="51">
        <f>'Details and Calculations'!CG465</f>
        <v>1</v>
      </c>
      <c r="AZ466" s="51">
        <f>'Details and Calculations'!CI465</f>
        <v>1</v>
      </c>
      <c r="BA466" s="51">
        <f t="shared" si="211"/>
        <v>1</v>
      </c>
      <c r="BB466" s="52">
        <f>'Details and Calculations'!Y465</f>
        <v>1</v>
      </c>
      <c r="BC466" s="52">
        <f>'Details and Calculations'!AC465</f>
        <v>1</v>
      </c>
      <c r="BD466" s="52">
        <f>'Details and Calculations'!AK465</f>
        <v>2</v>
      </c>
      <c r="BE466" s="52">
        <f>'Details and Calculations'!AN465</f>
        <v>10000</v>
      </c>
      <c r="BF466" s="52">
        <f>'Details and Calculations'!AP465</f>
        <v>10</v>
      </c>
      <c r="BG466" s="52">
        <f>'Details and Calculations'!AT465</f>
        <v>3</v>
      </c>
      <c r="BH466" s="52">
        <f>'Details and Calculations'!AY465</f>
        <v>2</v>
      </c>
      <c r="BI466" s="52">
        <f>'Details and Calculations'!BB465</f>
        <v>10000</v>
      </c>
      <c r="BJ466" s="52" t="str">
        <f>'Details and Calculations'!BD465</f>
        <v xml:space="preserve"> </v>
      </c>
      <c r="BK466" s="52">
        <f>'Details and Calculations'!CA465</f>
        <v>1</v>
      </c>
      <c r="BL466" s="43">
        <f>'Details and Calculations'!AA465</f>
        <v>1</v>
      </c>
      <c r="BM466" s="43" t="str">
        <f>'Details and Calculations'!AB465</f>
        <v>"Springbox" --Intake Structure At A Spring</v>
      </c>
      <c r="BN466" s="43">
        <f>'Details and Calculations'!AD465</f>
        <v>2015</v>
      </c>
      <c r="BO466" s="43">
        <f>'Details and Calculations'!AJ465</f>
        <v>1</v>
      </c>
      <c r="BP466" s="43">
        <f>'Details and Calculations'!AL465</f>
        <v>2015</v>
      </c>
      <c r="BQ466" s="43">
        <f>'Details and Calculations'!AO465</f>
        <v>1</v>
      </c>
      <c r="BR466" s="43">
        <f>'Details and Calculations'!AQ465</f>
        <v>2015</v>
      </c>
      <c r="BS466" s="43">
        <f>'Details and Calculations'!AS465</f>
        <v>1</v>
      </c>
      <c r="BT466" s="43">
        <f>'Details and Calculations'!AV465</f>
        <v>2015</v>
      </c>
      <c r="BU466" s="43">
        <f>'Details and Calculations'!AX465</f>
        <v>1</v>
      </c>
      <c r="BV466" s="43">
        <f>'Details and Calculations'!AZ465</f>
        <v>2015</v>
      </c>
      <c r="BW466" s="43">
        <f>'Details and Calculations'!BC465</f>
        <v>0</v>
      </c>
      <c r="BX466" s="43" t="str">
        <f>'Details and Calculations'!BE465</f>
        <v xml:space="preserve"> </v>
      </c>
      <c r="BY466" s="43" t="str">
        <f>'Details and Calculations'!BG465</f>
        <v xml:space="preserve"> </v>
      </c>
      <c r="BZ466" s="43" t="str">
        <f>'Details and Calculations'!BH465</f>
        <v xml:space="preserve"> </v>
      </c>
      <c r="CA466" s="43">
        <f>'Details and Calculations'!BJ465</f>
        <v>0</v>
      </c>
      <c r="CB466" s="43" t="str">
        <f>'Details and Calculations'!BK465</f>
        <v/>
      </c>
      <c r="CC466" s="43" t="str">
        <f>'Details and Calculations'!BL465</f>
        <v xml:space="preserve"> </v>
      </c>
      <c r="CD466" s="43" t="str">
        <f>'Details and Calculations'!BN465</f>
        <v xml:space="preserve"> </v>
      </c>
      <c r="CE466" s="43" t="str">
        <f>'Details and Calculations'!BO465</f>
        <v xml:space="preserve"> </v>
      </c>
      <c r="CF466" s="43">
        <f>'Details and Calculations'!BZ465</f>
        <v>1</v>
      </c>
      <c r="CG466" s="43">
        <f>'Details and Calculations'!CB465</f>
        <v>2015</v>
      </c>
      <c r="CH466" s="31"/>
      <c r="CI466" s="53"/>
    </row>
    <row r="467" spans="1:87" x14ac:dyDescent="0.3">
      <c r="A467" s="43">
        <f>'Details and Calculations'!A466</f>
        <v>2017</v>
      </c>
      <c r="B467" s="43" t="str">
        <f>'Details and Calculations'!C466</f>
        <v>Rwanda</v>
      </c>
      <c r="C467" s="43" t="str">
        <f>'Details and Calculations'!D466</f>
        <v>Rulindo</v>
      </c>
      <c r="D467" s="43" t="str">
        <f>'Details and Calculations'!E466</f>
        <v>Murambi</v>
      </c>
      <c r="E467" s="43" t="str">
        <f>'Details and Calculations'!F466</f>
        <v>Mugambazi</v>
      </c>
      <c r="F467" s="43" t="str">
        <f>'Details and Calculations'!G466</f>
        <v>Amahoro</v>
      </c>
      <c r="G467" s="43" t="str">
        <f>'Details and Calculations'!H466</f>
        <v/>
      </c>
      <c r="H467" s="43" t="str">
        <f>'Details and Calculations'!I466</f>
        <v/>
      </c>
      <c r="I467" s="43" t="str">
        <f>'Details and Calculations'!J466</f>
        <v>Nyakagezi</v>
      </c>
      <c r="J467" s="43">
        <f>'Details and Calculations'!K466</f>
        <v>120</v>
      </c>
      <c r="K467" s="43">
        <f>'Details and Calculations'!O466</f>
        <v>43</v>
      </c>
      <c r="L467" s="43">
        <f>'Details and Calculations'!P467</f>
        <v>8</v>
      </c>
      <c r="M467" s="43" t="str">
        <f>'Details and Calculations'!U466</f>
        <v>Piped Network -- Gravity Only</v>
      </c>
      <c r="N467" s="43">
        <f>'Details and Calculations'!V466</f>
        <v>2017</v>
      </c>
      <c r="O467" s="43" t="str">
        <f>'Details and Calculations'!W466</f>
        <v>Governement (District, Wasac) And Water For People</v>
      </c>
      <c r="P467" s="43" t="str">
        <f>'Details and Calculations'!X466</f>
        <v>Spring</v>
      </c>
      <c r="Q467" s="44" t="str">
        <f t="shared" si="194"/>
        <v>Low Risk</v>
      </c>
      <c r="R467" s="44" t="str">
        <f t="shared" si="195"/>
        <v>High Risk</v>
      </c>
      <c r="S467" s="45" t="str">
        <f t="shared" si="196"/>
        <v>Basic Level of Service</v>
      </c>
      <c r="T467" s="62" t="str">
        <f t="shared" si="193"/>
        <v>High Priority</v>
      </c>
      <c r="U467" s="46">
        <f t="shared" si="197"/>
        <v>5</v>
      </c>
      <c r="V467" s="28" t="str">
        <f t="shared" si="198"/>
        <v>Major Repairs or Replace System</v>
      </c>
      <c r="W467" s="47" t="str">
        <f t="shared" si="199"/>
        <v/>
      </c>
      <c r="X467" s="27" t="str">
        <f t="shared" si="200"/>
        <v>Further Technical Diagnostic Needed</v>
      </c>
      <c r="Y467" s="48">
        <f t="shared" si="201"/>
        <v>30</v>
      </c>
      <c r="Z467" s="48" t="str">
        <f t="shared" si="202"/>
        <v xml:space="preserve"> </v>
      </c>
      <c r="AA467" s="48" t="str">
        <f t="shared" si="203"/>
        <v xml:space="preserve"> </v>
      </c>
      <c r="AB467" s="48" t="str">
        <f t="shared" si="204"/>
        <v xml:space="preserve"> </v>
      </c>
      <c r="AC467" s="48" t="str">
        <f t="shared" si="205"/>
        <v xml:space="preserve"> </v>
      </c>
      <c r="AD467" s="48" t="str">
        <f t="shared" si="206"/>
        <v xml:space="preserve"> </v>
      </c>
      <c r="AE467" s="48" t="str">
        <f t="shared" si="207"/>
        <v xml:space="preserve"> </v>
      </c>
      <c r="AF467" s="48" t="str">
        <f t="shared" si="208"/>
        <v xml:space="preserve"> </v>
      </c>
      <c r="AG467" s="49" t="str">
        <f t="shared" si="209"/>
        <v/>
      </c>
      <c r="AH467" s="48">
        <f t="shared" si="210"/>
        <v>20</v>
      </c>
      <c r="AI467" s="50">
        <f>'Details and Calculations'!AE466</f>
        <v>2</v>
      </c>
      <c r="AJ467" s="50" t="str">
        <f>'Details and Calculations'!AM466</f>
        <v xml:space="preserve"> </v>
      </c>
      <c r="AK467" s="50" t="str">
        <f>'Details and Calculations'!AR466</f>
        <v xml:space="preserve"> </v>
      </c>
      <c r="AL467" s="50" t="str">
        <f>'Details and Calculations'!AW466</f>
        <v xml:space="preserve"> </v>
      </c>
      <c r="AM467" s="50" t="str">
        <f>'Details and Calculations'!BA466</f>
        <v xml:space="preserve"> </v>
      </c>
      <c r="AN467" s="50" t="str">
        <f>'Details and Calculations'!BF466</f>
        <v xml:space="preserve"> </v>
      </c>
      <c r="AO467" s="50" t="str">
        <f>'Details and Calculations'!BI466</f>
        <v xml:space="preserve"> </v>
      </c>
      <c r="AP467" s="50" t="str">
        <f>'Details and Calculations'!BM466</f>
        <v xml:space="preserve"> </v>
      </c>
      <c r="AQ467" s="50" t="str">
        <f>'Details and Calculations'!BP466</f>
        <v xml:space="preserve"> </v>
      </c>
      <c r="AR467" s="50">
        <f>'Details and Calculations'!CC466</f>
        <v>3</v>
      </c>
      <c r="AS467" s="50">
        <f>'Details and Calculations'!CJ466</f>
        <v>3</v>
      </c>
      <c r="AT467" s="51">
        <f>'Details and Calculations'!T466</f>
        <v>1</v>
      </c>
      <c r="AU467" s="51">
        <f>'Details and Calculations'!Z466</f>
        <v>1</v>
      </c>
      <c r="AV467" s="51">
        <f>'Details and Calculations'!S466</f>
        <v>0</v>
      </c>
      <c r="AW467" s="51">
        <f>'Details and Calculations'!AI466</f>
        <v>1</v>
      </c>
      <c r="AX467" s="51">
        <f>'Details and Calculations'!BY466</f>
        <v>1</v>
      </c>
      <c r="AY467" s="51">
        <f>'Details and Calculations'!CG466</f>
        <v>1</v>
      </c>
      <c r="AZ467" s="51">
        <f>'Details and Calculations'!CI466</f>
        <v>0</v>
      </c>
      <c r="BA467" s="51">
        <f t="shared" si="211"/>
        <v>0</v>
      </c>
      <c r="BB467" s="52">
        <f>'Details and Calculations'!Y466</f>
        <v>1</v>
      </c>
      <c r="BC467" s="52">
        <f>'Details and Calculations'!AC466</f>
        <v>1</v>
      </c>
      <c r="BD467" s="52" t="str">
        <f>'Details and Calculations'!AK466</f>
        <v xml:space="preserve"> </v>
      </c>
      <c r="BE467" s="52" t="str">
        <f>'Details and Calculations'!AN466</f>
        <v xml:space="preserve"> </v>
      </c>
      <c r="BF467" s="52" t="str">
        <f>'Details and Calculations'!AP466</f>
        <v xml:space="preserve"> </v>
      </c>
      <c r="BG467" s="52" t="str">
        <f>'Details and Calculations'!AT466</f>
        <v xml:space="preserve"> </v>
      </c>
      <c r="BH467" s="52" t="str">
        <f>'Details and Calculations'!AY466</f>
        <v xml:space="preserve"> </v>
      </c>
      <c r="BI467" s="52" t="str">
        <f>'Details and Calculations'!BB466</f>
        <v xml:space="preserve"> </v>
      </c>
      <c r="BJ467" s="52" t="str">
        <f>'Details and Calculations'!BD466</f>
        <v xml:space="preserve"> </v>
      </c>
      <c r="BK467" s="52">
        <f>'Details and Calculations'!CA466</f>
        <v>2</v>
      </c>
      <c r="BL467" s="43">
        <f>'Details and Calculations'!AA466</f>
        <v>1</v>
      </c>
      <c r="BM467" s="43" t="str">
        <f>'Details and Calculations'!AB466</f>
        <v>"Springbox" --Intake Structure At A Spring</v>
      </c>
      <c r="BN467" s="43">
        <f>'Details and Calculations'!AD466</f>
        <v>2017</v>
      </c>
      <c r="BO467" s="43">
        <f>'Details and Calculations'!AJ466</f>
        <v>0</v>
      </c>
      <c r="BP467" s="43" t="str">
        <f>'Details and Calculations'!AL466</f>
        <v xml:space="preserve"> </v>
      </c>
      <c r="BQ467" s="43">
        <f>'Details and Calculations'!AO466</f>
        <v>0</v>
      </c>
      <c r="BR467" s="43" t="str">
        <f>'Details and Calculations'!AQ466</f>
        <v xml:space="preserve"> </v>
      </c>
      <c r="BS467" s="43">
        <f>'Details and Calculations'!AS466</f>
        <v>0</v>
      </c>
      <c r="BT467" s="43" t="str">
        <f>'Details and Calculations'!AV466</f>
        <v xml:space="preserve"> </v>
      </c>
      <c r="BU467" s="43">
        <f>'Details and Calculations'!AX466</f>
        <v>0</v>
      </c>
      <c r="BV467" s="43" t="str">
        <f>'Details and Calculations'!AZ466</f>
        <v xml:space="preserve"> </v>
      </c>
      <c r="BW467" s="43">
        <f>'Details and Calculations'!BC466</f>
        <v>0</v>
      </c>
      <c r="BX467" s="43" t="str">
        <f>'Details and Calculations'!BE466</f>
        <v xml:space="preserve"> </v>
      </c>
      <c r="BY467" s="43" t="str">
        <f>'Details and Calculations'!BG466</f>
        <v xml:space="preserve"> </v>
      </c>
      <c r="BZ467" s="43" t="str">
        <f>'Details and Calculations'!BH466</f>
        <v xml:space="preserve"> </v>
      </c>
      <c r="CA467" s="43">
        <f>'Details and Calculations'!BJ466</f>
        <v>0</v>
      </c>
      <c r="CB467" s="43" t="str">
        <f>'Details and Calculations'!BK466</f>
        <v/>
      </c>
      <c r="CC467" s="43" t="str">
        <f>'Details and Calculations'!BL466</f>
        <v xml:space="preserve"> </v>
      </c>
      <c r="CD467" s="43" t="str">
        <f>'Details and Calculations'!BN466</f>
        <v xml:space="preserve"> </v>
      </c>
      <c r="CE467" s="43" t="str">
        <f>'Details and Calculations'!BO466</f>
        <v xml:space="preserve"> </v>
      </c>
      <c r="CF467" s="43">
        <f>'Details and Calculations'!BZ466</f>
        <v>1</v>
      </c>
      <c r="CG467" s="43">
        <f>'Details and Calculations'!CB466</f>
        <v>2017</v>
      </c>
      <c r="CH467" s="31"/>
      <c r="CI467" s="53"/>
    </row>
    <row r="468" spans="1:87" x14ac:dyDescent="0.3">
      <c r="A468" s="43">
        <f>'Details and Calculations'!A467</f>
        <v>2017</v>
      </c>
      <c r="B468" s="43" t="str">
        <f>'Details and Calculations'!C467</f>
        <v>Rwanda</v>
      </c>
      <c r="C468" s="43" t="str">
        <f>'Details and Calculations'!D467</f>
        <v>Rulindo</v>
      </c>
      <c r="D468" s="43" t="str">
        <f>'Details and Calculations'!E467</f>
        <v>Kisaro</v>
      </c>
      <c r="E468" s="43" t="str">
        <f>'Details and Calculations'!F467</f>
        <v>Sayo</v>
      </c>
      <c r="F468" s="43" t="str">
        <f>'Details and Calculations'!G467</f>
        <v>Rugarama</v>
      </c>
      <c r="G468" s="43" t="str">
        <f>'Details and Calculations'!H467</f>
        <v/>
      </c>
      <c r="H468" s="43" t="str">
        <f>'Details and Calculations'!I467</f>
        <v/>
      </c>
      <c r="I468" s="43" t="str">
        <f>'Details and Calculations'!J467</f>
        <v>Kiruruma</v>
      </c>
      <c r="J468" s="43">
        <f>'Details and Calculations'!K467</f>
        <v>109</v>
      </c>
      <c r="K468" s="43">
        <f>'Details and Calculations'!O467</f>
        <v>101</v>
      </c>
      <c r="L468" s="43">
        <f>'Details and Calculations'!P468</f>
        <v>15</v>
      </c>
      <c r="M468" s="43" t="str">
        <f>'Details and Calculations'!U467</f>
        <v>Piped Network With Pump</v>
      </c>
      <c r="N468" s="43">
        <f>'Details and Calculations'!V467</f>
        <v>2014</v>
      </c>
      <c r="O468" s="43" t="str">
        <f>'Details and Calculations'!W467</f>
        <v>Governement (District, Wasac) And Water For People</v>
      </c>
      <c r="P468" s="43" t="str">
        <f>'Details and Calculations'!X467</f>
        <v>Groundwater (Well, Etc.)</v>
      </c>
      <c r="Q468" s="44" t="str">
        <f t="shared" si="194"/>
        <v>Low Risk</v>
      </c>
      <c r="R468" s="44" t="str">
        <f t="shared" si="195"/>
        <v>High Risk</v>
      </c>
      <c r="S468" s="45" t="str">
        <f t="shared" si="196"/>
        <v>Intermediate Level of Service</v>
      </c>
      <c r="T468" s="62" t="str">
        <f t="shared" si="193"/>
        <v>High Priority</v>
      </c>
      <c r="U468" s="46">
        <f t="shared" si="197"/>
        <v>6</v>
      </c>
      <c r="V468" s="28" t="str">
        <f t="shared" si="198"/>
        <v>Major Repairs or Replace System</v>
      </c>
      <c r="W468" s="47" t="str">
        <f t="shared" si="199"/>
        <v/>
      </c>
      <c r="X468" s="27" t="str">
        <f t="shared" si="200"/>
        <v>Further Technical Diagnostic Needed</v>
      </c>
      <c r="Y468" s="48">
        <f t="shared" si="201"/>
        <v>27</v>
      </c>
      <c r="Z468" s="48">
        <f t="shared" si="202"/>
        <v>17</v>
      </c>
      <c r="AA468" s="48">
        <f t="shared" si="203"/>
        <v>27</v>
      </c>
      <c r="AB468" s="48">
        <f t="shared" si="204"/>
        <v>17</v>
      </c>
      <c r="AC468" s="48">
        <f t="shared" si="205"/>
        <v>27</v>
      </c>
      <c r="AD468" s="48">
        <f t="shared" si="206"/>
        <v>4</v>
      </c>
      <c r="AE468" s="48">
        <f t="shared" si="207"/>
        <v>17</v>
      </c>
      <c r="AF468" s="48" t="str">
        <f t="shared" si="208"/>
        <v xml:space="preserve"> </v>
      </c>
      <c r="AG468" s="49" t="str">
        <f t="shared" si="209"/>
        <v/>
      </c>
      <c r="AH468" s="48">
        <f t="shared" si="210"/>
        <v>17</v>
      </c>
      <c r="AI468" s="50">
        <f>'Details and Calculations'!AE467</f>
        <v>1</v>
      </c>
      <c r="AJ468" s="50">
        <f>'Details and Calculations'!AM467</f>
        <v>1</v>
      </c>
      <c r="AK468" s="50">
        <f>'Details and Calculations'!AR467</f>
        <v>1</v>
      </c>
      <c r="AL468" s="50">
        <f>'Details and Calculations'!AW467</f>
        <v>1</v>
      </c>
      <c r="AM468" s="50">
        <f>'Details and Calculations'!BA467</f>
        <v>1</v>
      </c>
      <c r="AN468" s="50">
        <f>'Details and Calculations'!BF467</f>
        <v>1</v>
      </c>
      <c r="AO468" s="50">
        <f>'Details and Calculations'!BI467</f>
        <v>1</v>
      </c>
      <c r="AP468" s="50" t="str">
        <f>'Details and Calculations'!BM467</f>
        <v xml:space="preserve"> </v>
      </c>
      <c r="AQ468" s="50" t="str">
        <f>'Details and Calculations'!BP467</f>
        <v xml:space="preserve"> </v>
      </c>
      <c r="AR468" s="50">
        <f>'Details and Calculations'!CC467</f>
        <v>3</v>
      </c>
      <c r="AS468" s="50">
        <f>'Details and Calculations'!CJ467</f>
        <v>2</v>
      </c>
      <c r="AT468" s="51">
        <f>'Details and Calculations'!T467</f>
        <v>1</v>
      </c>
      <c r="AU468" s="51">
        <f>'Details and Calculations'!Z467</f>
        <v>1</v>
      </c>
      <c r="AV468" s="51">
        <f>'Details and Calculations'!S467</f>
        <v>0</v>
      </c>
      <c r="AW468" s="51">
        <f>'Details and Calculations'!AI467</f>
        <v>1</v>
      </c>
      <c r="AX468" s="51">
        <f>'Details and Calculations'!BY467</f>
        <v>1</v>
      </c>
      <c r="AY468" s="51">
        <f>'Details and Calculations'!CG467</f>
        <v>1</v>
      </c>
      <c r="AZ468" s="51">
        <f>'Details and Calculations'!CI467</f>
        <v>1</v>
      </c>
      <c r="BA468" s="51">
        <f t="shared" si="211"/>
        <v>0</v>
      </c>
      <c r="BB468" s="52">
        <f>'Details and Calculations'!Y467</f>
        <v>1</v>
      </c>
      <c r="BC468" s="52">
        <f>'Details and Calculations'!AC467</f>
        <v>1</v>
      </c>
      <c r="BD468" s="52">
        <f>'Details and Calculations'!AK467</f>
        <v>3</v>
      </c>
      <c r="BE468" s="52">
        <f>'Details and Calculations'!AN467</f>
        <v>9000</v>
      </c>
      <c r="BF468" s="52">
        <f>'Details and Calculations'!AP467</f>
        <v>15</v>
      </c>
      <c r="BG468" s="52">
        <f>'Details and Calculations'!AT467</f>
        <v>5</v>
      </c>
      <c r="BH468" s="52">
        <f>'Details and Calculations'!AY467</f>
        <v>3</v>
      </c>
      <c r="BI468" s="52">
        <f>'Details and Calculations'!BB467</f>
        <v>4000</v>
      </c>
      <c r="BJ468" s="52">
        <f>'Details and Calculations'!BD467</f>
        <v>2</v>
      </c>
      <c r="BK468" s="52">
        <f>'Details and Calculations'!CA467</f>
        <v>2</v>
      </c>
      <c r="BL468" s="43">
        <f>'Details and Calculations'!AA467</f>
        <v>1</v>
      </c>
      <c r="BM468" s="43" t="str">
        <f>'Details and Calculations'!AB467</f>
        <v>"Springbox" --Intake Structure At A Spring</v>
      </c>
      <c r="BN468" s="43">
        <f>'Details and Calculations'!AD467</f>
        <v>2014</v>
      </c>
      <c r="BO468" s="43">
        <f>'Details and Calculations'!AJ467</f>
        <v>1</v>
      </c>
      <c r="BP468" s="43">
        <f>'Details and Calculations'!AL467</f>
        <v>2014</v>
      </c>
      <c r="BQ468" s="43">
        <f>'Details and Calculations'!AO467</f>
        <v>1</v>
      </c>
      <c r="BR468" s="43">
        <f>'Details and Calculations'!AQ467</f>
        <v>2014</v>
      </c>
      <c r="BS468" s="43">
        <f>'Details and Calculations'!AS467</f>
        <v>1</v>
      </c>
      <c r="BT468" s="43">
        <f>'Details and Calculations'!AV467</f>
        <v>2014</v>
      </c>
      <c r="BU468" s="43">
        <f>'Details and Calculations'!AX467</f>
        <v>1</v>
      </c>
      <c r="BV468" s="43">
        <f>'Details and Calculations'!AZ467</f>
        <v>2014</v>
      </c>
      <c r="BW468" s="43">
        <f>'Details and Calculations'!BC467</f>
        <v>1</v>
      </c>
      <c r="BX468" s="43">
        <f>'Details and Calculations'!BE467</f>
        <v>2014</v>
      </c>
      <c r="BY468" s="43">
        <f>'Details and Calculations'!BG467</f>
        <v>1</v>
      </c>
      <c r="BZ468" s="43">
        <f>'Details and Calculations'!BH467</f>
        <v>2014</v>
      </c>
      <c r="CA468" s="43">
        <f>'Details and Calculations'!BJ467</f>
        <v>0</v>
      </c>
      <c r="CB468" s="43" t="str">
        <f>'Details and Calculations'!BK467</f>
        <v/>
      </c>
      <c r="CC468" s="43" t="str">
        <f>'Details and Calculations'!BL467</f>
        <v xml:space="preserve"> </v>
      </c>
      <c r="CD468" s="43" t="str">
        <f>'Details and Calculations'!BN467</f>
        <v xml:space="preserve"> </v>
      </c>
      <c r="CE468" s="43" t="str">
        <f>'Details and Calculations'!BO467</f>
        <v xml:space="preserve"> </v>
      </c>
      <c r="CF468" s="43">
        <f>'Details and Calculations'!BZ467</f>
        <v>1</v>
      </c>
      <c r="CG468" s="43">
        <f>'Details and Calculations'!CB467</f>
        <v>2014</v>
      </c>
      <c r="CH468" s="31"/>
      <c r="CI468" s="53"/>
    </row>
    <row r="469" spans="1:87" x14ac:dyDescent="0.3">
      <c r="A469" s="43">
        <f>'Details and Calculations'!A468</f>
        <v>2017</v>
      </c>
      <c r="B469" s="43" t="str">
        <f>'Details and Calculations'!C468</f>
        <v>Rwanda</v>
      </c>
      <c r="C469" s="43" t="str">
        <f>'Details and Calculations'!D468</f>
        <v>Rulindo</v>
      </c>
      <c r="D469" s="43" t="str">
        <f>'Details and Calculations'!E468</f>
        <v>Buyoga</v>
      </c>
      <c r="E469" s="43" t="str">
        <f>'Details and Calculations'!F468</f>
        <v>Butare</v>
      </c>
      <c r="F469" s="43" t="str">
        <f>'Details and Calculations'!G468</f>
        <v>Giko</v>
      </c>
      <c r="G469" s="43" t="str">
        <f>'Details and Calculations'!H468</f>
        <v/>
      </c>
      <c r="H469" s="43" t="str">
        <f>'Details and Calculations'!I468</f>
        <v/>
      </c>
      <c r="I469" s="43" t="str">
        <f>'Details and Calculations'!J468</f>
        <v>Kiduha-muyanza</v>
      </c>
      <c r="J469" s="43">
        <f>'Details and Calculations'!K468</f>
        <v>115</v>
      </c>
      <c r="K469" s="43">
        <f>'Details and Calculations'!O468</f>
        <v>100</v>
      </c>
      <c r="L469" s="43">
        <f>'Details and Calculations'!P469</f>
        <v>12</v>
      </c>
      <c r="M469" s="43" t="str">
        <f>'Details and Calculations'!U468</f>
        <v>Piped Network -- Gravity Only</v>
      </c>
      <c r="N469" s="43">
        <f>'Details and Calculations'!V468</f>
        <v>2007</v>
      </c>
      <c r="O469" s="43" t="str">
        <f>'Details and Calculations'!W468</f>
        <v>Italians(Lake Angels)</v>
      </c>
      <c r="P469" s="43" t="str">
        <f>'Details and Calculations'!X468</f>
        <v>Spring</v>
      </c>
      <c r="Q469" s="44" t="str">
        <f t="shared" si="194"/>
        <v>Low Risk</v>
      </c>
      <c r="R469" s="44" t="str">
        <f t="shared" si="195"/>
        <v>Low Risk</v>
      </c>
      <c r="S469" s="45" t="str">
        <f t="shared" si="196"/>
        <v>Intermediate Level of Service</v>
      </c>
      <c r="T469" s="62" t="str">
        <f t="shared" si="193"/>
        <v>Low Priority</v>
      </c>
      <c r="U469" s="46">
        <f t="shared" si="197"/>
        <v>7</v>
      </c>
      <c r="V469" s="28" t="str">
        <f t="shared" si="198"/>
        <v>Repair or Replace Components</v>
      </c>
      <c r="W469" s="47" t="str">
        <f t="shared" si="199"/>
        <v xml:space="preserve">Storage Tank, Distribution  Line, </v>
      </c>
      <c r="X469" s="27" t="str">
        <f t="shared" si="200"/>
        <v>Create Plan To Repair or Replace Components</v>
      </c>
      <c r="Y469" s="48">
        <f t="shared" si="201"/>
        <v>27</v>
      </c>
      <c r="Z469" s="48">
        <f t="shared" si="202"/>
        <v>17</v>
      </c>
      <c r="AA469" s="48">
        <f t="shared" si="203"/>
        <v>20</v>
      </c>
      <c r="AB469" s="48" t="str">
        <f t="shared" si="204"/>
        <v xml:space="preserve"> </v>
      </c>
      <c r="AC469" s="48">
        <f t="shared" si="205"/>
        <v>20</v>
      </c>
      <c r="AD469" s="48" t="str">
        <f t="shared" si="206"/>
        <v xml:space="preserve"> </v>
      </c>
      <c r="AE469" s="48" t="str">
        <f t="shared" si="207"/>
        <v xml:space="preserve"> </v>
      </c>
      <c r="AF469" s="48" t="str">
        <f t="shared" si="208"/>
        <v xml:space="preserve"> </v>
      </c>
      <c r="AG469" s="49" t="str">
        <f t="shared" si="209"/>
        <v/>
      </c>
      <c r="AH469" s="48">
        <f t="shared" si="210"/>
        <v>17</v>
      </c>
      <c r="AI469" s="50">
        <f>'Details and Calculations'!AE468</f>
        <v>1</v>
      </c>
      <c r="AJ469" s="50">
        <f>'Details and Calculations'!AM468</f>
        <v>1</v>
      </c>
      <c r="AK469" s="50">
        <f>'Details and Calculations'!AR468</f>
        <v>2</v>
      </c>
      <c r="AL469" s="50" t="str">
        <f>'Details and Calculations'!AW468</f>
        <v xml:space="preserve"> </v>
      </c>
      <c r="AM469" s="50">
        <f>'Details and Calculations'!BA468</f>
        <v>2</v>
      </c>
      <c r="AN469" s="50" t="str">
        <f>'Details and Calculations'!BF468</f>
        <v xml:space="preserve"> </v>
      </c>
      <c r="AO469" s="50" t="str">
        <f>'Details and Calculations'!BI468</f>
        <v xml:space="preserve"> </v>
      </c>
      <c r="AP469" s="50" t="str">
        <f>'Details and Calculations'!BM468</f>
        <v xml:space="preserve"> </v>
      </c>
      <c r="AQ469" s="50" t="str">
        <f>'Details and Calculations'!BP468</f>
        <v xml:space="preserve"> </v>
      </c>
      <c r="AR469" s="50">
        <f>'Details and Calculations'!CC468</f>
        <v>1</v>
      </c>
      <c r="AS469" s="50">
        <f>'Details and Calculations'!CJ468</f>
        <v>1</v>
      </c>
      <c r="AT469" s="51">
        <f>'Details and Calculations'!T468</f>
        <v>1</v>
      </c>
      <c r="AU469" s="51">
        <f>'Details and Calculations'!Z468</f>
        <v>0</v>
      </c>
      <c r="AV469" s="51">
        <f>'Details and Calculations'!S468</f>
        <v>1</v>
      </c>
      <c r="AW469" s="51">
        <f>'Details and Calculations'!AI468</f>
        <v>1</v>
      </c>
      <c r="AX469" s="51">
        <f>'Details and Calculations'!BY468</f>
        <v>1</v>
      </c>
      <c r="AY469" s="51">
        <f>'Details and Calculations'!CG468</f>
        <v>1</v>
      </c>
      <c r="AZ469" s="51">
        <f>'Details and Calculations'!CI468</f>
        <v>1</v>
      </c>
      <c r="BA469" s="51">
        <f t="shared" si="211"/>
        <v>1</v>
      </c>
      <c r="BB469" s="52">
        <f>'Details and Calculations'!Y468</f>
        <v>1</v>
      </c>
      <c r="BC469" s="52">
        <f>'Details and Calculations'!AC468</f>
        <v>1</v>
      </c>
      <c r="BD469" s="52">
        <f>'Details and Calculations'!AK468</f>
        <v>1</v>
      </c>
      <c r="BE469" s="52">
        <f>'Details and Calculations'!AN468</f>
        <v>2200</v>
      </c>
      <c r="BF469" s="52">
        <f>'Details and Calculations'!AP468</f>
        <v>3</v>
      </c>
      <c r="BG469" s="52" t="str">
        <f>'Details and Calculations'!AT468</f>
        <v xml:space="preserve"> </v>
      </c>
      <c r="BH469" s="52">
        <f>'Details and Calculations'!AY468</f>
        <v>1</v>
      </c>
      <c r="BI469" s="52">
        <f>'Details and Calculations'!BB468</f>
        <v>1000</v>
      </c>
      <c r="BJ469" s="52" t="str">
        <f>'Details and Calculations'!BD468</f>
        <v xml:space="preserve"> </v>
      </c>
      <c r="BK469" s="52">
        <f>'Details and Calculations'!CA468</f>
        <v>1</v>
      </c>
      <c r="BL469" s="43">
        <f>'Details and Calculations'!AA468</f>
        <v>1</v>
      </c>
      <c r="BM469" s="43" t="str">
        <f>'Details and Calculations'!AB468</f>
        <v>"Springbox" --Intake Structure At A Spring</v>
      </c>
      <c r="BN469" s="43">
        <f>'Details and Calculations'!AD468</f>
        <v>2014</v>
      </c>
      <c r="BO469" s="43">
        <f>'Details and Calculations'!AJ468</f>
        <v>1</v>
      </c>
      <c r="BP469" s="43">
        <f>'Details and Calculations'!AL468</f>
        <v>2014</v>
      </c>
      <c r="BQ469" s="43">
        <f>'Details and Calculations'!AO468</f>
        <v>1</v>
      </c>
      <c r="BR469" s="43">
        <f>'Details and Calculations'!AQ468</f>
        <v>2007</v>
      </c>
      <c r="BS469" s="43">
        <f>'Details and Calculations'!AS468</f>
        <v>0</v>
      </c>
      <c r="BT469" s="43" t="str">
        <f>'Details and Calculations'!AV468</f>
        <v xml:space="preserve"> </v>
      </c>
      <c r="BU469" s="43">
        <f>'Details and Calculations'!AX468</f>
        <v>1</v>
      </c>
      <c r="BV469" s="43">
        <f>'Details and Calculations'!AZ468</f>
        <v>2007</v>
      </c>
      <c r="BW469" s="43">
        <f>'Details and Calculations'!BC468</f>
        <v>0</v>
      </c>
      <c r="BX469" s="43" t="str">
        <f>'Details and Calculations'!BE468</f>
        <v xml:space="preserve"> </v>
      </c>
      <c r="BY469" s="43" t="str">
        <f>'Details and Calculations'!BG468</f>
        <v xml:space="preserve"> </v>
      </c>
      <c r="BZ469" s="43" t="str">
        <f>'Details and Calculations'!BH468</f>
        <v xml:space="preserve"> </v>
      </c>
      <c r="CA469" s="43">
        <f>'Details and Calculations'!BJ468</f>
        <v>0</v>
      </c>
      <c r="CB469" s="43" t="str">
        <f>'Details and Calculations'!BK468</f>
        <v/>
      </c>
      <c r="CC469" s="43" t="str">
        <f>'Details and Calculations'!BL468</f>
        <v xml:space="preserve"> </v>
      </c>
      <c r="CD469" s="43" t="str">
        <f>'Details and Calculations'!BN468</f>
        <v xml:space="preserve"> </v>
      </c>
      <c r="CE469" s="43" t="str">
        <f>'Details and Calculations'!BO468</f>
        <v xml:space="preserve"> </v>
      </c>
      <c r="CF469" s="43">
        <f>'Details and Calculations'!BZ468</f>
        <v>1</v>
      </c>
      <c r="CG469" s="43">
        <f>'Details and Calculations'!CB468</f>
        <v>2014</v>
      </c>
      <c r="CH469" s="31"/>
      <c r="CI469" s="53"/>
    </row>
    <row r="470" spans="1:87" x14ac:dyDescent="0.3">
      <c r="A470" s="43">
        <f>'Details and Calculations'!A469</f>
        <v>2017</v>
      </c>
      <c r="B470" s="43" t="str">
        <f>'Details and Calculations'!C469</f>
        <v>Rwanda</v>
      </c>
      <c r="C470" s="43" t="str">
        <f>'Details and Calculations'!D469</f>
        <v>Rulindo</v>
      </c>
      <c r="D470" s="43" t="str">
        <f>'Details and Calculations'!E469</f>
        <v>Kisaro</v>
      </c>
      <c r="E470" s="43" t="str">
        <f>'Details and Calculations'!F469</f>
        <v>Kamushenyi</v>
      </c>
      <c r="F470" s="43" t="str">
        <f>'Details and Calculations'!G469</f>
        <v>Kabeza</v>
      </c>
      <c r="G470" s="43" t="str">
        <f>'Details and Calculations'!H469</f>
        <v/>
      </c>
      <c r="H470" s="43" t="str">
        <f>'Details and Calculations'!I469</f>
        <v/>
      </c>
      <c r="I470" s="43" t="str">
        <f>'Details and Calculations'!J469</f>
        <v>gahama</v>
      </c>
      <c r="J470" s="43">
        <f>'Details and Calculations'!K469</f>
        <v>92</v>
      </c>
      <c r="K470" s="43">
        <f>'Details and Calculations'!O469</f>
        <v>80</v>
      </c>
      <c r="L470" s="43">
        <f>'Details and Calculations'!P470</f>
        <v>33</v>
      </c>
      <c r="M470" s="43" t="str">
        <f>'Details and Calculations'!U469</f>
        <v>Piped Network With Pump</v>
      </c>
      <c r="N470" s="43">
        <f>'Details and Calculations'!V469</f>
        <v>2012</v>
      </c>
      <c r="O470" s="43" t="str">
        <f>'Details and Calculations'!W469</f>
        <v>Gouverment</v>
      </c>
      <c r="P470" s="43" t="str">
        <f>'Details and Calculations'!X469</f>
        <v>Spring</v>
      </c>
      <c r="Q470" s="44" t="str">
        <f t="shared" si="194"/>
        <v>Low Risk</v>
      </c>
      <c r="R470" s="44" t="str">
        <f t="shared" si="195"/>
        <v>Low Risk</v>
      </c>
      <c r="S470" s="45" t="str">
        <f t="shared" si="196"/>
        <v>Intermediate Level of Service</v>
      </c>
      <c r="T470" s="62" t="str">
        <f t="shared" si="193"/>
        <v>Low Priority</v>
      </c>
      <c r="U470" s="46">
        <f t="shared" si="197"/>
        <v>7</v>
      </c>
      <c r="V470" s="28" t="str">
        <f t="shared" si="198"/>
        <v>Repair or Replace Components</v>
      </c>
      <c r="W470" s="47" t="str">
        <f t="shared" si="199"/>
        <v>Kiosk/Tap Stand</v>
      </c>
      <c r="X470" s="27" t="str">
        <f t="shared" si="200"/>
        <v>Create Plan To Repair or Replace Components</v>
      </c>
      <c r="Y470" s="48">
        <f t="shared" si="201"/>
        <v>25</v>
      </c>
      <c r="Z470" s="48">
        <f t="shared" si="202"/>
        <v>15</v>
      </c>
      <c r="AA470" s="48">
        <f t="shared" si="203"/>
        <v>25</v>
      </c>
      <c r="AB470" s="48">
        <f t="shared" si="204"/>
        <v>15</v>
      </c>
      <c r="AC470" s="48">
        <f t="shared" si="205"/>
        <v>25</v>
      </c>
      <c r="AD470" s="48">
        <f t="shared" si="206"/>
        <v>2</v>
      </c>
      <c r="AE470" s="48">
        <f t="shared" si="207"/>
        <v>15</v>
      </c>
      <c r="AF470" s="48" t="str">
        <f t="shared" si="208"/>
        <v xml:space="preserve"> </v>
      </c>
      <c r="AG470" s="49" t="str">
        <f t="shared" si="209"/>
        <v/>
      </c>
      <c r="AH470" s="48">
        <f t="shared" si="210"/>
        <v>15</v>
      </c>
      <c r="AI470" s="50">
        <f>'Details and Calculations'!AE469</f>
        <v>1</v>
      </c>
      <c r="AJ470" s="50">
        <f>'Details and Calculations'!AM469</f>
        <v>1</v>
      </c>
      <c r="AK470" s="50">
        <f>'Details and Calculations'!AR469</f>
        <v>1</v>
      </c>
      <c r="AL470" s="50">
        <f>'Details and Calculations'!AW469</f>
        <v>1</v>
      </c>
      <c r="AM470" s="50">
        <f>'Details and Calculations'!BA469</f>
        <v>1</v>
      </c>
      <c r="AN470" s="50">
        <f>'Details and Calculations'!BF469</f>
        <v>1</v>
      </c>
      <c r="AO470" s="50">
        <f>'Details and Calculations'!BI469</f>
        <v>1</v>
      </c>
      <c r="AP470" s="50" t="str">
        <f>'Details and Calculations'!BM469</f>
        <v xml:space="preserve"> </v>
      </c>
      <c r="AQ470" s="50" t="str">
        <f>'Details and Calculations'!BP469</f>
        <v xml:space="preserve"> </v>
      </c>
      <c r="AR470" s="50">
        <f>'Details and Calculations'!CC469</f>
        <v>2</v>
      </c>
      <c r="AS470" s="50">
        <f>'Details and Calculations'!CJ469</f>
        <v>1</v>
      </c>
      <c r="AT470" s="51">
        <f>'Details and Calculations'!T469</f>
        <v>1</v>
      </c>
      <c r="AU470" s="51">
        <f>'Details and Calculations'!Z469</f>
        <v>1</v>
      </c>
      <c r="AV470" s="51">
        <f>'Details and Calculations'!S469</f>
        <v>0</v>
      </c>
      <c r="AW470" s="51">
        <f>'Details and Calculations'!AI469</f>
        <v>1</v>
      </c>
      <c r="AX470" s="51">
        <f>'Details and Calculations'!BY469</f>
        <v>1</v>
      </c>
      <c r="AY470" s="51">
        <f>'Details and Calculations'!CG469</f>
        <v>1</v>
      </c>
      <c r="AZ470" s="51">
        <f>'Details and Calculations'!CI469</f>
        <v>1</v>
      </c>
      <c r="BA470" s="51">
        <f t="shared" si="211"/>
        <v>1</v>
      </c>
      <c r="BB470" s="52">
        <f>'Details and Calculations'!Y469</f>
        <v>1</v>
      </c>
      <c r="BC470" s="52">
        <f>'Details and Calculations'!AC469</f>
        <v>2</v>
      </c>
      <c r="BD470" s="52">
        <f>'Details and Calculations'!AK469</f>
        <v>2</v>
      </c>
      <c r="BE470" s="52">
        <f>'Details and Calculations'!AN469</f>
        <v>30000</v>
      </c>
      <c r="BF470" s="52">
        <f>'Details and Calculations'!AP469</f>
        <v>7</v>
      </c>
      <c r="BG470" s="52">
        <f>'Details and Calculations'!AT469</f>
        <v>14</v>
      </c>
      <c r="BH470" s="52">
        <f>'Details and Calculations'!AY469</f>
        <v>2</v>
      </c>
      <c r="BI470" s="52">
        <f>'Details and Calculations'!BB469</f>
        <v>30000</v>
      </c>
      <c r="BJ470" s="52">
        <f>'Details and Calculations'!BD469</f>
        <v>2</v>
      </c>
      <c r="BK470" s="52">
        <f>'Details and Calculations'!CA469</f>
        <v>1</v>
      </c>
      <c r="BL470" s="43">
        <f>'Details and Calculations'!AA469</f>
        <v>1</v>
      </c>
      <c r="BM470" s="43" t="str">
        <f>'Details and Calculations'!AB469</f>
        <v>"Springbox" --Intake Structure At A Spring</v>
      </c>
      <c r="BN470" s="43">
        <f>'Details and Calculations'!AD469</f>
        <v>2012</v>
      </c>
      <c r="BO470" s="43">
        <f>'Details and Calculations'!AJ469</f>
        <v>1</v>
      </c>
      <c r="BP470" s="43">
        <f>'Details and Calculations'!AL469</f>
        <v>2012</v>
      </c>
      <c r="BQ470" s="43">
        <f>'Details and Calculations'!AO469</f>
        <v>1</v>
      </c>
      <c r="BR470" s="43">
        <f>'Details and Calculations'!AQ469</f>
        <v>2012</v>
      </c>
      <c r="BS470" s="43">
        <f>'Details and Calculations'!AS469</f>
        <v>1</v>
      </c>
      <c r="BT470" s="43">
        <f>'Details and Calculations'!AV469</f>
        <v>2012</v>
      </c>
      <c r="BU470" s="43">
        <f>'Details and Calculations'!AX469</f>
        <v>1</v>
      </c>
      <c r="BV470" s="43">
        <f>'Details and Calculations'!AZ469</f>
        <v>2012</v>
      </c>
      <c r="BW470" s="43">
        <f>'Details and Calculations'!BC469</f>
        <v>1</v>
      </c>
      <c r="BX470" s="43">
        <f>'Details and Calculations'!BE469</f>
        <v>2012</v>
      </c>
      <c r="BY470" s="43">
        <f>'Details and Calculations'!BG469</f>
        <v>1</v>
      </c>
      <c r="BZ470" s="43">
        <f>'Details and Calculations'!BH469</f>
        <v>2012</v>
      </c>
      <c r="CA470" s="43">
        <f>'Details and Calculations'!BJ469</f>
        <v>0</v>
      </c>
      <c r="CB470" s="43" t="str">
        <f>'Details and Calculations'!BK469</f>
        <v/>
      </c>
      <c r="CC470" s="43" t="str">
        <f>'Details and Calculations'!BL469</f>
        <v xml:space="preserve"> </v>
      </c>
      <c r="CD470" s="43" t="str">
        <f>'Details and Calculations'!BN469</f>
        <v xml:space="preserve"> </v>
      </c>
      <c r="CE470" s="43" t="str">
        <f>'Details and Calculations'!BO469</f>
        <v xml:space="preserve"> </v>
      </c>
      <c r="CF470" s="43">
        <f>'Details and Calculations'!BZ469</f>
        <v>1</v>
      </c>
      <c r="CG470" s="43">
        <f>'Details and Calculations'!CB469</f>
        <v>2012</v>
      </c>
      <c r="CH470" s="31"/>
      <c r="CI470" s="53"/>
    </row>
    <row r="471" spans="1:87" x14ac:dyDescent="0.3">
      <c r="A471" s="43">
        <f>'Details and Calculations'!A470</f>
        <v>2017</v>
      </c>
      <c r="B471" s="43" t="str">
        <f>'Details and Calculations'!C470</f>
        <v>Rwanda</v>
      </c>
      <c r="C471" s="43" t="str">
        <f>'Details and Calculations'!D470</f>
        <v>Rulindo</v>
      </c>
      <c r="D471" s="43" t="str">
        <f>'Details and Calculations'!E470</f>
        <v>Base</v>
      </c>
      <c r="E471" s="43" t="str">
        <f>'Details and Calculations'!F470</f>
        <v>Rwamahwa</v>
      </c>
      <c r="F471" s="43" t="str">
        <f>'Details and Calculations'!G470</f>
        <v>Cyondo</v>
      </c>
      <c r="G471" s="43" t="str">
        <f>'Details and Calculations'!H470</f>
        <v/>
      </c>
      <c r="H471" s="43" t="str">
        <f>'Details and Calculations'!I470</f>
        <v/>
      </c>
      <c r="I471" s="43" t="str">
        <f>'Details and Calculations'!J470</f>
        <v>Ruramba</v>
      </c>
      <c r="J471" s="43">
        <f>'Details and Calculations'!K470</f>
        <v>173</v>
      </c>
      <c r="K471" s="43">
        <f>'Details and Calculations'!O470</f>
        <v>140</v>
      </c>
      <c r="L471" s="43">
        <f>'Details and Calculations'!P471</f>
        <v>108</v>
      </c>
      <c r="M471" s="43" t="str">
        <f>'Details and Calculations'!U470</f>
        <v>Piped Network -- Gravity Only</v>
      </c>
      <c r="N471" s="43">
        <f>'Details and Calculations'!V470</f>
        <v>2016</v>
      </c>
      <c r="O471" s="43" t="str">
        <f>'Details and Calculations'!W470</f>
        <v>Governement (District, Wasac) And Water For People</v>
      </c>
      <c r="P471" s="43" t="str">
        <f>'Details and Calculations'!X470</f>
        <v>Spring</v>
      </c>
      <c r="Q471" s="44" t="str">
        <f t="shared" si="194"/>
        <v>Low Risk</v>
      </c>
      <c r="R471" s="44" t="str">
        <f t="shared" si="195"/>
        <v>Low Risk</v>
      </c>
      <c r="S471" s="45" t="str">
        <f t="shared" si="196"/>
        <v>Intermediate Level of Service</v>
      </c>
      <c r="T471" s="62" t="str">
        <f t="shared" si="193"/>
        <v>Low Priority</v>
      </c>
      <c r="U471" s="46">
        <f t="shared" si="197"/>
        <v>6</v>
      </c>
      <c r="V471" s="28" t="str">
        <f t="shared" si="198"/>
        <v>Repair or Replace Components</v>
      </c>
      <c r="W471" s="47" t="str">
        <f t="shared" si="199"/>
        <v>Kiosk/Tap Stand</v>
      </c>
      <c r="X471" s="27" t="str">
        <f t="shared" si="200"/>
        <v>Create Plan To Repair or Replace Components</v>
      </c>
      <c r="Y471" s="48">
        <f t="shared" si="201"/>
        <v>29</v>
      </c>
      <c r="Z471" s="48">
        <f t="shared" si="202"/>
        <v>19</v>
      </c>
      <c r="AA471" s="48">
        <f t="shared" si="203"/>
        <v>29</v>
      </c>
      <c r="AB471" s="48">
        <f t="shared" si="204"/>
        <v>19</v>
      </c>
      <c r="AC471" s="48" t="str">
        <f t="shared" si="205"/>
        <v xml:space="preserve"> </v>
      </c>
      <c r="AD471" s="48" t="str">
        <f t="shared" si="206"/>
        <v xml:space="preserve"> </v>
      </c>
      <c r="AE471" s="48" t="str">
        <f t="shared" si="207"/>
        <v xml:space="preserve"> </v>
      </c>
      <c r="AF471" s="48" t="str">
        <f t="shared" si="208"/>
        <v xml:space="preserve"> </v>
      </c>
      <c r="AG471" s="49" t="str">
        <f t="shared" si="209"/>
        <v/>
      </c>
      <c r="AH471" s="48">
        <f t="shared" si="210"/>
        <v>19</v>
      </c>
      <c r="AI471" s="50">
        <f>'Details and Calculations'!AE470</f>
        <v>1</v>
      </c>
      <c r="AJ471" s="50">
        <f>'Details and Calculations'!AM470</f>
        <v>1</v>
      </c>
      <c r="AK471" s="50">
        <f>'Details and Calculations'!AR470</f>
        <v>1</v>
      </c>
      <c r="AL471" s="50">
        <f>'Details and Calculations'!AW470</f>
        <v>1</v>
      </c>
      <c r="AM471" s="50" t="str">
        <f>'Details and Calculations'!BA470</f>
        <v xml:space="preserve"> </v>
      </c>
      <c r="AN471" s="50" t="str">
        <f>'Details and Calculations'!BF470</f>
        <v xml:space="preserve"> </v>
      </c>
      <c r="AO471" s="50" t="str">
        <f>'Details and Calculations'!BI470</f>
        <v xml:space="preserve"> </v>
      </c>
      <c r="AP471" s="50" t="str">
        <f>'Details and Calculations'!BM470</f>
        <v xml:space="preserve"> </v>
      </c>
      <c r="AQ471" s="50" t="str">
        <f>'Details and Calculations'!BP470</f>
        <v xml:space="preserve"> </v>
      </c>
      <c r="AR471" s="50">
        <f>'Details and Calculations'!CC470</f>
        <v>2</v>
      </c>
      <c r="AS471" s="50">
        <f>'Details and Calculations'!CJ470</f>
        <v>2</v>
      </c>
      <c r="AT471" s="51">
        <f>'Details and Calculations'!T470</f>
        <v>1</v>
      </c>
      <c r="AU471" s="51">
        <f>'Details and Calculations'!Z470</f>
        <v>1</v>
      </c>
      <c r="AV471" s="51">
        <f>'Details and Calculations'!S470</f>
        <v>0</v>
      </c>
      <c r="AW471" s="51">
        <f>'Details and Calculations'!AI470</f>
        <v>1</v>
      </c>
      <c r="AX471" s="51">
        <f>'Details and Calculations'!BY470</f>
        <v>1</v>
      </c>
      <c r="AY471" s="51">
        <f>'Details and Calculations'!CG470</f>
        <v>1</v>
      </c>
      <c r="AZ471" s="51">
        <f>'Details and Calculations'!CI470</f>
        <v>1</v>
      </c>
      <c r="BA471" s="51">
        <f t="shared" si="211"/>
        <v>0</v>
      </c>
      <c r="BB471" s="52">
        <f>'Details and Calculations'!Y470</f>
        <v>1</v>
      </c>
      <c r="BC471" s="52">
        <f>'Details and Calculations'!AC470</f>
        <v>1</v>
      </c>
      <c r="BD471" s="52">
        <f>'Details and Calculations'!AK470</f>
        <v>1</v>
      </c>
      <c r="BE471" s="52">
        <f>'Details and Calculations'!AN470</f>
        <v>4500</v>
      </c>
      <c r="BF471" s="52">
        <f>'Details and Calculations'!AP470</f>
        <v>2</v>
      </c>
      <c r="BG471" s="52">
        <f>'Details and Calculations'!AT470</f>
        <v>2</v>
      </c>
      <c r="BH471" s="52" t="str">
        <f>'Details and Calculations'!AY470</f>
        <v xml:space="preserve"> </v>
      </c>
      <c r="BI471" s="52" t="str">
        <f>'Details and Calculations'!BB470</f>
        <v xml:space="preserve"> </v>
      </c>
      <c r="BJ471" s="52" t="str">
        <f>'Details and Calculations'!BD470</f>
        <v xml:space="preserve"> </v>
      </c>
      <c r="BK471" s="52">
        <f>'Details and Calculations'!CA470</f>
        <v>1</v>
      </c>
      <c r="BL471" s="43">
        <f>'Details and Calculations'!AA470</f>
        <v>1</v>
      </c>
      <c r="BM471" s="43" t="str">
        <f>'Details and Calculations'!AB470</f>
        <v>"Springbox" --Intake Structure At A Spring</v>
      </c>
      <c r="BN471" s="43">
        <f>'Details and Calculations'!AD470</f>
        <v>2016</v>
      </c>
      <c r="BO471" s="43">
        <f>'Details and Calculations'!AJ470</f>
        <v>1</v>
      </c>
      <c r="BP471" s="43">
        <f>'Details and Calculations'!AL470</f>
        <v>2016</v>
      </c>
      <c r="BQ471" s="43">
        <f>'Details and Calculations'!AO470</f>
        <v>1</v>
      </c>
      <c r="BR471" s="43">
        <f>'Details and Calculations'!AQ470</f>
        <v>2016</v>
      </c>
      <c r="BS471" s="43">
        <f>'Details and Calculations'!AS470</f>
        <v>1</v>
      </c>
      <c r="BT471" s="43">
        <f>'Details and Calculations'!AV470</f>
        <v>2016</v>
      </c>
      <c r="BU471" s="43">
        <f>'Details and Calculations'!AX470</f>
        <v>0</v>
      </c>
      <c r="BV471" s="43" t="str">
        <f>'Details and Calculations'!AZ470</f>
        <v xml:space="preserve"> </v>
      </c>
      <c r="BW471" s="43">
        <f>'Details and Calculations'!BC470</f>
        <v>0</v>
      </c>
      <c r="BX471" s="43" t="str">
        <f>'Details and Calculations'!BE470</f>
        <v xml:space="preserve"> </v>
      </c>
      <c r="BY471" s="43" t="str">
        <f>'Details and Calculations'!BG470</f>
        <v xml:space="preserve"> </v>
      </c>
      <c r="BZ471" s="43" t="str">
        <f>'Details and Calculations'!BH470</f>
        <v xml:space="preserve"> </v>
      </c>
      <c r="CA471" s="43">
        <f>'Details and Calculations'!BJ470</f>
        <v>0</v>
      </c>
      <c r="CB471" s="43" t="str">
        <f>'Details and Calculations'!BK470</f>
        <v/>
      </c>
      <c r="CC471" s="43" t="str">
        <f>'Details and Calculations'!BL470</f>
        <v xml:space="preserve"> </v>
      </c>
      <c r="CD471" s="43" t="str">
        <f>'Details and Calculations'!BN470</f>
        <v xml:space="preserve"> </v>
      </c>
      <c r="CE471" s="43" t="str">
        <f>'Details and Calculations'!BO470</f>
        <v xml:space="preserve"> </v>
      </c>
      <c r="CF471" s="43">
        <f>'Details and Calculations'!BZ470</f>
        <v>1</v>
      </c>
      <c r="CG471" s="43">
        <f>'Details and Calculations'!CB470</f>
        <v>2016</v>
      </c>
      <c r="CH471" s="31"/>
      <c r="CI471" s="53"/>
    </row>
    <row r="472" spans="1:87" x14ac:dyDescent="0.3">
      <c r="A472" s="43">
        <f>'Details and Calculations'!A471</f>
        <v>2017</v>
      </c>
      <c r="B472" s="43" t="str">
        <f>'Details and Calculations'!C471</f>
        <v>Rwanda</v>
      </c>
      <c r="C472" s="43" t="str">
        <f>'Details and Calculations'!D471</f>
        <v>Rulindo</v>
      </c>
      <c r="D472" s="43" t="str">
        <f>'Details and Calculations'!E471</f>
        <v>Kisaro</v>
      </c>
      <c r="E472" s="43" t="str">
        <f>'Details and Calculations'!F471</f>
        <v>Gitatsa</v>
      </c>
      <c r="F472" s="43" t="str">
        <f>'Details and Calculations'!G471</f>
        <v>Ndago</v>
      </c>
      <c r="G472" s="43" t="str">
        <f>'Details and Calculations'!H471</f>
        <v/>
      </c>
      <c r="H472" s="43" t="str">
        <f>'Details and Calculations'!I471</f>
        <v/>
      </c>
      <c r="I472" s="43" t="str">
        <f>'Details and Calculations'!J471</f>
        <v>gahama</v>
      </c>
      <c r="J472" s="43">
        <f>'Details and Calculations'!K471</f>
        <v>148</v>
      </c>
      <c r="K472" s="43">
        <f>'Details and Calculations'!O471</f>
        <v>40</v>
      </c>
      <c r="L472" s="43">
        <f>'Details and Calculations'!P472</f>
        <v>238</v>
      </c>
      <c r="M472" s="43" t="str">
        <f>'Details and Calculations'!U471</f>
        <v>Piped Network -- Gravity Only</v>
      </c>
      <c r="N472" s="43">
        <f>'Details and Calculations'!V471</f>
        <v>2012</v>
      </c>
      <c r="O472" s="43" t="str">
        <f>'Details and Calculations'!W471</f>
        <v>Waterfor People</v>
      </c>
      <c r="P472" s="43" t="str">
        <f>'Details and Calculations'!X471</f>
        <v>Spring</v>
      </c>
      <c r="Q472" s="44" t="str">
        <f t="shared" si="194"/>
        <v>Low Risk</v>
      </c>
      <c r="R472" s="44" t="str">
        <f t="shared" si="195"/>
        <v>Low Risk</v>
      </c>
      <c r="S472" s="45" t="str">
        <f t="shared" si="196"/>
        <v>Intermediate Level of Service</v>
      </c>
      <c r="T472" s="62" t="str">
        <f t="shared" si="193"/>
        <v>Low Priority</v>
      </c>
      <c r="U472" s="46">
        <f t="shared" si="197"/>
        <v>7</v>
      </c>
      <c r="V472" s="28" t="str">
        <f t="shared" si="198"/>
        <v>Perform Routine Preventative Maintenance</v>
      </c>
      <c r="W472" s="47" t="str">
        <f t="shared" si="199"/>
        <v/>
      </c>
      <c r="X472" s="27" t="str">
        <f t="shared" si="200"/>
        <v>Maintain O&amp;M and Routine Monitoring</v>
      </c>
      <c r="Y472" s="48">
        <f t="shared" si="201"/>
        <v>25</v>
      </c>
      <c r="Z472" s="48" t="str">
        <f t="shared" si="202"/>
        <v xml:space="preserve"> </v>
      </c>
      <c r="AA472" s="48">
        <f t="shared" si="203"/>
        <v>25</v>
      </c>
      <c r="AB472" s="48">
        <f t="shared" si="204"/>
        <v>1</v>
      </c>
      <c r="AC472" s="48" t="str">
        <f t="shared" si="205"/>
        <v xml:space="preserve"> </v>
      </c>
      <c r="AD472" s="48" t="str">
        <f t="shared" si="206"/>
        <v xml:space="preserve"> </v>
      </c>
      <c r="AE472" s="48" t="str">
        <f t="shared" si="207"/>
        <v xml:space="preserve"> </v>
      </c>
      <c r="AF472" s="48" t="str">
        <f t="shared" si="208"/>
        <v xml:space="preserve"> </v>
      </c>
      <c r="AG472" s="49" t="str">
        <f t="shared" si="209"/>
        <v/>
      </c>
      <c r="AH472" s="48">
        <f t="shared" si="210"/>
        <v>20</v>
      </c>
      <c r="AI472" s="50">
        <f>'Details and Calculations'!AE471</f>
        <v>1</v>
      </c>
      <c r="AJ472" s="50" t="str">
        <f>'Details and Calculations'!AM471</f>
        <v xml:space="preserve"> </v>
      </c>
      <c r="AK472" s="50">
        <f>'Details and Calculations'!AR471</f>
        <v>1</v>
      </c>
      <c r="AL472" s="50">
        <f>'Details and Calculations'!AW471</f>
        <v>1</v>
      </c>
      <c r="AM472" s="50" t="str">
        <f>'Details and Calculations'!BA471</f>
        <v xml:space="preserve"> </v>
      </c>
      <c r="AN472" s="50" t="str">
        <f>'Details and Calculations'!BF471</f>
        <v xml:space="preserve"> </v>
      </c>
      <c r="AO472" s="50" t="str">
        <f>'Details and Calculations'!BI471</f>
        <v xml:space="preserve"> </v>
      </c>
      <c r="AP472" s="50" t="str">
        <f>'Details and Calculations'!BM471</f>
        <v xml:space="preserve"> </v>
      </c>
      <c r="AQ472" s="50" t="str">
        <f>'Details and Calculations'!BP471</f>
        <v xml:space="preserve"> </v>
      </c>
      <c r="AR472" s="50">
        <f>'Details and Calculations'!CC471</f>
        <v>1</v>
      </c>
      <c r="AS472" s="50">
        <f>'Details and Calculations'!CJ471</f>
        <v>1</v>
      </c>
      <c r="AT472" s="51">
        <f>'Details and Calculations'!T471</f>
        <v>1</v>
      </c>
      <c r="AU472" s="51">
        <f>'Details and Calculations'!Z471</f>
        <v>1</v>
      </c>
      <c r="AV472" s="51">
        <f>'Details and Calculations'!S471</f>
        <v>0</v>
      </c>
      <c r="AW472" s="51">
        <f>'Details and Calculations'!AI471</f>
        <v>1</v>
      </c>
      <c r="AX472" s="51">
        <f>'Details and Calculations'!BY471</f>
        <v>1</v>
      </c>
      <c r="AY472" s="51">
        <f>'Details and Calculations'!CG471</f>
        <v>1</v>
      </c>
      <c r="AZ472" s="51">
        <f>'Details and Calculations'!CI471</f>
        <v>1</v>
      </c>
      <c r="BA472" s="51">
        <f t="shared" si="211"/>
        <v>1</v>
      </c>
      <c r="BB472" s="52">
        <f>'Details and Calculations'!Y471</f>
        <v>2</v>
      </c>
      <c r="BC472" s="52">
        <f>'Details and Calculations'!AC471</f>
        <v>2</v>
      </c>
      <c r="BD472" s="52" t="str">
        <f>'Details and Calculations'!AK471</f>
        <v xml:space="preserve"> </v>
      </c>
      <c r="BE472" s="52" t="str">
        <f>'Details and Calculations'!AN471</f>
        <v xml:space="preserve"> </v>
      </c>
      <c r="BF472" s="52">
        <f>'Details and Calculations'!AP471</f>
        <v>7</v>
      </c>
      <c r="BG472" s="52">
        <f>'Details and Calculations'!AT471</f>
        <v>14</v>
      </c>
      <c r="BH472" s="52" t="str">
        <f>'Details and Calculations'!AY471</f>
        <v xml:space="preserve"> </v>
      </c>
      <c r="BI472" s="52" t="str">
        <f>'Details and Calculations'!BB471</f>
        <v xml:space="preserve"> </v>
      </c>
      <c r="BJ472" s="52" t="str">
        <f>'Details and Calculations'!BD471</f>
        <v xml:space="preserve"> </v>
      </c>
      <c r="BK472" s="52">
        <f>'Details and Calculations'!CA471</f>
        <v>1998</v>
      </c>
      <c r="BL472" s="43">
        <f>'Details and Calculations'!AA471</f>
        <v>1</v>
      </c>
      <c r="BM472" s="43" t="str">
        <f>'Details and Calculations'!AB471</f>
        <v>"Springbox" --Intake Structure At A Spring</v>
      </c>
      <c r="BN472" s="43">
        <f>'Details and Calculations'!AD471</f>
        <v>2012</v>
      </c>
      <c r="BO472" s="43">
        <f>'Details and Calculations'!AJ471</f>
        <v>0</v>
      </c>
      <c r="BP472" s="43" t="str">
        <f>'Details and Calculations'!AL471</f>
        <v xml:space="preserve"> </v>
      </c>
      <c r="BQ472" s="43">
        <f>'Details and Calculations'!AO471</f>
        <v>1</v>
      </c>
      <c r="BR472" s="43">
        <f>'Details and Calculations'!AQ471</f>
        <v>2012</v>
      </c>
      <c r="BS472" s="43">
        <f>'Details and Calculations'!AS471</f>
        <v>1</v>
      </c>
      <c r="BT472" s="43">
        <f>'Details and Calculations'!AV471</f>
        <v>1998</v>
      </c>
      <c r="BU472" s="43">
        <f>'Details and Calculations'!AX471</f>
        <v>0</v>
      </c>
      <c r="BV472" s="43" t="str">
        <f>'Details and Calculations'!AZ471</f>
        <v xml:space="preserve"> </v>
      </c>
      <c r="BW472" s="43">
        <f>'Details and Calculations'!BC471</f>
        <v>0</v>
      </c>
      <c r="BX472" s="43" t="str">
        <f>'Details and Calculations'!BE471</f>
        <v xml:space="preserve"> </v>
      </c>
      <c r="BY472" s="43" t="str">
        <f>'Details and Calculations'!BG471</f>
        <v xml:space="preserve"> </v>
      </c>
      <c r="BZ472" s="43" t="str">
        <f>'Details and Calculations'!BH471</f>
        <v xml:space="preserve"> </v>
      </c>
      <c r="CA472" s="43">
        <f>'Details and Calculations'!BJ471</f>
        <v>0</v>
      </c>
      <c r="CB472" s="43" t="str">
        <f>'Details and Calculations'!BK471</f>
        <v/>
      </c>
      <c r="CC472" s="43" t="str">
        <f>'Details and Calculations'!BL471</f>
        <v xml:space="preserve"> </v>
      </c>
      <c r="CD472" s="43" t="str">
        <f>'Details and Calculations'!BN471</f>
        <v xml:space="preserve"> </v>
      </c>
      <c r="CE472" s="43" t="str">
        <f>'Details and Calculations'!BO471</f>
        <v xml:space="preserve"> </v>
      </c>
      <c r="CF472" s="43">
        <f>'Details and Calculations'!BZ471</f>
        <v>1</v>
      </c>
      <c r="CG472" s="43">
        <f>'Details and Calculations'!CB471</f>
        <v>2017</v>
      </c>
      <c r="CH472" s="31"/>
      <c r="CI472" s="53"/>
    </row>
    <row r="473" spans="1:87" x14ac:dyDescent="0.3">
      <c r="A473" s="43">
        <f>'Details and Calculations'!A472</f>
        <v>2017</v>
      </c>
      <c r="B473" s="43" t="str">
        <f>'Details and Calculations'!C472</f>
        <v>Rwanda</v>
      </c>
      <c r="C473" s="43" t="str">
        <f>'Details and Calculations'!D472</f>
        <v>Rulindo</v>
      </c>
      <c r="D473" s="43" t="str">
        <f>'Details and Calculations'!E472</f>
        <v>Masoro</v>
      </c>
      <c r="E473" s="43" t="str">
        <f>'Details and Calculations'!F472</f>
        <v>Kivugiza</v>
      </c>
      <c r="F473" s="43" t="str">
        <f>'Details and Calculations'!G472</f>
        <v>Rebero</v>
      </c>
      <c r="G473" s="43" t="str">
        <f>'Details and Calculations'!H472</f>
        <v/>
      </c>
      <c r="H473" s="43" t="str">
        <f>'Details and Calculations'!I472</f>
        <v/>
      </c>
      <c r="I473" s="43" t="str">
        <f>'Details and Calculations'!J472</f>
        <v>Mutagata motorised network</v>
      </c>
      <c r="J473" s="43">
        <f>'Details and Calculations'!K472</f>
        <v>376</v>
      </c>
      <c r="K473" s="43">
        <f>'Details and Calculations'!O472</f>
        <v>138</v>
      </c>
      <c r="L473" s="43" t="str">
        <f>'Details and Calculations'!P473</f>
        <v xml:space="preserve"> </v>
      </c>
      <c r="M473" s="43" t="str">
        <f>'Details and Calculations'!U472</f>
        <v>Piped Network With Pump</v>
      </c>
      <c r="N473" s="43">
        <f>'Details and Calculations'!V472</f>
        <v>1987</v>
      </c>
      <c r="O473" s="43" t="str">
        <f>'Details and Calculations'!W472</f>
        <v>Governement (District, Wasac) And Water For People</v>
      </c>
      <c r="P473" s="43" t="str">
        <f>'Details and Calculations'!X472</f>
        <v>Spring</v>
      </c>
      <c r="Q473" s="44" t="str">
        <f t="shared" si="194"/>
        <v>Low Risk</v>
      </c>
      <c r="R473" s="44" t="str">
        <f t="shared" si="195"/>
        <v>Low Risk</v>
      </c>
      <c r="S473" s="45" t="str">
        <f t="shared" si="196"/>
        <v>Intermediate Level of Service</v>
      </c>
      <c r="T473" s="62" t="str">
        <f t="shared" si="193"/>
        <v>Low Priority</v>
      </c>
      <c r="U473" s="46">
        <f t="shared" si="197"/>
        <v>7</v>
      </c>
      <c r="V473" s="28" t="str">
        <f t="shared" si="198"/>
        <v>Perform Routine Preventative Maintenance</v>
      </c>
      <c r="W473" s="47" t="str">
        <f t="shared" si="199"/>
        <v/>
      </c>
      <c r="X473" s="27" t="str">
        <f t="shared" si="200"/>
        <v>Maintain O&amp;M and Routine Monitoring</v>
      </c>
      <c r="Y473" s="48">
        <f t="shared" si="201"/>
        <v>20</v>
      </c>
      <c r="Z473" s="48">
        <f t="shared" si="202"/>
        <v>19</v>
      </c>
      <c r="AA473" s="48">
        <f t="shared" si="203"/>
        <v>29</v>
      </c>
      <c r="AB473" s="48">
        <f t="shared" si="204"/>
        <v>19</v>
      </c>
      <c r="AC473" s="48">
        <f t="shared" si="205"/>
        <v>29</v>
      </c>
      <c r="AD473" s="48">
        <f t="shared" si="206"/>
        <v>7</v>
      </c>
      <c r="AE473" s="48">
        <f t="shared" si="207"/>
        <v>19</v>
      </c>
      <c r="AF473" s="48">
        <f t="shared" si="208"/>
        <v>10</v>
      </c>
      <c r="AG473" s="49" t="str">
        <f t="shared" si="209"/>
        <v/>
      </c>
      <c r="AH473" s="48">
        <f t="shared" si="210"/>
        <v>19</v>
      </c>
      <c r="AI473" s="50">
        <f>'Details and Calculations'!AE472</f>
        <v>1</v>
      </c>
      <c r="AJ473" s="50">
        <f>'Details and Calculations'!AM472</f>
        <v>1</v>
      </c>
      <c r="AK473" s="50">
        <f>'Details and Calculations'!AR472</f>
        <v>1</v>
      </c>
      <c r="AL473" s="50">
        <f>'Details and Calculations'!AW472</f>
        <v>1</v>
      </c>
      <c r="AM473" s="50">
        <f>'Details and Calculations'!BA472</f>
        <v>1</v>
      </c>
      <c r="AN473" s="50">
        <f>'Details and Calculations'!BF472</f>
        <v>1</v>
      </c>
      <c r="AO473" s="50">
        <f>'Details and Calculations'!BI472</f>
        <v>1</v>
      </c>
      <c r="AP473" s="50">
        <f>'Details and Calculations'!BM472</f>
        <v>1</v>
      </c>
      <c r="AQ473" s="50" t="str">
        <f>'Details and Calculations'!BP472</f>
        <v xml:space="preserve"> </v>
      </c>
      <c r="AR473" s="50">
        <f>'Details and Calculations'!CC472</f>
        <v>1</v>
      </c>
      <c r="AS473" s="50">
        <f>'Details and Calculations'!CJ472</f>
        <v>1</v>
      </c>
      <c r="AT473" s="51">
        <f>'Details and Calculations'!T472</f>
        <v>1</v>
      </c>
      <c r="AU473" s="51">
        <f>'Details and Calculations'!Z472</f>
        <v>1</v>
      </c>
      <c r="AV473" s="51">
        <f>'Details and Calculations'!S472</f>
        <v>0</v>
      </c>
      <c r="AW473" s="51">
        <f>'Details and Calculations'!AI472</f>
        <v>1</v>
      </c>
      <c r="AX473" s="51">
        <f>'Details and Calculations'!BY472</f>
        <v>1</v>
      </c>
      <c r="AY473" s="51">
        <f>'Details and Calculations'!CG472</f>
        <v>1</v>
      </c>
      <c r="AZ473" s="51">
        <f>'Details and Calculations'!CI472</f>
        <v>1</v>
      </c>
      <c r="BA473" s="51">
        <f t="shared" si="211"/>
        <v>1</v>
      </c>
      <c r="BB473" s="52">
        <f>'Details and Calculations'!Y472</f>
        <v>1</v>
      </c>
      <c r="BC473" s="52">
        <f>'Details and Calculations'!AC472</f>
        <v>1</v>
      </c>
      <c r="BD473" s="52">
        <f>'Details and Calculations'!AK472</f>
        <v>1</v>
      </c>
      <c r="BE473" s="52">
        <f>'Details and Calculations'!AN472</f>
        <v>1900</v>
      </c>
      <c r="BF473" s="52">
        <f>'Details and Calculations'!AP472</f>
        <v>39</v>
      </c>
      <c r="BG473" s="52">
        <f>'Details and Calculations'!AT472</f>
        <v>17</v>
      </c>
      <c r="BH473" s="52">
        <f>'Details and Calculations'!AY472</f>
        <v>6</v>
      </c>
      <c r="BI473" s="52">
        <f>'Details and Calculations'!BB472</f>
        <v>40000</v>
      </c>
      <c r="BJ473" s="52">
        <f>'Details and Calculations'!BD472</f>
        <v>5</v>
      </c>
      <c r="BK473" s="52">
        <f>'Details and Calculations'!CA472</f>
        <v>64</v>
      </c>
      <c r="BL473" s="43">
        <f>'Details and Calculations'!AA472</f>
        <v>1</v>
      </c>
      <c r="BM473" s="43" t="str">
        <f>'Details and Calculations'!AB472</f>
        <v>"Springbox" --Intake Structure At A Spring</v>
      </c>
      <c r="BN473" s="43">
        <f>'Details and Calculations'!AD472</f>
        <v>2007</v>
      </c>
      <c r="BO473" s="43">
        <f>'Details and Calculations'!AJ472</f>
        <v>1</v>
      </c>
      <c r="BP473" s="43">
        <f>'Details and Calculations'!AL472</f>
        <v>2016</v>
      </c>
      <c r="BQ473" s="43">
        <f>'Details and Calculations'!AO472</f>
        <v>1</v>
      </c>
      <c r="BR473" s="43">
        <f>'Details and Calculations'!AQ472</f>
        <v>2016</v>
      </c>
      <c r="BS473" s="43">
        <f>'Details and Calculations'!AS472</f>
        <v>1</v>
      </c>
      <c r="BT473" s="43">
        <f>'Details and Calculations'!AV472</f>
        <v>2016</v>
      </c>
      <c r="BU473" s="43">
        <f>'Details and Calculations'!AX472</f>
        <v>1</v>
      </c>
      <c r="BV473" s="43">
        <f>'Details and Calculations'!AZ472</f>
        <v>2016</v>
      </c>
      <c r="BW473" s="43">
        <f>'Details and Calculations'!BC472</f>
        <v>1</v>
      </c>
      <c r="BX473" s="43">
        <f>'Details and Calculations'!BE472</f>
        <v>2017</v>
      </c>
      <c r="BY473" s="43">
        <f>'Details and Calculations'!BG472</f>
        <v>1</v>
      </c>
      <c r="BZ473" s="43">
        <f>'Details and Calculations'!BH472</f>
        <v>2016</v>
      </c>
      <c r="CA473" s="43">
        <f>'Details and Calculations'!BJ472</f>
        <v>1</v>
      </c>
      <c r="CB473" s="43" t="str">
        <f>'Details and Calculations'!BK472</f>
        <v>Disinfection/Chlorination</v>
      </c>
      <c r="CC473" s="43">
        <f>'Details and Calculations'!BL472</f>
        <v>2017</v>
      </c>
      <c r="CD473" s="43">
        <f>'Details and Calculations'!BN472</f>
        <v>0</v>
      </c>
      <c r="CE473" s="43" t="str">
        <f>'Details and Calculations'!BO472</f>
        <v xml:space="preserve"> </v>
      </c>
      <c r="CF473" s="43">
        <f>'Details and Calculations'!BZ472</f>
        <v>1</v>
      </c>
      <c r="CG473" s="43">
        <f>'Details and Calculations'!CB472</f>
        <v>2016</v>
      </c>
      <c r="CH473" s="31"/>
      <c r="CI473" s="53"/>
    </row>
    <row r="474" spans="1:87" x14ac:dyDescent="0.3">
      <c r="A474" s="43">
        <f>'Details and Calculations'!A473</f>
        <v>2017</v>
      </c>
      <c r="B474" s="43" t="str">
        <f>'Details and Calculations'!C473</f>
        <v>Rwanda</v>
      </c>
      <c r="C474" s="43" t="str">
        <f>'Details and Calculations'!D473</f>
        <v>Rulindo</v>
      </c>
      <c r="D474" s="43" t="str">
        <f>'Details and Calculations'!E473</f>
        <v>Bushoki</v>
      </c>
      <c r="E474" s="43" t="str">
        <f>'Details and Calculations'!F473</f>
        <v>N.Ngarama</v>
      </c>
      <c r="F474" s="43" t="str">
        <f>'Details and Calculations'!G473</f>
        <v>Ngarama</v>
      </c>
      <c r="G474" s="43" t="str">
        <f>'Details and Calculations'!H473</f>
        <v/>
      </c>
      <c r="H474" s="43" t="str">
        <f>'Details and Calculations'!I473</f>
        <v/>
      </c>
      <c r="I474" s="43" t="str">
        <f>'Details and Calculations'!J473</f>
        <v>Nyirangarama water point/Rutare-Nyirangarama gravity system</v>
      </c>
      <c r="J474" s="43">
        <f>'Details and Calculations'!K473</f>
        <v>89</v>
      </c>
      <c r="K474" s="43">
        <f>'Details and Calculations'!O473</f>
        <v>89</v>
      </c>
      <c r="L474" s="43" t="str">
        <f>'Details and Calculations'!P474</f>
        <v xml:space="preserve"> </v>
      </c>
      <c r="M474" s="43" t="str">
        <f>'Details and Calculations'!U473</f>
        <v>Piped Network -- Gravity Only</v>
      </c>
      <c r="N474" s="43">
        <f>'Details and Calculations'!V473</f>
        <v>1960</v>
      </c>
      <c r="O474" s="43" t="str">
        <f>'Details and Calculations'!W473</f>
        <v>Government Of Rwanda</v>
      </c>
      <c r="P474" s="43" t="str">
        <f>'Details and Calculations'!X473</f>
        <v>Spring</v>
      </c>
      <c r="Q474" s="44" t="str">
        <f t="shared" si="194"/>
        <v>Low Risk</v>
      </c>
      <c r="R474" s="44" t="str">
        <f t="shared" si="195"/>
        <v>Low Risk</v>
      </c>
      <c r="S474" s="45" t="str">
        <f t="shared" si="196"/>
        <v>Intermediate Level of Service</v>
      </c>
      <c r="T474" s="62" t="str">
        <f t="shared" si="193"/>
        <v>Low Priority</v>
      </c>
      <c r="U474" s="46">
        <f t="shared" si="197"/>
        <v>6</v>
      </c>
      <c r="V474" s="28" t="str">
        <f t="shared" si="198"/>
        <v>Repair or Replace Components</v>
      </c>
      <c r="W474" s="47" t="str">
        <f t="shared" si="199"/>
        <v>Kiosk/Tap Stand</v>
      </c>
      <c r="X474" s="27" t="str">
        <f t="shared" si="200"/>
        <v>Create Plan To Repair or Replace Components</v>
      </c>
      <c r="Y474" s="48" t="str">
        <f t="shared" si="201"/>
        <v xml:space="preserve"> </v>
      </c>
      <c r="Z474" s="48" t="str">
        <f t="shared" si="202"/>
        <v xml:space="preserve"> </v>
      </c>
      <c r="AA474" s="48" t="str">
        <f t="shared" si="203"/>
        <v xml:space="preserve"> </v>
      </c>
      <c r="AB474" s="48" t="str">
        <f t="shared" si="204"/>
        <v xml:space="preserve"> </v>
      </c>
      <c r="AC474" s="48" t="str">
        <f t="shared" si="205"/>
        <v xml:space="preserve"> </v>
      </c>
      <c r="AD474" s="48" t="str">
        <f t="shared" si="206"/>
        <v xml:space="preserve"> </v>
      </c>
      <c r="AE474" s="48" t="str">
        <f t="shared" si="207"/>
        <v xml:space="preserve"> </v>
      </c>
      <c r="AF474" s="48" t="str">
        <f t="shared" si="208"/>
        <v xml:space="preserve"> </v>
      </c>
      <c r="AG474" s="49" t="str">
        <f t="shared" si="209"/>
        <v/>
      </c>
      <c r="AH474" s="48">
        <f t="shared" si="210"/>
        <v>-37</v>
      </c>
      <c r="AI474" s="50" t="str">
        <f>'Details and Calculations'!AE473</f>
        <v xml:space="preserve"> </v>
      </c>
      <c r="AJ474" s="50" t="str">
        <f>'Details and Calculations'!AM473</f>
        <v xml:space="preserve"> </v>
      </c>
      <c r="AK474" s="50" t="str">
        <f>'Details and Calculations'!AR473</f>
        <v xml:space="preserve"> </v>
      </c>
      <c r="AL474" s="50" t="str">
        <f>'Details and Calculations'!AW473</f>
        <v xml:space="preserve"> </v>
      </c>
      <c r="AM474" s="50" t="str">
        <f>'Details and Calculations'!BA473</f>
        <v xml:space="preserve"> </v>
      </c>
      <c r="AN474" s="50" t="str">
        <f>'Details and Calculations'!BF473</f>
        <v xml:space="preserve"> </v>
      </c>
      <c r="AO474" s="50" t="str">
        <f>'Details and Calculations'!BI473</f>
        <v xml:space="preserve"> </v>
      </c>
      <c r="AP474" s="50" t="str">
        <f>'Details and Calculations'!BM473</f>
        <v xml:space="preserve"> </v>
      </c>
      <c r="AQ474" s="50" t="str">
        <f>'Details and Calculations'!BP473</f>
        <v xml:space="preserve"> </v>
      </c>
      <c r="AR474" s="50">
        <f>'Details and Calculations'!CC473</f>
        <v>2</v>
      </c>
      <c r="AS474" s="50">
        <f>'Details and Calculations'!CJ473</f>
        <v>2</v>
      </c>
      <c r="AT474" s="51">
        <f>'Details and Calculations'!T473</f>
        <v>1</v>
      </c>
      <c r="AU474" s="51">
        <f>'Details and Calculations'!Z473</f>
        <v>1</v>
      </c>
      <c r="AV474" s="51">
        <f>'Details and Calculations'!S473</f>
        <v>0</v>
      </c>
      <c r="AW474" s="51">
        <f>'Details and Calculations'!AI473</f>
        <v>1</v>
      </c>
      <c r="AX474" s="51">
        <f>'Details and Calculations'!BY473</f>
        <v>1</v>
      </c>
      <c r="AY474" s="51">
        <f>'Details and Calculations'!CG473</f>
        <v>1</v>
      </c>
      <c r="AZ474" s="51">
        <f>'Details and Calculations'!CI473</f>
        <v>1</v>
      </c>
      <c r="BA474" s="51">
        <f t="shared" si="211"/>
        <v>0</v>
      </c>
      <c r="BB474" s="52">
        <f>'Details and Calculations'!Y473</f>
        <v>1</v>
      </c>
      <c r="BC474" s="52" t="str">
        <f>'Details and Calculations'!AC473</f>
        <v xml:space="preserve"> </v>
      </c>
      <c r="BD474" s="52" t="str">
        <f>'Details and Calculations'!AK473</f>
        <v xml:space="preserve"> </v>
      </c>
      <c r="BE474" s="52" t="str">
        <f>'Details and Calculations'!AN473</f>
        <v xml:space="preserve"> </v>
      </c>
      <c r="BF474" s="52" t="str">
        <f>'Details and Calculations'!AP473</f>
        <v xml:space="preserve"> </v>
      </c>
      <c r="BG474" s="52" t="str">
        <f>'Details and Calculations'!AT473</f>
        <v xml:space="preserve"> </v>
      </c>
      <c r="BH474" s="52" t="str">
        <f>'Details and Calculations'!AY473</f>
        <v xml:space="preserve"> </v>
      </c>
      <c r="BI474" s="52" t="str">
        <f>'Details and Calculations'!BB473</f>
        <v xml:space="preserve"> </v>
      </c>
      <c r="BJ474" s="52" t="str">
        <f>'Details and Calculations'!BD473</f>
        <v xml:space="preserve"> </v>
      </c>
      <c r="BK474" s="52">
        <f>'Details and Calculations'!CA473</f>
        <v>1</v>
      </c>
      <c r="BL474" s="43">
        <f>'Details and Calculations'!AA473</f>
        <v>0</v>
      </c>
      <c r="BM474" s="43" t="str">
        <f>'Details and Calculations'!AB473</f>
        <v/>
      </c>
      <c r="BN474" s="43" t="str">
        <f>'Details and Calculations'!AD473</f>
        <v xml:space="preserve"> </v>
      </c>
      <c r="BO474" s="43">
        <f>'Details and Calculations'!AJ473</f>
        <v>0</v>
      </c>
      <c r="BP474" s="43" t="str">
        <f>'Details and Calculations'!AL473</f>
        <v xml:space="preserve"> </v>
      </c>
      <c r="BQ474" s="43">
        <f>'Details and Calculations'!AO473</f>
        <v>0</v>
      </c>
      <c r="BR474" s="43" t="str">
        <f>'Details and Calculations'!AQ473</f>
        <v xml:space="preserve"> </v>
      </c>
      <c r="BS474" s="43">
        <f>'Details and Calculations'!AS473</f>
        <v>0</v>
      </c>
      <c r="BT474" s="43" t="str">
        <f>'Details and Calculations'!AV473</f>
        <v xml:space="preserve"> </v>
      </c>
      <c r="BU474" s="43">
        <f>'Details and Calculations'!AX473</f>
        <v>0</v>
      </c>
      <c r="BV474" s="43" t="str">
        <f>'Details and Calculations'!AZ473</f>
        <v xml:space="preserve"> </v>
      </c>
      <c r="BW474" s="43">
        <f>'Details and Calculations'!BC473</f>
        <v>0</v>
      </c>
      <c r="BX474" s="43" t="str">
        <f>'Details and Calculations'!BE473</f>
        <v xml:space="preserve"> </v>
      </c>
      <c r="BY474" s="43" t="str">
        <f>'Details and Calculations'!BG473</f>
        <v xml:space="preserve"> </v>
      </c>
      <c r="BZ474" s="43" t="str">
        <f>'Details and Calculations'!BH473</f>
        <v xml:space="preserve"> </v>
      </c>
      <c r="CA474" s="43">
        <f>'Details and Calculations'!BJ473</f>
        <v>0</v>
      </c>
      <c r="CB474" s="43" t="str">
        <f>'Details and Calculations'!BK473</f>
        <v/>
      </c>
      <c r="CC474" s="43" t="str">
        <f>'Details and Calculations'!BL473</f>
        <v xml:space="preserve"> </v>
      </c>
      <c r="CD474" s="43" t="str">
        <f>'Details and Calculations'!BN473</f>
        <v xml:space="preserve"> </v>
      </c>
      <c r="CE474" s="43" t="str">
        <f>'Details and Calculations'!BO473</f>
        <v xml:space="preserve"> </v>
      </c>
      <c r="CF474" s="43">
        <f>'Details and Calculations'!BZ473</f>
        <v>1</v>
      </c>
      <c r="CG474" s="43">
        <f>'Details and Calculations'!CB473</f>
        <v>1960</v>
      </c>
      <c r="CH474" s="31"/>
      <c r="CI474" s="53"/>
    </row>
    <row r="475" spans="1:87" x14ac:dyDescent="0.3">
      <c r="A475" s="43">
        <f>'Details and Calculations'!A474</f>
        <v>2017</v>
      </c>
      <c r="B475" s="43" t="str">
        <f>'Details and Calculations'!C474</f>
        <v>Rwanda</v>
      </c>
      <c r="C475" s="43" t="str">
        <f>'Details and Calculations'!D474</f>
        <v>Rulindo</v>
      </c>
      <c r="D475" s="43" t="str">
        <f>'Details and Calculations'!E474</f>
        <v>Rusiga</v>
      </c>
      <c r="E475" s="43" t="str">
        <f>'Details and Calculations'!F474</f>
        <v>Kirenge</v>
      </c>
      <c r="F475" s="43" t="str">
        <f>'Details and Calculations'!G474</f>
        <v>Rebero</v>
      </c>
      <c r="G475" s="43" t="str">
        <f>'Details and Calculations'!H474</f>
        <v/>
      </c>
      <c r="H475" s="43" t="str">
        <f>'Details and Calculations'!I474</f>
        <v/>
      </c>
      <c r="I475" s="43" t="str">
        <f>'Details and Calculations'!J474</f>
        <v>Gashinge source/Gashinge gravity</v>
      </c>
      <c r="J475" s="43">
        <f>'Details and Calculations'!K474</f>
        <v>181</v>
      </c>
      <c r="K475" s="43">
        <f>'Details and Calculations'!O474</f>
        <v>181</v>
      </c>
      <c r="L475" s="43" t="str">
        <f>'Details and Calculations'!P475</f>
        <v xml:space="preserve"> </v>
      </c>
      <c r="M475" s="43" t="str">
        <f>'Details and Calculations'!U474</f>
        <v>Piped Network -- Gravity Only</v>
      </c>
      <c r="N475" s="43">
        <f>'Details and Calculations'!V474</f>
        <v>2013</v>
      </c>
      <c r="O475" s="43" t="str">
        <f>'Details and Calculations'!W474</f>
        <v>Government</v>
      </c>
      <c r="P475" s="43" t="str">
        <f>'Details and Calculations'!X474</f>
        <v>Spring</v>
      </c>
      <c r="Q475" s="44" t="str">
        <f t="shared" si="194"/>
        <v>Low Risk</v>
      </c>
      <c r="R475" s="44" t="str">
        <f t="shared" si="195"/>
        <v>Low Risk</v>
      </c>
      <c r="S475" s="45" t="str">
        <f t="shared" si="196"/>
        <v>Intermediate Level of Service</v>
      </c>
      <c r="T475" s="62" t="str">
        <f t="shared" si="193"/>
        <v>Low Priority</v>
      </c>
      <c r="U475" s="46">
        <f t="shared" si="197"/>
        <v>7</v>
      </c>
      <c r="V475" s="28" t="str">
        <f t="shared" si="198"/>
        <v>Perform Routine Preventative Maintenance</v>
      </c>
      <c r="W475" s="47" t="str">
        <f t="shared" si="199"/>
        <v/>
      </c>
      <c r="X475" s="27" t="str">
        <f t="shared" si="200"/>
        <v>Maintain O&amp;M and Routine Monitoring</v>
      </c>
      <c r="Y475" s="48">
        <f t="shared" si="201"/>
        <v>26</v>
      </c>
      <c r="Z475" s="48">
        <f t="shared" si="202"/>
        <v>18</v>
      </c>
      <c r="AA475" s="48">
        <f t="shared" si="203"/>
        <v>26</v>
      </c>
      <c r="AB475" s="48" t="str">
        <f t="shared" si="204"/>
        <v xml:space="preserve"> </v>
      </c>
      <c r="AC475" s="48" t="str">
        <f t="shared" si="205"/>
        <v xml:space="preserve"> </v>
      </c>
      <c r="AD475" s="48" t="str">
        <f t="shared" si="206"/>
        <v xml:space="preserve"> </v>
      </c>
      <c r="AE475" s="48" t="str">
        <f t="shared" si="207"/>
        <v xml:space="preserve"> </v>
      </c>
      <c r="AF475" s="48" t="str">
        <f t="shared" si="208"/>
        <v xml:space="preserve"> </v>
      </c>
      <c r="AG475" s="49" t="str">
        <f t="shared" si="209"/>
        <v/>
      </c>
      <c r="AH475" s="48">
        <f t="shared" si="210"/>
        <v>16</v>
      </c>
      <c r="AI475" s="50">
        <f>'Details and Calculations'!AE474</f>
        <v>1</v>
      </c>
      <c r="AJ475" s="50">
        <f>'Details and Calculations'!AM474</f>
        <v>1</v>
      </c>
      <c r="AK475" s="50">
        <f>'Details and Calculations'!AR474</f>
        <v>1</v>
      </c>
      <c r="AL475" s="50" t="str">
        <f>'Details and Calculations'!AW474</f>
        <v xml:space="preserve"> </v>
      </c>
      <c r="AM475" s="50" t="str">
        <f>'Details and Calculations'!BA474</f>
        <v xml:space="preserve"> </v>
      </c>
      <c r="AN475" s="50" t="str">
        <f>'Details and Calculations'!BF474</f>
        <v xml:space="preserve"> </v>
      </c>
      <c r="AO475" s="50" t="str">
        <f>'Details and Calculations'!BI474</f>
        <v xml:space="preserve"> </v>
      </c>
      <c r="AP475" s="50" t="str">
        <f>'Details and Calculations'!BM474</f>
        <v xml:space="preserve"> </v>
      </c>
      <c r="AQ475" s="50" t="str">
        <f>'Details and Calculations'!BP474</f>
        <v xml:space="preserve"> </v>
      </c>
      <c r="AR475" s="50">
        <f>'Details and Calculations'!CC474</f>
        <v>1</v>
      </c>
      <c r="AS475" s="50">
        <f>'Details and Calculations'!CJ474</f>
        <v>1</v>
      </c>
      <c r="AT475" s="51">
        <f>'Details and Calculations'!T474</f>
        <v>1</v>
      </c>
      <c r="AU475" s="51">
        <f>'Details and Calculations'!Z474</f>
        <v>0</v>
      </c>
      <c r="AV475" s="51">
        <f>'Details and Calculations'!S474</f>
        <v>1</v>
      </c>
      <c r="AW475" s="51">
        <f>'Details and Calculations'!AI474</f>
        <v>1</v>
      </c>
      <c r="AX475" s="51">
        <f>'Details and Calculations'!BY474</f>
        <v>1</v>
      </c>
      <c r="AY475" s="51">
        <f>'Details and Calculations'!CG474</f>
        <v>1</v>
      </c>
      <c r="AZ475" s="51">
        <f>'Details and Calculations'!CI474</f>
        <v>1</v>
      </c>
      <c r="BA475" s="51">
        <f t="shared" si="211"/>
        <v>1</v>
      </c>
      <c r="BB475" s="52">
        <f>'Details and Calculations'!Y474</f>
        <v>1</v>
      </c>
      <c r="BC475" s="52">
        <f>'Details and Calculations'!AC474</f>
        <v>1</v>
      </c>
      <c r="BD475" s="52">
        <f>'Details and Calculations'!AK474</f>
        <v>1</v>
      </c>
      <c r="BE475" s="52">
        <f>'Details and Calculations'!AN474</f>
        <v>800</v>
      </c>
      <c r="BF475" s="52">
        <f>'Details and Calculations'!AP474</f>
        <v>1</v>
      </c>
      <c r="BG475" s="52" t="str">
        <f>'Details and Calculations'!AT474</f>
        <v xml:space="preserve"> </v>
      </c>
      <c r="BH475" s="52" t="str">
        <f>'Details and Calculations'!AY474</f>
        <v xml:space="preserve"> </v>
      </c>
      <c r="BI475" s="52" t="str">
        <f>'Details and Calculations'!BB474</f>
        <v xml:space="preserve"> </v>
      </c>
      <c r="BJ475" s="52" t="str">
        <f>'Details and Calculations'!BD474</f>
        <v xml:space="preserve"> </v>
      </c>
      <c r="BK475" s="52">
        <f>'Details and Calculations'!CA474</f>
        <v>1</v>
      </c>
      <c r="BL475" s="43">
        <f>'Details and Calculations'!AA474</f>
        <v>1</v>
      </c>
      <c r="BM475" s="43" t="str">
        <f>'Details and Calculations'!AB474</f>
        <v>"Springbox" --Intake Structure At A Spring</v>
      </c>
      <c r="BN475" s="43">
        <f>'Details and Calculations'!AD474</f>
        <v>2013</v>
      </c>
      <c r="BO475" s="43">
        <f>'Details and Calculations'!AJ474</f>
        <v>1</v>
      </c>
      <c r="BP475" s="43">
        <f>'Details and Calculations'!AL474</f>
        <v>2015</v>
      </c>
      <c r="BQ475" s="43">
        <f>'Details and Calculations'!AO474</f>
        <v>1</v>
      </c>
      <c r="BR475" s="43">
        <f>'Details and Calculations'!AQ474</f>
        <v>2013</v>
      </c>
      <c r="BS475" s="43">
        <f>'Details and Calculations'!AS474</f>
        <v>0</v>
      </c>
      <c r="BT475" s="43" t="str">
        <f>'Details and Calculations'!AV474</f>
        <v xml:space="preserve"> </v>
      </c>
      <c r="BU475" s="43">
        <f>'Details and Calculations'!AX474</f>
        <v>0</v>
      </c>
      <c r="BV475" s="43" t="str">
        <f>'Details and Calculations'!AZ474</f>
        <v xml:space="preserve"> </v>
      </c>
      <c r="BW475" s="43">
        <f>'Details and Calculations'!BC474</f>
        <v>0</v>
      </c>
      <c r="BX475" s="43" t="str">
        <f>'Details and Calculations'!BE474</f>
        <v xml:space="preserve"> </v>
      </c>
      <c r="BY475" s="43" t="str">
        <f>'Details and Calculations'!BG474</f>
        <v xml:space="preserve"> </v>
      </c>
      <c r="BZ475" s="43" t="str">
        <f>'Details and Calculations'!BH474</f>
        <v xml:space="preserve"> </v>
      </c>
      <c r="CA475" s="43">
        <f>'Details and Calculations'!BJ474</f>
        <v>0</v>
      </c>
      <c r="CB475" s="43" t="str">
        <f>'Details and Calculations'!BK474</f>
        <v/>
      </c>
      <c r="CC475" s="43" t="str">
        <f>'Details and Calculations'!BL474</f>
        <v xml:space="preserve"> </v>
      </c>
      <c r="CD475" s="43" t="str">
        <f>'Details and Calculations'!BN474</f>
        <v xml:space="preserve"> </v>
      </c>
      <c r="CE475" s="43" t="str">
        <f>'Details and Calculations'!BO474</f>
        <v xml:space="preserve"> </v>
      </c>
      <c r="CF475" s="43">
        <f>'Details and Calculations'!BZ474</f>
        <v>1</v>
      </c>
      <c r="CG475" s="43">
        <f>'Details and Calculations'!CB474</f>
        <v>2013</v>
      </c>
      <c r="CH475" s="31"/>
      <c r="CI475" s="53"/>
    </row>
    <row r="476" spans="1:87" x14ac:dyDescent="0.3">
      <c r="A476" s="43">
        <f>'Details and Calculations'!A475</f>
        <v>2017</v>
      </c>
      <c r="B476" s="43" t="str">
        <f>'Details and Calculations'!C475</f>
        <v>Rwanda</v>
      </c>
      <c r="C476" s="43" t="str">
        <f>'Details and Calculations'!D475</f>
        <v>Rulindo</v>
      </c>
      <c r="D476" s="43" t="str">
        <f>'Details and Calculations'!E475</f>
        <v>Tumba</v>
      </c>
      <c r="E476" s="43" t="str">
        <f>'Details and Calculations'!F475</f>
        <v>Nyirabirori</v>
      </c>
      <c r="F476" s="43" t="str">
        <f>'Details and Calculations'!G475</f>
        <v>Murambi</v>
      </c>
      <c r="G476" s="43" t="str">
        <f>'Details and Calculations'!H475</f>
        <v/>
      </c>
      <c r="H476" s="43" t="str">
        <f>'Details and Calculations'!I475</f>
        <v/>
      </c>
      <c r="I476" s="43" t="str">
        <f>'Details and Calculations'!J475</f>
        <v>Wpt at Murambi Central Catholic Church/Nyirambuga pumping</v>
      </c>
      <c r="J476" s="43">
        <f>'Details and Calculations'!K475</f>
        <v>174</v>
      </c>
      <c r="K476" s="43">
        <f>'Details and Calculations'!O475</f>
        <v>174</v>
      </c>
      <c r="L476" s="43" t="str">
        <f>'Details and Calculations'!P476</f>
        <v xml:space="preserve"> </v>
      </c>
      <c r="M476" s="43" t="str">
        <f>'Details and Calculations'!U475</f>
        <v>Piped Network With Pump</v>
      </c>
      <c r="N476" s="43">
        <f>'Details and Calculations'!V475</f>
        <v>2012</v>
      </c>
      <c r="O476" s="43" t="str">
        <f>'Details and Calculations'!W475</f>
        <v>Gor</v>
      </c>
      <c r="P476" s="43" t="str">
        <f>'Details and Calculations'!X475</f>
        <v>Spring</v>
      </c>
      <c r="Q476" s="44" t="str">
        <f t="shared" si="194"/>
        <v>Low Risk</v>
      </c>
      <c r="R476" s="44" t="str">
        <f t="shared" si="195"/>
        <v>Low Risk</v>
      </c>
      <c r="S476" s="45" t="str">
        <f t="shared" si="196"/>
        <v>Intermediate Level of Service</v>
      </c>
      <c r="T476" s="62" t="str">
        <f t="shared" si="193"/>
        <v>Low Priority</v>
      </c>
      <c r="U476" s="46">
        <f t="shared" si="197"/>
        <v>6</v>
      </c>
      <c r="V476" s="28" t="str">
        <f t="shared" si="198"/>
        <v>Perform Routine Preventative Maintenance</v>
      </c>
      <c r="W476" s="47" t="str">
        <f t="shared" si="199"/>
        <v/>
      </c>
      <c r="X476" s="27" t="str">
        <f t="shared" si="200"/>
        <v>Maintain O&amp;M and Routine Monitoring</v>
      </c>
      <c r="Y476" s="48" t="str">
        <f t="shared" si="201"/>
        <v xml:space="preserve"> </v>
      </c>
      <c r="Z476" s="48" t="str">
        <f t="shared" si="202"/>
        <v xml:space="preserve"> </v>
      </c>
      <c r="AA476" s="48" t="str">
        <f t="shared" si="203"/>
        <v xml:space="preserve"> </v>
      </c>
      <c r="AB476" s="48" t="str">
        <f t="shared" si="204"/>
        <v xml:space="preserve"> </v>
      </c>
      <c r="AC476" s="48" t="str">
        <f t="shared" si="205"/>
        <v xml:space="preserve"> </v>
      </c>
      <c r="AD476" s="48" t="str">
        <f t="shared" si="206"/>
        <v xml:space="preserve"> </v>
      </c>
      <c r="AE476" s="48" t="str">
        <f t="shared" si="207"/>
        <v xml:space="preserve"> </v>
      </c>
      <c r="AF476" s="48" t="str">
        <f t="shared" si="208"/>
        <v xml:space="preserve"> </v>
      </c>
      <c r="AG476" s="49" t="str">
        <f t="shared" si="209"/>
        <v/>
      </c>
      <c r="AH476" s="48">
        <f t="shared" si="210"/>
        <v>15</v>
      </c>
      <c r="AI476" s="50" t="str">
        <f>'Details and Calculations'!AE475</f>
        <v xml:space="preserve"> </v>
      </c>
      <c r="AJ476" s="50" t="str">
        <f>'Details and Calculations'!AM475</f>
        <v xml:space="preserve"> </v>
      </c>
      <c r="AK476" s="50" t="str">
        <f>'Details and Calculations'!AR475</f>
        <v xml:space="preserve"> </v>
      </c>
      <c r="AL476" s="50" t="str">
        <f>'Details and Calculations'!AW475</f>
        <v xml:space="preserve"> </v>
      </c>
      <c r="AM476" s="50" t="str">
        <f>'Details and Calculations'!BA475</f>
        <v xml:space="preserve"> </v>
      </c>
      <c r="AN476" s="50" t="str">
        <f>'Details and Calculations'!BF475</f>
        <v xml:space="preserve"> </v>
      </c>
      <c r="AO476" s="50" t="str">
        <f>'Details and Calculations'!BI475</f>
        <v xml:space="preserve"> </v>
      </c>
      <c r="AP476" s="50" t="str">
        <f>'Details and Calculations'!BM475</f>
        <v xml:space="preserve"> </v>
      </c>
      <c r="AQ476" s="50" t="str">
        <f>'Details and Calculations'!BP475</f>
        <v xml:space="preserve"> </v>
      </c>
      <c r="AR476" s="50">
        <f>'Details and Calculations'!CC475</f>
        <v>1</v>
      </c>
      <c r="AS476" s="50">
        <f>'Details and Calculations'!CJ475</f>
        <v>2</v>
      </c>
      <c r="AT476" s="51">
        <f>'Details and Calculations'!T475</f>
        <v>1</v>
      </c>
      <c r="AU476" s="51">
        <f>'Details and Calculations'!Z475</f>
        <v>1</v>
      </c>
      <c r="AV476" s="51">
        <f>'Details and Calculations'!S475</f>
        <v>0</v>
      </c>
      <c r="AW476" s="51">
        <f>'Details and Calculations'!AI475</f>
        <v>1</v>
      </c>
      <c r="AX476" s="51">
        <f>'Details and Calculations'!BY475</f>
        <v>1</v>
      </c>
      <c r="AY476" s="51">
        <f>'Details and Calculations'!CG475</f>
        <v>1</v>
      </c>
      <c r="AZ476" s="51">
        <f>'Details and Calculations'!CI475</f>
        <v>1</v>
      </c>
      <c r="BA476" s="51">
        <f t="shared" si="211"/>
        <v>0</v>
      </c>
      <c r="BB476" s="52">
        <f>'Details and Calculations'!Y475</f>
        <v>11</v>
      </c>
      <c r="BC476" s="52" t="str">
        <f>'Details and Calculations'!AC475</f>
        <v xml:space="preserve"> </v>
      </c>
      <c r="BD476" s="52" t="str">
        <f>'Details and Calculations'!AK475</f>
        <v xml:space="preserve"> </v>
      </c>
      <c r="BE476" s="52" t="str">
        <f>'Details and Calculations'!AN475</f>
        <v xml:space="preserve"> </v>
      </c>
      <c r="BF476" s="52" t="str">
        <f>'Details and Calculations'!AP475</f>
        <v xml:space="preserve"> </v>
      </c>
      <c r="BG476" s="52" t="str">
        <f>'Details and Calculations'!AT475</f>
        <v xml:space="preserve"> </v>
      </c>
      <c r="BH476" s="52" t="str">
        <f>'Details and Calculations'!AY475</f>
        <v xml:space="preserve"> </v>
      </c>
      <c r="BI476" s="52" t="str">
        <f>'Details and Calculations'!BB475</f>
        <v xml:space="preserve"> </v>
      </c>
      <c r="BJ476" s="52" t="str">
        <f>'Details and Calculations'!BD475</f>
        <v xml:space="preserve"> </v>
      </c>
      <c r="BK476" s="52">
        <f>'Details and Calculations'!CA475</f>
        <v>1</v>
      </c>
      <c r="BL476" s="43">
        <f>'Details and Calculations'!AA475</f>
        <v>0</v>
      </c>
      <c r="BM476" s="43" t="str">
        <f>'Details and Calculations'!AB475</f>
        <v/>
      </c>
      <c r="BN476" s="43" t="str">
        <f>'Details and Calculations'!AD475</f>
        <v xml:space="preserve"> </v>
      </c>
      <c r="BO476" s="43">
        <f>'Details and Calculations'!AJ475</f>
        <v>0</v>
      </c>
      <c r="BP476" s="43" t="str">
        <f>'Details and Calculations'!AL475</f>
        <v xml:space="preserve"> </v>
      </c>
      <c r="BQ476" s="43">
        <f>'Details and Calculations'!AO475</f>
        <v>0</v>
      </c>
      <c r="BR476" s="43" t="str">
        <f>'Details and Calculations'!AQ475</f>
        <v xml:space="preserve"> </v>
      </c>
      <c r="BS476" s="43">
        <f>'Details and Calculations'!AS475</f>
        <v>0</v>
      </c>
      <c r="BT476" s="43" t="str">
        <f>'Details and Calculations'!AV475</f>
        <v xml:space="preserve"> </v>
      </c>
      <c r="BU476" s="43">
        <f>'Details and Calculations'!AX475</f>
        <v>0</v>
      </c>
      <c r="BV476" s="43" t="str">
        <f>'Details and Calculations'!AZ475</f>
        <v xml:space="preserve"> </v>
      </c>
      <c r="BW476" s="43">
        <f>'Details and Calculations'!BC475</f>
        <v>0</v>
      </c>
      <c r="BX476" s="43" t="str">
        <f>'Details and Calculations'!BE475</f>
        <v xml:space="preserve"> </v>
      </c>
      <c r="BY476" s="43" t="str">
        <f>'Details and Calculations'!BG475</f>
        <v xml:space="preserve"> </v>
      </c>
      <c r="BZ476" s="43" t="str">
        <f>'Details and Calculations'!BH475</f>
        <v xml:space="preserve"> </v>
      </c>
      <c r="CA476" s="43">
        <f>'Details and Calculations'!BJ475</f>
        <v>0</v>
      </c>
      <c r="CB476" s="43" t="str">
        <f>'Details and Calculations'!BK475</f>
        <v/>
      </c>
      <c r="CC476" s="43" t="str">
        <f>'Details and Calculations'!BL475</f>
        <v xml:space="preserve"> </v>
      </c>
      <c r="CD476" s="43" t="str">
        <f>'Details and Calculations'!BN475</f>
        <v xml:space="preserve"> </v>
      </c>
      <c r="CE476" s="43" t="str">
        <f>'Details and Calculations'!BO475</f>
        <v xml:space="preserve"> </v>
      </c>
      <c r="CF476" s="43">
        <f>'Details and Calculations'!BZ475</f>
        <v>1</v>
      </c>
      <c r="CG476" s="43">
        <f>'Details and Calculations'!CB475</f>
        <v>2012</v>
      </c>
      <c r="CH476" s="31"/>
      <c r="CI476" s="53"/>
    </row>
    <row r="477" spans="1:87" x14ac:dyDescent="0.3">
      <c r="A477" s="43">
        <f>'Details and Calculations'!A476</f>
        <v>2017</v>
      </c>
      <c r="B477" s="43" t="str">
        <f>'Details and Calculations'!C476</f>
        <v>Rwanda</v>
      </c>
      <c r="C477" s="43" t="str">
        <f>'Details and Calculations'!D476</f>
        <v>Rulindo</v>
      </c>
      <c r="D477" s="43" t="str">
        <f>'Details and Calculations'!E476</f>
        <v>Base</v>
      </c>
      <c r="E477" s="43" t="str">
        <f>'Details and Calculations'!F476</f>
        <v>Gitare</v>
      </c>
      <c r="F477" s="43" t="str">
        <f>'Details and Calculations'!G476</f>
        <v>Rugerero</v>
      </c>
      <c r="G477" s="43" t="str">
        <f>'Details and Calculations'!H476</f>
        <v/>
      </c>
      <c r="H477" s="43" t="str">
        <f>'Details and Calculations'!I476</f>
        <v/>
      </c>
      <c r="I477" s="43" t="str">
        <f>'Details and Calculations'!J476</f>
        <v>Water point at Gasana/Nyirambuga pumping system</v>
      </c>
      <c r="J477" s="43">
        <f>'Details and Calculations'!K476</f>
        <v>143</v>
      </c>
      <c r="K477" s="43">
        <f>'Details and Calculations'!O476</f>
        <v>143</v>
      </c>
      <c r="L477" s="43">
        <f>'Details and Calculations'!P477</f>
        <v>104</v>
      </c>
      <c r="M477" s="43" t="str">
        <f>'Details and Calculations'!U476</f>
        <v>Piped Network With Pump</v>
      </c>
      <c r="N477" s="43">
        <f>'Details and Calculations'!V476</f>
        <v>2012</v>
      </c>
      <c r="O477" s="43" t="str">
        <f>'Details and Calculations'!W476</f>
        <v>Governement (District, Wasac) And Water For People</v>
      </c>
      <c r="P477" s="43" t="str">
        <f>'Details and Calculations'!X476</f>
        <v>Spring</v>
      </c>
      <c r="Q477" s="44" t="str">
        <f t="shared" si="194"/>
        <v>Low Risk</v>
      </c>
      <c r="R477" s="44" t="str">
        <f t="shared" si="195"/>
        <v>High Risk</v>
      </c>
      <c r="S477" s="45" t="str">
        <f t="shared" si="196"/>
        <v>Basic Level of Service</v>
      </c>
      <c r="T477" s="62" t="str">
        <f t="shared" si="193"/>
        <v>High Priority</v>
      </c>
      <c r="U477" s="46">
        <f t="shared" si="197"/>
        <v>5</v>
      </c>
      <c r="V477" s="28" t="str">
        <f t="shared" si="198"/>
        <v>Major Repairs or Replace System</v>
      </c>
      <c r="W477" s="47" t="str">
        <f t="shared" si="199"/>
        <v/>
      </c>
      <c r="X477" s="27" t="str">
        <f t="shared" si="200"/>
        <v>Further Technical Diagnostic Needed</v>
      </c>
      <c r="Y477" s="48" t="str">
        <f t="shared" si="201"/>
        <v xml:space="preserve"> </v>
      </c>
      <c r="Z477" s="48" t="str">
        <f t="shared" si="202"/>
        <v xml:space="preserve"> </v>
      </c>
      <c r="AA477" s="48">
        <f t="shared" si="203"/>
        <v>25</v>
      </c>
      <c r="AB477" s="48" t="str">
        <f t="shared" si="204"/>
        <v xml:space="preserve"> </v>
      </c>
      <c r="AC477" s="48" t="str">
        <f t="shared" si="205"/>
        <v xml:space="preserve"> </v>
      </c>
      <c r="AD477" s="48" t="str">
        <f t="shared" si="206"/>
        <v xml:space="preserve"> </v>
      </c>
      <c r="AE477" s="48" t="str">
        <f t="shared" si="207"/>
        <v xml:space="preserve"> </v>
      </c>
      <c r="AF477" s="48" t="str">
        <f t="shared" si="208"/>
        <v xml:space="preserve"> </v>
      </c>
      <c r="AG477" s="49" t="str">
        <f t="shared" si="209"/>
        <v/>
      </c>
      <c r="AH477" s="48">
        <f t="shared" si="210"/>
        <v>15</v>
      </c>
      <c r="AI477" s="50" t="str">
        <f>'Details and Calculations'!AE476</f>
        <v xml:space="preserve"> </v>
      </c>
      <c r="AJ477" s="50" t="str">
        <f>'Details and Calculations'!AM476</f>
        <v xml:space="preserve"> </v>
      </c>
      <c r="AK477" s="50">
        <f>'Details and Calculations'!AR476</f>
        <v>2</v>
      </c>
      <c r="AL477" s="50" t="str">
        <f>'Details and Calculations'!AW476</f>
        <v xml:space="preserve"> </v>
      </c>
      <c r="AM477" s="50" t="str">
        <f>'Details and Calculations'!BA476</f>
        <v xml:space="preserve"> </v>
      </c>
      <c r="AN477" s="50" t="str">
        <f>'Details and Calculations'!BF476</f>
        <v xml:space="preserve"> </v>
      </c>
      <c r="AO477" s="50" t="str">
        <f>'Details and Calculations'!BI476</f>
        <v xml:space="preserve"> </v>
      </c>
      <c r="AP477" s="50" t="str">
        <f>'Details and Calculations'!BM476</f>
        <v xml:space="preserve"> </v>
      </c>
      <c r="AQ477" s="50" t="str">
        <f>'Details and Calculations'!BP476</f>
        <v xml:space="preserve"> </v>
      </c>
      <c r="AR477" s="50">
        <f>'Details and Calculations'!CC476</f>
        <v>3</v>
      </c>
      <c r="AS477" s="50">
        <f>'Details and Calculations'!CJ476</f>
        <v>3</v>
      </c>
      <c r="AT477" s="51">
        <f>'Details and Calculations'!T476</f>
        <v>1</v>
      </c>
      <c r="AU477" s="51">
        <f>'Details and Calculations'!Z476</f>
        <v>1</v>
      </c>
      <c r="AV477" s="51">
        <f>'Details and Calculations'!S476</f>
        <v>0</v>
      </c>
      <c r="AW477" s="51">
        <f>'Details and Calculations'!AI476</f>
        <v>1</v>
      </c>
      <c r="AX477" s="51">
        <f>'Details and Calculations'!BY476</f>
        <v>1</v>
      </c>
      <c r="AY477" s="51">
        <f>'Details and Calculations'!CG476</f>
        <v>1</v>
      </c>
      <c r="AZ477" s="51">
        <f>'Details and Calculations'!CI476</f>
        <v>0</v>
      </c>
      <c r="BA477" s="51">
        <f t="shared" si="211"/>
        <v>0</v>
      </c>
      <c r="BB477" s="52">
        <f>'Details and Calculations'!Y476</f>
        <v>2</v>
      </c>
      <c r="BC477" s="52" t="str">
        <f>'Details and Calculations'!AC476</f>
        <v xml:space="preserve"> </v>
      </c>
      <c r="BD477" s="52" t="str">
        <f>'Details and Calculations'!AK476</f>
        <v xml:space="preserve"> </v>
      </c>
      <c r="BE477" s="52" t="str">
        <f>'Details and Calculations'!AN476</f>
        <v xml:space="preserve"> </v>
      </c>
      <c r="BF477" s="52">
        <f>'Details and Calculations'!AP476</f>
        <v>1</v>
      </c>
      <c r="BG477" s="52" t="str">
        <f>'Details and Calculations'!AT476</f>
        <v xml:space="preserve"> </v>
      </c>
      <c r="BH477" s="52" t="str">
        <f>'Details and Calculations'!AY476</f>
        <v xml:space="preserve"> </v>
      </c>
      <c r="BI477" s="52" t="str">
        <f>'Details and Calculations'!BB476</f>
        <v xml:space="preserve"> </v>
      </c>
      <c r="BJ477" s="52" t="str">
        <f>'Details and Calculations'!BD476</f>
        <v xml:space="preserve"> </v>
      </c>
      <c r="BK477" s="52">
        <f>'Details and Calculations'!CA476</f>
        <v>2</v>
      </c>
      <c r="BL477" s="43">
        <f>'Details and Calculations'!AA476</f>
        <v>0</v>
      </c>
      <c r="BM477" s="43" t="str">
        <f>'Details and Calculations'!AB476</f>
        <v/>
      </c>
      <c r="BN477" s="43" t="str">
        <f>'Details and Calculations'!AD476</f>
        <v xml:space="preserve"> </v>
      </c>
      <c r="BO477" s="43">
        <f>'Details and Calculations'!AJ476</f>
        <v>0</v>
      </c>
      <c r="BP477" s="43" t="str">
        <f>'Details and Calculations'!AL476</f>
        <v xml:space="preserve"> </v>
      </c>
      <c r="BQ477" s="43">
        <f>'Details and Calculations'!AO476</f>
        <v>1</v>
      </c>
      <c r="BR477" s="43">
        <f>'Details and Calculations'!AQ476</f>
        <v>2012</v>
      </c>
      <c r="BS477" s="43">
        <f>'Details and Calculations'!AS476</f>
        <v>0</v>
      </c>
      <c r="BT477" s="43" t="str">
        <f>'Details and Calculations'!AV476</f>
        <v xml:space="preserve"> </v>
      </c>
      <c r="BU477" s="43">
        <f>'Details and Calculations'!AX476</f>
        <v>0</v>
      </c>
      <c r="BV477" s="43" t="str">
        <f>'Details and Calculations'!AZ476</f>
        <v xml:space="preserve"> </v>
      </c>
      <c r="BW477" s="43">
        <f>'Details and Calculations'!BC476</f>
        <v>0</v>
      </c>
      <c r="BX477" s="43" t="str">
        <f>'Details and Calculations'!BE476</f>
        <v xml:space="preserve"> </v>
      </c>
      <c r="BY477" s="43" t="str">
        <f>'Details and Calculations'!BG476</f>
        <v xml:space="preserve"> </v>
      </c>
      <c r="BZ477" s="43" t="str">
        <f>'Details and Calculations'!BH476</f>
        <v xml:space="preserve"> </v>
      </c>
      <c r="CA477" s="43">
        <f>'Details and Calculations'!BJ476</f>
        <v>0</v>
      </c>
      <c r="CB477" s="43" t="str">
        <f>'Details and Calculations'!BK476</f>
        <v/>
      </c>
      <c r="CC477" s="43" t="str">
        <f>'Details and Calculations'!BL476</f>
        <v xml:space="preserve"> </v>
      </c>
      <c r="CD477" s="43" t="str">
        <f>'Details and Calculations'!BN476</f>
        <v xml:space="preserve"> </v>
      </c>
      <c r="CE477" s="43" t="str">
        <f>'Details and Calculations'!BO476</f>
        <v xml:space="preserve"> </v>
      </c>
      <c r="CF477" s="43">
        <f>'Details and Calculations'!BZ476</f>
        <v>1</v>
      </c>
      <c r="CG477" s="43">
        <f>'Details and Calculations'!CB476</f>
        <v>2012</v>
      </c>
      <c r="CH477" s="31"/>
      <c r="CI477" s="53"/>
    </row>
    <row r="478" spans="1:87" x14ac:dyDescent="0.3">
      <c r="A478" s="43">
        <f>'Details and Calculations'!A477</f>
        <v>2017</v>
      </c>
      <c r="B478" s="43" t="str">
        <f>'Details and Calculations'!C477</f>
        <v>Rwanda</v>
      </c>
      <c r="C478" s="43" t="str">
        <f>'Details and Calculations'!D477</f>
        <v>Rulindo</v>
      </c>
      <c r="D478" s="43" t="str">
        <f>'Details and Calculations'!E477</f>
        <v>Murambi</v>
      </c>
      <c r="E478" s="43" t="str">
        <f>'Details and Calculations'!F477</f>
        <v>Mugambazi</v>
      </c>
      <c r="F478" s="43" t="str">
        <f>'Details and Calculations'!G477</f>
        <v>Nyarurembo</v>
      </c>
      <c r="G478" s="43" t="str">
        <f>'Details and Calculations'!H477</f>
        <v/>
      </c>
      <c r="H478" s="43" t="str">
        <f>'Details and Calculations'!I477</f>
        <v/>
      </c>
      <c r="I478" s="43" t="str">
        <f>'Details and Calculations'!J477</f>
        <v>Mutagata motorised network</v>
      </c>
      <c r="J478" s="43">
        <f>'Details and Calculations'!K477</f>
        <v>144</v>
      </c>
      <c r="K478" s="43">
        <f>'Details and Calculations'!O477</f>
        <v>40</v>
      </c>
      <c r="L478" s="43" t="str">
        <f>'Details and Calculations'!P478</f>
        <v xml:space="preserve"> </v>
      </c>
      <c r="M478" s="43" t="str">
        <f>'Details and Calculations'!U477</f>
        <v>Piped Network -- Gravity Only</v>
      </c>
      <c r="N478" s="43">
        <f>'Details and Calculations'!V477</f>
        <v>1987</v>
      </c>
      <c r="O478" s="43" t="str">
        <f>'Details and Calculations'!W477</f>
        <v>Governement (District, Wasac) And Water For People</v>
      </c>
      <c r="P478" s="43" t="str">
        <f>'Details and Calculations'!X477</f>
        <v>Spring</v>
      </c>
      <c r="Q478" s="44" t="str">
        <f t="shared" si="194"/>
        <v>Low Risk</v>
      </c>
      <c r="R478" s="44" t="str">
        <f t="shared" si="195"/>
        <v>Low Risk</v>
      </c>
      <c r="S478" s="45" t="str">
        <f t="shared" si="196"/>
        <v>Intermediate Level of Service</v>
      </c>
      <c r="T478" s="62" t="str">
        <f t="shared" si="193"/>
        <v>Low Priority</v>
      </c>
      <c r="U478" s="46">
        <f t="shared" si="197"/>
        <v>7</v>
      </c>
      <c r="V478" s="28" t="str">
        <f t="shared" si="198"/>
        <v>Perform Routine Preventative Maintenance</v>
      </c>
      <c r="W478" s="47" t="str">
        <f t="shared" si="199"/>
        <v/>
      </c>
      <c r="X478" s="27" t="str">
        <f t="shared" si="200"/>
        <v>Maintain O&amp;M and Routine Monitoring</v>
      </c>
      <c r="Y478" s="48">
        <f t="shared" si="201"/>
        <v>20</v>
      </c>
      <c r="Z478" s="48">
        <f t="shared" si="202"/>
        <v>19</v>
      </c>
      <c r="AA478" s="48">
        <f t="shared" si="203"/>
        <v>29</v>
      </c>
      <c r="AB478" s="48">
        <f t="shared" si="204"/>
        <v>19</v>
      </c>
      <c r="AC478" s="48">
        <f t="shared" si="205"/>
        <v>29</v>
      </c>
      <c r="AD478" s="48">
        <f t="shared" si="206"/>
        <v>7</v>
      </c>
      <c r="AE478" s="48">
        <f t="shared" si="207"/>
        <v>19</v>
      </c>
      <c r="AF478" s="48">
        <f t="shared" si="208"/>
        <v>10</v>
      </c>
      <c r="AG478" s="49" t="str">
        <f t="shared" si="209"/>
        <v/>
      </c>
      <c r="AH478" s="48">
        <f t="shared" si="210"/>
        <v>19</v>
      </c>
      <c r="AI478" s="50">
        <f>'Details and Calculations'!AE477</f>
        <v>1</v>
      </c>
      <c r="AJ478" s="50">
        <f>'Details and Calculations'!AM477</f>
        <v>1</v>
      </c>
      <c r="AK478" s="50">
        <f>'Details and Calculations'!AR477</f>
        <v>1</v>
      </c>
      <c r="AL478" s="50">
        <f>'Details and Calculations'!AW477</f>
        <v>1</v>
      </c>
      <c r="AM478" s="50">
        <f>'Details and Calculations'!BA477</f>
        <v>1</v>
      </c>
      <c r="AN478" s="50">
        <f>'Details and Calculations'!BF477</f>
        <v>1</v>
      </c>
      <c r="AO478" s="50">
        <f>'Details and Calculations'!BI477</f>
        <v>1</v>
      </c>
      <c r="AP478" s="50">
        <f>'Details and Calculations'!BM477</f>
        <v>1</v>
      </c>
      <c r="AQ478" s="50" t="str">
        <f>'Details and Calculations'!BP477</f>
        <v xml:space="preserve"> </v>
      </c>
      <c r="AR478" s="50">
        <f>'Details and Calculations'!CC477</f>
        <v>1</v>
      </c>
      <c r="AS478" s="50">
        <f>'Details and Calculations'!CJ477</f>
        <v>1</v>
      </c>
      <c r="AT478" s="51">
        <f>'Details and Calculations'!T477</f>
        <v>1</v>
      </c>
      <c r="AU478" s="51">
        <f>'Details and Calculations'!Z477</f>
        <v>1</v>
      </c>
      <c r="AV478" s="51">
        <f>'Details and Calculations'!S477</f>
        <v>0</v>
      </c>
      <c r="AW478" s="51">
        <f>'Details and Calculations'!AI477</f>
        <v>1</v>
      </c>
      <c r="AX478" s="51">
        <f>'Details and Calculations'!BY477</f>
        <v>1</v>
      </c>
      <c r="AY478" s="51">
        <f>'Details and Calculations'!CG477</f>
        <v>1</v>
      </c>
      <c r="AZ478" s="51">
        <f>'Details and Calculations'!CI477</f>
        <v>1</v>
      </c>
      <c r="BA478" s="51">
        <f t="shared" si="211"/>
        <v>1</v>
      </c>
      <c r="BB478" s="52">
        <f>'Details and Calculations'!Y477</f>
        <v>1</v>
      </c>
      <c r="BC478" s="52">
        <f>'Details and Calculations'!AC477</f>
        <v>1</v>
      </c>
      <c r="BD478" s="52">
        <f>'Details and Calculations'!AK477</f>
        <v>1</v>
      </c>
      <c r="BE478" s="52">
        <f>'Details and Calculations'!AN477</f>
        <v>1900</v>
      </c>
      <c r="BF478" s="52">
        <f>'Details and Calculations'!AP477</f>
        <v>39</v>
      </c>
      <c r="BG478" s="52">
        <f>'Details and Calculations'!AT477</f>
        <v>17</v>
      </c>
      <c r="BH478" s="52">
        <f>'Details and Calculations'!AY477</f>
        <v>6</v>
      </c>
      <c r="BI478" s="52">
        <f>'Details and Calculations'!BB477</f>
        <v>40000</v>
      </c>
      <c r="BJ478" s="52">
        <f>'Details and Calculations'!BD477</f>
        <v>5</v>
      </c>
      <c r="BK478" s="52">
        <f>'Details and Calculations'!CA477</f>
        <v>64</v>
      </c>
      <c r="BL478" s="43">
        <f>'Details and Calculations'!AA477</f>
        <v>1</v>
      </c>
      <c r="BM478" s="43" t="str">
        <f>'Details and Calculations'!AB477</f>
        <v>"Springbox" --Intake Structure At A Spring</v>
      </c>
      <c r="BN478" s="43">
        <f>'Details and Calculations'!AD477</f>
        <v>2007</v>
      </c>
      <c r="BO478" s="43">
        <f>'Details and Calculations'!AJ477</f>
        <v>1</v>
      </c>
      <c r="BP478" s="43">
        <f>'Details and Calculations'!AL477</f>
        <v>2016</v>
      </c>
      <c r="BQ478" s="43">
        <f>'Details and Calculations'!AO477</f>
        <v>1</v>
      </c>
      <c r="BR478" s="43">
        <f>'Details and Calculations'!AQ477</f>
        <v>2016</v>
      </c>
      <c r="BS478" s="43">
        <f>'Details and Calculations'!AS477</f>
        <v>1</v>
      </c>
      <c r="BT478" s="43">
        <f>'Details and Calculations'!AV477</f>
        <v>2016</v>
      </c>
      <c r="BU478" s="43">
        <f>'Details and Calculations'!AX477</f>
        <v>1</v>
      </c>
      <c r="BV478" s="43">
        <f>'Details and Calculations'!AZ477</f>
        <v>2016</v>
      </c>
      <c r="BW478" s="43">
        <f>'Details and Calculations'!BC477</f>
        <v>1</v>
      </c>
      <c r="BX478" s="43">
        <f>'Details and Calculations'!BE477</f>
        <v>2017</v>
      </c>
      <c r="BY478" s="43">
        <f>'Details and Calculations'!BG477</f>
        <v>1</v>
      </c>
      <c r="BZ478" s="43">
        <f>'Details and Calculations'!BH477</f>
        <v>2016</v>
      </c>
      <c r="CA478" s="43">
        <f>'Details and Calculations'!BJ477</f>
        <v>1</v>
      </c>
      <c r="CB478" s="43" t="str">
        <f>'Details and Calculations'!BK477</f>
        <v>Disinfection/Chlorination</v>
      </c>
      <c r="CC478" s="43">
        <f>'Details and Calculations'!BL477</f>
        <v>2017</v>
      </c>
      <c r="CD478" s="43">
        <f>'Details and Calculations'!BN477</f>
        <v>0</v>
      </c>
      <c r="CE478" s="43" t="str">
        <f>'Details and Calculations'!BO477</f>
        <v xml:space="preserve"> </v>
      </c>
      <c r="CF478" s="43">
        <f>'Details and Calculations'!BZ477</f>
        <v>1</v>
      </c>
      <c r="CG478" s="43">
        <f>'Details and Calculations'!CB477</f>
        <v>2016</v>
      </c>
      <c r="CH478" s="31"/>
      <c r="CI478" s="53"/>
    </row>
    <row r="479" spans="1:87" x14ac:dyDescent="0.3">
      <c r="A479" s="43">
        <f>'Details and Calculations'!A478</f>
        <v>2017</v>
      </c>
      <c r="B479" s="43" t="str">
        <f>'Details and Calculations'!C478</f>
        <v>Rwanda</v>
      </c>
      <c r="C479" s="43" t="str">
        <f>'Details and Calculations'!D478</f>
        <v>Rulindo</v>
      </c>
      <c r="D479" s="43" t="str">
        <f>'Details and Calculations'!E478</f>
        <v>Cyinzuzi</v>
      </c>
      <c r="E479" s="43" t="str">
        <f>'Details and Calculations'!F478</f>
        <v>Budakiranya</v>
      </c>
      <c r="F479" s="43" t="str">
        <f>'Details and Calculations'!G478</f>
        <v>Rugaragara</v>
      </c>
      <c r="G479" s="43" t="str">
        <f>'Details and Calculations'!H478</f>
        <v/>
      </c>
      <c r="H479" s="43" t="str">
        <f>'Details and Calculations'!I478</f>
        <v/>
      </c>
      <c r="I479" s="43" t="str">
        <f>'Details and Calculations'!J478</f>
        <v>charity water 203.207</v>
      </c>
      <c r="J479" s="43">
        <f>'Details and Calculations'!K478</f>
        <v>815</v>
      </c>
      <c r="K479" s="43">
        <f>'Details and Calculations'!O478</f>
        <v>815</v>
      </c>
      <c r="L479" s="43">
        <f>'Details and Calculations'!P479</f>
        <v>10</v>
      </c>
      <c r="M479" s="43" t="str">
        <f>'Details and Calculations'!U478</f>
        <v>Piped Network With Pump</v>
      </c>
      <c r="N479" s="43">
        <f>'Details and Calculations'!V478</f>
        <v>2016</v>
      </c>
      <c r="O479" s="43" t="str">
        <f>'Details and Calculations'!W478</f>
        <v>Governement (District, Wasac) And Water For People</v>
      </c>
      <c r="P479" s="43" t="str">
        <f>'Details and Calculations'!X478</f>
        <v>Spring</v>
      </c>
      <c r="Q479" s="44" t="str">
        <f t="shared" si="194"/>
        <v>Low Risk</v>
      </c>
      <c r="R479" s="44" t="str">
        <f t="shared" si="195"/>
        <v>Low Risk</v>
      </c>
      <c r="S479" s="45" t="str">
        <f t="shared" si="196"/>
        <v>Intermediate Level of Service</v>
      </c>
      <c r="T479" s="62" t="str">
        <f t="shared" si="193"/>
        <v>Low Priority</v>
      </c>
      <c r="U479" s="46">
        <f t="shared" si="197"/>
        <v>7</v>
      </c>
      <c r="V479" s="28" t="str">
        <f t="shared" si="198"/>
        <v>Perform Routine Preventative Maintenance</v>
      </c>
      <c r="W479" s="47" t="str">
        <f t="shared" si="199"/>
        <v/>
      </c>
      <c r="X479" s="27" t="str">
        <f t="shared" si="200"/>
        <v>Maintain O&amp;M and Routine Monitoring</v>
      </c>
      <c r="Y479" s="48">
        <f t="shared" si="201"/>
        <v>29</v>
      </c>
      <c r="Z479" s="48">
        <f t="shared" si="202"/>
        <v>19</v>
      </c>
      <c r="AA479" s="48">
        <f t="shared" si="203"/>
        <v>29</v>
      </c>
      <c r="AB479" s="48">
        <f t="shared" si="204"/>
        <v>19</v>
      </c>
      <c r="AC479" s="48">
        <f t="shared" si="205"/>
        <v>29</v>
      </c>
      <c r="AD479" s="48">
        <f t="shared" si="206"/>
        <v>6</v>
      </c>
      <c r="AE479" s="48">
        <f t="shared" si="207"/>
        <v>19</v>
      </c>
      <c r="AF479" s="48" t="str">
        <f t="shared" si="208"/>
        <v xml:space="preserve"> </v>
      </c>
      <c r="AG479" s="49" t="str">
        <f t="shared" si="209"/>
        <v/>
      </c>
      <c r="AH479" s="48">
        <f t="shared" si="210"/>
        <v>19</v>
      </c>
      <c r="AI479" s="50">
        <f>'Details and Calculations'!AE478</f>
        <v>1</v>
      </c>
      <c r="AJ479" s="50">
        <f>'Details and Calculations'!AM478</f>
        <v>1</v>
      </c>
      <c r="AK479" s="50">
        <f>'Details and Calculations'!AR478</f>
        <v>1</v>
      </c>
      <c r="AL479" s="50">
        <f>'Details and Calculations'!AW478</f>
        <v>1</v>
      </c>
      <c r="AM479" s="50">
        <f>'Details and Calculations'!BA478</f>
        <v>1</v>
      </c>
      <c r="AN479" s="50">
        <f>'Details and Calculations'!BF478</f>
        <v>1</v>
      </c>
      <c r="AO479" s="50">
        <f>'Details and Calculations'!BI478</f>
        <v>1</v>
      </c>
      <c r="AP479" s="50" t="str">
        <f>'Details and Calculations'!BM478</f>
        <v xml:space="preserve"> </v>
      </c>
      <c r="AQ479" s="50" t="str">
        <f>'Details and Calculations'!BP478</f>
        <v xml:space="preserve"> </v>
      </c>
      <c r="AR479" s="50">
        <f>'Details and Calculations'!CC478</f>
        <v>1</v>
      </c>
      <c r="AS479" s="50">
        <f>'Details and Calculations'!CJ478</f>
        <v>1</v>
      </c>
      <c r="AT479" s="51">
        <f>'Details and Calculations'!T478</f>
        <v>1</v>
      </c>
      <c r="AU479" s="51">
        <f>'Details and Calculations'!Z478</f>
        <v>1</v>
      </c>
      <c r="AV479" s="51">
        <f>'Details and Calculations'!S478</f>
        <v>0</v>
      </c>
      <c r="AW479" s="51">
        <f>'Details and Calculations'!AI478</f>
        <v>1</v>
      </c>
      <c r="AX479" s="51">
        <f>'Details and Calculations'!BY478</f>
        <v>1</v>
      </c>
      <c r="AY479" s="51">
        <f>'Details and Calculations'!CG478</f>
        <v>1</v>
      </c>
      <c r="AZ479" s="51">
        <f>'Details and Calculations'!CI478</f>
        <v>1</v>
      </c>
      <c r="BA479" s="51">
        <f t="shared" si="211"/>
        <v>1</v>
      </c>
      <c r="BB479" s="52">
        <f>'Details and Calculations'!Y478</f>
        <v>2</v>
      </c>
      <c r="BC479" s="52">
        <f>'Details and Calculations'!AC478</f>
        <v>1</v>
      </c>
      <c r="BD479" s="52">
        <f>'Details and Calculations'!AK478</f>
        <v>1</v>
      </c>
      <c r="BE479" s="52">
        <f>'Details and Calculations'!AN478</f>
        <v>35000</v>
      </c>
      <c r="BF479" s="52">
        <f>'Details and Calculations'!AP478</f>
        <v>2</v>
      </c>
      <c r="BG479" s="52">
        <f>'Details and Calculations'!AT478</f>
        <v>2</v>
      </c>
      <c r="BH479" s="52">
        <f>'Details and Calculations'!AY478</f>
        <v>1</v>
      </c>
      <c r="BI479" s="52">
        <f>'Details and Calculations'!BB478</f>
        <v>1000</v>
      </c>
      <c r="BJ479" s="52">
        <f>'Details and Calculations'!BD478</f>
        <v>3</v>
      </c>
      <c r="BK479" s="52">
        <f>'Details and Calculations'!CA478</f>
        <v>1</v>
      </c>
      <c r="BL479" s="43">
        <f>'Details and Calculations'!AA478</f>
        <v>1</v>
      </c>
      <c r="BM479" s="43" t="str">
        <f>'Details and Calculations'!AB478</f>
        <v/>
      </c>
      <c r="BN479" s="43">
        <f>'Details and Calculations'!AD478</f>
        <v>2016</v>
      </c>
      <c r="BO479" s="43">
        <f>'Details and Calculations'!AJ478</f>
        <v>1</v>
      </c>
      <c r="BP479" s="43">
        <f>'Details and Calculations'!AL478</f>
        <v>2016</v>
      </c>
      <c r="BQ479" s="43">
        <f>'Details and Calculations'!AO478</f>
        <v>1</v>
      </c>
      <c r="BR479" s="43">
        <f>'Details and Calculations'!AQ478</f>
        <v>2016</v>
      </c>
      <c r="BS479" s="43">
        <f>'Details and Calculations'!AS478</f>
        <v>1</v>
      </c>
      <c r="BT479" s="43">
        <f>'Details and Calculations'!AV478</f>
        <v>2016</v>
      </c>
      <c r="BU479" s="43">
        <f>'Details and Calculations'!AX478</f>
        <v>1</v>
      </c>
      <c r="BV479" s="43">
        <f>'Details and Calculations'!AZ478</f>
        <v>2016</v>
      </c>
      <c r="BW479" s="43">
        <f>'Details and Calculations'!BC478</f>
        <v>1</v>
      </c>
      <c r="BX479" s="43">
        <f>'Details and Calculations'!BE478</f>
        <v>2016</v>
      </c>
      <c r="BY479" s="43">
        <f>'Details and Calculations'!BG478</f>
        <v>1</v>
      </c>
      <c r="BZ479" s="43">
        <f>'Details and Calculations'!BH478</f>
        <v>2016</v>
      </c>
      <c r="CA479" s="43">
        <f>'Details and Calculations'!BJ478</f>
        <v>0</v>
      </c>
      <c r="CB479" s="43" t="str">
        <f>'Details and Calculations'!BK478</f>
        <v/>
      </c>
      <c r="CC479" s="43" t="str">
        <f>'Details and Calculations'!BL478</f>
        <v xml:space="preserve"> </v>
      </c>
      <c r="CD479" s="43" t="str">
        <f>'Details and Calculations'!BN478</f>
        <v xml:space="preserve"> </v>
      </c>
      <c r="CE479" s="43" t="str">
        <f>'Details and Calculations'!BO478</f>
        <v xml:space="preserve"> </v>
      </c>
      <c r="CF479" s="43">
        <f>'Details and Calculations'!BZ478</f>
        <v>1</v>
      </c>
      <c r="CG479" s="43">
        <f>'Details and Calculations'!CB478</f>
        <v>2016</v>
      </c>
      <c r="CH479" s="31"/>
      <c r="CI479" s="53"/>
    </row>
    <row r="480" spans="1:87" x14ac:dyDescent="0.3">
      <c r="A480" s="43">
        <f>'Details and Calculations'!A479</f>
        <v>2017</v>
      </c>
      <c r="B480" s="43" t="str">
        <f>'Details and Calculations'!C479</f>
        <v>Rwanda</v>
      </c>
      <c r="C480" s="43" t="str">
        <f>'Details and Calculations'!D479</f>
        <v>Rulindo</v>
      </c>
      <c r="D480" s="43" t="str">
        <f>'Details and Calculations'!E479</f>
        <v>Base</v>
      </c>
      <c r="E480" s="43" t="str">
        <f>'Details and Calculations'!F479</f>
        <v>Cyohoha</v>
      </c>
      <c r="F480" s="43" t="str">
        <f>'Details and Calculations'!G479</f>
        <v>Gihemba</v>
      </c>
      <c r="G480" s="43" t="str">
        <f>'Details and Calculations'!H479</f>
        <v/>
      </c>
      <c r="H480" s="43" t="str">
        <f>'Details and Calculations'!I479</f>
        <v/>
      </c>
      <c r="I480" s="43" t="str">
        <f>'Details and Calculations'!J479</f>
        <v>Nyamagana</v>
      </c>
      <c r="J480" s="43">
        <f>'Details and Calculations'!K479</f>
        <v>85</v>
      </c>
      <c r="K480" s="43">
        <f>'Details and Calculations'!O479</f>
        <v>75</v>
      </c>
      <c r="L480" s="43">
        <f>'Details and Calculations'!P480</f>
        <v>15</v>
      </c>
      <c r="M480" s="43" t="str">
        <f>'Details and Calculations'!U479</f>
        <v>Piped Network -- Gravity Only</v>
      </c>
      <c r="N480" s="43">
        <f>'Details and Calculations'!V479</f>
        <v>2011</v>
      </c>
      <c r="O480" s="43" t="str">
        <f>'Details and Calculations'!W479</f>
        <v>Government  And  African Development Bank</v>
      </c>
      <c r="P480" s="43" t="str">
        <f>'Details and Calculations'!X479</f>
        <v>Spring</v>
      </c>
      <c r="Q480" s="44" t="str">
        <f t="shared" si="194"/>
        <v>Low Risk</v>
      </c>
      <c r="R480" s="44" t="str">
        <f t="shared" si="195"/>
        <v>Low Risk</v>
      </c>
      <c r="S480" s="45" t="str">
        <f t="shared" si="196"/>
        <v>Basic Level of Service</v>
      </c>
      <c r="T480" s="62" t="str">
        <f t="shared" si="193"/>
        <v>Medium Priority</v>
      </c>
      <c r="U480" s="46">
        <f t="shared" si="197"/>
        <v>5</v>
      </c>
      <c r="V480" s="28" t="str">
        <f t="shared" si="198"/>
        <v>Repair or Replace Components</v>
      </c>
      <c r="W480" s="47" t="str">
        <f t="shared" si="199"/>
        <v xml:space="preserve">Distribution  Line, </v>
      </c>
      <c r="X480" s="27" t="str">
        <f t="shared" si="200"/>
        <v>Create Plan To Repair or Replace Components</v>
      </c>
      <c r="Y480" s="48">
        <f t="shared" si="201"/>
        <v>28</v>
      </c>
      <c r="Z480" s="48">
        <f t="shared" si="202"/>
        <v>18</v>
      </c>
      <c r="AA480" s="48">
        <f t="shared" si="203"/>
        <v>24</v>
      </c>
      <c r="AB480" s="48">
        <f t="shared" si="204"/>
        <v>14</v>
      </c>
      <c r="AC480" s="48">
        <f t="shared" si="205"/>
        <v>24</v>
      </c>
      <c r="AD480" s="48" t="str">
        <f t="shared" si="206"/>
        <v xml:space="preserve"> </v>
      </c>
      <c r="AE480" s="48" t="str">
        <f t="shared" si="207"/>
        <v xml:space="preserve"> </v>
      </c>
      <c r="AF480" s="48" t="str">
        <f t="shared" si="208"/>
        <v xml:space="preserve"> </v>
      </c>
      <c r="AG480" s="49" t="str">
        <f t="shared" si="209"/>
        <v/>
      </c>
      <c r="AH480" s="48">
        <f t="shared" si="210"/>
        <v>14</v>
      </c>
      <c r="AI480" s="50">
        <f>'Details and Calculations'!AE479</f>
        <v>1</v>
      </c>
      <c r="AJ480" s="50">
        <f>'Details and Calculations'!AM479</f>
        <v>1</v>
      </c>
      <c r="AK480" s="50">
        <f>'Details and Calculations'!AR479</f>
        <v>1</v>
      </c>
      <c r="AL480" s="50">
        <f>'Details and Calculations'!AW479</f>
        <v>1</v>
      </c>
      <c r="AM480" s="50">
        <f>'Details and Calculations'!BA479</f>
        <v>2</v>
      </c>
      <c r="AN480" s="50" t="str">
        <f>'Details and Calculations'!BF479</f>
        <v xml:space="preserve"> </v>
      </c>
      <c r="AO480" s="50" t="str">
        <f>'Details and Calculations'!BI479</f>
        <v xml:space="preserve"> </v>
      </c>
      <c r="AP480" s="50" t="str">
        <f>'Details and Calculations'!BM479</f>
        <v xml:space="preserve"> </v>
      </c>
      <c r="AQ480" s="50" t="str">
        <f>'Details and Calculations'!BP479</f>
        <v xml:space="preserve"> </v>
      </c>
      <c r="AR480" s="50">
        <f>'Details and Calculations'!CC479</f>
        <v>1</v>
      </c>
      <c r="AS480" s="50">
        <f>'Details and Calculations'!CJ479</f>
        <v>2</v>
      </c>
      <c r="AT480" s="51">
        <f>'Details and Calculations'!T479</f>
        <v>1</v>
      </c>
      <c r="AU480" s="51">
        <f>'Details and Calculations'!Z479</f>
        <v>1</v>
      </c>
      <c r="AV480" s="51">
        <f>'Details and Calculations'!S479</f>
        <v>0</v>
      </c>
      <c r="AW480" s="51">
        <f>'Details and Calculations'!AI479</f>
        <v>1</v>
      </c>
      <c r="AX480" s="51">
        <f>'Details and Calculations'!BY479</f>
        <v>1</v>
      </c>
      <c r="AY480" s="51">
        <f>'Details and Calculations'!CG479</f>
        <v>0</v>
      </c>
      <c r="AZ480" s="51">
        <f>'Details and Calculations'!CI479</f>
        <v>1</v>
      </c>
      <c r="BA480" s="51">
        <f t="shared" si="211"/>
        <v>0</v>
      </c>
      <c r="BB480" s="52">
        <f>'Details and Calculations'!Y479</f>
        <v>2</v>
      </c>
      <c r="BC480" s="52">
        <f>'Details and Calculations'!AC479</f>
        <v>1</v>
      </c>
      <c r="BD480" s="52">
        <f>'Details and Calculations'!AK479</f>
        <v>2</v>
      </c>
      <c r="BE480" s="52">
        <f>'Details and Calculations'!AN479</f>
        <v>2100</v>
      </c>
      <c r="BF480" s="52">
        <f>'Details and Calculations'!AP479</f>
        <v>11</v>
      </c>
      <c r="BG480" s="52">
        <f>'Details and Calculations'!AT479</f>
        <v>15</v>
      </c>
      <c r="BH480" s="52">
        <f>'Details and Calculations'!AY479</f>
        <v>3</v>
      </c>
      <c r="BI480" s="52">
        <f>'Details and Calculations'!BB479</f>
        <v>37000</v>
      </c>
      <c r="BJ480" s="52" t="str">
        <f>'Details and Calculations'!BD479</f>
        <v xml:space="preserve"> </v>
      </c>
      <c r="BK480" s="52">
        <f>'Details and Calculations'!CA479</f>
        <v>29</v>
      </c>
      <c r="BL480" s="43">
        <f>'Details and Calculations'!AA479</f>
        <v>1</v>
      </c>
      <c r="BM480" s="43" t="str">
        <f>'Details and Calculations'!AB479</f>
        <v>"Springbox" --Intake Structure At A Spring</v>
      </c>
      <c r="BN480" s="43">
        <f>'Details and Calculations'!AD479</f>
        <v>2015</v>
      </c>
      <c r="BO480" s="43">
        <f>'Details and Calculations'!AJ479</f>
        <v>1</v>
      </c>
      <c r="BP480" s="43">
        <f>'Details and Calculations'!AL479</f>
        <v>2015</v>
      </c>
      <c r="BQ480" s="43">
        <f>'Details and Calculations'!AO479</f>
        <v>1</v>
      </c>
      <c r="BR480" s="43">
        <f>'Details and Calculations'!AQ479</f>
        <v>2011</v>
      </c>
      <c r="BS480" s="43">
        <f>'Details and Calculations'!AS479</f>
        <v>1</v>
      </c>
      <c r="BT480" s="43">
        <f>'Details and Calculations'!AV479</f>
        <v>2011</v>
      </c>
      <c r="BU480" s="43">
        <f>'Details and Calculations'!AX479</f>
        <v>1</v>
      </c>
      <c r="BV480" s="43">
        <f>'Details and Calculations'!AZ479</f>
        <v>2011</v>
      </c>
      <c r="BW480" s="43">
        <f>'Details and Calculations'!BC479</f>
        <v>0</v>
      </c>
      <c r="BX480" s="43" t="str">
        <f>'Details and Calculations'!BE479</f>
        <v xml:space="preserve"> </v>
      </c>
      <c r="BY480" s="43" t="str">
        <f>'Details and Calculations'!BG479</f>
        <v xml:space="preserve"> </v>
      </c>
      <c r="BZ480" s="43" t="str">
        <f>'Details and Calculations'!BH479</f>
        <v xml:space="preserve"> </v>
      </c>
      <c r="CA480" s="43">
        <f>'Details and Calculations'!BJ479</f>
        <v>0</v>
      </c>
      <c r="CB480" s="43" t="str">
        <f>'Details and Calculations'!BK479</f>
        <v/>
      </c>
      <c r="CC480" s="43" t="str">
        <f>'Details and Calculations'!BL479</f>
        <v xml:space="preserve"> </v>
      </c>
      <c r="CD480" s="43" t="str">
        <f>'Details and Calculations'!BN479</f>
        <v xml:space="preserve"> </v>
      </c>
      <c r="CE480" s="43" t="str">
        <f>'Details and Calculations'!BO479</f>
        <v xml:space="preserve"> </v>
      </c>
      <c r="CF480" s="43">
        <f>'Details and Calculations'!BZ479</f>
        <v>1</v>
      </c>
      <c r="CG480" s="43">
        <f>'Details and Calculations'!CB479</f>
        <v>2011</v>
      </c>
      <c r="CH480" s="31"/>
      <c r="CI480" s="53"/>
    </row>
    <row r="481" spans="1:87" x14ac:dyDescent="0.3">
      <c r="A481" s="43">
        <f>'Details and Calculations'!A480</f>
        <v>2017</v>
      </c>
      <c r="B481" s="43" t="str">
        <f>'Details and Calculations'!C480</f>
        <v>Rwanda</v>
      </c>
      <c r="C481" s="43" t="str">
        <f>'Details and Calculations'!D480</f>
        <v>Rulindo</v>
      </c>
      <c r="D481" s="43" t="str">
        <f>'Details and Calculations'!E480</f>
        <v>Base</v>
      </c>
      <c r="E481" s="43" t="str">
        <f>'Details and Calculations'!F480</f>
        <v>Cyohoha</v>
      </c>
      <c r="F481" s="43" t="str">
        <f>'Details and Calculations'!G480</f>
        <v>Gihemba</v>
      </c>
      <c r="G481" s="43" t="str">
        <f>'Details and Calculations'!H480</f>
        <v/>
      </c>
      <c r="H481" s="43" t="str">
        <f>'Details and Calculations'!I480</f>
        <v/>
      </c>
      <c r="I481" s="43" t="str">
        <f>'Details and Calculations'!J480</f>
        <v>Nyamagana</v>
      </c>
      <c r="J481" s="43">
        <f>'Details and Calculations'!K480</f>
        <v>75</v>
      </c>
      <c r="K481" s="43">
        <f>'Details and Calculations'!O480</f>
        <v>60</v>
      </c>
      <c r="L481" s="43">
        <f>'Details and Calculations'!P481</f>
        <v>140</v>
      </c>
      <c r="M481" s="43" t="str">
        <f>'Details and Calculations'!U480</f>
        <v>Piped Network -- Gravity Only</v>
      </c>
      <c r="N481" s="43">
        <f>'Details and Calculations'!V480</f>
        <v>2011</v>
      </c>
      <c r="O481" s="43" t="str">
        <f>'Details and Calculations'!W480</f>
        <v>Government And African Development Bank</v>
      </c>
      <c r="P481" s="43" t="str">
        <f>'Details and Calculations'!X480</f>
        <v>Spring</v>
      </c>
      <c r="Q481" s="44" t="str">
        <f t="shared" si="194"/>
        <v>Low Risk</v>
      </c>
      <c r="R481" s="44" t="str">
        <f t="shared" si="195"/>
        <v>Medium Risk</v>
      </c>
      <c r="S481" s="45" t="str">
        <f t="shared" si="196"/>
        <v>Intermediate Level of Service</v>
      </c>
      <c r="T481" s="62" t="str">
        <f t="shared" si="193"/>
        <v>Low Priority</v>
      </c>
      <c r="U481" s="46">
        <f t="shared" si="197"/>
        <v>6</v>
      </c>
      <c r="V481" s="28" t="str">
        <f t="shared" si="198"/>
        <v>Repair or Replace Components</v>
      </c>
      <c r="W481" s="47" t="str">
        <f t="shared" si="199"/>
        <v xml:space="preserve">Conduction Line, Distribution  Line, </v>
      </c>
      <c r="X481" s="27" t="str">
        <f t="shared" si="200"/>
        <v>Create Plan To Repair or Replace Components</v>
      </c>
      <c r="Y481" s="48">
        <f t="shared" si="201"/>
        <v>28</v>
      </c>
      <c r="Z481" s="48">
        <f t="shared" si="202"/>
        <v>18</v>
      </c>
      <c r="AA481" s="48">
        <f t="shared" si="203"/>
        <v>24</v>
      </c>
      <c r="AB481" s="48">
        <f t="shared" si="204"/>
        <v>14</v>
      </c>
      <c r="AC481" s="48">
        <f t="shared" si="205"/>
        <v>24</v>
      </c>
      <c r="AD481" s="48" t="str">
        <f t="shared" si="206"/>
        <v xml:space="preserve"> </v>
      </c>
      <c r="AE481" s="48" t="str">
        <f t="shared" si="207"/>
        <v xml:space="preserve"> </v>
      </c>
      <c r="AF481" s="48" t="str">
        <f t="shared" si="208"/>
        <v xml:space="preserve"> </v>
      </c>
      <c r="AG481" s="49" t="str">
        <f t="shared" si="209"/>
        <v/>
      </c>
      <c r="AH481" s="48">
        <f t="shared" si="210"/>
        <v>14</v>
      </c>
      <c r="AI481" s="50">
        <f>'Details and Calculations'!AE480</f>
        <v>1</v>
      </c>
      <c r="AJ481" s="50">
        <f>'Details and Calculations'!AM480</f>
        <v>2</v>
      </c>
      <c r="AK481" s="50">
        <f>'Details and Calculations'!AR480</f>
        <v>1</v>
      </c>
      <c r="AL481" s="50">
        <f>'Details and Calculations'!AW480</f>
        <v>1</v>
      </c>
      <c r="AM481" s="50">
        <f>'Details and Calculations'!BA480</f>
        <v>2</v>
      </c>
      <c r="AN481" s="50" t="str">
        <f>'Details and Calculations'!BF480</f>
        <v xml:space="preserve"> </v>
      </c>
      <c r="AO481" s="50" t="str">
        <f>'Details and Calculations'!BI480</f>
        <v xml:space="preserve"> </v>
      </c>
      <c r="AP481" s="50" t="str">
        <f>'Details and Calculations'!BM480</f>
        <v xml:space="preserve"> </v>
      </c>
      <c r="AQ481" s="50" t="str">
        <f>'Details and Calculations'!BP480</f>
        <v xml:space="preserve"> </v>
      </c>
      <c r="AR481" s="50">
        <f>'Details and Calculations'!CC480</f>
        <v>1</v>
      </c>
      <c r="AS481" s="50">
        <f>'Details and Calculations'!CJ480</f>
        <v>2</v>
      </c>
      <c r="AT481" s="51">
        <f>'Details and Calculations'!T480</f>
        <v>1</v>
      </c>
      <c r="AU481" s="51">
        <f>'Details and Calculations'!Z480</f>
        <v>1</v>
      </c>
      <c r="AV481" s="51">
        <f>'Details and Calculations'!S480</f>
        <v>0</v>
      </c>
      <c r="AW481" s="51">
        <f>'Details and Calculations'!AI480</f>
        <v>1</v>
      </c>
      <c r="AX481" s="51">
        <f>'Details and Calculations'!BY480</f>
        <v>1</v>
      </c>
      <c r="AY481" s="51">
        <f>'Details and Calculations'!CG480</f>
        <v>1</v>
      </c>
      <c r="AZ481" s="51">
        <f>'Details and Calculations'!CI480</f>
        <v>1</v>
      </c>
      <c r="BA481" s="51">
        <f t="shared" si="211"/>
        <v>0</v>
      </c>
      <c r="BB481" s="52">
        <f>'Details and Calculations'!Y480</f>
        <v>2</v>
      </c>
      <c r="BC481" s="52">
        <f>'Details and Calculations'!AC480</f>
        <v>1</v>
      </c>
      <c r="BD481" s="52">
        <f>'Details and Calculations'!AK480</f>
        <v>2</v>
      </c>
      <c r="BE481" s="52">
        <f>'Details and Calculations'!AN480</f>
        <v>2100</v>
      </c>
      <c r="BF481" s="52">
        <f>'Details and Calculations'!AP480</f>
        <v>11</v>
      </c>
      <c r="BG481" s="52">
        <f>'Details and Calculations'!AT480</f>
        <v>15</v>
      </c>
      <c r="BH481" s="52">
        <f>'Details and Calculations'!AY480</f>
        <v>3</v>
      </c>
      <c r="BI481" s="52">
        <f>'Details and Calculations'!BB480</f>
        <v>37000</v>
      </c>
      <c r="BJ481" s="52" t="str">
        <f>'Details and Calculations'!BD480</f>
        <v xml:space="preserve"> </v>
      </c>
      <c r="BK481" s="52">
        <f>'Details and Calculations'!CA480</f>
        <v>29</v>
      </c>
      <c r="BL481" s="43">
        <f>'Details and Calculations'!AA480</f>
        <v>1</v>
      </c>
      <c r="BM481" s="43" t="str">
        <f>'Details and Calculations'!AB480</f>
        <v>"Springbox" --Intake Structure At A Spring</v>
      </c>
      <c r="BN481" s="43">
        <f>'Details and Calculations'!AD480</f>
        <v>2015</v>
      </c>
      <c r="BO481" s="43">
        <f>'Details and Calculations'!AJ480</f>
        <v>1</v>
      </c>
      <c r="BP481" s="43">
        <f>'Details and Calculations'!AL480</f>
        <v>2015</v>
      </c>
      <c r="BQ481" s="43">
        <f>'Details and Calculations'!AO480</f>
        <v>1</v>
      </c>
      <c r="BR481" s="43">
        <f>'Details and Calculations'!AQ480</f>
        <v>2011</v>
      </c>
      <c r="BS481" s="43">
        <f>'Details and Calculations'!AS480</f>
        <v>1</v>
      </c>
      <c r="BT481" s="43">
        <f>'Details and Calculations'!AV480</f>
        <v>2011</v>
      </c>
      <c r="BU481" s="43">
        <f>'Details and Calculations'!AX480</f>
        <v>1</v>
      </c>
      <c r="BV481" s="43">
        <f>'Details and Calculations'!AZ480</f>
        <v>2011</v>
      </c>
      <c r="BW481" s="43">
        <f>'Details and Calculations'!BC480</f>
        <v>0</v>
      </c>
      <c r="BX481" s="43" t="str">
        <f>'Details and Calculations'!BE480</f>
        <v xml:space="preserve"> </v>
      </c>
      <c r="BY481" s="43" t="str">
        <f>'Details and Calculations'!BG480</f>
        <v xml:space="preserve"> </v>
      </c>
      <c r="BZ481" s="43" t="str">
        <f>'Details and Calculations'!BH480</f>
        <v xml:space="preserve"> </v>
      </c>
      <c r="CA481" s="43">
        <f>'Details and Calculations'!BJ480</f>
        <v>0</v>
      </c>
      <c r="CB481" s="43" t="str">
        <f>'Details and Calculations'!BK480</f>
        <v/>
      </c>
      <c r="CC481" s="43" t="str">
        <f>'Details and Calculations'!BL480</f>
        <v xml:space="preserve"> </v>
      </c>
      <c r="CD481" s="43" t="str">
        <f>'Details and Calculations'!BN480</f>
        <v xml:space="preserve"> </v>
      </c>
      <c r="CE481" s="43" t="str">
        <f>'Details and Calculations'!BO480</f>
        <v xml:space="preserve"> </v>
      </c>
      <c r="CF481" s="43">
        <f>'Details and Calculations'!BZ480</f>
        <v>1</v>
      </c>
      <c r="CG481" s="43">
        <f>'Details and Calculations'!CB480</f>
        <v>2011</v>
      </c>
      <c r="CH481" s="31"/>
      <c r="CI481" s="53"/>
    </row>
    <row r="482" spans="1:87" x14ac:dyDescent="0.3">
      <c r="A482" s="43">
        <f>'Details and Calculations'!A481</f>
        <v>2017</v>
      </c>
      <c r="B482" s="43" t="str">
        <f>'Details and Calculations'!C481</f>
        <v>Rwanda</v>
      </c>
      <c r="C482" s="43" t="str">
        <f>'Details and Calculations'!D481</f>
        <v>Rulindo</v>
      </c>
      <c r="D482" s="43" t="str">
        <f>'Details and Calculations'!E481</f>
        <v>Masoro</v>
      </c>
      <c r="E482" s="43" t="str">
        <f>'Details and Calculations'!F481</f>
        <v>Kigarama</v>
      </c>
      <c r="F482" s="43" t="str">
        <f>'Details and Calculations'!G481</f>
        <v>Rukurazo</v>
      </c>
      <c r="G482" s="43" t="str">
        <f>'Details and Calculations'!H481</f>
        <v/>
      </c>
      <c r="H482" s="43" t="str">
        <f>'Details and Calculations'!I481</f>
        <v/>
      </c>
      <c r="I482" s="43" t="str">
        <f>'Details and Calculations'!J481</f>
        <v>Mutagata Gravity Network</v>
      </c>
      <c r="J482" s="43">
        <f>'Details and Calculations'!K481</f>
        <v>247</v>
      </c>
      <c r="K482" s="43">
        <f>'Details and Calculations'!O481</f>
        <v>107</v>
      </c>
      <c r="L482" s="43">
        <f>'Details and Calculations'!P482</f>
        <v>7</v>
      </c>
      <c r="M482" s="43" t="str">
        <f>'Details and Calculations'!U481</f>
        <v>Piped Network -- Gravity Only</v>
      </c>
      <c r="N482" s="43">
        <f>'Details and Calculations'!V481</f>
        <v>2004</v>
      </c>
      <c r="O482" s="43" t="str">
        <f>'Details and Calculations'!W481</f>
        <v/>
      </c>
      <c r="P482" s="43" t="str">
        <f>'Details and Calculations'!X481</f>
        <v>Groundwater (Well, Etc.)</v>
      </c>
      <c r="Q482" s="44" t="str">
        <f t="shared" si="194"/>
        <v>Low Risk</v>
      </c>
      <c r="R482" s="44" t="str">
        <f t="shared" si="195"/>
        <v>Medium Risk</v>
      </c>
      <c r="S482" s="45" t="str">
        <f t="shared" si="196"/>
        <v>Intermediate Level of Service</v>
      </c>
      <c r="T482" s="62" t="str">
        <f t="shared" si="193"/>
        <v>Low Priority</v>
      </c>
      <c r="U482" s="46">
        <f t="shared" si="197"/>
        <v>6</v>
      </c>
      <c r="V482" s="28" t="str">
        <f t="shared" si="198"/>
        <v>Repair or Replace Components</v>
      </c>
      <c r="W482" s="47" t="str">
        <f t="shared" si="199"/>
        <v>Intake Structure, Conduction Line, Storage Tank, Other Concrete Structures Distribution  Line, Kiosk/Tap Stand</v>
      </c>
      <c r="X482" s="27" t="str">
        <f t="shared" si="200"/>
        <v>Create Plan To Repair or Replace Components</v>
      </c>
      <c r="Y482" s="48">
        <f t="shared" si="201"/>
        <v>17</v>
      </c>
      <c r="Z482" s="48">
        <f t="shared" si="202"/>
        <v>7</v>
      </c>
      <c r="AA482" s="48">
        <f t="shared" si="203"/>
        <v>17</v>
      </c>
      <c r="AB482" s="48">
        <f t="shared" si="204"/>
        <v>7</v>
      </c>
      <c r="AC482" s="48">
        <f t="shared" si="205"/>
        <v>17</v>
      </c>
      <c r="AD482" s="48" t="str">
        <f t="shared" si="206"/>
        <v xml:space="preserve"> </v>
      </c>
      <c r="AE482" s="48" t="str">
        <f t="shared" si="207"/>
        <v xml:space="preserve"> </v>
      </c>
      <c r="AF482" s="48" t="str">
        <f t="shared" si="208"/>
        <v xml:space="preserve"> </v>
      </c>
      <c r="AG482" s="49" t="str">
        <f t="shared" si="209"/>
        <v/>
      </c>
      <c r="AH482" s="48">
        <f t="shared" si="210"/>
        <v>10</v>
      </c>
      <c r="AI482" s="50">
        <f>'Details and Calculations'!AE481</f>
        <v>2</v>
      </c>
      <c r="AJ482" s="50">
        <f>'Details and Calculations'!AM481</f>
        <v>2</v>
      </c>
      <c r="AK482" s="50">
        <f>'Details and Calculations'!AR481</f>
        <v>2</v>
      </c>
      <c r="AL482" s="50">
        <f>'Details and Calculations'!AW481</f>
        <v>2</v>
      </c>
      <c r="AM482" s="50">
        <f>'Details and Calculations'!BA481</f>
        <v>2</v>
      </c>
      <c r="AN482" s="50" t="str">
        <f>'Details and Calculations'!BF481</f>
        <v xml:space="preserve"> </v>
      </c>
      <c r="AO482" s="50" t="str">
        <f>'Details and Calculations'!BI481</f>
        <v xml:space="preserve"> </v>
      </c>
      <c r="AP482" s="50" t="str">
        <f>'Details and Calculations'!BM481</f>
        <v xml:space="preserve"> </v>
      </c>
      <c r="AQ482" s="50" t="str">
        <f>'Details and Calculations'!BP481</f>
        <v xml:space="preserve"> </v>
      </c>
      <c r="AR482" s="50">
        <f>'Details and Calculations'!CC481</f>
        <v>2</v>
      </c>
      <c r="AS482" s="50">
        <f>'Details and Calculations'!CJ481</f>
        <v>2</v>
      </c>
      <c r="AT482" s="51">
        <f>'Details and Calculations'!T481</f>
        <v>1</v>
      </c>
      <c r="AU482" s="51">
        <f>'Details and Calculations'!Z481</f>
        <v>1</v>
      </c>
      <c r="AV482" s="51">
        <f>'Details and Calculations'!S481</f>
        <v>0</v>
      </c>
      <c r="AW482" s="51">
        <f>'Details and Calculations'!AI481</f>
        <v>1</v>
      </c>
      <c r="AX482" s="51">
        <f>'Details and Calculations'!BY481</f>
        <v>1</v>
      </c>
      <c r="AY482" s="51">
        <f>'Details and Calculations'!CG481</f>
        <v>1</v>
      </c>
      <c r="AZ482" s="51">
        <f>'Details and Calculations'!CI481</f>
        <v>1</v>
      </c>
      <c r="BA482" s="51">
        <f t="shared" si="211"/>
        <v>0</v>
      </c>
      <c r="BB482" s="52">
        <f>'Details and Calculations'!Y481</f>
        <v>1</v>
      </c>
      <c r="BC482" s="52">
        <f>'Details and Calculations'!AC481</f>
        <v>1</v>
      </c>
      <c r="BD482" s="52">
        <f>'Details and Calculations'!AK481</f>
        <v>1</v>
      </c>
      <c r="BE482" s="52">
        <f>'Details and Calculations'!AN481</f>
        <v>3500</v>
      </c>
      <c r="BF482" s="52">
        <f>'Details and Calculations'!AP481</f>
        <v>6</v>
      </c>
      <c r="BG482" s="52">
        <f>'Details and Calculations'!AT481</f>
        <v>4</v>
      </c>
      <c r="BH482" s="52">
        <f>'Details and Calculations'!AY481</f>
        <v>2</v>
      </c>
      <c r="BI482" s="52">
        <f>'Details and Calculations'!BB481</f>
        <v>4500</v>
      </c>
      <c r="BJ482" s="52" t="str">
        <f>'Details and Calculations'!BD481</f>
        <v xml:space="preserve"> </v>
      </c>
      <c r="BK482" s="52">
        <f>'Details and Calculations'!CA481</f>
        <v>12</v>
      </c>
      <c r="BL482" s="43">
        <f>'Details and Calculations'!AA481</f>
        <v>1</v>
      </c>
      <c r="BM482" s="43" t="str">
        <f>'Details and Calculations'!AB481</f>
        <v>"Springbox" --Intake Structure At A Spring</v>
      </c>
      <c r="BN482" s="43">
        <f>'Details and Calculations'!AD481</f>
        <v>2004</v>
      </c>
      <c r="BO482" s="43">
        <f>'Details and Calculations'!AJ481</f>
        <v>1</v>
      </c>
      <c r="BP482" s="43">
        <f>'Details and Calculations'!AL481</f>
        <v>2004</v>
      </c>
      <c r="BQ482" s="43">
        <f>'Details and Calculations'!AO481</f>
        <v>1</v>
      </c>
      <c r="BR482" s="43">
        <f>'Details and Calculations'!AQ481</f>
        <v>2004</v>
      </c>
      <c r="BS482" s="43">
        <f>'Details and Calculations'!AS481</f>
        <v>1</v>
      </c>
      <c r="BT482" s="43">
        <f>'Details and Calculations'!AV481</f>
        <v>2004</v>
      </c>
      <c r="BU482" s="43">
        <f>'Details and Calculations'!AX481</f>
        <v>1</v>
      </c>
      <c r="BV482" s="43">
        <f>'Details and Calculations'!AZ481</f>
        <v>2004</v>
      </c>
      <c r="BW482" s="43">
        <f>'Details and Calculations'!BC481</f>
        <v>0</v>
      </c>
      <c r="BX482" s="43" t="str">
        <f>'Details and Calculations'!BE481</f>
        <v xml:space="preserve"> </v>
      </c>
      <c r="BY482" s="43" t="str">
        <f>'Details and Calculations'!BG481</f>
        <v xml:space="preserve"> </v>
      </c>
      <c r="BZ482" s="43" t="str">
        <f>'Details and Calculations'!BH481</f>
        <v xml:space="preserve"> </v>
      </c>
      <c r="CA482" s="43">
        <f>'Details and Calculations'!BJ481</f>
        <v>0</v>
      </c>
      <c r="CB482" s="43" t="str">
        <f>'Details and Calculations'!BK481</f>
        <v/>
      </c>
      <c r="CC482" s="43" t="str">
        <f>'Details and Calculations'!BL481</f>
        <v xml:space="preserve"> </v>
      </c>
      <c r="CD482" s="43" t="str">
        <f>'Details and Calculations'!BN481</f>
        <v xml:space="preserve"> </v>
      </c>
      <c r="CE482" s="43" t="str">
        <f>'Details and Calculations'!BO481</f>
        <v xml:space="preserve"> </v>
      </c>
      <c r="CF482" s="43">
        <f>'Details and Calculations'!BZ481</f>
        <v>1</v>
      </c>
      <c r="CG482" s="43">
        <f>'Details and Calculations'!CB481</f>
        <v>2007</v>
      </c>
      <c r="CH482" s="31"/>
      <c r="CI482" s="53"/>
    </row>
    <row r="483" spans="1:87" x14ac:dyDescent="0.3">
      <c r="A483" s="43">
        <f>'Details and Calculations'!A482</f>
        <v>2017</v>
      </c>
      <c r="B483" s="43" t="str">
        <f>'Details and Calculations'!C482</f>
        <v>Rwanda</v>
      </c>
      <c r="C483" s="43" t="str">
        <f>'Details and Calculations'!D482</f>
        <v>Rulindo</v>
      </c>
      <c r="D483" s="43" t="str">
        <f>'Details and Calculations'!E482</f>
        <v>Buyoga</v>
      </c>
      <c r="E483" s="43" t="str">
        <f>'Details and Calculations'!F482</f>
        <v>Butare</v>
      </c>
      <c r="F483" s="43" t="str">
        <f>'Details and Calculations'!G482</f>
        <v>Karambi</v>
      </c>
      <c r="G483" s="43" t="str">
        <f>'Details and Calculations'!H482</f>
        <v/>
      </c>
      <c r="H483" s="43" t="str">
        <f>'Details and Calculations'!I482</f>
        <v/>
      </c>
      <c r="I483" s="43" t="str">
        <f>'Details and Calculations'!J482</f>
        <v>Nyagahera</v>
      </c>
      <c r="J483" s="43">
        <f>'Details and Calculations'!K482</f>
        <v>107</v>
      </c>
      <c r="K483" s="43">
        <f>'Details and Calculations'!O482</f>
        <v>100</v>
      </c>
      <c r="L483" s="43">
        <f>'Details and Calculations'!P483</f>
        <v>119</v>
      </c>
      <c r="M483" s="43" t="str">
        <f>'Details and Calculations'!U482</f>
        <v>Piped Network -- Gravity Only</v>
      </c>
      <c r="N483" s="43">
        <f>'Details and Calculations'!V482</f>
        <v>2014</v>
      </c>
      <c r="O483" s="43" t="str">
        <f>'Details and Calculations'!W482</f>
        <v>Governement (District, Wasac) And Water For People</v>
      </c>
      <c r="P483" s="43" t="str">
        <f>'Details and Calculations'!X482</f>
        <v>Groundwater (Well, Etc.)</v>
      </c>
      <c r="Q483" s="44" t="str">
        <f t="shared" si="194"/>
        <v>Low Risk</v>
      </c>
      <c r="R483" s="44" t="str">
        <f t="shared" si="195"/>
        <v>Low Risk</v>
      </c>
      <c r="S483" s="45" t="str">
        <f t="shared" si="196"/>
        <v>High Level of Service</v>
      </c>
      <c r="T483" s="62" t="str">
        <f t="shared" si="193"/>
        <v>Low Priority</v>
      </c>
      <c r="U483" s="46">
        <f t="shared" si="197"/>
        <v>8</v>
      </c>
      <c r="V483" s="28" t="str">
        <f t="shared" si="198"/>
        <v>Repair or Replace Components</v>
      </c>
      <c r="W483" s="47" t="str">
        <f t="shared" si="199"/>
        <v>Intake Structure, Kiosk/Tap Stand</v>
      </c>
      <c r="X483" s="27" t="str">
        <f t="shared" si="200"/>
        <v>Create Plan To Repair or Replace Components</v>
      </c>
      <c r="Y483" s="48">
        <f t="shared" si="201"/>
        <v>30</v>
      </c>
      <c r="Z483" s="48">
        <f t="shared" si="202"/>
        <v>17</v>
      </c>
      <c r="AA483" s="48">
        <f t="shared" si="203"/>
        <v>27</v>
      </c>
      <c r="AB483" s="48">
        <f t="shared" si="204"/>
        <v>17</v>
      </c>
      <c r="AC483" s="48">
        <f t="shared" si="205"/>
        <v>27</v>
      </c>
      <c r="AD483" s="48" t="str">
        <f t="shared" si="206"/>
        <v xml:space="preserve"> </v>
      </c>
      <c r="AE483" s="48" t="str">
        <f t="shared" si="207"/>
        <v xml:space="preserve"> </v>
      </c>
      <c r="AF483" s="48" t="str">
        <f t="shared" si="208"/>
        <v xml:space="preserve"> </v>
      </c>
      <c r="AG483" s="49" t="str">
        <f t="shared" si="209"/>
        <v/>
      </c>
      <c r="AH483" s="48">
        <f t="shared" si="210"/>
        <v>17</v>
      </c>
      <c r="AI483" s="50">
        <f>'Details and Calculations'!AE482</f>
        <v>2</v>
      </c>
      <c r="AJ483" s="50">
        <f>'Details and Calculations'!AM482</f>
        <v>1</v>
      </c>
      <c r="AK483" s="50">
        <f>'Details and Calculations'!AR482</f>
        <v>1</v>
      </c>
      <c r="AL483" s="50">
        <f>'Details and Calculations'!AW482</f>
        <v>1</v>
      </c>
      <c r="AM483" s="50">
        <f>'Details and Calculations'!BA482</f>
        <v>1</v>
      </c>
      <c r="AN483" s="50" t="str">
        <f>'Details and Calculations'!BF482</f>
        <v xml:space="preserve"> </v>
      </c>
      <c r="AO483" s="50" t="str">
        <f>'Details and Calculations'!BI482</f>
        <v xml:space="preserve"> </v>
      </c>
      <c r="AP483" s="50" t="str">
        <f>'Details and Calculations'!BM482</f>
        <v xml:space="preserve"> </v>
      </c>
      <c r="AQ483" s="50" t="str">
        <f>'Details and Calculations'!BP482</f>
        <v xml:space="preserve"> </v>
      </c>
      <c r="AR483" s="50">
        <f>'Details and Calculations'!CC482</f>
        <v>2</v>
      </c>
      <c r="AS483" s="50">
        <f>'Details and Calculations'!CJ482</f>
        <v>1</v>
      </c>
      <c r="AT483" s="51">
        <f>'Details and Calculations'!T482</f>
        <v>1</v>
      </c>
      <c r="AU483" s="51">
        <f>'Details and Calculations'!Z482</f>
        <v>1</v>
      </c>
      <c r="AV483" s="51">
        <f>'Details and Calculations'!S482</f>
        <v>1</v>
      </c>
      <c r="AW483" s="51">
        <f>'Details and Calculations'!AI482</f>
        <v>1</v>
      </c>
      <c r="AX483" s="51">
        <f>'Details and Calculations'!BY482</f>
        <v>1</v>
      </c>
      <c r="AY483" s="51">
        <f>'Details and Calculations'!CG482</f>
        <v>1</v>
      </c>
      <c r="AZ483" s="51">
        <f>'Details and Calculations'!CI482</f>
        <v>1</v>
      </c>
      <c r="BA483" s="51">
        <f t="shared" si="211"/>
        <v>1</v>
      </c>
      <c r="BB483" s="52">
        <f>'Details and Calculations'!Y482</f>
        <v>1</v>
      </c>
      <c r="BC483" s="52">
        <f>'Details and Calculations'!AC482</f>
        <v>1</v>
      </c>
      <c r="BD483" s="52">
        <f>'Details and Calculations'!AK482</f>
        <v>1</v>
      </c>
      <c r="BE483" s="52">
        <f>'Details and Calculations'!AN482</f>
        <v>6800</v>
      </c>
      <c r="BF483" s="52">
        <f>'Details and Calculations'!AP482</f>
        <v>3</v>
      </c>
      <c r="BG483" s="52">
        <f>'Details and Calculations'!AT482</f>
        <v>3</v>
      </c>
      <c r="BH483" s="52">
        <f>'Details and Calculations'!AY482</f>
        <v>1</v>
      </c>
      <c r="BI483" s="52">
        <f>'Details and Calculations'!BB482</f>
        <v>1200</v>
      </c>
      <c r="BJ483" s="52" t="str">
        <f>'Details and Calculations'!BD482</f>
        <v xml:space="preserve"> </v>
      </c>
      <c r="BK483" s="52">
        <f>'Details and Calculations'!CA482</f>
        <v>1</v>
      </c>
      <c r="BL483" s="43">
        <f>'Details and Calculations'!AA482</f>
        <v>1</v>
      </c>
      <c r="BM483" s="43" t="str">
        <f>'Details and Calculations'!AB482</f>
        <v>"Springbox" --Intake Structure At A Spring</v>
      </c>
      <c r="BN483" s="43">
        <f>'Details and Calculations'!AD482</f>
        <v>2017</v>
      </c>
      <c r="BO483" s="43">
        <f>'Details and Calculations'!AJ482</f>
        <v>1</v>
      </c>
      <c r="BP483" s="43">
        <f>'Details and Calculations'!AL482</f>
        <v>2014</v>
      </c>
      <c r="BQ483" s="43">
        <f>'Details and Calculations'!AO482</f>
        <v>1</v>
      </c>
      <c r="BR483" s="43">
        <f>'Details and Calculations'!AQ482</f>
        <v>2014</v>
      </c>
      <c r="BS483" s="43">
        <f>'Details and Calculations'!AS482</f>
        <v>1</v>
      </c>
      <c r="BT483" s="43">
        <f>'Details and Calculations'!AV482</f>
        <v>2014</v>
      </c>
      <c r="BU483" s="43">
        <f>'Details and Calculations'!AX482</f>
        <v>1</v>
      </c>
      <c r="BV483" s="43">
        <f>'Details and Calculations'!AZ482</f>
        <v>2014</v>
      </c>
      <c r="BW483" s="43">
        <f>'Details and Calculations'!BC482</f>
        <v>0</v>
      </c>
      <c r="BX483" s="43" t="str">
        <f>'Details and Calculations'!BE482</f>
        <v xml:space="preserve"> </v>
      </c>
      <c r="BY483" s="43" t="str">
        <f>'Details and Calculations'!BG482</f>
        <v xml:space="preserve"> </v>
      </c>
      <c r="BZ483" s="43" t="str">
        <f>'Details and Calculations'!BH482</f>
        <v xml:space="preserve"> </v>
      </c>
      <c r="CA483" s="43">
        <f>'Details and Calculations'!BJ482</f>
        <v>0</v>
      </c>
      <c r="CB483" s="43" t="str">
        <f>'Details and Calculations'!BK482</f>
        <v/>
      </c>
      <c r="CC483" s="43" t="str">
        <f>'Details and Calculations'!BL482</f>
        <v xml:space="preserve"> </v>
      </c>
      <c r="CD483" s="43" t="str">
        <f>'Details and Calculations'!BN482</f>
        <v xml:space="preserve"> </v>
      </c>
      <c r="CE483" s="43" t="str">
        <f>'Details and Calculations'!BO482</f>
        <v xml:space="preserve"> </v>
      </c>
      <c r="CF483" s="43">
        <f>'Details and Calculations'!BZ482</f>
        <v>1</v>
      </c>
      <c r="CG483" s="43">
        <f>'Details and Calculations'!CB482</f>
        <v>2014</v>
      </c>
      <c r="CH483" s="31"/>
      <c r="CI483" s="53"/>
    </row>
    <row r="484" spans="1:87" x14ac:dyDescent="0.3">
      <c r="A484" s="43">
        <f>'Details and Calculations'!A483</f>
        <v>2017</v>
      </c>
      <c r="B484" s="43" t="str">
        <f>'Details and Calculations'!C483</f>
        <v>Rwanda</v>
      </c>
      <c r="C484" s="43" t="str">
        <f>'Details and Calculations'!D483</f>
        <v>Rulindo</v>
      </c>
      <c r="D484" s="43" t="str">
        <f>'Details and Calculations'!E483</f>
        <v>Murambi</v>
      </c>
      <c r="E484" s="43" t="str">
        <f>'Details and Calculations'!F483</f>
        <v>Mugambazi</v>
      </c>
      <c r="F484" s="43" t="str">
        <f>'Details and Calculations'!G483</f>
        <v>Ruri</v>
      </c>
      <c r="G484" s="43" t="str">
        <f>'Details and Calculations'!H483</f>
        <v/>
      </c>
      <c r="H484" s="43" t="str">
        <f>'Details and Calculations'!I483</f>
        <v/>
      </c>
      <c r="I484" s="43" t="str">
        <f>'Details and Calculations'!J483</f>
        <v>Mutagata Motorised Network</v>
      </c>
      <c r="J484" s="43">
        <f>'Details and Calculations'!K483</f>
        <v>189</v>
      </c>
      <c r="K484" s="43">
        <f>'Details and Calculations'!O483</f>
        <v>70</v>
      </c>
      <c r="L484" s="43">
        <f>'Details and Calculations'!P484</f>
        <v>50</v>
      </c>
      <c r="M484" s="43" t="str">
        <f>'Details and Calculations'!U483</f>
        <v>Piped Network With Pump</v>
      </c>
      <c r="N484" s="43">
        <f>'Details and Calculations'!V483</f>
        <v>1987</v>
      </c>
      <c r="O484" s="43" t="str">
        <f>'Details and Calculations'!W483</f>
        <v>Governement (District, Wasac) And Water For People</v>
      </c>
      <c r="P484" s="43" t="str">
        <f>'Details and Calculations'!X483</f>
        <v>Spring</v>
      </c>
      <c r="Q484" s="44" t="str">
        <f t="shared" si="194"/>
        <v>Low Risk</v>
      </c>
      <c r="R484" s="44" t="str">
        <f t="shared" si="195"/>
        <v>Low Risk</v>
      </c>
      <c r="S484" s="45" t="str">
        <f t="shared" si="196"/>
        <v>Intermediate Level of Service</v>
      </c>
      <c r="T484" s="62" t="str">
        <f t="shared" si="193"/>
        <v>Low Priority</v>
      </c>
      <c r="U484" s="46">
        <f t="shared" si="197"/>
        <v>7</v>
      </c>
      <c r="V484" s="28" t="str">
        <f t="shared" si="198"/>
        <v>Perform Routine Preventative Maintenance</v>
      </c>
      <c r="W484" s="47" t="str">
        <f t="shared" si="199"/>
        <v/>
      </c>
      <c r="X484" s="27" t="str">
        <f t="shared" si="200"/>
        <v>Maintain O&amp;M and Routine Monitoring</v>
      </c>
      <c r="Y484" s="48">
        <f t="shared" si="201"/>
        <v>20</v>
      </c>
      <c r="Z484" s="48">
        <f t="shared" si="202"/>
        <v>19</v>
      </c>
      <c r="AA484" s="48">
        <f t="shared" si="203"/>
        <v>29</v>
      </c>
      <c r="AB484" s="48">
        <f t="shared" si="204"/>
        <v>19</v>
      </c>
      <c r="AC484" s="48">
        <f t="shared" si="205"/>
        <v>29</v>
      </c>
      <c r="AD484" s="48">
        <f t="shared" si="206"/>
        <v>7</v>
      </c>
      <c r="AE484" s="48">
        <f t="shared" si="207"/>
        <v>19</v>
      </c>
      <c r="AF484" s="48">
        <f t="shared" si="208"/>
        <v>10</v>
      </c>
      <c r="AG484" s="49" t="str">
        <f t="shared" si="209"/>
        <v/>
      </c>
      <c r="AH484" s="48">
        <f t="shared" si="210"/>
        <v>19</v>
      </c>
      <c r="AI484" s="50">
        <f>'Details and Calculations'!AE483</f>
        <v>1</v>
      </c>
      <c r="AJ484" s="50">
        <f>'Details and Calculations'!AM483</f>
        <v>1</v>
      </c>
      <c r="AK484" s="50">
        <f>'Details and Calculations'!AR483</f>
        <v>1</v>
      </c>
      <c r="AL484" s="50">
        <f>'Details and Calculations'!AW483</f>
        <v>1</v>
      </c>
      <c r="AM484" s="50">
        <f>'Details and Calculations'!BA483</f>
        <v>1</v>
      </c>
      <c r="AN484" s="50">
        <f>'Details and Calculations'!BF483</f>
        <v>1</v>
      </c>
      <c r="AO484" s="50">
        <f>'Details and Calculations'!BI483</f>
        <v>1</v>
      </c>
      <c r="AP484" s="50">
        <f>'Details and Calculations'!BM483</f>
        <v>1</v>
      </c>
      <c r="AQ484" s="50" t="str">
        <f>'Details and Calculations'!BP483</f>
        <v xml:space="preserve"> </v>
      </c>
      <c r="AR484" s="50">
        <f>'Details and Calculations'!CC483</f>
        <v>1</v>
      </c>
      <c r="AS484" s="50">
        <f>'Details and Calculations'!CJ483</f>
        <v>1</v>
      </c>
      <c r="AT484" s="51">
        <f>'Details and Calculations'!T483</f>
        <v>1</v>
      </c>
      <c r="AU484" s="51">
        <f>'Details and Calculations'!Z483</f>
        <v>1</v>
      </c>
      <c r="AV484" s="51">
        <f>'Details and Calculations'!S483</f>
        <v>0</v>
      </c>
      <c r="AW484" s="51">
        <f>'Details and Calculations'!AI483</f>
        <v>1</v>
      </c>
      <c r="AX484" s="51">
        <f>'Details and Calculations'!BY483</f>
        <v>1</v>
      </c>
      <c r="AY484" s="51">
        <f>'Details and Calculations'!CG483</f>
        <v>1</v>
      </c>
      <c r="AZ484" s="51">
        <f>'Details and Calculations'!CI483</f>
        <v>1</v>
      </c>
      <c r="BA484" s="51">
        <f t="shared" si="211"/>
        <v>1</v>
      </c>
      <c r="BB484" s="52">
        <f>'Details and Calculations'!Y483</f>
        <v>1</v>
      </c>
      <c r="BC484" s="52">
        <f>'Details and Calculations'!AC483</f>
        <v>1</v>
      </c>
      <c r="BD484" s="52">
        <f>'Details and Calculations'!AK483</f>
        <v>1</v>
      </c>
      <c r="BE484" s="52">
        <f>'Details and Calculations'!AN483</f>
        <v>1900</v>
      </c>
      <c r="BF484" s="52">
        <f>'Details and Calculations'!AP483</f>
        <v>39</v>
      </c>
      <c r="BG484" s="52">
        <f>'Details and Calculations'!AT483</f>
        <v>17</v>
      </c>
      <c r="BH484" s="52">
        <f>'Details and Calculations'!AY483</f>
        <v>6</v>
      </c>
      <c r="BI484" s="52">
        <f>'Details and Calculations'!BB483</f>
        <v>40000</v>
      </c>
      <c r="BJ484" s="52">
        <f>'Details and Calculations'!BD483</f>
        <v>5</v>
      </c>
      <c r="BK484" s="52">
        <f>'Details and Calculations'!CA483</f>
        <v>64</v>
      </c>
      <c r="BL484" s="43">
        <f>'Details and Calculations'!AA483</f>
        <v>1</v>
      </c>
      <c r="BM484" s="43" t="str">
        <f>'Details and Calculations'!AB483</f>
        <v>"Springbox" --Intake Structure At A Spring</v>
      </c>
      <c r="BN484" s="43">
        <f>'Details and Calculations'!AD483</f>
        <v>2007</v>
      </c>
      <c r="BO484" s="43">
        <f>'Details and Calculations'!AJ483</f>
        <v>1</v>
      </c>
      <c r="BP484" s="43">
        <f>'Details and Calculations'!AL483</f>
        <v>2016</v>
      </c>
      <c r="BQ484" s="43">
        <f>'Details and Calculations'!AO483</f>
        <v>1</v>
      </c>
      <c r="BR484" s="43">
        <f>'Details and Calculations'!AQ483</f>
        <v>2016</v>
      </c>
      <c r="BS484" s="43">
        <f>'Details and Calculations'!AS483</f>
        <v>1</v>
      </c>
      <c r="BT484" s="43">
        <f>'Details and Calculations'!AV483</f>
        <v>2016</v>
      </c>
      <c r="BU484" s="43">
        <f>'Details and Calculations'!AX483</f>
        <v>1</v>
      </c>
      <c r="BV484" s="43">
        <f>'Details and Calculations'!AZ483</f>
        <v>2016</v>
      </c>
      <c r="BW484" s="43">
        <f>'Details and Calculations'!BC483</f>
        <v>1</v>
      </c>
      <c r="BX484" s="43">
        <f>'Details and Calculations'!BE483</f>
        <v>2017</v>
      </c>
      <c r="BY484" s="43">
        <f>'Details and Calculations'!BG483</f>
        <v>1</v>
      </c>
      <c r="BZ484" s="43">
        <f>'Details and Calculations'!BH483</f>
        <v>2016</v>
      </c>
      <c r="CA484" s="43">
        <f>'Details and Calculations'!BJ483</f>
        <v>1</v>
      </c>
      <c r="CB484" s="43" t="str">
        <f>'Details and Calculations'!BK483</f>
        <v>Disinfection/Chlorination</v>
      </c>
      <c r="CC484" s="43">
        <f>'Details and Calculations'!BL483</f>
        <v>2017</v>
      </c>
      <c r="CD484" s="43">
        <f>'Details and Calculations'!BN483</f>
        <v>0</v>
      </c>
      <c r="CE484" s="43" t="str">
        <f>'Details and Calculations'!BO483</f>
        <v xml:space="preserve"> </v>
      </c>
      <c r="CF484" s="43">
        <f>'Details and Calculations'!BZ483</f>
        <v>1</v>
      </c>
      <c r="CG484" s="43">
        <f>'Details and Calculations'!CB483</f>
        <v>2016</v>
      </c>
      <c r="CH484" s="31"/>
      <c r="CI484" s="53"/>
    </row>
    <row r="485" spans="1:87" x14ac:dyDescent="0.3">
      <c r="A485" s="43">
        <f>'Details and Calculations'!A484</f>
        <v>2017</v>
      </c>
      <c r="B485" s="43" t="str">
        <f>'Details and Calculations'!C484</f>
        <v>Rwanda</v>
      </c>
      <c r="C485" s="43" t="str">
        <f>'Details and Calculations'!D484</f>
        <v>Rulindo</v>
      </c>
      <c r="D485" s="43" t="str">
        <f>'Details and Calculations'!E484</f>
        <v>Cyungo</v>
      </c>
      <c r="E485" s="43" t="str">
        <f>'Details and Calculations'!F484</f>
        <v>Marembo</v>
      </c>
      <c r="F485" s="43" t="str">
        <f>'Details and Calculations'!G484</f>
        <v>Gahinga</v>
      </c>
      <c r="G485" s="43" t="str">
        <f>'Details and Calculations'!H484</f>
        <v/>
      </c>
      <c r="H485" s="43" t="str">
        <f>'Details and Calculations'!I484</f>
        <v/>
      </c>
      <c r="I485" s="43" t="str">
        <f>'Details and Calculations'!J484</f>
        <v>Mugomero Murambo</v>
      </c>
      <c r="J485" s="43">
        <f>'Details and Calculations'!K484</f>
        <v>652</v>
      </c>
      <c r="K485" s="43">
        <f>'Details and Calculations'!O484</f>
        <v>602</v>
      </c>
      <c r="L485" s="43">
        <f>'Details and Calculations'!P485</f>
        <v>152</v>
      </c>
      <c r="M485" s="43" t="str">
        <f>'Details and Calculations'!U484</f>
        <v>Piped Network -- Gravity Only</v>
      </c>
      <c r="N485" s="43">
        <f>'Details and Calculations'!V484</f>
        <v>2015</v>
      </c>
      <c r="O485" s="43" t="str">
        <f>'Details and Calculations'!W484</f>
        <v>Governement (District, Wasac) And Water For People</v>
      </c>
      <c r="P485" s="43" t="str">
        <f>'Details and Calculations'!X484</f>
        <v>Spring</v>
      </c>
      <c r="Q485" s="44" t="str">
        <f t="shared" si="194"/>
        <v>Low Risk</v>
      </c>
      <c r="R485" s="44" t="str">
        <f t="shared" si="195"/>
        <v>Low Risk</v>
      </c>
      <c r="S485" s="45" t="str">
        <f t="shared" si="196"/>
        <v>Intermediate Level of Service</v>
      </c>
      <c r="T485" s="62" t="str">
        <f t="shared" si="193"/>
        <v>Low Priority</v>
      </c>
      <c r="U485" s="46">
        <f t="shared" si="197"/>
        <v>6</v>
      </c>
      <c r="V485" s="28" t="str">
        <f t="shared" si="198"/>
        <v>Perform Routine Preventative Maintenance</v>
      </c>
      <c r="W485" s="47" t="str">
        <f t="shared" si="199"/>
        <v/>
      </c>
      <c r="X485" s="27" t="str">
        <f t="shared" si="200"/>
        <v>Maintain O&amp;M and Routine Monitoring</v>
      </c>
      <c r="Y485" s="48">
        <f t="shared" si="201"/>
        <v>28</v>
      </c>
      <c r="Z485" s="48">
        <f t="shared" si="202"/>
        <v>18</v>
      </c>
      <c r="AA485" s="48">
        <f t="shared" si="203"/>
        <v>28</v>
      </c>
      <c r="AB485" s="48">
        <f t="shared" si="204"/>
        <v>18</v>
      </c>
      <c r="AC485" s="48">
        <f t="shared" si="205"/>
        <v>28</v>
      </c>
      <c r="AD485" s="48" t="str">
        <f t="shared" si="206"/>
        <v xml:space="preserve"> </v>
      </c>
      <c r="AE485" s="48" t="str">
        <f t="shared" si="207"/>
        <v xml:space="preserve"> </v>
      </c>
      <c r="AF485" s="48" t="str">
        <f t="shared" si="208"/>
        <v xml:space="preserve"> </v>
      </c>
      <c r="AG485" s="49" t="str">
        <f t="shared" si="209"/>
        <v/>
      </c>
      <c r="AH485" s="48">
        <f t="shared" si="210"/>
        <v>18</v>
      </c>
      <c r="AI485" s="50">
        <f>'Details and Calculations'!AE484</f>
        <v>1</v>
      </c>
      <c r="AJ485" s="50">
        <f>'Details and Calculations'!AM484</f>
        <v>1</v>
      </c>
      <c r="AK485" s="50">
        <f>'Details and Calculations'!AR484</f>
        <v>1</v>
      </c>
      <c r="AL485" s="50">
        <f>'Details and Calculations'!AW484</f>
        <v>1</v>
      </c>
      <c r="AM485" s="50">
        <f>'Details and Calculations'!BA484</f>
        <v>1</v>
      </c>
      <c r="AN485" s="50" t="str">
        <f>'Details and Calculations'!BF484</f>
        <v xml:space="preserve"> </v>
      </c>
      <c r="AO485" s="50" t="str">
        <f>'Details and Calculations'!BI484</f>
        <v xml:space="preserve"> </v>
      </c>
      <c r="AP485" s="50" t="str">
        <f>'Details and Calculations'!BM484</f>
        <v xml:space="preserve"> </v>
      </c>
      <c r="AQ485" s="50" t="str">
        <f>'Details and Calculations'!BP484</f>
        <v xml:space="preserve"> </v>
      </c>
      <c r="AR485" s="50">
        <f>'Details and Calculations'!CC484</f>
        <v>1</v>
      </c>
      <c r="AS485" s="50">
        <f>'Details and Calculations'!CJ484</f>
        <v>1</v>
      </c>
      <c r="AT485" s="51">
        <f>'Details and Calculations'!T484</f>
        <v>1</v>
      </c>
      <c r="AU485" s="51">
        <f>'Details and Calculations'!Z484</f>
        <v>1</v>
      </c>
      <c r="AV485" s="51">
        <f>'Details and Calculations'!S484</f>
        <v>0</v>
      </c>
      <c r="AW485" s="51">
        <f>'Details and Calculations'!AI484</f>
        <v>0</v>
      </c>
      <c r="AX485" s="51">
        <f>'Details and Calculations'!BY484</f>
        <v>1</v>
      </c>
      <c r="AY485" s="51">
        <f>'Details and Calculations'!CG484</f>
        <v>1</v>
      </c>
      <c r="AZ485" s="51">
        <f>'Details and Calculations'!CI484</f>
        <v>1</v>
      </c>
      <c r="BA485" s="51">
        <f t="shared" si="211"/>
        <v>1</v>
      </c>
      <c r="BB485" s="52">
        <f>'Details and Calculations'!Y484</f>
        <v>1</v>
      </c>
      <c r="BC485" s="52">
        <f>'Details and Calculations'!AC484</f>
        <v>1</v>
      </c>
      <c r="BD485" s="52">
        <f>'Details and Calculations'!AK484</f>
        <v>2</v>
      </c>
      <c r="BE485" s="52">
        <f>'Details and Calculations'!AN484</f>
        <v>10000</v>
      </c>
      <c r="BF485" s="52">
        <f>'Details and Calculations'!AP484</f>
        <v>10</v>
      </c>
      <c r="BG485" s="52">
        <f>'Details and Calculations'!AT484</f>
        <v>3</v>
      </c>
      <c r="BH485" s="52">
        <f>'Details and Calculations'!AY484</f>
        <v>2</v>
      </c>
      <c r="BI485" s="52">
        <f>'Details and Calculations'!BB484</f>
        <v>10000</v>
      </c>
      <c r="BJ485" s="52" t="str">
        <f>'Details and Calculations'!BD484</f>
        <v xml:space="preserve"> </v>
      </c>
      <c r="BK485" s="52">
        <f>'Details and Calculations'!CA484</f>
        <v>8</v>
      </c>
      <c r="BL485" s="43">
        <f>'Details and Calculations'!AA484</f>
        <v>1</v>
      </c>
      <c r="BM485" s="43" t="str">
        <f>'Details and Calculations'!AB484</f>
        <v>"Springbox" --Intake Structure At A Spring</v>
      </c>
      <c r="BN485" s="43">
        <f>'Details and Calculations'!AD484</f>
        <v>2015</v>
      </c>
      <c r="BO485" s="43">
        <f>'Details and Calculations'!AJ484</f>
        <v>1</v>
      </c>
      <c r="BP485" s="43">
        <f>'Details and Calculations'!AL484</f>
        <v>2015</v>
      </c>
      <c r="BQ485" s="43">
        <f>'Details and Calculations'!AO484</f>
        <v>1</v>
      </c>
      <c r="BR485" s="43">
        <f>'Details and Calculations'!AQ484</f>
        <v>2015</v>
      </c>
      <c r="BS485" s="43">
        <f>'Details and Calculations'!AS484</f>
        <v>1</v>
      </c>
      <c r="BT485" s="43">
        <f>'Details and Calculations'!AV484</f>
        <v>2015</v>
      </c>
      <c r="BU485" s="43">
        <f>'Details and Calculations'!AX484</f>
        <v>1</v>
      </c>
      <c r="BV485" s="43">
        <f>'Details and Calculations'!AZ484</f>
        <v>2015</v>
      </c>
      <c r="BW485" s="43">
        <f>'Details and Calculations'!BC484</f>
        <v>0</v>
      </c>
      <c r="BX485" s="43" t="str">
        <f>'Details and Calculations'!BE484</f>
        <v xml:space="preserve"> </v>
      </c>
      <c r="BY485" s="43" t="str">
        <f>'Details and Calculations'!BG484</f>
        <v xml:space="preserve"> </v>
      </c>
      <c r="BZ485" s="43" t="str">
        <f>'Details and Calculations'!BH484</f>
        <v xml:space="preserve"> </v>
      </c>
      <c r="CA485" s="43">
        <f>'Details and Calculations'!BJ484</f>
        <v>0</v>
      </c>
      <c r="CB485" s="43" t="str">
        <f>'Details and Calculations'!BK484</f>
        <v/>
      </c>
      <c r="CC485" s="43" t="str">
        <f>'Details and Calculations'!BL484</f>
        <v xml:space="preserve"> </v>
      </c>
      <c r="CD485" s="43" t="str">
        <f>'Details and Calculations'!BN484</f>
        <v xml:space="preserve"> </v>
      </c>
      <c r="CE485" s="43" t="str">
        <f>'Details and Calculations'!BO484</f>
        <v xml:space="preserve"> </v>
      </c>
      <c r="CF485" s="43">
        <f>'Details and Calculations'!BZ484</f>
        <v>1</v>
      </c>
      <c r="CG485" s="43">
        <f>'Details and Calculations'!CB484</f>
        <v>2015</v>
      </c>
      <c r="CH485" s="31"/>
      <c r="CI485" s="53"/>
    </row>
    <row r="486" spans="1:87" x14ac:dyDescent="0.3">
      <c r="A486" s="43">
        <f>'Details and Calculations'!A485</f>
        <v>2017</v>
      </c>
      <c r="B486" s="43" t="str">
        <f>'Details and Calculations'!C485</f>
        <v>Rwanda</v>
      </c>
      <c r="C486" s="43" t="str">
        <f>'Details and Calculations'!D485</f>
        <v>Rulindo</v>
      </c>
      <c r="D486" s="43" t="str">
        <f>'Details and Calculations'!E485</f>
        <v>Shyorongi</v>
      </c>
      <c r="E486" s="43" t="str">
        <f>'Details and Calculations'!F485</f>
        <v>Bugaragara</v>
      </c>
      <c r="F486" s="43" t="str">
        <f>'Details and Calculations'!G485</f>
        <v>Gisiza</v>
      </c>
      <c r="G486" s="43" t="str">
        <f>'Details and Calculations'!H485</f>
        <v/>
      </c>
      <c r="H486" s="43" t="str">
        <f>'Details and Calculations'!I485</f>
        <v/>
      </c>
      <c r="I486" s="43" t="str">
        <f>'Details and Calculations'!J485</f>
        <v>kinywamagana pumping network</v>
      </c>
      <c r="J486" s="43">
        <f>'Details and Calculations'!K485</f>
        <v>212</v>
      </c>
      <c r="K486" s="43">
        <f>'Details and Calculations'!O485</f>
        <v>60</v>
      </c>
      <c r="L486" s="43" t="str">
        <f>'Details and Calculations'!P486</f>
        <v xml:space="preserve"> </v>
      </c>
      <c r="M486" s="43" t="str">
        <f>'Details and Calculations'!U485</f>
        <v>Piped Network With Pump</v>
      </c>
      <c r="N486" s="43">
        <f>'Details and Calculations'!V485</f>
        <v>2013</v>
      </c>
      <c r="O486" s="43" t="str">
        <f>'Details and Calculations'!W485</f>
        <v>Governement (District, Wasac) And Water For People</v>
      </c>
      <c r="P486" s="43" t="str">
        <f>'Details and Calculations'!X485</f>
        <v>Spring</v>
      </c>
      <c r="Q486" s="44" t="str">
        <f t="shared" si="194"/>
        <v>Low Risk</v>
      </c>
      <c r="R486" s="44" t="str">
        <f t="shared" si="195"/>
        <v>Low Risk</v>
      </c>
      <c r="S486" s="45" t="str">
        <f t="shared" si="196"/>
        <v>High Level of Service</v>
      </c>
      <c r="T486" s="62" t="str">
        <f t="shared" si="193"/>
        <v>Low Priority</v>
      </c>
      <c r="U486" s="46">
        <f t="shared" si="197"/>
        <v>8</v>
      </c>
      <c r="V486" s="28" t="str">
        <f t="shared" si="198"/>
        <v>Repair or Replace Components</v>
      </c>
      <c r="W486" s="47" t="str">
        <f t="shared" si="199"/>
        <v xml:space="preserve">Pump, </v>
      </c>
      <c r="X486" s="27" t="str">
        <f t="shared" si="200"/>
        <v>Create Plan To Repair or Replace Components</v>
      </c>
      <c r="Y486" s="48">
        <f t="shared" si="201"/>
        <v>26</v>
      </c>
      <c r="Z486" s="48">
        <f t="shared" si="202"/>
        <v>16</v>
      </c>
      <c r="AA486" s="48">
        <f t="shared" si="203"/>
        <v>26</v>
      </c>
      <c r="AB486" s="48">
        <f t="shared" si="204"/>
        <v>16</v>
      </c>
      <c r="AC486" s="48">
        <f t="shared" si="205"/>
        <v>26</v>
      </c>
      <c r="AD486" s="48">
        <f t="shared" si="206"/>
        <v>3</v>
      </c>
      <c r="AE486" s="48">
        <f t="shared" si="207"/>
        <v>16</v>
      </c>
      <c r="AF486" s="48" t="str">
        <f t="shared" si="208"/>
        <v xml:space="preserve"> </v>
      </c>
      <c r="AG486" s="49" t="str">
        <f t="shared" si="209"/>
        <v/>
      </c>
      <c r="AH486" s="48">
        <f t="shared" si="210"/>
        <v>16</v>
      </c>
      <c r="AI486" s="50">
        <f>'Details and Calculations'!AE485</f>
        <v>1</v>
      </c>
      <c r="AJ486" s="50">
        <f>'Details and Calculations'!AM485</f>
        <v>1</v>
      </c>
      <c r="AK486" s="50">
        <f>'Details and Calculations'!AR485</f>
        <v>1</v>
      </c>
      <c r="AL486" s="50">
        <f>'Details and Calculations'!AW485</f>
        <v>1</v>
      </c>
      <c r="AM486" s="50">
        <f>'Details and Calculations'!BA485</f>
        <v>1</v>
      </c>
      <c r="AN486" s="50">
        <f>'Details and Calculations'!BF485</f>
        <v>2</v>
      </c>
      <c r="AO486" s="50">
        <f>'Details and Calculations'!BI485</f>
        <v>1</v>
      </c>
      <c r="AP486" s="50" t="str">
        <f>'Details and Calculations'!BM485</f>
        <v xml:space="preserve"> </v>
      </c>
      <c r="AQ486" s="50" t="str">
        <f>'Details and Calculations'!BP485</f>
        <v xml:space="preserve"> </v>
      </c>
      <c r="AR486" s="50">
        <f>'Details and Calculations'!CC485</f>
        <v>1</v>
      </c>
      <c r="AS486" s="50">
        <f>'Details and Calculations'!CJ485</f>
        <v>1</v>
      </c>
      <c r="AT486" s="51">
        <f>'Details and Calculations'!T485</f>
        <v>1</v>
      </c>
      <c r="AU486" s="51">
        <f>'Details and Calculations'!Z485</f>
        <v>1</v>
      </c>
      <c r="AV486" s="51">
        <f>'Details and Calculations'!S485</f>
        <v>1</v>
      </c>
      <c r="AW486" s="51">
        <f>'Details and Calculations'!AI485</f>
        <v>1</v>
      </c>
      <c r="AX486" s="51">
        <f>'Details and Calculations'!BY485</f>
        <v>1</v>
      </c>
      <c r="AY486" s="51">
        <f>'Details and Calculations'!CG485</f>
        <v>1</v>
      </c>
      <c r="AZ486" s="51">
        <f>'Details and Calculations'!CI485</f>
        <v>1</v>
      </c>
      <c r="BA486" s="51">
        <f t="shared" si="211"/>
        <v>1</v>
      </c>
      <c r="BB486" s="52">
        <f>'Details and Calculations'!Y485</f>
        <v>7</v>
      </c>
      <c r="BC486" s="52">
        <f>'Details and Calculations'!AC485</f>
        <v>3</v>
      </c>
      <c r="BD486" s="52">
        <f>'Details and Calculations'!AK485</f>
        <v>1</v>
      </c>
      <c r="BE486" s="52">
        <f>'Details and Calculations'!AN485</f>
        <v>1500</v>
      </c>
      <c r="BF486" s="52">
        <f>'Details and Calculations'!AP485</f>
        <v>20</v>
      </c>
      <c r="BG486" s="52">
        <f>'Details and Calculations'!AT485</f>
        <v>25</v>
      </c>
      <c r="BH486" s="52">
        <f>'Details and Calculations'!AY485</f>
        <v>4</v>
      </c>
      <c r="BI486" s="52">
        <f>'Details and Calculations'!BB485</f>
        <v>11000</v>
      </c>
      <c r="BJ486" s="52">
        <f>'Details and Calculations'!BD485</f>
        <v>2</v>
      </c>
      <c r="BK486" s="52">
        <f>'Details and Calculations'!CA485</f>
        <v>1</v>
      </c>
      <c r="BL486" s="43">
        <f>'Details and Calculations'!AA485</f>
        <v>1</v>
      </c>
      <c r="BM486" s="43" t="str">
        <f>'Details and Calculations'!AB485</f>
        <v>"Springbox" --Intake Structure At A Spring</v>
      </c>
      <c r="BN486" s="43">
        <f>'Details and Calculations'!AD485</f>
        <v>2013</v>
      </c>
      <c r="BO486" s="43">
        <f>'Details and Calculations'!AJ485</f>
        <v>1</v>
      </c>
      <c r="BP486" s="43">
        <f>'Details and Calculations'!AL485</f>
        <v>2013</v>
      </c>
      <c r="BQ486" s="43">
        <f>'Details and Calculations'!AO485</f>
        <v>1</v>
      </c>
      <c r="BR486" s="43">
        <f>'Details and Calculations'!AQ485</f>
        <v>2013</v>
      </c>
      <c r="BS486" s="43">
        <f>'Details and Calculations'!AS485</f>
        <v>1</v>
      </c>
      <c r="BT486" s="43">
        <f>'Details and Calculations'!AV485</f>
        <v>2013</v>
      </c>
      <c r="BU486" s="43">
        <f>'Details and Calculations'!AX485</f>
        <v>1</v>
      </c>
      <c r="BV486" s="43">
        <f>'Details and Calculations'!AZ485</f>
        <v>2013</v>
      </c>
      <c r="BW486" s="43">
        <f>'Details and Calculations'!BC485</f>
        <v>1</v>
      </c>
      <c r="BX486" s="43">
        <f>'Details and Calculations'!BE485</f>
        <v>2013</v>
      </c>
      <c r="BY486" s="43">
        <f>'Details and Calculations'!BG485</f>
        <v>1</v>
      </c>
      <c r="BZ486" s="43">
        <f>'Details and Calculations'!BH485</f>
        <v>2013</v>
      </c>
      <c r="CA486" s="43">
        <f>'Details and Calculations'!BJ485</f>
        <v>0</v>
      </c>
      <c r="CB486" s="43" t="str">
        <f>'Details and Calculations'!BK485</f>
        <v/>
      </c>
      <c r="CC486" s="43" t="str">
        <f>'Details and Calculations'!BL485</f>
        <v xml:space="preserve"> </v>
      </c>
      <c r="CD486" s="43" t="str">
        <f>'Details and Calculations'!BN485</f>
        <v xml:space="preserve"> </v>
      </c>
      <c r="CE486" s="43" t="str">
        <f>'Details and Calculations'!BO485</f>
        <v xml:space="preserve"> </v>
      </c>
      <c r="CF486" s="43">
        <f>'Details and Calculations'!BZ485</f>
        <v>1</v>
      </c>
      <c r="CG486" s="43">
        <f>'Details and Calculations'!CB485</f>
        <v>2013</v>
      </c>
      <c r="CH486" s="31"/>
      <c r="CI486" s="53"/>
    </row>
    <row r="487" spans="1:87" x14ac:dyDescent="0.3">
      <c r="A487" s="43">
        <f>'Details and Calculations'!A486</f>
        <v>2017</v>
      </c>
      <c r="B487" s="43" t="str">
        <f>'Details and Calculations'!C486</f>
        <v>Rwanda</v>
      </c>
      <c r="C487" s="43" t="str">
        <f>'Details and Calculations'!D486</f>
        <v>Rulindo</v>
      </c>
      <c r="D487" s="43" t="str">
        <f>'Details and Calculations'!E486</f>
        <v>Masoro</v>
      </c>
      <c r="E487" s="43" t="str">
        <f>'Details and Calculations'!F486</f>
        <v>Kigarama</v>
      </c>
      <c r="F487" s="43" t="str">
        <f>'Details and Calculations'!G486</f>
        <v>Gacyamo</v>
      </c>
      <c r="G487" s="43" t="str">
        <f>'Details and Calculations'!H486</f>
        <v/>
      </c>
      <c r="H487" s="43" t="str">
        <f>'Details and Calculations'!I486</f>
        <v/>
      </c>
      <c r="I487" s="43" t="str">
        <f>'Details and Calculations'!J486</f>
        <v xml:space="preserve"> </v>
      </c>
      <c r="J487" s="43">
        <f>'Details and Calculations'!K486</f>
        <v>203</v>
      </c>
      <c r="K487" s="43">
        <f>'Details and Calculations'!O486</f>
        <v>203</v>
      </c>
      <c r="L487" s="43">
        <f>'Details and Calculations'!P487</f>
        <v>12</v>
      </c>
      <c r="M487" s="43" t="str">
        <f>'Details and Calculations'!U486</f>
        <v>Piped Network With Pump</v>
      </c>
      <c r="N487" s="43">
        <f>'Details and Calculations'!V486</f>
        <v>1998</v>
      </c>
      <c r="O487" s="43" t="str">
        <f>'Details and Calculations'!W486</f>
        <v>Governement (District, Wasac) And Water For People</v>
      </c>
      <c r="P487" s="43" t="str">
        <f>'Details and Calculations'!X486</f>
        <v>Spring</v>
      </c>
      <c r="Q487" s="44" t="str">
        <f t="shared" si="194"/>
        <v>Low Risk</v>
      </c>
      <c r="R487" s="44" t="str">
        <f t="shared" si="195"/>
        <v>Low Risk</v>
      </c>
      <c r="S487" s="45" t="str">
        <f t="shared" si="196"/>
        <v>High Level of Service</v>
      </c>
      <c r="T487" s="62" t="str">
        <f t="shared" si="193"/>
        <v>Low Priority</v>
      </c>
      <c r="U487" s="46">
        <f t="shared" si="197"/>
        <v>8</v>
      </c>
      <c r="V487" s="28" t="str">
        <f t="shared" si="198"/>
        <v>Perform Routine Preventative Maintenance</v>
      </c>
      <c r="W487" s="47" t="str">
        <f t="shared" si="199"/>
        <v/>
      </c>
      <c r="X487" s="27" t="str">
        <f t="shared" si="200"/>
        <v>Maintain O&amp;M and Routine Monitoring</v>
      </c>
      <c r="Y487" s="48">
        <f t="shared" si="201"/>
        <v>29</v>
      </c>
      <c r="Z487" s="48">
        <f t="shared" si="202"/>
        <v>19</v>
      </c>
      <c r="AA487" s="48">
        <f t="shared" si="203"/>
        <v>29</v>
      </c>
      <c r="AB487" s="48" t="str">
        <f t="shared" si="204"/>
        <v xml:space="preserve"> </v>
      </c>
      <c r="AC487" s="48">
        <f t="shared" si="205"/>
        <v>29</v>
      </c>
      <c r="AD487" s="48">
        <f t="shared" si="206"/>
        <v>6</v>
      </c>
      <c r="AE487" s="48">
        <f t="shared" si="207"/>
        <v>19</v>
      </c>
      <c r="AF487" s="48" t="str">
        <f t="shared" si="208"/>
        <v xml:space="preserve"> </v>
      </c>
      <c r="AG487" s="49" t="str">
        <f t="shared" si="209"/>
        <v/>
      </c>
      <c r="AH487" s="48">
        <f t="shared" si="210"/>
        <v>19</v>
      </c>
      <c r="AI487" s="50">
        <f>'Details and Calculations'!AE486</f>
        <v>1</v>
      </c>
      <c r="AJ487" s="50">
        <f>'Details and Calculations'!AM486</f>
        <v>1</v>
      </c>
      <c r="AK487" s="50">
        <f>'Details and Calculations'!AR486</f>
        <v>1</v>
      </c>
      <c r="AL487" s="50" t="str">
        <f>'Details and Calculations'!AW486</f>
        <v xml:space="preserve"> </v>
      </c>
      <c r="AM487" s="50">
        <f>'Details and Calculations'!BA486</f>
        <v>1</v>
      </c>
      <c r="AN487" s="50">
        <f>'Details and Calculations'!BF486</f>
        <v>1</v>
      </c>
      <c r="AO487" s="50">
        <f>'Details and Calculations'!BI486</f>
        <v>1</v>
      </c>
      <c r="AP487" s="50" t="str">
        <f>'Details and Calculations'!BM486</f>
        <v xml:space="preserve"> </v>
      </c>
      <c r="AQ487" s="50" t="str">
        <f>'Details and Calculations'!BP486</f>
        <v xml:space="preserve"> </v>
      </c>
      <c r="AR487" s="50">
        <f>'Details and Calculations'!CC486</f>
        <v>1</v>
      </c>
      <c r="AS487" s="50">
        <f>'Details and Calculations'!CJ486</f>
        <v>1</v>
      </c>
      <c r="AT487" s="51">
        <f>'Details and Calculations'!T486</f>
        <v>1</v>
      </c>
      <c r="AU487" s="51">
        <f>'Details and Calculations'!Z486</f>
        <v>1</v>
      </c>
      <c r="AV487" s="51">
        <f>'Details and Calculations'!S486</f>
        <v>1</v>
      </c>
      <c r="AW487" s="51">
        <f>'Details and Calculations'!AI486</f>
        <v>1</v>
      </c>
      <c r="AX487" s="51">
        <f>'Details and Calculations'!BY486</f>
        <v>1</v>
      </c>
      <c r="AY487" s="51">
        <f>'Details and Calculations'!CG486</f>
        <v>1</v>
      </c>
      <c r="AZ487" s="51">
        <f>'Details and Calculations'!CI486</f>
        <v>1</v>
      </c>
      <c r="BA487" s="51">
        <f t="shared" si="211"/>
        <v>1</v>
      </c>
      <c r="BB487" s="52">
        <f>'Details and Calculations'!Y486</f>
        <v>2</v>
      </c>
      <c r="BC487" s="52">
        <f>'Details and Calculations'!AC486</f>
        <v>1</v>
      </c>
      <c r="BD487" s="52">
        <f>'Details and Calculations'!AK486</f>
        <v>2</v>
      </c>
      <c r="BE487" s="52">
        <f>'Details and Calculations'!AN486</f>
        <v>5000</v>
      </c>
      <c r="BF487" s="52">
        <f>'Details and Calculations'!AP486</f>
        <v>15</v>
      </c>
      <c r="BG487" s="52" t="str">
        <f>'Details and Calculations'!AT486</f>
        <v xml:space="preserve"> </v>
      </c>
      <c r="BH487" s="52">
        <f>'Details and Calculations'!AY486</f>
        <v>2</v>
      </c>
      <c r="BI487" s="52">
        <f>'Details and Calculations'!BB486</f>
        <v>5000</v>
      </c>
      <c r="BJ487" s="52">
        <f>'Details and Calculations'!BD486</f>
        <v>1</v>
      </c>
      <c r="BK487" s="52">
        <f>'Details and Calculations'!CA486</f>
        <v>1</v>
      </c>
      <c r="BL487" s="43">
        <f>'Details and Calculations'!AA486</f>
        <v>1</v>
      </c>
      <c r="BM487" s="43" t="str">
        <f>'Details and Calculations'!AB486</f>
        <v>"Springbox" --Intake Structure At A Spring</v>
      </c>
      <c r="BN487" s="43">
        <f>'Details and Calculations'!AD486</f>
        <v>2016</v>
      </c>
      <c r="BO487" s="43">
        <f>'Details and Calculations'!AJ486</f>
        <v>1</v>
      </c>
      <c r="BP487" s="43">
        <f>'Details and Calculations'!AL486</f>
        <v>2016</v>
      </c>
      <c r="BQ487" s="43">
        <f>'Details and Calculations'!AO486</f>
        <v>1</v>
      </c>
      <c r="BR487" s="43">
        <f>'Details and Calculations'!AQ486</f>
        <v>2016</v>
      </c>
      <c r="BS487" s="43">
        <f>'Details and Calculations'!AS486</f>
        <v>0</v>
      </c>
      <c r="BT487" s="43" t="str">
        <f>'Details and Calculations'!AV486</f>
        <v xml:space="preserve"> </v>
      </c>
      <c r="BU487" s="43">
        <f>'Details and Calculations'!AX486</f>
        <v>1</v>
      </c>
      <c r="BV487" s="43">
        <f>'Details and Calculations'!AZ486</f>
        <v>2016</v>
      </c>
      <c r="BW487" s="43">
        <f>'Details and Calculations'!BC486</f>
        <v>1</v>
      </c>
      <c r="BX487" s="43">
        <f>'Details and Calculations'!BE486</f>
        <v>2016</v>
      </c>
      <c r="BY487" s="43">
        <f>'Details and Calculations'!BG486</f>
        <v>1</v>
      </c>
      <c r="BZ487" s="43">
        <f>'Details and Calculations'!BH486</f>
        <v>2016</v>
      </c>
      <c r="CA487" s="43">
        <f>'Details and Calculations'!BJ486</f>
        <v>0</v>
      </c>
      <c r="CB487" s="43" t="str">
        <f>'Details and Calculations'!BK486</f>
        <v/>
      </c>
      <c r="CC487" s="43" t="str">
        <f>'Details and Calculations'!BL486</f>
        <v xml:space="preserve"> </v>
      </c>
      <c r="CD487" s="43" t="str">
        <f>'Details and Calculations'!BN486</f>
        <v xml:space="preserve"> </v>
      </c>
      <c r="CE487" s="43" t="str">
        <f>'Details and Calculations'!BO486</f>
        <v xml:space="preserve"> </v>
      </c>
      <c r="CF487" s="43">
        <f>'Details and Calculations'!BZ486</f>
        <v>1</v>
      </c>
      <c r="CG487" s="43">
        <f>'Details and Calculations'!CB486</f>
        <v>2016</v>
      </c>
      <c r="CH487" s="31"/>
      <c r="CI487" s="53"/>
    </row>
    <row r="488" spans="1:87" x14ac:dyDescent="0.3">
      <c r="A488" s="43">
        <f>'Details and Calculations'!A487</f>
        <v>2017</v>
      </c>
      <c r="B488" s="43" t="str">
        <f>'Details and Calculations'!C487</f>
        <v>Rwanda</v>
      </c>
      <c r="C488" s="43" t="str">
        <f>'Details and Calculations'!D487</f>
        <v>Rulindo</v>
      </c>
      <c r="D488" s="43" t="str">
        <f>'Details and Calculations'!E487</f>
        <v>Base</v>
      </c>
      <c r="E488" s="43" t="str">
        <f>'Details and Calculations'!F487</f>
        <v>Rwamahwa</v>
      </c>
      <c r="F488" s="43" t="str">
        <f>'Details and Calculations'!G487</f>
        <v>Karambi</v>
      </c>
      <c r="G488" s="43" t="str">
        <f>'Details and Calculations'!H487</f>
        <v/>
      </c>
      <c r="H488" s="43" t="str">
        <f>'Details and Calculations'!I487</f>
        <v/>
      </c>
      <c r="I488" s="43" t="str">
        <f>'Details and Calculations'!J487</f>
        <v>Rwankende</v>
      </c>
      <c r="J488" s="43">
        <f>'Details and Calculations'!K487</f>
        <v>192</v>
      </c>
      <c r="K488" s="43">
        <f>'Details and Calculations'!O487</f>
        <v>180</v>
      </c>
      <c r="L488" s="43" t="str">
        <f>'Details and Calculations'!P488</f>
        <v xml:space="preserve"> </v>
      </c>
      <c r="M488" s="43" t="str">
        <f>'Details and Calculations'!U487</f>
        <v>Piped Network -- Gravity Only</v>
      </c>
      <c r="N488" s="43">
        <f>'Details and Calculations'!V487</f>
        <v>2016</v>
      </c>
      <c r="O488" s="43" t="str">
        <f>'Details and Calculations'!W487</f>
        <v>Padiri Gitovu</v>
      </c>
      <c r="P488" s="43" t="str">
        <f>'Details and Calculations'!X487</f>
        <v>Spring|Groundwater (Well, Etc.)</v>
      </c>
      <c r="Q488" s="44" t="str">
        <f t="shared" si="194"/>
        <v>Low Risk</v>
      </c>
      <c r="R488" s="44" t="str">
        <f t="shared" si="195"/>
        <v>High Risk</v>
      </c>
      <c r="S488" s="45" t="str">
        <f t="shared" si="196"/>
        <v>Intermediate Level of Service</v>
      </c>
      <c r="T488" s="62" t="str">
        <f t="shared" si="193"/>
        <v>High Priority</v>
      </c>
      <c r="U488" s="46">
        <f t="shared" si="197"/>
        <v>7</v>
      </c>
      <c r="V488" s="28" t="str">
        <f t="shared" si="198"/>
        <v>Major Repairs or Replace System</v>
      </c>
      <c r="W488" s="47" t="str">
        <f t="shared" si="199"/>
        <v/>
      </c>
      <c r="X488" s="27" t="str">
        <f t="shared" si="200"/>
        <v>Further Technical Diagnostic Needed</v>
      </c>
      <c r="Y488" s="48">
        <f t="shared" si="201"/>
        <v>25</v>
      </c>
      <c r="Z488" s="48">
        <f t="shared" si="202"/>
        <v>19</v>
      </c>
      <c r="AA488" s="48">
        <f t="shared" si="203"/>
        <v>25</v>
      </c>
      <c r="AB488" s="48">
        <f t="shared" si="204"/>
        <v>19</v>
      </c>
      <c r="AC488" s="48">
        <f t="shared" si="205"/>
        <v>25</v>
      </c>
      <c r="AD488" s="48" t="str">
        <f t="shared" si="206"/>
        <v xml:space="preserve"> </v>
      </c>
      <c r="AE488" s="48" t="str">
        <f t="shared" si="207"/>
        <v xml:space="preserve"> </v>
      </c>
      <c r="AF488" s="48" t="str">
        <f t="shared" si="208"/>
        <v xml:space="preserve"> </v>
      </c>
      <c r="AG488" s="49" t="str">
        <f t="shared" si="209"/>
        <v/>
      </c>
      <c r="AH488" s="48">
        <f t="shared" si="210"/>
        <v>20</v>
      </c>
      <c r="AI488" s="50">
        <f>'Details and Calculations'!AE487</f>
        <v>1</v>
      </c>
      <c r="AJ488" s="50">
        <f>'Details and Calculations'!AM487</f>
        <v>1</v>
      </c>
      <c r="AK488" s="50">
        <f>'Details and Calculations'!AR487</f>
        <v>1</v>
      </c>
      <c r="AL488" s="50">
        <f>'Details and Calculations'!AW487</f>
        <v>1</v>
      </c>
      <c r="AM488" s="50">
        <f>'Details and Calculations'!BA487</f>
        <v>1</v>
      </c>
      <c r="AN488" s="50" t="str">
        <f>'Details and Calculations'!BF487</f>
        <v xml:space="preserve"> </v>
      </c>
      <c r="AO488" s="50" t="str">
        <f>'Details and Calculations'!BI487</f>
        <v xml:space="preserve"> </v>
      </c>
      <c r="AP488" s="50" t="str">
        <f>'Details and Calculations'!BM487</f>
        <v xml:space="preserve"> </v>
      </c>
      <c r="AQ488" s="50" t="str">
        <f>'Details and Calculations'!BP487</f>
        <v xml:space="preserve"> </v>
      </c>
      <c r="AR488" s="50">
        <f>'Details and Calculations'!CC487</f>
        <v>3</v>
      </c>
      <c r="AS488" s="50">
        <f>'Details and Calculations'!CJ487</f>
        <v>2</v>
      </c>
      <c r="AT488" s="51">
        <f>'Details and Calculations'!T487</f>
        <v>1</v>
      </c>
      <c r="AU488" s="51">
        <f>'Details and Calculations'!Z487</f>
        <v>1</v>
      </c>
      <c r="AV488" s="51">
        <f>'Details and Calculations'!S487</f>
        <v>1</v>
      </c>
      <c r="AW488" s="51">
        <f>'Details and Calculations'!AI487</f>
        <v>1</v>
      </c>
      <c r="AX488" s="51">
        <f>'Details and Calculations'!BY487</f>
        <v>1</v>
      </c>
      <c r="AY488" s="51">
        <f>'Details and Calculations'!CG487</f>
        <v>1</v>
      </c>
      <c r="AZ488" s="51">
        <f>'Details and Calculations'!CI487</f>
        <v>1</v>
      </c>
      <c r="BA488" s="51">
        <f t="shared" si="211"/>
        <v>0</v>
      </c>
      <c r="BB488" s="52">
        <f>'Details and Calculations'!Y487</f>
        <v>4</v>
      </c>
      <c r="BC488" s="52">
        <f>'Details and Calculations'!AC487</f>
        <v>3</v>
      </c>
      <c r="BD488" s="52">
        <f>'Details and Calculations'!AK487</f>
        <v>1</v>
      </c>
      <c r="BE488" s="52">
        <f>'Details and Calculations'!AN487</f>
        <v>6450</v>
      </c>
      <c r="BF488" s="52">
        <f>'Details and Calculations'!AP487</f>
        <v>2</v>
      </c>
      <c r="BG488" s="52">
        <f>'Details and Calculations'!AT487</f>
        <v>2</v>
      </c>
      <c r="BH488" s="52">
        <f>'Details and Calculations'!AY487</f>
        <v>1</v>
      </c>
      <c r="BI488" s="52">
        <f>'Details and Calculations'!BB487</f>
        <v>6450</v>
      </c>
      <c r="BJ488" s="52" t="str">
        <f>'Details and Calculations'!BD487</f>
        <v xml:space="preserve"> </v>
      </c>
      <c r="BK488" s="52">
        <f>'Details and Calculations'!CA487</f>
        <v>2</v>
      </c>
      <c r="BL488" s="43">
        <f>'Details and Calculations'!AA487</f>
        <v>1</v>
      </c>
      <c r="BM488" s="43" t="str">
        <f>'Details and Calculations'!AB487</f>
        <v>"Springbox" --Intake Structure At A Spring</v>
      </c>
      <c r="BN488" s="43">
        <f>'Details and Calculations'!AD487</f>
        <v>2012</v>
      </c>
      <c r="BO488" s="43">
        <f>'Details and Calculations'!AJ487</f>
        <v>1</v>
      </c>
      <c r="BP488" s="43">
        <f>'Details and Calculations'!AL487</f>
        <v>2016</v>
      </c>
      <c r="BQ488" s="43">
        <f>'Details and Calculations'!AO487</f>
        <v>1</v>
      </c>
      <c r="BR488" s="43">
        <f>'Details and Calculations'!AQ487</f>
        <v>2012</v>
      </c>
      <c r="BS488" s="43">
        <f>'Details and Calculations'!AS487</f>
        <v>1</v>
      </c>
      <c r="BT488" s="43">
        <f>'Details and Calculations'!AV487</f>
        <v>2016</v>
      </c>
      <c r="BU488" s="43">
        <f>'Details and Calculations'!AX487</f>
        <v>1</v>
      </c>
      <c r="BV488" s="43">
        <f>'Details and Calculations'!AZ487</f>
        <v>2012</v>
      </c>
      <c r="BW488" s="43">
        <f>'Details and Calculations'!BC487</f>
        <v>0</v>
      </c>
      <c r="BX488" s="43" t="str">
        <f>'Details and Calculations'!BE487</f>
        <v xml:space="preserve"> </v>
      </c>
      <c r="BY488" s="43" t="str">
        <f>'Details and Calculations'!BG487</f>
        <v xml:space="preserve"> </v>
      </c>
      <c r="BZ488" s="43" t="str">
        <f>'Details and Calculations'!BH487</f>
        <v xml:space="preserve"> </v>
      </c>
      <c r="CA488" s="43">
        <f>'Details and Calculations'!BJ487</f>
        <v>0</v>
      </c>
      <c r="CB488" s="43" t="str">
        <f>'Details and Calculations'!BK487</f>
        <v/>
      </c>
      <c r="CC488" s="43" t="str">
        <f>'Details and Calculations'!BL487</f>
        <v xml:space="preserve"> </v>
      </c>
      <c r="CD488" s="43" t="str">
        <f>'Details and Calculations'!BN487</f>
        <v xml:space="preserve"> </v>
      </c>
      <c r="CE488" s="43" t="str">
        <f>'Details and Calculations'!BO487</f>
        <v xml:space="preserve"> </v>
      </c>
      <c r="CF488" s="43">
        <f>'Details and Calculations'!BZ487</f>
        <v>1</v>
      </c>
      <c r="CG488" s="43">
        <f>'Details and Calculations'!CB487</f>
        <v>2017</v>
      </c>
      <c r="CH488" s="31"/>
      <c r="CI488" s="53"/>
    </row>
    <row r="489" spans="1:87" x14ac:dyDescent="0.3">
      <c r="A489" s="43">
        <f>'Details and Calculations'!A488</f>
        <v>2017</v>
      </c>
      <c r="B489" s="43" t="str">
        <f>'Details and Calculations'!C488</f>
        <v>Rwanda</v>
      </c>
      <c r="C489" s="43" t="str">
        <f>'Details and Calculations'!D488</f>
        <v>Rulindo</v>
      </c>
      <c r="D489" s="43" t="str">
        <f>'Details and Calculations'!E488</f>
        <v>Kisaro</v>
      </c>
      <c r="E489" s="43" t="str">
        <f>'Details and Calculations'!F488</f>
        <v>Murama</v>
      </c>
      <c r="F489" s="43" t="str">
        <f>'Details and Calculations'!G488</f>
        <v>Ryarubuguza</v>
      </c>
      <c r="G489" s="43" t="str">
        <f>'Details and Calculations'!H488</f>
        <v/>
      </c>
      <c r="H489" s="43" t="str">
        <f>'Details and Calculations'!I488</f>
        <v/>
      </c>
      <c r="I489" s="43" t="str">
        <f>'Details and Calculations'!J488</f>
        <v>Gahama Kisaro network</v>
      </c>
      <c r="J489" s="43">
        <f>'Details and Calculations'!K488</f>
        <v>99</v>
      </c>
      <c r="K489" s="43">
        <f>'Details and Calculations'!O488</f>
        <v>99</v>
      </c>
      <c r="L489" s="43">
        <f>'Details and Calculations'!P489</f>
        <v>36</v>
      </c>
      <c r="M489" s="43" t="str">
        <f>'Details and Calculations'!U488</f>
        <v>Piped Network With Pump</v>
      </c>
      <c r="N489" s="43">
        <f>'Details and Calculations'!V488</f>
        <v>2012</v>
      </c>
      <c r="O489" s="43" t="str">
        <f>'Details and Calculations'!W488</f>
        <v>Government</v>
      </c>
      <c r="P489" s="43" t="str">
        <f>'Details and Calculations'!X488</f>
        <v>Spring</v>
      </c>
      <c r="Q489" s="44" t="str">
        <f t="shared" si="194"/>
        <v>Low Risk</v>
      </c>
      <c r="R489" s="44" t="str">
        <f t="shared" si="195"/>
        <v>Low Risk</v>
      </c>
      <c r="S489" s="45" t="str">
        <f t="shared" si="196"/>
        <v>Intermediate Level of Service</v>
      </c>
      <c r="T489" s="62" t="str">
        <f t="shared" si="193"/>
        <v>Low Priority</v>
      </c>
      <c r="U489" s="46">
        <f t="shared" si="197"/>
        <v>7</v>
      </c>
      <c r="V489" s="28" t="str">
        <f t="shared" si="198"/>
        <v>Perform Routine Preventative Maintenance</v>
      </c>
      <c r="W489" s="47" t="str">
        <f t="shared" si="199"/>
        <v/>
      </c>
      <c r="X489" s="27" t="str">
        <f t="shared" si="200"/>
        <v>Maintain O&amp;M and Routine Monitoring</v>
      </c>
      <c r="Y489" s="48">
        <f t="shared" si="201"/>
        <v>25</v>
      </c>
      <c r="Z489" s="48">
        <f t="shared" si="202"/>
        <v>15</v>
      </c>
      <c r="AA489" s="48">
        <f t="shared" si="203"/>
        <v>25</v>
      </c>
      <c r="AB489" s="48">
        <f t="shared" si="204"/>
        <v>15</v>
      </c>
      <c r="AC489" s="48">
        <f t="shared" si="205"/>
        <v>25</v>
      </c>
      <c r="AD489" s="48">
        <f t="shared" si="206"/>
        <v>2</v>
      </c>
      <c r="AE489" s="48">
        <f t="shared" si="207"/>
        <v>15</v>
      </c>
      <c r="AF489" s="48" t="str">
        <f t="shared" si="208"/>
        <v xml:space="preserve"> </v>
      </c>
      <c r="AG489" s="49" t="str">
        <f t="shared" si="209"/>
        <v/>
      </c>
      <c r="AH489" s="48">
        <f t="shared" si="210"/>
        <v>15</v>
      </c>
      <c r="AI489" s="50">
        <f>'Details and Calculations'!AE488</f>
        <v>1</v>
      </c>
      <c r="AJ489" s="50">
        <f>'Details and Calculations'!AM488</f>
        <v>1</v>
      </c>
      <c r="AK489" s="50">
        <f>'Details and Calculations'!AR488</f>
        <v>1</v>
      </c>
      <c r="AL489" s="50">
        <f>'Details and Calculations'!AW488</f>
        <v>1</v>
      </c>
      <c r="AM489" s="50">
        <f>'Details and Calculations'!BA488</f>
        <v>1</v>
      </c>
      <c r="AN489" s="50">
        <f>'Details and Calculations'!BF488</f>
        <v>1</v>
      </c>
      <c r="AO489" s="50">
        <f>'Details and Calculations'!BI488</f>
        <v>1</v>
      </c>
      <c r="AP489" s="50" t="str">
        <f>'Details and Calculations'!BM488</f>
        <v xml:space="preserve"> </v>
      </c>
      <c r="AQ489" s="50" t="str">
        <f>'Details and Calculations'!BP488</f>
        <v xml:space="preserve"> </v>
      </c>
      <c r="AR489" s="50">
        <f>'Details and Calculations'!CC488</f>
        <v>1</v>
      </c>
      <c r="AS489" s="50">
        <f>'Details and Calculations'!CJ488</f>
        <v>1</v>
      </c>
      <c r="AT489" s="51">
        <f>'Details and Calculations'!T488</f>
        <v>1</v>
      </c>
      <c r="AU489" s="51">
        <f>'Details and Calculations'!Z488</f>
        <v>1</v>
      </c>
      <c r="AV489" s="51">
        <f>'Details and Calculations'!S488</f>
        <v>0</v>
      </c>
      <c r="AW489" s="51">
        <f>'Details and Calculations'!AI488</f>
        <v>1</v>
      </c>
      <c r="AX489" s="51">
        <f>'Details and Calculations'!BY488</f>
        <v>1</v>
      </c>
      <c r="AY489" s="51">
        <f>'Details and Calculations'!CG488</f>
        <v>1</v>
      </c>
      <c r="AZ489" s="51">
        <f>'Details and Calculations'!CI488</f>
        <v>1</v>
      </c>
      <c r="BA489" s="51">
        <f t="shared" si="211"/>
        <v>1</v>
      </c>
      <c r="BB489" s="52">
        <f>'Details and Calculations'!Y488</f>
        <v>1</v>
      </c>
      <c r="BC489" s="52">
        <f>'Details and Calculations'!AC488</f>
        <v>1</v>
      </c>
      <c r="BD489" s="52">
        <f>'Details and Calculations'!AK488</f>
        <v>1</v>
      </c>
      <c r="BE489" s="52">
        <f>'Details and Calculations'!AN488</f>
        <v>30000</v>
      </c>
      <c r="BF489" s="52">
        <f>'Details and Calculations'!AP488</f>
        <v>7</v>
      </c>
      <c r="BG489" s="52">
        <f>'Details and Calculations'!AT488</f>
        <v>14</v>
      </c>
      <c r="BH489" s="52">
        <f>'Details and Calculations'!AY488</f>
        <v>1</v>
      </c>
      <c r="BI489" s="52">
        <f>'Details and Calculations'!BB488</f>
        <v>30000</v>
      </c>
      <c r="BJ489" s="52">
        <f>'Details and Calculations'!BD488</f>
        <v>2</v>
      </c>
      <c r="BK489" s="52">
        <f>'Details and Calculations'!CA488</f>
        <v>1</v>
      </c>
      <c r="BL489" s="43">
        <f>'Details and Calculations'!AA488</f>
        <v>1</v>
      </c>
      <c r="BM489" s="43" t="str">
        <f>'Details and Calculations'!AB488</f>
        <v/>
      </c>
      <c r="BN489" s="43">
        <f>'Details and Calculations'!AD488</f>
        <v>2012</v>
      </c>
      <c r="BO489" s="43">
        <f>'Details and Calculations'!AJ488</f>
        <v>1</v>
      </c>
      <c r="BP489" s="43">
        <f>'Details and Calculations'!AL488</f>
        <v>2012</v>
      </c>
      <c r="BQ489" s="43">
        <f>'Details and Calculations'!AO488</f>
        <v>1</v>
      </c>
      <c r="BR489" s="43">
        <f>'Details and Calculations'!AQ488</f>
        <v>2012</v>
      </c>
      <c r="BS489" s="43">
        <f>'Details and Calculations'!AS488</f>
        <v>1</v>
      </c>
      <c r="BT489" s="43">
        <f>'Details and Calculations'!AV488</f>
        <v>2012</v>
      </c>
      <c r="BU489" s="43">
        <f>'Details and Calculations'!AX488</f>
        <v>1</v>
      </c>
      <c r="BV489" s="43">
        <f>'Details and Calculations'!AZ488</f>
        <v>2012</v>
      </c>
      <c r="BW489" s="43">
        <f>'Details and Calculations'!BC488</f>
        <v>1</v>
      </c>
      <c r="BX489" s="43">
        <f>'Details and Calculations'!BE488</f>
        <v>2012</v>
      </c>
      <c r="BY489" s="43">
        <f>'Details and Calculations'!BG488</f>
        <v>1</v>
      </c>
      <c r="BZ489" s="43">
        <f>'Details and Calculations'!BH488</f>
        <v>2012</v>
      </c>
      <c r="CA489" s="43">
        <f>'Details and Calculations'!BJ488</f>
        <v>0</v>
      </c>
      <c r="CB489" s="43" t="str">
        <f>'Details and Calculations'!BK488</f>
        <v/>
      </c>
      <c r="CC489" s="43" t="str">
        <f>'Details and Calculations'!BL488</f>
        <v xml:space="preserve"> </v>
      </c>
      <c r="CD489" s="43" t="str">
        <f>'Details and Calculations'!BN488</f>
        <v xml:space="preserve"> </v>
      </c>
      <c r="CE489" s="43" t="str">
        <f>'Details and Calculations'!BO488</f>
        <v xml:space="preserve"> </v>
      </c>
      <c r="CF489" s="43">
        <f>'Details and Calculations'!BZ488</f>
        <v>1</v>
      </c>
      <c r="CG489" s="43">
        <f>'Details and Calculations'!CB488</f>
        <v>2012</v>
      </c>
      <c r="CH489" s="31"/>
      <c r="CI489" s="53"/>
    </row>
    <row r="490" spans="1:87" x14ac:dyDescent="0.3">
      <c r="A490" s="43">
        <f>'Details and Calculations'!A489</f>
        <v>2017</v>
      </c>
      <c r="B490" s="43" t="str">
        <f>'Details and Calculations'!C489</f>
        <v>Rwanda</v>
      </c>
      <c r="C490" s="43" t="str">
        <f>'Details and Calculations'!D489</f>
        <v>Rulindo</v>
      </c>
      <c r="D490" s="43" t="str">
        <f>'Details and Calculations'!E489</f>
        <v>Base</v>
      </c>
      <c r="E490" s="43" t="str">
        <f>'Details and Calculations'!F489</f>
        <v>Gitare</v>
      </c>
      <c r="F490" s="43" t="str">
        <f>'Details and Calculations'!G489</f>
        <v>Kirwa</v>
      </c>
      <c r="G490" s="43" t="str">
        <f>'Details and Calculations'!H489</f>
        <v/>
      </c>
      <c r="H490" s="43" t="str">
        <f>'Details and Calculations'!I489</f>
        <v/>
      </c>
      <c r="I490" s="43" t="str">
        <f>'Details and Calculations'!J489</f>
        <v>Rwicanyoni</v>
      </c>
      <c r="J490" s="43">
        <f>'Details and Calculations'!K489</f>
        <v>136</v>
      </c>
      <c r="K490" s="43">
        <f>'Details and Calculations'!O489</f>
        <v>100</v>
      </c>
      <c r="L490" s="43" t="str">
        <f>'Details and Calculations'!P490</f>
        <v xml:space="preserve"> </v>
      </c>
      <c r="M490" s="43" t="str">
        <f>'Details and Calculations'!U489</f>
        <v>Piped Network -- Gravity Only</v>
      </c>
      <c r="N490" s="43">
        <f>'Details and Calculations'!V489</f>
        <v>2016</v>
      </c>
      <c r="O490" s="43" t="str">
        <f>'Details and Calculations'!W489</f>
        <v>Governement (District, Wasac) And Water For People</v>
      </c>
      <c r="P490" s="43" t="str">
        <f>'Details and Calculations'!X489</f>
        <v>Groundwater (Well, Etc.)</v>
      </c>
      <c r="Q490" s="44" t="str">
        <f t="shared" si="194"/>
        <v>Low Risk</v>
      </c>
      <c r="R490" s="44" t="str">
        <f t="shared" si="195"/>
        <v>Low Risk</v>
      </c>
      <c r="S490" s="45" t="str">
        <f t="shared" si="196"/>
        <v>High Level of Service</v>
      </c>
      <c r="T490" s="62" t="str">
        <f t="shared" si="193"/>
        <v>Low Priority</v>
      </c>
      <c r="U490" s="46">
        <f t="shared" si="197"/>
        <v>8</v>
      </c>
      <c r="V490" s="28" t="str">
        <f t="shared" si="198"/>
        <v>Perform Routine Preventative Maintenance</v>
      </c>
      <c r="W490" s="47" t="str">
        <f t="shared" si="199"/>
        <v/>
      </c>
      <c r="X490" s="27" t="str">
        <f t="shared" si="200"/>
        <v>Maintain O&amp;M and Routine Monitoring</v>
      </c>
      <c r="Y490" s="48">
        <f t="shared" si="201"/>
        <v>29</v>
      </c>
      <c r="Z490" s="48" t="str">
        <f t="shared" si="202"/>
        <v xml:space="preserve"> </v>
      </c>
      <c r="AA490" s="48">
        <f t="shared" si="203"/>
        <v>29</v>
      </c>
      <c r="AB490" s="48" t="str">
        <f t="shared" si="204"/>
        <v xml:space="preserve"> </v>
      </c>
      <c r="AC490" s="48" t="str">
        <f t="shared" si="205"/>
        <v xml:space="preserve"> </v>
      </c>
      <c r="AD490" s="48" t="str">
        <f t="shared" si="206"/>
        <v xml:space="preserve"> </v>
      </c>
      <c r="AE490" s="48" t="str">
        <f t="shared" si="207"/>
        <v xml:space="preserve"> </v>
      </c>
      <c r="AF490" s="48" t="str">
        <f t="shared" si="208"/>
        <v xml:space="preserve"> </v>
      </c>
      <c r="AG490" s="49" t="str">
        <f t="shared" si="209"/>
        <v/>
      </c>
      <c r="AH490" s="48">
        <f t="shared" si="210"/>
        <v>19</v>
      </c>
      <c r="AI490" s="50">
        <f>'Details and Calculations'!AE489</f>
        <v>1</v>
      </c>
      <c r="AJ490" s="50" t="str">
        <f>'Details and Calculations'!AM489</f>
        <v xml:space="preserve"> </v>
      </c>
      <c r="AK490" s="50">
        <f>'Details and Calculations'!AR489</f>
        <v>1</v>
      </c>
      <c r="AL490" s="50" t="str">
        <f>'Details and Calculations'!AW489</f>
        <v xml:space="preserve"> </v>
      </c>
      <c r="AM490" s="50" t="str">
        <f>'Details and Calculations'!BA489</f>
        <v xml:space="preserve"> </v>
      </c>
      <c r="AN490" s="50" t="str">
        <f>'Details and Calculations'!BF489</f>
        <v xml:space="preserve"> </v>
      </c>
      <c r="AO490" s="50" t="str">
        <f>'Details and Calculations'!BI489</f>
        <v xml:space="preserve"> </v>
      </c>
      <c r="AP490" s="50" t="str">
        <f>'Details and Calculations'!BM489</f>
        <v xml:space="preserve"> </v>
      </c>
      <c r="AQ490" s="50" t="str">
        <f>'Details and Calculations'!BP489</f>
        <v xml:space="preserve"> </v>
      </c>
      <c r="AR490" s="50">
        <f>'Details and Calculations'!CC489</f>
        <v>1</v>
      </c>
      <c r="AS490" s="50">
        <f>'Details and Calculations'!CJ489</f>
        <v>1</v>
      </c>
      <c r="AT490" s="51">
        <f>'Details and Calculations'!T489</f>
        <v>1</v>
      </c>
      <c r="AU490" s="51">
        <f>'Details and Calculations'!Z489</f>
        <v>1</v>
      </c>
      <c r="AV490" s="51">
        <f>'Details and Calculations'!S489</f>
        <v>1</v>
      </c>
      <c r="AW490" s="51">
        <f>'Details and Calculations'!AI489</f>
        <v>1</v>
      </c>
      <c r="AX490" s="51">
        <f>'Details and Calculations'!BY489</f>
        <v>1</v>
      </c>
      <c r="AY490" s="51">
        <f>'Details and Calculations'!CG489</f>
        <v>1</v>
      </c>
      <c r="AZ490" s="51">
        <f>'Details and Calculations'!CI489</f>
        <v>1</v>
      </c>
      <c r="BA490" s="51">
        <f t="shared" si="211"/>
        <v>1</v>
      </c>
      <c r="BB490" s="52">
        <f>'Details and Calculations'!Y489</f>
        <v>2</v>
      </c>
      <c r="BC490" s="52">
        <f>'Details and Calculations'!AC489</f>
        <v>2</v>
      </c>
      <c r="BD490" s="52" t="str">
        <f>'Details and Calculations'!AK489</f>
        <v xml:space="preserve"> </v>
      </c>
      <c r="BE490" s="52" t="str">
        <f>'Details and Calculations'!AN489</f>
        <v xml:space="preserve"> </v>
      </c>
      <c r="BF490" s="52">
        <f>'Details and Calculations'!AP489</f>
        <v>3</v>
      </c>
      <c r="BG490" s="52" t="str">
        <f>'Details and Calculations'!AT489</f>
        <v xml:space="preserve"> </v>
      </c>
      <c r="BH490" s="52" t="str">
        <f>'Details and Calculations'!AY489</f>
        <v xml:space="preserve"> </v>
      </c>
      <c r="BI490" s="52" t="str">
        <f>'Details and Calculations'!BB489</f>
        <v xml:space="preserve"> </v>
      </c>
      <c r="BJ490" s="52" t="str">
        <f>'Details and Calculations'!BD489</f>
        <v xml:space="preserve"> </v>
      </c>
      <c r="BK490" s="52">
        <f>'Details and Calculations'!CA489</f>
        <v>2</v>
      </c>
      <c r="BL490" s="43">
        <f>'Details and Calculations'!AA489</f>
        <v>1</v>
      </c>
      <c r="BM490" s="43" t="str">
        <f>'Details and Calculations'!AB489</f>
        <v>Start Chamber</v>
      </c>
      <c r="BN490" s="43">
        <f>'Details and Calculations'!AD489</f>
        <v>2016</v>
      </c>
      <c r="BO490" s="43">
        <f>'Details and Calculations'!AJ489</f>
        <v>0</v>
      </c>
      <c r="BP490" s="43" t="str">
        <f>'Details and Calculations'!AL489</f>
        <v xml:space="preserve"> </v>
      </c>
      <c r="BQ490" s="43">
        <f>'Details and Calculations'!AO489</f>
        <v>1</v>
      </c>
      <c r="BR490" s="43">
        <f>'Details and Calculations'!AQ489</f>
        <v>2016</v>
      </c>
      <c r="BS490" s="43">
        <f>'Details and Calculations'!AS489</f>
        <v>0</v>
      </c>
      <c r="BT490" s="43" t="str">
        <f>'Details and Calculations'!AV489</f>
        <v xml:space="preserve"> </v>
      </c>
      <c r="BU490" s="43">
        <f>'Details and Calculations'!AX489</f>
        <v>0</v>
      </c>
      <c r="BV490" s="43" t="str">
        <f>'Details and Calculations'!AZ489</f>
        <v xml:space="preserve"> </v>
      </c>
      <c r="BW490" s="43">
        <f>'Details and Calculations'!BC489</f>
        <v>0</v>
      </c>
      <c r="BX490" s="43" t="str">
        <f>'Details and Calculations'!BE489</f>
        <v xml:space="preserve"> </v>
      </c>
      <c r="BY490" s="43" t="str">
        <f>'Details and Calculations'!BG489</f>
        <v xml:space="preserve"> </v>
      </c>
      <c r="BZ490" s="43" t="str">
        <f>'Details and Calculations'!BH489</f>
        <v xml:space="preserve"> </v>
      </c>
      <c r="CA490" s="43">
        <f>'Details and Calculations'!BJ489</f>
        <v>0</v>
      </c>
      <c r="CB490" s="43" t="str">
        <f>'Details and Calculations'!BK489</f>
        <v/>
      </c>
      <c r="CC490" s="43" t="str">
        <f>'Details and Calculations'!BL489</f>
        <v xml:space="preserve"> </v>
      </c>
      <c r="CD490" s="43" t="str">
        <f>'Details and Calculations'!BN489</f>
        <v xml:space="preserve"> </v>
      </c>
      <c r="CE490" s="43" t="str">
        <f>'Details and Calculations'!BO489</f>
        <v xml:space="preserve"> </v>
      </c>
      <c r="CF490" s="43">
        <f>'Details and Calculations'!BZ489</f>
        <v>1</v>
      </c>
      <c r="CG490" s="43">
        <f>'Details and Calculations'!CB489</f>
        <v>2016</v>
      </c>
      <c r="CH490" s="31"/>
      <c r="CI490" s="53"/>
    </row>
    <row r="491" spans="1:87" x14ac:dyDescent="0.3">
      <c r="A491" s="43">
        <f>'Details and Calculations'!A490</f>
        <v>2017</v>
      </c>
      <c r="B491" s="43" t="str">
        <f>'Details and Calculations'!C490</f>
        <v>Rwanda</v>
      </c>
      <c r="C491" s="43" t="str">
        <f>'Details and Calculations'!D490</f>
        <v>Rulindo</v>
      </c>
      <c r="D491" s="43" t="str">
        <f>'Details and Calculations'!E490</f>
        <v>Rukozo</v>
      </c>
      <c r="E491" s="43" t="str">
        <f>'Details and Calculations'!F490</f>
        <v>Buraro</v>
      </c>
      <c r="F491" s="43" t="str">
        <f>'Details and Calculations'!G490</f>
        <v>Kabingo</v>
      </c>
      <c r="G491" s="43" t="str">
        <f>'Details and Calculations'!H490</f>
        <v/>
      </c>
      <c r="H491" s="43" t="str">
        <f>'Details and Calculations'!I490</f>
        <v/>
      </c>
      <c r="I491" s="43" t="str">
        <f>'Details and Calculations'!J490</f>
        <v>Kabonanyoni</v>
      </c>
      <c r="J491" s="43">
        <f>'Details and Calculations'!K490</f>
        <v>40</v>
      </c>
      <c r="K491" s="43">
        <f>'Details and Calculations'!O490</f>
        <v>40</v>
      </c>
      <c r="L491" s="43">
        <f>'Details and Calculations'!P491</f>
        <v>118</v>
      </c>
      <c r="M491" s="43" t="str">
        <f>'Details and Calculations'!U490</f>
        <v>Piped Network With Pump</v>
      </c>
      <c r="N491" s="43">
        <f>'Details and Calculations'!V490</f>
        <v>2015</v>
      </c>
      <c r="O491" s="43" t="str">
        <f>'Details and Calculations'!W490</f>
        <v>Governement (District, Wasac) And Water For People</v>
      </c>
      <c r="P491" s="43" t="str">
        <f>'Details and Calculations'!X490</f>
        <v>Spring</v>
      </c>
      <c r="Q491" s="44" t="str">
        <f t="shared" si="194"/>
        <v>Low Risk</v>
      </c>
      <c r="R491" s="44" t="str">
        <f t="shared" si="195"/>
        <v>Low Risk</v>
      </c>
      <c r="S491" s="45" t="str">
        <f t="shared" si="196"/>
        <v>High Level of Service</v>
      </c>
      <c r="T491" s="62" t="str">
        <f t="shared" si="193"/>
        <v>Low Priority</v>
      </c>
      <c r="U491" s="46">
        <f t="shared" si="197"/>
        <v>8</v>
      </c>
      <c r="V491" s="28" t="str">
        <f t="shared" si="198"/>
        <v>Perform Routine Preventative Maintenance</v>
      </c>
      <c r="W491" s="47" t="str">
        <f t="shared" si="199"/>
        <v/>
      </c>
      <c r="X491" s="27" t="str">
        <f t="shared" si="200"/>
        <v>Maintain O&amp;M and Routine Monitoring</v>
      </c>
      <c r="Y491" s="48">
        <f t="shared" si="201"/>
        <v>28</v>
      </c>
      <c r="Z491" s="48">
        <f t="shared" si="202"/>
        <v>18</v>
      </c>
      <c r="AA491" s="48">
        <f t="shared" si="203"/>
        <v>28</v>
      </c>
      <c r="AB491" s="48">
        <f t="shared" si="204"/>
        <v>18</v>
      </c>
      <c r="AC491" s="48">
        <f t="shared" si="205"/>
        <v>28</v>
      </c>
      <c r="AD491" s="48">
        <f t="shared" si="206"/>
        <v>6</v>
      </c>
      <c r="AE491" s="48">
        <f t="shared" si="207"/>
        <v>19</v>
      </c>
      <c r="AF491" s="48" t="str">
        <f t="shared" si="208"/>
        <v xml:space="preserve"> </v>
      </c>
      <c r="AG491" s="49" t="str">
        <f t="shared" si="209"/>
        <v/>
      </c>
      <c r="AH491" s="48">
        <f t="shared" si="210"/>
        <v>18</v>
      </c>
      <c r="AI491" s="50">
        <f>'Details and Calculations'!AE490</f>
        <v>1</v>
      </c>
      <c r="AJ491" s="50">
        <f>'Details and Calculations'!AM490</f>
        <v>1</v>
      </c>
      <c r="AK491" s="50">
        <f>'Details and Calculations'!AR490</f>
        <v>1</v>
      </c>
      <c r="AL491" s="50">
        <f>'Details and Calculations'!AW490</f>
        <v>1</v>
      </c>
      <c r="AM491" s="50">
        <f>'Details and Calculations'!BA490</f>
        <v>1</v>
      </c>
      <c r="AN491" s="50">
        <f>'Details and Calculations'!BF490</f>
        <v>1</v>
      </c>
      <c r="AO491" s="50">
        <f>'Details and Calculations'!BI490</f>
        <v>1</v>
      </c>
      <c r="AP491" s="50" t="str">
        <f>'Details and Calculations'!BM490</f>
        <v xml:space="preserve"> </v>
      </c>
      <c r="AQ491" s="50" t="str">
        <f>'Details and Calculations'!BP490</f>
        <v xml:space="preserve"> </v>
      </c>
      <c r="AR491" s="50">
        <f>'Details and Calculations'!CC490</f>
        <v>1</v>
      </c>
      <c r="AS491" s="50">
        <f>'Details and Calculations'!CJ490</f>
        <v>1</v>
      </c>
      <c r="AT491" s="51">
        <f>'Details and Calculations'!T490</f>
        <v>1</v>
      </c>
      <c r="AU491" s="51">
        <f>'Details and Calculations'!Z490</f>
        <v>1</v>
      </c>
      <c r="AV491" s="51">
        <f>'Details and Calculations'!S490</f>
        <v>1</v>
      </c>
      <c r="AW491" s="51">
        <f>'Details and Calculations'!AI490</f>
        <v>1</v>
      </c>
      <c r="AX491" s="51">
        <f>'Details and Calculations'!BY490</f>
        <v>1</v>
      </c>
      <c r="AY491" s="51">
        <f>'Details and Calculations'!CG490</f>
        <v>1</v>
      </c>
      <c r="AZ491" s="51">
        <f>'Details and Calculations'!CI490</f>
        <v>1</v>
      </c>
      <c r="BA491" s="51">
        <f t="shared" si="211"/>
        <v>1</v>
      </c>
      <c r="BB491" s="52">
        <f>'Details and Calculations'!Y490</f>
        <v>5</v>
      </c>
      <c r="BC491" s="52">
        <f>'Details and Calculations'!AC490</f>
        <v>5</v>
      </c>
      <c r="BD491" s="52">
        <f>'Details and Calculations'!AK490</f>
        <v>1</v>
      </c>
      <c r="BE491" s="52">
        <f>'Details and Calculations'!AN490</f>
        <v>19000</v>
      </c>
      <c r="BF491" s="52">
        <f>'Details and Calculations'!AP490</f>
        <v>19</v>
      </c>
      <c r="BG491" s="52">
        <f>'Details and Calculations'!AT490</f>
        <v>10</v>
      </c>
      <c r="BH491" s="52">
        <f>'Details and Calculations'!AY490</f>
        <v>3</v>
      </c>
      <c r="BI491" s="52">
        <f>'Details and Calculations'!BB490</f>
        <v>19000</v>
      </c>
      <c r="BJ491" s="52">
        <f>'Details and Calculations'!BD490</f>
        <v>2</v>
      </c>
      <c r="BK491" s="52">
        <f>'Details and Calculations'!CA490</f>
        <v>31</v>
      </c>
      <c r="BL491" s="43">
        <f>'Details and Calculations'!AA490</f>
        <v>1</v>
      </c>
      <c r="BM491" s="43" t="str">
        <f>'Details and Calculations'!AB490</f>
        <v>"Springbox" --Intake Structure At A Spring</v>
      </c>
      <c r="BN491" s="43">
        <f>'Details and Calculations'!AD490</f>
        <v>2015</v>
      </c>
      <c r="BO491" s="43">
        <f>'Details and Calculations'!AJ490</f>
        <v>1</v>
      </c>
      <c r="BP491" s="43">
        <f>'Details and Calculations'!AL490</f>
        <v>2015</v>
      </c>
      <c r="BQ491" s="43">
        <f>'Details and Calculations'!AO490</f>
        <v>1</v>
      </c>
      <c r="BR491" s="43">
        <f>'Details and Calculations'!AQ490</f>
        <v>2015</v>
      </c>
      <c r="BS491" s="43">
        <f>'Details and Calculations'!AS490</f>
        <v>1</v>
      </c>
      <c r="BT491" s="43">
        <f>'Details and Calculations'!AV490</f>
        <v>2015</v>
      </c>
      <c r="BU491" s="43">
        <f>'Details and Calculations'!AX490</f>
        <v>1</v>
      </c>
      <c r="BV491" s="43">
        <f>'Details and Calculations'!AZ490</f>
        <v>2015</v>
      </c>
      <c r="BW491" s="43">
        <f>'Details and Calculations'!BC490</f>
        <v>1</v>
      </c>
      <c r="BX491" s="43">
        <f>'Details and Calculations'!BE490</f>
        <v>2016</v>
      </c>
      <c r="BY491" s="43">
        <f>'Details and Calculations'!BG490</f>
        <v>1</v>
      </c>
      <c r="BZ491" s="43">
        <f>'Details and Calculations'!BH490</f>
        <v>2016</v>
      </c>
      <c r="CA491" s="43">
        <f>'Details and Calculations'!BJ490</f>
        <v>0</v>
      </c>
      <c r="CB491" s="43" t="str">
        <f>'Details and Calculations'!BK490</f>
        <v/>
      </c>
      <c r="CC491" s="43" t="str">
        <f>'Details and Calculations'!BL490</f>
        <v xml:space="preserve"> </v>
      </c>
      <c r="CD491" s="43" t="str">
        <f>'Details and Calculations'!BN490</f>
        <v xml:space="preserve"> </v>
      </c>
      <c r="CE491" s="43" t="str">
        <f>'Details and Calculations'!BO490</f>
        <v xml:space="preserve"> </v>
      </c>
      <c r="CF491" s="43">
        <f>'Details and Calculations'!BZ490</f>
        <v>1</v>
      </c>
      <c r="CG491" s="43">
        <f>'Details and Calculations'!CB490</f>
        <v>2015</v>
      </c>
      <c r="CH491" s="31"/>
      <c r="CI491" s="53"/>
    </row>
    <row r="492" spans="1:87" x14ac:dyDescent="0.3">
      <c r="A492" s="43">
        <f>'Details and Calculations'!A491</f>
        <v>2017</v>
      </c>
      <c r="B492" s="43" t="str">
        <f>'Details and Calculations'!C491</f>
        <v>Rwanda</v>
      </c>
      <c r="C492" s="43" t="str">
        <f>'Details and Calculations'!D491</f>
        <v>Rulindo</v>
      </c>
      <c r="D492" s="43" t="str">
        <f>'Details and Calculations'!E491</f>
        <v>Masoro</v>
      </c>
      <c r="E492" s="43" t="str">
        <f>'Details and Calculations'!F491</f>
        <v>Shengampuri</v>
      </c>
      <c r="F492" s="43" t="str">
        <f>'Details and Calculations'!G491</f>
        <v>Amataba</v>
      </c>
      <c r="G492" s="43" t="str">
        <f>'Details and Calculations'!H491</f>
        <v/>
      </c>
      <c r="H492" s="43" t="str">
        <f>'Details and Calculations'!I491</f>
        <v/>
      </c>
      <c r="I492" s="43" t="str">
        <f>'Details and Calculations'!J491</f>
        <v>Mutagata Gravity Network</v>
      </c>
      <c r="J492" s="43">
        <f>'Details and Calculations'!K491</f>
        <v>178</v>
      </c>
      <c r="K492" s="43">
        <f>'Details and Calculations'!O491</f>
        <v>60</v>
      </c>
      <c r="L492" s="43" t="str">
        <f>'Details and Calculations'!P492</f>
        <v xml:space="preserve"> </v>
      </c>
      <c r="M492" s="43" t="str">
        <f>'Details and Calculations'!U491</f>
        <v>Piped Network -- Gravity Only</v>
      </c>
      <c r="N492" s="43">
        <f>'Details and Calculations'!V491</f>
        <v>2004</v>
      </c>
      <c r="O492" s="43" t="str">
        <f>'Details and Calculations'!W491</f>
        <v/>
      </c>
      <c r="P492" s="43" t="str">
        <f>'Details and Calculations'!X491</f>
        <v>Spring</v>
      </c>
      <c r="Q492" s="44" t="str">
        <f t="shared" si="194"/>
        <v>Low Risk</v>
      </c>
      <c r="R492" s="44" t="str">
        <f t="shared" si="195"/>
        <v>Medium Risk</v>
      </c>
      <c r="S492" s="45" t="str">
        <f t="shared" si="196"/>
        <v>Intermediate Level of Service</v>
      </c>
      <c r="T492" s="62" t="str">
        <f t="shared" si="193"/>
        <v>Low Priority</v>
      </c>
      <c r="U492" s="46">
        <f t="shared" si="197"/>
        <v>6</v>
      </c>
      <c r="V492" s="28" t="str">
        <f t="shared" si="198"/>
        <v>Repair or Replace Components</v>
      </c>
      <c r="W492" s="47" t="str">
        <f t="shared" si="199"/>
        <v>Intake Structure, Conduction Line, Storage Tank, Other Concrete Structures Distribution  Line, Kiosk/Tap Stand</v>
      </c>
      <c r="X492" s="27" t="str">
        <f t="shared" si="200"/>
        <v>Create Plan To Repair or Replace Components</v>
      </c>
      <c r="Y492" s="48">
        <f t="shared" si="201"/>
        <v>17</v>
      </c>
      <c r="Z492" s="48">
        <f t="shared" si="202"/>
        <v>7</v>
      </c>
      <c r="AA492" s="48">
        <f t="shared" si="203"/>
        <v>17</v>
      </c>
      <c r="AB492" s="48">
        <f t="shared" si="204"/>
        <v>7</v>
      </c>
      <c r="AC492" s="48">
        <f t="shared" si="205"/>
        <v>17</v>
      </c>
      <c r="AD492" s="48" t="str">
        <f t="shared" si="206"/>
        <v xml:space="preserve"> </v>
      </c>
      <c r="AE492" s="48" t="str">
        <f t="shared" si="207"/>
        <v xml:space="preserve"> </v>
      </c>
      <c r="AF492" s="48" t="str">
        <f t="shared" si="208"/>
        <v xml:space="preserve"> </v>
      </c>
      <c r="AG492" s="49" t="str">
        <f t="shared" si="209"/>
        <v/>
      </c>
      <c r="AH492" s="48">
        <f t="shared" si="210"/>
        <v>7</v>
      </c>
      <c r="AI492" s="50">
        <f>'Details and Calculations'!AE491</f>
        <v>2</v>
      </c>
      <c r="AJ492" s="50">
        <f>'Details and Calculations'!AM491</f>
        <v>2</v>
      </c>
      <c r="AK492" s="50">
        <f>'Details and Calculations'!AR491</f>
        <v>2</v>
      </c>
      <c r="AL492" s="50">
        <f>'Details and Calculations'!AW491</f>
        <v>2</v>
      </c>
      <c r="AM492" s="50">
        <f>'Details and Calculations'!BA491</f>
        <v>2</v>
      </c>
      <c r="AN492" s="50" t="str">
        <f>'Details and Calculations'!BF491</f>
        <v xml:space="preserve"> </v>
      </c>
      <c r="AO492" s="50" t="str">
        <f>'Details and Calculations'!BI491</f>
        <v xml:space="preserve"> </v>
      </c>
      <c r="AP492" s="50" t="str">
        <f>'Details and Calculations'!BM491</f>
        <v xml:space="preserve"> </v>
      </c>
      <c r="AQ492" s="50" t="str">
        <f>'Details and Calculations'!BP491</f>
        <v xml:space="preserve"> </v>
      </c>
      <c r="AR492" s="50">
        <f>'Details and Calculations'!CC491</f>
        <v>2</v>
      </c>
      <c r="AS492" s="50">
        <f>'Details and Calculations'!CJ491</f>
        <v>2</v>
      </c>
      <c r="AT492" s="51">
        <f>'Details and Calculations'!T491</f>
        <v>1</v>
      </c>
      <c r="AU492" s="51">
        <f>'Details and Calculations'!Z491</f>
        <v>1</v>
      </c>
      <c r="AV492" s="51">
        <f>'Details and Calculations'!S491</f>
        <v>0</v>
      </c>
      <c r="AW492" s="51">
        <f>'Details and Calculations'!AI491</f>
        <v>1</v>
      </c>
      <c r="AX492" s="51">
        <f>'Details and Calculations'!BY491</f>
        <v>1</v>
      </c>
      <c r="AY492" s="51">
        <f>'Details and Calculations'!CG491</f>
        <v>1</v>
      </c>
      <c r="AZ492" s="51">
        <f>'Details and Calculations'!CI491</f>
        <v>1</v>
      </c>
      <c r="BA492" s="51">
        <f t="shared" si="211"/>
        <v>0</v>
      </c>
      <c r="BB492" s="52">
        <f>'Details and Calculations'!Y491</f>
        <v>1</v>
      </c>
      <c r="BC492" s="52">
        <f>'Details and Calculations'!AC491</f>
        <v>1</v>
      </c>
      <c r="BD492" s="52">
        <f>'Details and Calculations'!AK491</f>
        <v>1</v>
      </c>
      <c r="BE492" s="52">
        <f>'Details and Calculations'!AN491</f>
        <v>3500</v>
      </c>
      <c r="BF492" s="52">
        <f>'Details and Calculations'!AP491</f>
        <v>6</v>
      </c>
      <c r="BG492" s="52">
        <f>'Details and Calculations'!AT491</f>
        <v>4</v>
      </c>
      <c r="BH492" s="52">
        <f>'Details and Calculations'!AY491</f>
        <v>2</v>
      </c>
      <c r="BI492" s="52">
        <f>'Details and Calculations'!BB491</f>
        <v>4500</v>
      </c>
      <c r="BJ492" s="52" t="str">
        <f>'Details and Calculations'!BD491</f>
        <v xml:space="preserve"> </v>
      </c>
      <c r="BK492" s="52">
        <f>'Details and Calculations'!CA491</f>
        <v>12</v>
      </c>
      <c r="BL492" s="43">
        <f>'Details and Calculations'!AA491</f>
        <v>1</v>
      </c>
      <c r="BM492" s="43" t="str">
        <f>'Details and Calculations'!AB491</f>
        <v>"Springbox" --Intake Structure At A Spring</v>
      </c>
      <c r="BN492" s="43">
        <f>'Details and Calculations'!AD491</f>
        <v>2004</v>
      </c>
      <c r="BO492" s="43">
        <f>'Details and Calculations'!AJ491</f>
        <v>1</v>
      </c>
      <c r="BP492" s="43">
        <f>'Details and Calculations'!AL491</f>
        <v>2004</v>
      </c>
      <c r="BQ492" s="43">
        <f>'Details and Calculations'!AO491</f>
        <v>1</v>
      </c>
      <c r="BR492" s="43">
        <f>'Details and Calculations'!AQ491</f>
        <v>2004</v>
      </c>
      <c r="BS492" s="43">
        <f>'Details and Calculations'!AS491</f>
        <v>1</v>
      </c>
      <c r="BT492" s="43">
        <f>'Details and Calculations'!AV491</f>
        <v>2004</v>
      </c>
      <c r="BU492" s="43">
        <f>'Details and Calculations'!AX491</f>
        <v>1</v>
      </c>
      <c r="BV492" s="43">
        <f>'Details and Calculations'!AZ491</f>
        <v>2004</v>
      </c>
      <c r="BW492" s="43">
        <f>'Details and Calculations'!BC491</f>
        <v>0</v>
      </c>
      <c r="BX492" s="43" t="str">
        <f>'Details and Calculations'!BE491</f>
        <v xml:space="preserve"> </v>
      </c>
      <c r="BY492" s="43" t="str">
        <f>'Details and Calculations'!BG491</f>
        <v xml:space="preserve"> </v>
      </c>
      <c r="BZ492" s="43" t="str">
        <f>'Details and Calculations'!BH491</f>
        <v xml:space="preserve"> </v>
      </c>
      <c r="CA492" s="43">
        <f>'Details and Calculations'!BJ491</f>
        <v>0</v>
      </c>
      <c r="CB492" s="43" t="str">
        <f>'Details and Calculations'!BK491</f>
        <v/>
      </c>
      <c r="CC492" s="43" t="str">
        <f>'Details and Calculations'!BL491</f>
        <v xml:space="preserve"> </v>
      </c>
      <c r="CD492" s="43" t="str">
        <f>'Details and Calculations'!BN491</f>
        <v xml:space="preserve"> </v>
      </c>
      <c r="CE492" s="43" t="str">
        <f>'Details and Calculations'!BO491</f>
        <v xml:space="preserve"> </v>
      </c>
      <c r="CF492" s="43">
        <f>'Details and Calculations'!BZ491</f>
        <v>1</v>
      </c>
      <c r="CG492" s="43">
        <f>'Details and Calculations'!CB491</f>
        <v>2004</v>
      </c>
      <c r="CH492" s="31"/>
      <c r="CI492" s="53"/>
    </row>
    <row r="493" spans="1:87" x14ac:dyDescent="0.3">
      <c r="A493" s="43">
        <f>'Details and Calculations'!A492</f>
        <v>2017</v>
      </c>
      <c r="B493" s="43" t="str">
        <f>'Details and Calculations'!C492</f>
        <v>Rwanda</v>
      </c>
      <c r="C493" s="43" t="str">
        <f>'Details and Calculations'!D492</f>
        <v>Rulindo</v>
      </c>
      <c r="D493" s="43" t="str">
        <f>'Details and Calculations'!E492</f>
        <v>Masoro</v>
      </c>
      <c r="E493" s="43" t="str">
        <f>'Details and Calculations'!F492</f>
        <v>Kigarama</v>
      </c>
      <c r="F493" s="43" t="str">
        <f>'Details and Calculations'!G492</f>
        <v>Marenge</v>
      </c>
      <c r="G493" s="43" t="str">
        <f>'Details and Calculations'!H492</f>
        <v/>
      </c>
      <c r="H493" s="43" t="str">
        <f>'Details and Calculations'!I492</f>
        <v/>
      </c>
      <c r="I493" s="43" t="str">
        <f>'Details and Calculations'!J492</f>
        <v>marenge</v>
      </c>
      <c r="J493" s="43">
        <f>'Details and Calculations'!K492</f>
        <v>214</v>
      </c>
      <c r="K493" s="43">
        <f>'Details and Calculations'!O492</f>
        <v>214</v>
      </c>
      <c r="L493" s="43">
        <f>'Details and Calculations'!P493</f>
        <v>4</v>
      </c>
      <c r="M493" s="43" t="str">
        <f>'Details and Calculations'!U492</f>
        <v>Piped Network With Pump</v>
      </c>
      <c r="N493" s="43">
        <f>'Details and Calculations'!V492</f>
        <v>1986</v>
      </c>
      <c r="O493" s="43" t="str">
        <f>'Details and Calculations'!W492</f>
        <v/>
      </c>
      <c r="P493" s="43" t="str">
        <f>'Details and Calculations'!X492</f>
        <v>Spring</v>
      </c>
      <c r="Q493" s="44" t="str">
        <f t="shared" si="194"/>
        <v>Low Risk</v>
      </c>
      <c r="R493" s="44" t="str">
        <f t="shared" si="195"/>
        <v>Low Risk</v>
      </c>
      <c r="S493" s="45" t="str">
        <f t="shared" si="196"/>
        <v>Intermediate Level of Service</v>
      </c>
      <c r="T493" s="62" t="str">
        <f t="shared" si="193"/>
        <v>Low Priority</v>
      </c>
      <c r="U493" s="46">
        <f t="shared" si="197"/>
        <v>7</v>
      </c>
      <c r="V493" s="28" t="str">
        <f t="shared" si="198"/>
        <v>Perform Routine Preventative Maintenance</v>
      </c>
      <c r="W493" s="47" t="str">
        <f t="shared" si="199"/>
        <v/>
      </c>
      <c r="X493" s="27" t="str">
        <f t="shared" si="200"/>
        <v>Maintain O&amp;M and Routine Monitoring</v>
      </c>
      <c r="Y493" s="48">
        <f t="shared" si="201"/>
        <v>29</v>
      </c>
      <c r="Z493" s="48">
        <f t="shared" si="202"/>
        <v>19</v>
      </c>
      <c r="AA493" s="48">
        <f t="shared" si="203"/>
        <v>29</v>
      </c>
      <c r="AB493" s="48" t="str">
        <f t="shared" si="204"/>
        <v xml:space="preserve"> </v>
      </c>
      <c r="AC493" s="48">
        <f t="shared" si="205"/>
        <v>29</v>
      </c>
      <c r="AD493" s="48">
        <f t="shared" si="206"/>
        <v>6</v>
      </c>
      <c r="AE493" s="48">
        <f t="shared" si="207"/>
        <v>19</v>
      </c>
      <c r="AF493" s="48" t="str">
        <f t="shared" si="208"/>
        <v xml:space="preserve"> </v>
      </c>
      <c r="AG493" s="49" t="str">
        <f t="shared" si="209"/>
        <v/>
      </c>
      <c r="AH493" s="48">
        <f t="shared" si="210"/>
        <v>19</v>
      </c>
      <c r="AI493" s="50">
        <f>'Details and Calculations'!AE492</f>
        <v>1</v>
      </c>
      <c r="AJ493" s="50">
        <f>'Details and Calculations'!AM492</f>
        <v>1</v>
      </c>
      <c r="AK493" s="50">
        <f>'Details and Calculations'!AR492</f>
        <v>1</v>
      </c>
      <c r="AL493" s="50" t="str">
        <f>'Details and Calculations'!AW492</f>
        <v xml:space="preserve"> </v>
      </c>
      <c r="AM493" s="50">
        <f>'Details and Calculations'!BA492</f>
        <v>1</v>
      </c>
      <c r="AN493" s="50">
        <f>'Details and Calculations'!BF492</f>
        <v>1</v>
      </c>
      <c r="AO493" s="50">
        <f>'Details and Calculations'!BI492</f>
        <v>1</v>
      </c>
      <c r="AP493" s="50" t="str">
        <f>'Details and Calculations'!BM492</f>
        <v xml:space="preserve"> </v>
      </c>
      <c r="AQ493" s="50" t="str">
        <f>'Details and Calculations'!BP492</f>
        <v xml:space="preserve"> </v>
      </c>
      <c r="AR493" s="50">
        <f>'Details and Calculations'!CC492</f>
        <v>1</v>
      </c>
      <c r="AS493" s="50">
        <f>'Details and Calculations'!CJ492</f>
        <v>1</v>
      </c>
      <c r="AT493" s="51">
        <f>'Details and Calculations'!T492</f>
        <v>1</v>
      </c>
      <c r="AU493" s="51">
        <f>'Details and Calculations'!Z492</f>
        <v>1</v>
      </c>
      <c r="AV493" s="51">
        <f>'Details and Calculations'!S492</f>
        <v>0</v>
      </c>
      <c r="AW493" s="51">
        <f>'Details and Calculations'!AI492</f>
        <v>1</v>
      </c>
      <c r="AX493" s="51">
        <f>'Details and Calculations'!BY492</f>
        <v>1</v>
      </c>
      <c r="AY493" s="51">
        <f>'Details and Calculations'!CG492</f>
        <v>1</v>
      </c>
      <c r="AZ493" s="51">
        <f>'Details and Calculations'!CI492</f>
        <v>1</v>
      </c>
      <c r="BA493" s="51">
        <f t="shared" si="211"/>
        <v>1</v>
      </c>
      <c r="BB493" s="52">
        <f>'Details and Calculations'!Y492</f>
        <v>2</v>
      </c>
      <c r="BC493" s="52">
        <f>'Details and Calculations'!AC492</f>
        <v>1</v>
      </c>
      <c r="BD493" s="52">
        <f>'Details and Calculations'!AK492</f>
        <v>2</v>
      </c>
      <c r="BE493" s="52">
        <f>'Details and Calculations'!AN492</f>
        <v>5000</v>
      </c>
      <c r="BF493" s="52">
        <f>'Details and Calculations'!AP492</f>
        <v>15</v>
      </c>
      <c r="BG493" s="52" t="str">
        <f>'Details and Calculations'!AT492</f>
        <v xml:space="preserve"> </v>
      </c>
      <c r="BH493" s="52">
        <f>'Details and Calculations'!AY492</f>
        <v>2</v>
      </c>
      <c r="BI493" s="52">
        <f>'Details and Calculations'!BB492</f>
        <v>5000</v>
      </c>
      <c r="BJ493" s="52">
        <f>'Details and Calculations'!BD492</f>
        <v>1</v>
      </c>
      <c r="BK493" s="52">
        <f>'Details and Calculations'!CA492</f>
        <v>1</v>
      </c>
      <c r="BL493" s="43">
        <f>'Details and Calculations'!AA492</f>
        <v>1</v>
      </c>
      <c r="BM493" s="43" t="str">
        <f>'Details and Calculations'!AB492</f>
        <v>"Springbox" --Intake Structure At A Spring</v>
      </c>
      <c r="BN493" s="43">
        <f>'Details and Calculations'!AD492</f>
        <v>2016</v>
      </c>
      <c r="BO493" s="43">
        <f>'Details and Calculations'!AJ492</f>
        <v>1</v>
      </c>
      <c r="BP493" s="43">
        <f>'Details and Calculations'!AL492</f>
        <v>2016</v>
      </c>
      <c r="BQ493" s="43">
        <f>'Details and Calculations'!AO492</f>
        <v>1</v>
      </c>
      <c r="BR493" s="43">
        <f>'Details and Calculations'!AQ492</f>
        <v>2016</v>
      </c>
      <c r="BS493" s="43">
        <f>'Details and Calculations'!AS492</f>
        <v>0</v>
      </c>
      <c r="BT493" s="43" t="str">
        <f>'Details and Calculations'!AV492</f>
        <v xml:space="preserve"> </v>
      </c>
      <c r="BU493" s="43">
        <f>'Details and Calculations'!AX492</f>
        <v>1</v>
      </c>
      <c r="BV493" s="43">
        <f>'Details and Calculations'!AZ492</f>
        <v>2016</v>
      </c>
      <c r="BW493" s="43">
        <f>'Details and Calculations'!BC492</f>
        <v>1</v>
      </c>
      <c r="BX493" s="43">
        <f>'Details and Calculations'!BE492</f>
        <v>2016</v>
      </c>
      <c r="BY493" s="43">
        <f>'Details and Calculations'!BG492</f>
        <v>1</v>
      </c>
      <c r="BZ493" s="43">
        <f>'Details and Calculations'!BH492</f>
        <v>2016</v>
      </c>
      <c r="CA493" s="43">
        <f>'Details and Calculations'!BJ492</f>
        <v>0</v>
      </c>
      <c r="CB493" s="43" t="str">
        <f>'Details and Calculations'!BK492</f>
        <v/>
      </c>
      <c r="CC493" s="43" t="str">
        <f>'Details and Calculations'!BL492</f>
        <v xml:space="preserve"> </v>
      </c>
      <c r="CD493" s="43" t="str">
        <f>'Details and Calculations'!BN492</f>
        <v xml:space="preserve"> </v>
      </c>
      <c r="CE493" s="43" t="str">
        <f>'Details and Calculations'!BO492</f>
        <v xml:space="preserve"> </v>
      </c>
      <c r="CF493" s="43">
        <f>'Details and Calculations'!BZ492</f>
        <v>1</v>
      </c>
      <c r="CG493" s="43">
        <f>'Details and Calculations'!CB492</f>
        <v>2016</v>
      </c>
      <c r="CH493" s="31"/>
      <c r="CI493" s="53"/>
    </row>
    <row r="494" spans="1:87" x14ac:dyDescent="0.3">
      <c r="A494" s="43">
        <f>'Details and Calculations'!A493</f>
        <v>2017</v>
      </c>
      <c r="B494" s="43" t="str">
        <f>'Details and Calculations'!C493</f>
        <v>Rwanda</v>
      </c>
      <c r="C494" s="43" t="str">
        <f>'Details and Calculations'!D493</f>
        <v>Rulindo</v>
      </c>
      <c r="D494" s="43" t="str">
        <f>'Details and Calculations'!E493</f>
        <v>Rukozo</v>
      </c>
      <c r="E494" s="43" t="str">
        <f>'Details and Calculations'!F493</f>
        <v>Mbuye</v>
      </c>
      <c r="F494" s="43" t="str">
        <f>'Details and Calculations'!G493</f>
        <v>Mujebe</v>
      </c>
      <c r="G494" s="43" t="str">
        <f>'Details and Calculations'!H493</f>
        <v/>
      </c>
      <c r="H494" s="43" t="str">
        <f>'Details and Calculations'!I493</f>
        <v/>
      </c>
      <c r="I494" s="43" t="str">
        <f>'Details and Calculations'!J493</f>
        <v>Kabonanyoni</v>
      </c>
      <c r="J494" s="43">
        <f>'Details and Calculations'!K493</f>
        <v>50</v>
      </c>
      <c r="K494" s="43">
        <f>'Details and Calculations'!O493</f>
        <v>46</v>
      </c>
      <c r="L494" s="43">
        <f>'Details and Calculations'!P494</f>
        <v>14</v>
      </c>
      <c r="M494" s="43" t="str">
        <f>'Details and Calculations'!U493</f>
        <v>Piped Network With Pump</v>
      </c>
      <c r="N494" s="43">
        <f>'Details and Calculations'!V493</f>
        <v>2015</v>
      </c>
      <c r="O494" s="43" t="str">
        <f>'Details and Calculations'!W493</f>
        <v>Governement (District, Wasac) And Water For People</v>
      </c>
      <c r="P494" s="43" t="str">
        <f>'Details and Calculations'!X493</f>
        <v>Spring</v>
      </c>
      <c r="Q494" s="44" t="str">
        <f t="shared" si="194"/>
        <v>Low Risk</v>
      </c>
      <c r="R494" s="44" t="str">
        <f t="shared" si="195"/>
        <v>Low Risk</v>
      </c>
      <c r="S494" s="45" t="str">
        <f t="shared" si="196"/>
        <v>High Level of Service</v>
      </c>
      <c r="T494" s="62" t="str">
        <f t="shared" si="193"/>
        <v>Low Priority</v>
      </c>
      <c r="U494" s="46">
        <f t="shared" si="197"/>
        <v>8</v>
      </c>
      <c r="V494" s="28" t="str">
        <f t="shared" si="198"/>
        <v>Perform Routine Preventative Maintenance</v>
      </c>
      <c r="W494" s="47" t="str">
        <f t="shared" si="199"/>
        <v/>
      </c>
      <c r="X494" s="27" t="str">
        <f t="shared" si="200"/>
        <v>Maintain O&amp;M and Routine Monitoring</v>
      </c>
      <c r="Y494" s="48">
        <f t="shared" si="201"/>
        <v>28</v>
      </c>
      <c r="Z494" s="48">
        <f t="shared" si="202"/>
        <v>18</v>
      </c>
      <c r="AA494" s="48">
        <f t="shared" si="203"/>
        <v>28</v>
      </c>
      <c r="AB494" s="48">
        <f t="shared" si="204"/>
        <v>18</v>
      </c>
      <c r="AC494" s="48">
        <f t="shared" si="205"/>
        <v>28</v>
      </c>
      <c r="AD494" s="48">
        <f t="shared" si="206"/>
        <v>6</v>
      </c>
      <c r="AE494" s="48">
        <f t="shared" si="207"/>
        <v>19</v>
      </c>
      <c r="AF494" s="48" t="str">
        <f t="shared" si="208"/>
        <v xml:space="preserve"> </v>
      </c>
      <c r="AG494" s="49" t="str">
        <f t="shared" si="209"/>
        <v/>
      </c>
      <c r="AH494" s="48">
        <f t="shared" si="210"/>
        <v>18</v>
      </c>
      <c r="AI494" s="50">
        <f>'Details and Calculations'!AE493</f>
        <v>1</v>
      </c>
      <c r="AJ494" s="50">
        <f>'Details and Calculations'!AM493</f>
        <v>1</v>
      </c>
      <c r="AK494" s="50">
        <f>'Details and Calculations'!AR493</f>
        <v>1</v>
      </c>
      <c r="AL494" s="50">
        <f>'Details and Calculations'!AW493</f>
        <v>1</v>
      </c>
      <c r="AM494" s="50">
        <f>'Details and Calculations'!BA493</f>
        <v>1</v>
      </c>
      <c r="AN494" s="50">
        <f>'Details and Calculations'!BF493</f>
        <v>1</v>
      </c>
      <c r="AO494" s="50">
        <f>'Details and Calculations'!BI493</f>
        <v>1</v>
      </c>
      <c r="AP494" s="50" t="str">
        <f>'Details and Calculations'!BM493</f>
        <v xml:space="preserve"> </v>
      </c>
      <c r="AQ494" s="50" t="str">
        <f>'Details and Calculations'!BP493</f>
        <v xml:space="preserve"> </v>
      </c>
      <c r="AR494" s="50">
        <f>'Details and Calculations'!CC493</f>
        <v>1</v>
      </c>
      <c r="AS494" s="50">
        <f>'Details and Calculations'!CJ493</f>
        <v>1</v>
      </c>
      <c r="AT494" s="51">
        <f>'Details and Calculations'!T493</f>
        <v>1</v>
      </c>
      <c r="AU494" s="51">
        <f>'Details and Calculations'!Z493</f>
        <v>1</v>
      </c>
      <c r="AV494" s="51">
        <f>'Details and Calculations'!S493</f>
        <v>1</v>
      </c>
      <c r="AW494" s="51">
        <f>'Details and Calculations'!AI493</f>
        <v>1</v>
      </c>
      <c r="AX494" s="51">
        <f>'Details and Calculations'!BY493</f>
        <v>1</v>
      </c>
      <c r="AY494" s="51">
        <f>'Details and Calculations'!CG493</f>
        <v>1</v>
      </c>
      <c r="AZ494" s="51">
        <f>'Details and Calculations'!CI493</f>
        <v>1</v>
      </c>
      <c r="BA494" s="51">
        <f t="shared" si="211"/>
        <v>1</v>
      </c>
      <c r="BB494" s="52">
        <f>'Details and Calculations'!Y493</f>
        <v>5</v>
      </c>
      <c r="BC494" s="52">
        <f>'Details and Calculations'!AC493</f>
        <v>5</v>
      </c>
      <c r="BD494" s="52">
        <f>'Details and Calculations'!AK493</f>
        <v>1</v>
      </c>
      <c r="BE494" s="52">
        <f>'Details and Calculations'!AN493</f>
        <v>720</v>
      </c>
      <c r="BF494" s="52">
        <f>'Details and Calculations'!AP493</f>
        <v>19</v>
      </c>
      <c r="BG494" s="52">
        <f>'Details and Calculations'!AT493</f>
        <v>10</v>
      </c>
      <c r="BH494" s="52">
        <f>'Details and Calculations'!AY493</f>
        <v>3</v>
      </c>
      <c r="BI494" s="52">
        <f>'Details and Calculations'!BB493</f>
        <v>19000</v>
      </c>
      <c r="BJ494" s="52">
        <f>'Details and Calculations'!BD493</f>
        <v>2</v>
      </c>
      <c r="BK494" s="52">
        <f>'Details and Calculations'!CA493</f>
        <v>31</v>
      </c>
      <c r="BL494" s="43">
        <f>'Details and Calculations'!AA493</f>
        <v>1</v>
      </c>
      <c r="BM494" s="43" t="str">
        <f>'Details and Calculations'!AB493</f>
        <v>"Springbox" --Intake Structure At A Spring</v>
      </c>
      <c r="BN494" s="43">
        <f>'Details and Calculations'!AD493</f>
        <v>2015</v>
      </c>
      <c r="BO494" s="43">
        <f>'Details and Calculations'!AJ493</f>
        <v>1</v>
      </c>
      <c r="BP494" s="43">
        <f>'Details and Calculations'!AL493</f>
        <v>2015</v>
      </c>
      <c r="BQ494" s="43">
        <f>'Details and Calculations'!AO493</f>
        <v>1</v>
      </c>
      <c r="BR494" s="43">
        <f>'Details and Calculations'!AQ493</f>
        <v>2015</v>
      </c>
      <c r="BS494" s="43">
        <f>'Details and Calculations'!AS493</f>
        <v>1</v>
      </c>
      <c r="BT494" s="43">
        <f>'Details and Calculations'!AV493</f>
        <v>2015</v>
      </c>
      <c r="BU494" s="43">
        <f>'Details and Calculations'!AX493</f>
        <v>1</v>
      </c>
      <c r="BV494" s="43">
        <f>'Details and Calculations'!AZ493</f>
        <v>2015</v>
      </c>
      <c r="BW494" s="43">
        <f>'Details and Calculations'!BC493</f>
        <v>1</v>
      </c>
      <c r="BX494" s="43">
        <f>'Details and Calculations'!BE493</f>
        <v>2016</v>
      </c>
      <c r="BY494" s="43">
        <f>'Details and Calculations'!BG493</f>
        <v>1</v>
      </c>
      <c r="BZ494" s="43">
        <f>'Details and Calculations'!BH493</f>
        <v>2016</v>
      </c>
      <c r="CA494" s="43">
        <f>'Details and Calculations'!BJ493</f>
        <v>0</v>
      </c>
      <c r="CB494" s="43" t="str">
        <f>'Details and Calculations'!BK493</f>
        <v/>
      </c>
      <c r="CC494" s="43" t="str">
        <f>'Details and Calculations'!BL493</f>
        <v xml:space="preserve"> </v>
      </c>
      <c r="CD494" s="43" t="str">
        <f>'Details and Calculations'!BN493</f>
        <v xml:space="preserve"> </v>
      </c>
      <c r="CE494" s="43" t="str">
        <f>'Details and Calculations'!BO493</f>
        <v xml:space="preserve"> </v>
      </c>
      <c r="CF494" s="43">
        <f>'Details and Calculations'!BZ493</f>
        <v>1</v>
      </c>
      <c r="CG494" s="43">
        <f>'Details and Calculations'!CB493</f>
        <v>2015</v>
      </c>
      <c r="CH494" s="31"/>
      <c r="CI494" s="53"/>
    </row>
    <row r="495" spans="1:87" x14ac:dyDescent="0.3">
      <c r="A495" s="43">
        <f>'Details and Calculations'!A494</f>
        <v>2017</v>
      </c>
      <c r="B495" s="43" t="str">
        <f>'Details and Calculations'!C494</f>
        <v>Rwanda</v>
      </c>
      <c r="C495" s="43" t="str">
        <f>'Details and Calculations'!D494</f>
        <v>Rulindo</v>
      </c>
      <c r="D495" s="43" t="str">
        <f>'Details and Calculations'!E494</f>
        <v>Base</v>
      </c>
      <c r="E495" s="43" t="str">
        <f>'Details and Calculations'!F494</f>
        <v>Cyohoha</v>
      </c>
      <c r="F495" s="43" t="str">
        <f>'Details and Calculations'!G494</f>
        <v>Mushongi</v>
      </c>
      <c r="G495" s="43" t="str">
        <f>'Details and Calculations'!H494</f>
        <v/>
      </c>
      <c r="H495" s="43" t="str">
        <f>'Details and Calculations'!I494</f>
        <v/>
      </c>
      <c r="I495" s="43" t="str">
        <f>'Details and Calculations'!J494</f>
        <v>Gihanga</v>
      </c>
      <c r="J495" s="43">
        <f>'Details and Calculations'!K494</f>
        <v>214</v>
      </c>
      <c r="K495" s="43">
        <f>'Details and Calculations'!O494</f>
        <v>200</v>
      </c>
      <c r="L495" s="43">
        <f>'Details and Calculations'!P495</f>
        <v>4</v>
      </c>
      <c r="M495" s="43" t="str">
        <f>'Details and Calculations'!U494</f>
        <v>Piped Network -- Gravity Only</v>
      </c>
      <c r="N495" s="43">
        <f>'Details and Calculations'!V494</f>
        <v>2016</v>
      </c>
      <c r="O495" s="43" t="str">
        <f>'Details and Calculations'!W494</f>
        <v>Governement (District, Wasac) And Water For People</v>
      </c>
      <c r="P495" s="43" t="str">
        <f>'Details and Calculations'!X494</f>
        <v>Spring</v>
      </c>
      <c r="Q495" s="44" t="str">
        <f t="shared" si="194"/>
        <v>Low Risk</v>
      </c>
      <c r="R495" s="44" t="str">
        <f t="shared" si="195"/>
        <v>High Risk</v>
      </c>
      <c r="S495" s="45" t="str">
        <f t="shared" si="196"/>
        <v>Basic Level of Service</v>
      </c>
      <c r="T495" s="62" t="str">
        <f t="shared" si="193"/>
        <v>High Priority</v>
      </c>
      <c r="U495" s="46">
        <f t="shared" si="197"/>
        <v>5</v>
      </c>
      <c r="V495" s="28" t="str">
        <f t="shared" si="198"/>
        <v>Major Repairs or Replace System</v>
      </c>
      <c r="W495" s="47" t="str">
        <f t="shared" si="199"/>
        <v/>
      </c>
      <c r="X495" s="27" t="str">
        <f t="shared" si="200"/>
        <v>Further Technical Diagnostic Needed</v>
      </c>
      <c r="Y495" s="48" t="str">
        <f t="shared" si="201"/>
        <v xml:space="preserve"> </v>
      </c>
      <c r="Z495" s="48">
        <f t="shared" si="202"/>
        <v>19</v>
      </c>
      <c r="AA495" s="48">
        <f t="shared" si="203"/>
        <v>29</v>
      </c>
      <c r="AB495" s="48" t="str">
        <f t="shared" si="204"/>
        <v xml:space="preserve"> </v>
      </c>
      <c r="AC495" s="48">
        <f t="shared" si="205"/>
        <v>29</v>
      </c>
      <c r="AD495" s="48" t="str">
        <f t="shared" si="206"/>
        <v xml:space="preserve"> </v>
      </c>
      <c r="AE495" s="48" t="str">
        <f t="shared" si="207"/>
        <v xml:space="preserve"> </v>
      </c>
      <c r="AF495" s="48" t="str">
        <f t="shared" si="208"/>
        <v xml:space="preserve"> </v>
      </c>
      <c r="AG495" s="49" t="str">
        <f t="shared" si="209"/>
        <v/>
      </c>
      <c r="AH495" s="48">
        <f t="shared" si="210"/>
        <v>19</v>
      </c>
      <c r="AI495" s="50" t="str">
        <f>'Details and Calculations'!AE494</f>
        <v xml:space="preserve"> </v>
      </c>
      <c r="AJ495" s="50">
        <f>'Details and Calculations'!AM494</f>
        <v>2</v>
      </c>
      <c r="AK495" s="50">
        <f>'Details and Calculations'!AR494</f>
        <v>1</v>
      </c>
      <c r="AL495" s="50" t="str">
        <f>'Details and Calculations'!AW494</f>
        <v xml:space="preserve"> </v>
      </c>
      <c r="AM495" s="50">
        <f>'Details and Calculations'!BA494</f>
        <v>2</v>
      </c>
      <c r="AN495" s="50" t="str">
        <f>'Details and Calculations'!BF494</f>
        <v xml:space="preserve"> </v>
      </c>
      <c r="AO495" s="50" t="str">
        <f>'Details and Calculations'!BI494</f>
        <v xml:space="preserve"> </v>
      </c>
      <c r="AP495" s="50" t="str">
        <f>'Details and Calculations'!BM494</f>
        <v xml:space="preserve"> </v>
      </c>
      <c r="AQ495" s="50" t="str">
        <f>'Details and Calculations'!BP494</f>
        <v xml:space="preserve"> </v>
      </c>
      <c r="AR495" s="50">
        <f>'Details and Calculations'!CC494</f>
        <v>3</v>
      </c>
      <c r="AS495" s="50">
        <f>'Details and Calculations'!CJ494</f>
        <v>3</v>
      </c>
      <c r="AT495" s="51">
        <f>'Details and Calculations'!T494</f>
        <v>1</v>
      </c>
      <c r="AU495" s="51">
        <f>'Details and Calculations'!Z494</f>
        <v>1</v>
      </c>
      <c r="AV495" s="51">
        <f>'Details and Calculations'!S494</f>
        <v>1</v>
      </c>
      <c r="AW495" s="51">
        <f>'Details and Calculations'!AI494</f>
        <v>1</v>
      </c>
      <c r="AX495" s="51">
        <f>'Details and Calculations'!BY494</f>
        <v>1</v>
      </c>
      <c r="AY495" s="51">
        <f>'Details and Calculations'!CG494</f>
        <v>0</v>
      </c>
      <c r="AZ495" s="51">
        <f>'Details and Calculations'!CI494</f>
        <v>0</v>
      </c>
      <c r="BA495" s="51">
        <f t="shared" si="211"/>
        <v>0</v>
      </c>
      <c r="BB495" s="52">
        <f>'Details and Calculations'!Y494</f>
        <v>1</v>
      </c>
      <c r="BC495" s="52" t="str">
        <f>'Details and Calculations'!AC494</f>
        <v xml:space="preserve"> </v>
      </c>
      <c r="BD495" s="52">
        <f>'Details and Calculations'!AK494</f>
        <v>1</v>
      </c>
      <c r="BE495" s="52">
        <f>'Details and Calculations'!AN494</f>
        <v>7200</v>
      </c>
      <c r="BF495" s="52">
        <f>'Details and Calculations'!AP494</f>
        <v>6</v>
      </c>
      <c r="BG495" s="52" t="str">
        <f>'Details and Calculations'!AT494</f>
        <v xml:space="preserve"> </v>
      </c>
      <c r="BH495" s="52">
        <f>'Details and Calculations'!AY494</f>
        <v>1</v>
      </c>
      <c r="BI495" s="52">
        <f>'Details and Calculations'!BB494</f>
        <v>7200</v>
      </c>
      <c r="BJ495" s="52" t="str">
        <f>'Details and Calculations'!BD494</f>
        <v xml:space="preserve"> </v>
      </c>
      <c r="BK495" s="52">
        <f>'Details and Calculations'!CA494</f>
        <v>2</v>
      </c>
      <c r="BL495" s="43">
        <f>'Details and Calculations'!AA494</f>
        <v>0</v>
      </c>
      <c r="BM495" s="43" t="str">
        <f>'Details and Calculations'!AB494</f>
        <v/>
      </c>
      <c r="BN495" s="43" t="str">
        <f>'Details and Calculations'!AD494</f>
        <v xml:space="preserve"> </v>
      </c>
      <c r="BO495" s="43">
        <f>'Details and Calculations'!AJ494</f>
        <v>1</v>
      </c>
      <c r="BP495" s="43">
        <f>'Details and Calculations'!AL494</f>
        <v>2016</v>
      </c>
      <c r="BQ495" s="43">
        <f>'Details and Calculations'!AO494</f>
        <v>1</v>
      </c>
      <c r="BR495" s="43">
        <f>'Details and Calculations'!AQ494</f>
        <v>2016</v>
      </c>
      <c r="BS495" s="43">
        <f>'Details and Calculations'!AS494</f>
        <v>0</v>
      </c>
      <c r="BT495" s="43" t="str">
        <f>'Details and Calculations'!AV494</f>
        <v xml:space="preserve"> </v>
      </c>
      <c r="BU495" s="43">
        <f>'Details and Calculations'!AX494</f>
        <v>1</v>
      </c>
      <c r="BV495" s="43">
        <f>'Details and Calculations'!AZ494</f>
        <v>2016</v>
      </c>
      <c r="BW495" s="43">
        <f>'Details and Calculations'!BC494</f>
        <v>0</v>
      </c>
      <c r="BX495" s="43" t="str">
        <f>'Details and Calculations'!BE494</f>
        <v xml:space="preserve"> </v>
      </c>
      <c r="BY495" s="43" t="str">
        <f>'Details and Calculations'!BG494</f>
        <v xml:space="preserve"> </v>
      </c>
      <c r="BZ495" s="43" t="str">
        <f>'Details and Calculations'!BH494</f>
        <v xml:space="preserve"> </v>
      </c>
      <c r="CA495" s="43">
        <f>'Details and Calculations'!BJ494</f>
        <v>0</v>
      </c>
      <c r="CB495" s="43" t="str">
        <f>'Details and Calculations'!BK494</f>
        <v/>
      </c>
      <c r="CC495" s="43" t="str">
        <f>'Details and Calculations'!BL494</f>
        <v xml:space="preserve"> </v>
      </c>
      <c r="CD495" s="43" t="str">
        <f>'Details and Calculations'!BN494</f>
        <v xml:space="preserve"> </v>
      </c>
      <c r="CE495" s="43" t="str">
        <f>'Details and Calculations'!BO494</f>
        <v xml:space="preserve"> </v>
      </c>
      <c r="CF495" s="43">
        <f>'Details and Calculations'!BZ494</f>
        <v>1</v>
      </c>
      <c r="CG495" s="43">
        <f>'Details and Calculations'!CB494</f>
        <v>2016</v>
      </c>
      <c r="CH495" s="31"/>
      <c r="CI495" s="53"/>
    </row>
    <row r="496" spans="1:87" x14ac:dyDescent="0.3">
      <c r="A496" s="43">
        <f>'Details and Calculations'!A495</f>
        <v>2017</v>
      </c>
      <c r="B496" s="43" t="str">
        <f>'Details and Calculations'!C495</f>
        <v>Rwanda</v>
      </c>
      <c r="C496" s="43" t="str">
        <f>'Details and Calculations'!D495</f>
        <v>Rulindo</v>
      </c>
      <c r="D496" s="43" t="str">
        <f>'Details and Calculations'!E495</f>
        <v>Murambi</v>
      </c>
      <c r="E496" s="43" t="str">
        <f>'Details and Calculations'!F495</f>
        <v>Mvuzo</v>
      </c>
      <c r="F496" s="43" t="str">
        <f>'Details and Calculations'!G495</f>
        <v>Kabuga</v>
      </c>
      <c r="G496" s="43" t="str">
        <f>'Details and Calculations'!H495</f>
        <v/>
      </c>
      <c r="H496" s="43" t="str">
        <f>'Details and Calculations'!I495</f>
        <v/>
      </c>
      <c r="I496" s="43" t="str">
        <f>'Details and Calculations'!J495</f>
        <v>rwiseke</v>
      </c>
      <c r="J496" s="43">
        <f>'Details and Calculations'!K495</f>
        <v>199</v>
      </c>
      <c r="K496" s="43">
        <f>'Details and Calculations'!O495</f>
        <v>195</v>
      </c>
      <c r="L496" s="43">
        <f>'Details and Calculations'!P496</f>
        <v>6</v>
      </c>
      <c r="M496" s="43" t="str">
        <f>'Details and Calculations'!U495</f>
        <v>Piped Network -- Gravity Only</v>
      </c>
      <c r="N496" s="43">
        <f>'Details and Calculations'!V495</f>
        <v>2001</v>
      </c>
      <c r="O496" s="43" t="str">
        <f>'Details and Calculations'!W495</f>
        <v>Governement (District, Wasac) And Water For People</v>
      </c>
      <c r="P496" s="43" t="str">
        <f>'Details and Calculations'!X495</f>
        <v>Spring</v>
      </c>
      <c r="Q496" s="44" t="str">
        <f t="shared" si="194"/>
        <v>Medium Risk</v>
      </c>
      <c r="R496" s="44" t="str">
        <f t="shared" si="195"/>
        <v>Low Risk</v>
      </c>
      <c r="S496" s="45" t="str">
        <f t="shared" si="196"/>
        <v>Intermediate Level of Service</v>
      </c>
      <c r="T496" s="62" t="str">
        <f t="shared" si="193"/>
        <v>Low Priority</v>
      </c>
      <c r="U496" s="46">
        <f t="shared" si="197"/>
        <v>7</v>
      </c>
      <c r="V496" s="28" t="str">
        <f t="shared" si="198"/>
        <v>Consider Replacing Aging Components</v>
      </c>
      <c r="W496" s="47" t="str">
        <f t="shared" si="199"/>
        <v xml:space="preserve">Conduction Line,  Distribution Network, Pump, Pump Station,  Treatment Equipment,  </v>
      </c>
      <c r="X496" s="27" t="str">
        <f t="shared" si="200"/>
        <v xml:space="preserve">Further Technical Diagnostic Needed </v>
      </c>
      <c r="Y496" s="48">
        <f t="shared" si="201"/>
        <v>14</v>
      </c>
      <c r="Z496" s="48">
        <f t="shared" si="202"/>
        <v>4</v>
      </c>
      <c r="AA496" s="48">
        <f t="shared" si="203"/>
        <v>14</v>
      </c>
      <c r="AB496" s="48" t="str">
        <f t="shared" si="204"/>
        <v xml:space="preserve"> </v>
      </c>
      <c r="AC496" s="48">
        <f t="shared" si="205"/>
        <v>14</v>
      </c>
      <c r="AD496" s="48" t="str">
        <f t="shared" si="206"/>
        <v xml:space="preserve"> </v>
      </c>
      <c r="AE496" s="48" t="str">
        <f t="shared" si="207"/>
        <v xml:space="preserve"> </v>
      </c>
      <c r="AF496" s="48" t="str">
        <f t="shared" si="208"/>
        <v xml:space="preserve"> </v>
      </c>
      <c r="AG496" s="49" t="str">
        <f t="shared" si="209"/>
        <v/>
      </c>
      <c r="AH496" s="48">
        <f t="shared" si="210"/>
        <v>4</v>
      </c>
      <c r="AI496" s="50">
        <f>'Details and Calculations'!AE495</f>
        <v>1</v>
      </c>
      <c r="AJ496" s="50">
        <f>'Details and Calculations'!AM495</f>
        <v>1</v>
      </c>
      <c r="AK496" s="50">
        <f>'Details and Calculations'!AR495</f>
        <v>1</v>
      </c>
      <c r="AL496" s="50" t="str">
        <f>'Details and Calculations'!AW495</f>
        <v xml:space="preserve"> </v>
      </c>
      <c r="AM496" s="50">
        <f>'Details and Calculations'!BA495</f>
        <v>1</v>
      </c>
      <c r="AN496" s="50" t="str">
        <f>'Details and Calculations'!BF495</f>
        <v xml:space="preserve"> </v>
      </c>
      <c r="AO496" s="50" t="str">
        <f>'Details and Calculations'!BI495</f>
        <v xml:space="preserve"> </v>
      </c>
      <c r="AP496" s="50" t="str">
        <f>'Details and Calculations'!BM495</f>
        <v xml:space="preserve"> </v>
      </c>
      <c r="AQ496" s="50" t="str">
        <f>'Details and Calculations'!BP495</f>
        <v xml:space="preserve"> </v>
      </c>
      <c r="AR496" s="50">
        <f>'Details and Calculations'!CC495</f>
        <v>2</v>
      </c>
      <c r="AS496" s="50">
        <f>'Details and Calculations'!CJ495</f>
        <v>1</v>
      </c>
      <c r="AT496" s="51">
        <f>'Details and Calculations'!T495</f>
        <v>1</v>
      </c>
      <c r="AU496" s="51">
        <f>'Details and Calculations'!Z495</f>
        <v>1</v>
      </c>
      <c r="AV496" s="51">
        <f>'Details and Calculations'!S495</f>
        <v>0</v>
      </c>
      <c r="AW496" s="51">
        <f>'Details and Calculations'!AI495</f>
        <v>1</v>
      </c>
      <c r="AX496" s="51">
        <f>'Details and Calculations'!BY495</f>
        <v>1</v>
      </c>
      <c r="AY496" s="51">
        <f>'Details and Calculations'!CG495</f>
        <v>1</v>
      </c>
      <c r="AZ496" s="51">
        <f>'Details and Calculations'!CI495</f>
        <v>1</v>
      </c>
      <c r="BA496" s="51">
        <f t="shared" si="211"/>
        <v>1</v>
      </c>
      <c r="BB496" s="52">
        <f>'Details and Calculations'!Y495</f>
        <v>3</v>
      </c>
      <c r="BC496" s="52">
        <f>'Details and Calculations'!AC495</f>
        <v>1</v>
      </c>
      <c r="BD496" s="52">
        <f>'Details and Calculations'!AK495</f>
        <v>1</v>
      </c>
      <c r="BE496" s="52">
        <f>'Details and Calculations'!AN495</f>
        <v>1200</v>
      </c>
      <c r="BF496" s="52">
        <f>'Details and Calculations'!AP495</f>
        <v>7</v>
      </c>
      <c r="BG496" s="52" t="str">
        <f>'Details and Calculations'!AT495</f>
        <v xml:space="preserve"> </v>
      </c>
      <c r="BH496" s="52">
        <f>'Details and Calculations'!AY495</f>
        <v>1</v>
      </c>
      <c r="BI496" s="52">
        <f>'Details and Calculations'!BB495</f>
        <v>1200</v>
      </c>
      <c r="BJ496" s="52" t="str">
        <f>'Details and Calculations'!BD495</f>
        <v xml:space="preserve"> </v>
      </c>
      <c r="BK496" s="52">
        <f>'Details and Calculations'!CA495</f>
        <v>1</v>
      </c>
      <c r="BL496" s="43">
        <f>'Details and Calculations'!AA495</f>
        <v>1</v>
      </c>
      <c r="BM496" s="43" t="str">
        <f>'Details and Calculations'!AB495</f>
        <v>"Springbox" --Intake Structure At A Spring</v>
      </c>
      <c r="BN496" s="43">
        <f>'Details and Calculations'!AD495</f>
        <v>2001</v>
      </c>
      <c r="BO496" s="43">
        <f>'Details and Calculations'!AJ495</f>
        <v>1</v>
      </c>
      <c r="BP496" s="43">
        <f>'Details and Calculations'!AL495</f>
        <v>2001</v>
      </c>
      <c r="BQ496" s="43">
        <f>'Details and Calculations'!AO495</f>
        <v>1</v>
      </c>
      <c r="BR496" s="43">
        <f>'Details and Calculations'!AQ495</f>
        <v>2001</v>
      </c>
      <c r="BS496" s="43">
        <f>'Details and Calculations'!AS495</f>
        <v>0</v>
      </c>
      <c r="BT496" s="43" t="str">
        <f>'Details and Calculations'!AV495</f>
        <v xml:space="preserve"> </v>
      </c>
      <c r="BU496" s="43">
        <f>'Details and Calculations'!AX495</f>
        <v>1</v>
      </c>
      <c r="BV496" s="43">
        <f>'Details and Calculations'!AZ495</f>
        <v>2001</v>
      </c>
      <c r="BW496" s="43">
        <f>'Details and Calculations'!BC495</f>
        <v>0</v>
      </c>
      <c r="BX496" s="43" t="str">
        <f>'Details and Calculations'!BE495</f>
        <v xml:space="preserve"> </v>
      </c>
      <c r="BY496" s="43" t="str">
        <f>'Details and Calculations'!BG495</f>
        <v xml:space="preserve"> </v>
      </c>
      <c r="BZ496" s="43" t="str">
        <f>'Details and Calculations'!BH495</f>
        <v xml:space="preserve"> </v>
      </c>
      <c r="CA496" s="43">
        <f>'Details and Calculations'!BJ495</f>
        <v>0</v>
      </c>
      <c r="CB496" s="43" t="str">
        <f>'Details and Calculations'!BK495</f>
        <v/>
      </c>
      <c r="CC496" s="43" t="str">
        <f>'Details and Calculations'!BL495</f>
        <v xml:space="preserve"> </v>
      </c>
      <c r="CD496" s="43" t="str">
        <f>'Details and Calculations'!BN495</f>
        <v xml:space="preserve"> </v>
      </c>
      <c r="CE496" s="43" t="str">
        <f>'Details and Calculations'!BO495</f>
        <v xml:space="preserve"> </v>
      </c>
      <c r="CF496" s="43">
        <f>'Details and Calculations'!BZ495</f>
        <v>1</v>
      </c>
      <c r="CG496" s="43">
        <f>'Details and Calculations'!CB495</f>
        <v>2001</v>
      </c>
      <c r="CH496" s="31"/>
      <c r="CI496" s="53"/>
    </row>
    <row r="497" spans="1:87" x14ac:dyDescent="0.3">
      <c r="A497" s="43">
        <f>'Details and Calculations'!A496</f>
        <v>2017</v>
      </c>
      <c r="B497" s="43" t="str">
        <f>'Details and Calculations'!C496</f>
        <v>Rwanda</v>
      </c>
      <c r="C497" s="43" t="str">
        <f>'Details and Calculations'!D496</f>
        <v>Rulindo</v>
      </c>
      <c r="D497" s="43" t="str">
        <f>'Details and Calculations'!E496</f>
        <v>Buyoga</v>
      </c>
      <c r="E497" s="43" t="str">
        <f>'Details and Calculations'!F496</f>
        <v>Gahororo</v>
      </c>
      <c r="F497" s="43" t="str">
        <f>'Details and Calculations'!G496</f>
        <v>Bunyana</v>
      </c>
      <c r="G497" s="43" t="str">
        <f>'Details and Calculations'!H496</f>
        <v/>
      </c>
      <c r="H497" s="43" t="str">
        <f>'Details and Calculations'!I496</f>
        <v/>
      </c>
      <c r="I497" s="43" t="str">
        <f>'Details and Calculations'!J496</f>
        <v>Kiruruma</v>
      </c>
      <c r="J497" s="43">
        <f>'Details and Calculations'!K496</f>
        <v>108</v>
      </c>
      <c r="K497" s="43">
        <f>'Details and Calculations'!O496</f>
        <v>102</v>
      </c>
      <c r="L497" s="43">
        <f>'Details and Calculations'!P497</f>
        <v>25</v>
      </c>
      <c r="M497" s="43" t="str">
        <f>'Details and Calculations'!U496</f>
        <v>Piped Network With Pump</v>
      </c>
      <c r="N497" s="43">
        <f>'Details and Calculations'!V496</f>
        <v>2014</v>
      </c>
      <c r="O497" s="43" t="str">
        <f>'Details and Calculations'!W496</f>
        <v>Governement (District, Wasac) And Water For People</v>
      </c>
      <c r="P497" s="43" t="str">
        <f>'Details and Calculations'!X496</f>
        <v>Groundwater (Well, Etc.)|Null</v>
      </c>
      <c r="Q497" s="44" t="str">
        <f t="shared" si="194"/>
        <v>Low Risk</v>
      </c>
      <c r="R497" s="44" t="str">
        <f t="shared" si="195"/>
        <v>Low Risk</v>
      </c>
      <c r="S497" s="45" t="str">
        <f t="shared" si="196"/>
        <v>Intermediate Level of Service</v>
      </c>
      <c r="T497" s="62" t="str">
        <f t="shared" si="193"/>
        <v>Low Priority</v>
      </c>
      <c r="U497" s="46">
        <f t="shared" si="197"/>
        <v>7</v>
      </c>
      <c r="V497" s="28" t="str">
        <f t="shared" si="198"/>
        <v>Perform Routine Preventative Maintenance</v>
      </c>
      <c r="W497" s="47" t="str">
        <f t="shared" si="199"/>
        <v/>
      </c>
      <c r="X497" s="27" t="str">
        <f t="shared" si="200"/>
        <v>Maintain O&amp;M and Routine Monitoring</v>
      </c>
      <c r="Y497" s="48">
        <f t="shared" si="201"/>
        <v>27</v>
      </c>
      <c r="Z497" s="48">
        <f t="shared" si="202"/>
        <v>17</v>
      </c>
      <c r="AA497" s="48">
        <f t="shared" si="203"/>
        <v>27</v>
      </c>
      <c r="AB497" s="48">
        <f t="shared" si="204"/>
        <v>17</v>
      </c>
      <c r="AC497" s="48">
        <f t="shared" si="205"/>
        <v>27</v>
      </c>
      <c r="AD497" s="48">
        <f t="shared" si="206"/>
        <v>4</v>
      </c>
      <c r="AE497" s="48">
        <f t="shared" si="207"/>
        <v>17</v>
      </c>
      <c r="AF497" s="48" t="str">
        <f t="shared" si="208"/>
        <v xml:space="preserve"> </v>
      </c>
      <c r="AG497" s="49" t="str">
        <f t="shared" si="209"/>
        <v/>
      </c>
      <c r="AH497" s="48">
        <f t="shared" si="210"/>
        <v>17</v>
      </c>
      <c r="AI497" s="50">
        <f>'Details and Calculations'!AE496</f>
        <v>1</v>
      </c>
      <c r="AJ497" s="50">
        <f>'Details and Calculations'!AM496</f>
        <v>1</v>
      </c>
      <c r="AK497" s="50">
        <f>'Details and Calculations'!AR496</f>
        <v>1</v>
      </c>
      <c r="AL497" s="50">
        <f>'Details and Calculations'!AW496</f>
        <v>1</v>
      </c>
      <c r="AM497" s="50">
        <f>'Details and Calculations'!BA496</f>
        <v>1</v>
      </c>
      <c r="AN497" s="50">
        <f>'Details and Calculations'!BF496</f>
        <v>1</v>
      </c>
      <c r="AO497" s="50">
        <f>'Details and Calculations'!BI496</f>
        <v>1</v>
      </c>
      <c r="AP497" s="50" t="str">
        <f>'Details and Calculations'!BM496</f>
        <v xml:space="preserve"> </v>
      </c>
      <c r="AQ497" s="50" t="str">
        <f>'Details and Calculations'!BP496</f>
        <v xml:space="preserve"> </v>
      </c>
      <c r="AR497" s="50">
        <f>'Details and Calculations'!CC496</f>
        <v>1</v>
      </c>
      <c r="AS497" s="50">
        <f>'Details and Calculations'!CJ496</f>
        <v>1</v>
      </c>
      <c r="AT497" s="51">
        <f>'Details and Calculations'!T496</f>
        <v>1</v>
      </c>
      <c r="AU497" s="51">
        <f>'Details and Calculations'!Z496</f>
        <v>1</v>
      </c>
      <c r="AV497" s="51">
        <f>'Details and Calculations'!S496</f>
        <v>0</v>
      </c>
      <c r="AW497" s="51">
        <f>'Details and Calculations'!AI496</f>
        <v>1</v>
      </c>
      <c r="AX497" s="51">
        <f>'Details and Calculations'!BY496</f>
        <v>1</v>
      </c>
      <c r="AY497" s="51">
        <f>'Details and Calculations'!CG496</f>
        <v>1</v>
      </c>
      <c r="AZ497" s="51">
        <f>'Details and Calculations'!CI496</f>
        <v>1</v>
      </c>
      <c r="BA497" s="51">
        <f t="shared" si="211"/>
        <v>1</v>
      </c>
      <c r="BB497" s="52">
        <f>'Details and Calculations'!Y496</f>
        <v>1</v>
      </c>
      <c r="BC497" s="52">
        <f>'Details and Calculations'!AC496</f>
        <v>1</v>
      </c>
      <c r="BD497" s="52">
        <f>'Details and Calculations'!AK496</f>
        <v>3</v>
      </c>
      <c r="BE497" s="52">
        <f>'Details and Calculations'!AN496</f>
        <v>9000</v>
      </c>
      <c r="BF497" s="52">
        <f>'Details and Calculations'!AP496</f>
        <v>15</v>
      </c>
      <c r="BG497" s="52">
        <f>'Details and Calculations'!AT496</f>
        <v>5</v>
      </c>
      <c r="BH497" s="52">
        <f>'Details and Calculations'!AY496</f>
        <v>3</v>
      </c>
      <c r="BI497" s="52">
        <f>'Details and Calculations'!BB496</f>
        <v>9000</v>
      </c>
      <c r="BJ497" s="52">
        <f>'Details and Calculations'!BD496</f>
        <v>2</v>
      </c>
      <c r="BK497" s="52">
        <f>'Details and Calculations'!CA496</f>
        <v>2</v>
      </c>
      <c r="BL497" s="43">
        <f>'Details and Calculations'!AA496</f>
        <v>1</v>
      </c>
      <c r="BM497" s="43" t="str">
        <f>'Details and Calculations'!AB496</f>
        <v>"Springbox" --Intake Structure At A Spring</v>
      </c>
      <c r="BN497" s="43">
        <f>'Details and Calculations'!AD496</f>
        <v>2014</v>
      </c>
      <c r="BO497" s="43">
        <f>'Details and Calculations'!AJ496</f>
        <v>1</v>
      </c>
      <c r="BP497" s="43">
        <f>'Details and Calculations'!AL496</f>
        <v>2014</v>
      </c>
      <c r="BQ497" s="43">
        <f>'Details and Calculations'!AO496</f>
        <v>1</v>
      </c>
      <c r="BR497" s="43">
        <f>'Details and Calculations'!AQ496</f>
        <v>2014</v>
      </c>
      <c r="BS497" s="43">
        <f>'Details and Calculations'!AS496</f>
        <v>1</v>
      </c>
      <c r="BT497" s="43">
        <f>'Details and Calculations'!AV496</f>
        <v>2014</v>
      </c>
      <c r="BU497" s="43">
        <f>'Details and Calculations'!AX496</f>
        <v>1</v>
      </c>
      <c r="BV497" s="43">
        <f>'Details and Calculations'!AZ496</f>
        <v>2014</v>
      </c>
      <c r="BW497" s="43">
        <f>'Details and Calculations'!BC496</f>
        <v>1</v>
      </c>
      <c r="BX497" s="43">
        <f>'Details and Calculations'!BE496</f>
        <v>2014</v>
      </c>
      <c r="BY497" s="43">
        <f>'Details and Calculations'!BG496</f>
        <v>1</v>
      </c>
      <c r="BZ497" s="43">
        <f>'Details and Calculations'!BH496</f>
        <v>2014</v>
      </c>
      <c r="CA497" s="43">
        <f>'Details and Calculations'!BJ496</f>
        <v>0</v>
      </c>
      <c r="CB497" s="43" t="str">
        <f>'Details and Calculations'!BK496</f>
        <v/>
      </c>
      <c r="CC497" s="43" t="str">
        <f>'Details and Calculations'!BL496</f>
        <v xml:space="preserve"> </v>
      </c>
      <c r="CD497" s="43" t="str">
        <f>'Details and Calculations'!BN496</f>
        <v xml:space="preserve"> </v>
      </c>
      <c r="CE497" s="43" t="str">
        <f>'Details and Calculations'!BO496</f>
        <v xml:space="preserve"> </v>
      </c>
      <c r="CF497" s="43">
        <f>'Details and Calculations'!BZ496</f>
        <v>1</v>
      </c>
      <c r="CG497" s="43">
        <f>'Details and Calculations'!CB496</f>
        <v>2014</v>
      </c>
      <c r="CH497" s="31"/>
      <c r="CI497" s="53"/>
    </row>
    <row r="498" spans="1:87" x14ac:dyDescent="0.3">
      <c r="A498" s="43">
        <f>'Details and Calculations'!A497</f>
        <v>2017</v>
      </c>
      <c r="B498" s="43" t="str">
        <f>'Details and Calculations'!C497</f>
        <v>Rwanda</v>
      </c>
      <c r="C498" s="43" t="str">
        <f>'Details and Calculations'!D497</f>
        <v>Rulindo</v>
      </c>
      <c r="D498" s="43" t="str">
        <f>'Details and Calculations'!E497</f>
        <v>Buyoga</v>
      </c>
      <c r="E498" s="43" t="str">
        <f>'Details and Calculations'!F497</f>
        <v>Ndarage</v>
      </c>
      <c r="F498" s="43" t="str">
        <f>'Details and Calculations'!G497</f>
        <v>Kimagali</v>
      </c>
      <c r="G498" s="43" t="str">
        <f>'Details and Calculations'!H497</f>
        <v/>
      </c>
      <c r="H498" s="43" t="str">
        <f>'Details and Calculations'!I497</f>
        <v/>
      </c>
      <c r="I498" s="43" t="str">
        <f>'Details and Calculations'!J497</f>
        <v>kiruruma</v>
      </c>
      <c r="J498" s="43">
        <f>'Details and Calculations'!K497</f>
        <v>125</v>
      </c>
      <c r="K498" s="43">
        <f>'Details and Calculations'!O497</f>
        <v>100</v>
      </c>
      <c r="L498" s="43">
        <f>'Details and Calculations'!P498</f>
        <v>30</v>
      </c>
      <c r="M498" s="43" t="str">
        <f>'Details and Calculations'!U497</f>
        <v>Piped Network With Pump</v>
      </c>
      <c r="N498" s="43">
        <f>'Details and Calculations'!V497</f>
        <v>2017</v>
      </c>
      <c r="O498" s="43" t="str">
        <f>'Details and Calculations'!W497</f>
        <v>Governement (District, Wasac) And Water For People</v>
      </c>
      <c r="P498" s="43" t="str">
        <f>'Details and Calculations'!X497</f>
        <v>Spring</v>
      </c>
      <c r="Q498" s="44" t="str">
        <f t="shared" si="194"/>
        <v>Low Risk</v>
      </c>
      <c r="R498" s="44" t="str">
        <f t="shared" si="195"/>
        <v>High Risk</v>
      </c>
      <c r="S498" s="45" t="str">
        <f t="shared" si="196"/>
        <v>Basic Level of Service</v>
      </c>
      <c r="T498" s="62" t="str">
        <f t="shared" si="193"/>
        <v>High Priority</v>
      </c>
      <c r="U498" s="46">
        <f t="shared" si="197"/>
        <v>5</v>
      </c>
      <c r="V498" s="28" t="str">
        <f t="shared" si="198"/>
        <v>Major Repairs or Replace System</v>
      </c>
      <c r="W498" s="47" t="str">
        <f t="shared" si="199"/>
        <v/>
      </c>
      <c r="X498" s="27" t="str">
        <f t="shared" si="200"/>
        <v>Further Technical Diagnostic Needed</v>
      </c>
      <c r="Y498" s="48">
        <f t="shared" si="201"/>
        <v>27</v>
      </c>
      <c r="Z498" s="48">
        <f t="shared" si="202"/>
        <v>17</v>
      </c>
      <c r="AA498" s="48">
        <f t="shared" si="203"/>
        <v>27</v>
      </c>
      <c r="AB498" s="48" t="str">
        <f t="shared" si="204"/>
        <v xml:space="preserve"> </v>
      </c>
      <c r="AC498" s="48">
        <f t="shared" si="205"/>
        <v>27</v>
      </c>
      <c r="AD498" s="48">
        <f t="shared" si="206"/>
        <v>4</v>
      </c>
      <c r="AE498" s="48">
        <f t="shared" si="207"/>
        <v>17</v>
      </c>
      <c r="AF498" s="48" t="str">
        <f t="shared" si="208"/>
        <v xml:space="preserve"> </v>
      </c>
      <c r="AG498" s="49" t="str">
        <f t="shared" si="209"/>
        <v/>
      </c>
      <c r="AH498" s="48">
        <f t="shared" si="210"/>
        <v>20</v>
      </c>
      <c r="AI498" s="50">
        <f>'Details and Calculations'!AE497</f>
        <v>1</v>
      </c>
      <c r="AJ498" s="50">
        <f>'Details and Calculations'!AM497</f>
        <v>1</v>
      </c>
      <c r="AK498" s="50">
        <f>'Details and Calculations'!AR497</f>
        <v>1</v>
      </c>
      <c r="AL498" s="50" t="str">
        <f>'Details and Calculations'!AW497</f>
        <v xml:space="preserve"> </v>
      </c>
      <c r="AM498" s="50">
        <f>'Details and Calculations'!BA497</f>
        <v>1</v>
      </c>
      <c r="AN498" s="50">
        <f>'Details and Calculations'!BF497</f>
        <v>1</v>
      </c>
      <c r="AO498" s="50">
        <f>'Details and Calculations'!BI497</f>
        <v>1</v>
      </c>
      <c r="AP498" s="50" t="str">
        <f>'Details and Calculations'!BM497</f>
        <v xml:space="preserve"> </v>
      </c>
      <c r="AQ498" s="50" t="str">
        <f>'Details and Calculations'!BP497</f>
        <v xml:space="preserve"> </v>
      </c>
      <c r="AR498" s="50">
        <f>'Details and Calculations'!CC497</f>
        <v>3</v>
      </c>
      <c r="AS498" s="50">
        <f>'Details and Calculations'!CJ497</f>
        <v>2</v>
      </c>
      <c r="AT498" s="51">
        <f>'Details and Calculations'!T497</f>
        <v>1</v>
      </c>
      <c r="AU498" s="51">
        <f>'Details and Calculations'!Z497</f>
        <v>1</v>
      </c>
      <c r="AV498" s="51">
        <f>'Details and Calculations'!S497</f>
        <v>0</v>
      </c>
      <c r="AW498" s="51">
        <f>'Details and Calculations'!AI497</f>
        <v>1</v>
      </c>
      <c r="AX498" s="51">
        <f>'Details and Calculations'!BY497</f>
        <v>1</v>
      </c>
      <c r="AY498" s="51">
        <f>'Details and Calculations'!CG497</f>
        <v>1</v>
      </c>
      <c r="AZ498" s="51">
        <f>'Details and Calculations'!CI497</f>
        <v>0</v>
      </c>
      <c r="BA498" s="51">
        <f t="shared" si="211"/>
        <v>0</v>
      </c>
      <c r="BB498" s="52">
        <f>'Details and Calculations'!Y497</f>
        <v>1</v>
      </c>
      <c r="BC498" s="52">
        <f>'Details and Calculations'!AC497</f>
        <v>1</v>
      </c>
      <c r="BD498" s="52">
        <f>'Details and Calculations'!AK497</f>
        <v>3</v>
      </c>
      <c r="BE498" s="52">
        <f>'Details and Calculations'!AN497</f>
        <v>9000</v>
      </c>
      <c r="BF498" s="52">
        <f>'Details and Calculations'!AP497</f>
        <v>11</v>
      </c>
      <c r="BG498" s="52" t="str">
        <f>'Details and Calculations'!AT497</f>
        <v xml:space="preserve"> </v>
      </c>
      <c r="BH498" s="52">
        <f>'Details and Calculations'!AY497</f>
        <v>3</v>
      </c>
      <c r="BI498" s="52">
        <f>'Details and Calculations'!BB497</f>
        <v>9000</v>
      </c>
      <c r="BJ498" s="52">
        <f>'Details and Calculations'!BD497</f>
        <v>2</v>
      </c>
      <c r="BK498" s="52">
        <f>'Details and Calculations'!CA497</f>
        <v>1</v>
      </c>
      <c r="BL498" s="43">
        <f>'Details and Calculations'!AA497</f>
        <v>1</v>
      </c>
      <c r="BM498" s="43" t="str">
        <f>'Details and Calculations'!AB497</f>
        <v>"Springbox" --Intake Structure At A Spring</v>
      </c>
      <c r="BN498" s="43">
        <f>'Details and Calculations'!AD497</f>
        <v>2014</v>
      </c>
      <c r="BO498" s="43">
        <f>'Details and Calculations'!AJ497</f>
        <v>1</v>
      </c>
      <c r="BP498" s="43">
        <f>'Details and Calculations'!AL497</f>
        <v>2014</v>
      </c>
      <c r="BQ498" s="43">
        <f>'Details and Calculations'!AO497</f>
        <v>1</v>
      </c>
      <c r="BR498" s="43">
        <f>'Details and Calculations'!AQ497</f>
        <v>2014</v>
      </c>
      <c r="BS498" s="43">
        <f>'Details and Calculations'!AS497</f>
        <v>0</v>
      </c>
      <c r="BT498" s="43" t="str">
        <f>'Details and Calculations'!AV497</f>
        <v xml:space="preserve"> </v>
      </c>
      <c r="BU498" s="43">
        <f>'Details and Calculations'!AX497</f>
        <v>1</v>
      </c>
      <c r="BV498" s="43">
        <f>'Details and Calculations'!AZ497</f>
        <v>2014</v>
      </c>
      <c r="BW498" s="43">
        <f>'Details and Calculations'!BC497</f>
        <v>1</v>
      </c>
      <c r="BX498" s="43">
        <f>'Details and Calculations'!BE497</f>
        <v>2014</v>
      </c>
      <c r="BY498" s="43">
        <f>'Details and Calculations'!BG497</f>
        <v>1</v>
      </c>
      <c r="BZ498" s="43">
        <f>'Details and Calculations'!BH497</f>
        <v>2014</v>
      </c>
      <c r="CA498" s="43">
        <f>'Details and Calculations'!BJ497</f>
        <v>0</v>
      </c>
      <c r="CB498" s="43" t="str">
        <f>'Details and Calculations'!BK497</f>
        <v/>
      </c>
      <c r="CC498" s="43" t="str">
        <f>'Details and Calculations'!BL497</f>
        <v xml:space="preserve"> </v>
      </c>
      <c r="CD498" s="43" t="str">
        <f>'Details and Calculations'!BN497</f>
        <v xml:space="preserve"> </v>
      </c>
      <c r="CE498" s="43" t="str">
        <f>'Details and Calculations'!BO497</f>
        <v xml:space="preserve"> </v>
      </c>
      <c r="CF498" s="43">
        <f>'Details and Calculations'!BZ497</f>
        <v>1</v>
      </c>
      <c r="CG498" s="43">
        <f>'Details and Calculations'!CB497</f>
        <v>2017</v>
      </c>
      <c r="CH498" s="31"/>
      <c r="CI498" s="53"/>
    </row>
    <row r="499" spans="1:87" x14ac:dyDescent="0.3">
      <c r="A499" s="43">
        <f>'Details and Calculations'!A498</f>
        <v>2017</v>
      </c>
      <c r="B499" s="43" t="str">
        <f>'Details and Calculations'!C498</f>
        <v>Rwanda</v>
      </c>
      <c r="C499" s="43" t="str">
        <f>'Details and Calculations'!D498</f>
        <v>Rulindo</v>
      </c>
      <c r="D499" s="43" t="str">
        <f>'Details and Calculations'!E498</f>
        <v>Shyorongi</v>
      </c>
      <c r="E499" s="43" t="str">
        <f>'Details and Calculations'!F498</f>
        <v>Muvumu</v>
      </c>
      <c r="F499" s="43" t="str">
        <f>'Details and Calculations'!G498</f>
        <v>Kirurumo</v>
      </c>
      <c r="G499" s="43" t="str">
        <f>'Details and Calculations'!H498</f>
        <v/>
      </c>
      <c r="H499" s="43" t="str">
        <f>'Details and Calculations'!I498</f>
        <v/>
      </c>
      <c r="I499" s="43" t="str">
        <f>'Details and Calculations'!J498</f>
        <v>Bitete-Rwahi network</v>
      </c>
      <c r="J499" s="43">
        <f>'Details and Calculations'!K498</f>
        <v>80</v>
      </c>
      <c r="K499" s="43">
        <f>'Details and Calculations'!O498</f>
        <v>50</v>
      </c>
      <c r="L499" s="43">
        <f>'Details and Calculations'!P499</f>
        <v>5</v>
      </c>
      <c r="M499" s="43" t="str">
        <f>'Details and Calculations'!U498</f>
        <v>Piped Network -- Gravity Only</v>
      </c>
      <c r="N499" s="43">
        <f>'Details and Calculations'!V498</f>
        <v>2013</v>
      </c>
      <c r="O499" s="43" t="str">
        <f>'Details and Calculations'!W498</f>
        <v>Governement (District, Wasac) And Water For People</v>
      </c>
      <c r="P499" s="43" t="str">
        <f>'Details and Calculations'!X498</f>
        <v>Spring</v>
      </c>
      <c r="Q499" s="44" t="str">
        <f t="shared" si="194"/>
        <v>Low Risk</v>
      </c>
      <c r="R499" s="44" t="str">
        <f t="shared" si="195"/>
        <v>Low Risk</v>
      </c>
      <c r="S499" s="45" t="str">
        <f t="shared" si="196"/>
        <v>High Level of Service</v>
      </c>
      <c r="T499" s="62" t="str">
        <f t="shared" si="193"/>
        <v>Low Priority</v>
      </c>
      <c r="U499" s="46">
        <f t="shared" si="197"/>
        <v>8</v>
      </c>
      <c r="V499" s="28" t="str">
        <f t="shared" si="198"/>
        <v>Repair or Replace Components</v>
      </c>
      <c r="W499" s="47" t="str">
        <f t="shared" si="199"/>
        <v>Storage Tank, Kiosk/Tap Stand</v>
      </c>
      <c r="X499" s="27" t="str">
        <f t="shared" si="200"/>
        <v>Create Plan To Repair or Replace Components</v>
      </c>
      <c r="Y499" s="48">
        <f t="shared" si="201"/>
        <v>26</v>
      </c>
      <c r="Z499" s="48">
        <f t="shared" si="202"/>
        <v>16</v>
      </c>
      <c r="AA499" s="48">
        <f t="shared" si="203"/>
        <v>26</v>
      </c>
      <c r="AB499" s="48">
        <f t="shared" si="204"/>
        <v>16</v>
      </c>
      <c r="AC499" s="48">
        <f t="shared" si="205"/>
        <v>26</v>
      </c>
      <c r="AD499" s="48" t="str">
        <f t="shared" si="206"/>
        <v xml:space="preserve"> </v>
      </c>
      <c r="AE499" s="48" t="str">
        <f t="shared" si="207"/>
        <v xml:space="preserve"> </v>
      </c>
      <c r="AF499" s="48" t="str">
        <f t="shared" si="208"/>
        <v xml:space="preserve"> </v>
      </c>
      <c r="AG499" s="49" t="str">
        <f t="shared" si="209"/>
        <v/>
      </c>
      <c r="AH499" s="48">
        <f t="shared" si="210"/>
        <v>16</v>
      </c>
      <c r="AI499" s="50">
        <f>'Details and Calculations'!AE498</f>
        <v>1</v>
      </c>
      <c r="AJ499" s="50">
        <f>'Details and Calculations'!AM498</f>
        <v>1</v>
      </c>
      <c r="AK499" s="50">
        <f>'Details and Calculations'!AR498</f>
        <v>2</v>
      </c>
      <c r="AL499" s="50">
        <f>'Details and Calculations'!AW498</f>
        <v>1</v>
      </c>
      <c r="AM499" s="50">
        <f>'Details and Calculations'!BA498</f>
        <v>1</v>
      </c>
      <c r="AN499" s="50" t="str">
        <f>'Details and Calculations'!BF498</f>
        <v xml:space="preserve"> </v>
      </c>
      <c r="AO499" s="50" t="str">
        <f>'Details and Calculations'!BI498</f>
        <v xml:space="preserve"> </v>
      </c>
      <c r="AP499" s="50" t="str">
        <f>'Details and Calculations'!BM498</f>
        <v xml:space="preserve"> </v>
      </c>
      <c r="AQ499" s="50" t="str">
        <f>'Details and Calculations'!BP498</f>
        <v xml:space="preserve"> </v>
      </c>
      <c r="AR499" s="50">
        <f>'Details and Calculations'!CC498</f>
        <v>2</v>
      </c>
      <c r="AS499" s="50">
        <f>'Details and Calculations'!CJ498</f>
        <v>1</v>
      </c>
      <c r="AT499" s="51">
        <f>'Details and Calculations'!T498</f>
        <v>1</v>
      </c>
      <c r="AU499" s="51">
        <f>'Details and Calculations'!Z498</f>
        <v>1</v>
      </c>
      <c r="AV499" s="51">
        <f>'Details and Calculations'!S498</f>
        <v>1</v>
      </c>
      <c r="AW499" s="51">
        <f>'Details and Calculations'!AI498</f>
        <v>1</v>
      </c>
      <c r="AX499" s="51">
        <f>'Details and Calculations'!BY498</f>
        <v>1</v>
      </c>
      <c r="AY499" s="51">
        <f>'Details and Calculations'!CG498</f>
        <v>1</v>
      </c>
      <c r="AZ499" s="51">
        <f>'Details and Calculations'!CI498</f>
        <v>1</v>
      </c>
      <c r="BA499" s="51">
        <f t="shared" si="211"/>
        <v>1</v>
      </c>
      <c r="BB499" s="52">
        <f>'Details and Calculations'!Y498</f>
        <v>1</v>
      </c>
      <c r="BC499" s="52">
        <f>'Details and Calculations'!AC498</f>
        <v>1</v>
      </c>
      <c r="BD499" s="52">
        <f>'Details and Calculations'!AK498</f>
        <v>1</v>
      </c>
      <c r="BE499" s="52">
        <f>'Details and Calculations'!AN498</f>
        <v>600</v>
      </c>
      <c r="BF499" s="52">
        <f>'Details and Calculations'!AP498</f>
        <v>6</v>
      </c>
      <c r="BG499" s="52">
        <f>'Details and Calculations'!AT498</f>
        <v>6</v>
      </c>
      <c r="BH499" s="52">
        <f>'Details and Calculations'!AY498</f>
        <v>1</v>
      </c>
      <c r="BI499" s="52">
        <f>'Details and Calculations'!BB498</f>
        <v>6500</v>
      </c>
      <c r="BJ499" s="52" t="str">
        <f>'Details and Calculations'!BD498</f>
        <v xml:space="preserve"> </v>
      </c>
      <c r="BK499" s="52">
        <f>'Details and Calculations'!CA498</f>
        <v>1</v>
      </c>
      <c r="BL499" s="43">
        <f>'Details and Calculations'!AA498</f>
        <v>1</v>
      </c>
      <c r="BM499" s="43" t="str">
        <f>'Details and Calculations'!AB498</f>
        <v>"Springbox" --Intake Structure At A Spring</v>
      </c>
      <c r="BN499" s="43">
        <f>'Details and Calculations'!AD498</f>
        <v>2013</v>
      </c>
      <c r="BO499" s="43">
        <f>'Details and Calculations'!AJ498</f>
        <v>1</v>
      </c>
      <c r="BP499" s="43">
        <f>'Details and Calculations'!AL498</f>
        <v>2013</v>
      </c>
      <c r="BQ499" s="43">
        <f>'Details and Calculations'!AO498</f>
        <v>1</v>
      </c>
      <c r="BR499" s="43">
        <f>'Details and Calculations'!AQ498</f>
        <v>2013</v>
      </c>
      <c r="BS499" s="43">
        <f>'Details and Calculations'!AS498</f>
        <v>1</v>
      </c>
      <c r="BT499" s="43">
        <f>'Details and Calculations'!AV498</f>
        <v>2013</v>
      </c>
      <c r="BU499" s="43">
        <f>'Details and Calculations'!AX498</f>
        <v>1</v>
      </c>
      <c r="BV499" s="43">
        <f>'Details and Calculations'!AZ498</f>
        <v>2013</v>
      </c>
      <c r="BW499" s="43">
        <f>'Details and Calculations'!BC498</f>
        <v>0</v>
      </c>
      <c r="BX499" s="43" t="str">
        <f>'Details and Calculations'!BE498</f>
        <v xml:space="preserve"> </v>
      </c>
      <c r="BY499" s="43" t="str">
        <f>'Details and Calculations'!BG498</f>
        <v xml:space="preserve"> </v>
      </c>
      <c r="BZ499" s="43" t="str">
        <f>'Details and Calculations'!BH498</f>
        <v xml:space="preserve"> </v>
      </c>
      <c r="CA499" s="43">
        <f>'Details and Calculations'!BJ498</f>
        <v>0</v>
      </c>
      <c r="CB499" s="43" t="str">
        <f>'Details and Calculations'!BK498</f>
        <v/>
      </c>
      <c r="CC499" s="43" t="str">
        <f>'Details and Calculations'!BL498</f>
        <v xml:space="preserve"> </v>
      </c>
      <c r="CD499" s="43" t="str">
        <f>'Details and Calculations'!BN498</f>
        <v xml:space="preserve"> </v>
      </c>
      <c r="CE499" s="43" t="str">
        <f>'Details and Calculations'!BO498</f>
        <v xml:space="preserve"> </v>
      </c>
      <c r="CF499" s="43">
        <f>'Details and Calculations'!BZ498</f>
        <v>1</v>
      </c>
      <c r="CG499" s="43">
        <f>'Details and Calculations'!CB498</f>
        <v>2013</v>
      </c>
      <c r="CH499" s="31"/>
      <c r="CI499" s="53"/>
    </row>
    <row r="500" spans="1:87" x14ac:dyDescent="0.3">
      <c r="A500" s="43">
        <f>'Details and Calculations'!A499</f>
        <v>2017</v>
      </c>
      <c r="B500" s="43" t="str">
        <f>'Details and Calculations'!C499</f>
        <v>Rwanda</v>
      </c>
      <c r="C500" s="43" t="str">
        <f>'Details and Calculations'!D499</f>
        <v>Rulindo</v>
      </c>
      <c r="D500" s="43" t="str">
        <f>'Details and Calculations'!E499</f>
        <v>Cyungo</v>
      </c>
      <c r="E500" s="43" t="str">
        <f>'Details and Calculations'!F499</f>
        <v>Rwili</v>
      </c>
      <c r="F500" s="43" t="str">
        <f>'Details and Calculations'!G499</f>
        <v>Karambi</v>
      </c>
      <c r="G500" s="43" t="str">
        <f>'Details and Calculations'!H499</f>
        <v/>
      </c>
      <c r="H500" s="43" t="str">
        <f>'Details and Calculations'!I499</f>
        <v/>
      </c>
      <c r="I500" s="43" t="str">
        <f>'Details and Calculations'!J499</f>
        <v>Nyamagana</v>
      </c>
      <c r="J500" s="43">
        <f>'Details and Calculations'!K499</f>
        <v>50</v>
      </c>
      <c r="K500" s="43">
        <f>'Details and Calculations'!O499</f>
        <v>45</v>
      </c>
      <c r="L500" s="43" t="str">
        <f>'Details and Calculations'!P500</f>
        <v xml:space="preserve"> </v>
      </c>
      <c r="M500" s="43" t="str">
        <f>'Details and Calculations'!U499</f>
        <v>Piped Network -- Gravity Only</v>
      </c>
      <c r="N500" s="43">
        <f>'Details and Calculations'!V499</f>
        <v>2011</v>
      </c>
      <c r="O500" s="43" t="str">
        <f>'Details and Calculations'!W499</f>
        <v>Government And African Development Bank</v>
      </c>
      <c r="P500" s="43" t="str">
        <f>'Details and Calculations'!X499</f>
        <v>Spring</v>
      </c>
      <c r="Q500" s="44" t="str">
        <f t="shared" si="194"/>
        <v>Low Risk</v>
      </c>
      <c r="R500" s="44" t="str">
        <f t="shared" si="195"/>
        <v>Low Risk</v>
      </c>
      <c r="S500" s="45" t="str">
        <f t="shared" si="196"/>
        <v>Basic Level of Service</v>
      </c>
      <c r="T500" s="62" t="str">
        <f t="shared" si="193"/>
        <v>Medium Priority</v>
      </c>
      <c r="U500" s="46">
        <f t="shared" si="197"/>
        <v>4</v>
      </c>
      <c r="V500" s="28" t="str">
        <f t="shared" si="198"/>
        <v>Perform Routine Preventative Maintenance</v>
      </c>
      <c r="W500" s="47" t="str">
        <f t="shared" si="199"/>
        <v/>
      </c>
      <c r="X500" s="27" t="str">
        <f t="shared" si="200"/>
        <v>Maintain O&amp;M and Routine Monitoring</v>
      </c>
      <c r="Y500" s="48">
        <f t="shared" si="201"/>
        <v>28</v>
      </c>
      <c r="Z500" s="48">
        <f t="shared" si="202"/>
        <v>18</v>
      </c>
      <c r="AA500" s="48">
        <f t="shared" si="203"/>
        <v>24</v>
      </c>
      <c r="AB500" s="48">
        <f t="shared" si="204"/>
        <v>14</v>
      </c>
      <c r="AC500" s="48">
        <f t="shared" si="205"/>
        <v>24</v>
      </c>
      <c r="AD500" s="48" t="str">
        <f t="shared" si="206"/>
        <v xml:space="preserve"> </v>
      </c>
      <c r="AE500" s="48" t="str">
        <f t="shared" si="207"/>
        <v xml:space="preserve"> </v>
      </c>
      <c r="AF500" s="48" t="str">
        <f t="shared" si="208"/>
        <v xml:space="preserve"> </v>
      </c>
      <c r="AG500" s="49" t="str">
        <f t="shared" si="209"/>
        <v/>
      </c>
      <c r="AH500" s="48">
        <f t="shared" si="210"/>
        <v>14</v>
      </c>
      <c r="AI500" s="50">
        <f>'Details and Calculations'!AE499</f>
        <v>1</v>
      </c>
      <c r="AJ500" s="50">
        <f>'Details and Calculations'!AM499</f>
        <v>1</v>
      </c>
      <c r="AK500" s="50">
        <f>'Details and Calculations'!AR499</f>
        <v>1</v>
      </c>
      <c r="AL500" s="50">
        <f>'Details and Calculations'!AW499</f>
        <v>1</v>
      </c>
      <c r="AM500" s="50">
        <f>'Details and Calculations'!BA499</f>
        <v>1</v>
      </c>
      <c r="AN500" s="50" t="str">
        <f>'Details and Calculations'!BF499</f>
        <v xml:space="preserve"> </v>
      </c>
      <c r="AO500" s="50" t="str">
        <f>'Details and Calculations'!BI499</f>
        <v xml:space="preserve"> </v>
      </c>
      <c r="AP500" s="50" t="str">
        <f>'Details and Calculations'!BM499</f>
        <v xml:space="preserve"> </v>
      </c>
      <c r="AQ500" s="50" t="str">
        <f>'Details and Calculations'!BP499</f>
        <v xml:space="preserve"> </v>
      </c>
      <c r="AR500" s="50">
        <f>'Details and Calculations'!CC499</f>
        <v>1</v>
      </c>
      <c r="AS500" s="50">
        <f>'Details and Calculations'!CJ499</f>
        <v>2</v>
      </c>
      <c r="AT500" s="51">
        <f>'Details and Calculations'!T499</f>
        <v>1</v>
      </c>
      <c r="AU500" s="51">
        <f>'Details and Calculations'!Z499</f>
        <v>1</v>
      </c>
      <c r="AV500" s="51">
        <f>'Details and Calculations'!S499</f>
        <v>0</v>
      </c>
      <c r="AW500" s="51">
        <f>'Details and Calculations'!AI499</f>
        <v>1</v>
      </c>
      <c r="AX500" s="51">
        <f>'Details and Calculations'!BY499</f>
        <v>1</v>
      </c>
      <c r="AY500" s="51">
        <f>'Details and Calculations'!CG499</f>
        <v>0</v>
      </c>
      <c r="AZ500" s="51">
        <f>'Details and Calculations'!CI499</f>
        <v>0</v>
      </c>
      <c r="BA500" s="51">
        <f t="shared" si="211"/>
        <v>0</v>
      </c>
      <c r="BB500" s="52">
        <f>'Details and Calculations'!Y499</f>
        <v>2</v>
      </c>
      <c r="BC500" s="52">
        <f>'Details and Calculations'!AC499</f>
        <v>1</v>
      </c>
      <c r="BD500" s="52">
        <f>'Details and Calculations'!AK499</f>
        <v>2</v>
      </c>
      <c r="BE500" s="52">
        <f>'Details and Calculations'!AN499</f>
        <v>2100</v>
      </c>
      <c r="BF500" s="52">
        <f>'Details and Calculations'!AP499</f>
        <v>11</v>
      </c>
      <c r="BG500" s="52">
        <f>'Details and Calculations'!AT499</f>
        <v>15</v>
      </c>
      <c r="BH500" s="52">
        <f>'Details and Calculations'!AY499</f>
        <v>3</v>
      </c>
      <c r="BI500" s="52">
        <f>'Details and Calculations'!BB499</f>
        <v>37000</v>
      </c>
      <c r="BJ500" s="52" t="str">
        <f>'Details and Calculations'!BD499</f>
        <v xml:space="preserve"> </v>
      </c>
      <c r="BK500" s="52">
        <f>'Details and Calculations'!CA499</f>
        <v>29</v>
      </c>
      <c r="BL500" s="43">
        <f>'Details and Calculations'!AA499</f>
        <v>1</v>
      </c>
      <c r="BM500" s="43" t="str">
        <f>'Details and Calculations'!AB499</f>
        <v>"Springbox" --Intake Structure At A Spring</v>
      </c>
      <c r="BN500" s="43">
        <f>'Details and Calculations'!AD499</f>
        <v>2015</v>
      </c>
      <c r="BO500" s="43">
        <f>'Details and Calculations'!AJ499</f>
        <v>1</v>
      </c>
      <c r="BP500" s="43">
        <f>'Details and Calculations'!AL499</f>
        <v>2015</v>
      </c>
      <c r="BQ500" s="43">
        <f>'Details and Calculations'!AO499</f>
        <v>1</v>
      </c>
      <c r="BR500" s="43">
        <f>'Details and Calculations'!AQ499</f>
        <v>2011</v>
      </c>
      <c r="BS500" s="43">
        <f>'Details and Calculations'!AS499</f>
        <v>1</v>
      </c>
      <c r="BT500" s="43">
        <f>'Details and Calculations'!AV499</f>
        <v>2011</v>
      </c>
      <c r="BU500" s="43">
        <f>'Details and Calculations'!AX499</f>
        <v>1</v>
      </c>
      <c r="BV500" s="43">
        <f>'Details and Calculations'!AZ499</f>
        <v>2011</v>
      </c>
      <c r="BW500" s="43">
        <f>'Details and Calculations'!BC499</f>
        <v>0</v>
      </c>
      <c r="BX500" s="43" t="str">
        <f>'Details and Calculations'!BE499</f>
        <v xml:space="preserve"> </v>
      </c>
      <c r="BY500" s="43" t="str">
        <f>'Details and Calculations'!BG499</f>
        <v xml:space="preserve"> </v>
      </c>
      <c r="BZ500" s="43" t="str">
        <f>'Details and Calculations'!BH499</f>
        <v xml:space="preserve"> </v>
      </c>
      <c r="CA500" s="43">
        <f>'Details and Calculations'!BJ499</f>
        <v>0</v>
      </c>
      <c r="CB500" s="43" t="str">
        <f>'Details and Calculations'!BK499</f>
        <v/>
      </c>
      <c r="CC500" s="43" t="str">
        <f>'Details and Calculations'!BL499</f>
        <v xml:space="preserve"> </v>
      </c>
      <c r="CD500" s="43" t="str">
        <f>'Details and Calculations'!BN499</f>
        <v xml:space="preserve"> </v>
      </c>
      <c r="CE500" s="43" t="str">
        <f>'Details and Calculations'!BO499</f>
        <v xml:space="preserve"> </v>
      </c>
      <c r="CF500" s="43">
        <f>'Details and Calculations'!BZ499</f>
        <v>1</v>
      </c>
      <c r="CG500" s="43">
        <f>'Details and Calculations'!CB499</f>
        <v>2011</v>
      </c>
      <c r="CH500" s="31"/>
      <c r="CI500" s="53"/>
    </row>
    <row r="501" spans="1:87" x14ac:dyDescent="0.3">
      <c r="A501" s="43">
        <f>'Details and Calculations'!A500</f>
        <v>2017</v>
      </c>
      <c r="B501" s="43" t="str">
        <f>'Details and Calculations'!C500</f>
        <v>Rwanda</v>
      </c>
      <c r="C501" s="43" t="str">
        <f>'Details and Calculations'!D500</f>
        <v>Rulindo</v>
      </c>
      <c r="D501" s="43" t="str">
        <f>'Details and Calculations'!E500</f>
        <v>Bushoki</v>
      </c>
      <c r="E501" s="43" t="str">
        <f>'Details and Calculations'!F500</f>
        <v>Mukoto</v>
      </c>
      <c r="F501" s="43" t="str">
        <f>'Details and Calculations'!G500</f>
        <v>Buyogoma</v>
      </c>
      <c r="G501" s="43" t="str">
        <f>'Details and Calculations'!H500</f>
        <v/>
      </c>
      <c r="H501" s="43" t="str">
        <f>'Details and Calculations'!I500</f>
        <v/>
      </c>
      <c r="I501" s="43" t="str">
        <f>'Details and Calculations'!J500</f>
        <v>Buyogoma water point/Tare-Rusiga pumping system</v>
      </c>
      <c r="J501" s="43">
        <f>'Details and Calculations'!K500</f>
        <v>130</v>
      </c>
      <c r="K501" s="43">
        <f>'Details and Calculations'!O500</f>
        <v>130</v>
      </c>
      <c r="L501" s="43" t="str">
        <f>'Details and Calculations'!P501</f>
        <v xml:space="preserve"> </v>
      </c>
      <c r="M501" s="43" t="str">
        <f>'Details and Calculations'!U500</f>
        <v>Piped Network With Pump</v>
      </c>
      <c r="N501" s="43">
        <f>'Details and Calculations'!V500</f>
        <v>2015</v>
      </c>
      <c r="O501" s="43" t="str">
        <f>'Details and Calculations'!W500</f>
        <v>Governement (District, Wasac) And Water For People</v>
      </c>
      <c r="P501" s="43" t="str">
        <f>'Details and Calculations'!X500</f>
        <v>Spring</v>
      </c>
      <c r="Q501" s="44" t="str">
        <f t="shared" si="194"/>
        <v>Low Risk</v>
      </c>
      <c r="R501" s="44" t="str">
        <f t="shared" si="195"/>
        <v>Low Risk</v>
      </c>
      <c r="S501" s="45" t="str">
        <f t="shared" si="196"/>
        <v>Intermediate Level of Service</v>
      </c>
      <c r="T501" s="62" t="str">
        <f t="shared" si="193"/>
        <v>Low Priority</v>
      </c>
      <c r="U501" s="46">
        <f t="shared" si="197"/>
        <v>7</v>
      </c>
      <c r="V501" s="28" t="str">
        <f t="shared" si="198"/>
        <v>Perform Routine Preventative Maintenance</v>
      </c>
      <c r="W501" s="47" t="str">
        <f t="shared" si="199"/>
        <v/>
      </c>
      <c r="X501" s="27" t="str">
        <f t="shared" si="200"/>
        <v>Maintain O&amp;M and Routine Monitoring</v>
      </c>
      <c r="Y501" s="48">
        <f t="shared" si="201"/>
        <v>28</v>
      </c>
      <c r="Z501" s="48">
        <f t="shared" si="202"/>
        <v>18</v>
      </c>
      <c r="AA501" s="48">
        <f t="shared" si="203"/>
        <v>28</v>
      </c>
      <c r="AB501" s="48" t="str">
        <f t="shared" si="204"/>
        <v xml:space="preserve"> </v>
      </c>
      <c r="AC501" s="48">
        <f t="shared" si="205"/>
        <v>28</v>
      </c>
      <c r="AD501" s="48">
        <f t="shared" si="206"/>
        <v>5</v>
      </c>
      <c r="AE501" s="48">
        <f t="shared" si="207"/>
        <v>18</v>
      </c>
      <c r="AF501" s="48" t="str">
        <f t="shared" si="208"/>
        <v xml:space="preserve"> </v>
      </c>
      <c r="AG501" s="49" t="str">
        <f t="shared" si="209"/>
        <v/>
      </c>
      <c r="AH501" s="48">
        <f t="shared" si="210"/>
        <v>18</v>
      </c>
      <c r="AI501" s="50">
        <f>'Details and Calculations'!AE500</f>
        <v>1</v>
      </c>
      <c r="AJ501" s="50">
        <f>'Details and Calculations'!AM500</f>
        <v>1</v>
      </c>
      <c r="AK501" s="50">
        <f>'Details and Calculations'!AR500</f>
        <v>1</v>
      </c>
      <c r="AL501" s="50" t="str">
        <f>'Details and Calculations'!AW500</f>
        <v xml:space="preserve"> </v>
      </c>
      <c r="AM501" s="50">
        <f>'Details and Calculations'!BA500</f>
        <v>1</v>
      </c>
      <c r="AN501" s="50">
        <f>'Details and Calculations'!BF500</f>
        <v>1</v>
      </c>
      <c r="AO501" s="50">
        <f>'Details and Calculations'!BI500</f>
        <v>1</v>
      </c>
      <c r="AP501" s="50" t="str">
        <f>'Details and Calculations'!BM500</f>
        <v xml:space="preserve"> </v>
      </c>
      <c r="AQ501" s="50" t="str">
        <f>'Details and Calculations'!BP500</f>
        <v xml:space="preserve"> </v>
      </c>
      <c r="AR501" s="50">
        <f>'Details and Calculations'!CC500</f>
        <v>1</v>
      </c>
      <c r="AS501" s="50">
        <f>'Details and Calculations'!CJ500</f>
        <v>1</v>
      </c>
      <c r="AT501" s="51">
        <f>'Details and Calculations'!T500</f>
        <v>1</v>
      </c>
      <c r="AU501" s="51">
        <f>'Details and Calculations'!Z500</f>
        <v>1</v>
      </c>
      <c r="AV501" s="51">
        <f>'Details and Calculations'!S500</f>
        <v>0</v>
      </c>
      <c r="AW501" s="51">
        <f>'Details and Calculations'!AI500</f>
        <v>1</v>
      </c>
      <c r="AX501" s="51">
        <f>'Details and Calculations'!BY500</f>
        <v>1</v>
      </c>
      <c r="AY501" s="51">
        <f>'Details and Calculations'!CG500</f>
        <v>1</v>
      </c>
      <c r="AZ501" s="51">
        <f>'Details and Calculations'!CI500</f>
        <v>1</v>
      </c>
      <c r="BA501" s="51">
        <f t="shared" si="211"/>
        <v>1</v>
      </c>
      <c r="BB501" s="52">
        <f>'Details and Calculations'!Y500</f>
        <v>8</v>
      </c>
      <c r="BC501" s="52">
        <f>'Details and Calculations'!AC500</f>
        <v>8</v>
      </c>
      <c r="BD501" s="52">
        <f>'Details and Calculations'!AK500</f>
        <v>1</v>
      </c>
      <c r="BE501" s="52">
        <f>'Details and Calculations'!AN500</f>
        <v>4000</v>
      </c>
      <c r="BF501" s="52">
        <f>'Details and Calculations'!AP500</f>
        <v>1</v>
      </c>
      <c r="BG501" s="52" t="str">
        <f>'Details and Calculations'!AT500</f>
        <v xml:space="preserve"> </v>
      </c>
      <c r="BH501" s="52">
        <f>'Details and Calculations'!AY500</f>
        <v>1</v>
      </c>
      <c r="BI501" s="52">
        <f>'Details and Calculations'!BB500</f>
        <v>8000</v>
      </c>
      <c r="BJ501" s="52">
        <f>'Details and Calculations'!BD500</f>
        <v>2</v>
      </c>
      <c r="BK501" s="52">
        <f>'Details and Calculations'!CA500</f>
        <v>2</v>
      </c>
      <c r="BL501" s="43">
        <f>'Details and Calculations'!AA500</f>
        <v>1</v>
      </c>
      <c r="BM501" s="43" t="str">
        <f>'Details and Calculations'!AB500</f>
        <v>"Springbox" --Intake Structure At A Spring</v>
      </c>
      <c r="BN501" s="43">
        <f>'Details and Calculations'!AD500</f>
        <v>2015</v>
      </c>
      <c r="BO501" s="43">
        <f>'Details and Calculations'!AJ500</f>
        <v>1</v>
      </c>
      <c r="BP501" s="43">
        <f>'Details and Calculations'!AL500</f>
        <v>2015</v>
      </c>
      <c r="BQ501" s="43">
        <f>'Details and Calculations'!AO500</f>
        <v>1</v>
      </c>
      <c r="BR501" s="43">
        <f>'Details and Calculations'!AQ500</f>
        <v>2015</v>
      </c>
      <c r="BS501" s="43">
        <f>'Details and Calculations'!AS500</f>
        <v>0</v>
      </c>
      <c r="BT501" s="43" t="str">
        <f>'Details and Calculations'!AV500</f>
        <v xml:space="preserve"> </v>
      </c>
      <c r="BU501" s="43">
        <f>'Details and Calculations'!AX500</f>
        <v>1</v>
      </c>
      <c r="BV501" s="43">
        <f>'Details and Calculations'!AZ500</f>
        <v>2015</v>
      </c>
      <c r="BW501" s="43">
        <f>'Details and Calculations'!BC500</f>
        <v>1</v>
      </c>
      <c r="BX501" s="43">
        <f>'Details and Calculations'!BE500</f>
        <v>2015</v>
      </c>
      <c r="BY501" s="43">
        <f>'Details and Calculations'!BG500</f>
        <v>1</v>
      </c>
      <c r="BZ501" s="43">
        <f>'Details and Calculations'!BH500</f>
        <v>2015</v>
      </c>
      <c r="CA501" s="43">
        <f>'Details and Calculations'!BJ500</f>
        <v>0</v>
      </c>
      <c r="CB501" s="43" t="str">
        <f>'Details and Calculations'!BK500</f>
        <v/>
      </c>
      <c r="CC501" s="43" t="str">
        <f>'Details and Calculations'!BL500</f>
        <v xml:space="preserve"> </v>
      </c>
      <c r="CD501" s="43" t="str">
        <f>'Details and Calculations'!BN500</f>
        <v xml:space="preserve"> </v>
      </c>
      <c r="CE501" s="43" t="str">
        <f>'Details and Calculations'!BO500</f>
        <v xml:space="preserve"> </v>
      </c>
      <c r="CF501" s="43">
        <f>'Details and Calculations'!BZ500</f>
        <v>1</v>
      </c>
      <c r="CG501" s="43">
        <f>'Details and Calculations'!CB500</f>
        <v>2015</v>
      </c>
      <c r="CH501" s="31"/>
      <c r="CI501" s="53"/>
    </row>
    <row r="502" spans="1:87" x14ac:dyDescent="0.3">
      <c r="A502" s="43">
        <f>'Details and Calculations'!A501</f>
        <v>2017</v>
      </c>
      <c r="B502" s="43" t="str">
        <f>'Details and Calculations'!C501</f>
        <v>Rwanda</v>
      </c>
      <c r="C502" s="43" t="str">
        <f>'Details and Calculations'!D501</f>
        <v>Rulindo</v>
      </c>
      <c r="D502" s="43" t="str">
        <f>'Details and Calculations'!E501</f>
        <v>Tumba</v>
      </c>
      <c r="E502" s="43" t="str">
        <f>'Details and Calculations'!F501</f>
        <v>Gahabwa</v>
      </c>
      <c r="F502" s="43" t="str">
        <f>'Details and Calculations'!G501</f>
        <v>Mafene</v>
      </c>
      <c r="G502" s="43" t="str">
        <f>'Details and Calculations'!H501</f>
        <v/>
      </c>
      <c r="H502" s="43" t="str">
        <f>'Details and Calculations'!I501</f>
        <v/>
      </c>
      <c r="I502" s="43" t="str">
        <f>'Details and Calculations'!J501</f>
        <v>Nyirambuga 2Pumping station/Source Nyakagezi</v>
      </c>
      <c r="J502" s="43">
        <f>'Details and Calculations'!K501</f>
        <v>172</v>
      </c>
      <c r="K502" s="43">
        <f>'Details and Calculations'!O501</f>
        <v>172</v>
      </c>
      <c r="L502" s="43">
        <f>'Details and Calculations'!P502</f>
        <v>24</v>
      </c>
      <c r="M502" s="43" t="str">
        <f>'Details and Calculations'!U501</f>
        <v>Piped Network With Pump</v>
      </c>
      <c r="N502" s="43">
        <f>'Details and Calculations'!V501</f>
        <v>2012</v>
      </c>
      <c r="O502" s="43" t="str">
        <f>'Details and Calculations'!W501</f>
        <v>Gor</v>
      </c>
      <c r="P502" s="43" t="str">
        <f>'Details and Calculations'!X501</f>
        <v>Spring</v>
      </c>
      <c r="Q502" s="44" t="str">
        <f t="shared" si="194"/>
        <v>Low Risk</v>
      </c>
      <c r="R502" s="44" t="str">
        <f t="shared" si="195"/>
        <v>Low Risk</v>
      </c>
      <c r="S502" s="45" t="str">
        <f t="shared" si="196"/>
        <v>Intermediate Level of Service</v>
      </c>
      <c r="T502" s="62" t="str">
        <f t="shared" si="193"/>
        <v>Low Priority</v>
      </c>
      <c r="U502" s="46">
        <f t="shared" si="197"/>
        <v>7</v>
      </c>
      <c r="V502" s="28" t="str">
        <f t="shared" si="198"/>
        <v>Repair or Replace Components</v>
      </c>
      <c r="W502" s="47" t="str">
        <f t="shared" si="199"/>
        <v xml:space="preserve">Storage Tank, Pump, </v>
      </c>
      <c r="X502" s="27" t="str">
        <f t="shared" si="200"/>
        <v>Create Plan To Repair or Replace Components</v>
      </c>
      <c r="Y502" s="48">
        <f t="shared" si="201"/>
        <v>25</v>
      </c>
      <c r="Z502" s="48">
        <f t="shared" si="202"/>
        <v>15</v>
      </c>
      <c r="AA502" s="48">
        <f t="shared" si="203"/>
        <v>25</v>
      </c>
      <c r="AB502" s="48">
        <f t="shared" si="204"/>
        <v>15</v>
      </c>
      <c r="AC502" s="48">
        <f t="shared" si="205"/>
        <v>25</v>
      </c>
      <c r="AD502" s="48">
        <f t="shared" si="206"/>
        <v>2</v>
      </c>
      <c r="AE502" s="48">
        <f t="shared" si="207"/>
        <v>15</v>
      </c>
      <c r="AF502" s="48" t="str">
        <f t="shared" si="208"/>
        <v xml:space="preserve"> </v>
      </c>
      <c r="AG502" s="49" t="str">
        <f t="shared" si="209"/>
        <v/>
      </c>
      <c r="AH502" s="48">
        <f t="shared" si="210"/>
        <v>15</v>
      </c>
      <c r="AI502" s="50">
        <f>'Details and Calculations'!AE501</f>
        <v>1</v>
      </c>
      <c r="AJ502" s="50">
        <f>'Details and Calculations'!AM501</f>
        <v>1</v>
      </c>
      <c r="AK502" s="50">
        <f>'Details and Calculations'!AR501</f>
        <v>2</v>
      </c>
      <c r="AL502" s="50">
        <f>'Details and Calculations'!AW501</f>
        <v>1</v>
      </c>
      <c r="AM502" s="50">
        <f>'Details and Calculations'!BA501</f>
        <v>1</v>
      </c>
      <c r="AN502" s="50">
        <f>'Details and Calculations'!BF501</f>
        <v>2</v>
      </c>
      <c r="AO502" s="50">
        <f>'Details and Calculations'!BI501</f>
        <v>1</v>
      </c>
      <c r="AP502" s="50" t="str">
        <f>'Details and Calculations'!BM501</f>
        <v xml:space="preserve"> </v>
      </c>
      <c r="AQ502" s="50" t="str">
        <f>'Details and Calculations'!BP501</f>
        <v xml:space="preserve"> </v>
      </c>
      <c r="AR502" s="50">
        <f>'Details and Calculations'!CC501</f>
        <v>1</v>
      </c>
      <c r="AS502" s="50">
        <f>'Details and Calculations'!CJ501</f>
        <v>1</v>
      </c>
      <c r="AT502" s="51">
        <f>'Details and Calculations'!T501</f>
        <v>1</v>
      </c>
      <c r="AU502" s="51">
        <f>'Details and Calculations'!Z501</f>
        <v>1</v>
      </c>
      <c r="AV502" s="51">
        <f>'Details and Calculations'!S501</f>
        <v>0</v>
      </c>
      <c r="AW502" s="51">
        <f>'Details and Calculations'!AI501</f>
        <v>1</v>
      </c>
      <c r="AX502" s="51">
        <f>'Details and Calculations'!BY501</f>
        <v>1</v>
      </c>
      <c r="AY502" s="51">
        <f>'Details and Calculations'!CG501</f>
        <v>1</v>
      </c>
      <c r="AZ502" s="51">
        <f>'Details and Calculations'!CI501</f>
        <v>1</v>
      </c>
      <c r="BA502" s="51">
        <f t="shared" si="211"/>
        <v>1</v>
      </c>
      <c r="BB502" s="52">
        <f>'Details and Calculations'!Y501</f>
        <v>3</v>
      </c>
      <c r="BC502" s="52">
        <f>'Details and Calculations'!AC501</f>
        <v>2</v>
      </c>
      <c r="BD502" s="52">
        <f>'Details and Calculations'!AK501</f>
        <v>1</v>
      </c>
      <c r="BE502" s="52">
        <f>'Details and Calculations'!AN501</f>
        <v>200</v>
      </c>
      <c r="BF502" s="52">
        <f>'Details and Calculations'!AP501</f>
        <v>1</v>
      </c>
      <c r="BG502" s="52">
        <f>'Details and Calculations'!AT501</f>
        <v>2</v>
      </c>
      <c r="BH502" s="52">
        <f>'Details and Calculations'!AY501</f>
        <v>1</v>
      </c>
      <c r="BI502" s="52">
        <f>'Details and Calculations'!BB501</f>
        <v>800</v>
      </c>
      <c r="BJ502" s="52">
        <f>'Details and Calculations'!BD501</f>
        <v>2</v>
      </c>
      <c r="BK502" s="52">
        <f>'Details and Calculations'!CA501</f>
        <v>1</v>
      </c>
      <c r="BL502" s="43">
        <f>'Details and Calculations'!AA501</f>
        <v>1</v>
      </c>
      <c r="BM502" s="43" t="str">
        <f>'Details and Calculations'!AB501</f>
        <v>"Springbox" --Intake Structure At A Spring</v>
      </c>
      <c r="BN502" s="43">
        <f>'Details and Calculations'!AD501</f>
        <v>2012</v>
      </c>
      <c r="BO502" s="43">
        <f>'Details and Calculations'!AJ501</f>
        <v>1</v>
      </c>
      <c r="BP502" s="43">
        <f>'Details and Calculations'!AL501</f>
        <v>2012</v>
      </c>
      <c r="BQ502" s="43">
        <f>'Details and Calculations'!AO501</f>
        <v>1</v>
      </c>
      <c r="BR502" s="43">
        <f>'Details and Calculations'!AQ501</f>
        <v>2012</v>
      </c>
      <c r="BS502" s="43">
        <f>'Details and Calculations'!AS501</f>
        <v>1</v>
      </c>
      <c r="BT502" s="43">
        <f>'Details and Calculations'!AV501</f>
        <v>2012</v>
      </c>
      <c r="BU502" s="43">
        <f>'Details and Calculations'!AX501</f>
        <v>1</v>
      </c>
      <c r="BV502" s="43">
        <f>'Details and Calculations'!AZ501</f>
        <v>2012</v>
      </c>
      <c r="BW502" s="43">
        <f>'Details and Calculations'!BC501</f>
        <v>1</v>
      </c>
      <c r="BX502" s="43">
        <f>'Details and Calculations'!BE501</f>
        <v>2012</v>
      </c>
      <c r="BY502" s="43">
        <f>'Details and Calculations'!BG501</f>
        <v>1</v>
      </c>
      <c r="BZ502" s="43">
        <f>'Details and Calculations'!BH501</f>
        <v>2012</v>
      </c>
      <c r="CA502" s="43">
        <f>'Details and Calculations'!BJ501</f>
        <v>0</v>
      </c>
      <c r="CB502" s="43" t="str">
        <f>'Details and Calculations'!BK501</f>
        <v/>
      </c>
      <c r="CC502" s="43" t="str">
        <f>'Details and Calculations'!BL501</f>
        <v xml:space="preserve"> </v>
      </c>
      <c r="CD502" s="43" t="str">
        <f>'Details and Calculations'!BN501</f>
        <v xml:space="preserve"> </v>
      </c>
      <c r="CE502" s="43" t="str">
        <f>'Details and Calculations'!BO501</f>
        <v xml:space="preserve"> </v>
      </c>
      <c r="CF502" s="43">
        <f>'Details and Calculations'!BZ501</f>
        <v>1</v>
      </c>
      <c r="CG502" s="43">
        <f>'Details and Calculations'!CB501</f>
        <v>2012</v>
      </c>
      <c r="CH502" s="31"/>
      <c r="CI502" s="53"/>
    </row>
    <row r="503" spans="1:87" x14ac:dyDescent="0.3">
      <c r="A503" s="43">
        <f>'Details and Calculations'!A502</f>
        <v>2017</v>
      </c>
      <c r="B503" s="43" t="str">
        <f>'Details and Calculations'!C502</f>
        <v>Rwanda</v>
      </c>
      <c r="C503" s="43" t="str">
        <f>'Details and Calculations'!D502</f>
        <v>Rulindo</v>
      </c>
      <c r="D503" s="43" t="str">
        <f>'Details and Calculations'!E502</f>
        <v>Base</v>
      </c>
      <c r="E503" s="43" t="str">
        <f>'Details and Calculations'!F502</f>
        <v>Rwamahwa</v>
      </c>
      <c r="F503" s="43" t="str">
        <f>'Details and Calculations'!G502</f>
        <v>Gitovu</v>
      </c>
      <c r="G503" s="43" t="str">
        <f>'Details and Calculations'!H502</f>
        <v/>
      </c>
      <c r="H503" s="43" t="str">
        <f>'Details and Calculations'!I502</f>
        <v/>
      </c>
      <c r="I503" s="43" t="str">
        <f>'Details and Calculations'!J502</f>
        <v>Rwankende</v>
      </c>
      <c r="J503" s="43">
        <f>'Details and Calculations'!K502</f>
        <v>154</v>
      </c>
      <c r="K503" s="43">
        <f>'Details and Calculations'!O502</f>
        <v>130</v>
      </c>
      <c r="L503" s="43">
        <f>'Details and Calculations'!P503</f>
        <v>29</v>
      </c>
      <c r="M503" s="43" t="str">
        <f>'Details and Calculations'!U502</f>
        <v>Piped Network -- Gravity Only</v>
      </c>
      <c r="N503" s="43">
        <f>'Details and Calculations'!V502</f>
        <v>2016</v>
      </c>
      <c r="O503" s="43" t="str">
        <f>'Details and Calculations'!W502</f>
        <v>Governement (District, Wasac) And Water For People</v>
      </c>
      <c r="P503" s="43" t="str">
        <f>'Details and Calculations'!X502</f>
        <v>Spring</v>
      </c>
      <c r="Q503" s="44" t="str">
        <f t="shared" si="194"/>
        <v>Low Risk</v>
      </c>
      <c r="R503" s="44" t="str">
        <f t="shared" si="195"/>
        <v>High Risk</v>
      </c>
      <c r="S503" s="45" t="str">
        <f t="shared" si="196"/>
        <v>Intermediate Level of Service</v>
      </c>
      <c r="T503" s="62" t="str">
        <f t="shared" si="193"/>
        <v>High Priority</v>
      </c>
      <c r="U503" s="46">
        <f t="shared" si="197"/>
        <v>7</v>
      </c>
      <c r="V503" s="28" t="str">
        <f t="shared" si="198"/>
        <v>Major Repairs or Replace System</v>
      </c>
      <c r="W503" s="47" t="str">
        <f t="shared" si="199"/>
        <v/>
      </c>
      <c r="X503" s="27" t="str">
        <f t="shared" si="200"/>
        <v>Further Technical Diagnostic Needed</v>
      </c>
      <c r="Y503" s="48">
        <f t="shared" si="201"/>
        <v>29</v>
      </c>
      <c r="Z503" s="48">
        <f t="shared" si="202"/>
        <v>15</v>
      </c>
      <c r="AA503" s="48">
        <f t="shared" si="203"/>
        <v>29</v>
      </c>
      <c r="AB503" s="48">
        <f t="shared" si="204"/>
        <v>19</v>
      </c>
      <c r="AC503" s="48">
        <f t="shared" si="205"/>
        <v>29</v>
      </c>
      <c r="AD503" s="48" t="str">
        <f t="shared" si="206"/>
        <v xml:space="preserve"> </v>
      </c>
      <c r="AE503" s="48" t="str">
        <f t="shared" si="207"/>
        <v xml:space="preserve"> </v>
      </c>
      <c r="AF503" s="48" t="str">
        <f t="shared" si="208"/>
        <v xml:space="preserve"> </v>
      </c>
      <c r="AG503" s="49" t="str">
        <f t="shared" si="209"/>
        <v/>
      </c>
      <c r="AH503" s="48">
        <f t="shared" si="210"/>
        <v>20</v>
      </c>
      <c r="AI503" s="50">
        <f>'Details and Calculations'!AE502</f>
        <v>1</v>
      </c>
      <c r="AJ503" s="50">
        <f>'Details and Calculations'!AM502</f>
        <v>1</v>
      </c>
      <c r="AK503" s="50">
        <f>'Details and Calculations'!AR502</f>
        <v>1</v>
      </c>
      <c r="AL503" s="50">
        <f>'Details and Calculations'!AW502</f>
        <v>1</v>
      </c>
      <c r="AM503" s="50">
        <f>'Details and Calculations'!BA502</f>
        <v>1</v>
      </c>
      <c r="AN503" s="50" t="str">
        <f>'Details and Calculations'!BF502</f>
        <v xml:space="preserve"> </v>
      </c>
      <c r="AO503" s="50" t="str">
        <f>'Details and Calculations'!BI502</f>
        <v xml:space="preserve"> </v>
      </c>
      <c r="AP503" s="50" t="str">
        <f>'Details and Calculations'!BM502</f>
        <v xml:space="preserve"> </v>
      </c>
      <c r="AQ503" s="50" t="str">
        <f>'Details and Calculations'!BP502</f>
        <v xml:space="preserve"> </v>
      </c>
      <c r="AR503" s="50">
        <f>'Details and Calculations'!CC502</f>
        <v>3</v>
      </c>
      <c r="AS503" s="50">
        <f>'Details and Calculations'!CJ502</f>
        <v>2</v>
      </c>
      <c r="AT503" s="51">
        <f>'Details and Calculations'!T502</f>
        <v>1</v>
      </c>
      <c r="AU503" s="51">
        <f>'Details and Calculations'!Z502</f>
        <v>1</v>
      </c>
      <c r="AV503" s="51">
        <f>'Details and Calculations'!S502</f>
        <v>1</v>
      </c>
      <c r="AW503" s="51">
        <f>'Details and Calculations'!AI502</f>
        <v>1</v>
      </c>
      <c r="AX503" s="51">
        <f>'Details and Calculations'!BY502</f>
        <v>1</v>
      </c>
      <c r="AY503" s="51">
        <f>'Details and Calculations'!CG502</f>
        <v>1</v>
      </c>
      <c r="AZ503" s="51">
        <f>'Details and Calculations'!CI502</f>
        <v>1</v>
      </c>
      <c r="BA503" s="51">
        <f t="shared" si="211"/>
        <v>0</v>
      </c>
      <c r="BB503" s="52">
        <f>'Details and Calculations'!Y502</f>
        <v>3</v>
      </c>
      <c r="BC503" s="52">
        <f>'Details and Calculations'!AC502</f>
        <v>2</v>
      </c>
      <c r="BD503" s="52">
        <f>'Details and Calculations'!AK502</f>
        <v>1</v>
      </c>
      <c r="BE503" s="52">
        <f>'Details and Calculations'!AN502</f>
        <v>6450</v>
      </c>
      <c r="BF503" s="52">
        <f>'Details and Calculations'!AP502</f>
        <v>3</v>
      </c>
      <c r="BG503" s="52">
        <f>'Details and Calculations'!AT502</f>
        <v>2</v>
      </c>
      <c r="BH503" s="52">
        <f>'Details and Calculations'!AY502</f>
        <v>1</v>
      </c>
      <c r="BI503" s="52">
        <f>'Details and Calculations'!BB502</f>
        <v>6450</v>
      </c>
      <c r="BJ503" s="52" t="str">
        <f>'Details and Calculations'!BD502</f>
        <v xml:space="preserve"> </v>
      </c>
      <c r="BK503" s="52">
        <f>'Details and Calculations'!CA502</f>
        <v>2</v>
      </c>
      <c r="BL503" s="43">
        <f>'Details and Calculations'!AA502</f>
        <v>1</v>
      </c>
      <c r="BM503" s="43" t="str">
        <f>'Details and Calculations'!AB502</f>
        <v>"Springbox" --Intake Structure At A Spring</v>
      </c>
      <c r="BN503" s="43">
        <f>'Details and Calculations'!AD502</f>
        <v>2016</v>
      </c>
      <c r="BO503" s="43">
        <f>'Details and Calculations'!AJ502</f>
        <v>1</v>
      </c>
      <c r="BP503" s="43">
        <f>'Details and Calculations'!AL502</f>
        <v>2012</v>
      </c>
      <c r="BQ503" s="43">
        <f>'Details and Calculations'!AO502</f>
        <v>1</v>
      </c>
      <c r="BR503" s="43">
        <f>'Details and Calculations'!AQ502</f>
        <v>2016</v>
      </c>
      <c r="BS503" s="43">
        <f>'Details and Calculations'!AS502</f>
        <v>1</v>
      </c>
      <c r="BT503" s="43">
        <f>'Details and Calculations'!AV502</f>
        <v>2016</v>
      </c>
      <c r="BU503" s="43">
        <f>'Details and Calculations'!AX502</f>
        <v>1</v>
      </c>
      <c r="BV503" s="43">
        <f>'Details and Calculations'!AZ502</f>
        <v>2016</v>
      </c>
      <c r="BW503" s="43">
        <f>'Details and Calculations'!BC502</f>
        <v>0</v>
      </c>
      <c r="BX503" s="43" t="str">
        <f>'Details and Calculations'!BE502</f>
        <v xml:space="preserve"> </v>
      </c>
      <c r="BY503" s="43" t="str">
        <f>'Details and Calculations'!BG502</f>
        <v xml:space="preserve"> </v>
      </c>
      <c r="BZ503" s="43" t="str">
        <f>'Details and Calculations'!BH502</f>
        <v xml:space="preserve"> </v>
      </c>
      <c r="CA503" s="43">
        <f>'Details and Calculations'!BJ502</f>
        <v>0</v>
      </c>
      <c r="CB503" s="43" t="str">
        <f>'Details and Calculations'!BK502</f>
        <v/>
      </c>
      <c r="CC503" s="43" t="str">
        <f>'Details and Calculations'!BL502</f>
        <v xml:space="preserve"> </v>
      </c>
      <c r="CD503" s="43" t="str">
        <f>'Details and Calculations'!BN502</f>
        <v xml:space="preserve"> </v>
      </c>
      <c r="CE503" s="43" t="str">
        <f>'Details and Calculations'!BO502</f>
        <v xml:space="preserve"> </v>
      </c>
      <c r="CF503" s="43">
        <f>'Details and Calculations'!BZ502</f>
        <v>1</v>
      </c>
      <c r="CG503" s="43">
        <f>'Details and Calculations'!CB502</f>
        <v>2017</v>
      </c>
      <c r="CH503" s="31"/>
      <c r="CI503" s="53"/>
    </row>
    <row r="504" spans="1:87" x14ac:dyDescent="0.3">
      <c r="A504" s="43">
        <f>'Details and Calculations'!A503</f>
        <v>2017</v>
      </c>
      <c r="B504" s="43" t="str">
        <f>'Details and Calculations'!C503</f>
        <v>Rwanda</v>
      </c>
      <c r="C504" s="43" t="str">
        <f>'Details and Calculations'!D503</f>
        <v>Rulindo</v>
      </c>
      <c r="D504" s="43" t="str">
        <f>'Details and Calculations'!E503</f>
        <v>Cyungo</v>
      </c>
      <c r="E504" s="43" t="str">
        <f>'Details and Calculations'!F503</f>
        <v>Burehe</v>
      </c>
      <c r="F504" s="43" t="str">
        <f>'Details and Calculations'!G503</f>
        <v>Sove</v>
      </c>
      <c r="G504" s="43" t="str">
        <f>'Details and Calculations'!H503</f>
        <v/>
      </c>
      <c r="H504" s="43" t="str">
        <f>'Details and Calculations'!I503</f>
        <v/>
      </c>
      <c r="I504" s="43" t="str">
        <f>'Details and Calculations'!J503</f>
        <v>Nyamagana</v>
      </c>
      <c r="J504" s="43">
        <f>'Details and Calculations'!K503</f>
        <v>74</v>
      </c>
      <c r="K504" s="43">
        <f>'Details and Calculations'!O503</f>
        <v>45</v>
      </c>
      <c r="L504" s="43" t="str">
        <f>'Details and Calculations'!P504</f>
        <v xml:space="preserve"> </v>
      </c>
      <c r="M504" s="43" t="str">
        <f>'Details and Calculations'!U503</f>
        <v>Piped Network -- Gravity Only</v>
      </c>
      <c r="N504" s="43">
        <f>'Details and Calculations'!V503</f>
        <v>2011</v>
      </c>
      <c r="O504" s="43" t="str">
        <f>'Details and Calculations'!W503</f>
        <v>Government And African Development Bank</v>
      </c>
      <c r="P504" s="43" t="str">
        <f>'Details and Calculations'!X503</f>
        <v>Spring</v>
      </c>
      <c r="Q504" s="44" t="str">
        <f t="shared" si="194"/>
        <v>Low Risk</v>
      </c>
      <c r="R504" s="44" t="str">
        <f t="shared" si="195"/>
        <v>Medium Risk</v>
      </c>
      <c r="S504" s="45" t="str">
        <f t="shared" si="196"/>
        <v>Basic Level of Service</v>
      </c>
      <c r="T504" s="62" t="str">
        <f t="shared" si="193"/>
        <v>Medium Priority</v>
      </c>
      <c r="U504" s="46">
        <f t="shared" si="197"/>
        <v>4</v>
      </c>
      <c r="V504" s="28" t="str">
        <f t="shared" si="198"/>
        <v>Repair or Replace Components</v>
      </c>
      <c r="W504" s="47" t="str">
        <f t="shared" si="199"/>
        <v>Distribution  Line, Kiosk/Tap Stand</v>
      </c>
      <c r="X504" s="27" t="str">
        <f t="shared" si="200"/>
        <v>Create Plan To Repair or Replace Components</v>
      </c>
      <c r="Y504" s="48">
        <f t="shared" si="201"/>
        <v>28</v>
      </c>
      <c r="Z504" s="48">
        <f t="shared" si="202"/>
        <v>18</v>
      </c>
      <c r="AA504" s="48">
        <f t="shared" si="203"/>
        <v>24</v>
      </c>
      <c r="AB504" s="48">
        <f t="shared" si="204"/>
        <v>14</v>
      </c>
      <c r="AC504" s="48">
        <f t="shared" si="205"/>
        <v>24</v>
      </c>
      <c r="AD504" s="48" t="str">
        <f t="shared" si="206"/>
        <v xml:space="preserve"> </v>
      </c>
      <c r="AE504" s="48" t="str">
        <f t="shared" si="207"/>
        <v xml:space="preserve"> </v>
      </c>
      <c r="AF504" s="48" t="str">
        <f t="shared" si="208"/>
        <v xml:space="preserve"> </v>
      </c>
      <c r="AG504" s="49" t="str">
        <f t="shared" si="209"/>
        <v/>
      </c>
      <c r="AH504" s="48">
        <f t="shared" si="210"/>
        <v>14</v>
      </c>
      <c r="AI504" s="50">
        <f>'Details and Calculations'!AE503</f>
        <v>1</v>
      </c>
      <c r="AJ504" s="50">
        <f>'Details and Calculations'!AM503</f>
        <v>1</v>
      </c>
      <c r="AK504" s="50">
        <f>'Details and Calculations'!AR503</f>
        <v>1</v>
      </c>
      <c r="AL504" s="50">
        <f>'Details and Calculations'!AW503</f>
        <v>1</v>
      </c>
      <c r="AM504" s="50">
        <f>'Details and Calculations'!BA503</f>
        <v>2</v>
      </c>
      <c r="AN504" s="50" t="str">
        <f>'Details and Calculations'!BF503</f>
        <v xml:space="preserve"> </v>
      </c>
      <c r="AO504" s="50" t="str">
        <f>'Details and Calculations'!BI503</f>
        <v xml:space="preserve"> </v>
      </c>
      <c r="AP504" s="50" t="str">
        <f>'Details and Calculations'!BM503</f>
        <v xml:space="preserve"> </v>
      </c>
      <c r="AQ504" s="50" t="str">
        <f>'Details and Calculations'!BP503</f>
        <v xml:space="preserve"> </v>
      </c>
      <c r="AR504" s="50">
        <f>'Details and Calculations'!CC503</f>
        <v>2</v>
      </c>
      <c r="AS504" s="50">
        <f>'Details and Calculations'!CJ503</f>
        <v>2</v>
      </c>
      <c r="AT504" s="51">
        <f>'Details and Calculations'!T503</f>
        <v>1</v>
      </c>
      <c r="AU504" s="51">
        <f>'Details and Calculations'!Z503</f>
        <v>1</v>
      </c>
      <c r="AV504" s="51">
        <f>'Details and Calculations'!S503</f>
        <v>0</v>
      </c>
      <c r="AW504" s="51">
        <f>'Details and Calculations'!AI503</f>
        <v>1</v>
      </c>
      <c r="AX504" s="51">
        <f>'Details and Calculations'!BY503</f>
        <v>1</v>
      </c>
      <c r="AY504" s="51">
        <f>'Details and Calculations'!CG503</f>
        <v>0</v>
      </c>
      <c r="AZ504" s="51">
        <f>'Details and Calculations'!CI503</f>
        <v>0</v>
      </c>
      <c r="BA504" s="51">
        <f t="shared" si="211"/>
        <v>0</v>
      </c>
      <c r="BB504" s="52">
        <f>'Details and Calculations'!Y503</f>
        <v>2</v>
      </c>
      <c r="BC504" s="52">
        <f>'Details and Calculations'!AC503</f>
        <v>1</v>
      </c>
      <c r="BD504" s="52">
        <f>'Details and Calculations'!AK503</f>
        <v>2</v>
      </c>
      <c r="BE504" s="52">
        <f>'Details and Calculations'!AN503</f>
        <v>2100</v>
      </c>
      <c r="BF504" s="52">
        <f>'Details and Calculations'!AP503</f>
        <v>11</v>
      </c>
      <c r="BG504" s="52">
        <f>'Details and Calculations'!AT503</f>
        <v>15</v>
      </c>
      <c r="BH504" s="52">
        <f>'Details and Calculations'!AY503</f>
        <v>3</v>
      </c>
      <c r="BI504" s="52">
        <f>'Details and Calculations'!BB503</f>
        <v>37000</v>
      </c>
      <c r="BJ504" s="52" t="str">
        <f>'Details and Calculations'!BD503</f>
        <v xml:space="preserve"> </v>
      </c>
      <c r="BK504" s="52">
        <f>'Details and Calculations'!CA503</f>
        <v>29</v>
      </c>
      <c r="BL504" s="43">
        <f>'Details and Calculations'!AA503</f>
        <v>1</v>
      </c>
      <c r="BM504" s="43" t="str">
        <f>'Details and Calculations'!AB503</f>
        <v>"Springbox" --Intake Structure At A Spring</v>
      </c>
      <c r="BN504" s="43">
        <f>'Details and Calculations'!AD503</f>
        <v>2015</v>
      </c>
      <c r="BO504" s="43">
        <f>'Details and Calculations'!AJ503</f>
        <v>1</v>
      </c>
      <c r="BP504" s="43">
        <f>'Details and Calculations'!AL503</f>
        <v>2015</v>
      </c>
      <c r="BQ504" s="43">
        <f>'Details and Calculations'!AO503</f>
        <v>1</v>
      </c>
      <c r="BR504" s="43">
        <f>'Details and Calculations'!AQ503</f>
        <v>2011</v>
      </c>
      <c r="BS504" s="43">
        <f>'Details and Calculations'!AS503</f>
        <v>1</v>
      </c>
      <c r="BT504" s="43">
        <f>'Details and Calculations'!AV503</f>
        <v>2011</v>
      </c>
      <c r="BU504" s="43">
        <f>'Details and Calculations'!AX503</f>
        <v>1</v>
      </c>
      <c r="BV504" s="43">
        <f>'Details and Calculations'!AZ503</f>
        <v>2011</v>
      </c>
      <c r="BW504" s="43">
        <f>'Details and Calculations'!BC503</f>
        <v>0</v>
      </c>
      <c r="BX504" s="43" t="str">
        <f>'Details and Calculations'!BE503</f>
        <v xml:space="preserve"> </v>
      </c>
      <c r="BY504" s="43" t="str">
        <f>'Details and Calculations'!BG503</f>
        <v xml:space="preserve"> </v>
      </c>
      <c r="BZ504" s="43" t="str">
        <f>'Details and Calculations'!BH503</f>
        <v xml:space="preserve"> </v>
      </c>
      <c r="CA504" s="43">
        <f>'Details and Calculations'!BJ503</f>
        <v>0</v>
      </c>
      <c r="CB504" s="43" t="str">
        <f>'Details and Calculations'!BK503</f>
        <v/>
      </c>
      <c r="CC504" s="43" t="str">
        <f>'Details and Calculations'!BL503</f>
        <v xml:space="preserve"> </v>
      </c>
      <c r="CD504" s="43" t="str">
        <f>'Details and Calculations'!BN503</f>
        <v xml:space="preserve"> </v>
      </c>
      <c r="CE504" s="43" t="str">
        <f>'Details and Calculations'!BO503</f>
        <v xml:space="preserve"> </v>
      </c>
      <c r="CF504" s="43">
        <f>'Details and Calculations'!BZ503</f>
        <v>1</v>
      </c>
      <c r="CG504" s="43">
        <f>'Details and Calculations'!CB503</f>
        <v>2011</v>
      </c>
      <c r="CH504" s="31"/>
      <c r="CI504" s="53"/>
    </row>
    <row r="505" spans="1:87" x14ac:dyDescent="0.3">
      <c r="A505" s="43">
        <f>'Details and Calculations'!A504</f>
        <v>2017</v>
      </c>
      <c r="B505" s="43" t="str">
        <f>'Details and Calculations'!C504</f>
        <v>Rwanda</v>
      </c>
      <c r="C505" s="43" t="str">
        <f>'Details and Calculations'!D504</f>
        <v>Rulindo</v>
      </c>
      <c r="D505" s="43" t="str">
        <f>'Details and Calculations'!E504</f>
        <v>Rusiga</v>
      </c>
      <c r="E505" s="43" t="str">
        <f>'Details and Calculations'!F504</f>
        <v>Kirenge</v>
      </c>
      <c r="F505" s="43" t="str">
        <f>'Details and Calculations'!G504</f>
        <v>Ntaruka</v>
      </c>
      <c r="G505" s="43" t="str">
        <f>'Details and Calculations'!H504</f>
        <v/>
      </c>
      <c r="H505" s="43" t="str">
        <f>'Details and Calculations'!I504</f>
        <v/>
      </c>
      <c r="I505" s="43" t="str">
        <f>'Details and Calculations'!J504</f>
        <v>Ntaruka water point/Ntaruka-Nyange gravity system</v>
      </c>
      <c r="J505" s="43">
        <f>'Details and Calculations'!K504</f>
        <v>176</v>
      </c>
      <c r="K505" s="43">
        <f>'Details and Calculations'!O504</f>
        <v>176</v>
      </c>
      <c r="L505" s="43" t="str">
        <f>'Details and Calculations'!P505</f>
        <v xml:space="preserve"> </v>
      </c>
      <c r="M505" s="43" t="str">
        <f>'Details and Calculations'!U504</f>
        <v>Piped Network -- Gravity Only</v>
      </c>
      <c r="N505" s="43">
        <f>'Details and Calculations'!V504</f>
        <v>2010</v>
      </c>
      <c r="O505" s="43" t="str">
        <f>'Details and Calculations'!W504</f>
        <v>Local Government And Nyange Girls School</v>
      </c>
      <c r="P505" s="43" t="str">
        <f>'Details and Calculations'!X504</f>
        <v>Spring</v>
      </c>
      <c r="Q505" s="44" t="str">
        <f t="shared" si="194"/>
        <v>Low Risk</v>
      </c>
      <c r="R505" s="44" t="str">
        <f t="shared" si="195"/>
        <v>High Risk</v>
      </c>
      <c r="S505" s="45" t="str">
        <f t="shared" si="196"/>
        <v>Intermediate Level of Service</v>
      </c>
      <c r="T505" s="62" t="str">
        <f t="shared" si="193"/>
        <v>High Priority</v>
      </c>
      <c r="U505" s="46">
        <f t="shared" si="197"/>
        <v>6</v>
      </c>
      <c r="V505" s="28" t="str">
        <f t="shared" si="198"/>
        <v>Major Repairs or Replace System</v>
      </c>
      <c r="W505" s="47" t="str">
        <f t="shared" si="199"/>
        <v/>
      </c>
      <c r="X505" s="27" t="str">
        <f t="shared" si="200"/>
        <v>Further Technical Diagnostic Needed</v>
      </c>
      <c r="Y505" s="48" t="str">
        <f t="shared" si="201"/>
        <v xml:space="preserve"> </v>
      </c>
      <c r="Z505" s="48">
        <f t="shared" si="202"/>
        <v>13</v>
      </c>
      <c r="AA505" s="48">
        <f t="shared" si="203"/>
        <v>23</v>
      </c>
      <c r="AB505" s="48" t="str">
        <f t="shared" si="204"/>
        <v xml:space="preserve"> </v>
      </c>
      <c r="AC505" s="48">
        <f t="shared" si="205"/>
        <v>23</v>
      </c>
      <c r="AD505" s="48" t="str">
        <f t="shared" si="206"/>
        <v xml:space="preserve"> </v>
      </c>
      <c r="AE505" s="48" t="str">
        <f t="shared" si="207"/>
        <v xml:space="preserve"> </v>
      </c>
      <c r="AF505" s="48" t="str">
        <f t="shared" si="208"/>
        <v xml:space="preserve"> </v>
      </c>
      <c r="AG505" s="49" t="str">
        <f t="shared" si="209"/>
        <v/>
      </c>
      <c r="AH505" s="48">
        <f t="shared" si="210"/>
        <v>13</v>
      </c>
      <c r="AI505" s="50" t="str">
        <f>'Details and Calculations'!AE504</f>
        <v xml:space="preserve"> </v>
      </c>
      <c r="AJ505" s="50">
        <f>'Details and Calculations'!AM504</f>
        <v>1</v>
      </c>
      <c r="AK505" s="50">
        <f>'Details and Calculations'!AR504</f>
        <v>2</v>
      </c>
      <c r="AL505" s="50" t="str">
        <f>'Details and Calculations'!AW504</f>
        <v xml:space="preserve"> </v>
      </c>
      <c r="AM505" s="50">
        <f>'Details and Calculations'!BA504</f>
        <v>1</v>
      </c>
      <c r="AN505" s="50" t="str">
        <f>'Details and Calculations'!BF504</f>
        <v xml:space="preserve"> </v>
      </c>
      <c r="AO505" s="50" t="str">
        <f>'Details and Calculations'!BI504</f>
        <v xml:space="preserve"> </v>
      </c>
      <c r="AP505" s="50" t="str">
        <f>'Details and Calculations'!BM504</f>
        <v xml:space="preserve"> </v>
      </c>
      <c r="AQ505" s="50" t="str">
        <f>'Details and Calculations'!BP504</f>
        <v xml:space="preserve"> </v>
      </c>
      <c r="AR505" s="50">
        <f>'Details and Calculations'!CC504</f>
        <v>3</v>
      </c>
      <c r="AS505" s="50">
        <f>'Details and Calculations'!CJ504</f>
        <v>3</v>
      </c>
      <c r="AT505" s="51">
        <f>'Details and Calculations'!T504</f>
        <v>1</v>
      </c>
      <c r="AU505" s="51">
        <f>'Details and Calculations'!Z504</f>
        <v>1</v>
      </c>
      <c r="AV505" s="51">
        <f>'Details and Calculations'!S504</f>
        <v>0</v>
      </c>
      <c r="AW505" s="51">
        <f>'Details and Calculations'!AI504</f>
        <v>1</v>
      </c>
      <c r="AX505" s="51">
        <f>'Details and Calculations'!BY504</f>
        <v>1</v>
      </c>
      <c r="AY505" s="51">
        <f>'Details and Calculations'!CG504</f>
        <v>1</v>
      </c>
      <c r="AZ505" s="51">
        <f>'Details and Calculations'!CI504</f>
        <v>1</v>
      </c>
      <c r="BA505" s="51">
        <f t="shared" si="211"/>
        <v>0</v>
      </c>
      <c r="BB505" s="52">
        <f>'Details and Calculations'!Y504</f>
        <v>1</v>
      </c>
      <c r="BC505" s="52" t="str">
        <f>'Details and Calculations'!AC504</f>
        <v xml:space="preserve"> </v>
      </c>
      <c r="BD505" s="52">
        <f>'Details and Calculations'!AK504</f>
        <v>1</v>
      </c>
      <c r="BE505" s="52">
        <f>'Details and Calculations'!AN504</f>
        <v>100</v>
      </c>
      <c r="BF505" s="52">
        <f>'Details and Calculations'!AP504</f>
        <v>1</v>
      </c>
      <c r="BG505" s="52" t="str">
        <f>'Details and Calculations'!AT504</f>
        <v xml:space="preserve"> </v>
      </c>
      <c r="BH505" s="52">
        <f>'Details and Calculations'!AY504</f>
        <v>1</v>
      </c>
      <c r="BI505" s="52">
        <f>'Details and Calculations'!BB504</f>
        <v>1000</v>
      </c>
      <c r="BJ505" s="52" t="str">
        <f>'Details and Calculations'!BD504</f>
        <v xml:space="preserve"> </v>
      </c>
      <c r="BK505" s="52">
        <f>'Details and Calculations'!CA504</f>
        <v>1</v>
      </c>
      <c r="BL505" s="43">
        <f>'Details and Calculations'!AA504</f>
        <v>0</v>
      </c>
      <c r="BM505" s="43" t="str">
        <f>'Details and Calculations'!AB504</f>
        <v/>
      </c>
      <c r="BN505" s="43" t="str">
        <f>'Details and Calculations'!AD504</f>
        <v xml:space="preserve"> </v>
      </c>
      <c r="BO505" s="43">
        <f>'Details and Calculations'!AJ504</f>
        <v>1</v>
      </c>
      <c r="BP505" s="43">
        <f>'Details and Calculations'!AL504</f>
        <v>2010</v>
      </c>
      <c r="BQ505" s="43">
        <f>'Details and Calculations'!AO504</f>
        <v>1</v>
      </c>
      <c r="BR505" s="43">
        <f>'Details and Calculations'!AQ504</f>
        <v>2010</v>
      </c>
      <c r="BS505" s="43">
        <f>'Details and Calculations'!AS504</f>
        <v>0</v>
      </c>
      <c r="BT505" s="43" t="str">
        <f>'Details and Calculations'!AV504</f>
        <v xml:space="preserve"> </v>
      </c>
      <c r="BU505" s="43">
        <f>'Details and Calculations'!AX504</f>
        <v>1</v>
      </c>
      <c r="BV505" s="43">
        <f>'Details and Calculations'!AZ504</f>
        <v>2010</v>
      </c>
      <c r="BW505" s="43">
        <f>'Details and Calculations'!BC504</f>
        <v>0</v>
      </c>
      <c r="BX505" s="43" t="str">
        <f>'Details and Calculations'!BE504</f>
        <v xml:space="preserve"> </v>
      </c>
      <c r="BY505" s="43" t="str">
        <f>'Details and Calculations'!BG504</f>
        <v xml:space="preserve"> </v>
      </c>
      <c r="BZ505" s="43" t="str">
        <f>'Details and Calculations'!BH504</f>
        <v xml:space="preserve"> </v>
      </c>
      <c r="CA505" s="43">
        <f>'Details and Calculations'!BJ504</f>
        <v>0</v>
      </c>
      <c r="CB505" s="43" t="str">
        <f>'Details and Calculations'!BK504</f>
        <v/>
      </c>
      <c r="CC505" s="43" t="str">
        <f>'Details and Calculations'!BL504</f>
        <v xml:space="preserve"> </v>
      </c>
      <c r="CD505" s="43" t="str">
        <f>'Details and Calculations'!BN504</f>
        <v xml:space="preserve"> </v>
      </c>
      <c r="CE505" s="43" t="str">
        <f>'Details and Calculations'!BO504</f>
        <v xml:space="preserve"> </v>
      </c>
      <c r="CF505" s="43">
        <f>'Details and Calculations'!BZ504</f>
        <v>1</v>
      </c>
      <c r="CG505" s="43">
        <f>'Details and Calculations'!CB504</f>
        <v>2010</v>
      </c>
      <c r="CH505" s="31"/>
      <c r="CI505" s="53"/>
    </row>
    <row r="506" spans="1:87" x14ac:dyDescent="0.3">
      <c r="A506" s="43">
        <f>'Details and Calculations'!A505</f>
        <v>2017</v>
      </c>
      <c r="B506" s="43" t="str">
        <f>'Details and Calculations'!C505</f>
        <v>Rwanda</v>
      </c>
      <c r="C506" s="43" t="str">
        <f>'Details and Calculations'!D505</f>
        <v>Rulindo</v>
      </c>
      <c r="D506" s="43" t="str">
        <f>'Details and Calculations'!E505</f>
        <v>Masoro</v>
      </c>
      <c r="E506" s="43" t="str">
        <f>'Details and Calculations'!F505</f>
        <v>Kigarama</v>
      </c>
      <c r="F506" s="43" t="str">
        <f>'Details and Calculations'!G505</f>
        <v>Marenge</v>
      </c>
      <c r="G506" s="43" t="str">
        <f>'Details and Calculations'!H505</f>
        <v/>
      </c>
      <c r="H506" s="43" t="str">
        <f>'Details and Calculations'!I505</f>
        <v/>
      </c>
      <c r="I506" s="43" t="str">
        <f>'Details and Calculations'!J505</f>
        <v>marenge</v>
      </c>
      <c r="J506" s="43">
        <f>'Details and Calculations'!K505</f>
        <v>214</v>
      </c>
      <c r="K506" s="43">
        <f>'Details and Calculations'!O505</f>
        <v>214</v>
      </c>
      <c r="L506" s="43" t="str">
        <f>'Details and Calculations'!P506</f>
        <v xml:space="preserve"> </v>
      </c>
      <c r="M506" s="43" t="str">
        <f>'Details and Calculations'!U505</f>
        <v>Piped Network With Pump</v>
      </c>
      <c r="N506" s="43">
        <f>'Details and Calculations'!V505</f>
        <v>1986</v>
      </c>
      <c r="O506" s="43" t="str">
        <f>'Details and Calculations'!W505</f>
        <v>Governement (District, Wasac) And Water For People</v>
      </c>
      <c r="P506" s="43" t="str">
        <f>'Details and Calculations'!X505</f>
        <v>Spring</v>
      </c>
      <c r="Q506" s="44" t="str">
        <f t="shared" si="194"/>
        <v>Low Risk</v>
      </c>
      <c r="R506" s="44" t="str">
        <f t="shared" si="195"/>
        <v>Low Risk</v>
      </c>
      <c r="S506" s="45" t="str">
        <f t="shared" si="196"/>
        <v>Intermediate Level of Service</v>
      </c>
      <c r="T506" s="62" t="str">
        <f t="shared" si="193"/>
        <v>Low Priority</v>
      </c>
      <c r="U506" s="46">
        <f t="shared" si="197"/>
        <v>7</v>
      </c>
      <c r="V506" s="28" t="str">
        <f t="shared" si="198"/>
        <v>Perform Routine Preventative Maintenance</v>
      </c>
      <c r="W506" s="47" t="str">
        <f t="shared" si="199"/>
        <v/>
      </c>
      <c r="X506" s="27" t="str">
        <f t="shared" si="200"/>
        <v>Maintain O&amp;M and Routine Monitoring</v>
      </c>
      <c r="Y506" s="48">
        <f t="shared" si="201"/>
        <v>29</v>
      </c>
      <c r="Z506" s="48">
        <f t="shared" si="202"/>
        <v>19</v>
      </c>
      <c r="AA506" s="48">
        <f t="shared" si="203"/>
        <v>29</v>
      </c>
      <c r="AB506" s="48" t="str">
        <f t="shared" si="204"/>
        <v xml:space="preserve"> </v>
      </c>
      <c r="AC506" s="48">
        <f t="shared" si="205"/>
        <v>29</v>
      </c>
      <c r="AD506" s="48">
        <f t="shared" si="206"/>
        <v>6</v>
      </c>
      <c r="AE506" s="48">
        <f t="shared" si="207"/>
        <v>19</v>
      </c>
      <c r="AF506" s="48" t="str">
        <f t="shared" si="208"/>
        <v xml:space="preserve"> </v>
      </c>
      <c r="AG506" s="49" t="str">
        <f t="shared" si="209"/>
        <v/>
      </c>
      <c r="AH506" s="48">
        <f t="shared" si="210"/>
        <v>19</v>
      </c>
      <c r="AI506" s="50">
        <f>'Details and Calculations'!AE505</f>
        <v>1</v>
      </c>
      <c r="AJ506" s="50">
        <f>'Details and Calculations'!AM505</f>
        <v>1</v>
      </c>
      <c r="AK506" s="50">
        <f>'Details and Calculations'!AR505</f>
        <v>1</v>
      </c>
      <c r="AL506" s="50" t="str">
        <f>'Details and Calculations'!AW505</f>
        <v xml:space="preserve"> </v>
      </c>
      <c r="AM506" s="50">
        <f>'Details and Calculations'!BA505</f>
        <v>1</v>
      </c>
      <c r="AN506" s="50">
        <f>'Details and Calculations'!BF505</f>
        <v>1</v>
      </c>
      <c r="AO506" s="50">
        <f>'Details and Calculations'!BI505</f>
        <v>1</v>
      </c>
      <c r="AP506" s="50" t="str">
        <f>'Details and Calculations'!BM505</f>
        <v xml:space="preserve"> </v>
      </c>
      <c r="AQ506" s="50" t="str">
        <f>'Details and Calculations'!BP505</f>
        <v xml:space="preserve"> </v>
      </c>
      <c r="AR506" s="50">
        <f>'Details and Calculations'!CC505</f>
        <v>1</v>
      </c>
      <c r="AS506" s="50">
        <f>'Details and Calculations'!CJ505</f>
        <v>1</v>
      </c>
      <c r="AT506" s="51">
        <f>'Details and Calculations'!T505</f>
        <v>1</v>
      </c>
      <c r="AU506" s="51">
        <f>'Details and Calculations'!Z505</f>
        <v>1</v>
      </c>
      <c r="AV506" s="51">
        <f>'Details and Calculations'!S505</f>
        <v>0</v>
      </c>
      <c r="AW506" s="51">
        <f>'Details and Calculations'!AI505</f>
        <v>1</v>
      </c>
      <c r="AX506" s="51">
        <f>'Details and Calculations'!BY505</f>
        <v>1</v>
      </c>
      <c r="AY506" s="51">
        <f>'Details and Calculations'!CG505</f>
        <v>1</v>
      </c>
      <c r="AZ506" s="51">
        <f>'Details and Calculations'!CI505</f>
        <v>1</v>
      </c>
      <c r="BA506" s="51">
        <f t="shared" si="211"/>
        <v>1</v>
      </c>
      <c r="BB506" s="52">
        <f>'Details and Calculations'!Y505</f>
        <v>2</v>
      </c>
      <c r="BC506" s="52">
        <f>'Details and Calculations'!AC505</f>
        <v>1</v>
      </c>
      <c r="BD506" s="52">
        <f>'Details and Calculations'!AK505</f>
        <v>2</v>
      </c>
      <c r="BE506" s="52">
        <f>'Details and Calculations'!AN505</f>
        <v>5000</v>
      </c>
      <c r="BF506" s="52">
        <f>'Details and Calculations'!AP505</f>
        <v>15</v>
      </c>
      <c r="BG506" s="52" t="str">
        <f>'Details and Calculations'!AT505</f>
        <v xml:space="preserve"> </v>
      </c>
      <c r="BH506" s="52">
        <f>'Details and Calculations'!AY505</f>
        <v>1</v>
      </c>
      <c r="BI506" s="52">
        <f>'Details and Calculations'!BB505</f>
        <v>5000</v>
      </c>
      <c r="BJ506" s="52">
        <f>'Details and Calculations'!BD505</f>
        <v>1</v>
      </c>
      <c r="BK506" s="52">
        <f>'Details and Calculations'!CA505</f>
        <v>21</v>
      </c>
      <c r="BL506" s="43">
        <f>'Details and Calculations'!AA505</f>
        <v>1</v>
      </c>
      <c r="BM506" s="43" t="str">
        <f>'Details and Calculations'!AB505</f>
        <v>"Springbox" --Intake Structure At A Spring</v>
      </c>
      <c r="BN506" s="43">
        <f>'Details and Calculations'!AD505</f>
        <v>2016</v>
      </c>
      <c r="BO506" s="43">
        <f>'Details and Calculations'!AJ505</f>
        <v>1</v>
      </c>
      <c r="BP506" s="43">
        <f>'Details and Calculations'!AL505</f>
        <v>2016</v>
      </c>
      <c r="BQ506" s="43">
        <f>'Details and Calculations'!AO505</f>
        <v>1</v>
      </c>
      <c r="BR506" s="43">
        <f>'Details and Calculations'!AQ505</f>
        <v>2016</v>
      </c>
      <c r="BS506" s="43">
        <f>'Details and Calculations'!AS505</f>
        <v>0</v>
      </c>
      <c r="BT506" s="43" t="str">
        <f>'Details and Calculations'!AV505</f>
        <v xml:space="preserve"> </v>
      </c>
      <c r="BU506" s="43">
        <f>'Details and Calculations'!AX505</f>
        <v>1</v>
      </c>
      <c r="BV506" s="43">
        <f>'Details and Calculations'!AZ505</f>
        <v>2016</v>
      </c>
      <c r="BW506" s="43">
        <f>'Details and Calculations'!BC505</f>
        <v>1</v>
      </c>
      <c r="BX506" s="43">
        <f>'Details and Calculations'!BE505</f>
        <v>2016</v>
      </c>
      <c r="BY506" s="43">
        <f>'Details and Calculations'!BG505</f>
        <v>1</v>
      </c>
      <c r="BZ506" s="43">
        <f>'Details and Calculations'!BH505</f>
        <v>2016</v>
      </c>
      <c r="CA506" s="43">
        <f>'Details and Calculations'!BJ505</f>
        <v>0</v>
      </c>
      <c r="CB506" s="43" t="str">
        <f>'Details and Calculations'!BK505</f>
        <v/>
      </c>
      <c r="CC506" s="43" t="str">
        <f>'Details and Calculations'!BL505</f>
        <v xml:space="preserve"> </v>
      </c>
      <c r="CD506" s="43" t="str">
        <f>'Details and Calculations'!BN505</f>
        <v xml:space="preserve"> </v>
      </c>
      <c r="CE506" s="43" t="str">
        <f>'Details and Calculations'!BO505</f>
        <v xml:space="preserve"> </v>
      </c>
      <c r="CF506" s="43">
        <f>'Details and Calculations'!BZ505</f>
        <v>1</v>
      </c>
      <c r="CG506" s="43">
        <f>'Details and Calculations'!CB505</f>
        <v>2016</v>
      </c>
      <c r="CH506" s="31"/>
      <c r="CI506" s="53"/>
    </row>
    <row r="507" spans="1:87" x14ac:dyDescent="0.3">
      <c r="A507" s="43">
        <f>'Details and Calculations'!A506</f>
        <v>2017</v>
      </c>
      <c r="B507" s="43" t="str">
        <f>'Details and Calculations'!C506</f>
        <v>Rwanda</v>
      </c>
      <c r="C507" s="43" t="str">
        <f>'Details and Calculations'!D506</f>
        <v>Rulindo</v>
      </c>
      <c r="D507" s="43" t="str">
        <f>'Details and Calculations'!E506</f>
        <v>Bushoki</v>
      </c>
      <c r="E507" s="43" t="str">
        <f>'Details and Calculations'!F506</f>
        <v>N.Ngarama</v>
      </c>
      <c r="F507" s="43" t="str">
        <f>'Details and Calculations'!G506</f>
        <v>Bubiro</v>
      </c>
      <c r="G507" s="43" t="str">
        <f>'Details and Calculations'!H506</f>
        <v/>
      </c>
      <c r="H507" s="43" t="str">
        <f>'Details and Calculations'!I506</f>
        <v/>
      </c>
      <c r="I507" s="43" t="str">
        <f>'Details and Calculations'!J506</f>
        <v>Bubiro water point/Rutomvu gravity system</v>
      </c>
      <c r="J507" s="43">
        <f>'Details and Calculations'!K506</f>
        <v>158</v>
      </c>
      <c r="K507" s="43">
        <f>'Details and Calculations'!O506</f>
        <v>158</v>
      </c>
      <c r="L507" s="43" t="str">
        <f>'Details and Calculations'!P507</f>
        <v xml:space="preserve"> </v>
      </c>
      <c r="M507" s="43" t="str">
        <f>'Details and Calculations'!U506</f>
        <v>Piped Network -- Gravity Only</v>
      </c>
      <c r="N507" s="43">
        <f>'Details and Calculations'!V506</f>
        <v>2013</v>
      </c>
      <c r="O507" s="43" t="str">
        <f>'Details and Calculations'!W506</f>
        <v>Government Of Rwanda</v>
      </c>
      <c r="P507" s="43" t="str">
        <f>'Details and Calculations'!X506</f>
        <v>Spring</v>
      </c>
      <c r="Q507" s="44" t="str">
        <f t="shared" si="194"/>
        <v>Low Risk</v>
      </c>
      <c r="R507" s="44" t="str">
        <f t="shared" si="195"/>
        <v>High Risk</v>
      </c>
      <c r="S507" s="45" t="str">
        <f t="shared" si="196"/>
        <v>Basic Level of Service</v>
      </c>
      <c r="T507" s="62" t="str">
        <f t="shared" si="193"/>
        <v>High Priority</v>
      </c>
      <c r="U507" s="46">
        <f t="shared" si="197"/>
        <v>5</v>
      </c>
      <c r="V507" s="28" t="str">
        <f t="shared" si="198"/>
        <v>Major Repairs or Replace System</v>
      </c>
      <c r="W507" s="47" t="str">
        <f t="shared" si="199"/>
        <v/>
      </c>
      <c r="X507" s="27" t="str">
        <f t="shared" si="200"/>
        <v>Further Technical Diagnostic Needed</v>
      </c>
      <c r="Y507" s="48" t="str">
        <f t="shared" si="201"/>
        <v xml:space="preserve"> </v>
      </c>
      <c r="Z507" s="48" t="str">
        <f t="shared" si="202"/>
        <v xml:space="preserve"> </v>
      </c>
      <c r="AA507" s="48" t="str">
        <f t="shared" si="203"/>
        <v xml:space="preserve"> </v>
      </c>
      <c r="AB507" s="48" t="str">
        <f t="shared" si="204"/>
        <v xml:space="preserve"> </v>
      </c>
      <c r="AC507" s="48" t="str">
        <f t="shared" si="205"/>
        <v xml:space="preserve"> </v>
      </c>
      <c r="AD507" s="48" t="str">
        <f t="shared" si="206"/>
        <v xml:space="preserve"> </v>
      </c>
      <c r="AE507" s="48" t="str">
        <f t="shared" si="207"/>
        <v xml:space="preserve"> </v>
      </c>
      <c r="AF507" s="48" t="str">
        <f t="shared" si="208"/>
        <v xml:space="preserve"> </v>
      </c>
      <c r="AG507" s="49" t="str">
        <f t="shared" si="209"/>
        <v/>
      </c>
      <c r="AH507" s="48">
        <f t="shared" si="210"/>
        <v>16</v>
      </c>
      <c r="AI507" s="50" t="str">
        <f>'Details and Calculations'!AE506</f>
        <v xml:space="preserve"> </v>
      </c>
      <c r="AJ507" s="50" t="str">
        <f>'Details and Calculations'!AM506</f>
        <v xml:space="preserve"> </v>
      </c>
      <c r="AK507" s="50" t="str">
        <f>'Details and Calculations'!AR506</f>
        <v xml:space="preserve"> </v>
      </c>
      <c r="AL507" s="50" t="str">
        <f>'Details and Calculations'!AW506</f>
        <v xml:space="preserve"> </v>
      </c>
      <c r="AM507" s="50" t="str">
        <f>'Details and Calculations'!BA506</f>
        <v xml:space="preserve"> </v>
      </c>
      <c r="AN507" s="50" t="str">
        <f>'Details and Calculations'!BF506</f>
        <v xml:space="preserve"> </v>
      </c>
      <c r="AO507" s="50" t="str">
        <f>'Details and Calculations'!BI506</f>
        <v xml:space="preserve"> </v>
      </c>
      <c r="AP507" s="50" t="str">
        <f>'Details and Calculations'!BM506</f>
        <v xml:space="preserve"> </v>
      </c>
      <c r="AQ507" s="50" t="str">
        <f>'Details and Calculations'!BP506</f>
        <v xml:space="preserve"> </v>
      </c>
      <c r="AR507" s="50">
        <f>'Details and Calculations'!CC506</f>
        <v>3</v>
      </c>
      <c r="AS507" s="50">
        <f>'Details and Calculations'!CJ506</f>
        <v>3</v>
      </c>
      <c r="AT507" s="51">
        <f>'Details and Calculations'!T506</f>
        <v>1</v>
      </c>
      <c r="AU507" s="51">
        <f>'Details and Calculations'!Z506</f>
        <v>1</v>
      </c>
      <c r="AV507" s="51">
        <f>'Details and Calculations'!S506</f>
        <v>0</v>
      </c>
      <c r="AW507" s="51">
        <f>'Details and Calculations'!AI506</f>
        <v>1</v>
      </c>
      <c r="AX507" s="51">
        <f>'Details and Calculations'!BY506</f>
        <v>1</v>
      </c>
      <c r="AY507" s="51">
        <f>'Details and Calculations'!CG506</f>
        <v>1</v>
      </c>
      <c r="AZ507" s="51">
        <f>'Details and Calculations'!CI506</f>
        <v>0</v>
      </c>
      <c r="BA507" s="51">
        <f t="shared" si="211"/>
        <v>0</v>
      </c>
      <c r="BB507" s="52">
        <f>'Details and Calculations'!Y506</f>
        <v>1</v>
      </c>
      <c r="BC507" s="52" t="str">
        <f>'Details and Calculations'!AC506</f>
        <v xml:space="preserve"> </v>
      </c>
      <c r="BD507" s="52" t="str">
        <f>'Details and Calculations'!AK506</f>
        <v xml:space="preserve"> </v>
      </c>
      <c r="BE507" s="52" t="str">
        <f>'Details and Calculations'!AN506</f>
        <v xml:space="preserve"> </v>
      </c>
      <c r="BF507" s="52" t="str">
        <f>'Details and Calculations'!AP506</f>
        <v xml:space="preserve"> </v>
      </c>
      <c r="BG507" s="52" t="str">
        <f>'Details and Calculations'!AT506</f>
        <v xml:space="preserve"> </v>
      </c>
      <c r="BH507" s="52" t="str">
        <f>'Details and Calculations'!AY506</f>
        <v xml:space="preserve"> </v>
      </c>
      <c r="BI507" s="52" t="str">
        <f>'Details and Calculations'!BB506</f>
        <v xml:space="preserve"> </v>
      </c>
      <c r="BJ507" s="52" t="str">
        <f>'Details and Calculations'!BD506</f>
        <v xml:space="preserve"> </v>
      </c>
      <c r="BK507" s="52">
        <f>'Details and Calculations'!CA506</f>
        <v>1</v>
      </c>
      <c r="BL507" s="43">
        <f>'Details and Calculations'!AA506</f>
        <v>0</v>
      </c>
      <c r="BM507" s="43" t="str">
        <f>'Details and Calculations'!AB506</f>
        <v/>
      </c>
      <c r="BN507" s="43" t="str">
        <f>'Details and Calculations'!AD506</f>
        <v xml:space="preserve"> </v>
      </c>
      <c r="BO507" s="43">
        <f>'Details and Calculations'!AJ506</f>
        <v>0</v>
      </c>
      <c r="BP507" s="43" t="str">
        <f>'Details and Calculations'!AL506</f>
        <v xml:space="preserve"> </v>
      </c>
      <c r="BQ507" s="43">
        <f>'Details and Calculations'!AO506</f>
        <v>0</v>
      </c>
      <c r="BR507" s="43" t="str">
        <f>'Details and Calculations'!AQ506</f>
        <v xml:space="preserve"> </v>
      </c>
      <c r="BS507" s="43">
        <f>'Details and Calculations'!AS506</f>
        <v>0</v>
      </c>
      <c r="BT507" s="43" t="str">
        <f>'Details and Calculations'!AV506</f>
        <v xml:space="preserve"> </v>
      </c>
      <c r="BU507" s="43">
        <f>'Details and Calculations'!AX506</f>
        <v>0</v>
      </c>
      <c r="BV507" s="43" t="str">
        <f>'Details and Calculations'!AZ506</f>
        <v xml:space="preserve"> </v>
      </c>
      <c r="BW507" s="43">
        <f>'Details and Calculations'!BC506</f>
        <v>0</v>
      </c>
      <c r="BX507" s="43" t="str">
        <f>'Details and Calculations'!BE506</f>
        <v xml:space="preserve"> </v>
      </c>
      <c r="BY507" s="43" t="str">
        <f>'Details and Calculations'!BG506</f>
        <v xml:space="preserve"> </v>
      </c>
      <c r="BZ507" s="43" t="str">
        <f>'Details and Calculations'!BH506</f>
        <v xml:space="preserve"> </v>
      </c>
      <c r="CA507" s="43">
        <f>'Details and Calculations'!BJ506</f>
        <v>0</v>
      </c>
      <c r="CB507" s="43" t="str">
        <f>'Details and Calculations'!BK506</f>
        <v/>
      </c>
      <c r="CC507" s="43" t="str">
        <f>'Details and Calculations'!BL506</f>
        <v xml:space="preserve"> </v>
      </c>
      <c r="CD507" s="43" t="str">
        <f>'Details and Calculations'!BN506</f>
        <v xml:space="preserve"> </v>
      </c>
      <c r="CE507" s="43" t="str">
        <f>'Details and Calculations'!BO506</f>
        <v xml:space="preserve"> </v>
      </c>
      <c r="CF507" s="43">
        <f>'Details and Calculations'!BZ506</f>
        <v>1</v>
      </c>
      <c r="CG507" s="43">
        <f>'Details and Calculations'!CB506</f>
        <v>2013</v>
      </c>
      <c r="CH507" s="31"/>
      <c r="CI507" s="53"/>
    </row>
    <row r="508" spans="1:87" x14ac:dyDescent="0.3">
      <c r="A508" s="43">
        <f>'Details and Calculations'!A507</f>
        <v>2017</v>
      </c>
      <c r="B508" s="43" t="str">
        <f>'Details and Calculations'!C507</f>
        <v>Rwanda</v>
      </c>
      <c r="C508" s="43" t="str">
        <f>'Details and Calculations'!D507</f>
        <v>Rulindo</v>
      </c>
      <c r="D508" s="43" t="str">
        <f>'Details and Calculations'!E507</f>
        <v>Burega</v>
      </c>
      <c r="E508" s="43" t="str">
        <f>'Details and Calculations'!F507</f>
        <v>Butangampundu</v>
      </c>
      <c r="F508" s="43" t="str">
        <f>'Details and Calculations'!G507</f>
        <v>Gashinge</v>
      </c>
      <c r="G508" s="43" t="str">
        <f>'Details and Calculations'!H507</f>
        <v/>
      </c>
      <c r="H508" s="43" t="str">
        <f>'Details and Calculations'!I507</f>
        <v/>
      </c>
      <c r="I508" s="43" t="str">
        <f>'Details and Calculations'!J507</f>
        <v>Rwamugaza</v>
      </c>
      <c r="J508" s="43">
        <f>'Details and Calculations'!K507</f>
        <v>435</v>
      </c>
      <c r="K508" s="43">
        <f>'Details and Calculations'!O507</f>
        <v>435</v>
      </c>
      <c r="L508" s="43">
        <f>'Details and Calculations'!P508</f>
        <v>10</v>
      </c>
      <c r="M508" s="43" t="str">
        <f>'Details and Calculations'!U507</f>
        <v>Piped Network -- Gravity Only</v>
      </c>
      <c r="N508" s="43">
        <f>'Details and Calculations'!V507</f>
        <v>2003</v>
      </c>
      <c r="O508" s="43" t="str">
        <f>'Details and Calculations'!W507</f>
        <v>Government</v>
      </c>
      <c r="P508" s="43" t="str">
        <f>'Details and Calculations'!X507</f>
        <v>Spring</v>
      </c>
      <c r="Q508" s="44" t="str">
        <f t="shared" si="194"/>
        <v>Low Risk</v>
      </c>
      <c r="R508" s="44" t="str">
        <f t="shared" si="195"/>
        <v>Medium Risk</v>
      </c>
      <c r="S508" s="45" t="str">
        <f t="shared" si="196"/>
        <v>Basic Level of Service</v>
      </c>
      <c r="T508" s="62" t="str">
        <f t="shared" si="193"/>
        <v>Medium Priority</v>
      </c>
      <c r="U508" s="46">
        <f t="shared" si="197"/>
        <v>5</v>
      </c>
      <c r="V508" s="28" t="str">
        <f t="shared" si="198"/>
        <v>Repair or Replace Components</v>
      </c>
      <c r="W508" s="47" t="str">
        <f t="shared" si="199"/>
        <v>Conduction Line, Kiosk/Tap Stand</v>
      </c>
      <c r="X508" s="27" t="str">
        <f t="shared" si="200"/>
        <v>Create Plan To Repair or Replace Components</v>
      </c>
      <c r="Y508" s="48">
        <f t="shared" si="201"/>
        <v>16</v>
      </c>
      <c r="Z508" s="48">
        <f t="shared" si="202"/>
        <v>6</v>
      </c>
      <c r="AA508" s="48">
        <f t="shared" si="203"/>
        <v>16</v>
      </c>
      <c r="AB508" s="48">
        <f t="shared" si="204"/>
        <v>6</v>
      </c>
      <c r="AC508" s="48" t="str">
        <f t="shared" si="205"/>
        <v xml:space="preserve"> </v>
      </c>
      <c r="AD508" s="48" t="str">
        <f t="shared" si="206"/>
        <v xml:space="preserve"> </v>
      </c>
      <c r="AE508" s="48" t="str">
        <f t="shared" si="207"/>
        <v xml:space="preserve"> </v>
      </c>
      <c r="AF508" s="48" t="str">
        <f t="shared" si="208"/>
        <v xml:space="preserve"> </v>
      </c>
      <c r="AG508" s="49" t="str">
        <f t="shared" si="209"/>
        <v/>
      </c>
      <c r="AH508" s="48">
        <f t="shared" si="210"/>
        <v>17</v>
      </c>
      <c r="AI508" s="50">
        <f>'Details and Calculations'!AE507</f>
        <v>1</v>
      </c>
      <c r="AJ508" s="50">
        <f>'Details and Calculations'!AM507</f>
        <v>2</v>
      </c>
      <c r="AK508" s="50">
        <f>'Details and Calculations'!AR507</f>
        <v>1</v>
      </c>
      <c r="AL508" s="50">
        <f>'Details and Calculations'!AW507</f>
        <v>1</v>
      </c>
      <c r="AM508" s="50" t="str">
        <f>'Details and Calculations'!BA507</f>
        <v xml:space="preserve"> </v>
      </c>
      <c r="AN508" s="50" t="str">
        <f>'Details and Calculations'!BF507</f>
        <v xml:space="preserve"> </v>
      </c>
      <c r="AO508" s="50" t="str">
        <f>'Details and Calculations'!BI507</f>
        <v xml:space="preserve"> </v>
      </c>
      <c r="AP508" s="50" t="str">
        <f>'Details and Calculations'!BM507</f>
        <v xml:space="preserve"> </v>
      </c>
      <c r="AQ508" s="50" t="str">
        <f>'Details and Calculations'!BP507</f>
        <v xml:space="preserve"> </v>
      </c>
      <c r="AR508" s="50">
        <f>'Details and Calculations'!CC507</f>
        <v>2</v>
      </c>
      <c r="AS508" s="50">
        <f>'Details and Calculations'!CJ507</f>
        <v>2</v>
      </c>
      <c r="AT508" s="51">
        <f>'Details and Calculations'!T507</f>
        <v>1</v>
      </c>
      <c r="AU508" s="51">
        <f>'Details and Calculations'!Z507</f>
        <v>1</v>
      </c>
      <c r="AV508" s="51">
        <f>'Details and Calculations'!S507</f>
        <v>0</v>
      </c>
      <c r="AW508" s="51">
        <f>'Details and Calculations'!AI507</f>
        <v>1</v>
      </c>
      <c r="AX508" s="51">
        <f>'Details and Calculations'!BY507</f>
        <v>1</v>
      </c>
      <c r="AY508" s="51">
        <f>'Details and Calculations'!CG507</f>
        <v>1</v>
      </c>
      <c r="AZ508" s="51">
        <f>'Details and Calculations'!CI507</f>
        <v>0</v>
      </c>
      <c r="BA508" s="51">
        <f t="shared" si="211"/>
        <v>0</v>
      </c>
      <c r="BB508" s="52">
        <f>'Details and Calculations'!Y507</f>
        <v>2</v>
      </c>
      <c r="BC508" s="52">
        <f>'Details and Calculations'!AC507</f>
        <v>2</v>
      </c>
      <c r="BD508" s="52">
        <f>'Details and Calculations'!AK507</f>
        <v>1</v>
      </c>
      <c r="BE508" s="52">
        <f>'Details and Calculations'!AN507</f>
        <v>8000</v>
      </c>
      <c r="BF508" s="52">
        <f>'Details and Calculations'!AP507</f>
        <v>10</v>
      </c>
      <c r="BG508" s="52">
        <f>'Details and Calculations'!AT507</f>
        <v>8</v>
      </c>
      <c r="BH508" s="52" t="str">
        <f>'Details and Calculations'!AY507</f>
        <v xml:space="preserve"> </v>
      </c>
      <c r="BI508" s="52" t="str">
        <f>'Details and Calculations'!BB507</f>
        <v xml:space="preserve"> </v>
      </c>
      <c r="BJ508" s="52" t="str">
        <f>'Details and Calculations'!BD507</f>
        <v xml:space="preserve"> </v>
      </c>
      <c r="BK508" s="52">
        <f>'Details and Calculations'!CA507</f>
        <v>1</v>
      </c>
      <c r="BL508" s="43">
        <f>'Details and Calculations'!AA507</f>
        <v>1</v>
      </c>
      <c r="BM508" s="43" t="str">
        <f>'Details and Calculations'!AB507</f>
        <v/>
      </c>
      <c r="BN508" s="43">
        <f>'Details and Calculations'!AD507</f>
        <v>2003</v>
      </c>
      <c r="BO508" s="43">
        <f>'Details and Calculations'!AJ507</f>
        <v>1</v>
      </c>
      <c r="BP508" s="43">
        <f>'Details and Calculations'!AL507</f>
        <v>2003</v>
      </c>
      <c r="BQ508" s="43">
        <f>'Details and Calculations'!AO507</f>
        <v>1</v>
      </c>
      <c r="BR508" s="43">
        <f>'Details and Calculations'!AQ507</f>
        <v>2003</v>
      </c>
      <c r="BS508" s="43">
        <f>'Details and Calculations'!AS507</f>
        <v>1</v>
      </c>
      <c r="BT508" s="43">
        <f>'Details and Calculations'!AV507</f>
        <v>2003</v>
      </c>
      <c r="BU508" s="43">
        <f>'Details and Calculations'!AX507</f>
        <v>0</v>
      </c>
      <c r="BV508" s="43" t="str">
        <f>'Details and Calculations'!AZ507</f>
        <v xml:space="preserve"> </v>
      </c>
      <c r="BW508" s="43">
        <f>'Details and Calculations'!BC507</f>
        <v>0</v>
      </c>
      <c r="BX508" s="43" t="str">
        <f>'Details and Calculations'!BE507</f>
        <v xml:space="preserve"> </v>
      </c>
      <c r="BY508" s="43" t="str">
        <f>'Details and Calculations'!BG507</f>
        <v xml:space="preserve"> </v>
      </c>
      <c r="BZ508" s="43" t="str">
        <f>'Details and Calculations'!BH507</f>
        <v xml:space="preserve"> </v>
      </c>
      <c r="CA508" s="43">
        <f>'Details and Calculations'!BJ507</f>
        <v>0</v>
      </c>
      <c r="CB508" s="43" t="str">
        <f>'Details and Calculations'!BK507</f>
        <v/>
      </c>
      <c r="CC508" s="43" t="str">
        <f>'Details and Calculations'!BL507</f>
        <v xml:space="preserve"> </v>
      </c>
      <c r="CD508" s="43" t="str">
        <f>'Details and Calculations'!BN507</f>
        <v xml:space="preserve"> </v>
      </c>
      <c r="CE508" s="43" t="str">
        <f>'Details and Calculations'!BO507</f>
        <v xml:space="preserve"> </v>
      </c>
      <c r="CF508" s="43">
        <f>'Details and Calculations'!BZ507</f>
        <v>1</v>
      </c>
      <c r="CG508" s="43">
        <f>'Details and Calculations'!CB507</f>
        <v>2014</v>
      </c>
      <c r="CH508" s="31"/>
      <c r="CI508" s="53"/>
    </row>
    <row r="509" spans="1:87" x14ac:dyDescent="0.3">
      <c r="A509" s="43">
        <f>'Details and Calculations'!A508</f>
        <v>2017</v>
      </c>
      <c r="B509" s="43" t="str">
        <f>'Details and Calculations'!C508</f>
        <v>Rwanda</v>
      </c>
      <c r="C509" s="43" t="str">
        <f>'Details and Calculations'!D508</f>
        <v>Rulindo</v>
      </c>
      <c r="D509" s="43" t="str">
        <f>'Details and Calculations'!E508</f>
        <v>Cyungo</v>
      </c>
      <c r="E509" s="43" t="str">
        <f>'Details and Calculations'!F508</f>
        <v>Rwili</v>
      </c>
      <c r="F509" s="43" t="str">
        <f>'Details and Calculations'!G508</f>
        <v>Kabanda</v>
      </c>
      <c r="G509" s="43" t="str">
        <f>'Details and Calculations'!H508</f>
        <v/>
      </c>
      <c r="H509" s="43" t="str">
        <f>'Details and Calculations'!I508</f>
        <v/>
      </c>
      <c r="I509" s="43" t="str">
        <f>'Details and Calculations'!J508</f>
        <v>Nyamagana</v>
      </c>
      <c r="J509" s="43">
        <f>'Details and Calculations'!K508</f>
        <v>69</v>
      </c>
      <c r="K509" s="43">
        <f>'Details and Calculations'!O508</f>
        <v>59</v>
      </c>
      <c r="L509" s="43">
        <f>'Details and Calculations'!P509</f>
        <v>111</v>
      </c>
      <c r="M509" s="43" t="str">
        <f>'Details and Calculations'!U508</f>
        <v>Piped Network -- Gravity Only</v>
      </c>
      <c r="N509" s="43">
        <f>'Details and Calculations'!V508</f>
        <v>2011</v>
      </c>
      <c r="O509" s="43" t="str">
        <f>'Details and Calculations'!W508</f>
        <v>Government And African Development Bank</v>
      </c>
      <c r="P509" s="43" t="str">
        <f>'Details and Calculations'!X508</f>
        <v>Spring</v>
      </c>
      <c r="Q509" s="44" t="str">
        <f t="shared" si="194"/>
        <v>Low Risk</v>
      </c>
      <c r="R509" s="44" t="str">
        <f t="shared" si="195"/>
        <v>Low Risk</v>
      </c>
      <c r="S509" s="45" t="str">
        <f t="shared" si="196"/>
        <v>Basic Level of Service</v>
      </c>
      <c r="T509" s="62" t="str">
        <f t="shared" si="193"/>
        <v>Medium Priority</v>
      </c>
      <c r="U509" s="46">
        <f t="shared" si="197"/>
        <v>4</v>
      </c>
      <c r="V509" s="28" t="str">
        <f t="shared" si="198"/>
        <v>Repair or Replace Components</v>
      </c>
      <c r="W509" s="47" t="str">
        <f t="shared" si="199"/>
        <v>Kiosk/Tap Stand</v>
      </c>
      <c r="X509" s="27" t="str">
        <f t="shared" si="200"/>
        <v>Create Plan To Repair or Replace Components</v>
      </c>
      <c r="Y509" s="48">
        <f t="shared" si="201"/>
        <v>28</v>
      </c>
      <c r="Z509" s="48">
        <f t="shared" si="202"/>
        <v>18</v>
      </c>
      <c r="AA509" s="48">
        <f t="shared" si="203"/>
        <v>24</v>
      </c>
      <c r="AB509" s="48">
        <f t="shared" si="204"/>
        <v>14</v>
      </c>
      <c r="AC509" s="48">
        <f t="shared" si="205"/>
        <v>24</v>
      </c>
      <c r="AD509" s="48" t="str">
        <f t="shared" si="206"/>
        <v xml:space="preserve"> </v>
      </c>
      <c r="AE509" s="48" t="str">
        <f t="shared" si="207"/>
        <v xml:space="preserve"> </v>
      </c>
      <c r="AF509" s="48" t="str">
        <f t="shared" si="208"/>
        <v xml:space="preserve"> </v>
      </c>
      <c r="AG509" s="49" t="str">
        <f t="shared" si="209"/>
        <v/>
      </c>
      <c r="AH509" s="48">
        <f t="shared" si="210"/>
        <v>14</v>
      </c>
      <c r="AI509" s="50">
        <f>'Details and Calculations'!AE508</f>
        <v>1</v>
      </c>
      <c r="AJ509" s="50">
        <f>'Details and Calculations'!AM508</f>
        <v>1</v>
      </c>
      <c r="AK509" s="50">
        <f>'Details and Calculations'!AR508</f>
        <v>1</v>
      </c>
      <c r="AL509" s="50">
        <f>'Details and Calculations'!AW508</f>
        <v>1</v>
      </c>
      <c r="AM509" s="50">
        <f>'Details and Calculations'!BA508</f>
        <v>1</v>
      </c>
      <c r="AN509" s="50" t="str">
        <f>'Details and Calculations'!BF508</f>
        <v xml:space="preserve"> </v>
      </c>
      <c r="AO509" s="50" t="str">
        <f>'Details and Calculations'!BI508</f>
        <v xml:space="preserve"> </v>
      </c>
      <c r="AP509" s="50" t="str">
        <f>'Details and Calculations'!BM508</f>
        <v xml:space="preserve"> </v>
      </c>
      <c r="AQ509" s="50" t="str">
        <f>'Details and Calculations'!BP508</f>
        <v xml:space="preserve"> </v>
      </c>
      <c r="AR509" s="50">
        <f>'Details and Calculations'!CC508</f>
        <v>2</v>
      </c>
      <c r="AS509" s="50">
        <f>'Details and Calculations'!CJ508</f>
        <v>2</v>
      </c>
      <c r="AT509" s="51">
        <f>'Details and Calculations'!T508</f>
        <v>1</v>
      </c>
      <c r="AU509" s="51">
        <f>'Details and Calculations'!Z508</f>
        <v>1</v>
      </c>
      <c r="AV509" s="51">
        <f>'Details and Calculations'!S508</f>
        <v>0</v>
      </c>
      <c r="AW509" s="51">
        <f>'Details and Calculations'!AI508</f>
        <v>1</v>
      </c>
      <c r="AX509" s="51">
        <f>'Details and Calculations'!BY508</f>
        <v>1</v>
      </c>
      <c r="AY509" s="51">
        <f>'Details and Calculations'!CG508</f>
        <v>0</v>
      </c>
      <c r="AZ509" s="51">
        <f>'Details and Calculations'!CI508</f>
        <v>0</v>
      </c>
      <c r="BA509" s="51">
        <f t="shared" si="211"/>
        <v>0</v>
      </c>
      <c r="BB509" s="52">
        <f>'Details and Calculations'!Y508</f>
        <v>2</v>
      </c>
      <c r="BC509" s="52">
        <f>'Details and Calculations'!AC508</f>
        <v>1</v>
      </c>
      <c r="BD509" s="52">
        <f>'Details and Calculations'!AK508</f>
        <v>2</v>
      </c>
      <c r="BE509" s="52">
        <f>'Details and Calculations'!AN508</f>
        <v>2100</v>
      </c>
      <c r="BF509" s="52">
        <f>'Details and Calculations'!AP508</f>
        <v>11</v>
      </c>
      <c r="BG509" s="52">
        <f>'Details and Calculations'!AT508</f>
        <v>15</v>
      </c>
      <c r="BH509" s="52">
        <f>'Details and Calculations'!AY508</f>
        <v>3</v>
      </c>
      <c r="BI509" s="52">
        <f>'Details and Calculations'!BB508</f>
        <v>37000</v>
      </c>
      <c r="BJ509" s="52" t="str">
        <f>'Details and Calculations'!BD508</f>
        <v xml:space="preserve"> </v>
      </c>
      <c r="BK509" s="52">
        <f>'Details and Calculations'!CA508</f>
        <v>29</v>
      </c>
      <c r="BL509" s="43">
        <f>'Details and Calculations'!AA508</f>
        <v>1</v>
      </c>
      <c r="BM509" s="43" t="str">
        <f>'Details and Calculations'!AB508</f>
        <v>"Springbox" --Intake Structure At A Spring</v>
      </c>
      <c r="BN509" s="43">
        <f>'Details and Calculations'!AD508</f>
        <v>2015</v>
      </c>
      <c r="BO509" s="43">
        <f>'Details and Calculations'!AJ508</f>
        <v>1</v>
      </c>
      <c r="BP509" s="43">
        <f>'Details and Calculations'!AL508</f>
        <v>2015</v>
      </c>
      <c r="BQ509" s="43">
        <f>'Details and Calculations'!AO508</f>
        <v>1</v>
      </c>
      <c r="BR509" s="43">
        <f>'Details and Calculations'!AQ508</f>
        <v>2011</v>
      </c>
      <c r="BS509" s="43">
        <f>'Details and Calculations'!AS508</f>
        <v>1</v>
      </c>
      <c r="BT509" s="43">
        <f>'Details and Calculations'!AV508</f>
        <v>2011</v>
      </c>
      <c r="BU509" s="43">
        <f>'Details and Calculations'!AX508</f>
        <v>1</v>
      </c>
      <c r="BV509" s="43">
        <f>'Details and Calculations'!AZ508</f>
        <v>2011</v>
      </c>
      <c r="BW509" s="43">
        <f>'Details and Calculations'!BC508</f>
        <v>0</v>
      </c>
      <c r="BX509" s="43" t="str">
        <f>'Details and Calculations'!BE508</f>
        <v xml:space="preserve"> </v>
      </c>
      <c r="BY509" s="43" t="str">
        <f>'Details and Calculations'!BG508</f>
        <v xml:space="preserve"> </v>
      </c>
      <c r="BZ509" s="43" t="str">
        <f>'Details and Calculations'!BH508</f>
        <v xml:space="preserve"> </v>
      </c>
      <c r="CA509" s="43">
        <f>'Details and Calculations'!BJ508</f>
        <v>0</v>
      </c>
      <c r="CB509" s="43" t="str">
        <f>'Details and Calculations'!BK508</f>
        <v/>
      </c>
      <c r="CC509" s="43" t="str">
        <f>'Details and Calculations'!BL508</f>
        <v xml:space="preserve"> </v>
      </c>
      <c r="CD509" s="43" t="str">
        <f>'Details and Calculations'!BN508</f>
        <v xml:space="preserve"> </v>
      </c>
      <c r="CE509" s="43" t="str">
        <f>'Details and Calculations'!BO508</f>
        <v xml:space="preserve"> </v>
      </c>
      <c r="CF509" s="43">
        <f>'Details and Calculations'!BZ508</f>
        <v>1</v>
      </c>
      <c r="CG509" s="43">
        <f>'Details and Calculations'!CB508</f>
        <v>2011</v>
      </c>
      <c r="CH509" s="31"/>
      <c r="CI509" s="53"/>
    </row>
    <row r="510" spans="1:87" x14ac:dyDescent="0.3">
      <c r="A510" s="43">
        <f>'Details and Calculations'!A509</f>
        <v>2017</v>
      </c>
      <c r="B510" s="43" t="str">
        <f>'Details and Calculations'!C509</f>
        <v>Rwanda</v>
      </c>
      <c r="C510" s="43" t="str">
        <f>'Details and Calculations'!D509</f>
        <v>Rulindo</v>
      </c>
      <c r="D510" s="43" t="str">
        <f>'Details and Calculations'!E509</f>
        <v>Kinihira</v>
      </c>
      <c r="E510" s="43" t="str">
        <f>'Details and Calculations'!F509</f>
        <v>Rebero</v>
      </c>
      <c r="F510" s="43" t="str">
        <f>'Details and Calculations'!G509</f>
        <v>Kabuga</v>
      </c>
      <c r="G510" s="43" t="str">
        <f>'Details and Calculations'!H509</f>
        <v/>
      </c>
      <c r="H510" s="43" t="str">
        <f>'Details and Calculations'!I509</f>
        <v/>
      </c>
      <c r="I510" s="43" t="str">
        <f>'Details and Calculations'!J509</f>
        <v>Miyove-Kinihira</v>
      </c>
      <c r="J510" s="43">
        <f>'Details and Calculations'!K509</f>
        <v>191</v>
      </c>
      <c r="K510" s="43">
        <f>'Details and Calculations'!O509</f>
        <v>80</v>
      </c>
      <c r="L510" s="43">
        <f>'Details and Calculations'!P510</f>
        <v>52</v>
      </c>
      <c r="M510" s="43" t="str">
        <f>'Details and Calculations'!U509</f>
        <v>Piped Network -- Gravity Only</v>
      </c>
      <c r="N510" s="43">
        <f>'Details and Calculations'!V509</f>
        <v>2001</v>
      </c>
      <c r="O510" s="43" t="str">
        <f>'Details and Calculations'!W509</f>
        <v>Gkww</v>
      </c>
      <c r="P510" s="43" t="str">
        <f>'Details and Calculations'!X509</f>
        <v>Spring</v>
      </c>
      <c r="Q510" s="44" t="str">
        <f t="shared" si="194"/>
        <v>High Risk</v>
      </c>
      <c r="R510" s="44" t="str">
        <f t="shared" si="195"/>
        <v>Medium Risk</v>
      </c>
      <c r="S510" s="45" t="str">
        <f t="shared" si="196"/>
        <v>Intermediate Level of Service</v>
      </c>
      <c r="T510" s="62" t="str">
        <f t="shared" si="193"/>
        <v>Medium Priority</v>
      </c>
      <c r="U510" s="46">
        <f t="shared" si="197"/>
        <v>6</v>
      </c>
      <c r="V510" s="28" t="str">
        <f t="shared" si="198"/>
        <v>Consider Replacing Aging Components</v>
      </c>
      <c r="W510" s="47" t="str">
        <f t="shared" si="199"/>
        <v>Intake Structure,  Conduction Line, Storage Tank, Other Concrete Structures,  Pump, Pump Station,  Treatment Equipment, Kiosk/Tap Stand</v>
      </c>
      <c r="X510" s="27" t="str">
        <f t="shared" si="200"/>
        <v xml:space="preserve">Further Technical Diagnostic Needed </v>
      </c>
      <c r="Y510" s="48">
        <f t="shared" si="201"/>
        <v>2</v>
      </c>
      <c r="Z510" s="48">
        <f t="shared" si="202"/>
        <v>-8</v>
      </c>
      <c r="AA510" s="48">
        <f t="shared" si="203"/>
        <v>2</v>
      </c>
      <c r="AB510" s="48">
        <f t="shared" si="204"/>
        <v>-8</v>
      </c>
      <c r="AC510" s="48">
        <f t="shared" si="205"/>
        <v>2</v>
      </c>
      <c r="AD510" s="48" t="str">
        <f t="shared" si="206"/>
        <v xml:space="preserve"> </v>
      </c>
      <c r="AE510" s="48" t="str">
        <f t="shared" si="207"/>
        <v xml:space="preserve"> </v>
      </c>
      <c r="AF510" s="48" t="str">
        <f t="shared" si="208"/>
        <v xml:space="preserve"> </v>
      </c>
      <c r="AG510" s="49" t="str">
        <f t="shared" si="209"/>
        <v/>
      </c>
      <c r="AH510" s="48">
        <f t="shared" si="210"/>
        <v>18</v>
      </c>
      <c r="AI510" s="50">
        <f>'Details and Calculations'!AE509</f>
        <v>2</v>
      </c>
      <c r="AJ510" s="50">
        <f>'Details and Calculations'!AM509</f>
        <v>2</v>
      </c>
      <c r="AK510" s="50">
        <f>'Details and Calculations'!AR509</f>
        <v>1</v>
      </c>
      <c r="AL510" s="50">
        <f>'Details and Calculations'!AW509</f>
        <v>2</v>
      </c>
      <c r="AM510" s="50">
        <f>'Details and Calculations'!BA509</f>
        <v>2</v>
      </c>
      <c r="AN510" s="50" t="str">
        <f>'Details and Calculations'!BF509</f>
        <v xml:space="preserve"> </v>
      </c>
      <c r="AO510" s="50" t="str">
        <f>'Details and Calculations'!BI509</f>
        <v xml:space="preserve"> </v>
      </c>
      <c r="AP510" s="50" t="str">
        <f>'Details and Calculations'!BM509</f>
        <v xml:space="preserve"> </v>
      </c>
      <c r="AQ510" s="50" t="str">
        <f>'Details and Calculations'!BP509</f>
        <v xml:space="preserve"> </v>
      </c>
      <c r="AR510" s="50">
        <f>'Details and Calculations'!CC509</f>
        <v>1</v>
      </c>
      <c r="AS510" s="50">
        <f>'Details and Calculations'!CJ509</f>
        <v>2</v>
      </c>
      <c r="AT510" s="51">
        <f>'Details and Calculations'!T509</f>
        <v>1</v>
      </c>
      <c r="AU510" s="51">
        <f>'Details and Calculations'!Z509</f>
        <v>1</v>
      </c>
      <c r="AV510" s="51">
        <f>'Details and Calculations'!S509</f>
        <v>0</v>
      </c>
      <c r="AW510" s="51">
        <f>'Details and Calculations'!AI509</f>
        <v>1</v>
      </c>
      <c r="AX510" s="51">
        <f>'Details and Calculations'!BY509</f>
        <v>1</v>
      </c>
      <c r="AY510" s="51">
        <f>'Details and Calculations'!CG509</f>
        <v>1</v>
      </c>
      <c r="AZ510" s="51">
        <f>'Details and Calculations'!CI509</f>
        <v>1</v>
      </c>
      <c r="BA510" s="51">
        <f t="shared" si="211"/>
        <v>0</v>
      </c>
      <c r="BB510" s="52">
        <f>'Details and Calculations'!Y509</f>
        <v>6</v>
      </c>
      <c r="BC510" s="52">
        <f>'Details and Calculations'!AC509</f>
        <v>3</v>
      </c>
      <c r="BD510" s="52">
        <f>'Details and Calculations'!AK509</f>
        <v>1</v>
      </c>
      <c r="BE510" s="52">
        <f>'Details and Calculations'!AN509</f>
        <v>8000</v>
      </c>
      <c r="BF510" s="52">
        <f>'Details and Calculations'!AP509</f>
        <v>4</v>
      </c>
      <c r="BG510" s="52">
        <f>'Details and Calculations'!AT509</f>
        <v>18</v>
      </c>
      <c r="BH510" s="52">
        <f>'Details and Calculations'!AY509</f>
        <v>2</v>
      </c>
      <c r="BI510" s="52">
        <f>'Details and Calculations'!BB509</f>
        <v>15000</v>
      </c>
      <c r="BJ510" s="52" t="str">
        <f>'Details and Calculations'!BD509</f>
        <v xml:space="preserve"> </v>
      </c>
      <c r="BK510" s="52">
        <f>'Details and Calculations'!CA509</f>
        <v>2</v>
      </c>
      <c r="BL510" s="43">
        <f>'Details and Calculations'!AA509</f>
        <v>1</v>
      </c>
      <c r="BM510" s="43" t="str">
        <f>'Details and Calculations'!AB509</f>
        <v>"Springbox" --Intake Structure At A Spring</v>
      </c>
      <c r="BN510" s="43">
        <f>'Details and Calculations'!AD509</f>
        <v>1989</v>
      </c>
      <c r="BO510" s="43">
        <f>'Details and Calculations'!AJ509</f>
        <v>1</v>
      </c>
      <c r="BP510" s="43">
        <f>'Details and Calculations'!AL509</f>
        <v>1989</v>
      </c>
      <c r="BQ510" s="43">
        <f>'Details and Calculations'!AO509</f>
        <v>1</v>
      </c>
      <c r="BR510" s="43">
        <f>'Details and Calculations'!AQ509</f>
        <v>1989</v>
      </c>
      <c r="BS510" s="43">
        <f>'Details and Calculations'!AS509</f>
        <v>1</v>
      </c>
      <c r="BT510" s="43">
        <f>'Details and Calculations'!AV509</f>
        <v>1989</v>
      </c>
      <c r="BU510" s="43">
        <f>'Details and Calculations'!AX509</f>
        <v>1</v>
      </c>
      <c r="BV510" s="43">
        <f>'Details and Calculations'!AZ509</f>
        <v>1989</v>
      </c>
      <c r="BW510" s="43">
        <f>'Details and Calculations'!BC509</f>
        <v>0</v>
      </c>
      <c r="BX510" s="43" t="str">
        <f>'Details and Calculations'!BE509</f>
        <v xml:space="preserve"> </v>
      </c>
      <c r="BY510" s="43" t="str">
        <f>'Details and Calculations'!BG509</f>
        <v xml:space="preserve"> </v>
      </c>
      <c r="BZ510" s="43" t="str">
        <f>'Details and Calculations'!BH509</f>
        <v xml:space="preserve"> </v>
      </c>
      <c r="CA510" s="43">
        <f>'Details and Calculations'!BJ509</f>
        <v>0</v>
      </c>
      <c r="CB510" s="43" t="str">
        <f>'Details and Calculations'!BK509</f>
        <v/>
      </c>
      <c r="CC510" s="43" t="str">
        <f>'Details and Calculations'!BL509</f>
        <v xml:space="preserve"> </v>
      </c>
      <c r="CD510" s="43" t="str">
        <f>'Details and Calculations'!BN509</f>
        <v xml:space="preserve"> </v>
      </c>
      <c r="CE510" s="43" t="str">
        <f>'Details and Calculations'!BO509</f>
        <v xml:space="preserve"> </v>
      </c>
      <c r="CF510" s="43">
        <f>'Details and Calculations'!BZ509</f>
        <v>1</v>
      </c>
      <c r="CG510" s="43">
        <f>'Details and Calculations'!CB509</f>
        <v>2015</v>
      </c>
      <c r="CH510" s="31"/>
      <c r="CI510" s="53"/>
    </row>
    <row r="511" spans="1:87" x14ac:dyDescent="0.3">
      <c r="A511" s="43">
        <f>'Details and Calculations'!A510</f>
        <v>2017</v>
      </c>
      <c r="B511" s="43" t="str">
        <f>'Details and Calculations'!C510</f>
        <v>Rwanda</v>
      </c>
      <c r="C511" s="43" t="str">
        <f>'Details and Calculations'!D510</f>
        <v>Rulindo</v>
      </c>
      <c r="D511" s="43" t="str">
        <f>'Details and Calculations'!E510</f>
        <v>Kinihira</v>
      </c>
      <c r="E511" s="43" t="str">
        <f>'Details and Calculations'!F510</f>
        <v>Rebero</v>
      </c>
      <c r="F511" s="43" t="str">
        <f>'Details and Calculations'!G510</f>
        <v>Taba</v>
      </c>
      <c r="G511" s="43" t="str">
        <f>'Details and Calculations'!H510</f>
        <v/>
      </c>
      <c r="H511" s="43" t="str">
        <f>'Details and Calculations'!I510</f>
        <v/>
      </c>
      <c r="I511" s="43" t="str">
        <f>'Details and Calculations'!J510</f>
        <v>Miyove-Kinihira</v>
      </c>
      <c r="J511" s="43">
        <f>'Details and Calculations'!K510</f>
        <v>122</v>
      </c>
      <c r="K511" s="43">
        <f>'Details and Calculations'!O510</f>
        <v>70</v>
      </c>
      <c r="L511" s="43">
        <f>'Details and Calculations'!P511</f>
        <v>7</v>
      </c>
      <c r="M511" s="43" t="str">
        <f>'Details and Calculations'!U510</f>
        <v>Piped Network -- Gravity Only</v>
      </c>
      <c r="N511" s="43">
        <f>'Details and Calculations'!V510</f>
        <v>2001</v>
      </c>
      <c r="O511" s="43" t="str">
        <f>'Details and Calculations'!W510</f>
        <v>Gkww</v>
      </c>
      <c r="P511" s="43" t="str">
        <f>'Details and Calculations'!X510</f>
        <v>Spring</v>
      </c>
      <c r="Q511" s="44" t="str">
        <f t="shared" si="194"/>
        <v>High Risk</v>
      </c>
      <c r="R511" s="44" t="str">
        <f t="shared" si="195"/>
        <v>Medium Risk</v>
      </c>
      <c r="S511" s="45" t="str">
        <f t="shared" si="196"/>
        <v>Intermediate Level of Service</v>
      </c>
      <c r="T511" s="62" t="str">
        <f t="shared" si="193"/>
        <v>Medium Priority</v>
      </c>
      <c r="U511" s="46">
        <f t="shared" si="197"/>
        <v>6</v>
      </c>
      <c r="V511" s="28" t="str">
        <f t="shared" si="198"/>
        <v>Consider Replacing Aging Components</v>
      </c>
      <c r="W511" s="47" t="str">
        <f t="shared" si="199"/>
        <v xml:space="preserve">Intake Structure,  Conduction Line, Storage Tank, Other Concrete Structures,  Pump, Pump Station,  Treatment Equipment,  </v>
      </c>
      <c r="X511" s="27" t="str">
        <f t="shared" si="200"/>
        <v xml:space="preserve">Further Technical Diagnostic Needed </v>
      </c>
      <c r="Y511" s="48">
        <f t="shared" si="201"/>
        <v>2</v>
      </c>
      <c r="Z511" s="48">
        <f t="shared" si="202"/>
        <v>-8</v>
      </c>
      <c r="AA511" s="48">
        <f t="shared" si="203"/>
        <v>2</v>
      </c>
      <c r="AB511" s="48">
        <f t="shared" si="204"/>
        <v>-8</v>
      </c>
      <c r="AC511" s="48">
        <f t="shared" si="205"/>
        <v>2</v>
      </c>
      <c r="AD511" s="48" t="str">
        <f t="shared" si="206"/>
        <v xml:space="preserve"> </v>
      </c>
      <c r="AE511" s="48" t="str">
        <f t="shared" si="207"/>
        <v xml:space="preserve"> </v>
      </c>
      <c r="AF511" s="48" t="str">
        <f t="shared" si="208"/>
        <v xml:space="preserve"> </v>
      </c>
      <c r="AG511" s="49" t="str">
        <f t="shared" si="209"/>
        <v/>
      </c>
      <c r="AH511" s="48">
        <f t="shared" si="210"/>
        <v>-8</v>
      </c>
      <c r="AI511" s="50">
        <f>'Details and Calculations'!AE510</f>
        <v>2</v>
      </c>
      <c r="AJ511" s="50">
        <f>'Details and Calculations'!AM510</f>
        <v>2</v>
      </c>
      <c r="AK511" s="50">
        <f>'Details and Calculations'!AR510</f>
        <v>1</v>
      </c>
      <c r="AL511" s="50">
        <f>'Details and Calculations'!AW510</f>
        <v>2</v>
      </c>
      <c r="AM511" s="50">
        <f>'Details and Calculations'!BA510</f>
        <v>2</v>
      </c>
      <c r="AN511" s="50" t="str">
        <f>'Details and Calculations'!BF510</f>
        <v xml:space="preserve"> </v>
      </c>
      <c r="AO511" s="50" t="str">
        <f>'Details and Calculations'!BI510</f>
        <v xml:space="preserve"> </v>
      </c>
      <c r="AP511" s="50" t="str">
        <f>'Details and Calculations'!BM510</f>
        <v xml:space="preserve"> </v>
      </c>
      <c r="AQ511" s="50" t="str">
        <f>'Details and Calculations'!BP510</f>
        <v xml:space="preserve"> </v>
      </c>
      <c r="AR511" s="50">
        <f>'Details and Calculations'!CC510</f>
        <v>2</v>
      </c>
      <c r="AS511" s="50">
        <f>'Details and Calculations'!CJ510</f>
        <v>2</v>
      </c>
      <c r="AT511" s="51">
        <f>'Details and Calculations'!T510</f>
        <v>1</v>
      </c>
      <c r="AU511" s="51">
        <f>'Details and Calculations'!Z510</f>
        <v>1</v>
      </c>
      <c r="AV511" s="51">
        <f>'Details and Calculations'!S510</f>
        <v>0</v>
      </c>
      <c r="AW511" s="51">
        <f>'Details and Calculations'!AI510</f>
        <v>1</v>
      </c>
      <c r="AX511" s="51">
        <f>'Details and Calculations'!BY510</f>
        <v>1</v>
      </c>
      <c r="AY511" s="51">
        <f>'Details and Calculations'!CG510</f>
        <v>1</v>
      </c>
      <c r="AZ511" s="51">
        <f>'Details and Calculations'!CI510</f>
        <v>1</v>
      </c>
      <c r="BA511" s="51">
        <f t="shared" si="211"/>
        <v>0</v>
      </c>
      <c r="BB511" s="52">
        <f>'Details and Calculations'!Y510</f>
        <v>6</v>
      </c>
      <c r="BC511" s="52">
        <f>'Details and Calculations'!AC510</f>
        <v>3</v>
      </c>
      <c r="BD511" s="52">
        <f>'Details and Calculations'!AK510</f>
        <v>1</v>
      </c>
      <c r="BE511" s="52">
        <f>'Details and Calculations'!AN510</f>
        <v>8000</v>
      </c>
      <c r="BF511" s="52">
        <f>'Details and Calculations'!AP510</f>
        <v>4</v>
      </c>
      <c r="BG511" s="52">
        <f>'Details and Calculations'!AT510</f>
        <v>18</v>
      </c>
      <c r="BH511" s="52">
        <f>'Details and Calculations'!AY510</f>
        <v>2</v>
      </c>
      <c r="BI511" s="52">
        <f>'Details and Calculations'!BB510</f>
        <v>15000</v>
      </c>
      <c r="BJ511" s="52" t="str">
        <f>'Details and Calculations'!BD510</f>
        <v xml:space="preserve"> </v>
      </c>
      <c r="BK511" s="52">
        <f>'Details and Calculations'!CA510</f>
        <v>1</v>
      </c>
      <c r="BL511" s="43">
        <f>'Details and Calculations'!AA510</f>
        <v>1</v>
      </c>
      <c r="BM511" s="43" t="str">
        <f>'Details and Calculations'!AB510</f>
        <v>"Springbox" --Intake Structure At A Spring</v>
      </c>
      <c r="BN511" s="43">
        <f>'Details and Calculations'!AD510</f>
        <v>1989</v>
      </c>
      <c r="BO511" s="43">
        <f>'Details and Calculations'!AJ510</f>
        <v>1</v>
      </c>
      <c r="BP511" s="43">
        <f>'Details and Calculations'!AL510</f>
        <v>1989</v>
      </c>
      <c r="BQ511" s="43">
        <f>'Details and Calculations'!AO510</f>
        <v>1</v>
      </c>
      <c r="BR511" s="43">
        <f>'Details and Calculations'!AQ510</f>
        <v>1989</v>
      </c>
      <c r="BS511" s="43">
        <f>'Details and Calculations'!AS510</f>
        <v>1</v>
      </c>
      <c r="BT511" s="43">
        <f>'Details and Calculations'!AV510</f>
        <v>1989</v>
      </c>
      <c r="BU511" s="43">
        <f>'Details and Calculations'!AX510</f>
        <v>1</v>
      </c>
      <c r="BV511" s="43">
        <f>'Details and Calculations'!AZ510</f>
        <v>1989</v>
      </c>
      <c r="BW511" s="43">
        <f>'Details and Calculations'!BC510</f>
        <v>0</v>
      </c>
      <c r="BX511" s="43" t="str">
        <f>'Details and Calculations'!BE510</f>
        <v xml:space="preserve"> </v>
      </c>
      <c r="BY511" s="43" t="str">
        <f>'Details and Calculations'!BG510</f>
        <v xml:space="preserve"> </v>
      </c>
      <c r="BZ511" s="43" t="str">
        <f>'Details and Calculations'!BH510</f>
        <v xml:space="preserve"> </v>
      </c>
      <c r="CA511" s="43">
        <f>'Details and Calculations'!BJ510</f>
        <v>0</v>
      </c>
      <c r="CB511" s="43" t="str">
        <f>'Details and Calculations'!BK510</f>
        <v/>
      </c>
      <c r="CC511" s="43" t="str">
        <f>'Details and Calculations'!BL510</f>
        <v xml:space="preserve"> </v>
      </c>
      <c r="CD511" s="43" t="str">
        <f>'Details and Calculations'!BN510</f>
        <v xml:space="preserve"> </v>
      </c>
      <c r="CE511" s="43" t="str">
        <f>'Details and Calculations'!BO510</f>
        <v xml:space="preserve"> </v>
      </c>
      <c r="CF511" s="43">
        <f>'Details and Calculations'!BZ510</f>
        <v>1</v>
      </c>
      <c r="CG511" s="43">
        <f>'Details and Calculations'!CB510</f>
        <v>1989</v>
      </c>
      <c r="CH511" s="31"/>
      <c r="CI511" s="53"/>
    </row>
    <row r="512" spans="1:87" x14ac:dyDescent="0.3">
      <c r="A512" s="43">
        <f>'Details and Calculations'!A511</f>
        <v>2017</v>
      </c>
      <c r="B512" s="43" t="str">
        <f>'Details and Calculations'!C511</f>
        <v>Rwanda</v>
      </c>
      <c r="C512" s="43" t="str">
        <f>'Details and Calculations'!D511</f>
        <v>Rulindo</v>
      </c>
      <c r="D512" s="43" t="str">
        <f>'Details and Calculations'!E511</f>
        <v>Base</v>
      </c>
      <c r="E512" s="43" t="str">
        <f>'Details and Calculations'!F511</f>
        <v>Rwamahwa</v>
      </c>
      <c r="F512" s="43" t="str">
        <f>'Details and Calculations'!G511</f>
        <v>Base</v>
      </c>
      <c r="G512" s="43" t="str">
        <f>'Details and Calculations'!H511</f>
        <v/>
      </c>
      <c r="H512" s="43" t="str">
        <f>'Details and Calculations'!I511</f>
        <v/>
      </c>
      <c r="I512" s="43" t="str">
        <f>'Details and Calculations'!J511</f>
        <v>Rutare II</v>
      </c>
      <c r="J512" s="43">
        <f>'Details and Calculations'!K511</f>
        <v>77</v>
      </c>
      <c r="K512" s="43">
        <f>'Details and Calculations'!O511</f>
        <v>70</v>
      </c>
      <c r="L512" s="43">
        <f>'Details and Calculations'!P512</f>
        <v>309</v>
      </c>
      <c r="M512" s="43" t="str">
        <f>'Details and Calculations'!U511</f>
        <v>Piped Network -- Gravity Only</v>
      </c>
      <c r="N512" s="43">
        <f>'Details and Calculations'!V511</f>
        <v>2005</v>
      </c>
      <c r="O512" s="43" t="str">
        <f>'Details and Calculations'!W511</f>
        <v>Governement (District, Wasac) And Water For People</v>
      </c>
      <c r="P512" s="43" t="str">
        <f>'Details and Calculations'!X511</f>
        <v>Spring</v>
      </c>
      <c r="Q512" s="44" t="str">
        <f t="shared" si="194"/>
        <v>Low Risk</v>
      </c>
      <c r="R512" s="44" t="str">
        <f t="shared" si="195"/>
        <v>Low Risk</v>
      </c>
      <c r="S512" s="45" t="str">
        <f t="shared" si="196"/>
        <v>Intermediate Level of Service</v>
      </c>
      <c r="T512" s="62" t="str">
        <f t="shared" si="193"/>
        <v>Low Priority</v>
      </c>
      <c r="U512" s="46">
        <f t="shared" si="197"/>
        <v>7</v>
      </c>
      <c r="V512" s="28" t="str">
        <f t="shared" si="198"/>
        <v>Perform Routine Preventative Maintenance</v>
      </c>
      <c r="W512" s="47" t="str">
        <f t="shared" si="199"/>
        <v/>
      </c>
      <c r="X512" s="27" t="str">
        <f t="shared" si="200"/>
        <v>Maintain O&amp;M and Routine Monitoring</v>
      </c>
      <c r="Y512" s="48">
        <f t="shared" si="201"/>
        <v>18</v>
      </c>
      <c r="Z512" s="48" t="str">
        <f t="shared" si="202"/>
        <v xml:space="preserve"> </v>
      </c>
      <c r="AA512" s="48" t="str">
        <f t="shared" si="203"/>
        <v xml:space="preserve"> </v>
      </c>
      <c r="AB512" s="48" t="str">
        <f t="shared" si="204"/>
        <v xml:space="preserve"> </v>
      </c>
      <c r="AC512" s="48" t="str">
        <f t="shared" si="205"/>
        <v xml:space="preserve"> </v>
      </c>
      <c r="AD512" s="48" t="str">
        <f t="shared" si="206"/>
        <v xml:space="preserve"> </v>
      </c>
      <c r="AE512" s="48" t="str">
        <f t="shared" si="207"/>
        <v xml:space="preserve"> </v>
      </c>
      <c r="AF512" s="48" t="str">
        <f t="shared" si="208"/>
        <v xml:space="preserve"> </v>
      </c>
      <c r="AG512" s="49" t="str">
        <f t="shared" si="209"/>
        <v/>
      </c>
      <c r="AH512" s="48">
        <f t="shared" si="210"/>
        <v>8</v>
      </c>
      <c r="AI512" s="50">
        <f>'Details and Calculations'!AE511</f>
        <v>1</v>
      </c>
      <c r="AJ512" s="50" t="str">
        <f>'Details and Calculations'!AM511</f>
        <v xml:space="preserve"> </v>
      </c>
      <c r="AK512" s="50" t="str">
        <f>'Details and Calculations'!AR511</f>
        <v xml:space="preserve"> </v>
      </c>
      <c r="AL512" s="50" t="str">
        <f>'Details and Calculations'!AW511</f>
        <v xml:space="preserve"> </v>
      </c>
      <c r="AM512" s="50" t="str">
        <f>'Details and Calculations'!BA511</f>
        <v xml:space="preserve"> </v>
      </c>
      <c r="AN512" s="50" t="str">
        <f>'Details and Calculations'!BF511</f>
        <v xml:space="preserve"> </v>
      </c>
      <c r="AO512" s="50" t="str">
        <f>'Details and Calculations'!BI511</f>
        <v xml:space="preserve"> </v>
      </c>
      <c r="AP512" s="50" t="str">
        <f>'Details and Calculations'!BM511</f>
        <v xml:space="preserve"> </v>
      </c>
      <c r="AQ512" s="50" t="str">
        <f>'Details and Calculations'!BP511</f>
        <v xml:space="preserve"> </v>
      </c>
      <c r="AR512" s="50">
        <f>'Details and Calculations'!CC511</f>
        <v>1</v>
      </c>
      <c r="AS512" s="50">
        <f>'Details and Calculations'!CJ511</f>
        <v>2</v>
      </c>
      <c r="AT512" s="51">
        <f>'Details and Calculations'!T511</f>
        <v>1</v>
      </c>
      <c r="AU512" s="51">
        <f>'Details and Calculations'!Z511</f>
        <v>1</v>
      </c>
      <c r="AV512" s="51">
        <f>'Details and Calculations'!S511</f>
        <v>1</v>
      </c>
      <c r="AW512" s="51">
        <f>'Details and Calculations'!AI511</f>
        <v>1</v>
      </c>
      <c r="AX512" s="51">
        <f>'Details and Calculations'!BY511</f>
        <v>1</v>
      </c>
      <c r="AY512" s="51">
        <f>'Details and Calculations'!CG511</f>
        <v>1</v>
      </c>
      <c r="AZ512" s="51">
        <f>'Details and Calculations'!CI511</f>
        <v>1</v>
      </c>
      <c r="BA512" s="51">
        <f t="shared" si="211"/>
        <v>0</v>
      </c>
      <c r="BB512" s="52">
        <f>'Details and Calculations'!Y511</f>
        <v>1</v>
      </c>
      <c r="BC512" s="52">
        <f>'Details and Calculations'!AC511</f>
        <v>1</v>
      </c>
      <c r="BD512" s="52" t="str">
        <f>'Details and Calculations'!AK511</f>
        <v xml:space="preserve"> </v>
      </c>
      <c r="BE512" s="52" t="str">
        <f>'Details and Calculations'!AN511</f>
        <v xml:space="preserve"> </v>
      </c>
      <c r="BF512" s="52" t="str">
        <f>'Details and Calculations'!AP511</f>
        <v xml:space="preserve"> </v>
      </c>
      <c r="BG512" s="52" t="str">
        <f>'Details and Calculations'!AT511</f>
        <v xml:space="preserve"> </v>
      </c>
      <c r="BH512" s="52" t="str">
        <f>'Details and Calculations'!AY511</f>
        <v xml:space="preserve"> </v>
      </c>
      <c r="BI512" s="52" t="str">
        <f>'Details and Calculations'!BB511</f>
        <v xml:space="preserve"> </v>
      </c>
      <c r="BJ512" s="52" t="str">
        <f>'Details and Calculations'!BD511</f>
        <v xml:space="preserve"> </v>
      </c>
      <c r="BK512" s="52">
        <f>'Details and Calculations'!CA511</f>
        <v>2</v>
      </c>
      <c r="BL512" s="43">
        <f>'Details and Calculations'!AA511</f>
        <v>1</v>
      </c>
      <c r="BM512" s="43" t="str">
        <f>'Details and Calculations'!AB511</f>
        <v>"Springbox" --Intake Structure At A Spring</v>
      </c>
      <c r="BN512" s="43">
        <f>'Details and Calculations'!AD511</f>
        <v>2005</v>
      </c>
      <c r="BO512" s="43">
        <f>'Details and Calculations'!AJ511</f>
        <v>0</v>
      </c>
      <c r="BP512" s="43" t="str">
        <f>'Details and Calculations'!AL511</f>
        <v xml:space="preserve"> </v>
      </c>
      <c r="BQ512" s="43">
        <f>'Details and Calculations'!AO511</f>
        <v>0</v>
      </c>
      <c r="BR512" s="43" t="str">
        <f>'Details and Calculations'!AQ511</f>
        <v xml:space="preserve"> </v>
      </c>
      <c r="BS512" s="43">
        <f>'Details and Calculations'!AS511</f>
        <v>0</v>
      </c>
      <c r="BT512" s="43" t="str">
        <f>'Details and Calculations'!AV511</f>
        <v xml:space="preserve"> </v>
      </c>
      <c r="BU512" s="43">
        <f>'Details and Calculations'!AX511</f>
        <v>0</v>
      </c>
      <c r="BV512" s="43" t="str">
        <f>'Details and Calculations'!AZ511</f>
        <v xml:space="preserve"> </v>
      </c>
      <c r="BW512" s="43">
        <f>'Details and Calculations'!BC511</f>
        <v>0</v>
      </c>
      <c r="BX512" s="43" t="str">
        <f>'Details and Calculations'!BE511</f>
        <v xml:space="preserve"> </v>
      </c>
      <c r="BY512" s="43" t="str">
        <f>'Details and Calculations'!BG511</f>
        <v xml:space="preserve"> </v>
      </c>
      <c r="BZ512" s="43" t="str">
        <f>'Details and Calculations'!BH511</f>
        <v xml:space="preserve"> </v>
      </c>
      <c r="CA512" s="43">
        <f>'Details and Calculations'!BJ511</f>
        <v>0</v>
      </c>
      <c r="CB512" s="43" t="str">
        <f>'Details and Calculations'!BK511</f>
        <v/>
      </c>
      <c r="CC512" s="43" t="str">
        <f>'Details and Calculations'!BL511</f>
        <v xml:space="preserve"> </v>
      </c>
      <c r="CD512" s="43" t="str">
        <f>'Details and Calculations'!BN511</f>
        <v xml:space="preserve"> </v>
      </c>
      <c r="CE512" s="43" t="str">
        <f>'Details and Calculations'!BO511</f>
        <v xml:space="preserve"> </v>
      </c>
      <c r="CF512" s="43">
        <f>'Details and Calculations'!BZ511</f>
        <v>1</v>
      </c>
      <c r="CG512" s="43">
        <f>'Details and Calculations'!CB511</f>
        <v>2005</v>
      </c>
      <c r="CH512" s="31"/>
      <c r="CI512" s="53"/>
    </row>
    <row r="513" spans="1:87" x14ac:dyDescent="0.3">
      <c r="A513" s="43">
        <f>'Details and Calculations'!A512</f>
        <v>2017</v>
      </c>
      <c r="B513" s="43" t="str">
        <f>'Details and Calculations'!C512</f>
        <v>Rwanda</v>
      </c>
      <c r="C513" s="43" t="str">
        <f>'Details and Calculations'!D512</f>
        <v>Rulindo</v>
      </c>
      <c r="D513" s="43" t="str">
        <f>'Details and Calculations'!E512</f>
        <v>Shyorongi</v>
      </c>
      <c r="E513" s="43" t="str">
        <f>'Details and Calculations'!F512</f>
        <v>Bugaragara</v>
      </c>
      <c r="F513" s="43" t="str">
        <f>'Details and Calculations'!G512</f>
        <v>Gatwa</v>
      </c>
      <c r="G513" s="43" t="str">
        <f>'Details and Calculations'!H512</f>
        <v/>
      </c>
      <c r="H513" s="43" t="str">
        <f>'Details and Calculations'!I512</f>
        <v/>
      </c>
      <c r="I513" s="43" t="str">
        <f>'Details and Calculations'!J512</f>
        <v>kinywamagana pumping network</v>
      </c>
      <c r="J513" s="43">
        <f>'Details and Calculations'!K512</f>
        <v>354</v>
      </c>
      <c r="K513" s="43">
        <f>'Details and Calculations'!O512</f>
        <v>45</v>
      </c>
      <c r="L513" s="43" t="str">
        <f>'Details and Calculations'!P513</f>
        <v xml:space="preserve"> </v>
      </c>
      <c r="M513" s="43" t="str">
        <f>'Details and Calculations'!U512</f>
        <v>Piped Network With Pump</v>
      </c>
      <c r="N513" s="43">
        <f>'Details and Calculations'!V512</f>
        <v>2013</v>
      </c>
      <c r="O513" s="43" t="str">
        <f>'Details and Calculations'!W512</f>
        <v>Governement (District, Wasac) And Water For People</v>
      </c>
      <c r="P513" s="43" t="str">
        <f>'Details and Calculations'!X512</f>
        <v>Spring</v>
      </c>
      <c r="Q513" s="44" t="str">
        <f t="shared" si="194"/>
        <v>Low Risk</v>
      </c>
      <c r="R513" s="44" t="str">
        <f t="shared" si="195"/>
        <v>High Risk</v>
      </c>
      <c r="S513" s="45" t="str">
        <f t="shared" si="196"/>
        <v>Intermediate Level of Service</v>
      </c>
      <c r="T513" s="62" t="str">
        <f t="shared" si="193"/>
        <v>High Priority</v>
      </c>
      <c r="U513" s="46">
        <f t="shared" si="197"/>
        <v>7</v>
      </c>
      <c r="V513" s="28" t="str">
        <f t="shared" si="198"/>
        <v>Major Repairs or Replace System</v>
      </c>
      <c r="W513" s="47" t="str">
        <f t="shared" si="199"/>
        <v/>
      </c>
      <c r="X513" s="27" t="str">
        <f t="shared" si="200"/>
        <v>Further Technical Diagnostic Needed</v>
      </c>
      <c r="Y513" s="48">
        <f t="shared" si="201"/>
        <v>26</v>
      </c>
      <c r="Z513" s="48">
        <f t="shared" si="202"/>
        <v>16</v>
      </c>
      <c r="AA513" s="48">
        <f t="shared" si="203"/>
        <v>26</v>
      </c>
      <c r="AB513" s="48">
        <f t="shared" si="204"/>
        <v>16</v>
      </c>
      <c r="AC513" s="48">
        <f t="shared" si="205"/>
        <v>26</v>
      </c>
      <c r="AD513" s="48">
        <f t="shared" si="206"/>
        <v>3</v>
      </c>
      <c r="AE513" s="48">
        <f t="shared" si="207"/>
        <v>16</v>
      </c>
      <c r="AF513" s="48" t="str">
        <f t="shared" si="208"/>
        <v xml:space="preserve"> </v>
      </c>
      <c r="AG513" s="49" t="str">
        <f t="shared" si="209"/>
        <v/>
      </c>
      <c r="AH513" s="48">
        <f t="shared" si="210"/>
        <v>16</v>
      </c>
      <c r="AI513" s="50">
        <f>'Details and Calculations'!AE512</f>
        <v>1</v>
      </c>
      <c r="AJ513" s="50">
        <f>'Details and Calculations'!AM512</f>
        <v>1</v>
      </c>
      <c r="AK513" s="50">
        <f>'Details and Calculations'!AR512</f>
        <v>1</v>
      </c>
      <c r="AL513" s="50">
        <f>'Details and Calculations'!AW512</f>
        <v>1</v>
      </c>
      <c r="AM513" s="50">
        <f>'Details and Calculations'!BA512</f>
        <v>1</v>
      </c>
      <c r="AN513" s="50">
        <f>'Details and Calculations'!BF512</f>
        <v>2</v>
      </c>
      <c r="AO513" s="50">
        <f>'Details and Calculations'!BI512</f>
        <v>1</v>
      </c>
      <c r="AP513" s="50" t="str">
        <f>'Details and Calculations'!BM512</f>
        <v xml:space="preserve"> </v>
      </c>
      <c r="AQ513" s="50" t="str">
        <f>'Details and Calculations'!BP512</f>
        <v xml:space="preserve"> </v>
      </c>
      <c r="AR513" s="50">
        <f>'Details and Calculations'!CC512</f>
        <v>3</v>
      </c>
      <c r="AS513" s="50">
        <f>'Details and Calculations'!CJ512</f>
        <v>2</v>
      </c>
      <c r="AT513" s="51">
        <f>'Details and Calculations'!T512</f>
        <v>1</v>
      </c>
      <c r="AU513" s="51">
        <f>'Details and Calculations'!Z512</f>
        <v>1</v>
      </c>
      <c r="AV513" s="51">
        <f>'Details and Calculations'!S512</f>
        <v>1</v>
      </c>
      <c r="AW513" s="51">
        <f>'Details and Calculations'!AI512</f>
        <v>1</v>
      </c>
      <c r="AX513" s="51">
        <f>'Details and Calculations'!BY512</f>
        <v>1</v>
      </c>
      <c r="AY513" s="51">
        <f>'Details and Calculations'!CG512</f>
        <v>1</v>
      </c>
      <c r="AZ513" s="51">
        <f>'Details and Calculations'!CI512</f>
        <v>1</v>
      </c>
      <c r="BA513" s="51">
        <f t="shared" si="211"/>
        <v>0</v>
      </c>
      <c r="BB513" s="52">
        <f>'Details and Calculations'!Y512</f>
        <v>7</v>
      </c>
      <c r="BC513" s="52">
        <f>'Details and Calculations'!AC512</f>
        <v>3</v>
      </c>
      <c r="BD513" s="52">
        <f>'Details and Calculations'!AK512</f>
        <v>1</v>
      </c>
      <c r="BE513" s="52">
        <f>'Details and Calculations'!AN512</f>
        <v>1500</v>
      </c>
      <c r="BF513" s="52">
        <f>'Details and Calculations'!AP512</f>
        <v>20</v>
      </c>
      <c r="BG513" s="52">
        <f>'Details and Calculations'!AT512</f>
        <v>25</v>
      </c>
      <c r="BH513" s="52">
        <f>'Details and Calculations'!AY512</f>
        <v>4</v>
      </c>
      <c r="BI513" s="52">
        <f>'Details and Calculations'!BB512</f>
        <v>11000</v>
      </c>
      <c r="BJ513" s="52">
        <f>'Details and Calculations'!BD512</f>
        <v>2</v>
      </c>
      <c r="BK513" s="52">
        <f>'Details and Calculations'!CA512</f>
        <v>1</v>
      </c>
      <c r="BL513" s="43">
        <f>'Details and Calculations'!AA512</f>
        <v>1</v>
      </c>
      <c r="BM513" s="43" t="str">
        <f>'Details and Calculations'!AB512</f>
        <v>"Springbox" --Intake Structure At A Spring</v>
      </c>
      <c r="BN513" s="43">
        <f>'Details and Calculations'!AD512</f>
        <v>2013</v>
      </c>
      <c r="BO513" s="43">
        <f>'Details and Calculations'!AJ512</f>
        <v>1</v>
      </c>
      <c r="BP513" s="43">
        <f>'Details and Calculations'!AL512</f>
        <v>2013</v>
      </c>
      <c r="BQ513" s="43">
        <f>'Details and Calculations'!AO512</f>
        <v>1</v>
      </c>
      <c r="BR513" s="43">
        <f>'Details and Calculations'!AQ512</f>
        <v>2013</v>
      </c>
      <c r="BS513" s="43">
        <f>'Details and Calculations'!AS512</f>
        <v>1</v>
      </c>
      <c r="BT513" s="43">
        <f>'Details and Calculations'!AV512</f>
        <v>2013</v>
      </c>
      <c r="BU513" s="43">
        <f>'Details and Calculations'!AX512</f>
        <v>1</v>
      </c>
      <c r="BV513" s="43">
        <f>'Details and Calculations'!AZ512</f>
        <v>2013</v>
      </c>
      <c r="BW513" s="43">
        <f>'Details and Calculations'!BC512</f>
        <v>1</v>
      </c>
      <c r="BX513" s="43">
        <f>'Details and Calculations'!BE512</f>
        <v>2013</v>
      </c>
      <c r="BY513" s="43">
        <f>'Details and Calculations'!BG512</f>
        <v>1</v>
      </c>
      <c r="BZ513" s="43">
        <f>'Details and Calculations'!BH512</f>
        <v>2013</v>
      </c>
      <c r="CA513" s="43">
        <f>'Details and Calculations'!BJ512</f>
        <v>0</v>
      </c>
      <c r="CB513" s="43" t="str">
        <f>'Details and Calculations'!BK512</f>
        <v/>
      </c>
      <c r="CC513" s="43" t="str">
        <f>'Details and Calculations'!BL512</f>
        <v xml:space="preserve"> </v>
      </c>
      <c r="CD513" s="43" t="str">
        <f>'Details and Calculations'!BN512</f>
        <v xml:space="preserve"> </v>
      </c>
      <c r="CE513" s="43" t="str">
        <f>'Details and Calculations'!BO512</f>
        <v xml:space="preserve"> </v>
      </c>
      <c r="CF513" s="43">
        <f>'Details and Calculations'!BZ512</f>
        <v>1</v>
      </c>
      <c r="CG513" s="43">
        <f>'Details and Calculations'!CB512</f>
        <v>2013</v>
      </c>
      <c r="CH513" s="31"/>
      <c r="CI513" s="53"/>
    </row>
    <row r="514" spans="1:87" x14ac:dyDescent="0.3">
      <c r="A514" s="43">
        <f>'Details and Calculations'!A513</f>
        <v>2017</v>
      </c>
      <c r="B514" s="43" t="str">
        <f>'Details and Calculations'!C513</f>
        <v>Rwanda</v>
      </c>
      <c r="C514" s="43" t="str">
        <f>'Details and Calculations'!D513</f>
        <v>Rulindo</v>
      </c>
      <c r="D514" s="43" t="str">
        <f>'Details and Calculations'!E513</f>
        <v>Tumba</v>
      </c>
      <c r="E514" s="43" t="str">
        <f>'Details and Calculations'!F513</f>
        <v>Misezero</v>
      </c>
      <c r="F514" s="43" t="str">
        <f>'Details and Calculations'!G513</f>
        <v>Kavumu</v>
      </c>
      <c r="G514" s="43" t="str">
        <f>'Details and Calculations'!H513</f>
        <v/>
      </c>
      <c r="H514" s="43" t="str">
        <f>'Details and Calculations'!I513</f>
        <v/>
      </c>
      <c r="I514" s="43" t="str">
        <f>'Details and Calculations'!J513</f>
        <v>Water point at Kavumu/Nyirambuga pumping</v>
      </c>
      <c r="J514" s="43">
        <f>'Details and Calculations'!K513</f>
        <v>139</v>
      </c>
      <c r="K514" s="43">
        <f>'Details and Calculations'!O513</f>
        <v>139</v>
      </c>
      <c r="L514" s="43" t="str">
        <f>'Details and Calculations'!P514</f>
        <v xml:space="preserve"> </v>
      </c>
      <c r="M514" s="43" t="str">
        <f>'Details and Calculations'!U513</f>
        <v>Piped Network With Pump</v>
      </c>
      <c r="N514" s="43">
        <f>'Details and Calculations'!V513</f>
        <v>2015</v>
      </c>
      <c r="O514" s="43" t="str">
        <f>'Details and Calculations'!W513</f>
        <v>Governement (District, Wasac) And Water For People</v>
      </c>
      <c r="P514" s="43" t="str">
        <f>'Details and Calculations'!X513</f>
        <v>Spring</v>
      </c>
      <c r="Q514" s="44" t="str">
        <f t="shared" si="194"/>
        <v>Low Risk</v>
      </c>
      <c r="R514" s="44" t="str">
        <f t="shared" si="195"/>
        <v>Low Risk</v>
      </c>
      <c r="S514" s="45" t="str">
        <f t="shared" si="196"/>
        <v>Intermediate Level of Service</v>
      </c>
      <c r="T514" s="62" t="str">
        <f t="shared" si="193"/>
        <v>Low Priority</v>
      </c>
      <c r="U514" s="46">
        <f t="shared" si="197"/>
        <v>7</v>
      </c>
      <c r="V514" s="28" t="str">
        <f t="shared" si="198"/>
        <v>Perform Routine Preventative Maintenance</v>
      </c>
      <c r="W514" s="47" t="str">
        <f t="shared" si="199"/>
        <v/>
      </c>
      <c r="X514" s="27" t="str">
        <f t="shared" si="200"/>
        <v>Maintain O&amp;M and Routine Monitoring</v>
      </c>
      <c r="Y514" s="48" t="str">
        <f t="shared" si="201"/>
        <v xml:space="preserve"> </v>
      </c>
      <c r="Z514" s="48" t="str">
        <f t="shared" si="202"/>
        <v xml:space="preserve"> </v>
      </c>
      <c r="AA514" s="48">
        <f t="shared" si="203"/>
        <v>28</v>
      </c>
      <c r="AB514" s="48" t="str">
        <f t="shared" si="204"/>
        <v xml:space="preserve"> </v>
      </c>
      <c r="AC514" s="48" t="str">
        <f t="shared" si="205"/>
        <v xml:space="preserve"> </v>
      </c>
      <c r="AD514" s="48" t="str">
        <f t="shared" si="206"/>
        <v xml:space="preserve"> </v>
      </c>
      <c r="AE514" s="48" t="str">
        <f t="shared" si="207"/>
        <v xml:space="preserve"> </v>
      </c>
      <c r="AF514" s="48" t="str">
        <f t="shared" si="208"/>
        <v xml:space="preserve"> </v>
      </c>
      <c r="AG514" s="49" t="str">
        <f t="shared" si="209"/>
        <v/>
      </c>
      <c r="AH514" s="48">
        <f t="shared" si="210"/>
        <v>18</v>
      </c>
      <c r="AI514" s="50" t="str">
        <f>'Details and Calculations'!AE513</f>
        <v xml:space="preserve"> </v>
      </c>
      <c r="AJ514" s="50" t="str">
        <f>'Details and Calculations'!AM513</f>
        <v xml:space="preserve"> </v>
      </c>
      <c r="AK514" s="50">
        <f>'Details and Calculations'!AR513</f>
        <v>1</v>
      </c>
      <c r="AL514" s="50" t="str">
        <f>'Details and Calculations'!AW513</f>
        <v xml:space="preserve"> </v>
      </c>
      <c r="AM514" s="50" t="str">
        <f>'Details and Calculations'!BA513</f>
        <v xml:space="preserve"> </v>
      </c>
      <c r="AN514" s="50" t="str">
        <f>'Details and Calculations'!BF513</f>
        <v xml:space="preserve"> </v>
      </c>
      <c r="AO514" s="50" t="str">
        <f>'Details and Calculations'!BI513</f>
        <v xml:space="preserve"> </v>
      </c>
      <c r="AP514" s="50" t="str">
        <f>'Details and Calculations'!BM513</f>
        <v xml:space="preserve"> </v>
      </c>
      <c r="AQ514" s="50" t="str">
        <f>'Details and Calculations'!BP513</f>
        <v xml:space="preserve"> </v>
      </c>
      <c r="AR514" s="50">
        <f>'Details and Calculations'!CC513</f>
        <v>1</v>
      </c>
      <c r="AS514" s="50">
        <f>'Details and Calculations'!CJ513</f>
        <v>1</v>
      </c>
      <c r="AT514" s="51">
        <f>'Details and Calculations'!T513</f>
        <v>1</v>
      </c>
      <c r="AU514" s="51">
        <f>'Details and Calculations'!Z513</f>
        <v>1</v>
      </c>
      <c r="AV514" s="51">
        <f>'Details and Calculations'!S513</f>
        <v>0</v>
      </c>
      <c r="AW514" s="51">
        <f>'Details and Calculations'!AI513</f>
        <v>1</v>
      </c>
      <c r="AX514" s="51">
        <f>'Details and Calculations'!BY513</f>
        <v>1</v>
      </c>
      <c r="AY514" s="51">
        <f>'Details and Calculations'!CG513</f>
        <v>1</v>
      </c>
      <c r="AZ514" s="51">
        <f>'Details and Calculations'!CI513</f>
        <v>1</v>
      </c>
      <c r="BA514" s="51">
        <f t="shared" si="211"/>
        <v>1</v>
      </c>
      <c r="BB514" s="52">
        <f>'Details and Calculations'!Y513</f>
        <v>11</v>
      </c>
      <c r="BC514" s="52" t="str">
        <f>'Details and Calculations'!AC513</f>
        <v xml:space="preserve"> </v>
      </c>
      <c r="BD514" s="52" t="str">
        <f>'Details and Calculations'!AK513</f>
        <v xml:space="preserve"> </v>
      </c>
      <c r="BE514" s="52" t="str">
        <f>'Details and Calculations'!AN513</f>
        <v xml:space="preserve"> </v>
      </c>
      <c r="BF514" s="52">
        <f>'Details and Calculations'!AP513</f>
        <v>1</v>
      </c>
      <c r="BG514" s="52" t="str">
        <f>'Details and Calculations'!AT513</f>
        <v xml:space="preserve"> </v>
      </c>
      <c r="BH514" s="52" t="str">
        <f>'Details and Calculations'!AY513</f>
        <v xml:space="preserve"> </v>
      </c>
      <c r="BI514" s="52" t="str">
        <f>'Details and Calculations'!BB513</f>
        <v xml:space="preserve"> </v>
      </c>
      <c r="BJ514" s="52" t="str">
        <f>'Details and Calculations'!BD513</f>
        <v xml:space="preserve"> </v>
      </c>
      <c r="BK514" s="52">
        <f>'Details and Calculations'!CA513</f>
        <v>2015</v>
      </c>
      <c r="BL514" s="43">
        <f>'Details and Calculations'!AA513</f>
        <v>0</v>
      </c>
      <c r="BM514" s="43" t="str">
        <f>'Details and Calculations'!AB513</f>
        <v/>
      </c>
      <c r="BN514" s="43" t="str">
        <f>'Details and Calculations'!AD513</f>
        <v xml:space="preserve"> </v>
      </c>
      <c r="BO514" s="43">
        <f>'Details and Calculations'!AJ513</f>
        <v>0</v>
      </c>
      <c r="BP514" s="43" t="str">
        <f>'Details and Calculations'!AL513</f>
        <v xml:space="preserve"> </v>
      </c>
      <c r="BQ514" s="43">
        <f>'Details and Calculations'!AO513</f>
        <v>1</v>
      </c>
      <c r="BR514" s="43">
        <f>'Details and Calculations'!AQ513</f>
        <v>2015</v>
      </c>
      <c r="BS514" s="43">
        <f>'Details and Calculations'!AS513</f>
        <v>0</v>
      </c>
      <c r="BT514" s="43" t="str">
        <f>'Details and Calculations'!AV513</f>
        <v xml:space="preserve"> </v>
      </c>
      <c r="BU514" s="43">
        <f>'Details and Calculations'!AX513</f>
        <v>0</v>
      </c>
      <c r="BV514" s="43" t="str">
        <f>'Details and Calculations'!AZ513</f>
        <v xml:space="preserve"> </v>
      </c>
      <c r="BW514" s="43">
        <f>'Details and Calculations'!BC513</f>
        <v>0</v>
      </c>
      <c r="BX514" s="43" t="str">
        <f>'Details and Calculations'!BE513</f>
        <v xml:space="preserve"> </v>
      </c>
      <c r="BY514" s="43" t="str">
        <f>'Details and Calculations'!BG513</f>
        <v xml:space="preserve"> </v>
      </c>
      <c r="BZ514" s="43" t="str">
        <f>'Details and Calculations'!BH513</f>
        <v xml:space="preserve"> </v>
      </c>
      <c r="CA514" s="43">
        <f>'Details and Calculations'!BJ513</f>
        <v>0</v>
      </c>
      <c r="CB514" s="43" t="str">
        <f>'Details and Calculations'!BK513</f>
        <v/>
      </c>
      <c r="CC514" s="43" t="str">
        <f>'Details and Calculations'!BL513</f>
        <v xml:space="preserve"> </v>
      </c>
      <c r="CD514" s="43" t="str">
        <f>'Details and Calculations'!BN513</f>
        <v xml:space="preserve"> </v>
      </c>
      <c r="CE514" s="43" t="str">
        <f>'Details and Calculations'!BO513</f>
        <v xml:space="preserve"> </v>
      </c>
      <c r="CF514" s="43">
        <f>'Details and Calculations'!BZ513</f>
        <v>1</v>
      </c>
      <c r="CG514" s="43">
        <f>'Details and Calculations'!CB513</f>
        <v>2015</v>
      </c>
      <c r="CH514" s="31"/>
      <c r="CI514" s="53"/>
    </row>
    <row r="515" spans="1:87" x14ac:dyDescent="0.3">
      <c r="A515" s="43">
        <f>'Details and Calculations'!A514</f>
        <v>2017</v>
      </c>
      <c r="B515" s="43" t="str">
        <f>'Details and Calculations'!C514</f>
        <v>Rwanda</v>
      </c>
      <c r="C515" s="43" t="str">
        <f>'Details and Calculations'!D514</f>
        <v>Rulindo</v>
      </c>
      <c r="D515" s="43" t="str">
        <f>'Details and Calculations'!E514</f>
        <v>Tumba</v>
      </c>
      <c r="E515" s="43" t="str">
        <f>'Details and Calculations'!F514</f>
        <v>Nyirabirori</v>
      </c>
      <c r="F515" s="43" t="str">
        <f>'Details and Calculations'!G514</f>
        <v>Rusura</v>
      </c>
      <c r="G515" s="43" t="str">
        <f>'Details and Calculations'!H514</f>
        <v/>
      </c>
      <c r="H515" s="43" t="str">
        <f>'Details and Calculations'!I514</f>
        <v/>
      </c>
      <c r="I515" s="43" t="str">
        <f>'Details and Calculations'!J514</f>
        <v>Water point chez Gidasi/Nyirambuga pumping</v>
      </c>
      <c r="J515" s="43">
        <f>'Details and Calculations'!K514</f>
        <v>157</v>
      </c>
      <c r="K515" s="43">
        <f>'Details and Calculations'!O514</f>
        <v>157</v>
      </c>
      <c r="L515" s="43" t="str">
        <f>'Details and Calculations'!P515</f>
        <v xml:space="preserve"> </v>
      </c>
      <c r="M515" s="43" t="str">
        <f>'Details and Calculations'!U514</f>
        <v>Piped Network With Pump</v>
      </c>
      <c r="N515" s="43">
        <f>'Details and Calculations'!V514</f>
        <v>2017</v>
      </c>
      <c r="O515" s="43" t="str">
        <f>'Details and Calculations'!W514</f>
        <v>Governement (District, Wasac) And Water For People</v>
      </c>
      <c r="P515" s="43" t="str">
        <f>'Details and Calculations'!X514</f>
        <v>Spring</v>
      </c>
      <c r="Q515" s="44" t="str">
        <f t="shared" si="194"/>
        <v>Low Risk</v>
      </c>
      <c r="R515" s="44" t="str">
        <f t="shared" si="195"/>
        <v>Low Risk</v>
      </c>
      <c r="S515" s="45" t="str">
        <f t="shared" si="196"/>
        <v>Intermediate Level of Service</v>
      </c>
      <c r="T515" s="62" t="str">
        <f t="shared" si="193"/>
        <v>Low Priority</v>
      </c>
      <c r="U515" s="46">
        <f t="shared" si="197"/>
        <v>7</v>
      </c>
      <c r="V515" s="28" t="str">
        <f t="shared" si="198"/>
        <v>Perform Routine Preventative Maintenance</v>
      </c>
      <c r="W515" s="47" t="str">
        <f t="shared" si="199"/>
        <v/>
      </c>
      <c r="X515" s="27" t="str">
        <f t="shared" si="200"/>
        <v>Maintain O&amp;M and Routine Monitoring</v>
      </c>
      <c r="Y515" s="48" t="str">
        <f t="shared" si="201"/>
        <v xml:space="preserve"> </v>
      </c>
      <c r="Z515" s="48" t="str">
        <f t="shared" si="202"/>
        <v xml:space="preserve"> </v>
      </c>
      <c r="AA515" s="48">
        <f t="shared" si="203"/>
        <v>30</v>
      </c>
      <c r="AB515" s="48" t="str">
        <f t="shared" si="204"/>
        <v xml:space="preserve"> </v>
      </c>
      <c r="AC515" s="48" t="str">
        <f t="shared" si="205"/>
        <v xml:space="preserve"> </v>
      </c>
      <c r="AD515" s="48" t="str">
        <f t="shared" si="206"/>
        <v xml:space="preserve"> </v>
      </c>
      <c r="AE515" s="48" t="str">
        <f t="shared" si="207"/>
        <v xml:space="preserve"> </v>
      </c>
      <c r="AF515" s="48" t="str">
        <f t="shared" si="208"/>
        <v xml:space="preserve"> </v>
      </c>
      <c r="AG515" s="49" t="str">
        <f t="shared" si="209"/>
        <v/>
      </c>
      <c r="AH515" s="48">
        <f t="shared" si="210"/>
        <v>20</v>
      </c>
      <c r="AI515" s="50" t="str">
        <f>'Details and Calculations'!AE514</f>
        <v xml:space="preserve"> </v>
      </c>
      <c r="AJ515" s="50" t="str">
        <f>'Details and Calculations'!AM514</f>
        <v xml:space="preserve"> </v>
      </c>
      <c r="AK515" s="50">
        <f>'Details and Calculations'!AR514</f>
        <v>1</v>
      </c>
      <c r="AL515" s="50" t="str">
        <f>'Details and Calculations'!AW514</f>
        <v xml:space="preserve"> </v>
      </c>
      <c r="AM515" s="50" t="str">
        <f>'Details and Calculations'!BA514</f>
        <v xml:space="preserve"> </v>
      </c>
      <c r="AN515" s="50" t="str">
        <f>'Details and Calculations'!BF514</f>
        <v xml:space="preserve"> </v>
      </c>
      <c r="AO515" s="50" t="str">
        <f>'Details and Calculations'!BI514</f>
        <v xml:space="preserve"> </v>
      </c>
      <c r="AP515" s="50" t="str">
        <f>'Details and Calculations'!BM514</f>
        <v xml:space="preserve"> </v>
      </c>
      <c r="AQ515" s="50" t="str">
        <f>'Details and Calculations'!BP514</f>
        <v xml:space="preserve"> </v>
      </c>
      <c r="AR515" s="50">
        <f>'Details and Calculations'!CC514</f>
        <v>1</v>
      </c>
      <c r="AS515" s="50">
        <f>'Details and Calculations'!CJ514</f>
        <v>1</v>
      </c>
      <c r="AT515" s="51">
        <f>'Details and Calculations'!T514</f>
        <v>1</v>
      </c>
      <c r="AU515" s="51">
        <f>'Details and Calculations'!Z514</f>
        <v>1</v>
      </c>
      <c r="AV515" s="51">
        <f>'Details and Calculations'!S514</f>
        <v>0</v>
      </c>
      <c r="AW515" s="51">
        <f>'Details and Calculations'!AI514</f>
        <v>1</v>
      </c>
      <c r="AX515" s="51">
        <f>'Details and Calculations'!BY514</f>
        <v>1</v>
      </c>
      <c r="AY515" s="51">
        <f>'Details and Calculations'!CG514</f>
        <v>1</v>
      </c>
      <c r="AZ515" s="51">
        <f>'Details and Calculations'!CI514</f>
        <v>1</v>
      </c>
      <c r="BA515" s="51">
        <f t="shared" si="211"/>
        <v>1</v>
      </c>
      <c r="BB515" s="52">
        <f>'Details and Calculations'!Y514</f>
        <v>2</v>
      </c>
      <c r="BC515" s="52" t="str">
        <f>'Details and Calculations'!AC514</f>
        <v xml:space="preserve"> </v>
      </c>
      <c r="BD515" s="52" t="str">
        <f>'Details and Calculations'!AK514</f>
        <v xml:space="preserve"> </v>
      </c>
      <c r="BE515" s="52" t="str">
        <f>'Details and Calculations'!AN514</f>
        <v xml:space="preserve"> </v>
      </c>
      <c r="BF515" s="52">
        <f>'Details and Calculations'!AP514</f>
        <v>1</v>
      </c>
      <c r="BG515" s="52" t="str">
        <f>'Details and Calculations'!AT514</f>
        <v xml:space="preserve"> </v>
      </c>
      <c r="BH515" s="52" t="str">
        <f>'Details and Calculations'!AY514</f>
        <v xml:space="preserve"> </v>
      </c>
      <c r="BI515" s="52" t="str">
        <f>'Details and Calculations'!BB514</f>
        <v xml:space="preserve"> </v>
      </c>
      <c r="BJ515" s="52" t="str">
        <f>'Details and Calculations'!BD514</f>
        <v xml:space="preserve"> </v>
      </c>
      <c r="BK515" s="52">
        <f>'Details and Calculations'!CA514</f>
        <v>2</v>
      </c>
      <c r="BL515" s="43">
        <f>'Details and Calculations'!AA514</f>
        <v>0</v>
      </c>
      <c r="BM515" s="43" t="str">
        <f>'Details and Calculations'!AB514</f>
        <v/>
      </c>
      <c r="BN515" s="43" t="str">
        <f>'Details and Calculations'!AD514</f>
        <v xml:space="preserve"> </v>
      </c>
      <c r="BO515" s="43">
        <f>'Details and Calculations'!AJ514</f>
        <v>0</v>
      </c>
      <c r="BP515" s="43" t="str">
        <f>'Details and Calculations'!AL514</f>
        <v xml:space="preserve"> </v>
      </c>
      <c r="BQ515" s="43">
        <f>'Details and Calculations'!AO514</f>
        <v>1</v>
      </c>
      <c r="BR515" s="43">
        <f>'Details and Calculations'!AQ514</f>
        <v>2017</v>
      </c>
      <c r="BS515" s="43">
        <f>'Details and Calculations'!AS514</f>
        <v>0</v>
      </c>
      <c r="BT515" s="43" t="str">
        <f>'Details and Calculations'!AV514</f>
        <v xml:space="preserve"> </v>
      </c>
      <c r="BU515" s="43">
        <f>'Details and Calculations'!AX514</f>
        <v>0</v>
      </c>
      <c r="BV515" s="43" t="str">
        <f>'Details and Calculations'!AZ514</f>
        <v xml:space="preserve"> </v>
      </c>
      <c r="BW515" s="43">
        <f>'Details and Calculations'!BC514</f>
        <v>0</v>
      </c>
      <c r="BX515" s="43" t="str">
        <f>'Details and Calculations'!BE514</f>
        <v xml:space="preserve"> </v>
      </c>
      <c r="BY515" s="43" t="str">
        <f>'Details and Calculations'!BG514</f>
        <v xml:space="preserve"> </v>
      </c>
      <c r="BZ515" s="43" t="str">
        <f>'Details and Calculations'!BH514</f>
        <v xml:space="preserve"> </v>
      </c>
      <c r="CA515" s="43">
        <f>'Details and Calculations'!BJ514</f>
        <v>0</v>
      </c>
      <c r="CB515" s="43" t="str">
        <f>'Details and Calculations'!BK514</f>
        <v/>
      </c>
      <c r="CC515" s="43" t="str">
        <f>'Details and Calculations'!BL514</f>
        <v xml:space="preserve"> </v>
      </c>
      <c r="CD515" s="43" t="str">
        <f>'Details and Calculations'!BN514</f>
        <v xml:space="preserve"> </v>
      </c>
      <c r="CE515" s="43" t="str">
        <f>'Details and Calculations'!BO514</f>
        <v xml:space="preserve"> </v>
      </c>
      <c r="CF515" s="43">
        <f>'Details and Calculations'!BZ514</f>
        <v>1</v>
      </c>
      <c r="CG515" s="43">
        <f>'Details and Calculations'!CB514</f>
        <v>2017</v>
      </c>
      <c r="CH515" s="31"/>
      <c r="CI515" s="53"/>
    </row>
    <row r="516" spans="1:87" x14ac:dyDescent="0.3">
      <c r="A516" s="43">
        <f>'Details and Calculations'!A515</f>
        <v>2017</v>
      </c>
      <c r="B516" s="43" t="str">
        <f>'Details and Calculations'!C515</f>
        <v>Rwanda</v>
      </c>
      <c r="C516" s="43" t="str">
        <f>'Details and Calculations'!D515</f>
        <v>Rulindo</v>
      </c>
      <c r="D516" s="43" t="str">
        <f>'Details and Calculations'!E515</f>
        <v>Rukozo</v>
      </c>
      <c r="E516" s="43" t="str">
        <f>'Details and Calculations'!F515</f>
        <v>Bwimo</v>
      </c>
      <c r="F516" s="43" t="str">
        <f>'Details and Calculations'!G515</f>
        <v>Gatiba</v>
      </c>
      <c r="G516" s="43" t="str">
        <f>'Details and Calculations'!H515</f>
        <v/>
      </c>
      <c r="H516" s="43" t="str">
        <f>'Details and Calculations'!I515</f>
        <v/>
      </c>
      <c r="I516" s="43" t="str">
        <f>'Details and Calculations'!J515</f>
        <v>Gihanga II</v>
      </c>
      <c r="J516" s="43">
        <f>'Details and Calculations'!K515</f>
        <v>151</v>
      </c>
      <c r="K516" s="43">
        <f>'Details and Calculations'!O515</f>
        <v>151</v>
      </c>
      <c r="L516" s="43" t="str">
        <f>'Details and Calculations'!P516</f>
        <v xml:space="preserve"> </v>
      </c>
      <c r="M516" s="43" t="str">
        <f>'Details and Calculations'!U515</f>
        <v>Piped Network -- Gravity Only</v>
      </c>
      <c r="N516" s="43">
        <f>'Details and Calculations'!V515</f>
        <v>2016</v>
      </c>
      <c r="O516" s="43" t="str">
        <f>'Details and Calculations'!W515</f>
        <v>Governement (District, Wasac) And Water For People</v>
      </c>
      <c r="P516" s="43" t="str">
        <f>'Details and Calculations'!X515</f>
        <v>Groundwater (Well, Etc.)</v>
      </c>
      <c r="Q516" s="44" t="str">
        <f t="shared" si="194"/>
        <v>Low Risk</v>
      </c>
      <c r="R516" s="44" t="str">
        <f t="shared" si="195"/>
        <v>Low Risk</v>
      </c>
      <c r="S516" s="45" t="str">
        <f t="shared" si="196"/>
        <v>High Level of Service</v>
      </c>
      <c r="T516" s="62" t="str">
        <f t="shared" ref="T516:T579" si="212">IF(AND(Q516="No Improved Water Point/System",R516="No Improved Water Point/System",S516="No Improved Water Point/System"),"New Construction Needed",IF(OR(AND(Q516="Low Risk",R516="Low Risk",S516="High Level of Service"),AND(Q516="Low Risk",R516="Low Risk",S516="Intermediate Level of Service"),AND(Q516="Low Risk",R516="Medium Risk",S516="High Level of Service"),AND(Q516="Low Risk",R516="Medium Risk",S516="Intermediate Level of Service"),AND(Q516="Medium Risk",R516="Low Risk",S516="High Level of Service"),AND(Q516="Medium Risk",R516="Low Risk",S516="Intermediate Level of Service")),"Low Priority",IF(OR(AND(Q516="Low Risk",R516="Low Risk",S516="Basic Level of Service"),AND(Q516="Low Risk",R516="Low Risk",S516="Inadequate Level of Service"),AND(Q516="Low Risk",R516="Medium Risk",S516="Basic Level of Service"),AND(Q516="Low Risk",R516="Medium Risk",S516="Inadequate Level of Service"),AND(Q516="Medium Risk",R516="Low Risk",S516="Basic Level of Service"),AND(Q516="Medium Risk",R516="Medium Risk",S516="Basic Level of Service"),AND(Q516="Medium Risk",R516="Medium Risk",S516="High Level of Service"),AND(Q516="Medium Risk",R516="Medium Risk",S516="Intermediate Level of Service"),AND(Q516="High Risk",R516="Low Risk",S516="Basic Level of Service"),AND(Q516="High Risk",R516="Low Risk",S516="High Level of Service"),AND(Q516="High Risk",R516="Low Risk",S516="Intermediate Level of Service"),AND(Q516="High Risk",R516="Medium Risk",S516="High Level of Service"),AND(Q516="High Risk",R516="Medium Risk",S516="Intermediate Level of Service")),"Medium Priority",IF(OR(AND(Q516="High Risk",R516="High Risk",S516="Basic Level of Service"),AND(Q516="High Risk",R516="High Risk",S516="High Level of Service"),AND(Q516="High Risk",R516="High Risk",S516="Inadequate Level of Service"),AND(Q516="High Risk",R516="High Risk",S516="Intermediate Level of Service"),AND(Q516="High Risk",R516="Low Risk",S516="Inadequate Level of Service"),AND(Q516="High Risk",R516="Medium Risk",S516="Basic Level of Service"),AND(Q516="High Risk",R516="Medium Risk",S516="Inadequate Level of Service"),AND(Q516="Low Risk",R516="High Risk",S516="Basic Level of Service"),AND(Q516="Low Risk",R516="High Risk",S516="High Level of Service"),AND(Q516="Low Risk",R516="High Risk",S516="Inadequate Level of Service"),AND(Q516="Low Risk",R516="High Risk",S516="Intermediate Level of Service"),AND(Q516="Medium Risk",R516="High Risk",S516="Basic Level of Service"),AND(Q516="Medium Risk",R516="High Risk",S516="High Level of Service"),AND(Q516="Medium Risk",R516="High Risk",S516="Inadequate Level of Service"),AND(Q516="Medium Risk",R516="High Risk",S516="Intermediate Level of Service"),AND(Q516="Medium Risk",R516="Low Risk",S516="Inadequate Level of Service"),AND(Q516="Medium Risk",R516="Medium Risk",S516="Inadequate Level of Service")),"High Priority",))))</f>
        <v>Low Priority</v>
      </c>
      <c r="U516" s="46">
        <f t="shared" si="197"/>
        <v>8</v>
      </c>
      <c r="V516" s="28" t="str">
        <f t="shared" si="198"/>
        <v>Perform Routine Preventative Maintenance</v>
      </c>
      <c r="W516" s="47" t="str">
        <f t="shared" si="199"/>
        <v/>
      </c>
      <c r="X516" s="27" t="str">
        <f t="shared" si="200"/>
        <v>Maintain O&amp;M and Routine Monitoring</v>
      </c>
      <c r="Y516" s="48">
        <f t="shared" si="201"/>
        <v>29</v>
      </c>
      <c r="Z516" s="48">
        <f t="shared" si="202"/>
        <v>19</v>
      </c>
      <c r="AA516" s="48">
        <f t="shared" si="203"/>
        <v>29</v>
      </c>
      <c r="AB516" s="48" t="str">
        <f t="shared" si="204"/>
        <v xml:space="preserve"> </v>
      </c>
      <c r="AC516" s="48" t="str">
        <f t="shared" si="205"/>
        <v xml:space="preserve"> </v>
      </c>
      <c r="AD516" s="48" t="str">
        <f t="shared" si="206"/>
        <v xml:space="preserve"> </v>
      </c>
      <c r="AE516" s="48" t="str">
        <f t="shared" si="207"/>
        <v xml:space="preserve"> </v>
      </c>
      <c r="AF516" s="48" t="str">
        <f t="shared" si="208"/>
        <v xml:space="preserve"> </v>
      </c>
      <c r="AG516" s="49" t="str">
        <f t="shared" si="209"/>
        <v/>
      </c>
      <c r="AH516" s="48">
        <f t="shared" si="210"/>
        <v>19</v>
      </c>
      <c r="AI516" s="50">
        <f>'Details and Calculations'!AE515</f>
        <v>1</v>
      </c>
      <c r="AJ516" s="50">
        <f>'Details and Calculations'!AM515</f>
        <v>1</v>
      </c>
      <c r="AK516" s="50">
        <f>'Details and Calculations'!AR515</f>
        <v>1</v>
      </c>
      <c r="AL516" s="50" t="str">
        <f>'Details and Calculations'!AW515</f>
        <v xml:space="preserve"> </v>
      </c>
      <c r="AM516" s="50" t="str">
        <f>'Details and Calculations'!BA515</f>
        <v xml:space="preserve"> </v>
      </c>
      <c r="AN516" s="50" t="str">
        <f>'Details and Calculations'!BF515</f>
        <v xml:space="preserve"> </v>
      </c>
      <c r="AO516" s="50" t="str">
        <f>'Details and Calculations'!BI515</f>
        <v xml:space="preserve"> </v>
      </c>
      <c r="AP516" s="50" t="str">
        <f>'Details and Calculations'!BM515</f>
        <v xml:space="preserve"> </v>
      </c>
      <c r="AQ516" s="50" t="str">
        <f>'Details and Calculations'!BP515</f>
        <v xml:space="preserve"> </v>
      </c>
      <c r="AR516" s="50">
        <f>'Details and Calculations'!CC515</f>
        <v>1</v>
      </c>
      <c r="AS516" s="50">
        <f>'Details and Calculations'!CJ515</f>
        <v>1</v>
      </c>
      <c r="AT516" s="51">
        <f>'Details and Calculations'!T515</f>
        <v>1</v>
      </c>
      <c r="AU516" s="51">
        <f>'Details and Calculations'!Z515</f>
        <v>1</v>
      </c>
      <c r="AV516" s="51">
        <f>'Details and Calculations'!S515</f>
        <v>1</v>
      </c>
      <c r="AW516" s="51">
        <f>'Details and Calculations'!AI515</f>
        <v>1</v>
      </c>
      <c r="AX516" s="51">
        <f>'Details and Calculations'!BY515</f>
        <v>1</v>
      </c>
      <c r="AY516" s="51">
        <f>'Details and Calculations'!CG515</f>
        <v>1</v>
      </c>
      <c r="AZ516" s="51">
        <f>'Details and Calculations'!CI515</f>
        <v>1</v>
      </c>
      <c r="BA516" s="51">
        <f t="shared" si="211"/>
        <v>1</v>
      </c>
      <c r="BB516" s="52">
        <f>'Details and Calculations'!Y515</f>
        <v>1</v>
      </c>
      <c r="BC516" s="52">
        <f>'Details and Calculations'!AC515</f>
        <v>1</v>
      </c>
      <c r="BD516" s="52">
        <f>'Details and Calculations'!AK515</f>
        <v>1</v>
      </c>
      <c r="BE516" s="52">
        <f>'Details and Calculations'!AN515</f>
        <v>7000</v>
      </c>
      <c r="BF516" s="52">
        <f>'Details and Calculations'!AP515</f>
        <v>3</v>
      </c>
      <c r="BG516" s="52" t="str">
        <f>'Details and Calculations'!AT515</f>
        <v xml:space="preserve"> </v>
      </c>
      <c r="BH516" s="52" t="str">
        <f>'Details and Calculations'!AY515</f>
        <v xml:space="preserve"> </v>
      </c>
      <c r="BI516" s="52" t="str">
        <f>'Details and Calculations'!BB515</f>
        <v xml:space="preserve"> </v>
      </c>
      <c r="BJ516" s="52" t="str">
        <f>'Details and Calculations'!BD515</f>
        <v xml:space="preserve"> </v>
      </c>
      <c r="BK516" s="52">
        <f>'Details and Calculations'!CA515</f>
        <v>2</v>
      </c>
      <c r="BL516" s="43">
        <f>'Details and Calculations'!AA515</f>
        <v>1</v>
      </c>
      <c r="BM516" s="43" t="str">
        <f>'Details and Calculations'!AB515</f>
        <v>"Springbox" --Intake Structure At A Spring</v>
      </c>
      <c r="BN516" s="43">
        <f>'Details and Calculations'!AD515</f>
        <v>2016</v>
      </c>
      <c r="BO516" s="43">
        <f>'Details and Calculations'!AJ515</f>
        <v>1</v>
      </c>
      <c r="BP516" s="43">
        <f>'Details and Calculations'!AL515</f>
        <v>2016</v>
      </c>
      <c r="BQ516" s="43">
        <f>'Details and Calculations'!AO515</f>
        <v>1</v>
      </c>
      <c r="BR516" s="43">
        <f>'Details and Calculations'!AQ515</f>
        <v>2016</v>
      </c>
      <c r="BS516" s="43">
        <f>'Details and Calculations'!AS515</f>
        <v>0</v>
      </c>
      <c r="BT516" s="43" t="str">
        <f>'Details and Calculations'!AV515</f>
        <v xml:space="preserve"> </v>
      </c>
      <c r="BU516" s="43">
        <f>'Details and Calculations'!AX515</f>
        <v>0</v>
      </c>
      <c r="BV516" s="43" t="str">
        <f>'Details and Calculations'!AZ515</f>
        <v xml:space="preserve"> </v>
      </c>
      <c r="BW516" s="43">
        <f>'Details and Calculations'!BC515</f>
        <v>0</v>
      </c>
      <c r="BX516" s="43" t="str">
        <f>'Details and Calculations'!BE515</f>
        <v xml:space="preserve"> </v>
      </c>
      <c r="BY516" s="43" t="str">
        <f>'Details and Calculations'!BG515</f>
        <v xml:space="preserve"> </v>
      </c>
      <c r="BZ516" s="43" t="str">
        <f>'Details and Calculations'!BH515</f>
        <v xml:space="preserve"> </v>
      </c>
      <c r="CA516" s="43">
        <f>'Details and Calculations'!BJ515</f>
        <v>0</v>
      </c>
      <c r="CB516" s="43" t="str">
        <f>'Details and Calculations'!BK515</f>
        <v/>
      </c>
      <c r="CC516" s="43" t="str">
        <f>'Details and Calculations'!BL515</f>
        <v xml:space="preserve"> </v>
      </c>
      <c r="CD516" s="43" t="str">
        <f>'Details and Calculations'!BN515</f>
        <v xml:space="preserve"> </v>
      </c>
      <c r="CE516" s="43" t="str">
        <f>'Details and Calculations'!BO515</f>
        <v xml:space="preserve"> </v>
      </c>
      <c r="CF516" s="43">
        <f>'Details and Calculations'!BZ515</f>
        <v>1</v>
      </c>
      <c r="CG516" s="43">
        <f>'Details and Calculations'!CB515</f>
        <v>2016</v>
      </c>
      <c r="CH516" s="31"/>
      <c r="CI516" s="53"/>
    </row>
    <row r="517" spans="1:87" x14ac:dyDescent="0.3">
      <c r="A517" s="43">
        <f>'Details and Calculations'!A516</f>
        <v>2017</v>
      </c>
      <c r="B517" s="43" t="str">
        <f>'Details and Calculations'!C516</f>
        <v>Rwanda</v>
      </c>
      <c r="C517" s="43" t="str">
        <f>'Details and Calculations'!D516</f>
        <v>Rulindo</v>
      </c>
      <c r="D517" s="43" t="str">
        <f>'Details and Calculations'!E516</f>
        <v>Rusiga</v>
      </c>
      <c r="E517" s="43" t="str">
        <f>'Details and Calculations'!F516</f>
        <v>Gako</v>
      </c>
      <c r="F517" s="43" t="str">
        <f>'Details and Calculations'!G516</f>
        <v>Rwintare</v>
      </c>
      <c r="G517" s="43" t="str">
        <f>'Details and Calculations'!H516</f>
        <v/>
      </c>
      <c r="H517" s="43" t="str">
        <f>'Details and Calculations'!I516</f>
        <v/>
      </c>
      <c r="I517" s="43" t="str">
        <f>'Details and Calculations'!J516</f>
        <v>Rwintare1water point[RW.WFP.Q3.14.166.028]/Tare-Rusiga pumping</v>
      </c>
      <c r="J517" s="43">
        <f>'Details and Calculations'!K516</f>
        <v>281</v>
      </c>
      <c r="K517" s="43">
        <f>'Details and Calculations'!O516</f>
        <v>281</v>
      </c>
      <c r="L517" s="43" t="str">
        <f>'Details and Calculations'!P517</f>
        <v xml:space="preserve"> </v>
      </c>
      <c r="M517" s="43" t="str">
        <f>'Details and Calculations'!U516</f>
        <v>Piped Network With Pump</v>
      </c>
      <c r="N517" s="43">
        <f>'Details and Calculations'!V516</f>
        <v>2015</v>
      </c>
      <c r="O517" s="43" t="str">
        <f>'Details and Calculations'!W516</f>
        <v>Governement (District, Wasac) And Water For People</v>
      </c>
      <c r="P517" s="43" t="str">
        <f>'Details and Calculations'!X516</f>
        <v>Spring</v>
      </c>
      <c r="Q517" s="44" t="str">
        <f t="shared" si="194"/>
        <v>Low Risk</v>
      </c>
      <c r="R517" s="44" t="str">
        <f t="shared" si="195"/>
        <v>Low Risk</v>
      </c>
      <c r="S517" s="45" t="str">
        <f t="shared" si="196"/>
        <v>Intermediate Level of Service</v>
      </c>
      <c r="T517" s="62" t="str">
        <f t="shared" si="212"/>
        <v>Low Priority</v>
      </c>
      <c r="U517" s="46">
        <f t="shared" si="197"/>
        <v>6</v>
      </c>
      <c r="V517" s="28" t="str">
        <f t="shared" si="198"/>
        <v>Perform Routine Preventative Maintenance</v>
      </c>
      <c r="W517" s="47" t="str">
        <f t="shared" si="199"/>
        <v/>
      </c>
      <c r="X517" s="27" t="str">
        <f t="shared" si="200"/>
        <v>Maintain O&amp;M and Routine Monitoring</v>
      </c>
      <c r="Y517" s="48" t="str">
        <f t="shared" si="201"/>
        <v xml:space="preserve"> </v>
      </c>
      <c r="Z517" s="48" t="str">
        <f t="shared" si="202"/>
        <v xml:space="preserve"> </v>
      </c>
      <c r="AA517" s="48" t="str">
        <f t="shared" si="203"/>
        <v xml:space="preserve"> </v>
      </c>
      <c r="AB517" s="48" t="str">
        <f t="shared" si="204"/>
        <v xml:space="preserve"> </v>
      </c>
      <c r="AC517" s="48" t="str">
        <f t="shared" si="205"/>
        <v xml:space="preserve"> </v>
      </c>
      <c r="AD517" s="48" t="str">
        <f t="shared" si="206"/>
        <v xml:space="preserve"> </v>
      </c>
      <c r="AE517" s="48" t="str">
        <f t="shared" si="207"/>
        <v xml:space="preserve"> </v>
      </c>
      <c r="AF517" s="48" t="str">
        <f t="shared" si="208"/>
        <v xml:space="preserve"> </v>
      </c>
      <c r="AG517" s="49" t="str">
        <f t="shared" si="209"/>
        <v/>
      </c>
      <c r="AH517" s="48">
        <f t="shared" si="210"/>
        <v>18</v>
      </c>
      <c r="AI517" s="50" t="str">
        <f>'Details and Calculations'!AE516</f>
        <v xml:space="preserve"> </v>
      </c>
      <c r="AJ517" s="50" t="str">
        <f>'Details and Calculations'!AM516</f>
        <v xml:space="preserve"> </v>
      </c>
      <c r="AK517" s="50" t="str">
        <f>'Details and Calculations'!AR516</f>
        <v xml:space="preserve"> </v>
      </c>
      <c r="AL517" s="50" t="str">
        <f>'Details and Calculations'!AW516</f>
        <v xml:space="preserve"> </v>
      </c>
      <c r="AM517" s="50" t="str">
        <f>'Details and Calculations'!BA516</f>
        <v xml:space="preserve"> </v>
      </c>
      <c r="AN517" s="50" t="str">
        <f>'Details and Calculations'!BF516</f>
        <v xml:space="preserve"> </v>
      </c>
      <c r="AO517" s="50" t="str">
        <f>'Details and Calculations'!BI516</f>
        <v xml:space="preserve"> </v>
      </c>
      <c r="AP517" s="50" t="str">
        <f>'Details and Calculations'!BM516</f>
        <v xml:space="preserve"> </v>
      </c>
      <c r="AQ517" s="50" t="str">
        <f>'Details and Calculations'!BP516</f>
        <v xml:space="preserve"> </v>
      </c>
      <c r="AR517" s="50">
        <f>'Details and Calculations'!CC516</f>
        <v>1</v>
      </c>
      <c r="AS517" s="50">
        <f>'Details and Calculations'!CJ516</f>
        <v>2</v>
      </c>
      <c r="AT517" s="51">
        <f>'Details and Calculations'!T516</f>
        <v>1</v>
      </c>
      <c r="AU517" s="51">
        <f>'Details and Calculations'!Z516</f>
        <v>1</v>
      </c>
      <c r="AV517" s="51">
        <f>'Details and Calculations'!S516</f>
        <v>0</v>
      </c>
      <c r="AW517" s="51">
        <f>'Details and Calculations'!AI516</f>
        <v>1</v>
      </c>
      <c r="AX517" s="51">
        <f>'Details and Calculations'!BY516</f>
        <v>1</v>
      </c>
      <c r="AY517" s="51">
        <f>'Details and Calculations'!CG516</f>
        <v>1</v>
      </c>
      <c r="AZ517" s="51">
        <f>'Details and Calculations'!CI516</f>
        <v>1</v>
      </c>
      <c r="BA517" s="51">
        <f t="shared" si="211"/>
        <v>0</v>
      </c>
      <c r="BB517" s="52">
        <f>'Details and Calculations'!Y516</f>
        <v>1</v>
      </c>
      <c r="BC517" s="52" t="str">
        <f>'Details and Calculations'!AC516</f>
        <v xml:space="preserve"> </v>
      </c>
      <c r="BD517" s="52" t="str">
        <f>'Details and Calculations'!AK516</f>
        <v xml:space="preserve"> </v>
      </c>
      <c r="BE517" s="52" t="str">
        <f>'Details and Calculations'!AN516</f>
        <v xml:space="preserve"> </v>
      </c>
      <c r="BF517" s="52" t="str">
        <f>'Details and Calculations'!AP516</f>
        <v xml:space="preserve"> </v>
      </c>
      <c r="BG517" s="52" t="str">
        <f>'Details and Calculations'!AT516</f>
        <v xml:space="preserve"> </v>
      </c>
      <c r="BH517" s="52" t="str">
        <f>'Details and Calculations'!AY516</f>
        <v xml:space="preserve"> </v>
      </c>
      <c r="BI517" s="52" t="str">
        <f>'Details and Calculations'!BB516</f>
        <v xml:space="preserve"> </v>
      </c>
      <c r="BJ517" s="52" t="str">
        <f>'Details and Calculations'!BD516</f>
        <v xml:space="preserve"> </v>
      </c>
      <c r="BK517" s="52">
        <f>'Details and Calculations'!CA516</f>
        <v>1</v>
      </c>
      <c r="BL517" s="43">
        <f>'Details and Calculations'!AA516</f>
        <v>0</v>
      </c>
      <c r="BM517" s="43" t="str">
        <f>'Details and Calculations'!AB516</f>
        <v/>
      </c>
      <c r="BN517" s="43" t="str">
        <f>'Details and Calculations'!AD516</f>
        <v xml:space="preserve"> </v>
      </c>
      <c r="BO517" s="43">
        <f>'Details and Calculations'!AJ516</f>
        <v>0</v>
      </c>
      <c r="BP517" s="43" t="str">
        <f>'Details and Calculations'!AL516</f>
        <v xml:space="preserve"> </v>
      </c>
      <c r="BQ517" s="43">
        <f>'Details and Calculations'!AO516</f>
        <v>0</v>
      </c>
      <c r="BR517" s="43" t="str">
        <f>'Details and Calculations'!AQ516</f>
        <v xml:space="preserve"> </v>
      </c>
      <c r="BS517" s="43">
        <f>'Details and Calculations'!AS516</f>
        <v>0</v>
      </c>
      <c r="BT517" s="43" t="str">
        <f>'Details and Calculations'!AV516</f>
        <v xml:space="preserve"> </v>
      </c>
      <c r="BU517" s="43">
        <f>'Details and Calculations'!AX516</f>
        <v>0</v>
      </c>
      <c r="BV517" s="43" t="str">
        <f>'Details and Calculations'!AZ516</f>
        <v xml:space="preserve"> </v>
      </c>
      <c r="BW517" s="43">
        <f>'Details and Calculations'!BC516</f>
        <v>0</v>
      </c>
      <c r="BX517" s="43" t="str">
        <f>'Details and Calculations'!BE516</f>
        <v xml:space="preserve"> </v>
      </c>
      <c r="BY517" s="43" t="str">
        <f>'Details and Calculations'!BG516</f>
        <v xml:space="preserve"> </v>
      </c>
      <c r="BZ517" s="43" t="str">
        <f>'Details and Calculations'!BH516</f>
        <v xml:space="preserve"> </v>
      </c>
      <c r="CA517" s="43">
        <f>'Details and Calculations'!BJ516</f>
        <v>0</v>
      </c>
      <c r="CB517" s="43" t="str">
        <f>'Details and Calculations'!BK516</f>
        <v/>
      </c>
      <c r="CC517" s="43" t="str">
        <f>'Details and Calculations'!BL516</f>
        <v xml:space="preserve"> </v>
      </c>
      <c r="CD517" s="43" t="str">
        <f>'Details and Calculations'!BN516</f>
        <v xml:space="preserve"> </v>
      </c>
      <c r="CE517" s="43" t="str">
        <f>'Details and Calculations'!BO516</f>
        <v xml:space="preserve"> </v>
      </c>
      <c r="CF517" s="43">
        <f>'Details and Calculations'!BZ516</f>
        <v>1</v>
      </c>
      <c r="CG517" s="43">
        <f>'Details and Calculations'!CB516</f>
        <v>2015</v>
      </c>
      <c r="CH517" s="31"/>
      <c r="CI517" s="53"/>
    </row>
    <row r="518" spans="1:87" x14ac:dyDescent="0.3">
      <c r="A518" s="43">
        <f>'Details and Calculations'!A517</f>
        <v>2017</v>
      </c>
      <c r="B518" s="43" t="str">
        <f>'Details and Calculations'!C517</f>
        <v>Rwanda</v>
      </c>
      <c r="C518" s="43" t="str">
        <f>'Details and Calculations'!D517</f>
        <v>Rulindo</v>
      </c>
      <c r="D518" s="43" t="str">
        <f>'Details and Calculations'!E517</f>
        <v>Ntarabana</v>
      </c>
      <c r="E518" s="43" t="str">
        <f>'Details and Calculations'!F517</f>
        <v>Kiyanza</v>
      </c>
      <c r="F518" s="43" t="str">
        <f>'Details and Calculations'!G517</f>
        <v>Nyagasozi</v>
      </c>
      <c r="G518" s="43" t="str">
        <f>'Details and Calculations'!H517</f>
        <v/>
      </c>
      <c r="H518" s="43" t="str">
        <f>'Details and Calculations'!I517</f>
        <v/>
      </c>
      <c r="I518" s="43" t="str">
        <f>'Details and Calculations'!J517</f>
        <v>Kararama network</v>
      </c>
      <c r="J518" s="43">
        <f>'Details and Calculations'!K517</f>
        <v>197</v>
      </c>
      <c r="K518" s="43">
        <f>'Details and Calculations'!O517</f>
        <v>197</v>
      </c>
      <c r="L518" s="43" t="str">
        <f>'Details and Calculations'!P518</f>
        <v xml:space="preserve"> </v>
      </c>
      <c r="M518" s="43" t="str">
        <f>'Details and Calculations'!U517</f>
        <v>Piped Network With Pump</v>
      </c>
      <c r="N518" s="43">
        <f>'Details and Calculations'!V517</f>
        <v>2012</v>
      </c>
      <c r="O518" s="43" t="str">
        <f>'Details and Calculations'!W517</f>
        <v>Governement (District, Wasac) And Water For People</v>
      </c>
      <c r="P518" s="43" t="str">
        <f>'Details and Calculations'!X517</f>
        <v>Spring</v>
      </c>
      <c r="Q518" s="44" t="str">
        <f t="shared" si="194"/>
        <v>Low Risk</v>
      </c>
      <c r="R518" s="44" t="str">
        <f t="shared" si="195"/>
        <v>High Risk</v>
      </c>
      <c r="S518" s="45" t="str">
        <f t="shared" si="196"/>
        <v>Basic Level of Service</v>
      </c>
      <c r="T518" s="62" t="str">
        <f t="shared" si="212"/>
        <v>High Priority</v>
      </c>
      <c r="U518" s="46">
        <f t="shared" si="197"/>
        <v>5</v>
      </c>
      <c r="V518" s="28" t="str">
        <f t="shared" si="198"/>
        <v>Major Repairs or Replace System</v>
      </c>
      <c r="W518" s="47" t="str">
        <f t="shared" si="199"/>
        <v/>
      </c>
      <c r="X518" s="27" t="str">
        <f t="shared" si="200"/>
        <v>Further Technical Diagnostic Needed</v>
      </c>
      <c r="Y518" s="48">
        <f t="shared" si="201"/>
        <v>22</v>
      </c>
      <c r="Z518" s="48">
        <f t="shared" si="202"/>
        <v>12</v>
      </c>
      <c r="AA518" s="48">
        <f t="shared" si="203"/>
        <v>25</v>
      </c>
      <c r="AB518" s="48">
        <f t="shared" si="204"/>
        <v>15</v>
      </c>
      <c r="AC518" s="48">
        <f t="shared" si="205"/>
        <v>25</v>
      </c>
      <c r="AD518" s="48">
        <f t="shared" si="206"/>
        <v>-1</v>
      </c>
      <c r="AE518" s="48">
        <f t="shared" si="207"/>
        <v>12</v>
      </c>
      <c r="AF518" s="48" t="str">
        <f t="shared" si="208"/>
        <v xml:space="preserve"> </v>
      </c>
      <c r="AG518" s="49" t="str">
        <f t="shared" si="209"/>
        <v/>
      </c>
      <c r="AH518" s="48">
        <f t="shared" si="210"/>
        <v>15</v>
      </c>
      <c r="AI518" s="50">
        <f>'Details and Calculations'!AE517</f>
        <v>1</v>
      </c>
      <c r="AJ518" s="50">
        <f>'Details and Calculations'!AM517</f>
        <v>1</v>
      </c>
      <c r="AK518" s="50">
        <f>'Details and Calculations'!AR517</f>
        <v>1</v>
      </c>
      <c r="AL518" s="50">
        <f>'Details and Calculations'!AW517</f>
        <v>1</v>
      </c>
      <c r="AM518" s="50">
        <f>'Details and Calculations'!BA517</f>
        <v>1</v>
      </c>
      <c r="AN518" s="50">
        <f>'Details and Calculations'!BF517</f>
        <v>1</v>
      </c>
      <c r="AO518" s="50">
        <f>'Details and Calculations'!BI517</f>
        <v>1</v>
      </c>
      <c r="AP518" s="50" t="str">
        <f>'Details and Calculations'!BM517</f>
        <v xml:space="preserve"> </v>
      </c>
      <c r="AQ518" s="50" t="str">
        <f>'Details and Calculations'!BP517</f>
        <v xml:space="preserve"> </v>
      </c>
      <c r="AR518" s="50">
        <f>'Details and Calculations'!CC517</f>
        <v>3</v>
      </c>
      <c r="AS518" s="50">
        <f>'Details and Calculations'!CJ517</f>
        <v>3</v>
      </c>
      <c r="AT518" s="51">
        <f>'Details and Calculations'!T517</f>
        <v>1</v>
      </c>
      <c r="AU518" s="51">
        <f>'Details and Calculations'!Z517</f>
        <v>1</v>
      </c>
      <c r="AV518" s="51">
        <f>'Details and Calculations'!S517</f>
        <v>0</v>
      </c>
      <c r="AW518" s="51">
        <f>'Details and Calculations'!AI517</f>
        <v>1</v>
      </c>
      <c r="AX518" s="51">
        <f>'Details and Calculations'!BY517</f>
        <v>1</v>
      </c>
      <c r="AY518" s="51">
        <f>'Details and Calculations'!CG517</f>
        <v>1</v>
      </c>
      <c r="AZ518" s="51">
        <f>'Details and Calculations'!CI517</f>
        <v>0</v>
      </c>
      <c r="BA518" s="51">
        <f t="shared" si="211"/>
        <v>0</v>
      </c>
      <c r="BB518" s="52">
        <f>'Details and Calculations'!Y517</f>
        <v>3</v>
      </c>
      <c r="BC518" s="52">
        <f>'Details and Calculations'!AC517</f>
        <v>1</v>
      </c>
      <c r="BD518" s="52">
        <f>'Details and Calculations'!AK517</f>
        <v>2</v>
      </c>
      <c r="BE518" s="52">
        <f>'Details and Calculations'!AN517</f>
        <v>5000</v>
      </c>
      <c r="BF518" s="52">
        <f>'Details and Calculations'!AP517</f>
        <v>7</v>
      </c>
      <c r="BG518" s="52">
        <f>'Details and Calculations'!AT517</f>
        <v>14</v>
      </c>
      <c r="BH518" s="52">
        <f>'Details and Calculations'!AY517</f>
        <v>2</v>
      </c>
      <c r="BI518" s="52">
        <f>'Details and Calculations'!BB517</f>
        <v>5000</v>
      </c>
      <c r="BJ518" s="52">
        <f>'Details and Calculations'!BD517</f>
        <v>1</v>
      </c>
      <c r="BK518" s="52">
        <f>'Details and Calculations'!CA517</f>
        <v>1</v>
      </c>
      <c r="BL518" s="43">
        <f>'Details and Calculations'!AA517</f>
        <v>1</v>
      </c>
      <c r="BM518" s="43" t="str">
        <f>'Details and Calculations'!AB517</f>
        <v/>
      </c>
      <c r="BN518" s="43">
        <f>'Details and Calculations'!AD517</f>
        <v>2009</v>
      </c>
      <c r="BO518" s="43">
        <f>'Details and Calculations'!AJ517</f>
        <v>1</v>
      </c>
      <c r="BP518" s="43">
        <f>'Details and Calculations'!AL517</f>
        <v>2009</v>
      </c>
      <c r="BQ518" s="43">
        <f>'Details and Calculations'!AO517</f>
        <v>1</v>
      </c>
      <c r="BR518" s="43">
        <f>'Details and Calculations'!AQ517</f>
        <v>2012</v>
      </c>
      <c r="BS518" s="43">
        <f>'Details and Calculations'!AS517</f>
        <v>1</v>
      </c>
      <c r="BT518" s="43">
        <f>'Details and Calculations'!AV517</f>
        <v>2012</v>
      </c>
      <c r="BU518" s="43">
        <f>'Details and Calculations'!AX517</f>
        <v>1</v>
      </c>
      <c r="BV518" s="43">
        <f>'Details and Calculations'!AZ517</f>
        <v>2012</v>
      </c>
      <c r="BW518" s="43">
        <f>'Details and Calculations'!BC517</f>
        <v>1</v>
      </c>
      <c r="BX518" s="43">
        <f>'Details and Calculations'!BE517</f>
        <v>2009</v>
      </c>
      <c r="BY518" s="43">
        <f>'Details and Calculations'!BG517</f>
        <v>1</v>
      </c>
      <c r="BZ518" s="43">
        <f>'Details and Calculations'!BH517</f>
        <v>2009</v>
      </c>
      <c r="CA518" s="43">
        <f>'Details and Calculations'!BJ517</f>
        <v>0</v>
      </c>
      <c r="CB518" s="43" t="str">
        <f>'Details and Calculations'!BK517</f>
        <v/>
      </c>
      <c r="CC518" s="43" t="str">
        <f>'Details and Calculations'!BL517</f>
        <v xml:space="preserve"> </v>
      </c>
      <c r="CD518" s="43" t="str">
        <f>'Details and Calculations'!BN517</f>
        <v xml:space="preserve"> </v>
      </c>
      <c r="CE518" s="43" t="str">
        <f>'Details and Calculations'!BO517</f>
        <v xml:space="preserve"> </v>
      </c>
      <c r="CF518" s="43">
        <f>'Details and Calculations'!BZ517</f>
        <v>1</v>
      </c>
      <c r="CG518" s="43">
        <f>'Details and Calculations'!CB517</f>
        <v>2012</v>
      </c>
      <c r="CH518" s="31"/>
      <c r="CI518" s="53"/>
    </row>
    <row r="519" spans="1:87" x14ac:dyDescent="0.3">
      <c r="A519" s="43">
        <f>'Details and Calculations'!A518</f>
        <v>2017</v>
      </c>
      <c r="B519" s="43" t="str">
        <f>'Details and Calculations'!C518</f>
        <v>Rwanda</v>
      </c>
      <c r="C519" s="43" t="str">
        <f>'Details and Calculations'!D518</f>
        <v>Rulindo</v>
      </c>
      <c r="D519" s="43" t="str">
        <f>'Details and Calculations'!E518</f>
        <v>Burega</v>
      </c>
      <c r="E519" s="43" t="str">
        <f>'Details and Calculations'!F518</f>
        <v>Butangampundu</v>
      </c>
      <c r="F519" s="43" t="str">
        <f>'Details and Calculations'!G518</f>
        <v>Kigabiro</v>
      </c>
      <c r="G519" s="43" t="str">
        <f>'Details and Calculations'!H518</f>
        <v/>
      </c>
      <c r="H519" s="43" t="str">
        <f>'Details and Calculations'!I518</f>
        <v/>
      </c>
      <c r="I519" s="43" t="str">
        <f>'Details and Calculations'!J518</f>
        <v>Rwamugaza</v>
      </c>
      <c r="J519" s="43">
        <f>'Details and Calculations'!K518</f>
        <v>565</v>
      </c>
      <c r="K519" s="43">
        <f>'Details and Calculations'!O518</f>
        <v>565</v>
      </c>
      <c r="L519" s="43" t="str">
        <f>'Details and Calculations'!P519</f>
        <v xml:space="preserve"> </v>
      </c>
      <c r="M519" s="43" t="str">
        <f>'Details and Calculations'!U518</f>
        <v>Piped Network -- Gravity Only</v>
      </c>
      <c r="N519" s="43">
        <f>'Details and Calculations'!V518</f>
        <v>2003</v>
      </c>
      <c r="O519" s="43" t="str">
        <f>'Details and Calculations'!W518</f>
        <v>Government</v>
      </c>
      <c r="P519" s="43" t="str">
        <f>'Details and Calculations'!X518</f>
        <v>Spring</v>
      </c>
      <c r="Q519" s="44" t="str">
        <f t="shared" si="194"/>
        <v>Low Risk</v>
      </c>
      <c r="R519" s="44" t="str">
        <f t="shared" si="195"/>
        <v>Low Risk</v>
      </c>
      <c r="S519" s="45" t="str">
        <f t="shared" si="196"/>
        <v>Intermediate Level of Service</v>
      </c>
      <c r="T519" s="62" t="str">
        <f t="shared" si="212"/>
        <v>Low Priority</v>
      </c>
      <c r="U519" s="46">
        <f t="shared" si="197"/>
        <v>6</v>
      </c>
      <c r="V519" s="28" t="str">
        <f t="shared" si="198"/>
        <v>Repair or Replace Components</v>
      </c>
      <c r="W519" s="47" t="str">
        <f t="shared" si="199"/>
        <v xml:space="preserve">Storage Tank, Other Concrete Structures </v>
      </c>
      <c r="X519" s="27" t="str">
        <f t="shared" si="200"/>
        <v>Create Plan To Repair or Replace Components</v>
      </c>
      <c r="Y519" s="48">
        <f t="shared" si="201"/>
        <v>16</v>
      </c>
      <c r="Z519" s="48">
        <f t="shared" si="202"/>
        <v>6</v>
      </c>
      <c r="AA519" s="48">
        <f t="shared" si="203"/>
        <v>16</v>
      </c>
      <c r="AB519" s="48">
        <f t="shared" si="204"/>
        <v>6</v>
      </c>
      <c r="AC519" s="48" t="str">
        <f t="shared" si="205"/>
        <v xml:space="preserve"> </v>
      </c>
      <c r="AD519" s="48" t="str">
        <f t="shared" si="206"/>
        <v xml:space="preserve"> </v>
      </c>
      <c r="AE519" s="48" t="str">
        <f t="shared" si="207"/>
        <v xml:space="preserve"> </v>
      </c>
      <c r="AF519" s="48" t="str">
        <f t="shared" si="208"/>
        <v xml:space="preserve"> </v>
      </c>
      <c r="AG519" s="49" t="str">
        <f t="shared" si="209"/>
        <v/>
      </c>
      <c r="AH519" s="48">
        <f t="shared" si="210"/>
        <v>6</v>
      </c>
      <c r="AI519" s="50">
        <f>'Details and Calculations'!AE518</f>
        <v>1</v>
      </c>
      <c r="AJ519" s="50">
        <f>'Details and Calculations'!AM518</f>
        <v>1</v>
      </c>
      <c r="AK519" s="50">
        <f>'Details and Calculations'!AR518</f>
        <v>2</v>
      </c>
      <c r="AL519" s="50">
        <f>'Details and Calculations'!AW518</f>
        <v>2</v>
      </c>
      <c r="AM519" s="50" t="str">
        <f>'Details and Calculations'!BA518</f>
        <v xml:space="preserve"> </v>
      </c>
      <c r="AN519" s="50" t="str">
        <f>'Details and Calculations'!BF518</f>
        <v xml:space="preserve"> </v>
      </c>
      <c r="AO519" s="50" t="str">
        <f>'Details and Calculations'!BI518</f>
        <v xml:space="preserve"> </v>
      </c>
      <c r="AP519" s="50" t="str">
        <f>'Details and Calculations'!BM518</f>
        <v xml:space="preserve"> </v>
      </c>
      <c r="AQ519" s="50" t="str">
        <f>'Details and Calculations'!BP518</f>
        <v xml:space="preserve"> </v>
      </c>
      <c r="AR519" s="50">
        <f>'Details and Calculations'!CC518</f>
        <v>1</v>
      </c>
      <c r="AS519" s="50">
        <f>'Details and Calculations'!CJ518</f>
        <v>1</v>
      </c>
      <c r="AT519" s="51">
        <f>'Details and Calculations'!T518</f>
        <v>1</v>
      </c>
      <c r="AU519" s="51">
        <f>'Details and Calculations'!Z518</f>
        <v>1</v>
      </c>
      <c r="AV519" s="51">
        <f>'Details and Calculations'!S518</f>
        <v>0</v>
      </c>
      <c r="AW519" s="51">
        <f>'Details and Calculations'!AI518</f>
        <v>1</v>
      </c>
      <c r="AX519" s="51">
        <f>'Details and Calculations'!BY518</f>
        <v>1</v>
      </c>
      <c r="AY519" s="51">
        <f>'Details and Calculations'!CG518</f>
        <v>1</v>
      </c>
      <c r="AZ519" s="51">
        <f>'Details and Calculations'!CI518</f>
        <v>0</v>
      </c>
      <c r="BA519" s="51">
        <f t="shared" si="211"/>
        <v>1</v>
      </c>
      <c r="BB519" s="52">
        <f>'Details and Calculations'!Y518</f>
        <v>2</v>
      </c>
      <c r="BC519" s="52">
        <f>'Details and Calculations'!AC518</f>
        <v>2</v>
      </c>
      <c r="BD519" s="52">
        <f>'Details and Calculations'!AK518</f>
        <v>1</v>
      </c>
      <c r="BE519" s="52">
        <f>'Details and Calculations'!AN518</f>
        <v>8000</v>
      </c>
      <c r="BF519" s="52">
        <f>'Details and Calculations'!AP518</f>
        <v>20</v>
      </c>
      <c r="BG519" s="52">
        <f>'Details and Calculations'!AT518</f>
        <v>16</v>
      </c>
      <c r="BH519" s="52" t="str">
        <f>'Details and Calculations'!AY518</f>
        <v xml:space="preserve"> </v>
      </c>
      <c r="BI519" s="52" t="str">
        <f>'Details and Calculations'!BB518</f>
        <v xml:space="preserve"> </v>
      </c>
      <c r="BJ519" s="52" t="str">
        <f>'Details and Calculations'!BD518</f>
        <v xml:space="preserve"> </v>
      </c>
      <c r="BK519" s="52">
        <f>'Details and Calculations'!CA518</f>
        <v>1</v>
      </c>
      <c r="BL519" s="43">
        <f>'Details and Calculations'!AA518</f>
        <v>1</v>
      </c>
      <c r="BM519" s="43" t="str">
        <f>'Details and Calculations'!AB518</f>
        <v/>
      </c>
      <c r="BN519" s="43">
        <f>'Details and Calculations'!AD518</f>
        <v>2003</v>
      </c>
      <c r="BO519" s="43">
        <f>'Details and Calculations'!AJ518</f>
        <v>1</v>
      </c>
      <c r="BP519" s="43">
        <f>'Details and Calculations'!AL518</f>
        <v>2003</v>
      </c>
      <c r="BQ519" s="43">
        <f>'Details and Calculations'!AO518</f>
        <v>1</v>
      </c>
      <c r="BR519" s="43">
        <f>'Details and Calculations'!AQ518</f>
        <v>2003</v>
      </c>
      <c r="BS519" s="43">
        <f>'Details and Calculations'!AS518</f>
        <v>1</v>
      </c>
      <c r="BT519" s="43">
        <f>'Details and Calculations'!AV518</f>
        <v>2003</v>
      </c>
      <c r="BU519" s="43">
        <f>'Details and Calculations'!AX518</f>
        <v>0</v>
      </c>
      <c r="BV519" s="43" t="str">
        <f>'Details and Calculations'!AZ518</f>
        <v xml:space="preserve"> </v>
      </c>
      <c r="BW519" s="43">
        <f>'Details and Calculations'!BC518</f>
        <v>0</v>
      </c>
      <c r="BX519" s="43" t="str">
        <f>'Details and Calculations'!BE518</f>
        <v xml:space="preserve"> </v>
      </c>
      <c r="BY519" s="43" t="str">
        <f>'Details and Calculations'!BG518</f>
        <v xml:space="preserve"> </v>
      </c>
      <c r="BZ519" s="43" t="str">
        <f>'Details and Calculations'!BH518</f>
        <v xml:space="preserve"> </v>
      </c>
      <c r="CA519" s="43">
        <f>'Details and Calculations'!BJ518</f>
        <v>0</v>
      </c>
      <c r="CB519" s="43" t="str">
        <f>'Details and Calculations'!BK518</f>
        <v/>
      </c>
      <c r="CC519" s="43" t="str">
        <f>'Details and Calculations'!BL518</f>
        <v xml:space="preserve"> </v>
      </c>
      <c r="CD519" s="43" t="str">
        <f>'Details and Calculations'!BN518</f>
        <v xml:space="preserve"> </v>
      </c>
      <c r="CE519" s="43" t="str">
        <f>'Details and Calculations'!BO518</f>
        <v xml:space="preserve"> </v>
      </c>
      <c r="CF519" s="43">
        <f>'Details and Calculations'!BZ518</f>
        <v>1</v>
      </c>
      <c r="CG519" s="43">
        <f>'Details and Calculations'!CB518</f>
        <v>2003</v>
      </c>
      <c r="CH519" s="31"/>
      <c r="CI519" s="53"/>
    </row>
    <row r="520" spans="1:87" x14ac:dyDescent="0.3">
      <c r="A520" s="43">
        <f>'Details and Calculations'!A519</f>
        <v>2017</v>
      </c>
      <c r="B520" s="43" t="str">
        <f>'Details and Calculations'!C519</f>
        <v>Rwanda</v>
      </c>
      <c r="C520" s="43" t="str">
        <f>'Details and Calculations'!D519</f>
        <v>Rulindo</v>
      </c>
      <c r="D520" s="43" t="str">
        <f>'Details and Calculations'!E519</f>
        <v>Masoro</v>
      </c>
      <c r="E520" s="43" t="str">
        <f>'Details and Calculations'!F519</f>
        <v>Nyamyumba</v>
      </c>
      <c r="F520" s="43" t="str">
        <f>'Details and Calculations'!G519</f>
        <v>Kigomwa</v>
      </c>
      <c r="G520" s="43" t="str">
        <f>'Details and Calculations'!H519</f>
        <v/>
      </c>
      <c r="H520" s="43" t="str">
        <f>'Details and Calculations'!I519</f>
        <v/>
      </c>
      <c r="I520" s="43" t="str">
        <f>'Details and Calculations'!J519</f>
        <v>marenge</v>
      </c>
      <c r="J520" s="43">
        <f>'Details and Calculations'!K519</f>
        <v>118</v>
      </c>
      <c r="K520" s="43">
        <f>'Details and Calculations'!O519</f>
        <v>118</v>
      </c>
      <c r="L520" s="43">
        <f>'Details and Calculations'!P520</f>
        <v>81</v>
      </c>
      <c r="M520" s="43" t="str">
        <f>'Details and Calculations'!U519</f>
        <v>Piped Network With Pump</v>
      </c>
      <c r="N520" s="43">
        <f>'Details and Calculations'!V519</f>
        <v>1997</v>
      </c>
      <c r="O520" s="43" t="str">
        <f>'Details and Calculations'!W519</f>
        <v>Governement (District, Wasac) And Water For People</v>
      </c>
      <c r="P520" s="43" t="str">
        <f>'Details and Calculations'!X519</f>
        <v>Spring</v>
      </c>
      <c r="Q520" s="44" t="str">
        <f t="shared" si="194"/>
        <v>Low Risk</v>
      </c>
      <c r="R520" s="44" t="str">
        <f t="shared" si="195"/>
        <v>Low Risk</v>
      </c>
      <c r="S520" s="45" t="str">
        <f t="shared" si="196"/>
        <v>Intermediate Level of Service</v>
      </c>
      <c r="T520" s="62" t="str">
        <f t="shared" si="212"/>
        <v>Low Priority</v>
      </c>
      <c r="U520" s="46">
        <f t="shared" si="197"/>
        <v>7</v>
      </c>
      <c r="V520" s="28" t="str">
        <f t="shared" si="198"/>
        <v>Perform Routine Preventative Maintenance</v>
      </c>
      <c r="W520" s="47" t="str">
        <f t="shared" si="199"/>
        <v/>
      </c>
      <c r="X520" s="27" t="str">
        <f t="shared" si="200"/>
        <v>Maintain O&amp;M and Routine Monitoring</v>
      </c>
      <c r="Y520" s="48">
        <f t="shared" si="201"/>
        <v>29</v>
      </c>
      <c r="Z520" s="48">
        <f t="shared" si="202"/>
        <v>19</v>
      </c>
      <c r="AA520" s="48">
        <f t="shared" si="203"/>
        <v>29</v>
      </c>
      <c r="AB520" s="48" t="str">
        <f t="shared" si="204"/>
        <v xml:space="preserve"> </v>
      </c>
      <c r="AC520" s="48">
        <f t="shared" si="205"/>
        <v>29</v>
      </c>
      <c r="AD520" s="48">
        <f t="shared" si="206"/>
        <v>6</v>
      </c>
      <c r="AE520" s="48">
        <f t="shared" si="207"/>
        <v>19</v>
      </c>
      <c r="AF520" s="48" t="str">
        <f t="shared" si="208"/>
        <v xml:space="preserve"> </v>
      </c>
      <c r="AG520" s="49" t="str">
        <f t="shared" si="209"/>
        <v/>
      </c>
      <c r="AH520" s="48">
        <f t="shared" si="210"/>
        <v>19</v>
      </c>
      <c r="AI520" s="50">
        <f>'Details and Calculations'!AE519</f>
        <v>1</v>
      </c>
      <c r="AJ520" s="50">
        <f>'Details and Calculations'!AM519</f>
        <v>1</v>
      </c>
      <c r="AK520" s="50">
        <f>'Details and Calculations'!AR519</f>
        <v>1</v>
      </c>
      <c r="AL520" s="50" t="str">
        <f>'Details and Calculations'!AW519</f>
        <v xml:space="preserve"> </v>
      </c>
      <c r="AM520" s="50">
        <f>'Details and Calculations'!BA519</f>
        <v>1</v>
      </c>
      <c r="AN520" s="50">
        <f>'Details and Calculations'!BF519</f>
        <v>1</v>
      </c>
      <c r="AO520" s="50">
        <f>'Details and Calculations'!BI519</f>
        <v>1</v>
      </c>
      <c r="AP520" s="50" t="str">
        <f>'Details and Calculations'!BM519</f>
        <v xml:space="preserve"> </v>
      </c>
      <c r="AQ520" s="50" t="str">
        <f>'Details and Calculations'!BP519</f>
        <v xml:space="preserve"> </v>
      </c>
      <c r="AR520" s="50">
        <f>'Details and Calculations'!CC519</f>
        <v>1</v>
      </c>
      <c r="AS520" s="50">
        <f>'Details and Calculations'!CJ519</f>
        <v>1</v>
      </c>
      <c r="AT520" s="51">
        <f>'Details and Calculations'!T519</f>
        <v>1</v>
      </c>
      <c r="AU520" s="51">
        <f>'Details and Calculations'!Z519</f>
        <v>1</v>
      </c>
      <c r="AV520" s="51">
        <f>'Details and Calculations'!S519</f>
        <v>0</v>
      </c>
      <c r="AW520" s="51">
        <f>'Details and Calculations'!AI519</f>
        <v>1</v>
      </c>
      <c r="AX520" s="51">
        <f>'Details and Calculations'!BY519</f>
        <v>1</v>
      </c>
      <c r="AY520" s="51">
        <f>'Details and Calculations'!CG519</f>
        <v>1</v>
      </c>
      <c r="AZ520" s="51">
        <f>'Details and Calculations'!CI519</f>
        <v>1</v>
      </c>
      <c r="BA520" s="51">
        <f t="shared" si="211"/>
        <v>1</v>
      </c>
      <c r="BB520" s="52">
        <f>'Details and Calculations'!Y519</f>
        <v>2</v>
      </c>
      <c r="BC520" s="52">
        <f>'Details and Calculations'!AC519</f>
        <v>15</v>
      </c>
      <c r="BD520" s="52">
        <f>'Details and Calculations'!AK519</f>
        <v>2</v>
      </c>
      <c r="BE520" s="52">
        <f>'Details and Calculations'!AN519</f>
        <v>5000</v>
      </c>
      <c r="BF520" s="52">
        <f>'Details and Calculations'!AP519</f>
        <v>15</v>
      </c>
      <c r="BG520" s="52" t="str">
        <f>'Details and Calculations'!AT519</f>
        <v xml:space="preserve"> </v>
      </c>
      <c r="BH520" s="52">
        <f>'Details and Calculations'!AY519</f>
        <v>2</v>
      </c>
      <c r="BI520" s="52">
        <f>'Details and Calculations'!BB519</f>
        <v>5000</v>
      </c>
      <c r="BJ520" s="52">
        <f>'Details and Calculations'!BD519</f>
        <v>1</v>
      </c>
      <c r="BK520" s="52">
        <f>'Details and Calculations'!CA519</f>
        <v>1</v>
      </c>
      <c r="BL520" s="43">
        <f>'Details and Calculations'!AA519</f>
        <v>1</v>
      </c>
      <c r="BM520" s="43" t="str">
        <f>'Details and Calculations'!AB519</f>
        <v>"Springbox" --Intake Structure At A Spring</v>
      </c>
      <c r="BN520" s="43">
        <f>'Details and Calculations'!AD519</f>
        <v>2016</v>
      </c>
      <c r="BO520" s="43">
        <f>'Details and Calculations'!AJ519</f>
        <v>1</v>
      </c>
      <c r="BP520" s="43">
        <f>'Details and Calculations'!AL519</f>
        <v>2016</v>
      </c>
      <c r="BQ520" s="43">
        <f>'Details and Calculations'!AO519</f>
        <v>1</v>
      </c>
      <c r="BR520" s="43">
        <f>'Details and Calculations'!AQ519</f>
        <v>2016</v>
      </c>
      <c r="BS520" s="43">
        <f>'Details and Calculations'!AS519</f>
        <v>0</v>
      </c>
      <c r="BT520" s="43" t="str">
        <f>'Details and Calculations'!AV519</f>
        <v xml:space="preserve"> </v>
      </c>
      <c r="BU520" s="43">
        <f>'Details and Calculations'!AX519</f>
        <v>1</v>
      </c>
      <c r="BV520" s="43">
        <f>'Details and Calculations'!AZ519</f>
        <v>2016</v>
      </c>
      <c r="BW520" s="43">
        <f>'Details and Calculations'!BC519</f>
        <v>1</v>
      </c>
      <c r="BX520" s="43">
        <f>'Details and Calculations'!BE519</f>
        <v>2016</v>
      </c>
      <c r="BY520" s="43">
        <f>'Details and Calculations'!BG519</f>
        <v>1</v>
      </c>
      <c r="BZ520" s="43">
        <f>'Details and Calculations'!BH519</f>
        <v>2016</v>
      </c>
      <c r="CA520" s="43">
        <f>'Details and Calculations'!BJ519</f>
        <v>0</v>
      </c>
      <c r="CB520" s="43" t="str">
        <f>'Details and Calculations'!BK519</f>
        <v/>
      </c>
      <c r="CC520" s="43" t="str">
        <f>'Details and Calculations'!BL519</f>
        <v xml:space="preserve"> </v>
      </c>
      <c r="CD520" s="43" t="str">
        <f>'Details and Calculations'!BN519</f>
        <v xml:space="preserve"> </v>
      </c>
      <c r="CE520" s="43" t="str">
        <f>'Details and Calculations'!BO519</f>
        <v xml:space="preserve"> </v>
      </c>
      <c r="CF520" s="43">
        <f>'Details and Calculations'!BZ519</f>
        <v>1</v>
      </c>
      <c r="CG520" s="43">
        <f>'Details and Calculations'!CB519</f>
        <v>2016</v>
      </c>
      <c r="CH520" s="31"/>
      <c r="CI520" s="53"/>
    </row>
    <row r="521" spans="1:87" x14ac:dyDescent="0.3">
      <c r="A521" s="43">
        <f>'Details and Calculations'!A520</f>
        <v>2017</v>
      </c>
      <c r="B521" s="43" t="str">
        <f>'Details and Calculations'!C520</f>
        <v>Rwanda</v>
      </c>
      <c r="C521" s="43" t="str">
        <f>'Details and Calculations'!D520</f>
        <v>Rulindo</v>
      </c>
      <c r="D521" s="43" t="str">
        <f>'Details and Calculations'!E520</f>
        <v>Masoro</v>
      </c>
      <c r="E521" s="43" t="str">
        <f>'Details and Calculations'!F520</f>
        <v>Kabuga</v>
      </c>
      <c r="F521" s="43" t="str">
        <f>'Details and Calculations'!G520</f>
        <v>Kigarama</v>
      </c>
      <c r="G521" s="43" t="str">
        <f>'Details and Calculations'!H520</f>
        <v/>
      </c>
      <c r="H521" s="43" t="str">
        <f>'Details and Calculations'!I520</f>
        <v/>
      </c>
      <c r="I521" s="43" t="str">
        <f>'Details and Calculations'!J520</f>
        <v>Mutagata motorised network</v>
      </c>
      <c r="J521" s="43">
        <f>'Details and Calculations'!K520</f>
        <v>176</v>
      </c>
      <c r="K521" s="43">
        <f>'Details and Calculations'!O520</f>
        <v>95</v>
      </c>
      <c r="L521" s="43" t="str">
        <f>'Details and Calculations'!P521</f>
        <v xml:space="preserve"> </v>
      </c>
      <c r="M521" s="43" t="str">
        <f>'Details and Calculations'!U520</f>
        <v>Piped Network With Pump</v>
      </c>
      <c r="N521" s="43">
        <f>'Details and Calculations'!V520</f>
        <v>1987</v>
      </c>
      <c r="O521" s="43" t="str">
        <f>'Details and Calculations'!W520</f>
        <v>Water For People And Government Will</v>
      </c>
      <c r="P521" s="43" t="str">
        <f>'Details and Calculations'!X520</f>
        <v>Spring</v>
      </c>
      <c r="Q521" s="44" t="str">
        <f t="shared" ref="Q521:Q584" si="213">IF(AT521=0,"No Improved Water Point/System",IF(COUNTIF(Y521:AH521,"&lt;=5")&gt;2,"High Risk",IF(COUNTIF(Y521:AH521,"&lt;=5")=2,"Medium Risk",IF(COUNTIF(Y521:AH521,"&lt;=5")&lt;=1,"Low Risk"))))</f>
        <v>Low Risk</v>
      </c>
      <c r="R521" s="44" t="str">
        <f t="shared" ref="R521:R584" si="214">IF(AT521=0,"No Improved Water Point/System",IF(COUNTIF(AI521:AS521,"3")&gt;=1,"High Risk",IF(COUNTIF(AI521:AS521,"2")&gt;=3,"Medium Risk",IF(COUNTIF(AI521:AS521,"2")&lt;3,"Low Risk"))))</f>
        <v>Low Risk</v>
      </c>
      <c r="S521" s="45" t="str">
        <f t="shared" ref="S521:S584" si="215">IF(U521=0,"No Improved Water Point/System",IF(U521=1,"Inadequate Level of Service",IF(U521=2,"Inadequate Level of Service",IF(U521=3,"Basic Level of Service",IF(U521=4,"Basic Level of Service",IF(U521=5,"Basic Level of Service",IF(U521=6,"Intermediate Level of Service",IF(U521=7,"Intermediate Level of Service",IF(U521=8,"High Level of Service")))))))))</f>
        <v>Intermediate Level of Service</v>
      </c>
      <c r="T521" s="62" t="str">
        <f t="shared" si="212"/>
        <v>Low Priority</v>
      </c>
      <c r="U521" s="46">
        <f t="shared" ref="U521:U584" si="216">SUM(AT521:BA521)</f>
        <v>7</v>
      </c>
      <c r="V521" s="28" t="str">
        <f t="shared" ref="V521:V584" si="217">IF(T521="New Construction Needed","New Construction Needed",IF(T521="High Priority","Major Repairs or Replace System",IF(AS521="3","Major Repairs or Replace System",IF(AS521="2","Major Repairs or Replace System",IF(Q521="Medium Risk","Consider Replacing Aging Components",IF(Q521="High Risk","Consider Replacing Aging Components",IF(AI521=2,"Repair or Replace Components",IF(AI521=2,"Repair or Replace Components",IF(AJ521=2,"Repair or Replace Components",IF(AK521=2,"Repair or Replace Components",IF(AL521=2,"Repair or Replace Components", IF(AM521=2,"Repair or Replace Components", IF(AN521=2,"Repair or Replace Components", IF(AO521=2,"Repair or Replace Components", IF(AP521=2,"Repair or Replace Components", IF(AR521=2,"Repair or Replace Components",IF(AI521=3,"Repair or Replace Components",IF(AI521=3,"Repair or Replace Components",IF(AJ521=3,"Repair or Replace Components",IF(AK521=3,"Repair or Replace Components",IF(AL521=3,"Repair or Replace Components", IF(AM521=3,"Repair or Replace Components", IF(AN521=3,"Repair or Replace Components", IF(AO521=3,"Repair or Replace Components", IF(AP521=3,"Repair or Replace Components", IF(AR521=3,"Repair or Replace Components","Perform Routine Preventative Maintenance"))))))))))))))))))))))))))</f>
        <v>Perform Routine Preventative Maintenance</v>
      </c>
      <c r="W521" s="47" t="str">
        <f t="shared" ref="W521:W584" si="218">IF(V521="Consider Replacing Aging Components",CONCATENATE(IF(AG521&lt;=5,"Treatment Housing Structure, ",""),IF(Y521&lt;=5,"Intake Structure,  ",""),IF(Z521&lt;=5,"Conduction Line, ",""),IF(AA521&lt;=5,"Storage Tank, ",""),IF(AB521&lt;=5,"Other Concrete Structures, "," "),IF(AC521&gt;=5,"Distribution Network, "," "), IF(AD521&gt;=5,"Pump, "," "), IF(AE521&gt;=5,"Pump Station, "," "), IF(AF521&gt;=5," Treatment Equipment, "," "), IF(AH521&gt;=5,"Kiosk/Tap Stand"," ")),IF(V521="Repair or Replace Components",CONCATENATE(IF(AG521=2,"Treatment Housing Structure, ",""),IF(AG521=3,"Treatment Housing Structure, ",""),IF(AI521=2,"Intake Structure, ",""),IF(AI521=3,"Intake Structure, ",""),IF(AJ521=2,"Conduction Line, ",""),IF(AJ521=3,"Conduction Line, ",""),IF(AK521=2,"Storage Tank, ",""),IF(AK521=3,"Storage Tank, ",""),IF(AL521=2,"Other Concrete Structures ",""),IF(AL521=3, "Other Concrete Structures ",""), IF(AM521=2,"Distribution  Line, ",""),IF(AM521=3,"Distribution Line, ",""), IF(AN521=2,"Pump, ",""),IF(AN521=3,"Pump, ",""), IF(AO521=2,"Pump Station, ",""),IF(AO521=3,"Pump Station, ",""), IF(AP521=2,"Treatment Equipment, ",""),IF(AP521=3," Treatment Equipment, ",""), IF(AR521=2,"Kiosk/Tap Stand",""),IF(AR521=3," Kiosk/Tap Stand","")),""))</f>
        <v/>
      </c>
      <c r="X521" s="27" t="str">
        <f t="shared" ref="X521:X584" si="219">IF(V521="New Construction Needed","Plan For Investment and Construction",IF(V521="Major Repairs or Replace System","Further Technical Diagnostic Needed",IF(V521="Consider Replacing Aging Components","Further Technical Diagnostic Needed ",IF(V521="Repair or Replace Components","Create Plan To Repair or Replace Components",IF(V521="Perform Routine Preventative Maintenance","Maintain O&amp;M and Routine Monitoring",)))))</f>
        <v>Maintain O&amp;M and Routine Monitoring</v>
      </c>
      <c r="Y521" s="48">
        <f t="shared" ref="Y521:Y584" si="220">IF(BL521=1,Reference_Intake-(A521-BN521)," ")</f>
        <v>30</v>
      </c>
      <c r="Z521" s="48">
        <f t="shared" ref="Z521:Z584" si="221">IF(BO521=1,Reference_Conduction_Line-(A521-BP521)," ")</f>
        <v>19</v>
      </c>
      <c r="AA521" s="48">
        <f t="shared" ref="AA521:AA584" si="222">IF(BQ521=1,Reference_Storage_Tank-(A521-BR521)," ")</f>
        <v>29</v>
      </c>
      <c r="AB521" s="48">
        <f t="shared" ref="AB521:AB584" si="223">IF(BS521=1,Reference_Other_Concrete_Structures-(A521-BT521)," ")</f>
        <v>19</v>
      </c>
      <c r="AC521" s="48">
        <f t="shared" ref="AC521:AC584" si="224">IF(BU521=1,Reference_Distribution_Network-(A521-BV521)," ")</f>
        <v>29</v>
      </c>
      <c r="AD521" s="48">
        <f t="shared" ref="AD521:AD584" si="225">IF(BW521=1,Reference_Pump-(A521-BX521)," ")</f>
        <v>7</v>
      </c>
      <c r="AE521" s="48">
        <f t="shared" ref="AE521:AE584" si="226">IF(BY521=1,Reference_Pump_House-(A521-BZ521)," ")</f>
        <v>19</v>
      </c>
      <c r="AF521" s="48">
        <f t="shared" ref="AF521:AF584" si="227">IF(CA521=1,Reference_Treatment_Equipment-(A521-CC521)," ")</f>
        <v>10</v>
      </c>
      <c r="AG521" s="49" t="str">
        <f t="shared" ref="AG521:AG584" si="228">IF(CD521=1,Reference_Treatment_Housing_Structure-(A521-CE521),"")</f>
        <v/>
      </c>
      <c r="AH521" s="48">
        <f t="shared" ref="AH521:AH584" si="229">IF(CF521=1,Reference_Kiosk-(A521-CG521)," ")</f>
        <v>19</v>
      </c>
      <c r="AI521" s="50">
        <f>'Details and Calculations'!AE520</f>
        <v>1</v>
      </c>
      <c r="AJ521" s="50">
        <f>'Details and Calculations'!AM520</f>
        <v>1</v>
      </c>
      <c r="AK521" s="50">
        <f>'Details and Calculations'!AR520</f>
        <v>1</v>
      </c>
      <c r="AL521" s="50">
        <f>'Details and Calculations'!AW520</f>
        <v>1</v>
      </c>
      <c r="AM521" s="50">
        <f>'Details and Calculations'!BA520</f>
        <v>1</v>
      </c>
      <c r="AN521" s="50">
        <f>'Details and Calculations'!BF520</f>
        <v>1</v>
      </c>
      <c r="AO521" s="50">
        <f>'Details and Calculations'!BI520</f>
        <v>1</v>
      </c>
      <c r="AP521" s="50">
        <f>'Details and Calculations'!BM520</f>
        <v>1</v>
      </c>
      <c r="AQ521" s="50" t="str">
        <f>'Details and Calculations'!BP520</f>
        <v xml:space="preserve"> </v>
      </c>
      <c r="AR521" s="50">
        <f>'Details and Calculations'!CC520</f>
        <v>1</v>
      </c>
      <c r="AS521" s="50">
        <f>'Details and Calculations'!CJ520</f>
        <v>1</v>
      </c>
      <c r="AT521" s="51">
        <f>'Details and Calculations'!T520</f>
        <v>1</v>
      </c>
      <c r="AU521" s="51">
        <f>'Details and Calculations'!Z520</f>
        <v>1</v>
      </c>
      <c r="AV521" s="51">
        <f>'Details and Calculations'!S520</f>
        <v>0</v>
      </c>
      <c r="AW521" s="51">
        <f>'Details and Calculations'!AI520</f>
        <v>1</v>
      </c>
      <c r="AX521" s="51">
        <f>'Details and Calculations'!BY520</f>
        <v>1</v>
      </c>
      <c r="AY521" s="51">
        <f>'Details and Calculations'!CG520</f>
        <v>1</v>
      </c>
      <c r="AZ521" s="51">
        <f>'Details and Calculations'!CI520</f>
        <v>1</v>
      </c>
      <c r="BA521" s="51">
        <f t="shared" ref="BA521:BA584" si="230">IF(AS521=1,1,0)</f>
        <v>1</v>
      </c>
      <c r="BB521" s="52">
        <f>'Details and Calculations'!Y520</f>
        <v>1</v>
      </c>
      <c r="BC521" s="52">
        <f>'Details and Calculations'!AC520</f>
        <v>1</v>
      </c>
      <c r="BD521" s="52">
        <f>'Details and Calculations'!AK520</f>
        <v>1</v>
      </c>
      <c r="BE521" s="52">
        <f>'Details and Calculations'!AN520</f>
        <v>1900</v>
      </c>
      <c r="BF521" s="52">
        <f>'Details and Calculations'!AP520</f>
        <v>39</v>
      </c>
      <c r="BG521" s="52">
        <f>'Details and Calculations'!AT520</f>
        <v>17</v>
      </c>
      <c r="BH521" s="52">
        <f>'Details and Calculations'!AY520</f>
        <v>6</v>
      </c>
      <c r="BI521" s="52">
        <f>'Details and Calculations'!BB520</f>
        <v>40000</v>
      </c>
      <c r="BJ521" s="52">
        <f>'Details and Calculations'!BD520</f>
        <v>5</v>
      </c>
      <c r="BK521" s="52">
        <f>'Details and Calculations'!CA520</f>
        <v>64</v>
      </c>
      <c r="BL521" s="43">
        <f>'Details and Calculations'!AA520</f>
        <v>1</v>
      </c>
      <c r="BM521" s="43" t="str">
        <f>'Details and Calculations'!AB520</f>
        <v>"Springbox" --Intake Structure At A Spring</v>
      </c>
      <c r="BN521" s="43">
        <f>'Details and Calculations'!AD520</f>
        <v>2017</v>
      </c>
      <c r="BO521" s="43">
        <f>'Details and Calculations'!AJ520</f>
        <v>1</v>
      </c>
      <c r="BP521" s="43">
        <f>'Details and Calculations'!AL520</f>
        <v>2016</v>
      </c>
      <c r="BQ521" s="43">
        <f>'Details and Calculations'!AO520</f>
        <v>1</v>
      </c>
      <c r="BR521" s="43">
        <f>'Details and Calculations'!AQ520</f>
        <v>2016</v>
      </c>
      <c r="BS521" s="43">
        <f>'Details and Calculations'!AS520</f>
        <v>1</v>
      </c>
      <c r="BT521" s="43">
        <f>'Details and Calculations'!AV520</f>
        <v>2016</v>
      </c>
      <c r="BU521" s="43">
        <f>'Details and Calculations'!AX520</f>
        <v>1</v>
      </c>
      <c r="BV521" s="43">
        <f>'Details and Calculations'!AZ520</f>
        <v>2016</v>
      </c>
      <c r="BW521" s="43">
        <f>'Details and Calculations'!BC520</f>
        <v>1</v>
      </c>
      <c r="BX521" s="43">
        <f>'Details and Calculations'!BE520</f>
        <v>2017</v>
      </c>
      <c r="BY521" s="43">
        <f>'Details and Calculations'!BG520</f>
        <v>1</v>
      </c>
      <c r="BZ521" s="43">
        <f>'Details and Calculations'!BH520</f>
        <v>2016</v>
      </c>
      <c r="CA521" s="43">
        <f>'Details and Calculations'!BJ520</f>
        <v>1</v>
      </c>
      <c r="CB521" s="43" t="str">
        <f>'Details and Calculations'!BK520</f>
        <v>Disinfection/Chlorination</v>
      </c>
      <c r="CC521" s="43">
        <f>'Details and Calculations'!BL520</f>
        <v>2017</v>
      </c>
      <c r="CD521" s="43">
        <f>'Details and Calculations'!BN520</f>
        <v>0</v>
      </c>
      <c r="CE521" s="43" t="str">
        <f>'Details and Calculations'!BO520</f>
        <v xml:space="preserve"> </v>
      </c>
      <c r="CF521" s="43">
        <f>'Details and Calculations'!BZ520</f>
        <v>1</v>
      </c>
      <c r="CG521" s="43">
        <f>'Details and Calculations'!CB520</f>
        <v>2016</v>
      </c>
      <c r="CH521" s="31"/>
      <c r="CI521" s="53"/>
    </row>
    <row r="522" spans="1:87" x14ac:dyDescent="0.3">
      <c r="A522" s="43">
        <f>'Details and Calculations'!A521</f>
        <v>2017</v>
      </c>
      <c r="B522" s="43" t="str">
        <f>'Details and Calculations'!C521</f>
        <v>Rwanda</v>
      </c>
      <c r="C522" s="43" t="str">
        <f>'Details and Calculations'!D521</f>
        <v>Rulindo</v>
      </c>
      <c r="D522" s="43" t="str">
        <f>'Details and Calculations'!E521</f>
        <v>Tumba</v>
      </c>
      <c r="E522" s="43" t="str">
        <f>'Details and Calculations'!F521</f>
        <v>Nyirabirori</v>
      </c>
      <c r="F522" s="43" t="str">
        <f>'Details and Calculations'!G521</f>
        <v>Murambi</v>
      </c>
      <c r="G522" s="43" t="str">
        <f>'Details and Calculations'!H521</f>
        <v/>
      </c>
      <c r="H522" s="43" t="str">
        <f>'Details and Calculations'!I521</f>
        <v/>
      </c>
      <c r="I522" s="43" t="str">
        <f>'Details and Calculations'!J521</f>
        <v>Water point near TCT/Nyirambuga pumping</v>
      </c>
      <c r="J522" s="43">
        <f>'Details and Calculations'!K521</f>
        <v>174</v>
      </c>
      <c r="K522" s="43">
        <f>'Details and Calculations'!O521</f>
        <v>174</v>
      </c>
      <c r="L522" s="43" t="str">
        <f>'Details and Calculations'!P522</f>
        <v xml:space="preserve"> </v>
      </c>
      <c r="M522" s="43" t="str">
        <f>'Details and Calculations'!U521</f>
        <v>Piped Network With Pump</v>
      </c>
      <c r="N522" s="43">
        <f>'Details and Calculations'!V521</f>
        <v>2012</v>
      </c>
      <c r="O522" s="43" t="str">
        <f>'Details and Calculations'!W521</f>
        <v>Governement (District, Wasac) And Water For People</v>
      </c>
      <c r="P522" s="43" t="str">
        <f>'Details and Calculations'!X521</f>
        <v>Spring</v>
      </c>
      <c r="Q522" s="44" t="str">
        <f t="shared" si="213"/>
        <v>Low Risk</v>
      </c>
      <c r="R522" s="44" t="str">
        <f t="shared" si="214"/>
        <v>Low Risk</v>
      </c>
      <c r="S522" s="45" t="str">
        <f t="shared" si="215"/>
        <v>Intermediate Level of Service</v>
      </c>
      <c r="T522" s="62" t="str">
        <f t="shared" si="212"/>
        <v>Low Priority</v>
      </c>
      <c r="U522" s="46">
        <f t="shared" si="216"/>
        <v>7</v>
      </c>
      <c r="V522" s="28" t="str">
        <f t="shared" si="217"/>
        <v>Perform Routine Preventative Maintenance</v>
      </c>
      <c r="W522" s="47" t="str">
        <f t="shared" si="218"/>
        <v/>
      </c>
      <c r="X522" s="27" t="str">
        <f t="shared" si="219"/>
        <v>Maintain O&amp;M and Routine Monitoring</v>
      </c>
      <c r="Y522" s="48" t="str">
        <f t="shared" si="220"/>
        <v xml:space="preserve"> </v>
      </c>
      <c r="Z522" s="48" t="str">
        <f t="shared" si="221"/>
        <v xml:space="preserve"> </v>
      </c>
      <c r="AA522" s="48">
        <f t="shared" si="222"/>
        <v>28</v>
      </c>
      <c r="AB522" s="48">
        <f t="shared" si="223"/>
        <v>18</v>
      </c>
      <c r="AC522" s="48">
        <f t="shared" si="224"/>
        <v>28</v>
      </c>
      <c r="AD522" s="48" t="str">
        <f t="shared" si="225"/>
        <v xml:space="preserve"> </v>
      </c>
      <c r="AE522" s="48" t="str">
        <f t="shared" si="226"/>
        <v xml:space="preserve"> </v>
      </c>
      <c r="AF522" s="48" t="str">
        <f t="shared" si="227"/>
        <v xml:space="preserve"> </v>
      </c>
      <c r="AG522" s="49" t="str">
        <f t="shared" si="228"/>
        <v/>
      </c>
      <c r="AH522" s="48">
        <f t="shared" si="229"/>
        <v>18</v>
      </c>
      <c r="AI522" s="50" t="str">
        <f>'Details and Calculations'!AE521</f>
        <v xml:space="preserve"> </v>
      </c>
      <c r="AJ522" s="50" t="str">
        <f>'Details and Calculations'!AM521</f>
        <v xml:space="preserve"> </v>
      </c>
      <c r="AK522" s="50">
        <f>'Details and Calculations'!AR521</f>
        <v>1</v>
      </c>
      <c r="AL522" s="50">
        <f>'Details and Calculations'!AW521</f>
        <v>1</v>
      </c>
      <c r="AM522" s="50">
        <f>'Details and Calculations'!BA521</f>
        <v>1</v>
      </c>
      <c r="AN522" s="50" t="str">
        <f>'Details and Calculations'!BF521</f>
        <v xml:space="preserve"> </v>
      </c>
      <c r="AO522" s="50" t="str">
        <f>'Details and Calculations'!BI521</f>
        <v xml:space="preserve"> </v>
      </c>
      <c r="AP522" s="50" t="str">
        <f>'Details and Calculations'!BM521</f>
        <v xml:space="preserve"> </v>
      </c>
      <c r="AQ522" s="50" t="str">
        <f>'Details and Calculations'!BP521</f>
        <v xml:space="preserve"> </v>
      </c>
      <c r="AR522" s="50">
        <f>'Details and Calculations'!CC521</f>
        <v>1</v>
      </c>
      <c r="AS522" s="50">
        <f>'Details and Calculations'!CJ521</f>
        <v>1</v>
      </c>
      <c r="AT522" s="51">
        <f>'Details and Calculations'!T521</f>
        <v>1</v>
      </c>
      <c r="AU522" s="51">
        <f>'Details and Calculations'!Z521</f>
        <v>1</v>
      </c>
      <c r="AV522" s="51">
        <f>'Details and Calculations'!S521</f>
        <v>0</v>
      </c>
      <c r="AW522" s="51">
        <f>'Details and Calculations'!AI521</f>
        <v>1</v>
      </c>
      <c r="AX522" s="51">
        <f>'Details and Calculations'!BY521</f>
        <v>1</v>
      </c>
      <c r="AY522" s="51">
        <f>'Details and Calculations'!CG521</f>
        <v>1</v>
      </c>
      <c r="AZ522" s="51">
        <f>'Details and Calculations'!CI521</f>
        <v>1</v>
      </c>
      <c r="BA522" s="51">
        <f t="shared" si="230"/>
        <v>1</v>
      </c>
      <c r="BB522" s="52">
        <f>'Details and Calculations'!Y521</f>
        <v>11</v>
      </c>
      <c r="BC522" s="52" t="str">
        <f>'Details and Calculations'!AC521</f>
        <v xml:space="preserve"> </v>
      </c>
      <c r="BD522" s="52" t="str">
        <f>'Details and Calculations'!AK521</f>
        <v xml:space="preserve"> </v>
      </c>
      <c r="BE522" s="52" t="str">
        <f>'Details and Calculations'!AN521</f>
        <v xml:space="preserve"> </v>
      </c>
      <c r="BF522" s="52">
        <f>'Details and Calculations'!AP521</f>
        <v>1</v>
      </c>
      <c r="BG522" s="52">
        <f>'Details and Calculations'!AT521</f>
        <v>1</v>
      </c>
      <c r="BH522" s="52">
        <f>'Details and Calculations'!AY521</f>
        <v>2</v>
      </c>
      <c r="BI522" s="52">
        <f>'Details and Calculations'!BB521</f>
        <v>1000</v>
      </c>
      <c r="BJ522" s="52" t="str">
        <f>'Details and Calculations'!BD521</f>
        <v xml:space="preserve"> </v>
      </c>
      <c r="BK522" s="52">
        <f>'Details and Calculations'!CA521</f>
        <v>2</v>
      </c>
      <c r="BL522" s="43">
        <f>'Details and Calculations'!AA521</f>
        <v>0</v>
      </c>
      <c r="BM522" s="43" t="str">
        <f>'Details and Calculations'!AB521</f>
        <v/>
      </c>
      <c r="BN522" s="43" t="str">
        <f>'Details and Calculations'!AD521</f>
        <v xml:space="preserve"> </v>
      </c>
      <c r="BO522" s="43">
        <f>'Details and Calculations'!AJ521</f>
        <v>0</v>
      </c>
      <c r="BP522" s="43" t="str">
        <f>'Details and Calculations'!AL521</f>
        <v xml:space="preserve"> </v>
      </c>
      <c r="BQ522" s="43">
        <f>'Details and Calculations'!AO521</f>
        <v>1</v>
      </c>
      <c r="BR522" s="43">
        <f>'Details and Calculations'!AQ521</f>
        <v>2015</v>
      </c>
      <c r="BS522" s="43">
        <f>'Details and Calculations'!AS521</f>
        <v>1</v>
      </c>
      <c r="BT522" s="43">
        <f>'Details and Calculations'!AV521</f>
        <v>2015</v>
      </c>
      <c r="BU522" s="43">
        <f>'Details and Calculations'!AX521</f>
        <v>1</v>
      </c>
      <c r="BV522" s="43">
        <f>'Details and Calculations'!AZ521</f>
        <v>2015</v>
      </c>
      <c r="BW522" s="43">
        <f>'Details and Calculations'!BC521</f>
        <v>0</v>
      </c>
      <c r="BX522" s="43" t="str">
        <f>'Details and Calculations'!BE521</f>
        <v xml:space="preserve"> </v>
      </c>
      <c r="BY522" s="43" t="str">
        <f>'Details and Calculations'!BG521</f>
        <v xml:space="preserve"> </v>
      </c>
      <c r="BZ522" s="43" t="str">
        <f>'Details and Calculations'!BH521</f>
        <v xml:space="preserve"> </v>
      </c>
      <c r="CA522" s="43">
        <f>'Details and Calculations'!BJ521</f>
        <v>0</v>
      </c>
      <c r="CB522" s="43" t="str">
        <f>'Details and Calculations'!BK521</f>
        <v/>
      </c>
      <c r="CC522" s="43" t="str">
        <f>'Details and Calculations'!BL521</f>
        <v xml:space="preserve"> </v>
      </c>
      <c r="CD522" s="43" t="str">
        <f>'Details and Calculations'!BN521</f>
        <v xml:space="preserve"> </v>
      </c>
      <c r="CE522" s="43" t="str">
        <f>'Details and Calculations'!BO521</f>
        <v xml:space="preserve"> </v>
      </c>
      <c r="CF522" s="43">
        <f>'Details and Calculations'!BZ521</f>
        <v>1</v>
      </c>
      <c r="CG522" s="43">
        <f>'Details and Calculations'!CB521</f>
        <v>2015</v>
      </c>
      <c r="CH522" s="31"/>
      <c r="CI522" s="53"/>
    </row>
    <row r="523" spans="1:87" x14ac:dyDescent="0.3">
      <c r="A523" s="43">
        <f>'Details and Calculations'!A522</f>
        <v>2017</v>
      </c>
      <c r="B523" s="43" t="str">
        <f>'Details and Calculations'!C522</f>
        <v>Rwanda</v>
      </c>
      <c r="C523" s="43" t="str">
        <f>'Details and Calculations'!D522</f>
        <v>Rulindo</v>
      </c>
      <c r="D523" s="43" t="str">
        <f>'Details and Calculations'!E522</f>
        <v>Kinihira</v>
      </c>
      <c r="E523" s="43" t="str">
        <f>'Details and Calculations'!F522</f>
        <v>Marembo</v>
      </c>
      <c r="F523" s="43" t="str">
        <f>'Details and Calculations'!G522</f>
        <v>Cyogo</v>
      </c>
      <c r="G523" s="43" t="str">
        <f>'Details and Calculations'!H522</f>
        <v/>
      </c>
      <c r="H523" s="43" t="str">
        <f>'Details and Calculations'!I522</f>
        <v/>
      </c>
      <c r="I523" s="43" t="str">
        <f>'Details and Calculations'!J522</f>
        <v>Nyamagana-Kinihira</v>
      </c>
      <c r="J523" s="43">
        <f>'Details and Calculations'!K522</f>
        <v>420</v>
      </c>
      <c r="K523" s="43">
        <f>'Details and Calculations'!O522</f>
        <v>420</v>
      </c>
      <c r="L523" s="43" t="str">
        <f>'Details and Calculations'!P523</f>
        <v xml:space="preserve"> </v>
      </c>
      <c r="M523" s="43" t="str">
        <f>'Details and Calculations'!U522</f>
        <v>Piped Network With Pump</v>
      </c>
      <c r="N523" s="43">
        <f>'Details and Calculations'!V522</f>
        <v>2015</v>
      </c>
      <c r="O523" s="43" t="str">
        <f>'Details and Calculations'!W522</f>
        <v>Governement (District, Wasac) And Water For People</v>
      </c>
      <c r="P523" s="43" t="str">
        <f>'Details and Calculations'!X522</f>
        <v>Spring</v>
      </c>
      <c r="Q523" s="44" t="str">
        <f t="shared" si="213"/>
        <v>Low Risk</v>
      </c>
      <c r="R523" s="44" t="str">
        <f t="shared" si="214"/>
        <v>Low Risk</v>
      </c>
      <c r="S523" s="45" t="str">
        <f t="shared" si="215"/>
        <v>High Level of Service</v>
      </c>
      <c r="T523" s="62" t="str">
        <f t="shared" si="212"/>
        <v>Low Priority</v>
      </c>
      <c r="U523" s="46">
        <f t="shared" si="216"/>
        <v>8</v>
      </c>
      <c r="V523" s="28" t="str">
        <f t="shared" si="217"/>
        <v>Perform Routine Preventative Maintenance</v>
      </c>
      <c r="W523" s="47" t="str">
        <f t="shared" si="218"/>
        <v/>
      </c>
      <c r="X523" s="27" t="str">
        <f t="shared" si="219"/>
        <v>Maintain O&amp;M and Routine Monitoring</v>
      </c>
      <c r="Y523" s="48">
        <f t="shared" si="220"/>
        <v>28</v>
      </c>
      <c r="Z523" s="48">
        <f t="shared" si="221"/>
        <v>18</v>
      </c>
      <c r="AA523" s="48">
        <f t="shared" si="222"/>
        <v>28</v>
      </c>
      <c r="AB523" s="48">
        <f t="shared" si="223"/>
        <v>18</v>
      </c>
      <c r="AC523" s="48">
        <f t="shared" si="224"/>
        <v>28</v>
      </c>
      <c r="AD523" s="48">
        <f t="shared" si="225"/>
        <v>5</v>
      </c>
      <c r="AE523" s="48">
        <f t="shared" si="226"/>
        <v>18</v>
      </c>
      <c r="AF523" s="48" t="str">
        <f t="shared" si="227"/>
        <v xml:space="preserve"> </v>
      </c>
      <c r="AG523" s="49" t="str">
        <f t="shared" si="228"/>
        <v/>
      </c>
      <c r="AH523" s="48">
        <f t="shared" si="229"/>
        <v>18</v>
      </c>
      <c r="AI523" s="50">
        <f>'Details and Calculations'!AE522</f>
        <v>1</v>
      </c>
      <c r="AJ523" s="50">
        <f>'Details and Calculations'!AM522</f>
        <v>1</v>
      </c>
      <c r="AK523" s="50">
        <f>'Details and Calculations'!AR522</f>
        <v>1</v>
      </c>
      <c r="AL523" s="50">
        <f>'Details and Calculations'!AW522</f>
        <v>1</v>
      </c>
      <c r="AM523" s="50">
        <f>'Details and Calculations'!BA522</f>
        <v>1</v>
      </c>
      <c r="AN523" s="50">
        <f>'Details and Calculations'!BF522</f>
        <v>1</v>
      </c>
      <c r="AO523" s="50">
        <f>'Details and Calculations'!BI522</f>
        <v>1</v>
      </c>
      <c r="AP523" s="50" t="str">
        <f>'Details and Calculations'!BM522</f>
        <v xml:space="preserve"> </v>
      </c>
      <c r="AQ523" s="50" t="str">
        <f>'Details and Calculations'!BP522</f>
        <v xml:space="preserve"> </v>
      </c>
      <c r="AR523" s="50">
        <f>'Details and Calculations'!CC522</f>
        <v>1</v>
      </c>
      <c r="AS523" s="50">
        <f>'Details and Calculations'!CJ522</f>
        <v>1</v>
      </c>
      <c r="AT523" s="51">
        <f>'Details and Calculations'!T522</f>
        <v>1</v>
      </c>
      <c r="AU523" s="51">
        <f>'Details and Calculations'!Z522</f>
        <v>1</v>
      </c>
      <c r="AV523" s="51">
        <f>'Details and Calculations'!S522</f>
        <v>1</v>
      </c>
      <c r="AW523" s="51">
        <f>'Details and Calculations'!AI522</f>
        <v>1</v>
      </c>
      <c r="AX523" s="51">
        <f>'Details and Calculations'!BY522</f>
        <v>1</v>
      </c>
      <c r="AY523" s="51">
        <f>'Details and Calculations'!CG522</f>
        <v>1</v>
      </c>
      <c r="AZ523" s="51">
        <f>'Details and Calculations'!CI522</f>
        <v>1</v>
      </c>
      <c r="BA523" s="51">
        <f t="shared" si="230"/>
        <v>1</v>
      </c>
      <c r="BB523" s="52">
        <f>'Details and Calculations'!Y522</f>
        <v>2</v>
      </c>
      <c r="BC523" s="52">
        <f>'Details and Calculations'!AC522</f>
        <v>1</v>
      </c>
      <c r="BD523" s="52">
        <f>'Details and Calculations'!AK522</f>
        <v>1</v>
      </c>
      <c r="BE523" s="52">
        <f>'Details and Calculations'!AN522</f>
        <v>1000</v>
      </c>
      <c r="BF523" s="52">
        <f>'Details and Calculations'!AP522</f>
        <v>7</v>
      </c>
      <c r="BG523" s="52">
        <f>'Details and Calculations'!AT522</f>
        <v>8</v>
      </c>
      <c r="BH523" s="52">
        <f>'Details and Calculations'!AY522</f>
        <v>3</v>
      </c>
      <c r="BI523" s="52">
        <f>'Details and Calculations'!BB522</f>
        <v>6000</v>
      </c>
      <c r="BJ523" s="52">
        <f>'Details and Calculations'!BD522</f>
        <v>2</v>
      </c>
      <c r="BK523" s="52">
        <f>'Details and Calculations'!CA522</f>
        <v>3</v>
      </c>
      <c r="BL523" s="43">
        <f>'Details and Calculations'!AA522</f>
        <v>1</v>
      </c>
      <c r="BM523" s="43" t="str">
        <f>'Details and Calculations'!AB522</f>
        <v>"Springbox" --Intake Structure At A Spring</v>
      </c>
      <c r="BN523" s="43">
        <f>'Details and Calculations'!AD522</f>
        <v>2015</v>
      </c>
      <c r="BO523" s="43">
        <f>'Details and Calculations'!AJ522</f>
        <v>1</v>
      </c>
      <c r="BP523" s="43">
        <f>'Details and Calculations'!AL522</f>
        <v>2015</v>
      </c>
      <c r="BQ523" s="43">
        <f>'Details and Calculations'!AO522</f>
        <v>1</v>
      </c>
      <c r="BR523" s="43">
        <f>'Details and Calculations'!AQ522</f>
        <v>2015</v>
      </c>
      <c r="BS523" s="43">
        <f>'Details and Calculations'!AS522</f>
        <v>1</v>
      </c>
      <c r="BT523" s="43">
        <f>'Details and Calculations'!AV522</f>
        <v>2015</v>
      </c>
      <c r="BU523" s="43">
        <f>'Details and Calculations'!AX522</f>
        <v>1</v>
      </c>
      <c r="BV523" s="43">
        <f>'Details and Calculations'!AZ522</f>
        <v>2015</v>
      </c>
      <c r="BW523" s="43">
        <f>'Details and Calculations'!BC522</f>
        <v>1</v>
      </c>
      <c r="BX523" s="43">
        <f>'Details and Calculations'!BE522</f>
        <v>2015</v>
      </c>
      <c r="BY523" s="43">
        <f>'Details and Calculations'!BG522</f>
        <v>1</v>
      </c>
      <c r="BZ523" s="43">
        <f>'Details and Calculations'!BH522</f>
        <v>2015</v>
      </c>
      <c r="CA523" s="43">
        <f>'Details and Calculations'!BJ522</f>
        <v>0</v>
      </c>
      <c r="CB523" s="43" t="str">
        <f>'Details and Calculations'!BK522</f>
        <v/>
      </c>
      <c r="CC523" s="43" t="str">
        <f>'Details and Calculations'!BL522</f>
        <v xml:space="preserve"> </v>
      </c>
      <c r="CD523" s="43" t="str">
        <f>'Details and Calculations'!BN522</f>
        <v xml:space="preserve"> </v>
      </c>
      <c r="CE523" s="43" t="str">
        <f>'Details and Calculations'!BO522</f>
        <v xml:space="preserve"> </v>
      </c>
      <c r="CF523" s="43">
        <f>'Details and Calculations'!BZ522</f>
        <v>1</v>
      </c>
      <c r="CG523" s="43">
        <f>'Details and Calculations'!CB522</f>
        <v>2015</v>
      </c>
      <c r="CH523" s="31"/>
      <c r="CI523" s="53"/>
    </row>
    <row r="524" spans="1:87" x14ac:dyDescent="0.3">
      <c r="A524" s="43">
        <f>'Details and Calculations'!A523</f>
        <v>2017</v>
      </c>
      <c r="B524" s="43" t="str">
        <f>'Details and Calculations'!C523</f>
        <v>Rwanda</v>
      </c>
      <c r="C524" s="43" t="str">
        <f>'Details and Calculations'!D523</f>
        <v>Rulindo</v>
      </c>
      <c r="D524" s="43" t="str">
        <f>'Details and Calculations'!E523</f>
        <v>Tumba</v>
      </c>
      <c r="E524" s="43" t="str">
        <f>'Details and Calculations'!F523</f>
        <v>Barari</v>
      </c>
      <c r="F524" s="43" t="str">
        <f>'Details and Calculations'!G523</f>
        <v>Gaseke</v>
      </c>
      <c r="G524" s="43" t="str">
        <f>'Details and Calculations'!H523</f>
        <v/>
      </c>
      <c r="H524" s="43" t="str">
        <f>'Details and Calculations'!I523</f>
        <v/>
      </c>
      <c r="I524" s="43" t="str">
        <f>'Details and Calculations'!J523</f>
        <v>Gaseke center water point/Nyirambuga pumping</v>
      </c>
      <c r="J524" s="43">
        <f>'Details and Calculations'!K523</f>
        <v>149</v>
      </c>
      <c r="K524" s="43">
        <f>'Details and Calculations'!O523</f>
        <v>149</v>
      </c>
      <c r="L524" s="43">
        <f>'Details and Calculations'!P524</f>
        <v>29</v>
      </c>
      <c r="M524" s="43" t="str">
        <f>'Details and Calculations'!U523</f>
        <v>Piped Network With Pump</v>
      </c>
      <c r="N524" s="43">
        <f>'Details and Calculations'!V523</f>
        <v>2017</v>
      </c>
      <c r="O524" s="43" t="str">
        <f>'Details and Calculations'!W523</f>
        <v>Governement (District, Wasac) And Water For People</v>
      </c>
      <c r="P524" s="43" t="str">
        <f>'Details and Calculations'!X523</f>
        <v>Spring</v>
      </c>
      <c r="Q524" s="44" t="str">
        <f t="shared" si="213"/>
        <v>Low Risk</v>
      </c>
      <c r="R524" s="44" t="str">
        <f t="shared" si="214"/>
        <v>High Risk</v>
      </c>
      <c r="S524" s="45" t="str">
        <f t="shared" si="215"/>
        <v>Basic Level of Service</v>
      </c>
      <c r="T524" s="62" t="str">
        <f t="shared" si="212"/>
        <v>High Priority</v>
      </c>
      <c r="U524" s="46">
        <f t="shared" si="216"/>
        <v>5</v>
      </c>
      <c r="V524" s="28" t="str">
        <f t="shared" si="217"/>
        <v>Major Repairs or Replace System</v>
      </c>
      <c r="W524" s="47" t="str">
        <f t="shared" si="218"/>
        <v/>
      </c>
      <c r="X524" s="27" t="str">
        <f t="shared" si="219"/>
        <v>Further Technical Diagnostic Needed</v>
      </c>
      <c r="Y524" s="48" t="str">
        <f t="shared" si="220"/>
        <v xml:space="preserve"> </v>
      </c>
      <c r="Z524" s="48" t="str">
        <f t="shared" si="221"/>
        <v xml:space="preserve"> </v>
      </c>
      <c r="AA524" s="48" t="str">
        <f t="shared" si="222"/>
        <v xml:space="preserve"> </v>
      </c>
      <c r="AB524" s="48" t="str">
        <f t="shared" si="223"/>
        <v xml:space="preserve"> </v>
      </c>
      <c r="AC524" s="48" t="str">
        <f t="shared" si="224"/>
        <v xml:space="preserve"> </v>
      </c>
      <c r="AD524" s="48" t="str">
        <f t="shared" si="225"/>
        <v xml:space="preserve"> </v>
      </c>
      <c r="AE524" s="48" t="str">
        <f t="shared" si="226"/>
        <v xml:space="preserve"> </v>
      </c>
      <c r="AF524" s="48" t="str">
        <f t="shared" si="227"/>
        <v xml:space="preserve"> </v>
      </c>
      <c r="AG524" s="49" t="str">
        <f t="shared" si="228"/>
        <v/>
      </c>
      <c r="AH524" s="48">
        <f t="shared" si="229"/>
        <v>20</v>
      </c>
      <c r="AI524" s="50" t="str">
        <f>'Details and Calculations'!AE523</f>
        <v xml:space="preserve"> </v>
      </c>
      <c r="AJ524" s="50" t="str">
        <f>'Details and Calculations'!AM523</f>
        <v xml:space="preserve"> </v>
      </c>
      <c r="AK524" s="50" t="str">
        <f>'Details and Calculations'!AR523</f>
        <v xml:space="preserve"> </v>
      </c>
      <c r="AL524" s="50" t="str">
        <f>'Details and Calculations'!AW523</f>
        <v xml:space="preserve"> </v>
      </c>
      <c r="AM524" s="50" t="str">
        <f>'Details and Calculations'!BA523</f>
        <v xml:space="preserve"> </v>
      </c>
      <c r="AN524" s="50" t="str">
        <f>'Details and Calculations'!BF523</f>
        <v xml:space="preserve"> </v>
      </c>
      <c r="AO524" s="50" t="str">
        <f>'Details and Calculations'!BI523</f>
        <v xml:space="preserve"> </v>
      </c>
      <c r="AP524" s="50" t="str">
        <f>'Details and Calculations'!BM523</f>
        <v xml:space="preserve"> </v>
      </c>
      <c r="AQ524" s="50" t="str">
        <f>'Details and Calculations'!BP523</f>
        <v xml:space="preserve"> </v>
      </c>
      <c r="AR524" s="50">
        <f>'Details and Calculations'!CC523</f>
        <v>1</v>
      </c>
      <c r="AS524" s="50">
        <f>'Details and Calculations'!CJ523</f>
        <v>3</v>
      </c>
      <c r="AT524" s="51">
        <f>'Details and Calculations'!T523</f>
        <v>1</v>
      </c>
      <c r="AU524" s="51">
        <f>'Details and Calculations'!Z523</f>
        <v>1</v>
      </c>
      <c r="AV524" s="51">
        <f>'Details and Calculations'!S523</f>
        <v>0</v>
      </c>
      <c r="AW524" s="51">
        <f>'Details and Calculations'!AI523</f>
        <v>1</v>
      </c>
      <c r="AX524" s="51">
        <f>'Details and Calculations'!BY523</f>
        <v>1</v>
      </c>
      <c r="AY524" s="51">
        <f>'Details and Calculations'!CG523</f>
        <v>1</v>
      </c>
      <c r="AZ524" s="51">
        <f>'Details and Calculations'!CI523</f>
        <v>0</v>
      </c>
      <c r="BA524" s="51">
        <f t="shared" si="230"/>
        <v>0</v>
      </c>
      <c r="BB524" s="52">
        <f>'Details and Calculations'!Y523</f>
        <v>11</v>
      </c>
      <c r="BC524" s="52" t="str">
        <f>'Details and Calculations'!AC523</f>
        <v xml:space="preserve"> </v>
      </c>
      <c r="BD524" s="52" t="str">
        <f>'Details and Calculations'!AK523</f>
        <v xml:space="preserve"> </v>
      </c>
      <c r="BE524" s="52" t="str">
        <f>'Details and Calculations'!AN523</f>
        <v xml:space="preserve"> </v>
      </c>
      <c r="BF524" s="52" t="str">
        <f>'Details and Calculations'!AP523</f>
        <v xml:space="preserve"> </v>
      </c>
      <c r="BG524" s="52" t="str">
        <f>'Details and Calculations'!AT523</f>
        <v xml:space="preserve"> </v>
      </c>
      <c r="BH524" s="52" t="str">
        <f>'Details and Calculations'!AY523</f>
        <v xml:space="preserve"> </v>
      </c>
      <c r="BI524" s="52" t="str">
        <f>'Details and Calculations'!BB523</f>
        <v xml:space="preserve"> </v>
      </c>
      <c r="BJ524" s="52" t="str">
        <f>'Details and Calculations'!BD523</f>
        <v xml:space="preserve"> </v>
      </c>
      <c r="BK524" s="52">
        <f>'Details and Calculations'!CA523</f>
        <v>2</v>
      </c>
      <c r="BL524" s="43">
        <f>'Details and Calculations'!AA523</f>
        <v>0</v>
      </c>
      <c r="BM524" s="43" t="str">
        <f>'Details and Calculations'!AB523</f>
        <v/>
      </c>
      <c r="BN524" s="43" t="str">
        <f>'Details and Calculations'!AD523</f>
        <v xml:space="preserve"> </v>
      </c>
      <c r="BO524" s="43">
        <f>'Details and Calculations'!AJ523</f>
        <v>0</v>
      </c>
      <c r="BP524" s="43" t="str">
        <f>'Details and Calculations'!AL523</f>
        <v xml:space="preserve"> </v>
      </c>
      <c r="BQ524" s="43">
        <f>'Details and Calculations'!AO523</f>
        <v>0</v>
      </c>
      <c r="BR524" s="43" t="str">
        <f>'Details and Calculations'!AQ523</f>
        <v xml:space="preserve"> </v>
      </c>
      <c r="BS524" s="43">
        <f>'Details and Calculations'!AS523</f>
        <v>0</v>
      </c>
      <c r="BT524" s="43" t="str">
        <f>'Details and Calculations'!AV523</f>
        <v xml:space="preserve"> </v>
      </c>
      <c r="BU524" s="43">
        <f>'Details and Calculations'!AX523</f>
        <v>0</v>
      </c>
      <c r="BV524" s="43" t="str">
        <f>'Details and Calculations'!AZ523</f>
        <v xml:space="preserve"> </v>
      </c>
      <c r="BW524" s="43">
        <f>'Details and Calculations'!BC523</f>
        <v>0</v>
      </c>
      <c r="BX524" s="43" t="str">
        <f>'Details and Calculations'!BE523</f>
        <v xml:space="preserve"> </v>
      </c>
      <c r="BY524" s="43" t="str">
        <f>'Details and Calculations'!BG523</f>
        <v xml:space="preserve"> </v>
      </c>
      <c r="BZ524" s="43" t="str">
        <f>'Details and Calculations'!BH523</f>
        <v xml:space="preserve"> </v>
      </c>
      <c r="CA524" s="43">
        <f>'Details and Calculations'!BJ523</f>
        <v>0</v>
      </c>
      <c r="CB524" s="43" t="str">
        <f>'Details and Calculations'!BK523</f>
        <v/>
      </c>
      <c r="CC524" s="43" t="str">
        <f>'Details and Calculations'!BL523</f>
        <v xml:space="preserve"> </v>
      </c>
      <c r="CD524" s="43" t="str">
        <f>'Details and Calculations'!BN523</f>
        <v xml:space="preserve"> </v>
      </c>
      <c r="CE524" s="43" t="str">
        <f>'Details and Calculations'!BO523</f>
        <v xml:space="preserve"> </v>
      </c>
      <c r="CF524" s="43">
        <f>'Details and Calculations'!BZ523</f>
        <v>1</v>
      </c>
      <c r="CG524" s="43">
        <f>'Details and Calculations'!CB523</f>
        <v>2017</v>
      </c>
      <c r="CH524" s="31"/>
      <c r="CI524" s="53"/>
    </row>
    <row r="525" spans="1:87" x14ac:dyDescent="0.3">
      <c r="A525" s="43">
        <f>'Details and Calculations'!A524</f>
        <v>2017</v>
      </c>
      <c r="B525" s="43" t="str">
        <f>'Details and Calculations'!C524</f>
        <v>Rwanda</v>
      </c>
      <c r="C525" s="43" t="str">
        <f>'Details and Calculations'!D524</f>
        <v>Rulindo</v>
      </c>
      <c r="D525" s="43" t="str">
        <f>'Details and Calculations'!E524</f>
        <v>Base</v>
      </c>
      <c r="E525" s="43" t="str">
        <f>'Details and Calculations'!F524</f>
        <v>Cyohoha</v>
      </c>
      <c r="F525" s="43" t="str">
        <f>'Details and Calculations'!G524</f>
        <v>Mushongi</v>
      </c>
      <c r="G525" s="43" t="str">
        <f>'Details and Calculations'!H524</f>
        <v/>
      </c>
      <c r="H525" s="43" t="str">
        <f>'Details and Calculations'!I524</f>
        <v/>
      </c>
      <c r="I525" s="43" t="str">
        <f>'Details and Calculations'!J524</f>
        <v>Gihanga</v>
      </c>
      <c r="J525" s="43">
        <f>'Details and Calculations'!K524</f>
        <v>214</v>
      </c>
      <c r="K525" s="43">
        <f>'Details and Calculations'!O524</f>
        <v>185</v>
      </c>
      <c r="L525" s="43">
        <f>'Details and Calculations'!P525</f>
        <v>148</v>
      </c>
      <c r="M525" s="43" t="str">
        <f>'Details and Calculations'!U524</f>
        <v>Piped Network -- Gravity Only</v>
      </c>
      <c r="N525" s="43">
        <f>'Details and Calculations'!V524</f>
        <v>2017</v>
      </c>
      <c r="O525" s="43" t="str">
        <f>'Details and Calculations'!W524</f>
        <v>Governement (District, Wasac) And Water For People</v>
      </c>
      <c r="P525" s="43" t="str">
        <f>'Details and Calculations'!X524</f>
        <v>Spring</v>
      </c>
      <c r="Q525" s="44" t="str">
        <f t="shared" si="213"/>
        <v>Low Risk</v>
      </c>
      <c r="R525" s="44" t="str">
        <f t="shared" si="214"/>
        <v>High Risk</v>
      </c>
      <c r="S525" s="45" t="str">
        <f t="shared" si="215"/>
        <v>Intermediate Level of Service</v>
      </c>
      <c r="T525" s="62" t="str">
        <f t="shared" si="212"/>
        <v>High Priority</v>
      </c>
      <c r="U525" s="46">
        <f t="shared" si="216"/>
        <v>6</v>
      </c>
      <c r="V525" s="28" t="str">
        <f t="shared" si="217"/>
        <v>Major Repairs or Replace System</v>
      </c>
      <c r="W525" s="47" t="str">
        <f t="shared" si="218"/>
        <v/>
      </c>
      <c r="X525" s="27" t="str">
        <f t="shared" si="219"/>
        <v>Further Technical Diagnostic Needed</v>
      </c>
      <c r="Y525" s="48">
        <f t="shared" si="220"/>
        <v>29</v>
      </c>
      <c r="Z525" s="48">
        <f t="shared" si="221"/>
        <v>19</v>
      </c>
      <c r="AA525" s="48">
        <f t="shared" si="222"/>
        <v>29</v>
      </c>
      <c r="AB525" s="48" t="str">
        <f t="shared" si="223"/>
        <v xml:space="preserve"> </v>
      </c>
      <c r="AC525" s="48" t="str">
        <f t="shared" si="224"/>
        <v xml:space="preserve"> </v>
      </c>
      <c r="AD525" s="48" t="str">
        <f t="shared" si="225"/>
        <v xml:space="preserve"> </v>
      </c>
      <c r="AE525" s="48" t="str">
        <f t="shared" si="226"/>
        <v xml:space="preserve"> </v>
      </c>
      <c r="AF525" s="48" t="str">
        <f t="shared" si="227"/>
        <v xml:space="preserve"> </v>
      </c>
      <c r="AG525" s="49" t="str">
        <f t="shared" si="228"/>
        <v/>
      </c>
      <c r="AH525" s="48">
        <f t="shared" si="229"/>
        <v>20</v>
      </c>
      <c r="AI525" s="50">
        <f>'Details and Calculations'!AE524</f>
        <v>1</v>
      </c>
      <c r="AJ525" s="50">
        <f>'Details and Calculations'!AM524</f>
        <v>2</v>
      </c>
      <c r="AK525" s="50">
        <f>'Details and Calculations'!AR524</f>
        <v>1</v>
      </c>
      <c r="AL525" s="50" t="str">
        <f>'Details and Calculations'!AW524</f>
        <v xml:space="preserve"> </v>
      </c>
      <c r="AM525" s="50" t="str">
        <f>'Details and Calculations'!BA524</f>
        <v xml:space="preserve"> </v>
      </c>
      <c r="AN525" s="50" t="str">
        <f>'Details and Calculations'!BF524</f>
        <v xml:space="preserve"> </v>
      </c>
      <c r="AO525" s="50" t="str">
        <f>'Details and Calculations'!BI524</f>
        <v xml:space="preserve"> </v>
      </c>
      <c r="AP525" s="50" t="str">
        <f>'Details and Calculations'!BM524</f>
        <v xml:space="preserve"> </v>
      </c>
      <c r="AQ525" s="50" t="str">
        <f>'Details and Calculations'!BP524</f>
        <v xml:space="preserve"> </v>
      </c>
      <c r="AR525" s="50">
        <f>'Details and Calculations'!CC524</f>
        <v>3</v>
      </c>
      <c r="AS525" s="50">
        <f>'Details and Calculations'!CJ524</f>
        <v>2</v>
      </c>
      <c r="AT525" s="51">
        <f>'Details and Calculations'!T524</f>
        <v>1</v>
      </c>
      <c r="AU525" s="51">
        <f>'Details and Calculations'!Z524</f>
        <v>1</v>
      </c>
      <c r="AV525" s="51">
        <f>'Details and Calculations'!S524</f>
        <v>1</v>
      </c>
      <c r="AW525" s="51">
        <f>'Details and Calculations'!AI524</f>
        <v>1</v>
      </c>
      <c r="AX525" s="51">
        <f>'Details and Calculations'!BY524</f>
        <v>1</v>
      </c>
      <c r="AY525" s="51">
        <f>'Details and Calculations'!CG524</f>
        <v>1</v>
      </c>
      <c r="AZ525" s="51">
        <f>'Details and Calculations'!CI524</f>
        <v>0</v>
      </c>
      <c r="BA525" s="51">
        <f t="shared" si="230"/>
        <v>0</v>
      </c>
      <c r="BB525" s="52">
        <f>'Details and Calculations'!Y524</f>
        <v>1</v>
      </c>
      <c r="BC525" s="52">
        <f>'Details and Calculations'!AC524</f>
        <v>1</v>
      </c>
      <c r="BD525" s="52">
        <f>'Details and Calculations'!AK524</f>
        <v>2</v>
      </c>
      <c r="BE525" s="52">
        <f>'Details and Calculations'!AN524</f>
        <v>7200</v>
      </c>
      <c r="BF525" s="52">
        <f>'Details and Calculations'!AP524</f>
        <v>6</v>
      </c>
      <c r="BG525" s="52" t="str">
        <f>'Details and Calculations'!AT524</f>
        <v xml:space="preserve"> </v>
      </c>
      <c r="BH525" s="52" t="str">
        <f>'Details and Calculations'!AY524</f>
        <v xml:space="preserve"> </v>
      </c>
      <c r="BI525" s="52" t="str">
        <f>'Details and Calculations'!BB524</f>
        <v xml:space="preserve"> </v>
      </c>
      <c r="BJ525" s="52" t="str">
        <f>'Details and Calculations'!BD524</f>
        <v xml:space="preserve"> </v>
      </c>
      <c r="BK525" s="52">
        <f>'Details and Calculations'!CA524</f>
        <v>2</v>
      </c>
      <c r="BL525" s="43">
        <f>'Details and Calculations'!AA524</f>
        <v>1</v>
      </c>
      <c r="BM525" s="43" t="str">
        <f>'Details and Calculations'!AB524</f>
        <v>"Springbox" --Intake Structure At A Spring</v>
      </c>
      <c r="BN525" s="43">
        <f>'Details and Calculations'!AD524</f>
        <v>2016</v>
      </c>
      <c r="BO525" s="43">
        <f>'Details and Calculations'!AJ524</f>
        <v>1</v>
      </c>
      <c r="BP525" s="43">
        <f>'Details and Calculations'!AL524</f>
        <v>2016</v>
      </c>
      <c r="BQ525" s="43">
        <f>'Details and Calculations'!AO524</f>
        <v>1</v>
      </c>
      <c r="BR525" s="43">
        <f>'Details and Calculations'!AQ524</f>
        <v>2016</v>
      </c>
      <c r="BS525" s="43">
        <f>'Details and Calculations'!AS524</f>
        <v>0</v>
      </c>
      <c r="BT525" s="43" t="str">
        <f>'Details and Calculations'!AV524</f>
        <v xml:space="preserve"> </v>
      </c>
      <c r="BU525" s="43">
        <f>'Details and Calculations'!AX524</f>
        <v>0</v>
      </c>
      <c r="BV525" s="43" t="str">
        <f>'Details and Calculations'!AZ524</f>
        <v xml:space="preserve"> </v>
      </c>
      <c r="BW525" s="43">
        <f>'Details and Calculations'!BC524</f>
        <v>0</v>
      </c>
      <c r="BX525" s="43" t="str">
        <f>'Details and Calculations'!BE524</f>
        <v xml:space="preserve"> </v>
      </c>
      <c r="BY525" s="43" t="str">
        <f>'Details and Calculations'!BG524</f>
        <v xml:space="preserve"> </v>
      </c>
      <c r="BZ525" s="43" t="str">
        <f>'Details and Calculations'!BH524</f>
        <v xml:space="preserve"> </v>
      </c>
      <c r="CA525" s="43">
        <f>'Details and Calculations'!BJ524</f>
        <v>0</v>
      </c>
      <c r="CB525" s="43" t="str">
        <f>'Details and Calculations'!BK524</f>
        <v/>
      </c>
      <c r="CC525" s="43" t="str">
        <f>'Details and Calculations'!BL524</f>
        <v xml:space="preserve"> </v>
      </c>
      <c r="CD525" s="43" t="str">
        <f>'Details and Calculations'!BN524</f>
        <v xml:space="preserve"> </v>
      </c>
      <c r="CE525" s="43" t="str">
        <f>'Details and Calculations'!BO524</f>
        <v xml:space="preserve"> </v>
      </c>
      <c r="CF525" s="43">
        <f>'Details and Calculations'!BZ524</f>
        <v>1</v>
      </c>
      <c r="CG525" s="43">
        <f>'Details and Calculations'!CB524</f>
        <v>2017</v>
      </c>
      <c r="CH525" s="31"/>
      <c r="CI525" s="53"/>
    </row>
    <row r="526" spans="1:87" x14ac:dyDescent="0.3">
      <c r="A526" s="43">
        <f>'Details and Calculations'!A525</f>
        <v>2017</v>
      </c>
      <c r="B526" s="43" t="str">
        <f>'Details and Calculations'!C525</f>
        <v>Rwanda</v>
      </c>
      <c r="C526" s="43" t="str">
        <f>'Details and Calculations'!D525</f>
        <v>Rulindo</v>
      </c>
      <c r="D526" s="43" t="str">
        <f>'Details and Calculations'!E525</f>
        <v>Mbogo</v>
      </c>
      <c r="E526" s="43" t="str">
        <f>'Details and Calculations'!F525</f>
        <v>Bukoro</v>
      </c>
      <c r="F526" s="43" t="str">
        <f>'Details and Calculations'!G525</f>
        <v>Bukoro</v>
      </c>
      <c r="G526" s="43" t="str">
        <f>'Details and Calculations'!H525</f>
        <v/>
      </c>
      <c r="H526" s="43" t="str">
        <f>'Details and Calculations'!I525</f>
        <v/>
      </c>
      <c r="I526" s="43" t="str">
        <f>'Details and Calculations'!J525</f>
        <v xml:space="preserve"> </v>
      </c>
      <c r="J526" s="43">
        <f>'Details and Calculations'!K525</f>
        <v>186</v>
      </c>
      <c r="K526" s="43">
        <f>'Details and Calculations'!O525</f>
        <v>38</v>
      </c>
      <c r="L526" s="43" t="str">
        <f>'Details and Calculations'!P526</f>
        <v xml:space="preserve"> </v>
      </c>
      <c r="M526" s="43" t="str">
        <f>'Details and Calculations'!U525</f>
        <v>Piped Network With Pump</v>
      </c>
      <c r="N526" s="43">
        <f>'Details and Calculations'!V525</f>
        <v>2014</v>
      </c>
      <c r="O526" s="43" t="str">
        <f>'Details and Calculations'!W525</f>
        <v/>
      </c>
      <c r="P526" s="43" t="str">
        <f>'Details and Calculations'!X525</f>
        <v>Spring</v>
      </c>
      <c r="Q526" s="44" t="str">
        <f t="shared" si="213"/>
        <v>Low Risk</v>
      </c>
      <c r="R526" s="44" t="str">
        <f t="shared" si="214"/>
        <v>High Risk</v>
      </c>
      <c r="S526" s="45" t="str">
        <f t="shared" si="215"/>
        <v>Basic Level of Service</v>
      </c>
      <c r="T526" s="62" t="str">
        <f t="shared" si="212"/>
        <v>High Priority</v>
      </c>
      <c r="U526" s="46">
        <f t="shared" si="216"/>
        <v>5</v>
      </c>
      <c r="V526" s="28" t="str">
        <f t="shared" si="217"/>
        <v>Major Repairs or Replace System</v>
      </c>
      <c r="W526" s="47" t="str">
        <f t="shared" si="218"/>
        <v/>
      </c>
      <c r="X526" s="27" t="str">
        <f t="shared" si="219"/>
        <v>Further Technical Diagnostic Needed</v>
      </c>
      <c r="Y526" s="48">
        <f t="shared" si="220"/>
        <v>27</v>
      </c>
      <c r="Z526" s="48">
        <f t="shared" si="221"/>
        <v>17</v>
      </c>
      <c r="AA526" s="48">
        <f t="shared" si="222"/>
        <v>27</v>
      </c>
      <c r="AB526" s="48">
        <f t="shared" si="223"/>
        <v>17</v>
      </c>
      <c r="AC526" s="48">
        <f t="shared" si="224"/>
        <v>27</v>
      </c>
      <c r="AD526" s="48">
        <f t="shared" si="225"/>
        <v>4</v>
      </c>
      <c r="AE526" s="48">
        <f t="shared" si="226"/>
        <v>17</v>
      </c>
      <c r="AF526" s="48" t="str">
        <f t="shared" si="227"/>
        <v xml:space="preserve"> </v>
      </c>
      <c r="AG526" s="49" t="str">
        <f t="shared" si="228"/>
        <v/>
      </c>
      <c r="AH526" s="48">
        <f t="shared" si="229"/>
        <v>17</v>
      </c>
      <c r="AI526" s="50">
        <f>'Details and Calculations'!AE525</f>
        <v>1</v>
      </c>
      <c r="AJ526" s="50">
        <f>'Details and Calculations'!AM525</f>
        <v>1</v>
      </c>
      <c r="AK526" s="50">
        <f>'Details and Calculations'!AR525</f>
        <v>1</v>
      </c>
      <c r="AL526" s="50">
        <f>'Details and Calculations'!AW525</f>
        <v>2</v>
      </c>
      <c r="AM526" s="50">
        <f>'Details and Calculations'!BA525</f>
        <v>2</v>
      </c>
      <c r="AN526" s="50">
        <f>'Details and Calculations'!BF525</f>
        <v>2</v>
      </c>
      <c r="AO526" s="50">
        <f>'Details and Calculations'!BI525</f>
        <v>1</v>
      </c>
      <c r="AP526" s="50" t="str">
        <f>'Details and Calculations'!BM525</f>
        <v xml:space="preserve"> </v>
      </c>
      <c r="AQ526" s="50" t="str">
        <f>'Details and Calculations'!BP525</f>
        <v xml:space="preserve"> </v>
      </c>
      <c r="AR526" s="50">
        <f>'Details and Calculations'!CC525</f>
        <v>3</v>
      </c>
      <c r="AS526" s="50">
        <f>'Details and Calculations'!CJ525</f>
        <v>3</v>
      </c>
      <c r="AT526" s="51">
        <f>'Details and Calculations'!T525</f>
        <v>1</v>
      </c>
      <c r="AU526" s="51">
        <f>'Details and Calculations'!Z525</f>
        <v>1</v>
      </c>
      <c r="AV526" s="51">
        <f>'Details and Calculations'!S525</f>
        <v>1</v>
      </c>
      <c r="AW526" s="51">
        <f>'Details and Calculations'!AI525</f>
        <v>1</v>
      </c>
      <c r="AX526" s="51">
        <f>'Details and Calculations'!BY525</f>
        <v>1</v>
      </c>
      <c r="AY526" s="51">
        <f>'Details and Calculations'!CG525</f>
        <v>0</v>
      </c>
      <c r="AZ526" s="51">
        <f>'Details and Calculations'!CI525</f>
        <v>0</v>
      </c>
      <c r="BA526" s="51">
        <f t="shared" si="230"/>
        <v>0</v>
      </c>
      <c r="BB526" s="52">
        <f>'Details and Calculations'!Y525</f>
        <v>1</v>
      </c>
      <c r="BC526" s="52">
        <f>'Details and Calculations'!AC525</f>
        <v>1</v>
      </c>
      <c r="BD526" s="52">
        <f>'Details and Calculations'!AK525</f>
        <v>1</v>
      </c>
      <c r="BE526" s="52">
        <f>'Details and Calculations'!AN525</f>
        <v>3000</v>
      </c>
      <c r="BF526" s="52">
        <f>'Details and Calculations'!AP525</f>
        <v>16</v>
      </c>
      <c r="BG526" s="52">
        <f>'Details and Calculations'!AT525</f>
        <v>8</v>
      </c>
      <c r="BH526" s="52">
        <f>'Details and Calculations'!AY525</f>
        <v>3</v>
      </c>
      <c r="BI526" s="52">
        <f>'Details and Calculations'!BB525</f>
        <v>20000</v>
      </c>
      <c r="BJ526" s="52">
        <f>'Details and Calculations'!BD525</f>
        <v>2</v>
      </c>
      <c r="BK526" s="52">
        <f>'Details and Calculations'!CA525</f>
        <v>28</v>
      </c>
      <c r="BL526" s="43">
        <f>'Details and Calculations'!AA525</f>
        <v>1</v>
      </c>
      <c r="BM526" s="43" t="str">
        <f>'Details and Calculations'!AB525</f>
        <v>"Springbox" --Intake Structure At A Spring</v>
      </c>
      <c r="BN526" s="43">
        <f>'Details and Calculations'!AD525</f>
        <v>2014</v>
      </c>
      <c r="BO526" s="43">
        <f>'Details and Calculations'!AJ525</f>
        <v>1</v>
      </c>
      <c r="BP526" s="43">
        <f>'Details and Calculations'!AL525</f>
        <v>2014</v>
      </c>
      <c r="BQ526" s="43">
        <f>'Details and Calculations'!AO525</f>
        <v>1</v>
      </c>
      <c r="BR526" s="43">
        <f>'Details and Calculations'!AQ525</f>
        <v>2014</v>
      </c>
      <c r="BS526" s="43">
        <f>'Details and Calculations'!AS525</f>
        <v>1</v>
      </c>
      <c r="BT526" s="43">
        <f>'Details and Calculations'!AV525</f>
        <v>2014</v>
      </c>
      <c r="BU526" s="43">
        <f>'Details and Calculations'!AX525</f>
        <v>1</v>
      </c>
      <c r="BV526" s="43">
        <f>'Details and Calculations'!AZ525</f>
        <v>2014</v>
      </c>
      <c r="BW526" s="43">
        <f>'Details and Calculations'!BC525</f>
        <v>1</v>
      </c>
      <c r="BX526" s="43">
        <f>'Details and Calculations'!BE525</f>
        <v>2014</v>
      </c>
      <c r="BY526" s="43">
        <f>'Details and Calculations'!BG525</f>
        <v>1</v>
      </c>
      <c r="BZ526" s="43">
        <f>'Details and Calculations'!BH525</f>
        <v>2014</v>
      </c>
      <c r="CA526" s="43">
        <f>'Details and Calculations'!BJ525</f>
        <v>0</v>
      </c>
      <c r="CB526" s="43" t="str">
        <f>'Details and Calculations'!BK525</f>
        <v/>
      </c>
      <c r="CC526" s="43" t="str">
        <f>'Details and Calculations'!BL525</f>
        <v xml:space="preserve"> </v>
      </c>
      <c r="CD526" s="43" t="str">
        <f>'Details and Calculations'!BN525</f>
        <v xml:space="preserve"> </v>
      </c>
      <c r="CE526" s="43" t="str">
        <f>'Details and Calculations'!BO525</f>
        <v xml:space="preserve"> </v>
      </c>
      <c r="CF526" s="43">
        <f>'Details and Calculations'!BZ525</f>
        <v>1</v>
      </c>
      <c r="CG526" s="43">
        <f>'Details and Calculations'!CB525</f>
        <v>2014</v>
      </c>
      <c r="CH526" s="31"/>
      <c r="CI526" s="53"/>
    </row>
    <row r="527" spans="1:87" x14ac:dyDescent="0.3">
      <c r="A527" s="43">
        <f>'Details and Calculations'!A526</f>
        <v>2017</v>
      </c>
      <c r="B527" s="43" t="str">
        <f>'Details and Calculations'!C526</f>
        <v>Rwanda</v>
      </c>
      <c r="C527" s="43" t="str">
        <f>'Details and Calculations'!D526</f>
        <v>Rulindo</v>
      </c>
      <c r="D527" s="43" t="str">
        <f>'Details and Calculations'!E526</f>
        <v>Murambi</v>
      </c>
      <c r="E527" s="43" t="str">
        <f>'Details and Calculations'!F526</f>
        <v>Gatwa</v>
      </c>
      <c r="F527" s="43" t="str">
        <f>'Details and Calculations'!G526</f>
        <v>Kabeza</v>
      </c>
      <c r="G527" s="43" t="str">
        <f>'Details and Calculations'!H526</f>
        <v/>
      </c>
      <c r="H527" s="43" t="str">
        <f>'Details and Calculations'!I526</f>
        <v/>
      </c>
      <c r="I527" s="43" t="str">
        <f>'Details and Calculations'!J526</f>
        <v>Mutagata Motorised Network</v>
      </c>
      <c r="J527" s="43">
        <f>'Details and Calculations'!K526</f>
        <v>134</v>
      </c>
      <c r="K527" s="43">
        <f>'Details and Calculations'!O526</f>
        <v>134</v>
      </c>
      <c r="L527" s="43" t="str">
        <f>'Details and Calculations'!P527</f>
        <v xml:space="preserve"> </v>
      </c>
      <c r="M527" s="43" t="str">
        <f>'Details and Calculations'!U526</f>
        <v>Piped Network With Pump</v>
      </c>
      <c r="N527" s="43">
        <f>'Details and Calculations'!V526</f>
        <v>1987</v>
      </c>
      <c r="O527" s="43" t="str">
        <f>'Details and Calculations'!W526</f>
        <v>Governement (District, Wasac) And Water For People</v>
      </c>
      <c r="P527" s="43" t="str">
        <f>'Details and Calculations'!X526</f>
        <v>Spring</v>
      </c>
      <c r="Q527" s="44" t="str">
        <f t="shared" si="213"/>
        <v>Low Risk</v>
      </c>
      <c r="R527" s="44" t="str">
        <f t="shared" si="214"/>
        <v>High Risk</v>
      </c>
      <c r="S527" s="45" t="str">
        <f t="shared" si="215"/>
        <v>Basic Level of Service</v>
      </c>
      <c r="T527" s="62" t="str">
        <f t="shared" si="212"/>
        <v>High Priority</v>
      </c>
      <c r="U527" s="46">
        <f t="shared" si="216"/>
        <v>5</v>
      </c>
      <c r="V527" s="28" t="str">
        <f t="shared" si="217"/>
        <v>Major Repairs or Replace System</v>
      </c>
      <c r="W527" s="47" t="str">
        <f t="shared" si="218"/>
        <v/>
      </c>
      <c r="X527" s="27" t="str">
        <f t="shared" si="219"/>
        <v>Further Technical Diagnostic Needed</v>
      </c>
      <c r="Y527" s="48">
        <f t="shared" si="220"/>
        <v>20</v>
      </c>
      <c r="Z527" s="48">
        <f t="shared" si="221"/>
        <v>19</v>
      </c>
      <c r="AA527" s="48">
        <f t="shared" si="222"/>
        <v>29</v>
      </c>
      <c r="AB527" s="48">
        <f t="shared" si="223"/>
        <v>19</v>
      </c>
      <c r="AC527" s="48">
        <f t="shared" si="224"/>
        <v>29</v>
      </c>
      <c r="AD527" s="48">
        <f t="shared" si="225"/>
        <v>7</v>
      </c>
      <c r="AE527" s="48">
        <f t="shared" si="226"/>
        <v>19</v>
      </c>
      <c r="AF527" s="48">
        <f t="shared" si="227"/>
        <v>10</v>
      </c>
      <c r="AG527" s="49" t="str">
        <f t="shared" si="228"/>
        <v/>
      </c>
      <c r="AH527" s="48">
        <f t="shared" si="229"/>
        <v>19</v>
      </c>
      <c r="AI527" s="50">
        <f>'Details and Calculations'!AE526</f>
        <v>1</v>
      </c>
      <c r="AJ527" s="50">
        <f>'Details and Calculations'!AM526</f>
        <v>1</v>
      </c>
      <c r="AK527" s="50">
        <f>'Details and Calculations'!AR526</f>
        <v>1</v>
      </c>
      <c r="AL527" s="50">
        <f>'Details and Calculations'!AW526</f>
        <v>1</v>
      </c>
      <c r="AM527" s="50">
        <f>'Details and Calculations'!BA526</f>
        <v>1</v>
      </c>
      <c r="AN527" s="50">
        <f>'Details and Calculations'!BF526</f>
        <v>1</v>
      </c>
      <c r="AO527" s="50">
        <f>'Details and Calculations'!BI526</f>
        <v>1</v>
      </c>
      <c r="AP527" s="50">
        <f>'Details and Calculations'!BM526</f>
        <v>1</v>
      </c>
      <c r="AQ527" s="50" t="str">
        <f>'Details and Calculations'!BP526</f>
        <v xml:space="preserve"> </v>
      </c>
      <c r="AR527" s="50">
        <f>'Details and Calculations'!CC526</f>
        <v>3</v>
      </c>
      <c r="AS527" s="50">
        <f>'Details and Calculations'!CJ526</f>
        <v>3</v>
      </c>
      <c r="AT527" s="51">
        <f>'Details and Calculations'!T526</f>
        <v>1</v>
      </c>
      <c r="AU527" s="51">
        <f>'Details and Calculations'!Z526</f>
        <v>1</v>
      </c>
      <c r="AV527" s="51">
        <f>'Details and Calculations'!S526</f>
        <v>0</v>
      </c>
      <c r="AW527" s="51">
        <f>'Details and Calculations'!AI526</f>
        <v>1</v>
      </c>
      <c r="AX527" s="51">
        <f>'Details and Calculations'!BY526</f>
        <v>1</v>
      </c>
      <c r="AY527" s="51">
        <f>'Details and Calculations'!CG526</f>
        <v>1</v>
      </c>
      <c r="AZ527" s="51">
        <f>'Details and Calculations'!CI526</f>
        <v>0</v>
      </c>
      <c r="BA527" s="51">
        <f t="shared" si="230"/>
        <v>0</v>
      </c>
      <c r="BB527" s="52">
        <f>'Details and Calculations'!Y526</f>
        <v>1</v>
      </c>
      <c r="BC527" s="52">
        <f>'Details and Calculations'!AC526</f>
        <v>1</v>
      </c>
      <c r="BD527" s="52">
        <f>'Details and Calculations'!AK526</f>
        <v>1</v>
      </c>
      <c r="BE527" s="52">
        <f>'Details and Calculations'!AN526</f>
        <v>1900</v>
      </c>
      <c r="BF527" s="52">
        <f>'Details and Calculations'!AP526</f>
        <v>39</v>
      </c>
      <c r="BG527" s="52">
        <f>'Details and Calculations'!AT526</f>
        <v>17</v>
      </c>
      <c r="BH527" s="52">
        <f>'Details and Calculations'!AY526</f>
        <v>6</v>
      </c>
      <c r="BI527" s="52">
        <f>'Details and Calculations'!BB526</f>
        <v>40000</v>
      </c>
      <c r="BJ527" s="52">
        <f>'Details and Calculations'!BD526</f>
        <v>5</v>
      </c>
      <c r="BK527" s="52">
        <f>'Details and Calculations'!CA526</f>
        <v>64</v>
      </c>
      <c r="BL527" s="43">
        <f>'Details and Calculations'!AA526</f>
        <v>1</v>
      </c>
      <c r="BM527" s="43" t="str">
        <f>'Details and Calculations'!AB526</f>
        <v>"Springbox" --Intake Structure At A Spring</v>
      </c>
      <c r="BN527" s="43">
        <f>'Details and Calculations'!AD526</f>
        <v>2007</v>
      </c>
      <c r="BO527" s="43">
        <f>'Details and Calculations'!AJ526</f>
        <v>1</v>
      </c>
      <c r="BP527" s="43">
        <f>'Details and Calculations'!AL526</f>
        <v>2016</v>
      </c>
      <c r="BQ527" s="43">
        <f>'Details and Calculations'!AO526</f>
        <v>1</v>
      </c>
      <c r="BR527" s="43">
        <f>'Details and Calculations'!AQ526</f>
        <v>2016</v>
      </c>
      <c r="BS527" s="43">
        <f>'Details and Calculations'!AS526</f>
        <v>1</v>
      </c>
      <c r="BT527" s="43">
        <f>'Details and Calculations'!AV526</f>
        <v>2016</v>
      </c>
      <c r="BU527" s="43">
        <f>'Details and Calculations'!AX526</f>
        <v>1</v>
      </c>
      <c r="BV527" s="43">
        <f>'Details and Calculations'!AZ526</f>
        <v>2016</v>
      </c>
      <c r="BW527" s="43">
        <f>'Details and Calculations'!BC526</f>
        <v>1</v>
      </c>
      <c r="BX527" s="43">
        <f>'Details and Calculations'!BE526</f>
        <v>2017</v>
      </c>
      <c r="BY527" s="43">
        <f>'Details and Calculations'!BG526</f>
        <v>1</v>
      </c>
      <c r="BZ527" s="43">
        <f>'Details and Calculations'!BH526</f>
        <v>2016</v>
      </c>
      <c r="CA527" s="43">
        <f>'Details and Calculations'!BJ526</f>
        <v>1</v>
      </c>
      <c r="CB527" s="43" t="str">
        <f>'Details and Calculations'!BK526</f>
        <v>Disinfection/Chlorination</v>
      </c>
      <c r="CC527" s="43">
        <f>'Details and Calculations'!BL526</f>
        <v>2017</v>
      </c>
      <c r="CD527" s="43">
        <f>'Details and Calculations'!BN526</f>
        <v>0</v>
      </c>
      <c r="CE527" s="43" t="str">
        <f>'Details and Calculations'!BO526</f>
        <v xml:space="preserve"> </v>
      </c>
      <c r="CF527" s="43">
        <f>'Details and Calculations'!BZ526</f>
        <v>1</v>
      </c>
      <c r="CG527" s="43">
        <f>'Details and Calculations'!CB526</f>
        <v>2016</v>
      </c>
      <c r="CH527" s="31"/>
      <c r="CI527" s="53"/>
    </row>
    <row r="528" spans="1:87" x14ac:dyDescent="0.3">
      <c r="A528" s="43">
        <f>'Details and Calculations'!A527</f>
        <v>2017</v>
      </c>
      <c r="B528" s="43" t="str">
        <f>'Details and Calculations'!C527</f>
        <v>Rwanda</v>
      </c>
      <c r="C528" s="43" t="str">
        <f>'Details and Calculations'!D527</f>
        <v>Rulindo</v>
      </c>
      <c r="D528" s="43" t="str">
        <f>'Details and Calculations'!E527</f>
        <v>Bushoki</v>
      </c>
      <c r="E528" s="43" t="str">
        <f>'Details and Calculations'!F527</f>
        <v>N.Ngarama</v>
      </c>
      <c r="F528" s="43" t="str">
        <f>'Details and Calculations'!G527</f>
        <v>Karambi</v>
      </c>
      <c r="G528" s="43" t="str">
        <f>'Details and Calculations'!H527</f>
        <v/>
      </c>
      <c r="H528" s="43" t="str">
        <f>'Details and Calculations'!I527</f>
        <v/>
      </c>
      <c r="I528" s="43" t="str">
        <f>'Details and Calculations'!J527</f>
        <v>Nyabishengeshi gravity system/Karambi water point</v>
      </c>
      <c r="J528" s="43">
        <f>'Details and Calculations'!K527</f>
        <v>79</v>
      </c>
      <c r="K528" s="43">
        <f>'Details and Calculations'!O527</f>
        <v>79</v>
      </c>
      <c r="L528" s="43">
        <f>'Details and Calculations'!P528</f>
        <v>76</v>
      </c>
      <c r="M528" s="43" t="str">
        <f>'Details and Calculations'!U527</f>
        <v>Piped Network -- Gravity Only</v>
      </c>
      <c r="N528" s="43">
        <f>'Details and Calculations'!V527</f>
        <v>2013</v>
      </c>
      <c r="O528" s="43" t="str">
        <f>'Details and Calculations'!W527</f>
        <v>Governement (District, Wasac) And Water For People</v>
      </c>
      <c r="P528" s="43" t="str">
        <f>'Details and Calculations'!X527</f>
        <v>Spring</v>
      </c>
      <c r="Q528" s="44" t="str">
        <f t="shared" si="213"/>
        <v>Low Risk</v>
      </c>
      <c r="R528" s="44" t="str">
        <f t="shared" si="214"/>
        <v>High Risk</v>
      </c>
      <c r="S528" s="45" t="str">
        <f t="shared" si="215"/>
        <v>Basic Level of Service</v>
      </c>
      <c r="T528" s="62" t="str">
        <f t="shared" si="212"/>
        <v>High Priority</v>
      </c>
      <c r="U528" s="46">
        <f t="shared" si="216"/>
        <v>5</v>
      </c>
      <c r="V528" s="28" t="str">
        <f t="shared" si="217"/>
        <v>Major Repairs or Replace System</v>
      </c>
      <c r="W528" s="47" t="str">
        <f t="shared" si="218"/>
        <v/>
      </c>
      <c r="X528" s="27" t="str">
        <f t="shared" si="219"/>
        <v>Further Technical Diagnostic Needed</v>
      </c>
      <c r="Y528" s="48" t="str">
        <f t="shared" si="220"/>
        <v xml:space="preserve"> </v>
      </c>
      <c r="Z528" s="48" t="str">
        <f t="shared" si="221"/>
        <v xml:space="preserve"> </v>
      </c>
      <c r="AA528" s="48" t="str">
        <f t="shared" si="222"/>
        <v xml:space="preserve"> </v>
      </c>
      <c r="AB528" s="48" t="str">
        <f t="shared" si="223"/>
        <v xml:space="preserve"> </v>
      </c>
      <c r="AC528" s="48" t="str">
        <f t="shared" si="224"/>
        <v xml:space="preserve"> </v>
      </c>
      <c r="AD528" s="48" t="str">
        <f t="shared" si="225"/>
        <v xml:space="preserve"> </v>
      </c>
      <c r="AE528" s="48" t="str">
        <f t="shared" si="226"/>
        <v xml:space="preserve"> </v>
      </c>
      <c r="AF528" s="48" t="str">
        <f t="shared" si="227"/>
        <v xml:space="preserve"> </v>
      </c>
      <c r="AG528" s="49" t="str">
        <f t="shared" si="228"/>
        <v/>
      </c>
      <c r="AH528" s="48">
        <f t="shared" si="229"/>
        <v>16</v>
      </c>
      <c r="AI528" s="50" t="str">
        <f>'Details and Calculations'!AE527</f>
        <v xml:space="preserve"> </v>
      </c>
      <c r="AJ528" s="50" t="str">
        <f>'Details and Calculations'!AM527</f>
        <v xml:space="preserve"> </v>
      </c>
      <c r="AK528" s="50" t="str">
        <f>'Details and Calculations'!AR527</f>
        <v xml:space="preserve"> </v>
      </c>
      <c r="AL528" s="50" t="str">
        <f>'Details and Calculations'!AW527</f>
        <v xml:space="preserve"> </v>
      </c>
      <c r="AM528" s="50" t="str">
        <f>'Details and Calculations'!BA527</f>
        <v xml:space="preserve"> </v>
      </c>
      <c r="AN528" s="50" t="str">
        <f>'Details and Calculations'!BF527</f>
        <v xml:space="preserve"> </v>
      </c>
      <c r="AO528" s="50" t="str">
        <f>'Details and Calculations'!BI527</f>
        <v xml:space="preserve"> </v>
      </c>
      <c r="AP528" s="50" t="str">
        <f>'Details and Calculations'!BM527</f>
        <v xml:space="preserve"> </v>
      </c>
      <c r="AQ528" s="50" t="str">
        <f>'Details and Calculations'!BP527</f>
        <v xml:space="preserve"> </v>
      </c>
      <c r="AR528" s="50">
        <f>'Details and Calculations'!CC527</f>
        <v>3</v>
      </c>
      <c r="AS528" s="50">
        <f>'Details and Calculations'!CJ527</f>
        <v>3</v>
      </c>
      <c r="AT528" s="51">
        <f>'Details and Calculations'!T527</f>
        <v>1</v>
      </c>
      <c r="AU528" s="51">
        <f>'Details and Calculations'!Z527</f>
        <v>1</v>
      </c>
      <c r="AV528" s="51">
        <f>'Details and Calculations'!S527</f>
        <v>0</v>
      </c>
      <c r="AW528" s="51">
        <f>'Details and Calculations'!AI527</f>
        <v>1</v>
      </c>
      <c r="AX528" s="51">
        <f>'Details and Calculations'!BY527</f>
        <v>1</v>
      </c>
      <c r="AY528" s="51">
        <f>'Details and Calculations'!CG527</f>
        <v>1</v>
      </c>
      <c r="AZ528" s="51">
        <f>'Details and Calculations'!CI527</f>
        <v>0</v>
      </c>
      <c r="BA528" s="51">
        <f t="shared" si="230"/>
        <v>0</v>
      </c>
      <c r="BB528" s="52">
        <f>'Details and Calculations'!Y527</f>
        <v>1</v>
      </c>
      <c r="BC528" s="52" t="str">
        <f>'Details and Calculations'!AC527</f>
        <v xml:space="preserve"> </v>
      </c>
      <c r="BD528" s="52" t="str">
        <f>'Details and Calculations'!AK527</f>
        <v xml:space="preserve"> </v>
      </c>
      <c r="BE528" s="52" t="str">
        <f>'Details and Calculations'!AN527</f>
        <v xml:space="preserve"> </v>
      </c>
      <c r="BF528" s="52" t="str">
        <f>'Details and Calculations'!AP527</f>
        <v xml:space="preserve"> </v>
      </c>
      <c r="BG528" s="52" t="str">
        <f>'Details and Calculations'!AT527</f>
        <v xml:space="preserve"> </v>
      </c>
      <c r="BH528" s="52" t="str">
        <f>'Details and Calculations'!AY527</f>
        <v xml:space="preserve"> </v>
      </c>
      <c r="BI528" s="52" t="str">
        <f>'Details and Calculations'!BB527</f>
        <v xml:space="preserve"> </v>
      </c>
      <c r="BJ528" s="52" t="str">
        <f>'Details and Calculations'!BD527</f>
        <v xml:space="preserve"> </v>
      </c>
      <c r="BK528" s="52" t="str">
        <f>'Details and Calculations'!CA527</f>
        <v xml:space="preserve"> </v>
      </c>
      <c r="BL528" s="43">
        <f>'Details and Calculations'!AA527</f>
        <v>0</v>
      </c>
      <c r="BM528" s="43" t="str">
        <f>'Details and Calculations'!AB527</f>
        <v/>
      </c>
      <c r="BN528" s="43" t="str">
        <f>'Details and Calculations'!AD527</f>
        <v xml:space="preserve"> </v>
      </c>
      <c r="BO528" s="43">
        <f>'Details and Calculations'!AJ527</f>
        <v>0</v>
      </c>
      <c r="BP528" s="43" t="str">
        <f>'Details and Calculations'!AL527</f>
        <v xml:space="preserve"> </v>
      </c>
      <c r="BQ528" s="43">
        <f>'Details and Calculations'!AO527</f>
        <v>0</v>
      </c>
      <c r="BR528" s="43" t="str">
        <f>'Details and Calculations'!AQ527</f>
        <v xml:space="preserve"> </v>
      </c>
      <c r="BS528" s="43">
        <f>'Details and Calculations'!AS527</f>
        <v>0</v>
      </c>
      <c r="BT528" s="43" t="str">
        <f>'Details and Calculations'!AV527</f>
        <v xml:space="preserve"> </v>
      </c>
      <c r="BU528" s="43">
        <f>'Details and Calculations'!AX527</f>
        <v>0</v>
      </c>
      <c r="BV528" s="43" t="str">
        <f>'Details and Calculations'!AZ527</f>
        <v xml:space="preserve"> </v>
      </c>
      <c r="BW528" s="43">
        <f>'Details and Calculations'!BC527</f>
        <v>0</v>
      </c>
      <c r="BX528" s="43" t="str">
        <f>'Details and Calculations'!BE527</f>
        <v xml:space="preserve"> </v>
      </c>
      <c r="BY528" s="43" t="str">
        <f>'Details and Calculations'!BG527</f>
        <v xml:space="preserve"> </v>
      </c>
      <c r="BZ528" s="43" t="str">
        <f>'Details and Calculations'!BH527</f>
        <v xml:space="preserve"> </v>
      </c>
      <c r="CA528" s="43">
        <f>'Details and Calculations'!BJ527</f>
        <v>0</v>
      </c>
      <c r="CB528" s="43" t="str">
        <f>'Details and Calculations'!BK527</f>
        <v/>
      </c>
      <c r="CC528" s="43" t="str">
        <f>'Details and Calculations'!BL527</f>
        <v xml:space="preserve"> </v>
      </c>
      <c r="CD528" s="43" t="str">
        <f>'Details and Calculations'!BN527</f>
        <v xml:space="preserve"> </v>
      </c>
      <c r="CE528" s="43" t="str">
        <f>'Details and Calculations'!BO527</f>
        <v xml:space="preserve"> </v>
      </c>
      <c r="CF528" s="43">
        <f>'Details and Calculations'!BZ527</f>
        <v>1</v>
      </c>
      <c r="CG528" s="43">
        <f>'Details and Calculations'!CB527</f>
        <v>2013</v>
      </c>
      <c r="CH528" s="31"/>
      <c r="CI528" s="53"/>
    </row>
    <row r="529" spans="1:87" x14ac:dyDescent="0.3">
      <c r="A529" s="43">
        <f>'Details and Calculations'!A528</f>
        <v>2017</v>
      </c>
      <c r="B529" s="43" t="str">
        <f>'Details and Calculations'!C528</f>
        <v>Rwanda</v>
      </c>
      <c r="C529" s="43" t="str">
        <f>'Details and Calculations'!D528</f>
        <v>Rulindo</v>
      </c>
      <c r="D529" s="43" t="str">
        <f>'Details and Calculations'!E528</f>
        <v>Mbogo</v>
      </c>
      <c r="E529" s="43" t="str">
        <f>'Details and Calculations'!F528</f>
        <v>Bukoro</v>
      </c>
      <c r="F529" s="43" t="str">
        <f>'Details and Calculations'!G528</f>
        <v>Kibamba</v>
      </c>
      <c r="G529" s="43" t="str">
        <f>'Details and Calculations'!H528</f>
        <v/>
      </c>
      <c r="H529" s="43" t="str">
        <f>'Details and Calculations'!I528</f>
        <v/>
      </c>
      <c r="I529" s="43" t="str">
        <f>'Details and Calculations'!J528</f>
        <v>Musenge Network</v>
      </c>
      <c r="J529" s="43">
        <f>'Details and Calculations'!K528</f>
        <v>176</v>
      </c>
      <c r="K529" s="43">
        <f>'Details and Calculations'!O528</f>
        <v>100</v>
      </c>
      <c r="L529" s="43">
        <f>'Details and Calculations'!P529</f>
        <v>305</v>
      </c>
      <c r="M529" s="43" t="str">
        <f>'Details and Calculations'!U528</f>
        <v>Piped Network With Pump</v>
      </c>
      <c r="N529" s="43">
        <f>'Details and Calculations'!V528</f>
        <v>2014</v>
      </c>
      <c r="O529" s="43" t="str">
        <f>'Details and Calculations'!W528</f>
        <v>Governement (District, Wasac) And Water For People</v>
      </c>
      <c r="P529" s="43" t="str">
        <f>'Details and Calculations'!X528</f>
        <v>Spring</v>
      </c>
      <c r="Q529" s="44" t="str">
        <f t="shared" si="213"/>
        <v>Low Risk</v>
      </c>
      <c r="R529" s="44" t="str">
        <f t="shared" si="214"/>
        <v>High Risk</v>
      </c>
      <c r="S529" s="45" t="str">
        <f t="shared" si="215"/>
        <v>Basic Level of Service</v>
      </c>
      <c r="T529" s="62" t="str">
        <f t="shared" si="212"/>
        <v>High Priority</v>
      </c>
      <c r="U529" s="46">
        <f t="shared" si="216"/>
        <v>5</v>
      </c>
      <c r="V529" s="28" t="str">
        <f t="shared" si="217"/>
        <v>Major Repairs or Replace System</v>
      </c>
      <c r="W529" s="47" t="str">
        <f t="shared" si="218"/>
        <v/>
      </c>
      <c r="X529" s="27" t="str">
        <f t="shared" si="219"/>
        <v>Further Technical Diagnostic Needed</v>
      </c>
      <c r="Y529" s="48">
        <f t="shared" si="220"/>
        <v>27</v>
      </c>
      <c r="Z529" s="48">
        <f t="shared" si="221"/>
        <v>17</v>
      </c>
      <c r="AA529" s="48">
        <f t="shared" si="222"/>
        <v>27</v>
      </c>
      <c r="AB529" s="48">
        <f t="shared" si="223"/>
        <v>17</v>
      </c>
      <c r="AC529" s="48">
        <f t="shared" si="224"/>
        <v>27</v>
      </c>
      <c r="AD529" s="48">
        <f t="shared" si="225"/>
        <v>4</v>
      </c>
      <c r="AE529" s="48">
        <f t="shared" si="226"/>
        <v>17</v>
      </c>
      <c r="AF529" s="48" t="str">
        <f t="shared" si="227"/>
        <v xml:space="preserve"> </v>
      </c>
      <c r="AG529" s="49" t="str">
        <f t="shared" si="228"/>
        <v/>
      </c>
      <c r="AH529" s="48">
        <f t="shared" si="229"/>
        <v>17</v>
      </c>
      <c r="AI529" s="50">
        <f>'Details and Calculations'!AE528</f>
        <v>1</v>
      </c>
      <c r="AJ529" s="50">
        <f>'Details and Calculations'!AM528</f>
        <v>1</v>
      </c>
      <c r="AK529" s="50">
        <f>'Details and Calculations'!AR528</f>
        <v>1</v>
      </c>
      <c r="AL529" s="50">
        <f>'Details and Calculations'!AW528</f>
        <v>2</v>
      </c>
      <c r="AM529" s="50">
        <f>'Details and Calculations'!BA528</f>
        <v>2</v>
      </c>
      <c r="AN529" s="50">
        <f>'Details and Calculations'!BF528</f>
        <v>2</v>
      </c>
      <c r="AO529" s="50">
        <f>'Details and Calculations'!BI528</f>
        <v>1</v>
      </c>
      <c r="AP529" s="50" t="str">
        <f>'Details and Calculations'!BM528</f>
        <v xml:space="preserve"> </v>
      </c>
      <c r="AQ529" s="50" t="str">
        <f>'Details and Calculations'!BP528</f>
        <v xml:space="preserve"> </v>
      </c>
      <c r="AR529" s="50">
        <f>'Details and Calculations'!CC528</f>
        <v>3</v>
      </c>
      <c r="AS529" s="50">
        <f>'Details and Calculations'!CJ528</f>
        <v>3</v>
      </c>
      <c r="AT529" s="51">
        <f>'Details and Calculations'!T528</f>
        <v>1</v>
      </c>
      <c r="AU529" s="51">
        <f>'Details and Calculations'!Z528</f>
        <v>1</v>
      </c>
      <c r="AV529" s="51">
        <f>'Details and Calculations'!S528</f>
        <v>1</v>
      </c>
      <c r="AW529" s="51">
        <f>'Details and Calculations'!AI528</f>
        <v>1</v>
      </c>
      <c r="AX529" s="51">
        <f>'Details and Calculations'!BY528</f>
        <v>1</v>
      </c>
      <c r="AY529" s="51">
        <f>'Details and Calculations'!CG528</f>
        <v>0</v>
      </c>
      <c r="AZ529" s="51">
        <f>'Details and Calculations'!CI528</f>
        <v>0</v>
      </c>
      <c r="BA529" s="51">
        <f t="shared" si="230"/>
        <v>0</v>
      </c>
      <c r="BB529" s="52">
        <f>'Details and Calculations'!Y528</f>
        <v>1</v>
      </c>
      <c r="BC529" s="52">
        <f>'Details and Calculations'!AC528</f>
        <v>1</v>
      </c>
      <c r="BD529" s="52">
        <f>'Details and Calculations'!AK528</f>
        <v>1</v>
      </c>
      <c r="BE529" s="52">
        <f>'Details and Calculations'!AN528</f>
        <v>3000</v>
      </c>
      <c r="BF529" s="52">
        <f>'Details and Calculations'!AP528</f>
        <v>16</v>
      </c>
      <c r="BG529" s="52">
        <f>'Details and Calculations'!AT528</f>
        <v>8</v>
      </c>
      <c r="BH529" s="52">
        <f>'Details and Calculations'!AY528</f>
        <v>3</v>
      </c>
      <c r="BI529" s="52">
        <f>'Details and Calculations'!BB528</f>
        <v>20000</v>
      </c>
      <c r="BJ529" s="52">
        <f>'Details and Calculations'!BD528</f>
        <v>2</v>
      </c>
      <c r="BK529" s="52">
        <f>'Details and Calculations'!CA528</f>
        <v>28</v>
      </c>
      <c r="BL529" s="43">
        <f>'Details and Calculations'!AA528</f>
        <v>1</v>
      </c>
      <c r="BM529" s="43" t="str">
        <f>'Details and Calculations'!AB528</f>
        <v>"Springbox" --Intake Structure At A Spring</v>
      </c>
      <c r="BN529" s="43">
        <f>'Details and Calculations'!AD528</f>
        <v>2014</v>
      </c>
      <c r="BO529" s="43">
        <f>'Details and Calculations'!AJ528</f>
        <v>1</v>
      </c>
      <c r="BP529" s="43">
        <f>'Details and Calculations'!AL528</f>
        <v>2014</v>
      </c>
      <c r="BQ529" s="43">
        <f>'Details and Calculations'!AO528</f>
        <v>1</v>
      </c>
      <c r="BR529" s="43">
        <f>'Details and Calculations'!AQ528</f>
        <v>2014</v>
      </c>
      <c r="BS529" s="43">
        <f>'Details and Calculations'!AS528</f>
        <v>1</v>
      </c>
      <c r="BT529" s="43">
        <f>'Details and Calculations'!AV528</f>
        <v>2014</v>
      </c>
      <c r="BU529" s="43">
        <f>'Details and Calculations'!AX528</f>
        <v>1</v>
      </c>
      <c r="BV529" s="43">
        <f>'Details and Calculations'!AZ528</f>
        <v>2014</v>
      </c>
      <c r="BW529" s="43">
        <f>'Details and Calculations'!BC528</f>
        <v>1</v>
      </c>
      <c r="BX529" s="43">
        <f>'Details and Calculations'!BE528</f>
        <v>2014</v>
      </c>
      <c r="BY529" s="43">
        <f>'Details and Calculations'!BG528</f>
        <v>1</v>
      </c>
      <c r="BZ529" s="43">
        <f>'Details and Calculations'!BH528</f>
        <v>2014</v>
      </c>
      <c r="CA529" s="43">
        <f>'Details and Calculations'!BJ528</f>
        <v>0</v>
      </c>
      <c r="CB529" s="43" t="str">
        <f>'Details and Calculations'!BK528</f>
        <v/>
      </c>
      <c r="CC529" s="43" t="str">
        <f>'Details and Calculations'!BL528</f>
        <v xml:space="preserve"> </v>
      </c>
      <c r="CD529" s="43" t="str">
        <f>'Details and Calculations'!BN528</f>
        <v xml:space="preserve"> </v>
      </c>
      <c r="CE529" s="43" t="str">
        <f>'Details and Calculations'!BO528</f>
        <v xml:space="preserve"> </v>
      </c>
      <c r="CF529" s="43">
        <f>'Details and Calculations'!BZ528</f>
        <v>1</v>
      </c>
      <c r="CG529" s="43">
        <f>'Details and Calculations'!CB528</f>
        <v>2014</v>
      </c>
      <c r="CH529" s="31"/>
      <c r="CI529" s="53"/>
    </row>
    <row r="530" spans="1:87" x14ac:dyDescent="0.3">
      <c r="A530" s="43">
        <f>'Details and Calculations'!A529</f>
        <v>2017</v>
      </c>
      <c r="B530" s="43" t="str">
        <f>'Details and Calculations'!C529</f>
        <v>Rwanda</v>
      </c>
      <c r="C530" s="43" t="str">
        <f>'Details and Calculations'!D529</f>
        <v>Rulindo</v>
      </c>
      <c r="D530" s="43" t="str">
        <f>'Details and Calculations'!E529</f>
        <v>Burega</v>
      </c>
      <c r="E530" s="43" t="str">
        <f>'Details and Calculations'!F529</f>
        <v>Butangampundu</v>
      </c>
      <c r="F530" s="43" t="str">
        <f>'Details and Calculations'!G529</f>
        <v>Muhomdo</v>
      </c>
      <c r="G530" s="43" t="str">
        <f>'Details and Calculations'!H529</f>
        <v/>
      </c>
      <c r="H530" s="43" t="str">
        <f>'Details and Calculations'!I529</f>
        <v/>
      </c>
      <c r="I530" s="43" t="str">
        <f>'Details and Calculations'!J529</f>
        <v>Rwamugaza</v>
      </c>
      <c r="J530" s="43">
        <f>'Details and Calculations'!K529</f>
        <v>305</v>
      </c>
      <c r="K530" s="43" t="str">
        <f>'Details and Calculations'!O529</f>
        <v xml:space="preserve"> </v>
      </c>
      <c r="L530" s="43" t="str">
        <f>'Details and Calculations'!P530</f>
        <v xml:space="preserve"> </v>
      </c>
      <c r="M530" s="43" t="str">
        <f>'Details and Calculations'!U529</f>
        <v>Piped Network With Pump</v>
      </c>
      <c r="N530" s="43">
        <f>'Details and Calculations'!V529</f>
        <v>2014</v>
      </c>
      <c r="O530" s="43" t="str">
        <f>'Details and Calculations'!W529</f>
        <v>Governement (District, Wasac) And Water For People</v>
      </c>
      <c r="P530" s="43" t="str">
        <f>'Details and Calculations'!X529</f>
        <v>Spring</v>
      </c>
      <c r="Q530" s="44" t="str">
        <f t="shared" si="213"/>
        <v>Low Risk</v>
      </c>
      <c r="R530" s="44" t="str">
        <f t="shared" si="214"/>
        <v>High Risk</v>
      </c>
      <c r="S530" s="45" t="str">
        <f t="shared" si="215"/>
        <v>Basic Level of Service</v>
      </c>
      <c r="T530" s="62" t="str">
        <f t="shared" si="212"/>
        <v>High Priority</v>
      </c>
      <c r="U530" s="46">
        <f t="shared" si="216"/>
        <v>3</v>
      </c>
      <c r="V530" s="28" t="str">
        <f t="shared" si="217"/>
        <v>Major Repairs or Replace System</v>
      </c>
      <c r="W530" s="47" t="str">
        <f t="shared" si="218"/>
        <v/>
      </c>
      <c r="X530" s="27" t="str">
        <f t="shared" si="219"/>
        <v>Further Technical Diagnostic Needed</v>
      </c>
      <c r="Y530" s="48">
        <f t="shared" si="220"/>
        <v>22</v>
      </c>
      <c r="Z530" s="48">
        <f t="shared" si="221"/>
        <v>12</v>
      </c>
      <c r="AA530" s="48">
        <f t="shared" si="222"/>
        <v>27</v>
      </c>
      <c r="AB530" s="48">
        <f t="shared" si="223"/>
        <v>17</v>
      </c>
      <c r="AC530" s="48">
        <f t="shared" si="224"/>
        <v>27</v>
      </c>
      <c r="AD530" s="48">
        <f t="shared" si="225"/>
        <v>-1</v>
      </c>
      <c r="AE530" s="48">
        <f t="shared" si="226"/>
        <v>12</v>
      </c>
      <c r="AF530" s="48" t="str">
        <f t="shared" si="227"/>
        <v xml:space="preserve"> </v>
      </c>
      <c r="AG530" s="49" t="str">
        <f t="shared" si="228"/>
        <v/>
      </c>
      <c r="AH530" s="48">
        <f t="shared" si="229"/>
        <v>17</v>
      </c>
      <c r="AI530" s="50">
        <f>'Details and Calculations'!AE529</f>
        <v>1</v>
      </c>
      <c r="AJ530" s="50">
        <f>'Details and Calculations'!AM529</f>
        <v>1</v>
      </c>
      <c r="AK530" s="50">
        <f>'Details and Calculations'!AR529</f>
        <v>3</v>
      </c>
      <c r="AL530" s="50">
        <f>'Details and Calculations'!AW529</f>
        <v>3</v>
      </c>
      <c r="AM530" s="50">
        <f>'Details and Calculations'!BA529</f>
        <v>3</v>
      </c>
      <c r="AN530" s="50">
        <f>'Details and Calculations'!BF529</f>
        <v>1</v>
      </c>
      <c r="AO530" s="50">
        <f>'Details and Calculations'!BI529</f>
        <v>3</v>
      </c>
      <c r="AP530" s="50" t="str">
        <f>'Details and Calculations'!BM529</f>
        <v xml:space="preserve"> </v>
      </c>
      <c r="AQ530" s="50" t="str">
        <f>'Details and Calculations'!BP529</f>
        <v xml:space="preserve"> </v>
      </c>
      <c r="AR530" s="50">
        <f>'Details and Calculations'!CC529</f>
        <v>3</v>
      </c>
      <c r="AS530" s="50">
        <f>'Details and Calculations'!CJ529</f>
        <v>3</v>
      </c>
      <c r="AT530" s="51">
        <f>'Details and Calculations'!T529</f>
        <v>1</v>
      </c>
      <c r="AU530" s="51">
        <f>'Details and Calculations'!Z529</f>
        <v>1</v>
      </c>
      <c r="AV530" s="51">
        <f>'Details and Calculations'!S529</f>
        <v>0</v>
      </c>
      <c r="AW530" s="51">
        <f>'Details and Calculations'!AI529</f>
        <v>0</v>
      </c>
      <c r="AX530" s="51">
        <f>'Details and Calculations'!BY529</f>
        <v>1</v>
      </c>
      <c r="AY530" s="51">
        <f>'Details and Calculations'!CG529</f>
        <v>0</v>
      </c>
      <c r="AZ530" s="51">
        <f>'Details and Calculations'!CI529</f>
        <v>0</v>
      </c>
      <c r="BA530" s="51">
        <f t="shared" si="230"/>
        <v>0</v>
      </c>
      <c r="BB530" s="52">
        <f>'Details and Calculations'!Y529</f>
        <v>3</v>
      </c>
      <c r="BC530" s="52">
        <f>'Details and Calculations'!AC529</f>
        <v>3</v>
      </c>
      <c r="BD530" s="52">
        <f>'Details and Calculations'!AK529</f>
        <v>2</v>
      </c>
      <c r="BE530" s="52">
        <f>'Details and Calculations'!AN529</f>
        <v>3000</v>
      </c>
      <c r="BF530" s="52">
        <f>'Details and Calculations'!AP529</f>
        <v>3</v>
      </c>
      <c r="BG530" s="52">
        <f>'Details and Calculations'!AT529</f>
        <v>8</v>
      </c>
      <c r="BH530" s="52">
        <f>'Details and Calculations'!AY529</f>
        <v>2</v>
      </c>
      <c r="BI530" s="52">
        <f>'Details and Calculations'!BB529</f>
        <v>3000</v>
      </c>
      <c r="BJ530" s="52">
        <f>'Details and Calculations'!BD529</f>
        <v>1</v>
      </c>
      <c r="BK530" s="52">
        <f>'Details and Calculations'!CA529</f>
        <v>1</v>
      </c>
      <c r="BL530" s="43">
        <f>'Details and Calculations'!AA529</f>
        <v>1</v>
      </c>
      <c r="BM530" s="43" t="str">
        <f>'Details and Calculations'!AB529</f>
        <v/>
      </c>
      <c r="BN530" s="43">
        <f>'Details and Calculations'!AD529</f>
        <v>2009</v>
      </c>
      <c r="BO530" s="43">
        <f>'Details and Calculations'!AJ529</f>
        <v>1</v>
      </c>
      <c r="BP530" s="43">
        <f>'Details and Calculations'!AL529</f>
        <v>2009</v>
      </c>
      <c r="BQ530" s="43">
        <f>'Details and Calculations'!AO529</f>
        <v>1</v>
      </c>
      <c r="BR530" s="43">
        <f>'Details and Calculations'!AQ529</f>
        <v>2014</v>
      </c>
      <c r="BS530" s="43">
        <f>'Details and Calculations'!AS529</f>
        <v>1</v>
      </c>
      <c r="BT530" s="43">
        <f>'Details and Calculations'!AV529</f>
        <v>2014</v>
      </c>
      <c r="BU530" s="43">
        <f>'Details and Calculations'!AX529</f>
        <v>1</v>
      </c>
      <c r="BV530" s="43">
        <f>'Details and Calculations'!AZ529</f>
        <v>2014</v>
      </c>
      <c r="BW530" s="43">
        <f>'Details and Calculations'!BC529</f>
        <v>1</v>
      </c>
      <c r="BX530" s="43">
        <f>'Details and Calculations'!BE529</f>
        <v>2009</v>
      </c>
      <c r="BY530" s="43">
        <f>'Details and Calculations'!BG529</f>
        <v>1</v>
      </c>
      <c r="BZ530" s="43">
        <f>'Details and Calculations'!BH529</f>
        <v>2009</v>
      </c>
      <c r="CA530" s="43">
        <f>'Details and Calculations'!BJ529</f>
        <v>0</v>
      </c>
      <c r="CB530" s="43" t="str">
        <f>'Details and Calculations'!BK529</f>
        <v/>
      </c>
      <c r="CC530" s="43" t="str">
        <f>'Details and Calculations'!BL529</f>
        <v xml:space="preserve"> </v>
      </c>
      <c r="CD530" s="43" t="str">
        <f>'Details and Calculations'!BN529</f>
        <v xml:space="preserve"> </v>
      </c>
      <c r="CE530" s="43" t="str">
        <f>'Details and Calculations'!BO529</f>
        <v xml:space="preserve"> </v>
      </c>
      <c r="CF530" s="43">
        <f>'Details and Calculations'!BZ529</f>
        <v>1</v>
      </c>
      <c r="CG530" s="43">
        <f>'Details and Calculations'!CB529</f>
        <v>2014</v>
      </c>
      <c r="CH530" s="31"/>
      <c r="CI530" s="53"/>
    </row>
    <row r="531" spans="1:87" x14ac:dyDescent="0.3">
      <c r="A531" s="43">
        <f>'Details and Calculations'!A530</f>
        <v>2017</v>
      </c>
      <c r="B531" s="43" t="str">
        <f>'Details and Calculations'!C530</f>
        <v>Rwanda</v>
      </c>
      <c r="C531" s="43" t="str">
        <f>'Details and Calculations'!D530</f>
        <v>Rulindo</v>
      </c>
      <c r="D531" s="43" t="str">
        <f>'Details and Calculations'!E530</f>
        <v>Tumba</v>
      </c>
      <c r="E531" s="43" t="str">
        <f>'Details and Calculations'!F530</f>
        <v>Taba</v>
      </c>
      <c r="F531" s="43" t="str">
        <f>'Details and Calculations'!G530</f>
        <v>Nkinda</v>
      </c>
      <c r="G531" s="43" t="str">
        <f>'Details and Calculations'!H530</f>
        <v/>
      </c>
      <c r="H531" s="43" t="str">
        <f>'Details and Calculations'!I530</f>
        <v/>
      </c>
      <c r="I531" s="43" t="str">
        <f>'Details and Calculations'!J530</f>
        <v>Nkinda water point/Nyirambuga pumping</v>
      </c>
      <c r="J531" s="43">
        <f>'Details and Calculations'!K530</f>
        <v>127</v>
      </c>
      <c r="K531" s="43">
        <f>'Details and Calculations'!O530</f>
        <v>127</v>
      </c>
      <c r="L531" s="43" t="str">
        <f>'Details and Calculations'!P531</f>
        <v xml:space="preserve"> </v>
      </c>
      <c r="M531" s="43" t="str">
        <f>'Details and Calculations'!U530</f>
        <v>Piped Network With Pump</v>
      </c>
      <c r="N531" s="43">
        <f>'Details and Calculations'!V530</f>
        <v>2015</v>
      </c>
      <c r="O531" s="43" t="str">
        <f>'Details and Calculations'!W530</f>
        <v>Governement (District, Wasac) And Water For People</v>
      </c>
      <c r="P531" s="43" t="str">
        <f>'Details and Calculations'!X530</f>
        <v>Spring</v>
      </c>
      <c r="Q531" s="44" t="str">
        <f t="shared" si="213"/>
        <v>Low Risk</v>
      </c>
      <c r="R531" s="44" t="str">
        <f t="shared" si="214"/>
        <v>Low Risk</v>
      </c>
      <c r="S531" s="45" t="str">
        <f t="shared" si="215"/>
        <v>Intermediate Level of Service</v>
      </c>
      <c r="T531" s="62" t="str">
        <f t="shared" si="212"/>
        <v>Low Priority</v>
      </c>
      <c r="U531" s="46">
        <f t="shared" si="216"/>
        <v>7</v>
      </c>
      <c r="V531" s="28" t="str">
        <f t="shared" si="217"/>
        <v>Perform Routine Preventative Maintenance</v>
      </c>
      <c r="W531" s="47" t="str">
        <f t="shared" si="218"/>
        <v/>
      </c>
      <c r="X531" s="27" t="str">
        <f t="shared" si="219"/>
        <v>Maintain O&amp;M and Routine Monitoring</v>
      </c>
      <c r="Y531" s="48" t="str">
        <f t="shared" si="220"/>
        <v xml:space="preserve"> </v>
      </c>
      <c r="Z531" s="48" t="str">
        <f t="shared" si="221"/>
        <v xml:space="preserve"> </v>
      </c>
      <c r="AA531" s="48" t="str">
        <f t="shared" si="222"/>
        <v xml:space="preserve"> </v>
      </c>
      <c r="AB531" s="48" t="str">
        <f t="shared" si="223"/>
        <v xml:space="preserve"> </v>
      </c>
      <c r="AC531" s="48" t="str">
        <f t="shared" si="224"/>
        <v xml:space="preserve"> </v>
      </c>
      <c r="AD531" s="48" t="str">
        <f t="shared" si="225"/>
        <v xml:space="preserve"> </v>
      </c>
      <c r="AE531" s="48" t="str">
        <f t="shared" si="226"/>
        <v xml:space="preserve"> </v>
      </c>
      <c r="AF531" s="48" t="str">
        <f t="shared" si="227"/>
        <v xml:space="preserve"> </v>
      </c>
      <c r="AG531" s="49" t="str">
        <f t="shared" si="228"/>
        <v/>
      </c>
      <c r="AH531" s="48">
        <f t="shared" si="229"/>
        <v>18</v>
      </c>
      <c r="AI531" s="50" t="str">
        <f>'Details and Calculations'!AE530</f>
        <v xml:space="preserve"> </v>
      </c>
      <c r="AJ531" s="50" t="str">
        <f>'Details and Calculations'!AM530</f>
        <v xml:space="preserve"> </v>
      </c>
      <c r="AK531" s="50" t="str">
        <f>'Details and Calculations'!AR530</f>
        <v xml:space="preserve"> </v>
      </c>
      <c r="AL531" s="50" t="str">
        <f>'Details and Calculations'!AW530</f>
        <v xml:space="preserve"> </v>
      </c>
      <c r="AM531" s="50" t="str">
        <f>'Details and Calculations'!BA530</f>
        <v xml:space="preserve"> </v>
      </c>
      <c r="AN531" s="50" t="str">
        <f>'Details and Calculations'!BF530</f>
        <v xml:space="preserve"> </v>
      </c>
      <c r="AO531" s="50" t="str">
        <f>'Details and Calculations'!BI530</f>
        <v xml:space="preserve"> </v>
      </c>
      <c r="AP531" s="50" t="str">
        <f>'Details and Calculations'!BM530</f>
        <v xml:space="preserve"> </v>
      </c>
      <c r="AQ531" s="50" t="str">
        <f>'Details and Calculations'!BP530</f>
        <v xml:space="preserve"> </v>
      </c>
      <c r="AR531" s="50">
        <f>'Details and Calculations'!CC530</f>
        <v>1</v>
      </c>
      <c r="AS531" s="50">
        <f>'Details and Calculations'!CJ530</f>
        <v>1</v>
      </c>
      <c r="AT531" s="51">
        <f>'Details and Calculations'!T530</f>
        <v>1</v>
      </c>
      <c r="AU531" s="51">
        <f>'Details and Calculations'!Z530</f>
        <v>1</v>
      </c>
      <c r="AV531" s="51">
        <f>'Details and Calculations'!S530</f>
        <v>0</v>
      </c>
      <c r="AW531" s="51">
        <f>'Details and Calculations'!AI530</f>
        <v>1</v>
      </c>
      <c r="AX531" s="51">
        <f>'Details and Calculations'!BY530</f>
        <v>1</v>
      </c>
      <c r="AY531" s="51">
        <f>'Details and Calculations'!CG530</f>
        <v>1</v>
      </c>
      <c r="AZ531" s="51">
        <f>'Details and Calculations'!CI530</f>
        <v>1</v>
      </c>
      <c r="BA531" s="51">
        <f t="shared" si="230"/>
        <v>1</v>
      </c>
      <c r="BB531" s="52">
        <f>'Details and Calculations'!Y530</f>
        <v>11</v>
      </c>
      <c r="BC531" s="52" t="str">
        <f>'Details and Calculations'!AC530</f>
        <v xml:space="preserve"> </v>
      </c>
      <c r="BD531" s="52" t="str">
        <f>'Details and Calculations'!AK530</f>
        <v xml:space="preserve"> </v>
      </c>
      <c r="BE531" s="52" t="str">
        <f>'Details and Calculations'!AN530</f>
        <v xml:space="preserve"> </v>
      </c>
      <c r="BF531" s="52" t="str">
        <f>'Details and Calculations'!AP530</f>
        <v xml:space="preserve"> </v>
      </c>
      <c r="BG531" s="52" t="str">
        <f>'Details and Calculations'!AT530</f>
        <v xml:space="preserve"> </v>
      </c>
      <c r="BH531" s="52" t="str">
        <f>'Details and Calculations'!AY530</f>
        <v xml:space="preserve"> </v>
      </c>
      <c r="BI531" s="52" t="str">
        <f>'Details and Calculations'!BB530</f>
        <v xml:space="preserve"> </v>
      </c>
      <c r="BJ531" s="52" t="str">
        <f>'Details and Calculations'!BD530</f>
        <v xml:space="preserve"> </v>
      </c>
      <c r="BK531" s="52">
        <f>'Details and Calculations'!CA530</f>
        <v>2</v>
      </c>
      <c r="BL531" s="43">
        <f>'Details and Calculations'!AA530</f>
        <v>0</v>
      </c>
      <c r="BM531" s="43" t="str">
        <f>'Details and Calculations'!AB530</f>
        <v/>
      </c>
      <c r="BN531" s="43" t="str">
        <f>'Details and Calculations'!AD530</f>
        <v xml:space="preserve"> </v>
      </c>
      <c r="BO531" s="43">
        <f>'Details and Calculations'!AJ530</f>
        <v>0</v>
      </c>
      <c r="BP531" s="43" t="str">
        <f>'Details and Calculations'!AL530</f>
        <v xml:space="preserve"> </v>
      </c>
      <c r="BQ531" s="43">
        <f>'Details and Calculations'!AO530</f>
        <v>0</v>
      </c>
      <c r="BR531" s="43" t="str">
        <f>'Details and Calculations'!AQ530</f>
        <v xml:space="preserve"> </v>
      </c>
      <c r="BS531" s="43">
        <f>'Details and Calculations'!AS530</f>
        <v>0</v>
      </c>
      <c r="BT531" s="43" t="str">
        <f>'Details and Calculations'!AV530</f>
        <v xml:space="preserve"> </v>
      </c>
      <c r="BU531" s="43">
        <f>'Details and Calculations'!AX530</f>
        <v>0</v>
      </c>
      <c r="BV531" s="43" t="str">
        <f>'Details and Calculations'!AZ530</f>
        <v xml:space="preserve"> </v>
      </c>
      <c r="BW531" s="43">
        <f>'Details and Calculations'!BC530</f>
        <v>0</v>
      </c>
      <c r="BX531" s="43" t="str">
        <f>'Details and Calculations'!BE530</f>
        <v xml:space="preserve"> </v>
      </c>
      <c r="BY531" s="43" t="str">
        <f>'Details and Calculations'!BG530</f>
        <v xml:space="preserve"> </v>
      </c>
      <c r="BZ531" s="43" t="str">
        <f>'Details and Calculations'!BH530</f>
        <v xml:space="preserve"> </v>
      </c>
      <c r="CA531" s="43">
        <f>'Details and Calculations'!BJ530</f>
        <v>0</v>
      </c>
      <c r="CB531" s="43" t="str">
        <f>'Details and Calculations'!BK530</f>
        <v/>
      </c>
      <c r="CC531" s="43" t="str">
        <f>'Details and Calculations'!BL530</f>
        <v xml:space="preserve"> </v>
      </c>
      <c r="CD531" s="43" t="str">
        <f>'Details and Calculations'!BN530</f>
        <v xml:space="preserve"> </v>
      </c>
      <c r="CE531" s="43" t="str">
        <f>'Details and Calculations'!BO530</f>
        <v xml:space="preserve"> </v>
      </c>
      <c r="CF531" s="43">
        <f>'Details and Calculations'!BZ530</f>
        <v>1</v>
      </c>
      <c r="CG531" s="43">
        <f>'Details and Calculations'!CB530</f>
        <v>2015</v>
      </c>
      <c r="CH531" s="31"/>
      <c r="CI531" s="53"/>
    </row>
    <row r="532" spans="1:87" x14ac:dyDescent="0.3">
      <c r="A532" s="43">
        <f>'Details and Calculations'!A531</f>
        <v>2017</v>
      </c>
      <c r="B532" s="43" t="str">
        <f>'Details and Calculations'!C531</f>
        <v>Rwanda</v>
      </c>
      <c r="C532" s="43" t="str">
        <f>'Details and Calculations'!D531</f>
        <v>Rulindo</v>
      </c>
      <c r="D532" s="43" t="str">
        <f>'Details and Calculations'!E531</f>
        <v>Rusiga</v>
      </c>
      <c r="E532" s="43" t="str">
        <f>'Details and Calculations'!F531</f>
        <v>Gako</v>
      </c>
      <c r="F532" s="43" t="str">
        <f>'Details and Calculations'!G531</f>
        <v>Nkanga</v>
      </c>
      <c r="G532" s="43" t="str">
        <f>'Details and Calculations'!H531</f>
        <v/>
      </c>
      <c r="H532" s="43" t="str">
        <f>'Details and Calculations'!I531</f>
        <v/>
      </c>
      <c r="I532" s="43" t="str">
        <f>'Details and Calculations'!J531</f>
        <v>NKANGA SCHOOL WATER POINT/KIVOMO-NTAKARA GRAVITY</v>
      </c>
      <c r="J532" s="43">
        <f>'Details and Calculations'!K531</f>
        <v>129</v>
      </c>
      <c r="K532" s="43">
        <f>'Details and Calculations'!O531</f>
        <v>129</v>
      </c>
      <c r="L532" s="43" t="str">
        <f>'Details and Calculations'!P532</f>
        <v xml:space="preserve"> </v>
      </c>
      <c r="M532" s="43" t="str">
        <f>'Details and Calculations'!U531</f>
        <v>Piped Network -- Gravity Only</v>
      </c>
      <c r="N532" s="43">
        <f>'Details and Calculations'!V531</f>
        <v>2015</v>
      </c>
      <c r="O532" s="43" t="str">
        <f>'Details and Calculations'!W531</f>
        <v>Governement (District, Wasac) And Water For People</v>
      </c>
      <c r="P532" s="43" t="str">
        <f>'Details and Calculations'!X531</f>
        <v>Spring</v>
      </c>
      <c r="Q532" s="44" t="str">
        <f t="shared" si="213"/>
        <v>Low Risk</v>
      </c>
      <c r="R532" s="44" t="str">
        <f t="shared" si="214"/>
        <v>High Risk</v>
      </c>
      <c r="S532" s="45" t="str">
        <f t="shared" si="215"/>
        <v>Intermediate Level of Service</v>
      </c>
      <c r="T532" s="62" t="str">
        <f t="shared" si="212"/>
        <v>High Priority</v>
      </c>
      <c r="U532" s="46">
        <f t="shared" si="216"/>
        <v>6</v>
      </c>
      <c r="V532" s="28" t="str">
        <f t="shared" si="217"/>
        <v>Major Repairs or Replace System</v>
      </c>
      <c r="W532" s="47" t="str">
        <f t="shared" si="218"/>
        <v/>
      </c>
      <c r="X532" s="27" t="str">
        <f t="shared" si="219"/>
        <v>Further Technical Diagnostic Needed</v>
      </c>
      <c r="Y532" s="48" t="str">
        <f t="shared" si="220"/>
        <v xml:space="preserve"> </v>
      </c>
      <c r="Z532" s="48" t="str">
        <f t="shared" si="221"/>
        <v xml:space="preserve"> </v>
      </c>
      <c r="AA532" s="48" t="str">
        <f t="shared" si="222"/>
        <v xml:space="preserve"> </v>
      </c>
      <c r="AB532" s="48">
        <f t="shared" si="223"/>
        <v>18</v>
      </c>
      <c r="AC532" s="48" t="str">
        <f t="shared" si="224"/>
        <v xml:space="preserve"> </v>
      </c>
      <c r="AD532" s="48" t="str">
        <f t="shared" si="225"/>
        <v xml:space="preserve"> </v>
      </c>
      <c r="AE532" s="48" t="str">
        <f t="shared" si="226"/>
        <v xml:space="preserve"> </v>
      </c>
      <c r="AF532" s="48" t="str">
        <f t="shared" si="227"/>
        <v xml:space="preserve"> </v>
      </c>
      <c r="AG532" s="49" t="str">
        <f t="shared" si="228"/>
        <v/>
      </c>
      <c r="AH532" s="48">
        <f t="shared" si="229"/>
        <v>18</v>
      </c>
      <c r="AI532" s="50" t="str">
        <f>'Details and Calculations'!AE531</f>
        <v xml:space="preserve"> </v>
      </c>
      <c r="AJ532" s="50" t="str">
        <f>'Details and Calculations'!AM531</f>
        <v xml:space="preserve"> </v>
      </c>
      <c r="AK532" s="50" t="str">
        <f>'Details and Calculations'!AR531</f>
        <v xml:space="preserve"> </v>
      </c>
      <c r="AL532" s="50">
        <f>'Details and Calculations'!AW531</f>
        <v>3</v>
      </c>
      <c r="AM532" s="50" t="str">
        <f>'Details and Calculations'!BA531</f>
        <v xml:space="preserve"> </v>
      </c>
      <c r="AN532" s="50" t="str">
        <f>'Details and Calculations'!BF531</f>
        <v xml:space="preserve"> </v>
      </c>
      <c r="AO532" s="50" t="str">
        <f>'Details and Calculations'!BI531</f>
        <v xml:space="preserve"> </v>
      </c>
      <c r="AP532" s="50" t="str">
        <f>'Details and Calculations'!BM531</f>
        <v xml:space="preserve"> </v>
      </c>
      <c r="AQ532" s="50" t="str">
        <f>'Details and Calculations'!BP531</f>
        <v xml:space="preserve"> </v>
      </c>
      <c r="AR532" s="50">
        <f>'Details and Calculations'!CC531</f>
        <v>3</v>
      </c>
      <c r="AS532" s="50">
        <f>'Details and Calculations'!CJ531</f>
        <v>3</v>
      </c>
      <c r="AT532" s="51">
        <f>'Details and Calculations'!T531</f>
        <v>1</v>
      </c>
      <c r="AU532" s="51">
        <f>'Details and Calculations'!Z531</f>
        <v>1</v>
      </c>
      <c r="AV532" s="51">
        <f>'Details and Calculations'!S531</f>
        <v>1</v>
      </c>
      <c r="AW532" s="51">
        <f>'Details and Calculations'!AI531</f>
        <v>1</v>
      </c>
      <c r="AX532" s="51">
        <f>'Details and Calculations'!BY531</f>
        <v>1</v>
      </c>
      <c r="AY532" s="51">
        <f>'Details and Calculations'!CG531</f>
        <v>1</v>
      </c>
      <c r="AZ532" s="51">
        <f>'Details and Calculations'!CI531</f>
        <v>0</v>
      </c>
      <c r="BA532" s="51">
        <f t="shared" si="230"/>
        <v>0</v>
      </c>
      <c r="BB532" s="52">
        <f>'Details and Calculations'!Y531</f>
        <v>2</v>
      </c>
      <c r="BC532" s="52" t="str">
        <f>'Details and Calculations'!AC531</f>
        <v xml:space="preserve"> </v>
      </c>
      <c r="BD532" s="52" t="str">
        <f>'Details and Calculations'!AK531</f>
        <v xml:space="preserve"> </v>
      </c>
      <c r="BE532" s="52" t="str">
        <f>'Details and Calculations'!AN531</f>
        <v xml:space="preserve"> </v>
      </c>
      <c r="BF532" s="52" t="str">
        <f>'Details and Calculations'!AP531</f>
        <v xml:space="preserve"> </v>
      </c>
      <c r="BG532" s="52">
        <f>'Details and Calculations'!AT531</f>
        <v>1</v>
      </c>
      <c r="BH532" s="52" t="str">
        <f>'Details and Calculations'!AY531</f>
        <v xml:space="preserve"> </v>
      </c>
      <c r="BI532" s="52" t="str">
        <f>'Details and Calculations'!BB531</f>
        <v xml:space="preserve"> </v>
      </c>
      <c r="BJ532" s="52" t="str">
        <f>'Details and Calculations'!BD531</f>
        <v xml:space="preserve"> </v>
      </c>
      <c r="BK532" s="52">
        <f>'Details and Calculations'!CA531</f>
        <v>1</v>
      </c>
      <c r="BL532" s="43">
        <f>'Details and Calculations'!AA531</f>
        <v>0</v>
      </c>
      <c r="BM532" s="43" t="str">
        <f>'Details and Calculations'!AB531</f>
        <v/>
      </c>
      <c r="BN532" s="43" t="str">
        <f>'Details and Calculations'!AD531</f>
        <v xml:space="preserve"> </v>
      </c>
      <c r="BO532" s="43">
        <f>'Details and Calculations'!AJ531</f>
        <v>0</v>
      </c>
      <c r="BP532" s="43" t="str">
        <f>'Details and Calculations'!AL531</f>
        <v xml:space="preserve"> </v>
      </c>
      <c r="BQ532" s="43">
        <f>'Details and Calculations'!AO531</f>
        <v>0</v>
      </c>
      <c r="BR532" s="43" t="str">
        <f>'Details and Calculations'!AQ531</f>
        <v xml:space="preserve"> </v>
      </c>
      <c r="BS532" s="43">
        <f>'Details and Calculations'!AS531</f>
        <v>1</v>
      </c>
      <c r="BT532" s="43">
        <f>'Details and Calculations'!AV531</f>
        <v>2015</v>
      </c>
      <c r="BU532" s="43">
        <f>'Details and Calculations'!AX531</f>
        <v>0</v>
      </c>
      <c r="BV532" s="43" t="str">
        <f>'Details and Calculations'!AZ531</f>
        <v xml:space="preserve"> </v>
      </c>
      <c r="BW532" s="43">
        <f>'Details and Calculations'!BC531</f>
        <v>0</v>
      </c>
      <c r="BX532" s="43" t="str">
        <f>'Details and Calculations'!BE531</f>
        <v xml:space="preserve"> </v>
      </c>
      <c r="BY532" s="43" t="str">
        <f>'Details and Calculations'!BG531</f>
        <v xml:space="preserve"> </v>
      </c>
      <c r="BZ532" s="43" t="str">
        <f>'Details and Calculations'!BH531</f>
        <v xml:space="preserve"> </v>
      </c>
      <c r="CA532" s="43">
        <f>'Details and Calculations'!BJ531</f>
        <v>0</v>
      </c>
      <c r="CB532" s="43" t="str">
        <f>'Details and Calculations'!BK531</f>
        <v/>
      </c>
      <c r="CC532" s="43" t="str">
        <f>'Details and Calculations'!BL531</f>
        <v xml:space="preserve"> </v>
      </c>
      <c r="CD532" s="43" t="str">
        <f>'Details and Calculations'!BN531</f>
        <v xml:space="preserve"> </v>
      </c>
      <c r="CE532" s="43" t="str">
        <f>'Details and Calculations'!BO531</f>
        <v xml:space="preserve"> </v>
      </c>
      <c r="CF532" s="43">
        <f>'Details and Calculations'!BZ531</f>
        <v>1</v>
      </c>
      <c r="CG532" s="43">
        <f>'Details and Calculations'!CB531</f>
        <v>2015</v>
      </c>
      <c r="CH532" s="31"/>
      <c r="CI532" s="53"/>
    </row>
    <row r="533" spans="1:87" x14ac:dyDescent="0.3">
      <c r="A533" s="43">
        <f>'Details and Calculations'!A532</f>
        <v>2017</v>
      </c>
      <c r="B533" s="43" t="str">
        <f>'Details and Calculations'!C532</f>
        <v>Rwanda</v>
      </c>
      <c r="C533" s="43" t="str">
        <f>'Details and Calculations'!D532</f>
        <v>Rulindo</v>
      </c>
      <c r="D533" s="43" t="str">
        <f>'Details and Calculations'!E532</f>
        <v>Masoro</v>
      </c>
      <c r="E533" s="43" t="str">
        <f>'Details and Calculations'!F532</f>
        <v>Nyamyumba</v>
      </c>
      <c r="F533" s="43" t="str">
        <f>'Details and Calculations'!G532</f>
        <v>Kigomwa</v>
      </c>
      <c r="G533" s="43" t="str">
        <f>'Details and Calculations'!H532</f>
        <v/>
      </c>
      <c r="H533" s="43" t="str">
        <f>'Details and Calculations'!I532</f>
        <v/>
      </c>
      <c r="I533" s="43" t="str">
        <f>'Details and Calculations'!J532</f>
        <v xml:space="preserve"> </v>
      </c>
      <c r="J533" s="43">
        <f>'Details and Calculations'!K532</f>
        <v>118</v>
      </c>
      <c r="K533" s="43">
        <f>'Details and Calculations'!O532</f>
        <v>118</v>
      </c>
      <c r="L533" s="43">
        <f>'Details and Calculations'!P533</f>
        <v>153</v>
      </c>
      <c r="M533" s="43" t="str">
        <f>'Details and Calculations'!U532</f>
        <v>Piped Network With Pump</v>
      </c>
      <c r="N533" s="43">
        <f>'Details and Calculations'!V532</f>
        <v>1998</v>
      </c>
      <c r="O533" s="43" t="str">
        <f>'Details and Calculations'!W532</f>
        <v>Governement (District, Wasac) And Water For People</v>
      </c>
      <c r="P533" s="43" t="str">
        <f>'Details and Calculations'!X532</f>
        <v>Spring</v>
      </c>
      <c r="Q533" s="44" t="str">
        <f t="shared" si="213"/>
        <v>Low Risk</v>
      </c>
      <c r="R533" s="44" t="str">
        <f t="shared" si="214"/>
        <v>Low Risk</v>
      </c>
      <c r="S533" s="45" t="str">
        <f t="shared" si="215"/>
        <v>High Level of Service</v>
      </c>
      <c r="T533" s="62" t="str">
        <f t="shared" si="212"/>
        <v>Low Priority</v>
      </c>
      <c r="U533" s="46">
        <f t="shared" si="216"/>
        <v>8</v>
      </c>
      <c r="V533" s="28" t="str">
        <f t="shared" si="217"/>
        <v>Perform Routine Preventative Maintenance</v>
      </c>
      <c r="W533" s="47" t="str">
        <f t="shared" si="218"/>
        <v/>
      </c>
      <c r="X533" s="27" t="str">
        <f t="shared" si="219"/>
        <v>Maintain O&amp;M and Routine Monitoring</v>
      </c>
      <c r="Y533" s="48">
        <f t="shared" si="220"/>
        <v>29</v>
      </c>
      <c r="Z533" s="48">
        <f t="shared" si="221"/>
        <v>19</v>
      </c>
      <c r="AA533" s="48">
        <f t="shared" si="222"/>
        <v>29</v>
      </c>
      <c r="AB533" s="48" t="str">
        <f t="shared" si="223"/>
        <v xml:space="preserve"> </v>
      </c>
      <c r="AC533" s="48">
        <f t="shared" si="224"/>
        <v>29</v>
      </c>
      <c r="AD533" s="48">
        <f t="shared" si="225"/>
        <v>6</v>
      </c>
      <c r="AE533" s="48">
        <f t="shared" si="226"/>
        <v>19</v>
      </c>
      <c r="AF533" s="48" t="str">
        <f t="shared" si="227"/>
        <v xml:space="preserve"> </v>
      </c>
      <c r="AG533" s="49" t="str">
        <f t="shared" si="228"/>
        <v/>
      </c>
      <c r="AH533" s="48">
        <f t="shared" si="229"/>
        <v>19</v>
      </c>
      <c r="AI533" s="50">
        <f>'Details and Calculations'!AE532</f>
        <v>1</v>
      </c>
      <c r="AJ533" s="50">
        <f>'Details and Calculations'!AM532</f>
        <v>1</v>
      </c>
      <c r="AK533" s="50">
        <f>'Details and Calculations'!AR532</f>
        <v>1</v>
      </c>
      <c r="AL533" s="50" t="str">
        <f>'Details and Calculations'!AW532</f>
        <v xml:space="preserve"> </v>
      </c>
      <c r="AM533" s="50">
        <f>'Details and Calculations'!BA532</f>
        <v>1</v>
      </c>
      <c r="AN533" s="50">
        <f>'Details and Calculations'!BF532</f>
        <v>1</v>
      </c>
      <c r="AO533" s="50">
        <f>'Details and Calculations'!BI532</f>
        <v>1</v>
      </c>
      <c r="AP533" s="50" t="str">
        <f>'Details and Calculations'!BM532</f>
        <v xml:space="preserve"> </v>
      </c>
      <c r="AQ533" s="50" t="str">
        <f>'Details and Calculations'!BP532</f>
        <v xml:space="preserve"> </v>
      </c>
      <c r="AR533" s="50">
        <f>'Details and Calculations'!CC532</f>
        <v>1</v>
      </c>
      <c r="AS533" s="50">
        <f>'Details and Calculations'!CJ532</f>
        <v>1</v>
      </c>
      <c r="AT533" s="51">
        <f>'Details and Calculations'!T532</f>
        <v>1</v>
      </c>
      <c r="AU533" s="51">
        <f>'Details and Calculations'!Z532</f>
        <v>1</v>
      </c>
      <c r="AV533" s="51">
        <f>'Details and Calculations'!S532</f>
        <v>1</v>
      </c>
      <c r="AW533" s="51">
        <f>'Details and Calculations'!AI532</f>
        <v>1</v>
      </c>
      <c r="AX533" s="51">
        <f>'Details and Calculations'!BY532</f>
        <v>1</v>
      </c>
      <c r="AY533" s="51">
        <f>'Details and Calculations'!CG532</f>
        <v>1</v>
      </c>
      <c r="AZ533" s="51">
        <f>'Details and Calculations'!CI532</f>
        <v>1</v>
      </c>
      <c r="BA533" s="51">
        <f t="shared" si="230"/>
        <v>1</v>
      </c>
      <c r="BB533" s="52">
        <f>'Details and Calculations'!Y532</f>
        <v>1</v>
      </c>
      <c r="BC533" s="52">
        <f>'Details and Calculations'!AC532</f>
        <v>1</v>
      </c>
      <c r="BD533" s="52">
        <f>'Details and Calculations'!AK532</f>
        <v>2</v>
      </c>
      <c r="BE533" s="52">
        <f>'Details and Calculations'!AN532</f>
        <v>5000</v>
      </c>
      <c r="BF533" s="52">
        <f>'Details and Calculations'!AP532</f>
        <v>15</v>
      </c>
      <c r="BG533" s="52" t="str">
        <f>'Details and Calculations'!AT532</f>
        <v xml:space="preserve"> </v>
      </c>
      <c r="BH533" s="52">
        <f>'Details and Calculations'!AY532</f>
        <v>2</v>
      </c>
      <c r="BI533" s="52">
        <f>'Details and Calculations'!BB532</f>
        <v>5000</v>
      </c>
      <c r="BJ533" s="52">
        <f>'Details and Calculations'!BD532</f>
        <v>1</v>
      </c>
      <c r="BK533" s="52">
        <f>'Details and Calculations'!CA532</f>
        <v>2</v>
      </c>
      <c r="BL533" s="43">
        <f>'Details and Calculations'!AA532</f>
        <v>1</v>
      </c>
      <c r="BM533" s="43" t="str">
        <f>'Details and Calculations'!AB532</f>
        <v>"Springbox" --Intake Structure At A Spring</v>
      </c>
      <c r="BN533" s="43">
        <f>'Details and Calculations'!AD532</f>
        <v>2016</v>
      </c>
      <c r="BO533" s="43">
        <f>'Details and Calculations'!AJ532</f>
        <v>1</v>
      </c>
      <c r="BP533" s="43">
        <f>'Details and Calculations'!AL532</f>
        <v>2016</v>
      </c>
      <c r="BQ533" s="43">
        <f>'Details and Calculations'!AO532</f>
        <v>1</v>
      </c>
      <c r="BR533" s="43">
        <f>'Details and Calculations'!AQ532</f>
        <v>2016</v>
      </c>
      <c r="BS533" s="43">
        <f>'Details and Calculations'!AS532</f>
        <v>0</v>
      </c>
      <c r="BT533" s="43" t="str">
        <f>'Details and Calculations'!AV532</f>
        <v xml:space="preserve"> </v>
      </c>
      <c r="BU533" s="43">
        <f>'Details and Calculations'!AX532</f>
        <v>1</v>
      </c>
      <c r="BV533" s="43">
        <f>'Details and Calculations'!AZ532</f>
        <v>2016</v>
      </c>
      <c r="BW533" s="43">
        <f>'Details and Calculations'!BC532</f>
        <v>1</v>
      </c>
      <c r="BX533" s="43">
        <f>'Details and Calculations'!BE532</f>
        <v>2016</v>
      </c>
      <c r="BY533" s="43">
        <f>'Details and Calculations'!BG532</f>
        <v>1</v>
      </c>
      <c r="BZ533" s="43">
        <f>'Details and Calculations'!BH532</f>
        <v>2016</v>
      </c>
      <c r="CA533" s="43">
        <f>'Details and Calculations'!BJ532</f>
        <v>0</v>
      </c>
      <c r="CB533" s="43" t="str">
        <f>'Details and Calculations'!BK532</f>
        <v/>
      </c>
      <c r="CC533" s="43" t="str">
        <f>'Details and Calculations'!BL532</f>
        <v xml:space="preserve"> </v>
      </c>
      <c r="CD533" s="43" t="str">
        <f>'Details and Calculations'!BN532</f>
        <v xml:space="preserve"> </v>
      </c>
      <c r="CE533" s="43" t="str">
        <f>'Details and Calculations'!BO532</f>
        <v xml:space="preserve"> </v>
      </c>
      <c r="CF533" s="43">
        <f>'Details and Calculations'!BZ532</f>
        <v>1</v>
      </c>
      <c r="CG533" s="43">
        <f>'Details and Calculations'!CB532</f>
        <v>2016</v>
      </c>
      <c r="CH533" s="31"/>
      <c r="CI533" s="53"/>
    </row>
    <row r="534" spans="1:87" x14ac:dyDescent="0.3">
      <c r="A534" s="43">
        <f>'Details and Calculations'!A533</f>
        <v>2017</v>
      </c>
      <c r="B534" s="43" t="str">
        <f>'Details and Calculations'!C533</f>
        <v>Rwanda</v>
      </c>
      <c r="C534" s="43" t="str">
        <f>'Details and Calculations'!D533</f>
        <v>Rulindo</v>
      </c>
      <c r="D534" s="43" t="str">
        <f>'Details and Calculations'!E533</f>
        <v>Shyorongi</v>
      </c>
      <c r="E534" s="43" t="str">
        <f>'Details and Calculations'!F533</f>
        <v>Rubona</v>
      </c>
      <c r="F534" s="43" t="str">
        <f>'Details and Calculations'!G533</f>
        <v>Bwimo</v>
      </c>
      <c r="G534" s="43" t="str">
        <f>'Details and Calculations'!H533</f>
        <v/>
      </c>
      <c r="H534" s="43" t="str">
        <f>'Details and Calculations'!I533</f>
        <v/>
      </c>
      <c r="I534" s="43" t="str">
        <f>'Details and Calculations'!J533</f>
        <v>Gisoro- Nyundo network</v>
      </c>
      <c r="J534" s="43">
        <f>'Details and Calculations'!K533</f>
        <v>188</v>
      </c>
      <c r="K534" s="43">
        <f>'Details and Calculations'!O533</f>
        <v>35</v>
      </c>
      <c r="L534" s="43" t="str">
        <f>'Details and Calculations'!P534</f>
        <v xml:space="preserve"> </v>
      </c>
      <c r="M534" s="43" t="str">
        <f>'Details and Calculations'!U533</f>
        <v>Piped Network -- Gravity Only</v>
      </c>
      <c r="N534" s="43">
        <f>'Details and Calculations'!V533</f>
        <v>2013</v>
      </c>
      <c r="O534" s="43" t="str">
        <f>'Details and Calculations'!W533</f>
        <v>Governement (District, Wasac) And Water For People</v>
      </c>
      <c r="P534" s="43" t="str">
        <f>'Details and Calculations'!X533</f>
        <v>Spring</v>
      </c>
      <c r="Q534" s="44" t="str">
        <f t="shared" si="213"/>
        <v>Low Risk</v>
      </c>
      <c r="R534" s="44" t="str">
        <f t="shared" si="214"/>
        <v>Low Risk</v>
      </c>
      <c r="S534" s="45" t="str">
        <f t="shared" si="215"/>
        <v>High Level of Service</v>
      </c>
      <c r="T534" s="62" t="str">
        <f t="shared" si="212"/>
        <v>Low Priority</v>
      </c>
      <c r="U534" s="46">
        <f t="shared" si="216"/>
        <v>8</v>
      </c>
      <c r="V534" s="28" t="str">
        <f t="shared" si="217"/>
        <v>Repair or Replace Components</v>
      </c>
      <c r="W534" s="47" t="str">
        <f t="shared" si="218"/>
        <v xml:space="preserve">Storage Tank, </v>
      </c>
      <c r="X534" s="27" t="str">
        <f t="shared" si="219"/>
        <v>Create Plan To Repair or Replace Components</v>
      </c>
      <c r="Y534" s="48">
        <f t="shared" si="220"/>
        <v>26</v>
      </c>
      <c r="Z534" s="48">
        <f t="shared" si="221"/>
        <v>16</v>
      </c>
      <c r="AA534" s="48">
        <f t="shared" si="222"/>
        <v>26</v>
      </c>
      <c r="AB534" s="48">
        <f t="shared" si="223"/>
        <v>16</v>
      </c>
      <c r="AC534" s="48">
        <f t="shared" si="224"/>
        <v>26</v>
      </c>
      <c r="AD534" s="48" t="str">
        <f t="shared" si="225"/>
        <v xml:space="preserve"> </v>
      </c>
      <c r="AE534" s="48" t="str">
        <f t="shared" si="226"/>
        <v xml:space="preserve"> </v>
      </c>
      <c r="AF534" s="48" t="str">
        <f t="shared" si="227"/>
        <v xml:space="preserve"> </v>
      </c>
      <c r="AG534" s="49" t="str">
        <f t="shared" si="228"/>
        <v/>
      </c>
      <c r="AH534" s="48">
        <f t="shared" si="229"/>
        <v>16</v>
      </c>
      <c r="AI534" s="50">
        <f>'Details and Calculations'!AE533</f>
        <v>1</v>
      </c>
      <c r="AJ534" s="50">
        <f>'Details and Calculations'!AM533</f>
        <v>1</v>
      </c>
      <c r="AK534" s="50">
        <f>'Details and Calculations'!AR533</f>
        <v>2</v>
      </c>
      <c r="AL534" s="50">
        <f>'Details and Calculations'!AW533</f>
        <v>1</v>
      </c>
      <c r="AM534" s="50">
        <f>'Details and Calculations'!BA533</f>
        <v>1</v>
      </c>
      <c r="AN534" s="50" t="str">
        <f>'Details and Calculations'!BF533</f>
        <v xml:space="preserve"> </v>
      </c>
      <c r="AO534" s="50" t="str">
        <f>'Details and Calculations'!BI533</f>
        <v xml:space="preserve"> </v>
      </c>
      <c r="AP534" s="50" t="str">
        <f>'Details and Calculations'!BM533</f>
        <v xml:space="preserve"> </v>
      </c>
      <c r="AQ534" s="50" t="str">
        <f>'Details and Calculations'!BP533</f>
        <v xml:space="preserve"> </v>
      </c>
      <c r="AR534" s="50">
        <f>'Details and Calculations'!CC533</f>
        <v>1</v>
      </c>
      <c r="AS534" s="50">
        <f>'Details and Calculations'!CJ533</f>
        <v>1</v>
      </c>
      <c r="AT534" s="51">
        <f>'Details and Calculations'!T533</f>
        <v>1</v>
      </c>
      <c r="AU534" s="51">
        <f>'Details and Calculations'!Z533</f>
        <v>1</v>
      </c>
      <c r="AV534" s="51">
        <f>'Details and Calculations'!S533</f>
        <v>1</v>
      </c>
      <c r="AW534" s="51">
        <f>'Details and Calculations'!AI533</f>
        <v>1</v>
      </c>
      <c r="AX534" s="51">
        <f>'Details and Calculations'!BY533</f>
        <v>1</v>
      </c>
      <c r="AY534" s="51">
        <f>'Details and Calculations'!CG533</f>
        <v>1</v>
      </c>
      <c r="AZ534" s="51">
        <f>'Details and Calculations'!CI533</f>
        <v>1</v>
      </c>
      <c r="BA534" s="51">
        <f t="shared" si="230"/>
        <v>1</v>
      </c>
      <c r="BB534" s="52">
        <f>'Details and Calculations'!Y533</f>
        <v>1</v>
      </c>
      <c r="BC534" s="52">
        <f>'Details and Calculations'!AC533</f>
        <v>1</v>
      </c>
      <c r="BD534" s="52">
        <f>'Details and Calculations'!AK533</f>
        <v>1</v>
      </c>
      <c r="BE534" s="52">
        <f>'Details and Calculations'!AN533</f>
        <v>30</v>
      </c>
      <c r="BF534" s="52">
        <f>'Details and Calculations'!AP533</f>
        <v>6</v>
      </c>
      <c r="BG534" s="52">
        <f>'Details and Calculations'!AT533</f>
        <v>10</v>
      </c>
      <c r="BH534" s="52">
        <f>'Details and Calculations'!AY533</f>
        <v>2</v>
      </c>
      <c r="BI534" s="52">
        <f>'Details and Calculations'!BB533</f>
        <v>7000</v>
      </c>
      <c r="BJ534" s="52" t="str">
        <f>'Details and Calculations'!BD533</f>
        <v xml:space="preserve"> </v>
      </c>
      <c r="BK534" s="52">
        <f>'Details and Calculations'!CA533</f>
        <v>1</v>
      </c>
      <c r="BL534" s="43">
        <f>'Details and Calculations'!AA533</f>
        <v>1</v>
      </c>
      <c r="BM534" s="43" t="str">
        <f>'Details and Calculations'!AB533</f>
        <v>"Springbox" --Intake Structure At A Spring</v>
      </c>
      <c r="BN534" s="43">
        <f>'Details and Calculations'!AD533</f>
        <v>2013</v>
      </c>
      <c r="BO534" s="43">
        <f>'Details and Calculations'!AJ533</f>
        <v>1</v>
      </c>
      <c r="BP534" s="43">
        <f>'Details and Calculations'!AL533</f>
        <v>2013</v>
      </c>
      <c r="BQ534" s="43">
        <f>'Details and Calculations'!AO533</f>
        <v>1</v>
      </c>
      <c r="BR534" s="43">
        <f>'Details and Calculations'!AQ533</f>
        <v>2013</v>
      </c>
      <c r="BS534" s="43">
        <f>'Details and Calculations'!AS533</f>
        <v>1</v>
      </c>
      <c r="BT534" s="43">
        <f>'Details and Calculations'!AV533</f>
        <v>2013</v>
      </c>
      <c r="BU534" s="43">
        <f>'Details and Calculations'!AX533</f>
        <v>1</v>
      </c>
      <c r="BV534" s="43">
        <f>'Details and Calculations'!AZ533</f>
        <v>2013</v>
      </c>
      <c r="BW534" s="43">
        <f>'Details and Calculations'!BC533</f>
        <v>0</v>
      </c>
      <c r="BX534" s="43" t="str">
        <f>'Details and Calculations'!BE533</f>
        <v xml:space="preserve"> </v>
      </c>
      <c r="BY534" s="43" t="str">
        <f>'Details and Calculations'!BG533</f>
        <v xml:space="preserve"> </v>
      </c>
      <c r="BZ534" s="43" t="str">
        <f>'Details and Calculations'!BH533</f>
        <v xml:space="preserve"> </v>
      </c>
      <c r="CA534" s="43">
        <f>'Details and Calculations'!BJ533</f>
        <v>0</v>
      </c>
      <c r="CB534" s="43" t="str">
        <f>'Details and Calculations'!BK533</f>
        <v/>
      </c>
      <c r="CC534" s="43" t="str">
        <f>'Details and Calculations'!BL533</f>
        <v xml:space="preserve"> </v>
      </c>
      <c r="CD534" s="43" t="str">
        <f>'Details and Calculations'!BN533</f>
        <v xml:space="preserve"> </v>
      </c>
      <c r="CE534" s="43" t="str">
        <f>'Details and Calculations'!BO533</f>
        <v xml:space="preserve"> </v>
      </c>
      <c r="CF534" s="43">
        <f>'Details and Calculations'!BZ533</f>
        <v>1</v>
      </c>
      <c r="CG534" s="43">
        <f>'Details and Calculations'!CB533</f>
        <v>2013</v>
      </c>
      <c r="CH534" s="31"/>
      <c r="CI534" s="53"/>
    </row>
    <row r="535" spans="1:87" x14ac:dyDescent="0.3">
      <c r="A535" s="43">
        <f>'Details and Calculations'!A534</f>
        <v>2017</v>
      </c>
      <c r="B535" s="43" t="str">
        <f>'Details and Calculations'!C534</f>
        <v>Rwanda</v>
      </c>
      <c r="C535" s="43" t="str">
        <f>'Details and Calculations'!D534</f>
        <v>Rulindo</v>
      </c>
      <c r="D535" s="43" t="str">
        <f>'Details and Calculations'!E534</f>
        <v>Ntarabana</v>
      </c>
      <c r="E535" s="43" t="str">
        <f>'Details and Calculations'!F534</f>
        <v>Kiyanza</v>
      </c>
      <c r="F535" s="43" t="str">
        <f>'Details and Calculations'!G534</f>
        <v>Nombe</v>
      </c>
      <c r="G535" s="43" t="str">
        <f>'Details and Calculations'!H534</f>
        <v/>
      </c>
      <c r="H535" s="43" t="str">
        <f>'Details and Calculations'!I534</f>
        <v/>
      </c>
      <c r="I535" s="43" t="str">
        <f>'Details and Calculations'!J534</f>
        <v>Rwamugaza network</v>
      </c>
      <c r="J535" s="43">
        <f>'Details and Calculations'!K534</f>
        <v>193</v>
      </c>
      <c r="K535" s="43">
        <f>'Details and Calculations'!O534</f>
        <v>193</v>
      </c>
      <c r="L535" s="43">
        <f>'Details and Calculations'!P535</f>
        <v>39</v>
      </c>
      <c r="M535" s="43" t="str">
        <f>'Details and Calculations'!U534</f>
        <v>Piped Network -- Gravity Only</v>
      </c>
      <c r="N535" s="43">
        <f>'Details and Calculations'!V534</f>
        <v>2003</v>
      </c>
      <c r="O535" s="43" t="str">
        <f>'Details and Calculations'!W534</f>
        <v>Government</v>
      </c>
      <c r="P535" s="43" t="str">
        <f>'Details and Calculations'!X534</f>
        <v>Spring</v>
      </c>
      <c r="Q535" s="44" t="str">
        <f t="shared" si="213"/>
        <v>Low Risk</v>
      </c>
      <c r="R535" s="44" t="str">
        <f t="shared" si="214"/>
        <v>High Risk</v>
      </c>
      <c r="S535" s="45" t="str">
        <f t="shared" si="215"/>
        <v>Basic Level of Service</v>
      </c>
      <c r="T535" s="62" t="str">
        <f t="shared" si="212"/>
        <v>High Priority</v>
      </c>
      <c r="U535" s="46">
        <f t="shared" si="216"/>
        <v>5</v>
      </c>
      <c r="V535" s="28" t="str">
        <f t="shared" si="217"/>
        <v>Major Repairs or Replace System</v>
      </c>
      <c r="W535" s="47" t="str">
        <f t="shared" si="218"/>
        <v/>
      </c>
      <c r="X535" s="27" t="str">
        <f t="shared" si="219"/>
        <v>Further Technical Diagnostic Needed</v>
      </c>
      <c r="Y535" s="48">
        <f t="shared" si="220"/>
        <v>16</v>
      </c>
      <c r="Z535" s="48">
        <f t="shared" si="221"/>
        <v>6</v>
      </c>
      <c r="AA535" s="48">
        <f t="shared" si="222"/>
        <v>16</v>
      </c>
      <c r="AB535" s="48">
        <f t="shared" si="223"/>
        <v>6</v>
      </c>
      <c r="AC535" s="48">
        <f t="shared" si="224"/>
        <v>16</v>
      </c>
      <c r="AD535" s="48" t="str">
        <f t="shared" si="225"/>
        <v xml:space="preserve"> </v>
      </c>
      <c r="AE535" s="48" t="str">
        <f t="shared" si="226"/>
        <v xml:space="preserve"> </v>
      </c>
      <c r="AF535" s="48" t="str">
        <f t="shared" si="227"/>
        <v xml:space="preserve"> </v>
      </c>
      <c r="AG535" s="49" t="str">
        <f t="shared" si="228"/>
        <v/>
      </c>
      <c r="AH535" s="48">
        <f t="shared" si="229"/>
        <v>6</v>
      </c>
      <c r="AI535" s="50">
        <f>'Details and Calculations'!AE534</f>
        <v>1</v>
      </c>
      <c r="AJ535" s="50">
        <f>'Details and Calculations'!AM534</f>
        <v>1</v>
      </c>
      <c r="AK535" s="50">
        <f>'Details and Calculations'!AR534</f>
        <v>1</v>
      </c>
      <c r="AL535" s="50">
        <f>'Details and Calculations'!AW534</f>
        <v>1</v>
      </c>
      <c r="AM535" s="50">
        <f>'Details and Calculations'!BA534</f>
        <v>1</v>
      </c>
      <c r="AN535" s="50" t="str">
        <f>'Details and Calculations'!BF534</f>
        <v xml:space="preserve"> </v>
      </c>
      <c r="AO535" s="50" t="str">
        <f>'Details and Calculations'!BI534</f>
        <v xml:space="preserve"> </v>
      </c>
      <c r="AP535" s="50" t="str">
        <f>'Details and Calculations'!BM534</f>
        <v xml:space="preserve"> </v>
      </c>
      <c r="AQ535" s="50" t="str">
        <f>'Details and Calculations'!BP534</f>
        <v xml:space="preserve"> </v>
      </c>
      <c r="AR535" s="50">
        <f>'Details and Calculations'!CC534</f>
        <v>3</v>
      </c>
      <c r="AS535" s="50">
        <f>'Details and Calculations'!CJ534</f>
        <v>2</v>
      </c>
      <c r="AT535" s="51">
        <f>'Details and Calculations'!T534</f>
        <v>1</v>
      </c>
      <c r="AU535" s="51">
        <f>'Details and Calculations'!Z534</f>
        <v>1</v>
      </c>
      <c r="AV535" s="51">
        <f>'Details and Calculations'!S534</f>
        <v>0</v>
      </c>
      <c r="AW535" s="51">
        <f>'Details and Calculations'!AI534</f>
        <v>1</v>
      </c>
      <c r="AX535" s="51">
        <f>'Details and Calculations'!BY534</f>
        <v>1</v>
      </c>
      <c r="AY535" s="51">
        <f>'Details and Calculations'!CG534</f>
        <v>1</v>
      </c>
      <c r="AZ535" s="51">
        <f>'Details and Calculations'!CI534</f>
        <v>0</v>
      </c>
      <c r="BA535" s="51">
        <f t="shared" si="230"/>
        <v>0</v>
      </c>
      <c r="BB535" s="52">
        <f>'Details and Calculations'!Y534</f>
        <v>2</v>
      </c>
      <c r="BC535" s="52">
        <f>'Details and Calculations'!AC534</f>
        <v>1</v>
      </c>
      <c r="BD535" s="52">
        <f>'Details and Calculations'!AK534</f>
        <v>2</v>
      </c>
      <c r="BE535" s="52">
        <f>'Details and Calculations'!AN534</f>
        <v>35000</v>
      </c>
      <c r="BF535" s="52">
        <f>'Details and Calculations'!AP534</f>
        <v>7</v>
      </c>
      <c r="BG535" s="52">
        <f>'Details and Calculations'!AT534</f>
        <v>12</v>
      </c>
      <c r="BH535" s="52">
        <f>'Details and Calculations'!AY534</f>
        <v>2</v>
      </c>
      <c r="BI535" s="52">
        <f>'Details and Calculations'!BB534</f>
        <v>35000</v>
      </c>
      <c r="BJ535" s="52" t="str">
        <f>'Details and Calculations'!BD534</f>
        <v xml:space="preserve"> </v>
      </c>
      <c r="BK535" s="52">
        <f>'Details and Calculations'!CA534</f>
        <v>1</v>
      </c>
      <c r="BL535" s="43">
        <f>'Details and Calculations'!AA534</f>
        <v>1</v>
      </c>
      <c r="BM535" s="43" t="str">
        <f>'Details and Calculations'!AB534</f>
        <v/>
      </c>
      <c r="BN535" s="43">
        <f>'Details and Calculations'!AD534</f>
        <v>2003</v>
      </c>
      <c r="BO535" s="43">
        <f>'Details and Calculations'!AJ534</f>
        <v>1</v>
      </c>
      <c r="BP535" s="43">
        <f>'Details and Calculations'!AL534</f>
        <v>2003</v>
      </c>
      <c r="BQ535" s="43">
        <f>'Details and Calculations'!AO534</f>
        <v>1</v>
      </c>
      <c r="BR535" s="43">
        <f>'Details and Calculations'!AQ534</f>
        <v>2003</v>
      </c>
      <c r="BS535" s="43">
        <f>'Details and Calculations'!AS534</f>
        <v>1</v>
      </c>
      <c r="BT535" s="43">
        <f>'Details and Calculations'!AV534</f>
        <v>2003</v>
      </c>
      <c r="BU535" s="43">
        <f>'Details and Calculations'!AX534</f>
        <v>1</v>
      </c>
      <c r="BV535" s="43">
        <f>'Details and Calculations'!AZ534</f>
        <v>2003</v>
      </c>
      <c r="BW535" s="43">
        <f>'Details and Calculations'!BC534</f>
        <v>0</v>
      </c>
      <c r="BX535" s="43" t="str">
        <f>'Details and Calculations'!BE534</f>
        <v xml:space="preserve"> </v>
      </c>
      <c r="BY535" s="43" t="str">
        <f>'Details and Calculations'!BG534</f>
        <v xml:space="preserve"> </v>
      </c>
      <c r="BZ535" s="43" t="str">
        <f>'Details and Calculations'!BH534</f>
        <v xml:space="preserve"> </v>
      </c>
      <c r="CA535" s="43">
        <f>'Details and Calculations'!BJ534</f>
        <v>0</v>
      </c>
      <c r="CB535" s="43" t="str">
        <f>'Details and Calculations'!BK534</f>
        <v/>
      </c>
      <c r="CC535" s="43" t="str">
        <f>'Details and Calculations'!BL534</f>
        <v xml:space="preserve"> </v>
      </c>
      <c r="CD535" s="43" t="str">
        <f>'Details and Calculations'!BN534</f>
        <v xml:space="preserve"> </v>
      </c>
      <c r="CE535" s="43" t="str">
        <f>'Details and Calculations'!BO534</f>
        <v xml:space="preserve"> </v>
      </c>
      <c r="CF535" s="43">
        <f>'Details and Calculations'!BZ534</f>
        <v>1</v>
      </c>
      <c r="CG535" s="43">
        <f>'Details and Calculations'!CB534</f>
        <v>2003</v>
      </c>
      <c r="CH535" s="31"/>
      <c r="CI535" s="53"/>
    </row>
    <row r="536" spans="1:87" x14ac:dyDescent="0.3">
      <c r="A536" s="43">
        <f>'Details and Calculations'!A535</f>
        <v>2017</v>
      </c>
      <c r="B536" s="43" t="str">
        <f>'Details and Calculations'!C535</f>
        <v>Rwanda</v>
      </c>
      <c r="C536" s="43" t="str">
        <f>'Details and Calculations'!D535</f>
        <v>Rulindo</v>
      </c>
      <c r="D536" s="43" t="str">
        <f>'Details and Calculations'!E535</f>
        <v>Buyoga</v>
      </c>
      <c r="E536" s="43" t="str">
        <f>'Details and Calculations'!F535</f>
        <v>Gahororo</v>
      </c>
      <c r="F536" s="43" t="str">
        <f>'Details and Calculations'!G535</f>
        <v>Gatenderi</v>
      </c>
      <c r="G536" s="43" t="str">
        <f>'Details and Calculations'!H535</f>
        <v/>
      </c>
      <c r="H536" s="43" t="str">
        <f>'Details and Calculations'!I535</f>
        <v/>
      </c>
      <c r="I536" s="43" t="str">
        <f>'Details and Calculations'!J535</f>
        <v>Kiruruma</v>
      </c>
      <c r="J536" s="43">
        <f>'Details and Calculations'!K535</f>
        <v>141</v>
      </c>
      <c r="K536" s="43">
        <f>'Details and Calculations'!O535</f>
        <v>102</v>
      </c>
      <c r="L536" s="43" t="str">
        <f>'Details and Calculations'!P536</f>
        <v xml:space="preserve"> </v>
      </c>
      <c r="M536" s="43" t="str">
        <f>'Details and Calculations'!U535</f>
        <v>Piped Network With Pump</v>
      </c>
      <c r="N536" s="43">
        <f>'Details and Calculations'!V535</f>
        <v>2014</v>
      </c>
      <c r="O536" s="43" t="str">
        <f>'Details and Calculations'!W535</f>
        <v/>
      </c>
      <c r="P536" s="43" t="str">
        <f>'Details and Calculations'!X535</f>
        <v>Spring</v>
      </c>
      <c r="Q536" s="44" t="str">
        <f t="shared" si="213"/>
        <v>Low Risk</v>
      </c>
      <c r="R536" s="44" t="str">
        <f t="shared" si="214"/>
        <v>Low Risk</v>
      </c>
      <c r="S536" s="45" t="str">
        <f t="shared" si="215"/>
        <v>Intermediate Level of Service</v>
      </c>
      <c r="T536" s="62" t="str">
        <f t="shared" si="212"/>
        <v>Low Priority</v>
      </c>
      <c r="U536" s="46">
        <f t="shared" si="216"/>
        <v>6</v>
      </c>
      <c r="V536" s="28" t="str">
        <f t="shared" si="217"/>
        <v>Perform Routine Preventative Maintenance</v>
      </c>
      <c r="W536" s="47" t="str">
        <f t="shared" si="218"/>
        <v/>
      </c>
      <c r="X536" s="27" t="str">
        <f t="shared" si="219"/>
        <v>Maintain O&amp;M and Routine Monitoring</v>
      </c>
      <c r="Y536" s="48">
        <f t="shared" si="220"/>
        <v>27</v>
      </c>
      <c r="Z536" s="48">
        <f t="shared" si="221"/>
        <v>17</v>
      </c>
      <c r="AA536" s="48">
        <f t="shared" si="222"/>
        <v>27</v>
      </c>
      <c r="AB536" s="48" t="str">
        <f t="shared" si="223"/>
        <v xml:space="preserve"> </v>
      </c>
      <c r="AC536" s="48">
        <f t="shared" si="224"/>
        <v>27</v>
      </c>
      <c r="AD536" s="48">
        <f t="shared" si="225"/>
        <v>4</v>
      </c>
      <c r="AE536" s="48">
        <f t="shared" si="226"/>
        <v>17</v>
      </c>
      <c r="AF536" s="48" t="str">
        <f t="shared" si="227"/>
        <v xml:space="preserve"> </v>
      </c>
      <c r="AG536" s="49" t="str">
        <f t="shared" si="228"/>
        <v/>
      </c>
      <c r="AH536" s="48">
        <f t="shared" si="229"/>
        <v>17</v>
      </c>
      <c r="AI536" s="50">
        <f>'Details and Calculations'!AE535</f>
        <v>1</v>
      </c>
      <c r="AJ536" s="50">
        <f>'Details and Calculations'!AM535</f>
        <v>1</v>
      </c>
      <c r="AK536" s="50">
        <f>'Details and Calculations'!AR535</f>
        <v>1</v>
      </c>
      <c r="AL536" s="50" t="str">
        <f>'Details and Calculations'!AW535</f>
        <v xml:space="preserve"> </v>
      </c>
      <c r="AM536" s="50">
        <f>'Details and Calculations'!BA535</f>
        <v>1</v>
      </c>
      <c r="AN536" s="50">
        <f>'Details and Calculations'!BF535</f>
        <v>1</v>
      </c>
      <c r="AO536" s="50">
        <f>'Details and Calculations'!BI535</f>
        <v>1</v>
      </c>
      <c r="AP536" s="50" t="str">
        <f>'Details and Calculations'!BM535</f>
        <v xml:space="preserve"> </v>
      </c>
      <c r="AQ536" s="50" t="str">
        <f>'Details and Calculations'!BP535</f>
        <v xml:space="preserve"> </v>
      </c>
      <c r="AR536" s="50">
        <f>'Details and Calculations'!CC535</f>
        <v>1</v>
      </c>
      <c r="AS536" s="50">
        <f>'Details and Calculations'!CJ535</f>
        <v>1</v>
      </c>
      <c r="AT536" s="51">
        <f>'Details and Calculations'!T535</f>
        <v>1</v>
      </c>
      <c r="AU536" s="51">
        <f>'Details and Calculations'!Z535</f>
        <v>1</v>
      </c>
      <c r="AV536" s="51">
        <f>'Details and Calculations'!S535</f>
        <v>0</v>
      </c>
      <c r="AW536" s="51">
        <f>'Details and Calculations'!AI535</f>
        <v>1</v>
      </c>
      <c r="AX536" s="51">
        <f>'Details and Calculations'!BY535</f>
        <v>1</v>
      </c>
      <c r="AY536" s="51">
        <f>'Details and Calculations'!CG535</f>
        <v>1</v>
      </c>
      <c r="AZ536" s="51">
        <f>'Details and Calculations'!CI535</f>
        <v>0</v>
      </c>
      <c r="BA536" s="51">
        <f t="shared" si="230"/>
        <v>1</v>
      </c>
      <c r="BB536" s="52">
        <f>'Details and Calculations'!Y535</f>
        <v>1</v>
      </c>
      <c r="BC536" s="52">
        <f>'Details and Calculations'!AC535</f>
        <v>1</v>
      </c>
      <c r="BD536" s="52">
        <f>'Details and Calculations'!AK535</f>
        <v>3</v>
      </c>
      <c r="BE536" s="52">
        <f>'Details and Calculations'!AN535</f>
        <v>9000</v>
      </c>
      <c r="BF536" s="52">
        <f>'Details and Calculations'!AP535</f>
        <v>11</v>
      </c>
      <c r="BG536" s="52" t="str">
        <f>'Details and Calculations'!AT535</f>
        <v xml:space="preserve"> </v>
      </c>
      <c r="BH536" s="52">
        <f>'Details and Calculations'!AY535</f>
        <v>3</v>
      </c>
      <c r="BI536" s="52">
        <f>'Details and Calculations'!BB535</f>
        <v>9000</v>
      </c>
      <c r="BJ536" s="52">
        <f>'Details and Calculations'!BD535</f>
        <v>2</v>
      </c>
      <c r="BK536" s="52">
        <f>'Details and Calculations'!CA535</f>
        <v>2</v>
      </c>
      <c r="BL536" s="43">
        <f>'Details and Calculations'!AA535</f>
        <v>1</v>
      </c>
      <c r="BM536" s="43" t="str">
        <f>'Details and Calculations'!AB535</f>
        <v>"Springbox" --Intake Structure At A Spring</v>
      </c>
      <c r="BN536" s="43">
        <f>'Details and Calculations'!AD535</f>
        <v>2014</v>
      </c>
      <c r="BO536" s="43">
        <f>'Details and Calculations'!AJ535</f>
        <v>1</v>
      </c>
      <c r="BP536" s="43">
        <f>'Details and Calculations'!AL535</f>
        <v>2014</v>
      </c>
      <c r="BQ536" s="43">
        <f>'Details and Calculations'!AO535</f>
        <v>1</v>
      </c>
      <c r="BR536" s="43">
        <f>'Details and Calculations'!AQ535</f>
        <v>2014</v>
      </c>
      <c r="BS536" s="43">
        <f>'Details and Calculations'!AS535</f>
        <v>0</v>
      </c>
      <c r="BT536" s="43" t="str">
        <f>'Details and Calculations'!AV535</f>
        <v xml:space="preserve"> </v>
      </c>
      <c r="BU536" s="43">
        <f>'Details and Calculations'!AX535</f>
        <v>1</v>
      </c>
      <c r="BV536" s="43">
        <f>'Details and Calculations'!AZ535</f>
        <v>2014</v>
      </c>
      <c r="BW536" s="43">
        <f>'Details and Calculations'!BC535</f>
        <v>1</v>
      </c>
      <c r="BX536" s="43">
        <f>'Details and Calculations'!BE535</f>
        <v>2014</v>
      </c>
      <c r="BY536" s="43">
        <f>'Details and Calculations'!BG535</f>
        <v>1</v>
      </c>
      <c r="BZ536" s="43">
        <f>'Details and Calculations'!BH535</f>
        <v>2014</v>
      </c>
      <c r="CA536" s="43">
        <f>'Details and Calculations'!BJ535</f>
        <v>0</v>
      </c>
      <c r="CB536" s="43" t="str">
        <f>'Details and Calculations'!BK535</f>
        <v/>
      </c>
      <c r="CC536" s="43" t="str">
        <f>'Details and Calculations'!BL535</f>
        <v xml:space="preserve"> </v>
      </c>
      <c r="CD536" s="43" t="str">
        <f>'Details and Calculations'!BN535</f>
        <v xml:space="preserve"> </v>
      </c>
      <c r="CE536" s="43" t="str">
        <f>'Details and Calculations'!BO535</f>
        <v xml:space="preserve"> </v>
      </c>
      <c r="CF536" s="43">
        <f>'Details and Calculations'!BZ535</f>
        <v>1</v>
      </c>
      <c r="CG536" s="43">
        <f>'Details and Calculations'!CB535</f>
        <v>2014</v>
      </c>
      <c r="CH536" s="31"/>
      <c r="CI536" s="53"/>
    </row>
    <row r="537" spans="1:87" x14ac:dyDescent="0.3">
      <c r="A537" s="43">
        <f>'Details and Calculations'!A536</f>
        <v>2017</v>
      </c>
      <c r="B537" s="43" t="str">
        <f>'Details and Calculations'!C536</f>
        <v>Rwanda</v>
      </c>
      <c r="C537" s="43" t="str">
        <f>'Details and Calculations'!D536</f>
        <v>Rulindo</v>
      </c>
      <c r="D537" s="43" t="str">
        <f>'Details and Calculations'!E536</f>
        <v>Mbogo</v>
      </c>
      <c r="E537" s="43" t="str">
        <f>'Details and Calculations'!F536</f>
        <v>Ngiramazi</v>
      </c>
      <c r="F537" s="43" t="str">
        <f>'Details and Calculations'!G536</f>
        <v>Gisha</v>
      </c>
      <c r="G537" s="43" t="str">
        <f>'Details and Calculations'!H536</f>
        <v/>
      </c>
      <c r="H537" s="43" t="str">
        <f>'Details and Calculations'!I536</f>
        <v/>
      </c>
      <c r="I537" s="43" t="str">
        <f>'Details and Calculations'!J536</f>
        <v>Water point at GS Gisha/Nyirambuga pumping</v>
      </c>
      <c r="J537" s="43">
        <f>'Details and Calculations'!K536</f>
        <v>133</v>
      </c>
      <c r="K537" s="43">
        <f>'Details and Calculations'!O536</f>
        <v>133</v>
      </c>
      <c r="L537" s="43" t="str">
        <f>'Details and Calculations'!P537</f>
        <v xml:space="preserve"> </v>
      </c>
      <c r="M537" s="43" t="str">
        <f>'Details and Calculations'!U536</f>
        <v>Piped Network With Pump</v>
      </c>
      <c r="N537" s="43">
        <f>'Details and Calculations'!V536</f>
        <v>2015</v>
      </c>
      <c r="O537" s="43" t="str">
        <f>'Details and Calculations'!W536</f>
        <v>Governement (District, Wasac) And Water For People</v>
      </c>
      <c r="P537" s="43" t="str">
        <f>'Details and Calculations'!X536</f>
        <v>Spring</v>
      </c>
      <c r="Q537" s="44" t="str">
        <f t="shared" si="213"/>
        <v>Low Risk</v>
      </c>
      <c r="R537" s="44" t="str">
        <f t="shared" si="214"/>
        <v>Low Risk</v>
      </c>
      <c r="S537" s="45" t="str">
        <f t="shared" si="215"/>
        <v>Intermediate Level of Service</v>
      </c>
      <c r="T537" s="62" t="str">
        <f t="shared" si="212"/>
        <v>Low Priority</v>
      </c>
      <c r="U537" s="46">
        <f t="shared" si="216"/>
        <v>7</v>
      </c>
      <c r="V537" s="28" t="str">
        <f t="shared" si="217"/>
        <v>Perform Routine Preventative Maintenance</v>
      </c>
      <c r="W537" s="47" t="str">
        <f t="shared" si="218"/>
        <v/>
      </c>
      <c r="X537" s="27" t="str">
        <f t="shared" si="219"/>
        <v>Maintain O&amp;M and Routine Monitoring</v>
      </c>
      <c r="Y537" s="48" t="str">
        <f t="shared" si="220"/>
        <v xml:space="preserve"> </v>
      </c>
      <c r="Z537" s="48" t="str">
        <f t="shared" si="221"/>
        <v xml:space="preserve"> </v>
      </c>
      <c r="AA537" s="48">
        <f t="shared" si="222"/>
        <v>28</v>
      </c>
      <c r="AB537" s="48" t="str">
        <f t="shared" si="223"/>
        <v xml:space="preserve"> </v>
      </c>
      <c r="AC537" s="48" t="str">
        <f t="shared" si="224"/>
        <v xml:space="preserve"> </v>
      </c>
      <c r="AD537" s="48" t="str">
        <f t="shared" si="225"/>
        <v xml:space="preserve"> </v>
      </c>
      <c r="AE537" s="48" t="str">
        <f t="shared" si="226"/>
        <v xml:space="preserve"> </v>
      </c>
      <c r="AF537" s="48" t="str">
        <f t="shared" si="227"/>
        <v xml:space="preserve"> </v>
      </c>
      <c r="AG537" s="49" t="str">
        <f t="shared" si="228"/>
        <v/>
      </c>
      <c r="AH537" s="48">
        <f t="shared" si="229"/>
        <v>18</v>
      </c>
      <c r="AI537" s="50" t="str">
        <f>'Details and Calculations'!AE536</f>
        <v xml:space="preserve"> </v>
      </c>
      <c r="AJ537" s="50" t="str">
        <f>'Details and Calculations'!AM536</f>
        <v xml:space="preserve"> </v>
      </c>
      <c r="AK537" s="50">
        <f>'Details and Calculations'!AR536</f>
        <v>1</v>
      </c>
      <c r="AL537" s="50" t="str">
        <f>'Details and Calculations'!AW536</f>
        <v xml:space="preserve"> </v>
      </c>
      <c r="AM537" s="50" t="str">
        <f>'Details and Calculations'!BA536</f>
        <v xml:space="preserve"> </v>
      </c>
      <c r="AN537" s="50" t="str">
        <f>'Details and Calculations'!BF536</f>
        <v xml:space="preserve"> </v>
      </c>
      <c r="AO537" s="50" t="str">
        <f>'Details and Calculations'!BI536</f>
        <v xml:space="preserve"> </v>
      </c>
      <c r="AP537" s="50" t="str">
        <f>'Details and Calculations'!BM536</f>
        <v xml:space="preserve"> </v>
      </c>
      <c r="AQ537" s="50" t="str">
        <f>'Details and Calculations'!BP536</f>
        <v xml:space="preserve"> </v>
      </c>
      <c r="AR537" s="50">
        <f>'Details and Calculations'!CC536</f>
        <v>1</v>
      </c>
      <c r="AS537" s="50">
        <f>'Details and Calculations'!CJ536</f>
        <v>1</v>
      </c>
      <c r="AT537" s="51">
        <f>'Details and Calculations'!T536</f>
        <v>1</v>
      </c>
      <c r="AU537" s="51">
        <f>'Details and Calculations'!Z536</f>
        <v>1</v>
      </c>
      <c r="AV537" s="51">
        <f>'Details and Calculations'!S536</f>
        <v>0</v>
      </c>
      <c r="AW537" s="51">
        <f>'Details and Calculations'!AI536</f>
        <v>1</v>
      </c>
      <c r="AX537" s="51">
        <f>'Details and Calculations'!BY536</f>
        <v>1</v>
      </c>
      <c r="AY537" s="51">
        <f>'Details and Calculations'!CG536</f>
        <v>1</v>
      </c>
      <c r="AZ537" s="51">
        <f>'Details and Calculations'!CI536</f>
        <v>1</v>
      </c>
      <c r="BA537" s="51">
        <f t="shared" si="230"/>
        <v>1</v>
      </c>
      <c r="BB537" s="52">
        <f>'Details and Calculations'!Y536</f>
        <v>11</v>
      </c>
      <c r="BC537" s="52" t="str">
        <f>'Details and Calculations'!AC536</f>
        <v xml:space="preserve"> </v>
      </c>
      <c r="BD537" s="52" t="str">
        <f>'Details and Calculations'!AK536</f>
        <v xml:space="preserve"> </v>
      </c>
      <c r="BE537" s="52" t="str">
        <f>'Details and Calculations'!AN536</f>
        <v xml:space="preserve"> </v>
      </c>
      <c r="BF537" s="52">
        <f>'Details and Calculations'!AP536</f>
        <v>1</v>
      </c>
      <c r="BG537" s="52" t="str">
        <f>'Details and Calculations'!AT536</f>
        <v xml:space="preserve"> </v>
      </c>
      <c r="BH537" s="52" t="str">
        <f>'Details and Calculations'!AY536</f>
        <v xml:space="preserve"> </v>
      </c>
      <c r="BI537" s="52" t="str">
        <f>'Details and Calculations'!BB536</f>
        <v xml:space="preserve"> </v>
      </c>
      <c r="BJ537" s="52" t="str">
        <f>'Details and Calculations'!BD536</f>
        <v xml:space="preserve"> </v>
      </c>
      <c r="BK537" s="52">
        <f>'Details and Calculations'!CA536</f>
        <v>3</v>
      </c>
      <c r="BL537" s="43">
        <f>'Details and Calculations'!AA536</f>
        <v>0</v>
      </c>
      <c r="BM537" s="43" t="str">
        <f>'Details and Calculations'!AB536</f>
        <v/>
      </c>
      <c r="BN537" s="43" t="str">
        <f>'Details and Calculations'!AD536</f>
        <v xml:space="preserve"> </v>
      </c>
      <c r="BO537" s="43">
        <f>'Details and Calculations'!AJ536</f>
        <v>0</v>
      </c>
      <c r="BP537" s="43" t="str">
        <f>'Details and Calculations'!AL536</f>
        <v xml:space="preserve"> </v>
      </c>
      <c r="BQ537" s="43">
        <f>'Details and Calculations'!AO536</f>
        <v>1</v>
      </c>
      <c r="BR537" s="43">
        <f>'Details and Calculations'!AQ536</f>
        <v>2015</v>
      </c>
      <c r="BS537" s="43">
        <f>'Details and Calculations'!AS536</f>
        <v>0</v>
      </c>
      <c r="BT537" s="43" t="str">
        <f>'Details and Calculations'!AV536</f>
        <v xml:space="preserve"> </v>
      </c>
      <c r="BU537" s="43">
        <f>'Details and Calculations'!AX536</f>
        <v>0</v>
      </c>
      <c r="BV537" s="43" t="str">
        <f>'Details and Calculations'!AZ536</f>
        <v xml:space="preserve"> </v>
      </c>
      <c r="BW537" s="43">
        <f>'Details and Calculations'!BC536</f>
        <v>0</v>
      </c>
      <c r="BX537" s="43" t="str">
        <f>'Details and Calculations'!BE536</f>
        <v xml:space="preserve"> </v>
      </c>
      <c r="BY537" s="43" t="str">
        <f>'Details and Calculations'!BG536</f>
        <v xml:space="preserve"> </v>
      </c>
      <c r="BZ537" s="43" t="str">
        <f>'Details and Calculations'!BH536</f>
        <v xml:space="preserve"> </v>
      </c>
      <c r="CA537" s="43">
        <f>'Details and Calculations'!BJ536</f>
        <v>0</v>
      </c>
      <c r="CB537" s="43" t="str">
        <f>'Details and Calculations'!BK536</f>
        <v/>
      </c>
      <c r="CC537" s="43" t="str">
        <f>'Details and Calculations'!BL536</f>
        <v xml:space="preserve"> </v>
      </c>
      <c r="CD537" s="43" t="str">
        <f>'Details and Calculations'!BN536</f>
        <v xml:space="preserve"> </v>
      </c>
      <c r="CE537" s="43" t="str">
        <f>'Details and Calculations'!BO536</f>
        <v xml:space="preserve"> </v>
      </c>
      <c r="CF537" s="43">
        <f>'Details and Calculations'!BZ536</f>
        <v>1</v>
      </c>
      <c r="CG537" s="43">
        <f>'Details and Calculations'!CB536</f>
        <v>2015</v>
      </c>
      <c r="CH537" s="31"/>
      <c r="CI537" s="53"/>
    </row>
    <row r="538" spans="1:87" x14ac:dyDescent="0.3">
      <c r="A538" s="43">
        <f>'Details and Calculations'!A537</f>
        <v>2017</v>
      </c>
      <c r="B538" s="43" t="str">
        <f>'Details and Calculations'!C537</f>
        <v>Rwanda</v>
      </c>
      <c r="C538" s="43" t="str">
        <f>'Details and Calculations'!D537</f>
        <v>Rulindo</v>
      </c>
      <c r="D538" s="43" t="str">
        <f>'Details and Calculations'!E537</f>
        <v>Ntarabana</v>
      </c>
      <c r="E538" s="43" t="str">
        <f>'Details and Calculations'!F537</f>
        <v>Kajevuba</v>
      </c>
      <c r="F538" s="43" t="str">
        <f>'Details and Calculations'!G537</f>
        <v>Nyarubuye</v>
      </c>
      <c r="G538" s="43" t="str">
        <f>'Details and Calculations'!H537</f>
        <v/>
      </c>
      <c r="H538" s="43" t="str">
        <f>'Details and Calculations'!I537</f>
        <v/>
      </c>
      <c r="I538" s="43" t="str">
        <f>'Details and Calculations'!J537</f>
        <v>rwamugaza</v>
      </c>
      <c r="J538" s="43">
        <f>'Details and Calculations'!K537</f>
        <v>200</v>
      </c>
      <c r="K538" s="43">
        <f>'Details and Calculations'!O537</f>
        <v>200</v>
      </c>
      <c r="L538" s="43">
        <f>'Details and Calculations'!P538</f>
        <v>5</v>
      </c>
      <c r="M538" s="43" t="str">
        <f>'Details and Calculations'!U537</f>
        <v>Piped Network -- Gravity Only</v>
      </c>
      <c r="N538" s="43">
        <f>'Details and Calculations'!V537</f>
        <v>2003</v>
      </c>
      <c r="O538" s="43" t="str">
        <f>'Details and Calculations'!W537</f>
        <v>Government</v>
      </c>
      <c r="P538" s="43" t="str">
        <f>'Details and Calculations'!X537</f>
        <v>Spring</v>
      </c>
      <c r="Q538" s="44" t="str">
        <f t="shared" si="213"/>
        <v>Low Risk</v>
      </c>
      <c r="R538" s="44" t="str">
        <f t="shared" si="214"/>
        <v>Low Risk</v>
      </c>
      <c r="S538" s="45" t="str">
        <f t="shared" si="215"/>
        <v>Intermediate Level of Service</v>
      </c>
      <c r="T538" s="62" t="str">
        <f t="shared" si="212"/>
        <v>Low Priority</v>
      </c>
      <c r="U538" s="46">
        <f t="shared" si="216"/>
        <v>7</v>
      </c>
      <c r="V538" s="28" t="str">
        <f t="shared" si="217"/>
        <v>Perform Routine Preventative Maintenance</v>
      </c>
      <c r="W538" s="47" t="str">
        <f t="shared" si="218"/>
        <v/>
      </c>
      <c r="X538" s="27" t="str">
        <f t="shared" si="219"/>
        <v>Maintain O&amp;M and Routine Monitoring</v>
      </c>
      <c r="Y538" s="48">
        <f t="shared" si="220"/>
        <v>16</v>
      </c>
      <c r="Z538" s="48">
        <f t="shared" si="221"/>
        <v>6</v>
      </c>
      <c r="AA538" s="48">
        <f t="shared" si="222"/>
        <v>16</v>
      </c>
      <c r="AB538" s="48">
        <f t="shared" si="223"/>
        <v>6</v>
      </c>
      <c r="AC538" s="48">
        <f t="shared" si="224"/>
        <v>16</v>
      </c>
      <c r="AD538" s="48" t="str">
        <f t="shared" si="225"/>
        <v xml:space="preserve"> </v>
      </c>
      <c r="AE538" s="48" t="str">
        <f t="shared" si="226"/>
        <v xml:space="preserve"> </v>
      </c>
      <c r="AF538" s="48" t="str">
        <f t="shared" si="227"/>
        <v xml:space="preserve"> </v>
      </c>
      <c r="AG538" s="49" t="str">
        <f t="shared" si="228"/>
        <v/>
      </c>
      <c r="AH538" s="48">
        <f t="shared" si="229"/>
        <v>6</v>
      </c>
      <c r="AI538" s="50">
        <f>'Details and Calculations'!AE537</f>
        <v>1</v>
      </c>
      <c r="AJ538" s="50">
        <f>'Details and Calculations'!AM537</f>
        <v>1</v>
      </c>
      <c r="AK538" s="50">
        <f>'Details and Calculations'!AR537</f>
        <v>1</v>
      </c>
      <c r="AL538" s="50">
        <f>'Details and Calculations'!AW537</f>
        <v>1</v>
      </c>
      <c r="AM538" s="50">
        <f>'Details and Calculations'!BA537</f>
        <v>1</v>
      </c>
      <c r="AN538" s="50" t="str">
        <f>'Details and Calculations'!BF537</f>
        <v xml:space="preserve"> </v>
      </c>
      <c r="AO538" s="50" t="str">
        <f>'Details and Calculations'!BI537</f>
        <v xml:space="preserve"> </v>
      </c>
      <c r="AP538" s="50" t="str">
        <f>'Details and Calculations'!BM537</f>
        <v xml:space="preserve"> </v>
      </c>
      <c r="AQ538" s="50" t="str">
        <f>'Details and Calculations'!BP537</f>
        <v xml:space="preserve"> </v>
      </c>
      <c r="AR538" s="50">
        <f>'Details and Calculations'!CC537</f>
        <v>1</v>
      </c>
      <c r="AS538" s="50">
        <f>'Details and Calculations'!CJ537</f>
        <v>1</v>
      </c>
      <c r="AT538" s="51">
        <f>'Details and Calculations'!T537</f>
        <v>1</v>
      </c>
      <c r="AU538" s="51">
        <f>'Details and Calculations'!Z537</f>
        <v>1</v>
      </c>
      <c r="AV538" s="51">
        <f>'Details and Calculations'!S537</f>
        <v>0</v>
      </c>
      <c r="AW538" s="51">
        <f>'Details and Calculations'!AI537</f>
        <v>1</v>
      </c>
      <c r="AX538" s="51">
        <f>'Details and Calculations'!BY537</f>
        <v>1</v>
      </c>
      <c r="AY538" s="51">
        <f>'Details and Calculations'!CG537</f>
        <v>1</v>
      </c>
      <c r="AZ538" s="51">
        <f>'Details and Calculations'!CI537</f>
        <v>1</v>
      </c>
      <c r="BA538" s="51">
        <f t="shared" si="230"/>
        <v>1</v>
      </c>
      <c r="BB538" s="52">
        <f>'Details and Calculations'!Y537</f>
        <v>2</v>
      </c>
      <c r="BC538" s="52">
        <f>'Details and Calculations'!AC537</f>
        <v>1</v>
      </c>
      <c r="BD538" s="52">
        <f>'Details and Calculations'!AK537</f>
        <v>2</v>
      </c>
      <c r="BE538" s="52">
        <f>'Details and Calculations'!AN537</f>
        <v>35000</v>
      </c>
      <c r="BF538" s="52">
        <f>'Details and Calculations'!AP537</f>
        <v>7</v>
      </c>
      <c r="BG538" s="52">
        <f>'Details and Calculations'!AT537</f>
        <v>12</v>
      </c>
      <c r="BH538" s="52">
        <f>'Details and Calculations'!AY537</f>
        <v>2</v>
      </c>
      <c r="BI538" s="52">
        <f>'Details and Calculations'!BB537</f>
        <v>35000</v>
      </c>
      <c r="BJ538" s="52" t="str">
        <f>'Details and Calculations'!BD537</f>
        <v xml:space="preserve"> </v>
      </c>
      <c r="BK538" s="52">
        <f>'Details and Calculations'!CA537</f>
        <v>1</v>
      </c>
      <c r="BL538" s="43">
        <f>'Details and Calculations'!AA537</f>
        <v>1</v>
      </c>
      <c r="BM538" s="43" t="str">
        <f>'Details and Calculations'!AB537</f>
        <v>"Springbox" --Intake Structure At A Spring</v>
      </c>
      <c r="BN538" s="43">
        <f>'Details and Calculations'!AD537</f>
        <v>2003</v>
      </c>
      <c r="BO538" s="43">
        <f>'Details and Calculations'!AJ537</f>
        <v>1</v>
      </c>
      <c r="BP538" s="43">
        <f>'Details and Calculations'!AL537</f>
        <v>2003</v>
      </c>
      <c r="BQ538" s="43">
        <f>'Details and Calculations'!AO537</f>
        <v>1</v>
      </c>
      <c r="BR538" s="43">
        <f>'Details and Calculations'!AQ537</f>
        <v>2003</v>
      </c>
      <c r="BS538" s="43">
        <f>'Details and Calculations'!AS537</f>
        <v>1</v>
      </c>
      <c r="BT538" s="43">
        <f>'Details and Calculations'!AV537</f>
        <v>2003</v>
      </c>
      <c r="BU538" s="43">
        <f>'Details and Calculations'!AX537</f>
        <v>1</v>
      </c>
      <c r="BV538" s="43">
        <f>'Details and Calculations'!AZ537</f>
        <v>2003</v>
      </c>
      <c r="BW538" s="43">
        <f>'Details and Calculations'!BC537</f>
        <v>0</v>
      </c>
      <c r="BX538" s="43" t="str">
        <f>'Details and Calculations'!BE537</f>
        <v xml:space="preserve"> </v>
      </c>
      <c r="BY538" s="43" t="str">
        <f>'Details and Calculations'!BG537</f>
        <v xml:space="preserve"> </v>
      </c>
      <c r="BZ538" s="43" t="str">
        <f>'Details and Calculations'!BH537</f>
        <v xml:space="preserve"> </v>
      </c>
      <c r="CA538" s="43">
        <f>'Details and Calculations'!BJ537</f>
        <v>0</v>
      </c>
      <c r="CB538" s="43" t="str">
        <f>'Details and Calculations'!BK537</f>
        <v/>
      </c>
      <c r="CC538" s="43" t="str">
        <f>'Details and Calculations'!BL537</f>
        <v xml:space="preserve"> </v>
      </c>
      <c r="CD538" s="43" t="str">
        <f>'Details and Calculations'!BN537</f>
        <v xml:space="preserve"> </v>
      </c>
      <c r="CE538" s="43" t="str">
        <f>'Details and Calculations'!BO537</f>
        <v xml:space="preserve"> </v>
      </c>
      <c r="CF538" s="43">
        <f>'Details and Calculations'!BZ537</f>
        <v>1</v>
      </c>
      <c r="CG538" s="43">
        <f>'Details and Calculations'!CB537</f>
        <v>2003</v>
      </c>
      <c r="CH538" s="31"/>
      <c r="CI538" s="53"/>
    </row>
    <row r="539" spans="1:87" x14ac:dyDescent="0.3">
      <c r="A539" s="43">
        <f>'Details and Calculations'!A538</f>
        <v>2017</v>
      </c>
      <c r="B539" s="43" t="str">
        <f>'Details and Calculations'!C538</f>
        <v>Rwanda</v>
      </c>
      <c r="C539" s="43" t="str">
        <f>'Details and Calculations'!D538</f>
        <v>Rulindo</v>
      </c>
      <c r="D539" s="43" t="str">
        <f>'Details and Calculations'!E538</f>
        <v>Rukozo</v>
      </c>
      <c r="E539" s="43" t="str">
        <f>'Details and Calculations'!F538</f>
        <v>Buraro</v>
      </c>
      <c r="F539" s="43" t="str">
        <f>'Details and Calculations'!G538</f>
        <v>Shyondwe</v>
      </c>
      <c r="G539" s="43" t="str">
        <f>'Details and Calculations'!H538</f>
        <v/>
      </c>
      <c r="H539" s="43" t="str">
        <f>'Details and Calculations'!I538</f>
        <v/>
      </c>
      <c r="I539" s="43" t="str">
        <f>'Details and Calculations'!J538</f>
        <v>Kabonanyoni</v>
      </c>
      <c r="J539" s="43">
        <f>'Details and Calculations'!K538</f>
        <v>75</v>
      </c>
      <c r="K539" s="43">
        <f>'Details and Calculations'!O538</f>
        <v>70</v>
      </c>
      <c r="L539" s="43">
        <f>'Details and Calculations'!P539</f>
        <v>85</v>
      </c>
      <c r="M539" s="43" t="str">
        <f>'Details and Calculations'!U538</f>
        <v>Piped Network With Pump</v>
      </c>
      <c r="N539" s="43">
        <f>'Details and Calculations'!V538</f>
        <v>2015</v>
      </c>
      <c r="O539" s="43" t="str">
        <f>'Details and Calculations'!W538</f>
        <v>Governement (District, Wasac) And Water For People</v>
      </c>
      <c r="P539" s="43" t="str">
        <f>'Details and Calculations'!X538</f>
        <v>Spring</v>
      </c>
      <c r="Q539" s="44" t="str">
        <f t="shared" si="213"/>
        <v>Low Risk</v>
      </c>
      <c r="R539" s="44" t="str">
        <f t="shared" si="214"/>
        <v>Low Risk</v>
      </c>
      <c r="S539" s="45" t="str">
        <f t="shared" si="215"/>
        <v>High Level of Service</v>
      </c>
      <c r="T539" s="62" t="str">
        <f t="shared" si="212"/>
        <v>Low Priority</v>
      </c>
      <c r="U539" s="46">
        <f t="shared" si="216"/>
        <v>8</v>
      </c>
      <c r="V539" s="28" t="str">
        <f t="shared" si="217"/>
        <v>Perform Routine Preventative Maintenance</v>
      </c>
      <c r="W539" s="47" t="str">
        <f t="shared" si="218"/>
        <v/>
      </c>
      <c r="X539" s="27" t="str">
        <f t="shared" si="219"/>
        <v>Maintain O&amp;M and Routine Monitoring</v>
      </c>
      <c r="Y539" s="48">
        <f t="shared" si="220"/>
        <v>28</v>
      </c>
      <c r="Z539" s="48">
        <f t="shared" si="221"/>
        <v>18</v>
      </c>
      <c r="AA539" s="48">
        <f t="shared" si="222"/>
        <v>28</v>
      </c>
      <c r="AB539" s="48">
        <f t="shared" si="223"/>
        <v>18</v>
      </c>
      <c r="AC539" s="48">
        <f t="shared" si="224"/>
        <v>28</v>
      </c>
      <c r="AD539" s="48">
        <f t="shared" si="225"/>
        <v>6</v>
      </c>
      <c r="AE539" s="48">
        <f t="shared" si="226"/>
        <v>19</v>
      </c>
      <c r="AF539" s="48" t="str">
        <f t="shared" si="227"/>
        <v xml:space="preserve"> </v>
      </c>
      <c r="AG539" s="49" t="str">
        <f t="shared" si="228"/>
        <v/>
      </c>
      <c r="AH539" s="48">
        <f t="shared" si="229"/>
        <v>18</v>
      </c>
      <c r="AI539" s="50">
        <f>'Details and Calculations'!AE538</f>
        <v>1</v>
      </c>
      <c r="AJ539" s="50">
        <f>'Details and Calculations'!AM538</f>
        <v>1</v>
      </c>
      <c r="AK539" s="50">
        <f>'Details and Calculations'!AR538</f>
        <v>1</v>
      </c>
      <c r="AL539" s="50">
        <f>'Details and Calculations'!AW538</f>
        <v>1</v>
      </c>
      <c r="AM539" s="50">
        <f>'Details and Calculations'!BA538</f>
        <v>1</v>
      </c>
      <c r="AN539" s="50">
        <f>'Details and Calculations'!BF538</f>
        <v>1</v>
      </c>
      <c r="AO539" s="50">
        <f>'Details and Calculations'!BI538</f>
        <v>1</v>
      </c>
      <c r="AP539" s="50" t="str">
        <f>'Details and Calculations'!BM538</f>
        <v xml:space="preserve"> </v>
      </c>
      <c r="AQ539" s="50" t="str">
        <f>'Details and Calculations'!BP538</f>
        <v xml:space="preserve"> </v>
      </c>
      <c r="AR539" s="50">
        <f>'Details and Calculations'!CC538</f>
        <v>1</v>
      </c>
      <c r="AS539" s="50">
        <f>'Details and Calculations'!CJ538</f>
        <v>1</v>
      </c>
      <c r="AT539" s="51">
        <f>'Details and Calculations'!T538</f>
        <v>1</v>
      </c>
      <c r="AU539" s="51">
        <f>'Details and Calculations'!Z538</f>
        <v>1</v>
      </c>
      <c r="AV539" s="51">
        <f>'Details and Calculations'!S538</f>
        <v>1</v>
      </c>
      <c r="AW539" s="51">
        <f>'Details and Calculations'!AI538</f>
        <v>1</v>
      </c>
      <c r="AX539" s="51">
        <f>'Details and Calculations'!BY538</f>
        <v>1</v>
      </c>
      <c r="AY539" s="51">
        <f>'Details and Calculations'!CG538</f>
        <v>1</v>
      </c>
      <c r="AZ539" s="51">
        <f>'Details and Calculations'!CI538</f>
        <v>1</v>
      </c>
      <c r="BA539" s="51">
        <f t="shared" si="230"/>
        <v>1</v>
      </c>
      <c r="BB539" s="52">
        <f>'Details and Calculations'!Y538</f>
        <v>5</v>
      </c>
      <c r="BC539" s="52">
        <f>'Details and Calculations'!AC538</f>
        <v>10</v>
      </c>
      <c r="BD539" s="52">
        <f>'Details and Calculations'!AK538</f>
        <v>1</v>
      </c>
      <c r="BE539" s="52">
        <f>'Details and Calculations'!AN538</f>
        <v>720</v>
      </c>
      <c r="BF539" s="52">
        <f>'Details and Calculations'!AP538</f>
        <v>19</v>
      </c>
      <c r="BG539" s="52">
        <f>'Details and Calculations'!AT538</f>
        <v>10</v>
      </c>
      <c r="BH539" s="52">
        <f>'Details and Calculations'!AY538</f>
        <v>3</v>
      </c>
      <c r="BI539" s="52">
        <f>'Details and Calculations'!BB538</f>
        <v>19000</v>
      </c>
      <c r="BJ539" s="52">
        <f>'Details and Calculations'!BD538</f>
        <v>2</v>
      </c>
      <c r="BK539" s="52">
        <f>'Details and Calculations'!CA538</f>
        <v>31</v>
      </c>
      <c r="BL539" s="43">
        <f>'Details and Calculations'!AA538</f>
        <v>1</v>
      </c>
      <c r="BM539" s="43" t="str">
        <f>'Details and Calculations'!AB538</f>
        <v>"Springbox" --Intake Structure At A Spring</v>
      </c>
      <c r="BN539" s="43">
        <f>'Details and Calculations'!AD538</f>
        <v>2015</v>
      </c>
      <c r="BO539" s="43">
        <f>'Details and Calculations'!AJ538</f>
        <v>1</v>
      </c>
      <c r="BP539" s="43">
        <f>'Details and Calculations'!AL538</f>
        <v>2015</v>
      </c>
      <c r="BQ539" s="43">
        <f>'Details and Calculations'!AO538</f>
        <v>1</v>
      </c>
      <c r="BR539" s="43">
        <f>'Details and Calculations'!AQ538</f>
        <v>2015</v>
      </c>
      <c r="BS539" s="43">
        <f>'Details and Calculations'!AS538</f>
        <v>1</v>
      </c>
      <c r="BT539" s="43">
        <f>'Details and Calculations'!AV538</f>
        <v>2015</v>
      </c>
      <c r="BU539" s="43">
        <f>'Details and Calculations'!AX538</f>
        <v>1</v>
      </c>
      <c r="BV539" s="43">
        <f>'Details and Calculations'!AZ538</f>
        <v>2015</v>
      </c>
      <c r="BW539" s="43">
        <f>'Details and Calculations'!BC538</f>
        <v>1</v>
      </c>
      <c r="BX539" s="43">
        <f>'Details and Calculations'!BE538</f>
        <v>2016</v>
      </c>
      <c r="BY539" s="43">
        <f>'Details and Calculations'!BG538</f>
        <v>1</v>
      </c>
      <c r="BZ539" s="43">
        <f>'Details and Calculations'!BH538</f>
        <v>2016</v>
      </c>
      <c r="CA539" s="43">
        <f>'Details and Calculations'!BJ538</f>
        <v>0</v>
      </c>
      <c r="CB539" s="43" t="str">
        <f>'Details and Calculations'!BK538</f>
        <v/>
      </c>
      <c r="CC539" s="43" t="str">
        <f>'Details and Calculations'!BL538</f>
        <v xml:space="preserve"> </v>
      </c>
      <c r="CD539" s="43" t="str">
        <f>'Details and Calculations'!BN538</f>
        <v xml:space="preserve"> </v>
      </c>
      <c r="CE539" s="43" t="str">
        <f>'Details and Calculations'!BO538</f>
        <v xml:space="preserve"> </v>
      </c>
      <c r="CF539" s="43">
        <f>'Details and Calculations'!BZ538</f>
        <v>1</v>
      </c>
      <c r="CG539" s="43">
        <f>'Details and Calculations'!CB538</f>
        <v>2015</v>
      </c>
      <c r="CH539" s="31"/>
      <c r="CI539" s="53"/>
    </row>
    <row r="540" spans="1:87" x14ac:dyDescent="0.3">
      <c r="A540" s="43">
        <f>'Details and Calculations'!A539</f>
        <v>2017</v>
      </c>
      <c r="B540" s="43" t="str">
        <f>'Details and Calculations'!C539</f>
        <v>Rwanda</v>
      </c>
      <c r="C540" s="43" t="str">
        <f>'Details and Calculations'!D539</f>
        <v>Rulindo</v>
      </c>
      <c r="D540" s="43" t="str">
        <f>'Details and Calculations'!E539</f>
        <v>Ngoma</v>
      </c>
      <c r="E540" s="43" t="str">
        <f>'Details and Calculations'!F539</f>
        <v>Karambo</v>
      </c>
      <c r="F540" s="43" t="str">
        <f>'Details and Calculations'!G539</f>
        <v>Kagwa</v>
      </c>
      <c r="G540" s="43" t="str">
        <f>'Details and Calculations'!H539</f>
        <v/>
      </c>
      <c r="H540" s="43" t="str">
        <f>'Details and Calculations'!I539</f>
        <v/>
      </c>
      <c r="I540" s="43" t="str">
        <f>'Details and Calculations'!J539</f>
        <v>Kabarore- Ngoma- Nyabuko network</v>
      </c>
      <c r="J540" s="43">
        <f>'Details and Calculations'!K539</f>
        <v>123</v>
      </c>
      <c r="K540" s="43">
        <f>'Details and Calculations'!O539</f>
        <v>38</v>
      </c>
      <c r="L540" s="43" t="str">
        <f>'Details and Calculations'!P540</f>
        <v xml:space="preserve"> </v>
      </c>
      <c r="M540" s="43" t="str">
        <f>'Details and Calculations'!U539</f>
        <v>Piped Network With Pump</v>
      </c>
      <c r="N540" s="43">
        <f>'Details and Calculations'!V539</f>
        <v>2014</v>
      </c>
      <c r="O540" s="43" t="str">
        <f>'Details and Calculations'!W539</f>
        <v>Governement (District, Wasac) And Water For People</v>
      </c>
      <c r="P540" s="43" t="str">
        <f>'Details and Calculations'!X539</f>
        <v>Spring</v>
      </c>
      <c r="Q540" s="44" t="str">
        <f t="shared" si="213"/>
        <v>Low Risk</v>
      </c>
      <c r="R540" s="44" t="str">
        <f t="shared" si="214"/>
        <v>Low Risk</v>
      </c>
      <c r="S540" s="45" t="str">
        <f t="shared" si="215"/>
        <v>Intermediate Level of Service</v>
      </c>
      <c r="T540" s="62" t="str">
        <f t="shared" si="212"/>
        <v>Low Priority</v>
      </c>
      <c r="U540" s="46">
        <f t="shared" si="216"/>
        <v>7</v>
      </c>
      <c r="V540" s="28" t="str">
        <f t="shared" si="217"/>
        <v>Repair or Replace Components</v>
      </c>
      <c r="W540" s="47" t="str">
        <f t="shared" si="218"/>
        <v xml:space="preserve">Intake Structure, Pump, </v>
      </c>
      <c r="X540" s="27" t="str">
        <f t="shared" si="219"/>
        <v>Create Plan To Repair or Replace Components</v>
      </c>
      <c r="Y540" s="48">
        <f t="shared" si="220"/>
        <v>27</v>
      </c>
      <c r="Z540" s="48">
        <f t="shared" si="221"/>
        <v>17</v>
      </c>
      <c r="AA540" s="48">
        <f t="shared" si="222"/>
        <v>27</v>
      </c>
      <c r="AB540" s="48" t="str">
        <f t="shared" si="223"/>
        <v xml:space="preserve"> </v>
      </c>
      <c r="AC540" s="48">
        <f t="shared" si="224"/>
        <v>27</v>
      </c>
      <c r="AD540" s="48">
        <f t="shared" si="225"/>
        <v>4</v>
      </c>
      <c r="AE540" s="48">
        <f t="shared" si="226"/>
        <v>17</v>
      </c>
      <c r="AF540" s="48" t="str">
        <f t="shared" si="227"/>
        <v xml:space="preserve"> </v>
      </c>
      <c r="AG540" s="49" t="str">
        <f t="shared" si="228"/>
        <v/>
      </c>
      <c r="AH540" s="48">
        <f t="shared" si="229"/>
        <v>17</v>
      </c>
      <c r="AI540" s="50">
        <f>'Details and Calculations'!AE539</f>
        <v>2</v>
      </c>
      <c r="AJ540" s="50">
        <f>'Details and Calculations'!AM539</f>
        <v>1</v>
      </c>
      <c r="AK540" s="50">
        <f>'Details and Calculations'!AR539</f>
        <v>1</v>
      </c>
      <c r="AL540" s="50" t="str">
        <f>'Details and Calculations'!AW539</f>
        <v xml:space="preserve"> </v>
      </c>
      <c r="AM540" s="50">
        <f>'Details and Calculations'!BA539</f>
        <v>1</v>
      </c>
      <c r="AN540" s="50">
        <f>'Details and Calculations'!BF539</f>
        <v>2</v>
      </c>
      <c r="AO540" s="50">
        <f>'Details and Calculations'!BI539</f>
        <v>1</v>
      </c>
      <c r="AP540" s="50" t="str">
        <f>'Details and Calculations'!BM539</f>
        <v xml:space="preserve"> </v>
      </c>
      <c r="AQ540" s="50" t="str">
        <f>'Details and Calculations'!BP539</f>
        <v xml:space="preserve"> </v>
      </c>
      <c r="AR540" s="50">
        <f>'Details and Calculations'!CC539</f>
        <v>1</v>
      </c>
      <c r="AS540" s="50">
        <f>'Details and Calculations'!CJ539</f>
        <v>1</v>
      </c>
      <c r="AT540" s="51">
        <f>'Details and Calculations'!T539</f>
        <v>1</v>
      </c>
      <c r="AU540" s="51">
        <f>'Details and Calculations'!Z539</f>
        <v>1</v>
      </c>
      <c r="AV540" s="51">
        <f>'Details and Calculations'!S539</f>
        <v>0</v>
      </c>
      <c r="AW540" s="51">
        <f>'Details and Calculations'!AI539</f>
        <v>1</v>
      </c>
      <c r="AX540" s="51">
        <f>'Details and Calculations'!BY539</f>
        <v>1</v>
      </c>
      <c r="AY540" s="51">
        <f>'Details and Calculations'!CG539</f>
        <v>1</v>
      </c>
      <c r="AZ540" s="51">
        <f>'Details and Calculations'!CI539</f>
        <v>1</v>
      </c>
      <c r="BA540" s="51">
        <f t="shared" si="230"/>
        <v>1</v>
      </c>
      <c r="BB540" s="52">
        <f>'Details and Calculations'!Y539</f>
        <v>4</v>
      </c>
      <c r="BC540" s="52">
        <f>'Details and Calculations'!AC539</f>
        <v>5</v>
      </c>
      <c r="BD540" s="52">
        <f>'Details and Calculations'!AK539</f>
        <v>2</v>
      </c>
      <c r="BE540" s="52">
        <f>'Details and Calculations'!AN539</f>
        <v>8000</v>
      </c>
      <c r="BF540" s="52">
        <f>'Details and Calculations'!AP539</f>
        <v>13</v>
      </c>
      <c r="BG540" s="52" t="str">
        <f>'Details and Calculations'!AT539</f>
        <v xml:space="preserve"> </v>
      </c>
      <c r="BH540" s="52">
        <f>'Details and Calculations'!AY539</f>
        <v>2</v>
      </c>
      <c r="BI540" s="52">
        <f>'Details and Calculations'!BB539</f>
        <v>7000</v>
      </c>
      <c r="BJ540" s="52">
        <f>'Details and Calculations'!BD539</f>
        <v>2</v>
      </c>
      <c r="BK540" s="52">
        <f>'Details and Calculations'!CA539</f>
        <v>17</v>
      </c>
      <c r="BL540" s="43">
        <f>'Details and Calculations'!AA539</f>
        <v>1</v>
      </c>
      <c r="BM540" s="43" t="str">
        <f>'Details and Calculations'!AB539</f>
        <v>"Springbox" --Intake Structure At A Spring|Collection Chamber</v>
      </c>
      <c r="BN540" s="43">
        <f>'Details and Calculations'!AD539</f>
        <v>2014</v>
      </c>
      <c r="BO540" s="43">
        <f>'Details and Calculations'!AJ539</f>
        <v>1</v>
      </c>
      <c r="BP540" s="43">
        <f>'Details and Calculations'!AL539</f>
        <v>2014</v>
      </c>
      <c r="BQ540" s="43">
        <f>'Details and Calculations'!AO539</f>
        <v>1</v>
      </c>
      <c r="BR540" s="43">
        <f>'Details and Calculations'!AQ539</f>
        <v>2014</v>
      </c>
      <c r="BS540" s="43">
        <f>'Details and Calculations'!AS539</f>
        <v>0</v>
      </c>
      <c r="BT540" s="43" t="str">
        <f>'Details and Calculations'!AV539</f>
        <v xml:space="preserve"> </v>
      </c>
      <c r="BU540" s="43">
        <f>'Details and Calculations'!AX539</f>
        <v>1</v>
      </c>
      <c r="BV540" s="43">
        <f>'Details and Calculations'!AZ539</f>
        <v>2014</v>
      </c>
      <c r="BW540" s="43">
        <f>'Details and Calculations'!BC539</f>
        <v>1</v>
      </c>
      <c r="BX540" s="43">
        <f>'Details and Calculations'!BE539</f>
        <v>2014</v>
      </c>
      <c r="BY540" s="43">
        <f>'Details and Calculations'!BG539</f>
        <v>1</v>
      </c>
      <c r="BZ540" s="43">
        <f>'Details and Calculations'!BH539</f>
        <v>2014</v>
      </c>
      <c r="CA540" s="43">
        <f>'Details and Calculations'!BJ539</f>
        <v>0</v>
      </c>
      <c r="CB540" s="43" t="str">
        <f>'Details and Calculations'!BK539</f>
        <v/>
      </c>
      <c r="CC540" s="43" t="str">
        <f>'Details and Calculations'!BL539</f>
        <v xml:space="preserve"> </v>
      </c>
      <c r="CD540" s="43" t="str">
        <f>'Details and Calculations'!BN539</f>
        <v xml:space="preserve"> </v>
      </c>
      <c r="CE540" s="43" t="str">
        <f>'Details and Calculations'!BO539</f>
        <v xml:space="preserve"> </v>
      </c>
      <c r="CF540" s="43">
        <f>'Details and Calculations'!BZ539</f>
        <v>1</v>
      </c>
      <c r="CG540" s="43">
        <f>'Details and Calculations'!CB539</f>
        <v>2014</v>
      </c>
      <c r="CH540" s="31"/>
      <c r="CI540" s="53"/>
    </row>
    <row r="541" spans="1:87" x14ac:dyDescent="0.3">
      <c r="A541" s="43">
        <f>'Details and Calculations'!A540</f>
        <v>2017</v>
      </c>
      <c r="B541" s="43" t="str">
        <f>'Details and Calculations'!C540</f>
        <v>Rwanda</v>
      </c>
      <c r="C541" s="43" t="str">
        <f>'Details and Calculations'!D540</f>
        <v>Rulindo</v>
      </c>
      <c r="D541" s="43" t="str">
        <f>'Details and Calculations'!E540</f>
        <v>Burega</v>
      </c>
      <c r="E541" s="43" t="str">
        <f>'Details and Calculations'!F540</f>
        <v>Butangampundu</v>
      </c>
      <c r="F541" s="43" t="str">
        <f>'Details and Calculations'!G540</f>
        <v>Mayaga</v>
      </c>
      <c r="G541" s="43" t="str">
        <f>'Details and Calculations'!H540</f>
        <v/>
      </c>
      <c r="H541" s="43" t="str">
        <f>'Details and Calculations'!I540</f>
        <v/>
      </c>
      <c r="I541" s="43" t="str">
        <f>'Details and Calculations'!J540</f>
        <v>Rwamugaza</v>
      </c>
      <c r="J541" s="43">
        <f>'Details and Calculations'!K540</f>
        <v>525</v>
      </c>
      <c r="K541" s="43">
        <f>'Details and Calculations'!O540</f>
        <v>525</v>
      </c>
      <c r="L541" s="43">
        <f>'Details and Calculations'!P541</f>
        <v>110</v>
      </c>
      <c r="M541" s="43" t="str">
        <f>'Details and Calculations'!U540</f>
        <v>Piped Network -- Gravity Only</v>
      </c>
      <c r="N541" s="43">
        <f>'Details and Calculations'!V540</f>
        <v>2003</v>
      </c>
      <c r="O541" s="43" t="str">
        <f>'Details and Calculations'!W540</f>
        <v>Government</v>
      </c>
      <c r="P541" s="43" t="str">
        <f>'Details and Calculations'!X540</f>
        <v>Spring</v>
      </c>
      <c r="Q541" s="44" t="str">
        <f t="shared" si="213"/>
        <v>Low Risk</v>
      </c>
      <c r="R541" s="44" t="str">
        <f t="shared" si="214"/>
        <v>Low Risk</v>
      </c>
      <c r="S541" s="45" t="str">
        <f t="shared" si="215"/>
        <v>Basic Level of Service</v>
      </c>
      <c r="T541" s="62" t="str">
        <f t="shared" si="212"/>
        <v>Medium Priority</v>
      </c>
      <c r="U541" s="46">
        <f t="shared" si="216"/>
        <v>5</v>
      </c>
      <c r="V541" s="28" t="str">
        <f t="shared" si="217"/>
        <v>Repair or Replace Components</v>
      </c>
      <c r="W541" s="47" t="str">
        <f t="shared" si="218"/>
        <v>Kiosk/Tap Stand</v>
      </c>
      <c r="X541" s="27" t="str">
        <f t="shared" si="219"/>
        <v>Create Plan To Repair or Replace Components</v>
      </c>
      <c r="Y541" s="48">
        <f t="shared" si="220"/>
        <v>16</v>
      </c>
      <c r="Z541" s="48">
        <f t="shared" si="221"/>
        <v>6</v>
      </c>
      <c r="AA541" s="48">
        <f t="shared" si="222"/>
        <v>27</v>
      </c>
      <c r="AB541" s="48">
        <f t="shared" si="223"/>
        <v>17</v>
      </c>
      <c r="AC541" s="48" t="str">
        <f t="shared" si="224"/>
        <v xml:space="preserve"> </v>
      </c>
      <c r="AD541" s="48" t="str">
        <f t="shared" si="225"/>
        <v xml:space="preserve"> </v>
      </c>
      <c r="AE541" s="48" t="str">
        <f t="shared" si="226"/>
        <v xml:space="preserve"> </v>
      </c>
      <c r="AF541" s="48" t="str">
        <f t="shared" si="227"/>
        <v xml:space="preserve"> </v>
      </c>
      <c r="AG541" s="49" t="str">
        <f t="shared" si="228"/>
        <v/>
      </c>
      <c r="AH541" s="48">
        <f t="shared" si="229"/>
        <v>17</v>
      </c>
      <c r="AI541" s="50">
        <f>'Details and Calculations'!AE540</f>
        <v>1</v>
      </c>
      <c r="AJ541" s="50">
        <f>'Details and Calculations'!AM540</f>
        <v>1</v>
      </c>
      <c r="AK541" s="50">
        <f>'Details and Calculations'!AR540</f>
        <v>1</v>
      </c>
      <c r="AL541" s="50">
        <f>'Details and Calculations'!AW540</f>
        <v>1</v>
      </c>
      <c r="AM541" s="50" t="str">
        <f>'Details and Calculations'!BA540</f>
        <v xml:space="preserve"> </v>
      </c>
      <c r="AN541" s="50" t="str">
        <f>'Details and Calculations'!BF540</f>
        <v xml:space="preserve"> </v>
      </c>
      <c r="AO541" s="50" t="str">
        <f>'Details and Calculations'!BI540</f>
        <v xml:space="preserve"> </v>
      </c>
      <c r="AP541" s="50" t="str">
        <f>'Details and Calculations'!BM540</f>
        <v xml:space="preserve"> </v>
      </c>
      <c r="AQ541" s="50" t="str">
        <f>'Details and Calculations'!BP540</f>
        <v xml:space="preserve"> </v>
      </c>
      <c r="AR541" s="50">
        <f>'Details and Calculations'!CC540</f>
        <v>2</v>
      </c>
      <c r="AS541" s="50">
        <f>'Details and Calculations'!CJ540</f>
        <v>2</v>
      </c>
      <c r="AT541" s="51">
        <f>'Details and Calculations'!T540</f>
        <v>1</v>
      </c>
      <c r="AU541" s="51">
        <f>'Details and Calculations'!Z540</f>
        <v>1</v>
      </c>
      <c r="AV541" s="51">
        <f>'Details and Calculations'!S540</f>
        <v>0</v>
      </c>
      <c r="AW541" s="51">
        <f>'Details and Calculations'!AI540</f>
        <v>1</v>
      </c>
      <c r="AX541" s="51">
        <f>'Details and Calculations'!BY540</f>
        <v>1</v>
      </c>
      <c r="AY541" s="51">
        <f>'Details and Calculations'!CG540</f>
        <v>1</v>
      </c>
      <c r="AZ541" s="51">
        <f>'Details and Calculations'!CI540</f>
        <v>0</v>
      </c>
      <c r="BA541" s="51">
        <f t="shared" si="230"/>
        <v>0</v>
      </c>
      <c r="BB541" s="52">
        <f>'Details and Calculations'!Y540</f>
        <v>2</v>
      </c>
      <c r="BC541" s="52">
        <f>'Details and Calculations'!AC540</f>
        <v>2</v>
      </c>
      <c r="BD541" s="52">
        <f>'Details and Calculations'!AK540</f>
        <v>1</v>
      </c>
      <c r="BE541" s="52">
        <f>'Details and Calculations'!AN540</f>
        <v>8000</v>
      </c>
      <c r="BF541" s="52">
        <f>'Details and Calculations'!AP540</f>
        <v>10</v>
      </c>
      <c r="BG541" s="52">
        <f>'Details and Calculations'!AT540</f>
        <v>8</v>
      </c>
      <c r="BH541" s="52" t="str">
        <f>'Details and Calculations'!AY540</f>
        <v xml:space="preserve"> </v>
      </c>
      <c r="BI541" s="52" t="str">
        <f>'Details and Calculations'!BB540</f>
        <v xml:space="preserve"> </v>
      </c>
      <c r="BJ541" s="52" t="str">
        <f>'Details and Calculations'!BD540</f>
        <v xml:space="preserve"> </v>
      </c>
      <c r="BK541" s="52">
        <f>'Details and Calculations'!CA540</f>
        <v>1</v>
      </c>
      <c r="BL541" s="43">
        <f>'Details and Calculations'!AA540</f>
        <v>1</v>
      </c>
      <c r="BM541" s="43" t="str">
        <f>'Details and Calculations'!AB540</f>
        <v/>
      </c>
      <c r="BN541" s="43">
        <f>'Details and Calculations'!AD540</f>
        <v>2003</v>
      </c>
      <c r="BO541" s="43">
        <f>'Details and Calculations'!AJ540</f>
        <v>1</v>
      </c>
      <c r="BP541" s="43">
        <f>'Details and Calculations'!AL540</f>
        <v>2003</v>
      </c>
      <c r="BQ541" s="43">
        <f>'Details and Calculations'!AO540</f>
        <v>1</v>
      </c>
      <c r="BR541" s="43">
        <f>'Details and Calculations'!AQ540</f>
        <v>2014</v>
      </c>
      <c r="BS541" s="43">
        <f>'Details and Calculations'!AS540</f>
        <v>1</v>
      </c>
      <c r="BT541" s="43">
        <f>'Details and Calculations'!AV540</f>
        <v>2014</v>
      </c>
      <c r="BU541" s="43">
        <f>'Details and Calculations'!AX540</f>
        <v>0</v>
      </c>
      <c r="BV541" s="43" t="str">
        <f>'Details and Calculations'!AZ540</f>
        <v xml:space="preserve"> </v>
      </c>
      <c r="BW541" s="43">
        <f>'Details and Calculations'!BC540</f>
        <v>0</v>
      </c>
      <c r="BX541" s="43" t="str">
        <f>'Details and Calculations'!BE540</f>
        <v xml:space="preserve"> </v>
      </c>
      <c r="BY541" s="43" t="str">
        <f>'Details and Calculations'!BG540</f>
        <v xml:space="preserve"> </v>
      </c>
      <c r="BZ541" s="43" t="str">
        <f>'Details and Calculations'!BH540</f>
        <v xml:space="preserve"> </v>
      </c>
      <c r="CA541" s="43">
        <f>'Details and Calculations'!BJ540</f>
        <v>0</v>
      </c>
      <c r="CB541" s="43" t="str">
        <f>'Details and Calculations'!BK540</f>
        <v/>
      </c>
      <c r="CC541" s="43" t="str">
        <f>'Details and Calculations'!BL540</f>
        <v xml:space="preserve"> </v>
      </c>
      <c r="CD541" s="43" t="str">
        <f>'Details and Calculations'!BN540</f>
        <v xml:space="preserve"> </v>
      </c>
      <c r="CE541" s="43" t="str">
        <f>'Details and Calculations'!BO540</f>
        <v xml:space="preserve"> </v>
      </c>
      <c r="CF541" s="43">
        <f>'Details and Calculations'!BZ540</f>
        <v>1</v>
      </c>
      <c r="CG541" s="43">
        <f>'Details and Calculations'!CB540</f>
        <v>2014</v>
      </c>
      <c r="CH541" s="31"/>
      <c r="CI541" s="53"/>
    </row>
    <row r="542" spans="1:87" x14ac:dyDescent="0.3">
      <c r="A542" s="43">
        <f>'Details and Calculations'!A541</f>
        <v>2017</v>
      </c>
      <c r="B542" s="43" t="str">
        <f>'Details and Calculations'!C541</f>
        <v>Rwanda</v>
      </c>
      <c r="C542" s="43" t="str">
        <f>'Details and Calculations'!D541</f>
        <v>Rulindo</v>
      </c>
      <c r="D542" s="43" t="str">
        <f>'Details and Calculations'!E541</f>
        <v>Murambi</v>
      </c>
      <c r="E542" s="43" t="str">
        <f>'Details and Calculations'!F541</f>
        <v>Mugambazi</v>
      </c>
      <c r="F542" s="43" t="str">
        <f>'Details and Calculations'!G541</f>
        <v>Ruri</v>
      </c>
      <c r="G542" s="43" t="str">
        <f>'Details and Calculations'!H541</f>
        <v/>
      </c>
      <c r="H542" s="43" t="str">
        <f>'Details and Calculations'!I541</f>
        <v/>
      </c>
      <c r="I542" s="43" t="str">
        <f>'Details and Calculations'!J541</f>
        <v>Mutagata Motorised Network</v>
      </c>
      <c r="J542" s="43">
        <f>'Details and Calculations'!K541</f>
        <v>189</v>
      </c>
      <c r="K542" s="43">
        <f>'Details and Calculations'!O541</f>
        <v>79</v>
      </c>
      <c r="L542" s="43" t="str">
        <f>'Details and Calculations'!P542</f>
        <v xml:space="preserve"> </v>
      </c>
      <c r="M542" s="43" t="str">
        <f>'Details and Calculations'!U541</f>
        <v>Piped Network With Pump</v>
      </c>
      <c r="N542" s="43">
        <f>'Details and Calculations'!V541</f>
        <v>1987</v>
      </c>
      <c r="O542" s="43" t="str">
        <f>'Details and Calculations'!W541</f>
        <v>Governement (District, Wasac) And Water For People</v>
      </c>
      <c r="P542" s="43" t="str">
        <f>'Details and Calculations'!X541</f>
        <v>Spring</v>
      </c>
      <c r="Q542" s="44" t="str">
        <f t="shared" si="213"/>
        <v>Low Risk</v>
      </c>
      <c r="R542" s="44" t="str">
        <f t="shared" si="214"/>
        <v>Low Risk</v>
      </c>
      <c r="S542" s="45" t="str">
        <f t="shared" si="215"/>
        <v>Intermediate Level of Service</v>
      </c>
      <c r="T542" s="62" t="str">
        <f t="shared" si="212"/>
        <v>Low Priority</v>
      </c>
      <c r="U542" s="46">
        <f t="shared" si="216"/>
        <v>7</v>
      </c>
      <c r="V542" s="28" t="str">
        <f t="shared" si="217"/>
        <v>Perform Routine Preventative Maintenance</v>
      </c>
      <c r="W542" s="47" t="str">
        <f t="shared" si="218"/>
        <v/>
      </c>
      <c r="X542" s="27" t="str">
        <f t="shared" si="219"/>
        <v>Maintain O&amp;M and Routine Monitoring</v>
      </c>
      <c r="Y542" s="48">
        <f t="shared" si="220"/>
        <v>20</v>
      </c>
      <c r="Z542" s="48">
        <f t="shared" si="221"/>
        <v>19</v>
      </c>
      <c r="AA542" s="48">
        <f t="shared" si="222"/>
        <v>29</v>
      </c>
      <c r="AB542" s="48">
        <f t="shared" si="223"/>
        <v>19</v>
      </c>
      <c r="AC542" s="48">
        <f t="shared" si="224"/>
        <v>29</v>
      </c>
      <c r="AD542" s="48">
        <f t="shared" si="225"/>
        <v>7</v>
      </c>
      <c r="AE542" s="48">
        <f t="shared" si="226"/>
        <v>19</v>
      </c>
      <c r="AF542" s="48">
        <f t="shared" si="227"/>
        <v>10</v>
      </c>
      <c r="AG542" s="49" t="str">
        <f t="shared" si="228"/>
        <v/>
      </c>
      <c r="AH542" s="48">
        <f t="shared" si="229"/>
        <v>19</v>
      </c>
      <c r="AI542" s="50">
        <f>'Details and Calculations'!AE541</f>
        <v>1</v>
      </c>
      <c r="AJ542" s="50">
        <f>'Details and Calculations'!AM541</f>
        <v>1</v>
      </c>
      <c r="AK542" s="50">
        <f>'Details and Calculations'!AR541</f>
        <v>1</v>
      </c>
      <c r="AL542" s="50">
        <f>'Details and Calculations'!AW541</f>
        <v>1</v>
      </c>
      <c r="AM542" s="50">
        <f>'Details and Calculations'!BA541</f>
        <v>1</v>
      </c>
      <c r="AN542" s="50">
        <f>'Details and Calculations'!BF541</f>
        <v>1</v>
      </c>
      <c r="AO542" s="50">
        <f>'Details and Calculations'!BI541</f>
        <v>1</v>
      </c>
      <c r="AP542" s="50">
        <f>'Details and Calculations'!BM541</f>
        <v>1</v>
      </c>
      <c r="AQ542" s="50" t="str">
        <f>'Details and Calculations'!BP541</f>
        <v xml:space="preserve"> </v>
      </c>
      <c r="AR542" s="50">
        <f>'Details and Calculations'!CC541</f>
        <v>1</v>
      </c>
      <c r="AS542" s="50">
        <f>'Details and Calculations'!CJ541</f>
        <v>1</v>
      </c>
      <c r="AT542" s="51">
        <f>'Details and Calculations'!T541</f>
        <v>1</v>
      </c>
      <c r="AU542" s="51">
        <f>'Details and Calculations'!Z541</f>
        <v>1</v>
      </c>
      <c r="AV542" s="51">
        <f>'Details and Calculations'!S541</f>
        <v>0</v>
      </c>
      <c r="AW542" s="51">
        <f>'Details and Calculations'!AI541</f>
        <v>1</v>
      </c>
      <c r="AX542" s="51">
        <f>'Details and Calculations'!BY541</f>
        <v>1</v>
      </c>
      <c r="AY542" s="51">
        <f>'Details and Calculations'!CG541</f>
        <v>1</v>
      </c>
      <c r="AZ542" s="51">
        <f>'Details and Calculations'!CI541</f>
        <v>1</v>
      </c>
      <c r="BA542" s="51">
        <f t="shared" si="230"/>
        <v>1</v>
      </c>
      <c r="BB542" s="52">
        <f>'Details and Calculations'!Y541</f>
        <v>1</v>
      </c>
      <c r="BC542" s="52">
        <f>'Details and Calculations'!AC541</f>
        <v>1</v>
      </c>
      <c r="BD542" s="52">
        <f>'Details and Calculations'!AK541</f>
        <v>1</v>
      </c>
      <c r="BE542" s="52">
        <f>'Details and Calculations'!AN541</f>
        <v>1900</v>
      </c>
      <c r="BF542" s="52">
        <f>'Details and Calculations'!AP541</f>
        <v>39</v>
      </c>
      <c r="BG542" s="52">
        <f>'Details and Calculations'!AT541</f>
        <v>17</v>
      </c>
      <c r="BH542" s="52">
        <f>'Details and Calculations'!AY541</f>
        <v>6</v>
      </c>
      <c r="BI542" s="52">
        <f>'Details and Calculations'!BB541</f>
        <v>40000</v>
      </c>
      <c r="BJ542" s="52">
        <f>'Details and Calculations'!BD541</f>
        <v>5</v>
      </c>
      <c r="BK542" s="52">
        <f>'Details and Calculations'!CA541</f>
        <v>64</v>
      </c>
      <c r="BL542" s="43">
        <f>'Details and Calculations'!AA541</f>
        <v>1</v>
      </c>
      <c r="BM542" s="43" t="str">
        <f>'Details and Calculations'!AB541</f>
        <v>"Springbox" --Intake Structure At A Spring</v>
      </c>
      <c r="BN542" s="43">
        <f>'Details and Calculations'!AD541</f>
        <v>2007</v>
      </c>
      <c r="BO542" s="43">
        <f>'Details and Calculations'!AJ541</f>
        <v>1</v>
      </c>
      <c r="BP542" s="43">
        <f>'Details and Calculations'!AL541</f>
        <v>2016</v>
      </c>
      <c r="BQ542" s="43">
        <f>'Details and Calculations'!AO541</f>
        <v>1</v>
      </c>
      <c r="BR542" s="43">
        <f>'Details and Calculations'!AQ541</f>
        <v>2016</v>
      </c>
      <c r="BS542" s="43">
        <f>'Details and Calculations'!AS541</f>
        <v>1</v>
      </c>
      <c r="BT542" s="43">
        <f>'Details and Calculations'!AV541</f>
        <v>2016</v>
      </c>
      <c r="BU542" s="43">
        <f>'Details and Calculations'!AX541</f>
        <v>1</v>
      </c>
      <c r="BV542" s="43">
        <f>'Details and Calculations'!AZ541</f>
        <v>2016</v>
      </c>
      <c r="BW542" s="43">
        <f>'Details and Calculations'!BC541</f>
        <v>1</v>
      </c>
      <c r="BX542" s="43">
        <f>'Details and Calculations'!BE541</f>
        <v>2017</v>
      </c>
      <c r="BY542" s="43">
        <f>'Details and Calculations'!BG541</f>
        <v>1</v>
      </c>
      <c r="BZ542" s="43">
        <f>'Details and Calculations'!BH541</f>
        <v>2016</v>
      </c>
      <c r="CA542" s="43">
        <f>'Details and Calculations'!BJ541</f>
        <v>1</v>
      </c>
      <c r="CB542" s="43" t="str">
        <f>'Details and Calculations'!BK541</f>
        <v>Disinfection/Chlorination</v>
      </c>
      <c r="CC542" s="43">
        <f>'Details and Calculations'!BL541</f>
        <v>2017</v>
      </c>
      <c r="CD542" s="43">
        <f>'Details and Calculations'!BN541</f>
        <v>0</v>
      </c>
      <c r="CE542" s="43" t="str">
        <f>'Details and Calculations'!BO541</f>
        <v xml:space="preserve"> </v>
      </c>
      <c r="CF542" s="43">
        <f>'Details and Calculations'!BZ541</f>
        <v>1</v>
      </c>
      <c r="CG542" s="43">
        <f>'Details and Calculations'!CB541</f>
        <v>2016</v>
      </c>
      <c r="CH542" s="31"/>
      <c r="CI542" s="53"/>
    </row>
    <row r="543" spans="1:87" x14ac:dyDescent="0.3">
      <c r="A543" s="43">
        <f>'Details and Calculations'!A542</f>
        <v>2017</v>
      </c>
      <c r="B543" s="43" t="str">
        <f>'Details and Calculations'!C542</f>
        <v>Rwanda</v>
      </c>
      <c r="C543" s="43" t="str">
        <f>'Details and Calculations'!D542</f>
        <v>Rulindo</v>
      </c>
      <c r="D543" s="43" t="str">
        <f>'Details and Calculations'!E542</f>
        <v>Tumba</v>
      </c>
      <c r="E543" s="43" t="str">
        <f>'Details and Calculations'!F542</f>
        <v>Nyirabirori</v>
      </c>
      <c r="F543" s="43" t="str">
        <f>'Details and Calculations'!G542</f>
        <v>Gatsinde</v>
      </c>
      <c r="G543" s="43" t="str">
        <f>'Details and Calculations'!H542</f>
        <v/>
      </c>
      <c r="H543" s="43" t="str">
        <f>'Details and Calculations'!I542</f>
        <v/>
      </c>
      <c r="I543" s="43" t="str">
        <f>'Details and Calculations'!J542</f>
        <v>Gatsinde water point/Nyirambuga pumping</v>
      </c>
      <c r="J543" s="43">
        <f>'Details and Calculations'!K542</f>
        <v>178</v>
      </c>
      <c r="K543" s="43">
        <f>'Details and Calculations'!O542</f>
        <v>178</v>
      </c>
      <c r="L543" s="43">
        <f>'Details and Calculations'!P543</f>
        <v>50</v>
      </c>
      <c r="M543" s="43" t="str">
        <f>'Details and Calculations'!U542</f>
        <v>Piped Network With Pump</v>
      </c>
      <c r="N543" s="43">
        <f>'Details and Calculations'!V542</f>
        <v>2012</v>
      </c>
      <c r="O543" s="43" t="str">
        <f>'Details and Calculations'!W542</f>
        <v>Gor</v>
      </c>
      <c r="P543" s="43" t="str">
        <f>'Details and Calculations'!X542</f>
        <v>Spring</v>
      </c>
      <c r="Q543" s="44" t="str">
        <f t="shared" si="213"/>
        <v>Low Risk</v>
      </c>
      <c r="R543" s="44" t="str">
        <f t="shared" si="214"/>
        <v>Low Risk</v>
      </c>
      <c r="S543" s="45" t="str">
        <f t="shared" si="215"/>
        <v>Intermediate Level of Service</v>
      </c>
      <c r="T543" s="62" t="str">
        <f t="shared" si="212"/>
        <v>Low Priority</v>
      </c>
      <c r="U543" s="46">
        <f t="shared" si="216"/>
        <v>7</v>
      </c>
      <c r="V543" s="28" t="str">
        <f t="shared" si="217"/>
        <v>Perform Routine Preventative Maintenance</v>
      </c>
      <c r="W543" s="47" t="str">
        <f t="shared" si="218"/>
        <v/>
      </c>
      <c r="X543" s="27" t="str">
        <f t="shared" si="219"/>
        <v>Maintain O&amp;M and Routine Monitoring</v>
      </c>
      <c r="Y543" s="48" t="str">
        <f t="shared" si="220"/>
        <v xml:space="preserve"> </v>
      </c>
      <c r="Z543" s="48" t="str">
        <f t="shared" si="221"/>
        <v xml:space="preserve"> </v>
      </c>
      <c r="AA543" s="48">
        <f t="shared" si="222"/>
        <v>25</v>
      </c>
      <c r="AB543" s="48" t="str">
        <f t="shared" si="223"/>
        <v xml:space="preserve"> </v>
      </c>
      <c r="AC543" s="48" t="str">
        <f t="shared" si="224"/>
        <v xml:space="preserve"> </v>
      </c>
      <c r="AD543" s="48" t="str">
        <f t="shared" si="225"/>
        <v xml:space="preserve"> </v>
      </c>
      <c r="AE543" s="48" t="str">
        <f t="shared" si="226"/>
        <v xml:space="preserve"> </v>
      </c>
      <c r="AF543" s="48" t="str">
        <f t="shared" si="227"/>
        <v xml:space="preserve"> </v>
      </c>
      <c r="AG543" s="49" t="str">
        <f t="shared" si="228"/>
        <v/>
      </c>
      <c r="AH543" s="48">
        <f t="shared" si="229"/>
        <v>15</v>
      </c>
      <c r="AI543" s="50" t="str">
        <f>'Details and Calculations'!AE542</f>
        <v xml:space="preserve"> </v>
      </c>
      <c r="AJ543" s="50" t="str">
        <f>'Details and Calculations'!AM542</f>
        <v xml:space="preserve"> </v>
      </c>
      <c r="AK543" s="50">
        <f>'Details and Calculations'!AR542</f>
        <v>1</v>
      </c>
      <c r="AL543" s="50" t="str">
        <f>'Details and Calculations'!AW542</f>
        <v xml:space="preserve"> </v>
      </c>
      <c r="AM543" s="50" t="str">
        <f>'Details and Calculations'!BA542</f>
        <v xml:space="preserve"> </v>
      </c>
      <c r="AN543" s="50" t="str">
        <f>'Details and Calculations'!BF542</f>
        <v xml:space="preserve"> </v>
      </c>
      <c r="AO543" s="50" t="str">
        <f>'Details and Calculations'!BI542</f>
        <v xml:space="preserve"> </v>
      </c>
      <c r="AP543" s="50" t="str">
        <f>'Details and Calculations'!BM542</f>
        <v xml:space="preserve"> </v>
      </c>
      <c r="AQ543" s="50" t="str">
        <f>'Details and Calculations'!BP542</f>
        <v xml:space="preserve"> </v>
      </c>
      <c r="AR543" s="50">
        <f>'Details and Calculations'!CC542</f>
        <v>1</v>
      </c>
      <c r="AS543" s="50">
        <f>'Details and Calculations'!CJ542</f>
        <v>1</v>
      </c>
      <c r="AT543" s="51">
        <f>'Details and Calculations'!T542</f>
        <v>1</v>
      </c>
      <c r="AU543" s="51">
        <f>'Details and Calculations'!Z542</f>
        <v>1</v>
      </c>
      <c r="AV543" s="51">
        <f>'Details and Calculations'!S542</f>
        <v>0</v>
      </c>
      <c r="AW543" s="51">
        <f>'Details and Calculations'!AI542</f>
        <v>1</v>
      </c>
      <c r="AX543" s="51">
        <f>'Details and Calculations'!BY542</f>
        <v>1</v>
      </c>
      <c r="AY543" s="51">
        <f>'Details and Calculations'!CG542</f>
        <v>1</v>
      </c>
      <c r="AZ543" s="51">
        <f>'Details and Calculations'!CI542</f>
        <v>1</v>
      </c>
      <c r="BA543" s="51">
        <f t="shared" si="230"/>
        <v>1</v>
      </c>
      <c r="BB543" s="52">
        <f>'Details and Calculations'!Y542</f>
        <v>11</v>
      </c>
      <c r="BC543" s="52" t="str">
        <f>'Details and Calculations'!AC542</f>
        <v xml:space="preserve"> </v>
      </c>
      <c r="BD543" s="52" t="str">
        <f>'Details and Calculations'!AK542</f>
        <v xml:space="preserve"> </v>
      </c>
      <c r="BE543" s="52" t="str">
        <f>'Details and Calculations'!AN542</f>
        <v xml:space="preserve"> </v>
      </c>
      <c r="BF543" s="52">
        <f>'Details and Calculations'!AP542</f>
        <v>1</v>
      </c>
      <c r="BG543" s="52" t="str">
        <f>'Details and Calculations'!AT542</f>
        <v xml:space="preserve"> </v>
      </c>
      <c r="BH543" s="52" t="str">
        <f>'Details and Calculations'!AY542</f>
        <v xml:space="preserve"> </v>
      </c>
      <c r="BI543" s="52" t="str">
        <f>'Details and Calculations'!BB542</f>
        <v xml:space="preserve"> </v>
      </c>
      <c r="BJ543" s="52" t="str">
        <f>'Details and Calculations'!BD542</f>
        <v xml:space="preserve"> </v>
      </c>
      <c r="BK543" s="52">
        <f>'Details and Calculations'!CA542</f>
        <v>1</v>
      </c>
      <c r="BL543" s="43">
        <f>'Details and Calculations'!AA542</f>
        <v>0</v>
      </c>
      <c r="BM543" s="43" t="str">
        <f>'Details and Calculations'!AB542</f>
        <v/>
      </c>
      <c r="BN543" s="43" t="str">
        <f>'Details and Calculations'!AD542</f>
        <v xml:space="preserve"> </v>
      </c>
      <c r="BO543" s="43">
        <f>'Details and Calculations'!AJ542</f>
        <v>0</v>
      </c>
      <c r="BP543" s="43" t="str">
        <f>'Details and Calculations'!AL542</f>
        <v xml:space="preserve"> </v>
      </c>
      <c r="BQ543" s="43">
        <f>'Details and Calculations'!AO542</f>
        <v>1</v>
      </c>
      <c r="BR543" s="43">
        <f>'Details and Calculations'!AQ542</f>
        <v>2012</v>
      </c>
      <c r="BS543" s="43">
        <f>'Details and Calculations'!AS542</f>
        <v>0</v>
      </c>
      <c r="BT543" s="43" t="str">
        <f>'Details and Calculations'!AV542</f>
        <v xml:space="preserve"> </v>
      </c>
      <c r="BU543" s="43">
        <f>'Details and Calculations'!AX542</f>
        <v>0</v>
      </c>
      <c r="BV543" s="43" t="str">
        <f>'Details and Calculations'!AZ542</f>
        <v xml:space="preserve"> </v>
      </c>
      <c r="BW543" s="43">
        <f>'Details and Calculations'!BC542</f>
        <v>0</v>
      </c>
      <c r="BX543" s="43" t="str">
        <f>'Details and Calculations'!BE542</f>
        <v xml:space="preserve"> </v>
      </c>
      <c r="BY543" s="43" t="str">
        <f>'Details and Calculations'!BG542</f>
        <v xml:space="preserve"> </v>
      </c>
      <c r="BZ543" s="43" t="str">
        <f>'Details and Calculations'!BH542</f>
        <v xml:space="preserve"> </v>
      </c>
      <c r="CA543" s="43">
        <f>'Details and Calculations'!BJ542</f>
        <v>0</v>
      </c>
      <c r="CB543" s="43" t="str">
        <f>'Details and Calculations'!BK542</f>
        <v/>
      </c>
      <c r="CC543" s="43" t="str">
        <f>'Details and Calculations'!BL542</f>
        <v xml:space="preserve"> </v>
      </c>
      <c r="CD543" s="43" t="str">
        <f>'Details and Calculations'!BN542</f>
        <v xml:space="preserve"> </v>
      </c>
      <c r="CE543" s="43" t="str">
        <f>'Details and Calculations'!BO542</f>
        <v xml:space="preserve"> </v>
      </c>
      <c r="CF543" s="43">
        <f>'Details and Calculations'!BZ542</f>
        <v>1</v>
      </c>
      <c r="CG543" s="43">
        <f>'Details and Calculations'!CB542</f>
        <v>2012</v>
      </c>
      <c r="CH543" s="31"/>
      <c r="CI543" s="53"/>
    </row>
    <row r="544" spans="1:87" x14ac:dyDescent="0.3">
      <c r="A544" s="43">
        <f>'Details and Calculations'!A543</f>
        <v>2017</v>
      </c>
      <c r="B544" s="43" t="str">
        <f>'Details and Calculations'!C543</f>
        <v>Rwanda</v>
      </c>
      <c r="C544" s="43" t="str">
        <f>'Details and Calculations'!D543</f>
        <v>Rulindo</v>
      </c>
      <c r="D544" s="43" t="str">
        <f>'Details and Calculations'!E543</f>
        <v>Rukozo</v>
      </c>
      <c r="E544" s="43" t="str">
        <f>'Details and Calculations'!F543</f>
        <v>Buraro</v>
      </c>
      <c r="F544" s="43" t="str">
        <f>'Details and Calculations'!G543</f>
        <v>Kivomo</v>
      </c>
      <c r="G544" s="43" t="str">
        <f>'Details and Calculations'!H543</f>
        <v/>
      </c>
      <c r="H544" s="43" t="str">
        <f>'Details and Calculations'!I543</f>
        <v/>
      </c>
      <c r="I544" s="43" t="str">
        <f>'Details and Calculations'!J543</f>
        <v>Nyamagana</v>
      </c>
      <c r="J544" s="43">
        <f>'Details and Calculations'!K543</f>
        <v>80</v>
      </c>
      <c r="K544" s="43">
        <f>'Details and Calculations'!O543</f>
        <v>30</v>
      </c>
      <c r="L544" s="43" t="str">
        <f>'Details and Calculations'!P544</f>
        <v xml:space="preserve"> </v>
      </c>
      <c r="M544" s="43" t="str">
        <f>'Details and Calculations'!U543</f>
        <v>Piped Network -- Gravity Only</v>
      </c>
      <c r="N544" s="43">
        <f>'Details and Calculations'!V543</f>
        <v>2011</v>
      </c>
      <c r="O544" s="43" t="str">
        <f>'Details and Calculations'!W543</f>
        <v>Government And African Development Bank</v>
      </c>
      <c r="P544" s="43" t="str">
        <f>'Details and Calculations'!X543</f>
        <v>Spring</v>
      </c>
      <c r="Q544" s="44" t="str">
        <f t="shared" si="213"/>
        <v>Low Risk</v>
      </c>
      <c r="R544" s="44" t="str">
        <f t="shared" si="214"/>
        <v>Medium Risk</v>
      </c>
      <c r="S544" s="45" t="str">
        <f t="shared" si="215"/>
        <v>Basic Level of Service</v>
      </c>
      <c r="T544" s="62" t="str">
        <f t="shared" si="212"/>
        <v>Medium Priority</v>
      </c>
      <c r="U544" s="46">
        <f t="shared" si="216"/>
        <v>4</v>
      </c>
      <c r="V544" s="28" t="str">
        <f t="shared" si="217"/>
        <v>Repair or Replace Components</v>
      </c>
      <c r="W544" s="47" t="str">
        <f t="shared" si="218"/>
        <v>Intake Structure, Distribution  Line, Kiosk/Tap Stand</v>
      </c>
      <c r="X544" s="27" t="str">
        <f t="shared" si="219"/>
        <v>Create Plan To Repair or Replace Components</v>
      </c>
      <c r="Y544" s="48">
        <f t="shared" si="220"/>
        <v>28</v>
      </c>
      <c r="Z544" s="48">
        <f t="shared" si="221"/>
        <v>18</v>
      </c>
      <c r="AA544" s="48">
        <f t="shared" si="222"/>
        <v>24</v>
      </c>
      <c r="AB544" s="48">
        <f t="shared" si="223"/>
        <v>14</v>
      </c>
      <c r="AC544" s="48">
        <f t="shared" si="224"/>
        <v>24</v>
      </c>
      <c r="AD544" s="48" t="str">
        <f t="shared" si="225"/>
        <v xml:space="preserve"> </v>
      </c>
      <c r="AE544" s="48" t="str">
        <f t="shared" si="226"/>
        <v xml:space="preserve"> </v>
      </c>
      <c r="AF544" s="48" t="str">
        <f t="shared" si="227"/>
        <v xml:space="preserve"> </v>
      </c>
      <c r="AG544" s="49" t="str">
        <f t="shared" si="228"/>
        <v/>
      </c>
      <c r="AH544" s="48">
        <f t="shared" si="229"/>
        <v>14</v>
      </c>
      <c r="AI544" s="50">
        <f>'Details and Calculations'!AE543</f>
        <v>2</v>
      </c>
      <c r="AJ544" s="50">
        <f>'Details and Calculations'!AM543</f>
        <v>1</v>
      </c>
      <c r="AK544" s="50">
        <f>'Details and Calculations'!AR543</f>
        <v>1</v>
      </c>
      <c r="AL544" s="50">
        <f>'Details and Calculations'!AW543</f>
        <v>1</v>
      </c>
      <c r="AM544" s="50">
        <f>'Details and Calculations'!BA543</f>
        <v>2</v>
      </c>
      <c r="AN544" s="50" t="str">
        <f>'Details and Calculations'!BF543</f>
        <v xml:space="preserve"> </v>
      </c>
      <c r="AO544" s="50" t="str">
        <f>'Details and Calculations'!BI543</f>
        <v xml:space="preserve"> </v>
      </c>
      <c r="AP544" s="50" t="str">
        <f>'Details and Calculations'!BM543</f>
        <v xml:space="preserve"> </v>
      </c>
      <c r="AQ544" s="50" t="str">
        <f>'Details and Calculations'!BP543</f>
        <v xml:space="preserve"> </v>
      </c>
      <c r="AR544" s="50">
        <f>'Details and Calculations'!CC543</f>
        <v>2</v>
      </c>
      <c r="AS544" s="50">
        <f>'Details and Calculations'!CJ543</f>
        <v>2</v>
      </c>
      <c r="AT544" s="51">
        <f>'Details and Calculations'!T543</f>
        <v>1</v>
      </c>
      <c r="AU544" s="51">
        <f>'Details and Calculations'!Z543</f>
        <v>1</v>
      </c>
      <c r="AV544" s="51">
        <f>'Details and Calculations'!S543</f>
        <v>0</v>
      </c>
      <c r="AW544" s="51">
        <f>'Details and Calculations'!AI543</f>
        <v>1</v>
      </c>
      <c r="AX544" s="51">
        <f>'Details and Calculations'!BY543</f>
        <v>1</v>
      </c>
      <c r="AY544" s="51">
        <f>'Details and Calculations'!CG543</f>
        <v>0</v>
      </c>
      <c r="AZ544" s="51">
        <f>'Details and Calculations'!CI543</f>
        <v>0</v>
      </c>
      <c r="BA544" s="51">
        <f t="shared" si="230"/>
        <v>0</v>
      </c>
      <c r="BB544" s="52">
        <f>'Details and Calculations'!Y543</f>
        <v>2</v>
      </c>
      <c r="BC544" s="52">
        <f>'Details and Calculations'!AC543</f>
        <v>1</v>
      </c>
      <c r="BD544" s="52">
        <f>'Details and Calculations'!AK543</f>
        <v>2</v>
      </c>
      <c r="BE544" s="52">
        <f>'Details and Calculations'!AN543</f>
        <v>2100</v>
      </c>
      <c r="BF544" s="52">
        <f>'Details and Calculations'!AP543</f>
        <v>11</v>
      </c>
      <c r="BG544" s="52">
        <f>'Details and Calculations'!AT543</f>
        <v>15</v>
      </c>
      <c r="BH544" s="52">
        <f>'Details and Calculations'!AY543</f>
        <v>3</v>
      </c>
      <c r="BI544" s="52">
        <f>'Details and Calculations'!BB543</f>
        <v>37000</v>
      </c>
      <c r="BJ544" s="52" t="str">
        <f>'Details and Calculations'!BD543</f>
        <v xml:space="preserve"> </v>
      </c>
      <c r="BK544" s="52">
        <f>'Details and Calculations'!CA543</f>
        <v>29</v>
      </c>
      <c r="BL544" s="43">
        <f>'Details and Calculations'!AA543</f>
        <v>1</v>
      </c>
      <c r="BM544" s="43" t="str">
        <f>'Details and Calculations'!AB543</f>
        <v>"Springbox" --Intake Structure At A Spring</v>
      </c>
      <c r="BN544" s="43">
        <f>'Details and Calculations'!AD543</f>
        <v>2015</v>
      </c>
      <c r="BO544" s="43">
        <f>'Details and Calculations'!AJ543</f>
        <v>1</v>
      </c>
      <c r="BP544" s="43">
        <f>'Details and Calculations'!AL543</f>
        <v>2015</v>
      </c>
      <c r="BQ544" s="43">
        <f>'Details and Calculations'!AO543</f>
        <v>1</v>
      </c>
      <c r="BR544" s="43">
        <f>'Details and Calculations'!AQ543</f>
        <v>2011</v>
      </c>
      <c r="BS544" s="43">
        <f>'Details and Calculations'!AS543</f>
        <v>1</v>
      </c>
      <c r="BT544" s="43">
        <f>'Details and Calculations'!AV543</f>
        <v>2011</v>
      </c>
      <c r="BU544" s="43">
        <f>'Details and Calculations'!AX543</f>
        <v>1</v>
      </c>
      <c r="BV544" s="43">
        <f>'Details and Calculations'!AZ543</f>
        <v>2011</v>
      </c>
      <c r="BW544" s="43">
        <f>'Details and Calculations'!BC543</f>
        <v>0</v>
      </c>
      <c r="BX544" s="43" t="str">
        <f>'Details and Calculations'!BE543</f>
        <v xml:space="preserve"> </v>
      </c>
      <c r="BY544" s="43" t="str">
        <f>'Details and Calculations'!BG543</f>
        <v xml:space="preserve"> </v>
      </c>
      <c r="BZ544" s="43" t="str">
        <f>'Details and Calculations'!BH543</f>
        <v xml:space="preserve"> </v>
      </c>
      <c r="CA544" s="43">
        <f>'Details and Calculations'!BJ543</f>
        <v>0</v>
      </c>
      <c r="CB544" s="43" t="str">
        <f>'Details and Calculations'!BK543</f>
        <v/>
      </c>
      <c r="CC544" s="43" t="str">
        <f>'Details and Calculations'!BL543</f>
        <v xml:space="preserve"> </v>
      </c>
      <c r="CD544" s="43" t="str">
        <f>'Details and Calculations'!BN543</f>
        <v xml:space="preserve"> </v>
      </c>
      <c r="CE544" s="43" t="str">
        <f>'Details and Calculations'!BO543</f>
        <v xml:space="preserve"> </v>
      </c>
      <c r="CF544" s="43">
        <f>'Details and Calculations'!BZ543</f>
        <v>1</v>
      </c>
      <c r="CG544" s="43">
        <f>'Details and Calculations'!CB543</f>
        <v>2011</v>
      </c>
      <c r="CH544" s="31"/>
      <c r="CI544" s="53"/>
    </row>
    <row r="545" spans="1:87" x14ac:dyDescent="0.3">
      <c r="A545" s="43">
        <f>'Details and Calculations'!A544</f>
        <v>2017</v>
      </c>
      <c r="B545" s="43" t="str">
        <f>'Details and Calculations'!C544</f>
        <v>Rwanda</v>
      </c>
      <c r="C545" s="43" t="str">
        <f>'Details and Calculations'!D544</f>
        <v>Rulindo</v>
      </c>
      <c r="D545" s="43" t="str">
        <f>'Details and Calculations'!E544</f>
        <v>Masoro</v>
      </c>
      <c r="E545" s="43" t="str">
        <f>'Details and Calculations'!F544</f>
        <v>Kigarama</v>
      </c>
      <c r="F545" s="43" t="str">
        <f>'Details and Calculations'!G544</f>
        <v>Marenge</v>
      </c>
      <c r="G545" s="43" t="str">
        <f>'Details and Calculations'!H544</f>
        <v/>
      </c>
      <c r="H545" s="43" t="str">
        <f>'Details and Calculations'!I544</f>
        <v/>
      </c>
      <c r="I545" s="43" t="str">
        <f>'Details and Calculations'!J544</f>
        <v>marenge</v>
      </c>
      <c r="J545" s="43">
        <f>'Details and Calculations'!K544</f>
        <v>214</v>
      </c>
      <c r="K545" s="43">
        <f>'Details and Calculations'!O544</f>
        <v>214</v>
      </c>
      <c r="L545" s="43" t="str">
        <f>'Details and Calculations'!P545</f>
        <v xml:space="preserve"> </v>
      </c>
      <c r="M545" s="43" t="str">
        <f>'Details and Calculations'!U544</f>
        <v>Piped Network With Pump</v>
      </c>
      <c r="N545" s="43">
        <f>'Details and Calculations'!V544</f>
        <v>1998</v>
      </c>
      <c r="O545" s="43" t="str">
        <f>'Details and Calculations'!W544</f>
        <v>Governement (District, Wasac) And Water For People</v>
      </c>
      <c r="P545" s="43" t="str">
        <f>'Details and Calculations'!X544</f>
        <v>Spring</v>
      </c>
      <c r="Q545" s="44" t="str">
        <f t="shared" si="213"/>
        <v>Low Risk</v>
      </c>
      <c r="R545" s="44" t="str">
        <f t="shared" si="214"/>
        <v>Low Risk</v>
      </c>
      <c r="S545" s="45" t="str">
        <f t="shared" si="215"/>
        <v>Intermediate Level of Service</v>
      </c>
      <c r="T545" s="62" t="str">
        <f t="shared" si="212"/>
        <v>Low Priority</v>
      </c>
      <c r="U545" s="46">
        <f t="shared" si="216"/>
        <v>7</v>
      </c>
      <c r="V545" s="28" t="str">
        <f t="shared" si="217"/>
        <v>Perform Routine Preventative Maintenance</v>
      </c>
      <c r="W545" s="47" t="str">
        <f t="shared" si="218"/>
        <v/>
      </c>
      <c r="X545" s="27" t="str">
        <f t="shared" si="219"/>
        <v>Maintain O&amp;M and Routine Monitoring</v>
      </c>
      <c r="Y545" s="48">
        <f t="shared" si="220"/>
        <v>29</v>
      </c>
      <c r="Z545" s="48">
        <f t="shared" si="221"/>
        <v>19</v>
      </c>
      <c r="AA545" s="48">
        <f t="shared" si="222"/>
        <v>29</v>
      </c>
      <c r="AB545" s="48" t="str">
        <f t="shared" si="223"/>
        <v xml:space="preserve"> </v>
      </c>
      <c r="AC545" s="48">
        <f t="shared" si="224"/>
        <v>29</v>
      </c>
      <c r="AD545" s="48">
        <f t="shared" si="225"/>
        <v>6</v>
      </c>
      <c r="AE545" s="48">
        <f t="shared" si="226"/>
        <v>19</v>
      </c>
      <c r="AF545" s="48" t="str">
        <f t="shared" si="227"/>
        <v xml:space="preserve"> </v>
      </c>
      <c r="AG545" s="49" t="str">
        <f t="shared" si="228"/>
        <v/>
      </c>
      <c r="AH545" s="48">
        <f t="shared" si="229"/>
        <v>19</v>
      </c>
      <c r="AI545" s="50">
        <f>'Details and Calculations'!AE544</f>
        <v>1</v>
      </c>
      <c r="AJ545" s="50">
        <f>'Details and Calculations'!AM544</f>
        <v>1</v>
      </c>
      <c r="AK545" s="50">
        <f>'Details and Calculations'!AR544</f>
        <v>1</v>
      </c>
      <c r="AL545" s="50" t="str">
        <f>'Details and Calculations'!AW544</f>
        <v xml:space="preserve"> </v>
      </c>
      <c r="AM545" s="50">
        <f>'Details and Calculations'!BA544</f>
        <v>1</v>
      </c>
      <c r="AN545" s="50">
        <f>'Details and Calculations'!BF544</f>
        <v>1</v>
      </c>
      <c r="AO545" s="50">
        <f>'Details and Calculations'!BI544</f>
        <v>1</v>
      </c>
      <c r="AP545" s="50" t="str">
        <f>'Details and Calculations'!BM544</f>
        <v xml:space="preserve"> </v>
      </c>
      <c r="AQ545" s="50" t="str">
        <f>'Details and Calculations'!BP544</f>
        <v xml:space="preserve"> </v>
      </c>
      <c r="AR545" s="50">
        <f>'Details and Calculations'!CC544</f>
        <v>1</v>
      </c>
      <c r="AS545" s="50">
        <f>'Details and Calculations'!CJ544</f>
        <v>1</v>
      </c>
      <c r="AT545" s="51">
        <f>'Details and Calculations'!T544</f>
        <v>1</v>
      </c>
      <c r="AU545" s="51">
        <f>'Details and Calculations'!Z544</f>
        <v>1</v>
      </c>
      <c r="AV545" s="51">
        <f>'Details and Calculations'!S544</f>
        <v>0</v>
      </c>
      <c r="AW545" s="51">
        <f>'Details and Calculations'!AI544</f>
        <v>1</v>
      </c>
      <c r="AX545" s="51">
        <f>'Details and Calculations'!BY544</f>
        <v>1</v>
      </c>
      <c r="AY545" s="51">
        <f>'Details and Calculations'!CG544</f>
        <v>1</v>
      </c>
      <c r="AZ545" s="51">
        <f>'Details and Calculations'!CI544</f>
        <v>1</v>
      </c>
      <c r="BA545" s="51">
        <f t="shared" si="230"/>
        <v>1</v>
      </c>
      <c r="BB545" s="52">
        <f>'Details and Calculations'!Y544</f>
        <v>2</v>
      </c>
      <c r="BC545" s="52">
        <f>'Details and Calculations'!AC544</f>
        <v>2</v>
      </c>
      <c r="BD545" s="52">
        <f>'Details and Calculations'!AK544</f>
        <v>2</v>
      </c>
      <c r="BE545" s="52">
        <f>'Details and Calculations'!AN544</f>
        <v>5000</v>
      </c>
      <c r="BF545" s="52">
        <f>'Details and Calculations'!AP544</f>
        <v>15</v>
      </c>
      <c r="BG545" s="52" t="str">
        <f>'Details and Calculations'!AT544</f>
        <v xml:space="preserve"> </v>
      </c>
      <c r="BH545" s="52">
        <f>'Details and Calculations'!AY544</f>
        <v>2</v>
      </c>
      <c r="BI545" s="52">
        <f>'Details and Calculations'!BB544</f>
        <v>5000</v>
      </c>
      <c r="BJ545" s="52">
        <f>'Details and Calculations'!BD544</f>
        <v>1</v>
      </c>
      <c r="BK545" s="52">
        <f>'Details and Calculations'!CA544</f>
        <v>1</v>
      </c>
      <c r="BL545" s="43">
        <f>'Details and Calculations'!AA544</f>
        <v>1</v>
      </c>
      <c r="BM545" s="43" t="str">
        <f>'Details and Calculations'!AB544</f>
        <v>"Springbox" --Intake Structure At A Spring</v>
      </c>
      <c r="BN545" s="43">
        <f>'Details and Calculations'!AD544</f>
        <v>2016</v>
      </c>
      <c r="BO545" s="43">
        <f>'Details and Calculations'!AJ544</f>
        <v>1</v>
      </c>
      <c r="BP545" s="43">
        <f>'Details and Calculations'!AL544</f>
        <v>2016</v>
      </c>
      <c r="BQ545" s="43">
        <f>'Details and Calculations'!AO544</f>
        <v>1</v>
      </c>
      <c r="BR545" s="43">
        <f>'Details and Calculations'!AQ544</f>
        <v>2016</v>
      </c>
      <c r="BS545" s="43">
        <f>'Details and Calculations'!AS544</f>
        <v>0</v>
      </c>
      <c r="BT545" s="43" t="str">
        <f>'Details and Calculations'!AV544</f>
        <v xml:space="preserve"> </v>
      </c>
      <c r="BU545" s="43">
        <f>'Details and Calculations'!AX544</f>
        <v>1</v>
      </c>
      <c r="BV545" s="43">
        <f>'Details and Calculations'!AZ544</f>
        <v>2016</v>
      </c>
      <c r="BW545" s="43">
        <f>'Details and Calculations'!BC544</f>
        <v>1</v>
      </c>
      <c r="BX545" s="43">
        <f>'Details and Calculations'!BE544</f>
        <v>2016</v>
      </c>
      <c r="BY545" s="43">
        <f>'Details and Calculations'!BG544</f>
        <v>1</v>
      </c>
      <c r="BZ545" s="43">
        <f>'Details and Calculations'!BH544</f>
        <v>2016</v>
      </c>
      <c r="CA545" s="43">
        <f>'Details and Calculations'!BJ544</f>
        <v>0</v>
      </c>
      <c r="CB545" s="43" t="str">
        <f>'Details and Calculations'!BK544</f>
        <v/>
      </c>
      <c r="CC545" s="43" t="str">
        <f>'Details and Calculations'!BL544</f>
        <v xml:space="preserve"> </v>
      </c>
      <c r="CD545" s="43" t="str">
        <f>'Details and Calculations'!BN544</f>
        <v xml:space="preserve"> </v>
      </c>
      <c r="CE545" s="43" t="str">
        <f>'Details and Calculations'!BO544</f>
        <v xml:space="preserve"> </v>
      </c>
      <c r="CF545" s="43">
        <f>'Details and Calculations'!BZ544</f>
        <v>1</v>
      </c>
      <c r="CG545" s="43">
        <f>'Details and Calculations'!CB544</f>
        <v>2016</v>
      </c>
      <c r="CH545" s="31"/>
      <c r="CI545" s="53"/>
    </row>
    <row r="546" spans="1:87" x14ac:dyDescent="0.3">
      <c r="A546" s="43">
        <f>'Details and Calculations'!A545</f>
        <v>2017</v>
      </c>
      <c r="B546" s="43" t="str">
        <f>'Details and Calculations'!C545</f>
        <v>Rwanda</v>
      </c>
      <c r="C546" s="43" t="str">
        <f>'Details and Calculations'!D545</f>
        <v>Rulindo</v>
      </c>
      <c r="D546" s="43" t="str">
        <f>'Details and Calculations'!E545</f>
        <v>Rusiga</v>
      </c>
      <c r="E546" s="43" t="str">
        <f>'Details and Calculations'!F545</f>
        <v>Gako</v>
      </c>
      <c r="F546" s="43" t="str">
        <f>'Details and Calculations'!G545</f>
        <v>Ntakara</v>
      </c>
      <c r="G546" s="43" t="str">
        <f>'Details and Calculations'!H545</f>
        <v/>
      </c>
      <c r="H546" s="43" t="str">
        <f>'Details and Calculations'!I545</f>
        <v/>
      </c>
      <c r="I546" s="43" t="str">
        <f>'Details and Calculations'!J545</f>
        <v>Kivomo water point/Kivomo-Ntakara</v>
      </c>
      <c r="J546" s="43">
        <f>'Details and Calculations'!K545</f>
        <v>200</v>
      </c>
      <c r="K546" s="43">
        <f>'Details and Calculations'!O545</f>
        <v>200</v>
      </c>
      <c r="L546" s="43">
        <f>'Details and Calculations'!P546</f>
        <v>39</v>
      </c>
      <c r="M546" s="43" t="str">
        <f>'Details and Calculations'!U545</f>
        <v>Piped Network -- Gravity Only</v>
      </c>
      <c r="N546" s="43">
        <f>'Details and Calculations'!V545</f>
        <v>2015</v>
      </c>
      <c r="O546" s="43" t="str">
        <f>'Details and Calculations'!W545</f>
        <v>Local Government With Partnering With The Community</v>
      </c>
      <c r="P546" s="43" t="str">
        <f>'Details and Calculations'!X545</f>
        <v>Spring</v>
      </c>
      <c r="Q546" s="44" t="str">
        <f t="shared" si="213"/>
        <v>Low Risk</v>
      </c>
      <c r="R546" s="44" t="str">
        <f t="shared" si="214"/>
        <v>Low Risk</v>
      </c>
      <c r="S546" s="45" t="str">
        <f t="shared" si="215"/>
        <v>High Level of Service</v>
      </c>
      <c r="T546" s="62" t="str">
        <f t="shared" si="212"/>
        <v>Low Priority</v>
      </c>
      <c r="U546" s="46">
        <f t="shared" si="216"/>
        <v>8</v>
      </c>
      <c r="V546" s="28" t="str">
        <f t="shared" si="217"/>
        <v>Perform Routine Preventative Maintenance</v>
      </c>
      <c r="W546" s="47" t="str">
        <f t="shared" si="218"/>
        <v/>
      </c>
      <c r="X546" s="27" t="str">
        <f t="shared" si="219"/>
        <v>Maintain O&amp;M and Routine Monitoring</v>
      </c>
      <c r="Y546" s="48" t="str">
        <f t="shared" si="220"/>
        <v xml:space="preserve"> </v>
      </c>
      <c r="Z546" s="48">
        <f t="shared" si="221"/>
        <v>18</v>
      </c>
      <c r="AA546" s="48">
        <f t="shared" si="222"/>
        <v>28</v>
      </c>
      <c r="AB546" s="48" t="str">
        <f t="shared" si="223"/>
        <v xml:space="preserve"> </v>
      </c>
      <c r="AC546" s="48" t="str">
        <f t="shared" si="224"/>
        <v xml:space="preserve"> </v>
      </c>
      <c r="AD546" s="48" t="str">
        <f t="shared" si="225"/>
        <v xml:space="preserve"> </v>
      </c>
      <c r="AE546" s="48" t="str">
        <f t="shared" si="226"/>
        <v xml:space="preserve"> </v>
      </c>
      <c r="AF546" s="48" t="str">
        <f t="shared" si="227"/>
        <v xml:space="preserve"> </v>
      </c>
      <c r="AG546" s="49" t="str">
        <f t="shared" si="228"/>
        <v/>
      </c>
      <c r="AH546" s="48">
        <f t="shared" si="229"/>
        <v>18</v>
      </c>
      <c r="AI546" s="50" t="str">
        <f>'Details and Calculations'!AE545</f>
        <v xml:space="preserve"> </v>
      </c>
      <c r="AJ546" s="50">
        <f>'Details and Calculations'!AM545</f>
        <v>1</v>
      </c>
      <c r="AK546" s="50">
        <f>'Details and Calculations'!AR545</f>
        <v>1</v>
      </c>
      <c r="AL546" s="50" t="str">
        <f>'Details and Calculations'!AW545</f>
        <v xml:space="preserve"> </v>
      </c>
      <c r="AM546" s="50" t="str">
        <f>'Details and Calculations'!BA545</f>
        <v xml:space="preserve"> </v>
      </c>
      <c r="AN546" s="50" t="str">
        <f>'Details and Calculations'!BF545</f>
        <v xml:space="preserve"> </v>
      </c>
      <c r="AO546" s="50" t="str">
        <f>'Details and Calculations'!BI545</f>
        <v xml:space="preserve"> </v>
      </c>
      <c r="AP546" s="50" t="str">
        <f>'Details and Calculations'!BM545</f>
        <v xml:space="preserve"> </v>
      </c>
      <c r="AQ546" s="50" t="str">
        <f>'Details and Calculations'!BP545</f>
        <v xml:space="preserve"> </v>
      </c>
      <c r="AR546" s="50">
        <f>'Details and Calculations'!CC545</f>
        <v>1</v>
      </c>
      <c r="AS546" s="50">
        <f>'Details and Calculations'!CJ545</f>
        <v>1</v>
      </c>
      <c r="AT546" s="51">
        <f>'Details and Calculations'!T545</f>
        <v>1</v>
      </c>
      <c r="AU546" s="51">
        <f>'Details and Calculations'!Z545</f>
        <v>1</v>
      </c>
      <c r="AV546" s="51">
        <f>'Details and Calculations'!S545</f>
        <v>1</v>
      </c>
      <c r="AW546" s="51">
        <f>'Details and Calculations'!AI545</f>
        <v>1</v>
      </c>
      <c r="AX546" s="51">
        <f>'Details and Calculations'!BY545</f>
        <v>1</v>
      </c>
      <c r="AY546" s="51">
        <f>'Details and Calculations'!CG545</f>
        <v>1</v>
      </c>
      <c r="AZ546" s="51">
        <f>'Details and Calculations'!CI545</f>
        <v>1</v>
      </c>
      <c r="BA546" s="51">
        <f t="shared" si="230"/>
        <v>1</v>
      </c>
      <c r="BB546" s="52">
        <f>'Details and Calculations'!Y545</f>
        <v>1</v>
      </c>
      <c r="BC546" s="52" t="str">
        <f>'Details and Calculations'!AC545</f>
        <v xml:space="preserve"> </v>
      </c>
      <c r="BD546" s="52">
        <f>'Details and Calculations'!AK545</f>
        <v>1</v>
      </c>
      <c r="BE546" s="52">
        <f>'Details and Calculations'!AN545</f>
        <v>100</v>
      </c>
      <c r="BF546" s="52">
        <f>'Details and Calculations'!AP545</f>
        <v>1</v>
      </c>
      <c r="BG546" s="52" t="str">
        <f>'Details and Calculations'!AT545</f>
        <v xml:space="preserve"> </v>
      </c>
      <c r="BH546" s="52" t="str">
        <f>'Details and Calculations'!AY545</f>
        <v xml:space="preserve"> </v>
      </c>
      <c r="BI546" s="52" t="str">
        <f>'Details and Calculations'!BB545</f>
        <v xml:space="preserve"> </v>
      </c>
      <c r="BJ546" s="52" t="str">
        <f>'Details and Calculations'!BD545</f>
        <v xml:space="preserve"> </v>
      </c>
      <c r="BK546" s="52">
        <f>'Details and Calculations'!CA545</f>
        <v>1</v>
      </c>
      <c r="BL546" s="43">
        <f>'Details and Calculations'!AA545</f>
        <v>0</v>
      </c>
      <c r="BM546" s="43" t="str">
        <f>'Details and Calculations'!AB545</f>
        <v/>
      </c>
      <c r="BN546" s="43" t="str">
        <f>'Details and Calculations'!AD545</f>
        <v xml:space="preserve"> </v>
      </c>
      <c r="BO546" s="43">
        <f>'Details and Calculations'!AJ545</f>
        <v>1</v>
      </c>
      <c r="BP546" s="43">
        <f>'Details and Calculations'!AL545</f>
        <v>2015</v>
      </c>
      <c r="BQ546" s="43">
        <f>'Details and Calculations'!AO545</f>
        <v>1</v>
      </c>
      <c r="BR546" s="43">
        <f>'Details and Calculations'!AQ545</f>
        <v>2015</v>
      </c>
      <c r="BS546" s="43">
        <f>'Details and Calculations'!AS545</f>
        <v>0</v>
      </c>
      <c r="BT546" s="43" t="str">
        <f>'Details and Calculations'!AV545</f>
        <v xml:space="preserve"> </v>
      </c>
      <c r="BU546" s="43">
        <f>'Details and Calculations'!AX545</f>
        <v>0</v>
      </c>
      <c r="BV546" s="43" t="str">
        <f>'Details and Calculations'!AZ545</f>
        <v xml:space="preserve"> </v>
      </c>
      <c r="BW546" s="43">
        <f>'Details and Calculations'!BC545</f>
        <v>0</v>
      </c>
      <c r="BX546" s="43" t="str">
        <f>'Details and Calculations'!BE545</f>
        <v xml:space="preserve"> </v>
      </c>
      <c r="BY546" s="43" t="str">
        <f>'Details and Calculations'!BG545</f>
        <v xml:space="preserve"> </v>
      </c>
      <c r="BZ546" s="43" t="str">
        <f>'Details and Calculations'!BH545</f>
        <v xml:space="preserve"> </v>
      </c>
      <c r="CA546" s="43">
        <f>'Details and Calculations'!BJ545</f>
        <v>0</v>
      </c>
      <c r="CB546" s="43" t="str">
        <f>'Details and Calculations'!BK545</f>
        <v/>
      </c>
      <c r="CC546" s="43" t="str">
        <f>'Details and Calculations'!BL545</f>
        <v xml:space="preserve"> </v>
      </c>
      <c r="CD546" s="43" t="str">
        <f>'Details and Calculations'!BN545</f>
        <v xml:space="preserve"> </v>
      </c>
      <c r="CE546" s="43" t="str">
        <f>'Details and Calculations'!BO545</f>
        <v xml:space="preserve"> </v>
      </c>
      <c r="CF546" s="43">
        <f>'Details and Calculations'!BZ545</f>
        <v>1</v>
      </c>
      <c r="CG546" s="43">
        <f>'Details and Calculations'!CB545</f>
        <v>2015</v>
      </c>
      <c r="CH546" s="31"/>
      <c r="CI546" s="53"/>
    </row>
    <row r="547" spans="1:87" x14ac:dyDescent="0.3">
      <c r="A547" s="43">
        <f>'Details and Calculations'!A546</f>
        <v>2017</v>
      </c>
      <c r="B547" s="43" t="str">
        <f>'Details and Calculations'!C546</f>
        <v>Rwanda</v>
      </c>
      <c r="C547" s="43" t="str">
        <f>'Details and Calculations'!D546</f>
        <v>Rulindo</v>
      </c>
      <c r="D547" s="43" t="str">
        <f>'Details and Calculations'!E546</f>
        <v>Base</v>
      </c>
      <c r="E547" s="43" t="str">
        <f>'Details and Calculations'!F546</f>
        <v>Rwamahwa</v>
      </c>
      <c r="F547" s="43" t="str">
        <f>'Details and Calculations'!G546</f>
        <v>Base</v>
      </c>
      <c r="G547" s="43" t="str">
        <f>'Details and Calculations'!H546</f>
        <v/>
      </c>
      <c r="H547" s="43" t="str">
        <f>'Details and Calculations'!I546</f>
        <v/>
      </c>
      <c r="I547" s="43" t="str">
        <f>'Details and Calculations'!J546</f>
        <v>Rutare II</v>
      </c>
      <c r="J547" s="43">
        <f>'Details and Calculations'!K546</f>
        <v>229</v>
      </c>
      <c r="K547" s="43">
        <f>'Details and Calculations'!O546</f>
        <v>190</v>
      </c>
      <c r="L547" s="43">
        <f>'Details and Calculations'!P547</f>
        <v>144</v>
      </c>
      <c r="M547" s="43" t="str">
        <f>'Details and Calculations'!U546</f>
        <v>Piped Network -- Gravity Only</v>
      </c>
      <c r="N547" s="43">
        <f>'Details and Calculations'!V546</f>
        <v>2016</v>
      </c>
      <c r="O547" s="43" t="str">
        <f>'Details and Calculations'!W546</f>
        <v>Governement (District, Wasac) And Water For People</v>
      </c>
      <c r="P547" s="43" t="str">
        <f>'Details and Calculations'!X546</f>
        <v>Groundwater (Well, Etc.)</v>
      </c>
      <c r="Q547" s="44" t="str">
        <f t="shared" si="213"/>
        <v>Low Risk</v>
      </c>
      <c r="R547" s="44" t="str">
        <f t="shared" si="214"/>
        <v>Low Risk</v>
      </c>
      <c r="S547" s="45" t="str">
        <f t="shared" si="215"/>
        <v>High Level of Service</v>
      </c>
      <c r="T547" s="62" t="str">
        <f t="shared" si="212"/>
        <v>Low Priority</v>
      </c>
      <c r="U547" s="46">
        <f t="shared" si="216"/>
        <v>8</v>
      </c>
      <c r="V547" s="28" t="str">
        <f t="shared" si="217"/>
        <v>Perform Routine Preventative Maintenance</v>
      </c>
      <c r="W547" s="47" t="str">
        <f t="shared" si="218"/>
        <v/>
      </c>
      <c r="X547" s="27" t="str">
        <f t="shared" si="219"/>
        <v>Maintain O&amp;M and Routine Monitoring</v>
      </c>
      <c r="Y547" s="48">
        <f t="shared" si="220"/>
        <v>30</v>
      </c>
      <c r="Z547" s="48">
        <f t="shared" si="221"/>
        <v>19</v>
      </c>
      <c r="AA547" s="48">
        <f t="shared" si="222"/>
        <v>29</v>
      </c>
      <c r="AB547" s="48">
        <f t="shared" si="223"/>
        <v>19</v>
      </c>
      <c r="AC547" s="48" t="str">
        <f t="shared" si="224"/>
        <v xml:space="preserve"> </v>
      </c>
      <c r="AD547" s="48" t="str">
        <f t="shared" si="225"/>
        <v xml:space="preserve"> </v>
      </c>
      <c r="AE547" s="48" t="str">
        <f t="shared" si="226"/>
        <v xml:space="preserve"> </v>
      </c>
      <c r="AF547" s="48" t="str">
        <f t="shared" si="227"/>
        <v xml:space="preserve"> </v>
      </c>
      <c r="AG547" s="49" t="str">
        <f t="shared" si="228"/>
        <v/>
      </c>
      <c r="AH547" s="48">
        <f t="shared" si="229"/>
        <v>19</v>
      </c>
      <c r="AI547" s="50">
        <f>'Details and Calculations'!AE546</f>
        <v>1</v>
      </c>
      <c r="AJ547" s="50">
        <f>'Details and Calculations'!AM546</f>
        <v>1</v>
      </c>
      <c r="AK547" s="50">
        <f>'Details and Calculations'!AR546</f>
        <v>1</v>
      </c>
      <c r="AL547" s="50">
        <f>'Details and Calculations'!AW546</f>
        <v>1</v>
      </c>
      <c r="AM547" s="50" t="str">
        <f>'Details and Calculations'!BA546</f>
        <v xml:space="preserve"> </v>
      </c>
      <c r="AN547" s="50" t="str">
        <f>'Details and Calculations'!BF546</f>
        <v xml:space="preserve"> </v>
      </c>
      <c r="AO547" s="50" t="str">
        <f>'Details and Calculations'!BI546</f>
        <v xml:space="preserve"> </v>
      </c>
      <c r="AP547" s="50" t="str">
        <f>'Details and Calculations'!BM546</f>
        <v xml:space="preserve"> </v>
      </c>
      <c r="AQ547" s="50" t="str">
        <f>'Details and Calculations'!BP546</f>
        <v xml:space="preserve"> </v>
      </c>
      <c r="AR547" s="50">
        <f>'Details and Calculations'!CC546</f>
        <v>1</v>
      </c>
      <c r="AS547" s="50">
        <f>'Details and Calculations'!CJ546</f>
        <v>1</v>
      </c>
      <c r="AT547" s="51">
        <f>'Details and Calculations'!T546</f>
        <v>1</v>
      </c>
      <c r="AU547" s="51">
        <f>'Details and Calculations'!Z546</f>
        <v>1</v>
      </c>
      <c r="AV547" s="51">
        <f>'Details and Calculations'!S546</f>
        <v>1</v>
      </c>
      <c r="AW547" s="51">
        <f>'Details and Calculations'!AI546</f>
        <v>1</v>
      </c>
      <c r="AX547" s="51">
        <f>'Details and Calculations'!BY546</f>
        <v>1</v>
      </c>
      <c r="AY547" s="51">
        <f>'Details and Calculations'!CG546</f>
        <v>1</v>
      </c>
      <c r="AZ547" s="51">
        <f>'Details and Calculations'!CI546</f>
        <v>1</v>
      </c>
      <c r="BA547" s="51">
        <f t="shared" si="230"/>
        <v>1</v>
      </c>
      <c r="BB547" s="52">
        <f>'Details and Calculations'!Y546</f>
        <v>1</v>
      </c>
      <c r="BC547" s="52">
        <f>'Details and Calculations'!AC546</f>
        <v>1</v>
      </c>
      <c r="BD547" s="52">
        <f>'Details and Calculations'!AK546</f>
        <v>1</v>
      </c>
      <c r="BE547" s="52">
        <f>'Details and Calculations'!AN546</f>
        <v>3000</v>
      </c>
      <c r="BF547" s="52">
        <f>'Details and Calculations'!AP546</f>
        <v>1</v>
      </c>
      <c r="BG547" s="52">
        <f>'Details and Calculations'!AT546</f>
        <v>1</v>
      </c>
      <c r="BH547" s="52" t="str">
        <f>'Details and Calculations'!AY546</f>
        <v xml:space="preserve"> </v>
      </c>
      <c r="BI547" s="52" t="str">
        <f>'Details and Calculations'!BB546</f>
        <v xml:space="preserve"> </v>
      </c>
      <c r="BJ547" s="52" t="str">
        <f>'Details and Calculations'!BD546</f>
        <v xml:space="preserve"> </v>
      </c>
      <c r="BK547" s="52">
        <f>'Details and Calculations'!CA546</f>
        <v>2</v>
      </c>
      <c r="BL547" s="43">
        <f>'Details and Calculations'!AA546</f>
        <v>1</v>
      </c>
      <c r="BM547" s="43" t="str">
        <f>'Details and Calculations'!AB546</f>
        <v>"Springbox" --Intake Structure At A Spring</v>
      </c>
      <c r="BN547" s="43">
        <f>'Details and Calculations'!AD546</f>
        <v>2017</v>
      </c>
      <c r="BO547" s="43">
        <f>'Details and Calculations'!AJ546</f>
        <v>1</v>
      </c>
      <c r="BP547" s="43">
        <f>'Details and Calculations'!AL546</f>
        <v>2016</v>
      </c>
      <c r="BQ547" s="43">
        <f>'Details and Calculations'!AO546</f>
        <v>1</v>
      </c>
      <c r="BR547" s="43">
        <f>'Details and Calculations'!AQ546</f>
        <v>2016</v>
      </c>
      <c r="BS547" s="43">
        <f>'Details and Calculations'!AS546</f>
        <v>1</v>
      </c>
      <c r="BT547" s="43">
        <f>'Details and Calculations'!AV546</f>
        <v>2016</v>
      </c>
      <c r="BU547" s="43">
        <f>'Details and Calculations'!AX546</f>
        <v>0</v>
      </c>
      <c r="BV547" s="43" t="str">
        <f>'Details and Calculations'!AZ546</f>
        <v xml:space="preserve"> </v>
      </c>
      <c r="BW547" s="43">
        <f>'Details and Calculations'!BC546</f>
        <v>0</v>
      </c>
      <c r="BX547" s="43" t="str">
        <f>'Details and Calculations'!BE546</f>
        <v xml:space="preserve"> </v>
      </c>
      <c r="BY547" s="43" t="str">
        <f>'Details and Calculations'!BG546</f>
        <v xml:space="preserve"> </v>
      </c>
      <c r="BZ547" s="43" t="str">
        <f>'Details and Calculations'!BH546</f>
        <v xml:space="preserve"> </v>
      </c>
      <c r="CA547" s="43">
        <f>'Details and Calculations'!BJ546</f>
        <v>0</v>
      </c>
      <c r="CB547" s="43" t="str">
        <f>'Details and Calculations'!BK546</f>
        <v/>
      </c>
      <c r="CC547" s="43" t="str">
        <f>'Details and Calculations'!BL546</f>
        <v xml:space="preserve"> </v>
      </c>
      <c r="CD547" s="43" t="str">
        <f>'Details and Calculations'!BN546</f>
        <v xml:space="preserve"> </v>
      </c>
      <c r="CE547" s="43" t="str">
        <f>'Details and Calculations'!BO546</f>
        <v xml:space="preserve"> </v>
      </c>
      <c r="CF547" s="43">
        <f>'Details and Calculations'!BZ546</f>
        <v>1</v>
      </c>
      <c r="CG547" s="43">
        <f>'Details and Calculations'!CB546</f>
        <v>2016</v>
      </c>
      <c r="CH547" s="31"/>
      <c r="CI547" s="53"/>
    </row>
    <row r="548" spans="1:87" x14ac:dyDescent="0.3">
      <c r="A548" s="43">
        <f>'Details and Calculations'!A547</f>
        <v>2017</v>
      </c>
      <c r="B548" s="43" t="str">
        <f>'Details and Calculations'!C547</f>
        <v>Rwanda</v>
      </c>
      <c r="C548" s="43" t="str">
        <f>'Details and Calculations'!D547</f>
        <v>Rulindo</v>
      </c>
      <c r="D548" s="43" t="str">
        <f>'Details and Calculations'!E547</f>
        <v>Shyorongi</v>
      </c>
      <c r="E548" s="43" t="str">
        <f>'Details and Calculations'!F547</f>
        <v>Bugaragara</v>
      </c>
      <c r="F548" s="43" t="str">
        <f>'Details and Calculations'!G547</f>
        <v>Kigarama</v>
      </c>
      <c r="G548" s="43" t="str">
        <f>'Details and Calculations'!H547</f>
        <v/>
      </c>
      <c r="H548" s="43" t="str">
        <f>'Details and Calculations'!I547</f>
        <v/>
      </c>
      <c r="I548" s="43" t="str">
        <f>'Details and Calculations'!J547</f>
        <v>kinywamagana pumping network</v>
      </c>
      <c r="J548" s="43">
        <f>'Details and Calculations'!K547</f>
        <v>233</v>
      </c>
      <c r="K548" s="43">
        <f>'Details and Calculations'!O547</f>
        <v>89</v>
      </c>
      <c r="L548" s="43">
        <f>'Details and Calculations'!P548</f>
        <v>42</v>
      </c>
      <c r="M548" s="43" t="str">
        <f>'Details and Calculations'!U547</f>
        <v>Piped Network With Pump</v>
      </c>
      <c r="N548" s="43">
        <f>'Details and Calculations'!V547</f>
        <v>2013</v>
      </c>
      <c r="O548" s="43" t="str">
        <f>'Details and Calculations'!W547</f>
        <v>Governement (District, Wasac) And Water For People</v>
      </c>
      <c r="P548" s="43" t="str">
        <f>'Details and Calculations'!X547</f>
        <v>Spring</v>
      </c>
      <c r="Q548" s="44" t="str">
        <f t="shared" si="213"/>
        <v>Low Risk</v>
      </c>
      <c r="R548" s="44" t="str">
        <f t="shared" si="214"/>
        <v>Low Risk</v>
      </c>
      <c r="S548" s="45" t="str">
        <f t="shared" si="215"/>
        <v>Intermediate Level of Service</v>
      </c>
      <c r="T548" s="62" t="str">
        <f t="shared" si="212"/>
        <v>Low Priority</v>
      </c>
      <c r="U548" s="46">
        <f t="shared" si="216"/>
        <v>7</v>
      </c>
      <c r="V548" s="28" t="str">
        <f t="shared" si="217"/>
        <v>Repair or Replace Components</v>
      </c>
      <c r="W548" s="47" t="str">
        <f t="shared" si="218"/>
        <v xml:space="preserve">Pump, </v>
      </c>
      <c r="X548" s="27" t="str">
        <f t="shared" si="219"/>
        <v>Create Plan To Repair or Replace Components</v>
      </c>
      <c r="Y548" s="48">
        <f t="shared" si="220"/>
        <v>26</v>
      </c>
      <c r="Z548" s="48">
        <f t="shared" si="221"/>
        <v>16</v>
      </c>
      <c r="AA548" s="48">
        <f t="shared" si="222"/>
        <v>26</v>
      </c>
      <c r="AB548" s="48">
        <f t="shared" si="223"/>
        <v>16</v>
      </c>
      <c r="AC548" s="48">
        <f t="shared" si="224"/>
        <v>26</v>
      </c>
      <c r="AD548" s="48">
        <f t="shared" si="225"/>
        <v>3</v>
      </c>
      <c r="AE548" s="48">
        <f t="shared" si="226"/>
        <v>16</v>
      </c>
      <c r="AF548" s="48" t="str">
        <f t="shared" si="227"/>
        <v xml:space="preserve"> </v>
      </c>
      <c r="AG548" s="49" t="str">
        <f t="shared" si="228"/>
        <v/>
      </c>
      <c r="AH548" s="48">
        <f t="shared" si="229"/>
        <v>16</v>
      </c>
      <c r="AI548" s="50">
        <f>'Details and Calculations'!AE547</f>
        <v>1</v>
      </c>
      <c r="AJ548" s="50">
        <f>'Details and Calculations'!AM547</f>
        <v>1</v>
      </c>
      <c r="AK548" s="50">
        <f>'Details and Calculations'!AR547</f>
        <v>1</v>
      </c>
      <c r="AL548" s="50">
        <f>'Details and Calculations'!AW547</f>
        <v>1</v>
      </c>
      <c r="AM548" s="50">
        <f>'Details and Calculations'!BA547</f>
        <v>1</v>
      </c>
      <c r="AN548" s="50">
        <f>'Details and Calculations'!BF547</f>
        <v>2</v>
      </c>
      <c r="AO548" s="50">
        <f>'Details and Calculations'!BI547</f>
        <v>1</v>
      </c>
      <c r="AP548" s="50" t="str">
        <f>'Details and Calculations'!BM547</f>
        <v xml:space="preserve"> </v>
      </c>
      <c r="AQ548" s="50" t="str">
        <f>'Details and Calculations'!BP547</f>
        <v xml:space="preserve"> </v>
      </c>
      <c r="AR548" s="50">
        <f>'Details and Calculations'!CC547</f>
        <v>1</v>
      </c>
      <c r="AS548" s="50">
        <f>'Details and Calculations'!CJ547</f>
        <v>2</v>
      </c>
      <c r="AT548" s="51">
        <f>'Details and Calculations'!T547</f>
        <v>1</v>
      </c>
      <c r="AU548" s="51">
        <f>'Details and Calculations'!Z547</f>
        <v>1</v>
      </c>
      <c r="AV548" s="51">
        <f>'Details and Calculations'!S547</f>
        <v>1</v>
      </c>
      <c r="AW548" s="51">
        <f>'Details and Calculations'!AI547</f>
        <v>1</v>
      </c>
      <c r="AX548" s="51">
        <f>'Details and Calculations'!BY547</f>
        <v>1</v>
      </c>
      <c r="AY548" s="51">
        <f>'Details and Calculations'!CG547</f>
        <v>1</v>
      </c>
      <c r="AZ548" s="51">
        <f>'Details and Calculations'!CI547</f>
        <v>1</v>
      </c>
      <c r="BA548" s="51">
        <f t="shared" si="230"/>
        <v>0</v>
      </c>
      <c r="BB548" s="52">
        <f>'Details and Calculations'!Y547</f>
        <v>7</v>
      </c>
      <c r="BC548" s="52">
        <f>'Details and Calculations'!AC547</f>
        <v>3</v>
      </c>
      <c r="BD548" s="52">
        <f>'Details and Calculations'!AK547</f>
        <v>1</v>
      </c>
      <c r="BE548" s="52">
        <f>'Details and Calculations'!AN547</f>
        <v>1500</v>
      </c>
      <c r="BF548" s="52">
        <f>'Details and Calculations'!AP547</f>
        <v>20</v>
      </c>
      <c r="BG548" s="52">
        <f>'Details and Calculations'!AT547</f>
        <v>25</v>
      </c>
      <c r="BH548" s="52">
        <f>'Details and Calculations'!AY547</f>
        <v>4</v>
      </c>
      <c r="BI548" s="52">
        <f>'Details and Calculations'!BB547</f>
        <v>11000</v>
      </c>
      <c r="BJ548" s="52">
        <f>'Details and Calculations'!BD547</f>
        <v>2</v>
      </c>
      <c r="BK548" s="52">
        <f>'Details and Calculations'!CA547</f>
        <v>1</v>
      </c>
      <c r="BL548" s="43">
        <f>'Details and Calculations'!AA547</f>
        <v>1</v>
      </c>
      <c r="BM548" s="43" t="str">
        <f>'Details and Calculations'!AB547</f>
        <v>"Springbox" --Intake Structure At A Spring</v>
      </c>
      <c r="BN548" s="43">
        <f>'Details and Calculations'!AD547</f>
        <v>2013</v>
      </c>
      <c r="BO548" s="43">
        <f>'Details and Calculations'!AJ547</f>
        <v>1</v>
      </c>
      <c r="BP548" s="43">
        <f>'Details and Calculations'!AL547</f>
        <v>2013</v>
      </c>
      <c r="BQ548" s="43">
        <f>'Details and Calculations'!AO547</f>
        <v>1</v>
      </c>
      <c r="BR548" s="43">
        <f>'Details and Calculations'!AQ547</f>
        <v>2013</v>
      </c>
      <c r="BS548" s="43">
        <f>'Details and Calculations'!AS547</f>
        <v>1</v>
      </c>
      <c r="BT548" s="43">
        <f>'Details and Calculations'!AV547</f>
        <v>2013</v>
      </c>
      <c r="BU548" s="43">
        <f>'Details and Calculations'!AX547</f>
        <v>1</v>
      </c>
      <c r="BV548" s="43">
        <f>'Details and Calculations'!AZ547</f>
        <v>2013</v>
      </c>
      <c r="BW548" s="43">
        <f>'Details and Calculations'!BC547</f>
        <v>1</v>
      </c>
      <c r="BX548" s="43">
        <f>'Details and Calculations'!BE547</f>
        <v>2013</v>
      </c>
      <c r="BY548" s="43">
        <f>'Details and Calculations'!BG547</f>
        <v>1</v>
      </c>
      <c r="BZ548" s="43">
        <f>'Details and Calculations'!BH547</f>
        <v>2013</v>
      </c>
      <c r="CA548" s="43">
        <f>'Details and Calculations'!BJ547</f>
        <v>0</v>
      </c>
      <c r="CB548" s="43" t="str">
        <f>'Details and Calculations'!BK547</f>
        <v/>
      </c>
      <c r="CC548" s="43" t="str">
        <f>'Details and Calculations'!BL547</f>
        <v xml:space="preserve"> </v>
      </c>
      <c r="CD548" s="43" t="str">
        <f>'Details and Calculations'!BN547</f>
        <v xml:space="preserve"> </v>
      </c>
      <c r="CE548" s="43" t="str">
        <f>'Details and Calculations'!BO547</f>
        <v xml:space="preserve"> </v>
      </c>
      <c r="CF548" s="43">
        <f>'Details and Calculations'!BZ547</f>
        <v>1</v>
      </c>
      <c r="CG548" s="43">
        <f>'Details and Calculations'!CB547</f>
        <v>2013</v>
      </c>
      <c r="CH548" s="31"/>
      <c r="CI548" s="53"/>
    </row>
    <row r="549" spans="1:87" x14ac:dyDescent="0.3">
      <c r="A549" s="43">
        <f>'Details and Calculations'!A548</f>
        <v>2017</v>
      </c>
      <c r="B549" s="43" t="str">
        <f>'Details and Calculations'!C548</f>
        <v>Rwanda</v>
      </c>
      <c r="C549" s="43" t="str">
        <f>'Details and Calculations'!D548</f>
        <v>Rulindo</v>
      </c>
      <c r="D549" s="43" t="str">
        <f>'Details and Calculations'!E548</f>
        <v>Buyoga</v>
      </c>
      <c r="E549" s="43" t="str">
        <f>'Details and Calculations'!F548</f>
        <v>Gahororo</v>
      </c>
      <c r="F549" s="43" t="str">
        <f>'Details and Calculations'!G548</f>
        <v>Gipfundo</v>
      </c>
      <c r="G549" s="43" t="str">
        <f>'Details and Calculations'!H548</f>
        <v/>
      </c>
      <c r="H549" s="43" t="str">
        <f>'Details and Calculations'!I548</f>
        <v/>
      </c>
      <c r="I549" s="43" t="str">
        <f>'Details and Calculations'!J548</f>
        <v>rukondo</v>
      </c>
      <c r="J549" s="43">
        <f>'Details and Calculations'!K548</f>
        <v>162</v>
      </c>
      <c r="K549" s="43">
        <f>'Details and Calculations'!O548</f>
        <v>120</v>
      </c>
      <c r="L549" s="43" t="str">
        <f>'Details and Calculations'!P549</f>
        <v xml:space="preserve"> </v>
      </c>
      <c r="M549" s="43" t="str">
        <f>'Details and Calculations'!U548</f>
        <v>Piped Network -- Gravity Only</v>
      </c>
      <c r="N549" s="43">
        <f>'Details and Calculations'!V548</f>
        <v>2012</v>
      </c>
      <c r="O549" s="43" t="str">
        <f>'Details and Calculations'!W548</f>
        <v>G.Thierry</v>
      </c>
      <c r="P549" s="43" t="str">
        <f>'Details and Calculations'!X548</f>
        <v>Spring</v>
      </c>
      <c r="Q549" s="44" t="str">
        <f t="shared" si="213"/>
        <v>Low Risk</v>
      </c>
      <c r="R549" s="44" t="str">
        <f t="shared" si="214"/>
        <v>Low Risk</v>
      </c>
      <c r="S549" s="45" t="str">
        <f t="shared" si="215"/>
        <v>High Level of Service</v>
      </c>
      <c r="T549" s="62" t="str">
        <f t="shared" si="212"/>
        <v>Low Priority</v>
      </c>
      <c r="U549" s="46">
        <f t="shared" si="216"/>
        <v>8</v>
      </c>
      <c r="V549" s="28" t="str">
        <f t="shared" si="217"/>
        <v>Perform Routine Preventative Maintenance</v>
      </c>
      <c r="W549" s="47" t="str">
        <f t="shared" si="218"/>
        <v/>
      </c>
      <c r="X549" s="27" t="str">
        <f t="shared" si="219"/>
        <v>Maintain O&amp;M and Routine Monitoring</v>
      </c>
      <c r="Y549" s="48">
        <f t="shared" si="220"/>
        <v>25</v>
      </c>
      <c r="Z549" s="48">
        <f t="shared" si="221"/>
        <v>15</v>
      </c>
      <c r="AA549" s="48" t="str">
        <f t="shared" si="222"/>
        <v xml:space="preserve"> </v>
      </c>
      <c r="AB549" s="48" t="str">
        <f t="shared" si="223"/>
        <v xml:space="preserve"> </v>
      </c>
      <c r="AC549" s="48">
        <f t="shared" si="224"/>
        <v>25</v>
      </c>
      <c r="AD549" s="48" t="str">
        <f t="shared" si="225"/>
        <v xml:space="preserve"> </v>
      </c>
      <c r="AE549" s="48" t="str">
        <f t="shared" si="226"/>
        <v xml:space="preserve"> </v>
      </c>
      <c r="AF549" s="48" t="str">
        <f t="shared" si="227"/>
        <v xml:space="preserve"> </v>
      </c>
      <c r="AG549" s="49" t="str">
        <f t="shared" si="228"/>
        <v/>
      </c>
      <c r="AH549" s="48">
        <f t="shared" si="229"/>
        <v>15</v>
      </c>
      <c r="AI549" s="50">
        <f>'Details and Calculations'!AE548</f>
        <v>1</v>
      </c>
      <c r="AJ549" s="50">
        <f>'Details and Calculations'!AM548</f>
        <v>1</v>
      </c>
      <c r="AK549" s="50" t="str">
        <f>'Details and Calculations'!AR548</f>
        <v xml:space="preserve"> </v>
      </c>
      <c r="AL549" s="50" t="str">
        <f>'Details and Calculations'!AW548</f>
        <v xml:space="preserve"> </v>
      </c>
      <c r="AM549" s="50">
        <f>'Details and Calculations'!BA548</f>
        <v>1</v>
      </c>
      <c r="AN549" s="50" t="str">
        <f>'Details and Calculations'!BF548</f>
        <v xml:space="preserve"> </v>
      </c>
      <c r="AO549" s="50" t="str">
        <f>'Details and Calculations'!BI548</f>
        <v xml:space="preserve"> </v>
      </c>
      <c r="AP549" s="50" t="str">
        <f>'Details and Calculations'!BM548</f>
        <v xml:space="preserve"> </v>
      </c>
      <c r="AQ549" s="50" t="str">
        <f>'Details and Calculations'!BP548</f>
        <v xml:space="preserve"> </v>
      </c>
      <c r="AR549" s="50">
        <f>'Details and Calculations'!CC548</f>
        <v>1</v>
      </c>
      <c r="AS549" s="50">
        <f>'Details and Calculations'!CJ548</f>
        <v>1</v>
      </c>
      <c r="AT549" s="51">
        <f>'Details and Calculations'!T548</f>
        <v>1</v>
      </c>
      <c r="AU549" s="51">
        <f>'Details and Calculations'!Z548</f>
        <v>1</v>
      </c>
      <c r="AV549" s="51">
        <f>'Details and Calculations'!S548</f>
        <v>1</v>
      </c>
      <c r="AW549" s="51">
        <f>'Details and Calculations'!AI548</f>
        <v>1</v>
      </c>
      <c r="AX549" s="51">
        <f>'Details and Calculations'!BY548</f>
        <v>1</v>
      </c>
      <c r="AY549" s="51">
        <f>'Details and Calculations'!CG548</f>
        <v>1</v>
      </c>
      <c r="AZ549" s="51">
        <f>'Details and Calculations'!CI548</f>
        <v>1</v>
      </c>
      <c r="BA549" s="51">
        <f t="shared" si="230"/>
        <v>1</v>
      </c>
      <c r="BB549" s="52">
        <f>'Details and Calculations'!Y548</f>
        <v>1</v>
      </c>
      <c r="BC549" s="52">
        <f>'Details and Calculations'!AC548</f>
        <v>1</v>
      </c>
      <c r="BD549" s="52">
        <f>'Details and Calculations'!AK548</f>
        <v>1</v>
      </c>
      <c r="BE549" s="52">
        <f>'Details and Calculations'!AN548</f>
        <v>4500</v>
      </c>
      <c r="BF549" s="52" t="str">
        <f>'Details and Calculations'!AP548</f>
        <v xml:space="preserve"> </v>
      </c>
      <c r="BG549" s="52" t="str">
        <f>'Details and Calculations'!AT548</f>
        <v xml:space="preserve"> </v>
      </c>
      <c r="BH549" s="52">
        <f>'Details and Calculations'!AY548</f>
        <v>1</v>
      </c>
      <c r="BI549" s="52">
        <f>'Details and Calculations'!BB548</f>
        <v>4500</v>
      </c>
      <c r="BJ549" s="52" t="str">
        <f>'Details and Calculations'!BD548</f>
        <v xml:space="preserve"> </v>
      </c>
      <c r="BK549" s="52">
        <f>'Details and Calculations'!CA548</f>
        <v>1</v>
      </c>
      <c r="BL549" s="43">
        <f>'Details and Calculations'!AA548</f>
        <v>1</v>
      </c>
      <c r="BM549" s="43" t="str">
        <f>'Details and Calculations'!AB548</f>
        <v>"Springbox" --Intake Structure At A Spring</v>
      </c>
      <c r="BN549" s="43">
        <f>'Details and Calculations'!AD548</f>
        <v>2012</v>
      </c>
      <c r="BO549" s="43">
        <f>'Details and Calculations'!AJ548</f>
        <v>1</v>
      </c>
      <c r="BP549" s="43">
        <f>'Details and Calculations'!AL548</f>
        <v>2012</v>
      </c>
      <c r="BQ549" s="43">
        <f>'Details and Calculations'!AO548</f>
        <v>0</v>
      </c>
      <c r="BR549" s="43" t="str">
        <f>'Details and Calculations'!AQ548</f>
        <v xml:space="preserve"> </v>
      </c>
      <c r="BS549" s="43">
        <f>'Details and Calculations'!AS548</f>
        <v>0</v>
      </c>
      <c r="BT549" s="43" t="str">
        <f>'Details and Calculations'!AV548</f>
        <v xml:space="preserve"> </v>
      </c>
      <c r="BU549" s="43">
        <f>'Details and Calculations'!AX548</f>
        <v>1</v>
      </c>
      <c r="BV549" s="43">
        <f>'Details and Calculations'!AZ548</f>
        <v>2012</v>
      </c>
      <c r="BW549" s="43">
        <f>'Details and Calculations'!BC548</f>
        <v>0</v>
      </c>
      <c r="BX549" s="43" t="str">
        <f>'Details and Calculations'!BE548</f>
        <v xml:space="preserve"> </v>
      </c>
      <c r="BY549" s="43" t="str">
        <f>'Details and Calculations'!BG548</f>
        <v xml:space="preserve"> </v>
      </c>
      <c r="BZ549" s="43" t="str">
        <f>'Details and Calculations'!BH548</f>
        <v xml:space="preserve"> </v>
      </c>
      <c r="CA549" s="43">
        <f>'Details and Calculations'!BJ548</f>
        <v>0</v>
      </c>
      <c r="CB549" s="43" t="str">
        <f>'Details and Calculations'!BK548</f>
        <v/>
      </c>
      <c r="CC549" s="43" t="str">
        <f>'Details and Calculations'!BL548</f>
        <v xml:space="preserve"> </v>
      </c>
      <c r="CD549" s="43" t="str">
        <f>'Details and Calculations'!BN548</f>
        <v xml:space="preserve"> </v>
      </c>
      <c r="CE549" s="43" t="str">
        <f>'Details and Calculations'!BO548</f>
        <v xml:space="preserve"> </v>
      </c>
      <c r="CF549" s="43">
        <f>'Details and Calculations'!BZ548</f>
        <v>1</v>
      </c>
      <c r="CG549" s="43">
        <f>'Details and Calculations'!CB548</f>
        <v>2012</v>
      </c>
      <c r="CH549" s="31"/>
      <c r="CI549" s="53"/>
    </row>
    <row r="550" spans="1:87" x14ac:dyDescent="0.3">
      <c r="A550" s="43">
        <f>'Details and Calculations'!A549</f>
        <v>2017</v>
      </c>
      <c r="B550" s="43" t="str">
        <f>'Details and Calculations'!C549</f>
        <v>Rwanda</v>
      </c>
      <c r="C550" s="43" t="str">
        <f>'Details and Calculations'!D549</f>
        <v>Rulindo</v>
      </c>
      <c r="D550" s="43" t="str">
        <f>'Details and Calculations'!E549</f>
        <v>Tumba</v>
      </c>
      <c r="E550" s="43" t="str">
        <f>'Details and Calculations'!F549</f>
        <v>Nyirabirori</v>
      </c>
      <c r="F550" s="43" t="str">
        <f>'Details and Calculations'!G549</f>
        <v>Rugando</v>
      </c>
      <c r="G550" s="43" t="str">
        <f>'Details and Calculations'!H549</f>
        <v/>
      </c>
      <c r="H550" s="43" t="str">
        <f>'Details and Calculations'!I549</f>
        <v/>
      </c>
      <c r="I550" s="43" t="str">
        <f>'Details and Calculations'!J549</f>
        <v>Water point at Rugando chez Ndayambaje/Nyirambuga pumping</v>
      </c>
      <c r="J550" s="43">
        <f>'Details and Calculations'!K549</f>
        <v>161</v>
      </c>
      <c r="K550" s="43">
        <f>'Details and Calculations'!O549</f>
        <v>161</v>
      </c>
      <c r="L550" s="43" t="str">
        <f>'Details and Calculations'!P550</f>
        <v xml:space="preserve"> </v>
      </c>
      <c r="M550" s="43" t="str">
        <f>'Details and Calculations'!U549</f>
        <v>Piped Network With Pump</v>
      </c>
      <c r="N550" s="43">
        <f>'Details and Calculations'!V549</f>
        <v>2017</v>
      </c>
      <c r="O550" s="43" t="str">
        <f>'Details and Calculations'!W549</f>
        <v>Governement (District, Wasac) And Water For People</v>
      </c>
      <c r="P550" s="43" t="str">
        <f>'Details and Calculations'!X549</f>
        <v>Spring</v>
      </c>
      <c r="Q550" s="44" t="str">
        <f t="shared" si="213"/>
        <v>Low Risk</v>
      </c>
      <c r="R550" s="44" t="str">
        <f t="shared" si="214"/>
        <v>High Risk</v>
      </c>
      <c r="S550" s="45" t="str">
        <f t="shared" si="215"/>
        <v>Basic Level of Service</v>
      </c>
      <c r="T550" s="62" t="str">
        <f t="shared" si="212"/>
        <v>High Priority</v>
      </c>
      <c r="U550" s="46">
        <f t="shared" si="216"/>
        <v>5</v>
      </c>
      <c r="V550" s="28" t="str">
        <f t="shared" si="217"/>
        <v>Major Repairs or Replace System</v>
      </c>
      <c r="W550" s="47" t="str">
        <f t="shared" si="218"/>
        <v/>
      </c>
      <c r="X550" s="27" t="str">
        <f t="shared" si="219"/>
        <v>Further Technical Diagnostic Needed</v>
      </c>
      <c r="Y550" s="48" t="str">
        <f t="shared" si="220"/>
        <v xml:space="preserve"> </v>
      </c>
      <c r="Z550" s="48" t="str">
        <f t="shared" si="221"/>
        <v xml:space="preserve"> </v>
      </c>
      <c r="AA550" s="48" t="str">
        <f t="shared" si="222"/>
        <v xml:space="preserve"> </v>
      </c>
      <c r="AB550" s="48" t="str">
        <f t="shared" si="223"/>
        <v xml:space="preserve"> </v>
      </c>
      <c r="AC550" s="48" t="str">
        <f t="shared" si="224"/>
        <v xml:space="preserve"> </v>
      </c>
      <c r="AD550" s="48" t="str">
        <f t="shared" si="225"/>
        <v xml:space="preserve"> </v>
      </c>
      <c r="AE550" s="48" t="str">
        <f t="shared" si="226"/>
        <v xml:space="preserve"> </v>
      </c>
      <c r="AF550" s="48" t="str">
        <f t="shared" si="227"/>
        <v xml:space="preserve"> </v>
      </c>
      <c r="AG550" s="49" t="str">
        <f t="shared" si="228"/>
        <v/>
      </c>
      <c r="AH550" s="48">
        <f t="shared" si="229"/>
        <v>20</v>
      </c>
      <c r="AI550" s="50" t="str">
        <f>'Details and Calculations'!AE549</f>
        <v xml:space="preserve"> </v>
      </c>
      <c r="AJ550" s="50" t="str">
        <f>'Details and Calculations'!AM549</f>
        <v xml:space="preserve"> </v>
      </c>
      <c r="AK550" s="50" t="str">
        <f>'Details and Calculations'!AR549</f>
        <v xml:space="preserve"> </v>
      </c>
      <c r="AL550" s="50" t="str">
        <f>'Details and Calculations'!AW549</f>
        <v xml:space="preserve"> </v>
      </c>
      <c r="AM550" s="50" t="str">
        <f>'Details and Calculations'!BA549</f>
        <v xml:space="preserve"> </v>
      </c>
      <c r="AN550" s="50" t="str">
        <f>'Details and Calculations'!BF549</f>
        <v xml:space="preserve"> </v>
      </c>
      <c r="AO550" s="50" t="str">
        <f>'Details and Calculations'!BI549</f>
        <v xml:space="preserve"> </v>
      </c>
      <c r="AP550" s="50" t="str">
        <f>'Details and Calculations'!BM549</f>
        <v xml:space="preserve"> </v>
      </c>
      <c r="AQ550" s="50" t="str">
        <f>'Details and Calculations'!BP549</f>
        <v xml:space="preserve"> </v>
      </c>
      <c r="AR550" s="50">
        <f>'Details and Calculations'!CC549</f>
        <v>3</v>
      </c>
      <c r="AS550" s="50">
        <f>'Details and Calculations'!CJ549</f>
        <v>3</v>
      </c>
      <c r="AT550" s="51">
        <f>'Details and Calculations'!T549</f>
        <v>1</v>
      </c>
      <c r="AU550" s="51">
        <f>'Details and Calculations'!Z549</f>
        <v>1</v>
      </c>
      <c r="AV550" s="51">
        <f>'Details and Calculations'!S549</f>
        <v>0</v>
      </c>
      <c r="AW550" s="51">
        <f>'Details and Calculations'!AI549</f>
        <v>1</v>
      </c>
      <c r="AX550" s="51">
        <f>'Details and Calculations'!BY549</f>
        <v>1</v>
      </c>
      <c r="AY550" s="51">
        <f>'Details and Calculations'!CG549</f>
        <v>1</v>
      </c>
      <c r="AZ550" s="51">
        <f>'Details and Calculations'!CI549</f>
        <v>0</v>
      </c>
      <c r="BA550" s="51">
        <f t="shared" si="230"/>
        <v>0</v>
      </c>
      <c r="BB550" s="52">
        <f>'Details and Calculations'!Y549</f>
        <v>2</v>
      </c>
      <c r="BC550" s="52" t="str">
        <f>'Details and Calculations'!AC549</f>
        <v xml:space="preserve"> </v>
      </c>
      <c r="BD550" s="52" t="str">
        <f>'Details and Calculations'!AK549</f>
        <v xml:space="preserve"> </v>
      </c>
      <c r="BE550" s="52" t="str">
        <f>'Details and Calculations'!AN549</f>
        <v xml:space="preserve"> </v>
      </c>
      <c r="BF550" s="52" t="str">
        <f>'Details and Calculations'!AP549</f>
        <v xml:space="preserve"> </v>
      </c>
      <c r="BG550" s="52" t="str">
        <f>'Details and Calculations'!AT549</f>
        <v xml:space="preserve"> </v>
      </c>
      <c r="BH550" s="52" t="str">
        <f>'Details and Calculations'!AY549</f>
        <v xml:space="preserve"> </v>
      </c>
      <c r="BI550" s="52" t="str">
        <f>'Details and Calculations'!BB549</f>
        <v xml:space="preserve"> </v>
      </c>
      <c r="BJ550" s="52" t="str">
        <f>'Details and Calculations'!BD549</f>
        <v xml:space="preserve"> </v>
      </c>
      <c r="BK550" s="52">
        <f>'Details and Calculations'!CA549</f>
        <v>2</v>
      </c>
      <c r="BL550" s="43">
        <f>'Details and Calculations'!AA549</f>
        <v>0</v>
      </c>
      <c r="BM550" s="43" t="str">
        <f>'Details and Calculations'!AB549</f>
        <v/>
      </c>
      <c r="BN550" s="43" t="str">
        <f>'Details and Calculations'!AD549</f>
        <v xml:space="preserve"> </v>
      </c>
      <c r="BO550" s="43">
        <f>'Details and Calculations'!AJ549</f>
        <v>0</v>
      </c>
      <c r="BP550" s="43" t="str">
        <f>'Details and Calculations'!AL549</f>
        <v xml:space="preserve"> </v>
      </c>
      <c r="BQ550" s="43">
        <f>'Details and Calculations'!AO549</f>
        <v>0</v>
      </c>
      <c r="BR550" s="43" t="str">
        <f>'Details and Calculations'!AQ549</f>
        <v xml:space="preserve"> </v>
      </c>
      <c r="BS550" s="43">
        <f>'Details and Calculations'!AS549</f>
        <v>0</v>
      </c>
      <c r="BT550" s="43" t="str">
        <f>'Details and Calculations'!AV549</f>
        <v xml:space="preserve"> </v>
      </c>
      <c r="BU550" s="43">
        <f>'Details and Calculations'!AX549</f>
        <v>0</v>
      </c>
      <c r="BV550" s="43" t="str">
        <f>'Details and Calculations'!AZ549</f>
        <v xml:space="preserve"> </v>
      </c>
      <c r="BW550" s="43">
        <f>'Details and Calculations'!BC549</f>
        <v>0</v>
      </c>
      <c r="BX550" s="43" t="str">
        <f>'Details and Calculations'!BE549</f>
        <v xml:space="preserve"> </v>
      </c>
      <c r="BY550" s="43" t="str">
        <f>'Details and Calculations'!BG549</f>
        <v xml:space="preserve"> </v>
      </c>
      <c r="BZ550" s="43" t="str">
        <f>'Details and Calculations'!BH549</f>
        <v xml:space="preserve"> </v>
      </c>
      <c r="CA550" s="43">
        <f>'Details and Calculations'!BJ549</f>
        <v>0</v>
      </c>
      <c r="CB550" s="43" t="str">
        <f>'Details and Calculations'!BK549</f>
        <v/>
      </c>
      <c r="CC550" s="43" t="str">
        <f>'Details and Calculations'!BL549</f>
        <v xml:space="preserve"> </v>
      </c>
      <c r="CD550" s="43" t="str">
        <f>'Details and Calculations'!BN549</f>
        <v xml:space="preserve"> </v>
      </c>
      <c r="CE550" s="43" t="str">
        <f>'Details and Calculations'!BO549</f>
        <v xml:space="preserve"> </v>
      </c>
      <c r="CF550" s="43">
        <f>'Details and Calculations'!BZ549</f>
        <v>1</v>
      </c>
      <c r="CG550" s="43">
        <f>'Details and Calculations'!CB549</f>
        <v>2017</v>
      </c>
      <c r="CH550" s="31"/>
      <c r="CI550" s="53"/>
    </row>
    <row r="551" spans="1:87" x14ac:dyDescent="0.3">
      <c r="A551" s="43">
        <f>'Details and Calculations'!A550</f>
        <v>2017</v>
      </c>
      <c r="B551" s="43" t="str">
        <f>'Details and Calculations'!C550</f>
        <v>Rwanda</v>
      </c>
      <c r="C551" s="43" t="str">
        <f>'Details and Calculations'!D550</f>
        <v>Rulindo</v>
      </c>
      <c r="D551" s="43" t="str">
        <f>'Details and Calculations'!E550</f>
        <v>Bushoki</v>
      </c>
      <c r="E551" s="43" t="str">
        <f>'Details and Calculations'!F550</f>
        <v>N.Ngarama</v>
      </c>
      <c r="F551" s="43" t="str">
        <f>'Details and Calculations'!G550</f>
        <v>Nyenyeri</v>
      </c>
      <c r="G551" s="43" t="str">
        <f>'Details and Calculations'!H550</f>
        <v/>
      </c>
      <c r="H551" s="43" t="str">
        <f>'Details and Calculations'!I550</f>
        <v/>
      </c>
      <c r="I551" s="43" t="str">
        <f>'Details and Calculations'!J550</f>
        <v>Nyenyeri water point/Tare-Rusiga pumping</v>
      </c>
      <c r="J551" s="43">
        <f>'Details and Calculations'!K550</f>
        <v>68</v>
      </c>
      <c r="K551" s="43">
        <f>'Details and Calculations'!O550</f>
        <v>68</v>
      </c>
      <c r="L551" s="43">
        <f>'Details and Calculations'!P551</f>
        <v>62</v>
      </c>
      <c r="M551" s="43" t="str">
        <f>'Details and Calculations'!U550</f>
        <v>Piped Network With Pump</v>
      </c>
      <c r="N551" s="43">
        <f>'Details and Calculations'!V550</f>
        <v>2015</v>
      </c>
      <c r="O551" s="43" t="str">
        <f>'Details and Calculations'!W550</f>
        <v>Governement (District, Wasac) And Water For People</v>
      </c>
      <c r="P551" s="43" t="str">
        <f>'Details and Calculations'!X550</f>
        <v>Spring</v>
      </c>
      <c r="Q551" s="44" t="str">
        <f t="shared" si="213"/>
        <v>Low Risk</v>
      </c>
      <c r="R551" s="44" t="str">
        <f t="shared" si="214"/>
        <v>Low Risk</v>
      </c>
      <c r="S551" s="45" t="str">
        <f t="shared" si="215"/>
        <v>Intermediate Level of Service</v>
      </c>
      <c r="T551" s="62" t="str">
        <f t="shared" si="212"/>
        <v>Low Priority</v>
      </c>
      <c r="U551" s="46">
        <f t="shared" si="216"/>
        <v>7</v>
      </c>
      <c r="V551" s="28" t="str">
        <f t="shared" si="217"/>
        <v>Perform Routine Preventative Maintenance</v>
      </c>
      <c r="W551" s="47" t="str">
        <f t="shared" si="218"/>
        <v/>
      </c>
      <c r="X551" s="27" t="str">
        <f t="shared" si="219"/>
        <v>Maintain O&amp;M and Routine Monitoring</v>
      </c>
      <c r="Y551" s="48">
        <f t="shared" si="220"/>
        <v>28</v>
      </c>
      <c r="Z551" s="48">
        <f t="shared" si="221"/>
        <v>18</v>
      </c>
      <c r="AA551" s="48">
        <f t="shared" si="222"/>
        <v>28</v>
      </c>
      <c r="AB551" s="48" t="str">
        <f t="shared" si="223"/>
        <v xml:space="preserve"> </v>
      </c>
      <c r="AC551" s="48">
        <f t="shared" si="224"/>
        <v>28</v>
      </c>
      <c r="AD551" s="48">
        <f t="shared" si="225"/>
        <v>5</v>
      </c>
      <c r="AE551" s="48">
        <f t="shared" si="226"/>
        <v>18</v>
      </c>
      <c r="AF551" s="48" t="str">
        <f t="shared" si="227"/>
        <v xml:space="preserve"> </v>
      </c>
      <c r="AG551" s="49" t="str">
        <f t="shared" si="228"/>
        <v/>
      </c>
      <c r="AH551" s="48">
        <f t="shared" si="229"/>
        <v>18</v>
      </c>
      <c r="AI551" s="50">
        <f>'Details and Calculations'!AE550</f>
        <v>1</v>
      </c>
      <c r="AJ551" s="50">
        <f>'Details and Calculations'!AM550</f>
        <v>1</v>
      </c>
      <c r="AK551" s="50">
        <f>'Details and Calculations'!AR550</f>
        <v>1</v>
      </c>
      <c r="AL551" s="50" t="str">
        <f>'Details and Calculations'!AW550</f>
        <v xml:space="preserve"> </v>
      </c>
      <c r="AM551" s="50">
        <f>'Details and Calculations'!BA550</f>
        <v>1</v>
      </c>
      <c r="AN551" s="50">
        <f>'Details and Calculations'!BF550</f>
        <v>1</v>
      </c>
      <c r="AO551" s="50">
        <f>'Details and Calculations'!BI550</f>
        <v>1</v>
      </c>
      <c r="AP551" s="50" t="str">
        <f>'Details and Calculations'!BM550</f>
        <v xml:space="preserve"> </v>
      </c>
      <c r="AQ551" s="50" t="str">
        <f>'Details and Calculations'!BP550</f>
        <v xml:space="preserve"> </v>
      </c>
      <c r="AR551" s="50">
        <f>'Details and Calculations'!CC550</f>
        <v>1</v>
      </c>
      <c r="AS551" s="50">
        <f>'Details and Calculations'!CJ550</f>
        <v>1</v>
      </c>
      <c r="AT551" s="51">
        <f>'Details and Calculations'!T550</f>
        <v>1</v>
      </c>
      <c r="AU551" s="51">
        <f>'Details and Calculations'!Z550</f>
        <v>1</v>
      </c>
      <c r="AV551" s="51">
        <f>'Details and Calculations'!S550</f>
        <v>0</v>
      </c>
      <c r="AW551" s="51">
        <f>'Details and Calculations'!AI550</f>
        <v>1</v>
      </c>
      <c r="AX551" s="51">
        <f>'Details and Calculations'!BY550</f>
        <v>1</v>
      </c>
      <c r="AY551" s="51">
        <f>'Details and Calculations'!CG550</f>
        <v>1</v>
      </c>
      <c r="AZ551" s="51">
        <f>'Details and Calculations'!CI550</f>
        <v>1</v>
      </c>
      <c r="BA551" s="51">
        <f t="shared" si="230"/>
        <v>1</v>
      </c>
      <c r="BB551" s="52">
        <f>'Details and Calculations'!Y550</f>
        <v>10</v>
      </c>
      <c r="BC551" s="52">
        <f>'Details and Calculations'!AC550</f>
        <v>8</v>
      </c>
      <c r="BD551" s="52">
        <f>'Details and Calculations'!AK550</f>
        <v>1</v>
      </c>
      <c r="BE551" s="52">
        <f>'Details and Calculations'!AN550</f>
        <v>4000</v>
      </c>
      <c r="BF551" s="52">
        <f>'Details and Calculations'!AP550</f>
        <v>1</v>
      </c>
      <c r="BG551" s="52" t="str">
        <f>'Details and Calculations'!AT550</f>
        <v xml:space="preserve"> </v>
      </c>
      <c r="BH551" s="52">
        <f>'Details and Calculations'!AY550</f>
        <v>3</v>
      </c>
      <c r="BI551" s="52">
        <f>'Details and Calculations'!BB550</f>
        <v>8000</v>
      </c>
      <c r="BJ551" s="52">
        <f>'Details and Calculations'!BD550</f>
        <v>2</v>
      </c>
      <c r="BK551" s="52">
        <f>'Details and Calculations'!CA550</f>
        <v>2</v>
      </c>
      <c r="BL551" s="43">
        <f>'Details and Calculations'!AA550</f>
        <v>1</v>
      </c>
      <c r="BM551" s="43" t="str">
        <f>'Details and Calculations'!AB550</f>
        <v>"Springbox" --Intake Structure At A Spring</v>
      </c>
      <c r="BN551" s="43">
        <f>'Details and Calculations'!AD550</f>
        <v>2015</v>
      </c>
      <c r="BO551" s="43">
        <f>'Details and Calculations'!AJ550</f>
        <v>1</v>
      </c>
      <c r="BP551" s="43">
        <f>'Details and Calculations'!AL550</f>
        <v>2015</v>
      </c>
      <c r="BQ551" s="43">
        <f>'Details and Calculations'!AO550</f>
        <v>1</v>
      </c>
      <c r="BR551" s="43">
        <f>'Details and Calculations'!AQ550</f>
        <v>2015</v>
      </c>
      <c r="BS551" s="43">
        <f>'Details and Calculations'!AS550</f>
        <v>0</v>
      </c>
      <c r="BT551" s="43" t="str">
        <f>'Details and Calculations'!AV550</f>
        <v xml:space="preserve"> </v>
      </c>
      <c r="BU551" s="43">
        <f>'Details and Calculations'!AX550</f>
        <v>1</v>
      </c>
      <c r="BV551" s="43">
        <f>'Details and Calculations'!AZ550</f>
        <v>2015</v>
      </c>
      <c r="BW551" s="43">
        <f>'Details and Calculations'!BC550</f>
        <v>1</v>
      </c>
      <c r="BX551" s="43">
        <f>'Details and Calculations'!BE550</f>
        <v>2015</v>
      </c>
      <c r="BY551" s="43">
        <f>'Details and Calculations'!BG550</f>
        <v>1</v>
      </c>
      <c r="BZ551" s="43">
        <f>'Details and Calculations'!BH550</f>
        <v>2015</v>
      </c>
      <c r="CA551" s="43">
        <f>'Details and Calculations'!BJ550</f>
        <v>0</v>
      </c>
      <c r="CB551" s="43" t="str">
        <f>'Details and Calculations'!BK550</f>
        <v/>
      </c>
      <c r="CC551" s="43" t="str">
        <f>'Details and Calculations'!BL550</f>
        <v xml:space="preserve"> </v>
      </c>
      <c r="CD551" s="43" t="str">
        <f>'Details and Calculations'!BN550</f>
        <v xml:space="preserve"> </v>
      </c>
      <c r="CE551" s="43" t="str">
        <f>'Details and Calculations'!BO550</f>
        <v xml:space="preserve"> </v>
      </c>
      <c r="CF551" s="43">
        <f>'Details and Calculations'!BZ550</f>
        <v>1</v>
      </c>
      <c r="CG551" s="43">
        <f>'Details and Calculations'!CB550</f>
        <v>2015</v>
      </c>
      <c r="CH551" s="31"/>
      <c r="CI551" s="53"/>
    </row>
    <row r="552" spans="1:87" x14ac:dyDescent="0.3">
      <c r="A552" s="43">
        <f>'Details and Calculations'!A551</f>
        <v>2017</v>
      </c>
      <c r="B552" s="43" t="str">
        <f>'Details and Calculations'!C551</f>
        <v>Rwanda</v>
      </c>
      <c r="C552" s="43" t="str">
        <f>'Details and Calculations'!D551</f>
        <v>Rulindo</v>
      </c>
      <c r="D552" s="43" t="str">
        <f>'Details and Calculations'!E551</f>
        <v>Mbogo</v>
      </c>
      <c r="E552" s="43" t="str">
        <f>'Details and Calculations'!F551</f>
        <v>Rurenge</v>
      </c>
      <c r="F552" s="43" t="str">
        <f>'Details and Calculations'!G551</f>
        <v>Munini</v>
      </c>
      <c r="G552" s="43" t="str">
        <f>'Details and Calculations'!H551</f>
        <v/>
      </c>
      <c r="H552" s="43" t="str">
        <f>'Details and Calculations'!I551</f>
        <v/>
      </c>
      <c r="I552" s="43" t="str">
        <f>'Details and Calculations'!J551</f>
        <v>Musenge network</v>
      </c>
      <c r="J552" s="43">
        <f>'Details and Calculations'!K551</f>
        <v>111</v>
      </c>
      <c r="K552" s="43">
        <f>'Details and Calculations'!O551</f>
        <v>49</v>
      </c>
      <c r="L552" s="43" t="str">
        <f>'Details and Calculations'!P552</f>
        <v xml:space="preserve"> </v>
      </c>
      <c r="M552" s="43" t="str">
        <f>'Details and Calculations'!U551</f>
        <v>Piped Network With Pump</v>
      </c>
      <c r="N552" s="43">
        <f>'Details and Calculations'!V551</f>
        <v>2014</v>
      </c>
      <c r="O552" s="43" t="str">
        <f>'Details and Calculations'!W551</f>
        <v>Governement (District, Wasac) And Water For People</v>
      </c>
      <c r="P552" s="43" t="str">
        <f>'Details and Calculations'!X551</f>
        <v>Spring</v>
      </c>
      <c r="Q552" s="44" t="str">
        <f t="shared" si="213"/>
        <v>Low Risk</v>
      </c>
      <c r="R552" s="44" t="str">
        <f t="shared" si="214"/>
        <v>High Risk</v>
      </c>
      <c r="S552" s="45" t="str">
        <f t="shared" si="215"/>
        <v>Intermediate Level of Service</v>
      </c>
      <c r="T552" s="62" t="str">
        <f t="shared" si="212"/>
        <v>High Priority</v>
      </c>
      <c r="U552" s="46">
        <f t="shared" si="216"/>
        <v>7</v>
      </c>
      <c r="V552" s="28" t="str">
        <f t="shared" si="217"/>
        <v>Major Repairs or Replace System</v>
      </c>
      <c r="W552" s="47" t="str">
        <f t="shared" si="218"/>
        <v/>
      </c>
      <c r="X552" s="27" t="str">
        <f t="shared" si="219"/>
        <v>Further Technical Diagnostic Needed</v>
      </c>
      <c r="Y552" s="48">
        <f t="shared" si="220"/>
        <v>27</v>
      </c>
      <c r="Z552" s="48">
        <f t="shared" si="221"/>
        <v>17</v>
      </c>
      <c r="AA552" s="48">
        <f t="shared" si="222"/>
        <v>27</v>
      </c>
      <c r="AB552" s="48">
        <f t="shared" si="223"/>
        <v>17</v>
      </c>
      <c r="AC552" s="48">
        <f t="shared" si="224"/>
        <v>27</v>
      </c>
      <c r="AD552" s="48">
        <f t="shared" si="225"/>
        <v>4</v>
      </c>
      <c r="AE552" s="48">
        <f t="shared" si="226"/>
        <v>17</v>
      </c>
      <c r="AF552" s="48" t="str">
        <f t="shared" si="227"/>
        <v xml:space="preserve"> </v>
      </c>
      <c r="AG552" s="49" t="str">
        <f t="shared" si="228"/>
        <v/>
      </c>
      <c r="AH552" s="48">
        <f t="shared" si="229"/>
        <v>17</v>
      </c>
      <c r="AI552" s="50">
        <f>'Details and Calculations'!AE551</f>
        <v>1</v>
      </c>
      <c r="AJ552" s="50">
        <f>'Details and Calculations'!AM551</f>
        <v>1</v>
      </c>
      <c r="AK552" s="50">
        <f>'Details and Calculations'!AR551</f>
        <v>1</v>
      </c>
      <c r="AL552" s="50">
        <f>'Details and Calculations'!AW551</f>
        <v>2</v>
      </c>
      <c r="AM552" s="50">
        <f>'Details and Calculations'!BA551</f>
        <v>2</v>
      </c>
      <c r="AN552" s="50">
        <f>'Details and Calculations'!BF551</f>
        <v>2</v>
      </c>
      <c r="AO552" s="50">
        <f>'Details and Calculations'!BI551</f>
        <v>1</v>
      </c>
      <c r="AP552" s="50" t="str">
        <f>'Details and Calculations'!BM551</f>
        <v xml:space="preserve"> </v>
      </c>
      <c r="AQ552" s="50" t="str">
        <f>'Details and Calculations'!BP551</f>
        <v xml:space="preserve"> </v>
      </c>
      <c r="AR552" s="50">
        <f>'Details and Calculations'!CC551</f>
        <v>3</v>
      </c>
      <c r="AS552" s="50">
        <f>'Details and Calculations'!CJ551</f>
        <v>2</v>
      </c>
      <c r="AT552" s="51">
        <f>'Details and Calculations'!T551</f>
        <v>1</v>
      </c>
      <c r="AU552" s="51">
        <f>'Details and Calculations'!Z551</f>
        <v>1</v>
      </c>
      <c r="AV552" s="51">
        <f>'Details and Calculations'!S551</f>
        <v>1</v>
      </c>
      <c r="AW552" s="51">
        <f>'Details and Calculations'!AI551</f>
        <v>1</v>
      </c>
      <c r="AX552" s="51">
        <f>'Details and Calculations'!BY551</f>
        <v>1</v>
      </c>
      <c r="AY552" s="51">
        <f>'Details and Calculations'!CG551</f>
        <v>1</v>
      </c>
      <c r="AZ552" s="51">
        <f>'Details and Calculations'!CI551</f>
        <v>1</v>
      </c>
      <c r="BA552" s="51">
        <f t="shared" si="230"/>
        <v>0</v>
      </c>
      <c r="BB552" s="52">
        <f>'Details and Calculations'!Y551</f>
        <v>1</v>
      </c>
      <c r="BC552" s="52">
        <f>'Details and Calculations'!AC551</f>
        <v>1</v>
      </c>
      <c r="BD552" s="52">
        <f>'Details and Calculations'!AK551</f>
        <v>1</v>
      </c>
      <c r="BE552" s="52">
        <f>'Details and Calculations'!AN551</f>
        <v>3000</v>
      </c>
      <c r="BF552" s="52">
        <f>'Details and Calculations'!AP551</f>
        <v>16</v>
      </c>
      <c r="BG552" s="52">
        <f>'Details and Calculations'!AT551</f>
        <v>8</v>
      </c>
      <c r="BH552" s="52">
        <f>'Details and Calculations'!AY551</f>
        <v>3</v>
      </c>
      <c r="BI552" s="52">
        <f>'Details and Calculations'!BB551</f>
        <v>20000</v>
      </c>
      <c r="BJ552" s="52">
        <f>'Details and Calculations'!BD551</f>
        <v>1</v>
      </c>
      <c r="BK552" s="52">
        <f>'Details and Calculations'!CA551</f>
        <v>28</v>
      </c>
      <c r="BL552" s="43">
        <f>'Details and Calculations'!AA551</f>
        <v>1</v>
      </c>
      <c r="BM552" s="43" t="str">
        <f>'Details and Calculations'!AB551</f>
        <v>"Springbox" --Intake Structure At A Spring</v>
      </c>
      <c r="BN552" s="43">
        <f>'Details and Calculations'!AD551</f>
        <v>2014</v>
      </c>
      <c r="BO552" s="43">
        <f>'Details and Calculations'!AJ551</f>
        <v>1</v>
      </c>
      <c r="BP552" s="43">
        <f>'Details and Calculations'!AL551</f>
        <v>2014</v>
      </c>
      <c r="BQ552" s="43">
        <f>'Details and Calculations'!AO551</f>
        <v>1</v>
      </c>
      <c r="BR552" s="43">
        <f>'Details and Calculations'!AQ551</f>
        <v>2014</v>
      </c>
      <c r="BS552" s="43">
        <f>'Details and Calculations'!AS551</f>
        <v>1</v>
      </c>
      <c r="BT552" s="43">
        <f>'Details and Calculations'!AV551</f>
        <v>2014</v>
      </c>
      <c r="BU552" s="43">
        <f>'Details and Calculations'!AX551</f>
        <v>1</v>
      </c>
      <c r="BV552" s="43">
        <f>'Details and Calculations'!AZ551</f>
        <v>2014</v>
      </c>
      <c r="BW552" s="43">
        <f>'Details and Calculations'!BC551</f>
        <v>1</v>
      </c>
      <c r="BX552" s="43">
        <f>'Details and Calculations'!BE551</f>
        <v>2014</v>
      </c>
      <c r="BY552" s="43">
        <f>'Details and Calculations'!BG551</f>
        <v>1</v>
      </c>
      <c r="BZ552" s="43">
        <f>'Details and Calculations'!BH551</f>
        <v>2014</v>
      </c>
      <c r="CA552" s="43">
        <f>'Details and Calculations'!BJ551</f>
        <v>0</v>
      </c>
      <c r="CB552" s="43" t="str">
        <f>'Details and Calculations'!BK551</f>
        <v/>
      </c>
      <c r="CC552" s="43" t="str">
        <f>'Details and Calculations'!BL551</f>
        <v xml:space="preserve"> </v>
      </c>
      <c r="CD552" s="43" t="str">
        <f>'Details and Calculations'!BN551</f>
        <v xml:space="preserve"> </v>
      </c>
      <c r="CE552" s="43" t="str">
        <f>'Details and Calculations'!BO551</f>
        <v xml:space="preserve"> </v>
      </c>
      <c r="CF552" s="43">
        <f>'Details and Calculations'!BZ551</f>
        <v>1</v>
      </c>
      <c r="CG552" s="43">
        <f>'Details and Calculations'!CB551</f>
        <v>2014</v>
      </c>
      <c r="CH552" s="31"/>
      <c r="CI552" s="53"/>
    </row>
    <row r="553" spans="1:87" x14ac:dyDescent="0.3">
      <c r="A553" s="43">
        <f>'Details and Calculations'!A552</f>
        <v>2017</v>
      </c>
      <c r="B553" s="43" t="str">
        <f>'Details and Calculations'!C552</f>
        <v>Rwanda</v>
      </c>
      <c r="C553" s="43" t="str">
        <f>'Details and Calculations'!D552</f>
        <v>Rulindo</v>
      </c>
      <c r="D553" s="43" t="str">
        <f>'Details and Calculations'!E552</f>
        <v>Burega</v>
      </c>
      <c r="E553" s="43" t="str">
        <f>'Details and Calculations'!F552</f>
        <v>Taba</v>
      </c>
      <c r="F553" s="43" t="str">
        <f>'Details and Calculations'!G552</f>
        <v>Nyagisozi</v>
      </c>
      <c r="G553" s="43" t="str">
        <f>'Details and Calculations'!H552</f>
        <v/>
      </c>
      <c r="H553" s="43" t="str">
        <f>'Details and Calculations'!I552</f>
        <v/>
      </c>
      <c r="I553" s="43" t="str">
        <f>'Details and Calculations'!J552</f>
        <v>Rwamugaza</v>
      </c>
      <c r="J553" s="43">
        <f>'Details and Calculations'!K552</f>
        <v>520</v>
      </c>
      <c r="K553" s="43">
        <f>'Details and Calculations'!O552</f>
        <v>520</v>
      </c>
      <c r="L553" s="43">
        <f>'Details and Calculations'!P553</f>
        <v>95</v>
      </c>
      <c r="M553" s="43" t="str">
        <f>'Details and Calculations'!U552</f>
        <v>Piped Network With Pump</v>
      </c>
      <c r="N553" s="43">
        <f>'Details and Calculations'!V552</f>
        <v>2012</v>
      </c>
      <c r="O553" s="43" t="str">
        <f>'Details and Calculations'!W552</f>
        <v>Governement (District, Wasac) And Water For People</v>
      </c>
      <c r="P553" s="43" t="str">
        <f>'Details and Calculations'!X552</f>
        <v>Spring</v>
      </c>
      <c r="Q553" s="44" t="str">
        <f t="shared" si="213"/>
        <v>Low Risk</v>
      </c>
      <c r="R553" s="44" t="str">
        <f t="shared" si="214"/>
        <v>Low Risk</v>
      </c>
      <c r="S553" s="45" t="str">
        <f t="shared" si="215"/>
        <v>Intermediate Level of Service</v>
      </c>
      <c r="T553" s="62" t="str">
        <f t="shared" si="212"/>
        <v>Low Priority</v>
      </c>
      <c r="U553" s="46">
        <f t="shared" si="216"/>
        <v>7</v>
      </c>
      <c r="V553" s="28" t="str">
        <f t="shared" si="217"/>
        <v>Perform Routine Preventative Maintenance</v>
      </c>
      <c r="W553" s="47" t="str">
        <f t="shared" si="218"/>
        <v/>
      </c>
      <c r="X553" s="27" t="str">
        <f t="shared" si="219"/>
        <v>Maintain O&amp;M and Routine Monitoring</v>
      </c>
      <c r="Y553" s="48">
        <f t="shared" si="220"/>
        <v>22</v>
      </c>
      <c r="Z553" s="48">
        <f t="shared" si="221"/>
        <v>15</v>
      </c>
      <c r="AA553" s="48">
        <f t="shared" si="222"/>
        <v>25</v>
      </c>
      <c r="AB553" s="48">
        <f t="shared" si="223"/>
        <v>15</v>
      </c>
      <c r="AC553" s="48">
        <f t="shared" si="224"/>
        <v>25</v>
      </c>
      <c r="AD553" s="48">
        <f t="shared" si="225"/>
        <v>-1</v>
      </c>
      <c r="AE553" s="48">
        <f t="shared" si="226"/>
        <v>12</v>
      </c>
      <c r="AF553" s="48" t="str">
        <f t="shared" si="227"/>
        <v xml:space="preserve"> </v>
      </c>
      <c r="AG553" s="49" t="str">
        <f t="shared" si="228"/>
        <v/>
      </c>
      <c r="AH553" s="48">
        <f t="shared" si="229"/>
        <v>15</v>
      </c>
      <c r="AI553" s="50">
        <f>'Details and Calculations'!AE552</f>
        <v>1</v>
      </c>
      <c r="AJ553" s="50">
        <f>'Details and Calculations'!AM552</f>
        <v>1</v>
      </c>
      <c r="AK553" s="50">
        <f>'Details and Calculations'!AR552</f>
        <v>1</v>
      </c>
      <c r="AL553" s="50">
        <f>'Details and Calculations'!AW552</f>
        <v>1</v>
      </c>
      <c r="AM553" s="50">
        <f>'Details and Calculations'!BA552</f>
        <v>1</v>
      </c>
      <c r="AN553" s="50">
        <f>'Details and Calculations'!BF552</f>
        <v>1</v>
      </c>
      <c r="AO553" s="50">
        <f>'Details and Calculations'!BI552</f>
        <v>1</v>
      </c>
      <c r="AP553" s="50" t="str">
        <f>'Details and Calculations'!BM552</f>
        <v xml:space="preserve"> </v>
      </c>
      <c r="AQ553" s="50" t="str">
        <f>'Details and Calculations'!BP552</f>
        <v xml:space="preserve"> </v>
      </c>
      <c r="AR553" s="50">
        <f>'Details and Calculations'!CC552</f>
        <v>1</v>
      </c>
      <c r="AS553" s="50">
        <f>'Details and Calculations'!CJ552</f>
        <v>1</v>
      </c>
      <c r="AT553" s="51">
        <f>'Details and Calculations'!T552</f>
        <v>1</v>
      </c>
      <c r="AU553" s="51">
        <f>'Details and Calculations'!Z552</f>
        <v>1</v>
      </c>
      <c r="AV553" s="51">
        <f>'Details and Calculations'!S552</f>
        <v>0</v>
      </c>
      <c r="AW553" s="51">
        <f>'Details and Calculations'!AI552</f>
        <v>1</v>
      </c>
      <c r="AX553" s="51">
        <f>'Details and Calculations'!BY552</f>
        <v>1</v>
      </c>
      <c r="AY553" s="51">
        <f>'Details and Calculations'!CG552</f>
        <v>1</v>
      </c>
      <c r="AZ553" s="51">
        <f>'Details and Calculations'!CI552</f>
        <v>1</v>
      </c>
      <c r="BA553" s="51">
        <f t="shared" si="230"/>
        <v>1</v>
      </c>
      <c r="BB553" s="52">
        <f>'Details and Calculations'!Y552</f>
        <v>3</v>
      </c>
      <c r="BC553" s="52">
        <f>'Details and Calculations'!AC552</f>
        <v>3</v>
      </c>
      <c r="BD553" s="52">
        <f>'Details and Calculations'!AK552</f>
        <v>2</v>
      </c>
      <c r="BE553" s="52">
        <f>'Details and Calculations'!AN552</f>
        <v>5000</v>
      </c>
      <c r="BF553" s="52">
        <f>'Details and Calculations'!AP552</f>
        <v>16</v>
      </c>
      <c r="BG553" s="52">
        <f>'Details and Calculations'!AT552</f>
        <v>8</v>
      </c>
      <c r="BH553" s="52">
        <f>'Details and Calculations'!AY552</f>
        <v>2</v>
      </c>
      <c r="BI553" s="52">
        <f>'Details and Calculations'!BB552</f>
        <v>5000</v>
      </c>
      <c r="BJ553" s="52">
        <f>'Details and Calculations'!BD552</f>
        <v>1</v>
      </c>
      <c r="BK553" s="52">
        <f>'Details and Calculations'!CA552</f>
        <v>1</v>
      </c>
      <c r="BL553" s="43">
        <f>'Details and Calculations'!AA552</f>
        <v>1</v>
      </c>
      <c r="BM553" s="43" t="str">
        <f>'Details and Calculations'!AB552</f>
        <v/>
      </c>
      <c r="BN553" s="43">
        <f>'Details and Calculations'!AD552</f>
        <v>2009</v>
      </c>
      <c r="BO553" s="43">
        <f>'Details and Calculations'!AJ552</f>
        <v>1</v>
      </c>
      <c r="BP553" s="43">
        <f>'Details and Calculations'!AL552</f>
        <v>2012</v>
      </c>
      <c r="BQ553" s="43">
        <f>'Details and Calculations'!AO552</f>
        <v>1</v>
      </c>
      <c r="BR553" s="43">
        <f>'Details and Calculations'!AQ552</f>
        <v>2012</v>
      </c>
      <c r="BS553" s="43">
        <f>'Details and Calculations'!AS552</f>
        <v>1</v>
      </c>
      <c r="BT553" s="43">
        <f>'Details and Calculations'!AV552</f>
        <v>2012</v>
      </c>
      <c r="BU553" s="43">
        <f>'Details and Calculations'!AX552</f>
        <v>1</v>
      </c>
      <c r="BV553" s="43">
        <f>'Details and Calculations'!AZ552</f>
        <v>2012</v>
      </c>
      <c r="BW553" s="43">
        <f>'Details and Calculations'!BC552</f>
        <v>1</v>
      </c>
      <c r="BX553" s="43">
        <f>'Details and Calculations'!BE552</f>
        <v>2009</v>
      </c>
      <c r="BY553" s="43">
        <f>'Details and Calculations'!BG552</f>
        <v>1</v>
      </c>
      <c r="BZ553" s="43">
        <f>'Details and Calculations'!BH552</f>
        <v>2009</v>
      </c>
      <c r="CA553" s="43">
        <f>'Details and Calculations'!BJ552</f>
        <v>0</v>
      </c>
      <c r="CB553" s="43" t="str">
        <f>'Details and Calculations'!BK552</f>
        <v/>
      </c>
      <c r="CC553" s="43" t="str">
        <f>'Details and Calculations'!BL552</f>
        <v xml:space="preserve"> </v>
      </c>
      <c r="CD553" s="43" t="str">
        <f>'Details and Calculations'!BN552</f>
        <v xml:space="preserve"> </v>
      </c>
      <c r="CE553" s="43" t="str">
        <f>'Details and Calculations'!BO552</f>
        <v xml:space="preserve"> </v>
      </c>
      <c r="CF553" s="43">
        <f>'Details and Calculations'!BZ552</f>
        <v>1</v>
      </c>
      <c r="CG553" s="43">
        <f>'Details and Calculations'!CB552</f>
        <v>2012</v>
      </c>
      <c r="CH553" s="31"/>
      <c r="CI553" s="53"/>
    </row>
    <row r="554" spans="1:87" x14ac:dyDescent="0.3">
      <c r="A554" s="43">
        <f>'Details and Calculations'!A553</f>
        <v>2017</v>
      </c>
      <c r="B554" s="43" t="str">
        <f>'Details and Calculations'!C553</f>
        <v>Rwanda</v>
      </c>
      <c r="C554" s="43" t="str">
        <f>'Details and Calculations'!D553</f>
        <v>Rulindo</v>
      </c>
      <c r="D554" s="43" t="str">
        <f>'Details and Calculations'!E553</f>
        <v>Shyorongi</v>
      </c>
      <c r="E554" s="43" t="str">
        <f>'Details and Calculations'!F553</f>
        <v>Rubona</v>
      </c>
      <c r="F554" s="43" t="str">
        <f>'Details and Calculations'!G553</f>
        <v>Gishyita</v>
      </c>
      <c r="G554" s="43" t="str">
        <f>'Details and Calculations'!H553</f>
        <v/>
      </c>
      <c r="H554" s="43" t="str">
        <f>'Details and Calculations'!I553</f>
        <v/>
      </c>
      <c r="I554" s="43" t="str">
        <f>'Details and Calculations'!J553</f>
        <v>Gisoro- Nyundo network</v>
      </c>
      <c r="J554" s="43">
        <f>'Details and Calculations'!K553</f>
        <v>205</v>
      </c>
      <c r="K554" s="43">
        <f>'Details and Calculations'!O553</f>
        <v>110</v>
      </c>
      <c r="L554" s="43" t="str">
        <f>'Details and Calculations'!P554</f>
        <v xml:space="preserve"> </v>
      </c>
      <c r="M554" s="43" t="str">
        <f>'Details and Calculations'!U553</f>
        <v>Piped Network -- Gravity Only</v>
      </c>
      <c r="N554" s="43">
        <f>'Details and Calculations'!V553</f>
        <v>2013</v>
      </c>
      <c r="O554" s="43" t="str">
        <f>'Details and Calculations'!W553</f>
        <v>Governement (District, Wasac) And Water For People</v>
      </c>
      <c r="P554" s="43" t="str">
        <f>'Details and Calculations'!X553</f>
        <v>Spring</v>
      </c>
      <c r="Q554" s="44" t="str">
        <f t="shared" si="213"/>
        <v>Low Risk</v>
      </c>
      <c r="R554" s="44" t="str">
        <f t="shared" si="214"/>
        <v>Low Risk</v>
      </c>
      <c r="S554" s="45" t="str">
        <f t="shared" si="215"/>
        <v>High Level of Service</v>
      </c>
      <c r="T554" s="62" t="str">
        <f t="shared" si="212"/>
        <v>Low Priority</v>
      </c>
      <c r="U554" s="46">
        <f t="shared" si="216"/>
        <v>8</v>
      </c>
      <c r="V554" s="28" t="str">
        <f t="shared" si="217"/>
        <v>Repair or Replace Components</v>
      </c>
      <c r="W554" s="47" t="str">
        <f t="shared" si="218"/>
        <v xml:space="preserve">Storage Tank, </v>
      </c>
      <c r="X554" s="27" t="str">
        <f t="shared" si="219"/>
        <v>Create Plan To Repair or Replace Components</v>
      </c>
      <c r="Y554" s="48">
        <f t="shared" si="220"/>
        <v>26</v>
      </c>
      <c r="Z554" s="48">
        <f t="shared" si="221"/>
        <v>16</v>
      </c>
      <c r="AA554" s="48">
        <f t="shared" si="222"/>
        <v>26</v>
      </c>
      <c r="AB554" s="48">
        <f t="shared" si="223"/>
        <v>16</v>
      </c>
      <c r="AC554" s="48">
        <f t="shared" si="224"/>
        <v>26</v>
      </c>
      <c r="AD554" s="48" t="str">
        <f t="shared" si="225"/>
        <v xml:space="preserve"> </v>
      </c>
      <c r="AE554" s="48" t="str">
        <f t="shared" si="226"/>
        <v xml:space="preserve"> </v>
      </c>
      <c r="AF554" s="48" t="str">
        <f t="shared" si="227"/>
        <v xml:space="preserve"> </v>
      </c>
      <c r="AG554" s="49" t="str">
        <f t="shared" si="228"/>
        <v/>
      </c>
      <c r="AH554" s="48">
        <f t="shared" si="229"/>
        <v>16</v>
      </c>
      <c r="AI554" s="50">
        <f>'Details and Calculations'!AE553</f>
        <v>1</v>
      </c>
      <c r="AJ554" s="50">
        <f>'Details and Calculations'!AM553</f>
        <v>1</v>
      </c>
      <c r="AK554" s="50">
        <f>'Details and Calculations'!AR553</f>
        <v>2</v>
      </c>
      <c r="AL554" s="50">
        <f>'Details and Calculations'!AW553</f>
        <v>1</v>
      </c>
      <c r="AM554" s="50">
        <f>'Details and Calculations'!BA553</f>
        <v>1</v>
      </c>
      <c r="AN554" s="50" t="str">
        <f>'Details and Calculations'!BF553</f>
        <v xml:space="preserve"> </v>
      </c>
      <c r="AO554" s="50" t="str">
        <f>'Details and Calculations'!BI553</f>
        <v xml:space="preserve"> </v>
      </c>
      <c r="AP554" s="50" t="str">
        <f>'Details and Calculations'!BM553</f>
        <v xml:space="preserve"> </v>
      </c>
      <c r="AQ554" s="50" t="str">
        <f>'Details and Calculations'!BP553</f>
        <v xml:space="preserve"> </v>
      </c>
      <c r="AR554" s="50">
        <f>'Details and Calculations'!CC553</f>
        <v>1</v>
      </c>
      <c r="AS554" s="50">
        <f>'Details and Calculations'!CJ553</f>
        <v>1</v>
      </c>
      <c r="AT554" s="51">
        <f>'Details and Calculations'!T553</f>
        <v>1</v>
      </c>
      <c r="AU554" s="51">
        <f>'Details and Calculations'!Z553</f>
        <v>1</v>
      </c>
      <c r="AV554" s="51">
        <f>'Details and Calculations'!S553</f>
        <v>1</v>
      </c>
      <c r="AW554" s="51">
        <f>'Details and Calculations'!AI553</f>
        <v>1</v>
      </c>
      <c r="AX554" s="51">
        <f>'Details and Calculations'!BY553</f>
        <v>1</v>
      </c>
      <c r="AY554" s="51">
        <f>'Details and Calculations'!CG553</f>
        <v>1</v>
      </c>
      <c r="AZ554" s="51">
        <f>'Details and Calculations'!CI553</f>
        <v>1</v>
      </c>
      <c r="BA554" s="51">
        <f t="shared" si="230"/>
        <v>1</v>
      </c>
      <c r="BB554" s="52">
        <f>'Details and Calculations'!Y553</f>
        <v>1</v>
      </c>
      <c r="BC554" s="52">
        <f>'Details and Calculations'!AC553</f>
        <v>1</v>
      </c>
      <c r="BD554" s="52">
        <f>'Details and Calculations'!AK553</f>
        <v>1</v>
      </c>
      <c r="BE554" s="52">
        <f>'Details and Calculations'!AN553</f>
        <v>30</v>
      </c>
      <c r="BF554" s="52">
        <f>'Details and Calculations'!AP553</f>
        <v>6</v>
      </c>
      <c r="BG554" s="52">
        <f>'Details and Calculations'!AT553</f>
        <v>10</v>
      </c>
      <c r="BH554" s="52">
        <f>'Details and Calculations'!AY553</f>
        <v>2</v>
      </c>
      <c r="BI554" s="52">
        <f>'Details and Calculations'!BB553</f>
        <v>7000</v>
      </c>
      <c r="BJ554" s="52" t="str">
        <f>'Details and Calculations'!BD553</f>
        <v xml:space="preserve"> </v>
      </c>
      <c r="BK554" s="52">
        <f>'Details and Calculations'!CA553</f>
        <v>1</v>
      </c>
      <c r="BL554" s="43">
        <f>'Details and Calculations'!AA553</f>
        <v>1</v>
      </c>
      <c r="BM554" s="43" t="str">
        <f>'Details and Calculations'!AB553</f>
        <v>"Springbox" --Intake Structure At A Spring</v>
      </c>
      <c r="BN554" s="43">
        <f>'Details and Calculations'!AD553</f>
        <v>2013</v>
      </c>
      <c r="BO554" s="43">
        <f>'Details and Calculations'!AJ553</f>
        <v>1</v>
      </c>
      <c r="BP554" s="43">
        <f>'Details and Calculations'!AL553</f>
        <v>2013</v>
      </c>
      <c r="BQ554" s="43">
        <f>'Details and Calculations'!AO553</f>
        <v>1</v>
      </c>
      <c r="BR554" s="43">
        <f>'Details and Calculations'!AQ553</f>
        <v>2013</v>
      </c>
      <c r="BS554" s="43">
        <f>'Details and Calculations'!AS553</f>
        <v>1</v>
      </c>
      <c r="BT554" s="43">
        <f>'Details and Calculations'!AV553</f>
        <v>2013</v>
      </c>
      <c r="BU554" s="43">
        <f>'Details and Calculations'!AX553</f>
        <v>1</v>
      </c>
      <c r="BV554" s="43">
        <f>'Details and Calculations'!AZ553</f>
        <v>2013</v>
      </c>
      <c r="BW554" s="43">
        <f>'Details and Calculations'!BC553</f>
        <v>0</v>
      </c>
      <c r="BX554" s="43" t="str">
        <f>'Details and Calculations'!BE553</f>
        <v xml:space="preserve"> </v>
      </c>
      <c r="BY554" s="43" t="str">
        <f>'Details and Calculations'!BG553</f>
        <v xml:space="preserve"> </v>
      </c>
      <c r="BZ554" s="43" t="str">
        <f>'Details and Calculations'!BH553</f>
        <v xml:space="preserve"> </v>
      </c>
      <c r="CA554" s="43">
        <f>'Details and Calculations'!BJ553</f>
        <v>0</v>
      </c>
      <c r="CB554" s="43" t="str">
        <f>'Details and Calculations'!BK553</f>
        <v/>
      </c>
      <c r="CC554" s="43" t="str">
        <f>'Details and Calculations'!BL553</f>
        <v xml:space="preserve"> </v>
      </c>
      <c r="CD554" s="43" t="str">
        <f>'Details and Calculations'!BN553</f>
        <v xml:space="preserve"> </v>
      </c>
      <c r="CE554" s="43" t="str">
        <f>'Details and Calculations'!BO553</f>
        <v xml:space="preserve"> </v>
      </c>
      <c r="CF554" s="43">
        <f>'Details and Calculations'!BZ553</f>
        <v>1</v>
      </c>
      <c r="CG554" s="43">
        <f>'Details and Calculations'!CB553</f>
        <v>2013</v>
      </c>
      <c r="CH554" s="31"/>
      <c r="CI554" s="53"/>
    </row>
    <row r="555" spans="1:87" x14ac:dyDescent="0.3">
      <c r="A555" s="43">
        <f>'Details and Calculations'!A554</f>
        <v>2017</v>
      </c>
      <c r="B555" s="43" t="str">
        <f>'Details and Calculations'!C554</f>
        <v>Rwanda</v>
      </c>
      <c r="C555" s="43" t="str">
        <f>'Details and Calculations'!D554</f>
        <v>Rulindo</v>
      </c>
      <c r="D555" s="43" t="str">
        <f>'Details and Calculations'!E554</f>
        <v>Burega</v>
      </c>
      <c r="E555" s="43" t="str">
        <f>'Details and Calculations'!F554</f>
        <v>Butangampundu</v>
      </c>
      <c r="F555" s="43" t="str">
        <f>'Details and Calculations'!G554</f>
        <v>Gacyamo</v>
      </c>
      <c r="G555" s="43" t="str">
        <f>'Details and Calculations'!H554</f>
        <v/>
      </c>
      <c r="H555" s="43" t="str">
        <f>'Details and Calculations'!I554</f>
        <v/>
      </c>
      <c r="I555" s="43" t="str">
        <f>'Details and Calculations'!J554</f>
        <v>Rwamugaza</v>
      </c>
      <c r="J555" s="43">
        <f>'Details and Calculations'!K554</f>
        <v>550</v>
      </c>
      <c r="K555" s="43">
        <f>'Details and Calculations'!O554</f>
        <v>550</v>
      </c>
      <c r="L555" s="43">
        <f>'Details and Calculations'!P555</f>
        <v>50</v>
      </c>
      <c r="M555" s="43" t="str">
        <f>'Details and Calculations'!U554</f>
        <v>Piped Network With Pump</v>
      </c>
      <c r="N555" s="43">
        <f>'Details and Calculations'!V554</f>
        <v>2012</v>
      </c>
      <c r="O555" s="43" t="str">
        <f>'Details and Calculations'!W554</f>
        <v>Governement (District, Wasac) And Water For People</v>
      </c>
      <c r="P555" s="43" t="str">
        <f>'Details and Calculations'!X554</f>
        <v>Spring</v>
      </c>
      <c r="Q555" s="44" t="str">
        <f t="shared" si="213"/>
        <v>Low Risk</v>
      </c>
      <c r="R555" s="44" t="str">
        <f t="shared" si="214"/>
        <v>Low Risk</v>
      </c>
      <c r="S555" s="45" t="str">
        <f t="shared" si="215"/>
        <v>Intermediate Level of Service</v>
      </c>
      <c r="T555" s="62" t="str">
        <f t="shared" si="212"/>
        <v>Low Priority</v>
      </c>
      <c r="U555" s="46">
        <f t="shared" si="216"/>
        <v>6</v>
      </c>
      <c r="V555" s="28" t="str">
        <f t="shared" si="217"/>
        <v>Perform Routine Preventative Maintenance</v>
      </c>
      <c r="W555" s="47" t="str">
        <f t="shared" si="218"/>
        <v/>
      </c>
      <c r="X555" s="27" t="str">
        <f t="shared" si="219"/>
        <v>Maintain O&amp;M and Routine Monitoring</v>
      </c>
      <c r="Y555" s="48">
        <f t="shared" si="220"/>
        <v>22</v>
      </c>
      <c r="Z555" s="48">
        <f t="shared" si="221"/>
        <v>15</v>
      </c>
      <c r="AA555" s="48">
        <f t="shared" si="222"/>
        <v>25</v>
      </c>
      <c r="AB555" s="48">
        <f t="shared" si="223"/>
        <v>15</v>
      </c>
      <c r="AC555" s="48">
        <f t="shared" si="224"/>
        <v>25</v>
      </c>
      <c r="AD555" s="48">
        <f t="shared" si="225"/>
        <v>-1</v>
      </c>
      <c r="AE555" s="48">
        <f t="shared" si="226"/>
        <v>12</v>
      </c>
      <c r="AF555" s="48" t="str">
        <f t="shared" si="227"/>
        <v xml:space="preserve"> </v>
      </c>
      <c r="AG555" s="49" t="str">
        <f t="shared" si="228"/>
        <v/>
      </c>
      <c r="AH555" s="48">
        <f t="shared" si="229"/>
        <v>15</v>
      </c>
      <c r="AI555" s="50">
        <f>'Details and Calculations'!AE554</f>
        <v>1</v>
      </c>
      <c r="AJ555" s="50">
        <f>'Details and Calculations'!AM554</f>
        <v>1</v>
      </c>
      <c r="AK555" s="50">
        <f>'Details and Calculations'!AR554</f>
        <v>1</v>
      </c>
      <c r="AL555" s="50">
        <f>'Details and Calculations'!AW554</f>
        <v>1</v>
      </c>
      <c r="AM555" s="50">
        <f>'Details and Calculations'!BA554</f>
        <v>1</v>
      </c>
      <c r="AN555" s="50">
        <f>'Details and Calculations'!BF554</f>
        <v>1</v>
      </c>
      <c r="AO555" s="50">
        <f>'Details and Calculations'!BI554</f>
        <v>1</v>
      </c>
      <c r="AP555" s="50" t="str">
        <f>'Details and Calculations'!BM554</f>
        <v xml:space="preserve"> </v>
      </c>
      <c r="AQ555" s="50" t="str">
        <f>'Details and Calculations'!BP554</f>
        <v xml:space="preserve"> </v>
      </c>
      <c r="AR555" s="50">
        <f>'Details and Calculations'!CC554</f>
        <v>1</v>
      </c>
      <c r="AS555" s="50">
        <f>'Details and Calculations'!CJ554</f>
        <v>1</v>
      </c>
      <c r="AT555" s="51">
        <f>'Details and Calculations'!T554</f>
        <v>1</v>
      </c>
      <c r="AU555" s="51">
        <f>'Details and Calculations'!Z554</f>
        <v>1</v>
      </c>
      <c r="AV555" s="51">
        <f>'Details and Calculations'!S554</f>
        <v>0</v>
      </c>
      <c r="AW555" s="51">
        <f>'Details and Calculations'!AI554</f>
        <v>1</v>
      </c>
      <c r="AX555" s="51">
        <f>'Details and Calculations'!BY554</f>
        <v>1</v>
      </c>
      <c r="AY555" s="51">
        <f>'Details and Calculations'!CG554</f>
        <v>1</v>
      </c>
      <c r="AZ555" s="51">
        <f>'Details and Calculations'!CI554</f>
        <v>0</v>
      </c>
      <c r="BA555" s="51">
        <f t="shared" si="230"/>
        <v>1</v>
      </c>
      <c r="BB555" s="52">
        <f>'Details and Calculations'!Y554</f>
        <v>3</v>
      </c>
      <c r="BC555" s="52">
        <f>'Details and Calculations'!AC554</f>
        <v>3</v>
      </c>
      <c r="BD555" s="52">
        <f>'Details and Calculations'!AK554</f>
        <v>2</v>
      </c>
      <c r="BE555" s="52">
        <f>'Details and Calculations'!AN554</f>
        <v>5000</v>
      </c>
      <c r="BF555" s="52">
        <f>'Details and Calculations'!AP554</f>
        <v>16</v>
      </c>
      <c r="BG555" s="52">
        <f>'Details and Calculations'!AT554</f>
        <v>23</v>
      </c>
      <c r="BH555" s="52">
        <f>'Details and Calculations'!AY554</f>
        <v>2</v>
      </c>
      <c r="BI555" s="52">
        <f>'Details and Calculations'!BB554</f>
        <v>5000</v>
      </c>
      <c r="BJ555" s="52">
        <f>'Details and Calculations'!BD554</f>
        <v>1</v>
      </c>
      <c r="BK555" s="52">
        <f>'Details and Calculations'!CA554</f>
        <v>1</v>
      </c>
      <c r="BL555" s="43">
        <f>'Details and Calculations'!AA554</f>
        <v>1</v>
      </c>
      <c r="BM555" s="43" t="str">
        <f>'Details and Calculations'!AB554</f>
        <v/>
      </c>
      <c r="BN555" s="43">
        <f>'Details and Calculations'!AD554</f>
        <v>2009</v>
      </c>
      <c r="BO555" s="43">
        <f>'Details and Calculations'!AJ554</f>
        <v>1</v>
      </c>
      <c r="BP555" s="43">
        <f>'Details and Calculations'!AL554</f>
        <v>2012</v>
      </c>
      <c r="BQ555" s="43">
        <f>'Details and Calculations'!AO554</f>
        <v>1</v>
      </c>
      <c r="BR555" s="43">
        <f>'Details and Calculations'!AQ554</f>
        <v>2012</v>
      </c>
      <c r="BS555" s="43">
        <f>'Details and Calculations'!AS554</f>
        <v>1</v>
      </c>
      <c r="BT555" s="43">
        <f>'Details and Calculations'!AV554</f>
        <v>2012</v>
      </c>
      <c r="BU555" s="43">
        <f>'Details and Calculations'!AX554</f>
        <v>1</v>
      </c>
      <c r="BV555" s="43">
        <f>'Details and Calculations'!AZ554</f>
        <v>2012</v>
      </c>
      <c r="BW555" s="43">
        <f>'Details and Calculations'!BC554</f>
        <v>1</v>
      </c>
      <c r="BX555" s="43">
        <f>'Details and Calculations'!BE554</f>
        <v>2009</v>
      </c>
      <c r="BY555" s="43">
        <f>'Details and Calculations'!BG554</f>
        <v>1</v>
      </c>
      <c r="BZ555" s="43">
        <f>'Details and Calculations'!BH554</f>
        <v>2009</v>
      </c>
      <c r="CA555" s="43">
        <f>'Details and Calculations'!BJ554</f>
        <v>0</v>
      </c>
      <c r="CB555" s="43" t="str">
        <f>'Details and Calculations'!BK554</f>
        <v/>
      </c>
      <c r="CC555" s="43" t="str">
        <f>'Details and Calculations'!BL554</f>
        <v xml:space="preserve"> </v>
      </c>
      <c r="CD555" s="43" t="str">
        <f>'Details and Calculations'!BN554</f>
        <v xml:space="preserve"> </v>
      </c>
      <c r="CE555" s="43" t="str">
        <f>'Details and Calculations'!BO554</f>
        <v xml:space="preserve"> </v>
      </c>
      <c r="CF555" s="43">
        <f>'Details and Calculations'!BZ554</f>
        <v>1</v>
      </c>
      <c r="CG555" s="43">
        <f>'Details and Calculations'!CB554</f>
        <v>2012</v>
      </c>
      <c r="CH555" s="31"/>
      <c r="CI555" s="53"/>
    </row>
    <row r="556" spans="1:87" x14ac:dyDescent="0.3">
      <c r="A556" s="43">
        <f>'Details and Calculations'!A555</f>
        <v>2017</v>
      </c>
      <c r="B556" s="43" t="str">
        <f>'Details and Calculations'!C555</f>
        <v>Rwanda</v>
      </c>
      <c r="C556" s="43" t="str">
        <f>'Details and Calculations'!D555</f>
        <v>Rulindo</v>
      </c>
      <c r="D556" s="43" t="str">
        <f>'Details and Calculations'!E555</f>
        <v>Cyungo</v>
      </c>
      <c r="E556" s="43" t="str">
        <f>'Details and Calculations'!F555</f>
        <v>Marembo</v>
      </c>
      <c r="F556" s="43" t="str">
        <f>'Details and Calculations'!G555</f>
        <v>Rusayo</v>
      </c>
      <c r="G556" s="43" t="str">
        <f>'Details and Calculations'!H555</f>
        <v/>
      </c>
      <c r="H556" s="43" t="str">
        <f>'Details and Calculations'!I555</f>
        <v/>
      </c>
      <c r="I556" s="43" t="str">
        <f>'Details and Calculations'!J555</f>
        <v>Nyabirarama</v>
      </c>
      <c r="J556" s="43">
        <f>'Details and Calculations'!K555</f>
        <v>150</v>
      </c>
      <c r="K556" s="43">
        <f>'Details and Calculations'!O555</f>
        <v>100</v>
      </c>
      <c r="L556" s="43" t="str">
        <f>'Details and Calculations'!P556</f>
        <v xml:space="preserve"> </v>
      </c>
      <c r="M556" s="43" t="str">
        <f>'Details and Calculations'!U555</f>
        <v>Piped Network -- Gravity Only</v>
      </c>
      <c r="N556" s="43">
        <f>'Details and Calculations'!V555</f>
        <v>2015</v>
      </c>
      <c r="O556" s="43" t="str">
        <f>'Details and Calculations'!W555</f>
        <v>Governement (District, Wasac) And Water For People</v>
      </c>
      <c r="P556" s="43" t="str">
        <f>'Details and Calculations'!X555</f>
        <v>Spring</v>
      </c>
      <c r="Q556" s="44" t="str">
        <f t="shared" si="213"/>
        <v>Low Risk</v>
      </c>
      <c r="R556" s="44" t="str">
        <f t="shared" si="214"/>
        <v>Low Risk</v>
      </c>
      <c r="S556" s="45" t="str">
        <f t="shared" si="215"/>
        <v>High Level of Service</v>
      </c>
      <c r="T556" s="62" t="str">
        <f t="shared" si="212"/>
        <v>Low Priority</v>
      </c>
      <c r="U556" s="46">
        <f t="shared" si="216"/>
        <v>8</v>
      </c>
      <c r="V556" s="28" t="str">
        <f t="shared" si="217"/>
        <v>Perform Routine Preventative Maintenance</v>
      </c>
      <c r="W556" s="47" t="str">
        <f t="shared" si="218"/>
        <v/>
      </c>
      <c r="X556" s="27" t="str">
        <f t="shared" si="219"/>
        <v>Maintain O&amp;M and Routine Monitoring</v>
      </c>
      <c r="Y556" s="48">
        <f t="shared" si="220"/>
        <v>28</v>
      </c>
      <c r="Z556" s="48">
        <f t="shared" si="221"/>
        <v>18</v>
      </c>
      <c r="AA556" s="48">
        <f t="shared" si="222"/>
        <v>28</v>
      </c>
      <c r="AB556" s="48">
        <f t="shared" si="223"/>
        <v>18</v>
      </c>
      <c r="AC556" s="48">
        <f t="shared" si="224"/>
        <v>28</v>
      </c>
      <c r="AD556" s="48" t="str">
        <f t="shared" si="225"/>
        <v xml:space="preserve"> </v>
      </c>
      <c r="AE556" s="48" t="str">
        <f t="shared" si="226"/>
        <v xml:space="preserve"> </v>
      </c>
      <c r="AF556" s="48" t="str">
        <f t="shared" si="227"/>
        <v xml:space="preserve"> </v>
      </c>
      <c r="AG556" s="49" t="str">
        <f t="shared" si="228"/>
        <v/>
      </c>
      <c r="AH556" s="48">
        <f t="shared" si="229"/>
        <v>18</v>
      </c>
      <c r="AI556" s="50">
        <f>'Details and Calculations'!AE555</f>
        <v>1</v>
      </c>
      <c r="AJ556" s="50">
        <f>'Details and Calculations'!AM555</f>
        <v>1</v>
      </c>
      <c r="AK556" s="50">
        <f>'Details and Calculations'!AR555</f>
        <v>1</v>
      </c>
      <c r="AL556" s="50">
        <f>'Details and Calculations'!AW555</f>
        <v>1</v>
      </c>
      <c r="AM556" s="50">
        <f>'Details and Calculations'!BA555</f>
        <v>1</v>
      </c>
      <c r="AN556" s="50" t="str">
        <f>'Details and Calculations'!BF555</f>
        <v xml:space="preserve"> </v>
      </c>
      <c r="AO556" s="50" t="str">
        <f>'Details and Calculations'!BI555</f>
        <v xml:space="preserve"> </v>
      </c>
      <c r="AP556" s="50" t="str">
        <f>'Details and Calculations'!BM555</f>
        <v xml:space="preserve"> </v>
      </c>
      <c r="AQ556" s="50" t="str">
        <f>'Details and Calculations'!BP555</f>
        <v xml:space="preserve"> </v>
      </c>
      <c r="AR556" s="50">
        <f>'Details and Calculations'!CC555</f>
        <v>1</v>
      </c>
      <c r="AS556" s="50">
        <f>'Details and Calculations'!CJ555</f>
        <v>1</v>
      </c>
      <c r="AT556" s="51">
        <f>'Details and Calculations'!T555</f>
        <v>1</v>
      </c>
      <c r="AU556" s="51">
        <f>'Details and Calculations'!Z555</f>
        <v>1</v>
      </c>
      <c r="AV556" s="51">
        <f>'Details and Calculations'!S555</f>
        <v>1</v>
      </c>
      <c r="AW556" s="51">
        <f>'Details and Calculations'!AI555</f>
        <v>1</v>
      </c>
      <c r="AX556" s="51">
        <f>'Details and Calculations'!BY555</f>
        <v>1</v>
      </c>
      <c r="AY556" s="51">
        <f>'Details and Calculations'!CG555</f>
        <v>1</v>
      </c>
      <c r="AZ556" s="51">
        <f>'Details and Calculations'!CI555</f>
        <v>1</v>
      </c>
      <c r="BA556" s="51">
        <f t="shared" si="230"/>
        <v>1</v>
      </c>
      <c r="BB556" s="52">
        <f>'Details and Calculations'!Y555</f>
        <v>1</v>
      </c>
      <c r="BC556" s="52">
        <f>'Details and Calculations'!AC555</f>
        <v>1</v>
      </c>
      <c r="BD556" s="52">
        <f>'Details and Calculations'!AK555</f>
        <v>1</v>
      </c>
      <c r="BE556" s="52">
        <f>'Details and Calculations'!AN555</f>
        <v>1200</v>
      </c>
      <c r="BF556" s="52">
        <f>'Details and Calculations'!AP555</f>
        <v>1</v>
      </c>
      <c r="BG556" s="52">
        <f>'Details and Calculations'!AT555</f>
        <v>1</v>
      </c>
      <c r="BH556" s="52">
        <f>'Details and Calculations'!AY555</f>
        <v>1</v>
      </c>
      <c r="BI556" s="52">
        <f>'Details and Calculations'!BB555</f>
        <v>1200</v>
      </c>
      <c r="BJ556" s="52" t="str">
        <f>'Details and Calculations'!BD555</f>
        <v xml:space="preserve"> </v>
      </c>
      <c r="BK556" s="52">
        <f>'Details and Calculations'!CA555</f>
        <v>2</v>
      </c>
      <c r="BL556" s="43">
        <f>'Details and Calculations'!AA555</f>
        <v>1</v>
      </c>
      <c r="BM556" s="43" t="str">
        <f>'Details and Calculations'!AB555</f>
        <v>"Springbox" --Intake Structure At A Spring</v>
      </c>
      <c r="BN556" s="43">
        <f>'Details and Calculations'!AD555</f>
        <v>2015</v>
      </c>
      <c r="BO556" s="43">
        <f>'Details and Calculations'!AJ555</f>
        <v>1</v>
      </c>
      <c r="BP556" s="43">
        <f>'Details and Calculations'!AL555</f>
        <v>2015</v>
      </c>
      <c r="BQ556" s="43">
        <f>'Details and Calculations'!AO555</f>
        <v>1</v>
      </c>
      <c r="BR556" s="43">
        <f>'Details and Calculations'!AQ555</f>
        <v>2015</v>
      </c>
      <c r="BS556" s="43">
        <f>'Details and Calculations'!AS555</f>
        <v>1</v>
      </c>
      <c r="BT556" s="43">
        <f>'Details and Calculations'!AV555</f>
        <v>2015</v>
      </c>
      <c r="BU556" s="43">
        <f>'Details and Calculations'!AX555</f>
        <v>1</v>
      </c>
      <c r="BV556" s="43">
        <f>'Details and Calculations'!AZ555</f>
        <v>2015</v>
      </c>
      <c r="BW556" s="43">
        <f>'Details and Calculations'!BC555</f>
        <v>0</v>
      </c>
      <c r="BX556" s="43" t="str">
        <f>'Details and Calculations'!BE555</f>
        <v xml:space="preserve"> </v>
      </c>
      <c r="BY556" s="43" t="str">
        <f>'Details and Calculations'!BG555</f>
        <v xml:space="preserve"> </v>
      </c>
      <c r="BZ556" s="43" t="str">
        <f>'Details and Calculations'!BH555</f>
        <v xml:space="preserve"> </v>
      </c>
      <c r="CA556" s="43">
        <f>'Details and Calculations'!BJ555</f>
        <v>0</v>
      </c>
      <c r="CB556" s="43" t="str">
        <f>'Details and Calculations'!BK555</f>
        <v/>
      </c>
      <c r="CC556" s="43" t="str">
        <f>'Details and Calculations'!BL555</f>
        <v xml:space="preserve"> </v>
      </c>
      <c r="CD556" s="43" t="str">
        <f>'Details and Calculations'!BN555</f>
        <v xml:space="preserve"> </v>
      </c>
      <c r="CE556" s="43" t="str">
        <f>'Details and Calculations'!BO555</f>
        <v xml:space="preserve"> </v>
      </c>
      <c r="CF556" s="43">
        <f>'Details and Calculations'!BZ555</f>
        <v>1</v>
      </c>
      <c r="CG556" s="43">
        <f>'Details and Calculations'!CB555</f>
        <v>2015</v>
      </c>
      <c r="CH556" s="31"/>
      <c r="CI556" s="53"/>
    </row>
    <row r="557" spans="1:87" x14ac:dyDescent="0.3">
      <c r="A557" s="43">
        <f>'Details and Calculations'!A556</f>
        <v>2017</v>
      </c>
      <c r="B557" s="43" t="str">
        <f>'Details and Calculations'!C556</f>
        <v>Rwanda</v>
      </c>
      <c r="C557" s="43" t="str">
        <f>'Details and Calculations'!D556</f>
        <v>Rulindo</v>
      </c>
      <c r="D557" s="43" t="str">
        <f>'Details and Calculations'!E556</f>
        <v>Buyoga</v>
      </c>
      <c r="E557" s="43" t="str">
        <f>'Details and Calculations'!F556</f>
        <v>Karama</v>
      </c>
      <c r="F557" s="43" t="str">
        <f>'Details and Calculations'!G556</f>
        <v>Kigarama</v>
      </c>
      <c r="G557" s="43" t="str">
        <f>'Details and Calculations'!H556</f>
        <v/>
      </c>
      <c r="H557" s="43" t="str">
        <f>'Details and Calculations'!I556</f>
        <v/>
      </c>
      <c r="I557" s="43" t="str">
        <f>'Details and Calculations'!J556</f>
        <v>Kigarama water point/Nyirambuga pumping system</v>
      </c>
      <c r="J557" s="43">
        <f>'Details and Calculations'!K556</f>
        <v>121</v>
      </c>
      <c r="K557" s="43">
        <f>'Details and Calculations'!O556</f>
        <v>121</v>
      </c>
      <c r="L557" s="43">
        <f>'Details and Calculations'!P557</f>
        <v>45</v>
      </c>
      <c r="M557" s="43" t="str">
        <f>'Details and Calculations'!U556</f>
        <v>Piped Network With Pump</v>
      </c>
      <c r="N557" s="43">
        <f>'Details and Calculations'!V556</f>
        <v>2017</v>
      </c>
      <c r="O557" s="43" t="str">
        <f>'Details and Calculations'!W556</f>
        <v>Governement (District, Wasac) And Water For People</v>
      </c>
      <c r="P557" s="43" t="str">
        <f>'Details and Calculations'!X556</f>
        <v>Spring</v>
      </c>
      <c r="Q557" s="44" t="str">
        <f t="shared" si="213"/>
        <v>Low Risk</v>
      </c>
      <c r="R557" s="44" t="str">
        <f t="shared" si="214"/>
        <v>High Risk</v>
      </c>
      <c r="S557" s="45" t="str">
        <f t="shared" si="215"/>
        <v>Basic Level of Service</v>
      </c>
      <c r="T557" s="62" t="str">
        <f t="shared" si="212"/>
        <v>High Priority</v>
      </c>
      <c r="U557" s="46">
        <f t="shared" si="216"/>
        <v>5</v>
      </c>
      <c r="V557" s="28" t="str">
        <f t="shared" si="217"/>
        <v>Major Repairs or Replace System</v>
      </c>
      <c r="W557" s="47" t="str">
        <f t="shared" si="218"/>
        <v/>
      </c>
      <c r="X557" s="27" t="str">
        <f t="shared" si="219"/>
        <v>Further Technical Diagnostic Needed</v>
      </c>
      <c r="Y557" s="48" t="str">
        <f t="shared" si="220"/>
        <v xml:space="preserve"> </v>
      </c>
      <c r="Z557" s="48" t="str">
        <f t="shared" si="221"/>
        <v xml:space="preserve"> </v>
      </c>
      <c r="AA557" s="48" t="str">
        <f t="shared" si="222"/>
        <v xml:space="preserve"> </v>
      </c>
      <c r="AB557" s="48" t="str">
        <f t="shared" si="223"/>
        <v xml:space="preserve"> </v>
      </c>
      <c r="AC557" s="48" t="str">
        <f t="shared" si="224"/>
        <v xml:space="preserve"> </v>
      </c>
      <c r="AD557" s="48" t="str">
        <f t="shared" si="225"/>
        <v xml:space="preserve"> </v>
      </c>
      <c r="AE557" s="48" t="str">
        <f t="shared" si="226"/>
        <v xml:space="preserve"> </v>
      </c>
      <c r="AF557" s="48" t="str">
        <f t="shared" si="227"/>
        <v xml:space="preserve"> </v>
      </c>
      <c r="AG557" s="49" t="str">
        <f t="shared" si="228"/>
        <v/>
      </c>
      <c r="AH557" s="48">
        <f t="shared" si="229"/>
        <v>20</v>
      </c>
      <c r="AI557" s="50" t="str">
        <f>'Details and Calculations'!AE556</f>
        <v xml:space="preserve"> </v>
      </c>
      <c r="AJ557" s="50" t="str">
        <f>'Details and Calculations'!AM556</f>
        <v xml:space="preserve"> </v>
      </c>
      <c r="AK557" s="50" t="str">
        <f>'Details and Calculations'!AR556</f>
        <v xml:space="preserve"> </v>
      </c>
      <c r="AL557" s="50" t="str">
        <f>'Details and Calculations'!AW556</f>
        <v xml:space="preserve"> </v>
      </c>
      <c r="AM557" s="50" t="str">
        <f>'Details and Calculations'!BA556</f>
        <v xml:space="preserve"> </v>
      </c>
      <c r="AN557" s="50" t="str">
        <f>'Details and Calculations'!BF556</f>
        <v xml:space="preserve"> </v>
      </c>
      <c r="AO557" s="50" t="str">
        <f>'Details and Calculations'!BI556</f>
        <v xml:space="preserve"> </v>
      </c>
      <c r="AP557" s="50" t="str">
        <f>'Details and Calculations'!BM556</f>
        <v xml:space="preserve"> </v>
      </c>
      <c r="AQ557" s="50" t="str">
        <f>'Details and Calculations'!BP556</f>
        <v xml:space="preserve"> </v>
      </c>
      <c r="AR557" s="50">
        <f>'Details and Calculations'!CC556</f>
        <v>3</v>
      </c>
      <c r="AS557" s="50">
        <f>'Details and Calculations'!CJ556</f>
        <v>3</v>
      </c>
      <c r="AT557" s="51">
        <f>'Details and Calculations'!T556</f>
        <v>1</v>
      </c>
      <c r="AU557" s="51">
        <f>'Details and Calculations'!Z556</f>
        <v>1</v>
      </c>
      <c r="AV557" s="51">
        <f>'Details and Calculations'!S556</f>
        <v>0</v>
      </c>
      <c r="AW557" s="51">
        <f>'Details and Calculations'!AI556</f>
        <v>1</v>
      </c>
      <c r="AX557" s="51">
        <f>'Details and Calculations'!BY556</f>
        <v>1</v>
      </c>
      <c r="AY557" s="51">
        <f>'Details and Calculations'!CG556</f>
        <v>1</v>
      </c>
      <c r="AZ557" s="51">
        <f>'Details and Calculations'!CI556</f>
        <v>0</v>
      </c>
      <c r="BA557" s="51">
        <f t="shared" si="230"/>
        <v>0</v>
      </c>
      <c r="BB557" s="52">
        <f>'Details and Calculations'!Y556</f>
        <v>2</v>
      </c>
      <c r="BC557" s="52" t="str">
        <f>'Details and Calculations'!AC556</f>
        <v xml:space="preserve"> </v>
      </c>
      <c r="BD557" s="52" t="str">
        <f>'Details and Calculations'!AK556</f>
        <v xml:space="preserve"> </v>
      </c>
      <c r="BE557" s="52" t="str">
        <f>'Details and Calculations'!AN556</f>
        <v xml:space="preserve"> </v>
      </c>
      <c r="BF557" s="52" t="str">
        <f>'Details and Calculations'!AP556</f>
        <v xml:space="preserve"> </v>
      </c>
      <c r="BG557" s="52" t="str">
        <f>'Details and Calculations'!AT556</f>
        <v xml:space="preserve"> </v>
      </c>
      <c r="BH557" s="52" t="str">
        <f>'Details and Calculations'!AY556</f>
        <v xml:space="preserve"> </v>
      </c>
      <c r="BI557" s="52" t="str">
        <f>'Details and Calculations'!BB556</f>
        <v xml:space="preserve"> </v>
      </c>
      <c r="BJ557" s="52" t="str">
        <f>'Details and Calculations'!BD556</f>
        <v xml:space="preserve"> </v>
      </c>
      <c r="BK557" s="52">
        <f>'Details and Calculations'!CA556</f>
        <v>2</v>
      </c>
      <c r="BL557" s="43">
        <f>'Details and Calculations'!AA556</f>
        <v>0</v>
      </c>
      <c r="BM557" s="43" t="str">
        <f>'Details and Calculations'!AB556</f>
        <v/>
      </c>
      <c r="BN557" s="43" t="str">
        <f>'Details and Calculations'!AD556</f>
        <v xml:space="preserve"> </v>
      </c>
      <c r="BO557" s="43">
        <f>'Details and Calculations'!AJ556</f>
        <v>0</v>
      </c>
      <c r="BP557" s="43" t="str">
        <f>'Details and Calculations'!AL556</f>
        <v xml:space="preserve"> </v>
      </c>
      <c r="BQ557" s="43">
        <f>'Details and Calculations'!AO556</f>
        <v>0</v>
      </c>
      <c r="BR557" s="43" t="str">
        <f>'Details and Calculations'!AQ556</f>
        <v xml:space="preserve"> </v>
      </c>
      <c r="BS557" s="43">
        <f>'Details and Calculations'!AS556</f>
        <v>0</v>
      </c>
      <c r="BT557" s="43" t="str">
        <f>'Details and Calculations'!AV556</f>
        <v xml:space="preserve"> </v>
      </c>
      <c r="BU557" s="43">
        <f>'Details and Calculations'!AX556</f>
        <v>0</v>
      </c>
      <c r="BV557" s="43" t="str">
        <f>'Details and Calculations'!AZ556</f>
        <v xml:space="preserve"> </v>
      </c>
      <c r="BW557" s="43">
        <f>'Details and Calculations'!BC556</f>
        <v>0</v>
      </c>
      <c r="BX557" s="43" t="str">
        <f>'Details and Calculations'!BE556</f>
        <v xml:space="preserve"> </v>
      </c>
      <c r="BY557" s="43" t="str">
        <f>'Details and Calculations'!BG556</f>
        <v xml:space="preserve"> </v>
      </c>
      <c r="BZ557" s="43" t="str">
        <f>'Details and Calculations'!BH556</f>
        <v xml:space="preserve"> </v>
      </c>
      <c r="CA557" s="43">
        <f>'Details and Calculations'!BJ556</f>
        <v>0</v>
      </c>
      <c r="CB557" s="43" t="str">
        <f>'Details and Calculations'!BK556</f>
        <v/>
      </c>
      <c r="CC557" s="43" t="str">
        <f>'Details and Calculations'!BL556</f>
        <v xml:space="preserve"> </v>
      </c>
      <c r="CD557" s="43" t="str">
        <f>'Details and Calculations'!BN556</f>
        <v xml:space="preserve"> </v>
      </c>
      <c r="CE557" s="43" t="str">
        <f>'Details and Calculations'!BO556</f>
        <v xml:space="preserve"> </v>
      </c>
      <c r="CF557" s="43">
        <f>'Details and Calculations'!BZ556</f>
        <v>1</v>
      </c>
      <c r="CG557" s="43">
        <f>'Details and Calculations'!CB556</f>
        <v>2017</v>
      </c>
      <c r="CH557" s="31"/>
      <c r="CI557" s="53"/>
    </row>
    <row r="558" spans="1:87" x14ac:dyDescent="0.3">
      <c r="A558" s="43">
        <f>'Details and Calculations'!A557</f>
        <v>2017</v>
      </c>
      <c r="B558" s="43" t="str">
        <f>'Details and Calculations'!C557</f>
        <v>Rwanda</v>
      </c>
      <c r="C558" s="43" t="str">
        <f>'Details and Calculations'!D557</f>
        <v>Rulindo</v>
      </c>
      <c r="D558" s="43" t="str">
        <f>'Details and Calculations'!E557</f>
        <v>Cyungo</v>
      </c>
      <c r="E558" s="43" t="str">
        <f>'Details and Calculations'!F557</f>
        <v>Rwili</v>
      </c>
      <c r="F558" s="43" t="str">
        <f>'Details and Calculations'!G557</f>
        <v>Karambi</v>
      </c>
      <c r="G558" s="43" t="str">
        <f>'Details and Calculations'!H557</f>
        <v/>
      </c>
      <c r="H558" s="43" t="str">
        <f>'Details and Calculations'!I557</f>
        <v/>
      </c>
      <c r="I558" s="43" t="str">
        <f>'Details and Calculations'!J557</f>
        <v>Nyamagana</v>
      </c>
      <c r="J558" s="43">
        <f>'Details and Calculations'!K557</f>
        <v>50</v>
      </c>
      <c r="K558" s="43">
        <f>'Details and Calculations'!O557</f>
        <v>5</v>
      </c>
      <c r="L558" s="43" t="str">
        <f>'Details and Calculations'!P558</f>
        <v xml:space="preserve"> </v>
      </c>
      <c r="M558" s="43" t="str">
        <f>'Details and Calculations'!U557</f>
        <v>Piped Network -- Gravity Only</v>
      </c>
      <c r="N558" s="43">
        <f>'Details and Calculations'!V557</f>
        <v>2011</v>
      </c>
      <c r="O558" s="43" t="str">
        <f>'Details and Calculations'!W557</f>
        <v>Government And African Development Bank</v>
      </c>
      <c r="P558" s="43" t="str">
        <f>'Details and Calculations'!X557</f>
        <v>Spring</v>
      </c>
      <c r="Q558" s="44" t="str">
        <f t="shared" si="213"/>
        <v>Low Risk</v>
      </c>
      <c r="R558" s="44" t="str">
        <f t="shared" si="214"/>
        <v>Medium Risk</v>
      </c>
      <c r="S558" s="45" t="str">
        <f t="shared" si="215"/>
        <v>Basic Level of Service</v>
      </c>
      <c r="T558" s="62" t="str">
        <f t="shared" si="212"/>
        <v>Medium Priority</v>
      </c>
      <c r="U558" s="46">
        <f t="shared" si="216"/>
        <v>4</v>
      </c>
      <c r="V558" s="28" t="str">
        <f t="shared" si="217"/>
        <v>Repair or Replace Components</v>
      </c>
      <c r="W558" s="47" t="str">
        <f t="shared" si="218"/>
        <v>Distribution  Line, Kiosk/Tap Stand</v>
      </c>
      <c r="X558" s="27" t="str">
        <f t="shared" si="219"/>
        <v>Create Plan To Repair or Replace Components</v>
      </c>
      <c r="Y558" s="48">
        <f t="shared" si="220"/>
        <v>28</v>
      </c>
      <c r="Z558" s="48">
        <f t="shared" si="221"/>
        <v>18</v>
      </c>
      <c r="AA558" s="48">
        <f t="shared" si="222"/>
        <v>24</v>
      </c>
      <c r="AB558" s="48">
        <f t="shared" si="223"/>
        <v>14</v>
      </c>
      <c r="AC558" s="48">
        <f t="shared" si="224"/>
        <v>24</v>
      </c>
      <c r="AD558" s="48" t="str">
        <f t="shared" si="225"/>
        <v xml:space="preserve"> </v>
      </c>
      <c r="AE558" s="48" t="str">
        <f t="shared" si="226"/>
        <v xml:space="preserve"> </v>
      </c>
      <c r="AF558" s="48" t="str">
        <f t="shared" si="227"/>
        <v xml:space="preserve"> </v>
      </c>
      <c r="AG558" s="49" t="str">
        <f t="shared" si="228"/>
        <v/>
      </c>
      <c r="AH558" s="48">
        <f t="shared" si="229"/>
        <v>14</v>
      </c>
      <c r="AI558" s="50">
        <f>'Details and Calculations'!AE557</f>
        <v>1</v>
      </c>
      <c r="AJ558" s="50">
        <f>'Details and Calculations'!AM557</f>
        <v>1</v>
      </c>
      <c r="AK558" s="50">
        <f>'Details and Calculations'!AR557</f>
        <v>1</v>
      </c>
      <c r="AL558" s="50">
        <f>'Details and Calculations'!AW557</f>
        <v>1</v>
      </c>
      <c r="AM558" s="50">
        <f>'Details and Calculations'!BA557</f>
        <v>2</v>
      </c>
      <c r="AN558" s="50" t="str">
        <f>'Details and Calculations'!BF557</f>
        <v xml:space="preserve"> </v>
      </c>
      <c r="AO558" s="50" t="str">
        <f>'Details and Calculations'!BI557</f>
        <v xml:space="preserve"> </v>
      </c>
      <c r="AP558" s="50" t="str">
        <f>'Details and Calculations'!BM557</f>
        <v xml:space="preserve"> </v>
      </c>
      <c r="AQ558" s="50" t="str">
        <f>'Details and Calculations'!BP557</f>
        <v xml:space="preserve"> </v>
      </c>
      <c r="AR558" s="50">
        <f>'Details and Calculations'!CC557</f>
        <v>2</v>
      </c>
      <c r="AS558" s="50">
        <f>'Details and Calculations'!CJ557</f>
        <v>2</v>
      </c>
      <c r="AT558" s="51">
        <f>'Details and Calculations'!T557</f>
        <v>1</v>
      </c>
      <c r="AU558" s="51">
        <f>'Details and Calculations'!Z557</f>
        <v>1</v>
      </c>
      <c r="AV558" s="51">
        <f>'Details and Calculations'!S557</f>
        <v>0</v>
      </c>
      <c r="AW558" s="51">
        <f>'Details and Calculations'!AI557</f>
        <v>1</v>
      </c>
      <c r="AX558" s="51">
        <f>'Details and Calculations'!BY557</f>
        <v>1</v>
      </c>
      <c r="AY558" s="51">
        <f>'Details and Calculations'!CG557</f>
        <v>0</v>
      </c>
      <c r="AZ558" s="51">
        <f>'Details and Calculations'!CI557</f>
        <v>0</v>
      </c>
      <c r="BA558" s="51">
        <f t="shared" si="230"/>
        <v>0</v>
      </c>
      <c r="BB558" s="52">
        <f>'Details and Calculations'!Y557</f>
        <v>2</v>
      </c>
      <c r="BC558" s="52">
        <f>'Details and Calculations'!AC557</f>
        <v>1</v>
      </c>
      <c r="BD558" s="52">
        <f>'Details and Calculations'!AK557</f>
        <v>2</v>
      </c>
      <c r="BE558" s="52">
        <f>'Details and Calculations'!AN557</f>
        <v>2100</v>
      </c>
      <c r="BF558" s="52">
        <f>'Details and Calculations'!AP557</f>
        <v>11</v>
      </c>
      <c r="BG558" s="52">
        <f>'Details and Calculations'!AT557</f>
        <v>15</v>
      </c>
      <c r="BH558" s="52">
        <f>'Details and Calculations'!AY557</f>
        <v>3</v>
      </c>
      <c r="BI558" s="52">
        <f>'Details and Calculations'!BB557</f>
        <v>37000</v>
      </c>
      <c r="BJ558" s="52" t="str">
        <f>'Details and Calculations'!BD557</f>
        <v xml:space="preserve"> </v>
      </c>
      <c r="BK558" s="52">
        <f>'Details and Calculations'!CA557</f>
        <v>29</v>
      </c>
      <c r="BL558" s="43">
        <f>'Details and Calculations'!AA557</f>
        <v>1</v>
      </c>
      <c r="BM558" s="43" t="str">
        <f>'Details and Calculations'!AB557</f>
        <v>"Springbox" --Intake Structure At A Spring</v>
      </c>
      <c r="BN558" s="43">
        <f>'Details and Calculations'!AD557</f>
        <v>2015</v>
      </c>
      <c r="BO558" s="43">
        <f>'Details and Calculations'!AJ557</f>
        <v>1</v>
      </c>
      <c r="BP558" s="43">
        <f>'Details and Calculations'!AL557</f>
        <v>2015</v>
      </c>
      <c r="BQ558" s="43">
        <f>'Details and Calculations'!AO557</f>
        <v>1</v>
      </c>
      <c r="BR558" s="43">
        <f>'Details and Calculations'!AQ557</f>
        <v>2011</v>
      </c>
      <c r="BS558" s="43">
        <f>'Details and Calculations'!AS557</f>
        <v>1</v>
      </c>
      <c r="BT558" s="43">
        <f>'Details and Calculations'!AV557</f>
        <v>2011</v>
      </c>
      <c r="BU558" s="43">
        <f>'Details and Calculations'!AX557</f>
        <v>1</v>
      </c>
      <c r="BV558" s="43">
        <f>'Details and Calculations'!AZ557</f>
        <v>2011</v>
      </c>
      <c r="BW558" s="43">
        <f>'Details and Calculations'!BC557</f>
        <v>0</v>
      </c>
      <c r="BX558" s="43" t="str">
        <f>'Details and Calculations'!BE557</f>
        <v xml:space="preserve"> </v>
      </c>
      <c r="BY558" s="43" t="str">
        <f>'Details and Calculations'!BG557</f>
        <v xml:space="preserve"> </v>
      </c>
      <c r="BZ558" s="43" t="str">
        <f>'Details and Calculations'!BH557</f>
        <v xml:space="preserve"> </v>
      </c>
      <c r="CA558" s="43">
        <f>'Details and Calculations'!BJ557</f>
        <v>0</v>
      </c>
      <c r="CB558" s="43" t="str">
        <f>'Details and Calculations'!BK557</f>
        <v/>
      </c>
      <c r="CC558" s="43" t="str">
        <f>'Details and Calculations'!BL557</f>
        <v xml:space="preserve"> </v>
      </c>
      <c r="CD558" s="43" t="str">
        <f>'Details and Calculations'!BN557</f>
        <v xml:space="preserve"> </v>
      </c>
      <c r="CE558" s="43" t="str">
        <f>'Details and Calculations'!BO557</f>
        <v xml:space="preserve"> </v>
      </c>
      <c r="CF558" s="43">
        <f>'Details and Calculations'!BZ557</f>
        <v>1</v>
      </c>
      <c r="CG558" s="43">
        <f>'Details and Calculations'!CB557</f>
        <v>2011</v>
      </c>
      <c r="CH558" s="31"/>
      <c r="CI558" s="53"/>
    </row>
    <row r="559" spans="1:87" x14ac:dyDescent="0.3">
      <c r="A559" s="43">
        <f>'Details and Calculations'!A558</f>
        <v>2017</v>
      </c>
      <c r="B559" s="43" t="str">
        <f>'Details and Calculations'!C558</f>
        <v>Rwanda</v>
      </c>
      <c r="C559" s="43" t="str">
        <f>'Details and Calculations'!D558</f>
        <v>Rulindo</v>
      </c>
      <c r="D559" s="43" t="str">
        <f>'Details and Calculations'!E558</f>
        <v>Masoro</v>
      </c>
      <c r="E559" s="43" t="str">
        <f>'Details and Calculations'!F558</f>
        <v>Shengampuri</v>
      </c>
      <c r="F559" s="43" t="str">
        <f>'Details and Calculations'!G558</f>
        <v>Agasharu</v>
      </c>
      <c r="G559" s="43" t="str">
        <f>'Details and Calculations'!H558</f>
        <v/>
      </c>
      <c r="H559" s="43" t="str">
        <f>'Details and Calculations'!I558</f>
        <v/>
      </c>
      <c r="I559" s="43" t="str">
        <f>'Details and Calculations'!J558</f>
        <v xml:space="preserve"> </v>
      </c>
      <c r="J559" s="43">
        <f>'Details and Calculations'!K558</f>
        <v>130</v>
      </c>
      <c r="K559" s="43">
        <f>'Details and Calculations'!O558</f>
        <v>130</v>
      </c>
      <c r="L559" s="43" t="str">
        <f>'Details and Calculations'!P559</f>
        <v xml:space="preserve"> </v>
      </c>
      <c r="M559" s="43" t="str">
        <f>'Details and Calculations'!U558</f>
        <v>Piped Network With Pump</v>
      </c>
      <c r="N559" s="43">
        <f>'Details and Calculations'!V558</f>
        <v>1998</v>
      </c>
      <c r="O559" s="43" t="str">
        <f>'Details and Calculations'!W558</f>
        <v>Governement (District, Wasac) And Water For People</v>
      </c>
      <c r="P559" s="43" t="str">
        <f>'Details and Calculations'!X558</f>
        <v>Spring</v>
      </c>
      <c r="Q559" s="44" t="str">
        <f t="shared" si="213"/>
        <v>Low Risk</v>
      </c>
      <c r="R559" s="44" t="str">
        <f t="shared" si="214"/>
        <v>Low Risk</v>
      </c>
      <c r="S559" s="45" t="str">
        <f t="shared" si="215"/>
        <v>High Level of Service</v>
      </c>
      <c r="T559" s="62" t="str">
        <f t="shared" si="212"/>
        <v>Low Priority</v>
      </c>
      <c r="U559" s="46">
        <f t="shared" si="216"/>
        <v>8</v>
      </c>
      <c r="V559" s="28" t="str">
        <f t="shared" si="217"/>
        <v>Perform Routine Preventative Maintenance</v>
      </c>
      <c r="W559" s="47" t="str">
        <f t="shared" si="218"/>
        <v/>
      </c>
      <c r="X559" s="27" t="str">
        <f t="shared" si="219"/>
        <v>Maintain O&amp;M and Routine Monitoring</v>
      </c>
      <c r="Y559" s="48">
        <f t="shared" si="220"/>
        <v>29</v>
      </c>
      <c r="Z559" s="48">
        <f t="shared" si="221"/>
        <v>19</v>
      </c>
      <c r="AA559" s="48">
        <f t="shared" si="222"/>
        <v>29</v>
      </c>
      <c r="AB559" s="48" t="str">
        <f t="shared" si="223"/>
        <v xml:space="preserve"> </v>
      </c>
      <c r="AC559" s="48">
        <f t="shared" si="224"/>
        <v>29</v>
      </c>
      <c r="AD559" s="48">
        <f t="shared" si="225"/>
        <v>6</v>
      </c>
      <c r="AE559" s="48">
        <f t="shared" si="226"/>
        <v>19</v>
      </c>
      <c r="AF559" s="48" t="str">
        <f t="shared" si="227"/>
        <v xml:space="preserve"> </v>
      </c>
      <c r="AG559" s="49" t="str">
        <f t="shared" si="228"/>
        <v/>
      </c>
      <c r="AH559" s="48">
        <f t="shared" si="229"/>
        <v>19</v>
      </c>
      <c r="AI559" s="50">
        <f>'Details and Calculations'!AE558</f>
        <v>1</v>
      </c>
      <c r="AJ559" s="50">
        <f>'Details and Calculations'!AM558</f>
        <v>1</v>
      </c>
      <c r="AK559" s="50">
        <f>'Details and Calculations'!AR558</f>
        <v>1</v>
      </c>
      <c r="AL559" s="50" t="str">
        <f>'Details and Calculations'!AW558</f>
        <v xml:space="preserve"> </v>
      </c>
      <c r="AM559" s="50">
        <f>'Details and Calculations'!BA558</f>
        <v>1</v>
      </c>
      <c r="AN559" s="50">
        <f>'Details and Calculations'!BF558</f>
        <v>1</v>
      </c>
      <c r="AO559" s="50">
        <f>'Details and Calculations'!BI558</f>
        <v>1</v>
      </c>
      <c r="AP559" s="50" t="str">
        <f>'Details and Calculations'!BM558</f>
        <v xml:space="preserve"> </v>
      </c>
      <c r="AQ559" s="50" t="str">
        <f>'Details and Calculations'!BP558</f>
        <v xml:space="preserve"> </v>
      </c>
      <c r="AR559" s="50">
        <f>'Details and Calculations'!CC558</f>
        <v>1</v>
      </c>
      <c r="AS559" s="50">
        <f>'Details and Calculations'!CJ558</f>
        <v>1</v>
      </c>
      <c r="AT559" s="51">
        <f>'Details and Calculations'!T558</f>
        <v>1</v>
      </c>
      <c r="AU559" s="51">
        <f>'Details and Calculations'!Z558</f>
        <v>1</v>
      </c>
      <c r="AV559" s="51">
        <f>'Details and Calculations'!S558</f>
        <v>1</v>
      </c>
      <c r="AW559" s="51">
        <f>'Details and Calculations'!AI558</f>
        <v>1</v>
      </c>
      <c r="AX559" s="51">
        <f>'Details and Calculations'!BY558</f>
        <v>1</v>
      </c>
      <c r="AY559" s="51">
        <f>'Details and Calculations'!CG558</f>
        <v>1</v>
      </c>
      <c r="AZ559" s="51">
        <f>'Details and Calculations'!CI558</f>
        <v>1</v>
      </c>
      <c r="BA559" s="51">
        <f t="shared" si="230"/>
        <v>1</v>
      </c>
      <c r="BB559" s="52">
        <f>'Details and Calculations'!Y558</f>
        <v>2</v>
      </c>
      <c r="BC559" s="52">
        <f>'Details and Calculations'!AC558</f>
        <v>1</v>
      </c>
      <c r="BD559" s="52">
        <f>'Details and Calculations'!AK558</f>
        <v>2</v>
      </c>
      <c r="BE559" s="52">
        <f>'Details and Calculations'!AN558</f>
        <v>5000</v>
      </c>
      <c r="BF559" s="52">
        <f>'Details and Calculations'!AP558</f>
        <v>15</v>
      </c>
      <c r="BG559" s="52" t="str">
        <f>'Details and Calculations'!AT558</f>
        <v xml:space="preserve"> </v>
      </c>
      <c r="BH559" s="52">
        <f>'Details and Calculations'!AY558</f>
        <v>2</v>
      </c>
      <c r="BI559" s="52">
        <f>'Details and Calculations'!BB558</f>
        <v>5000</v>
      </c>
      <c r="BJ559" s="52">
        <f>'Details and Calculations'!BD558</f>
        <v>1</v>
      </c>
      <c r="BK559" s="52">
        <f>'Details and Calculations'!CA558</f>
        <v>2</v>
      </c>
      <c r="BL559" s="43">
        <f>'Details and Calculations'!AA558</f>
        <v>1</v>
      </c>
      <c r="BM559" s="43" t="str">
        <f>'Details and Calculations'!AB558</f>
        <v>"Springbox" --Intake Structure At A Spring</v>
      </c>
      <c r="BN559" s="43">
        <f>'Details and Calculations'!AD558</f>
        <v>2016</v>
      </c>
      <c r="BO559" s="43">
        <f>'Details and Calculations'!AJ558</f>
        <v>1</v>
      </c>
      <c r="BP559" s="43">
        <f>'Details and Calculations'!AL558</f>
        <v>2016</v>
      </c>
      <c r="BQ559" s="43">
        <f>'Details and Calculations'!AO558</f>
        <v>1</v>
      </c>
      <c r="BR559" s="43">
        <f>'Details and Calculations'!AQ558</f>
        <v>2016</v>
      </c>
      <c r="BS559" s="43">
        <f>'Details and Calculations'!AS558</f>
        <v>0</v>
      </c>
      <c r="BT559" s="43" t="str">
        <f>'Details and Calculations'!AV558</f>
        <v xml:space="preserve"> </v>
      </c>
      <c r="BU559" s="43">
        <f>'Details and Calculations'!AX558</f>
        <v>1</v>
      </c>
      <c r="BV559" s="43">
        <f>'Details and Calculations'!AZ558</f>
        <v>2016</v>
      </c>
      <c r="BW559" s="43">
        <f>'Details and Calculations'!BC558</f>
        <v>1</v>
      </c>
      <c r="BX559" s="43">
        <f>'Details and Calculations'!BE558</f>
        <v>2016</v>
      </c>
      <c r="BY559" s="43">
        <f>'Details and Calculations'!BG558</f>
        <v>1</v>
      </c>
      <c r="BZ559" s="43">
        <f>'Details and Calculations'!BH558</f>
        <v>2016</v>
      </c>
      <c r="CA559" s="43">
        <f>'Details and Calculations'!BJ558</f>
        <v>0</v>
      </c>
      <c r="CB559" s="43" t="str">
        <f>'Details and Calculations'!BK558</f>
        <v/>
      </c>
      <c r="CC559" s="43" t="str">
        <f>'Details and Calculations'!BL558</f>
        <v xml:space="preserve"> </v>
      </c>
      <c r="CD559" s="43" t="str">
        <f>'Details and Calculations'!BN558</f>
        <v xml:space="preserve"> </v>
      </c>
      <c r="CE559" s="43" t="str">
        <f>'Details and Calculations'!BO558</f>
        <v xml:space="preserve"> </v>
      </c>
      <c r="CF559" s="43">
        <f>'Details and Calculations'!BZ558</f>
        <v>1</v>
      </c>
      <c r="CG559" s="43">
        <f>'Details and Calculations'!CB558</f>
        <v>2016</v>
      </c>
      <c r="CH559" s="31"/>
      <c r="CI559" s="53"/>
    </row>
    <row r="560" spans="1:87" x14ac:dyDescent="0.3">
      <c r="A560" s="43">
        <f>'Details and Calculations'!A559</f>
        <v>2017</v>
      </c>
      <c r="B560" s="43" t="str">
        <f>'Details and Calculations'!C559</f>
        <v>Rwanda</v>
      </c>
      <c r="C560" s="43" t="str">
        <f>'Details and Calculations'!D559</f>
        <v>Rulindo</v>
      </c>
      <c r="D560" s="43" t="str">
        <f>'Details and Calculations'!E559</f>
        <v>Rukozo</v>
      </c>
      <c r="E560" s="43" t="str">
        <f>'Details and Calculations'!F559</f>
        <v>Buraro</v>
      </c>
      <c r="F560" s="43" t="str">
        <f>'Details and Calculations'!G559</f>
        <v>Kabingo</v>
      </c>
      <c r="G560" s="43" t="str">
        <f>'Details and Calculations'!H559</f>
        <v/>
      </c>
      <c r="H560" s="43" t="str">
        <f>'Details and Calculations'!I559</f>
        <v/>
      </c>
      <c r="I560" s="43" t="str">
        <f>'Details and Calculations'!J559</f>
        <v>Kabonanyoni</v>
      </c>
      <c r="J560" s="43">
        <f>'Details and Calculations'!K559</f>
        <v>35</v>
      </c>
      <c r="K560" s="43">
        <f>'Details and Calculations'!O559</f>
        <v>35</v>
      </c>
      <c r="L560" s="43" t="str">
        <f>'Details and Calculations'!P560</f>
        <v xml:space="preserve"> </v>
      </c>
      <c r="M560" s="43" t="str">
        <f>'Details and Calculations'!U559</f>
        <v>Piped Network With Pump</v>
      </c>
      <c r="N560" s="43">
        <f>'Details and Calculations'!V559</f>
        <v>2015</v>
      </c>
      <c r="O560" s="43" t="str">
        <f>'Details and Calculations'!W559</f>
        <v>Governement (District, Wasac) And Water For People</v>
      </c>
      <c r="P560" s="43" t="str">
        <f>'Details and Calculations'!X559</f>
        <v>Spring</v>
      </c>
      <c r="Q560" s="44" t="str">
        <f t="shared" si="213"/>
        <v>Low Risk</v>
      </c>
      <c r="R560" s="44" t="str">
        <f t="shared" si="214"/>
        <v>Low Risk</v>
      </c>
      <c r="S560" s="45" t="str">
        <f t="shared" si="215"/>
        <v>High Level of Service</v>
      </c>
      <c r="T560" s="62" t="str">
        <f t="shared" si="212"/>
        <v>Low Priority</v>
      </c>
      <c r="U560" s="46">
        <f t="shared" si="216"/>
        <v>8</v>
      </c>
      <c r="V560" s="28" t="str">
        <f t="shared" si="217"/>
        <v>Repair or Replace Components</v>
      </c>
      <c r="W560" s="47" t="str">
        <f t="shared" si="218"/>
        <v xml:space="preserve">Other Concrete Structures </v>
      </c>
      <c r="X560" s="27" t="str">
        <f t="shared" si="219"/>
        <v>Create Plan To Repair or Replace Components</v>
      </c>
      <c r="Y560" s="48">
        <f t="shared" si="220"/>
        <v>28</v>
      </c>
      <c r="Z560" s="48">
        <f t="shared" si="221"/>
        <v>18</v>
      </c>
      <c r="AA560" s="48">
        <f t="shared" si="222"/>
        <v>28</v>
      </c>
      <c r="AB560" s="48">
        <f t="shared" si="223"/>
        <v>18</v>
      </c>
      <c r="AC560" s="48">
        <f t="shared" si="224"/>
        <v>28</v>
      </c>
      <c r="AD560" s="48">
        <f t="shared" si="225"/>
        <v>6</v>
      </c>
      <c r="AE560" s="48">
        <f t="shared" si="226"/>
        <v>19</v>
      </c>
      <c r="AF560" s="48" t="str">
        <f t="shared" si="227"/>
        <v xml:space="preserve"> </v>
      </c>
      <c r="AG560" s="49" t="str">
        <f t="shared" si="228"/>
        <v/>
      </c>
      <c r="AH560" s="48">
        <f t="shared" si="229"/>
        <v>18</v>
      </c>
      <c r="AI560" s="50">
        <f>'Details and Calculations'!AE559</f>
        <v>1</v>
      </c>
      <c r="AJ560" s="50">
        <f>'Details and Calculations'!AM559</f>
        <v>1</v>
      </c>
      <c r="AK560" s="50">
        <f>'Details and Calculations'!AR559</f>
        <v>1</v>
      </c>
      <c r="AL560" s="50">
        <f>'Details and Calculations'!AW559</f>
        <v>2</v>
      </c>
      <c r="AM560" s="50">
        <f>'Details and Calculations'!BA559</f>
        <v>1</v>
      </c>
      <c r="AN560" s="50">
        <f>'Details and Calculations'!BF559</f>
        <v>1</v>
      </c>
      <c r="AO560" s="50">
        <f>'Details and Calculations'!BI559</f>
        <v>1</v>
      </c>
      <c r="AP560" s="50" t="str">
        <f>'Details and Calculations'!BM559</f>
        <v xml:space="preserve"> </v>
      </c>
      <c r="AQ560" s="50" t="str">
        <f>'Details and Calculations'!BP559</f>
        <v xml:space="preserve"> </v>
      </c>
      <c r="AR560" s="50">
        <f>'Details and Calculations'!CC559</f>
        <v>1</v>
      </c>
      <c r="AS560" s="50">
        <f>'Details and Calculations'!CJ559</f>
        <v>1</v>
      </c>
      <c r="AT560" s="51">
        <f>'Details and Calculations'!T559</f>
        <v>1</v>
      </c>
      <c r="AU560" s="51">
        <f>'Details and Calculations'!Z559</f>
        <v>1</v>
      </c>
      <c r="AV560" s="51">
        <f>'Details and Calculations'!S559</f>
        <v>1</v>
      </c>
      <c r="AW560" s="51">
        <f>'Details and Calculations'!AI559</f>
        <v>1</v>
      </c>
      <c r="AX560" s="51">
        <f>'Details and Calculations'!BY559</f>
        <v>1</v>
      </c>
      <c r="AY560" s="51">
        <f>'Details and Calculations'!CG559</f>
        <v>1</v>
      </c>
      <c r="AZ560" s="51">
        <f>'Details and Calculations'!CI559</f>
        <v>1</v>
      </c>
      <c r="BA560" s="51">
        <f t="shared" si="230"/>
        <v>1</v>
      </c>
      <c r="BB560" s="52">
        <f>'Details and Calculations'!Y559</f>
        <v>5</v>
      </c>
      <c r="BC560" s="52">
        <f>'Details and Calculations'!AC559</f>
        <v>5</v>
      </c>
      <c r="BD560" s="52">
        <f>'Details and Calculations'!AK559</f>
        <v>1</v>
      </c>
      <c r="BE560" s="52">
        <f>'Details and Calculations'!AN559</f>
        <v>720</v>
      </c>
      <c r="BF560" s="52">
        <f>'Details and Calculations'!AP559</f>
        <v>19</v>
      </c>
      <c r="BG560" s="52">
        <f>'Details and Calculations'!AT559</f>
        <v>10</v>
      </c>
      <c r="BH560" s="52">
        <f>'Details and Calculations'!AY559</f>
        <v>1</v>
      </c>
      <c r="BI560" s="52">
        <f>'Details and Calculations'!BB559</f>
        <v>720</v>
      </c>
      <c r="BJ560" s="52">
        <f>'Details and Calculations'!BD559</f>
        <v>2</v>
      </c>
      <c r="BK560" s="52">
        <f>'Details and Calculations'!CA559</f>
        <v>31</v>
      </c>
      <c r="BL560" s="43">
        <f>'Details and Calculations'!AA559</f>
        <v>1</v>
      </c>
      <c r="BM560" s="43" t="str">
        <f>'Details and Calculations'!AB559</f>
        <v>"Springbox" --Intake Structure At A Spring</v>
      </c>
      <c r="BN560" s="43">
        <f>'Details and Calculations'!AD559</f>
        <v>2015</v>
      </c>
      <c r="BO560" s="43">
        <f>'Details and Calculations'!AJ559</f>
        <v>1</v>
      </c>
      <c r="BP560" s="43">
        <f>'Details and Calculations'!AL559</f>
        <v>2015</v>
      </c>
      <c r="BQ560" s="43">
        <f>'Details and Calculations'!AO559</f>
        <v>1</v>
      </c>
      <c r="BR560" s="43">
        <f>'Details and Calculations'!AQ559</f>
        <v>2015</v>
      </c>
      <c r="BS560" s="43">
        <f>'Details and Calculations'!AS559</f>
        <v>1</v>
      </c>
      <c r="BT560" s="43">
        <f>'Details and Calculations'!AV559</f>
        <v>2015</v>
      </c>
      <c r="BU560" s="43">
        <f>'Details and Calculations'!AX559</f>
        <v>1</v>
      </c>
      <c r="BV560" s="43">
        <f>'Details and Calculations'!AZ559</f>
        <v>2015</v>
      </c>
      <c r="BW560" s="43">
        <f>'Details and Calculations'!BC559</f>
        <v>1</v>
      </c>
      <c r="BX560" s="43">
        <f>'Details and Calculations'!BE559</f>
        <v>2016</v>
      </c>
      <c r="BY560" s="43">
        <f>'Details and Calculations'!BG559</f>
        <v>1</v>
      </c>
      <c r="BZ560" s="43">
        <f>'Details and Calculations'!BH559</f>
        <v>2016</v>
      </c>
      <c r="CA560" s="43">
        <f>'Details and Calculations'!BJ559</f>
        <v>0</v>
      </c>
      <c r="CB560" s="43" t="str">
        <f>'Details and Calculations'!BK559</f>
        <v/>
      </c>
      <c r="CC560" s="43" t="str">
        <f>'Details and Calculations'!BL559</f>
        <v xml:space="preserve"> </v>
      </c>
      <c r="CD560" s="43" t="str">
        <f>'Details and Calculations'!BN559</f>
        <v xml:space="preserve"> </v>
      </c>
      <c r="CE560" s="43" t="str">
        <f>'Details and Calculations'!BO559</f>
        <v xml:space="preserve"> </v>
      </c>
      <c r="CF560" s="43">
        <f>'Details and Calculations'!BZ559</f>
        <v>1</v>
      </c>
      <c r="CG560" s="43">
        <f>'Details and Calculations'!CB559</f>
        <v>2015</v>
      </c>
      <c r="CH560" s="31"/>
      <c r="CI560" s="53"/>
    </row>
    <row r="561" spans="1:87" x14ac:dyDescent="0.3">
      <c r="A561" s="43">
        <f>'Details and Calculations'!A560</f>
        <v>2017</v>
      </c>
      <c r="B561" s="43" t="str">
        <f>'Details and Calculations'!C560</f>
        <v>Rwanda</v>
      </c>
      <c r="C561" s="43" t="str">
        <f>'Details and Calculations'!D560</f>
        <v>Rulindo</v>
      </c>
      <c r="D561" s="43" t="str">
        <f>'Details and Calculations'!E560</f>
        <v>Rukozo</v>
      </c>
      <c r="E561" s="43" t="str">
        <f>'Details and Calculations'!F560</f>
        <v>Mbuye</v>
      </c>
      <c r="F561" s="43" t="str">
        <f>'Details and Calculations'!G560</f>
        <v>Mujebe</v>
      </c>
      <c r="G561" s="43" t="str">
        <f>'Details and Calculations'!H560</f>
        <v/>
      </c>
      <c r="H561" s="43" t="str">
        <f>'Details and Calculations'!I560</f>
        <v/>
      </c>
      <c r="I561" s="43" t="str">
        <f>'Details and Calculations'!J560</f>
        <v>Kabonanyoni</v>
      </c>
      <c r="J561" s="43">
        <f>'Details and Calculations'!K560</f>
        <v>800</v>
      </c>
      <c r="K561" s="43">
        <f>'Details and Calculations'!O560</f>
        <v>800</v>
      </c>
      <c r="L561" s="43">
        <f>'Details and Calculations'!P561</f>
        <v>126</v>
      </c>
      <c r="M561" s="43" t="str">
        <f>'Details and Calculations'!U560</f>
        <v>Piped Network With Pump</v>
      </c>
      <c r="N561" s="43">
        <f>'Details and Calculations'!V560</f>
        <v>2015</v>
      </c>
      <c r="O561" s="43" t="str">
        <f>'Details and Calculations'!W560</f>
        <v>Governement (District, Wasac) And Water For People</v>
      </c>
      <c r="P561" s="43" t="str">
        <f>'Details and Calculations'!X560</f>
        <v>Spring</v>
      </c>
      <c r="Q561" s="44" t="str">
        <f t="shared" si="213"/>
        <v>Low Risk</v>
      </c>
      <c r="R561" s="44" t="str">
        <f t="shared" si="214"/>
        <v>Low Risk</v>
      </c>
      <c r="S561" s="45" t="str">
        <f t="shared" si="215"/>
        <v>High Level of Service</v>
      </c>
      <c r="T561" s="62" t="str">
        <f t="shared" si="212"/>
        <v>Low Priority</v>
      </c>
      <c r="U561" s="46">
        <f t="shared" si="216"/>
        <v>8</v>
      </c>
      <c r="V561" s="28" t="str">
        <f t="shared" si="217"/>
        <v>Perform Routine Preventative Maintenance</v>
      </c>
      <c r="W561" s="47" t="str">
        <f t="shared" si="218"/>
        <v/>
      </c>
      <c r="X561" s="27" t="str">
        <f t="shared" si="219"/>
        <v>Maintain O&amp;M and Routine Monitoring</v>
      </c>
      <c r="Y561" s="48">
        <f t="shared" si="220"/>
        <v>28</v>
      </c>
      <c r="Z561" s="48">
        <f t="shared" si="221"/>
        <v>18</v>
      </c>
      <c r="AA561" s="48">
        <f t="shared" si="222"/>
        <v>28</v>
      </c>
      <c r="AB561" s="48">
        <f t="shared" si="223"/>
        <v>18</v>
      </c>
      <c r="AC561" s="48">
        <f t="shared" si="224"/>
        <v>28</v>
      </c>
      <c r="AD561" s="48">
        <f t="shared" si="225"/>
        <v>6</v>
      </c>
      <c r="AE561" s="48">
        <f t="shared" si="226"/>
        <v>19</v>
      </c>
      <c r="AF561" s="48" t="str">
        <f t="shared" si="227"/>
        <v xml:space="preserve"> </v>
      </c>
      <c r="AG561" s="49" t="str">
        <f t="shared" si="228"/>
        <v/>
      </c>
      <c r="AH561" s="48">
        <f t="shared" si="229"/>
        <v>18</v>
      </c>
      <c r="AI561" s="50">
        <f>'Details and Calculations'!AE560</f>
        <v>1</v>
      </c>
      <c r="AJ561" s="50">
        <f>'Details and Calculations'!AM560</f>
        <v>1</v>
      </c>
      <c r="AK561" s="50">
        <f>'Details and Calculations'!AR560</f>
        <v>1</v>
      </c>
      <c r="AL561" s="50">
        <f>'Details and Calculations'!AW560</f>
        <v>1</v>
      </c>
      <c r="AM561" s="50">
        <f>'Details and Calculations'!BA560</f>
        <v>1</v>
      </c>
      <c r="AN561" s="50">
        <f>'Details and Calculations'!BF560</f>
        <v>1</v>
      </c>
      <c r="AO561" s="50">
        <f>'Details and Calculations'!BI560</f>
        <v>1</v>
      </c>
      <c r="AP561" s="50" t="str">
        <f>'Details and Calculations'!BM560</f>
        <v xml:space="preserve"> </v>
      </c>
      <c r="AQ561" s="50" t="str">
        <f>'Details and Calculations'!BP560</f>
        <v xml:space="preserve"> </v>
      </c>
      <c r="AR561" s="50">
        <f>'Details and Calculations'!CC560</f>
        <v>1</v>
      </c>
      <c r="AS561" s="50">
        <f>'Details and Calculations'!CJ560</f>
        <v>1</v>
      </c>
      <c r="AT561" s="51">
        <f>'Details and Calculations'!T560</f>
        <v>1</v>
      </c>
      <c r="AU561" s="51">
        <f>'Details and Calculations'!Z560</f>
        <v>1</v>
      </c>
      <c r="AV561" s="51">
        <f>'Details and Calculations'!S560</f>
        <v>1</v>
      </c>
      <c r="AW561" s="51">
        <f>'Details and Calculations'!AI560</f>
        <v>1</v>
      </c>
      <c r="AX561" s="51">
        <f>'Details and Calculations'!BY560</f>
        <v>1</v>
      </c>
      <c r="AY561" s="51">
        <f>'Details and Calculations'!CG560</f>
        <v>1</v>
      </c>
      <c r="AZ561" s="51">
        <f>'Details and Calculations'!CI560</f>
        <v>1</v>
      </c>
      <c r="BA561" s="51">
        <f t="shared" si="230"/>
        <v>1</v>
      </c>
      <c r="BB561" s="52">
        <f>'Details and Calculations'!Y560</f>
        <v>5</v>
      </c>
      <c r="BC561" s="52">
        <f>'Details and Calculations'!AC560</f>
        <v>5</v>
      </c>
      <c r="BD561" s="52">
        <f>'Details and Calculations'!AK560</f>
        <v>1</v>
      </c>
      <c r="BE561" s="52">
        <f>'Details and Calculations'!AN560</f>
        <v>720</v>
      </c>
      <c r="BF561" s="52">
        <f>'Details and Calculations'!AP560</f>
        <v>19</v>
      </c>
      <c r="BG561" s="52">
        <f>'Details and Calculations'!AT560</f>
        <v>10</v>
      </c>
      <c r="BH561" s="52">
        <f>'Details and Calculations'!AY560</f>
        <v>3</v>
      </c>
      <c r="BI561" s="52">
        <f>'Details and Calculations'!BB560</f>
        <v>19000</v>
      </c>
      <c r="BJ561" s="52">
        <f>'Details and Calculations'!BD560</f>
        <v>2</v>
      </c>
      <c r="BK561" s="52">
        <f>'Details and Calculations'!CA560</f>
        <v>31</v>
      </c>
      <c r="BL561" s="43">
        <f>'Details and Calculations'!AA560</f>
        <v>1</v>
      </c>
      <c r="BM561" s="43" t="str">
        <f>'Details and Calculations'!AB560</f>
        <v>"Springbox" --Intake Structure At A Spring</v>
      </c>
      <c r="BN561" s="43">
        <f>'Details and Calculations'!AD560</f>
        <v>2015</v>
      </c>
      <c r="BO561" s="43">
        <f>'Details and Calculations'!AJ560</f>
        <v>1</v>
      </c>
      <c r="BP561" s="43">
        <f>'Details and Calculations'!AL560</f>
        <v>2015</v>
      </c>
      <c r="BQ561" s="43">
        <f>'Details and Calculations'!AO560</f>
        <v>1</v>
      </c>
      <c r="BR561" s="43">
        <f>'Details and Calculations'!AQ560</f>
        <v>2015</v>
      </c>
      <c r="BS561" s="43">
        <f>'Details and Calculations'!AS560</f>
        <v>1</v>
      </c>
      <c r="BT561" s="43">
        <f>'Details and Calculations'!AV560</f>
        <v>2015</v>
      </c>
      <c r="BU561" s="43">
        <f>'Details and Calculations'!AX560</f>
        <v>1</v>
      </c>
      <c r="BV561" s="43">
        <f>'Details and Calculations'!AZ560</f>
        <v>2015</v>
      </c>
      <c r="BW561" s="43">
        <f>'Details and Calculations'!BC560</f>
        <v>1</v>
      </c>
      <c r="BX561" s="43">
        <f>'Details and Calculations'!BE560</f>
        <v>2016</v>
      </c>
      <c r="BY561" s="43">
        <f>'Details and Calculations'!BG560</f>
        <v>1</v>
      </c>
      <c r="BZ561" s="43">
        <f>'Details and Calculations'!BH560</f>
        <v>2016</v>
      </c>
      <c r="CA561" s="43">
        <f>'Details and Calculations'!BJ560</f>
        <v>0</v>
      </c>
      <c r="CB561" s="43" t="str">
        <f>'Details and Calculations'!BK560</f>
        <v/>
      </c>
      <c r="CC561" s="43" t="str">
        <f>'Details and Calculations'!BL560</f>
        <v xml:space="preserve"> </v>
      </c>
      <c r="CD561" s="43" t="str">
        <f>'Details and Calculations'!BN560</f>
        <v xml:space="preserve"> </v>
      </c>
      <c r="CE561" s="43" t="str">
        <f>'Details and Calculations'!BO560</f>
        <v xml:space="preserve"> </v>
      </c>
      <c r="CF561" s="43">
        <f>'Details and Calculations'!BZ560</f>
        <v>1</v>
      </c>
      <c r="CG561" s="43">
        <f>'Details and Calculations'!CB560</f>
        <v>2015</v>
      </c>
      <c r="CH561" s="31"/>
      <c r="CI561" s="53"/>
    </row>
    <row r="562" spans="1:87" x14ac:dyDescent="0.3">
      <c r="A562" s="43">
        <f>'Details and Calculations'!A561</f>
        <v>2017</v>
      </c>
      <c r="B562" s="43" t="str">
        <f>'Details and Calculations'!C561</f>
        <v>Rwanda</v>
      </c>
      <c r="C562" s="43" t="str">
        <f>'Details and Calculations'!D561</f>
        <v>Rulindo</v>
      </c>
      <c r="D562" s="43" t="str">
        <f>'Details and Calculations'!E561</f>
        <v>Mbogo</v>
      </c>
      <c r="E562" s="43" t="str">
        <f>'Details and Calculations'!F561</f>
        <v>Rurenge</v>
      </c>
      <c r="F562" s="43" t="str">
        <f>'Details and Calculations'!G561</f>
        <v>Ruhondo</v>
      </c>
      <c r="G562" s="43" t="str">
        <f>'Details and Calculations'!H561</f>
        <v/>
      </c>
      <c r="H562" s="43" t="str">
        <f>'Details and Calculations'!I561</f>
        <v/>
      </c>
      <c r="I562" s="43" t="str">
        <f>'Details and Calculations'!J561</f>
        <v>Kishwi network</v>
      </c>
      <c r="J562" s="43">
        <f>'Details and Calculations'!K561</f>
        <v>184</v>
      </c>
      <c r="K562" s="43">
        <f>'Details and Calculations'!O561</f>
        <v>58</v>
      </c>
      <c r="L562" s="43" t="str">
        <f>'Details and Calculations'!P562</f>
        <v xml:space="preserve"> </v>
      </c>
      <c r="M562" s="43" t="str">
        <f>'Details and Calculations'!U561</f>
        <v>Piped Network -- Gravity Only</v>
      </c>
      <c r="N562" s="43">
        <f>'Details and Calculations'!V561</f>
        <v>2003</v>
      </c>
      <c r="O562" s="43" t="str">
        <f>'Details and Calculations'!W561</f>
        <v>Goverment</v>
      </c>
      <c r="P562" s="43" t="str">
        <f>'Details and Calculations'!X561</f>
        <v>Spring</v>
      </c>
      <c r="Q562" s="44" t="str">
        <f t="shared" si="213"/>
        <v>Low Risk</v>
      </c>
      <c r="R562" s="44" t="str">
        <f t="shared" si="214"/>
        <v>High Risk</v>
      </c>
      <c r="S562" s="45" t="str">
        <f t="shared" si="215"/>
        <v>Intermediate Level of Service</v>
      </c>
      <c r="T562" s="62" t="str">
        <f t="shared" si="212"/>
        <v>High Priority</v>
      </c>
      <c r="U562" s="46">
        <f t="shared" si="216"/>
        <v>6</v>
      </c>
      <c r="V562" s="28" t="str">
        <f t="shared" si="217"/>
        <v>Major Repairs or Replace System</v>
      </c>
      <c r="W562" s="47" t="str">
        <f t="shared" si="218"/>
        <v/>
      </c>
      <c r="X562" s="27" t="str">
        <f t="shared" si="219"/>
        <v>Further Technical Diagnostic Needed</v>
      </c>
      <c r="Y562" s="48">
        <f t="shared" si="220"/>
        <v>29</v>
      </c>
      <c r="Z562" s="48">
        <f t="shared" si="221"/>
        <v>19</v>
      </c>
      <c r="AA562" s="48">
        <f t="shared" si="222"/>
        <v>16</v>
      </c>
      <c r="AB562" s="48" t="str">
        <f t="shared" si="223"/>
        <v xml:space="preserve"> </v>
      </c>
      <c r="AC562" s="48">
        <f t="shared" si="224"/>
        <v>16</v>
      </c>
      <c r="AD562" s="48" t="str">
        <f t="shared" si="225"/>
        <v xml:space="preserve"> </v>
      </c>
      <c r="AE562" s="48" t="str">
        <f t="shared" si="226"/>
        <v xml:space="preserve"> </v>
      </c>
      <c r="AF562" s="48" t="str">
        <f t="shared" si="227"/>
        <v xml:space="preserve"> </v>
      </c>
      <c r="AG562" s="49" t="str">
        <f t="shared" si="228"/>
        <v/>
      </c>
      <c r="AH562" s="48">
        <f t="shared" si="229"/>
        <v>6</v>
      </c>
      <c r="AI562" s="50">
        <f>'Details and Calculations'!AE561</f>
        <v>1</v>
      </c>
      <c r="AJ562" s="50">
        <f>'Details and Calculations'!AM561</f>
        <v>1</v>
      </c>
      <c r="AK562" s="50">
        <f>'Details and Calculations'!AR561</f>
        <v>1</v>
      </c>
      <c r="AL562" s="50" t="str">
        <f>'Details and Calculations'!AW561</f>
        <v xml:space="preserve"> </v>
      </c>
      <c r="AM562" s="50">
        <f>'Details and Calculations'!BA561</f>
        <v>1</v>
      </c>
      <c r="AN562" s="50" t="str">
        <f>'Details and Calculations'!BF561</f>
        <v xml:space="preserve"> </v>
      </c>
      <c r="AO562" s="50" t="str">
        <f>'Details and Calculations'!BI561</f>
        <v xml:space="preserve"> </v>
      </c>
      <c r="AP562" s="50" t="str">
        <f>'Details and Calculations'!BM561</f>
        <v xml:space="preserve"> </v>
      </c>
      <c r="AQ562" s="50" t="str">
        <f>'Details and Calculations'!BP561</f>
        <v xml:space="preserve"> </v>
      </c>
      <c r="AR562" s="50">
        <f>'Details and Calculations'!CC561</f>
        <v>3</v>
      </c>
      <c r="AS562" s="50">
        <f>'Details and Calculations'!CJ561</f>
        <v>2</v>
      </c>
      <c r="AT562" s="51">
        <f>'Details and Calculations'!T561</f>
        <v>1</v>
      </c>
      <c r="AU562" s="51">
        <f>'Details and Calculations'!Z561</f>
        <v>1</v>
      </c>
      <c r="AV562" s="51">
        <f>'Details and Calculations'!S561</f>
        <v>0</v>
      </c>
      <c r="AW562" s="51">
        <f>'Details and Calculations'!AI561</f>
        <v>1</v>
      </c>
      <c r="AX562" s="51">
        <f>'Details and Calculations'!BY561</f>
        <v>1</v>
      </c>
      <c r="AY562" s="51">
        <f>'Details and Calculations'!CG561</f>
        <v>1</v>
      </c>
      <c r="AZ562" s="51">
        <f>'Details and Calculations'!CI561</f>
        <v>1</v>
      </c>
      <c r="BA562" s="51">
        <f t="shared" si="230"/>
        <v>0</v>
      </c>
      <c r="BB562" s="52">
        <f>'Details and Calculations'!Y561</f>
        <v>1</v>
      </c>
      <c r="BC562" s="52">
        <f>'Details and Calculations'!AC561</f>
        <v>1</v>
      </c>
      <c r="BD562" s="52">
        <f>'Details and Calculations'!AK561</f>
        <v>2</v>
      </c>
      <c r="BE562" s="52">
        <f>'Details and Calculations'!AN561</f>
        <v>700</v>
      </c>
      <c r="BF562" s="52">
        <f>'Details and Calculations'!AP561</f>
        <v>2</v>
      </c>
      <c r="BG562" s="52" t="str">
        <f>'Details and Calculations'!AT561</f>
        <v xml:space="preserve"> </v>
      </c>
      <c r="BH562" s="52">
        <f>'Details and Calculations'!AY561</f>
        <v>2</v>
      </c>
      <c r="BI562" s="52">
        <f>'Details and Calculations'!BB561</f>
        <v>680</v>
      </c>
      <c r="BJ562" s="52" t="str">
        <f>'Details and Calculations'!BD561</f>
        <v xml:space="preserve"> </v>
      </c>
      <c r="BK562" s="52">
        <f>'Details and Calculations'!CA561</f>
        <v>4</v>
      </c>
      <c r="BL562" s="43">
        <f>'Details and Calculations'!AA561</f>
        <v>1</v>
      </c>
      <c r="BM562" s="43" t="str">
        <f>'Details and Calculations'!AB561</f>
        <v>"Springbox" --Intake Structure At A Spring</v>
      </c>
      <c r="BN562" s="43">
        <f>'Details and Calculations'!AD561</f>
        <v>2016</v>
      </c>
      <c r="BO562" s="43">
        <f>'Details and Calculations'!AJ561</f>
        <v>1</v>
      </c>
      <c r="BP562" s="43">
        <f>'Details and Calculations'!AL561</f>
        <v>2016</v>
      </c>
      <c r="BQ562" s="43">
        <f>'Details and Calculations'!AO561</f>
        <v>1</v>
      </c>
      <c r="BR562" s="43">
        <f>'Details and Calculations'!AQ561</f>
        <v>2003</v>
      </c>
      <c r="BS562" s="43">
        <f>'Details and Calculations'!AS561</f>
        <v>0</v>
      </c>
      <c r="BT562" s="43" t="str">
        <f>'Details and Calculations'!AV561</f>
        <v xml:space="preserve"> </v>
      </c>
      <c r="BU562" s="43">
        <f>'Details and Calculations'!AX561</f>
        <v>1</v>
      </c>
      <c r="BV562" s="43">
        <f>'Details and Calculations'!AZ561</f>
        <v>2003</v>
      </c>
      <c r="BW562" s="43">
        <f>'Details and Calculations'!BC561</f>
        <v>0</v>
      </c>
      <c r="BX562" s="43" t="str">
        <f>'Details and Calculations'!BE561</f>
        <v xml:space="preserve"> </v>
      </c>
      <c r="BY562" s="43" t="str">
        <f>'Details and Calculations'!BG561</f>
        <v xml:space="preserve"> </v>
      </c>
      <c r="BZ562" s="43" t="str">
        <f>'Details and Calculations'!BH561</f>
        <v xml:space="preserve"> </v>
      </c>
      <c r="CA562" s="43">
        <f>'Details and Calculations'!BJ561</f>
        <v>0</v>
      </c>
      <c r="CB562" s="43" t="str">
        <f>'Details and Calculations'!BK561</f>
        <v/>
      </c>
      <c r="CC562" s="43" t="str">
        <f>'Details and Calculations'!BL561</f>
        <v xml:space="preserve"> </v>
      </c>
      <c r="CD562" s="43" t="str">
        <f>'Details and Calculations'!BN561</f>
        <v xml:space="preserve"> </v>
      </c>
      <c r="CE562" s="43" t="str">
        <f>'Details and Calculations'!BO561</f>
        <v xml:space="preserve"> </v>
      </c>
      <c r="CF562" s="43">
        <f>'Details and Calculations'!BZ561</f>
        <v>1</v>
      </c>
      <c r="CG562" s="43">
        <f>'Details and Calculations'!CB561</f>
        <v>2003</v>
      </c>
      <c r="CH562" s="31"/>
      <c r="CI562" s="53"/>
    </row>
    <row r="563" spans="1:87" x14ac:dyDescent="0.3">
      <c r="A563" s="43">
        <f>'Details and Calculations'!A562</f>
        <v>2017</v>
      </c>
      <c r="B563" s="43" t="str">
        <f>'Details and Calculations'!C562</f>
        <v>Rwanda</v>
      </c>
      <c r="C563" s="43" t="str">
        <f>'Details and Calculations'!D562</f>
        <v>Rulindo</v>
      </c>
      <c r="D563" s="43" t="str">
        <f>'Details and Calculations'!E562</f>
        <v>Tumba</v>
      </c>
      <c r="E563" s="43" t="str">
        <f>'Details and Calculations'!F562</f>
        <v>Misezero</v>
      </c>
      <c r="F563" s="43" t="str">
        <f>'Details and Calculations'!G562</f>
        <v>Misezero</v>
      </c>
      <c r="G563" s="43" t="str">
        <f>'Details and Calculations'!H562</f>
        <v/>
      </c>
      <c r="H563" s="43" t="str">
        <f>'Details and Calculations'!I562</f>
        <v/>
      </c>
      <c r="I563" s="43" t="str">
        <f>'Details and Calculations'!J562</f>
        <v>Water point Kumanga /Nyirambuga pumping</v>
      </c>
      <c r="J563" s="43">
        <f>'Details and Calculations'!K562</f>
        <v>115</v>
      </c>
      <c r="K563" s="43">
        <f>'Details and Calculations'!O562</f>
        <v>115</v>
      </c>
      <c r="L563" s="43">
        <f>'Details and Calculations'!P563</f>
        <v>95</v>
      </c>
      <c r="M563" s="43" t="str">
        <f>'Details and Calculations'!U562</f>
        <v>Piped Network With Pump</v>
      </c>
      <c r="N563" s="43">
        <f>'Details and Calculations'!V562</f>
        <v>2012</v>
      </c>
      <c r="O563" s="43" t="str">
        <f>'Details and Calculations'!W562</f>
        <v>Governement (District, Wasac) And Water For People</v>
      </c>
      <c r="P563" s="43" t="str">
        <f>'Details and Calculations'!X562</f>
        <v>Spring</v>
      </c>
      <c r="Q563" s="44" t="str">
        <f t="shared" si="213"/>
        <v>Low Risk</v>
      </c>
      <c r="R563" s="44" t="str">
        <f t="shared" si="214"/>
        <v>Medium Risk</v>
      </c>
      <c r="S563" s="45" t="str">
        <f t="shared" si="215"/>
        <v>Intermediate Level of Service</v>
      </c>
      <c r="T563" s="62" t="str">
        <f t="shared" si="212"/>
        <v>Low Priority</v>
      </c>
      <c r="U563" s="46">
        <f t="shared" si="216"/>
        <v>6</v>
      </c>
      <c r="V563" s="28" t="str">
        <f t="shared" si="217"/>
        <v>Repair or Replace Components</v>
      </c>
      <c r="W563" s="47" t="str">
        <f t="shared" si="218"/>
        <v>Storage Tank, Kiosk/Tap Stand</v>
      </c>
      <c r="X563" s="27" t="str">
        <f t="shared" si="219"/>
        <v>Create Plan To Repair or Replace Components</v>
      </c>
      <c r="Y563" s="48" t="str">
        <f t="shared" si="220"/>
        <v xml:space="preserve"> </v>
      </c>
      <c r="Z563" s="48" t="str">
        <f t="shared" si="221"/>
        <v xml:space="preserve"> </v>
      </c>
      <c r="AA563" s="48">
        <f t="shared" si="222"/>
        <v>25</v>
      </c>
      <c r="AB563" s="48" t="str">
        <f t="shared" si="223"/>
        <v xml:space="preserve"> </v>
      </c>
      <c r="AC563" s="48" t="str">
        <f t="shared" si="224"/>
        <v xml:space="preserve"> </v>
      </c>
      <c r="AD563" s="48" t="str">
        <f t="shared" si="225"/>
        <v xml:space="preserve"> </v>
      </c>
      <c r="AE563" s="48" t="str">
        <f t="shared" si="226"/>
        <v xml:space="preserve"> </v>
      </c>
      <c r="AF563" s="48" t="str">
        <f t="shared" si="227"/>
        <v xml:space="preserve"> </v>
      </c>
      <c r="AG563" s="49" t="str">
        <f t="shared" si="228"/>
        <v/>
      </c>
      <c r="AH563" s="48">
        <f t="shared" si="229"/>
        <v>15</v>
      </c>
      <c r="AI563" s="50" t="str">
        <f>'Details and Calculations'!AE562</f>
        <v xml:space="preserve"> </v>
      </c>
      <c r="AJ563" s="50" t="str">
        <f>'Details and Calculations'!AM562</f>
        <v xml:space="preserve"> </v>
      </c>
      <c r="AK563" s="50">
        <f>'Details and Calculations'!AR562</f>
        <v>2</v>
      </c>
      <c r="AL563" s="50" t="str">
        <f>'Details and Calculations'!AW562</f>
        <v xml:space="preserve"> </v>
      </c>
      <c r="AM563" s="50" t="str">
        <f>'Details and Calculations'!BA562</f>
        <v xml:space="preserve"> </v>
      </c>
      <c r="AN563" s="50" t="str">
        <f>'Details and Calculations'!BF562</f>
        <v xml:space="preserve"> </v>
      </c>
      <c r="AO563" s="50" t="str">
        <f>'Details and Calculations'!BI562</f>
        <v xml:space="preserve"> </v>
      </c>
      <c r="AP563" s="50" t="str">
        <f>'Details and Calculations'!BM562</f>
        <v xml:space="preserve"> </v>
      </c>
      <c r="AQ563" s="50" t="str">
        <f>'Details and Calculations'!BP562</f>
        <v xml:space="preserve"> </v>
      </c>
      <c r="AR563" s="50">
        <f>'Details and Calculations'!CC562</f>
        <v>2</v>
      </c>
      <c r="AS563" s="50">
        <f>'Details and Calculations'!CJ562</f>
        <v>2</v>
      </c>
      <c r="AT563" s="51">
        <f>'Details and Calculations'!T562</f>
        <v>1</v>
      </c>
      <c r="AU563" s="51">
        <f>'Details and Calculations'!Z562</f>
        <v>1</v>
      </c>
      <c r="AV563" s="51">
        <f>'Details and Calculations'!S562</f>
        <v>0</v>
      </c>
      <c r="AW563" s="51">
        <f>'Details and Calculations'!AI562</f>
        <v>1</v>
      </c>
      <c r="AX563" s="51">
        <f>'Details and Calculations'!BY562</f>
        <v>1</v>
      </c>
      <c r="AY563" s="51">
        <f>'Details and Calculations'!CG562</f>
        <v>1</v>
      </c>
      <c r="AZ563" s="51">
        <f>'Details and Calculations'!CI562</f>
        <v>1</v>
      </c>
      <c r="BA563" s="51">
        <f t="shared" si="230"/>
        <v>0</v>
      </c>
      <c r="BB563" s="52">
        <f>'Details and Calculations'!Y562</f>
        <v>2</v>
      </c>
      <c r="BC563" s="52" t="str">
        <f>'Details and Calculations'!AC562</f>
        <v xml:space="preserve"> </v>
      </c>
      <c r="BD563" s="52" t="str">
        <f>'Details and Calculations'!AK562</f>
        <v xml:space="preserve"> </v>
      </c>
      <c r="BE563" s="52" t="str">
        <f>'Details and Calculations'!AN562</f>
        <v xml:space="preserve"> </v>
      </c>
      <c r="BF563" s="52">
        <f>'Details and Calculations'!AP562</f>
        <v>1</v>
      </c>
      <c r="BG563" s="52" t="str">
        <f>'Details and Calculations'!AT562</f>
        <v xml:space="preserve"> </v>
      </c>
      <c r="BH563" s="52" t="str">
        <f>'Details and Calculations'!AY562</f>
        <v xml:space="preserve"> </v>
      </c>
      <c r="BI563" s="52" t="str">
        <f>'Details and Calculations'!BB562</f>
        <v xml:space="preserve"> </v>
      </c>
      <c r="BJ563" s="52" t="str">
        <f>'Details and Calculations'!BD562</f>
        <v xml:space="preserve"> </v>
      </c>
      <c r="BK563" s="52">
        <f>'Details and Calculations'!CA562</f>
        <v>2</v>
      </c>
      <c r="BL563" s="43">
        <f>'Details and Calculations'!AA562</f>
        <v>0</v>
      </c>
      <c r="BM563" s="43" t="str">
        <f>'Details and Calculations'!AB562</f>
        <v/>
      </c>
      <c r="BN563" s="43" t="str">
        <f>'Details and Calculations'!AD562</f>
        <v xml:space="preserve"> </v>
      </c>
      <c r="BO563" s="43">
        <f>'Details and Calculations'!AJ562</f>
        <v>0</v>
      </c>
      <c r="BP563" s="43" t="str">
        <f>'Details and Calculations'!AL562</f>
        <v xml:space="preserve"> </v>
      </c>
      <c r="BQ563" s="43">
        <f>'Details and Calculations'!AO562</f>
        <v>1</v>
      </c>
      <c r="BR563" s="43">
        <f>'Details and Calculations'!AQ562</f>
        <v>2012</v>
      </c>
      <c r="BS563" s="43">
        <f>'Details and Calculations'!AS562</f>
        <v>0</v>
      </c>
      <c r="BT563" s="43" t="str">
        <f>'Details and Calculations'!AV562</f>
        <v xml:space="preserve"> </v>
      </c>
      <c r="BU563" s="43">
        <f>'Details and Calculations'!AX562</f>
        <v>0</v>
      </c>
      <c r="BV563" s="43" t="str">
        <f>'Details and Calculations'!AZ562</f>
        <v xml:space="preserve"> </v>
      </c>
      <c r="BW563" s="43">
        <f>'Details and Calculations'!BC562</f>
        <v>0</v>
      </c>
      <c r="BX563" s="43" t="str">
        <f>'Details and Calculations'!BE562</f>
        <v xml:space="preserve"> </v>
      </c>
      <c r="BY563" s="43" t="str">
        <f>'Details and Calculations'!BG562</f>
        <v xml:space="preserve"> </v>
      </c>
      <c r="BZ563" s="43" t="str">
        <f>'Details and Calculations'!BH562</f>
        <v xml:space="preserve"> </v>
      </c>
      <c r="CA563" s="43">
        <f>'Details and Calculations'!BJ562</f>
        <v>0</v>
      </c>
      <c r="CB563" s="43" t="str">
        <f>'Details and Calculations'!BK562</f>
        <v/>
      </c>
      <c r="CC563" s="43" t="str">
        <f>'Details and Calculations'!BL562</f>
        <v xml:space="preserve"> </v>
      </c>
      <c r="CD563" s="43" t="str">
        <f>'Details and Calculations'!BN562</f>
        <v xml:space="preserve"> </v>
      </c>
      <c r="CE563" s="43" t="str">
        <f>'Details and Calculations'!BO562</f>
        <v xml:space="preserve"> </v>
      </c>
      <c r="CF563" s="43">
        <f>'Details and Calculations'!BZ562</f>
        <v>1</v>
      </c>
      <c r="CG563" s="43">
        <f>'Details and Calculations'!CB562</f>
        <v>2012</v>
      </c>
      <c r="CH563" s="31"/>
      <c r="CI563" s="53"/>
    </row>
    <row r="564" spans="1:87" x14ac:dyDescent="0.3">
      <c r="A564" s="43">
        <f>'Details and Calculations'!A563</f>
        <v>2017</v>
      </c>
      <c r="B564" s="43" t="str">
        <f>'Details and Calculations'!C563</f>
        <v>Rwanda</v>
      </c>
      <c r="C564" s="43" t="str">
        <f>'Details and Calculations'!D563</f>
        <v>Rulindo</v>
      </c>
      <c r="D564" s="43" t="str">
        <f>'Details and Calculations'!E563</f>
        <v>Shyorongi</v>
      </c>
      <c r="E564" s="43" t="str">
        <f>'Details and Calculations'!F563</f>
        <v>Kijabagwe</v>
      </c>
      <c r="F564" s="43" t="str">
        <f>'Details and Calculations'!G563</f>
        <v>Rimwe</v>
      </c>
      <c r="G564" s="43" t="str">
        <f>'Details and Calculations'!H563</f>
        <v/>
      </c>
      <c r="H564" s="43" t="str">
        <f>'Details and Calculations'!I563</f>
        <v/>
      </c>
      <c r="I564" s="43" t="str">
        <f>'Details and Calculations'!J563</f>
        <v>Gisoro- Nyundo network</v>
      </c>
      <c r="J564" s="43">
        <f>'Details and Calculations'!K563</f>
        <v>120</v>
      </c>
      <c r="K564" s="43">
        <f>'Details and Calculations'!O563</f>
        <v>25</v>
      </c>
      <c r="L564" s="43">
        <f>'Details and Calculations'!P564</f>
        <v>64</v>
      </c>
      <c r="M564" s="43" t="str">
        <f>'Details and Calculations'!U563</f>
        <v>Piped Network -- Gravity Only</v>
      </c>
      <c r="N564" s="43">
        <f>'Details and Calculations'!V563</f>
        <v>2013</v>
      </c>
      <c r="O564" s="43" t="str">
        <f>'Details and Calculations'!W563</f>
        <v>Governement (District, Wasac) And Water For People</v>
      </c>
      <c r="P564" s="43" t="str">
        <f>'Details and Calculations'!X563</f>
        <v>Spring</v>
      </c>
      <c r="Q564" s="44" t="str">
        <f t="shared" si="213"/>
        <v>Low Risk</v>
      </c>
      <c r="R564" s="44" t="str">
        <f t="shared" si="214"/>
        <v>Low Risk</v>
      </c>
      <c r="S564" s="45" t="str">
        <f t="shared" si="215"/>
        <v>High Level of Service</v>
      </c>
      <c r="T564" s="62" t="str">
        <f t="shared" si="212"/>
        <v>Low Priority</v>
      </c>
      <c r="U564" s="46">
        <f t="shared" si="216"/>
        <v>8</v>
      </c>
      <c r="V564" s="28" t="str">
        <f t="shared" si="217"/>
        <v>Repair or Replace Components</v>
      </c>
      <c r="W564" s="47" t="str">
        <f t="shared" si="218"/>
        <v xml:space="preserve">Storage Tank, </v>
      </c>
      <c r="X564" s="27" t="str">
        <f t="shared" si="219"/>
        <v>Create Plan To Repair or Replace Components</v>
      </c>
      <c r="Y564" s="48">
        <f t="shared" si="220"/>
        <v>26</v>
      </c>
      <c r="Z564" s="48">
        <f t="shared" si="221"/>
        <v>16</v>
      </c>
      <c r="AA564" s="48">
        <f t="shared" si="222"/>
        <v>26</v>
      </c>
      <c r="AB564" s="48">
        <f t="shared" si="223"/>
        <v>16</v>
      </c>
      <c r="AC564" s="48">
        <f t="shared" si="224"/>
        <v>26</v>
      </c>
      <c r="AD564" s="48" t="str">
        <f t="shared" si="225"/>
        <v xml:space="preserve"> </v>
      </c>
      <c r="AE564" s="48" t="str">
        <f t="shared" si="226"/>
        <v xml:space="preserve"> </v>
      </c>
      <c r="AF564" s="48" t="str">
        <f t="shared" si="227"/>
        <v xml:space="preserve"> </v>
      </c>
      <c r="AG564" s="49" t="str">
        <f t="shared" si="228"/>
        <v/>
      </c>
      <c r="AH564" s="48">
        <f t="shared" si="229"/>
        <v>16</v>
      </c>
      <c r="AI564" s="50">
        <f>'Details and Calculations'!AE563</f>
        <v>1</v>
      </c>
      <c r="AJ564" s="50">
        <f>'Details and Calculations'!AM563</f>
        <v>1</v>
      </c>
      <c r="AK564" s="50">
        <f>'Details and Calculations'!AR563</f>
        <v>2</v>
      </c>
      <c r="AL564" s="50">
        <f>'Details and Calculations'!AW563</f>
        <v>1</v>
      </c>
      <c r="AM564" s="50">
        <f>'Details and Calculations'!BA563</f>
        <v>1</v>
      </c>
      <c r="AN564" s="50" t="str">
        <f>'Details and Calculations'!BF563</f>
        <v xml:space="preserve"> </v>
      </c>
      <c r="AO564" s="50" t="str">
        <f>'Details and Calculations'!BI563</f>
        <v xml:space="preserve"> </v>
      </c>
      <c r="AP564" s="50" t="str">
        <f>'Details and Calculations'!BM563</f>
        <v xml:space="preserve"> </v>
      </c>
      <c r="AQ564" s="50" t="str">
        <f>'Details and Calculations'!BP563</f>
        <v xml:space="preserve"> </v>
      </c>
      <c r="AR564" s="50">
        <f>'Details and Calculations'!CC563</f>
        <v>1</v>
      </c>
      <c r="AS564" s="50">
        <f>'Details and Calculations'!CJ563</f>
        <v>1</v>
      </c>
      <c r="AT564" s="51">
        <f>'Details and Calculations'!T563</f>
        <v>1</v>
      </c>
      <c r="AU564" s="51">
        <f>'Details and Calculations'!Z563</f>
        <v>1</v>
      </c>
      <c r="AV564" s="51">
        <f>'Details and Calculations'!S563</f>
        <v>1</v>
      </c>
      <c r="AW564" s="51">
        <f>'Details and Calculations'!AI563</f>
        <v>1</v>
      </c>
      <c r="AX564" s="51">
        <f>'Details and Calculations'!BY563</f>
        <v>1</v>
      </c>
      <c r="AY564" s="51">
        <f>'Details and Calculations'!CG563</f>
        <v>1</v>
      </c>
      <c r="AZ564" s="51">
        <f>'Details and Calculations'!CI563</f>
        <v>1</v>
      </c>
      <c r="BA564" s="51">
        <f t="shared" si="230"/>
        <v>1</v>
      </c>
      <c r="BB564" s="52">
        <f>'Details and Calculations'!Y563</f>
        <v>1</v>
      </c>
      <c r="BC564" s="52">
        <f>'Details and Calculations'!AC563</f>
        <v>1</v>
      </c>
      <c r="BD564" s="52">
        <f>'Details and Calculations'!AK563</f>
        <v>1</v>
      </c>
      <c r="BE564" s="52">
        <f>'Details and Calculations'!AN563</f>
        <v>30</v>
      </c>
      <c r="BF564" s="52">
        <f>'Details and Calculations'!AP563</f>
        <v>6</v>
      </c>
      <c r="BG564" s="52">
        <f>'Details and Calculations'!AT563</f>
        <v>10</v>
      </c>
      <c r="BH564" s="52">
        <f>'Details and Calculations'!AY563</f>
        <v>2</v>
      </c>
      <c r="BI564" s="52">
        <f>'Details and Calculations'!BB563</f>
        <v>7000</v>
      </c>
      <c r="BJ564" s="52" t="str">
        <f>'Details and Calculations'!BD563</f>
        <v xml:space="preserve"> </v>
      </c>
      <c r="BK564" s="52">
        <f>'Details and Calculations'!CA563</f>
        <v>1</v>
      </c>
      <c r="BL564" s="43">
        <f>'Details and Calculations'!AA563</f>
        <v>1</v>
      </c>
      <c r="BM564" s="43" t="str">
        <f>'Details and Calculations'!AB563</f>
        <v>"Springbox" --Intake Structure At A Spring</v>
      </c>
      <c r="BN564" s="43">
        <f>'Details and Calculations'!AD563</f>
        <v>2013</v>
      </c>
      <c r="BO564" s="43">
        <f>'Details and Calculations'!AJ563</f>
        <v>1</v>
      </c>
      <c r="BP564" s="43">
        <f>'Details and Calculations'!AL563</f>
        <v>2013</v>
      </c>
      <c r="BQ564" s="43">
        <f>'Details and Calculations'!AO563</f>
        <v>1</v>
      </c>
      <c r="BR564" s="43">
        <f>'Details and Calculations'!AQ563</f>
        <v>2013</v>
      </c>
      <c r="BS564" s="43">
        <f>'Details and Calculations'!AS563</f>
        <v>1</v>
      </c>
      <c r="BT564" s="43">
        <f>'Details and Calculations'!AV563</f>
        <v>2013</v>
      </c>
      <c r="BU564" s="43">
        <f>'Details and Calculations'!AX563</f>
        <v>1</v>
      </c>
      <c r="BV564" s="43">
        <f>'Details and Calculations'!AZ563</f>
        <v>2013</v>
      </c>
      <c r="BW564" s="43">
        <f>'Details and Calculations'!BC563</f>
        <v>0</v>
      </c>
      <c r="BX564" s="43" t="str">
        <f>'Details and Calculations'!BE563</f>
        <v xml:space="preserve"> </v>
      </c>
      <c r="BY564" s="43" t="str">
        <f>'Details and Calculations'!BG563</f>
        <v xml:space="preserve"> </v>
      </c>
      <c r="BZ564" s="43" t="str">
        <f>'Details and Calculations'!BH563</f>
        <v xml:space="preserve"> </v>
      </c>
      <c r="CA564" s="43">
        <f>'Details and Calculations'!BJ563</f>
        <v>0</v>
      </c>
      <c r="CB564" s="43" t="str">
        <f>'Details and Calculations'!BK563</f>
        <v/>
      </c>
      <c r="CC564" s="43" t="str">
        <f>'Details and Calculations'!BL563</f>
        <v xml:space="preserve"> </v>
      </c>
      <c r="CD564" s="43" t="str">
        <f>'Details and Calculations'!BN563</f>
        <v xml:space="preserve"> </v>
      </c>
      <c r="CE564" s="43" t="str">
        <f>'Details and Calculations'!BO563</f>
        <v xml:space="preserve"> </v>
      </c>
      <c r="CF564" s="43">
        <f>'Details and Calculations'!BZ563</f>
        <v>1</v>
      </c>
      <c r="CG564" s="43">
        <f>'Details and Calculations'!CB563</f>
        <v>2013</v>
      </c>
      <c r="CH564" s="31"/>
      <c r="CI564" s="53"/>
    </row>
    <row r="565" spans="1:87" x14ac:dyDescent="0.3">
      <c r="A565" s="43">
        <f>'Details and Calculations'!A564</f>
        <v>2017</v>
      </c>
      <c r="B565" s="43" t="str">
        <f>'Details and Calculations'!C564</f>
        <v>Rwanda</v>
      </c>
      <c r="C565" s="43" t="str">
        <f>'Details and Calculations'!D564</f>
        <v>Rulindo</v>
      </c>
      <c r="D565" s="43" t="str">
        <f>'Details and Calculations'!E564</f>
        <v>Kinihira</v>
      </c>
      <c r="E565" s="43" t="str">
        <f>'Details and Calculations'!F564</f>
        <v>Rebero</v>
      </c>
      <c r="F565" s="43" t="str">
        <f>'Details and Calculations'!G564</f>
        <v>Karambi</v>
      </c>
      <c r="G565" s="43" t="str">
        <f>'Details and Calculations'!H564</f>
        <v/>
      </c>
      <c r="H565" s="43" t="str">
        <f>'Details and Calculations'!I564</f>
        <v/>
      </c>
      <c r="I565" s="43" t="str">
        <f>'Details and Calculations'!J564</f>
        <v>Nyamagana-Kinihira</v>
      </c>
      <c r="J565" s="43">
        <f>'Details and Calculations'!K564</f>
        <v>144</v>
      </c>
      <c r="K565" s="43">
        <f>'Details and Calculations'!O564</f>
        <v>80</v>
      </c>
      <c r="L565" s="43">
        <f>'Details and Calculations'!P565</f>
        <v>92</v>
      </c>
      <c r="M565" s="43" t="str">
        <f>'Details and Calculations'!U564</f>
        <v>Piped Network With Pump</v>
      </c>
      <c r="N565" s="43">
        <f>'Details and Calculations'!V564</f>
        <v>2015</v>
      </c>
      <c r="O565" s="43" t="str">
        <f>'Details and Calculations'!W564</f>
        <v>Governement (District, Wasac) And Water For People</v>
      </c>
      <c r="P565" s="43" t="str">
        <f>'Details and Calculations'!X564</f>
        <v>Spring</v>
      </c>
      <c r="Q565" s="44" t="str">
        <f t="shared" si="213"/>
        <v>Low Risk</v>
      </c>
      <c r="R565" s="44" t="str">
        <f t="shared" si="214"/>
        <v>Low Risk</v>
      </c>
      <c r="S565" s="45" t="str">
        <f t="shared" si="215"/>
        <v>High Level of Service</v>
      </c>
      <c r="T565" s="62" t="str">
        <f t="shared" si="212"/>
        <v>Low Priority</v>
      </c>
      <c r="U565" s="46">
        <f t="shared" si="216"/>
        <v>8</v>
      </c>
      <c r="V565" s="28" t="str">
        <f t="shared" si="217"/>
        <v>Perform Routine Preventative Maintenance</v>
      </c>
      <c r="W565" s="47" t="str">
        <f t="shared" si="218"/>
        <v/>
      </c>
      <c r="X565" s="27" t="str">
        <f t="shared" si="219"/>
        <v>Maintain O&amp;M and Routine Monitoring</v>
      </c>
      <c r="Y565" s="48">
        <f t="shared" si="220"/>
        <v>28</v>
      </c>
      <c r="Z565" s="48">
        <f t="shared" si="221"/>
        <v>18</v>
      </c>
      <c r="AA565" s="48">
        <f t="shared" si="222"/>
        <v>28</v>
      </c>
      <c r="AB565" s="48">
        <f t="shared" si="223"/>
        <v>18</v>
      </c>
      <c r="AC565" s="48">
        <f t="shared" si="224"/>
        <v>28</v>
      </c>
      <c r="AD565" s="48">
        <f t="shared" si="225"/>
        <v>5</v>
      </c>
      <c r="AE565" s="48">
        <f t="shared" si="226"/>
        <v>18</v>
      </c>
      <c r="AF565" s="48" t="str">
        <f t="shared" si="227"/>
        <v xml:space="preserve"> </v>
      </c>
      <c r="AG565" s="49" t="str">
        <f t="shared" si="228"/>
        <v/>
      </c>
      <c r="AH565" s="48">
        <f t="shared" si="229"/>
        <v>18</v>
      </c>
      <c r="AI565" s="50">
        <f>'Details and Calculations'!AE564</f>
        <v>1</v>
      </c>
      <c r="AJ565" s="50">
        <f>'Details and Calculations'!AM564</f>
        <v>1</v>
      </c>
      <c r="AK565" s="50">
        <f>'Details and Calculations'!AR564</f>
        <v>1</v>
      </c>
      <c r="AL565" s="50">
        <f>'Details and Calculations'!AW564</f>
        <v>1</v>
      </c>
      <c r="AM565" s="50">
        <f>'Details and Calculations'!BA564</f>
        <v>1</v>
      </c>
      <c r="AN565" s="50">
        <f>'Details and Calculations'!BF564</f>
        <v>1</v>
      </c>
      <c r="AO565" s="50">
        <f>'Details and Calculations'!BI564</f>
        <v>1</v>
      </c>
      <c r="AP565" s="50" t="str">
        <f>'Details and Calculations'!BM564</f>
        <v xml:space="preserve"> </v>
      </c>
      <c r="AQ565" s="50" t="str">
        <f>'Details and Calculations'!BP564</f>
        <v xml:space="preserve"> </v>
      </c>
      <c r="AR565" s="50">
        <f>'Details and Calculations'!CC564</f>
        <v>1</v>
      </c>
      <c r="AS565" s="50">
        <f>'Details and Calculations'!CJ564</f>
        <v>1</v>
      </c>
      <c r="AT565" s="51">
        <f>'Details and Calculations'!T564</f>
        <v>1</v>
      </c>
      <c r="AU565" s="51">
        <f>'Details and Calculations'!Z564</f>
        <v>1</v>
      </c>
      <c r="AV565" s="51">
        <f>'Details and Calculations'!S564</f>
        <v>1</v>
      </c>
      <c r="AW565" s="51">
        <f>'Details and Calculations'!AI564</f>
        <v>1</v>
      </c>
      <c r="AX565" s="51">
        <f>'Details and Calculations'!BY564</f>
        <v>1</v>
      </c>
      <c r="AY565" s="51">
        <f>'Details and Calculations'!CG564</f>
        <v>1</v>
      </c>
      <c r="AZ565" s="51">
        <f>'Details and Calculations'!CI564</f>
        <v>1</v>
      </c>
      <c r="BA565" s="51">
        <f t="shared" si="230"/>
        <v>1</v>
      </c>
      <c r="BB565" s="52">
        <f>'Details and Calculations'!Y564</f>
        <v>2</v>
      </c>
      <c r="BC565" s="52">
        <f>'Details and Calculations'!AC564</f>
        <v>1</v>
      </c>
      <c r="BD565" s="52">
        <f>'Details and Calculations'!AK564</f>
        <v>1</v>
      </c>
      <c r="BE565" s="52">
        <f>'Details and Calculations'!AN564</f>
        <v>1000</v>
      </c>
      <c r="BF565" s="52">
        <f>'Details and Calculations'!AP564</f>
        <v>7</v>
      </c>
      <c r="BG565" s="52">
        <f>'Details and Calculations'!AT564</f>
        <v>8</v>
      </c>
      <c r="BH565" s="52">
        <f>'Details and Calculations'!AY564</f>
        <v>3</v>
      </c>
      <c r="BI565" s="52">
        <f>'Details and Calculations'!BB564</f>
        <v>6000</v>
      </c>
      <c r="BJ565" s="52">
        <f>'Details and Calculations'!BD564</f>
        <v>2</v>
      </c>
      <c r="BK565" s="52">
        <f>'Details and Calculations'!CA564</f>
        <v>2</v>
      </c>
      <c r="BL565" s="43">
        <f>'Details and Calculations'!AA564</f>
        <v>1</v>
      </c>
      <c r="BM565" s="43" t="str">
        <f>'Details and Calculations'!AB564</f>
        <v>"Springbox" --Intake Structure At A Spring</v>
      </c>
      <c r="BN565" s="43">
        <f>'Details and Calculations'!AD564</f>
        <v>2015</v>
      </c>
      <c r="BO565" s="43">
        <f>'Details and Calculations'!AJ564</f>
        <v>1</v>
      </c>
      <c r="BP565" s="43">
        <f>'Details and Calculations'!AL564</f>
        <v>2015</v>
      </c>
      <c r="BQ565" s="43">
        <f>'Details and Calculations'!AO564</f>
        <v>1</v>
      </c>
      <c r="BR565" s="43">
        <f>'Details and Calculations'!AQ564</f>
        <v>2015</v>
      </c>
      <c r="BS565" s="43">
        <f>'Details and Calculations'!AS564</f>
        <v>1</v>
      </c>
      <c r="BT565" s="43">
        <f>'Details and Calculations'!AV564</f>
        <v>2015</v>
      </c>
      <c r="BU565" s="43">
        <f>'Details and Calculations'!AX564</f>
        <v>1</v>
      </c>
      <c r="BV565" s="43">
        <f>'Details and Calculations'!AZ564</f>
        <v>2015</v>
      </c>
      <c r="BW565" s="43">
        <f>'Details and Calculations'!BC564</f>
        <v>1</v>
      </c>
      <c r="BX565" s="43">
        <f>'Details and Calculations'!BE564</f>
        <v>2015</v>
      </c>
      <c r="BY565" s="43">
        <f>'Details and Calculations'!BG564</f>
        <v>1</v>
      </c>
      <c r="BZ565" s="43">
        <f>'Details and Calculations'!BH564</f>
        <v>2015</v>
      </c>
      <c r="CA565" s="43">
        <f>'Details and Calculations'!BJ564</f>
        <v>0</v>
      </c>
      <c r="CB565" s="43" t="str">
        <f>'Details and Calculations'!BK564</f>
        <v/>
      </c>
      <c r="CC565" s="43" t="str">
        <f>'Details and Calculations'!BL564</f>
        <v xml:space="preserve"> </v>
      </c>
      <c r="CD565" s="43" t="str">
        <f>'Details and Calculations'!BN564</f>
        <v xml:space="preserve"> </v>
      </c>
      <c r="CE565" s="43" t="str">
        <f>'Details and Calculations'!BO564</f>
        <v xml:space="preserve"> </v>
      </c>
      <c r="CF565" s="43">
        <f>'Details and Calculations'!BZ564</f>
        <v>1</v>
      </c>
      <c r="CG565" s="43">
        <f>'Details and Calculations'!CB564</f>
        <v>2015</v>
      </c>
      <c r="CH565" s="31"/>
      <c r="CI565" s="53"/>
    </row>
    <row r="566" spans="1:87" x14ac:dyDescent="0.3">
      <c r="A566" s="43">
        <f>'Details and Calculations'!A565</f>
        <v>2017</v>
      </c>
      <c r="B566" s="43" t="str">
        <f>'Details and Calculations'!C565</f>
        <v>Rwanda</v>
      </c>
      <c r="C566" s="43" t="str">
        <f>'Details and Calculations'!D565</f>
        <v>Rulindo</v>
      </c>
      <c r="D566" s="43" t="str">
        <f>'Details and Calculations'!E565</f>
        <v>Ngoma</v>
      </c>
      <c r="E566" s="43" t="str">
        <f>'Details and Calculations'!F565</f>
        <v>Kabuga</v>
      </c>
      <c r="F566" s="43" t="str">
        <f>'Details and Calculations'!G565</f>
        <v>Nyabuko</v>
      </c>
      <c r="G566" s="43" t="str">
        <f>'Details and Calculations'!H565</f>
        <v/>
      </c>
      <c r="H566" s="43" t="str">
        <f>'Details and Calculations'!I565</f>
        <v/>
      </c>
      <c r="I566" s="43" t="str">
        <f>'Details and Calculations'!J565</f>
        <v>Kabarore-Ngoma-Nyabuko network</v>
      </c>
      <c r="J566" s="43">
        <f>'Details and Calculations'!K565</f>
        <v>122</v>
      </c>
      <c r="K566" s="43">
        <f>'Details and Calculations'!O565</f>
        <v>30</v>
      </c>
      <c r="L566" s="43">
        <f>'Details and Calculations'!P566</f>
        <v>6</v>
      </c>
      <c r="M566" s="43" t="str">
        <f>'Details and Calculations'!U565</f>
        <v>Piped Network With Pump</v>
      </c>
      <c r="N566" s="43">
        <f>'Details and Calculations'!V565</f>
        <v>2014</v>
      </c>
      <c r="O566" s="43" t="str">
        <f>'Details and Calculations'!W565</f>
        <v>Governement (District, Wasac) And Water For People</v>
      </c>
      <c r="P566" s="43" t="str">
        <f>'Details and Calculations'!X565</f>
        <v>Spring</v>
      </c>
      <c r="Q566" s="44" t="str">
        <f t="shared" si="213"/>
        <v>Low Risk</v>
      </c>
      <c r="R566" s="44" t="str">
        <f t="shared" si="214"/>
        <v>Low Risk</v>
      </c>
      <c r="S566" s="45" t="str">
        <f t="shared" si="215"/>
        <v>Intermediate Level of Service</v>
      </c>
      <c r="T566" s="62" t="str">
        <f t="shared" si="212"/>
        <v>Low Priority</v>
      </c>
      <c r="U566" s="46">
        <f t="shared" si="216"/>
        <v>7</v>
      </c>
      <c r="V566" s="28" t="str">
        <f t="shared" si="217"/>
        <v>Repair or Replace Components</v>
      </c>
      <c r="W566" s="47" t="str">
        <f t="shared" si="218"/>
        <v xml:space="preserve">Pump, </v>
      </c>
      <c r="X566" s="27" t="str">
        <f t="shared" si="219"/>
        <v>Create Plan To Repair or Replace Components</v>
      </c>
      <c r="Y566" s="48">
        <f t="shared" si="220"/>
        <v>27</v>
      </c>
      <c r="Z566" s="48">
        <f t="shared" si="221"/>
        <v>17</v>
      </c>
      <c r="AA566" s="48">
        <f t="shared" si="222"/>
        <v>27</v>
      </c>
      <c r="AB566" s="48" t="str">
        <f t="shared" si="223"/>
        <v xml:space="preserve"> </v>
      </c>
      <c r="AC566" s="48">
        <f t="shared" si="224"/>
        <v>27</v>
      </c>
      <c r="AD566" s="48">
        <f t="shared" si="225"/>
        <v>4</v>
      </c>
      <c r="AE566" s="48">
        <f t="shared" si="226"/>
        <v>17</v>
      </c>
      <c r="AF566" s="48" t="str">
        <f t="shared" si="227"/>
        <v xml:space="preserve"> </v>
      </c>
      <c r="AG566" s="49" t="str">
        <f t="shared" si="228"/>
        <v/>
      </c>
      <c r="AH566" s="48">
        <f t="shared" si="229"/>
        <v>17</v>
      </c>
      <c r="AI566" s="50">
        <f>'Details and Calculations'!AE565</f>
        <v>1</v>
      </c>
      <c r="AJ566" s="50">
        <f>'Details and Calculations'!AM565</f>
        <v>1</v>
      </c>
      <c r="AK566" s="50">
        <f>'Details and Calculations'!AR565</f>
        <v>1</v>
      </c>
      <c r="AL566" s="50" t="str">
        <f>'Details and Calculations'!AW565</f>
        <v xml:space="preserve"> </v>
      </c>
      <c r="AM566" s="50">
        <f>'Details and Calculations'!BA565</f>
        <v>1</v>
      </c>
      <c r="AN566" s="50">
        <f>'Details and Calculations'!BF565</f>
        <v>2</v>
      </c>
      <c r="AO566" s="50">
        <f>'Details and Calculations'!BI565</f>
        <v>1</v>
      </c>
      <c r="AP566" s="50" t="str">
        <f>'Details and Calculations'!BM565</f>
        <v xml:space="preserve"> </v>
      </c>
      <c r="AQ566" s="50" t="str">
        <f>'Details and Calculations'!BP565</f>
        <v xml:space="preserve"> </v>
      </c>
      <c r="AR566" s="50">
        <f>'Details and Calculations'!CC565</f>
        <v>1</v>
      </c>
      <c r="AS566" s="50">
        <f>'Details and Calculations'!CJ565</f>
        <v>1</v>
      </c>
      <c r="AT566" s="51">
        <f>'Details and Calculations'!T565</f>
        <v>1</v>
      </c>
      <c r="AU566" s="51">
        <f>'Details and Calculations'!Z565</f>
        <v>1</v>
      </c>
      <c r="AV566" s="51">
        <f>'Details and Calculations'!S565</f>
        <v>0</v>
      </c>
      <c r="AW566" s="51">
        <f>'Details and Calculations'!AI565</f>
        <v>1</v>
      </c>
      <c r="AX566" s="51">
        <f>'Details and Calculations'!BY565</f>
        <v>1</v>
      </c>
      <c r="AY566" s="51">
        <f>'Details and Calculations'!CG565</f>
        <v>1</v>
      </c>
      <c r="AZ566" s="51">
        <f>'Details and Calculations'!CI565</f>
        <v>1</v>
      </c>
      <c r="BA566" s="51">
        <f t="shared" si="230"/>
        <v>1</v>
      </c>
      <c r="BB566" s="52">
        <f>'Details and Calculations'!Y565</f>
        <v>4</v>
      </c>
      <c r="BC566" s="52">
        <f>'Details and Calculations'!AC565</f>
        <v>5</v>
      </c>
      <c r="BD566" s="52">
        <f>'Details and Calculations'!AK565</f>
        <v>2</v>
      </c>
      <c r="BE566" s="52">
        <f>'Details and Calculations'!AN565</f>
        <v>8000</v>
      </c>
      <c r="BF566" s="52">
        <f>'Details and Calculations'!AP565</f>
        <v>13</v>
      </c>
      <c r="BG566" s="52" t="str">
        <f>'Details and Calculations'!AT565</f>
        <v xml:space="preserve"> </v>
      </c>
      <c r="BH566" s="52">
        <f>'Details and Calculations'!AY565</f>
        <v>2</v>
      </c>
      <c r="BI566" s="52">
        <f>'Details and Calculations'!BB565</f>
        <v>7000</v>
      </c>
      <c r="BJ566" s="52">
        <f>'Details and Calculations'!BD565</f>
        <v>2</v>
      </c>
      <c r="BK566" s="52">
        <f>'Details and Calculations'!CA565</f>
        <v>17</v>
      </c>
      <c r="BL566" s="43">
        <f>'Details and Calculations'!AA565</f>
        <v>1</v>
      </c>
      <c r="BM566" s="43" t="str">
        <f>'Details and Calculations'!AB565</f>
        <v>"Springbox" --Intake Structure At A Spring|Collection Chamber</v>
      </c>
      <c r="BN566" s="43">
        <f>'Details and Calculations'!AD565</f>
        <v>2014</v>
      </c>
      <c r="BO566" s="43">
        <f>'Details and Calculations'!AJ565</f>
        <v>1</v>
      </c>
      <c r="BP566" s="43">
        <f>'Details and Calculations'!AL565</f>
        <v>2014</v>
      </c>
      <c r="BQ566" s="43">
        <f>'Details and Calculations'!AO565</f>
        <v>1</v>
      </c>
      <c r="BR566" s="43">
        <f>'Details and Calculations'!AQ565</f>
        <v>2014</v>
      </c>
      <c r="BS566" s="43">
        <f>'Details and Calculations'!AS565</f>
        <v>0</v>
      </c>
      <c r="BT566" s="43" t="str">
        <f>'Details and Calculations'!AV565</f>
        <v xml:space="preserve"> </v>
      </c>
      <c r="BU566" s="43">
        <f>'Details and Calculations'!AX565</f>
        <v>1</v>
      </c>
      <c r="BV566" s="43">
        <f>'Details and Calculations'!AZ565</f>
        <v>2014</v>
      </c>
      <c r="BW566" s="43">
        <f>'Details and Calculations'!BC565</f>
        <v>1</v>
      </c>
      <c r="BX566" s="43">
        <f>'Details and Calculations'!BE565</f>
        <v>2014</v>
      </c>
      <c r="BY566" s="43">
        <f>'Details and Calculations'!BG565</f>
        <v>1</v>
      </c>
      <c r="BZ566" s="43">
        <f>'Details and Calculations'!BH565</f>
        <v>2014</v>
      </c>
      <c r="CA566" s="43">
        <f>'Details and Calculations'!BJ565</f>
        <v>0</v>
      </c>
      <c r="CB566" s="43" t="str">
        <f>'Details and Calculations'!BK565</f>
        <v/>
      </c>
      <c r="CC566" s="43" t="str">
        <f>'Details and Calculations'!BL565</f>
        <v xml:space="preserve"> </v>
      </c>
      <c r="CD566" s="43" t="str">
        <f>'Details and Calculations'!BN565</f>
        <v xml:space="preserve"> </v>
      </c>
      <c r="CE566" s="43" t="str">
        <f>'Details and Calculations'!BO565</f>
        <v xml:space="preserve"> </v>
      </c>
      <c r="CF566" s="43">
        <f>'Details and Calculations'!BZ565</f>
        <v>1</v>
      </c>
      <c r="CG566" s="43">
        <f>'Details and Calculations'!CB565</f>
        <v>2014</v>
      </c>
      <c r="CH566" s="31"/>
      <c r="CI566" s="53"/>
    </row>
    <row r="567" spans="1:87" x14ac:dyDescent="0.3">
      <c r="A567" s="43">
        <f>'Details and Calculations'!A566</f>
        <v>2017</v>
      </c>
      <c r="B567" s="43" t="str">
        <f>'Details and Calculations'!C566</f>
        <v>Rwanda</v>
      </c>
      <c r="C567" s="43" t="str">
        <f>'Details and Calculations'!D566</f>
        <v>Rulindo</v>
      </c>
      <c r="D567" s="43" t="str">
        <f>'Details and Calculations'!E566</f>
        <v>Base</v>
      </c>
      <c r="E567" s="43" t="str">
        <f>'Details and Calculations'!F566</f>
        <v>Gitare</v>
      </c>
      <c r="F567" s="43" t="str">
        <f>'Details and Calculations'!G566</f>
        <v>Gatete</v>
      </c>
      <c r="G567" s="43" t="str">
        <f>'Details and Calculations'!H566</f>
        <v/>
      </c>
      <c r="H567" s="43" t="str">
        <f>'Details and Calculations'!I566</f>
        <v/>
      </c>
      <c r="I567" s="43" t="str">
        <f>'Details and Calculations'!J566</f>
        <v>Rwicanyoni</v>
      </c>
      <c r="J567" s="43">
        <f>'Details and Calculations'!K566</f>
        <v>141</v>
      </c>
      <c r="K567" s="43">
        <f>'Details and Calculations'!O566</f>
        <v>135</v>
      </c>
      <c r="L567" s="43">
        <f>'Details and Calculations'!P567</f>
        <v>10</v>
      </c>
      <c r="M567" s="43" t="str">
        <f>'Details and Calculations'!U566</f>
        <v>Piped Network -- Gravity Only</v>
      </c>
      <c r="N567" s="43">
        <f>'Details and Calculations'!V566</f>
        <v>2016</v>
      </c>
      <c r="O567" s="43" t="str">
        <f>'Details and Calculations'!W566</f>
        <v>Governement (District, Wasac) And Water For People</v>
      </c>
      <c r="P567" s="43" t="str">
        <f>'Details and Calculations'!X566</f>
        <v>Spring</v>
      </c>
      <c r="Q567" s="44" t="str">
        <f t="shared" si="213"/>
        <v>Low Risk</v>
      </c>
      <c r="R567" s="44" t="str">
        <f t="shared" si="214"/>
        <v>Low Risk</v>
      </c>
      <c r="S567" s="45" t="str">
        <f t="shared" si="215"/>
        <v>High Level of Service</v>
      </c>
      <c r="T567" s="62" t="str">
        <f t="shared" si="212"/>
        <v>Low Priority</v>
      </c>
      <c r="U567" s="46">
        <f t="shared" si="216"/>
        <v>8</v>
      </c>
      <c r="V567" s="28" t="str">
        <f t="shared" si="217"/>
        <v>Perform Routine Preventative Maintenance</v>
      </c>
      <c r="W567" s="47" t="str">
        <f t="shared" si="218"/>
        <v/>
      </c>
      <c r="X567" s="27" t="str">
        <f t="shared" si="219"/>
        <v>Maintain O&amp;M and Routine Monitoring</v>
      </c>
      <c r="Y567" s="48">
        <f t="shared" si="220"/>
        <v>29</v>
      </c>
      <c r="Z567" s="48">
        <f t="shared" si="221"/>
        <v>19</v>
      </c>
      <c r="AA567" s="48">
        <f t="shared" si="222"/>
        <v>29</v>
      </c>
      <c r="AB567" s="48" t="str">
        <f t="shared" si="223"/>
        <v xml:space="preserve"> </v>
      </c>
      <c r="AC567" s="48" t="str">
        <f t="shared" si="224"/>
        <v xml:space="preserve"> </v>
      </c>
      <c r="AD567" s="48" t="str">
        <f t="shared" si="225"/>
        <v xml:space="preserve"> </v>
      </c>
      <c r="AE567" s="48" t="str">
        <f t="shared" si="226"/>
        <v xml:space="preserve"> </v>
      </c>
      <c r="AF567" s="48" t="str">
        <f t="shared" si="227"/>
        <v xml:space="preserve"> </v>
      </c>
      <c r="AG567" s="49" t="str">
        <f t="shared" si="228"/>
        <v/>
      </c>
      <c r="AH567" s="48">
        <f t="shared" si="229"/>
        <v>19</v>
      </c>
      <c r="AI567" s="50">
        <f>'Details and Calculations'!AE566</f>
        <v>1</v>
      </c>
      <c r="AJ567" s="50">
        <f>'Details and Calculations'!AM566</f>
        <v>1</v>
      </c>
      <c r="AK567" s="50">
        <f>'Details and Calculations'!AR566</f>
        <v>1</v>
      </c>
      <c r="AL567" s="50" t="str">
        <f>'Details and Calculations'!AW566</f>
        <v xml:space="preserve"> </v>
      </c>
      <c r="AM567" s="50" t="str">
        <f>'Details and Calculations'!BA566</f>
        <v xml:space="preserve"> </v>
      </c>
      <c r="AN567" s="50" t="str">
        <f>'Details and Calculations'!BF566</f>
        <v xml:space="preserve"> </v>
      </c>
      <c r="AO567" s="50" t="str">
        <f>'Details and Calculations'!BI566</f>
        <v xml:space="preserve"> </v>
      </c>
      <c r="AP567" s="50" t="str">
        <f>'Details and Calculations'!BM566</f>
        <v xml:space="preserve"> </v>
      </c>
      <c r="AQ567" s="50" t="str">
        <f>'Details and Calculations'!BP566</f>
        <v xml:space="preserve"> </v>
      </c>
      <c r="AR567" s="50">
        <f>'Details and Calculations'!CC566</f>
        <v>1</v>
      </c>
      <c r="AS567" s="50">
        <f>'Details and Calculations'!CJ566</f>
        <v>1</v>
      </c>
      <c r="AT567" s="51">
        <f>'Details and Calculations'!T566</f>
        <v>1</v>
      </c>
      <c r="AU567" s="51">
        <f>'Details and Calculations'!Z566</f>
        <v>1</v>
      </c>
      <c r="AV567" s="51">
        <f>'Details and Calculations'!S566</f>
        <v>1</v>
      </c>
      <c r="AW567" s="51">
        <f>'Details and Calculations'!AI566</f>
        <v>1</v>
      </c>
      <c r="AX567" s="51">
        <f>'Details and Calculations'!BY566</f>
        <v>1</v>
      </c>
      <c r="AY567" s="51">
        <f>'Details and Calculations'!CG566</f>
        <v>1</v>
      </c>
      <c r="AZ567" s="51">
        <f>'Details and Calculations'!CI566</f>
        <v>1</v>
      </c>
      <c r="BA567" s="51">
        <f t="shared" si="230"/>
        <v>1</v>
      </c>
      <c r="BB567" s="52">
        <f>'Details and Calculations'!Y566</f>
        <v>2</v>
      </c>
      <c r="BC567" s="52">
        <f>'Details and Calculations'!AC566</f>
        <v>2</v>
      </c>
      <c r="BD567" s="52">
        <f>'Details and Calculations'!AK566</f>
        <v>1</v>
      </c>
      <c r="BE567" s="52">
        <f>'Details and Calculations'!AN566</f>
        <v>8600</v>
      </c>
      <c r="BF567" s="52">
        <f>'Details and Calculations'!AP566</f>
        <v>3</v>
      </c>
      <c r="BG567" s="52" t="str">
        <f>'Details and Calculations'!AT566</f>
        <v xml:space="preserve"> </v>
      </c>
      <c r="BH567" s="52" t="str">
        <f>'Details and Calculations'!AY566</f>
        <v xml:space="preserve"> </v>
      </c>
      <c r="BI567" s="52" t="str">
        <f>'Details and Calculations'!BB566</f>
        <v xml:space="preserve"> </v>
      </c>
      <c r="BJ567" s="52" t="str">
        <f>'Details and Calculations'!BD566</f>
        <v xml:space="preserve"> </v>
      </c>
      <c r="BK567" s="52">
        <f>'Details and Calculations'!CA566</f>
        <v>2</v>
      </c>
      <c r="BL567" s="43">
        <f>'Details and Calculations'!AA566</f>
        <v>1</v>
      </c>
      <c r="BM567" s="43" t="str">
        <f>'Details and Calculations'!AB566</f>
        <v>"Springbox" --Intake Structure At A Spring</v>
      </c>
      <c r="BN567" s="43">
        <f>'Details and Calculations'!AD566</f>
        <v>2016</v>
      </c>
      <c r="BO567" s="43">
        <f>'Details and Calculations'!AJ566</f>
        <v>1</v>
      </c>
      <c r="BP567" s="43">
        <f>'Details and Calculations'!AL566</f>
        <v>2016</v>
      </c>
      <c r="BQ567" s="43">
        <f>'Details and Calculations'!AO566</f>
        <v>1</v>
      </c>
      <c r="BR567" s="43">
        <f>'Details and Calculations'!AQ566</f>
        <v>2016</v>
      </c>
      <c r="BS567" s="43">
        <f>'Details and Calculations'!AS566</f>
        <v>0</v>
      </c>
      <c r="BT567" s="43" t="str">
        <f>'Details and Calculations'!AV566</f>
        <v xml:space="preserve"> </v>
      </c>
      <c r="BU567" s="43">
        <f>'Details and Calculations'!AX566</f>
        <v>0</v>
      </c>
      <c r="BV567" s="43" t="str">
        <f>'Details and Calculations'!AZ566</f>
        <v xml:space="preserve"> </v>
      </c>
      <c r="BW567" s="43">
        <f>'Details and Calculations'!BC566</f>
        <v>0</v>
      </c>
      <c r="BX567" s="43" t="str">
        <f>'Details and Calculations'!BE566</f>
        <v xml:space="preserve"> </v>
      </c>
      <c r="BY567" s="43" t="str">
        <f>'Details and Calculations'!BG566</f>
        <v xml:space="preserve"> </v>
      </c>
      <c r="BZ567" s="43" t="str">
        <f>'Details and Calculations'!BH566</f>
        <v xml:space="preserve"> </v>
      </c>
      <c r="CA567" s="43">
        <f>'Details and Calculations'!BJ566</f>
        <v>0</v>
      </c>
      <c r="CB567" s="43" t="str">
        <f>'Details and Calculations'!BK566</f>
        <v/>
      </c>
      <c r="CC567" s="43" t="str">
        <f>'Details and Calculations'!BL566</f>
        <v xml:space="preserve"> </v>
      </c>
      <c r="CD567" s="43" t="str">
        <f>'Details and Calculations'!BN566</f>
        <v xml:space="preserve"> </v>
      </c>
      <c r="CE567" s="43" t="str">
        <f>'Details and Calculations'!BO566</f>
        <v xml:space="preserve"> </v>
      </c>
      <c r="CF567" s="43">
        <f>'Details and Calculations'!BZ566</f>
        <v>1</v>
      </c>
      <c r="CG567" s="43">
        <f>'Details and Calculations'!CB566</f>
        <v>2016</v>
      </c>
      <c r="CH567" s="31"/>
      <c r="CI567" s="53"/>
    </row>
    <row r="568" spans="1:87" x14ac:dyDescent="0.3">
      <c r="A568" s="43">
        <f>'Details and Calculations'!A567</f>
        <v>2017</v>
      </c>
      <c r="B568" s="43" t="str">
        <f>'Details and Calculations'!C567</f>
        <v>Rwanda</v>
      </c>
      <c r="C568" s="43" t="str">
        <f>'Details and Calculations'!D567</f>
        <v>Rulindo</v>
      </c>
      <c r="D568" s="43" t="str">
        <f>'Details and Calculations'!E567</f>
        <v>Rukozo</v>
      </c>
      <c r="E568" s="43" t="str">
        <f>'Details and Calculations'!F567</f>
        <v>Mbuye</v>
      </c>
      <c r="F568" s="43" t="str">
        <f>'Details and Calculations'!G567</f>
        <v>Nyarusebeya</v>
      </c>
      <c r="G568" s="43" t="str">
        <f>'Details and Calculations'!H567</f>
        <v/>
      </c>
      <c r="H568" s="43" t="str">
        <f>'Details and Calculations'!I567</f>
        <v/>
      </c>
      <c r="I568" s="43" t="str">
        <f>'Details and Calculations'!J567</f>
        <v>Kabonanyoni</v>
      </c>
      <c r="J568" s="43">
        <f>'Details and Calculations'!K567</f>
        <v>80</v>
      </c>
      <c r="K568" s="43">
        <f>'Details and Calculations'!O567</f>
        <v>70</v>
      </c>
      <c r="L568" s="43">
        <f>'Details and Calculations'!P568</f>
        <v>50</v>
      </c>
      <c r="M568" s="43" t="str">
        <f>'Details and Calculations'!U567</f>
        <v>Piped Network With Pump</v>
      </c>
      <c r="N568" s="43">
        <f>'Details and Calculations'!V567</f>
        <v>2015</v>
      </c>
      <c r="O568" s="43" t="str">
        <f>'Details and Calculations'!W567</f>
        <v>Governement (District, Wasac) And Water For People</v>
      </c>
      <c r="P568" s="43" t="str">
        <f>'Details and Calculations'!X567</f>
        <v>Spring</v>
      </c>
      <c r="Q568" s="44" t="str">
        <f t="shared" si="213"/>
        <v>Low Risk</v>
      </c>
      <c r="R568" s="44" t="str">
        <f t="shared" si="214"/>
        <v>Low Risk</v>
      </c>
      <c r="S568" s="45" t="str">
        <f t="shared" si="215"/>
        <v>High Level of Service</v>
      </c>
      <c r="T568" s="62" t="str">
        <f t="shared" si="212"/>
        <v>Low Priority</v>
      </c>
      <c r="U568" s="46">
        <f t="shared" si="216"/>
        <v>8</v>
      </c>
      <c r="V568" s="28" t="str">
        <f t="shared" si="217"/>
        <v>Perform Routine Preventative Maintenance</v>
      </c>
      <c r="W568" s="47" t="str">
        <f t="shared" si="218"/>
        <v/>
      </c>
      <c r="X568" s="27" t="str">
        <f t="shared" si="219"/>
        <v>Maintain O&amp;M and Routine Monitoring</v>
      </c>
      <c r="Y568" s="48">
        <f t="shared" si="220"/>
        <v>28</v>
      </c>
      <c r="Z568" s="48">
        <f t="shared" si="221"/>
        <v>18</v>
      </c>
      <c r="AA568" s="48">
        <f t="shared" si="222"/>
        <v>28</v>
      </c>
      <c r="AB568" s="48">
        <f t="shared" si="223"/>
        <v>18</v>
      </c>
      <c r="AC568" s="48">
        <f t="shared" si="224"/>
        <v>28</v>
      </c>
      <c r="AD568" s="48">
        <f t="shared" si="225"/>
        <v>6</v>
      </c>
      <c r="AE568" s="48">
        <f t="shared" si="226"/>
        <v>19</v>
      </c>
      <c r="AF568" s="48" t="str">
        <f t="shared" si="227"/>
        <v xml:space="preserve"> </v>
      </c>
      <c r="AG568" s="49" t="str">
        <f t="shared" si="228"/>
        <v/>
      </c>
      <c r="AH568" s="48">
        <f t="shared" si="229"/>
        <v>18</v>
      </c>
      <c r="AI568" s="50">
        <f>'Details and Calculations'!AE567</f>
        <v>1</v>
      </c>
      <c r="AJ568" s="50">
        <f>'Details and Calculations'!AM567</f>
        <v>1</v>
      </c>
      <c r="AK568" s="50">
        <f>'Details and Calculations'!AR567</f>
        <v>1</v>
      </c>
      <c r="AL568" s="50">
        <f>'Details and Calculations'!AW567</f>
        <v>1</v>
      </c>
      <c r="AM568" s="50">
        <f>'Details and Calculations'!BA567</f>
        <v>1</v>
      </c>
      <c r="AN568" s="50">
        <f>'Details and Calculations'!BF567</f>
        <v>1</v>
      </c>
      <c r="AO568" s="50">
        <f>'Details and Calculations'!BI567</f>
        <v>1</v>
      </c>
      <c r="AP568" s="50" t="str">
        <f>'Details and Calculations'!BM567</f>
        <v xml:space="preserve"> </v>
      </c>
      <c r="AQ568" s="50" t="str">
        <f>'Details and Calculations'!BP567</f>
        <v xml:space="preserve"> </v>
      </c>
      <c r="AR568" s="50">
        <f>'Details and Calculations'!CC567</f>
        <v>1</v>
      </c>
      <c r="AS568" s="50">
        <f>'Details and Calculations'!CJ567</f>
        <v>1</v>
      </c>
      <c r="AT568" s="51">
        <f>'Details and Calculations'!T567</f>
        <v>1</v>
      </c>
      <c r="AU568" s="51">
        <f>'Details and Calculations'!Z567</f>
        <v>1</v>
      </c>
      <c r="AV568" s="51">
        <f>'Details and Calculations'!S567</f>
        <v>1</v>
      </c>
      <c r="AW568" s="51">
        <f>'Details and Calculations'!AI567</f>
        <v>1</v>
      </c>
      <c r="AX568" s="51">
        <f>'Details and Calculations'!BY567</f>
        <v>1</v>
      </c>
      <c r="AY568" s="51">
        <f>'Details and Calculations'!CG567</f>
        <v>1</v>
      </c>
      <c r="AZ568" s="51">
        <f>'Details and Calculations'!CI567</f>
        <v>1</v>
      </c>
      <c r="BA568" s="51">
        <f t="shared" si="230"/>
        <v>1</v>
      </c>
      <c r="BB568" s="52">
        <f>'Details and Calculations'!Y567</f>
        <v>5</v>
      </c>
      <c r="BC568" s="52">
        <f>'Details and Calculations'!AC567</f>
        <v>5</v>
      </c>
      <c r="BD568" s="52">
        <f>'Details and Calculations'!AK567</f>
        <v>1</v>
      </c>
      <c r="BE568" s="52">
        <f>'Details and Calculations'!AN567</f>
        <v>720</v>
      </c>
      <c r="BF568" s="52">
        <f>'Details and Calculations'!AP567</f>
        <v>19</v>
      </c>
      <c r="BG568" s="52">
        <f>'Details and Calculations'!AT567</f>
        <v>10</v>
      </c>
      <c r="BH568" s="52">
        <f>'Details and Calculations'!AY567</f>
        <v>3</v>
      </c>
      <c r="BI568" s="52">
        <f>'Details and Calculations'!BB567</f>
        <v>19000</v>
      </c>
      <c r="BJ568" s="52">
        <f>'Details and Calculations'!BD567</f>
        <v>2</v>
      </c>
      <c r="BK568" s="52">
        <f>'Details and Calculations'!CA567</f>
        <v>31</v>
      </c>
      <c r="BL568" s="43">
        <f>'Details and Calculations'!AA567</f>
        <v>1</v>
      </c>
      <c r="BM568" s="43" t="str">
        <f>'Details and Calculations'!AB567</f>
        <v>"Springbox" --Intake Structure At A Spring</v>
      </c>
      <c r="BN568" s="43">
        <f>'Details and Calculations'!AD567</f>
        <v>2015</v>
      </c>
      <c r="BO568" s="43">
        <f>'Details and Calculations'!AJ567</f>
        <v>1</v>
      </c>
      <c r="BP568" s="43">
        <f>'Details and Calculations'!AL567</f>
        <v>2015</v>
      </c>
      <c r="BQ568" s="43">
        <f>'Details and Calculations'!AO567</f>
        <v>1</v>
      </c>
      <c r="BR568" s="43">
        <f>'Details and Calculations'!AQ567</f>
        <v>2015</v>
      </c>
      <c r="BS568" s="43">
        <f>'Details and Calculations'!AS567</f>
        <v>1</v>
      </c>
      <c r="BT568" s="43">
        <f>'Details and Calculations'!AV567</f>
        <v>2015</v>
      </c>
      <c r="BU568" s="43">
        <f>'Details and Calculations'!AX567</f>
        <v>1</v>
      </c>
      <c r="BV568" s="43">
        <f>'Details and Calculations'!AZ567</f>
        <v>2015</v>
      </c>
      <c r="BW568" s="43">
        <f>'Details and Calculations'!BC567</f>
        <v>1</v>
      </c>
      <c r="BX568" s="43">
        <f>'Details and Calculations'!BE567</f>
        <v>2016</v>
      </c>
      <c r="BY568" s="43">
        <f>'Details and Calculations'!BG567</f>
        <v>1</v>
      </c>
      <c r="BZ568" s="43">
        <f>'Details and Calculations'!BH567</f>
        <v>2016</v>
      </c>
      <c r="CA568" s="43">
        <f>'Details and Calculations'!BJ567</f>
        <v>0</v>
      </c>
      <c r="CB568" s="43" t="str">
        <f>'Details and Calculations'!BK567</f>
        <v/>
      </c>
      <c r="CC568" s="43" t="str">
        <f>'Details and Calculations'!BL567</f>
        <v xml:space="preserve"> </v>
      </c>
      <c r="CD568" s="43" t="str">
        <f>'Details and Calculations'!BN567</f>
        <v xml:space="preserve"> </v>
      </c>
      <c r="CE568" s="43" t="str">
        <f>'Details and Calculations'!BO567</f>
        <v xml:space="preserve"> </v>
      </c>
      <c r="CF568" s="43">
        <f>'Details and Calculations'!BZ567</f>
        <v>1</v>
      </c>
      <c r="CG568" s="43">
        <f>'Details and Calculations'!CB567</f>
        <v>2015</v>
      </c>
      <c r="CH568" s="31"/>
      <c r="CI568" s="53"/>
    </row>
    <row r="569" spans="1:87" x14ac:dyDescent="0.3">
      <c r="A569" s="43">
        <f>'Details and Calculations'!A568</f>
        <v>2017</v>
      </c>
      <c r="B569" s="43" t="str">
        <f>'Details and Calculations'!C568</f>
        <v>Rwanda</v>
      </c>
      <c r="C569" s="43" t="str">
        <f>'Details and Calculations'!D568</f>
        <v>Rulindo</v>
      </c>
      <c r="D569" s="43" t="str">
        <f>'Details and Calculations'!E568</f>
        <v>Mbogo</v>
      </c>
      <c r="E569" s="43" t="str">
        <f>'Details and Calculations'!F568</f>
        <v>Bukoro</v>
      </c>
      <c r="F569" s="43" t="str">
        <f>'Details and Calculations'!G568</f>
        <v>Gihonga</v>
      </c>
      <c r="G569" s="43" t="str">
        <f>'Details and Calculations'!H568</f>
        <v/>
      </c>
      <c r="H569" s="43" t="str">
        <f>'Details and Calculations'!I568</f>
        <v/>
      </c>
      <c r="I569" s="43" t="str">
        <f>'Details and Calculations'!J568</f>
        <v>Kibuye</v>
      </c>
      <c r="J569" s="43">
        <f>'Details and Calculations'!K568</f>
        <v>110</v>
      </c>
      <c r="K569" s="43">
        <f>'Details and Calculations'!O568</f>
        <v>60</v>
      </c>
      <c r="L569" s="43">
        <f>'Details and Calculations'!P569</f>
        <v>85</v>
      </c>
      <c r="M569" s="43" t="str">
        <f>'Details and Calculations'!U568</f>
        <v>Piped Network -- Gravity Only</v>
      </c>
      <c r="N569" s="43">
        <f>'Details and Calculations'!V568</f>
        <v>2016</v>
      </c>
      <c r="O569" s="43" t="str">
        <f>'Details and Calculations'!W568</f>
        <v>Governement (District, Wasac) And Water For People</v>
      </c>
      <c r="P569" s="43" t="str">
        <f>'Details and Calculations'!X568</f>
        <v>Spring</v>
      </c>
      <c r="Q569" s="44" t="str">
        <f t="shared" si="213"/>
        <v>Low Risk</v>
      </c>
      <c r="R569" s="44" t="str">
        <f t="shared" si="214"/>
        <v>High Risk</v>
      </c>
      <c r="S569" s="45" t="str">
        <f t="shared" si="215"/>
        <v>Basic Level of Service</v>
      </c>
      <c r="T569" s="62" t="str">
        <f t="shared" si="212"/>
        <v>High Priority</v>
      </c>
      <c r="U569" s="46">
        <f t="shared" si="216"/>
        <v>5</v>
      </c>
      <c r="V569" s="28" t="str">
        <f t="shared" si="217"/>
        <v>Major Repairs or Replace System</v>
      </c>
      <c r="W569" s="47" t="str">
        <f t="shared" si="218"/>
        <v/>
      </c>
      <c r="X569" s="27" t="str">
        <f t="shared" si="219"/>
        <v>Further Technical Diagnostic Needed</v>
      </c>
      <c r="Y569" s="48">
        <f t="shared" si="220"/>
        <v>29</v>
      </c>
      <c r="Z569" s="48">
        <f t="shared" si="221"/>
        <v>19</v>
      </c>
      <c r="AA569" s="48" t="str">
        <f t="shared" si="222"/>
        <v xml:space="preserve"> </v>
      </c>
      <c r="AB569" s="48">
        <f t="shared" si="223"/>
        <v>19</v>
      </c>
      <c r="AC569" s="48">
        <f t="shared" si="224"/>
        <v>29</v>
      </c>
      <c r="AD569" s="48" t="str">
        <f t="shared" si="225"/>
        <v xml:space="preserve"> </v>
      </c>
      <c r="AE569" s="48" t="str">
        <f t="shared" si="226"/>
        <v xml:space="preserve"> </v>
      </c>
      <c r="AF569" s="48" t="str">
        <f t="shared" si="227"/>
        <v xml:space="preserve"> </v>
      </c>
      <c r="AG569" s="49" t="str">
        <f t="shared" si="228"/>
        <v/>
      </c>
      <c r="AH569" s="48">
        <f t="shared" si="229"/>
        <v>1</v>
      </c>
      <c r="AI569" s="50">
        <f>'Details and Calculations'!AE568</f>
        <v>1</v>
      </c>
      <c r="AJ569" s="50">
        <f>'Details and Calculations'!AM568</f>
        <v>1</v>
      </c>
      <c r="AK569" s="50" t="str">
        <f>'Details and Calculations'!AR568</f>
        <v xml:space="preserve"> </v>
      </c>
      <c r="AL569" s="50">
        <f>'Details and Calculations'!AW568</f>
        <v>1</v>
      </c>
      <c r="AM569" s="50">
        <f>'Details and Calculations'!BA568</f>
        <v>1</v>
      </c>
      <c r="AN569" s="50" t="str">
        <f>'Details and Calculations'!BF568</f>
        <v xml:space="preserve"> </v>
      </c>
      <c r="AO569" s="50" t="str">
        <f>'Details and Calculations'!BI568</f>
        <v xml:space="preserve"> </v>
      </c>
      <c r="AP569" s="50" t="str">
        <f>'Details and Calculations'!BM568</f>
        <v xml:space="preserve"> </v>
      </c>
      <c r="AQ569" s="50" t="str">
        <f>'Details and Calculations'!BP568</f>
        <v xml:space="preserve"> </v>
      </c>
      <c r="AR569" s="50">
        <f>'Details and Calculations'!CC568</f>
        <v>3</v>
      </c>
      <c r="AS569" s="50">
        <f>'Details and Calculations'!CJ568</f>
        <v>3</v>
      </c>
      <c r="AT569" s="51">
        <f>'Details and Calculations'!T568</f>
        <v>1</v>
      </c>
      <c r="AU569" s="51">
        <f>'Details and Calculations'!Z568</f>
        <v>1</v>
      </c>
      <c r="AV569" s="51">
        <f>'Details and Calculations'!S568</f>
        <v>0</v>
      </c>
      <c r="AW569" s="51">
        <f>'Details and Calculations'!AI568</f>
        <v>1</v>
      </c>
      <c r="AX569" s="51">
        <f>'Details and Calculations'!BY568</f>
        <v>1</v>
      </c>
      <c r="AY569" s="51">
        <f>'Details and Calculations'!CG568</f>
        <v>1</v>
      </c>
      <c r="AZ569" s="51">
        <f>'Details and Calculations'!CI568</f>
        <v>0</v>
      </c>
      <c r="BA569" s="51">
        <f t="shared" si="230"/>
        <v>0</v>
      </c>
      <c r="BB569" s="52">
        <f>'Details and Calculations'!Y568</f>
        <v>2</v>
      </c>
      <c r="BC569" s="52">
        <f>'Details and Calculations'!AC568</f>
        <v>2</v>
      </c>
      <c r="BD569" s="52">
        <f>'Details and Calculations'!AK568</f>
        <v>1</v>
      </c>
      <c r="BE569" s="52">
        <f>'Details and Calculations'!AN568</f>
        <v>1500</v>
      </c>
      <c r="BF569" s="52" t="str">
        <f>'Details and Calculations'!AP568</f>
        <v xml:space="preserve"> </v>
      </c>
      <c r="BG569" s="52">
        <f>'Details and Calculations'!AT568</f>
        <v>1</v>
      </c>
      <c r="BH569" s="52">
        <f>'Details and Calculations'!AY568</f>
        <v>1</v>
      </c>
      <c r="BI569" s="52">
        <f>'Details and Calculations'!BB568</f>
        <v>1000</v>
      </c>
      <c r="BJ569" s="52" t="str">
        <f>'Details and Calculations'!BD568</f>
        <v xml:space="preserve"> </v>
      </c>
      <c r="BK569" s="52">
        <f>'Details and Calculations'!CA568</f>
        <v>1</v>
      </c>
      <c r="BL569" s="43">
        <f>'Details and Calculations'!AA568</f>
        <v>1</v>
      </c>
      <c r="BM569" s="43" t="str">
        <f>'Details and Calculations'!AB568</f>
        <v>Start And Collection Chamber</v>
      </c>
      <c r="BN569" s="43">
        <f>'Details and Calculations'!AD568</f>
        <v>2016</v>
      </c>
      <c r="BO569" s="43">
        <f>'Details and Calculations'!AJ568</f>
        <v>1</v>
      </c>
      <c r="BP569" s="43">
        <f>'Details and Calculations'!AL568</f>
        <v>2016</v>
      </c>
      <c r="BQ569" s="43">
        <f>'Details and Calculations'!AO568</f>
        <v>0</v>
      </c>
      <c r="BR569" s="43" t="str">
        <f>'Details and Calculations'!AQ568</f>
        <v xml:space="preserve"> </v>
      </c>
      <c r="BS569" s="43">
        <f>'Details and Calculations'!AS568</f>
        <v>1</v>
      </c>
      <c r="BT569" s="43">
        <f>'Details and Calculations'!AV568</f>
        <v>2016</v>
      </c>
      <c r="BU569" s="43">
        <f>'Details and Calculations'!AX568</f>
        <v>1</v>
      </c>
      <c r="BV569" s="43">
        <f>'Details and Calculations'!AZ568</f>
        <v>2016</v>
      </c>
      <c r="BW569" s="43">
        <f>'Details and Calculations'!BC568</f>
        <v>0</v>
      </c>
      <c r="BX569" s="43" t="str">
        <f>'Details and Calculations'!BE568</f>
        <v xml:space="preserve"> </v>
      </c>
      <c r="BY569" s="43" t="str">
        <f>'Details and Calculations'!BG568</f>
        <v xml:space="preserve"> </v>
      </c>
      <c r="BZ569" s="43" t="str">
        <f>'Details and Calculations'!BH568</f>
        <v xml:space="preserve"> </v>
      </c>
      <c r="CA569" s="43">
        <f>'Details and Calculations'!BJ568</f>
        <v>0</v>
      </c>
      <c r="CB569" s="43" t="str">
        <f>'Details and Calculations'!BK568</f>
        <v/>
      </c>
      <c r="CC569" s="43" t="str">
        <f>'Details and Calculations'!BL568</f>
        <v xml:space="preserve"> </v>
      </c>
      <c r="CD569" s="43" t="str">
        <f>'Details and Calculations'!BN568</f>
        <v xml:space="preserve"> </v>
      </c>
      <c r="CE569" s="43" t="str">
        <f>'Details and Calculations'!BO568</f>
        <v xml:space="preserve"> </v>
      </c>
      <c r="CF569" s="43">
        <f>'Details and Calculations'!BZ568</f>
        <v>1</v>
      </c>
      <c r="CG569" s="43">
        <f>'Details and Calculations'!CB568</f>
        <v>1998</v>
      </c>
      <c r="CH569" s="31"/>
      <c r="CI569" s="53"/>
    </row>
    <row r="570" spans="1:87" x14ac:dyDescent="0.3">
      <c r="A570" s="43">
        <f>'Details and Calculations'!A569</f>
        <v>2017</v>
      </c>
      <c r="B570" s="43" t="str">
        <f>'Details and Calculations'!C569</f>
        <v>Rwanda</v>
      </c>
      <c r="C570" s="43" t="str">
        <f>'Details and Calculations'!D569</f>
        <v>Rulindo</v>
      </c>
      <c r="D570" s="43" t="str">
        <f>'Details and Calculations'!E569</f>
        <v>Shyorongi</v>
      </c>
      <c r="E570" s="43" t="str">
        <f>'Details and Calculations'!F569</f>
        <v>Rubona</v>
      </c>
      <c r="F570" s="43" t="str">
        <f>'Details and Calculations'!G569</f>
        <v>Gishyita</v>
      </c>
      <c r="G570" s="43" t="str">
        <f>'Details and Calculations'!H569</f>
        <v/>
      </c>
      <c r="H570" s="43" t="str">
        <f>'Details and Calculations'!I569</f>
        <v/>
      </c>
      <c r="I570" s="43" t="str">
        <f>'Details and Calculations'!J569</f>
        <v>kirikumuryango network</v>
      </c>
      <c r="J570" s="43">
        <f>'Details and Calculations'!K569</f>
        <v>205</v>
      </c>
      <c r="K570" s="43">
        <f>'Details and Calculations'!O569</f>
        <v>120</v>
      </c>
      <c r="L570" s="43" t="str">
        <f>'Details and Calculations'!P570</f>
        <v xml:space="preserve"> </v>
      </c>
      <c r="M570" s="43" t="str">
        <f>'Details and Calculations'!U569</f>
        <v>Piped Network -- Gravity Only</v>
      </c>
      <c r="N570" s="43">
        <f>'Details and Calculations'!V569</f>
        <v>2013</v>
      </c>
      <c r="O570" s="43" t="str">
        <f>'Details and Calculations'!W569</f>
        <v>Governement (District, Wasac) And Water For People</v>
      </c>
      <c r="P570" s="43" t="str">
        <f>'Details and Calculations'!X569</f>
        <v>Spring</v>
      </c>
      <c r="Q570" s="44" t="str">
        <f t="shared" si="213"/>
        <v>Low Risk</v>
      </c>
      <c r="R570" s="44" t="str">
        <f t="shared" si="214"/>
        <v>Low Risk</v>
      </c>
      <c r="S570" s="45" t="str">
        <f t="shared" si="215"/>
        <v>High Level of Service</v>
      </c>
      <c r="T570" s="62" t="str">
        <f t="shared" si="212"/>
        <v>Low Priority</v>
      </c>
      <c r="U570" s="46">
        <f t="shared" si="216"/>
        <v>8</v>
      </c>
      <c r="V570" s="28" t="str">
        <f t="shared" si="217"/>
        <v>Perform Routine Preventative Maintenance</v>
      </c>
      <c r="W570" s="47" t="str">
        <f t="shared" si="218"/>
        <v/>
      </c>
      <c r="X570" s="27" t="str">
        <f t="shared" si="219"/>
        <v>Maintain O&amp;M and Routine Monitoring</v>
      </c>
      <c r="Y570" s="48">
        <f t="shared" si="220"/>
        <v>26</v>
      </c>
      <c r="Z570" s="48">
        <f t="shared" si="221"/>
        <v>16</v>
      </c>
      <c r="AA570" s="48">
        <f t="shared" si="222"/>
        <v>26</v>
      </c>
      <c r="AB570" s="48">
        <f t="shared" si="223"/>
        <v>16</v>
      </c>
      <c r="AC570" s="48">
        <f t="shared" si="224"/>
        <v>26</v>
      </c>
      <c r="AD570" s="48" t="str">
        <f t="shared" si="225"/>
        <v xml:space="preserve"> </v>
      </c>
      <c r="AE570" s="48" t="str">
        <f t="shared" si="226"/>
        <v xml:space="preserve"> </v>
      </c>
      <c r="AF570" s="48" t="str">
        <f t="shared" si="227"/>
        <v xml:space="preserve"> </v>
      </c>
      <c r="AG570" s="49" t="str">
        <f t="shared" si="228"/>
        <v/>
      </c>
      <c r="AH570" s="48">
        <f t="shared" si="229"/>
        <v>16</v>
      </c>
      <c r="AI570" s="50">
        <f>'Details and Calculations'!AE569</f>
        <v>1</v>
      </c>
      <c r="AJ570" s="50">
        <f>'Details and Calculations'!AM569</f>
        <v>1</v>
      </c>
      <c r="AK570" s="50">
        <f>'Details and Calculations'!AR569</f>
        <v>1</v>
      </c>
      <c r="AL570" s="50">
        <f>'Details and Calculations'!AW569</f>
        <v>1</v>
      </c>
      <c r="AM570" s="50">
        <f>'Details and Calculations'!BA569</f>
        <v>1</v>
      </c>
      <c r="AN570" s="50" t="str">
        <f>'Details and Calculations'!BF569</f>
        <v xml:space="preserve"> </v>
      </c>
      <c r="AO570" s="50" t="str">
        <f>'Details and Calculations'!BI569</f>
        <v xml:space="preserve"> </v>
      </c>
      <c r="AP570" s="50" t="str">
        <f>'Details and Calculations'!BM569</f>
        <v xml:space="preserve"> </v>
      </c>
      <c r="AQ570" s="50" t="str">
        <f>'Details and Calculations'!BP569</f>
        <v xml:space="preserve"> </v>
      </c>
      <c r="AR570" s="50">
        <f>'Details and Calculations'!CC569</f>
        <v>1</v>
      </c>
      <c r="AS570" s="50">
        <f>'Details and Calculations'!CJ569</f>
        <v>1</v>
      </c>
      <c r="AT570" s="51">
        <f>'Details and Calculations'!T569</f>
        <v>1</v>
      </c>
      <c r="AU570" s="51">
        <f>'Details and Calculations'!Z569</f>
        <v>1</v>
      </c>
      <c r="AV570" s="51">
        <f>'Details and Calculations'!S569</f>
        <v>1</v>
      </c>
      <c r="AW570" s="51">
        <f>'Details and Calculations'!AI569</f>
        <v>1</v>
      </c>
      <c r="AX570" s="51">
        <f>'Details and Calculations'!BY569</f>
        <v>1</v>
      </c>
      <c r="AY570" s="51">
        <f>'Details and Calculations'!CG569</f>
        <v>1</v>
      </c>
      <c r="AZ570" s="51">
        <f>'Details and Calculations'!CI569</f>
        <v>1</v>
      </c>
      <c r="BA570" s="51">
        <f t="shared" si="230"/>
        <v>1</v>
      </c>
      <c r="BB570" s="52">
        <f>'Details and Calculations'!Y569</f>
        <v>1</v>
      </c>
      <c r="BC570" s="52">
        <f>'Details and Calculations'!AC569</f>
        <v>1</v>
      </c>
      <c r="BD570" s="52">
        <f>'Details and Calculations'!AK569</f>
        <v>1</v>
      </c>
      <c r="BE570" s="52">
        <f>'Details and Calculations'!AN569</f>
        <v>500</v>
      </c>
      <c r="BF570" s="52">
        <f>'Details and Calculations'!AP569</f>
        <v>17</v>
      </c>
      <c r="BG570" s="52">
        <f>'Details and Calculations'!AT569</f>
        <v>6</v>
      </c>
      <c r="BH570" s="52">
        <f>'Details and Calculations'!AY569</f>
        <v>2</v>
      </c>
      <c r="BI570" s="52">
        <f>'Details and Calculations'!BB569</f>
        <v>3500</v>
      </c>
      <c r="BJ570" s="52" t="str">
        <f>'Details and Calculations'!BD569</f>
        <v xml:space="preserve"> </v>
      </c>
      <c r="BK570" s="52">
        <f>'Details and Calculations'!CA569</f>
        <v>1</v>
      </c>
      <c r="BL570" s="43">
        <f>'Details and Calculations'!AA569</f>
        <v>1</v>
      </c>
      <c r="BM570" s="43" t="str">
        <f>'Details and Calculations'!AB569</f>
        <v>"Springbox" --Intake Structure At A Spring</v>
      </c>
      <c r="BN570" s="43">
        <f>'Details and Calculations'!AD569</f>
        <v>2013</v>
      </c>
      <c r="BO570" s="43">
        <f>'Details and Calculations'!AJ569</f>
        <v>1</v>
      </c>
      <c r="BP570" s="43">
        <f>'Details and Calculations'!AL569</f>
        <v>2013</v>
      </c>
      <c r="BQ570" s="43">
        <f>'Details and Calculations'!AO569</f>
        <v>1</v>
      </c>
      <c r="BR570" s="43">
        <f>'Details and Calculations'!AQ569</f>
        <v>2013</v>
      </c>
      <c r="BS570" s="43">
        <f>'Details and Calculations'!AS569</f>
        <v>1</v>
      </c>
      <c r="BT570" s="43">
        <f>'Details and Calculations'!AV569</f>
        <v>2013</v>
      </c>
      <c r="BU570" s="43">
        <f>'Details and Calculations'!AX569</f>
        <v>1</v>
      </c>
      <c r="BV570" s="43">
        <f>'Details and Calculations'!AZ569</f>
        <v>2013</v>
      </c>
      <c r="BW570" s="43">
        <f>'Details and Calculations'!BC569</f>
        <v>0</v>
      </c>
      <c r="BX570" s="43" t="str">
        <f>'Details and Calculations'!BE569</f>
        <v xml:space="preserve"> </v>
      </c>
      <c r="BY570" s="43" t="str">
        <f>'Details and Calculations'!BG569</f>
        <v xml:space="preserve"> </v>
      </c>
      <c r="BZ570" s="43" t="str">
        <f>'Details and Calculations'!BH569</f>
        <v xml:space="preserve"> </v>
      </c>
      <c r="CA570" s="43">
        <f>'Details and Calculations'!BJ569</f>
        <v>0</v>
      </c>
      <c r="CB570" s="43" t="str">
        <f>'Details and Calculations'!BK569</f>
        <v/>
      </c>
      <c r="CC570" s="43" t="str">
        <f>'Details and Calculations'!BL569</f>
        <v xml:space="preserve"> </v>
      </c>
      <c r="CD570" s="43" t="str">
        <f>'Details and Calculations'!BN569</f>
        <v xml:space="preserve"> </v>
      </c>
      <c r="CE570" s="43" t="str">
        <f>'Details and Calculations'!BO569</f>
        <v xml:space="preserve"> </v>
      </c>
      <c r="CF570" s="43">
        <f>'Details and Calculations'!BZ569</f>
        <v>1</v>
      </c>
      <c r="CG570" s="43">
        <f>'Details and Calculations'!CB569</f>
        <v>2013</v>
      </c>
      <c r="CH570" s="31"/>
      <c r="CI570" s="53"/>
    </row>
    <row r="571" spans="1:87" x14ac:dyDescent="0.3">
      <c r="A571" s="43">
        <f>'Details and Calculations'!A570</f>
        <v>2017</v>
      </c>
      <c r="B571" s="43" t="str">
        <f>'Details and Calculations'!C570</f>
        <v>Rwanda</v>
      </c>
      <c r="C571" s="43" t="str">
        <f>'Details and Calculations'!D570</f>
        <v>Rulindo</v>
      </c>
      <c r="D571" s="43" t="str">
        <f>'Details and Calculations'!E570</f>
        <v>Kisaro</v>
      </c>
      <c r="E571" s="43" t="str">
        <f>'Details and Calculations'!F570</f>
        <v>Kigarama</v>
      </c>
      <c r="F571" s="43" t="str">
        <f>'Details and Calculations'!G570</f>
        <v>Runyinya</v>
      </c>
      <c r="G571" s="43" t="str">
        <f>'Details and Calculations'!H570</f>
        <v/>
      </c>
      <c r="H571" s="43" t="str">
        <f>'Details and Calculations'!I570</f>
        <v/>
      </c>
      <c r="I571" s="43" t="str">
        <f>'Details and Calculations'!J570</f>
        <v>wasac network towards Mutete in Gicumbi district</v>
      </c>
      <c r="J571" s="43">
        <f>'Details and Calculations'!K570</f>
        <v>148</v>
      </c>
      <c r="K571" s="43">
        <f>'Details and Calculations'!O570</f>
        <v>148</v>
      </c>
      <c r="L571" s="43">
        <f>'Details and Calculations'!P571</f>
        <v>135</v>
      </c>
      <c r="M571" s="43" t="str">
        <f>'Details and Calculations'!U570</f>
        <v>Piped Network -- Gravity Only</v>
      </c>
      <c r="N571" s="43">
        <f>'Details and Calculations'!V570</f>
        <v>2000</v>
      </c>
      <c r="O571" s="43" t="str">
        <f>'Details and Calculations'!W570</f>
        <v>Government</v>
      </c>
      <c r="P571" s="43" t="str">
        <f>'Details and Calculations'!X570</f>
        <v>Spring</v>
      </c>
      <c r="Q571" s="44" t="str">
        <f t="shared" si="213"/>
        <v>Low Risk</v>
      </c>
      <c r="R571" s="44" t="str">
        <f t="shared" si="214"/>
        <v>Low Risk</v>
      </c>
      <c r="S571" s="45" t="str">
        <f t="shared" si="215"/>
        <v>High Level of Service</v>
      </c>
      <c r="T571" s="62" t="str">
        <f t="shared" si="212"/>
        <v>Low Priority</v>
      </c>
      <c r="U571" s="46">
        <f t="shared" si="216"/>
        <v>8</v>
      </c>
      <c r="V571" s="28" t="str">
        <f t="shared" si="217"/>
        <v>Perform Routine Preventative Maintenance</v>
      </c>
      <c r="W571" s="47" t="str">
        <f t="shared" si="218"/>
        <v/>
      </c>
      <c r="X571" s="27" t="str">
        <f t="shared" si="219"/>
        <v>Maintain O&amp;M and Routine Monitoring</v>
      </c>
      <c r="Y571" s="48">
        <f t="shared" si="220"/>
        <v>16</v>
      </c>
      <c r="Z571" s="48">
        <f t="shared" si="221"/>
        <v>6</v>
      </c>
      <c r="AA571" s="48">
        <f t="shared" si="222"/>
        <v>16</v>
      </c>
      <c r="AB571" s="48">
        <f t="shared" si="223"/>
        <v>6</v>
      </c>
      <c r="AC571" s="48">
        <f t="shared" si="224"/>
        <v>16</v>
      </c>
      <c r="AD571" s="48" t="str">
        <f t="shared" si="225"/>
        <v xml:space="preserve"> </v>
      </c>
      <c r="AE571" s="48" t="str">
        <f t="shared" si="226"/>
        <v xml:space="preserve"> </v>
      </c>
      <c r="AF571" s="48" t="str">
        <f t="shared" si="227"/>
        <v xml:space="preserve"> </v>
      </c>
      <c r="AG571" s="49" t="str">
        <f t="shared" si="228"/>
        <v/>
      </c>
      <c r="AH571" s="48">
        <f t="shared" si="229"/>
        <v>6</v>
      </c>
      <c r="AI571" s="50">
        <f>'Details and Calculations'!AE570</f>
        <v>1</v>
      </c>
      <c r="AJ571" s="50">
        <f>'Details and Calculations'!AM570</f>
        <v>1</v>
      </c>
      <c r="AK571" s="50">
        <f>'Details and Calculations'!AR570</f>
        <v>1</v>
      </c>
      <c r="AL571" s="50">
        <f>'Details and Calculations'!AW570</f>
        <v>1</v>
      </c>
      <c r="AM571" s="50">
        <f>'Details and Calculations'!BA570</f>
        <v>1</v>
      </c>
      <c r="AN571" s="50" t="str">
        <f>'Details and Calculations'!BF570</f>
        <v xml:space="preserve"> </v>
      </c>
      <c r="AO571" s="50" t="str">
        <f>'Details and Calculations'!BI570</f>
        <v xml:space="preserve"> </v>
      </c>
      <c r="AP571" s="50" t="str">
        <f>'Details and Calculations'!BM570</f>
        <v xml:space="preserve"> </v>
      </c>
      <c r="AQ571" s="50" t="str">
        <f>'Details and Calculations'!BP570</f>
        <v xml:space="preserve"> </v>
      </c>
      <c r="AR571" s="50">
        <f>'Details and Calculations'!CC570</f>
        <v>1</v>
      </c>
      <c r="AS571" s="50">
        <f>'Details and Calculations'!CJ570</f>
        <v>1</v>
      </c>
      <c r="AT571" s="51">
        <f>'Details and Calculations'!T570</f>
        <v>1</v>
      </c>
      <c r="AU571" s="51">
        <f>'Details and Calculations'!Z570</f>
        <v>1</v>
      </c>
      <c r="AV571" s="51">
        <f>'Details and Calculations'!S570</f>
        <v>1</v>
      </c>
      <c r="AW571" s="51">
        <f>'Details and Calculations'!AI570</f>
        <v>1</v>
      </c>
      <c r="AX571" s="51">
        <f>'Details and Calculations'!BY570</f>
        <v>1</v>
      </c>
      <c r="AY571" s="51">
        <f>'Details and Calculations'!CG570</f>
        <v>1</v>
      </c>
      <c r="AZ571" s="51">
        <f>'Details and Calculations'!CI570</f>
        <v>1</v>
      </c>
      <c r="BA571" s="51">
        <f t="shared" si="230"/>
        <v>1</v>
      </c>
      <c r="BB571" s="52">
        <f>'Details and Calculations'!Y570</f>
        <v>2</v>
      </c>
      <c r="BC571" s="52">
        <f>'Details and Calculations'!AC570</f>
        <v>1</v>
      </c>
      <c r="BD571" s="52">
        <f>'Details and Calculations'!AK570</f>
        <v>1</v>
      </c>
      <c r="BE571" s="52">
        <f>'Details and Calculations'!AN570</f>
        <v>30000</v>
      </c>
      <c r="BF571" s="52">
        <f>'Details and Calculations'!AP570</f>
        <v>7</v>
      </c>
      <c r="BG571" s="52">
        <f>'Details and Calculations'!AT570</f>
        <v>14</v>
      </c>
      <c r="BH571" s="52">
        <f>'Details and Calculations'!AY570</f>
        <v>1</v>
      </c>
      <c r="BI571" s="52">
        <f>'Details and Calculations'!BB570</f>
        <v>30000</v>
      </c>
      <c r="BJ571" s="52" t="str">
        <f>'Details and Calculations'!BD570</f>
        <v xml:space="preserve"> </v>
      </c>
      <c r="BK571" s="52">
        <f>'Details and Calculations'!CA570</f>
        <v>1</v>
      </c>
      <c r="BL571" s="43">
        <f>'Details and Calculations'!AA570</f>
        <v>1</v>
      </c>
      <c r="BM571" s="43" t="str">
        <f>'Details and Calculations'!AB570</f>
        <v/>
      </c>
      <c r="BN571" s="43">
        <f>'Details and Calculations'!AD570</f>
        <v>2003</v>
      </c>
      <c r="BO571" s="43">
        <f>'Details and Calculations'!AJ570</f>
        <v>1</v>
      </c>
      <c r="BP571" s="43">
        <f>'Details and Calculations'!AL570</f>
        <v>2003</v>
      </c>
      <c r="BQ571" s="43">
        <f>'Details and Calculations'!AO570</f>
        <v>1</v>
      </c>
      <c r="BR571" s="43">
        <f>'Details and Calculations'!AQ570</f>
        <v>2003</v>
      </c>
      <c r="BS571" s="43">
        <f>'Details and Calculations'!AS570</f>
        <v>1</v>
      </c>
      <c r="BT571" s="43">
        <f>'Details and Calculations'!AV570</f>
        <v>2003</v>
      </c>
      <c r="BU571" s="43">
        <f>'Details and Calculations'!AX570</f>
        <v>1</v>
      </c>
      <c r="BV571" s="43">
        <f>'Details and Calculations'!AZ570</f>
        <v>2003</v>
      </c>
      <c r="BW571" s="43">
        <f>'Details and Calculations'!BC570</f>
        <v>0</v>
      </c>
      <c r="BX571" s="43" t="str">
        <f>'Details and Calculations'!BE570</f>
        <v xml:space="preserve"> </v>
      </c>
      <c r="BY571" s="43" t="str">
        <f>'Details and Calculations'!BG570</f>
        <v xml:space="preserve"> </v>
      </c>
      <c r="BZ571" s="43" t="str">
        <f>'Details and Calculations'!BH570</f>
        <v xml:space="preserve"> </v>
      </c>
      <c r="CA571" s="43">
        <f>'Details and Calculations'!BJ570</f>
        <v>0</v>
      </c>
      <c r="CB571" s="43" t="str">
        <f>'Details and Calculations'!BK570</f>
        <v/>
      </c>
      <c r="CC571" s="43" t="str">
        <f>'Details and Calculations'!BL570</f>
        <v xml:space="preserve"> </v>
      </c>
      <c r="CD571" s="43" t="str">
        <f>'Details and Calculations'!BN570</f>
        <v xml:space="preserve"> </v>
      </c>
      <c r="CE571" s="43" t="str">
        <f>'Details and Calculations'!BO570</f>
        <v xml:space="preserve"> </v>
      </c>
      <c r="CF571" s="43">
        <f>'Details and Calculations'!BZ570</f>
        <v>1</v>
      </c>
      <c r="CG571" s="43">
        <f>'Details and Calculations'!CB570</f>
        <v>2003</v>
      </c>
      <c r="CH571" s="31"/>
      <c r="CI571" s="53"/>
    </row>
    <row r="572" spans="1:87" x14ac:dyDescent="0.3">
      <c r="A572" s="43">
        <f>'Details and Calculations'!A571</f>
        <v>2017</v>
      </c>
      <c r="B572" s="43" t="str">
        <f>'Details and Calculations'!C571</f>
        <v>Rwanda</v>
      </c>
      <c r="C572" s="43" t="str">
        <f>'Details and Calculations'!D571</f>
        <v>Rulindo</v>
      </c>
      <c r="D572" s="43" t="str">
        <f>'Details and Calculations'!E571</f>
        <v>Shyorongi</v>
      </c>
      <c r="E572" s="43" t="str">
        <f>'Details and Calculations'!F571</f>
        <v>Bugaragara</v>
      </c>
      <c r="F572" s="43" t="str">
        <f>'Details and Calculations'!G571</f>
        <v>Gatimba</v>
      </c>
      <c r="G572" s="43" t="str">
        <f>'Details and Calculations'!H571</f>
        <v/>
      </c>
      <c r="H572" s="43" t="str">
        <f>'Details and Calculations'!I571</f>
        <v/>
      </c>
      <c r="I572" s="43" t="str">
        <f>'Details and Calculations'!J571</f>
        <v>kinywamagana pumping network</v>
      </c>
      <c r="J572" s="43">
        <f>'Details and Calculations'!K571</f>
        <v>217</v>
      </c>
      <c r="K572" s="43">
        <f>'Details and Calculations'!O571</f>
        <v>82</v>
      </c>
      <c r="L572" s="43">
        <f>'Details and Calculations'!P572</f>
        <v>98</v>
      </c>
      <c r="M572" s="43" t="str">
        <f>'Details and Calculations'!U571</f>
        <v>Piped Network With Pump</v>
      </c>
      <c r="N572" s="43">
        <f>'Details and Calculations'!V571</f>
        <v>2013</v>
      </c>
      <c r="O572" s="43" t="str">
        <f>'Details and Calculations'!W571</f>
        <v>Governement (District, Wasac) And Water For People</v>
      </c>
      <c r="P572" s="43" t="str">
        <f>'Details and Calculations'!X571</f>
        <v>Spring</v>
      </c>
      <c r="Q572" s="44" t="str">
        <f t="shared" si="213"/>
        <v>Low Risk</v>
      </c>
      <c r="R572" s="44" t="str">
        <f t="shared" si="214"/>
        <v>High Risk</v>
      </c>
      <c r="S572" s="45" t="str">
        <f t="shared" si="215"/>
        <v>Intermediate Level of Service</v>
      </c>
      <c r="T572" s="62" t="str">
        <f t="shared" si="212"/>
        <v>High Priority</v>
      </c>
      <c r="U572" s="46">
        <f t="shared" si="216"/>
        <v>7</v>
      </c>
      <c r="V572" s="28" t="str">
        <f t="shared" si="217"/>
        <v>Major Repairs or Replace System</v>
      </c>
      <c r="W572" s="47" t="str">
        <f t="shared" si="218"/>
        <v/>
      </c>
      <c r="X572" s="27" t="str">
        <f t="shared" si="219"/>
        <v>Further Technical Diagnostic Needed</v>
      </c>
      <c r="Y572" s="48">
        <f t="shared" si="220"/>
        <v>26</v>
      </c>
      <c r="Z572" s="48">
        <f t="shared" si="221"/>
        <v>16</v>
      </c>
      <c r="AA572" s="48">
        <f t="shared" si="222"/>
        <v>26</v>
      </c>
      <c r="AB572" s="48">
        <f t="shared" si="223"/>
        <v>16</v>
      </c>
      <c r="AC572" s="48">
        <f t="shared" si="224"/>
        <v>26</v>
      </c>
      <c r="AD572" s="48">
        <f t="shared" si="225"/>
        <v>3</v>
      </c>
      <c r="AE572" s="48">
        <f t="shared" si="226"/>
        <v>16</v>
      </c>
      <c r="AF572" s="48" t="str">
        <f t="shared" si="227"/>
        <v xml:space="preserve"> </v>
      </c>
      <c r="AG572" s="49" t="str">
        <f t="shared" si="228"/>
        <v/>
      </c>
      <c r="AH572" s="48">
        <f t="shared" si="229"/>
        <v>16</v>
      </c>
      <c r="AI572" s="50">
        <f>'Details and Calculations'!AE571</f>
        <v>1</v>
      </c>
      <c r="AJ572" s="50">
        <f>'Details and Calculations'!AM571</f>
        <v>1</v>
      </c>
      <c r="AK572" s="50">
        <f>'Details and Calculations'!AR571</f>
        <v>1</v>
      </c>
      <c r="AL572" s="50">
        <f>'Details and Calculations'!AW571</f>
        <v>1</v>
      </c>
      <c r="AM572" s="50">
        <f>'Details and Calculations'!BA571</f>
        <v>1</v>
      </c>
      <c r="AN572" s="50">
        <f>'Details and Calculations'!BF571</f>
        <v>2</v>
      </c>
      <c r="AO572" s="50">
        <f>'Details and Calculations'!BI571</f>
        <v>1</v>
      </c>
      <c r="AP572" s="50" t="str">
        <f>'Details and Calculations'!BM571</f>
        <v xml:space="preserve"> </v>
      </c>
      <c r="AQ572" s="50" t="str">
        <f>'Details and Calculations'!BP571</f>
        <v xml:space="preserve"> </v>
      </c>
      <c r="AR572" s="50">
        <f>'Details and Calculations'!CC571</f>
        <v>3</v>
      </c>
      <c r="AS572" s="50">
        <f>'Details and Calculations'!CJ571</f>
        <v>2</v>
      </c>
      <c r="AT572" s="51">
        <f>'Details and Calculations'!T571</f>
        <v>1</v>
      </c>
      <c r="AU572" s="51">
        <f>'Details and Calculations'!Z571</f>
        <v>1</v>
      </c>
      <c r="AV572" s="51">
        <f>'Details and Calculations'!S571</f>
        <v>1</v>
      </c>
      <c r="AW572" s="51">
        <f>'Details and Calculations'!AI571</f>
        <v>1</v>
      </c>
      <c r="AX572" s="51">
        <f>'Details and Calculations'!BY571</f>
        <v>1</v>
      </c>
      <c r="AY572" s="51">
        <f>'Details and Calculations'!CG571</f>
        <v>1</v>
      </c>
      <c r="AZ572" s="51">
        <f>'Details and Calculations'!CI571</f>
        <v>1</v>
      </c>
      <c r="BA572" s="51">
        <f t="shared" si="230"/>
        <v>0</v>
      </c>
      <c r="BB572" s="52">
        <f>'Details and Calculations'!Y571</f>
        <v>7</v>
      </c>
      <c r="BC572" s="52">
        <f>'Details and Calculations'!AC571</f>
        <v>3</v>
      </c>
      <c r="BD572" s="52">
        <f>'Details and Calculations'!AK571</f>
        <v>1</v>
      </c>
      <c r="BE572" s="52">
        <f>'Details and Calculations'!AN571</f>
        <v>1500</v>
      </c>
      <c r="BF572" s="52">
        <f>'Details and Calculations'!AP571</f>
        <v>20</v>
      </c>
      <c r="BG572" s="52">
        <f>'Details and Calculations'!AT571</f>
        <v>25</v>
      </c>
      <c r="BH572" s="52">
        <f>'Details and Calculations'!AY571</f>
        <v>4</v>
      </c>
      <c r="BI572" s="52">
        <f>'Details and Calculations'!BB571</f>
        <v>11000</v>
      </c>
      <c r="BJ572" s="52">
        <f>'Details and Calculations'!BD571</f>
        <v>2</v>
      </c>
      <c r="BK572" s="52">
        <f>'Details and Calculations'!CA571</f>
        <v>1</v>
      </c>
      <c r="BL572" s="43">
        <f>'Details and Calculations'!AA571</f>
        <v>1</v>
      </c>
      <c r="BM572" s="43" t="str">
        <f>'Details and Calculations'!AB571</f>
        <v>"Springbox" --Intake Structure At A Spring</v>
      </c>
      <c r="BN572" s="43">
        <f>'Details and Calculations'!AD571</f>
        <v>2013</v>
      </c>
      <c r="BO572" s="43">
        <f>'Details and Calculations'!AJ571</f>
        <v>1</v>
      </c>
      <c r="BP572" s="43">
        <f>'Details and Calculations'!AL571</f>
        <v>2013</v>
      </c>
      <c r="BQ572" s="43">
        <f>'Details and Calculations'!AO571</f>
        <v>1</v>
      </c>
      <c r="BR572" s="43">
        <f>'Details and Calculations'!AQ571</f>
        <v>2013</v>
      </c>
      <c r="BS572" s="43">
        <f>'Details and Calculations'!AS571</f>
        <v>1</v>
      </c>
      <c r="BT572" s="43">
        <f>'Details and Calculations'!AV571</f>
        <v>2013</v>
      </c>
      <c r="BU572" s="43">
        <f>'Details and Calculations'!AX571</f>
        <v>1</v>
      </c>
      <c r="BV572" s="43">
        <f>'Details and Calculations'!AZ571</f>
        <v>2013</v>
      </c>
      <c r="BW572" s="43">
        <f>'Details and Calculations'!BC571</f>
        <v>1</v>
      </c>
      <c r="BX572" s="43">
        <f>'Details and Calculations'!BE571</f>
        <v>2013</v>
      </c>
      <c r="BY572" s="43">
        <f>'Details and Calculations'!BG571</f>
        <v>1</v>
      </c>
      <c r="BZ572" s="43">
        <f>'Details and Calculations'!BH571</f>
        <v>2013</v>
      </c>
      <c r="CA572" s="43">
        <f>'Details and Calculations'!BJ571</f>
        <v>0</v>
      </c>
      <c r="CB572" s="43" t="str">
        <f>'Details and Calculations'!BK571</f>
        <v/>
      </c>
      <c r="CC572" s="43" t="str">
        <f>'Details and Calculations'!BL571</f>
        <v xml:space="preserve"> </v>
      </c>
      <c r="CD572" s="43" t="str">
        <f>'Details and Calculations'!BN571</f>
        <v xml:space="preserve"> </v>
      </c>
      <c r="CE572" s="43" t="str">
        <f>'Details and Calculations'!BO571</f>
        <v xml:space="preserve"> </v>
      </c>
      <c r="CF572" s="43">
        <f>'Details and Calculations'!BZ571</f>
        <v>1</v>
      </c>
      <c r="CG572" s="43">
        <f>'Details and Calculations'!CB571</f>
        <v>2013</v>
      </c>
      <c r="CH572" s="31"/>
      <c r="CI572" s="53"/>
    </row>
    <row r="573" spans="1:87" x14ac:dyDescent="0.3">
      <c r="A573" s="43">
        <f>'Details and Calculations'!A572</f>
        <v>2017</v>
      </c>
      <c r="B573" s="43" t="str">
        <f>'Details and Calculations'!C572</f>
        <v>Rwanda</v>
      </c>
      <c r="C573" s="43" t="str">
        <f>'Details and Calculations'!D572</f>
        <v>Rulindo</v>
      </c>
      <c r="D573" s="43" t="str">
        <f>'Details and Calculations'!E572</f>
        <v>Kinihira</v>
      </c>
      <c r="E573" s="43" t="str">
        <f>'Details and Calculations'!F572</f>
        <v>Marembo</v>
      </c>
      <c r="F573" s="43" t="str">
        <f>'Details and Calculations'!G572</f>
        <v>Gatare</v>
      </c>
      <c r="G573" s="43" t="str">
        <f>'Details and Calculations'!H572</f>
        <v/>
      </c>
      <c r="H573" s="43" t="str">
        <f>'Details and Calculations'!I572</f>
        <v/>
      </c>
      <c r="I573" s="43" t="str">
        <f>'Details and Calculations'!J572</f>
        <v>Nyamagana- Kinihira</v>
      </c>
      <c r="J573" s="43">
        <f>'Details and Calculations'!K572</f>
        <v>168</v>
      </c>
      <c r="K573" s="43">
        <f>'Details and Calculations'!O572</f>
        <v>70</v>
      </c>
      <c r="L573" s="43">
        <f>'Details and Calculations'!P573</f>
        <v>1335</v>
      </c>
      <c r="M573" s="43" t="str">
        <f>'Details and Calculations'!U572</f>
        <v>Piped Network With Pump</v>
      </c>
      <c r="N573" s="43">
        <f>'Details and Calculations'!V572</f>
        <v>2015</v>
      </c>
      <c r="O573" s="43" t="str">
        <f>'Details and Calculations'!W572</f>
        <v>Governement (District, Wasac) And Water For People</v>
      </c>
      <c r="P573" s="43" t="str">
        <f>'Details and Calculations'!X572</f>
        <v>Spring</v>
      </c>
      <c r="Q573" s="44" t="str">
        <f t="shared" si="213"/>
        <v>Low Risk</v>
      </c>
      <c r="R573" s="44" t="str">
        <f t="shared" si="214"/>
        <v>Low Risk</v>
      </c>
      <c r="S573" s="45" t="str">
        <f t="shared" si="215"/>
        <v>High Level of Service</v>
      </c>
      <c r="T573" s="62" t="str">
        <f t="shared" si="212"/>
        <v>Low Priority</v>
      </c>
      <c r="U573" s="46">
        <f t="shared" si="216"/>
        <v>8</v>
      </c>
      <c r="V573" s="28" t="str">
        <f t="shared" si="217"/>
        <v>Perform Routine Preventative Maintenance</v>
      </c>
      <c r="W573" s="47" t="str">
        <f t="shared" si="218"/>
        <v/>
      </c>
      <c r="X573" s="27" t="str">
        <f t="shared" si="219"/>
        <v>Maintain O&amp;M and Routine Monitoring</v>
      </c>
      <c r="Y573" s="48">
        <f t="shared" si="220"/>
        <v>28</v>
      </c>
      <c r="Z573" s="48">
        <f t="shared" si="221"/>
        <v>18</v>
      </c>
      <c r="AA573" s="48">
        <f t="shared" si="222"/>
        <v>28</v>
      </c>
      <c r="AB573" s="48">
        <f t="shared" si="223"/>
        <v>18</v>
      </c>
      <c r="AC573" s="48">
        <f t="shared" si="224"/>
        <v>28</v>
      </c>
      <c r="AD573" s="48">
        <f t="shared" si="225"/>
        <v>5</v>
      </c>
      <c r="AE573" s="48">
        <f t="shared" si="226"/>
        <v>18</v>
      </c>
      <c r="AF573" s="48" t="str">
        <f t="shared" si="227"/>
        <v xml:space="preserve"> </v>
      </c>
      <c r="AG573" s="49" t="str">
        <f t="shared" si="228"/>
        <v/>
      </c>
      <c r="AH573" s="48">
        <f t="shared" si="229"/>
        <v>18</v>
      </c>
      <c r="AI573" s="50">
        <f>'Details and Calculations'!AE572</f>
        <v>1</v>
      </c>
      <c r="AJ573" s="50">
        <f>'Details and Calculations'!AM572</f>
        <v>1</v>
      </c>
      <c r="AK573" s="50">
        <f>'Details and Calculations'!AR572</f>
        <v>1</v>
      </c>
      <c r="AL573" s="50">
        <f>'Details and Calculations'!AW572</f>
        <v>1</v>
      </c>
      <c r="AM573" s="50">
        <f>'Details and Calculations'!BA572</f>
        <v>1</v>
      </c>
      <c r="AN573" s="50">
        <f>'Details and Calculations'!BF572</f>
        <v>1</v>
      </c>
      <c r="AO573" s="50">
        <f>'Details and Calculations'!BI572</f>
        <v>1</v>
      </c>
      <c r="AP573" s="50" t="str">
        <f>'Details and Calculations'!BM572</f>
        <v xml:space="preserve"> </v>
      </c>
      <c r="AQ573" s="50" t="str">
        <f>'Details and Calculations'!BP572</f>
        <v xml:space="preserve"> </v>
      </c>
      <c r="AR573" s="50">
        <f>'Details and Calculations'!CC572</f>
        <v>1</v>
      </c>
      <c r="AS573" s="50">
        <f>'Details and Calculations'!CJ572</f>
        <v>1</v>
      </c>
      <c r="AT573" s="51">
        <f>'Details and Calculations'!T572</f>
        <v>1</v>
      </c>
      <c r="AU573" s="51">
        <f>'Details and Calculations'!Z572</f>
        <v>1</v>
      </c>
      <c r="AV573" s="51">
        <f>'Details and Calculations'!S572</f>
        <v>1</v>
      </c>
      <c r="AW573" s="51">
        <f>'Details and Calculations'!AI572</f>
        <v>1</v>
      </c>
      <c r="AX573" s="51">
        <f>'Details and Calculations'!BY572</f>
        <v>1</v>
      </c>
      <c r="AY573" s="51">
        <f>'Details and Calculations'!CG572</f>
        <v>1</v>
      </c>
      <c r="AZ573" s="51">
        <f>'Details and Calculations'!CI572</f>
        <v>1</v>
      </c>
      <c r="BA573" s="51">
        <f t="shared" si="230"/>
        <v>1</v>
      </c>
      <c r="BB573" s="52">
        <f>'Details and Calculations'!Y572</f>
        <v>2</v>
      </c>
      <c r="BC573" s="52">
        <f>'Details and Calculations'!AC572</f>
        <v>1</v>
      </c>
      <c r="BD573" s="52">
        <f>'Details and Calculations'!AK572</f>
        <v>1</v>
      </c>
      <c r="BE573" s="52">
        <f>'Details and Calculations'!AN572</f>
        <v>1000</v>
      </c>
      <c r="BF573" s="52">
        <f>'Details and Calculations'!AP572</f>
        <v>7</v>
      </c>
      <c r="BG573" s="52">
        <f>'Details and Calculations'!AT572</f>
        <v>18</v>
      </c>
      <c r="BH573" s="52">
        <f>'Details and Calculations'!AY572</f>
        <v>3</v>
      </c>
      <c r="BI573" s="52">
        <f>'Details and Calculations'!BB572</f>
        <v>6000</v>
      </c>
      <c r="BJ573" s="52">
        <f>'Details and Calculations'!BD572</f>
        <v>2</v>
      </c>
      <c r="BK573" s="52">
        <f>'Details and Calculations'!CA572</f>
        <v>2</v>
      </c>
      <c r="BL573" s="43">
        <f>'Details and Calculations'!AA572</f>
        <v>1</v>
      </c>
      <c r="BM573" s="43" t="str">
        <f>'Details and Calculations'!AB572</f>
        <v>"Springbox" --Intake Structure At A Spring</v>
      </c>
      <c r="BN573" s="43">
        <f>'Details and Calculations'!AD572</f>
        <v>2015</v>
      </c>
      <c r="BO573" s="43">
        <f>'Details and Calculations'!AJ572</f>
        <v>1</v>
      </c>
      <c r="BP573" s="43">
        <f>'Details and Calculations'!AL572</f>
        <v>2015</v>
      </c>
      <c r="BQ573" s="43">
        <f>'Details and Calculations'!AO572</f>
        <v>1</v>
      </c>
      <c r="BR573" s="43">
        <f>'Details and Calculations'!AQ572</f>
        <v>2015</v>
      </c>
      <c r="BS573" s="43">
        <f>'Details and Calculations'!AS572</f>
        <v>1</v>
      </c>
      <c r="BT573" s="43">
        <f>'Details and Calculations'!AV572</f>
        <v>2015</v>
      </c>
      <c r="BU573" s="43">
        <f>'Details and Calculations'!AX572</f>
        <v>1</v>
      </c>
      <c r="BV573" s="43">
        <f>'Details and Calculations'!AZ572</f>
        <v>2015</v>
      </c>
      <c r="BW573" s="43">
        <f>'Details and Calculations'!BC572</f>
        <v>1</v>
      </c>
      <c r="BX573" s="43">
        <f>'Details and Calculations'!BE572</f>
        <v>2015</v>
      </c>
      <c r="BY573" s="43">
        <f>'Details and Calculations'!BG572</f>
        <v>1</v>
      </c>
      <c r="BZ573" s="43">
        <f>'Details and Calculations'!BH572</f>
        <v>2015</v>
      </c>
      <c r="CA573" s="43">
        <f>'Details and Calculations'!BJ572</f>
        <v>0</v>
      </c>
      <c r="CB573" s="43" t="str">
        <f>'Details and Calculations'!BK572</f>
        <v/>
      </c>
      <c r="CC573" s="43" t="str">
        <f>'Details and Calculations'!BL572</f>
        <v xml:space="preserve"> </v>
      </c>
      <c r="CD573" s="43" t="str">
        <f>'Details and Calculations'!BN572</f>
        <v xml:space="preserve"> </v>
      </c>
      <c r="CE573" s="43" t="str">
        <f>'Details and Calculations'!BO572</f>
        <v xml:space="preserve"> </v>
      </c>
      <c r="CF573" s="43">
        <f>'Details and Calculations'!BZ572</f>
        <v>1</v>
      </c>
      <c r="CG573" s="43">
        <f>'Details and Calculations'!CB572</f>
        <v>2015</v>
      </c>
      <c r="CH573" s="31"/>
      <c r="CI573" s="53"/>
    </row>
    <row r="574" spans="1:87" x14ac:dyDescent="0.3">
      <c r="A574" s="43">
        <f>'Details and Calculations'!A573</f>
        <v>2017</v>
      </c>
      <c r="B574" s="43" t="str">
        <f>'Details and Calculations'!C573</f>
        <v>Rwanda</v>
      </c>
      <c r="C574" s="43" t="str">
        <f>'Details and Calculations'!D573</f>
        <v>Rulindo</v>
      </c>
      <c r="D574" s="43" t="str">
        <f>'Details and Calculations'!E573</f>
        <v>Cyungo</v>
      </c>
      <c r="E574" s="43" t="str">
        <f>'Details and Calculations'!F573</f>
        <v>Rwili</v>
      </c>
      <c r="F574" s="43" t="str">
        <f>'Details and Calculations'!G573</f>
        <v>Nturo</v>
      </c>
      <c r="G574" s="43" t="str">
        <f>'Details and Calculations'!H573</f>
        <v/>
      </c>
      <c r="H574" s="43" t="str">
        <f>'Details and Calculations'!I573</f>
        <v/>
      </c>
      <c r="I574" s="43" t="str">
        <f>'Details and Calculations'!J573</f>
        <v>Nyamabara</v>
      </c>
      <c r="J574" s="43">
        <f>'Details and Calculations'!K573</f>
        <v>2785</v>
      </c>
      <c r="K574" s="43">
        <f>'Details and Calculations'!O573</f>
        <v>1450</v>
      </c>
      <c r="L574" s="43" t="str">
        <f>'Details and Calculations'!P574</f>
        <v xml:space="preserve"> </v>
      </c>
      <c r="M574" s="43" t="str">
        <f>'Details and Calculations'!U573</f>
        <v>Piped Network -- Gravity Only</v>
      </c>
      <c r="N574" s="43">
        <f>'Details and Calculations'!V573</f>
        <v>2011</v>
      </c>
      <c r="O574" s="43" t="str">
        <f>'Details and Calculations'!W573</f>
        <v>Government And African Development Bank</v>
      </c>
      <c r="P574" s="43" t="str">
        <f>'Details and Calculations'!X573</f>
        <v>Spring</v>
      </c>
      <c r="Q574" s="44" t="str">
        <f t="shared" si="213"/>
        <v>Low Risk</v>
      </c>
      <c r="R574" s="44" t="str">
        <f t="shared" si="214"/>
        <v>Low Risk</v>
      </c>
      <c r="S574" s="45" t="str">
        <f t="shared" si="215"/>
        <v>Intermediate Level of Service</v>
      </c>
      <c r="T574" s="62" t="str">
        <f t="shared" si="212"/>
        <v>Low Priority</v>
      </c>
      <c r="U574" s="46">
        <f t="shared" si="216"/>
        <v>6</v>
      </c>
      <c r="V574" s="28" t="str">
        <f t="shared" si="217"/>
        <v>Repair or Replace Components</v>
      </c>
      <c r="W574" s="47" t="str">
        <f t="shared" si="218"/>
        <v xml:space="preserve">Distribution  Line, </v>
      </c>
      <c r="X574" s="27" t="str">
        <f t="shared" si="219"/>
        <v>Create Plan To Repair or Replace Components</v>
      </c>
      <c r="Y574" s="48">
        <f t="shared" si="220"/>
        <v>28</v>
      </c>
      <c r="Z574" s="48">
        <f t="shared" si="221"/>
        <v>18</v>
      </c>
      <c r="AA574" s="48">
        <f t="shared" si="222"/>
        <v>24</v>
      </c>
      <c r="AB574" s="48">
        <f t="shared" si="223"/>
        <v>14</v>
      </c>
      <c r="AC574" s="48">
        <f t="shared" si="224"/>
        <v>24</v>
      </c>
      <c r="AD574" s="48" t="str">
        <f t="shared" si="225"/>
        <v xml:space="preserve"> </v>
      </c>
      <c r="AE574" s="48" t="str">
        <f t="shared" si="226"/>
        <v xml:space="preserve"> </v>
      </c>
      <c r="AF574" s="48" t="str">
        <f t="shared" si="227"/>
        <v xml:space="preserve"> </v>
      </c>
      <c r="AG574" s="49" t="str">
        <f t="shared" si="228"/>
        <v/>
      </c>
      <c r="AH574" s="48">
        <f t="shared" si="229"/>
        <v>14</v>
      </c>
      <c r="AI574" s="50">
        <f>'Details and Calculations'!AE573</f>
        <v>1</v>
      </c>
      <c r="AJ574" s="50">
        <f>'Details and Calculations'!AM573</f>
        <v>1</v>
      </c>
      <c r="AK574" s="50">
        <f>'Details and Calculations'!AR573</f>
        <v>1</v>
      </c>
      <c r="AL574" s="50">
        <f>'Details and Calculations'!AW573</f>
        <v>1</v>
      </c>
      <c r="AM574" s="50">
        <f>'Details and Calculations'!BA573</f>
        <v>2</v>
      </c>
      <c r="AN574" s="50" t="str">
        <f>'Details and Calculations'!BF573</f>
        <v xml:space="preserve"> </v>
      </c>
      <c r="AO574" s="50" t="str">
        <f>'Details and Calculations'!BI573</f>
        <v xml:space="preserve"> </v>
      </c>
      <c r="AP574" s="50" t="str">
        <f>'Details and Calculations'!BM573</f>
        <v xml:space="preserve"> </v>
      </c>
      <c r="AQ574" s="50" t="str">
        <f>'Details and Calculations'!BP573</f>
        <v xml:space="preserve"> </v>
      </c>
      <c r="AR574" s="50">
        <f>'Details and Calculations'!CC573</f>
        <v>1</v>
      </c>
      <c r="AS574" s="50">
        <f>'Details and Calculations'!CJ573</f>
        <v>2</v>
      </c>
      <c r="AT574" s="51">
        <f>'Details and Calculations'!T573</f>
        <v>1</v>
      </c>
      <c r="AU574" s="51">
        <f>'Details and Calculations'!Z573</f>
        <v>1</v>
      </c>
      <c r="AV574" s="51">
        <f>'Details and Calculations'!S573</f>
        <v>1</v>
      </c>
      <c r="AW574" s="51">
        <f>'Details and Calculations'!AI573</f>
        <v>1</v>
      </c>
      <c r="AX574" s="51">
        <f>'Details and Calculations'!BY573</f>
        <v>1</v>
      </c>
      <c r="AY574" s="51">
        <f>'Details and Calculations'!CG573</f>
        <v>0</v>
      </c>
      <c r="AZ574" s="51">
        <f>'Details and Calculations'!CI573</f>
        <v>1</v>
      </c>
      <c r="BA574" s="51">
        <f t="shared" si="230"/>
        <v>0</v>
      </c>
      <c r="BB574" s="52">
        <f>'Details and Calculations'!Y573</f>
        <v>2</v>
      </c>
      <c r="BC574" s="52">
        <f>'Details and Calculations'!AC573</f>
        <v>1</v>
      </c>
      <c r="BD574" s="52">
        <f>'Details and Calculations'!AK573</f>
        <v>2</v>
      </c>
      <c r="BE574" s="52">
        <f>'Details and Calculations'!AN573</f>
        <v>2100</v>
      </c>
      <c r="BF574" s="52">
        <f>'Details and Calculations'!AP573</f>
        <v>11</v>
      </c>
      <c r="BG574" s="52">
        <f>'Details and Calculations'!AT573</f>
        <v>15</v>
      </c>
      <c r="BH574" s="52">
        <f>'Details and Calculations'!AY573</f>
        <v>3</v>
      </c>
      <c r="BI574" s="52">
        <f>'Details and Calculations'!BB573</f>
        <v>37000</v>
      </c>
      <c r="BJ574" s="52" t="str">
        <f>'Details and Calculations'!BD573</f>
        <v xml:space="preserve"> </v>
      </c>
      <c r="BK574" s="52">
        <f>'Details and Calculations'!CA573</f>
        <v>29</v>
      </c>
      <c r="BL574" s="43">
        <f>'Details and Calculations'!AA573</f>
        <v>1</v>
      </c>
      <c r="BM574" s="43" t="str">
        <f>'Details and Calculations'!AB573</f>
        <v>"Springbox" --Intake Structure At A Spring</v>
      </c>
      <c r="BN574" s="43">
        <f>'Details and Calculations'!AD573</f>
        <v>2015</v>
      </c>
      <c r="BO574" s="43">
        <f>'Details and Calculations'!AJ573</f>
        <v>1</v>
      </c>
      <c r="BP574" s="43">
        <f>'Details and Calculations'!AL573</f>
        <v>2015</v>
      </c>
      <c r="BQ574" s="43">
        <f>'Details and Calculations'!AO573</f>
        <v>1</v>
      </c>
      <c r="BR574" s="43">
        <f>'Details and Calculations'!AQ573</f>
        <v>2011</v>
      </c>
      <c r="BS574" s="43">
        <f>'Details and Calculations'!AS573</f>
        <v>1</v>
      </c>
      <c r="BT574" s="43">
        <f>'Details and Calculations'!AV573</f>
        <v>2011</v>
      </c>
      <c r="BU574" s="43">
        <f>'Details and Calculations'!AX573</f>
        <v>1</v>
      </c>
      <c r="BV574" s="43">
        <f>'Details and Calculations'!AZ573</f>
        <v>2011</v>
      </c>
      <c r="BW574" s="43">
        <f>'Details and Calculations'!BC573</f>
        <v>0</v>
      </c>
      <c r="BX574" s="43" t="str">
        <f>'Details and Calculations'!BE573</f>
        <v xml:space="preserve"> </v>
      </c>
      <c r="BY574" s="43" t="str">
        <f>'Details and Calculations'!BG573</f>
        <v xml:space="preserve"> </v>
      </c>
      <c r="BZ574" s="43" t="str">
        <f>'Details and Calculations'!BH573</f>
        <v xml:space="preserve"> </v>
      </c>
      <c r="CA574" s="43">
        <f>'Details and Calculations'!BJ573</f>
        <v>0</v>
      </c>
      <c r="CB574" s="43" t="str">
        <f>'Details and Calculations'!BK573</f>
        <v/>
      </c>
      <c r="CC574" s="43" t="str">
        <f>'Details and Calculations'!BL573</f>
        <v xml:space="preserve"> </v>
      </c>
      <c r="CD574" s="43" t="str">
        <f>'Details and Calculations'!BN573</f>
        <v xml:space="preserve"> </v>
      </c>
      <c r="CE574" s="43" t="str">
        <f>'Details and Calculations'!BO573</f>
        <v xml:space="preserve"> </v>
      </c>
      <c r="CF574" s="43">
        <f>'Details and Calculations'!BZ573</f>
        <v>1</v>
      </c>
      <c r="CG574" s="43">
        <f>'Details and Calculations'!CB573</f>
        <v>2011</v>
      </c>
      <c r="CH574" s="31"/>
      <c r="CI574" s="53"/>
    </row>
    <row r="575" spans="1:87" x14ac:dyDescent="0.3">
      <c r="A575" s="43">
        <f>'Details and Calculations'!A574</f>
        <v>2017</v>
      </c>
      <c r="B575" s="43" t="str">
        <f>'Details and Calculations'!C574</f>
        <v>Rwanda</v>
      </c>
      <c r="C575" s="43" t="str">
        <f>'Details and Calculations'!D574</f>
        <v>Rulindo</v>
      </c>
      <c r="D575" s="43" t="str">
        <f>'Details and Calculations'!E574</f>
        <v>Murambi</v>
      </c>
      <c r="E575" s="43" t="str">
        <f>'Details and Calculations'!F574</f>
        <v>Bubangu</v>
      </c>
      <c r="F575" s="43" t="str">
        <f>'Details and Calculations'!G574</f>
        <v>Taba</v>
      </c>
      <c r="G575" s="43" t="str">
        <f>'Details and Calculations'!H574</f>
        <v/>
      </c>
      <c r="H575" s="43" t="str">
        <f>'Details and Calculations'!I574</f>
        <v/>
      </c>
      <c r="I575" s="43" t="str">
        <f>'Details and Calculations'!J574</f>
        <v>rwiseke</v>
      </c>
      <c r="J575" s="43">
        <f>'Details and Calculations'!K574</f>
        <v>193</v>
      </c>
      <c r="K575" s="43">
        <f>'Details and Calculations'!O574</f>
        <v>193</v>
      </c>
      <c r="L575" s="43" t="str">
        <f>'Details and Calculations'!P575</f>
        <v xml:space="preserve"> </v>
      </c>
      <c r="M575" s="43" t="str">
        <f>'Details and Calculations'!U574</f>
        <v>Piped Network -- Gravity Only</v>
      </c>
      <c r="N575" s="43">
        <f>'Details and Calculations'!V574</f>
        <v>2001</v>
      </c>
      <c r="O575" s="43" t="str">
        <f>'Details and Calculations'!W574</f>
        <v>Governement (District, Wasac) And Water For People</v>
      </c>
      <c r="P575" s="43" t="str">
        <f>'Details and Calculations'!X574</f>
        <v>Spring</v>
      </c>
      <c r="Q575" s="44" t="str">
        <f t="shared" si="213"/>
        <v>Medium Risk</v>
      </c>
      <c r="R575" s="44" t="str">
        <f t="shared" si="214"/>
        <v>Low Risk</v>
      </c>
      <c r="S575" s="45" t="str">
        <f t="shared" si="215"/>
        <v>Intermediate Level of Service</v>
      </c>
      <c r="T575" s="62" t="str">
        <f t="shared" si="212"/>
        <v>Low Priority</v>
      </c>
      <c r="U575" s="46">
        <f t="shared" si="216"/>
        <v>7</v>
      </c>
      <c r="V575" s="28" t="str">
        <f t="shared" si="217"/>
        <v>Consider Replacing Aging Components</v>
      </c>
      <c r="W575" s="47" t="str">
        <f t="shared" si="218"/>
        <v xml:space="preserve">Conduction Line,  Distribution Network, Pump, Pump Station,  Treatment Equipment,  </v>
      </c>
      <c r="X575" s="27" t="str">
        <f t="shared" si="219"/>
        <v xml:space="preserve">Further Technical Diagnostic Needed </v>
      </c>
      <c r="Y575" s="48">
        <f t="shared" si="220"/>
        <v>14</v>
      </c>
      <c r="Z575" s="48">
        <f t="shared" si="221"/>
        <v>4</v>
      </c>
      <c r="AA575" s="48">
        <f t="shared" si="222"/>
        <v>14</v>
      </c>
      <c r="AB575" s="48" t="str">
        <f t="shared" si="223"/>
        <v xml:space="preserve"> </v>
      </c>
      <c r="AC575" s="48">
        <f t="shared" si="224"/>
        <v>14</v>
      </c>
      <c r="AD575" s="48" t="str">
        <f t="shared" si="225"/>
        <v xml:space="preserve"> </v>
      </c>
      <c r="AE575" s="48" t="str">
        <f t="shared" si="226"/>
        <v xml:space="preserve"> </v>
      </c>
      <c r="AF575" s="48" t="str">
        <f t="shared" si="227"/>
        <v xml:space="preserve"> </v>
      </c>
      <c r="AG575" s="49" t="str">
        <f t="shared" si="228"/>
        <v/>
      </c>
      <c r="AH575" s="48">
        <f t="shared" si="229"/>
        <v>4</v>
      </c>
      <c r="AI575" s="50">
        <f>'Details and Calculations'!AE574</f>
        <v>1</v>
      </c>
      <c r="AJ575" s="50">
        <f>'Details and Calculations'!AM574</f>
        <v>1</v>
      </c>
      <c r="AK575" s="50">
        <f>'Details and Calculations'!AR574</f>
        <v>1</v>
      </c>
      <c r="AL575" s="50" t="str">
        <f>'Details and Calculations'!AW574</f>
        <v xml:space="preserve"> </v>
      </c>
      <c r="AM575" s="50">
        <f>'Details and Calculations'!BA574</f>
        <v>1</v>
      </c>
      <c r="AN575" s="50" t="str">
        <f>'Details and Calculations'!BF574</f>
        <v xml:space="preserve"> </v>
      </c>
      <c r="AO575" s="50" t="str">
        <f>'Details and Calculations'!BI574</f>
        <v xml:space="preserve"> </v>
      </c>
      <c r="AP575" s="50" t="str">
        <f>'Details and Calculations'!BM574</f>
        <v xml:space="preserve"> </v>
      </c>
      <c r="AQ575" s="50" t="str">
        <f>'Details and Calculations'!BP574</f>
        <v xml:space="preserve"> </v>
      </c>
      <c r="AR575" s="50">
        <f>'Details and Calculations'!CC574</f>
        <v>1</v>
      </c>
      <c r="AS575" s="50">
        <f>'Details and Calculations'!CJ574</f>
        <v>1</v>
      </c>
      <c r="AT575" s="51">
        <f>'Details and Calculations'!T574</f>
        <v>1</v>
      </c>
      <c r="AU575" s="51">
        <f>'Details and Calculations'!Z574</f>
        <v>1</v>
      </c>
      <c r="AV575" s="51">
        <f>'Details and Calculations'!S574</f>
        <v>0</v>
      </c>
      <c r="AW575" s="51">
        <f>'Details and Calculations'!AI574</f>
        <v>1</v>
      </c>
      <c r="AX575" s="51">
        <f>'Details and Calculations'!BY574</f>
        <v>1</v>
      </c>
      <c r="AY575" s="51">
        <f>'Details and Calculations'!CG574</f>
        <v>1</v>
      </c>
      <c r="AZ575" s="51">
        <f>'Details and Calculations'!CI574</f>
        <v>1</v>
      </c>
      <c r="BA575" s="51">
        <f t="shared" si="230"/>
        <v>1</v>
      </c>
      <c r="BB575" s="52">
        <f>'Details and Calculations'!Y574</f>
        <v>3</v>
      </c>
      <c r="BC575" s="52">
        <f>'Details and Calculations'!AC574</f>
        <v>1</v>
      </c>
      <c r="BD575" s="52">
        <f>'Details and Calculations'!AK574</f>
        <v>1</v>
      </c>
      <c r="BE575" s="52">
        <f>'Details and Calculations'!AN574</f>
        <v>12000</v>
      </c>
      <c r="BF575" s="52">
        <f>'Details and Calculations'!AP574</f>
        <v>7</v>
      </c>
      <c r="BG575" s="52" t="str">
        <f>'Details and Calculations'!AT574</f>
        <v xml:space="preserve"> </v>
      </c>
      <c r="BH575" s="52">
        <f>'Details and Calculations'!AY574</f>
        <v>1</v>
      </c>
      <c r="BI575" s="52">
        <f>'Details and Calculations'!BB574</f>
        <v>12000</v>
      </c>
      <c r="BJ575" s="52" t="str">
        <f>'Details and Calculations'!BD574</f>
        <v xml:space="preserve"> </v>
      </c>
      <c r="BK575" s="52">
        <f>'Details and Calculations'!CA574</f>
        <v>1</v>
      </c>
      <c r="BL575" s="43">
        <f>'Details and Calculations'!AA574</f>
        <v>1</v>
      </c>
      <c r="BM575" s="43" t="str">
        <f>'Details and Calculations'!AB574</f>
        <v>"Springbox" --Intake Structure At A Spring</v>
      </c>
      <c r="BN575" s="43">
        <f>'Details and Calculations'!AD574</f>
        <v>2001</v>
      </c>
      <c r="BO575" s="43">
        <f>'Details and Calculations'!AJ574</f>
        <v>1</v>
      </c>
      <c r="BP575" s="43">
        <f>'Details and Calculations'!AL574</f>
        <v>2001</v>
      </c>
      <c r="BQ575" s="43">
        <f>'Details and Calculations'!AO574</f>
        <v>1</v>
      </c>
      <c r="BR575" s="43">
        <f>'Details and Calculations'!AQ574</f>
        <v>2001</v>
      </c>
      <c r="BS575" s="43">
        <f>'Details and Calculations'!AS574</f>
        <v>0</v>
      </c>
      <c r="BT575" s="43" t="str">
        <f>'Details and Calculations'!AV574</f>
        <v xml:space="preserve"> </v>
      </c>
      <c r="BU575" s="43">
        <f>'Details and Calculations'!AX574</f>
        <v>1</v>
      </c>
      <c r="BV575" s="43">
        <f>'Details and Calculations'!AZ574</f>
        <v>2001</v>
      </c>
      <c r="BW575" s="43">
        <f>'Details and Calculations'!BC574</f>
        <v>0</v>
      </c>
      <c r="BX575" s="43" t="str">
        <f>'Details and Calculations'!BE574</f>
        <v xml:space="preserve"> </v>
      </c>
      <c r="BY575" s="43" t="str">
        <f>'Details and Calculations'!BG574</f>
        <v xml:space="preserve"> </v>
      </c>
      <c r="BZ575" s="43" t="str">
        <f>'Details and Calculations'!BH574</f>
        <v xml:space="preserve"> </v>
      </c>
      <c r="CA575" s="43">
        <f>'Details and Calculations'!BJ574</f>
        <v>0</v>
      </c>
      <c r="CB575" s="43" t="str">
        <f>'Details and Calculations'!BK574</f>
        <v/>
      </c>
      <c r="CC575" s="43" t="str">
        <f>'Details and Calculations'!BL574</f>
        <v xml:space="preserve"> </v>
      </c>
      <c r="CD575" s="43" t="str">
        <f>'Details and Calculations'!BN574</f>
        <v xml:space="preserve"> </v>
      </c>
      <c r="CE575" s="43" t="str">
        <f>'Details and Calculations'!BO574</f>
        <v xml:space="preserve"> </v>
      </c>
      <c r="CF575" s="43">
        <f>'Details and Calculations'!BZ574</f>
        <v>1</v>
      </c>
      <c r="CG575" s="43">
        <f>'Details and Calculations'!CB574</f>
        <v>2001</v>
      </c>
      <c r="CH575" s="31"/>
      <c r="CI575" s="53"/>
    </row>
    <row r="576" spans="1:87" x14ac:dyDescent="0.3">
      <c r="A576" s="43">
        <f>'Details and Calculations'!A575</f>
        <v>2017</v>
      </c>
      <c r="B576" s="43" t="str">
        <f>'Details and Calculations'!C575</f>
        <v>Rwanda</v>
      </c>
      <c r="C576" s="43" t="str">
        <f>'Details and Calculations'!D575</f>
        <v>Rulindo</v>
      </c>
      <c r="D576" s="43" t="str">
        <f>'Details and Calculations'!E575</f>
        <v>Shyorongi</v>
      </c>
      <c r="E576" s="43" t="str">
        <f>'Details and Calculations'!F575</f>
        <v>Rutonde</v>
      </c>
      <c r="F576" s="43" t="str">
        <f>'Details and Calculations'!G575</f>
        <v>Ngendo</v>
      </c>
      <c r="G576" s="43" t="str">
        <f>'Details and Calculations'!H575</f>
        <v/>
      </c>
      <c r="H576" s="43" t="str">
        <f>'Details and Calculations'!I575</f>
        <v/>
      </c>
      <c r="I576" s="43" t="str">
        <f>'Details and Calculations'!J575</f>
        <v>kirikumuryango network</v>
      </c>
      <c r="J576" s="43">
        <f>'Details and Calculations'!K575</f>
        <v>180</v>
      </c>
      <c r="K576" s="43">
        <f>'Details and Calculations'!O575</f>
        <v>180</v>
      </c>
      <c r="L576" s="43">
        <f>'Details and Calculations'!P576</f>
        <v>69</v>
      </c>
      <c r="M576" s="43" t="str">
        <f>'Details and Calculations'!U575</f>
        <v>Piped Network -- Gravity Only</v>
      </c>
      <c r="N576" s="43">
        <f>'Details and Calculations'!V575</f>
        <v>2013</v>
      </c>
      <c r="O576" s="43" t="str">
        <f>'Details and Calculations'!W575</f>
        <v>Governement (District, Wasac) And Water For People</v>
      </c>
      <c r="P576" s="43" t="str">
        <f>'Details and Calculations'!X575</f>
        <v>Spring</v>
      </c>
      <c r="Q576" s="44" t="str">
        <f t="shared" si="213"/>
        <v>Low Risk</v>
      </c>
      <c r="R576" s="44" t="str">
        <f t="shared" si="214"/>
        <v>Low Risk</v>
      </c>
      <c r="S576" s="45" t="str">
        <f t="shared" si="215"/>
        <v>High Level of Service</v>
      </c>
      <c r="T576" s="62" t="str">
        <f t="shared" si="212"/>
        <v>Low Priority</v>
      </c>
      <c r="U576" s="46">
        <f t="shared" si="216"/>
        <v>8</v>
      </c>
      <c r="V576" s="28" t="str">
        <f t="shared" si="217"/>
        <v>Perform Routine Preventative Maintenance</v>
      </c>
      <c r="W576" s="47" t="str">
        <f t="shared" si="218"/>
        <v/>
      </c>
      <c r="X576" s="27" t="str">
        <f t="shared" si="219"/>
        <v>Maintain O&amp;M and Routine Monitoring</v>
      </c>
      <c r="Y576" s="48">
        <f t="shared" si="220"/>
        <v>26</v>
      </c>
      <c r="Z576" s="48">
        <f t="shared" si="221"/>
        <v>16</v>
      </c>
      <c r="AA576" s="48">
        <f t="shared" si="222"/>
        <v>26</v>
      </c>
      <c r="AB576" s="48">
        <f t="shared" si="223"/>
        <v>16</v>
      </c>
      <c r="AC576" s="48">
        <f t="shared" si="224"/>
        <v>26</v>
      </c>
      <c r="AD576" s="48" t="str">
        <f t="shared" si="225"/>
        <v xml:space="preserve"> </v>
      </c>
      <c r="AE576" s="48" t="str">
        <f t="shared" si="226"/>
        <v xml:space="preserve"> </v>
      </c>
      <c r="AF576" s="48" t="str">
        <f t="shared" si="227"/>
        <v xml:space="preserve"> </v>
      </c>
      <c r="AG576" s="49" t="str">
        <f t="shared" si="228"/>
        <v/>
      </c>
      <c r="AH576" s="48">
        <f t="shared" si="229"/>
        <v>16</v>
      </c>
      <c r="AI576" s="50">
        <f>'Details and Calculations'!AE575</f>
        <v>1</v>
      </c>
      <c r="AJ576" s="50">
        <f>'Details and Calculations'!AM575</f>
        <v>1</v>
      </c>
      <c r="AK576" s="50">
        <f>'Details and Calculations'!AR575</f>
        <v>1</v>
      </c>
      <c r="AL576" s="50">
        <f>'Details and Calculations'!AW575</f>
        <v>1</v>
      </c>
      <c r="AM576" s="50">
        <f>'Details and Calculations'!BA575</f>
        <v>1</v>
      </c>
      <c r="AN576" s="50" t="str">
        <f>'Details and Calculations'!BF575</f>
        <v xml:space="preserve"> </v>
      </c>
      <c r="AO576" s="50" t="str">
        <f>'Details and Calculations'!BI575</f>
        <v xml:space="preserve"> </v>
      </c>
      <c r="AP576" s="50" t="str">
        <f>'Details and Calculations'!BM575</f>
        <v xml:space="preserve"> </v>
      </c>
      <c r="AQ576" s="50" t="str">
        <f>'Details and Calculations'!BP575</f>
        <v xml:space="preserve"> </v>
      </c>
      <c r="AR576" s="50">
        <f>'Details and Calculations'!CC575</f>
        <v>1</v>
      </c>
      <c r="AS576" s="50">
        <f>'Details and Calculations'!CJ575</f>
        <v>1</v>
      </c>
      <c r="AT576" s="51">
        <f>'Details and Calculations'!T575</f>
        <v>1</v>
      </c>
      <c r="AU576" s="51">
        <f>'Details and Calculations'!Z575</f>
        <v>1</v>
      </c>
      <c r="AV576" s="51">
        <f>'Details and Calculations'!S575</f>
        <v>1</v>
      </c>
      <c r="AW576" s="51">
        <f>'Details and Calculations'!AI575</f>
        <v>1</v>
      </c>
      <c r="AX576" s="51">
        <f>'Details and Calculations'!BY575</f>
        <v>1</v>
      </c>
      <c r="AY576" s="51">
        <f>'Details and Calculations'!CG575</f>
        <v>1</v>
      </c>
      <c r="AZ576" s="51">
        <f>'Details and Calculations'!CI575</f>
        <v>1</v>
      </c>
      <c r="BA576" s="51">
        <f t="shared" si="230"/>
        <v>1</v>
      </c>
      <c r="BB576" s="52">
        <f>'Details and Calculations'!Y575</f>
        <v>1</v>
      </c>
      <c r="BC576" s="52">
        <f>'Details and Calculations'!AC575</f>
        <v>1</v>
      </c>
      <c r="BD576" s="52">
        <f>'Details and Calculations'!AK575</f>
        <v>1</v>
      </c>
      <c r="BE576" s="52">
        <f>'Details and Calculations'!AN575</f>
        <v>500</v>
      </c>
      <c r="BF576" s="52">
        <f>'Details and Calculations'!AP575</f>
        <v>17</v>
      </c>
      <c r="BG576" s="52">
        <f>'Details and Calculations'!AT575</f>
        <v>6</v>
      </c>
      <c r="BH576" s="52">
        <f>'Details and Calculations'!AY575</f>
        <v>2</v>
      </c>
      <c r="BI576" s="52">
        <f>'Details and Calculations'!BB575</f>
        <v>10000</v>
      </c>
      <c r="BJ576" s="52" t="str">
        <f>'Details and Calculations'!BD575</f>
        <v xml:space="preserve"> </v>
      </c>
      <c r="BK576" s="52">
        <f>'Details and Calculations'!CA575</f>
        <v>1</v>
      </c>
      <c r="BL576" s="43">
        <f>'Details and Calculations'!AA575</f>
        <v>1</v>
      </c>
      <c r="BM576" s="43" t="str">
        <f>'Details and Calculations'!AB575</f>
        <v>"Springbox" --Intake Structure At A Spring</v>
      </c>
      <c r="BN576" s="43">
        <f>'Details and Calculations'!AD575</f>
        <v>2013</v>
      </c>
      <c r="BO576" s="43">
        <f>'Details and Calculations'!AJ575</f>
        <v>1</v>
      </c>
      <c r="BP576" s="43">
        <f>'Details and Calculations'!AL575</f>
        <v>2013</v>
      </c>
      <c r="BQ576" s="43">
        <f>'Details and Calculations'!AO575</f>
        <v>1</v>
      </c>
      <c r="BR576" s="43">
        <f>'Details and Calculations'!AQ575</f>
        <v>2013</v>
      </c>
      <c r="BS576" s="43">
        <f>'Details and Calculations'!AS575</f>
        <v>1</v>
      </c>
      <c r="BT576" s="43">
        <f>'Details and Calculations'!AV575</f>
        <v>2013</v>
      </c>
      <c r="BU576" s="43">
        <f>'Details and Calculations'!AX575</f>
        <v>1</v>
      </c>
      <c r="BV576" s="43">
        <f>'Details and Calculations'!AZ575</f>
        <v>2013</v>
      </c>
      <c r="BW576" s="43">
        <f>'Details and Calculations'!BC575</f>
        <v>0</v>
      </c>
      <c r="BX576" s="43" t="str">
        <f>'Details and Calculations'!BE575</f>
        <v xml:space="preserve"> </v>
      </c>
      <c r="BY576" s="43" t="str">
        <f>'Details and Calculations'!BG575</f>
        <v xml:space="preserve"> </v>
      </c>
      <c r="BZ576" s="43" t="str">
        <f>'Details and Calculations'!BH575</f>
        <v xml:space="preserve"> </v>
      </c>
      <c r="CA576" s="43">
        <f>'Details and Calculations'!BJ575</f>
        <v>0</v>
      </c>
      <c r="CB576" s="43" t="str">
        <f>'Details and Calculations'!BK575</f>
        <v/>
      </c>
      <c r="CC576" s="43" t="str">
        <f>'Details and Calculations'!BL575</f>
        <v xml:space="preserve"> </v>
      </c>
      <c r="CD576" s="43" t="str">
        <f>'Details and Calculations'!BN575</f>
        <v xml:space="preserve"> </v>
      </c>
      <c r="CE576" s="43" t="str">
        <f>'Details and Calculations'!BO575</f>
        <v xml:space="preserve"> </v>
      </c>
      <c r="CF576" s="43">
        <f>'Details and Calculations'!BZ575</f>
        <v>1</v>
      </c>
      <c r="CG576" s="43">
        <f>'Details and Calculations'!CB575</f>
        <v>2013</v>
      </c>
      <c r="CH576" s="31"/>
      <c r="CI576" s="53"/>
    </row>
    <row r="577" spans="1:87" x14ac:dyDescent="0.3">
      <c r="A577" s="43">
        <f>'Details and Calculations'!A576</f>
        <v>2017</v>
      </c>
      <c r="B577" s="43" t="str">
        <f>'Details and Calculations'!C576</f>
        <v>Rwanda</v>
      </c>
      <c r="C577" s="43" t="str">
        <f>'Details and Calculations'!D576</f>
        <v>Rulindo</v>
      </c>
      <c r="D577" s="43" t="str">
        <f>'Details and Calculations'!E576</f>
        <v>Shyorongi</v>
      </c>
      <c r="E577" s="43" t="str">
        <f>'Details and Calculations'!F576</f>
        <v>Muvumu</v>
      </c>
      <c r="F577" s="43" t="str">
        <f>'Details and Calculations'!G576</f>
        <v>Kagunda</v>
      </c>
      <c r="G577" s="43" t="str">
        <f>'Details and Calculations'!H576</f>
        <v/>
      </c>
      <c r="H577" s="43" t="str">
        <f>'Details and Calculations'!I576</f>
        <v/>
      </c>
      <c r="I577" s="43" t="str">
        <f>'Details and Calculations'!J576</f>
        <v>Muvumu- Taba</v>
      </c>
      <c r="J577" s="43">
        <f>'Details and Calculations'!K576</f>
        <v>94</v>
      </c>
      <c r="K577" s="43">
        <f>'Details and Calculations'!O576</f>
        <v>25</v>
      </c>
      <c r="L577" s="43" t="str">
        <f>'Details and Calculations'!P577</f>
        <v xml:space="preserve"> </v>
      </c>
      <c r="M577" s="43" t="str">
        <f>'Details and Calculations'!U576</f>
        <v>Piped Network -- Gravity Only</v>
      </c>
      <c r="N577" s="43">
        <f>'Details and Calculations'!V576</f>
        <v>2013</v>
      </c>
      <c r="O577" s="43" t="str">
        <f>'Details and Calculations'!W576</f>
        <v>Governement (District, Wasac) And Water For People</v>
      </c>
      <c r="P577" s="43" t="str">
        <f>'Details and Calculations'!X576</f>
        <v>Spring</v>
      </c>
      <c r="Q577" s="44" t="str">
        <f t="shared" si="213"/>
        <v>Low Risk</v>
      </c>
      <c r="R577" s="44" t="str">
        <f t="shared" si="214"/>
        <v>Low Risk</v>
      </c>
      <c r="S577" s="45" t="str">
        <f t="shared" si="215"/>
        <v>Intermediate Level of Service</v>
      </c>
      <c r="T577" s="62" t="str">
        <f t="shared" si="212"/>
        <v>Low Priority</v>
      </c>
      <c r="U577" s="46">
        <f t="shared" si="216"/>
        <v>6</v>
      </c>
      <c r="V577" s="28" t="str">
        <f t="shared" si="217"/>
        <v>Repair or Replace Components</v>
      </c>
      <c r="W577" s="47" t="str">
        <f t="shared" si="218"/>
        <v xml:space="preserve">Storage Tank, </v>
      </c>
      <c r="X577" s="27" t="str">
        <f t="shared" si="219"/>
        <v>Create Plan To Repair or Replace Components</v>
      </c>
      <c r="Y577" s="48" t="str">
        <f t="shared" si="220"/>
        <v xml:space="preserve"> </v>
      </c>
      <c r="Z577" s="48">
        <f t="shared" si="221"/>
        <v>16</v>
      </c>
      <c r="AA577" s="48">
        <f t="shared" si="222"/>
        <v>26</v>
      </c>
      <c r="AB577" s="48">
        <f t="shared" si="223"/>
        <v>16</v>
      </c>
      <c r="AC577" s="48">
        <f t="shared" si="224"/>
        <v>26</v>
      </c>
      <c r="AD577" s="48" t="str">
        <f t="shared" si="225"/>
        <v xml:space="preserve"> </v>
      </c>
      <c r="AE577" s="48" t="str">
        <f t="shared" si="226"/>
        <v xml:space="preserve"> </v>
      </c>
      <c r="AF577" s="48" t="str">
        <f t="shared" si="227"/>
        <v xml:space="preserve"> </v>
      </c>
      <c r="AG577" s="49" t="str">
        <f t="shared" si="228"/>
        <v/>
      </c>
      <c r="AH577" s="48">
        <f t="shared" si="229"/>
        <v>16</v>
      </c>
      <c r="AI577" s="50" t="str">
        <f>'Details and Calculations'!AE576</f>
        <v xml:space="preserve"> </v>
      </c>
      <c r="AJ577" s="50">
        <f>'Details and Calculations'!AM576</f>
        <v>1</v>
      </c>
      <c r="AK577" s="50">
        <f>'Details and Calculations'!AR576</f>
        <v>2</v>
      </c>
      <c r="AL577" s="50">
        <f>'Details and Calculations'!AW576</f>
        <v>1</v>
      </c>
      <c r="AM577" s="50">
        <f>'Details and Calculations'!BA576</f>
        <v>1</v>
      </c>
      <c r="AN577" s="50" t="str">
        <f>'Details and Calculations'!BF576</f>
        <v xml:space="preserve"> </v>
      </c>
      <c r="AO577" s="50" t="str">
        <f>'Details and Calculations'!BI576</f>
        <v xml:space="preserve"> </v>
      </c>
      <c r="AP577" s="50" t="str">
        <f>'Details and Calculations'!BM576</f>
        <v xml:space="preserve"> </v>
      </c>
      <c r="AQ577" s="50" t="str">
        <f>'Details and Calculations'!BP576</f>
        <v xml:space="preserve"> </v>
      </c>
      <c r="AR577" s="50">
        <f>'Details and Calculations'!CC576</f>
        <v>1</v>
      </c>
      <c r="AS577" s="50">
        <f>'Details and Calculations'!CJ576</f>
        <v>2</v>
      </c>
      <c r="AT577" s="51">
        <f>'Details and Calculations'!T576</f>
        <v>1</v>
      </c>
      <c r="AU577" s="51">
        <f>'Details and Calculations'!Z576</f>
        <v>1</v>
      </c>
      <c r="AV577" s="51">
        <f>'Details and Calculations'!S576</f>
        <v>1</v>
      </c>
      <c r="AW577" s="51">
        <f>'Details and Calculations'!AI576</f>
        <v>1</v>
      </c>
      <c r="AX577" s="51">
        <f>'Details and Calculations'!BY576</f>
        <v>1</v>
      </c>
      <c r="AY577" s="51">
        <f>'Details and Calculations'!CG576</f>
        <v>0</v>
      </c>
      <c r="AZ577" s="51">
        <f>'Details and Calculations'!CI576</f>
        <v>1</v>
      </c>
      <c r="BA577" s="51">
        <f t="shared" si="230"/>
        <v>0</v>
      </c>
      <c r="BB577" s="52">
        <f>'Details and Calculations'!Y576</f>
        <v>1</v>
      </c>
      <c r="BC577" s="52" t="str">
        <f>'Details and Calculations'!AC576</f>
        <v xml:space="preserve"> </v>
      </c>
      <c r="BD577" s="52">
        <f>'Details and Calculations'!AK576</f>
        <v>1</v>
      </c>
      <c r="BE577" s="52">
        <f>'Details and Calculations'!AN576</f>
        <v>800</v>
      </c>
      <c r="BF577" s="52">
        <f>'Details and Calculations'!AP576</f>
        <v>3</v>
      </c>
      <c r="BG577" s="52">
        <f>'Details and Calculations'!AT576</f>
        <v>9</v>
      </c>
      <c r="BH577" s="52">
        <f>'Details and Calculations'!AY576</f>
        <v>1</v>
      </c>
      <c r="BI577" s="52">
        <f>'Details and Calculations'!BB576</f>
        <v>7500</v>
      </c>
      <c r="BJ577" s="52" t="str">
        <f>'Details and Calculations'!BD576</f>
        <v xml:space="preserve"> </v>
      </c>
      <c r="BK577" s="52">
        <f>'Details and Calculations'!CA576</f>
        <v>1</v>
      </c>
      <c r="BL577" s="43">
        <f>'Details and Calculations'!AA576</f>
        <v>0</v>
      </c>
      <c r="BM577" s="43" t="str">
        <f>'Details and Calculations'!AB576</f>
        <v/>
      </c>
      <c r="BN577" s="43" t="str">
        <f>'Details and Calculations'!AD576</f>
        <v xml:space="preserve"> </v>
      </c>
      <c r="BO577" s="43">
        <f>'Details and Calculations'!AJ576</f>
        <v>1</v>
      </c>
      <c r="BP577" s="43">
        <f>'Details and Calculations'!AL576</f>
        <v>2013</v>
      </c>
      <c r="BQ577" s="43">
        <f>'Details and Calculations'!AO576</f>
        <v>1</v>
      </c>
      <c r="BR577" s="43">
        <f>'Details and Calculations'!AQ576</f>
        <v>2013</v>
      </c>
      <c r="BS577" s="43">
        <f>'Details and Calculations'!AS576</f>
        <v>1</v>
      </c>
      <c r="BT577" s="43">
        <f>'Details and Calculations'!AV576</f>
        <v>2013</v>
      </c>
      <c r="BU577" s="43">
        <f>'Details and Calculations'!AX576</f>
        <v>1</v>
      </c>
      <c r="BV577" s="43">
        <f>'Details and Calculations'!AZ576</f>
        <v>2013</v>
      </c>
      <c r="BW577" s="43">
        <f>'Details and Calculations'!BC576</f>
        <v>0</v>
      </c>
      <c r="BX577" s="43" t="str">
        <f>'Details and Calculations'!BE576</f>
        <v xml:space="preserve"> </v>
      </c>
      <c r="BY577" s="43" t="str">
        <f>'Details and Calculations'!BG576</f>
        <v xml:space="preserve"> </v>
      </c>
      <c r="BZ577" s="43" t="str">
        <f>'Details and Calculations'!BH576</f>
        <v xml:space="preserve"> </v>
      </c>
      <c r="CA577" s="43">
        <f>'Details and Calculations'!BJ576</f>
        <v>0</v>
      </c>
      <c r="CB577" s="43" t="str">
        <f>'Details and Calculations'!BK576</f>
        <v/>
      </c>
      <c r="CC577" s="43" t="str">
        <f>'Details and Calculations'!BL576</f>
        <v xml:space="preserve"> </v>
      </c>
      <c r="CD577" s="43" t="str">
        <f>'Details and Calculations'!BN576</f>
        <v xml:space="preserve"> </v>
      </c>
      <c r="CE577" s="43" t="str">
        <f>'Details and Calculations'!BO576</f>
        <v xml:space="preserve"> </v>
      </c>
      <c r="CF577" s="43">
        <f>'Details and Calculations'!BZ576</f>
        <v>1</v>
      </c>
      <c r="CG577" s="43">
        <f>'Details and Calculations'!CB576</f>
        <v>2013</v>
      </c>
      <c r="CH577" s="31"/>
      <c r="CI577" s="53"/>
    </row>
    <row r="578" spans="1:87" x14ac:dyDescent="0.3">
      <c r="A578" s="43">
        <f>'Details and Calculations'!A577</f>
        <v>2017</v>
      </c>
      <c r="B578" s="43" t="str">
        <f>'Details and Calculations'!C577</f>
        <v>Rwanda</v>
      </c>
      <c r="C578" s="43" t="str">
        <f>'Details and Calculations'!D577</f>
        <v>Rulindo</v>
      </c>
      <c r="D578" s="43" t="str">
        <f>'Details and Calculations'!E577</f>
        <v>Tumba</v>
      </c>
      <c r="E578" s="43" t="str">
        <f>'Details and Calculations'!F577</f>
        <v>Nyirabirori</v>
      </c>
      <c r="F578" s="43" t="str">
        <f>'Details and Calculations'!G577</f>
        <v>Bukiga</v>
      </c>
      <c r="G578" s="43" t="str">
        <f>'Details and Calculations'!H577</f>
        <v/>
      </c>
      <c r="H578" s="43" t="str">
        <f>'Details and Calculations'!I577</f>
        <v/>
      </c>
      <c r="I578" s="43" t="str">
        <f>'Details and Calculations'!J577</f>
        <v>Water point chez Haguma/Nyirambuga pumping</v>
      </c>
      <c r="J578" s="43">
        <f>'Details and Calculations'!K577</f>
        <v>169</v>
      </c>
      <c r="K578" s="43">
        <f>'Details and Calculations'!O577</f>
        <v>169</v>
      </c>
      <c r="L578" s="43" t="str">
        <f>'Details and Calculations'!P578</f>
        <v xml:space="preserve"> </v>
      </c>
      <c r="M578" s="43" t="str">
        <f>'Details and Calculations'!U577</f>
        <v>Piped Network With Pump</v>
      </c>
      <c r="N578" s="43">
        <f>'Details and Calculations'!V577</f>
        <v>2017</v>
      </c>
      <c r="O578" s="43" t="str">
        <f>'Details and Calculations'!W577</f>
        <v>Governement (District, Wasac) And Water For People</v>
      </c>
      <c r="P578" s="43" t="str">
        <f>'Details and Calculations'!X577</f>
        <v>Spring</v>
      </c>
      <c r="Q578" s="44" t="str">
        <f t="shared" si="213"/>
        <v>Low Risk</v>
      </c>
      <c r="R578" s="44" t="str">
        <f t="shared" si="214"/>
        <v>Low Risk</v>
      </c>
      <c r="S578" s="45" t="str">
        <f t="shared" si="215"/>
        <v>Intermediate Level of Service</v>
      </c>
      <c r="T578" s="62" t="str">
        <f t="shared" si="212"/>
        <v>Low Priority</v>
      </c>
      <c r="U578" s="46">
        <f t="shared" si="216"/>
        <v>7</v>
      </c>
      <c r="V578" s="28" t="str">
        <f t="shared" si="217"/>
        <v>Perform Routine Preventative Maintenance</v>
      </c>
      <c r="W578" s="47" t="str">
        <f t="shared" si="218"/>
        <v/>
      </c>
      <c r="X578" s="27" t="str">
        <f t="shared" si="219"/>
        <v>Maintain O&amp;M and Routine Monitoring</v>
      </c>
      <c r="Y578" s="48" t="str">
        <f t="shared" si="220"/>
        <v xml:space="preserve"> </v>
      </c>
      <c r="Z578" s="48" t="str">
        <f t="shared" si="221"/>
        <v xml:space="preserve"> </v>
      </c>
      <c r="AA578" s="48">
        <f t="shared" si="222"/>
        <v>30</v>
      </c>
      <c r="AB578" s="48">
        <f t="shared" si="223"/>
        <v>20</v>
      </c>
      <c r="AC578" s="48">
        <f t="shared" si="224"/>
        <v>30</v>
      </c>
      <c r="AD578" s="48" t="str">
        <f t="shared" si="225"/>
        <v xml:space="preserve"> </v>
      </c>
      <c r="AE578" s="48" t="str">
        <f t="shared" si="226"/>
        <v xml:space="preserve"> </v>
      </c>
      <c r="AF578" s="48" t="str">
        <f t="shared" si="227"/>
        <v xml:space="preserve"> </v>
      </c>
      <c r="AG578" s="49" t="str">
        <f t="shared" si="228"/>
        <v/>
      </c>
      <c r="AH578" s="48">
        <f t="shared" si="229"/>
        <v>20</v>
      </c>
      <c r="AI578" s="50" t="str">
        <f>'Details and Calculations'!AE577</f>
        <v xml:space="preserve"> </v>
      </c>
      <c r="AJ578" s="50" t="str">
        <f>'Details and Calculations'!AM577</f>
        <v xml:space="preserve"> </v>
      </c>
      <c r="AK578" s="50">
        <f>'Details and Calculations'!AR577</f>
        <v>1</v>
      </c>
      <c r="AL578" s="50">
        <f>'Details and Calculations'!AW577</f>
        <v>1</v>
      </c>
      <c r="AM578" s="50">
        <f>'Details and Calculations'!BA577</f>
        <v>1</v>
      </c>
      <c r="AN578" s="50" t="str">
        <f>'Details and Calculations'!BF577</f>
        <v xml:space="preserve"> </v>
      </c>
      <c r="AO578" s="50" t="str">
        <f>'Details and Calculations'!BI577</f>
        <v xml:space="preserve"> </v>
      </c>
      <c r="AP578" s="50" t="str">
        <f>'Details and Calculations'!BM577</f>
        <v xml:space="preserve"> </v>
      </c>
      <c r="AQ578" s="50" t="str">
        <f>'Details and Calculations'!BP577</f>
        <v xml:space="preserve"> </v>
      </c>
      <c r="AR578" s="50">
        <f>'Details and Calculations'!CC577</f>
        <v>1</v>
      </c>
      <c r="AS578" s="50">
        <f>'Details and Calculations'!CJ577</f>
        <v>1</v>
      </c>
      <c r="AT578" s="51">
        <f>'Details and Calculations'!T577</f>
        <v>1</v>
      </c>
      <c r="AU578" s="51">
        <f>'Details and Calculations'!Z577</f>
        <v>1</v>
      </c>
      <c r="AV578" s="51">
        <f>'Details and Calculations'!S577</f>
        <v>0</v>
      </c>
      <c r="AW578" s="51">
        <f>'Details and Calculations'!AI577</f>
        <v>1</v>
      </c>
      <c r="AX578" s="51">
        <f>'Details and Calculations'!BY577</f>
        <v>1</v>
      </c>
      <c r="AY578" s="51">
        <f>'Details and Calculations'!CG577</f>
        <v>1</v>
      </c>
      <c r="AZ578" s="51">
        <f>'Details and Calculations'!CI577</f>
        <v>1</v>
      </c>
      <c r="BA578" s="51">
        <f t="shared" si="230"/>
        <v>1</v>
      </c>
      <c r="BB578" s="52">
        <f>'Details and Calculations'!Y577</f>
        <v>2</v>
      </c>
      <c r="BC578" s="52" t="str">
        <f>'Details and Calculations'!AC577</f>
        <v xml:space="preserve"> </v>
      </c>
      <c r="BD578" s="52" t="str">
        <f>'Details and Calculations'!AK577</f>
        <v xml:space="preserve"> </v>
      </c>
      <c r="BE578" s="52" t="str">
        <f>'Details and Calculations'!AN577</f>
        <v xml:space="preserve"> </v>
      </c>
      <c r="BF578" s="52">
        <f>'Details and Calculations'!AP577</f>
        <v>1</v>
      </c>
      <c r="BG578" s="52">
        <f>'Details and Calculations'!AT577</f>
        <v>1</v>
      </c>
      <c r="BH578" s="52">
        <f>'Details and Calculations'!AY577</f>
        <v>1</v>
      </c>
      <c r="BI578" s="52">
        <f>'Details and Calculations'!BB577</f>
        <v>100</v>
      </c>
      <c r="BJ578" s="52" t="str">
        <f>'Details and Calculations'!BD577</f>
        <v xml:space="preserve"> </v>
      </c>
      <c r="BK578" s="52">
        <f>'Details and Calculations'!CA577</f>
        <v>2</v>
      </c>
      <c r="BL578" s="43">
        <f>'Details and Calculations'!AA577</f>
        <v>0</v>
      </c>
      <c r="BM578" s="43" t="str">
        <f>'Details and Calculations'!AB577</f>
        <v/>
      </c>
      <c r="BN578" s="43" t="str">
        <f>'Details and Calculations'!AD577</f>
        <v xml:space="preserve"> </v>
      </c>
      <c r="BO578" s="43">
        <f>'Details and Calculations'!AJ577</f>
        <v>0</v>
      </c>
      <c r="BP578" s="43" t="str">
        <f>'Details and Calculations'!AL577</f>
        <v xml:space="preserve"> </v>
      </c>
      <c r="BQ578" s="43">
        <f>'Details and Calculations'!AO577</f>
        <v>1</v>
      </c>
      <c r="BR578" s="43">
        <f>'Details and Calculations'!AQ577</f>
        <v>2017</v>
      </c>
      <c r="BS578" s="43">
        <f>'Details and Calculations'!AS577</f>
        <v>1</v>
      </c>
      <c r="BT578" s="43">
        <f>'Details and Calculations'!AV577</f>
        <v>2017</v>
      </c>
      <c r="BU578" s="43">
        <f>'Details and Calculations'!AX577</f>
        <v>1</v>
      </c>
      <c r="BV578" s="43">
        <f>'Details and Calculations'!AZ577</f>
        <v>2017</v>
      </c>
      <c r="BW578" s="43">
        <f>'Details and Calculations'!BC577</f>
        <v>0</v>
      </c>
      <c r="BX578" s="43" t="str">
        <f>'Details and Calculations'!BE577</f>
        <v xml:space="preserve"> </v>
      </c>
      <c r="BY578" s="43" t="str">
        <f>'Details and Calculations'!BG577</f>
        <v xml:space="preserve"> </v>
      </c>
      <c r="BZ578" s="43" t="str">
        <f>'Details and Calculations'!BH577</f>
        <v xml:space="preserve"> </v>
      </c>
      <c r="CA578" s="43">
        <f>'Details and Calculations'!BJ577</f>
        <v>0</v>
      </c>
      <c r="CB578" s="43" t="str">
        <f>'Details and Calculations'!BK577</f>
        <v/>
      </c>
      <c r="CC578" s="43" t="str">
        <f>'Details and Calculations'!BL577</f>
        <v xml:space="preserve"> </v>
      </c>
      <c r="CD578" s="43" t="str">
        <f>'Details and Calculations'!BN577</f>
        <v xml:space="preserve"> </v>
      </c>
      <c r="CE578" s="43" t="str">
        <f>'Details and Calculations'!BO577</f>
        <v xml:space="preserve"> </v>
      </c>
      <c r="CF578" s="43">
        <f>'Details and Calculations'!BZ577</f>
        <v>1</v>
      </c>
      <c r="CG578" s="43">
        <f>'Details and Calculations'!CB577</f>
        <v>2017</v>
      </c>
      <c r="CH578" s="31"/>
      <c r="CI578" s="53"/>
    </row>
    <row r="579" spans="1:87" x14ac:dyDescent="0.3">
      <c r="A579" s="43">
        <f>'Details and Calculations'!A578</f>
        <v>2017</v>
      </c>
      <c r="B579" s="43" t="str">
        <f>'Details and Calculations'!C578</f>
        <v>Rwanda</v>
      </c>
      <c r="C579" s="43" t="str">
        <f>'Details and Calculations'!D578</f>
        <v>Rulindo</v>
      </c>
      <c r="D579" s="43" t="str">
        <f>'Details and Calculations'!E578</f>
        <v>Shyorongi</v>
      </c>
      <c r="E579" s="43" t="str">
        <f>'Details and Calculations'!F578</f>
        <v>Rubona</v>
      </c>
      <c r="F579" s="43" t="str">
        <f>'Details and Calculations'!G578</f>
        <v>Rwahi</v>
      </c>
      <c r="G579" s="43" t="str">
        <f>'Details and Calculations'!H578</f>
        <v/>
      </c>
      <c r="H579" s="43" t="str">
        <f>'Details and Calculations'!I578</f>
        <v/>
      </c>
      <c r="I579" s="43" t="str">
        <f>'Details and Calculations'!J578</f>
        <v>Bitete-Rwahi network</v>
      </c>
      <c r="J579" s="43">
        <f>'Details and Calculations'!K578</f>
        <v>360</v>
      </c>
      <c r="K579" s="43">
        <f>'Details and Calculations'!O578</f>
        <v>360</v>
      </c>
      <c r="L579" s="43">
        <f>'Details and Calculations'!P579</f>
        <v>124</v>
      </c>
      <c r="M579" s="43" t="str">
        <f>'Details and Calculations'!U578</f>
        <v>Piped Network -- Gravity Only</v>
      </c>
      <c r="N579" s="43">
        <f>'Details and Calculations'!V578</f>
        <v>2013</v>
      </c>
      <c r="O579" s="43" t="str">
        <f>'Details and Calculations'!W578</f>
        <v>Governement (District, Wasac) And Water For People</v>
      </c>
      <c r="P579" s="43" t="str">
        <f>'Details and Calculations'!X578</f>
        <v>Spring</v>
      </c>
      <c r="Q579" s="44" t="str">
        <f t="shared" si="213"/>
        <v>Low Risk</v>
      </c>
      <c r="R579" s="44" t="str">
        <f t="shared" si="214"/>
        <v>Low Risk</v>
      </c>
      <c r="S579" s="45" t="str">
        <f t="shared" si="215"/>
        <v>High Level of Service</v>
      </c>
      <c r="T579" s="62" t="str">
        <f t="shared" si="212"/>
        <v>Low Priority</v>
      </c>
      <c r="U579" s="46">
        <f t="shared" si="216"/>
        <v>8</v>
      </c>
      <c r="V579" s="28" t="str">
        <f t="shared" si="217"/>
        <v>Repair or Replace Components</v>
      </c>
      <c r="W579" s="47" t="str">
        <f t="shared" si="218"/>
        <v xml:space="preserve">Storage Tank, </v>
      </c>
      <c r="X579" s="27" t="str">
        <f t="shared" si="219"/>
        <v>Create Plan To Repair or Replace Components</v>
      </c>
      <c r="Y579" s="48">
        <f t="shared" si="220"/>
        <v>26</v>
      </c>
      <c r="Z579" s="48">
        <f t="shared" si="221"/>
        <v>16</v>
      </c>
      <c r="AA579" s="48">
        <f t="shared" si="222"/>
        <v>26</v>
      </c>
      <c r="AB579" s="48">
        <f t="shared" si="223"/>
        <v>16</v>
      </c>
      <c r="AC579" s="48">
        <f t="shared" si="224"/>
        <v>26</v>
      </c>
      <c r="AD579" s="48" t="str">
        <f t="shared" si="225"/>
        <v xml:space="preserve"> </v>
      </c>
      <c r="AE579" s="48" t="str">
        <f t="shared" si="226"/>
        <v xml:space="preserve"> </v>
      </c>
      <c r="AF579" s="48" t="str">
        <f t="shared" si="227"/>
        <v xml:space="preserve"> </v>
      </c>
      <c r="AG579" s="49" t="str">
        <f t="shared" si="228"/>
        <v/>
      </c>
      <c r="AH579" s="48">
        <f t="shared" si="229"/>
        <v>16</v>
      </c>
      <c r="AI579" s="50">
        <f>'Details and Calculations'!AE578</f>
        <v>1</v>
      </c>
      <c r="AJ579" s="50">
        <f>'Details and Calculations'!AM578</f>
        <v>1</v>
      </c>
      <c r="AK579" s="50">
        <f>'Details and Calculations'!AR578</f>
        <v>2</v>
      </c>
      <c r="AL579" s="50">
        <f>'Details and Calculations'!AW578</f>
        <v>1</v>
      </c>
      <c r="AM579" s="50">
        <f>'Details and Calculations'!BA578</f>
        <v>1</v>
      </c>
      <c r="AN579" s="50" t="str">
        <f>'Details and Calculations'!BF578</f>
        <v xml:space="preserve"> </v>
      </c>
      <c r="AO579" s="50" t="str">
        <f>'Details and Calculations'!BI578</f>
        <v xml:space="preserve"> </v>
      </c>
      <c r="AP579" s="50" t="str">
        <f>'Details and Calculations'!BM578</f>
        <v xml:space="preserve"> </v>
      </c>
      <c r="AQ579" s="50" t="str">
        <f>'Details and Calculations'!BP578</f>
        <v xml:space="preserve"> </v>
      </c>
      <c r="AR579" s="50">
        <f>'Details and Calculations'!CC578</f>
        <v>1</v>
      </c>
      <c r="AS579" s="50">
        <f>'Details and Calculations'!CJ578</f>
        <v>1</v>
      </c>
      <c r="AT579" s="51">
        <f>'Details and Calculations'!T578</f>
        <v>1</v>
      </c>
      <c r="AU579" s="51">
        <f>'Details and Calculations'!Z578</f>
        <v>1</v>
      </c>
      <c r="AV579" s="51">
        <f>'Details and Calculations'!S578</f>
        <v>1</v>
      </c>
      <c r="AW579" s="51">
        <f>'Details and Calculations'!AI578</f>
        <v>1</v>
      </c>
      <c r="AX579" s="51">
        <f>'Details and Calculations'!BY578</f>
        <v>1</v>
      </c>
      <c r="AY579" s="51">
        <f>'Details and Calculations'!CG578</f>
        <v>1</v>
      </c>
      <c r="AZ579" s="51">
        <f>'Details and Calculations'!CI578</f>
        <v>1</v>
      </c>
      <c r="BA579" s="51">
        <f t="shared" si="230"/>
        <v>1</v>
      </c>
      <c r="BB579" s="52">
        <f>'Details and Calculations'!Y578</f>
        <v>2</v>
      </c>
      <c r="BC579" s="52">
        <f>'Details and Calculations'!AC578</f>
        <v>1</v>
      </c>
      <c r="BD579" s="52">
        <f>'Details and Calculations'!AK578</f>
        <v>1</v>
      </c>
      <c r="BE579" s="52">
        <f>'Details and Calculations'!AN578</f>
        <v>600</v>
      </c>
      <c r="BF579" s="52">
        <f>'Details and Calculations'!AP578</f>
        <v>6</v>
      </c>
      <c r="BG579" s="52">
        <f>'Details and Calculations'!AT578</f>
        <v>6</v>
      </c>
      <c r="BH579" s="52">
        <f>'Details and Calculations'!AY578</f>
        <v>1</v>
      </c>
      <c r="BI579" s="52">
        <f>'Details and Calculations'!BB578</f>
        <v>6500</v>
      </c>
      <c r="BJ579" s="52" t="str">
        <f>'Details and Calculations'!BD578</f>
        <v xml:space="preserve"> </v>
      </c>
      <c r="BK579" s="52">
        <f>'Details and Calculations'!CA578</f>
        <v>1</v>
      </c>
      <c r="BL579" s="43">
        <f>'Details and Calculations'!AA578</f>
        <v>1</v>
      </c>
      <c r="BM579" s="43" t="str">
        <f>'Details and Calculations'!AB578</f>
        <v>"Springbox" --Intake Structure At A Spring</v>
      </c>
      <c r="BN579" s="43">
        <f>'Details and Calculations'!AD578</f>
        <v>2013</v>
      </c>
      <c r="BO579" s="43">
        <f>'Details and Calculations'!AJ578</f>
        <v>1</v>
      </c>
      <c r="BP579" s="43">
        <f>'Details and Calculations'!AL578</f>
        <v>2013</v>
      </c>
      <c r="BQ579" s="43">
        <f>'Details and Calculations'!AO578</f>
        <v>1</v>
      </c>
      <c r="BR579" s="43">
        <f>'Details and Calculations'!AQ578</f>
        <v>2013</v>
      </c>
      <c r="BS579" s="43">
        <f>'Details and Calculations'!AS578</f>
        <v>1</v>
      </c>
      <c r="BT579" s="43">
        <f>'Details and Calculations'!AV578</f>
        <v>2013</v>
      </c>
      <c r="BU579" s="43">
        <f>'Details and Calculations'!AX578</f>
        <v>1</v>
      </c>
      <c r="BV579" s="43">
        <f>'Details and Calculations'!AZ578</f>
        <v>2013</v>
      </c>
      <c r="BW579" s="43">
        <f>'Details and Calculations'!BC578</f>
        <v>0</v>
      </c>
      <c r="BX579" s="43" t="str">
        <f>'Details and Calculations'!BE578</f>
        <v xml:space="preserve"> </v>
      </c>
      <c r="BY579" s="43" t="str">
        <f>'Details and Calculations'!BG578</f>
        <v xml:space="preserve"> </v>
      </c>
      <c r="BZ579" s="43" t="str">
        <f>'Details and Calculations'!BH578</f>
        <v xml:space="preserve"> </v>
      </c>
      <c r="CA579" s="43">
        <f>'Details and Calculations'!BJ578</f>
        <v>0</v>
      </c>
      <c r="CB579" s="43" t="str">
        <f>'Details and Calculations'!BK578</f>
        <v/>
      </c>
      <c r="CC579" s="43" t="str">
        <f>'Details and Calculations'!BL578</f>
        <v xml:space="preserve"> </v>
      </c>
      <c r="CD579" s="43" t="str">
        <f>'Details and Calculations'!BN578</f>
        <v xml:space="preserve"> </v>
      </c>
      <c r="CE579" s="43" t="str">
        <f>'Details and Calculations'!BO578</f>
        <v xml:space="preserve"> </v>
      </c>
      <c r="CF579" s="43">
        <f>'Details and Calculations'!BZ578</f>
        <v>1</v>
      </c>
      <c r="CG579" s="43">
        <f>'Details and Calculations'!CB578</f>
        <v>2013</v>
      </c>
      <c r="CH579" s="31"/>
      <c r="CI579" s="53"/>
    </row>
    <row r="580" spans="1:87" x14ac:dyDescent="0.3">
      <c r="A580" s="43">
        <f>'Details and Calculations'!A579</f>
        <v>2017</v>
      </c>
      <c r="B580" s="43" t="str">
        <f>'Details and Calculations'!C579</f>
        <v>Rwanda</v>
      </c>
      <c r="C580" s="43" t="str">
        <f>'Details and Calculations'!D579</f>
        <v>Rulindo</v>
      </c>
      <c r="D580" s="43" t="str">
        <f>'Details and Calculations'!E579</f>
        <v>Kinihira</v>
      </c>
      <c r="E580" s="43" t="str">
        <f>'Details and Calculations'!F579</f>
        <v>Marembo</v>
      </c>
      <c r="F580" s="43" t="str">
        <f>'Details and Calculations'!G579</f>
        <v>Cyogo</v>
      </c>
      <c r="G580" s="43" t="str">
        <f>'Details and Calculations'!H579</f>
        <v/>
      </c>
      <c r="H580" s="43" t="str">
        <f>'Details and Calculations'!I579</f>
        <v/>
      </c>
      <c r="I580" s="43" t="str">
        <f>'Details and Calculations'!J579</f>
        <v>Nyamagana-Kinihira</v>
      </c>
      <c r="J580" s="43">
        <f>'Details and Calculations'!K579</f>
        <v>184</v>
      </c>
      <c r="K580" s="43">
        <f>'Details and Calculations'!O579</f>
        <v>60</v>
      </c>
      <c r="L580" s="43">
        <f>'Details and Calculations'!P580</f>
        <v>102</v>
      </c>
      <c r="M580" s="43" t="str">
        <f>'Details and Calculations'!U579</f>
        <v>Piped Network With Pump</v>
      </c>
      <c r="N580" s="43">
        <f>'Details and Calculations'!V579</f>
        <v>2015</v>
      </c>
      <c r="O580" s="43" t="str">
        <f>'Details and Calculations'!W579</f>
        <v>Governement (District, Wasac) And Water For People</v>
      </c>
      <c r="P580" s="43" t="str">
        <f>'Details and Calculations'!X579</f>
        <v>Spring</v>
      </c>
      <c r="Q580" s="44" t="str">
        <f t="shared" si="213"/>
        <v>Low Risk</v>
      </c>
      <c r="R580" s="44" t="str">
        <f t="shared" si="214"/>
        <v>Low Risk</v>
      </c>
      <c r="S580" s="45" t="str">
        <f t="shared" si="215"/>
        <v>High Level of Service</v>
      </c>
      <c r="T580" s="62" t="str">
        <f t="shared" ref="T580:T643" si="231">IF(AND(Q580="No Improved Water Point/System",R580="No Improved Water Point/System",S580="No Improved Water Point/System"),"New Construction Needed",IF(OR(AND(Q580="Low Risk",R580="Low Risk",S580="High Level of Service"),AND(Q580="Low Risk",R580="Low Risk",S580="Intermediate Level of Service"),AND(Q580="Low Risk",R580="Medium Risk",S580="High Level of Service"),AND(Q580="Low Risk",R580="Medium Risk",S580="Intermediate Level of Service"),AND(Q580="Medium Risk",R580="Low Risk",S580="High Level of Service"),AND(Q580="Medium Risk",R580="Low Risk",S580="Intermediate Level of Service")),"Low Priority",IF(OR(AND(Q580="Low Risk",R580="Low Risk",S580="Basic Level of Service"),AND(Q580="Low Risk",R580="Low Risk",S580="Inadequate Level of Service"),AND(Q580="Low Risk",R580="Medium Risk",S580="Basic Level of Service"),AND(Q580="Low Risk",R580="Medium Risk",S580="Inadequate Level of Service"),AND(Q580="Medium Risk",R580="Low Risk",S580="Basic Level of Service"),AND(Q580="Medium Risk",R580="Medium Risk",S580="Basic Level of Service"),AND(Q580="Medium Risk",R580="Medium Risk",S580="High Level of Service"),AND(Q580="Medium Risk",R580="Medium Risk",S580="Intermediate Level of Service"),AND(Q580="High Risk",R580="Low Risk",S580="Basic Level of Service"),AND(Q580="High Risk",R580="Low Risk",S580="High Level of Service"),AND(Q580="High Risk",R580="Low Risk",S580="Intermediate Level of Service"),AND(Q580="High Risk",R580="Medium Risk",S580="High Level of Service"),AND(Q580="High Risk",R580="Medium Risk",S580="Intermediate Level of Service")),"Medium Priority",IF(OR(AND(Q580="High Risk",R580="High Risk",S580="Basic Level of Service"),AND(Q580="High Risk",R580="High Risk",S580="High Level of Service"),AND(Q580="High Risk",R580="High Risk",S580="Inadequate Level of Service"),AND(Q580="High Risk",R580="High Risk",S580="Intermediate Level of Service"),AND(Q580="High Risk",R580="Low Risk",S580="Inadequate Level of Service"),AND(Q580="High Risk",R580="Medium Risk",S580="Basic Level of Service"),AND(Q580="High Risk",R580="Medium Risk",S580="Inadequate Level of Service"),AND(Q580="Low Risk",R580="High Risk",S580="Basic Level of Service"),AND(Q580="Low Risk",R580="High Risk",S580="High Level of Service"),AND(Q580="Low Risk",R580="High Risk",S580="Inadequate Level of Service"),AND(Q580="Low Risk",R580="High Risk",S580="Intermediate Level of Service"),AND(Q580="Medium Risk",R580="High Risk",S580="Basic Level of Service"),AND(Q580="Medium Risk",R580="High Risk",S580="High Level of Service"),AND(Q580="Medium Risk",R580="High Risk",S580="Inadequate Level of Service"),AND(Q580="Medium Risk",R580="High Risk",S580="Intermediate Level of Service"),AND(Q580="Medium Risk",R580="Low Risk",S580="Inadequate Level of Service"),AND(Q580="Medium Risk",R580="Medium Risk",S580="Inadequate Level of Service")),"High Priority",))))</f>
        <v>Low Priority</v>
      </c>
      <c r="U580" s="46">
        <f t="shared" si="216"/>
        <v>8</v>
      </c>
      <c r="V580" s="28" t="str">
        <f t="shared" si="217"/>
        <v>Perform Routine Preventative Maintenance</v>
      </c>
      <c r="W580" s="47" t="str">
        <f t="shared" si="218"/>
        <v/>
      </c>
      <c r="X580" s="27" t="str">
        <f t="shared" si="219"/>
        <v>Maintain O&amp;M and Routine Monitoring</v>
      </c>
      <c r="Y580" s="48">
        <f t="shared" si="220"/>
        <v>28</v>
      </c>
      <c r="Z580" s="48">
        <f t="shared" si="221"/>
        <v>18</v>
      </c>
      <c r="AA580" s="48">
        <f t="shared" si="222"/>
        <v>28</v>
      </c>
      <c r="AB580" s="48">
        <f t="shared" si="223"/>
        <v>18</v>
      </c>
      <c r="AC580" s="48">
        <f t="shared" si="224"/>
        <v>28</v>
      </c>
      <c r="AD580" s="48">
        <f t="shared" si="225"/>
        <v>5</v>
      </c>
      <c r="AE580" s="48">
        <f t="shared" si="226"/>
        <v>18</v>
      </c>
      <c r="AF580" s="48" t="str">
        <f t="shared" si="227"/>
        <v xml:space="preserve"> </v>
      </c>
      <c r="AG580" s="49" t="str">
        <f t="shared" si="228"/>
        <v/>
      </c>
      <c r="AH580" s="48">
        <f t="shared" si="229"/>
        <v>18</v>
      </c>
      <c r="AI580" s="50">
        <f>'Details and Calculations'!AE579</f>
        <v>1</v>
      </c>
      <c r="AJ580" s="50">
        <f>'Details and Calculations'!AM579</f>
        <v>1</v>
      </c>
      <c r="AK580" s="50">
        <f>'Details and Calculations'!AR579</f>
        <v>1</v>
      </c>
      <c r="AL580" s="50">
        <f>'Details and Calculations'!AW579</f>
        <v>1</v>
      </c>
      <c r="AM580" s="50">
        <f>'Details and Calculations'!BA579</f>
        <v>1</v>
      </c>
      <c r="AN580" s="50">
        <f>'Details and Calculations'!BF579</f>
        <v>1</v>
      </c>
      <c r="AO580" s="50">
        <f>'Details and Calculations'!BI579</f>
        <v>1</v>
      </c>
      <c r="AP580" s="50" t="str">
        <f>'Details and Calculations'!BM579</f>
        <v xml:space="preserve"> </v>
      </c>
      <c r="AQ580" s="50" t="str">
        <f>'Details and Calculations'!BP579</f>
        <v xml:space="preserve"> </v>
      </c>
      <c r="AR580" s="50">
        <f>'Details and Calculations'!CC579</f>
        <v>1</v>
      </c>
      <c r="AS580" s="50">
        <f>'Details and Calculations'!CJ579</f>
        <v>1</v>
      </c>
      <c r="AT580" s="51">
        <f>'Details and Calculations'!T579</f>
        <v>1</v>
      </c>
      <c r="AU580" s="51">
        <f>'Details and Calculations'!Z579</f>
        <v>1</v>
      </c>
      <c r="AV580" s="51">
        <f>'Details and Calculations'!S579</f>
        <v>1</v>
      </c>
      <c r="AW580" s="51">
        <f>'Details and Calculations'!AI579</f>
        <v>1</v>
      </c>
      <c r="AX580" s="51">
        <f>'Details and Calculations'!BY579</f>
        <v>1</v>
      </c>
      <c r="AY580" s="51">
        <f>'Details and Calculations'!CG579</f>
        <v>1</v>
      </c>
      <c r="AZ580" s="51">
        <f>'Details and Calculations'!CI579</f>
        <v>1</v>
      </c>
      <c r="BA580" s="51">
        <f t="shared" si="230"/>
        <v>1</v>
      </c>
      <c r="BB580" s="52">
        <f>'Details and Calculations'!Y579</f>
        <v>2</v>
      </c>
      <c r="BC580" s="52">
        <f>'Details and Calculations'!AC579</f>
        <v>1</v>
      </c>
      <c r="BD580" s="52">
        <f>'Details and Calculations'!AK579</f>
        <v>1</v>
      </c>
      <c r="BE580" s="52">
        <f>'Details and Calculations'!AN579</f>
        <v>1000</v>
      </c>
      <c r="BF580" s="52">
        <f>'Details and Calculations'!AP579</f>
        <v>7</v>
      </c>
      <c r="BG580" s="52">
        <f>'Details and Calculations'!AT579</f>
        <v>8</v>
      </c>
      <c r="BH580" s="52">
        <f>'Details and Calculations'!AY579</f>
        <v>3</v>
      </c>
      <c r="BI580" s="52">
        <f>'Details and Calculations'!BB579</f>
        <v>6000</v>
      </c>
      <c r="BJ580" s="52">
        <f>'Details and Calculations'!BD579</f>
        <v>2</v>
      </c>
      <c r="BK580" s="52">
        <f>'Details and Calculations'!CA579</f>
        <v>2</v>
      </c>
      <c r="BL580" s="43">
        <f>'Details and Calculations'!AA579</f>
        <v>1</v>
      </c>
      <c r="BM580" s="43" t="str">
        <f>'Details and Calculations'!AB579</f>
        <v>"Springbox" --Intake Structure At A Spring</v>
      </c>
      <c r="BN580" s="43">
        <f>'Details and Calculations'!AD579</f>
        <v>2015</v>
      </c>
      <c r="BO580" s="43">
        <f>'Details and Calculations'!AJ579</f>
        <v>1</v>
      </c>
      <c r="BP580" s="43">
        <f>'Details and Calculations'!AL579</f>
        <v>2015</v>
      </c>
      <c r="BQ580" s="43">
        <f>'Details and Calculations'!AO579</f>
        <v>1</v>
      </c>
      <c r="BR580" s="43">
        <f>'Details and Calculations'!AQ579</f>
        <v>2015</v>
      </c>
      <c r="BS580" s="43">
        <f>'Details and Calculations'!AS579</f>
        <v>1</v>
      </c>
      <c r="BT580" s="43">
        <f>'Details and Calculations'!AV579</f>
        <v>2015</v>
      </c>
      <c r="BU580" s="43">
        <f>'Details and Calculations'!AX579</f>
        <v>1</v>
      </c>
      <c r="BV580" s="43">
        <f>'Details and Calculations'!AZ579</f>
        <v>2015</v>
      </c>
      <c r="BW580" s="43">
        <f>'Details and Calculations'!BC579</f>
        <v>1</v>
      </c>
      <c r="BX580" s="43">
        <f>'Details and Calculations'!BE579</f>
        <v>2015</v>
      </c>
      <c r="BY580" s="43">
        <f>'Details and Calculations'!BG579</f>
        <v>1</v>
      </c>
      <c r="BZ580" s="43">
        <f>'Details and Calculations'!BH579</f>
        <v>2015</v>
      </c>
      <c r="CA580" s="43">
        <f>'Details and Calculations'!BJ579</f>
        <v>0</v>
      </c>
      <c r="CB580" s="43" t="str">
        <f>'Details and Calculations'!BK579</f>
        <v/>
      </c>
      <c r="CC580" s="43" t="str">
        <f>'Details and Calculations'!BL579</f>
        <v xml:space="preserve"> </v>
      </c>
      <c r="CD580" s="43" t="str">
        <f>'Details and Calculations'!BN579</f>
        <v xml:space="preserve"> </v>
      </c>
      <c r="CE580" s="43" t="str">
        <f>'Details and Calculations'!BO579</f>
        <v xml:space="preserve"> </v>
      </c>
      <c r="CF580" s="43">
        <f>'Details and Calculations'!BZ579</f>
        <v>1</v>
      </c>
      <c r="CG580" s="43">
        <f>'Details and Calculations'!CB579</f>
        <v>2015</v>
      </c>
      <c r="CH580" s="31"/>
      <c r="CI580" s="53"/>
    </row>
    <row r="581" spans="1:87" x14ac:dyDescent="0.3">
      <c r="A581" s="43">
        <f>'Details and Calculations'!A580</f>
        <v>2017</v>
      </c>
      <c r="B581" s="43" t="str">
        <f>'Details and Calculations'!C580</f>
        <v>Rwanda</v>
      </c>
      <c r="C581" s="43" t="str">
        <f>'Details and Calculations'!D580</f>
        <v>Rulindo</v>
      </c>
      <c r="D581" s="43" t="str">
        <f>'Details and Calculations'!E580</f>
        <v>Mbogo</v>
      </c>
      <c r="E581" s="43" t="str">
        <f>'Details and Calculations'!F580</f>
        <v>Bukoro</v>
      </c>
      <c r="F581" s="43" t="str">
        <f>'Details and Calculations'!G580</f>
        <v>Rwambogo</v>
      </c>
      <c r="G581" s="43" t="str">
        <f>'Details and Calculations'!H580</f>
        <v/>
      </c>
      <c r="H581" s="43" t="str">
        <f>'Details and Calculations'!I580</f>
        <v/>
      </c>
      <c r="I581" s="43" t="str">
        <f>'Details and Calculations'!J580</f>
        <v>Rwambogo</v>
      </c>
      <c r="J581" s="43">
        <f>'Details and Calculations'!K580</f>
        <v>156</v>
      </c>
      <c r="K581" s="43">
        <f>'Details and Calculations'!O580</f>
        <v>54</v>
      </c>
      <c r="L581" s="43" t="str">
        <f>'Details and Calculations'!P581</f>
        <v xml:space="preserve"> </v>
      </c>
      <c r="M581" s="43" t="str">
        <f>'Details and Calculations'!U580</f>
        <v>Piped Network -- Gravity Only</v>
      </c>
      <c r="N581" s="43">
        <f>'Details and Calculations'!V580</f>
        <v>2016</v>
      </c>
      <c r="O581" s="43" t="str">
        <f>'Details and Calculations'!W580</f>
        <v>Governement (District, Wasac) And Water For People</v>
      </c>
      <c r="P581" s="43" t="str">
        <f>'Details and Calculations'!X580</f>
        <v>Spring</v>
      </c>
      <c r="Q581" s="44" t="str">
        <f t="shared" si="213"/>
        <v>Low Risk</v>
      </c>
      <c r="R581" s="44" t="str">
        <f t="shared" si="214"/>
        <v>Low Risk</v>
      </c>
      <c r="S581" s="45" t="str">
        <f t="shared" si="215"/>
        <v>Intermediate Level of Service</v>
      </c>
      <c r="T581" s="62" t="str">
        <f t="shared" si="231"/>
        <v>Low Priority</v>
      </c>
      <c r="U581" s="46">
        <f t="shared" si="216"/>
        <v>7</v>
      </c>
      <c r="V581" s="28" t="str">
        <f t="shared" si="217"/>
        <v>Repair or Replace Components</v>
      </c>
      <c r="W581" s="47" t="str">
        <f t="shared" si="218"/>
        <v xml:space="preserve">Storage Tank, Distribution  Line, </v>
      </c>
      <c r="X581" s="27" t="str">
        <f t="shared" si="219"/>
        <v>Create Plan To Repair or Replace Components</v>
      </c>
      <c r="Y581" s="48">
        <f t="shared" si="220"/>
        <v>29</v>
      </c>
      <c r="Z581" s="48">
        <f t="shared" si="221"/>
        <v>19</v>
      </c>
      <c r="AA581" s="48">
        <f t="shared" si="222"/>
        <v>29</v>
      </c>
      <c r="AB581" s="48" t="str">
        <f t="shared" si="223"/>
        <v xml:space="preserve"> </v>
      </c>
      <c r="AC581" s="48">
        <f t="shared" si="224"/>
        <v>29</v>
      </c>
      <c r="AD581" s="48" t="str">
        <f t="shared" si="225"/>
        <v xml:space="preserve"> </v>
      </c>
      <c r="AE581" s="48" t="str">
        <f t="shared" si="226"/>
        <v xml:space="preserve"> </v>
      </c>
      <c r="AF581" s="48" t="str">
        <f t="shared" si="227"/>
        <v xml:space="preserve"> </v>
      </c>
      <c r="AG581" s="49" t="str">
        <f t="shared" si="228"/>
        <v/>
      </c>
      <c r="AH581" s="48">
        <f t="shared" si="229"/>
        <v>19</v>
      </c>
      <c r="AI581" s="50">
        <f>'Details and Calculations'!AE580</f>
        <v>1</v>
      </c>
      <c r="AJ581" s="50">
        <f>'Details and Calculations'!AM580</f>
        <v>1</v>
      </c>
      <c r="AK581" s="50">
        <f>'Details and Calculations'!AR580</f>
        <v>2</v>
      </c>
      <c r="AL581" s="50" t="str">
        <f>'Details and Calculations'!AW580</f>
        <v xml:space="preserve"> </v>
      </c>
      <c r="AM581" s="50">
        <f>'Details and Calculations'!BA580</f>
        <v>2</v>
      </c>
      <c r="AN581" s="50" t="str">
        <f>'Details and Calculations'!BF580</f>
        <v xml:space="preserve"> </v>
      </c>
      <c r="AO581" s="50" t="str">
        <f>'Details and Calculations'!BI580</f>
        <v xml:space="preserve"> </v>
      </c>
      <c r="AP581" s="50" t="str">
        <f>'Details and Calculations'!BM580</f>
        <v xml:space="preserve"> </v>
      </c>
      <c r="AQ581" s="50" t="str">
        <f>'Details and Calculations'!BP580</f>
        <v xml:space="preserve"> </v>
      </c>
      <c r="AR581" s="50">
        <f>'Details and Calculations'!CC580</f>
        <v>1</v>
      </c>
      <c r="AS581" s="50">
        <f>'Details and Calculations'!CJ580</f>
        <v>1</v>
      </c>
      <c r="AT581" s="51">
        <f>'Details and Calculations'!T580</f>
        <v>1</v>
      </c>
      <c r="AU581" s="51">
        <f>'Details and Calculations'!Z580</f>
        <v>1</v>
      </c>
      <c r="AV581" s="51">
        <f>'Details and Calculations'!S580</f>
        <v>0</v>
      </c>
      <c r="AW581" s="51">
        <f>'Details and Calculations'!AI580</f>
        <v>1</v>
      </c>
      <c r="AX581" s="51">
        <f>'Details and Calculations'!BY580</f>
        <v>1</v>
      </c>
      <c r="AY581" s="51">
        <f>'Details and Calculations'!CG580</f>
        <v>1</v>
      </c>
      <c r="AZ581" s="51">
        <f>'Details and Calculations'!CI580</f>
        <v>1</v>
      </c>
      <c r="BA581" s="51">
        <f t="shared" si="230"/>
        <v>1</v>
      </c>
      <c r="BB581" s="52">
        <f>'Details and Calculations'!Y580</f>
        <v>2</v>
      </c>
      <c r="BC581" s="52">
        <f>'Details and Calculations'!AC580</f>
        <v>2</v>
      </c>
      <c r="BD581" s="52">
        <f>'Details and Calculations'!AK580</f>
        <v>1</v>
      </c>
      <c r="BE581" s="52">
        <f>'Details and Calculations'!AN580</f>
        <v>700</v>
      </c>
      <c r="BF581" s="52">
        <f>'Details and Calculations'!AP580</f>
        <v>1</v>
      </c>
      <c r="BG581" s="52" t="str">
        <f>'Details and Calculations'!AT580</f>
        <v xml:space="preserve"> </v>
      </c>
      <c r="BH581" s="52">
        <f>'Details and Calculations'!AY580</f>
        <v>1</v>
      </c>
      <c r="BI581" s="52">
        <f>'Details and Calculations'!BB580</f>
        <v>350</v>
      </c>
      <c r="BJ581" s="52" t="str">
        <f>'Details and Calculations'!BD580</f>
        <v xml:space="preserve"> </v>
      </c>
      <c r="BK581" s="52">
        <f>'Details and Calculations'!CA580</f>
        <v>3</v>
      </c>
      <c r="BL581" s="43">
        <f>'Details and Calculations'!AA580</f>
        <v>1</v>
      </c>
      <c r="BM581" s="43" t="str">
        <f>'Details and Calculations'!AB580</f>
        <v>"Springbox" --Intake Structure At A Spring|Collection Chamber</v>
      </c>
      <c r="BN581" s="43">
        <f>'Details and Calculations'!AD580</f>
        <v>2016</v>
      </c>
      <c r="BO581" s="43">
        <f>'Details and Calculations'!AJ580</f>
        <v>1</v>
      </c>
      <c r="BP581" s="43">
        <f>'Details and Calculations'!AL580</f>
        <v>2016</v>
      </c>
      <c r="BQ581" s="43">
        <f>'Details and Calculations'!AO580</f>
        <v>1</v>
      </c>
      <c r="BR581" s="43">
        <f>'Details and Calculations'!AQ580</f>
        <v>2016</v>
      </c>
      <c r="BS581" s="43">
        <f>'Details and Calculations'!AS580</f>
        <v>0</v>
      </c>
      <c r="BT581" s="43" t="str">
        <f>'Details and Calculations'!AV580</f>
        <v xml:space="preserve"> </v>
      </c>
      <c r="BU581" s="43">
        <f>'Details and Calculations'!AX580</f>
        <v>1</v>
      </c>
      <c r="BV581" s="43">
        <f>'Details and Calculations'!AZ580</f>
        <v>2016</v>
      </c>
      <c r="BW581" s="43">
        <f>'Details and Calculations'!BC580</f>
        <v>0</v>
      </c>
      <c r="BX581" s="43" t="str">
        <f>'Details and Calculations'!BE580</f>
        <v xml:space="preserve"> </v>
      </c>
      <c r="BY581" s="43" t="str">
        <f>'Details and Calculations'!BG580</f>
        <v xml:space="preserve"> </v>
      </c>
      <c r="BZ581" s="43" t="str">
        <f>'Details and Calculations'!BH580</f>
        <v xml:space="preserve"> </v>
      </c>
      <c r="CA581" s="43">
        <f>'Details and Calculations'!BJ580</f>
        <v>0</v>
      </c>
      <c r="CB581" s="43" t="str">
        <f>'Details and Calculations'!BK580</f>
        <v/>
      </c>
      <c r="CC581" s="43" t="str">
        <f>'Details and Calculations'!BL580</f>
        <v xml:space="preserve"> </v>
      </c>
      <c r="CD581" s="43" t="str">
        <f>'Details and Calculations'!BN580</f>
        <v xml:space="preserve"> </v>
      </c>
      <c r="CE581" s="43" t="str">
        <f>'Details and Calculations'!BO580</f>
        <v xml:space="preserve"> </v>
      </c>
      <c r="CF581" s="43">
        <f>'Details and Calculations'!BZ580</f>
        <v>1</v>
      </c>
      <c r="CG581" s="43">
        <f>'Details and Calculations'!CB580</f>
        <v>2016</v>
      </c>
      <c r="CH581" s="31"/>
      <c r="CI581" s="53"/>
    </row>
    <row r="582" spans="1:87" x14ac:dyDescent="0.3">
      <c r="A582" s="43">
        <f>'Details and Calculations'!A581</f>
        <v>2017</v>
      </c>
      <c r="B582" s="43" t="str">
        <f>'Details and Calculations'!C581</f>
        <v>Rwanda</v>
      </c>
      <c r="C582" s="43" t="str">
        <f>'Details and Calculations'!D581</f>
        <v>Rulindo</v>
      </c>
      <c r="D582" s="43" t="str">
        <f>'Details and Calculations'!E581</f>
        <v>Shyorongi</v>
      </c>
      <c r="E582" s="43" t="str">
        <f>'Details and Calculations'!F581</f>
        <v>Rubona</v>
      </c>
      <c r="F582" s="43" t="str">
        <f>'Details and Calculations'!G581</f>
        <v>Kigali</v>
      </c>
      <c r="G582" s="43" t="str">
        <f>'Details and Calculations'!H581</f>
        <v/>
      </c>
      <c r="H582" s="43" t="str">
        <f>'Details and Calculations'!I581</f>
        <v/>
      </c>
      <c r="I582" s="43" t="str">
        <f>'Details and Calculations'!J581</f>
        <v>Gisoro- Nyundo network</v>
      </c>
      <c r="J582" s="43">
        <f>'Details and Calculations'!K581</f>
        <v>300</v>
      </c>
      <c r="K582" s="43">
        <f>'Details and Calculations'!O581</f>
        <v>300</v>
      </c>
      <c r="L582" s="43">
        <f>'Details and Calculations'!P582</f>
        <v>108</v>
      </c>
      <c r="M582" s="43" t="str">
        <f>'Details and Calculations'!U581</f>
        <v>Piped Network -- Gravity Only</v>
      </c>
      <c r="N582" s="43">
        <f>'Details and Calculations'!V581</f>
        <v>2013</v>
      </c>
      <c r="O582" s="43" t="str">
        <f>'Details and Calculations'!W581</f>
        <v>Governement (District, Wasac) And Water For People</v>
      </c>
      <c r="P582" s="43" t="str">
        <f>'Details and Calculations'!X581</f>
        <v>Spring</v>
      </c>
      <c r="Q582" s="44" t="str">
        <f t="shared" si="213"/>
        <v>Low Risk</v>
      </c>
      <c r="R582" s="44" t="str">
        <f t="shared" si="214"/>
        <v>Low Risk</v>
      </c>
      <c r="S582" s="45" t="str">
        <f t="shared" si="215"/>
        <v>High Level of Service</v>
      </c>
      <c r="T582" s="62" t="str">
        <f t="shared" si="231"/>
        <v>Low Priority</v>
      </c>
      <c r="U582" s="46">
        <f t="shared" si="216"/>
        <v>8</v>
      </c>
      <c r="V582" s="28" t="str">
        <f t="shared" si="217"/>
        <v>Repair or Replace Components</v>
      </c>
      <c r="W582" s="47" t="str">
        <f t="shared" si="218"/>
        <v xml:space="preserve">Storage Tank, </v>
      </c>
      <c r="X582" s="27" t="str">
        <f t="shared" si="219"/>
        <v>Create Plan To Repair or Replace Components</v>
      </c>
      <c r="Y582" s="48">
        <f t="shared" si="220"/>
        <v>26</v>
      </c>
      <c r="Z582" s="48">
        <f t="shared" si="221"/>
        <v>16</v>
      </c>
      <c r="AA582" s="48">
        <f t="shared" si="222"/>
        <v>26</v>
      </c>
      <c r="AB582" s="48">
        <f t="shared" si="223"/>
        <v>16</v>
      </c>
      <c r="AC582" s="48">
        <f t="shared" si="224"/>
        <v>26</v>
      </c>
      <c r="AD582" s="48" t="str">
        <f t="shared" si="225"/>
        <v xml:space="preserve"> </v>
      </c>
      <c r="AE582" s="48" t="str">
        <f t="shared" si="226"/>
        <v xml:space="preserve"> </v>
      </c>
      <c r="AF582" s="48" t="str">
        <f t="shared" si="227"/>
        <v xml:space="preserve"> </v>
      </c>
      <c r="AG582" s="49" t="str">
        <f t="shared" si="228"/>
        <v/>
      </c>
      <c r="AH582" s="48">
        <f t="shared" si="229"/>
        <v>16</v>
      </c>
      <c r="AI582" s="50">
        <f>'Details and Calculations'!AE581</f>
        <v>1</v>
      </c>
      <c r="AJ582" s="50">
        <f>'Details and Calculations'!AM581</f>
        <v>1</v>
      </c>
      <c r="AK582" s="50">
        <f>'Details and Calculations'!AR581</f>
        <v>2</v>
      </c>
      <c r="AL582" s="50">
        <f>'Details and Calculations'!AW581</f>
        <v>1</v>
      </c>
      <c r="AM582" s="50">
        <f>'Details and Calculations'!BA581</f>
        <v>1</v>
      </c>
      <c r="AN582" s="50" t="str">
        <f>'Details and Calculations'!BF581</f>
        <v xml:space="preserve"> </v>
      </c>
      <c r="AO582" s="50" t="str">
        <f>'Details and Calculations'!BI581</f>
        <v xml:space="preserve"> </v>
      </c>
      <c r="AP582" s="50" t="str">
        <f>'Details and Calculations'!BM581</f>
        <v xml:space="preserve"> </v>
      </c>
      <c r="AQ582" s="50" t="str">
        <f>'Details and Calculations'!BP581</f>
        <v xml:space="preserve"> </v>
      </c>
      <c r="AR582" s="50">
        <f>'Details and Calculations'!CC581</f>
        <v>1</v>
      </c>
      <c r="AS582" s="50">
        <f>'Details and Calculations'!CJ581</f>
        <v>1</v>
      </c>
      <c r="AT582" s="51">
        <f>'Details and Calculations'!T581</f>
        <v>1</v>
      </c>
      <c r="AU582" s="51">
        <f>'Details and Calculations'!Z581</f>
        <v>1</v>
      </c>
      <c r="AV582" s="51">
        <f>'Details and Calculations'!S581</f>
        <v>1</v>
      </c>
      <c r="AW582" s="51">
        <f>'Details and Calculations'!AI581</f>
        <v>1</v>
      </c>
      <c r="AX582" s="51">
        <f>'Details and Calculations'!BY581</f>
        <v>1</v>
      </c>
      <c r="AY582" s="51">
        <f>'Details and Calculations'!CG581</f>
        <v>1</v>
      </c>
      <c r="AZ582" s="51">
        <f>'Details and Calculations'!CI581</f>
        <v>1</v>
      </c>
      <c r="BA582" s="51">
        <f t="shared" si="230"/>
        <v>1</v>
      </c>
      <c r="BB582" s="52">
        <f>'Details and Calculations'!Y581</f>
        <v>1</v>
      </c>
      <c r="BC582" s="52">
        <f>'Details and Calculations'!AC581</f>
        <v>1</v>
      </c>
      <c r="BD582" s="52">
        <f>'Details and Calculations'!AK581</f>
        <v>1</v>
      </c>
      <c r="BE582" s="52">
        <f>'Details and Calculations'!AN581</f>
        <v>30</v>
      </c>
      <c r="BF582" s="52">
        <f>'Details and Calculations'!AP581</f>
        <v>6</v>
      </c>
      <c r="BG582" s="52">
        <f>'Details and Calculations'!AT581</f>
        <v>10</v>
      </c>
      <c r="BH582" s="52">
        <f>'Details and Calculations'!AY581</f>
        <v>2</v>
      </c>
      <c r="BI582" s="52">
        <f>'Details and Calculations'!BB581</f>
        <v>7000</v>
      </c>
      <c r="BJ582" s="52" t="str">
        <f>'Details and Calculations'!BD581</f>
        <v xml:space="preserve"> </v>
      </c>
      <c r="BK582" s="52">
        <f>'Details and Calculations'!CA581</f>
        <v>1</v>
      </c>
      <c r="BL582" s="43">
        <f>'Details and Calculations'!AA581</f>
        <v>1</v>
      </c>
      <c r="BM582" s="43" t="str">
        <f>'Details and Calculations'!AB581</f>
        <v>"Springbox" --Intake Structure At A Spring</v>
      </c>
      <c r="BN582" s="43">
        <f>'Details and Calculations'!AD581</f>
        <v>2013</v>
      </c>
      <c r="BO582" s="43">
        <f>'Details and Calculations'!AJ581</f>
        <v>1</v>
      </c>
      <c r="BP582" s="43">
        <f>'Details and Calculations'!AL581</f>
        <v>2013</v>
      </c>
      <c r="BQ582" s="43">
        <f>'Details and Calculations'!AO581</f>
        <v>1</v>
      </c>
      <c r="BR582" s="43">
        <f>'Details and Calculations'!AQ581</f>
        <v>2013</v>
      </c>
      <c r="BS582" s="43">
        <f>'Details and Calculations'!AS581</f>
        <v>1</v>
      </c>
      <c r="BT582" s="43">
        <f>'Details and Calculations'!AV581</f>
        <v>2013</v>
      </c>
      <c r="BU582" s="43">
        <f>'Details and Calculations'!AX581</f>
        <v>1</v>
      </c>
      <c r="BV582" s="43">
        <f>'Details and Calculations'!AZ581</f>
        <v>2013</v>
      </c>
      <c r="BW582" s="43">
        <f>'Details and Calculations'!BC581</f>
        <v>0</v>
      </c>
      <c r="BX582" s="43" t="str">
        <f>'Details and Calculations'!BE581</f>
        <v xml:space="preserve"> </v>
      </c>
      <c r="BY582" s="43" t="str">
        <f>'Details and Calculations'!BG581</f>
        <v xml:space="preserve"> </v>
      </c>
      <c r="BZ582" s="43" t="str">
        <f>'Details and Calculations'!BH581</f>
        <v xml:space="preserve"> </v>
      </c>
      <c r="CA582" s="43">
        <f>'Details and Calculations'!BJ581</f>
        <v>0</v>
      </c>
      <c r="CB582" s="43" t="str">
        <f>'Details and Calculations'!BK581</f>
        <v/>
      </c>
      <c r="CC582" s="43" t="str">
        <f>'Details and Calculations'!BL581</f>
        <v xml:space="preserve"> </v>
      </c>
      <c r="CD582" s="43" t="str">
        <f>'Details and Calculations'!BN581</f>
        <v xml:space="preserve"> </v>
      </c>
      <c r="CE582" s="43" t="str">
        <f>'Details and Calculations'!BO581</f>
        <v xml:space="preserve"> </v>
      </c>
      <c r="CF582" s="43">
        <f>'Details and Calculations'!BZ581</f>
        <v>1</v>
      </c>
      <c r="CG582" s="43">
        <f>'Details and Calculations'!CB581</f>
        <v>2013</v>
      </c>
      <c r="CH582" s="31"/>
      <c r="CI582" s="53"/>
    </row>
    <row r="583" spans="1:87" x14ac:dyDescent="0.3">
      <c r="A583" s="43">
        <f>'Details and Calculations'!A582</f>
        <v>2017</v>
      </c>
      <c r="B583" s="43" t="str">
        <f>'Details and Calculations'!C582</f>
        <v>Rwanda</v>
      </c>
      <c r="C583" s="43" t="str">
        <f>'Details and Calculations'!D582</f>
        <v>Rulindo</v>
      </c>
      <c r="D583" s="43" t="str">
        <f>'Details and Calculations'!E582</f>
        <v>Mbogo</v>
      </c>
      <c r="E583" s="43" t="str">
        <f>'Details and Calculations'!F582</f>
        <v>Bukoro</v>
      </c>
      <c r="F583" s="43" t="str">
        <f>'Details and Calculations'!G582</f>
        <v>Kinini/Mbogo</v>
      </c>
      <c r="G583" s="43" t="str">
        <f>'Details and Calculations'!H582</f>
        <v/>
      </c>
      <c r="H583" s="43" t="str">
        <f>'Details and Calculations'!I582</f>
        <v/>
      </c>
      <c r="I583" s="43" t="str">
        <f>'Details and Calculations'!J582</f>
        <v xml:space="preserve"> </v>
      </c>
      <c r="J583" s="43">
        <f>'Details and Calculations'!K582</f>
        <v>188</v>
      </c>
      <c r="K583" s="43">
        <f>'Details and Calculations'!O582</f>
        <v>80</v>
      </c>
      <c r="L583" s="43">
        <f>'Details and Calculations'!P583</f>
        <v>45</v>
      </c>
      <c r="M583" s="43" t="str">
        <f>'Details and Calculations'!U582</f>
        <v>Piped Network -- Gravity Only</v>
      </c>
      <c r="N583" s="43">
        <f>'Details and Calculations'!V582</f>
        <v>2004</v>
      </c>
      <c r="O583" s="43" t="str">
        <f>'Details and Calculations'!W582</f>
        <v/>
      </c>
      <c r="P583" s="43" t="str">
        <f>'Details and Calculations'!X582</f>
        <v>Spring</v>
      </c>
      <c r="Q583" s="44" t="str">
        <f t="shared" si="213"/>
        <v>Low Risk</v>
      </c>
      <c r="R583" s="44" t="str">
        <f t="shared" si="214"/>
        <v>Low Risk</v>
      </c>
      <c r="S583" s="45" t="str">
        <f t="shared" si="215"/>
        <v>Intermediate Level of Service</v>
      </c>
      <c r="T583" s="62" t="str">
        <f t="shared" si="231"/>
        <v>Low Priority</v>
      </c>
      <c r="U583" s="46">
        <f t="shared" si="216"/>
        <v>7</v>
      </c>
      <c r="V583" s="28" t="str">
        <f t="shared" si="217"/>
        <v>Perform Routine Preventative Maintenance</v>
      </c>
      <c r="W583" s="47" t="str">
        <f t="shared" si="218"/>
        <v/>
      </c>
      <c r="X583" s="27" t="str">
        <f t="shared" si="219"/>
        <v>Maintain O&amp;M and Routine Monitoring</v>
      </c>
      <c r="Y583" s="48">
        <f t="shared" si="220"/>
        <v>29</v>
      </c>
      <c r="Z583" s="48">
        <f t="shared" si="221"/>
        <v>19</v>
      </c>
      <c r="AA583" s="48">
        <f t="shared" si="222"/>
        <v>16</v>
      </c>
      <c r="AB583" s="48" t="str">
        <f t="shared" si="223"/>
        <v xml:space="preserve"> </v>
      </c>
      <c r="AC583" s="48" t="str">
        <f t="shared" si="224"/>
        <v xml:space="preserve"> </v>
      </c>
      <c r="AD583" s="48" t="str">
        <f t="shared" si="225"/>
        <v xml:space="preserve"> </v>
      </c>
      <c r="AE583" s="48" t="str">
        <f t="shared" si="226"/>
        <v xml:space="preserve"> </v>
      </c>
      <c r="AF583" s="48" t="str">
        <f t="shared" si="227"/>
        <v xml:space="preserve"> </v>
      </c>
      <c r="AG583" s="49" t="str">
        <f t="shared" si="228"/>
        <v/>
      </c>
      <c r="AH583" s="48">
        <f t="shared" si="229"/>
        <v>7</v>
      </c>
      <c r="AI583" s="50">
        <f>'Details and Calculations'!AE582</f>
        <v>1</v>
      </c>
      <c r="AJ583" s="50">
        <f>'Details and Calculations'!AM582</f>
        <v>1</v>
      </c>
      <c r="AK583" s="50">
        <f>'Details and Calculations'!AR582</f>
        <v>1</v>
      </c>
      <c r="AL583" s="50" t="str">
        <f>'Details and Calculations'!AW582</f>
        <v xml:space="preserve"> </v>
      </c>
      <c r="AM583" s="50" t="str">
        <f>'Details and Calculations'!BA582</f>
        <v xml:space="preserve"> </v>
      </c>
      <c r="AN583" s="50" t="str">
        <f>'Details and Calculations'!BF582</f>
        <v xml:space="preserve"> </v>
      </c>
      <c r="AO583" s="50" t="str">
        <f>'Details and Calculations'!BI582</f>
        <v xml:space="preserve"> </v>
      </c>
      <c r="AP583" s="50" t="str">
        <f>'Details and Calculations'!BM582</f>
        <v xml:space="preserve"> </v>
      </c>
      <c r="AQ583" s="50" t="str">
        <f>'Details and Calculations'!BP582</f>
        <v xml:space="preserve"> </v>
      </c>
      <c r="AR583" s="50">
        <f>'Details and Calculations'!CC582</f>
        <v>1</v>
      </c>
      <c r="AS583" s="50">
        <f>'Details and Calculations'!CJ582</f>
        <v>2</v>
      </c>
      <c r="AT583" s="51">
        <f>'Details and Calculations'!T582</f>
        <v>1</v>
      </c>
      <c r="AU583" s="51">
        <f>'Details and Calculations'!Z582</f>
        <v>1</v>
      </c>
      <c r="AV583" s="51">
        <f>'Details and Calculations'!S582</f>
        <v>1</v>
      </c>
      <c r="AW583" s="51">
        <f>'Details and Calculations'!AI582</f>
        <v>1</v>
      </c>
      <c r="AX583" s="51">
        <f>'Details and Calculations'!BY582</f>
        <v>1</v>
      </c>
      <c r="AY583" s="51">
        <f>'Details and Calculations'!CG582</f>
        <v>1</v>
      </c>
      <c r="AZ583" s="51">
        <f>'Details and Calculations'!CI582</f>
        <v>1</v>
      </c>
      <c r="BA583" s="51">
        <f t="shared" si="230"/>
        <v>0</v>
      </c>
      <c r="BB583" s="52">
        <f>'Details and Calculations'!Y582</f>
        <v>2</v>
      </c>
      <c r="BC583" s="52">
        <f>'Details and Calculations'!AC582</f>
        <v>1</v>
      </c>
      <c r="BD583" s="52">
        <f>'Details and Calculations'!AK582</f>
        <v>1</v>
      </c>
      <c r="BE583" s="52">
        <f>'Details and Calculations'!AN582</f>
        <v>1000</v>
      </c>
      <c r="BF583" s="52">
        <f>'Details and Calculations'!AP582</f>
        <v>1</v>
      </c>
      <c r="BG583" s="52" t="str">
        <f>'Details and Calculations'!AT582</f>
        <v xml:space="preserve"> </v>
      </c>
      <c r="BH583" s="52" t="str">
        <f>'Details and Calculations'!AY582</f>
        <v xml:space="preserve"> </v>
      </c>
      <c r="BI583" s="52" t="str">
        <f>'Details and Calculations'!BB582</f>
        <v xml:space="preserve"> </v>
      </c>
      <c r="BJ583" s="52" t="str">
        <f>'Details and Calculations'!BD582</f>
        <v xml:space="preserve"> </v>
      </c>
      <c r="BK583" s="52">
        <f>'Details and Calculations'!CA582</f>
        <v>2004</v>
      </c>
      <c r="BL583" s="43">
        <f>'Details and Calculations'!AA582</f>
        <v>1</v>
      </c>
      <c r="BM583" s="43" t="str">
        <f>'Details and Calculations'!AB582</f>
        <v>"Springbox" --Intake Structure At A Spring</v>
      </c>
      <c r="BN583" s="43">
        <f>'Details and Calculations'!AD582</f>
        <v>2016</v>
      </c>
      <c r="BO583" s="43">
        <f>'Details and Calculations'!AJ582</f>
        <v>1</v>
      </c>
      <c r="BP583" s="43">
        <f>'Details and Calculations'!AL582</f>
        <v>2016</v>
      </c>
      <c r="BQ583" s="43">
        <f>'Details and Calculations'!AO582</f>
        <v>1</v>
      </c>
      <c r="BR583" s="43">
        <f>'Details and Calculations'!AQ582</f>
        <v>2003</v>
      </c>
      <c r="BS583" s="43">
        <f>'Details and Calculations'!AS582</f>
        <v>0</v>
      </c>
      <c r="BT583" s="43" t="str">
        <f>'Details and Calculations'!AV582</f>
        <v xml:space="preserve"> </v>
      </c>
      <c r="BU583" s="43">
        <f>'Details and Calculations'!AX582</f>
        <v>0</v>
      </c>
      <c r="BV583" s="43" t="str">
        <f>'Details and Calculations'!AZ582</f>
        <v xml:space="preserve"> </v>
      </c>
      <c r="BW583" s="43">
        <f>'Details and Calculations'!BC582</f>
        <v>0</v>
      </c>
      <c r="BX583" s="43" t="str">
        <f>'Details and Calculations'!BE582</f>
        <v xml:space="preserve"> </v>
      </c>
      <c r="BY583" s="43" t="str">
        <f>'Details and Calculations'!BG582</f>
        <v xml:space="preserve"> </v>
      </c>
      <c r="BZ583" s="43" t="str">
        <f>'Details and Calculations'!BH582</f>
        <v xml:space="preserve"> </v>
      </c>
      <c r="CA583" s="43">
        <f>'Details and Calculations'!BJ582</f>
        <v>0</v>
      </c>
      <c r="CB583" s="43" t="str">
        <f>'Details and Calculations'!BK582</f>
        <v/>
      </c>
      <c r="CC583" s="43" t="str">
        <f>'Details and Calculations'!BL582</f>
        <v xml:space="preserve"> </v>
      </c>
      <c r="CD583" s="43" t="str">
        <f>'Details and Calculations'!BN582</f>
        <v xml:space="preserve"> </v>
      </c>
      <c r="CE583" s="43" t="str">
        <f>'Details and Calculations'!BO582</f>
        <v xml:space="preserve"> </v>
      </c>
      <c r="CF583" s="43">
        <f>'Details and Calculations'!BZ582</f>
        <v>1</v>
      </c>
      <c r="CG583" s="43">
        <f>'Details and Calculations'!CB582</f>
        <v>2004</v>
      </c>
      <c r="CH583" s="31"/>
      <c r="CI583" s="53"/>
    </row>
    <row r="584" spans="1:87" x14ac:dyDescent="0.3">
      <c r="A584" s="43">
        <f>'Details and Calculations'!A583</f>
        <v>2017</v>
      </c>
      <c r="B584" s="43" t="str">
        <f>'Details and Calculations'!C583</f>
        <v>Rwanda</v>
      </c>
      <c r="C584" s="43" t="str">
        <f>'Details and Calculations'!D583</f>
        <v>Rulindo</v>
      </c>
      <c r="D584" s="43" t="str">
        <f>'Details and Calculations'!E583</f>
        <v>Kinihira</v>
      </c>
      <c r="E584" s="43" t="str">
        <f>'Details and Calculations'!F583</f>
        <v>Butunzi</v>
      </c>
      <c r="F584" s="43" t="str">
        <f>'Details and Calculations'!G583</f>
        <v>Bunahi</v>
      </c>
      <c r="G584" s="43" t="str">
        <f>'Details and Calculations'!H583</f>
        <v/>
      </c>
      <c r="H584" s="43" t="str">
        <f>'Details and Calculations'!I583</f>
        <v/>
      </c>
      <c r="I584" s="43" t="str">
        <f>'Details and Calculations'!J583</f>
        <v>Nyamagana-Kinihira</v>
      </c>
      <c r="J584" s="43">
        <f>'Details and Calculations'!K583</f>
        <v>105</v>
      </c>
      <c r="K584" s="43">
        <f>'Details and Calculations'!O583</f>
        <v>60</v>
      </c>
      <c r="L584" s="43">
        <f>'Details and Calculations'!P584</f>
        <v>32</v>
      </c>
      <c r="M584" s="43" t="str">
        <f>'Details and Calculations'!U583</f>
        <v>Piped Network With Pump</v>
      </c>
      <c r="N584" s="43">
        <f>'Details and Calculations'!V583</f>
        <v>2015</v>
      </c>
      <c r="O584" s="43" t="str">
        <f>'Details and Calculations'!W583</f>
        <v>Governement (District, Wasac) And Water For People</v>
      </c>
      <c r="P584" s="43" t="str">
        <f>'Details and Calculations'!X583</f>
        <v>Spring</v>
      </c>
      <c r="Q584" s="44" t="str">
        <f t="shared" si="213"/>
        <v>Low Risk</v>
      </c>
      <c r="R584" s="44" t="str">
        <f t="shared" si="214"/>
        <v>Low Risk</v>
      </c>
      <c r="S584" s="45" t="str">
        <f t="shared" si="215"/>
        <v>High Level of Service</v>
      </c>
      <c r="T584" s="62" t="str">
        <f t="shared" si="231"/>
        <v>Low Priority</v>
      </c>
      <c r="U584" s="46">
        <f t="shared" si="216"/>
        <v>8</v>
      </c>
      <c r="V584" s="28" t="str">
        <f t="shared" si="217"/>
        <v>Perform Routine Preventative Maintenance</v>
      </c>
      <c r="W584" s="47" t="str">
        <f t="shared" si="218"/>
        <v/>
      </c>
      <c r="X584" s="27" t="str">
        <f t="shared" si="219"/>
        <v>Maintain O&amp;M and Routine Monitoring</v>
      </c>
      <c r="Y584" s="48">
        <f t="shared" si="220"/>
        <v>28</v>
      </c>
      <c r="Z584" s="48">
        <f t="shared" si="221"/>
        <v>18</v>
      </c>
      <c r="AA584" s="48">
        <f t="shared" si="222"/>
        <v>28</v>
      </c>
      <c r="AB584" s="48">
        <f t="shared" si="223"/>
        <v>18</v>
      </c>
      <c r="AC584" s="48">
        <f t="shared" si="224"/>
        <v>28</v>
      </c>
      <c r="AD584" s="48">
        <f t="shared" si="225"/>
        <v>5</v>
      </c>
      <c r="AE584" s="48">
        <f t="shared" si="226"/>
        <v>18</v>
      </c>
      <c r="AF584" s="48" t="str">
        <f t="shared" si="227"/>
        <v xml:space="preserve"> </v>
      </c>
      <c r="AG584" s="49" t="str">
        <f t="shared" si="228"/>
        <v/>
      </c>
      <c r="AH584" s="48">
        <f t="shared" si="229"/>
        <v>18</v>
      </c>
      <c r="AI584" s="50">
        <f>'Details and Calculations'!AE583</f>
        <v>1</v>
      </c>
      <c r="AJ584" s="50">
        <f>'Details and Calculations'!AM583</f>
        <v>1</v>
      </c>
      <c r="AK584" s="50">
        <f>'Details and Calculations'!AR583</f>
        <v>1</v>
      </c>
      <c r="AL584" s="50">
        <f>'Details and Calculations'!AW583</f>
        <v>1</v>
      </c>
      <c r="AM584" s="50">
        <f>'Details and Calculations'!BA583</f>
        <v>1</v>
      </c>
      <c r="AN584" s="50">
        <f>'Details and Calculations'!BF583</f>
        <v>1</v>
      </c>
      <c r="AO584" s="50">
        <f>'Details and Calculations'!BI583</f>
        <v>1</v>
      </c>
      <c r="AP584" s="50" t="str">
        <f>'Details and Calculations'!BM583</f>
        <v xml:space="preserve"> </v>
      </c>
      <c r="AQ584" s="50" t="str">
        <f>'Details and Calculations'!BP583</f>
        <v xml:space="preserve"> </v>
      </c>
      <c r="AR584" s="50">
        <f>'Details and Calculations'!CC583</f>
        <v>1</v>
      </c>
      <c r="AS584" s="50">
        <f>'Details and Calculations'!CJ583</f>
        <v>1</v>
      </c>
      <c r="AT584" s="51">
        <f>'Details and Calculations'!T583</f>
        <v>1</v>
      </c>
      <c r="AU584" s="51">
        <f>'Details and Calculations'!Z583</f>
        <v>1</v>
      </c>
      <c r="AV584" s="51">
        <f>'Details and Calculations'!S583</f>
        <v>1</v>
      </c>
      <c r="AW584" s="51">
        <f>'Details and Calculations'!AI583</f>
        <v>1</v>
      </c>
      <c r="AX584" s="51">
        <f>'Details and Calculations'!BY583</f>
        <v>1</v>
      </c>
      <c r="AY584" s="51">
        <f>'Details and Calculations'!CG583</f>
        <v>1</v>
      </c>
      <c r="AZ584" s="51">
        <f>'Details and Calculations'!CI583</f>
        <v>1</v>
      </c>
      <c r="BA584" s="51">
        <f t="shared" si="230"/>
        <v>1</v>
      </c>
      <c r="BB584" s="52">
        <f>'Details and Calculations'!Y583</f>
        <v>1</v>
      </c>
      <c r="BC584" s="52">
        <f>'Details and Calculations'!AC583</f>
        <v>1</v>
      </c>
      <c r="BD584" s="52">
        <f>'Details and Calculations'!AK583</f>
        <v>1</v>
      </c>
      <c r="BE584" s="52">
        <f>'Details and Calculations'!AN583</f>
        <v>1000</v>
      </c>
      <c r="BF584" s="52">
        <f>'Details and Calculations'!AP583</f>
        <v>7</v>
      </c>
      <c r="BG584" s="52">
        <f>'Details and Calculations'!AT583</f>
        <v>8</v>
      </c>
      <c r="BH584" s="52">
        <f>'Details and Calculations'!AY583</f>
        <v>3</v>
      </c>
      <c r="BI584" s="52">
        <f>'Details and Calculations'!BB583</f>
        <v>6000</v>
      </c>
      <c r="BJ584" s="52">
        <f>'Details and Calculations'!BD583</f>
        <v>2</v>
      </c>
      <c r="BK584" s="52">
        <f>'Details and Calculations'!CA583</f>
        <v>2</v>
      </c>
      <c r="BL584" s="43">
        <f>'Details and Calculations'!AA583</f>
        <v>1</v>
      </c>
      <c r="BM584" s="43" t="str">
        <f>'Details and Calculations'!AB583</f>
        <v>"Springbox" --Intake Structure At A Spring</v>
      </c>
      <c r="BN584" s="43">
        <f>'Details and Calculations'!AD583</f>
        <v>2015</v>
      </c>
      <c r="BO584" s="43">
        <f>'Details and Calculations'!AJ583</f>
        <v>1</v>
      </c>
      <c r="BP584" s="43">
        <f>'Details and Calculations'!AL583</f>
        <v>2015</v>
      </c>
      <c r="BQ584" s="43">
        <f>'Details and Calculations'!AO583</f>
        <v>1</v>
      </c>
      <c r="BR584" s="43">
        <f>'Details and Calculations'!AQ583</f>
        <v>2015</v>
      </c>
      <c r="BS584" s="43">
        <f>'Details and Calculations'!AS583</f>
        <v>1</v>
      </c>
      <c r="BT584" s="43">
        <f>'Details and Calculations'!AV583</f>
        <v>2015</v>
      </c>
      <c r="BU584" s="43">
        <f>'Details and Calculations'!AX583</f>
        <v>1</v>
      </c>
      <c r="BV584" s="43">
        <f>'Details and Calculations'!AZ583</f>
        <v>2015</v>
      </c>
      <c r="BW584" s="43">
        <f>'Details and Calculations'!BC583</f>
        <v>1</v>
      </c>
      <c r="BX584" s="43">
        <f>'Details and Calculations'!BE583</f>
        <v>2015</v>
      </c>
      <c r="BY584" s="43">
        <f>'Details and Calculations'!BG583</f>
        <v>1</v>
      </c>
      <c r="BZ584" s="43">
        <f>'Details and Calculations'!BH583</f>
        <v>2015</v>
      </c>
      <c r="CA584" s="43">
        <f>'Details and Calculations'!BJ583</f>
        <v>0</v>
      </c>
      <c r="CB584" s="43" t="str">
        <f>'Details and Calculations'!BK583</f>
        <v/>
      </c>
      <c r="CC584" s="43" t="str">
        <f>'Details and Calculations'!BL583</f>
        <v xml:space="preserve"> </v>
      </c>
      <c r="CD584" s="43" t="str">
        <f>'Details and Calculations'!BN583</f>
        <v xml:space="preserve"> </v>
      </c>
      <c r="CE584" s="43" t="str">
        <f>'Details and Calculations'!BO583</f>
        <v xml:space="preserve"> </v>
      </c>
      <c r="CF584" s="43">
        <f>'Details and Calculations'!BZ583</f>
        <v>1</v>
      </c>
      <c r="CG584" s="43">
        <f>'Details and Calculations'!CB583</f>
        <v>2015</v>
      </c>
      <c r="CH584" s="31"/>
      <c r="CI584" s="53"/>
    </row>
    <row r="585" spans="1:87" x14ac:dyDescent="0.3">
      <c r="A585" s="43">
        <f>'Details and Calculations'!A584</f>
        <v>2017</v>
      </c>
      <c r="B585" s="43" t="str">
        <f>'Details and Calculations'!C584</f>
        <v>Rwanda</v>
      </c>
      <c r="C585" s="43" t="str">
        <f>'Details and Calculations'!D584</f>
        <v>Rulindo</v>
      </c>
      <c r="D585" s="43" t="str">
        <f>'Details and Calculations'!E584</f>
        <v>Kisaro</v>
      </c>
      <c r="E585" s="43" t="str">
        <f>'Details and Calculations'!F584</f>
        <v>Gitatsa</v>
      </c>
      <c r="F585" s="43" t="str">
        <f>'Details and Calculations'!G584</f>
        <v>Ruberano</v>
      </c>
      <c r="G585" s="43" t="str">
        <f>'Details and Calculations'!H584</f>
        <v/>
      </c>
      <c r="H585" s="43" t="str">
        <f>'Details and Calculations'!I584</f>
        <v/>
      </c>
      <c r="I585" s="43" t="str">
        <f>'Details and Calculations'!J584</f>
        <v>gahama</v>
      </c>
      <c r="J585" s="43">
        <f>'Details and Calculations'!K584</f>
        <v>132</v>
      </c>
      <c r="K585" s="43">
        <f>'Details and Calculations'!O584</f>
        <v>100</v>
      </c>
      <c r="L585" s="43">
        <f>'Details and Calculations'!P585</f>
        <v>5</v>
      </c>
      <c r="M585" s="43" t="str">
        <f>'Details and Calculations'!U584</f>
        <v>Piped Network With Pump</v>
      </c>
      <c r="N585" s="43">
        <f>'Details and Calculations'!V584</f>
        <v>2012</v>
      </c>
      <c r="O585" s="43" t="str">
        <f>'Details and Calculations'!W584</f>
        <v>Waterforpeople</v>
      </c>
      <c r="P585" s="43" t="str">
        <f>'Details and Calculations'!X584</f>
        <v>Spring</v>
      </c>
      <c r="Q585" s="44" t="str">
        <f t="shared" ref="Q585:Q648" si="232">IF(AT585=0,"No Improved Water Point/System",IF(COUNTIF(Y585:AH585,"&lt;=5")&gt;2,"High Risk",IF(COUNTIF(Y585:AH585,"&lt;=5")=2,"Medium Risk",IF(COUNTIF(Y585:AH585,"&lt;=5")&lt;=1,"Low Risk"))))</f>
        <v>Low Risk</v>
      </c>
      <c r="R585" s="44" t="str">
        <f t="shared" ref="R585:R648" si="233">IF(AT585=0,"No Improved Water Point/System",IF(COUNTIF(AI585:AS585,"3")&gt;=1,"High Risk",IF(COUNTIF(AI585:AS585,"2")&gt;=3,"Medium Risk",IF(COUNTIF(AI585:AS585,"2")&lt;3,"Low Risk"))))</f>
        <v>Low Risk</v>
      </c>
      <c r="S585" s="45" t="str">
        <f t="shared" ref="S585:S648" si="234">IF(U585=0,"No Improved Water Point/System",IF(U585=1,"Inadequate Level of Service",IF(U585=2,"Inadequate Level of Service",IF(U585=3,"Basic Level of Service",IF(U585=4,"Basic Level of Service",IF(U585=5,"Basic Level of Service",IF(U585=6,"Intermediate Level of Service",IF(U585=7,"Intermediate Level of Service",IF(U585=8,"High Level of Service")))))))))</f>
        <v>Intermediate Level of Service</v>
      </c>
      <c r="T585" s="62" t="str">
        <f t="shared" si="231"/>
        <v>Low Priority</v>
      </c>
      <c r="U585" s="46">
        <f t="shared" ref="U585:U648" si="235">SUM(AT585:BA585)</f>
        <v>7</v>
      </c>
      <c r="V585" s="28" t="str">
        <f t="shared" ref="V585:V648" si="236">IF(T585="New Construction Needed","New Construction Needed",IF(T585="High Priority","Major Repairs or Replace System",IF(AS585="3","Major Repairs or Replace System",IF(AS585="2","Major Repairs or Replace System",IF(Q585="Medium Risk","Consider Replacing Aging Components",IF(Q585="High Risk","Consider Replacing Aging Components",IF(AI585=2,"Repair or Replace Components",IF(AI585=2,"Repair or Replace Components",IF(AJ585=2,"Repair or Replace Components",IF(AK585=2,"Repair or Replace Components",IF(AL585=2,"Repair or Replace Components", IF(AM585=2,"Repair or Replace Components", IF(AN585=2,"Repair or Replace Components", IF(AO585=2,"Repair or Replace Components", IF(AP585=2,"Repair or Replace Components", IF(AR585=2,"Repair or Replace Components",IF(AI585=3,"Repair or Replace Components",IF(AI585=3,"Repair or Replace Components",IF(AJ585=3,"Repair or Replace Components",IF(AK585=3,"Repair or Replace Components",IF(AL585=3,"Repair or Replace Components", IF(AM585=3,"Repair or Replace Components", IF(AN585=3,"Repair or Replace Components", IF(AO585=3,"Repair or Replace Components", IF(AP585=3,"Repair or Replace Components", IF(AR585=3,"Repair or Replace Components","Perform Routine Preventative Maintenance"))))))))))))))))))))))))))</f>
        <v>Perform Routine Preventative Maintenance</v>
      </c>
      <c r="W585" s="47" t="str">
        <f t="shared" ref="W585:W648" si="237">IF(V585="Consider Replacing Aging Components",CONCATENATE(IF(AG585&lt;=5,"Treatment Housing Structure, ",""),IF(Y585&lt;=5,"Intake Structure,  ",""),IF(Z585&lt;=5,"Conduction Line, ",""),IF(AA585&lt;=5,"Storage Tank, ",""),IF(AB585&lt;=5,"Other Concrete Structures, "," "),IF(AC585&gt;=5,"Distribution Network, "," "), IF(AD585&gt;=5,"Pump, "," "), IF(AE585&gt;=5,"Pump Station, "," "), IF(AF585&gt;=5," Treatment Equipment, "," "), IF(AH585&gt;=5,"Kiosk/Tap Stand"," ")),IF(V585="Repair or Replace Components",CONCATENATE(IF(AG585=2,"Treatment Housing Structure, ",""),IF(AG585=3,"Treatment Housing Structure, ",""),IF(AI585=2,"Intake Structure, ",""),IF(AI585=3,"Intake Structure, ",""),IF(AJ585=2,"Conduction Line, ",""),IF(AJ585=3,"Conduction Line, ",""),IF(AK585=2,"Storage Tank, ",""),IF(AK585=3,"Storage Tank, ",""),IF(AL585=2,"Other Concrete Structures ",""),IF(AL585=3, "Other Concrete Structures ",""), IF(AM585=2,"Distribution  Line, ",""),IF(AM585=3,"Distribution Line, ",""), IF(AN585=2,"Pump, ",""),IF(AN585=3,"Pump, ",""), IF(AO585=2,"Pump Station, ",""),IF(AO585=3,"Pump Station, ",""), IF(AP585=2,"Treatment Equipment, ",""),IF(AP585=3," Treatment Equipment, ",""), IF(AR585=2,"Kiosk/Tap Stand",""),IF(AR585=3," Kiosk/Tap Stand","")),""))</f>
        <v/>
      </c>
      <c r="X585" s="27" t="str">
        <f t="shared" ref="X585:X648" si="238">IF(V585="New Construction Needed","Plan For Investment and Construction",IF(V585="Major Repairs or Replace System","Further Technical Diagnostic Needed",IF(V585="Consider Replacing Aging Components","Further Technical Diagnostic Needed ",IF(V585="Repair or Replace Components","Create Plan To Repair or Replace Components",IF(V585="Perform Routine Preventative Maintenance","Maintain O&amp;M and Routine Monitoring",)))))</f>
        <v>Maintain O&amp;M and Routine Monitoring</v>
      </c>
      <c r="Y585" s="48">
        <f t="shared" ref="Y585:Y648" si="239">IF(BL585=1,Reference_Intake-(A585-BN585)," ")</f>
        <v>25</v>
      </c>
      <c r="Z585" s="48">
        <f t="shared" ref="Z585:Z648" si="240">IF(BO585=1,Reference_Conduction_Line-(A585-BP585)," ")</f>
        <v>15</v>
      </c>
      <c r="AA585" s="48">
        <f t="shared" ref="AA585:AA648" si="241">IF(BQ585=1,Reference_Storage_Tank-(A585-BR585)," ")</f>
        <v>25</v>
      </c>
      <c r="AB585" s="48">
        <f t="shared" ref="AB585:AB648" si="242">IF(BS585=1,Reference_Other_Concrete_Structures-(A585-BT585)," ")</f>
        <v>15</v>
      </c>
      <c r="AC585" s="48">
        <f t="shared" ref="AC585:AC648" si="243">IF(BU585=1,Reference_Distribution_Network-(A585-BV585)," ")</f>
        <v>25</v>
      </c>
      <c r="AD585" s="48">
        <f t="shared" ref="AD585:AD648" si="244">IF(BW585=1,Reference_Pump-(A585-BX585)," ")</f>
        <v>2</v>
      </c>
      <c r="AE585" s="48">
        <f t="shared" ref="AE585:AE648" si="245">IF(BY585=1,Reference_Pump_House-(A585-BZ585)," ")</f>
        <v>15</v>
      </c>
      <c r="AF585" s="48" t="str">
        <f t="shared" ref="AF585:AF648" si="246">IF(CA585=1,Reference_Treatment_Equipment-(A585-CC585)," ")</f>
        <v xml:space="preserve"> </v>
      </c>
      <c r="AG585" s="49" t="str">
        <f t="shared" ref="AG585:AG648" si="247">IF(CD585=1,Reference_Treatment_Housing_Structure-(A585-CE585),"")</f>
        <v/>
      </c>
      <c r="AH585" s="48">
        <f t="shared" ref="AH585:AH648" si="248">IF(CF585=1,Reference_Kiosk-(A585-CG585)," ")</f>
        <v>15</v>
      </c>
      <c r="AI585" s="50">
        <f>'Details and Calculations'!AE584</f>
        <v>1</v>
      </c>
      <c r="AJ585" s="50">
        <f>'Details and Calculations'!AM584</f>
        <v>1</v>
      </c>
      <c r="AK585" s="50">
        <f>'Details and Calculations'!AR584</f>
        <v>1</v>
      </c>
      <c r="AL585" s="50">
        <f>'Details and Calculations'!AW584</f>
        <v>1</v>
      </c>
      <c r="AM585" s="50">
        <f>'Details and Calculations'!BA584</f>
        <v>1</v>
      </c>
      <c r="AN585" s="50">
        <f>'Details and Calculations'!BF584</f>
        <v>1</v>
      </c>
      <c r="AO585" s="50">
        <f>'Details and Calculations'!BI584</f>
        <v>1</v>
      </c>
      <c r="AP585" s="50" t="str">
        <f>'Details and Calculations'!BM584</f>
        <v xml:space="preserve"> </v>
      </c>
      <c r="AQ585" s="50" t="str">
        <f>'Details and Calculations'!BP584</f>
        <v xml:space="preserve"> </v>
      </c>
      <c r="AR585" s="50">
        <f>'Details and Calculations'!CC584</f>
        <v>1</v>
      </c>
      <c r="AS585" s="50">
        <f>'Details and Calculations'!CJ584</f>
        <v>1</v>
      </c>
      <c r="AT585" s="51">
        <f>'Details and Calculations'!T584</f>
        <v>1</v>
      </c>
      <c r="AU585" s="51">
        <f>'Details and Calculations'!Z584</f>
        <v>1</v>
      </c>
      <c r="AV585" s="51">
        <f>'Details and Calculations'!S584</f>
        <v>0</v>
      </c>
      <c r="AW585" s="51">
        <f>'Details and Calculations'!AI584</f>
        <v>1</v>
      </c>
      <c r="AX585" s="51">
        <f>'Details and Calculations'!BY584</f>
        <v>1</v>
      </c>
      <c r="AY585" s="51">
        <f>'Details and Calculations'!CG584</f>
        <v>1</v>
      </c>
      <c r="AZ585" s="51">
        <f>'Details and Calculations'!CI584</f>
        <v>1</v>
      </c>
      <c r="BA585" s="51">
        <f t="shared" ref="BA585:BA648" si="249">IF(AS585=1,1,0)</f>
        <v>1</v>
      </c>
      <c r="BB585" s="52">
        <f>'Details and Calculations'!Y584</f>
        <v>2</v>
      </c>
      <c r="BC585" s="52">
        <f>'Details and Calculations'!AC584</f>
        <v>2</v>
      </c>
      <c r="BD585" s="52">
        <f>'Details and Calculations'!AK584</f>
        <v>2</v>
      </c>
      <c r="BE585" s="52">
        <f>'Details and Calculations'!AN584</f>
        <v>30000</v>
      </c>
      <c r="BF585" s="52">
        <f>'Details and Calculations'!AP584</f>
        <v>7</v>
      </c>
      <c r="BG585" s="52">
        <f>'Details and Calculations'!AT584</f>
        <v>14</v>
      </c>
      <c r="BH585" s="52">
        <f>'Details and Calculations'!AY584</f>
        <v>2</v>
      </c>
      <c r="BI585" s="52">
        <f>'Details and Calculations'!BB584</f>
        <v>30000</v>
      </c>
      <c r="BJ585" s="52">
        <f>'Details and Calculations'!BD584</f>
        <v>2</v>
      </c>
      <c r="BK585" s="52">
        <f>'Details and Calculations'!CA584</f>
        <v>1</v>
      </c>
      <c r="BL585" s="43">
        <f>'Details and Calculations'!AA584</f>
        <v>1</v>
      </c>
      <c r="BM585" s="43" t="str">
        <f>'Details and Calculations'!AB584</f>
        <v>"Springbox" --Intake Structure At A Spring</v>
      </c>
      <c r="BN585" s="43">
        <f>'Details and Calculations'!AD584</f>
        <v>2012</v>
      </c>
      <c r="BO585" s="43">
        <f>'Details and Calculations'!AJ584</f>
        <v>1</v>
      </c>
      <c r="BP585" s="43">
        <f>'Details and Calculations'!AL584</f>
        <v>2012</v>
      </c>
      <c r="BQ585" s="43">
        <f>'Details and Calculations'!AO584</f>
        <v>1</v>
      </c>
      <c r="BR585" s="43">
        <f>'Details and Calculations'!AQ584</f>
        <v>2012</v>
      </c>
      <c r="BS585" s="43">
        <f>'Details and Calculations'!AS584</f>
        <v>1</v>
      </c>
      <c r="BT585" s="43">
        <f>'Details and Calculations'!AV584</f>
        <v>2012</v>
      </c>
      <c r="BU585" s="43">
        <f>'Details and Calculations'!AX584</f>
        <v>1</v>
      </c>
      <c r="BV585" s="43">
        <f>'Details and Calculations'!AZ584</f>
        <v>2012</v>
      </c>
      <c r="BW585" s="43">
        <f>'Details and Calculations'!BC584</f>
        <v>1</v>
      </c>
      <c r="BX585" s="43">
        <f>'Details and Calculations'!BE584</f>
        <v>2012</v>
      </c>
      <c r="BY585" s="43">
        <f>'Details and Calculations'!BG584</f>
        <v>1</v>
      </c>
      <c r="BZ585" s="43">
        <f>'Details and Calculations'!BH584</f>
        <v>2012</v>
      </c>
      <c r="CA585" s="43">
        <f>'Details and Calculations'!BJ584</f>
        <v>0</v>
      </c>
      <c r="CB585" s="43" t="str">
        <f>'Details and Calculations'!BK584</f>
        <v/>
      </c>
      <c r="CC585" s="43" t="str">
        <f>'Details and Calculations'!BL584</f>
        <v xml:space="preserve"> </v>
      </c>
      <c r="CD585" s="43" t="str">
        <f>'Details and Calculations'!BN584</f>
        <v xml:space="preserve"> </v>
      </c>
      <c r="CE585" s="43" t="str">
        <f>'Details and Calculations'!BO584</f>
        <v xml:space="preserve"> </v>
      </c>
      <c r="CF585" s="43">
        <f>'Details and Calculations'!BZ584</f>
        <v>1</v>
      </c>
      <c r="CG585" s="43">
        <f>'Details and Calculations'!CB584</f>
        <v>2012</v>
      </c>
      <c r="CH585" s="31"/>
      <c r="CI585" s="53"/>
    </row>
    <row r="586" spans="1:87" x14ac:dyDescent="0.3">
      <c r="A586" s="43">
        <f>'Details and Calculations'!A585</f>
        <v>2017</v>
      </c>
      <c r="B586" s="43" t="str">
        <f>'Details and Calculations'!C585</f>
        <v>Rwanda</v>
      </c>
      <c r="C586" s="43" t="str">
        <f>'Details and Calculations'!D585</f>
        <v>Rulindo</v>
      </c>
      <c r="D586" s="43" t="str">
        <f>'Details and Calculations'!E585</f>
        <v>Base</v>
      </c>
      <c r="E586" s="43" t="str">
        <f>'Details and Calculations'!F585</f>
        <v>Cyohoha</v>
      </c>
      <c r="F586" s="43" t="str">
        <f>'Details and Calculations'!G585</f>
        <v>Kabingo</v>
      </c>
      <c r="G586" s="43" t="str">
        <f>'Details and Calculations'!H585</f>
        <v/>
      </c>
      <c r="H586" s="43" t="str">
        <f>'Details and Calculations'!I585</f>
        <v/>
      </c>
      <c r="I586" s="43" t="str">
        <f>'Details and Calculations'!J585</f>
        <v>Nyamagana</v>
      </c>
      <c r="J586" s="43">
        <f>'Details and Calculations'!K585</f>
        <v>50</v>
      </c>
      <c r="K586" s="43">
        <f>'Details and Calculations'!O585</f>
        <v>45</v>
      </c>
      <c r="L586" s="43">
        <f>'Details and Calculations'!P586</f>
        <v>5</v>
      </c>
      <c r="M586" s="43" t="str">
        <f>'Details and Calculations'!U585</f>
        <v>Piped Network -- Gravity Only</v>
      </c>
      <c r="N586" s="43">
        <f>'Details and Calculations'!V585</f>
        <v>2011</v>
      </c>
      <c r="O586" s="43" t="str">
        <f>'Details and Calculations'!W585</f>
        <v>Government And African Development Bank</v>
      </c>
      <c r="P586" s="43" t="str">
        <f>'Details and Calculations'!X585</f>
        <v>Spring</v>
      </c>
      <c r="Q586" s="44" t="str">
        <f t="shared" si="232"/>
        <v>Low Risk</v>
      </c>
      <c r="R586" s="44" t="str">
        <f t="shared" si="233"/>
        <v>Medium Risk</v>
      </c>
      <c r="S586" s="45" t="str">
        <f t="shared" si="234"/>
        <v>Intermediate Level of Service</v>
      </c>
      <c r="T586" s="62" t="str">
        <f t="shared" si="231"/>
        <v>Low Priority</v>
      </c>
      <c r="U586" s="46">
        <f t="shared" si="235"/>
        <v>6</v>
      </c>
      <c r="V586" s="28" t="str">
        <f t="shared" si="236"/>
        <v>Repair or Replace Components</v>
      </c>
      <c r="W586" s="47" t="str">
        <f t="shared" si="237"/>
        <v xml:space="preserve">Intake Structure, Distribution  Line, </v>
      </c>
      <c r="X586" s="27" t="str">
        <f t="shared" si="238"/>
        <v>Create Plan To Repair or Replace Components</v>
      </c>
      <c r="Y586" s="48">
        <f t="shared" si="239"/>
        <v>28</v>
      </c>
      <c r="Z586" s="48">
        <f t="shared" si="240"/>
        <v>18</v>
      </c>
      <c r="AA586" s="48">
        <f t="shared" si="241"/>
        <v>24</v>
      </c>
      <c r="AB586" s="48">
        <f t="shared" si="242"/>
        <v>14</v>
      </c>
      <c r="AC586" s="48">
        <f t="shared" si="243"/>
        <v>24</v>
      </c>
      <c r="AD586" s="48" t="str">
        <f t="shared" si="244"/>
        <v xml:space="preserve"> </v>
      </c>
      <c r="AE586" s="48" t="str">
        <f t="shared" si="245"/>
        <v xml:space="preserve"> </v>
      </c>
      <c r="AF586" s="48" t="str">
        <f t="shared" si="246"/>
        <v xml:space="preserve"> </v>
      </c>
      <c r="AG586" s="49" t="str">
        <f t="shared" si="247"/>
        <v/>
      </c>
      <c r="AH586" s="48">
        <f t="shared" si="248"/>
        <v>14</v>
      </c>
      <c r="AI586" s="50">
        <f>'Details and Calculations'!AE585</f>
        <v>2</v>
      </c>
      <c r="AJ586" s="50">
        <f>'Details and Calculations'!AM585</f>
        <v>1</v>
      </c>
      <c r="AK586" s="50">
        <f>'Details and Calculations'!AR585</f>
        <v>1</v>
      </c>
      <c r="AL586" s="50">
        <f>'Details and Calculations'!AW585</f>
        <v>1</v>
      </c>
      <c r="AM586" s="50">
        <f>'Details and Calculations'!BA585</f>
        <v>2</v>
      </c>
      <c r="AN586" s="50" t="str">
        <f>'Details and Calculations'!BF585</f>
        <v xml:space="preserve"> </v>
      </c>
      <c r="AO586" s="50" t="str">
        <f>'Details and Calculations'!BI585</f>
        <v xml:space="preserve"> </v>
      </c>
      <c r="AP586" s="50" t="str">
        <f>'Details and Calculations'!BM585</f>
        <v xml:space="preserve"> </v>
      </c>
      <c r="AQ586" s="50" t="str">
        <f>'Details and Calculations'!BP585</f>
        <v xml:space="preserve"> </v>
      </c>
      <c r="AR586" s="50">
        <f>'Details and Calculations'!CC585</f>
        <v>1</v>
      </c>
      <c r="AS586" s="50">
        <f>'Details and Calculations'!CJ585</f>
        <v>2</v>
      </c>
      <c r="AT586" s="51">
        <f>'Details and Calculations'!T585</f>
        <v>1</v>
      </c>
      <c r="AU586" s="51">
        <f>'Details and Calculations'!Z585</f>
        <v>1</v>
      </c>
      <c r="AV586" s="51">
        <f>'Details and Calculations'!S585</f>
        <v>0</v>
      </c>
      <c r="AW586" s="51">
        <f>'Details and Calculations'!AI585</f>
        <v>1</v>
      </c>
      <c r="AX586" s="51">
        <f>'Details and Calculations'!BY585</f>
        <v>1</v>
      </c>
      <c r="AY586" s="51">
        <f>'Details and Calculations'!CG585</f>
        <v>1</v>
      </c>
      <c r="AZ586" s="51">
        <f>'Details and Calculations'!CI585</f>
        <v>1</v>
      </c>
      <c r="BA586" s="51">
        <f t="shared" si="249"/>
        <v>0</v>
      </c>
      <c r="BB586" s="52">
        <f>'Details and Calculations'!Y585</f>
        <v>2</v>
      </c>
      <c r="BC586" s="52">
        <f>'Details and Calculations'!AC585</f>
        <v>1</v>
      </c>
      <c r="BD586" s="52">
        <f>'Details and Calculations'!AK585</f>
        <v>2</v>
      </c>
      <c r="BE586" s="52">
        <f>'Details and Calculations'!AN585</f>
        <v>2100</v>
      </c>
      <c r="BF586" s="52">
        <f>'Details and Calculations'!AP585</f>
        <v>11</v>
      </c>
      <c r="BG586" s="52">
        <f>'Details and Calculations'!AT585</f>
        <v>15</v>
      </c>
      <c r="BH586" s="52">
        <f>'Details and Calculations'!AY585</f>
        <v>3</v>
      </c>
      <c r="BI586" s="52">
        <f>'Details and Calculations'!BB585</f>
        <v>37000</v>
      </c>
      <c r="BJ586" s="52" t="str">
        <f>'Details and Calculations'!BD585</f>
        <v xml:space="preserve"> </v>
      </c>
      <c r="BK586" s="52">
        <f>'Details and Calculations'!CA585</f>
        <v>29</v>
      </c>
      <c r="BL586" s="43">
        <f>'Details and Calculations'!AA585</f>
        <v>1</v>
      </c>
      <c r="BM586" s="43" t="str">
        <f>'Details and Calculations'!AB585</f>
        <v>"Springbox" --Intake Structure At A Spring</v>
      </c>
      <c r="BN586" s="43">
        <f>'Details and Calculations'!AD585</f>
        <v>2015</v>
      </c>
      <c r="BO586" s="43">
        <f>'Details and Calculations'!AJ585</f>
        <v>1</v>
      </c>
      <c r="BP586" s="43">
        <f>'Details and Calculations'!AL585</f>
        <v>2015</v>
      </c>
      <c r="BQ586" s="43">
        <f>'Details and Calculations'!AO585</f>
        <v>1</v>
      </c>
      <c r="BR586" s="43">
        <f>'Details and Calculations'!AQ585</f>
        <v>2011</v>
      </c>
      <c r="BS586" s="43">
        <f>'Details and Calculations'!AS585</f>
        <v>1</v>
      </c>
      <c r="BT586" s="43">
        <f>'Details and Calculations'!AV585</f>
        <v>2011</v>
      </c>
      <c r="BU586" s="43">
        <f>'Details and Calculations'!AX585</f>
        <v>1</v>
      </c>
      <c r="BV586" s="43">
        <f>'Details and Calculations'!AZ585</f>
        <v>2011</v>
      </c>
      <c r="BW586" s="43">
        <f>'Details and Calculations'!BC585</f>
        <v>0</v>
      </c>
      <c r="BX586" s="43" t="str">
        <f>'Details and Calculations'!BE585</f>
        <v xml:space="preserve"> </v>
      </c>
      <c r="BY586" s="43" t="str">
        <f>'Details and Calculations'!BG585</f>
        <v xml:space="preserve"> </v>
      </c>
      <c r="BZ586" s="43" t="str">
        <f>'Details and Calculations'!BH585</f>
        <v xml:space="preserve"> </v>
      </c>
      <c r="CA586" s="43">
        <f>'Details and Calculations'!BJ585</f>
        <v>0</v>
      </c>
      <c r="CB586" s="43" t="str">
        <f>'Details and Calculations'!BK585</f>
        <v/>
      </c>
      <c r="CC586" s="43" t="str">
        <f>'Details and Calculations'!BL585</f>
        <v xml:space="preserve"> </v>
      </c>
      <c r="CD586" s="43" t="str">
        <f>'Details and Calculations'!BN585</f>
        <v xml:space="preserve"> </v>
      </c>
      <c r="CE586" s="43" t="str">
        <f>'Details and Calculations'!BO585</f>
        <v xml:space="preserve"> </v>
      </c>
      <c r="CF586" s="43">
        <f>'Details and Calculations'!BZ585</f>
        <v>1</v>
      </c>
      <c r="CG586" s="43">
        <f>'Details and Calculations'!CB585</f>
        <v>2011</v>
      </c>
      <c r="CH586" s="31"/>
      <c r="CI586" s="53"/>
    </row>
    <row r="587" spans="1:87" x14ac:dyDescent="0.3">
      <c r="A587" s="43">
        <f>'Details and Calculations'!A586</f>
        <v>2017</v>
      </c>
      <c r="B587" s="43" t="str">
        <f>'Details and Calculations'!C586</f>
        <v>Rwanda</v>
      </c>
      <c r="C587" s="43" t="str">
        <f>'Details and Calculations'!D586</f>
        <v>Rulindo</v>
      </c>
      <c r="D587" s="43" t="str">
        <f>'Details and Calculations'!E586</f>
        <v>Buyoga</v>
      </c>
      <c r="E587" s="43" t="str">
        <f>'Details and Calculations'!F586</f>
        <v>Ndarage</v>
      </c>
      <c r="F587" s="43" t="str">
        <f>'Details and Calculations'!G586</f>
        <v>Gahondo</v>
      </c>
      <c r="G587" s="43" t="str">
        <f>'Details and Calculations'!H586</f>
        <v/>
      </c>
      <c r="H587" s="43" t="str">
        <f>'Details and Calculations'!I586</f>
        <v/>
      </c>
      <c r="I587" s="43" t="str">
        <f>'Details and Calculations'!J586</f>
        <v>Ndarage</v>
      </c>
      <c r="J587" s="43">
        <f>'Details and Calculations'!K586</f>
        <v>105</v>
      </c>
      <c r="K587" s="43">
        <f>'Details and Calculations'!O586</f>
        <v>100</v>
      </c>
      <c r="L587" s="43">
        <f>'Details and Calculations'!P587</f>
        <v>90</v>
      </c>
      <c r="M587" s="43" t="str">
        <f>'Details and Calculations'!U586</f>
        <v>Piped Network -- Gravity Only</v>
      </c>
      <c r="N587" s="43">
        <f>'Details and Calculations'!V586</f>
        <v>2014</v>
      </c>
      <c r="O587" s="43" t="str">
        <f>'Details and Calculations'!W586</f>
        <v>Governement (District, Wasac) And Water For People</v>
      </c>
      <c r="P587" s="43" t="str">
        <f>'Details and Calculations'!X586</f>
        <v>Spring</v>
      </c>
      <c r="Q587" s="44" t="str">
        <f t="shared" si="232"/>
        <v>Low Risk</v>
      </c>
      <c r="R587" s="44" t="str">
        <f t="shared" si="233"/>
        <v>Low Risk</v>
      </c>
      <c r="S587" s="45" t="str">
        <f t="shared" si="234"/>
        <v>High Level of Service</v>
      </c>
      <c r="T587" s="62" t="str">
        <f t="shared" si="231"/>
        <v>Low Priority</v>
      </c>
      <c r="U587" s="46">
        <f t="shared" si="235"/>
        <v>8</v>
      </c>
      <c r="V587" s="28" t="str">
        <f t="shared" si="236"/>
        <v>Perform Routine Preventative Maintenance</v>
      </c>
      <c r="W587" s="47" t="str">
        <f t="shared" si="237"/>
        <v/>
      </c>
      <c r="X587" s="27" t="str">
        <f t="shared" si="238"/>
        <v>Maintain O&amp;M and Routine Monitoring</v>
      </c>
      <c r="Y587" s="48">
        <f t="shared" si="239"/>
        <v>27</v>
      </c>
      <c r="Z587" s="48">
        <f t="shared" si="240"/>
        <v>17</v>
      </c>
      <c r="AA587" s="48">
        <f t="shared" si="241"/>
        <v>27</v>
      </c>
      <c r="AB587" s="48" t="str">
        <f t="shared" si="242"/>
        <v xml:space="preserve"> </v>
      </c>
      <c r="AC587" s="48" t="str">
        <f t="shared" si="243"/>
        <v xml:space="preserve"> </v>
      </c>
      <c r="AD587" s="48" t="str">
        <f t="shared" si="244"/>
        <v xml:space="preserve"> </v>
      </c>
      <c r="AE587" s="48" t="str">
        <f t="shared" si="245"/>
        <v xml:space="preserve"> </v>
      </c>
      <c r="AF587" s="48" t="str">
        <f t="shared" si="246"/>
        <v xml:space="preserve"> </v>
      </c>
      <c r="AG587" s="49" t="str">
        <f t="shared" si="247"/>
        <v/>
      </c>
      <c r="AH587" s="48">
        <f t="shared" si="248"/>
        <v>17</v>
      </c>
      <c r="AI587" s="50">
        <f>'Details and Calculations'!AE586</f>
        <v>1</v>
      </c>
      <c r="AJ587" s="50">
        <f>'Details and Calculations'!AM586</f>
        <v>1</v>
      </c>
      <c r="AK587" s="50">
        <f>'Details and Calculations'!AR586</f>
        <v>1</v>
      </c>
      <c r="AL587" s="50" t="str">
        <f>'Details and Calculations'!AW586</f>
        <v xml:space="preserve"> </v>
      </c>
      <c r="AM587" s="50" t="str">
        <f>'Details and Calculations'!BA586</f>
        <v xml:space="preserve"> </v>
      </c>
      <c r="AN587" s="50" t="str">
        <f>'Details and Calculations'!BF586</f>
        <v xml:space="preserve"> </v>
      </c>
      <c r="AO587" s="50" t="str">
        <f>'Details and Calculations'!BI586</f>
        <v xml:space="preserve"> </v>
      </c>
      <c r="AP587" s="50" t="str">
        <f>'Details and Calculations'!BM586</f>
        <v xml:space="preserve"> </v>
      </c>
      <c r="AQ587" s="50" t="str">
        <f>'Details and Calculations'!BP586</f>
        <v xml:space="preserve"> </v>
      </c>
      <c r="AR587" s="50">
        <f>'Details and Calculations'!CC586</f>
        <v>1</v>
      </c>
      <c r="AS587" s="50">
        <f>'Details and Calculations'!CJ586</f>
        <v>1</v>
      </c>
      <c r="AT587" s="51">
        <f>'Details and Calculations'!T586</f>
        <v>1</v>
      </c>
      <c r="AU587" s="51">
        <f>'Details and Calculations'!Z586</f>
        <v>1</v>
      </c>
      <c r="AV587" s="51">
        <f>'Details and Calculations'!S586</f>
        <v>1</v>
      </c>
      <c r="AW587" s="51">
        <f>'Details and Calculations'!AI586</f>
        <v>1</v>
      </c>
      <c r="AX587" s="51">
        <f>'Details and Calculations'!BY586</f>
        <v>1</v>
      </c>
      <c r="AY587" s="51">
        <f>'Details and Calculations'!CG586</f>
        <v>1</v>
      </c>
      <c r="AZ587" s="51">
        <f>'Details and Calculations'!CI586</f>
        <v>1</v>
      </c>
      <c r="BA587" s="51">
        <f t="shared" si="249"/>
        <v>1</v>
      </c>
      <c r="BB587" s="52">
        <f>'Details and Calculations'!Y586</f>
        <v>2</v>
      </c>
      <c r="BC587" s="52">
        <f>'Details and Calculations'!AC586</f>
        <v>2</v>
      </c>
      <c r="BD587" s="52">
        <f>'Details and Calculations'!AK586</f>
        <v>1</v>
      </c>
      <c r="BE587" s="52">
        <f>'Details and Calculations'!AN586</f>
        <v>6300</v>
      </c>
      <c r="BF587" s="52">
        <f>'Details and Calculations'!AP586</f>
        <v>5</v>
      </c>
      <c r="BG587" s="52" t="str">
        <f>'Details and Calculations'!AT586</f>
        <v xml:space="preserve"> </v>
      </c>
      <c r="BH587" s="52" t="str">
        <f>'Details and Calculations'!AY586</f>
        <v xml:space="preserve"> </v>
      </c>
      <c r="BI587" s="52" t="str">
        <f>'Details and Calculations'!BB586</f>
        <v xml:space="preserve"> </v>
      </c>
      <c r="BJ587" s="52" t="str">
        <f>'Details and Calculations'!BD586</f>
        <v xml:space="preserve"> </v>
      </c>
      <c r="BK587" s="52">
        <f>'Details and Calculations'!CA586</f>
        <v>1</v>
      </c>
      <c r="BL587" s="43">
        <f>'Details and Calculations'!AA586</f>
        <v>1</v>
      </c>
      <c r="BM587" s="43" t="str">
        <f>'Details and Calculations'!AB586</f>
        <v>"Springbox" --Intake Structure At A Spring</v>
      </c>
      <c r="BN587" s="43">
        <f>'Details and Calculations'!AD586</f>
        <v>2014</v>
      </c>
      <c r="BO587" s="43">
        <f>'Details and Calculations'!AJ586</f>
        <v>1</v>
      </c>
      <c r="BP587" s="43">
        <f>'Details and Calculations'!AL586</f>
        <v>2014</v>
      </c>
      <c r="BQ587" s="43">
        <f>'Details and Calculations'!AO586</f>
        <v>1</v>
      </c>
      <c r="BR587" s="43">
        <f>'Details and Calculations'!AQ586</f>
        <v>2014</v>
      </c>
      <c r="BS587" s="43">
        <f>'Details and Calculations'!AS586</f>
        <v>0</v>
      </c>
      <c r="BT587" s="43" t="str">
        <f>'Details and Calculations'!AV586</f>
        <v xml:space="preserve"> </v>
      </c>
      <c r="BU587" s="43">
        <f>'Details and Calculations'!AX586</f>
        <v>0</v>
      </c>
      <c r="BV587" s="43" t="str">
        <f>'Details and Calculations'!AZ586</f>
        <v xml:space="preserve"> </v>
      </c>
      <c r="BW587" s="43">
        <f>'Details and Calculations'!BC586</f>
        <v>0</v>
      </c>
      <c r="BX587" s="43" t="str">
        <f>'Details and Calculations'!BE586</f>
        <v xml:space="preserve"> </v>
      </c>
      <c r="BY587" s="43" t="str">
        <f>'Details and Calculations'!BG586</f>
        <v xml:space="preserve"> </v>
      </c>
      <c r="BZ587" s="43" t="str">
        <f>'Details and Calculations'!BH586</f>
        <v xml:space="preserve"> </v>
      </c>
      <c r="CA587" s="43">
        <f>'Details and Calculations'!BJ586</f>
        <v>0</v>
      </c>
      <c r="CB587" s="43" t="str">
        <f>'Details and Calculations'!BK586</f>
        <v/>
      </c>
      <c r="CC587" s="43" t="str">
        <f>'Details and Calculations'!BL586</f>
        <v xml:space="preserve"> </v>
      </c>
      <c r="CD587" s="43" t="str">
        <f>'Details and Calculations'!BN586</f>
        <v xml:space="preserve"> </v>
      </c>
      <c r="CE587" s="43" t="str">
        <f>'Details and Calculations'!BO586</f>
        <v xml:space="preserve"> </v>
      </c>
      <c r="CF587" s="43">
        <f>'Details and Calculations'!BZ586</f>
        <v>1</v>
      </c>
      <c r="CG587" s="43">
        <f>'Details and Calculations'!CB586</f>
        <v>2014</v>
      </c>
      <c r="CH587" s="31"/>
      <c r="CI587" s="53"/>
    </row>
    <row r="588" spans="1:87" x14ac:dyDescent="0.3">
      <c r="A588" s="43">
        <f>'Details and Calculations'!A587</f>
        <v>2017</v>
      </c>
      <c r="B588" s="43" t="str">
        <f>'Details and Calculations'!C587</f>
        <v>Rwanda</v>
      </c>
      <c r="C588" s="43" t="str">
        <f>'Details and Calculations'!D587</f>
        <v>Rulindo</v>
      </c>
      <c r="D588" s="43" t="str">
        <f>'Details and Calculations'!E587</f>
        <v>Masoro</v>
      </c>
      <c r="E588" s="43" t="str">
        <f>'Details and Calculations'!F587</f>
        <v>Kabuga</v>
      </c>
      <c r="F588" s="43" t="str">
        <f>'Details and Calculations'!G587</f>
        <v>Nyakizu</v>
      </c>
      <c r="G588" s="43" t="str">
        <f>'Details and Calculations'!H587</f>
        <v/>
      </c>
      <c r="H588" s="43" t="str">
        <f>'Details and Calculations'!I587</f>
        <v/>
      </c>
      <c r="I588" s="43" t="str">
        <f>'Details and Calculations'!J587</f>
        <v>Mutagata motorised network</v>
      </c>
      <c r="J588" s="43">
        <f>'Details and Calculations'!K587</f>
        <v>196</v>
      </c>
      <c r="K588" s="43">
        <f>'Details and Calculations'!O587</f>
        <v>106</v>
      </c>
      <c r="L588" s="43">
        <f>'Details and Calculations'!P588</f>
        <v>8</v>
      </c>
      <c r="M588" s="43" t="str">
        <f>'Details and Calculations'!U587</f>
        <v>Piped Network With Pump</v>
      </c>
      <c r="N588" s="43">
        <f>'Details and Calculations'!V587</f>
        <v>1987</v>
      </c>
      <c r="O588" s="43" t="str">
        <f>'Details and Calculations'!W587</f>
        <v>Governement (District, Wasac) And Water For People</v>
      </c>
      <c r="P588" s="43" t="str">
        <f>'Details and Calculations'!X587</f>
        <v>Spring</v>
      </c>
      <c r="Q588" s="44" t="str">
        <f t="shared" si="232"/>
        <v>Low Risk</v>
      </c>
      <c r="R588" s="44" t="str">
        <f t="shared" si="233"/>
        <v>Low Risk</v>
      </c>
      <c r="S588" s="45" t="str">
        <f t="shared" si="234"/>
        <v>Intermediate Level of Service</v>
      </c>
      <c r="T588" s="62" t="str">
        <f t="shared" si="231"/>
        <v>Low Priority</v>
      </c>
      <c r="U588" s="46">
        <f t="shared" si="235"/>
        <v>7</v>
      </c>
      <c r="V588" s="28" t="str">
        <f t="shared" si="236"/>
        <v>Perform Routine Preventative Maintenance</v>
      </c>
      <c r="W588" s="47" t="str">
        <f t="shared" si="237"/>
        <v/>
      </c>
      <c r="X588" s="27" t="str">
        <f t="shared" si="238"/>
        <v>Maintain O&amp;M and Routine Monitoring</v>
      </c>
      <c r="Y588" s="48">
        <f t="shared" si="239"/>
        <v>20</v>
      </c>
      <c r="Z588" s="48">
        <f t="shared" si="240"/>
        <v>19</v>
      </c>
      <c r="AA588" s="48">
        <f t="shared" si="241"/>
        <v>29</v>
      </c>
      <c r="AB588" s="48">
        <f t="shared" si="242"/>
        <v>19</v>
      </c>
      <c r="AC588" s="48">
        <f t="shared" si="243"/>
        <v>29</v>
      </c>
      <c r="AD588" s="48">
        <f t="shared" si="244"/>
        <v>7</v>
      </c>
      <c r="AE588" s="48">
        <f t="shared" si="245"/>
        <v>19</v>
      </c>
      <c r="AF588" s="48">
        <f t="shared" si="246"/>
        <v>10</v>
      </c>
      <c r="AG588" s="49" t="str">
        <f t="shared" si="247"/>
        <v/>
      </c>
      <c r="AH588" s="48">
        <f t="shared" si="248"/>
        <v>19</v>
      </c>
      <c r="AI588" s="50">
        <f>'Details and Calculations'!AE587</f>
        <v>1</v>
      </c>
      <c r="AJ588" s="50">
        <f>'Details and Calculations'!AM587</f>
        <v>1</v>
      </c>
      <c r="AK588" s="50">
        <f>'Details and Calculations'!AR587</f>
        <v>1</v>
      </c>
      <c r="AL588" s="50">
        <f>'Details and Calculations'!AW587</f>
        <v>1</v>
      </c>
      <c r="AM588" s="50">
        <f>'Details and Calculations'!BA587</f>
        <v>1</v>
      </c>
      <c r="AN588" s="50">
        <f>'Details and Calculations'!BF587</f>
        <v>1</v>
      </c>
      <c r="AO588" s="50">
        <f>'Details and Calculations'!BI587</f>
        <v>1</v>
      </c>
      <c r="AP588" s="50">
        <f>'Details and Calculations'!BM587</f>
        <v>1</v>
      </c>
      <c r="AQ588" s="50" t="str">
        <f>'Details and Calculations'!BP587</f>
        <v xml:space="preserve"> </v>
      </c>
      <c r="AR588" s="50">
        <f>'Details and Calculations'!CC587</f>
        <v>1</v>
      </c>
      <c r="AS588" s="50">
        <f>'Details and Calculations'!CJ587</f>
        <v>1</v>
      </c>
      <c r="AT588" s="51">
        <f>'Details and Calculations'!T587</f>
        <v>1</v>
      </c>
      <c r="AU588" s="51">
        <f>'Details and Calculations'!Z587</f>
        <v>1</v>
      </c>
      <c r="AV588" s="51">
        <f>'Details and Calculations'!S587</f>
        <v>0</v>
      </c>
      <c r="AW588" s="51">
        <f>'Details and Calculations'!AI587</f>
        <v>1</v>
      </c>
      <c r="AX588" s="51">
        <f>'Details and Calculations'!BY587</f>
        <v>1</v>
      </c>
      <c r="AY588" s="51">
        <f>'Details and Calculations'!CG587</f>
        <v>1</v>
      </c>
      <c r="AZ588" s="51">
        <f>'Details and Calculations'!CI587</f>
        <v>1</v>
      </c>
      <c r="BA588" s="51">
        <f t="shared" si="249"/>
        <v>1</v>
      </c>
      <c r="BB588" s="52">
        <f>'Details and Calculations'!Y587</f>
        <v>1</v>
      </c>
      <c r="BC588" s="52">
        <f>'Details and Calculations'!AC587</f>
        <v>1</v>
      </c>
      <c r="BD588" s="52">
        <f>'Details and Calculations'!AK587</f>
        <v>1</v>
      </c>
      <c r="BE588" s="52">
        <f>'Details and Calculations'!AN587</f>
        <v>1900</v>
      </c>
      <c r="BF588" s="52">
        <f>'Details and Calculations'!AP587</f>
        <v>39</v>
      </c>
      <c r="BG588" s="52">
        <f>'Details and Calculations'!AT587</f>
        <v>17</v>
      </c>
      <c r="BH588" s="52">
        <f>'Details and Calculations'!AY587</f>
        <v>6</v>
      </c>
      <c r="BI588" s="52">
        <f>'Details and Calculations'!BB587</f>
        <v>40000</v>
      </c>
      <c r="BJ588" s="52">
        <f>'Details and Calculations'!BD587</f>
        <v>5</v>
      </c>
      <c r="BK588" s="52">
        <f>'Details and Calculations'!CA587</f>
        <v>64</v>
      </c>
      <c r="BL588" s="43">
        <f>'Details and Calculations'!AA587</f>
        <v>1</v>
      </c>
      <c r="BM588" s="43" t="str">
        <f>'Details and Calculations'!AB587</f>
        <v>"Springbox" --Intake Structure At A Spring</v>
      </c>
      <c r="BN588" s="43">
        <f>'Details and Calculations'!AD587</f>
        <v>2007</v>
      </c>
      <c r="BO588" s="43">
        <f>'Details and Calculations'!AJ587</f>
        <v>1</v>
      </c>
      <c r="BP588" s="43">
        <f>'Details and Calculations'!AL587</f>
        <v>2016</v>
      </c>
      <c r="BQ588" s="43">
        <f>'Details and Calculations'!AO587</f>
        <v>1</v>
      </c>
      <c r="BR588" s="43">
        <f>'Details and Calculations'!AQ587</f>
        <v>2016</v>
      </c>
      <c r="BS588" s="43">
        <f>'Details and Calculations'!AS587</f>
        <v>1</v>
      </c>
      <c r="BT588" s="43">
        <f>'Details and Calculations'!AV587</f>
        <v>2016</v>
      </c>
      <c r="BU588" s="43">
        <f>'Details and Calculations'!AX587</f>
        <v>1</v>
      </c>
      <c r="BV588" s="43">
        <f>'Details and Calculations'!AZ587</f>
        <v>2016</v>
      </c>
      <c r="BW588" s="43">
        <f>'Details and Calculations'!BC587</f>
        <v>1</v>
      </c>
      <c r="BX588" s="43">
        <f>'Details and Calculations'!BE587</f>
        <v>2017</v>
      </c>
      <c r="BY588" s="43">
        <f>'Details and Calculations'!BG587</f>
        <v>1</v>
      </c>
      <c r="BZ588" s="43">
        <f>'Details and Calculations'!BH587</f>
        <v>2016</v>
      </c>
      <c r="CA588" s="43">
        <f>'Details and Calculations'!BJ587</f>
        <v>1</v>
      </c>
      <c r="CB588" s="43" t="str">
        <f>'Details and Calculations'!BK587</f>
        <v>Disinfection/Chlorination</v>
      </c>
      <c r="CC588" s="43">
        <f>'Details and Calculations'!BL587</f>
        <v>2017</v>
      </c>
      <c r="CD588" s="43">
        <f>'Details and Calculations'!BN587</f>
        <v>0</v>
      </c>
      <c r="CE588" s="43" t="str">
        <f>'Details and Calculations'!BO587</f>
        <v xml:space="preserve"> </v>
      </c>
      <c r="CF588" s="43">
        <f>'Details and Calculations'!BZ587</f>
        <v>1</v>
      </c>
      <c r="CG588" s="43">
        <f>'Details and Calculations'!CB587</f>
        <v>2016</v>
      </c>
      <c r="CH588" s="31"/>
      <c r="CI588" s="53"/>
    </row>
    <row r="589" spans="1:87" x14ac:dyDescent="0.3">
      <c r="A589" s="43">
        <f>'Details and Calculations'!A588</f>
        <v>2017</v>
      </c>
      <c r="B589" s="43" t="str">
        <f>'Details and Calculations'!C588</f>
        <v>Rwanda</v>
      </c>
      <c r="C589" s="43" t="str">
        <f>'Details and Calculations'!D588</f>
        <v>Rulindo</v>
      </c>
      <c r="D589" s="43" t="str">
        <f>'Details and Calculations'!E588</f>
        <v>Buyoga</v>
      </c>
      <c r="E589" s="43" t="str">
        <f>'Details and Calculations'!F588</f>
        <v>Gitumba</v>
      </c>
      <c r="F589" s="43" t="str">
        <f>'Details and Calculations'!G588</f>
        <v>Munini</v>
      </c>
      <c r="G589" s="43" t="str">
        <f>'Details and Calculations'!H588</f>
        <v/>
      </c>
      <c r="H589" s="43" t="str">
        <f>'Details and Calculations'!I588</f>
        <v/>
      </c>
      <c r="I589" s="43" t="str">
        <f>'Details and Calculations'!J588</f>
        <v>Kiruruma</v>
      </c>
      <c r="J589" s="43">
        <f>'Details and Calculations'!K588</f>
        <v>158</v>
      </c>
      <c r="K589" s="43">
        <f>'Details and Calculations'!O588</f>
        <v>150</v>
      </c>
      <c r="L589" s="43">
        <f>'Details and Calculations'!P589</f>
        <v>100</v>
      </c>
      <c r="M589" s="43" t="str">
        <f>'Details and Calculations'!U588</f>
        <v>Piped Network With Pump</v>
      </c>
      <c r="N589" s="43">
        <f>'Details and Calculations'!V588</f>
        <v>2014</v>
      </c>
      <c r="O589" s="43" t="str">
        <f>'Details and Calculations'!W588</f>
        <v>Governement (District, Wasac) And Water For People</v>
      </c>
      <c r="P589" s="43" t="str">
        <f>'Details and Calculations'!X588</f>
        <v>Groundwater (Well, Etc.)</v>
      </c>
      <c r="Q589" s="44" t="str">
        <f t="shared" si="232"/>
        <v>Low Risk</v>
      </c>
      <c r="R589" s="44" t="str">
        <f t="shared" si="233"/>
        <v>High Risk</v>
      </c>
      <c r="S589" s="45" t="str">
        <f t="shared" si="234"/>
        <v>Basic Level of Service</v>
      </c>
      <c r="T589" s="62" t="str">
        <f t="shared" si="231"/>
        <v>High Priority</v>
      </c>
      <c r="U589" s="46">
        <f t="shared" si="235"/>
        <v>5</v>
      </c>
      <c r="V589" s="28" t="str">
        <f t="shared" si="236"/>
        <v>Major Repairs or Replace System</v>
      </c>
      <c r="W589" s="47" t="str">
        <f t="shared" si="237"/>
        <v/>
      </c>
      <c r="X589" s="27" t="str">
        <f t="shared" si="238"/>
        <v>Further Technical Diagnostic Needed</v>
      </c>
      <c r="Y589" s="48">
        <f t="shared" si="239"/>
        <v>27</v>
      </c>
      <c r="Z589" s="48">
        <f t="shared" si="240"/>
        <v>17</v>
      </c>
      <c r="AA589" s="48">
        <f t="shared" si="241"/>
        <v>27</v>
      </c>
      <c r="AB589" s="48">
        <f t="shared" si="242"/>
        <v>17</v>
      </c>
      <c r="AC589" s="48">
        <f t="shared" si="243"/>
        <v>27</v>
      </c>
      <c r="AD589" s="48">
        <f t="shared" si="244"/>
        <v>4</v>
      </c>
      <c r="AE589" s="48">
        <f t="shared" si="245"/>
        <v>17</v>
      </c>
      <c r="AF589" s="48" t="str">
        <f t="shared" si="246"/>
        <v xml:space="preserve"> </v>
      </c>
      <c r="AG589" s="49" t="str">
        <f t="shared" si="247"/>
        <v/>
      </c>
      <c r="AH589" s="48">
        <f t="shared" si="248"/>
        <v>17</v>
      </c>
      <c r="AI589" s="50">
        <f>'Details and Calculations'!AE588</f>
        <v>1</v>
      </c>
      <c r="AJ589" s="50">
        <f>'Details and Calculations'!AM588</f>
        <v>1</v>
      </c>
      <c r="AK589" s="50">
        <f>'Details and Calculations'!AR588</f>
        <v>1</v>
      </c>
      <c r="AL589" s="50">
        <f>'Details and Calculations'!AW588</f>
        <v>1</v>
      </c>
      <c r="AM589" s="50">
        <f>'Details and Calculations'!BA588</f>
        <v>1</v>
      </c>
      <c r="AN589" s="50">
        <f>'Details and Calculations'!BF588</f>
        <v>1</v>
      </c>
      <c r="AO589" s="50">
        <f>'Details and Calculations'!BI588</f>
        <v>1</v>
      </c>
      <c r="AP589" s="50" t="str">
        <f>'Details and Calculations'!BM588</f>
        <v xml:space="preserve"> </v>
      </c>
      <c r="AQ589" s="50" t="str">
        <f>'Details and Calculations'!BP588</f>
        <v xml:space="preserve"> </v>
      </c>
      <c r="AR589" s="50">
        <f>'Details and Calculations'!CC588</f>
        <v>3</v>
      </c>
      <c r="AS589" s="50">
        <f>'Details and Calculations'!CJ588</f>
        <v>2</v>
      </c>
      <c r="AT589" s="51">
        <f>'Details and Calculations'!T588</f>
        <v>1</v>
      </c>
      <c r="AU589" s="51">
        <f>'Details and Calculations'!Z588</f>
        <v>1</v>
      </c>
      <c r="AV589" s="51">
        <f>'Details and Calculations'!S588</f>
        <v>0</v>
      </c>
      <c r="AW589" s="51">
        <f>'Details and Calculations'!AI588</f>
        <v>1</v>
      </c>
      <c r="AX589" s="51">
        <f>'Details and Calculations'!BY588</f>
        <v>1</v>
      </c>
      <c r="AY589" s="51">
        <f>'Details and Calculations'!CG588</f>
        <v>1</v>
      </c>
      <c r="AZ589" s="51">
        <f>'Details and Calculations'!CI588</f>
        <v>0</v>
      </c>
      <c r="BA589" s="51">
        <f t="shared" si="249"/>
        <v>0</v>
      </c>
      <c r="BB589" s="52">
        <f>'Details and Calculations'!Y588</f>
        <v>2</v>
      </c>
      <c r="BC589" s="52">
        <f>'Details and Calculations'!AC588</f>
        <v>1</v>
      </c>
      <c r="BD589" s="52">
        <f>'Details and Calculations'!AK588</f>
        <v>3</v>
      </c>
      <c r="BE589" s="52">
        <f>'Details and Calculations'!AN588</f>
        <v>9000</v>
      </c>
      <c r="BF589" s="52">
        <f>'Details and Calculations'!AP588</f>
        <v>15</v>
      </c>
      <c r="BG589" s="52">
        <f>'Details and Calculations'!AT588</f>
        <v>5</v>
      </c>
      <c r="BH589" s="52">
        <f>'Details and Calculations'!AY588</f>
        <v>3</v>
      </c>
      <c r="BI589" s="52">
        <f>'Details and Calculations'!BB588</f>
        <v>9000</v>
      </c>
      <c r="BJ589" s="52">
        <f>'Details and Calculations'!BD588</f>
        <v>2</v>
      </c>
      <c r="BK589" s="52">
        <f>'Details and Calculations'!CA588</f>
        <v>2</v>
      </c>
      <c r="BL589" s="43">
        <f>'Details and Calculations'!AA588</f>
        <v>1</v>
      </c>
      <c r="BM589" s="43" t="str">
        <f>'Details and Calculations'!AB588</f>
        <v>"Springbox" --Intake Structure At A Spring</v>
      </c>
      <c r="BN589" s="43">
        <f>'Details and Calculations'!AD588</f>
        <v>2014</v>
      </c>
      <c r="BO589" s="43">
        <f>'Details and Calculations'!AJ588</f>
        <v>1</v>
      </c>
      <c r="BP589" s="43">
        <f>'Details and Calculations'!AL588</f>
        <v>2014</v>
      </c>
      <c r="BQ589" s="43">
        <f>'Details and Calculations'!AO588</f>
        <v>1</v>
      </c>
      <c r="BR589" s="43">
        <f>'Details and Calculations'!AQ588</f>
        <v>2014</v>
      </c>
      <c r="BS589" s="43">
        <f>'Details and Calculations'!AS588</f>
        <v>1</v>
      </c>
      <c r="BT589" s="43">
        <f>'Details and Calculations'!AV588</f>
        <v>2014</v>
      </c>
      <c r="BU589" s="43">
        <f>'Details and Calculations'!AX588</f>
        <v>1</v>
      </c>
      <c r="BV589" s="43">
        <f>'Details and Calculations'!AZ588</f>
        <v>2014</v>
      </c>
      <c r="BW589" s="43">
        <f>'Details and Calculations'!BC588</f>
        <v>1</v>
      </c>
      <c r="BX589" s="43">
        <f>'Details and Calculations'!BE588</f>
        <v>2014</v>
      </c>
      <c r="BY589" s="43">
        <f>'Details and Calculations'!BG588</f>
        <v>1</v>
      </c>
      <c r="BZ589" s="43">
        <f>'Details and Calculations'!BH588</f>
        <v>2014</v>
      </c>
      <c r="CA589" s="43">
        <f>'Details and Calculations'!BJ588</f>
        <v>0</v>
      </c>
      <c r="CB589" s="43" t="str">
        <f>'Details and Calculations'!BK588</f>
        <v/>
      </c>
      <c r="CC589" s="43" t="str">
        <f>'Details and Calculations'!BL588</f>
        <v xml:space="preserve"> </v>
      </c>
      <c r="CD589" s="43" t="str">
        <f>'Details and Calculations'!BN588</f>
        <v xml:space="preserve"> </v>
      </c>
      <c r="CE589" s="43" t="str">
        <f>'Details and Calculations'!BO588</f>
        <v xml:space="preserve"> </v>
      </c>
      <c r="CF589" s="43">
        <f>'Details and Calculations'!BZ588</f>
        <v>1</v>
      </c>
      <c r="CG589" s="43">
        <f>'Details and Calculations'!CB588</f>
        <v>2014</v>
      </c>
      <c r="CH589" s="31"/>
      <c r="CI589" s="53"/>
    </row>
    <row r="590" spans="1:87" x14ac:dyDescent="0.3">
      <c r="A590" s="43">
        <f>'Details and Calculations'!A589</f>
        <v>2017</v>
      </c>
      <c r="B590" s="43" t="str">
        <f>'Details and Calculations'!C589</f>
        <v>Rwanda</v>
      </c>
      <c r="C590" s="43" t="str">
        <f>'Details and Calculations'!D589</f>
        <v>Rulindo</v>
      </c>
      <c r="D590" s="43" t="str">
        <f>'Details and Calculations'!E589</f>
        <v>Mbogo</v>
      </c>
      <c r="E590" s="43" t="str">
        <f>'Details and Calculations'!F589</f>
        <v>Rurenge</v>
      </c>
      <c r="F590" s="43" t="str">
        <f>'Details and Calculations'!G589</f>
        <v>Gicumbi</v>
      </c>
      <c r="G590" s="43" t="str">
        <f>'Details and Calculations'!H589</f>
        <v/>
      </c>
      <c r="H590" s="43" t="str">
        <f>'Details and Calculations'!I589</f>
        <v/>
      </c>
      <c r="I590" s="43" t="str">
        <f>'Details and Calculations'!J589</f>
        <v>Musenge Network</v>
      </c>
      <c r="J590" s="43">
        <f>'Details and Calculations'!K589</f>
        <v>141</v>
      </c>
      <c r="K590" s="43">
        <f>'Details and Calculations'!O589</f>
        <v>41</v>
      </c>
      <c r="L590" s="43">
        <f>'Details and Calculations'!P590</f>
        <v>265</v>
      </c>
      <c r="M590" s="43" t="str">
        <f>'Details and Calculations'!U589</f>
        <v>Piped Network With Pump</v>
      </c>
      <c r="N590" s="43">
        <f>'Details and Calculations'!V589</f>
        <v>2014</v>
      </c>
      <c r="O590" s="43" t="str">
        <f>'Details and Calculations'!W589</f>
        <v/>
      </c>
      <c r="P590" s="43" t="str">
        <f>'Details and Calculations'!X589</f>
        <v>Spring</v>
      </c>
      <c r="Q590" s="44" t="str">
        <f t="shared" si="232"/>
        <v>Low Risk</v>
      </c>
      <c r="R590" s="44" t="str">
        <f t="shared" si="233"/>
        <v>High Risk</v>
      </c>
      <c r="S590" s="45" t="str">
        <f t="shared" si="234"/>
        <v>Intermediate Level of Service</v>
      </c>
      <c r="T590" s="62" t="str">
        <f t="shared" si="231"/>
        <v>High Priority</v>
      </c>
      <c r="U590" s="46">
        <f t="shared" si="235"/>
        <v>6</v>
      </c>
      <c r="V590" s="28" t="str">
        <f t="shared" si="236"/>
        <v>Major Repairs or Replace System</v>
      </c>
      <c r="W590" s="47" t="str">
        <f t="shared" si="237"/>
        <v/>
      </c>
      <c r="X590" s="27" t="str">
        <f t="shared" si="238"/>
        <v>Further Technical Diagnostic Needed</v>
      </c>
      <c r="Y590" s="48">
        <f t="shared" si="239"/>
        <v>27</v>
      </c>
      <c r="Z590" s="48">
        <f t="shared" si="240"/>
        <v>17</v>
      </c>
      <c r="AA590" s="48">
        <f t="shared" si="241"/>
        <v>27</v>
      </c>
      <c r="AB590" s="48">
        <f t="shared" si="242"/>
        <v>17</v>
      </c>
      <c r="AC590" s="48">
        <f t="shared" si="243"/>
        <v>27</v>
      </c>
      <c r="AD590" s="48">
        <f t="shared" si="244"/>
        <v>4</v>
      </c>
      <c r="AE590" s="48">
        <f t="shared" si="245"/>
        <v>17</v>
      </c>
      <c r="AF590" s="48" t="str">
        <f t="shared" si="246"/>
        <v xml:space="preserve"> </v>
      </c>
      <c r="AG590" s="49" t="str">
        <f t="shared" si="247"/>
        <v/>
      </c>
      <c r="AH590" s="48">
        <f t="shared" si="248"/>
        <v>17</v>
      </c>
      <c r="AI590" s="50">
        <f>'Details and Calculations'!AE589</f>
        <v>1</v>
      </c>
      <c r="AJ590" s="50">
        <f>'Details and Calculations'!AM589</f>
        <v>1</v>
      </c>
      <c r="AK590" s="50">
        <f>'Details and Calculations'!AR589</f>
        <v>1</v>
      </c>
      <c r="AL590" s="50">
        <f>'Details and Calculations'!AW589</f>
        <v>2</v>
      </c>
      <c r="AM590" s="50">
        <f>'Details and Calculations'!BA589</f>
        <v>2</v>
      </c>
      <c r="AN590" s="50">
        <f>'Details and Calculations'!BF589</f>
        <v>2</v>
      </c>
      <c r="AO590" s="50">
        <f>'Details and Calculations'!BI589</f>
        <v>1</v>
      </c>
      <c r="AP590" s="50" t="str">
        <f>'Details and Calculations'!BM589</f>
        <v xml:space="preserve"> </v>
      </c>
      <c r="AQ590" s="50" t="str">
        <f>'Details and Calculations'!BP589</f>
        <v xml:space="preserve"> </v>
      </c>
      <c r="AR590" s="50">
        <f>'Details and Calculations'!CC589</f>
        <v>3</v>
      </c>
      <c r="AS590" s="50">
        <f>'Details and Calculations'!CJ589</f>
        <v>3</v>
      </c>
      <c r="AT590" s="51">
        <f>'Details and Calculations'!T589</f>
        <v>1</v>
      </c>
      <c r="AU590" s="51">
        <f>'Details and Calculations'!Z589</f>
        <v>1</v>
      </c>
      <c r="AV590" s="51">
        <f>'Details and Calculations'!S589</f>
        <v>1</v>
      </c>
      <c r="AW590" s="51">
        <f>'Details and Calculations'!AI589</f>
        <v>1</v>
      </c>
      <c r="AX590" s="51">
        <f>'Details and Calculations'!BY589</f>
        <v>1</v>
      </c>
      <c r="AY590" s="51">
        <f>'Details and Calculations'!CG589</f>
        <v>1</v>
      </c>
      <c r="AZ590" s="51">
        <f>'Details and Calculations'!CI589</f>
        <v>0</v>
      </c>
      <c r="BA590" s="51">
        <f t="shared" si="249"/>
        <v>0</v>
      </c>
      <c r="BB590" s="52">
        <f>'Details and Calculations'!Y589</f>
        <v>1</v>
      </c>
      <c r="BC590" s="52">
        <f>'Details and Calculations'!AC589</f>
        <v>1</v>
      </c>
      <c r="BD590" s="52">
        <f>'Details and Calculations'!AK589</f>
        <v>1</v>
      </c>
      <c r="BE590" s="52">
        <f>'Details and Calculations'!AN589</f>
        <v>3000</v>
      </c>
      <c r="BF590" s="52">
        <f>'Details and Calculations'!AP589</f>
        <v>16</v>
      </c>
      <c r="BG590" s="52">
        <f>'Details and Calculations'!AT589</f>
        <v>8</v>
      </c>
      <c r="BH590" s="52">
        <f>'Details and Calculations'!AY589</f>
        <v>3</v>
      </c>
      <c r="BI590" s="52">
        <f>'Details and Calculations'!BB589</f>
        <v>20000</v>
      </c>
      <c r="BJ590" s="52">
        <f>'Details and Calculations'!BD589</f>
        <v>2</v>
      </c>
      <c r="BK590" s="52">
        <f>'Details and Calculations'!CA589</f>
        <v>28</v>
      </c>
      <c r="BL590" s="43">
        <f>'Details and Calculations'!AA589</f>
        <v>1</v>
      </c>
      <c r="BM590" s="43" t="str">
        <f>'Details and Calculations'!AB589</f>
        <v>"Springbox" --Intake Structure At A Spring</v>
      </c>
      <c r="BN590" s="43">
        <f>'Details and Calculations'!AD589</f>
        <v>2014</v>
      </c>
      <c r="BO590" s="43">
        <f>'Details and Calculations'!AJ589</f>
        <v>1</v>
      </c>
      <c r="BP590" s="43">
        <f>'Details and Calculations'!AL589</f>
        <v>2014</v>
      </c>
      <c r="BQ590" s="43">
        <f>'Details and Calculations'!AO589</f>
        <v>1</v>
      </c>
      <c r="BR590" s="43">
        <f>'Details and Calculations'!AQ589</f>
        <v>2014</v>
      </c>
      <c r="BS590" s="43">
        <f>'Details and Calculations'!AS589</f>
        <v>1</v>
      </c>
      <c r="BT590" s="43">
        <f>'Details and Calculations'!AV589</f>
        <v>2014</v>
      </c>
      <c r="BU590" s="43">
        <f>'Details and Calculations'!AX589</f>
        <v>1</v>
      </c>
      <c r="BV590" s="43">
        <f>'Details and Calculations'!AZ589</f>
        <v>2014</v>
      </c>
      <c r="BW590" s="43">
        <f>'Details and Calculations'!BC589</f>
        <v>1</v>
      </c>
      <c r="BX590" s="43">
        <f>'Details and Calculations'!BE589</f>
        <v>2014</v>
      </c>
      <c r="BY590" s="43">
        <f>'Details and Calculations'!BG589</f>
        <v>1</v>
      </c>
      <c r="BZ590" s="43">
        <f>'Details and Calculations'!BH589</f>
        <v>2014</v>
      </c>
      <c r="CA590" s="43">
        <f>'Details and Calculations'!BJ589</f>
        <v>0</v>
      </c>
      <c r="CB590" s="43" t="str">
        <f>'Details and Calculations'!BK589</f>
        <v/>
      </c>
      <c r="CC590" s="43" t="str">
        <f>'Details and Calculations'!BL589</f>
        <v xml:space="preserve"> </v>
      </c>
      <c r="CD590" s="43" t="str">
        <f>'Details and Calculations'!BN589</f>
        <v xml:space="preserve"> </v>
      </c>
      <c r="CE590" s="43" t="str">
        <f>'Details and Calculations'!BO589</f>
        <v xml:space="preserve"> </v>
      </c>
      <c r="CF590" s="43">
        <f>'Details and Calculations'!BZ589</f>
        <v>1</v>
      </c>
      <c r="CG590" s="43">
        <f>'Details and Calculations'!CB589</f>
        <v>2014</v>
      </c>
      <c r="CH590" s="31"/>
      <c r="CI590" s="53"/>
    </row>
    <row r="591" spans="1:87" x14ac:dyDescent="0.3">
      <c r="A591" s="43">
        <f>'Details and Calculations'!A590</f>
        <v>2017</v>
      </c>
      <c r="B591" s="43" t="str">
        <f>'Details and Calculations'!C590</f>
        <v>Rwanda</v>
      </c>
      <c r="C591" s="43" t="str">
        <f>'Details and Calculations'!D590</f>
        <v>Rulindo</v>
      </c>
      <c r="D591" s="43" t="str">
        <f>'Details and Calculations'!E590</f>
        <v>Shyorongi</v>
      </c>
      <c r="E591" s="43" t="str">
        <f>'Details and Calculations'!F590</f>
        <v>Bugaragara</v>
      </c>
      <c r="F591" s="43" t="str">
        <f>'Details and Calculations'!G590</f>
        <v>Gatwa</v>
      </c>
      <c r="G591" s="43" t="str">
        <f>'Details and Calculations'!H590</f>
        <v/>
      </c>
      <c r="H591" s="43" t="str">
        <f>'Details and Calculations'!I590</f>
        <v/>
      </c>
      <c r="I591" s="43" t="str">
        <f>'Details and Calculations'!J590</f>
        <v>kinywamagana pumping network</v>
      </c>
      <c r="J591" s="43">
        <f>'Details and Calculations'!K590</f>
        <v>354</v>
      </c>
      <c r="K591" s="43">
        <f>'Details and Calculations'!O590</f>
        <v>89</v>
      </c>
      <c r="L591" s="43">
        <f>'Details and Calculations'!P591</f>
        <v>80</v>
      </c>
      <c r="M591" s="43" t="str">
        <f>'Details and Calculations'!U590</f>
        <v>Piped Network With Pump</v>
      </c>
      <c r="N591" s="43">
        <f>'Details and Calculations'!V590</f>
        <v>2013</v>
      </c>
      <c r="O591" s="43" t="str">
        <f>'Details and Calculations'!W590</f>
        <v>Governement (District, Wasac) And Water For People</v>
      </c>
      <c r="P591" s="43" t="str">
        <f>'Details and Calculations'!X590</f>
        <v>Spring</v>
      </c>
      <c r="Q591" s="44" t="str">
        <f t="shared" si="232"/>
        <v>Low Risk</v>
      </c>
      <c r="R591" s="44" t="str">
        <f t="shared" si="233"/>
        <v>Low Risk</v>
      </c>
      <c r="S591" s="45" t="str">
        <f t="shared" si="234"/>
        <v>Intermediate Level of Service</v>
      </c>
      <c r="T591" s="62" t="str">
        <f t="shared" si="231"/>
        <v>Low Priority</v>
      </c>
      <c r="U591" s="46">
        <f t="shared" si="235"/>
        <v>7</v>
      </c>
      <c r="V591" s="28" t="str">
        <f t="shared" si="236"/>
        <v>Repair or Replace Components</v>
      </c>
      <c r="W591" s="47" t="str">
        <f t="shared" si="237"/>
        <v xml:space="preserve">Pump, </v>
      </c>
      <c r="X591" s="27" t="str">
        <f t="shared" si="238"/>
        <v>Create Plan To Repair or Replace Components</v>
      </c>
      <c r="Y591" s="48">
        <f t="shared" si="239"/>
        <v>26</v>
      </c>
      <c r="Z591" s="48">
        <f t="shared" si="240"/>
        <v>16</v>
      </c>
      <c r="AA591" s="48">
        <f t="shared" si="241"/>
        <v>26</v>
      </c>
      <c r="AB591" s="48">
        <f t="shared" si="242"/>
        <v>16</v>
      </c>
      <c r="AC591" s="48">
        <f t="shared" si="243"/>
        <v>26</v>
      </c>
      <c r="AD591" s="48">
        <f t="shared" si="244"/>
        <v>3</v>
      </c>
      <c r="AE591" s="48">
        <f t="shared" si="245"/>
        <v>16</v>
      </c>
      <c r="AF591" s="48" t="str">
        <f t="shared" si="246"/>
        <v xml:space="preserve"> </v>
      </c>
      <c r="AG591" s="49" t="str">
        <f t="shared" si="247"/>
        <v/>
      </c>
      <c r="AH591" s="48">
        <f t="shared" si="248"/>
        <v>16</v>
      </c>
      <c r="AI591" s="50">
        <f>'Details and Calculations'!AE590</f>
        <v>1</v>
      </c>
      <c r="AJ591" s="50">
        <f>'Details and Calculations'!AM590</f>
        <v>1</v>
      </c>
      <c r="AK591" s="50">
        <f>'Details and Calculations'!AR590</f>
        <v>1</v>
      </c>
      <c r="AL591" s="50">
        <f>'Details and Calculations'!AW590</f>
        <v>1</v>
      </c>
      <c r="AM591" s="50">
        <f>'Details and Calculations'!BA590</f>
        <v>1</v>
      </c>
      <c r="AN591" s="50">
        <f>'Details and Calculations'!BF590</f>
        <v>2</v>
      </c>
      <c r="AO591" s="50">
        <f>'Details and Calculations'!BI590</f>
        <v>1</v>
      </c>
      <c r="AP591" s="50" t="str">
        <f>'Details and Calculations'!BM590</f>
        <v xml:space="preserve"> </v>
      </c>
      <c r="AQ591" s="50" t="str">
        <f>'Details and Calculations'!BP590</f>
        <v xml:space="preserve"> </v>
      </c>
      <c r="AR591" s="50">
        <f>'Details and Calculations'!CC590</f>
        <v>1</v>
      </c>
      <c r="AS591" s="50">
        <f>'Details and Calculations'!CJ590</f>
        <v>2</v>
      </c>
      <c r="AT591" s="51">
        <f>'Details and Calculations'!T590</f>
        <v>1</v>
      </c>
      <c r="AU591" s="51">
        <f>'Details and Calculations'!Z590</f>
        <v>1</v>
      </c>
      <c r="AV591" s="51">
        <f>'Details and Calculations'!S590</f>
        <v>1</v>
      </c>
      <c r="AW591" s="51">
        <f>'Details and Calculations'!AI590</f>
        <v>1</v>
      </c>
      <c r="AX591" s="51">
        <f>'Details and Calculations'!BY590</f>
        <v>1</v>
      </c>
      <c r="AY591" s="51">
        <f>'Details and Calculations'!CG590</f>
        <v>1</v>
      </c>
      <c r="AZ591" s="51">
        <f>'Details and Calculations'!CI590</f>
        <v>1</v>
      </c>
      <c r="BA591" s="51">
        <f t="shared" si="249"/>
        <v>0</v>
      </c>
      <c r="BB591" s="52">
        <f>'Details and Calculations'!Y590</f>
        <v>7</v>
      </c>
      <c r="BC591" s="52">
        <f>'Details and Calculations'!AC590</f>
        <v>3</v>
      </c>
      <c r="BD591" s="52">
        <f>'Details and Calculations'!AK590</f>
        <v>1</v>
      </c>
      <c r="BE591" s="52">
        <f>'Details and Calculations'!AN590</f>
        <v>1500</v>
      </c>
      <c r="BF591" s="52">
        <f>'Details and Calculations'!AP590</f>
        <v>20</v>
      </c>
      <c r="BG591" s="52">
        <f>'Details and Calculations'!AT590</f>
        <v>25</v>
      </c>
      <c r="BH591" s="52">
        <f>'Details and Calculations'!AY590</f>
        <v>4</v>
      </c>
      <c r="BI591" s="52">
        <f>'Details and Calculations'!BB590</f>
        <v>11000</v>
      </c>
      <c r="BJ591" s="52">
        <f>'Details and Calculations'!BD590</f>
        <v>2</v>
      </c>
      <c r="BK591" s="52">
        <f>'Details and Calculations'!CA590</f>
        <v>1</v>
      </c>
      <c r="BL591" s="43">
        <f>'Details and Calculations'!AA590</f>
        <v>1</v>
      </c>
      <c r="BM591" s="43" t="str">
        <f>'Details and Calculations'!AB590</f>
        <v>"Springbox" --Intake Structure At A Spring</v>
      </c>
      <c r="BN591" s="43">
        <f>'Details and Calculations'!AD590</f>
        <v>2013</v>
      </c>
      <c r="BO591" s="43">
        <f>'Details and Calculations'!AJ590</f>
        <v>1</v>
      </c>
      <c r="BP591" s="43">
        <f>'Details and Calculations'!AL590</f>
        <v>2013</v>
      </c>
      <c r="BQ591" s="43">
        <f>'Details and Calculations'!AO590</f>
        <v>1</v>
      </c>
      <c r="BR591" s="43">
        <f>'Details and Calculations'!AQ590</f>
        <v>2013</v>
      </c>
      <c r="BS591" s="43">
        <f>'Details and Calculations'!AS590</f>
        <v>1</v>
      </c>
      <c r="BT591" s="43">
        <f>'Details and Calculations'!AV590</f>
        <v>2013</v>
      </c>
      <c r="BU591" s="43">
        <f>'Details and Calculations'!AX590</f>
        <v>1</v>
      </c>
      <c r="BV591" s="43">
        <f>'Details and Calculations'!AZ590</f>
        <v>2013</v>
      </c>
      <c r="BW591" s="43">
        <f>'Details and Calculations'!BC590</f>
        <v>1</v>
      </c>
      <c r="BX591" s="43">
        <f>'Details and Calculations'!BE590</f>
        <v>2013</v>
      </c>
      <c r="BY591" s="43">
        <f>'Details and Calculations'!BG590</f>
        <v>1</v>
      </c>
      <c r="BZ591" s="43">
        <f>'Details and Calculations'!BH590</f>
        <v>2013</v>
      </c>
      <c r="CA591" s="43">
        <f>'Details and Calculations'!BJ590</f>
        <v>0</v>
      </c>
      <c r="CB591" s="43" t="str">
        <f>'Details and Calculations'!BK590</f>
        <v/>
      </c>
      <c r="CC591" s="43" t="str">
        <f>'Details and Calculations'!BL590</f>
        <v xml:space="preserve"> </v>
      </c>
      <c r="CD591" s="43" t="str">
        <f>'Details and Calculations'!BN590</f>
        <v xml:space="preserve"> </v>
      </c>
      <c r="CE591" s="43" t="str">
        <f>'Details and Calculations'!BO590</f>
        <v xml:space="preserve"> </v>
      </c>
      <c r="CF591" s="43">
        <f>'Details and Calculations'!BZ590</f>
        <v>1</v>
      </c>
      <c r="CG591" s="43">
        <f>'Details and Calculations'!CB590</f>
        <v>2013</v>
      </c>
      <c r="CH591" s="31"/>
      <c r="CI591" s="53"/>
    </row>
    <row r="592" spans="1:87" x14ac:dyDescent="0.3">
      <c r="A592" s="43">
        <f>'Details and Calculations'!A591</f>
        <v>2017</v>
      </c>
      <c r="B592" s="43" t="str">
        <f>'Details and Calculations'!C591</f>
        <v>Rwanda</v>
      </c>
      <c r="C592" s="43" t="str">
        <f>'Details and Calculations'!D591</f>
        <v>Rulindo</v>
      </c>
      <c r="D592" s="43" t="str">
        <f>'Details and Calculations'!E591</f>
        <v>Shyorongi</v>
      </c>
      <c r="E592" s="43" t="str">
        <f>'Details and Calculations'!F591</f>
        <v>Rubona</v>
      </c>
      <c r="F592" s="43" t="str">
        <f>'Details and Calculations'!G591</f>
        <v>Nyabitare</v>
      </c>
      <c r="G592" s="43" t="str">
        <f>'Details and Calculations'!H591</f>
        <v/>
      </c>
      <c r="H592" s="43" t="str">
        <f>'Details and Calculations'!I591</f>
        <v/>
      </c>
      <c r="I592" s="43" t="str">
        <f>'Details and Calculations'!J591</f>
        <v>Gisaro-Nyundo network</v>
      </c>
      <c r="J592" s="43">
        <f>'Details and Calculations'!K591</f>
        <v>130</v>
      </c>
      <c r="K592" s="43">
        <f>'Details and Calculations'!O591</f>
        <v>50</v>
      </c>
      <c r="L592" s="43">
        <f>'Details and Calculations'!P592</f>
        <v>50</v>
      </c>
      <c r="M592" s="43" t="str">
        <f>'Details and Calculations'!U591</f>
        <v>Piped Network -- Gravity Only</v>
      </c>
      <c r="N592" s="43">
        <f>'Details and Calculations'!V591</f>
        <v>2013</v>
      </c>
      <c r="O592" s="43" t="str">
        <f>'Details and Calculations'!W591</f>
        <v>Governement (District, Wasac) And Water For People</v>
      </c>
      <c r="P592" s="43" t="str">
        <f>'Details and Calculations'!X591</f>
        <v>Spring</v>
      </c>
      <c r="Q592" s="44" t="str">
        <f t="shared" si="232"/>
        <v>Low Risk</v>
      </c>
      <c r="R592" s="44" t="str">
        <f t="shared" si="233"/>
        <v>Low Risk</v>
      </c>
      <c r="S592" s="45" t="str">
        <f t="shared" si="234"/>
        <v>High Level of Service</v>
      </c>
      <c r="T592" s="62" t="str">
        <f t="shared" si="231"/>
        <v>Low Priority</v>
      </c>
      <c r="U592" s="46">
        <f t="shared" si="235"/>
        <v>8</v>
      </c>
      <c r="V592" s="28" t="str">
        <f t="shared" si="236"/>
        <v>Repair or Replace Components</v>
      </c>
      <c r="W592" s="47" t="str">
        <f t="shared" si="237"/>
        <v xml:space="preserve">Storage Tank, </v>
      </c>
      <c r="X592" s="27" t="str">
        <f t="shared" si="238"/>
        <v>Create Plan To Repair or Replace Components</v>
      </c>
      <c r="Y592" s="48">
        <f t="shared" si="239"/>
        <v>26</v>
      </c>
      <c r="Z592" s="48">
        <f t="shared" si="240"/>
        <v>16</v>
      </c>
      <c r="AA592" s="48">
        <f t="shared" si="241"/>
        <v>26</v>
      </c>
      <c r="AB592" s="48">
        <f t="shared" si="242"/>
        <v>16</v>
      </c>
      <c r="AC592" s="48">
        <f t="shared" si="243"/>
        <v>26</v>
      </c>
      <c r="AD592" s="48" t="str">
        <f t="shared" si="244"/>
        <v xml:space="preserve"> </v>
      </c>
      <c r="AE592" s="48" t="str">
        <f t="shared" si="245"/>
        <v xml:space="preserve"> </v>
      </c>
      <c r="AF592" s="48" t="str">
        <f t="shared" si="246"/>
        <v xml:space="preserve"> </v>
      </c>
      <c r="AG592" s="49" t="str">
        <f t="shared" si="247"/>
        <v/>
      </c>
      <c r="AH592" s="48">
        <f t="shared" si="248"/>
        <v>16</v>
      </c>
      <c r="AI592" s="50">
        <f>'Details and Calculations'!AE591</f>
        <v>1</v>
      </c>
      <c r="AJ592" s="50">
        <f>'Details and Calculations'!AM591</f>
        <v>1</v>
      </c>
      <c r="AK592" s="50">
        <f>'Details and Calculations'!AR591</f>
        <v>2</v>
      </c>
      <c r="AL592" s="50">
        <f>'Details and Calculations'!AW591</f>
        <v>1</v>
      </c>
      <c r="AM592" s="50">
        <f>'Details and Calculations'!BA591</f>
        <v>1</v>
      </c>
      <c r="AN592" s="50" t="str">
        <f>'Details and Calculations'!BF591</f>
        <v xml:space="preserve"> </v>
      </c>
      <c r="AO592" s="50" t="str">
        <f>'Details and Calculations'!BI591</f>
        <v xml:space="preserve"> </v>
      </c>
      <c r="AP592" s="50" t="str">
        <f>'Details and Calculations'!BM591</f>
        <v xml:space="preserve"> </v>
      </c>
      <c r="AQ592" s="50" t="str">
        <f>'Details and Calculations'!BP591</f>
        <v xml:space="preserve"> </v>
      </c>
      <c r="AR592" s="50">
        <f>'Details and Calculations'!CC591</f>
        <v>1</v>
      </c>
      <c r="AS592" s="50">
        <f>'Details and Calculations'!CJ591</f>
        <v>1</v>
      </c>
      <c r="AT592" s="51">
        <f>'Details and Calculations'!T591</f>
        <v>1</v>
      </c>
      <c r="AU592" s="51">
        <f>'Details and Calculations'!Z591</f>
        <v>1</v>
      </c>
      <c r="AV592" s="51">
        <f>'Details and Calculations'!S591</f>
        <v>1</v>
      </c>
      <c r="AW592" s="51">
        <f>'Details and Calculations'!AI591</f>
        <v>1</v>
      </c>
      <c r="AX592" s="51">
        <f>'Details and Calculations'!BY591</f>
        <v>1</v>
      </c>
      <c r="AY592" s="51">
        <f>'Details and Calculations'!CG591</f>
        <v>1</v>
      </c>
      <c r="AZ592" s="51">
        <f>'Details and Calculations'!CI591</f>
        <v>1</v>
      </c>
      <c r="BA592" s="51">
        <f t="shared" si="249"/>
        <v>1</v>
      </c>
      <c r="BB592" s="52">
        <f>'Details and Calculations'!Y591</f>
        <v>1</v>
      </c>
      <c r="BC592" s="52">
        <f>'Details and Calculations'!AC591</f>
        <v>1</v>
      </c>
      <c r="BD592" s="52">
        <f>'Details and Calculations'!AK591</f>
        <v>1</v>
      </c>
      <c r="BE592" s="52">
        <f>'Details and Calculations'!AN591</f>
        <v>38</v>
      </c>
      <c r="BF592" s="52">
        <f>'Details and Calculations'!AP591</f>
        <v>6</v>
      </c>
      <c r="BG592" s="52">
        <f>'Details and Calculations'!AT591</f>
        <v>10</v>
      </c>
      <c r="BH592" s="52">
        <f>'Details and Calculations'!AY591</f>
        <v>2</v>
      </c>
      <c r="BI592" s="52">
        <f>'Details and Calculations'!BB591</f>
        <v>7000</v>
      </c>
      <c r="BJ592" s="52" t="str">
        <f>'Details and Calculations'!BD591</f>
        <v xml:space="preserve"> </v>
      </c>
      <c r="BK592" s="52">
        <f>'Details and Calculations'!CA591</f>
        <v>1</v>
      </c>
      <c r="BL592" s="43">
        <f>'Details and Calculations'!AA591</f>
        <v>1</v>
      </c>
      <c r="BM592" s="43" t="str">
        <f>'Details and Calculations'!AB591</f>
        <v>"Springbox" --Intake Structure At A Spring</v>
      </c>
      <c r="BN592" s="43">
        <f>'Details and Calculations'!AD591</f>
        <v>2013</v>
      </c>
      <c r="BO592" s="43">
        <f>'Details and Calculations'!AJ591</f>
        <v>1</v>
      </c>
      <c r="BP592" s="43">
        <f>'Details and Calculations'!AL591</f>
        <v>2013</v>
      </c>
      <c r="BQ592" s="43">
        <f>'Details and Calculations'!AO591</f>
        <v>1</v>
      </c>
      <c r="BR592" s="43">
        <f>'Details and Calculations'!AQ591</f>
        <v>2013</v>
      </c>
      <c r="BS592" s="43">
        <f>'Details and Calculations'!AS591</f>
        <v>1</v>
      </c>
      <c r="BT592" s="43">
        <f>'Details and Calculations'!AV591</f>
        <v>2013</v>
      </c>
      <c r="BU592" s="43">
        <f>'Details and Calculations'!AX591</f>
        <v>1</v>
      </c>
      <c r="BV592" s="43">
        <f>'Details and Calculations'!AZ591</f>
        <v>2013</v>
      </c>
      <c r="BW592" s="43">
        <f>'Details and Calculations'!BC591</f>
        <v>0</v>
      </c>
      <c r="BX592" s="43" t="str">
        <f>'Details and Calculations'!BE591</f>
        <v xml:space="preserve"> </v>
      </c>
      <c r="BY592" s="43" t="str">
        <f>'Details and Calculations'!BG591</f>
        <v xml:space="preserve"> </v>
      </c>
      <c r="BZ592" s="43" t="str">
        <f>'Details and Calculations'!BH591</f>
        <v xml:space="preserve"> </v>
      </c>
      <c r="CA592" s="43">
        <f>'Details and Calculations'!BJ591</f>
        <v>0</v>
      </c>
      <c r="CB592" s="43" t="str">
        <f>'Details and Calculations'!BK591</f>
        <v/>
      </c>
      <c r="CC592" s="43" t="str">
        <f>'Details and Calculations'!BL591</f>
        <v xml:space="preserve"> </v>
      </c>
      <c r="CD592" s="43" t="str">
        <f>'Details and Calculations'!BN591</f>
        <v xml:space="preserve"> </v>
      </c>
      <c r="CE592" s="43" t="str">
        <f>'Details and Calculations'!BO591</f>
        <v xml:space="preserve"> </v>
      </c>
      <c r="CF592" s="43">
        <f>'Details and Calculations'!BZ591</f>
        <v>1</v>
      </c>
      <c r="CG592" s="43">
        <f>'Details and Calculations'!CB591</f>
        <v>2013</v>
      </c>
      <c r="CH592" s="31"/>
      <c r="CI592" s="53"/>
    </row>
    <row r="593" spans="1:87" x14ac:dyDescent="0.3">
      <c r="A593" s="43">
        <f>'Details and Calculations'!A592</f>
        <v>2017</v>
      </c>
      <c r="B593" s="43" t="str">
        <f>'Details and Calculations'!C592</f>
        <v>Rwanda</v>
      </c>
      <c r="C593" s="43" t="str">
        <f>'Details and Calculations'!D592</f>
        <v>Rulindo</v>
      </c>
      <c r="D593" s="43" t="str">
        <f>'Details and Calculations'!E592</f>
        <v>Cyungo</v>
      </c>
      <c r="E593" s="43" t="str">
        <f>'Details and Calculations'!F592</f>
        <v>Marembo</v>
      </c>
      <c r="F593" s="43" t="str">
        <f>'Details and Calculations'!G592</f>
        <v>Gahinga</v>
      </c>
      <c r="G593" s="43" t="str">
        <f>'Details and Calculations'!H592</f>
        <v/>
      </c>
      <c r="H593" s="43" t="str">
        <f>'Details and Calculations'!I592</f>
        <v/>
      </c>
      <c r="I593" s="43" t="str">
        <f>'Details and Calculations'!J592</f>
        <v>Mugomero Marembo</v>
      </c>
      <c r="J593" s="43">
        <f>'Details and Calculations'!K592</f>
        <v>652</v>
      </c>
      <c r="K593" s="43">
        <f>'Details and Calculations'!O592</f>
        <v>602</v>
      </c>
      <c r="L593" s="43">
        <f>'Details and Calculations'!P593</f>
        <v>108</v>
      </c>
      <c r="M593" s="43" t="str">
        <f>'Details and Calculations'!U592</f>
        <v>Piped Network -- Gravity Only</v>
      </c>
      <c r="N593" s="43">
        <f>'Details and Calculations'!V592</f>
        <v>2015</v>
      </c>
      <c r="O593" s="43" t="str">
        <f>'Details and Calculations'!W592</f>
        <v>Governement (District, Wasac) And Water For People</v>
      </c>
      <c r="P593" s="43" t="str">
        <f>'Details and Calculations'!X592</f>
        <v>Spring</v>
      </c>
      <c r="Q593" s="44" t="str">
        <f t="shared" si="232"/>
        <v>Low Risk</v>
      </c>
      <c r="R593" s="44" t="str">
        <f t="shared" si="233"/>
        <v>Low Risk</v>
      </c>
      <c r="S593" s="45" t="str">
        <f t="shared" si="234"/>
        <v>Intermediate Level of Service</v>
      </c>
      <c r="T593" s="62" t="str">
        <f t="shared" si="231"/>
        <v>Low Priority</v>
      </c>
      <c r="U593" s="46">
        <f t="shared" si="235"/>
        <v>6</v>
      </c>
      <c r="V593" s="28" t="str">
        <f t="shared" si="236"/>
        <v>Perform Routine Preventative Maintenance</v>
      </c>
      <c r="W593" s="47" t="str">
        <f t="shared" si="237"/>
        <v/>
      </c>
      <c r="X593" s="27" t="str">
        <f t="shared" si="238"/>
        <v>Maintain O&amp;M and Routine Monitoring</v>
      </c>
      <c r="Y593" s="48">
        <f t="shared" si="239"/>
        <v>28</v>
      </c>
      <c r="Z593" s="48">
        <f t="shared" si="240"/>
        <v>18</v>
      </c>
      <c r="AA593" s="48">
        <f t="shared" si="241"/>
        <v>28</v>
      </c>
      <c r="AB593" s="48">
        <f t="shared" si="242"/>
        <v>18</v>
      </c>
      <c r="AC593" s="48">
        <f t="shared" si="243"/>
        <v>28</v>
      </c>
      <c r="AD593" s="48" t="str">
        <f t="shared" si="244"/>
        <v xml:space="preserve"> </v>
      </c>
      <c r="AE593" s="48" t="str">
        <f t="shared" si="245"/>
        <v xml:space="preserve"> </v>
      </c>
      <c r="AF593" s="48" t="str">
        <f t="shared" si="246"/>
        <v xml:space="preserve"> </v>
      </c>
      <c r="AG593" s="49" t="str">
        <f t="shared" si="247"/>
        <v/>
      </c>
      <c r="AH593" s="48">
        <f t="shared" si="248"/>
        <v>18</v>
      </c>
      <c r="AI593" s="50">
        <f>'Details and Calculations'!AE592</f>
        <v>1</v>
      </c>
      <c r="AJ593" s="50">
        <f>'Details and Calculations'!AM592</f>
        <v>1</v>
      </c>
      <c r="AK593" s="50">
        <f>'Details and Calculations'!AR592</f>
        <v>1</v>
      </c>
      <c r="AL593" s="50">
        <f>'Details and Calculations'!AW592</f>
        <v>1</v>
      </c>
      <c r="AM593" s="50">
        <f>'Details and Calculations'!BA592</f>
        <v>1</v>
      </c>
      <c r="AN593" s="50" t="str">
        <f>'Details and Calculations'!BF592</f>
        <v xml:space="preserve"> </v>
      </c>
      <c r="AO593" s="50" t="str">
        <f>'Details and Calculations'!BI592</f>
        <v xml:space="preserve"> </v>
      </c>
      <c r="AP593" s="50" t="str">
        <f>'Details and Calculations'!BM592</f>
        <v xml:space="preserve"> </v>
      </c>
      <c r="AQ593" s="50" t="str">
        <f>'Details and Calculations'!BP592</f>
        <v xml:space="preserve"> </v>
      </c>
      <c r="AR593" s="50">
        <f>'Details and Calculations'!CC592</f>
        <v>1</v>
      </c>
      <c r="AS593" s="50">
        <f>'Details and Calculations'!CJ592</f>
        <v>1</v>
      </c>
      <c r="AT593" s="51">
        <f>'Details and Calculations'!T592</f>
        <v>1</v>
      </c>
      <c r="AU593" s="51">
        <f>'Details and Calculations'!Z592</f>
        <v>1</v>
      </c>
      <c r="AV593" s="51">
        <f>'Details and Calculations'!S592</f>
        <v>0</v>
      </c>
      <c r="AW593" s="51">
        <f>'Details and Calculations'!AI592</f>
        <v>0</v>
      </c>
      <c r="AX593" s="51">
        <f>'Details and Calculations'!BY592</f>
        <v>1</v>
      </c>
      <c r="AY593" s="51">
        <f>'Details and Calculations'!CG592</f>
        <v>1</v>
      </c>
      <c r="AZ593" s="51">
        <f>'Details and Calculations'!CI592</f>
        <v>1</v>
      </c>
      <c r="BA593" s="51">
        <f t="shared" si="249"/>
        <v>1</v>
      </c>
      <c r="BB593" s="52">
        <f>'Details and Calculations'!Y592</f>
        <v>1</v>
      </c>
      <c r="BC593" s="52">
        <f>'Details and Calculations'!AC592</f>
        <v>1</v>
      </c>
      <c r="BD593" s="52">
        <f>'Details and Calculations'!AK592</f>
        <v>2</v>
      </c>
      <c r="BE593" s="52">
        <f>'Details and Calculations'!AN592</f>
        <v>10000</v>
      </c>
      <c r="BF593" s="52">
        <f>'Details and Calculations'!AP592</f>
        <v>10</v>
      </c>
      <c r="BG593" s="52">
        <f>'Details and Calculations'!AT592</f>
        <v>3</v>
      </c>
      <c r="BH593" s="52">
        <f>'Details and Calculations'!AY592</f>
        <v>2</v>
      </c>
      <c r="BI593" s="52">
        <f>'Details and Calculations'!BB592</f>
        <v>10000</v>
      </c>
      <c r="BJ593" s="52" t="str">
        <f>'Details and Calculations'!BD592</f>
        <v xml:space="preserve"> </v>
      </c>
      <c r="BK593" s="52">
        <f>'Details and Calculations'!CA592</f>
        <v>8</v>
      </c>
      <c r="BL593" s="43">
        <f>'Details and Calculations'!AA592</f>
        <v>1</v>
      </c>
      <c r="BM593" s="43" t="str">
        <f>'Details and Calculations'!AB592</f>
        <v>"Springbox" --Intake Structure At A Spring</v>
      </c>
      <c r="BN593" s="43">
        <f>'Details and Calculations'!AD592</f>
        <v>2015</v>
      </c>
      <c r="BO593" s="43">
        <f>'Details and Calculations'!AJ592</f>
        <v>1</v>
      </c>
      <c r="BP593" s="43">
        <f>'Details and Calculations'!AL592</f>
        <v>2015</v>
      </c>
      <c r="BQ593" s="43">
        <f>'Details and Calculations'!AO592</f>
        <v>1</v>
      </c>
      <c r="BR593" s="43">
        <f>'Details and Calculations'!AQ592</f>
        <v>2015</v>
      </c>
      <c r="BS593" s="43">
        <f>'Details and Calculations'!AS592</f>
        <v>1</v>
      </c>
      <c r="BT593" s="43">
        <f>'Details and Calculations'!AV592</f>
        <v>2015</v>
      </c>
      <c r="BU593" s="43">
        <f>'Details and Calculations'!AX592</f>
        <v>1</v>
      </c>
      <c r="BV593" s="43">
        <f>'Details and Calculations'!AZ592</f>
        <v>2015</v>
      </c>
      <c r="BW593" s="43">
        <f>'Details and Calculations'!BC592</f>
        <v>0</v>
      </c>
      <c r="BX593" s="43" t="str">
        <f>'Details and Calculations'!BE592</f>
        <v xml:space="preserve"> </v>
      </c>
      <c r="BY593" s="43" t="str">
        <f>'Details and Calculations'!BG592</f>
        <v xml:space="preserve"> </v>
      </c>
      <c r="BZ593" s="43" t="str">
        <f>'Details and Calculations'!BH592</f>
        <v xml:space="preserve"> </v>
      </c>
      <c r="CA593" s="43">
        <f>'Details and Calculations'!BJ592</f>
        <v>0</v>
      </c>
      <c r="CB593" s="43" t="str">
        <f>'Details and Calculations'!BK592</f>
        <v/>
      </c>
      <c r="CC593" s="43" t="str">
        <f>'Details and Calculations'!BL592</f>
        <v xml:space="preserve"> </v>
      </c>
      <c r="CD593" s="43" t="str">
        <f>'Details and Calculations'!BN592</f>
        <v xml:space="preserve"> </v>
      </c>
      <c r="CE593" s="43" t="str">
        <f>'Details and Calculations'!BO592</f>
        <v xml:space="preserve"> </v>
      </c>
      <c r="CF593" s="43">
        <f>'Details and Calculations'!BZ592</f>
        <v>1</v>
      </c>
      <c r="CG593" s="43">
        <f>'Details and Calculations'!CB592</f>
        <v>2015</v>
      </c>
      <c r="CH593" s="31"/>
      <c r="CI593" s="53"/>
    </row>
    <row r="594" spans="1:87" x14ac:dyDescent="0.3">
      <c r="A594" s="43">
        <f>'Details and Calculations'!A593</f>
        <v>2017</v>
      </c>
      <c r="B594" s="43" t="str">
        <f>'Details and Calculations'!C593</f>
        <v>Rwanda</v>
      </c>
      <c r="C594" s="43" t="str">
        <f>'Details and Calculations'!D593</f>
        <v>Rulindo</v>
      </c>
      <c r="D594" s="43" t="str">
        <f>'Details and Calculations'!E593</f>
        <v>Kinihira</v>
      </c>
      <c r="E594" s="43" t="str">
        <f>'Details and Calculations'!F593</f>
        <v>Karegamazi</v>
      </c>
      <c r="F594" s="43" t="str">
        <f>'Details and Calculations'!G593</f>
        <v>Ntunguru</v>
      </c>
      <c r="G594" s="43" t="str">
        <f>'Details and Calculations'!H593</f>
        <v/>
      </c>
      <c r="H594" s="43" t="str">
        <f>'Details and Calculations'!I593</f>
        <v/>
      </c>
      <c r="I594" s="43" t="str">
        <f>'Details and Calculations'!J593</f>
        <v>Miyove- Kinihira</v>
      </c>
      <c r="J594" s="43">
        <f>'Details and Calculations'!K593</f>
        <v>168</v>
      </c>
      <c r="K594" s="43">
        <f>'Details and Calculations'!O593</f>
        <v>60</v>
      </c>
      <c r="L594" s="43">
        <f>'Details and Calculations'!P594</f>
        <v>14</v>
      </c>
      <c r="M594" s="43" t="str">
        <f>'Details and Calculations'!U593</f>
        <v>Piped Network -- Gravity Only</v>
      </c>
      <c r="N594" s="43">
        <f>'Details and Calculations'!V593</f>
        <v>2001</v>
      </c>
      <c r="O594" s="43" t="str">
        <f>'Details and Calculations'!W593</f>
        <v>Gkww</v>
      </c>
      <c r="P594" s="43" t="str">
        <f>'Details and Calculations'!X593</f>
        <v>Spring</v>
      </c>
      <c r="Q594" s="44" t="str">
        <f t="shared" si="232"/>
        <v>High Risk</v>
      </c>
      <c r="R594" s="44" t="str">
        <f t="shared" si="233"/>
        <v>High Risk</v>
      </c>
      <c r="S594" s="45" t="str">
        <f t="shared" si="234"/>
        <v>Intermediate Level of Service</v>
      </c>
      <c r="T594" s="62" t="str">
        <f t="shared" si="231"/>
        <v>High Priority</v>
      </c>
      <c r="U594" s="46">
        <f t="shared" si="235"/>
        <v>6</v>
      </c>
      <c r="V594" s="28" t="str">
        <f t="shared" si="236"/>
        <v>Major Repairs or Replace System</v>
      </c>
      <c r="W594" s="47" t="str">
        <f t="shared" si="237"/>
        <v/>
      </c>
      <c r="X594" s="27" t="str">
        <f t="shared" si="238"/>
        <v>Further Technical Diagnostic Needed</v>
      </c>
      <c r="Y594" s="48">
        <f t="shared" si="239"/>
        <v>2</v>
      </c>
      <c r="Z594" s="48">
        <f t="shared" si="240"/>
        <v>-8</v>
      </c>
      <c r="AA594" s="48">
        <f t="shared" si="241"/>
        <v>2</v>
      </c>
      <c r="AB594" s="48">
        <f t="shared" si="242"/>
        <v>-8</v>
      </c>
      <c r="AC594" s="48">
        <f t="shared" si="243"/>
        <v>2</v>
      </c>
      <c r="AD594" s="48" t="str">
        <f t="shared" si="244"/>
        <v xml:space="preserve"> </v>
      </c>
      <c r="AE594" s="48" t="str">
        <f t="shared" si="245"/>
        <v xml:space="preserve"> </v>
      </c>
      <c r="AF594" s="48" t="str">
        <f t="shared" si="246"/>
        <v xml:space="preserve"> </v>
      </c>
      <c r="AG594" s="49" t="str">
        <f t="shared" si="247"/>
        <v/>
      </c>
      <c r="AH594" s="48">
        <f t="shared" si="248"/>
        <v>4</v>
      </c>
      <c r="AI594" s="50">
        <f>'Details and Calculations'!AE593</f>
        <v>2</v>
      </c>
      <c r="AJ594" s="50">
        <f>'Details and Calculations'!AM593</f>
        <v>2</v>
      </c>
      <c r="AK594" s="50">
        <f>'Details and Calculations'!AR593</f>
        <v>1</v>
      </c>
      <c r="AL594" s="50">
        <f>'Details and Calculations'!AW593</f>
        <v>2</v>
      </c>
      <c r="AM594" s="50">
        <f>'Details and Calculations'!BA593</f>
        <v>2</v>
      </c>
      <c r="AN594" s="50" t="str">
        <f>'Details and Calculations'!BF593</f>
        <v xml:space="preserve"> </v>
      </c>
      <c r="AO594" s="50" t="str">
        <f>'Details and Calculations'!BI593</f>
        <v xml:space="preserve"> </v>
      </c>
      <c r="AP594" s="50" t="str">
        <f>'Details and Calculations'!BM593</f>
        <v xml:space="preserve"> </v>
      </c>
      <c r="AQ594" s="50" t="str">
        <f>'Details and Calculations'!BP593</f>
        <v xml:space="preserve"> </v>
      </c>
      <c r="AR594" s="50">
        <f>'Details and Calculations'!CC593</f>
        <v>3</v>
      </c>
      <c r="AS594" s="50">
        <f>'Details and Calculations'!CJ593</f>
        <v>2</v>
      </c>
      <c r="AT594" s="51">
        <f>'Details and Calculations'!T593</f>
        <v>1</v>
      </c>
      <c r="AU594" s="51">
        <f>'Details and Calculations'!Z593</f>
        <v>1</v>
      </c>
      <c r="AV594" s="51">
        <f>'Details and Calculations'!S593</f>
        <v>0</v>
      </c>
      <c r="AW594" s="51">
        <f>'Details and Calculations'!AI593</f>
        <v>1</v>
      </c>
      <c r="AX594" s="51">
        <f>'Details and Calculations'!BY593</f>
        <v>1</v>
      </c>
      <c r="AY594" s="51">
        <f>'Details and Calculations'!CG593</f>
        <v>1</v>
      </c>
      <c r="AZ594" s="51">
        <f>'Details and Calculations'!CI593</f>
        <v>1</v>
      </c>
      <c r="BA594" s="51">
        <f t="shared" si="249"/>
        <v>0</v>
      </c>
      <c r="BB594" s="52">
        <f>'Details and Calculations'!Y593</f>
        <v>6</v>
      </c>
      <c r="BC594" s="52">
        <f>'Details and Calculations'!AC593</f>
        <v>3</v>
      </c>
      <c r="BD594" s="52">
        <f>'Details and Calculations'!AK593</f>
        <v>1</v>
      </c>
      <c r="BE594" s="52">
        <f>'Details and Calculations'!AN593</f>
        <v>8000</v>
      </c>
      <c r="BF594" s="52">
        <f>'Details and Calculations'!AP593</f>
        <v>4</v>
      </c>
      <c r="BG594" s="52">
        <f>'Details and Calculations'!AT593</f>
        <v>18</v>
      </c>
      <c r="BH594" s="52">
        <f>'Details and Calculations'!AY593</f>
        <v>2</v>
      </c>
      <c r="BI594" s="52">
        <f>'Details and Calculations'!BB593</f>
        <v>15000</v>
      </c>
      <c r="BJ594" s="52" t="str">
        <f>'Details and Calculations'!BD593</f>
        <v xml:space="preserve"> </v>
      </c>
      <c r="BK594" s="52">
        <f>'Details and Calculations'!CA593</f>
        <v>1</v>
      </c>
      <c r="BL594" s="43">
        <f>'Details and Calculations'!AA593</f>
        <v>1</v>
      </c>
      <c r="BM594" s="43" t="str">
        <f>'Details and Calculations'!AB593</f>
        <v>"Springbox" --Intake Structure At A Spring</v>
      </c>
      <c r="BN594" s="43">
        <f>'Details and Calculations'!AD593</f>
        <v>1989</v>
      </c>
      <c r="BO594" s="43">
        <f>'Details and Calculations'!AJ593</f>
        <v>1</v>
      </c>
      <c r="BP594" s="43">
        <f>'Details and Calculations'!AL593</f>
        <v>1989</v>
      </c>
      <c r="BQ594" s="43">
        <f>'Details and Calculations'!AO593</f>
        <v>1</v>
      </c>
      <c r="BR594" s="43">
        <f>'Details and Calculations'!AQ593</f>
        <v>1989</v>
      </c>
      <c r="BS594" s="43">
        <f>'Details and Calculations'!AS593</f>
        <v>1</v>
      </c>
      <c r="BT594" s="43">
        <f>'Details and Calculations'!AV593</f>
        <v>1989</v>
      </c>
      <c r="BU594" s="43">
        <f>'Details and Calculations'!AX593</f>
        <v>1</v>
      </c>
      <c r="BV594" s="43">
        <f>'Details and Calculations'!AZ593</f>
        <v>1989</v>
      </c>
      <c r="BW594" s="43">
        <f>'Details and Calculations'!BC593</f>
        <v>0</v>
      </c>
      <c r="BX594" s="43" t="str">
        <f>'Details and Calculations'!BE593</f>
        <v xml:space="preserve"> </v>
      </c>
      <c r="BY594" s="43" t="str">
        <f>'Details and Calculations'!BG593</f>
        <v xml:space="preserve"> </v>
      </c>
      <c r="BZ594" s="43" t="str">
        <f>'Details and Calculations'!BH593</f>
        <v xml:space="preserve"> </v>
      </c>
      <c r="CA594" s="43">
        <f>'Details and Calculations'!BJ593</f>
        <v>0</v>
      </c>
      <c r="CB594" s="43" t="str">
        <f>'Details and Calculations'!BK593</f>
        <v/>
      </c>
      <c r="CC594" s="43" t="str">
        <f>'Details and Calculations'!BL593</f>
        <v xml:space="preserve"> </v>
      </c>
      <c r="CD594" s="43" t="str">
        <f>'Details and Calculations'!BN593</f>
        <v xml:space="preserve"> </v>
      </c>
      <c r="CE594" s="43" t="str">
        <f>'Details and Calculations'!BO593</f>
        <v xml:space="preserve"> </v>
      </c>
      <c r="CF594" s="43">
        <f>'Details and Calculations'!BZ593</f>
        <v>1</v>
      </c>
      <c r="CG594" s="43">
        <f>'Details and Calculations'!CB593</f>
        <v>2001</v>
      </c>
      <c r="CH594" s="31"/>
      <c r="CI594" s="53"/>
    </row>
    <row r="595" spans="1:87" x14ac:dyDescent="0.3">
      <c r="A595" s="43">
        <f>'Details and Calculations'!A594</f>
        <v>2017</v>
      </c>
      <c r="B595" s="43" t="str">
        <f>'Details and Calculations'!C594</f>
        <v>Rwanda</v>
      </c>
      <c r="C595" s="43" t="str">
        <f>'Details and Calculations'!D594</f>
        <v>Rulindo</v>
      </c>
      <c r="D595" s="43" t="str">
        <f>'Details and Calculations'!E594</f>
        <v>Base</v>
      </c>
      <c r="E595" s="43" t="str">
        <f>'Details and Calculations'!F594</f>
        <v>Cyohoha</v>
      </c>
      <c r="F595" s="43" t="str">
        <f>'Details and Calculations'!G594</f>
        <v>Mushongi</v>
      </c>
      <c r="G595" s="43" t="str">
        <f>'Details and Calculations'!H594</f>
        <v/>
      </c>
      <c r="H595" s="43" t="str">
        <f>'Details and Calculations'!I594</f>
        <v/>
      </c>
      <c r="I595" s="43" t="str">
        <f>'Details and Calculations'!J594</f>
        <v>Gihanga</v>
      </c>
      <c r="J595" s="43">
        <f>'Details and Calculations'!K594</f>
        <v>214</v>
      </c>
      <c r="K595" s="43">
        <f>'Details and Calculations'!O594</f>
        <v>200</v>
      </c>
      <c r="L595" s="43" t="str">
        <f>'Details and Calculations'!P595</f>
        <v xml:space="preserve"> </v>
      </c>
      <c r="M595" s="43" t="str">
        <f>'Details and Calculations'!U594</f>
        <v>Piped Network -- Gravity Only</v>
      </c>
      <c r="N595" s="43">
        <f>'Details and Calculations'!V594</f>
        <v>2017</v>
      </c>
      <c r="O595" s="43" t="str">
        <f>'Details and Calculations'!W594</f>
        <v>Governement (District, Wasac) And Water For People</v>
      </c>
      <c r="P595" s="43" t="str">
        <f>'Details and Calculations'!X594</f>
        <v>Spring</v>
      </c>
      <c r="Q595" s="44" t="str">
        <f t="shared" si="232"/>
        <v>Low Risk</v>
      </c>
      <c r="R595" s="44" t="str">
        <f t="shared" si="233"/>
        <v>High Risk</v>
      </c>
      <c r="S595" s="45" t="str">
        <f t="shared" si="234"/>
        <v>Basic Level of Service</v>
      </c>
      <c r="T595" s="62" t="str">
        <f t="shared" si="231"/>
        <v>High Priority</v>
      </c>
      <c r="U595" s="46">
        <f t="shared" si="235"/>
        <v>5</v>
      </c>
      <c r="V595" s="28" t="str">
        <f t="shared" si="236"/>
        <v>Major Repairs or Replace System</v>
      </c>
      <c r="W595" s="47" t="str">
        <f t="shared" si="237"/>
        <v/>
      </c>
      <c r="X595" s="27" t="str">
        <f t="shared" si="238"/>
        <v>Further Technical Diagnostic Needed</v>
      </c>
      <c r="Y595" s="48">
        <f t="shared" si="239"/>
        <v>29</v>
      </c>
      <c r="Z595" s="48">
        <f t="shared" si="240"/>
        <v>19</v>
      </c>
      <c r="AA595" s="48">
        <f t="shared" si="241"/>
        <v>29</v>
      </c>
      <c r="AB595" s="48" t="str">
        <f t="shared" si="242"/>
        <v xml:space="preserve"> </v>
      </c>
      <c r="AC595" s="48">
        <f t="shared" si="243"/>
        <v>29</v>
      </c>
      <c r="AD595" s="48" t="str">
        <f t="shared" si="244"/>
        <v xml:space="preserve"> </v>
      </c>
      <c r="AE595" s="48" t="str">
        <f t="shared" si="245"/>
        <v xml:space="preserve"> </v>
      </c>
      <c r="AF595" s="48" t="str">
        <f t="shared" si="246"/>
        <v xml:space="preserve"> </v>
      </c>
      <c r="AG595" s="49" t="str">
        <f t="shared" si="247"/>
        <v/>
      </c>
      <c r="AH595" s="48">
        <f t="shared" si="248"/>
        <v>20</v>
      </c>
      <c r="AI595" s="50">
        <f>'Details and Calculations'!AE594</f>
        <v>1</v>
      </c>
      <c r="AJ595" s="50">
        <f>'Details and Calculations'!AM594</f>
        <v>2</v>
      </c>
      <c r="AK595" s="50">
        <f>'Details and Calculations'!AR594</f>
        <v>1</v>
      </c>
      <c r="AL595" s="50" t="str">
        <f>'Details and Calculations'!AW594</f>
        <v xml:space="preserve"> </v>
      </c>
      <c r="AM595" s="50">
        <f>'Details and Calculations'!BA594</f>
        <v>2</v>
      </c>
      <c r="AN595" s="50" t="str">
        <f>'Details and Calculations'!BF594</f>
        <v xml:space="preserve"> </v>
      </c>
      <c r="AO595" s="50" t="str">
        <f>'Details and Calculations'!BI594</f>
        <v xml:space="preserve"> </v>
      </c>
      <c r="AP595" s="50" t="str">
        <f>'Details and Calculations'!BM594</f>
        <v xml:space="preserve"> </v>
      </c>
      <c r="AQ595" s="50" t="str">
        <f>'Details and Calculations'!BP594</f>
        <v xml:space="preserve"> </v>
      </c>
      <c r="AR595" s="50">
        <f>'Details and Calculations'!CC594</f>
        <v>3</v>
      </c>
      <c r="AS595" s="50">
        <f>'Details and Calculations'!CJ594</f>
        <v>2</v>
      </c>
      <c r="AT595" s="51">
        <f>'Details and Calculations'!T594</f>
        <v>1</v>
      </c>
      <c r="AU595" s="51">
        <f>'Details and Calculations'!Z594</f>
        <v>1</v>
      </c>
      <c r="AV595" s="51">
        <f>'Details and Calculations'!S594</f>
        <v>1</v>
      </c>
      <c r="AW595" s="51">
        <f>'Details and Calculations'!AI594</f>
        <v>1</v>
      </c>
      <c r="AX595" s="51">
        <f>'Details and Calculations'!BY594</f>
        <v>1</v>
      </c>
      <c r="AY595" s="51">
        <f>'Details and Calculations'!CG594</f>
        <v>0</v>
      </c>
      <c r="AZ595" s="51">
        <f>'Details and Calculations'!CI594</f>
        <v>0</v>
      </c>
      <c r="BA595" s="51">
        <f t="shared" si="249"/>
        <v>0</v>
      </c>
      <c r="BB595" s="52">
        <f>'Details and Calculations'!Y594</f>
        <v>1</v>
      </c>
      <c r="BC595" s="52">
        <f>'Details and Calculations'!AC594</f>
        <v>1</v>
      </c>
      <c r="BD595" s="52">
        <f>'Details and Calculations'!AK594</f>
        <v>2</v>
      </c>
      <c r="BE595" s="52">
        <f>'Details and Calculations'!AN594</f>
        <v>7200</v>
      </c>
      <c r="BF595" s="52">
        <f>'Details and Calculations'!AP594</f>
        <v>6</v>
      </c>
      <c r="BG595" s="52" t="str">
        <f>'Details and Calculations'!AT594</f>
        <v xml:space="preserve"> </v>
      </c>
      <c r="BH595" s="52">
        <f>'Details and Calculations'!AY594</f>
        <v>2</v>
      </c>
      <c r="BI595" s="52">
        <f>'Details and Calculations'!BB594</f>
        <v>7200</v>
      </c>
      <c r="BJ595" s="52" t="str">
        <f>'Details and Calculations'!BD594</f>
        <v xml:space="preserve"> </v>
      </c>
      <c r="BK595" s="52">
        <f>'Details and Calculations'!CA594</f>
        <v>2</v>
      </c>
      <c r="BL595" s="43">
        <f>'Details and Calculations'!AA594</f>
        <v>1</v>
      </c>
      <c r="BM595" s="43" t="str">
        <f>'Details and Calculations'!AB594</f>
        <v>"Springbox" --Intake Structure At A Spring</v>
      </c>
      <c r="BN595" s="43">
        <f>'Details and Calculations'!AD594</f>
        <v>2016</v>
      </c>
      <c r="BO595" s="43">
        <f>'Details and Calculations'!AJ594</f>
        <v>1</v>
      </c>
      <c r="BP595" s="43">
        <f>'Details and Calculations'!AL594</f>
        <v>2016</v>
      </c>
      <c r="BQ595" s="43">
        <f>'Details and Calculations'!AO594</f>
        <v>1</v>
      </c>
      <c r="BR595" s="43">
        <f>'Details and Calculations'!AQ594</f>
        <v>2016</v>
      </c>
      <c r="BS595" s="43">
        <f>'Details and Calculations'!AS594</f>
        <v>0</v>
      </c>
      <c r="BT595" s="43" t="str">
        <f>'Details and Calculations'!AV594</f>
        <v xml:space="preserve"> </v>
      </c>
      <c r="BU595" s="43">
        <f>'Details and Calculations'!AX594</f>
        <v>1</v>
      </c>
      <c r="BV595" s="43">
        <f>'Details and Calculations'!AZ594</f>
        <v>2016</v>
      </c>
      <c r="BW595" s="43">
        <f>'Details and Calculations'!BC594</f>
        <v>0</v>
      </c>
      <c r="BX595" s="43" t="str">
        <f>'Details and Calculations'!BE594</f>
        <v xml:space="preserve"> </v>
      </c>
      <c r="BY595" s="43" t="str">
        <f>'Details and Calculations'!BG594</f>
        <v xml:space="preserve"> </v>
      </c>
      <c r="BZ595" s="43" t="str">
        <f>'Details and Calculations'!BH594</f>
        <v xml:space="preserve"> </v>
      </c>
      <c r="CA595" s="43">
        <f>'Details and Calculations'!BJ594</f>
        <v>0</v>
      </c>
      <c r="CB595" s="43" t="str">
        <f>'Details and Calculations'!BK594</f>
        <v/>
      </c>
      <c r="CC595" s="43" t="str">
        <f>'Details and Calculations'!BL594</f>
        <v xml:space="preserve"> </v>
      </c>
      <c r="CD595" s="43" t="str">
        <f>'Details and Calculations'!BN594</f>
        <v xml:space="preserve"> </v>
      </c>
      <c r="CE595" s="43" t="str">
        <f>'Details and Calculations'!BO594</f>
        <v xml:space="preserve"> </v>
      </c>
      <c r="CF595" s="43">
        <f>'Details and Calculations'!BZ594</f>
        <v>1</v>
      </c>
      <c r="CG595" s="43">
        <f>'Details and Calculations'!CB594</f>
        <v>2017</v>
      </c>
      <c r="CH595" s="31"/>
      <c r="CI595" s="53"/>
    </row>
    <row r="596" spans="1:87" x14ac:dyDescent="0.3">
      <c r="A596" s="43">
        <f>'Details and Calculations'!A595</f>
        <v>2017</v>
      </c>
      <c r="B596" s="43" t="str">
        <f>'Details and Calculations'!C595</f>
        <v>Rwanda</v>
      </c>
      <c r="C596" s="43" t="str">
        <f>'Details and Calculations'!D595</f>
        <v>Rulindo</v>
      </c>
      <c r="D596" s="43" t="str">
        <f>'Details and Calculations'!E595</f>
        <v>Bushoki</v>
      </c>
      <c r="E596" s="43" t="str">
        <f>'Details and Calculations'!F595</f>
        <v>Giko</v>
      </c>
      <c r="F596" s="43" t="str">
        <f>'Details and Calculations'!G595</f>
        <v>Karambo</v>
      </c>
      <c r="G596" s="43" t="str">
        <f>'Details and Calculations'!H595</f>
        <v/>
      </c>
      <c r="H596" s="43" t="str">
        <f>'Details and Calculations'!I595</f>
        <v/>
      </c>
      <c r="I596" s="43" t="str">
        <f>'Details and Calculations'!J595</f>
        <v>Water point at Buramira Primary school/Buramira-Kivure gravity system</v>
      </c>
      <c r="J596" s="43">
        <f>'Details and Calculations'!K595</f>
        <v>250</v>
      </c>
      <c r="K596" s="43">
        <f>'Details and Calculations'!O595</f>
        <v>250</v>
      </c>
      <c r="L596" s="43">
        <f>'Details and Calculations'!P596</f>
        <v>324</v>
      </c>
      <c r="M596" s="43" t="str">
        <f>'Details and Calculations'!U595</f>
        <v>Piped Network -- Gravity Only</v>
      </c>
      <c r="N596" s="43">
        <f>'Details and Calculations'!V595</f>
        <v>2015</v>
      </c>
      <c r="O596" s="43" t="str">
        <f>'Details and Calculations'!W595</f>
        <v>Governement (District, Wasac) And Water For People</v>
      </c>
      <c r="P596" s="43" t="str">
        <f>'Details and Calculations'!X595</f>
        <v>Spring</v>
      </c>
      <c r="Q596" s="44" t="str">
        <f t="shared" si="232"/>
        <v>Low Risk</v>
      </c>
      <c r="R596" s="44" t="str">
        <f t="shared" si="233"/>
        <v>Low Risk</v>
      </c>
      <c r="S596" s="45" t="str">
        <f t="shared" si="234"/>
        <v>Intermediate Level of Service</v>
      </c>
      <c r="T596" s="62" t="str">
        <f t="shared" si="231"/>
        <v>Low Priority</v>
      </c>
      <c r="U596" s="46">
        <f t="shared" si="235"/>
        <v>7</v>
      </c>
      <c r="V596" s="28" t="str">
        <f t="shared" si="236"/>
        <v>Perform Routine Preventative Maintenance</v>
      </c>
      <c r="W596" s="47" t="str">
        <f t="shared" si="237"/>
        <v/>
      </c>
      <c r="X596" s="27" t="str">
        <f t="shared" si="238"/>
        <v>Maintain O&amp;M and Routine Monitoring</v>
      </c>
      <c r="Y596" s="48" t="str">
        <f t="shared" si="239"/>
        <v xml:space="preserve"> </v>
      </c>
      <c r="Z596" s="48" t="str">
        <f t="shared" si="240"/>
        <v xml:space="preserve"> </v>
      </c>
      <c r="AA596" s="48" t="str">
        <f t="shared" si="241"/>
        <v xml:space="preserve"> </v>
      </c>
      <c r="AB596" s="48" t="str">
        <f t="shared" si="242"/>
        <v xml:space="preserve"> </v>
      </c>
      <c r="AC596" s="48" t="str">
        <f t="shared" si="243"/>
        <v xml:space="preserve"> </v>
      </c>
      <c r="AD596" s="48" t="str">
        <f t="shared" si="244"/>
        <v xml:space="preserve"> </v>
      </c>
      <c r="AE596" s="48" t="str">
        <f t="shared" si="245"/>
        <v xml:space="preserve"> </v>
      </c>
      <c r="AF596" s="48" t="str">
        <f t="shared" si="246"/>
        <v xml:space="preserve"> </v>
      </c>
      <c r="AG596" s="49" t="str">
        <f t="shared" si="247"/>
        <v/>
      </c>
      <c r="AH596" s="48">
        <f t="shared" si="248"/>
        <v>18</v>
      </c>
      <c r="AI596" s="50" t="str">
        <f>'Details and Calculations'!AE595</f>
        <v xml:space="preserve"> </v>
      </c>
      <c r="AJ596" s="50" t="str">
        <f>'Details and Calculations'!AM595</f>
        <v xml:space="preserve"> </v>
      </c>
      <c r="AK596" s="50" t="str">
        <f>'Details and Calculations'!AR595</f>
        <v xml:space="preserve"> </v>
      </c>
      <c r="AL596" s="50" t="str">
        <f>'Details and Calculations'!AW595</f>
        <v xml:space="preserve"> </v>
      </c>
      <c r="AM596" s="50" t="str">
        <f>'Details and Calculations'!BA595</f>
        <v xml:space="preserve"> </v>
      </c>
      <c r="AN596" s="50" t="str">
        <f>'Details and Calculations'!BF595</f>
        <v xml:space="preserve"> </v>
      </c>
      <c r="AO596" s="50" t="str">
        <f>'Details and Calculations'!BI595</f>
        <v xml:space="preserve"> </v>
      </c>
      <c r="AP596" s="50" t="str">
        <f>'Details and Calculations'!BM595</f>
        <v xml:space="preserve"> </v>
      </c>
      <c r="AQ596" s="50" t="str">
        <f>'Details and Calculations'!BP595</f>
        <v xml:space="preserve"> </v>
      </c>
      <c r="AR596" s="50">
        <f>'Details and Calculations'!CC595</f>
        <v>1</v>
      </c>
      <c r="AS596" s="50">
        <f>'Details and Calculations'!CJ595</f>
        <v>1</v>
      </c>
      <c r="AT596" s="51">
        <f>'Details and Calculations'!T595</f>
        <v>1</v>
      </c>
      <c r="AU596" s="51">
        <f>'Details and Calculations'!Z595</f>
        <v>1</v>
      </c>
      <c r="AV596" s="51">
        <f>'Details and Calculations'!S595</f>
        <v>0</v>
      </c>
      <c r="AW596" s="51">
        <f>'Details and Calculations'!AI595</f>
        <v>1</v>
      </c>
      <c r="AX596" s="51">
        <f>'Details and Calculations'!BY595</f>
        <v>1</v>
      </c>
      <c r="AY596" s="51">
        <f>'Details and Calculations'!CG595</f>
        <v>1</v>
      </c>
      <c r="AZ596" s="51">
        <f>'Details and Calculations'!CI595</f>
        <v>1</v>
      </c>
      <c r="BA596" s="51">
        <f t="shared" si="249"/>
        <v>1</v>
      </c>
      <c r="BB596" s="52">
        <f>'Details and Calculations'!Y595</f>
        <v>2</v>
      </c>
      <c r="BC596" s="52" t="str">
        <f>'Details and Calculations'!AC595</f>
        <v xml:space="preserve"> </v>
      </c>
      <c r="BD596" s="52" t="str">
        <f>'Details and Calculations'!AK595</f>
        <v xml:space="preserve"> </v>
      </c>
      <c r="BE596" s="52" t="str">
        <f>'Details and Calculations'!AN595</f>
        <v xml:space="preserve"> </v>
      </c>
      <c r="BF596" s="52" t="str">
        <f>'Details and Calculations'!AP595</f>
        <v xml:space="preserve"> </v>
      </c>
      <c r="BG596" s="52" t="str">
        <f>'Details and Calculations'!AT595</f>
        <v xml:space="preserve"> </v>
      </c>
      <c r="BH596" s="52" t="str">
        <f>'Details and Calculations'!AY595</f>
        <v xml:space="preserve"> </v>
      </c>
      <c r="BI596" s="52" t="str">
        <f>'Details and Calculations'!BB595</f>
        <v xml:space="preserve"> </v>
      </c>
      <c r="BJ596" s="52" t="str">
        <f>'Details and Calculations'!BD595</f>
        <v xml:space="preserve"> </v>
      </c>
      <c r="BK596" s="52">
        <f>'Details and Calculations'!CA595</f>
        <v>2</v>
      </c>
      <c r="BL596" s="43">
        <f>'Details and Calculations'!AA595</f>
        <v>0</v>
      </c>
      <c r="BM596" s="43" t="str">
        <f>'Details and Calculations'!AB595</f>
        <v/>
      </c>
      <c r="BN596" s="43" t="str">
        <f>'Details and Calculations'!AD595</f>
        <v xml:space="preserve"> </v>
      </c>
      <c r="BO596" s="43">
        <f>'Details and Calculations'!AJ595</f>
        <v>0</v>
      </c>
      <c r="BP596" s="43" t="str">
        <f>'Details and Calculations'!AL595</f>
        <v xml:space="preserve"> </v>
      </c>
      <c r="BQ596" s="43">
        <f>'Details and Calculations'!AO595</f>
        <v>0</v>
      </c>
      <c r="BR596" s="43" t="str">
        <f>'Details and Calculations'!AQ595</f>
        <v xml:space="preserve"> </v>
      </c>
      <c r="BS596" s="43">
        <f>'Details and Calculations'!AS595</f>
        <v>0</v>
      </c>
      <c r="BT596" s="43" t="str">
        <f>'Details and Calculations'!AV595</f>
        <v xml:space="preserve"> </v>
      </c>
      <c r="BU596" s="43">
        <f>'Details and Calculations'!AX595</f>
        <v>0</v>
      </c>
      <c r="BV596" s="43" t="str">
        <f>'Details and Calculations'!AZ595</f>
        <v xml:space="preserve"> </v>
      </c>
      <c r="BW596" s="43">
        <f>'Details and Calculations'!BC595</f>
        <v>0</v>
      </c>
      <c r="BX596" s="43" t="str">
        <f>'Details and Calculations'!BE595</f>
        <v xml:space="preserve"> </v>
      </c>
      <c r="BY596" s="43" t="str">
        <f>'Details and Calculations'!BG595</f>
        <v xml:space="preserve"> </v>
      </c>
      <c r="BZ596" s="43" t="str">
        <f>'Details and Calculations'!BH595</f>
        <v xml:space="preserve"> </v>
      </c>
      <c r="CA596" s="43">
        <f>'Details and Calculations'!BJ595</f>
        <v>0</v>
      </c>
      <c r="CB596" s="43" t="str">
        <f>'Details and Calculations'!BK595</f>
        <v/>
      </c>
      <c r="CC596" s="43" t="str">
        <f>'Details and Calculations'!BL595</f>
        <v xml:space="preserve"> </v>
      </c>
      <c r="CD596" s="43" t="str">
        <f>'Details and Calculations'!BN595</f>
        <v xml:space="preserve"> </v>
      </c>
      <c r="CE596" s="43" t="str">
        <f>'Details and Calculations'!BO595</f>
        <v xml:space="preserve"> </v>
      </c>
      <c r="CF596" s="43">
        <f>'Details and Calculations'!BZ595</f>
        <v>1</v>
      </c>
      <c r="CG596" s="43">
        <f>'Details and Calculations'!CB595</f>
        <v>2015</v>
      </c>
      <c r="CH596" s="31"/>
      <c r="CI596" s="53"/>
    </row>
    <row r="597" spans="1:87" x14ac:dyDescent="0.3">
      <c r="A597" s="43">
        <f>'Details and Calculations'!A596</f>
        <v>2017</v>
      </c>
      <c r="B597" s="43" t="str">
        <f>'Details and Calculations'!C596</f>
        <v>Rwanda</v>
      </c>
      <c r="C597" s="43" t="str">
        <f>'Details and Calculations'!D596</f>
        <v>Rulindo</v>
      </c>
      <c r="D597" s="43" t="str">
        <f>'Details and Calculations'!E596</f>
        <v>Shyorongi</v>
      </c>
      <c r="E597" s="43" t="str">
        <f>'Details and Calculations'!F596</f>
        <v>Bugaragara</v>
      </c>
      <c r="F597" s="43" t="str">
        <f>'Details and Calculations'!G596</f>
        <v>Gatwa</v>
      </c>
      <c r="G597" s="43" t="str">
        <f>'Details and Calculations'!H596</f>
        <v/>
      </c>
      <c r="H597" s="43" t="str">
        <f>'Details and Calculations'!I596</f>
        <v/>
      </c>
      <c r="I597" s="43" t="str">
        <f>'Details and Calculations'!J596</f>
        <v>kinywamagana pumping network</v>
      </c>
      <c r="J597" s="43">
        <f>'Details and Calculations'!K596</f>
        <v>354</v>
      </c>
      <c r="K597" s="43">
        <f>'Details and Calculations'!O596</f>
        <v>30</v>
      </c>
      <c r="L597" s="43" t="str">
        <f>'Details and Calculations'!P597</f>
        <v xml:space="preserve"> </v>
      </c>
      <c r="M597" s="43" t="str">
        <f>'Details and Calculations'!U596</f>
        <v>Piped Network With Pump</v>
      </c>
      <c r="N597" s="43">
        <f>'Details and Calculations'!V596</f>
        <v>2013</v>
      </c>
      <c r="O597" s="43" t="str">
        <f>'Details and Calculations'!W596</f>
        <v>Governement (District, Wasac) And Water For People</v>
      </c>
      <c r="P597" s="43" t="str">
        <f>'Details and Calculations'!X596</f>
        <v>Spring</v>
      </c>
      <c r="Q597" s="44" t="str">
        <f t="shared" si="232"/>
        <v>Low Risk</v>
      </c>
      <c r="R597" s="44" t="str">
        <f t="shared" si="233"/>
        <v>High Risk</v>
      </c>
      <c r="S597" s="45" t="str">
        <f t="shared" si="234"/>
        <v>Intermediate Level of Service</v>
      </c>
      <c r="T597" s="62" t="str">
        <f t="shared" si="231"/>
        <v>High Priority</v>
      </c>
      <c r="U597" s="46">
        <f t="shared" si="235"/>
        <v>7</v>
      </c>
      <c r="V597" s="28" t="str">
        <f t="shared" si="236"/>
        <v>Major Repairs or Replace System</v>
      </c>
      <c r="W597" s="47" t="str">
        <f t="shared" si="237"/>
        <v/>
      </c>
      <c r="X597" s="27" t="str">
        <f t="shared" si="238"/>
        <v>Further Technical Diagnostic Needed</v>
      </c>
      <c r="Y597" s="48">
        <f t="shared" si="239"/>
        <v>26</v>
      </c>
      <c r="Z597" s="48">
        <f t="shared" si="240"/>
        <v>16</v>
      </c>
      <c r="AA597" s="48">
        <f t="shared" si="241"/>
        <v>26</v>
      </c>
      <c r="AB597" s="48">
        <f t="shared" si="242"/>
        <v>16</v>
      </c>
      <c r="AC597" s="48">
        <f t="shared" si="243"/>
        <v>26</v>
      </c>
      <c r="AD597" s="48">
        <f t="shared" si="244"/>
        <v>3</v>
      </c>
      <c r="AE597" s="48">
        <f t="shared" si="245"/>
        <v>16</v>
      </c>
      <c r="AF597" s="48" t="str">
        <f t="shared" si="246"/>
        <v xml:space="preserve"> </v>
      </c>
      <c r="AG597" s="49" t="str">
        <f t="shared" si="247"/>
        <v/>
      </c>
      <c r="AH597" s="48">
        <f t="shared" si="248"/>
        <v>16</v>
      </c>
      <c r="AI597" s="50">
        <f>'Details and Calculations'!AE596</f>
        <v>1</v>
      </c>
      <c r="AJ597" s="50">
        <f>'Details and Calculations'!AM596</f>
        <v>1</v>
      </c>
      <c r="AK597" s="50">
        <f>'Details and Calculations'!AR596</f>
        <v>2</v>
      </c>
      <c r="AL597" s="50">
        <f>'Details and Calculations'!AW596</f>
        <v>1</v>
      </c>
      <c r="AM597" s="50">
        <f>'Details and Calculations'!BA596</f>
        <v>1</v>
      </c>
      <c r="AN597" s="50">
        <f>'Details and Calculations'!BF596</f>
        <v>2</v>
      </c>
      <c r="AO597" s="50">
        <f>'Details and Calculations'!BI596</f>
        <v>1</v>
      </c>
      <c r="AP597" s="50" t="str">
        <f>'Details and Calculations'!BM596</f>
        <v xml:space="preserve"> </v>
      </c>
      <c r="AQ597" s="50" t="str">
        <f>'Details and Calculations'!BP596</f>
        <v xml:space="preserve"> </v>
      </c>
      <c r="AR597" s="50">
        <f>'Details and Calculations'!CC596</f>
        <v>3</v>
      </c>
      <c r="AS597" s="50">
        <f>'Details and Calculations'!CJ596</f>
        <v>2</v>
      </c>
      <c r="AT597" s="51">
        <f>'Details and Calculations'!T596</f>
        <v>1</v>
      </c>
      <c r="AU597" s="51">
        <f>'Details and Calculations'!Z596</f>
        <v>1</v>
      </c>
      <c r="AV597" s="51">
        <f>'Details and Calculations'!S596</f>
        <v>1</v>
      </c>
      <c r="AW597" s="51">
        <f>'Details and Calculations'!AI596</f>
        <v>1</v>
      </c>
      <c r="AX597" s="51">
        <f>'Details and Calculations'!BY596</f>
        <v>1</v>
      </c>
      <c r="AY597" s="51">
        <f>'Details and Calculations'!CG596</f>
        <v>1</v>
      </c>
      <c r="AZ597" s="51">
        <f>'Details and Calculations'!CI596</f>
        <v>1</v>
      </c>
      <c r="BA597" s="51">
        <f t="shared" si="249"/>
        <v>0</v>
      </c>
      <c r="BB597" s="52">
        <f>'Details and Calculations'!Y596</f>
        <v>7</v>
      </c>
      <c r="BC597" s="52">
        <f>'Details and Calculations'!AC596</f>
        <v>3</v>
      </c>
      <c r="BD597" s="52">
        <f>'Details and Calculations'!AK596</f>
        <v>1</v>
      </c>
      <c r="BE597" s="52">
        <f>'Details and Calculations'!AN596</f>
        <v>1500</v>
      </c>
      <c r="BF597" s="52">
        <f>'Details and Calculations'!AP596</f>
        <v>20</v>
      </c>
      <c r="BG597" s="52">
        <f>'Details and Calculations'!AT596</f>
        <v>25</v>
      </c>
      <c r="BH597" s="52">
        <f>'Details and Calculations'!AY596</f>
        <v>4</v>
      </c>
      <c r="BI597" s="52">
        <f>'Details and Calculations'!BB596</f>
        <v>11000</v>
      </c>
      <c r="BJ597" s="52">
        <f>'Details and Calculations'!BD596</f>
        <v>2</v>
      </c>
      <c r="BK597" s="52">
        <f>'Details and Calculations'!CA596</f>
        <v>1</v>
      </c>
      <c r="BL597" s="43">
        <f>'Details and Calculations'!AA596</f>
        <v>1</v>
      </c>
      <c r="BM597" s="43" t="str">
        <f>'Details and Calculations'!AB596</f>
        <v>"Springbox" --Intake Structure At A Spring</v>
      </c>
      <c r="BN597" s="43">
        <f>'Details and Calculations'!AD596</f>
        <v>2013</v>
      </c>
      <c r="BO597" s="43">
        <f>'Details and Calculations'!AJ596</f>
        <v>1</v>
      </c>
      <c r="BP597" s="43">
        <f>'Details and Calculations'!AL596</f>
        <v>2013</v>
      </c>
      <c r="BQ597" s="43">
        <f>'Details and Calculations'!AO596</f>
        <v>1</v>
      </c>
      <c r="BR597" s="43">
        <f>'Details and Calculations'!AQ596</f>
        <v>2013</v>
      </c>
      <c r="BS597" s="43">
        <f>'Details and Calculations'!AS596</f>
        <v>1</v>
      </c>
      <c r="BT597" s="43">
        <f>'Details and Calculations'!AV596</f>
        <v>2013</v>
      </c>
      <c r="BU597" s="43">
        <f>'Details and Calculations'!AX596</f>
        <v>1</v>
      </c>
      <c r="BV597" s="43">
        <f>'Details and Calculations'!AZ596</f>
        <v>2013</v>
      </c>
      <c r="BW597" s="43">
        <f>'Details and Calculations'!BC596</f>
        <v>1</v>
      </c>
      <c r="BX597" s="43">
        <f>'Details and Calculations'!BE596</f>
        <v>2013</v>
      </c>
      <c r="BY597" s="43">
        <f>'Details and Calculations'!BG596</f>
        <v>1</v>
      </c>
      <c r="BZ597" s="43">
        <f>'Details and Calculations'!BH596</f>
        <v>2013</v>
      </c>
      <c r="CA597" s="43">
        <f>'Details and Calculations'!BJ596</f>
        <v>0</v>
      </c>
      <c r="CB597" s="43" t="str">
        <f>'Details and Calculations'!BK596</f>
        <v/>
      </c>
      <c r="CC597" s="43" t="str">
        <f>'Details and Calculations'!BL596</f>
        <v xml:space="preserve"> </v>
      </c>
      <c r="CD597" s="43" t="str">
        <f>'Details and Calculations'!BN596</f>
        <v xml:space="preserve"> </v>
      </c>
      <c r="CE597" s="43" t="str">
        <f>'Details and Calculations'!BO596</f>
        <v xml:space="preserve"> </v>
      </c>
      <c r="CF597" s="43">
        <f>'Details and Calculations'!BZ596</f>
        <v>1</v>
      </c>
      <c r="CG597" s="43">
        <f>'Details and Calculations'!CB596</f>
        <v>2013</v>
      </c>
      <c r="CH597" s="31"/>
      <c r="CI597" s="53"/>
    </row>
    <row r="598" spans="1:87" x14ac:dyDescent="0.3">
      <c r="A598" s="43">
        <f>'Details and Calculations'!A597</f>
        <v>2017</v>
      </c>
      <c r="B598" s="43" t="str">
        <f>'Details and Calculations'!C597</f>
        <v>Rwanda</v>
      </c>
      <c r="C598" s="43" t="str">
        <f>'Details and Calculations'!D597</f>
        <v>Rulindo</v>
      </c>
      <c r="D598" s="43" t="str">
        <f>'Details and Calculations'!E597</f>
        <v>Kisaro</v>
      </c>
      <c r="E598" s="43" t="str">
        <f>'Details and Calculations'!F597</f>
        <v>Murama</v>
      </c>
      <c r="F598" s="43" t="str">
        <f>'Details and Calculations'!G597</f>
        <v>Kibingwe</v>
      </c>
      <c r="G598" s="43" t="str">
        <f>'Details and Calculations'!H597</f>
        <v/>
      </c>
      <c r="H598" s="43" t="str">
        <f>'Details and Calculations'!I597</f>
        <v/>
      </c>
      <c r="I598" s="43" t="str">
        <f>'Details and Calculations'!J597</f>
        <v>Gahama Kisaro network</v>
      </c>
      <c r="J598" s="43">
        <f>'Details and Calculations'!K597</f>
        <v>610</v>
      </c>
      <c r="K598" s="43">
        <f>'Details and Calculations'!O597</f>
        <v>610</v>
      </c>
      <c r="L598" s="43" t="str">
        <f>'Details and Calculations'!P598</f>
        <v xml:space="preserve"> </v>
      </c>
      <c r="M598" s="43" t="str">
        <f>'Details and Calculations'!U597</f>
        <v>Piped Network With Pump</v>
      </c>
      <c r="N598" s="43">
        <f>'Details and Calculations'!V597</f>
        <v>2012</v>
      </c>
      <c r="O598" s="43" t="str">
        <f>'Details and Calculations'!W597</f>
        <v>Governement (District, Wasac) And Water For People</v>
      </c>
      <c r="P598" s="43" t="str">
        <f>'Details and Calculations'!X597</f>
        <v>Spring</v>
      </c>
      <c r="Q598" s="44" t="str">
        <f t="shared" si="232"/>
        <v>Low Risk</v>
      </c>
      <c r="R598" s="44" t="str">
        <f t="shared" si="233"/>
        <v>Low Risk</v>
      </c>
      <c r="S598" s="45" t="str">
        <f t="shared" si="234"/>
        <v>Intermediate Level of Service</v>
      </c>
      <c r="T598" s="62" t="str">
        <f t="shared" si="231"/>
        <v>Low Priority</v>
      </c>
      <c r="U598" s="46">
        <f t="shared" si="235"/>
        <v>7</v>
      </c>
      <c r="V598" s="28" t="str">
        <f t="shared" si="236"/>
        <v>Repair or Replace Components</v>
      </c>
      <c r="W598" s="47" t="str">
        <f t="shared" si="237"/>
        <v xml:space="preserve">Pump, </v>
      </c>
      <c r="X598" s="27" t="str">
        <f t="shared" si="238"/>
        <v>Create Plan To Repair or Replace Components</v>
      </c>
      <c r="Y598" s="48">
        <f t="shared" si="239"/>
        <v>25</v>
      </c>
      <c r="Z598" s="48">
        <f t="shared" si="240"/>
        <v>15</v>
      </c>
      <c r="AA598" s="48">
        <f t="shared" si="241"/>
        <v>25</v>
      </c>
      <c r="AB598" s="48">
        <f t="shared" si="242"/>
        <v>15</v>
      </c>
      <c r="AC598" s="48">
        <f t="shared" si="243"/>
        <v>25</v>
      </c>
      <c r="AD598" s="48">
        <f t="shared" si="244"/>
        <v>2</v>
      </c>
      <c r="AE598" s="48">
        <f t="shared" si="245"/>
        <v>15</v>
      </c>
      <c r="AF598" s="48" t="str">
        <f t="shared" si="246"/>
        <v xml:space="preserve"> </v>
      </c>
      <c r="AG598" s="49" t="str">
        <f t="shared" si="247"/>
        <v/>
      </c>
      <c r="AH598" s="48">
        <f t="shared" si="248"/>
        <v>15</v>
      </c>
      <c r="AI598" s="50">
        <f>'Details and Calculations'!AE597</f>
        <v>1</v>
      </c>
      <c r="AJ598" s="50">
        <f>'Details and Calculations'!AM597</f>
        <v>1</v>
      </c>
      <c r="AK598" s="50">
        <f>'Details and Calculations'!AR597</f>
        <v>1</v>
      </c>
      <c r="AL598" s="50">
        <f>'Details and Calculations'!AW597</f>
        <v>1</v>
      </c>
      <c r="AM598" s="50">
        <f>'Details and Calculations'!BA597</f>
        <v>1</v>
      </c>
      <c r="AN598" s="50">
        <f>'Details and Calculations'!BF597</f>
        <v>2</v>
      </c>
      <c r="AO598" s="50">
        <f>'Details and Calculations'!BI597</f>
        <v>1</v>
      </c>
      <c r="AP598" s="50" t="str">
        <f>'Details and Calculations'!BM597</f>
        <v xml:space="preserve"> </v>
      </c>
      <c r="AQ598" s="50" t="str">
        <f>'Details and Calculations'!BP597</f>
        <v xml:space="preserve"> </v>
      </c>
      <c r="AR598" s="50">
        <f>'Details and Calculations'!CC597</f>
        <v>1</v>
      </c>
      <c r="AS598" s="50">
        <f>'Details and Calculations'!CJ597</f>
        <v>1</v>
      </c>
      <c r="AT598" s="51">
        <f>'Details and Calculations'!T597</f>
        <v>1</v>
      </c>
      <c r="AU598" s="51">
        <f>'Details and Calculations'!Z597</f>
        <v>1</v>
      </c>
      <c r="AV598" s="51">
        <f>'Details and Calculations'!S597</f>
        <v>0</v>
      </c>
      <c r="AW598" s="51">
        <f>'Details and Calculations'!AI597</f>
        <v>1</v>
      </c>
      <c r="AX598" s="51">
        <f>'Details and Calculations'!BY597</f>
        <v>1</v>
      </c>
      <c r="AY598" s="51">
        <f>'Details and Calculations'!CG597</f>
        <v>1</v>
      </c>
      <c r="AZ598" s="51">
        <f>'Details and Calculations'!CI597</f>
        <v>1</v>
      </c>
      <c r="BA598" s="51">
        <f t="shared" si="249"/>
        <v>1</v>
      </c>
      <c r="BB598" s="52">
        <f>'Details and Calculations'!Y597</f>
        <v>1</v>
      </c>
      <c r="BC598" s="52">
        <f>'Details and Calculations'!AC597</f>
        <v>1</v>
      </c>
      <c r="BD598" s="52">
        <f>'Details and Calculations'!AK597</f>
        <v>1</v>
      </c>
      <c r="BE598" s="52">
        <f>'Details and Calculations'!AN597</f>
        <v>30000</v>
      </c>
      <c r="BF598" s="52">
        <f>'Details and Calculations'!AP597</f>
        <v>7</v>
      </c>
      <c r="BG598" s="52">
        <f>'Details and Calculations'!AT597</f>
        <v>14</v>
      </c>
      <c r="BH598" s="52">
        <f>'Details and Calculations'!AY597</f>
        <v>1</v>
      </c>
      <c r="BI598" s="52">
        <f>'Details and Calculations'!BB597</f>
        <v>30000</v>
      </c>
      <c r="BJ598" s="52">
        <f>'Details and Calculations'!BD597</f>
        <v>2</v>
      </c>
      <c r="BK598" s="52">
        <f>'Details and Calculations'!CA597</f>
        <v>1</v>
      </c>
      <c r="BL598" s="43">
        <f>'Details and Calculations'!AA597</f>
        <v>1</v>
      </c>
      <c r="BM598" s="43" t="str">
        <f>'Details and Calculations'!AB597</f>
        <v/>
      </c>
      <c r="BN598" s="43">
        <f>'Details and Calculations'!AD597</f>
        <v>2012</v>
      </c>
      <c r="BO598" s="43">
        <f>'Details and Calculations'!AJ597</f>
        <v>1</v>
      </c>
      <c r="BP598" s="43">
        <f>'Details and Calculations'!AL597</f>
        <v>2012</v>
      </c>
      <c r="BQ598" s="43">
        <f>'Details and Calculations'!AO597</f>
        <v>1</v>
      </c>
      <c r="BR598" s="43">
        <f>'Details and Calculations'!AQ597</f>
        <v>2012</v>
      </c>
      <c r="BS598" s="43">
        <f>'Details and Calculations'!AS597</f>
        <v>1</v>
      </c>
      <c r="BT598" s="43">
        <f>'Details and Calculations'!AV597</f>
        <v>2012</v>
      </c>
      <c r="BU598" s="43">
        <f>'Details and Calculations'!AX597</f>
        <v>1</v>
      </c>
      <c r="BV598" s="43">
        <f>'Details and Calculations'!AZ597</f>
        <v>2012</v>
      </c>
      <c r="BW598" s="43">
        <f>'Details and Calculations'!BC597</f>
        <v>1</v>
      </c>
      <c r="BX598" s="43">
        <f>'Details and Calculations'!BE597</f>
        <v>2012</v>
      </c>
      <c r="BY598" s="43">
        <f>'Details and Calculations'!BG597</f>
        <v>1</v>
      </c>
      <c r="BZ598" s="43">
        <f>'Details and Calculations'!BH597</f>
        <v>2012</v>
      </c>
      <c r="CA598" s="43">
        <f>'Details and Calculations'!BJ597</f>
        <v>0</v>
      </c>
      <c r="CB598" s="43" t="str">
        <f>'Details and Calculations'!BK597</f>
        <v/>
      </c>
      <c r="CC598" s="43" t="str">
        <f>'Details and Calculations'!BL597</f>
        <v xml:space="preserve"> </v>
      </c>
      <c r="CD598" s="43" t="str">
        <f>'Details and Calculations'!BN597</f>
        <v xml:space="preserve"> </v>
      </c>
      <c r="CE598" s="43" t="str">
        <f>'Details and Calculations'!BO597</f>
        <v xml:space="preserve"> </v>
      </c>
      <c r="CF598" s="43">
        <f>'Details and Calculations'!BZ597</f>
        <v>1</v>
      </c>
      <c r="CG598" s="43">
        <f>'Details and Calculations'!CB597</f>
        <v>2012</v>
      </c>
      <c r="CH598" s="31"/>
      <c r="CI598" s="53"/>
    </row>
    <row r="599" spans="1:87" x14ac:dyDescent="0.3">
      <c r="A599" s="43">
        <f>'Details and Calculations'!A598</f>
        <v>2017</v>
      </c>
      <c r="B599" s="43" t="str">
        <f>'Details and Calculations'!C598</f>
        <v>Rwanda</v>
      </c>
      <c r="C599" s="43" t="str">
        <f>'Details and Calculations'!D598</f>
        <v>Rulindo</v>
      </c>
      <c r="D599" s="43" t="str">
        <f>'Details and Calculations'!E598</f>
        <v>Masoro</v>
      </c>
      <c r="E599" s="43" t="str">
        <f>'Details and Calculations'!F598</f>
        <v>Kigarama</v>
      </c>
      <c r="F599" s="43" t="str">
        <f>'Details and Calculations'!G598</f>
        <v>Gacyamo</v>
      </c>
      <c r="G599" s="43" t="str">
        <f>'Details and Calculations'!H598</f>
        <v/>
      </c>
      <c r="H599" s="43" t="str">
        <f>'Details and Calculations'!I598</f>
        <v/>
      </c>
      <c r="I599" s="43" t="str">
        <f>'Details and Calculations'!J598</f>
        <v>marenge</v>
      </c>
      <c r="J599" s="43">
        <f>'Details and Calculations'!K598</f>
        <v>203</v>
      </c>
      <c r="K599" s="43">
        <f>'Details and Calculations'!O598</f>
        <v>203</v>
      </c>
      <c r="L599" s="43" t="str">
        <f>'Details and Calculations'!P599</f>
        <v xml:space="preserve"> </v>
      </c>
      <c r="M599" s="43" t="str">
        <f>'Details and Calculations'!U598</f>
        <v>Piped Network With Pump</v>
      </c>
      <c r="N599" s="43">
        <f>'Details and Calculations'!V598</f>
        <v>1986</v>
      </c>
      <c r="O599" s="43" t="str">
        <f>'Details and Calculations'!W598</f>
        <v/>
      </c>
      <c r="P599" s="43" t="str">
        <f>'Details and Calculations'!X598</f>
        <v>Spring</v>
      </c>
      <c r="Q599" s="44" t="str">
        <f t="shared" si="232"/>
        <v>Low Risk</v>
      </c>
      <c r="R599" s="44" t="str">
        <f t="shared" si="233"/>
        <v>Low Risk</v>
      </c>
      <c r="S599" s="45" t="str">
        <f t="shared" si="234"/>
        <v>Intermediate Level of Service</v>
      </c>
      <c r="T599" s="62" t="str">
        <f t="shared" si="231"/>
        <v>Low Priority</v>
      </c>
      <c r="U599" s="46">
        <f t="shared" si="235"/>
        <v>7</v>
      </c>
      <c r="V599" s="28" t="str">
        <f t="shared" si="236"/>
        <v>Perform Routine Preventative Maintenance</v>
      </c>
      <c r="W599" s="47" t="str">
        <f t="shared" si="237"/>
        <v/>
      </c>
      <c r="X599" s="27" t="str">
        <f t="shared" si="238"/>
        <v>Maintain O&amp;M and Routine Monitoring</v>
      </c>
      <c r="Y599" s="48">
        <f t="shared" si="239"/>
        <v>29</v>
      </c>
      <c r="Z599" s="48">
        <f t="shared" si="240"/>
        <v>19</v>
      </c>
      <c r="AA599" s="48">
        <f t="shared" si="241"/>
        <v>29</v>
      </c>
      <c r="AB599" s="48" t="str">
        <f t="shared" si="242"/>
        <v xml:space="preserve"> </v>
      </c>
      <c r="AC599" s="48">
        <f t="shared" si="243"/>
        <v>29</v>
      </c>
      <c r="AD599" s="48">
        <f t="shared" si="244"/>
        <v>6</v>
      </c>
      <c r="AE599" s="48">
        <f t="shared" si="245"/>
        <v>19</v>
      </c>
      <c r="AF599" s="48" t="str">
        <f t="shared" si="246"/>
        <v xml:space="preserve"> </v>
      </c>
      <c r="AG599" s="49" t="str">
        <f t="shared" si="247"/>
        <v/>
      </c>
      <c r="AH599" s="48">
        <f t="shared" si="248"/>
        <v>19</v>
      </c>
      <c r="AI599" s="50">
        <f>'Details and Calculations'!AE598</f>
        <v>1</v>
      </c>
      <c r="AJ599" s="50">
        <f>'Details and Calculations'!AM598</f>
        <v>1</v>
      </c>
      <c r="AK599" s="50">
        <f>'Details and Calculations'!AR598</f>
        <v>1</v>
      </c>
      <c r="AL599" s="50" t="str">
        <f>'Details and Calculations'!AW598</f>
        <v xml:space="preserve"> </v>
      </c>
      <c r="AM599" s="50">
        <f>'Details and Calculations'!BA598</f>
        <v>1</v>
      </c>
      <c r="AN599" s="50">
        <f>'Details and Calculations'!BF598</f>
        <v>1</v>
      </c>
      <c r="AO599" s="50">
        <f>'Details and Calculations'!BI598</f>
        <v>1</v>
      </c>
      <c r="AP599" s="50" t="str">
        <f>'Details and Calculations'!BM598</f>
        <v xml:space="preserve"> </v>
      </c>
      <c r="AQ599" s="50" t="str">
        <f>'Details and Calculations'!BP598</f>
        <v xml:space="preserve"> </v>
      </c>
      <c r="AR599" s="50">
        <f>'Details and Calculations'!CC598</f>
        <v>1</v>
      </c>
      <c r="AS599" s="50">
        <f>'Details and Calculations'!CJ598</f>
        <v>1</v>
      </c>
      <c r="AT599" s="51">
        <f>'Details and Calculations'!T598</f>
        <v>1</v>
      </c>
      <c r="AU599" s="51">
        <f>'Details and Calculations'!Z598</f>
        <v>1</v>
      </c>
      <c r="AV599" s="51">
        <f>'Details and Calculations'!S598</f>
        <v>0</v>
      </c>
      <c r="AW599" s="51">
        <f>'Details and Calculations'!AI598</f>
        <v>1</v>
      </c>
      <c r="AX599" s="51">
        <f>'Details and Calculations'!BY598</f>
        <v>1</v>
      </c>
      <c r="AY599" s="51">
        <f>'Details and Calculations'!CG598</f>
        <v>1</v>
      </c>
      <c r="AZ599" s="51">
        <f>'Details and Calculations'!CI598</f>
        <v>1</v>
      </c>
      <c r="BA599" s="51">
        <f t="shared" si="249"/>
        <v>1</v>
      </c>
      <c r="BB599" s="52">
        <f>'Details and Calculations'!Y598</f>
        <v>2</v>
      </c>
      <c r="BC599" s="52">
        <f>'Details and Calculations'!AC598</f>
        <v>1</v>
      </c>
      <c r="BD599" s="52">
        <f>'Details and Calculations'!AK598</f>
        <v>1</v>
      </c>
      <c r="BE599" s="52">
        <f>'Details and Calculations'!AN598</f>
        <v>5000</v>
      </c>
      <c r="BF599" s="52">
        <f>'Details and Calculations'!AP598</f>
        <v>15</v>
      </c>
      <c r="BG599" s="52" t="str">
        <f>'Details and Calculations'!AT598</f>
        <v xml:space="preserve"> </v>
      </c>
      <c r="BH599" s="52">
        <f>'Details and Calculations'!AY598</f>
        <v>2</v>
      </c>
      <c r="BI599" s="52">
        <f>'Details and Calculations'!BB598</f>
        <v>5000</v>
      </c>
      <c r="BJ599" s="52">
        <f>'Details and Calculations'!BD598</f>
        <v>1</v>
      </c>
      <c r="BK599" s="52">
        <f>'Details and Calculations'!CA598</f>
        <v>1</v>
      </c>
      <c r="BL599" s="43">
        <f>'Details and Calculations'!AA598</f>
        <v>1</v>
      </c>
      <c r="BM599" s="43" t="str">
        <f>'Details and Calculations'!AB598</f>
        <v>"Springbox" --Intake Structure At A Spring</v>
      </c>
      <c r="BN599" s="43">
        <f>'Details and Calculations'!AD598</f>
        <v>2016</v>
      </c>
      <c r="BO599" s="43">
        <f>'Details and Calculations'!AJ598</f>
        <v>1</v>
      </c>
      <c r="BP599" s="43">
        <f>'Details and Calculations'!AL598</f>
        <v>2016</v>
      </c>
      <c r="BQ599" s="43">
        <f>'Details and Calculations'!AO598</f>
        <v>1</v>
      </c>
      <c r="BR599" s="43">
        <f>'Details and Calculations'!AQ598</f>
        <v>2016</v>
      </c>
      <c r="BS599" s="43">
        <f>'Details and Calculations'!AS598</f>
        <v>0</v>
      </c>
      <c r="BT599" s="43" t="str">
        <f>'Details and Calculations'!AV598</f>
        <v xml:space="preserve"> </v>
      </c>
      <c r="BU599" s="43">
        <f>'Details and Calculations'!AX598</f>
        <v>1</v>
      </c>
      <c r="BV599" s="43">
        <f>'Details and Calculations'!AZ598</f>
        <v>2016</v>
      </c>
      <c r="BW599" s="43">
        <f>'Details and Calculations'!BC598</f>
        <v>1</v>
      </c>
      <c r="BX599" s="43">
        <f>'Details and Calculations'!BE598</f>
        <v>2016</v>
      </c>
      <c r="BY599" s="43">
        <f>'Details and Calculations'!BG598</f>
        <v>1</v>
      </c>
      <c r="BZ599" s="43">
        <f>'Details and Calculations'!BH598</f>
        <v>2016</v>
      </c>
      <c r="CA599" s="43">
        <f>'Details and Calculations'!BJ598</f>
        <v>0</v>
      </c>
      <c r="CB599" s="43" t="str">
        <f>'Details and Calculations'!BK598</f>
        <v/>
      </c>
      <c r="CC599" s="43" t="str">
        <f>'Details and Calculations'!BL598</f>
        <v xml:space="preserve"> </v>
      </c>
      <c r="CD599" s="43" t="str">
        <f>'Details and Calculations'!BN598</f>
        <v xml:space="preserve"> </v>
      </c>
      <c r="CE599" s="43" t="str">
        <f>'Details and Calculations'!BO598</f>
        <v xml:space="preserve"> </v>
      </c>
      <c r="CF599" s="43">
        <f>'Details and Calculations'!BZ598</f>
        <v>1</v>
      </c>
      <c r="CG599" s="43">
        <f>'Details and Calculations'!CB598</f>
        <v>2016</v>
      </c>
      <c r="CH599" s="31"/>
      <c r="CI599" s="53"/>
    </row>
    <row r="600" spans="1:87" x14ac:dyDescent="0.3">
      <c r="A600" s="43">
        <f>'Details and Calculations'!A599</f>
        <v>2017</v>
      </c>
      <c r="B600" s="43" t="str">
        <f>'Details and Calculations'!C599</f>
        <v>Rwanda</v>
      </c>
      <c r="C600" s="43" t="str">
        <f>'Details and Calculations'!D599</f>
        <v>Rulindo</v>
      </c>
      <c r="D600" s="43" t="str">
        <f>'Details and Calculations'!E599</f>
        <v>Buyoga</v>
      </c>
      <c r="E600" s="43" t="str">
        <f>'Details and Calculations'!F599</f>
        <v>Mwumba</v>
      </c>
      <c r="F600" s="43" t="str">
        <f>'Details and Calculations'!G599</f>
        <v>Mataba</v>
      </c>
      <c r="G600" s="43" t="str">
        <f>'Details and Calculations'!H599</f>
        <v/>
      </c>
      <c r="H600" s="43" t="str">
        <f>'Details and Calculations'!I599</f>
        <v/>
      </c>
      <c r="I600" s="43" t="str">
        <f>'Details and Calculations'!J599</f>
        <v>Water point at ADEPR Buyoga/Nyirambuga pumping</v>
      </c>
      <c r="J600" s="43">
        <f>'Details and Calculations'!K599</f>
        <v>177</v>
      </c>
      <c r="K600" s="43">
        <f>'Details and Calculations'!O599</f>
        <v>177</v>
      </c>
      <c r="L600" s="43">
        <f>'Details and Calculations'!P600</f>
        <v>98</v>
      </c>
      <c r="M600" s="43" t="str">
        <f>'Details and Calculations'!U599</f>
        <v>Piped Network With Pump</v>
      </c>
      <c r="N600" s="43">
        <f>'Details and Calculations'!V599</f>
        <v>2015</v>
      </c>
      <c r="O600" s="43" t="str">
        <f>'Details and Calculations'!W599</f>
        <v>Governement (District, Wasac) And Water For People</v>
      </c>
      <c r="P600" s="43" t="str">
        <f>'Details and Calculations'!X599</f>
        <v>Spring</v>
      </c>
      <c r="Q600" s="44" t="str">
        <f t="shared" si="232"/>
        <v>Low Risk</v>
      </c>
      <c r="R600" s="44" t="str">
        <f t="shared" si="233"/>
        <v>Low Risk</v>
      </c>
      <c r="S600" s="45" t="str">
        <f t="shared" si="234"/>
        <v>Intermediate Level of Service</v>
      </c>
      <c r="T600" s="62" t="str">
        <f t="shared" si="231"/>
        <v>Low Priority</v>
      </c>
      <c r="U600" s="46">
        <f t="shared" si="235"/>
        <v>7</v>
      </c>
      <c r="V600" s="28" t="str">
        <f t="shared" si="236"/>
        <v>Perform Routine Preventative Maintenance</v>
      </c>
      <c r="W600" s="47" t="str">
        <f t="shared" si="237"/>
        <v/>
      </c>
      <c r="X600" s="27" t="str">
        <f t="shared" si="238"/>
        <v>Maintain O&amp;M and Routine Monitoring</v>
      </c>
      <c r="Y600" s="48" t="str">
        <f t="shared" si="239"/>
        <v xml:space="preserve"> </v>
      </c>
      <c r="Z600" s="48" t="str">
        <f t="shared" si="240"/>
        <v xml:space="preserve"> </v>
      </c>
      <c r="AA600" s="48">
        <f t="shared" si="241"/>
        <v>28</v>
      </c>
      <c r="AB600" s="48" t="str">
        <f t="shared" si="242"/>
        <v xml:space="preserve"> </v>
      </c>
      <c r="AC600" s="48" t="str">
        <f t="shared" si="243"/>
        <v xml:space="preserve"> </v>
      </c>
      <c r="AD600" s="48" t="str">
        <f t="shared" si="244"/>
        <v xml:space="preserve"> </v>
      </c>
      <c r="AE600" s="48" t="str">
        <f t="shared" si="245"/>
        <v xml:space="preserve"> </v>
      </c>
      <c r="AF600" s="48" t="str">
        <f t="shared" si="246"/>
        <v xml:space="preserve"> </v>
      </c>
      <c r="AG600" s="49" t="str">
        <f t="shared" si="247"/>
        <v/>
      </c>
      <c r="AH600" s="48">
        <f t="shared" si="248"/>
        <v>18</v>
      </c>
      <c r="AI600" s="50" t="str">
        <f>'Details and Calculations'!AE599</f>
        <v xml:space="preserve"> </v>
      </c>
      <c r="AJ600" s="50" t="str">
        <f>'Details and Calculations'!AM599</f>
        <v xml:space="preserve"> </v>
      </c>
      <c r="AK600" s="50">
        <f>'Details and Calculations'!AR599</f>
        <v>1</v>
      </c>
      <c r="AL600" s="50" t="str">
        <f>'Details and Calculations'!AW599</f>
        <v xml:space="preserve"> </v>
      </c>
      <c r="AM600" s="50" t="str">
        <f>'Details and Calculations'!BA599</f>
        <v xml:space="preserve"> </v>
      </c>
      <c r="AN600" s="50" t="str">
        <f>'Details and Calculations'!BF599</f>
        <v xml:space="preserve"> </v>
      </c>
      <c r="AO600" s="50" t="str">
        <f>'Details and Calculations'!BI599</f>
        <v xml:space="preserve"> </v>
      </c>
      <c r="AP600" s="50" t="str">
        <f>'Details and Calculations'!BM599</f>
        <v xml:space="preserve"> </v>
      </c>
      <c r="AQ600" s="50" t="str">
        <f>'Details and Calculations'!BP599</f>
        <v xml:space="preserve"> </v>
      </c>
      <c r="AR600" s="50">
        <f>'Details and Calculations'!CC599</f>
        <v>1</v>
      </c>
      <c r="AS600" s="50">
        <f>'Details and Calculations'!CJ599</f>
        <v>1</v>
      </c>
      <c r="AT600" s="51">
        <f>'Details and Calculations'!T599</f>
        <v>1</v>
      </c>
      <c r="AU600" s="51">
        <f>'Details and Calculations'!Z599</f>
        <v>1</v>
      </c>
      <c r="AV600" s="51">
        <f>'Details and Calculations'!S599</f>
        <v>0</v>
      </c>
      <c r="AW600" s="51">
        <f>'Details and Calculations'!AI599</f>
        <v>1</v>
      </c>
      <c r="AX600" s="51">
        <f>'Details and Calculations'!BY599</f>
        <v>1</v>
      </c>
      <c r="AY600" s="51">
        <f>'Details and Calculations'!CG599</f>
        <v>1</v>
      </c>
      <c r="AZ600" s="51">
        <f>'Details and Calculations'!CI599</f>
        <v>1</v>
      </c>
      <c r="BA600" s="51">
        <f t="shared" si="249"/>
        <v>1</v>
      </c>
      <c r="BB600" s="52">
        <f>'Details and Calculations'!Y599</f>
        <v>11</v>
      </c>
      <c r="BC600" s="52" t="str">
        <f>'Details and Calculations'!AC599</f>
        <v xml:space="preserve"> </v>
      </c>
      <c r="BD600" s="52" t="str">
        <f>'Details and Calculations'!AK599</f>
        <v xml:space="preserve"> </v>
      </c>
      <c r="BE600" s="52" t="str">
        <f>'Details and Calculations'!AN599</f>
        <v xml:space="preserve"> </v>
      </c>
      <c r="BF600" s="52">
        <f>'Details and Calculations'!AP599</f>
        <v>1</v>
      </c>
      <c r="BG600" s="52" t="str">
        <f>'Details and Calculations'!AT599</f>
        <v xml:space="preserve"> </v>
      </c>
      <c r="BH600" s="52" t="str">
        <f>'Details and Calculations'!AY599</f>
        <v xml:space="preserve"> </v>
      </c>
      <c r="BI600" s="52" t="str">
        <f>'Details and Calculations'!BB599</f>
        <v xml:space="preserve"> </v>
      </c>
      <c r="BJ600" s="52" t="str">
        <f>'Details and Calculations'!BD599</f>
        <v xml:space="preserve"> </v>
      </c>
      <c r="BK600" s="52">
        <f>'Details and Calculations'!CA599</f>
        <v>2</v>
      </c>
      <c r="BL600" s="43">
        <f>'Details and Calculations'!AA599</f>
        <v>0</v>
      </c>
      <c r="BM600" s="43" t="str">
        <f>'Details and Calculations'!AB599</f>
        <v/>
      </c>
      <c r="BN600" s="43" t="str">
        <f>'Details and Calculations'!AD599</f>
        <v xml:space="preserve"> </v>
      </c>
      <c r="BO600" s="43">
        <f>'Details and Calculations'!AJ599</f>
        <v>0</v>
      </c>
      <c r="BP600" s="43" t="str">
        <f>'Details and Calculations'!AL599</f>
        <v xml:space="preserve"> </v>
      </c>
      <c r="BQ600" s="43">
        <f>'Details and Calculations'!AO599</f>
        <v>1</v>
      </c>
      <c r="BR600" s="43">
        <f>'Details and Calculations'!AQ599</f>
        <v>2015</v>
      </c>
      <c r="BS600" s="43">
        <f>'Details and Calculations'!AS599</f>
        <v>0</v>
      </c>
      <c r="BT600" s="43" t="str">
        <f>'Details and Calculations'!AV599</f>
        <v xml:space="preserve"> </v>
      </c>
      <c r="BU600" s="43">
        <f>'Details and Calculations'!AX599</f>
        <v>0</v>
      </c>
      <c r="BV600" s="43" t="str">
        <f>'Details and Calculations'!AZ599</f>
        <v xml:space="preserve"> </v>
      </c>
      <c r="BW600" s="43">
        <f>'Details and Calculations'!BC599</f>
        <v>0</v>
      </c>
      <c r="BX600" s="43" t="str">
        <f>'Details and Calculations'!BE599</f>
        <v xml:space="preserve"> </v>
      </c>
      <c r="BY600" s="43" t="str">
        <f>'Details and Calculations'!BG599</f>
        <v xml:space="preserve"> </v>
      </c>
      <c r="BZ600" s="43" t="str">
        <f>'Details and Calculations'!BH599</f>
        <v xml:space="preserve"> </v>
      </c>
      <c r="CA600" s="43">
        <f>'Details and Calculations'!BJ599</f>
        <v>0</v>
      </c>
      <c r="CB600" s="43" t="str">
        <f>'Details and Calculations'!BK599</f>
        <v/>
      </c>
      <c r="CC600" s="43" t="str">
        <f>'Details and Calculations'!BL599</f>
        <v xml:space="preserve"> </v>
      </c>
      <c r="CD600" s="43" t="str">
        <f>'Details and Calculations'!BN599</f>
        <v xml:space="preserve"> </v>
      </c>
      <c r="CE600" s="43" t="str">
        <f>'Details and Calculations'!BO599</f>
        <v xml:space="preserve"> </v>
      </c>
      <c r="CF600" s="43">
        <f>'Details and Calculations'!BZ599</f>
        <v>1</v>
      </c>
      <c r="CG600" s="43">
        <f>'Details and Calculations'!CB599</f>
        <v>2015</v>
      </c>
      <c r="CH600" s="31"/>
      <c r="CI600" s="53"/>
    </row>
    <row r="601" spans="1:87" x14ac:dyDescent="0.3">
      <c r="A601" s="43">
        <f>'Details and Calculations'!A600</f>
        <v>2017</v>
      </c>
      <c r="B601" s="43" t="str">
        <f>'Details and Calculations'!C600</f>
        <v>Rwanda</v>
      </c>
      <c r="C601" s="43" t="str">
        <f>'Details and Calculations'!D600</f>
        <v>Rulindo</v>
      </c>
      <c r="D601" s="43" t="str">
        <f>'Details and Calculations'!E600</f>
        <v>Rusiga</v>
      </c>
      <c r="E601" s="43" t="str">
        <f>'Details and Calculations'!F600</f>
        <v>Gako</v>
      </c>
      <c r="F601" s="43" t="str">
        <f>'Details and Calculations'!G600</f>
        <v>Nkanga</v>
      </c>
      <c r="G601" s="43" t="str">
        <f>'Details and Calculations'!H600</f>
        <v/>
      </c>
      <c r="H601" s="43" t="str">
        <f>'Details and Calculations'!I600</f>
        <v/>
      </c>
      <c r="I601" s="43" t="str">
        <f>'Details and Calculations'!J600</f>
        <v>Nganzo-Kabarore</v>
      </c>
      <c r="J601" s="43">
        <f>'Details and Calculations'!K600</f>
        <v>198</v>
      </c>
      <c r="K601" s="43">
        <f>'Details and Calculations'!O600</f>
        <v>100</v>
      </c>
      <c r="L601" s="43" t="str">
        <f>'Details and Calculations'!P601</f>
        <v xml:space="preserve"> </v>
      </c>
      <c r="M601" s="43" t="str">
        <f>'Details and Calculations'!U600</f>
        <v>Piped Network -- Gravity Only</v>
      </c>
      <c r="N601" s="43">
        <f>'Details and Calculations'!V600</f>
        <v>2014</v>
      </c>
      <c r="O601" s="43" t="str">
        <f>'Details and Calculations'!W600</f>
        <v>Governement (District, Wasac) And Water For People</v>
      </c>
      <c r="P601" s="43" t="str">
        <f>'Details and Calculations'!X600</f>
        <v>Spring</v>
      </c>
      <c r="Q601" s="44" t="str">
        <f t="shared" si="232"/>
        <v>Low Risk</v>
      </c>
      <c r="R601" s="44" t="str">
        <f t="shared" si="233"/>
        <v>High Risk</v>
      </c>
      <c r="S601" s="45" t="str">
        <f t="shared" si="234"/>
        <v>Basic Level of Service</v>
      </c>
      <c r="T601" s="62" t="str">
        <f t="shared" si="231"/>
        <v>High Priority</v>
      </c>
      <c r="U601" s="46">
        <f t="shared" si="235"/>
        <v>5</v>
      </c>
      <c r="V601" s="28" t="str">
        <f t="shared" si="236"/>
        <v>Major Repairs or Replace System</v>
      </c>
      <c r="W601" s="47" t="str">
        <f t="shared" si="237"/>
        <v/>
      </c>
      <c r="X601" s="27" t="str">
        <f t="shared" si="238"/>
        <v>Further Technical Diagnostic Needed</v>
      </c>
      <c r="Y601" s="48">
        <f t="shared" si="239"/>
        <v>27</v>
      </c>
      <c r="Z601" s="48">
        <f t="shared" si="240"/>
        <v>17</v>
      </c>
      <c r="AA601" s="48">
        <f t="shared" si="241"/>
        <v>27</v>
      </c>
      <c r="AB601" s="48" t="str">
        <f t="shared" si="242"/>
        <v xml:space="preserve"> </v>
      </c>
      <c r="AC601" s="48">
        <f t="shared" si="243"/>
        <v>27</v>
      </c>
      <c r="AD601" s="48" t="str">
        <f t="shared" si="244"/>
        <v xml:space="preserve"> </v>
      </c>
      <c r="AE601" s="48" t="str">
        <f t="shared" si="245"/>
        <v xml:space="preserve"> </v>
      </c>
      <c r="AF601" s="48" t="str">
        <f t="shared" si="246"/>
        <v xml:space="preserve"> </v>
      </c>
      <c r="AG601" s="49" t="str">
        <f t="shared" si="247"/>
        <v/>
      </c>
      <c r="AH601" s="48">
        <f t="shared" si="248"/>
        <v>17</v>
      </c>
      <c r="AI601" s="50">
        <f>'Details and Calculations'!AE600</f>
        <v>2</v>
      </c>
      <c r="AJ601" s="50">
        <f>'Details and Calculations'!AM600</f>
        <v>2</v>
      </c>
      <c r="AK601" s="50">
        <f>'Details and Calculations'!AR600</f>
        <v>1</v>
      </c>
      <c r="AL601" s="50" t="str">
        <f>'Details and Calculations'!AW600</f>
        <v xml:space="preserve"> </v>
      </c>
      <c r="AM601" s="50">
        <f>'Details and Calculations'!BA600</f>
        <v>3</v>
      </c>
      <c r="AN601" s="50" t="str">
        <f>'Details and Calculations'!BF600</f>
        <v xml:space="preserve"> </v>
      </c>
      <c r="AO601" s="50" t="str">
        <f>'Details and Calculations'!BI600</f>
        <v xml:space="preserve"> </v>
      </c>
      <c r="AP601" s="50" t="str">
        <f>'Details and Calculations'!BM600</f>
        <v xml:space="preserve"> </v>
      </c>
      <c r="AQ601" s="50" t="str">
        <f>'Details and Calculations'!BP600</f>
        <v xml:space="preserve"> </v>
      </c>
      <c r="AR601" s="50">
        <f>'Details and Calculations'!CC600</f>
        <v>3</v>
      </c>
      <c r="AS601" s="50">
        <f>'Details and Calculations'!CJ600</f>
        <v>3</v>
      </c>
      <c r="AT601" s="51">
        <f>'Details and Calculations'!T600</f>
        <v>1</v>
      </c>
      <c r="AU601" s="51">
        <f>'Details and Calculations'!Z600</f>
        <v>1</v>
      </c>
      <c r="AV601" s="51">
        <f>'Details and Calculations'!S600</f>
        <v>1</v>
      </c>
      <c r="AW601" s="51">
        <f>'Details and Calculations'!AI600</f>
        <v>1</v>
      </c>
      <c r="AX601" s="51">
        <f>'Details and Calculations'!BY600</f>
        <v>1</v>
      </c>
      <c r="AY601" s="51">
        <f>'Details and Calculations'!CG600</f>
        <v>0</v>
      </c>
      <c r="AZ601" s="51">
        <f>'Details and Calculations'!CI600</f>
        <v>0</v>
      </c>
      <c r="BA601" s="51">
        <f t="shared" si="249"/>
        <v>0</v>
      </c>
      <c r="BB601" s="52">
        <f>'Details and Calculations'!Y600</f>
        <v>1</v>
      </c>
      <c r="BC601" s="52">
        <f>'Details and Calculations'!AC600</f>
        <v>1</v>
      </c>
      <c r="BD601" s="52">
        <f>'Details and Calculations'!AK600</f>
        <v>1</v>
      </c>
      <c r="BE601" s="52">
        <f>'Details and Calculations'!AN600</f>
        <v>400</v>
      </c>
      <c r="BF601" s="52">
        <f>'Details and Calculations'!AP600</f>
        <v>3</v>
      </c>
      <c r="BG601" s="52" t="str">
        <f>'Details and Calculations'!AT600</f>
        <v xml:space="preserve"> </v>
      </c>
      <c r="BH601" s="52">
        <f>'Details and Calculations'!AY600</f>
        <v>2</v>
      </c>
      <c r="BI601" s="52">
        <f>'Details and Calculations'!BB600</f>
        <v>800</v>
      </c>
      <c r="BJ601" s="52" t="str">
        <f>'Details and Calculations'!BD600</f>
        <v xml:space="preserve"> </v>
      </c>
      <c r="BK601" s="52">
        <f>'Details and Calculations'!CA600</f>
        <v>5</v>
      </c>
      <c r="BL601" s="43">
        <f>'Details and Calculations'!AA600</f>
        <v>1</v>
      </c>
      <c r="BM601" s="43" t="str">
        <f>'Details and Calculations'!AB600</f>
        <v>"Springbox" --Intake Structure At A Spring</v>
      </c>
      <c r="BN601" s="43">
        <f>'Details and Calculations'!AD600</f>
        <v>2014</v>
      </c>
      <c r="BO601" s="43">
        <f>'Details and Calculations'!AJ600</f>
        <v>1</v>
      </c>
      <c r="BP601" s="43">
        <f>'Details and Calculations'!AL600</f>
        <v>2014</v>
      </c>
      <c r="BQ601" s="43">
        <f>'Details and Calculations'!AO600</f>
        <v>1</v>
      </c>
      <c r="BR601" s="43">
        <f>'Details and Calculations'!AQ600</f>
        <v>2014</v>
      </c>
      <c r="BS601" s="43">
        <f>'Details and Calculations'!AS600</f>
        <v>0</v>
      </c>
      <c r="BT601" s="43" t="str">
        <f>'Details and Calculations'!AV600</f>
        <v xml:space="preserve"> </v>
      </c>
      <c r="BU601" s="43">
        <f>'Details and Calculations'!AX600</f>
        <v>1</v>
      </c>
      <c r="BV601" s="43">
        <f>'Details and Calculations'!AZ600</f>
        <v>2014</v>
      </c>
      <c r="BW601" s="43">
        <f>'Details and Calculations'!BC600</f>
        <v>0</v>
      </c>
      <c r="BX601" s="43" t="str">
        <f>'Details and Calculations'!BE600</f>
        <v xml:space="preserve"> </v>
      </c>
      <c r="BY601" s="43" t="str">
        <f>'Details and Calculations'!BG600</f>
        <v xml:space="preserve"> </v>
      </c>
      <c r="BZ601" s="43" t="str">
        <f>'Details and Calculations'!BH600</f>
        <v xml:space="preserve"> </v>
      </c>
      <c r="CA601" s="43">
        <f>'Details and Calculations'!BJ600</f>
        <v>0</v>
      </c>
      <c r="CB601" s="43" t="str">
        <f>'Details and Calculations'!BK600</f>
        <v/>
      </c>
      <c r="CC601" s="43" t="str">
        <f>'Details and Calculations'!BL600</f>
        <v xml:space="preserve"> </v>
      </c>
      <c r="CD601" s="43" t="str">
        <f>'Details and Calculations'!BN600</f>
        <v xml:space="preserve"> </v>
      </c>
      <c r="CE601" s="43" t="str">
        <f>'Details and Calculations'!BO600</f>
        <v xml:space="preserve"> </v>
      </c>
      <c r="CF601" s="43">
        <f>'Details and Calculations'!BZ600</f>
        <v>1</v>
      </c>
      <c r="CG601" s="43">
        <f>'Details and Calculations'!CB600</f>
        <v>2014</v>
      </c>
      <c r="CH601" s="31"/>
      <c r="CI601" s="53"/>
    </row>
    <row r="602" spans="1:87" x14ac:dyDescent="0.3">
      <c r="A602" s="43">
        <f>'Details and Calculations'!A601</f>
        <v>2017</v>
      </c>
      <c r="B602" s="43" t="str">
        <f>'Details and Calculations'!C601</f>
        <v>Rwanda</v>
      </c>
      <c r="C602" s="43" t="str">
        <f>'Details and Calculations'!D601</f>
        <v>Rulindo</v>
      </c>
      <c r="D602" s="43" t="str">
        <f>'Details and Calculations'!E601</f>
        <v>Ntarabana</v>
      </c>
      <c r="E602" s="43" t="str">
        <f>'Details and Calculations'!F601</f>
        <v>Kajevuba</v>
      </c>
      <c r="F602" s="43" t="str">
        <f>'Details and Calculations'!G601</f>
        <v>Rukore</v>
      </c>
      <c r="G602" s="43" t="str">
        <f>'Details and Calculations'!H601</f>
        <v/>
      </c>
      <c r="H602" s="43" t="str">
        <f>'Details and Calculations'!I601</f>
        <v/>
      </c>
      <c r="I602" s="43" t="str">
        <f>'Details and Calculations'!J601</f>
        <v>Rwamugaza network</v>
      </c>
      <c r="J602" s="43">
        <f>'Details and Calculations'!K601</f>
        <v>184</v>
      </c>
      <c r="K602" s="43">
        <f>'Details and Calculations'!O601</f>
        <v>184</v>
      </c>
      <c r="L602" s="43" t="str">
        <f>'Details and Calculations'!P602</f>
        <v xml:space="preserve"> </v>
      </c>
      <c r="M602" s="43" t="str">
        <f>'Details and Calculations'!U601</f>
        <v>Piped Network -- Gravity Only</v>
      </c>
      <c r="N602" s="43">
        <f>'Details and Calculations'!V601</f>
        <v>2003</v>
      </c>
      <c r="O602" s="43" t="str">
        <f>'Details and Calculations'!W601</f>
        <v>Government</v>
      </c>
      <c r="P602" s="43" t="str">
        <f>'Details and Calculations'!X601</f>
        <v>Spring</v>
      </c>
      <c r="Q602" s="44" t="str">
        <f t="shared" si="232"/>
        <v>Low Risk</v>
      </c>
      <c r="R602" s="44" t="str">
        <f t="shared" si="233"/>
        <v>Low Risk</v>
      </c>
      <c r="S602" s="45" t="str">
        <f t="shared" si="234"/>
        <v>Intermediate Level of Service</v>
      </c>
      <c r="T602" s="62" t="str">
        <f t="shared" si="231"/>
        <v>Low Priority</v>
      </c>
      <c r="U602" s="46">
        <f t="shared" si="235"/>
        <v>7</v>
      </c>
      <c r="V602" s="28" t="str">
        <f t="shared" si="236"/>
        <v>Perform Routine Preventative Maintenance</v>
      </c>
      <c r="W602" s="47" t="str">
        <f t="shared" si="237"/>
        <v/>
      </c>
      <c r="X602" s="27" t="str">
        <f t="shared" si="238"/>
        <v>Maintain O&amp;M and Routine Monitoring</v>
      </c>
      <c r="Y602" s="48">
        <f t="shared" si="239"/>
        <v>16</v>
      </c>
      <c r="Z602" s="48">
        <f t="shared" si="240"/>
        <v>6</v>
      </c>
      <c r="AA602" s="48">
        <f t="shared" si="241"/>
        <v>16</v>
      </c>
      <c r="AB602" s="48">
        <f t="shared" si="242"/>
        <v>6</v>
      </c>
      <c r="AC602" s="48">
        <f t="shared" si="243"/>
        <v>16</v>
      </c>
      <c r="AD602" s="48" t="str">
        <f t="shared" si="244"/>
        <v xml:space="preserve"> </v>
      </c>
      <c r="AE602" s="48" t="str">
        <f t="shared" si="245"/>
        <v xml:space="preserve"> </v>
      </c>
      <c r="AF602" s="48" t="str">
        <f t="shared" si="246"/>
        <v xml:space="preserve"> </v>
      </c>
      <c r="AG602" s="49" t="str">
        <f t="shared" si="247"/>
        <v/>
      </c>
      <c r="AH602" s="48">
        <f t="shared" si="248"/>
        <v>6</v>
      </c>
      <c r="AI602" s="50">
        <f>'Details and Calculations'!AE601</f>
        <v>1</v>
      </c>
      <c r="AJ602" s="50">
        <f>'Details and Calculations'!AM601</f>
        <v>1</v>
      </c>
      <c r="AK602" s="50">
        <f>'Details and Calculations'!AR601</f>
        <v>1</v>
      </c>
      <c r="AL602" s="50">
        <f>'Details and Calculations'!AW601</f>
        <v>1</v>
      </c>
      <c r="AM602" s="50">
        <f>'Details and Calculations'!BA601</f>
        <v>1</v>
      </c>
      <c r="AN602" s="50" t="str">
        <f>'Details and Calculations'!BF601</f>
        <v xml:space="preserve"> </v>
      </c>
      <c r="AO602" s="50" t="str">
        <f>'Details and Calculations'!BI601</f>
        <v xml:space="preserve"> </v>
      </c>
      <c r="AP602" s="50" t="str">
        <f>'Details and Calculations'!BM601</f>
        <v xml:space="preserve"> </v>
      </c>
      <c r="AQ602" s="50" t="str">
        <f>'Details and Calculations'!BP601</f>
        <v xml:space="preserve"> </v>
      </c>
      <c r="AR602" s="50">
        <f>'Details and Calculations'!CC601</f>
        <v>1</v>
      </c>
      <c r="AS602" s="50">
        <f>'Details and Calculations'!CJ601</f>
        <v>1</v>
      </c>
      <c r="AT602" s="51">
        <f>'Details and Calculations'!T601</f>
        <v>1</v>
      </c>
      <c r="AU602" s="51">
        <f>'Details and Calculations'!Z601</f>
        <v>1</v>
      </c>
      <c r="AV602" s="51">
        <f>'Details and Calculations'!S601</f>
        <v>0</v>
      </c>
      <c r="AW602" s="51">
        <f>'Details and Calculations'!AI601</f>
        <v>1</v>
      </c>
      <c r="AX602" s="51">
        <f>'Details and Calculations'!BY601</f>
        <v>1</v>
      </c>
      <c r="AY602" s="51">
        <f>'Details and Calculations'!CG601</f>
        <v>1</v>
      </c>
      <c r="AZ602" s="51">
        <f>'Details and Calculations'!CI601</f>
        <v>1</v>
      </c>
      <c r="BA602" s="51">
        <f t="shared" si="249"/>
        <v>1</v>
      </c>
      <c r="BB602" s="52">
        <f>'Details and Calculations'!Y601</f>
        <v>2</v>
      </c>
      <c r="BC602" s="52">
        <f>'Details and Calculations'!AC601</f>
        <v>1</v>
      </c>
      <c r="BD602" s="52">
        <f>'Details and Calculations'!AK601</f>
        <v>2</v>
      </c>
      <c r="BE602" s="52">
        <f>'Details and Calculations'!AN601</f>
        <v>35000</v>
      </c>
      <c r="BF602" s="52">
        <f>'Details and Calculations'!AP601</f>
        <v>7</v>
      </c>
      <c r="BG602" s="52">
        <f>'Details and Calculations'!AT601</f>
        <v>12</v>
      </c>
      <c r="BH602" s="52">
        <f>'Details and Calculations'!AY601</f>
        <v>2</v>
      </c>
      <c r="BI602" s="52">
        <f>'Details and Calculations'!BB601</f>
        <v>35000</v>
      </c>
      <c r="BJ602" s="52" t="str">
        <f>'Details and Calculations'!BD601</f>
        <v xml:space="preserve"> </v>
      </c>
      <c r="BK602" s="52">
        <f>'Details and Calculations'!CA601</f>
        <v>1</v>
      </c>
      <c r="BL602" s="43">
        <f>'Details and Calculations'!AA601</f>
        <v>1</v>
      </c>
      <c r="BM602" s="43" t="str">
        <f>'Details and Calculations'!AB601</f>
        <v/>
      </c>
      <c r="BN602" s="43">
        <f>'Details and Calculations'!AD601</f>
        <v>2003</v>
      </c>
      <c r="BO602" s="43">
        <f>'Details and Calculations'!AJ601</f>
        <v>1</v>
      </c>
      <c r="BP602" s="43">
        <f>'Details and Calculations'!AL601</f>
        <v>2003</v>
      </c>
      <c r="BQ602" s="43">
        <f>'Details and Calculations'!AO601</f>
        <v>1</v>
      </c>
      <c r="BR602" s="43">
        <f>'Details and Calculations'!AQ601</f>
        <v>2003</v>
      </c>
      <c r="BS602" s="43">
        <f>'Details and Calculations'!AS601</f>
        <v>1</v>
      </c>
      <c r="BT602" s="43">
        <f>'Details and Calculations'!AV601</f>
        <v>2003</v>
      </c>
      <c r="BU602" s="43">
        <f>'Details and Calculations'!AX601</f>
        <v>1</v>
      </c>
      <c r="BV602" s="43">
        <f>'Details and Calculations'!AZ601</f>
        <v>2003</v>
      </c>
      <c r="BW602" s="43">
        <f>'Details and Calculations'!BC601</f>
        <v>0</v>
      </c>
      <c r="BX602" s="43" t="str">
        <f>'Details and Calculations'!BE601</f>
        <v xml:space="preserve"> </v>
      </c>
      <c r="BY602" s="43" t="str">
        <f>'Details and Calculations'!BG601</f>
        <v xml:space="preserve"> </v>
      </c>
      <c r="BZ602" s="43" t="str">
        <f>'Details and Calculations'!BH601</f>
        <v xml:space="preserve"> </v>
      </c>
      <c r="CA602" s="43">
        <f>'Details and Calculations'!BJ601</f>
        <v>0</v>
      </c>
      <c r="CB602" s="43" t="str">
        <f>'Details and Calculations'!BK601</f>
        <v/>
      </c>
      <c r="CC602" s="43" t="str">
        <f>'Details and Calculations'!BL601</f>
        <v xml:space="preserve"> </v>
      </c>
      <c r="CD602" s="43" t="str">
        <f>'Details and Calculations'!BN601</f>
        <v xml:space="preserve"> </v>
      </c>
      <c r="CE602" s="43" t="str">
        <f>'Details and Calculations'!BO601</f>
        <v xml:space="preserve"> </v>
      </c>
      <c r="CF602" s="43">
        <f>'Details and Calculations'!BZ601</f>
        <v>1</v>
      </c>
      <c r="CG602" s="43">
        <f>'Details and Calculations'!CB601</f>
        <v>2003</v>
      </c>
      <c r="CH602" s="31"/>
      <c r="CI602" s="53"/>
    </row>
    <row r="603" spans="1:87" x14ac:dyDescent="0.3">
      <c r="A603" s="43">
        <f>'Details and Calculations'!A602</f>
        <v>2017</v>
      </c>
      <c r="B603" s="43" t="str">
        <f>'Details and Calculations'!C602</f>
        <v>Rwanda</v>
      </c>
      <c r="C603" s="43" t="str">
        <f>'Details and Calculations'!D602</f>
        <v>Rulindo</v>
      </c>
      <c r="D603" s="43" t="str">
        <f>'Details and Calculations'!E602</f>
        <v>Tumba</v>
      </c>
      <c r="E603" s="43" t="str">
        <f>'Details and Calculations'!F602</f>
        <v>Nyirabirori</v>
      </c>
      <c r="F603" s="43" t="str">
        <f>'Details and Calculations'!G602</f>
        <v>Rusura</v>
      </c>
      <c r="G603" s="43" t="str">
        <f>'Details and Calculations'!H602</f>
        <v/>
      </c>
      <c r="H603" s="43" t="str">
        <f>'Details and Calculations'!I602</f>
        <v/>
      </c>
      <c r="I603" s="43" t="str">
        <f>'Details and Calculations'!J602</f>
        <v>Water point chez Ntihabose/Nyirambuga pumping</v>
      </c>
      <c r="J603" s="43">
        <f>'Details and Calculations'!K602</f>
        <v>157</v>
      </c>
      <c r="K603" s="43">
        <f>'Details and Calculations'!O602</f>
        <v>157</v>
      </c>
      <c r="L603" s="43">
        <f>'Details and Calculations'!P603</f>
        <v>95</v>
      </c>
      <c r="M603" s="43" t="str">
        <f>'Details and Calculations'!U602</f>
        <v>Piped Network With Pump</v>
      </c>
      <c r="N603" s="43">
        <f>'Details and Calculations'!V602</f>
        <v>2012</v>
      </c>
      <c r="O603" s="43" t="str">
        <f>'Details and Calculations'!W602</f>
        <v/>
      </c>
      <c r="P603" s="43" t="str">
        <f>'Details and Calculations'!X602</f>
        <v>Spring</v>
      </c>
      <c r="Q603" s="44" t="str">
        <f t="shared" si="232"/>
        <v>Low Risk</v>
      </c>
      <c r="R603" s="44" t="str">
        <f t="shared" si="233"/>
        <v>Low Risk</v>
      </c>
      <c r="S603" s="45" t="str">
        <f t="shared" si="234"/>
        <v>Intermediate Level of Service</v>
      </c>
      <c r="T603" s="62" t="str">
        <f t="shared" si="231"/>
        <v>Low Priority</v>
      </c>
      <c r="U603" s="46">
        <f t="shared" si="235"/>
        <v>6</v>
      </c>
      <c r="V603" s="28" t="str">
        <f t="shared" si="236"/>
        <v>Repair or Replace Components</v>
      </c>
      <c r="W603" s="47" t="str">
        <f t="shared" si="237"/>
        <v>Kiosk/Tap Stand</v>
      </c>
      <c r="X603" s="27" t="str">
        <f t="shared" si="238"/>
        <v>Create Plan To Repair or Replace Components</v>
      </c>
      <c r="Y603" s="48" t="str">
        <f t="shared" si="239"/>
        <v xml:space="preserve"> </v>
      </c>
      <c r="Z603" s="48" t="str">
        <f t="shared" si="240"/>
        <v xml:space="preserve"> </v>
      </c>
      <c r="AA603" s="48" t="str">
        <f t="shared" si="241"/>
        <v xml:space="preserve"> </v>
      </c>
      <c r="AB603" s="48" t="str">
        <f t="shared" si="242"/>
        <v xml:space="preserve"> </v>
      </c>
      <c r="AC603" s="48" t="str">
        <f t="shared" si="243"/>
        <v xml:space="preserve"> </v>
      </c>
      <c r="AD603" s="48" t="str">
        <f t="shared" si="244"/>
        <v xml:space="preserve"> </v>
      </c>
      <c r="AE603" s="48" t="str">
        <f t="shared" si="245"/>
        <v xml:space="preserve"> </v>
      </c>
      <c r="AF603" s="48" t="str">
        <f t="shared" si="246"/>
        <v xml:space="preserve"> </v>
      </c>
      <c r="AG603" s="49" t="str">
        <f t="shared" si="247"/>
        <v/>
      </c>
      <c r="AH603" s="48">
        <f t="shared" si="248"/>
        <v>15</v>
      </c>
      <c r="AI603" s="50" t="str">
        <f>'Details and Calculations'!AE602</f>
        <v xml:space="preserve"> </v>
      </c>
      <c r="AJ603" s="50" t="str">
        <f>'Details and Calculations'!AM602</f>
        <v xml:space="preserve"> </v>
      </c>
      <c r="AK603" s="50" t="str">
        <f>'Details and Calculations'!AR602</f>
        <v xml:space="preserve"> </v>
      </c>
      <c r="AL603" s="50" t="str">
        <f>'Details and Calculations'!AW602</f>
        <v xml:space="preserve"> </v>
      </c>
      <c r="AM603" s="50" t="str">
        <f>'Details and Calculations'!BA602</f>
        <v xml:space="preserve"> </v>
      </c>
      <c r="AN603" s="50" t="str">
        <f>'Details and Calculations'!BF602</f>
        <v xml:space="preserve"> </v>
      </c>
      <c r="AO603" s="50" t="str">
        <f>'Details and Calculations'!BI602</f>
        <v xml:space="preserve"> </v>
      </c>
      <c r="AP603" s="50" t="str">
        <f>'Details and Calculations'!BM602</f>
        <v xml:space="preserve"> </v>
      </c>
      <c r="AQ603" s="50" t="str">
        <f>'Details and Calculations'!BP602</f>
        <v xml:space="preserve"> </v>
      </c>
      <c r="AR603" s="50">
        <f>'Details and Calculations'!CC602</f>
        <v>2</v>
      </c>
      <c r="AS603" s="50">
        <f>'Details and Calculations'!CJ602</f>
        <v>2</v>
      </c>
      <c r="AT603" s="51">
        <f>'Details and Calculations'!T602</f>
        <v>1</v>
      </c>
      <c r="AU603" s="51">
        <f>'Details and Calculations'!Z602</f>
        <v>1</v>
      </c>
      <c r="AV603" s="51">
        <f>'Details and Calculations'!S602</f>
        <v>0</v>
      </c>
      <c r="AW603" s="51">
        <f>'Details and Calculations'!AI602</f>
        <v>1</v>
      </c>
      <c r="AX603" s="51">
        <f>'Details and Calculations'!BY602</f>
        <v>1</v>
      </c>
      <c r="AY603" s="51">
        <f>'Details and Calculations'!CG602</f>
        <v>1</v>
      </c>
      <c r="AZ603" s="51">
        <f>'Details and Calculations'!CI602</f>
        <v>1</v>
      </c>
      <c r="BA603" s="51">
        <f t="shared" si="249"/>
        <v>0</v>
      </c>
      <c r="BB603" s="52">
        <f>'Details and Calculations'!Y602</f>
        <v>2</v>
      </c>
      <c r="BC603" s="52" t="str">
        <f>'Details and Calculations'!AC602</f>
        <v xml:space="preserve"> </v>
      </c>
      <c r="BD603" s="52" t="str">
        <f>'Details and Calculations'!AK602</f>
        <v xml:space="preserve"> </v>
      </c>
      <c r="BE603" s="52" t="str">
        <f>'Details and Calculations'!AN602</f>
        <v xml:space="preserve"> </v>
      </c>
      <c r="BF603" s="52" t="str">
        <f>'Details and Calculations'!AP602</f>
        <v xml:space="preserve"> </v>
      </c>
      <c r="BG603" s="52" t="str">
        <f>'Details and Calculations'!AT602</f>
        <v xml:space="preserve"> </v>
      </c>
      <c r="BH603" s="52" t="str">
        <f>'Details and Calculations'!AY602</f>
        <v xml:space="preserve"> </v>
      </c>
      <c r="BI603" s="52" t="str">
        <f>'Details and Calculations'!BB602</f>
        <v xml:space="preserve"> </v>
      </c>
      <c r="BJ603" s="52" t="str">
        <f>'Details and Calculations'!BD602</f>
        <v xml:space="preserve"> </v>
      </c>
      <c r="BK603" s="52">
        <f>'Details and Calculations'!CA602</f>
        <v>2</v>
      </c>
      <c r="BL603" s="43">
        <f>'Details and Calculations'!AA602</f>
        <v>0</v>
      </c>
      <c r="BM603" s="43" t="str">
        <f>'Details and Calculations'!AB602</f>
        <v/>
      </c>
      <c r="BN603" s="43" t="str">
        <f>'Details and Calculations'!AD602</f>
        <v xml:space="preserve"> </v>
      </c>
      <c r="BO603" s="43">
        <f>'Details and Calculations'!AJ602</f>
        <v>0</v>
      </c>
      <c r="BP603" s="43" t="str">
        <f>'Details and Calculations'!AL602</f>
        <v xml:space="preserve"> </v>
      </c>
      <c r="BQ603" s="43">
        <f>'Details and Calculations'!AO602</f>
        <v>0</v>
      </c>
      <c r="BR603" s="43" t="str">
        <f>'Details and Calculations'!AQ602</f>
        <v xml:space="preserve"> </v>
      </c>
      <c r="BS603" s="43">
        <f>'Details and Calculations'!AS602</f>
        <v>0</v>
      </c>
      <c r="BT603" s="43" t="str">
        <f>'Details and Calculations'!AV602</f>
        <v xml:space="preserve"> </v>
      </c>
      <c r="BU603" s="43">
        <f>'Details and Calculations'!AX602</f>
        <v>0</v>
      </c>
      <c r="BV603" s="43" t="str">
        <f>'Details and Calculations'!AZ602</f>
        <v xml:space="preserve"> </v>
      </c>
      <c r="BW603" s="43">
        <f>'Details and Calculations'!BC602</f>
        <v>0</v>
      </c>
      <c r="BX603" s="43" t="str">
        <f>'Details and Calculations'!BE602</f>
        <v xml:space="preserve"> </v>
      </c>
      <c r="BY603" s="43" t="str">
        <f>'Details and Calculations'!BG602</f>
        <v xml:space="preserve"> </v>
      </c>
      <c r="BZ603" s="43" t="str">
        <f>'Details and Calculations'!BH602</f>
        <v xml:space="preserve"> </v>
      </c>
      <c r="CA603" s="43">
        <f>'Details and Calculations'!BJ602</f>
        <v>0</v>
      </c>
      <c r="CB603" s="43" t="str">
        <f>'Details and Calculations'!BK602</f>
        <v/>
      </c>
      <c r="CC603" s="43" t="str">
        <f>'Details and Calculations'!BL602</f>
        <v xml:space="preserve"> </v>
      </c>
      <c r="CD603" s="43" t="str">
        <f>'Details and Calculations'!BN602</f>
        <v xml:space="preserve"> </v>
      </c>
      <c r="CE603" s="43" t="str">
        <f>'Details and Calculations'!BO602</f>
        <v xml:space="preserve"> </v>
      </c>
      <c r="CF603" s="43">
        <f>'Details and Calculations'!BZ602</f>
        <v>1</v>
      </c>
      <c r="CG603" s="43">
        <f>'Details and Calculations'!CB602</f>
        <v>2012</v>
      </c>
      <c r="CH603" s="31"/>
      <c r="CI603" s="53"/>
    </row>
    <row r="604" spans="1:87" x14ac:dyDescent="0.3">
      <c r="A604" s="43">
        <f>'Details and Calculations'!A603</f>
        <v>2017</v>
      </c>
      <c r="B604" s="43" t="str">
        <f>'Details and Calculations'!C603</f>
        <v>Rwanda</v>
      </c>
      <c r="C604" s="43" t="str">
        <f>'Details and Calculations'!D603</f>
        <v>Rulindo</v>
      </c>
      <c r="D604" s="43" t="str">
        <f>'Details and Calculations'!E603</f>
        <v>Masoro</v>
      </c>
      <c r="E604" s="43" t="str">
        <f>'Details and Calculations'!F603</f>
        <v>Kabuga</v>
      </c>
      <c r="F604" s="43" t="str">
        <f>'Details and Calculations'!G603</f>
        <v>Kigarama</v>
      </c>
      <c r="G604" s="43" t="str">
        <f>'Details and Calculations'!H603</f>
        <v/>
      </c>
      <c r="H604" s="43" t="str">
        <f>'Details and Calculations'!I603</f>
        <v/>
      </c>
      <c r="I604" s="43" t="str">
        <f>'Details and Calculations'!J603</f>
        <v>Mutagata motorised network</v>
      </c>
      <c r="J604" s="43">
        <f>'Details and Calculations'!K603</f>
        <v>176</v>
      </c>
      <c r="K604" s="43">
        <f>'Details and Calculations'!O603</f>
        <v>81</v>
      </c>
      <c r="L604" s="43" t="str">
        <f>'Details and Calculations'!P604</f>
        <v xml:space="preserve"> </v>
      </c>
      <c r="M604" s="43" t="str">
        <f>'Details and Calculations'!U603</f>
        <v>Piped Network With Pump</v>
      </c>
      <c r="N604" s="43">
        <f>'Details and Calculations'!V603</f>
        <v>1987</v>
      </c>
      <c r="O604" s="43" t="str">
        <f>'Details and Calculations'!W603</f>
        <v>Governement (District, Wasac) And Water For People</v>
      </c>
      <c r="P604" s="43" t="str">
        <f>'Details and Calculations'!X603</f>
        <v>Spring</v>
      </c>
      <c r="Q604" s="44" t="str">
        <f t="shared" si="232"/>
        <v>Low Risk</v>
      </c>
      <c r="R604" s="44" t="str">
        <f t="shared" si="233"/>
        <v>Low Risk</v>
      </c>
      <c r="S604" s="45" t="str">
        <f t="shared" si="234"/>
        <v>Intermediate Level of Service</v>
      </c>
      <c r="T604" s="62" t="str">
        <f t="shared" si="231"/>
        <v>Low Priority</v>
      </c>
      <c r="U604" s="46">
        <f t="shared" si="235"/>
        <v>7</v>
      </c>
      <c r="V604" s="28" t="str">
        <f t="shared" si="236"/>
        <v>Perform Routine Preventative Maintenance</v>
      </c>
      <c r="W604" s="47" t="str">
        <f t="shared" si="237"/>
        <v/>
      </c>
      <c r="X604" s="27" t="str">
        <f t="shared" si="238"/>
        <v>Maintain O&amp;M and Routine Monitoring</v>
      </c>
      <c r="Y604" s="48">
        <f t="shared" si="239"/>
        <v>20</v>
      </c>
      <c r="Z604" s="48">
        <f t="shared" si="240"/>
        <v>19</v>
      </c>
      <c r="AA604" s="48">
        <f t="shared" si="241"/>
        <v>29</v>
      </c>
      <c r="AB604" s="48">
        <f t="shared" si="242"/>
        <v>19</v>
      </c>
      <c r="AC604" s="48">
        <f t="shared" si="243"/>
        <v>29</v>
      </c>
      <c r="AD604" s="48">
        <f t="shared" si="244"/>
        <v>7</v>
      </c>
      <c r="AE604" s="48">
        <f t="shared" si="245"/>
        <v>19</v>
      </c>
      <c r="AF604" s="48">
        <f t="shared" si="246"/>
        <v>10</v>
      </c>
      <c r="AG604" s="49" t="str">
        <f t="shared" si="247"/>
        <v/>
      </c>
      <c r="AH604" s="48">
        <f t="shared" si="248"/>
        <v>19</v>
      </c>
      <c r="AI604" s="50">
        <f>'Details and Calculations'!AE603</f>
        <v>1</v>
      </c>
      <c r="AJ604" s="50">
        <f>'Details and Calculations'!AM603</f>
        <v>1</v>
      </c>
      <c r="AK604" s="50">
        <f>'Details and Calculations'!AR603</f>
        <v>1</v>
      </c>
      <c r="AL604" s="50">
        <f>'Details and Calculations'!AW603</f>
        <v>1</v>
      </c>
      <c r="AM604" s="50">
        <f>'Details and Calculations'!BA603</f>
        <v>1</v>
      </c>
      <c r="AN604" s="50">
        <f>'Details and Calculations'!BF603</f>
        <v>1</v>
      </c>
      <c r="AO604" s="50">
        <f>'Details and Calculations'!BI603</f>
        <v>1</v>
      </c>
      <c r="AP604" s="50">
        <f>'Details and Calculations'!BM603</f>
        <v>1</v>
      </c>
      <c r="AQ604" s="50" t="str">
        <f>'Details and Calculations'!BP603</f>
        <v xml:space="preserve"> </v>
      </c>
      <c r="AR604" s="50">
        <f>'Details and Calculations'!CC603</f>
        <v>1</v>
      </c>
      <c r="AS604" s="50">
        <f>'Details and Calculations'!CJ603</f>
        <v>1</v>
      </c>
      <c r="AT604" s="51">
        <f>'Details and Calculations'!T603</f>
        <v>1</v>
      </c>
      <c r="AU604" s="51">
        <f>'Details and Calculations'!Z603</f>
        <v>1</v>
      </c>
      <c r="AV604" s="51">
        <f>'Details and Calculations'!S603</f>
        <v>0</v>
      </c>
      <c r="AW604" s="51">
        <f>'Details and Calculations'!AI603</f>
        <v>1</v>
      </c>
      <c r="AX604" s="51">
        <f>'Details and Calculations'!BY603</f>
        <v>1</v>
      </c>
      <c r="AY604" s="51">
        <f>'Details and Calculations'!CG603</f>
        <v>1</v>
      </c>
      <c r="AZ604" s="51">
        <f>'Details and Calculations'!CI603</f>
        <v>1</v>
      </c>
      <c r="BA604" s="51">
        <f t="shared" si="249"/>
        <v>1</v>
      </c>
      <c r="BB604" s="52">
        <f>'Details and Calculations'!Y603</f>
        <v>1</v>
      </c>
      <c r="BC604" s="52">
        <f>'Details and Calculations'!AC603</f>
        <v>1</v>
      </c>
      <c r="BD604" s="52">
        <f>'Details and Calculations'!AK603</f>
        <v>1</v>
      </c>
      <c r="BE604" s="52">
        <f>'Details and Calculations'!AN603</f>
        <v>1900</v>
      </c>
      <c r="BF604" s="52">
        <f>'Details and Calculations'!AP603</f>
        <v>39</v>
      </c>
      <c r="BG604" s="52">
        <f>'Details and Calculations'!AT603</f>
        <v>17</v>
      </c>
      <c r="BH604" s="52">
        <f>'Details and Calculations'!AY603</f>
        <v>6</v>
      </c>
      <c r="BI604" s="52">
        <f>'Details and Calculations'!BB603</f>
        <v>40000</v>
      </c>
      <c r="BJ604" s="52">
        <f>'Details and Calculations'!BD603</f>
        <v>5</v>
      </c>
      <c r="BK604" s="52">
        <f>'Details and Calculations'!CA603</f>
        <v>64</v>
      </c>
      <c r="BL604" s="43">
        <f>'Details and Calculations'!AA603</f>
        <v>1</v>
      </c>
      <c r="BM604" s="43" t="str">
        <f>'Details and Calculations'!AB603</f>
        <v>"Springbox" --Intake Structure At A Spring</v>
      </c>
      <c r="BN604" s="43">
        <f>'Details and Calculations'!AD603</f>
        <v>2007</v>
      </c>
      <c r="BO604" s="43">
        <f>'Details and Calculations'!AJ603</f>
        <v>1</v>
      </c>
      <c r="BP604" s="43">
        <f>'Details and Calculations'!AL603</f>
        <v>2016</v>
      </c>
      <c r="BQ604" s="43">
        <f>'Details and Calculations'!AO603</f>
        <v>1</v>
      </c>
      <c r="BR604" s="43">
        <f>'Details and Calculations'!AQ603</f>
        <v>2016</v>
      </c>
      <c r="BS604" s="43">
        <f>'Details and Calculations'!AS603</f>
        <v>1</v>
      </c>
      <c r="BT604" s="43">
        <f>'Details and Calculations'!AV603</f>
        <v>2016</v>
      </c>
      <c r="BU604" s="43">
        <f>'Details and Calculations'!AX603</f>
        <v>1</v>
      </c>
      <c r="BV604" s="43">
        <f>'Details and Calculations'!AZ603</f>
        <v>2016</v>
      </c>
      <c r="BW604" s="43">
        <f>'Details and Calculations'!BC603</f>
        <v>1</v>
      </c>
      <c r="BX604" s="43">
        <f>'Details and Calculations'!BE603</f>
        <v>2017</v>
      </c>
      <c r="BY604" s="43">
        <f>'Details and Calculations'!BG603</f>
        <v>1</v>
      </c>
      <c r="BZ604" s="43">
        <f>'Details and Calculations'!BH603</f>
        <v>2016</v>
      </c>
      <c r="CA604" s="43">
        <f>'Details and Calculations'!BJ603</f>
        <v>1</v>
      </c>
      <c r="CB604" s="43" t="str">
        <f>'Details and Calculations'!BK603</f>
        <v>Disinfection/Chlorination</v>
      </c>
      <c r="CC604" s="43">
        <f>'Details and Calculations'!BL603</f>
        <v>2017</v>
      </c>
      <c r="CD604" s="43">
        <f>'Details and Calculations'!BN603</f>
        <v>0</v>
      </c>
      <c r="CE604" s="43" t="str">
        <f>'Details and Calculations'!BO603</f>
        <v xml:space="preserve"> </v>
      </c>
      <c r="CF604" s="43">
        <f>'Details and Calculations'!BZ603</f>
        <v>1</v>
      </c>
      <c r="CG604" s="43">
        <f>'Details and Calculations'!CB603</f>
        <v>2016</v>
      </c>
      <c r="CH604" s="31"/>
      <c r="CI604" s="53"/>
    </row>
    <row r="605" spans="1:87" x14ac:dyDescent="0.3">
      <c r="A605" s="43">
        <f>'Details and Calculations'!A604</f>
        <v>2017</v>
      </c>
      <c r="B605" s="43" t="str">
        <f>'Details and Calculations'!C604</f>
        <v>Rwanda</v>
      </c>
      <c r="C605" s="43" t="str">
        <f>'Details and Calculations'!D604</f>
        <v>Rulindo</v>
      </c>
      <c r="D605" s="43" t="str">
        <f>'Details and Calculations'!E604</f>
        <v>Rusiga</v>
      </c>
      <c r="E605" s="43" t="str">
        <f>'Details and Calculations'!F604</f>
        <v>Gako</v>
      </c>
      <c r="F605" s="43" t="str">
        <f>'Details and Calculations'!G604</f>
        <v>Kabuye</v>
      </c>
      <c r="G605" s="43" t="str">
        <f>'Details and Calculations'!H604</f>
        <v/>
      </c>
      <c r="H605" s="43" t="str">
        <f>'Details and Calculations'!I604</f>
        <v/>
      </c>
      <c r="I605" s="43" t="str">
        <f>'Details and Calculations'!J604</f>
        <v>Ruganzu-Kabuye gravity system</v>
      </c>
      <c r="J605" s="43">
        <f>'Details and Calculations'!K604</f>
        <v>169</v>
      </c>
      <c r="K605" s="43">
        <f>'Details and Calculations'!O604</f>
        <v>169</v>
      </c>
      <c r="L605" s="43" t="str">
        <f>'Details and Calculations'!P605</f>
        <v xml:space="preserve"> </v>
      </c>
      <c r="M605" s="43" t="str">
        <f>'Details and Calculations'!U604</f>
        <v>Piped Network -- Gravity Only</v>
      </c>
      <c r="N605" s="43">
        <f>'Details and Calculations'!V604</f>
        <v>2010</v>
      </c>
      <c r="O605" s="43" t="str">
        <f>'Details and Calculations'!W604</f>
        <v>Private Operator And Local Government</v>
      </c>
      <c r="P605" s="43" t="str">
        <f>'Details and Calculations'!X604</f>
        <v>Spring</v>
      </c>
      <c r="Q605" s="44" t="str">
        <f t="shared" si="232"/>
        <v>Low Risk</v>
      </c>
      <c r="R605" s="44" t="str">
        <f t="shared" si="233"/>
        <v>High Risk</v>
      </c>
      <c r="S605" s="45" t="str">
        <f t="shared" si="234"/>
        <v>Basic Level of Service</v>
      </c>
      <c r="T605" s="62" t="str">
        <f t="shared" si="231"/>
        <v>High Priority</v>
      </c>
      <c r="U605" s="46">
        <f t="shared" si="235"/>
        <v>5</v>
      </c>
      <c r="V605" s="28" t="str">
        <f t="shared" si="236"/>
        <v>Major Repairs or Replace System</v>
      </c>
      <c r="W605" s="47" t="str">
        <f t="shared" si="237"/>
        <v/>
      </c>
      <c r="X605" s="27" t="str">
        <f t="shared" si="238"/>
        <v>Further Technical Diagnostic Needed</v>
      </c>
      <c r="Y605" s="48" t="str">
        <f t="shared" si="239"/>
        <v xml:space="preserve"> </v>
      </c>
      <c r="Z605" s="48">
        <f t="shared" si="240"/>
        <v>13</v>
      </c>
      <c r="AA605" s="48">
        <f t="shared" si="241"/>
        <v>23</v>
      </c>
      <c r="AB605" s="48" t="str">
        <f t="shared" si="242"/>
        <v xml:space="preserve"> </v>
      </c>
      <c r="AC605" s="48" t="str">
        <f t="shared" si="243"/>
        <v xml:space="preserve"> </v>
      </c>
      <c r="AD605" s="48" t="str">
        <f t="shared" si="244"/>
        <v xml:space="preserve"> </v>
      </c>
      <c r="AE605" s="48" t="str">
        <f t="shared" si="245"/>
        <v xml:space="preserve"> </v>
      </c>
      <c r="AF605" s="48" t="str">
        <f t="shared" si="246"/>
        <v xml:space="preserve"> </v>
      </c>
      <c r="AG605" s="49" t="str">
        <f t="shared" si="247"/>
        <v/>
      </c>
      <c r="AH605" s="48">
        <f t="shared" si="248"/>
        <v>13</v>
      </c>
      <c r="AI605" s="50" t="str">
        <f>'Details and Calculations'!AE604</f>
        <v xml:space="preserve"> </v>
      </c>
      <c r="AJ605" s="50">
        <f>'Details and Calculations'!AM604</f>
        <v>3</v>
      </c>
      <c r="AK605" s="50">
        <f>'Details and Calculations'!AR604</f>
        <v>3</v>
      </c>
      <c r="AL605" s="50" t="str">
        <f>'Details and Calculations'!AW604</f>
        <v xml:space="preserve"> </v>
      </c>
      <c r="AM605" s="50" t="str">
        <f>'Details and Calculations'!BA604</f>
        <v xml:space="preserve"> </v>
      </c>
      <c r="AN605" s="50" t="str">
        <f>'Details and Calculations'!BF604</f>
        <v xml:space="preserve"> </v>
      </c>
      <c r="AO605" s="50" t="str">
        <f>'Details and Calculations'!BI604</f>
        <v xml:space="preserve"> </v>
      </c>
      <c r="AP605" s="50" t="str">
        <f>'Details and Calculations'!BM604</f>
        <v xml:space="preserve"> </v>
      </c>
      <c r="AQ605" s="50" t="str">
        <f>'Details and Calculations'!BP604</f>
        <v xml:space="preserve"> </v>
      </c>
      <c r="AR605" s="50">
        <f>'Details and Calculations'!CC604</f>
        <v>3</v>
      </c>
      <c r="AS605" s="50">
        <f>'Details and Calculations'!CJ604</f>
        <v>3</v>
      </c>
      <c r="AT605" s="51">
        <f>'Details and Calculations'!T604</f>
        <v>1</v>
      </c>
      <c r="AU605" s="51">
        <f>'Details and Calculations'!Z604</f>
        <v>1</v>
      </c>
      <c r="AV605" s="51">
        <f>'Details and Calculations'!S604</f>
        <v>1</v>
      </c>
      <c r="AW605" s="51">
        <f>'Details and Calculations'!AI604</f>
        <v>0</v>
      </c>
      <c r="AX605" s="51">
        <f>'Details and Calculations'!BY604</f>
        <v>1</v>
      </c>
      <c r="AY605" s="51">
        <f>'Details and Calculations'!CG604</f>
        <v>1</v>
      </c>
      <c r="AZ605" s="51">
        <f>'Details and Calculations'!CI604</f>
        <v>0</v>
      </c>
      <c r="BA605" s="51">
        <f t="shared" si="249"/>
        <v>0</v>
      </c>
      <c r="BB605" s="52">
        <f>'Details and Calculations'!Y604</f>
        <v>1</v>
      </c>
      <c r="BC605" s="52" t="str">
        <f>'Details and Calculations'!AC604</f>
        <v xml:space="preserve"> </v>
      </c>
      <c r="BD605" s="52">
        <f>'Details and Calculations'!AK604</f>
        <v>1</v>
      </c>
      <c r="BE605" s="52">
        <f>'Details and Calculations'!AN604</f>
        <v>100</v>
      </c>
      <c r="BF605" s="52">
        <f>'Details and Calculations'!AP604</f>
        <v>1</v>
      </c>
      <c r="BG605" s="52" t="str">
        <f>'Details and Calculations'!AT604</f>
        <v xml:space="preserve"> </v>
      </c>
      <c r="BH605" s="52" t="str">
        <f>'Details and Calculations'!AY604</f>
        <v xml:space="preserve"> </v>
      </c>
      <c r="BI605" s="52" t="str">
        <f>'Details and Calculations'!BB604</f>
        <v xml:space="preserve"> </v>
      </c>
      <c r="BJ605" s="52" t="str">
        <f>'Details and Calculations'!BD604</f>
        <v xml:space="preserve"> </v>
      </c>
      <c r="BK605" s="52" t="str">
        <f>'Details and Calculations'!CA604</f>
        <v xml:space="preserve"> </v>
      </c>
      <c r="BL605" s="43">
        <f>'Details and Calculations'!AA604</f>
        <v>0</v>
      </c>
      <c r="BM605" s="43" t="str">
        <f>'Details and Calculations'!AB604</f>
        <v/>
      </c>
      <c r="BN605" s="43" t="str">
        <f>'Details and Calculations'!AD604</f>
        <v xml:space="preserve"> </v>
      </c>
      <c r="BO605" s="43">
        <f>'Details and Calculations'!AJ604</f>
        <v>1</v>
      </c>
      <c r="BP605" s="43">
        <f>'Details and Calculations'!AL604</f>
        <v>2010</v>
      </c>
      <c r="BQ605" s="43">
        <f>'Details and Calculations'!AO604</f>
        <v>1</v>
      </c>
      <c r="BR605" s="43">
        <f>'Details and Calculations'!AQ604</f>
        <v>2010</v>
      </c>
      <c r="BS605" s="43">
        <f>'Details and Calculations'!AS604</f>
        <v>0</v>
      </c>
      <c r="BT605" s="43" t="str">
        <f>'Details and Calculations'!AV604</f>
        <v xml:space="preserve"> </v>
      </c>
      <c r="BU605" s="43">
        <f>'Details and Calculations'!AX604</f>
        <v>0</v>
      </c>
      <c r="BV605" s="43" t="str">
        <f>'Details and Calculations'!AZ604</f>
        <v xml:space="preserve"> </v>
      </c>
      <c r="BW605" s="43">
        <f>'Details and Calculations'!BC604</f>
        <v>0</v>
      </c>
      <c r="BX605" s="43" t="str">
        <f>'Details and Calculations'!BE604</f>
        <v xml:space="preserve"> </v>
      </c>
      <c r="BY605" s="43" t="str">
        <f>'Details and Calculations'!BG604</f>
        <v xml:space="preserve"> </v>
      </c>
      <c r="BZ605" s="43" t="str">
        <f>'Details and Calculations'!BH604</f>
        <v xml:space="preserve"> </v>
      </c>
      <c r="CA605" s="43">
        <f>'Details and Calculations'!BJ604</f>
        <v>0</v>
      </c>
      <c r="CB605" s="43" t="str">
        <f>'Details and Calculations'!BK604</f>
        <v/>
      </c>
      <c r="CC605" s="43" t="str">
        <f>'Details and Calculations'!BL604</f>
        <v xml:space="preserve"> </v>
      </c>
      <c r="CD605" s="43" t="str">
        <f>'Details and Calculations'!BN604</f>
        <v xml:space="preserve"> </v>
      </c>
      <c r="CE605" s="43" t="str">
        <f>'Details and Calculations'!BO604</f>
        <v xml:space="preserve"> </v>
      </c>
      <c r="CF605" s="43">
        <f>'Details and Calculations'!BZ604</f>
        <v>1</v>
      </c>
      <c r="CG605" s="43">
        <f>'Details and Calculations'!CB604</f>
        <v>2010</v>
      </c>
      <c r="CH605" s="31"/>
      <c r="CI605" s="53"/>
    </row>
    <row r="606" spans="1:87" x14ac:dyDescent="0.3">
      <c r="A606" s="43">
        <f>'Details and Calculations'!A605</f>
        <v>2017</v>
      </c>
      <c r="B606" s="43" t="str">
        <f>'Details and Calculations'!C605</f>
        <v>Rwanda</v>
      </c>
      <c r="C606" s="43" t="str">
        <f>'Details and Calculations'!D605</f>
        <v>Rulindo</v>
      </c>
      <c r="D606" s="43" t="str">
        <f>'Details and Calculations'!E605</f>
        <v>Tumba</v>
      </c>
      <c r="E606" s="43" t="str">
        <f>'Details and Calculations'!F605</f>
        <v>Nyirabirori</v>
      </c>
      <c r="F606" s="43" t="str">
        <f>'Details and Calculations'!G605</f>
        <v>Gatsinde</v>
      </c>
      <c r="G606" s="43" t="str">
        <f>'Details and Calculations'!H605</f>
        <v/>
      </c>
      <c r="H606" s="43" t="str">
        <f>'Details and Calculations'!I605</f>
        <v/>
      </c>
      <c r="I606" s="43" t="str">
        <f>'Details and Calculations'!J605</f>
        <v>Gatsinde wpt/Nyirambuga</v>
      </c>
      <c r="J606" s="43">
        <f>'Details and Calculations'!K605</f>
        <v>178</v>
      </c>
      <c r="K606" s="43">
        <f>'Details and Calculations'!O605</f>
        <v>178</v>
      </c>
      <c r="L606" s="43">
        <f>'Details and Calculations'!P606</f>
        <v>50</v>
      </c>
      <c r="M606" s="43" t="str">
        <f>'Details and Calculations'!U605</f>
        <v>Piped Network With Pump</v>
      </c>
      <c r="N606" s="43">
        <f>'Details and Calculations'!V605</f>
        <v>2012</v>
      </c>
      <c r="O606" s="43" t="str">
        <f>'Details and Calculations'!W605</f>
        <v>Gor</v>
      </c>
      <c r="P606" s="43" t="str">
        <f>'Details and Calculations'!X605</f>
        <v>Spring</v>
      </c>
      <c r="Q606" s="44" t="str">
        <f t="shared" si="232"/>
        <v>Low Risk</v>
      </c>
      <c r="R606" s="44" t="str">
        <f t="shared" si="233"/>
        <v>Low Risk</v>
      </c>
      <c r="S606" s="45" t="str">
        <f t="shared" si="234"/>
        <v>Intermediate Level of Service</v>
      </c>
      <c r="T606" s="62" t="str">
        <f t="shared" si="231"/>
        <v>Low Priority</v>
      </c>
      <c r="U606" s="46">
        <f t="shared" si="235"/>
        <v>7</v>
      </c>
      <c r="V606" s="28" t="str">
        <f t="shared" si="236"/>
        <v>Perform Routine Preventative Maintenance</v>
      </c>
      <c r="W606" s="47" t="str">
        <f t="shared" si="237"/>
        <v/>
      </c>
      <c r="X606" s="27" t="str">
        <f t="shared" si="238"/>
        <v>Maintain O&amp;M and Routine Monitoring</v>
      </c>
      <c r="Y606" s="48" t="str">
        <f t="shared" si="239"/>
        <v xml:space="preserve"> </v>
      </c>
      <c r="Z606" s="48" t="str">
        <f t="shared" si="240"/>
        <v xml:space="preserve"> </v>
      </c>
      <c r="AA606" s="48">
        <f t="shared" si="241"/>
        <v>25</v>
      </c>
      <c r="AB606" s="48" t="str">
        <f t="shared" si="242"/>
        <v xml:space="preserve"> </v>
      </c>
      <c r="AC606" s="48" t="str">
        <f t="shared" si="243"/>
        <v xml:space="preserve"> </v>
      </c>
      <c r="AD606" s="48" t="str">
        <f t="shared" si="244"/>
        <v xml:space="preserve"> </v>
      </c>
      <c r="AE606" s="48" t="str">
        <f t="shared" si="245"/>
        <v xml:space="preserve"> </v>
      </c>
      <c r="AF606" s="48" t="str">
        <f t="shared" si="246"/>
        <v xml:space="preserve"> </v>
      </c>
      <c r="AG606" s="49" t="str">
        <f t="shared" si="247"/>
        <v/>
      </c>
      <c r="AH606" s="48">
        <f t="shared" si="248"/>
        <v>15</v>
      </c>
      <c r="AI606" s="50" t="str">
        <f>'Details and Calculations'!AE605</f>
        <v xml:space="preserve"> </v>
      </c>
      <c r="AJ606" s="50" t="str">
        <f>'Details and Calculations'!AM605</f>
        <v xml:space="preserve"> </v>
      </c>
      <c r="AK606" s="50">
        <f>'Details and Calculations'!AR605</f>
        <v>1</v>
      </c>
      <c r="AL606" s="50" t="str">
        <f>'Details and Calculations'!AW605</f>
        <v xml:space="preserve"> </v>
      </c>
      <c r="AM606" s="50" t="str">
        <f>'Details and Calculations'!BA605</f>
        <v xml:space="preserve"> </v>
      </c>
      <c r="AN606" s="50" t="str">
        <f>'Details and Calculations'!BF605</f>
        <v xml:space="preserve"> </v>
      </c>
      <c r="AO606" s="50" t="str">
        <f>'Details and Calculations'!BI605</f>
        <v xml:space="preserve"> </v>
      </c>
      <c r="AP606" s="50" t="str">
        <f>'Details and Calculations'!BM605</f>
        <v xml:space="preserve"> </v>
      </c>
      <c r="AQ606" s="50" t="str">
        <f>'Details and Calculations'!BP605</f>
        <v xml:space="preserve"> </v>
      </c>
      <c r="AR606" s="50">
        <f>'Details and Calculations'!CC605</f>
        <v>1</v>
      </c>
      <c r="AS606" s="50">
        <f>'Details and Calculations'!CJ605</f>
        <v>1</v>
      </c>
      <c r="AT606" s="51">
        <f>'Details and Calculations'!T605</f>
        <v>1</v>
      </c>
      <c r="AU606" s="51">
        <f>'Details and Calculations'!Z605</f>
        <v>1</v>
      </c>
      <c r="AV606" s="51">
        <f>'Details and Calculations'!S605</f>
        <v>0</v>
      </c>
      <c r="AW606" s="51">
        <f>'Details and Calculations'!AI605</f>
        <v>1</v>
      </c>
      <c r="AX606" s="51">
        <f>'Details and Calculations'!BY605</f>
        <v>1</v>
      </c>
      <c r="AY606" s="51">
        <f>'Details and Calculations'!CG605</f>
        <v>1</v>
      </c>
      <c r="AZ606" s="51">
        <f>'Details and Calculations'!CI605</f>
        <v>1</v>
      </c>
      <c r="BA606" s="51">
        <f t="shared" si="249"/>
        <v>1</v>
      </c>
      <c r="BB606" s="52">
        <f>'Details and Calculations'!Y605</f>
        <v>11</v>
      </c>
      <c r="BC606" s="52" t="str">
        <f>'Details and Calculations'!AC605</f>
        <v xml:space="preserve"> </v>
      </c>
      <c r="BD606" s="52" t="str">
        <f>'Details and Calculations'!AK605</f>
        <v xml:space="preserve"> </v>
      </c>
      <c r="BE606" s="52" t="str">
        <f>'Details and Calculations'!AN605</f>
        <v xml:space="preserve"> </v>
      </c>
      <c r="BF606" s="52">
        <f>'Details and Calculations'!AP605</f>
        <v>1</v>
      </c>
      <c r="BG606" s="52" t="str">
        <f>'Details and Calculations'!AT605</f>
        <v xml:space="preserve"> </v>
      </c>
      <c r="BH606" s="52" t="str">
        <f>'Details and Calculations'!AY605</f>
        <v xml:space="preserve"> </v>
      </c>
      <c r="BI606" s="52" t="str">
        <f>'Details and Calculations'!BB605</f>
        <v xml:space="preserve"> </v>
      </c>
      <c r="BJ606" s="52" t="str">
        <f>'Details and Calculations'!BD605</f>
        <v xml:space="preserve"> </v>
      </c>
      <c r="BK606" s="52">
        <f>'Details and Calculations'!CA605</f>
        <v>1</v>
      </c>
      <c r="BL606" s="43">
        <f>'Details and Calculations'!AA605</f>
        <v>0</v>
      </c>
      <c r="BM606" s="43" t="str">
        <f>'Details and Calculations'!AB605</f>
        <v/>
      </c>
      <c r="BN606" s="43" t="str">
        <f>'Details and Calculations'!AD605</f>
        <v xml:space="preserve"> </v>
      </c>
      <c r="BO606" s="43">
        <f>'Details and Calculations'!AJ605</f>
        <v>0</v>
      </c>
      <c r="BP606" s="43" t="str">
        <f>'Details and Calculations'!AL605</f>
        <v xml:space="preserve"> </v>
      </c>
      <c r="BQ606" s="43">
        <f>'Details and Calculations'!AO605</f>
        <v>1</v>
      </c>
      <c r="BR606" s="43">
        <f>'Details and Calculations'!AQ605</f>
        <v>2012</v>
      </c>
      <c r="BS606" s="43">
        <f>'Details and Calculations'!AS605</f>
        <v>0</v>
      </c>
      <c r="BT606" s="43" t="str">
        <f>'Details and Calculations'!AV605</f>
        <v xml:space="preserve"> </v>
      </c>
      <c r="BU606" s="43">
        <f>'Details and Calculations'!AX605</f>
        <v>0</v>
      </c>
      <c r="BV606" s="43" t="str">
        <f>'Details and Calculations'!AZ605</f>
        <v xml:space="preserve"> </v>
      </c>
      <c r="BW606" s="43">
        <f>'Details and Calculations'!BC605</f>
        <v>0</v>
      </c>
      <c r="BX606" s="43" t="str">
        <f>'Details and Calculations'!BE605</f>
        <v xml:space="preserve"> </v>
      </c>
      <c r="BY606" s="43" t="str">
        <f>'Details and Calculations'!BG605</f>
        <v xml:space="preserve"> </v>
      </c>
      <c r="BZ606" s="43" t="str">
        <f>'Details and Calculations'!BH605</f>
        <v xml:space="preserve"> </v>
      </c>
      <c r="CA606" s="43">
        <f>'Details and Calculations'!BJ605</f>
        <v>0</v>
      </c>
      <c r="CB606" s="43" t="str">
        <f>'Details and Calculations'!BK605</f>
        <v/>
      </c>
      <c r="CC606" s="43" t="str">
        <f>'Details and Calculations'!BL605</f>
        <v xml:space="preserve"> </v>
      </c>
      <c r="CD606" s="43" t="str">
        <f>'Details and Calculations'!BN605</f>
        <v xml:space="preserve"> </v>
      </c>
      <c r="CE606" s="43" t="str">
        <f>'Details and Calculations'!BO605</f>
        <v xml:space="preserve"> </v>
      </c>
      <c r="CF606" s="43">
        <f>'Details and Calculations'!BZ605</f>
        <v>1</v>
      </c>
      <c r="CG606" s="43">
        <f>'Details and Calculations'!CB605</f>
        <v>2012</v>
      </c>
      <c r="CH606" s="31"/>
      <c r="CI606" s="53"/>
    </row>
    <row r="607" spans="1:87" x14ac:dyDescent="0.3">
      <c r="A607" s="43">
        <f>'Details and Calculations'!A606</f>
        <v>2017</v>
      </c>
      <c r="B607" s="43" t="str">
        <f>'Details and Calculations'!C606</f>
        <v>Rwanda</v>
      </c>
      <c r="C607" s="43" t="str">
        <f>'Details and Calculations'!D606</f>
        <v>Rulindo</v>
      </c>
      <c r="D607" s="43" t="str">
        <f>'Details and Calculations'!E606</f>
        <v>Cyungo</v>
      </c>
      <c r="E607" s="43" t="str">
        <f>'Details and Calculations'!F606</f>
        <v>Marembo</v>
      </c>
      <c r="F607" s="43" t="str">
        <f>'Details and Calculations'!G606</f>
        <v>Buyaga</v>
      </c>
      <c r="G607" s="43" t="str">
        <f>'Details and Calculations'!H606</f>
        <v/>
      </c>
      <c r="H607" s="43" t="str">
        <f>'Details and Calculations'!I606</f>
        <v/>
      </c>
      <c r="I607" s="43" t="str">
        <f>'Details and Calculations'!J606</f>
        <v>Mugomero Marembo</v>
      </c>
      <c r="J607" s="43">
        <f>'Details and Calculations'!K606</f>
        <v>652</v>
      </c>
      <c r="K607" s="43">
        <f>'Details and Calculations'!O606</f>
        <v>602</v>
      </c>
      <c r="L607" s="43" t="str">
        <f>'Details and Calculations'!P607</f>
        <v xml:space="preserve"> </v>
      </c>
      <c r="M607" s="43" t="str">
        <f>'Details and Calculations'!U606</f>
        <v>Piped Network -- Gravity Only</v>
      </c>
      <c r="N607" s="43">
        <f>'Details and Calculations'!V606</f>
        <v>2015</v>
      </c>
      <c r="O607" s="43" t="str">
        <f>'Details and Calculations'!W606</f>
        <v>Governement (District, Wasac) And Water For People</v>
      </c>
      <c r="P607" s="43" t="str">
        <f>'Details and Calculations'!X606</f>
        <v>Spring</v>
      </c>
      <c r="Q607" s="44" t="str">
        <f t="shared" si="232"/>
        <v>Low Risk</v>
      </c>
      <c r="R607" s="44" t="str">
        <f t="shared" si="233"/>
        <v>Low Risk</v>
      </c>
      <c r="S607" s="45" t="str">
        <f t="shared" si="234"/>
        <v>Intermediate Level of Service</v>
      </c>
      <c r="T607" s="62" t="str">
        <f t="shared" si="231"/>
        <v>Low Priority</v>
      </c>
      <c r="U607" s="46">
        <f t="shared" si="235"/>
        <v>6</v>
      </c>
      <c r="V607" s="28" t="str">
        <f t="shared" si="236"/>
        <v>Repair or Replace Components</v>
      </c>
      <c r="W607" s="47" t="str">
        <f t="shared" si="237"/>
        <v>Kiosk/Tap Stand</v>
      </c>
      <c r="X607" s="27" t="str">
        <f t="shared" si="238"/>
        <v>Create Plan To Repair or Replace Components</v>
      </c>
      <c r="Y607" s="48">
        <f t="shared" si="239"/>
        <v>28</v>
      </c>
      <c r="Z607" s="48">
        <f t="shared" si="240"/>
        <v>18</v>
      </c>
      <c r="AA607" s="48">
        <f t="shared" si="241"/>
        <v>28</v>
      </c>
      <c r="AB607" s="48">
        <f t="shared" si="242"/>
        <v>18</v>
      </c>
      <c r="AC607" s="48">
        <f t="shared" si="243"/>
        <v>28</v>
      </c>
      <c r="AD607" s="48" t="str">
        <f t="shared" si="244"/>
        <v xml:space="preserve"> </v>
      </c>
      <c r="AE607" s="48" t="str">
        <f t="shared" si="245"/>
        <v xml:space="preserve"> </v>
      </c>
      <c r="AF607" s="48" t="str">
        <f t="shared" si="246"/>
        <v xml:space="preserve"> </v>
      </c>
      <c r="AG607" s="49" t="str">
        <f t="shared" si="247"/>
        <v/>
      </c>
      <c r="AH607" s="48">
        <f t="shared" si="248"/>
        <v>18</v>
      </c>
      <c r="AI607" s="50">
        <f>'Details and Calculations'!AE606</f>
        <v>1</v>
      </c>
      <c r="AJ607" s="50">
        <f>'Details and Calculations'!AM606</f>
        <v>1</v>
      </c>
      <c r="AK607" s="50">
        <f>'Details and Calculations'!AR606</f>
        <v>1</v>
      </c>
      <c r="AL607" s="50">
        <f>'Details and Calculations'!AW606</f>
        <v>1</v>
      </c>
      <c r="AM607" s="50">
        <f>'Details and Calculations'!BA606</f>
        <v>1</v>
      </c>
      <c r="AN607" s="50" t="str">
        <f>'Details and Calculations'!BF606</f>
        <v xml:space="preserve"> </v>
      </c>
      <c r="AO607" s="50" t="str">
        <f>'Details and Calculations'!BI606</f>
        <v xml:space="preserve"> </v>
      </c>
      <c r="AP607" s="50" t="str">
        <f>'Details and Calculations'!BM606</f>
        <v xml:space="preserve"> </v>
      </c>
      <c r="AQ607" s="50" t="str">
        <f>'Details and Calculations'!BP606</f>
        <v xml:space="preserve"> </v>
      </c>
      <c r="AR607" s="50">
        <f>'Details and Calculations'!CC606</f>
        <v>2</v>
      </c>
      <c r="AS607" s="50">
        <f>'Details and Calculations'!CJ606</f>
        <v>1</v>
      </c>
      <c r="AT607" s="51">
        <f>'Details and Calculations'!T606</f>
        <v>1</v>
      </c>
      <c r="AU607" s="51">
        <f>'Details and Calculations'!Z606</f>
        <v>1</v>
      </c>
      <c r="AV607" s="51">
        <f>'Details and Calculations'!S606</f>
        <v>0</v>
      </c>
      <c r="AW607" s="51">
        <f>'Details and Calculations'!AI606</f>
        <v>0</v>
      </c>
      <c r="AX607" s="51">
        <f>'Details and Calculations'!BY606</f>
        <v>1</v>
      </c>
      <c r="AY607" s="51">
        <f>'Details and Calculations'!CG606</f>
        <v>1</v>
      </c>
      <c r="AZ607" s="51">
        <f>'Details and Calculations'!CI606</f>
        <v>1</v>
      </c>
      <c r="BA607" s="51">
        <f t="shared" si="249"/>
        <v>1</v>
      </c>
      <c r="BB607" s="52">
        <f>'Details and Calculations'!Y606</f>
        <v>1</v>
      </c>
      <c r="BC607" s="52">
        <f>'Details and Calculations'!AC606</f>
        <v>1</v>
      </c>
      <c r="BD607" s="52">
        <f>'Details and Calculations'!AK606</f>
        <v>1</v>
      </c>
      <c r="BE607" s="52">
        <f>'Details and Calculations'!AN606</f>
        <v>10000</v>
      </c>
      <c r="BF607" s="52">
        <f>'Details and Calculations'!AP606</f>
        <v>10</v>
      </c>
      <c r="BG607" s="52">
        <f>'Details and Calculations'!AT606</f>
        <v>3</v>
      </c>
      <c r="BH607" s="52">
        <f>'Details and Calculations'!AY606</f>
        <v>2</v>
      </c>
      <c r="BI607" s="52">
        <f>'Details and Calculations'!BB606</f>
        <v>10000</v>
      </c>
      <c r="BJ607" s="52" t="str">
        <f>'Details and Calculations'!BD606</f>
        <v xml:space="preserve"> </v>
      </c>
      <c r="BK607" s="52">
        <f>'Details and Calculations'!CA606</f>
        <v>8</v>
      </c>
      <c r="BL607" s="43">
        <f>'Details and Calculations'!AA606</f>
        <v>1</v>
      </c>
      <c r="BM607" s="43" t="str">
        <f>'Details and Calculations'!AB606</f>
        <v>"Springbox" --Intake Structure At A Spring</v>
      </c>
      <c r="BN607" s="43">
        <f>'Details and Calculations'!AD606</f>
        <v>2015</v>
      </c>
      <c r="BO607" s="43">
        <f>'Details and Calculations'!AJ606</f>
        <v>1</v>
      </c>
      <c r="BP607" s="43">
        <f>'Details and Calculations'!AL606</f>
        <v>2015</v>
      </c>
      <c r="BQ607" s="43">
        <f>'Details and Calculations'!AO606</f>
        <v>1</v>
      </c>
      <c r="BR607" s="43">
        <f>'Details and Calculations'!AQ606</f>
        <v>2015</v>
      </c>
      <c r="BS607" s="43">
        <f>'Details and Calculations'!AS606</f>
        <v>1</v>
      </c>
      <c r="BT607" s="43">
        <f>'Details and Calculations'!AV606</f>
        <v>2015</v>
      </c>
      <c r="BU607" s="43">
        <f>'Details and Calculations'!AX606</f>
        <v>1</v>
      </c>
      <c r="BV607" s="43">
        <f>'Details and Calculations'!AZ606</f>
        <v>2015</v>
      </c>
      <c r="BW607" s="43">
        <f>'Details and Calculations'!BC606</f>
        <v>0</v>
      </c>
      <c r="BX607" s="43" t="str">
        <f>'Details and Calculations'!BE606</f>
        <v xml:space="preserve"> </v>
      </c>
      <c r="BY607" s="43" t="str">
        <f>'Details and Calculations'!BG606</f>
        <v xml:space="preserve"> </v>
      </c>
      <c r="BZ607" s="43" t="str">
        <f>'Details and Calculations'!BH606</f>
        <v xml:space="preserve"> </v>
      </c>
      <c r="CA607" s="43">
        <f>'Details and Calculations'!BJ606</f>
        <v>0</v>
      </c>
      <c r="CB607" s="43" t="str">
        <f>'Details and Calculations'!BK606</f>
        <v/>
      </c>
      <c r="CC607" s="43" t="str">
        <f>'Details and Calculations'!BL606</f>
        <v xml:space="preserve"> </v>
      </c>
      <c r="CD607" s="43" t="str">
        <f>'Details and Calculations'!BN606</f>
        <v xml:space="preserve"> </v>
      </c>
      <c r="CE607" s="43" t="str">
        <f>'Details and Calculations'!BO606</f>
        <v xml:space="preserve"> </v>
      </c>
      <c r="CF607" s="43">
        <f>'Details and Calculations'!BZ606</f>
        <v>1</v>
      </c>
      <c r="CG607" s="43">
        <f>'Details and Calculations'!CB606</f>
        <v>2015</v>
      </c>
      <c r="CH607" s="31"/>
      <c r="CI607" s="53"/>
    </row>
    <row r="608" spans="1:87" x14ac:dyDescent="0.3">
      <c r="A608" s="43">
        <f>'Details and Calculations'!A607</f>
        <v>2017</v>
      </c>
      <c r="B608" s="43" t="str">
        <f>'Details and Calculations'!C607</f>
        <v>Rwanda</v>
      </c>
      <c r="C608" s="43" t="str">
        <f>'Details and Calculations'!D607</f>
        <v>Rulindo</v>
      </c>
      <c r="D608" s="43" t="str">
        <f>'Details and Calculations'!E607</f>
        <v>Tumba</v>
      </c>
      <c r="E608" s="43" t="str">
        <f>'Details and Calculations'!F607</f>
        <v>Misezero</v>
      </c>
      <c r="F608" s="43" t="str">
        <f>'Details and Calculations'!G607</f>
        <v>Misezero</v>
      </c>
      <c r="G608" s="43" t="str">
        <f>'Details and Calculations'!H607</f>
        <v/>
      </c>
      <c r="H608" s="43" t="str">
        <f>'Details and Calculations'!I607</f>
        <v/>
      </c>
      <c r="I608" s="43" t="str">
        <f>'Details and Calculations'!J607</f>
        <v>Water point at APEKI Accommodation/Nyirambuga pumping</v>
      </c>
      <c r="J608" s="43">
        <f>'Details and Calculations'!K607</f>
        <v>115</v>
      </c>
      <c r="K608" s="43">
        <f>'Details and Calculations'!O607</f>
        <v>115</v>
      </c>
      <c r="L608" s="43" t="str">
        <f>'Details and Calculations'!P608</f>
        <v xml:space="preserve"> </v>
      </c>
      <c r="M608" s="43" t="str">
        <f>'Details and Calculations'!U607</f>
        <v>Piped Network With Pump</v>
      </c>
      <c r="N608" s="43">
        <f>'Details and Calculations'!V607</f>
        <v>2012</v>
      </c>
      <c r="O608" s="43" t="str">
        <f>'Details and Calculations'!W607</f>
        <v>Governement (District, Wasac) And Water For People</v>
      </c>
      <c r="P608" s="43" t="str">
        <f>'Details and Calculations'!X607</f>
        <v>Spring</v>
      </c>
      <c r="Q608" s="44" t="str">
        <f t="shared" si="232"/>
        <v>Low Risk</v>
      </c>
      <c r="R608" s="44" t="str">
        <f t="shared" si="233"/>
        <v>Low Risk</v>
      </c>
      <c r="S608" s="45" t="str">
        <f t="shared" si="234"/>
        <v>Intermediate Level of Service</v>
      </c>
      <c r="T608" s="62" t="str">
        <f t="shared" si="231"/>
        <v>Low Priority</v>
      </c>
      <c r="U608" s="46">
        <f t="shared" si="235"/>
        <v>7</v>
      </c>
      <c r="V608" s="28" t="str">
        <f t="shared" si="236"/>
        <v>Perform Routine Preventative Maintenance</v>
      </c>
      <c r="W608" s="47" t="str">
        <f t="shared" si="237"/>
        <v/>
      </c>
      <c r="X608" s="27" t="str">
        <f t="shared" si="238"/>
        <v>Maintain O&amp;M and Routine Monitoring</v>
      </c>
      <c r="Y608" s="48" t="str">
        <f t="shared" si="239"/>
        <v xml:space="preserve"> </v>
      </c>
      <c r="Z608" s="48" t="str">
        <f t="shared" si="240"/>
        <v xml:space="preserve"> </v>
      </c>
      <c r="AA608" s="48">
        <f t="shared" si="241"/>
        <v>25</v>
      </c>
      <c r="AB608" s="48" t="str">
        <f t="shared" si="242"/>
        <v xml:space="preserve"> </v>
      </c>
      <c r="AC608" s="48">
        <f t="shared" si="243"/>
        <v>25</v>
      </c>
      <c r="AD608" s="48" t="str">
        <f t="shared" si="244"/>
        <v xml:space="preserve"> </v>
      </c>
      <c r="AE608" s="48" t="str">
        <f t="shared" si="245"/>
        <v xml:space="preserve"> </v>
      </c>
      <c r="AF608" s="48" t="str">
        <f t="shared" si="246"/>
        <v xml:space="preserve"> </v>
      </c>
      <c r="AG608" s="49" t="str">
        <f t="shared" si="247"/>
        <v/>
      </c>
      <c r="AH608" s="48">
        <f t="shared" si="248"/>
        <v>15</v>
      </c>
      <c r="AI608" s="50" t="str">
        <f>'Details and Calculations'!AE607</f>
        <v xml:space="preserve"> </v>
      </c>
      <c r="AJ608" s="50" t="str">
        <f>'Details and Calculations'!AM607</f>
        <v xml:space="preserve"> </v>
      </c>
      <c r="AK608" s="50">
        <f>'Details and Calculations'!AR607</f>
        <v>1</v>
      </c>
      <c r="AL608" s="50" t="str">
        <f>'Details and Calculations'!AW607</f>
        <v xml:space="preserve"> </v>
      </c>
      <c r="AM608" s="50">
        <f>'Details and Calculations'!BA607</f>
        <v>1</v>
      </c>
      <c r="AN608" s="50" t="str">
        <f>'Details and Calculations'!BF607</f>
        <v xml:space="preserve"> </v>
      </c>
      <c r="AO608" s="50" t="str">
        <f>'Details and Calculations'!BI607</f>
        <v xml:space="preserve"> </v>
      </c>
      <c r="AP608" s="50" t="str">
        <f>'Details and Calculations'!BM607</f>
        <v xml:space="preserve"> </v>
      </c>
      <c r="AQ608" s="50" t="str">
        <f>'Details and Calculations'!BP607</f>
        <v xml:space="preserve"> </v>
      </c>
      <c r="AR608" s="50">
        <f>'Details and Calculations'!CC607</f>
        <v>1</v>
      </c>
      <c r="AS608" s="50">
        <f>'Details and Calculations'!CJ607</f>
        <v>1</v>
      </c>
      <c r="AT608" s="51">
        <f>'Details and Calculations'!T607</f>
        <v>1</v>
      </c>
      <c r="AU608" s="51">
        <f>'Details and Calculations'!Z607</f>
        <v>1</v>
      </c>
      <c r="AV608" s="51">
        <f>'Details and Calculations'!S607</f>
        <v>0</v>
      </c>
      <c r="AW608" s="51">
        <f>'Details and Calculations'!AI607</f>
        <v>1</v>
      </c>
      <c r="AX608" s="51">
        <f>'Details and Calculations'!BY607</f>
        <v>1</v>
      </c>
      <c r="AY608" s="51">
        <f>'Details and Calculations'!CG607</f>
        <v>1</v>
      </c>
      <c r="AZ608" s="51">
        <f>'Details and Calculations'!CI607</f>
        <v>1</v>
      </c>
      <c r="BA608" s="51">
        <f t="shared" si="249"/>
        <v>1</v>
      </c>
      <c r="BB608" s="52">
        <f>'Details and Calculations'!Y607</f>
        <v>2</v>
      </c>
      <c r="BC608" s="52" t="str">
        <f>'Details and Calculations'!AC607</f>
        <v xml:space="preserve"> </v>
      </c>
      <c r="BD608" s="52" t="str">
        <f>'Details and Calculations'!AK607</f>
        <v xml:space="preserve"> </v>
      </c>
      <c r="BE608" s="52" t="str">
        <f>'Details and Calculations'!AN607</f>
        <v xml:space="preserve"> </v>
      </c>
      <c r="BF608" s="52">
        <f>'Details and Calculations'!AP607</f>
        <v>1</v>
      </c>
      <c r="BG608" s="52" t="str">
        <f>'Details and Calculations'!AT607</f>
        <v xml:space="preserve"> </v>
      </c>
      <c r="BH608" s="52">
        <f>'Details and Calculations'!AY607</f>
        <v>1</v>
      </c>
      <c r="BI608" s="52">
        <f>'Details and Calculations'!BB607</f>
        <v>100</v>
      </c>
      <c r="BJ608" s="52" t="str">
        <f>'Details and Calculations'!BD607</f>
        <v xml:space="preserve"> </v>
      </c>
      <c r="BK608" s="52">
        <f>'Details and Calculations'!CA607</f>
        <v>6</v>
      </c>
      <c r="BL608" s="43">
        <f>'Details and Calculations'!AA607</f>
        <v>0</v>
      </c>
      <c r="BM608" s="43" t="str">
        <f>'Details and Calculations'!AB607</f>
        <v/>
      </c>
      <c r="BN608" s="43" t="str">
        <f>'Details and Calculations'!AD607</f>
        <v xml:space="preserve"> </v>
      </c>
      <c r="BO608" s="43">
        <f>'Details and Calculations'!AJ607</f>
        <v>0</v>
      </c>
      <c r="BP608" s="43" t="str">
        <f>'Details and Calculations'!AL607</f>
        <v xml:space="preserve"> </v>
      </c>
      <c r="BQ608" s="43">
        <f>'Details and Calculations'!AO607</f>
        <v>1</v>
      </c>
      <c r="BR608" s="43">
        <f>'Details and Calculations'!AQ607</f>
        <v>2012</v>
      </c>
      <c r="BS608" s="43">
        <f>'Details and Calculations'!AS607</f>
        <v>0</v>
      </c>
      <c r="BT608" s="43" t="str">
        <f>'Details and Calculations'!AV607</f>
        <v xml:space="preserve"> </v>
      </c>
      <c r="BU608" s="43">
        <f>'Details and Calculations'!AX607</f>
        <v>1</v>
      </c>
      <c r="BV608" s="43">
        <f>'Details and Calculations'!AZ607</f>
        <v>2012</v>
      </c>
      <c r="BW608" s="43">
        <f>'Details and Calculations'!BC607</f>
        <v>0</v>
      </c>
      <c r="BX608" s="43" t="str">
        <f>'Details and Calculations'!BE607</f>
        <v xml:space="preserve"> </v>
      </c>
      <c r="BY608" s="43" t="str">
        <f>'Details and Calculations'!BG607</f>
        <v xml:space="preserve"> </v>
      </c>
      <c r="BZ608" s="43" t="str">
        <f>'Details and Calculations'!BH607</f>
        <v xml:space="preserve"> </v>
      </c>
      <c r="CA608" s="43">
        <f>'Details and Calculations'!BJ607</f>
        <v>0</v>
      </c>
      <c r="CB608" s="43" t="str">
        <f>'Details and Calculations'!BK607</f>
        <v/>
      </c>
      <c r="CC608" s="43" t="str">
        <f>'Details and Calculations'!BL607</f>
        <v xml:space="preserve"> </v>
      </c>
      <c r="CD608" s="43" t="str">
        <f>'Details and Calculations'!BN607</f>
        <v xml:space="preserve"> </v>
      </c>
      <c r="CE608" s="43" t="str">
        <f>'Details and Calculations'!BO607</f>
        <v xml:space="preserve"> </v>
      </c>
      <c r="CF608" s="43">
        <f>'Details and Calculations'!BZ607</f>
        <v>1</v>
      </c>
      <c r="CG608" s="43">
        <f>'Details and Calculations'!CB607</f>
        <v>2012</v>
      </c>
      <c r="CH608" s="31"/>
      <c r="CI608" s="53"/>
    </row>
    <row r="609" spans="1:87" x14ac:dyDescent="0.3">
      <c r="A609" s="43">
        <f>'Details and Calculations'!A608</f>
        <v>2017</v>
      </c>
      <c r="B609" s="43" t="str">
        <f>'Details and Calculations'!C608</f>
        <v>Rwanda</v>
      </c>
      <c r="C609" s="43" t="str">
        <f>'Details and Calculations'!D608</f>
        <v>Rulindo</v>
      </c>
      <c r="D609" s="43" t="str">
        <f>'Details and Calculations'!E608</f>
        <v>Tumba</v>
      </c>
      <c r="E609" s="43" t="str">
        <f>'Details and Calculations'!F608</f>
        <v>Misezero</v>
      </c>
      <c r="F609" s="43" t="str">
        <f>'Details and Calculations'!G608</f>
        <v>Karambi</v>
      </c>
      <c r="G609" s="43" t="str">
        <f>'Details and Calculations'!H608</f>
        <v/>
      </c>
      <c r="H609" s="43" t="str">
        <f>'Details and Calculations'!I608</f>
        <v/>
      </c>
      <c r="I609" s="43" t="str">
        <f>'Details and Calculations'!J608</f>
        <v>Water point chez Nkurunziza/Nyirambuga pumping</v>
      </c>
      <c r="J609" s="43">
        <f>'Details and Calculations'!K608</f>
        <v>160</v>
      </c>
      <c r="K609" s="43">
        <f>'Details and Calculations'!O608</f>
        <v>160</v>
      </c>
      <c r="L609" s="43" t="str">
        <f>'Details and Calculations'!P609</f>
        <v xml:space="preserve"> </v>
      </c>
      <c r="M609" s="43" t="str">
        <f>'Details and Calculations'!U608</f>
        <v>Piped Network With Pump</v>
      </c>
      <c r="N609" s="43">
        <f>'Details and Calculations'!V608</f>
        <v>2017</v>
      </c>
      <c r="O609" s="43" t="str">
        <f>'Details and Calculations'!W608</f>
        <v>Governement (District, Wasac) And Water For People</v>
      </c>
      <c r="P609" s="43" t="str">
        <f>'Details and Calculations'!X608</f>
        <v>Spring</v>
      </c>
      <c r="Q609" s="44" t="str">
        <f t="shared" si="232"/>
        <v>Low Risk</v>
      </c>
      <c r="R609" s="44" t="str">
        <f t="shared" si="233"/>
        <v>Low Risk</v>
      </c>
      <c r="S609" s="45" t="str">
        <f t="shared" si="234"/>
        <v>Intermediate Level of Service</v>
      </c>
      <c r="T609" s="62" t="str">
        <f t="shared" si="231"/>
        <v>Low Priority</v>
      </c>
      <c r="U609" s="46">
        <f t="shared" si="235"/>
        <v>7</v>
      </c>
      <c r="V609" s="28" t="str">
        <f t="shared" si="236"/>
        <v>Perform Routine Preventative Maintenance</v>
      </c>
      <c r="W609" s="47" t="str">
        <f t="shared" si="237"/>
        <v/>
      </c>
      <c r="X609" s="27" t="str">
        <f t="shared" si="238"/>
        <v>Maintain O&amp;M and Routine Monitoring</v>
      </c>
      <c r="Y609" s="48" t="str">
        <f t="shared" si="239"/>
        <v xml:space="preserve"> </v>
      </c>
      <c r="Z609" s="48" t="str">
        <f t="shared" si="240"/>
        <v xml:space="preserve"> </v>
      </c>
      <c r="AA609" s="48" t="str">
        <f t="shared" si="241"/>
        <v xml:space="preserve"> </v>
      </c>
      <c r="AB609" s="48" t="str">
        <f t="shared" si="242"/>
        <v xml:space="preserve"> </v>
      </c>
      <c r="AC609" s="48" t="str">
        <f t="shared" si="243"/>
        <v xml:space="preserve"> </v>
      </c>
      <c r="AD609" s="48" t="str">
        <f t="shared" si="244"/>
        <v xml:space="preserve"> </v>
      </c>
      <c r="AE609" s="48" t="str">
        <f t="shared" si="245"/>
        <v xml:space="preserve"> </v>
      </c>
      <c r="AF609" s="48" t="str">
        <f t="shared" si="246"/>
        <v xml:space="preserve"> </v>
      </c>
      <c r="AG609" s="49" t="str">
        <f t="shared" si="247"/>
        <v/>
      </c>
      <c r="AH609" s="48">
        <f t="shared" si="248"/>
        <v>20</v>
      </c>
      <c r="AI609" s="50" t="str">
        <f>'Details and Calculations'!AE608</f>
        <v xml:space="preserve"> </v>
      </c>
      <c r="AJ609" s="50" t="str">
        <f>'Details and Calculations'!AM608</f>
        <v xml:space="preserve"> </v>
      </c>
      <c r="AK609" s="50" t="str">
        <f>'Details and Calculations'!AR608</f>
        <v xml:space="preserve"> </v>
      </c>
      <c r="AL609" s="50" t="str">
        <f>'Details and Calculations'!AW608</f>
        <v xml:space="preserve"> </v>
      </c>
      <c r="AM609" s="50" t="str">
        <f>'Details and Calculations'!BA608</f>
        <v xml:space="preserve"> </v>
      </c>
      <c r="AN609" s="50" t="str">
        <f>'Details and Calculations'!BF608</f>
        <v xml:space="preserve"> </v>
      </c>
      <c r="AO609" s="50" t="str">
        <f>'Details and Calculations'!BI608</f>
        <v xml:space="preserve"> </v>
      </c>
      <c r="AP609" s="50" t="str">
        <f>'Details and Calculations'!BM608</f>
        <v xml:space="preserve"> </v>
      </c>
      <c r="AQ609" s="50" t="str">
        <f>'Details and Calculations'!BP608</f>
        <v xml:space="preserve"> </v>
      </c>
      <c r="AR609" s="50">
        <f>'Details and Calculations'!CC608</f>
        <v>1</v>
      </c>
      <c r="AS609" s="50">
        <f>'Details and Calculations'!CJ608</f>
        <v>1</v>
      </c>
      <c r="AT609" s="51">
        <f>'Details and Calculations'!T608</f>
        <v>1</v>
      </c>
      <c r="AU609" s="51">
        <f>'Details and Calculations'!Z608</f>
        <v>1</v>
      </c>
      <c r="AV609" s="51">
        <f>'Details and Calculations'!S608</f>
        <v>0</v>
      </c>
      <c r="AW609" s="51">
        <f>'Details and Calculations'!AI608</f>
        <v>1</v>
      </c>
      <c r="AX609" s="51">
        <f>'Details and Calculations'!BY608</f>
        <v>1</v>
      </c>
      <c r="AY609" s="51">
        <f>'Details and Calculations'!CG608</f>
        <v>1</v>
      </c>
      <c r="AZ609" s="51">
        <f>'Details and Calculations'!CI608</f>
        <v>1</v>
      </c>
      <c r="BA609" s="51">
        <f t="shared" si="249"/>
        <v>1</v>
      </c>
      <c r="BB609" s="52">
        <f>'Details and Calculations'!Y608</f>
        <v>2</v>
      </c>
      <c r="BC609" s="52" t="str">
        <f>'Details and Calculations'!AC608</f>
        <v xml:space="preserve"> </v>
      </c>
      <c r="BD609" s="52" t="str">
        <f>'Details and Calculations'!AK608</f>
        <v xml:space="preserve"> </v>
      </c>
      <c r="BE609" s="52" t="str">
        <f>'Details and Calculations'!AN608</f>
        <v xml:space="preserve"> </v>
      </c>
      <c r="BF609" s="52" t="str">
        <f>'Details and Calculations'!AP608</f>
        <v xml:space="preserve"> </v>
      </c>
      <c r="BG609" s="52" t="str">
        <f>'Details and Calculations'!AT608</f>
        <v xml:space="preserve"> </v>
      </c>
      <c r="BH609" s="52" t="str">
        <f>'Details and Calculations'!AY608</f>
        <v xml:space="preserve"> </v>
      </c>
      <c r="BI609" s="52" t="str">
        <f>'Details and Calculations'!BB608</f>
        <v xml:space="preserve"> </v>
      </c>
      <c r="BJ609" s="52" t="str">
        <f>'Details and Calculations'!BD608</f>
        <v xml:space="preserve"> </v>
      </c>
      <c r="BK609" s="52">
        <f>'Details and Calculations'!CA608</f>
        <v>2</v>
      </c>
      <c r="BL609" s="43">
        <f>'Details and Calculations'!AA608</f>
        <v>0</v>
      </c>
      <c r="BM609" s="43" t="str">
        <f>'Details and Calculations'!AB608</f>
        <v/>
      </c>
      <c r="BN609" s="43" t="str">
        <f>'Details and Calculations'!AD608</f>
        <v xml:space="preserve"> </v>
      </c>
      <c r="BO609" s="43">
        <f>'Details and Calculations'!AJ608</f>
        <v>0</v>
      </c>
      <c r="BP609" s="43" t="str">
        <f>'Details and Calculations'!AL608</f>
        <v xml:space="preserve"> </v>
      </c>
      <c r="BQ609" s="43">
        <f>'Details and Calculations'!AO608</f>
        <v>0</v>
      </c>
      <c r="BR609" s="43" t="str">
        <f>'Details and Calculations'!AQ608</f>
        <v xml:space="preserve"> </v>
      </c>
      <c r="BS609" s="43">
        <f>'Details and Calculations'!AS608</f>
        <v>0</v>
      </c>
      <c r="BT609" s="43" t="str">
        <f>'Details and Calculations'!AV608</f>
        <v xml:space="preserve"> </v>
      </c>
      <c r="BU609" s="43">
        <f>'Details and Calculations'!AX608</f>
        <v>0</v>
      </c>
      <c r="BV609" s="43" t="str">
        <f>'Details and Calculations'!AZ608</f>
        <v xml:space="preserve"> </v>
      </c>
      <c r="BW609" s="43">
        <f>'Details and Calculations'!BC608</f>
        <v>0</v>
      </c>
      <c r="BX609" s="43" t="str">
        <f>'Details and Calculations'!BE608</f>
        <v xml:space="preserve"> </v>
      </c>
      <c r="BY609" s="43" t="str">
        <f>'Details and Calculations'!BG608</f>
        <v xml:space="preserve"> </v>
      </c>
      <c r="BZ609" s="43" t="str">
        <f>'Details and Calculations'!BH608</f>
        <v xml:space="preserve"> </v>
      </c>
      <c r="CA609" s="43">
        <f>'Details and Calculations'!BJ608</f>
        <v>0</v>
      </c>
      <c r="CB609" s="43" t="str">
        <f>'Details and Calculations'!BK608</f>
        <v/>
      </c>
      <c r="CC609" s="43" t="str">
        <f>'Details and Calculations'!BL608</f>
        <v xml:space="preserve"> </v>
      </c>
      <c r="CD609" s="43" t="str">
        <f>'Details and Calculations'!BN608</f>
        <v xml:space="preserve"> </v>
      </c>
      <c r="CE609" s="43" t="str">
        <f>'Details and Calculations'!BO608</f>
        <v xml:space="preserve"> </v>
      </c>
      <c r="CF609" s="43">
        <f>'Details and Calculations'!BZ608</f>
        <v>1</v>
      </c>
      <c r="CG609" s="43">
        <f>'Details and Calculations'!CB608</f>
        <v>2017</v>
      </c>
      <c r="CH609" s="31"/>
      <c r="CI609" s="53"/>
    </row>
    <row r="610" spans="1:87" x14ac:dyDescent="0.3">
      <c r="A610" s="43">
        <f>'Details and Calculations'!A609</f>
        <v>2017</v>
      </c>
      <c r="B610" s="43" t="str">
        <f>'Details and Calculations'!C609</f>
        <v>Rwanda</v>
      </c>
      <c r="C610" s="43" t="str">
        <f>'Details and Calculations'!D609</f>
        <v>Rulindo</v>
      </c>
      <c r="D610" s="43" t="str">
        <f>'Details and Calculations'!E609</f>
        <v>Masoro</v>
      </c>
      <c r="E610" s="43" t="str">
        <f>'Details and Calculations'!F609</f>
        <v>Kabuga</v>
      </c>
      <c r="F610" s="43" t="str">
        <f>'Details and Calculations'!G609</f>
        <v>Gisiza</v>
      </c>
      <c r="G610" s="43" t="str">
        <f>'Details and Calculations'!H609</f>
        <v/>
      </c>
      <c r="H610" s="43" t="str">
        <f>'Details and Calculations'!I609</f>
        <v/>
      </c>
      <c r="I610" s="43" t="str">
        <f>'Details and Calculations'!J609</f>
        <v>Mutagata motorised network</v>
      </c>
      <c r="J610" s="43">
        <f>'Details and Calculations'!K609</f>
        <v>135</v>
      </c>
      <c r="K610" s="43">
        <f>'Details and Calculations'!O609</f>
        <v>135</v>
      </c>
      <c r="L610" s="43">
        <f>'Details and Calculations'!P610</f>
        <v>21</v>
      </c>
      <c r="M610" s="43" t="str">
        <f>'Details and Calculations'!U609</f>
        <v>Piped Network With Pump</v>
      </c>
      <c r="N610" s="43">
        <f>'Details and Calculations'!V609</f>
        <v>1987</v>
      </c>
      <c r="O610" s="43" t="str">
        <f>'Details and Calculations'!W609</f>
        <v>Governement (District, Wasac) And Water For People</v>
      </c>
      <c r="P610" s="43" t="str">
        <f>'Details and Calculations'!X609</f>
        <v>Spring</v>
      </c>
      <c r="Q610" s="44" t="str">
        <f t="shared" si="232"/>
        <v>Low Risk</v>
      </c>
      <c r="R610" s="44" t="str">
        <f t="shared" si="233"/>
        <v>Low Risk</v>
      </c>
      <c r="S610" s="45" t="str">
        <f t="shared" si="234"/>
        <v>Intermediate Level of Service</v>
      </c>
      <c r="T610" s="62" t="str">
        <f t="shared" si="231"/>
        <v>Low Priority</v>
      </c>
      <c r="U610" s="46">
        <f t="shared" si="235"/>
        <v>7</v>
      </c>
      <c r="V610" s="28" t="str">
        <f t="shared" si="236"/>
        <v>Perform Routine Preventative Maintenance</v>
      </c>
      <c r="W610" s="47" t="str">
        <f t="shared" si="237"/>
        <v/>
      </c>
      <c r="X610" s="27" t="str">
        <f t="shared" si="238"/>
        <v>Maintain O&amp;M and Routine Monitoring</v>
      </c>
      <c r="Y610" s="48">
        <f t="shared" si="239"/>
        <v>20</v>
      </c>
      <c r="Z610" s="48">
        <f t="shared" si="240"/>
        <v>19</v>
      </c>
      <c r="AA610" s="48">
        <f t="shared" si="241"/>
        <v>29</v>
      </c>
      <c r="AB610" s="48">
        <f t="shared" si="242"/>
        <v>19</v>
      </c>
      <c r="AC610" s="48">
        <f t="shared" si="243"/>
        <v>29</v>
      </c>
      <c r="AD610" s="48">
        <f t="shared" si="244"/>
        <v>7</v>
      </c>
      <c r="AE610" s="48">
        <f t="shared" si="245"/>
        <v>19</v>
      </c>
      <c r="AF610" s="48">
        <f t="shared" si="246"/>
        <v>10</v>
      </c>
      <c r="AG610" s="49" t="str">
        <f t="shared" si="247"/>
        <v/>
      </c>
      <c r="AH610" s="48">
        <f t="shared" si="248"/>
        <v>19</v>
      </c>
      <c r="AI610" s="50">
        <f>'Details and Calculations'!AE609</f>
        <v>1</v>
      </c>
      <c r="AJ610" s="50">
        <f>'Details and Calculations'!AM609</f>
        <v>1</v>
      </c>
      <c r="AK610" s="50">
        <f>'Details and Calculations'!AR609</f>
        <v>1</v>
      </c>
      <c r="AL610" s="50">
        <f>'Details and Calculations'!AW609</f>
        <v>1</v>
      </c>
      <c r="AM610" s="50">
        <f>'Details and Calculations'!BA609</f>
        <v>1</v>
      </c>
      <c r="AN610" s="50">
        <f>'Details and Calculations'!BF609</f>
        <v>1</v>
      </c>
      <c r="AO610" s="50">
        <f>'Details and Calculations'!BI609</f>
        <v>1</v>
      </c>
      <c r="AP610" s="50">
        <f>'Details and Calculations'!BM609</f>
        <v>1</v>
      </c>
      <c r="AQ610" s="50" t="str">
        <f>'Details and Calculations'!BP609</f>
        <v xml:space="preserve"> </v>
      </c>
      <c r="AR610" s="50">
        <f>'Details and Calculations'!CC609</f>
        <v>1</v>
      </c>
      <c r="AS610" s="50">
        <f>'Details and Calculations'!CJ609</f>
        <v>1</v>
      </c>
      <c r="AT610" s="51">
        <f>'Details and Calculations'!T609</f>
        <v>1</v>
      </c>
      <c r="AU610" s="51">
        <f>'Details and Calculations'!Z609</f>
        <v>1</v>
      </c>
      <c r="AV610" s="51">
        <f>'Details and Calculations'!S609</f>
        <v>0</v>
      </c>
      <c r="AW610" s="51">
        <f>'Details and Calculations'!AI609</f>
        <v>1</v>
      </c>
      <c r="AX610" s="51">
        <f>'Details and Calculations'!BY609</f>
        <v>1</v>
      </c>
      <c r="AY610" s="51">
        <f>'Details and Calculations'!CG609</f>
        <v>1</v>
      </c>
      <c r="AZ610" s="51">
        <f>'Details and Calculations'!CI609</f>
        <v>1</v>
      </c>
      <c r="BA610" s="51">
        <f t="shared" si="249"/>
        <v>1</v>
      </c>
      <c r="BB610" s="52">
        <f>'Details and Calculations'!Y609</f>
        <v>1</v>
      </c>
      <c r="BC610" s="52">
        <f>'Details and Calculations'!AC609</f>
        <v>1</v>
      </c>
      <c r="BD610" s="52">
        <f>'Details and Calculations'!AK609</f>
        <v>1</v>
      </c>
      <c r="BE610" s="52">
        <f>'Details and Calculations'!AN609</f>
        <v>1900</v>
      </c>
      <c r="BF610" s="52">
        <f>'Details and Calculations'!AP609</f>
        <v>39</v>
      </c>
      <c r="BG610" s="52">
        <f>'Details and Calculations'!AT609</f>
        <v>17</v>
      </c>
      <c r="BH610" s="52">
        <f>'Details and Calculations'!AY609</f>
        <v>6</v>
      </c>
      <c r="BI610" s="52">
        <f>'Details and Calculations'!BB609</f>
        <v>40000</v>
      </c>
      <c r="BJ610" s="52">
        <f>'Details and Calculations'!BD609</f>
        <v>5</v>
      </c>
      <c r="BK610" s="52">
        <f>'Details and Calculations'!CA609</f>
        <v>64</v>
      </c>
      <c r="BL610" s="43">
        <f>'Details and Calculations'!AA609</f>
        <v>1</v>
      </c>
      <c r="BM610" s="43" t="str">
        <f>'Details and Calculations'!AB609</f>
        <v>"Springbox" --Intake Structure At A Spring</v>
      </c>
      <c r="BN610" s="43">
        <f>'Details and Calculations'!AD609</f>
        <v>2007</v>
      </c>
      <c r="BO610" s="43">
        <f>'Details and Calculations'!AJ609</f>
        <v>1</v>
      </c>
      <c r="BP610" s="43">
        <f>'Details and Calculations'!AL609</f>
        <v>2016</v>
      </c>
      <c r="BQ610" s="43">
        <f>'Details and Calculations'!AO609</f>
        <v>1</v>
      </c>
      <c r="BR610" s="43">
        <f>'Details and Calculations'!AQ609</f>
        <v>2016</v>
      </c>
      <c r="BS610" s="43">
        <f>'Details and Calculations'!AS609</f>
        <v>1</v>
      </c>
      <c r="BT610" s="43">
        <f>'Details and Calculations'!AV609</f>
        <v>2016</v>
      </c>
      <c r="BU610" s="43">
        <f>'Details and Calculations'!AX609</f>
        <v>1</v>
      </c>
      <c r="BV610" s="43">
        <f>'Details and Calculations'!AZ609</f>
        <v>2016</v>
      </c>
      <c r="BW610" s="43">
        <f>'Details and Calculations'!BC609</f>
        <v>1</v>
      </c>
      <c r="BX610" s="43">
        <f>'Details and Calculations'!BE609</f>
        <v>2017</v>
      </c>
      <c r="BY610" s="43">
        <f>'Details and Calculations'!BG609</f>
        <v>1</v>
      </c>
      <c r="BZ610" s="43">
        <f>'Details and Calculations'!BH609</f>
        <v>2016</v>
      </c>
      <c r="CA610" s="43">
        <f>'Details and Calculations'!BJ609</f>
        <v>1</v>
      </c>
      <c r="CB610" s="43" t="str">
        <f>'Details and Calculations'!BK609</f>
        <v>Disinfection/Chlorination</v>
      </c>
      <c r="CC610" s="43">
        <f>'Details and Calculations'!BL609</f>
        <v>2017</v>
      </c>
      <c r="CD610" s="43">
        <f>'Details and Calculations'!BN609</f>
        <v>0</v>
      </c>
      <c r="CE610" s="43" t="str">
        <f>'Details and Calculations'!BO609</f>
        <v xml:space="preserve"> </v>
      </c>
      <c r="CF610" s="43">
        <f>'Details and Calculations'!BZ609</f>
        <v>1</v>
      </c>
      <c r="CG610" s="43">
        <f>'Details and Calculations'!CB609</f>
        <v>2016</v>
      </c>
      <c r="CH610" s="31"/>
      <c r="CI610" s="53"/>
    </row>
    <row r="611" spans="1:87" x14ac:dyDescent="0.3">
      <c r="A611" s="43">
        <f>'Details and Calculations'!A610</f>
        <v>2017</v>
      </c>
      <c r="B611" s="43" t="str">
        <f>'Details and Calculations'!C610</f>
        <v>Rwanda</v>
      </c>
      <c r="C611" s="43" t="str">
        <f>'Details and Calculations'!D610</f>
        <v>Rulindo</v>
      </c>
      <c r="D611" s="43" t="str">
        <f>'Details and Calculations'!E610</f>
        <v>Kisaro</v>
      </c>
      <c r="E611" s="43" t="str">
        <f>'Details and Calculations'!F610</f>
        <v>Murama</v>
      </c>
      <c r="F611" s="43" t="str">
        <f>'Details and Calculations'!G610</f>
        <v>Akamanama</v>
      </c>
      <c r="G611" s="43" t="str">
        <f>'Details and Calculations'!H610</f>
        <v/>
      </c>
      <c r="H611" s="43" t="str">
        <f>'Details and Calculations'!I610</f>
        <v/>
      </c>
      <c r="I611" s="43" t="str">
        <f>'Details and Calculations'!J610</f>
        <v>kano</v>
      </c>
      <c r="J611" s="43">
        <f>'Details and Calculations'!K610</f>
        <v>141</v>
      </c>
      <c r="K611" s="43">
        <f>'Details and Calculations'!O610</f>
        <v>120</v>
      </c>
      <c r="L611" s="43" t="str">
        <f>'Details and Calculations'!P611</f>
        <v xml:space="preserve"> </v>
      </c>
      <c r="M611" s="43" t="str">
        <f>'Details and Calculations'!U610</f>
        <v>Piped Network With Pump</v>
      </c>
      <c r="N611" s="43">
        <f>'Details and Calculations'!V610</f>
        <v>2012</v>
      </c>
      <c r="O611" s="43" t="str">
        <f>'Details and Calculations'!W610</f>
        <v>Waterforpeople</v>
      </c>
      <c r="P611" s="43" t="str">
        <f>'Details and Calculations'!X610</f>
        <v>Spring</v>
      </c>
      <c r="Q611" s="44" t="str">
        <f t="shared" si="232"/>
        <v>Medium Risk</v>
      </c>
      <c r="R611" s="44" t="str">
        <f t="shared" si="233"/>
        <v>Low Risk</v>
      </c>
      <c r="S611" s="45" t="str">
        <f t="shared" si="234"/>
        <v>Intermediate Level of Service</v>
      </c>
      <c r="T611" s="62" t="str">
        <f t="shared" si="231"/>
        <v>Low Priority</v>
      </c>
      <c r="U611" s="46">
        <f t="shared" si="235"/>
        <v>6</v>
      </c>
      <c r="V611" s="28" t="str">
        <f t="shared" si="236"/>
        <v>Consider Replacing Aging Components</v>
      </c>
      <c r="W611" s="47" t="str">
        <f t="shared" si="237"/>
        <v xml:space="preserve">Other Concrete Structures, Distribution Network, Pump, Pump Station,  Treatment Equipment,  </v>
      </c>
      <c r="X611" s="27" t="str">
        <f t="shared" si="238"/>
        <v xml:space="preserve">Further Technical Diagnostic Needed </v>
      </c>
      <c r="Y611" s="48">
        <f t="shared" si="239"/>
        <v>25</v>
      </c>
      <c r="Z611" s="48" t="str">
        <f t="shared" si="240"/>
        <v xml:space="preserve"> </v>
      </c>
      <c r="AA611" s="48">
        <f t="shared" si="241"/>
        <v>25</v>
      </c>
      <c r="AB611" s="48">
        <f t="shared" si="242"/>
        <v>1</v>
      </c>
      <c r="AC611" s="48">
        <f t="shared" si="243"/>
        <v>25</v>
      </c>
      <c r="AD611" s="48" t="str">
        <f t="shared" si="244"/>
        <v xml:space="preserve"> </v>
      </c>
      <c r="AE611" s="48" t="str">
        <f t="shared" si="245"/>
        <v xml:space="preserve"> </v>
      </c>
      <c r="AF611" s="48" t="str">
        <f t="shared" si="246"/>
        <v xml:space="preserve"> </v>
      </c>
      <c r="AG611" s="49" t="str">
        <f t="shared" si="247"/>
        <v/>
      </c>
      <c r="AH611" s="48">
        <f t="shared" si="248"/>
        <v>1</v>
      </c>
      <c r="AI611" s="50">
        <f>'Details and Calculations'!AE610</f>
        <v>1</v>
      </c>
      <c r="AJ611" s="50" t="str">
        <f>'Details and Calculations'!AM610</f>
        <v xml:space="preserve"> </v>
      </c>
      <c r="AK611" s="50">
        <f>'Details and Calculations'!AR610</f>
        <v>1</v>
      </c>
      <c r="AL611" s="50">
        <f>'Details and Calculations'!AW610</f>
        <v>1</v>
      </c>
      <c r="AM611" s="50">
        <f>'Details and Calculations'!BA610</f>
        <v>1</v>
      </c>
      <c r="AN611" s="50" t="str">
        <f>'Details and Calculations'!BF610</f>
        <v xml:space="preserve"> </v>
      </c>
      <c r="AO611" s="50" t="str">
        <f>'Details and Calculations'!BI610</f>
        <v xml:space="preserve"> </v>
      </c>
      <c r="AP611" s="50" t="str">
        <f>'Details and Calculations'!BM610</f>
        <v xml:space="preserve"> </v>
      </c>
      <c r="AQ611" s="50" t="str">
        <f>'Details and Calculations'!BP610</f>
        <v xml:space="preserve"> </v>
      </c>
      <c r="AR611" s="50">
        <f>'Details and Calculations'!CC610</f>
        <v>1</v>
      </c>
      <c r="AS611" s="50">
        <f>'Details and Calculations'!CJ610</f>
        <v>1</v>
      </c>
      <c r="AT611" s="51">
        <f>'Details and Calculations'!T610</f>
        <v>1</v>
      </c>
      <c r="AU611" s="51">
        <f>'Details and Calculations'!Z610</f>
        <v>1</v>
      </c>
      <c r="AV611" s="51">
        <f>'Details and Calculations'!S610</f>
        <v>1</v>
      </c>
      <c r="AW611" s="51">
        <f>'Details and Calculations'!AI610</f>
        <v>1</v>
      </c>
      <c r="AX611" s="51">
        <f>'Details and Calculations'!BY610</f>
        <v>1</v>
      </c>
      <c r="AY611" s="51">
        <f>'Details and Calculations'!CG610</f>
        <v>0</v>
      </c>
      <c r="AZ611" s="51">
        <f>'Details and Calculations'!CI610</f>
        <v>0</v>
      </c>
      <c r="BA611" s="51">
        <f t="shared" si="249"/>
        <v>1</v>
      </c>
      <c r="BB611" s="52">
        <f>'Details and Calculations'!Y610</f>
        <v>2</v>
      </c>
      <c r="BC611" s="52">
        <f>'Details and Calculations'!AC610</f>
        <v>2</v>
      </c>
      <c r="BD611" s="52" t="str">
        <f>'Details and Calculations'!AK610</f>
        <v xml:space="preserve"> </v>
      </c>
      <c r="BE611" s="52" t="str">
        <f>'Details and Calculations'!AN610</f>
        <v xml:space="preserve"> </v>
      </c>
      <c r="BF611" s="52">
        <f>'Details and Calculations'!AP610</f>
        <v>7</v>
      </c>
      <c r="BG611" s="52">
        <f>'Details and Calculations'!AT610</f>
        <v>14</v>
      </c>
      <c r="BH611" s="52">
        <f>'Details and Calculations'!AY610</f>
        <v>2</v>
      </c>
      <c r="BI611" s="52">
        <f>'Details and Calculations'!BB610</f>
        <v>30000</v>
      </c>
      <c r="BJ611" s="52" t="str">
        <f>'Details and Calculations'!BD610</f>
        <v xml:space="preserve"> </v>
      </c>
      <c r="BK611" s="52">
        <f>'Details and Calculations'!CA610</f>
        <v>1</v>
      </c>
      <c r="BL611" s="43">
        <f>'Details and Calculations'!AA610</f>
        <v>1</v>
      </c>
      <c r="BM611" s="43" t="str">
        <f>'Details and Calculations'!AB610</f>
        <v>"Springbox" --Intake Structure At A Spring</v>
      </c>
      <c r="BN611" s="43">
        <f>'Details and Calculations'!AD610</f>
        <v>2012</v>
      </c>
      <c r="BO611" s="43">
        <f>'Details and Calculations'!AJ610</f>
        <v>0</v>
      </c>
      <c r="BP611" s="43" t="str">
        <f>'Details and Calculations'!AL610</f>
        <v xml:space="preserve"> </v>
      </c>
      <c r="BQ611" s="43">
        <f>'Details and Calculations'!AO610</f>
        <v>1</v>
      </c>
      <c r="BR611" s="43">
        <f>'Details and Calculations'!AQ610</f>
        <v>2012</v>
      </c>
      <c r="BS611" s="43">
        <f>'Details and Calculations'!AS610</f>
        <v>1</v>
      </c>
      <c r="BT611" s="43">
        <f>'Details and Calculations'!AV610</f>
        <v>1998</v>
      </c>
      <c r="BU611" s="43">
        <f>'Details and Calculations'!AX610</f>
        <v>1</v>
      </c>
      <c r="BV611" s="43">
        <f>'Details and Calculations'!AZ610</f>
        <v>2012</v>
      </c>
      <c r="BW611" s="43">
        <f>'Details and Calculations'!BC610</f>
        <v>0</v>
      </c>
      <c r="BX611" s="43" t="str">
        <f>'Details and Calculations'!BE610</f>
        <v xml:space="preserve"> </v>
      </c>
      <c r="BY611" s="43" t="str">
        <f>'Details and Calculations'!BG610</f>
        <v xml:space="preserve"> </v>
      </c>
      <c r="BZ611" s="43" t="str">
        <f>'Details and Calculations'!BH610</f>
        <v xml:space="preserve"> </v>
      </c>
      <c r="CA611" s="43">
        <f>'Details and Calculations'!BJ610</f>
        <v>0</v>
      </c>
      <c r="CB611" s="43" t="str">
        <f>'Details and Calculations'!BK610</f>
        <v/>
      </c>
      <c r="CC611" s="43" t="str">
        <f>'Details and Calculations'!BL610</f>
        <v xml:space="preserve"> </v>
      </c>
      <c r="CD611" s="43" t="str">
        <f>'Details and Calculations'!BN610</f>
        <v xml:space="preserve"> </v>
      </c>
      <c r="CE611" s="43" t="str">
        <f>'Details and Calculations'!BO610</f>
        <v xml:space="preserve"> </v>
      </c>
      <c r="CF611" s="43">
        <f>'Details and Calculations'!BZ610</f>
        <v>1</v>
      </c>
      <c r="CG611" s="43">
        <f>'Details and Calculations'!CB610</f>
        <v>1998</v>
      </c>
      <c r="CH611" s="31"/>
      <c r="CI611" s="53"/>
    </row>
    <row r="612" spans="1:87" x14ac:dyDescent="0.3">
      <c r="A612" s="43">
        <f>'Details and Calculations'!A611</f>
        <v>2017</v>
      </c>
      <c r="B612" s="43" t="str">
        <f>'Details and Calculations'!C611</f>
        <v>Rwanda</v>
      </c>
      <c r="C612" s="43" t="str">
        <f>'Details and Calculations'!D611</f>
        <v>Rulindo</v>
      </c>
      <c r="D612" s="43" t="str">
        <f>'Details and Calculations'!E611</f>
        <v>Bushoki</v>
      </c>
      <c r="E612" s="43" t="str">
        <f>'Details and Calculations'!F611</f>
        <v>Gasiza</v>
      </c>
      <c r="F612" s="43" t="str">
        <f>'Details and Calculations'!G611</f>
        <v>Budaha</v>
      </c>
      <c r="G612" s="43" t="str">
        <f>'Details and Calculations'!H611</f>
        <v/>
      </c>
      <c r="H612" s="43" t="str">
        <f>'Details and Calculations'!I611</f>
        <v/>
      </c>
      <c r="I612" s="43" t="str">
        <f>'Details and Calculations'!J611</f>
        <v>Budaha water point/Nkome gravity system</v>
      </c>
      <c r="J612" s="43">
        <f>'Details and Calculations'!K611</f>
        <v>205</v>
      </c>
      <c r="K612" s="43">
        <f>'Details and Calculations'!O611</f>
        <v>205</v>
      </c>
      <c r="L612" s="43" t="str">
        <f>'Details and Calculations'!P612</f>
        <v xml:space="preserve"> </v>
      </c>
      <c r="M612" s="43" t="str">
        <f>'Details and Calculations'!U611</f>
        <v>Piped Network -- Gravity Only</v>
      </c>
      <c r="N612" s="43">
        <f>'Details and Calculations'!V611</f>
        <v>2002</v>
      </c>
      <c r="O612" s="43" t="str">
        <f>'Details and Calculations'!W611</f>
        <v>Coforwa</v>
      </c>
      <c r="P612" s="43" t="str">
        <f>'Details and Calculations'!X611</f>
        <v>Spring</v>
      </c>
      <c r="Q612" s="44" t="str">
        <f t="shared" si="232"/>
        <v>Low Risk</v>
      </c>
      <c r="R612" s="44" t="str">
        <f t="shared" si="233"/>
        <v>Low Risk</v>
      </c>
      <c r="S612" s="45" t="str">
        <f t="shared" si="234"/>
        <v>High Level of Service</v>
      </c>
      <c r="T612" s="62" t="str">
        <f t="shared" si="231"/>
        <v>Low Priority</v>
      </c>
      <c r="U612" s="46">
        <f t="shared" si="235"/>
        <v>8</v>
      </c>
      <c r="V612" s="28" t="str">
        <f t="shared" si="236"/>
        <v>Perform Routine Preventative Maintenance</v>
      </c>
      <c r="W612" s="47" t="str">
        <f t="shared" si="237"/>
        <v/>
      </c>
      <c r="X612" s="27" t="str">
        <f t="shared" si="238"/>
        <v>Maintain O&amp;M and Routine Monitoring</v>
      </c>
      <c r="Y612" s="48" t="str">
        <f t="shared" si="239"/>
        <v xml:space="preserve"> </v>
      </c>
      <c r="Z612" s="48" t="str">
        <f t="shared" si="240"/>
        <v xml:space="preserve"> </v>
      </c>
      <c r="AA612" s="48" t="str">
        <f t="shared" si="241"/>
        <v xml:space="preserve"> </v>
      </c>
      <c r="AB612" s="48" t="str">
        <f t="shared" si="242"/>
        <v xml:space="preserve"> </v>
      </c>
      <c r="AC612" s="48" t="str">
        <f t="shared" si="243"/>
        <v xml:space="preserve"> </v>
      </c>
      <c r="AD612" s="48" t="str">
        <f t="shared" si="244"/>
        <v xml:space="preserve"> </v>
      </c>
      <c r="AE612" s="48" t="str">
        <f t="shared" si="245"/>
        <v xml:space="preserve"> </v>
      </c>
      <c r="AF612" s="48" t="str">
        <f t="shared" si="246"/>
        <v xml:space="preserve"> </v>
      </c>
      <c r="AG612" s="49" t="str">
        <f t="shared" si="247"/>
        <v/>
      </c>
      <c r="AH612" s="48">
        <f t="shared" si="248"/>
        <v>5</v>
      </c>
      <c r="AI612" s="50" t="str">
        <f>'Details and Calculations'!AE611</f>
        <v xml:space="preserve"> </v>
      </c>
      <c r="AJ612" s="50" t="str">
        <f>'Details and Calculations'!AM611</f>
        <v xml:space="preserve"> </v>
      </c>
      <c r="AK612" s="50" t="str">
        <f>'Details and Calculations'!AR611</f>
        <v xml:space="preserve"> </v>
      </c>
      <c r="AL612" s="50" t="str">
        <f>'Details and Calculations'!AW611</f>
        <v xml:space="preserve"> </v>
      </c>
      <c r="AM612" s="50" t="str">
        <f>'Details and Calculations'!BA611</f>
        <v xml:space="preserve"> </v>
      </c>
      <c r="AN612" s="50" t="str">
        <f>'Details and Calculations'!BF611</f>
        <v xml:space="preserve"> </v>
      </c>
      <c r="AO612" s="50" t="str">
        <f>'Details and Calculations'!BI611</f>
        <v xml:space="preserve"> </v>
      </c>
      <c r="AP612" s="50" t="str">
        <f>'Details and Calculations'!BM611</f>
        <v xml:space="preserve"> </v>
      </c>
      <c r="AQ612" s="50" t="str">
        <f>'Details and Calculations'!BP611</f>
        <v xml:space="preserve"> </v>
      </c>
      <c r="AR612" s="50">
        <f>'Details and Calculations'!CC611</f>
        <v>1</v>
      </c>
      <c r="AS612" s="50">
        <f>'Details and Calculations'!CJ611</f>
        <v>1</v>
      </c>
      <c r="AT612" s="51">
        <f>'Details and Calculations'!T611</f>
        <v>1</v>
      </c>
      <c r="AU612" s="51">
        <f>'Details and Calculations'!Z611</f>
        <v>1</v>
      </c>
      <c r="AV612" s="51">
        <f>'Details and Calculations'!S611</f>
        <v>1</v>
      </c>
      <c r="AW612" s="51">
        <f>'Details and Calculations'!AI611</f>
        <v>1</v>
      </c>
      <c r="AX612" s="51">
        <f>'Details and Calculations'!BY611</f>
        <v>1</v>
      </c>
      <c r="AY612" s="51">
        <f>'Details and Calculations'!CG611</f>
        <v>1</v>
      </c>
      <c r="AZ612" s="51">
        <f>'Details and Calculations'!CI611</f>
        <v>1</v>
      </c>
      <c r="BA612" s="51">
        <f t="shared" si="249"/>
        <v>1</v>
      </c>
      <c r="BB612" s="52">
        <f>'Details and Calculations'!Y611</f>
        <v>1</v>
      </c>
      <c r="BC612" s="52" t="str">
        <f>'Details and Calculations'!AC611</f>
        <v xml:space="preserve"> </v>
      </c>
      <c r="BD612" s="52" t="str">
        <f>'Details and Calculations'!AK611</f>
        <v xml:space="preserve"> </v>
      </c>
      <c r="BE612" s="52" t="str">
        <f>'Details and Calculations'!AN611</f>
        <v xml:space="preserve"> </v>
      </c>
      <c r="BF612" s="52" t="str">
        <f>'Details and Calculations'!AP611</f>
        <v xml:space="preserve"> </v>
      </c>
      <c r="BG612" s="52" t="str">
        <f>'Details and Calculations'!AT611</f>
        <v xml:space="preserve"> </v>
      </c>
      <c r="BH612" s="52" t="str">
        <f>'Details and Calculations'!AY611</f>
        <v xml:space="preserve"> </v>
      </c>
      <c r="BI612" s="52" t="str">
        <f>'Details and Calculations'!BB611</f>
        <v xml:space="preserve"> </v>
      </c>
      <c r="BJ612" s="52" t="str">
        <f>'Details and Calculations'!BD611</f>
        <v xml:space="preserve"> </v>
      </c>
      <c r="BK612" s="52">
        <f>'Details and Calculations'!CA611</f>
        <v>1</v>
      </c>
      <c r="BL612" s="43">
        <f>'Details and Calculations'!AA611</f>
        <v>0</v>
      </c>
      <c r="BM612" s="43" t="str">
        <f>'Details and Calculations'!AB611</f>
        <v/>
      </c>
      <c r="BN612" s="43" t="str">
        <f>'Details and Calculations'!AD611</f>
        <v xml:space="preserve"> </v>
      </c>
      <c r="BO612" s="43">
        <f>'Details and Calculations'!AJ611</f>
        <v>0</v>
      </c>
      <c r="BP612" s="43" t="str">
        <f>'Details and Calculations'!AL611</f>
        <v xml:space="preserve"> </v>
      </c>
      <c r="BQ612" s="43">
        <f>'Details and Calculations'!AO611</f>
        <v>0</v>
      </c>
      <c r="BR612" s="43" t="str">
        <f>'Details and Calculations'!AQ611</f>
        <v xml:space="preserve"> </v>
      </c>
      <c r="BS612" s="43">
        <f>'Details and Calculations'!AS611</f>
        <v>0</v>
      </c>
      <c r="BT612" s="43" t="str">
        <f>'Details and Calculations'!AV611</f>
        <v xml:space="preserve"> </v>
      </c>
      <c r="BU612" s="43">
        <f>'Details and Calculations'!AX611</f>
        <v>0</v>
      </c>
      <c r="BV612" s="43" t="str">
        <f>'Details and Calculations'!AZ611</f>
        <v xml:space="preserve"> </v>
      </c>
      <c r="BW612" s="43">
        <f>'Details and Calculations'!BC611</f>
        <v>0</v>
      </c>
      <c r="BX612" s="43" t="str">
        <f>'Details and Calculations'!BE611</f>
        <v xml:space="preserve"> </v>
      </c>
      <c r="BY612" s="43" t="str">
        <f>'Details and Calculations'!BG611</f>
        <v xml:space="preserve"> </v>
      </c>
      <c r="BZ612" s="43" t="str">
        <f>'Details and Calculations'!BH611</f>
        <v xml:space="preserve"> </v>
      </c>
      <c r="CA612" s="43">
        <f>'Details and Calculations'!BJ611</f>
        <v>0</v>
      </c>
      <c r="CB612" s="43" t="str">
        <f>'Details and Calculations'!BK611</f>
        <v/>
      </c>
      <c r="CC612" s="43" t="str">
        <f>'Details and Calculations'!BL611</f>
        <v xml:space="preserve"> </v>
      </c>
      <c r="CD612" s="43" t="str">
        <f>'Details and Calculations'!BN611</f>
        <v xml:space="preserve"> </v>
      </c>
      <c r="CE612" s="43" t="str">
        <f>'Details and Calculations'!BO611</f>
        <v xml:space="preserve"> </v>
      </c>
      <c r="CF612" s="43">
        <f>'Details and Calculations'!BZ611</f>
        <v>1</v>
      </c>
      <c r="CG612" s="43">
        <f>'Details and Calculations'!CB611</f>
        <v>2002</v>
      </c>
      <c r="CH612" s="31"/>
      <c r="CI612" s="53"/>
    </row>
    <row r="613" spans="1:87" x14ac:dyDescent="0.3">
      <c r="A613" s="43">
        <f>'Details and Calculations'!A612</f>
        <v>2017</v>
      </c>
      <c r="B613" s="43" t="str">
        <f>'Details and Calculations'!C612</f>
        <v>Rwanda</v>
      </c>
      <c r="C613" s="43" t="str">
        <f>'Details and Calculations'!D612</f>
        <v>Rulindo</v>
      </c>
      <c r="D613" s="43" t="str">
        <f>'Details and Calculations'!E612</f>
        <v>Masoro</v>
      </c>
      <c r="E613" s="43" t="str">
        <f>'Details and Calculations'!F612</f>
        <v>Nyamyumba</v>
      </c>
      <c r="F613" s="43" t="str">
        <f>'Details and Calculations'!G612</f>
        <v>Marembo</v>
      </c>
      <c r="G613" s="43" t="str">
        <f>'Details and Calculations'!H612</f>
        <v/>
      </c>
      <c r="H613" s="43" t="str">
        <f>'Details and Calculations'!I612</f>
        <v/>
      </c>
      <c r="I613" s="43" t="str">
        <f>'Details and Calculations'!J612</f>
        <v>marenge</v>
      </c>
      <c r="J613" s="43">
        <f>'Details and Calculations'!K612</f>
        <v>173</v>
      </c>
      <c r="K613" s="43">
        <f>'Details and Calculations'!O612</f>
        <v>173</v>
      </c>
      <c r="L613" s="43">
        <f>'Details and Calculations'!P613</f>
        <v>5</v>
      </c>
      <c r="M613" s="43" t="str">
        <f>'Details and Calculations'!U612</f>
        <v>Piped Network With Pump</v>
      </c>
      <c r="N613" s="43">
        <f>'Details and Calculations'!V612</f>
        <v>1998</v>
      </c>
      <c r="O613" s="43" t="str">
        <f>'Details and Calculations'!W612</f>
        <v/>
      </c>
      <c r="P613" s="43" t="str">
        <f>'Details and Calculations'!X612</f>
        <v>Spring</v>
      </c>
      <c r="Q613" s="44" t="str">
        <f t="shared" si="232"/>
        <v>Low Risk</v>
      </c>
      <c r="R613" s="44" t="str">
        <f t="shared" si="233"/>
        <v>Low Risk</v>
      </c>
      <c r="S613" s="45" t="str">
        <f t="shared" si="234"/>
        <v>Intermediate Level of Service</v>
      </c>
      <c r="T613" s="62" t="str">
        <f t="shared" si="231"/>
        <v>Low Priority</v>
      </c>
      <c r="U613" s="46">
        <f t="shared" si="235"/>
        <v>7</v>
      </c>
      <c r="V613" s="28" t="str">
        <f t="shared" si="236"/>
        <v>Perform Routine Preventative Maintenance</v>
      </c>
      <c r="W613" s="47" t="str">
        <f t="shared" si="237"/>
        <v/>
      </c>
      <c r="X613" s="27" t="str">
        <f t="shared" si="238"/>
        <v>Maintain O&amp;M and Routine Monitoring</v>
      </c>
      <c r="Y613" s="48">
        <f t="shared" si="239"/>
        <v>29</v>
      </c>
      <c r="Z613" s="48">
        <f t="shared" si="240"/>
        <v>19</v>
      </c>
      <c r="AA613" s="48">
        <f t="shared" si="241"/>
        <v>29</v>
      </c>
      <c r="AB613" s="48" t="str">
        <f t="shared" si="242"/>
        <v xml:space="preserve"> </v>
      </c>
      <c r="AC613" s="48">
        <f t="shared" si="243"/>
        <v>29</v>
      </c>
      <c r="AD613" s="48">
        <f t="shared" si="244"/>
        <v>6</v>
      </c>
      <c r="AE613" s="48">
        <f t="shared" si="245"/>
        <v>19</v>
      </c>
      <c r="AF613" s="48" t="str">
        <f t="shared" si="246"/>
        <v xml:space="preserve"> </v>
      </c>
      <c r="AG613" s="49" t="str">
        <f t="shared" si="247"/>
        <v/>
      </c>
      <c r="AH613" s="48">
        <f t="shared" si="248"/>
        <v>19</v>
      </c>
      <c r="AI613" s="50">
        <f>'Details and Calculations'!AE612</f>
        <v>1</v>
      </c>
      <c r="AJ613" s="50">
        <f>'Details and Calculations'!AM612</f>
        <v>1</v>
      </c>
      <c r="AK613" s="50">
        <f>'Details and Calculations'!AR612</f>
        <v>1</v>
      </c>
      <c r="AL613" s="50" t="str">
        <f>'Details and Calculations'!AW612</f>
        <v xml:space="preserve"> </v>
      </c>
      <c r="AM613" s="50">
        <f>'Details and Calculations'!BA612</f>
        <v>1</v>
      </c>
      <c r="AN613" s="50">
        <f>'Details and Calculations'!BF612</f>
        <v>1</v>
      </c>
      <c r="AO613" s="50">
        <f>'Details and Calculations'!BI612</f>
        <v>1</v>
      </c>
      <c r="AP613" s="50" t="str">
        <f>'Details and Calculations'!BM612</f>
        <v xml:space="preserve"> </v>
      </c>
      <c r="AQ613" s="50" t="str">
        <f>'Details and Calculations'!BP612</f>
        <v xml:space="preserve"> </v>
      </c>
      <c r="AR613" s="50">
        <f>'Details and Calculations'!CC612</f>
        <v>1</v>
      </c>
      <c r="AS613" s="50">
        <f>'Details and Calculations'!CJ612</f>
        <v>1</v>
      </c>
      <c r="AT613" s="51">
        <f>'Details and Calculations'!T612</f>
        <v>1</v>
      </c>
      <c r="AU613" s="51">
        <f>'Details and Calculations'!Z612</f>
        <v>1</v>
      </c>
      <c r="AV613" s="51">
        <f>'Details and Calculations'!S612</f>
        <v>0</v>
      </c>
      <c r="AW613" s="51">
        <f>'Details and Calculations'!AI612</f>
        <v>1</v>
      </c>
      <c r="AX613" s="51">
        <f>'Details and Calculations'!BY612</f>
        <v>1</v>
      </c>
      <c r="AY613" s="51">
        <f>'Details and Calculations'!CG612</f>
        <v>1</v>
      </c>
      <c r="AZ613" s="51">
        <f>'Details and Calculations'!CI612</f>
        <v>1</v>
      </c>
      <c r="BA613" s="51">
        <f t="shared" si="249"/>
        <v>1</v>
      </c>
      <c r="BB613" s="52">
        <f>'Details and Calculations'!Y612</f>
        <v>2</v>
      </c>
      <c r="BC613" s="52">
        <f>'Details and Calculations'!AC612</f>
        <v>1</v>
      </c>
      <c r="BD613" s="52">
        <f>'Details and Calculations'!AK612</f>
        <v>1</v>
      </c>
      <c r="BE613" s="52">
        <f>'Details and Calculations'!AN612</f>
        <v>5000</v>
      </c>
      <c r="BF613" s="52">
        <f>'Details and Calculations'!AP612</f>
        <v>15</v>
      </c>
      <c r="BG613" s="52" t="str">
        <f>'Details and Calculations'!AT612</f>
        <v xml:space="preserve"> </v>
      </c>
      <c r="BH613" s="52">
        <f>'Details and Calculations'!AY612</f>
        <v>2</v>
      </c>
      <c r="BI613" s="52">
        <f>'Details and Calculations'!BB612</f>
        <v>5000</v>
      </c>
      <c r="BJ613" s="52">
        <f>'Details and Calculations'!BD612</f>
        <v>1</v>
      </c>
      <c r="BK613" s="52">
        <f>'Details and Calculations'!CA612</f>
        <v>2</v>
      </c>
      <c r="BL613" s="43">
        <f>'Details and Calculations'!AA612</f>
        <v>1</v>
      </c>
      <c r="BM613" s="43" t="str">
        <f>'Details and Calculations'!AB612</f>
        <v>"Springbox" --Intake Structure At A Spring</v>
      </c>
      <c r="BN613" s="43">
        <f>'Details and Calculations'!AD612</f>
        <v>2016</v>
      </c>
      <c r="BO613" s="43">
        <f>'Details and Calculations'!AJ612</f>
        <v>1</v>
      </c>
      <c r="BP613" s="43">
        <f>'Details and Calculations'!AL612</f>
        <v>2016</v>
      </c>
      <c r="BQ613" s="43">
        <f>'Details and Calculations'!AO612</f>
        <v>1</v>
      </c>
      <c r="BR613" s="43">
        <f>'Details and Calculations'!AQ612</f>
        <v>2016</v>
      </c>
      <c r="BS613" s="43">
        <f>'Details and Calculations'!AS612</f>
        <v>0</v>
      </c>
      <c r="BT613" s="43" t="str">
        <f>'Details and Calculations'!AV612</f>
        <v xml:space="preserve"> </v>
      </c>
      <c r="BU613" s="43">
        <f>'Details and Calculations'!AX612</f>
        <v>1</v>
      </c>
      <c r="BV613" s="43">
        <f>'Details and Calculations'!AZ612</f>
        <v>2016</v>
      </c>
      <c r="BW613" s="43">
        <f>'Details and Calculations'!BC612</f>
        <v>1</v>
      </c>
      <c r="BX613" s="43">
        <f>'Details and Calculations'!BE612</f>
        <v>2016</v>
      </c>
      <c r="BY613" s="43">
        <f>'Details and Calculations'!BG612</f>
        <v>1</v>
      </c>
      <c r="BZ613" s="43">
        <f>'Details and Calculations'!BH612</f>
        <v>2016</v>
      </c>
      <c r="CA613" s="43">
        <f>'Details and Calculations'!BJ612</f>
        <v>0</v>
      </c>
      <c r="CB613" s="43" t="str">
        <f>'Details and Calculations'!BK612</f>
        <v/>
      </c>
      <c r="CC613" s="43" t="str">
        <f>'Details and Calculations'!BL612</f>
        <v xml:space="preserve"> </v>
      </c>
      <c r="CD613" s="43" t="str">
        <f>'Details and Calculations'!BN612</f>
        <v xml:space="preserve"> </v>
      </c>
      <c r="CE613" s="43" t="str">
        <f>'Details and Calculations'!BO612</f>
        <v xml:space="preserve"> </v>
      </c>
      <c r="CF613" s="43">
        <f>'Details and Calculations'!BZ612</f>
        <v>1</v>
      </c>
      <c r="CG613" s="43">
        <f>'Details and Calculations'!CB612</f>
        <v>2016</v>
      </c>
      <c r="CH613" s="31"/>
      <c r="CI613" s="53"/>
    </row>
    <row r="614" spans="1:87" x14ac:dyDescent="0.3">
      <c r="A614" s="43">
        <f>'Details and Calculations'!A613</f>
        <v>2017</v>
      </c>
      <c r="B614" s="43" t="str">
        <f>'Details and Calculations'!C613</f>
        <v>Rwanda</v>
      </c>
      <c r="C614" s="43" t="str">
        <f>'Details and Calculations'!D613</f>
        <v>Rulindo</v>
      </c>
      <c r="D614" s="43" t="str">
        <f>'Details and Calculations'!E613</f>
        <v>Rukozo</v>
      </c>
      <c r="E614" s="43" t="str">
        <f>'Details and Calculations'!F613</f>
        <v>Buraro</v>
      </c>
      <c r="F614" s="43" t="str">
        <f>'Details and Calculations'!G613</f>
        <v>Murwa</v>
      </c>
      <c r="G614" s="43" t="str">
        <f>'Details and Calculations'!H613</f>
        <v/>
      </c>
      <c r="H614" s="43" t="str">
        <f>'Details and Calculations'!I613</f>
        <v/>
      </c>
      <c r="I614" s="43" t="str">
        <f>'Details and Calculations'!J613</f>
        <v>Kabonanyoni</v>
      </c>
      <c r="J614" s="43">
        <f>'Details and Calculations'!K613</f>
        <v>75</v>
      </c>
      <c r="K614" s="43">
        <f>'Details and Calculations'!O613</f>
        <v>70</v>
      </c>
      <c r="L614" s="43">
        <f>'Details and Calculations'!P614</f>
        <v>231</v>
      </c>
      <c r="M614" s="43" t="str">
        <f>'Details and Calculations'!U613</f>
        <v>Piped Network With Pump</v>
      </c>
      <c r="N614" s="43">
        <f>'Details and Calculations'!V613</f>
        <v>2015</v>
      </c>
      <c r="O614" s="43" t="str">
        <f>'Details and Calculations'!W613</f>
        <v>Governement (District, Wasac) And Water For People</v>
      </c>
      <c r="P614" s="43" t="str">
        <f>'Details and Calculations'!X613</f>
        <v>Spring</v>
      </c>
      <c r="Q614" s="44" t="str">
        <f t="shared" si="232"/>
        <v>Low Risk</v>
      </c>
      <c r="R614" s="44" t="str">
        <f t="shared" si="233"/>
        <v>Low Risk</v>
      </c>
      <c r="S614" s="45" t="str">
        <f t="shared" si="234"/>
        <v>High Level of Service</v>
      </c>
      <c r="T614" s="62" t="str">
        <f t="shared" si="231"/>
        <v>Low Priority</v>
      </c>
      <c r="U614" s="46">
        <f t="shared" si="235"/>
        <v>8</v>
      </c>
      <c r="V614" s="28" t="str">
        <f t="shared" si="236"/>
        <v>Perform Routine Preventative Maintenance</v>
      </c>
      <c r="W614" s="47" t="str">
        <f t="shared" si="237"/>
        <v/>
      </c>
      <c r="X614" s="27" t="str">
        <f t="shared" si="238"/>
        <v>Maintain O&amp;M and Routine Monitoring</v>
      </c>
      <c r="Y614" s="48">
        <f t="shared" si="239"/>
        <v>28</v>
      </c>
      <c r="Z614" s="48">
        <f t="shared" si="240"/>
        <v>18</v>
      </c>
      <c r="AA614" s="48">
        <f t="shared" si="241"/>
        <v>28</v>
      </c>
      <c r="AB614" s="48">
        <f t="shared" si="242"/>
        <v>18</v>
      </c>
      <c r="AC614" s="48">
        <f t="shared" si="243"/>
        <v>28</v>
      </c>
      <c r="AD614" s="48">
        <f t="shared" si="244"/>
        <v>6</v>
      </c>
      <c r="AE614" s="48">
        <f t="shared" si="245"/>
        <v>19</v>
      </c>
      <c r="AF614" s="48" t="str">
        <f t="shared" si="246"/>
        <v xml:space="preserve"> </v>
      </c>
      <c r="AG614" s="49" t="str">
        <f t="shared" si="247"/>
        <v/>
      </c>
      <c r="AH614" s="48">
        <f t="shared" si="248"/>
        <v>18</v>
      </c>
      <c r="AI614" s="50">
        <f>'Details and Calculations'!AE613</f>
        <v>1</v>
      </c>
      <c r="AJ614" s="50">
        <f>'Details and Calculations'!AM613</f>
        <v>1</v>
      </c>
      <c r="AK614" s="50">
        <f>'Details and Calculations'!AR613</f>
        <v>1</v>
      </c>
      <c r="AL614" s="50">
        <f>'Details and Calculations'!AW613</f>
        <v>1</v>
      </c>
      <c r="AM614" s="50">
        <f>'Details and Calculations'!BA613</f>
        <v>1</v>
      </c>
      <c r="AN614" s="50">
        <f>'Details and Calculations'!BF613</f>
        <v>1</v>
      </c>
      <c r="AO614" s="50">
        <f>'Details and Calculations'!BI613</f>
        <v>1</v>
      </c>
      <c r="AP614" s="50" t="str">
        <f>'Details and Calculations'!BM613</f>
        <v xml:space="preserve"> </v>
      </c>
      <c r="AQ614" s="50" t="str">
        <f>'Details and Calculations'!BP613</f>
        <v xml:space="preserve"> </v>
      </c>
      <c r="AR614" s="50">
        <f>'Details and Calculations'!CC613</f>
        <v>1</v>
      </c>
      <c r="AS614" s="50">
        <f>'Details and Calculations'!CJ613</f>
        <v>1</v>
      </c>
      <c r="AT614" s="51">
        <f>'Details and Calculations'!T613</f>
        <v>1</v>
      </c>
      <c r="AU614" s="51">
        <f>'Details and Calculations'!Z613</f>
        <v>1</v>
      </c>
      <c r="AV614" s="51">
        <f>'Details and Calculations'!S613</f>
        <v>1</v>
      </c>
      <c r="AW614" s="51">
        <f>'Details and Calculations'!AI613</f>
        <v>1</v>
      </c>
      <c r="AX614" s="51">
        <f>'Details and Calculations'!BY613</f>
        <v>1</v>
      </c>
      <c r="AY614" s="51">
        <f>'Details and Calculations'!CG613</f>
        <v>1</v>
      </c>
      <c r="AZ614" s="51">
        <f>'Details and Calculations'!CI613</f>
        <v>1</v>
      </c>
      <c r="BA614" s="51">
        <f t="shared" si="249"/>
        <v>1</v>
      </c>
      <c r="BB614" s="52">
        <f>'Details and Calculations'!Y613</f>
        <v>5</v>
      </c>
      <c r="BC614" s="52">
        <f>'Details and Calculations'!AC613</f>
        <v>5</v>
      </c>
      <c r="BD614" s="52">
        <f>'Details and Calculations'!AK613</f>
        <v>1</v>
      </c>
      <c r="BE614" s="52">
        <f>'Details and Calculations'!AN613</f>
        <v>720</v>
      </c>
      <c r="BF614" s="52">
        <f>'Details and Calculations'!AP613</f>
        <v>19</v>
      </c>
      <c r="BG614" s="52">
        <f>'Details and Calculations'!AT613</f>
        <v>10</v>
      </c>
      <c r="BH614" s="52">
        <f>'Details and Calculations'!AY613</f>
        <v>3</v>
      </c>
      <c r="BI614" s="52">
        <f>'Details and Calculations'!BB613</f>
        <v>19000</v>
      </c>
      <c r="BJ614" s="52">
        <f>'Details and Calculations'!BD613</f>
        <v>2</v>
      </c>
      <c r="BK614" s="52">
        <f>'Details and Calculations'!CA613</f>
        <v>31</v>
      </c>
      <c r="BL614" s="43">
        <f>'Details and Calculations'!AA613</f>
        <v>1</v>
      </c>
      <c r="BM614" s="43" t="str">
        <f>'Details and Calculations'!AB613</f>
        <v>"Springbox" --Intake Structure At A Spring</v>
      </c>
      <c r="BN614" s="43">
        <f>'Details and Calculations'!AD613</f>
        <v>2015</v>
      </c>
      <c r="BO614" s="43">
        <f>'Details and Calculations'!AJ613</f>
        <v>1</v>
      </c>
      <c r="BP614" s="43">
        <f>'Details and Calculations'!AL613</f>
        <v>2015</v>
      </c>
      <c r="BQ614" s="43">
        <f>'Details and Calculations'!AO613</f>
        <v>1</v>
      </c>
      <c r="BR614" s="43">
        <f>'Details and Calculations'!AQ613</f>
        <v>2015</v>
      </c>
      <c r="BS614" s="43">
        <f>'Details and Calculations'!AS613</f>
        <v>1</v>
      </c>
      <c r="BT614" s="43">
        <f>'Details and Calculations'!AV613</f>
        <v>2015</v>
      </c>
      <c r="BU614" s="43">
        <f>'Details and Calculations'!AX613</f>
        <v>1</v>
      </c>
      <c r="BV614" s="43">
        <f>'Details and Calculations'!AZ613</f>
        <v>2015</v>
      </c>
      <c r="BW614" s="43">
        <f>'Details and Calculations'!BC613</f>
        <v>1</v>
      </c>
      <c r="BX614" s="43">
        <f>'Details and Calculations'!BE613</f>
        <v>2016</v>
      </c>
      <c r="BY614" s="43">
        <f>'Details and Calculations'!BG613</f>
        <v>1</v>
      </c>
      <c r="BZ614" s="43">
        <f>'Details and Calculations'!BH613</f>
        <v>2016</v>
      </c>
      <c r="CA614" s="43">
        <f>'Details and Calculations'!BJ613</f>
        <v>0</v>
      </c>
      <c r="CB614" s="43" t="str">
        <f>'Details and Calculations'!BK613</f>
        <v/>
      </c>
      <c r="CC614" s="43" t="str">
        <f>'Details and Calculations'!BL613</f>
        <v xml:space="preserve"> </v>
      </c>
      <c r="CD614" s="43" t="str">
        <f>'Details and Calculations'!BN613</f>
        <v xml:space="preserve"> </v>
      </c>
      <c r="CE614" s="43" t="str">
        <f>'Details and Calculations'!BO613</f>
        <v xml:space="preserve"> </v>
      </c>
      <c r="CF614" s="43">
        <f>'Details and Calculations'!BZ613</f>
        <v>1</v>
      </c>
      <c r="CG614" s="43">
        <f>'Details and Calculations'!CB613</f>
        <v>2015</v>
      </c>
      <c r="CH614" s="31"/>
      <c r="CI614" s="53"/>
    </row>
    <row r="615" spans="1:87" x14ac:dyDescent="0.3">
      <c r="A615" s="43">
        <f>'Details and Calculations'!A614</f>
        <v>2017</v>
      </c>
      <c r="B615" s="43" t="str">
        <f>'Details and Calculations'!C614</f>
        <v>Rwanda</v>
      </c>
      <c r="C615" s="43" t="str">
        <f>'Details and Calculations'!D614</f>
        <v>Rulindo</v>
      </c>
      <c r="D615" s="43" t="str">
        <f>'Details and Calculations'!E614</f>
        <v>Rusiga</v>
      </c>
      <c r="E615" s="43" t="str">
        <f>'Details and Calculations'!F614</f>
        <v>Gako</v>
      </c>
      <c r="F615" s="43" t="str">
        <f>'Details and Calculations'!G614</f>
        <v>Rwintare</v>
      </c>
      <c r="G615" s="43" t="str">
        <f>'Details and Calculations'!H614</f>
        <v/>
      </c>
      <c r="H615" s="43" t="str">
        <f>'Details and Calculations'!I614</f>
        <v/>
      </c>
      <c r="I615" s="43" t="str">
        <f>'Details and Calculations'!J614</f>
        <v>kinywamagana pumping network</v>
      </c>
      <c r="J615" s="43">
        <f>'Details and Calculations'!K614</f>
        <v>281</v>
      </c>
      <c r="K615" s="43">
        <f>'Details and Calculations'!O614</f>
        <v>50</v>
      </c>
      <c r="L615" s="43">
        <f>'Details and Calculations'!P615</f>
        <v>4</v>
      </c>
      <c r="M615" s="43" t="str">
        <f>'Details and Calculations'!U614</f>
        <v>Piped Network With Pump</v>
      </c>
      <c r="N615" s="43">
        <f>'Details and Calculations'!V614</f>
        <v>2013</v>
      </c>
      <c r="O615" s="43" t="str">
        <f>'Details and Calculations'!W614</f>
        <v>Governement (District, Wasac) And Water For People</v>
      </c>
      <c r="P615" s="43" t="str">
        <f>'Details and Calculations'!X614</f>
        <v>Spring</v>
      </c>
      <c r="Q615" s="44" t="str">
        <f t="shared" si="232"/>
        <v>Low Risk</v>
      </c>
      <c r="R615" s="44" t="str">
        <f t="shared" si="233"/>
        <v>High Risk</v>
      </c>
      <c r="S615" s="45" t="str">
        <f t="shared" si="234"/>
        <v>Intermediate Level of Service</v>
      </c>
      <c r="T615" s="62" t="str">
        <f t="shared" si="231"/>
        <v>High Priority</v>
      </c>
      <c r="U615" s="46">
        <f t="shared" si="235"/>
        <v>7</v>
      </c>
      <c r="V615" s="28" t="str">
        <f t="shared" si="236"/>
        <v>Major Repairs or Replace System</v>
      </c>
      <c r="W615" s="47" t="str">
        <f t="shared" si="237"/>
        <v/>
      </c>
      <c r="X615" s="27" t="str">
        <f t="shared" si="238"/>
        <v>Further Technical Diagnostic Needed</v>
      </c>
      <c r="Y615" s="48">
        <f t="shared" si="239"/>
        <v>26</v>
      </c>
      <c r="Z615" s="48">
        <f t="shared" si="240"/>
        <v>16</v>
      </c>
      <c r="AA615" s="48">
        <f t="shared" si="241"/>
        <v>26</v>
      </c>
      <c r="AB615" s="48">
        <f t="shared" si="242"/>
        <v>16</v>
      </c>
      <c r="AC615" s="48">
        <f t="shared" si="243"/>
        <v>26</v>
      </c>
      <c r="AD615" s="48">
        <f t="shared" si="244"/>
        <v>3</v>
      </c>
      <c r="AE615" s="48">
        <f t="shared" si="245"/>
        <v>16</v>
      </c>
      <c r="AF615" s="48" t="str">
        <f t="shared" si="246"/>
        <v xml:space="preserve"> </v>
      </c>
      <c r="AG615" s="49" t="str">
        <f t="shared" si="247"/>
        <v/>
      </c>
      <c r="AH615" s="48">
        <f t="shared" si="248"/>
        <v>16</v>
      </c>
      <c r="AI615" s="50">
        <f>'Details and Calculations'!AE614</f>
        <v>1</v>
      </c>
      <c r="AJ615" s="50">
        <f>'Details and Calculations'!AM614</f>
        <v>1</v>
      </c>
      <c r="AK615" s="50">
        <f>'Details and Calculations'!AR614</f>
        <v>1</v>
      </c>
      <c r="AL615" s="50">
        <f>'Details and Calculations'!AW614</f>
        <v>1</v>
      </c>
      <c r="AM615" s="50">
        <f>'Details and Calculations'!BA614</f>
        <v>1</v>
      </c>
      <c r="AN615" s="50">
        <f>'Details and Calculations'!BF614</f>
        <v>2</v>
      </c>
      <c r="AO615" s="50">
        <f>'Details and Calculations'!BI614</f>
        <v>1</v>
      </c>
      <c r="AP615" s="50" t="str">
        <f>'Details and Calculations'!BM614</f>
        <v xml:space="preserve"> </v>
      </c>
      <c r="AQ615" s="50" t="str">
        <f>'Details and Calculations'!BP614</f>
        <v xml:space="preserve"> </v>
      </c>
      <c r="AR615" s="50">
        <f>'Details and Calculations'!CC614</f>
        <v>3</v>
      </c>
      <c r="AS615" s="50">
        <f>'Details and Calculations'!CJ614</f>
        <v>2</v>
      </c>
      <c r="AT615" s="51">
        <f>'Details and Calculations'!T614</f>
        <v>1</v>
      </c>
      <c r="AU615" s="51">
        <f>'Details and Calculations'!Z614</f>
        <v>1</v>
      </c>
      <c r="AV615" s="51">
        <f>'Details and Calculations'!S614</f>
        <v>1</v>
      </c>
      <c r="AW615" s="51">
        <f>'Details and Calculations'!AI614</f>
        <v>1</v>
      </c>
      <c r="AX615" s="51">
        <f>'Details and Calculations'!BY614</f>
        <v>1</v>
      </c>
      <c r="AY615" s="51">
        <f>'Details and Calculations'!CG614</f>
        <v>1</v>
      </c>
      <c r="AZ615" s="51">
        <f>'Details and Calculations'!CI614</f>
        <v>1</v>
      </c>
      <c r="BA615" s="51">
        <f t="shared" si="249"/>
        <v>0</v>
      </c>
      <c r="BB615" s="52">
        <f>'Details and Calculations'!Y614</f>
        <v>7</v>
      </c>
      <c r="BC615" s="52">
        <f>'Details and Calculations'!AC614</f>
        <v>3</v>
      </c>
      <c r="BD615" s="52">
        <f>'Details and Calculations'!AK614</f>
        <v>1</v>
      </c>
      <c r="BE615" s="52">
        <f>'Details and Calculations'!AN614</f>
        <v>1500</v>
      </c>
      <c r="BF615" s="52">
        <f>'Details and Calculations'!AP614</f>
        <v>28</v>
      </c>
      <c r="BG615" s="52">
        <f>'Details and Calculations'!AT614</f>
        <v>25</v>
      </c>
      <c r="BH615" s="52">
        <f>'Details and Calculations'!AY614</f>
        <v>4</v>
      </c>
      <c r="BI615" s="52">
        <f>'Details and Calculations'!BB614</f>
        <v>11000</v>
      </c>
      <c r="BJ615" s="52">
        <f>'Details and Calculations'!BD614</f>
        <v>2</v>
      </c>
      <c r="BK615" s="52">
        <f>'Details and Calculations'!CA614</f>
        <v>1</v>
      </c>
      <c r="BL615" s="43">
        <f>'Details and Calculations'!AA614</f>
        <v>1</v>
      </c>
      <c r="BM615" s="43" t="str">
        <f>'Details and Calculations'!AB614</f>
        <v>"Springbox" --Intake Structure At A Spring</v>
      </c>
      <c r="BN615" s="43">
        <f>'Details and Calculations'!AD614</f>
        <v>2013</v>
      </c>
      <c r="BO615" s="43">
        <f>'Details and Calculations'!AJ614</f>
        <v>1</v>
      </c>
      <c r="BP615" s="43">
        <f>'Details and Calculations'!AL614</f>
        <v>2013</v>
      </c>
      <c r="BQ615" s="43">
        <f>'Details and Calculations'!AO614</f>
        <v>1</v>
      </c>
      <c r="BR615" s="43">
        <f>'Details and Calculations'!AQ614</f>
        <v>2013</v>
      </c>
      <c r="BS615" s="43">
        <f>'Details and Calculations'!AS614</f>
        <v>1</v>
      </c>
      <c r="BT615" s="43">
        <f>'Details and Calculations'!AV614</f>
        <v>2013</v>
      </c>
      <c r="BU615" s="43">
        <f>'Details and Calculations'!AX614</f>
        <v>1</v>
      </c>
      <c r="BV615" s="43">
        <f>'Details and Calculations'!AZ614</f>
        <v>2013</v>
      </c>
      <c r="BW615" s="43">
        <f>'Details and Calculations'!BC614</f>
        <v>1</v>
      </c>
      <c r="BX615" s="43">
        <f>'Details and Calculations'!BE614</f>
        <v>2013</v>
      </c>
      <c r="BY615" s="43">
        <f>'Details and Calculations'!BG614</f>
        <v>1</v>
      </c>
      <c r="BZ615" s="43">
        <f>'Details and Calculations'!BH614</f>
        <v>2013</v>
      </c>
      <c r="CA615" s="43">
        <f>'Details and Calculations'!BJ614</f>
        <v>0</v>
      </c>
      <c r="CB615" s="43" t="str">
        <f>'Details and Calculations'!BK614</f>
        <v/>
      </c>
      <c r="CC615" s="43" t="str">
        <f>'Details and Calculations'!BL614</f>
        <v xml:space="preserve"> </v>
      </c>
      <c r="CD615" s="43" t="str">
        <f>'Details and Calculations'!BN614</f>
        <v xml:space="preserve"> </v>
      </c>
      <c r="CE615" s="43" t="str">
        <f>'Details and Calculations'!BO614</f>
        <v xml:space="preserve"> </v>
      </c>
      <c r="CF615" s="43">
        <f>'Details and Calculations'!BZ614</f>
        <v>1</v>
      </c>
      <c r="CG615" s="43">
        <f>'Details and Calculations'!CB614</f>
        <v>2013</v>
      </c>
      <c r="CH615" s="31"/>
      <c r="CI615" s="53"/>
    </row>
    <row r="616" spans="1:87" x14ac:dyDescent="0.3">
      <c r="A616" s="43">
        <f>'Details and Calculations'!A615</f>
        <v>2017</v>
      </c>
      <c r="B616" s="43" t="str">
        <f>'Details and Calculations'!C615</f>
        <v>Rwanda</v>
      </c>
      <c r="C616" s="43" t="str">
        <f>'Details and Calculations'!D615</f>
        <v>Rulindo</v>
      </c>
      <c r="D616" s="43" t="str">
        <f>'Details and Calculations'!E615</f>
        <v>Buyoga</v>
      </c>
      <c r="E616" s="43" t="str">
        <f>'Details and Calculations'!F615</f>
        <v>Gitumba</v>
      </c>
      <c r="F616" s="43" t="str">
        <f>'Details and Calculations'!G615</f>
        <v>Remera</v>
      </c>
      <c r="G616" s="43" t="str">
        <f>'Details and Calculations'!H615</f>
        <v/>
      </c>
      <c r="H616" s="43" t="str">
        <f>'Details and Calculations'!I615</f>
        <v/>
      </c>
      <c r="I616" s="43" t="str">
        <f>'Details and Calculations'!J615</f>
        <v>Kiruruma</v>
      </c>
      <c r="J616" s="43">
        <f>'Details and Calculations'!K615</f>
        <v>130</v>
      </c>
      <c r="K616" s="43">
        <f>'Details and Calculations'!O615</f>
        <v>126</v>
      </c>
      <c r="L616" s="43">
        <f>'Details and Calculations'!P616</f>
        <v>5</v>
      </c>
      <c r="M616" s="43" t="str">
        <f>'Details and Calculations'!U615</f>
        <v>Piped Network With Pump</v>
      </c>
      <c r="N616" s="43">
        <f>'Details and Calculations'!V615</f>
        <v>2014</v>
      </c>
      <c r="O616" s="43" t="str">
        <f>'Details and Calculations'!W615</f>
        <v>Governement (District, Wasac) And Water For People</v>
      </c>
      <c r="P616" s="43" t="str">
        <f>'Details and Calculations'!X615</f>
        <v>Groundwater (Well, Etc.)</v>
      </c>
      <c r="Q616" s="44" t="str">
        <f t="shared" si="232"/>
        <v>Low Risk</v>
      </c>
      <c r="R616" s="44" t="str">
        <f t="shared" si="233"/>
        <v>Low Risk</v>
      </c>
      <c r="S616" s="45" t="str">
        <f t="shared" si="234"/>
        <v>Intermediate Level of Service</v>
      </c>
      <c r="T616" s="62" t="str">
        <f t="shared" si="231"/>
        <v>Low Priority</v>
      </c>
      <c r="U616" s="46">
        <f t="shared" si="235"/>
        <v>7</v>
      </c>
      <c r="V616" s="28" t="str">
        <f t="shared" si="236"/>
        <v>Perform Routine Preventative Maintenance</v>
      </c>
      <c r="W616" s="47" t="str">
        <f t="shared" si="237"/>
        <v/>
      </c>
      <c r="X616" s="27" t="str">
        <f t="shared" si="238"/>
        <v>Maintain O&amp;M and Routine Monitoring</v>
      </c>
      <c r="Y616" s="48">
        <f t="shared" si="239"/>
        <v>27</v>
      </c>
      <c r="Z616" s="48">
        <f t="shared" si="240"/>
        <v>17</v>
      </c>
      <c r="AA616" s="48">
        <f t="shared" si="241"/>
        <v>27</v>
      </c>
      <c r="AB616" s="48" t="str">
        <f t="shared" si="242"/>
        <v xml:space="preserve"> </v>
      </c>
      <c r="AC616" s="48">
        <f t="shared" si="243"/>
        <v>27</v>
      </c>
      <c r="AD616" s="48">
        <f t="shared" si="244"/>
        <v>4</v>
      </c>
      <c r="AE616" s="48">
        <f t="shared" si="245"/>
        <v>17</v>
      </c>
      <c r="AF616" s="48" t="str">
        <f t="shared" si="246"/>
        <v xml:space="preserve"> </v>
      </c>
      <c r="AG616" s="49" t="str">
        <f t="shared" si="247"/>
        <v/>
      </c>
      <c r="AH616" s="48">
        <f t="shared" si="248"/>
        <v>17</v>
      </c>
      <c r="AI616" s="50">
        <f>'Details and Calculations'!AE615</f>
        <v>1</v>
      </c>
      <c r="AJ616" s="50">
        <f>'Details and Calculations'!AM615</f>
        <v>1</v>
      </c>
      <c r="AK616" s="50">
        <f>'Details and Calculations'!AR615</f>
        <v>1</v>
      </c>
      <c r="AL616" s="50" t="str">
        <f>'Details and Calculations'!AW615</f>
        <v xml:space="preserve"> </v>
      </c>
      <c r="AM616" s="50">
        <f>'Details and Calculations'!BA615</f>
        <v>1</v>
      </c>
      <c r="AN616" s="50">
        <f>'Details and Calculations'!BF615</f>
        <v>1</v>
      </c>
      <c r="AO616" s="50">
        <f>'Details and Calculations'!BI615</f>
        <v>1</v>
      </c>
      <c r="AP616" s="50" t="str">
        <f>'Details and Calculations'!BM615</f>
        <v xml:space="preserve"> </v>
      </c>
      <c r="AQ616" s="50" t="str">
        <f>'Details and Calculations'!BP615</f>
        <v xml:space="preserve"> </v>
      </c>
      <c r="AR616" s="50">
        <f>'Details and Calculations'!CC615</f>
        <v>1</v>
      </c>
      <c r="AS616" s="50">
        <f>'Details and Calculations'!CJ615</f>
        <v>1</v>
      </c>
      <c r="AT616" s="51">
        <f>'Details and Calculations'!T615</f>
        <v>1</v>
      </c>
      <c r="AU616" s="51">
        <f>'Details and Calculations'!Z615</f>
        <v>1</v>
      </c>
      <c r="AV616" s="51">
        <f>'Details and Calculations'!S615</f>
        <v>0</v>
      </c>
      <c r="AW616" s="51">
        <f>'Details and Calculations'!AI615</f>
        <v>1</v>
      </c>
      <c r="AX616" s="51">
        <f>'Details and Calculations'!BY615</f>
        <v>1</v>
      </c>
      <c r="AY616" s="51">
        <f>'Details and Calculations'!CG615</f>
        <v>1</v>
      </c>
      <c r="AZ616" s="51">
        <f>'Details and Calculations'!CI615</f>
        <v>1</v>
      </c>
      <c r="BA616" s="51">
        <f t="shared" si="249"/>
        <v>1</v>
      </c>
      <c r="BB616" s="52">
        <f>'Details and Calculations'!Y615</f>
        <v>1</v>
      </c>
      <c r="BC616" s="52">
        <f>'Details and Calculations'!AC615</f>
        <v>1</v>
      </c>
      <c r="BD616" s="52">
        <f>'Details and Calculations'!AK615</f>
        <v>3</v>
      </c>
      <c r="BE616" s="52">
        <f>'Details and Calculations'!AN615</f>
        <v>9000</v>
      </c>
      <c r="BF616" s="52">
        <f>'Details and Calculations'!AP615</f>
        <v>15</v>
      </c>
      <c r="BG616" s="52" t="str">
        <f>'Details and Calculations'!AT615</f>
        <v xml:space="preserve"> </v>
      </c>
      <c r="BH616" s="52">
        <f>'Details and Calculations'!AY615</f>
        <v>3</v>
      </c>
      <c r="BI616" s="52">
        <f>'Details and Calculations'!BB615</f>
        <v>9000</v>
      </c>
      <c r="BJ616" s="52">
        <f>'Details and Calculations'!BD615</f>
        <v>2</v>
      </c>
      <c r="BK616" s="52">
        <f>'Details and Calculations'!CA615</f>
        <v>2</v>
      </c>
      <c r="BL616" s="43">
        <f>'Details and Calculations'!AA615</f>
        <v>1</v>
      </c>
      <c r="BM616" s="43" t="str">
        <f>'Details and Calculations'!AB615</f>
        <v>"Springbox" --Intake Structure At A Spring</v>
      </c>
      <c r="BN616" s="43">
        <f>'Details and Calculations'!AD615</f>
        <v>2014</v>
      </c>
      <c r="BO616" s="43">
        <f>'Details and Calculations'!AJ615</f>
        <v>1</v>
      </c>
      <c r="BP616" s="43">
        <f>'Details and Calculations'!AL615</f>
        <v>2014</v>
      </c>
      <c r="BQ616" s="43">
        <f>'Details and Calculations'!AO615</f>
        <v>1</v>
      </c>
      <c r="BR616" s="43">
        <f>'Details and Calculations'!AQ615</f>
        <v>2014</v>
      </c>
      <c r="BS616" s="43">
        <f>'Details and Calculations'!AS615</f>
        <v>0</v>
      </c>
      <c r="BT616" s="43" t="str">
        <f>'Details and Calculations'!AV615</f>
        <v xml:space="preserve"> </v>
      </c>
      <c r="BU616" s="43">
        <f>'Details and Calculations'!AX615</f>
        <v>1</v>
      </c>
      <c r="BV616" s="43">
        <f>'Details and Calculations'!AZ615</f>
        <v>2014</v>
      </c>
      <c r="BW616" s="43">
        <f>'Details and Calculations'!BC615</f>
        <v>1</v>
      </c>
      <c r="BX616" s="43">
        <f>'Details and Calculations'!BE615</f>
        <v>2014</v>
      </c>
      <c r="BY616" s="43">
        <f>'Details and Calculations'!BG615</f>
        <v>1</v>
      </c>
      <c r="BZ616" s="43">
        <f>'Details and Calculations'!BH615</f>
        <v>2014</v>
      </c>
      <c r="CA616" s="43">
        <f>'Details and Calculations'!BJ615</f>
        <v>0</v>
      </c>
      <c r="CB616" s="43" t="str">
        <f>'Details and Calculations'!BK615</f>
        <v/>
      </c>
      <c r="CC616" s="43" t="str">
        <f>'Details and Calculations'!BL615</f>
        <v xml:space="preserve"> </v>
      </c>
      <c r="CD616" s="43" t="str">
        <f>'Details and Calculations'!BN615</f>
        <v xml:space="preserve"> </v>
      </c>
      <c r="CE616" s="43" t="str">
        <f>'Details and Calculations'!BO615</f>
        <v xml:space="preserve"> </v>
      </c>
      <c r="CF616" s="43">
        <f>'Details and Calculations'!BZ615</f>
        <v>1</v>
      </c>
      <c r="CG616" s="43">
        <f>'Details and Calculations'!CB615</f>
        <v>2014</v>
      </c>
      <c r="CH616" s="31"/>
      <c r="CI616" s="53"/>
    </row>
    <row r="617" spans="1:87" x14ac:dyDescent="0.3">
      <c r="A617" s="43">
        <f>'Details and Calculations'!A616</f>
        <v>2017</v>
      </c>
      <c r="B617" s="43" t="str">
        <f>'Details and Calculations'!C616</f>
        <v>Rwanda</v>
      </c>
      <c r="C617" s="43" t="str">
        <f>'Details and Calculations'!D616</f>
        <v>Rulindo</v>
      </c>
      <c r="D617" s="43" t="str">
        <f>'Details and Calculations'!E616</f>
        <v>Rukozo</v>
      </c>
      <c r="E617" s="43" t="str">
        <f>'Details and Calculations'!F616</f>
        <v>Mberuka</v>
      </c>
      <c r="F617" s="43" t="str">
        <f>'Details and Calculations'!G616</f>
        <v>Gahwazi</v>
      </c>
      <c r="G617" s="43" t="str">
        <f>'Details and Calculations'!H616</f>
        <v/>
      </c>
      <c r="H617" s="43" t="str">
        <f>'Details and Calculations'!I616</f>
        <v/>
      </c>
      <c r="I617" s="43" t="str">
        <f>'Details and Calculations'!J616</f>
        <v>Nyamagana</v>
      </c>
      <c r="J617" s="43">
        <f>'Details and Calculations'!K616</f>
        <v>45</v>
      </c>
      <c r="K617" s="43">
        <f>'Details and Calculations'!O616</f>
        <v>40</v>
      </c>
      <c r="L617" s="43">
        <f>'Details and Calculations'!P617</f>
        <v>180</v>
      </c>
      <c r="M617" s="43" t="str">
        <f>'Details and Calculations'!U616</f>
        <v>Piped Network -- Gravity Only</v>
      </c>
      <c r="N617" s="43">
        <f>'Details and Calculations'!V616</f>
        <v>2011</v>
      </c>
      <c r="O617" s="43" t="str">
        <f>'Details and Calculations'!W616</f>
        <v>Government And African Development Bank</v>
      </c>
      <c r="P617" s="43" t="str">
        <f>'Details and Calculations'!X616</f>
        <v>Spring</v>
      </c>
      <c r="Q617" s="44" t="str">
        <f t="shared" si="232"/>
        <v>Low Risk</v>
      </c>
      <c r="R617" s="44" t="str">
        <f t="shared" si="233"/>
        <v>Medium Risk</v>
      </c>
      <c r="S617" s="45" t="str">
        <f t="shared" si="234"/>
        <v>Basic Level of Service</v>
      </c>
      <c r="T617" s="62" t="str">
        <f t="shared" si="231"/>
        <v>Medium Priority</v>
      </c>
      <c r="U617" s="46">
        <f t="shared" si="235"/>
        <v>4</v>
      </c>
      <c r="V617" s="28" t="str">
        <f t="shared" si="236"/>
        <v>Repair or Replace Components</v>
      </c>
      <c r="W617" s="47" t="str">
        <f t="shared" si="237"/>
        <v>Distribution  Line, Kiosk/Tap Stand</v>
      </c>
      <c r="X617" s="27" t="str">
        <f t="shared" si="238"/>
        <v>Create Plan To Repair or Replace Components</v>
      </c>
      <c r="Y617" s="48">
        <f t="shared" si="239"/>
        <v>28</v>
      </c>
      <c r="Z617" s="48">
        <f t="shared" si="240"/>
        <v>18</v>
      </c>
      <c r="AA617" s="48">
        <f t="shared" si="241"/>
        <v>24</v>
      </c>
      <c r="AB617" s="48">
        <f t="shared" si="242"/>
        <v>14</v>
      </c>
      <c r="AC617" s="48">
        <f t="shared" si="243"/>
        <v>24</v>
      </c>
      <c r="AD617" s="48" t="str">
        <f t="shared" si="244"/>
        <v xml:space="preserve"> </v>
      </c>
      <c r="AE617" s="48" t="str">
        <f t="shared" si="245"/>
        <v xml:space="preserve"> </v>
      </c>
      <c r="AF617" s="48" t="str">
        <f t="shared" si="246"/>
        <v xml:space="preserve"> </v>
      </c>
      <c r="AG617" s="49" t="str">
        <f t="shared" si="247"/>
        <v/>
      </c>
      <c r="AH617" s="48">
        <f t="shared" si="248"/>
        <v>14</v>
      </c>
      <c r="AI617" s="50">
        <f>'Details and Calculations'!AE616</f>
        <v>1</v>
      </c>
      <c r="AJ617" s="50">
        <f>'Details and Calculations'!AM616</f>
        <v>1</v>
      </c>
      <c r="AK617" s="50">
        <f>'Details and Calculations'!AR616</f>
        <v>1</v>
      </c>
      <c r="AL617" s="50">
        <f>'Details and Calculations'!AW616</f>
        <v>1</v>
      </c>
      <c r="AM617" s="50">
        <f>'Details and Calculations'!BA616</f>
        <v>2</v>
      </c>
      <c r="AN617" s="50" t="str">
        <f>'Details and Calculations'!BF616</f>
        <v xml:space="preserve"> </v>
      </c>
      <c r="AO617" s="50" t="str">
        <f>'Details and Calculations'!BI616</f>
        <v xml:space="preserve"> </v>
      </c>
      <c r="AP617" s="50" t="str">
        <f>'Details and Calculations'!BM616</f>
        <v xml:space="preserve"> </v>
      </c>
      <c r="AQ617" s="50" t="str">
        <f>'Details and Calculations'!BP616</f>
        <v xml:space="preserve"> </v>
      </c>
      <c r="AR617" s="50">
        <f>'Details and Calculations'!CC616</f>
        <v>2</v>
      </c>
      <c r="AS617" s="50">
        <f>'Details and Calculations'!CJ616</f>
        <v>2</v>
      </c>
      <c r="AT617" s="51">
        <f>'Details and Calculations'!T616</f>
        <v>1</v>
      </c>
      <c r="AU617" s="51">
        <f>'Details and Calculations'!Z616</f>
        <v>1</v>
      </c>
      <c r="AV617" s="51">
        <f>'Details and Calculations'!S616</f>
        <v>0</v>
      </c>
      <c r="AW617" s="51">
        <f>'Details and Calculations'!AI616</f>
        <v>1</v>
      </c>
      <c r="AX617" s="51">
        <f>'Details and Calculations'!BY616</f>
        <v>1</v>
      </c>
      <c r="AY617" s="51">
        <f>'Details and Calculations'!CG616</f>
        <v>0</v>
      </c>
      <c r="AZ617" s="51">
        <f>'Details and Calculations'!CI616</f>
        <v>0</v>
      </c>
      <c r="BA617" s="51">
        <f t="shared" si="249"/>
        <v>0</v>
      </c>
      <c r="BB617" s="52">
        <f>'Details and Calculations'!Y616</f>
        <v>2</v>
      </c>
      <c r="BC617" s="52">
        <f>'Details and Calculations'!AC616</f>
        <v>1</v>
      </c>
      <c r="BD617" s="52">
        <f>'Details and Calculations'!AK616</f>
        <v>2</v>
      </c>
      <c r="BE617" s="52">
        <f>'Details and Calculations'!AN616</f>
        <v>2100</v>
      </c>
      <c r="BF617" s="52">
        <f>'Details and Calculations'!AP616</f>
        <v>11</v>
      </c>
      <c r="BG617" s="52">
        <f>'Details and Calculations'!AT616</f>
        <v>15</v>
      </c>
      <c r="BH617" s="52">
        <f>'Details and Calculations'!AY616</f>
        <v>3</v>
      </c>
      <c r="BI617" s="52">
        <f>'Details and Calculations'!BB616</f>
        <v>37000</v>
      </c>
      <c r="BJ617" s="52" t="str">
        <f>'Details and Calculations'!BD616</f>
        <v xml:space="preserve"> </v>
      </c>
      <c r="BK617" s="52">
        <f>'Details and Calculations'!CA616</f>
        <v>29</v>
      </c>
      <c r="BL617" s="43">
        <f>'Details and Calculations'!AA616</f>
        <v>1</v>
      </c>
      <c r="BM617" s="43" t="str">
        <f>'Details and Calculations'!AB616</f>
        <v>"Springbox" --Intake Structure At A Spring</v>
      </c>
      <c r="BN617" s="43">
        <f>'Details and Calculations'!AD616</f>
        <v>2015</v>
      </c>
      <c r="BO617" s="43">
        <f>'Details and Calculations'!AJ616</f>
        <v>1</v>
      </c>
      <c r="BP617" s="43">
        <f>'Details and Calculations'!AL616</f>
        <v>2015</v>
      </c>
      <c r="BQ617" s="43">
        <f>'Details and Calculations'!AO616</f>
        <v>1</v>
      </c>
      <c r="BR617" s="43">
        <f>'Details and Calculations'!AQ616</f>
        <v>2011</v>
      </c>
      <c r="BS617" s="43">
        <f>'Details and Calculations'!AS616</f>
        <v>1</v>
      </c>
      <c r="BT617" s="43">
        <f>'Details and Calculations'!AV616</f>
        <v>2011</v>
      </c>
      <c r="BU617" s="43">
        <f>'Details and Calculations'!AX616</f>
        <v>1</v>
      </c>
      <c r="BV617" s="43">
        <f>'Details and Calculations'!AZ616</f>
        <v>2011</v>
      </c>
      <c r="BW617" s="43">
        <f>'Details and Calculations'!BC616</f>
        <v>0</v>
      </c>
      <c r="BX617" s="43" t="str">
        <f>'Details and Calculations'!BE616</f>
        <v xml:space="preserve"> </v>
      </c>
      <c r="BY617" s="43" t="str">
        <f>'Details and Calculations'!BG616</f>
        <v xml:space="preserve"> </v>
      </c>
      <c r="BZ617" s="43" t="str">
        <f>'Details and Calculations'!BH616</f>
        <v xml:space="preserve"> </v>
      </c>
      <c r="CA617" s="43">
        <f>'Details and Calculations'!BJ616</f>
        <v>0</v>
      </c>
      <c r="CB617" s="43" t="str">
        <f>'Details and Calculations'!BK616</f>
        <v/>
      </c>
      <c r="CC617" s="43" t="str">
        <f>'Details and Calculations'!BL616</f>
        <v xml:space="preserve"> </v>
      </c>
      <c r="CD617" s="43" t="str">
        <f>'Details and Calculations'!BN616</f>
        <v xml:space="preserve"> </v>
      </c>
      <c r="CE617" s="43" t="str">
        <f>'Details and Calculations'!BO616</f>
        <v xml:space="preserve"> </v>
      </c>
      <c r="CF617" s="43">
        <f>'Details and Calculations'!BZ616</f>
        <v>1</v>
      </c>
      <c r="CG617" s="43">
        <f>'Details and Calculations'!CB616</f>
        <v>2011</v>
      </c>
      <c r="CH617" s="31"/>
      <c r="CI617" s="53"/>
    </row>
    <row r="618" spans="1:87" x14ac:dyDescent="0.3">
      <c r="A618" s="43">
        <f>'Details and Calculations'!A617</f>
        <v>2017</v>
      </c>
      <c r="B618" s="43" t="str">
        <f>'Details and Calculations'!C617</f>
        <v>Rwanda</v>
      </c>
      <c r="C618" s="43" t="str">
        <f>'Details and Calculations'!D617</f>
        <v>Rulindo</v>
      </c>
      <c r="D618" s="43" t="str">
        <f>'Details and Calculations'!E617</f>
        <v>Ntarabana</v>
      </c>
      <c r="E618" s="43" t="str">
        <f>'Details and Calculations'!F617</f>
        <v>Mahaza</v>
      </c>
      <c r="F618" s="43" t="str">
        <f>'Details and Calculations'!G617</f>
        <v>Kayenzi</v>
      </c>
      <c r="G618" s="43" t="str">
        <f>'Details and Calculations'!H617</f>
        <v/>
      </c>
      <c r="H618" s="43" t="str">
        <f>'Details and Calculations'!I617</f>
        <v/>
      </c>
      <c r="I618" s="43" t="str">
        <f>'Details and Calculations'!J617</f>
        <v>Rwamugaza</v>
      </c>
      <c r="J618" s="43">
        <f>'Details and Calculations'!K617</f>
        <v>200</v>
      </c>
      <c r="K618" s="43">
        <f>'Details and Calculations'!O617</f>
        <v>20</v>
      </c>
      <c r="L618" s="43" t="str">
        <f>'Details and Calculations'!P618</f>
        <v xml:space="preserve"> </v>
      </c>
      <c r="M618" s="43" t="str">
        <f>'Details and Calculations'!U617</f>
        <v>Piped Network -- Gravity Only</v>
      </c>
      <c r="N618" s="43">
        <f>'Details and Calculations'!V617</f>
        <v>2003</v>
      </c>
      <c r="O618" s="43" t="str">
        <f>'Details and Calculations'!W617</f>
        <v>Goverment</v>
      </c>
      <c r="P618" s="43" t="str">
        <f>'Details and Calculations'!X617</f>
        <v>Spring</v>
      </c>
      <c r="Q618" s="44" t="str">
        <f t="shared" si="232"/>
        <v>Low Risk</v>
      </c>
      <c r="R618" s="44" t="str">
        <f t="shared" si="233"/>
        <v>Low Risk</v>
      </c>
      <c r="S618" s="45" t="str">
        <f t="shared" si="234"/>
        <v>Intermediate Level of Service</v>
      </c>
      <c r="T618" s="62" t="str">
        <f t="shared" si="231"/>
        <v>Low Priority</v>
      </c>
      <c r="U618" s="46">
        <f t="shared" si="235"/>
        <v>7</v>
      </c>
      <c r="V618" s="28" t="str">
        <f t="shared" si="236"/>
        <v>Perform Routine Preventative Maintenance</v>
      </c>
      <c r="W618" s="47" t="str">
        <f t="shared" si="237"/>
        <v/>
      </c>
      <c r="X618" s="27" t="str">
        <f t="shared" si="238"/>
        <v>Maintain O&amp;M and Routine Monitoring</v>
      </c>
      <c r="Y618" s="48">
        <f t="shared" si="239"/>
        <v>16</v>
      </c>
      <c r="Z618" s="48">
        <f t="shared" si="240"/>
        <v>6</v>
      </c>
      <c r="AA618" s="48">
        <f t="shared" si="241"/>
        <v>16</v>
      </c>
      <c r="AB618" s="48">
        <f t="shared" si="242"/>
        <v>6</v>
      </c>
      <c r="AC618" s="48">
        <f t="shared" si="243"/>
        <v>16</v>
      </c>
      <c r="AD618" s="48" t="str">
        <f t="shared" si="244"/>
        <v xml:space="preserve"> </v>
      </c>
      <c r="AE618" s="48" t="str">
        <f t="shared" si="245"/>
        <v xml:space="preserve"> </v>
      </c>
      <c r="AF618" s="48" t="str">
        <f t="shared" si="246"/>
        <v xml:space="preserve"> </v>
      </c>
      <c r="AG618" s="49" t="str">
        <f t="shared" si="247"/>
        <v/>
      </c>
      <c r="AH618" s="48">
        <f t="shared" si="248"/>
        <v>6</v>
      </c>
      <c r="AI618" s="50">
        <f>'Details and Calculations'!AE617</f>
        <v>1</v>
      </c>
      <c r="AJ618" s="50">
        <f>'Details and Calculations'!AM617</f>
        <v>1</v>
      </c>
      <c r="AK618" s="50">
        <f>'Details and Calculations'!AR617</f>
        <v>1</v>
      </c>
      <c r="AL618" s="50">
        <f>'Details and Calculations'!AW617</f>
        <v>1</v>
      </c>
      <c r="AM618" s="50">
        <f>'Details and Calculations'!BA617</f>
        <v>1</v>
      </c>
      <c r="AN618" s="50" t="str">
        <f>'Details and Calculations'!BF617</f>
        <v xml:space="preserve"> </v>
      </c>
      <c r="AO618" s="50" t="str">
        <f>'Details and Calculations'!BI617</f>
        <v xml:space="preserve"> </v>
      </c>
      <c r="AP618" s="50" t="str">
        <f>'Details and Calculations'!BM617</f>
        <v xml:space="preserve"> </v>
      </c>
      <c r="AQ618" s="50" t="str">
        <f>'Details and Calculations'!BP617</f>
        <v xml:space="preserve"> </v>
      </c>
      <c r="AR618" s="50">
        <f>'Details and Calculations'!CC617</f>
        <v>1</v>
      </c>
      <c r="AS618" s="50">
        <f>'Details and Calculations'!CJ617</f>
        <v>1</v>
      </c>
      <c r="AT618" s="51">
        <f>'Details and Calculations'!T617</f>
        <v>1</v>
      </c>
      <c r="AU618" s="51">
        <f>'Details and Calculations'!Z617</f>
        <v>1</v>
      </c>
      <c r="AV618" s="51">
        <f>'Details and Calculations'!S617</f>
        <v>0</v>
      </c>
      <c r="AW618" s="51">
        <f>'Details and Calculations'!AI617</f>
        <v>1</v>
      </c>
      <c r="AX618" s="51">
        <f>'Details and Calculations'!BY617</f>
        <v>1</v>
      </c>
      <c r="AY618" s="51">
        <f>'Details and Calculations'!CG617</f>
        <v>1</v>
      </c>
      <c r="AZ618" s="51">
        <f>'Details and Calculations'!CI617</f>
        <v>1</v>
      </c>
      <c r="BA618" s="51">
        <f t="shared" si="249"/>
        <v>1</v>
      </c>
      <c r="BB618" s="52">
        <f>'Details and Calculations'!Y617</f>
        <v>2</v>
      </c>
      <c r="BC618" s="52">
        <f>'Details and Calculations'!AC617</f>
        <v>1</v>
      </c>
      <c r="BD618" s="52">
        <f>'Details and Calculations'!AK617</f>
        <v>2</v>
      </c>
      <c r="BE618" s="52">
        <f>'Details and Calculations'!AN617</f>
        <v>35000</v>
      </c>
      <c r="BF618" s="52">
        <f>'Details and Calculations'!AP617</f>
        <v>7</v>
      </c>
      <c r="BG618" s="52">
        <f>'Details and Calculations'!AT617</f>
        <v>12</v>
      </c>
      <c r="BH618" s="52">
        <f>'Details and Calculations'!AY617</f>
        <v>2</v>
      </c>
      <c r="BI618" s="52">
        <f>'Details and Calculations'!BB617</f>
        <v>3500</v>
      </c>
      <c r="BJ618" s="52" t="str">
        <f>'Details and Calculations'!BD617</f>
        <v xml:space="preserve"> </v>
      </c>
      <c r="BK618" s="52">
        <f>'Details and Calculations'!CA617</f>
        <v>1</v>
      </c>
      <c r="BL618" s="43">
        <f>'Details and Calculations'!AA617</f>
        <v>1</v>
      </c>
      <c r="BM618" s="43" t="str">
        <f>'Details and Calculations'!AB617</f>
        <v>"Springbox" --Intake Structure At A Spring</v>
      </c>
      <c r="BN618" s="43">
        <f>'Details and Calculations'!AD617</f>
        <v>2003</v>
      </c>
      <c r="BO618" s="43">
        <f>'Details and Calculations'!AJ617</f>
        <v>1</v>
      </c>
      <c r="BP618" s="43">
        <f>'Details and Calculations'!AL617</f>
        <v>2003</v>
      </c>
      <c r="BQ618" s="43">
        <f>'Details and Calculations'!AO617</f>
        <v>1</v>
      </c>
      <c r="BR618" s="43">
        <f>'Details and Calculations'!AQ617</f>
        <v>2003</v>
      </c>
      <c r="BS618" s="43">
        <f>'Details and Calculations'!AS617</f>
        <v>1</v>
      </c>
      <c r="BT618" s="43">
        <f>'Details and Calculations'!AV617</f>
        <v>2003</v>
      </c>
      <c r="BU618" s="43">
        <f>'Details and Calculations'!AX617</f>
        <v>1</v>
      </c>
      <c r="BV618" s="43">
        <f>'Details and Calculations'!AZ617</f>
        <v>2003</v>
      </c>
      <c r="BW618" s="43">
        <f>'Details and Calculations'!BC617</f>
        <v>0</v>
      </c>
      <c r="BX618" s="43" t="str">
        <f>'Details and Calculations'!BE617</f>
        <v xml:space="preserve"> </v>
      </c>
      <c r="BY618" s="43" t="str">
        <f>'Details and Calculations'!BG617</f>
        <v xml:space="preserve"> </v>
      </c>
      <c r="BZ618" s="43" t="str">
        <f>'Details and Calculations'!BH617</f>
        <v xml:space="preserve"> </v>
      </c>
      <c r="CA618" s="43">
        <f>'Details and Calculations'!BJ617</f>
        <v>0</v>
      </c>
      <c r="CB618" s="43" t="str">
        <f>'Details and Calculations'!BK617</f>
        <v/>
      </c>
      <c r="CC618" s="43" t="str">
        <f>'Details and Calculations'!BL617</f>
        <v xml:space="preserve"> </v>
      </c>
      <c r="CD618" s="43" t="str">
        <f>'Details and Calculations'!BN617</f>
        <v xml:space="preserve"> </v>
      </c>
      <c r="CE618" s="43" t="str">
        <f>'Details and Calculations'!BO617</f>
        <v xml:space="preserve"> </v>
      </c>
      <c r="CF618" s="43">
        <f>'Details and Calculations'!BZ617</f>
        <v>1</v>
      </c>
      <c r="CG618" s="43">
        <f>'Details and Calculations'!CB617</f>
        <v>2003</v>
      </c>
      <c r="CH618" s="31"/>
      <c r="CI618" s="53"/>
    </row>
    <row r="619" spans="1:87" x14ac:dyDescent="0.3">
      <c r="A619" s="43">
        <f>'Details and Calculations'!A618</f>
        <v>2017</v>
      </c>
      <c r="B619" s="43" t="str">
        <f>'Details and Calculations'!C618</f>
        <v>Rwanda</v>
      </c>
      <c r="C619" s="43" t="str">
        <f>'Details and Calculations'!D618</f>
        <v>Rulindo</v>
      </c>
      <c r="D619" s="43" t="str">
        <f>'Details and Calculations'!E618</f>
        <v>Masoro</v>
      </c>
      <c r="E619" s="43" t="str">
        <f>'Details and Calculations'!F618</f>
        <v>Nyamyumba</v>
      </c>
      <c r="F619" s="43" t="str">
        <f>'Details and Calculations'!G618</f>
        <v>Kabuga</v>
      </c>
      <c r="G619" s="43" t="str">
        <f>'Details and Calculations'!H618</f>
        <v/>
      </c>
      <c r="H619" s="43" t="str">
        <f>'Details and Calculations'!I618</f>
        <v/>
      </c>
      <c r="I619" s="43" t="str">
        <f>'Details and Calculations'!J618</f>
        <v xml:space="preserve"> </v>
      </c>
      <c r="J619" s="43">
        <f>'Details and Calculations'!K618</f>
        <v>119</v>
      </c>
      <c r="K619" s="43">
        <f>'Details and Calculations'!O618</f>
        <v>119</v>
      </c>
      <c r="L619" s="43">
        <f>'Details and Calculations'!P619</f>
        <v>45</v>
      </c>
      <c r="M619" s="43" t="str">
        <f>'Details and Calculations'!U618</f>
        <v>Piped Network With Pump</v>
      </c>
      <c r="N619" s="43">
        <f>'Details and Calculations'!V618</f>
        <v>1998</v>
      </c>
      <c r="O619" s="43" t="str">
        <f>'Details and Calculations'!W618</f>
        <v>Governement (District, Wasac) And Water For People</v>
      </c>
      <c r="P619" s="43" t="str">
        <f>'Details and Calculations'!X618</f>
        <v>Spring</v>
      </c>
      <c r="Q619" s="44" t="str">
        <f t="shared" si="232"/>
        <v>Low Risk</v>
      </c>
      <c r="R619" s="44" t="str">
        <f t="shared" si="233"/>
        <v>Low Risk</v>
      </c>
      <c r="S619" s="45" t="str">
        <f t="shared" si="234"/>
        <v>High Level of Service</v>
      </c>
      <c r="T619" s="62" t="str">
        <f t="shared" si="231"/>
        <v>Low Priority</v>
      </c>
      <c r="U619" s="46">
        <f t="shared" si="235"/>
        <v>8</v>
      </c>
      <c r="V619" s="28" t="str">
        <f t="shared" si="236"/>
        <v>Perform Routine Preventative Maintenance</v>
      </c>
      <c r="W619" s="47" t="str">
        <f t="shared" si="237"/>
        <v/>
      </c>
      <c r="X619" s="27" t="str">
        <f t="shared" si="238"/>
        <v>Maintain O&amp;M and Routine Monitoring</v>
      </c>
      <c r="Y619" s="48">
        <f t="shared" si="239"/>
        <v>29</v>
      </c>
      <c r="Z619" s="48">
        <f t="shared" si="240"/>
        <v>19</v>
      </c>
      <c r="AA619" s="48">
        <f t="shared" si="241"/>
        <v>29</v>
      </c>
      <c r="AB619" s="48" t="str">
        <f t="shared" si="242"/>
        <v xml:space="preserve"> </v>
      </c>
      <c r="AC619" s="48">
        <f t="shared" si="243"/>
        <v>29</v>
      </c>
      <c r="AD619" s="48">
        <f t="shared" si="244"/>
        <v>6</v>
      </c>
      <c r="AE619" s="48">
        <f t="shared" si="245"/>
        <v>19</v>
      </c>
      <c r="AF619" s="48" t="str">
        <f t="shared" si="246"/>
        <v xml:space="preserve"> </v>
      </c>
      <c r="AG619" s="49" t="str">
        <f t="shared" si="247"/>
        <v/>
      </c>
      <c r="AH619" s="48">
        <f t="shared" si="248"/>
        <v>19</v>
      </c>
      <c r="AI619" s="50">
        <f>'Details and Calculations'!AE618</f>
        <v>1</v>
      </c>
      <c r="AJ619" s="50">
        <f>'Details and Calculations'!AM618</f>
        <v>1</v>
      </c>
      <c r="AK619" s="50">
        <f>'Details and Calculations'!AR618</f>
        <v>1</v>
      </c>
      <c r="AL619" s="50" t="str">
        <f>'Details and Calculations'!AW618</f>
        <v xml:space="preserve"> </v>
      </c>
      <c r="AM619" s="50">
        <f>'Details and Calculations'!BA618</f>
        <v>1</v>
      </c>
      <c r="AN619" s="50">
        <f>'Details and Calculations'!BF618</f>
        <v>1</v>
      </c>
      <c r="AO619" s="50">
        <f>'Details and Calculations'!BI618</f>
        <v>1</v>
      </c>
      <c r="AP619" s="50" t="str">
        <f>'Details and Calculations'!BM618</f>
        <v xml:space="preserve"> </v>
      </c>
      <c r="AQ619" s="50" t="str">
        <f>'Details and Calculations'!BP618</f>
        <v xml:space="preserve"> </v>
      </c>
      <c r="AR619" s="50">
        <f>'Details and Calculations'!CC618</f>
        <v>1</v>
      </c>
      <c r="AS619" s="50">
        <f>'Details and Calculations'!CJ618</f>
        <v>1</v>
      </c>
      <c r="AT619" s="51">
        <f>'Details and Calculations'!T618</f>
        <v>1</v>
      </c>
      <c r="AU619" s="51">
        <f>'Details and Calculations'!Z618</f>
        <v>1</v>
      </c>
      <c r="AV619" s="51">
        <f>'Details and Calculations'!S618</f>
        <v>1</v>
      </c>
      <c r="AW619" s="51">
        <f>'Details and Calculations'!AI618</f>
        <v>1</v>
      </c>
      <c r="AX619" s="51">
        <f>'Details and Calculations'!BY618</f>
        <v>1</v>
      </c>
      <c r="AY619" s="51">
        <f>'Details and Calculations'!CG618</f>
        <v>1</v>
      </c>
      <c r="AZ619" s="51">
        <f>'Details and Calculations'!CI618</f>
        <v>1</v>
      </c>
      <c r="BA619" s="51">
        <f t="shared" si="249"/>
        <v>1</v>
      </c>
      <c r="BB619" s="52">
        <f>'Details and Calculations'!Y618</f>
        <v>2</v>
      </c>
      <c r="BC619" s="52">
        <f>'Details and Calculations'!AC618</f>
        <v>1</v>
      </c>
      <c r="BD619" s="52">
        <f>'Details and Calculations'!AK618</f>
        <v>2</v>
      </c>
      <c r="BE619" s="52">
        <f>'Details and Calculations'!AN618</f>
        <v>5000</v>
      </c>
      <c r="BF619" s="52">
        <f>'Details and Calculations'!AP618</f>
        <v>15</v>
      </c>
      <c r="BG619" s="52" t="str">
        <f>'Details and Calculations'!AT618</f>
        <v xml:space="preserve"> </v>
      </c>
      <c r="BH619" s="52">
        <f>'Details and Calculations'!AY618</f>
        <v>2</v>
      </c>
      <c r="BI619" s="52">
        <f>'Details and Calculations'!BB618</f>
        <v>5000</v>
      </c>
      <c r="BJ619" s="52">
        <f>'Details and Calculations'!BD618</f>
        <v>1</v>
      </c>
      <c r="BK619" s="52">
        <f>'Details and Calculations'!CA618</f>
        <v>2</v>
      </c>
      <c r="BL619" s="43">
        <f>'Details and Calculations'!AA618</f>
        <v>1</v>
      </c>
      <c r="BM619" s="43" t="str">
        <f>'Details and Calculations'!AB618</f>
        <v>"Springbox" --Intake Structure At A Spring</v>
      </c>
      <c r="BN619" s="43">
        <f>'Details and Calculations'!AD618</f>
        <v>2016</v>
      </c>
      <c r="BO619" s="43">
        <f>'Details and Calculations'!AJ618</f>
        <v>1</v>
      </c>
      <c r="BP619" s="43">
        <f>'Details and Calculations'!AL618</f>
        <v>2016</v>
      </c>
      <c r="BQ619" s="43">
        <f>'Details and Calculations'!AO618</f>
        <v>1</v>
      </c>
      <c r="BR619" s="43">
        <f>'Details and Calculations'!AQ618</f>
        <v>2016</v>
      </c>
      <c r="BS619" s="43">
        <f>'Details and Calculations'!AS618</f>
        <v>0</v>
      </c>
      <c r="BT619" s="43" t="str">
        <f>'Details and Calculations'!AV618</f>
        <v xml:space="preserve"> </v>
      </c>
      <c r="BU619" s="43">
        <f>'Details and Calculations'!AX618</f>
        <v>1</v>
      </c>
      <c r="BV619" s="43">
        <f>'Details and Calculations'!AZ618</f>
        <v>2016</v>
      </c>
      <c r="BW619" s="43">
        <f>'Details and Calculations'!BC618</f>
        <v>1</v>
      </c>
      <c r="BX619" s="43">
        <f>'Details and Calculations'!BE618</f>
        <v>2016</v>
      </c>
      <c r="BY619" s="43">
        <f>'Details and Calculations'!BG618</f>
        <v>1</v>
      </c>
      <c r="BZ619" s="43">
        <f>'Details and Calculations'!BH618</f>
        <v>2016</v>
      </c>
      <c r="CA619" s="43">
        <f>'Details and Calculations'!BJ618</f>
        <v>0</v>
      </c>
      <c r="CB619" s="43" t="str">
        <f>'Details and Calculations'!BK618</f>
        <v/>
      </c>
      <c r="CC619" s="43" t="str">
        <f>'Details and Calculations'!BL618</f>
        <v xml:space="preserve"> </v>
      </c>
      <c r="CD619" s="43" t="str">
        <f>'Details and Calculations'!BN618</f>
        <v xml:space="preserve"> </v>
      </c>
      <c r="CE619" s="43" t="str">
        <f>'Details and Calculations'!BO618</f>
        <v xml:space="preserve"> </v>
      </c>
      <c r="CF619" s="43">
        <f>'Details and Calculations'!BZ618</f>
        <v>1</v>
      </c>
      <c r="CG619" s="43">
        <f>'Details and Calculations'!CB618</f>
        <v>2016</v>
      </c>
      <c r="CH619" s="31"/>
      <c r="CI619" s="53"/>
    </row>
    <row r="620" spans="1:87" x14ac:dyDescent="0.3">
      <c r="A620" s="43">
        <f>'Details and Calculations'!A619</f>
        <v>2017</v>
      </c>
      <c r="B620" s="43" t="str">
        <f>'Details and Calculations'!C619</f>
        <v>Rwanda</v>
      </c>
      <c r="C620" s="43" t="str">
        <f>'Details and Calculations'!D619</f>
        <v>Rulindo</v>
      </c>
      <c r="D620" s="43" t="str">
        <f>'Details and Calculations'!E619</f>
        <v>Shyorongi</v>
      </c>
      <c r="E620" s="43" t="str">
        <f>'Details and Calculations'!F619</f>
        <v>Muvumu</v>
      </c>
      <c r="F620" s="43" t="str">
        <f>'Details and Calculations'!G619</f>
        <v>Kirurumo</v>
      </c>
      <c r="G620" s="43" t="str">
        <f>'Details and Calculations'!H619</f>
        <v/>
      </c>
      <c r="H620" s="43" t="str">
        <f>'Details and Calculations'!I619</f>
        <v/>
      </c>
      <c r="I620" s="43" t="str">
        <f>'Details and Calculations'!J619</f>
        <v>Bitete-Rwahi network</v>
      </c>
      <c r="J620" s="43">
        <f>'Details and Calculations'!K619</f>
        <v>80</v>
      </c>
      <c r="K620" s="43">
        <f>'Details and Calculations'!O619</f>
        <v>35</v>
      </c>
      <c r="L620" s="43" t="str">
        <f>'Details and Calculations'!P620</f>
        <v xml:space="preserve"> </v>
      </c>
      <c r="M620" s="43" t="str">
        <f>'Details and Calculations'!U619</f>
        <v>Piped Network -- Gravity Only</v>
      </c>
      <c r="N620" s="43">
        <f>'Details and Calculations'!V619</f>
        <v>2013</v>
      </c>
      <c r="O620" s="43" t="str">
        <f>'Details and Calculations'!W619</f>
        <v>Governement (District, Wasac) And Water For People</v>
      </c>
      <c r="P620" s="43" t="str">
        <f>'Details and Calculations'!X619</f>
        <v>Spring</v>
      </c>
      <c r="Q620" s="44" t="str">
        <f t="shared" si="232"/>
        <v>Low Risk</v>
      </c>
      <c r="R620" s="44" t="str">
        <f t="shared" si="233"/>
        <v>Low Risk</v>
      </c>
      <c r="S620" s="45" t="str">
        <f t="shared" si="234"/>
        <v>High Level of Service</v>
      </c>
      <c r="T620" s="62" t="str">
        <f t="shared" si="231"/>
        <v>Low Priority</v>
      </c>
      <c r="U620" s="46">
        <f t="shared" si="235"/>
        <v>8</v>
      </c>
      <c r="V620" s="28" t="str">
        <f t="shared" si="236"/>
        <v>Repair or Replace Components</v>
      </c>
      <c r="W620" s="47" t="str">
        <f t="shared" si="237"/>
        <v xml:space="preserve">Storage Tank, </v>
      </c>
      <c r="X620" s="27" t="str">
        <f t="shared" si="238"/>
        <v>Create Plan To Repair or Replace Components</v>
      </c>
      <c r="Y620" s="48">
        <f t="shared" si="239"/>
        <v>26</v>
      </c>
      <c r="Z620" s="48">
        <f t="shared" si="240"/>
        <v>16</v>
      </c>
      <c r="AA620" s="48">
        <f t="shared" si="241"/>
        <v>26</v>
      </c>
      <c r="AB620" s="48">
        <f t="shared" si="242"/>
        <v>16</v>
      </c>
      <c r="AC620" s="48">
        <f t="shared" si="243"/>
        <v>26</v>
      </c>
      <c r="AD620" s="48" t="str">
        <f t="shared" si="244"/>
        <v xml:space="preserve"> </v>
      </c>
      <c r="AE620" s="48" t="str">
        <f t="shared" si="245"/>
        <v xml:space="preserve"> </v>
      </c>
      <c r="AF620" s="48" t="str">
        <f t="shared" si="246"/>
        <v xml:space="preserve"> </v>
      </c>
      <c r="AG620" s="49" t="str">
        <f t="shared" si="247"/>
        <v/>
      </c>
      <c r="AH620" s="48">
        <f t="shared" si="248"/>
        <v>16</v>
      </c>
      <c r="AI620" s="50">
        <f>'Details and Calculations'!AE619</f>
        <v>1</v>
      </c>
      <c r="AJ620" s="50">
        <f>'Details and Calculations'!AM619</f>
        <v>1</v>
      </c>
      <c r="AK620" s="50">
        <f>'Details and Calculations'!AR619</f>
        <v>2</v>
      </c>
      <c r="AL620" s="50">
        <f>'Details and Calculations'!AW619</f>
        <v>1</v>
      </c>
      <c r="AM620" s="50">
        <f>'Details and Calculations'!BA619</f>
        <v>1</v>
      </c>
      <c r="AN620" s="50" t="str">
        <f>'Details and Calculations'!BF619</f>
        <v xml:space="preserve"> </v>
      </c>
      <c r="AO620" s="50" t="str">
        <f>'Details and Calculations'!BI619</f>
        <v xml:space="preserve"> </v>
      </c>
      <c r="AP620" s="50" t="str">
        <f>'Details and Calculations'!BM619</f>
        <v xml:space="preserve"> </v>
      </c>
      <c r="AQ620" s="50" t="str">
        <f>'Details and Calculations'!BP619</f>
        <v xml:space="preserve"> </v>
      </c>
      <c r="AR620" s="50">
        <f>'Details and Calculations'!CC619</f>
        <v>1</v>
      </c>
      <c r="AS620" s="50">
        <f>'Details and Calculations'!CJ619</f>
        <v>1</v>
      </c>
      <c r="AT620" s="51">
        <f>'Details and Calculations'!T619</f>
        <v>1</v>
      </c>
      <c r="AU620" s="51">
        <f>'Details and Calculations'!Z619</f>
        <v>1</v>
      </c>
      <c r="AV620" s="51">
        <f>'Details and Calculations'!S619</f>
        <v>1</v>
      </c>
      <c r="AW620" s="51">
        <f>'Details and Calculations'!AI619</f>
        <v>1</v>
      </c>
      <c r="AX620" s="51">
        <f>'Details and Calculations'!BY619</f>
        <v>1</v>
      </c>
      <c r="AY620" s="51">
        <f>'Details and Calculations'!CG619</f>
        <v>1</v>
      </c>
      <c r="AZ620" s="51">
        <f>'Details and Calculations'!CI619</f>
        <v>1</v>
      </c>
      <c r="BA620" s="51">
        <f t="shared" si="249"/>
        <v>1</v>
      </c>
      <c r="BB620" s="52">
        <f>'Details and Calculations'!Y619</f>
        <v>2</v>
      </c>
      <c r="BC620" s="52">
        <f>'Details and Calculations'!AC619</f>
        <v>1</v>
      </c>
      <c r="BD620" s="52">
        <f>'Details and Calculations'!AK619</f>
        <v>1</v>
      </c>
      <c r="BE620" s="52">
        <f>'Details and Calculations'!AN619</f>
        <v>600</v>
      </c>
      <c r="BF620" s="52">
        <f>'Details and Calculations'!AP619</f>
        <v>6</v>
      </c>
      <c r="BG620" s="52">
        <f>'Details and Calculations'!AT619</f>
        <v>6</v>
      </c>
      <c r="BH620" s="52">
        <f>'Details and Calculations'!AY619</f>
        <v>2</v>
      </c>
      <c r="BI620" s="52">
        <f>'Details and Calculations'!BB619</f>
        <v>6500</v>
      </c>
      <c r="BJ620" s="52" t="str">
        <f>'Details and Calculations'!BD619</f>
        <v xml:space="preserve"> </v>
      </c>
      <c r="BK620" s="52">
        <f>'Details and Calculations'!CA619</f>
        <v>1</v>
      </c>
      <c r="BL620" s="43">
        <f>'Details and Calculations'!AA619</f>
        <v>1</v>
      </c>
      <c r="BM620" s="43" t="str">
        <f>'Details and Calculations'!AB619</f>
        <v>"Springbox" --Intake Structure At A Spring</v>
      </c>
      <c r="BN620" s="43">
        <f>'Details and Calculations'!AD619</f>
        <v>2013</v>
      </c>
      <c r="BO620" s="43">
        <f>'Details and Calculations'!AJ619</f>
        <v>1</v>
      </c>
      <c r="BP620" s="43">
        <f>'Details and Calculations'!AL619</f>
        <v>2013</v>
      </c>
      <c r="BQ620" s="43">
        <f>'Details and Calculations'!AO619</f>
        <v>1</v>
      </c>
      <c r="BR620" s="43">
        <f>'Details and Calculations'!AQ619</f>
        <v>2013</v>
      </c>
      <c r="BS620" s="43">
        <f>'Details and Calculations'!AS619</f>
        <v>1</v>
      </c>
      <c r="BT620" s="43">
        <f>'Details and Calculations'!AV619</f>
        <v>2013</v>
      </c>
      <c r="BU620" s="43">
        <f>'Details and Calculations'!AX619</f>
        <v>1</v>
      </c>
      <c r="BV620" s="43">
        <f>'Details and Calculations'!AZ619</f>
        <v>2013</v>
      </c>
      <c r="BW620" s="43">
        <f>'Details and Calculations'!BC619</f>
        <v>0</v>
      </c>
      <c r="BX620" s="43" t="str">
        <f>'Details and Calculations'!BE619</f>
        <v xml:space="preserve"> </v>
      </c>
      <c r="BY620" s="43" t="str">
        <f>'Details and Calculations'!BG619</f>
        <v xml:space="preserve"> </v>
      </c>
      <c r="BZ620" s="43" t="str">
        <f>'Details and Calculations'!BH619</f>
        <v xml:space="preserve"> </v>
      </c>
      <c r="CA620" s="43">
        <f>'Details and Calculations'!BJ619</f>
        <v>0</v>
      </c>
      <c r="CB620" s="43" t="str">
        <f>'Details and Calculations'!BK619</f>
        <v/>
      </c>
      <c r="CC620" s="43" t="str">
        <f>'Details and Calculations'!BL619</f>
        <v xml:space="preserve"> </v>
      </c>
      <c r="CD620" s="43" t="str">
        <f>'Details and Calculations'!BN619</f>
        <v xml:space="preserve"> </v>
      </c>
      <c r="CE620" s="43" t="str">
        <f>'Details and Calculations'!BO619</f>
        <v xml:space="preserve"> </v>
      </c>
      <c r="CF620" s="43">
        <f>'Details and Calculations'!BZ619</f>
        <v>1</v>
      </c>
      <c r="CG620" s="43">
        <f>'Details and Calculations'!CB619</f>
        <v>2013</v>
      </c>
      <c r="CH620" s="31"/>
      <c r="CI620" s="53"/>
    </row>
    <row r="621" spans="1:87" x14ac:dyDescent="0.3">
      <c r="A621" s="43">
        <f>'Details and Calculations'!A620</f>
        <v>2017</v>
      </c>
      <c r="B621" s="43" t="str">
        <f>'Details and Calculations'!C620</f>
        <v>Rwanda</v>
      </c>
      <c r="C621" s="43" t="str">
        <f>'Details and Calculations'!D620</f>
        <v>Rulindo</v>
      </c>
      <c r="D621" s="43" t="str">
        <f>'Details and Calculations'!E620</f>
        <v>Mbogo</v>
      </c>
      <c r="E621" s="43" t="str">
        <f>'Details and Calculations'!F620</f>
        <v>Mushali</v>
      </c>
      <c r="F621" s="43" t="str">
        <f>'Details and Calculations'!G620</f>
        <v>Rwambogo</v>
      </c>
      <c r="G621" s="43" t="str">
        <f>'Details and Calculations'!H620</f>
        <v/>
      </c>
      <c r="H621" s="43" t="str">
        <f>'Details and Calculations'!I620</f>
        <v/>
      </c>
      <c r="I621" s="43" t="str">
        <f>'Details and Calculations'!J620</f>
        <v>Rwambogo Extension network</v>
      </c>
      <c r="J621" s="43">
        <f>'Details and Calculations'!K620</f>
        <v>69</v>
      </c>
      <c r="K621" s="43">
        <f>'Details and Calculations'!O620</f>
        <v>69</v>
      </c>
      <c r="L621" s="43">
        <f>'Details and Calculations'!P621</f>
        <v>23</v>
      </c>
      <c r="M621" s="43" t="str">
        <f>'Details and Calculations'!U620</f>
        <v>Piped Network -- Gravity Only</v>
      </c>
      <c r="N621" s="43">
        <f>'Details and Calculations'!V620</f>
        <v>2016</v>
      </c>
      <c r="O621" s="43" t="str">
        <f>'Details and Calculations'!W620</f>
        <v>Governement (District, Wasac) And Water For People</v>
      </c>
      <c r="P621" s="43" t="str">
        <f>'Details and Calculations'!X620</f>
        <v>Spring</v>
      </c>
      <c r="Q621" s="44" t="str">
        <f t="shared" si="232"/>
        <v>Low Risk</v>
      </c>
      <c r="R621" s="44" t="str">
        <f t="shared" si="233"/>
        <v>High Risk</v>
      </c>
      <c r="S621" s="45" t="str">
        <f t="shared" si="234"/>
        <v>Basic Level of Service</v>
      </c>
      <c r="T621" s="62" t="str">
        <f t="shared" si="231"/>
        <v>High Priority</v>
      </c>
      <c r="U621" s="46">
        <f t="shared" si="235"/>
        <v>5</v>
      </c>
      <c r="V621" s="28" t="str">
        <f t="shared" si="236"/>
        <v>Major Repairs or Replace System</v>
      </c>
      <c r="W621" s="47" t="str">
        <f t="shared" si="237"/>
        <v/>
      </c>
      <c r="X621" s="27" t="str">
        <f t="shared" si="238"/>
        <v>Further Technical Diagnostic Needed</v>
      </c>
      <c r="Y621" s="48">
        <f t="shared" si="239"/>
        <v>22</v>
      </c>
      <c r="Z621" s="48">
        <f t="shared" si="240"/>
        <v>19</v>
      </c>
      <c r="AA621" s="48">
        <f t="shared" si="241"/>
        <v>29</v>
      </c>
      <c r="AB621" s="48">
        <f t="shared" si="242"/>
        <v>19</v>
      </c>
      <c r="AC621" s="48">
        <f t="shared" si="243"/>
        <v>29</v>
      </c>
      <c r="AD621" s="48" t="str">
        <f t="shared" si="244"/>
        <v xml:space="preserve"> </v>
      </c>
      <c r="AE621" s="48" t="str">
        <f t="shared" si="245"/>
        <v xml:space="preserve"> </v>
      </c>
      <c r="AF621" s="48" t="str">
        <f t="shared" si="246"/>
        <v xml:space="preserve"> </v>
      </c>
      <c r="AG621" s="49" t="str">
        <f t="shared" si="247"/>
        <v/>
      </c>
      <c r="AH621" s="48">
        <f t="shared" si="248"/>
        <v>19</v>
      </c>
      <c r="AI621" s="50">
        <f>'Details and Calculations'!AE620</f>
        <v>2</v>
      </c>
      <c r="AJ621" s="50">
        <f>'Details and Calculations'!AM620</f>
        <v>1</v>
      </c>
      <c r="AK621" s="50">
        <f>'Details and Calculations'!AR620</f>
        <v>1</v>
      </c>
      <c r="AL621" s="50">
        <f>'Details and Calculations'!AW620</f>
        <v>1</v>
      </c>
      <c r="AM621" s="50">
        <f>'Details and Calculations'!BA620</f>
        <v>3</v>
      </c>
      <c r="AN621" s="50" t="str">
        <f>'Details and Calculations'!BF620</f>
        <v xml:space="preserve"> </v>
      </c>
      <c r="AO621" s="50" t="str">
        <f>'Details and Calculations'!BI620</f>
        <v xml:space="preserve"> </v>
      </c>
      <c r="AP621" s="50" t="str">
        <f>'Details and Calculations'!BM620</f>
        <v xml:space="preserve"> </v>
      </c>
      <c r="AQ621" s="50" t="str">
        <f>'Details and Calculations'!BP620</f>
        <v xml:space="preserve"> </v>
      </c>
      <c r="AR621" s="50">
        <f>'Details and Calculations'!CC620</f>
        <v>1</v>
      </c>
      <c r="AS621" s="50">
        <f>'Details and Calculations'!CJ620</f>
        <v>3</v>
      </c>
      <c r="AT621" s="51">
        <f>'Details and Calculations'!T620</f>
        <v>1</v>
      </c>
      <c r="AU621" s="51">
        <f>'Details and Calculations'!Z620</f>
        <v>1</v>
      </c>
      <c r="AV621" s="51">
        <f>'Details and Calculations'!S620</f>
        <v>0</v>
      </c>
      <c r="AW621" s="51">
        <f>'Details and Calculations'!AI620</f>
        <v>1</v>
      </c>
      <c r="AX621" s="51">
        <f>'Details and Calculations'!BY620</f>
        <v>1</v>
      </c>
      <c r="AY621" s="51">
        <f>'Details and Calculations'!CG620</f>
        <v>1</v>
      </c>
      <c r="AZ621" s="51">
        <f>'Details and Calculations'!CI620</f>
        <v>0</v>
      </c>
      <c r="BA621" s="51">
        <f t="shared" si="249"/>
        <v>0</v>
      </c>
      <c r="BB621" s="52">
        <f>'Details and Calculations'!Y620</f>
        <v>2</v>
      </c>
      <c r="BC621" s="52">
        <f>'Details and Calculations'!AC620</f>
        <v>1</v>
      </c>
      <c r="BD621" s="52">
        <f>'Details and Calculations'!AK620</f>
        <v>1</v>
      </c>
      <c r="BE621" s="52">
        <f>'Details and Calculations'!AN620</f>
        <v>600</v>
      </c>
      <c r="BF621" s="52">
        <f>'Details and Calculations'!AP620</f>
        <v>1</v>
      </c>
      <c r="BG621" s="52">
        <f>'Details and Calculations'!AT620</f>
        <v>1</v>
      </c>
      <c r="BH621" s="52">
        <f>'Details and Calculations'!AY620</f>
        <v>1</v>
      </c>
      <c r="BI621" s="52">
        <f>'Details and Calculations'!BB620</f>
        <v>100</v>
      </c>
      <c r="BJ621" s="52" t="str">
        <f>'Details and Calculations'!BD620</f>
        <v xml:space="preserve"> </v>
      </c>
      <c r="BK621" s="52">
        <f>'Details and Calculations'!CA620</f>
        <v>1</v>
      </c>
      <c r="BL621" s="43">
        <f>'Details and Calculations'!AA620</f>
        <v>1</v>
      </c>
      <c r="BM621" s="43" t="str">
        <f>'Details and Calculations'!AB620</f>
        <v>Suction Tank</v>
      </c>
      <c r="BN621" s="43">
        <f>'Details and Calculations'!AD620</f>
        <v>2009</v>
      </c>
      <c r="BO621" s="43">
        <f>'Details and Calculations'!AJ620</f>
        <v>1</v>
      </c>
      <c r="BP621" s="43">
        <f>'Details and Calculations'!AL620</f>
        <v>2016</v>
      </c>
      <c r="BQ621" s="43">
        <f>'Details and Calculations'!AO620</f>
        <v>1</v>
      </c>
      <c r="BR621" s="43">
        <f>'Details and Calculations'!AQ620</f>
        <v>2016</v>
      </c>
      <c r="BS621" s="43">
        <f>'Details and Calculations'!AS620</f>
        <v>1</v>
      </c>
      <c r="BT621" s="43">
        <f>'Details and Calculations'!AV620</f>
        <v>2016</v>
      </c>
      <c r="BU621" s="43">
        <f>'Details and Calculations'!AX620</f>
        <v>1</v>
      </c>
      <c r="BV621" s="43">
        <f>'Details and Calculations'!AZ620</f>
        <v>2016</v>
      </c>
      <c r="BW621" s="43">
        <f>'Details and Calculations'!BC620</f>
        <v>0</v>
      </c>
      <c r="BX621" s="43" t="str">
        <f>'Details and Calculations'!BE620</f>
        <v xml:space="preserve"> </v>
      </c>
      <c r="BY621" s="43" t="str">
        <f>'Details and Calculations'!BG620</f>
        <v xml:space="preserve"> </v>
      </c>
      <c r="BZ621" s="43" t="str">
        <f>'Details and Calculations'!BH620</f>
        <v xml:space="preserve"> </v>
      </c>
      <c r="CA621" s="43">
        <f>'Details and Calculations'!BJ620</f>
        <v>0</v>
      </c>
      <c r="CB621" s="43" t="str">
        <f>'Details and Calculations'!BK620</f>
        <v/>
      </c>
      <c r="CC621" s="43" t="str">
        <f>'Details and Calculations'!BL620</f>
        <v xml:space="preserve"> </v>
      </c>
      <c r="CD621" s="43" t="str">
        <f>'Details and Calculations'!BN620</f>
        <v xml:space="preserve"> </v>
      </c>
      <c r="CE621" s="43" t="str">
        <f>'Details and Calculations'!BO620</f>
        <v xml:space="preserve"> </v>
      </c>
      <c r="CF621" s="43">
        <f>'Details and Calculations'!BZ620</f>
        <v>1</v>
      </c>
      <c r="CG621" s="43">
        <f>'Details and Calculations'!CB620</f>
        <v>2016</v>
      </c>
      <c r="CH621" s="31"/>
      <c r="CI621" s="53"/>
    </row>
    <row r="622" spans="1:87" x14ac:dyDescent="0.3">
      <c r="A622" s="43">
        <f>'Details and Calculations'!A621</f>
        <v>2017</v>
      </c>
      <c r="B622" s="43" t="str">
        <f>'Details and Calculations'!C621</f>
        <v>Rwanda</v>
      </c>
      <c r="C622" s="43" t="str">
        <f>'Details and Calculations'!D621</f>
        <v>Rulindo</v>
      </c>
      <c r="D622" s="43" t="str">
        <f>'Details and Calculations'!E621</f>
        <v>Base</v>
      </c>
      <c r="E622" s="43" t="str">
        <f>'Details and Calculations'!F621</f>
        <v>Rwamahwa</v>
      </c>
      <c r="F622" s="43" t="str">
        <f>'Details and Calculations'!G621</f>
        <v>Kiruli</v>
      </c>
      <c r="G622" s="43" t="str">
        <f>'Details and Calculations'!H621</f>
        <v/>
      </c>
      <c r="H622" s="43" t="str">
        <f>'Details and Calculations'!I621</f>
        <v/>
      </c>
      <c r="I622" s="43" t="str">
        <f>'Details and Calculations'!J621</f>
        <v>Migogo</v>
      </c>
      <c r="J622" s="43">
        <f>'Details and Calculations'!K621</f>
        <v>223</v>
      </c>
      <c r="K622" s="43">
        <f>'Details and Calculations'!O621</f>
        <v>200</v>
      </c>
      <c r="L622" s="43">
        <f>'Details and Calculations'!P622</f>
        <v>87</v>
      </c>
      <c r="M622" s="43" t="str">
        <f>'Details and Calculations'!U621</f>
        <v>Piped Network -- Gravity Only</v>
      </c>
      <c r="N622" s="43">
        <f>'Details and Calculations'!V621</f>
        <v>2009</v>
      </c>
      <c r="O622" s="43" t="str">
        <f>'Details and Calculations'!W621</f>
        <v>Padiri(Lake Angels).</v>
      </c>
      <c r="P622" s="43" t="str">
        <f>'Details and Calculations'!X621</f>
        <v>Groundwater (Well, Etc.)</v>
      </c>
      <c r="Q622" s="44" t="str">
        <f t="shared" si="232"/>
        <v>Low Risk</v>
      </c>
      <c r="R622" s="44" t="str">
        <f t="shared" si="233"/>
        <v>Medium Risk</v>
      </c>
      <c r="S622" s="45" t="str">
        <f t="shared" si="234"/>
        <v>Intermediate Level of Service</v>
      </c>
      <c r="T622" s="62" t="str">
        <f t="shared" si="231"/>
        <v>Low Priority</v>
      </c>
      <c r="U622" s="46">
        <f t="shared" si="235"/>
        <v>7</v>
      </c>
      <c r="V622" s="28" t="str">
        <f t="shared" si="236"/>
        <v>Repair or Replace Components</v>
      </c>
      <c r="W622" s="47" t="str">
        <f t="shared" si="237"/>
        <v xml:space="preserve">Intake Structure, Conduction Line, Storage Tank, Distribution  Line, </v>
      </c>
      <c r="X622" s="27" t="str">
        <f t="shared" si="238"/>
        <v>Create Plan To Repair or Replace Components</v>
      </c>
      <c r="Y622" s="48">
        <f t="shared" si="239"/>
        <v>22</v>
      </c>
      <c r="Z622" s="48">
        <f t="shared" si="240"/>
        <v>12</v>
      </c>
      <c r="AA622" s="48">
        <f t="shared" si="241"/>
        <v>22</v>
      </c>
      <c r="AB622" s="48" t="str">
        <f t="shared" si="242"/>
        <v xml:space="preserve"> </v>
      </c>
      <c r="AC622" s="48">
        <f t="shared" si="243"/>
        <v>22</v>
      </c>
      <c r="AD622" s="48" t="str">
        <f t="shared" si="244"/>
        <v xml:space="preserve"> </v>
      </c>
      <c r="AE622" s="48" t="str">
        <f t="shared" si="245"/>
        <v xml:space="preserve"> </v>
      </c>
      <c r="AF622" s="48" t="str">
        <f t="shared" si="246"/>
        <v xml:space="preserve"> </v>
      </c>
      <c r="AG622" s="49" t="str">
        <f t="shared" si="247"/>
        <v/>
      </c>
      <c r="AH622" s="48">
        <f t="shared" si="248"/>
        <v>12</v>
      </c>
      <c r="AI622" s="50">
        <f>'Details and Calculations'!AE621</f>
        <v>2</v>
      </c>
      <c r="AJ622" s="50">
        <f>'Details and Calculations'!AM621</f>
        <v>2</v>
      </c>
      <c r="AK622" s="50">
        <f>'Details and Calculations'!AR621</f>
        <v>2</v>
      </c>
      <c r="AL622" s="50" t="str">
        <f>'Details and Calculations'!AW621</f>
        <v xml:space="preserve"> </v>
      </c>
      <c r="AM622" s="50">
        <f>'Details and Calculations'!BA621</f>
        <v>2</v>
      </c>
      <c r="AN622" s="50" t="str">
        <f>'Details and Calculations'!BF621</f>
        <v xml:space="preserve"> </v>
      </c>
      <c r="AO622" s="50" t="str">
        <f>'Details and Calculations'!BI621</f>
        <v xml:space="preserve"> </v>
      </c>
      <c r="AP622" s="50" t="str">
        <f>'Details and Calculations'!BM621</f>
        <v xml:space="preserve"> </v>
      </c>
      <c r="AQ622" s="50" t="str">
        <f>'Details and Calculations'!BP621</f>
        <v xml:space="preserve"> </v>
      </c>
      <c r="AR622" s="50">
        <f>'Details and Calculations'!CC621</f>
        <v>1</v>
      </c>
      <c r="AS622" s="50">
        <f>'Details and Calculations'!CJ621</f>
        <v>2</v>
      </c>
      <c r="AT622" s="51">
        <f>'Details and Calculations'!T621</f>
        <v>1</v>
      </c>
      <c r="AU622" s="51">
        <f>'Details and Calculations'!Z621</f>
        <v>1</v>
      </c>
      <c r="AV622" s="51">
        <f>'Details and Calculations'!S621</f>
        <v>1</v>
      </c>
      <c r="AW622" s="51">
        <f>'Details and Calculations'!AI621</f>
        <v>1</v>
      </c>
      <c r="AX622" s="51">
        <f>'Details and Calculations'!BY621</f>
        <v>1</v>
      </c>
      <c r="AY622" s="51">
        <f>'Details and Calculations'!CG621</f>
        <v>1</v>
      </c>
      <c r="AZ622" s="51">
        <f>'Details and Calculations'!CI621</f>
        <v>1</v>
      </c>
      <c r="BA622" s="51">
        <f t="shared" si="249"/>
        <v>0</v>
      </c>
      <c r="BB622" s="52">
        <f>'Details and Calculations'!Y621</f>
        <v>1</v>
      </c>
      <c r="BC622" s="52">
        <f>'Details and Calculations'!AC621</f>
        <v>1</v>
      </c>
      <c r="BD622" s="52">
        <f>'Details and Calculations'!AK621</f>
        <v>1</v>
      </c>
      <c r="BE622" s="52">
        <f>'Details and Calculations'!AN621</f>
        <v>6800</v>
      </c>
      <c r="BF622" s="52">
        <f>'Details and Calculations'!AP621</f>
        <v>3</v>
      </c>
      <c r="BG622" s="52" t="str">
        <f>'Details and Calculations'!AT621</f>
        <v xml:space="preserve"> </v>
      </c>
      <c r="BH622" s="52">
        <f>'Details and Calculations'!AY621</f>
        <v>1</v>
      </c>
      <c r="BI622" s="52">
        <f>'Details and Calculations'!BB621</f>
        <v>6800</v>
      </c>
      <c r="BJ622" s="52" t="str">
        <f>'Details and Calculations'!BD621</f>
        <v xml:space="preserve"> </v>
      </c>
      <c r="BK622" s="52">
        <f>'Details and Calculations'!CA621</f>
        <v>2</v>
      </c>
      <c r="BL622" s="43">
        <f>'Details and Calculations'!AA621</f>
        <v>1</v>
      </c>
      <c r="BM622" s="43" t="str">
        <f>'Details and Calculations'!AB621</f>
        <v>"Springbox" --Intake Structure At A Spring</v>
      </c>
      <c r="BN622" s="43">
        <f>'Details and Calculations'!AD621</f>
        <v>2009</v>
      </c>
      <c r="BO622" s="43">
        <f>'Details and Calculations'!AJ621</f>
        <v>1</v>
      </c>
      <c r="BP622" s="43">
        <f>'Details and Calculations'!AL621</f>
        <v>2009</v>
      </c>
      <c r="BQ622" s="43">
        <f>'Details and Calculations'!AO621</f>
        <v>1</v>
      </c>
      <c r="BR622" s="43">
        <f>'Details and Calculations'!AQ621</f>
        <v>2009</v>
      </c>
      <c r="BS622" s="43">
        <f>'Details and Calculations'!AS621</f>
        <v>0</v>
      </c>
      <c r="BT622" s="43" t="str">
        <f>'Details and Calculations'!AV621</f>
        <v xml:space="preserve"> </v>
      </c>
      <c r="BU622" s="43">
        <f>'Details and Calculations'!AX621</f>
        <v>1</v>
      </c>
      <c r="BV622" s="43">
        <f>'Details and Calculations'!AZ621</f>
        <v>2009</v>
      </c>
      <c r="BW622" s="43">
        <f>'Details and Calculations'!BC621</f>
        <v>0</v>
      </c>
      <c r="BX622" s="43" t="str">
        <f>'Details and Calculations'!BE621</f>
        <v xml:space="preserve"> </v>
      </c>
      <c r="BY622" s="43" t="str">
        <f>'Details and Calculations'!BG621</f>
        <v xml:space="preserve"> </v>
      </c>
      <c r="BZ622" s="43" t="str">
        <f>'Details and Calculations'!BH621</f>
        <v xml:space="preserve"> </v>
      </c>
      <c r="CA622" s="43">
        <f>'Details and Calculations'!BJ621</f>
        <v>0</v>
      </c>
      <c r="CB622" s="43" t="str">
        <f>'Details and Calculations'!BK621</f>
        <v/>
      </c>
      <c r="CC622" s="43" t="str">
        <f>'Details and Calculations'!BL621</f>
        <v xml:space="preserve"> </v>
      </c>
      <c r="CD622" s="43" t="str">
        <f>'Details and Calculations'!BN621</f>
        <v xml:space="preserve"> </v>
      </c>
      <c r="CE622" s="43" t="str">
        <f>'Details and Calculations'!BO621</f>
        <v xml:space="preserve"> </v>
      </c>
      <c r="CF622" s="43">
        <f>'Details and Calculations'!BZ621</f>
        <v>1</v>
      </c>
      <c r="CG622" s="43">
        <f>'Details and Calculations'!CB621</f>
        <v>2009</v>
      </c>
      <c r="CH622" s="31"/>
      <c r="CI622" s="53"/>
    </row>
    <row r="623" spans="1:87" x14ac:dyDescent="0.3">
      <c r="A623" s="43">
        <f>'Details and Calculations'!A622</f>
        <v>2017</v>
      </c>
      <c r="B623" s="43" t="str">
        <f>'Details and Calculations'!C622</f>
        <v>Rwanda</v>
      </c>
      <c r="C623" s="43" t="str">
        <f>'Details and Calculations'!D622</f>
        <v>Rulindo</v>
      </c>
      <c r="D623" s="43" t="str">
        <f>'Details and Calculations'!E622</f>
        <v>Shyorongi</v>
      </c>
      <c r="E623" s="43" t="str">
        <f>'Details and Calculations'!F622</f>
        <v>Rutonde</v>
      </c>
      <c r="F623" s="43" t="str">
        <f>'Details and Calculations'!G622</f>
        <v>Nyabisindu</v>
      </c>
      <c r="G623" s="43" t="str">
        <f>'Details and Calculations'!H622</f>
        <v/>
      </c>
      <c r="H623" s="43" t="str">
        <f>'Details and Calculations'!I622</f>
        <v/>
      </c>
      <c r="I623" s="43" t="str">
        <f>'Details and Calculations'!J622</f>
        <v>kirikumuryango network</v>
      </c>
      <c r="J623" s="43">
        <f>'Details and Calculations'!K622</f>
        <v>149</v>
      </c>
      <c r="K623" s="43">
        <f>'Details and Calculations'!O622</f>
        <v>62</v>
      </c>
      <c r="L623" s="43">
        <f>'Details and Calculations'!P623</f>
        <v>37</v>
      </c>
      <c r="M623" s="43" t="str">
        <f>'Details and Calculations'!U622</f>
        <v>Piped Network -- Gravity Only</v>
      </c>
      <c r="N623" s="43">
        <f>'Details and Calculations'!V622</f>
        <v>2013</v>
      </c>
      <c r="O623" s="43" t="str">
        <f>'Details and Calculations'!W622</f>
        <v>Governement (District, Wasac) And Water For People</v>
      </c>
      <c r="P623" s="43" t="str">
        <f>'Details and Calculations'!X622</f>
        <v>Spring</v>
      </c>
      <c r="Q623" s="44" t="str">
        <f t="shared" si="232"/>
        <v>Low Risk</v>
      </c>
      <c r="R623" s="44" t="str">
        <f t="shared" si="233"/>
        <v>Low Risk</v>
      </c>
      <c r="S623" s="45" t="str">
        <f t="shared" si="234"/>
        <v>High Level of Service</v>
      </c>
      <c r="T623" s="62" t="str">
        <f t="shared" si="231"/>
        <v>Low Priority</v>
      </c>
      <c r="U623" s="46">
        <f t="shared" si="235"/>
        <v>8</v>
      </c>
      <c r="V623" s="28" t="str">
        <f t="shared" si="236"/>
        <v>Repair or Replace Components</v>
      </c>
      <c r="W623" s="47" t="str">
        <f t="shared" si="237"/>
        <v xml:space="preserve">Conduction Line, </v>
      </c>
      <c r="X623" s="27" t="str">
        <f t="shared" si="238"/>
        <v>Create Plan To Repair or Replace Components</v>
      </c>
      <c r="Y623" s="48">
        <f t="shared" si="239"/>
        <v>26</v>
      </c>
      <c r="Z623" s="48">
        <f t="shared" si="240"/>
        <v>16</v>
      </c>
      <c r="AA623" s="48">
        <f t="shared" si="241"/>
        <v>26</v>
      </c>
      <c r="AB623" s="48">
        <f t="shared" si="242"/>
        <v>16</v>
      </c>
      <c r="AC623" s="48">
        <f t="shared" si="243"/>
        <v>26</v>
      </c>
      <c r="AD623" s="48" t="str">
        <f t="shared" si="244"/>
        <v xml:space="preserve"> </v>
      </c>
      <c r="AE623" s="48" t="str">
        <f t="shared" si="245"/>
        <v xml:space="preserve"> </v>
      </c>
      <c r="AF623" s="48" t="str">
        <f t="shared" si="246"/>
        <v xml:space="preserve"> </v>
      </c>
      <c r="AG623" s="49" t="str">
        <f t="shared" si="247"/>
        <v/>
      </c>
      <c r="AH623" s="48">
        <f t="shared" si="248"/>
        <v>16</v>
      </c>
      <c r="AI623" s="50">
        <f>'Details and Calculations'!AE622</f>
        <v>1</v>
      </c>
      <c r="AJ623" s="50">
        <f>'Details and Calculations'!AM622</f>
        <v>2</v>
      </c>
      <c r="AK623" s="50">
        <f>'Details and Calculations'!AR622</f>
        <v>1</v>
      </c>
      <c r="AL623" s="50">
        <f>'Details and Calculations'!AW622</f>
        <v>1</v>
      </c>
      <c r="AM623" s="50">
        <f>'Details and Calculations'!BA622</f>
        <v>1</v>
      </c>
      <c r="AN623" s="50" t="str">
        <f>'Details and Calculations'!BF622</f>
        <v xml:space="preserve"> </v>
      </c>
      <c r="AO623" s="50" t="str">
        <f>'Details and Calculations'!BI622</f>
        <v xml:space="preserve"> </v>
      </c>
      <c r="AP623" s="50" t="str">
        <f>'Details and Calculations'!BM622</f>
        <v xml:space="preserve"> </v>
      </c>
      <c r="AQ623" s="50" t="str">
        <f>'Details and Calculations'!BP622</f>
        <v xml:space="preserve"> </v>
      </c>
      <c r="AR623" s="50">
        <f>'Details and Calculations'!CC622</f>
        <v>1</v>
      </c>
      <c r="AS623" s="50">
        <f>'Details and Calculations'!CJ622</f>
        <v>1</v>
      </c>
      <c r="AT623" s="51">
        <f>'Details and Calculations'!T622</f>
        <v>1</v>
      </c>
      <c r="AU623" s="51">
        <f>'Details and Calculations'!Z622</f>
        <v>1</v>
      </c>
      <c r="AV623" s="51">
        <f>'Details and Calculations'!S622</f>
        <v>1</v>
      </c>
      <c r="AW623" s="51">
        <f>'Details and Calculations'!AI622</f>
        <v>1</v>
      </c>
      <c r="AX623" s="51">
        <f>'Details and Calculations'!BY622</f>
        <v>1</v>
      </c>
      <c r="AY623" s="51">
        <f>'Details and Calculations'!CG622</f>
        <v>1</v>
      </c>
      <c r="AZ623" s="51">
        <f>'Details and Calculations'!CI622</f>
        <v>1</v>
      </c>
      <c r="BA623" s="51">
        <f t="shared" si="249"/>
        <v>1</v>
      </c>
      <c r="BB623" s="52">
        <f>'Details and Calculations'!Y622</f>
        <v>1</v>
      </c>
      <c r="BC623" s="52">
        <f>'Details and Calculations'!AC622</f>
        <v>1</v>
      </c>
      <c r="BD623" s="52">
        <f>'Details and Calculations'!AK622</f>
        <v>1</v>
      </c>
      <c r="BE623" s="52">
        <f>'Details and Calculations'!AN622</f>
        <v>500</v>
      </c>
      <c r="BF623" s="52">
        <f>'Details and Calculations'!AP622</f>
        <v>17</v>
      </c>
      <c r="BG623" s="52">
        <f>'Details and Calculations'!AT622</f>
        <v>6</v>
      </c>
      <c r="BH623" s="52">
        <f>'Details and Calculations'!AY622</f>
        <v>2</v>
      </c>
      <c r="BI623" s="52">
        <f>'Details and Calculations'!BB622</f>
        <v>3500</v>
      </c>
      <c r="BJ623" s="52" t="str">
        <f>'Details and Calculations'!BD622</f>
        <v xml:space="preserve"> </v>
      </c>
      <c r="BK623" s="52">
        <f>'Details and Calculations'!CA622</f>
        <v>1</v>
      </c>
      <c r="BL623" s="43">
        <f>'Details and Calculations'!AA622</f>
        <v>1</v>
      </c>
      <c r="BM623" s="43" t="str">
        <f>'Details and Calculations'!AB622</f>
        <v>"Springbox" --Intake Structure At A Spring</v>
      </c>
      <c r="BN623" s="43">
        <f>'Details and Calculations'!AD622</f>
        <v>2013</v>
      </c>
      <c r="BO623" s="43">
        <f>'Details and Calculations'!AJ622</f>
        <v>1</v>
      </c>
      <c r="BP623" s="43">
        <f>'Details and Calculations'!AL622</f>
        <v>2013</v>
      </c>
      <c r="BQ623" s="43">
        <f>'Details and Calculations'!AO622</f>
        <v>1</v>
      </c>
      <c r="BR623" s="43">
        <f>'Details and Calculations'!AQ622</f>
        <v>2013</v>
      </c>
      <c r="BS623" s="43">
        <f>'Details and Calculations'!AS622</f>
        <v>1</v>
      </c>
      <c r="BT623" s="43">
        <f>'Details and Calculations'!AV622</f>
        <v>2013</v>
      </c>
      <c r="BU623" s="43">
        <f>'Details and Calculations'!AX622</f>
        <v>1</v>
      </c>
      <c r="BV623" s="43">
        <f>'Details and Calculations'!AZ622</f>
        <v>2013</v>
      </c>
      <c r="BW623" s="43">
        <f>'Details and Calculations'!BC622</f>
        <v>0</v>
      </c>
      <c r="BX623" s="43" t="str">
        <f>'Details and Calculations'!BE622</f>
        <v xml:space="preserve"> </v>
      </c>
      <c r="BY623" s="43" t="str">
        <f>'Details and Calculations'!BG622</f>
        <v xml:space="preserve"> </v>
      </c>
      <c r="BZ623" s="43" t="str">
        <f>'Details and Calculations'!BH622</f>
        <v xml:space="preserve"> </v>
      </c>
      <c r="CA623" s="43">
        <f>'Details and Calculations'!BJ622</f>
        <v>0</v>
      </c>
      <c r="CB623" s="43" t="str">
        <f>'Details and Calculations'!BK622</f>
        <v/>
      </c>
      <c r="CC623" s="43" t="str">
        <f>'Details and Calculations'!BL622</f>
        <v xml:space="preserve"> </v>
      </c>
      <c r="CD623" s="43" t="str">
        <f>'Details and Calculations'!BN622</f>
        <v xml:space="preserve"> </v>
      </c>
      <c r="CE623" s="43" t="str">
        <f>'Details and Calculations'!BO622</f>
        <v xml:space="preserve"> </v>
      </c>
      <c r="CF623" s="43">
        <f>'Details and Calculations'!BZ622</f>
        <v>1</v>
      </c>
      <c r="CG623" s="43">
        <f>'Details and Calculations'!CB622</f>
        <v>2013</v>
      </c>
      <c r="CH623" s="31"/>
      <c r="CI623" s="53"/>
    </row>
    <row r="624" spans="1:87" x14ac:dyDescent="0.3">
      <c r="A624" s="43">
        <f>'Details and Calculations'!A623</f>
        <v>2017</v>
      </c>
      <c r="B624" s="43" t="str">
        <f>'Details and Calculations'!C623</f>
        <v>Rwanda</v>
      </c>
      <c r="C624" s="43" t="str">
        <f>'Details and Calculations'!D623</f>
        <v>Rulindo</v>
      </c>
      <c r="D624" s="43" t="str">
        <f>'Details and Calculations'!E623</f>
        <v>Shyorongi</v>
      </c>
      <c r="E624" s="43" t="str">
        <f>'Details and Calculations'!F623</f>
        <v>Bugaragara</v>
      </c>
      <c r="F624" s="43" t="str">
        <f>'Details and Calculations'!G623</f>
        <v>Gatimba</v>
      </c>
      <c r="G624" s="43" t="str">
        <f>'Details and Calculations'!H623</f>
        <v/>
      </c>
      <c r="H624" s="43" t="str">
        <f>'Details and Calculations'!I623</f>
        <v/>
      </c>
      <c r="I624" s="43" t="str">
        <f>'Details and Calculations'!J623</f>
        <v>kinywamagana pumping network</v>
      </c>
      <c r="J624" s="43">
        <f>'Details and Calculations'!K623</f>
        <v>217</v>
      </c>
      <c r="K624" s="43">
        <f>'Details and Calculations'!O623</f>
        <v>180</v>
      </c>
      <c r="L624" s="43">
        <f>'Details and Calculations'!P624</f>
        <v>5</v>
      </c>
      <c r="M624" s="43" t="str">
        <f>'Details and Calculations'!U623</f>
        <v>Piped Network With Pump</v>
      </c>
      <c r="N624" s="43">
        <f>'Details and Calculations'!V623</f>
        <v>2013</v>
      </c>
      <c r="O624" s="43" t="str">
        <f>'Details and Calculations'!W623</f>
        <v>Governement (District, Wasac) And Water For People</v>
      </c>
      <c r="P624" s="43" t="str">
        <f>'Details and Calculations'!X623</f>
        <v>Spring</v>
      </c>
      <c r="Q624" s="44" t="str">
        <f t="shared" si="232"/>
        <v>Low Risk</v>
      </c>
      <c r="R624" s="44" t="str">
        <f t="shared" si="233"/>
        <v>Low Risk</v>
      </c>
      <c r="S624" s="45" t="str">
        <f t="shared" si="234"/>
        <v>Intermediate Level of Service</v>
      </c>
      <c r="T624" s="62" t="str">
        <f t="shared" si="231"/>
        <v>Low Priority</v>
      </c>
      <c r="U624" s="46">
        <f t="shared" si="235"/>
        <v>7</v>
      </c>
      <c r="V624" s="28" t="str">
        <f t="shared" si="236"/>
        <v>Repair or Replace Components</v>
      </c>
      <c r="W624" s="47" t="str">
        <f t="shared" si="237"/>
        <v xml:space="preserve">Pump, </v>
      </c>
      <c r="X624" s="27" t="str">
        <f t="shared" si="238"/>
        <v>Create Plan To Repair or Replace Components</v>
      </c>
      <c r="Y624" s="48">
        <f t="shared" si="239"/>
        <v>26</v>
      </c>
      <c r="Z624" s="48">
        <f t="shared" si="240"/>
        <v>16</v>
      </c>
      <c r="AA624" s="48">
        <f t="shared" si="241"/>
        <v>26</v>
      </c>
      <c r="AB624" s="48">
        <f t="shared" si="242"/>
        <v>16</v>
      </c>
      <c r="AC624" s="48">
        <f t="shared" si="243"/>
        <v>26</v>
      </c>
      <c r="AD624" s="48">
        <f t="shared" si="244"/>
        <v>3</v>
      </c>
      <c r="AE624" s="48">
        <f t="shared" si="245"/>
        <v>16</v>
      </c>
      <c r="AF624" s="48" t="str">
        <f t="shared" si="246"/>
        <v xml:space="preserve"> </v>
      </c>
      <c r="AG624" s="49" t="str">
        <f t="shared" si="247"/>
        <v/>
      </c>
      <c r="AH624" s="48">
        <f t="shared" si="248"/>
        <v>16</v>
      </c>
      <c r="AI624" s="50">
        <f>'Details and Calculations'!AE623</f>
        <v>1</v>
      </c>
      <c r="AJ624" s="50">
        <f>'Details and Calculations'!AM623</f>
        <v>1</v>
      </c>
      <c r="AK624" s="50">
        <f>'Details and Calculations'!AR623</f>
        <v>1</v>
      </c>
      <c r="AL624" s="50">
        <f>'Details and Calculations'!AW623</f>
        <v>1</v>
      </c>
      <c r="AM624" s="50">
        <f>'Details and Calculations'!BA623</f>
        <v>1</v>
      </c>
      <c r="AN624" s="50">
        <f>'Details and Calculations'!BF623</f>
        <v>2</v>
      </c>
      <c r="AO624" s="50">
        <f>'Details and Calculations'!BI623</f>
        <v>1</v>
      </c>
      <c r="AP624" s="50" t="str">
        <f>'Details and Calculations'!BM623</f>
        <v xml:space="preserve"> </v>
      </c>
      <c r="AQ624" s="50" t="str">
        <f>'Details and Calculations'!BP623</f>
        <v xml:space="preserve"> </v>
      </c>
      <c r="AR624" s="50">
        <f>'Details and Calculations'!CC623</f>
        <v>1</v>
      </c>
      <c r="AS624" s="50">
        <f>'Details and Calculations'!CJ623</f>
        <v>2</v>
      </c>
      <c r="AT624" s="51">
        <f>'Details and Calculations'!T623</f>
        <v>1</v>
      </c>
      <c r="AU624" s="51">
        <f>'Details and Calculations'!Z623</f>
        <v>1</v>
      </c>
      <c r="AV624" s="51">
        <f>'Details and Calculations'!S623</f>
        <v>1</v>
      </c>
      <c r="AW624" s="51">
        <f>'Details and Calculations'!AI623</f>
        <v>1</v>
      </c>
      <c r="AX624" s="51">
        <f>'Details and Calculations'!BY623</f>
        <v>1</v>
      </c>
      <c r="AY624" s="51">
        <f>'Details and Calculations'!CG623</f>
        <v>1</v>
      </c>
      <c r="AZ624" s="51">
        <f>'Details and Calculations'!CI623</f>
        <v>1</v>
      </c>
      <c r="BA624" s="51">
        <f t="shared" si="249"/>
        <v>0</v>
      </c>
      <c r="BB624" s="52">
        <f>'Details and Calculations'!Y623</f>
        <v>7</v>
      </c>
      <c r="BC624" s="52">
        <f>'Details and Calculations'!AC623</f>
        <v>3</v>
      </c>
      <c r="BD624" s="52">
        <f>'Details and Calculations'!AK623</f>
        <v>1</v>
      </c>
      <c r="BE624" s="52">
        <f>'Details and Calculations'!AN623</f>
        <v>1500</v>
      </c>
      <c r="BF624" s="52">
        <f>'Details and Calculations'!AP623</f>
        <v>20</v>
      </c>
      <c r="BG624" s="52">
        <f>'Details and Calculations'!AT623</f>
        <v>25</v>
      </c>
      <c r="BH624" s="52">
        <f>'Details and Calculations'!AY623</f>
        <v>4</v>
      </c>
      <c r="BI624" s="52">
        <f>'Details and Calculations'!BB623</f>
        <v>11000</v>
      </c>
      <c r="BJ624" s="52">
        <f>'Details and Calculations'!BD623</f>
        <v>2</v>
      </c>
      <c r="BK624" s="52">
        <f>'Details and Calculations'!CA623</f>
        <v>1</v>
      </c>
      <c r="BL624" s="43">
        <f>'Details and Calculations'!AA623</f>
        <v>1</v>
      </c>
      <c r="BM624" s="43" t="str">
        <f>'Details and Calculations'!AB623</f>
        <v>"Springbox" --Intake Structure At A Spring</v>
      </c>
      <c r="BN624" s="43">
        <f>'Details and Calculations'!AD623</f>
        <v>2013</v>
      </c>
      <c r="BO624" s="43">
        <f>'Details and Calculations'!AJ623</f>
        <v>1</v>
      </c>
      <c r="BP624" s="43">
        <f>'Details and Calculations'!AL623</f>
        <v>2013</v>
      </c>
      <c r="BQ624" s="43">
        <f>'Details and Calculations'!AO623</f>
        <v>1</v>
      </c>
      <c r="BR624" s="43">
        <f>'Details and Calculations'!AQ623</f>
        <v>2013</v>
      </c>
      <c r="BS624" s="43">
        <f>'Details and Calculations'!AS623</f>
        <v>1</v>
      </c>
      <c r="BT624" s="43">
        <f>'Details and Calculations'!AV623</f>
        <v>2013</v>
      </c>
      <c r="BU624" s="43">
        <f>'Details and Calculations'!AX623</f>
        <v>1</v>
      </c>
      <c r="BV624" s="43">
        <f>'Details and Calculations'!AZ623</f>
        <v>2013</v>
      </c>
      <c r="BW624" s="43">
        <f>'Details and Calculations'!BC623</f>
        <v>1</v>
      </c>
      <c r="BX624" s="43">
        <f>'Details and Calculations'!BE623</f>
        <v>2013</v>
      </c>
      <c r="BY624" s="43">
        <f>'Details and Calculations'!BG623</f>
        <v>1</v>
      </c>
      <c r="BZ624" s="43">
        <f>'Details and Calculations'!BH623</f>
        <v>2013</v>
      </c>
      <c r="CA624" s="43">
        <f>'Details and Calculations'!BJ623</f>
        <v>0</v>
      </c>
      <c r="CB624" s="43" t="str">
        <f>'Details and Calculations'!BK623</f>
        <v/>
      </c>
      <c r="CC624" s="43" t="str">
        <f>'Details and Calculations'!BL623</f>
        <v xml:space="preserve"> </v>
      </c>
      <c r="CD624" s="43" t="str">
        <f>'Details and Calculations'!BN623</f>
        <v xml:space="preserve"> </v>
      </c>
      <c r="CE624" s="43" t="str">
        <f>'Details and Calculations'!BO623</f>
        <v xml:space="preserve"> </v>
      </c>
      <c r="CF624" s="43">
        <f>'Details and Calculations'!BZ623</f>
        <v>1</v>
      </c>
      <c r="CG624" s="43">
        <f>'Details and Calculations'!CB623</f>
        <v>2013</v>
      </c>
      <c r="CH624" s="31"/>
      <c r="CI624" s="53"/>
    </row>
    <row r="625" spans="1:87" x14ac:dyDescent="0.3">
      <c r="A625" s="43">
        <f>'Details and Calculations'!A624</f>
        <v>2017</v>
      </c>
      <c r="B625" s="43" t="str">
        <f>'Details and Calculations'!C624</f>
        <v>Rwanda</v>
      </c>
      <c r="C625" s="43" t="str">
        <f>'Details and Calculations'!D624</f>
        <v>Rulindo</v>
      </c>
      <c r="D625" s="43" t="str">
        <f>'Details and Calculations'!E624</f>
        <v>Rukozo</v>
      </c>
      <c r="E625" s="43" t="str">
        <f>'Details and Calculations'!F624</f>
        <v>Buraro</v>
      </c>
      <c r="F625" s="43" t="str">
        <f>'Details and Calculations'!G624</f>
        <v>Rukingu</v>
      </c>
      <c r="G625" s="43" t="str">
        <f>'Details and Calculations'!H624</f>
        <v/>
      </c>
      <c r="H625" s="43" t="str">
        <f>'Details and Calculations'!I624</f>
        <v/>
      </c>
      <c r="I625" s="43" t="str">
        <f>'Details and Calculations'!J624</f>
        <v>Kabonanyoni</v>
      </c>
      <c r="J625" s="43">
        <f>'Details and Calculations'!K624</f>
        <v>100</v>
      </c>
      <c r="K625" s="43">
        <f>'Details and Calculations'!O624</f>
        <v>95</v>
      </c>
      <c r="L625" s="43" t="str">
        <f>'Details and Calculations'!P625</f>
        <v xml:space="preserve"> </v>
      </c>
      <c r="M625" s="43" t="str">
        <f>'Details and Calculations'!U624</f>
        <v>Piped Network With Pump</v>
      </c>
      <c r="N625" s="43">
        <f>'Details and Calculations'!V624</f>
        <v>2015</v>
      </c>
      <c r="O625" s="43" t="str">
        <f>'Details and Calculations'!W624</f>
        <v>Governement (District, Wasac) And Water For People</v>
      </c>
      <c r="P625" s="43" t="str">
        <f>'Details and Calculations'!X624</f>
        <v>Spring</v>
      </c>
      <c r="Q625" s="44" t="str">
        <f t="shared" si="232"/>
        <v>Low Risk</v>
      </c>
      <c r="R625" s="44" t="str">
        <f t="shared" si="233"/>
        <v>Low Risk</v>
      </c>
      <c r="S625" s="45" t="str">
        <f t="shared" si="234"/>
        <v>High Level of Service</v>
      </c>
      <c r="T625" s="62" t="str">
        <f t="shared" si="231"/>
        <v>Low Priority</v>
      </c>
      <c r="U625" s="46">
        <f t="shared" si="235"/>
        <v>8</v>
      </c>
      <c r="V625" s="28" t="str">
        <f t="shared" si="236"/>
        <v>Perform Routine Preventative Maintenance</v>
      </c>
      <c r="W625" s="47" t="str">
        <f t="shared" si="237"/>
        <v/>
      </c>
      <c r="X625" s="27" t="str">
        <f t="shared" si="238"/>
        <v>Maintain O&amp;M and Routine Monitoring</v>
      </c>
      <c r="Y625" s="48">
        <f t="shared" si="239"/>
        <v>28</v>
      </c>
      <c r="Z625" s="48">
        <f t="shared" si="240"/>
        <v>18</v>
      </c>
      <c r="AA625" s="48">
        <f t="shared" si="241"/>
        <v>28</v>
      </c>
      <c r="AB625" s="48">
        <f t="shared" si="242"/>
        <v>18</v>
      </c>
      <c r="AC625" s="48">
        <f t="shared" si="243"/>
        <v>28</v>
      </c>
      <c r="AD625" s="48">
        <f t="shared" si="244"/>
        <v>6</v>
      </c>
      <c r="AE625" s="48">
        <f t="shared" si="245"/>
        <v>19</v>
      </c>
      <c r="AF625" s="48" t="str">
        <f t="shared" si="246"/>
        <v xml:space="preserve"> </v>
      </c>
      <c r="AG625" s="49" t="str">
        <f t="shared" si="247"/>
        <v/>
      </c>
      <c r="AH625" s="48">
        <f t="shared" si="248"/>
        <v>18</v>
      </c>
      <c r="AI625" s="50">
        <f>'Details and Calculations'!AE624</f>
        <v>1</v>
      </c>
      <c r="AJ625" s="50">
        <f>'Details and Calculations'!AM624</f>
        <v>1</v>
      </c>
      <c r="AK625" s="50">
        <f>'Details and Calculations'!AR624</f>
        <v>1</v>
      </c>
      <c r="AL625" s="50">
        <f>'Details and Calculations'!AW624</f>
        <v>1</v>
      </c>
      <c r="AM625" s="50">
        <f>'Details and Calculations'!BA624</f>
        <v>1</v>
      </c>
      <c r="AN625" s="50">
        <f>'Details and Calculations'!BF624</f>
        <v>1</v>
      </c>
      <c r="AO625" s="50">
        <f>'Details and Calculations'!BI624</f>
        <v>1</v>
      </c>
      <c r="AP625" s="50" t="str">
        <f>'Details and Calculations'!BM624</f>
        <v xml:space="preserve"> </v>
      </c>
      <c r="AQ625" s="50" t="str">
        <f>'Details and Calculations'!BP624</f>
        <v xml:space="preserve"> </v>
      </c>
      <c r="AR625" s="50">
        <f>'Details and Calculations'!CC624</f>
        <v>1</v>
      </c>
      <c r="AS625" s="50">
        <f>'Details and Calculations'!CJ624</f>
        <v>1</v>
      </c>
      <c r="AT625" s="51">
        <f>'Details and Calculations'!T624</f>
        <v>1</v>
      </c>
      <c r="AU625" s="51">
        <f>'Details and Calculations'!Z624</f>
        <v>1</v>
      </c>
      <c r="AV625" s="51">
        <f>'Details and Calculations'!S624</f>
        <v>1</v>
      </c>
      <c r="AW625" s="51">
        <f>'Details and Calculations'!AI624</f>
        <v>1</v>
      </c>
      <c r="AX625" s="51">
        <f>'Details and Calculations'!BY624</f>
        <v>1</v>
      </c>
      <c r="AY625" s="51">
        <f>'Details and Calculations'!CG624</f>
        <v>1</v>
      </c>
      <c r="AZ625" s="51">
        <f>'Details and Calculations'!CI624</f>
        <v>1</v>
      </c>
      <c r="BA625" s="51">
        <f t="shared" si="249"/>
        <v>1</v>
      </c>
      <c r="BB625" s="52">
        <f>'Details and Calculations'!Y624</f>
        <v>5</v>
      </c>
      <c r="BC625" s="52">
        <f>'Details and Calculations'!AC624</f>
        <v>5</v>
      </c>
      <c r="BD625" s="52">
        <f>'Details and Calculations'!AK624</f>
        <v>1</v>
      </c>
      <c r="BE625" s="52">
        <f>'Details and Calculations'!AN624</f>
        <v>720</v>
      </c>
      <c r="BF625" s="52">
        <f>'Details and Calculations'!AP624</f>
        <v>19</v>
      </c>
      <c r="BG625" s="52">
        <f>'Details and Calculations'!AT624</f>
        <v>10</v>
      </c>
      <c r="BH625" s="52">
        <f>'Details and Calculations'!AY624</f>
        <v>3</v>
      </c>
      <c r="BI625" s="52">
        <f>'Details and Calculations'!BB624</f>
        <v>19000</v>
      </c>
      <c r="BJ625" s="52">
        <f>'Details and Calculations'!BD624</f>
        <v>2</v>
      </c>
      <c r="BK625" s="52">
        <f>'Details and Calculations'!CA624</f>
        <v>31</v>
      </c>
      <c r="BL625" s="43">
        <f>'Details and Calculations'!AA624</f>
        <v>1</v>
      </c>
      <c r="BM625" s="43" t="str">
        <f>'Details and Calculations'!AB624</f>
        <v>"Springbox" --Intake Structure At A Spring</v>
      </c>
      <c r="BN625" s="43">
        <f>'Details and Calculations'!AD624</f>
        <v>2015</v>
      </c>
      <c r="BO625" s="43">
        <f>'Details and Calculations'!AJ624</f>
        <v>1</v>
      </c>
      <c r="BP625" s="43">
        <f>'Details and Calculations'!AL624</f>
        <v>2015</v>
      </c>
      <c r="BQ625" s="43">
        <f>'Details and Calculations'!AO624</f>
        <v>1</v>
      </c>
      <c r="BR625" s="43">
        <f>'Details and Calculations'!AQ624</f>
        <v>2015</v>
      </c>
      <c r="BS625" s="43">
        <f>'Details and Calculations'!AS624</f>
        <v>1</v>
      </c>
      <c r="BT625" s="43">
        <f>'Details and Calculations'!AV624</f>
        <v>2015</v>
      </c>
      <c r="BU625" s="43">
        <f>'Details and Calculations'!AX624</f>
        <v>1</v>
      </c>
      <c r="BV625" s="43">
        <f>'Details and Calculations'!AZ624</f>
        <v>2015</v>
      </c>
      <c r="BW625" s="43">
        <f>'Details and Calculations'!BC624</f>
        <v>1</v>
      </c>
      <c r="BX625" s="43">
        <f>'Details and Calculations'!BE624</f>
        <v>2016</v>
      </c>
      <c r="BY625" s="43">
        <f>'Details and Calculations'!BG624</f>
        <v>1</v>
      </c>
      <c r="BZ625" s="43">
        <f>'Details and Calculations'!BH624</f>
        <v>2016</v>
      </c>
      <c r="CA625" s="43">
        <f>'Details and Calculations'!BJ624</f>
        <v>0</v>
      </c>
      <c r="CB625" s="43" t="str">
        <f>'Details and Calculations'!BK624</f>
        <v/>
      </c>
      <c r="CC625" s="43" t="str">
        <f>'Details and Calculations'!BL624</f>
        <v xml:space="preserve"> </v>
      </c>
      <c r="CD625" s="43" t="str">
        <f>'Details and Calculations'!BN624</f>
        <v xml:space="preserve"> </v>
      </c>
      <c r="CE625" s="43" t="str">
        <f>'Details and Calculations'!BO624</f>
        <v xml:space="preserve"> </v>
      </c>
      <c r="CF625" s="43">
        <f>'Details and Calculations'!BZ624</f>
        <v>1</v>
      </c>
      <c r="CG625" s="43">
        <f>'Details and Calculations'!CB624</f>
        <v>2015</v>
      </c>
      <c r="CH625" s="31"/>
      <c r="CI625" s="53"/>
    </row>
    <row r="626" spans="1:87" x14ac:dyDescent="0.3">
      <c r="A626" s="43">
        <f>'Details and Calculations'!A625</f>
        <v>2017</v>
      </c>
      <c r="B626" s="43" t="str">
        <f>'Details and Calculations'!C625</f>
        <v>Rwanda</v>
      </c>
      <c r="C626" s="43" t="str">
        <f>'Details and Calculations'!D625</f>
        <v>Rulindo</v>
      </c>
      <c r="D626" s="43" t="str">
        <f>'Details and Calculations'!E625</f>
        <v>Rusiga</v>
      </c>
      <c r="E626" s="43" t="str">
        <f>'Details and Calculations'!F625</f>
        <v>Taba</v>
      </c>
      <c r="F626" s="43" t="str">
        <f>'Details and Calculations'!G625</f>
        <v>Kingazi</v>
      </c>
      <c r="G626" s="43" t="str">
        <f>'Details and Calculations'!H625</f>
        <v/>
      </c>
      <c r="H626" s="43" t="str">
        <f>'Details and Calculations'!I625</f>
        <v/>
      </c>
      <c r="I626" s="43" t="str">
        <f>'Details and Calculations'!J625</f>
        <v>Kingazi 2water point/Nyakabizi1&amp;2</v>
      </c>
      <c r="J626" s="43">
        <f>'Details and Calculations'!K625</f>
        <v>157</v>
      </c>
      <c r="K626" s="43">
        <f>'Details and Calculations'!O625</f>
        <v>157</v>
      </c>
      <c r="L626" s="43">
        <f>'Details and Calculations'!P626</f>
        <v>50</v>
      </c>
      <c r="M626" s="43" t="str">
        <f>'Details and Calculations'!U625</f>
        <v>Piped Network -- Gravity Only</v>
      </c>
      <c r="N626" s="43">
        <f>'Details and Calculations'!V625</f>
        <v>2013</v>
      </c>
      <c r="O626" s="43" t="str">
        <f>'Details and Calculations'!W625</f>
        <v>Gor</v>
      </c>
      <c r="P626" s="43" t="str">
        <f>'Details and Calculations'!X625</f>
        <v>Spring</v>
      </c>
      <c r="Q626" s="44" t="str">
        <f t="shared" si="232"/>
        <v>Low Risk</v>
      </c>
      <c r="R626" s="44" t="str">
        <f t="shared" si="233"/>
        <v>Low Risk</v>
      </c>
      <c r="S626" s="45" t="str">
        <f t="shared" si="234"/>
        <v>Intermediate Level of Service</v>
      </c>
      <c r="T626" s="62" t="str">
        <f t="shared" si="231"/>
        <v>Low Priority</v>
      </c>
      <c r="U626" s="46">
        <f t="shared" si="235"/>
        <v>7</v>
      </c>
      <c r="V626" s="28" t="str">
        <f t="shared" si="236"/>
        <v>Perform Routine Preventative Maintenance</v>
      </c>
      <c r="W626" s="47" t="str">
        <f t="shared" si="237"/>
        <v/>
      </c>
      <c r="X626" s="27" t="str">
        <f t="shared" si="238"/>
        <v>Maintain O&amp;M and Routine Monitoring</v>
      </c>
      <c r="Y626" s="48" t="str">
        <f t="shared" si="239"/>
        <v xml:space="preserve"> </v>
      </c>
      <c r="Z626" s="48" t="str">
        <f t="shared" si="240"/>
        <v xml:space="preserve"> </v>
      </c>
      <c r="AA626" s="48" t="str">
        <f t="shared" si="241"/>
        <v xml:space="preserve"> </v>
      </c>
      <c r="AB626" s="48" t="str">
        <f t="shared" si="242"/>
        <v xml:space="preserve"> </v>
      </c>
      <c r="AC626" s="48" t="str">
        <f t="shared" si="243"/>
        <v xml:space="preserve"> </v>
      </c>
      <c r="AD626" s="48" t="str">
        <f t="shared" si="244"/>
        <v xml:space="preserve"> </v>
      </c>
      <c r="AE626" s="48" t="str">
        <f t="shared" si="245"/>
        <v xml:space="preserve"> </v>
      </c>
      <c r="AF626" s="48" t="str">
        <f t="shared" si="246"/>
        <v xml:space="preserve"> </v>
      </c>
      <c r="AG626" s="49" t="str">
        <f t="shared" si="247"/>
        <v/>
      </c>
      <c r="AH626" s="48">
        <f t="shared" si="248"/>
        <v>16</v>
      </c>
      <c r="AI626" s="50" t="str">
        <f>'Details and Calculations'!AE625</f>
        <v xml:space="preserve"> </v>
      </c>
      <c r="AJ626" s="50" t="str">
        <f>'Details and Calculations'!AM625</f>
        <v xml:space="preserve"> </v>
      </c>
      <c r="AK626" s="50" t="str">
        <f>'Details and Calculations'!AR625</f>
        <v xml:space="preserve"> </v>
      </c>
      <c r="AL626" s="50" t="str">
        <f>'Details and Calculations'!AW625</f>
        <v xml:space="preserve"> </v>
      </c>
      <c r="AM626" s="50" t="str">
        <f>'Details and Calculations'!BA625</f>
        <v xml:space="preserve"> </v>
      </c>
      <c r="AN626" s="50" t="str">
        <f>'Details and Calculations'!BF625</f>
        <v xml:space="preserve"> </v>
      </c>
      <c r="AO626" s="50" t="str">
        <f>'Details and Calculations'!BI625</f>
        <v xml:space="preserve"> </v>
      </c>
      <c r="AP626" s="50" t="str">
        <f>'Details and Calculations'!BM625</f>
        <v xml:space="preserve"> </v>
      </c>
      <c r="AQ626" s="50" t="str">
        <f>'Details and Calculations'!BP625</f>
        <v xml:space="preserve"> </v>
      </c>
      <c r="AR626" s="50">
        <f>'Details and Calculations'!CC625</f>
        <v>1</v>
      </c>
      <c r="AS626" s="50">
        <f>'Details and Calculations'!CJ625</f>
        <v>1</v>
      </c>
      <c r="AT626" s="51">
        <f>'Details and Calculations'!T625</f>
        <v>1</v>
      </c>
      <c r="AU626" s="51">
        <f>'Details and Calculations'!Z625</f>
        <v>1</v>
      </c>
      <c r="AV626" s="51">
        <f>'Details and Calculations'!S625</f>
        <v>0</v>
      </c>
      <c r="AW626" s="51">
        <f>'Details and Calculations'!AI625</f>
        <v>1</v>
      </c>
      <c r="AX626" s="51">
        <f>'Details and Calculations'!BY625</f>
        <v>1</v>
      </c>
      <c r="AY626" s="51">
        <f>'Details and Calculations'!CG625</f>
        <v>1</v>
      </c>
      <c r="AZ626" s="51">
        <f>'Details and Calculations'!CI625</f>
        <v>1</v>
      </c>
      <c r="BA626" s="51">
        <f t="shared" si="249"/>
        <v>1</v>
      </c>
      <c r="BB626" s="52">
        <f>'Details and Calculations'!Y625</f>
        <v>2</v>
      </c>
      <c r="BC626" s="52" t="str">
        <f>'Details and Calculations'!AC625</f>
        <v xml:space="preserve"> </v>
      </c>
      <c r="BD626" s="52" t="str">
        <f>'Details and Calculations'!AK625</f>
        <v xml:space="preserve"> </v>
      </c>
      <c r="BE626" s="52" t="str">
        <f>'Details and Calculations'!AN625</f>
        <v xml:space="preserve"> </v>
      </c>
      <c r="BF626" s="52" t="str">
        <f>'Details and Calculations'!AP625</f>
        <v xml:space="preserve"> </v>
      </c>
      <c r="BG626" s="52" t="str">
        <f>'Details and Calculations'!AT625</f>
        <v xml:space="preserve"> </v>
      </c>
      <c r="BH626" s="52" t="str">
        <f>'Details and Calculations'!AY625</f>
        <v xml:space="preserve"> </v>
      </c>
      <c r="BI626" s="52" t="str">
        <f>'Details and Calculations'!BB625</f>
        <v xml:space="preserve"> </v>
      </c>
      <c r="BJ626" s="52" t="str">
        <f>'Details and Calculations'!BD625</f>
        <v xml:space="preserve"> </v>
      </c>
      <c r="BK626" s="52">
        <f>'Details and Calculations'!CA625</f>
        <v>1</v>
      </c>
      <c r="BL626" s="43">
        <f>'Details and Calculations'!AA625</f>
        <v>0</v>
      </c>
      <c r="BM626" s="43" t="str">
        <f>'Details and Calculations'!AB625</f>
        <v/>
      </c>
      <c r="BN626" s="43" t="str">
        <f>'Details and Calculations'!AD625</f>
        <v xml:space="preserve"> </v>
      </c>
      <c r="BO626" s="43">
        <f>'Details and Calculations'!AJ625</f>
        <v>0</v>
      </c>
      <c r="BP626" s="43" t="str">
        <f>'Details and Calculations'!AL625</f>
        <v xml:space="preserve"> </v>
      </c>
      <c r="BQ626" s="43">
        <f>'Details and Calculations'!AO625</f>
        <v>0</v>
      </c>
      <c r="BR626" s="43" t="str">
        <f>'Details and Calculations'!AQ625</f>
        <v xml:space="preserve"> </v>
      </c>
      <c r="BS626" s="43">
        <f>'Details and Calculations'!AS625</f>
        <v>0</v>
      </c>
      <c r="BT626" s="43" t="str">
        <f>'Details and Calculations'!AV625</f>
        <v xml:space="preserve"> </v>
      </c>
      <c r="BU626" s="43">
        <f>'Details and Calculations'!AX625</f>
        <v>0</v>
      </c>
      <c r="BV626" s="43" t="str">
        <f>'Details and Calculations'!AZ625</f>
        <v xml:space="preserve"> </v>
      </c>
      <c r="BW626" s="43">
        <f>'Details and Calculations'!BC625</f>
        <v>0</v>
      </c>
      <c r="BX626" s="43" t="str">
        <f>'Details and Calculations'!BE625</f>
        <v xml:space="preserve"> </v>
      </c>
      <c r="BY626" s="43" t="str">
        <f>'Details and Calculations'!BG625</f>
        <v xml:space="preserve"> </v>
      </c>
      <c r="BZ626" s="43" t="str">
        <f>'Details and Calculations'!BH625</f>
        <v xml:space="preserve"> </v>
      </c>
      <c r="CA626" s="43">
        <f>'Details and Calculations'!BJ625</f>
        <v>0</v>
      </c>
      <c r="CB626" s="43" t="str">
        <f>'Details and Calculations'!BK625</f>
        <v/>
      </c>
      <c r="CC626" s="43" t="str">
        <f>'Details and Calculations'!BL625</f>
        <v xml:space="preserve"> </v>
      </c>
      <c r="CD626" s="43" t="str">
        <f>'Details and Calculations'!BN625</f>
        <v xml:space="preserve"> </v>
      </c>
      <c r="CE626" s="43" t="str">
        <f>'Details and Calculations'!BO625</f>
        <v xml:space="preserve"> </v>
      </c>
      <c r="CF626" s="43">
        <f>'Details and Calculations'!BZ625</f>
        <v>1</v>
      </c>
      <c r="CG626" s="43">
        <f>'Details and Calculations'!CB625</f>
        <v>2013</v>
      </c>
      <c r="CH626" s="31"/>
      <c r="CI626" s="53"/>
    </row>
    <row r="627" spans="1:87" x14ac:dyDescent="0.3">
      <c r="A627" s="43">
        <f>'Details and Calculations'!A626</f>
        <v>2017</v>
      </c>
      <c r="B627" s="43" t="str">
        <f>'Details and Calculations'!C626</f>
        <v>Rwanda</v>
      </c>
      <c r="C627" s="43" t="str">
        <f>'Details and Calculations'!D626</f>
        <v>Rulindo</v>
      </c>
      <c r="D627" s="43" t="str">
        <f>'Details and Calculations'!E626</f>
        <v>Cyungo</v>
      </c>
      <c r="E627" s="43" t="str">
        <f>'Details and Calculations'!F626</f>
        <v>Rwili</v>
      </c>
      <c r="F627" s="43" t="str">
        <f>'Details and Calculations'!G626</f>
        <v>Nyabisasa</v>
      </c>
      <c r="G627" s="43" t="str">
        <f>'Details and Calculations'!H626</f>
        <v/>
      </c>
      <c r="H627" s="43" t="str">
        <f>'Details and Calculations'!I626</f>
        <v/>
      </c>
      <c r="I627" s="43" t="str">
        <f>'Details and Calculations'!J626</f>
        <v>Sakara</v>
      </c>
      <c r="J627" s="43">
        <f>'Details and Calculations'!K626</f>
        <v>570</v>
      </c>
      <c r="K627" s="43">
        <f>'Details and Calculations'!O626</f>
        <v>520</v>
      </c>
      <c r="L627" s="43" t="str">
        <f>'Details and Calculations'!P627</f>
        <v xml:space="preserve"> </v>
      </c>
      <c r="M627" s="43" t="str">
        <f>'Details and Calculations'!U626</f>
        <v>Piped Network With Pump</v>
      </c>
      <c r="N627" s="43">
        <f>'Details and Calculations'!V626</f>
        <v>2016</v>
      </c>
      <c r="O627" s="43" t="str">
        <f>'Details and Calculations'!W626</f>
        <v>Governement (District, Wasac) And Water For People</v>
      </c>
      <c r="P627" s="43" t="str">
        <f>'Details and Calculations'!X626</f>
        <v>Spring</v>
      </c>
      <c r="Q627" s="44" t="str">
        <f t="shared" si="232"/>
        <v>Low Risk</v>
      </c>
      <c r="R627" s="44" t="str">
        <f t="shared" si="233"/>
        <v>Low Risk</v>
      </c>
      <c r="S627" s="45" t="str">
        <f t="shared" si="234"/>
        <v>Intermediate Level of Service</v>
      </c>
      <c r="T627" s="62" t="str">
        <f t="shared" si="231"/>
        <v>Low Priority</v>
      </c>
      <c r="U627" s="46">
        <f t="shared" si="235"/>
        <v>7</v>
      </c>
      <c r="V627" s="28" t="str">
        <f t="shared" si="236"/>
        <v>Perform Routine Preventative Maintenance</v>
      </c>
      <c r="W627" s="47" t="str">
        <f t="shared" si="237"/>
        <v/>
      </c>
      <c r="X627" s="27" t="str">
        <f t="shared" si="238"/>
        <v>Maintain O&amp;M and Routine Monitoring</v>
      </c>
      <c r="Y627" s="48">
        <f t="shared" si="239"/>
        <v>28</v>
      </c>
      <c r="Z627" s="48">
        <f t="shared" si="240"/>
        <v>18</v>
      </c>
      <c r="AA627" s="48">
        <f t="shared" si="241"/>
        <v>28</v>
      </c>
      <c r="AB627" s="48">
        <f t="shared" si="242"/>
        <v>18</v>
      </c>
      <c r="AC627" s="48">
        <f t="shared" si="243"/>
        <v>29</v>
      </c>
      <c r="AD627" s="48">
        <f t="shared" si="244"/>
        <v>5</v>
      </c>
      <c r="AE627" s="48">
        <f t="shared" si="245"/>
        <v>18</v>
      </c>
      <c r="AF627" s="48" t="str">
        <f t="shared" si="246"/>
        <v xml:space="preserve"> </v>
      </c>
      <c r="AG627" s="49" t="str">
        <f t="shared" si="247"/>
        <v/>
      </c>
      <c r="AH627" s="48">
        <f t="shared" si="248"/>
        <v>19</v>
      </c>
      <c r="AI627" s="50">
        <f>'Details and Calculations'!AE626</f>
        <v>1</v>
      </c>
      <c r="AJ627" s="50">
        <f>'Details and Calculations'!AM626</f>
        <v>1</v>
      </c>
      <c r="AK627" s="50">
        <f>'Details and Calculations'!AR626</f>
        <v>1</v>
      </c>
      <c r="AL627" s="50">
        <f>'Details and Calculations'!AW626</f>
        <v>1</v>
      </c>
      <c r="AM627" s="50">
        <f>'Details and Calculations'!BA626</f>
        <v>1</v>
      </c>
      <c r="AN627" s="50">
        <f>'Details and Calculations'!BF626</f>
        <v>1</v>
      </c>
      <c r="AO627" s="50">
        <f>'Details and Calculations'!BI626</f>
        <v>1</v>
      </c>
      <c r="AP627" s="50" t="str">
        <f>'Details and Calculations'!BM626</f>
        <v xml:space="preserve"> </v>
      </c>
      <c r="AQ627" s="50" t="str">
        <f>'Details and Calculations'!BP626</f>
        <v xml:space="preserve"> </v>
      </c>
      <c r="AR627" s="50">
        <f>'Details and Calculations'!CC626</f>
        <v>1</v>
      </c>
      <c r="AS627" s="50">
        <f>'Details and Calculations'!CJ626</f>
        <v>1</v>
      </c>
      <c r="AT627" s="51">
        <f>'Details and Calculations'!T626</f>
        <v>1</v>
      </c>
      <c r="AU627" s="51">
        <f>'Details and Calculations'!Z626</f>
        <v>1</v>
      </c>
      <c r="AV627" s="51">
        <f>'Details and Calculations'!S626</f>
        <v>1</v>
      </c>
      <c r="AW627" s="51">
        <f>'Details and Calculations'!AI626</f>
        <v>1</v>
      </c>
      <c r="AX627" s="51">
        <f>'Details and Calculations'!BY626</f>
        <v>1</v>
      </c>
      <c r="AY627" s="51">
        <f>'Details and Calculations'!CG626</f>
        <v>1</v>
      </c>
      <c r="AZ627" s="51">
        <f>'Details and Calculations'!CI626</f>
        <v>0</v>
      </c>
      <c r="BA627" s="51">
        <f t="shared" si="249"/>
        <v>1</v>
      </c>
      <c r="BB627" s="52">
        <f>'Details and Calculations'!Y626</f>
        <v>2</v>
      </c>
      <c r="BC627" s="52">
        <f>'Details and Calculations'!AC626</f>
        <v>1</v>
      </c>
      <c r="BD627" s="52">
        <f>'Details and Calculations'!AK626</f>
        <v>1</v>
      </c>
      <c r="BE627" s="52">
        <f>'Details and Calculations'!AN626</f>
        <v>1200</v>
      </c>
      <c r="BF627" s="52">
        <f>'Details and Calculations'!AP626</f>
        <v>2</v>
      </c>
      <c r="BG627" s="52">
        <f>'Details and Calculations'!AT626</f>
        <v>5</v>
      </c>
      <c r="BH627" s="52">
        <f>'Details and Calculations'!AY626</f>
        <v>1</v>
      </c>
      <c r="BI627" s="52">
        <f>'Details and Calculations'!BB626</f>
        <v>2300</v>
      </c>
      <c r="BJ627" s="52">
        <f>'Details and Calculations'!BD626</f>
        <v>2</v>
      </c>
      <c r="BK627" s="52">
        <f>'Details and Calculations'!CA626</f>
        <v>4</v>
      </c>
      <c r="BL627" s="43">
        <f>'Details and Calculations'!AA626</f>
        <v>1</v>
      </c>
      <c r="BM627" s="43" t="str">
        <f>'Details and Calculations'!AB626</f>
        <v>"Springbox" --Intake Structure At A Spring</v>
      </c>
      <c r="BN627" s="43">
        <f>'Details and Calculations'!AD626</f>
        <v>2015</v>
      </c>
      <c r="BO627" s="43">
        <f>'Details and Calculations'!AJ626</f>
        <v>1</v>
      </c>
      <c r="BP627" s="43">
        <f>'Details and Calculations'!AL626</f>
        <v>2015</v>
      </c>
      <c r="BQ627" s="43">
        <f>'Details and Calculations'!AO626</f>
        <v>1</v>
      </c>
      <c r="BR627" s="43">
        <f>'Details and Calculations'!AQ626</f>
        <v>2015</v>
      </c>
      <c r="BS627" s="43">
        <f>'Details and Calculations'!AS626</f>
        <v>1</v>
      </c>
      <c r="BT627" s="43">
        <f>'Details and Calculations'!AV626</f>
        <v>2015</v>
      </c>
      <c r="BU627" s="43">
        <f>'Details and Calculations'!AX626</f>
        <v>1</v>
      </c>
      <c r="BV627" s="43">
        <f>'Details and Calculations'!AZ626</f>
        <v>2016</v>
      </c>
      <c r="BW627" s="43">
        <f>'Details and Calculations'!BC626</f>
        <v>1</v>
      </c>
      <c r="BX627" s="43">
        <f>'Details and Calculations'!BE626</f>
        <v>2015</v>
      </c>
      <c r="BY627" s="43">
        <f>'Details and Calculations'!BG626</f>
        <v>1</v>
      </c>
      <c r="BZ627" s="43">
        <f>'Details and Calculations'!BH626</f>
        <v>2015</v>
      </c>
      <c r="CA627" s="43">
        <f>'Details and Calculations'!BJ626</f>
        <v>0</v>
      </c>
      <c r="CB627" s="43" t="str">
        <f>'Details and Calculations'!BK626</f>
        <v/>
      </c>
      <c r="CC627" s="43" t="str">
        <f>'Details and Calculations'!BL626</f>
        <v xml:space="preserve"> </v>
      </c>
      <c r="CD627" s="43" t="str">
        <f>'Details and Calculations'!BN626</f>
        <v xml:space="preserve"> </v>
      </c>
      <c r="CE627" s="43" t="str">
        <f>'Details and Calculations'!BO626</f>
        <v xml:space="preserve"> </v>
      </c>
      <c r="CF627" s="43">
        <f>'Details and Calculations'!BZ626</f>
        <v>1</v>
      </c>
      <c r="CG627" s="43">
        <f>'Details and Calculations'!CB626</f>
        <v>2016</v>
      </c>
      <c r="CH627" s="31"/>
      <c r="CI627" s="53"/>
    </row>
    <row r="628" spans="1:87" x14ac:dyDescent="0.3">
      <c r="A628" s="43">
        <f>'Details and Calculations'!A627</f>
        <v>2017</v>
      </c>
      <c r="B628" s="43" t="str">
        <f>'Details and Calculations'!C627</f>
        <v>Rwanda</v>
      </c>
      <c r="C628" s="43" t="str">
        <f>'Details and Calculations'!D627</f>
        <v>Rulindo</v>
      </c>
      <c r="D628" s="43" t="str">
        <f>'Details and Calculations'!E627</f>
        <v>Burega</v>
      </c>
      <c r="E628" s="43" t="str">
        <f>'Details and Calculations'!F627</f>
        <v>Karengeli</v>
      </c>
      <c r="F628" s="43" t="str">
        <f>'Details and Calculations'!G627</f>
        <v>Mataba</v>
      </c>
      <c r="G628" s="43" t="str">
        <f>'Details and Calculations'!H627</f>
        <v/>
      </c>
      <c r="H628" s="43" t="str">
        <f>'Details and Calculations'!I627</f>
        <v/>
      </c>
      <c r="I628" s="43" t="str">
        <f>'Details and Calculations'!J627</f>
        <v>Rwamugaza</v>
      </c>
      <c r="J628" s="43">
        <f>'Details and Calculations'!K627</f>
        <v>495</v>
      </c>
      <c r="K628" s="43">
        <f>'Details and Calculations'!O627</f>
        <v>495</v>
      </c>
      <c r="L628" s="43">
        <f>'Details and Calculations'!P628</f>
        <v>88</v>
      </c>
      <c r="M628" s="43" t="str">
        <f>'Details and Calculations'!U627</f>
        <v>Piped Network With Pump</v>
      </c>
      <c r="N628" s="43">
        <f>'Details and Calculations'!V627</f>
        <v>2012</v>
      </c>
      <c r="O628" s="43" t="str">
        <f>'Details and Calculations'!W627</f>
        <v>Governement (District, Wasac) And Water For People</v>
      </c>
      <c r="P628" s="43" t="str">
        <f>'Details and Calculations'!X627</f>
        <v>Spring</v>
      </c>
      <c r="Q628" s="44" t="str">
        <f t="shared" si="232"/>
        <v>Low Risk</v>
      </c>
      <c r="R628" s="44" t="str">
        <f t="shared" si="233"/>
        <v>Low Risk</v>
      </c>
      <c r="S628" s="45" t="str">
        <f t="shared" si="234"/>
        <v>Intermediate Level of Service</v>
      </c>
      <c r="T628" s="62" t="str">
        <f t="shared" si="231"/>
        <v>Low Priority</v>
      </c>
      <c r="U628" s="46">
        <f t="shared" si="235"/>
        <v>7</v>
      </c>
      <c r="V628" s="28" t="str">
        <f t="shared" si="236"/>
        <v>Perform Routine Preventative Maintenance</v>
      </c>
      <c r="W628" s="47" t="str">
        <f t="shared" si="237"/>
        <v/>
      </c>
      <c r="X628" s="27" t="str">
        <f t="shared" si="238"/>
        <v>Maintain O&amp;M and Routine Monitoring</v>
      </c>
      <c r="Y628" s="48">
        <f t="shared" si="239"/>
        <v>22</v>
      </c>
      <c r="Z628" s="48">
        <f t="shared" si="240"/>
        <v>15</v>
      </c>
      <c r="AA628" s="48">
        <f t="shared" si="241"/>
        <v>25</v>
      </c>
      <c r="AB628" s="48">
        <f t="shared" si="242"/>
        <v>15</v>
      </c>
      <c r="AC628" s="48">
        <f t="shared" si="243"/>
        <v>25</v>
      </c>
      <c r="AD628" s="48">
        <f t="shared" si="244"/>
        <v>-1</v>
      </c>
      <c r="AE628" s="48">
        <f t="shared" si="245"/>
        <v>12</v>
      </c>
      <c r="AF628" s="48" t="str">
        <f t="shared" si="246"/>
        <v xml:space="preserve"> </v>
      </c>
      <c r="AG628" s="49" t="str">
        <f t="shared" si="247"/>
        <v/>
      </c>
      <c r="AH628" s="48">
        <f t="shared" si="248"/>
        <v>15</v>
      </c>
      <c r="AI628" s="50">
        <f>'Details and Calculations'!AE627</f>
        <v>1</v>
      </c>
      <c r="AJ628" s="50">
        <f>'Details and Calculations'!AM627</f>
        <v>1</v>
      </c>
      <c r="AK628" s="50">
        <f>'Details and Calculations'!AR627</f>
        <v>1</v>
      </c>
      <c r="AL628" s="50">
        <f>'Details and Calculations'!AW627</f>
        <v>1</v>
      </c>
      <c r="AM628" s="50">
        <f>'Details and Calculations'!BA627</f>
        <v>1</v>
      </c>
      <c r="AN628" s="50">
        <f>'Details and Calculations'!BF627</f>
        <v>1</v>
      </c>
      <c r="AO628" s="50">
        <f>'Details and Calculations'!BI627</f>
        <v>1</v>
      </c>
      <c r="AP628" s="50" t="str">
        <f>'Details and Calculations'!BM627</f>
        <v xml:space="preserve"> </v>
      </c>
      <c r="AQ628" s="50" t="str">
        <f>'Details and Calculations'!BP627</f>
        <v xml:space="preserve"> </v>
      </c>
      <c r="AR628" s="50">
        <f>'Details and Calculations'!CC627</f>
        <v>1</v>
      </c>
      <c r="AS628" s="50">
        <f>'Details and Calculations'!CJ627</f>
        <v>1</v>
      </c>
      <c r="AT628" s="51">
        <f>'Details and Calculations'!T627</f>
        <v>1</v>
      </c>
      <c r="AU628" s="51">
        <f>'Details and Calculations'!Z627</f>
        <v>1</v>
      </c>
      <c r="AV628" s="51">
        <f>'Details and Calculations'!S627</f>
        <v>0</v>
      </c>
      <c r="AW628" s="51">
        <f>'Details and Calculations'!AI627</f>
        <v>1</v>
      </c>
      <c r="AX628" s="51">
        <f>'Details and Calculations'!BY627</f>
        <v>1</v>
      </c>
      <c r="AY628" s="51">
        <f>'Details and Calculations'!CG627</f>
        <v>1</v>
      </c>
      <c r="AZ628" s="51">
        <f>'Details and Calculations'!CI627</f>
        <v>1</v>
      </c>
      <c r="BA628" s="51">
        <f t="shared" si="249"/>
        <v>1</v>
      </c>
      <c r="BB628" s="52">
        <f>'Details and Calculations'!Y627</f>
        <v>3</v>
      </c>
      <c r="BC628" s="52">
        <f>'Details and Calculations'!AC627</f>
        <v>3</v>
      </c>
      <c r="BD628" s="52">
        <f>'Details and Calculations'!AK627</f>
        <v>2</v>
      </c>
      <c r="BE628" s="52">
        <f>'Details and Calculations'!AN627</f>
        <v>5000</v>
      </c>
      <c r="BF628" s="52">
        <f>'Details and Calculations'!AP627</f>
        <v>16</v>
      </c>
      <c r="BG628" s="52">
        <f>'Details and Calculations'!AT627</f>
        <v>8</v>
      </c>
      <c r="BH628" s="52">
        <f>'Details and Calculations'!AY627</f>
        <v>2</v>
      </c>
      <c r="BI628" s="52">
        <f>'Details and Calculations'!BB627</f>
        <v>5000</v>
      </c>
      <c r="BJ628" s="52">
        <f>'Details and Calculations'!BD627</f>
        <v>1</v>
      </c>
      <c r="BK628" s="52">
        <f>'Details and Calculations'!CA627</f>
        <v>1</v>
      </c>
      <c r="BL628" s="43">
        <f>'Details and Calculations'!AA627</f>
        <v>1</v>
      </c>
      <c r="BM628" s="43" t="str">
        <f>'Details and Calculations'!AB627</f>
        <v/>
      </c>
      <c r="BN628" s="43">
        <f>'Details and Calculations'!AD627</f>
        <v>2009</v>
      </c>
      <c r="BO628" s="43">
        <f>'Details and Calculations'!AJ627</f>
        <v>1</v>
      </c>
      <c r="BP628" s="43">
        <f>'Details and Calculations'!AL627</f>
        <v>2012</v>
      </c>
      <c r="BQ628" s="43">
        <f>'Details and Calculations'!AO627</f>
        <v>1</v>
      </c>
      <c r="BR628" s="43">
        <f>'Details and Calculations'!AQ627</f>
        <v>2012</v>
      </c>
      <c r="BS628" s="43">
        <f>'Details and Calculations'!AS627</f>
        <v>1</v>
      </c>
      <c r="BT628" s="43">
        <f>'Details and Calculations'!AV627</f>
        <v>2012</v>
      </c>
      <c r="BU628" s="43">
        <f>'Details and Calculations'!AX627</f>
        <v>1</v>
      </c>
      <c r="BV628" s="43">
        <f>'Details and Calculations'!AZ627</f>
        <v>2012</v>
      </c>
      <c r="BW628" s="43">
        <f>'Details and Calculations'!BC627</f>
        <v>1</v>
      </c>
      <c r="BX628" s="43">
        <f>'Details and Calculations'!BE627</f>
        <v>2009</v>
      </c>
      <c r="BY628" s="43">
        <f>'Details and Calculations'!BG627</f>
        <v>1</v>
      </c>
      <c r="BZ628" s="43">
        <f>'Details and Calculations'!BH627</f>
        <v>2009</v>
      </c>
      <c r="CA628" s="43">
        <f>'Details and Calculations'!BJ627</f>
        <v>0</v>
      </c>
      <c r="CB628" s="43" t="str">
        <f>'Details and Calculations'!BK627</f>
        <v/>
      </c>
      <c r="CC628" s="43" t="str">
        <f>'Details and Calculations'!BL627</f>
        <v xml:space="preserve"> </v>
      </c>
      <c r="CD628" s="43" t="str">
        <f>'Details and Calculations'!BN627</f>
        <v xml:space="preserve"> </v>
      </c>
      <c r="CE628" s="43" t="str">
        <f>'Details and Calculations'!BO627</f>
        <v xml:space="preserve"> </v>
      </c>
      <c r="CF628" s="43">
        <f>'Details and Calculations'!BZ627</f>
        <v>1</v>
      </c>
      <c r="CG628" s="43">
        <f>'Details and Calculations'!CB627</f>
        <v>2012</v>
      </c>
      <c r="CH628" s="31"/>
      <c r="CI628" s="53"/>
    </row>
    <row r="629" spans="1:87" x14ac:dyDescent="0.3">
      <c r="A629" s="43">
        <f>'Details and Calculations'!A628</f>
        <v>2017</v>
      </c>
      <c r="B629" s="43" t="str">
        <f>'Details and Calculations'!C628</f>
        <v>Rwanda</v>
      </c>
      <c r="C629" s="43" t="str">
        <f>'Details and Calculations'!D628</f>
        <v>Rulindo</v>
      </c>
      <c r="D629" s="43" t="str">
        <f>'Details and Calculations'!E628</f>
        <v>Ngoma</v>
      </c>
      <c r="E629" s="43" t="str">
        <f>'Details and Calculations'!F628</f>
        <v>Kabuga</v>
      </c>
      <c r="F629" s="43" t="str">
        <f>'Details and Calculations'!G628</f>
        <v>Kirambo</v>
      </c>
      <c r="G629" s="43" t="str">
        <f>'Details and Calculations'!H628</f>
        <v/>
      </c>
      <c r="H629" s="43" t="str">
        <f>'Details and Calculations'!I628</f>
        <v/>
      </c>
      <c r="I629" s="43" t="str">
        <f>'Details and Calculations'!J628</f>
        <v>Nganzo-Kabarore</v>
      </c>
      <c r="J629" s="43">
        <f>'Details and Calculations'!K628</f>
        <v>131</v>
      </c>
      <c r="K629" s="43">
        <f>'Details and Calculations'!O628</f>
        <v>43</v>
      </c>
      <c r="L629" s="43" t="str">
        <f>'Details and Calculations'!P629</f>
        <v xml:space="preserve"> </v>
      </c>
      <c r="M629" s="43" t="str">
        <f>'Details and Calculations'!U628</f>
        <v>Piped Network -- Gravity Only</v>
      </c>
      <c r="N629" s="43">
        <f>'Details and Calculations'!V628</f>
        <v>2014</v>
      </c>
      <c r="O629" s="43" t="str">
        <f>'Details and Calculations'!W628</f>
        <v>Governement (District, Wasac) And Water For People</v>
      </c>
      <c r="P629" s="43" t="str">
        <f>'Details and Calculations'!X628</f>
        <v>Spring</v>
      </c>
      <c r="Q629" s="44" t="str">
        <f t="shared" si="232"/>
        <v>Low Risk</v>
      </c>
      <c r="R629" s="44" t="str">
        <f t="shared" si="233"/>
        <v>High Risk</v>
      </c>
      <c r="S629" s="45" t="str">
        <f t="shared" si="234"/>
        <v>Basic Level of Service</v>
      </c>
      <c r="T629" s="62" t="str">
        <f t="shared" si="231"/>
        <v>High Priority</v>
      </c>
      <c r="U629" s="46">
        <f t="shared" si="235"/>
        <v>5</v>
      </c>
      <c r="V629" s="28" t="str">
        <f t="shared" si="236"/>
        <v>Major Repairs or Replace System</v>
      </c>
      <c r="W629" s="47" t="str">
        <f t="shared" si="237"/>
        <v/>
      </c>
      <c r="X629" s="27" t="str">
        <f t="shared" si="238"/>
        <v>Further Technical Diagnostic Needed</v>
      </c>
      <c r="Y629" s="48">
        <f t="shared" si="239"/>
        <v>27</v>
      </c>
      <c r="Z629" s="48">
        <f t="shared" si="240"/>
        <v>17</v>
      </c>
      <c r="AA629" s="48">
        <f t="shared" si="241"/>
        <v>27</v>
      </c>
      <c r="AB629" s="48" t="str">
        <f t="shared" si="242"/>
        <v xml:space="preserve"> </v>
      </c>
      <c r="AC629" s="48">
        <f t="shared" si="243"/>
        <v>27</v>
      </c>
      <c r="AD629" s="48" t="str">
        <f t="shared" si="244"/>
        <v xml:space="preserve"> </v>
      </c>
      <c r="AE629" s="48" t="str">
        <f t="shared" si="245"/>
        <v xml:space="preserve"> </v>
      </c>
      <c r="AF629" s="48" t="str">
        <f t="shared" si="246"/>
        <v xml:space="preserve"> </v>
      </c>
      <c r="AG629" s="49" t="str">
        <f t="shared" si="247"/>
        <v/>
      </c>
      <c r="AH629" s="48">
        <f t="shared" si="248"/>
        <v>17</v>
      </c>
      <c r="AI629" s="50">
        <f>'Details and Calculations'!AE628</f>
        <v>3</v>
      </c>
      <c r="AJ629" s="50">
        <f>'Details and Calculations'!AM628</f>
        <v>2</v>
      </c>
      <c r="AK629" s="50">
        <f>'Details and Calculations'!AR628</f>
        <v>1</v>
      </c>
      <c r="AL629" s="50" t="str">
        <f>'Details and Calculations'!AW628</f>
        <v xml:space="preserve"> </v>
      </c>
      <c r="AM629" s="50">
        <f>'Details and Calculations'!BA628</f>
        <v>3</v>
      </c>
      <c r="AN629" s="50" t="str">
        <f>'Details and Calculations'!BF628</f>
        <v xml:space="preserve"> </v>
      </c>
      <c r="AO629" s="50" t="str">
        <f>'Details and Calculations'!BI628</f>
        <v xml:space="preserve"> </v>
      </c>
      <c r="AP629" s="50" t="str">
        <f>'Details and Calculations'!BM628</f>
        <v xml:space="preserve"> </v>
      </c>
      <c r="AQ629" s="50" t="str">
        <f>'Details and Calculations'!BP628</f>
        <v xml:space="preserve"> </v>
      </c>
      <c r="AR629" s="50">
        <f>'Details and Calculations'!CC628</f>
        <v>3</v>
      </c>
      <c r="AS629" s="50">
        <f>'Details and Calculations'!CJ628</f>
        <v>3</v>
      </c>
      <c r="AT629" s="51">
        <f>'Details and Calculations'!T628</f>
        <v>1</v>
      </c>
      <c r="AU629" s="51">
        <f>'Details and Calculations'!Z628</f>
        <v>1</v>
      </c>
      <c r="AV629" s="51">
        <f>'Details and Calculations'!S628</f>
        <v>1</v>
      </c>
      <c r="AW629" s="51">
        <f>'Details and Calculations'!AI628</f>
        <v>1</v>
      </c>
      <c r="AX629" s="51">
        <f>'Details and Calculations'!BY628</f>
        <v>1</v>
      </c>
      <c r="AY629" s="51">
        <f>'Details and Calculations'!CG628</f>
        <v>0</v>
      </c>
      <c r="AZ629" s="51">
        <f>'Details and Calculations'!CI628</f>
        <v>0</v>
      </c>
      <c r="BA629" s="51">
        <f t="shared" si="249"/>
        <v>0</v>
      </c>
      <c r="BB629" s="52">
        <f>'Details and Calculations'!Y628</f>
        <v>1</v>
      </c>
      <c r="BC629" s="52">
        <f>'Details and Calculations'!AC628</f>
        <v>1</v>
      </c>
      <c r="BD629" s="52">
        <f>'Details and Calculations'!AK628</f>
        <v>2</v>
      </c>
      <c r="BE629" s="52">
        <f>'Details and Calculations'!AN628</f>
        <v>400</v>
      </c>
      <c r="BF629" s="52">
        <f>'Details and Calculations'!AP628</f>
        <v>3</v>
      </c>
      <c r="BG629" s="52" t="str">
        <f>'Details and Calculations'!AT628</f>
        <v xml:space="preserve"> </v>
      </c>
      <c r="BH629" s="52">
        <f>'Details and Calculations'!AY628</f>
        <v>2</v>
      </c>
      <c r="BI629" s="52">
        <f>'Details and Calculations'!BB628</f>
        <v>800</v>
      </c>
      <c r="BJ629" s="52" t="str">
        <f>'Details and Calculations'!BD628</f>
        <v xml:space="preserve"> </v>
      </c>
      <c r="BK629" s="52">
        <f>'Details and Calculations'!CA628</f>
        <v>5</v>
      </c>
      <c r="BL629" s="43">
        <f>'Details and Calculations'!AA628</f>
        <v>1</v>
      </c>
      <c r="BM629" s="43" t="str">
        <f>'Details and Calculations'!AB628</f>
        <v>"Springbox" --Intake Structure At A Spring</v>
      </c>
      <c r="BN629" s="43">
        <f>'Details and Calculations'!AD628</f>
        <v>2014</v>
      </c>
      <c r="BO629" s="43">
        <f>'Details and Calculations'!AJ628</f>
        <v>1</v>
      </c>
      <c r="BP629" s="43">
        <f>'Details and Calculations'!AL628</f>
        <v>2014</v>
      </c>
      <c r="BQ629" s="43">
        <f>'Details and Calculations'!AO628</f>
        <v>1</v>
      </c>
      <c r="BR629" s="43">
        <f>'Details and Calculations'!AQ628</f>
        <v>2014</v>
      </c>
      <c r="BS629" s="43">
        <f>'Details and Calculations'!AS628</f>
        <v>0</v>
      </c>
      <c r="BT629" s="43" t="str">
        <f>'Details and Calculations'!AV628</f>
        <v xml:space="preserve"> </v>
      </c>
      <c r="BU629" s="43">
        <f>'Details and Calculations'!AX628</f>
        <v>1</v>
      </c>
      <c r="BV629" s="43">
        <f>'Details and Calculations'!AZ628</f>
        <v>2014</v>
      </c>
      <c r="BW629" s="43">
        <f>'Details and Calculations'!BC628</f>
        <v>0</v>
      </c>
      <c r="BX629" s="43" t="str">
        <f>'Details and Calculations'!BE628</f>
        <v xml:space="preserve"> </v>
      </c>
      <c r="BY629" s="43" t="str">
        <f>'Details and Calculations'!BG628</f>
        <v xml:space="preserve"> </v>
      </c>
      <c r="BZ629" s="43" t="str">
        <f>'Details and Calculations'!BH628</f>
        <v xml:space="preserve"> </v>
      </c>
      <c r="CA629" s="43">
        <f>'Details and Calculations'!BJ628</f>
        <v>0</v>
      </c>
      <c r="CB629" s="43" t="str">
        <f>'Details and Calculations'!BK628</f>
        <v/>
      </c>
      <c r="CC629" s="43" t="str">
        <f>'Details and Calculations'!BL628</f>
        <v xml:space="preserve"> </v>
      </c>
      <c r="CD629" s="43" t="str">
        <f>'Details and Calculations'!BN628</f>
        <v xml:space="preserve"> </v>
      </c>
      <c r="CE629" s="43" t="str">
        <f>'Details and Calculations'!BO628</f>
        <v xml:space="preserve"> </v>
      </c>
      <c r="CF629" s="43">
        <f>'Details and Calculations'!BZ628</f>
        <v>1</v>
      </c>
      <c r="CG629" s="43">
        <f>'Details and Calculations'!CB628</f>
        <v>2014</v>
      </c>
      <c r="CH629" s="31"/>
      <c r="CI629" s="53"/>
    </row>
    <row r="630" spans="1:87" x14ac:dyDescent="0.3">
      <c r="A630" s="43">
        <f>'Details and Calculations'!A629</f>
        <v>2017</v>
      </c>
      <c r="B630" s="43" t="str">
        <f>'Details and Calculations'!C629</f>
        <v>Rwanda</v>
      </c>
      <c r="C630" s="43" t="str">
        <f>'Details and Calculations'!D629</f>
        <v>Rulindo</v>
      </c>
      <c r="D630" s="43" t="str">
        <f>'Details and Calculations'!E629</f>
        <v>Masoro</v>
      </c>
      <c r="E630" s="43" t="str">
        <f>'Details and Calculations'!F629</f>
        <v>Kigarama</v>
      </c>
      <c r="F630" s="43" t="str">
        <f>'Details and Calculations'!G629</f>
        <v>Nyakibungo</v>
      </c>
      <c r="G630" s="43" t="str">
        <f>'Details and Calculations'!H629</f>
        <v/>
      </c>
      <c r="H630" s="43" t="str">
        <f>'Details and Calculations'!I629</f>
        <v/>
      </c>
      <c r="I630" s="43" t="str">
        <f>'Details and Calculations'!J629</f>
        <v xml:space="preserve"> </v>
      </c>
      <c r="J630" s="43">
        <f>'Details and Calculations'!K629</f>
        <v>229</v>
      </c>
      <c r="K630" s="43">
        <f>'Details and Calculations'!O629</f>
        <v>229</v>
      </c>
      <c r="L630" s="43">
        <f>'Details and Calculations'!P630</f>
        <v>101</v>
      </c>
      <c r="M630" s="43" t="str">
        <f>'Details and Calculations'!U629</f>
        <v>Piped Network With Pump</v>
      </c>
      <c r="N630" s="43">
        <f>'Details and Calculations'!V629</f>
        <v>1998</v>
      </c>
      <c r="O630" s="43" t="str">
        <f>'Details and Calculations'!W629</f>
        <v/>
      </c>
      <c r="P630" s="43" t="str">
        <f>'Details and Calculations'!X629</f>
        <v>Spring</v>
      </c>
      <c r="Q630" s="44" t="str">
        <f t="shared" si="232"/>
        <v>Low Risk</v>
      </c>
      <c r="R630" s="44" t="str">
        <f t="shared" si="233"/>
        <v>Low Risk</v>
      </c>
      <c r="S630" s="45" t="str">
        <f t="shared" si="234"/>
        <v>High Level of Service</v>
      </c>
      <c r="T630" s="62" t="str">
        <f t="shared" si="231"/>
        <v>Low Priority</v>
      </c>
      <c r="U630" s="46">
        <f t="shared" si="235"/>
        <v>8</v>
      </c>
      <c r="V630" s="28" t="str">
        <f t="shared" si="236"/>
        <v>Perform Routine Preventative Maintenance</v>
      </c>
      <c r="W630" s="47" t="str">
        <f t="shared" si="237"/>
        <v/>
      </c>
      <c r="X630" s="27" t="str">
        <f t="shared" si="238"/>
        <v>Maintain O&amp;M and Routine Monitoring</v>
      </c>
      <c r="Y630" s="48">
        <f t="shared" si="239"/>
        <v>29</v>
      </c>
      <c r="Z630" s="48">
        <f t="shared" si="240"/>
        <v>19</v>
      </c>
      <c r="AA630" s="48">
        <f t="shared" si="241"/>
        <v>29</v>
      </c>
      <c r="AB630" s="48" t="str">
        <f t="shared" si="242"/>
        <v xml:space="preserve"> </v>
      </c>
      <c r="AC630" s="48">
        <f t="shared" si="243"/>
        <v>29</v>
      </c>
      <c r="AD630" s="48">
        <f t="shared" si="244"/>
        <v>6</v>
      </c>
      <c r="AE630" s="48">
        <f t="shared" si="245"/>
        <v>19</v>
      </c>
      <c r="AF630" s="48" t="str">
        <f t="shared" si="246"/>
        <v xml:space="preserve"> </v>
      </c>
      <c r="AG630" s="49" t="str">
        <f t="shared" si="247"/>
        <v/>
      </c>
      <c r="AH630" s="48">
        <f t="shared" si="248"/>
        <v>19</v>
      </c>
      <c r="AI630" s="50">
        <f>'Details and Calculations'!AE629</f>
        <v>1</v>
      </c>
      <c r="AJ630" s="50">
        <f>'Details and Calculations'!AM629</f>
        <v>1</v>
      </c>
      <c r="AK630" s="50">
        <f>'Details and Calculations'!AR629</f>
        <v>1</v>
      </c>
      <c r="AL630" s="50" t="str">
        <f>'Details and Calculations'!AW629</f>
        <v xml:space="preserve"> </v>
      </c>
      <c r="AM630" s="50">
        <f>'Details and Calculations'!BA629</f>
        <v>1</v>
      </c>
      <c r="AN630" s="50">
        <f>'Details and Calculations'!BF629</f>
        <v>1</v>
      </c>
      <c r="AO630" s="50">
        <f>'Details and Calculations'!BI629</f>
        <v>1</v>
      </c>
      <c r="AP630" s="50" t="str">
        <f>'Details and Calculations'!BM629</f>
        <v xml:space="preserve"> </v>
      </c>
      <c r="AQ630" s="50" t="str">
        <f>'Details and Calculations'!BP629</f>
        <v xml:space="preserve"> </v>
      </c>
      <c r="AR630" s="50">
        <f>'Details and Calculations'!CC629</f>
        <v>1</v>
      </c>
      <c r="AS630" s="50">
        <f>'Details and Calculations'!CJ629</f>
        <v>1</v>
      </c>
      <c r="AT630" s="51">
        <f>'Details and Calculations'!T629</f>
        <v>1</v>
      </c>
      <c r="AU630" s="51">
        <f>'Details and Calculations'!Z629</f>
        <v>1</v>
      </c>
      <c r="AV630" s="51">
        <f>'Details and Calculations'!S629</f>
        <v>1</v>
      </c>
      <c r="AW630" s="51">
        <f>'Details and Calculations'!AI629</f>
        <v>1</v>
      </c>
      <c r="AX630" s="51">
        <f>'Details and Calculations'!BY629</f>
        <v>1</v>
      </c>
      <c r="AY630" s="51">
        <f>'Details and Calculations'!CG629</f>
        <v>1</v>
      </c>
      <c r="AZ630" s="51">
        <f>'Details and Calculations'!CI629</f>
        <v>1</v>
      </c>
      <c r="BA630" s="51">
        <f t="shared" si="249"/>
        <v>1</v>
      </c>
      <c r="BB630" s="52">
        <f>'Details and Calculations'!Y629</f>
        <v>2</v>
      </c>
      <c r="BC630" s="52">
        <f>'Details and Calculations'!AC629</f>
        <v>1</v>
      </c>
      <c r="BD630" s="52">
        <f>'Details and Calculations'!AK629</f>
        <v>2</v>
      </c>
      <c r="BE630" s="52">
        <f>'Details and Calculations'!AN629</f>
        <v>5000</v>
      </c>
      <c r="BF630" s="52">
        <f>'Details and Calculations'!AP629</f>
        <v>15</v>
      </c>
      <c r="BG630" s="52" t="str">
        <f>'Details and Calculations'!AT629</f>
        <v xml:space="preserve"> </v>
      </c>
      <c r="BH630" s="52">
        <f>'Details and Calculations'!AY629</f>
        <v>2</v>
      </c>
      <c r="BI630" s="52">
        <f>'Details and Calculations'!BB629</f>
        <v>5000</v>
      </c>
      <c r="BJ630" s="52">
        <f>'Details and Calculations'!BD629</f>
        <v>1</v>
      </c>
      <c r="BK630" s="52">
        <f>'Details and Calculations'!CA629</f>
        <v>2</v>
      </c>
      <c r="BL630" s="43">
        <f>'Details and Calculations'!AA629</f>
        <v>1</v>
      </c>
      <c r="BM630" s="43" t="str">
        <f>'Details and Calculations'!AB629</f>
        <v>"Springbox" --Intake Structure At A Spring</v>
      </c>
      <c r="BN630" s="43">
        <f>'Details and Calculations'!AD629</f>
        <v>2016</v>
      </c>
      <c r="BO630" s="43">
        <f>'Details and Calculations'!AJ629</f>
        <v>1</v>
      </c>
      <c r="BP630" s="43">
        <f>'Details and Calculations'!AL629</f>
        <v>2016</v>
      </c>
      <c r="BQ630" s="43">
        <f>'Details and Calculations'!AO629</f>
        <v>1</v>
      </c>
      <c r="BR630" s="43">
        <f>'Details and Calculations'!AQ629</f>
        <v>2016</v>
      </c>
      <c r="BS630" s="43">
        <f>'Details and Calculations'!AS629</f>
        <v>0</v>
      </c>
      <c r="BT630" s="43" t="str">
        <f>'Details and Calculations'!AV629</f>
        <v xml:space="preserve"> </v>
      </c>
      <c r="BU630" s="43">
        <f>'Details and Calculations'!AX629</f>
        <v>1</v>
      </c>
      <c r="BV630" s="43">
        <f>'Details and Calculations'!AZ629</f>
        <v>2016</v>
      </c>
      <c r="BW630" s="43">
        <f>'Details and Calculations'!BC629</f>
        <v>1</v>
      </c>
      <c r="BX630" s="43">
        <f>'Details and Calculations'!BE629</f>
        <v>2016</v>
      </c>
      <c r="BY630" s="43">
        <f>'Details and Calculations'!BG629</f>
        <v>1</v>
      </c>
      <c r="BZ630" s="43">
        <f>'Details and Calculations'!BH629</f>
        <v>2016</v>
      </c>
      <c r="CA630" s="43">
        <f>'Details and Calculations'!BJ629</f>
        <v>0</v>
      </c>
      <c r="CB630" s="43" t="str">
        <f>'Details and Calculations'!BK629</f>
        <v/>
      </c>
      <c r="CC630" s="43" t="str">
        <f>'Details and Calculations'!BL629</f>
        <v xml:space="preserve"> </v>
      </c>
      <c r="CD630" s="43" t="str">
        <f>'Details and Calculations'!BN629</f>
        <v xml:space="preserve"> </v>
      </c>
      <c r="CE630" s="43" t="str">
        <f>'Details and Calculations'!BO629</f>
        <v xml:space="preserve"> </v>
      </c>
      <c r="CF630" s="43">
        <f>'Details and Calculations'!BZ629</f>
        <v>1</v>
      </c>
      <c r="CG630" s="43">
        <f>'Details and Calculations'!CB629</f>
        <v>2016</v>
      </c>
      <c r="CH630" s="31"/>
      <c r="CI630" s="53"/>
    </row>
    <row r="631" spans="1:87" x14ac:dyDescent="0.3">
      <c r="A631" s="43">
        <f>'Details and Calculations'!A630</f>
        <v>2017</v>
      </c>
      <c r="B631" s="43" t="str">
        <f>'Details and Calculations'!C630</f>
        <v>Rwanda</v>
      </c>
      <c r="C631" s="43" t="str">
        <f>'Details and Calculations'!D630</f>
        <v>Rulindo</v>
      </c>
      <c r="D631" s="43" t="str">
        <f>'Details and Calculations'!E630</f>
        <v>Murambi</v>
      </c>
      <c r="E631" s="43" t="str">
        <f>'Details and Calculations'!F630</f>
        <v>Mvuzo</v>
      </c>
      <c r="F631" s="43" t="str">
        <f>'Details and Calculations'!G630</f>
        <v>Kabuga</v>
      </c>
      <c r="G631" s="43" t="str">
        <f>'Details and Calculations'!H630</f>
        <v/>
      </c>
      <c r="H631" s="43" t="str">
        <f>'Details and Calculations'!I630</f>
        <v/>
      </c>
      <c r="I631" s="43" t="str">
        <f>'Details and Calculations'!J630</f>
        <v>Mutagata Motorised Network</v>
      </c>
      <c r="J631" s="43">
        <f>'Details and Calculations'!K630</f>
        <v>199</v>
      </c>
      <c r="K631" s="43">
        <f>'Details and Calculations'!O630</f>
        <v>98</v>
      </c>
      <c r="L631" s="43" t="str">
        <f>'Details and Calculations'!P631</f>
        <v xml:space="preserve"> </v>
      </c>
      <c r="M631" s="43" t="str">
        <f>'Details and Calculations'!U630</f>
        <v>Piped Network With Pump</v>
      </c>
      <c r="N631" s="43">
        <f>'Details and Calculations'!V630</f>
        <v>1987</v>
      </c>
      <c r="O631" s="43" t="str">
        <f>'Details and Calculations'!W630</f>
        <v>Governement (District, Wasac) And Water For People</v>
      </c>
      <c r="P631" s="43" t="str">
        <f>'Details and Calculations'!X630</f>
        <v>Spring</v>
      </c>
      <c r="Q631" s="44" t="str">
        <f t="shared" si="232"/>
        <v>Low Risk</v>
      </c>
      <c r="R631" s="44" t="str">
        <f t="shared" si="233"/>
        <v>Low Risk</v>
      </c>
      <c r="S631" s="45" t="str">
        <f t="shared" si="234"/>
        <v>Intermediate Level of Service</v>
      </c>
      <c r="T631" s="62" t="str">
        <f t="shared" si="231"/>
        <v>Low Priority</v>
      </c>
      <c r="U631" s="46">
        <f t="shared" si="235"/>
        <v>7</v>
      </c>
      <c r="V631" s="28" t="str">
        <f t="shared" si="236"/>
        <v>Perform Routine Preventative Maintenance</v>
      </c>
      <c r="W631" s="47" t="str">
        <f t="shared" si="237"/>
        <v/>
      </c>
      <c r="X631" s="27" t="str">
        <f t="shared" si="238"/>
        <v>Maintain O&amp;M and Routine Monitoring</v>
      </c>
      <c r="Y631" s="48">
        <f t="shared" si="239"/>
        <v>20</v>
      </c>
      <c r="Z631" s="48">
        <f t="shared" si="240"/>
        <v>19</v>
      </c>
      <c r="AA631" s="48">
        <f t="shared" si="241"/>
        <v>29</v>
      </c>
      <c r="AB631" s="48">
        <f t="shared" si="242"/>
        <v>19</v>
      </c>
      <c r="AC631" s="48">
        <f t="shared" si="243"/>
        <v>29</v>
      </c>
      <c r="AD631" s="48">
        <f t="shared" si="244"/>
        <v>7</v>
      </c>
      <c r="AE631" s="48">
        <f t="shared" si="245"/>
        <v>19</v>
      </c>
      <c r="AF631" s="48">
        <f t="shared" si="246"/>
        <v>10</v>
      </c>
      <c r="AG631" s="49" t="str">
        <f t="shared" si="247"/>
        <v/>
      </c>
      <c r="AH631" s="48">
        <f t="shared" si="248"/>
        <v>19</v>
      </c>
      <c r="AI631" s="50">
        <f>'Details and Calculations'!AE630</f>
        <v>1</v>
      </c>
      <c r="AJ631" s="50">
        <f>'Details and Calculations'!AM630</f>
        <v>1</v>
      </c>
      <c r="AK631" s="50">
        <f>'Details and Calculations'!AR630</f>
        <v>1</v>
      </c>
      <c r="AL631" s="50">
        <f>'Details and Calculations'!AW630</f>
        <v>1</v>
      </c>
      <c r="AM631" s="50">
        <f>'Details and Calculations'!BA630</f>
        <v>1</v>
      </c>
      <c r="AN631" s="50">
        <f>'Details and Calculations'!BF630</f>
        <v>1</v>
      </c>
      <c r="AO631" s="50">
        <f>'Details and Calculations'!BI630</f>
        <v>1</v>
      </c>
      <c r="AP631" s="50">
        <f>'Details and Calculations'!BM630</f>
        <v>1</v>
      </c>
      <c r="AQ631" s="50" t="str">
        <f>'Details and Calculations'!BP630</f>
        <v xml:space="preserve"> </v>
      </c>
      <c r="AR631" s="50">
        <f>'Details and Calculations'!CC630</f>
        <v>1</v>
      </c>
      <c r="AS631" s="50">
        <f>'Details and Calculations'!CJ630</f>
        <v>1</v>
      </c>
      <c r="AT631" s="51">
        <f>'Details and Calculations'!T630</f>
        <v>1</v>
      </c>
      <c r="AU631" s="51">
        <f>'Details and Calculations'!Z630</f>
        <v>1</v>
      </c>
      <c r="AV631" s="51">
        <f>'Details and Calculations'!S630</f>
        <v>0</v>
      </c>
      <c r="AW631" s="51">
        <f>'Details and Calculations'!AI630</f>
        <v>1</v>
      </c>
      <c r="AX631" s="51">
        <f>'Details and Calculations'!BY630</f>
        <v>1</v>
      </c>
      <c r="AY631" s="51">
        <f>'Details and Calculations'!CG630</f>
        <v>1</v>
      </c>
      <c r="AZ631" s="51">
        <f>'Details and Calculations'!CI630</f>
        <v>1</v>
      </c>
      <c r="BA631" s="51">
        <f t="shared" si="249"/>
        <v>1</v>
      </c>
      <c r="BB631" s="52">
        <f>'Details and Calculations'!Y630</f>
        <v>1</v>
      </c>
      <c r="BC631" s="52">
        <f>'Details and Calculations'!AC630</f>
        <v>1</v>
      </c>
      <c r="BD631" s="52">
        <f>'Details and Calculations'!AK630</f>
        <v>1</v>
      </c>
      <c r="BE631" s="52">
        <f>'Details and Calculations'!AN630</f>
        <v>1900</v>
      </c>
      <c r="BF631" s="52">
        <f>'Details and Calculations'!AP630</f>
        <v>39</v>
      </c>
      <c r="BG631" s="52">
        <f>'Details and Calculations'!AT630</f>
        <v>17</v>
      </c>
      <c r="BH631" s="52">
        <f>'Details and Calculations'!AY630</f>
        <v>6</v>
      </c>
      <c r="BI631" s="52">
        <f>'Details and Calculations'!BB630</f>
        <v>40000</v>
      </c>
      <c r="BJ631" s="52">
        <f>'Details and Calculations'!BD630</f>
        <v>5</v>
      </c>
      <c r="BK631" s="52">
        <f>'Details and Calculations'!CA630</f>
        <v>64</v>
      </c>
      <c r="BL631" s="43">
        <f>'Details and Calculations'!AA630</f>
        <v>1</v>
      </c>
      <c r="BM631" s="43" t="str">
        <f>'Details and Calculations'!AB630</f>
        <v>"Springbox" --Intake Structure At A Spring</v>
      </c>
      <c r="BN631" s="43">
        <f>'Details and Calculations'!AD630</f>
        <v>2007</v>
      </c>
      <c r="BO631" s="43">
        <f>'Details and Calculations'!AJ630</f>
        <v>1</v>
      </c>
      <c r="BP631" s="43">
        <f>'Details and Calculations'!AL630</f>
        <v>2016</v>
      </c>
      <c r="BQ631" s="43">
        <f>'Details and Calculations'!AO630</f>
        <v>1</v>
      </c>
      <c r="BR631" s="43">
        <f>'Details and Calculations'!AQ630</f>
        <v>2016</v>
      </c>
      <c r="BS631" s="43">
        <f>'Details and Calculations'!AS630</f>
        <v>1</v>
      </c>
      <c r="BT631" s="43">
        <f>'Details and Calculations'!AV630</f>
        <v>2016</v>
      </c>
      <c r="BU631" s="43">
        <f>'Details and Calculations'!AX630</f>
        <v>1</v>
      </c>
      <c r="BV631" s="43">
        <f>'Details and Calculations'!AZ630</f>
        <v>2016</v>
      </c>
      <c r="BW631" s="43">
        <f>'Details and Calculations'!BC630</f>
        <v>1</v>
      </c>
      <c r="BX631" s="43">
        <f>'Details and Calculations'!BE630</f>
        <v>2017</v>
      </c>
      <c r="BY631" s="43">
        <f>'Details and Calculations'!BG630</f>
        <v>1</v>
      </c>
      <c r="BZ631" s="43">
        <f>'Details and Calculations'!BH630</f>
        <v>2016</v>
      </c>
      <c r="CA631" s="43">
        <f>'Details and Calculations'!BJ630</f>
        <v>1</v>
      </c>
      <c r="CB631" s="43" t="str">
        <f>'Details and Calculations'!BK630</f>
        <v>Disinfection/Chlorination</v>
      </c>
      <c r="CC631" s="43">
        <f>'Details and Calculations'!BL630</f>
        <v>2017</v>
      </c>
      <c r="CD631" s="43">
        <f>'Details and Calculations'!BN630</f>
        <v>0</v>
      </c>
      <c r="CE631" s="43" t="str">
        <f>'Details and Calculations'!BO630</f>
        <v xml:space="preserve"> </v>
      </c>
      <c r="CF631" s="43">
        <f>'Details and Calculations'!BZ630</f>
        <v>1</v>
      </c>
      <c r="CG631" s="43">
        <f>'Details and Calculations'!CB630</f>
        <v>2016</v>
      </c>
      <c r="CH631" s="31"/>
      <c r="CI631" s="53"/>
    </row>
    <row r="632" spans="1:87" x14ac:dyDescent="0.3">
      <c r="A632" s="43">
        <f>'Details and Calculations'!A631</f>
        <v>2017</v>
      </c>
      <c r="B632" s="43" t="str">
        <f>'Details and Calculations'!C631</f>
        <v>Rwanda</v>
      </c>
      <c r="C632" s="43" t="str">
        <f>'Details and Calculations'!D631</f>
        <v>Rulindo</v>
      </c>
      <c r="D632" s="43" t="str">
        <f>'Details and Calculations'!E631</f>
        <v>Murambi</v>
      </c>
      <c r="E632" s="43" t="str">
        <f>'Details and Calculations'!F631</f>
        <v>Bubangu</v>
      </c>
      <c r="F632" s="43" t="str">
        <f>'Details and Calculations'!G631</f>
        <v>Nyagisozi</v>
      </c>
      <c r="G632" s="43" t="str">
        <f>'Details and Calculations'!H631</f>
        <v/>
      </c>
      <c r="H632" s="43" t="str">
        <f>'Details and Calculations'!I631</f>
        <v/>
      </c>
      <c r="I632" s="43" t="str">
        <f>'Details and Calculations'!J631</f>
        <v>Gakoma network</v>
      </c>
      <c r="J632" s="43">
        <f>'Details and Calculations'!K631</f>
        <v>154</v>
      </c>
      <c r="K632" s="43">
        <f>'Details and Calculations'!O631</f>
        <v>154</v>
      </c>
      <c r="L632" s="43" t="str">
        <f>'Details and Calculations'!P632</f>
        <v xml:space="preserve"> </v>
      </c>
      <c r="M632" s="43" t="str">
        <f>'Details and Calculations'!U631</f>
        <v>Piped Network -- Gravity Only</v>
      </c>
      <c r="N632" s="43">
        <f>'Details and Calculations'!V631</f>
        <v>2004</v>
      </c>
      <c r="O632" s="43" t="str">
        <f>'Details and Calculations'!W631</f>
        <v/>
      </c>
      <c r="P632" s="43" t="str">
        <f>'Details and Calculations'!X631</f>
        <v>Spring</v>
      </c>
      <c r="Q632" s="44" t="str">
        <f t="shared" si="232"/>
        <v>Low Risk</v>
      </c>
      <c r="R632" s="44" t="str">
        <f t="shared" si="233"/>
        <v>Low Risk</v>
      </c>
      <c r="S632" s="45" t="str">
        <f t="shared" si="234"/>
        <v>Intermediate Level of Service</v>
      </c>
      <c r="T632" s="62" t="str">
        <f t="shared" si="231"/>
        <v>Low Priority</v>
      </c>
      <c r="U632" s="46">
        <f t="shared" si="235"/>
        <v>7</v>
      </c>
      <c r="V632" s="28" t="str">
        <f t="shared" si="236"/>
        <v>Repair or Replace Components</v>
      </c>
      <c r="W632" s="47" t="str">
        <f t="shared" si="237"/>
        <v xml:space="preserve">Distribution  Line, </v>
      </c>
      <c r="X632" s="27" t="str">
        <f t="shared" si="238"/>
        <v>Create Plan To Repair or Replace Components</v>
      </c>
      <c r="Y632" s="48" t="str">
        <f t="shared" si="239"/>
        <v xml:space="preserve"> </v>
      </c>
      <c r="Z632" s="48" t="str">
        <f t="shared" si="240"/>
        <v xml:space="preserve"> </v>
      </c>
      <c r="AA632" s="48">
        <f t="shared" si="241"/>
        <v>17</v>
      </c>
      <c r="AB632" s="48" t="str">
        <f t="shared" si="242"/>
        <v xml:space="preserve"> </v>
      </c>
      <c r="AC632" s="48">
        <f t="shared" si="243"/>
        <v>17</v>
      </c>
      <c r="AD632" s="48" t="str">
        <f t="shared" si="244"/>
        <v xml:space="preserve"> </v>
      </c>
      <c r="AE632" s="48" t="str">
        <f t="shared" si="245"/>
        <v xml:space="preserve"> </v>
      </c>
      <c r="AF632" s="48" t="str">
        <f t="shared" si="246"/>
        <v xml:space="preserve"> </v>
      </c>
      <c r="AG632" s="49" t="str">
        <f t="shared" si="247"/>
        <v/>
      </c>
      <c r="AH632" s="48">
        <f t="shared" si="248"/>
        <v>7</v>
      </c>
      <c r="AI632" s="50" t="str">
        <f>'Details and Calculations'!AE631</f>
        <v xml:space="preserve"> </v>
      </c>
      <c r="AJ632" s="50" t="str">
        <f>'Details and Calculations'!AM631</f>
        <v xml:space="preserve"> </v>
      </c>
      <c r="AK632" s="50">
        <f>'Details and Calculations'!AR631</f>
        <v>1</v>
      </c>
      <c r="AL632" s="50" t="str">
        <f>'Details and Calculations'!AW631</f>
        <v xml:space="preserve"> </v>
      </c>
      <c r="AM632" s="50">
        <f>'Details and Calculations'!BA631</f>
        <v>2</v>
      </c>
      <c r="AN632" s="50" t="str">
        <f>'Details and Calculations'!BF631</f>
        <v xml:space="preserve"> </v>
      </c>
      <c r="AO632" s="50" t="str">
        <f>'Details and Calculations'!BI631</f>
        <v xml:space="preserve"> </v>
      </c>
      <c r="AP632" s="50" t="str">
        <f>'Details and Calculations'!BM631</f>
        <v xml:space="preserve"> </v>
      </c>
      <c r="AQ632" s="50" t="str">
        <f>'Details and Calculations'!BP631</f>
        <v xml:space="preserve"> </v>
      </c>
      <c r="AR632" s="50">
        <f>'Details and Calculations'!CC631</f>
        <v>1</v>
      </c>
      <c r="AS632" s="50">
        <f>'Details and Calculations'!CJ631</f>
        <v>1</v>
      </c>
      <c r="AT632" s="51">
        <f>'Details and Calculations'!T631</f>
        <v>1</v>
      </c>
      <c r="AU632" s="51">
        <f>'Details and Calculations'!Z631</f>
        <v>1</v>
      </c>
      <c r="AV632" s="51">
        <f>'Details and Calculations'!S631</f>
        <v>0</v>
      </c>
      <c r="AW632" s="51">
        <f>'Details and Calculations'!AI631</f>
        <v>1</v>
      </c>
      <c r="AX632" s="51">
        <f>'Details and Calculations'!BY631</f>
        <v>1</v>
      </c>
      <c r="AY632" s="51">
        <f>'Details and Calculations'!CG631</f>
        <v>1</v>
      </c>
      <c r="AZ632" s="51">
        <f>'Details and Calculations'!CI631</f>
        <v>1</v>
      </c>
      <c r="BA632" s="51">
        <f t="shared" si="249"/>
        <v>1</v>
      </c>
      <c r="BB632" s="52">
        <f>'Details and Calculations'!Y631</f>
        <v>2</v>
      </c>
      <c r="BC632" s="52" t="str">
        <f>'Details and Calculations'!AC631</f>
        <v xml:space="preserve"> </v>
      </c>
      <c r="BD632" s="52" t="str">
        <f>'Details and Calculations'!AK631</f>
        <v xml:space="preserve"> </v>
      </c>
      <c r="BE632" s="52" t="str">
        <f>'Details and Calculations'!AN631</f>
        <v xml:space="preserve"> </v>
      </c>
      <c r="BF632" s="52">
        <f>'Details and Calculations'!AP631</f>
        <v>2</v>
      </c>
      <c r="BG632" s="52" t="str">
        <f>'Details and Calculations'!AT631</f>
        <v xml:space="preserve"> </v>
      </c>
      <c r="BH632" s="52">
        <f>'Details and Calculations'!AY631</f>
        <v>1</v>
      </c>
      <c r="BI632" s="52">
        <f>'Details and Calculations'!BB631</f>
        <v>4000</v>
      </c>
      <c r="BJ632" s="52" t="str">
        <f>'Details and Calculations'!BD631</f>
        <v xml:space="preserve"> </v>
      </c>
      <c r="BK632" s="52">
        <f>'Details and Calculations'!CA631</f>
        <v>2</v>
      </c>
      <c r="BL632" s="43">
        <f>'Details and Calculations'!AA631</f>
        <v>0</v>
      </c>
      <c r="BM632" s="43" t="str">
        <f>'Details and Calculations'!AB631</f>
        <v/>
      </c>
      <c r="BN632" s="43" t="str">
        <f>'Details and Calculations'!AD631</f>
        <v xml:space="preserve"> </v>
      </c>
      <c r="BO632" s="43">
        <f>'Details and Calculations'!AJ631</f>
        <v>0</v>
      </c>
      <c r="BP632" s="43" t="str">
        <f>'Details and Calculations'!AL631</f>
        <v xml:space="preserve"> </v>
      </c>
      <c r="BQ632" s="43">
        <f>'Details and Calculations'!AO631</f>
        <v>1</v>
      </c>
      <c r="BR632" s="43">
        <f>'Details and Calculations'!AQ631</f>
        <v>2004</v>
      </c>
      <c r="BS632" s="43">
        <f>'Details and Calculations'!AS631</f>
        <v>0</v>
      </c>
      <c r="BT632" s="43" t="str">
        <f>'Details and Calculations'!AV631</f>
        <v xml:space="preserve"> </v>
      </c>
      <c r="BU632" s="43">
        <f>'Details and Calculations'!AX631</f>
        <v>1</v>
      </c>
      <c r="BV632" s="43">
        <f>'Details and Calculations'!AZ631</f>
        <v>2004</v>
      </c>
      <c r="BW632" s="43">
        <f>'Details and Calculations'!BC631</f>
        <v>0</v>
      </c>
      <c r="BX632" s="43" t="str">
        <f>'Details and Calculations'!BE631</f>
        <v xml:space="preserve"> </v>
      </c>
      <c r="BY632" s="43" t="str">
        <f>'Details and Calculations'!BG631</f>
        <v xml:space="preserve"> </v>
      </c>
      <c r="BZ632" s="43" t="str">
        <f>'Details and Calculations'!BH631</f>
        <v xml:space="preserve"> </v>
      </c>
      <c r="CA632" s="43">
        <f>'Details and Calculations'!BJ631</f>
        <v>0</v>
      </c>
      <c r="CB632" s="43" t="str">
        <f>'Details and Calculations'!BK631</f>
        <v/>
      </c>
      <c r="CC632" s="43" t="str">
        <f>'Details and Calculations'!BL631</f>
        <v xml:space="preserve"> </v>
      </c>
      <c r="CD632" s="43" t="str">
        <f>'Details and Calculations'!BN631</f>
        <v xml:space="preserve"> </v>
      </c>
      <c r="CE632" s="43" t="str">
        <f>'Details and Calculations'!BO631</f>
        <v xml:space="preserve"> </v>
      </c>
      <c r="CF632" s="43">
        <f>'Details and Calculations'!BZ631</f>
        <v>1</v>
      </c>
      <c r="CG632" s="43">
        <f>'Details and Calculations'!CB631</f>
        <v>2004</v>
      </c>
      <c r="CH632" s="31"/>
      <c r="CI632" s="53"/>
    </row>
    <row r="633" spans="1:87" x14ac:dyDescent="0.3">
      <c r="A633" s="43">
        <f>'Details and Calculations'!A632</f>
        <v>2017</v>
      </c>
      <c r="B633" s="43" t="str">
        <f>'Details and Calculations'!C632</f>
        <v>Rwanda</v>
      </c>
      <c r="C633" s="43" t="str">
        <f>'Details and Calculations'!D632</f>
        <v>Rulindo</v>
      </c>
      <c r="D633" s="43" t="str">
        <f>'Details and Calculations'!E632</f>
        <v>Base</v>
      </c>
      <c r="E633" s="43" t="str">
        <f>'Details and Calculations'!F632</f>
        <v>Gitare</v>
      </c>
      <c r="F633" s="43" t="str">
        <f>'Details and Calculations'!G632</f>
        <v>Gihora</v>
      </c>
      <c r="G633" s="43" t="str">
        <f>'Details and Calculations'!H632</f>
        <v/>
      </c>
      <c r="H633" s="43" t="str">
        <f>'Details and Calculations'!I632</f>
        <v/>
      </c>
      <c r="I633" s="43" t="str">
        <f>'Details and Calculations'!J632</f>
        <v>Gihora Water point/Rutomvu gravity system</v>
      </c>
      <c r="J633" s="43">
        <f>'Details and Calculations'!K632</f>
        <v>101</v>
      </c>
      <c r="K633" s="43">
        <f>'Details and Calculations'!O632</f>
        <v>101</v>
      </c>
      <c r="L633" s="43">
        <f>'Details and Calculations'!P633</f>
        <v>119</v>
      </c>
      <c r="M633" s="43" t="str">
        <f>'Details and Calculations'!U632</f>
        <v>Piped Network -- Gravity Only</v>
      </c>
      <c r="N633" s="43">
        <f>'Details and Calculations'!V632</f>
        <v>2013</v>
      </c>
      <c r="O633" s="43" t="str">
        <f>'Details and Calculations'!W632</f>
        <v>Gor</v>
      </c>
      <c r="P633" s="43" t="str">
        <f>'Details and Calculations'!X632</f>
        <v>Spring</v>
      </c>
      <c r="Q633" s="44" t="str">
        <f t="shared" si="232"/>
        <v>Low Risk</v>
      </c>
      <c r="R633" s="44" t="str">
        <f t="shared" si="233"/>
        <v>Low Risk</v>
      </c>
      <c r="S633" s="45" t="str">
        <f t="shared" si="234"/>
        <v>Intermediate Level of Service</v>
      </c>
      <c r="T633" s="62" t="str">
        <f t="shared" si="231"/>
        <v>Low Priority</v>
      </c>
      <c r="U633" s="46">
        <f t="shared" si="235"/>
        <v>7</v>
      </c>
      <c r="V633" s="28" t="str">
        <f t="shared" si="236"/>
        <v>Perform Routine Preventative Maintenance</v>
      </c>
      <c r="W633" s="47" t="str">
        <f t="shared" si="237"/>
        <v/>
      </c>
      <c r="X633" s="27" t="str">
        <f t="shared" si="238"/>
        <v>Maintain O&amp;M and Routine Monitoring</v>
      </c>
      <c r="Y633" s="48" t="str">
        <f t="shared" si="239"/>
        <v xml:space="preserve"> </v>
      </c>
      <c r="Z633" s="48" t="str">
        <f t="shared" si="240"/>
        <v xml:space="preserve"> </v>
      </c>
      <c r="AA633" s="48">
        <f t="shared" si="241"/>
        <v>26</v>
      </c>
      <c r="AB633" s="48" t="str">
        <f t="shared" si="242"/>
        <v xml:space="preserve"> </v>
      </c>
      <c r="AC633" s="48" t="str">
        <f t="shared" si="243"/>
        <v xml:space="preserve"> </v>
      </c>
      <c r="AD633" s="48" t="str">
        <f t="shared" si="244"/>
        <v xml:space="preserve"> </v>
      </c>
      <c r="AE633" s="48" t="str">
        <f t="shared" si="245"/>
        <v xml:space="preserve"> </v>
      </c>
      <c r="AF633" s="48" t="str">
        <f t="shared" si="246"/>
        <v xml:space="preserve"> </v>
      </c>
      <c r="AG633" s="49" t="str">
        <f t="shared" si="247"/>
        <v/>
      </c>
      <c r="AH633" s="48">
        <f t="shared" si="248"/>
        <v>16</v>
      </c>
      <c r="AI633" s="50" t="str">
        <f>'Details and Calculations'!AE632</f>
        <v xml:space="preserve"> </v>
      </c>
      <c r="AJ633" s="50" t="str">
        <f>'Details and Calculations'!AM632</f>
        <v xml:space="preserve"> </v>
      </c>
      <c r="AK633" s="50">
        <f>'Details and Calculations'!AR632</f>
        <v>1</v>
      </c>
      <c r="AL633" s="50" t="str">
        <f>'Details and Calculations'!AW632</f>
        <v xml:space="preserve"> </v>
      </c>
      <c r="AM633" s="50" t="str">
        <f>'Details and Calculations'!BA632</f>
        <v xml:space="preserve"> </v>
      </c>
      <c r="AN633" s="50" t="str">
        <f>'Details and Calculations'!BF632</f>
        <v xml:space="preserve"> </v>
      </c>
      <c r="AO633" s="50" t="str">
        <f>'Details and Calculations'!BI632</f>
        <v xml:space="preserve"> </v>
      </c>
      <c r="AP633" s="50" t="str">
        <f>'Details and Calculations'!BM632</f>
        <v xml:space="preserve"> </v>
      </c>
      <c r="AQ633" s="50" t="str">
        <f>'Details and Calculations'!BP632</f>
        <v xml:space="preserve"> </v>
      </c>
      <c r="AR633" s="50">
        <f>'Details and Calculations'!CC632</f>
        <v>1</v>
      </c>
      <c r="AS633" s="50">
        <f>'Details and Calculations'!CJ632</f>
        <v>1</v>
      </c>
      <c r="AT633" s="51">
        <f>'Details and Calculations'!T632</f>
        <v>1</v>
      </c>
      <c r="AU633" s="51">
        <f>'Details and Calculations'!Z632</f>
        <v>1</v>
      </c>
      <c r="AV633" s="51">
        <f>'Details and Calculations'!S632</f>
        <v>0</v>
      </c>
      <c r="AW633" s="51">
        <f>'Details and Calculations'!AI632</f>
        <v>1</v>
      </c>
      <c r="AX633" s="51">
        <f>'Details and Calculations'!BY632</f>
        <v>1</v>
      </c>
      <c r="AY633" s="51">
        <f>'Details and Calculations'!CG632</f>
        <v>1</v>
      </c>
      <c r="AZ633" s="51">
        <f>'Details and Calculations'!CI632</f>
        <v>1</v>
      </c>
      <c r="BA633" s="51">
        <f t="shared" si="249"/>
        <v>1</v>
      </c>
      <c r="BB633" s="52">
        <f>'Details and Calculations'!Y632</f>
        <v>1</v>
      </c>
      <c r="BC633" s="52" t="str">
        <f>'Details and Calculations'!AC632</f>
        <v xml:space="preserve"> </v>
      </c>
      <c r="BD633" s="52" t="str">
        <f>'Details and Calculations'!AK632</f>
        <v xml:space="preserve"> </v>
      </c>
      <c r="BE633" s="52" t="str">
        <f>'Details and Calculations'!AN632</f>
        <v xml:space="preserve"> </v>
      </c>
      <c r="BF633" s="52">
        <f>'Details and Calculations'!AP632</f>
        <v>1</v>
      </c>
      <c r="BG633" s="52" t="str">
        <f>'Details and Calculations'!AT632</f>
        <v xml:space="preserve"> </v>
      </c>
      <c r="BH633" s="52" t="str">
        <f>'Details and Calculations'!AY632</f>
        <v xml:space="preserve"> </v>
      </c>
      <c r="BI633" s="52" t="str">
        <f>'Details and Calculations'!BB632</f>
        <v xml:space="preserve"> </v>
      </c>
      <c r="BJ633" s="52" t="str">
        <f>'Details and Calculations'!BD632</f>
        <v xml:space="preserve"> </v>
      </c>
      <c r="BK633" s="52">
        <f>'Details and Calculations'!CA632</f>
        <v>1</v>
      </c>
      <c r="BL633" s="43">
        <f>'Details and Calculations'!AA632</f>
        <v>0</v>
      </c>
      <c r="BM633" s="43" t="str">
        <f>'Details and Calculations'!AB632</f>
        <v/>
      </c>
      <c r="BN633" s="43" t="str">
        <f>'Details and Calculations'!AD632</f>
        <v xml:space="preserve"> </v>
      </c>
      <c r="BO633" s="43">
        <f>'Details and Calculations'!AJ632</f>
        <v>0</v>
      </c>
      <c r="BP633" s="43" t="str">
        <f>'Details and Calculations'!AL632</f>
        <v xml:space="preserve"> </v>
      </c>
      <c r="BQ633" s="43">
        <f>'Details and Calculations'!AO632</f>
        <v>1</v>
      </c>
      <c r="BR633" s="43">
        <f>'Details and Calculations'!AQ632</f>
        <v>2013</v>
      </c>
      <c r="BS633" s="43">
        <f>'Details and Calculations'!AS632</f>
        <v>0</v>
      </c>
      <c r="BT633" s="43" t="str">
        <f>'Details and Calculations'!AV632</f>
        <v xml:space="preserve"> </v>
      </c>
      <c r="BU633" s="43">
        <f>'Details and Calculations'!AX632</f>
        <v>0</v>
      </c>
      <c r="BV633" s="43" t="str">
        <f>'Details and Calculations'!AZ632</f>
        <v xml:space="preserve"> </v>
      </c>
      <c r="BW633" s="43">
        <f>'Details and Calculations'!BC632</f>
        <v>0</v>
      </c>
      <c r="BX633" s="43" t="str">
        <f>'Details and Calculations'!BE632</f>
        <v xml:space="preserve"> </v>
      </c>
      <c r="BY633" s="43" t="str">
        <f>'Details and Calculations'!BG632</f>
        <v xml:space="preserve"> </v>
      </c>
      <c r="BZ633" s="43" t="str">
        <f>'Details and Calculations'!BH632</f>
        <v xml:space="preserve"> </v>
      </c>
      <c r="CA633" s="43">
        <f>'Details and Calculations'!BJ632</f>
        <v>0</v>
      </c>
      <c r="CB633" s="43" t="str">
        <f>'Details and Calculations'!BK632</f>
        <v/>
      </c>
      <c r="CC633" s="43" t="str">
        <f>'Details and Calculations'!BL632</f>
        <v xml:space="preserve"> </v>
      </c>
      <c r="CD633" s="43" t="str">
        <f>'Details and Calculations'!BN632</f>
        <v xml:space="preserve"> </v>
      </c>
      <c r="CE633" s="43" t="str">
        <f>'Details and Calculations'!BO632</f>
        <v xml:space="preserve"> </v>
      </c>
      <c r="CF633" s="43">
        <f>'Details and Calculations'!BZ632</f>
        <v>1</v>
      </c>
      <c r="CG633" s="43">
        <f>'Details and Calculations'!CB632</f>
        <v>2013</v>
      </c>
      <c r="CH633" s="31"/>
      <c r="CI633" s="53"/>
    </row>
    <row r="634" spans="1:87" x14ac:dyDescent="0.3">
      <c r="A634" s="43">
        <f>'Details and Calculations'!A633</f>
        <v>2017</v>
      </c>
      <c r="B634" s="43" t="str">
        <f>'Details and Calculations'!C633</f>
        <v>Rwanda</v>
      </c>
      <c r="C634" s="43" t="str">
        <f>'Details and Calculations'!D633</f>
        <v>Rulindo</v>
      </c>
      <c r="D634" s="43" t="str">
        <f>'Details and Calculations'!E633</f>
        <v>Shyorongi</v>
      </c>
      <c r="E634" s="43" t="str">
        <f>'Details and Calculations'!F633</f>
        <v>Rutonde</v>
      </c>
      <c r="F634" s="43" t="str">
        <f>'Details and Calculations'!G633</f>
        <v>Mwagiro</v>
      </c>
      <c r="G634" s="43" t="str">
        <f>'Details and Calculations'!H633</f>
        <v/>
      </c>
      <c r="H634" s="43" t="str">
        <f>'Details and Calculations'!I633</f>
        <v/>
      </c>
      <c r="I634" s="43" t="str">
        <f>'Details and Calculations'!J633</f>
        <v>Kirikumuryango network</v>
      </c>
      <c r="J634" s="43">
        <f>'Details and Calculations'!K633</f>
        <v>139</v>
      </c>
      <c r="K634" s="43">
        <f>'Details and Calculations'!O633</f>
        <v>20</v>
      </c>
      <c r="L634" s="43" t="str">
        <f>'Details and Calculations'!P634</f>
        <v xml:space="preserve"> </v>
      </c>
      <c r="M634" s="43" t="str">
        <f>'Details and Calculations'!U633</f>
        <v>Piped Network -- Gravity Only</v>
      </c>
      <c r="N634" s="43">
        <f>'Details and Calculations'!V633</f>
        <v>2013</v>
      </c>
      <c r="O634" s="43" t="str">
        <f>'Details and Calculations'!W633</f>
        <v>Governement (District, Wasac) And Water For People</v>
      </c>
      <c r="P634" s="43" t="str">
        <f>'Details and Calculations'!X633</f>
        <v>Spring</v>
      </c>
      <c r="Q634" s="44" t="str">
        <f t="shared" si="232"/>
        <v>Low Risk</v>
      </c>
      <c r="R634" s="44" t="str">
        <f t="shared" si="233"/>
        <v>Low Risk</v>
      </c>
      <c r="S634" s="45" t="str">
        <f t="shared" si="234"/>
        <v>High Level of Service</v>
      </c>
      <c r="T634" s="62" t="str">
        <f t="shared" si="231"/>
        <v>Low Priority</v>
      </c>
      <c r="U634" s="46">
        <f t="shared" si="235"/>
        <v>8</v>
      </c>
      <c r="V634" s="28" t="str">
        <f t="shared" si="236"/>
        <v>Repair or Replace Components</v>
      </c>
      <c r="W634" s="47" t="str">
        <f t="shared" si="237"/>
        <v>Kiosk/Tap Stand</v>
      </c>
      <c r="X634" s="27" t="str">
        <f t="shared" si="238"/>
        <v>Create Plan To Repair or Replace Components</v>
      </c>
      <c r="Y634" s="48">
        <f t="shared" si="239"/>
        <v>26</v>
      </c>
      <c r="Z634" s="48">
        <f t="shared" si="240"/>
        <v>16</v>
      </c>
      <c r="AA634" s="48">
        <f t="shared" si="241"/>
        <v>26</v>
      </c>
      <c r="AB634" s="48">
        <f t="shared" si="242"/>
        <v>16</v>
      </c>
      <c r="AC634" s="48">
        <f t="shared" si="243"/>
        <v>26</v>
      </c>
      <c r="AD634" s="48" t="str">
        <f t="shared" si="244"/>
        <v xml:space="preserve"> </v>
      </c>
      <c r="AE634" s="48" t="str">
        <f t="shared" si="245"/>
        <v xml:space="preserve"> </v>
      </c>
      <c r="AF634" s="48" t="str">
        <f t="shared" si="246"/>
        <v xml:space="preserve"> </v>
      </c>
      <c r="AG634" s="49" t="str">
        <f t="shared" si="247"/>
        <v/>
      </c>
      <c r="AH634" s="48">
        <f t="shared" si="248"/>
        <v>16</v>
      </c>
      <c r="AI634" s="50">
        <f>'Details and Calculations'!AE633</f>
        <v>1</v>
      </c>
      <c r="AJ634" s="50">
        <f>'Details and Calculations'!AM633</f>
        <v>1</v>
      </c>
      <c r="AK634" s="50">
        <f>'Details and Calculations'!AR633</f>
        <v>1</v>
      </c>
      <c r="AL634" s="50">
        <f>'Details and Calculations'!AW633</f>
        <v>1</v>
      </c>
      <c r="AM634" s="50">
        <f>'Details and Calculations'!BA633</f>
        <v>1</v>
      </c>
      <c r="AN634" s="50" t="str">
        <f>'Details and Calculations'!BF633</f>
        <v xml:space="preserve"> </v>
      </c>
      <c r="AO634" s="50" t="str">
        <f>'Details and Calculations'!BI633</f>
        <v xml:space="preserve"> </v>
      </c>
      <c r="AP634" s="50" t="str">
        <f>'Details and Calculations'!BM633</f>
        <v xml:space="preserve"> </v>
      </c>
      <c r="AQ634" s="50" t="str">
        <f>'Details and Calculations'!BP633</f>
        <v xml:space="preserve"> </v>
      </c>
      <c r="AR634" s="50">
        <f>'Details and Calculations'!CC633</f>
        <v>2</v>
      </c>
      <c r="AS634" s="50">
        <f>'Details and Calculations'!CJ633</f>
        <v>1</v>
      </c>
      <c r="AT634" s="51">
        <f>'Details and Calculations'!T633</f>
        <v>1</v>
      </c>
      <c r="AU634" s="51">
        <f>'Details and Calculations'!Z633</f>
        <v>1</v>
      </c>
      <c r="AV634" s="51">
        <f>'Details and Calculations'!S633</f>
        <v>1</v>
      </c>
      <c r="AW634" s="51">
        <f>'Details and Calculations'!AI633</f>
        <v>1</v>
      </c>
      <c r="AX634" s="51">
        <f>'Details and Calculations'!BY633</f>
        <v>1</v>
      </c>
      <c r="AY634" s="51">
        <f>'Details and Calculations'!CG633</f>
        <v>1</v>
      </c>
      <c r="AZ634" s="51">
        <f>'Details and Calculations'!CI633</f>
        <v>1</v>
      </c>
      <c r="BA634" s="51">
        <f t="shared" si="249"/>
        <v>1</v>
      </c>
      <c r="BB634" s="52">
        <f>'Details and Calculations'!Y633</f>
        <v>1</v>
      </c>
      <c r="BC634" s="52">
        <f>'Details and Calculations'!AC633</f>
        <v>1</v>
      </c>
      <c r="BD634" s="52">
        <f>'Details and Calculations'!AK633</f>
        <v>1</v>
      </c>
      <c r="BE634" s="52">
        <f>'Details and Calculations'!AN633</f>
        <v>500</v>
      </c>
      <c r="BF634" s="52">
        <f>'Details and Calculations'!AP633</f>
        <v>17</v>
      </c>
      <c r="BG634" s="52">
        <f>'Details and Calculations'!AT633</f>
        <v>6</v>
      </c>
      <c r="BH634" s="52">
        <f>'Details and Calculations'!AY633</f>
        <v>2</v>
      </c>
      <c r="BI634" s="52">
        <f>'Details and Calculations'!BB633</f>
        <v>3500</v>
      </c>
      <c r="BJ634" s="52" t="str">
        <f>'Details and Calculations'!BD633</f>
        <v xml:space="preserve"> </v>
      </c>
      <c r="BK634" s="52">
        <f>'Details and Calculations'!CA633</f>
        <v>1</v>
      </c>
      <c r="BL634" s="43">
        <f>'Details and Calculations'!AA633</f>
        <v>1</v>
      </c>
      <c r="BM634" s="43" t="str">
        <f>'Details and Calculations'!AB633</f>
        <v>"Springbox" --Intake Structure At A Spring</v>
      </c>
      <c r="BN634" s="43">
        <f>'Details and Calculations'!AD633</f>
        <v>2013</v>
      </c>
      <c r="BO634" s="43">
        <f>'Details and Calculations'!AJ633</f>
        <v>1</v>
      </c>
      <c r="BP634" s="43">
        <f>'Details and Calculations'!AL633</f>
        <v>2013</v>
      </c>
      <c r="BQ634" s="43">
        <f>'Details and Calculations'!AO633</f>
        <v>1</v>
      </c>
      <c r="BR634" s="43">
        <f>'Details and Calculations'!AQ633</f>
        <v>2013</v>
      </c>
      <c r="BS634" s="43">
        <f>'Details and Calculations'!AS633</f>
        <v>1</v>
      </c>
      <c r="BT634" s="43">
        <f>'Details and Calculations'!AV633</f>
        <v>2013</v>
      </c>
      <c r="BU634" s="43">
        <f>'Details and Calculations'!AX633</f>
        <v>1</v>
      </c>
      <c r="BV634" s="43">
        <f>'Details and Calculations'!AZ633</f>
        <v>2013</v>
      </c>
      <c r="BW634" s="43">
        <f>'Details and Calculations'!BC633</f>
        <v>0</v>
      </c>
      <c r="BX634" s="43" t="str">
        <f>'Details and Calculations'!BE633</f>
        <v xml:space="preserve"> </v>
      </c>
      <c r="BY634" s="43" t="str">
        <f>'Details and Calculations'!BG633</f>
        <v xml:space="preserve"> </v>
      </c>
      <c r="BZ634" s="43" t="str">
        <f>'Details and Calculations'!BH633</f>
        <v xml:space="preserve"> </v>
      </c>
      <c r="CA634" s="43">
        <f>'Details and Calculations'!BJ633</f>
        <v>0</v>
      </c>
      <c r="CB634" s="43" t="str">
        <f>'Details and Calculations'!BK633</f>
        <v/>
      </c>
      <c r="CC634" s="43" t="str">
        <f>'Details and Calculations'!BL633</f>
        <v xml:space="preserve"> </v>
      </c>
      <c r="CD634" s="43" t="str">
        <f>'Details and Calculations'!BN633</f>
        <v xml:space="preserve"> </v>
      </c>
      <c r="CE634" s="43" t="str">
        <f>'Details and Calculations'!BO633</f>
        <v xml:space="preserve"> </v>
      </c>
      <c r="CF634" s="43">
        <f>'Details and Calculations'!BZ633</f>
        <v>1</v>
      </c>
      <c r="CG634" s="43">
        <f>'Details and Calculations'!CB633</f>
        <v>2013</v>
      </c>
      <c r="CH634" s="31"/>
      <c r="CI634" s="53"/>
    </row>
    <row r="635" spans="1:87" x14ac:dyDescent="0.3">
      <c r="A635" s="43">
        <f>'Details and Calculations'!A634</f>
        <v>2017</v>
      </c>
      <c r="B635" s="43" t="str">
        <f>'Details and Calculations'!C634</f>
        <v>Rwanda</v>
      </c>
      <c r="C635" s="43" t="str">
        <f>'Details and Calculations'!D634</f>
        <v>Rulindo</v>
      </c>
      <c r="D635" s="43" t="str">
        <f>'Details and Calculations'!E634</f>
        <v>Burega</v>
      </c>
      <c r="E635" s="43" t="str">
        <f>'Details and Calculations'!F634</f>
        <v>Butangampundu</v>
      </c>
      <c r="F635" s="43" t="str">
        <f>'Details and Calculations'!G634</f>
        <v>Kisigiro</v>
      </c>
      <c r="G635" s="43" t="str">
        <f>'Details and Calculations'!H634</f>
        <v/>
      </c>
      <c r="H635" s="43" t="str">
        <f>'Details and Calculations'!I634</f>
        <v/>
      </c>
      <c r="I635" s="43" t="str">
        <f>'Details and Calculations'!J634</f>
        <v>Rwamugaza</v>
      </c>
      <c r="J635" s="43">
        <f>'Details and Calculations'!K634</f>
        <v>605</v>
      </c>
      <c r="K635" s="43">
        <f>'Details and Calculations'!O634</f>
        <v>605</v>
      </c>
      <c r="L635" s="43">
        <f>'Details and Calculations'!P635</f>
        <v>79</v>
      </c>
      <c r="M635" s="43" t="str">
        <f>'Details and Calculations'!U634</f>
        <v>Piped Network With Pump</v>
      </c>
      <c r="N635" s="43">
        <f>'Details and Calculations'!V634</f>
        <v>2012</v>
      </c>
      <c r="O635" s="43" t="str">
        <f>'Details and Calculations'!W634</f>
        <v>Governement (District, Wasac) And Water For People</v>
      </c>
      <c r="P635" s="43" t="str">
        <f>'Details and Calculations'!X634</f>
        <v>Spring</v>
      </c>
      <c r="Q635" s="44" t="str">
        <f t="shared" si="232"/>
        <v>Low Risk</v>
      </c>
      <c r="R635" s="44" t="str">
        <f t="shared" si="233"/>
        <v>Low Risk</v>
      </c>
      <c r="S635" s="45" t="str">
        <f t="shared" si="234"/>
        <v>Intermediate Level of Service</v>
      </c>
      <c r="T635" s="62" t="str">
        <f t="shared" si="231"/>
        <v>Low Priority</v>
      </c>
      <c r="U635" s="46">
        <f t="shared" si="235"/>
        <v>6</v>
      </c>
      <c r="V635" s="28" t="str">
        <f t="shared" si="236"/>
        <v>Perform Routine Preventative Maintenance</v>
      </c>
      <c r="W635" s="47" t="str">
        <f t="shared" si="237"/>
        <v/>
      </c>
      <c r="X635" s="27" t="str">
        <f t="shared" si="238"/>
        <v>Maintain O&amp;M and Routine Monitoring</v>
      </c>
      <c r="Y635" s="48">
        <f t="shared" si="239"/>
        <v>22</v>
      </c>
      <c r="Z635" s="48">
        <f t="shared" si="240"/>
        <v>15</v>
      </c>
      <c r="AA635" s="48">
        <f t="shared" si="241"/>
        <v>25</v>
      </c>
      <c r="AB635" s="48">
        <f t="shared" si="242"/>
        <v>15</v>
      </c>
      <c r="AC635" s="48">
        <f t="shared" si="243"/>
        <v>25</v>
      </c>
      <c r="AD635" s="48">
        <f t="shared" si="244"/>
        <v>-1</v>
      </c>
      <c r="AE635" s="48">
        <f t="shared" si="245"/>
        <v>12</v>
      </c>
      <c r="AF635" s="48" t="str">
        <f t="shared" si="246"/>
        <v xml:space="preserve"> </v>
      </c>
      <c r="AG635" s="49" t="str">
        <f t="shared" si="247"/>
        <v/>
      </c>
      <c r="AH635" s="48">
        <f t="shared" si="248"/>
        <v>15</v>
      </c>
      <c r="AI635" s="50">
        <f>'Details and Calculations'!AE634</f>
        <v>1</v>
      </c>
      <c r="AJ635" s="50">
        <f>'Details and Calculations'!AM634</f>
        <v>1</v>
      </c>
      <c r="AK635" s="50">
        <f>'Details and Calculations'!AR634</f>
        <v>1</v>
      </c>
      <c r="AL635" s="50">
        <f>'Details and Calculations'!AW634</f>
        <v>1</v>
      </c>
      <c r="AM635" s="50">
        <f>'Details and Calculations'!BA634</f>
        <v>1</v>
      </c>
      <c r="AN635" s="50">
        <f>'Details and Calculations'!BF634</f>
        <v>1</v>
      </c>
      <c r="AO635" s="50">
        <f>'Details and Calculations'!BI634</f>
        <v>1</v>
      </c>
      <c r="AP635" s="50" t="str">
        <f>'Details and Calculations'!BM634</f>
        <v xml:space="preserve"> </v>
      </c>
      <c r="AQ635" s="50" t="str">
        <f>'Details and Calculations'!BP634</f>
        <v xml:space="preserve"> </v>
      </c>
      <c r="AR635" s="50">
        <f>'Details and Calculations'!CC634</f>
        <v>1</v>
      </c>
      <c r="AS635" s="50">
        <f>'Details and Calculations'!CJ634</f>
        <v>1</v>
      </c>
      <c r="AT635" s="51">
        <f>'Details and Calculations'!T634</f>
        <v>1</v>
      </c>
      <c r="AU635" s="51">
        <f>'Details and Calculations'!Z634</f>
        <v>1</v>
      </c>
      <c r="AV635" s="51">
        <f>'Details and Calculations'!S634</f>
        <v>0</v>
      </c>
      <c r="AW635" s="51">
        <f>'Details and Calculations'!AI634</f>
        <v>1</v>
      </c>
      <c r="AX635" s="51">
        <f>'Details and Calculations'!BY634</f>
        <v>1</v>
      </c>
      <c r="AY635" s="51">
        <f>'Details and Calculations'!CG634</f>
        <v>1</v>
      </c>
      <c r="AZ635" s="51">
        <f>'Details and Calculations'!CI634</f>
        <v>0</v>
      </c>
      <c r="BA635" s="51">
        <f t="shared" si="249"/>
        <v>1</v>
      </c>
      <c r="BB635" s="52">
        <f>'Details and Calculations'!Y634</f>
        <v>3</v>
      </c>
      <c r="BC635" s="52">
        <f>'Details and Calculations'!AC634</f>
        <v>3</v>
      </c>
      <c r="BD635" s="52">
        <f>'Details and Calculations'!AK634</f>
        <v>2</v>
      </c>
      <c r="BE635" s="52">
        <f>'Details and Calculations'!AN634</f>
        <v>5000</v>
      </c>
      <c r="BF635" s="52">
        <f>'Details and Calculations'!AP634</f>
        <v>16</v>
      </c>
      <c r="BG635" s="52">
        <f>'Details and Calculations'!AT634</f>
        <v>8</v>
      </c>
      <c r="BH635" s="52">
        <f>'Details and Calculations'!AY634</f>
        <v>2</v>
      </c>
      <c r="BI635" s="52">
        <f>'Details and Calculations'!BB634</f>
        <v>5000</v>
      </c>
      <c r="BJ635" s="52">
        <f>'Details and Calculations'!BD634</f>
        <v>1</v>
      </c>
      <c r="BK635" s="52">
        <f>'Details and Calculations'!CA634</f>
        <v>1</v>
      </c>
      <c r="BL635" s="43">
        <f>'Details and Calculations'!AA634</f>
        <v>1</v>
      </c>
      <c r="BM635" s="43" t="str">
        <f>'Details and Calculations'!AB634</f>
        <v/>
      </c>
      <c r="BN635" s="43">
        <f>'Details and Calculations'!AD634</f>
        <v>2009</v>
      </c>
      <c r="BO635" s="43">
        <f>'Details and Calculations'!AJ634</f>
        <v>1</v>
      </c>
      <c r="BP635" s="43">
        <f>'Details and Calculations'!AL634</f>
        <v>2012</v>
      </c>
      <c r="BQ635" s="43">
        <f>'Details and Calculations'!AO634</f>
        <v>1</v>
      </c>
      <c r="BR635" s="43">
        <f>'Details and Calculations'!AQ634</f>
        <v>2012</v>
      </c>
      <c r="BS635" s="43">
        <f>'Details and Calculations'!AS634</f>
        <v>1</v>
      </c>
      <c r="BT635" s="43">
        <f>'Details and Calculations'!AV634</f>
        <v>2012</v>
      </c>
      <c r="BU635" s="43">
        <f>'Details and Calculations'!AX634</f>
        <v>1</v>
      </c>
      <c r="BV635" s="43">
        <f>'Details and Calculations'!AZ634</f>
        <v>2012</v>
      </c>
      <c r="BW635" s="43">
        <f>'Details and Calculations'!BC634</f>
        <v>1</v>
      </c>
      <c r="BX635" s="43">
        <f>'Details and Calculations'!BE634</f>
        <v>2009</v>
      </c>
      <c r="BY635" s="43">
        <f>'Details and Calculations'!BG634</f>
        <v>1</v>
      </c>
      <c r="BZ635" s="43">
        <f>'Details and Calculations'!BH634</f>
        <v>2009</v>
      </c>
      <c r="CA635" s="43">
        <f>'Details and Calculations'!BJ634</f>
        <v>0</v>
      </c>
      <c r="CB635" s="43" t="str">
        <f>'Details and Calculations'!BK634</f>
        <v/>
      </c>
      <c r="CC635" s="43" t="str">
        <f>'Details and Calculations'!BL634</f>
        <v xml:space="preserve"> </v>
      </c>
      <c r="CD635" s="43" t="str">
        <f>'Details and Calculations'!BN634</f>
        <v xml:space="preserve"> </v>
      </c>
      <c r="CE635" s="43" t="str">
        <f>'Details and Calculations'!BO634</f>
        <v xml:space="preserve"> </v>
      </c>
      <c r="CF635" s="43">
        <f>'Details and Calculations'!BZ634</f>
        <v>1</v>
      </c>
      <c r="CG635" s="43">
        <f>'Details and Calculations'!CB634</f>
        <v>2012</v>
      </c>
      <c r="CH635" s="31"/>
      <c r="CI635" s="53"/>
    </row>
    <row r="636" spans="1:87" x14ac:dyDescent="0.3">
      <c r="A636" s="43">
        <f>'Details and Calculations'!A635</f>
        <v>2017</v>
      </c>
      <c r="B636" s="43" t="str">
        <f>'Details and Calculations'!C635</f>
        <v>Rwanda</v>
      </c>
      <c r="C636" s="43" t="str">
        <f>'Details and Calculations'!D635</f>
        <v>Rulindo</v>
      </c>
      <c r="D636" s="43" t="str">
        <f>'Details and Calculations'!E635</f>
        <v>Ngoma</v>
      </c>
      <c r="E636" s="43" t="str">
        <f>'Details and Calculations'!F635</f>
        <v>Karambo</v>
      </c>
      <c r="F636" s="43" t="str">
        <f>'Details and Calculations'!G635</f>
        <v>Kagwa</v>
      </c>
      <c r="G636" s="43" t="str">
        <f>'Details and Calculations'!H635</f>
        <v/>
      </c>
      <c r="H636" s="43" t="str">
        <f>'Details and Calculations'!I635</f>
        <v/>
      </c>
      <c r="I636" s="43" t="str">
        <f>'Details and Calculations'!J635</f>
        <v>Nganzo-Kabarore</v>
      </c>
      <c r="J636" s="43">
        <f>'Details and Calculations'!K635</f>
        <v>123</v>
      </c>
      <c r="K636" s="43">
        <f>'Details and Calculations'!O635</f>
        <v>44</v>
      </c>
      <c r="L636" s="43">
        <f>'Details and Calculations'!P636</f>
        <v>35</v>
      </c>
      <c r="M636" s="43" t="str">
        <f>'Details and Calculations'!U635</f>
        <v>Piped Network -- Gravity Only</v>
      </c>
      <c r="N636" s="43">
        <f>'Details and Calculations'!V635</f>
        <v>2014</v>
      </c>
      <c r="O636" s="43" t="str">
        <f>'Details and Calculations'!W635</f>
        <v/>
      </c>
      <c r="P636" s="43" t="str">
        <f>'Details and Calculations'!X635</f>
        <v>Spring</v>
      </c>
      <c r="Q636" s="44" t="str">
        <f t="shared" si="232"/>
        <v>Low Risk</v>
      </c>
      <c r="R636" s="44" t="str">
        <f t="shared" si="233"/>
        <v>High Risk</v>
      </c>
      <c r="S636" s="45" t="str">
        <f t="shared" si="234"/>
        <v>Basic Level of Service</v>
      </c>
      <c r="T636" s="62" t="str">
        <f t="shared" si="231"/>
        <v>High Priority</v>
      </c>
      <c r="U636" s="46">
        <f t="shared" si="235"/>
        <v>5</v>
      </c>
      <c r="V636" s="28" t="str">
        <f t="shared" si="236"/>
        <v>Major Repairs or Replace System</v>
      </c>
      <c r="W636" s="47" t="str">
        <f t="shared" si="237"/>
        <v/>
      </c>
      <c r="X636" s="27" t="str">
        <f t="shared" si="238"/>
        <v>Further Technical Diagnostic Needed</v>
      </c>
      <c r="Y636" s="48">
        <f t="shared" si="239"/>
        <v>27</v>
      </c>
      <c r="Z636" s="48">
        <f t="shared" si="240"/>
        <v>17</v>
      </c>
      <c r="AA636" s="48">
        <f t="shared" si="241"/>
        <v>30</v>
      </c>
      <c r="AB636" s="48" t="str">
        <f t="shared" si="242"/>
        <v xml:space="preserve"> </v>
      </c>
      <c r="AC636" s="48">
        <f t="shared" si="243"/>
        <v>27</v>
      </c>
      <c r="AD636" s="48" t="str">
        <f t="shared" si="244"/>
        <v xml:space="preserve"> </v>
      </c>
      <c r="AE636" s="48" t="str">
        <f t="shared" si="245"/>
        <v xml:space="preserve"> </v>
      </c>
      <c r="AF636" s="48" t="str">
        <f t="shared" si="246"/>
        <v xml:space="preserve"> </v>
      </c>
      <c r="AG636" s="49" t="str">
        <f t="shared" si="247"/>
        <v/>
      </c>
      <c r="AH636" s="48">
        <f t="shared" si="248"/>
        <v>17</v>
      </c>
      <c r="AI636" s="50">
        <f>'Details and Calculations'!AE635</f>
        <v>2</v>
      </c>
      <c r="AJ636" s="50">
        <f>'Details and Calculations'!AM635</f>
        <v>2</v>
      </c>
      <c r="AK636" s="50">
        <f>'Details and Calculations'!AR635</f>
        <v>1</v>
      </c>
      <c r="AL636" s="50" t="str">
        <f>'Details and Calculations'!AW635</f>
        <v xml:space="preserve"> </v>
      </c>
      <c r="AM636" s="50">
        <f>'Details and Calculations'!BA635</f>
        <v>3</v>
      </c>
      <c r="AN636" s="50" t="str">
        <f>'Details and Calculations'!BF635</f>
        <v xml:space="preserve"> </v>
      </c>
      <c r="AO636" s="50" t="str">
        <f>'Details and Calculations'!BI635</f>
        <v xml:space="preserve"> </v>
      </c>
      <c r="AP636" s="50" t="str">
        <f>'Details and Calculations'!BM635</f>
        <v xml:space="preserve"> </v>
      </c>
      <c r="AQ636" s="50" t="str">
        <f>'Details and Calculations'!BP635</f>
        <v xml:space="preserve"> </v>
      </c>
      <c r="AR636" s="50">
        <f>'Details and Calculations'!CC635</f>
        <v>2</v>
      </c>
      <c r="AS636" s="50">
        <f>'Details and Calculations'!CJ635</f>
        <v>3</v>
      </c>
      <c r="AT636" s="51">
        <f>'Details and Calculations'!T635</f>
        <v>1</v>
      </c>
      <c r="AU636" s="51">
        <f>'Details and Calculations'!Z635</f>
        <v>1</v>
      </c>
      <c r="AV636" s="51">
        <f>'Details and Calculations'!S635</f>
        <v>1</v>
      </c>
      <c r="AW636" s="51">
        <f>'Details and Calculations'!AI635</f>
        <v>1</v>
      </c>
      <c r="AX636" s="51">
        <f>'Details and Calculations'!BY635</f>
        <v>1</v>
      </c>
      <c r="AY636" s="51">
        <f>'Details and Calculations'!CG635</f>
        <v>0</v>
      </c>
      <c r="AZ636" s="51">
        <f>'Details and Calculations'!CI635</f>
        <v>0</v>
      </c>
      <c r="BA636" s="51">
        <f t="shared" si="249"/>
        <v>0</v>
      </c>
      <c r="BB636" s="52">
        <f>'Details and Calculations'!Y635</f>
        <v>1</v>
      </c>
      <c r="BC636" s="52">
        <f>'Details and Calculations'!AC635</f>
        <v>1</v>
      </c>
      <c r="BD636" s="52">
        <f>'Details and Calculations'!AK635</f>
        <v>1</v>
      </c>
      <c r="BE636" s="52">
        <f>'Details and Calculations'!AN635</f>
        <v>400</v>
      </c>
      <c r="BF636" s="52">
        <f>'Details and Calculations'!AP635</f>
        <v>3</v>
      </c>
      <c r="BG636" s="52" t="str">
        <f>'Details and Calculations'!AT635</f>
        <v xml:space="preserve"> </v>
      </c>
      <c r="BH636" s="52">
        <f>'Details and Calculations'!AY635</f>
        <v>2</v>
      </c>
      <c r="BI636" s="52">
        <f>'Details and Calculations'!BB635</f>
        <v>800</v>
      </c>
      <c r="BJ636" s="52" t="str">
        <f>'Details and Calculations'!BD635</f>
        <v xml:space="preserve"> </v>
      </c>
      <c r="BK636" s="52">
        <f>'Details and Calculations'!CA635</f>
        <v>5</v>
      </c>
      <c r="BL636" s="43">
        <f>'Details and Calculations'!AA635</f>
        <v>1</v>
      </c>
      <c r="BM636" s="43" t="str">
        <f>'Details and Calculations'!AB635</f>
        <v>"Springbox" --Intake Structure At A Spring</v>
      </c>
      <c r="BN636" s="43">
        <f>'Details and Calculations'!AD635</f>
        <v>2014</v>
      </c>
      <c r="BO636" s="43">
        <f>'Details and Calculations'!AJ635</f>
        <v>1</v>
      </c>
      <c r="BP636" s="43">
        <f>'Details and Calculations'!AL635</f>
        <v>2014</v>
      </c>
      <c r="BQ636" s="43">
        <f>'Details and Calculations'!AO635</f>
        <v>1</v>
      </c>
      <c r="BR636" s="43">
        <f>'Details and Calculations'!AQ635</f>
        <v>2017</v>
      </c>
      <c r="BS636" s="43">
        <f>'Details and Calculations'!AS635</f>
        <v>0</v>
      </c>
      <c r="BT636" s="43" t="str">
        <f>'Details and Calculations'!AV635</f>
        <v xml:space="preserve"> </v>
      </c>
      <c r="BU636" s="43">
        <f>'Details and Calculations'!AX635</f>
        <v>1</v>
      </c>
      <c r="BV636" s="43">
        <f>'Details and Calculations'!AZ635</f>
        <v>2014</v>
      </c>
      <c r="BW636" s="43">
        <f>'Details and Calculations'!BC635</f>
        <v>0</v>
      </c>
      <c r="BX636" s="43" t="str">
        <f>'Details and Calculations'!BE635</f>
        <v xml:space="preserve"> </v>
      </c>
      <c r="BY636" s="43" t="str">
        <f>'Details and Calculations'!BG635</f>
        <v xml:space="preserve"> </v>
      </c>
      <c r="BZ636" s="43" t="str">
        <f>'Details and Calculations'!BH635</f>
        <v xml:space="preserve"> </v>
      </c>
      <c r="CA636" s="43">
        <f>'Details and Calculations'!BJ635</f>
        <v>0</v>
      </c>
      <c r="CB636" s="43" t="str">
        <f>'Details and Calculations'!BK635</f>
        <v/>
      </c>
      <c r="CC636" s="43" t="str">
        <f>'Details and Calculations'!BL635</f>
        <v xml:space="preserve"> </v>
      </c>
      <c r="CD636" s="43" t="str">
        <f>'Details and Calculations'!BN635</f>
        <v xml:space="preserve"> </v>
      </c>
      <c r="CE636" s="43" t="str">
        <f>'Details and Calculations'!BO635</f>
        <v xml:space="preserve"> </v>
      </c>
      <c r="CF636" s="43">
        <f>'Details and Calculations'!BZ635</f>
        <v>1</v>
      </c>
      <c r="CG636" s="43">
        <f>'Details and Calculations'!CB635</f>
        <v>2014</v>
      </c>
      <c r="CH636" s="31"/>
      <c r="CI636" s="53"/>
    </row>
    <row r="637" spans="1:87" x14ac:dyDescent="0.3">
      <c r="A637" s="43">
        <f>'Details and Calculations'!A636</f>
        <v>2017</v>
      </c>
      <c r="B637" s="43" t="str">
        <f>'Details and Calculations'!C636</f>
        <v>Rwanda</v>
      </c>
      <c r="C637" s="43" t="str">
        <f>'Details and Calculations'!D636</f>
        <v>Rulindo</v>
      </c>
      <c r="D637" s="43" t="str">
        <f>'Details and Calculations'!E636</f>
        <v>Ngoma</v>
      </c>
      <c r="E637" s="43" t="str">
        <f>'Details and Calculations'!F636</f>
        <v>Mugote</v>
      </c>
      <c r="F637" s="43" t="str">
        <f>'Details and Calculations'!G636</f>
        <v>Kiboha</v>
      </c>
      <c r="G637" s="43" t="str">
        <f>'Details and Calculations'!H636</f>
        <v/>
      </c>
      <c r="H637" s="43" t="str">
        <f>'Details and Calculations'!I636</f>
        <v/>
      </c>
      <c r="I637" s="43" t="str">
        <f>'Details and Calculations'!J636</f>
        <v>Kabarore-Ngoma-Nyabuko network</v>
      </c>
      <c r="J637" s="43">
        <f>'Details and Calculations'!K636</f>
        <v>74</v>
      </c>
      <c r="K637" s="43">
        <f>'Details and Calculations'!O636</f>
        <v>39</v>
      </c>
      <c r="L637" s="43">
        <f>'Details and Calculations'!P637</f>
        <v>3</v>
      </c>
      <c r="M637" s="43" t="str">
        <f>'Details and Calculations'!U636</f>
        <v>Piped Network With Pump</v>
      </c>
      <c r="N637" s="43">
        <f>'Details and Calculations'!V636</f>
        <v>2014</v>
      </c>
      <c r="O637" s="43" t="str">
        <f>'Details and Calculations'!W636</f>
        <v>Governement (District, Wasac) And Water For People</v>
      </c>
      <c r="P637" s="43" t="str">
        <f>'Details and Calculations'!X636</f>
        <v>Spring</v>
      </c>
      <c r="Q637" s="44" t="str">
        <f t="shared" si="232"/>
        <v>Low Risk</v>
      </c>
      <c r="R637" s="44" t="str">
        <f t="shared" si="233"/>
        <v>Low Risk</v>
      </c>
      <c r="S637" s="45" t="str">
        <f t="shared" si="234"/>
        <v>Intermediate Level of Service</v>
      </c>
      <c r="T637" s="62" t="str">
        <f t="shared" si="231"/>
        <v>Low Priority</v>
      </c>
      <c r="U637" s="46">
        <f t="shared" si="235"/>
        <v>6</v>
      </c>
      <c r="V637" s="28" t="str">
        <f t="shared" si="236"/>
        <v>Repair or Replace Components</v>
      </c>
      <c r="W637" s="47" t="str">
        <f t="shared" si="237"/>
        <v xml:space="preserve">Pump, </v>
      </c>
      <c r="X637" s="27" t="str">
        <f t="shared" si="238"/>
        <v>Create Plan To Repair or Replace Components</v>
      </c>
      <c r="Y637" s="48">
        <f t="shared" si="239"/>
        <v>27</v>
      </c>
      <c r="Z637" s="48">
        <f t="shared" si="240"/>
        <v>17</v>
      </c>
      <c r="AA637" s="48">
        <f t="shared" si="241"/>
        <v>27</v>
      </c>
      <c r="AB637" s="48" t="str">
        <f t="shared" si="242"/>
        <v xml:space="preserve"> </v>
      </c>
      <c r="AC637" s="48">
        <f t="shared" si="243"/>
        <v>27</v>
      </c>
      <c r="AD637" s="48">
        <f t="shared" si="244"/>
        <v>4</v>
      </c>
      <c r="AE637" s="48">
        <f t="shared" si="245"/>
        <v>17</v>
      </c>
      <c r="AF637" s="48" t="str">
        <f t="shared" si="246"/>
        <v xml:space="preserve"> </v>
      </c>
      <c r="AG637" s="49" t="str">
        <f t="shared" si="247"/>
        <v/>
      </c>
      <c r="AH637" s="48">
        <f t="shared" si="248"/>
        <v>17</v>
      </c>
      <c r="AI637" s="50">
        <f>'Details and Calculations'!AE636</f>
        <v>1</v>
      </c>
      <c r="AJ637" s="50">
        <f>'Details and Calculations'!AM636</f>
        <v>1</v>
      </c>
      <c r="AK637" s="50">
        <f>'Details and Calculations'!AR636</f>
        <v>1</v>
      </c>
      <c r="AL637" s="50" t="str">
        <f>'Details and Calculations'!AW636</f>
        <v xml:space="preserve"> </v>
      </c>
      <c r="AM637" s="50">
        <f>'Details and Calculations'!BA636</f>
        <v>1</v>
      </c>
      <c r="AN637" s="50">
        <f>'Details and Calculations'!BF636</f>
        <v>2</v>
      </c>
      <c r="AO637" s="50">
        <f>'Details and Calculations'!BI636</f>
        <v>1</v>
      </c>
      <c r="AP637" s="50" t="str">
        <f>'Details and Calculations'!BM636</f>
        <v xml:space="preserve"> </v>
      </c>
      <c r="AQ637" s="50" t="str">
        <f>'Details and Calculations'!BP636</f>
        <v xml:space="preserve"> </v>
      </c>
      <c r="AR637" s="50">
        <f>'Details and Calculations'!CC636</f>
        <v>1</v>
      </c>
      <c r="AS637" s="50">
        <f>'Details and Calculations'!CJ636</f>
        <v>1</v>
      </c>
      <c r="AT637" s="51">
        <f>'Details and Calculations'!T636</f>
        <v>1</v>
      </c>
      <c r="AU637" s="51">
        <f>'Details and Calculations'!Z636</f>
        <v>1</v>
      </c>
      <c r="AV637" s="51">
        <f>'Details and Calculations'!S636</f>
        <v>0</v>
      </c>
      <c r="AW637" s="51">
        <f>'Details and Calculations'!AI636</f>
        <v>1</v>
      </c>
      <c r="AX637" s="51">
        <f>'Details and Calculations'!BY636</f>
        <v>1</v>
      </c>
      <c r="AY637" s="51">
        <f>'Details and Calculations'!CG636</f>
        <v>0</v>
      </c>
      <c r="AZ637" s="51">
        <f>'Details and Calculations'!CI636</f>
        <v>1</v>
      </c>
      <c r="BA637" s="51">
        <f t="shared" si="249"/>
        <v>1</v>
      </c>
      <c r="BB637" s="52">
        <f>'Details and Calculations'!Y636</f>
        <v>4</v>
      </c>
      <c r="BC637" s="52">
        <f>'Details and Calculations'!AC636</f>
        <v>5</v>
      </c>
      <c r="BD637" s="52">
        <f>'Details and Calculations'!AK636</f>
        <v>2</v>
      </c>
      <c r="BE637" s="52">
        <f>'Details and Calculations'!AN636</f>
        <v>8000</v>
      </c>
      <c r="BF637" s="52">
        <f>'Details and Calculations'!AP636</f>
        <v>13</v>
      </c>
      <c r="BG637" s="52" t="str">
        <f>'Details and Calculations'!AT636</f>
        <v xml:space="preserve"> </v>
      </c>
      <c r="BH637" s="52">
        <f>'Details and Calculations'!AY636</f>
        <v>2</v>
      </c>
      <c r="BI637" s="52">
        <f>'Details and Calculations'!BB636</f>
        <v>7000</v>
      </c>
      <c r="BJ637" s="52">
        <f>'Details and Calculations'!BD636</f>
        <v>4</v>
      </c>
      <c r="BK637" s="52">
        <f>'Details and Calculations'!CA636</f>
        <v>17</v>
      </c>
      <c r="BL637" s="43">
        <f>'Details and Calculations'!AA636</f>
        <v>1</v>
      </c>
      <c r="BM637" s="43" t="str">
        <f>'Details and Calculations'!AB636</f>
        <v>"Springbox" --Intake Structure At A Spring|Collection Chamber</v>
      </c>
      <c r="BN637" s="43">
        <f>'Details and Calculations'!AD636</f>
        <v>2014</v>
      </c>
      <c r="BO637" s="43">
        <f>'Details and Calculations'!AJ636</f>
        <v>1</v>
      </c>
      <c r="BP637" s="43">
        <f>'Details and Calculations'!AL636</f>
        <v>2014</v>
      </c>
      <c r="BQ637" s="43">
        <f>'Details and Calculations'!AO636</f>
        <v>1</v>
      </c>
      <c r="BR637" s="43">
        <f>'Details and Calculations'!AQ636</f>
        <v>2014</v>
      </c>
      <c r="BS637" s="43">
        <f>'Details and Calculations'!AS636</f>
        <v>0</v>
      </c>
      <c r="BT637" s="43" t="str">
        <f>'Details and Calculations'!AV636</f>
        <v xml:space="preserve"> </v>
      </c>
      <c r="BU637" s="43">
        <f>'Details and Calculations'!AX636</f>
        <v>1</v>
      </c>
      <c r="BV637" s="43">
        <f>'Details and Calculations'!AZ636</f>
        <v>2014</v>
      </c>
      <c r="BW637" s="43">
        <f>'Details and Calculations'!BC636</f>
        <v>1</v>
      </c>
      <c r="BX637" s="43">
        <f>'Details and Calculations'!BE636</f>
        <v>2014</v>
      </c>
      <c r="BY637" s="43">
        <f>'Details and Calculations'!BG636</f>
        <v>1</v>
      </c>
      <c r="BZ637" s="43">
        <f>'Details and Calculations'!BH636</f>
        <v>2014</v>
      </c>
      <c r="CA637" s="43">
        <f>'Details and Calculations'!BJ636</f>
        <v>0</v>
      </c>
      <c r="CB637" s="43" t="str">
        <f>'Details and Calculations'!BK636</f>
        <v/>
      </c>
      <c r="CC637" s="43" t="str">
        <f>'Details and Calculations'!BL636</f>
        <v xml:space="preserve"> </v>
      </c>
      <c r="CD637" s="43" t="str">
        <f>'Details and Calculations'!BN636</f>
        <v xml:space="preserve"> </v>
      </c>
      <c r="CE637" s="43" t="str">
        <f>'Details and Calculations'!BO636</f>
        <v xml:space="preserve"> </v>
      </c>
      <c r="CF637" s="43">
        <f>'Details and Calculations'!BZ636</f>
        <v>1</v>
      </c>
      <c r="CG637" s="43">
        <f>'Details and Calculations'!CB636</f>
        <v>2014</v>
      </c>
      <c r="CH637" s="31"/>
      <c r="CI637" s="53"/>
    </row>
    <row r="638" spans="1:87" x14ac:dyDescent="0.3">
      <c r="A638" s="43">
        <f>'Details and Calculations'!A637</f>
        <v>2017</v>
      </c>
      <c r="B638" s="43" t="str">
        <f>'Details and Calculations'!C637</f>
        <v>Rwanda</v>
      </c>
      <c r="C638" s="43" t="str">
        <f>'Details and Calculations'!D637</f>
        <v>Rulindo</v>
      </c>
      <c r="D638" s="43" t="str">
        <f>'Details and Calculations'!E637</f>
        <v>Base</v>
      </c>
      <c r="E638" s="43" t="str">
        <f>'Details and Calculations'!F637</f>
        <v>Gitare</v>
      </c>
      <c r="F638" s="43" t="str">
        <f>'Details and Calculations'!G637</f>
        <v>Kirwa</v>
      </c>
      <c r="G638" s="43" t="str">
        <f>'Details and Calculations'!H637</f>
        <v/>
      </c>
      <c r="H638" s="43" t="str">
        <f>'Details and Calculations'!I637</f>
        <v/>
      </c>
      <c r="I638" s="43" t="str">
        <f>'Details and Calculations'!J637</f>
        <v>Rwicanyoni</v>
      </c>
      <c r="J638" s="43">
        <f>'Details and Calculations'!K637</f>
        <v>116</v>
      </c>
      <c r="K638" s="43">
        <f>'Details and Calculations'!O637</f>
        <v>113</v>
      </c>
      <c r="L638" s="43">
        <f>'Details and Calculations'!P638</f>
        <v>10</v>
      </c>
      <c r="M638" s="43" t="str">
        <f>'Details and Calculations'!U637</f>
        <v>Piped Network -- Gravity Only</v>
      </c>
      <c r="N638" s="43">
        <f>'Details and Calculations'!V637</f>
        <v>2016</v>
      </c>
      <c r="O638" s="43" t="str">
        <f>'Details and Calculations'!W637</f>
        <v>Governement (District, Wasac) And Water For People</v>
      </c>
      <c r="P638" s="43" t="str">
        <f>'Details and Calculations'!X637</f>
        <v>Spring</v>
      </c>
      <c r="Q638" s="44" t="str">
        <f t="shared" si="232"/>
        <v>Low Risk</v>
      </c>
      <c r="R638" s="44" t="str">
        <f t="shared" si="233"/>
        <v>Low Risk</v>
      </c>
      <c r="S638" s="45" t="str">
        <f t="shared" si="234"/>
        <v>High Level of Service</v>
      </c>
      <c r="T638" s="62" t="str">
        <f t="shared" si="231"/>
        <v>Low Priority</v>
      </c>
      <c r="U638" s="46">
        <f t="shared" si="235"/>
        <v>8</v>
      </c>
      <c r="V638" s="28" t="str">
        <f t="shared" si="236"/>
        <v>Perform Routine Preventative Maintenance</v>
      </c>
      <c r="W638" s="47" t="str">
        <f t="shared" si="237"/>
        <v/>
      </c>
      <c r="X638" s="27" t="str">
        <f t="shared" si="238"/>
        <v>Maintain O&amp;M and Routine Monitoring</v>
      </c>
      <c r="Y638" s="48">
        <f t="shared" si="239"/>
        <v>29</v>
      </c>
      <c r="Z638" s="48">
        <f t="shared" si="240"/>
        <v>19</v>
      </c>
      <c r="AA638" s="48">
        <f t="shared" si="241"/>
        <v>29</v>
      </c>
      <c r="AB638" s="48" t="str">
        <f t="shared" si="242"/>
        <v xml:space="preserve"> </v>
      </c>
      <c r="AC638" s="48" t="str">
        <f t="shared" si="243"/>
        <v xml:space="preserve"> </v>
      </c>
      <c r="AD638" s="48" t="str">
        <f t="shared" si="244"/>
        <v xml:space="preserve"> </v>
      </c>
      <c r="AE638" s="48" t="str">
        <f t="shared" si="245"/>
        <v xml:space="preserve"> </v>
      </c>
      <c r="AF638" s="48" t="str">
        <f t="shared" si="246"/>
        <v xml:space="preserve"> </v>
      </c>
      <c r="AG638" s="49" t="str">
        <f t="shared" si="247"/>
        <v/>
      </c>
      <c r="AH638" s="48">
        <f t="shared" si="248"/>
        <v>19</v>
      </c>
      <c r="AI638" s="50">
        <f>'Details and Calculations'!AE637</f>
        <v>1</v>
      </c>
      <c r="AJ638" s="50">
        <f>'Details and Calculations'!AM637</f>
        <v>1</v>
      </c>
      <c r="AK638" s="50">
        <f>'Details and Calculations'!AR637</f>
        <v>1</v>
      </c>
      <c r="AL638" s="50" t="str">
        <f>'Details and Calculations'!AW637</f>
        <v xml:space="preserve"> </v>
      </c>
      <c r="AM638" s="50" t="str">
        <f>'Details and Calculations'!BA637</f>
        <v xml:space="preserve"> </v>
      </c>
      <c r="AN638" s="50" t="str">
        <f>'Details and Calculations'!BF637</f>
        <v xml:space="preserve"> </v>
      </c>
      <c r="AO638" s="50" t="str">
        <f>'Details and Calculations'!BI637</f>
        <v xml:space="preserve"> </v>
      </c>
      <c r="AP638" s="50" t="str">
        <f>'Details and Calculations'!BM637</f>
        <v xml:space="preserve"> </v>
      </c>
      <c r="AQ638" s="50" t="str">
        <f>'Details and Calculations'!BP637</f>
        <v xml:space="preserve"> </v>
      </c>
      <c r="AR638" s="50">
        <f>'Details and Calculations'!CC637</f>
        <v>1</v>
      </c>
      <c r="AS638" s="50">
        <f>'Details and Calculations'!CJ637</f>
        <v>1</v>
      </c>
      <c r="AT638" s="51">
        <f>'Details and Calculations'!T637</f>
        <v>1</v>
      </c>
      <c r="AU638" s="51">
        <f>'Details and Calculations'!Z637</f>
        <v>1</v>
      </c>
      <c r="AV638" s="51">
        <f>'Details and Calculations'!S637</f>
        <v>1</v>
      </c>
      <c r="AW638" s="51">
        <f>'Details and Calculations'!AI637</f>
        <v>1</v>
      </c>
      <c r="AX638" s="51">
        <f>'Details and Calculations'!BY637</f>
        <v>1</v>
      </c>
      <c r="AY638" s="51">
        <f>'Details and Calculations'!CG637</f>
        <v>1</v>
      </c>
      <c r="AZ638" s="51">
        <f>'Details and Calculations'!CI637</f>
        <v>1</v>
      </c>
      <c r="BA638" s="51">
        <f t="shared" si="249"/>
        <v>1</v>
      </c>
      <c r="BB638" s="52">
        <f>'Details and Calculations'!Y637</f>
        <v>2</v>
      </c>
      <c r="BC638" s="52">
        <f>'Details and Calculations'!AC637</f>
        <v>2</v>
      </c>
      <c r="BD638" s="52">
        <f>'Details and Calculations'!AK637</f>
        <v>1</v>
      </c>
      <c r="BE638" s="52">
        <f>'Details and Calculations'!AN637</f>
        <v>8600</v>
      </c>
      <c r="BF638" s="52">
        <f>'Details and Calculations'!AP637</f>
        <v>3</v>
      </c>
      <c r="BG638" s="52" t="str">
        <f>'Details and Calculations'!AT637</f>
        <v xml:space="preserve"> </v>
      </c>
      <c r="BH638" s="52" t="str">
        <f>'Details and Calculations'!AY637</f>
        <v xml:space="preserve"> </v>
      </c>
      <c r="BI638" s="52" t="str">
        <f>'Details and Calculations'!BB637</f>
        <v xml:space="preserve"> </v>
      </c>
      <c r="BJ638" s="52" t="str">
        <f>'Details and Calculations'!BD637</f>
        <v xml:space="preserve"> </v>
      </c>
      <c r="BK638" s="52">
        <f>'Details and Calculations'!CA637</f>
        <v>2</v>
      </c>
      <c r="BL638" s="43">
        <f>'Details and Calculations'!AA637</f>
        <v>1</v>
      </c>
      <c r="BM638" s="43" t="str">
        <f>'Details and Calculations'!AB637</f>
        <v>"Springbox" --Intake Structure At A Spring</v>
      </c>
      <c r="BN638" s="43">
        <f>'Details and Calculations'!AD637</f>
        <v>2016</v>
      </c>
      <c r="BO638" s="43">
        <f>'Details and Calculations'!AJ637</f>
        <v>1</v>
      </c>
      <c r="BP638" s="43">
        <f>'Details and Calculations'!AL637</f>
        <v>2016</v>
      </c>
      <c r="BQ638" s="43">
        <f>'Details and Calculations'!AO637</f>
        <v>1</v>
      </c>
      <c r="BR638" s="43">
        <f>'Details and Calculations'!AQ637</f>
        <v>2016</v>
      </c>
      <c r="BS638" s="43">
        <f>'Details and Calculations'!AS637</f>
        <v>0</v>
      </c>
      <c r="BT638" s="43" t="str">
        <f>'Details and Calculations'!AV637</f>
        <v xml:space="preserve"> </v>
      </c>
      <c r="BU638" s="43">
        <f>'Details and Calculations'!AX637</f>
        <v>0</v>
      </c>
      <c r="BV638" s="43" t="str">
        <f>'Details and Calculations'!AZ637</f>
        <v xml:space="preserve"> </v>
      </c>
      <c r="BW638" s="43">
        <f>'Details and Calculations'!BC637</f>
        <v>0</v>
      </c>
      <c r="BX638" s="43" t="str">
        <f>'Details and Calculations'!BE637</f>
        <v xml:space="preserve"> </v>
      </c>
      <c r="BY638" s="43" t="str">
        <f>'Details and Calculations'!BG637</f>
        <v xml:space="preserve"> </v>
      </c>
      <c r="BZ638" s="43" t="str">
        <f>'Details and Calculations'!BH637</f>
        <v xml:space="preserve"> </v>
      </c>
      <c r="CA638" s="43">
        <f>'Details and Calculations'!BJ637</f>
        <v>0</v>
      </c>
      <c r="CB638" s="43" t="str">
        <f>'Details and Calculations'!BK637</f>
        <v/>
      </c>
      <c r="CC638" s="43" t="str">
        <f>'Details and Calculations'!BL637</f>
        <v xml:space="preserve"> </v>
      </c>
      <c r="CD638" s="43" t="str">
        <f>'Details and Calculations'!BN637</f>
        <v xml:space="preserve"> </v>
      </c>
      <c r="CE638" s="43" t="str">
        <f>'Details and Calculations'!BO637</f>
        <v xml:space="preserve"> </v>
      </c>
      <c r="CF638" s="43">
        <f>'Details and Calculations'!BZ637</f>
        <v>1</v>
      </c>
      <c r="CG638" s="43">
        <f>'Details and Calculations'!CB637</f>
        <v>2016</v>
      </c>
      <c r="CH638" s="31"/>
      <c r="CI638" s="53"/>
    </row>
    <row r="639" spans="1:87" x14ac:dyDescent="0.3">
      <c r="A639" s="43">
        <f>'Details and Calculations'!A638</f>
        <v>2017</v>
      </c>
      <c r="B639" s="43" t="str">
        <f>'Details and Calculations'!C638</f>
        <v>Rwanda</v>
      </c>
      <c r="C639" s="43" t="str">
        <f>'Details and Calculations'!D638</f>
        <v>Rulindo</v>
      </c>
      <c r="D639" s="43" t="str">
        <f>'Details and Calculations'!E638</f>
        <v>Cyinzuzi</v>
      </c>
      <c r="E639" s="43" t="str">
        <f>'Details and Calculations'!F638</f>
        <v>Rudogo</v>
      </c>
      <c r="F639" s="43" t="str">
        <f>'Details and Calculations'!G638</f>
        <v>Gasiza</v>
      </c>
      <c r="G639" s="43" t="str">
        <f>'Details and Calculations'!H638</f>
        <v/>
      </c>
      <c r="H639" s="43" t="str">
        <f>'Details and Calculations'!I638</f>
        <v/>
      </c>
      <c r="I639" s="43" t="str">
        <f>'Details and Calculations'!J638</f>
        <v>Rwagitare</v>
      </c>
      <c r="J639" s="43">
        <f>'Details and Calculations'!K638</f>
        <v>76</v>
      </c>
      <c r="K639" s="43">
        <f>'Details and Calculations'!O638</f>
        <v>66</v>
      </c>
      <c r="L639" s="43">
        <f>'Details and Calculations'!P639</f>
        <v>9</v>
      </c>
      <c r="M639" s="43" t="str">
        <f>'Details and Calculations'!U638</f>
        <v>Piped Network -- Gravity Only</v>
      </c>
      <c r="N639" s="43">
        <f>'Details and Calculations'!V638</f>
        <v>2009</v>
      </c>
      <c r="O639" s="43" t="str">
        <f>'Details and Calculations'!W638</f>
        <v>Water For People</v>
      </c>
      <c r="P639" s="43" t="str">
        <f>'Details and Calculations'!X638</f>
        <v>Spring</v>
      </c>
      <c r="Q639" s="44" t="str">
        <f t="shared" si="232"/>
        <v>Low Risk</v>
      </c>
      <c r="R639" s="44" t="str">
        <f t="shared" si="233"/>
        <v>Low Risk</v>
      </c>
      <c r="S639" s="45" t="str">
        <f t="shared" si="234"/>
        <v>High Level of Service</v>
      </c>
      <c r="T639" s="62" t="str">
        <f t="shared" si="231"/>
        <v>Low Priority</v>
      </c>
      <c r="U639" s="46">
        <f t="shared" si="235"/>
        <v>8</v>
      </c>
      <c r="V639" s="28" t="str">
        <f t="shared" si="236"/>
        <v>Perform Routine Preventative Maintenance</v>
      </c>
      <c r="W639" s="47" t="str">
        <f t="shared" si="237"/>
        <v/>
      </c>
      <c r="X639" s="27" t="str">
        <f t="shared" si="238"/>
        <v>Maintain O&amp;M and Routine Monitoring</v>
      </c>
      <c r="Y639" s="48">
        <f t="shared" si="239"/>
        <v>22</v>
      </c>
      <c r="Z639" s="48">
        <f t="shared" si="240"/>
        <v>12</v>
      </c>
      <c r="AA639" s="48">
        <f t="shared" si="241"/>
        <v>22</v>
      </c>
      <c r="AB639" s="48">
        <f t="shared" si="242"/>
        <v>12</v>
      </c>
      <c r="AC639" s="48">
        <f t="shared" si="243"/>
        <v>22</v>
      </c>
      <c r="AD639" s="48" t="str">
        <f t="shared" si="244"/>
        <v xml:space="preserve"> </v>
      </c>
      <c r="AE639" s="48" t="str">
        <f t="shared" si="245"/>
        <v xml:space="preserve"> </v>
      </c>
      <c r="AF639" s="48" t="str">
        <f t="shared" si="246"/>
        <v xml:space="preserve"> </v>
      </c>
      <c r="AG639" s="49" t="str">
        <f t="shared" si="247"/>
        <v/>
      </c>
      <c r="AH639" s="48">
        <f t="shared" si="248"/>
        <v>12</v>
      </c>
      <c r="AI639" s="50">
        <f>'Details and Calculations'!AE638</f>
        <v>1</v>
      </c>
      <c r="AJ639" s="50">
        <f>'Details and Calculations'!AM638</f>
        <v>1</v>
      </c>
      <c r="AK639" s="50">
        <f>'Details and Calculations'!AR638</f>
        <v>1</v>
      </c>
      <c r="AL639" s="50">
        <f>'Details and Calculations'!AW638</f>
        <v>1</v>
      </c>
      <c r="AM639" s="50">
        <f>'Details and Calculations'!BA638</f>
        <v>1</v>
      </c>
      <c r="AN639" s="50" t="str">
        <f>'Details and Calculations'!BF638</f>
        <v xml:space="preserve"> </v>
      </c>
      <c r="AO639" s="50" t="str">
        <f>'Details and Calculations'!BI638</f>
        <v xml:space="preserve"> </v>
      </c>
      <c r="AP639" s="50" t="str">
        <f>'Details and Calculations'!BM638</f>
        <v xml:space="preserve"> </v>
      </c>
      <c r="AQ639" s="50" t="str">
        <f>'Details and Calculations'!BP638</f>
        <v xml:space="preserve"> </v>
      </c>
      <c r="AR639" s="50">
        <f>'Details and Calculations'!CC638</f>
        <v>1</v>
      </c>
      <c r="AS639" s="50">
        <f>'Details and Calculations'!CJ638</f>
        <v>1</v>
      </c>
      <c r="AT639" s="51">
        <f>'Details and Calculations'!T638</f>
        <v>1</v>
      </c>
      <c r="AU639" s="51">
        <f>'Details and Calculations'!Z638</f>
        <v>1</v>
      </c>
      <c r="AV639" s="51">
        <f>'Details and Calculations'!S638</f>
        <v>1</v>
      </c>
      <c r="AW639" s="51">
        <f>'Details and Calculations'!AI638</f>
        <v>1</v>
      </c>
      <c r="AX639" s="51">
        <f>'Details and Calculations'!BY638</f>
        <v>1</v>
      </c>
      <c r="AY639" s="51">
        <f>'Details and Calculations'!CG638</f>
        <v>1</v>
      </c>
      <c r="AZ639" s="51">
        <f>'Details and Calculations'!CI638</f>
        <v>1</v>
      </c>
      <c r="BA639" s="51">
        <f t="shared" si="249"/>
        <v>1</v>
      </c>
      <c r="BB639" s="52">
        <f>'Details and Calculations'!Y638</f>
        <v>1</v>
      </c>
      <c r="BC639" s="52">
        <f>'Details and Calculations'!AC638</f>
        <v>1</v>
      </c>
      <c r="BD639" s="52">
        <f>'Details and Calculations'!AK638</f>
        <v>1</v>
      </c>
      <c r="BE639" s="52">
        <f>'Details and Calculations'!AN638</f>
        <v>1200</v>
      </c>
      <c r="BF639" s="52">
        <f>'Details and Calculations'!AP638</f>
        <v>1</v>
      </c>
      <c r="BG639" s="52">
        <f>'Details and Calculations'!AT638</f>
        <v>2</v>
      </c>
      <c r="BH639" s="52">
        <f>'Details and Calculations'!AY638</f>
        <v>1</v>
      </c>
      <c r="BI639" s="52">
        <f>'Details and Calculations'!BB638</f>
        <v>900</v>
      </c>
      <c r="BJ639" s="52" t="str">
        <f>'Details and Calculations'!BD638</f>
        <v xml:space="preserve"> </v>
      </c>
      <c r="BK639" s="52">
        <f>'Details and Calculations'!CA638</f>
        <v>2</v>
      </c>
      <c r="BL639" s="43">
        <f>'Details and Calculations'!AA638</f>
        <v>1</v>
      </c>
      <c r="BM639" s="43" t="str">
        <f>'Details and Calculations'!AB638</f>
        <v>"Springbox" --Intake Structure At A Spring</v>
      </c>
      <c r="BN639" s="43">
        <f>'Details and Calculations'!AD638</f>
        <v>2009</v>
      </c>
      <c r="BO639" s="43">
        <f>'Details and Calculations'!AJ638</f>
        <v>1</v>
      </c>
      <c r="BP639" s="43">
        <f>'Details and Calculations'!AL638</f>
        <v>2009</v>
      </c>
      <c r="BQ639" s="43">
        <f>'Details and Calculations'!AO638</f>
        <v>1</v>
      </c>
      <c r="BR639" s="43">
        <f>'Details and Calculations'!AQ638</f>
        <v>2009</v>
      </c>
      <c r="BS639" s="43">
        <f>'Details and Calculations'!AS638</f>
        <v>1</v>
      </c>
      <c r="BT639" s="43">
        <f>'Details and Calculations'!AV638</f>
        <v>2009</v>
      </c>
      <c r="BU639" s="43">
        <f>'Details and Calculations'!AX638</f>
        <v>1</v>
      </c>
      <c r="BV639" s="43">
        <f>'Details and Calculations'!AZ638</f>
        <v>2009</v>
      </c>
      <c r="BW639" s="43">
        <f>'Details and Calculations'!BC638</f>
        <v>0</v>
      </c>
      <c r="BX639" s="43" t="str">
        <f>'Details and Calculations'!BE638</f>
        <v xml:space="preserve"> </v>
      </c>
      <c r="BY639" s="43" t="str">
        <f>'Details and Calculations'!BG638</f>
        <v xml:space="preserve"> </v>
      </c>
      <c r="BZ639" s="43" t="str">
        <f>'Details and Calculations'!BH638</f>
        <v xml:space="preserve"> </v>
      </c>
      <c r="CA639" s="43">
        <f>'Details and Calculations'!BJ638</f>
        <v>0</v>
      </c>
      <c r="CB639" s="43" t="str">
        <f>'Details and Calculations'!BK638</f>
        <v/>
      </c>
      <c r="CC639" s="43" t="str">
        <f>'Details and Calculations'!BL638</f>
        <v xml:space="preserve"> </v>
      </c>
      <c r="CD639" s="43" t="str">
        <f>'Details and Calculations'!BN638</f>
        <v xml:space="preserve"> </v>
      </c>
      <c r="CE639" s="43" t="str">
        <f>'Details and Calculations'!BO638</f>
        <v xml:space="preserve"> </v>
      </c>
      <c r="CF639" s="43">
        <f>'Details and Calculations'!BZ638</f>
        <v>1</v>
      </c>
      <c r="CG639" s="43">
        <f>'Details and Calculations'!CB638</f>
        <v>2009</v>
      </c>
      <c r="CH639" s="31"/>
      <c r="CI639" s="53"/>
    </row>
    <row r="640" spans="1:87" x14ac:dyDescent="0.3">
      <c r="A640" s="43">
        <f>'Details and Calculations'!A639</f>
        <v>2017</v>
      </c>
      <c r="B640" s="43" t="str">
        <f>'Details and Calculations'!C639</f>
        <v>Rwanda</v>
      </c>
      <c r="C640" s="43" t="str">
        <f>'Details and Calculations'!D639</f>
        <v>Rulindo</v>
      </c>
      <c r="D640" s="43" t="str">
        <f>'Details and Calculations'!E639</f>
        <v>Buyoga</v>
      </c>
      <c r="E640" s="43" t="str">
        <f>'Details and Calculations'!F639</f>
        <v>Gahororo</v>
      </c>
      <c r="F640" s="43" t="str">
        <f>'Details and Calculations'!G639</f>
        <v>Shagasha</v>
      </c>
      <c r="G640" s="43" t="str">
        <f>'Details and Calculations'!H639</f>
        <v/>
      </c>
      <c r="H640" s="43" t="str">
        <f>'Details and Calculations'!I639</f>
        <v/>
      </c>
      <c r="I640" s="43" t="str">
        <f>'Details and Calculations'!J639</f>
        <v>Kiruruma</v>
      </c>
      <c r="J640" s="43">
        <f>'Details and Calculations'!K639</f>
        <v>209</v>
      </c>
      <c r="K640" s="43">
        <f>'Details and Calculations'!O639</f>
        <v>200</v>
      </c>
      <c r="L640" s="43" t="str">
        <f>'Details and Calculations'!P640</f>
        <v xml:space="preserve"> </v>
      </c>
      <c r="M640" s="43" t="str">
        <f>'Details and Calculations'!U639</f>
        <v>Piped Network With Pump</v>
      </c>
      <c r="N640" s="43">
        <f>'Details and Calculations'!V639</f>
        <v>2014</v>
      </c>
      <c r="O640" s="43" t="str">
        <f>'Details and Calculations'!W639</f>
        <v>Governement (District, Wasac) And Water For People</v>
      </c>
      <c r="P640" s="43" t="str">
        <f>'Details and Calculations'!X639</f>
        <v>Groundwater (Well, Etc.)</v>
      </c>
      <c r="Q640" s="44" t="str">
        <f t="shared" si="232"/>
        <v>Low Risk</v>
      </c>
      <c r="R640" s="44" t="str">
        <f t="shared" si="233"/>
        <v>Low Risk</v>
      </c>
      <c r="S640" s="45" t="str">
        <f t="shared" si="234"/>
        <v>Intermediate Level of Service</v>
      </c>
      <c r="T640" s="62" t="str">
        <f t="shared" si="231"/>
        <v>Low Priority</v>
      </c>
      <c r="U640" s="46">
        <f t="shared" si="235"/>
        <v>7</v>
      </c>
      <c r="V640" s="28" t="str">
        <f t="shared" si="236"/>
        <v>Perform Routine Preventative Maintenance</v>
      </c>
      <c r="W640" s="47" t="str">
        <f t="shared" si="237"/>
        <v/>
      </c>
      <c r="X640" s="27" t="str">
        <f t="shared" si="238"/>
        <v>Maintain O&amp;M and Routine Monitoring</v>
      </c>
      <c r="Y640" s="48">
        <f t="shared" si="239"/>
        <v>27</v>
      </c>
      <c r="Z640" s="48">
        <f t="shared" si="240"/>
        <v>17</v>
      </c>
      <c r="AA640" s="48">
        <f t="shared" si="241"/>
        <v>27</v>
      </c>
      <c r="AB640" s="48">
        <f t="shared" si="242"/>
        <v>17</v>
      </c>
      <c r="AC640" s="48">
        <f t="shared" si="243"/>
        <v>27</v>
      </c>
      <c r="AD640" s="48">
        <f t="shared" si="244"/>
        <v>4</v>
      </c>
      <c r="AE640" s="48">
        <f t="shared" si="245"/>
        <v>17</v>
      </c>
      <c r="AF640" s="48" t="str">
        <f t="shared" si="246"/>
        <v xml:space="preserve"> </v>
      </c>
      <c r="AG640" s="49" t="str">
        <f t="shared" si="247"/>
        <v/>
      </c>
      <c r="AH640" s="48">
        <f t="shared" si="248"/>
        <v>17</v>
      </c>
      <c r="AI640" s="50">
        <f>'Details and Calculations'!AE639</f>
        <v>1</v>
      </c>
      <c r="AJ640" s="50">
        <f>'Details and Calculations'!AM639</f>
        <v>1</v>
      </c>
      <c r="AK640" s="50">
        <f>'Details and Calculations'!AR639</f>
        <v>1</v>
      </c>
      <c r="AL640" s="50">
        <f>'Details and Calculations'!AW639</f>
        <v>1</v>
      </c>
      <c r="AM640" s="50">
        <f>'Details and Calculations'!BA639</f>
        <v>1</v>
      </c>
      <c r="AN640" s="50">
        <f>'Details and Calculations'!BF639</f>
        <v>1</v>
      </c>
      <c r="AO640" s="50">
        <f>'Details and Calculations'!BI639</f>
        <v>1</v>
      </c>
      <c r="AP640" s="50" t="str">
        <f>'Details and Calculations'!BM639</f>
        <v xml:space="preserve"> </v>
      </c>
      <c r="AQ640" s="50" t="str">
        <f>'Details and Calculations'!BP639</f>
        <v xml:space="preserve"> </v>
      </c>
      <c r="AR640" s="50">
        <f>'Details and Calculations'!CC639</f>
        <v>1</v>
      </c>
      <c r="AS640" s="50">
        <f>'Details and Calculations'!CJ639</f>
        <v>1</v>
      </c>
      <c r="AT640" s="51">
        <f>'Details and Calculations'!T639</f>
        <v>1</v>
      </c>
      <c r="AU640" s="51">
        <f>'Details and Calculations'!Z639</f>
        <v>1</v>
      </c>
      <c r="AV640" s="51">
        <f>'Details and Calculations'!S639</f>
        <v>0</v>
      </c>
      <c r="AW640" s="51">
        <f>'Details and Calculations'!AI639</f>
        <v>1</v>
      </c>
      <c r="AX640" s="51">
        <f>'Details and Calculations'!BY639</f>
        <v>1</v>
      </c>
      <c r="AY640" s="51">
        <f>'Details and Calculations'!CG639</f>
        <v>1</v>
      </c>
      <c r="AZ640" s="51">
        <f>'Details and Calculations'!CI639</f>
        <v>1</v>
      </c>
      <c r="BA640" s="51">
        <f t="shared" si="249"/>
        <v>1</v>
      </c>
      <c r="BB640" s="52">
        <f>'Details and Calculations'!Y639</f>
        <v>1</v>
      </c>
      <c r="BC640" s="52">
        <f>'Details and Calculations'!AC639</f>
        <v>1</v>
      </c>
      <c r="BD640" s="52">
        <f>'Details and Calculations'!AK639</f>
        <v>3</v>
      </c>
      <c r="BE640" s="52">
        <f>'Details and Calculations'!AN639</f>
        <v>9000</v>
      </c>
      <c r="BF640" s="52">
        <f>'Details and Calculations'!AP639</f>
        <v>15</v>
      </c>
      <c r="BG640" s="52">
        <f>'Details and Calculations'!AT639</f>
        <v>5</v>
      </c>
      <c r="BH640" s="52">
        <f>'Details and Calculations'!AY639</f>
        <v>3</v>
      </c>
      <c r="BI640" s="52">
        <f>'Details and Calculations'!BB639</f>
        <v>9000</v>
      </c>
      <c r="BJ640" s="52">
        <f>'Details and Calculations'!BD639</f>
        <v>2</v>
      </c>
      <c r="BK640" s="52">
        <f>'Details and Calculations'!CA639</f>
        <v>2</v>
      </c>
      <c r="BL640" s="43">
        <f>'Details and Calculations'!AA639</f>
        <v>1</v>
      </c>
      <c r="BM640" s="43" t="str">
        <f>'Details and Calculations'!AB639</f>
        <v>"Springbox" --Intake Structure At A Spring</v>
      </c>
      <c r="BN640" s="43">
        <f>'Details and Calculations'!AD639</f>
        <v>2014</v>
      </c>
      <c r="BO640" s="43">
        <f>'Details and Calculations'!AJ639</f>
        <v>1</v>
      </c>
      <c r="BP640" s="43">
        <f>'Details and Calculations'!AL639</f>
        <v>2014</v>
      </c>
      <c r="BQ640" s="43">
        <f>'Details and Calculations'!AO639</f>
        <v>1</v>
      </c>
      <c r="BR640" s="43">
        <f>'Details and Calculations'!AQ639</f>
        <v>2014</v>
      </c>
      <c r="BS640" s="43">
        <f>'Details and Calculations'!AS639</f>
        <v>1</v>
      </c>
      <c r="BT640" s="43">
        <f>'Details and Calculations'!AV639</f>
        <v>2014</v>
      </c>
      <c r="BU640" s="43">
        <f>'Details and Calculations'!AX639</f>
        <v>1</v>
      </c>
      <c r="BV640" s="43">
        <f>'Details and Calculations'!AZ639</f>
        <v>2014</v>
      </c>
      <c r="BW640" s="43">
        <f>'Details and Calculations'!BC639</f>
        <v>1</v>
      </c>
      <c r="BX640" s="43">
        <f>'Details and Calculations'!BE639</f>
        <v>2014</v>
      </c>
      <c r="BY640" s="43">
        <f>'Details and Calculations'!BG639</f>
        <v>1</v>
      </c>
      <c r="BZ640" s="43">
        <f>'Details and Calculations'!BH639</f>
        <v>2014</v>
      </c>
      <c r="CA640" s="43">
        <f>'Details and Calculations'!BJ639</f>
        <v>0</v>
      </c>
      <c r="CB640" s="43" t="str">
        <f>'Details and Calculations'!BK639</f>
        <v/>
      </c>
      <c r="CC640" s="43" t="str">
        <f>'Details and Calculations'!BL639</f>
        <v xml:space="preserve"> </v>
      </c>
      <c r="CD640" s="43" t="str">
        <f>'Details and Calculations'!BN639</f>
        <v xml:space="preserve"> </v>
      </c>
      <c r="CE640" s="43" t="str">
        <f>'Details and Calculations'!BO639</f>
        <v xml:space="preserve"> </v>
      </c>
      <c r="CF640" s="43">
        <f>'Details and Calculations'!BZ639</f>
        <v>1</v>
      </c>
      <c r="CG640" s="43">
        <f>'Details and Calculations'!CB639</f>
        <v>2014</v>
      </c>
      <c r="CH640" s="31"/>
      <c r="CI640" s="53"/>
    </row>
    <row r="641" spans="1:87" x14ac:dyDescent="0.3">
      <c r="A641" s="43">
        <f>'Details and Calculations'!A640</f>
        <v>2017</v>
      </c>
      <c r="B641" s="43" t="str">
        <f>'Details and Calculations'!C640</f>
        <v>Rwanda</v>
      </c>
      <c r="C641" s="43" t="str">
        <f>'Details and Calculations'!D640</f>
        <v>Rulindo</v>
      </c>
      <c r="D641" s="43" t="str">
        <f>'Details and Calculations'!E640</f>
        <v>Tumba</v>
      </c>
      <c r="E641" s="43" t="str">
        <f>'Details and Calculations'!F640</f>
        <v>Misezero</v>
      </c>
      <c r="F641" s="43" t="str">
        <f>'Details and Calculations'!G640</f>
        <v>Karambi</v>
      </c>
      <c r="G641" s="43" t="str">
        <f>'Details and Calculations'!H640</f>
        <v/>
      </c>
      <c r="H641" s="43" t="str">
        <f>'Details and Calculations'!I640</f>
        <v/>
      </c>
      <c r="I641" s="43" t="str">
        <f>'Details and Calculations'!J640</f>
        <v>Water point chez Nkurunziza/Nyirambuga pumping</v>
      </c>
      <c r="J641" s="43">
        <f>'Details and Calculations'!K640</f>
        <v>160</v>
      </c>
      <c r="K641" s="43">
        <f>'Details and Calculations'!O640</f>
        <v>160</v>
      </c>
      <c r="L641" s="43" t="str">
        <f>'Details and Calculations'!P641</f>
        <v xml:space="preserve"> </v>
      </c>
      <c r="M641" s="43" t="str">
        <f>'Details and Calculations'!U640</f>
        <v>Piped Network With Pump</v>
      </c>
      <c r="N641" s="43">
        <f>'Details and Calculations'!V640</f>
        <v>2017</v>
      </c>
      <c r="O641" s="43" t="str">
        <f>'Details and Calculations'!W640</f>
        <v>Governement (District, Wasac) And Water For People</v>
      </c>
      <c r="P641" s="43" t="str">
        <f>'Details and Calculations'!X640</f>
        <v>Spring</v>
      </c>
      <c r="Q641" s="44" t="str">
        <f t="shared" si="232"/>
        <v>Low Risk</v>
      </c>
      <c r="R641" s="44" t="str">
        <f t="shared" si="233"/>
        <v>Low Risk</v>
      </c>
      <c r="S641" s="45" t="str">
        <f t="shared" si="234"/>
        <v>Intermediate Level of Service</v>
      </c>
      <c r="T641" s="62" t="str">
        <f t="shared" si="231"/>
        <v>Low Priority</v>
      </c>
      <c r="U641" s="46">
        <f t="shared" si="235"/>
        <v>7</v>
      </c>
      <c r="V641" s="28" t="str">
        <f t="shared" si="236"/>
        <v>Repair or Replace Components</v>
      </c>
      <c r="W641" s="47" t="str">
        <f t="shared" si="237"/>
        <v>Kiosk/Tap Stand</v>
      </c>
      <c r="X641" s="27" t="str">
        <f t="shared" si="238"/>
        <v>Create Plan To Repair or Replace Components</v>
      </c>
      <c r="Y641" s="48" t="str">
        <f t="shared" si="239"/>
        <v xml:space="preserve"> </v>
      </c>
      <c r="Z641" s="48" t="str">
        <f t="shared" si="240"/>
        <v xml:space="preserve"> </v>
      </c>
      <c r="AA641" s="48">
        <f t="shared" si="241"/>
        <v>30</v>
      </c>
      <c r="AB641" s="48" t="str">
        <f t="shared" si="242"/>
        <v xml:space="preserve"> </v>
      </c>
      <c r="AC641" s="48" t="str">
        <f t="shared" si="243"/>
        <v xml:space="preserve"> </v>
      </c>
      <c r="AD641" s="48" t="str">
        <f t="shared" si="244"/>
        <v xml:space="preserve"> </v>
      </c>
      <c r="AE641" s="48" t="str">
        <f t="shared" si="245"/>
        <v xml:space="preserve"> </v>
      </c>
      <c r="AF641" s="48" t="str">
        <f t="shared" si="246"/>
        <v xml:space="preserve"> </v>
      </c>
      <c r="AG641" s="49" t="str">
        <f t="shared" si="247"/>
        <v/>
      </c>
      <c r="AH641" s="48">
        <f t="shared" si="248"/>
        <v>20</v>
      </c>
      <c r="AI641" s="50" t="str">
        <f>'Details and Calculations'!AE640</f>
        <v xml:space="preserve"> </v>
      </c>
      <c r="AJ641" s="50" t="str">
        <f>'Details and Calculations'!AM640</f>
        <v xml:space="preserve"> </v>
      </c>
      <c r="AK641" s="50">
        <f>'Details and Calculations'!AR640</f>
        <v>1</v>
      </c>
      <c r="AL641" s="50" t="str">
        <f>'Details and Calculations'!AW640</f>
        <v xml:space="preserve"> </v>
      </c>
      <c r="AM641" s="50" t="str">
        <f>'Details and Calculations'!BA640</f>
        <v xml:space="preserve"> </v>
      </c>
      <c r="AN641" s="50" t="str">
        <f>'Details and Calculations'!BF640</f>
        <v xml:space="preserve"> </v>
      </c>
      <c r="AO641" s="50" t="str">
        <f>'Details and Calculations'!BI640</f>
        <v xml:space="preserve"> </v>
      </c>
      <c r="AP641" s="50" t="str">
        <f>'Details and Calculations'!BM640</f>
        <v xml:space="preserve"> </v>
      </c>
      <c r="AQ641" s="50" t="str">
        <f>'Details and Calculations'!BP640</f>
        <v xml:space="preserve"> </v>
      </c>
      <c r="AR641" s="50">
        <f>'Details and Calculations'!CC640</f>
        <v>2</v>
      </c>
      <c r="AS641" s="50">
        <f>'Details and Calculations'!CJ640</f>
        <v>1</v>
      </c>
      <c r="AT641" s="51">
        <f>'Details and Calculations'!T640</f>
        <v>1</v>
      </c>
      <c r="AU641" s="51">
        <f>'Details and Calculations'!Z640</f>
        <v>1</v>
      </c>
      <c r="AV641" s="51">
        <f>'Details and Calculations'!S640</f>
        <v>0</v>
      </c>
      <c r="AW641" s="51">
        <f>'Details and Calculations'!AI640</f>
        <v>1</v>
      </c>
      <c r="AX641" s="51">
        <f>'Details and Calculations'!BY640</f>
        <v>1</v>
      </c>
      <c r="AY641" s="51">
        <f>'Details and Calculations'!CG640</f>
        <v>1</v>
      </c>
      <c r="AZ641" s="51">
        <f>'Details and Calculations'!CI640</f>
        <v>1</v>
      </c>
      <c r="BA641" s="51">
        <f t="shared" si="249"/>
        <v>1</v>
      </c>
      <c r="BB641" s="52">
        <f>'Details and Calculations'!Y640</f>
        <v>2</v>
      </c>
      <c r="BC641" s="52" t="str">
        <f>'Details and Calculations'!AC640</f>
        <v xml:space="preserve"> </v>
      </c>
      <c r="BD641" s="52" t="str">
        <f>'Details and Calculations'!AK640</f>
        <v xml:space="preserve"> </v>
      </c>
      <c r="BE641" s="52" t="str">
        <f>'Details and Calculations'!AN640</f>
        <v xml:space="preserve"> </v>
      </c>
      <c r="BF641" s="52">
        <f>'Details and Calculations'!AP640</f>
        <v>1</v>
      </c>
      <c r="BG641" s="52" t="str">
        <f>'Details and Calculations'!AT640</f>
        <v xml:space="preserve"> </v>
      </c>
      <c r="BH641" s="52" t="str">
        <f>'Details and Calculations'!AY640</f>
        <v xml:space="preserve"> </v>
      </c>
      <c r="BI641" s="52" t="str">
        <f>'Details and Calculations'!BB640</f>
        <v xml:space="preserve"> </v>
      </c>
      <c r="BJ641" s="52" t="str">
        <f>'Details and Calculations'!BD640</f>
        <v xml:space="preserve"> </v>
      </c>
      <c r="BK641" s="52">
        <f>'Details and Calculations'!CA640</f>
        <v>1</v>
      </c>
      <c r="BL641" s="43">
        <f>'Details and Calculations'!AA640</f>
        <v>0</v>
      </c>
      <c r="BM641" s="43" t="str">
        <f>'Details and Calculations'!AB640</f>
        <v/>
      </c>
      <c r="BN641" s="43" t="str">
        <f>'Details and Calculations'!AD640</f>
        <v xml:space="preserve"> </v>
      </c>
      <c r="BO641" s="43">
        <f>'Details and Calculations'!AJ640</f>
        <v>0</v>
      </c>
      <c r="BP641" s="43" t="str">
        <f>'Details and Calculations'!AL640</f>
        <v xml:space="preserve"> </v>
      </c>
      <c r="BQ641" s="43">
        <f>'Details and Calculations'!AO640</f>
        <v>1</v>
      </c>
      <c r="BR641" s="43">
        <f>'Details and Calculations'!AQ640</f>
        <v>2017</v>
      </c>
      <c r="BS641" s="43">
        <f>'Details and Calculations'!AS640</f>
        <v>0</v>
      </c>
      <c r="BT641" s="43" t="str">
        <f>'Details and Calculations'!AV640</f>
        <v xml:space="preserve"> </v>
      </c>
      <c r="BU641" s="43">
        <f>'Details and Calculations'!AX640</f>
        <v>0</v>
      </c>
      <c r="BV641" s="43" t="str">
        <f>'Details and Calculations'!AZ640</f>
        <v xml:space="preserve"> </v>
      </c>
      <c r="BW641" s="43">
        <f>'Details and Calculations'!BC640</f>
        <v>0</v>
      </c>
      <c r="BX641" s="43" t="str">
        <f>'Details and Calculations'!BE640</f>
        <v xml:space="preserve"> </v>
      </c>
      <c r="BY641" s="43" t="str">
        <f>'Details and Calculations'!BG640</f>
        <v xml:space="preserve"> </v>
      </c>
      <c r="BZ641" s="43" t="str">
        <f>'Details and Calculations'!BH640</f>
        <v xml:space="preserve"> </v>
      </c>
      <c r="CA641" s="43">
        <f>'Details and Calculations'!BJ640</f>
        <v>0</v>
      </c>
      <c r="CB641" s="43" t="str">
        <f>'Details and Calculations'!BK640</f>
        <v/>
      </c>
      <c r="CC641" s="43" t="str">
        <f>'Details and Calculations'!BL640</f>
        <v xml:space="preserve"> </v>
      </c>
      <c r="CD641" s="43" t="str">
        <f>'Details and Calculations'!BN640</f>
        <v xml:space="preserve"> </v>
      </c>
      <c r="CE641" s="43" t="str">
        <f>'Details and Calculations'!BO640</f>
        <v xml:space="preserve"> </v>
      </c>
      <c r="CF641" s="43">
        <f>'Details and Calculations'!BZ640</f>
        <v>1</v>
      </c>
      <c r="CG641" s="43">
        <f>'Details and Calculations'!CB640</f>
        <v>2017</v>
      </c>
      <c r="CH641" s="31"/>
      <c r="CI641" s="53"/>
    </row>
    <row r="642" spans="1:87" x14ac:dyDescent="0.3">
      <c r="A642" s="43">
        <f>'Details and Calculations'!A641</f>
        <v>2017</v>
      </c>
      <c r="B642" s="43" t="str">
        <f>'Details and Calculations'!C641</f>
        <v>Rwanda</v>
      </c>
      <c r="C642" s="43" t="str">
        <f>'Details and Calculations'!D641</f>
        <v>Rulindo</v>
      </c>
      <c r="D642" s="43" t="str">
        <f>'Details and Calculations'!E641</f>
        <v>Shyorongi</v>
      </c>
      <c r="E642" s="43" t="str">
        <f>'Details and Calculations'!F641</f>
        <v>Bugaragara</v>
      </c>
      <c r="F642" s="43" t="str">
        <f>'Details and Calculations'!G641</f>
        <v>Nyakaruri</v>
      </c>
      <c r="G642" s="43" t="str">
        <f>'Details and Calculations'!H641</f>
        <v/>
      </c>
      <c r="H642" s="43" t="str">
        <f>'Details and Calculations'!I641</f>
        <v/>
      </c>
      <c r="I642" s="43" t="str">
        <f>'Details and Calculations'!J641</f>
        <v>kinywamagana pumping network</v>
      </c>
      <c r="J642" s="43">
        <f>'Details and Calculations'!K641</f>
        <v>127</v>
      </c>
      <c r="K642" s="43">
        <f>'Details and Calculations'!O641</f>
        <v>127</v>
      </c>
      <c r="L642" s="43" t="str">
        <f>'Details and Calculations'!P642</f>
        <v xml:space="preserve"> </v>
      </c>
      <c r="M642" s="43" t="str">
        <f>'Details and Calculations'!U641</f>
        <v>Piped Network With Pump</v>
      </c>
      <c r="N642" s="43">
        <f>'Details and Calculations'!V641</f>
        <v>2013</v>
      </c>
      <c r="O642" s="43" t="str">
        <f>'Details and Calculations'!W641</f>
        <v>Governement (District, Wasac) And Water For People</v>
      </c>
      <c r="P642" s="43" t="str">
        <f>'Details and Calculations'!X641</f>
        <v>Spring</v>
      </c>
      <c r="Q642" s="44" t="str">
        <f t="shared" si="232"/>
        <v>Low Risk</v>
      </c>
      <c r="R642" s="44" t="str">
        <f t="shared" si="233"/>
        <v>Low Risk</v>
      </c>
      <c r="S642" s="45" t="str">
        <f t="shared" si="234"/>
        <v>Intermediate Level of Service</v>
      </c>
      <c r="T642" s="62" t="str">
        <f t="shared" si="231"/>
        <v>Low Priority</v>
      </c>
      <c r="U642" s="46">
        <f t="shared" si="235"/>
        <v>7</v>
      </c>
      <c r="V642" s="28" t="str">
        <f t="shared" si="236"/>
        <v>Repair or Replace Components</v>
      </c>
      <c r="W642" s="47" t="str">
        <f t="shared" si="237"/>
        <v xml:space="preserve">Pump, </v>
      </c>
      <c r="X642" s="27" t="str">
        <f t="shared" si="238"/>
        <v>Create Plan To Repair or Replace Components</v>
      </c>
      <c r="Y642" s="48">
        <f t="shared" si="239"/>
        <v>26</v>
      </c>
      <c r="Z642" s="48">
        <f t="shared" si="240"/>
        <v>16</v>
      </c>
      <c r="AA642" s="48">
        <f t="shared" si="241"/>
        <v>26</v>
      </c>
      <c r="AB642" s="48">
        <f t="shared" si="242"/>
        <v>16</v>
      </c>
      <c r="AC642" s="48">
        <f t="shared" si="243"/>
        <v>26</v>
      </c>
      <c r="AD642" s="48">
        <f t="shared" si="244"/>
        <v>3</v>
      </c>
      <c r="AE642" s="48">
        <f t="shared" si="245"/>
        <v>16</v>
      </c>
      <c r="AF642" s="48" t="str">
        <f t="shared" si="246"/>
        <v xml:space="preserve"> </v>
      </c>
      <c r="AG642" s="49" t="str">
        <f t="shared" si="247"/>
        <v/>
      </c>
      <c r="AH642" s="48">
        <f t="shared" si="248"/>
        <v>16</v>
      </c>
      <c r="AI642" s="50">
        <f>'Details and Calculations'!AE641</f>
        <v>1</v>
      </c>
      <c r="AJ642" s="50">
        <f>'Details and Calculations'!AM641</f>
        <v>1</v>
      </c>
      <c r="AK642" s="50">
        <f>'Details and Calculations'!AR641</f>
        <v>1</v>
      </c>
      <c r="AL642" s="50">
        <f>'Details and Calculations'!AW641</f>
        <v>1</v>
      </c>
      <c r="AM642" s="50">
        <f>'Details and Calculations'!BA641</f>
        <v>1</v>
      </c>
      <c r="AN642" s="50">
        <f>'Details and Calculations'!BF641</f>
        <v>2</v>
      </c>
      <c r="AO642" s="50">
        <f>'Details and Calculations'!BI641</f>
        <v>1</v>
      </c>
      <c r="AP642" s="50" t="str">
        <f>'Details and Calculations'!BM641</f>
        <v xml:space="preserve"> </v>
      </c>
      <c r="AQ642" s="50" t="str">
        <f>'Details and Calculations'!BP641</f>
        <v xml:space="preserve"> </v>
      </c>
      <c r="AR642" s="50">
        <f>'Details and Calculations'!CC641</f>
        <v>1</v>
      </c>
      <c r="AS642" s="50">
        <f>'Details and Calculations'!CJ641</f>
        <v>2</v>
      </c>
      <c r="AT642" s="51">
        <f>'Details and Calculations'!T641</f>
        <v>1</v>
      </c>
      <c r="AU642" s="51">
        <f>'Details and Calculations'!Z641</f>
        <v>1</v>
      </c>
      <c r="AV642" s="51">
        <f>'Details and Calculations'!S641</f>
        <v>1</v>
      </c>
      <c r="AW642" s="51">
        <f>'Details and Calculations'!AI641</f>
        <v>1</v>
      </c>
      <c r="AX642" s="51">
        <f>'Details and Calculations'!BY641</f>
        <v>1</v>
      </c>
      <c r="AY642" s="51">
        <f>'Details and Calculations'!CG641</f>
        <v>1</v>
      </c>
      <c r="AZ642" s="51">
        <f>'Details and Calculations'!CI641</f>
        <v>1</v>
      </c>
      <c r="BA642" s="51">
        <f t="shared" si="249"/>
        <v>0</v>
      </c>
      <c r="BB642" s="52">
        <f>'Details and Calculations'!Y641</f>
        <v>7</v>
      </c>
      <c r="BC642" s="52">
        <f>'Details and Calculations'!AC641</f>
        <v>3</v>
      </c>
      <c r="BD642" s="52">
        <f>'Details and Calculations'!AK641</f>
        <v>1</v>
      </c>
      <c r="BE642" s="52">
        <f>'Details and Calculations'!AN641</f>
        <v>1500</v>
      </c>
      <c r="BF642" s="52">
        <f>'Details and Calculations'!AP641</f>
        <v>20</v>
      </c>
      <c r="BG642" s="52">
        <f>'Details and Calculations'!AT641</f>
        <v>25</v>
      </c>
      <c r="BH642" s="52">
        <f>'Details and Calculations'!AY641</f>
        <v>4</v>
      </c>
      <c r="BI642" s="52">
        <f>'Details and Calculations'!BB641</f>
        <v>11000</v>
      </c>
      <c r="BJ642" s="52">
        <f>'Details and Calculations'!BD641</f>
        <v>2</v>
      </c>
      <c r="BK642" s="52">
        <f>'Details and Calculations'!CA641</f>
        <v>1</v>
      </c>
      <c r="BL642" s="43">
        <f>'Details and Calculations'!AA641</f>
        <v>1</v>
      </c>
      <c r="BM642" s="43" t="str">
        <f>'Details and Calculations'!AB641</f>
        <v>"Springbox" --Intake Structure At A Spring</v>
      </c>
      <c r="BN642" s="43">
        <f>'Details and Calculations'!AD641</f>
        <v>2013</v>
      </c>
      <c r="BO642" s="43">
        <f>'Details and Calculations'!AJ641</f>
        <v>1</v>
      </c>
      <c r="BP642" s="43">
        <f>'Details and Calculations'!AL641</f>
        <v>2013</v>
      </c>
      <c r="BQ642" s="43">
        <f>'Details and Calculations'!AO641</f>
        <v>1</v>
      </c>
      <c r="BR642" s="43">
        <f>'Details and Calculations'!AQ641</f>
        <v>2013</v>
      </c>
      <c r="BS642" s="43">
        <f>'Details and Calculations'!AS641</f>
        <v>1</v>
      </c>
      <c r="BT642" s="43">
        <f>'Details and Calculations'!AV641</f>
        <v>2013</v>
      </c>
      <c r="BU642" s="43">
        <f>'Details and Calculations'!AX641</f>
        <v>1</v>
      </c>
      <c r="BV642" s="43">
        <f>'Details and Calculations'!AZ641</f>
        <v>2013</v>
      </c>
      <c r="BW642" s="43">
        <f>'Details and Calculations'!BC641</f>
        <v>1</v>
      </c>
      <c r="BX642" s="43">
        <f>'Details and Calculations'!BE641</f>
        <v>2013</v>
      </c>
      <c r="BY642" s="43">
        <f>'Details and Calculations'!BG641</f>
        <v>1</v>
      </c>
      <c r="BZ642" s="43">
        <f>'Details and Calculations'!BH641</f>
        <v>2013</v>
      </c>
      <c r="CA642" s="43">
        <f>'Details and Calculations'!BJ641</f>
        <v>0</v>
      </c>
      <c r="CB642" s="43" t="str">
        <f>'Details and Calculations'!BK641</f>
        <v/>
      </c>
      <c r="CC642" s="43" t="str">
        <f>'Details and Calculations'!BL641</f>
        <v xml:space="preserve"> </v>
      </c>
      <c r="CD642" s="43" t="str">
        <f>'Details and Calculations'!BN641</f>
        <v xml:space="preserve"> </v>
      </c>
      <c r="CE642" s="43" t="str">
        <f>'Details and Calculations'!BO641</f>
        <v xml:space="preserve"> </v>
      </c>
      <c r="CF642" s="43">
        <f>'Details and Calculations'!BZ641</f>
        <v>1</v>
      </c>
      <c r="CG642" s="43">
        <f>'Details and Calculations'!CB641</f>
        <v>2013</v>
      </c>
      <c r="CH642" s="31"/>
      <c r="CI642" s="53"/>
    </row>
    <row r="643" spans="1:87" x14ac:dyDescent="0.3">
      <c r="A643" s="43">
        <f>'Details and Calculations'!A642</f>
        <v>2017</v>
      </c>
      <c r="B643" s="43" t="str">
        <f>'Details and Calculations'!C642</f>
        <v>Rwanda</v>
      </c>
      <c r="C643" s="43" t="str">
        <f>'Details and Calculations'!D642</f>
        <v>Rulindo</v>
      </c>
      <c r="D643" s="43" t="str">
        <f>'Details and Calculations'!E642</f>
        <v>Bushoki</v>
      </c>
      <c r="E643" s="43" t="str">
        <f>'Details and Calculations'!F642</f>
        <v>N.Ngarama</v>
      </c>
      <c r="F643" s="43" t="str">
        <f>'Details and Calculations'!G642</f>
        <v>Remera</v>
      </c>
      <c r="G643" s="43" t="str">
        <f>'Details and Calculations'!H642</f>
        <v/>
      </c>
      <c r="H643" s="43" t="str">
        <f>'Details and Calculations'!I642</f>
        <v/>
      </c>
      <c r="I643" s="43" t="str">
        <f>'Details and Calculations'!J642</f>
        <v>Kinyankeri water point at Buyogoma-Remera border</v>
      </c>
      <c r="J643" s="43">
        <f>'Details and Calculations'!K642</f>
        <v>105</v>
      </c>
      <c r="K643" s="43">
        <f>'Details and Calculations'!O642</f>
        <v>105</v>
      </c>
      <c r="L643" s="43">
        <f>'Details and Calculations'!P643</f>
        <v>3</v>
      </c>
      <c r="M643" s="43" t="str">
        <f>'Details and Calculations'!U642</f>
        <v>Piped Network -- Gravity Only</v>
      </c>
      <c r="N643" s="43">
        <f>'Details and Calculations'!V642</f>
        <v>2007</v>
      </c>
      <c r="O643" s="43" t="str">
        <f>'Details and Calculations'!W642</f>
        <v>Local Government In Collaboration With The Community</v>
      </c>
      <c r="P643" s="43" t="str">
        <f>'Details and Calculations'!X642</f>
        <v>Spring</v>
      </c>
      <c r="Q643" s="44" t="str">
        <f t="shared" si="232"/>
        <v>Low Risk</v>
      </c>
      <c r="R643" s="44" t="str">
        <f t="shared" si="233"/>
        <v>Low Risk</v>
      </c>
      <c r="S643" s="45" t="str">
        <f t="shared" si="234"/>
        <v>High Level of Service</v>
      </c>
      <c r="T643" s="62" t="str">
        <f t="shared" si="231"/>
        <v>Low Priority</v>
      </c>
      <c r="U643" s="46">
        <f t="shared" si="235"/>
        <v>8</v>
      </c>
      <c r="V643" s="28" t="str">
        <f t="shared" si="236"/>
        <v>Perform Routine Preventative Maintenance</v>
      </c>
      <c r="W643" s="47" t="str">
        <f t="shared" si="237"/>
        <v/>
      </c>
      <c r="X643" s="27" t="str">
        <f t="shared" si="238"/>
        <v>Maintain O&amp;M and Routine Monitoring</v>
      </c>
      <c r="Y643" s="48" t="str">
        <f t="shared" si="239"/>
        <v xml:space="preserve"> </v>
      </c>
      <c r="Z643" s="48" t="str">
        <f t="shared" si="240"/>
        <v xml:space="preserve"> </v>
      </c>
      <c r="AA643" s="48" t="str">
        <f t="shared" si="241"/>
        <v xml:space="preserve"> </v>
      </c>
      <c r="AB643" s="48" t="str">
        <f t="shared" si="242"/>
        <v xml:space="preserve"> </v>
      </c>
      <c r="AC643" s="48" t="str">
        <f t="shared" si="243"/>
        <v xml:space="preserve"> </v>
      </c>
      <c r="AD643" s="48" t="str">
        <f t="shared" si="244"/>
        <v xml:space="preserve"> </v>
      </c>
      <c r="AE643" s="48" t="str">
        <f t="shared" si="245"/>
        <v xml:space="preserve"> </v>
      </c>
      <c r="AF643" s="48" t="str">
        <f t="shared" si="246"/>
        <v xml:space="preserve"> </v>
      </c>
      <c r="AG643" s="49" t="str">
        <f t="shared" si="247"/>
        <v/>
      </c>
      <c r="AH643" s="48">
        <f t="shared" si="248"/>
        <v>13</v>
      </c>
      <c r="AI643" s="50" t="str">
        <f>'Details and Calculations'!AE642</f>
        <v xml:space="preserve"> </v>
      </c>
      <c r="AJ643" s="50" t="str">
        <f>'Details and Calculations'!AM642</f>
        <v xml:space="preserve"> </v>
      </c>
      <c r="AK643" s="50" t="str">
        <f>'Details and Calculations'!AR642</f>
        <v xml:space="preserve"> </v>
      </c>
      <c r="AL643" s="50" t="str">
        <f>'Details and Calculations'!AW642</f>
        <v xml:space="preserve"> </v>
      </c>
      <c r="AM643" s="50" t="str">
        <f>'Details and Calculations'!BA642</f>
        <v xml:space="preserve"> </v>
      </c>
      <c r="AN643" s="50" t="str">
        <f>'Details and Calculations'!BF642</f>
        <v xml:space="preserve"> </v>
      </c>
      <c r="AO643" s="50" t="str">
        <f>'Details and Calculations'!BI642</f>
        <v xml:space="preserve"> </v>
      </c>
      <c r="AP643" s="50" t="str">
        <f>'Details and Calculations'!BM642</f>
        <v xml:space="preserve"> </v>
      </c>
      <c r="AQ643" s="50" t="str">
        <f>'Details and Calculations'!BP642</f>
        <v xml:space="preserve"> </v>
      </c>
      <c r="AR643" s="50">
        <f>'Details and Calculations'!CC642</f>
        <v>1</v>
      </c>
      <c r="AS643" s="50">
        <f>'Details and Calculations'!CJ642</f>
        <v>1</v>
      </c>
      <c r="AT643" s="51">
        <f>'Details and Calculations'!T642</f>
        <v>1</v>
      </c>
      <c r="AU643" s="51">
        <f>'Details and Calculations'!Z642</f>
        <v>1</v>
      </c>
      <c r="AV643" s="51">
        <f>'Details and Calculations'!S642</f>
        <v>1</v>
      </c>
      <c r="AW643" s="51">
        <f>'Details and Calculations'!AI642</f>
        <v>1</v>
      </c>
      <c r="AX643" s="51">
        <f>'Details and Calculations'!BY642</f>
        <v>1</v>
      </c>
      <c r="AY643" s="51">
        <f>'Details and Calculations'!CG642</f>
        <v>1</v>
      </c>
      <c r="AZ643" s="51">
        <f>'Details and Calculations'!CI642</f>
        <v>1</v>
      </c>
      <c r="BA643" s="51">
        <f t="shared" si="249"/>
        <v>1</v>
      </c>
      <c r="BB643" s="52">
        <f>'Details and Calculations'!Y642</f>
        <v>1</v>
      </c>
      <c r="BC643" s="52" t="str">
        <f>'Details and Calculations'!AC642</f>
        <v xml:space="preserve"> </v>
      </c>
      <c r="BD643" s="52" t="str">
        <f>'Details and Calculations'!AK642</f>
        <v xml:space="preserve"> </v>
      </c>
      <c r="BE643" s="52" t="str">
        <f>'Details and Calculations'!AN642</f>
        <v xml:space="preserve"> </v>
      </c>
      <c r="BF643" s="52" t="str">
        <f>'Details and Calculations'!AP642</f>
        <v xml:space="preserve"> </v>
      </c>
      <c r="BG643" s="52" t="str">
        <f>'Details and Calculations'!AT642</f>
        <v xml:space="preserve"> </v>
      </c>
      <c r="BH643" s="52" t="str">
        <f>'Details and Calculations'!AY642</f>
        <v xml:space="preserve"> </v>
      </c>
      <c r="BI643" s="52" t="str">
        <f>'Details and Calculations'!BB642</f>
        <v xml:space="preserve"> </v>
      </c>
      <c r="BJ643" s="52" t="str">
        <f>'Details and Calculations'!BD642</f>
        <v xml:space="preserve"> </v>
      </c>
      <c r="BK643" s="52">
        <f>'Details and Calculations'!CA642</f>
        <v>3</v>
      </c>
      <c r="BL643" s="43">
        <f>'Details and Calculations'!AA642</f>
        <v>0</v>
      </c>
      <c r="BM643" s="43" t="str">
        <f>'Details and Calculations'!AB642</f>
        <v/>
      </c>
      <c r="BN643" s="43" t="str">
        <f>'Details and Calculations'!AD642</f>
        <v xml:space="preserve"> </v>
      </c>
      <c r="BO643" s="43">
        <f>'Details and Calculations'!AJ642</f>
        <v>0</v>
      </c>
      <c r="BP643" s="43" t="str">
        <f>'Details and Calculations'!AL642</f>
        <v xml:space="preserve"> </v>
      </c>
      <c r="BQ643" s="43">
        <f>'Details and Calculations'!AO642</f>
        <v>0</v>
      </c>
      <c r="BR643" s="43" t="str">
        <f>'Details and Calculations'!AQ642</f>
        <v xml:space="preserve"> </v>
      </c>
      <c r="BS643" s="43">
        <f>'Details and Calculations'!AS642</f>
        <v>0</v>
      </c>
      <c r="BT643" s="43" t="str">
        <f>'Details and Calculations'!AV642</f>
        <v xml:space="preserve"> </v>
      </c>
      <c r="BU643" s="43">
        <f>'Details and Calculations'!AX642</f>
        <v>0</v>
      </c>
      <c r="BV643" s="43" t="str">
        <f>'Details and Calculations'!AZ642</f>
        <v xml:space="preserve"> </v>
      </c>
      <c r="BW643" s="43">
        <f>'Details and Calculations'!BC642</f>
        <v>0</v>
      </c>
      <c r="BX643" s="43" t="str">
        <f>'Details and Calculations'!BE642</f>
        <v xml:space="preserve"> </v>
      </c>
      <c r="BY643" s="43" t="str">
        <f>'Details and Calculations'!BG642</f>
        <v xml:space="preserve"> </v>
      </c>
      <c r="BZ643" s="43" t="str">
        <f>'Details and Calculations'!BH642</f>
        <v xml:space="preserve"> </v>
      </c>
      <c r="CA643" s="43">
        <f>'Details and Calculations'!BJ642</f>
        <v>0</v>
      </c>
      <c r="CB643" s="43" t="str">
        <f>'Details and Calculations'!BK642</f>
        <v/>
      </c>
      <c r="CC643" s="43" t="str">
        <f>'Details and Calculations'!BL642</f>
        <v xml:space="preserve"> </v>
      </c>
      <c r="CD643" s="43" t="str">
        <f>'Details and Calculations'!BN642</f>
        <v xml:space="preserve"> </v>
      </c>
      <c r="CE643" s="43" t="str">
        <f>'Details and Calculations'!BO642</f>
        <v xml:space="preserve"> </v>
      </c>
      <c r="CF643" s="43">
        <f>'Details and Calculations'!BZ642</f>
        <v>1</v>
      </c>
      <c r="CG643" s="43">
        <f>'Details and Calculations'!CB642</f>
        <v>2010</v>
      </c>
      <c r="CH643" s="31"/>
      <c r="CI643" s="53"/>
    </row>
    <row r="644" spans="1:87" x14ac:dyDescent="0.3">
      <c r="A644" s="43">
        <f>'Details and Calculations'!A643</f>
        <v>2017</v>
      </c>
      <c r="B644" s="43" t="str">
        <f>'Details and Calculations'!C643</f>
        <v>Rwanda</v>
      </c>
      <c r="C644" s="43" t="str">
        <f>'Details and Calculations'!D643</f>
        <v>Rulindo</v>
      </c>
      <c r="D644" s="43" t="str">
        <f>'Details and Calculations'!E643</f>
        <v>Buyoga</v>
      </c>
      <c r="E644" s="43" t="str">
        <f>'Details and Calculations'!F643</f>
        <v>Gitumba</v>
      </c>
      <c r="F644" s="43" t="str">
        <f>'Details and Calculations'!G643</f>
        <v>Rutabo</v>
      </c>
      <c r="G644" s="43" t="str">
        <f>'Details and Calculations'!H643</f>
        <v/>
      </c>
      <c r="H644" s="43" t="str">
        <f>'Details and Calculations'!I643</f>
        <v/>
      </c>
      <c r="I644" s="43" t="str">
        <f>'Details and Calculations'!J643</f>
        <v>Kiruruma</v>
      </c>
      <c r="J644" s="43">
        <f>'Details and Calculations'!K643</f>
        <v>128</v>
      </c>
      <c r="K644" s="43">
        <f>'Details and Calculations'!O643</f>
        <v>125</v>
      </c>
      <c r="L644" s="43">
        <f>'Details and Calculations'!P644</f>
        <v>100</v>
      </c>
      <c r="M644" s="43" t="str">
        <f>'Details and Calculations'!U643</f>
        <v>Piped Network With Pump</v>
      </c>
      <c r="N644" s="43">
        <f>'Details and Calculations'!V643</f>
        <v>2014</v>
      </c>
      <c r="O644" s="43" t="str">
        <f>'Details and Calculations'!W643</f>
        <v>Governement (District, Wasac) And Water For People</v>
      </c>
      <c r="P644" s="43" t="str">
        <f>'Details and Calculations'!X643</f>
        <v>Groundwater (Well, Etc.)</v>
      </c>
      <c r="Q644" s="44" t="str">
        <f t="shared" si="232"/>
        <v>Low Risk</v>
      </c>
      <c r="R644" s="44" t="str">
        <f t="shared" si="233"/>
        <v>Low Risk</v>
      </c>
      <c r="S644" s="45" t="str">
        <f t="shared" si="234"/>
        <v>Intermediate Level of Service</v>
      </c>
      <c r="T644" s="62" t="str">
        <f t="shared" ref="T644:T707" si="250">IF(AND(Q644="No Improved Water Point/System",R644="No Improved Water Point/System",S644="No Improved Water Point/System"),"New Construction Needed",IF(OR(AND(Q644="Low Risk",R644="Low Risk",S644="High Level of Service"),AND(Q644="Low Risk",R644="Low Risk",S644="Intermediate Level of Service"),AND(Q644="Low Risk",R644="Medium Risk",S644="High Level of Service"),AND(Q644="Low Risk",R644="Medium Risk",S644="Intermediate Level of Service"),AND(Q644="Medium Risk",R644="Low Risk",S644="High Level of Service"),AND(Q644="Medium Risk",R644="Low Risk",S644="Intermediate Level of Service")),"Low Priority",IF(OR(AND(Q644="Low Risk",R644="Low Risk",S644="Basic Level of Service"),AND(Q644="Low Risk",R644="Low Risk",S644="Inadequate Level of Service"),AND(Q644="Low Risk",R644="Medium Risk",S644="Basic Level of Service"),AND(Q644="Low Risk",R644="Medium Risk",S644="Inadequate Level of Service"),AND(Q644="Medium Risk",R644="Low Risk",S644="Basic Level of Service"),AND(Q644="Medium Risk",R644="Medium Risk",S644="Basic Level of Service"),AND(Q644="Medium Risk",R644="Medium Risk",S644="High Level of Service"),AND(Q644="Medium Risk",R644="Medium Risk",S644="Intermediate Level of Service"),AND(Q644="High Risk",R644="Low Risk",S644="Basic Level of Service"),AND(Q644="High Risk",R644="Low Risk",S644="High Level of Service"),AND(Q644="High Risk",R644="Low Risk",S644="Intermediate Level of Service"),AND(Q644="High Risk",R644="Medium Risk",S644="High Level of Service"),AND(Q644="High Risk",R644="Medium Risk",S644="Intermediate Level of Service")),"Medium Priority",IF(OR(AND(Q644="High Risk",R644="High Risk",S644="Basic Level of Service"),AND(Q644="High Risk",R644="High Risk",S644="High Level of Service"),AND(Q644="High Risk",R644="High Risk",S644="Inadequate Level of Service"),AND(Q644="High Risk",R644="High Risk",S644="Intermediate Level of Service"),AND(Q644="High Risk",R644="Low Risk",S644="Inadequate Level of Service"),AND(Q644="High Risk",R644="Medium Risk",S644="Basic Level of Service"),AND(Q644="High Risk",R644="Medium Risk",S644="Inadequate Level of Service"),AND(Q644="Low Risk",R644="High Risk",S644="Basic Level of Service"),AND(Q644="Low Risk",R644="High Risk",S644="High Level of Service"),AND(Q644="Low Risk",R644="High Risk",S644="Inadequate Level of Service"),AND(Q644="Low Risk",R644="High Risk",S644="Intermediate Level of Service"),AND(Q644="Medium Risk",R644="High Risk",S644="Basic Level of Service"),AND(Q644="Medium Risk",R644="High Risk",S644="High Level of Service"),AND(Q644="Medium Risk",R644="High Risk",S644="Inadequate Level of Service"),AND(Q644="Medium Risk",R644="High Risk",S644="Intermediate Level of Service"),AND(Q644="Medium Risk",R644="Low Risk",S644="Inadequate Level of Service"),AND(Q644="Medium Risk",R644="Medium Risk",S644="Inadequate Level of Service")),"High Priority",))))</f>
        <v>Low Priority</v>
      </c>
      <c r="U644" s="46">
        <f t="shared" si="235"/>
        <v>6</v>
      </c>
      <c r="V644" s="28" t="str">
        <f t="shared" si="236"/>
        <v>Perform Routine Preventative Maintenance</v>
      </c>
      <c r="W644" s="47" t="str">
        <f t="shared" si="237"/>
        <v/>
      </c>
      <c r="X644" s="27" t="str">
        <f t="shared" si="238"/>
        <v>Maintain O&amp;M and Routine Monitoring</v>
      </c>
      <c r="Y644" s="48">
        <f t="shared" si="239"/>
        <v>27</v>
      </c>
      <c r="Z644" s="48">
        <f t="shared" si="240"/>
        <v>17</v>
      </c>
      <c r="AA644" s="48">
        <f t="shared" si="241"/>
        <v>27</v>
      </c>
      <c r="AB644" s="48">
        <f t="shared" si="242"/>
        <v>17</v>
      </c>
      <c r="AC644" s="48">
        <f t="shared" si="243"/>
        <v>27</v>
      </c>
      <c r="AD644" s="48">
        <f t="shared" si="244"/>
        <v>4</v>
      </c>
      <c r="AE644" s="48" t="str">
        <f t="shared" si="245"/>
        <v xml:space="preserve"> </v>
      </c>
      <c r="AF644" s="48" t="str">
        <f t="shared" si="246"/>
        <v xml:space="preserve"> </v>
      </c>
      <c r="AG644" s="49" t="str">
        <f t="shared" si="247"/>
        <v/>
      </c>
      <c r="AH644" s="48">
        <f t="shared" si="248"/>
        <v>17</v>
      </c>
      <c r="AI644" s="50">
        <f>'Details and Calculations'!AE643</f>
        <v>1</v>
      </c>
      <c r="AJ644" s="50">
        <f>'Details and Calculations'!AM643</f>
        <v>1</v>
      </c>
      <c r="AK644" s="50">
        <f>'Details and Calculations'!AR643</f>
        <v>1</v>
      </c>
      <c r="AL644" s="50">
        <f>'Details and Calculations'!AW643</f>
        <v>1</v>
      </c>
      <c r="AM644" s="50">
        <f>'Details and Calculations'!BA643</f>
        <v>1</v>
      </c>
      <c r="AN644" s="50">
        <f>'Details and Calculations'!BF643</f>
        <v>1</v>
      </c>
      <c r="AO644" s="50" t="str">
        <f>'Details and Calculations'!BI643</f>
        <v xml:space="preserve"> </v>
      </c>
      <c r="AP644" s="50" t="str">
        <f>'Details and Calculations'!BM643</f>
        <v xml:space="preserve"> </v>
      </c>
      <c r="AQ644" s="50" t="str">
        <f>'Details and Calculations'!BP643</f>
        <v xml:space="preserve"> </v>
      </c>
      <c r="AR644" s="50">
        <f>'Details and Calculations'!CC643</f>
        <v>1</v>
      </c>
      <c r="AS644" s="50">
        <f>'Details and Calculations'!CJ643</f>
        <v>1</v>
      </c>
      <c r="AT644" s="51">
        <f>'Details and Calculations'!T643</f>
        <v>1</v>
      </c>
      <c r="AU644" s="51">
        <f>'Details and Calculations'!Z643</f>
        <v>0</v>
      </c>
      <c r="AV644" s="51">
        <f>'Details and Calculations'!S643</f>
        <v>0</v>
      </c>
      <c r="AW644" s="51">
        <f>'Details and Calculations'!AI643</f>
        <v>1</v>
      </c>
      <c r="AX644" s="51">
        <f>'Details and Calculations'!BY643</f>
        <v>1</v>
      </c>
      <c r="AY644" s="51">
        <f>'Details and Calculations'!CG643</f>
        <v>1</v>
      </c>
      <c r="AZ644" s="51">
        <f>'Details and Calculations'!CI643</f>
        <v>1</v>
      </c>
      <c r="BA644" s="51">
        <f t="shared" si="249"/>
        <v>1</v>
      </c>
      <c r="BB644" s="52">
        <f>'Details and Calculations'!Y643</f>
        <v>2</v>
      </c>
      <c r="BC644" s="52">
        <f>'Details and Calculations'!AC643</f>
        <v>3</v>
      </c>
      <c r="BD644" s="52">
        <f>'Details and Calculations'!AK643</f>
        <v>3</v>
      </c>
      <c r="BE644" s="52">
        <f>'Details and Calculations'!AN643</f>
        <v>4000</v>
      </c>
      <c r="BF644" s="52">
        <f>'Details and Calculations'!AP643</f>
        <v>15</v>
      </c>
      <c r="BG644" s="52">
        <f>'Details and Calculations'!AT643</f>
        <v>5</v>
      </c>
      <c r="BH644" s="52">
        <f>'Details and Calculations'!AY643</f>
        <v>3</v>
      </c>
      <c r="BI644" s="52">
        <f>'Details and Calculations'!BB643</f>
        <v>4000</v>
      </c>
      <c r="BJ644" s="52">
        <f>'Details and Calculations'!BD643</f>
        <v>2</v>
      </c>
      <c r="BK644" s="52">
        <f>'Details and Calculations'!CA643</f>
        <v>1</v>
      </c>
      <c r="BL644" s="43">
        <f>'Details and Calculations'!AA643</f>
        <v>1</v>
      </c>
      <c r="BM644" s="43" t="str">
        <f>'Details and Calculations'!AB643</f>
        <v>"Springbox" --Intake Structure At A Spring</v>
      </c>
      <c r="BN644" s="43">
        <f>'Details and Calculations'!AD643</f>
        <v>2014</v>
      </c>
      <c r="BO644" s="43">
        <f>'Details and Calculations'!AJ643</f>
        <v>1</v>
      </c>
      <c r="BP644" s="43">
        <f>'Details and Calculations'!AL643</f>
        <v>2014</v>
      </c>
      <c r="BQ644" s="43">
        <f>'Details and Calculations'!AO643</f>
        <v>1</v>
      </c>
      <c r="BR644" s="43">
        <f>'Details and Calculations'!AQ643</f>
        <v>2014</v>
      </c>
      <c r="BS644" s="43">
        <f>'Details and Calculations'!AS643</f>
        <v>1</v>
      </c>
      <c r="BT644" s="43">
        <f>'Details and Calculations'!AV643</f>
        <v>2014</v>
      </c>
      <c r="BU644" s="43">
        <f>'Details and Calculations'!AX643</f>
        <v>1</v>
      </c>
      <c r="BV644" s="43">
        <f>'Details and Calculations'!AZ643</f>
        <v>2014</v>
      </c>
      <c r="BW644" s="43">
        <f>'Details and Calculations'!BC643</f>
        <v>1</v>
      </c>
      <c r="BX644" s="43">
        <f>'Details and Calculations'!BE643</f>
        <v>2014</v>
      </c>
      <c r="BY644" s="43">
        <f>'Details and Calculations'!BG643</f>
        <v>0</v>
      </c>
      <c r="BZ644" s="43" t="str">
        <f>'Details and Calculations'!BH643</f>
        <v xml:space="preserve"> </v>
      </c>
      <c r="CA644" s="43">
        <f>'Details and Calculations'!BJ643</f>
        <v>0</v>
      </c>
      <c r="CB644" s="43" t="str">
        <f>'Details and Calculations'!BK643</f>
        <v/>
      </c>
      <c r="CC644" s="43" t="str">
        <f>'Details and Calculations'!BL643</f>
        <v xml:space="preserve"> </v>
      </c>
      <c r="CD644" s="43" t="str">
        <f>'Details and Calculations'!BN643</f>
        <v xml:space="preserve"> </v>
      </c>
      <c r="CE644" s="43" t="str">
        <f>'Details and Calculations'!BO643</f>
        <v xml:space="preserve"> </v>
      </c>
      <c r="CF644" s="43">
        <f>'Details and Calculations'!BZ643</f>
        <v>1</v>
      </c>
      <c r="CG644" s="43">
        <f>'Details and Calculations'!CB643</f>
        <v>2014</v>
      </c>
      <c r="CH644" s="31"/>
      <c r="CI644" s="53"/>
    </row>
    <row r="645" spans="1:87" x14ac:dyDescent="0.3">
      <c r="A645" s="43">
        <f>'Details and Calculations'!A644</f>
        <v>2017</v>
      </c>
      <c r="B645" s="43" t="str">
        <f>'Details and Calculations'!C644</f>
        <v>Rwanda</v>
      </c>
      <c r="C645" s="43" t="str">
        <f>'Details and Calculations'!D644</f>
        <v>Rulindo</v>
      </c>
      <c r="D645" s="43" t="str">
        <f>'Details and Calculations'!E644</f>
        <v>Murambi</v>
      </c>
      <c r="E645" s="43" t="str">
        <f>'Details and Calculations'!F644</f>
        <v>Mugambazi</v>
      </c>
      <c r="F645" s="43" t="str">
        <f>'Details and Calculations'!G644</f>
        <v>Buliza</v>
      </c>
      <c r="G645" s="43" t="str">
        <f>'Details and Calculations'!H644</f>
        <v/>
      </c>
      <c r="H645" s="43" t="str">
        <f>'Details and Calculations'!I644</f>
        <v/>
      </c>
      <c r="I645" s="43" t="str">
        <f>'Details and Calculations'!J644</f>
        <v>Mutagata Motorised Network</v>
      </c>
      <c r="J645" s="43">
        <f>'Details and Calculations'!K644</f>
        <v>221</v>
      </c>
      <c r="K645" s="43">
        <f>'Details and Calculations'!O644</f>
        <v>121</v>
      </c>
      <c r="L645" s="43">
        <f>'Details and Calculations'!P645</f>
        <v>12</v>
      </c>
      <c r="M645" s="43" t="str">
        <f>'Details and Calculations'!U644</f>
        <v>Piped Network With Pump</v>
      </c>
      <c r="N645" s="43">
        <f>'Details and Calculations'!V644</f>
        <v>1987</v>
      </c>
      <c r="O645" s="43" t="str">
        <f>'Details and Calculations'!W644</f>
        <v>Governement (District, Wasac) And Water For People</v>
      </c>
      <c r="P645" s="43" t="str">
        <f>'Details and Calculations'!X644</f>
        <v>Spring</v>
      </c>
      <c r="Q645" s="44" t="str">
        <f t="shared" si="232"/>
        <v>Low Risk</v>
      </c>
      <c r="R645" s="44" t="str">
        <f t="shared" si="233"/>
        <v>Low Risk</v>
      </c>
      <c r="S645" s="45" t="str">
        <f t="shared" si="234"/>
        <v>Intermediate Level of Service</v>
      </c>
      <c r="T645" s="62" t="str">
        <f t="shared" si="250"/>
        <v>Low Priority</v>
      </c>
      <c r="U645" s="46">
        <f t="shared" si="235"/>
        <v>7</v>
      </c>
      <c r="V645" s="28" t="str">
        <f t="shared" si="236"/>
        <v>Perform Routine Preventative Maintenance</v>
      </c>
      <c r="W645" s="47" t="str">
        <f t="shared" si="237"/>
        <v/>
      </c>
      <c r="X645" s="27" t="str">
        <f t="shared" si="238"/>
        <v>Maintain O&amp;M and Routine Monitoring</v>
      </c>
      <c r="Y645" s="48">
        <f t="shared" si="239"/>
        <v>20</v>
      </c>
      <c r="Z645" s="48">
        <f t="shared" si="240"/>
        <v>19</v>
      </c>
      <c r="AA645" s="48">
        <f t="shared" si="241"/>
        <v>29</v>
      </c>
      <c r="AB645" s="48">
        <f t="shared" si="242"/>
        <v>19</v>
      </c>
      <c r="AC645" s="48">
        <f t="shared" si="243"/>
        <v>29</v>
      </c>
      <c r="AD645" s="48">
        <f t="shared" si="244"/>
        <v>7</v>
      </c>
      <c r="AE645" s="48">
        <f t="shared" si="245"/>
        <v>19</v>
      </c>
      <c r="AF645" s="48">
        <f t="shared" si="246"/>
        <v>10</v>
      </c>
      <c r="AG645" s="49" t="str">
        <f t="shared" si="247"/>
        <v/>
      </c>
      <c r="AH645" s="48">
        <f t="shared" si="248"/>
        <v>19</v>
      </c>
      <c r="AI645" s="50">
        <f>'Details and Calculations'!AE644</f>
        <v>1</v>
      </c>
      <c r="AJ645" s="50">
        <f>'Details and Calculations'!AM644</f>
        <v>1</v>
      </c>
      <c r="AK645" s="50">
        <f>'Details and Calculations'!AR644</f>
        <v>1</v>
      </c>
      <c r="AL645" s="50">
        <f>'Details and Calculations'!AW644</f>
        <v>1</v>
      </c>
      <c r="AM645" s="50">
        <f>'Details and Calculations'!BA644</f>
        <v>1</v>
      </c>
      <c r="AN645" s="50">
        <f>'Details and Calculations'!BF644</f>
        <v>1</v>
      </c>
      <c r="AO645" s="50">
        <f>'Details and Calculations'!BI644</f>
        <v>1</v>
      </c>
      <c r="AP645" s="50">
        <f>'Details and Calculations'!BM644</f>
        <v>1</v>
      </c>
      <c r="AQ645" s="50" t="str">
        <f>'Details and Calculations'!BP644</f>
        <v xml:space="preserve"> </v>
      </c>
      <c r="AR645" s="50">
        <f>'Details and Calculations'!CC644</f>
        <v>1</v>
      </c>
      <c r="AS645" s="50">
        <f>'Details and Calculations'!CJ644</f>
        <v>1</v>
      </c>
      <c r="AT645" s="51">
        <f>'Details and Calculations'!T644</f>
        <v>1</v>
      </c>
      <c r="AU645" s="51">
        <f>'Details and Calculations'!Z644</f>
        <v>1</v>
      </c>
      <c r="AV645" s="51">
        <f>'Details and Calculations'!S644</f>
        <v>0</v>
      </c>
      <c r="AW645" s="51">
        <f>'Details and Calculations'!AI644</f>
        <v>1</v>
      </c>
      <c r="AX645" s="51">
        <f>'Details and Calculations'!BY644</f>
        <v>1</v>
      </c>
      <c r="AY645" s="51">
        <f>'Details and Calculations'!CG644</f>
        <v>1</v>
      </c>
      <c r="AZ645" s="51">
        <f>'Details and Calculations'!CI644</f>
        <v>1</v>
      </c>
      <c r="BA645" s="51">
        <f t="shared" si="249"/>
        <v>1</v>
      </c>
      <c r="BB645" s="52">
        <f>'Details and Calculations'!Y644</f>
        <v>1</v>
      </c>
      <c r="BC645" s="52">
        <f>'Details and Calculations'!AC644</f>
        <v>1</v>
      </c>
      <c r="BD645" s="52">
        <f>'Details and Calculations'!AK644</f>
        <v>1</v>
      </c>
      <c r="BE645" s="52">
        <f>'Details and Calculations'!AN644</f>
        <v>1900</v>
      </c>
      <c r="BF645" s="52">
        <f>'Details and Calculations'!AP644</f>
        <v>39</v>
      </c>
      <c r="BG645" s="52">
        <f>'Details and Calculations'!AT644</f>
        <v>17</v>
      </c>
      <c r="BH645" s="52">
        <f>'Details and Calculations'!AY644</f>
        <v>6</v>
      </c>
      <c r="BI645" s="52">
        <f>'Details and Calculations'!BB644</f>
        <v>40000</v>
      </c>
      <c r="BJ645" s="52">
        <f>'Details and Calculations'!BD644</f>
        <v>5</v>
      </c>
      <c r="BK645" s="52">
        <f>'Details and Calculations'!CA644</f>
        <v>64</v>
      </c>
      <c r="BL645" s="43">
        <f>'Details and Calculations'!AA644</f>
        <v>1</v>
      </c>
      <c r="BM645" s="43" t="str">
        <f>'Details and Calculations'!AB644</f>
        <v>"Springbox" --Intake Structure At A Spring</v>
      </c>
      <c r="BN645" s="43">
        <f>'Details and Calculations'!AD644</f>
        <v>2007</v>
      </c>
      <c r="BO645" s="43">
        <f>'Details and Calculations'!AJ644</f>
        <v>1</v>
      </c>
      <c r="BP645" s="43">
        <f>'Details and Calculations'!AL644</f>
        <v>2016</v>
      </c>
      <c r="BQ645" s="43">
        <f>'Details and Calculations'!AO644</f>
        <v>1</v>
      </c>
      <c r="BR645" s="43">
        <f>'Details and Calculations'!AQ644</f>
        <v>2016</v>
      </c>
      <c r="BS645" s="43">
        <f>'Details and Calculations'!AS644</f>
        <v>1</v>
      </c>
      <c r="BT645" s="43">
        <f>'Details and Calculations'!AV644</f>
        <v>2016</v>
      </c>
      <c r="BU645" s="43">
        <f>'Details and Calculations'!AX644</f>
        <v>1</v>
      </c>
      <c r="BV645" s="43">
        <f>'Details and Calculations'!AZ644</f>
        <v>2016</v>
      </c>
      <c r="BW645" s="43">
        <f>'Details and Calculations'!BC644</f>
        <v>1</v>
      </c>
      <c r="BX645" s="43">
        <f>'Details and Calculations'!BE644</f>
        <v>2017</v>
      </c>
      <c r="BY645" s="43">
        <f>'Details and Calculations'!BG644</f>
        <v>1</v>
      </c>
      <c r="BZ645" s="43">
        <f>'Details and Calculations'!BH644</f>
        <v>2016</v>
      </c>
      <c r="CA645" s="43">
        <f>'Details and Calculations'!BJ644</f>
        <v>1</v>
      </c>
      <c r="CB645" s="43" t="str">
        <f>'Details and Calculations'!BK644</f>
        <v>Disinfection/Chlorination</v>
      </c>
      <c r="CC645" s="43">
        <f>'Details and Calculations'!BL644</f>
        <v>2017</v>
      </c>
      <c r="CD645" s="43">
        <f>'Details and Calculations'!BN644</f>
        <v>0</v>
      </c>
      <c r="CE645" s="43" t="str">
        <f>'Details and Calculations'!BO644</f>
        <v xml:space="preserve"> </v>
      </c>
      <c r="CF645" s="43">
        <f>'Details and Calculations'!BZ644</f>
        <v>1</v>
      </c>
      <c r="CG645" s="43">
        <f>'Details and Calculations'!CB644</f>
        <v>2016</v>
      </c>
      <c r="CH645" s="31"/>
      <c r="CI645" s="53"/>
    </row>
    <row r="646" spans="1:87" x14ac:dyDescent="0.3">
      <c r="A646" s="43">
        <f>'Details and Calculations'!A645</f>
        <v>2017</v>
      </c>
      <c r="B646" s="43" t="str">
        <f>'Details and Calculations'!C645</f>
        <v>Rwanda</v>
      </c>
      <c r="C646" s="43" t="str">
        <f>'Details and Calculations'!D645</f>
        <v>Rulindo</v>
      </c>
      <c r="D646" s="43" t="str">
        <f>'Details and Calculations'!E645</f>
        <v>Base</v>
      </c>
      <c r="E646" s="43" t="str">
        <f>'Details and Calculations'!F645</f>
        <v>Rwamahwa</v>
      </c>
      <c r="F646" s="43" t="str">
        <f>'Details and Calculations'!G645</f>
        <v>Karambi</v>
      </c>
      <c r="G646" s="43" t="str">
        <f>'Details and Calculations'!H645</f>
        <v/>
      </c>
      <c r="H646" s="43" t="str">
        <f>'Details and Calculations'!I645</f>
        <v/>
      </c>
      <c r="I646" s="43" t="str">
        <f>'Details and Calculations'!J645</f>
        <v>Rwankende</v>
      </c>
      <c r="J646" s="43">
        <f>'Details and Calculations'!K645</f>
        <v>192</v>
      </c>
      <c r="K646" s="43">
        <f>'Details and Calculations'!O645</f>
        <v>180</v>
      </c>
      <c r="L646" s="43" t="str">
        <f>'Details and Calculations'!P646</f>
        <v xml:space="preserve"> </v>
      </c>
      <c r="M646" s="43" t="str">
        <f>'Details and Calculations'!U645</f>
        <v>Piped Network -- Gravity Only</v>
      </c>
      <c r="N646" s="43">
        <f>'Details and Calculations'!V645</f>
        <v>2012</v>
      </c>
      <c r="O646" s="43" t="str">
        <f>'Details and Calculations'!W645</f>
        <v>Padiri</v>
      </c>
      <c r="P646" s="43" t="str">
        <f>'Details and Calculations'!X645</f>
        <v>Spring|Groundwater (Well, Etc.)</v>
      </c>
      <c r="Q646" s="44" t="str">
        <f t="shared" si="232"/>
        <v>Low Risk</v>
      </c>
      <c r="R646" s="44" t="str">
        <f t="shared" si="233"/>
        <v>Low Risk</v>
      </c>
      <c r="S646" s="45" t="str">
        <f t="shared" si="234"/>
        <v>High Level of Service</v>
      </c>
      <c r="T646" s="62" t="str">
        <f t="shared" si="250"/>
        <v>Low Priority</v>
      </c>
      <c r="U646" s="46">
        <f t="shared" si="235"/>
        <v>8</v>
      </c>
      <c r="V646" s="28" t="str">
        <f t="shared" si="236"/>
        <v>Perform Routine Preventative Maintenance</v>
      </c>
      <c r="W646" s="47" t="str">
        <f t="shared" si="237"/>
        <v/>
      </c>
      <c r="X646" s="27" t="str">
        <f t="shared" si="238"/>
        <v>Maintain O&amp;M and Routine Monitoring</v>
      </c>
      <c r="Y646" s="48">
        <f t="shared" si="239"/>
        <v>25</v>
      </c>
      <c r="Z646" s="48">
        <f t="shared" si="240"/>
        <v>19</v>
      </c>
      <c r="AA646" s="48">
        <f t="shared" si="241"/>
        <v>25</v>
      </c>
      <c r="AB646" s="48">
        <f t="shared" si="242"/>
        <v>15</v>
      </c>
      <c r="AC646" s="48">
        <f t="shared" si="243"/>
        <v>29</v>
      </c>
      <c r="AD646" s="48" t="str">
        <f t="shared" si="244"/>
        <v xml:space="preserve"> </v>
      </c>
      <c r="AE646" s="48" t="str">
        <f t="shared" si="245"/>
        <v xml:space="preserve"> </v>
      </c>
      <c r="AF646" s="48" t="str">
        <f t="shared" si="246"/>
        <v xml:space="preserve"> </v>
      </c>
      <c r="AG646" s="49" t="str">
        <f t="shared" si="247"/>
        <v/>
      </c>
      <c r="AH646" s="48">
        <f t="shared" si="248"/>
        <v>15</v>
      </c>
      <c r="AI646" s="50">
        <f>'Details and Calculations'!AE645</f>
        <v>1</v>
      </c>
      <c r="AJ646" s="50">
        <f>'Details and Calculations'!AM645</f>
        <v>1</v>
      </c>
      <c r="AK646" s="50">
        <f>'Details and Calculations'!AR645</f>
        <v>1</v>
      </c>
      <c r="AL646" s="50">
        <f>'Details and Calculations'!AW645</f>
        <v>1</v>
      </c>
      <c r="AM646" s="50">
        <f>'Details and Calculations'!BA645</f>
        <v>1</v>
      </c>
      <c r="AN646" s="50" t="str">
        <f>'Details and Calculations'!BF645</f>
        <v xml:space="preserve"> </v>
      </c>
      <c r="AO646" s="50" t="str">
        <f>'Details and Calculations'!BI645</f>
        <v xml:space="preserve"> </v>
      </c>
      <c r="AP646" s="50" t="str">
        <f>'Details and Calculations'!BM645</f>
        <v xml:space="preserve"> </v>
      </c>
      <c r="AQ646" s="50" t="str">
        <f>'Details and Calculations'!BP645</f>
        <v xml:space="preserve"> </v>
      </c>
      <c r="AR646" s="50">
        <f>'Details and Calculations'!CC645</f>
        <v>1</v>
      </c>
      <c r="AS646" s="50">
        <f>'Details and Calculations'!CJ645</f>
        <v>1</v>
      </c>
      <c r="AT646" s="51">
        <f>'Details and Calculations'!T645</f>
        <v>1</v>
      </c>
      <c r="AU646" s="51">
        <f>'Details and Calculations'!Z645</f>
        <v>1</v>
      </c>
      <c r="AV646" s="51">
        <f>'Details and Calculations'!S645</f>
        <v>1</v>
      </c>
      <c r="AW646" s="51">
        <f>'Details and Calculations'!AI645</f>
        <v>1</v>
      </c>
      <c r="AX646" s="51">
        <f>'Details and Calculations'!BY645</f>
        <v>1</v>
      </c>
      <c r="AY646" s="51">
        <f>'Details and Calculations'!CG645</f>
        <v>1</v>
      </c>
      <c r="AZ646" s="51">
        <f>'Details and Calculations'!CI645</f>
        <v>1</v>
      </c>
      <c r="BA646" s="51">
        <f t="shared" si="249"/>
        <v>1</v>
      </c>
      <c r="BB646" s="52">
        <f>'Details and Calculations'!Y645</f>
        <v>3</v>
      </c>
      <c r="BC646" s="52">
        <f>'Details and Calculations'!AC645</f>
        <v>2</v>
      </c>
      <c r="BD646" s="52">
        <f>'Details and Calculations'!AK645</f>
        <v>1</v>
      </c>
      <c r="BE646" s="52">
        <f>'Details and Calculations'!AN645</f>
        <v>6450</v>
      </c>
      <c r="BF646" s="52">
        <f>'Details and Calculations'!AP645</f>
        <v>2</v>
      </c>
      <c r="BG646" s="52">
        <f>'Details and Calculations'!AT645</f>
        <v>2</v>
      </c>
      <c r="BH646" s="52">
        <f>'Details and Calculations'!AY645</f>
        <v>1</v>
      </c>
      <c r="BI646" s="52">
        <f>'Details and Calculations'!BB645</f>
        <v>6450</v>
      </c>
      <c r="BJ646" s="52" t="str">
        <f>'Details and Calculations'!BD645</f>
        <v xml:space="preserve"> </v>
      </c>
      <c r="BK646" s="52">
        <f>'Details and Calculations'!CA645</f>
        <v>1</v>
      </c>
      <c r="BL646" s="43">
        <f>'Details and Calculations'!AA645</f>
        <v>1</v>
      </c>
      <c r="BM646" s="43" t="str">
        <f>'Details and Calculations'!AB645</f>
        <v>"Springbox" --Intake Structure At A Spring</v>
      </c>
      <c r="BN646" s="43">
        <f>'Details and Calculations'!AD645</f>
        <v>2012</v>
      </c>
      <c r="BO646" s="43">
        <f>'Details and Calculations'!AJ645</f>
        <v>1</v>
      </c>
      <c r="BP646" s="43">
        <f>'Details and Calculations'!AL645</f>
        <v>2016</v>
      </c>
      <c r="BQ646" s="43">
        <f>'Details and Calculations'!AO645</f>
        <v>1</v>
      </c>
      <c r="BR646" s="43">
        <f>'Details and Calculations'!AQ645</f>
        <v>2012</v>
      </c>
      <c r="BS646" s="43">
        <f>'Details and Calculations'!AS645</f>
        <v>1</v>
      </c>
      <c r="BT646" s="43">
        <f>'Details and Calculations'!AV645</f>
        <v>2012</v>
      </c>
      <c r="BU646" s="43">
        <f>'Details and Calculations'!AX645</f>
        <v>1</v>
      </c>
      <c r="BV646" s="43">
        <f>'Details and Calculations'!AZ645</f>
        <v>2016</v>
      </c>
      <c r="BW646" s="43">
        <f>'Details and Calculations'!BC645</f>
        <v>0</v>
      </c>
      <c r="BX646" s="43" t="str">
        <f>'Details and Calculations'!BE645</f>
        <v xml:space="preserve"> </v>
      </c>
      <c r="BY646" s="43" t="str">
        <f>'Details and Calculations'!BG645</f>
        <v xml:space="preserve"> </v>
      </c>
      <c r="BZ646" s="43" t="str">
        <f>'Details and Calculations'!BH645</f>
        <v xml:space="preserve"> </v>
      </c>
      <c r="CA646" s="43">
        <f>'Details and Calculations'!BJ645</f>
        <v>0</v>
      </c>
      <c r="CB646" s="43" t="str">
        <f>'Details and Calculations'!BK645</f>
        <v/>
      </c>
      <c r="CC646" s="43" t="str">
        <f>'Details and Calculations'!BL645</f>
        <v xml:space="preserve"> </v>
      </c>
      <c r="CD646" s="43" t="str">
        <f>'Details and Calculations'!BN645</f>
        <v xml:space="preserve"> </v>
      </c>
      <c r="CE646" s="43" t="str">
        <f>'Details and Calculations'!BO645</f>
        <v xml:space="preserve"> </v>
      </c>
      <c r="CF646" s="43">
        <f>'Details and Calculations'!BZ645</f>
        <v>1</v>
      </c>
      <c r="CG646" s="43">
        <f>'Details and Calculations'!CB645</f>
        <v>2012</v>
      </c>
      <c r="CH646" s="31"/>
      <c r="CI646" s="53"/>
    </row>
    <row r="647" spans="1:87" x14ac:dyDescent="0.3">
      <c r="A647" s="43">
        <f>'Details and Calculations'!A646</f>
        <v>2017</v>
      </c>
      <c r="B647" s="43" t="str">
        <f>'Details and Calculations'!C646</f>
        <v>Rwanda</v>
      </c>
      <c r="C647" s="43" t="str">
        <f>'Details and Calculations'!D646</f>
        <v>Rulindo</v>
      </c>
      <c r="D647" s="43" t="str">
        <f>'Details and Calculations'!E646</f>
        <v>Tumba</v>
      </c>
      <c r="E647" s="43" t="str">
        <f>'Details and Calculations'!F646</f>
        <v>Misezero</v>
      </c>
      <c r="F647" s="43" t="str">
        <f>'Details and Calculations'!G646</f>
        <v>Misezero</v>
      </c>
      <c r="G647" s="43" t="str">
        <f>'Details and Calculations'!H646</f>
        <v/>
      </c>
      <c r="H647" s="43" t="str">
        <f>'Details and Calculations'!I646</f>
        <v/>
      </c>
      <c r="I647" s="43" t="str">
        <f>'Details and Calculations'!J646</f>
        <v>Water point at APEKI Tumba Boys Dormitory/Nyirambuga pumping</v>
      </c>
      <c r="J647" s="43">
        <f>'Details and Calculations'!K646</f>
        <v>115</v>
      </c>
      <c r="K647" s="43">
        <f>'Details and Calculations'!O646</f>
        <v>115</v>
      </c>
      <c r="L647" s="43">
        <f>'Details and Calculations'!P647</f>
        <v>267</v>
      </c>
      <c r="M647" s="43" t="str">
        <f>'Details and Calculations'!U646</f>
        <v>Piped Network With Pump</v>
      </c>
      <c r="N647" s="43">
        <f>'Details and Calculations'!V646</f>
        <v>2012</v>
      </c>
      <c r="O647" s="43" t="str">
        <f>'Details and Calculations'!W646</f>
        <v>Governement (District, Wasac) And Water For People</v>
      </c>
      <c r="P647" s="43" t="str">
        <f>'Details and Calculations'!X646</f>
        <v>Spring</v>
      </c>
      <c r="Q647" s="44" t="str">
        <f t="shared" si="232"/>
        <v>Low Risk</v>
      </c>
      <c r="R647" s="44" t="str">
        <f t="shared" si="233"/>
        <v>Low Risk</v>
      </c>
      <c r="S647" s="45" t="str">
        <f t="shared" si="234"/>
        <v>Intermediate Level of Service</v>
      </c>
      <c r="T647" s="62" t="str">
        <f t="shared" si="250"/>
        <v>Low Priority</v>
      </c>
      <c r="U647" s="46">
        <f t="shared" si="235"/>
        <v>7</v>
      </c>
      <c r="V647" s="28" t="str">
        <f t="shared" si="236"/>
        <v>Perform Routine Preventative Maintenance</v>
      </c>
      <c r="W647" s="47" t="str">
        <f t="shared" si="237"/>
        <v/>
      </c>
      <c r="X647" s="27" t="str">
        <f t="shared" si="238"/>
        <v>Maintain O&amp;M and Routine Monitoring</v>
      </c>
      <c r="Y647" s="48" t="str">
        <f t="shared" si="239"/>
        <v xml:space="preserve"> </v>
      </c>
      <c r="Z647" s="48" t="str">
        <f t="shared" si="240"/>
        <v xml:space="preserve"> </v>
      </c>
      <c r="AA647" s="48">
        <f t="shared" si="241"/>
        <v>25</v>
      </c>
      <c r="AB647" s="48" t="str">
        <f t="shared" si="242"/>
        <v xml:space="preserve"> </v>
      </c>
      <c r="AC647" s="48">
        <f t="shared" si="243"/>
        <v>25</v>
      </c>
      <c r="AD647" s="48" t="str">
        <f t="shared" si="244"/>
        <v xml:space="preserve"> </v>
      </c>
      <c r="AE647" s="48" t="str">
        <f t="shared" si="245"/>
        <v xml:space="preserve"> </v>
      </c>
      <c r="AF647" s="48" t="str">
        <f t="shared" si="246"/>
        <v xml:space="preserve"> </v>
      </c>
      <c r="AG647" s="49" t="str">
        <f t="shared" si="247"/>
        <v/>
      </c>
      <c r="AH647" s="48">
        <f t="shared" si="248"/>
        <v>15</v>
      </c>
      <c r="AI647" s="50" t="str">
        <f>'Details and Calculations'!AE646</f>
        <v xml:space="preserve"> </v>
      </c>
      <c r="AJ647" s="50" t="str">
        <f>'Details and Calculations'!AM646</f>
        <v xml:space="preserve"> </v>
      </c>
      <c r="AK647" s="50">
        <f>'Details and Calculations'!AR646</f>
        <v>1</v>
      </c>
      <c r="AL647" s="50" t="str">
        <f>'Details and Calculations'!AW646</f>
        <v xml:space="preserve"> </v>
      </c>
      <c r="AM647" s="50">
        <f>'Details and Calculations'!BA646</f>
        <v>1</v>
      </c>
      <c r="AN647" s="50" t="str">
        <f>'Details and Calculations'!BF646</f>
        <v xml:space="preserve"> </v>
      </c>
      <c r="AO647" s="50" t="str">
        <f>'Details and Calculations'!BI646</f>
        <v xml:space="preserve"> </v>
      </c>
      <c r="AP647" s="50" t="str">
        <f>'Details and Calculations'!BM646</f>
        <v xml:space="preserve"> </v>
      </c>
      <c r="AQ647" s="50" t="str">
        <f>'Details and Calculations'!BP646</f>
        <v xml:space="preserve"> </v>
      </c>
      <c r="AR647" s="50">
        <f>'Details and Calculations'!CC646</f>
        <v>1</v>
      </c>
      <c r="AS647" s="50">
        <f>'Details and Calculations'!CJ646</f>
        <v>1</v>
      </c>
      <c r="AT647" s="51">
        <f>'Details and Calculations'!T646</f>
        <v>1</v>
      </c>
      <c r="AU647" s="51">
        <f>'Details and Calculations'!Z646</f>
        <v>1</v>
      </c>
      <c r="AV647" s="51">
        <f>'Details and Calculations'!S646</f>
        <v>0</v>
      </c>
      <c r="AW647" s="51">
        <f>'Details and Calculations'!AI646</f>
        <v>1</v>
      </c>
      <c r="AX647" s="51">
        <f>'Details and Calculations'!BY646</f>
        <v>1</v>
      </c>
      <c r="AY647" s="51">
        <f>'Details and Calculations'!CG646</f>
        <v>1</v>
      </c>
      <c r="AZ647" s="51">
        <f>'Details and Calculations'!CI646</f>
        <v>1</v>
      </c>
      <c r="BA647" s="51">
        <f t="shared" si="249"/>
        <v>1</v>
      </c>
      <c r="BB647" s="52">
        <f>'Details and Calculations'!Y646</f>
        <v>2</v>
      </c>
      <c r="BC647" s="52" t="str">
        <f>'Details and Calculations'!AC646</f>
        <v xml:space="preserve"> </v>
      </c>
      <c r="BD647" s="52" t="str">
        <f>'Details and Calculations'!AK646</f>
        <v xml:space="preserve"> </v>
      </c>
      <c r="BE647" s="52" t="str">
        <f>'Details and Calculations'!AN646</f>
        <v xml:space="preserve"> </v>
      </c>
      <c r="BF647" s="52">
        <f>'Details and Calculations'!AP646</f>
        <v>1</v>
      </c>
      <c r="BG647" s="52" t="str">
        <f>'Details and Calculations'!AT646</f>
        <v xml:space="preserve"> </v>
      </c>
      <c r="BH647" s="52">
        <f>'Details and Calculations'!AY646</f>
        <v>1</v>
      </c>
      <c r="BI647" s="52">
        <f>'Details and Calculations'!BB646</f>
        <v>100</v>
      </c>
      <c r="BJ647" s="52" t="str">
        <f>'Details and Calculations'!BD646</f>
        <v xml:space="preserve"> </v>
      </c>
      <c r="BK647" s="52">
        <f>'Details and Calculations'!CA646</f>
        <v>6</v>
      </c>
      <c r="BL647" s="43">
        <f>'Details and Calculations'!AA646</f>
        <v>0</v>
      </c>
      <c r="BM647" s="43" t="str">
        <f>'Details and Calculations'!AB646</f>
        <v/>
      </c>
      <c r="BN647" s="43" t="str">
        <f>'Details and Calculations'!AD646</f>
        <v xml:space="preserve"> </v>
      </c>
      <c r="BO647" s="43">
        <f>'Details and Calculations'!AJ646</f>
        <v>0</v>
      </c>
      <c r="BP647" s="43" t="str">
        <f>'Details and Calculations'!AL646</f>
        <v xml:space="preserve"> </v>
      </c>
      <c r="BQ647" s="43">
        <f>'Details and Calculations'!AO646</f>
        <v>1</v>
      </c>
      <c r="BR647" s="43">
        <f>'Details and Calculations'!AQ646</f>
        <v>2012</v>
      </c>
      <c r="BS647" s="43">
        <f>'Details and Calculations'!AS646</f>
        <v>0</v>
      </c>
      <c r="BT647" s="43" t="str">
        <f>'Details and Calculations'!AV646</f>
        <v xml:space="preserve"> </v>
      </c>
      <c r="BU647" s="43">
        <f>'Details and Calculations'!AX646</f>
        <v>1</v>
      </c>
      <c r="BV647" s="43">
        <f>'Details and Calculations'!AZ646</f>
        <v>2012</v>
      </c>
      <c r="BW647" s="43">
        <f>'Details and Calculations'!BC646</f>
        <v>0</v>
      </c>
      <c r="BX647" s="43" t="str">
        <f>'Details and Calculations'!BE646</f>
        <v xml:space="preserve"> </v>
      </c>
      <c r="BY647" s="43" t="str">
        <f>'Details and Calculations'!BG646</f>
        <v xml:space="preserve"> </v>
      </c>
      <c r="BZ647" s="43" t="str">
        <f>'Details and Calculations'!BH646</f>
        <v xml:space="preserve"> </v>
      </c>
      <c r="CA647" s="43">
        <f>'Details and Calculations'!BJ646</f>
        <v>0</v>
      </c>
      <c r="CB647" s="43" t="str">
        <f>'Details and Calculations'!BK646</f>
        <v/>
      </c>
      <c r="CC647" s="43" t="str">
        <f>'Details and Calculations'!BL646</f>
        <v xml:space="preserve"> </v>
      </c>
      <c r="CD647" s="43" t="str">
        <f>'Details and Calculations'!BN646</f>
        <v xml:space="preserve"> </v>
      </c>
      <c r="CE647" s="43" t="str">
        <f>'Details and Calculations'!BO646</f>
        <v xml:space="preserve"> </v>
      </c>
      <c r="CF647" s="43">
        <f>'Details and Calculations'!BZ646</f>
        <v>1</v>
      </c>
      <c r="CG647" s="43">
        <f>'Details and Calculations'!CB646</f>
        <v>2012</v>
      </c>
      <c r="CH647" s="31"/>
      <c r="CI647" s="53"/>
    </row>
    <row r="648" spans="1:87" x14ac:dyDescent="0.3">
      <c r="A648" s="43">
        <f>'Details and Calculations'!A647</f>
        <v>2017</v>
      </c>
      <c r="B648" s="43" t="str">
        <f>'Details and Calculations'!C647</f>
        <v>Rwanda</v>
      </c>
      <c r="C648" s="43" t="str">
        <f>'Details and Calculations'!D647</f>
        <v>Rulindo</v>
      </c>
      <c r="D648" s="43" t="str">
        <f>'Details and Calculations'!E647</f>
        <v>Masoro</v>
      </c>
      <c r="E648" s="43" t="str">
        <f>'Details and Calculations'!F647</f>
        <v>Kivugiza</v>
      </c>
      <c r="F648" s="43" t="str">
        <f>'Details and Calculations'!G647</f>
        <v>Nyarurembo</v>
      </c>
      <c r="G648" s="43" t="str">
        <f>'Details and Calculations'!H647</f>
        <v/>
      </c>
      <c r="H648" s="43" t="str">
        <f>'Details and Calculations'!I647</f>
        <v/>
      </c>
      <c r="I648" s="43" t="str">
        <f>'Details and Calculations'!J647</f>
        <v>Mutagata motorised network</v>
      </c>
      <c r="J648" s="43">
        <f>'Details and Calculations'!K647</f>
        <v>325</v>
      </c>
      <c r="K648" s="43">
        <f>'Details and Calculations'!O647</f>
        <v>58</v>
      </c>
      <c r="L648" s="43">
        <f>'Details and Calculations'!P648</f>
        <v>28</v>
      </c>
      <c r="M648" s="43" t="str">
        <f>'Details and Calculations'!U647</f>
        <v>Piped Network With Pump</v>
      </c>
      <c r="N648" s="43">
        <f>'Details and Calculations'!V647</f>
        <v>1987</v>
      </c>
      <c r="O648" s="43" t="str">
        <f>'Details and Calculations'!W647</f>
        <v>Governement (District, Wasac) And Water For People</v>
      </c>
      <c r="P648" s="43" t="str">
        <f>'Details and Calculations'!X647</f>
        <v>Spring</v>
      </c>
      <c r="Q648" s="44" t="str">
        <f t="shared" si="232"/>
        <v>Low Risk</v>
      </c>
      <c r="R648" s="44" t="str">
        <f t="shared" si="233"/>
        <v>Low Risk</v>
      </c>
      <c r="S648" s="45" t="str">
        <f t="shared" si="234"/>
        <v>Intermediate Level of Service</v>
      </c>
      <c r="T648" s="62" t="str">
        <f t="shared" si="250"/>
        <v>Low Priority</v>
      </c>
      <c r="U648" s="46">
        <f t="shared" si="235"/>
        <v>7</v>
      </c>
      <c r="V648" s="28" t="str">
        <f t="shared" si="236"/>
        <v>Perform Routine Preventative Maintenance</v>
      </c>
      <c r="W648" s="47" t="str">
        <f t="shared" si="237"/>
        <v/>
      </c>
      <c r="X648" s="27" t="str">
        <f t="shared" si="238"/>
        <v>Maintain O&amp;M and Routine Monitoring</v>
      </c>
      <c r="Y648" s="48">
        <f t="shared" si="239"/>
        <v>20</v>
      </c>
      <c r="Z648" s="48">
        <f t="shared" si="240"/>
        <v>19</v>
      </c>
      <c r="AA648" s="48">
        <f t="shared" si="241"/>
        <v>29</v>
      </c>
      <c r="AB648" s="48">
        <f t="shared" si="242"/>
        <v>19</v>
      </c>
      <c r="AC648" s="48">
        <f t="shared" si="243"/>
        <v>29</v>
      </c>
      <c r="AD648" s="48">
        <f t="shared" si="244"/>
        <v>6</v>
      </c>
      <c r="AE648" s="48">
        <f t="shared" si="245"/>
        <v>19</v>
      </c>
      <c r="AF648" s="48">
        <f t="shared" si="246"/>
        <v>10</v>
      </c>
      <c r="AG648" s="49" t="str">
        <f t="shared" si="247"/>
        <v/>
      </c>
      <c r="AH648" s="48">
        <f t="shared" si="248"/>
        <v>19</v>
      </c>
      <c r="AI648" s="50">
        <f>'Details and Calculations'!AE647</f>
        <v>1</v>
      </c>
      <c r="AJ648" s="50">
        <f>'Details and Calculations'!AM647</f>
        <v>1</v>
      </c>
      <c r="AK648" s="50">
        <f>'Details and Calculations'!AR647</f>
        <v>1</v>
      </c>
      <c r="AL648" s="50">
        <f>'Details and Calculations'!AW647</f>
        <v>1</v>
      </c>
      <c r="AM648" s="50">
        <f>'Details and Calculations'!BA647</f>
        <v>1</v>
      </c>
      <c r="AN648" s="50">
        <f>'Details and Calculations'!BF647</f>
        <v>1</v>
      </c>
      <c r="AO648" s="50">
        <f>'Details and Calculations'!BI647</f>
        <v>1</v>
      </c>
      <c r="AP648" s="50">
        <f>'Details and Calculations'!BM647</f>
        <v>1</v>
      </c>
      <c r="AQ648" s="50" t="str">
        <f>'Details and Calculations'!BP647</f>
        <v xml:space="preserve"> </v>
      </c>
      <c r="AR648" s="50">
        <f>'Details and Calculations'!CC647</f>
        <v>1</v>
      </c>
      <c r="AS648" s="50">
        <f>'Details and Calculations'!CJ647</f>
        <v>1</v>
      </c>
      <c r="AT648" s="51">
        <f>'Details and Calculations'!T647</f>
        <v>1</v>
      </c>
      <c r="AU648" s="51">
        <f>'Details and Calculations'!Z647</f>
        <v>1</v>
      </c>
      <c r="AV648" s="51">
        <f>'Details and Calculations'!S647</f>
        <v>0</v>
      </c>
      <c r="AW648" s="51">
        <f>'Details and Calculations'!AI647</f>
        <v>1</v>
      </c>
      <c r="AX648" s="51">
        <f>'Details and Calculations'!BY647</f>
        <v>1</v>
      </c>
      <c r="AY648" s="51">
        <f>'Details and Calculations'!CG647</f>
        <v>1</v>
      </c>
      <c r="AZ648" s="51">
        <f>'Details and Calculations'!CI647</f>
        <v>1</v>
      </c>
      <c r="BA648" s="51">
        <f t="shared" si="249"/>
        <v>1</v>
      </c>
      <c r="BB648" s="52">
        <f>'Details and Calculations'!Y647</f>
        <v>1</v>
      </c>
      <c r="BC648" s="52">
        <f>'Details and Calculations'!AC647</f>
        <v>1</v>
      </c>
      <c r="BD648" s="52">
        <f>'Details and Calculations'!AK647</f>
        <v>1</v>
      </c>
      <c r="BE648" s="52">
        <f>'Details and Calculations'!AN647</f>
        <v>1900</v>
      </c>
      <c r="BF648" s="52">
        <f>'Details and Calculations'!AP647</f>
        <v>39</v>
      </c>
      <c r="BG648" s="52">
        <f>'Details and Calculations'!AT647</f>
        <v>17</v>
      </c>
      <c r="BH648" s="52">
        <f>'Details and Calculations'!AY647</f>
        <v>6</v>
      </c>
      <c r="BI648" s="52">
        <f>'Details and Calculations'!BB647</f>
        <v>40000</v>
      </c>
      <c r="BJ648" s="52">
        <f>'Details and Calculations'!BD647</f>
        <v>5</v>
      </c>
      <c r="BK648" s="52">
        <f>'Details and Calculations'!CA647</f>
        <v>64</v>
      </c>
      <c r="BL648" s="43">
        <f>'Details and Calculations'!AA647</f>
        <v>1</v>
      </c>
      <c r="BM648" s="43" t="str">
        <f>'Details and Calculations'!AB647</f>
        <v>"Springbox" --Intake Structure At A Spring</v>
      </c>
      <c r="BN648" s="43">
        <f>'Details and Calculations'!AD647</f>
        <v>2007</v>
      </c>
      <c r="BO648" s="43">
        <f>'Details and Calculations'!AJ647</f>
        <v>1</v>
      </c>
      <c r="BP648" s="43">
        <f>'Details and Calculations'!AL647</f>
        <v>2016</v>
      </c>
      <c r="BQ648" s="43">
        <f>'Details and Calculations'!AO647</f>
        <v>1</v>
      </c>
      <c r="BR648" s="43">
        <f>'Details and Calculations'!AQ647</f>
        <v>2016</v>
      </c>
      <c r="BS648" s="43">
        <f>'Details and Calculations'!AS647</f>
        <v>1</v>
      </c>
      <c r="BT648" s="43">
        <f>'Details and Calculations'!AV647</f>
        <v>2016</v>
      </c>
      <c r="BU648" s="43">
        <f>'Details and Calculations'!AX647</f>
        <v>1</v>
      </c>
      <c r="BV648" s="43">
        <f>'Details and Calculations'!AZ647</f>
        <v>2016</v>
      </c>
      <c r="BW648" s="43">
        <f>'Details and Calculations'!BC647</f>
        <v>1</v>
      </c>
      <c r="BX648" s="43">
        <f>'Details and Calculations'!BE647</f>
        <v>2016</v>
      </c>
      <c r="BY648" s="43">
        <f>'Details and Calculations'!BG647</f>
        <v>1</v>
      </c>
      <c r="BZ648" s="43">
        <f>'Details and Calculations'!BH647</f>
        <v>2016</v>
      </c>
      <c r="CA648" s="43">
        <f>'Details and Calculations'!BJ647</f>
        <v>1</v>
      </c>
      <c r="CB648" s="43" t="str">
        <f>'Details and Calculations'!BK647</f>
        <v>Disinfection/Chlorination</v>
      </c>
      <c r="CC648" s="43">
        <f>'Details and Calculations'!BL647</f>
        <v>2017</v>
      </c>
      <c r="CD648" s="43">
        <f>'Details and Calculations'!BN647</f>
        <v>0</v>
      </c>
      <c r="CE648" s="43" t="str">
        <f>'Details and Calculations'!BO647</f>
        <v xml:space="preserve"> </v>
      </c>
      <c r="CF648" s="43">
        <f>'Details and Calculations'!BZ647</f>
        <v>1</v>
      </c>
      <c r="CG648" s="43">
        <f>'Details and Calculations'!CB647</f>
        <v>2016</v>
      </c>
      <c r="CH648" s="31"/>
      <c r="CI648" s="53"/>
    </row>
    <row r="649" spans="1:87" x14ac:dyDescent="0.3">
      <c r="A649" s="43">
        <f>'Details and Calculations'!A648</f>
        <v>2017</v>
      </c>
      <c r="B649" s="43" t="str">
        <f>'Details and Calculations'!C648</f>
        <v>Rwanda</v>
      </c>
      <c r="C649" s="43" t="str">
        <f>'Details and Calculations'!D648</f>
        <v>Rulindo</v>
      </c>
      <c r="D649" s="43" t="str">
        <f>'Details and Calculations'!E648</f>
        <v>Base</v>
      </c>
      <c r="E649" s="43" t="str">
        <f>'Details and Calculations'!F648</f>
        <v>Rwamahwa</v>
      </c>
      <c r="F649" s="43" t="str">
        <f>'Details and Calculations'!G648</f>
        <v>Kabahama</v>
      </c>
      <c r="G649" s="43" t="str">
        <f>'Details and Calculations'!H648</f>
        <v/>
      </c>
      <c r="H649" s="43" t="str">
        <f>'Details and Calculations'!I648</f>
        <v/>
      </c>
      <c r="I649" s="43" t="str">
        <f>'Details and Calculations'!J648</f>
        <v>Migogo</v>
      </c>
      <c r="J649" s="43">
        <f>'Details and Calculations'!K648</f>
        <v>178</v>
      </c>
      <c r="K649" s="43">
        <f>'Details and Calculations'!O648</f>
        <v>150</v>
      </c>
      <c r="L649" s="43">
        <f>'Details and Calculations'!P649</f>
        <v>14</v>
      </c>
      <c r="M649" s="43" t="str">
        <f>'Details and Calculations'!U648</f>
        <v>Piped Network -- Gravity Only</v>
      </c>
      <c r="N649" s="43">
        <f>'Details and Calculations'!V648</f>
        <v>2009</v>
      </c>
      <c r="O649" s="43" t="str">
        <f>'Details and Calculations'!W648</f>
        <v>Padiri(Lake Angels).</v>
      </c>
      <c r="P649" s="43" t="str">
        <f>'Details and Calculations'!X648</f>
        <v>Spring</v>
      </c>
      <c r="Q649" s="44" t="str">
        <f t="shared" ref="Q649:Q712" si="251">IF(AT649=0,"No Improved Water Point/System",IF(COUNTIF(Y649:AH649,"&lt;=5")&gt;2,"High Risk",IF(COUNTIF(Y649:AH649,"&lt;=5")=2,"Medium Risk",IF(COUNTIF(Y649:AH649,"&lt;=5")&lt;=1,"Low Risk"))))</f>
        <v>Low Risk</v>
      </c>
      <c r="R649" s="44" t="str">
        <f t="shared" ref="R649:R712" si="252">IF(AT649=0,"No Improved Water Point/System",IF(COUNTIF(AI649:AS649,"3")&gt;=1,"High Risk",IF(COUNTIF(AI649:AS649,"2")&gt;=3,"Medium Risk",IF(COUNTIF(AI649:AS649,"2")&lt;3,"Low Risk"))))</f>
        <v>Medium Risk</v>
      </c>
      <c r="S649" s="45" t="str">
        <f t="shared" ref="S649:S712" si="253">IF(U649=0,"No Improved Water Point/System",IF(U649=1,"Inadequate Level of Service",IF(U649=2,"Inadequate Level of Service",IF(U649=3,"Basic Level of Service",IF(U649=4,"Basic Level of Service",IF(U649=5,"Basic Level of Service",IF(U649=6,"Intermediate Level of Service",IF(U649=7,"Intermediate Level of Service",IF(U649=8,"High Level of Service")))))))))</f>
        <v>Intermediate Level of Service</v>
      </c>
      <c r="T649" s="62" t="str">
        <f t="shared" si="250"/>
        <v>Low Priority</v>
      </c>
      <c r="U649" s="46">
        <f t="shared" ref="U649:U712" si="254">SUM(AT649:BA649)</f>
        <v>6</v>
      </c>
      <c r="V649" s="28" t="str">
        <f t="shared" ref="V649:V712" si="255">IF(T649="New Construction Needed","New Construction Needed",IF(T649="High Priority","Major Repairs or Replace System",IF(AS649="3","Major Repairs or Replace System",IF(AS649="2","Major Repairs or Replace System",IF(Q649="Medium Risk","Consider Replacing Aging Components",IF(Q649="High Risk","Consider Replacing Aging Components",IF(AI649=2,"Repair or Replace Components",IF(AI649=2,"Repair or Replace Components",IF(AJ649=2,"Repair or Replace Components",IF(AK649=2,"Repair or Replace Components",IF(AL649=2,"Repair or Replace Components", IF(AM649=2,"Repair or Replace Components", IF(AN649=2,"Repair or Replace Components", IF(AO649=2,"Repair or Replace Components", IF(AP649=2,"Repair or Replace Components", IF(AR649=2,"Repair or Replace Components",IF(AI649=3,"Repair or Replace Components",IF(AI649=3,"Repair or Replace Components",IF(AJ649=3,"Repair or Replace Components",IF(AK649=3,"Repair or Replace Components",IF(AL649=3,"Repair or Replace Components", IF(AM649=3,"Repair or Replace Components", IF(AN649=3,"Repair or Replace Components", IF(AO649=3,"Repair or Replace Components", IF(AP649=3,"Repair or Replace Components", IF(AR649=3,"Repair or Replace Components","Perform Routine Preventative Maintenance"))))))))))))))))))))))))))</f>
        <v>Repair or Replace Components</v>
      </c>
      <c r="W649" s="47" t="str">
        <f t="shared" ref="W649:W712" si="256">IF(V649="Consider Replacing Aging Components",CONCATENATE(IF(AG649&lt;=5,"Treatment Housing Structure, ",""),IF(Y649&lt;=5,"Intake Structure,  ",""),IF(Z649&lt;=5,"Conduction Line, ",""),IF(AA649&lt;=5,"Storage Tank, ",""),IF(AB649&lt;=5,"Other Concrete Structures, "," "),IF(AC649&gt;=5,"Distribution Network, "," "), IF(AD649&gt;=5,"Pump, "," "), IF(AE649&gt;=5,"Pump Station, "," "), IF(AF649&gt;=5," Treatment Equipment, "," "), IF(AH649&gt;=5,"Kiosk/Tap Stand"," ")),IF(V649="Repair or Replace Components",CONCATENATE(IF(AG649=2,"Treatment Housing Structure, ",""),IF(AG649=3,"Treatment Housing Structure, ",""),IF(AI649=2,"Intake Structure, ",""),IF(AI649=3,"Intake Structure, ",""),IF(AJ649=2,"Conduction Line, ",""),IF(AJ649=3,"Conduction Line, ",""),IF(AK649=2,"Storage Tank, ",""),IF(AK649=3,"Storage Tank, ",""),IF(AL649=2,"Other Concrete Structures ",""),IF(AL649=3, "Other Concrete Structures ",""), IF(AM649=2,"Distribution  Line, ",""),IF(AM649=3,"Distribution Line, ",""), IF(AN649=2,"Pump, ",""),IF(AN649=3,"Pump, ",""), IF(AO649=2,"Pump Station, ",""),IF(AO649=3,"Pump Station, ",""), IF(AP649=2,"Treatment Equipment, ",""),IF(AP649=3," Treatment Equipment, ",""), IF(AR649=2,"Kiosk/Tap Stand",""),IF(AR649=3," Kiosk/Tap Stand","")),""))</f>
        <v>Intake Structure, Conduction Line, Storage Tank, Distribution  Line, Kiosk/Tap Stand</v>
      </c>
      <c r="X649" s="27" t="str">
        <f t="shared" ref="X649:X712" si="257">IF(V649="New Construction Needed","Plan For Investment and Construction",IF(V649="Major Repairs or Replace System","Further Technical Diagnostic Needed",IF(V649="Consider Replacing Aging Components","Further Technical Diagnostic Needed ",IF(V649="Repair or Replace Components","Create Plan To Repair or Replace Components",IF(V649="Perform Routine Preventative Maintenance","Maintain O&amp;M and Routine Monitoring",)))))</f>
        <v>Create Plan To Repair or Replace Components</v>
      </c>
      <c r="Y649" s="48">
        <f t="shared" ref="Y649:Y712" si="258">IF(BL649=1,Reference_Intake-(A649-BN649)," ")</f>
        <v>22</v>
      </c>
      <c r="Z649" s="48">
        <f t="shared" ref="Z649:Z712" si="259">IF(BO649=1,Reference_Conduction_Line-(A649-BP649)," ")</f>
        <v>12</v>
      </c>
      <c r="AA649" s="48">
        <f t="shared" ref="AA649:AA712" si="260">IF(BQ649=1,Reference_Storage_Tank-(A649-BR649)," ")</f>
        <v>22</v>
      </c>
      <c r="AB649" s="48" t="str">
        <f t="shared" ref="AB649:AB712" si="261">IF(BS649=1,Reference_Other_Concrete_Structures-(A649-BT649)," ")</f>
        <v xml:space="preserve"> </v>
      </c>
      <c r="AC649" s="48">
        <f t="shared" ref="AC649:AC712" si="262">IF(BU649=1,Reference_Distribution_Network-(A649-BV649)," ")</f>
        <v>22</v>
      </c>
      <c r="AD649" s="48" t="str">
        <f t="shared" ref="AD649:AD712" si="263">IF(BW649=1,Reference_Pump-(A649-BX649)," ")</f>
        <v xml:space="preserve"> </v>
      </c>
      <c r="AE649" s="48" t="str">
        <f t="shared" ref="AE649:AE712" si="264">IF(BY649=1,Reference_Pump_House-(A649-BZ649)," ")</f>
        <v xml:space="preserve"> </v>
      </c>
      <c r="AF649" s="48" t="str">
        <f t="shared" ref="AF649:AF712" si="265">IF(CA649=1,Reference_Treatment_Equipment-(A649-CC649)," ")</f>
        <v xml:space="preserve"> </v>
      </c>
      <c r="AG649" s="49" t="str">
        <f t="shared" ref="AG649:AG712" si="266">IF(CD649=1,Reference_Treatment_Housing_Structure-(A649-CE649),"")</f>
        <v/>
      </c>
      <c r="AH649" s="48">
        <f t="shared" ref="AH649:AH712" si="267">IF(CF649=1,Reference_Kiosk-(A649-CG649)," ")</f>
        <v>12</v>
      </c>
      <c r="AI649" s="50">
        <f>'Details and Calculations'!AE648</f>
        <v>2</v>
      </c>
      <c r="AJ649" s="50">
        <f>'Details and Calculations'!AM648</f>
        <v>2</v>
      </c>
      <c r="AK649" s="50">
        <f>'Details and Calculations'!AR648</f>
        <v>2</v>
      </c>
      <c r="AL649" s="50" t="str">
        <f>'Details and Calculations'!AW648</f>
        <v xml:space="preserve"> </v>
      </c>
      <c r="AM649" s="50">
        <f>'Details and Calculations'!BA648</f>
        <v>2</v>
      </c>
      <c r="AN649" s="50" t="str">
        <f>'Details and Calculations'!BF648</f>
        <v xml:space="preserve"> </v>
      </c>
      <c r="AO649" s="50" t="str">
        <f>'Details and Calculations'!BI648</f>
        <v xml:space="preserve"> </v>
      </c>
      <c r="AP649" s="50" t="str">
        <f>'Details and Calculations'!BM648</f>
        <v xml:space="preserve"> </v>
      </c>
      <c r="AQ649" s="50" t="str">
        <f>'Details and Calculations'!BP648</f>
        <v xml:space="preserve"> </v>
      </c>
      <c r="AR649" s="50">
        <f>'Details and Calculations'!CC648</f>
        <v>2</v>
      </c>
      <c r="AS649" s="50">
        <f>'Details and Calculations'!CJ648</f>
        <v>2</v>
      </c>
      <c r="AT649" s="51">
        <f>'Details and Calculations'!T648</f>
        <v>1</v>
      </c>
      <c r="AU649" s="51">
        <f>'Details and Calculations'!Z648</f>
        <v>0</v>
      </c>
      <c r="AV649" s="51">
        <f>'Details and Calculations'!S648</f>
        <v>1</v>
      </c>
      <c r="AW649" s="51">
        <f>'Details and Calculations'!AI648</f>
        <v>1</v>
      </c>
      <c r="AX649" s="51">
        <f>'Details and Calculations'!BY648</f>
        <v>1</v>
      </c>
      <c r="AY649" s="51">
        <f>'Details and Calculations'!CG648</f>
        <v>1</v>
      </c>
      <c r="AZ649" s="51">
        <f>'Details and Calculations'!CI648</f>
        <v>1</v>
      </c>
      <c r="BA649" s="51">
        <f t="shared" ref="BA649:BA712" si="268">IF(AS649=1,1,0)</f>
        <v>0</v>
      </c>
      <c r="BB649" s="52">
        <f>'Details and Calculations'!Y648</f>
        <v>1</v>
      </c>
      <c r="BC649" s="52">
        <f>'Details and Calculations'!AC648</f>
        <v>1</v>
      </c>
      <c r="BD649" s="52">
        <f>'Details and Calculations'!AK648</f>
        <v>1</v>
      </c>
      <c r="BE649" s="52">
        <f>'Details and Calculations'!AN648</f>
        <v>6800</v>
      </c>
      <c r="BF649" s="52">
        <f>'Details and Calculations'!AP648</f>
        <v>2</v>
      </c>
      <c r="BG649" s="52" t="str">
        <f>'Details and Calculations'!AT648</f>
        <v xml:space="preserve"> </v>
      </c>
      <c r="BH649" s="52">
        <f>'Details and Calculations'!AY648</f>
        <v>1</v>
      </c>
      <c r="BI649" s="52">
        <f>'Details and Calculations'!BB648</f>
        <v>6800</v>
      </c>
      <c r="BJ649" s="52" t="str">
        <f>'Details and Calculations'!BD648</f>
        <v xml:space="preserve"> </v>
      </c>
      <c r="BK649" s="52">
        <f>'Details and Calculations'!CA648</f>
        <v>1</v>
      </c>
      <c r="BL649" s="43">
        <f>'Details and Calculations'!AA648</f>
        <v>1</v>
      </c>
      <c r="BM649" s="43" t="str">
        <f>'Details and Calculations'!AB648</f>
        <v>"Springbox" --Intake Structure At A Spring</v>
      </c>
      <c r="BN649" s="43">
        <f>'Details and Calculations'!AD648</f>
        <v>2009</v>
      </c>
      <c r="BO649" s="43">
        <f>'Details and Calculations'!AJ648</f>
        <v>1</v>
      </c>
      <c r="BP649" s="43">
        <f>'Details and Calculations'!AL648</f>
        <v>2009</v>
      </c>
      <c r="BQ649" s="43">
        <f>'Details and Calculations'!AO648</f>
        <v>1</v>
      </c>
      <c r="BR649" s="43">
        <f>'Details and Calculations'!AQ648</f>
        <v>2009</v>
      </c>
      <c r="BS649" s="43">
        <f>'Details and Calculations'!AS648</f>
        <v>0</v>
      </c>
      <c r="BT649" s="43" t="str">
        <f>'Details and Calculations'!AV648</f>
        <v xml:space="preserve"> </v>
      </c>
      <c r="BU649" s="43">
        <f>'Details and Calculations'!AX648</f>
        <v>1</v>
      </c>
      <c r="BV649" s="43">
        <f>'Details and Calculations'!AZ648</f>
        <v>2009</v>
      </c>
      <c r="BW649" s="43">
        <f>'Details and Calculations'!BC648</f>
        <v>0</v>
      </c>
      <c r="BX649" s="43" t="str">
        <f>'Details and Calculations'!BE648</f>
        <v xml:space="preserve"> </v>
      </c>
      <c r="BY649" s="43" t="str">
        <f>'Details and Calculations'!BG648</f>
        <v xml:space="preserve"> </v>
      </c>
      <c r="BZ649" s="43" t="str">
        <f>'Details and Calculations'!BH648</f>
        <v xml:space="preserve"> </v>
      </c>
      <c r="CA649" s="43">
        <f>'Details and Calculations'!BJ648</f>
        <v>0</v>
      </c>
      <c r="CB649" s="43" t="str">
        <f>'Details and Calculations'!BK648</f>
        <v/>
      </c>
      <c r="CC649" s="43" t="str">
        <f>'Details and Calculations'!BL648</f>
        <v xml:space="preserve"> </v>
      </c>
      <c r="CD649" s="43" t="str">
        <f>'Details and Calculations'!BN648</f>
        <v xml:space="preserve"> </v>
      </c>
      <c r="CE649" s="43" t="str">
        <f>'Details and Calculations'!BO648</f>
        <v xml:space="preserve"> </v>
      </c>
      <c r="CF649" s="43">
        <f>'Details and Calculations'!BZ648</f>
        <v>1</v>
      </c>
      <c r="CG649" s="43">
        <f>'Details and Calculations'!CB648</f>
        <v>2009</v>
      </c>
      <c r="CH649" s="31"/>
      <c r="CI649" s="53"/>
    </row>
    <row r="650" spans="1:87" x14ac:dyDescent="0.3">
      <c r="A650" s="43">
        <f>'Details and Calculations'!A649</f>
        <v>2017</v>
      </c>
      <c r="B650" s="43" t="str">
        <f>'Details and Calculations'!C649</f>
        <v>Rwanda</v>
      </c>
      <c r="C650" s="43" t="str">
        <f>'Details and Calculations'!D649</f>
        <v>Rulindo</v>
      </c>
      <c r="D650" s="43" t="str">
        <f>'Details and Calculations'!E649</f>
        <v>Buyoga</v>
      </c>
      <c r="E650" s="43" t="str">
        <f>'Details and Calculations'!F649</f>
        <v>Butare</v>
      </c>
      <c r="F650" s="43" t="str">
        <f>'Details and Calculations'!G649</f>
        <v>Gasave</v>
      </c>
      <c r="G650" s="43" t="str">
        <f>'Details and Calculations'!H649</f>
        <v/>
      </c>
      <c r="H650" s="43" t="str">
        <f>'Details and Calculations'!I649</f>
        <v/>
      </c>
      <c r="I650" s="43" t="str">
        <f>'Details and Calculations'!J649</f>
        <v>Kiduha</v>
      </c>
      <c r="J650" s="43">
        <f>'Details and Calculations'!K649</f>
        <v>114</v>
      </c>
      <c r="K650" s="43">
        <f>'Details and Calculations'!O649</f>
        <v>100</v>
      </c>
      <c r="L650" s="43">
        <f>'Details and Calculations'!P650</f>
        <v>80</v>
      </c>
      <c r="M650" s="43" t="str">
        <f>'Details and Calculations'!U649</f>
        <v>Piped Network -- Gravity Only</v>
      </c>
      <c r="N650" s="43">
        <f>'Details and Calculations'!V649</f>
        <v>2007</v>
      </c>
      <c r="O650" s="43" t="str">
        <f>'Details and Calculations'!W649</f>
        <v>Governement (District, Wasac) And Water For People</v>
      </c>
      <c r="P650" s="43" t="str">
        <f>'Details and Calculations'!X649</f>
        <v>Spring|Null</v>
      </c>
      <c r="Q650" s="44" t="str">
        <f t="shared" si="251"/>
        <v>Low Risk</v>
      </c>
      <c r="R650" s="44" t="str">
        <f t="shared" si="252"/>
        <v>Medium Risk</v>
      </c>
      <c r="S650" s="45" t="str">
        <f t="shared" si="253"/>
        <v>Intermediate Level of Service</v>
      </c>
      <c r="T650" s="62" t="str">
        <f t="shared" si="250"/>
        <v>Low Priority</v>
      </c>
      <c r="U650" s="46">
        <f t="shared" si="254"/>
        <v>6</v>
      </c>
      <c r="V650" s="28" t="str">
        <f t="shared" si="255"/>
        <v>Repair or Replace Components</v>
      </c>
      <c r="W650" s="47" t="str">
        <f t="shared" si="256"/>
        <v xml:space="preserve">Conduction Line, Storage Tank, </v>
      </c>
      <c r="X650" s="27" t="str">
        <f t="shared" si="257"/>
        <v>Create Plan To Repair or Replace Components</v>
      </c>
      <c r="Y650" s="48">
        <f t="shared" si="258"/>
        <v>27</v>
      </c>
      <c r="Z650" s="48">
        <f t="shared" si="259"/>
        <v>10</v>
      </c>
      <c r="AA650" s="48">
        <f t="shared" si="260"/>
        <v>20</v>
      </c>
      <c r="AB650" s="48" t="str">
        <f t="shared" si="261"/>
        <v xml:space="preserve"> </v>
      </c>
      <c r="AC650" s="48" t="str">
        <f t="shared" si="262"/>
        <v xml:space="preserve"> </v>
      </c>
      <c r="AD650" s="48" t="str">
        <f t="shared" si="263"/>
        <v xml:space="preserve"> </v>
      </c>
      <c r="AE650" s="48" t="str">
        <f t="shared" si="264"/>
        <v xml:space="preserve"> </v>
      </c>
      <c r="AF650" s="48" t="str">
        <f t="shared" si="265"/>
        <v xml:space="preserve"> </v>
      </c>
      <c r="AG650" s="49" t="str">
        <f t="shared" si="266"/>
        <v/>
      </c>
      <c r="AH650" s="48">
        <f t="shared" si="267"/>
        <v>17</v>
      </c>
      <c r="AI650" s="50">
        <f>'Details and Calculations'!AE649</f>
        <v>1</v>
      </c>
      <c r="AJ650" s="50">
        <f>'Details and Calculations'!AM649</f>
        <v>2</v>
      </c>
      <c r="AK650" s="50">
        <f>'Details and Calculations'!AR649</f>
        <v>2</v>
      </c>
      <c r="AL650" s="50" t="str">
        <f>'Details and Calculations'!AW649</f>
        <v xml:space="preserve"> </v>
      </c>
      <c r="AM650" s="50" t="str">
        <f>'Details and Calculations'!BA649</f>
        <v xml:space="preserve"> </v>
      </c>
      <c r="AN650" s="50" t="str">
        <f>'Details and Calculations'!BF649</f>
        <v xml:space="preserve"> </v>
      </c>
      <c r="AO650" s="50" t="str">
        <f>'Details and Calculations'!BI649</f>
        <v xml:space="preserve"> </v>
      </c>
      <c r="AP650" s="50" t="str">
        <f>'Details and Calculations'!BM649</f>
        <v xml:space="preserve"> </v>
      </c>
      <c r="AQ650" s="50" t="str">
        <f>'Details and Calculations'!BP649</f>
        <v xml:space="preserve"> </v>
      </c>
      <c r="AR650" s="50">
        <f>'Details and Calculations'!CC649</f>
        <v>1</v>
      </c>
      <c r="AS650" s="50">
        <f>'Details and Calculations'!CJ649</f>
        <v>2</v>
      </c>
      <c r="AT650" s="51">
        <f>'Details and Calculations'!T649</f>
        <v>1</v>
      </c>
      <c r="AU650" s="51">
        <f>'Details and Calculations'!Z649</f>
        <v>0</v>
      </c>
      <c r="AV650" s="51">
        <f>'Details and Calculations'!S649</f>
        <v>1</v>
      </c>
      <c r="AW650" s="51">
        <f>'Details and Calculations'!AI649</f>
        <v>1</v>
      </c>
      <c r="AX650" s="51">
        <f>'Details and Calculations'!BY649</f>
        <v>1</v>
      </c>
      <c r="AY650" s="51">
        <f>'Details and Calculations'!CG649</f>
        <v>1</v>
      </c>
      <c r="AZ650" s="51">
        <f>'Details and Calculations'!CI649</f>
        <v>1</v>
      </c>
      <c r="BA650" s="51">
        <f t="shared" si="268"/>
        <v>0</v>
      </c>
      <c r="BB650" s="52">
        <f>'Details and Calculations'!Y649</f>
        <v>1</v>
      </c>
      <c r="BC650" s="52">
        <f>'Details and Calculations'!AC649</f>
        <v>1</v>
      </c>
      <c r="BD650" s="52">
        <f>'Details and Calculations'!AK649</f>
        <v>1</v>
      </c>
      <c r="BE650" s="52">
        <f>'Details and Calculations'!AN649</f>
        <v>2200</v>
      </c>
      <c r="BF650" s="52">
        <f>'Details and Calculations'!AP649</f>
        <v>3</v>
      </c>
      <c r="BG650" s="52" t="str">
        <f>'Details and Calculations'!AT649</f>
        <v xml:space="preserve"> </v>
      </c>
      <c r="BH650" s="52" t="str">
        <f>'Details and Calculations'!AY649</f>
        <v xml:space="preserve"> </v>
      </c>
      <c r="BI650" s="52" t="str">
        <f>'Details and Calculations'!BB649</f>
        <v xml:space="preserve"> </v>
      </c>
      <c r="BJ650" s="52" t="str">
        <f>'Details and Calculations'!BD649</f>
        <v xml:space="preserve"> </v>
      </c>
      <c r="BK650" s="52">
        <f>'Details and Calculations'!CA649</f>
        <v>1</v>
      </c>
      <c r="BL650" s="43">
        <f>'Details and Calculations'!AA649</f>
        <v>1</v>
      </c>
      <c r="BM650" s="43" t="str">
        <f>'Details and Calculations'!AB649</f>
        <v>"Springbox" --Intake Structure At A Spring</v>
      </c>
      <c r="BN650" s="43">
        <f>'Details and Calculations'!AD649</f>
        <v>2014</v>
      </c>
      <c r="BO650" s="43">
        <f>'Details and Calculations'!AJ649</f>
        <v>1</v>
      </c>
      <c r="BP650" s="43">
        <f>'Details and Calculations'!AL649</f>
        <v>2007</v>
      </c>
      <c r="BQ650" s="43">
        <f>'Details and Calculations'!AO649</f>
        <v>1</v>
      </c>
      <c r="BR650" s="43">
        <f>'Details and Calculations'!AQ649</f>
        <v>2007</v>
      </c>
      <c r="BS650" s="43">
        <f>'Details and Calculations'!AS649</f>
        <v>0</v>
      </c>
      <c r="BT650" s="43" t="str">
        <f>'Details and Calculations'!AV649</f>
        <v xml:space="preserve"> </v>
      </c>
      <c r="BU650" s="43">
        <f>'Details and Calculations'!AX649</f>
        <v>0</v>
      </c>
      <c r="BV650" s="43" t="str">
        <f>'Details and Calculations'!AZ649</f>
        <v xml:space="preserve"> </v>
      </c>
      <c r="BW650" s="43">
        <f>'Details and Calculations'!BC649</f>
        <v>0</v>
      </c>
      <c r="BX650" s="43" t="str">
        <f>'Details and Calculations'!BE649</f>
        <v xml:space="preserve"> </v>
      </c>
      <c r="BY650" s="43" t="str">
        <f>'Details and Calculations'!BG649</f>
        <v xml:space="preserve"> </v>
      </c>
      <c r="BZ650" s="43" t="str">
        <f>'Details and Calculations'!BH649</f>
        <v xml:space="preserve"> </v>
      </c>
      <c r="CA650" s="43">
        <f>'Details and Calculations'!BJ649</f>
        <v>0</v>
      </c>
      <c r="CB650" s="43" t="str">
        <f>'Details and Calculations'!BK649</f>
        <v/>
      </c>
      <c r="CC650" s="43" t="str">
        <f>'Details and Calculations'!BL649</f>
        <v xml:space="preserve"> </v>
      </c>
      <c r="CD650" s="43" t="str">
        <f>'Details and Calculations'!BN649</f>
        <v xml:space="preserve"> </v>
      </c>
      <c r="CE650" s="43" t="str">
        <f>'Details and Calculations'!BO649</f>
        <v xml:space="preserve"> </v>
      </c>
      <c r="CF650" s="43">
        <f>'Details and Calculations'!BZ649</f>
        <v>1</v>
      </c>
      <c r="CG650" s="43">
        <f>'Details and Calculations'!CB649</f>
        <v>2014</v>
      </c>
      <c r="CH650" s="31"/>
      <c r="CI650" s="53"/>
    </row>
    <row r="651" spans="1:87" x14ac:dyDescent="0.3">
      <c r="A651" s="43">
        <f>'Details and Calculations'!A650</f>
        <v>2017</v>
      </c>
      <c r="B651" s="43" t="str">
        <f>'Details and Calculations'!C650</f>
        <v>Rwanda</v>
      </c>
      <c r="C651" s="43" t="str">
        <f>'Details and Calculations'!D650</f>
        <v>Rulindo</v>
      </c>
      <c r="D651" s="43" t="str">
        <f>'Details and Calculations'!E650</f>
        <v>Mbogo</v>
      </c>
      <c r="E651" s="43" t="str">
        <f>'Details and Calculations'!F650</f>
        <v>Bukoro</v>
      </c>
      <c r="F651" s="43" t="str">
        <f>'Details and Calculations'!G650</f>
        <v>Karindi</v>
      </c>
      <c r="G651" s="43" t="str">
        <f>'Details and Calculations'!H650</f>
        <v/>
      </c>
      <c r="H651" s="43" t="str">
        <f>'Details and Calculations'!I650</f>
        <v/>
      </c>
      <c r="I651" s="43" t="str">
        <f>'Details and Calculations'!J650</f>
        <v xml:space="preserve"> </v>
      </c>
      <c r="J651" s="43">
        <f>'Details and Calculations'!K650</f>
        <v>120</v>
      </c>
      <c r="K651" s="43">
        <f>'Details and Calculations'!O650</f>
        <v>40</v>
      </c>
      <c r="L651" s="43" t="str">
        <f>'Details and Calculations'!P651</f>
        <v xml:space="preserve"> </v>
      </c>
      <c r="M651" s="43" t="str">
        <f>'Details and Calculations'!U650</f>
        <v>Piped Network -- Gravity Only</v>
      </c>
      <c r="N651" s="43">
        <f>'Details and Calculations'!V650</f>
        <v>2007</v>
      </c>
      <c r="O651" s="43" t="str">
        <f>'Details and Calculations'!W650</f>
        <v/>
      </c>
      <c r="P651" s="43" t="str">
        <f>'Details and Calculations'!X650</f>
        <v>Spring</v>
      </c>
      <c r="Q651" s="44" t="str">
        <f t="shared" si="251"/>
        <v>Low Risk</v>
      </c>
      <c r="R651" s="44" t="str">
        <f t="shared" si="252"/>
        <v>Low Risk</v>
      </c>
      <c r="S651" s="45" t="str">
        <f t="shared" si="253"/>
        <v>High Level of Service</v>
      </c>
      <c r="T651" s="62" t="str">
        <f t="shared" si="250"/>
        <v>Low Priority</v>
      </c>
      <c r="U651" s="46">
        <f t="shared" si="254"/>
        <v>8</v>
      </c>
      <c r="V651" s="28" t="str">
        <f t="shared" si="255"/>
        <v>Repair or Replace Components</v>
      </c>
      <c r="W651" s="47" t="str">
        <f t="shared" si="256"/>
        <v xml:space="preserve">Storage Tank, </v>
      </c>
      <c r="X651" s="27" t="str">
        <f t="shared" si="257"/>
        <v>Create Plan To Repair or Replace Components</v>
      </c>
      <c r="Y651" s="48">
        <f t="shared" si="258"/>
        <v>20</v>
      </c>
      <c r="Z651" s="48">
        <f t="shared" si="259"/>
        <v>10</v>
      </c>
      <c r="AA651" s="48">
        <f t="shared" si="260"/>
        <v>10</v>
      </c>
      <c r="AB651" s="48" t="str">
        <f t="shared" si="261"/>
        <v xml:space="preserve"> </v>
      </c>
      <c r="AC651" s="48" t="str">
        <f t="shared" si="262"/>
        <v xml:space="preserve"> </v>
      </c>
      <c r="AD651" s="48" t="str">
        <f t="shared" si="263"/>
        <v xml:space="preserve"> </v>
      </c>
      <c r="AE651" s="48" t="str">
        <f t="shared" si="264"/>
        <v xml:space="preserve"> </v>
      </c>
      <c r="AF651" s="48" t="str">
        <f t="shared" si="265"/>
        <v xml:space="preserve"> </v>
      </c>
      <c r="AG651" s="49" t="str">
        <f t="shared" si="266"/>
        <v/>
      </c>
      <c r="AH651" s="48">
        <f t="shared" si="267"/>
        <v>10</v>
      </c>
      <c r="AI651" s="50">
        <f>'Details and Calculations'!AE650</f>
        <v>1</v>
      </c>
      <c r="AJ651" s="50">
        <f>'Details and Calculations'!AM650</f>
        <v>1</v>
      </c>
      <c r="AK651" s="50">
        <f>'Details and Calculations'!AR650</f>
        <v>2</v>
      </c>
      <c r="AL651" s="50" t="str">
        <f>'Details and Calculations'!AW650</f>
        <v xml:space="preserve"> </v>
      </c>
      <c r="AM651" s="50" t="str">
        <f>'Details and Calculations'!BA650</f>
        <v xml:space="preserve"> </v>
      </c>
      <c r="AN651" s="50" t="str">
        <f>'Details and Calculations'!BF650</f>
        <v xml:space="preserve"> </v>
      </c>
      <c r="AO651" s="50" t="str">
        <f>'Details and Calculations'!BI650</f>
        <v xml:space="preserve"> </v>
      </c>
      <c r="AP651" s="50" t="str">
        <f>'Details and Calculations'!BM650</f>
        <v xml:space="preserve"> </v>
      </c>
      <c r="AQ651" s="50" t="str">
        <f>'Details and Calculations'!BP650</f>
        <v xml:space="preserve"> </v>
      </c>
      <c r="AR651" s="50">
        <f>'Details and Calculations'!CC650</f>
        <v>1</v>
      </c>
      <c r="AS651" s="50">
        <f>'Details and Calculations'!CJ650</f>
        <v>1</v>
      </c>
      <c r="AT651" s="51">
        <f>'Details and Calculations'!T650</f>
        <v>1</v>
      </c>
      <c r="AU651" s="51">
        <f>'Details and Calculations'!Z650</f>
        <v>1</v>
      </c>
      <c r="AV651" s="51">
        <f>'Details and Calculations'!S650</f>
        <v>1</v>
      </c>
      <c r="AW651" s="51">
        <f>'Details and Calculations'!AI650</f>
        <v>1</v>
      </c>
      <c r="AX651" s="51">
        <f>'Details and Calculations'!BY650</f>
        <v>1</v>
      </c>
      <c r="AY651" s="51">
        <f>'Details and Calculations'!CG650</f>
        <v>1</v>
      </c>
      <c r="AZ651" s="51">
        <f>'Details and Calculations'!CI650</f>
        <v>1</v>
      </c>
      <c r="BA651" s="51">
        <f t="shared" si="268"/>
        <v>1</v>
      </c>
      <c r="BB651" s="52">
        <f>'Details and Calculations'!Y650</f>
        <v>2</v>
      </c>
      <c r="BC651" s="52">
        <f>'Details and Calculations'!AC650</f>
        <v>1</v>
      </c>
      <c r="BD651" s="52">
        <f>'Details and Calculations'!AK650</f>
        <v>1</v>
      </c>
      <c r="BE651" s="52">
        <f>'Details and Calculations'!AN650</f>
        <v>1000</v>
      </c>
      <c r="BF651" s="52">
        <f>'Details and Calculations'!AP650</f>
        <v>1</v>
      </c>
      <c r="BG651" s="52" t="str">
        <f>'Details and Calculations'!AT650</f>
        <v xml:space="preserve"> </v>
      </c>
      <c r="BH651" s="52" t="str">
        <f>'Details and Calculations'!AY650</f>
        <v xml:space="preserve"> </v>
      </c>
      <c r="BI651" s="52" t="str">
        <f>'Details and Calculations'!BB650</f>
        <v xml:space="preserve"> </v>
      </c>
      <c r="BJ651" s="52" t="str">
        <f>'Details and Calculations'!BD650</f>
        <v xml:space="preserve"> </v>
      </c>
      <c r="BK651" s="52">
        <f>'Details and Calculations'!CA650</f>
        <v>1</v>
      </c>
      <c r="BL651" s="43">
        <f>'Details and Calculations'!AA650</f>
        <v>1</v>
      </c>
      <c r="BM651" s="43" t="str">
        <f>'Details and Calculations'!AB650</f>
        <v>"Springbox" --Intake Structure At A Spring</v>
      </c>
      <c r="BN651" s="43">
        <f>'Details and Calculations'!AD650</f>
        <v>2007</v>
      </c>
      <c r="BO651" s="43">
        <f>'Details and Calculations'!AJ650</f>
        <v>1</v>
      </c>
      <c r="BP651" s="43">
        <f>'Details and Calculations'!AL650</f>
        <v>2007</v>
      </c>
      <c r="BQ651" s="43">
        <f>'Details and Calculations'!AO650</f>
        <v>1</v>
      </c>
      <c r="BR651" s="43">
        <f>'Details and Calculations'!AQ650</f>
        <v>1997</v>
      </c>
      <c r="BS651" s="43">
        <f>'Details and Calculations'!AS650</f>
        <v>0</v>
      </c>
      <c r="BT651" s="43" t="str">
        <f>'Details and Calculations'!AV650</f>
        <v xml:space="preserve"> </v>
      </c>
      <c r="BU651" s="43">
        <f>'Details and Calculations'!AX650</f>
        <v>0</v>
      </c>
      <c r="BV651" s="43" t="str">
        <f>'Details and Calculations'!AZ650</f>
        <v xml:space="preserve"> </v>
      </c>
      <c r="BW651" s="43">
        <f>'Details and Calculations'!BC650</f>
        <v>0</v>
      </c>
      <c r="BX651" s="43" t="str">
        <f>'Details and Calculations'!BE650</f>
        <v xml:space="preserve"> </v>
      </c>
      <c r="BY651" s="43" t="str">
        <f>'Details and Calculations'!BG650</f>
        <v xml:space="preserve"> </v>
      </c>
      <c r="BZ651" s="43" t="str">
        <f>'Details and Calculations'!BH650</f>
        <v xml:space="preserve"> </v>
      </c>
      <c r="CA651" s="43">
        <f>'Details and Calculations'!BJ650</f>
        <v>0</v>
      </c>
      <c r="CB651" s="43" t="str">
        <f>'Details and Calculations'!BK650</f>
        <v/>
      </c>
      <c r="CC651" s="43" t="str">
        <f>'Details and Calculations'!BL650</f>
        <v xml:space="preserve"> </v>
      </c>
      <c r="CD651" s="43" t="str">
        <f>'Details and Calculations'!BN650</f>
        <v xml:space="preserve"> </v>
      </c>
      <c r="CE651" s="43" t="str">
        <f>'Details and Calculations'!BO650</f>
        <v xml:space="preserve"> </v>
      </c>
      <c r="CF651" s="43">
        <f>'Details and Calculations'!BZ650</f>
        <v>1</v>
      </c>
      <c r="CG651" s="43">
        <f>'Details and Calculations'!CB650</f>
        <v>2007</v>
      </c>
      <c r="CH651" s="31"/>
      <c r="CI651" s="53"/>
    </row>
    <row r="652" spans="1:87" x14ac:dyDescent="0.3">
      <c r="A652" s="43">
        <f>'Details and Calculations'!A651</f>
        <v>2017</v>
      </c>
      <c r="B652" s="43" t="str">
        <f>'Details and Calculations'!C651</f>
        <v>Rwanda</v>
      </c>
      <c r="C652" s="43" t="str">
        <f>'Details and Calculations'!D651</f>
        <v>Rulindo</v>
      </c>
      <c r="D652" s="43" t="str">
        <f>'Details and Calculations'!E651</f>
        <v>Burega</v>
      </c>
      <c r="E652" s="43" t="str">
        <f>'Details and Calculations'!F651</f>
        <v>Taba</v>
      </c>
      <c r="F652" s="43" t="str">
        <f>'Details and Calculations'!G651</f>
        <v>Gasango</v>
      </c>
      <c r="G652" s="43" t="str">
        <f>'Details and Calculations'!H651</f>
        <v/>
      </c>
      <c r="H652" s="43" t="str">
        <f>'Details and Calculations'!I651</f>
        <v/>
      </c>
      <c r="I652" s="43" t="str">
        <f>'Details and Calculations'!J651</f>
        <v>Rwamugaza network</v>
      </c>
      <c r="J652" s="43">
        <f>'Details and Calculations'!K651</f>
        <v>79</v>
      </c>
      <c r="K652" s="43">
        <f>'Details and Calculations'!O651</f>
        <v>79</v>
      </c>
      <c r="L652" s="43">
        <f>'Details and Calculations'!P652</f>
        <v>9</v>
      </c>
      <c r="M652" s="43" t="str">
        <f>'Details and Calculations'!U651</f>
        <v>Piped Network -- Gravity Only</v>
      </c>
      <c r="N652" s="43">
        <f>'Details and Calculations'!V651</f>
        <v>2003</v>
      </c>
      <c r="O652" s="43" t="str">
        <f>'Details and Calculations'!W651</f>
        <v>Government</v>
      </c>
      <c r="P652" s="43" t="str">
        <f>'Details and Calculations'!X651</f>
        <v>Spring</v>
      </c>
      <c r="Q652" s="44" t="str">
        <f t="shared" si="251"/>
        <v>Low Risk</v>
      </c>
      <c r="R652" s="44" t="str">
        <f t="shared" si="252"/>
        <v>High Risk</v>
      </c>
      <c r="S652" s="45" t="str">
        <f t="shared" si="253"/>
        <v>Basic Level of Service</v>
      </c>
      <c r="T652" s="62" t="str">
        <f t="shared" si="250"/>
        <v>High Priority</v>
      </c>
      <c r="U652" s="46">
        <f t="shared" si="254"/>
        <v>5</v>
      </c>
      <c r="V652" s="28" t="str">
        <f t="shared" si="255"/>
        <v>Major Repairs or Replace System</v>
      </c>
      <c r="W652" s="47" t="str">
        <f t="shared" si="256"/>
        <v/>
      </c>
      <c r="X652" s="27" t="str">
        <f t="shared" si="257"/>
        <v>Further Technical Diagnostic Needed</v>
      </c>
      <c r="Y652" s="48">
        <f t="shared" si="258"/>
        <v>16</v>
      </c>
      <c r="Z652" s="48">
        <f t="shared" si="259"/>
        <v>6</v>
      </c>
      <c r="AA652" s="48">
        <f t="shared" si="260"/>
        <v>16</v>
      </c>
      <c r="AB652" s="48">
        <f t="shared" si="261"/>
        <v>6</v>
      </c>
      <c r="AC652" s="48">
        <f t="shared" si="262"/>
        <v>16</v>
      </c>
      <c r="AD652" s="48" t="str">
        <f t="shared" si="263"/>
        <v xml:space="preserve"> </v>
      </c>
      <c r="AE652" s="48" t="str">
        <f t="shared" si="264"/>
        <v xml:space="preserve"> </v>
      </c>
      <c r="AF652" s="48" t="str">
        <f t="shared" si="265"/>
        <v xml:space="preserve"> </v>
      </c>
      <c r="AG652" s="49" t="str">
        <f t="shared" si="266"/>
        <v/>
      </c>
      <c r="AH652" s="48">
        <f t="shared" si="267"/>
        <v>6</v>
      </c>
      <c r="AI652" s="50">
        <f>'Details and Calculations'!AE651</f>
        <v>1</v>
      </c>
      <c r="AJ652" s="50">
        <f>'Details and Calculations'!AM651</f>
        <v>1</v>
      </c>
      <c r="AK652" s="50">
        <f>'Details and Calculations'!AR651</f>
        <v>1</v>
      </c>
      <c r="AL652" s="50">
        <f>'Details and Calculations'!AW651</f>
        <v>1</v>
      </c>
      <c r="AM652" s="50">
        <f>'Details and Calculations'!BA651</f>
        <v>1</v>
      </c>
      <c r="AN652" s="50" t="str">
        <f>'Details and Calculations'!BF651</f>
        <v xml:space="preserve"> </v>
      </c>
      <c r="AO652" s="50" t="str">
        <f>'Details and Calculations'!BI651</f>
        <v xml:space="preserve"> </v>
      </c>
      <c r="AP652" s="50" t="str">
        <f>'Details and Calculations'!BM651</f>
        <v xml:space="preserve"> </v>
      </c>
      <c r="AQ652" s="50" t="str">
        <f>'Details and Calculations'!BP651</f>
        <v xml:space="preserve"> </v>
      </c>
      <c r="AR652" s="50">
        <f>'Details and Calculations'!CC651</f>
        <v>3</v>
      </c>
      <c r="AS652" s="50">
        <f>'Details and Calculations'!CJ651</f>
        <v>2</v>
      </c>
      <c r="AT652" s="51">
        <f>'Details and Calculations'!T651</f>
        <v>1</v>
      </c>
      <c r="AU652" s="51">
        <f>'Details and Calculations'!Z651</f>
        <v>1</v>
      </c>
      <c r="AV652" s="51">
        <f>'Details and Calculations'!S651</f>
        <v>0</v>
      </c>
      <c r="AW652" s="51">
        <f>'Details and Calculations'!AI651</f>
        <v>1</v>
      </c>
      <c r="AX652" s="51">
        <f>'Details and Calculations'!BY651</f>
        <v>1</v>
      </c>
      <c r="AY652" s="51">
        <f>'Details and Calculations'!CG651</f>
        <v>1</v>
      </c>
      <c r="AZ652" s="51">
        <f>'Details and Calculations'!CI651</f>
        <v>0</v>
      </c>
      <c r="BA652" s="51">
        <f t="shared" si="268"/>
        <v>0</v>
      </c>
      <c r="BB652" s="52">
        <f>'Details and Calculations'!Y651</f>
        <v>2</v>
      </c>
      <c r="BC652" s="52">
        <f>'Details and Calculations'!AC651</f>
        <v>1</v>
      </c>
      <c r="BD652" s="52">
        <f>'Details and Calculations'!AK651</f>
        <v>2</v>
      </c>
      <c r="BE652" s="52">
        <f>'Details and Calculations'!AN651</f>
        <v>35000</v>
      </c>
      <c r="BF652" s="52">
        <f>'Details and Calculations'!AP651</f>
        <v>7</v>
      </c>
      <c r="BG652" s="52">
        <f>'Details and Calculations'!AT651</f>
        <v>12</v>
      </c>
      <c r="BH652" s="52">
        <f>'Details and Calculations'!AY651</f>
        <v>2</v>
      </c>
      <c r="BI652" s="52">
        <f>'Details and Calculations'!BB651</f>
        <v>35000</v>
      </c>
      <c r="BJ652" s="52" t="str">
        <f>'Details and Calculations'!BD651</f>
        <v xml:space="preserve"> </v>
      </c>
      <c r="BK652" s="52">
        <f>'Details and Calculations'!CA651</f>
        <v>1</v>
      </c>
      <c r="BL652" s="43">
        <f>'Details and Calculations'!AA651</f>
        <v>1</v>
      </c>
      <c r="BM652" s="43" t="str">
        <f>'Details and Calculations'!AB651</f>
        <v/>
      </c>
      <c r="BN652" s="43">
        <f>'Details and Calculations'!AD651</f>
        <v>2003</v>
      </c>
      <c r="BO652" s="43">
        <f>'Details and Calculations'!AJ651</f>
        <v>1</v>
      </c>
      <c r="BP652" s="43">
        <f>'Details and Calculations'!AL651</f>
        <v>2003</v>
      </c>
      <c r="BQ652" s="43">
        <f>'Details and Calculations'!AO651</f>
        <v>1</v>
      </c>
      <c r="BR652" s="43">
        <f>'Details and Calculations'!AQ651</f>
        <v>2003</v>
      </c>
      <c r="BS652" s="43">
        <f>'Details and Calculations'!AS651</f>
        <v>1</v>
      </c>
      <c r="BT652" s="43">
        <f>'Details and Calculations'!AV651</f>
        <v>2003</v>
      </c>
      <c r="BU652" s="43">
        <f>'Details and Calculations'!AX651</f>
        <v>1</v>
      </c>
      <c r="BV652" s="43">
        <f>'Details and Calculations'!AZ651</f>
        <v>2003</v>
      </c>
      <c r="BW652" s="43">
        <f>'Details and Calculations'!BC651</f>
        <v>0</v>
      </c>
      <c r="BX652" s="43" t="str">
        <f>'Details and Calculations'!BE651</f>
        <v xml:space="preserve"> </v>
      </c>
      <c r="BY652" s="43" t="str">
        <f>'Details and Calculations'!BG651</f>
        <v xml:space="preserve"> </v>
      </c>
      <c r="BZ652" s="43" t="str">
        <f>'Details and Calculations'!BH651</f>
        <v xml:space="preserve"> </v>
      </c>
      <c r="CA652" s="43">
        <f>'Details and Calculations'!BJ651</f>
        <v>0</v>
      </c>
      <c r="CB652" s="43" t="str">
        <f>'Details and Calculations'!BK651</f>
        <v/>
      </c>
      <c r="CC652" s="43" t="str">
        <f>'Details and Calculations'!BL651</f>
        <v xml:space="preserve"> </v>
      </c>
      <c r="CD652" s="43" t="str">
        <f>'Details and Calculations'!BN651</f>
        <v xml:space="preserve"> </v>
      </c>
      <c r="CE652" s="43" t="str">
        <f>'Details and Calculations'!BO651</f>
        <v xml:space="preserve"> </v>
      </c>
      <c r="CF652" s="43">
        <f>'Details and Calculations'!BZ651</f>
        <v>1</v>
      </c>
      <c r="CG652" s="43">
        <f>'Details and Calculations'!CB651</f>
        <v>2003</v>
      </c>
      <c r="CH652" s="31"/>
      <c r="CI652" s="53"/>
    </row>
    <row r="653" spans="1:87" x14ac:dyDescent="0.3">
      <c r="A653" s="43">
        <f>'Details and Calculations'!A652</f>
        <v>2017</v>
      </c>
      <c r="B653" s="43" t="str">
        <f>'Details and Calculations'!C652</f>
        <v>Rwanda</v>
      </c>
      <c r="C653" s="43" t="str">
        <f>'Details and Calculations'!D652</f>
        <v>Rulindo</v>
      </c>
      <c r="D653" s="43" t="str">
        <f>'Details and Calculations'!E652</f>
        <v>Buyoga</v>
      </c>
      <c r="E653" s="43" t="str">
        <f>'Details and Calculations'!F652</f>
        <v>Gitumba</v>
      </c>
      <c r="F653" s="43" t="str">
        <f>'Details and Calculations'!G652</f>
        <v>Gitaba</v>
      </c>
      <c r="G653" s="43" t="str">
        <f>'Details and Calculations'!H652</f>
        <v/>
      </c>
      <c r="H653" s="43" t="str">
        <f>'Details and Calculations'!I652</f>
        <v/>
      </c>
      <c r="I653" s="43" t="str">
        <f>'Details and Calculations'!J652</f>
        <v>Kiruruma</v>
      </c>
      <c r="J653" s="43">
        <f>'Details and Calculations'!K652</f>
        <v>169</v>
      </c>
      <c r="K653" s="43">
        <f>'Details and Calculations'!O652</f>
        <v>160</v>
      </c>
      <c r="L653" s="43" t="str">
        <f>'Details and Calculations'!P653</f>
        <v xml:space="preserve"> </v>
      </c>
      <c r="M653" s="43" t="str">
        <f>'Details and Calculations'!U652</f>
        <v>Piped Network With Pump</v>
      </c>
      <c r="N653" s="43">
        <f>'Details and Calculations'!V652</f>
        <v>2014</v>
      </c>
      <c r="O653" s="43" t="str">
        <f>'Details and Calculations'!W652</f>
        <v>Governement (District, Wasac) And Water For People</v>
      </c>
      <c r="P653" s="43" t="str">
        <f>'Details and Calculations'!X652</f>
        <v>Groundwater (Well, Etc.)</v>
      </c>
      <c r="Q653" s="44" t="str">
        <f t="shared" si="251"/>
        <v>Low Risk</v>
      </c>
      <c r="R653" s="44" t="str">
        <f t="shared" si="252"/>
        <v>Low Risk</v>
      </c>
      <c r="S653" s="45" t="str">
        <f t="shared" si="253"/>
        <v>Intermediate Level of Service</v>
      </c>
      <c r="T653" s="62" t="str">
        <f t="shared" si="250"/>
        <v>Low Priority</v>
      </c>
      <c r="U653" s="46">
        <f t="shared" si="254"/>
        <v>6</v>
      </c>
      <c r="V653" s="28" t="str">
        <f t="shared" si="255"/>
        <v>Perform Routine Preventative Maintenance</v>
      </c>
      <c r="W653" s="47" t="str">
        <f t="shared" si="256"/>
        <v/>
      </c>
      <c r="X653" s="27" t="str">
        <f t="shared" si="257"/>
        <v>Maintain O&amp;M and Routine Monitoring</v>
      </c>
      <c r="Y653" s="48">
        <f t="shared" si="258"/>
        <v>27</v>
      </c>
      <c r="Z653" s="48">
        <f t="shared" si="259"/>
        <v>17</v>
      </c>
      <c r="AA653" s="48">
        <f t="shared" si="260"/>
        <v>27</v>
      </c>
      <c r="AB653" s="48">
        <f t="shared" si="261"/>
        <v>17</v>
      </c>
      <c r="AC653" s="48">
        <f t="shared" si="262"/>
        <v>27</v>
      </c>
      <c r="AD653" s="48">
        <f t="shared" si="263"/>
        <v>4</v>
      </c>
      <c r="AE653" s="48">
        <f t="shared" si="264"/>
        <v>17</v>
      </c>
      <c r="AF653" s="48" t="str">
        <f t="shared" si="265"/>
        <v xml:space="preserve"> </v>
      </c>
      <c r="AG653" s="49" t="str">
        <f t="shared" si="266"/>
        <v/>
      </c>
      <c r="AH653" s="48">
        <f t="shared" si="267"/>
        <v>17</v>
      </c>
      <c r="AI653" s="50">
        <f>'Details and Calculations'!AE652</f>
        <v>1</v>
      </c>
      <c r="AJ653" s="50">
        <f>'Details and Calculations'!AM652</f>
        <v>1</v>
      </c>
      <c r="AK653" s="50">
        <f>'Details and Calculations'!AR652</f>
        <v>1</v>
      </c>
      <c r="AL653" s="50">
        <f>'Details and Calculations'!AW652</f>
        <v>1</v>
      </c>
      <c r="AM653" s="50">
        <f>'Details and Calculations'!BA652</f>
        <v>1</v>
      </c>
      <c r="AN653" s="50">
        <f>'Details and Calculations'!BF652</f>
        <v>1</v>
      </c>
      <c r="AO653" s="50">
        <f>'Details and Calculations'!BI652</f>
        <v>1</v>
      </c>
      <c r="AP653" s="50" t="str">
        <f>'Details and Calculations'!BM652</f>
        <v xml:space="preserve"> </v>
      </c>
      <c r="AQ653" s="50" t="str">
        <f>'Details and Calculations'!BP652</f>
        <v xml:space="preserve"> </v>
      </c>
      <c r="AR653" s="50">
        <f>'Details and Calculations'!CC652</f>
        <v>1</v>
      </c>
      <c r="AS653" s="50">
        <f>'Details and Calculations'!CJ652</f>
        <v>2</v>
      </c>
      <c r="AT653" s="51">
        <f>'Details and Calculations'!T652</f>
        <v>1</v>
      </c>
      <c r="AU653" s="51">
        <f>'Details and Calculations'!Z652</f>
        <v>1</v>
      </c>
      <c r="AV653" s="51">
        <f>'Details and Calculations'!S652</f>
        <v>0</v>
      </c>
      <c r="AW653" s="51">
        <f>'Details and Calculations'!AI652</f>
        <v>1</v>
      </c>
      <c r="AX653" s="51">
        <f>'Details and Calculations'!BY652</f>
        <v>1</v>
      </c>
      <c r="AY653" s="51">
        <f>'Details and Calculations'!CG652</f>
        <v>1</v>
      </c>
      <c r="AZ653" s="51">
        <f>'Details and Calculations'!CI652</f>
        <v>1</v>
      </c>
      <c r="BA653" s="51">
        <f t="shared" si="268"/>
        <v>0</v>
      </c>
      <c r="BB653" s="52">
        <f>'Details and Calculations'!Y652</f>
        <v>3</v>
      </c>
      <c r="BC653" s="52">
        <f>'Details and Calculations'!AC652</f>
        <v>1</v>
      </c>
      <c r="BD653" s="52">
        <f>'Details and Calculations'!AK652</f>
        <v>3</v>
      </c>
      <c r="BE653" s="52">
        <f>'Details and Calculations'!AN652</f>
        <v>9000</v>
      </c>
      <c r="BF653" s="52">
        <f>'Details and Calculations'!AP652</f>
        <v>15</v>
      </c>
      <c r="BG653" s="52">
        <f>'Details and Calculations'!AT652</f>
        <v>5</v>
      </c>
      <c r="BH653" s="52">
        <f>'Details and Calculations'!AY652</f>
        <v>3</v>
      </c>
      <c r="BI653" s="52">
        <f>'Details and Calculations'!BB652</f>
        <v>9000</v>
      </c>
      <c r="BJ653" s="52">
        <f>'Details and Calculations'!BD652</f>
        <v>2</v>
      </c>
      <c r="BK653" s="52">
        <f>'Details and Calculations'!CA652</f>
        <v>2014</v>
      </c>
      <c r="BL653" s="43">
        <f>'Details and Calculations'!AA652</f>
        <v>1</v>
      </c>
      <c r="BM653" s="43" t="str">
        <f>'Details and Calculations'!AB652</f>
        <v>"Springbox" --Intake Structure At A Spring</v>
      </c>
      <c r="BN653" s="43">
        <f>'Details and Calculations'!AD652</f>
        <v>2014</v>
      </c>
      <c r="BO653" s="43">
        <f>'Details and Calculations'!AJ652</f>
        <v>1</v>
      </c>
      <c r="BP653" s="43">
        <f>'Details and Calculations'!AL652</f>
        <v>2014</v>
      </c>
      <c r="BQ653" s="43">
        <f>'Details and Calculations'!AO652</f>
        <v>1</v>
      </c>
      <c r="BR653" s="43">
        <f>'Details and Calculations'!AQ652</f>
        <v>2014</v>
      </c>
      <c r="BS653" s="43">
        <f>'Details and Calculations'!AS652</f>
        <v>1</v>
      </c>
      <c r="BT653" s="43">
        <f>'Details and Calculations'!AV652</f>
        <v>2014</v>
      </c>
      <c r="BU653" s="43">
        <f>'Details and Calculations'!AX652</f>
        <v>1</v>
      </c>
      <c r="BV653" s="43">
        <f>'Details and Calculations'!AZ652</f>
        <v>2014</v>
      </c>
      <c r="BW653" s="43">
        <f>'Details and Calculations'!BC652</f>
        <v>1</v>
      </c>
      <c r="BX653" s="43">
        <f>'Details and Calculations'!BE652</f>
        <v>2014</v>
      </c>
      <c r="BY653" s="43">
        <f>'Details and Calculations'!BG652</f>
        <v>1</v>
      </c>
      <c r="BZ653" s="43">
        <f>'Details and Calculations'!BH652</f>
        <v>2014</v>
      </c>
      <c r="CA653" s="43">
        <f>'Details and Calculations'!BJ652</f>
        <v>0</v>
      </c>
      <c r="CB653" s="43" t="str">
        <f>'Details and Calculations'!BK652</f>
        <v/>
      </c>
      <c r="CC653" s="43" t="str">
        <f>'Details and Calculations'!BL652</f>
        <v xml:space="preserve"> </v>
      </c>
      <c r="CD653" s="43" t="str">
        <f>'Details and Calculations'!BN652</f>
        <v xml:space="preserve"> </v>
      </c>
      <c r="CE653" s="43" t="str">
        <f>'Details and Calculations'!BO652</f>
        <v xml:space="preserve"> </v>
      </c>
      <c r="CF653" s="43">
        <f>'Details and Calculations'!BZ652</f>
        <v>1</v>
      </c>
      <c r="CG653" s="43">
        <f>'Details and Calculations'!CB652</f>
        <v>2014</v>
      </c>
      <c r="CH653" s="31"/>
      <c r="CI653" s="53"/>
    </row>
    <row r="654" spans="1:87" x14ac:dyDescent="0.3">
      <c r="A654" s="43">
        <f>'Details and Calculations'!A653</f>
        <v>2017</v>
      </c>
      <c r="B654" s="43" t="str">
        <f>'Details and Calculations'!C653</f>
        <v>Rwanda</v>
      </c>
      <c r="C654" s="43" t="str">
        <f>'Details and Calculations'!D653</f>
        <v>Rulindo</v>
      </c>
      <c r="D654" s="43" t="str">
        <f>'Details and Calculations'!E653</f>
        <v>Rusiga</v>
      </c>
      <c r="E654" s="43" t="str">
        <f>'Details and Calculations'!F653</f>
        <v>Gako</v>
      </c>
      <c r="F654" s="43" t="str">
        <f>'Details and Calculations'!G653</f>
        <v>Ntakara</v>
      </c>
      <c r="G654" s="43" t="str">
        <f>'Details and Calculations'!H653</f>
        <v/>
      </c>
      <c r="H654" s="43" t="str">
        <f>'Details and Calculations'!I653</f>
        <v/>
      </c>
      <c r="I654" s="43" t="str">
        <f>'Details and Calculations'!J653</f>
        <v>Ntakara water point/Ntakara gravity system</v>
      </c>
      <c r="J654" s="43">
        <f>'Details and Calculations'!K653</f>
        <v>129</v>
      </c>
      <c r="K654" s="43">
        <f>'Details and Calculations'!O653</f>
        <v>129</v>
      </c>
      <c r="L654" s="43">
        <f>'Details and Calculations'!P654</f>
        <v>14</v>
      </c>
      <c r="M654" s="43" t="str">
        <f>'Details and Calculations'!U653</f>
        <v>Piped Network -- Gravity Only</v>
      </c>
      <c r="N654" s="43">
        <f>'Details and Calculations'!V653</f>
        <v>2015</v>
      </c>
      <c r="O654" s="43" t="str">
        <f>'Details and Calculations'!W653</f>
        <v>Local Government  In Partnership With Community</v>
      </c>
      <c r="P654" s="43" t="str">
        <f>'Details and Calculations'!X653</f>
        <v>Spring</v>
      </c>
      <c r="Q654" s="44" t="str">
        <f t="shared" si="251"/>
        <v>Low Risk</v>
      </c>
      <c r="R654" s="44" t="str">
        <f t="shared" si="252"/>
        <v>Low Risk</v>
      </c>
      <c r="S654" s="45" t="str">
        <f t="shared" si="253"/>
        <v>High Level of Service</v>
      </c>
      <c r="T654" s="62" t="str">
        <f t="shared" si="250"/>
        <v>Low Priority</v>
      </c>
      <c r="U654" s="46">
        <f t="shared" si="254"/>
        <v>8</v>
      </c>
      <c r="V654" s="28" t="str">
        <f t="shared" si="255"/>
        <v>Perform Routine Preventative Maintenance</v>
      </c>
      <c r="W654" s="47" t="str">
        <f t="shared" si="256"/>
        <v/>
      </c>
      <c r="X654" s="27" t="str">
        <f t="shared" si="257"/>
        <v>Maintain O&amp;M and Routine Monitoring</v>
      </c>
      <c r="Y654" s="48" t="str">
        <f t="shared" si="258"/>
        <v xml:space="preserve"> </v>
      </c>
      <c r="Z654" s="48" t="str">
        <f t="shared" si="259"/>
        <v xml:space="preserve"> </v>
      </c>
      <c r="AA654" s="48" t="str">
        <f t="shared" si="260"/>
        <v xml:space="preserve"> </v>
      </c>
      <c r="AB654" s="48" t="str">
        <f t="shared" si="261"/>
        <v xml:space="preserve"> </v>
      </c>
      <c r="AC654" s="48" t="str">
        <f t="shared" si="262"/>
        <v xml:space="preserve"> </v>
      </c>
      <c r="AD654" s="48" t="str">
        <f t="shared" si="263"/>
        <v xml:space="preserve"> </v>
      </c>
      <c r="AE654" s="48" t="str">
        <f t="shared" si="264"/>
        <v xml:space="preserve"> </v>
      </c>
      <c r="AF654" s="48" t="str">
        <f t="shared" si="265"/>
        <v xml:space="preserve"> </v>
      </c>
      <c r="AG654" s="49" t="str">
        <f t="shared" si="266"/>
        <v/>
      </c>
      <c r="AH654" s="48">
        <f t="shared" si="267"/>
        <v>18</v>
      </c>
      <c r="AI654" s="50" t="str">
        <f>'Details and Calculations'!AE653</f>
        <v xml:space="preserve"> </v>
      </c>
      <c r="AJ654" s="50" t="str">
        <f>'Details and Calculations'!AM653</f>
        <v xml:space="preserve"> </v>
      </c>
      <c r="AK654" s="50" t="str">
        <f>'Details and Calculations'!AR653</f>
        <v xml:space="preserve"> </v>
      </c>
      <c r="AL654" s="50" t="str">
        <f>'Details and Calculations'!AW653</f>
        <v xml:space="preserve"> </v>
      </c>
      <c r="AM654" s="50" t="str">
        <f>'Details and Calculations'!BA653</f>
        <v xml:space="preserve"> </v>
      </c>
      <c r="AN654" s="50" t="str">
        <f>'Details and Calculations'!BF653</f>
        <v xml:space="preserve"> </v>
      </c>
      <c r="AO654" s="50" t="str">
        <f>'Details and Calculations'!BI653</f>
        <v xml:space="preserve"> </v>
      </c>
      <c r="AP654" s="50" t="str">
        <f>'Details and Calculations'!BM653</f>
        <v xml:space="preserve"> </v>
      </c>
      <c r="AQ654" s="50" t="str">
        <f>'Details and Calculations'!BP653</f>
        <v xml:space="preserve"> </v>
      </c>
      <c r="AR654" s="50">
        <f>'Details and Calculations'!CC653</f>
        <v>1</v>
      </c>
      <c r="AS654" s="50">
        <f>'Details and Calculations'!CJ653</f>
        <v>1</v>
      </c>
      <c r="AT654" s="51">
        <f>'Details and Calculations'!T653</f>
        <v>1</v>
      </c>
      <c r="AU654" s="51">
        <f>'Details and Calculations'!Z653</f>
        <v>1</v>
      </c>
      <c r="AV654" s="51">
        <f>'Details and Calculations'!S653</f>
        <v>1</v>
      </c>
      <c r="AW654" s="51">
        <f>'Details and Calculations'!AI653</f>
        <v>1</v>
      </c>
      <c r="AX654" s="51">
        <f>'Details and Calculations'!BY653</f>
        <v>1</v>
      </c>
      <c r="AY654" s="51">
        <f>'Details and Calculations'!CG653</f>
        <v>1</v>
      </c>
      <c r="AZ654" s="51">
        <f>'Details and Calculations'!CI653</f>
        <v>1</v>
      </c>
      <c r="BA654" s="51">
        <f t="shared" si="268"/>
        <v>1</v>
      </c>
      <c r="BB654" s="52">
        <f>'Details and Calculations'!Y653</f>
        <v>1</v>
      </c>
      <c r="BC654" s="52" t="str">
        <f>'Details and Calculations'!AC653</f>
        <v xml:space="preserve"> </v>
      </c>
      <c r="BD654" s="52" t="str">
        <f>'Details and Calculations'!AK653</f>
        <v xml:space="preserve"> </v>
      </c>
      <c r="BE654" s="52" t="str">
        <f>'Details and Calculations'!AN653</f>
        <v xml:space="preserve"> </v>
      </c>
      <c r="BF654" s="52" t="str">
        <f>'Details and Calculations'!AP653</f>
        <v xml:space="preserve"> </v>
      </c>
      <c r="BG654" s="52" t="str">
        <f>'Details and Calculations'!AT653</f>
        <v xml:space="preserve"> </v>
      </c>
      <c r="BH654" s="52" t="str">
        <f>'Details and Calculations'!AY653</f>
        <v xml:space="preserve"> </v>
      </c>
      <c r="BI654" s="52" t="str">
        <f>'Details and Calculations'!BB653</f>
        <v xml:space="preserve"> </v>
      </c>
      <c r="BJ654" s="52" t="str">
        <f>'Details and Calculations'!BD653</f>
        <v xml:space="preserve"> </v>
      </c>
      <c r="BK654" s="52">
        <f>'Details and Calculations'!CA653</f>
        <v>1</v>
      </c>
      <c r="BL654" s="43">
        <f>'Details and Calculations'!AA653</f>
        <v>0</v>
      </c>
      <c r="BM654" s="43" t="str">
        <f>'Details and Calculations'!AB653</f>
        <v/>
      </c>
      <c r="BN654" s="43" t="str">
        <f>'Details and Calculations'!AD653</f>
        <v xml:space="preserve"> </v>
      </c>
      <c r="BO654" s="43">
        <f>'Details and Calculations'!AJ653</f>
        <v>0</v>
      </c>
      <c r="BP654" s="43" t="str">
        <f>'Details and Calculations'!AL653</f>
        <v xml:space="preserve"> </v>
      </c>
      <c r="BQ654" s="43">
        <f>'Details and Calculations'!AO653</f>
        <v>0</v>
      </c>
      <c r="BR654" s="43" t="str">
        <f>'Details and Calculations'!AQ653</f>
        <v xml:space="preserve"> </v>
      </c>
      <c r="BS654" s="43">
        <f>'Details and Calculations'!AS653</f>
        <v>0</v>
      </c>
      <c r="BT654" s="43" t="str">
        <f>'Details and Calculations'!AV653</f>
        <v xml:space="preserve"> </v>
      </c>
      <c r="BU654" s="43">
        <f>'Details and Calculations'!AX653</f>
        <v>0</v>
      </c>
      <c r="BV654" s="43" t="str">
        <f>'Details and Calculations'!AZ653</f>
        <v xml:space="preserve"> </v>
      </c>
      <c r="BW654" s="43">
        <f>'Details and Calculations'!BC653</f>
        <v>0</v>
      </c>
      <c r="BX654" s="43" t="str">
        <f>'Details and Calculations'!BE653</f>
        <v xml:space="preserve"> </v>
      </c>
      <c r="BY654" s="43" t="str">
        <f>'Details and Calculations'!BG653</f>
        <v xml:space="preserve"> </v>
      </c>
      <c r="BZ654" s="43" t="str">
        <f>'Details and Calculations'!BH653</f>
        <v xml:space="preserve"> </v>
      </c>
      <c r="CA654" s="43">
        <f>'Details and Calculations'!BJ653</f>
        <v>0</v>
      </c>
      <c r="CB654" s="43" t="str">
        <f>'Details and Calculations'!BK653</f>
        <v/>
      </c>
      <c r="CC654" s="43" t="str">
        <f>'Details and Calculations'!BL653</f>
        <v xml:space="preserve"> </v>
      </c>
      <c r="CD654" s="43" t="str">
        <f>'Details and Calculations'!BN653</f>
        <v xml:space="preserve"> </v>
      </c>
      <c r="CE654" s="43" t="str">
        <f>'Details and Calculations'!BO653</f>
        <v xml:space="preserve"> </v>
      </c>
      <c r="CF654" s="43">
        <f>'Details and Calculations'!BZ653</f>
        <v>1</v>
      </c>
      <c r="CG654" s="43">
        <f>'Details and Calculations'!CB653</f>
        <v>2015</v>
      </c>
      <c r="CH654" s="31"/>
      <c r="CI654" s="53"/>
    </row>
    <row r="655" spans="1:87" x14ac:dyDescent="0.3">
      <c r="A655" s="43">
        <f>'Details and Calculations'!A654</f>
        <v>2017</v>
      </c>
      <c r="B655" s="43" t="str">
        <f>'Details and Calculations'!C654</f>
        <v>Rwanda</v>
      </c>
      <c r="C655" s="43" t="str">
        <f>'Details and Calculations'!D654</f>
        <v>Rulindo</v>
      </c>
      <c r="D655" s="43" t="str">
        <f>'Details and Calculations'!E654</f>
        <v>Base</v>
      </c>
      <c r="E655" s="43" t="str">
        <f>'Details and Calculations'!F654</f>
        <v>Cyohoha</v>
      </c>
      <c r="F655" s="43" t="str">
        <f>'Details and Calculations'!G654</f>
        <v>Mushongi</v>
      </c>
      <c r="G655" s="43" t="str">
        <f>'Details and Calculations'!H654</f>
        <v/>
      </c>
      <c r="H655" s="43" t="str">
        <f>'Details and Calculations'!I654</f>
        <v/>
      </c>
      <c r="I655" s="43" t="str">
        <f>'Details and Calculations'!J654</f>
        <v>Gihanga</v>
      </c>
      <c r="J655" s="43">
        <f>'Details and Calculations'!K654</f>
        <v>214</v>
      </c>
      <c r="K655" s="43">
        <f>'Details and Calculations'!O654</f>
        <v>200</v>
      </c>
      <c r="L655" s="43" t="str">
        <f>'Details and Calculations'!P655</f>
        <v xml:space="preserve"> </v>
      </c>
      <c r="M655" s="43" t="str">
        <f>'Details and Calculations'!U654</f>
        <v>Piped Network -- Gravity Only</v>
      </c>
      <c r="N655" s="43">
        <f>'Details and Calculations'!V654</f>
        <v>2014</v>
      </c>
      <c r="O655" s="43" t="str">
        <f>'Details and Calculations'!W654</f>
        <v>Governement (District, Wasac) And Water For People</v>
      </c>
      <c r="P655" s="43" t="str">
        <f>'Details and Calculations'!X654</f>
        <v>Spring</v>
      </c>
      <c r="Q655" s="44" t="str">
        <f t="shared" si="251"/>
        <v>Low Risk</v>
      </c>
      <c r="R655" s="44" t="str">
        <f t="shared" si="252"/>
        <v>Low Risk</v>
      </c>
      <c r="S655" s="45" t="str">
        <f t="shared" si="253"/>
        <v>Basic Level of Service</v>
      </c>
      <c r="T655" s="62" t="str">
        <f t="shared" si="250"/>
        <v>Medium Priority</v>
      </c>
      <c r="U655" s="46">
        <f t="shared" si="254"/>
        <v>5</v>
      </c>
      <c r="V655" s="28" t="str">
        <f t="shared" si="255"/>
        <v>Repair or Replace Components</v>
      </c>
      <c r="W655" s="47" t="str">
        <f t="shared" si="256"/>
        <v xml:space="preserve">Distribution  Line, </v>
      </c>
      <c r="X655" s="27" t="str">
        <f t="shared" si="257"/>
        <v>Create Plan To Repair or Replace Components</v>
      </c>
      <c r="Y655" s="48">
        <f t="shared" si="258"/>
        <v>29</v>
      </c>
      <c r="Z655" s="48">
        <f t="shared" si="259"/>
        <v>19</v>
      </c>
      <c r="AA655" s="48">
        <f t="shared" si="260"/>
        <v>29</v>
      </c>
      <c r="AB655" s="48" t="str">
        <f t="shared" si="261"/>
        <v xml:space="preserve"> </v>
      </c>
      <c r="AC655" s="48">
        <f t="shared" si="262"/>
        <v>29</v>
      </c>
      <c r="AD655" s="48" t="str">
        <f t="shared" si="263"/>
        <v xml:space="preserve"> </v>
      </c>
      <c r="AE655" s="48" t="str">
        <f t="shared" si="264"/>
        <v xml:space="preserve"> </v>
      </c>
      <c r="AF655" s="48" t="str">
        <f t="shared" si="265"/>
        <v xml:space="preserve"> </v>
      </c>
      <c r="AG655" s="49" t="str">
        <f t="shared" si="266"/>
        <v/>
      </c>
      <c r="AH655" s="48">
        <f t="shared" si="267"/>
        <v>19</v>
      </c>
      <c r="AI655" s="50">
        <f>'Details and Calculations'!AE654</f>
        <v>1</v>
      </c>
      <c r="AJ655" s="50">
        <f>'Details and Calculations'!AM654</f>
        <v>1</v>
      </c>
      <c r="AK655" s="50">
        <f>'Details and Calculations'!AR654</f>
        <v>1</v>
      </c>
      <c r="AL655" s="50" t="str">
        <f>'Details and Calculations'!AW654</f>
        <v xml:space="preserve"> </v>
      </c>
      <c r="AM655" s="50">
        <f>'Details and Calculations'!BA654</f>
        <v>2</v>
      </c>
      <c r="AN655" s="50" t="str">
        <f>'Details and Calculations'!BF654</f>
        <v xml:space="preserve"> </v>
      </c>
      <c r="AO655" s="50" t="str">
        <f>'Details and Calculations'!BI654</f>
        <v xml:space="preserve"> </v>
      </c>
      <c r="AP655" s="50" t="str">
        <f>'Details and Calculations'!BM654</f>
        <v xml:space="preserve"> </v>
      </c>
      <c r="AQ655" s="50" t="str">
        <f>'Details and Calculations'!BP654</f>
        <v xml:space="preserve"> </v>
      </c>
      <c r="AR655" s="50">
        <f>'Details and Calculations'!CC654</f>
        <v>1</v>
      </c>
      <c r="AS655" s="50">
        <f>'Details and Calculations'!CJ654</f>
        <v>2</v>
      </c>
      <c r="AT655" s="51">
        <f>'Details and Calculations'!T654</f>
        <v>1</v>
      </c>
      <c r="AU655" s="51">
        <f>'Details and Calculations'!Z654</f>
        <v>1</v>
      </c>
      <c r="AV655" s="51">
        <f>'Details and Calculations'!S654</f>
        <v>1</v>
      </c>
      <c r="AW655" s="51">
        <f>'Details and Calculations'!AI654</f>
        <v>1</v>
      </c>
      <c r="AX655" s="51">
        <f>'Details and Calculations'!BY654</f>
        <v>1</v>
      </c>
      <c r="AY655" s="51">
        <f>'Details and Calculations'!CG654</f>
        <v>0</v>
      </c>
      <c r="AZ655" s="51">
        <f>'Details and Calculations'!CI654</f>
        <v>0</v>
      </c>
      <c r="BA655" s="51">
        <f t="shared" si="268"/>
        <v>0</v>
      </c>
      <c r="BB655" s="52">
        <f>'Details and Calculations'!Y654</f>
        <v>1</v>
      </c>
      <c r="BC655" s="52">
        <f>'Details and Calculations'!AC654</f>
        <v>1</v>
      </c>
      <c r="BD655" s="52">
        <f>'Details and Calculations'!AK654</f>
        <v>1</v>
      </c>
      <c r="BE655" s="52">
        <f>'Details and Calculations'!AN654</f>
        <v>7200</v>
      </c>
      <c r="BF655" s="52">
        <f>'Details and Calculations'!AP654</f>
        <v>6</v>
      </c>
      <c r="BG655" s="52" t="str">
        <f>'Details and Calculations'!AT654</f>
        <v xml:space="preserve"> </v>
      </c>
      <c r="BH655" s="52">
        <f>'Details and Calculations'!AY654</f>
        <v>1</v>
      </c>
      <c r="BI655" s="52">
        <f>'Details and Calculations'!BB654</f>
        <v>7200</v>
      </c>
      <c r="BJ655" s="52" t="str">
        <f>'Details and Calculations'!BD654</f>
        <v xml:space="preserve"> </v>
      </c>
      <c r="BK655" s="52">
        <f>'Details and Calculations'!CA654</f>
        <v>2</v>
      </c>
      <c r="BL655" s="43">
        <f>'Details and Calculations'!AA654</f>
        <v>1</v>
      </c>
      <c r="BM655" s="43" t="str">
        <f>'Details and Calculations'!AB654</f>
        <v>"Springbox" --Intake Structure At A Spring</v>
      </c>
      <c r="BN655" s="43">
        <f>'Details and Calculations'!AD654</f>
        <v>2016</v>
      </c>
      <c r="BO655" s="43">
        <f>'Details and Calculations'!AJ654</f>
        <v>1</v>
      </c>
      <c r="BP655" s="43">
        <f>'Details and Calculations'!AL654</f>
        <v>2016</v>
      </c>
      <c r="BQ655" s="43">
        <f>'Details and Calculations'!AO654</f>
        <v>1</v>
      </c>
      <c r="BR655" s="43">
        <f>'Details and Calculations'!AQ654</f>
        <v>2016</v>
      </c>
      <c r="BS655" s="43">
        <f>'Details and Calculations'!AS654</f>
        <v>0</v>
      </c>
      <c r="BT655" s="43" t="str">
        <f>'Details and Calculations'!AV654</f>
        <v xml:space="preserve"> </v>
      </c>
      <c r="BU655" s="43">
        <f>'Details and Calculations'!AX654</f>
        <v>1</v>
      </c>
      <c r="BV655" s="43">
        <f>'Details and Calculations'!AZ654</f>
        <v>2016</v>
      </c>
      <c r="BW655" s="43">
        <f>'Details and Calculations'!BC654</f>
        <v>0</v>
      </c>
      <c r="BX655" s="43" t="str">
        <f>'Details and Calculations'!BE654</f>
        <v xml:space="preserve"> </v>
      </c>
      <c r="BY655" s="43" t="str">
        <f>'Details and Calculations'!BG654</f>
        <v xml:space="preserve"> </v>
      </c>
      <c r="BZ655" s="43" t="str">
        <f>'Details and Calculations'!BH654</f>
        <v xml:space="preserve"> </v>
      </c>
      <c r="CA655" s="43">
        <f>'Details and Calculations'!BJ654</f>
        <v>0</v>
      </c>
      <c r="CB655" s="43" t="str">
        <f>'Details and Calculations'!BK654</f>
        <v/>
      </c>
      <c r="CC655" s="43" t="str">
        <f>'Details and Calculations'!BL654</f>
        <v xml:space="preserve"> </v>
      </c>
      <c r="CD655" s="43" t="str">
        <f>'Details and Calculations'!BN654</f>
        <v xml:space="preserve"> </v>
      </c>
      <c r="CE655" s="43" t="str">
        <f>'Details and Calculations'!BO654</f>
        <v xml:space="preserve"> </v>
      </c>
      <c r="CF655" s="43">
        <f>'Details and Calculations'!BZ654</f>
        <v>1</v>
      </c>
      <c r="CG655" s="43">
        <f>'Details and Calculations'!CB654</f>
        <v>2016</v>
      </c>
      <c r="CH655" s="31"/>
      <c r="CI655" s="53"/>
    </row>
    <row r="656" spans="1:87" x14ac:dyDescent="0.3">
      <c r="A656" s="43">
        <f>'Details and Calculations'!A655</f>
        <v>2017</v>
      </c>
      <c r="B656" s="43" t="str">
        <f>'Details and Calculations'!C655</f>
        <v>Rwanda</v>
      </c>
      <c r="C656" s="43" t="str">
        <f>'Details and Calculations'!D655</f>
        <v>Rulindo</v>
      </c>
      <c r="D656" s="43" t="str">
        <f>'Details and Calculations'!E655</f>
        <v>Ngoma</v>
      </c>
      <c r="E656" s="43" t="str">
        <f>'Details and Calculations'!F655</f>
        <v>Mugote</v>
      </c>
      <c r="F656" s="43" t="str">
        <f>'Details and Calculations'!G655</f>
        <v>Kigina</v>
      </c>
      <c r="G656" s="43" t="str">
        <f>'Details and Calculations'!H655</f>
        <v/>
      </c>
      <c r="H656" s="43" t="str">
        <f>'Details and Calculations'!I655</f>
        <v/>
      </c>
      <c r="I656" s="43" t="str">
        <f>'Details and Calculations'!J655</f>
        <v>Shishi network</v>
      </c>
      <c r="J656" s="43">
        <f>'Details and Calculations'!K655</f>
        <v>84</v>
      </c>
      <c r="K656" s="43">
        <f>'Details and Calculations'!O655</f>
        <v>84</v>
      </c>
      <c r="L656" s="43">
        <f>'Details and Calculations'!P656</f>
        <v>61</v>
      </c>
      <c r="M656" s="43" t="str">
        <f>'Details and Calculations'!U655</f>
        <v>Piped Network -- Gravity Only</v>
      </c>
      <c r="N656" s="43">
        <f>'Details and Calculations'!V655</f>
        <v>2014</v>
      </c>
      <c r="O656" s="43" t="str">
        <f>'Details and Calculations'!W655</f>
        <v>Governement (District, Wasac) And Water For People</v>
      </c>
      <c r="P656" s="43" t="str">
        <f>'Details and Calculations'!X655</f>
        <v>Spring</v>
      </c>
      <c r="Q656" s="44" t="str">
        <f t="shared" si="251"/>
        <v>Low Risk</v>
      </c>
      <c r="R656" s="44" t="str">
        <f t="shared" si="252"/>
        <v>Low Risk</v>
      </c>
      <c r="S656" s="45" t="str">
        <f t="shared" si="253"/>
        <v>Intermediate Level of Service</v>
      </c>
      <c r="T656" s="62" t="str">
        <f t="shared" si="250"/>
        <v>Low Priority</v>
      </c>
      <c r="U656" s="46">
        <f t="shared" si="254"/>
        <v>6</v>
      </c>
      <c r="V656" s="28" t="str">
        <f t="shared" si="255"/>
        <v>Repair or Replace Components</v>
      </c>
      <c r="W656" s="47" t="str">
        <f t="shared" si="256"/>
        <v xml:space="preserve">Intake Structure, </v>
      </c>
      <c r="X656" s="27" t="str">
        <f t="shared" si="257"/>
        <v>Create Plan To Repair or Replace Components</v>
      </c>
      <c r="Y656" s="48">
        <f t="shared" si="258"/>
        <v>27</v>
      </c>
      <c r="Z656" s="48">
        <f t="shared" si="259"/>
        <v>17</v>
      </c>
      <c r="AA656" s="48">
        <f t="shared" si="260"/>
        <v>27</v>
      </c>
      <c r="AB656" s="48" t="str">
        <f t="shared" si="261"/>
        <v xml:space="preserve"> </v>
      </c>
      <c r="AC656" s="48">
        <f t="shared" si="262"/>
        <v>27</v>
      </c>
      <c r="AD656" s="48" t="str">
        <f t="shared" si="263"/>
        <v xml:space="preserve"> </v>
      </c>
      <c r="AE656" s="48" t="str">
        <f t="shared" si="264"/>
        <v xml:space="preserve"> </v>
      </c>
      <c r="AF656" s="48" t="str">
        <f t="shared" si="265"/>
        <v xml:space="preserve"> </v>
      </c>
      <c r="AG656" s="49" t="str">
        <f t="shared" si="266"/>
        <v/>
      </c>
      <c r="AH656" s="48">
        <f t="shared" si="267"/>
        <v>17</v>
      </c>
      <c r="AI656" s="50">
        <f>'Details and Calculations'!AE655</f>
        <v>2</v>
      </c>
      <c r="AJ656" s="50">
        <f>'Details and Calculations'!AM655</f>
        <v>1</v>
      </c>
      <c r="AK656" s="50">
        <f>'Details and Calculations'!AR655</f>
        <v>1</v>
      </c>
      <c r="AL656" s="50" t="str">
        <f>'Details and Calculations'!AW655</f>
        <v xml:space="preserve"> </v>
      </c>
      <c r="AM656" s="50">
        <f>'Details and Calculations'!BA655</f>
        <v>1</v>
      </c>
      <c r="AN656" s="50" t="str">
        <f>'Details and Calculations'!BF655</f>
        <v xml:space="preserve"> </v>
      </c>
      <c r="AO656" s="50" t="str">
        <f>'Details and Calculations'!BI655</f>
        <v xml:space="preserve"> </v>
      </c>
      <c r="AP656" s="50" t="str">
        <f>'Details and Calculations'!BM655</f>
        <v xml:space="preserve"> </v>
      </c>
      <c r="AQ656" s="50" t="str">
        <f>'Details and Calculations'!BP655</f>
        <v xml:space="preserve"> </v>
      </c>
      <c r="AR656" s="50">
        <f>'Details and Calculations'!CC655</f>
        <v>1</v>
      </c>
      <c r="AS656" s="50">
        <f>'Details and Calculations'!CJ655</f>
        <v>2</v>
      </c>
      <c r="AT656" s="51">
        <f>'Details and Calculations'!T655</f>
        <v>1</v>
      </c>
      <c r="AU656" s="51">
        <f>'Details and Calculations'!Z655</f>
        <v>0</v>
      </c>
      <c r="AV656" s="51">
        <f>'Details and Calculations'!S655</f>
        <v>1</v>
      </c>
      <c r="AW656" s="51">
        <f>'Details and Calculations'!AI655</f>
        <v>1</v>
      </c>
      <c r="AX656" s="51">
        <f>'Details and Calculations'!BY655</f>
        <v>1</v>
      </c>
      <c r="AY656" s="51">
        <f>'Details and Calculations'!CG655</f>
        <v>1</v>
      </c>
      <c r="AZ656" s="51">
        <f>'Details and Calculations'!CI655</f>
        <v>1</v>
      </c>
      <c r="BA656" s="51">
        <f t="shared" si="268"/>
        <v>0</v>
      </c>
      <c r="BB656" s="52">
        <f>'Details and Calculations'!Y655</f>
        <v>1</v>
      </c>
      <c r="BC656" s="52">
        <f>'Details and Calculations'!AC655</f>
        <v>1</v>
      </c>
      <c r="BD656" s="52">
        <f>'Details and Calculations'!AK655</f>
        <v>1</v>
      </c>
      <c r="BE656" s="52">
        <f>'Details and Calculations'!AN655</f>
        <v>700</v>
      </c>
      <c r="BF656" s="52">
        <f>'Details and Calculations'!AP655</f>
        <v>2</v>
      </c>
      <c r="BG656" s="52" t="str">
        <f>'Details and Calculations'!AT655</f>
        <v xml:space="preserve"> </v>
      </c>
      <c r="BH656" s="52">
        <f>'Details and Calculations'!AY655</f>
        <v>1</v>
      </c>
      <c r="BI656" s="52">
        <f>'Details and Calculations'!BB655</f>
        <v>4000</v>
      </c>
      <c r="BJ656" s="52" t="str">
        <f>'Details and Calculations'!BD655</f>
        <v xml:space="preserve"> </v>
      </c>
      <c r="BK656" s="52">
        <f>'Details and Calculations'!CA655</f>
        <v>4</v>
      </c>
      <c r="BL656" s="43">
        <f>'Details and Calculations'!AA655</f>
        <v>1</v>
      </c>
      <c r="BM656" s="43" t="str">
        <f>'Details and Calculations'!AB655</f>
        <v>"Springbox" --Intake Structure At A Spring</v>
      </c>
      <c r="BN656" s="43">
        <f>'Details and Calculations'!AD655</f>
        <v>2014</v>
      </c>
      <c r="BO656" s="43">
        <f>'Details and Calculations'!AJ655</f>
        <v>1</v>
      </c>
      <c r="BP656" s="43">
        <f>'Details and Calculations'!AL655</f>
        <v>2014</v>
      </c>
      <c r="BQ656" s="43">
        <f>'Details and Calculations'!AO655</f>
        <v>1</v>
      </c>
      <c r="BR656" s="43">
        <f>'Details and Calculations'!AQ655</f>
        <v>2014</v>
      </c>
      <c r="BS656" s="43">
        <f>'Details and Calculations'!AS655</f>
        <v>0</v>
      </c>
      <c r="BT656" s="43" t="str">
        <f>'Details and Calculations'!AV655</f>
        <v xml:space="preserve"> </v>
      </c>
      <c r="BU656" s="43">
        <f>'Details and Calculations'!AX655</f>
        <v>1</v>
      </c>
      <c r="BV656" s="43">
        <f>'Details and Calculations'!AZ655</f>
        <v>2014</v>
      </c>
      <c r="BW656" s="43">
        <f>'Details and Calculations'!BC655</f>
        <v>0</v>
      </c>
      <c r="BX656" s="43" t="str">
        <f>'Details and Calculations'!BE655</f>
        <v xml:space="preserve"> </v>
      </c>
      <c r="BY656" s="43" t="str">
        <f>'Details and Calculations'!BG655</f>
        <v xml:space="preserve"> </v>
      </c>
      <c r="BZ656" s="43" t="str">
        <f>'Details and Calculations'!BH655</f>
        <v xml:space="preserve"> </v>
      </c>
      <c r="CA656" s="43">
        <f>'Details and Calculations'!BJ655</f>
        <v>0</v>
      </c>
      <c r="CB656" s="43" t="str">
        <f>'Details and Calculations'!BK655</f>
        <v/>
      </c>
      <c r="CC656" s="43" t="str">
        <f>'Details and Calculations'!BL655</f>
        <v xml:space="preserve"> </v>
      </c>
      <c r="CD656" s="43" t="str">
        <f>'Details and Calculations'!BN655</f>
        <v xml:space="preserve"> </v>
      </c>
      <c r="CE656" s="43" t="str">
        <f>'Details and Calculations'!BO655</f>
        <v xml:space="preserve"> </v>
      </c>
      <c r="CF656" s="43">
        <f>'Details and Calculations'!BZ655</f>
        <v>1</v>
      </c>
      <c r="CG656" s="43">
        <f>'Details and Calculations'!CB655</f>
        <v>2014</v>
      </c>
      <c r="CH656" s="31"/>
      <c r="CI656" s="53"/>
    </row>
    <row r="657" spans="1:87" x14ac:dyDescent="0.3">
      <c r="A657" s="43">
        <f>'Details and Calculations'!A656</f>
        <v>2017</v>
      </c>
      <c r="B657" s="43" t="str">
        <f>'Details and Calculations'!C656</f>
        <v>Rwanda</v>
      </c>
      <c r="C657" s="43" t="str">
        <f>'Details and Calculations'!D656</f>
        <v>Rulindo</v>
      </c>
      <c r="D657" s="43" t="str">
        <f>'Details and Calculations'!E656</f>
        <v>Ngoma</v>
      </c>
      <c r="E657" s="43" t="str">
        <f>'Details and Calculations'!F656</f>
        <v>Munyarwanda</v>
      </c>
      <c r="F657" s="43" t="str">
        <f>'Details and Calculations'!G656</f>
        <v>Busizi</v>
      </c>
      <c r="G657" s="43" t="str">
        <f>'Details and Calculations'!H656</f>
        <v/>
      </c>
      <c r="H657" s="43" t="str">
        <f>'Details and Calculations'!I656</f>
        <v/>
      </c>
      <c r="I657" s="43" t="str">
        <f>'Details and Calculations'!J656</f>
        <v>Kabarore-Ngoma-Nyabuko network</v>
      </c>
      <c r="J657" s="43">
        <f>'Details and Calculations'!K656</f>
        <v>100</v>
      </c>
      <c r="K657" s="43">
        <f>'Details and Calculations'!O656</f>
        <v>39</v>
      </c>
      <c r="L657" s="43" t="str">
        <f>'Details and Calculations'!P657</f>
        <v xml:space="preserve"> </v>
      </c>
      <c r="M657" s="43" t="str">
        <f>'Details and Calculations'!U656</f>
        <v>Piped Network With Pump</v>
      </c>
      <c r="N657" s="43">
        <f>'Details and Calculations'!V656</f>
        <v>2014</v>
      </c>
      <c r="O657" s="43" t="str">
        <f>'Details and Calculations'!W656</f>
        <v>Governement (District, Wasac) And Water For People</v>
      </c>
      <c r="P657" s="43" t="str">
        <f>'Details and Calculations'!X656</f>
        <v>Spring</v>
      </c>
      <c r="Q657" s="44" t="str">
        <f t="shared" si="251"/>
        <v>Low Risk</v>
      </c>
      <c r="R657" s="44" t="str">
        <f t="shared" si="252"/>
        <v>Low Risk</v>
      </c>
      <c r="S657" s="45" t="str">
        <f t="shared" si="253"/>
        <v>Intermediate Level of Service</v>
      </c>
      <c r="T657" s="62" t="str">
        <f t="shared" si="250"/>
        <v>Low Priority</v>
      </c>
      <c r="U657" s="46">
        <f t="shared" si="254"/>
        <v>6</v>
      </c>
      <c r="V657" s="28" t="str">
        <f t="shared" si="255"/>
        <v>Repair or Replace Components</v>
      </c>
      <c r="W657" s="47" t="str">
        <f t="shared" si="256"/>
        <v xml:space="preserve">Pump, </v>
      </c>
      <c r="X657" s="27" t="str">
        <f t="shared" si="257"/>
        <v>Create Plan To Repair or Replace Components</v>
      </c>
      <c r="Y657" s="48">
        <f t="shared" si="258"/>
        <v>27</v>
      </c>
      <c r="Z657" s="48">
        <f t="shared" si="259"/>
        <v>17</v>
      </c>
      <c r="AA657" s="48">
        <f t="shared" si="260"/>
        <v>27</v>
      </c>
      <c r="AB657" s="48" t="str">
        <f t="shared" si="261"/>
        <v xml:space="preserve"> </v>
      </c>
      <c r="AC657" s="48">
        <f t="shared" si="262"/>
        <v>27</v>
      </c>
      <c r="AD657" s="48">
        <f t="shared" si="263"/>
        <v>4</v>
      </c>
      <c r="AE657" s="48">
        <f t="shared" si="264"/>
        <v>17</v>
      </c>
      <c r="AF657" s="48" t="str">
        <f t="shared" si="265"/>
        <v xml:space="preserve"> </v>
      </c>
      <c r="AG657" s="49" t="str">
        <f t="shared" si="266"/>
        <v/>
      </c>
      <c r="AH657" s="48">
        <f t="shared" si="267"/>
        <v>17</v>
      </c>
      <c r="AI657" s="50">
        <f>'Details and Calculations'!AE656</f>
        <v>1</v>
      </c>
      <c r="AJ657" s="50">
        <f>'Details and Calculations'!AM656</f>
        <v>1</v>
      </c>
      <c r="AK657" s="50">
        <f>'Details and Calculations'!AR656</f>
        <v>1</v>
      </c>
      <c r="AL657" s="50" t="str">
        <f>'Details and Calculations'!AW656</f>
        <v xml:space="preserve"> </v>
      </c>
      <c r="AM657" s="50">
        <f>'Details and Calculations'!BA656</f>
        <v>1</v>
      </c>
      <c r="AN657" s="50">
        <f>'Details and Calculations'!BF656</f>
        <v>2</v>
      </c>
      <c r="AO657" s="50">
        <f>'Details and Calculations'!BI656</f>
        <v>1</v>
      </c>
      <c r="AP657" s="50" t="str">
        <f>'Details and Calculations'!BM656</f>
        <v xml:space="preserve"> </v>
      </c>
      <c r="AQ657" s="50" t="str">
        <f>'Details and Calculations'!BP656</f>
        <v xml:space="preserve"> </v>
      </c>
      <c r="AR657" s="50">
        <f>'Details and Calculations'!CC656</f>
        <v>1</v>
      </c>
      <c r="AS657" s="50">
        <f>'Details and Calculations'!CJ656</f>
        <v>1</v>
      </c>
      <c r="AT657" s="51">
        <f>'Details and Calculations'!T656</f>
        <v>1</v>
      </c>
      <c r="AU657" s="51">
        <f>'Details and Calculations'!Z656</f>
        <v>1</v>
      </c>
      <c r="AV657" s="51">
        <f>'Details and Calculations'!S656</f>
        <v>0</v>
      </c>
      <c r="AW657" s="51">
        <f>'Details and Calculations'!AI656</f>
        <v>1</v>
      </c>
      <c r="AX657" s="51">
        <f>'Details and Calculations'!BY656</f>
        <v>1</v>
      </c>
      <c r="AY657" s="51">
        <f>'Details and Calculations'!CG656</f>
        <v>0</v>
      </c>
      <c r="AZ657" s="51">
        <f>'Details and Calculations'!CI656</f>
        <v>1</v>
      </c>
      <c r="BA657" s="51">
        <f t="shared" si="268"/>
        <v>1</v>
      </c>
      <c r="BB657" s="52">
        <f>'Details and Calculations'!Y656</f>
        <v>4</v>
      </c>
      <c r="BC657" s="52">
        <f>'Details and Calculations'!AC656</f>
        <v>5</v>
      </c>
      <c r="BD657" s="52">
        <f>'Details and Calculations'!AK656</f>
        <v>2</v>
      </c>
      <c r="BE657" s="52">
        <f>'Details and Calculations'!AN656</f>
        <v>8000</v>
      </c>
      <c r="BF657" s="52">
        <f>'Details and Calculations'!AP656</f>
        <v>13</v>
      </c>
      <c r="BG657" s="52" t="str">
        <f>'Details and Calculations'!AT656</f>
        <v xml:space="preserve"> </v>
      </c>
      <c r="BH657" s="52">
        <f>'Details and Calculations'!AY656</f>
        <v>2</v>
      </c>
      <c r="BI657" s="52">
        <f>'Details and Calculations'!BB656</f>
        <v>7000</v>
      </c>
      <c r="BJ657" s="52">
        <f>'Details and Calculations'!BD656</f>
        <v>4</v>
      </c>
      <c r="BK657" s="52">
        <f>'Details and Calculations'!CA656</f>
        <v>17</v>
      </c>
      <c r="BL657" s="43">
        <f>'Details and Calculations'!AA656</f>
        <v>1</v>
      </c>
      <c r="BM657" s="43" t="str">
        <f>'Details and Calculations'!AB656</f>
        <v>"Springbox" --Intake Structure At A Spring|Collection Chamber</v>
      </c>
      <c r="BN657" s="43">
        <f>'Details and Calculations'!AD656</f>
        <v>2014</v>
      </c>
      <c r="BO657" s="43">
        <f>'Details and Calculations'!AJ656</f>
        <v>1</v>
      </c>
      <c r="BP657" s="43">
        <f>'Details and Calculations'!AL656</f>
        <v>2014</v>
      </c>
      <c r="BQ657" s="43">
        <f>'Details and Calculations'!AO656</f>
        <v>1</v>
      </c>
      <c r="BR657" s="43">
        <f>'Details and Calculations'!AQ656</f>
        <v>2014</v>
      </c>
      <c r="BS657" s="43">
        <f>'Details and Calculations'!AS656</f>
        <v>0</v>
      </c>
      <c r="BT657" s="43" t="str">
        <f>'Details and Calculations'!AV656</f>
        <v xml:space="preserve"> </v>
      </c>
      <c r="BU657" s="43">
        <f>'Details and Calculations'!AX656</f>
        <v>1</v>
      </c>
      <c r="BV657" s="43">
        <f>'Details and Calculations'!AZ656</f>
        <v>2014</v>
      </c>
      <c r="BW657" s="43">
        <f>'Details and Calculations'!BC656</f>
        <v>1</v>
      </c>
      <c r="BX657" s="43">
        <f>'Details and Calculations'!BE656</f>
        <v>2014</v>
      </c>
      <c r="BY657" s="43">
        <f>'Details and Calculations'!BG656</f>
        <v>1</v>
      </c>
      <c r="BZ657" s="43">
        <f>'Details and Calculations'!BH656</f>
        <v>2014</v>
      </c>
      <c r="CA657" s="43">
        <f>'Details and Calculations'!BJ656</f>
        <v>0</v>
      </c>
      <c r="CB657" s="43" t="str">
        <f>'Details and Calculations'!BK656</f>
        <v/>
      </c>
      <c r="CC657" s="43" t="str">
        <f>'Details and Calculations'!BL656</f>
        <v xml:space="preserve"> </v>
      </c>
      <c r="CD657" s="43" t="str">
        <f>'Details and Calculations'!BN656</f>
        <v xml:space="preserve"> </v>
      </c>
      <c r="CE657" s="43" t="str">
        <f>'Details and Calculations'!BO656</f>
        <v xml:space="preserve"> </v>
      </c>
      <c r="CF657" s="43">
        <f>'Details and Calculations'!BZ656</f>
        <v>1</v>
      </c>
      <c r="CG657" s="43">
        <f>'Details and Calculations'!CB656</f>
        <v>2014</v>
      </c>
      <c r="CH657" s="31"/>
      <c r="CI657" s="53"/>
    </row>
    <row r="658" spans="1:87" x14ac:dyDescent="0.3">
      <c r="A658" s="43">
        <f>'Details and Calculations'!A657</f>
        <v>2017</v>
      </c>
      <c r="B658" s="43" t="str">
        <f>'Details and Calculations'!C657</f>
        <v>Rwanda</v>
      </c>
      <c r="C658" s="43" t="str">
        <f>'Details and Calculations'!D657</f>
        <v>Rulindo</v>
      </c>
      <c r="D658" s="43" t="str">
        <f>'Details and Calculations'!E657</f>
        <v>Tumba</v>
      </c>
      <c r="E658" s="43" t="str">
        <f>'Details and Calculations'!F657</f>
        <v>Barari</v>
      </c>
      <c r="F658" s="43" t="str">
        <f>'Details and Calculations'!G657</f>
        <v>Gashoro</v>
      </c>
      <c r="G658" s="43" t="str">
        <f>'Details and Calculations'!H657</f>
        <v/>
      </c>
      <c r="H658" s="43" t="str">
        <f>'Details and Calculations'!I657</f>
        <v/>
      </c>
      <c r="I658" s="43" t="str">
        <f>'Details and Calculations'!J657</f>
        <v>Gashoro water point/Nyirambuga pumping</v>
      </c>
      <c r="J658" s="43">
        <f>'Details and Calculations'!K657</f>
        <v>161</v>
      </c>
      <c r="K658" s="43">
        <f>'Details and Calculations'!O657</f>
        <v>161</v>
      </c>
      <c r="L658" s="43">
        <f>'Details and Calculations'!P658</f>
        <v>84</v>
      </c>
      <c r="M658" s="43" t="str">
        <f>'Details and Calculations'!U657</f>
        <v>Piped Network With Pump</v>
      </c>
      <c r="N658" s="43">
        <f>'Details and Calculations'!V657</f>
        <v>2017</v>
      </c>
      <c r="O658" s="43" t="str">
        <f>'Details and Calculations'!W657</f>
        <v>Governement (District, Wasac) And Water For People</v>
      </c>
      <c r="P658" s="43" t="str">
        <f>'Details and Calculations'!X657</f>
        <v>Spring</v>
      </c>
      <c r="Q658" s="44" t="str">
        <f t="shared" si="251"/>
        <v>Low Risk</v>
      </c>
      <c r="R658" s="44" t="str">
        <f t="shared" si="252"/>
        <v>High Risk</v>
      </c>
      <c r="S658" s="45" t="str">
        <f t="shared" si="253"/>
        <v>Basic Level of Service</v>
      </c>
      <c r="T658" s="62" t="str">
        <f t="shared" si="250"/>
        <v>High Priority</v>
      </c>
      <c r="U658" s="46">
        <f t="shared" si="254"/>
        <v>5</v>
      </c>
      <c r="V658" s="28" t="str">
        <f t="shared" si="255"/>
        <v>Major Repairs or Replace System</v>
      </c>
      <c r="W658" s="47" t="str">
        <f t="shared" si="256"/>
        <v/>
      </c>
      <c r="X658" s="27" t="str">
        <f t="shared" si="257"/>
        <v>Further Technical Diagnostic Needed</v>
      </c>
      <c r="Y658" s="48" t="str">
        <f t="shared" si="258"/>
        <v xml:space="preserve"> </v>
      </c>
      <c r="Z658" s="48" t="str">
        <f t="shared" si="259"/>
        <v xml:space="preserve"> </v>
      </c>
      <c r="AA658" s="48">
        <f t="shared" si="260"/>
        <v>30</v>
      </c>
      <c r="AB658" s="48" t="str">
        <f t="shared" si="261"/>
        <v xml:space="preserve"> </v>
      </c>
      <c r="AC658" s="48" t="str">
        <f t="shared" si="262"/>
        <v xml:space="preserve"> </v>
      </c>
      <c r="AD658" s="48" t="str">
        <f t="shared" si="263"/>
        <v xml:space="preserve"> </v>
      </c>
      <c r="AE658" s="48" t="str">
        <f t="shared" si="264"/>
        <v xml:space="preserve"> </v>
      </c>
      <c r="AF658" s="48" t="str">
        <f t="shared" si="265"/>
        <v xml:space="preserve"> </v>
      </c>
      <c r="AG658" s="49" t="str">
        <f t="shared" si="266"/>
        <v/>
      </c>
      <c r="AH658" s="48">
        <f t="shared" si="267"/>
        <v>20</v>
      </c>
      <c r="AI658" s="50" t="str">
        <f>'Details and Calculations'!AE657</f>
        <v xml:space="preserve"> </v>
      </c>
      <c r="AJ658" s="50" t="str">
        <f>'Details and Calculations'!AM657</f>
        <v xml:space="preserve"> </v>
      </c>
      <c r="AK658" s="50">
        <f>'Details and Calculations'!AR657</f>
        <v>3</v>
      </c>
      <c r="AL658" s="50" t="str">
        <f>'Details and Calculations'!AW657</f>
        <v xml:space="preserve"> </v>
      </c>
      <c r="AM658" s="50" t="str">
        <f>'Details and Calculations'!BA657</f>
        <v xml:space="preserve"> </v>
      </c>
      <c r="AN658" s="50" t="str">
        <f>'Details and Calculations'!BF657</f>
        <v xml:space="preserve"> </v>
      </c>
      <c r="AO658" s="50" t="str">
        <f>'Details and Calculations'!BI657</f>
        <v xml:space="preserve"> </v>
      </c>
      <c r="AP658" s="50" t="str">
        <f>'Details and Calculations'!BM657</f>
        <v xml:space="preserve"> </v>
      </c>
      <c r="AQ658" s="50" t="str">
        <f>'Details and Calculations'!BP657</f>
        <v xml:space="preserve"> </v>
      </c>
      <c r="AR658" s="50">
        <f>'Details and Calculations'!CC657</f>
        <v>3</v>
      </c>
      <c r="AS658" s="50">
        <f>'Details and Calculations'!CJ657</f>
        <v>3</v>
      </c>
      <c r="AT658" s="51">
        <f>'Details and Calculations'!T657</f>
        <v>1</v>
      </c>
      <c r="AU658" s="51">
        <f>'Details and Calculations'!Z657</f>
        <v>1</v>
      </c>
      <c r="AV658" s="51">
        <f>'Details and Calculations'!S657</f>
        <v>0</v>
      </c>
      <c r="AW658" s="51">
        <f>'Details and Calculations'!AI657</f>
        <v>1</v>
      </c>
      <c r="AX658" s="51">
        <f>'Details and Calculations'!BY657</f>
        <v>1</v>
      </c>
      <c r="AY658" s="51">
        <f>'Details and Calculations'!CG657</f>
        <v>1</v>
      </c>
      <c r="AZ658" s="51">
        <f>'Details and Calculations'!CI657</f>
        <v>0</v>
      </c>
      <c r="BA658" s="51">
        <f t="shared" si="268"/>
        <v>0</v>
      </c>
      <c r="BB658" s="52">
        <f>'Details and Calculations'!Y657</f>
        <v>2</v>
      </c>
      <c r="BC658" s="52" t="str">
        <f>'Details and Calculations'!AC657</f>
        <v xml:space="preserve"> </v>
      </c>
      <c r="BD658" s="52" t="str">
        <f>'Details and Calculations'!AK657</f>
        <v xml:space="preserve"> </v>
      </c>
      <c r="BE658" s="52" t="str">
        <f>'Details and Calculations'!AN657</f>
        <v xml:space="preserve"> </v>
      </c>
      <c r="BF658" s="52">
        <f>'Details and Calculations'!AP657</f>
        <v>1</v>
      </c>
      <c r="BG658" s="52" t="str">
        <f>'Details and Calculations'!AT657</f>
        <v xml:space="preserve"> </v>
      </c>
      <c r="BH658" s="52" t="str">
        <f>'Details and Calculations'!AY657</f>
        <v xml:space="preserve"> </v>
      </c>
      <c r="BI658" s="52" t="str">
        <f>'Details and Calculations'!BB657</f>
        <v xml:space="preserve"> </v>
      </c>
      <c r="BJ658" s="52" t="str">
        <f>'Details and Calculations'!BD657</f>
        <v xml:space="preserve"> </v>
      </c>
      <c r="BK658" s="52">
        <f>'Details and Calculations'!CA657</f>
        <v>2</v>
      </c>
      <c r="BL658" s="43">
        <f>'Details and Calculations'!AA657</f>
        <v>0</v>
      </c>
      <c r="BM658" s="43" t="str">
        <f>'Details and Calculations'!AB657</f>
        <v/>
      </c>
      <c r="BN658" s="43" t="str">
        <f>'Details and Calculations'!AD657</f>
        <v xml:space="preserve"> </v>
      </c>
      <c r="BO658" s="43">
        <f>'Details and Calculations'!AJ657</f>
        <v>0</v>
      </c>
      <c r="BP658" s="43" t="str">
        <f>'Details and Calculations'!AL657</f>
        <v xml:space="preserve"> </v>
      </c>
      <c r="BQ658" s="43">
        <f>'Details and Calculations'!AO657</f>
        <v>1</v>
      </c>
      <c r="BR658" s="43">
        <f>'Details and Calculations'!AQ657</f>
        <v>2017</v>
      </c>
      <c r="BS658" s="43">
        <f>'Details and Calculations'!AS657</f>
        <v>0</v>
      </c>
      <c r="BT658" s="43" t="str">
        <f>'Details and Calculations'!AV657</f>
        <v xml:space="preserve"> </v>
      </c>
      <c r="BU658" s="43">
        <f>'Details and Calculations'!AX657</f>
        <v>0</v>
      </c>
      <c r="BV658" s="43" t="str">
        <f>'Details and Calculations'!AZ657</f>
        <v xml:space="preserve"> </v>
      </c>
      <c r="BW658" s="43">
        <f>'Details and Calculations'!BC657</f>
        <v>0</v>
      </c>
      <c r="BX658" s="43" t="str">
        <f>'Details and Calculations'!BE657</f>
        <v xml:space="preserve"> </v>
      </c>
      <c r="BY658" s="43" t="str">
        <f>'Details and Calculations'!BG657</f>
        <v xml:space="preserve"> </v>
      </c>
      <c r="BZ658" s="43" t="str">
        <f>'Details and Calculations'!BH657</f>
        <v xml:space="preserve"> </v>
      </c>
      <c r="CA658" s="43">
        <f>'Details and Calculations'!BJ657</f>
        <v>0</v>
      </c>
      <c r="CB658" s="43" t="str">
        <f>'Details and Calculations'!BK657</f>
        <v/>
      </c>
      <c r="CC658" s="43" t="str">
        <f>'Details and Calculations'!BL657</f>
        <v xml:space="preserve"> </v>
      </c>
      <c r="CD658" s="43" t="str">
        <f>'Details and Calculations'!BN657</f>
        <v xml:space="preserve"> </v>
      </c>
      <c r="CE658" s="43" t="str">
        <f>'Details and Calculations'!BO657</f>
        <v xml:space="preserve"> </v>
      </c>
      <c r="CF658" s="43">
        <f>'Details and Calculations'!BZ657</f>
        <v>1</v>
      </c>
      <c r="CG658" s="43">
        <f>'Details and Calculations'!CB657</f>
        <v>2017</v>
      </c>
      <c r="CH658" s="31"/>
      <c r="CI658" s="53"/>
    </row>
    <row r="659" spans="1:87" x14ac:dyDescent="0.3">
      <c r="A659" s="43">
        <f>'Details and Calculations'!A658</f>
        <v>2017</v>
      </c>
      <c r="B659" s="43" t="str">
        <f>'Details and Calculations'!C658</f>
        <v>Rwanda</v>
      </c>
      <c r="C659" s="43" t="str">
        <f>'Details and Calculations'!D658</f>
        <v>Rulindo</v>
      </c>
      <c r="D659" s="43" t="str">
        <f>'Details and Calculations'!E658</f>
        <v>Ngoma</v>
      </c>
      <c r="E659" s="43" t="str">
        <f>'Details and Calculations'!F658</f>
        <v>Karambo</v>
      </c>
      <c r="F659" s="43" t="str">
        <f>'Details and Calculations'!G658</f>
        <v>Butare</v>
      </c>
      <c r="G659" s="43" t="str">
        <f>'Details and Calculations'!H658</f>
        <v/>
      </c>
      <c r="H659" s="43" t="str">
        <f>'Details and Calculations'!I658</f>
        <v/>
      </c>
      <c r="I659" s="43" t="str">
        <f>'Details and Calculations'!J658</f>
        <v>Shishi network</v>
      </c>
      <c r="J659" s="43">
        <f>'Details and Calculations'!K658</f>
        <v>122</v>
      </c>
      <c r="K659" s="43">
        <f>'Details and Calculations'!O658</f>
        <v>38</v>
      </c>
      <c r="L659" s="43" t="str">
        <f>'Details and Calculations'!P659</f>
        <v xml:space="preserve"> </v>
      </c>
      <c r="M659" s="43" t="str">
        <f>'Details and Calculations'!U658</f>
        <v>Piped Network -- Gravity Only</v>
      </c>
      <c r="N659" s="43">
        <f>'Details and Calculations'!V658</f>
        <v>2014</v>
      </c>
      <c r="O659" s="43" t="str">
        <f>'Details and Calculations'!W658</f>
        <v>Governement (District, Wasac) And Water For People</v>
      </c>
      <c r="P659" s="43" t="str">
        <f>'Details and Calculations'!X658</f>
        <v>Spring</v>
      </c>
      <c r="Q659" s="44" t="str">
        <f t="shared" si="251"/>
        <v>Low Risk</v>
      </c>
      <c r="R659" s="44" t="str">
        <f t="shared" si="252"/>
        <v>Medium Risk</v>
      </c>
      <c r="S659" s="45" t="str">
        <f t="shared" si="253"/>
        <v>Intermediate Level of Service</v>
      </c>
      <c r="T659" s="62" t="str">
        <f t="shared" si="250"/>
        <v>Low Priority</v>
      </c>
      <c r="U659" s="46">
        <f t="shared" si="254"/>
        <v>6</v>
      </c>
      <c r="V659" s="28" t="str">
        <f t="shared" si="255"/>
        <v>Repair or Replace Components</v>
      </c>
      <c r="W659" s="47" t="str">
        <f t="shared" si="256"/>
        <v>Intake Structure, Kiosk/Tap Stand</v>
      </c>
      <c r="X659" s="27" t="str">
        <f t="shared" si="257"/>
        <v>Create Plan To Repair or Replace Components</v>
      </c>
      <c r="Y659" s="48">
        <f t="shared" si="258"/>
        <v>27</v>
      </c>
      <c r="Z659" s="48">
        <f t="shared" si="259"/>
        <v>17</v>
      </c>
      <c r="AA659" s="48">
        <f t="shared" si="260"/>
        <v>27</v>
      </c>
      <c r="AB659" s="48" t="str">
        <f t="shared" si="261"/>
        <v xml:space="preserve"> </v>
      </c>
      <c r="AC659" s="48">
        <f t="shared" si="262"/>
        <v>27</v>
      </c>
      <c r="AD659" s="48" t="str">
        <f t="shared" si="263"/>
        <v xml:space="preserve"> </v>
      </c>
      <c r="AE659" s="48" t="str">
        <f t="shared" si="264"/>
        <v xml:space="preserve"> </v>
      </c>
      <c r="AF659" s="48" t="str">
        <f t="shared" si="265"/>
        <v xml:space="preserve"> </v>
      </c>
      <c r="AG659" s="49" t="str">
        <f t="shared" si="266"/>
        <v/>
      </c>
      <c r="AH659" s="48">
        <f t="shared" si="267"/>
        <v>17</v>
      </c>
      <c r="AI659" s="50">
        <f>'Details and Calculations'!AE658</f>
        <v>2</v>
      </c>
      <c r="AJ659" s="50">
        <f>'Details and Calculations'!AM658</f>
        <v>1</v>
      </c>
      <c r="AK659" s="50">
        <f>'Details and Calculations'!AR658</f>
        <v>1</v>
      </c>
      <c r="AL659" s="50" t="str">
        <f>'Details and Calculations'!AW658</f>
        <v xml:space="preserve"> </v>
      </c>
      <c r="AM659" s="50">
        <f>'Details and Calculations'!BA658</f>
        <v>1</v>
      </c>
      <c r="AN659" s="50" t="str">
        <f>'Details and Calculations'!BF658</f>
        <v xml:space="preserve"> </v>
      </c>
      <c r="AO659" s="50" t="str">
        <f>'Details and Calculations'!BI658</f>
        <v xml:space="preserve"> </v>
      </c>
      <c r="AP659" s="50" t="str">
        <f>'Details and Calculations'!BM658</f>
        <v xml:space="preserve"> </v>
      </c>
      <c r="AQ659" s="50" t="str">
        <f>'Details and Calculations'!BP658</f>
        <v xml:space="preserve"> </v>
      </c>
      <c r="AR659" s="50">
        <f>'Details and Calculations'!CC658</f>
        <v>2</v>
      </c>
      <c r="AS659" s="50">
        <f>'Details and Calculations'!CJ658</f>
        <v>2</v>
      </c>
      <c r="AT659" s="51">
        <f>'Details and Calculations'!T658</f>
        <v>1</v>
      </c>
      <c r="AU659" s="51">
        <f>'Details and Calculations'!Z658</f>
        <v>0</v>
      </c>
      <c r="AV659" s="51">
        <f>'Details and Calculations'!S658</f>
        <v>1</v>
      </c>
      <c r="AW659" s="51">
        <f>'Details and Calculations'!AI658</f>
        <v>1</v>
      </c>
      <c r="AX659" s="51">
        <f>'Details and Calculations'!BY658</f>
        <v>1</v>
      </c>
      <c r="AY659" s="51">
        <f>'Details and Calculations'!CG658</f>
        <v>1</v>
      </c>
      <c r="AZ659" s="51">
        <f>'Details and Calculations'!CI658</f>
        <v>1</v>
      </c>
      <c r="BA659" s="51">
        <f t="shared" si="268"/>
        <v>0</v>
      </c>
      <c r="BB659" s="52">
        <f>'Details and Calculations'!Y658</f>
        <v>1</v>
      </c>
      <c r="BC659" s="52">
        <f>'Details and Calculations'!AC658</f>
        <v>1</v>
      </c>
      <c r="BD659" s="52">
        <f>'Details and Calculations'!AK658</f>
        <v>1</v>
      </c>
      <c r="BE659" s="52">
        <f>'Details and Calculations'!AN658</f>
        <v>700</v>
      </c>
      <c r="BF659" s="52">
        <f>'Details and Calculations'!AP658</f>
        <v>2</v>
      </c>
      <c r="BG659" s="52" t="str">
        <f>'Details and Calculations'!AT658</f>
        <v xml:space="preserve"> </v>
      </c>
      <c r="BH659" s="52">
        <f>'Details and Calculations'!AY658</f>
        <v>1</v>
      </c>
      <c r="BI659" s="52">
        <f>'Details and Calculations'!BB658</f>
        <v>4000</v>
      </c>
      <c r="BJ659" s="52" t="str">
        <f>'Details and Calculations'!BD658</f>
        <v xml:space="preserve"> </v>
      </c>
      <c r="BK659" s="52">
        <f>'Details and Calculations'!CA658</f>
        <v>4</v>
      </c>
      <c r="BL659" s="43">
        <f>'Details and Calculations'!AA658</f>
        <v>1</v>
      </c>
      <c r="BM659" s="43" t="str">
        <f>'Details and Calculations'!AB658</f>
        <v>"Springbox" --Intake Structure At A Spring</v>
      </c>
      <c r="BN659" s="43">
        <f>'Details and Calculations'!AD658</f>
        <v>2014</v>
      </c>
      <c r="BO659" s="43">
        <f>'Details and Calculations'!AJ658</f>
        <v>1</v>
      </c>
      <c r="BP659" s="43">
        <f>'Details and Calculations'!AL658</f>
        <v>2014</v>
      </c>
      <c r="BQ659" s="43">
        <f>'Details and Calculations'!AO658</f>
        <v>1</v>
      </c>
      <c r="BR659" s="43">
        <f>'Details and Calculations'!AQ658</f>
        <v>2014</v>
      </c>
      <c r="BS659" s="43">
        <f>'Details and Calculations'!AS658</f>
        <v>0</v>
      </c>
      <c r="BT659" s="43" t="str">
        <f>'Details and Calculations'!AV658</f>
        <v xml:space="preserve"> </v>
      </c>
      <c r="BU659" s="43">
        <f>'Details and Calculations'!AX658</f>
        <v>1</v>
      </c>
      <c r="BV659" s="43">
        <f>'Details and Calculations'!AZ658</f>
        <v>2014</v>
      </c>
      <c r="BW659" s="43">
        <f>'Details and Calculations'!BC658</f>
        <v>0</v>
      </c>
      <c r="BX659" s="43" t="str">
        <f>'Details and Calculations'!BE658</f>
        <v xml:space="preserve"> </v>
      </c>
      <c r="BY659" s="43" t="str">
        <f>'Details and Calculations'!BG658</f>
        <v xml:space="preserve"> </v>
      </c>
      <c r="BZ659" s="43" t="str">
        <f>'Details and Calculations'!BH658</f>
        <v xml:space="preserve"> </v>
      </c>
      <c r="CA659" s="43">
        <f>'Details and Calculations'!BJ658</f>
        <v>0</v>
      </c>
      <c r="CB659" s="43" t="str">
        <f>'Details and Calculations'!BK658</f>
        <v/>
      </c>
      <c r="CC659" s="43" t="str">
        <f>'Details and Calculations'!BL658</f>
        <v xml:space="preserve"> </v>
      </c>
      <c r="CD659" s="43" t="str">
        <f>'Details and Calculations'!BN658</f>
        <v xml:space="preserve"> </v>
      </c>
      <c r="CE659" s="43" t="str">
        <f>'Details and Calculations'!BO658</f>
        <v xml:space="preserve"> </v>
      </c>
      <c r="CF659" s="43">
        <f>'Details and Calculations'!BZ658</f>
        <v>1</v>
      </c>
      <c r="CG659" s="43">
        <f>'Details and Calculations'!CB658</f>
        <v>2014</v>
      </c>
      <c r="CH659" s="31"/>
      <c r="CI659" s="53"/>
    </row>
    <row r="660" spans="1:87" x14ac:dyDescent="0.3">
      <c r="A660" s="43">
        <f>'Details and Calculations'!A659</f>
        <v>2017</v>
      </c>
      <c r="B660" s="43" t="str">
        <f>'Details and Calculations'!C659</f>
        <v>Rwanda</v>
      </c>
      <c r="C660" s="43" t="str">
        <f>'Details and Calculations'!D659</f>
        <v>Rulindo</v>
      </c>
      <c r="D660" s="43" t="str">
        <f>'Details and Calculations'!E659</f>
        <v>Bushoki</v>
      </c>
      <c r="E660" s="43" t="str">
        <f>'Details and Calculations'!F659</f>
        <v>Giko</v>
      </c>
      <c r="F660" s="43" t="str">
        <f>'Details and Calculations'!G659</f>
        <v>Kigamba</v>
      </c>
      <c r="G660" s="43" t="str">
        <f>'Details and Calculations'!H659</f>
        <v/>
      </c>
      <c r="H660" s="43" t="str">
        <f>'Details and Calculations'!I659</f>
        <v/>
      </c>
      <c r="I660" s="43" t="str">
        <f>'Details and Calculations'!J659</f>
        <v>Water point at centre kigamba/Rutumvo gravity</v>
      </c>
      <c r="J660" s="43">
        <f>'Details and Calculations'!K659</f>
        <v>172</v>
      </c>
      <c r="K660" s="43">
        <f>'Details and Calculations'!O659</f>
        <v>172</v>
      </c>
      <c r="L660" s="43" t="str">
        <f>'Details and Calculations'!P660</f>
        <v xml:space="preserve"> </v>
      </c>
      <c r="M660" s="43" t="str">
        <f>'Details and Calculations'!U659</f>
        <v>Piped Network -- Gravity Only</v>
      </c>
      <c r="N660" s="43">
        <f>'Details and Calculations'!V659</f>
        <v>2013</v>
      </c>
      <c r="O660" s="43" t="str">
        <f>'Details and Calculations'!W659</f>
        <v>Gor</v>
      </c>
      <c r="P660" s="43" t="str">
        <f>'Details and Calculations'!X659</f>
        <v>Spring</v>
      </c>
      <c r="Q660" s="44" t="str">
        <f t="shared" si="251"/>
        <v>Low Risk</v>
      </c>
      <c r="R660" s="44" t="str">
        <f t="shared" si="252"/>
        <v>Low Risk</v>
      </c>
      <c r="S660" s="45" t="str">
        <f t="shared" si="253"/>
        <v>Intermediate Level of Service</v>
      </c>
      <c r="T660" s="62" t="str">
        <f t="shared" si="250"/>
        <v>Low Priority</v>
      </c>
      <c r="U660" s="46">
        <f t="shared" si="254"/>
        <v>7</v>
      </c>
      <c r="V660" s="28" t="str">
        <f t="shared" si="255"/>
        <v>Repair or Replace Components</v>
      </c>
      <c r="W660" s="47" t="str">
        <f t="shared" si="256"/>
        <v>Kiosk/Tap Stand</v>
      </c>
      <c r="X660" s="27" t="str">
        <f t="shared" si="257"/>
        <v>Create Plan To Repair or Replace Components</v>
      </c>
      <c r="Y660" s="48" t="str">
        <f t="shared" si="258"/>
        <v xml:space="preserve"> </v>
      </c>
      <c r="Z660" s="48" t="str">
        <f t="shared" si="259"/>
        <v xml:space="preserve"> </v>
      </c>
      <c r="AA660" s="48" t="str">
        <f t="shared" si="260"/>
        <v xml:space="preserve"> </v>
      </c>
      <c r="AB660" s="48" t="str">
        <f t="shared" si="261"/>
        <v xml:space="preserve"> </v>
      </c>
      <c r="AC660" s="48" t="str">
        <f t="shared" si="262"/>
        <v xml:space="preserve"> </v>
      </c>
      <c r="AD660" s="48" t="str">
        <f t="shared" si="263"/>
        <v xml:space="preserve"> </v>
      </c>
      <c r="AE660" s="48" t="str">
        <f t="shared" si="264"/>
        <v xml:space="preserve"> </v>
      </c>
      <c r="AF660" s="48" t="str">
        <f t="shared" si="265"/>
        <v xml:space="preserve"> </v>
      </c>
      <c r="AG660" s="49" t="str">
        <f t="shared" si="266"/>
        <v/>
      </c>
      <c r="AH660" s="48">
        <f t="shared" si="267"/>
        <v>18</v>
      </c>
      <c r="AI660" s="50" t="str">
        <f>'Details and Calculations'!AE659</f>
        <v xml:space="preserve"> </v>
      </c>
      <c r="AJ660" s="50" t="str">
        <f>'Details and Calculations'!AM659</f>
        <v xml:space="preserve"> </v>
      </c>
      <c r="AK660" s="50" t="str">
        <f>'Details and Calculations'!AR659</f>
        <v xml:space="preserve"> </v>
      </c>
      <c r="AL660" s="50" t="str">
        <f>'Details and Calculations'!AW659</f>
        <v xml:space="preserve"> </v>
      </c>
      <c r="AM660" s="50" t="str">
        <f>'Details and Calculations'!BA659</f>
        <v xml:space="preserve"> </v>
      </c>
      <c r="AN660" s="50" t="str">
        <f>'Details and Calculations'!BF659</f>
        <v xml:space="preserve"> </v>
      </c>
      <c r="AO660" s="50" t="str">
        <f>'Details and Calculations'!BI659</f>
        <v xml:space="preserve"> </v>
      </c>
      <c r="AP660" s="50" t="str">
        <f>'Details and Calculations'!BM659</f>
        <v xml:space="preserve"> </v>
      </c>
      <c r="AQ660" s="50" t="str">
        <f>'Details and Calculations'!BP659</f>
        <v xml:space="preserve"> </v>
      </c>
      <c r="AR660" s="50">
        <f>'Details and Calculations'!CC659</f>
        <v>2</v>
      </c>
      <c r="AS660" s="50">
        <f>'Details and Calculations'!CJ659</f>
        <v>2</v>
      </c>
      <c r="AT660" s="51">
        <f>'Details and Calculations'!T659</f>
        <v>1</v>
      </c>
      <c r="AU660" s="51">
        <f>'Details and Calculations'!Z659</f>
        <v>1</v>
      </c>
      <c r="AV660" s="51">
        <f>'Details and Calculations'!S659</f>
        <v>1</v>
      </c>
      <c r="AW660" s="51">
        <f>'Details and Calculations'!AI659</f>
        <v>1</v>
      </c>
      <c r="AX660" s="51">
        <f>'Details and Calculations'!BY659</f>
        <v>1</v>
      </c>
      <c r="AY660" s="51">
        <f>'Details and Calculations'!CG659</f>
        <v>1</v>
      </c>
      <c r="AZ660" s="51">
        <f>'Details and Calculations'!CI659</f>
        <v>1</v>
      </c>
      <c r="BA660" s="51">
        <f t="shared" si="268"/>
        <v>0</v>
      </c>
      <c r="BB660" s="52">
        <f>'Details and Calculations'!Y659</f>
        <v>1</v>
      </c>
      <c r="BC660" s="52" t="str">
        <f>'Details and Calculations'!AC659</f>
        <v xml:space="preserve"> </v>
      </c>
      <c r="BD660" s="52" t="str">
        <f>'Details and Calculations'!AK659</f>
        <v xml:space="preserve"> </v>
      </c>
      <c r="BE660" s="52" t="str">
        <f>'Details and Calculations'!AN659</f>
        <v xml:space="preserve"> </v>
      </c>
      <c r="BF660" s="52" t="str">
        <f>'Details and Calculations'!AP659</f>
        <v xml:space="preserve"> </v>
      </c>
      <c r="BG660" s="52" t="str">
        <f>'Details and Calculations'!AT659</f>
        <v xml:space="preserve"> </v>
      </c>
      <c r="BH660" s="52" t="str">
        <f>'Details and Calculations'!AY659</f>
        <v xml:space="preserve"> </v>
      </c>
      <c r="BI660" s="52" t="str">
        <f>'Details and Calculations'!BB659</f>
        <v xml:space="preserve"> </v>
      </c>
      <c r="BJ660" s="52" t="str">
        <f>'Details and Calculations'!BD659</f>
        <v xml:space="preserve"> </v>
      </c>
      <c r="BK660" s="52">
        <f>'Details and Calculations'!CA659</f>
        <v>1</v>
      </c>
      <c r="BL660" s="43">
        <f>'Details and Calculations'!AA659</f>
        <v>0</v>
      </c>
      <c r="BM660" s="43" t="str">
        <f>'Details and Calculations'!AB659</f>
        <v/>
      </c>
      <c r="BN660" s="43" t="str">
        <f>'Details and Calculations'!AD659</f>
        <v xml:space="preserve"> </v>
      </c>
      <c r="BO660" s="43">
        <f>'Details and Calculations'!AJ659</f>
        <v>0</v>
      </c>
      <c r="BP660" s="43" t="str">
        <f>'Details and Calculations'!AL659</f>
        <v xml:space="preserve"> </v>
      </c>
      <c r="BQ660" s="43">
        <f>'Details and Calculations'!AO659</f>
        <v>0</v>
      </c>
      <c r="BR660" s="43" t="str">
        <f>'Details and Calculations'!AQ659</f>
        <v xml:space="preserve"> </v>
      </c>
      <c r="BS660" s="43">
        <f>'Details and Calculations'!AS659</f>
        <v>0</v>
      </c>
      <c r="BT660" s="43" t="str">
        <f>'Details and Calculations'!AV659</f>
        <v xml:space="preserve"> </v>
      </c>
      <c r="BU660" s="43">
        <f>'Details and Calculations'!AX659</f>
        <v>0</v>
      </c>
      <c r="BV660" s="43" t="str">
        <f>'Details and Calculations'!AZ659</f>
        <v xml:space="preserve"> </v>
      </c>
      <c r="BW660" s="43">
        <f>'Details and Calculations'!BC659</f>
        <v>0</v>
      </c>
      <c r="BX660" s="43" t="str">
        <f>'Details and Calculations'!BE659</f>
        <v xml:space="preserve"> </v>
      </c>
      <c r="BY660" s="43" t="str">
        <f>'Details and Calculations'!BG659</f>
        <v xml:space="preserve"> </v>
      </c>
      <c r="BZ660" s="43" t="str">
        <f>'Details and Calculations'!BH659</f>
        <v xml:space="preserve"> </v>
      </c>
      <c r="CA660" s="43">
        <f>'Details and Calculations'!BJ659</f>
        <v>0</v>
      </c>
      <c r="CB660" s="43" t="str">
        <f>'Details and Calculations'!BK659</f>
        <v/>
      </c>
      <c r="CC660" s="43" t="str">
        <f>'Details and Calculations'!BL659</f>
        <v xml:space="preserve"> </v>
      </c>
      <c r="CD660" s="43" t="str">
        <f>'Details and Calculations'!BN659</f>
        <v xml:space="preserve"> </v>
      </c>
      <c r="CE660" s="43" t="str">
        <f>'Details and Calculations'!BO659</f>
        <v xml:space="preserve"> </v>
      </c>
      <c r="CF660" s="43">
        <f>'Details and Calculations'!BZ659</f>
        <v>1</v>
      </c>
      <c r="CG660" s="43">
        <f>'Details and Calculations'!CB659</f>
        <v>2015</v>
      </c>
      <c r="CH660" s="31"/>
      <c r="CI660" s="53"/>
    </row>
    <row r="661" spans="1:87" x14ac:dyDescent="0.3">
      <c r="A661" s="43">
        <f>'Details and Calculations'!A660</f>
        <v>2017</v>
      </c>
      <c r="B661" s="43" t="str">
        <f>'Details and Calculations'!C660</f>
        <v>Rwanda</v>
      </c>
      <c r="C661" s="43" t="str">
        <f>'Details and Calculations'!D660</f>
        <v>Rulindo</v>
      </c>
      <c r="D661" s="43" t="str">
        <f>'Details and Calculations'!E660</f>
        <v>Rusiga</v>
      </c>
      <c r="E661" s="43" t="str">
        <f>'Details and Calculations'!F660</f>
        <v>Kirenge</v>
      </c>
      <c r="F661" s="43" t="str">
        <f>'Details and Calculations'!G660</f>
        <v>Kinini</v>
      </c>
      <c r="G661" s="43" t="str">
        <f>'Details and Calculations'!H660</f>
        <v/>
      </c>
      <c r="H661" s="43" t="str">
        <f>'Details and Calculations'!I660</f>
        <v/>
      </c>
      <c r="I661" s="43" t="str">
        <f>'Details and Calculations'!J660</f>
        <v>Kinini water point/Ntaruka-Gahama gravity</v>
      </c>
      <c r="J661" s="43">
        <f>'Details and Calculations'!K660</f>
        <v>250</v>
      </c>
      <c r="K661" s="43">
        <f>'Details and Calculations'!O660</f>
        <v>250</v>
      </c>
      <c r="L661" s="43" t="str">
        <f>'Details and Calculations'!P661</f>
        <v xml:space="preserve"> </v>
      </c>
      <c r="M661" s="43" t="str">
        <f>'Details and Calculations'!U660</f>
        <v>Piped Network -- Gravity Only</v>
      </c>
      <c r="N661" s="43">
        <f>'Details and Calculations'!V660</f>
        <v>2008</v>
      </c>
      <c r="O661" s="43" t="str">
        <f>'Details and Calculations'!W660</f>
        <v>Gor</v>
      </c>
      <c r="P661" s="43" t="str">
        <f>'Details and Calculations'!X660</f>
        <v>Spring</v>
      </c>
      <c r="Q661" s="44" t="str">
        <f t="shared" si="251"/>
        <v>Low Risk</v>
      </c>
      <c r="R661" s="44" t="str">
        <f t="shared" si="252"/>
        <v>High Risk</v>
      </c>
      <c r="S661" s="45" t="str">
        <f t="shared" si="253"/>
        <v>Basic Level of Service</v>
      </c>
      <c r="T661" s="62" t="str">
        <f t="shared" si="250"/>
        <v>High Priority</v>
      </c>
      <c r="U661" s="46">
        <f t="shared" si="254"/>
        <v>5</v>
      </c>
      <c r="V661" s="28" t="str">
        <f t="shared" si="255"/>
        <v>Major Repairs or Replace System</v>
      </c>
      <c r="W661" s="47" t="str">
        <f t="shared" si="256"/>
        <v/>
      </c>
      <c r="X661" s="27" t="str">
        <f t="shared" si="257"/>
        <v>Further Technical Diagnostic Needed</v>
      </c>
      <c r="Y661" s="48">
        <f t="shared" si="258"/>
        <v>19</v>
      </c>
      <c r="Z661" s="48">
        <f t="shared" si="259"/>
        <v>9</v>
      </c>
      <c r="AA661" s="48" t="str">
        <f t="shared" si="260"/>
        <v xml:space="preserve"> </v>
      </c>
      <c r="AB661" s="48" t="str">
        <f t="shared" si="261"/>
        <v xml:space="preserve"> </v>
      </c>
      <c r="AC661" s="48" t="str">
        <f t="shared" si="262"/>
        <v xml:space="preserve"> </v>
      </c>
      <c r="AD661" s="48" t="str">
        <f t="shared" si="263"/>
        <v xml:space="preserve"> </v>
      </c>
      <c r="AE661" s="48" t="str">
        <f t="shared" si="264"/>
        <v xml:space="preserve"> </v>
      </c>
      <c r="AF661" s="48" t="str">
        <f t="shared" si="265"/>
        <v xml:space="preserve"> </v>
      </c>
      <c r="AG661" s="49" t="str">
        <f t="shared" si="266"/>
        <v/>
      </c>
      <c r="AH661" s="48">
        <f t="shared" si="267"/>
        <v>11</v>
      </c>
      <c r="AI661" s="50">
        <f>'Details and Calculations'!AE660</f>
        <v>1</v>
      </c>
      <c r="AJ661" s="50">
        <f>'Details and Calculations'!AM660</f>
        <v>1</v>
      </c>
      <c r="AK661" s="50" t="str">
        <f>'Details and Calculations'!AR660</f>
        <v xml:space="preserve"> </v>
      </c>
      <c r="AL661" s="50" t="str">
        <f>'Details and Calculations'!AW660</f>
        <v xml:space="preserve"> </v>
      </c>
      <c r="AM661" s="50" t="str">
        <f>'Details and Calculations'!BA660</f>
        <v xml:space="preserve"> </v>
      </c>
      <c r="AN661" s="50" t="str">
        <f>'Details and Calculations'!BF660</f>
        <v xml:space="preserve"> </v>
      </c>
      <c r="AO661" s="50" t="str">
        <f>'Details and Calculations'!BI660</f>
        <v xml:space="preserve"> </v>
      </c>
      <c r="AP661" s="50" t="str">
        <f>'Details and Calculations'!BM660</f>
        <v xml:space="preserve"> </v>
      </c>
      <c r="AQ661" s="50" t="str">
        <f>'Details and Calculations'!BP660</f>
        <v xml:space="preserve"> </v>
      </c>
      <c r="AR661" s="50">
        <f>'Details and Calculations'!CC660</f>
        <v>1</v>
      </c>
      <c r="AS661" s="50">
        <f>'Details and Calculations'!CJ660</f>
        <v>3</v>
      </c>
      <c r="AT661" s="51">
        <f>'Details and Calculations'!T660</f>
        <v>1</v>
      </c>
      <c r="AU661" s="51">
        <f>'Details and Calculations'!Z660</f>
        <v>1</v>
      </c>
      <c r="AV661" s="51">
        <f>'Details and Calculations'!S660</f>
        <v>0</v>
      </c>
      <c r="AW661" s="51">
        <f>'Details and Calculations'!AI660</f>
        <v>1</v>
      </c>
      <c r="AX661" s="51">
        <f>'Details and Calculations'!BY660</f>
        <v>1</v>
      </c>
      <c r="AY661" s="51">
        <f>'Details and Calculations'!CG660</f>
        <v>1</v>
      </c>
      <c r="AZ661" s="51">
        <f>'Details and Calculations'!CI660</f>
        <v>0</v>
      </c>
      <c r="BA661" s="51">
        <f t="shared" si="268"/>
        <v>0</v>
      </c>
      <c r="BB661" s="52">
        <f>'Details and Calculations'!Y660</f>
        <v>1</v>
      </c>
      <c r="BC661" s="52">
        <f>'Details and Calculations'!AC660</f>
        <v>1</v>
      </c>
      <c r="BD661" s="52">
        <f>'Details and Calculations'!AK660</f>
        <v>1</v>
      </c>
      <c r="BE661" s="52">
        <f>'Details and Calculations'!AN660</f>
        <v>100</v>
      </c>
      <c r="BF661" s="52" t="str">
        <f>'Details and Calculations'!AP660</f>
        <v xml:space="preserve"> </v>
      </c>
      <c r="BG661" s="52" t="str">
        <f>'Details and Calculations'!AT660</f>
        <v xml:space="preserve"> </v>
      </c>
      <c r="BH661" s="52" t="str">
        <f>'Details and Calculations'!AY660</f>
        <v xml:space="preserve"> </v>
      </c>
      <c r="BI661" s="52" t="str">
        <f>'Details and Calculations'!BB660</f>
        <v xml:space="preserve"> </v>
      </c>
      <c r="BJ661" s="52" t="str">
        <f>'Details and Calculations'!BD660</f>
        <v xml:space="preserve"> </v>
      </c>
      <c r="BK661" s="52">
        <f>'Details and Calculations'!CA660</f>
        <v>1</v>
      </c>
      <c r="BL661" s="43">
        <f>'Details and Calculations'!AA660</f>
        <v>1</v>
      </c>
      <c r="BM661" s="43" t="str">
        <f>'Details and Calculations'!AB660</f>
        <v>"Springbox" --Intake Structure At A Spring</v>
      </c>
      <c r="BN661" s="43">
        <f>'Details and Calculations'!AD660</f>
        <v>2006</v>
      </c>
      <c r="BO661" s="43">
        <f>'Details and Calculations'!AJ660</f>
        <v>1</v>
      </c>
      <c r="BP661" s="43">
        <f>'Details and Calculations'!AL660</f>
        <v>2006</v>
      </c>
      <c r="BQ661" s="43">
        <f>'Details and Calculations'!AO660</f>
        <v>0</v>
      </c>
      <c r="BR661" s="43" t="str">
        <f>'Details and Calculations'!AQ660</f>
        <v xml:space="preserve"> </v>
      </c>
      <c r="BS661" s="43">
        <f>'Details and Calculations'!AS660</f>
        <v>0</v>
      </c>
      <c r="BT661" s="43" t="str">
        <f>'Details and Calculations'!AV660</f>
        <v xml:space="preserve"> </v>
      </c>
      <c r="BU661" s="43">
        <f>'Details and Calculations'!AX660</f>
        <v>0</v>
      </c>
      <c r="BV661" s="43" t="str">
        <f>'Details and Calculations'!AZ660</f>
        <v xml:space="preserve"> </v>
      </c>
      <c r="BW661" s="43">
        <f>'Details and Calculations'!BC660</f>
        <v>0</v>
      </c>
      <c r="BX661" s="43" t="str">
        <f>'Details and Calculations'!BE660</f>
        <v xml:space="preserve"> </v>
      </c>
      <c r="BY661" s="43" t="str">
        <f>'Details and Calculations'!BG660</f>
        <v xml:space="preserve"> </v>
      </c>
      <c r="BZ661" s="43" t="str">
        <f>'Details and Calculations'!BH660</f>
        <v xml:space="preserve"> </v>
      </c>
      <c r="CA661" s="43">
        <f>'Details and Calculations'!BJ660</f>
        <v>0</v>
      </c>
      <c r="CB661" s="43" t="str">
        <f>'Details and Calculations'!BK660</f>
        <v/>
      </c>
      <c r="CC661" s="43" t="str">
        <f>'Details and Calculations'!BL660</f>
        <v xml:space="preserve"> </v>
      </c>
      <c r="CD661" s="43" t="str">
        <f>'Details and Calculations'!BN660</f>
        <v xml:space="preserve"> </v>
      </c>
      <c r="CE661" s="43" t="str">
        <f>'Details and Calculations'!BO660</f>
        <v xml:space="preserve"> </v>
      </c>
      <c r="CF661" s="43">
        <f>'Details and Calculations'!BZ660</f>
        <v>1</v>
      </c>
      <c r="CG661" s="43">
        <f>'Details and Calculations'!CB660</f>
        <v>2008</v>
      </c>
      <c r="CH661" s="31"/>
      <c r="CI661" s="53"/>
    </row>
    <row r="662" spans="1:87" x14ac:dyDescent="0.3">
      <c r="A662" s="43">
        <f>'Details and Calculations'!A661</f>
        <v>2017</v>
      </c>
      <c r="B662" s="43" t="str">
        <f>'Details and Calculations'!C661</f>
        <v>Rwanda</v>
      </c>
      <c r="C662" s="43" t="str">
        <f>'Details and Calculations'!D661</f>
        <v>Rulindo</v>
      </c>
      <c r="D662" s="43" t="str">
        <f>'Details and Calculations'!E661</f>
        <v>Rusiga</v>
      </c>
      <c r="E662" s="43" t="str">
        <f>'Details and Calculations'!F661</f>
        <v>Kirenge</v>
      </c>
      <c r="F662" s="43" t="str">
        <f>'Details and Calculations'!G661</f>
        <v>Kinini</v>
      </c>
      <c r="G662" s="43" t="str">
        <f>'Details and Calculations'!H661</f>
        <v/>
      </c>
      <c r="H662" s="43" t="str">
        <f>'Details and Calculations'!I661</f>
        <v/>
      </c>
      <c r="I662" s="43" t="str">
        <f>'Details and Calculations'!J661</f>
        <v>Kinini 2 water point/Ntaruka-gahama gravity</v>
      </c>
      <c r="J662" s="43">
        <f>'Details and Calculations'!K661</f>
        <v>250</v>
      </c>
      <c r="K662" s="43">
        <f>'Details and Calculations'!O661</f>
        <v>250</v>
      </c>
      <c r="L662" s="43">
        <f>'Details and Calculations'!P662</f>
        <v>107</v>
      </c>
      <c r="M662" s="43" t="str">
        <f>'Details and Calculations'!U661</f>
        <v>Piped Network -- Gravity Only</v>
      </c>
      <c r="N662" s="43">
        <f>'Details and Calculations'!V661</f>
        <v>2006</v>
      </c>
      <c r="O662" s="43" t="str">
        <f>'Details and Calculations'!W661</f>
        <v>Gor</v>
      </c>
      <c r="P662" s="43" t="str">
        <f>'Details and Calculations'!X661</f>
        <v>Spring</v>
      </c>
      <c r="Q662" s="44" t="str">
        <f t="shared" si="251"/>
        <v>Low Risk</v>
      </c>
      <c r="R662" s="44" t="str">
        <f t="shared" si="252"/>
        <v>High Risk</v>
      </c>
      <c r="S662" s="45" t="str">
        <f t="shared" si="253"/>
        <v>Basic Level of Service</v>
      </c>
      <c r="T662" s="62" t="str">
        <f t="shared" si="250"/>
        <v>High Priority</v>
      </c>
      <c r="U662" s="46">
        <f t="shared" si="254"/>
        <v>5</v>
      </c>
      <c r="V662" s="28" t="str">
        <f t="shared" si="255"/>
        <v>Major Repairs or Replace System</v>
      </c>
      <c r="W662" s="47" t="str">
        <f t="shared" si="256"/>
        <v/>
      </c>
      <c r="X662" s="27" t="str">
        <f t="shared" si="257"/>
        <v>Further Technical Diagnostic Needed</v>
      </c>
      <c r="Y662" s="48" t="str">
        <f t="shared" si="258"/>
        <v xml:space="preserve"> </v>
      </c>
      <c r="Z662" s="48" t="str">
        <f t="shared" si="259"/>
        <v xml:space="preserve"> </v>
      </c>
      <c r="AA662" s="48">
        <f t="shared" si="260"/>
        <v>19</v>
      </c>
      <c r="AB662" s="48" t="str">
        <f t="shared" si="261"/>
        <v xml:space="preserve"> </v>
      </c>
      <c r="AC662" s="48" t="str">
        <f t="shared" si="262"/>
        <v xml:space="preserve"> </v>
      </c>
      <c r="AD662" s="48" t="str">
        <f t="shared" si="263"/>
        <v xml:space="preserve"> </v>
      </c>
      <c r="AE662" s="48" t="str">
        <f t="shared" si="264"/>
        <v xml:space="preserve"> </v>
      </c>
      <c r="AF662" s="48" t="str">
        <f t="shared" si="265"/>
        <v xml:space="preserve"> </v>
      </c>
      <c r="AG662" s="49" t="str">
        <f t="shared" si="266"/>
        <v/>
      </c>
      <c r="AH662" s="48">
        <f t="shared" si="267"/>
        <v>9</v>
      </c>
      <c r="AI662" s="50" t="str">
        <f>'Details and Calculations'!AE661</f>
        <v xml:space="preserve"> </v>
      </c>
      <c r="AJ662" s="50" t="str">
        <f>'Details and Calculations'!AM661</f>
        <v xml:space="preserve"> </v>
      </c>
      <c r="AK662" s="50">
        <f>'Details and Calculations'!AR661</f>
        <v>2</v>
      </c>
      <c r="AL662" s="50" t="str">
        <f>'Details and Calculations'!AW661</f>
        <v xml:space="preserve"> </v>
      </c>
      <c r="AM662" s="50" t="str">
        <f>'Details and Calculations'!BA661</f>
        <v xml:space="preserve"> </v>
      </c>
      <c r="AN662" s="50" t="str">
        <f>'Details and Calculations'!BF661</f>
        <v xml:space="preserve"> </v>
      </c>
      <c r="AO662" s="50" t="str">
        <f>'Details and Calculations'!BI661</f>
        <v xml:space="preserve"> </v>
      </c>
      <c r="AP662" s="50" t="str">
        <f>'Details and Calculations'!BM661</f>
        <v xml:space="preserve"> </v>
      </c>
      <c r="AQ662" s="50" t="str">
        <f>'Details and Calculations'!BP661</f>
        <v xml:space="preserve"> </v>
      </c>
      <c r="AR662" s="50">
        <f>'Details and Calculations'!CC661</f>
        <v>3</v>
      </c>
      <c r="AS662" s="50">
        <f>'Details and Calculations'!CJ661</f>
        <v>3</v>
      </c>
      <c r="AT662" s="51">
        <f>'Details and Calculations'!T661</f>
        <v>1</v>
      </c>
      <c r="AU662" s="51">
        <f>'Details and Calculations'!Z661</f>
        <v>1</v>
      </c>
      <c r="AV662" s="51">
        <f>'Details and Calculations'!S661</f>
        <v>0</v>
      </c>
      <c r="AW662" s="51">
        <f>'Details and Calculations'!AI661</f>
        <v>1</v>
      </c>
      <c r="AX662" s="51">
        <f>'Details and Calculations'!BY661</f>
        <v>1</v>
      </c>
      <c r="AY662" s="51">
        <f>'Details and Calculations'!CG661</f>
        <v>1</v>
      </c>
      <c r="AZ662" s="51">
        <f>'Details and Calculations'!CI661</f>
        <v>0</v>
      </c>
      <c r="BA662" s="51">
        <f t="shared" si="268"/>
        <v>0</v>
      </c>
      <c r="BB662" s="52">
        <f>'Details and Calculations'!Y661</f>
        <v>1</v>
      </c>
      <c r="BC662" s="52" t="str">
        <f>'Details and Calculations'!AC661</f>
        <v xml:space="preserve"> </v>
      </c>
      <c r="BD662" s="52" t="str">
        <f>'Details and Calculations'!AK661</f>
        <v xml:space="preserve"> </v>
      </c>
      <c r="BE662" s="52" t="str">
        <f>'Details and Calculations'!AN661</f>
        <v xml:space="preserve"> </v>
      </c>
      <c r="BF662" s="52">
        <f>'Details and Calculations'!AP661</f>
        <v>1</v>
      </c>
      <c r="BG662" s="52" t="str">
        <f>'Details and Calculations'!AT661</f>
        <v xml:space="preserve"> </v>
      </c>
      <c r="BH662" s="52" t="str">
        <f>'Details and Calculations'!AY661</f>
        <v xml:space="preserve"> </v>
      </c>
      <c r="BI662" s="52" t="str">
        <f>'Details and Calculations'!BB661</f>
        <v xml:space="preserve"> </v>
      </c>
      <c r="BJ662" s="52" t="str">
        <f>'Details and Calculations'!BD661</f>
        <v xml:space="preserve"> </v>
      </c>
      <c r="BK662" s="52">
        <f>'Details and Calculations'!CA661</f>
        <v>1</v>
      </c>
      <c r="BL662" s="43">
        <f>'Details and Calculations'!AA661</f>
        <v>0</v>
      </c>
      <c r="BM662" s="43" t="str">
        <f>'Details and Calculations'!AB661</f>
        <v/>
      </c>
      <c r="BN662" s="43" t="str">
        <f>'Details and Calculations'!AD661</f>
        <v xml:space="preserve"> </v>
      </c>
      <c r="BO662" s="43">
        <f>'Details and Calculations'!AJ661</f>
        <v>0</v>
      </c>
      <c r="BP662" s="43" t="str">
        <f>'Details and Calculations'!AL661</f>
        <v xml:space="preserve"> </v>
      </c>
      <c r="BQ662" s="43">
        <f>'Details and Calculations'!AO661</f>
        <v>1</v>
      </c>
      <c r="BR662" s="43">
        <f>'Details and Calculations'!AQ661</f>
        <v>2006</v>
      </c>
      <c r="BS662" s="43">
        <f>'Details and Calculations'!AS661</f>
        <v>0</v>
      </c>
      <c r="BT662" s="43" t="str">
        <f>'Details and Calculations'!AV661</f>
        <v xml:space="preserve"> </v>
      </c>
      <c r="BU662" s="43">
        <f>'Details and Calculations'!AX661</f>
        <v>0</v>
      </c>
      <c r="BV662" s="43" t="str">
        <f>'Details and Calculations'!AZ661</f>
        <v xml:space="preserve"> </v>
      </c>
      <c r="BW662" s="43">
        <f>'Details and Calculations'!BC661</f>
        <v>0</v>
      </c>
      <c r="BX662" s="43" t="str">
        <f>'Details and Calculations'!BE661</f>
        <v xml:space="preserve"> </v>
      </c>
      <c r="BY662" s="43" t="str">
        <f>'Details and Calculations'!BG661</f>
        <v xml:space="preserve"> </v>
      </c>
      <c r="BZ662" s="43" t="str">
        <f>'Details and Calculations'!BH661</f>
        <v xml:space="preserve"> </v>
      </c>
      <c r="CA662" s="43">
        <f>'Details and Calculations'!BJ661</f>
        <v>0</v>
      </c>
      <c r="CB662" s="43" t="str">
        <f>'Details and Calculations'!BK661</f>
        <v/>
      </c>
      <c r="CC662" s="43" t="str">
        <f>'Details and Calculations'!BL661</f>
        <v xml:space="preserve"> </v>
      </c>
      <c r="CD662" s="43" t="str">
        <f>'Details and Calculations'!BN661</f>
        <v xml:space="preserve"> </v>
      </c>
      <c r="CE662" s="43" t="str">
        <f>'Details and Calculations'!BO661</f>
        <v xml:space="preserve"> </v>
      </c>
      <c r="CF662" s="43">
        <f>'Details and Calculations'!BZ661</f>
        <v>1</v>
      </c>
      <c r="CG662" s="43">
        <f>'Details and Calculations'!CB661</f>
        <v>2006</v>
      </c>
      <c r="CH662" s="31"/>
      <c r="CI662" s="53"/>
    </row>
    <row r="663" spans="1:87" x14ac:dyDescent="0.3">
      <c r="A663" s="43">
        <f>'Details and Calculations'!A662</f>
        <v>2017</v>
      </c>
      <c r="B663" s="43" t="str">
        <f>'Details and Calculations'!C662</f>
        <v>Rwanda</v>
      </c>
      <c r="C663" s="43" t="str">
        <f>'Details and Calculations'!D662</f>
        <v>Rulindo</v>
      </c>
      <c r="D663" s="43" t="str">
        <f>'Details and Calculations'!E662</f>
        <v>Masoro</v>
      </c>
      <c r="E663" s="43" t="str">
        <f>'Details and Calculations'!F662</f>
        <v>Kigarama</v>
      </c>
      <c r="F663" s="43" t="str">
        <f>'Details and Calculations'!G662</f>
        <v>Rukurazo</v>
      </c>
      <c r="G663" s="43" t="str">
        <f>'Details and Calculations'!H662</f>
        <v/>
      </c>
      <c r="H663" s="43" t="str">
        <f>'Details and Calculations'!I662</f>
        <v/>
      </c>
      <c r="I663" s="43" t="str">
        <f>'Details and Calculations'!J662</f>
        <v>Mutagata Gravity network</v>
      </c>
      <c r="J663" s="43">
        <f>'Details and Calculations'!K662</f>
        <v>247</v>
      </c>
      <c r="K663" s="43">
        <f>'Details and Calculations'!O662</f>
        <v>140</v>
      </c>
      <c r="L663" s="43" t="str">
        <f>'Details and Calculations'!P663</f>
        <v xml:space="preserve"> </v>
      </c>
      <c r="M663" s="43" t="str">
        <f>'Details and Calculations'!U662</f>
        <v>Piped Network -- Gravity Only</v>
      </c>
      <c r="N663" s="43">
        <f>'Details and Calculations'!V662</f>
        <v>1987</v>
      </c>
      <c r="O663" s="43" t="str">
        <f>'Details and Calculations'!W662</f>
        <v/>
      </c>
      <c r="P663" s="43" t="str">
        <f>'Details and Calculations'!X662</f>
        <v>Spring</v>
      </c>
      <c r="Q663" s="44" t="str">
        <f t="shared" si="251"/>
        <v>Low Risk</v>
      </c>
      <c r="R663" s="44" t="str">
        <f t="shared" si="252"/>
        <v>Medium Risk</v>
      </c>
      <c r="S663" s="45" t="str">
        <f t="shared" si="253"/>
        <v>Intermediate Level of Service</v>
      </c>
      <c r="T663" s="62" t="str">
        <f t="shared" si="250"/>
        <v>Low Priority</v>
      </c>
      <c r="U663" s="46">
        <f t="shared" si="254"/>
        <v>6</v>
      </c>
      <c r="V663" s="28" t="str">
        <f t="shared" si="255"/>
        <v>Repair or Replace Components</v>
      </c>
      <c r="W663" s="47" t="str">
        <f t="shared" si="256"/>
        <v xml:space="preserve">Intake Structure, Conduction Line, Storage Tank, Other Concrete Structures Distribution  Line, </v>
      </c>
      <c r="X663" s="27" t="str">
        <f t="shared" si="257"/>
        <v>Create Plan To Repair or Replace Components</v>
      </c>
      <c r="Y663" s="48">
        <f t="shared" si="258"/>
        <v>17</v>
      </c>
      <c r="Z663" s="48">
        <f t="shared" si="259"/>
        <v>7</v>
      </c>
      <c r="AA663" s="48">
        <f t="shared" si="260"/>
        <v>17</v>
      </c>
      <c r="AB663" s="48">
        <f t="shared" si="261"/>
        <v>7</v>
      </c>
      <c r="AC663" s="48">
        <f t="shared" si="262"/>
        <v>17</v>
      </c>
      <c r="AD663" s="48" t="str">
        <f t="shared" si="263"/>
        <v xml:space="preserve"> </v>
      </c>
      <c r="AE663" s="48" t="str">
        <f t="shared" si="264"/>
        <v xml:space="preserve"> </v>
      </c>
      <c r="AF663" s="48" t="str">
        <f t="shared" si="265"/>
        <v xml:space="preserve"> </v>
      </c>
      <c r="AG663" s="49" t="str">
        <f t="shared" si="266"/>
        <v/>
      </c>
      <c r="AH663" s="48">
        <f t="shared" si="267"/>
        <v>7</v>
      </c>
      <c r="AI663" s="50">
        <f>'Details and Calculations'!AE662</f>
        <v>2</v>
      </c>
      <c r="AJ663" s="50">
        <f>'Details and Calculations'!AM662</f>
        <v>2</v>
      </c>
      <c r="AK663" s="50">
        <f>'Details and Calculations'!AR662</f>
        <v>2</v>
      </c>
      <c r="AL663" s="50">
        <f>'Details and Calculations'!AW662</f>
        <v>2</v>
      </c>
      <c r="AM663" s="50">
        <f>'Details and Calculations'!BA662</f>
        <v>2</v>
      </c>
      <c r="AN663" s="50" t="str">
        <f>'Details and Calculations'!BF662</f>
        <v xml:space="preserve"> </v>
      </c>
      <c r="AO663" s="50" t="str">
        <f>'Details and Calculations'!BI662</f>
        <v xml:space="preserve"> </v>
      </c>
      <c r="AP663" s="50" t="str">
        <f>'Details and Calculations'!BM662</f>
        <v xml:space="preserve"> </v>
      </c>
      <c r="AQ663" s="50" t="str">
        <f>'Details and Calculations'!BP662</f>
        <v xml:space="preserve"> </v>
      </c>
      <c r="AR663" s="50">
        <f>'Details and Calculations'!CC662</f>
        <v>1</v>
      </c>
      <c r="AS663" s="50">
        <f>'Details and Calculations'!CJ662</f>
        <v>2</v>
      </c>
      <c r="AT663" s="51">
        <f>'Details and Calculations'!T662</f>
        <v>1</v>
      </c>
      <c r="AU663" s="51">
        <f>'Details and Calculations'!Z662</f>
        <v>1</v>
      </c>
      <c r="AV663" s="51">
        <f>'Details and Calculations'!S662</f>
        <v>0</v>
      </c>
      <c r="AW663" s="51">
        <f>'Details and Calculations'!AI662</f>
        <v>1</v>
      </c>
      <c r="AX663" s="51">
        <f>'Details and Calculations'!BY662</f>
        <v>1</v>
      </c>
      <c r="AY663" s="51">
        <f>'Details and Calculations'!CG662</f>
        <v>1</v>
      </c>
      <c r="AZ663" s="51">
        <f>'Details and Calculations'!CI662</f>
        <v>1</v>
      </c>
      <c r="BA663" s="51">
        <f t="shared" si="268"/>
        <v>0</v>
      </c>
      <c r="BB663" s="52">
        <f>'Details and Calculations'!Y662</f>
        <v>1</v>
      </c>
      <c r="BC663" s="52">
        <f>'Details and Calculations'!AC662</f>
        <v>1</v>
      </c>
      <c r="BD663" s="52">
        <f>'Details and Calculations'!AK662</f>
        <v>1</v>
      </c>
      <c r="BE663" s="52">
        <f>'Details and Calculations'!AN662</f>
        <v>3500</v>
      </c>
      <c r="BF663" s="52">
        <f>'Details and Calculations'!AP662</f>
        <v>6</v>
      </c>
      <c r="BG663" s="52">
        <f>'Details and Calculations'!AT662</f>
        <v>4</v>
      </c>
      <c r="BH663" s="52">
        <f>'Details and Calculations'!AY662</f>
        <v>2</v>
      </c>
      <c r="BI663" s="52">
        <f>'Details and Calculations'!BB662</f>
        <v>4500</v>
      </c>
      <c r="BJ663" s="52" t="str">
        <f>'Details and Calculations'!BD662</f>
        <v xml:space="preserve"> </v>
      </c>
      <c r="BK663" s="52">
        <f>'Details and Calculations'!CA662</f>
        <v>12</v>
      </c>
      <c r="BL663" s="43">
        <f>'Details and Calculations'!AA662</f>
        <v>1</v>
      </c>
      <c r="BM663" s="43" t="str">
        <f>'Details and Calculations'!AB662</f>
        <v>"Springbox" --Intake Structure At A Spring</v>
      </c>
      <c r="BN663" s="43">
        <f>'Details and Calculations'!AD662</f>
        <v>2004</v>
      </c>
      <c r="BO663" s="43">
        <f>'Details and Calculations'!AJ662</f>
        <v>1</v>
      </c>
      <c r="BP663" s="43">
        <f>'Details and Calculations'!AL662</f>
        <v>2004</v>
      </c>
      <c r="BQ663" s="43">
        <f>'Details and Calculations'!AO662</f>
        <v>1</v>
      </c>
      <c r="BR663" s="43">
        <f>'Details and Calculations'!AQ662</f>
        <v>2004</v>
      </c>
      <c r="BS663" s="43">
        <f>'Details and Calculations'!AS662</f>
        <v>1</v>
      </c>
      <c r="BT663" s="43">
        <f>'Details and Calculations'!AV662</f>
        <v>2004</v>
      </c>
      <c r="BU663" s="43">
        <f>'Details and Calculations'!AX662</f>
        <v>1</v>
      </c>
      <c r="BV663" s="43">
        <f>'Details and Calculations'!AZ662</f>
        <v>2004</v>
      </c>
      <c r="BW663" s="43">
        <f>'Details and Calculations'!BC662</f>
        <v>0</v>
      </c>
      <c r="BX663" s="43" t="str">
        <f>'Details and Calculations'!BE662</f>
        <v xml:space="preserve"> </v>
      </c>
      <c r="BY663" s="43" t="str">
        <f>'Details and Calculations'!BG662</f>
        <v xml:space="preserve"> </v>
      </c>
      <c r="BZ663" s="43" t="str">
        <f>'Details and Calculations'!BH662</f>
        <v xml:space="preserve"> </v>
      </c>
      <c r="CA663" s="43">
        <f>'Details and Calculations'!BJ662</f>
        <v>0</v>
      </c>
      <c r="CB663" s="43" t="str">
        <f>'Details and Calculations'!BK662</f>
        <v/>
      </c>
      <c r="CC663" s="43" t="str">
        <f>'Details and Calculations'!BL662</f>
        <v xml:space="preserve"> </v>
      </c>
      <c r="CD663" s="43" t="str">
        <f>'Details and Calculations'!BN662</f>
        <v xml:space="preserve"> </v>
      </c>
      <c r="CE663" s="43" t="str">
        <f>'Details and Calculations'!BO662</f>
        <v xml:space="preserve"> </v>
      </c>
      <c r="CF663" s="43">
        <f>'Details and Calculations'!BZ662</f>
        <v>1</v>
      </c>
      <c r="CG663" s="43">
        <f>'Details and Calculations'!CB662</f>
        <v>2004</v>
      </c>
      <c r="CH663" s="31"/>
      <c r="CI663" s="53"/>
    </row>
    <row r="664" spans="1:87" x14ac:dyDescent="0.3">
      <c r="A664" s="43">
        <f>'Details and Calculations'!A663</f>
        <v>2017</v>
      </c>
      <c r="B664" s="43" t="str">
        <f>'Details and Calculations'!C663</f>
        <v>Rwanda</v>
      </c>
      <c r="C664" s="43" t="str">
        <f>'Details and Calculations'!D663</f>
        <v>Rulindo</v>
      </c>
      <c r="D664" s="43" t="str">
        <f>'Details and Calculations'!E663</f>
        <v>Bushoki</v>
      </c>
      <c r="E664" s="43" t="str">
        <f>'Details and Calculations'!F663</f>
        <v>Mukoto</v>
      </c>
      <c r="F664" s="43" t="str">
        <f>'Details and Calculations'!G663</f>
        <v>Muko</v>
      </c>
      <c r="G664" s="43" t="str">
        <f>'Details and Calculations'!H663</f>
        <v/>
      </c>
      <c r="H664" s="43" t="str">
        <f>'Details and Calculations'!I663</f>
        <v/>
      </c>
      <c r="I664" s="43" t="str">
        <f>'Details and Calculations'!J663</f>
        <v>Water point at Godoro/Rusave gravity system</v>
      </c>
      <c r="J664" s="43">
        <f>'Details and Calculations'!K663</f>
        <v>116</v>
      </c>
      <c r="K664" s="43">
        <f>'Details and Calculations'!O663</f>
        <v>116</v>
      </c>
      <c r="L664" s="43" t="str">
        <f>'Details and Calculations'!P664</f>
        <v xml:space="preserve"> </v>
      </c>
      <c r="M664" s="43" t="str">
        <f>'Details and Calculations'!U663</f>
        <v>Piped Network -- Gravity Only</v>
      </c>
      <c r="N664" s="43">
        <f>'Details and Calculations'!V663</f>
        <v>2013</v>
      </c>
      <c r="O664" s="43" t="str">
        <f>'Details and Calculations'!W663</f>
        <v>Governement (District, Wasac) And Water For People</v>
      </c>
      <c r="P664" s="43" t="str">
        <f>'Details and Calculations'!X663</f>
        <v>Spring</v>
      </c>
      <c r="Q664" s="44" t="str">
        <f t="shared" si="251"/>
        <v>Low Risk</v>
      </c>
      <c r="R664" s="44" t="str">
        <f t="shared" si="252"/>
        <v>Low Risk</v>
      </c>
      <c r="S664" s="45" t="str">
        <f t="shared" si="253"/>
        <v>Intermediate Level of Service</v>
      </c>
      <c r="T664" s="62" t="str">
        <f t="shared" si="250"/>
        <v>Low Priority</v>
      </c>
      <c r="U664" s="46">
        <f t="shared" si="254"/>
        <v>7</v>
      </c>
      <c r="V664" s="28" t="str">
        <f t="shared" si="255"/>
        <v>Perform Routine Preventative Maintenance</v>
      </c>
      <c r="W664" s="47" t="str">
        <f t="shared" si="256"/>
        <v/>
      </c>
      <c r="X664" s="27" t="str">
        <f t="shared" si="257"/>
        <v>Maintain O&amp;M and Routine Monitoring</v>
      </c>
      <c r="Y664" s="48" t="str">
        <f t="shared" si="258"/>
        <v xml:space="preserve"> </v>
      </c>
      <c r="Z664" s="48" t="str">
        <f t="shared" si="259"/>
        <v xml:space="preserve"> </v>
      </c>
      <c r="AA664" s="48" t="str">
        <f t="shared" si="260"/>
        <v xml:space="preserve"> </v>
      </c>
      <c r="AB664" s="48" t="str">
        <f t="shared" si="261"/>
        <v xml:space="preserve"> </v>
      </c>
      <c r="AC664" s="48" t="str">
        <f t="shared" si="262"/>
        <v xml:space="preserve"> </v>
      </c>
      <c r="AD664" s="48" t="str">
        <f t="shared" si="263"/>
        <v xml:space="preserve"> </v>
      </c>
      <c r="AE664" s="48" t="str">
        <f t="shared" si="264"/>
        <v xml:space="preserve"> </v>
      </c>
      <c r="AF664" s="48" t="str">
        <f t="shared" si="265"/>
        <v xml:space="preserve"> </v>
      </c>
      <c r="AG664" s="49" t="str">
        <f t="shared" si="266"/>
        <v/>
      </c>
      <c r="AH664" s="48">
        <f t="shared" si="267"/>
        <v>16</v>
      </c>
      <c r="AI664" s="50" t="str">
        <f>'Details and Calculations'!AE663</f>
        <v xml:space="preserve"> </v>
      </c>
      <c r="AJ664" s="50" t="str">
        <f>'Details and Calculations'!AM663</f>
        <v xml:space="preserve"> </v>
      </c>
      <c r="AK664" s="50" t="str">
        <f>'Details and Calculations'!AR663</f>
        <v xml:space="preserve"> </v>
      </c>
      <c r="AL664" s="50" t="str">
        <f>'Details and Calculations'!AW663</f>
        <v xml:space="preserve"> </v>
      </c>
      <c r="AM664" s="50" t="str">
        <f>'Details and Calculations'!BA663</f>
        <v xml:space="preserve"> </v>
      </c>
      <c r="AN664" s="50" t="str">
        <f>'Details and Calculations'!BF663</f>
        <v xml:space="preserve"> </v>
      </c>
      <c r="AO664" s="50" t="str">
        <f>'Details and Calculations'!BI663</f>
        <v xml:space="preserve"> </v>
      </c>
      <c r="AP664" s="50" t="str">
        <f>'Details and Calculations'!BM663</f>
        <v xml:space="preserve"> </v>
      </c>
      <c r="AQ664" s="50" t="str">
        <f>'Details and Calculations'!BP663</f>
        <v xml:space="preserve"> </v>
      </c>
      <c r="AR664" s="50">
        <f>'Details and Calculations'!CC663</f>
        <v>1</v>
      </c>
      <c r="AS664" s="50">
        <f>'Details and Calculations'!CJ663</f>
        <v>1</v>
      </c>
      <c r="AT664" s="51">
        <f>'Details and Calculations'!T663</f>
        <v>1</v>
      </c>
      <c r="AU664" s="51">
        <f>'Details and Calculations'!Z663</f>
        <v>1</v>
      </c>
      <c r="AV664" s="51">
        <f>'Details and Calculations'!S663</f>
        <v>0</v>
      </c>
      <c r="AW664" s="51">
        <f>'Details and Calculations'!AI663</f>
        <v>1</v>
      </c>
      <c r="AX664" s="51">
        <f>'Details and Calculations'!BY663</f>
        <v>1</v>
      </c>
      <c r="AY664" s="51">
        <f>'Details and Calculations'!CG663</f>
        <v>1</v>
      </c>
      <c r="AZ664" s="51">
        <f>'Details and Calculations'!CI663</f>
        <v>1</v>
      </c>
      <c r="BA664" s="51">
        <f t="shared" si="268"/>
        <v>1</v>
      </c>
      <c r="BB664" s="52">
        <f>'Details and Calculations'!Y663</f>
        <v>2</v>
      </c>
      <c r="BC664" s="52" t="str">
        <f>'Details and Calculations'!AC663</f>
        <v xml:space="preserve"> </v>
      </c>
      <c r="BD664" s="52" t="str">
        <f>'Details and Calculations'!AK663</f>
        <v xml:space="preserve"> </v>
      </c>
      <c r="BE664" s="52" t="str">
        <f>'Details and Calculations'!AN663</f>
        <v xml:space="preserve"> </v>
      </c>
      <c r="BF664" s="52" t="str">
        <f>'Details and Calculations'!AP663</f>
        <v xml:space="preserve"> </v>
      </c>
      <c r="BG664" s="52" t="str">
        <f>'Details and Calculations'!AT663</f>
        <v xml:space="preserve"> </v>
      </c>
      <c r="BH664" s="52" t="str">
        <f>'Details and Calculations'!AY663</f>
        <v xml:space="preserve"> </v>
      </c>
      <c r="BI664" s="52" t="str">
        <f>'Details and Calculations'!BB663</f>
        <v xml:space="preserve"> </v>
      </c>
      <c r="BJ664" s="52" t="str">
        <f>'Details and Calculations'!BD663</f>
        <v xml:space="preserve"> </v>
      </c>
      <c r="BK664" s="52">
        <f>'Details and Calculations'!CA663</f>
        <v>1</v>
      </c>
      <c r="BL664" s="43">
        <f>'Details and Calculations'!AA663</f>
        <v>0</v>
      </c>
      <c r="BM664" s="43" t="str">
        <f>'Details and Calculations'!AB663</f>
        <v/>
      </c>
      <c r="BN664" s="43" t="str">
        <f>'Details and Calculations'!AD663</f>
        <v xml:space="preserve"> </v>
      </c>
      <c r="BO664" s="43">
        <f>'Details and Calculations'!AJ663</f>
        <v>0</v>
      </c>
      <c r="BP664" s="43" t="str">
        <f>'Details and Calculations'!AL663</f>
        <v xml:space="preserve"> </v>
      </c>
      <c r="BQ664" s="43">
        <f>'Details and Calculations'!AO663</f>
        <v>0</v>
      </c>
      <c r="BR664" s="43" t="str">
        <f>'Details and Calculations'!AQ663</f>
        <v xml:space="preserve"> </v>
      </c>
      <c r="BS664" s="43">
        <f>'Details and Calculations'!AS663</f>
        <v>0</v>
      </c>
      <c r="BT664" s="43" t="str">
        <f>'Details and Calculations'!AV663</f>
        <v xml:space="preserve"> </v>
      </c>
      <c r="BU664" s="43">
        <f>'Details and Calculations'!AX663</f>
        <v>0</v>
      </c>
      <c r="BV664" s="43" t="str">
        <f>'Details and Calculations'!AZ663</f>
        <v xml:space="preserve"> </v>
      </c>
      <c r="BW664" s="43">
        <f>'Details and Calculations'!BC663</f>
        <v>0</v>
      </c>
      <c r="BX664" s="43" t="str">
        <f>'Details and Calculations'!BE663</f>
        <v xml:space="preserve"> </v>
      </c>
      <c r="BY664" s="43" t="str">
        <f>'Details and Calculations'!BG663</f>
        <v xml:space="preserve"> </v>
      </c>
      <c r="BZ664" s="43" t="str">
        <f>'Details and Calculations'!BH663</f>
        <v xml:space="preserve"> </v>
      </c>
      <c r="CA664" s="43">
        <f>'Details and Calculations'!BJ663</f>
        <v>0</v>
      </c>
      <c r="CB664" s="43" t="str">
        <f>'Details and Calculations'!BK663</f>
        <v/>
      </c>
      <c r="CC664" s="43" t="str">
        <f>'Details and Calculations'!BL663</f>
        <v xml:space="preserve"> </v>
      </c>
      <c r="CD664" s="43" t="str">
        <f>'Details and Calculations'!BN663</f>
        <v xml:space="preserve"> </v>
      </c>
      <c r="CE664" s="43" t="str">
        <f>'Details and Calculations'!BO663</f>
        <v xml:space="preserve"> </v>
      </c>
      <c r="CF664" s="43">
        <f>'Details and Calculations'!BZ663</f>
        <v>1</v>
      </c>
      <c r="CG664" s="43">
        <f>'Details and Calculations'!CB663</f>
        <v>2013</v>
      </c>
      <c r="CH664" s="31"/>
      <c r="CI664" s="53"/>
    </row>
    <row r="665" spans="1:87" x14ac:dyDescent="0.3">
      <c r="A665" s="43">
        <f>'Details and Calculations'!A664</f>
        <v>2017</v>
      </c>
      <c r="B665" s="43" t="str">
        <f>'Details and Calculations'!C664</f>
        <v>Rwanda</v>
      </c>
      <c r="C665" s="43" t="str">
        <f>'Details and Calculations'!D664</f>
        <v>Rulindo</v>
      </c>
      <c r="D665" s="43" t="str">
        <f>'Details and Calculations'!E664</f>
        <v>Tumba</v>
      </c>
      <c r="E665" s="43" t="str">
        <f>'Details and Calculations'!F664</f>
        <v>Barari</v>
      </c>
      <c r="F665" s="43" t="str">
        <f>'Details and Calculations'!G664</f>
        <v>Kigarama</v>
      </c>
      <c r="G665" s="43" t="str">
        <f>'Details and Calculations'!H664</f>
        <v/>
      </c>
      <c r="H665" s="43" t="str">
        <f>'Details and Calculations'!I664</f>
        <v/>
      </c>
      <c r="I665" s="43" t="str">
        <f>'Details and Calculations'!J664</f>
        <v>Water point nearby APEKI Tumba Technical School/Nyirambuga pumping</v>
      </c>
      <c r="J665" s="43">
        <f>'Details and Calculations'!K664</f>
        <v>154</v>
      </c>
      <c r="K665" s="43">
        <f>'Details and Calculations'!O664</f>
        <v>154</v>
      </c>
      <c r="L665" s="43">
        <f>'Details and Calculations'!P665</f>
        <v>780</v>
      </c>
      <c r="M665" s="43" t="str">
        <f>'Details and Calculations'!U664</f>
        <v>Piped Network With Pump</v>
      </c>
      <c r="N665" s="43">
        <f>'Details and Calculations'!V664</f>
        <v>2012</v>
      </c>
      <c r="O665" s="43" t="str">
        <f>'Details and Calculations'!W664</f>
        <v>Governement (District, Wasac) And Water For People</v>
      </c>
      <c r="P665" s="43" t="str">
        <f>'Details and Calculations'!X664</f>
        <v>Spring</v>
      </c>
      <c r="Q665" s="44" t="str">
        <f t="shared" si="251"/>
        <v>Low Risk</v>
      </c>
      <c r="R665" s="44" t="str">
        <f t="shared" si="252"/>
        <v>Low Risk</v>
      </c>
      <c r="S665" s="45" t="str">
        <f t="shared" si="253"/>
        <v>Intermediate Level of Service</v>
      </c>
      <c r="T665" s="62" t="str">
        <f t="shared" si="250"/>
        <v>Low Priority</v>
      </c>
      <c r="U665" s="46">
        <f t="shared" si="254"/>
        <v>7</v>
      </c>
      <c r="V665" s="28" t="str">
        <f t="shared" si="255"/>
        <v>Perform Routine Preventative Maintenance</v>
      </c>
      <c r="W665" s="47" t="str">
        <f t="shared" si="256"/>
        <v/>
      </c>
      <c r="X665" s="27" t="str">
        <f t="shared" si="257"/>
        <v>Maintain O&amp;M and Routine Monitoring</v>
      </c>
      <c r="Y665" s="48" t="str">
        <f t="shared" si="258"/>
        <v xml:space="preserve"> </v>
      </c>
      <c r="Z665" s="48" t="str">
        <f t="shared" si="259"/>
        <v xml:space="preserve"> </v>
      </c>
      <c r="AA665" s="48" t="str">
        <f t="shared" si="260"/>
        <v xml:space="preserve"> </v>
      </c>
      <c r="AB665" s="48" t="str">
        <f t="shared" si="261"/>
        <v xml:space="preserve"> </v>
      </c>
      <c r="AC665" s="48" t="str">
        <f t="shared" si="262"/>
        <v xml:space="preserve"> </v>
      </c>
      <c r="AD665" s="48" t="str">
        <f t="shared" si="263"/>
        <v xml:space="preserve"> </v>
      </c>
      <c r="AE665" s="48" t="str">
        <f t="shared" si="264"/>
        <v xml:space="preserve"> </v>
      </c>
      <c r="AF665" s="48" t="str">
        <f t="shared" si="265"/>
        <v xml:space="preserve"> </v>
      </c>
      <c r="AG665" s="49" t="str">
        <f t="shared" si="266"/>
        <v/>
      </c>
      <c r="AH665" s="48">
        <f t="shared" si="267"/>
        <v>15</v>
      </c>
      <c r="AI665" s="50" t="str">
        <f>'Details and Calculations'!AE664</f>
        <v xml:space="preserve"> </v>
      </c>
      <c r="AJ665" s="50" t="str">
        <f>'Details and Calculations'!AM664</f>
        <v xml:space="preserve"> </v>
      </c>
      <c r="AK665" s="50" t="str">
        <f>'Details and Calculations'!AR664</f>
        <v xml:space="preserve"> </v>
      </c>
      <c r="AL665" s="50" t="str">
        <f>'Details and Calculations'!AW664</f>
        <v xml:space="preserve"> </v>
      </c>
      <c r="AM665" s="50" t="str">
        <f>'Details and Calculations'!BA664</f>
        <v xml:space="preserve"> </v>
      </c>
      <c r="AN665" s="50" t="str">
        <f>'Details and Calculations'!BF664</f>
        <v xml:space="preserve"> </v>
      </c>
      <c r="AO665" s="50" t="str">
        <f>'Details and Calculations'!BI664</f>
        <v xml:space="preserve"> </v>
      </c>
      <c r="AP665" s="50" t="str">
        <f>'Details and Calculations'!BM664</f>
        <v xml:space="preserve"> </v>
      </c>
      <c r="AQ665" s="50" t="str">
        <f>'Details and Calculations'!BP664</f>
        <v xml:space="preserve"> </v>
      </c>
      <c r="AR665" s="50">
        <f>'Details and Calculations'!CC664</f>
        <v>1</v>
      </c>
      <c r="AS665" s="50">
        <f>'Details and Calculations'!CJ664</f>
        <v>1</v>
      </c>
      <c r="AT665" s="51">
        <f>'Details and Calculations'!T664</f>
        <v>1</v>
      </c>
      <c r="AU665" s="51">
        <f>'Details and Calculations'!Z664</f>
        <v>1</v>
      </c>
      <c r="AV665" s="51">
        <f>'Details and Calculations'!S664</f>
        <v>0</v>
      </c>
      <c r="AW665" s="51">
        <f>'Details and Calculations'!AI664</f>
        <v>1</v>
      </c>
      <c r="AX665" s="51">
        <f>'Details and Calculations'!BY664</f>
        <v>1</v>
      </c>
      <c r="AY665" s="51">
        <f>'Details and Calculations'!CG664</f>
        <v>1</v>
      </c>
      <c r="AZ665" s="51">
        <f>'Details and Calculations'!CI664</f>
        <v>1</v>
      </c>
      <c r="BA665" s="51">
        <f t="shared" si="268"/>
        <v>1</v>
      </c>
      <c r="BB665" s="52">
        <f>'Details and Calculations'!Y664</f>
        <v>2</v>
      </c>
      <c r="BC665" s="52" t="str">
        <f>'Details and Calculations'!AC664</f>
        <v xml:space="preserve"> </v>
      </c>
      <c r="BD665" s="52" t="str">
        <f>'Details and Calculations'!AK664</f>
        <v xml:space="preserve"> </v>
      </c>
      <c r="BE665" s="52" t="str">
        <f>'Details and Calculations'!AN664</f>
        <v xml:space="preserve"> </v>
      </c>
      <c r="BF665" s="52" t="str">
        <f>'Details and Calculations'!AP664</f>
        <v xml:space="preserve"> </v>
      </c>
      <c r="BG665" s="52" t="str">
        <f>'Details and Calculations'!AT664</f>
        <v xml:space="preserve"> </v>
      </c>
      <c r="BH665" s="52" t="str">
        <f>'Details and Calculations'!AY664</f>
        <v xml:space="preserve"> </v>
      </c>
      <c r="BI665" s="52" t="str">
        <f>'Details and Calculations'!BB664</f>
        <v xml:space="preserve"> </v>
      </c>
      <c r="BJ665" s="52" t="str">
        <f>'Details and Calculations'!BD664</f>
        <v xml:space="preserve"> </v>
      </c>
      <c r="BK665" s="52">
        <f>'Details and Calculations'!CA664</f>
        <v>2</v>
      </c>
      <c r="BL665" s="43">
        <f>'Details and Calculations'!AA664</f>
        <v>0</v>
      </c>
      <c r="BM665" s="43" t="str">
        <f>'Details and Calculations'!AB664</f>
        <v/>
      </c>
      <c r="BN665" s="43" t="str">
        <f>'Details and Calculations'!AD664</f>
        <v xml:space="preserve"> </v>
      </c>
      <c r="BO665" s="43">
        <f>'Details and Calculations'!AJ664</f>
        <v>0</v>
      </c>
      <c r="BP665" s="43" t="str">
        <f>'Details and Calculations'!AL664</f>
        <v xml:space="preserve"> </v>
      </c>
      <c r="BQ665" s="43">
        <f>'Details and Calculations'!AO664</f>
        <v>0</v>
      </c>
      <c r="BR665" s="43" t="str">
        <f>'Details and Calculations'!AQ664</f>
        <v xml:space="preserve"> </v>
      </c>
      <c r="BS665" s="43">
        <f>'Details and Calculations'!AS664</f>
        <v>0</v>
      </c>
      <c r="BT665" s="43" t="str">
        <f>'Details and Calculations'!AV664</f>
        <v xml:space="preserve"> </v>
      </c>
      <c r="BU665" s="43">
        <f>'Details and Calculations'!AX664</f>
        <v>0</v>
      </c>
      <c r="BV665" s="43" t="str">
        <f>'Details and Calculations'!AZ664</f>
        <v xml:space="preserve"> </v>
      </c>
      <c r="BW665" s="43">
        <f>'Details and Calculations'!BC664</f>
        <v>0</v>
      </c>
      <c r="BX665" s="43" t="str">
        <f>'Details and Calculations'!BE664</f>
        <v xml:space="preserve"> </v>
      </c>
      <c r="BY665" s="43" t="str">
        <f>'Details and Calculations'!BG664</f>
        <v xml:space="preserve"> </v>
      </c>
      <c r="BZ665" s="43" t="str">
        <f>'Details and Calculations'!BH664</f>
        <v xml:space="preserve"> </v>
      </c>
      <c r="CA665" s="43">
        <f>'Details and Calculations'!BJ664</f>
        <v>0</v>
      </c>
      <c r="CB665" s="43" t="str">
        <f>'Details and Calculations'!BK664</f>
        <v/>
      </c>
      <c r="CC665" s="43" t="str">
        <f>'Details and Calculations'!BL664</f>
        <v xml:space="preserve"> </v>
      </c>
      <c r="CD665" s="43" t="str">
        <f>'Details and Calculations'!BN664</f>
        <v xml:space="preserve"> </v>
      </c>
      <c r="CE665" s="43" t="str">
        <f>'Details and Calculations'!BO664</f>
        <v xml:space="preserve"> </v>
      </c>
      <c r="CF665" s="43">
        <f>'Details and Calculations'!BZ664</f>
        <v>1</v>
      </c>
      <c r="CG665" s="43">
        <f>'Details and Calculations'!CB664</f>
        <v>2012</v>
      </c>
      <c r="CH665" s="31"/>
      <c r="CI665" s="53"/>
    </row>
    <row r="666" spans="1:87" x14ac:dyDescent="0.3">
      <c r="A666" s="43">
        <f>'Details and Calculations'!A665</f>
        <v>2017</v>
      </c>
      <c r="B666" s="43" t="str">
        <f>'Details and Calculations'!C665</f>
        <v>Rwanda</v>
      </c>
      <c r="C666" s="43" t="str">
        <f>'Details and Calculations'!D665</f>
        <v>Rulindo</v>
      </c>
      <c r="D666" s="43" t="str">
        <f>'Details and Calculations'!E665</f>
        <v>Cyinzuzi</v>
      </c>
      <c r="E666" s="43" t="str">
        <f>'Details and Calculations'!F665</f>
        <v>Budakiranya</v>
      </c>
      <c r="F666" s="43" t="str">
        <f>'Details and Calculations'!G665</f>
        <v>Nyakabanga</v>
      </c>
      <c r="G666" s="43" t="str">
        <f>'Details and Calculations'!H665</f>
        <v/>
      </c>
      <c r="H666" s="43" t="str">
        <f>'Details and Calculations'!I665</f>
        <v/>
      </c>
      <c r="I666" s="43" t="str">
        <f>'Details and Calculations'!J665</f>
        <v>0</v>
      </c>
      <c r="J666" s="43">
        <f>'Details and Calculations'!K665</f>
        <v>780</v>
      </c>
      <c r="K666" s="43" t="str">
        <f>'Details and Calculations'!O665</f>
        <v xml:space="preserve"> </v>
      </c>
      <c r="L666" s="43">
        <f>'Details and Calculations'!P666</f>
        <v>63</v>
      </c>
      <c r="M666" s="43" t="str">
        <f>'Details and Calculations'!U665</f>
        <v>Piped Network With Pump</v>
      </c>
      <c r="N666" s="43">
        <f>'Details and Calculations'!V665</f>
        <v>2014</v>
      </c>
      <c r="O666" s="43" t="str">
        <f>'Details and Calculations'!W665</f>
        <v>Governement (District, Wasac) And Water For People</v>
      </c>
      <c r="P666" s="43" t="str">
        <f>'Details and Calculations'!X665</f>
        <v>Spring</v>
      </c>
      <c r="Q666" s="44" t="str">
        <f t="shared" si="251"/>
        <v>Low Risk</v>
      </c>
      <c r="R666" s="44" t="str">
        <f t="shared" si="252"/>
        <v>High Risk</v>
      </c>
      <c r="S666" s="45" t="str">
        <f t="shared" si="253"/>
        <v>Basic Level of Service</v>
      </c>
      <c r="T666" s="62" t="str">
        <f t="shared" si="250"/>
        <v>High Priority</v>
      </c>
      <c r="U666" s="46">
        <f t="shared" si="254"/>
        <v>3</v>
      </c>
      <c r="V666" s="28" t="str">
        <f t="shared" si="255"/>
        <v>Major Repairs or Replace System</v>
      </c>
      <c r="W666" s="47" t="str">
        <f t="shared" si="256"/>
        <v/>
      </c>
      <c r="X666" s="27" t="str">
        <f t="shared" si="257"/>
        <v>Further Technical Diagnostic Needed</v>
      </c>
      <c r="Y666" s="48">
        <f t="shared" si="258"/>
        <v>22</v>
      </c>
      <c r="Z666" s="48">
        <f t="shared" si="259"/>
        <v>17</v>
      </c>
      <c r="AA666" s="48">
        <f t="shared" si="260"/>
        <v>27</v>
      </c>
      <c r="AB666" s="48">
        <f t="shared" si="261"/>
        <v>17</v>
      </c>
      <c r="AC666" s="48">
        <f t="shared" si="262"/>
        <v>27</v>
      </c>
      <c r="AD666" s="48">
        <f t="shared" si="263"/>
        <v>-1</v>
      </c>
      <c r="AE666" s="48">
        <f t="shared" si="264"/>
        <v>12</v>
      </c>
      <c r="AF666" s="48" t="str">
        <f t="shared" si="265"/>
        <v xml:space="preserve"> </v>
      </c>
      <c r="AG666" s="49" t="str">
        <f t="shared" si="266"/>
        <v/>
      </c>
      <c r="AH666" s="48">
        <f t="shared" si="267"/>
        <v>17</v>
      </c>
      <c r="AI666" s="50">
        <f>'Details and Calculations'!AE665</f>
        <v>1</v>
      </c>
      <c r="AJ666" s="50">
        <f>'Details and Calculations'!AM665</f>
        <v>3</v>
      </c>
      <c r="AK666" s="50">
        <f>'Details and Calculations'!AR665</f>
        <v>3</v>
      </c>
      <c r="AL666" s="50">
        <f>'Details and Calculations'!AW665</f>
        <v>3</v>
      </c>
      <c r="AM666" s="50">
        <f>'Details and Calculations'!BA665</f>
        <v>3</v>
      </c>
      <c r="AN666" s="50">
        <f>'Details and Calculations'!BF665</f>
        <v>1</v>
      </c>
      <c r="AO666" s="50">
        <f>'Details and Calculations'!BI665</f>
        <v>1</v>
      </c>
      <c r="AP666" s="50" t="str">
        <f>'Details and Calculations'!BM665</f>
        <v xml:space="preserve"> </v>
      </c>
      <c r="AQ666" s="50" t="str">
        <f>'Details and Calculations'!BP665</f>
        <v xml:space="preserve"> </v>
      </c>
      <c r="AR666" s="50">
        <f>'Details and Calculations'!CC665</f>
        <v>3</v>
      </c>
      <c r="AS666" s="50">
        <f>'Details and Calculations'!CJ665</f>
        <v>3</v>
      </c>
      <c r="AT666" s="51">
        <f>'Details and Calculations'!T665</f>
        <v>1</v>
      </c>
      <c r="AU666" s="51">
        <f>'Details and Calculations'!Z665</f>
        <v>1</v>
      </c>
      <c r="AV666" s="51">
        <f>'Details and Calculations'!S665</f>
        <v>0</v>
      </c>
      <c r="AW666" s="51">
        <f>'Details and Calculations'!AI665</f>
        <v>0</v>
      </c>
      <c r="AX666" s="51">
        <f>'Details and Calculations'!BY665</f>
        <v>1</v>
      </c>
      <c r="AY666" s="51">
        <f>'Details and Calculations'!CG665</f>
        <v>0</v>
      </c>
      <c r="AZ666" s="51">
        <f>'Details and Calculations'!CI665</f>
        <v>0</v>
      </c>
      <c r="BA666" s="51">
        <f t="shared" si="268"/>
        <v>0</v>
      </c>
      <c r="BB666" s="52">
        <f>'Details and Calculations'!Y665</f>
        <v>3</v>
      </c>
      <c r="BC666" s="52">
        <f>'Details and Calculations'!AC665</f>
        <v>3</v>
      </c>
      <c r="BD666" s="52">
        <f>'Details and Calculations'!AK665</f>
        <v>2</v>
      </c>
      <c r="BE666" s="52">
        <f>'Details and Calculations'!AN665</f>
        <v>3000</v>
      </c>
      <c r="BF666" s="52">
        <f>'Details and Calculations'!AP665</f>
        <v>2</v>
      </c>
      <c r="BG666" s="52">
        <f>'Details and Calculations'!AT665</f>
        <v>8</v>
      </c>
      <c r="BH666" s="52">
        <f>'Details and Calculations'!AY665</f>
        <v>2</v>
      </c>
      <c r="BI666" s="52">
        <f>'Details and Calculations'!BB665</f>
        <v>3000</v>
      </c>
      <c r="BJ666" s="52">
        <f>'Details and Calculations'!BD665</f>
        <v>1</v>
      </c>
      <c r="BK666" s="52">
        <f>'Details and Calculations'!CA665</f>
        <v>1</v>
      </c>
      <c r="BL666" s="43">
        <f>'Details and Calculations'!AA665</f>
        <v>1</v>
      </c>
      <c r="BM666" s="43" t="str">
        <f>'Details and Calculations'!AB665</f>
        <v>"Springbox" --Intake Structure At A Spring</v>
      </c>
      <c r="BN666" s="43">
        <f>'Details and Calculations'!AD665</f>
        <v>2009</v>
      </c>
      <c r="BO666" s="43">
        <f>'Details and Calculations'!AJ665</f>
        <v>1</v>
      </c>
      <c r="BP666" s="43">
        <f>'Details and Calculations'!AL665</f>
        <v>2014</v>
      </c>
      <c r="BQ666" s="43">
        <f>'Details and Calculations'!AO665</f>
        <v>1</v>
      </c>
      <c r="BR666" s="43">
        <f>'Details and Calculations'!AQ665</f>
        <v>2014</v>
      </c>
      <c r="BS666" s="43">
        <f>'Details and Calculations'!AS665</f>
        <v>1</v>
      </c>
      <c r="BT666" s="43">
        <f>'Details and Calculations'!AV665</f>
        <v>2014</v>
      </c>
      <c r="BU666" s="43">
        <f>'Details and Calculations'!AX665</f>
        <v>1</v>
      </c>
      <c r="BV666" s="43">
        <f>'Details and Calculations'!AZ665</f>
        <v>2014</v>
      </c>
      <c r="BW666" s="43">
        <f>'Details and Calculations'!BC665</f>
        <v>1</v>
      </c>
      <c r="BX666" s="43">
        <f>'Details and Calculations'!BE665</f>
        <v>2009</v>
      </c>
      <c r="BY666" s="43">
        <f>'Details and Calculations'!BG665</f>
        <v>1</v>
      </c>
      <c r="BZ666" s="43">
        <f>'Details and Calculations'!BH665</f>
        <v>2009</v>
      </c>
      <c r="CA666" s="43">
        <f>'Details and Calculations'!BJ665</f>
        <v>0</v>
      </c>
      <c r="CB666" s="43" t="str">
        <f>'Details and Calculations'!BK665</f>
        <v/>
      </c>
      <c r="CC666" s="43" t="str">
        <f>'Details and Calculations'!BL665</f>
        <v xml:space="preserve"> </v>
      </c>
      <c r="CD666" s="43" t="str">
        <f>'Details and Calculations'!BN665</f>
        <v xml:space="preserve"> </v>
      </c>
      <c r="CE666" s="43" t="str">
        <f>'Details and Calculations'!BO665</f>
        <v xml:space="preserve"> </v>
      </c>
      <c r="CF666" s="43">
        <f>'Details and Calculations'!BZ665</f>
        <v>1</v>
      </c>
      <c r="CG666" s="43">
        <f>'Details and Calculations'!CB665</f>
        <v>2014</v>
      </c>
      <c r="CH666" s="31"/>
      <c r="CI666" s="53"/>
    </row>
    <row r="667" spans="1:87" x14ac:dyDescent="0.3">
      <c r="A667" s="43">
        <f>'Details and Calculations'!A666</f>
        <v>2017</v>
      </c>
      <c r="B667" s="43" t="str">
        <f>'Details and Calculations'!C666</f>
        <v>Rwanda</v>
      </c>
      <c r="C667" s="43" t="str">
        <f>'Details and Calculations'!D666</f>
        <v>Rulindo</v>
      </c>
      <c r="D667" s="43" t="str">
        <f>'Details and Calculations'!E666</f>
        <v>Kinihira</v>
      </c>
      <c r="E667" s="43" t="str">
        <f>'Details and Calculations'!F666</f>
        <v>Butunzi</v>
      </c>
      <c r="F667" s="43" t="str">
        <f>'Details and Calculations'!G666</f>
        <v>Gisekuru</v>
      </c>
      <c r="G667" s="43" t="str">
        <f>'Details and Calculations'!H666</f>
        <v/>
      </c>
      <c r="H667" s="43" t="str">
        <f>'Details and Calculations'!I666</f>
        <v/>
      </c>
      <c r="I667" s="43" t="str">
        <f>'Details and Calculations'!J666</f>
        <v>Nyamagana-Kinihira</v>
      </c>
      <c r="J667" s="43">
        <f>'Details and Calculations'!K666</f>
        <v>143</v>
      </c>
      <c r="K667" s="43">
        <f>'Details and Calculations'!O666</f>
        <v>80</v>
      </c>
      <c r="L667" s="43">
        <f>'Details and Calculations'!P667</f>
        <v>256</v>
      </c>
      <c r="M667" s="43" t="str">
        <f>'Details and Calculations'!U666</f>
        <v>Piped Network With Pump</v>
      </c>
      <c r="N667" s="43">
        <f>'Details and Calculations'!V666</f>
        <v>2015</v>
      </c>
      <c r="O667" s="43" t="str">
        <f>'Details and Calculations'!W666</f>
        <v>Governement (District, Wasac) And Water For People</v>
      </c>
      <c r="P667" s="43" t="str">
        <f>'Details and Calculations'!X666</f>
        <v>Spring</v>
      </c>
      <c r="Q667" s="44" t="str">
        <f t="shared" si="251"/>
        <v>Low Risk</v>
      </c>
      <c r="R667" s="44" t="str">
        <f t="shared" si="252"/>
        <v>Low Risk</v>
      </c>
      <c r="S667" s="45" t="str">
        <f t="shared" si="253"/>
        <v>High Level of Service</v>
      </c>
      <c r="T667" s="62" t="str">
        <f t="shared" si="250"/>
        <v>Low Priority</v>
      </c>
      <c r="U667" s="46">
        <f t="shared" si="254"/>
        <v>8</v>
      </c>
      <c r="V667" s="28" t="str">
        <f t="shared" si="255"/>
        <v>Perform Routine Preventative Maintenance</v>
      </c>
      <c r="W667" s="47" t="str">
        <f t="shared" si="256"/>
        <v/>
      </c>
      <c r="X667" s="27" t="str">
        <f t="shared" si="257"/>
        <v>Maintain O&amp;M and Routine Monitoring</v>
      </c>
      <c r="Y667" s="48">
        <f t="shared" si="258"/>
        <v>28</v>
      </c>
      <c r="Z667" s="48">
        <f t="shared" si="259"/>
        <v>18</v>
      </c>
      <c r="AA667" s="48">
        <f t="shared" si="260"/>
        <v>28</v>
      </c>
      <c r="AB667" s="48">
        <f t="shared" si="261"/>
        <v>18</v>
      </c>
      <c r="AC667" s="48">
        <f t="shared" si="262"/>
        <v>28</v>
      </c>
      <c r="AD667" s="48">
        <f t="shared" si="263"/>
        <v>5</v>
      </c>
      <c r="AE667" s="48">
        <f t="shared" si="264"/>
        <v>18</v>
      </c>
      <c r="AF667" s="48" t="str">
        <f t="shared" si="265"/>
        <v xml:space="preserve"> </v>
      </c>
      <c r="AG667" s="49" t="str">
        <f t="shared" si="266"/>
        <v/>
      </c>
      <c r="AH667" s="48">
        <f t="shared" si="267"/>
        <v>18</v>
      </c>
      <c r="AI667" s="50">
        <f>'Details and Calculations'!AE666</f>
        <v>1</v>
      </c>
      <c r="AJ667" s="50">
        <f>'Details and Calculations'!AM666</f>
        <v>1</v>
      </c>
      <c r="AK667" s="50">
        <f>'Details and Calculations'!AR666</f>
        <v>1</v>
      </c>
      <c r="AL667" s="50">
        <f>'Details and Calculations'!AW666</f>
        <v>1</v>
      </c>
      <c r="AM667" s="50">
        <f>'Details and Calculations'!BA666</f>
        <v>1</v>
      </c>
      <c r="AN667" s="50">
        <f>'Details and Calculations'!BF666</f>
        <v>1</v>
      </c>
      <c r="AO667" s="50">
        <f>'Details and Calculations'!BI666</f>
        <v>1</v>
      </c>
      <c r="AP667" s="50" t="str">
        <f>'Details and Calculations'!BM666</f>
        <v xml:space="preserve"> </v>
      </c>
      <c r="AQ667" s="50" t="str">
        <f>'Details and Calculations'!BP666</f>
        <v xml:space="preserve"> </v>
      </c>
      <c r="AR667" s="50">
        <f>'Details and Calculations'!CC666</f>
        <v>1</v>
      </c>
      <c r="AS667" s="50">
        <f>'Details and Calculations'!CJ666</f>
        <v>1</v>
      </c>
      <c r="AT667" s="51">
        <f>'Details and Calculations'!T666</f>
        <v>1</v>
      </c>
      <c r="AU667" s="51">
        <f>'Details and Calculations'!Z666</f>
        <v>1</v>
      </c>
      <c r="AV667" s="51">
        <f>'Details and Calculations'!S666</f>
        <v>1</v>
      </c>
      <c r="AW667" s="51">
        <f>'Details and Calculations'!AI666</f>
        <v>1</v>
      </c>
      <c r="AX667" s="51">
        <f>'Details and Calculations'!BY666</f>
        <v>1</v>
      </c>
      <c r="AY667" s="51">
        <f>'Details and Calculations'!CG666</f>
        <v>1</v>
      </c>
      <c r="AZ667" s="51">
        <f>'Details and Calculations'!CI666</f>
        <v>1</v>
      </c>
      <c r="BA667" s="51">
        <f t="shared" si="268"/>
        <v>1</v>
      </c>
      <c r="BB667" s="52">
        <f>'Details and Calculations'!Y666</f>
        <v>2</v>
      </c>
      <c r="BC667" s="52">
        <f>'Details and Calculations'!AC666</f>
        <v>1</v>
      </c>
      <c r="BD667" s="52">
        <f>'Details and Calculations'!AK666</f>
        <v>1</v>
      </c>
      <c r="BE667" s="52">
        <f>'Details and Calculations'!AN666</f>
        <v>1000</v>
      </c>
      <c r="BF667" s="52">
        <f>'Details and Calculations'!AP666</f>
        <v>7</v>
      </c>
      <c r="BG667" s="52">
        <f>'Details and Calculations'!AT666</f>
        <v>8</v>
      </c>
      <c r="BH667" s="52">
        <f>'Details and Calculations'!AY666</f>
        <v>3</v>
      </c>
      <c r="BI667" s="52">
        <f>'Details and Calculations'!BB666</f>
        <v>6000</v>
      </c>
      <c r="BJ667" s="52">
        <f>'Details and Calculations'!BD666</f>
        <v>2</v>
      </c>
      <c r="BK667" s="52">
        <f>'Details and Calculations'!CA666</f>
        <v>2</v>
      </c>
      <c r="BL667" s="43">
        <f>'Details and Calculations'!AA666</f>
        <v>1</v>
      </c>
      <c r="BM667" s="43" t="str">
        <f>'Details and Calculations'!AB666</f>
        <v>"Springbox" --Intake Structure At A Spring</v>
      </c>
      <c r="BN667" s="43">
        <f>'Details and Calculations'!AD666</f>
        <v>2015</v>
      </c>
      <c r="BO667" s="43">
        <f>'Details and Calculations'!AJ666</f>
        <v>1</v>
      </c>
      <c r="BP667" s="43">
        <f>'Details and Calculations'!AL666</f>
        <v>2015</v>
      </c>
      <c r="BQ667" s="43">
        <f>'Details and Calculations'!AO666</f>
        <v>1</v>
      </c>
      <c r="BR667" s="43">
        <f>'Details and Calculations'!AQ666</f>
        <v>2015</v>
      </c>
      <c r="BS667" s="43">
        <f>'Details and Calculations'!AS666</f>
        <v>1</v>
      </c>
      <c r="BT667" s="43">
        <f>'Details and Calculations'!AV666</f>
        <v>2015</v>
      </c>
      <c r="BU667" s="43">
        <f>'Details and Calculations'!AX666</f>
        <v>1</v>
      </c>
      <c r="BV667" s="43">
        <f>'Details and Calculations'!AZ666</f>
        <v>2015</v>
      </c>
      <c r="BW667" s="43">
        <f>'Details and Calculations'!BC666</f>
        <v>1</v>
      </c>
      <c r="BX667" s="43">
        <f>'Details and Calculations'!BE666</f>
        <v>2015</v>
      </c>
      <c r="BY667" s="43">
        <f>'Details and Calculations'!BG666</f>
        <v>1</v>
      </c>
      <c r="BZ667" s="43">
        <f>'Details and Calculations'!BH666</f>
        <v>2015</v>
      </c>
      <c r="CA667" s="43">
        <f>'Details and Calculations'!BJ666</f>
        <v>0</v>
      </c>
      <c r="CB667" s="43" t="str">
        <f>'Details and Calculations'!BK666</f>
        <v/>
      </c>
      <c r="CC667" s="43" t="str">
        <f>'Details and Calculations'!BL666</f>
        <v xml:space="preserve"> </v>
      </c>
      <c r="CD667" s="43" t="str">
        <f>'Details and Calculations'!BN666</f>
        <v xml:space="preserve"> </v>
      </c>
      <c r="CE667" s="43" t="str">
        <f>'Details and Calculations'!BO666</f>
        <v xml:space="preserve"> </v>
      </c>
      <c r="CF667" s="43">
        <f>'Details and Calculations'!BZ666</f>
        <v>1</v>
      </c>
      <c r="CG667" s="43">
        <f>'Details and Calculations'!CB666</f>
        <v>2015</v>
      </c>
      <c r="CH667" s="31"/>
      <c r="CI667" s="53"/>
    </row>
    <row r="668" spans="1:87" x14ac:dyDescent="0.3">
      <c r="A668" s="43">
        <f>'Details and Calculations'!A667</f>
        <v>2017</v>
      </c>
      <c r="B668" s="43" t="str">
        <f>'Details and Calculations'!C667</f>
        <v>Rwanda</v>
      </c>
      <c r="C668" s="43" t="str">
        <f>'Details and Calculations'!D667</f>
        <v>Rulindo</v>
      </c>
      <c r="D668" s="43" t="str">
        <f>'Details and Calculations'!E667</f>
        <v>Masoro</v>
      </c>
      <c r="E668" s="43" t="str">
        <f>'Details and Calculations'!F667</f>
        <v>Kivugiza</v>
      </c>
      <c r="F668" s="43" t="str">
        <f>'Details and Calculations'!G667</f>
        <v>Nyarurembo</v>
      </c>
      <c r="G668" s="43" t="str">
        <f>'Details and Calculations'!H667</f>
        <v/>
      </c>
      <c r="H668" s="43" t="str">
        <f>'Details and Calculations'!I667</f>
        <v/>
      </c>
      <c r="I668" s="43" t="str">
        <f>'Details and Calculations'!J667</f>
        <v>Mutagata motorised network</v>
      </c>
      <c r="J668" s="43">
        <f>'Details and Calculations'!K667</f>
        <v>325</v>
      </c>
      <c r="K668" s="43">
        <f>'Details and Calculations'!O667</f>
        <v>69</v>
      </c>
      <c r="L668" s="43" t="str">
        <f>'Details and Calculations'!P668</f>
        <v xml:space="preserve"> </v>
      </c>
      <c r="M668" s="43" t="str">
        <f>'Details and Calculations'!U667</f>
        <v>Piped Network With Pump</v>
      </c>
      <c r="N668" s="43">
        <f>'Details and Calculations'!V667</f>
        <v>1987</v>
      </c>
      <c r="O668" s="43" t="str">
        <f>'Details and Calculations'!W667</f>
        <v>Governement (District, Wasac) And Water For People</v>
      </c>
      <c r="P668" s="43" t="str">
        <f>'Details and Calculations'!X667</f>
        <v>Spring</v>
      </c>
      <c r="Q668" s="44" t="str">
        <f t="shared" si="251"/>
        <v>Low Risk</v>
      </c>
      <c r="R668" s="44" t="str">
        <f t="shared" si="252"/>
        <v>Low Risk</v>
      </c>
      <c r="S668" s="45" t="str">
        <f t="shared" si="253"/>
        <v>Intermediate Level of Service</v>
      </c>
      <c r="T668" s="62" t="str">
        <f t="shared" si="250"/>
        <v>Low Priority</v>
      </c>
      <c r="U668" s="46">
        <f t="shared" si="254"/>
        <v>7</v>
      </c>
      <c r="V668" s="28" t="str">
        <f t="shared" si="255"/>
        <v>Repair or Replace Components</v>
      </c>
      <c r="W668" s="47" t="str">
        <f t="shared" si="256"/>
        <v>Kiosk/Tap Stand</v>
      </c>
      <c r="X668" s="27" t="str">
        <f t="shared" si="257"/>
        <v>Create Plan To Repair or Replace Components</v>
      </c>
      <c r="Y668" s="48">
        <f t="shared" si="258"/>
        <v>20</v>
      </c>
      <c r="Z668" s="48">
        <f t="shared" si="259"/>
        <v>19</v>
      </c>
      <c r="AA668" s="48">
        <f t="shared" si="260"/>
        <v>29</v>
      </c>
      <c r="AB668" s="48">
        <f t="shared" si="261"/>
        <v>19</v>
      </c>
      <c r="AC668" s="48">
        <f t="shared" si="262"/>
        <v>29</v>
      </c>
      <c r="AD668" s="48">
        <f t="shared" si="263"/>
        <v>7</v>
      </c>
      <c r="AE668" s="48">
        <f t="shared" si="264"/>
        <v>19</v>
      </c>
      <c r="AF668" s="48">
        <f t="shared" si="265"/>
        <v>10</v>
      </c>
      <c r="AG668" s="49" t="str">
        <f t="shared" si="266"/>
        <v/>
      </c>
      <c r="AH668" s="48">
        <f t="shared" si="267"/>
        <v>18</v>
      </c>
      <c r="AI668" s="50">
        <f>'Details and Calculations'!AE667</f>
        <v>1</v>
      </c>
      <c r="AJ668" s="50">
        <f>'Details and Calculations'!AM667</f>
        <v>1</v>
      </c>
      <c r="AK668" s="50">
        <f>'Details and Calculations'!AR667</f>
        <v>1</v>
      </c>
      <c r="AL668" s="50">
        <f>'Details and Calculations'!AW667</f>
        <v>1</v>
      </c>
      <c r="AM668" s="50">
        <f>'Details and Calculations'!BA667</f>
        <v>1</v>
      </c>
      <c r="AN668" s="50">
        <f>'Details and Calculations'!BF667</f>
        <v>1</v>
      </c>
      <c r="AO668" s="50">
        <f>'Details and Calculations'!BI667</f>
        <v>1</v>
      </c>
      <c r="AP668" s="50">
        <f>'Details and Calculations'!BM667</f>
        <v>1</v>
      </c>
      <c r="AQ668" s="50" t="str">
        <f>'Details and Calculations'!BP667</f>
        <v xml:space="preserve"> </v>
      </c>
      <c r="AR668" s="50">
        <f>'Details and Calculations'!CC667</f>
        <v>2</v>
      </c>
      <c r="AS668" s="50">
        <f>'Details and Calculations'!CJ667</f>
        <v>1</v>
      </c>
      <c r="AT668" s="51">
        <f>'Details and Calculations'!T667</f>
        <v>1</v>
      </c>
      <c r="AU668" s="51">
        <f>'Details and Calculations'!Z667</f>
        <v>1</v>
      </c>
      <c r="AV668" s="51">
        <f>'Details and Calculations'!S667</f>
        <v>0</v>
      </c>
      <c r="AW668" s="51">
        <f>'Details and Calculations'!AI667</f>
        <v>1</v>
      </c>
      <c r="AX668" s="51">
        <f>'Details and Calculations'!BY667</f>
        <v>1</v>
      </c>
      <c r="AY668" s="51">
        <f>'Details and Calculations'!CG667</f>
        <v>1</v>
      </c>
      <c r="AZ668" s="51">
        <f>'Details and Calculations'!CI667</f>
        <v>1</v>
      </c>
      <c r="BA668" s="51">
        <f t="shared" si="268"/>
        <v>1</v>
      </c>
      <c r="BB668" s="52">
        <f>'Details and Calculations'!Y667</f>
        <v>1</v>
      </c>
      <c r="BC668" s="52">
        <f>'Details and Calculations'!AC667</f>
        <v>1</v>
      </c>
      <c r="BD668" s="52">
        <f>'Details and Calculations'!AK667</f>
        <v>1</v>
      </c>
      <c r="BE668" s="52">
        <f>'Details and Calculations'!AN667</f>
        <v>1900</v>
      </c>
      <c r="BF668" s="52">
        <f>'Details and Calculations'!AP667</f>
        <v>39</v>
      </c>
      <c r="BG668" s="52">
        <f>'Details and Calculations'!AT667</f>
        <v>17</v>
      </c>
      <c r="BH668" s="52">
        <f>'Details and Calculations'!AY667</f>
        <v>6</v>
      </c>
      <c r="BI668" s="52">
        <f>'Details and Calculations'!BB667</f>
        <v>40000</v>
      </c>
      <c r="BJ668" s="52">
        <f>'Details and Calculations'!BD667</f>
        <v>5</v>
      </c>
      <c r="BK668" s="52">
        <f>'Details and Calculations'!CA667</f>
        <v>64</v>
      </c>
      <c r="BL668" s="43">
        <f>'Details and Calculations'!AA667</f>
        <v>1</v>
      </c>
      <c r="BM668" s="43" t="str">
        <f>'Details and Calculations'!AB667</f>
        <v>"Springbox" --Intake Structure At A Spring</v>
      </c>
      <c r="BN668" s="43">
        <f>'Details and Calculations'!AD667</f>
        <v>2007</v>
      </c>
      <c r="BO668" s="43">
        <f>'Details and Calculations'!AJ667</f>
        <v>1</v>
      </c>
      <c r="BP668" s="43">
        <f>'Details and Calculations'!AL667</f>
        <v>2016</v>
      </c>
      <c r="BQ668" s="43">
        <f>'Details and Calculations'!AO667</f>
        <v>1</v>
      </c>
      <c r="BR668" s="43">
        <f>'Details and Calculations'!AQ667</f>
        <v>2016</v>
      </c>
      <c r="BS668" s="43">
        <f>'Details and Calculations'!AS667</f>
        <v>1</v>
      </c>
      <c r="BT668" s="43">
        <f>'Details and Calculations'!AV667</f>
        <v>2016</v>
      </c>
      <c r="BU668" s="43">
        <f>'Details and Calculations'!AX667</f>
        <v>1</v>
      </c>
      <c r="BV668" s="43">
        <f>'Details and Calculations'!AZ667</f>
        <v>2016</v>
      </c>
      <c r="BW668" s="43">
        <f>'Details and Calculations'!BC667</f>
        <v>1</v>
      </c>
      <c r="BX668" s="43">
        <f>'Details and Calculations'!BE667</f>
        <v>2017</v>
      </c>
      <c r="BY668" s="43">
        <f>'Details and Calculations'!BG667</f>
        <v>1</v>
      </c>
      <c r="BZ668" s="43">
        <f>'Details and Calculations'!BH667</f>
        <v>2016</v>
      </c>
      <c r="CA668" s="43">
        <f>'Details and Calculations'!BJ667</f>
        <v>1</v>
      </c>
      <c r="CB668" s="43" t="str">
        <f>'Details and Calculations'!BK667</f>
        <v>Disinfection/Chlorination</v>
      </c>
      <c r="CC668" s="43">
        <f>'Details and Calculations'!BL667</f>
        <v>2017</v>
      </c>
      <c r="CD668" s="43">
        <f>'Details and Calculations'!BN667</f>
        <v>0</v>
      </c>
      <c r="CE668" s="43" t="str">
        <f>'Details and Calculations'!BO667</f>
        <v xml:space="preserve"> </v>
      </c>
      <c r="CF668" s="43">
        <f>'Details and Calculations'!BZ667</f>
        <v>1</v>
      </c>
      <c r="CG668" s="43">
        <f>'Details and Calculations'!CB667</f>
        <v>2015</v>
      </c>
      <c r="CH668" s="31"/>
      <c r="CI668" s="53"/>
    </row>
    <row r="669" spans="1:87" x14ac:dyDescent="0.3">
      <c r="A669" s="43">
        <f>'Details and Calculations'!A668</f>
        <v>2017</v>
      </c>
      <c r="B669" s="43" t="str">
        <f>'Details and Calculations'!C668</f>
        <v>Rwanda</v>
      </c>
      <c r="C669" s="43" t="str">
        <f>'Details and Calculations'!D668</f>
        <v>Rulindo</v>
      </c>
      <c r="D669" s="43" t="str">
        <f>'Details and Calculations'!E668</f>
        <v>Buyoga</v>
      </c>
      <c r="E669" s="43" t="str">
        <f>'Details and Calculations'!F668</f>
        <v>Mwumba</v>
      </c>
      <c r="F669" s="43" t="str">
        <f>'Details and Calculations'!G668</f>
        <v>Mataba</v>
      </c>
      <c r="G669" s="43" t="str">
        <f>'Details and Calculations'!H668</f>
        <v/>
      </c>
      <c r="H669" s="43" t="str">
        <f>'Details and Calculations'!I668</f>
        <v/>
      </c>
      <c r="I669" s="43" t="str">
        <f>'Details and Calculations'!J668</f>
        <v>Water point at Buyoga sector/Nyirambuga pumping</v>
      </c>
      <c r="J669" s="43">
        <f>'Details and Calculations'!K668</f>
        <v>177</v>
      </c>
      <c r="K669" s="43">
        <f>'Details and Calculations'!O668</f>
        <v>177</v>
      </c>
      <c r="L669" s="43">
        <f>'Details and Calculations'!P669</f>
        <v>33</v>
      </c>
      <c r="M669" s="43" t="str">
        <f>'Details and Calculations'!U668</f>
        <v>Piped Network With Pump</v>
      </c>
      <c r="N669" s="43">
        <f>'Details and Calculations'!V668</f>
        <v>2015</v>
      </c>
      <c r="O669" s="43" t="str">
        <f>'Details and Calculations'!W668</f>
        <v>Governement (District, Wasac) And Water For People</v>
      </c>
      <c r="P669" s="43" t="str">
        <f>'Details and Calculations'!X668</f>
        <v>Spring</v>
      </c>
      <c r="Q669" s="44" t="str">
        <f t="shared" si="251"/>
        <v>Low Risk</v>
      </c>
      <c r="R669" s="44" t="str">
        <f t="shared" si="252"/>
        <v>Low Risk</v>
      </c>
      <c r="S669" s="45" t="str">
        <f t="shared" si="253"/>
        <v>Intermediate Level of Service</v>
      </c>
      <c r="T669" s="62" t="str">
        <f t="shared" si="250"/>
        <v>Low Priority</v>
      </c>
      <c r="U669" s="46">
        <f t="shared" si="254"/>
        <v>7</v>
      </c>
      <c r="V669" s="28" t="str">
        <f t="shared" si="255"/>
        <v>Perform Routine Preventative Maintenance</v>
      </c>
      <c r="W669" s="47" t="str">
        <f t="shared" si="256"/>
        <v/>
      </c>
      <c r="X669" s="27" t="str">
        <f t="shared" si="257"/>
        <v>Maintain O&amp;M and Routine Monitoring</v>
      </c>
      <c r="Y669" s="48" t="str">
        <f t="shared" si="258"/>
        <v xml:space="preserve"> </v>
      </c>
      <c r="Z669" s="48" t="str">
        <f t="shared" si="259"/>
        <v xml:space="preserve"> </v>
      </c>
      <c r="AA669" s="48" t="str">
        <f t="shared" si="260"/>
        <v xml:space="preserve"> </v>
      </c>
      <c r="AB669" s="48" t="str">
        <f t="shared" si="261"/>
        <v xml:space="preserve"> </v>
      </c>
      <c r="AC669" s="48" t="str">
        <f t="shared" si="262"/>
        <v xml:space="preserve"> </v>
      </c>
      <c r="AD669" s="48" t="str">
        <f t="shared" si="263"/>
        <v xml:space="preserve"> </v>
      </c>
      <c r="AE669" s="48" t="str">
        <f t="shared" si="264"/>
        <v xml:space="preserve"> </v>
      </c>
      <c r="AF669" s="48" t="str">
        <f t="shared" si="265"/>
        <v xml:space="preserve"> </v>
      </c>
      <c r="AG669" s="49" t="str">
        <f t="shared" si="266"/>
        <v/>
      </c>
      <c r="AH669" s="48">
        <f t="shared" si="267"/>
        <v>18</v>
      </c>
      <c r="AI669" s="50" t="str">
        <f>'Details and Calculations'!AE668</f>
        <v xml:space="preserve"> </v>
      </c>
      <c r="AJ669" s="50" t="str">
        <f>'Details and Calculations'!AM668</f>
        <v xml:space="preserve"> </v>
      </c>
      <c r="AK669" s="50" t="str">
        <f>'Details and Calculations'!AR668</f>
        <v xml:space="preserve"> </v>
      </c>
      <c r="AL669" s="50" t="str">
        <f>'Details and Calculations'!AW668</f>
        <v xml:space="preserve"> </v>
      </c>
      <c r="AM669" s="50" t="str">
        <f>'Details and Calculations'!BA668</f>
        <v xml:space="preserve"> </v>
      </c>
      <c r="AN669" s="50" t="str">
        <f>'Details and Calculations'!BF668</f>
        <v xml:space="preserve"> </v>
      </c>
      <c r="AO669" s="50" t="str">
        <f>'Details and Calculations'!BI668</f>
        <v xml:space="preserve"> </v>
      </c>
      <c r="AP669" s="50" t="str">
        <f>'Details and Calculations'!BM668</f>
        <v xml:space="preserve"> </v>
      </c>
      <c r="AQ669" s="50" t="str">
        <f>'Details and Calculations'!BP668</f>
        <v xml:space="preserve"> </v>
      </c>
      <c r="AR669" s="50">
        <f>'Details and Calculations'!CC668</f>
        <v>1</v>
      </c>
      <c r="AS669" s="50">
        <f>'Details and Calculations'!CJ668</f>
        <v>1</v>
      </c>
      <c r="AT669" s="51">
        <f>'Details and Calculations'!T668</f>
        <v>1</v>
      </c>
      <c r="AU669" s="51">
        <f>'Details and Calculations'!Z668</f>
        <v>1</v>
      </c>
      <c r="AV669" s="51">
        <f>'Details and Calculations'!S668</f>
        <v>0</v>
      </c>
      <c r="AW669" s="51">
        <f>'Details and Calculations'!AI668</f>
        <v>1</v>
      </c>
      <c r="AX669" s="51">
        <f>'Details and Calculations'!BY668</f>
        <v>1</v>
      </c>
      <c r="AY669" s="51">
        <f>'Details and Calculations'!CG668</f>
        <v>1</v>
      </c>
      <c r="AZ669" s="51">
        <f>'Details and Calculations'!CI668</f>
        <v>1</v>
      </c>
      <c r="BA669" s="51">
        <f t="shared" si="268"/>
        <v>1</v>
      </c>
      <c r="BB669" s="52">
        <f>'Details and Calculations'!Y668</f>
        <v>11</v>
      </c>
      <c r="BC669" s="52" t="str">
        <f>'Details and Calculations'!AC668</f>
        <v xml:space="preserve"> </v>
      </c>
      <c r="BD669" s="52" t="str">
        <f>'Details and Calculations'!AK668</f>
        <v xml:space="preserve"> </v>
      </c>
      <c r="BE669" s="52" t="str">
        <f>'Details and Calculations'!AN668</f>
        <v xml:space="preserve"> </v>
      </c>
      <c r="BF669" s="52" t="str">
        <f>'Details and Calculations'!AP668</f>
        <v xml:space="preserve"> </v>
      </c>
      <c r="BG669" s="52" t="str">
        <f>'Details and Calculations'!AT668</f>
        <v xml:space="preserve"> </v>
      </c>
      <c r="BH669" s="52" t="str">
        <f>'Details and Calculations'!AY668</f>
        <v xml:space="preserve"> </v>
      </c>
      <c r="BI669" s="52" t="str">
        <f>'Details and Calculations'!BB668</f>
        <v xml:space="preserve"> </v>
      </c>
      <c r="BJ669" s="52" t="str">
        <f>'Details and Calculations'!BD668</f>
        <v xml:space="preserve"> </v>
      </c>
      <c r="BK669" s="52">
        <f>'Details and Calculations'!CA668</f>
        <v>2</v>
      </c>
      <c r="BL669" s="43">
        <f>'Details and Calculations'!AA668</f>
        <v>0</v>
      </c>
      <c r="BM669" s="43" t="str">
        <f>'Details and Calculations'!AB668</f>
        <v/>
      </c>
      <c r="BN669" s="43" t="str">
        <f>'Details and Calculations'!AD668</f>
        <v xml:space="preserve"> </v>
      </c>
      <c r="BO669" s="43">
        <f>'Details and Calculations'!AJ668</f>
        <v>0</v>
      </c>
      <c r="BP669" s="43" t="str">
        <f>'Details and Calculations'!AL668</f>
        <v xml:space="preserve"> </v>
      </c>
      <c r="BQ669" s="43">
        <f>'Details and Calculations'!AO668</f>
        <v>0</v>
      </c>
      <c r="BR669" s="43" t="str">
        <f>'Details and Calculations'!AQ668</f>
        <v xml:space="preserve"> </v>
      </c>
      <c r="BS669" s="43">
        <f>'Details and Calculations'!AS668</f>
        <v>0</v>
      </c>
      <c r="BT669" s="43" t="str">
        <f>'Details and Calculations'!AV668</f>
        <v xml:space="preserve"> </v>
      </c>
      <c r="BU669" s="43">
        <f>'Details and Calculations'!AX668</f>
        <v>0</v>
      </c>
      <c r="BV669" s="43" t="str">
        <f>'Details and Calculations'!AZ668</f>
        <v xml:space="preserve"> </v>
      </c>
      <c r="BW669" s="43">
        <f>'Details and Calculations'!BC668</f>
        <v>0</v>
      </c>
      <c r="BX669" s="43" t="str">
        <f>'Details and Calculations'!BE668</f>
        <v xml:space="preserve"> </v>
      </c>
      <c r="BY669" s="43" t="str">
        <f>'Details and Calculations'!BG668</f>
        <v xml:space="preserve"> </v>
      </c>
      <c r="BZ669" s="43" t="str">
        <f>'Details and Calculations'!BH668</f>
        <v xml:space="preserve"> </v>
      </c>
      <c r="CA669" s="43">
        <f>'Details and Calculations'!BJ668</f>
        <v>0</v>
      </c>
      <c r="CB669" s="43" t="str">
        <f>'Details and Calculations'!BK668</f>
        <v/>
      </c>
      <c r="CC669" s="43" t="str">
        <f>'Details and Calculations'!BL668</f>
        <v xml:space="preserve"> </v>
      </c>
      <c r="CD669" s="43" t="str">
        <f>'Details and Calculations'!BN668</f>
        <v xml:space="preserve"> </v>
      </c>
      <c r="CE669" s="43" t="str">
        <f>'Details and Calculations'!BO668</f>
        <v xml:space="preserve"> </v>
      </c>
      <c r="CF669" s="43">
        <f>'Details and Calculations'!BZ668</f>
        <v>1</v>
      </c>
      <c r="CG669" s="43">
        <f>'Details and Calculations'!CB668</f>
        <v>2015</v>
      </c>
      <c r="CH669" s="31"/>
      <c r="CI669" s="53"/>
    </row>
    <row r="670" spans="1:87" x14ac:dyDescent="0.3">
      <c r="A670" s="43">
        <f>'Details and Calculations'!A669</f>
        <v>2017</v>
      </c>
      <c r="B670" s="43" t="str">
        <f>'Details and Calculations'!C669</f>
        <v>Rwanda</v>
      </c>
      <c r="C670" s="43" t="str">
        <f>'Details and Calculations'!D669</f>
        <v>Rulindo</v>
      </c>
      <c r="D670" s="43" t="str">
        <f>'Details and Calculations'!E669</f>
        <v>Kisaro</v>
      </c>
      <c r="E670" s="43" t="str">
        <f>'Details and Calculations'!F669</f>
        <v>Kamushenyi</v>
      </c>
      <c r="F670" s="43" t="str">
        <f>'Details and Calculations'!G669</f>
        <v>Gatete</v>
      </c>
      <c r="G670" s="43" t="str">
        <f>'Details and Calculations'!H669</f>
        <v/>
      </c>
      <c r="H670" s="43" t="str">
        <f>'Details and Calculations'!I669</f>
        <v/>
      </c>
      <c r="I670" s="43" t="str">
        <f>'Details and Calculations'!J669</f>
        <v>gahama</v>
      </c>
      <c r="J670" s="43">
        <f>'Details and Calculations'!K669</f>
        <v>163</v>
      </c>
      <c r="K670" s="43">
        <f>'Details and Calculations'!O669</f>
        <v>130</v>
      </c>
      <c r="L670" s="43" t="str">
        <f>'Details and Calculations'!P670</f>
        <v xml:space="preserve"> </v>
      </c>
      <c r="M670" s="43" t="str">
        <f>'Details and Calculations'!U669</f>
        <v>Piped Network -- Gravity Only</v>
      </c>
      <c r="N670" s="43">
        <f>'Details and Calculations'!V669</f>
        <v>2012</v>
      </c>
      <c r="O670" s="43" t="str">
        <f>'Details and Calculations'!W669</f>
        <v>Water For People</v>
      </c>
      <c r="P670" s="43" t="str">
        <f>'Details and Calculations'!X669</f>
        <v>Spring</v>
      </c>
      <c r="Q670" s="44" t="str">
        <f t="shared" si="251"/>
        <v>Low Risk</v>
      </c>
      <c r="R670" s="44" t="str">
        <f t="shared" si="252"/>
        <v>Low Risk</v>
      </c>
      <c r="S670" s="45" t="str">
        <f t="shared" si="253"/>
        <v>Intermediate Level of Service</v>
      </c>
      <c r="T670" s="62" t="str">
        <f t="shared" si="250"/>
        <v>Low Priority</v>
      </c>
      <c r="U670" s="46">
        <f t="shared" si="254"/>
        <v>7</v>
      </c>
      <c r="V670" s="28" t="str">
        <f t="shared" si="255"/>
        <v>Repair or Replace Components</v>
      </c>
      <c r="W670" s="47" t="str">
        <f t="shared" si="256"/>
        <v>Kiosk/Tap Stand</v>
      </c>
      <c r="X670" s="27" t="str">
        <f t="shared" si="257"/>
        <v>Create Plan To Repair or Replace Components</v>
      </c>
      <c r="Y670" s="48">
        <f t="shared" si="258"/>
        <v>25</v>
      </c>
      <c r="Z670" s="48">
        <f t="shared" si="259"/>
        <v>15</v>
      </c>
      <c r="AA670" s="48">
        <f t="shared" si="260"/>
        <v>25</v>
      </c>
      <c r="AB670" s="48">
        <f t="shared" si="261"/>
        <v>15</v>
      </c>
      <c r="AC670" s="48">
        <f t="shared" si="262"/>
        <v>25</v>
      </c>
      <c r="AD670" s="48">
        <f t="shared" si="263"/>
        <v>2</v>
      </c>
      <c r="AE670" s="48">
        <f t="shared" si="264"/>
        <v>15</v>
      </c>
      <c r="AF670" s="48" t="str">
        <f t="shared" si="265"/>
        <v xml:space="preserve"> </v>
      </c>
      <c r="AG670" s="49" t="str">
        <f t="shared" si="266"/>
        <v/>
      </c>
      <c r="AH670" s="48">
        <f t="shared" si="267"/>
        <v>15</v>
      </c>
      <c r="AI670" s="50">
        <f>'Details and Calculations'!AE669</f>
        <v>1</v>
      </c>
      <c r="AJ670" s="50">
        <f>'Details and Calculations'!AM669</f>
        <v>1</v>
      </c>
      <c r="AK670" s="50">
        <f>'Details and Calculations'!AR669</f>
        <v>1</v>
      </c>
      <c r="AL670" s="50">
        <f>'Details and Calculations'!AW669</f>
        <v>1</v>
      </c>
      <c r="AM670" s="50">
        <f>'Details and Calculations'!BA669</f>
        <v>1</v>
      </c>
      <c r="AN670" s="50">
        <f>'Details and Calculations'!BF669</f>
        <v>1</v>
      </c>
      <c r="AO670" s="50">
        <f>'Details and Calculations'!BI669</f>
        <v>1</v>
      </c>
      <c r="AP670" s="50" t="str">
        <f>'Details and Calculations'!BM669</f>
        <v xml:space="preserve"> </v>
      </c>
      <c r="AQ670" s="50" t="str">
        <f>'Details and Calculations'!BP669</f>
        <v xml:space="preserve"> </v>
      </c>
      <c r="AR670" s="50">
        <f>'Details and Calculations'!CC669</f>
        <v>2</v>
      </c>
      <c r="AS670" s="50">
        <f>'Details and Calculations'!CJ669</f>
        <v>1</v>
      </c>
      <c r="AT670" s="51">
        <f>'Details and Calculations'!T669</f>
        <v>1</v>
      </c>
      <c r="AU670" s="51">
        <f>'Details and Calculations'!Z669</f>
        <v>1</v>
      </c>
      <c r="AV670" s="51">
        <f>'Details and Calculations'!S669</f>
        <v>0</v>
      </c>
      <c r="AW670" s="51">
        <f>'Details and Calculations'!AI669</f>
        <v>1</v>
      </c>
      <c r="AX670" s="51">
        <f>'Details and Calculations'!BY669</f>
        <v>1</v>
      </c>
      <c r="AY670" s="51">
        <f>'Details and Calculations'!CG669</f>
        <v>1</v>
      </c>
      <c r="AZ670" s="51">
        <f>'Details and Calculations'!CI669</f>
        <v>1</v>
      </c>
      <c r="BA670" s="51">
        <f t="shared" si="268"/>
        <v>1</v>
      </c>
      <c r="BB670" s="52">
        <f>'Details and Calculations'!Y669</f>
        <v>2</v>
      </c>
      <c r="BC670" s="52">
        <f>'Details and Calculations'!AC669</f>
        <v>2</v>
      </c>
      <c r="BD670" s="52">
        <f>'Details and Calculations'!AK669</f>
        <v>2</v>
      </c>
      <c r="BE670" s="52">
        <f>'Details and Calculations'!AN669</f>
        <v>30000</v>
      </c>
      <c r="BF670" s="52">
        <f>'Details and Calculations'!AP669</f>
        <v>7</v>
      </c>
      <c r="BG670" s="52">
        <f>'Details and Calculations'!AT669</f>
        <v>14</v>
      </c>
      <c r="BH670" s="52">
        <f>'Details and Calculations'!AY669</f>
        <v>2</v>
      </c>
      <c r="BI670" s="52">
        <f>'Details and Calculations'!BB669</f>
        <v>30000</v>
      </c>
      <c r="BJ670" s="52">
        <f>'Details and Calculations'!BD669</f>
        <v>2</v>
      </c>
      <c r="BK670" s="52">
        <f>'Details and Calculations'!CA669</f>
        <v>1</v>
      </c>
      <c r="BL670" s="43">
        <f>'Details and Calculations'!AA669</f>
        <v>1</v>
      </c>
      <c r="BM670" s="43" t="str">
        <f>'Details and Calculations'!AB669</f>
        <v>"Springbox" --Intake Structure At A Spring</v>
      </c>
      <c r="BN670" s="43">
        <f>'Details and Calculations'!AD669</f>
        <v>2012</v>
      </c>
      <c r="BO670" s="43">
        <f>'Details and Calculations'!AJ669</f>
        <v>1</v>
      </c>
      <c r="BP670" s="43">
        <f>'Details and Calculations'!AL669</f>
        <v>2012</v>
      </c>
      <c r="BQ670" s="43">
        <f>'Details and Calculations'!AO669</f>
        <v>1</v>
      </c>
      <c r="BR670" s="43">
        <f>'Details and Calculations'!AQ669</f>
        <v>2012</v>
      </c>
      <c r="BS670" s="43">
        <f>'Details and Calculations'!AS669</f>
        <v>1</v>
      </c>
      <c r="BT670" s="43">
        <f>'Details and Calculations'!AV669</f>
        <v>2012</v>
      </c>
      <c r="BU670" s="43">
        <f>'Details and Calculations'!AX669</f>
        <v>1</v>
      </c>
      <c r="BV670" s="43">
        <f>'Details and Calculations'!AZ669</f>
        <v>2012</v>
      </c>
      <c r="BW670" s="43">
        <f>'Details and Calculations'!BC669</f>
        <v>1</v>
      </c>
      <c r="BX670" s="43">
        <f>'Details and Calculations'!BE669</f>
        <v>2012</v>
      </c>
      <c r="BY670" s="43">
        <f>'Details and Calculations'!BG669</f>
        <v>1</v>
      </c>
      <c r="BZ670" s="43">
        <f>'Details and Calculations'!BH669</f>
        <v>2012</v>
      </c>
      <c r="CA670" s="43">
        <f>'Details and Calculations'!BJ669</f>
        <v>0</v>
      </c>
      <c r="CB670" s="43" t="str">
        <f>'Details and Calculations'!BK669</f>
        <v/>
      </c>
      <c r="CC670" s="43" t="str">
        <f>'Details and Calculations'!BL669</f>
        <v xml:space="preserve"> </v>
      </c>
      <c r="CD670" s="43" t="str">
        <f>'Details and Calculations'!BN669</f>
        <v xml:space="preserve"> </v>
      </c>
      <c r="CE670" s="43" t="str">
        <f>'Details and Calculations'!BO669</f>
        <v xml:space="preserve"> </v>
      </c>
      <c r="CF670" s="43">
        <f>'Details and Calculations'!BZ669</f>
        <v>1</v>
      </c>
      <c r="CG670" s="43">
        <f>'Details and Calculations'!CB669</f>
        <v>2012</v>
      </c>
      <c r="CH670" s="31"/>
      <c r="CI670" s="53"/>
    </row>
    <row r="671" spans="1:87" x14ac:dyDescent="0.3">
      <c r="A671" s="43">
        <f>'Details and Calculations'!A670</f>
        <v>2017</v>
      </c>
      <c r="B671" s="43" t="str">
        <f>'Details and Calculations'!C670</f>
        <v>Rwanda</v>
      </c>
      <c r="C671" s="43" t="str">
        <f>'Details and Calculations'!D670</f>
        <v>Rulindo</v>
      </c>
      <c r="D671" s="43" t="str">
        <f>'Details and Calculations'!E670</f>
        <v>Ntarabana</v>
      </c>
      <c r="E671" s="43" t="str">
        <f>'Details and Calculations'!F670</f>
        <v>Kajevuba</v>
      </c>
      <c r="F671" s="43" t="str">
        <f>'Details and Calculations'!G670</f>
        <v>Rusana</v>
      </c>
      <c r="G671" s="43" t="str">
        <f>'Details and Calculations'!H670</f>
        <v/>
      </c>
      <c r="H671" s="43" t="str">
        <f>'Details and Calculations'!I670</f>
        <v/>
      </c>
      <c r="I671" s="43" t="str">
        <f>'Details and Calculations'!J670</f>
        <v>Rwamugaza network</v>
      </c>
      <c r="J671" s="43">
        <f>'Details and Calculations'!K670</f>
        <v>276</v>
      </c>
      <c r="K671" s="43">
        <f>'Details and Calculations'!O670</f>
        <v>276</v>
      </c>
      <c r="L671" s="43">
        <f>'Details and Calculations'!P671</f>
        <v>58</v>
      </c>
      <c r="M671" s="43" t="str">
        <f>'Details and Calculations'!U670</f>
        <v>Piped Network -- Gravity Only</v>
      </c>
      <c r="N671" s="43">
        <f>'Details and Calculations'!V670</f>
        <v>2003</v>
      </c>
      <c r="O671" s="43" t="str">
        <f>'Details and Calculations'!W670</f>
        <v>Government</v>
      </c>
      <c r="P671" s="43" t="str">
        <f>'Details and Calculations'!X670</f>
        <v>Spring</v>
      </c>
      <c r="Q671" s="44" t="str">
        <f t="shared" si="251"/>
        <v>Low Risk</v>
      </c>
      <c r="R671" s="44" t="str">
        <f t="shared" si="252"/>
        <v>Low Risk</v>
      </c>
      <c r="S671" s="45" t="str">
        <f t="shared" si="253"/>
        <v>Intermediate Level of Service</v>
      </c>
      <c r="T671" s="62" t="str">
        <f t="shared" si="250"/>
        <v>Low Priority</v>
      </c>
      <c r="U671" s="46">
        <f t="shared" si="254"/>
        <v>7</v>
      </c>
      <c r="V671" s="28" t="str">
        <f t="shared" si="255"/>
        <v>Perform Routine Preventative Maintenance</v>
      </c>
      <c r="W671" s="47" t="str">
        <f t="shared" si="256"/>
        <v/>
      </c>
      <c r="X671" s="27" t="str">
        <f t="shared" si="257"/>
        <v>Maintain O&amp;M and Routine Monitoring</v>
      </c>
      <c r="Y671" s="48">
        <f t="shared" si="258"/>
        <v>16</v>
      </c>
      <c r="Z671" s="48">
        <f t="shared" si="259"/>
        <v>6</v>
      </c>
      <c r="AA671" s="48">
        <f t="shared" si="260"/>
        <v>16</v>
      </c>
      <c r="AB671" s="48">
        <f t="shared" si="261"/>
        <v>6</v>
      </c>
      <c r="AC671" s="48">
        <f t="shared" si="262"/>
        <v>16</v>
      </c>
      <c r="AD671" s="48" t="str">
        <f t="shared" si="263"/>
        <v xml:space="preserve"> </v>
      </c>
      <c r="AE671" s="48" t="str">
        <f t="shared" si="264"/>
        <v xml:space="preserve"> </v>
      </c>
      <c r="AF671" s="48" t="str">
        <f t="shared" si="265"/>
        <v xml:space="preserve"> </v>
      </c>
      <c r="AG671" s="49" t="str">
        <f t="shared" si="266"/>
        <v/>
      </c>
      <c r="AH671" s="48">
        <f t="shared" si="267"/>
        <v>6</v>
      </c>
      <c r="AI671" s="50">
        <f>'Details and Calculations'!AE670</f>
        <v>1</v>
      </c>
      <c r="AJ671" s="50">
        <f>'Details and Calculations'!AM670</f>
        <v>1</v>
      </c>
      <c r="AK671" s="50">
        <f>'Details and Calculations'!AR670</f>
        <v>1</v>
      </c>
      <c r="AL671" s="50">
        <f>'Details and Calculations'!AW670</f>
        <v>1</v>
      </c>
      <c r="AM671" s="50">
        <f>'Details and Calculations'!BA670</f>
        <v>1</v>
      </c>
      <c r="AN671" s="50" t="str">
        <f>'Details and Calculations'!BF670</f>
        <v xml:space="preserve"> </v>
      </c>
      <c r="AO671" s="50" t="str">
        <f>'Details and Calculations'!BI670</f>
        <v xml:space="preserve"> </v>
      </c>
      <c r="AP671" s="50" t="str">
        <f>'Details and Calculations'!BM670</f>
        <v xml:space="preserve"> </v>
      </c>
      <c r="AQ671" s="50" t="str">
        <f>'Details and Calculations'!BP670</f>
        <v xml:space="preserve"> </v>
      </c>
      <c r="AR671" s="50">
        <f>'Details and Calculations'!CC670</f>
        <v>1</v>
      </c>
      <c r="AS671" s="50">
        <f>'Details and Calculations'!CJ670</f>
        <v>1</v>
      </c>
      <c r="AT671" s="51">
        <f>'Details and Calculations'!T670</f>
        <v>1</v>
      </c>
      <c r="AU671" s="51">
        <f>'Details and Calculations'!Z670</f>
        <v>1</v>
      </c>
      <c r="AV671" s="51">
        <f>'Details and Calculations'!S670</f>
        <v>0</v>
      </c>
      <c r="AW671" s="51">
        <f>'Details and Calculations'!AI670</f>
        <v>1</v>
      </c>
      <c r="AX671" s="51">
        <f>'Details and Calculations'!BY670</f>
        <v>1</v>
      </c>
      <c r="AY671" s="51">
        <f>'Details and Calculations'!CG670</f>
        <v>1</v>
      </c>
      <c r="AZ671" s="51">
        <f>'Details and Calculations'!CI670</f>
        <v>1</v>
      </c>
      <c r="BA671" s="51">
        <f t="shared" si="268"/>
        <v>1</v>
      </c>
      <c r="BB671" s="52">
        <f>'Details and Calculations'!Y670</f>
        <v>2</v>
      </c>
      <c r="BC671" s="52">
        <f>'Details and Calculations'!AC670</f>
        <v>1</v>
      </c>
      <c r="BD671" s="52">
        <f>'Details and Calculations'!AK670</f>
        <v>2</v>
      </c>
      <c r="BE671" s="52">
        <f>'Details and Calculations'!AN670</f>
        <v>35000</v>
      </c>
      <c r="BF671" s="52">
        <f>'Details and Calculations'!AP670</f>
        <v>7</v>
      </c>
      <c r="BG671" s="52">
        <f>'Details and Calculations'!AT670</f>
        <v>12</v>
      </c>
      <c r="BH671" s="52">
        <f>'Details and Calculations'!AY670</f>
        <v>2</v>
      </c>
      <c r="BI671" s="52">
        <f>'Details and Calculations'!BB670</f>
        <v>35000</v>
      </c>
      <c r="BJ671" s="52" t="str">
        <f>'Details and Calculations'!BD670</f>
        <v xml:space="preserve"> </v>
      </c>
      <c r="BK671" s="52">
        <f>'Details and Calculations'!CA670</f>
        <v>1</v>
      </c>
      <c r="BL671" s="43">
        <f>'Details and Calculations'!AA670</f>
        <v>1</v>
      </c>
      <c r="BM671" s="43" t="str">
        <f>'Details and Calculations'!AB670</f>
        <v/>
      </c>
      <c r="BN671" s="43">
        <f>'Details and Calculations'!AD670</f>
        <v>2003</v>
      </c>
      <c r="BO671" s="43">
        <f>'Details and Calculations'!AJ670</f>
        <v>1</v>
      </c>
      <c r="BP671" s="43">
        <f>'Details and Calculations'!AL670</f>
        <v>2003</v>
      </c>
      <c r="BQ671" s="43">
        <f>'Details and Calculations'!AO670</f>
        <v>1</v>
      </c>
      <c r="BR671" s="43">
        <f>'Details and Calculations'!AQ670</f>
        <v>2003</v>
      </c>
      <c r="BS671" s="43">
        <f>'Details and Calculations'!AS670</f>
        <v>1</v>
      </c>
      <c r="BT671" s="43">
        <f>'Details and Calculations'!AV670</f>
        <v>2003</v>
      </c>
      <c r="BU671" s="43">
        <f>'Details and Calculations'!AX670</f>
        <v>1</v>
      </c>
      <c r="BV671" s="43">
        <f>'Details and Calculations'!AZ670</f>
        <v>2003</v>
      </c>
      <c r="BW671" s="43">
        <f>'Details and Calculations'!BC670</f>
        <v>0</v>
      </c>
      <c r="BX671" s="43" t="str">
        <f>'Details and Calculations'!BE670</f>
        <v xml:space="preserve"> </v>
      </c>
      <c r="BY671" s="43" t="str">
        <f>'Details and Calculations'!BG670</f>
        <v xml:space="preserve"> </v>
      </c>
      <c r="BZ671" s="43" t="str">
        <f>'Details and Calculations'!BH670</f>
        <v xml:space="preserve"> </v>
      </c>
      <c r="CA671" s="43">
        <f>'Details and Calculations'!BJ670</f>
        <v>0</v>
      </c>
      <c r="CB671" s="43" t="str">
        <f>'Details and Calculations'!BK670</f>
        <v/>
      </c>
      <c r="CC671" s="43" t="str">
        <f>'Details and Calculations'!BL670</f>
        <v xml:space="preserve"> </v>
      </c>
      <c r="CD671" s="43" t="str">
        <f>'Details and Calculations'!BN670</f>
        <v xml:space="preserve"> </v>
      </c>
      <c r="CE671" s="43" t="str">
        <f>'Details and Calculations'!BO670</f>
        <v xml:space="preserve"> </v>
      </c>
      <c r="CF671" s="43">
        <f>'Details and Calculations'!BZ670</f>
        <v>1</v>
      </c>
      <c r="CG671" s="43">
        <f>'Details and Calculations'!CB670</f>
        <v>2003</v>
      </c>
      <c r="CH671" s="31"/>
      <c r="CI671" s="53"/>
    </row>
    <row r="672" spans="1:87" x14ac:dyDescent="0.3">
      <c r="A672" s="43">
        <f>'Details and Calculations'!A671</f>
        <v>2017</v>
      </c>
      <c r="B672" s="43" t="str">
        <f>'Details and Calculations'!C671</f>
        <v>Rwanda</v>
      </c>
      <c r="C672" s="43" t="str">
        <f>'Details and Calculations'!D671</f>
        <v>Rulindo</v>
      </c>
      <c r="D672" s="43" t="str">
        <f>'Details and Calculations'!E671</f>
        <v>Kinihira</v>
      </c>
      <c r="E672" s="43" t="str">
        <f>'Details and Calculations'!F671</f>
        <v>Butunzi</v>
      </c>
      <c r="F672" s="43" t="str">
        <f>'Details and Calculations'!G671</f>
        <v>Kiniihira</v>
      </c>
      <c r="G672" s="43" t="str">
        <f>'Details and Calculations'!H671</f>
        <v/>
      </c>
      <c r="H672" s="43" t="str">
        <f>'Details and Calculations'!I671</f>
        <v/>
      </c>
      <c r="I672" s="43" t="str">
        <f>'Details and Calculations'!J671</f>
        <v>Nyamagana-Kinihira</v>
      </c>
      <c r="J672" s="43">
        <f>'Details and Calculations'!K671</f>
        <v>118</v>
      </c>
      <c r="K672" s="43">
        <f>'Details and Calculations'!O671</f>
        <v>60</v>
      </c>
      <c r="L672" s="43" t="str">
        <f>'Details and Calculations'!P672</f>
        <v xml:space="preserve"> </v>
      </c>
      <c r="M672" s="43" t="str">
        <f>'Details and Calculations'!U671</f>
        <v>Piped Network With Pump</v>
      </c>
      <c r="N672" s="43">
        <f>'Details and Calculations'!V671</f>
        <v>2015</v>
      </c>
      <c r="O672" s="43" t="str">
        <f>'Details and Calculations'!W671</f>
        <v>Governement (District, Wasac) And Water For People</v>
      </c>
      <c r="P672" s="43" t="str">
        <f>'Details and Calculations'!X671</f>
        <v>Spring</v>
      </c>
      <c r="Q672" s="44" t="str">
        <f t="shared" si="251"/>
        <v>Low Risk</v>
      </c>
      <c r="R672" s="44" t="str">
        <f t="shared" si="252"/>
        <v>Low Risk</v>
      </c>
      <c r="S672" s="45" t="str">
        <f t="shared" si="253"/>
        <v>High Level of Service</v>
      </c>
      <c r="T672" s="62" t="str">
        <f t="shared" si="250"/>
        <v>Low Priority</v>
      </c>
      <c r="U672" s="46">
        <f t="shared" si="254"/>
        <v>8</v>
      </c>
      <c r="V672" s="28" t="str">
        <f t="shared" si="255"/>
        <v>Perform Routine Preventative Maintenance</v>
      </c>
      <c r="W672" s="47" t="str">
        <f t="shared" si="256"/>
        <v/>
      </c>
      <c r="X672" s="27" t="str">
        <f t="shared" si="257"/>
        <v>Maintain O&amp;M and Routine Monitoring</v>
      </c>
      <c r="Y672" s="48">
        <f t="shared" si="258"/>
        <v>28</v>
      </c>
      <c r="Z672" s="48">
        <f t="shared" si="259"/>
        <v>18</v>
      </c>
      <c r="AA672" s="48">
        <f t="shared" si="260"/>
        <v>28</v>
      </c>
      <c r="AB672" s="48">
        <f t="shared" si="261"/>
        <v>18</v>
      </c>
      <c r="AC672" s="48">
        <f t="shared" si="262"/>
        <v>28</v>
      </c>
      <c r="AD672" s="48">
        <f t="shared" si="263"/>
        <v>5</v>
      </c>
      <c r="AE672" s="48">
        <f t="shared" si="264"/>
        <v>18</v>
      </c>
      <c r="AF672" s="48" t="str">
        <f t="shared" si="265"/>
        <v xml:space="preserve"> </v>
      </c>
      <c r="AG672" s="49" t="str">
        <f t="shared" si="266"/>
        <v/>
      </c>
      <c r="AH672" s="48">
        <f t="shared" si="267"/>
        <v>18</v>
      </c>
      <c r="AI672" s="50">
        <f>'Details and Calculations'!AE671</f>
        <v>1</v>
      </c>
      <c r="AJ672" s="50">
        <f>'Details and Calculations'!AM671</f>
        <v>1</v>
      </c>
      <c r="AK672" s="50">
        <f>'Details and Calculations'!AR671</f>
        <v>1</v>
      </c>
      <c r="AL672" s="50">
        <f>'Details and Calculations'!AW671</f>
        <v>1</v>
      </c>
      <c r="AM672" s="50">
        <f>'Details and Calculations'!BA671</f>
        <v>1</v>
      </c>
      <c r="AN672" s="50">
        <f>'Details and Calculations'!BF671</f>
        <v>1</v>
      </c>
      <c r="AO672" s="50">
        <f>'Details and Calculations'!BI671</f>
        <v>1</v>
      </c>
      <c r="AP672" s="50" t="str">
        <f>'Details and Calculations'!BM671</f>
        <v xml:space="preserve"> </v>
      </c>
      <c r="AQ672" s="50" t="str">
        <f>'Details and Calculations'!BP671</f>
        <v xml:space="preserve"> </v>
      </c>
      <c r="AR672" s="50">
        <f>'Details and Calculations'!CC671</f>
        <v>1</v>
      </c>
      <c r="AS672" s="50">
        <f>'Details and Calculations'!CJ671</f>
        <v>1</v>
      </c>
      <c r="AT672" s="51">
        <f>'Details and Calculations'!T671</f>
        <v>1</v>
      </c>
      <c r="AU672" s="51">
        <f>'Details and Calculations'!Z671</f>
        <v>1</v>
      </c>
      <c r="AV672" s="51">
        <f>'Details and Calculations'!S671</f>
        <v>1</v>
      </c>
      <c r="AW672" s="51">
        <f>'Details and Calculations'!AI671</f>
        <v>1</v>
      </c>
      <c r="AX672" s="51">
        <f>'Details and Calculations'!BY671</f>
        <v>1</v>
      </c>
      <c r="AY672" s="51">
        <f>'Details and Calculations'!CG671</f>
        <v>1</v>
      </c>
      <c r="AZ672" s="51">
        <f>'Details and Calculations'!CI671</f>
        <v>1</v>
      </c>
      <c r="BA672" s="51">
        <f t="shared" si="268"/>
        <v>1</v>
      </c>
      <c r="BB672" s="52">
        <f>'Details and Calculations'!Y671</f>
        <v>2</v>
      </c>
      <c r="BC672" s="52">
        <f>'Details and Calculations'!AC671</f>
        <v>1</v>
      </c>
      <c r="BD672" s="52">
        <f>'Details and Calculations'!AK671</f>
        <v>1</v>
      </c>
      <c r="BE672" s="52">
        <f>'Details and Calculations'!AN671</f>
        <v>6000</v>
      </c>
      <c r="BF672" s="52">
        <f>'Details and Calculations'!AP671</f>
        <v>7</v>
      </c>
      <c r="BG672" s="52">
        <f>'Details and Calculations'!AT671</f>
        <v>8</v>
      </c>
      <c r="BH672" s="52">
        <f>'Details and Calculations'!AY671</f>
        <v>3</v>
      </c>
      <c r="BI672" s="52">
        <f>'Details and Calculations'!BB671</f>
        <v>6000</v>
      </c>
      <c r="BJ672" s="52">
        <f>'Details and Calculations'!BD671</f>
        <v>2</v>
      </c>
      <c r="BK672" s="52">
        <f>'Details and Calculations'!CA671</f>
        <v>2</v>
      </c>
      <c r="BL672" s="43">
        <f>'Details and Calculations'!AA671</f>
        <v>1</v>
      </c>
      <c r="BM672" s="43" t="str">
        <f>'Details and Calculations'!AB671</f>
        <v>"Springbox" --Intake Structure At A Spring</v>
      </c>
      <c r="BN672" s="43">
        <f>'Details and Calculations'!AD671</f>
        <v>2015</v>
      </c>
      <c r="BO672" s="43">
        <f>'Details and Calculations'!AJ671</f>
        <v>1</v>
      </c>
      <c r="BP672" s="43">
        <f>'Details and Calculations'!AL671</f>
        <v>2015</v>
      </c>
      <c r="BQ672" s="43">
        <f>'Details and Calculations'!AO671</f>
        <v>1</v>
      </c>
      <c r="BR672" s="43">
        <f>'Details and Calculations'!AQ671</f>
        <v>2015</v>
      </c>
      <c r="BS672" s="43">
        <f>'Details and Calculations'!AS671</f>
        <v>1</v>
      </c>
      <c r="BT672" s="43">
        <f>'Details and Calculations'!AV671</f>
        <v>2015</v>
      </c>
      <c r="BU672" s="43">
        <f>'Details and Calculations'!AX671</f>
        <v>1</v>
      </c>
      <c r="BV672" s="43">
        <f>'Details and Calculations'!AZ671</f>
        <v>2015</v>
      </c>
      <c r="BW672" s="43">
        <f>'Details and Calculations'!BC671</f>
        <v>1</v>
      </c>
      <c r="BX672" s="43">
        <f>'Details and Calculations'!BE671</f>
        <v>2015</v>
      </c>
      <c r="BY672" s="43">
        <f>'Details and Calculations'!BG671</f>
        <v>1</v>
      </c>
      <c r="BZ672" s="43">
        <f>'Details and Calculations'!BH671</f>
        <v>2015</v>
      </c>
      <c r="CA672" s="43">
        <f>'Details and Calculations'!BJ671</f>
        <v>0</v>
      </c>
      <c r="CB672" s="43" t="str">
        <f>'Details and Calculations'!BK671</f>
        <v/>
      </c>
      <c r="CC672" s="43" t="str">
        <f>'Details and Calculations'!BL671</f>
        <v xml:space="preserve"> </v>
      </c>
      <c r="CD672" s="43" t="str">
        <f>'Details and Calculations'!BN671</f>
        <v xml:space="preserve"> </v>
      </c>
      <c r="CE672" s="43" t="str">
        <f>'Details and Calculations'!BO671</f>
        <v xml:space="preserve"> </v>
      </c>
      <c r="CF672" s="43">
        <f>'Details and Calculations'!BZ671</f>
        <v>1</v>
      </c>
      <c r="CG672" s="43">
        <f>'Details and Calculations'!CB671</f>
        <v>2015</v>
      </c>
      <c r="CH672" s="31"/>
      <c r="CI672" s="53"/>
    </row>
    <row r="673" spans="1:87" x14ac:dyDescent="0.3">
      <c r="A673" s="43">
        <f>'Details and Calculations'!A672</f>
        <v>2017</v>
      </c>
      <c r="B673" s="43" t="str">
        <f>'Details and Calculations'!C672</f>
        <v>Rwanda</v>
      </c>
      <c r="C673" s="43" t="str">
        <f>'Details and Calculations'!D672</f>
        <v>Rulindo</v>
      </c>
      <c r="D673" s="43" t="str">
        <f>'Details and Calculations'!E672</f>
        <v>Bushoki</v>
      </c>
      <c r="E673" s="43" t="str">
        <f>'Details and Calculations'!F672</f>
        <v>Kayenzi</v>
      </c>
      <c r="F673" s="43" t="str">
        <f>'Details and Calculations'!G672</f>
        <v>Rwanzu</v>
      </c>
      <c r="G673" s="43" t="str">
        <f>'Details and Calculations'!H672</f>
        <v/>
      </c>
      <c r="H673" s="43" t="str">
        <f>'Details and Calculations'!I672</f>
        <v/>
      </c>
      <c r="I673" s="43" t="str">
        <f>'Details and Calculations'!J672</f>
        <v>Matonyanga source catchment</v>
      </c>
      <c r="J673" s="43">
        <f>'Details and Calculations'!K672</f>
        <v>154</v>
      </c>
      <c r="K673" s="43">
        <f>'Details and Calculations'!O672</f>
        <v>154</v>
      </c>
      <c r="L673" s="43" t="str">
        <f>'Details and Calculations'!P673</f>
        <v xml:space="preserve"> </v>
      </c>
      <c r="M673" s="43" t="str">
        <f>'Details and Calculations'!U672</f>
        <v>Piped Network -- Gravity Only</v>
      </c>
      <c r="N673" s="43">
        <f>'Details and Calculations'!V672</f>
        <v>2017</v>
      </c>
      <c r="O673" s="43" t="str">
        <f>'Details and Calculations'!W672</f>
        <v>Governement (District, Wasac) And Water For People</v>
      </c>
      <c r="P673" s="43" t="str">
        <f>'Details and Calculations'!X672</f>
        <v>Spring</v>
      </c>
      <c r="Q673" s="44" t="str">
        <f t="shared" si="251"/>
        <v>Low Risk</v>
      </c>
      <c r="R673" s="44" t="str">
        <f t="shared" si="252"/>
        <v>Low Risk</v>
      </c>
      <c r="S673" s="45" t="str">
        <f t="shared" si="253"/>
        <v>High Level of Service</v>
      </c>
      <c r="T673" s="62" t="str">
        <f t="shared" si="250"/>
        <v>Low Priority</v>
      </c>
      <c r="U673" s="46">
        <f t="shared" si="254"/>
        <v>8</v>
      </c>
      <c r="V673" s="28" t="str">
        <f t="shared" si="255"/>
        <v>Perform Routine Preventative Maintenance</v>
      </c>
      <c r="W673" s="47" t="str">
        <f t="shared" si="256"/>
        <v/>
      </c>
      <c r="X673" s="27" t="str">
        <f t="shared" si="257"/>
        <v>Maintain O&amp;M and Routine Monitoring</v>
      </c>
      <c r="Y673" s="48">
        <f t="shared" si="258"/>
        <v>30</v>
      </c>
      <c r="Z673" s="48">
        <f t="shared" si="259"/>
        <v>20</v>
      </c>
      <c r="AA673" s="48">
        <f t="shared" si="260"/>
        <v>30</v>
      </c>
      <c r="AB673" s="48" t="str">
        <f t="shared" si="261"/>
        <v xml:space="preserve"> </v>
      </c>
      <c r="AC673" s="48">
        <f t="shared" si="262"/>
        <v>30</v>
      </c>
      <c r="AD673" s="48" t="str">
        <f t="shared" si="263"/>
        <v xml:space="preserve"> </v>
      </c>
      <c r="AE673" s="48" t="str">
        <f t="shared" si="264"/>
        <v xml:space="preserve"> </v>
      </c>
      <c r="AF673" s="48" t="str">
        <f t="shared" si="265"/>
        <v xml:space="preserve"> </v>
      </c>
      <c r="AG673" s="49" t="str">
        <f t="shared" si="266"/>
        <v/>
      </c>
      <c r="AH673" s="48">
        <f t="shared" si="267"/>
        <v>20</v>
      </c>
      <c r="AI673" s="50">
        <f>'Details and Calculations'!AE672</f>
        <v>1</v>
      </c>
      <c r="AJ673" s="50">
        <f>'Details and Calculations'!AM672</f>
        <v>1</v>
      </c>
      <c r="AK673" s="50">
        <f>'Details and Calculations'!AR672</f>
        <v>1</v>
      </c>
      <c r="AL673" s="50" t="str">
        <f>'Details and Calculations'!AW672</f>
        <v xml:space="preserve"> </v>
      </c>
      <c r="AM673" s="50">
        <f>'Details and Calculations'!BA672</f>
        <v>1</v>
      </c>
      <c r="AN673" s="50" t="str">
        <f>'Details and Calculations'!BF672</f>
        <v xml:space="preserve"> </v>
      </c>
      <c r="AO673" s="50" t="str">
        <f>'Details and Calculations'!BI672</f>
        <v xml:space="preserve"> </v>
      </c>
      <c r="AP673" s="50" t="str">
        <f>'Details and Calculations'!BM672</f>
        <v xml:space="preserve"> </v>
      </c>
      <c r="AQ673" s="50" t="str">
        <f>'Details and Calculations'!BP672</f>
        <v xml:space="preserve"> </v>
      </c>
      <c r="AR673" s="50">
        <f>'Details and Calculations'!CC672</f>
        <v>1</v>
      </c>
      <c r="AS673" s="50">
        <f>'Details and Calculations'!CJ672</f>
        <v>1</v>
      </c>
      <c r="AT673" s="51">
        <f>'Details and Calculations'!T672</f>
        <v>1</v>
      </c>
      <c r="AU673" s="51">
        <f>'Details and Calculations'!Z672</f>
        <v>1</v>
      </c>
      <c r="AV673" s="51">
        <f>'Details and Calculations'!S672</f>
        <v>1</v>
      </c>
      <c r="AW673" s="51">
        <f>'Details and Calculations'!AI672</f>
        <v>1</v>
      </c>
      <c r="AX673" s="51">
        <f>'Details and Calculations'!BY672</f>
        <v>1</v>
      </c>
      <c r="AY673" s="51">
        <f>'Details and Calculations'!CG672</f>
        <v>1</v>
      </c>
      <c r="AZ673" s="51">
        <f>'Details and Calculations'!CI672</f>
        <v>1</v>
      </c>
      <c r="BA673" s="51">
        <f t="shared" si="268"/>
        <v>1</v>
      </c>
      <c r="BB673" s="52">
        <f>'Details and Calculations'!Y672</f>
        <v>1</v>
      </c>
      <c r="BC673" s="52">
        <f>'Details and Calculations'!AC672</f>
        <v>1</v>
      </c>
      <c r="BD673" s="52">
        <f>'Details and Calculations'!AK672</f>
        <v>1</v>
      </c>
      <c r="BE673" s="52">
        <f>'Details and Calculations'!AN672</f>
        <v>100</v>
      </c>
      <c r="BF673" s="52">
        <f>'Details and Calculations'!AP672</f>
        <v>1</v>
      </c>
      <c r="BG673" s="52" t="str">
        <f>'Details and Calculations'!AT672</f>
        <v xml:space="preserve"> </v>
      </c>
      <c r="BH673" s="52">
        <f>'Details and Calculations'!AY672</f>
        <v>2</v>
      </c>
      <c r="BI673" s="52">
        <f>'Details and Calculations'!BB672</f>
        <v>4000</v>
      </c>
      <c r="BJ673" s="52" t="str">
        <f>'Details and Calculations'!BD672</f>
        <v xml:space="preserve"> </v>
      </c>
      <c r="BK673" s="52">
        <f>'Details and Calculations'!CA672</f>
        <v>1</v>
      </c>
      <c r="BL673" s="43">
        <f>'Details and Calculations'!AA672</f>
        <v>1</v>
      </c>
      <c r="BM673" s="43" t="str">
        <f>'Details and Calculations'!AB672</f>
        <v>"Springbox" --Intake Structure At A Spring</v>
      </c>
      <c r="BN673" s="43">
        <f>'Details and Calculations'!AD672</f>
        <v>2017</v>
      </c>
      <c r="BO673" s="43">
        <f>'Details and Calculations'!AJ672</f>
        <v>1</v>
      </c>
      <c r="BP673" s="43">
        <f>'Details and Calculations'!AL672</f>
        <v>2017</v>
      </c>
      <c r="BQ673" s="43">
        <f>'Details and Calculations'!AO672</f>
        <v>1</v>
      </c>
      <c r="BR673" s="43">
        <f>'Details and Calculations'!AQ672</f>
        <v>2017</v>
      </c>
      <c r="BS673" s="43">
        <f>'Details and Calculations'!AS672</f>
        <v>0</v>
      </c>
      <c r="BT673" s="43" t="str">
        <f>'Details and Calculations'!AV672</f>
        <v xml:space="preserve"> </v>
      </c>
      <c r="BU673" s="43">
        <f>'Details and Calculations'!AX672</f>
        <v>1</v>
      </c>
      <c r="BV673" s="43">
        <f>'Details and Calculations'!AZ672</f>
        <v>2017</v>
      </c>
      <c r="BW673" s="43">
        <f>'Details and Calculations'!BC672</f>
        <v>0</v>
      </c>
      <c r="BX673" s="43" t="str">
        <f>'Details and Calculations'!BE672</f>
        <v xml:space="preserve"> </v>
      </c>
      <c r="BY673" s="43" t="str">
        <f>'Details and Calculations'!BG672</f>
        <v xml:space="preserve"> </v>
      </c>
      <c r="BZ673" s="43" t="str">
        <f>'Details and Calculations'!BH672</f>
        <v xml:space="preserve"> </v>
      </c>
      <c r="CA673" s="43">
        <f>'Details and Calculations'!BJ672</f>
        <v>0</v>
      </c>
      <c r="CB673" s="43" t="str">
        <f>'Details and Calculations'!BK672</f>
        <v/>
      </c>
      <c r="CC673" s="43" t="str">
        <f>'Details and Calculations'!BL672</f>
        <v xml:space="preserve"> </v>
      </c>
      <c r="CD673" s="43" t="str">
        <f>'Details and Calculations'!BN672</f>
        <v xml:space="preserve"> </v>
      </c>
      <c r="CE673" s="43" t="str">
        <f>'Details and Calculations'!BO672</f>
        <v xml:space="preserve"> </v>
      </c>
      <c r="CF673" s="43">
        <f>'Details and Calculations'!BZ672</f>
        <v>1</v>
      </c>
      <c r="CG673" s="43">
        <f>'Details and Calculations'!CB672</f>
        <v>2017</v>
      </c>
      <c r="CH673" s="31"/>
      <c r="CI673" s="53"/>
    </row>
    <row r="674" spans="1:87" x14ac:dyDescent="0.3">
      <c r="A674" s="43">
        <f>'Details and Calculations'!A673</f>
        <v>2017</v>
      </c>
      <c r="B674" s="43" t="str">
        <f>'Details and Calculations'!C673</f>
        <v>Rwanda</v>
      </c>
      <c r="C674" s="43" t="str">
        <f>'Details and Calculations'!D673</f>
        <v>Rulindo</v>
      </c>
      <c r="D674" s="43" t="str">
        <f>'Details and Calculations'!E673</f>
        <v>Mbogo</v>
      </c>
      <c r="E674" s="43" t="str">
        <f>'Details and Calculations'!F673</f>
        <v>Bukoro</v>
      </c>
      <c r="F674" s="43" t="str">
        <f>'Details and Calculations'!G673</f>
        <v>Ruhanya</v>
      </c>
      <c r="G674" s="43" t="str">
        <f>'Details and Calculations'!H673</f>
        <v/>
      </c>
      <c r="H674" s="43" t="str">
        <f>'Details and Calculations'!I673</f>
        <v/>
      </c>
      <c r="I674" s="43" t="str">
        <f>'Details and Calculations'!J673</f>
        <v>musenge</v>
      </c>
      <c r="J674" s="43">
        <f>'Details and Calculations'!K673</f>
        <v>25</v>
      </c>
      <c r="K674" s="43">
        <f>'Details and Calculations'!O673</f>
        <v>25</v>
      </c>
      <c r="L674" s="43">
        <f>'Details and Calculations'!P674</f>
        <v>10</v>
      </c>
      <c r="M674" s="43" t="str">
        <f>'Details and Calculations'!U673</f>
        <v>Piped Network With Pump</v>
      </c>
      <c r="N674" s="43">
        <f>'Details and Calculations'!V673</f>
        <v>2014</v>
      </c>
      <c r="O674" s="43" t="str">
        <f>'Details and Calculations'!W673</f>
        <v>Water For People</v>
      </c>
      <c r="P674" s="43" t="str">
        <f>'Details and Calculations'!X673</f>
        <v>Spring</v>
      </c>
      <c r="Q674" s="44" t="str">
        <f t="shared" si="251"/>
        <v>Low Risk</v>
      </c>
      <c r="R674" s="44" t="str">
        <f t="shared" si="252"/>
        <v>Medium Risk</v>
      </c>
      <c r="S674" s="45" t="str">
        <f t="shared" si="253"/>
        <v>Basic Level of Service</v>
      </c>
      <c r="T674" s="62" t="str">
        <f t="shared" si="250"/>
        <v>Medium Priority</v>
      </c>
      <c r="U674" s="46">
        <f t="shared" si="254"/>
        <v>5</v>
      </c>
      <c r="V674" s="28" t="str">
        <f t="shared" si="255"/>
        <v>Repair or Replace Components</v>
      </c>
      <c r="W674" s="47" t="str">
        <f t="shared" si="256"/>
        <v>Other Concrete Structures Distribution  Line, Pump, Kiosk/Tap Stand</v>
      </c>
      <c r="X674" s="27" t="str">
        <f t="shared" si="257"/>
        <v>Create Plan To Repair or Replace Components</v>
      </c>
      <c r="Y674" s="48">
        <f t="shared" si="258"/>
        <v>27</v>
      </c>
      <c r="Z674" s="48">
        <f t="shared" si="259"/>
        <v>17</v>
      </c>
      <c r="AA674" s="48">
        <f t="shared" si="260"/>
        <v>27</v>
      </c>
      <c r="AB674" s="48">
        <f t="shared" si="261"/>
        <v>17</v>
      </c>
      <c r="AC674" s="48">
        <f t="shared" si="262"/>
        <v>27</v>
      </c>
      <c r="AD674" s="48">
        <f t="shared" si="263"/>
        <v>4</v>
      </c>
      <c r="AE674" s="48">
        <f t="shared" si="264"/>
        <v>17</v>
      </c>
      <c r="AF674" s="48" t="str">
        <f t="shared" si="265"/>
        <v xml:space="preserve"> </v>
      </c>
      <c r="AG674" s="49" t="str">
        <f t="shared" si="266"/>
        <v/>
      </c>
      <c r="AH674" s="48">
        <f t="shared" si="267"/>
        <v>17</v>
      </c>
      <c r="AI674" s="50">
        <f>'Details and Calculations'!AE673</f>
        <v>1</v>
      </c>
      <c r="AJ674" s="50">
        <f>'Details and Calculations'!AM673</f>
        <v>1</v>
      </c>
      <c r="AK674" s="50">
        <f>'Details and Calculations'!AR673</f>
        <v>1</v>
      </c>
      <c r="AL674" s="50">
        <f>'Details and Calculations'!AW673</f>
        <v>2</v>
      </c>
      <c r="AM674" s="50">
        <f>'Details and Calculations'!BA673</f>
        <v>2</v>
      </c>
      <c r="AN674" s="50">
        <f>'Details and Calculations'!BF673</f>
        <v>2</v>
      </c>
      <c r="AO674" s="50">
        <f>'Details and Calculations'!BI673</f>
        <v>1</v>
      </c>
      <c r="AP674" s="50" t="str">
        <f>'Details and Calculations'!BM673</f>
        <v xml:space="preserve"> </v>
      </c>
      <c r="AQ674" s="50" t="str">
        <f>'Details and Calculations'!BP673</f>
        <v xml:space="preserve"> </v>
      </c>
      <c r="AR674" s="50">
        <f>'Details and Calculations'!CC673</f>
        <v>2</v>
      </c>
      <c r="AS674" s="50">
        <f>'Details and Calculations'!CJ673</f>
        <v>2</v>
      </c>
      <c r="AT674" s="51">
        <f>'Details and Calculations'!T673</f>
        <v>1</v>
      </c>
      <c r="AU674" s="51">
        <f>'Details and Calculations'!Z673</f>
        <v>1</v>
      </c>
      <c r="AV674" s="51">
        <f>'Details and Calculations'!S673</f>
        <v>0</v>
      </c>
      <c r="AW674" s="51">
        <f>'Details and Calculations'!AI673</f>
        <v>1</v>
      </c>
      <c r="AX674" s="51">
        <f>'Details and Calculations'!BY673</f>
        <v>1</v>
      </c>
      <c r="AY674" s="51">
        <f>'Details and Calculations'!CG673</f>
        <v>1</v>
      </c>
      <c r="AZ674" s="51">
        <f>'Details and Calculations'!CI673</f>
        <v>0</v>
      </c>
      <c r="BA674" s="51">
        <f t="shared" si="268"/>
        <v>0</v>
      </c>
      <c r="BB674" s="52">
        <f>'Details and Calculations'!Y673</f>
        <v>1</v>
      </c>
      <c r="BC674" s="52">
        <f>'Details and Calculations'!AC673</f>
        <v>1</v>
      </c>
      <c r="BD674" s="52">
        <f>'Details and Calculations'!AK673</f>
        <v>1</v>
      </c>
      <c r="BE674" s="52">
        <f>'Details and Calculations'!AN673</f>
        <v>3000</v>
      </c>
      <c r="BF674" s="52">
        <f>'Details and Calculations'!AP673</f>
        <v>16</v>
      </c>
      <c r="BG674" s="52">
        <f>'Details and Calculations'!AT673</f>
        <v>8</v>
      </c>
      <c r="BH674" s="52">
        <f>'Details and Calculations'!AY673</f>
        <v>3</v>
      </c>
      <c r="BI674" s="52">
        <f>'Details and Calculations'!BB673</f>
        <v>20000</v>
      </c>
      <c r="BJ674" s="52">
        <f>'Details and Calculations'!BD673</f>
        <v>1</v>
      </c>
      <c r="BK674" s="52">
        <f>'Details and Calculations'!CA673</f>
        <v>1</v>
      </c>
      <c r="BL674" s="43">
        <f>'Details and Calculations'!AA673</f>
        <v>1</v>
      </c>
      <c r="BM674" s="43" t="str">
        <f>'Details and Calculations'!AB673</f>
        <v>"Springbox" --Intake Structure At A Spring</v>
      </c>
      <c r="BN674" s="43">
        <f>'Details and Calculations'!AD673</f>
        <v>2014</v>
      </c>
      <c r="BO674" s="43">
        <f>'Details and Calculations'!AJ673</f>
        <v>1</v>
      </c>
      <c r="BP674" s="43">
        <f>'Details and Calculations'!AL673</f>
        <v>2014</v>
      </c>
      <c r="BQ674" s="43">
        <f>'Details and Calculations'!AO673</f>
        <v>1</v>
      </c>
      <c r="BR674" s="43">
        <f>'Details and Calculations'!AQ673</f>
        <v>2014</v>
      </c>
      <c r="BS674" s="43">
        <f>'Details and Calculations'!AS673</f>
        <v>1</v>
      </c>
      <c r="BT674" s="43">
        <f>'Details and Calculations'!AV673</f>
        <v>2014</v>
      </c>
      <c r="BU674" s="43">
        <f>'Details and Calculations'!AX673</f>
        <v>1</v>
      </c>
      <c r="BV674" s="43">
        <f>'Details and Calculations'!AZ673</f>
        <v>2014</v>
      </c>
      <c r="BW674" s="43">
        <f>'Details and Calculations'!BC673</f>
        <v>1</v>
      </c>
      <c r="BX674" s="43">
        <f>'Details and Calculations'!BE673</f>
        <v>2014</v>
      </c>
      <c r="BY674" s="43">
        <f>'Details and Calculations'!BG673</f>
        <v>1</v>
      </c>
      <c r="BZ674" s="43">
        <f>'Details and Calculations'!BH673</f>
        <v>2014</v>
      </c>
      <c r="CA674" s="43">
        <f>'Details and Calculations'!BJ673</f>
        <v>0</v>
      </c>
      <c r="CB674" s="43" t="str">
        <f>'Details and Calculations'!BK673</f>
        <v/>
      </c>
      <c r="CC674" s="43" t="str">
        <f>'Details and Calculations'!BL673</f>
        <v xml:space="preserve"> </v>
      </c>
      <c r="CD674" s="43" t="str">
        <f>'Details and Calculations'!BN673</f>
        <v xml:space="preserve"> </v>
      </c>
      <c r="CE674" s="43" t="str">
        <f>'Details and Calculations'!BO673</f>
        <v xml:space="preserve"> </v>
      </c>
      <c r="CF674" s="43">
        <f>'Details and Calculations'!BZ673</f>
        <v>1</v>
      </c>
      <c r="CG674" s="43">
        <f>'Details and Calculations'!CB673</f>
        <v>2014</v>
      </c>
      <c r="CH674" s="31"/>
      <c r="CI674" s="53"/>
    </row>
    <row r="675" spans="1:87" x14ac:dyDescent="0.3">
      <c r="A675" s="43">
        <f>'Details and Calculations'!A674</f>
        <v>2017</v>
      </c>
      <c r="B675" s="43" t="str">
        <f>'Details and Calculations'!C674</f>
        <v>Rwanda</v>
      </c>
      <c r="C675" s="43" t="str">
        <f>'Details and Calculations'!D674</f>
        <v>Rulindo</v>
      </c>
      <c r="D675" s="43" t="str">
        <f>'Details and Calculations'!E674</f>
        <v>Cyinzuzi</v>
      </c>
      <c r="E675" s="43" t="str">
        <f>'Details and Calculations'!F674</f>
        <v>Migendezo</v>
      </c>
      <c r="F675" s="43" t="str">
        <f>'Details and Calculations'!G674</f>
        <v>Gitabage</v>
      </c>
      <c r="G675" s="43" t="str">
        <f>'Details and Calculations'!H674</f>
        <v/>
      </c>
      <c r="H675" s="43" t="str">
        <f>'Details and Calculations'!I674</f>
        <v/>
      </c>
      <c r="I675" s="43" t="str">
        <f>'Details and Calculations'!J674</f>
        <v>Kararama</v>
      </c>
      <c r="J675" s="43">
        <f>'Details and Calculations'!K674</f>
        <v>70</v>
      </c>
      <c r="K675" s="43">
        <f>'Details and Calculations'!O674</f>
        <v>60</v>
      </c>
      <c r="L675" s="43" t="str">
        <f>'Details and Calculations'!P675</f>
        <v xml:space="preserve"> </v>
      </c>
      <c r="M675" s="43" t="str">
        <f>'Details and Calculations'!U674</f>
        <v>Piped Network With Pump</v>
      </c>
      <c r="N675" s="43">
        <f>'Details and Calculations'!V674</f>
        <v>2009</v>
      </c>
      <c r="O675" s="43" t="str">
        <f>'Details and Calculations'!W674</f>
        <v>Water For People</v>
      </c>
      <c r="P675" s="43" t="str">
        <f>'Details and Calculations'!X674</f>
        <v>Spring</v>
      </c>
      <c r="Q675" s="44" t="str">
        <f t="shared" si="251"/>
        <v>Low Risk</v>
      </c>
      <c r="R675" s="44" t="str">
        <f t="shared" si="252"/>
        <v>Low Risk</v>
      </c>
      <c r="S675" s="45" t="str">
        <f t="shared" si="253"/>
        <v>Intermediate Level of Service</v>
      </c>
      <c r="T675" s="62" t="str">
        <f t="shared" si="250"/>
        <v>Low Priority</v>
      </c>
      <c r="U675" s="46">
        <f t="shared" si="254"/>
        <v>7</v>
      </c>
      <c r="V675" s="28" t="str">
        <f t="shared" si="255"/>
        <v>Perform Routine Preventative Maintenance</v>
      </c>
      <c r="W675" s="47" t="str">
        <f t="shared" si="256"/>
        <v/>
      </c>
      <c r="X675" s="27" t="str">
        <f t="shared" si="257"/>
        <v>Maintain O&amp;M and Routine Monitoring</v>
      </c>
      <c r="Y675" s="48">
        <f t="shared" si="258"/>
        <v>22</v>
      </c>
      <c r="Z675" s="48">
        <f t="shared" si="259"/>
        <v>12</v>
      </c>
      <c r="AA675" s="48">
        <f t="shared" si="260"/>
        <v>22</v>
      </c>
      <c r="AB675" s="48">
        <f t="shared" si="261"/>
        <v>12</v>
      </c>
      <c r="AC675" s="48">
        <f t="shared" si="262"/>
        <v>22</v>
      </c>
      <c r="AD675" s="48">
        <f t="shared" si="263"/>
        <v>2</v>
      </c>
      <c r="AE675" s="48">
        <f t="shared" si="264"/>
        <v>15</v>
      </c>
      <c r="AF675" s="48" t="str">
        <f t="shared" si="265"/>
        <v xml:space="preserve"> </v>
      </c>
      <c r="AG675" s="49" t="str">
        <f t="shared" si="266"/>
        <v/>
      </c>
      <c r="AH675" s="48">
        <f t="shared" si="267"/>
        <v>15</v>
      </c>
      <c r="AI675" s="50">
        <f>'Details and Calculations'!AE674</f>
        <v>1</v>
      </c>
      <c r="AJ675" s="50">
        <f>'Details and Calculations'!AM674</f>
        <v>1</v>
      </c>
      <c r="AK675" s="50">
        <f>'Details and Calculations'!AR674</f>
        <v>1</v>
      </c>
      <c r="AL675" s="50">
        <f>'Details and Calculations'!AW674</f>
        <v>1</v>
      </c>
      <c r="AM675" s="50">
        <f>'Details and Calculations'!BA674</f>
        <v>1</v>
      </c>
      <c r="AN675" s="50">
        <f>'Details and Calculations'!BF674</f>
        <v>1</v>
      </c>
      <c r="AO675" s="50">
        <f>'Details and Calculations'!BI674</f>
        <v>1</v>
      </c>
      <c r="AP675" s="50" t="str">
        <f>'Details and Calculations'!BM674</f>
        <v xml:space="preserve"> </v>
      </c>
      <c r="AQ675" s="50" t="str">
        <f>'Details and Calculations'!BP674</f>
        <v xml:space="preserve"> </v>
      </c>
      <c r="AR675" s="50">
        <f>'Details and Calculations'!CC674</f>
        <v>1</v>
      </c>
      <c r="AS675" s="50">
        <f>'Details and Calculations'!CJ674</f>
        <v>1</v>
      </c>
      <c r="AT675" s="51">
        <f>'Details and Calculations'!T674</f>
        <v>1</v>
      </c>
      <c r="AU675" s="51">
        <f>'Details and Calculations'!Z674</f>
        <v>1</v>
      </c>
      <c r="AV675" s="51">
        <f>'Details and Calculations'!S674</f>
        <v>0</v>
      </c>
      <c r="AW675" s="51">
        <f>'Details and Calculations'!AI674</f>
        <v>1</v>
      </c>
      <c r="AX675" s="51">
        <f>'Details and Calculations'!BY674</f>
        <v>1</v>
      </c>
      <c r="AY675" s="51">
        <f>'Details and Calculations'!CG674</f>
        <v>1</v>
      </c>
      <c r="AZ675" s="51">
        <f>'Details and Calculations'!CI674</f>
        <v>1</v>
      </c>
      <c r="BA675" s="51">
        <f t="shared" si="268"/>
        <v>1</v>
      </c>
      <c r="BB675" s="52">
        <f>'Details and Calculations'!Y674</f>
        <v>3</v>
      </c>
      <c r="BC675" s="52">
        <f>'Details and Calculations'!AC674</f>
        <v>3</v>
      </c>
      <c r="BD675" s="52">
        <f>'Details and Calculations'!AK674</f>
        <v>2</v>
      </c>
      <c r="BE675" s="52">
        <f>'Details and Calculations'!AN674</f>
        <v>5000</v>
      </c>
      <c r="BF675" s="52">
        <f>'Details and Calculations'!AP674</f>
        <v>7</v>
      </c>
      <c r="BG675" s="52">
        <f>'Details and Calculations'!AT674</f>
        <v>14</v>
      </c>
      <c r="BH675" s="52">
        <f>'Details and Calculations'!AY674</f>
        <v>2</v>
      </c>
      <c r="BI675" s="52">
        <f>'Details and Calculations'!BB674</f>
        <v>5000</v>
      </c>
      <c r="BJ675" s="52">
        <f>'Details and Calculations'!BD674</f>
        <v>1</v>
      </c>
      <c r="BK675" s="52">
        <f>'Details and Calculations'!CA674</f>
        <v>1</v>
      </c>
      <c r="BL675" s="43">
        <f>'Details and Calculations'!AA674</f>
        <v>1</v>
      </c>
      <c r="BM675" s="43" t="str">
        <f>'Details and Calculations'!AB674</f>
        <v>"Springbox" --Intake Structure At A Spring</v>
      </c>
      <c r="BN675" s="43">
        <f>'Details and Calculations'!AD674</f>
        <v>2009</v>
      </c>
      <c r="BO675" s="43">
        <f>'Details and Calculations'!AJ674</f>
        <v>1</v>
      </c>
      <c r="BP675" s="43">
        <f>'Details and Calculations'!AL674</f>
        <v>2009</v>
      </c>
      <c r="BQ675" s="43">
        <f>'Details and Calculations'!AO674</f>
        <v>1</v>
      </c>
      <c r="BR675" s="43">
        <f>'Details and Calculations'!AQ674</f>
        <v>2009</v>
      </c>
      <c r="BS675" s="43">
        <f>'Details and Calculations'!AS674</f>
        <v>1</v>
      </c>
      <c r="BT675" s="43">
        <f>'Details and Calculations'!AV674</f>
        <v>2009</v>
      </c>
      <c r="BU675" s="43">
        <f>'Details and Calculations'!AX674</f>
        <v>1</v>
      </c>
      <c r="BV675" s="43">
        <f>'Details and Calculations'!AZ674</f>
        <v>2009</v>
      </c>
      <c r="BW675" s="43">
        <f>'Details and Calculations'!BC674</f>
        <v>1</v>
      </c>
      <c r="BX675" s="43">
        <f>'Details and Calculations'!BE674</f>
        <v>2012</v>
      </c>
      <c r="BY675" s="43">
        <f>'Details and Calculations'!BG674</f>
        <v>1</v>
      </c>
      <c r="BZ675" s="43">
        <f>'Details and Calculations'!BH674</f>
        <v>2012</v>
      </c>
      <c r="CA675" s="43">
        <f>'Details and Calculations'!BJ674</f>
        <v>0</v>
      </c>
      <c r="CB675" s="43" t="str">
        <f>'Details and Calculations'!BK674</f>
        <v/>
      </c>
      <c r="CC675" s="43" t="str">
        <f>'Details and Calculations'!BL674</f>
        <v xml:space="preserve"> </v>
      </c>
      <c r="CD675" s="43" t="str">
        <f>'Details and Calculations'!BN674</f>
        <v xml:space="preserve"> </v>
      </c>
      <c r="CE675" s="43" t="str">
        <f>'Details and Calculations'!BO674</f>
        <v xml:space="preserve"> </v>
      </c>
      <c r="CF675" s="43">
        <f>'Details and Calculations'!BZ674</f>
        <v>1</v>
      </c>
      <c r="CG675" s="43">
        <f>'Details and Calculations'!CB674</f>
        <v>2012</v>
      </c>
      <c r="CH675" s="31"/>
      <c r="CI675" s="53"/>
    </row>
    <row r="676" spans="1:87" x14ac:dyDescent="0.3">
      <c r="A676" s="43">
        <f>'Details and Calculations'!A675</f>
        <v>2017</v>
      </c>
      <c r="B676" s="43" t="str">
        <f>'Details and Calculations'!C675</f>
        <v>Rwanda</v>
      </c>
      <c r="C676" s="43" t="str">
        <f>'Details and Calculations'!D675</f>
        <v>Rulindo</v>
      </c>
      <c r="D676" s="43" t="str">
        <f>'Details and Calculations'!E675</f>
        <v>Rusiga</v>
      </c>
      <c r="E676" s="43" t="str">
        <f>'Details and Calculations'!F675</f>
        <v>Taba</v>
      </c>
      <c r="F676" s="43" t="str">
        <f>'Details and Calculations'!G675</f>
        <v>Kingazi</v>
      </c>
      <c r="G676" s="43" t="str">
        <f>'Details and Calculations'!H675</f>
        <v/>
      </c>
      <c r="H676" s="43" t="str">
        <f>'Details and Calculations'!I675</f>
        <v/>
      </c>
      <c r="I676" s="43" t="str">
        <f>'Details and Calculations'!J675</f>
        <v>Kingazi water point chez Rwigema/Nyakabizi gravity</v>
      </c>
      <c r="J676" s="43">
        <f>'Details and Calculations'!K675</f>
        <v>157</v>
      </c>
      <c r="K676" s="43">
        <f>'Details and Calculations'!O675</f>
        <v>157</v>
      </c>
      <c r="L676" s="43" t="str">
        <f>'Details and Calculations'!P676</f>
        <v xml:space="preserve"> </v>
      </c>
      <c r="M676" s="43" t="str">
        <f>'Details and Calculations'!U675</f>
        <v>Piped Network -- Gravity Only</v>
      </c>
      <c r="N676" s="43">
        <f>'Details and Calculations'!V675</f>
        <v>2013</v>
      </c>
      <c r="O676" s="43" t="str">
        <f>'Details and Calculations'!W675</f>
        <v>Gor</v>
      </c>
      <c r="P676" s="43" t="str">
        <f>'Details and Calculations'!X675</f>
        <v>Spring</v>
      </c>
      <c r="Q676" s="44" t="str">
        <f t="shared" si="251"/>
        <v>Low Risk</v>
      </c>
      <c r="R676" s="44" t="str">
        <f t="shared" si="252"/>
        <v>Low Risk</v>
      </c>
      <c r="S676" s="45" t="str">
        <f t="shared" si="253"/>
        <v>Intermediate Level of Service</v>
      </c>
      <c r="T676" s="62" t="str">
        <f t="shared" si="250"/>
        <v>Low Priority</v>
      </c>
      <c r="U676" s="46">
        <f t="shared" si="254"/>
        <v>7</v>
      </c>
      <c r="V676" s="28" t="str">
        <f t="shared" si="255"/>
        <v>Perform Routine Preventative Maintenance</v>
      </c>
      <c r="W676" s="47" t="str">
        <f t="shared" si="256"/>
        <v/>
      </c>
      <c r="X676" s="27" t="str">
        <f t="shared" si="257"/>
        <v>Maintain O&amp;M and Routine Monitoring</v>
      </c>
      <c r="Y676" s="48" t="str">
        <f t="shared" si="258"/>
        <v xml:space="preserve"> </v>
      </c>
      <c r="Z676" s="48" t="str">
        <f t="shared" si="259"/>
        <v xml:space="preserve"> </v>
      </c>
      <c r="AA676" s="48">
        <f t="shared" si="260"/>
        <v>26</v>
      </c>
      <c r="AB676" s="48" t="str">
        <f t="shared" si="261"/>
        <v xml:space="preserve"> </v>
      </c>
      <c r="AC676" s="48" t="str">
        <f t="shared" si="262"/>
        <v xml:space="preserve"> </v>
      </c>
      <c r="AD676" s="48" t="str">
        <f t="shared" si="263"/>
        <v xml:space="preserve"> </v>
      </c>
      <c r="AE676" s="48" t="str">
        <f t="shared" si="264"/>
        <v xml:space="preserve"> </v>
      </c>
      <c r="AF676" s="48" t="str">
        <f t="shared" si="265"/>
        <v xml:space="preserve"> </v>
      </c>
      <c r="AG676" s="49" t="str">
        <f t="shared" si="266"/>
        <v/>
      </c>
      <c r="AH676" s="48">
        <f t="shared" si="267"/>
        <v>16</v>
      </c>
      <c r="AI676" s="50" t="str">
        <f>'Details and Calculations'!AE675</f>
        <v xml:space="preserve"> </v>
      </c>
      <c r="AJ676" s="50" t="str">
        <f>'Details and Calculations'!AM675</f>
        <v xml:space="preserve"> </v>
      </c>
      <c r="AK676" s="50">
        <f>'Details and Calculations'!AR675</f>
        <v>1</v>
      </c>
      <c r="AL676" s="50" t="str">
        <f>'Details and Calculations'!AW675</f>
        <v xml:space="preserve"> </v>
      </c>
      <c r="AM676" s="50" t="str">
        <f>'Details and Calculations'!BA675</f>
        <v xml:space="preserve"> </v>
      </c>
      <c r="AN676" s="50" t="str">
        <f>'Details and Calculations'!BF675</f>
        <v xml:space="preserve"> </v>
      </c>
      <c r="AO676" s="50" t="str">
        <f>'Details and Calculations'!BI675</f>
        <v xml:space="preserve"> </v>
      </c>
      <c r="AP676" s="50" t="str">
        <f>'Details and Calculations'!BM675</f>
        <v xml:space="preserve"> </v>
      </c>
      <c r="AQ676" s="50" t="str">
        <f>'Details and Calculations'!BP675</f>
        <v xml:space="preserve"> </v>
      </c>
      <c r="AR676" s="50">
        <f>'Details and Calculations'!CC675</f>
        <v>1</v>
      </c>
      <c r="AS676" s="50">
        <f>'Details and Calculations'!CJ675</f>
        <v>1</v>
      </c>
      <c r="AT676" s="51">
        <f>'Details and Calculations'!T675</f>
        <v>1</v>
      </c>
      <c r="AU676" s="51">
        <f>'Details and Calculations'!Z675</f>
        <v>1</v>
      </c>
      <c r="AV676" s="51">
        <f>'Details and Calculations'!S675</f>
        <v>0</v>
      </c>
      <c r="AW676" s="51">
        <f>'Details and Calculations'!AI675</f>
        <v>1</v>
      </c>
      <c r="AX676" s="51">
        <f>'Details and Calculations'!BY675</f>
        <v>1</v>
      </c>
      <c r="AY676" s="51">
        <f>'Details and Calculations'!CG675</f>
        <v>1</v>
      </c>
      <c r="AZ676" s="51">
        <f>'Details and Calculations'!CI675</f>
        <v>1</v>
      </c>
      <c r="BA676" s="51">
        <f t="shared" si="268"/>
        <v>1</v>
      </c>
      <c r="BB676" s="52">
        <f>'Details and Calculations'!Y675</f>
        <v>1</v>
      </c>
      <c r="BC676" s="52" t="str">
        <f>'Details and Calculations'!AC675</f>
        <v xml:space="preserve"> </v>
      </c>
      <c r="BD676" s="52" t="str">
        <f>'Details and Calculations'!AK675</f>
        <v xml:space="preserve"> </v>
      </c>
      <c r="BE676" s="52" t="str">
        <f>'Details and Calculations'!AN675</f>
        <v xml:space="preserve"> </v>
      </c>
      <c r="BF676" s="52">
        <f>'Details and Calculations'!AP675</f>
        <v>1</v>
      </c>
      <c r="BG676" s="52" t="str">
        <f>'Details and Calculations'!AT675</f>
        <v xml:space="preserve"> </v>
      </c>
      <c r="BH676" s="52" t="str">
        <f>'Details and Calculations'!AY675</f>
        <v xml:space="preserve"> </v>
      </c>
      <c r="BI676" s="52" t="str">
        <f>'Details and Calculations'!BB675</f>
        <v xml:space="preserve"> </v>
      </c>
      <c r="BJ676" s="52" t="str">
        <f>'Details and Calculations'!BD675</f>
        <v xml:space="preserve"> </v>
      </c>
      <c r="BK676" s="52">
        <f>'Details and Calculations'!CA675</f>
        <v>1</v>
      </c>
      <c r="BL676" s="43">
        <f>'Details and Calculations'!AA675</f>
        <v>0</v>
      </c>
      <c r="BM676" s="43" t="str">
        <f>'Details and Calculations'!AB675</f>
        <v/>
      </c>
      <c r="BN676" s="43" t="str">
        <f>'Details and Calculations'!AD675</f>
        <v xml:space="preserve"> </v>
      </c>
      <c r="BO676" s="43">
        <f>'Details and Calculations'!AJ675</f>
        <v>0</v>
      </c>
      <c r="BP676" s="43" t="str">
        <f>'Details and Calculations'!AL675</f>
        <v xml:space="preserve"> </v>
      </c>
      <c r="BQ676" s="43">
        <f>'Details and Calculations'!AO675</f>
        <v>1</v>
      </c>
      <c r="BR676" s="43">
        <f>'Details and Calculations'!AQ675</f>
        <v>2013</v>
      </c>
      <c r="BS676" s="43">
        <f>'Details and Calculations'!AS675</f>
        <v>0</v>
      </c>
      <c r="BT676" s="43" t="str">
        <f>'Details and Calculations'!AV675</f>
        <v xml:space="preserve"> </v>
      </c>
      <c r="BU676" s="43">
        <f>'Details and Calculations'!AX675</f>
        <v>0</v>
      </c>
      <c r="BV676" s="43" t="str">
        <f>'Details and Calculations'!AZ675</f>
        <v xml:space="preserve"> </v>
      </c>
      <c r="BW676" s="43">
        <f>'Details and Calculations'!BC675</f>
        <v>0</v>
      </c>
      <c r="BX676" s="43" t="str">
        <f>'Details and Calculations'!BE675</f>
        <v xml:space="preserve"> </v>
      </c>
      <c r="BY676" s="43" t="str">
        <f>'Details and Calculations'!BG675</f>
        <v xml:space="preserve"> </v>
      </c>
      <c r="BZ676" s="43" t="str">
        <f>'Details and Calculations'!BH675</f>
        <v xml:space="preserve"> </v>
      </c>
      <c r="CA676" s="43">
        <f>'Details and Calculations'!BJ675</f>
        <v>0</v>
      </c>
      <c r="CB676" s="43" t="str">
        <f>'Details and Calculations'!BK675</f>
        <v/>
      </c>
      <c r="CC676" s="43" t="str">
        <f>'Details and Calculations'!BL675</f>
        <v xml:space="preserve"> </v>
      </c>
      <c r="CD676" s="43" t="str">
        <f>'Details and Calculations'!BN675</f>
        <v xml:space="preserve"> </v>
      </c>
      <c r="CE676" s="43" t="str">
        <f>'Details and Calculations'!BO675</f>
        <v xml:space="preserve"> </v>
      </c>
      <c r="CF676" s="43">
        <f>'Details and Calculations'!BZ675</f>
        <v>1</v>
      </c>
      <c r="CG676" s="43">
        <f>'Details and Calculations'!CB675</f>
        <v>2013</v>
      </c>
      <c r="CH676" s="31"/>
      <c r="CI676" s="53"/>
    </row>
    <row r="677" spans="1:87" x14ac:dyDescent="0.3">
      <c r="A677" s="43">
        <f>'Details and Calculations'!A676</f>
        <v>2017</v>
      </c>
      <c r="B677" s="43" t="str">
        <f>'Details and Calculations'!C676</f>
        <v>Rwanda</v>
      </c>
      <c r="C677" s="43" t="str">
        <f>'Details and Calculations'!D676</f>
        <v>Rulindo</v>
      </c>
      <c r="D677" s="43" t="str">
        <f>'Details and Calculations'!E676</f>
        <v>Bushoki</v>
      </c>
      <c r="E677" s="43" t="str">
        <f>'Details and Calculations'!F676</f>
        <v>N.Ngarama</v>
      </c>
      <c r="F677" s="43" t="str">
        <f>'Details and Calculations'!G676</f>
        <v>Tare</v>
      </c>
      <c r="G677" s="43" t="str">
        <f>'Details and Calculations'!H676</f>
        <v/>
      </c>
      <c r="H677" s="43" t="str">
        <f>'Details and Calculations'!I676</f>
        <v/>
      </c>
      <c r="I677" s="43" t="str">
        <f>'Details and Calculations'!J676</f>
        <v>Nyakariba-Tare gravity system</v>
      </c>
      <c r="J677" s="43">
        <f>'Details and Calculations'!K676</f>
        <v>109</v>
      </c>
      <c r="K677" s="43">
        <f>'Details and Calculations'!O676</f>
        <v>109</v>
      </c>
      <c r="L677" s="43" t="str">
        <f>'Details and Calculations'!P677</f>
        <v xml:space="preserve"> </v>
      </c>
      <c r="M677" s="43" t="str">
        <f>'Details and Calculations'!U676</f>
        <v>Piped Network -- Gravity Only</v>
      </c>
      <c r="N677" s="43">
        <f>'Details and Calculations'!V676</f>
        <v>2015</v>
      </c>
      <c r="O677" s="43" t="str">
        <f>'Details and Calculations'!W676</f>
        <v>Loal Government In Ubudehe Program</v>
      </c>
      <c r="P677" s="43" t="str">
        <f>'Details and Calculations'!X676</f>
        <v>Spring</v>
      </c>
      <c r="Q677" s="44" t="str">
        <f t="shared" si="251"/>
        <v>Low Risk</v>
      </c>
      <c r="R677" s="44" t="str">
        <f t="shared" si="252"/>
        <v>Low Risk</v>
      </c>
      <c r="S677" s="45" t="str">
        <f t="shared" si="253"/>
        <v>Intermediate Level of Service</v>
      </c>
      <c r="T677" s="62" t="str">
        <f t="shared" si="250"/>
        <v>Low Priority</v>
      </c>
      <c r="U677" s="46">
        <f t="shared" si="254"/>
        <v>7</v>
      </c>
      <c r="V677" s="28" t="str">
        <f t="shared" si="255"/>
        <v>Perform Routine Preventative Maintenance</v>
      </c>
      <c r="W677" s="47" t="str">
        <f t="shared" si="256"/>
        <v/>
      </c>
      <c r="X677" s="27" t="str">
        <f t="shared" si="257"/>
        <v>Maintain O&amp;M and Routine Monitoring</v>
      </c>
      <c r="Y677" s="48" t="str">
        <f t="shared" si="258"/>
        <v xml:space="preserve"> </v>
      </c>
      <c r="Z677" s="48" t="str">
        <f t="shared" si="259"/>
        <v xml:space="preserve"> </v>
      </c>
      <c r="AA677" s="48">
        <f t="shared" si="260"/>
        <v>28</v>
      </c>
      <c r="AB677" s="48" t="str">
        <f t="shared" si="261"/>
        <v xml:space="preserve"> </v>
      </c>
      <c r="AC677" s="48" t="str">
        <f t="shared" si="262"/>
        <v xml:space="preserve"> </v>
      </c>
      <c r="AD677" s="48" t="str">
        <f t="shared" si="263"/>
        <v xml:space="preserve"> </v>
      </c>
      <c r="AE677" s="48" t="str">
        <f t="shared" si="264"/>
        <v xml:space="preserve"> </v>
      </c>
      <c r="AF677" s="48" t="str">
        <f t="shared" si="265"/>
        <v xml:space="preserve"> </v>
      </c>
      <c r="AG677" s="49" t="str">
        <f t="shared" si="266"/>
        <v/>
      </c>
      <c r="AH677" s="48">
        <f t="shared" si="267"/>
        <v>18</v>
      </c>
      <c r="AI677" s="50" t="str">
        <f>'Details and Calculations'!AE676</f>
        <v xml:space="preserve"> </v>
      </c>
      <c r="AJ677" s="50" t="str">
        <f>'Details and Calculations'!AM676</f>
        <v xml:space="preserve"> </v>
      </c>
      <c r="AK677" s="50">
        <f>'Details and Calculations'!AR676</f>
        <v>1</v>
      </c>
      <c r="AL677" s="50" t="str">
        <f>'Details and Calculations'!AW676</f>
        <v xml:space="preserve"> </v>
      </c>
      <c r="AM677" s="50" t="str">
        <f>'Details and Calculations'!BA676</f>
        <v xml:space="preserve"> </v>
      </c>
      <c r="AN677" s="50" t="str">
        <f>'Details and Calculations'!BF676</f>
        <v xml:space="preserve"> </v>
      </c>
      <c r="AO677" s="50" t="str">
        <f>'Details and Calculations'!BI676</f>
        <v xml:space="preserve"> </v>
      </c>
      <c r="AP677" s="50" t="str">
        <f>'Details and Calculations'!BM676</f>
        <v xml:space="preserve"> </v>
      </c>
      <c r="AQ677" s="50" t="str">
        <f>'Details and Calculations'!BP676</f>
        <v xml:space="preserve"> </v>
      </c>
      <c r="AR677" s="50">
        <f>'Details and Calculations'!CC676</f>
        <v>1</v>
      </c>
      <c r="AS677" s="50">
        <f>'Details and Calculations'!CJ676</f>
        <v>1</v>
      </c>
      <c r="AT677" s="51">
        <f>'Details and Calculations'!T676</f>
        <v>1</v>
      </c>
      <c r="AU677" s="51">
        <f>'Details and Calculations'!Z676</f>
        <v>1</v>
      </c>
      <c r="AV677" s="51">
        <f>'Details and Calculations'!S676</f>
        <v>0</v>
      </c>
      <c r="AW677" s="51">
        <f>'Details and Calculations'!AI676</f>
        <v>1</v>
      </c>
      <c r="AX677" s="51">
        <f>'Details and Calculations'!BY676</f>
        <v>1</v>
      </c>
      <c r="AY677" s="51">
        <f>'Details and Calculations'!CG676</f>
        <v>1</v>
      </c>
      <c r="AZ677" s="51">
        <f>'Details and Calculations'!CI676</f>
        <v>1</v>
      </c>
      <c r="BA677" s="51">
        <f t="shared" si="268"/>
        <v>1</v>
      </c>
      <c r="BB677" s="52">
        <f>'Details and Calculations'!Y676</f>
        <v>1</v>
      </c>
      <c r="BC677" s="52" t="str">
        <f>'Details and Calculations'!AC676</f>
        <v xml:space="preserve"> </v>
      </c>
      <c r="BD677" s="52" t="str">
        <f>'Details and Calculations'!AK676</f>
        <v xml:space="preserve"> </v>
      </c>
      <c r="BE677" s="52" t="str">
        <f>'Details and Calculations'!AN676</f>
        <v xml:space="preserve"> </v>
      </c>
      <c r="BF677" s="52">
        <f>'Details and Calculations'!AP676</f>
        <v>1</v>
      </c>
      <c r="BG677" s="52" t="str">
        <f>'Details and Calculations'!AT676</f>
        <v xml:space="preserve"> </v>
      </c>
      <c r="BH677" s="52" t="str">
        <f>'Details and Calculations'!AY676</f>
        <v xml:space="preserve"> </v>
      </c>
      <c r="BI677" s="52" t="str">
        <f>'Details and Calculations'!BB676</f>
        <v xml:space="preserve"> </v>
      </c>
      <c r="BJ677" s="52" t="str">
        <f>'Details and Calculations'!BD676</f>
        <v xml:space="preserve"> </v>
      </c>
      <c r="BK677" s="52">
        <f>'Details and Calculations'!CA676</f>
        <v>1</v>
      </c>
      <c r="BL677" s="43">
        <f>'Details and Calculations'!AA676</f>
        <v>0</v>
      </c>
      <c r="BM677" s="43" t="str">
        <f>'Details and Calculations'!AB676</f>
        <v/>
      </c>
      <c r="BN677" s="43" t="str">
        <f>'Details and Calculations'!AD676</f>
        <v xml:space="preserve"> </v>
      </c>
      <c r="BO677" s="43">
        <f>'Details and Calculations'!AJ676</f>
        <v>0</v>
      </c>
      <c r="BP677" s="43" t="str">
        <f>'Details and Calculations'!AL676</f>
        <v xml:space="preserve"> </v>
      </c>
      <c r="BQ677" s="43">
        <f>'Details and Calculations'!AO676</f>
        <v>1</v>
      </c>
      <c r="BR677" s="43">
        <f>'Details and Calculations'!AQ676</f>
        <v>2015</v>
      </c>
      <c r="BS677" s="43">
        <f>'Details and Calculations'!AS676</f>
        <v>0</v>
      </c>
      <c r="BT677" s="43" t="str">
        <f>'Details and Calculations'!AV676</f>
        <v xml:space="preserve"> </v>
      </c>
      <c r="BU677" s="43">
        <f>'Details and Calculations'!AX676</f>
        <v>0</v>
      </c>
      <c r="BV677" s="43" t="str">
        <f>'Details and Calculations'!AZ676</f>
        <v xml:space="preserve"> </v>
      </c>
      <c r="BW677" s="43">
        <f>'Details and Calculations'!BC676</f>
        <v>0</v>
      </c>
      <c r="BX677" s="43" t="str">
        <f>'Details and Calculations'!BE676</f>
        <v xml:space="preserve"> </v>
      </c>
      <c r="BY677" s="43" t="str">
        <f>'Details and Calculations'!BG676</f>
        <v xml:space="preserve"> </v>
      </c>
      <c r="BZ677" s="43" t="str">
        <f>'Details and Calculations'!BH676</f>
        <v xml:space="preserve"> </v>
      </c>
      <c r="CA677" s="43">
        <f>'Details and Calculations'!BJ676</f>
        <v>0</v>
      </c>
      <c r="CB677" s="43" t="str">
        <f>'Details and Calculations'!BK676</f>
        <v/>
      </c>
      <c r="CC677" s="43" t="str">
        <f>'Details and Calculations'!BL676</f>
        <v xml:space="preserve"> </v>
      </c>
      <c r="CD677" s="43" t="str">
        <f>'Details and Calculations'!BN676</f>
        <v xml:space="preserve"> </v>
      </c>
      <c r="CE677" s="43" t="str">
        <f>'Details and Calculations'!BO676</f>
        <v xml:space="preserve"> </v>
      </c>
      <c r="CF677" s="43">
        <f>'Details and Calculations'!BZ676</f>
        <v>1</v>
      </c>
      <c r="CG677" s="43">
        <f>'Details and Calculations'!CB676</f>
        <v>2015</v>
      </c>
      <c r="CH677" s="31"/>
      <c r="CI677" s="53"/>
    </row>
    <row r="678" spans="1:87" x14ac:dyDescent="0.3">
      <c r="A678" s="43">
        <f>'Details and Calculations'!A677</f>
        <v>2017</v>
      </c>
      <c r="B678" s="43" t="str">
        <f>'Details and Calculations'!C677</f>
        <v>Rwanda</v>
      </c>
      <c r="C678" s="43" t="str">
        <f>'Details and Calculations'!D677</f>
        <v>Rulindo</v>
      </c>
      <c r="D678" s="43" t="str">
        <f>'Details and Calculations'!E677</f>
        <v>Bushoki</v>
      </c>
      <c r="E678" s="43" t="str">
        <f>'Details and Calculations'!F677</f>
        <v>Kayenzi</v>
      </c>
      <c r="F678" s="43" t="str">
        <f>'Details and Calculations'!G677</f>
        <v>Rwanzu</v>
      </c>
      <c r="G678" s="43" t="str">
        <f>'Details and Calculations'!H677</f>
        <v/>
      </c>
      <c r="H678" s="43" t="str">
        <f>'Details and Calculations'!I677</f>
        <v/>
      </c>
      <c r="I678" s="43" t="str">
        <f>'Details and Calculations'!J677</f>
        <v>Rwanzu2 wpt/Nyirambuga pumping</v>
      </c>
      <c r="J678" s="43">
        <f>'Details and Calculations'!K677</f>
        <v>154</v>
      </c>
      <c r="K678" s="43">
        <f>'Details and Calculations'!O677</f>
        <v>154</v>
      </c>
      <c r="L678" s="43">
        <f>'Details and Calculations'!P678</f>
        <v>100</v>
      </c>
      <c r="M678" s="43" t="str">
        <f>'Details and Calculations'!U677</f>
        <v>Piped Network With Pump</v>
      </c>
      <c r="N678" s="43">
        <f>'Details and Calculations'!V677</f>
        <v>2012</v>
      </c>
      <c r="O678" s="43" t="str">
        <f>'Details and Calculations'!W677</f>
        <v>Gor</v>
      </c>
      <c r="P678" s="43" t="str">
        <f>'Details and Calculations'!X677</f>
        <v>Spring</v>
      </c>
      <c r="Q678" s="44" t="str">
        <f t="shared" si="251"/>
        <v>Low Risk</v>
      </c>
      <c r="R678" s="44" t="str">
        <f t="shared" si="252"/>
        <v>High Risk</v>
      </c>
      <c r="S678" s="45" t="str">
        <f t="shared" si="253"/>
        <v>Basic Level of Service</v>
      </c>
      <c r="T678" s="62" t="str">
        <f t="shared" si="250"/>
        <v>High Priority</v>
      </c>
      <c r="U678" s="46">
        <f t="shared" si="254"/>
        <v>5</v>
      </c>
      <c r="V678" s="28" t="str">
        <f t="shared" si="255"/>
        <v>Major Repairs or Replace System</v>
      </c>
      <c r="W678" s="47" t="str">
        <f t="shared" si="256"/>
        <v/>
      </c>
      <c r="X678" s="27" t="str">
        <f t="shared" si="257"/>
        <v>Further Technical Diagnostic Needed</v>
      </c>
      <c r="Y678" s="48" t="str">
        <f t="shared" si="258"/>
        <v xml:space="preserve"> </v>
      </c>
      <c r="Z678" s="48" t="str">
        <f t="shared" si="259"/>
        <v xml:space="preserve"> </v>
      </c>
      <c r="AA678" s="48" t="str">
        <f t="shared" si="260"/>
        <v xml:space="preserve"> </v>
      </c>
      <c r="AB678" s="48" t="str">
        <f t="shared" si="261"/>
        <v xml:space="preserve"> </v>
      </c>
      <c r="AC678" s="48" t="str">
        <f t="shared" si="262"/>
        <v xml:space="preserve"> </v>
      </c>
      <c r="AD678" s="48" t="str">
        <f t="shared" si="263"/>
        <v xml:space="preserve"> </v>
      </c>
      <c r="AE678" s="48" t="str">
        <f t="shared" si="264"/>
        <v xml:space="preserve"> </v>
      </c>
      <c r="AF678" s="48" t="str">
        <f t="shared" si="265"/>
        <v xml:space="preserve"> </v>
      </c>
      <c r="AG678" s="49" t="str">
        <f t="shared" si="266"/>
        <v/>
      </c>
      <c r="AH678" s="48">
        <f t="shared" si="267"/>
        <v>15</v>
      </c>
      <c r="AI678" s="50" t="str">
        <f>'Details and Calculations'!AE677</f>
        <v xml:space="preserve"> </v>
      </c>
      <c r="AJ678" s="50" t="str">
        <f>'Details and Calculations'!AM677</f>
        <v xml:space="preserve"> </v>
      </c>
      <c r="AK678" s="50" t="str">
        <f>'Details and Calculations'!AR677</f>
        <v xml:space="preserve"> </v>
      </c>
      <c r="AL678" s="50" t="str">
        <f>'Details and Calculations'!AW677</f>
        <v xml:space="preserve"> </v>
      </c>
      <c r="AM678" s="50" t="str">
        <f>'Details and Calculations'!BA677</f>
        <v xml:space="preserve"> </v>
      </c>
      <c r="AN678" s="50" t="str">
        <f>'Details and Calculations'!BF677</f>
        <v xml:space="preserve"> </v>
      </c>
      <c r="AO678" s="50" t="str">
        <f>'Details and Calculations'!BI677</f>
        <v xml:space="preserve"> </v>
      </c>
      <c r="AP678" s="50" t="str">
        <f>'Details and Calculations'!BM677</f>
        <v xml:space="preserve"> </v>
      </c>
      <c r="AQ678" s="50" t="str">
        <f>'Details and Calculations'!BP677</f>
        <v xml:space="preserve"> </v>
      </c>
      <c r="AR678" s="50">
        <f>'Details and Calculations'!CC677</f>
        <v>3</v>
      </c>
      <c r="AS678" s="50">
        <f>'Details and Calculations'!CJ677</f>
        <v>3</v>
      </c>
      <c r="AT678" s="51">
        <f>'Details and Calculations'!T677</f>
        <v>1</v>
      </c>
      <c r="AU678" s="51">
        <f>'Details and Calculations'!Z677</f>
        <v>1</v>
      </c>
      <c r="AV678" s="51">
        <f>'Details and Calculations'!S677</f>
        <v>0</v>
      </c>
      <c r="AW678" s="51">
        <f>'Details and Calculations'!AI677</f>
        <v>1</v>
      </c>
      <c r="AX678" s="51">
        <f>'Details and Calculations'!BY677</f>
        <v>1</v>
      </c>
      <c r="AY678" s="51">
        <f>'Details and Calculations'!CG677</f>
        <v>1</v>
      </c>
      <c r="AZ678" s="51">
        <f>'Details and Calculations'!CI677</f>
        <v>0</v>
      </c>
      <c r="BA678" s="51">
        <f t="shared" si="268"/>
        <v>0</v>
      </c>
      <c r="BB678" s="52">
        <f>'Details and Calculations'!Y677</f>
        <v>11</v>
      </c>
      <c r="BC678" s="52" t="str">
        <f>'Details and Calculations'!AC677</f>
        <v xml:space="preserve"> </v>
      </c>
      <c r="BD678" s="52" t="str">
        <f>'Details and Calculations'!AK677</f>
        <v xml:space="preserve"> </v>
      </c>
      <c r="BE678" s="52" t="str">
        <f>'Details and Calculations'!AN677</f>
        <v xml:space="preserve"> </v>
      </c>
      <c r="BF678" s="52" t="str">
        <f>'Details and Calculations'!AP677</f>
        <v xml:space="preserve"> </v>
      </c>
      <c r="BG678" s="52" t="str">
        <f>'Details and Calculations'!AT677</f>
        <v xml:space="preserve"> </v>
      </c>
      <c r="BH678" s="52" t="str">
        <f>'Details and Calculations'!AY677</f>
        <v xml:space="preserve"> </v>
      </c>
      <c r="BI678" s="52" t="str">
        <f>'Details and Calculations'!BB677</f>
        <v xml:space="preserve"> </v>
      </c>
      <c r="BJ678" s="52" t="str">
        <f>'Details and Calculations'!BD677</f>
        <v xml:space="preserve"> </v>
      </c>
      <c r="BK678" s="52">
        <f>'Details and Calculations'!CA677</f>
        <v>1</v>
      </c>
      <c r="BL678" s="43">
        <f>'Details and Calculations'!AA677</f>
        <v>0</v>
      </c>
      <c r="BM678" s="43" t="str">
        <f>'Details and Calculations'!AB677</f>
        <v/>
      </c>
      <c r="BN678" s="43" t="str">
        <f>'Details and Calculations'!AD677</f>
        <v xml:space="preserve"> </v>
      </c>
      <c r="BO678" s="43">
        <f>'Details and Calculations'!AJ677</f>
        <v>0</v>
      </c>
      <c r="BP678" s="43" t="str">
        <f>'Details and Calculations'!AL677</f>
        <v xml:space="preserve"> </v>
      </c>
      <c r="BQ678" s="43">
        <f>'Details and Calculations'!AO677</f>
        <v>0</v>
      </c>
      <c r="BR678" s="43" t="str">
        <f>'Details and Calculations'!AQ677</f>
        <v xml:space="preserve"> </v>
      </c>
      <c r="BS678" s="43">
        <f>'Details and Calculations'!AS677</f>
        <v>0</v>
      </c>
      <c r="BT678" s="43" t="str">
        <f>'Details and Calculations'!AV677</f>
        <v xml:space="preserve"> </v>
      </c>
      <c r="BU678" s="43">
        <f>'Details and Calculations'!AX677</f>
        <v>0</v>
      </c>
      <c r="BV678" s="43" t="str">
        <f>'Details and Calculations'!AZ677</f>
        <v xml:space="preserve"> </v>
      </c>
      <c r="BW678" s="43">
        <f>'Details and Calculations'!BC677</f>
        <v>0</v>
      </c>
      <c r="BX678" s="43" t="str">
        <f>'Details and Calculations'!BE677</f>
        <v xml:space="preserve"> </v>
      </c>
      <c r="BY678" s="43" t="str">
        <f>'Details and Calculations'!BG677</f>
        <v xml:space="preserve"> </v>
      </c>
      <c r="BZ678" s="43" t="str">
        <f>'Details and Calculations'!BH677</f>
        <v xml:space="preserve"> </v>
      </c>
      <c r="CA678" s="43">
        <f>'Details and Calculations'!BJ677</f>
        <v>0</v>
      </c>
      <c r="CB678" s="43" t="str">
        <f>'Details and Calculations'!BK677</f>
        <v/>
      </c>
      <c r="CC678" s="43" t="str">
        <f>'Details and Calculations'!BL677</f>
        <v xml:space="preserve"> </v>
      </c>
      <c r="CD678" s="43" t="str">
        <f>'Details and Calculations'!BN677</f>
        <v xml:space="preserve"> </v>
      </c>
      <c r="CE678" s="43" t="str">
        <f>'Details and Calculations'!BO677</f>
        <v xml:space="preserve"> </v>
      </c>
      <c r="CF678" s="43">
        <f>'Details and Calculations'!BZ677</f>
        <v>1</v>
      </c>
      <c r="CG678" s="43">
        <f>'Details and Calculations'!CB677</f>
        <v>2012</v>
      </c>
      <c r="CH678" s="31"/>
      <c r="CI678" s="53"/>
    </row>
    <row r="679" spans="1:87" x14ac:dyDescent="0.3">
      <c r="A679" s="43">
        <f>'Details and Calculations'!A678</f>
        <v>2017</v>
      </c>
      <c r="B679" s="43" t="str">
        <f>'Details and Calculations'!C678</f>
        <v>Rwanda</v>
      </c>
      <c r="C679" s="43" t="str">
        <f>'Details and Calculations'!D678</f>
        <v>Rulindo</v>
      </c>
      <c r="D679" s="43" t="str">
        <f>'Details and Calculations'!E678</f>
        <v>Shyorongi</v>
      </c>
      <c r="E679" s="43" t="str">
        <f>'Details and Calculations'!F678</f>
        <v>Bugaragara</v>
      </c>
      <c r="F679" s="43" t="str">
        <f>'Details and Calculations'!G678</f>
        <v>Gisiza</v>
      </c>
      <c r="G679" s="43" t="str">
        <f>'Details and Calculations'!H678</f>
        <v/>
      </c>
      <c r="H679" s="43" t="str">
        <f>'Details and Calculations'!I678</f>
        <v/>
      </c>
      <c r="I679" s="43" t="str">
        <f>'Details and Calculations'!J678</f>
        <v>kinywamagana pumping network</v>
      </c>
      <c r="J679" s="43">
        <f>'Details and Calculations'!K678</f>
        <v>212</v>
      </c>
      <c r="K679" s="43">
        <f>'Details and Calculations'!O678</f>
        <v>112</v>
      </c>
      <c r="L679" s="43" t="str">
        <f>'Details and Calculations'!P679</f>
        <v xml:space="preserve"> </v>
      </c>
      <c r="M679" s="43" t="str">
        <f>'Details and Calculations'!U678</f>
        <v>Piped Network With Pump</v>
      </c>
      <c r="N679" s="43">
        <f>'Details and Calculations'!V678</f>
        <v>2013</v>
      </c>
      <c r="O679" s="43" t="str">
        <f>'Details and Calculations'!W678</f>
        <v>Governement (District, Wasac) And Water For People</v>
      </c>
      <c r="P679" s="43" t="str">
        <f>'Details and Calculations'!X678</f>
        <v>Spring</v>
      </c>
      <c r="Q679" s="44" t="str">
        <f t="shared" si="251"/>
        <v>Low Risk</v>
      </c>
      <c r="R679" s="44" t="str">
        <f t="shared" si="252"/>
        <v>Low Risk</v>
      </c>
      <c r="S679" s="45" t="str">
        <f t="shared" si="253"/>
        <v>Intermediate Level of Service</v>
      </c>
      <c r="T679" s="62" t="str">
        <f t="shared" si="250"/>
        <v>Low Priority</v>
      </c>
      <c r="U679" s="46">
        <f t="shared" si="254"/>
        <v>7</v>
      </c>
      <c r="V679" s="28" t="str">
        <f t="shared" si="255"/>
        <v>Repair or Replace Components</v>
      </c>
      <c r="W679" s="47" t="str">
        <f t="shared" si="256"/>
        <v xml:space="preserve">Pump, </v>
      </c>
      <c r="X679" s="27" t="str">
        <f t="shared" si="257"/>
        <v>Create Plan To Repair or Replace Components</v>
      </c>
      <c r="Y679" s="48">
        <f t="shared" si="258"/>
        <v>26</v>
      </c>
      <c r="Z679" s="48">
        <f t="shared" si="259"/>
        <v>16</v>
      </c>
      <c r="AA679" s="48">
        <f t="shared" si="260"/>
        <v>26</v>
      </c>
      <c r="AB679" s="48">
        <f t="shared" si="261"/>
        <v>16</v>
      </c>
      <c r="AC679" s="48">
        <f t="shared" si="262"/>
        <v>26</v>
      </c>
      <c r="AD679" s="48">
        <f t="shared" si="263"/>
        <v>3</v>
      </c>
      <c r="AE679" s="48">
        <f t="shared" si="264"/>
        <v>16</v>
      </c>
      <c r="AF679" s="48" t="str">
        <f t="shared" si="265"/>
        <v xml:space="preserve"> </v>
      </c>
      <c r="AG679" s="49" t="str">
        <f t="shared" si="266"/>
        <v/>
      </c>
      <c r="AH679" s="48">
        <f t="shared" si="267"/>
        <v>16</v>
      </c>
      <c r="AI679" s="50">
        <f>'Details and Calculations'!AE678</f>
        <v>1</v>
      </c>
      <c r="AJ679" s="50">
        <f>'Details and Calculations'!AM678</f>
        <v>1</v>
      </c>
      <c r="AK679" s="50">
        <f>'Details and Calculations'!AR678</f>
        <v>1</v>
      </c>
      <c r="AL679" s="50">
        <f>'Details and Calculations'!AW678</f>
        <v>1</v>
      </c>
      <c r="AM679" s="50">
        <f>'Details and Calculations'!BA678</f>
        <v>1</v>
      </c>
      <c r="AN679" s="50">
        <f>'Details and Calculations'!BF678</f>
        <v>2</v>
      </c>
      <c r="AO679" s="50">
        <f>'Details and Calculations'!BI678</f>
        <v>1</v>
      </c>
      <c r="AP679" s="50" t="str">
        <f>'Details and Calculations'!BM678</f>
        <v xml:space="preserve"> </v>
      </c>
      <c r="AQ679" s="50" t="str">
        <f>'Details and Calculations'!BP678</f>
        <v xml:space="preserve"> </v>
      </c>
      <c r="AR679" s="50">
        <f>'Details and Calculations'!CC678</f>
        <v>1</v>
      </c>
      <c r="AS679" s="50">
        <f>'Details and Calculations'!CJ678</f>
        <v>2</v>
      </c>
      <c r="AT679" s="51">
        <f>'Details and Calculations'!T678</f>
        <v>1</v>
      </c>
      <c r="AU679" s="51">
        <f>'Details and Calculations'!Z678</f>
        <v>1</v>
      </c>
      <c r="AV679" s="51">
        <f>'Details and Calculations'!S678</f>
        <v>1</v>
      </c>
      <c r="AW679" s="51">
        <f>'Details and Calculations'!AI678</f>
        <v>1</v>
      </c>
      <c r="AX679" s="51">
        <f>'Details and Calculations'!BY678</f>
        <v>1</v>
      </c>
      <c r="AY679" s="51">
        <f>'Details and Calculations'!CG678</f>
        <v>1</v>
      </c>
      <c r="AZ679" s="51">
        <f>'Details and Calculations'!CI678</f>
        <v>1</v>
      </c>
      <c r="BA679" s="51">
        <f t="shared" si="268"/>
        <v>0</v>
      </c>
      <c r="BB679" s="52">
        <f>'Details and Calculations'!Y678</f>
        <v>7</v>
      </c>
      <c r="BC679" s="52">
        <f>'Details and Calculations'!AC678</f>
        <v>3</v>
      </c>
      <c r="BD679" s="52">
        <f>'Details and Calculations'!AK678</f>
        <v>1</v>
      </c>
      <c r="BE679" s="52">
        <f>'Details and Calculations'!AN678</f>
        <v>1500</v>
      </c>
      <c r="BF679" s="52">
        <f>'Details and Calculations'!AP678</f>
        <v>20</v>
      </c>
      <c r="BG679" s="52">
        <f>'Details and Calculations'!AT678</f>
        <v>25</v>
      </c>
      <c r="BH679" s="52">
        <f>'Details and Calculations'!AY678</f>
        <v>4</v>
      </c>
      <c r="BI679" s="52">
        <f>'Details and Calculations'!BB678</f>
        <v>11000</v>
      </c>
      <c r="BJ679" s="52">
        <f>'Details and Calculations'!BD678</f>
        <v>2</v>
      </c>
      <c r="BK679" s="52">
        <f>'Details and Calculations'!CA678</f>
        <v>1</v>
      </c>
      <c r="BL679" s="43">
        <f>'Details and Calculations'!AA678</f>
        <v>1</v>
      </c>
      <c r="BM679" s="43" t="str">
        <f>'Details and Calculations'!AB678</f>
        <v>"Springbox" --Intake Structure At A Spring</v>
      </c>
      <c r="BN679" s="43">
        <f>'Details and Calculations'!AD678</f>
        <v>2013</v>
      </c>
      <c r="BO679" s="43">
        <f>'Details and Calculations'!AJ678</f>
        <v>1</v>
      </c>
      <c r="BP679" s="43">
        <f>'Details and Calculations'!AL678</f>
        <v>2013</v>
      </c>
      <c r="BQ679" s="43">
        <f>'Details and Calculations'!AO678</f>
        <v>1</v>
      </c>
      <c r="BR679" s="43">
        <f>'Details and Calculations'!AQ678</f>
        <v>2013</v>
      </c>
      <c r="BS679" s="43">
        <f>'Details and Calculations'!AS678</f>
        <v>1</v>
      </c>
      <c r="BT679" s="43">
        <f>'Details and Calculations'!AV678</f>
        <v>2013</v>
      </c>
      <c r="BU679" s="43">
        <f>'Details and Calculations'!AX678</f>
        <v>1</v>
      </c>
      <c r="BV679" s="43">
        <f>'Details and Calculations'!AZ678</f>
        <v>2013</v>
      </c>
      <c r="BW679" s="43">
        <f>'Details and Calculations'!BC678</f>
        <v>1</v>
      </c>
      <c r="BX679" s="43">
        <f>'Details and Calculations'!BE678</f>
        <v>2013</v>
      </c>
      <c r="BY679" s="43">
        <f>'Details and Calculations'!BG678</f>
        <v>1</v>
      </c>
      <c r="BZ679" s="43">
        <f>'Details and Calculations'!BH678</f>
        <v>2013</v>
      </c>
      <c r="CA679" s="43">
        <f>'Details and Calculations'!BJ678</f>
        <v>0</v>
      </c>
      <c r="CB679" s="43" t="str">
        <f>'Details and Calculations'!BK678</f>
        <v/>
      </c>
      <c r="CC679" s="43" t="str">
        <f>'Details and Calculations'!BL678</f>
        <v xml:space="preserve"> </v>
      </c>
      <c r="CD679" s="43" t="str">
        <f>'Details and Calculations'!BN678</f>
        <v xml:space="preserve"> </v>
      </c>
      <c r="CE679" s="43" t="str">
        <f>'Details and Calculations'!BO678</f>
        <v xml:space="preserve"> </v>
      </c>
      <c r="CF679" s="43">
        <f>'Details and Calculations'!BZ678</f>
        <v>1</v>
      </c>
      <c r="CG679" s="43">
        <f>'Details and Calculations'!CB678</f>
        <v>2013</v>
      </c>
      <c r="CH679" s="31"/>
      <c r="CI679" s="53"/>
    </row>
    <row r="680" spans="1:87" x14ac:dyDescent="0.3">
      <c r="A680" s="43">
        <f>'Details and Calculations'!A679</f>
        <v>2017</v>
      </c>
      <c r="B680" s="43" t="str">
        <f>'Details and Calculations'!C679</f>
        <v>Rwanda</v>
      </c>
      <c r="C680" s="43" t="str">
        <f>'Details and Calculations'!D679</f>
        <v>Rulindo</v>
      </c>
      <c r="D680" s="43" t="str">
        <f>'Details and Calculations'!E679</f>
        <v>Tumba</v>
      </c>
      <c r="E680" s="43" t="str">
        <f>'Details and Calculations'!F679</f>
        <v>Nyirabirori</v>
      </c>
      <c r="F680" s="43" t="str">
        <f>'Details and Calculations'!G679</f>
        <v>Murambi</v>
      </c>
      <c r="G680" s="43" t="str">
        <f>'Details and Calculations'!H679</f>
        <v/>
      </c>
      <c r="H680" s="43" t="str">
        <f>'Details and Calculations'!I679</f>
        <v/>
      </c>
      <c r="I680" s="43" t="str">
        <f>'Details and Calculations'!J679</f>
        <v>Murambi2 water point/Nyirambuga pumping</v>
      </c>
      <c r="J680" s="43">
        <f>'Details and Calculations'!K679</f>
        <v>174</v>
      </c>
      <c r="K680" s="43">
        <f>'Details and Calculations'!O679</f>
        <v>174</v>
      </c>
      <c r="L680" s="43">
        <f>'Details and Calculations'!P680</f>
        <v>52</v>
      </c>
      <c r="M680" s="43" t="str">
        <f>'Details and Calculations'!U679</f>
        <v>Piped Network With Pump</v>
      </c>
      <c r="N680" s="43">
        <f>'Details and Calculations'!V679</f>
        <v>2012</v>
      </c>
      <c r="O680" s="43" t="str">
        <f>'Details and Calculations'!W679</f>
        <v>Governement (District, Wasac) And Water For People</v>
      </c>
      <c r="P680" s="43" t="str">
        <f>'Details and Calculations'!X679</f>
        <v>Spring</v>
      </c>
      <c r="Q680" s="44" t="str">
        <f t="shared" si="251"/>
        <v>Low Risk</v>
      </c>
      <c r="R680" s="44" t="str">
        <f t="shared" si="252"/>
        <v>High Risk</v>
      </c>
      <c r="S680" s="45" t="str">
        <f t="shared" si="253"/>
        <v>Basic Level of Service</v>
      </c>
      <c r="T680" s="62" t="str">
        <f t="shared" si="250"/>
        <v>High Priority</v>
      </c>
      <c r="U680" s="46">
        <f t="shared" si="254"/>
        <v>5</v>
      </c>
      <c r="V680" s="28" t="str">
        <f t="shared" si="255"/>
        <v>Major Repairs or Replace System</v>
      </c>
      <c r="W680" s="47" t="str">
        <f t="shared" si="256"/>
        <v/>
      </c>
      <c r="X680" s="27" t="str">
        <f t="shared" si="257"/>
        <v>Further Technical Diagnostic Needed</v>
      </c>
      <c r="Y680" s="48" t="str">
        <f t="shared" si="258"/>
        <v xml:space="preserve"> </v>
      </c>
      <c r="Z680" s="48" t="str">
        <f t="shared" si="259"/>
        <v xml:space="preserve"> </v>
      </c>
      <c r="AA680" s="48" t="str">
        <f t="shared" si="260"/>
        <v xml:space="preserve"> </v>
      </c>
      <c r="AB680" s="48" t="str">
        <f t="shared" si="261"/>
        <v xml:space="preserve"> </v>
      </c>
      <c r="AC680" s="48" t="str">
        <f t="shared" si="262"/>
        <v xml:space="preserve"> </v>
      </c>
      <c r="AD680" s="48" t="str">
        <f t="shared" si="263"/>
        <v xml:space="preserve"> </v>
      </c>
      <c r="AE680" s="48" t="str">
        <f t="shared" si="264"/>
        <v xml:space="preserve"> </v>
      </c>
      <c r="AF680" s="48" t="str">
        <f t="shared" si="265"/>
        <v xml:space="preserve"> </v>
      </c>
      <c r="AG680" s="49" t="str">
        <f t="shared" si="266"/>
        <v/>
      </c>
      <c r="AH680" s="48">
        <f t="shared" si="267"/>
        <v>15</v>
      </c>
      <c r="AI680" s="50" t="str">
        <f>'Details and Calculations'!AE679</f>
        <v xml:space="preserve"> </v>
      </c>
      <c r="AJ680" s="50" t="str">
        <f>'Details and Calculations'!AM679</f>
        <v xml:space="preserve"> </v>
      </c>
      <c r="AK680" s="50" t="str">
        <f>'Details and Calculations'!AR679</f>
        <v xml:space="preserve"> </v>
      </c>
      <c r="AL680" s="50" t="str">
        <f>'Details and Calculations'!AW679</f>
        <v xml:space="preserve"> </v>
      </c>
      <c r="AM680" s="50" t="str">
        <f>'Details and Calculations'!BA679</f>
        <v xml:space="preserve"> </v>
      </c>
      <c r="AN680" s="50" t="str">
        <f>'Details and Calculations'!BF679</f>
        <v xml:space="preserve"> </v>
      </c>
      <c r="AO680" s="50" t="str">
        <f>'Details and Calculations'!BI679</f>
        <v xml:space="preserve"> </v>
      </c>
      <c r="AP680" s="50" t="str">
        <f>'Details and Calculations'!BM679</f>
        <v xml:space="preserve"> </v>
      </c>
      <c r="AQ680" s="50" t="str">
        <f>'Details and Calculations'!BP679</f>
        <v xml:space="preserve"> </v>
      </c>
      <c r="AR680" s="50">
        <f>'Details and Calculations'!CC679</f>
        <v>3</v>
      </c>
      <c r="AS680" s="50">
        <f>'Details and Calculations'!CJ679</f>
        <v>3</v>
      </c>
      <c r="AT680" s="51">
        <f>'Details and Calculations'!T679</f>
        <v>1</v>
      </c>
      <c r="AU680" s="51">
        <f>'Details and Calculations'!Z679</f>
        <v>1</v>
      </c>
      <c r="AV680" s="51">
        <f>'Details and Calculations'!S679</f>
        <v>0</v>
      </c>
      <c r="AW680" s="51">
        <f>'Details and Calculations'!AI679</f>
        <v>1</v>
      </c>
      <c r="AX680" s="51">
        <f>'Details and Calculations'!BY679</f>
        <v>1</v>
      </c>
      <c r="AY680" s="51">
        <f>'Details and Calculations'!CG679</f>
        <v>1</v>
      </c>
      <c r="AZ680" s="51">
        <f>'Details and Calculations'!CI679</f>
        <v>0</v>
      </c>
      <c r="BA680" s="51">
        <f t="shared" si="268"/>
        <v>0</v>
      </c>
      <c r="BB680" s="52">
        <f>'Details and Calculations'!Y679</f>
        <v>11</v>
      </c>
      <c r="BC680" s="52" t="str">
        <f>'Details and Calculations'!AC679</f>
        <v xml:space="preserve"> </v>
      </c>
      <c r="BD680" s="52" t="str">
        <f>'Details and Calculations'!AK679</f>
        <v xml:space="preserve"> </v>
      </c>
      <c r="BE680" s="52" t="str">
        <f>'Details and Calculations'!AN679</f>
        <v xml:space="preserve"> </v>
      </c>
      <c r="BF680" s="52" t="str">
        <f>'Details and Calculations'!AP679</f>
        <v xml:space="preserve"> </v>
      </c>
      <c r="BG680" s="52" t="str">
        <f>'Details and Calculations'!AT679</f>
        <v xml:space="preserve"> </v>
      </c>
      <c r="BH680" s="52" t="str">
        <f>'Details and Calculations'!AY679</f>
        <v xml:space="preserve"> </v>
      </c>
      <c r="BI680" s="52" t="str">
        <f>'Details and Calculations'!BB679</f>
        <v xml:space="preserve"> </v>
      </c>
      <c r="BJ680" s="52" t="str">
        <f>'Details and Calculations'!BD679</f>
        <v xml:space="preserve"> </v>
      </c>
      <c r="BK680" s="52" t="str">
        <f>'Details and Calculations'!CA679</f>
        <v xml:space="preserve"> </v>
      </c>
      <c r="BL680" s="43">
        <f>'Details and Calculations'!AA679</f>
        <v>0</v>
      </c>
      <c r="BM680" s="43" t="str">
        <f>'Details and Calculations'!AB679</f>
        <v/>
      </c>
      <c r="BN680" s="43" t="str">
        <f>'Details and Calculations'!AD679</f>
        <v xml:space="preserve"> </v>
      </c>
      <c r="BO680" s="43">
        <f>'Details and Calculations'!AJ679</f>
        <v>0</v>
      </c>
      <c r="BP680" s="43" t="str">
        <f>'Details and Calculations'!AL679</f>
        <v xml:space="preserve"> </v>
      </c>
      <c r="BQ680" s="43">
        <f>'Details and Calculations'!AO679</f>
        <v>0</v>
      </c>
      <c r="BR680" s="43" t="str">
        <f>'Details and Calculations'!AQ679</f>
        <v xml:space="preserve"> </v>
      </c>
      <c r="BS680" s="43">
        <f>'Details and Calculations'!AS679</f>
        <v>0</v>
      </c>
      <c r="BT680" s="43" t="str">
        <f>'Details and Calculations'!AV679</f>
        <v xml:space="preserve"> </v>
      </c>
      <c r="BU680" s="43">
        <f>'Details and Calculations'!AX679</f>
        <v>0</v>
      </c>
      <c r="BV680" s="43" t="str">
        <f>'Details and Calculations'!AZ679</f>
        <v xml:space="preserve"> </v>
      </c>
      <c r="BW680" s="43">
        <f>'Details and Calculations'!BC679</f>
        <v>0</v>
      </c>
      <c r="BX680" s="43" t="str">
        <f>'Details and Calculations'!BE679</f>
        <v xml:space="preserve"> </v>
      </c>
      <c r="BY680" s="43" t="str">
        <f>'Details and Calculations'!BG679</f>
        <v xml:space="preserve"> </v>
      </c>
      <c r="BZ680" s="43" t="str">
        <f>'Details and Calculations'!BH679</f>
        <v xml:space="preserve"> </v>
      </c>
      <c r="CA680" s="43">
        <f>'Details and Calculations'!BJ679</f>
        <v>0</v>
      </c>
      <c r="CB680" s="43" t="str">
        <f>'Details and Calculations'!BK679</f>
        <v/>
      </c>
      <c r="CC680" s="43" t="str">
        <f>'Details and Calculations'!BL679</f>
        <v xml:space="preserve"> </v>
      </c>
      <c r="CD680" s="43" t="str">
        <f>'Details and Calculations'!BN679</f>
        <v xml:space="preserve"> </v>
      </c>
      <c r="CE680" s="43" t="str">
        <f>'Details and Calculations'!BO679</f>
        <v xml:space="preserve"> </v>
      </c>
      <c r="CF680" s="43">
        <f>'Details and Calculations'!BZ679</f>
        <v>1</v>
      </c>
      <c r="CG680" s="43">
        <f>'Details and Calculations'!CB679</f>
        <v>2012</v>
      </c>
      <c r="CH680" s="31"/>
      <c r="CI680" s="53"/>
    </row>
    <row r="681" spans="1:87" x14ac:dyDescent="0.3">
      <c r="A681" s="43">
        <f>'Details and Calculations'!A680</f>
        <v>2017</v>
      </c>
      <c r="B681" s="43" t="str">
        <f>'Details and Calculations'!C680</f>
        <v>Rwanda</v>
      </c>
      <c r="C681" s="43" t="str">
        <f>'Details and Calculations'!D680</f>
        <v>Rulindo</v>
      </c>
      <c r="D681" s="43" t="str">
        <f>'Details and Calculations'!E680</f>
        <v>Masoro</v>
      </c>
      <c r="E681" s="43" t="str">
        <f>'Details and Calculations'!F680</f>
        <v>Shengampuri</v>
      </c>
      <c r="F681" s="43" t="str">
        <f>'Details and Calculations'!G680</f>
        <v>Amataba</v>
      </c>
      <c r="G681" s="43" t="str">
        <f>'Details and Calculations'!H680</f>
        <v/>
      </c>
      <c r="H681" s="43" t="str">
        <f>'Details and Calculations'!I680</f>
        <v/>
      </c>
      <c r="I681" s="43" t="str">
        <f>'Details and Calculations'!J680</f>
        <v>Mutagata Gravity Network</v>
      </c>
      <c r="J681" s="43">
        <f>'Details and Calculations'!K680</f>
        <v>178</v>
      </c>
      <c r="K681" s="43">
        <f>'Details and Calculations'!O680</f>
        <v>126</v>
      </c>
      <c r="L681" s="43">
        <f>'Details and Calculations'!P681</f>
        <v>88</v>
      </c>
      <c r="M681" s="43" t="str">
        <f>'Details and Calculations'!U680</f>
        <v>Piped Network -- Gravity Only</v>
      </c>
      <c r="N681" s="43">
        <f>'Details and Calculations'!V680</f>
        <v>2004</v>
      </c>
      <c r="O681" s="43" t="str">
        <f>'Details and Calculations'!W680</f>
        <v/>
      </c>
      <c r="P681" s="43" t="str">
        <f>'Details and Calculations'!X680</f>
        <v>Spring</v>
      </c>
      <c r="Q681" s="44" t="str">
        <f t="shared" si="251"/>
        <v>Low Risk</v>
      </c>
      <c r="R681" s="44" t="str">
        <f t="shared" si="252"/>
        <v>High Risk</v>
      </c>
      <c r="S681" s="45" t="str">
        <f t="shared" si="253"/>
        <v>Basic Level of Service</v>
      </c>
      <c r="T681" s="62" t="str">
        <f t="shared" si="250"/>
        <v>High Priority</v>
      </c>
      <c r="U681" s="46">
        <f t="shared" si="254"/>
        <v>5</v>
      </c>
      <c r="V681" s="28" t="str">
        <f t="shared" si="255"/>
        <v>Major Repairs or Replace System</v>
      </c>
      <c r="W681" s="47" t="str">
        <f t="shared" si="256"/>
        <v/>
      </c>
      <c r="X681" s="27" t="str">
        <f t="shared" si="257"/>
        <v>Further Technical Diagnostic Needed</v>
      </c>
      <c r="Y681" s="48">
        <f t="shared" si="258"/>
        <v>17</v>
      </c>
      <c r="Z681" s="48">
        <f t="shared" si="259"/>
        <v>7</v>
      </c>
      <c r="AA681" s="48">
        <f t="shared" si="260"/>
        <v>17</v>
      </c>
      <c r="AB681" s="48">
        <f t="shared" si="261"/>
        <v>7</v>
      </c>
      <c r="AC681" s="48">
        <f t="shared" si="262"/>
        <v>17</v>
      </c>
      <c r="AD681" s="48" t="str">
        <f t="shared" si="263"/>
        <v xml:space="preserve"> </v>
      </c>
      <c r="AE681" s="48" t="str">
        <f t="shared" si="264"/>
        <v xml:space="preserve"> </v>
      </c>
      <c r="AF681" s="48" t="str">
        <f t="shared" si="265"/>
        <v xml:space="preserve"> </v>
      </c>
      <c r="AG681" s="49" t="str">
        <f t="shared" si="266"/>
        <v/>
      </c>
      <c r="AH681" s="48">
        <f t="shared" si="267"/>
        <v>7</v>
      </c>
      <c r="AI681" s="50">
        <f>'Details and Calculations'!AE680</f>
        <v>2</v>
      </c>
      <c r="AJ681" s="50">
        <f>'Details and Calculations'!AM680</f>
        <v>2</v>
      </c>
      <c r="AK681" s="50">
        <f>'Details and Calculations'!AR680</f>
        <v>2</v>
      </c>
      <c r="AL681" s="50">
        <f>'Details and Calculations'!AW680</f>
        <v>2</v>
      </c>
      <c r="AM681" s="50">
        <f>'Details and Calculations'!BA680</f>
        <v>2</v>
      </c>
      <c r="AN681" s="50" t="str">
        <f>'Details and Calculations'!BF680</f>
        <v xml:space="preserve"> </v>
      </c>
      <c r="AO681" s="50" t="str">
        <f>'Details and Calculations'!BI680</f>
        <v xml:space="preserve"> </v>
      </c>
      <c r="AP681" s="50" t="str">
        <f>'Details and Calculations'!BM680</f>
        <v xml:space="preserve"> </v>
      </c>
      <c r="AQ681" s="50" t="str">
        <f>'Details and Calculations'!BP680</f>
        <v xml:space="preserve"> </v>
      </c>
      <c r="AR681" s="50">
        <f>'Details and Calculations'!CC680</f>
        <v>2</v>
      </c>
      <c r="AS681" s="50">
        <f>'Details and Calculations'!CJ680</f>
        <v>3</v>
      </c>
      <c r="AT681" s="51">
        <f>'Details and Calculations'!T680</f>
        <v>1</v>
      </c>
      <c r="AU681" s="51">
        <f>'Details and Calculations'!Z680</f>
        <v>1</v>
      </c>
      <c r="AV681" s="51">
        <f>'Details and Calculations'!S680</f>
        <v>0</v>
      </c>
      <c r="AW681" s="51">
        <f>'Details and Calculations'!AI680</f>
        <v>1</v>
      </c>
      <c r="AX681" s="51">
        <f>'Details and Calculations'!BY680</f>
        <v>1</v>
      </c>
      <c r="AY681" s="51">
        <f>'Details and Calculations'!CG680</f>
        <v>1</v>
      </c>
      <c r="AZ681" s="51">
        <f>'Details and Calculations'!CI680</f>
        <v>0</v>
      </c>
      <c r="BA681" s="51">
        <f t="shared" si="268"/>
        <v>0</v>
      </c>
      <c r="BB681" s="52">
        <f>'Details and Calculations'!Y680</f>
        <v>1</v>
      </c>
      <c r="BC681" s="52">
        <f>'Details and Calculations'!AC680</f>
        <v>1</v>
      </c>
      <c r="BD681" s="52">
        <f>'Details and Calculations'!AK680</f>
        <v>1</v>
      </c>
      <c r="BE681" s="52">
        <f>'Details and Calculations'!AN680</f>
        <v>3500</v>
      </c>
      <c r="BF681" s="52">
        <f>'Details and Calculations'!AP680</f>
        <v>6</v>
      </c>
      <c r="BG681" s="52">
        <f>'Details and Calculations'!AT680</f>
        <v>4</v>
      </c>
      <c r="BH681" s="52">
        <f>'Details and Calculations'!AY680</f>
        <v>2</v>
      </c>
      <c r="BI681" s="52">
        <f>'Details and Calculations'!BB680</f>
        <v>4500</v>
      </c>
      <c r="BJ681" s="52" t="str">
        <f>'Details and Calculations'!BD680</f>
        <v xml:space="preserve"> </v>
      </c>
      <c r="BK681" s="52">
        <f>'Details and Calculations'!CA680</f>
        <v>12</v>
      </c>
      <c r="BL681" s="43">
        <f>'Details and Calculations'!AA680</f>
        <v>1</v>
      </c>
      <c r="BM681" s="43" t="str">
        <f>'Details and Calculations'!AB680</f>
        <v>"Springbox" --Intake Structure At A Spring</v>
      </c>
      <c r="BN681" s="43">
        <f>'Details and Calculations'!AD680</f>
        <v>2004</v>
      </c>
      <c r="BO681" s="43">
        <f>'Details and Calculations'!AJ680</f>
        <v>1</v>
      </c>
      <c r="BP681" s="43">
        <f>'Details and Calculations'!AL680</f>
        <v>2004</v>
      </c>
      <c r="BQ681" s="43">
        <f>'Details and Calculations'!AO680</f>
        <v>1</v>
      </c>
      <c r="BR681" s="43">
        <f>'Details and Calculations'!AQ680</f>
        <v>2004</v>
      </c>
      <c r="BS681" s="43">
        <f>'Details and Calculations'!AS680</f>
        <v>1</v>
      </c>
      <c r="BT681" s="43">
        <f>'Details and Calculations'!AV680</f>
        <v>2004</v>
      </c>
      <c r="BU681" s="43">
        <f>'Details and Calculations'!AX680</f>
        <v>1</v>
      </c>
      <c r="BV681" s="43">
        <f>'Details and Calculations'!AZ680</f>
        <v>2004</v>
      </c>
      <c r="BW681" s="43">
        <f>'Details and Calculations'!BC680</f>
        <v>0</v>
      </c>
      <c r="BX681" s="43" t="str">
        <f>'Details and Calculations'!BE680</f>
        <v xml:space="preserve"> </v>
      </c>
      <c r="BY681" s="43" t="str">
        <f>'Details and Calculations'!BG680</f>
        <v xml:space="preserve"> </v>
      </c>
      <c r="BZ681" s="43" t="str">
        <f>'Details and Calculations'!BH680</f>
        <v xml:space="preserve"> </v>
      </c>
      <c r="CA681" s="43">
        <f>'Details and Calculations'!BJ680</f>
        <v>0</v>
      </c>
      <c r="CB681" s="43" t="str">
        <f>'Details and Calculations'!BK680</f>
        <v/>
      </c>
      <c r="CC681" s="43" t="str">
        <f>'Details and Calculations'!BL680</f>
        <v xml:space="preserve"> </v>
      </c>
      <c r="CD681" s="43" t="str">
        <f>'Details and Calculations'!BN680</f>
        <v xml:space="preserve"> </v>
      </c>
      <c r="CE681" s="43" t="str">
        <f>'Details and Calculations'!BO680</f>
        <v xml:space="preserve"> </v>
      </c>
      <c r="CF681" s="43">
        <f>'Details and Calculations'!BZ680</f>
        <v>1</v>
      </c>
      <c r="CG681" s="43">
        <f>'Details and Calculations'!CB680</f>
        <v>2004</v>
      </c>
      <c r="CH681" s="31"/>
      <c r="CI681" s="53"/>
    </row>
    <row r="682" spans="1:87" x14ac:dyDescent="0.3">
      <c r="A682" s="43">
        <f>'Details and Calculations'!A681</f>
        <v>2017</v>
      </c>
      <c r="B682" s="43" t="str">
        <f>'Details and Calculations'!C681</f>
        <v>Rwanda</v>
      </c>
      <c r="C682" s="43" t="str">
        <f>'Details and Calculations'!D681</f>
        <v>Rulindo</v>
      </c>
      <c r="D682" s="43" t="str">
        <f>'Details and Calculations'!E681</f>
        <v>Murambi</v>
      </c>
      <c r="E682" s="43" t="str">
        <f>'Details and Calculations'!F681</f>
        <v>Mugambazi</v>
      </c>
      <c r="F682" s="43" t="str">
        <f>'Details and Calculations'!G681</f>
        <v>Nyarurembo</v>
      </c>
      <c r="G682" s="43" t="str">
        <f>'Details and Calculations'!H681</f>
        <v/>
      </c>
      <c r="H682" s="43" t="str">
        <f>'Details and Calculations'!I681</f>
        <v/>
      </c>
      <c r="I682" s="43" t="str">
        <f>'Details and Calculations'!J681</f>
        <v>Mutagata motorised network</v>
      </c>
      <c r="J682" s="43">
        <f>'Details and Calculations'!K681</f>
        <v>144</v>
      </c>
      <c r="K682" s="43">
        <f>'Details and Calculations'!O681</f>
        <v>56</v>
      </c>
      <c r="L682" s="43" t="str">
        <f>'Details and Calculations'!P682</f>
        <v xml:space="preserve"> </v>
      </c>
      <c r="M682" s="43" t="str">
        <f>'Details and Calculations'!U681</f>
        <v>Piped Network With Pump</v>
      </c>
      <c r="N682" s="43">
        <f>'Details and Calculations'!V681</f>
        <v>1987</v>
      </c>
      <c r="O682" s="43" t="str">
        <f>'Details and Calculations'!W681</f>
        <v>Governement (District, Wasac) And Water For People</v>
      </c>
      <c r="P682" s="43" t="str">
        <f>'Details and Calculations'!X681</f>
        <v>Spring</v>
      </c>
      <c r="Q682" s="44" t="str">
        <f t="shared" si="251"/>
        <v>Low Risk</v>
      </c>
      <c r="R682" s="44" t="str">
        <f t="shared" si="252"/>
        <v>Low Risk</v>
      </c>
      <c r="S682" s="45" t="str">
        <f t="shared" si="253"/>
        <v>Intermediate Level of Service</v>
      </c>
      <c r="T682" s="62" t="str">
        <f t="shared" si="250"/>
        <v>Low Priority</v>
      </c>
      <c r="U682" s="46">
        <f t="shared" si="254"/>
        <v>7</v>
      </c>
      <c r="V682" s="28" t="str">
        <f t="shared" si="255"/>
        <v>Perform Routine Preventative Maintenance</v>
      </c>
      <c r="W682" s="47" t="str">
        <f t="shared" si="256"/>
        <v/>
      </c>
      <c r="X682" s="27" t="str">
        <f t="shared" si="257"/>
        <v>Maintain O&amp;M and Routine Monitoring</v>
      </c>
      <c r="Y682" s="48">
        <f t="shared" si="258"/>
        <v>20</v>
      </c>
      <c r="Z682" s="48">
        <f t="shared" si="259"/>
        <v>19</v>
      </c>
      <c r="AA682" s="48">
        <f t="shared" si="260"/>
        <v>29</v>
      </c>
      <c r="AB682" s="48">
        <f t="shared" si="261"/>
        <v>19</v>
      </c>
      <c r="AC682" s="48">
        <f t="shared" si="262"/>
        <v>29</v>
      </c>
      <c r="AD682" s="48">
        <f t="shared" si="263"/>
        <v>7</v>
      </c>
      <c r="AE682" s="48">
        <f t="shared" si="264"/>
        <v>19</v>
      </c>
      <c r="AF682" s="48">
        <f t="shared" si="265"/>
        <v>10</v>
      </c>
      <c r="AG682" s="49" t="str">
        <f t="shared" si="266"/>
        <v/>
      </c>
      <c r="AH682" s="48">
        <f t="shared" si="267"/>
        <v>19</v>
      </c>
      <c r="AI682" s="50">
        <f>'Details and Calculations'!AE681</f>
        <v>1</v>
      </c>
      <c r="AJ682" s="50">
        <f>'Details and Calculations'!AM681</f>
        <v>1</v>
      </c>
      <c r="AK682" s="50">
        <f>'Details and Calculations'!AR681</f>
        <v>1</v>
      </c>
      <c r="AL682" s="50">
        <f>'Details and Calculations'!AW681</f>
        <v>1</v>
      </c>
      <c r="AM682" s="50">
        <f>'Details and Calculations'!BA681</f>
        <v>1</v>
      </c>
      <c r="AN682" s="50">
        <f>'Details and Calculations'!BF681</f>
        <v>1</v>
      </c>
      <c r="AO682" s="50">
        <f>'Details and Calculations'!BI681</f>
        <v>1</v>
      </c>
      <c r="AP682" s="50">
        <f>'Details and Calculations'!BM681</f>
        <v>1</v>
      </c>
      <c r="AQ682" s="50" t="str">
        <f>'Details and Calculations'!BP681</f>
        <v xml:space="preserve"> </v>
      </c>
      <c r="AR682" s="50">
        <f>'Details and Calculations'!CC681</f>
        <v>1</v>
      </c>
      <c r="AS682" s="50">
        <f>'Details and Calculations'!CJ681</f>
        <v>1</v>
      </c>
      <c r="AT682" s="51">
        <f>'Details and Calculations'!T681</f>
        <v>1</v>
      </c>
      <c r="AU682" s="51">
        <f>'Details and Calculations'!Z681</f>
        <v>1</v>
      </c>
      <c r="AV682" s="51">
        <f>'Details and Calculations'!S681</f>
        <v>0</v>
      </c>
      <c r="AW682" s="51">
        <f>'Details and Calculations'!AI681</f>
        <v>1</v>
      </c>
      <c r="AX682" s="51">
        <f>'Details and Calculations'!BY681</f>
        <v>1</v>
      </c>
      <c r="AY682" s="51">
        <f>'Details and Calculations'!CG681</f>
        <v>1</v>
      </c>
      <c r="AZ682" s="51">
        <f>'Details and Calculations'!CI681</f>
        <v>1</v>
      </c>
      <c r="BA682" s="51">
        <f t="shared" si="268"/>
        <v>1</v>
      </c>
      <c r="BB682" s="52">
        <f>'Details and Calculations'!Y681</f>
        <v>1</v>
      </c>
      <c r="BC682" s="52">
        <f>'Details and Calculations'!AC681</f>
        <v>1</v>
      </c>
      <c r="BD682" s="52">
        <f>'Details and Calculations'!AK681</f>
        <v>1</v>
      </c>
      <c r="BE682" s="52">
        <f>'Details and Calculations'!AN681</f>
        <v>1900</v>
      </c>
      <c r="BF682" s="52">
        <f>'Details and Calculations'!AP681</f>
        <v>39</v>
      </c>
      <c r="BG682" s="52">
        <f>'Details and Calculations'!AT681</f>
        <v>17</v>
      </c>
      <c r="BH682" s="52">
        <f>'Details and Calculations'!AY681</f>
        <v>6</v>
      </c>
      <c r="BI682" s="52">
        <f>'Details and Calculations'!BB681</f>
        <v>40000</v>
      </c>
      <c r="BJ682" s="52">
        <f>'Details and Calculations'!BD681</f>
        <v>5</v>
      </c>
      <c r="BK682" s="52">
        <f>'Details and Calculations'!CA681</f>
        <v>64</v>
      </c>
      <c r="BL682" s="43">
        <f>'Details and Calculations'!AA681</f>
        <v>1</v>
      </c>
      <c r="BM682" s="43" t="str">
        <f>'Details and Calculations'!AB681</f>
        <v>"Springbox" --Intake Structure At A Spring</v>
      </c>
      <c r="BN682" s="43">
        <f>'Details and Calculations'!AD681</f>
        <v>2007</v>
      </c>
      <c r="BO682" s="43">
        <f>'Details and Calculations'!AJ681</f>
        <v>1</v>
      </c>
      <c r="BP682" s="43">
        <f>'Details and Calculations'!AL681</f>
        <v>2016</v>
      </c>
      <c r="BQ682" s="43">
        <f>'Details and Calculations'!AO681</f>
        <v>1</v>
      </c>
      <c r="BR682" s="43">
        <f>'Details and Calculations'!AQ681</f>
        <v>2016</v>
      </c>
      <c r="BS682" s="43">
        <f>'Details and Calculations'!AS681</f>
        <v>1</v>
      </c>
      <c r="BT682" s="43">
        <f>'Details and Calculations'!AV681</f>
        <v>2016</v>
      </c>
      <c r="BU682" s="43">
        <f>'Details and Calculations'!AX681</f>
        <v>1</v>
      </c>
      <c r="BV682" s="43">
        <f>'Details and Calculations'!AZ681</f>
        <v>2016</v>
      </c>
      <c r="BW682" s="43">
        <f>'Details and Calculations'!BC681</f>
        <v>1</v>
      </c>
      <c r="BX682" s="43">
        <f>'Details and Calculations'!BE681</f>
        <v>2017</v>
      </c>
      <c r="BY682" s="43">
        <f>'Details and Calculations'!BG681</f>
        <v>1</v>
      </c>
      <c r="BZ682" s="43">
        <f>'Details and Calculations'!BH681</f>
        <v>2016</v>
      </c>
      <c r="CA682" s="43">
        <f>'Details and Calculations'!BJ681</f>
        <v>1</v>
      </c>
      <c r="CB682" s="43" t="str">
        <f>'Details and Calculations'!BK681</f>
        <v>Disinfection/Chlorination</v>
      </c>
      <c r="CC682" s="43">
        <f>'Details and Calculations'!BL681</f>
        <v>2017</v>
      </c>
      <c r="CD682" s="43">
        <f>'Details and Calculations'!BN681</f>
        <v>0</v>
      </c>
      <c r="CE682" s="43" t="str">
        <f>'Details and Calculations'!BO681</f>
        <v xml:space="preserve"> </v>
      </c>
      <c r="CF682" s="43">
        <f>'Details and Calculations'!BZ681</f>
        <v>1</v>
      </c>
      <c r="CG682" s="43">
        <f>'Details and Calculations'!CB681</f>
        <v>2016</v>
      </c>
      <c r="CH682" s="31"/>
      <c r="CI682" s="53"/>
    </row>
    <row r="683" spans="1:87" x14ac:dyDescent="0.3">
      <c r="A683" s="43">
        <f>'Details and Calculations'!A682</f>
        <v>2017</v>
      </c>
      <c r="B683" s="43" t="str">
        <f>'Details and Calculations'!C682</f>
        <v>Rwanda</v>
      </c>
      <c r="C683" s="43" t="str">
        <f>'Details and Calculations'!D682</f>
        <v>Rulindo</v>
      </c>
      <c r="D683" s="43" t="str">
        <f>'Details and Calculations'!E682</f>
        <v>Ntarabana</v>
      </c>
      <c r="E683" s="43" t="str">
        <f>'Details and Calculations'!F682</f>
        <v>Kajevuba</v>
      </c>
      <c r="F683" s="43" t="str">
        <f>'Details and Calculations'!G682</f>
        <v>Nyakambu</v>
      </c>
      <c r="G683" s="43" t="str">
        <f>'Details and Calculations'!H682</f>
        <v/>
      </c>
      <c r="H683" s="43" t="str">
        <f>'Details and Calculations'!I682</f>
        <v/>
      </c>
      <c r="I683" s="43" t="str">
        <f>'Details and Calculations'!J682</f>
        <v>Rwamugaza network</v>
      </c>
      <c r="J683" s="43">
        <f>'Details and Calculations'!K682</f>
        <v>186</v>
      </c>
      <c r="K683" s="43">
        <f>'Details and Calculations'!O682</f>
        <v>186</v>
      </c>
      <c r="L683" s="43" t="str">
        <f>'Details and Calculations'!P683</f>
        <v xml:space="preserve"> </v>
      </c>
      <c r="M683" s="43" t="str">
        <f>'Details and Calculations'!U682</f>
        <v>Piped Network -- Gravity Only</v>
      </c>
      <c r="N683" s="43">
        <f>'Details and Calculations'!V682</f>
        <v>2003</v>
      </c>
      <c r="O683" s="43" t="str">
        <f>'Details and Calculations'!W682</f>
        <v>Government</v>
      </c>
      <c r="P683" s="43" t="str">
        <f>'Details and Calculations'!X682</f>
        <v>Spring</v>
      </c>
      <c r="Q683" s="44" t="str">
        <f t="shared" si="251"/>
        <v>Low Risk</v>
      </c>
      <c r="R683" s="44" t="str">
        <f t="shared" si="252"/>
        <v>High Risk</v>
      </c>
      <c r="S683" s="45" t="str">
        <f t="shared" si="253"/>
        <v>Intermediate Level of Service</v>
      </c>
      <c r="T683" s="62" t="str">
        <f t="shared" si="250"/>
        <v>High Priority</v>
      </c>
      <c r="U683" s="46">
        <f t="shared" si="254"/>
        <v>6</v>
      </c>
      <c r="V683" s="28" t="str">
        <f t="shared" si="255"/>
        <v>Major Repairs or Replace System</v>
      </c>
      <c r="W683" s="47" t="str">
        <f t="shared" si="256"/>
        <v/>
      </c>
      <c r="X683" s="27" t="str">
        <f t="shared" si="257"/>
        <v>Further Technical Diagnostic Needed</v>
      </c>
      <c r="Y683" s="48">
        <f t="shared" si="258"/>
        <v>16</v>
      </c>
      <c r="Z683" s="48">
        <f t="shared" si="259"/>
        <v>6</v>
      </c>
      <c r="AA683" s="48">
        <f t="shared" si="260"/>
        <v>16</v>
      </c>
      <c r="AB683" s="48">
        <f t="shared" si="261"/>
        <v>6</v>
      </c>
      <c r="AC683" s="48">
        <f t="shared" si="262"/>
        <v>16</v>
      </c>
      <c r="AD683" s="48" t="str">
        <f t="shared" si="263"/>
        <v xml:space="preserve"> </v>
      </c>
      <c r="AE683" s="48" t="str">
        <f t="shared" si="264"/>
        <v xml:space="preserve"> </v>
      </c>
      <c r="AF683" s="48" t="str">
        <f t="shared" si="265"/>
        <v xml:space="preserve"> </v>
      </c>
      <c r="AG683" s="49" t="str">
        <f t="shared" si="266"/>
        <v/>
      </c>
      <c r="AH683" s="48">
        <f t="shared" si="267"/>
        <v>6</v>
      </c>
      <c r="AI683" s="50">
        <f>'Details and Calculations'!AE682</f>
        <v>1</v>
      </c>
      <c r="AJ683" s="50">
        <f>'Details and Calculations'!AM682</f>
        <v>1</v>
      </c>
      <c r="AK683" s="50">
        <f>'Details and Calculations'!AR682</f>
        <v>1</v>
      </c>
      <c r="AL683" s="50">
        <f>'Details and Calculations'!AW682</f>
        <v>1</v>
      </c>
      <c r="AM683" s="50">
        <f>'Details and Calculations'!BA682</f>
        <v>1</v>
      </c>
      <c r="AN683" s="50" t="str">
        <f>'Details and Calculations'!BF682</f>
        <v xml:space="preserve"> </v>
      </c>
      <c r="AO683" s="50" t="str">
        <f>'Details and Calculations'!BI682</f>
        <v xml:space="preserve"> </v>
      </c>
      <c r="AP683" s="50" t="str">
        <f>'Details and Calculations'!BM682</f>
        <v xml:space="preserve"> </v>
      </c>
      <c r="AQ683" s="50" t="str">
        <f>'Details and Calculations'!BP682</f>
        <v xml:space="preserve"> </v>
      </c>
      <c r="AR683" s="50">
        <f>'Details and Calculations'!CC682</f>
        <v>3</v>
      </c>
      <c r="AS683" s="50">
        <f>'Details and Calculations'!CJ682</f>
        <v>2</v>
      </c>
      <c r="AT683" s="51">
        <f>'Details and Calculations'!T682</f>
        <v>1</v>
      </c>
      <c r="AU683" s="51">
        <f>'Details and Calculations'!Z682</f>
        <v>1</v>
      </c>
      <c r="AV683" s="51">
        <f>'Details and Calculations'!S682</f>
        <v>0</v>
      </c>
      <c r="AW683" s="51">
        <f>'Details and Calculations'!AI682</f>
        <v>1</v>
      </c>
      <c r="AX683" s="51">
        <f>'Details and Calculations'!BY682</f>
        <v>1</v>
      </c>
      <c r="AY683" s="51">
        <f>'Details and Calculations'!CG682</f>
        <v>1</v>
      </c>
      <c r="AZ683" s="51">
        <f>'Details and Calculations'!CI682</f>
        <v>1</v>
      </c>
      <c r="BA683" s="51">
        <f t="shared" si="268"/>
        <v>0</v>
      </c>
      <c r="BB683" s="52">
        <f>'Details and Calculations'!Y682</f>
        <v>2</v>
      </c>
      <c r="BC683" s="52">
        <f>'Details and Calculations'!AC682</f>
        <v>1</v>
      </c>
      <c r="BD683" s="52">
        <f>'Details and Calculations'!AK682</f>
        <v>2</v>
      </c>
      <c r="BE683" s="52">
        <f>'Details and Calculations'!AN682</f>
        <v>35000</v>
      </c>
      <c r="BF683" s="52">
        <f>'Details and Calculations'!AP682</f>
        <v>7</v>
      </c>
      <c r="BG683" s="52">
        <f>'Details and Calculations'!AT682</f>
        <v>12</v>
      </c>
      <c r="BH683" s="52">
        <f>'Details and Calculations'!AY682</f>
        <v>2</v>
      </c>
      <c r="BI683" s="52">
        <f>'Details and Calculations'!BB682</f>
        <v>35000</v>
      </c>
      <c r="BJ683" s="52" t="str">
        <f>'Details and Calculations'!BD682</f>
        <v xml:space="preserve"> </v>
      </c>
      <c r="BK683" s="52">
        <f>'Details and Calculations'!CA682</f>
        <v>1</v>
      </c>
      <c r="BL683" s="43">
        <f>'Details and Calculations'!AA682</f>
        <v>1</v>
      </c>
      <c r="BM683" s="43" t="str">
        <f>'Details and Calculations'!AB682</f>
        <v/>
      </c>
      <c r="BN683" s="43">
        <f>'Details and Calculations'!AD682</f>
        <v>2003</v>
      </c>
      <c r="BO683" s="43">
        <f>'Details and Calculations'!AJ682</f>
        <v>1</v>
      </c>
      <c r="BP683" s="43">
        <f>'Details and Calculations'!AL682</f>
        <v>2003</v>
      </c>
      <c r="BQ683" s="43">
        <f>'Details and Calculations'!AO682</f>
        <v>1</v>
      </c>
      <c r="BR683" s="43">
        <f>'Details and Calculations'!AQ682</f>
        <v>2003</v>
      </c>
      <c r="BS683" s="43">
        <f>'Details and Calculations'!AS682</f>
        <v>1</v>
      </c>
      <c r="BT683" s="43">
        <f>'Details and Calculations'!AV682</f>
        <v>2003</v>
      </c>
      <c r="BU683" s="43">
        <f>'Details and Calculations'!AX682</f>
        <v>1</v>
      </c>
      <c r="BV683" s="43">
        <f>'Details and Calculations'!AZ682</f>
        <v>2003</v>
      </c>
      <c r="BW683" s="43">
        <f>'Details and Calculations'!BC682</f>
        <v>0</v>
      </c>
      <c r="BX683" s="43" t="str">
        <f>'Details and Calculations'!BE682</f>
        <v xml:space="preserve"> </v>
      </c>
      <c r="BY683" s="43" t="str">
        <f>'Details and Calculations'!BG682</f>
        <v xml:space="preserve"> </v>
      </c>
      <c r="BZ683" s="43" t="str">
        <f>'Details and Calculations'!BH682</f>
        <v xml:space="preserve"> </v>
      </c>
      <c r="CA683" s="43">
        <f>'Details and Calculations'!BJ682</f>
        <v>0</v>
      </c>
      <c r="CB683" s="43" t="str">
        <f>'Details and Calculations'!BK682</f>
        <v/>
      </c>
      <c r="CC683" s="43" t="str">
        <f>'Details and Calculations'!BL682</f>
        <v xml:space="preserve"> </v>
      </c>
      <c r="CD683" s="43" t="str">
        <f>'Details and Calculations'!BN682</f>
        <v xml:space="preserve"> </v>
      </c>
      <c r="CE683" s="43" t="str">
        <f>'Details and Calculations'!BO682</f>
        <v xml:space="preserve"> </v>
      </c>
      <c r="CF683" s="43">
        <f>'Details and Calculations'!BZ682</f>
        <v>1</v>
      </c>
      <c r="CG683" s="43">
        <f>'Details and Calculations'!CB682</f>
        <v>2003</v>
      </c>
      <c r="CH683" s="31"/>
      <c r="CI683" s="53"/>
    </row>
    <row r="684" spans="1:87" x14ac:dyDescent="0.3">
      <c r="A684" s="43">
        <f>'Details and Calculations'!A683</f>
        <v>2017</v>
      </c>
      <c r="B684" s="43" t="str">
        <f>'Details and Calculations'!C683</f>
        <v>Rwanda</v>
      </c>
      <c r="C684" s="43" t="str">
        <f>'Details and Calculations'!D683</f>
        <v>Rulindo</v>
      </c>
      <c r="D684" s="43" t="str">
        <f>'Details and Calculations'!E683</f>
        <v>Burega</v>
      </c>
      <c r="E684" s="43" t="str">
        <f>'Details and Calculations'!F683</f>
        <v>Butangampundu</v>
      </c>
      <c r="F684" s="43" t="str">
        <f>'Details and Calculations'!G683</f>
        <v>Gashinge</v>
      </c>
      <c r="G684" s="43" t="str">
        <f>'Details and Calculations'!H683</f>
        <v/>
      </c>
      <c r="H684" s="43" t="str">
        <f>'Details and Calculations'!I683</f>
        <v/>
      </c>
      <c r="I684" s="43" t="str">
        <f>'Details and Calculations'!J683</f>
        <v>Rwamugaza</v>
      </c>
      <c r="J684" s="43">
        <f>'Details and Calculations'!K683</f>
        <v>435</v>
      </c>
      <c r="K684" s="43">
        <f>'Details and Calculations'!O683</f>
        <v>435</v>
      </c>
      <c r="L684" s="43" t="str">
        <f>'Details and Calculations'!P684</f>
        <v xml:space="preserve"> </v>
      </c>
      <c r="M684" s="43" t="str">
        <f>'Details and Calculations'!U683</f>
        <v>Piped Network -- Gravity Only</v>
      </c>
      <c r="N684" s="43">
        <f>'Details and Calculations'!V683</f>
        <v>2003</v>
      </c>
      <c r="O684" s="43" t="str">
        <f>'Details and Calculations'!W683</f>
        <v>Government</v>
      </c>
      <c r="P684" s="43" t="str">
        <f>'Details and Calculations'!X683</f>
        <v>Spring</v>
      </c>
      <c r="Q684" s="44" t="str">
        <f t="shared" si="251"/>
        <v>Low Risk</v>
      </c>
      <c r="R684" s="44" t="str">
        <f t="shared" si="252"/>
        <v>Low Risk</v>
      </c>
      <c r="S684" s="45" t="str">
        <f t="shared" si="253"/>
        <v>Intermediate Level of Service</v>
      </c>
      <c r="T684" s="62" t="str">
        <f t="shared" si="250"/>
        <v>Low Priority</v>
      </c>
      <c r="U684" s="46">
        <f t="shared" si="254"/>
        <v>6</v>
      </c>
      <c r="V684" s="28" t="str">
        <f t="shared" si="255"/>
        <v>Repair or Replace Components</v>
      </c>
      <c r="W684" s="47" t="str">
        <f t="shared" si="256"/>
        <v>Kiosk/Tap Stand</v>
      </c>
      <c r="X684" s="27" t="str">
        <f t="shared" si="257"/>
        <v>Create Plan To Repair or Replace Components</v>
      </c>
      <c r="Y684" s="48">
        <f t="shared" si="258"/>
        <v>16</v>
      </c>
      <c r="Z684" s="48">
        <f t="shared" si="259"/>
        <v>6</v>
      </c>
      <c r="AA684" s="48">
        <f t="shared" si="260"/>
        <v>27</v>
      </c>
      <c r="AB684" s="48">
        <f t="shared" si="261"/>
        <v>17</v>
      </c>
      <c r="AC684" s="48" t="str">
        <f t="shared" si="262"/>
        <v xml:space="preserve"> </v>
      </c>
      <c r="AD684" s="48" t="str">
        <f t="shared" si="263"/>
        <v xml:space="preserve"> </v>
      </c>
      <c r="AE684" s="48" t="str">
        <f t="shared" si="264"/>
        <v xml:space="preserve"> </v>
      </c>
      <c r="AF684" s="48" t="str">
        <f t="shared" si="265"/>
        <v xml:space="preserve"> </v>
      </c>
      <c r="AG684" s="49" t="str">
        <f t="shared" si="266"/>
        <v/>
      </c>
      <c r="AH684" s="48">
        <f t="shared" si="267"/>
        <v>17</v>
      </c>
      <c r="AI684" s="50">
        <f>'Details and Calculations'!AE683</f>
        <v>1</v>
      </c>
      <c r="AJ684" s="50">
        <f>'Details and Calculations'!AM683</f>
        <v>1</v>
      </c>
      <c r="AK684" s="50">
        <f>'Details and Calculations'!AR683</f>
        <v>1</v>
      </c>
      <c r="AL684" s="50">
        <f>'Details and Calculations'!AW683</f>
        <v>1</v>
      </c>
      <c r="AM684" s="50" t="str">
        <f>'Details and Calculations'!BA683</f>
        <v xml:space="preserve"> </v>
      </c>
      <c r="AN684" s="50" t="str">
        <f>'Details and Calculations'!BF683</f>
        <v xml:space="preserve"> </v>
      </c>
      <c r="AO684" s="50" t="str">
        <f>'Details and Calculations'!BI683</f>
        <v xml:space="preserve"> </v>
      </c>
      <c r="AP684" s="50" t="str">
        <f>'Details and Calculations'!BM683</f>
        <v xml:space="preserve"> </v>
      </c>
      <c r="AQ684" s="50" t="str">
        <f>'Details and Calculations'!BP683</f>
        <v xml:space="preserve"> </v>
      </c>
      <c r="AR684" s="50">
        <f>'Details and Calculations'!CC683</f>
        <v>2</v>
      </c>
      <c r="AS684" s="50">
        <f>'Details and Calculations'!CJ683</f>
        <v>1</v>
      </c>
      <c r="AT684" s="51">
        <f>'Details and Calculations'!T683</f>
        <v>1</v>
      </c>
      <c r="AU684" s="51">
        <f>'Details and Calculations'!Z683</f>
        <v>1</v>
      </c>
      <c r="AV684" s="51">
        <f>'Details and Calculations'!S683</f>
        <v>0</v>
      </c>
      <c r="AW684" s="51">
        <f>'Details and Calculations'!AI683</f>
        <v>1</v>
      </c>
      <c r="AX684" s="51">
        <f>'Details and Calculations'!BY683</f>
        <v>1</v>
      </c>
      <c r="AY684" s="51">
        <f>'Details and Calculations'!CG683</f>
        <v>1</v>
      </c>
      <c r="AZ684" s="51">
        <f>'Details and Calculations'!CI683</f>
        <v>0</v>
      </c>
      <c r="BA684" s="51">
        <f t="shared" si="268"/>
        <v>1</v>
      </c>
      <c r="BB684" s="52">
        <f>'Details and Calculations'!Y683</f>
        <v>2</v>
      </c>
      <c r="BC684" s="52">
        <f>'Details and Calculations'!AC683</f>
        <v>2</v>
      </c>
      <c r="BD684" s="52">
        <f>'Details and Calculations'!AK683</f>
        <v>1</v>
      </c>
      <c r="BE684" s="52">
        <f>'Details and Calculations'!AN683</f>
        <v>8000</v>
      </c>
      <c r="BF684" s="52">
        <f>'Details and Calculations'!AP683</f>
        <v>10</v>
      </c>
      <c r="BG684" s="52">
        <f>'Details and Calculations'!AT683</f>
        <v>8</v>
      </c>
      <c r="BH684" s="52" t="str">
        <f>'Details and Calculations'!AY683</f>
        <v xml:space="preserve"> </v>
      </c>
      <c r="BI684" s="52" t="str">
        <f>'Details and Calculations'!BB683</f>
        <v xml:space="preserve"> </v>
      </c>
      <c r="BJ684" s="52" t="str">
        <f>'Details and Calculations'!BD683</f>
        <v xml:space="preserve"> </v>
      </c>
      <c r="BK684" s="52">
        <f>'Details and Calculations'!CA683</f>
        <v>1</v>
      </c>
      <c r="BL684" s="43">
        <f>'Details and Calculations'!AA683</f>
        <v>1</v>
      </c>
      <c r="BM684" s="43" t="str">
        <f>'Details and Calculations'!AB683</f>
        <v/>
      </c>
      <c r="BN684" s="43">
        <f>'Details and Calculations'!AD683</f>
        <v>2003</v>
      </c>
      <c r="BO684" s="43">
        <f>'Details and Calculations'!AJ683</f>
        <v>1</v>
      </c>
      <c r="BP684" s="43">
        <f>'Details and Calculations'!AL683</f>
        <v>2003</v>
      </c>
      <c r="BQ684" s="43">
        <f>'Details and Calculations'!AO683</f>
        <v>1</v>
      </c>
      <c r="BR684" s="43">
        <f>'Details and Calculations'!AQ683</f>
        <v>2014</v>
      </c>
      <c r="BS684" s="43">
        <f>'Details and Calculations'!AS683</f>
        <v>1</v>
      </c>
      <c r="BT684" s="43">
        <f>'Details and Calculations'!AV683</f>
        <v>2014</v>
      </c>
      <c r="BU684" s="43">
        <f>'Details and Calculations'!AX683</f>
        <v>0</v>
      </c>
      <c r="BV684" s="43" t="str">
        <f>'Details and Calculations'!AZ683</f>
        <v xml:space="preserve"> </v>
      </c>
      <c r="BW684" s="43">
        <f>'Details and Calculations'!BC683</f>
        <v>0</v>
      </c>
      <c r="BX684" s="43" t="str">
        <f>'Details and Calculations'!BE683</f>
        <v xml:space="preserve"> </v>
      </c>
      <c r="BY684" s="43" t="str">
        <f>'Details and Calculations'!BG683</f>
        <v xml:space="preserve"> </v>
      </c>
      <c r="BZ684" s="43" t="str">
        <f>'Details and Calculations'!BH683</f>
        <v xml:space="preserve"> </v>
      </c>
      <c r="CA684" s="43">
        <f>'Details and Calculations'!BJ683</f>
        <v>0</v>
      </c>
      <c r="CB684" s="43" t="str">
        <f>'Details and Calculations'!BK683</f>
        <v/>
      </c>
      <c r="CC684" s="43" t="str">
        <f>'Details and Calculations'!BL683</f>
        <v xml:space="preserve"> </v>
      </c>
      <c r="CD684" s="43" t="str">
        <f>'Details and Calculations'!BN683</f>
        <v xml:space="preserve"> </v>
      </c>
      <c r="CE684" s="43" t="str">
        <f>'Details and Calculations'!BO683</f>
        <v xml:space="preserve"> </v>
      </c>
      <c r="CF684" s="43">
        <f>'Details and Calculations'!BZ683</f>
        <v>1</v>
      </c>
      <c r="CG684" s="43">
        <f>'Details and Calculations'!CB683</f>
        <v>2014</v>
      </c>
      <c r="CH684" s="31"/>
      <c r="CI684" s="53"/>
    </row>
    <row r="685" spans="1:87" x14ac:dyDescent="0.3">
      <c r="A685" s="43">
        <f>'Details and Calculations'!A684</f>
        <v>2017</v>
      </c>
      <c r="B685" s="43" t="str">
        <f>'Details and Calculations'!C684</f>
        <v>Rwanda</v>
      </c>
      <c r="C685" s="43" t="str">
        <f>'Details and Calculations'!D684</f>
        <v>Rulindo</v>
      </c>
      <c r="D685" s="43" t="str">
        <f>'Details and Calculations'!E684</f>
        <v>Burega</v>
      </c>
      <c r="E685" s="43" t="str">
        <f>'Details and Calculations'!F684</f>
        <v>Butangampundu</v>
      </c>
      <c r="F685" s="43" t="str">
        <f>'Details and Calculations'!G684</f>
        <v>Kibiraro</v>
      </c>
      <c r="G685" s="43" t="str">
        <f>'Details and Calculations'!H684</f>
        <v/>
      </c>
      <c r="H685" s="43" t="str">
        <f>'Details and Calculations'!I684</f>
        <v/>
      </c>
      <c r="I685" s="43" t="str">
        <f>'Details and Calculations'!J684</f>
        <v>Rwamugaza</v>
      </c>
      <c r="J685" s="43">
        <f>'Details and Calculations'!K684</f>
        <v>500</v>
      </c>
      <c r="K685" s="43">
        <f>'Details and Calculations'!O684</f>
        <v>500</v>
      </c>
      <c r="L685" s="43" t="str">
        <f>'Details and Calculations'!P685</f>
        <v xml:space="preserve"> </v>
      </c>
      <c r="M685" s="43" t="str">
        <f>'Details and Calculations'!U684</f>
        <v>Piped Network -- Gravity Only</v>
      </c>
      <c r="N685" s="43">
        <f>'Details and Calculations'!V684</f>
        <v>2014</v>
      </c>
      <c r="O685" s="43" t="str">
        <f>'Details and Calculations'!W684</f>
        <v>Governement (District, Wasac) And Water For People</v>
      </c>
      <c r="P685" s="43" t="str">
        <f>'Details and Calculations'!X684</f>
        <v>Spring</v>
      </c>
      <c r="Q685" s="44" t="str">
        <f t="shared" si="251"/>
        <v>Low Risk</v>
      </c>
      <c r="R685" s="44" t="str">
        <f t="shared" si="252"/>
        <v>High Risk</v>
      </c>
      <c r="S685" s="45" t="str">
        <f t="shared" si="253"/>
        <v>Basic Level of Service</v>
      </c>
      <c r="T685" s="62" t="str">
        <f t="shared" si="250"/>
        <v>High Priority</v>
      </c>
      <c r="U685" s="46">
        <f t="shared" si="254"/>
        <v>4</v>
      </c>
      <c r="V685" s="28" t="str">
        <f t="shared" si="255"/>
        <v>Major Repairs or Replace System</v>
      </c>
      <c r="W685" s="47" t="str">
        <f t="shared" si="256"/>
        <v/>
      </c>
      <c r="X685" s="27" t="str">
        <f t="shared" si="257"/>
        <v>Further Technical Diagnostic Needed</v>
      </c>
      <c r="Y685" s="48">
        <f t="shared" si="258"/>
        <v>16</v>
      </c>
      <c r="Z685" s="48">
        <f t="shared" si="259"/>
        <v>17</v>
      </c>
      <c r="AA685" s="48">
        <f t="shared" si="260"/>
        <v>16</v>
      </c>
      <c r="AB685" s="48">
        <f t="shared" si="261"/>
        <v>17</v>
      </c>
      <c r="AC685" s="48" t="str">
        <f t="shared" si="262"/>
        <v xml:space="preserve"> </v>
      </c>
      <c r="AD685" s="48" t="str">
        <f t="shared" si="263"/>
        <v xml:space="preserve"> </v>
      </c>
      <c r="AE685" s="48" t="str">
        <f t="shared" si="264"/>
        <v xml:space="preserve"> </v>
      </c>
      <c r="AF685" s="48" t="str">
        <f t="shared" si="265"/>
        <v xml:space="preserve"> </v>
      </c>
      <c r="AG685" s="49" t="str">
        <f t="shared" si="266"/>
        <v/>
      </c>
      <c r="AH685" s="48">
        <f t="shared" si="267"/>
        <v>17</v>
      </c>
      <c r="AI685" s="50">
        <f>'Details and Calculations'!AE684</f>
        <v>1</v>
      </c>
      <c r="AJ685" s="50">
        <f>'Details and Calculations'!AM684</f>
        <v>1</v>
      </c>
      <c r="AK685" s="50">
        <f>'Details and Calculations'!AR684</f>
        <v>1</v>
      </c>
      <c r="AL685" s="50">
        <f>'Details and Calculations'!AW684</f>
        <v>1</v>
      </c>
      <c r="AM685" s="50" t="str">
        <f>'Details and Calculations'!BA684</f>
        <v xml:space="preserve"> </v>
      </c>
      <c r="AN685" s="50" t="str">
        <f>'Details and Calculations'!BF684</f>
        <v xml:space="preserve"> </v>
      </c>
      <c r="AO685" s="50" t="str">
        <f>'Details and Calculations'!BI684</f>
        <v xml:space="preserve"> </v>
      </c>
      <c r="AP685" s="50" t="str">
        <f>'Details and Calculations'!BM684</f>
        <v xml:space="preserve"> </v>
      </c>
      <c r="AQ685" s="50" t="str">
        <f>'Details and Calculations'!BP684</f>
        <v xml:space="preserve"> </v>
      </c>
      <c r="AR685" s="50">
        <f>'Details and Calculations'!CC684</f>
        <v>3</v>
      </c>
      <c r="AS685" s="50">
        <f>'Details and Calculations'!CJ684</f>
        <v>3</v>
      </c>
      <c r="AT685" s="51">
        <f>'Details and Calculations'!T684</f>
        <v>1</v>
      </c>
      <c r="AU685" s="51">
        <f>'Details and Calculations'!Z684</f>
        <v>1</v>
      </c>
      <c r="AV685" s="51">
        <f>'Details and Calculations'!S684</f>
        <v>0</v>
      </c>
      <c r="AW685" s="51">
        <f>'Details and Calculations'!AI684</f>
        <v>1</v>
      </c>
      <c r="AX685" s="51">
        <f>'Details and Calculations'!BY684</f>
        <v>1</v>
      </c>
      <c r="AY685" s="51">
        <f>'Details and Calculations'!CG684</f>
        <v>0</v>
      </c>
      <c r="AZ685" s="51">
        <f>'Details and Calculations'!CI684</f>
        <v>0</v>
      </c>
      <c r="BA685" s="51">
        <f t="shared" si="268"/>
        <v>0</v>
      </c>
      <c r="BB685" s="52">
        <f>'Details and Calculations'!Y684</f>
        <v>2</v>
      </c>
      <c r="BC685" s="52">
        <f>'Details and Calculations'!AC684</f>
        <v>2</v>
      </c>
      <c r="BD685" s="52">
        <f>'Details and Calculations'!AK684</f>
        <v>1</v>
      </c>
      <c r="BE685" s="52">
        <f>'Details and Calculations'!AN684</f>
        <v>8000</v>
      </c>
      <c r="BF685" s="52">
        <f>'Details and Calculations'!AP684</f>
        <v>20</v>
      </c>
      <c r="BG685" s="52">
        <f>'Details and Calculations'!AT684</f>
        <v>16</v>
      </c>
      <c r="BH685" s="52" t="str">
        <f>'Details and Calculations'!AY684</f>
        <v xml:space="preserve"> </v>
      </c>
      <c r="BI685" s="52" t="str">
        <f>'Details and Calculations'!BB684</f>
        <v xml:space="preserve"> </v>
      </c>
      <c r="BJ685" s="52" t="str">
        <f>'Details and Calculations'!BD684</f>
        <v xml:space="preserve"> </v>
      </c>
      <c r="BK685" s="52">
        <f>'Details and Calculations'!CA684</f>
        <v>1</v>
      </c>
      <c r="BL685" s="43">
        <f>'Details and Calculations'!AA684</f>
        <v>1</v>
      </c>
      <c r="BM685" s="43" t="str">
        <f>'Details and Calculations'!AB684</f>
        <v/>
      </c>
      <c r="BN685" s="43">
        <f>'Details and Calculations'!AD684</f>
        <v>2003</v>
      </c>
      <c r="BO685" s="43">
        <f>'Details and Calculations'!AJ684</f>
        <v>1</v>
      </c>
      <c r="BP685" s="43">
        <f>'Details and Calculations'!AL684</f>
        <v>2014</v>
      </c>
      <c r="BQ685" s="43">
        <f>'Details and Calculations'!AO684</f>
        <v>1</v>
      </c>
      <c r="BR685" s="43">
        <f>'Details and Calculations'!AQ684</f>
        <v>2003</v>
      </c>
      <c r="BS685" s="43">
        <f>'Details and Calculations'!AS684</f>
        <v>1</v>
      </c>
      <c r="BT685" s="43">
        <f>'Details and Calculations'!AV684</f>
        <v>2014</v>
      </c>
      <c r="BU685" s="43">
        <f>'Details and Calculations'!AX684</f>
        <v>0</v>
      </c>
      <c r="BV685" s="43" t="str">
        <f>'Details and Calculations'!AZ684</f>
        <v xml:space="preserve"> </v>
      </c>
      <c r="BW685" s="43">
        <f>'Details and Calculations'!BC684</f>
        <v>0</v>
      </c>
      <c r="BX685" s="43" t="str">
        <f>'Details and Calculations'!BE684</f>
        <v xml:space="preserve"> </v>
      </c>
      <c r="BY685" s="43" t="str">
        <f>'Details and Calculations'!BG684</f>
        <v xml:space="preserve"> </v>
      </c>
      <c r="BZ685" s="43" t="str">
        <f>'Details and Calculations'!BH684</f>
        <v xml:space="preserve"> </v>
      </c>
      <c r="CA685" s="43">
        <f>'Details and Calculations'!BJ684</f>
        <v>0</v>
      </c>
      <c r="CB685" s="43" t="str">
        <f>'Details and Calculations'!BK684</f>
        <v/>
      </c>
      <c r="CC685" s="43" t="str">
        <f>'Details and Calculations'!BL684</f>
        <v xml:space="preserve"> </v>
      </c>
      <c r="CD685" s="43" t="str">
        <f>'Details and Calculations'!BN684</f>
        <v xml:space="preserve"> </v>
      </c>
      <c r="CE685" s="43" t="str">
        <f>'Details and Calculations'!BO684</f>
        <v xml:space="preserve"> </v>
      </c>
      <c r="CF685" s="43">
        <f>'Details and Calculations'!BZ684</f>
        <v>1</v>
      </c>
      <c r="CG685" s="43">
        <f>'Details and Calculations'!CB684</f>
        <v>2014</v>
      </c>
      <c r="CH685" s="31"/>
      <c r="CI685" s="53"/>
    </row>
    <row r="686" spans="1:87" x14ac:dyDescent="0.3">
      <c r="A686" s="43">
        <f>'Details and Calculations'!A685</f>
        <v>2017</v>
      </c>
      <c r="B686" s="43" t="str">
        <f>'Details and Calculations'!C685</f>
        <v>Rwanda</v>
      </c>
      <c r="C686" s="43" t="str">
        <f>'Details and Calculations'!D685</f>
        <v>Rulindo</v>
      </c>
      <c r="D686" s="43" t="str">
        <f>'Details and Calculations'!E685</f>
        <v>Murambi</v>
      </c>
      <c r="E686" s="43" t="str">
        <f>'Details and Calculations'!F685</f>
        <v>Mugambazi</v>
      </c>
      <c r="F686" s="43" t="str">
        <f>'Details and Calculations'!G685</f>
        <v>Amahoro</v>
      </c>
      <c r="G686" s="43" t="str">
        <f>'Details and Calculations'!H685</f>
        <v/>
      </c>
      <c r="H686" s="43" t="str">
        <f>'Details and Calculations'!I685</f>
        <v/>
      </c>
      <c r="I686" s="43" t="str">
        <f>'Details and Calculations'!J685</f>
        <v xml:space="preserve"> </v>
      </c>
      <c r="J686" s="43">
        <f>'Details and Calculations'!K685</f>
        <v>120</v>
      </c>
      <c r="K686" s="43">
        <f>'Details and Calculations'!O685</f>
        <v>120</v>
      </c>
      <c r="L686" s="43">
        <f>'Details and Calculations'!P686</f>
        <v>121</v>
      </c>
      <c r="M686" s="43" t="str">
        <f>'Details and Calculations'!U685</f>
        <v>Piped Network With Pump</v>
      </c>
      <c r="N686" s="43">
        <f>'Details and Calculations'!V685</f>
        <v>2016</v>
      </c>
      <c r="O686" s="43" t="str">
        <f>'Details and Calculations'!W685</f>
        <v>Governement (District, Wasac) And Water For People</v>
      </c>
      <c r="P686" s="43" t="str">
        <f>'Details and Calculations'!X685</f>
        <v>Spring|Null</v>
      </c>
      <c r="Q686" s="44" t="str">
        <f t="shared" si="251"/>
        <v>Low Risk</v>
      </c>
      <c r="R686" s="44" t="str">
        <f t="shared" si="252"/>
        <v>Low Risk</v>
      </c>
      <c r="S686" s="45" t="str">
        <f t="shared" si="253"/>
        <v>Intermediate Level of Service</v>
      </c>
      <c r="T686" s="62" t="str">
        <f t="shared" si="250"/>
        <v>Low Priority</v>
      </c>
      <c r="U686" s="46">
        <f t="shared" si="254"/>
        <v>7</v>
      </c>
      <c r="V686" s="28" t="str">
        <f t="shared" si="255"/>
        <v>Perform Routine Preventative Maintenance</v>
      </c>
      <c r="W686" s="47" t="str">
        <f t="shared" si="256"/>
        <v/>
      </c>
      <c r="X686" s="27" t="str">
        <f t="shared" si="257"/>
        <v>Maintain O&amp;M and Routine Monitoring</v>
      </c>
      <c r="Y686" s="48">
        <f t="shared" si="258"/>
        <v>29</v>
      </c>
      <c r="Z686" s="48">
        <f t="shared" si="259"/>
        <v>19</v>
      </c>
      <c r="AA686" s="48">
        <f t="shared" si="260"/>
        <v>29</v>
      </c>
      <c r="AB686" s="48">
        <f t="shared" si="261"/>
        <v>19</v>
      </c>
      <c r="AC686" s="48">
        <f t="shared" si="262"/>
        <v>29</v>
      </c>
      <c r="AD686" s="48">
        <f t="shared" si="263"/>
        <v>6</v>
      </c>
      <c r="AE686" s="48">
        <f t="shared" si="264"/>
        <v>19</v>
      </c>
      <c r="AF686" s="48" t="str">
        <f t="shared" si="265"/>
        <v xml:space="preserve"> </v>
      </c>
      <c r="AG686" s="49" t="str">
        <f t="shared" si="266"/>
        <v/>
      </c>
      <c r="AH686" s="48">
        <f t="shared" si="267"/>
        <v>19</v>
      </c>
      <c r="AI686" s="50">
        <f>'Details and Calculations'!AE685</f>
        <v>1</v>
      </c>
      <c r="AJ686" s="50">
        <f>'Details and Calculations'!AM685</f>
        <v>1</v>
      </c>
      <c r="AK686" s="50">
        <f>'Details and Calculations'!AR685</f>
        <v>1</v>
      </c>
      <c r="AL686" s="50">
        <f>'Details and Calculations'!AW685</f>
        <v>1</v>
      </c>
      <c r="AM686" s="50">
        <f>'Details and Calculations'!BA685</f>
        <v>1</v>
      </c>
      <c r="AN686" s="50">
        <f>'Details and Calculations'!BF685</f>
        <v>1</v>
      </c>
      <c r="AO686" s="50">
        <f>'Details and Calculations'!BI685</f>
        <v>1</v>
      </c>
      <c r="AP686" s="50" t="str">
        <f>'Details and Calculations'!BM685</f>
        <v xml:space="preserve"> </v>
      </c>
      <c r="AQ686" s="50" t="str">
        <f>'Details and Calculations'!BP685</f>
        <v xml:space="preserve"> </v>
      </c>
      <c r="AR686" s="50">
        <f>'Details and Calculations'!CC685</f>
        <v>1</v>
      </c>
      <c r="AS686" s="50">
        <f>'Details and Calculations'!CJ685</f>
        <v>1</v>
      </c>
      <c r="AT686" s="51">
        <f>'Details and Calculations'!T685</f>
        <v>1</v>
      </c>
      <c r="AU686" s="51">
        <f>'Details and Calculations'!Z685</f>
        <v>1</v>
      </c>
      <c r="AV686" s="51">
        <f>'Details and Calculations'!S685</f>
        <v>0</v>
      </c>
      <c r="AW686" s="51">
        <f>'Details and Calculations'!AI685</f>
        <v>1</v>
      </c>
      <c r="AX686" s="51">
        <f>'Details and Calculations'!BY685</f>
        <v>1</v>
      </c>
      <c r="AY686" s="51">
        <f>'Details and Calculations'!CG685</f>
        <v>1</v>
      </c>
      <c r="AZ686" s="51">
        <f>'Details and Calculations'!CI685</f>
        <v>1</v>
      </c>
      <c r="BA686" s="51">
        <f t="shared" si="268"/>
        <v>1</v>
      </c>
      <c r="BB686" s="52">
        <f>'Details and Calculations'!Y685</f>
        <v>2</v>
      </c>
      <c r="BC686" s="52">
        <f>'Details and Calculations'!AC685</f>
        <v>2</v>
      </c>
      <c r="BD686" s="52">
        <f>'Details and Calculations'!AK685</f>
        <v>2</v>
      </c>
      <c r="BE686" s="52">
        <f>'Details and Calculations'!AN685</f>
        <v>5300</v>
      </c>
      <c r="BF686" s="52">
        <f>'Details and Calculations'!AP685</f>
        <v>24</v>
      </c>
      <c r="BG686" s="52">
        <f>'Details and Calculations'!AT685</f>
        <v>2</v>
      </c>
      <c r="BH686" s="52">
        <f>'Details and Calculations'!AY685</f>
        <v>2</v>
      </c>
      <c r="BI686" s="52">
        <f>'Details and Calculations'!BB685</f>
        <v>17200</v>
      </c>
      <c r="BJ686" s="52">
        <f>'Details and Calculations'!BD685</f>
        <v>2</v>
      </c>
      <c r="BK686" s="52">
        <f>'Details and Calculations'!CA685</f>
        <v>32</v>
      </c>
      <c r="BL686" s="43">
        <f>'Details and Calculations'!AA685</f>
        <v>1</v>
      </c>
      <c r="BM686" s="43" t="str">
        <f>'Details and Calculations'!AB685</f>
        <v>"Springbox" --Intake Structure At A Spring</v>
      </c>
      <c r="BN686" s="43">
        <f>'Details and Calculations'!AD685</f>
        <v>2016</v>
      </c>
      <c r="BO686" s="43">
        <f>'Details and Calculations'!AJ685</f>
        <v>1</v>
      </c>
      <c r="BP686" s="43">
        <f>'Details and Calculations'!AL685</f>
        <v>2016</v>
      </c>
      <c r="BQ686" s="43">
        <f>'Details and Calculations'!AO685</f>
        <v>1</v>
      </c>
      <c r="BR686" s="43">
        <f>'Details and Calculations'!AQ685</f>
        <v>2016</v>
      </c>
      <c r="BS686" s="43">
        <f>'Details and Calculations'!AS685</f>
        <v>1</v>
      </c>
      <c r="BT686" s="43">
        <f>'Details and Calculations'!AV685</f>
        <v>2016</v>
      </c>
      <c r="BU686" s="43">
        <f>'Details and Calculations'!AX685</f>
        <v>1</v>
      </c>
      <c r="BV686" s="43">
        <f>'Details and Calculations'!AZ685</f>
        <v>2016</v>
      </c>
      <c r="BW686" s="43">
        <f>'Details and Calculations'!BC685</f>
        <v>1</v>
      </c>
      <c r="BX686" s="43">
        <f>'Details and Calculations'!BE685</f>
        <v>2016</v>
      </c>
      <c r="BY686" s="43">
        <f>'Details and Calculations'!BG685</f>
        <v>1</v>
      </c>
      <c r="BZ686" s="43">
        <f>'Details and Calculations'!BH685</f>
        <v>2016</v>
      </c>
      <c r="CA686" s="43">
        <f>'Details and Calculations'!BJ685</f>
        <v>0</v>
      </c>
      <c r="CB686" s="43" t="str">
        <f>'Details and Calculations'!BK685</f>
        <v/>
      </c>
      <c r="CC686" s="43" t="str">
        <f>'Details and Calculations'!BL685</f>
        <v xml:space="preserve"> </v>
      </c>
      <c r="CD686" s="43" t="str">
        <f>'Details and Calculations'!BN685</f>
        <v xml:space="preserve"> </v>
      </c>
      <c r="CE686" s="43" t="str">
        <f>'Details and Calculations'!BO685</f>
        <v xml:space="preserve"> </v>
      </c>
      <c r="CF686" s="43">
        <f>'Details and Calculations'!BZ685</f>
        <v>1</v>
      </c>
      <c r="CG686" s="43">
        <f>'Details and Calculations'!CB685</f>
        <v>2016</v>
      </c>
      <c r="CH686" s="31"/>
      <c r="CI686" s="53"/>
    </row>
    <row r="687" spans="1:87" x14ac:dyDescent="0.3">
      <c r="A687" s="43">
        <f>'Details and Calculations'!A686</f>
        <v>2017</v>
      </c>
      <c r="B687" s="43" t="str">
        <f>'Details and Calculations'!C686</f>
        <v>Rwanda</v>
      </c>
      <c r="C687" s="43" t="str">
        <f>'Details and Calculations'!D686</f>
        <v>Rulindo</v>
      </c>
      <c r="D687" s="43" t="str">
        <f>'Details and Calculations'!E686</f>
        <v>Masoro</v>
      </c>
      <c r="E687" s="43" t="str">
        <f>'Details and Calculations'!F686</f>
        <v>Shengampuri</v>
      </c>
      <c r="F687" s="43" t="str">
        <f>'Details and Calculations'!G686</f>
        <v>Umubuga</v>
      </c>
      <c r="G687" s="43" t="str">
        <f>'Details and Calculations'!H686</f>
        <v/>
      </c>
      <c r="H687" s="43" t="str">
        <f>'Details and Calculations'!I686</f>
        <v/>
      </c>
      <c r="I687" s="43" t="str">
        <f>'Details and Calculations'!J686</f>
        <v>Mutagata Gravity Network</v>
      </c>
      <c r="J687" s="43">
        <f>'Details and Calculations'!K686</f>
        <v>175</v>
      </c>
      <c r="K687" s="43">
        <f>'Details and Calculations'!O686</f>
        <v>54</v>
      </c>
      <c r="L687" s="43" t="str">
        <f>'Details and Calculations'!P687</f>
        <v xml:space="preserve"> </v>
      </c>
      <c r="M687" s="43" t="str">
        <f>'Details and Calculations'!U686</f>
        <v>Piped Network -- Gravity Only</v>
      </c>
      <c r="N687" s="43">
        <f>'Details and Calculations'!V686</f>
        <v>2004</v>
      </c>
      <c r="O687" s="43" t="str">
        <f>'Details and Calculations'!W686</f>
        <v/>
      </c>
      <c r="P687" s="43" t="str">
        <f>'Details and Calculations'!X686</f>
        <v>Spring</v>
      </c>
      <c r="Q687" s="44" t="str">
        <f t="shared" si="251"/>
        <v>Low Risk</v>
      </c>
      <c r="R687" s="44" t="str">
        <f t="shared" si="252"/>
        <v>Medium Risk</v>
      </c>
      <c r="S687" s="45" t="str">
        <f t="shared" si="253"/>
        <v>Intermediate Level of Service</v>
      </c>
      <c r="T687" s="62" t="str">
        <f t="shared" si="250"/>
        <v>Low Priority</v>
      </c>
      <c r="U687" s="46">
        <f t="shared" si="254"/>
        <v>6</v>
      </c>
      <c r="V687" s="28" t="str">
        <f t="shared" si="255"/>
        <v>Repair or Replace Components</v>
      </c>
      <c r="W687" s="47" t="str">
        <f t="shared" si="256"/>
        <v>Intake Structure, Conduction Line, Storage Tank, Other Concrete Structures Distribution  Line, Kiosk/Tap Stand</v>
      </c>
      <c r="X687" s="27" t="str">
        <f t="shared" si="257"/>
        <v>Create Plan To Repair or Replace Components</v>
      </c>
      <c r="Y687" s="48">
        <f t="shared" si="258"/>
        <v>17</v>
      </c>
      <c r="Z687" s="48">
        <f t="shared" si="259"/>
        <v>7</v>
      </c>
      <c r="AA687" s="48">
        <f t="shared" si="260"/>
        <v>17</v>
      </c>
      <c r="AB687" s="48">
        <f t="shared" si="261"/>
        <v>7</v>
      </c>
      <c r="AC687" s="48">
        <f t="shared" si="262"/>
        <v>17</v>
      </c>
      <c r="AD687" s="48" t="str">
        <f t="shared" si="263"/>
        <v xml:space="preserve"> </v>
      </c>
      <c r="AE687" s="48" t="str">
        <f t="shared" si="264"/>
        <v xml:space="preserve"> </v>
      </c>
      <c r="AF687" s="48" t="str">
        <f t="shared" si="265"/>
        <v xml:space="preserve"> </v>
      </c>
      <c r="AG687" s="49" t="str">
        <f t="shared" si="266"/>
        <v/>
      </c>
      <c r="AH687" s="48">
        <f t="shared" si="267"/>
        <v>7</v>
      </c>
      <c r="AI687" s="50">
        <f>'Details and Calculations'!AE686</f>
        <v>2</v>
      </c>
      <c r="AJ687" s="50">
        <f>'Details and Calculations'!AM686</f>
        <v>2</v>
      </c>
      <c r="AK687" s="50">
        <f>'Details and Calculations'!AR686</f>
        <v>2</v>
      </c>
      <c r="AL687" s="50">
        <f>'Details and Calculations'!AW686</f>
        <v>2</v>
      </c>
      <c r="AM687" s="50">
        <f>'Details and Calculations'!BA686</f>
        <v>2</v>
      </c>
      <c r="AN687" s="50" t="str">
        <f>'Details and Calculations'!BF686</f>
        <v xml:space="preserve"> </v>
      </c>
      <c r="AO687" s="50" t="str">
        <f>'Details and Calculations'!BI686</f>
        <v xml:space="preserve"> </v>
      </c>
      <c r="AP687" s="50" t="str">
        <f>'Details and Calculations'!BM686</f>
        <v xml:space="preserve"> </v>
      </c>
      <c r="AQ687" s="50" t="str">
        <f>'Details and Calculations'!BP686</f>
        <v xml:space="preserve"> </v>
      </c>
      <c r="AR687" s="50">
        <f>'Details and Calculations'!CC686</f>
        <v>2</v>
      </c>
      <c r="AS687" s="50">
        <f>'Details and Calculations'!CJ686</f>
        <v>2</v>
      </c>
      <c r="AT687" s="51">
        <f>'Details and Calculations'!T686</f>
        <v>1</v>
      </c>
      <c r="AU687" s="51">
        <f>'Details and Calculations'!Z686</f>
        <v>1</v>
      </c>
      <c r="AV687" s="51">
        <f>'Details and Calculations'!S686</f>
        <v>0</v>
      </c>
      <c r="AW687" s="51">
        <f>'Details and Calculations'!AI686</f>
        <v>1</v>
      </c>
      <c r="AX687" s="51">
        <f>'Details and Calculations'!BY686</f>
        <v>1</v>
      </c>
      <c r="AY687" s="51">
        <f>'Details and Calculations'!CG686</f>
        <v>1</v>
      </c>
      <c r="AZ687" s="51">
        <f>'Details and Calculations'!CI686</f>
        <v>1</v>
      </c>
      <c r="BA687" s="51">
        <f t="shared" si="268"/>
        <v>0</v>
      </c>
      <c r="BB687" s="52">
        <f>'Details and Calculations'!Y686</f>
        <v>1</v>
      </c>
      <c r="BC687" s="52">
        <f>'Details and Calculations'!AC686</f>
        <v>1</v>
      </c>
      <c r="BD687" s="52">
        <f>'Details and Calculations'!AK686</f>
        <v>1</v>
      </c>
      <c r="BE687" s="52">
        <f>'Details and Calculations'!AN686</f>
        <v>3500</v>
      </c>
      <c r="BF687" s="52">
        <f>'Details and Calculations'!AP686</f>
        <v>6</v>
      </c>
      <c r="BG687" s="52">
        <f>'Details and Calculations'!AT686</f>
        <v>4</v>
      </c>
      <c r="BH687" s="52">
        <f>'Details and Calculations'!AY686</f>
        <v>2</v>
      </c>
      <c r="BI687" s="52">
        <f>'Details and Calculations'!BB686</f>
        <v>4500</v>
      </c>
      <c r="BJ687" s="52" t="str">
        <f>'Details and Calculations'!BD686</f>
        <v xml:space="preserve"> </v>
      </c>
      <c r="BK687" s="52">
        <f>'Details and Calculations'!CA686</f>
        <v>12</v>
      </c>
      <c r="BL687" s="43">
        <f>'Details and Calculations'!AA686</f>
        <v>1</v>
      </c>
      <c r="BM687" s="43" t="str">
        <f>'Details and Calculations'!AB686</f>
        <v>"Springbox" --Intake Structure At A Spring</v>
      </c>
      <c r="BN687" s="43">
        <f>'Details and Calculations'!AD686</f>
        <v>2004</v>
      </c>
      <c r="BO687" s="43">
        <f>'Details and Calculations'!AJ686</f>
        <v>1</v>
      </c>
      <c r="BP687" s="43">
        <f>'Details and Calculations'!AL686</f>
        <v>2004</v>
      </c>
      <c r="BQ687" s="43">
        <f>'Details and Calculations'!AO686</f>
        <v>1</v>
      </c>
      <c r="BR687" s="43">
        <f>'Details and Calculations'!AQ686</f>
        <v>2004</v>
      </c>
      <c r="BS687" s="43">
        <f>'Details and Calculations'!AS686</f>
        <v>1</v>
      </c>
      <c r="BT687" s="43">
        <f>'Details and Calculations'!AV686</f>
        <v>2004</v>
      </c>
      <c r="BU687" s="43">
        <f>'Details and Calculations'!AX686</f>
        <v>1</v>
      </c>
      <c r="BV687" s="43">
        <f>'Details and Calculations'!AZ686</f>
        <v>2004</v>
      </c>
      <c r="BW687" s="43">
        <f>'Details and Calculations'!BC686</f>
        <v>0</v>
      </c>
      <c r="BX687" s="43" t="str">
        <f>'Details and Calculations'!BE686</f>
        <v xml:space="preserve"> </v>
      </c>
      <c r="BY687" s="43" t="str">
        <f>'Details and Calculations'!BG686</f>
        <v xml:space="preserve"> </v>
      </c>
      <c r="BZ687" s="43" t="str">
        <f>'Details and Calculations'!BH686</f>
        <v xml:space="preserve"> </v>
      </c>
      <c r="CA687" s="43">
        <f>'Details and Calculations'!BJ686</f>
        <v>0</v>
      </c>
      <c r="CB687" s="43" t="str">
        <f>'Details and Calculations'!BK686</f>
        <v/>
      </c>
      <c r="CC687" s="43" t="str">
        <f>'Details and Calculations'!BL686</f>
        <v xml:space="preserve"> </v>
      </c>
      <c r="CD687" s="43" t="str">
        <f>'Details and Calculations'!BN686</f>
        <v xml:space="preserve"> </v>
      </c>
      <c r="CE687" s="43" t="str">
        <f>'Details and Calculations'!BO686</f>
        <v xml:space="preserve"> </v>
      </c>
      <c r="CF687" s="43">
        <f>'Details and Calculations'!BZ686</f>
        <v>1</v>
      </c>
      <c r="CG687" s="43">
        <f>'Details and Calculations'!CB686</f>
        <v>2004</v>
      </c>
      <c r="CH687" s="31"/>
      <c r="CI687" s="53"/>
    </row>
    <row r="688" spans="1:87" x14ac:dyDescent="0.3">
      <c r="A688" s="43">
        <f>'Details and Calculations'!A687</f>
        <v>2017</v>
      </c>
      <c r="B688" s="43" t="str">
        <f>'Details and Calculations'!C687</f>
        <v>Rwanda</v>
      </c>
      <c r="C688" s="43" t="str">
        <f>'Details and Calculations'!D687</f>
        <v>Rulindo</v>
      </c>
      <c r="D688" s="43" t="str">
        <f>'Details and Calculations'!E687</f>
        <v>Burega</v>
      </c>
      <c r="E688" s="43" t="str">
        <f>'Details and Calculations'!F687</f>
        <v>Taba</v>
      </c>
      <c r="F688" s="43" t="str">
        <f>'Details and Calculations'!G687</f>
        <v>Mwenene</v>
      </c>
      <c r="G688" s="43" t="str">
        <f>'Details and Calculations'!H687</f>
        <v/>
      </c>
      <c r="H688" s="43" t="str">
        <f>'Details and Calculations'!I687</f>
        <v/>
      </c>
      <c r="I688" s="43" t="str">
        <f>'Details and Calculations'!J687</f>
        <v>Rwamugaza</v>
      </c>
      <c r="J688" s="43">
        <f>'Details and Calculations'!K687</f>
        <v>445</v>
      </c>
      <c r="K688" s="43">
        <f>'Details and Calculations'!O687</f>
        <v>445</v>
      </c>
      <c r="L688" s="43">
        <f>'Details and Calculations'!P688</f>
        <v>78</v>
      </c>
      <c r="M688" s="43" t="str">
        <f>'Details and Calculations'!U687</f>
        <v>Piped Network With Pump</v>
      </c>
      <c r="N688" s="43">
        <f>'Details and Calculations'!V687</f>
        <v>2012</v>
      </c>
      <c r="O688" s="43" t="str">
        <f>'Details and Calculations'!W687</f>
        <v>Governement (District, Wasac) And Water For People</v>
      </c>
      <c r="P688" s="43" t="str">
        <f>'Details and Calculations'!X687</f>
        <v>Spring</v>
      </c>
      <c r="Q688" s="44" t="str">
        <f t="shared" si="251"/>
        <v>Low Risk</v>
      </c>
      <c r="R688" s="44" t="str">
        <f t="shared" si="252"/>
        <v>High Risk</v>
      </c>
      <c r="S688" s="45" t="str">
        <f t="shared" si="253"/>
        <v>Basic Level of Service</v>
      </c>
      <c r="T688" s="62" t="str">
        <f t="shared" si="250"/>
        <v>High Priority</v>
      </c>
      <c r="U688" s="46">
        <f t="shared" si="254"/>
        <v>5</v>
      </c>
      <c r="V688" s="28" t="str">
        <f t="shared" si="255"/>
        <v>Major Repairs or Replace System</v>
      </c>
      <c r="W688" s="47" t="str">
        <f t="shared" si="256"/>
        <v/>
      </c>
      <c r="X688" s="27" t="str">
        <f t="shared" si="257"/>
        <v>Further Technical Diagnostic Needed</v>
      </c>
      <c r="Y688" s="48">
        <f t="shared" si="258"/>
        <v>22</v>
      </c>
      <c r="Z688" s="48">
        <f t="shared" si="259"/>
        <v>15</v>
      </c>
      <c r="AA688" s="48">
        <f t="shared" si="260"/>
        <v>25</v>
      </c>
      <c r="AB688" s="48">
        <f t="shared" si="261"/>
        <v>15</v>
      </c>
      <c r="AC688" s="48">
        <f t="shared" si="262"/>
        <v>25</v>
      </c>
      <c r="AD688" s="48">
        <f t="shared" si="263"/>
        <v>-1</v>
      </c>
      <c r="AE688" s="48">
        <f t="shared" si="264"/>
        <v>12</v>
      </c>
      <c r="AF688" s="48" t="str">
        <f t="shared" si="265"/>
        <v xml:space="preserve"> </v>
      </c>
      <c r="AG688" s="49" t="str">
        <f t="shared" si="266"/>
        <v/>
      </c>
      <c r="AH688" s="48">
        <f t="shared" si="267"/>
        <v>15</v>
      </c>
      <c r="AI688" s="50">
        <f>'Details and Calculations'!AE687</f>
        <v>1</v>
      </c>
      <c r="AJ688" s="50">
        <f>'Details and Calculations'!AM687</f>
        <v>1</v>
      </c>
      <c r="AK688" s="50">
        <f>'Details and Calculations'!AR687</f>
        <v>1</v>
      </c>
      <c r="AL688" s="50">
        <f>'Details and Calculations'!AW687</f>
        <v>1</v>
      </c>
      <c r="AM688" s="50">
        <f>'Details and Calculations'!BA687</f>
        <v>1</v>
      </c>
      <c r="AN688" s="50">
        <f>'Details and Calculations'!BF687</f>
        <v>1</v>
      </c>
      <c r="AO688" s="50">
        <f>'Details and Calculations'!BI687</f>
        <v>1</v>
      </c>
      <c r="AP688" s="50" t="str">
        <f>'Details and Calculations'!BM687</f>
        <v xml:space="preserve"> </v>
      </c>
      <c r="AQ688" s="50" t="str">
        <f>'Details and Calculations'!BP687</f>
        <v xml:space="preserve"> </v>
      </c>
      <c r="AR688" s="50">
        <f>'Details and Calculations'!CC687</f>
        <v>3</v>
      </c>
      <c r="AS688" s="50">
        <f>'Details and Calculations'!CJ687</f>
        <v>2</v>
      </c>
      <c r="AT688" s="51">
        <f>'Details and Calculations'!T687</f>
        <v>1</v>
      </c>
      <c r="AU688" s="51">
        <f>'Details and Calculations'!Z687</f>
        <v>1</v>
      </c>
      <c r="AV688" s="51">
        <f>'Details and Calculations'!S687</f>
        <v>0</v>
      </c>
      <c r="AW688" s="51">
        <f>'Details and Calculations'!AI687</f>
        <v>1</v>
      </c>
      <c r="AX688" s="51">
        <f>'Details and Calculations'!BY687</f>
        <v>1</v>
      </c>
      <c r="AY688" s="51">
        <f>'Details and Calculations'!CG687</f>
        <v>1</v>
      </c>
      <c r="AZ688" s="51">
        <f>'Details and Calculations'!CI687</f>
        <v>0</v>
      </c>
      <c r="BA688" s="51">
        <f t="shared" si="268"/>
        <v>0</v>
      </c>
      <c r="BB688" s="52">
        <f>'Details and Calculations'!Y687</f>
        <v>3</v>
      </c>
      <c r="BC688" s="52">
        <f>'Details and Calculations'!AC687</f>
        <v>3</v>
      </c>
      <c r="BD688" s="52">
        <f>'Details and Calculations'!AK687</f>
        <v>2</v>
      </c>
      <c r="BE688" s="52">
        <f>'Details and Calculations'!AN687</f>
        <v>5000</v>
      </c>
      <c r="BF688" s="52">
        <f>'Details and Calculations'!AP687</f>
        <v>16</v>
      </c>
      <c r="BG688" s="52">
        <f>'Details and Calculations'!AT687</f>
        <v>8</v>
      </c>
      <c r="BH688" s="52">
        <f>'Details and Calculations'!AY687</f>
        <v>2</v>
      </c>
      <c r="BI688" s="52">
        <f>'Details and Calculations'!BB687</f>
        <v>5000</v>
      </c>
      <c r="BJ688" s="52">
        <f>'Details and Calculations'!BD687</f>
        <v>1</v>
      </c>
      <c r="BK688" s="52">
        <f>'Details and Calculations'!CA687</f>
        <v>1</v>
      </c>
      <c r="BL688" s="43">
        <f>'Details and Calculations'!AA687</f>
        <v>1</v>
      </c>
      <c r="BM688" s="43" t="str">
        <f>'Details and Calculations'!AB687</f>
        <v/>
      </c>
      <c r="BN688" s="43">
        <f>'Details and Calculations'!AD687</f>
        <v>2009</v>
      </c>
      <c r="BO688" s="43">
        <f>'Details and Calculations'!AJ687</f>
        <v>1</v>
      </c>
      <c r="BP688" s="43">
        <f>'Details and Calculations'!AL687</f>
        <v>2012</v>
      </c>
      <c r="BQ688" s="43">
        <f>'Details and Calculations'!AO687</f>
        <v>1</v>
      </c>
      <c r="BR688" s="43">
        <f>'Details and Calculations'!AQ687</f>
        <v>2012</v>
      </c>
      <c r="BS688" s="43">
        <f>'Details and Calculations'!AS687</f>
        <v>1</v>
      </c>
      <c r="BT688" s="43">
        <f>'Details and Calculations'!AV687</f>
        <v>2012</v>
      </c>
      <c r="BU688" s="43">
        <f>'Details and Calculations'!AX687</f>
        <v>1</v>
      </c>
      <c r="BV688" s="43">
        <f>'Details and Calculations'!AZ687</f>
        <v>2012</v>
      </c>
      <c r="BW688" s="43">
        <f>'Details and Calculations'!BC687</f>
        <v>1</v>
      </c>
      <c r="BX688" s="43">
        <f>'Details and Calculations'!BE687</f>
        <v>2009</v>
      </c>
      <c r="BY688" s="43">
        <f>'Details and Calculations'!BG687</f>
        <v>1</v>
      </c>
      <c r="BZ688" s="43">
        <f>'Details and Calculations'!BH687</f>
        <v>2009</v>
      </c>
      <c r="CA688" s="43">
        <f>'Details and Calculations'!BJ687</f>
        <v>0</v>
      </c>
      <c r="CB688" s="43" t="str">
        <f>'Details and Calculations'!BK687</f>
        <v/>
      </c>
      <c r="CC688" s="43" t="str">
        <f>'Details and Calculations'!BL687</f>
        <v xml:space="preserve"> </v>
      </c>
      <c r="CD688" s="43" t="str">
        <f>'Details and Calculations'!BN687</f>
        <v xml:space="preserve"> </v>
      </c>
      <c r="CE688" s="43" t="str">
        <f>'Details and Calculations'!BO687</f>
        <v xml:space="preserve"> </v>
      </c>
      <c r="CF688" s="43">
        <f>'Details and Calculations'!BZ687</f>
        <v>1</v>
      </c>
      <c r="CG688" s="43">
        <f>'Details and Calculations'!CB687</f>
        <v>2012</v>
      </c>
      <c r="CH688" s="31"/>
      <c r="CI688" s="53"/>
    </row>
    <row r="689" spans="1:87" x14ac:dyDescent="0.3">
      <c r="A689" s="43">
        <f>'Details and Calculations'!A688</f>
        <v>2017</v>
      </c>
      <c r="B689" s="43" t="str">
        <f>'Details and Calculations'!C688</f>
        <v>Rwanda</v>
      </c>
      <c r="C689" s="43" t="str">
        <f>'Details and Calculations'!D688</f>
        <v>Rulindo</v>
      </c>
      <c r="D689" s="43" t="str">
        <f>'Details and Calculations'!E688</f>
        <v>Shyorongi</v>
      </c>
      <c r="E689" s="43" t="str">
        <f>'Details and Calculations'!F688</f>
        <v>Rubona</v>
      </c>
      <c r="F689" s="43" t="str">
        <f>'Details and Calculations'!G688</f>
        <v>Nyabitare</v>
      </c>
      <c r="G689" s="43" t="str">
        <f>'Details and Calculations'!H688</f>
        <v/>
      </c>
      <c r="H689" s="43" t="str">
        <f>'Details and Calculations'!I688</f>
        <v/>
      </c>
      <c r="I689" s="43" t="str">
        <f>'Details and Calculations'!J688</f>
        <v>Gisoro-Nyundo network</v>
      </c>
      <c r="J689" s="43">
        <f>'Details and Calculations'!K688</f>
        <v>130</v>
      </c>
      <c r="K689" s="43">
        <f>'Details and Calculations'!O688</f>
        <v>52</v>
      </c>
      <c r="L689" s="43">
        <f>'Details and Calculations'!P689</f>
        <v>60</v>
      </c>
      <c r="M689" s="43" t="str">
        <f>'Details and Calculations'!U688</f>
        <v>Piped Network -- Gravity Only</v>
      </c>
      <c r="N689" s="43">
        <f>'Details and Calculations'!V688</f>
        <v>2013</v>
      </c>
      <c r="O689" s="43" t="str">
        <f>'Details and Calculations'!W688</f>
        <v>Governement (District, Wasac) And Water For People</v>
      </c>
      <c r="P689" s="43" t="str">
        <f>'Details and Calculations'!X688</f>
        <v>Spring</v>
      </c>
      <c r="Q689" s="44" t="str">
        <f t="shared" si="251"/>
        <v>Low Risk</v>
      </c>
      <c r="R689" s="44" t="str">
        <f t="shared" si="252"/>
        <v>Low Risk</v>
      </c>
      <c r="S689" s="45" t="str">
        <f t="shared" si="253"/>
        <v>Intermediate Level of Service</v>
      </c>
      <c r="T689" s="62" t="str">
        <f t="shared" si="250"/>
        <v>Low Priority</v>
      </c>
      <c r="U689" s="46">
        <f t="shared" si="254"/>
        <v>7</v>
      </c>
      <c r="V689" s="28" t="str">
        <f t="shared" si="255"/>
        <v>Repair or Replace Components</v>
      </c>
      <c r="W689" s="47" t="str">
        <f t="shared" si="256"/>
        <v>Storage Tank, Kiosk/Tap Stand</v>
      </c>
      <c r="X689" s="27" t="str">
        <f t="shared" si="257"/>
        <v>Create Plan To Repair or Replace Components</v>
      </c>
      <c r="Y689" s="48">
        <f t="shared" si="258"/>
        <v>26</v>
      </c>
      <c r="Z689" s="48">
        <f t="shared" si="259"/>
        <v>16</v>
      </c>
      <c r="AA689" s="48">
        <f t="shared" si="260"/>
        <v>26</v>
      </c>
      <c r="AB689" s="48">
        <f t="shared" si="261"/>
        <v>16</v>
      </c>
      <c r="AC689" s="48">
        <f t="shared" si="262"/>
        <v>26</v>
      </c>
      <c r="AD689" s="48" t="str">
        <f t="shared" si="263"/>
        <v xml:space="preserve"> </v>
      </c>
      <c r="AE689" s="48" t="str">
        <f t="shared" si="264"/>
        <v xml:space="preserve"> </v>
      </c>
      <c r="AF689" s="48" t="str">
        <f t="shared" si="265"/>
        <v xml:space="preserve"> </v>
      </c>
      <c r="AG689" s="49" t="str">
        <f t="shared" si="266"/>
        <v/>
      </c>
      <c r="AH689" s="48">
        <f t="shared" si="267"/>
        <v>16</v>
      </c>
      <c r="AI689" s="50">
        <f>'Details and Calculations'!AE688</f>
        <v>1</v>
      </c>
      <c r="AJ689" s="50">
        <f>'Details and Calculations'!AM688</f>
        <v>1</v>
      </c>
      <c r="AK689" s="50">
        <f>'Details and Calculations'!AR688</f>
        <v>2</v>
      </c>
      <c r="AL689" s="50">
        <f>'Details and Calculations'!AW688</f>
        <v>1</v>
      </c>
      <c r="AM689" s="50">
        <f>'Details and Calculations'!BA688</f>
        <v>1</v>
      </c>
      <c r="AN689" s="50" t="str">
        <f>'Details and Calculations'!BF688</f>
        <v xml:space="preserve"> </v>
      </c>
      <c r="AO689" s="50" t="str">
        <f>'Details and Calculations'!BI688</f>
        <v xml:space="preserve"> </v>
      </c>
      <c r="AP689" s="50" t="str">
        <f>'Details and Calculations'!BM688</f>
        <v xml:space="preserve"> </v>
      </c>
      <c r="AQ689" s="50" t="str">
        <f>'Details and Calculations'!BP688</f>
        <v xml:space="preserve"> </v>
      </c>
      <c r="AR689" s="50">
        <f>'Details and Calculations'!CC688</f>
        <v>2</v>
      </c>
      <c r="AS689" s="50">
        <f>'Details and Calculations'!CJ688</f>
        <v>1</v>
      </c>
      <c r="AT689" s="51">
        <f>'Details and Calculations'!T688</f>
        <v>1</v>
      </c>
      <c r="AU689" s="51">
        <f>'Details and Calculations'!Z688</f>
        <v>1</v>
      </c>
      <c r="AV689" s="51">
        <f>'Details and Calculations'!S688</f>
        <v>0</v>
      </c>
      <c r="AW689" s="51">
        <f>'Details and Calculations'!AI688</f>
        <v>1</v>
      </c>
      <c r="AX689" s="51">
        <f>'Details and Calculations'!BY688</f>
        <v>1</v>
      </c>
      <c r="AY689" s="51">
        <f>'Details and Calculations'!CG688</f>
        <v>1</v>
      </c>
      <c r="AZ689" s="51">
        <f>'Details and Calculations'!CI688</f>
        <v>1</v>
      </c>
      <c r="BA689" s="51">
        <f t="shared" si="268"/>
        <v>1</v>
      </c>
      <c r="BB689" s="52">
        <f>'Details and Calculations'!Y688</f>
        <v>1</v>
      </c>
      <c r="BC689" s="52">
        <f>'Details and Calculations'!AC688</f>
        <v>1</v>
      </c>
      <c r="BD689" s="52">
        <f>'Details and Calculations'!AK688</f>
        <v>1</v>
      </c>
      <c r="BE689" s="52">
        <f>'Details and Calculations'!AN688</f>
        <v>30</v>
      </c>
      <c r="BF689" s="52">
        <f>'Details and Calculations'!AP688</f>
        <v>6</v>
      </c>
      <c r="BG689" s="52">
        <f>'Details and Calculations'!AT688</f>
        <v>10</v>
      </c>
      <c r="BH689" s="52">
        <f>'Details and Calculations'!AY688</f>
        <v>2</v>
      </c>
      <c r="BI689" s="52">
        <f>'Details and Calculations'!BB688</f>
        <v>7000</v>
      </c>
      <c r="BJ689" s="52" t="str">
        <f>'Details and Calculations'!BD688</f>
        <v xml:space="preserve"> </v>
      </c>
      <c r="BK689" s="52">
        <f>'Details and Calculations'!CA688</f>
        <v>1</v>
      </c>
      <c r="BL689" s="43">
        <f>'Details and Calculations'!AA688</f>
        <v>1</v>
      </c>
      <c r="BM689" s="43" t="str">
        <f>'Details and Calculations'!AB688</f>
        <v>"Springbox" --Intake Structure At A Spring</v>
      </c>
      <c r="BN689" s="43">
        <f>'Details and Calculations'!AD688</f>
        <v>2013</v>
      </c>
      <c r="BO689" s="43">
        <f>'Details and Calculations'!AJ688</f>
        <v>1</v>
      </c>
      <c r="BP689" s="43">
        <f>'Details and Calculations'!AL688</f>
        <v>2013</v>
      </c>
      <c r="BQ689" s="43">
        <f>'Details and Calculations'!AO688</f>
        <v>1</v>
      </c>
      <c r="BR689" s="43">
        <f>'Details and Calculations'!AQ688</f>
        <v>2013</v>
      </c>
      <c r="BS689" s="43">
        <f>'Details and Calculations'!AS688</f>
        <v>1</v>
      </c>
      <c r="BT689" s="43">
        <f>'Details and Calculations'!AV688</f>
        <v>2013</v>
      </c>
      <c r="BU689" s="43">
        <f>'Details and Calculations'!AX688</f>
        <v>1</v>
      </c>
      <c r="BV689" s="43">
        <f>'Details and Calculations'!AZ688</f>
        <v>2013</v>
      </c>
      <c r="BW689" s="43">
        <f>'Details and Calculations'!BC688</f>
        <v>0</v>
      </c>
      <c r="BX689" s="43" t="str">
        <f>'Details and Calculations'!BE688</f>
        <v xml:space="preserve"> </v>
      </c>
      <c r="BY689" s="43" t="str">
        <f>'Details and Calculations'!BG688</f>
        <v xml:space="preserve"> </v>
      </c>
      <c r="BZ689" s="43" t="str">
        <f>'Details and Calculations'!BH688</f>
        <v xml:space="preserve"> </v>
      </c>
      <c r="CA689" s="43">
        <f>'Details and Calculations'!BJ688</f>
        <v>0</v>
      </c>
      <c r="CB689" s="43" t="str">
        <f>'Details and Calculations'!BK688</f>
        <v/>
      </c>
      <c r="CC689" s="43" t="str">
        <f>'Details and Calculations'!BL688</f>
        <v xml:space="preserve"> </v>
      </c>
      <c r="CD689" s="43" t="str">
        <f>'Details and Calculations'!BN688</f>
        <v xml:space="preserve"> </v>
      </c>
      <c r="CE689" s="43" t="str">
        <f>'Details and Calculations'!BO688</f>
        <v xml:space="preserve"> </v>
      </c>
      <c r="CF689" s="43">
        <f>'Details and Calculations'!BZ688</f>
        <v>1</v>
      </c>
      <c r="CG689" s="43">
        <f>'Details and Calculations'!CB688</f>
        <v>2013</v>
      </c>
      <c r="CH689" s="31"/>
      <c r="CI689" s="53"/>
    </row>
    <row r="690" spans="1:87" x14ac:dyDescent="0.3">
      <c r="A690" s="43">
        <f>'Details and Calculations'!A689</f>
        <v>2017</v>
      </c>
      <c r="B690" s="43" t="str">
        <f>'Details and Calculations'!C689</f>
        <v>Rwanda</v>
      </c>
      <c r="C690" s="43" t="str">
        <f>'Details and Calculations'!D689</f>
        <v>Rulindo</v>
      </c>
      <c r="D690" s="43" t="str">
        <f>'Details and Calculations'!E689</f>
        <v>Ngoma</v>
      </c>
      <c r="E690" s="43" t="str">
        <f>'Details and Calculations'!F689</f>
        <v>Karambo</v>
      </c>
      <c r="F690" s="43" t="str">
        <f>'Details and Calculations'!G689</f>
        <v>Nyakagezi</v>
      </c>
      <c r="G690" s="43" t="str">
        <f>'Details and Calculations'!H689</f>
        <v/>
      </c>
      <c r="H690" s="43" t="str">
        <f>'Details and Calculations'!I689</f>
        <v/>
      </c>
      <c r="I690" s="43" t="str">
        <f>'Details and Calculations'!J689</f>
        <v>Sehuta</v>
      </c>
      <c r="J690" s="43">
        <f>'Details and Calculations'!K689</f>
        <v>99</v>
      </c>
      <c r="K690" s="43">
        <f>'Details and Calculations'!O689</f>
        <v>39</v>
      </c>
      <c r="L690" s="43">
        <f>'Details and Calculations'!P690</f>
        <v>111</v>
      </c>
      <c r="M690" s="43" t="str">
        <f>'Details and Calculations'!U689</f>
        <v>Piped Network -- Gravity Only</v>
      </c>
      <c r="N690" s="43">
        <f>'Details and Calculations'!V689</f>
        <v>2014</v>
      </c>
      <c r="O690" s="43" t="str">
        <f>'Details and Calculations'!W689</f>
        <v>Governement (District, Wasac) And Water For People</v>
      </c>
      <c r="P690" s="43" t="str">
        <f>'Details and Calculations'!X689</f>
        <v>Spring</v>
      </c>
      <c r="Q690" s="44" t="str">
        <f t="shared" si="251"/>
        <v>Low Risk</v>
      </c>
      <c r="R690" s="44" t="str">
        <f t="shared" si="252"/>
        <v>Low Risk</v>
      </c>
      <c r="S690" s="45" t="str">
        <f t="shared" si="253"/>
        <v>High Level of Service</v>
      </c>
      <c r="T690" s="62" t="str">
        <f t="shared" si="250"/>
        <v>Low Priority</v>
      </c>
      <c r="U690" s="46">
        <f t="shared" si="254"/>
        <v>8</v>
      </c>
      <c r="V690" s="28" t="str">
        <f t="shared" si="255"/>
        <v>Repair or Replace Components</v>
      </c>
      <c r="W690" s="47" t="str">
        <f t="shared" si="256"/>
        <v>Kiosk/Tap Stand</v>
      </c>
      <c r="X690" s="27" t="str">
        <f t="shared" si="257"/>
        <v>Create Plan To Repair or Replace Components</v>
      </c>
      <c r="Y690" s="48">
        <f t="shared" si="258"/>
        <v>27</v>
      </c>
      <c r="Z690" s="48">
        <f t="shared" si="259"/>
        <v>17</v>
      </c>
      <c r="AA690" s="48">
        <f t="shared" si="260"/>
        <v>27</v>
      </c>
      <c r="AB690" s="48" t="str">
        <f t="shared" si="261"/>
        <v xml:space="preserve"> </v>
      </c>
      <c r="AC690" s="48">
        <f t="shared" si="262"/>
        <v>27</v>
      </c>
      <c r="AD690" s="48" t="str">
        <f t="shared" si="263"/>
        <v xml:space="preserve"> </v>
      </c>
      <c r="AE690" s="48" t="str">
        <f t="shared" si="264"/>
        <v xml:space="preserve"> </v>
      </c>
      <c r="AF690" s="48" t="str">
        <f t="shared" si="265"/>
        <v xml:space="preserve"> </v>
      </c>
      <c r="AG690" s="49" t="str">
        <f t="shared" si="266"/>
        <v/>
      </c>
      <c r="AH690" s="48">
        <f t="shared" si="267"/>
        <v>17</v>
      </c>
      <c r="AI690" s="50">
        <f>'Details and Calculations'!AE689</f>
        <v>1</v>
      </c>
      <c r="AJ690" s="50">
        <f>'Details and Calculations'!AM689</f>
        <v>1</v>
      </c>
      <c r="AK690" s="50">
        <f>'Details and Calculations'!AR689</f>
        <v>1</v>
      </c>
      <c r="AL690" s="50" t="str">
        <f>'Details and Calculations'!AW689</f>
        <v xml:space="preserve"> </v>
      </c>
      <c r="AM690" s="50">
        <f>'Details and Calculations'!BA689</f>
        <v>1</v>
      </c>
      <c r="AN690" s="50" t="str">
        <f>'Details and Calculations'!BF689</f>
        <v xml:space="preserve"> </v>
      </c>
      <c r="AO690" s="50" t="str">
        <f>'Details and Calculations'!BI689</f>
        <v xml:space="preserve"> </v>
      </c>
      <c r="AP690" s="50" t="str">
        <f>'Details and Calculations'!BM689</f>
        <v xml:space="preserve"> </v>
      </c>
      <c r="AQ690" s="50" t="str">
        <f>'Details and Calculations'!BP689</f>
        <v xml:space="preserve"> </v>
      </c>
      <c r="AR690" s="50">
        <f>'Details and Calculations'!CC689</f>
        <v>2</v>
      </c>
      <c r="AS690" s="50">
        <f>'Details and Calculations'!CJ689</f>
        <v>1</v>
      </c>
      <c r="AT690" s="51">
        <f>'Details and Calculations'!T689</f>
        <v>1</v>
      </c>
      <c r="AU690" s="51">
        <f>'Details and Calculations'!Z689</f>
        <v>1</v>
      </c>
      <c r="AV690" s="51">
        <f>'Details and Calculations'!S689</f>
        <v>1</v>
      </c>
      <c r="AW690" s="51">
        <f>'Details and Calculations'!AI689</f>
        <v>1</v>
      </c>
      <c r="AX690" s="51">
        <f>'Details and Calculations'!BY689</f>
        <v>1</v>
      </c>
      <c r="AY690" s="51">
        <f>'Details and Calculations'!CG689</f>
        <v>1</v>
      </c>
      <c r="AZ690" s="51">
        <f>'Details and Calculations'!CI689</f>
        <v>1</v>
      </c>
      <c r="BA690" s="51">
        <f t="shared" si="268"/>
        <v>1</v>
      </c>
      <c r="BB690" s="52">
        <f>'Details and Calculations'!Y689</f>
        <v>1</v>
      </c>
      <c r="BC690" s="52">
        <f>'Details and Calculations'!AC689</f>
        <v>1</v>
      </c>
      <c r="BD690" s="52">
        <f>'Details and Calculations'!AK689</f>
        <v>1</v>
      </c>
      <c r="BE690" s="52">
        <f>'Details and Calculations'!AN689</f>
        <v>1500</v>
      </c>
      <c r="BF690" s="52">
        <f>'Details and Calculations'!AP689</f>
        <v>1</v>
      </c>
      <c r="BG690" s="52" t="str">
        <f>'Details and Calculations'!AT689</f>
        <v xml:space="preserve"> </v>
      </c>
      <c r="BH690" s="52">
        <f>'Details and Calculations'!AY689</f>
        <v>1</v>
      </c>
      <c r="BI690" s="52">
        <f>'Details and Calculations'!BB689</f>
        <v>200</v>
      </c>
      <c r="BJ690" s="52" t="str">
        <f>'Details and Calculations'!BD689</f>
        <v xml:space="preserve"> </v>
      </c>
      <c r="BK690" s="52">
        <f>'Details and Calculations'!CA689</f>
        <v>2</v>
      </c>
      <c r="BL690" s="43">
        <f>'Details and Calculations'!AA689</f>
        <v>1</v>
      </c>
      <c r="BM690" s="43" t="str">
        <f>'Details and Calculations'!AB689</f>
        <v>"Springbox" --Intake Structure At A Spring</v>
      </c>
      <c r="BN690" s="43">
        <f>'Details and Calculations'!AD689</f>
        <v>2014</v>
      </c>
      <c r="BO690" s="43">
        <f>'Details and Calculations'!AJ689</f>
        <v>1</v>
      </c>
      <c r="BP690" s="43">
        <f>'Details and Calculations'!AL689</f>
        <v>2014</v>
      </c>
      <c r="BQ690" s="43">
        <f>'Details and Calculations'!AO689</f>
        <v>1</v>
      </c>
      <c r="BR690" s="43">
        <f>'Details and Calculations'!AQ689</f>
        <v>2014</v>
      </c>
      <c r="BS690" s="43">
        <f>'Details and Calculations'!AS689</f>
        <v>0</v>
      </c>
      <c r="BT690" s="43" t="str">
        <f>'Details and Calculations'!AV689</f>
        <v xml:space="preserve"> </v>
      </c>
      <c r="BU690" s="43">
        <f>'Details and Calculations'!AX689</f>
        <v>1</v>
      </c>
      <c r="BV690" s="43">
        <f>'Details and Calculations'!AZ689</f>
        <v>2014</v>
      </c>
      <c r="BW690" s="43">
        <f>'Details and Calculations'!BC689</f>
        <v>0</v>
      </c>
      <c r="BX690" s="43" t="str">
        <f>'Details and Calculations'!BE689</f>
        <v xml:space="preserve"> </v>
      </c>
      <c r="BY690" s="43" t="str">
        <f>'Details and Calculations'!BG689</f>
        <v xml:space="preserve"> </v>
      </c>
      <c r="BZ690" s="43" t="str">
        <f>'Details and Calculations'!BH689</f>
        <v xml:space="preserve"> </v>
      </c>
      <c r="CA690" s="43">
        <f>'Details and Calculations'!BJ689</f>
        <v>0</v>
      </c>
      <c r="CB690" s="43" t="str">
        <f>'Details and Calculations'!BK689</f>
        <v/>
      </c>
      <c r="CC690" s="43" t="str">
        <f>'Details and Calculations'!BL689</f>
        <v xml:space="preserve"> </v>
      </c>
      <c r="CD690" s="43" t="str">
        <f>'Details and Calculations'!BN689</f>
        <v xml:space="preserve"> </v>
      </c>
      <c r="CE690" s="43" t="str">
        <f>'Details and Calculations'!BO689</f>
        <v xml:space="preserve"> </v>
      </c>
      <c r="CF690" s="43">
        <f>'Details and Calculations'!BZ689</f>
        <v>1</v>
      </c>
      <c r="CG690" s="43">
        <f>'Details and Calculations'!CB689</f>
        <v>2014</v>
      </c>
      <c r="CH690" s="31"/>
      <c r="CI690" s="53"/>
    </row>
    <row r="691" spans="1:87" x14ac:dyDescent="0.3">
      <c r="A691" s="43">
        <f>'Details and Calculations'!A690</f>
        <v>2017</v>
      </c>
      <c r="B691" s="43" t="str">
        <f>'Details and Calculations'!C690</f>
        <v>Rwanda</v>
      </c>
      <c r="C691" s="43" t="str">
        <f>'Details and Calculations'!D690</f>
        <v>Rulindo</v>
      </c>
      <c r="D691" s="43" t="str">
        <f>'Details and Calculations'!E690</f>
        <v>Murambi</v>
      </c>
      <c r="E691" s="43" t="str">
        <f>'Details and Calculations'!F690</f>
        <v>Bubangu</v>
      </c>
      <c r="F691" s="43" t="str">
        <f>'Details and Calculations'!G690</f>
        <v>Gashubi</v>
      </c>
      <c r="G691" s="43" t="str">
        <f>'Details and Calculations'!H690</f>
        <v/>
      </c>
      <c r="H691" s="43" t="str">
        <f>'Details and Calculations'!I690</f>
        <v/>
      </c>
      <c r="I691" s="43" t="str">
        <f>'Details and Calculations'!J690</f>
        <v>Mutagata Motorised Network</v>
      </c>
      <c r="J691" s="43">
        <f>'Details and Calculations'!K690</f>
        <v>140</v>
      </c>
      <c r="K691" s="43">
        <f>'Details and Calculations'!O690</f>
        <v>29</v>
      </c>
      <c r="L691" s="43">
        <f>'Details and Calculations'!P691</f>
        <v>10</v>
      </c>
      <c r="M691" s="43" t="str">
        <f>'Details and Calculations'!U690</f>
        <v>Piped Network With Pump</v>
      </c>
      <c r="N691" s="43">
        <f>'Details and Calculations'!V690</f>
        <v>1987</v>
      </c>
      <c r="O691" s="43" t="str">
        <f>'Details and Calculations'!W690</f>
        <v>Governement (District, Wasac) And Water For People</v>
      </c>
      <c r="P691" s="43" t="str">
        <f>'Details and Calculations'!X690</f>
        <v>Spring</v>
      </c>
      <c r="Q691" s="44" t="str">
        <f t="shared" si="251"/>
        <v>Low Risk</v>
      </c>
      <c r="R691" s="44" t="str">
        <f t="shared" si="252"/>
        <v>Low Risk</v>
      </c>
      <c r="S691" s="45" t="str">
        <f t="shared" si="253"/>
        <v>Intermediate Level of Service</v>
      </c>
      <c r="T691" s="62" t="str">
        <f t="shared" si="250"/>
        <v>Low Priority</v>
      </c>
      <c r="U691" s="46">
        <f t="shared" si="254"/>
        <v>7</v>
      </c>
      <c r="V691" s="28" t="str">
        <f t="shared" si="255"/>
        <v>Perform Routine Preventative Maintenance</v>
      </c>
      <c r="W691" s="47" t="str">
        <f t="shared" si="256"/>
        <v/>
      </c>
      <c r="X691" s="27" t="str">
        <f t="shared" si="257"/>
        <v>Maintain O&amp;M and Routine Monitoring</v>
      </c>
      <c r="Y691" s="48">
        <f t="shared" si="258"/>
        <v>20</v>
      </c>
      <c r="Z691" s="48">
        <f t="shared" si="259"/>
        <v>19</v>
      </c>
      <c r="AA691" s="48">
        <f t="shared" si="260"/>
        <v>29</v>
      </c>
      <c r="AB691" s="48">
        <f t="shared" si="261"/>
        <v>19</v>
      </c>
      <c r="AC691" s="48">
        <f t="shared" si="262"/>
        <v>29</v>
      </c>
      <c r="AD691" s="48">
        <f t="shared" si="263"/>
        <v>7</v>
      </c>
      <c r="AE691" s="48">
        <f t="shared" si="264"/>
        <v>19</v>
      </c>
      <c r="AF691" s="48">
        <f t="shared" si="265"/>
        <v>10</v>
      </c>
      <c r="AG691" s="49" t="str">
        <f t="shared" si="266"/>
        <v/>
      </c>
      <c r="AH691" s="48">
        <f t="shared" si="267"/>
        <v>19</v>
      </c>
      <c r="AI691" s="50">
        <f>'Details and Calculations'!AE690</f>
        <v>1</v>
      </c>
      <c r="AJ691" s="50">
        <f>'Details and Calculations'!AM690</f>
        <v>1</v>
      </c>
      <c r="AK691" s="50">
        <f>'Details and Calculations'!AR690</f>
        <v>1</v>
      </c>
      <c r="AL691" s="50">
        <f>'Details and Calculations'!AW690</f>
        <v>1</v>
      </c>
      <c r="AM691" s="50">
        <f>'Details and Calculations'!BA690</f>
        <v>1</v>
      </c>
      <c r="AN691" s="50">
        <f>'Details and Calculations'!BF690</f>
        <v>1</v>
      </c>
      <c r="AO691" s="50">
        <f>'Details and Calculations'!BI690</f>
        <v>1</v>
      </c>
      <c r="AP691" s="50">
        <f>'Details and Calculations'!BM690</f>
        <v>1</v>
      </c>
      <c r="AQ691" s="50" t="str">
        <f>'Details and Calculations'!BP690</f>
        <v xml:space="preserve"> </v>
      </c>
      <c r="AR691" s="50">
        <f>'Details and Calculations'!CC690</f>
        <v>1</v>
      </c>
      <c r="AS691" s="50">
        <f>'Details and Calculations'!CJ690</f>
        <v>1</v>
      </c>
      <c r="AT691" s="51">
        <f>'Details and Calculations'!T690</f>
        <v>1</v>
      </c>
      <c r="AU691" s="51">
        <f>'Details and Calculations'!Z690</f>
        <v>1</v>
      </c>
      <c r="AV691" s="51">
        <f>'Details and Calculations'!S690</f>
        <v>0</v>
      </c>
      <c r="AW691" s="51">
        <f>'Details and Calculations'!AI690</f>
        <v>1</v>
      </c>
      <c r="AX691" s="51">
        <f>'Details and Calculations'!BY690</f>
        <v>1</v>
      </c>
      <c r="AY691" s="51">
        <f>'Details and Calculations'!CG690</f>
        <v>1</v>
      </c>
      <c r="AZ691" s="51">
        <f>'Details and Calculations'!CI690</f>
        <v>1</v>
      </c>
      <c r="BA691" s="51">
        <f t="shared" si="268"/>
        <v>1</v>
      </c>
      <c r="BB691" s="52">
        <f>'Details and Calculations'!Y690</f>
        <v>1</v>
      </c>
      <c r="BC691" s="52">
        <f>'Details and Calculations'!AC690</f>
        <v>1</v>
      </c>
      <c r="BD691" s="52">
        <f>'Details and Calculations'!AK690</f>
        <v>1</v>
      </c>
      <c r="BE691" s="52">
        <f>'Details and Calculations'!AN690</f>
        <v>1900</v>
      </c>
      <c r="BF691" s="52">
        <f>'Details and Calculations'!AP690</f>
        <v>39</v>
      </c>
      <c r="BG691" s="52">
        <f>'Details and Calculations'!AT690</f>
        <v>17</v>
      </c>
      <c r="BH691" s="52">
        <f>'Details and Calculations'!AY690</f>
        <v>6</v>
      </c>
      <c r="BI691" s="52">
        <f>'Details and Calculations'!BB690</f>
        <v>40000</v>
      </c>
      <c r="BJ691" s="52">
        <f>'Details and Calculations'!BD690</f>
        <v>5</v>
      </c>
      <c r="BK691" s="52">
        <f>'Details and Calculations'!CA690</f>
        <v>64</v>
      </c>
      <c r="BL691" s="43">
        <f>'Details and Calculations'!AA690</f>
        <v>1</v>
      </c>
      <c r="BM691" s="43" t="str">
        <f>'Details and Calculations'!AB690</f>
        <v>"Springbox" --Intake Structure At A Spring</v>
      </c>
      <c r="BN691" s="43">
        <f>'Details and Calculations'!AD690</f>
        <v>2007</v>
      </c>
      <c r="BO691" s="43">
        <f>'Details and Calculations'!AJ690</f>
        <v>1</v>
      </c>
      <c r="BP691" s="43">
        <f>'Details and Calculations'!AL690</f>
        <v>2016</v>
      </c>
      <c r="BQ691" s="43">
        <f>'Details and Calculations'!AO690</f>
        <v>1</v>
      </c>
      <c r="BR691" s="43">
        <f>'Details and Calculations'!AQ690</f>
        <v>2016</v>
      </c>
      <c r="BS691" s="43">
        <f>'Details and Calculations'!AS690</f>
        <v>1</v>
      </c>
      <c r="BT691" s="43">
        <f>'Details and Calculations'!AV690</f>
        <v>2016</v>
      </c>
      <c r="BU691" s="43">
        <f>'Details and Calculations'!AX690</f>
        <v>1</v>
      </c>
      <c r="BV691" s="43">
        <f>'Details and Calculations'!AZ690</f>
        <v>2016</v>
      </c>
      <c r="BW691" s="43">
        <f>'Details and Calculations'!BC690</f>
        <v>1</v>
      </c>
      <c r="BX691" s="43">
        <f>'Details and Calculations'!BE690</f>
        <v>2017</v>
      </c>
      <c r="BY691" s="43">
        <f>'Details and Calculations'!BG690</f>
        <v>1</v>
      </c>
      <c r="BZ691" s="43">
        <f>'Details and Calculations'!BH690</f>
        <v>2016</v>
      </c>
      <c r="CA691" s="43">
        <f>'Details and Calculations'!BJ690</f>
        <v>1</v>
      </c>
      <c r="CB691" s="43" t="str">
        <f>'Details and Calculations'!BK690</f>
        <v>Disinfection/Chlorination</v>
      </c>
      <c r="CC691" s="43">
        <f>'Details and Calculations'!BL690</f>
        <v>2017</v>
      </c>
      <c r="CD691" s="43">
        <f>'Details and Calculations'!BN690</f>
        <v>0</v>
      </c>
      <c r="CE691" s="43" t="str">
        <f>'Details and Calculations'!BO690</f>
        <v xml:space="preserve"> </v>
      </c>
      <c r="CF691" s="43">
        <f>'Details and Calculations'!BZ690</f>
        <v>1</v>
      </c>
      <c r="CG691" s="43">
        <f>'Details and Calculations'!CB690</f>
        <v>2016</v>
      </c>
      <c r="CH691" s="31"/>
      <c r="CI691" s="53"/>
    </row>
    <row r="692" spans="1:87" x14ac:dyDescent="0.3">
      <c r="A692" s="43">
        <f>'Details and Calculations'!A691</f>
        <v>2017</v>
      </c>
      <c r="B692" s="43" t="str">
        <f>'Details and Calculations'!C691</f>
        <v>Rwanda</v>
      </c>
      <c r="C692" s="43" t="str">
        <f>'Details and Calculations'!D691</f>
        <v>Rulindo</v>
      </c>
      <c r="D692" s="43" t="str">
        <f>'Details and Calculations'!E691</f>
        <v>Rukozo</v>
      </c>
      <c r="E692" s="43" t="str">
        <f>'Details and Calculations'!F691</f>
        <v>Mbuye</v>
      </c>
      <c r="F692" s="43" t="str">
        <f>'Details and Calculations'!G691</f>
        <v>Musare</v>
      </c>
      <c r="G692" s="43" t="str">
        <f>'Details and Calculations'!H691</f>
        <v/>
      </c>
      <c r="H692" s="43" t="str">
        <f>'Details and Calculations'!I691</f>
        <v/>
      </c>
      <c r="I692" s="43" t="str">
        <f>'Details and Calculations'!J691</f>
        <v>Kabonanyoni</v>
      </c>
      <c r="J692" s="43">
        <f>'Details and Calculations'!K691</f>
        <v>80</v>
      </c>
      <c r="K692" s="43">
        <f>'Details and Calculations'!O691</f>
        <v>70</v>
      </c>
      <c r="L692" s="43">
        <f>'Details and Calculations'!P692</f>
        <v>11</v>
      </c>
      <c r="M692" s="43" t="str">
        <f>'Details and Calculations'!U691</f>
        <v>Piped Network With Pump</v>
      </c>
      <c r="N692" s="43">
        <f>'Details and Calculations'!V691</f>
        <v>2015</v>
      </c>
      <c r="O692" s="43" t="str">
        <f>'Details and Calculations'!W691</f>
        <v>Governement (District, Wasac) And Water For People</v>
      </c>
      <c r="P692" s="43" t="str">
        <f>'Details and Calculations'!X691</f>
        <v>Spring</v>
      </c>
      <c r="Q692" s="44" t="str">
        <f t="shared" si="251"/>
        <v>Low Risk</v>
      </c>
      <c r="R692" s="44" t="str">
        <f t="shared" si="252"/>
        <v>Low Risk</v>
      </c>
      <c r="S692" s="45" t="str">
        <f t="shared" si="253"/>
        <v>High Level of Service</v>
      </c>
      <c r="T692" s="62" t="str">
        <f t="shared" si="250"/>
        <v>Low Priority</v>
      </c>
      <c r="U692" s="46">
        <f t="shared" si="254"/>
        <v>8</v>
      </c>
      <c r="V692" s="28" t="str">
        <f t="shared" si="255"/>
        <v>Perform Routine Preventative Maintenance</v>
      </c>
      <c r="W692" s="47" t="str">
        <f t="shared" si="256"/>
        <v/>
      </c>
      <c r="X692" s="27" t="str">
        <f t="shared" si="257"/>
        <v>Maintain O&amp;M and Routine Monitoring</v>
      </c>
      <c r="Y692" s="48">
        <f t="shared" si="258"/>
        <v>28</v>
      </c>
      <c r="Z692" s="48">
        <f t="shared" si="259"/>
        <v>18</v>
      </c>
      <c r="AA692" s="48">
        <f t="shared" si="260"/>
        <v>28</v>
      </c>
      <c r="AB692" s="48">
        <f t="shared" si="261"/>
        <v>18</v>
      </c>
      <c r="AC692" s="48">
        <f t="shared" si="262"/>
        <v>28</v>
      </c>
      <c r="AD692" s="48">
        <f t="shared" si="263"/>
        <v>6</v>
      </c>
      <c r="AE692" s="48">
        <f t="shared" si="264"/>
        <v>19</v>
      </c>
      <c r="AF692" s="48" t="str">
        <f t="shared" si="265"/>
        <v xml:space="preserve"> </v>
      </c>
      <c r="AG692" s="49" t="str">
        <f t="shared" si="266"/>
        <v/>
      </c>
      <c r="AH692" s="48">
        <f t="shared" si="267"/>
        <v>18</v>
      </c>
      <c r="AI692" s="50">
        <f>'Details and Calculations'!AE691</f>
        <v>1</v>
      </c>
      <c r="AJ692" s="50">
        <f>'Details and Calculations'!AM691</f>
        <v>1</v>
      </c>
      <c r="AK692" s="50">
        <f>'Details and Calculations'!AR691</f>
        <v>1</v>
      </c>
      <c r="AL692" s="50">
        <f>'Details and Calculations'!AW691</f>
        <v>1</v>
      </c>
      <c r="AM692" s="50">
        <f>'Details and Calculations'!BA691</f>
        <v>1</v>
      </c>
      <c r="AN692" s="50">
        <f>'Details and Calculations'!BF691</f>
        <v>1</v>
      </c>
      <c r="AO692" s="50">
        <f>'Details and Calculations'!BI691</f>
        <v>1</v>
      </c>
      <c r="AP692" s="50" t="str">
        <f>'Details and Calculations'!BM691</f>
        <v xml:space="preserve"> </v>
      </c>
      <c r="AQ692" s="50" t="str">
        <f>'Details and Calculations'!BP691</f>
        <v xml:space="preserve"> </v>
      </c>
      <c r="AR692" s="50">
        <f>'Details and Calculations'!CC691</f>
        <v>1</v>
      </c>
      <c r="AS692" s="50">
        <f>'Details and Calculations'!CJ691</f>
        <v>1</v>
      </c>
      <c r="AT692" s="51">
        <f>'Details and Calculations'!T691</f>
        <v>1</v>
      </c>
      <c r="AU692" s="51">
        <f>'Details and Calculations'!Z691</f>
        <v>1</v>
      </c>
      <c r="AV692" s="51">
        <f>'Details and Calculations'!S691</f>
        <v>1</v>
      </c>
      <c r="AW692" s="51">
        <f>'Details and Calculations'!AI691</f>
        <v>1</v>
      </c>
      <c r="AX692" s="51">
        <f>'Details and Calculations'!BY691</f>
        <v>1</v>
      </c>
      <c r="AY692" s="51">
        <f>'Details and Calculations'!CG691</f>
        <v>1</v>
      </c>
      <c r="AZ692" s="51">
        <f>'Details and Calculations'!CI691</f>
        <v>1</v>
      </c>
      <c r="BA692" s="51">
        <f t="shared" si="268"/>
        <v>1</v>
      </c>
      <c r="BB692" s="52">
        <f>'Details and Calculations'!Y691</f>
        <v>5</v>
      </c>
      <c r="BC692" s="52">
        <f>'Details and Calculations'!AC691</f>
        <v>5</v>
      </c>
      <c r="BD692" s="52">
        <f>'Details and Calculations'!AK691</f>
        <v>1</v>
      </c>
      <c r="BE692" s="52">
        <f>'Details and Calculations'!AN691</f>
        <v>720</v>
      </c>
      <c r="BF692" s="52">
        <f>'Details and Calculations'!AP691</f>
        <v>19</v>
      </c>
      <c r="BG692" s="52">
        <f>'Details and Calculations'!AT691</f>
        <v>2015</v>
      </c>
      <c r="BH692" s="52">
        <f>'Details and Calculations'!AY691</f>
        <v>3</v>
      </c>
      <c r="BI692" s="52">
        <f>'Details and Calculations'!BB691</f>
        <v>19000</v>
      </c>
      <c r="BJ692" s="52">
        <f>'Details and Calculations'!BD691</f>
        <v>2</v>
      </c>
      <c r="BK692" s="52">
        <f>'Details and Calculations'!CA691</f>
        <v>31</v>
      </c>
      <c r="BL692" s="43">
        <f>'Details and Calculations'!AA691</f>
        <v>1</v>
      </c>
      <c r="BM692" s="43" t="str">
        <f>'Details and Calculations'!AB691</f>
        <v>"Springbox" --Intake Structure At A Spring</v>
      </c>
      <c r="BN692" s="43">
        <f>'Details and Calculations'!AD691</f>
        <v>2015</v>
      </c>
      <c r="BO692" s="43">
        <f>'Details and Calculations'!AJ691</f>
        <v>1</v>
      </c>
      <c r="BP692" s="43">
        <f>'Details and Calculations'!AL691</f>
        <v>2015</v>
      </c>
      <c r="BQ692" s="43">
        <f>'Details and Calculations'!AO691</f>
        <v>1</v>
      </c>
      <c r="BR692" s="43">
        <f>'Details and Calculations'!AQ691</f>
        <v>2015</v>
      </c>
      <c r="BS692" s="43">
        <f>'Details and Calculations'!AS691</f>
        <v>1</v>
      </c>
      <c r="BT692" s="43">
        <f>'Details and Calculations'!AV691</f>
        <v>2015</v>
      </c>
      <c r="BU692" s="43">
        <f>'Details and Calculations'!AX691</f>
        <v>1</v>
      </c>
      <c r="BV692" s="43">
        <f>'Details and Calculations'!AZ691</f>
        <v>2015</v>
      </c>
      <c r="BW692" s="43">
        <f>'Details and Calculations'!BC691</f>
        <v>1</v>
      </c>
      <c r="BX692" s="43">
        <f>'Details and Calculations'!BE691</f>
        <v>2016</v>
      </c>
      <c r="BY692" s="43">
        <f>'Details and Calculations'!BG691</f>
        <v>1</v>
      </c>
      <c r="BZ692" s="43">
        <f>'Details and Calculations'!BH691</f>
        <v>2016</v>
      </c>
      <c r="CA692" s="43">
        <f>'Details and Calculations'!BJ691</f>
        <v>0</v>
      </c>
      <c r="CB692" s="43" t="str">
        <f>'Details and Calculations'!BK691</f>
        <v/>
      </c>
      <c r="CC692" s="43" t="str">
        <f>'Details and Calculations'!BL691</f>
        <v xml:space="preserve"> </v>
      </c>
      <c r="CD692" s="43" t="str">
        <f>'Details and Calculations'!BN691</f>
        <v xml:space="preserve"> </v>
      </c>
      <c r="CE692" s="43" t="str">
        <f>'Details and Calculations'!BO691</f>
        <v xml:space="preserve"> </v>
      </c>
      <c r="CF692" s="43">
        <f>'Details and Calculations'!BZ691</f>
        <v>1</v>
      </c>
      <c r="CG692" s="43">
        <f>'Details and Calculations'!CB691</f>
        <v>2015</v>
      </c>
      <c r="CH692" s="31"/>
      <c r="CI692" s="53"/>
    </row>
    <row r="693" spans="1:87" x14ac:dyDescent="0.3">
      <c r="A693" s="43">
        <f>'Details and Calculations'!A692</f>
        <v>2017</v>
      </c>
      <c r="B693" s="43" t="str">
        <f>'Details and Calculations'!C692</f>
        <v>Rwanda</v>
      </c>
      <c r="C693" s="43" t="str">
        <f>'Details and Calculations'!D692</f>
        <v>Rulindo</v>
      </c>
      <c r="D693" s="43" t="str">
        <f>'Details and Calculations'!E692</f>
        <v>Buyoga</v>
      </c>
      <c r="E693" s="43" t="str">
        <f>'Details and Calculations'!F692</f>
        <v>Butare</v>
      </c>
      <c r="F693" s="43" t="str">
        <f>'Details and Calculations'!G692</f>
        <v>Kankanga</v>
      </c>
      <c r="G693" s="43" t="str">
        <f>'Details and Calculations'!H692</f>
        <v/>
      </c>
      <c r="H693" s="43" t="str">
        <f>'Details and Calculations'!I692</f>
        <v/>
      </c>
      <c r="I693" s="43" t="str">
        <f>'Details and Calculations'!J692</f>
        <v>Nyagahera</v>
      </c>
      <c r="J693" s="43">
        <f>'Details and Calculations'!K692</f>
        <v>151</v>
      </c>
      <c r="K693" s="43">
        <f>'Details and Calculations'!O692</f>
        <v>140</v>
      </c>
      <c r="L693" s="43" t="str">
        <f>'Details and Calculations'!P693</f>
        <v xml:space="preserve"> </v>
      </c>
      <c r="M693" s="43" t="str">
        <f>'Details and Calculations'!U692</f>
        <v>Piped Network -- Gravity Only</v>
      </c>
      <c r="N693" s="43">
        <f>'Details and Calculations'!V692</f>
        <v>2014</v>
      </c>
      <c r="O693" s="43" t="str">
        <f>'Details and Calculations'!W692</f>
        <v>Governement (District, Wasac) And Water For People</v>
      </c>
      <c r="P693" s="43" t="str">
        <f>'Details and Calculations'!X692</f>
        <v>Spring</v>
      </c>
      <c r="Q693" s="44" t="str">
        <f t="shared" si="251"/>
        <v>Low Risk</v>
      </c>
      <c r="R693" s="44" t="str">
        <f t="shared" si="252"/>
        <v>Low Risk</v>
      </c>
      <c r="S693" s="45" t="str">
        <f t="shared" si="253"/>
        <v>Intermediate Level of Service</v>
      </c>
      <c r="T693" s="62" t="str">
        <f t="shared" si="250"/>
        <v>Low Priority</v>
      </c>
      <c r="U693" s="46">
        <f t="shared" si="254"/>
        <v>7</v>
      </c>
      <c r="V693" s="28" t="str">
        <f t="shared" si="255"/>
        <v>Repair or Replace Components</v>
      </c>
      <c r="W693" s="47" t="str">
        <f t="shared" si="256"/>
        <v xml:space="preserve">Storage Tank, </v>
      </c>
      <c r="X693" s="27" t="str">
        <f t="shared" si="257"/>
        <v>Create Plan To Repair or Replace Components</v>
      </c>
      <c r="Y693" s="48">
        <f t="shared" si="258"/>
        <v>27</v>
      </c>
      <c r="Z693" s="48">
        <f t="shared" si="259"/>
        <v>17</v>
      </c>
      <c r="AA693" s="48">
        <f t="shared" si="260"/>
        <v>18127</v>
      </c>
      <c r="AB693" s="48">
        <f t="shared" si="261"/>
        <v>17</v>
      </c>
      <c r="AC693" s="48">
        <f t="shared" si="262"/>
        <v>27</v>
      </c>
      <c r="AD693" s="48" t="str">
        <f t="shared" si="263"/>
        <v xml:space="preserve"> </v>
      </c>
      <c r="AE693" s="48" t="str">
        <f t="shared" si="264"/>
        <v xml:space="preserve"> </v>
      </c>
      <c r="AF693" s="48" t="str">
        <f t="shared" si="265"/>
        <v xml:space="preserve"> </v>
      </c>
      <c r="AG693" s="49" t="str">
        <f t="shared" si="266"/>
        <v/>
      </c>
      <c r="AH693" s="48">
        <f t="shared" si="267"/>
        <v>17</v>
      </c>
      <c r="AI693" s="50">
        <f>'Details and Calculations'!AE692</f>
        <v>1</v>
      </c>
      <c r="AJ693" s="50">
        <f>'Details and Calculations'!AM692</f>
        <v>1</v>
      </c>
      <c r="AK693" s="50">
        <f>'Details and Calculations'!AR692</f>
        <v>2</v>
      </c>
      <c r="AL693" s="50">
        <f>'Details and Calculations'!AW692</f>
        <v>1</v>
      </c>
      <c r="AM693" s="50">
        <f>'Details and Calculations'!BA692</f>
        <v>1</v>
      </c>
      <c r="AN693" s="50" t="str">
        <f>'Details and Calculations'!BF692</f>
        <v xml:space="preserve"> </v>
      </c>
      <c r="AO693" s="50" t="str">
        <f>'Details and Calculations'!BI692</f>
        <v xml:space="preserve"> </v>
      </c>
      <c r="AP693" s="50" t="str">
        <f>'Details and Calculations'!BM692</f>
        <v xml:space="preserve"> </v>
      </c>
      <c r="AQ693" s="50" t="str">
        <f>'Details and Calculations'!BP692</f>
        <v xml:space="preserve"> </v>
      </c>
      <c r="AR693" s="50">
        <f>'Details and Calculations'!CC692</f>
        <v>1</v>
      </c>
      <c r="AS693" s="50">
        <f>'Details and Calculations'!CJ692</f>
        <v>2</v>
      </c>
      <c r="AT693" s="51">
        <f>'Details and Calculations'!T692</f>
        <v>1</v>
      </c>
      <c r="AU693" s="51">
        <f>'Details and Calculations'!Z692</f>
        <v>1</v>
      </c>
      <c r="AV693" s="51">
        <f>'Details and Calculations'!S692</f>
        <v>1</v>
      </c>
      <c r="AW693" s="51">
        <f>'Details and Calculations'!AI692</f>
        <v>1</v>
      </c>
      <c r="AX693" s="51">
        <f>'Details and Calculations'!BY692</f>
        <v>1</v>
      </c>
      <c r="AY693" s="51">
        <f>'Details and Calculations'!CG692</f>
        <v>1</v>
      </c>
      <c r="AZ693" s="51">
        <f>'Details and Calculations'!CI692</f>
        <v>1</v>
      </c>
      <c r="BA693" s="51">
        <f t="shared" si="268"/>
        <v>0</v>
      </c>
      <c r="BB693" s="52">
        <f>'Details and Calculations'!Y692</f>
        <v>1</v>
      </c>
      <c r="BC693" s="52">
        <f>'Details and Calculations'!AC692</f>
        <v>1</v>
      </c>
      <c r="BD693" s="52">
        <f>'Details and Calculations'!AK692</f>
        <v>1</v>
      </c>
      <c r="BE693" s="52">
        <f>'Details and Calculations'!AN692</f>
        <v>6800</v>
      </c>
      <c r="BF693" s="52">
        <f>'Details and Calculations'!AP692</f>
        <v>3</v>
      </c>
      <c r="BG693" s="52">
        <f>'Details and Calculations'!AT692</f>
        <v>3</v>
      </c>
      <c r="BH693" s="52">
        <f>'Details and Calculations'!AY692</f>
        <v>1</v>
      </c>
      <c r="BI693" s="52">
        <f>'Details and Calculations'!BB692</f>
        <v>1200</v>
      </c>
      <c r="BJ693" s="52" t="str">
        <f>'Details and Calculations'!BD692</f>
        <v xml:space="preserve"> </v>
      </c>
      <c r="BK693" s="52">
        <f>'Details and Calculations'!CA692</f>
        <v>1</v>
      </c>
      <c r="BL693" s="43">
        <f>'Details and Calculations'!AA692</f>
        <v>1</v>
      </c>
      <c r="BM693" s="43" t="str">
        <f>'Details and Calculations'!AB692</f>
        <v>"Springbox" --Intake Structure At A Spring</v>
      </c>
      <c r="BN693" s="43">
        <f>'Details and Calculations'!AD692</f>
        <v>2014</v>
      </c>
      <c r="BO693" s="43">
        <f>'Details and Calculations'!AJ692</f>
        <v>1</v>
      </c>
      <c r="BP693" s="43">
        <f>'Details and Calculations'!AL692</f>
        <v>2014</v>
      </c>
      <c r="BQ693" s="43">
        <f>'Details and Calculations'!AO692</f>
        <v>1</v>
      </c>
      <c r="BR693" s="43">
        <f>'Details and Calculations'!AQ692</f>
        <v>20114</v>
      </c>
      <c r="BS693" s="43">
        <f>'Details and Calculations'!AS692</f>
        <v>1</v>
      </c>
      <c r="BT693" s="43">
        <f>'Details and Calculations'!AV692</f>
        <v>2014</v>
      </c>
      <c r="BU693" s="43">
        <f>'Details and Calculations'!AX692</f>
        <v>1</v>
      </c>
      <c r="BV693" s="43">
        <f>'Details and Calculations'!AZ692</f>
        <v>2014</v>
      </c>
      <c r="BW693" s="43">
        <f>'Details and Calculations'!BC692</f>
        <v>0</v>
      </c>
      <c r="BX693" s="43" t="str">
        <f>'Details and Calculations'!BE692</f>
        <v xml:space="preserve"> </v>
      </c>
      <c r="BY693" s="43" t="str">
        <f>'Details and Calculations'!BG692</f>
        <v xml:space="preserve"> </v>
      </c>
      <c r="BZ693" s="43" t="str">
        <f>'Details and Calculations'!BH692</f>
        <v xml:space="preserve"> </v>
      </c>
      <c r="CA693" s="43">
        <f>'Details and Calculations'!BJ692</f>
        <v>0</v>
      </c>
      <c r="CB693" s="43" t="str">
        <f>'Details and Calculations'!BK692</f>
        <v/>
      </c>
      <c r="CC693" s="43" t="str">
        <f>'Details and Calculations'!BL692</f>
        <v xml:space="preserve"> </v>
      </c>
      <c r="CD693" s="43" t="str">
        <f>'Details and Calculations'!BN692</f>
        <v xml:space="preserve"> </v>
      </c>
      <c r="CE693" s="43" t="str">
        <f>'Details and Calculations'!BO692</f>
        <v xml:space="preserve"> </v>
      </c>
      <c r="CF693" s="43">
        <f>'Details and Calculations'!BZ692</f>
        <v>1</v>
      </c>
      <c r="CG693" s="43">
        <f>'Details and Calculations'!CB692</f>
        <v>2014</v>
      </c>
      <c r="CH693" s="31"/>
      <c r="CI693" s="53"/>
    </row>
    <row r="694" spans="1:87" x14ac:dyDescent="0.3">
      <c r="A694" s="43">
        <f>'Details and Calculations'!A693</f>
        <v>2017</v>
      </c>
      <c r="B694" s="43" t="str">
        <f>'Details and Calculations'!C693</f>
        <v>Rwanda</v>
      </c>
      <c r="C694" s="43" t="str">
        <f>'Details and Calculations'!D693</f>
        <v>Rulindo</v>
      </c>
      <c r="D694" s="43" t="str">
        <f>'Details and Calculations'!E693</f>
        <v>Base</v>
      </c>
      <c r="E694" s="43" t="str">
        <f>'Details and Calculations'!F693</f>
        <v>Gitare</v>
      </c>
      <c r="F694" s="43" t="str">
        <f>'Details and Calculations'!G693</f>
        <v>Rugerero</v>
      </c>
      <c r="G694" s="43" t="str">
        <f>'Details and Calculations'!H693</f>
        <v/>
      </c>
      <c r="H694" s="43" t="str">
        <f>'Details and Calculations'!I693</f>
        <v/>
      </c>
      <c r="I694" s="43" t="str">
        <f>'Details and Calculations'!J693</f>
        <v>Water point at Mbarusha/Nyirambuga pumping system</v>
      </c>
      <c r="J694" s="43">
        <f>'Details and Calculations'!K693</f>
        <v>143</v>
      </c>
      <c r="K694" s="43">
        <f>'Details and Calculations'!O693</f>
        <v>143</v>
      </c>
      <c r="L694" s="43" t="str">
        <f>'Details and Calculations'!P694</f>
        <v xml:space="preserve"> </v>
      </c>
      <c r="M694" s="43" t="str">
        <f>'Details and Calculations'!U693</f>
        <v>Piped Network With Pump</v>
      </c>
      <c r="N694" s="43">
        <f>'Details and Calculations'!V693</f>
        <v>2012</v>
      </c>
      <c r="O694" s="43" t="str">
        <f>'Details and Calculations'!W693</f>
        <v>Governement (District, Wasac) And Water For People</v>
      </c>
      <c r="P694" s="43" t="str">
        <f>'Details and Calculations'!X693</f>
        <v>Spring</v>
      </c>
      <c r="Q694" s="44" t="str">
        <f t="shared" si="251"/>
        <v>Low Risk</v>
      </c>
      <c r="R694" s="44" t="str">
        <f t="shared" si="252"/>
        <v>Low Risk</v>
      </c>
      <c r="S694" s="45" t="str">
        <f t="shared" si="253"/>
        <v>Intermediate Level of Service</v>
      </c>
      <c r="T694" s="62" t="str">
        <f t="shared" si="250"/>
        <v>Low Priority</v>
      </c>
      <c r="U694" s="46">
        <f t="shared" si="254"/>
        <v>7</v>
      </c>
      <c r="V694" s="28" t="str">
        <f t="shared" si="255"/>
        <v>Perform Routine Preventative Maintenance</v>
      </c>
      <c r="W694" s="47" t="str">
        <f t="shared" si="256"/>
        <v/>
      </c>
      <c r="X694" s="27" t="str">
        <f t="shared" si="257"/>
        <v>Maintain O&amp;M and Routine Monitoring</v>
      </c>
      <c r="Y694" s="48" t="str">
        <f t="shared" si="258"/>
        <v xml:space="preserve"> </v>
      </c>
      <c r="Z694" s="48" t="str">
        <f t="shared" si="259"/>
        <v xml:space="preserve"> </v>
      </c>
      <c r="AA694" s="48" t="str">
        <f t="shared" si="260"/>
        <v xml:space="preserve"> </v>
      </c>
      <c r="AB694" s="48" t="str">
        <f t="shared" si="261"/>
        <v xml:space="preserve"> </v>
      </c>
      <c r="AC694" s="48" t="str">
        <f t="shared" si="262"/>
        <v xml:space="preserve"> </v>
      </c>
      <c r="AD694" s="48" t="str">
        <f t="shared" si="263"/>
        <v xml:space="preserve"> </v>
      </c>
      <c r="AE694" s="48" t="str">
        <f t="shared" si="264"/>
        <v xml:space="preserve"> </v>
      </c>
      <c r="AF694" s="48" t="str">
        <f t="shared" si="265"/>
        <v xml:space="preserve"> </v>
      </c>
      <c r="AG694" s="49" t="str">
        <f t="shared" si="266"/>
        <v/>
      </c>
      <c r="AH694" s="48">
        <f t="shared" si="267"/>
        <v>15</v>
      </c>
      <c r="AI694" s="50" t="str">
        <f>'Details and Calculations'!AE693</f>
        <v xml:space="preserve"> </v>
      </c>
      <c r="AJ694" s="50" t="str">
        <f>'Details and Calculations'!AM693</f>
        <v xml:space="preserve"> </v>
      </c>
      <c r="AK694" s="50" t="str">
        <f>'Details and Calculations'!AR693</f>
        <v xml:space="preserve"> </v>
      </c>
      <c r="AL694" s="50" t="str">
        <f>'Details and Calculations'!AW693</f>
        <v xml:space="preserve"> </v>
      </c>
      <c r="AM694" s="50" t="str">
        <f>'Details and Calculations'!BA693</f>
        <v xml:space="preserve"> </v>
      </c>
      <c r="AN694" s="50" t="str">
        <f>'Details and Calculations'!BF693</f>
        <v xml:space="preserve"> </v>
      </c>
      <c r="AO694" s="50" t="str">
        <f>'Details and Calculations'!BI693</f>
        <v xml:space="preserve"> </v>
      </c>
      <c r="AP694" s="50" t="str">
        <f>'Details and Calculations'!BM693</f>
        <v xml:space="preserve"> </v>
      </c>
      <c r="AQ694" s="50" t="str">
        <f>'Details and Calculations'!BP693</f>
        <v xml:space="preserve"> </v>
      </c>
      <c r="AR694" s="50">
        <f>'Details and Calculations'!CC693</f>
        <v>1</v>
      </c>
      <c r="AS694" s="50">
        <f>'Details and Calculations'!CJ693</f>
        <v>1</v>
      </c>
      <c r="AT694" s="51">
        <f>'Details and Calculations'!T693</f>
        <v>1</v>
      </c>
      <c r="AU694" s="51">
        <f>'Details and Calculations'!Z693</f>
        <v>1</v>
      </c>
      <c r="AV694" s="51">
        <f>'Details and Calculations'!S693</f>
        <v>0</v>
      </c>
      <c r="AW694" s="51">
        <f>'Details and Calculations'!AI693</f>
        <v>1</v>
      </c>
      <c r="AX694" s="51">
        <f>'Details and Calculations'!BY693</f>
        <v>1</v>
      </c>
      <c r="AY694" s="51">
        <f>'Details and Calculations'!CG693</f>
        <v>1</v>
      </c>
      <c r="AZ694" s="51">
        <f>'Details and Calculations'!CI693</f>
        <v>1</v>
      </c>
      <c r="BA694" s="51">
        <f t="shared" si="268"/>
        <v>1</v>
      </c>
      <c r="BB694" s="52">
        <f>'Details and Calculations'!Y693</f>
        <v>2</v>
      </c>
      <c r="BC694" s="52" t="str">
        <f>'Details and Calculations'!AC693</f>
        <v xml:space="preserve"> </v>
      </c>
      <c r="BD694" s="52" t="str">
        <f>'Details and Calculations'!AK693</f>
        <v xml:space="preserve"> </v>
      </c>
      <c r="BE694" s="52" t="str">
        <f>'Details and Calculations'!AN693</f>
        <v xml:space="preserve"> </v>
      </c>
      <c r="BF694" s="52" t="str">
        <f>'Details and Calculations'!AP693</f>
        <v xml:space="preserve"> </v>
      </c>
      <c r="BG694" s="52" t="str">
        <f>'Details and Calculations'!AT693</f>
        <v xml:space="preserve"> </v>
      </c>
      <c r="BH694" s="52" t="str">
        <f>'Details and Calculations'!AY693</f>
        <v xml:space="preserve"> </v>
      </c>
      <c r="BI694" s="52" t="str">
        <f>'Details and Calculations'!BB693</f>
        <v xml:space="preserve"> </v>
      </c>
      <c r="BJ694" s="52" t="str">
        <f>'Details and Calculations'!BD693</f>
        <v xml:space="preserve"> </v>
      </c>
      <c r="BK694" s="52">
        <f>'Details and Calculations'!CA693</f>
        <v>2</v>
      </c>
      <c r="BL694" s="43">
        <f>'Details and Calculations'!AA693</f>
        <v>0</v>
      </c>
      <c r="BM694" s="43" t="str">
        <f>'Details and Calculations'!AB693</f>
        <v/>
      </c>
      <c r="BN694" s="43" t="str">
        <f>'Details and Calculations'!AD693</f>
        <v xml:space="preserve"> </v>
      </c>
      <c r="BO694" s="43">
        <f>'Details and Calculations'!AJ693</f>
        <v>0</v>
      </c>
      <c r="BP694" s="43" t="str">
        <f>'Details and Calculations'!AL693</f>
        <v xml:space="preserve"> </v>
      </c>
      <c r="BQ694" s="43">
        <f>'Details and Calculations'!AO693</f>
        <v>0</v>
      </c>
      <c r="BR694" s="43" t="str">
        <f>'Details and Calculations'!AQ693</f>
        <v xml:space="preserve"> </v>
      </c>
      <c r="BS694" s="43">
        <f>'Details and Calculations'!AS693</f>
        <v>0</v>
      </c>
      <c r="BT694" s="43" t="str">
        <f>'Details and Calculations'!AV693</f>
        <v xml:space="preserve"> </v>
      </c>
      <c r="BU694" s="43">
        <f>'Details and Calculations'!AX693</f>
        <v>0</v>
      </c>
      <c r="BV694" s="43" t="str">
        <f>'Details and Calculations'!AZ693</f>
        <v xml:space="preserve"> </v>
      </c>
      <c r="BW694" s="43">
        <f>'Details and Calculations'!BC693</f>
        <v>0</v>
      </c>
      <c r="BX694" s="43" t="str">
        <f>'Details and Calculations'!BE693</f>
        <v xml:space="preserve"> </v>
      </c>
      <c r="BY694" s="43" t="str">
        <f>'Details and Calculations'!BG693</f>
        <v xml:space="preserve"> </v>
      </c>
      <c r="BZ694" s="43" t="str">
        <f>'Details and Calculations'!BH693</f>
        <v xml:space="preserve"> </v>
      </c>
      <c r="CA694" s="43">
        <f>'Details and Calculations'!BJ693</f>
        <v>0</v>
      </c>
      <c r="CB694" s="43" t="str">
        <f>'Details and Calculations'!BK693</f>
        <v/>
      </c>
      <c r="CC694" s="43" t="str">
        <f>'Details and Calculations'!BL693</f>
        <v xml:space="preserve"> </v>
      </c>
      <c r="CD694" s="43" t="str">
        <f>'Details and Calculations'!BN693</f>
        <v xml:space="preserve"> </v>
      </c>
      <c r="CE694" s="43" t="str">
        <f>'Details and Calculations'!BO693</f>
        <v xml:space="preserve"> </v>
      </c>
      <c r="CF694" s="43">
        <f>'Details and Calculations'!BZ693</f>
        <v>1</v>
      </c>
      <c r="CG694" s="43">
        <f>'Details and Calculations'!CB693</f>
        <v>2012</v>
      </c>
      <c r="CH694" s="31"/>
      <c r="CI694" s="53"/>
    </row>
    <row r="695" spans="1:87" x14ac:dyDescent="0.3">
      <c r="A695" s="43">
        <f>'Details and Calculations'!A694</f>
        <v>2017</v>
      </c>
      <c r="B695" s="43" t="str">
        <f>'Details and Calculations'!C694</f>
        <v>Rwanda</v>
      </c>
      <c r="C695" s="43" t="str">
        <f>'Details and Calculations'!D694</f>
        <v>Rulindo</v>
      </c>
      <c r="D695" s="43" t="str">
        <f>'Details and Calculations'!E694</f>
        <v>Buyoga</v>
      </c>
      <c r="E695" s="43" t="str">
        <f>'Details and Calculations'!F694</f>
        <v>Busoro</v>
      </c>
      <c r="F695" s="43" t="str">
        <f>'Details and Calculations'!G694</f>
        <v>Karambo</v>
      </c>
      <c r="G695" s="43" t="str">
        <f>'Details and Calculations'!H694</f>
        <v/>
      </c>
      <c r="H695" s="43" t="str">
        <f>'Details and Calculations'!I694</f>
        <v/>
      </c>
      <c r="I695" s="43" t="str">
        <f>'Details and Calculations'!J694</f>
        <v>Water point2 at Gakoma/Nyirambuga pumping</v>
      </c>
      <c r="J695" s="43">
        <f>'Details and Calculations'!K694</f>
        <v>138</v>
      </c>
      <c r="K695" s="43">
        <f>'Details and Calculations'!O694</f>
        <v>138</v>
      </c>
      <c r="L695" s="43" t="str">
        <f>'Details and Calculations'!P695</f>
        <v xml:space="preserve"> </v>
      </c>
      <c r="M695" s="43" t="str">
        <f>'Details and Calculations'!U694</f>
        <v>Piped Network With Pump</v>
      </c>
      <c r="N695" s="43">
        <f>'Details and Calculations'!V694</f>
        <v>2015</v>
      </c>
      <c r="O695" s="43" t="str">
        <f>'Details and Calculations'!W694</f>
        <v>Governement (District, Wasac) And Water For People</v>
      </c>
      <c r="P695" s="43" t="str">
        <f>'Details and Calculations'!X694</f>
        <v>Spring</v>
      </c>
      <c r="Q695" s="44" t="str">
        <f t="shared" si="251"/>
        <v>Low Risk</v>
      </c>
      <c r="R695" s="44" t="str">
        <f t="shared" si="252"/>
        <v>Low Risk</v>
      </c>
      <c r="S695" s="45" t="str">
        <f t="shared" si="253"/>
        <v>Intermediate Level of Service</v>
      </c>
      <c r="T695" s="62" t="str">
        <f t="shared" si="250"/>
        <v>Low Priority</v>
      </c>
      <c r="U695" s="46">
        <f t="shared" si="254"/>
        <v>7</v>
      </c>
      <c r="V695" s="28" t="str">
        <f t="shared" si="255"/>
        <v>Perform Routine Preventative Maintenance</v>
      </c>
      <c r="W695" s="47" t="str">
        <f t="shared" si="256"/>
        <v/>
      </c>
      <c r="X695" s="27" t="str">
        <f t="shared" si="257"/>
        <v>Maintain O&amp;M and Routine Monitoring</v>
      </c>
      <c r="Y695" s="48" t="str">
        <f t="shared" si="258"/>
        <v xml:space="preserve"> </v>
      </c>
      <c r="Z695" s="48" t="str">
        <f t="shared" si="259"/>
        <v xml:space="preserve"> </v>
      </c>
      <c r="AA695" s="48">
        <f t="shared" si="260"/>
        <v>28</v>
      </c>
      <c r="AB695" s="48" t="str">
        <f t="shared" si="261"/>
        <v xml:space="preserve"> </v>
      </c>
      <c r="AC695" s="48" t="str">
        <f t="shared" si="262"/>
        <v xml:space="preserve"> </v>
      </c>
      <c r="AD695" s="48" t="str">
        <f t="shared" si="263"/>
        <v xml:space="preserve"> </v>
      </c>
      <c r="AE695" s="48" t="str">
        <f t="shared" si="264"/>
        <v xml:space="preserve"> </v>
      </c>
      <c r="AF695" s="48" t="str">
        <f t="shared" si="265"/>
        <v xml:space="preserve"> </v>
      </c>
      <c r="AG695" s="49" t="str">
        <f t="shared" si="266"/>
        <v/>
      </c>
      <c r="AH695" s="48">
        <f t="shared" si="267"/>
        <v>18</v>
      </c>
      <c r="AI695" s="50" t="str">
        <f>'Details and Calculations'!AE694</f>
        <v xml:space="preserve"> </v>
      </c>
      <c r="AJ695" s="50" t="str">
        <f>'Details and Calculations'!AM694</f>
        <v xml:space="preserve"> </v>
      </c>
      <c r="AK695" s="50">
        <f>'Details and Calculations'!AR694</f>
        <v>1</v>
      </c>
      <c r="AL695" s="50" t="str">
        <f>'Details and Calculations'!AW694</f>
        <v xml:space="preserve"> </v>
      </c>
      <c r="AM695" s="50" t="str">
        <f>'Details and Calculations'!BA694</f>
        <v xml:space="preserve"> </v>
      </c>
      <c r="AN695" s="50" t="str">
        <f>'Details and Calculations'!BF694</f>
        <v xml:space="preserve"> </v>
      </c>
      <c r="AO695" s="50" t="str">
        <f>'Details and Calculations'!BI694</f>
        <v xml:space="preserve"> </v>
      </c>
      <c r="AP695" s="50" t="str">
        <f>'Details and Calculations'!BM694</f>
        <v xml:space="preserve"> </v>
      </c>
      <c r="AQ695" s="50" t="str">
        <f>'Details and Calculations'!BP694</f>
        <v xml:space="preserve"> </v>
      </c>
      <c r="AR695" s="50">
        <f>'Details and Calculations'!CC694</f>
        <v>1</v>
      </c>
      <c r="AS695" s="50">
        <f>'Details and Calculations'!CJ694</f>
        <v>1</v>
      </c>
      <c r="AT695" s="51">
        <f>'Details and Calculations'!T694</f>
        <v>1</v>
      </c>
      <c r="AU695" s="51">
        <f>'Details and Calculations'!Z694</f>
        <v>1</v>
      </c>
      <c r="AV695" s="51">
        <f>'Details and Calculations'!S694</f>
        <v>0</v>
      </c>
      <c r="AW695" s="51">
        <f>'Details and Calculations'!AI694</f>
        <v>1</v>
      </c>
      <c r="AX695" s="51">
        <f>'Details and Calculations'!BY694</f>
        <v>1</v>
      </c>
      <c r="AY695" s="51">
        <f>'Details and Calculations'!CG694</f>
        <v>1</v>
      </c>
      <c r="AZ695" s="51">
        <f>'Details and Calculations'!CI694</f>
        <v>1</v>
      </c>
      <c r="BA695" s="51">
        <f t="shared" si="268"/>
        <v>1</v>
      </c>
      <c r="BB695" s="52">
        <f>'Details and Calculations'!Y694</f>
        <v>11</v>
      </c>
      <c r="BC695" s="52" t="str">
        <f>'Details and Calculations'!AC694</f>
        <v xml:space="preserve"> </v>
      </c>
      <c r="BD695" s="52" t="str">
        <f>'Details and Calculations'!AK694</f>
        <v xml:space="preserve"> </v>
      </c>
      <c r="BE695" s="52" t="str">
        <f>'Details and Calculations'!AN694</f>
        <v xml:space="preserve"> </v>
      </c>
      <c r="BF695" s="52">
        <f>'Details and Calculations'!AP694</f>
        <v>1</v>
      </c>
      <c r="BG695" s="52" t="str">
        <f>'Details and Calculations'!AT694</f>
        <v xml:space="preserve"> </v>
      </c>
      <c r="BH695" s="52" t="str">
        <f>'Details and Calculations'!AY694</f>
        <v xml:space="preserve"> </v>
      </c>
      <c r="BI695" s="52" t="str">
        <f>'Details and Calculations'!BB694</f>
        <v xml:space="preserve"> </v>
      </c>
      <c r="BJ695" s="52" t="str">
        <f>'Details and Calculations'!BD694</f>
        <v xml:space="preserve"> </v>
      </c>
      <c r="BK695" s="52">
        <f>'Details and Calculations'!CA694</f>
        <v>2</v>
      </c>
      <c r="BL695" s="43">
        <f>'Details and Calculations'!AA694</f>
        <v>0</v>
      </c>
      <c r="BM695" s="43" t="str">
        <f>'Details and Calculations'!AB694</f>
        <v/>
      </c>
      <c r="BN695" s="43" t="str">
        <f>'Details and Calculations'!AD694</f>
        <v xml:space="preserve"> </v>
      </c>
      <c r="BO695" s="43">
        <f>'Details and Calculations'!AJ694</f>
        <v>0</v>
      </c>
      <c r="BP695" s="43" t="str">
        <f>'Details and Calculations'!AL694</f>
        <v xml:space="preserve"> </v>
      </c>
      <c r="BQ695" s="43">
        <f>'Details and Calculations'!AO694</f>
        <v>1</v>
      </c>
      <c r="BR695" s="43">
        <f>'Details and Calculations'!AQ694</f>
        <v>2015</v>
      </c>
      <c r="BS695" s="43">
        <f>'Details and Calculations'!AS694</f>
        <v>0</v>
      </c>
      <c r="BT695" s="43" t="str">
        <f>'Details and Calculations'!AV694</f>
        <v xml:space="preserve"> </v>
      </c>
      <c r="BU695" s="43">
        <f>'Details and Calculations'!AX694</f>
        <v>0</v>
      </c>
      <c r="BV695" s="43" t="str">
        <f>'Details and Calculations'!AZ694</f>
        <v xml:space="preserve"> </v>
      </c>
      <c r="BW695" s="43">
        <f>'Details and Calculations'!BC694</f>
        <v>0</v>
      </c>
      <c r="BX695" s="43" t="str">
        <f>'Details and Calculations'!BE694</f>
        <v xml:space="preserve"> </v>
      </c>
      <c r="BY695" s="43" t="str">
        <f>'Details and Calculations'!BG694</f>
        <v xml:space="preserve"> </v>
      </c>
      <c r="BZ695" s="43" t="str">
        <f>'Details and Calculations'!BH694</f>
        <v xml:space="preserve"> </v>
      </c>
      <c r="CA695" s="43">
        <f>'Details and Calculations'!BJ694</f>
        <v>0</v>
      </c>
      <c r="CB695" s="43" t="str">
        <f>'Details and Calculations'!BK694</f>
        <v/>
      </c>
      <c r="CC695" s="43" t="str">
        <f>'Details and Calculations'!BL694</f>
        <v xml:space="preserve"> </v>
      </c>
      <c r="CD695" s="43" t="str">
        <f>'Details and Calculations'!BN694</f>
        <v xml:space="preserve"> </v>
      </c>
      <c r="CE695" s="43" t="str">
        <f>'Details and Calculations'!BO694</f>
        <v xml:space="preserve"> </v>
      </c>
      <c r="CF695" s="43">
        <f>'Details and Calculations'!BZ694</f>
        <v>1</v>
      </c>
      <c r="CG695" s="43">
        <f>'Details and Calculations'!CB694</f>
        <v>2015</v>
      </c>
      <c r="CH695" s="31"/>
      <c r="CI695" s="53"/>
    </row>
    <row r="696" spans="1:87" x14ac:dyDescent="0.3">
      <c r="A696" s="43">
        <f>'Details and Calculations'!A695</f>
        <v>2017</v>
      </c>
      <c r="B696" s="43" t="str">
        <f>'Details and Calculations'!C695</f>
        <v>Rwanda</v>
      </c>
      <c r="C696" s="43" t="str">
        <f>'Details and Calculations'!D695</f>
        <v>Rulindo</v>
      </c>
      <c r="D696" s="43" t="str">
        <f>'Details and Calculations'!E695</f>
        <v>Burega</v>
      </c>
      <c r="E696" s="43" t="str">
        <f>'Details and Calculations'!F695</f>
        <v>Butangampundu</v>
      </c>
      <c r="F696" s="43" t="str">
        <f>'Details and Calculations'!G695</f>
        <v>Karambi</v>
      </c>
      <c r="G696" s="43" t="str">
        <f>'Details and Calculations'!H695</f>
        <v/>
      </c>
      <c r="H696" s="43" t="str">
        <f>'Details and Calculations'!I695</f>
        <v/>
      </c>
      <c r="I696" s="43" t="str">
        <f>'Details and Calculations'!J695</f>
        <v>Rwamugaza</v>
      </c>
      <c r="J696" s="43">
        <f>'Details and Calculations'!K695</f>
        <v>365</v>
      </c>
      <c r="K696" s="43">
        <f>'Details and Calculations'!O695</f>
        <v>365</v>
      </c>
      <c r="L696" s="43">
        <f>'Details and Calculations'!P696</f>
        <v>136</v>
      </c>
      <c r="M696" s="43" t="str">
        <f>'Details and Calculations'!U695</f>
        <v>Piped Network -- Gravity Only</v>
      </c>
      <c r="N696" s="43">
        <f>'Details and Calculations'!V695</f>
        <v>2003</v>
      </c>
      <c r="O696" s="43" t="str">
        <f>'Details and Calculations'!W695</f>
        <v>Government</v>
      </c>
      <c r="P696" s="43" t="str">
        <f>'Details and Calculations'!X695</f>
        <v>Spring</v>
      </c>
      <c r="Q696" s="44" t="str">
        <f t="shared" si="251"/>
        <v>Low Risk</v>
      </c>
      <c r="R696" s="44" t="str">
        <f t="shared" si="252"/>
        <v>Medium Risk</v>
      </c>
      <c r="S696" s="45" t="str">
        <f t="shared" si="253"/>
        <v>Basic Level of Service</v>
      </c>
      <c r="T696" s="62" t="str">
        <f t="shared" si="250"/>
        <v>Medium Priority</v>
      </c>
      <c r="U696" s="46">
        <f t="shared" si="254"/>
        <v>5</v>
      </c>
      <c r="V696" s="28" t="str">
        <f t="shared" si="255"/>
        <v>Repair or Replace Components</v>
      </c>
      <c r="W696" s="47" t="str">
        <f t="shared" si="256"/>
        <v>Storage Tank, Kiosk/Tap Stand</v>
      </c>
      <c r="X696" s="27" t="str">
        <f t="shared" si="257"/>
        <v>Create Plan To Repair or Replace Components</v>
      </c>
      <c r="Y696" s="48">
        <f t="shared" si="258"/>
        <v>16</v>
      </c>
      <c r="Z696" s="48">
        <f t="shared" si="259"/>
        <v>17</v>
      </c>
      <c r="AA696" s="48">
        <f t="shared" si="260"/>
        <v>16</v>
      </c>
      <c r="AB696" s="48">
        <f t="shared" si="261"/>
        <v>6</v>
      </c>
      <c r="AC696" s="48" t="str">
        <f t="shared" si="262"/>
        <v xml:space="preserve"> </v>
      </c>
      <c r="AD696" s="48" t="str">
        <f t="shared" si="263"/>
        <v xml:space="preserve"> </v>
      </c>
      <c r="AE696" s="48" t="str">
        <f t="shared" si="264"/>
        <v xml:space="preserve"> </v>
      </c>
      <c r="AF696" s="48" t="str">
        <f t="shared" si="265"/>
        <v xml:space="preserve"> </v>
      </c>
      <c r="AG696" s="49" t="str">
        <f t="shared" si="266"/>
        <v/>
      </c>
      <c r="AH696" s="48">
        <f t="shared" si="267"/>
        <v>17</v>
      </c>
      <c r="AI696" s="50">
        <f>'Details and Calculations'!AE695</f>
        <v>1</v>
      </c>
      <c r="AJ696" s="50">
        <f>'Details and Calculations'!AM695</f>
        <v>1</v>
      </c>
      <c r="AK696" s="50">
        <f>'Details and Calculations'!AR695</f>
        <v>2</v>
      </c>
      <c r="AL696" s="50">
        <f>'Details and Calculations'!AW695</f>
        <v>1</v>
      </c>
      <c r="AM696" s="50" t="str">
        <f>'Details and Calculations'!BA695</f>
        <v xml:space="preserve"> </v>
      </c>
      <c r="AN696" s="50" t="str">
        <f>'Details and Calculations'!BF695</f>
        <v xml:space="preserve"> </v>
      </c>
      <c r="AO696" s="50" t="str">
        <f>'Details and Calculations'!BI695</f>
        <v xml:space="preserve"> </v>
      </c>
      <c r="AP696" s="50" t="str">
        <f>'Details and Calculations'!BM695</f>
        <v xml:space="preserve"> </v>
      </c>
      <c r="AQ696" s="50" t="str">
        <f>'Details and Calculations'!BP695</f>
        <v xml:space="preserve"> </v>
      </c>
      <c r="AR696" s="50">
        <f>'Details and Calculations'!CC695</f>
        <v>2</v>
      </c>
      <c r="AS696" s="50">
        <f>'Details and Calculations'!CJ695</f>
        <v>2</v>
      </c>
      <c r="AT696" s="51">
        <f>'Details and Calculations'!T695</f>
        <v>1</v>
      </c>
      <c r="AU696" s="51">
        <f>'Details and Calculations'!Z695</f>
        <v>1</v>
      </c>
      <c r="AV696" s="51">
        <f>'Details and Calculations'!S695</f>
        <v>0</v>
      </c>
      <c r="AW696" s="51">
        <f>'Details and Calculations'!AI695</f>
        <v>1</v>
      </c>
      <c r="AX696" s="51">
        <f>'Details and Calculations'!BY695</f>
        <v>1</v>
      </c>
      <c r="AY696" s="51">
        <f>'Details and Calculations'!CG695</f>
        <v>1</v>
      </c>
      <c r="AZ696" s="51">
        <f>'Details and Calculations'!CI695</f>
        <v>0</v>
      </c>
      <c r="BA696" s="51">
        <f t="shared" si="268"/>
        <v>0</v>
      </c>
      <c r="BB696" s="52">
        <f>'Details and Calculations'!Y695</f>
        <v>2</v>
      </c>
      <c r="BC696" s="52">
        <f>'Details and Calculations'!AC695</f>
        <v>2</v>
      </c>
      <c r="BD696" s="52">
        <f>'Details and Calculations'!AK695</f>
        <v>1</v>
      </c>
      <c r="BE696" s="52">
        <f>'Details and Calculations'!AN695</f>
        <v>8000</v>
      </c>
      <c r="BF696" s="52">
        <f>'Details and Calculations'!AP695</f>
        <v>10</v>
      </c>
      <c r="BG696" s="52">
        <f>'Details and Calculations'!AT695</f>
        <v>8</v>
      </c>
      <c r="BH696" s="52" t="str">
        <f>'Details and Calculations'!AY695</f>
        <v xml:space="preserve"> </v>
      </c>
      <c r="BI696" s="52" t="str">
        <f>'Details and Calculations'!BB695</f>
        <v xml:space="preserve"> </v>
      </c>
      <c r="BJ696" s="52" t="str">
        <f>'Details and Calculations'!BD695</f>
        <v xml:space="preserve"> </v>
      </c>
      <c r="BK696" s="52">
        <f>'Details and Calculations'!CA695</f>
        <v>1</v>
      </c>
      <c r="BL696" s="43">
        <f>'Details and Calculations'!AA695</f>
        <v>1</v>
      </c>
      <c r="BM696" s="43" t="str">
        <f>'Details and Calculations'!AB695</f>
        <v/>
      </c>
      <c r="BN696" s="43">
        <f>'Details and Calculations'!AD695</f>
        <v>2003</v>
      </c>
      <c r="BO696" s="43">
        <f>'Details and Calculations'!AJ695</f>
        <v>1</v>
      </c>
      <c r="BP696" s="43">
        <f>'Details and Calculations'!AL695</f>
        <v>2014</v>
      </c>
      <c r="BQ696" s="43">
        <f>'Details and Calculations'!AO695</f>
        <v>1</v>
      </c>
      <c r="BR696" s="43">
        <f>'Details and Calculations'!AQ695</f>
        <v>2003</v>
      </c>
      <c r="BS696" s="43">
        <f>'Details and Calculations'!AS695</f>
        <v>1</v>
      </c>
      <c r="BT696" s="43">
        <f>'Details and Calculations'!AV695</f>
        <v>2003</v>
      </c>
      <c r="BU696" s="43">
        <f>'Details and Calculations'!AX695</f>
        <v>0</v>
      </c>
      <c r="BV696" s="43" t="str">
        <f>'Details and Calculations'!AZ695</f>
        <v xml:space="preserve"> </v>
      </c>
      <c r="BW696" s="43">
        <f>'Details and Calculations'!BC695</f>
        <v>0</v>
      </c>
      <c r="BX696" s="43" t="str">
        <f>'Details and Calculations'!BE695</f>
        <v xml:space="preserve"> </v>
      </c>
      <c r="BY696" s="43" t="str">
        <f>'Details and Calculations'!BG695</f>
        <v xml:space="preserve"> </v>
      </c>
      <c r="BZ696" s="43" t="str">
        <f>'Details and Calculations'!BH695</f>
        <v xml:space="preserve"> </v>
      </c>
      <c r="CA696" s="43">
        <f>'Details and Calculations'!BJ695</f>
        <v>0</v>
      </c>
      <c r="CB696" s="43" t="str">
        <f>'Details and Calculations'!BK695</f>
        <v/>
      </c>
      <c r="CC696" s="43" t="str">
        <f>'Details and Calculations'!BL695</f>
        <v xml:space="preserve"> </v>
      </c>
      <c r="CD696" s="43" t="str">
        <f>'Details and Calculations'!BN695</f>
        <v xml:space="preserve"> </v>
      </c>
      <c r="CE696" s="43" t="str">
        <f>'Details and Calculations'!BO695</f>
        <v xml:space="preserve"> </v>
      </c>
      <c r="CF696" s="43">
        <f>'Details and Calculations'!BZ695</f>
        <v>1</v>
      </c>
      <c r="CG696" s="43">
        <f>'Details and Calculations'!CB695</f>
        <v>2014</v>
      </c>
      <c r="CH696" s="31"/>
      <c r="CI696" s="53"/>
    </row>
    <row r="697" spans="1:87" x14ac:dyDescent="0.3">
      <c r="A697" s="43">
        <f>'Details and Calculations'!A696</f>
        <v>2017</v>
      </c>
      <c r="B697" s="43" t="str">
        <f>'Details and Calculations'!C696</f>
        <v>Rwanda</v>
      </c>
      <c r="C697" s="43" t="str">
        <f>'Details and Calculations'!D696</f>
        <v>Rulindo</v>
      </c>
      <c r="D697" s="43" t="str">
        <f>'Details and Calculations'!E696</f>
        <v>Shyorongi</v>
      </c>
      <c r="E697" s="43" t="str">
        <f>'Details and Calculations'!F696</f>
        <v>Rutonde</v>
      </c>
      <c r="F697" s="43" t="str">
        <f>'Details and Calculations'!G696</f>
        <v>Nyamirembe</v>
      </c>
      <c r="G697" s="43" t="str">
        <f>'Details and Calculations'!H696</f>
        <v/>
      </c>
      <c r="H697" s="43" t="str">
        <f>'Details and Calculations'!I696</f>
        <v/>
      </c>
      <c r="I697" s="43" t="str">
        <f>'Details and Calculations'!J696</f>
        <v>kirikumuryango network</v>
      </c>
      <c r="J697" s="43">
        <f>'Details and Calculations'!K696</f>
        <v>256</v>
      </c>
      <c r="K697" s="43">
        <f>'Details and Calculations'!O696</f>
        <v>120</v>
      </c>
      <c r="L697" s="43">
        <f>'Details and Calculations'!P697</f>
        <v>28</v>
      </c>
      <c r="M697" s="43" t="str">
        <f>'Details and Calculations'!U696</f>
        <v>Piped Network -- Gravity Only</v>
      </c>
      <c r="N697" s="43">
        <f>'Details and Calculations'!V696</f>
        <v>2013</v>
      </c>
      <c r="O697" s="43" t="str">
        <f>'Details and Calculations'!W696</f>
        <v>Governement (District, Wasac) And Water For People</v>
      </c>
      <c r="P697" s="43" t="str">
        <f>'Details and Calculations'!X696</f>
        <v>Spring</v>
      </c>
      <c r="Q697" s="44" t="str">
        <f t="shared" si="251"/>
        <v>Low Risk</v>
      </c>
      <c r="R697" s="44" t="str">
        <f t="shared" si="252"/>
        <v>Low Risk</v>
      </c>
      <c r="S697" s="45" t="str">
        <f t="shared" si="253"/>
        <v>High Level of Service</v>
      </c>
      <c r="T697" s="62" t="str">
        <f t="shared" si="250"/>
        <v>Low Priority</v>
      </c>
      <c r="U697" s="46">
        <f t="shared" si="254"/>
        <v>8</v>
      </c>
      <c r="V697" s="28" t="str">
        <f t="shared" si="255"/>
        <v>Perform Routine Preventative Maintenance</v>
      </c>
      <c r="W697" s="47" t="str">
        <f t="shared" si="256"/>
        <v/>
      </c>
      <c r="X697" s="27" t="str">
        <f t="shared" si="257"/>
        <v>Maintain O&amp;M and Routine Monitoring</v>
      </c>
      <c r="Y697" s="48">
        <f t="shared" si="258"/>
        <v>26</v>
      </c>
      <c r="Z697" s="48">
        <f t="shared" si="259"/>
        <v>16</v>
      </c>
      <c r="AA697" s="48">
        <f t="shared" si="260"/>
        <v>26</v>
      </c>
      <c r="AB697" s="48">
        <f t="shared" si="261"/>
        <v>16</v>
      </c>
      <c r="AC697" s="48">
        <f t="shared" si="262"/>
        <v>26</v>
      </c>
      <c r="AD697" s="48" t="str">
        <f t="shared" si="263"/>
        <v xml:space="preserve"> </v>
      </c>
      <c r="AE697" s="48" t="str">
        <f t="shared" si="264"/>
        <v xml:space="preserve"> </v>
      </c>
      <c r="AF697" s="48" t="str">
        <f t="shared" si="265"/>
        <v xml:space="preserve"> </v>
      </c>
      <c r="AG697" s="49" t="str">
        <f t="shared" si="266"/>
        <v/>
      </c>
      <c r="AH697" s="48">
        <f t="shared" si="267"/>
        <v>16</v>
      </c>
      <c r="AI697" s="50">
        <f>'Details and Calculations'!AE696</f>
        <v>1</v>
      </c>
      <c r="AJ697" s="50">
        <f>'Details and Calculations'!AM696</f>
        <v>1</v>
      </c>
      <c r="AK697" s="50">
        <f>'Details and Calculations'!AR696</f>
        <v>1</v>
      </c>
      <c r="AL697" s="50">
        <f>'Details and Calculations'!AW696</f>
        <v>1</v>
      </c>
      <c r="AM697" s="50">
        <f>'Details and Calculations'!BA696</f>
        <v>1</v>
      </c>
      <c r="AN697" s="50" t="str">
        <f>'Details and Calculations'!BF696</f>
        <v xml:space="preserve"> </v>
      </c>
      <c r="AO697" s="50" t="str">
        <f>'Details and Calculations'!BI696</f>
        <v xml:space="preserve"> </v>
      </c>
      <c r="AP697" s="50" t="str">
        <f>'Details and Calculations'!BM696</f>
        <v xml:space="preserve"> </v>
      </c>
      <c r="AQ697" s="50" t="str">
        <f>'Details and Calculations'!BP696</f>
        <v xml:space="preserve"> </v>
      </c>
      <c r="AR697" s="50">
        <f>'Details and Calculations'!CC696</f>
        <v>1</v>
      </c>
      <c r="AS697" s="50">
        <f>'Details and Calculations'!CJ696</f>
        <v>1</v>
      </c>
      <c r="AT697" s="51">
        <f>'Details and Calculations'!T696</f>
        <v>1</v>
      </c>
      <c r="AU697" s="51">
        <f>'Details and Calculations'!Z696</f>
        <v>1</v>
      </c>
      <c r="AV697" s="51">
        <f>'Details and Calculations'!S696</f>
        <v>1</v>
      </c>
      <c r="AW697" s="51">
        <f>'Details and Calculations'!AI696</f>
        <v>1</v>
      </c>
      <c r="AX697" s="51">
        <f>'Details and Calculations'!BY696</f>
        <v>1</v>
      </c>
      <c r="AY697" s="51">
        <f>'Details and Calculations'!CG696</f>
        <v>1</v>
      </c>
      <c r="AZ697" s="51">
        <f>'Details and Calculations'!CI696</f>
        <v>1</v>
      </c>
      <c r="BA697" s="51">
        <f t="shared" si="268"/>
        <v>1</v>
      </c>
      <c r="BB697" s="52">
        <f>'Details and Calculations'!Y696</f>
        <v>1</v>
      </c>
      <c r="BC697" s="52">
        <f>'Details and Calculations'!AC696</f>
        <v>1</v>
      </c>
      <c r="BD697" s="52">
        <f>'Details and Calculations'!AK696</f>
        <v>500</v>
      </c>
      <c r="BE697" s="52">
        <f>'Details and Calculations'!AN696</f>
        <v>500</v>
      </c>
      <c r="BF697" s="52">
        <f>'Details and Calculations'!AP696</f>
        <v>17</v>
      </c>
      <c r="BG697" s="52">
        <f>'Details and Calculations'!AT696</f>
        <v>6</v>
      </c>
      <c r="BH697" s="52">
        <f>'Details and Calculations'!AY696</f>
        <v>2</v>
      </c>
      <c r="BI697" s="52">
        <f>'Details and Calculations'!BB696</f>
        <v>10000</v>
      </c>
      <c r="BJ697" s="52" t="str">
        <f>'Details and Calculations'!BD696</f>
        <v xml:space="preserve"> </v>
      </c>
      <c r="BK697" s="52">
        <f>'Details and Calculations'!CA696</f>
        <v>1</v>
      </c>
      <c r="BL697" s="43">
        <f>'Details and Calculations'!AA696</f>
        <v>1</v>
      </c>
      <c r="BM697" s="43" t="str">
        <f>'Details and Calculations'!AB696</f>
        <v>"Springbox" --Intake Structure At A Spring</v>
      </c>
      <c r="BN697" s="43">
        <f>'Details and Calculations'!AD696</f>
        <v>2013</v>
      </c>
      <c r="BO697" s="43">
        <f>'Details and Calculations'!AJ696</f>
        <v>1</v>
      </c>
      <c r="BP697" s="43">
        <f>'Details and Calculations'!AL696</f>
        <v>2013</v>
      </c>
      <c r="BQ697" s="43">
        <f>'Details and Calculations'!AO696</f>
        <v>1</v>
      </c>
      <c r="BR697" s="43">
        <f>'Details and Calculations'!AQ696</f>
        <v>2013</v>
      </c>
      <c r="BS697" s="43">
        <f>'Details and Calculations'!AS696</f>
        <v>1</v>
      </c>
      <c r="BT697" s="43">
        <f>'Details and Calculations'!AV696</f>
        <v>2013</v>
      </c>
      <c r="BU697" s="43">
        <f>'Details and Calculations'!AX696</f>
        <v>1</v>
      </c>
      <c r="BV697" s="43">
        <f>'Details and Calculations'!AZ696</f>
        <v>2013</v>
      </c>
      <c r="BW697" s="43">
        <f>'Details and Calculations'!BC696</f>
        <v>0</v>
      </c>
      <c r="BX697" s="43" t="str">
        <f>'Details and Calculations'!BE696</f>
        <v xml:space="preserve"> </v>
      </c>
      <c r="BY697" s="43" t="str">
        <f>'Details and Calculations'!BG696</f>
        <v xml:space="preserve"> </v>
      </c>
      <c r="BZ697" s="43" t="str">
        <f>'Details and Calculations'!BH696</f>
        <v xml:space="preserve"> </v>
      </c>
      <c r="CA697" s="43">
        <f>'Details and Calculations'!BJ696</f>
        <v>0</v>
      </c>
      <c r="CB697" s="43" t="str">
        <f>'Details and Calculations'!BK696</f>
        <v/>
      </c>
      <c r="CC697" s="43" t="str">
        <f>'Details and Calculations'!BL696</f>
        <v xml:space="preserve"> </v>
      </c>
      <c r="CD697" s="43" t="str">
        <f>'Details and Calculations'!BN696</f>
        <v xml:space="preserve"> </v>
      </c>
      <c r="CE697" s="43" t="str">
        <f>'Details and Calculations'!BO696</f>
        <v xml:space="preserve"> </v>
      </c>
      <c r="CF697" s="43">
        <f>'Details and Calculations'!BZ696</f>
        <v>1</v>
      </c>
      <c r="CG697" s="43">
        <f>'Details and Calculations'!CB696</f>
        <v>2013</v>
      </c>
      <c r="CH697" s="31"/>
      <c r="CI697" s="53"/>
    </row>
    <row r="698" spans="1:87" x14ac:dyDescent="0.3">
      <c r="A698" s="43">
        <f>'Details and Calculations'!A697</f>
        <v>2017</v>
      </c>
      <c r="B698" s="43" t="str">
        <f>'Details and Calculations'!C697</f>
        <v>Rwanda</v>
      </c>
      <c r="C698" s="43" t="str">
        <f>'Details and Calculations'!D697</f>
        <v>Rulindo</v>
      </c>
      <c r="D698" s="43" t="str">
        <f>'Details and Calculations'!E697</f>
        <v>Base</v>
      </c>
      <c r="E698" s="43" t="str">
        <f>'Details and Calculations'!F697</f>
        <v>Rwamahwa</v>
      </c>
      <c r="F698" s="43" t="str">
        <f>'Details and Calculations'!G697</f>
        <v>Kabahama</v>
      </c>
      <c r="G698" s="43" t="str">
        <f>'Details and Calculations'!H697</f>
        <v/>
      </c>
      <c r="H698" s="43" t="str">
        <f>'Details and Calculations'!I697</f>
        <v/>
      </c>
      <c r="I698" s="43" t="str">
        <f>'Details and Calculations'!J697</f>
        <v>Migogo</v>
      </c>
      <c r="J698" s="43">
        <f>'Details and Calculations'!K697</f>
        <v>178</v>
      </c>
      <c r="K698" s="43">
        <f>'Details and Calculations'!O697</f>
        <v>150</v>
      </c>
      <c r="L698" s="43" t="str">
        <f>'Details and Calculations'!P698</f>
        <v xml:space="preserve"> </v>
      </c>
      <c r="M698" s="43" t="str">
        <f>'Details and Calculations'!U697</f>
        <v>Piped Network -- Gravity Only</v>
      </c>
      <c r="N698" s="43">
        <f>'Details and Calculations'!V697</f>
        <v>2009</v>
      </c>
      <c r="O698" s="43" t="str">
        <f>'Details and Calculations'!W697</f>
        <v>Governement (District, Wasac) And Water For People</v>
      </c>
      <c r="P698" s="43" t="str">
        <f>'Details and Calculations'!X697</f>
        <v>Spring</v>
      </c>
      <c r="Q698" s="44" t="str">
        <f t="shared" si="251"/>
        <v>Low Risk</v>
      </c>
      <c r="R698" s="44" t="str">
        <f t="shared" si="252"/>
        <v>Medium Risk</v>
      </c>
      <c r="S698" s="45" t="str">
        <f t="shared" si="253"/>
        <v>Intermediate Level of Service</v>
      </c>
      <c r="T698" s="62" t="str">
        <f t="shared" si="250"/>
        <v>Low Priority</v>
      </c>
      <c r="U698" s="46">
        <f t="shared" si="254"/>
        <v>6</v>
      </c>
      <c r="V698" s="28" t="str">
        <f t="shared" si="255"/>
        <v>Repair or Replace Components</v>
      </c>
      <c r="W698" s="47" t="str">
        <f t="shared" si="256"/>
        <v>Conduction Line, Storage Tank, Distribution  Line, Kiosk/Tap Stand</v>
      </c>
      <c r="X698" s="27" t="str">
        <f t="shared" si="257"/>
        <v>Create Plan To Repair or Replace Components</v>
      </c>
      <c r="Y698" s="48">
        <f t="shared" si="258"/>
        <v>22</v>
      </c>
      <c r="Z698" s="48">
        <f t="shared" si="259"/>
        <v>12</v>
      </c>
      <c r="AA698" s="48">
        <f t="shared" si="260"/>
        <v>22</v>
      </c>
      <c r="AB698" s="48" t="str">
        <f t="shared" si="261"/>
        <v xml:space="preserve"> </v>
      </c>
      <c r="AC698" s="48">
        <f t="shared" si="262"/>
        <v>22</v>
      </c>
      <c r="AD698" s="48" t="str">
        <f t="shared" si="263"/>
        <v xml:space="preserve"> </v>
      </c>
      <c r="AE698" s="48" t="str">
        <f t="shared" si="264"/>
        <v xml:space="preserve"> </v>
      </c>
      <c r="AF698" s="48" t="str">
        <f t="shared" si="265"/>
        <v xml:space="preserve"> </v>
      </c>
      <c r="AG698" s="49" t="str">
        <f t="shared" si="266"/>
        <v/>
      </c>
      <c r="AH698" s="48">
        <f t="shared" si="267"/>
        <v>12</v>
      </c>
      <c r="AI698" s="50">
        <f>'Details and Calculations'!AE697</f>
        <v>1</v>
      </c>
      <c r="AJ698" s="50">
        <f>'Details and Calculations'!AM697</f>
        <v>2</v>
      </c>
      <c r="AK698" s="50">
        <f>'Details and Calculations'!AR697</f>
        <v>2</v>
      </c>
      <c r="AL698" s="50" t="str">
        <f>'Details and Calculations'!AW697</f>
        <v xml:space="preserve"> </v>
      </c>
      <c r="AM698" s="50">
        <f>'Details and Calculations'!BA697</f>
        <v>2</v>
      </c>
      <c r="AN698" s="50" t="str">
        <f>'Details and Calculations'!BF697</f>
        <v xml:space="preserve"> </v>
      </c>
      <c r="AO698" s="50" t="str">
        <f>'Details and Calculations'!BI697</f>
        <v xml:space="preserve"> </v>
      </c>
      <c r="AP698" s="50" t="str">
        <f>'Details and Calculations'!BM697</f>
        <v xml:space="preserve"> </v>
      </c>
      <c r="AQ698" s="50" t="str">
        <f>'Details and Calculations'!BP697</f>
        <v xml:space="preserve"> </v>
      </c>
      <c r="AR698" s="50">
        <f>'Details and Calculations'!CC697</f>
        <v>2</v>
      </c>
      <c r="AS698" s="50">
        <f>'Details and Calculations'!CJ697</f>
        <v>2</v>
      </c>
      <c r="AT698" s="51">
        <f>'Details and Calculations'!T697</f>
        <v>1</v>
      </c>
      <c r="AU698" s="51">
        <f>'Details and Calculations'!Z697</f>
        <v>0</v>
      </c>
      <c r="AV698" s="51">
        <f>'Details and Calculations'!S697</f>
        <v>1</v>
      </c>
      <c r="AW698" s="51">
        <f>'Details and Calculations'!AI697</f>
        <v>1</v>
      </c>
      <c r="AX698" s="51">
        <f>'Details and Calculations'!BY697</f>
        <v>1</v>
      </c>
      <c r="AY698" s="51">
        <f>'Details and Calculations'!CG697</f>
        <v>1</v>
      </c>
      <c r="AZ698" s="51">
        <f>'Details and Calculations'!CI697</f>
        <v>1</v>
      </c>
      <c r="BA698" s="51">
        <f t="shared" si="268"/>
        <v>0</v>
      </c>
      <c r="BB698" s="52">
        <f>'Details and Calculations'!Y697</f>
        <v>1</v>
      </c>
      <c r="BC698" s="52">
        <f>'Details and Calculations'!AC697</f>
        <v>1</v>
      </c>
      <c r="BD698" s="52">
        <f>'Details and Calculations'!AK697</f>
        <v>1</v>
      </c>
      <c r="BE698" s="52">
        <f>'Details and Calculations'!AN697</f>
        <v>6800</v>
      </c>
      <c r="BF698" s="52">
        <f>'Details and Calculations'!AP697</f>
        <v>3</v>
      </c>
      <c r="BG698" s="52" t="str">
        <f>'Details and Calculations'!AT697</f>
        <v xml:space="preserve"> </v>
      </c>
      <c r="BH698" s="52">
        <f>'Details and Calculations'!AY697</f>
        <v>1</v>
      </c>
      <c r="BI698" s="52">
        <f>'Details and Calculations'!BB697</f>
        <v>6800</v>
      </c>
      <c r="BJ698" s="52" t="str">
        <f>'Details and Calculations'!BD697</f>
        <v xml:space="preserve"> </v>
      </c>
      <c r="BK698" s="52">
        <f>'Details and Calculations'!CA697</f>
        <v>1</v>
      </c>
      <c r="BL698" s="43">
        <f>'Details and Calculations'!AA697</f>
        <v>1</v>
      </c>
      <c r="BM698" s="43" t="str">
        <f>'Details and Calculations'!AB697</f>
        <v>"Springbox" --Intake Structure At A Spring</v>
      </c>
      <c r="BN698" s="43">
        <f>'Details and Calculations'!AD697</f>
        <v>2009</v>
      </c>
      <c r="BO698" s="43">
        <f>'Details and Calculations'!AJ697</f>
        <v>1</v>
      </c>
      <c r="BP698" s="43">
        <f>'Details and Calculations'!AL697</f>
        <v>2009</v>
      </c>
      <c r="BQ698" s="43">
        <f>'Details and Calculations'!AO697</f>
        <v>1</v>
      </c>
      <c r="BR698" s="43">
        <f>'Details and Calculations'!AQ697</f>
        <v>2009</v>
      </c>
      <c r="BS698" s="43">
        <f>'Details and Calculations'!AS697</f>
        <v>0</v>
      </c>
      <c r="BT698" s="43" t="str">
        <f>'Details and Calculations'!AV697</f>
        <v xml:space="preserve"> </v>
      </c>
      <c r="BU698" s="43">
        <f>'Details and Calculations'!AX697</f>
        <v>1</v>
      </c>
      <c r="BV698" s="43">
        <f>'Details and Calculations'!AZ697</f>
        <v>2009</v>
      </c>
      <c r="BW698" s="43">
        <f>'Details and Calculations'!BC697</f>
        <v>0</v>
      </c>
      <c r="BX698" s="43" t="str">
        <f>'Details and Calculations'!BE697</f>
        <v xml:space="preserve"> </v>
      </c>
      <c r="BY698" s="43" t="str">
        <f>'Details and Calculations'!BG697</f>
        <v xml:space="preserve"> </v>
      </c>
      <c r="BZ698" s="43" t="str">
        <f>'Details and Calculations'!BH697</f>
        <v xml:space="preserve"> </v>
      </c>
      <c r="CA698" s="43">
        <f>'Details and Calculations'!BJ697</f>
        <v>0</v>
      </c>
      <c r="CB698" s="43" t="str">
        <f>'Details and Calculations'!BK697</f>
        <v/>
      </c>
      <c r="CC698" s="43" t="str">
        <f>'Details and Calculations'!BL697</f>
        <v xml:space="preserve"> </v>
      </c>
      <c r="CD698" s="43" t="str">
        <f>'Details and Calculations'!BN697</f>
        <v xml:space="preserve"> </v>
      </c>
      <c r="CE698" s="43" t="str">
        <f>'Details and Calculations'!BO697</f>
        <v xml:space="preserve"> </v>
      </c>
      <c r="CF698" s="43">
        <f>'Details and Calculations'!BZ697</f>
        <v>1</v>
      </c>
      <c r="CG698" s="43">
        <f>'Details and Calculations'!CB697</f>
        <v>2009</v>
      </c>
      <c r="CH698" s="31"/>
      <c r="CI698" s="53"/>
    </row>
    <row r="699" spans="1:87" x14ac:dyDescent="0.3">
      <c r="A699" s="43">
        <f>'Details and Calculations'!A698</f>
        <v>2017</v>
      </c>
      <c r="B699" s="43" t="str">
        <f>'Details and Calculations'!C698</f>
        <v>Rwanda</v>
      </c>
      <c r="C699" s="43" t="str">
        <f>'Details and Calculations'!D698</f>
        <v>Rulindo</v>
      </c>
      <c r="D699" s="43" t="str">
        <f>'Details and Calculations'!E698</f>
        <v>Masoro</v>
      </c>
      <c r="E699" s="43" t="str">
        <f>'Details and Calculations'!F698</f>
        <v>Kigarama</v>
      </c>
      <c r="F699" s="43" t="str">
        <f>'Details and Calculations'!G698</f>
        <v>Gacyamo</v>
      </c>
      <c r="G699" s="43" t="str">
        <f>'Details and Calculations'!H698</f>
        <v/>
      </c>
      <c r="H699" s="43" t="str">
        <f>'Details and Calculations'!I698</f>
        <v/>
      </c>
      <c r="I699" s="43" t="str">
        <f>'Details and Calculations'!J698</f>
        <v xml:space="preserve"> </v>
      </c>
      <c r="J699" s="43">
        <f>'Details and Calculations'!K698</f>
        <v>203</v>
      </c>
      <c r="K699" s="43">
        <f>'Details and Calculations'!O698</f>
        <v>203</v>
      </c>
      <c r="L699" s="43">
        <f>'Details and Calculations'!P699</f>
        <v>64</v>
      </c>
      <c r="M699" s="43" t="str">
        <f>'Details and Calculations'!U698</f>
        <v>Piped Network With Pump</v>
      </c>
      <c r="N699" s="43">
        <f>'Details and Calculations'!V698</f>
        <v>1998</v>
      </c>
      <c r="O699" s="43" t="str">
        <f>'Details and Calculations'!W698</f>
        <v>Governement (District, Wasac) And Water For People</v>
      </c>
      <c r="P699" s="43" t="str">
        <f>'Details and Calculations'!X698</f>
        <v>Spring</v>
      </c>
      <c r="Q699" s="44" t="str">
        <f t="shared" si="251"/>
        <v>Low Risk</v>
      </c>
      <c r="R699" s="44" t="str">
        <f t="shared" si="252"/>
        <v>Low Risk</v>
      </c>
      <c r="S699" s="45" t="str">
        <f t="shared" si="253"/>
        <v>High Level of Service</v>
      </c>
      <c r="T699" s="62" t="str">
        <f t="shared" si="250"/>
        <v>Low Priority</v>
      </c>
      <c r="U699" s="46">
        <f t="shared" si="254"/>
        <v>8</v>
      </c>
      <c r="V699" s="28" t="str">
        <f t="shared" si="255"/>
        <v>Perform Routine Preventative Maintenance</v>
      </c>
      <c r="W699" s="47" t="str">
        <f t="shared" si="256"/>
        <v/>
      </c>
      <c r="X699" s="27" t="str">
        <f t="shared" si="257"/>
        <v>Maintain O&amp;M and Routine Monitoring</v>
      </c>
      <c r="Y699" s="48">
        <f t="shared" si="258"/>
        <v>29</v>
      </c>
      <c r="Z699" s="48">
        <f t="shared" si="259"/>
        <v>19</v>
      </c>
      <c r="AA699" s="48">
        <f t="shared" si="260"/>
        <v>29</v>
      </c>
      <c r="AB699" s="48" t="str">
        <f t="shared" si="261"/>
        <v xml:space="preserve"> </v>
      </c>
      <c r="AC699" s="48">
        <f t="shared" si="262"/>
        <v>29</v>
      </c>
      <c r="AD699" s="48">
        <f t="shared" si="263"/>
        <v>6</v>
      </c>
      <c r="AE699" s="48">
        <f t="shared" si="264"/>
        <v>19</v>
      </c>
      <c r="AF699" s="48" t="str">
        <f t="shared" si="265"/>
        <v xml:space="preserve"> </v>
      </c>
      <c r="AG699" s="49" t="str">
        <f t="shared" si="266"/>
        <v/>
      </c>
      <c r="AH699" s="48">
        <f t="shared" si="267"/>
        <v>19</v>
      </c>
      <c r="AI699" s="50">
        <f>'Details and Calculations'!AE698</f>
        <v>1</v>
      </c>
      <c r="AJ699" s="50">
        <f>'Details and Calculations'!AM698</f>
        <v>1</v>
      </c>
      <c r="AK699" s="50">
        <f>'Details and Calculations'!AR698</f>
        <v>1</v>
      </c>
      <c r="AL699" s="50" t="str">
        <f>'Details and Calculations'!AW698</f>
        <v xml:space="preserve"> </v>
      </c>
      <c r="AM699" s="50">
        <f>'Details and Calculations'!BA698</f>
        <v>1</v>
      </c>
      <c r="AN699" s="50">
        <f>'Details and Calculations'!BF698</f>
        <v>1</v>
      </c>
      <c r="AO699" s="50">
        <f>'Details and Calculations'!BI698</f>
        <v>1</v>
      </c>
      <c r="AP699" s="50" t="str">
        <f>'Details and Calculations'!BM698</f>
        <v xml:space="preserve"> </v>
      </c>
      <c r="AQ699" s="50" t="str">
        <f>'Details and Calculations'!BP698</f>
        <v xml:space="preserve"> </v>
      </c>
      <c r="AR699" s="50">
        <f>'Details and Calculations'!CC698</f>
        <v>1</v>
      </c>
      <c r="AS699" s="50">
        <f>'Details and Calculations'!CJ698</f>
        <v>1</v>
      </c>
      <c r="AT699" s="51">
        <f>'Details and Calculations'!T698</f>
        <v>1</v>
      </c>
      <c r="AU699" s="51">
        <f>'Details and Calculations'!Z698</f>
        <v>1</v>
      </c>
      <c r="AV699" s="51">
        <f>'Details and Calculations'!S698</f>
        <v>1</v>
      </c>
      <c r="AW699" s="51">
        <f>'Details and Calculations'!AI698</f>
        <v>1</v>
      </c>
      <c r="AX699" s="51">
        <f>'Details and Calculations'!BY698</f>
        <v>1</v>
      </c>
      <c r="AY699" s="51">
        <f>'Details and Calculations'!CG698</f>
        <v>1</v>
      </c>
      <c r="AZ699" s="51">
        <f>'Details and Calculations'!CI698</f>
        <v>1</v>
      </c>
      <c r="BA699" s="51">
        <f t="shared" si="268"/>
        <v>1</v>
      </c>
      <c r="BB699" s="52">
        <f>'Details and Calculations'!Y698</f>
        <v>2</v>
      </c>
      <c r="BC699" s="52">
        <f>'Details and Calculations'!AC698</f>
        <v>1</v>
      </c>
      <c r="BD699" s="52">
        <f>'Details and Calculations'!AK698</f>
        <v>2</v>
      </c>
      <c r="BE699" s="52">
        <f>'Details and Calculations'!AN698</f>
        <v>5000</v>
      </c>
      <c r="BF699" s="52">
        <f>'Details and Calculations'!AP698</f>
        <v>15</v>
      </c>
      <c r="BG699" s="52" t="str">
        <f>'Details and Calculations'!AT698</f>
        <v xml:space="preserve"> </v>
      </c>
      <c r="BH699" s="52">
        <f>'Details and Calculations'!AY698</f>
        <v>1</v>
      </c>
      <c r="BI699" s="52">
        <f>'Details and Calculations'!BB698</f>
        <v>5000</v>
      </c>
      <c r="BJ699" s="52">
        <f>'Details and Calculations'!BD698</f>
        <v>1</v>
      </c>
      <c r="BK699" s="52">
        <f>'Details and Calculations'!CA698</f>
        <v>2</v>
      </c>
      <c r="BL699" s="43">
        <f>'Details and Calculations'!AA698</f>
        <v>1</v>
      </c>
      <c r="BM699" s="43" t="str">
        <f>'Details and Calculations'!AB698</f>
        <v>"Springbox" --Intake Structure At A Spring</v>
      </c>
      <c r="BN699" s="43">
        <f>'Details and Calculations'!AD698</f>
        <v>2016</v>
      </c>
      <c r="BO699" s="43">
        <f>'Details and Calculations'!AJ698</f>
        <v>1</v>
      </c>
      <c r="BP699" s="43">
        <f>'Details and Calculations'!AL698</f>
        <v>2016</v>
      </c>
      <c r="BQ699" s="43">
        <f>'Details and Calculations'!AO698</f>
        <v>1</v>
      </c>
      <c r="BR699" s="43">
        <f>'Details and Calculations'!AQ698</f>
        <v>2016</v>
      </c>
      <c r="BS699" s="43">
        <f>'Details and Calculations'!AS698</f>
        <v>0</v>
      </c>
      <c r="BT699" s="43" t="str">
        <f>'Details and Calculations'!AV698</f>
        <v xml:space="preserve"> </v>
      </c>
      <c r="BU699" s="43">
        <f>'Details and Calculations'!AX698</f>
        <v>1</v>
      </c>
      <c r="BV699" s="43">
        <f>'Details and Calculations'!AZ698</f>
        <v>2016</v>
      </c>
      <c r="BW699" s="43">
        <f>'Details and Calculations'!BC698</f>
        <v>1</v>
      </c>
      <c r="BX699" s="43">
        <f>'Details and Calculations'!BE698</f>
        <v>2016</v>
      </c>
      <c r="BY699" s="43">
        <f>'Details and Calculations'!BG698</f>
        <v>1</v>
      </c>
      <c r="BZ699" s="43">
        <f>'Details and Calculations'!BH698</f>
        <v>2016</v>
      </c>
      <c r="CA699" s="43">
        <f>'Details and Calculations'!BJ698</f>
        <v>0</v>
      </c>
      <c r="CB699" s="43" t="str">
        <f>'Details and Calculations'!BK698</f>
        <v/>
      </c>
      <c r="CC699" s="43" t="str">
        <f>'Details and Calculations'!BL698</f>
        <v xml:space="preserve"> </v>
      </c>
      <c r="CD699" s="43" t="str">
        <f>'Details and Calculations'!BN698</f>
        <v xml:space="preserve"> </v>
      </c>
      <c r="CE699" s="43" t="str">
        <f>'Details and Calculations'!BO698</f>
        <v xml:space="preserve"> </v>
      </c>
      <c r="CF699" s="43">
        <f>'Details and Calculations'!BZ698</f>
        <v>1</v>
      </c>
      <c r="CG699" s="43">
        <f>'Details and Calculations'!CB698</f>
        <v>2016</v>
      </c>
      <c r="CH699" s="31"/>
      <c r="CI699" s="53"/>
    </row>
    <row r="700" spans="1:87" x14ac:dyDescent="0.3">
      <c r="A700" s="43">
        <f>'Details and Calculations'!A699</f>
        <v>2017</v>
      </c>
      <c r="B700" s="43" t="str">
        <f>'Details and Calculations'!C699</f>
        <v>Rwanda</v>
      </c>
      <c r="C700" s="43" t="str">
        <f>'Details and Calculations'!D699</f>
        <v>Rulindo</v>
      </c>
      <c r="D700" s="43" t="str">
        <f>'Details and Calculations'!E699</f>
        <v>Shyorongi</v>
      </c>
      <c r="E700" s="43" t="str">
        <f>'Details and Calculations'!F699</f>
        <v>Muvumu</v>
      </c>
      <c r="F700" s="43" t="str">
        <f>'Details and Calculations'!G699</f>
        <v>Kagunda</v>
      </c>
      <c r="G700" s="43" t="str">
        <f>'Details and Calculations'!H699</f>
        <v/>
      </c>
      <c r="H700" s="43" t="str">
        <f>'Details and Calculations'!I699</f>
        <v/>
      </c>
      <c r="I700" s="43" t="str">
        <f>'Details and Calculations'!J699</f>
        <v>Muvumu-Taba</v>
      </c>
      <c r="J700" s="43">
        <f>'Details and Calculations'!K699</f>
        <v>94</v>
      </c>
      <c r="K700" s="43">
        <f>'Details and Calculations'!O699</f>
        <v>30</v>
      </c>
      <c r="L700" s="43" t="str">
        <f>'Details and Calculations'!P700</f>
        <v xml:space="preserve"> </v>
      </c>
      <c r="M700" s="43" t="str">
        <f>'Details and Calculations'!U699</f>
        <v>Piped Network -- Gravity Only</v>
      </c>
      <c r="N700" s="43">
        <f>'Details and Calculations'!V699</f>
        <v>2013</v>
      </c>
      <c r="O700" s="43" t="str">
        <f>'Details and Calculations'!W699</f>
        <v>Governement (District, Wasac) And Water For People</v>
      </c>
      <c r="P700" s="43" t="str">
        <f>'Details and Calculations'!X699</f>
        <v>Spring</v>
      </c>
      <c r="Q700" s="44" t="str">
        <f t="shared" si="251"/>
        <v>Low Risk</v>
      </c>
      <c r="R700" s="44" t="str">
        <f t="shared" si="252"/>
        <v>Low Risk</v>
      </c>
      <c r="S700" s="45" t="str">
        <f t="shared" si="253"/>
        <v>Intermediate Level of Service</v>
      </c>
      <c r="T700" s="62" t="str">
        <f t="shared" si="250"/>
        <v>Low Priority</v>
      </c>
      <c r="U700" s="46">
        <f t="shared" si="254"/>
        <v>6</v>
      </c>
      <c r="V700" s="28" t="str">
        <f t="shared" si="255"/>
        <v>Repair or Replace Components</v>
      </c>
      <c r="W700" s="47" t="str">
        <f t="shared" si="256"/>
        <v xml:space="preserve">Storage Tank, </v>
      </c>
      <c r="X700" s="27" t="str">
        <f t="shared" si="257"/>
        <v>Create Plan To Repair or Replace Components</v>
      </c>
      <c r="Y700" s="48" t="str">
        <f t="shared" si="258"/>
        <v xml:space="preserve"> </v>
      </c>
      <c r="Z700" s="48">
        <f t="shared" si="259"/>
        <v>16</v>
      </c>
      <c r="AA700" s="48">
        <f t="shared" si="260"/>
        <v>26</v>
      </c>
      <c r="AB700" s="48">
        <f t="shared" si="261"/>
        <v>16</v>
      </c>
      <c r="AC700" s="48">
        <f t="shared" si="262"/>
        <v>26</v>
      </c>
      <c r="AD700" s="48" t="str">
        <f t="shared" si="263"/>
        <v xml:space="preserve"> </v>
      </c>
      <c r="AE700" s="48" t="str">
        <f t="shared" si="264"/>
        <v xml:space="preserve"> </v>
      </c>
      <c r="AF700" s="48" t="str">
        <f t="shared" si="265"/>
        <v xml:space="preserve"> </v>
      </c>
      <c r="AG700" s="49" t="str">
        <f t="shared" si="266"/>
        <v/>
      </c>
      <c r="AH700" s="48">
        <f t="shared" si="267"/>
        <v>16</v>
      </c>
      <c r="AI700" s="50" t="str">
        <f>'Details and Calculations'!AE699</f>
        <v xml:space="preserve"> </v>
      </c>
      <c r="AJ700" s="50">
        <f>'Details and Calculations'!AM699</f>
        <v>1</v>
      </c>
      <c r="AK700" s="50">
        <f>'Details and Calculations'!AR699</f>
        <v>2</v>
      </c>
      <c r="AL700" s="50">
        <f>'Details and Calculations'!AW699</f>
        <v>1</v>
      </c>
      <c r="AM700" s="50">
        <f>'Details and Calculations'!BA699</f>
        <v>1</v>
      </c>
      <c r="AN700" s="50" t="str">
        <f>'Details and Calculations'!BF699</f>
        <v xml:space="preserve"> </v>
      </c>
      <c r="AO700" s="50" t="str">
        <f>'Details and Calculations'!BI699</f>
        <v xml:space="preserve"> </v>
      </c>
      <c r="AP700" s="50" t="str">
        <f>'Details and Calculations'!BM699</f>
        <v xml:space="preserve"> </v>
      </c>
      <c r="AQ700" s="50" t="str">
        <f>'Details and Calculations'!BP699</f>
        <v xml:space="preserve"> </v>
      </c>
      <c r="AR700" s="50">
        <f>'Details and Calculations'!CC699</f>
        <v>1</v>
      </c>
      <c r="AS700" s="50">
        <f>'Details and Calculations'!CJ699</f>
        <v>2</v>
      </c>
      <c r="AT700" s="51">
        <f>'Details and Calculations'!T699</f>
        <v>1</v>
      </c>
      <c r="AU700" s="51">
        <f>'Details and Calculations'!Z699</f>
        <v>1</v>
      </c>
      <c r="AV700" s="51">
        <f>'Details and Calculations'!S699</f>
        <v>1</v>
      </c>
      <c r="AW700" s="51">
        <f>'Details and Calculations'!AI699</f>
        <v>1</v>
      </c>
      <c r="AX700" s="51">
        <f>'Details and Calculations'!BY699</f>
        <v>1</v>
      </c>
      <c r="AY700" s="51">
        <f>'Details and Calculations'!CG699</f>
        <v>0</v>
      </c>
      <c r="AZ700" s="51">
        <f>'Details and Calculations'!CI699</f>
        <v>1</v>
      </c>
      <c r="BA700" s="51">
        <f t="shared" si="268"/>
        <v>0</v>
      </c>
      <c r="BB700" s="52">
        <f>'Details and Calculations'!Y699</f>
        <v>1</v>
      </c>
      <c r="BC700" s="52" t="str">
        <f>'Details and Calculations'!AC699</f>
        <v xml:space="preserve"> </v>
      </c>
      <c r="BD700" s="52">
        <f>'Details and Calculations'!AK699</f>
        <v>1</v>
      </c>
      <c r="BE700" s="52">
        <f>'Details and Calculations'!AN699</f>
        <v>800</v>
      </c>
      <c r="BF700" s="52">
        <f>'Details and Calculations'!AP699</f>
        <v>3</v>
      </c>
      <c r="BG700" s="52">
        <f>'Details and Calculations'!AT699</f>
        <v>9</v>
      </c>
      <c r="BH700" s="52">
        <f>'Details and Calculations'!AY699</f>
        <v>1</v>
      </c>
      <c r="BI700" s="52">
        <f>'Details and Calculations'!BB699</f>
        <v>7500</v>
      </c>
      <c r="BJ700" s="52" t="str">
        <f>'Details and Calculations'!BD699</f>
        <v xml:space="preserve"> </v>
      </c>
      <c r="BK700" s="52">
        <f>'Details and Calculations'!CA699</f>
        <v>1</v>
      </c>
      <c r="BL700" s="43">
        <f>'Details and Calculations'!AA699</f>
        <v>0</v>
      </c>
      <c r="BM700" s="43" t="str">
        <f>'Details and Calculations'!AB699</f>
        <v/>
      </c>
      <c r="BN700" s="43" t="str">
        <f>'Details and Calculations'!AD699</f>
        <v xml:space="preserve"> </v>
      </c>
      <c r="BO700" s="43">
        <f>'Details and Calculations'!AJ699</f>
        <v>1</v>
      </c>
      <c r="BP700" s="43">
        <f>'Details and Calculations'!AL699</f>
        <v>2013</v>
      </c>
      <c r="BQ700" s="43">
        <f>'Details and Calculations'!AO699</f>
        <v>1</v>
      </c>
      <c r="BR700" s="43">
        <f>'Details and Calculations'!AQ699</f>
        <v>2013</v>
      </c>
      <c r="BS700" s="43">
        <f>'Details and Calculations'!AS699</f>
        <v>1</v>
      </c>
      <c r="BT700" s="43">
        <f>'Details and Calculations'!AV699</f>
        <v>2013</v>
      </c>
      <c r="BU700" s="43">
        <f>'Details and Calculations'!AX699</f>
        <v>1</v>
      </c>
      <c r="BV700" s="43">
        <f>'Details and Calculations'!AZ699</f>
        <v>2013</v>
      </c>
      <c r="BW700" s="43">
        <f>'Details and Calculations'!BC699</f>
        <v>0</v>
      </c>
      <c r="BX700" s="43" t="str">
        <f>'Details and Calculations'!BE699</f>
        <v xml:space="preserve"> </v>
      </c>
      <c r="BY700" s="43" t="str">
        <f>'Details and Calculations'!BG699</f>
        <v xml:space="preserve"> </v>
      </c>
      <c r="BZ700" s="43" t="str">
        <f>'Details and Calculations'!BH699</f>
        <v xml:space="preserve"> </v>
      </c>
      <c r="CA700" s="43">
        <f>'Details and Calculations'!BJ699</f>
        <v>0</v>
      </c>
      <c r="CB700" s="43" t="str">
        <f>'Details and Calculations'!BK699</f>
        <v/>
      </c>
      <c r="CC700" s="43" t="str">
        <f>'Details and Calculations'!BL699</f>
        <v xml:space="preserve"> </v>
      </c>
      <c r="CD700" s="43" t="str">
        <f>'Details and Calculations'!BN699</f>
        <v xml:space="preserve"> </v>
      </c>
      <c r="CE700" s="43" t="str">
        <f>'Details and Calculations'!BO699</f>
        <v xml:space="preserve"> </v>
      </c>
      <c r="CF700" s="43">
        <f>'Details and Calculations'!BZ699</f>
        <v>1</v>
      </c>
      <c r="CG700" s="43">
        <f>'Details and Calculations'!CB699</f>
        <v>2013</v>
      </c>
      <c r="CH700" s="31"/>
      <c r="CI700" s="53"/>
    </row>
    <row r="701" spans="1:87" x14ac:dyDescent="0.3">
      <c r="A701" s="43">
        <f>'Details and Calculations'!A700</f>
        <v>2017</v>
      </c>
      <c r="B701" s="43" t="str">
        <f>'Details and Calculations'!C700</f>
        <v>Rwanda</v>
      </c>
      <c r="C701" s="43" t="str">
        <f>'Details and Calculations'!D700</f>
        <v>Rulindo</v>
      </c>
      <c r="D701" s="43" t="str">
        <f>'Details and Calculations'!E700</f>
        <v>Cyinzuzi</v>
      </c>
      <c r="E701" s="43" t="str">
        <f>'Details and Calculations'!F700</f>
        <v>Budakiranya</v>
      </c>
      <c r="F701" s="43" t="str">
        <f>'Details and Calculations'!G700</f>
        <v>Kamatongo</v>
      </c>
      <c r="G701" s="43" t="str">
        <f>'Details and Calculations'!H700</f>
        <v/>
      </c>
      <c r="H701" s="43" t="str">
        <f>'Details and Calculations'!I700</f>
        <v/>
      </c>
      <c r="I701" s="43" t="str">
        <f>'Details and Calculations'!J700</f>
        <v>0</v>
      </c>
      <c r="J701" s="43">
        <f>'Details and Calculations'!K700</f>
        <v>1125</v>
      </c>
      <c r="K701" s="43">
        <f>'Details and Calculations'!O700</f>
        <v>1125</v>
      </c>
      <c r="L701" s="43" t="str">
        <f>'Details and Calculations'!P701</f>
        <v xml:space="preserve"> </v>
      </c>
      <c r="M701" s="43" t="str">
        <f>'Details and Calculations'!U700</f>
        <v>Piped Network With Pump</v>
      </c>
      <c r="N701" s="43">
        <f>'Details and Calculations'!V700</f>
        <v>2016</v>
      </c>
      <c r="O701" s="43" t="str">
        <f>'Details and Calculations'!W700</f>
        <v>Governement (District, Wasac) And Water For People</v>
      </c>
      <c r="P701" s="43" t="str">
        <f>'Details and Calculations'!X700</f>
        <v>Spring</v>
      </c>
      <c r="Q701" s="44" t="str">
        <f t="shared" si="251"/>
        <v>Low Risk</v>
      </c>
      <c r="R701" s="44" t="str">
        <f t="shared" si="252"/>
        <v>Low Risk</v>
      </c>
      <c r="S701" s="45" t="str">
        <f t="shared" si="253"/>
        <v>Intermediate Level of Service</v>
      </c>
      <c r="T701" s="62" t="str">
        <f t="shared" si="250"/>
        <v>Low Priority</v>
      </c>
      <c r="U701" s="46">
        <f t="shared" si="254"/>
        <v>6</v>
      </c>
      <c r="V701" s="28" t="str">
        <f t="shared" si="255"/>
        <v>Perform Routine Preventative Maintenance</v>
      </c>
      <c r="W701" s="47" t="str">
        <f t="shared" si="256"/>
        <v/>
      </c>
      <c r="X701" s="27" t="str">
        <f t="shared" si="257"/>
        <v>Maintain O&amp;M and Routine Monitoring</v>
      </c>
      <c r="Y701" s="48">
        <f t="shared" si="258"/>
        <v>29</v>
      </c>
      <c r="Z701" s="48">
        <f t="shared" si="259"/>
        <v>19</v>
      </c>
      <c r="AA701" s="48">
        <f t="shared" si="260"/>
        <v>29</v>
      </c>
      <c r="AB701" s="48">
        <f t="shared" si="261"/>
        <v>19</v>
      </c>
      <c r="AC701" s="48">
        <f t="shared" si="262"/>
        <v>29</v>
      </c>
      <c r="AD701" s="48">
        <f t="shared" si="263"/>
        <v>6</v>
      </c>
      <c r="AE701" s="48">
        <f t="shared" si="264"/>
        <v>19</v>
      </c>
      <c r="AF701" s="48" t="str">
        <f t="shared" si="265"/>
        <v xml:space="preserve"> </v>
      </c>
      <c r="AG701" s="49" t="str">
        <f t="shared" si="266"/>
        <v/>
      </c>
      <c r="AH701" s="48">
        <f t="shared" si="267"/>
        <v>19</v>
      </c>
      <c r="AI701" s="50">
        <f>'Details and Calculations'!AE700</f>
        <v>1</v>
      </c>
      <c r="AJ701" s="50">
        <f>'Details and Calculations'!AM700</f>
        <v>1</v>
      </c>
      <c r="AK701" s="50">
        <f>'Details and Calculations'!AR700</f>
        <v>1</v>
      </c>
      <c r="AL701" s="50">
        <f>'Details and Calculations'!AW700</f>
        <v>1</v>
      </c>
      <c r="AM701" s="50">
        <f>'Details and Calculations'!BA700</f>
        <v>1</v>
      </c>
      <c r="AN701" s="50">
        <f>'Details and Calculations'!BF700</f>
        <v>1</v>
      </c>
      <c r="AO701" s="50">
        <f>'Details and Calculations'!BI700</f>
        <v>1</v>
      </c>
      <c r="AP701" s="50" t="str">
        <f>'Details and Calculations'!BM700</f>
        <v xml:space="preserve"> </v>
      </c>
      <c r="AQ701" s="50" t="str">
        <f>'Details and Calculations'!BP700</f>
        <v xml:space="preserve"> </v>
      </c>
      <c r="AR701" s="50">
        <f>'Details and Calculations'!CC700</f>
        <v>1</v>
      </c>
      <c r="AS701" s="50">
        <f>'Details and Calculations'!CJ700</f>
        <v>1</v>
      </c>
      <c r="AT701" s="51">
        <f>'Details and Calculations'!T700</f>
        <v>1</v>
      </c>
      <c r="AU701" s="51">
        <f>'Details and Calculations'!Z700</f>
        <v>1</v>
      </c>
      <c r="AV701" s="51">
        <f>'Details and Calculations'!S700</f>
        <v>0</v>
      </c>
      <c r="AW701" s="51">
        <f>'Details and Calculations'!AI700</f>
        <v>1</v>
      </c>
      <c r="AX701" s="51">
        <f>'Details and Calculations'!BY700</f>
        <v>1</v>
      </c>
      <c r="AY701" s="51">
        <f>'Details and Calculations'!CG700</f>
        <v>1</v>
      </c>
      <c r="AZ701" s="51">
        <f>'Details and Calculations'!CI700</f>
        <v>0</v>
      </c>
      <c r="BA701" s="51">
        <f t="shared" si="268"/>
        <v>1</v>
      </c>
      <c r="BB701" s="52">
        <f>'Details and Calculations'!Y700</f>
        <v>2</v>
      </c>
      <c r="BC701" s="52">
        <f>'Details and Calculations'!AC700</f>
        <v>1</v>
      </c>
      <c r="BD701" s="52">
        <f>'Details and Calculations'!AK700</f>
        <v>1</v>
      </c>
      <c r="BE701" s="52">
        <f>'Details and Calculations'!AN700</f>
        <v>35000</v>
      </c>
      <c r="BF701" s="52">
        <f>'Details and Calculations'!AP700</f>
        <v>3</v>
      </c>
      <c r="BG701" s="52">
        <f>'Details and Calculations'!AT700</f>
        <v>6</v>
      </c>
      <c r="BH701" s="52">
        <f>'Details and Calculations'!AY700</f>
        <v>1</v>
      </c>
      <c r="BI701" s="52">
        <f>'Details and Calculations'!BB700</f>
        <v>35000</v>
      </c>
      <c r="BJ701" s="52">
        <f>'Details and Calculations'!BD700</f>
        <v>3</v>
      </c>
      <c r="BK701" s="52">
        <f>'Details and Calculations'!CA700</f>
        <v>1</v>
      </c>
      <c r="BL701" s="43">
        <f>'Details and Calculations'!AA700</f>
        <v>1</v>
      </c>
      <c r="BM701" s="43" t="str">
        <f>'Details and Calculations'!AB700</f>
        <v/>
      </c>
      <c r="BN701" s="43">
        <f>'Details and Calculations'!AD700</f>
        <v>2016</v>
      </c>
      <c r="BO701" s="43">
        <f>'Details and Calculations'!AJ700</f>
        <v>1</v>
      </c>
      <c r="BP701" s="43">
        <f>'Details and Calculations'!AL700</f>
        <v>2016</v>
      </c>
      <c r="BQ701" s="43">
        <f>'Details and Calculations'!AO700</f>
        <v>1</v>
      </c>
      <c r="BR701" s="43">
        <f>'Details and Calculations'!AQ700</f>
        <v>2016</v>
      </c>
      <c r="BS701" s="43">
        <f>'Details and Calculations'!AS700</f>
        <v>1</v>
      </c>
      <c r="BT701" s="43">
        <f>'Details and Calculations'!AV700</f>
        <v>2016</v>
      </c>
      <c r="BU701" s="43">
        <f>'Details and Calculations'!AX700</f>
        <v>1</v>
      </c>
      <c r="BV701" s="43">
        <f>'Details and Calculations'!AZ700</f>
        <v>2016</v>
      </c>
      <c r="BW701" s="43">
        <f>'Details and Calculations'!BC700</f>
        <v>1</v>
      </c>
      <c r="BX701" s="43">
        <f>'Details and Calculations'!BE700</f>
        <v>2016</v>
      </c>
      <c r="BY701" s="43">
        <f>'Details and Calculations'!BG700</f>
        <v>1</v>
      </c>
      <c r="BZ701" s="43">
        <f>'Details and Calculations'!BH700</f>
        <v>2016</v>
      </c>
      <c r="CA701" s="43">
        <f>'Details and Calculations'!BJ700</f>
        <v>0</v>
      </c>
      <c r="CB701" s="43" t="str">
        <f>'Details and Calculations'!BK700</f>
        <v/>
      </c>
      <c r="CC701" s="43" t="str">
        <f>'Details and Calculations'!BL700</f>
        <v xml:space="preserve"> </v>
      </c>
      <c r="CD701" s="43" t="str">
        <f>'Details and Calculations'!BN700</f>
        <v xml:space="preserve"> </v>
      </c>
      <c r="CE701" s="43" t="str">
        <f>'Details and Calculations'!BO700</f>
        <v xml:space="preserve"> </v>
      </c>
      <c r="CF701" s="43">
        <f>'Details and Calculations'!BZ700</f>
        <v>1</v>
      </c>
      <c r="CG701" s="43">
        <f>'Details and Calculations'!CB700</f>
        <v>2016</v>
      </c>
      <c r="CH701" s="31"/>
      <c r="CI701" s="53"/>
    </row>
    <row r="702" spans="1:87" x14ac:dyDescent="0.3">
      <c r="A702" s="43">
        <f>'Details and Calculations'!A701</f>
        <v>2017</v>
      </c>
      <c r="B702" s="43" t="str">
        <f>'Details and Calculations'!C701</f>
        <v>Rwanda</v>
      </c>
      <c r="C702" s="43" t="str">
        <f>'Details and Calculations'!D701</f>
        <v>Rulindo</v>
      </c>
      <c r="D702" s="43" t="str">
        <f>'Details and Calculations'!E701</f>
        <v>Tumba</v>
      </c>
      <c r="E702" s="43" t="str">
        <f>'Details and Calculations'!F701</f>
        <v>Barari</v>
      </c>
      <c r="F702" s="43" t="str">
        <f>'Details and Calculations'!G701</f>
        <v>Rukore</v>
      </c>
      <c r="G702" s="43" t="str">
        <f>'Details and Calculations'!H701</f>
        <v/>
      </c>
      <c r="H702" s="43" t="str">
        <f>'Details and Calculations'!I701</f>
        <v/>
      </c>
      <c r="I702" s="43" t="str">
        <f>'Details and Calculations'!J701</f>
        <v>Water point at Rukore center/Nyirambuga pumping</v>
      </c>
      <c r="J702" s="43">
        <f>'Details and Calculations'!K701</f>
        <v>157</v>
      </c>
      <c r="K702" s="43">
        <f>'Details and Calculations'!O701</f>
        <v>157</v>
      </c>
      <c r="L702" s="43">
        <f>'Details and Calculations'!P702</f>
        <v>5</v>
      </c>
      <c r="M702" s="43" t="str">
        <f>'Details and Calculations'!U701</f>
        <v>Piped Network With Pump</v>
      </c>
      <c r="N702" s="43">
        <f>'Details and Calculations'!V701</f>
        <v>2015</v>
      </c>
      <c r="O702" s="43" t="str">
        <f>'Details and Calculations'!W701</f>
        <v>Governement (District, Wasac) And Water For People</v>
      </c>
      <c r="P702" s="43" t="str">
        <f>'Details and Calculations'!X701</f>
        <v>Spring</v>
      </c>
      <c r="Q702" s="44" t="str">
        <f t="shared" si="251"/>
        <v>Low Risk</v>
      </c>
      <c r="R702" s="44" t="str">
        <f t="shared" si="252"/>
        <v>Low Risk</v>
      </c>
      <c r="S702" s="45" t="str">
        <f t="shared" si="253"/>
        <v>Intermediate Level of Service</v>
      </c>
      <c r="T702" s="62" t="str">
        <f t="shared" si="250"/>
        <v>Low Priority</v>
      </c>
      <c r="U702" s="46">
        <f t="shared" si="254"/>
        <v>7</v>
      </c>
      <c r="V702" s="28" t="str">
        <f t="shared" si="255"/>
        <v>Perform Routine Preventative Maintenance</v>
      </c>
      <c r="W702" s="47" t="str">
        <f t="shared" si="256"/>
        <v/>
      </c>
      <c r="X702" s="27" t="str">
        <f t="shared" si="257"/>
        <v>Maintain O&amp;M and Routine Monitoring</v>
      </c>
      <c r="Y702" s="48" t="str">
        <f t="shared" si="258"/>
        <v xml:space="preserve"> </v>
      </c>
      <c r="Z702" s="48" t="str">
        <f t="shared" si="259"/>
        <v xml:space="preserve"> </v>
      </c>
      <c r="AA702" s="48">
        <f t="shared" si="260"/>
        <v>25</v>
      </c>
      <c r="AB702" s="48" t="str">
        <f t="shared" si="261"/>
        <v xml:space="preserve"> </v>
      </c>
      <c r="AC702" s="48">
        <f t="shared" si="262"/>
        <v>28</v>
      </c>
      <c r="AD702" s="48" t="str">
        <f t="shared" si="263"/>
        <v xml:space="preserve"> </v>
      </c>
      <c r="AE702" s="48" t="str">
        <f t="shared" si="264"/>
        <v xml:space="preserve"> </v>
      </c>
      <c r="AF702" s="48" t="str">
        <f t="shared" si="265"/>
        <v xml:space="preserve"> </v>
      </c>
      <c r="AG702" s="49" t="str">
        <f t="shared" si="266"/>
        <v/>
      </c>
      <c r="AH702" s="48">
        <f t="shared" si="267"/>
        <v>18</v>
      </c>
      <c r="AI702" s="50" t="str">
        <f>'Details and Calculations'!AE701</f>
        <v xml:space="preserve"> </v>
      </c>
      <c r="AJ702" s="50" t="str">
        <f>'Details and Calculations'!AM701</f>
        <v xml:space="preserve"> </v>
      </c>
      <c r="AK702" s="50">
        <f>'Details and Calculations'!AR701</f>
        <v>1</v>
      </c>
      <c r="AL702" s="50" t="str">
        <f>'Details and Calculations'!AW701</f>
        <v xml:space="preserve"> </v>
      </c>
      <c r="AM702" s="50">
        <f>'Details and Calculations'!BA701</f>
        <v>1</v>
      </c>
      <c r="AN702" s="50" t="str">
        <f>'Details and Calculations'!BF701</f>
        <v xml:space="preserve"> </v>
      </c>
      <c r="AO702" s="50" t="str">
        <f>'Details and Calculations'!BI701</f>
        <v xml:space="preserve"> </v>
      </c>
      <c r="AP702" s="50" t="str">
        <f>'Details and Calculations'!BM701</f>
        <v xml:space="preserve"> </v>
      </c>
      <c r="AQ702" s="50" t="str">
        <f>'Details and Calculations'!BP701</f>
        <v xml:space="preserve"> </v>
      </c>
      <c r="AR702" s="50">
        <f>'Details and Calculations'!CC701</f>
        <v>1</v>
      </c>
      <c r="AS702" s="50">
        <f>'Details and Calculations'!CJ701</f>
        <v>1</v>
      </c>
      <c r="AT702" s="51">
        <f>'Details and Calculations'!T701</f>
        <v>1</v>
      </c>
      <c r="AU702" s="51">
        <f>'Details and Calculations'!Z701</f>
        <v>1</v>
      </c>
      <c r="AV702" s="51">
        <f>'Details and Calculations'!S701</f>
        <v>0</v>
      </c>
      <c r="AW702" s="51">
        <f>'Details and Calculations'!AI701</f>
        <v>1</v>
      </c>
      <c r="AX702" s="51">
        <f>'Details and Calculations'!BY701</f>
        <v>1</v>
      </c>
      <c r="AY702" s="51">
        <f>'Details and Calculations'!CG701</f>
        <v>1</v>
      </c>
      <c r="AZ702" s="51">
        <f>'Details and Calculations'!CI701</f>
        <v>1</v>
      </c>
      <c r="BA702" s="51">
        <f t="shared" si="268"/>
        <v>1</v>
      </c>
      <c r="BB702" s="52">
        <f>'Details and Calculations'!Y701</f>
        <v>11</v>
      </c>
      <c r="BC702" s="52" t="str">
        <f>'Details and Calculations'!AC701</f>
        <v xml:space="preserve"> </v>
      </c>
      <c r="BD702" s="52" t="str">
        <f>'Details and Calculations'!AK701</f>
        <v xml:space="preserve"> </v>
      </c>
      <c r="BE702" s="52" t="str">
        <f>'Details and Calculations'!AN701</f>
        <v xml:space="preserve"> </v>
      </c>
      <c r="BF702" s="52">
        <f>'Details and Calculations'!AP701</f>
        <v>1</v>
      </c>
      <c r="BG702" s="52" t="str">
        <f>'Details and Calculations'!AT701</f>
        <v xml:space="preserve"> </v>
      </c>
      <c r="BH702" s="52">
        <f>'Details and Calculations'!AY701</f>
        <v>2</v>
      </c>
      <c r="BI702" s="52">
        <f>'Details and Calculations'!BB701</f>
        <v>2000</v>
      </c>
      <c r="BJ702" s="52" t="str">
        <f>'Details and Calculations'!BD701</f>
        <v xml:space="preserve"> </v>
      </c>
      <c r="BK702" s="52">
        <f>'Details and Calculations'!CA701</f>
        <v>2</v>
      </c>
      <c r="BL702" s="43">
        <f>'Details and Calculations'!AA701</f>
        <v>0</v>
      </c>
      <c r="BM702" s="43" t="str">
        <f>'Details and Calculations'!AB701</f>
        <v/>
      </c>
      <c r="BN702" s="43" t="str">
        <f>'Details and Calculations'!AD701</f>
        <v xml:space="preserve"> </v>
      </c>
      <c r="BO702" s="43">
        <f>'Details and Calculations'!AJ701</f>
        <v>0</v>
      </c>
      <c r="BP702" s="43" t="str">
        <f>'Details and Calculations'!AL701</f>
        <v xml:space="preserve"> </v>
      </c>
      <c r="BQ702" s="43">
        <f>'Details and Calculations'!AO701</f>
        <v>1</v>
      </c>
      <c r="BR702" s="43">
        <f>'Details and Calculations'!AQ701</f>
        <v>2012</v>
      </c>
      <c r="BS702" s="43">
        <f>'Details and Calculations'!AS701</f>
        <v>0</v>
      </c>
      <c r="BT702" s="43" t="str">
        <f>'Details and Calculations'!AV701</f>
        <v xml:space="preserve"> </v>
      </c>
      <c r="BU702" s="43">
        <f>'Details and Calculations'!AX701</f>
        <v>1</v>
      </c>
      <c r="BV702" s="43">
        <f>'Details and Calculations'!AZ701</f>
        <v>2015</v>
      </c>
      <c r="BW702" s="43">
        <f>'Details and Calculations'!BC701</f>
        <v>0</v>
      </c>
      <c r="BX702" s="43" t="str">
        <f>'Details and Calculations'!BE701</f>
        <v xml:space="preserve"> </v>
      </c>
      <c r="BY702" s="43" t="str">
        <f>'Details and Calculations'!BG701</f>
        <v xml:space="preserve"> </v>
      </c>
      <c r="BZ702" s="43" t="str">
        <f>'Details and Calculations'!BH701</f>
        <v xml:space="preserve"> </v>
      </c>
      <c r="CA702" s="43">
        <f>'Details and Calculations'!BJ701</f>
        <v>0</v>
      </c>
      <c r="CB702" s="43" t="str">
        <f>'Details and Calculations'!BK701</f>
        <v/>
      </c>
      <c r="CC702" s="43" t="str">
        <f>'Details and Calculations'!BL701</f>
        <v xml:space="preserve"> </v>
      </c>
      <c r="CD702" s="43" t="str">
        <f>'Details and Calculations'!BN701</f>
        <v xml:space="preserve"> </v>
      </c>
      <c r="CE702" s="43" t="str">
        <f>'Details and Calculations'!BO701</f>
        <v xml:space="preserve"> </v>
      </c>
      <c r="CF702" s="43">
        <f>'Details and Calculations'!BZ701</f>
        <v>1</v>
      </c>
      <c r="CG702" s="43">
        <f>'Details and Calculations'!CB701</f>
        <v>2015</v>
      </c>
      <c r="CH702" s="31"/>
      <c r="CI702" s="53"/>
    </row>
    <row r="703" spans="1:87" x14ac:dyDescent="0.3">
      <c r="A703" s="43">
        <f>'Details and Calculations'!A702</f>
        <v>2017</v>
      </c>
      <c r="B703" s="43" t="str">
        <f>'Details and Calculations'!C702</f>
        <v>Rwanda</v>
      </c>
      <c r="C703" s="43" t="str">
        <f>'Details and Calculations'!D702</f>
        <v>Rulindo</v>
      </c>
      <c r="D703" s="43" t="str">
        <f>'Details and Calculations'!E702</f>
        <v>Rukozo</v>
      </c>
      <c r="E703" s="43" t="str">
        <f>'Details and Calculations'!F702</f>
        <v>Buraro</v>
      </c>
      <c r="F703" s="43" t="str">
        <f>'Details and Calculations'!G702</f>
        <v>Nyenyeri</v>
      </c>
      <c r="G703" s="43" t="str">
        <f>'Details and Calculations'!H702</f>
        <v/>
      </c>
      <c r="H703" s="43" t="str">
        <f>'Details and Calculations'!I702</f>
        <v/>
      </c>
      <c r="I703" s="43" t="str">
        <f>'Details and Calculations'!J702</f>
        <v>Kabonanyoni</v>
      </c>
      <c r="J703" s="43">
        <f>'Details and Calculations'!K702</f>
        <v>45</v>
      </c>
      <c r="K703" s="43">
        <f>'Details and Calculations'!O702</f>
        <v>40</v>
      </c>
      <c r="L703" s="43">
        <f>'Details and Calculations'!P703</f>
        <v>7</v>
      </c>
      <c r="M703" s="43" t="str">
        <f>'Details and Calculations'!U702</f>
        <v>Piped Network With Pump</v>
      </c>
      <c r="N703" s="43">
        <f>'Details and Calculations'!V702</f>
        <v>2015</v>
      </c>
      <c r="O703" s="43" t="str">
        <f>'Details and Calculations'!W702</f>
        <v>Governement (District, Wasac) And Water For People</v>
      </c>
      <c r="P703" s="43" t="str">
        <f>'Details and Calculations'!X702</f>
        <v>Spring</v>
      </c>
      <c r="Q703" s="44" t="str">
        <f t="shared" si="251"/>
        <v>Low Risk</v>
      </c>
      <c r="R703" s="44" t="str">
        <f t="shared" si="252"/>
        <v>Low Risk</v>
      </c>
      <c r="S703" s="45" t="str">
        <f t="shared" si="253"/>
        <v>High Level of Service</v>
      </c>
      <c r="T703" s="62" t="str">
        <f t="shared" si="250"/>
        <v>Low Priority</v>
      </c>
      <c r="U703" s="46">
        <f t="shared" si="254"/>
        <v>8</v>
      </c>
      <c r="V703" s="28" t="str">
        <f t="shared" si="255"/>
        <v>Repair or Replace Components</v>
      </c>
      <c r="W703" s="47" t="str">
        <f t="shared" si="256"/>
        <v xml:space="preserve">Conduction Line, </v>
      </c>
      <c r="X703" s="27" t="str">
        <f t="shared" si="257"/>
        <v>Create Plan To Repair or Replace Components</v>
      </c>
      <c r="Y703" s="48">
        <f t="shared" si="258"/>
        <v>28</v>
      </c>
      <c r="Z703" s="48">
        <f t="shared" si="259"/>
        <v>18</v>
      </c>
      <c r="AA703" s="48">
        <f t="shared" si="260"/>
        <v>28</v>
      </c>
      <c r="AB703" s="48">
        <f t="shared" si="261"/>
        <v>18</v>
      </c>
      <c r="AC703" s="48">
        <f t="shared" si="262"/>
        <v>28</v>
      </c>
      <c r="AD703" s="48">
        <f t="shared" si="263"/>
        <v>6</v>
      </c>
      <c r="AE703" s="48">
        <f t="shared" si="264"/>
        <v>18</v>
      </c>
      <c r="AF703" s="48" t="str">
        <f t="shared" si="265"/>
        <v xml:space="preserve"> </v>
      </c>
      <c r="AG703" s="49" t="str">
        <f t="shared" si="266"/>
        <v/>
      </c>
      <c r="AH703" s="48">
        <f t="shared" si="267"/>
        <v>18</v>
      </c>
      <c r="AI703" s="50">
        <f>'Details and Calculations'!AE702</f>
        <v>1</v>
      </c>
      <c r="AJ703" s="50">
        <f>'Details and Calculations'!AM702</f>
        <v>2</v>
      </c>
      <c r="AK703" s="50">
        <f>'Details and Calculations'!AR702</f>
        <v>1</v>
      </c>
      <c r="AL703" s="50">
        <f>'Details and Calculations'!AW702</f>
        <v>1</v>
      </c>
      <c r="AM703" s="50">
        <f>'Details and Calculations'!BA702</f>
        <v>1</v>
      </c>
      <c r="AN703" s="50">
        <f>'Details and Calculations'!BF702</f>
        <v>1</v>
      </c>
      <c r="AO703" s="50">
        <f>'Details and Calculations'!BI702</f>
        <v>1</v>
      </c>
      <c r="AP703" s="50" t="str">
        <f>'Details and Calculations'!BM702</f>
        <v xml:space="preserve"> </v>
      </c>
      <c r="AQ703" s="50" t="str">
        <f>'Details and Calculations'!BP702</f>
        <v xml:space="preserve"> </v>
      </c>
      <c r="AR703" s="50">
        <f>'Details and Calculations'!CC702</f>
        <v>1</v>
      </c>
      <c r="AS703" s="50">
        <f>'Details and Calculations'!CJ702</f>
        <v>1</v>
      </c>
      <c r="AT703" s="51">
        <f>'Details and Calculations'!T702</f>
        <v>1</v>
      </c>
      <c r="AU703" s="51">
        <f>'Details and Calculations'!Z702</f>
        <v>1</v>
      </c>
      <c r="AV703" s="51">
        <f>'Details and Calculations'!S702</f>
        <v>1</v>
      </c>
      <c r="AW703" s="51">
        <f>'Details and Calculations'!AI702</f>
        <v>1</v>
      </c>
      <c r="AX703" s="51">
        <f>'Details and Calculations'!BY702</f>
        <v>1</v>
      </c>
      <c r="AY703" s="51">
        <f>'Details and Calculations'!CG702</f>
        <v>1</v>
      </c>
      <c r="AZ703" s="51">
        <f>'Details and Calculations'!CI702</f>
        <v>1</v>
      </c>
      <c r="BA703" s="51">
        <f t="shared" si="268"/>
        <v>1</v>
      </c>
      <c r="BB703" s="52">
        <f>'Details and Calculations'!Y702</f>
        <v>5</v>
      </c>
      <c r="BC703" s="52">
        <f>'Details and Calculations'!AC702</f>
        <v>5</v>
      </c>
      <c r="BD703" s="52">
        <f>'Details and Calculations'!AK702</f>
        <v>1</v>
      </c>
      <c r="BE703" s="52">
        <f>'Details and Calculations'!AN702</f>
        <v>720</v>
      </c>
      <c r="BF703" s="52">
        <f>'Details and Calculations'!AP702</f>
        <v>19</v>
      </c>
      <c r="BG703" s="52">
        <f>'Details and Calculations'!AT702</f>
        <v>10</v>
      </c>
      <c r="BH703" s="52">
        <f>'Details and Calculations'!AY702</f>
        <v>3</v>
      </c>
      <c r="BI703" s="52">
        <f>'Details and Calculations'!BB702</f>
        <v>19000</v>
      </c>
      <c r="BJ703" s="52">
        <f>'Details and Calculations'!BD702</f>
        <v>2</v>
      </c>
      <c r="BK703" s="52">
        <f>'Details and Calculations'!CA702</f>
        <v>31</v>
      </c>
      <c r="BL703" s="43">
        <f>'Details and Calculations'!AA702</f>
        <v>1</v>
      </c>
      <c r="BM703" s="43" t="str">
        <f>'Details and Calculations'!AB702</f>
        <v>"Springbox" --Intake Structure At A Spring</v>
      </c>
      <c r="BN703" s="43">
        <f>'Details and Calculations'!AD702</f>
        <v>2015</v>
      </c>
      <c r="BO703" s="43">
        <f>'Details and Calculations'!AJ702</f>
        <v>1</v>
      </c>
      <c r="BP703" s="43">
        <f>'Details and Calculations'!AL702</f>
        <v>2015</v>
      </c>
      <c r="BQ703" s="43">
        <f>'Details and Calculations'!AO702</f>
        <v>1</v>
      </c>
      <c r="BR703" s="43">
        <f>'Details and Calculations'!AQ702</f>
        <v>2015</v>
      </c>
      <c r="BS703" s="43">
        <f>'Details and Calculations'!AS702</f>
        <v>1</v>
      </c>
      <c r="BT703" s="43">
        <f>'Details and Calculations'!AV702</f>
        <v>2015</v>
      </c>
      <c r="BU703" s="43">
        <f>'Details and Calculations'!AX702</f>
        <v>1</v>
      </c>
      <c r="BV703" s="43">
        <f>'Details and Calculations'!AZ702</f>
        <v>2015</v>
      </c>
      <c r="BW703" s="43">
        <f>'Details and Calculations'!BC702</f>
        <v>1</v>
      </c>
      <c r="BX703" s="43">
        <f>'Details and Calculations'!BE702</f>
        <v>2016</v>
      </c>
      <c r="BY703" s="43">
        <f>'Details and Calculations'!BG702</f>
        <v>1</v>
      </c>
      <c r="BZ703" s="43">
        <f>'Details and Calculations'!BH702</f>
        <v>2015</v>
      </c>
      <c r="CA703" s="43">
        <f>'Details and Calculations'!BJ702</f>
        <v>0</v>
      </c>
      <c r="CB703" s="43" t="str">
        <f>'Details and Calculations'!BK702</f>
        <v/>
      </c>
      <c r="CC703" s="43" t="str">
        <f>'Details and Calculations'!BL702</f>
        <v xml:space="preserve"> </v>
      </c>
      <c r="CD703" s="43" t="str">
        <f>'Details and Calculations'!BN702</f>
        <v xml:space="preserve"> </v>
      </c>
      <c r="CE703" s="43" t="str">
        <f>'Details and Calculations'!BO702</f>
        <v xml:space="preserve"> </v>
      </c>
      <c r="CF703" s="43">
        <f>'Details and Calculations'!BZ702</f>
        <v>1</v>
      </c>
      <c r="CG703" s="43">
        <f>'Details and Calculations'!CB702</f>
        <v>2015</v>
      </c>
      <c r="CH703" s="31"/>
      <c r="CI703" s="53"/>
    </row>
    <row r="704" spans="1:87" x14ac:dyDescent="0.3">
      <c r="A704" s="43">
        <f>'Details and Calculations'!A703</f>
        <v>2017</v>
      </c>
      <c r="B704" s="43" t="str">
        <f>'Details and Calculations'!C703</f>
        <v>Rwanda</v>
      </c>
      <c r="C704" s="43" t="str">
        <f>'Details and Calculations'!D703</f>
        <v>Rulindo</v>
      </c>
      <c r="D704" s="43" t="str">
        <f>'Details and Calculations'!E703</f>
        <v>Kisaro</v>
      </c>
      <c r="E704" s="43" t="str">
        <f>'Details and Calculations'!F703</f>
        <v>Sayo</v>
      </c>
      <c r="F704" s="43" t="str">
        <f>'Details and Calculations'!G703</f>
        <v>Cyasuli</v>
      </c>
      <c r="G704" s="43" t="str">
        <f>'Details and Calculations'!H703</f>
        <v/>
      </c>
      <c r="H704" s="43" t="str">
        <f>'Details and Calculations'!I703</f>
        <v/>
      </c>
      <c r="I704" s="43" t="str">
        <f>'Details and Calculations'!J703</f>
        <v>Kiruruma</v>
      </c>
      <c r="J704" s="43">
        <f>'Details and Calculations'!K703</f>
        <v>129</v>
      </c>
      <c r="K704" s="43">
        <f>'Details and Calculations'!O703</f>
        <v>122</v>
      </c>
      <c r="L704" s="43" t="str">
        <f>'Details and Calculations'!P704</f>
        <v xml:space="preserve"> </v>
      </c>
      <c r="M704" s="43" t="str">
        <f>'Details and Calculations'!U703</f>
        <v>Piped Network With Pump</v>
      </c>
      <c r="N704" s="43">
        <f>'Details and Calculations'!V703</f>
        <v>2014</v>
      </c>
      <c r="O704" s="43" t="str">
        <f>'Details and Calculations'!W703</f>
        <v>Governement (District, Wasac) And Water For People</v>
      </c>
      <c r="P704" s="43" t="str">
        <f>'Details and Calculations'!X703</f>
        <v>Groundwater (Well, Etc.)</v>
      </c>
      <c r="Q704" s="44" t="str">
        <f t="shared" si="251"/>
        <v>Low Risk</v>
      </c>
      <c r="R704" s="44" t="str">
        <f t="shared" si="252"/>
        <v>Low Risk</v>
      </c>
      <c r="S704" s="45" t="str">
        <f t="shared" si="253"/>
        <v>Intermediate Level of Service</v>
      </c>
      <c r="T704" s="62" t="str">
        <f t="shared" si="250"/>
        <v>Low Priority</v>
      </c>
      <c r="U704" s="46">
        <f t="shared" si="254"/>
        <v>7</v>
      </c>
      <c r="V704" s="28" t="str">
        <f t="shared" si="255"/>
        <v>Repair or Replace Components</v>
      </c>
      <c r="W704" s="47" t="str">
        <f t="shared" si="256"/>
        <v>Kiosk/Tap Stand</v>
      </c>
      <c r="X704" s="27" t="str">
        <f t="shared" si="257"/>
        <v>Create Plan To Repair or Replace Components</v>
      </c>
      <c r="Y704" s="48">
        <f t="shared" si="258"/>
        <v>27</v>
      </c>
      <c r="Z704" s="48">
        <f t="shared" si="259"/>
        <v>17</v>
      </c>
      <c r="AA704" s="48">
        <f t="shared" si="260"/>
        <v>27</v>
      </c>
      <c r="AB704" s="48">
        <f t="shared" si="261"/>
        <v>17</v>
      </c>
      <c r="AC704" s="48">
        <f t="shared" si="262"/>
        <v>27</v>
      </c>
      <c r="AD704" s="48">
        <f t="shared" si="263"/>
        <v>4</v>
      </c>
      <c r="AE704" s="48">
        <f t="shared" si="264"/>
        <v>17</v>
      </c>
      <c r="AF704" s="48" t="str">
        <f t="shared" si="265"/>
        <v xml:space="preserve"> </v>
      </c>
      <c r="AG704" s="49" t="str">
        <f t="shared" si="266"/>
        <v/>
      </c>
      <c r="AH704" s="48">
        <f t="shared" si="267"/>
        <v>17</v>
      </c>
      <c r="AI704" s="50">
        <f>'Details and Calculations'!AE703</f>
        <v>1</v>
      </c>
      <c r="AJ704" s="50">
        <f>'Details and Calculations'!AM703</f>
        <v>1</v>
      </c>
      <c r="AK704" s="50">
        <f>'Details and Calculations'!AR703</f>
        <v>1</v>
      </c>
      <c r="AL704" s="50">
        <f>'Details and Calculations'!AW703</f>
        <v>1</v>
      </c>
      <c r="AM704" s="50">
        <f>'Details and Calculations'!BA703</f>
        <v>1</v>
      </c>
      <c r="AN704" s="50">
        <f>'Details and Calculations'!BF703</f>
        <v>1</v>
      </c>
      <c r="AO704" s="50">
        <f>'Details and Calculations'!BI703</f>
        <v>1</v>
      </c>
      <c r="AP704" s="50" t="str">
        <f>'Details and Calculations'!BM703</f>
        <v xml:space="preserve"> </v>
      </c>
      <c r="AQ704" s="50" t="str">
        <f>'Details and Calculations'!BP703</f>
        <v xml:space="preserve"> </v>
      </c>
      <c r="AR704" s="50">
        <f>'Details and Calculations'!CC703</f>
        <v>2</v>
      </c>
      <c r="AS704" s="50">
        <f>'Details and Calculations'!CJ703</f>
        <v>1</v>
      </c>
      <c r="AT704" s="51">
        <f>'Details and Calculations'!T703</f>
        <v>1</v>
      </c>
      <c r="AU704" s="51">
        <f>'Details and Calculations'!Z703</f>
        <v>1</v>
      </c>
      <c r="AV704" s="51">
        <f>'Details and Calculations'!S703</f>
        <v>0</v>
      </c>
      <c r="AW704" s="51">
        <f>'Details and Calculations'!AI703</f>
        <v>1</v>
      </c>
      <c r="AX704" s="51">
        <f>'Details and Calculations'!BY703</f>
        <v>1</v>
      </c>
      <c r="AY704" s="51">
        <f>'Details and Calculations'!CG703</f>
        <v>1</v>
      </c>
      <c r="AZ704" s="51">
        <f>'Details and Calculations'!CI703</f>
        <v>1</v>
      </c>
      <c r="BA704" s="51">
        <f t="shared" si="268"/>
        <v>1</v>
      </c>
      <c r="BB704" s="52">
        <f>'Details and Calculations'!Y703</f>
        <v>1</v>
      </c>
      <c r="BC704" s="52">
        <f>'Details and Calculations'!AC703</f>
        <v>3</v>
      </c>
      <c r="BD704" s="52">
        <f>'Details and Calculations'!AK703</f>
        <v>3</v>
      </c>
      <c r="BE704" s="52">
        <f>'Details and Calculations'!AN703</f>
        <v>9000</v>
      </c>
      <c r="BF704" s="52">
        <f>'Details and Calculations'!AP703</f>
        <v>15</v>
      </c>
      <c r="BG704" s="52">
        <f>'Details and Calculations'!AT703</f>
        <v>4</v>
      </c>
      <c r="BH704" s="52">
        <f>'Details and Calculations'!AY703</f>
        <v>3</v>
      </c>
      <c r="BI704" s="52">
        <f>'Details and Calculations'!BB703</f>
        <v>4000</v>
      </c>
      <c r="BJ704" s="52">
        <f>'Details and Calculations'!BD703</f>
        <v>2</v>
      </c>
      <c r="BK704" s="52">
        <f>'Details and Calculations'!CA703</f>
        <v>2</v>
      </c>
      <c r="BL704" s="43">
        <f>'Details and Calculations'!AA703</f>
        <v>1</v>
      </c>
      <c r="BM704" s="43" t="str">
        <f>'Details and Calculations'!AB703</f>
        <v>"Springbox" --Intake Structure At A Spring</v>
      </c>
      <c r="BN704" s="43">
        <f>'Details and Calculations'!AD703</f>
        <v>2014</v>
      </c>
      <c r="BO704" s="43">
        <f>'Details and Calculations'!AJ703</f>
        <v>1</v>
      </c>
      <c r="BP704" s="43">
        <f>'Details and Calculations'!AL703</f>
        <v>2014</v>
      </c>
      <c r="BQ704" s="43">
        <f>'Details and Calculations'!AO703</f>
        <v>1</v>
      </c>
      <c r="BR704" s="43">
        <f>'Details and Calculations'!AQ703</f>
        <v>2014</v>
      </c>
      <c r="BS704" s="43">
        <f>'Details and Calculations'!AS703</f>
        <v>1</v>
      </c>
      <c r="BT704" s="43">
        <f>'Details and Calculations'!AV703</f>
        <v>2014</v>
      </c>
      <c r="BU704" s="43">
        <f>'Details and Calculations'!AX703</f>
        <v>1</v>
      </c>
      <c r="BV704" s="43">
        <f>'Details and Calculations'!AZ703</f>
        <v>2014</v>
      </c>
      <c r="BW704" s="43">
        <f>'Details and Calculations'!BC703</f>
        <v>1</v>
      </c>
      <c r="BX704" s="43">
        <f>'Details and Calculations'!BE703</f>
        <v>2014</v>
      </c>
      <c r="BY704" s="43">
        <f>'Details and Calculations'!BG703</f>
        <v>1</v>
      </c>
      <c r="BZ704" s="43">
        <f>'Details and Calculations'!BH703</f>
        <v>2014</v>
      </c>
      <c r="CA704" s="43">
        <f>'Details and Calculations'!BJ703</f>
        <v>0</v>
      </c>
      <c r="CB704" s="43" t="str">
        <f>'Details and Calculations'!BK703</f>
        <v/>
      </c>
      <c r="CC704" s="43" t="str">
        <f>'Details and Calculations'!BL703</f>
        <v xml:space="preserve"> </v>
      </c>
      <c r="CD704" s="43" t="str">
        <f>'Details and Calculations'!BN703</f>
        <v xml:space="preserve"> </v>
      </c>
      <c r="CE704" s="43" t="str">
        <f>'Details and Calculations'!BO703</f>
        <v xml:space="preserve"> </v>
      </c>
      <c r="CF704" s="43">
        <f>'Details and Calculations'!BZ703</f>
        <v>1</v>
      </c>
      <c r="CG704" s="43">
        <f>'Details and Calculations'!CB703</f>
        <v>2014</v>
      </c>
      <c r="CH704" s="31"/>
      <c r="CI704" s="53"/>
    </row>
    <row r="705" spans="1:87" x14ac:dyDescent="0.3">
      <c r="A705" s="43">
        <f>'Details and Calculations'!A704</f>
        <v>2017</v>
      </c>
      <c r="B705" s="43" t="str">
        <f>'Details and Calculations'!C704</f>
        <v>Rwanda</v>
      </c>
      <c r="C705" s="43" t="str">
        <f>'Details and Calculations'!D704</f>
        <v>Rulindo</v>
      </c>
      <c r="D705" s="43" t="str">
        <f>'Details and Calculations'!E704</f>
        <v>Kisaro</v>
      </c>
      <c r="E705" s="43" t="str">
        <f>'Details and Calculations'!F704</f>
        <v>Kamushenyi</v>
      </c>
      <c r="F705" s="43" t="str">
        <f>'Details and Calculations'!G704</f>
        <v>Gakenke</v>
      </c>
      <c r="G705" s="43" t="str">
        <f>'Details and Calculations'!H704</f>
        <v/>
      </c>
      <c r="H705" s="43" t="str">
        <f>'Details and Calculations'!I704</f>
        <v/>
      </c>
      <c r="I705" s="43" t="str">
        <f>'Details and Calculations'!J704</f>
        <v>Gahama Kisaro network</v>
      </c>
      <c r="J705" s="43">
        <f>'Details and Calculations'!K704</f>
        <v>173</v>
      </c>
      <c r="K705" s="43">
        <f>'Details and Calculations'!O704</f>
        <v>173</v>
      </c>
      <c r="L705" s="43" t="str">
        <f>'Details and Calculations'!P705</f>
        <v xml:space="preserve"> </v>
      </c>
      <c r="M705" s="43" t="str">
        <f>'Details and Calculations'!U704</f>
        <v>Piped Network With Pump</v>
      </c>
      <c r="N705" s="43">
        <f>'Details and Calculations'!V704</f>
        <v>2012</v>
      </c>
      <c r="O705" s="43" t="str">
        <f>'Details and Calculations'!W704</f>
        <v>Governement (District, Wasac) And Water For People</v>
      </c>
      <c r="P705" s="43" t="str">
        <f>'Details and Calculations'!X704</f>
        <v>Spring</v>
      </c>
      <c r="Q705" s="44" t="str">
        <f t="shared" si="251"/>
        <v>Low Risk</v>
      </c>
      <c r="R705" s="44" t="str">
        <f t="shared" si="252"/>
        <v>Medium Risk</v>
      </c>
      <c r="S705" s="45" t="str">
        <f t="shared" si="253"/>
        <v>Basic Level of Service</v>
      </c>
      <c r="T705" s="62" t="str">
        <f t="shared" si="250"/>
        <v>Medium Priority</v>
      </c>
      <c r="U705" s="46">
        <f t="shared" si="254"/>
        <v>5</v>
      </c>
      <c r="V705" s="28" t="str">
        <f t="shared" si="255"/>
        <v>Repair or Replace Components</v>
      </c>
      <c r="W705" s="47" t="str">
        <f t="shared" si="256"/>
        <v>Other Concrete Structures Pump, Kiosk/Tap Stand</v>
      </c>
      <c r="X705" s="27" t="str">
        <f t="shared" si="257"/>
        <v>Create Plan To Repair or Replace Components</v>
      </c>
      <c r="Y705" s="48">
        <f t="shared" si="258"/>
        <v>25</v>
      </c>
      <c r="Z705" s="48">
        <f t="shared" si="259"/>
        <v>15</v>
      </c>
      <c r="AA705" s="48">
        <f t="shared" si="260"/>
        <v>25</v>
      </c>
      <c r="AB705" s="48">
        <f t="shared" si="261"/>
        <v>15</v>
      </c>
      <c r="AC705" s="48">
        <f t="shared" si="262"/>
        <v>25</v>
      </c>
      <c r="AD705" s="48">
        <f t="shared" si="263"/>
        <v>2</v>
      </c>
      <c r="AE705" s="48">
        <f t="shared" si="264"/>
        <v>15</v>
      </c>
      <c r="AF705" s="48" t="str">
        <f t="shared" si="265"/>
        <v xml:space="preserve"> </v>
      </c>
      <c r="AG705" s="49" t="str">
        <f t="shared" si="266"/>
        <v/>
      </c>
      <c r="AH705" s="48">
        <f t="shared" si="267"/>
        <v>15</v>
      </c>
      <c r="AI705" s="50">
        <f>'Details and Calculations'!AE704</f>
        <v>1</v>
      </c>
      <c r="AJ705" s="50">
        <f>'Details and Calculations'!AM704</f>
        <v>1</v>
      </c>
      <c r="AK705" s="50">
        <f>'Details and Calculations'!AR704</f>
        <v>1</v>
      </c>
      <c r="AL705" s="50">
        <f>'Details and Calculations'!AW704</f>
        <v>2</v>
      </c>
      <c r="AM705" s="50">
        <f>'Details and Calculations'!BA704</f>
        <v>1</v>
      </c>
      <c r="AN705" s="50">
        <f>'Details and Calculations'!BF704</f>
        <v>2</v>
      </c>
      <c r="AO705" s="50">
        <f>'Details and Calculations'!BI704</f>
        <v>1</v>
      </c>
      <c r="AP705" s="50" t="str">
        <f>'Details and Calculations'!BM704</f>
        <v xml:space="preserve"> </v>
      </c>
      <c r="AQ705" s="50" t="str">
        <f>'Details and Calculations'!BP704</f>
        <v xml:space="preserve"> </v>
      </c>
      <c r="AR705" s="50">
        <f>'Details and Calculations'!CC704</f>
        <v>2</v>
      </c>
      <c r="AS705" s="50">
        <f>'Details and Calculations'!CJ704</f>
        <v>2</v>
      </c>
      <c r="AT705" s="51">
        <f>'Details and Calculations'!T704</f>
        <v>1</v>
      </c>
      <c r="AU705" s="51">
        <f>'Details and Calculations'!Z704</f>
        <v>1</v>
      </c>
      <c r="AV705" s="51">
        <f>'Details and Calculations'!S704</f>
        <v>0</v>
      </c>
      <c r="AW705" s="51">
        <f>'Details and Calculations'!AI704</f>
        <v>1</v>
      </c>
      <c r="AX705" s="51">
        <f>'Details and Calculations'!BY704</f>
        <v>1</v>
      </c>
      <c r="AY705" s="51">
        <f>'Details and Calculations'!CG704</f>
        <v>1</v>
      </c>
      <c r="AZ705" s="51">
        <f>'Details and Calculations'!CI704</f>
        <v>0</v>
      </c>
      <c r="BA705" s="51">
        <f t="shared" si="268"/>
        <v>0</v>
      </c>
      <c r="BB705" s="52">
        <f>'Details and Calculations'!Y704</f>
        <v>1</v>
      </c>
      <c r="BC705" s="52">
        <f>'Details and Calculations'!AC704</f>
        <v>1</v>
      </c>
      <c r="BD705" s="52">
        <f>'Details and Calculations'!AK704</f>
        <v>1</v>
      </c>
      <c r="BE705" s="52">
        <f>'Details and Calculations'!AN704</f>
        <v>30000</v>
      </c>
      <c r="BF705" s="52">
        <f>'Details and Calculations'!AP704</f>
        <v>7</v>
      </c>
      <c r="BG705" s="52">
        <f>'Details and Calculations'!AT704</f>
        <v>14</v>
      </c>
      <c r="BH705" s="52">
        <f>'Details and Calculations'!AY704</f>
        <v>1</v>
      </c>
      <c r="BI705" s="52">
        <f>'Details and Calculations'!BB704</f>
        <v>30000</v>
      </c>
      <c r="BJ705" s="52">
        <f>'Details and Calculations'!BD704</f>
        <v>2</v>
      </c>
      <c r="BK705" s="52">
        <f>'Details and Calculations'!CA704</f>
        <v>1</v>
      </c>
      <c r="BL705" s="43">
        <f>'Details and Calculations'!AA704</f>
        <v>1</v>
      </c>
      <c r="BM705" s="43" t="str">
        <f>'Details and Calculations'!AB704</f>
        <v/>
      </c>
      <c r="BN705" s="43">
        <f>'Details and Calculations'!AD704</f>
        <v>2012</v>
      </c>
      <c r="BO705" s="43">
        <f>'Details and Calculations'!AJ704</f>
        <v>1</v>
      </c>
      <c r="BP705" s="43">
        <f>'Details and Calculations'!AL704</f>
        <v>2012</v>
      </c>
      <c r="BQ705" s="43">
        <f>'Details and Calculations'!AO704</f>
        <v>1</v>
      </c>
      <c r="BR705" s="43">
        <f>'Details and Calculations'!AQ704</f>
        <v>2012</v>
      </c>
      <c r="BS705" s="43">
        <f>'Details and Calculations'!AS704</f>
        <v>1</v>
      </c>
      <c r="BT705" s="43">
        <f>'Details and Calculations'!AV704</f>
        <v>2012</v>
      </c>
      <c r="BU705" s="43">
        <f>'Details and Calculations'!AX704</f>
        <v>1</v>
      </c>
      <c r="BV705" s="43">
        <f>'Details and Calculations'!AZ704</f>
        <v>2012</v>
      </c>
      <c r="BW705" s="43">
        <f>'Details and Calculations'!BC704</f>
        <v>1</v>
      </c>
      <c r="BX705" s="43">
        <f>'Details and Calculations'!BE704</f>
        <v>2012</v>
      </c>
      <c r="BY705" s="43">
        <f>'Details and Calculations'!BG704</f>
        <v>1</v>
      </c>
      <c r="BZ705" s="43">
        <f>'Details and Calculations'!BH704</f>
        <v>2012</v>
      </c>
      <c r="CA705" s="43">
        <f>'Details and Calculations'!BJ704</f>
        <v>0</v>
      </c>
      <c r="CB705" s="43" t="str">
        <f>'Details and Calculations'!BK704</f>
        <v/>
      </c>
      <c r="CC705" s="43" t="str">
        <f>'Details and Calculations'!BL704</f>
        <v xml:space="preserve"> </v>
      </c>
      <c r="CD705" s="43" t="str">
        <f>'Details and Calculations'!BN704</f>
        <v xml:space="preserve"> </v>
      </c>
      <c r="CE705" s="43" t="str">
        <f>'Details and Calculations'!BO704</f>
        <v xml:space="preserve"> </v>
      </c>
      <c r="CF705" s="43">
        <f>'Details and Calculations'!BZ704</f>
        <v>1</v>
      </c>
      <c r="CG705" s="43">
        <f>'Details and Calculations'!CB704</f>
        <v>2012</v>
      </c>
      <c r="CH705" s="31"/>
      <c r="CI705" s="53"/>
    </row>
    <row r="706" spans="1:87" x14ac:dyDescent="0.3">
      <c r="A706" s="43">
        <f>'Details and Calculations'!A705</f>
        <v>2017</v>
      </c>
      <c r="B706" s="43" t="str">
        <f>'Details and Calculations'!C705</f>
        <v>Rwanda</v>
      </c>
      <c r="C706" s="43" t="str">
        <f>'Details and Calculations'!D705</f>
        <v>Rulindo</v>
      </c>
      <c r="D706" s="43" t="str">
        <f>'Details and Calculations'!E705</f>
        <v>Bushoki</v>
      </c>
      <c r="E706" s="43" t="str">
        <f>'Details and Calculations'!F705</f>
        <v>Giko</v>
      </c>
      <c r="F706" s="43" t="str">
        <f>'Details and Calculations'!G705</f>
        <v>Kivomo</v>
      </c>
      <c r="G706" s="43" t="str">
        <f>'Details and Calculations'!H705</f>
        <v/>
      </c>
      <c r="H706" s="43" t="str">
        <f>'Details and Calculations'!I705</f>
        <v/>
      </c>
      <c r="I706" s="43" t="str">
        <f>'Details and Calculations'!J705</f>
        <v>Kivomo2 water point/Buramira gravity</v>
      </c>
      <c r="J706" s="43">
        <f>'Details and Calculations'!K705</f>
        <v>127</v>
      </c>
      <c r="K706" s="43">
        <f>'Details and Calculations'!O705</f>
        <v>127</v>
      </c>
      <c r="L706" s="43">
        <f>'Details and Calculations'!P706</f>
        <v>50</v>
      </c>
      <c r="M706" s="43" t="str">
        <f>'Details and Calculations'!U705</f>
        <v>Piped Network -- Gravity Only</v>
      </c>
      <c r="N706" s="43">
        <f>'Details and Calculations'!V705</f>
        <v>2015</v>
      </c>
      <c r="O706" s="43" t="str">
        <f>'Details and Calculations'!W705</f>
        <v>Gor</v>
      </c>
      <c r="P706" s="43" t="str">
        <f>'Details and Calculations'!X705</f>
        <v>Spring</v>
      </c>
      <c r="Q706" s="44" t="str">
        <f t="shared" si="251"/>
        <v>Low Risk</v>
      </c>
      <c r="R706" s="44" t="str">
        <f t="shared" si="252"/>
        <v>Low Risk</v>
      </c>
      <c r="S706" s="45" t="str">
        <f t="shared" si="253"/>
        <v>Intermediate Level of Service</v>
      </c>
      <c r="T706" s="62" t="str">
        <f t="shared" si="250"/>
        <v>Low Priority</v>
      </c>
      <c r="U706" s="46">
        <f t="shared" si="254"/>
        <v>7</v>
      </c>
      <c r="V706" s="28" t="str">
        <f t="shared" si="255"/>
        <v>Perform Routine Preventative Maintenance</v>
      </c>
      <c r="W706" s="47" t="str">
        <f t="shared" si="256"/>
        <v/>
      </c>
      <c r="X706" s="27" t="str">
        <f t="shared" si="257"/>
        <v>Maintain O&amp;M and Routine Monitoring</v>
      </c>
      <c r="Y706" s="48" t="str">
        <f t="shared" si="258"/>
        <v xml:space="preserve"> </v>
      </c>
      <c r="Z706" s="48" t="str">
        <f t="shared" si="259"/>
        <v xml:space="preserve"> </v>
      </c>
      <c r="AA706" s="48">
        <f t="shared" si="260"/>
        <v>28</v>
      </c>
      <c r="AB706" s="48" t="str">
        <f t="shared" si="261"/>
        <v xml:space="preserve"> </v>
      </c>
      <c r="AC706" s="48" t="str">
        <f t="shared" si="262"/>
        <v xml:space="preserve"> </v>
      </c>
      <c r="AD706" s="48" t="str">
        <f t="shared" si="263"/>
        <v xml:space="preserve"> </v>
      </c>
      <c r="AE706" s="48" t="str">
        <f t="shared" si="264"/>
        <v xml:space="preserve"> </v>
      </c>
      <c r="AF706" s="48" t="str">
        <f t="shared" si="265"/>
        <v xml:space="preserve"> </v>
      </c>
      <c r="AG706" s="49" t="str">
        <f t="shared" si="266"/>
        <v/>
      </c>
      <c r="AH706" s="48">
        <f t="shared" si="267"/>
        <v>18</v>
      </c>
      <c r="AI706" s="50" t="str">
        <f>'Details and Calculations'!AE705</f>
        <v xml:space="preserve"> </v>
      </c>
      <c r="AJ706" s="50" t="str">
        <f>'Details and Calculations'!AM705</f>
        <v xml:space="preserve"> </v>
      </c>
      <c r="AK706" s="50">
        <f>'Details and Calculations'!AR705</f>
        <v>1</v>
      </c>
      <c r="AL706" s="50" t="str">
        <f>'Details and Calculations'!AW705</f>
        <v xml:space="preserve"> </v>
      </c>
      <c r="AM706" s="50" t="str">
        <f>'Details and Calculations'!BA705</f>
        <v xml:space="preserve"> </v>
      </c>
      <c r="AN706" s="50" t="str">
        <f>'Details and Calculations'!BF705</f>
        <v xml:space="preserve"> </v>
      </c>
      <c r="AO706" s="50" t="str">
        <f>'Details and Calculations'!BI705</f>
        <v xml:space="preserve"> </v>
      </c>
      <c r="AP706" s="50" t="str">
        <f>'Details and Calculations'!BM705</f>
        <v xml:space="preserve"> </v>
      </c>
      <c r="AQ706" s="50" t="str">
        <f>'Details and Calculations'!BP705</f>
        <v xml:space="preserve"> </v>
      </c>
      <c r="AR706" s="50">
        <f>'Details and Calculations'!CC705</f>
        <v>1</v>
      </c>
      <c r="AS706" s="50">
        <f>'Details and Calculations'!CJ705</f>
        <v>1</v>
      </c>
      <c r="AT706" s="51">
        <f>'Details and Calculations'!T705</f>
        <v>1</v>
      </c>
      <c r="AU706" s="51">
        <f>'Details and Calculations'!Z705</f>
        <v>1</v>
      </c>
      <c r="AV706" s="51">
        <f>'Details and Calculations'!S705</f>
        <v>0</v>
      </c>
      <c r="AW706" s="51">
        <f>'Details and Calculations'!AI705</f>
        <v>1</v>
      </c>
      <c r="AX706" s="51">
        <f>'Details and Calculations'!BY705</f>
        <v>1</v>
      </c>
      <c r="AY706" s="51">
        <f>'Details and Calculations'!CG705</f>
        <v>1</v>
      </c>
      <c r="AZ706" s="51">
        <f>'Details and Calculations'!CI705</f>
        <v>1</v>
      </c>
      <c r="BA706" s="51">
        <f t="shared" si="268"/>
        <v>1</v>
      </c>
      <c r="BB706" s="52">
        <f>'Details and Calculations'!Y705</f>
        <v>1</v>
      </c>
      <c r="BC706" s="52" t="str">
        <f>'Details and Calculations'!AC705</f>
        <v xml:space="preserve"> </v>
      </c>
      <c r="BD706" s="52" t="str">
        <f>'Details and Calculations'!AK705</f>
        <v xml:space="preserve"> </v>
      </c>
      <c r="BE706" s="52" t="str">
        <f>'Details and Calculations'!AN705</f>
        <v xml:space="preserve"> </v>
      </c>
      <c r="BF706" s="52">
        <f>'Details and Calculations'!AP705</f>
        <v>1</v>
      </c>
      <c r="BG706" s="52" t="str">
        <f>'Details and Calculations'!AT705</f>
        <v xml:space="preserve"> </v>
      </c>
      <c r="BH706" s="52" t="str">
        <f>'Details and Calculations'!AY705</f>
        <v xml:space="preserve"> </v>
      </c>
      <c r="BI706" s="52" t="str">
        <f>'Details and Calculations'!BB705</f>
        <v xml:space="preserve"> </v>
      </c>
      <c r="BJ706" s="52" t="str">
        <f>'Details and Calculations'!BD705</f>
        <v xml:space="preserve"> </v>
      </c>
      <c r="BK706" s="52">
        <f>'Details and Calculations'!CA705</f>
        <v>1</v>
      </c>
      <c r="BL706" s="43">
        <f>'Details and Calculations'!AA705</f>
        <v>0</v>
      </c>
      <c r="BM706" s="43" t="str">
        <f>'Details and Calculations'!AB705</f>
        <v/>
      </c>
      <c r="BN706" s="43" t="str">
        <f>'Details and Calculations'!AD705</f>
        <v xml:space="preserve"> </v>
      </c>
      <c r="BO706" s="43">
        <f>'Details and Calculations'!AJ705</f>
        <v>0</v>
      </c>
      <c r="BP706" s="43" t="str">
        <f>'Details and Calculations'!AL705</f>
        <v xml:space="preserve"> </v>
      </c>
      <c r="BQ706" s="43">
        <f>'Details and Calculations'!AO705</f>
        <v>1</v>
      </c>
      <c r="BR706" s="43">
        <f>'Details and Calculations'!AQ705</f>
        <v>2015</v>
      </c>
      <c r="BS706" s="43">
        <f>'Details and Calculations'!AS705</f>
        <v>0</v>
      </c>
      <c r="BT706" s="43" t="str">
        <f>'Details and Calculations'!AV705</f>
        <v xml:space="preserve"> </v>
      </c>
      <c r="BU706" s="43">
        <f>'Details and Calculations'!AX705</f>
        <v>0</v>
      </c>
      <c r="BV706" s="43" t="str">
        <f>'Details and Calculations'!AZ705</f>
        <v xml:space="preserve"> </v>
      </c>
      <c r="BW706" s="43">
        <f>'Details and Calculations'!BC705</f>
        <v>0</v>
      </c>
      <c r="BX706" s="43" t="str">
        <f>'Details and Calculations'!BE705</f>
        <v xml:space="preserve"> </v>
      </c>
      <c r="BY706" s="43" t="str">
        <f>'Details and Calculations'!BG705</f>
        <v xml:space="preserve"> </v>
      </c>
      <c r="BZ706" s="43" t="str">
        <f>'Details and Calculations'!BH705</f>
        <v xml:space="preserve"> </v>
      </c>
      <c r="CA706" s="43">
        <f>'Details and Calculations'!BJ705</f>
        <v>0</v>
      </c>
      <c r="CB706" s="43" t="str">
        <f>'Details and Calculations'!BK705</f>
        <v/>
      </c>
      <c r="CC706" s="43" t="str">
        <f>'Details and Calculations'!BL705</f>
        <v xml:space="preserve"> </v>
      </c>
      <c r="CD706" s="43" t="str">
        <f>'Details and Calculations'!BN705</f>
        <v xml:space="preserve"> </v>
      </c>
      <c r="CE706" s="43" t="str">
        <f>'Details and Calculations'!BO705</f>
        <v xml:space="preserve"> </v>
      </c>
      <c r="CF706" s="43">
        <f>'Details and Calculations'!BZ705</f>
        <v>1</v>
      </c>
      <c r="CG706" s="43">
        <f>'Details and Calculations'!CB705</f>
        <v>2015</v>
      </c>
      <c r="CH706" s="31"/>
      <c r="CI706" s="53"/>
    </row>
    <row r="707" spans="1:87" x14ac:dyDescent="0.3">
      <c r="A707" s="43">
        <f>'Details and Calculations'!A706</f>
        <v>2017</v>
      </c>
      <c r="B707" s="43" t="str">
        <f>'Details and Calculations'!C706</f>
        <v>Rwanda</v>
      </c>
      <c r="C707" s="43" t="str">
        <f>'Details and Calculations'!D706</f>
        <v>Rulindo</v>
      </c>
      <c r="D707" s="43" t="str">
        <f>'Details and Calculations'!E706</f>
        <v>Cyungo</v>
      </c>
      <c r="E707" s="43" t="str">
        <f>'Details and Calculations'!F706</f>
        <v>Rwili</v>
      </c>
      <c r="F707" s="43" t="str">
        <f>'Details and Calculations'!G706</f>
        <v>Nturo</v>
      </c>
      <c r="G707" s="43" t="str">
        <f>'Details and Calculations'!H706</f>
        <v/>
      </c>
      <c r="H707" s="43" t="str">
        <f>'Details and Calculations'!I706</f>
        <v/>
      </c>
      <c r="I707" s="43" t="str">
        <f>'Details and Calculations'!J706</f>
        <v>Sakara</v>
      </c>
      <c r="J707" s="43">
        <f>'Details and Calculations'!K706</f>
        <v>570</v>
      </c>
      <c r="K707" s="43">
        <f>'Details and Calculations'!O706</f>
        <v>520</v>
      </c>
      <c r="L707" s="43">
        <f>'Details and Calculations'!P707</f>
        <v>5</v>
      </c>
      <c r="M707" s="43" t="str">
        <f>'Details and Calculations'!U706</f>
        <v>Piped Network With Pump</v>
      </c>
      <c r="N707" s="43">
        <f>'Details and Calculations'!V706</f>
        <v>2015</v>
      </c>
      <c r="O707" s="43" t="str">
        <f>'Details and Calculations'!W706</f>
        <v>Governement (District, Wasac) And Water For People</v>
      </c>
      <c r="P707" s="43" t="str">
        <f>'Details and Calculations'!X706</f>
        <v>Spring</v>
      </c>
      <c r="Q707" s="44" t="str">
        <f t="shared" si="251"/>
        <v>Low Risk</v>
      </c>
      <c r="R707" s="44" t="str">
        <f t="shared" si="252"/>
        <v>Low Risk</v>
      </c>
      <c r="S707" s="45" t="str">
        <f t="shared" si="253"/>
        <v>High Level of Service</v>
      </c>
      <c r="T707" s="62" t="str">
        <f t="shared" si="250"/>
        <v>Low Priority</v>
      </c>
      <c r="U707" s="46">
        <f t="shared" si="254"/>
        <v>8</v>
      </c>
      <c r="V707" s="28" t="str">
        <f t="shared" si="255"/>
        <v>Perform Routine Preventative Maintenance</v>
      </c>
      <c r="W707" s="47" t="str">
        <f t="shared" si="256"/>
        <v/>
      </c>
      <c r="X707" s="27" t="str">
        <f t="shared" si="257"/>
        <v>Maintain O&amp;M and Routine Monitoring</v>
      </c>
      <c r="Y707" s="48">
        <f t="shared" si="258"/>
        <v>28</v>
      </c>
      <c r="Z707" s="48">
        <f t="shared" si="259"/>
        <v>18</v>
      </c>
      <c r="AA707" s="48">
        <f t="shared" si="260"/>
        <v>28</v>
      </c>
      <c r="AB707" s="48">
        <f t="shared" si="261"/>
        <v>18</v>
      </c>
      <c r="AC707" s="48">
        <f t="shared" si="262"/>
        <v>29</v>
      </c>
      <c r="AD707" s="48">
        <f t="shared" si="263"/>
        <v>5</v>
      </c>
      <c r="AE707" s="48">
        <f t="shared" si="264"/>
        <v>18</v>
      </c>
      <c r="AF707" s="48" t="str">
        <f t="shared" si="265"/>
        <v xml:space="preserve"> </v>
      </c>
      <c r="AG707" s="49" t="str">
        <f t="shared" si="266"/>
        <v/>
      </c>
      <c r="AH707" s="48">
        <f t="shared" si="267"/>
        <v>18</v>
      </c>
      <c r="AI707" s="50">
        <f>'Details and Calculations'!AE706</f>
        <v>1</v>
      </c>
      <c r="AJ707" s="50">
        <f>'Details and Calculations'!AM706</f>
        <v>1</v>
      </c>
      <c r="AK707" s="50">
        <f>'Details and Calculations'!AR706</f>
        <v>1</v>
      </c>
      <c r="AL707" s="50">
        <f>'Details and Calculations'!AW706</f>
        <v>1</v>
      </c>
      <c r="AM707" s="50">
        <f>'Details and Calculations'!BA706</f>
        <v>1</v>
      </c>
      <c r="AN707" s="50">
        <f>'Details and Calculations'!BF706</f>
        <v>1</v>
      </c>
      <c r="AO707" s="50">
        <f>'Details and Calculations'!BI706</f>
        <v>1</v>
      </c>
      <c r="AP707" s="50" t="str">
        <f>'Details and Calculations'!BM706</f>
        <v xml:space="preserve"> </v>
      </c>
      <c r="AQ707" s="50" t="str">
        <f>'Details and Calculations'!BP706</f>
        <v xml:space="preserve"> </v>
      </c>
      <c r="AR707" s="50">
        <f>'Details and Calculations'!CC706</f>
        <v>1</v>
      </c>
      <c r="AS707" s="50">
        <f>'Details and Calculations'!CJ706</f>
        <v>1</v>
      </c>
      <c r="AT707" s="51">
        <f>'Details and Calculations'!T706</f>
        <v>1</v>
      </c>
      <c r="AU707" s="51">
        <f>'Details and Calculations'!Z706</f>
        <v>1</v>
      </c>
      <c r="AV707" s="51">
        <f>'Details and Calculations'!S706</f>
        <v>1</v>
      </c>
      <c r="AW707" s="51">
        <f>'Details and Calculations'!AI706</f>
        <v>1</v>
      </c>
      <c r="AX707" s="51">
        <f>'Details and Calculations'!BY706</f>
        <v>1</v>
      </c>
      <c r="AY707" s="51">
        <f>'Details and Calculations'!CG706</f>
        <v>1</v>
      </c>
      <c r="AZ707" s="51">
        <f>'Details and Calculations'!CI706</f>
        <v>1</v>
      </c>
      <c r="BA707" s="51">
        <f t="shared" si="268"/>
        <v>1</v>
      </c>
      <c r="BB707" s="52">
        <f>'Details and Calculations'!Y706</f>
        <v>2</v>
      </c>
      <c r="BC707" s="52">
        <f>'Details and Calculations'!AC706</f>
        <v>1</v>
      </c>
      <c r="BD707" s="52">
        <f>'Details and Calculations'!AK706</f>
        <v>1</v>
      </c>
      <c r="BE707" s="52">
        <f>'Details and Calculations'!AN706</f>
        <v>1200</v>
      </c>
      <c r="BF707" s="52">
        <f>'Details and Calculations'!AP706</f>
        <v>2</v>
      </c>
      <c r="BG707" s="52">
        <f>'Details and Calculations'!AT706</f>
        <v>5</v>
      </c>
      <c r="BH707" s="52">
        <f>'Details and Calculations'!AY706</f>
        <v>1</v>
      </c>
      <c r="BI707" s="52">
        <f>'Details and Calculations'!BB706</f>
        <v>2300</v>
      </c>
      <c r="BJ707" s="52">
        <f>'Details and Calculations'!BD706</f>
        <v>2</v>
      </c>
      <c r="BK707" s="52">
        <f>'Details and Calculations'!CA706</f>
        <v>4</v>
      </c>
      <c r="BL707" s="43">
        <f>'Details and Calculations'!AA706</f>
        <v>1</v>
      </c>
      <c r="BM707" s="43" t="str">
        <f>'Details and Calculations'!AB706</f>
        <v>"Springbox" --Intake Structure At A Spring</v>
      </c>
      <c r="BN707" s="43">
        <f>'Details and Calculations'!AD706</f>
        <v>2015</v>
      </c>
      <c r="BO707" s="43">
        <f>'Details and Calculations'!AJ706</f>
        <v>1</v>
      </c>
      <c r="BP707" s="43">
        <f>'Details and Calculations'!AL706</f>
        <v>2015</v>
      </c>
      <c r="BQ707" s="43">
        <f>'Details and Calculations'!AO706</f>
        <v>1</v>
      </c>
      <c r="BR707" s="43">
        <f>'Details and Calculations'!AQ706</f>
        <v>2015</v>
      </c>
      <c r="BS707" s="43">
        <f>'Details and Calculations'!AS706</f>
        <v>1</v>
      </c>
      <c r="BT707" s="43">
        <f>'Details and Calculations'!AV706</f>
        <v>2015</v>
      </c>
      <c r="BU707" s="43">
        <f>'Details and Calculations'!AX706</f>
        <v>1</v>
      </c>
      <c r="BV707" s="43">
        <f>'Details and Calculations'!AZ706</f>
        <v>2016</v>
      </c>
      <c r="BW707" s="43">
        <f>'Details and Calculations'!BC706</f>
        <v>1</v>
      </c>
      <c r="BX707" s="43">
        <f>'Details and Calculations'!BE706</f>
        <v>2015</v>
      </c>
      <c r="BY707" s="43">
        <f>'Details and Calculations'!BG706</f>
        <v>1</v>
      </c>
      <c r="BZ707" s="43">
        <f>'Details and Calculations'!BH706</f>
        <v>2015</v>
      </c>
      <c r="CA707" s="43">
        <f>'Details and Calculations'!BJ706</f>
        <v>0</v>
      </c>
      <c r="CB707" s="43" t="str">
        <f>'Details and Calculations'!BK706</f>
        <v/>
      </c>
      <c r="CC707" s="43" t="str">
        <f>'Details and Calculations'!BL706</f>
        <v xml:space="preserve"> </v>
      </c>
      <c r="CD707" s="43" t="str">
        <f>'Details and Calculations'!BN706</f>
        <v xml:space="preserve"> </v>
      </c>
      <c r="CE707" s="43" t="str">
        <f>'Details and Calculations'!BO706</f>
        <v xml:space="preserve"> </v>
      </c>
      <c r="CF707" s="43">
        <f>'Details and Calculations'!BZ706</f>
        <v>1</v>
      </c>
      <c r="CG707" s="43">
        <f>'Details and Calculations'!CB706</f>
        <v>2015</v>
      </c>
      <c r="CH707" s="31"/>
      <c r="CI707" s="53"/>
    </row>
    <row r="708" spans="1:87" x14ac:dyDescent="0.3">
      <c r="A708" s="43">
        <f>'Details and Calculations'!A707</f>
        <v>2017</v>
      </c>
      <c r="B708" s="43" t="str">
        <f>'Details and Calculations'!C707</f>
        <v>Rwanda</v>
      </c>
      <c r="C708" s="43" t="str">
        <f>'Details and Calculations'!D707</f>
        <v>Rulindo</v>
      </c>
      <c r="D708" s="43" t="str">
        <f>'Details and Calculations'!E707</f>
        <v>Rukozo</v>
      </c>
      <c r="E708" s="43" t="str">
        <f>'Details and Calculations'!F707</f>
        <v>Buraro</v>
      </c>
      <c r="F708" s="43" t="str">
        <f>'Details and Calculations'!G707</f>
        <v>Rukingu</v>
      </c>
      <c r="G708" s="43" t="str">
        <f>'Details and Calculations'!H707</f>
        <v/>
      </c>
      <c r="H708" s="43" t="str">
        <f>'Details and Calculations'!I707</f>
        <v/>
      </c>
      <c r="I708" s="43" t="str">
        <f>'Details and Calculations'!J707</f>
        <v>Kabonanyoni</v>
      </c>
      <c r="J708" s="43">
        <f>'Details and Calculations'!K707</f>
        <v>30</v>
      </c>
      <c r="K708" s="43">
        <f>'Details and Calculations'!O707</f>
        <v>25</v>
      </c>
      <c r="L708" s="43" t="str">
        <f>'Details and Calculations'!P708</f>
        <v xml:space="preserve"> </v>
      </c>
      <c r="M708" s="43" t="str">
        <f>'Details and Calculations'!U707</f>
        <v>Piped Network With Pump</v>
      </c>
      <c r="N708" s="43">
        <f>'Details and Calculations'!V707</f>
        <v>2015</v>
      </c>
      <c r="O708" s="43" t="str">
        <f>'Details and Calculations'!W707</f>
        <v>Governement (District, Wasac) And Water For People</v>
      </c>
      <c r="P708" s="43" t="str">
        <f>'Details and Calculations'!X707</f>
        <v>Spring</v>
      </c>
      <c r="Q708" s="44" t="str">
        <f t="shared" si="251"/>
        <v>Low Risk</v>
      </c>
      <c r="R708" s="44" t="str">
        <f t="shared" si="252"/>
        <v>Low Risk</v>
      </c>
      <c r="S708" s="45" t="str">
        <f t="shared" si="253"/>
        <v>High Level of Service</v>
      </c>
      <c r="T708" s="62" t="str">
        <f t="shared" ref="T708:T771" si="269">IF(AND(Q708="No Improved Water Point/System",R708="No Improved Water Point/System",S708="No Improved Water Point/System"),"New Construction Needed",IF(OR(AND(Q708="Low Risk",R708="Low Risk",S708="High Level of Service"),AND(Q708="Low Risk",R708="Low Risk",S708="Intermediate Level of Service"),AND(Q708="Low Risk",R708="Medium Risk",S708="High Level of Service"),AND(Q708="Low Risk",R708="Medium Risk",S708="Intermediate Level of Service"),AND(Q708="Medium Risk",R708="Low Risk",S708="High Level of Service"),AND(Q708="Medium Risk",R708="Low Risk",S708="Intermediate Level of Service")),"Low Priority",IF(OR(AND(Q708="Low Risk",R708="Low Risk",S708="Basic Level of Service"),AND(Q708="Low Risk",R708="Low Risk",S708="Inadequate Level of Service"),AND(Q708="Low Risk",R708="Medium Risk",S708="Basic Level of Service"),AND(Q708="Low Risk",R708="Medium Risk",S708="Inadequate Level of Service"),AND(Q708="Medium Risk",R708="Low Risk",S708="Basic Level of Service"),AND(Q708="Medium Risk",R708="Medium Risk",S708="Basic Level of Service"),AND(Q708="Medium Risk",R708="Medium Risk",S708="High Level of Service"),AND(Q708="Medium Risk",R708="Medium Risk",S708="Intermediate Level of Service"),AND(Q708="High Risk",R708="Low Risk",S708="Basic Level of Service"),AND(Q708="High Risk",R708="Low Risk",S708="High Level of Service"),AND(Q708="High Risk",R708="Low Risk",S708="Intermediate Level of Service"),AND(Q708="High Risk",R708="Medium Risk",S708="High Level of Service"),AND(Q708="High Risk",R708="Medium Risk",S708="Intermediate Level of Service")),"Medium Priority",IF(OR(AND(Q708="High Risk",R708="High Risk",S708="Basic Level of Service"),AND(Q708="High Risk",R708="High Risk",S708="High Level of Service"),AND(Q708="High Risk",R708="High Risk",S708="Inadequate Level of Service"),AND(Q708="High Risk",R708="High Risk",S708="Intermediate Level of Service"),AND(Q708="High Risk",R708="Low Risk",S708="Inadequate Level of Service"),AND(Q708="High Risk",R708="Medium Risk",S708="Basic Level of Service"),AND(Q708="High Risk",R708="Medium Risk",S708="Inadequate Level of Service"),AND(Q708="Low Risk",R708="High Risk",S708="Basic Level of Service"),AND(Q708="Low Risk",R708="High Risk",S708="High Level of Service"),AND(Q708="Low Risk",R708="High Risk",S708="Inadequate Level of Service"),AND(Q708="Low Risk",R708="High Risk",S708="Intermediate Level of Service"),AND(Q708="Medium Risk",R708="High Risk",S708="Basic Level of Service"),AND(Q708="Medium Risk",R708="High Risk",S708="High Level of Service"),AND(Q708="Medium Risk",R708="High Risk",S708="Inadequate Level of Service"),AND(Q708="Medium Risk",R708="High Risk",S708="Intermediate Level of Service"),AND(Q708="Medium Risk",R708="Low Risk",S708="Inadequate Level of Service"),AND(Q708="Medium Risk",R708="Medium Risk",S708="Inadequate Level of Service")),"High Priority",))))</f>
        <v>Low Priority</v>
      </c>
      <c r="U708" s="46">
        <f t="shared" si="254"/>
        <v>8</v>
      </c>
      <c r="V708" s="28" t="str">
        <f t="shared" si="255"/>
        <v>Perform Routine Preventative Maintenance</v>
      </c>
      <c r="W708" s="47" t="str">
        <f t="shared" si="256"/>
        <v/>
      </c>
      <c r="X708" s="27" t="str">
        <f t="shared" si="257"/>
        <v>Maintain O&amp;M and Routine Monitoring</v>
      </c>
      <c r="Y708" s="48">
        <f t="shared" si="258"/>
        <v>28</v>
      </c>
      <c r="Z708" s="48">
        <f t="shared" si="259"/>
        <v>18</v>
      </c>
      <c r="AA708" s="48">
        <f t="shared" si="260"/>
        <v>28</v>
      </c>
      <c r="AB708" s="48">
        <f t="shared" si="261"/>
        <v>18</v>
      </c>
      <c r="AC708" s="48">
        <f t="shared" si="262"/>
        <v>28</v>
      </c>
      <c r="AD708" s="48">
        <f t="shared" si="263"/>
        <v>6</v>
      </c>
      <c r="AE708" s="48">
        <f t="shared" si="264"/>
        <v>19</v>
      </c>
      <c r="AF708" s="48" t="str">
        <f t="shared" si="265"/>
        <v xml:space="preserve"> </v>
      </c>
      <c r="AG708" s="49" t="str">
        <f t="shared" si="266"/>
        <v/>
      </c>
      <c r="AH708" s="48">
        <f t="shared" si="267"/>
        <v>18</v>
      </c>
      <c r="AI708" s="50">
        <f>'Details and Calculations'!AE707</f>
        <v>1</v>
      </c>
      <c r="AJ708" s="50">
        <f>'Details and Calculations'!AM707</f>
        <v>1</v>
      </c>
      <c r="AK708" s="50">
        <f>'Details and Calculations'!AR707</f>
        <v>1</v>
      </c>
      <c r="AL708" s="50">
        <f>'Details and Calculations'!AW707</f>
        <v>1</v>
      </c>
      <c r="AM708" s="50">
        <f>'Details and Calculations'!BA707</f>
        <v>1</v>
      </c>
      <c r="AN708" s="50">
        <f>'Details and Calculations'!BF707</f>
        <v>1</v>
      </c>
      <c r="AO708" s="50">
        <f>'Details and Calculations'!BI707</f>
        <v>1</v>
      </c>
      <c r="AP708" s="50" t="str">
        <f>'Details and Calculations'!BM707</f>
        <v xml:space="preserve"> </v>
      </c>
      <c r="AQ708" s="50" t="str">
        <f>'Details and Calculations'!BP707</f>
        <v xml:space="preserve"> </v>
      </c>
      <c r="AR708" s="50">
        <f>'Details and Calculations'!CC707</f>
        <v>1</v>
      </c>
      <c r="AS708" s="50">
        <f>'Details and Calculations'!CJ707</f>
        <v>1</v>
      </c>
      <c r="AT708" s="51">
        <f>'Details and Calculations'!T707</f>
        <v>1</v>
      </c>
      <c r="AU708" s="51">
        <f>'Details and Calculations'!Z707</f>
        <v>1</v>
      </c>
      <c r="AV708" s="51">
        <f>'Details and Calculations'!S707</f>
        <v>1</v>
      </c>
      <c r="AW708" s="51">
        <f>'Details and Calculations'!AI707</f>
        <v>1</v>
      </c>
      <c r="AX708" s="51">
        <f>'Details and Calculations'!BY707</f>
        <v>1</v>
      </c>
      <c r="AY708" s="51">
        <f>'Details and Calculations'!CG707</f>
        <v>1</v>
      </c>
      <c r="AZ708" s="51">
        <f>'Details and Calculations'!CI707</f>
        <v>1</v>
      </c>
      <c r="BA708" s="51">
        <f t="shared" si="268"/>
        <v>1</v>
      </c>
      <c r="BB708" s="52">
        <f>'Details and Calculations'!Y707</f>
        <v>5</v>
      </c>
      <c r="BC708" s="52">
        <f>'Details and Calculations'!AC707</f>
        <v>5</v>
      </c>
      <c r="BD708" s="52">
        <f>'Details and Calculations'!AK707</f>
        <v>1</v>
      </c>
      <c r="BE708" s="52">
        <f>'Details and Calculations'!AN707</f>
        <v>720</v>
      </c>
      <c r="BF708" s="52">
        <f>'Details and Calculations'!AP707</f>
        <v>19</v>
      </c>
      <c r="BG708" s="52">
        <f>'Details and Calculations'!AT707</f>
        <v>10</v>
      </c>
      <c r="BH708" s="52">
        <f>'Details and Calculations'!AY707</f>
        <v>3</v>
      </c>
      <c r="BI708" s="52">
        <f>'Details and Calculations'!BB707</f>
        <v>19000</v>
      </c>
      <c r="BJ708" s="52">
        <f>'Details and Calculations'!BD707</f>
        <v>2</v>
      </c>
      <c r="BK708" s="52">
        <f>'Details and Calculations'!CA707</f>
        <v>31</v>
      </c>
      <c r="BL708" s="43">
        <f>'Details and Calculations'!AA707</f>
        <v>1</v>
      </c>
      <c r="BM708" s="43" t="str">
        <f>'Details and Calculations'!AB707</f>
        <v>"Springbox" --Intake Structure At A Spring</v>
      </c>
      <c r="BN708" s="43">
        <f>'Details and Calculations'!AD707</f>
        <v>2015</v>
      </c>
      <c r="BO708" s="43">
        <f>'Details and Calculations'!AJ707</f>
        <v>1</v>
      </c>
      <c r="BP708" s="43">
        <f>'Details and Calculations'!AL707</f>
        <v>2015</v>
      </c>
      <c r="BQ708" s="43">
        <f>'Details and Calculations'!AO707</f>
        <v>1</v>
      </c>
      <c r="BR708" s="43">
        <f>'Details and Calculations'!AQ707</f>
        <v>2015</v>
      </c>
      <c r="BS708" s="43">
        <f>'Details and Calculations'!AS707</f>
        <v>1</v>
      </c>
      <c r="BT708" s="43">
        <f>'Details and Calculations'!AV707</f>
        <v>2015</v>
      </c>
      <c r="BU708" s="43">
        <f>'Details and Calculations'!AX707</f>
        <v>1</v>
      </c>
      <c r="BV708" s="43">
        <f>'Details and Calculations'!AZ707</f>
        <v>2015</v>
      </c>
      <c r="BW708" s="43">
        <f>'Details and Calculations'!BC707</f>
        <v>1</v>
      </c>
      <c r="BX708" s="43">
        <f>'Details and Calculations'!BE707</f>
        <v>2016</v>
      </c>
      <c r="BY708" s="43">
        <f>'Details and Calculations'!BG707</f>
        <v>1</v>
      </c>
      <c r="BZ708" s="43">
        <f>'Details and Calculations'!BH707</f>
        <v>2016</v>
      </c>
      <c r="CA708" s="43">
        <f>'Details and Calculations'!BJ707</f>
        <v>0</v>
      </c>
      <c r="CB708" s="43" t="str">
        <f>'Details and Calculations'!BK707</f>
        <v/>
      </c>
      <c r="CC708" s="43" t="str">
        <f>'Details and Calculations'!BL707</f>
        <v xml:space="preserve"> </v>
      </c>
      <c r="CD708" s="43" t="str">
        <f>'Details and Calculations'!BN707</f>
        <v xml:space="preserve"> </v>
      </c>
      <c r="CE708" s="43" t="str">
        <f>'Details and Calculations'!BO707</f>
        <v xml:space="preserve"> </v>
      </c>
      <c r="CF708" s="43">
        <f>'Details and Calculations'!BZ707</f>
        <v>1</v>
      </c>
      <c r="CG708" s="43">
        <f>'Details and Calculations'!CB707</f>
        <v>2015</v>
      </c>
      <c r="CH708" s="31"/>
      <c r="CI708" s="53"/>
    </row>
    <row r="709" spans="1:87" x14ac:dyDescent="0.3">
      <c r="A709" s="43">
        <f>'Details and Calculations'!A708</f>
        <v>2017</v>
      </c>
      <c r="B709" s="43" t="str">
        <f>'Details and Calculations'!C708</f>
        <v>Rwanda</v>
      </c>
      <c r="C709" s="43" t="str">
        <f>'Details and Calculations'!D708</f>
        <v>Rulindo</v>
      </c>
      <c r="D709" s="43" t="str">
        <f>'Details and Calculations'!E708</f>
        <v>Tumba</v>
      </c>
      <c r="E709" s="43" t="str">
        <f>'Details and Calculations'!F708</f>
        <v>Barari</v>
      </c>
      <c r="F709" s="43" t="str">
        <f>'Details and Calculations'!G708</f>
        <v>Karambi</v>
      </c>
      <c r="G709" s="43" t="str">
        <f>'Details and Calculations'!H708</f>
        <v/>
      </c>
      <c r="H709" s="43" t="str">
        <f>'Details and Calculations'!I708</f>
        <v/>
      </c>
      <c r="I709" s="43" t="str">
        <f>'Details and Calculations'!J708</f>
        <v>Karambi water point/Nyirambuga pumping</v>
      </c>
      <c r="J709" s="43">
        <f>'Details and Calculations'!K708</f>
        <v>170</v>
      </c>
      <c r="K709" s="43">
        <f>'Details and Calculations'!O708</f>
        <v>170</v>
      </c>
      <c r="L709" s="43" t="str">
        <f>'Details and Calculations'!P709</f>
        <v xml:space="preserve"> </v>
      </c>
      <c r="M709" s="43" t="str">
        <f>'Details and Calculations'!U708</f>
        <v>Piped Network With Pump</v>
      </c>
      <c r="N709" s="43">
        <f>'Details and Calculations'!V708</f>
        <v>2012</v>
      </c>
      <c r="O709" s="43" t="str">
        <f>'Details and Calculations'!W708</f>
        <v>Governement (District, Wasac) And Water For People</v>
      </c>
      <c r="P709" s="43" t="str">
        <f>'Details and Calculations'!X708</f>
        <v>Spring</v>
      </c>
      <c r="Q709" s="44" t="str">
        <f t="shared" si="251"/>
        <v>Low Risk</v>
      </c>
      <c r="R709" s="44" t="str">
        <f t="shared" si="252"/>
        <v>Low Risk</v>
      </c>
      <c r="S709" s="45" t="str">
        <f t="shared" si="253"/>
        <v>Intermediate Level of Service</v>
      </c>
      <c r="T709" s="62" t="str">
        <f t="shared" si="269"/>
        <v>Low Priority</v>
      </c>
      <c r="U709" s="46">
        <f t="shared" si="254"/>
        <v>7</v>
      </c>
      <c r="V709" s="28" t="str">
        <f t="shared" si="255"/>
        <v>Perform Routine Preventative Maintenance</v>
      </c>
      <c r="W709" s="47" t="str">
        <f t="shared" si="256"/>
        <v/>
      </c>
      <c r="X709" s="27" t="str">
        <f t="shared" si="257"/>
        <v>Maintain O&amp;M and Routine Monitoring</v>
      </c>
      <c r="Y709" s="48" t="str">
        <f t="shared" si="258"/>
        <v xml:space="preserve"> </v>
      </c>
      <c r="Z709" s="48" t="str">
        <f t="shared" si="259"/>
        <v xml:space="preserve"> </v>
      </c>
      <c r="AA709" s="48" t="str">
        <f t="shared" si="260"/>
        <v xml:space="preserve"> </v>
      </c>
      <c r="AB709" s="48" t="str">
        <f t="shared" si="261"/>
        <v xml:space="preserve"> </v>
      </c>
      <c r="AC709" s="48" t="str">
        <f t="shared" si="262"/>
        <v xml:space="preserve"> </v>
      </c>
      <c r="AD709" s="48" t="str">
        <f t="shared" si="263"/>
        <v xml:space="preserve"> </v>
      </c>
      <c r="AE709" s="48" t="str">
        <f t="shared" si="264"/>
        <v xml:space="preserve"> </v>
      </c>
      <c r="AF709" s="48" t="str">
        <f t="shared" si="265"/>
        <v xml:space="preserve"> </v>
      </c>
      <c r="AG709" s="49" t="str">
        <f t="shared" si="266"/>
        <v/>
      </c>
      <c r="AH709" s="48">
        <f t="shared" si="267"/>
        <v>15</v>
      </c>
      <c r="AI709" s="50" t="str">
        <f>'Details and Calculations'!AE708</f>
        <v xml:space="preserve"> </v>
      </c>
      <c r="AJ709" s="50" t="str">
        <f>'Details and Calculations'!AM708</f>
        <v xml:space="preserve"> </v>
      </c>
      <c r="AK709" s="50" t="str">
        <f>'Details and Calculations'!AR708</f>
        <v xml:space="preserve"> </v>
      </c>
      <c r="AL709" s="50" t="str">
        <f>'Details and Calculations'!AW708</f>
        <v xml:space="preserve"> </v>
      </c>
      <c r="AM709" s="50" t="str">
        <f>'Details and Calculations'!BA708</f>
        <v xml:space="preserve"> </v>
      </c>
      <c r="AN709" s="50" t="str">
        <f>'Details and Calculations'!BF708</f>
        <v xml:space="preserve"> </v>
      </c>
      <c r="AO709" s="50" t="str">
        <f>'Details and Calculations'!BI708</f>
        <v xml:space="preserve"> </v>
      </c>
      <c r="AP709" s="50" t="str">
        <f>'Details and Calculations'!BM708</f>
        <v xml:space="preserve"> </v>
      </c>
      <c r="AQ709" s="50" t="str">
        <f>'Details and Calculations'!BP708</f>
        <v xml:space="preserve"> </v>
      </c>
      <c r="AR709" s="50">
        <f>'Details and Calculations'!CC708</f>
        <v>1</v>
      </c>
      <c r="AS709" s="50">
        <f>'Details and Calculations'!CJ708</f>
        <v>1</v>
      </c>
      <c r="AT709" s="51">
        <f>'Details and Calculations'!T708</f>
        <v>1</v>
      </c>
      <c r="AU709" s="51">
        <f>'Details and Calculations'!Z708</f>
        <v>1</v>
      </c>
      <c r="AV709" s="51">
        <f>'Details and Calculations'!S708</f>
        <v>0</v>
      </c>
      <c r="AW709" s="51">
        <f>'Details and Calculations'!AI708</f>
        <v>1</v>
      </c>
      <c r="AX709" s="51">
        <f>'Details and Calculations'!BY708</f>
        <v>1</v>
      </c>
      <c r="AY709" s="51">
        <f>'Details and Calculations'!CG708</f>
        <v>1</v>
      </c>
      <c r="AZ709" s="51">
        <f>'Details and Calculations'!CI708</f>
        <v>1</v>
      </c>
      <c r="BA709" s="51">
        <f t="shared" si="268"/>
        <v>1</v>
      </c>
      <c r="BB709" s="52">
        <f>'Details and Calculations'!Y708</f>
        <v>11</v>
      </c>
      <c r="BC709" s="52" t="str">
        <f>'Details and Calculations'!AC708</f>
        <v xml:space="preserve"> </v>
      </c>
      <c r="BD709" s="52" t="str">
        <f>'Details and Calculations'!AK708</f>
        <v xml:space="preserve"> </v>
      </c>
      <c r="BE709" s="52" t="str">
        <f>'Details and Calculations'!AN708</f>
        <v xml:space="preserve"> </v>
      </c>
      <c r="BF709" s="52" t="str">
        <f>'Details and Calculations'!AP708</f>
        <v xml:space="preserve"> </v>
      </c>
      <c r="BG709" s="52" t="str">
        <f>'Details and Calculations'!AT708</f>
        <v xml:space="preserve"> </v>
      </c>
      <c r="BH709" s="52" t="str">
        <f>'Details and Calculations'!AY708</f>
        <v xml:space="preserve"> </v>
      </c>
      <c r="BI709" s="52" t="str">
        <f>'Details and Calculations'!BB708</f>
        <v xml:space="preserve"> </v>
      </c>
      <c r="BJ709" s="52" t="str">
        <f>'Details and Calculations'!BD708</f>
        <v xml:space="preserve"> </v>
      </c>
      <c r="BK709" s="52">
        <f>'Details and Calculations'!CA708</f>
        <v>2</v>
      </c>
      <c r="BL709" s="43">
        <f>'Details and Calculations'!AA708</f>
        <v>0</v>
      </c>
      <c r="BM709" s="43" t="str">
        <f>'Details and Calculations'!AB708</f>
        <v/>
      </c>
      <c r="BN709" s="43" t="str">
        <f>'Details and Calculations'!AD708</f>
        <v xml:space="preserve"> </v>
      </c>
      <c r="BO709" s="43">
        <f>'Details and Calculations'!AJ708</f>
        <v>0</v>
      </c>
      <c r="BP709" s="43" t="str">
        <f>'Details and Calculations'!AL708</f>
        <v xml:space="preserve"> </v>
      </c>
      <c r="BQ709" s="43">
        <f>'Details and Calculations'!AO708</f>
        <v>0</v>
      </c>
      <c r="BR709" s="43" t="str">
        <f>'Details and Calculations'!AQ708</f>
        <v xml:space="preserve"> </v>
      </c>
      <c r="BS709" s="43">
        <f>'Details and Calculations'!AS708</f>
        <v>0</v>
      </c>
      <c r="BT709" s="43" t="str">
        <f>'Details and Calculations'!AV708</f>
        <v xml:space="preserve"> </v>
      </c>
      <c r="BU709" s="43">
        <f>'Details and Calculations'!AX708</f>
        <v>0</v>
      </c>
      <c r="BV709" s="43" t="str">
        <f>'Details and Calculations'!AZ708</f>
        <v xml:space="preserve"> </v>
      </c>
      <c r="BW709" s="43">
        <f>'Details and Calculations'!BC708</f>
        <v>0</v>
      </c>
      <c r="BX709" s="43" t="str">
        <f>'Details and Calculations'!BE708</f>
        <v xml:space="preserve"> </v>
      </c>
      <c r="BY709" s="43" t="str">
        <f>'Details and Calculations'!BG708</f>
        <v xml:space="preserve"> </v>
      </c>
      <c r="BZ709" s="43" t="str">
        <f>'Details and Calculations'!BH708</f>
        <v xml:space="preserve"> </v>
      </c>
      <c r="CA709" s="43">
        <f>'Details and Calculations'!BJ708</f>
        <v>0</v>
      </c>
      <c r="CB709" s="43" t="str">
        <f>'Details and Calculations'!BK708</f>
        <v/>
      </c>
      <c r="CC709" s="43" t="str">
        <f>'Details and Calculations'!BL708</f>
        <v xml:space="preserve"> </v>
      </c>
      <c r="CD709" s="43" t="str">
        <f>'Details and Calculations'!BN708</f>
        <v xml:space="preserve"> </v>
      </c>
      <c r="CE709" s="43" t="str">
        <f>'Details and Calculations'!BO708</f>
        <v xml:space="preserve"> </v>
      </c>
      <c r="CF709" s="43">
        <f>'Details and Calculations'!BZ708</f>
        <v>1</v>
      </c>
      <c r="CG709" s="43">
        <f>'Details and Calculations'!CB708</f>
        <v>2012</v>
      </c>
      <c r="CH709" s="31"/>
      <c r="CI709" s="53"/>
    </row>
    <row r="710" spans="1:87" x14ac:dyDescent="0.3">
      <c r="A710" s="43">
        <f>'Details and Calculations'!A709</f>
        <v>2017</v>
      </c>
      <c r="B710" s="43" t="str">
        <f>'Details and Calculations'!C709</f>
        <v>Rwanda</v>
      </c>
      <c r="C710" s="43" t="str">
        <f>'Details and Calculations'!D709</f>
        <v>Rulindo</v>
      </c>
      <c r="D710" s="43" t="str">
        <f>'Details and Calculations'!E709</f>
        <v>Burega</v>
      </c>
      <c r="E710" s="43" t="str">
        <f>'Details and Calculations'!F709</f>
        <v>Karengeli</v>
      </c>
      <c r="F710" s="43" t="str">
        <f>'Details and Calculations'!G709</f>
        <v>Rwamiko</v>
      </c>
      <c r="G710" s="43" t="str">
        <f>'Details and Calculations'!H709</f>
        <v/>
      </c>
      <c r="H710" s="43" t="str">
        <f>'Details and Calculations'!I709</f>
        <v/>
      </c>
      <c r="I710" s="43" t="str">
        <f>'Details and Calculations'!J709</f>
        <v>Rwamugaza</v>
      </c>
      <c r="J710" s="43">
        <f>'Details and Calculations'!K709</f>
        <v>440</v>
      </c>
      <c r="K710" s="43">
        <f>'Details and Calculations'!O709</f>
        <v>440</v>
      </c>
      <c r="L710" s="43">
        <f>'Details and Calculations'!P710</f>
        <v>46</v>
      </c>
      <c r="M710" s="43" t="str">
        <f>'Details and Calculations'!U709</f>
        <v>Piped Network With Pump</v>
      </c>
      <c r="N710" s="43">
        <f>'Details and Calculations'!V709</f>
        <v>2012</v>
      </c>
      <c r="O710" s="43" t="str">
        <f>'Details and Calculations'!W709</f>
        <v>Governement (District, Wasac) And Water For People</v>
      </c>
      <c r="P710" s="43" t="str">
        <f>'Details and Calculations'!X709</f>
        <v>Spring</v>
      </c>
      <c r="Q710" s="44" t="str">
        <f t="shared" si="251"/>
        <v>Low Risk</v>
      </c>
      <c r="R710" s="44" t="str">
        <f t="shared" si="252"/>
        <v>Low Risk</v>
      </c>
      <c r="S710" s="45" t="str">
        <f t="shared" si="253"/>
        <v>Intermediate Level of Service</v>
      </c>
      <c r="T710" s="62" t="str">
        <f t="shared" si="269"/>
        <v>Low Priority</v>
      </c>
      <c r="U710" s="46">
        <f t="shared" si="254"/>
        <v>6</v>
      </c>
      <c r="V710" s="28" t="str">
        <f t="shared" si="255"/>
        <v>Perform Routine Preventative Maintenance</v>
      </c>
      <c r="W710" s="47" t="str">
        <f t="shared" si="256"/>
        <v/>
      </c>
      <c r="X710" s="27" t="str">
        <f t="shared" si="257"/>
        <v>Maintain O&amp;M and Routine Monitoring</v>
      </c>
      <c r="Y710" s="48">
        <f t="shared" si="258"/>
        <v>22</v>
      </c>
      <c r="Z710" s="48">
        <f t="shared" si="259"/>
        <v>15</v>
      </c>
      <c r="AA710" s="48">
        <f t="shared" si="260"/>
        <v>25</v>
      </c>
      <c r="AB710" s="48">
        <f t="shared" si="261"/>
        <v>15</v>
      </c>
      <c r="AC710" s="48">
        <f t="shared" si="262"/>
        <v>25</v>
      </c>
      <c r="AD710" s="48">
        <f t="shared" si="263"/>
        <v>-1</v>
      </c>
      <c r="AE710" s="48">
        <f t="shared" si="264"/>
        <v>15</v>
      </c>
      <c r="AF710" s="48" t="str">
        <f t="shared" si="265"/>
        <v xml:space="preserve"> </v>
      </c>
      <c r="AG710" s="49" t="str">
        <f t="shared" si="266"/>
        <v/>
      </c>
      <c r="AH710" s="48">
        <f t="shared" si="267"/>
        <v>15</v>
      </c>
      <c r="AI710" s="50">
        <f>'Details and Calculations'!AE709</f>
        <v>1</v>
      </c>
      <c r="AJ710" s="50">
        <f>'Details and Calculations'!AM709</f>
        <v>1</v>
      </c>
      <c r="AK710" s="50">
        <f>'Details and Calculations'!AR709</f>
        <v>1</v>
      </c>
      <c r="AL710" s="50">
        <f>'Details and Calculations'!AW709</f>
        <v>1</v>
      </c>
      <c r="AM710" s="50">
        <f>'Details and Calculations'!BA709</f>
        <v>1</v>
      </c>
      <c r="AN710" s="50">
        <f>'Details and Calculations'!BF709</f>
        <v>1</v>
      </c>
      <c r="AO710" s="50">
        <f>'Details and Calculations'!BI709</f>
        <v>1</v>
      </c>
      <c r="AP710" s="50" t="str">
        <f>'Details and Calculations'!BM709</f>
        <v xml:space="preserve"> </v>
      </c>
      <c r="AQ710" s="50" t="str">
        <f>'Details and Calculations'!BP709</f>
        <v xml:space="preserve"> </v>
      </c>
      <c r="AR710" s="50">
        <f>'Details and Calculations'!CC709</f>
        <v>1</v>
      </c>
      <c r="AS710" s="50">
        <f>'Details and Calculations'!CJ709</f>
        <v>1</v>
      </c>
      <c r="AT710" s="51">
        <f>'Details and Calculations'!T709</f>
        <v>1</v>
      </c>
      <c r="AU710" s="51">
        <f>'Details and Calculations'!Z709</f>
        <v>1</v>
      </c>
      <c r="AV710" s="51">
        <f>'Details and Calculations'!S709</f>
        <v>0</v>
      </c>
      <c r="AW710" s="51">
        <f>'Details and Calculations'!AI709</f>
        <v>1</v>
      </c>
      <c r="AX710" s="51">
        <f>'Details and Calculations'!BY709</f>
        <v>1</v>
      </c>
      <c r="AY710" s="51">
        <f>'Details and Calculations'!CG709</f>
        <v>1</v>
      </c>
      <c r="AZ710" s="51">
        <f>'Details and Calculations'!CI709</f>
        <v>0</v>
      </c>
      <c r="BA710" s="51">
        <f t="shared" si="268"/>
        <v>1</v>
      </c>
      <c r="BB710" s="52">
        <f>'Details and Calculations'!Y709</f>
        <v>3</v>
      </c>
      <c r="BC710" s="52">
        <f>'Details and Calculations'!AC709</f>
        <v>3</v>
      </c>
      <c r="BD710" s="52">
        <f>'Details and Calculations'!AK709</f>
        <v>2</v>
      </c>
      <c r="BE710" s="52">
        <f>'Details and Calculations'!AN709</f>
        <v>5000</v>
      </c>
      <c r="BF710" s="52">
        <f>'Details and Calculations'!AP709</f>
        <v>16</v>
      </c>
      <c r="BG710" s="52">
        <f>'Details and Calculations'!AT709</f>
        <v>8</v>
      </c>
      <c r="BH710" s="52">
        <f>'Details and Calculations'!AY709</f>
        <v>2</v>
      </c>
      <c r="BI710" s="52">
        <f>'Details and Calculations'!BB709</f>
        <v>5000</v>
      </c>
      <c r="BJ710" s="52">
        <f>'Details and Calculations'!BD709</f>
        <v>1</v>
      </c>
      <c r="BK710" s="52">
        <f>'Details and Calculations'!CA709</f>
        <v>1</v>
      </c>
      <c r="BL710" s="43">
        <f>'Details and Calculations'!AA709</f>
        <v>1</v>
      </c>
      <c r="BM710" s="43" t="str">
        <f>'Details and Calculations'!AB709</f>
        <v/>
      </c>
      <c r="BN710" s="43">
        <f>'Details and Calculations'!AD709</f>
        <v>2009</v>
      </c>
      <c r="BO710" s="43">
        <f>'Details and Calculations'!AJ709</f>
        <v>1</v>
      </c>
      <c r="BP710" s="43">
        <f>'Details and Calculations'!AL709</f>
        <v>2012</v>
      </c>
      <c r="BQ710" s="43">
        <f>'Details and Calculations'!AO709</f>
        <v>1</v>
      </c>
      <c r="BR710" s="43">
        <f>'Details and Calculations'!AQ709</f>
        <v>2012</v>
      </c>
      <c r="BS710" s="43">
        <f>'Details and Calculations'!AS709</f>
        <v>1</v>
      </c>
      <c r="BT710" s="43">
        <f>'Details and Calculations'!AV709</f>
        <v>2012</v>
      </c>
      <c r="BU710" s="43">
        <f>'Details and Calculations'!AX709</f>
        <v>1</v>
      </c>
      <c r="BV710" s="43">
        <f>'Details and Calculations'!AZ709</f>
        <v>2012</v>
      </c>
      <c r="BW710" s="43">
        <f>'Details and Calculations'!BC709</f>
        <v>1</v>
      </c>
      <c r="BX710" s="43">
        <f>'Details and Calculations'!BE709</f>
        <v>2009</v>
      </c>
      <c r="BY710" s="43">
        <f>'Details and Calculations'!BG709</f>
        <v>1</v>
      </c>
      <c r="BZ710" s="43">
        <f>'Details and Calculations'!BH709</f>
        <v>2012</v>
      </c>
      <c r="CA710" s="43">
        <f>'Details and Calculations'!BJ709</f>
        <v>0</v>
      </c>
      <c r="CB710" s="43" t="str">
        <f>'Details and Calculations'!BK709</f>
        <v/>
      </c>
      <c r="CC710" s="43" t="str">
        <f>'Details and Calculations'!BL709</f>
        <v xml:space="preserve"> </v>
      </c>
      <c r="CD710" s="43" t="str">
        <f>'Details and Calculations'!BN709</f>
        <v xml:space="preserve"> </v>
      </c>
      <c r="CE710" s="43" t="str">
        <f>'Details and Calculations'!BO709</f>
        <v xml:space="preserve"> </v>
      </c>
      <c r="CF710" s="43">
        <f>'Details and Calculations'!BZ709</f>
        <v>1</v>
      </c>
      <c r="CG710" s="43">
        <f>'Details and Calculations'!CB709</f>
        <v>2012</v>
      </c>
      <c r="CH710" s="31"/>
      <c r="CI710" s="53"/>
    </row>
    <row r="711" spans="1:87" x14ac:dyDescent="0.3">
      <c r="A711" s="43">
        <f>'Details and Calculations'!A710</f>
        <v>2017</v>
      </c>
      <c r="B711" s="43" t="str">
        <f>'Details and Calculations'!C710</f>
        <v>Rwanda</v>
      </c>
      <c r="C711" s="43" t="str">
        <f>'Details and Calculations'!D710</f>
        <v>Rulindo</v>
      </c>
      <c r="D711" s="43" t="str">
        <f>'Details and Calculations'!E710</f>
        <v>Buyoga</v>
      </c>
      <c r="E711" s="43" t="str">
        <f>'Details and Calculations'!F710</f>
        <v>Butare</v>
      </c>
      <c r="F711" s="43" t="str">
        <f>'Details and Calculations'!G710</f>
        <v>Kankanga</v>
      </c>
      <c r="G711" s="43" t="str">
        <f>'Details and Calculations'!H710</f>
        <v/>
      </c>
      <c r="H711" s="43" t="str">
        <f>'Details and Calculations'!I710</f>
        <v/>
      </c>
      <c r="I711" s="43" t="str">
        <f>'Details and Calculations'!J710</f>
        <v>kiduha</v>
      </c>
      <c r="J711" s="43">
        <f>'Details and Calculations'!K710</f>
        <v>151</v>
      </c>
      <c r="K711" s="43">
        <f>'Details and Calculations'!O710</f>
        <v>105</v>
      </c>
      <c r="L711" s="43" t="str">
        <f>'Details and Calculations'!P711</f>
        <v xml:space="preserve"> </v>
      </c>
      <c r="M711" s="43" t="str">
        <f>'Details and Calculations'!U710</f>
        <v>Piped Network -- Gravity Only</v>
      </c>
      <c r="N711" s="43">
        <f>'Details and Calculations'!V710</f>
        <v>2014</v>
      </c>
      <c r="O711" s="43" t="str">
        <f>'Details and Calculations'!W710</f>
        <v>Governement (District, Wasac) And Water For People</v>
      </c>
      <c r="P711" s="43" t="str">
        <f>'Details and Calculations'!X710</f>
        <v>Spring</v>
      </c>
      <c r="Q711" s="44" t="str">
        <f t="shared" si="251"/>
        <v>Low Risk</v>
      </c>
      <c r="R711" s="44" t="str">
        <f t="shared" si="252"/>
        <v>Low Risk</v>
      </c>
      <c r="S711" s="45" t="str">
        <f t="shared" si="253"/>
        <v>High Level of Service</v>
      </c>
      <c r="T711" s="62" t="str">
        <f t="shared" si="269"/>
        <v>Low Priority</v>
      </c>
      <c r="U711" s="46">
        <f t="shared" si="254"/>
        <v>8</v>
      </c>
      <c r="V711" s="28" t="str">
        <f t="shared" si="255"/>
        <v>Perform Routine Preventative Maintenance</v>
      </c>
      <c r="W711" s="47" t="str">
        <f t="shared" si="256"/>
        <v/>
      </c>
      <c r="X711" s="27" t="str">
        <f t="shared" si="257"/>
        <v>Maintain O&amp;M and Routine Monitoring</v>
      </c>
      <c r="Y711" s="48">
        <f t="shared" si="258"/>
        <v>27</v>
      </c>
      <c r="Z711" s="48">
        <f t="shared" si="259"/>
        <v>17</v>
      </c>
      <c r="AA711" s="48">
        <f t="shared" si="260"/>
        <v>27</v>
      </c>
      <c r="AB711" s="48" t="str">
        <f t="shared" si="261"/>
        <v xml:space="preserve"> </v>
      </c>
      <c r="AC711" s="48">
        <f t="shared" si="262"/>
        <v>27</v>
      </c>
      <c r="AD711" s="48">
        <f t="shared" si="263"/>
        <v>4</v>
      </c>
      <c r="AE711" s="48">
        <f t="shared" si="264"/>
        <v>17</v>
      </c>
      <c r="AF711" s="48" t="str">
        <f t="shared" si="265"/>
        <v xml:space="preserve"> </v>
      </c>
      <c r="AG711" s="49" t="str">
        <f t="shared" si="266"/>
        <v/>
      </c>
      <c r="AH711" s="48">
        <f t="shared" si="267"/>
        <v>17</v>
      </c>
      <c r="AI711" s="50">
        <f>'Details and Calculations'!AE710</f>
        <v>1</v>
      </c>
      <c r="AJ711" s="50">
        <f>'Details and Calculations'!AM710</f>
        <v>1</v>
      </c>
      <c r="AK711" s="50">
        <f>'Details and Calculations'!AR710</f>
        <v>1</v>
      </c>
      <c r="AL711" s="50" t="str">
        <f>'Details and Calculations'!AW710</f>
        <v xml:space="preserve"> </v>
      </c>
      <c r="AM711" s="50">
        <f>'Details and Calculations'!BA710</f>
        <v>1</v>
      </c>
      <c r="AN711" s="50">
        <f>'Details and Calculations'!BF710</f>
        <v>1</v>
      </c>
      <c r="AO711" s="50">
        <f>'Details and Calculations'!BI710</f>
        <v>1</v>
      </c>
      <c r="AP711" s="50" t="str">
        <f>'Details and Calculations'!BM710</f>
        <v xml:space="preserve"> </v>
      </c>
      <c r="AQ711" s="50" t="str">
        <f>'Details and Calculations'!BP710</f>
        <v xml:space="preserve"> </v>
      </c>
      <c r="AR711" s="50">
        <f>'Details and Calculations'!CC710</f>
        <v>1</v>
      </c>
      <c r="AS711" s="50">
        <f>'Details and Calculations'!CJ710</f>
        <v>1</v>
      </c>
      <c r="AT711" s="51">
        <f>'Details and Calculations'!T710</f>
        <v>1</v>
      </c>
      <c r="AU711" s="51">
        <f>'Details and Calculations'!Z710</f>
        <v>1</v>
      </c>
      <c r="AV711" s="51">
        <f>'Details and Calculations'!S710</f>
        <v>1</v>
      </c>
      <c r="AW711" s="51">
        <f>'Details and Calculations'!AI710</f>
        <v>1</v>
      </c>
      <c r="AX711" s="51">
        <f>'Details and Calculations'!BY710</f>
        <v>1</v>
      </c>
      <c r="AY711" s="51">
        <f>'Details and Calculations'!CG710</f>
        <v>1</v>
      </c>
      <c r="AZ711" s="51">
        <f>'Details and Calculations'!CI710</f>
        <v>1</v>
      </c>
      <c r="BA711" s="51">
        <f t="shared" si="268"/>
        <v>1</v>
      </c>
      <c r="BB711" s="52">
        <f>'Details and Calculations'!Y710</f>
        <v>1</v>
      </c>
      <c r="BC711" s="52">
        <f>'Details and Calculations'!AC710</f>
        <v>1</v>
      </c>
      <c r="BD711" s="52">
        <f>'Details and Calculations'!AK710</f>
        <v>3</v>
      </c>
      <c r="BE711" s="52">
        <f>'Details and Calculations'!AN710</f>
        <v>9000</v>
      </c>
      <c r="BF711" s="52">
        <f>'Details and Calculations'!AP710</f>
        <v>11</v>
      </c>
      <c r="BG711" s="52" t="str">
        <f>'Details and Calculations'!AT710</f>
        <v xml:space="preserve"> </v>
      </c>
      <c r="BH711" s="52">
        <f>'Details and Calculations'!AY710</f>
        <v>32</v>
      </c>
      <c r="BI711" s="52">
        <f>'Details and Calculations'!BB710</f>
        <v>9000</v>
      </c>
      <c r="BJ711" s="52">
        <f>'Details and Calculations'!BD710</f>
        <v>2</v>
      </c>
      <c r="BK711" s="52">
        <f>'Details and Calculations'!CA710</f>
        <v>1</v>
      </c>
      <c r="BL711" s="43">
        <f>'Details and Calculations'!AA710</f>
        <v>1</v>
      </c>
      <c r="BM711" s="43" t="str">
        <f>'Details and Calculations'!AB710</f>
        <v>"Springbox" --Intake Structure At A Spring</v>
      </c>
      <c r="BN711" s="43">
        <f>'Details and Calculations'!AD710</f>
        <v>2014</v>
      </c>
      <c r="BO711" s="43">
        <f>'Details and Calculations'!AJ710</f>
        <v>1</v>
      </c>
      <c r="BP711" s="43">
        <f>'Details and Calculations'!AL710</f>
        <v>2014</v>
      </c>
      <c r="BQ711" s="43">
        <f>'Details and Calculations'!AO710</f>
        <v>1</v>
      </c>
      <c r="BR711" s="43">
        <f>'Details and Calculations'!AQ710</f>
        <v>2014</v>
      </c>
      <c r="BS711" s="43">
        <f>'Details and Calculations'!AS710</f>
        <v>0</v>
      </c>
      <c r="BT711" s="43" t="str">
        <f>'Details and Calculations'!AV710</f>
        <v xml:space="preserve"> </v>
      </c>
      <c r="BU711" s="43">
        <f>'Details and Calculations'!AX710</f>
        <v>1</v>
      </c>
      <c r="BV711" s="43">
        <f>'Details and Calculations'!AZ710</f>
        <v>2014</v>
      </c>
      <c r="BW711" s="43">
        <f>'Details and Calculations'!BC710</f>
        <v>1</v>
      </c>
      <c r="BX711" s="43">
        <f>'Details and Calculations'!BE710</f>
        <v>2014</v>
      </c>
      <c r="BY711" s="43">
        <f>'Details and Calculations'!BG710</f>
        <v>1</v>
      </c>
      <c r="BZ711" s="43">
        <f>'Details and Calculations'!BH710</f>
        <v>2014</v>
      </c>
      <c r="CA711" s="43">
        <f>'Details and Calculations'!BJ710</f>
        <v>0</v>
      </c>
      <c r="CB711" s="43" t="str">
        <f>'Details and Calculations'!BK710</f>
        <v/>
      </c>
      <c r="CC711" s="43" t="str">
        <f>'Details and Calculations'!BL710</f>
        <v xml:space="preserve"> </v>
      </c>
      <c r="CD711" s="43" t="str">
        <f>'Details and Calculations'!BN710</f>
        <v xml:space="preserve"> </v>
      </c>
      <c r="CE711" s="43" t="str">
        <f>'Details and Calculations'!BO710</f>
        <v xml:space="preserve"> </v>
      </c>
      <c r="CF711" s="43">
        <f>'Details and Calculations'!BZ710</f>
        <v>1</v>
      </c>
      <c r="CG711" s="43">
        <f>'Details and Calculations'!CB710</f>
        <v>2014</v>
      </c>
      <c r="CH711" s="31"/>
      <c r="CI711" s="53"/>
    </row>
    <row r="712" spans="1:87" x14ac:dyDescent="0.3">
      <c r="A712" s="43">
        <f>'Details and Calculations'!A711</f>
        <v>2017</v>
      </c>
      <c r="B712" s="43" t="str">
        <f>'Details and Calculations'!C711</f>
        <v>Rwanda</v>
      </c>
      <c r="C712" s="43" t="str">
        <f>'Details and Calculations'!D711</f>
        <v>Rulindo</v>
      </c>
      <c r="D712" s="43" t="str">
        <f>'Details and Calculations'!E711</f>
        <v>Rusiga</v>
      </c>
      <c r="E712" s="43" t="str">
        <f>'Details and Calculations'!F711</f>
        <v>Kirenge</v>
      </c>
      <c r="F712" s="43" t="str">
        <f>'Details and Calculations'!G711</f>
        <v>Rebero</v>
      </c>
      <c r="G712" s="43" t="str">
        <f>'Details and Calculations'!H711</f>
        <v/>
      </c>
      <c r="H712" s="43" t="str">
        <f>'Details and Calculations'!I711</f>
        <v/>
      </c>
      <c r="I712" s="43" t="str">
        <f>'Details and Calculations'!J711</f>
        <v>Kigarama source/AEP Kigarama</v>
      </c>
      <c r="J712" s="43">
        <f>'Details and Calculations'!K711</f>
        <v>243</v>
      </c>
      <c r="K712" s="43">
        <f>'Details and Calculations'!O711</f>
        <v>243</v>
      </c>
      <c r="L712" s="43" t="str">
        <f>'Details and Calculations'!P712</f>
        <v xml:space="preserve"> </v>
      </c>
      <c r="M712" s="43" t="str">
        <f>'Details and Calculations'!U711</f>
        <v>Piped Network -- Gravity Only</v>
      </c>
      <c r="N712" s="43">
        <f>'Details and Calculations'!V711</f>
        <v>2015</v>
      </c>
      <c r="O712" s="43" t="str">
        <f>'Details and Calculations'!W711</f>
        <v>Gor</v>
      </c>
      <c r="P712" s="43" t="str">
        <f>'Details and Calculations'!X711</f>
        <v>Spring</v>
      </c>
      <c r="Q712" s="44" t="str">
        <f t="shared" si="251"/>
        <v>Low Risk</v>
      </c>
      <c r="R712" s="44" t="str">
        <f t="shared" si="252"/>
        <v>Low Risk</v>
      </c>
      <c r="S712" s="45" t="str">
        <f t="shared" si="253"/>
        <v>Intermediate Level of Service</v>
      </c>
      <c r="T712" s="62" t="str">
        <f t="shared" si="269"/>
        <v>Low Priority</v>
      </c>
      <c r="U712" s="46">
        <f t="shared" si="254"/>
        <v>7</v>
      </c>
      <c r="V712" s="28" t="str">
        <f t="shared" si="255"/>
        <v>Perform Routine Preventative Maintenance</v>
      </c>
      <c r="W712" s="47" t="str">
        <f t="shared" si="256"/>
        <v/>
      </c>
      <c r="X712" s="27" t="str">
        <f t="shared" si="257"/>
        <v>Maintain O&amp;M and Routine Monitoring</v>
      </c>
      <c r="Y712" s="48">
        <f t="shared" si="258"/>
        <v>28</v>
      </c>
      <c r="Z712" s="48">
        <f t="shared" si="259"/>
        <v>18</v>
      </c>
      <c r="AA712" s="48">
        <f t="shared" si="260"/>
        <v>28</v>
      </c>
      <c r="AB712" s="48">
        <f t="shared" si="261"/>
        <v>18</v>
      </c>
      <c r="AC712" s="48" t="str">
        <f t="shared" si="262"/>
        <v xml:space="preserve"> </v>
      </c>
      <c r="AD712" s="48" t="str">
        <f t="shared" si="263"/>
        <v xml:space="preserve"> </v>
      </c>
      <c r="AE712" s="48" t="str">
        <f t="shared" si="264"/>
        <v xml:space="preserve"> </v>
      </c>
      <c r="AF712" s="48" t="str">
        <f t="shared" si="265"/>
        <v xml:space="preserve"> </v>
      </c>
      <c r="AG712" s="49" t="str">
        <f t="shared" si="266"/>
        <v/>
      </c>
      <c r="AH712" s="48">
        <f t="shared" si="267"/>
        <v>18</v>
      </c>
      <c r="AI712" s="50">
        <f>'Details and Calculations'!AE711</f>
        <v>1</v>
      </c>
      <c r="AJ712" s="50">
        <f>'Details and Calculations'!AM711</f>
        <v>1</v>
      </c>
      <c r="AK712" s="50">
        <f>'Details and Calculations'!AR711</f>
        <v>1</v>
      </c>
      <c r="AL712" s="50">
        <f>'Details and Calculations'!AW711</f>
        <v>1</v>
      </c>
      <c r="AM712" s="50" t="str">
        <f>'Details and Calculations'!BA711</f>
        <v xml:space="preserve"> </v>
      </c>
      <c r="AN712" s="50" t="str">
        <f>'Details and Calculations'!BF711</f>
        <v xml:space="preserve"> </v>
      </c>
      <c r="AO712" s="50" t="str">
        <f>'Details and Calculations'!BI711</f>
        <v xml:space="preserve"> </v>
      </c>
      <c r="AP712" s="50" t="str">
        <f>'Details and Calculations'!BM711</f>
        <v xml:space="preserve"> </v>
      </c>
      <c r="AQ712" s="50" t="str">
        <f>'Details and Calculations'!BP711</f>
        <v xml:space="preserve"> </v>
      </c>
      <c r="AR712" s="50">
        <f>'Details and Calculations'!CC711</f>
        <v>1</v>
      </c>
      <c r="AS712" s="50">
        <f>'Details and Calculations'!CJ711</f>
        <v>1</v>
      </c>
      <c r="AT712" s="51">
        <f>'Details and Calculations'!T711</f>
        <v>1</v>
      </c>
      <c r="AU712" s="51">
        <f>'Details and Calculations'!Z711</f>
        <v>1</v>
      </c>
      <c r="AV712" s="51">
        <f>'Details and Calculations'!S711</f>
        <v>0</v>
      </c>
      <c r="AW712" s="51">
        <f>'Details and Calculations'!AI711</f>
        <v>1</v>
      </c>
      <c r="AX712" s="51">
        <f>'Details and Calculations'!BY711</f>
        <v>1</v>
      </c>
      <c r="AY712" s="51">
        <f>'Details and Calculations'!CG711</f>
        <v>1</v>
      </c>
      <c r="AZ712" s="51">
        <f>'Details and Calculations'!CI711</f>
        <v>1</v>
      </c>
      <c r="BA712" s="51">
        <f t="shared" si="268"/>
        <v>1</v>
      </c>
      <c r="BB712" s="52">
        <f>'Details and Calculations'!Y711</f>
        <v>1</v>
      </c>
      <c r="BC712" s="52">
        <f>'Details and Calculations'!AC711</f>
        <v>1</v>
      </c>
      <c r="BD712" s="52">
        <f>'Details and Calculations'!AK711</f>
        <v>1</v>
      </c>
      <c r="BE712" s="52">
        <f>'Details and Calculations'!AN711</f>
        <v>100</v>
      </c>
      <c r="BF712" s="52">
        <f>'Details and Calculations'!AP711</f>
        <v>1</v>
      </c>
      <c r="BG712" s="52">
        <f>'Details and Calculations'!AT711</f>
        <v>1</v>
      </c>
      <c r="BH712" s="52" t="str">
        <f>'Details and Calculations'!AY711</f>
        <v xml:space="preserve"> </v>
      </c>
      <c r="BI712" s="52" t="str">
        <f>'Details and Calculations'!BB711</f>
        <v xml:space="preserve"> </v>
      </c>
      <c r="BJ712" s="52" t="str">
        <f>'Details and Calculations'!BD711</f>
        <v xml:space="preserve"> </v>
      </c>
      <c r="BK712" s="52">
        <f>'Details and Calculations'!CA711</f>
        <v>1</v>
      </c>
      <c r="BL712" s="43">
        <f>'Details and Calculations'!AA711</f>
        <v>1</v>
      </c>
      <c r="BM712" s="43" t="str">
        <f>'Details and Calculations'!AB711</f>
        <v>"Springbox" --Intake Structure At A Spring</v>
      </c>
      <c r="BN712" s="43">
        <f>'Details and Calculations'!AD711</f>
        <v>2015</v>
      </c>
      <c r="BO712" s="43">
        <f>'Details and Calculations'!AJ711</f>
        <v>1</v>
      </c>
      <c r="BP712" s="43">
        <f>'Details and Calculations'!AL711</f>
        <v>2015</v>
      </c>
      <c r="BQ712" s="43">
        <f>'Details and Calculations'!AO711</f>
        <v>1</v>
      </c>
      <c r="BR712" s="43">
        <f>'Details and Calculations'!AQ711</f>
        <v>2015</v>
      </c>
      <c r="BS712" s="43">
        <f>'Details and Calculations'!AS711</f>
        <v>1</v>
      </c>
      <c r="BT712" s="43">
        <f>'Details and Calculations'!AV711</f>
        <v>2015</v>
      </c>
      <c r="BU712" s="43">
        <f>'Details and Calculations'!AX711</f>
        <v>0</v>
      </c>
      <c r="BV712" s="43" t="str">
        <f>'Details and Calculations'!AZ711</f>
        <v xml:space="preserve"> </v>
      </c>
      <c r="BW712" s="43">
        <f>'Details and Calculations'!BC711</f>
        <v>0</v>
      </c>
      <c r="BX712" s="43" t="str">
        <f>'Details and Calculations'!BE711</f>
        <v xml:space="preserve"> </v>
      </c>
      <c r="BY712" s="43" t="str">
        <f>'Details and Calculations'!BG711</f>
        <v xml:space="preserve"> </v>
      </c>
      <c r="BZ712" s="43" t="str">
        <f>'Details and Calculations'!BH711</f>
        <v xml:space="preserve"> </v>
      </c>
      <c r="CA712" s="43">
        <f>'Details and Calculations'!BJ711</f>
        <v>0</v>
      </c>
      <c r="CB712" s="43" t="str">
        <f>'Details and Calculations'!BK711</f>
        <v/>
      </c>
      <c r="CC712" s="43" t="str">
        <f>'Details and Calculations'!BL711</f>
        <v xml:space="preserve"> </v>
      </c>
      <c r="CD712" s="43" t="str">
        <f>'Details and Calculations'!BN711</f>
        <v xml:space="preserve"> </v>
      </c>
      <c r="CE712" s="43" t="str">
        <f>'Details and Calculations'!BO711</f>
        <v xml:space="preserve"> </v>
      </c>
      <c r="CF712" s="43">
        <f>'Details and Calculations'!BZ711</f>
        <v>1</v>
      </c>
      <c r="CG712" s="43">
        <f>'Details and Calculations'!CB711</f>
        <v>2015</v>
      </c>
      <c r="CH712" s="31"/>
      <c r="CI712" s="53"/>
    </row>
    <row r="713" spans="1:87" x14ac:dyDescent="0.3">
      <c r="A713" s="43">
        <f>'Details and Calculations'!A712</f>
        <v>2017</v>
      </c>
      <c r="B713" s="43" t="str">
        <f>'Details and Calculations'!C712</f>
        <v>Rwanda</v>
      </c>
      <c r="C713" s="43" t="str">
        <f>'Details and Calculations'!D712</f>
        <v>Rulindo</v>
      </c>
      <c r="D713" s="43" t="str">
        <f>'Details and Calculations'!E712</f>
        <v>Bushoki</v>
      </c>
      <c r="E713" s="43" t="str">
        <f>'Details and Calculations'!F712</f>
        <v>Kayenzi</v>
      </c>
      <c r="F713" s="43" t="str">
        <f>'Details and Calculations'!G712</f>
        <v>Gitaba</v>
      </c>
      <c r="G713" s="43" t="str">
        <f>'Details and Calculations'!H712</f>
        <v/>
      </c>
      <c r="H713" s="43" t="str">
        <f>'Details and Calculations'!I712</f>
        <v/>
      </c>
      <c r="I713" s="43" t="str">
        <f>'Details and Calculations'!J712</f>
        <v>Gitaba water point/Nyirambuga pumping</v>
      </c>
      <c r="J713" s="43">
        <f>'Details and Calculations'!K712</f>
        <v>118</v>
      </c>
      <c r="K713" s="43">
        <f>'Details and Calculations'!O712</f>
        <v>118</v>
      </c>
      <c r="L713" s="43">
        <f>'Details and Calculations'!P713</f>
        <v>92</v>
      </c>
      <c r="M713" s="43" t="str">
        <f>'Details and Calculations'!U712</f>
        <v>Piped Network With Pump</v>
      </c>
      <c r="N713" s="43">
        <f>'Details and Calculations'!V712</f>
        <v>2012</v>
      </c>
      <c r="O713" s="43" t="str">
        <f>'Details and Calculations'!W712</f>
        <v>Gor</v>
      </c>
      <c r="P713" s="43" t="str">
        <f>'Details and Calculations'!X712</f>
        <v>Spring</v>
      </c>
      <c r="Q713" s="44" t="str">
        <f t="shared" ref="Q713:Q776" si="270">IF(AT713=0,"No Improved Water Point/System",IF(COUNTIF(Y713:AH713,"&lt;=5")&gt;2,"High Risk",IF(COUNTIF(Y713:AH713,"&lt;=5")=2,"Medium Risk",IF(COUNTIF(Y713:AH713,"&lt;=5")&lt;=1,"Low Risk"))))</f>
        <v>Low Risk</v>
      </c>
      <c r="R713" s="44" t="str">
        <f t="shared" ref="R713:R776" si="271">IF(AT713=0,"No Improved Water Point/System",IF(COUNTIF(AI713:AS713,"3")&gt;=1,"High Risk",IF(COUNTIF(AI713:AS713,"2")&gt;=3,"Medium Risk",IF(COUNTIF(AI713:AS713,"2")&lt;3,"Low Risk"))))</f>
        <v>Low Risk</v>
      </c>
      <c r="S713" s="45" t="str">
        <f t="shared" ref="S713:S776" si="272">IF(U713=0,"No Improved Water Point/System",IF(U713=1,"Inadequate Level of Service",IF(U713=2,"Inadequate Level of Service",IF(U713=3,"Basic Level of Service",IF(U713=4,"Basic Level of Service",IF(U713=5,"Basic Level of Service",IF(U713=6,"Intermediate Level of Service",IF(U713=7,"Intermediate Level of Service",IF(U713=8,"High Level of Service")))))))))</f>
        <v>Intermediate Level of Service</v>
      </c>
      <c r="T713" s="62" t="str">
        <f t="shared" si="269"/>
        <v>Low Priority</v>
      </c>
      <c r="U713" s="46">
        <f t="shared" ref="U713:U776" si="273">SUM(AT713:BA713)</f>
        <v>7</v>
      </c>
      <c r="V713" s="28" t="str">
        <f t="shared" ref="V713:V776" si="274">IF(T713="New Construction Needed","New Construction Needed",IF(T713="High Priority","Major Repairs or Replace System",IF(AS713="3","Major Repairs or Replace System",IF(AS713="2","Major Repairs or Replace System",IF(Q713="Medium Risk","Consider Replacing Aging Components",IF(Q713="High Risk","Consider Replacing Aging Components",IF(AI713=2,"Repair or Replace Components",IF(AI713=2,"Repair or Replace Components",IF(AJ713=2,"Repair or Replace Components",IF(AK713=2,"Repair or Replace Components",IF(AL713=2,"Repair or Replace Components", IF(AM713=2,"Repair or Replace Components", IF(AN713=2,"Repair or Replace Components", IF(AO713=2,"Repair or Replace Components", IF(AP713=2,"Repair or Replace Components", IF(AR713=2,"Repair or Replace Components",IF(AI713=3,"Repair or Replace Components",IF(AI713=3,"Repair or Replace Components",IF(AJ713=3,"Repair or Replace Components",IF(AK713=3,"Repair or Replace Components",IF(AL713=3,"Repair or Replace Components", IF(AM713=3,"Repair or Replace Components", IF(AN713=3,"Repair or Replace Components", IF(AO713=3,"Repair or Replace Components", IF(AP713=3,"Repair or Replace Components", IF(AR713=3,"Repair or Replace Components","Perform Routine Preventative Maintenance"))))))))))))))))))))))))))</f>
        <v>Perform Routine Preventative Maintenance</v>
      </c>
      <c r="W713" s="47" t="str">
        <f t="shared" ref="W713:W776" si="275">IF(V713="Consider Replacing Aging Components",CONCATENATE(IF(AG713&lt;=5,"Treatment Housing Structure, ",""),IF(Y713&lt;=5,"Intake Structure,  ",""),IF(Z713&lt;=5,"Conduction Line, ",""),IF(AA713&lt;=5,"Storage Tank, ",""),IF(AB713&lt;=5,"Other Concrete Structures, "," "),IF(AC713&gt;=5,"Distribution Network, "," "), IF(AD713&gt;=5,"Pump, "," "), IF(AE713&gt;=5,"Pump Station, "," "), IF(AF713&gt;=5," Treatment Equipment, "," "), IF(AH713&gt;=5,"Kiosk/Tap Stand"," ")),IF(V713="Repair or Replace Components",CONCATENATE(IF(AG713=2,"Treatment Housing Structure, ",""),IF(AG713=3,"Treatment Housing Structure, ",""),IF(AI713=2,"Intake Structure, ",""),IF(AI713=3,"Intake Structure, ",""),IF(AJ713=2,"Conduction Line, ",""),IF(AJ713=3,"Conduction Line, ",""),IF(AK713=2,"Storage Tank, ",""),IF(AK713=3,"Storage Tank, ",""),IF(AL713=2,"Other Concrete Structures ",""),IF(AL713=3, "Other Concrete Structures ",""), IF(AM713=2,"Distribution  Line, ",""),IF(AM713=3,"Distribution Line, ",""), IF(AN713=2,"Pump, ",""),IF(AN713=3,"Pump, ",""), IF(AO713=2,"Pump Station, ",""),IF(AO713=3,"Pump Station, ",""), IF(AP713=2,"Treatment Equipment, ",""),IF(AP713=3," Treatment Equipment, ",""), IF(AR713=2,"Kiosk/Tap Stand",""),IF(AR713=3," Kiosk/Tap Stand","")),""))</f>
        <v/>
      </c>
      <c r="X713" s="27" t="str">
        <f t="shared" ref="X713:X776" si="276">IF(V713="New Construction Needed","Plan For Investment and Construction",IF(V713="Major Repairs or Replace System","Further Technical Diagnostic Needed",IF(V713="Consider Replacing Aging Components","Further Technical Diagnostic Needed ",IF(V713="Repair or Replace Components","Create Plan To Repair or Replace Components",IF(V713="Perform Routine Preventative Maintenance","Maintain O&amp;M and Routine Monitoring",)))))</f>
        <v>Maintain O&amp;M and Routine Monitoring</v>
      </c>
      <c r="Y713" s="48" t="str">
        <f t="shared" ref="Y713:Y776" si="277">IF(BL713=1,Reference_Intake-(A713-BN713)," ")</f>
        <v xml:space="preserve"> </v>
      </c>
      <c r="Z713" s="48" t="str">
        <f t="shared" ref="Z713:Z776" si="278">IF(BO713=1,Reference_Conduction_Line-(A713-BP713)," ")</f>
        <v xml:space="preserve"> </v>
      </c>
      <c r="AA713" s="48">
        <f t="shared" ref="AA713:AA776" si="279">IF(BQ713=1,Reference_Storage_Tank-(A713-BR713)," ")</f>
        <v>25</v>
      </c>
      <c r="AB713" s="48" t="str">
        <f t="shared" ref="AB713:AB776" si="280">IF(BS713=1,Reference_Other_Concrete_Structures-(A713-BT713)," ")</f>
        <v xml:space="preserve"> </v>
      </c>
      <c r="AC713" s="48" t="str">
        <f t="shared" ref="AC713:AC776" si="281">IF(BU713=1,Reference_Distribution_Network-(A713-BV713)," ")</f>
        <v xml:space="preserve"> </v>
      </c>
      <c r="AD713" s="48" t="str">
        <f t="shared" ref="AD713:AD776" si="282">IF(BW713=1,Reference_Pump-(A713-BX713)," ")</f>
        <v xml:space="preserve"> </v>
      </c>
      <c r="AE713" s="48" t="str">
        <f t="shared" ref="AE713:AE776" si="283">IF(BY713=1,Reference_Pump_House-(A713-BZ713)," ")</f>
        <v xml:space="preserve"> </v>
      </c>
      <c r="AF713" s="48" t="str">
        <f t="shared" ref="AF713:AF776" si="284">IF(CA713=1,Reference_Treatment_Equipment-(A713-CC713)," ")</f>
        <v xml:space="preserve"> </v>
      </c>
      <c r="AG713" s="49" t="str">
        <f t="shared" ref="AG713:AG776" si="285">IF(CD713=1,Reference_Treatment_Housing_Structure-(A713-CE713),"")</f>
        <v/>
      </c>
      <c r="AH713" s="48">
        <f t="shared" ref="AH713:AH776" si="286">IF(CF713=1,Reference_Kiosk-(A713-CG713)," ")</f>
        <v>15</v>
      </c>
      <c r="AI713" s="50" t="str">
        <f>'Details and Calculations'!AE712</f>
        <v xml:space="preserve"> </v>
      </c>
      <c r="AJ713" s="50" t="str">
        <f>'Details and Calculations'!AM712</f>
        <v xml:space="preserve"> </v>
      </c>
      <c r="AK713" s="50">
        <f>'Details and Calculations'!AR712</f>
        <v>1</v>
      </c>
      <c r="AL713" s="50" t="str">
        <f>'Details and Calculations'!AW712</f>
        <v xml:space="preserve"> </v>
      </c>
      <c r="AM713" s="50" t="str">
        <f>'Details and Calculations'!BA712</f>
        <v xml:space="preserve"> </v>
      </c>
      <c r="AN713" s="50" t="str">
        <f>'Details and Calculations'!BF712</f>
        <v xml:space="preserve"> </v>
      </c>
      <c r="AO713" s="50" t="str">
        <f>'Details and Calculations'!BI712</f>
        <v xml:space="preserve"> </v>
      </c>
      <c r="AP713" s="50" t="str">
        <f>'Details and Calculations'!BM712</f>
        <v xml:space="preserve"> </v>
      </c>
      <c r="AQ713" s="50" t="str">
        <f>'Details and Calculations'!BP712</f>
        <v xml:space="preserve"> </v>
      </c>
      <c r="AR713" s="50">
        <f>'Details and Calculations'!CC712</f>
        <v>1</v>
      </c>
      <c r="AS713" s="50">
        <f>'Details and Calculations'!CJ712</f>
        <v>1</v>
      </c>
      <c r="AT713" s="51">
        <f>'Details and Calculations'!T712</f>
        <v>1</v>
      </c>
      <c r="AU713" s="51">
        <f>'Details and Calculations'!Z712</f>
        <v>1</v>
      </c>
      <c r="AV713" s="51">
        <f>'Details and Calculations'!S712</f>
        <v>0</v>
      </c>
      <c r="AW713" s="51">
        <f>'Details and Calculations'!AI712</f>
        <v>1</v>
      </c>
      <c r="AX713" s="51">
        <f>'Details and Calculations'!BY712</f>
        <v>1</v>
      </c>
      <c r="AY713" s="51">
        <f>'Details and Calculations'!CG712</f>
        <v>1</v>
      </c>
      <c r="AZ713" s="51">
        <f>'Details and Calculations'!CI712</f>
        <v>1</v>
      </c>
      <c r="BA713" s="51">
        <f t="shared" ref="BA713:BA776" si="287">IF(AS713=1,1,0)</f>
        <v>1</v>
      </c>
      <c r="BB713" s="52">
        <f>'Details and Calculations'!Y712</f>
        <v>11</v>
      </c>
      <c r="BC713" s="52" t="str">
        <f>'Details and Calculations'!AC712</f>
        <v xml:space="preserve"> </v>
      </c>
      <c r="BD713" s="52" t="str">
        <f>'Details and Calculations'!AK712</f>
        <v xml:space="preserve"> </v>
      </c>
      <c r="BE713" s="52" t="str">
        <f>'Details and Calculations'!AN712</f>
        <v xml:space="preserve"> </v>
      </c>
      <c r="BF713" s="52">
        <f>'Details and Calculations'!AP712</f>
        <v>1</v>
      </c>
      <c r="BG713" s="52" t="str">
        <f>'Details and Calculations'!AT712</f>
        <v xml:space="preserve"> </v>
      </c>
      <c r="BH713" s="52" t="str">
        <f>'Details and Calculations'!AY712</f>
        <v xml:space="preserve"> </v>
      </c>
      <c r="BI713" s="52" t="str">
        <f>'Details and Calculations'!BB712</f>
        <v xml:space="preserve"> </v>
      </c>
      <c r="BJ713" s="52" t="str">
        <f>'Details and Calculations'!BD712</f>
        <v xml:space="preserve"> </v>
      </c>
      <c r="BK713" s="52">
        <f>'Details and Calculations'!CA712</f>
        <v>2</v>
      </c>
      <c r="BL713" s="43">
        <f>'Details and Calculations'!AA712</f>
        <v>0</v>
      </c>
      <c r="BM713" s="43" t="str">
        <f>'Details and Calculations'!AB712</f>
        <v/>
      </c>
      <c r="BN713" s="43" t="str">
        <f>'Details and Calculations'!AD712</f>
        <v xml:space="preserve"> </v>
      </c>
      <c r="BO713" s="43">
        <f>'Details and Calculations'!AJ712</f>
        <v>0</v>
      </c>
      <c r="BP713" s="43" t="str">
        <f>'Details and Calculations'!AL712</f>
        <v xml:space="preserve"> </v>
      </c>
      <c r="BQ713" s="43">
        <f>'Details and Calculations'!AO712</f>
        <v>1</v>
      </c>
      <c r="BR713" s="43">
        <f>'Details and Calculations'!AQ712</f>
        <v>2012</v>
      </c>
      <c r="BS713" s="43">
        <f>'Details and Calculations'!AS712</f>
        <v>0</v>
      </c>
      <c r="BT713" s="43" t="str">
        <f>'Details and Calculations'!AV712</f>
        <v xml:space="preserve"> </v>
      </c>
      <c r="BU713" s="43">
        <f>'Details and Calculations'!AX712</f>
        <v>0</v>
      </c>
      <c r="BV713" s="43" t="str">
        <f>'Details and Calculations'!AZ712</f>
        <v xml:space="preserve"> </v>
      </c>
      <c r="BW713" s="43">
        <f>'Details and Calculations'!BC712</f>
        <v>0</v>
      </c>
      <c r="BX713" s="43" t="str">
        <f>'Details and Calculations'!BE712</f>
        <v xml:space="preserve"> </v>
      </c>
      <c r="BY713" s="43" t="str">
        <f>'Details and Calculations'!BG712</f>
        <v xml:space="preserve"> </v>
      </c>
      <c r="BZ713" s="43" t="str">
        <f>'Details and Calculations'!BH712</f>
        <v xml:space="preserve"> </v>
      </c>
      <c r="CA713" s="43">
        <f>'Details and Calculations'!BJ712</f>
        <v>0</v>
      </c>
      <c r="CB713" s="43" t="str">
        <f>'Details and Calculations'!BK712</f>
        <v/>
      </c>
      <c r="CC713" s="43" t="str">
        <f>'Details and Calculations'!BL712</f>
        <v xml:space="preserve"> </v>
      </c>
      <c r="CD713" s="43" t="str">
        <f>'Details and Calculations'!BN712</f>
        <v xml:space="preserve"> </v>
      </c>
      <c r="CE713" s="43" t="str">
        <f>'Details and Calculations'!BO712</f>
        <v xml:space="preserve"> </v>
      </c>
      <c r="CF713" s="43">
        <f>'Details and Calculations'!BZ712</f>
        <v>1</v>
      </c>
      <c r="CG713" s="43">
        <f>'Details and Calculations'!CB712</f>
        <v>2012</v>
      </c>
      <c r="CH713" s="31"/>
      <c r="CI713" s="53"/>
    </row>
    <row r="714" spans="1:87" x14ac:dyDescent="0.3">
      <c r="A714" s="43">
        <f>'Details and Calculations'!A713</f>
        <v>2017</v>
      </c>
      <c r="B714" s="43" t="str">
        <f>'Details and Calculations'!C713</f>
        <v>Rwanda</v>
      </c>
      <c r="C714" s="43" t="str">
        <f>'Details and Calculations'!D713</f>
        <v>Rulindo</v>
      </c>
      <c r="D714" s="43" t="str">
        <f>'Details and Calculations'!E713</f>
        <v>Kinihira</v>
      </c>
      <c r="E714" s="43" t="str">
        <f>'Details and Calculations'!F713</f>
        <v>Rebero</v>
      </c>
      <c r="F714" s="43" t="str">
        <f>'Details and Calculations'!G713</f>
        <v>Kirwa</v>
      </c>
      <c r="G714" s="43" t="str">
        <f>'Details and Calculations'!H713</f>
        <v/>
      </c>
      <c r="H714" s="43" t="str">
        <f>'Details and Calculations'!I713</f>
        <v/>
      </c>
      <c r="I714" s="43" t="str">
        <f>'Details and Calculations'!J713</f>
        <v>Miyove-Kinihira</v>
      </c>
      <c r="J714" s="43">
        <f>'Details and Calculations'!K713</f>
        <v>187</v>
      </c>
      <c r="K714" s="43">
        <f>'Details and Calculations'!O713</f>
        <v>95</v>
      </c>
      <c r="L714" s="43">
        <f>'Details and Calculations'!P714</f>
        <v>60</v>
      </c>
      <c r="M714" s="43" t="str">
        <f>'Details and Calculations'!U713</f>
        <v>Piped Network -- Gravity Only</v>
      </c>
      <c r="N714" s="43">
        <f>'Details and Calculations'!V713</f>
        <v>1989</v>
      </c>
      <c r="O714" s="43" t="str">
        <f>'Details and Calculations'!W713</f>
        <v>Kgww</v>
      </c>
      <c r="P714" s="43" t="str">
        <f>'Details and Calculations'!X713</f>
        <v>Spring</v>
      </c>
      <c r="Q714" s="44" t="str">
        <f t="shared" si="270"/>
        <v>High Risk</v>
      </c>
      <c r="R714" s="44" t="str">
        <f t="shared" si="271"/>
        <v>Medium Risk</v>
      </c>
      <c r="S714" s="45" t="str">
        <f t="shared" si="272"/>
        <v>Intermediate Level of Service</v>
      </c>
      <c r="T714" s="62" t="str">
        <f t="shared" si="269"/>
        <v>Medium Priority</v>
      </c>
      <c r="U714" s="46">
        <f t="shared" si="273"/>
        <v>7</v>
      </c>
      <c r="V714" s="28" t="str">
        <f t="shared" si="274"/>
        <v>Consider Replacing Aging Components</v>
      </c>
      <c r="W714" s="47" t="str">
        <f t="shared" si="275"/>
        <v>Intake Structure,  Conduction Line, Storage Tank, Other Concrete Structures,  Pump, Pump Station,  Treatment Equipment, Kiosk/Tap Stand</v>
      </c>
      <c r="X714" s="27" t="str">
        <f t="shared" si="276"/>
        <v xml:space="preserve">Further Technical Diagnostic Needed </v>
      </c>
      <c r="Y714" s="48">
        <f t="shared" si="277"/>
        <v>2</v>
      </c>
      <c r="Z714" s="48">
        <f t="shared" si="278"/>
        <v>-8</v>
      </c>
      <c r="AA714" s="48">
        <f t="shared" si="279"/>
        <v>2</v>
      </c>
      <c r="AB714" s="48">
        <f t="shared" si="280"/>
        <v>-8</v>
      </c>
      <c r="AC714" s="48">
        <f t="shared" si="281"/>
        <v>2</v>
      </c>
      <c r="AD714" s="48" t="str">
        <f t="shared" si="282"/>
        <v xml:space="preserve"> </v>
      </c>
      <c r="AE714" s="48" t="str">
        <f t="shared" si="283"/>
        <v xml:space="preserve"> </v>
      </c>
      <c r="AF714" s="48" t="str">
        <f t="shared" si="284"/>
        <v xml:space="preserve"> </v>
      </c>
      <c r="AG714" s="49" t="str">
        <f t="shared" si="285"/>
        <v/>
      </c>
      <c r="AH714" s="48">
        <f t="shared" si="286"/>
        <v>18</v>
      </c>
      <c r="AI714" s="50">
        <f>'Details and Calculations'!AE713</f>
        <v>2</v>
      </c>
      <c r="AJ714" s="50">
        <f>'Details and Calculations'!AM713</f>
        <v>2</v>
      </c>
      <c r="AK714" s="50">
        <f>'Details and Calculations'!AR713</f>
        <v>1</v>
      </c>
      <c r="AL714" s="50">
        <f>'Details and Calculations'!AW713</f>
        <v>2</v>
      </c>
      <c r="AM714" s="50">
        <f>'Details and Calculations'!BA713</f>
        <v>2</v>
      </c>
      <c r="AN714" s="50" t="str">
        <f>'Details and Calculations'!BF713</f>
        <v xml:space="preserve"> </v>
      </c>
      <c r="AO714" s="50" t="str">
        <f>'Details and Calculations'!BI713</f>
        <v xml:space="preserve"> </v>
      </c>
      <c r="AP714" s="50" t="str">
        <f>'Details and Calculations'!BM713</f>
        <v xml:space="preserve"> </v>
      </c>
      <c r="AQ714" s="50" t="str">
        <f>'Details and Calculations'!BP713</f>
        <v xml:space="preserve"> </v>
      </c>
      <c r="AR714" s="50">
        <f>'Details and Calculations'!CC713</f>
        <v>1</v>
      </c>
      <c r="AS714" s="50">
        <f>'Details and Calculations'!CJ713</f>
        <v>1</v>
      </c>
      <c r="AT714" s="51">
        <f>'Details and Calculations'!T713</f>
        <v>1</v>
      </c>
      <c r="AU714" s="51">
        <f>'Details and Calculations'!Z713</f>
        <v>1</v>
      </c>
      <c r="AV714" s="51">
        <f>'Details and Calculations'!S713</f>
        <v>0</v>
      </c>
      <c r="AW714" s="51">
        <f>'Details and Calculations'!AI713</f>
        <v>1</v>
      </c>
      <c r="AX714" s="51">
        <f>'Details and Calculations'!BY713</f>
        <v>1</v>
      </c>
      <c r="AY714" s="51">
        <f>'Details and Calculations'!CG713</f>
        <v>1</v>
      </c>
      <c r="AZ714" s="51">
        <f>'Details and Calculations'!CI713</f>
        <v>1</v>
      </c>
      <c r="BA714" s="51">
        <f t="shared" si="287"/>
        <v>1</v>
      </c>
      <c r="BB714" s="52">
        <f>'Details and Calculations'!Y713</f>
        <v>6</v>
      </c>
      <c r="BC714" s="52">
        <f>'Details and Calculations'!AC713</f>
        <v>3</v>
      </c>
      <c r="BD714" s="52">
        <f>'Details and Calculations'!AK713</f>
        <v>1</v>
      </c>
      <c r="BE714" s="52">
        <f>'Details and Calculations'!AN713</f>
        <v>8000</v>
      </c>
      <c r="BF714" s="52">
        <f>'Details and Calculations'!AP713</f>
        <v>4</v>
      </c>
      <c r="BG714" s="52">
        <f>'Details and Calculations'!AT713</f>
        <v>18</v>
      </c>
      <c r="BH714" s="52">
        <f>'Details and Calculations'!AY713</f>
        <v>2</v>
      </c>
      <c r="BI714" s="52">
        <f>'Details and Calculations'!BB713</f>
        <v>15000</v>
      </c>
      <c r="BJ714" s="52" t="str">
        <f>'Details and Calculations'!BD713</f>
        <v xml:space="preserve"> </v>
      </c>
      <c r="BK714" s="52">
        <f>'Details and Calculations'!CA713</f>
        <v>2</v>
      </c>
      <c r="BL714" s="43">
        <f>'Details and Calculations'!AA713</f>
        <v>1</v>
      </c>
      <c r="BM714" s="43" t="str">
        <f>'Details and Calculations'!AB713</f>
        <v>"Springbox" --Intake Structure At A Spring</v>
      </c>
      <c r="BN714" s="43">
        <f>'Details and Calculations'!AD713</f>
        <v>1989</v>
      </c>
      <c r="BO714" s="43">
        <f>'Details and Calculations'!AJ713</f>
        <v>1</v>
      </c>
      <c r="BP714" s="43">
        <f>'Details and Calculations'!AL713</f>
        <v>1989</v>
      </c>
      <c r="BQ714" s="43">
        <f>'Details and Calculations'!AO713</f>
        <v>1</v>
      </c>
      <c r="BR714" s="43">
        <f>'Details and Calculations'!AQ713</f>
        <v>1989</v>
      </c>
      <c r="BS714" s="43">
        <f>'Details and Calculations'!AS713</f>
        <v>1</v>
      </c>
      <c r="BT714" s="43">
        <f>'Details and Calculations'!AV713</f>
        <v>1989</v>
      </c>
      <c r="BU714" s="43">
        <f>'Details and Calculations'!AX713</f>
        <v>1</v>
      </c>
      <c r="BV714" s="43">
        <f>'Details and Calculations'!AZ713</f>
        <v>1989</v>
      </c>
      <c r="BW714" s="43">
        <f>'Details and Calculations'!BC713</f>
        <v>0</v>
      </c>
      <c r="BX714" s="43" t="str">
        <f>'Details and Calculations'!BE713</f>
        <v xml:space="preserve"> </v>
      </c>
      <c r="BY714" s="43" t="str">
        <f>'Details and Calculations'!BG713</f>
        <v xml:space="preserve"> </v>
      </c>
      <c r="BZ714" s="43" t="str">
        <f>'Details and Calculations'!BH713</f>
        <v xml:space="preserve"> </v>
      </c>
      <c r="CA714" s="43">
        <f>'Details and Calculations'!BJ713</f>
        <v>0</v>
      </c>
      <c r="CB714" s="43" t="str">
        <f>'Details and Calculations'!BK713</f>
        <v/>
      </c>
      <c r="CC714" s="43" t="str">
        <f>'Details and Calculations'!BL713</f>
        <v xml:space="preserve"> </v>
      </c>
      <c r="CD714" s="43" t="str">
        <f>'Details and Calculations'!BN713</f>
        <v xml:space="preserve"> </v>
      </c>
      <c r="CE714" s="43" t="str">
        <f>'Details and Calculations'!BO713</f>
        <v xml:space="preserve"> </v>
      </c>
      <c r="CF714" s="43">
        <f>'Details and Calculations'!BZ713</f>
        <v>1</v>
      </c>
      <c r="CG714" s="43">
        <f>'Details and Calculations'!CB713</f>
        <v>2015</v>
      </c>
      <c r="CH714" s="31"/>
      <c r="CI714" s="53"/>
    </row>
    <row r="715" spans="1:87" x14ac:dyDescent="0.3">
      <c r="A715" s="43">
        <f>'Details and Calculations'!A714</f>
        <v>2017</v>
      </c>
      <c r="B715" s="43" t="str">
        <f>'Details and Calculations'!C714</f>
        <v>Rwanda</v>
      </c>
      <c r="C715" s="43" t="str">
        <f>'Details and Calculations'!D714</f>
        <v>Rulindo</v>
      </c>
      <c r="D715" s="43" t="str">
        <f>'Details and Calculations'!E714</f>
        <v>Mbogo</v>
      </c>
      <c r="E715" s="43" t="str">
        <f>'Details and Calculations'!F714</f>
        <v>Bukoro</v>
      </c>
      <c r="F715" s="43" t="str">
        <f>'Details and Calculations'!G714</f>
        <v>Gihonga</v>
      </c>
      <c r="G715" s="43" t="str">
        <f>'Details and Calculations'!H714</f>
        <v/>
      </c>
      <c r="H715" s="43" t="str">
        <f>'Details and Calculations'!I714</f>
        <v/>
      </c>
      <c r="I715" s="43" t="str">
        <f>'Details and Calculations'!J714</f>
        <v>Kibuye</v>
      </c>
      <c r="J715" s="43">
        <f>'Details and Calculations'!K714</f>
        <v>110</v>
      </c>
      <c r="K715" s="43">
        <f>'Details and Calculations'!O714</f>
        <v>50</v>
      </c>
      <c r="L715" s="43">
        <f>'Details and Calculations'!P715</f>
        <v>20</v>
      </c>
      <c r="M715" s="43" t="str">
        <f>'Details and Calculations'!U714</f>
        <v>Piped Network -- Gravity Only</v>
      </c>
      <c r="N715" s="43">
        <f>'Details and Calculations'!V714</f>
        <v>2016</v>
      </c>
      <c r="O715" s="43" t="str">
        <f>'Details and Calculations'!W714</f>
        <v>Governement (District, Wasac) And Water For People</v>
      </c>
      <c r="P715" s="43" t="str">
        <f>'Details and Calculations'!X714</f>
        <v>Spring</v>
      </c>
      <c r="Q715" s="44" t="str">
        <f t="shared" si="270"/>
        <v>Low Risk</v>
      </c>
      <c r="R715" s="44" t="str">
        <f t="shared" si="271"/>
        <v>Low Risk</v>
      </c>
      <c r="S715" s="45" t="str">
        <f t="shared" si="272"/>
        <v>Intermediate Level of Service</v>
      </c>
      <c r="T715" s="62" t="str">
        <f t="shared" si="269"/>
        <v>Low Priority</v>
      </c>
      <c r="U715" s="46">
        <f t="shared" si="273"/>
        <v>7</v>
      </c>
      <c r="V715" s="28" t="str">
        <f t="shared" si="274"/>
        <v>Perform Routine Preventative Maintenance</v>
      </c>
      <c r="W715" s="47" t="str">
        <f t="shared" si="275"/>
        <v/>
      </c>
      <c r="X715" s="27" t="str">
        <f t="shared" si="276"/>
        <v>Maintain O&amp;M and Routine Monitoring</v>
      </c>
      <c r="Y715" s="48">
        <f t="shared" si="277"/>
        <v>29</v>
      </c>
      <c r="Z715" s="48">
        <f t="shared" si="278"/>
        <v>19</v>
      </c>
      <c r="AA715" s="48" t="str">
        <f t="shared" si="279"/>
        <v xml:space="preserve"> </v>
      </c>
      <c r="AB715" s="48">
        <f t="shared" si="280"/>
        <v>19</v>
      </c>
      <c r="AC715" s="48">
        <f t="shared" si="281"/>
        <v>29</v>
      </c>
      <c r="AD715" s="48" t="str">
        <f t="shared" si="282"/>
        <v xml:space="preserve"> </v>
      </c>
      <c r="AE715" s="48" t="str">
        <f t="shared" si="283"/>
        <v xml:space="preserve"> </v>
      </c>
      <c r="AF715" s="48" t="str">
        <f t="shared" si="284"/>
        <v xml:space="preserve"> </v>
      </c>
      <c r="AG715" s="49" t="str">
        <f t="shared" si="285"/>
        <v/>
      </c>
      <c r="AH715" s="48">
        <f t="shared" si="286"/>
        <v>19</v>
      </c>
      <c r="AI715" s="50">
        <f>'Details and Calculations'!AE714</f>
        <v>1</v>
      </c>
      <c r="AJ715" s="50">
        <f>'Details and Calculations'!AM714</f>
        <v>1</v>
      </c>
      <c r="AK715" s="50" t="str">
        <f>'Details and Calculations'!AR714</f>
        <v xml:space="preserve"> </v>
      </c>
      <c r="AL715" s="50">
        <f>'Details and Calculations'!AW714</f>
        <v>1</v>
      </c>
      <c r="AM715" s="50">
        <f>'Details and Calculations'!BA714</f>
        <v>1</v>
      </c>
      <c r="AN715" s="50" t="str">
        <f>'Details and Calculations'!BF714</f>
        <v xml:space="preserve"> </v>
      </c>
      <c r="AO715" s="50" t="str">
        <f>'Details and Calculations'!BI714</f>
        <v xml:space="preserve"> </v>
      </c>
      <c r="AP715" s="50" t="str">
        <f>'Details and Calculations'!BM714</f>
        <v xml:space="preserve"> </v>
      </c>
      <c r="AQ715" s="50" t="str">
        <f>'Details and Calculations'!BP714</f>
        <v xml:space="preserve"> </v>
      </c>
      <c r="AR715" s="50">
        <f>'Details and Calculations'!CC714</f>
        <v>1</v>
      </c>
      <c r="AS715" s="50">
        <f>'Details and Calculations'!CJ714</f>
        <v>1</v>
      </c>
      <c r="AT715" s="51">
        <f>'Details and Calculations'!T714</f>
        <v>1</v>
      </c>
      <c r="AU715" s="51">
        <f>'Details and Calculations'!Z714</f>
        <v>1</v>
      </c>
      <c r="AV715" s="51">
        <f>'Details and Calculations'!S714</f>
        <v>0</v>
      </c>
      <c r="AW715" s="51">
        <f>'Details and Calculations'!AI714</f>
        <v>1</v>
      </c>
      <c r="AX715" s="51">
        <f>'Details and Calculations'!BY714</f>
        <v>1</v>
      </c>
      <c r="AY715" s="51">
        <f>'Details and Calculations'!CG714</f>
        <v>1</v>
      </c>
      <c r="AZ715" s="51">
        <f>'Details and Calculations'!CI714</f>
        <v>1</v>
      </c>
      <c r="BA715" s="51">
        <f t="shared" si="287"/>
        <v>1</v>
      </c>
      <c r="BB715" s="52">
        <f>'Details and Calculations'!Y714</f>
        <v>2</v>
      </c>
      <c r="BC715" s="52">
        <f>'Details and Calculations'!AC714</f>
        <v>2</v>
      </c>
      <c r="BD715" s="52">
        <f>'Details and Calculations'!AK714</f>
        <v>1</v>
      </c>
      <c r="BE715" s="52">
        <f>'Details and Calculations'!AN714</f>
        <v>1500</v>
      </c>
      <c r="BF715" s="52" t="str">
        <f>'Details and Calculations'!AP714</f>
        <v xml:space="preserve"> </v>
      </c>
      <c r="BG715" s="52">
        <f>'Details and Calculations'!AT714</f>
        <v>1</v>
      </c>
      <c r="BH715" s="52">
        <f>'Details and Calculations'!AY714</f>
        <v>1</v>
      </c>
      <c r="BI715" s="52">
        <f>'Details and Calculations'!BB714</f>
        <v>1000</v>
      </c>
      <c r="BJ715" s="52" t="str">
        <f>'Details and Calculations'!BD714</f>
        <v xml:space="preserve"> </v>
      </c>
      <c r="BK715" s="52">
        <f>'Details and Calculations'!CA714</f>
        <v>2</v>
      </c>
      <c r="BL715" s="43">
        <f>'Details and Calculations'!AA714</f>
        <v>1</v>
      </c>
      <c r="BM715" s="43" t="str">
        <f>'Details and Calculations'!AB714</f>
        <v>Start And Collection Chamber</v>
      </c>
      <c r="BN715" s="43">
        <f>'Details and Calculations'!AD714</f>
        <v>2016</v>
      </c>
      <c r="BO715" s="43">
        <f>'Details and Calculations'!AJ714</f>
        <v>1</v>
      </c>
      <c r="BP715" s="43">
        <f>'Details and Calculations'!AL714</f>
        <v>2016</v>
      </c>
      <c r="BQ715" s="43">
        <f>'Details and Calculations'!AO714</f>
        <v>0</v>
      </c>
      <c r="BR715" s="43" t="str">
        <f>'Details and Calculations'!AQ714</f>
        <v xml:space="preserve"> </v>
      </c>
      <c r="BS715" s="43">
        <f>'Details and Calculations'!AS714</f>
        <v>1</v>
      </c>
      <c r="BT715" s="43">
        <f>'Details and Calculations'!AV714</f>
        <v>2016</v>
      </c>
      <c r="BU715" s="43">
        <f>'Details and Calculations'!AX714</f>
        <v>1</v>
      </c>
      <c r="BV715" s="43">
        <f>'Details and Calculations'!AZ714</f>
        <v>2016</v>
      </c>
      <c r="BW715" s="43">
        <f>'Details and Calculations'!BC714</f>
        <v>0</v>
      </c>
      <c r="BX715" s="43" t="str">
        <f>'Details and Calculations'!BE714</f>
        <v xml:space="preserve"> </v>
      </c>
      <c r="BY715" s="43" t="str">
        <f>'Details and Calculations'!BG714</f>
        <v xml:space="preserve"> </v>
      </c>
      <c r="BZ715" s="43" t="str">
        <f>'Details and Calculations'!BH714</f>
        <v xml:space="preserve"> </v>
      </c>
      <c r="CA715" s="43">
        <f>'Details and Calculations'!BJ714</f>
        <v>0</v>
      </c>
      <c r="CB715" s="43" t="str">
        <f>'Details and Calculations'!BK714</f>
        <v/>
      </c>
      <c r="CC715" s="43" t="str">
        <f>'Details and Calculations'!BL714</f>
        <v xml:space="preserve"> </v>
      </c>
      <c r="CD715" s="43" t="str">
        <f>'Details and Calculations'!BN714</f>
        <v xml:space="preserve"> </v>
      </c>
      <c r="CE715" s="43" t="str">
        <f>'Details and Calculations'!BO714</f>
        <v xml:space="preserve"> </v>
      </c>
      <c r="CF715" s="43">
        <f>'Details and Calculations'!BZ714</f>
        <v>1</v>
      </c>
      <c r="CG715" s="43">
        <f>'Details and Calculations'!CB714</f>
        <v>2016</v>
      </c>
      <c r="CH715" s="31"/>
      <c r="CI715" s="53"/>
    </row>
    <row r="716" spans="1:87" x14ac:dyDescent="0.3">
      <c r="A716" s="43">
        <f>'Details and Calculations'!A715</f>
        <v>2017</v>
      </c>
      <c r="B716" s="43" t="str">
        <f>'Details and Calculations'!C715</f>
        <v>Rwanda</v>
      </c>
      <c r="C716" s="43" t="str">
        <f>'Details and Calculations'!D715</f>
        <v>Rulindo</v>
      </c>
      <c r="D716" s="43" t="str">
        <f>'Details and Calculations'!E715</f>
        <v>Rukozo</v>
      </c>
      <c r="E716" s="43" t="str">
        <f>'Details and Calculations'!F715</f>
        <v>Mberuka</v>
      </c>
      <c r="F716" s="43" t="str">
        <f>'Details and Calculations'!G715</f>
        <v>Gakubo</v>
      </c>
      <c r="G716" s="43" t="str">
        <f>'Details and Calculations'!H715</f>
        <v/>
      </c>
      <c r="H716" s="43" t="str">
        <f>'Details and Calculations'!I715</f>
        <v/>
      </c>
      <c r="I716" s="43" t="str">
        <f>'Details and Calculations'!J715</f>
        <v>Nyamagana</v>
      </c>
      <c r="J716" s="43">
        <f>'Details and Calculations'!K715</f>
        <v>200</v>
      </c>
      <c r="K716" s="43">
        <f>'Details and Calculations'!O715</f>
        <v>180</v>
      </c>
      <c r="L716" s="43" t="str">
        <f>'Details and Calculations'!P716</f>
        <v xml:space="preserve"> </v>
      </c>
      <c r="M716" s="43" t="str">
        <f>'Details and Calculations'!U715</f>
        <v>Piped Network -- Gravity Only</v>
      </c>
      <c r="N716" s="43">
        <f>'Details and Calculations'!V715</f>
        <v>2011</v>
      </c>
      <c r="O716" s="43" t="str">
        <f>'Details and Calculations'!W715</f>
        <v>Government And African Development Bank</v>
      </c>
      <c r="P716" s="43" t="str">
        <f>'Details and Calculations'!X715</f>
        <v>Spring</v>
      </c>
      <c r="Q716" s="44" t="str">
        <f t="shared" si="270"/>
        <v>Low Risk</v>
      </c>
      <c r="R716" s="44" t="str">
        <f t="shared" si="271"/>
        <v>Medium Risk</v>
      </c>
      <c r="S716" s="45" t="str">
        <f t="shared" si="272"/>
        <v>Basic Level of Service</v>
      </c>
      <c r="T716" s="62" t="str">
        <f t="shared" si="269"/>
        <v>Medium Priority</v>
      </c>
      <c r="U716" s="46">
        <f t="shared" si="273"/>
        <v>4</v>
      </c>
      <c r="V716" s="28" t="str">
        <f t="shared" si="274"/>
        <v>Repair or Replace Components</v>
      </c>
      <c r="W716" s="47" t="str">
        <f t="shared" si="275"/>
        <v>Distribution  Line, Kiosk/Tap Stand</v>
      </c>
      <c r="X716" s="27" t="str">
        <f t="shared" si="276"/>
        <v>Create Plan To Repair or Replace Components</v>
      </c>
      <c r="Y716" s="48">
        <f t="shared" si="277"/>
        <v>28</v>
      </c>
      <c r="Z716" s="48">
        <f t="shared" si="278"/>
        <v>18</v>
      </c>
      <c r="AA716" s="48">
        <f t="shared" si="279"/>
        <v>24</v>
      </c>
      <c r="AB716" s="48">
        <f t="shared" si="280"/>
        <v>14</v>
      </c>
      <c r="AC716" s="48">
        <f t="shared" si="281"/>
        <v>24</v>
      </c>
      <c r="AD716" s="48" t="str">
        <f t="shared" si="282"/>
        <v xml:space="preserve"> </v>
      </c>
      <c r="AE716" s="48" t="str">
        <f t="shared" si="283"/>
        <v xml:space="preserve"> </v>
      </c>
      <c r="AF716" s="48" t="str">
        <f t="shared" si="284"/>
        <v xml:space="preserve"> </v>
      </c>
      <c r="AG716" s="49" t="str">
        <f t="shared" si="285"/>
        <v/>
      </c>
      <c r="AH716" s="48">
        <f t="shared" si="286"/>
        <v>14</v>
      </c>
      <c r="AI716" s="50">
        <f>'Details and Calculations'!AE715</f>
        <v>1</v>
      </c>
      <c r="AJ716" s="50">
        <f>'Details and Calculations'!AM715</f>
        <v>1</v>
      </c>
      <c r="AK716" s="50">
        <f>'Details and Calculations'!AR715</f>
        <v>1</v>
      </c>
      <c r="AL716" s="50">
        <f>'Details and Calculations'!AW715</f>
        <v>1</v>
      </c>
      <c r="AM716" s="50">
        <f>'Details and Calculations'!BA715</f>
        <v>2</v>
      </c>
      <c r="AN716" s="50" t="str">
        <f>'Details and Calculations'!BF715</f>
        <v xml:space="preserve"> </v>
      </c>
      <c r="AO716" s="50" t="str">
        <f>'Details and Calculations'!BI715</f>
        <v xml:space="preserve"> </v>
      </c>
      <c r="AP716" s="50" t="str">
        <f>'Details and Calculations'!BM715</f>
        <v xml:space="preserve"> </v>
      </c>
      <c r="AQ716" s="50" t="str">
        <f>'Details and Calculations'!BP715</f>
        <v xml:space="preserve"> </v>
      </c>
      <c r="AR716" s="50">
        <f>'Details and Calculations'!CC715</f>
        <v>2</v>
      </c>
      <c r="AS716" s="50">
        <f>'Details and Calculations'!CJ715</f>
        <v>2</v>
      </c>
      <c r="AT716" s="51">
        <f>'Details and Calculations'!T715</f>
        <v>1</v>
      </c>
      <c r="AU716" s="51">
        <f>'Details and Calculations'!Z715</f>
        <v>1</v>
      </c>
      <c r="AV716" s="51">
        <f>'Details and Calculations'!S715</f>
        <v>0</v>
      </c>
      <c r="AW716" s="51">
        <f>'Details and Calculations'!AI715</f>
        <v>1</v>
      </c>
      <c r="AX716" s="51">
        <f>'Details and Calculations'!BY715</f>
        <v>1</v>
      </c>
      <c r="AY716" s="51">
        <f>'Details and Calculations'!CG715</f>
        <v>0</v>
      </c>
      <c r="AZ716" s="51">
        <f>'Details and Calculations'!CI715</f>
        <v>0</v>
      </c>
      <c r="BA716" s="51">
        <f t="shared" si="287"/>
        <v>0</v>
      </c>
      <c r="BB716" s="52">
        <f>'Details and Calculations'!Y715</f>
        <v>2</v>
      </c>
      <c r="BC716" s="52">
        <f>'Details and Calculations'!AC715</f>
        <v>1</v>
      </c>
      <c r="BD716" s="52">
        <f>'Details and Calculations'!AK715</f>
        <v>2</v>
      </c>
      <c r="BE716" s="52">
        <f>'Details and Calculations'!AN715</f>
        <v>2100</v>
      </c>
      <c r="BF716" s="52">
        <f>'Details and Calculations'!AP715</f>
        <v>11</v>
      </c>
      <c r="BG716" s="52">
        <f>'Details and Calculations'!AT715</f>
        <v>15</v>
      </c>
      <c r="BH716" s="52">
        <f>'Details and Calculations'!AY715</f>
        <v>3</v>
      </c>
      <c r="BI716" s="52">
        <f>'Details and Calculations'!BB715</f>
        <v>37000</v>
      </c>
      <c r="BJ716" s="52" t="str">
        <f>'Details and Calculations'!BD715</f>
        <v xml:space="preserve"> </v>
      </c>
      <c r="BK716" s="52">
        <f>'Details and Calculations'!CA715</f>
        <v>29</v>
      </c>
      <c r="BL716" s="43">
        <f>'Details and Calculations'!AA715</f>
        <v>1</v>
      </c>
      <c r="BM716" s="43" t="str">
        <f>'Details and Calculations'!AB715</f>
        <v>"Springbox" --Intake Structure At A Spring</v>
      </c>
      <c r="BN716" s="43">
        <f>'Details and Calculations'!AD715</f>
        <v>2015</v>
      </c>
      <c r="BO716" s="43">
        <f>'Details and Calculations'!AJ715</f>
        <v>1</v>
      </c>
      <c r="BP716" s="43">
        <f>'Details and Calculations'!AL715</f>
        <v>2015</v>
      </c>
      <c r="BQ716" s="43">
        <f>'Details and Calculations'!AO715</f>
        <v>1</v>
      </c>
      <c r="BR716" s="43">
        <f>'Details and Calculations'!AQ715</f>
        <v>2011</v>
      </c>
      <c r="BS716" s="43">
        <f>'Details and Calculations'!AS715</f>
        <v>1</v>
      </c>
      <c r="BT716" s="43">
        <f>'Details and Calculations'!AV715</f>
        <v>2011</v>
      </c>
      <c r="BU716" s="43">
        <f>'Details and Calculations'!AX715</f>
        <v>1</v>
      </c>
      <c r="BV716" s="43">
        <f>'Details and Calculations'!AZ715</f>
        <v>2011</v>
      </c>
      <c r="BW716" s="43">
        <f>'Details and Calculations'!BC715</f>
        <v>0</v>
      </c>
      <c r="BX716" s="43" t="str">
        <f>'Details and Calculations'!BE715</f>
        <v xml:space="preserve"> </v>
      </c>
      <c r="BY716" s="43" t="str">
        <f>'Details and Calculations'!BG715</f>
        <v xml:space="preserve"> </v>
      </c>
      <c r="BZ716" s="43" t="str">
        <f>'Details and Calculations'!BH715</f>
        <v xml:space="preserve"> </v>
      </c>
      <c r="CA716" s="43">
        <f>'Details and Calculations'!BJ715</f>
        <v>0</v>
      </c>
      <c r="CB716" s="43" t="str">
        <f>'Details and Calculations'!BK715</f>
        <v/>
      </c>
      <c r="CC716" s="43" t="str">
        <f>'Details and Calculations'!BL715</f>
        <v xml:space="preserve"> </v>
      </c>
      <c r="CD716" s="43" t="str">
        <f>'Details and Calculations'!BN715</f>
        <v xml:space="preserve"> </v>
      </c>
      <c r="CE716" s="43" t="str">
        <f>'Details and Calculations'!BO715</f>
        <v xml:space="preserve"> </v>
      </c>
      <c r="CF716" s="43">
        <f>'Details and Calculations'!BZ715</f>
        <v>1</v>
      </c>
      <c r="CG716" s="43">
        <f>'Details and Calculations'!CB715</f>
        <v>2011</v>
      </c>
      <c r="CH716" s="31"/>
      <c r="CI716" s="53"/>
    </row>
    <row r="717" spans="1:87" x14ac:dyDescent="0.3">
      <c r="A717" s="43">
        <f>'Details and Calculations'!A716</f>
        <v>2017</v>
      </c>
      <c r="B717" s="43" t="str">
        <f>'Details and Calculations'!C716</f>
        <v>Rwanda</v>
      </c>
      <c r="C717" s="43" t="str">
        <f>'Details and Calculations'!D716</f>
        <v>Rulindo</v>
      </c>
      <c r="D717" s="43" t="str">
        <f>'Details and Calculations'!E716</f>
        <v>Rusiga</v>
      </c>
      <c r="E717" s="43" t="str">
        <f>'Details and Calculations'!F716</f>
        <v>Taba</v>
      </c>
      <c r="F717" s="43" t="str">
        <f>'Details and Calculations'!G716</f>
        <v>Kingazi</v>
      </c>
      <c r="G717" s="43" t="str">
        <f>'Details and Calculations'!H716</f>
        <v/>
      </c>
      <c r="H717" s="43" t="str">
        <f>'Details and Calculations'!I716</f>
        <v/>
      </c>
      <c r="I717" s="43" t="str">
        <f>'Details and Calculations'!J716</f>
        <v>Nyakabizi1 source/Nyakabizi1 gravity-Gakenke</v>
      </c>
      <c r="J717" s="43">
        <f>'Details and Calculations'!K716</f>
        <v>200</v>
      </c>
      <c r="K717" s="43">
        <f>'Details and Calculations'!O716</f>
        <v>200</v>
      </c>
      <c r="L717" s="43">
        <f>'Details and Calculations'!P717</f>
        <v>145</v>
      </c>
      <c r="M717" s="43" t="str">
        <f>'Details and Calculations'!U716</f>
        <v>Piped Network -- Gravity Only</v>
      </c>
      <c r="N717" s="43">
        <f>'Details and Calculations'!V716</f>
        <v>2015</v>
      </c>
      <c r="O717" s="43" t="str">
        <f>'Details and Calculations'!W716</f>
        <v>Gor</v>
      </c>
      <c r="P717" s="43" t="str">
        <f>'Details and Calculations'!X716</f>
        <v>Spring</v>
      </c>
      <c r="Q717" s="44" t="str">
        <f t="shared" si="270"/>
        <v>Low Risk</v>
      </c>
      <c r="R717" s="44" t="str">
        <f t="shared" si="271"/>
        <v>Low Risk</v>
      </c>
      <c r="S717" s="45" t="str">
        <f t="shared" si="272"/>
        <v>Intermediate Level of Service</v>
      </c>
      <c r="T717" s="62" t="str">
        <f t="shared" si="269"/>
        <v>Low Priority</v>
      </c>
      <c r="U717" s="46">
        <f t="shared" si="273"/>
        <v>7</v>
      </c>
      <c r="V717" s="28" t="str">
        <f t="shared" si="274"/>
        <v>Perform Routine Preventative Maintenance</v>
      </c>
      <c r="W717" s="47" t="str">
        <f t="shared" si="275"/>
        <v/>
      </c>
      <c r="X717" s="27" t="str">
        <f t="shared" si="276"/>
        <v>Maintain O&amp;M and Routine Monitoring</v>
      </c>
      <c r="Y717" s="48">
        <f t="shared" si="277"/>
        <v>28</v>
      </c>
      <c r="Z717" s="48">
        <f t="shared" si="278"/>
        <v>18</v>
      </c>
      <c r="AA717" s="48">
        <f t="shared" si="279"/>
        <v>28</v>
      </c>
      <c r="AB717" s="48" t="str">
        <f t="shared" si="280"/>
        <v xml:space="preserve"> </v>
      </c>
      <c r="AC717" s="48" t="str">
        <f t="shared" si="281"/>
        <v xml:space="preserve"> </v>
      </c>
      <c r="AD717" s="48" t="str">
        <f t="shared" si="282"/>
        <v xml:space="preserve"> </v>
      </c>
      <c r="AE717" s="48" t="str">
        <f t="shared" si="283"/>
        <v xml:space="preserve"> </v>
      </c>
      <c r="AF717" s="48" t="str">
        <f t="shared" si="284"/>
        <v xml:space="preserve"> </v>
      </c>
      <c r="AG717" s="49" t="str">
        <f t="shared" si="285"/>
        <v/>
      </c>
      <c r="AH717" s="48">
        <f t="shared" si="286"/>
        <v>18</v>
      </c>
      <c r="AI717" s="50">
        <f>'Details and Calculations'!AE716</f>
        <v>1</v>
      </c>
      <c r="AJ717" s="50">
        <f>'Details and Calculations'!AM716</f>
        <v>1</v>
      </c>
      <c r="AK717" s="50">
        <f>'Details and Calculations'!AR716</f>
        <v>1</v>
      </c>
      <c r="AL717" s="50" t="str">
        <f>'Details and Calculations'!AW716</f>
        <v xml:space="preserve"> </v>
      </c>
      <c r="AM717" s="50" t="str">
        <f>'Details and Calculations'!BA716</f>
        <v xml:space="preserve"> </v>
      </c>
      <c r="AN717" s="50" t="str">
        <f>'Details and Calculations'!BF716</f>
        <v xml:space="preserve"> </v>
      </c>
      <c r="AO717" s="50" t="str">
        <f>'Details and Calculations'!BI716</f>
        <v xml:space="preserve"> </v>
      </c>
      <c r="AP717" s="50" t="str">
        <f>'Details and Calculations'!BM716</f>
        <v xml:space="preserve"> </v>
      </c>
      <c r="AQ717" s="50" t="str">
        <f>'Details and Calculations'!BP716</f>
        <v xml:space="preserve"> </v>
      </c>
      <c r="AR717" s="50">
        <f>'Details and Calculations'!CC716</f>
        <v>1</v>
      </c>
      <c r="AS717" s="50">
        <f>'Details and Calculations'!CJ716</f>
        <v>1</v>
      </c>
      <c r="AT717" s="51">
        <f>'Details and Calculations'!T716</f>
        <v>1</v>
      </c>
      <c r="AU717" s="51">
        <f>'Details and Calculations'!Z716</f>
        <v>1</v>
      </c>
      <c r="AV717" s="51">
        <f>'Details and Calculations'!S716</f>
        <v>0</v>
      </c>
      <c r="AW717" s="51">
        <f>'Details and Calculations'!AI716</f>
        <v>1</v>
      </c>
      <c r="AX717" s="51">
        <f>'Details and Calculations'!BY716</f>
        <v>1</v>
      </c>
      <c r="AY717" s="51">
        <f>'Details and Calculations'!CG716</f>
        <v>1</v>
      </c>
      <c r="AZ717" s="51">
        <f>'Details and Calculations'!CI716</f>
        <v>1</v>
      </c>
      <c r="BA717" s="51">
        <f t="shared" si="287"/>
        <v>1</v>
      </c>
      <c r="BB717" s="52">
        <f>'Details and Calculations'!Y716</f>
        <v>1</v>
      </c>
      <c r="BC717" s="52">
        <f>'Details and Calculations'!AC716</f>
        <v>1</v>
      </c>
      <c r="BD717" s="52">
        <f>'Details and Calculations'!AK716</f>
        <v>1</v>
      </c>
      <c r="BE717" s="52">
        <f>'Details and Calculations'!AN716</f>
        <v>100</v>
      </c>
      <c r="BF717" s="52">
        <f>'Details and Calculations'!AP716</f>
        <v>1</v>
      </c>
      <c r="BG717" s="52" t="str">
        <f>'Details and Calculations'!AT716</f>
        <v xml:space="preserve"> </v>
      </c>
      <c r="BH717" s="52" t="str">
        <f>'Details and Calculations'!AY716</f>
        <v xml:space="preserve"> </v>
      </c>
      <c r="BI717" s="52" t="str">
        <f>'Details and Calculations'!BB716</f>
        <v xml:space="preserve"> </v>
      </c>
      <c r="BJ717" s="52" t="str">
        <f>'Details and Calculations'!BD716</f>
        <v xml:space="preserve"> </v>
      </c>
      <c r="BK717" s="52">
        <f>'Details and Calculations'!CA716</f>
        <v>1</v>
      </c>
      <c r="BL717" s="43">
        <f>'Details and Calculations'!AA716</f>
        <v>1</v>
      </c>
      <c r="BM717" s="43" t="str">
        <f>'Details and Calculations'!AB716</f>
        <v>"Springbox" --Intake Structure At A Spring</v>
      </c>
      <c r="BN717" s="43">
        <f>'Details and Calculations'!AD716</f>
        <v>2015</v>
      </c>
      <c r="BO717" s="43">
        <f>'Details and Calculations'!AJ716</f>
        <v>1</v>
      </c>
      <c r="BP717" s="43">
        <f>'Details and Calculations'!AL716</f>
        <v>2015</v>
      </c>
      <c r="BQ717" s="43">
        <f>'Details and Calculations'!AO716</f>
        <v>1</v>
      </c>
      <c r="BR717" s="43">
        <f>'Details and Calculations'!AQ716</f>
        <v>2015</v>
      </c>
      <c r="BS717" s="43">
        <f>'Details and Calculations'!AS716</f>
        <v>0</v>
      </c>
      <c r="BT717" s="43" t="str">
        <f>'Details and Calculations'!AV716</f>
        <v xml:space="preserve"> </v>
      </c>
      <c r="BU717" s="43">
        <f>'Details and Calculations'!AX716</f>
        <v>0</v>
      </c>
      <c r="BV717" s="43" t="str">
        <f>'Details and Calculations'!AZ716</f>
        <v xml:space="preserve"> </v>
      </c>
      <c r="BW717" s="43">
        <f>'Details and Calculations'!BC716</f>
        <v>0</v>
      </c>
      <c r="BX717" s="43" t="str">
        <f>'Details and Calculations'!BE716</f>
        <v xml:space="preserve"> </v>
      </c>
      <c r="BY717" s="43" t="str">
        <f>'Details and Calculations'!BG716</f>
        <v xml:space="preserve"> </v>
      </c>
      <c r="BZ717" s="43" t="str">
        <f>'Details and Calculations'!BH716</f>
        <v xml:space="preserve"> </v>
      </c>
      <c r="CA717" s="43">
        <f>'Details and Calculations'!BJ716</f>
        <v>0</v>
      </c>
      <c r="CB717" s="43" t="str">
        <f>'Details and Calculations'!BK716</f>
        <v/>
      </c>
      <c r="CC717" s="43" t="str">
        <f>'Details and Calculations'!BL716</f>
        <v xml:space="preserve"> </v>
      </c>
      <c r="CD717" s="43" t="str">
        <f>'Details and Calculations'!BN716</f>
        <v xml:space="preserve"> </v>
      </c>
      <c r="CE717" s="43" t="str">
        <f>'Details and Calculations'!BO716</f>
        <v xml:space="preserve"> </v>
      </c>
      <c r="CF717" s="43">
        <f>'Details and Calculations'!BZ716</f>
        <v>1</v>
      </c>
      <c r="CG717" s="43">
        <f>'Details and Calculations'!CB716</f>
        <v>2015</v>
      </c>
      <c r="CH717" s="31"/>
      <c r="CI717" s="53"/>
    </row>
    <row r="718" spans="1:87" x14ac:dyDescent="0.3">
      <c r="A718" s="43">
        <f>'Details and Calculations'!A717</f>
        <v>2017</v>
      </c>
      <c r="B718" s="43" t="str">
        <f>'Details and Calculations'!C717</f>
        <v>Rwanda</v>
      </c>
      <c r="C718" s="43" t="str">
        <f>'Details and Calculations'!D717</f>
        <v>Rulindo</v>
      </c>
      <c r="D718" s="43" t="str">
        <f>'Details and Calculations'!E717</f>
        <v>Shyorongi</v>
      </c>
      <c r="E718" s="43" t="str">
        <f>'Details and Calculations'!F717</f>
        <v>Bugaragara</v>
      </c>
      <c r="F718" s="43" t="str">
        <f>'Details and Calculations'!G717</f>
        <v>Kabaraza</v>
      </c>
      <c r="G718" s="43" t="str">
        <f>'Details and Calculations'!H717</f>
        <v/>
      </c>
      <c r="H718" s="43" t="str">
        <f>'Details and Calculations'!I717</f>
        <v/>
      </c>
      <c r="I718" s="43" t="str">
        <f>'Details and Calculations'!J717</f>
        <v>kinywamagana pumping network</v>
      </c>
      <c r="J718" s="43">
        <f>'Details and Calculations'!K717</f>
        <v>165</v>
      </c>
      <c r="K718" s="43">
        <f>'Details and Calculations'!O717</f>
        <v>20</v>
      </c>
      <c r="L718" s="43">
        <f>'Details and Calculations'!P718</f>
        <v>87</v>
      </c>
      <c r="M718" s="43" t="str">
        <f>'Details and Calculations'!U717</f>
        <v>Piped Network With Pump</v>
      </c>
      <c r="N718" s="43">
        <f>'Details and Calculations'!V717</f>
        <v>2013</v>
      </c>
      <c r="O718" s="43" t="str">
        <f>'Details and Calculations'!W717</f>
        <v>Governement (District, Wasac) And Water For People</v>
      </c>
      <c r="P718" s="43" t="str">
        <f>'Details and Calculations'!X717</f>
        <v>Spring</v>
      </c>
      <c r="Q718" s="44" t="str">
        <f t="shared" si="270"/>
        <v>Low Risk</v>
      </c>
      <c r="R718" s="44" t="str">
        <f t="shared" si="271"/>
        <v>Low Risk</v>
      </c>
      <c r="S718" s="45" t="str">
        <f t="shared" si="272"/>
        <v>Intermediate Level of Service</v>
      </c>
      <c r="T718" s="62" t="str">
        <f t="shared" si="269"/>
        <v>Low Priority</v>
      </c>
      <c r="U718" s="46">
        <f t="shared" si="273"/>
        <v>7</v>
      </c>
      <c r="V718" s="28" t="str">
        <f t="shared" si="274"/>
        <v>Repair or Replace Components</v>
      </c>
      <c r="W718" s="47" t="str">
        <f t="shared" si="275"/>
        <v xml:space="preserve">Pump, </v>
      </c>
      <c r="X718" s="27" t="str">
        <f t="shared" si="276"/>
        <v>Create Plan To Repair or Replace Components</v>
      </c>
      <c r="Y718" s="48">
        <f t="shared" si="277"/>
        <v>26</v>
      </c>
      <c r="Z718" s="48">
        <f t="shared" si="278"/>
        <v>16</v>
      </c>
      <c r="AA718" s="48">
        <f t="shared" si="279"/>
        <v>26</v>
      </c>
      <c r="AB718" s="48">
        <f t="shared" si="280"/>
        <v>16</v>
      </c>
      <c r="AC718" s="48">
        <f t="shared" si="281"/>
        <v>26</v>
      </c>
      <c r="AD718" s="48">
        <f t="shared" si="282"/>
        <v>3</v>
      </c>
      <c r="AE718" s="48">
        <f t="shared" si="283"/>
        <v>16</v>
      </c>
      <c r="AF718" s="48" t="str">
        <f t="shared" si="284"/>
        <v xml:space="preserve"> </v>
      </c>
      <c r="AG718" s="49" t="str">
        <f t="shared" si="285"/>
        <v/>
      </c>
      <c r="AH718" s="48">
        <f t="shared" si="286"/>
        <v>16</v>
      </c>
      <c r="AI718" s="50">
        <f>'Details and Calculations'!AE717</f>
        <v>1</v>
      </c>
      <c r="AJ718" s="50">
        <f>'Details and Calculations'!AM717</f>
        <v>1</v>
      </c>
      <c r="AK718" s="50">
        <f>'Details and Calculations'!AR717</f>
        <v>1</v>
      </c>
      <c r="AL718" s="50">
        <f>'Details and Calculations'!AW717</f>
        <v>1</v>
      </c>
      <c r="AM718" s="50">
        <f>'Details and Calculations'!BA717</f>
        <v>1</v>
      </c>
      <c r="AN718" s="50">
        <f>'Details and Calculations'!BF717</f>
        <v>2</v>
      </c>
      <c r="AO718" s="50">
        <f>'Details and Calculations'!BI717</f>
        <v>1</v>
      </c>
      <c r="AP718" s="50" t="str">
        <f>'Details and Calculations'!BM717</f>
        <v xml:space="preserve"> </v>
      </c>
      <c r="AQ718" s="50" t="str">
        <f>'Details and Calculations'!BP717</f>
        <v xml:space="preserve"> </v>
      </c>
      <c r="AR718" s="50">
        <f>'Details and Calculations'!CC717</f>
        <v>1</v>
      </c>
      <c r="AS718" s="50">
        <f>'Details and Calculations'!CJ717</f>
        <v>2</v>
      </c>
      <c r="AT718" s="51">
        <f>'Details and Calculations'!T717</f>
        <v>1</v>
      </c>
      <c r="AU718" s="51">
        <f>'Details and Calculations'!Z717</f>
        <v>1</v>
      </c>
      <c r="AV718" s="51">
        <f>'Details and Calculations'!S717</f>
        <v>1</v>
      </c>
      <c r="AW718" s="51">
        <f>'Details and Calculations'!AI717</f>
        <v>1</v>
      </c>
      <c r="AX718" s="51">
        <f>'Details and Calculations'!BY717</f>
        <v>1</v>
      </c>
      <c r="AY718" s="51">
        <f>'Details and Calculations'!CG717</f>
        <v>1</v>
      </c>
      <c r="AZ718" s="51">
        <f>'Details and Calculations'!CI717</f>
        <v>1</v>
      </c>
      <c r="BA718" s="51">
        <f t="shared" si="287"/>
        <v>0</v>
      </c>
      <c r="BB718" s="52">
        <f>'Details and Calculations'!Y717</f>
        <v>7</v>
      </c>
      <c r="BC718" s="52">
        <f>'Details and Calculations'!AC717</f>
        <v>3</v>
      </c>
      <c r="BD718" s="52">
        <f>'Details and Calculations'!AK717</f>
        <v>1</v>
      </c>
      <c r="BE718" s="52">
        <f>'Details and Calculations'!AN717</f>
        <v>1500</v>
      </c>
      <c r="BF718" s="52">
        <f>'Details and Calculations'!AP717</f>
        <v>20</v>
      </c>
      <c r="BG718" s="52">
        <f>'Details and Calculations'!AT717</f>
        <v>25</v>
      </c>
      <c r="BH718" s="52">
        <f>'Details and Calculations'!AY717</f>
        <v>4</v>
      </c>
      <c r="BI718" s="52">
        <f>'Details and Calculations'!BB717</f>
        <v>11000</v>
      </c>
      <c r="BJ718" s="52">
        <f>'Details and Calculations'!BD717</f>
        <v>2</v>
      </c>
      <c r="BK718" s="52">
        <f>'Details and Calculations'!CA717</f>
        <v>1</v>
      </c>
      <c r="BL718" s="43">
        <f>'Details and Calculations'!AA717</f>
        <v>1</v>
      </c>
      <c r="BM718" s="43" t="str">
        <f>'Details and Calculations'!AB717</f>
        <v>"Springbox" --Intake Structure At A Spring</v>
      </c>
      <c r="BN718" s="43">
        <f>'Details and Calculations'!AD717</f>
        <v>2013</v>
      </c>
      <c r="BO718" s="43">
        <f>'Details and Calculations'!AJ717</f>
        <v>1</v>
      </c>
      <c r="BP718" s="43">
        <f>'Details and Calculations'!AL717</f>
        <v>2013</v>
      </c>
      <c r="BQ718" s="43">
        <f>'Details and Calculations'!AO717</f>
        <v>1</v>
      </c>
      <c r="BR718" s="43">
        <f>'Details and Calculations'!AQ717</f>
        <v>2013</v>
      </c>
      <c r="BS718" s="43">
        <f>'Details and Calculations'!AS717</f>
        <v>1</v>
      </c>
      <c r="BT718" s="43">
        <f>'Details and Calculations'!AV717</f>
        <v>2013</v>
      </c>
      <c r="BU718" s="43">
        <f>'Details and Calculations'!AX717</f>
        <v>1</v>
      </c>
      <c r="BV718" s="43">
        <f>'Details and Calculations'!AZ717</f>
        <v>2013</v>
      </c>
      <c r="BW718" s="43">
        <f>'Details and Calculations'!BC717</f>
        <v>1</v>
      </c>
      <c r="BX718" s="43">
        <f>'Details and Calculations'!BE717</f>
        <v>2013</v>
      </c>
      <c r="BY718" s="43">
        <f>'Details and Calculations'!BG717</f>
        <v>1</v>
      </c>
      <c r="BZ718" s="43">
        <f>'Details and Calculations'!BH717</f>
        <v>2013</v>
      </c>
      <c r="CA718" s="43">
        <f>'Details and Calculations'!BJ717</f>
        <v>0</v>
      </c>
      <c r="CB718" s="43" t="str">
        <f>'Details and Calculations'!BK717</f>
        <v/>
      </c>
      <c r="CC718" s="43" t="str">
        <f>'Details and Calculations'!BL717</f>
        <v xml:space="preserve"> </v>
      </c>
      <c r="CD718" s="43" t="str">
        <f>'Details and Calculations'!BN717</f>
        <v xml:space="preserve"> </v>
      </c>
      <c r="CE718" s="43" t="str">
        <f>'Details and Calculations'!BO717</f>
        <v xml:space="preserve"> </v>
      </c>
      <c r="CF718" s="43">
        <f>'Details and Calculations'!BZ717</f>
        <v>1</v>
      </c>
      <c r="CG718" s="43">
        <f>'Details and Calculations'!CB717</f>
        <v>2013</v>
      </c>
      <c r="CH718" s="31"/>
      <c r="CI718" s="53"/>
    </row>
    <row r="719" spans="1:87" x14ac:dyDescent="0.3">
      <c r="A719" s="43">
        <f>'Details and Calculations'!A718</f>
        <v>2017</v>
      </c>
      <c r="B719" s="43" t="str">
        <f>'Details and Calculations'!C718</f>
        <v>Rwanda</v>
      </c>
      <c r="C719" s="43" t="str">
        <f>'Details and Calculations'!D718</f>
        <v>Rulindo</v>
      </c>
      <c r="D719" s="43" t="str">
        <f>'Details and Calculations'!E718</f>
        <v>Shyorongi</v>
      </c>
      <c r="E719" s="43" t="str">
        <f>'Details and Calculations'!F718</f>
        <v>Muvumu</v>
      </c>
      <c r="F719" s="43" t="str">
        <f>'Details and Calculations'!G718</f>
        <v>Muvumu</v>
      </c>
      <c r="G719" s="43" t="str">
        <f>'Details and Calculations'!H718</f>
        <v/>
      </c>
      <c r="H719" s="43" t="str">
        <f>'Details and Calculations'!I718</f>
        <v/>
      </c>
      <c r="I719" s="43" t="str">
        <f>'Details and Calculations'!J718</f>
        <v>Muvumu- Taba</v>
      </c>
      <c r="J719" s="43">
        <f>'Details and Calculations'!K718</f>
        <v>132</v>
      </c>
      <c r="K719" s="43">
        <f>'Details and Calculations'!O718</f>
        <v>45</v>
      </c>
      <c r="L719" s="43">
        <f>'Details and Calculations'!P719</f>
        <v>75</v>
      </c>
      <c r="M719" s="43" t="str">
        <f>'Details and Calculations'!U718</f>
        <v>Piped Network -- Gravity Only</v>
      </c>
      <c r="N719" s="43">
        <f>'Details and Calculations'!V718</f>
        <v>2013</v>
      </c>
      <c r="O719" s="43" t="str">
        <f>'Details and Calculations'!W718</f>
        <v>Governement (District, Wasac) And Water For People</v>
      </c>
      <c r="P719" s="43" t="str">
        <f>'Details and Calculations'!X718</f>
        <v>Spring</v>
      </c>
      <c r="Q719" s="44" t="str">
        <f t="shared" si="270"/>
        <v>Low Risk</v>
      </c>
      <c r="R719" s="44" t="str">
        <f t="shared" si="271"/>
        <v>Low Risk</v>
      </c>
      <c r="S719" s="45" t="str">
        <f t="shared" si="272"/>
        <v>Intermediate Level of Service</v>
      </c>
      <c r="T719" s="62" t="str">
        <f t="shared" si="269"/>
        <v>Low Priority</v>
      </c>
      <c r="U719" s="46">
        <f t="shared" si="273"/>
        <v>6</v>
      </c>
      <c r="V719" s="28" t="str">
        <f t="shared" si="274"/>
        <v>Repair or Replace Components</v>
      </c>
      <c r="W719" s="47" t="str">
        <f t="shared" si="275"/>
        <v xml:space="preserve">Storage Tank, </v>
      </c>
      <c r="X719" s="27" t="str">
        <f t="shared" si="276"/>
        <v>Create Plan To Repair or Replace Components</v>
      </c>
      <c r="Y719" s="48" t="str">
        <f t="shared" si="277"/>
        <v xml:space="preserve"> </v>
      </c>
      <c r="Z719" s="48">
        <f t="shared" si="278"/>
        <v>16</v>
      </c>
      <c r="AA719" s="48">
        <f t="shared" si="279"/>
        <v>26</v>
      </c>
      <c r="AB719" s="48">
        <f t="shared" si="280"/>
        <v>16</v>
      </c>
      <c r="AC719" s="48">
        <f t="shared" si="281"/>
        <v>26</v>
      </c>
      <c r="AD719" s="48" t="str">
        <f t="shared" si="282"/>
        <v xml:space="preserve"> </v>
      </c>
      <c r="AE719" s="48" t="str">
        <f t="shared" si="283"/>
        <v xml:space="preserve"> </v>
      </c>
      <c r="AF719" s="48" t="str">
        <f t="shared" si="284"/>
        <v xml:space="preserve"> </v>
      </c>
      <c r="AG719" s="49" t="str">
        <f t="shared" si="285"/>
        <v/>
      </c>
      <c r="AH719" s="48">
        <f t="shared" si="286"/>
        <v>16</v>
      </c>
      <c r="AI719" s="50" t="str">
        <f>'Details and Calculations'!AE718</f>
        <v xml:space="preserve"> </v>
      </c>
      <c r="AJ719" s="50">
        <f>'Details and Calculations'!AM718</f>
        <v>1</v>
      </c>
      <c r="AK719" s="50">
        <f>'Details and Calculations'!AR718</f>
        <v>2</v>
      </c>
      <c r="AL719" s="50">
        <f>'Details and Calculations'!AW718</f>
        <v>1</v>
      </c>
      <c r="AM719" s="50">
        <f>'Details and Calculations'!BA718</f>
        <v>1</v>
      </c>
      <c r="AN719" s="50" t="str">
        <f>'Details and Calculations'!BF718</f>
        <v xml:space="preserve"> </v>
      </c>
      <c r="AO719" s="50" t="str">
        <f>'Details and Calculations'!BI718</f>
        <v xml:space="preserve"> </v>
      </c>
      <c r="AP719" s="50" t="str">
        <f>'Details and Calculations'!BM718</f>
        <v xml:space="preserve"> </v>
      </c>
      <c r="AQ719" s="50" t="str">
        <f>'Details and Calculations'!BP718</f>
        <v xml:space="preserve"> </v>
      </c>
      <c r="AR719" s="50">
        <f>'Details and Calculations'!CC718</f>
        <v>1</v>
      </c>
      <c r="AS719" s="50">
        <f>'Details and Calculations'!CJ718</f>
        <v>2</v>
      </c>
      <c r="AT719" s="51">
        <f>'Details and Calculations'!T718</f>
        <v>1</v>
      </c>
      <c r="AU719" s="51">
        <f>'Details and Calculations'!Z718</f>
        <v>1</v>
      </c>
      <c r="AV719" s="51">
        <f>'Details and Calculations'!S718</f>
        <v>1</v>
      </c>
      <c r="AW719" s="51">
        <f>'Details and Calculations'!AI718</f>
        <v>1</v>
      </c>
      <c r="AX719" s="51">
        <f>'Details and Calculations'!BY718</f>
        <v>1</v>
      </c>
      <c r="AY719" s="51">
        <f>'Details and Calculations'!CG718</f>
        <v>0</v>
      </c>
      <c r="AZ719" s="51">
        <f>'Details and Calculations'!CI718</f>
        <v>1</v>
      </c>
      <c r="BA719" s="51">
        <f t="shared" si="287"/>
        <v>0</v>
      </c>
      <c r="BB719" s="52">
        <f>'Details and Calculations'!Y718</f>
        <v>1</v>
      </c>
      <c r="BC719" s="52" t="str">
        <f>'Details and Calculations'!AC718</f>
        <v xml:space="preserve"> </v>
      </c>
      <c r="BD719" s="52">
        <f>'Details and Calculations'!AK718</f>
        <v>1</v>
      </c>
      <c r="BE719" s="52">
        <f>'Details and Calculations'!AN718</f>
        <v>800</v>
      </c>
      <c r="BF719" s="52">
        <f>'Details and Calculations'!AP718</f>
        <v>3</v>
      </c>
      <c r="BG719" s="52">
        <f>'Details and Calculations'!AT718</f>
        <v>9</v>
      </c>
      <c r="BH719" s="52">
        <f>'Details and Calculations'!AY718</f>
        <v>1</v>
      </c>
      <c r="BI719" s="52">
        <f>'Details and Calculations'!BB718</f>
        <v>7500</v>
      </c>
      <c r="BJ719" s="52" t="str">
        <f>'Details and Calculations'!BD718</f>
        <v xml:space="preserve"> </v>
      </c>
      <c r="BK719" s="52">
        <f>'Details and Calculations'!CA718</f>
        <v>1</v>
      </c>
      <c r="BL719" s="43">
        <f>'Details and Calculations'!AA718</f>
        <v>0</v>
      </c>
      <c r="BM719" s="43" t="str">
        <f>'Details and Calculations'!AB718</f>
        <v/>
      </c>
      <c r="BN719" s="43" t="str">
        <f>'Details and Calculations'!AD718</f>
        <v xml:space="preserve"> </v>
      </c>
      <c r="BO719" s="43">
        <f>'Details and Calculations'!AJ718</f>
        <v>1</v>
      </c>
      <c r="BP719" s="43">
        <f>'Details and Calculations'!AL718</f>
        <v>2013</v>
      </c>
      <c r="BQ719" s="43">
        <f>'Details and Calculations'!AO718</f>
        <v>1</v>
      </c>
      <c r="BR719" s="43">
        <f>'Details and Calculations'!AQ718</f>
        <v>2013</v>
      </c>
      <c r="BS719" s="43">
        <f>'Details and Calculations'!AS718</f>
        <v>1</v>
      </c>
      <c r="BT719" s="43">
        <f>'Details and Calculations'!AV718</f>
        <v>2013</v>
      </c>
      <c r="BU719" s="43">
        <f>'Details and Calculations'!AX718</f>
        <v>1</v>
      </c>
      <c r="BV719" s="43">
        <f>'Details and Calculations'!AZ718</f>
        <v>2013</v>
      </c>
      <c r="BW719" s="43">
        <f>'Details and Calculations'!BC718</f>
        <v>0</v>
      </c>
      <c r="BX719" s="43" t="str">
        <f>'Details and Calculations'!BE718</f>
        <v xml:space="preserve"> </v>
      </c>
      <c r="BY719" s="43" t="str">
        <f>'Details and Calculations'!BG718</f>
        <v xml:space="preserve"> </v>
      </c>
      <c r="BZ719" s="43" t="str">
        <f>'Details and Calculations'!BH718</f>
        <v xml:space="preserve"> </v>
      </c>
      <c r="CA719" s="43">
        <f>'Details and Calculations'!BJ718</f>
        <v>0</v>
      </c>
      <c r="CB719" s="43" t="str">
        <f>'Details and Calculations'!BK718</f>
        <v/>
      </c>
      <c r="CC719" s="43" t="str">
        <f>'Details and Calculations'!BL718</f>
        <v xml:space="preserve"> </v>
      </c>
      <c r="CD719" s="43" t="str">
        <f>'Details and Calculations'!BN718</f>
        <v xml:space="preserve"> </v>
      </c>
      <c r="CE719" s="43" t="str">
        <f>'Details and Calculations'!BO718</f>
        <v xml:space="preserve"> </v>
      </c>
      <c r="CF719" s="43">
        <f>'Details and Calculations'!BZ718</f>
        <v>1</v>
      </c>
      <c r="CG719" s="43">
        <f>'Details and Calculations'!CB718</f>
        <v>2013</v>
      </c>
      <c r="CH719" s="31"/>
      <c r="CI719" s="53"/>
    </row>
    <row r="720" spans="1:87" x14ac:dyDescent="0.3">
      <c r="A720" s="43">
        <f>'Details and Calculations'!A719</f>
        <v>2017</v>
      </c>
      <c r="B720" s="43" t="str">
        <f>'Details and Calculations'!C719</f>
        <v>Rwanda</v>
      </c>
      <c r="C720" s="43" t="str">
        <f>'Details and Calculations'!D719</f>
        <v>Rulindo</v>
      </c>
      <c r="D720" s="43" t="str">
        <f>'Details and Calculations'!E719</f>
        <v>Shyorongi</v>
      </c>
      <c r="E720" s="43" t="str">
        <f>'Details and Calculations'!F719</f>
        <v>Muvumu</v>
      </c>
      <c r="F720" s="43" t="str">
        <f>'Details and Calculations'!G719</f>
        <v>Kiviri</v>
      </c>
      <c r="G720" s="43" t="str">
        <f>'Details and Calculations'!H719</f>
        <v/>
      </c>
      <c r="H720" s="43" t="str">
        <f>'Details and Calculations'!I719</f>
        <v/>
      </c>
      <c r="I720" s="43" t="str">
        <f>'Details and Calculations'!J719</f>
        <v>Muvumu- Taba</v>
      </c>
      <c r="J720" s="43">
        <f>'Details and Calculations'!K719</f>
        <v>135</v>
      </c>
      <c r="K720" s="43">
        <f>'Details and Calculations'!O719</f>
        <v>60</v>
      </c>
      <c r="L720" s="43">
        <f>'Details and Calculations'!P720</f>
        <v>20</v>
      </c>
      <c r="M720" s="43" t="str">
        <f>'Details and Calculations'!U719</f>
        <v>Piped Network -- Gravity Only</v>
      </c>
      <c r="N720" s="43">
        <f>'Details and Calculations'!V719</f>
        <v>2013</v>
      </c>
      <c r="O720" s="43" t="str">
        <f>'Details and Calculations'!W719</f>
        <v>Governement (District, Wasac) And Water For People</v>
      </c>
      <c r="P720" s="43" t="str">
        <f>'Details and Calculations'!X719</f>
        <v>Spring</v>
      </c>
      <c r="Q720" s="44" t="str">
        <f t="shared" si="270"/>
        <v>Low Risk</v>
      </c>
      <c r="R720" s="44" t="str">
        <f t="shared" si="271"/>
        <v>Low Risk</v>
      </c>
      <c r="S720" s="45" t="str">
        <f t="shared" si="272"/>
        <v>Intermediate Level of Service</v>
      </c>
      <c r="T720" s="62" t="str">
        <f t="shared" si="269"/>
        <v>Low Priority</v>
      </c>
      <c r="U720" s="46">
        <f t="shared" si="273"/>
        <v>6</v>
      </c>
      <c r="V720" s="28" t="str">
        <f t="shared" si="274"/>
        <v>Repair or Replace Components</v>
      </c>
      <c r="W720" s="47" t="str">
        <f t="shared" si="275"/>
        <v xml:space="preserve">Storage Tank, </v>
      </c>
      <c r="X720" s="27" t="str">
        <f t="shared" si="276"/>
        <v>Create Plan To Repair or Replace Components</v>
      </c>
      <c r="Y720" s="48" t="str">
        <f t="shared" si="277"/>
        <v xml:space="preserve"> </v>
      </c>
      <c r="Z720" s="48">
        <f t="shared" si="278"/>
        <v>16</v>
      </c>
      <c r="AA720" s="48">
        <f t="shared" si="279"/>
        <v>26</v>
      </c>
      <c r="AB720" s="48">
        <f t="shared" si="280"/>
        <v>16</v>
      </c>
      <c r="AC720" s="48">
        <f t="shared" si="281"/>
        <v>26</v>
      </c>
      <c r="AD720" s="48" t="str">
        <f t="shared" si="282"/>
        <v xml:space="preserve"> </v>
      </c>
      <c r="AE720" s="48" t="str">
        <f t="shared" si="283"/>
        <v xml:space="preserve"> </v>
      </c>
      <c r="AF720" s="48" t="str">
        <f t="shared" si="284"/>
        <v xml:space="preserve"> </v>
      </c>
      <c r="AG720" s="49" t="str">
        <f t="shared" si="285"/>
        <v/>
      </c>
      <c r="AH720" s="48">
        <f t="shared" si="286"/>
        <v>16</v>
      </c>
      <c r="AI720" s="50" t="str">
        <f>'Details and Calculations'!AE719</f>
        <v xml:space="preserve"> </v>
      </c>
      <c r="AJ720" s="50">
        <f>'Details and Calculations'!AM719</f>
        <v>1</v>
      </c>
      <c r="AK720" s="50">
        <f>'Details and Calculations'!AR719</f>
        <v>2</v>
      </c>
      <c r="AL720" s="50">
        <f>'Details and Calculations'!AW719</f>
        <v>1</v>
      </c>
      <c r="AM720" s="50">
        <f>'Details and Calculations'!BA719</f>
        <v>1</v>
      </c>
      <c r="AN720" s="50" t="str">
        <f>'Details and Calculations'!BF719</f>
        <v xml:space="preserve"> </v>
      </c>
      <c r="AO720" s="50" t="str">
        <f>'Details and Calculations'!BI719</f>
        <v xml:space="preserve"> </v>
      </c>
      <c r="AP720" s="50" t="str">
        <f>'Details and Calculations'!BM719</f>
        <v xml:space="preserve"> </v>
      </c>
      <c r="AQ720" s="50" t="str">
        <f>'Details and Calculations'!BP719</f>
        <v xml:space="preserve"> </v>
      </c>
      <c r="AR720" s="50">
        <f>'Details and Calculations'!CC719</f>
        <v>1</v>
      </c>
      <c r="AS720" s="50">
        <f>'Details and Calculations'!CJ719</f>
        <v>2</v>
      </c>
      <c r="AT720" s="51">
        <f>'Details and Calculations'!T719</f>
        <v>1</v>
      </c>
      <c r="AU720" s="51">
        <f>'Details and Calculations'!Z719</f>
        <v>1</v>
      </c>
      <c r="AV720" s="51">
        <f>'Details and Calculations'!S719</f>
        <v>1</v>
      </c>
      <c r="AW720" s="51">
        <f>'Details and Calculations'!AI719</f>
        <v>1</v>
      </c>
      <c r="AX720" s="51">
        <f>'Details and Calculations'!BY719</f>
        <v>1</v>
      </c>
      <c r="AY720" s="51">
        <f>'Details and Calculations'!CG719</f>
        <v>0</v>
      </c>
      <c r="AZ720" s="51">
        <f>'Details and Calculations'!CI719</f>
        <v>1</v>
      </c>
      <c r="BA720" s="51">
        <f t="shared" si="287"/>
        <v>0</v>
      </c>
      <c r="BB720" s="52">
        <f>'Details and Calculations'!Y719</f>
        <v>1</v>
      </c>
      <c r="BC720" s="52" t="str">
        <f>'Details and Calculations'!AC719</f>
        <v xml:space="preserve"> </v>
      </c>
      <c r="BD720" s="52">
        <f>'Details and Calculations'!AK719</f>
        <v>1</v>
      </c>
      <c r="BE720" s="52">
        <f>'Details and Calculations'!AN719</f>
        <v>800</v>
      </c>
      <c r="BF720" s="52">
        <f>'Details and Calculations'!AP719</f>
        <v>3</v>
      </c>
      <c r="BG720" s="52">
        <f>'Details and Calculations'!AT719</f>
        <v>9</v>
      </c>
      <c r="BH720" s="52">
        <f>'Details and Calculations'!AY719</f>
        <v>1</v>
      </c>
      <c r="BI720" s="52">
        <f>'Details and Calculations'!BB719</f>
        <v>7500</v>
      </c>
      <c r="BJ720" s="52" t="str">
        <f>'Details and Calculations'!BD719</f>
        <v xml:space="preserve"> </v>
      </c>
      <c r="BK720" s="52">
        <f>'Details and Calculations'!CA719</f>
        <v>1</v>
      </c>
      <c r="BL720" s="43">
        <f>'Details and Calculations'!AA719</f>
        <v>0</v>
      </c>
      <c r="BM720" s="43" t="str">
        <f>'Details and Calculations'!AB719</f>
        <v/>
      </c>
      <c r="BN720" s="43" t="str">
        <f>'Details and Calculations'!AD719</f>
        <v xml:space="preserve"> </v>
      </c>
      <c r="BO720" s="43">
        <f>'Details and Calculations'!AJ719</f>
        <v>1</v>
      </c>
      <c r="BP720" s="43">
        <f>'Details and Calculations'!AL719</f>
        <v>2013</v>
      </c>
      <c r="BQ720" s="43">
        <f>'Details and Calculations'!AO719</f>
        <v>1</v>
      </c>
      <c r="BR720" s="43">
        <f>'Details and Calculations'!AQ719</f>
        <v>2013</v>
      </c>
      <c r="BS720" s="43">
        <f>'Details and Calculations'!AS719</f>
        <v>1</v>
      </c>
      <c r="BT720" s="43">
        <f>'Details and Calculations'!AV719</f>
        <v>2013</v>
      </c>
      <c r="BU720" s="43">
        <f>'Details and Calculations'!AX719</f>
        <v>1</v>
      </c>
      <c r="BV720" s="43">
        <f>'Details and Calculations'!AZ719</f>
        <v>2013</v>
      </c>
      <c r="BW720" s="43">
        <f>'Details and Calculations'!BC719</f>
        <v>0</v>
      </c>
      <c r="BX720" s="43" t="str">
        <f>'Details and Calculations'!BE719</f>
        <v xml:space="preserve"> </v>
      </c>
      <c r="BY720" s="43" t="str">
        <f>'Details and Calculations'!BG719</f>
        <v xml:space="preserve"> </v>
      </c>
      <c r="BZ720" s="43" t="str">
        <f>'Details and Calculations'!BH719</f>
        <v xml:space="preserve"> </v>
      </c>
      <c r="CA720" s="43">
        <f>'Details and Calculations'!BJ719</f>
        <v>0</v>
      </c>
      <c r="CB720" s="43" t="str">
        <f>'Details and Calculations'!BK719</f>
        <v/>
      </c>
      <c r="CC720" s="43" t="str">
        <f>'Details and Calculations'!BL719</f>
        <v xml:space="preserve"> </v>
      </c>
      <c r="CD720" s="43" t="str">
        <f>'Details and Calculations'!BN719</f>
        <v xml:space="preserve"> </v>
      </c>
      <c r="CE720" s="43" t="str">
        <f>'Details and Calculations'!BO719</f>
        <v xml:space="preserve"> </v>
      </c>
      <c r="CF720" s="43">
        <f>'Details and Calculations'!BZ719</f>
        <v>1</v>
      </c>
      <c r="CG720" s="43">
        <f>'Details and Calculations'!CB719</f>
        <v>2013</v>
      </c>
      <c r="CH720" s="31"/>
      <c r="CI720" s="53"/>
    </row>
    <row r="721" spans="1:87" x14ac:dyDescent="0.3">
      <c r="A721" s="43">
        <f>'Details and Calculations'!A720</f>
        <v>2017</v>
      </c>
      <c r="B721" s="43" t="str">
        <f>'Details and Calculations'!C720</f>
        <v>Rwanda</v>
      </c>
      <c r="C721" s="43" t="str">
        <f>'Details and Calculations'!D720</f>
        <v>Rulindo</v>
      </c>
      <c r="D721" s="43" t="str">
        <f>'Details and Calculations'!E720</f>
        <v>Base</v>
      </c>
      <c r="E721" s="43" t="str">
        <f>'Details and Calculations'!F720</f>
        <v>Gitare</v>
      </c>
      <c r="F721" s="43" t="str">
        <f>'Details and Calculations'!G720</f>
        <v>Bushyiga</v>
      </c>
      <c r="G721" s="43" t="str">
        <f>'Details and Calculations'!H720</f>
        <v/>
      </c>
      <c r="H721" s="43" t="str">
        <f>'Details and Calculations'!I720</f>
        <v/>
      </c>
      <c r="I721" s="43" t="str">
        <f>'Details and Calculations'!J720</f>
        <v>Gihanga</v>
      </c>
      <c r="J721" s="43">
        <f>'Details and Calculations'!K720</f>
        <v>170</v>
      </c>
      <c r="K721" s="43">
        <f>'Details and Calculations'!O720</f>
        <v>150</v>
      </c>
      <c r="L721" s="43">
        <f>'Details and Calculations'!P721</f>
        <v>10</v>
      </c>
      <c r="M721" s="43" t="str">
        <f>'Details and Calculations'!U720</f>
        <v>Piped Network -- Gravity Only</v>
      </c>
      <c r="N721" s="43">
        <f>'Details and Calculations'!V720</f>
        <v>2014</v>
      </c>
      <c r="O721" s="43" t="str">
        <f>'Details and Calculations'!W720</f>
        <v>Governement (District, Wasac) And Water For People</v>
      </c>
      <c r="P721" s="43" t="str">
        <f>'Details and Calculations'!X720</f>
        <v>Spring</v>
      </c>
      <c r="Q721" s="44" t="str">
        <f t="shared" si="270"/>
        <v>Low Risk</v>
      </c>
      <c r="R721" s="44" t="str">
        <f t="shared" si="271"/>
        <v>Low Risk</v>
      </c>
      <c r="S721" s="45" t="str">
        <f t="shared" si="272"/>
        <v>Intermediate Level of Service</v>
      </c>
      <c r="T721" s="62" t="str">
        <f t="shared" si="269"/>
        <v>Low Priority</v>
      </c>
      <c r="U721" s="46">
        <f t="shared" si="273"/>
        <v>6</v>
      </c>
      <c r="V721" s="28" t="str">
        <f t="shared" si="274"/>
        <v>Repair or Replace Components</v>
      </c>
      <c r="W721" s="47" t="str">
        <f t="shared" si="275"/>
        <v>Kiosk/Tap Stand</v>
      </c>
      <c r="X721" s="27" t="str">
        <f t="shared" si="276"/>
        <v>Create Plan To Repair or Replace Components</v>
      </c>
      <c r="Y721" s="48" t="str">
        <f t="shared" si="277"/>
        <v xml:space="preserve"> </v>
      </c>
      <c r="Z721" s="48" t="str">
        <f t="shared" si="278"/>
        <v xml:space="preserve"> </v>
      </c>
      <c r="AA721" s="48" t="str">
        <f t="shared" si="279"/>
        <v xml:space="preserve"> </v>
      </c>
      <c r="AB721" s="48" t="str">
        <f t="shared" si="280"/>
        <v xml:space="preserve"> </v>
      </c>
      <c r="AC721" s="48" t="str">
        <f t="shared" si="281"/>
        <v xml:space="preserve"> </v>
      </c>
      <c r="AD721" s="48" t="str">
        <f t="shared" si="282"/>
        <v xml:space="preserve"> </v>
      </c>
      <c r="AE721" s="48" t="str">
        <f t="shared" si="283"/>
        <v xml:space="preserve"> </v>
      </c>
      <c r="AF721" s="48" t="str">
        <f t="shared" si="284"/>
        <v xml:space="preserve"> </v>
      </c>
      <c r="AG721" s="49" t="str">
        <f t="shared" si="285"/>
        <v/>
      </c>
      <c r="AH721" s="48">
        <f t="shared" si="286"/>
        <v>-19</v>
      </c>
      <c r="AI721" s="50" t="str">
        <f>'Details and Calculations'!AE720</f>
        <v xml:space="preserve"> </v>
      </c>
      <c r="AJ721" s="50" t="str">
        <f>'Details and Calculations'!AM720</f>
        <v xml:space="preserve"> </v>
      </c>
      <c r="AK721" s="50" t="str">
        <f>'Details and Calculations'!AR720</f>
        <v xml:space="preserve"> </v>
      </c>
      <c r="AL721" s="50" t="str">
        <f>'Details and Calculations'!AW720</f>
        <v xml:space="preserve"> </v>
      </c>
      <c r="AM721" s="50" t="str">
        <f>'Details and Calculations'!BA720</f>
        <v xml:space="preserve"> </v>
      </c>
      <c r="AN721" s="50" t="str">
        <f>'Details and Calculations'!BF720</f>
        <v xml:space="preserve"> </v>
      </c>
      <c r="AO721" s="50" t="str">
        <f>'Details and Calculations'!BI720</f>
        <v xml:space="preserve"> </v>
      </c>
      <c r="AP721" s="50" t="str">
        <f>'Details and Calculations'!BM720</f>
        <v xml:space="preserve"> </v>
      </c>
      <c r="AQ721" s="50" t="str">
        <f>'Details and Calculations'!BP720</f>
        <v xml:space="preserve"> </v>
      </c>
      <c r="AR721" s="50">
        <f>'Details and Calculations'!CC720</f>
        <v>2</v>
      </c>
      <c r="AS721" s="50">
        <f>'Details and Calculations'!CJ720</f>
        <v>2</v>
      </c>
      <c r="AT721" s="51">
        <f>'Details and Calculations'!T720</f>
        <v>1</v>
      </c>
      <c r="AU721" s="51">
        <f>'Details and Calculations'!Z720</f>
        <v>0</v>
      </c>
      <c r="AV721" s="51">
        <f>'Details and Calculations'!S720</f>
        <v>1</v>
      </c>
      <c r="AW721" s="51">
        <f>'Details and Calculations'!AI720</f>
        <v>1</v>
      </c>
      <c r="AX721" s="51">
        <f>'Details and Calculations'!BY720</f>
        <v>1</v>
      </c>
      <c r="AY721" s="51">
        <f>'Details and Calculations'!CG720</f>
        <v>1</v>
      </c>
      <c r="AZ721" s="51">
        <f>'Details and Calculations'!CI720</f>
        <v>1</v>
      </c>
      <c r="BA721" s="51">
        <f t="shared" si="287"/>
        <v>0</v>
      </c>
      <c r="BB721" s="52">
        <f>'Details and Calculations'!Y720</f>
        <v>1</v>
      </c>
      <c r="BC721" s="52" t="str">
        <f>'Details and Calculations'!AC720</f>
        <v xml:space="preserve"> </v>
      </c>
      <c r="BD721" s="52" t="str">
        <f>'Details and Calculations'!AK720</f>
        <v xml:space="preserve"> </v>
      </c>
      <c r="BE721" s="52" t="str">
        <f>'Details and Calculations'!AN720</f>
        <v xml:space="preserve"> </v>
      </c>
      <c r="BF721" s="52" t="str">
        <f>'Details and Calculations'!AP720</f>
        <v xml:space="preserve"> </v>
      </c>
      <c r="BG721" s="52" t="str">
        <f>'Details and Calculations'!AT720</f>
        <v xml:space="preserve"> </v>
      </c>
      <c r="BH721" s="52" t="str">
        <f>'Details and Calculations'!AY720</f>
        <v xml:space="preserve"> </v>
      </c>
      <c r="BI721" s="52" t="str">
        <f>'Details and Calculations'!BB720</f>
        <v xml:space="preserve"> </v>
      </c>
      <c r="BJ721" s="52" t="str">
        <f>'Details and Calculations'!BD720</f>
        <v xml:space="preserve"> </v>
      </c>
      <c r="BK721" s="52">
        <f>'Details and Calculations'!CA720</f>
        <v>1</v>
      </c>
      <c r="BL721" s="43">
        <f>'Details and Calculations'!AA720</f>
        <v>0</v>
      </c>
      <c r="BM721" s="43" t="str">
        <f>'Details and Calculations'!AB720</f>
        <v/>
      </c>
      <c r="BN721" s="43" t="str">
        <f>'Details and Calculations'!AD720</f>
        <v xml:space="preserve"> </v>
      </c>
      <c r="BO721" s="43">
        <f>'Details and Calculations'!AJ720</f>
        <v>0</v>
      </c>
      <c r="BP721" s="43" t="str">
        <f>'Details and Calculations'!AL720</f>
        <v xml:space="preserve"> </v>
      </c>
      <c r="BQ721" s="43">
        <f>'Details and Calculations'!AO720</f>
        <v>0</v>
      </c>
      <c r="BR721" s="43" t="str">
        <f>'Details and Calculations'!AQ720</f>
        <v xml:space="preserve"> </v>
      </c>
      <c r="BS721" s="43">
        <f>'Details and Calculations'!AS720</f>
        <v>0</v>
      </c>
      <c r="BT721" s="43" t="str">
        <f>'Details and Calculations'!AV720</f>
        <v xml:space="preserve"> </v>
      </c>
      <c r="BU721" s="43">
        <f>'Details and Calculations'!AX720</f>
        <v>0</v>
      </c>
      <c r="BV721" s="43" t="str">
        <f>'Details and Calculations'!AZ720</f>
        <v xml:space="preserve"> </v>
      </c>
      <c r="BW721" s="43">
        <f>'Details and Calculations'!BC720</f>
        <v>0</v>
      </c>
      <c r="BX721" s="43" t="str">
        <f>'Details and Calculations'!BE720</f>
        <v xml:space="preserve"> </v>
      </c>
      <c r="BY721" s="43" t="str">
        <f>'Details and Calculations'!BG720</f>
        <v xml:space="preserve"> </v>
      </c>
      <c r="BZ721" s="43" t="str">
        <f>'Details and Calculations'!BH720</f>
        <v xml:space="preserve"> </v>
      </c>
      <c r="CA721" s="43">
        <f>'Details and Calculations'!BJ720</f>
        <v>0</v>
      </c>
      <c r="CB721" s="43" t="str">
        <f>'Details and Calculations'!BK720</f>
        <v/>
      </c>
      <c r="CC721" s="43" t="str">
        <f>'Details and Calculations'!BL720</f>
        <v xml:space="preserve"> </v>
      </c>
      <c r="CD721" s="43" t="str">
        <f>'Details and Calculations'!BN720</f>
        <v xml:space="preserve"> </v>
      </c>
      <c r="CE721" s="43" t="str">
        <f>'Details and Calculations'!BO720</f>
        <v xml:space="preserve"> </v>
      </c>
      <c r="CF721" s="43">
        <f>'Details and Calculations'!BZ720</f>
        <v>1</v>
      </c>
      <c r="CG721" s="43">
        <f>'Details and Calculations'!CB720</f>
        <v>1978</v>
      </c>
      <c r="CH721" s="31"/>
      <c r="CI721" s="53"/>
    </row>
    <row r="722" spans="1:87" x14ac:dyDescent="0.3">
      <c r="A722" s="43">
        <f>'Details and Calculations'!A721</f>
        <v>2017</v>
      </c>
      <c r="B722" s="43" t="str">
        <f>'Details and Calculations'!C721</f>
        <v>Rwanda</v>
      </c>
      <c r="C722" s="43" t="str">
        <f>'Details and Calculations'!D721</f>
        <v>Gicumbi</v>
      </c>
      <c r="D722" s="43" t="str">
        <f>'Details and Calculations'!E721</f>
        <v>Miyove</v>
      </c>
      <c r="E722" s="43" t="str">
        <f>'Details and Calculations'!F721</f>
        <v>Mubuga</v>
      </c>
      <c r="F722" s="43" t="str">
        <f>'Details and Calculations'!G721</f>
        <v>Gatare</v>
      </c>
      <c r="G722" s="43" t="str">
        <f>'Details and Calculations'!H721</f>
        <v/>
      </c>
      <c r="H722" s="43" t="str">
        <f>'Details and Calculations'!I721</f>
        <v/>
      </c>
      <c r="I722" s="43" t="str">
        <f>'Details and Calculations'!J721</f>
        <v>Kabonanyoni</v>
      </c>
      <c r="J722" s="43">
        <f>'Details and Calculations'!K721</f>
        <v>30</v>
      </c>
      <c r="K722" s="43">
        <f>'Details and Calculations'!O721</f>
        <v>20</v>
      </c>
      <c r="L722" s="43">
        <f>'Details and Calculations'!P722</f>
        <v>51</v>
      </c>
      <c r="M722" s="43" t="str">
        <f>'Details and Calculations'!U721</f>
        <v>Piped Network With Pump</v>
      </c>
      <c r="N722" s="43">
        <f>'Details and Calculations'!V721</f>
        <v>2015</v>
      </c>
      <c r="O722" s="43" t="str">
        <f>'Details and Calculations'!W721</f>
        <v>Governement (District, Wasac) And Water For People</v>
      </c>
      <c r="P722" s="43" t="str">
        <f>'Details and Calculations'!X721</f>
        <v>Spring</v>
      </c>
      <c r="Q722" s="44" t="str">
        <f t="shared" si="270"/>
        <v>Low Risk</v>
      </c>
      <c r="R722" s="44" t="str">
        <f t="shared" si="271"/>
        <v>Low Risk</v>
      </c>
      <c r="S722" s="45" t="str">
        <f t="shared" si="272"/>
        <v>High Level of Service</v>
      </c>
      <c r="T722" s="62" t="str">
        <f t="shared" si="269"/>
        <v>Low Priority</v>
      </c>
      <c r="U722" s="46">
        <f t="shared" si="273"/>
        <v>8</v>
      </c>
      <c r="V722" s="28" t="str">
        <f t="shared" si="274"/>
        <v>Perform Routine Preventative Maintenance</v>
      </c>
      <c r="W722" s="47" t="str">
        <f t="shared" si="275"/>
        <v/>
      </c>
      <c r="X722" s="27" t="str">
        <f t="shared" si="276"/>
        <v>Maintain O&amp;M and Routine Monitoring</v>
      </c>
      <c r="Y722" s="48">
        <f t="shared" si="277"/>
        <v>28</v>
      </c>
      <c r="Z722" s="48">
        <f t="shared" si="278"/>
        <v>18</v>
      </c>
      <c r="AA722" s="48">
        <f t="shared" si="279"/>
        <v>28</v>
      </c>
      <c r="AB722" s="48">
        <f t="shared" si="280"/>
        <v>18</v>
      </c>
      <c r="AC722" s="48">
        <f t="shared" si="281"/>
        <v>28</v>
      </c>
      <c r="AD722" s="48">
        <f t="shared" si="282"/>
        <v>6</v>
      </c>
      <c r="AE722" s="48">
        <f t="shared" si="283"/>
        <v>19</v>
      </c>
      <c r="AF722" s="48" t="str">
        <f t="shared" si="284"/>
        <v xml:space="preserve"> </v>
      </c>
      <c r="AG722" s="49" t="str">
        <f t="shared" si="285"/>
        <v/>
      </c>
      <c r="AH722" s="48">
        <f t="shared" si="286"/>
        <v>18</v>
      </c>
      <c r="AI722" s="50">
        <f>'Details and Calculations'!AE721</f>
        <v>1</v>
      </c>
      <c r="AJ722" s="50">
        <f>'Details and Calculations'!AM721</f>
        <v>1</v>
      </c>
      <c r="AK722" s="50">
        <f>'Details and Calculations'!AR721</f>
        <v>1</v>
      </c>
      <c r="AL722" s="50">
        <f>'Details and Calculations'!AW721</f>
        <v>1</v>
      </c>
      <c r="AM722" s="50">
        <f>'Details and Calculations'!BA721</f>
        <v>1</v>
      </c>
      <c r="AN722" s="50">
        <f>'Details and Calculations'!BF721</f>
        <v>1</v>
      </c>
      <c r="AO722" s="50">
        <f>'Details and Calculations'!BI721</f>
        <v>1</v>
      </c>
      <c r="AP722" s="50" t="str">
        <f>'Details and Calculations'!BM721</f>
        <v xml:space="preserve"> </v>
      </c>
      <c r="AQ722" s="50" t="str">
        <f>'Details and Calculations'!BP721</f>
        <v xml:space="preserve"> </v>
      </c>
      <c r="AR722" s="50">
        <f>'Details and Calculations'!CC721</f>
        <v>1</v>
      </c>
      <c r="AS722" s="50">
        <f>'Details and Calculations'!CJ721</f>
        <v>1</v>
      </c>
      <c r="AT722" s="51">
        <f>'Details and Calculations'!T721</f>
        <v>1</v>
      </c>
      <c r="AU722" s="51">
        <f>'Details and Calculations'!Z721</f>
        <v>1</v>
      </c>
      <c r="AV722" s="51">
        <f>'Details and Calculations'!S721</f>
        <v>1</v>
      </c>
      <c r="AW722" s="51">
        <f>'Details and Calculations'!AI721</f>
        <v>1</v>
      </c>
      <c r="AX722" s="51">
        <f>'Details and Calculations'!BY721</f>
        <v>1</v>
      </c>
      <c r="AY722" s="51">
        <f>'Details and Calculations'!CG721</f>
        <v>1</v>
      </c>
      <c r="AZ722" s="51">
        <f>'Details and Calculations'!CI721</f>
        <v>1</v>
      </c>
      <c r="BA722" s="51">
        <f t="shared" si="287"/>
        <v>1</v>
      </c>
      <c r="BB722" s="52">
        <f>'Details and Calculations'!Y721</f>
        <v>5</v>
      </c>
      <c r="BC722" s="52">
        <f>'Details and Calculations'!AC721</f>
        <v>5</v>
      </c>
      <c r="BD722" s="52">
        <f>'Details and Calculations'!AK721</f>
        <v>1</v>
      </c>
      <c r="BE722" s="52">
        <f>'Details and Calculations'!AN721</f>
        <v>720</v>
      </c>
      <c r="BF722" s="52">
        <f>'Details and Calculations'!AP721</f>
        <v>19</v>
      </c>
      <c r="BG722" s="52">
        <f>'Details and Calculations'!AT721</f>
        <v>10</v>
      </c>
      <c r="BH722" s="52">
        <f>'Details and Calculations'!AY721</f>
        <v>3</v>
      </c>
      <c r="BI722" s="52">
        <f>'Details and Calculations'!BB721</f>
        <v>19000</v>
      </c>
      <c r="BJ722" s="52">
        <f>'Details and Calculations'!BD721</f>
        <v>2</v>
      </c>
      <c r="BK722" s="52">
        <f>'Details and Calculations'!CA721</f>
        <v>31</v>
      </c>
      <c r="BL722" s="43">
        <f>'Details and Calculations'!AA721</f>
        <v>1</v>
      </c>
      <c r="BM722" s="43" t="str">
        <f>'Details and Calculations'!AB721</f>
        <v>"Springbox" --Intake Structure At A Spring</v>
      </c>
      <c r="BN722" s="43">
        <f>'Details and Calculations'!AD721</f>
        <v>2015</v>
      </c>
      <c r="BO722" s="43">
        <f>'Details and Calculations'!AJ721</f>
        <v>1</v>
      </c>
      <c r="BP722" s="43">
        <f>'Details and Calculations'!AL721</f>
        <v>2015</v>
      </c>
      <c r="BQ722" s="43">
        <f>'Details and Calculations'!AO721</f>
        <v>1</v>
      </c>
      <c r="BR722" s="43">
        <f>'Details and Calculations'!AQ721</f>
        <v>2015</v>
      </c>
      <c r="BS722" s="43">
        <f>'Details and Calculations'!AS721</f>
        <v>1</v>
      </c>
      <c r="BT722" s="43">
        <f>'Details and Calculations'!AV721</f>
        <v>2015</v>
      </c>
      <c r="BU722" s="43">
        <f>'Details and Calculations'!AX721</f>
        <v>1</v>
      </c>
      <c r="BV722" s="43">
        <f>'Details and Calculations'!AZ721</f>
        <v>2015</v>
      </c>
      <c r="BW722" s="43">
        <f>'Details and Calculations'!BC721</f>
        <v>1</v>
      </c>
      <c r="BX722" s="43">
        <f>'Details and Calculations'!BE721</f>
        <v>2016</v>
      </c>
      <c r="BY722" s="43">
        <f>'Details and Calculations'!BG721</f>
        <v>1</v>
      </c>
      <c r="BZ722" s="43">
        <f>'Details and Calculations'!BH721</f>
        <v>2016</v>
      </c>
      <c r="CA722" s="43">
        <f>'Details and Calculations'!BJ721</f>
        <v>0</v>
      </c>
      <c r="CB722" s="43" t="str">
        <f>'Details and Calculations'!BK721</f>
        <v/>
      </c>
      <c r="CC722" s="43" t="str">
        <f>'Details and Calculations'!BL721</f>
        <v xml:space="preserve"> </v>
      </c>
      <c r="CD722" s="43" t="str">
        <f>'Details and Calculations'!BN721</f>
        <v xml:space="preserve"> </v>
      </c>
      <c r="CE722" s="43" t="str">
        <f>'Details and Calculations'!BO721</f>
        <v xml:space="preserve"> </v>
      </c>
      <c r="CF722" s="43">
        <f>'Details and Calculations'!BZ721</f>
        <v>1</v>
      </c>
      <c r="CG722" s="43">
        <f>'Details and Calculations'!CB721</f>
        <v>2015</v>
      </c>
      <c r="CH722" s="31"/>
      <c r="CI722" s="53"/>
    </row>
    <row r="723" spans="1:87" x14ac:dyDescent="0.3">
      <c r="A723" s="43">
        <f>'Details and Calculations'!A722</f>
        <v>2017</v>
      </c>
      <c r="B723" s="43" t="str">
        <f>'Details and Calculations'!C722</f>
        <v>Rwanda</v>
      </c>
      <c r="C723" s="43" t="str">
        <f>'Details and Calculations'!D722</f>
        <v>Rulindo</v>
      </c>
      <c r="D723" s="43" t="str">
        <f>'Details and Calculations'!E722</f>
        <v>Buyoga</v>
      </c>
      <c r="E723" s="43" t="str">
        <f>'Details and Calculations'!F722</f>
        <v>Butare</v>
      </c>
      <c r="F723" s="43" t="str">
        <f>'Details and Calculations'!G722</f>
        <v>Kankanga</v>
      </c>
      <c r="G723" s="43" t="str">
        <f>'Details and Calculations'!H722</f>
        <v/>
      </c>
      <c r="H723" s="43" t="str">
        <f>'Details and Calculations'!I722</f>
        <v/>
      </c>
      <c r="I723" s="43" t="str">
        <f>'Details and Calculations'!J722</f>
        <v>kiduha</v>
      </c>
      <c r="J723" s="43">
        <f>'Details and Calculations'!K722</f>
        <v>151</v>
      </c>
      <c r="K723" s="43">
        <f>'Details and Calculations'!O722</f>
        <v>100</v>
      </c>
      <c r="L723" s="43" t="str">
        <f>'Details and Calculations'!P723</f>
        <v xml:space="preserve"> </v>
      </c>
      <c r="M723" s="43" t="str">
        <f>'Details and Calculations'!U722</f>
        <v>Piped Network -- Gravity Only</v>
      </c>
      <c r="N723" s="43">
        <f>'Details and Calculations'!V722</f>
        <v>2014</v>
      </c>
      <c r="O723" s="43" t="str">
        <f>'Details and Calculations'!W722</f>
        <v>Governement (District, Wasac) And Water For People</v>
      </c>
      <c r="P723" s="43" t="str">
        <f>'Details and Calculations'!X722</f>
        <v>Spring</v>
      </c>
      <c r="Q723" s="44" t="str">
        <f t="shared" si="270"/>
        <v>Low Risk</v>
      </c>
      <c r="R723" s="44" t="str">
        <f t="shared" si="271"/>
        <v>Low Risk</v>
      </c>
      <c r="S723" s="45" t="str">
        <f t="shared" si="272"/>
        <v>High Level of Service</v>
      </c>
      <c r="T723" s="62" t="str">
        <f t="shared" si="269"/>
        <v>Low Priority</v>
      </c>
      <c r="U723" s="46">
        <f t="shared" si="273"/>
        <v>8</v>
      </c>
      <c r="V723" s="28" t="str">
        <f t="shared" si="274"/>
        <v>Perform Routine Preventative Maintenance</v>
      </c>
      <c r="W723" s="47" t="str">
        <f t="shared" si="275"/>
        <v/>
      </c>
      <c r="X723" s="27" t="str">
        <f t="shared" si="276"/>
        <v>Maintain O&amp;M and Routine Monitoring</v>
      </c>
      <c r="Y723" s="48">
        <f t="shared" si="277"/>
        <v>27</v>
      </c>
      <c r="Z723" s="48">
        <f t="shared" si="278"/>
        <v>17</v>
      </c>
      <c r="AA723" s="48">
        <f t="shared" si="279"/>
        <v>27</v>
      </c>
      <c r="AB723" s="48" t="str">
        <f t="shared" si="280"/>
        <v xml:space="preserve"> </v>
      </c>
      <c r="AC723" s="48">
        <f t="shared" si="281"/>
        <v>27</v>
      </c>
      <c r="AD723" s="48">
        <f t="shared" si="282"/>
        <v>4</v>
      </c>
      <c r="AE723" s="48">
        <f t="shared" si="283"/>
        <v>17</v>
      </c>
      <c r="AF723" s="48" t="str">
        <f t="shared" si="284"/>
        <v xml:space="preserve"> </v>
      </c>
      <c r="AG723" s="49" t="str">
        <f t="shared" si="285"/>
        <v/>
      </c>
      <c r="AH723" s="48">
        <f t="shared" si="286"/>
        <v>17</v>
      </c>
      <c r="AI723" s="50">
        <f>'Details and Calculations'!AE722</f>
        <v>1</v>
      </c>
      <c r="AJ723" s="50">
        <f>'Details and Calculations'!AM722</f>
        <v>1</v>
      </c>
      <c r="AK723" s="50">
        <f>'Details and Calculations'!AR722</f>
        <v>1</v>
      </c>
      <c r="AL723" s="50" t="str">
        <f>'Details and Calculations'!AW722</f>
        <v xml:space="preserve"> </v>
      </c>
      <c r="AM723" s="50">
        <f>'Details and Calculations'!BA722</f>
        <v>1</v>
      </c>
      <c r="AN723" s="50">
        <f>'Details and Calculations'!BF722</f>
        <v>1</v>
      </c>
      <c r="AO723" s="50">
        <f>'Details and Calculations'!BI722</f>
        <v>1</v>
      </c>
      <c r="AP723" s="50" t="str">
        <f>'Details and Calculations'!BM722</f>
        <v xml:space="preserve"> </v>
      </c>
      <c r="AQ723" s="50" t="str">
        <f>'Details and Calculations'!BP722</f>
        <v xml:space="preserve"> </v>
      </c>
      <c r="AR723" s="50">
        <f>'Details and Calculations'!CC722</f>
        <v>1</v>
      </c>
      <c r="AS723" s="50">
        <f>'Details and Calculations'!CJ722</f>
        <v>1</v>
      </c>
      <c r="AT723" s="51">
        <f>'Details and Calculations'!T722</f>
        <v>1</v>
      </c>
      <c r="AU723" s="51">
        <f>'Details and Calculations'!Z722</f>
        <v>1</v>
      </c>
      <c r="AV723" s="51">
        <f>'Details and Calculations'!S722</f>
        <v>1</v>
      </c>
      <c r="AW723" s="51">
        <f>'Details and Calculations'!AI722</f>
        <v>1</v>
      </c>
      <c r="AX723" s="51">
        <f>'Details and Calculations'!BY722</f>
        <v>1</v>
      </c>
      <c r="AY723" s="51">
        <f>'Details and Calculations'!CG722</f>
        <v>1</v>
      </c>
      <c r="AZ723" s="51">
        <f>'Details and Calculations'!CI722</f>
        <v>1</v>
      </c>
      <c r="BA723" s="51">
        <f t="shared" si="287"/>
        <v>1</v>
      </c>
      <c r="BB723" s="52">
        <f>'Details and Calculations'!Y722</f>
        <v>1</v>
      </c>
      <c r="BC723" s="52">
        <f>'Details and Calculations'!AC722</f>
        <v>1</v>
      </c>
      <c r="BD723" s="52">
        <f>'Details and Calculations'!AK722</f>
        <v>3</v>
      </c>
      <c r="BE723" s="52">
        <f>'Details and Calculations'!AN722</f>
        <v>9000</v>
      </c>
      <c r="BF723" s="52">
        <f>'Details and Calculations'!AP722</f>
        <v>11</v>
      </c>
      <c r="BG723" s="52" t="str">
        <f>'Details and Calculations'!AT722</f>
        <v xml:space="preserve"> </v>
      </c>
      <c r="BH723" s="52">
        <f>'Details and Calculations'!AY722</f>
        <v>3</v>
      </c>
      <c r="BI723" s="52">
        <f>'Details and Calculations'!BB722</f>
        <v>9000</v>
      </c>
      <c r="BJ723" s="52">
        <f>'Details and Calculations'!BD722</f>
        <v>2</v>
      </c>
      <c r="BK723" s="52">
        <f>'Details and Calculations'!CA722</f>
        <v>2</v>
      </c>
      <c r="BL723" s="43">
        <f>'Details and Calculations'!AA722</f>
        <v>1</v>
      </c>
      <c r="BM723" s="43" t="str">
        <f>'Details and Calculations'!AB722</f>
        <v>"Springbox" --Intake Structure At A Spring</v>
      </c>
      <c r="BN723" s="43">
        <f>'Details and Calculations'!AD722</f>
        <v>2014</v>
      </c>
      <c r="BO723" s="43">
        <f>'Details and Calculations'!AJ722</f>
        <v>1</v>
      </c>
      <c r="BP723" s="43">
        <f>'Details and Calculations'!AL722</f>
        <v>2014</v>
      </c>
      <c r="BQ723" s="43">
        <f>'Details and Calculations'!AO722</f>
        <v>1</v>
      </c>
      <c r="BR723" s="43">
        <f>'Details and Calculations'!AQ722</f>
        <v>2014</v>
      </c>
      <c r="BS723" s="43">
        <f>'Details and Calculations'!AS722</f>
        <v>0</v>
      </c>
      <c r="BT723" s="43" t="str">
        <f>'Details and Calculations'!AV722</f>
        <v xml:space="preserve"> </v>
      </c>
      <c r="BU723" s="43">
        <f>'Details and Calculations'!AX722</f>
        <v>1</v>
      </c>
      <c r="BV723" s="43">
        <f>'Details and Calculations'!AZ722</f>
        <v>2014</v>
      </c>
      <c r="BW723" s="43">
        <f>'Details and Calculations'!BC722</f>
        <v>1</v>
      </c>
      <c r="BX723" s="43">
        <f>'Details and Calculations'!BE722</f>
        <v>2014</v>
      </c>
      <c r="BY723" s="43">
        <f>'Details and Calculations'!BG722</f>
        <v>1</v>
      </c>
      <c r="BZ723" s="43">
        <f>'Details and Calculations'!BH722</f>
        <v>2014</v>
      </c>
      <c r="CA723" s="43">
        <f>'Details and Calculations'!BJ722</f>
        <v>0</v>
      </c>
      <c r="CB723" s="43" t="str">
        <f>'Details and Calculations'!BK722</f>
        <v/>
      </c>
      <c r="CC723" s="43" t="str">
        <f>'Details and Calculations'!BL722</f>
        <v xml:space="preserve"> </v>
      </c>
      <c r="CD723" s="43" t="str">
        <f>'Details and Calculations'!BN722</f>
        <v xml:space="preserve"> </v>
      </c>
      <c r="CE723" s="43" t="str">
        <f>'Details and Calculations'!BO722</f>
        <v xml:space="preserve"> </v>
      </c>
      <c r="CF723" s="43">
        <f>'Details and Calculations'!BZ722</f>
        <v>1</v>
      </c>
      <c r="CG723" s="43">
        <f>'Details and Calculations'!CB722</f>
        <v>2014</v>
      </c>
      <c r="CH723" s="31"/>
      <c r="CI723" s="53"/>
    </row>
    <row r="724" spans="1:87" x14ac:dyDescent="0.3">
      <c r="A724" s="43">
        <f>'Details and Calculations'!A723</f>
        <v>2017</v>
      </c>
      <c r="B724" s="43" t="str">
        <f>'Details and Calculations'!C723</f>
        <v>Rwanda</v>
      </c>
      <c r="C724" s="43" t="str">
        <f>'Details and Calculations'!D723</f>
        <v>Rulindo</v>
      </c>
      <c r="D724" s="43" t="str">
        <f>'Details and Calculations'!E723</f>
        <v>Bushoki</v>
      </c>
      <c r="E724" s="43" t="str">
        <f>'Details and Calculations'!F723</f>
        <v>N.Ngarama</v>
      </c>
      <c r="F724" s="43" t="str">
        <f>'Details and Calculations'!G723</f>
        <v>Terambere</v>
      </c>
      <c r="G724" s="43" t="str">
        <f>'Details and Calculations'!H723</f>
        <v/>
      </c>
      <c r="H724" s="43" t="str">
        <f>'Details and Calculations'!I723</f>
        <v/>
      </c>
      <c r="I724" s="43" t="str">
        <f>'Details and Calculations'!J723</f>
        <v>Rutare-Nyirangarama gravity system/Water point at Terambere</v>
      </c>
      <c r="J724" s="43">
        <f>'Details and Calculations'!K723</f>
        <v>118</v>
      </c>
      <c r="K724" s="43">
        <f>'Details and Calculations'!O723</f>
        <v>118</v>
      </c>
      <c r="L724" s="43">
        <f>'Details and Calculations'!P724</f>
        <v>5</v>
      </c>
      <c r="M724" s="43" t="str">
        <f>'Details and Calculations'!U723</f>
        <v>Piped Network -- Gravity Only</v>
      </c>
      <c r="N724" s="43">
        <f>'Details and Calculations'!V723</f>
        <v>1960</v>
      </c>
      <c r="O724" s="43" t="str">
        <f>'Details and Calculations'!W723</f>
        <v>Government</v>
      </c>
      <c r="P724" s="43" t="str">
        <f>'Details and Calculations'!X723</f>
        <v>Spring</v>
      </c>
      <c r="Q724" s="44" t="str">
        <f t="shared" si="270"/>
        <v>Low Risk</v>
      </c>
      <c r="R724" s="44" t="str">
        <f t="shared" si="271"/>
        <v>Low Risk</v>
      </c>
      <c r="S724" s="45" t="str">
        <f t="shared" si="272"/>
        <v>Intermediate Level of Service</v>
      </c>
      <c r="T724" s="62" t="str">
        <f t="shared" si="269"/>
        <v>Low Priority</v>
      </c>
      <c r="U724" s="46">
        <f t="shared" si="273"/>
        <v>6</v>
      </c>
      <c r="V724" s="28" t="str">
        <f t="shared" si="274"/>
        <v>Repair or Replace Components</v>
      </c>
      <c r="W724" s="47" t="str">
        <f t="shared" si="275"/>
        <v>Kiosk/Tap Stand</v>
      </c>
      <c r="X724" s="27" t="str">
        <f t="shared" si="276"/>
        <v>Create Plan To Repair or Replace Components</v>
      </c>
      <c r="Y724" s="48" t="str">
        <f t="shared" si="277"/>
        <v xml:space="preserve"> </v>
      </c>
      <c r="Z724" s="48" t="str">
        <f t="shared" si="278"/>
        <v xml:space="preserve"> </v>
      </c>
      <c r="AA724" s="48" t="str">
        <f t="shared" si="279"/>
        <v xml:space="preserve"> </v>
      </c>
      <c r="AB724" s="48" t="str">
        <f t="shared" si="280"/>
        <v xml:space="preserve"> </v>
      </c>
      <c r="AC724" s="48" t="str">
        <f t="shared" si="281"/>
        <v xml:space="preserve"> </v>
      </c>
      <c r="AD724" s="48" t="str">
        <f t="shared" si="282"/>
        <v xml:space="preserve"> </v>
      </c>
      <c r="AE724" s="48" t="str">
        <f t="shared" si="283"/>
        <v xml:space="preserve"> </v>
      </c>
      <c r="AF724" s="48" t="str">
        <f t="shared" si="284"/>
        <v xml:space="preserve"> </v>
      </c>
      <c r="AG724" s="49" t="str">
        <f t="shared" si="285"/>
        <v/>
      </c>
      <c r="AH724" s="48">
        <f t="shared" si="286"/>
        <v>-37</v>
      </c>
      <c r="AI724" s="50" t="str">
        <f>'Details and Calculations'!AE723</f>
        <v xml:space="preserve"> </v>
      </c>
      <c r="AJ724" s="50" t="str">
        <f>'Details and Calculations'!AM723</f>
        <v xml:space="preserve"> </v>
      </c>
      <c r="AK724" s="50" t="str">
        <f>'Details and Calculations'!AR723</f>
        <v xml:space="preserve"> </v>
      </c>
      <c r="AL724" s="50" t="str">
        <f>'Details and Calculations'!AW723</f>
        <v xml:space="preserve"> </v>
      </c>
      <c r="AM724" s="50" t="str">
        <f>'Details and Calculations'!BA723</f>
        <v xml:space="preserve"> </v>
      </c>
      <c r="AN724" s="50" t="str">
        <f>'Details and Calculations'!BF723</f>
        <v xml:space="preserve"> </v>
      </c>
      <c r="AO724" s="50" t="str">
        <f>'Details and Calculations'!BI723</f>
        <v xml:space="preserve"> </v>
      </c>
      <c r="AP724" s="50" t="str">
        <f>'Details and Calculations'!BM723</f>
        <v xml:space="preserve"> </v>
      </c>
      <c r="AQ724" s="50" t="str">
        <f>'Details and Calculations'!BP723</f>
        <v xml:space="preserve"> </v>
      </c>
      <c r="AR724" s="50">
        <f>'Details and Calculations'!CC723</f>
        <v>2</v>
      </c>
      <c r="AS724" s="50">
        <f>'Details and Calculations'!CJ723</f>
        <v>2</v>
      </c>
      <c r="AT724" s="51">
        <f>'Details and Calculations'!T723</f>
        <v>1</v>
      </c>
      <c r="AU724" s="51">
        <f>'Details and Calculations'!Z723</f>
        <v>1</v>
      </c>
      <c r="AV724" s="51">
        <f>'Details and Calculations'!S723</f>
        <v>0</v>
      </c>
      <c r="AW724" s="51">
        <f>'Details and Calculations'!AI723</f>
        <v>1</v>
      </c>
      <c r="AX724" s="51">
        <f>'Details and Calculations'!BY723</f>
        <v>1</v>
      </c>
      <c r="AY724" s="51">
        <f>'Details and Calculations'!CG723</f>
        <v>1</v>
      </c>
      <c r="AZ724" s="51">
        <f>'Details and Calculations'!CI723</f>
        <v>1</v>
      </c>
      <c r="BA724" s="51">
        <f t="shared" si="287"/>
        <v>0</v>
      </c>
      <c r="BB724" s="52">
        <f>'Details and Calculations'!Y723</f>
        <v>1</v>
      </c>
      <c r="BC724" s="52" t="str">
        <f>'Details and Calculations'!AC723</f>
        <v xml:space="preserve"> </v>
      </c>
      <c r="BD724" s="52" t="str">
        <f>'Details and Calculations'!AK723</f>
        <v xml:space="preserve"> </v>
      </c>
      <c r="BE724" s="52" t="str">
        <f>'Details and Calculations'!AN723</f>
        <v xml:space="preserve"> </v>
      </c>
      <c r="BF724" s="52" t="str">
        <f>'Details and Calculations'!AP723</f>
        <v xml:space="preserve"> </v>
      </c>
      <c r="BG724" s="52" t="str">
        <f>'Details and Calculations'!AT723</f>
        <v xml:space="preserve"> </v>
      </c>
      <c r="BH724" s="52" t="str">
        <f>'Details and Calculations'!AY723</f>
        <v xml:space="preserve"> </v>
      </c>
      <c r="BI724" s="52" t="str">
        <f>'Details and Calculations'!BB723</f>
        <v xml:space="preserve"> </v>
      </c>
      <c r="BJ724" s="52" t="str">
        <f>'Details and Calculations'!BD723</f>
        <v xml:space="preserve"> </v>
      </c>
      <c r="BK724" s="52">
        <f>'Details and Calculations'!CA723</f>
        <v>1</v>
      </c>
      <c r="BL724" s="43">
        <f>'Details and Calculations'!AA723</f>
        <v>0</v>
      </c>
      <c r="BM724" s="43" t="str">
        <f>'Details and Calculations'!AB723</f>
        <v/>
      </c>
      <c r="BN724" s="43" t="str">
        <f>'Details and Calculations'!AD723</f>
        <v xml:space="preserve"> </v>
      </c>
      <c r="BO724" s="43">
        <f>'Details and Calculations'!AJ723</f>
        <v>0</v>
      </c>
      <c r="BP724" s="43" t="str">
        <f>'Details and Calculations'!AL723</f>
        <v xml:space="preserve"> </v>
      </c>
      <c r="BQ724" s="43">
        <f>'Details and Calculations'!AO723</f>
        <v>0</v>
      </c>
      <c r="BR724" s="43" t="str">
        <f>'Details and Calculations'!AQ723</f>
        <v xml:space="preserve"> </v>
      </c>
      <c r="BS724" s="43">
        <f>'Details and Calculations'!AS723</f>
        <v>0</v>
      </c>
      <c r="BT724" s="43" t="str">
        <f>'Details and Calculations'!AV723</f>
        <v xml:space="preserve"> </v>
      </c>
      <c r="BU724" s="43">
        <f>'Details and Calculations'!AX723</f>
        <v>0</v>
      </c>
      <c r="BV724" s="43" t="str">
        <f>'Details and Calculations'!AZ723</f>
        <v xml:space="preserve"> </v>
      </c>
      <c r="BW724" s="43">
        <f>'Details and Calculations'!BC723</f>
        <v>0</v>
      </c>
      <c r="BX724" s="43" t="str">
        <f>'Details and Calculations'!BE723</f>
        <v xml:space="preserve"> </v>
      </c>
      <c r="BY724" s="43" t="str">
        <f>'Details and Calculations'!BG723</f>
        <v xml:space="preserve"> </v>
      </c>
      <c r="BZ724" s="43" t="str">
        <f>'Details and Calculations'!BH723</f>
        <v xml:space="preserve"> </v>
      </c>
      <c r="CA724" s="43">
        <f>'Details and Calculations'!BJ723</f>
        <v>0</v>
      </c>
      <c r="CB724" s="43" t="str">
        <f>'Details and Calculations'!BK723</f>
        <v/>
      </c>
      <c r="CC724" s="43" t="str">
        <f>'Details and Calculations'!BL723</f>
        <v xml:space="preserve"> </v>
      </c>
      <c r="CD724" s="43" t="str">
        <f>'Details and Calculations'!BN723</f>
        <v xml:space="preserve"> </v>
      </c>
      <c r="CE724" s="43" t="str">
        <f>'Details and Calculations'!BO723</f>
        <v xml:space="preserve"> </v>
      </c>
      <c r="CF724" s="43">
        <f>'Details and Calculations'!BZ723</f>
        <v>1</v>
      </c>
      <c r="CG724" s="43">
        <f>'Details and Calculations'!CB723</f>
        <v>1960</v>
      </c>
      <c r="CH724" s="31"/>
      <c r="CI724" s="53"/>
    </row>
    <row r="725" spans="1:87" x14ac:dyDescent="0.3">
      <c r="A725" s="43">
        <f>'Details and Calculations'!A724</f>
        <v>2017</v>
      </c>
      <c r="B725" s="43" t="str">
        <f>'Details and Calculations'!C724</f>
        <v>Rwanda</v>
      </c>
      <c r="C725" s="43" t="str">
        <f>'Details and Calculations'!D724</f>
        <v>Rulindo</v>
      </c>
      <c r="D725" s="43" t="str">
        <f>'Details and Calculations'!E724</f>
        <v>Rukozo</v>
      </c>
      <c r="E725" s="43" t="str">
        <f>'Details and Calculations'!F724</f>
        <v>Buraro</v>
      </c>
      <c r="F725" s="43" t="str">
        <f>'Details and Calculations'!G724</f>
        <v>Kabingo</v>
      </c>
      <c r="G725" s="43" t="str">
        <f>'Details and Calculations'!H724</f>
        <v/>
      </c>
      <c r="H725" s="43" t="str">
        <f>'Details and Calculations'!I724</f>
        <v/>
      </c>
      <c r="I725" s="43" t="str">
        <f>'Details and Calculations'!J724</f>
        <v>Kabonanyoni</v>
      </c>
      <c r="J725" s="43">
        <f>'Details and Calculations'!K724</f>
        <v>40</v>
      </c>
      <c r="K725" s="43">
        <f>'Details and Calculations'!O724</f>
        <v>35</v>
      </c>
      <c r="L725" s="43">
        <f>'Details and Calculations'!P725</f>
        <v>112</v>
      </c>
      <c r="M725" s="43" t="str">
        <f>'Details and Calculations'!U724</f>
        <v>Piped Network With Pump</v>
      </c>
      <c r="N725" s="43">
        <f>'Details and Calculations'!V724</f>
        <v>2015</v>
      </c>
      <c r="O725" s="43" t="str">
        <f>'Details and Calculations'!W724</f>
        <v>Governement (District, Wasac) And Water For People</v>
      </c>
      <c r="P725" s="43" t="str">
        <f>'Details and Calculations'!X724</f>
        <v>Spring</v>
      </c>
      <c r="Q725" s="44" t="str">
        <f t="shared" si="270"/>
        <v>Low Risk</v>
      </c>
      <c r="R725" s="44" t="str">
        <f t="shared" si="271"/>
        <v>Low Risk</v>
      </c>
      <c r="S725" s="45" t="str">
        <f t="shared" si="272"/>
        <v>High Level of Service</v>
      </c>
      <c r="T725" s="62" t="str">
        <f t="shared" si="269"/>
        <v>Low Priority</v>
      </c>
      <c r="U725" s="46">
        <f t="shared" si="273"/>
        <v>8</v>
      </c>
      <c r="V725" s="28" t="str">
        <f t="shared" si="274"/>
        <v>Perform Routine Preventative Maintenance</v>
      </c>
      <c r="W725" s="47" t="str">
        <f t="shared" si="275"/>
        <v/>
      </c>
      <c r="X725" s="27" t="str">
        <f t="shared" si="276"/>
        <v>Maintain O&amp;M and Routine Monitoring</v>
      </c>
      <c r="Y725" s="48">
        <f t="shared" si="277"/>
        <v>28</v>
      </c>
      <c r="Z725" s="48">
        <f t="shared" si="278"/>
        <v>18</v>
      </c>
      <c r="AA725" s="48">
        <f t="shared" si="279"/>
        <v>28</v>
      </c>
      <c r="AB725" s="48">
        <f t="shared" si="280"/>
        <v>18</v>
      </c>
      <c r="AC725" s="48">
        <f t="shared" si="281"/>
        <v>28</v>
      </c>
      <c r="AD725" s="48">
        <f t="shared" si="282"/>
        <v>6</v>
      </c>
      <c r="AE725" s="48">
        <f t="shared" si="283"/>
        <v>19</v>
      </c>
      <c r="AF725" s="48" t="str">
        <f t="shared" si="284"/>
        <v xml:space="preserve"> </v>
      </c>
      <c r="AG725" s="49" t="str">
        <f t="shared" si="285"/>
        <v/>
      </c>
      <c r="AH725" s="48">
        <f t="shared" si="286"/>
        <v>18</v>
      </c>
      <c r="AI725" s="50">
        <f>'Details and Calculations'!AE724</f>
        <v>1</v>
      </c>
      <c r="AJ725" s="50">
        <f>'Details and Calculations'!AM724</f>
        <v>1</v>
      </c>
      <c r="AK725" s="50">
        <f>'Details and Calculations'!AR724</f>
        <v>1</v>
      </c>
      <c r="AL725" s="50">
        <f>'Details and Calculations'!AW724</f>
        <v>1</v>
      </c>
      <c r="AM725" s="50">
        <f>'Details and Calculations'!BA724</f>
        <v>1</v>
      </c>
      <c r="AN725" s="50">
        <f>'Details and Calculations'!BF724</f>
        <v>1</v>
      </c>
      <c r="AO725" s="50">
        <f>'Details and Calculations'!BI724</f>
        <v>1</v>
      </c>
      <c r="AP725" s="50" t="str">
        <f>'Details and Calculations'!BM724</f>
        <v xml:space="preserve"> </v>
      </c>
      <c r="AQ725" s="50" t="str">
        <f>'Details and Calculations'!BP724</f>
        <v xml:space="preserve"> </v>
      </c>
      <c r="AR725" s="50">
        <f>'Details and Calculations'!CC724</f>
        <v>1</v>
      </c>
      <c r="AS725" s="50">
        <f>'Details and Calculations'!CJ724</f>
        <v>1</v>
      </c>
      <c r="AT725" s="51">
        <f>'Details and Calculations'!T724</f>
        <v>1</v>
      </c>
      <c r="AU725" s="51">
        <f>'Details and Calculations'!Z724</f>
        <v>1</v>
      </c>
      <c r="AV725" s="51">
        <f>'Details and Calculations'!S724</f>
        <v>1</v>
      </c>
      <c r="AW725" s="51">
        <f>'Details and Calculations'!AI724</f>
        <v>1</v>
      </c>
      <c r="AX725" s="51">
        <f>'Details and Calculations'!BY724</f>
        <v>1</v>
      </c>
      <c r="AY725" s="51">
        <f>'Details and Calculations'!CG724</f>
        <v>1</v>
      </c>
      <c r="AZ725" s="51">
        <f>'Details and Calculations'!CI724</f>
        <v>1</v>
      </c>
      <c r="BA725" s="51">
        <f t="shared" si="287"/>
        <v>1</v>
      </c>
      <c r="BB725" s="52">
        <f>'Details and Calculations'!Y724</f>
        <v>5</v>
      </c>
      <c r="BC725" s="52">
        <f>'Details and Calculations'!AC724</f>
        <v>5</v>
      </c>
      <c r="BD725" s="52">
        <f>'Details and Calculations'!AK724</f>
        <v>1</v>
      </c>
      <c r="BE725" s="52">
        <f>'Details and Calculations'!AN724</f>
        <v>720</v>
      </c>
      <c r="BF725" s="52">
        <f>'Details and Calculations'!AP724</f>
        <v>19</v>
      </c>
      <c r="BG725" s="52">
        <f>'Details and Calculations'!AT724</f>
        <v>10</v>
      </c>
      <c r="BH725" s="52">
        <f>'Details and Calculations'!AY724</f>
        <v>3</v>
      </c>
      <c r="BI725" s="52">
        <f>'Details and Calculations'!BB724</f>
        <v>19000</v>
      </c>
      <c r="BJ725" s="52">
        <f>'Details and Calculations'!BD724</f>
        <v>2</v>
      </c>
      <c r="BK725" s="52">
        <f>'Details and Calculations'!CA724</f>
        <v>31</v>
      </c>
      <c r="BL725" s="43">
        <f>'Details and Calculations'!AA724</f>
        <v>1</v>
      </c>
      <c r="BM725" s="43" t="str">
        <f>'Details and Calculations'!AB724</f>
        <v>"Springbox" --Intake Structure At A Spring</v>
      </c>
      <c r="BN725" s="43">
        <f>'Details and Calculations'!AD724</f>
        <v>2015</v>
      </c>
      <c r="BO725" s="43">
        <f>'Details and Calculations'!AJ724</f>
        <v>1</v>
      </c>
      <c r="BP725" s="43">
        <f>'Details and Calculations'!AL724</f>
        <v>2015</v>
      </c>
      <c r="BQ725" s="43">
        <f>'Details and Calculations'!AO724</f>
        <v>1</v>
      </c>
      <c r="BR725" s="43">
        <f>'Details and Calculations'!AQ724</f>
        <v>2015</v>
      </c>
      <c r="BS725" s="43">
        <f>'Details and Calculations'!AS724</f>
        <v>1</v>
      </c>
      <c r="BT725" s="43">
        <f>'Details and Calculations'!AV724</f>
        <v>2015</v>
      </c>
      <c r="BU725" s="43">
        <f>'Details and Calculations'!AX724</f>
        <v>1</v>
      </c>
      <c r="BV725" s="43">
        <f>'Details and Calculations'!AZ724</f>
        <v>2015</v>
      </c>
      <c r="BW725" s="43">
        <f>'Details and Calculations'!BC724</f>
        <v>1</v>
      </c>
      <c r="BX725" s="43">
        <f>'Details and Calculations'!BE724</f>
        <v>2016</v>
      </c>
      <c r="BY725" s="43">
        <f>'Details and Calculations'!BG724</f>
        <v>1</v>
      </c>
      <c r="BZ725" s="43">
        <f>'Details and Calculations'!BH724</f>
        <v>2016</v>
      </c>
      <c r="CA725" s="43">
        <f>'Details and Calculations'!BJ724</f>
        <v>0</v>
      </c>
      <c r="CB725" s="43" t="str">
        <f>'Details and Calculations'!BK724</f>
        <v/>
      </c>
      <c r="CC725" s="43" t="str">
        <f>'Details and Calculations'!BL724</f>
        <v xml:space="preserve"> </v>
      </c>
      <c r="CD725" s="43" t="str">
        <f>'Details and Calculations'!BN724</f>
        <v xml:space="preserve"> </v>
      </c>
      <c r="CE725" s="43" t="str">
        <f>'Details and Calculations'!BO724</f>
        <v xml:space="preserve"> </v>
      </c>
      <c r="CF725" s="43">
        <f>'Details and Calculations'!BZ724</f>
        <v>1</v>
      </c>
      <c r="CG725" s="43">
        <f>'Details and Calculations'!CB724</f>
        <v>2015</v>
      </c>
      <c r="CH725" s="31"/>
      <c r="CI725" s="53"/>
    </row>
    <row r="726" spans="1:87" x14ac:dyDescent="0.3">
      <c r="A726" s="43">
        <f>'Details and Calculations'!A725</f>
        <v>2017</v>
      </c>
      <c r="B726" s="43" t="str">
        <f>'Details and Calculations'!C725</f>
        <v>Rwanda</v>
      </c>
      <c r="C726" s="43" t="str">
        <f>'Details and Calculations'!D725</f>
        <v>Rulindo</v>
      </c>
      <c r="D726" s="43" t="str">
        <f>'Details and Calculations'!E725</f>
        <v>Murambi</v>
      </c>
      <c r="E726" s="43" t="str">
        <f>'Details and Calculations'!F725</f>
        <v>Mvuzo</v>
      </c>
      <c r="F726" s="43" t="str">
        <f>'Details and Calculations'!G725</f>
        <v>Rurama</v>
      </c>
      <c r="G726" s="43" t="str">
        <f>'Details and Calculations'!H725</f>
        <v/>
      </c>
      <c r="H726" s="43" t="str">
        <f>'Details and Calculations'!I725</f>
        <v/>
      </c>
      <c r="I726" s="43" t="str">
        <f>'Details and Calculations'!J725</f>
        <v>Mutagata Motorised Network</v>
      </c>
      <c r="J726" s="43">
        <f>'Details and Calculations'!K725</f>
        <v>155</v>
      </c>
      <c r="K726" s="43">
        <f>'Details and Calculations'!O725</f>
        <v>43</v>
      </c>
      <c r="L726" s="43" t="str">
        <f>'Details and Calculations'!P726</f>
        <v xml:space="preserve"> </v>
      </c>
      <c r="M726" s="43" t="str">
        <f>'Details and Calculations'!U725</f>
        <v>Piped Network With Pump</v>
      </c>
      <c r="N726" s="43">
        <f>'Details and Calculations'!V725</f>
        <v>1987</v>
      </c>
      <c r="O726" s="43" t="str">
        <f>'Details and Calculations'!W725</f>
        <v>Governement (District, Wasac) And Water For People</v>
      </c>
      <c r="P726" s="43" t="str">
        <f>'Details and Calculations'!X725</f>
        <v>Spring</v>
      </c>
      <c r="Q726" s="44" t="str">
        <f t="shared" si="270"/>
        <v>Low Risk</v>
      </c>
      <c r="R726" s="44" t="str">
        <f t="shared" si="271"/>
        <v>Low Risk</v>
      </c>
      <c r="S726" s="45" t="str">
        <f t="shared" si="272"/>
        <v>Intermediate Level of Service</v>
      </c>
      <c r="T726" s="62" t="str">
        <f t="shared" si="269"/>
        <v>Low Priority</v>
      </c>
      <c r="U726" s="46">
        <f t="shared" si="273"/>
        <v>7</v>
      </c>
      <c r="V726" s="28" t="str">
        <f t="shared" si="274"/>
        <v>Perform Routine Preventative Maintenance</v>
      </c>
      <c r="W726" s="47" t="str">
        <f t="shared" si="275"/>
        <v/>
      </c>
      <c r="X726" s="27" t="str">
        <f t="shared" si="276"/>
        <v>Maintain O&amp;M and Routine Monitoring</v>
      </c>
      <c r="Y726" s="48">
        <f t="shared" si="277"/>
        <v>20</v>
      </c>
      <c r="Z726" s="48">
        <f t="shared" si="278"/>
        <v>19</v>
      </c>
      <c r="AA726" s="48">
        <f t="shared" si="279"/>
        <v>29</v>
      </c>
      <c r="AB726" s="48">
        <f t="shared" si="280"/>
        <v>19</v>
      </c>
      <c r="AC726" s="48">
        <f t="shared" si="281"/>
        <v>29</v>
      </c>
      <c r="AD726" s="48">
        <f t="shared" si="282"/>
        <v>6</v>
      </c>
      <c r="AE726" s="48">
        <f t="shared" si="283"/>
        <v>19</v>
      </c>
      <c r="AF726" s="48">
        <f t="shared" si="284"/>
        <v>10</v>
      </c>
      <c r="AG726" s="49" t="str">
        <f t="shared" si="285"/>
        <v/>
      </c>
      <c r="AH726" s="48">
        <f t="shared" si="286"/>
        <v>19</v>
      </c>
      <c r="AI726" s="50">
        <f>'Details and Calculations'!AE725</f>
        <v>1</v>
      </c>
      <c r="AJ726" s="50">
        <f>'Details and Calculations'!AM725</f>
        <v>1</v>
      </c>
      <c r="AK726" s="50">
        <f>'Details and Calculations'!AR725</f>
        <v>1</v>
      </c>
      <c r="AL726" s="50">
        <f>'Details and Calculations'!AW725</f>
        <v>1</v>
      </c>
      <c r="AM726" s="50">
        <f>'Details and Calculations'!BA725</f>
        <v>1</v>
      </c>
      <c r="AN726" s="50">
        <f>'Details and Calculations'!BF725</f>
        <v>1</v>
      </c>
      <c r="AO726" s="50">
        <f>'Details and Calculations'!BI725</f>
        <v>1</v>
      </c>
      <c r="AP726" s="50">
        <f>'Details and Calculations'!BM725</f>
        <v>1</v>
      </c>
      <c r="AQ726" s="50" t="str">
        <f>'Details and Calculations'!BP725</f>
        <v xml:space="preserve"> </v>
      </c>
      <c r="AR726" s="50">
        <f>'Details and Calculations'!CC725</f>
        <v>1</v>
      </c>
      <c r="AS726" s="50">
        <f>'Details and Calculations'!CJ725</f>
        <v>1</v>
      </c>
      <c r="AT726" s="51">
        <f>'Details and Calculations'!T725</f>
        <v>1</v>
      </c>
      <c r="AU726" s="51">
        <f>'Details and Calculations'!Z725</f>
        <v>1</v>
      </c>
      <c r="AV726" s="51">
        <f>'Details and Calculations'!S725</f>
        <v>0</v>
      </c>
      <c r="AW726" s="51">
        <f>'Details and Calculations'!AI725</f>
        <v>1</v>
      </c>
      <c r="AX726" s="51">
        <f>'Details and Calculations'!BY725</f>
        <v>1</v>
      </c>
      <c r="AY726" s="51">
        <f>'Details and Calculations'!CG725</f>
        <v>1</v>
      </c>
      <c r="AZ726" s="51">
        <f>'Details and Calculations'!CI725</f>
        <v>1</v>
      </c>
      <c r="BA726" s="51">
        <f t="shared" si="287"/>
        <v>1</v>
      </c>
      <c r="BB726" s="52">
        <f>'Details and Calculations'!Y725</f>
        <v>1</v>
      </c>
      <c r="BC726" s="52">
        <f>'Details and Calculations'!AC725</f>
        <v>1</v>
      </c>
      <c r="BD726" s="52">
        <f>'Details and Calculations'!AK725</f>
        <v>1</v>
      </c>
      <c r="BE726" s="52">
        <f>'Details and Calculations'!AN725</f>
        <v>1900</v>
      </c>
      <c r="BF726" s="52">
        <f>'Details and Calculations'!AP725</f>
        <v>39</v>
      </c>
      <c r="BG726" s="52">
        <f>'Details and Calculations'!AT725</f>
        <v>17</v>
      </c>
      <c r="BH726" s="52">
        <f>'Details and Calculations'!AY725</f>
        <v>6</v>
      </c>
      <c r="BI726" s="52">
        <f>'Details and Calculations'!BB725</f>
        <v>40000</v>
      </c>
      <c r="BJ726" s="52">
        <f>'Details and Calculations'!BD725</f>
        <v>5</v>
      </c>
      <c r="BK726" s="52">
        <f>'Details and Calculations'!CA725</f>
        <v>64</v>
      </c>
      <c r="BL726" s="43">
        <f>'Details and Calculations'!AA725</f>
        <v>1</v>
      </c>
      <c r="BM726" s="43" t="str">
        <f>'Details and Calculations'!AB725</f>
        <v>"Springbox" --Intake Structure At A Spring</v>
      </c>
      <c r="BN726" s="43">
        <f>'Details and Calculations'!AD725</f>
        <v>2007</v>
      </c>
      <c r="BO726" s="43">
        <f>'Details and Calculations'!AJ725</f>
        <v>1</v>
      </c>
      <c r="BP726" s="43">
        <f>'Details and Calculations'!AL725</f>
        <v>2016</v>
      </c>
      <c r="BQ726" s="43">
        <f>'Details and Calculations'!AO725</f>
        <v>1</v>
      </c>
      <c r="BR726" s="43">
        <f>'Details and Calculations'!AQ725</f>
        <v>2016</v>
      </c>
      <c r="BS726" s="43">
        <f>'Details and Calculations'!AS725</f>
        <v>1</v>
      </c>
      <c r="BT726" s="43">
        <f>'Details and Calculations'!AV725</f>
        <v>2016</v>
      </c>
      <c r="BU726" s="43">
        <f>'Details and Calculations'!AX725</f>
        <v>1</v>
      </c>
      <c r="BV726" s="43">
        <f>'Details and Calculations'!AZ725</f>
        <v>2016</v>
      </c>
      <c r="BW726" s="43">
        <f>'Details and Calculations'!BC725</f>
        <v>1</v>
      </c>
      <c r="BX726" s="43">
        <f>'Details and Calculations'!BE725</f>
        <v>2016</v>
      </c>
      <c r="BY726" s="43">
        <f>'Details and Calculations'!BG725</f>
        <v>1</v>
      </c>
      <c r="BZ726" s="43">
        <f>'Details and Calculations'!BH725</f>
        <v>2016</v>
      </c>
      <c r="CA726" s="43">
        <f>'Details and Calculations'!BJ725</f>
        <v>1</v>
      </c>
      <c r="CB726" s="43" t="str">
        <f>'Details and Calculations'!BK725</f>
        <v>Disinfection/Chlorination</v>
      </c>
      <c r="CC726" s="43">
        <f>'Details and Calculations'!BL725</f>
        <v>2017</v>
      </c>
      <c r="CD726" s="43">
        <f>'Details and Calculations'!BN725</f>
        <v>0</v>
      </c>
      <c r="CE726" s="43" t="str">
        <f>'Details and Calculations'!BO725</f>
        <v xml:space="preserve"> </v>
      </c>
      <c r="CF726" s="43">
        <f>'Details and Calculations'!BZ725</f>
        <v>1</v>
      </c>
      <c r="CG726" s="43">
        <f>'Details and Calculations'!CB725</f>
        <v>2016</v>
      </c>
      <c r="CH726" s="31"/>
      <c r="CI726" s="53"/>
    </row>
    <row r="727" spans="1:87" x14ac:dyDescent="0.3">
      <c r="A727" s="43">
        <f>'Details and Calculations'!A726</f>
        <v>2017</v>
      </c>
      <c r="B727" s="43" t="str">
        <f>'Details and Calculations'!C726</f>
        <v>Rwanda</v>
      </c>
      <c r="C727" s="43" t="str">
        <f>'Details and Calculations'!D726</f>
        <v>Rulindo</v>
      </c>
      <c r="D727" s="43" t="str">
        <f>'Details and Calculations'!E726</f>
        <v>Rusiga</v>
      </c>
      <c r="E727" s="43" t="str">
        <f>'Details and Calculations'!F726</f>
        <v>Taba</v>
      </c>
      <c r="F727" s="43" t="str">
        <f>'Details and Calculations'!G726</f>
        <v>Karambi</v>
      </c>
      <c r="G727" s="43" t="str">
        <f>'Details and Calculations'!H726</f>
        <v/>
      </c>
      <c r="H727" s="43" t="str">
        <f>'Details and Calculations'!I726</f>
        <v/>
      </c>
      <c r="I727" s="43" t="str">
        <f>'Details and Calculations'!J726</f>
        <v>Water point at GS Gitanda/Nyakabizi gravity</v>
      </c>
      <c r="J727" s="43">
        <f>'Details and Calculations'!K726</f>
        <v>109</v>
      </c>
      <c r="K727" s="43">
        <f>'Details and Calculations'!O726</f>
        <v>109</v>
      </c>
      <c r="L727" s="43" t="str">
        <f>'Details and Calculations'!P727</f>
        <v xml:space="preserve"> </v>
      </c>
      <c r="M727" s="43" t="str">
        <f>'Details and Calculations'!U726</f>
        <v>Piped Network -- Gravity Only</v>
      </c>
      <c r="N727" s="43">
        <f>'Details and Calculations'!V726</f>
        <v>2013</v>
      </c>
      <c r="O727" s="43" t="str">
        <f>'Details and Calculations'!W726</f>
        <v>Governement (District, Wasac) And Water For People</v>
      </c>
      <c r="P727" s="43" t="str">
        <f>'Details and Calculations'!X726</f>
        <v>Spring</v>
      </c>
      <c r="Q727" s="44" t="str">
        <f t="shared" si="270"/>
        <v>Low Risk</v>
      </c>
      <c r="R727" s="44" t="str">
        <f t="shared" si="271"/>
        <v>High Risk</v>
      </c>
      <c r="S727" s="45" t="str">
        <f t="shared" si="272"/>
        <v>Basic Level of Service</v>
      </c>
      <c r="T727" s="62" t="str">
        <f t="shared" si="269"/>
        <v>High Priority</v>
      </c>
      <c r="U727" s="46">
        <f t="shared" si="273"/>
        <v>5</v>
      </c>
      <c r="V727" s="28" t="str">
        <f t="shared" si="274"/>
        <v>Major Repairs or Replace System</v>
      </c>
      <c r="W727" s="47" t="str">
        <f t="shared" si="275"/>
        <v/>
      </c>
      <c r="X727" s="27" t="str">
        <f t="shared" si="276"/>
        <v>Further Technical Diagnostic Needed</v>
      </c>
      <c r="Y727" s="48" t="str">
        <f t="shared" si="277"/>
        <v xml:space="preserve"> </v>
      </c>
      <c r="Z727" s="48" t="str">
        <f t="shared" si="278"/>
        <v xml:space="preserve"> </v>
      </c>
      <c r="AA727" s="48" t="str">
        <f t="shared" si="279"/>
        <v xml:space="preserve"> </v>
      </c>
      <c r="AB727" s="48" t="str">
        <f t="shared" si="280"/>
        <v xml:space="preserve"> </v>
      </c>
      <c r="AC727" s="48" t="str">
        <f t="shared" si="281"/>
        <v xml:space="preserve"> </v>
      </c>
      <c r="AD727" s="48" t="str">
        <f t="shared" si="282"/>
        <v xml:space="preserve"> </v>
      </c>
      <c r="AE727" s="48" t="str">
        <f t="shared" si="283"/>
        <v xml:space="preserve"> </v>
      </c>
      <c r="AF727" s="48" t="str">
        <f t="shared" si="284"/>
        <v xml:space="preserve"> </v>
      </c>
      <c r="AG727" s="49" t="str">
        <f t="shared" si="285"/>
        <v/>
      </c>
      <c r="AH727" s="48">
        <f t="shared" si="286"/>
        <v>16</v>
      </c>
      <c r="AI727" s="50" t="str">
        <f>'Details and Calculations'!AE726</f>
        <v xml:space="preserve"> </v>
      </c>
      <c r="AJ727" s="50" t="str">
        <f>'Details and Calculations'!AM726</f>
        <v xml:space="preserve"> </v>
      </c>
      <c r="AK727" s="50" t="str">
        <f>'Details and Calculations'!AR726</f>
        <v xml:space="preserve"> </v>
      </c>
      <c r="AL727" s="50" t="str">
        <f>'Details and Calculations'!AW726</f>
        <v xml:space="preserve"> </v>
      </c>
      <c r="AM727" s="50" t="str">
        <f>'Details and Calculations'!BA726</f>
        <v xml:space="preserve"> </v>
      </c>
      <c r="AN727" s="50" t="str">
        <f>'Details and Calculations'!BF726</f>
        <v xml:space="preserve"> </v>
      </c>
      <c r="AO727" s="50" t="str">
        <f>'Details and Calculations'!BI726</f>
        <v xml:space="preserve"> </v>
      </c>
      <c r="AP727" s="50" t="str">
        <f>'Details and Calculations'!BM726</f>
        <v xml:space="preserve"> </v>
      </c>
      <c r="AQ727" s="50" t="str">
        <f>'Details and Calculations'!BP726</f>
        <v xml:space="preserve"> </v>
      </c>
      <c r="AR727" s="50">
        <f>'Details and Calculations'!CC726</f>
        <v>3</v>
      </c>
      <c r="AS727" s="50">
        <f>'Details and Calculations'!CJ726</f>
        <v>3</v>
      </c>
      <c r="AT727" s="51">
        <f>'Details and Calculations'!T726</f>
        <v>1</v>
      </c>
      <c r="AU727" s="51">
        <f>'Details and Calculations'!Z726</f>
        <v>1</v>
      </c>
      <c r="AV727" s="51">
        <f>'Details and Calculations'!S726</f>
        <v>0</v>
      </c>
      <c r="AW727" s="51">
        <f>'Details and Calculations'!AI726</f>
        <v>1</v>
      </c>
      <c r="AX727" s="51">
        <f>'Details and Calculations'!BY726</f>
        <v>1</v>
      </c>
      <c r="AY727" s="51">
        <f>'Details and Calculations'!CG726</f>
        <v>1</v>
      </c>
      <c r="AZ727" s="51">
        <f>'Details and Calculations'!CI726</f>
        <v>0</v>
      </c>
      <c r="BA727" s="51">
        <f t="shared" si="287"/>
        <v>0</v>
      </c>
      <c r="BB727" s="52">
        <f>'Details and Calculations'!Y726</f>
        <v>2</v>
      </c>
      <c r="BC727" s="52" t="str">
        <f>'Details and Calculations'!AC726</f>
        <v xml:space="preserve"> </v>
      </c>
      <c r="BD727" s="52" t="str">
        <f>'Details and Calculations'!AK726</f>
        <v xml:space="preserve"> </v>
      </c>
      <c r="BE727" s="52" t="str">
        <f>'Details and Calculations'!AN726</f>
        <v xml:space="preserve"> </v>
      </c>
      <c r="BF727" s="52" t="str">
        <f>'Details and Calculations'!AP726</f>
        <v xml:space="preserve"> </v>
      </c>
      <c r="BG727" s="52" t="str">
        <f>'Details and Calculations'!AT726</f>
        <v xml:space="preserve"> </v>
      </c>
      <c r="BH727" s="52" t="str">
        <f>'Details and Calculations'!AY726</f>
        <v xml:space="preserve"> </v>
      </c>
      <c r="BI727" s="52" t="str">
        <f>'Details and Calculations'!BB726</f>
        <v xml:space="preserve"> </v>
      </c>
      <c r="BJ727" s="52" t="str">
        <f>'Details and Calculations'!BD726</f>
        <v xml:space="preserve"> </v>
      </c>
      <c r="BK727" s="52">
        <f>'Details and Calculations'!CA726</f>
        <v>2</v>
      </c>
      <c r="BL727" s="43">
        <f>'Details and Calculations'!AA726</f>
        <v>0</v>
      </c>
      <c r="BM727" s="43" t="str">
        <f>'Details and Calculations'!AB726</f>
        <v/>
      </c>
      <c r="BN727" s="43" t="str">
        <f>'Details and Calculations'!AD726</f>
        <v xml:space="preserve"> </v>
      </c>
      <c r="BO727" s="43">
        <f>'Details and Calculations'!AJ726</f>
        <v>0</v>
      </c>
      <c r="BP727" s="43" t="str">
        <f>'Details and Calculations'!AL726</f>
        <v xml:space="preserve"> </v>
      </c>
      <c r="BQ727" s="43">
        <f>'Details and Calculations'!AO726</f>
        <v>0</v>
      </c>
      <c r="BR727" s="43" t="str">
        <f>'Details and Calculations'!AQ726</f>
        <v xml:space="preserve"> </v>
      </c>
      <c r="BS727" s="43">
        <f>'Details and Calculations'!AS726</f>
        <v>0</v>
      </c>
      <c r="BT727" s="43" t="str">
        <f>'Details and Calculations'!AV726</f>
        <v xml:space="preserve"> </v>
      </c>
      <c r="BU727" s="43">
        <f>'Details and Calculations'!AX726</f>
        <v>0</v>
      </c>
      <c r="BV727" s="43" t="str">
        <f>'Details and Calculations'!AZ726</f>
        <v xml:space="preserve"> </v>
      </c>
      <c r="BW727" s="43">
        <f>'Details and Calculations'!BC726</f>
        <v>0</v>
      </c>
      <c r="BX727" s="43" t="str">
        <f>'Details and Calculations'!BE726</f>
        <v xml:space="preserve"> </v>
      </c>
      <c r="BY727" s="43" t="str">
        <f>'Details and Calculations'!BG726</f>
        <v xml:space="preserve"> </v>
      </c>
      <c r="BZ727" s="43" t="str">
        <f>'Details and Calculations'!BH726</f>
        <v xml:space="preserve"> </v>
      </c>
      <c r="CA727" s="43">
        <f>'Details and Calculations'!BJ726</f>
        <v>0</v>
      </c>
      <c r="CB727" s="43" t="str">
        <f>'Details and Calculations'!BK726</f>
        <v/>
      </c>
      <c r="CC727" s="43" t="str">
        <f>'Details and Calculations'!BL726</f>
        <v xml:space="preserve"> </v>
      </c>
      <c r="CD727" s="43" t="str">
        <f>'Details and Calculations'!BN726</f>
        <v xml:space="preserve"> </v>
      </c>
      <c r="CE727" s="43" t="str">
        <f>'Details and Calculations'!BO726</f>
        <v xml:space="preserve"> </v>
      </c>
      <c r="CF727" s="43">
        <f>'Details and Calculations'!BZ726</f>
        <v>1</v>
      </c>
      <c r="CG727" s="43">
        <f>'Details and Calculations'!CB726</f>
        <v>2013</v>
      </c>
      <c r="CH727" s="31"/>
      <c r="CI727" s="53"/>
    </row>
    <row r="728" spans="1:87" x14ac:dyDescent="0.3">
      <c r="A728" s="43">
        <f>'Details and Calculations'!A727</f>
        <v>2017</v>
      </c>
      <c r="B728" s="43" t="str">
        <f>'Details and Calculations'!C727</f>
        <v>Rwanda</v>
      </c>
      <c r="C728" s="43" t="str">
        <f>'Details and Calculations'!D727</f>
        <v>Rulindo</v>
      </c>
      <c r="D728" s="43" t="str">
        <f>'Details and Calculations'!E727</f>
        <v>Mbogo</v>
      </c>
      <c r="E728" s="43" t="str">
        <f>'Details and Calculations'!F727</f>
        <v>Bukro</v>
      </c>
      <c r="F728" s="43" t="str">
        <f>'Details and Calculations'!G727</f>
        <v>Buhira</v>
      </c>
      <c r="G728" s="43" t="str">
        <f>'Details and Calculations'!H727</f>
        <v/>
      </c>
      <c r="H728" s="43" t="str">
        <f>'Details and Calculations'!I727</f>
        <v/>
      </c>
      <c r="I728" s="43" t="str">
        <f>'Details and Calculations'!J727</f>
        <v>Musenge Network</v>
      </c>
      <c r="J728" s="43">
        <f>'Details and Calculations'!K727</f>
        <v>52</v>
      </c>
      <c r="K728" s="43">
        <f>'Details and Calculations'!O727</f>
        <v>52</v>
      </c>
      <c r="L728" s="43" t="str">
        <f>'Details and Calculations'!P728</f>
        <v xml:space="preserve"> </v>
      </c>
      <c r="M728" s="43" t="str">
        <f>'Details and Calculations'!U727</f>
        <v>Piped Network With Pump</v>
      </c>
      <c r="N728" s="43">
        <f>'Details and Calculations'!V727</f>
        <v>2014</v>
      </c>
      <c r="O728" s="43" t="str">
        <f>'Details and Calculations'!W727</f>
        <v>Governement (District, Wasac) And Water For People</v>
      </c>
      <c r="P728" s="43" t="str">
        <f>'Details and Calculations'!X727</f>
        <v>Spring</v>
      </c>
      <c r="Q728" s="44" t="str">
        <f t="shared" si="270"/>
        <v>Low Risk</v>
      </c>
      <c r="R728" s="44" t="str">
        <f t="shared" si="271"/>
        <v>High Risk</v>
      </c>
      <c r="S728" s="45" t="str">
        <f t="shared" si="272"/>
        <v>Basic Level of Service</v>
      </c>
      <c r="T728" s="62" t="str">
        <f t="shared" si="269"/>
        <v>High Priority</v>
      </c>
      <c r="U728" s="46">
        <f t="shared" si="273"/>
        <v>5</v>
      </c>
      <c r="V728" s="28" t="str">
        <f t="shared" si="274"/>
        <v>Major Repairs or Replace System</v>
      </c>
      <c r="W728" s="47" t="str">
        <f t="shared" si="275"/>
        <v/>
      </c>
      <c r="X728" s="27" t="str">
        <f t="shared" si="276"/>
        <v>Further Technical Diagnostic Needed</v>
      </c>
      <c r="Y728" s="48">
        <f t="shared" si="277"/>
        <v>27</v>
      </c>
      <c r="Z728" s="48">
        <f t="shared" si="278"/>
        <v>17</v>
      </c>
      <c r="AA728" s="48">
        <f t="shared" si="279"/>
        <v>27</v>
      </c>
      <c r="AB728" s="48">
        <f t="shared" si="280"/>
        <v>17</v>
      </c>
      <c r="AC728" s="48">
        <f t="shared" si="281"/>
        <v>27</v>
      </c>
      <c r="AD728" s="48">
        <f t="shared" si="282"/>
        <v>4</v>
      </c>
      <c r="AE728" s="48">
        <f t="shared" si="283"/>
        <v>17</v>
      </c>
      <c r="AF728" s="48" t="str">
        <f t="shared" si="284"/>
        <v xml:space="preserve"> </v>
      </c>
      <c r="AG728" s="49" t="str">
        <f t="shared" si="285"/>
        <v/>
      </c>
      <c r="AH728" s="48">
        <f t="shared" si="286"/>
        <v>17</v>
      </c>
      <c r="AI728" s="50">
        <f>'Details and Calculations'!AE727</f>
        <v>1</v>
      </c>
      <c r="AJ728" s="50">
        <f>'Details and Calculations'!AM727</f>
        <v>1</v>
      </c>
      <c r="AK728" s="50">
        <f>'Details and Calculations'!AR727</f>
        <v>1</v>
      </c>
      <c r="AL728" s="50">
        <f>'Details and Calculations'!AW727</f>
        <v>2</v>
      </c>
      <c r="AM728" s="50">
        <f>'Details and Calculations'!BA727</f>
        <v>2</v>
      </c>
      <c r="AN728" s="50">
        <f>'Details and Calculations'!BF727</f>
        <v>2</v>
      </c>
      <c r="AO728" s="50">
        <f>'Details and Calculations'!BI727</f>
        <v>1</v>
      </c>
      <c r="AP728" s="50" t="str">
        <f>'Details and Calculations'!BM727</f>
        <v xml:space="preserve"> </v>
      </c>
      <c r="AQ728" s="50" t="str">
        <f>'Details and Calculations'!BP727</f>
        <v xml:space="preserve"> </v>
      </c>
      <c r="AR728" s="50">
        <f>'Details and Calculations'!CC727</f>
        <v>3</v>
      </c>
      <c r="AS728" s="50">
        <f>'Details and Calculations'!CJ727</f>
        <v>3</v>
      </c>
      <c r="AT728" s="51">
        <f>'Details and Calculations'!T727</f>
        <v>1</v>
      </c>
      <c r="AU728" s="51">
        <f>'Details and Calculations'!Z727</f>
        <v>1</v>
      </c>
      <c r="AV728" s="51">
        <f>'Details and Calculations'!S727</f>
        <v>1</v>
      </c>
      <c r="AW728" s="51">
        <f>'Details and Calculations'!AI727</f>
        <v>1</v>
      </c>
      <c r="AX728" s="51">
        <f>'Details and Calculations'!BY727</f>
        <v>1</v>
      </c>
      <c r="AY728" s="51">
        <f>'Details and Calculations'!CG727</f>
        <v>0</v>
      </c>
      <c r="AZ728" s="51">
        <f>'Details and Calculations'!CI727</f>
        <v>0</v>
      </c>
      <c r="BA728" s="51">
        <f t="shared" si="287"/>
        <v>0</v>
      </c>
      <c r="BB728" s="52">
        <f>'Details and Calculations'!Y727</f>
        <v>1</v>
      </c>
      <c r="BC728" s="52">
        <f>'Details and Calculations'!AC727</f>
        <v>1</v>
      </c>
      <c r="BD728" s="52">
        <f>'Details and Calculations'!AK727</f>
        <v>1</v>
      </c>
      <c r="BE728" s="52">
        <f>'Details and Calculations'!AN727</f>
        <v>3000</v>
      </c>
      <c r="BF728" s="52">
        <f>'Details and Calculations'!AP727</f>
        <v>16</v>
      </c>
      <c r="BG728" s="52">
        <f>'Details and Calculations'!AT727</f>
        <v>8</v>
      </c>
      <c r="BH728" s="52">
        <f>'Details and Calculations'!AY727</f>
        <v>3</v>
      </c>
      <c r="BI728" s="52">
        <f>'Details and Calculations'!BB727</f>
        <v>20000</v>
      </c>
      <c r="BJ728" s="52">
        <f>'Details and Calculations'!BD727</f>
        <v>2</v>
      </c>
      <c r="BK728" s="52">
        <f>'Details and Calculations'!CA727</f>
        <v>28</v>
      </c>
      <c r="BL728" s="43">
        <f>'Details and Calculations'!AA727</f>
        <v>1</v>
      </c>
      <c r="BM728" s="43" t="str">
        <f>'Details and Calculations'!AB727</f>
        <v>"Springbox" --Intake Structure At A Spring</v>
      </c>
      <c r="BN728" s="43">
        <f>'Details and Calculations'!AD727</f>
        <v>2014</v>
      </c>
      <c r="BO728" s="43">
        <f>'Details and Calculations'!AJ727</f>
        <v>1</v>
      </c>
      <c r="BP728" s="43">
        <f>'Details and Calculations'!AL727</f>
        <v>2014</v>
      </c>
      <c r="BQ728" s="43">
        <f>'Details and Calculations'!AO727</f>
        <v>1</v>
      </c>
      <c r="BR728" s="43">
        <f>'Details and Calculations'!AQ727</f>
        <v>2014</v>
      </c>
      <c r="BS728" s="43">
        <f>'Details and Calculations'!AS727</f>
        <v>1</v>
      </c>
      <c r="BT728" s="43">
        <f>'Details and Calculations'!AV727</f>
        <v>2014</v>
      </c>
      <c r="BU728" s="43">
        <f>'Details and Calculations'!AX727</f>
        <v>1</v>
      </c>
      <c r="BV728" s="43">
        <f>'Details and Calculations'!AZ727</f>
        <v>2014</v>
      </c>
      <c r="BW728" s="43">
        <f>'Details and Calculations'!BC727</f>
        <v>1</v>
      </c>
      <c r="BX728" s="43">
        <f>'Details and Calculations'!BE727</f>
        <v>2014</v>
      </c>
      <c r="BY728" s="43">
        <f>'Details and Calculations'!BG727</f>
        <v>1</v>
      </c>
      <c r="BZ728" s="43">
        <f>'Details and Calculations'!BH727</f>
        <v>2014</v>
      </c>
      <c r="CA728" s="43">
        <f>'Details and Calculations'!BJ727</f>
        <v>0</v>
      </c>
      <c r="CB728" s="43" t="str">
        <f>'Details and Calculations'!BK727</f>
        <v/>
      </c>
      <c r="CC728" s="43" t="str">
        <f>'Details and Calculations'!BL727</f>
        <v xml:space="preserve"> </v>
      </c>
      <c r="CD728" s="43" t="str">
        <f>'Details and Calculations'!BN727</f>
        <v xml:space="preserve"> </v>
      </c>
      <c r="CE728" s="43" t="str">
        <f>'Details and Calculations'!BO727</f>
        <v xml:space="preserve"> </v>
      </c>
      <c r="CF728" s="43">
        <f>'Details and Calculations'!BZ727</f>
        <v>1</v>
      </c>
      <c r="CG728" s="43">
        <f>'Details and Calculations'!CB727</f>
        <v>2014</v>
      </c>
      <c r="CH728" s="31"/>
      <c r="CI728" s="53"/>
    </row>
    <row r="729" spans="1:87" x14ac:dyDescent="0.3">
      <c r="A729" s="43">
        <f>'Details and Calculations'!A728</f>
        <v>2017</v>
      </c>
      <c r="B729" s="43" t="str">
        <f>'Details and Calculations'!C728</f>
        <v>Rwanda</v>
      </c>
      <c r="C729" s="43" t="str">
        <f>'Details and Calculations'!D728</f>
        <v>Rulindo</v>
      </c>
      <c r="D729" s="43" t="str">
        <f>'Details and Calculations'!E728</f>
        <v>Tumba</v>
      </c>
      <c r="E729" s="43" t="str">
        <f>'Details and Calculations'!F728</f>
        <v>Gahabwa</v>
      </c>
      <c r="F729" s="43" t="str">
        <f>'Details and Calculations'!G728</f>
        <v>Mafene</v>
      </c>
      <c r="G729" s="43" t="str">
        <f>'Details and Calculations'!H728</f>
        <v/>
      </c>
      <c r="H729" s="43" t="str">
        <f>'Details and Calculations'!I728</f>
        <v/>
      </c>
      <c r="I729" s="43" t="str">
        <f>'Details and Calculations'!J728</f>
        <v>Water point chez Mukamponga/Nyirambuga pumping system</v>
      </c>
      <c r="J729" s="43">
        <f>'Details and Calculations'!K728</f>
        <v>172</v>
      </c>
      <c r="K729" s="43">
        <f>'Details and Calculations'!O728</f>
        <v>172</v>
      </c>
      <c r="L729" s="43" t="str">
        <f>'Details and Calculations'!P729</f>
        <v xml:space="preserve"> </v>
      </c>
      <c r="M729" s="43" t="str">
        <f>'Details and Calculations'!U728</f>
        <v>Piped Network With Pump</v>
      </c>
      <c r="N729" s="43">
        <f>'Details and Calculations'!V728</f>
        <v>2017</v>
      </c>
      <c r="O729" s="43" t="str">
        <f>'Details and Calculations'!W728</f>
        <v>Governement (District, Wasac) And Water For People</v>
      </c>
      <c r="P729" s="43" t="str">
        <f>'Details and Calculations'!X728</f>
        <v>Spring</v>
      </c>
      <c r="Q729" s="44" t="str">
        <f t="shared" si="270"/>
        <v>Low Risk</v>
      </c>
      <c r="R729" s="44" t="str">
        <f t="shared" si="271"/>
        <v>Low Risk</v>
      </c>
      <c r="S729" s="45" t="str">
        <f t="shared" si="272"/>
        <v>Intermediate Level of Service</v>
      </c>
      <c r="T729" s="62" t="str">
        <f t="shared" si="269"/>
        <v>Low Priority</v>
      </c>
      <c r="U729" s="46">
        <f t="shared" si="273"/>
        <v>7</v>
      </c>
      <c r="V729" s="28" t="str">
        <f t="shared" si="274"/>
        <v>Perform Routine Preventative Maintenance</v>
      </c>
      <c r="W729" s="47" t="str">
        <f t="shared" si="275"/>
        <v/>
      </c>
      <c r="X729" s="27" t="str">
        <f t="shared" si="276"/>
        <v>Maintain O&amp;M and Routine Monitoring</v>
      </c>
      <c r="Y729" s="48" t="str">
        <f t="shared" si="277"/>
        <v xml:space="preserve"> </v>
      </c>
      <c r="Z729" s="48" t="str">
        <f t="shared" si="278"/>
        <v xml:space="preserve"> </v>
      </c>
      <c r="AA729" s="48" t="str">
        <f t="shared" si="279"/>
        <v xml:space="preserve"> </v>
      </c>
      <c r="AB729" s="48" t="str">
        <f t="shared" si="280"/>
        <v xml:space="preserve"> </v>
      </c>
      <c r="AC729" s="48" t="str">
        <f t="shared" si="281"/>
        <v xml:space="preserve"> </v>
      </c>
      <c r="AD729" s="48" t="str">
        <f t="shared" si="282"/>
        <v xml:space="preserve"> </v>
      </c>
      <c r="AE729" s="48" t="str">
        <f t="shared" si="283"/>
        <v xml:space="preserve"> </v>
      </c>
      <c r="AF729" s="48" t="str">
        <f t="shared" si="284"/>
        <v xml:space="preserve"> </v>
      </c>
      <c r="AG729" s="49" t="str">
        <f t="shared" si="285"/>
        <v/>
      </c>
      <c r="AH729" s="48">
        <f t="shared" si="286"/>
        <v>20</v>
      </c>
      <c r="AI729" s="50" t="str">
        <f>'Details and Calculations'!AE728</f>
        <v xml:space="preserve"> </v>
      </c>
      <c r="AJ729" s="50" t="str">
        <f>'Details and Calculations'!AM728</f>
        <v xml:space="preserve"> </v>
      </c>
      <c r="AK729" s="50" t="str">
        <f>'Details and Calculations'!AR728</f>
        <v xml:space="preserve"> </v>
      </c>
      <c r="AL729" s="50" t="str">
        <f>'Details and Calculations'!AW728</f>
        <v xml:space="preserve"> </v>
      </c>
      <c r="AM729" s="50" t="str">
        <f>'Details and Calculations'!BA728</f>
        <v xml:space="preserve"> </v>
      </c>
      <c r="AN729" s="50" t="str">
        <f>'Details and Calculations'!BF728</f>
        <v xml:space="preserve"> </v>
      </c>
      <c r="AO729" s="50" t="str">
        <f>'Details and Calculations'!BI728</f>
        <v xml:space="preserve"> </v>
      </c>
      <c r="AP729" s="50" t="str">
        <f>'Details and Calculations'!BM728</f>
        <v xml:space="preserve"> </v>
      </c>
      <c r="AQ729" s="50" t="str">
        <f>'Details and Calculations'!BP728</f>
        <v xml:space="preserve"> </v>
      </c>
      <c r="AR729" s="50">
        <f>'Details and Calculations'!CC728</f>
        <v>1</v>
      </c>
      <c r="AS729" s="50">
        <f>'Details and Calculations'!CJ728</f>
        <v>1</v>
      </c>
      <c r="AT729" s="51">
        <f>'Details and Calculations'!T728</f>
        <v>1</v>
      </c>
      <c r="AU729" s="51">
        <f>'Details and Calculations'!Z728</f>
        <v>1</v>
      </c>
      <c r="AV729" s="51">
        <f>'Details and Calculations'!S728</f>
        <v>0</v>
      </c>
      <c r="AW729" s="51">
        <f>'Details and Calculations'!AI728</f>
        <v>1</v>
      </c>
      <c r="AX729" s="51">
        <f>'Details and Calculations'!BY728</f>
        <v>1</v>
      </c>
      <c r="AY729" s="51">
        <f>'Details and Calculations'!CG728</f>
        <v>1</v>
      </c>
      <c r="AZ729" s="51">
        <f>'Details and Calculations'!CI728</f>
        <v>1</v>
      </c>
      <c r="BA729" s="51">
        <f t="shared" si="287"/>
        <v>1</v>
      </c>
      <c r="BB729" s="52">
        <f>'Details and Calculations'!Y728</f>
        <v>2</v>
      </c>
      <c r="BC729" s="52" t="str">
        <f>'Details and Calculations'!AC728</f>
        <v xml:space="preserve"> </v>
      </c>
      <c r="BD729" s="52" t="str">
        <f>'Details and Calculations'!AK728</f>
        <v xml:space="preserve"> </v>
      </c>
      <c r="BE729" s="52" t="str">
        <f>'Details and Calculations'!AN728</f>
        <v xml:space="preserve"> </v>
      </c>
      <c r="BF729" s="52" t="str">
        <f>'Details and Calculations'!AP728</f>
        <v xml:space="preserve"> </v>
      </c>
      <c r="BG729" s="52" t="str">
        <f>'Details and Calculations'!AT728</f>
        <v xml:space="preserve"> </v>
      </c>
      <c r="BH729" s="52" t="str">
        <f>'Details and Calculations'!AY728</f>
        <v xml:space="preserve"> </v>
      </c>
      <c r="BI729" s="52" t="str">
        <f>'Details and Calculations'!BB728</f>
        <v xml:space="preserve"> </v>
      </c>
      <c r="BJ729" s="52" t="str">
        <f>'Details and Calculations'!BD728</f>
        <v xml:space="preserve"> </v>
      </c>
      <c r="BK729" s="52">
        <f>'Details and Calculations'!CA728</f>
        <v>2</v>
      </c>
      <c r="BL729" s="43">
        <f>'Details and Calculations'!AA728</f>
        <v>0</v>
      </c>
      <c r="BM729" s="43" t="str">
        <f>'Details and Calculations'!AB728</f>
        <v/>
      </c>
      <c r="BN729" s="43" t="str">
        <f>'Details and Calculations'!AD728</f>
        <v xml:space="preserve"> </v>
      </c>
      <c r="BO729" s="43">
        <f>'Details and Calculations'!AJ728</f>
        <v>0</v>
      </c>
      <c r="BP729" s="43" t="str">
        <f>'Details and Calculations'!AL728</f>
        <v xml:space="preserve"> </v>
      </c>
      <c r="BQ729" s="43">
        <f>'Details and Calculations'!AO728</f>
        <v>0</v>
      </c>
      <c r="BR729" s="43" t="str">
        <f>'Details and Calculations'!AQ728</f>
        <v xml:space="preserve"> </v>
      </c>
      <c r="BS729" s="43">
        <f>'Details and Calculations'!AS728</f>
        <v>0</v>
      </c>
      <c r="BT729" s="43" t="str">
        <f>'Details and Calculations'!AV728</f>
        <v xml:space="preserve"> </v>
      </c>
      <c r="BU729" s="43">
        <f>'Details and Calculations'!AX728</f>
        <v>0</v>
      </c>
      <c r="BV729" s="43" t="str">
        <f>'Details and Calculations'!AZ728</f>
        <v xml:space="preserve"> </v>
      </c>
      <c r="BW729" s="43">
        <f>'Details and Calculations'!BC728</f>
        <v>0</v>
      </c>
      <c r="BX729" s="43" t="str">
        <f>'Details and Calculations'!BE728</f>
        <v xml:space="preserve"> </v>
      </c>
      <c r="BY729" s="43" t="str">
        <f>'Details and Calculations'!BG728</f>
        <v xml:space="preserve"> </v>
      </c>
      <c r="BZ729" s="43" t="str">
        <f>'Details and Calculations'!BH728</f>
        <v xml:space="preserve"> </v>
      </c>
      <c r="CA729" s="43">
        <f>'Details and Calculations'!BJ728</f>
        <v>0</v>
      </c>
      <c r="CB729" s="43" t="str">
        <f>'Details and Calculations'!BK728</f>
        <v/>
      </c>
      <c r="CC729" s="43" t="str">
        <f>'Details and Calculations'!BL728</f>
        <v xml:space="preserve"> </v>
      </c>
      <c r="CD729" s="43" t="str">
        <f>'Details and Calculations'!BN728</f>
        <v xml:space="preserve"> </v>
      </c>
      <c r="CE729" s="43" t="str">
        <f>'Details and Calculations'!BO728</f>
        <v xml:space="preserve"> </v>
      </c>
      <c r="CF729" s="43">
        <f>'Details and Calculations'!BZ728</f>
        <v>1</v>
      </c>
      <c r="CG729" s="43">
        <f>'Details and Calculations'!CB728</f>
        <v>2017</v>
      </c>
      <c r="CH729" s="31"/>
      <c r="CI729" s="53"/>
    </row>
    <row r="730" spans="1:87" x14ac:dyDescent="0.3">
      <c r="A730" s="43">
        <f>'Details and Calculations'!A729</f>
        <v>2017</v>
      </c>
      <c r="B730" s="43" t="str">
        <f>'Details and Calculations'!C729</f>
        <v>Rwanda</v>
      </c>
      <c r="C730" s="43" t="str">
        <f>'Details and Calculations'!D729</f>
        <v>Rulindo</v>
      </c>
      <c r="D730" s="43" t="str">
        <f>'Details and Calculations'!E729</f>
        <v>Bushoki</v>
      </c>
      <c r="E730" s="43" t="str">
        <f>'Details and Calculations'!F729</f>
        <v>Giko</v>
      </c>
      <c r="F730" s="43" t="str">
        <f>'Details and Calculations'!G729</f>
        <v>Cyili</v>
      </c>
      <c r="G730" s="43" t="str">
        <f>'Details and Calculations'!H729</f>
        <v/>
      </c>
      <c r="H730" s="43" t="str">
        <f>'Details and Calculations'!I729</f>
        <v/>
      </c>
      <c r="I730" s="43" t="str">
        <f>'Details and Calculations'!J729</f>
        <v>Cyili water point/Rutomvu gravity</v>
      </c>
      <c r="J730" s="43">
        <f>'Details and Calculations'!K729</f>
        <v>169</v>
      </c>
      <c r="K730" s="43">
        <f>'Details and Calculations'!O729</f>
        <v>169</v>
      </c>
      <c r="L730" s="43">
        <f>'Details and Calculations'!P730</f>
        <v>111</v>
      </c>
      <c r="M730" s="43" t="str">
        <f>'Details and Calculations'!U729</f>
        <v>Piped Network -- Gravity Only</v>
      </c>
      <c r="N730" s="43">
        <f>'Details and Calculations'!V729</f>
        <v>2013</v>
      </c>
      <c r="O730" s="43" t="str">
        <f>'Details and Calculations'!W729</f>
        <v>Gor</v>
      </c>
      <c r="P730" s="43" t="str">
        <f>'Details and Calculations'!X729</f>
        <v>Spring</v>
      </c>
      <c r="Q730" s="44" t="str">
        <f t="shared" si="270"/>
        <v>Low Risk</v>
      </c>
      <c r="R730" s="44" t="str">
        <f t="shared" si="271"/>
        <v>Low Risk</v>
      </c>
      <c r="S730" s="45" t="str">
        <f t="shared" si="272"/>
        <v>Intermediate Level of Service</v>
      </c>
      <c r="T730" s="62" t="str">
        <f t="shared" si="269"/>
        <v>Low Priority</v>
      </c>
      <c r="U730" s="46">
        <f t="shared" si="273"/>
        <v>7</v>
      </c>
      <c r="V730" s="28" t="str">
        <f t="shared" si="274"/>
        <v>Perform Routine Preventative Maintenance</v>
      </c>
      <c r="W730" s="47" t="str">
        <f t="shared" si="275"/>
        <v/>
      </c>
      <c r="X730" s="27" t="str">
        <f t="shared" si="276"/>
        <v>Maintain O&amp;M and Routine Monitoring</v>
      </c>
      <c r="Y730" s="48" t="str">
        <f t="shared" si="277"/>
        <v xml:space="preserve"> </v>
      </c>
      <c r="Z730" s="48" t="str">
        <f t="shared" si="278"/>
        <v xml:space="preserve"> </v>
      </c>
      <c r="AA730" s="48">
        <f t="shared" si="279"/>
        <v>26</v>
      </c>
      <c r="AB730" s="48" t="str">
        <f t="shared" si="280"/>
        <v xml:space="preserve"> </v>
      </c>
      <c r="AC730" s="48" t="str">
        <f t="shared" si="281"/>
        <v xml:space="preserve"> </v>
      </c>
      <c r="AD730" s="48" t="str">
        <f t="shared" si="282"/>
        <v xml:space="preserve"> </v>
      </c>
      <c r="AE730" s="48" t="str">
        <f t="shared" si="283"/>
        <v xml:space="preserve"> </v>
      </c>
      <c r="AF730" s="48" t="str">
        <f t="shared" si="284"/>
        <v xml:space="preserve"> </v>
      </c>
      <c r="AG730" s="49" t="str">
        <f t="shared" si="285"/>
        <v/>
      </c>
      <c r="AH730" s="48">
        <f t="shared" si="286"/>
        <v>16</v>
      </c>
      <c r="AI730" s="50" t="str">
        <f>'Details and Calculations'!AE729</f>
        <v xml:space="preserve"> </v>
      </c>
      <c r="AJ730" s="50" t="str">
        <f>'Details and Calculations'!AM729</f>
        <v xml:space="preserve"> </v>
      </c>
      <c r="AK730" s="50">
        <f>'Details and Calculations'!AR729</f>
        <v>1</v>
      </c>
      <c r="AL730" s="50" t="str">
        <f>'Details and Calculations'!AW729</f>
        <v xml:space="preserve"> </v>
      </c>
      <c r="AM730" s="50" t="str">
        <f>'Details and Calculations'!BA729</f>
        <v xml:space="preserve"> </v>
      </c>
      <c r="AN730" s="50" t="str">
        <f>'Details and Calculations'!BF729</f>
        <v xml:space="preserve"> </v>
      </c>
      <c r="AO730" s="50" t="str">
        <f>'Details and Calculations'!BI729</f>
        <v xml:space="preserve"> </v>
      </c>
      <c r="AP730" s="50" t="str">
        <f>'Details and Calculations'!BM729</f>
        <v xml:space="preserve"> </v>
      </c>
      <c r="AQ730" s="50" t="str">
        <f>'Details and Calculations'!BP729</f>
        <v xml:space="preserve"> </v>
      </c>
      <c r="AR730" s="50">
        <f>'Details and Calculations'!CC729</f>
        <v>1</v>
      </c>
      <c r="AS730" s="50">
        <f>'Details and Calculations'!CJ729</f>
        <v>1</v>
      </c>
      <c r="AT730" s="51">
        <f>'Details and Calculations'!T729</f>
        <v>1</v>
      </c>
      <c r="AU730" s="51">
        <f>'Details and Calculations'!Z729</f>
        <v>1</v>
      </c>
      <c r="AV730" s="51">
        <f>'Details and Calculations'!S729</f>
        <v>0</v>
      </c>
      <c r="AW730" s="51">
        <f>'Details and Calculations'!AI729</f>
        <v>1</v>
      </c>
      <c r="AX730" s="51">
        <f>'Details and Calculations'!BY729</f>
        <v>1</v>
      </c>
      <c r="AY730" s="51">
        <f>'Details and Calculations'!CG729</f>
        <v>1</v>
      </c>
      <c r="AZ730" s="51">
        <f>'Details and Calculations'!CI729</f>
        <v>1</v>
      </c>
      <c r="BA730" s="51">
        <f t="shared" si="287"/>
        <v>1</v>
      </c>
      <c r="BB730" s="52">
        <f>'Details and Calculations'!Y729</f>
        <v>1</v>
      </c>
      <c r="BC730" s="52" t="str">
        <f>'Details and Calculations'!AC729</f>
        <v xml:space="preserve"> </v>
      </c>
      <c r="BD730" s="52" t="str">
        <f>'Details and Calculations'!AK729</f>
        <v xml:space="preserve"> </v>
      </c>
      <c r="BE730" s="52" t="str">
        <f>'Details and Calculations'!AN729</f>
        <v xml:space="preserve"> </v>
      </c>
      <c r="BF730" s="52">
        <f>'Details and Calculations'!AP729</f>
        <v>1</v>
      </c>
      <c r="BG730" s="52" t="str">
        <f>'Details and Calculations'!AT729</f>
        <v xml:space="preserve"> </v>
      </c>
      <c r="BH730" s="52" t="str">
        <f>'Details and Calculations'!AY729</f>
        <v xml:space="preserve"> </v>
      </c>
      <c r="BI730" s="52" t="str">
        <f>'Details and Calculations'!BB729</f>
        <v xml:space="preserve"> </v>
      </c>
      <c r="BJ730" s="52" t="str">
        <f>'Details and Calculations'!BD729</f>
        <v xml:space="preserve"> </v>
      </c>
      <c r="BK730" s="52">
        <f>'Details and Calculations'!CA729</f>
        <v>1</v>
      </c>
      <c r="BL730" s="43">
        <f>'Details and Calculations'!AA729</f>
        <v>0</v>
      </c>
      <c r="BM730" s="43" t="str">
        <f>'Details and Calculations'!AB729</f>
        <v/>
      </c>
      <c r="BN730" s="43" t="str">
        <f>'Details and Calculations'!AD729</f>
        <v xml:space="preserve"> </v>
      </c>
      <c r="BO730" s="43">
        <f>'Details and Calculations'!AJ729</f>
        <v>0</v>
      </c>
      <c r="BP730" s="43" t="str">
        <f>'Details and Calculations'!AL729</f>
        <v xml:space="preserve"> </v>
      </c>
      <c r="BQ730" s="43">
        <f>'Details and Calculations'!AO729</f>
        <v>1</v>
      </c>
      <c r="BR730" s="43">
        <f>'Details and Calculations'!AQ729</f>
        <v>2013</v>
      </c>
      <c r="BS730" s="43">
        <f>'Details and Calculations'!AS729</f>
        <v>0</v>
      </c>
      <c r="BT730" s="43" t="str">
        <f>'Details and Calculations'!AV729</f>
        <v xml:space="preserve"> </v>
      </c>
      <c r="BU730" s="43">
        <f>'Details and Calculations'!AX729</f>
        <v>0</v>
      </c>
      <c r="BV730" s="43" t="str">
        <f>'Details and Calculations'!AZ729</f>
        <v xml:space="preserve"> </v>
      </c>
      <c r="BW730" s="43">
        <f>'Details and Calculations'!BC729</f>
        <v>0</v>
      </c>
      <c r="BX730" s="43" t="str">
        <f>'Details and Calculations'!BE729</f>
        <v xml:space="preserve"> </v>
      </c>
      <c r="BY730" s="43" t="str">
        <f>'Details and Calculations'!BG729</f>
        <v xml:space="preserve"> </v>
      </c>
      <c r="BZ730" s="43" t="str">
        <f>'Details and Calculations'!BH729</f>
        <v xml:space="preserve"> </v>
      </c>
      <c r="CA730" s="43">
        <f>'Details and Calculations'!BJ729</f>
        <v>0</v>
      </c>
      <c r="CB730" s="43" t="str">
        <f>'Details and Calculations'!BK729</f>
        <v/>
      </c>
      <c r="CC730" s="43" t="str">
        <f>'Details and Calculations'!BL729</f>
        <v xml:space="preserve"> </v>
      </c>
      <c r="CD730" s="43" t="str">
        <f>'Details and Calculations'!BN729</f>
        <v xml:space="preserve"> </v>
      </c>
      <c r="CE730" s="43" t="str">
        <f>'Details and Calculations'!BO729</f>
        <v xml:space="preserve"> </v>
      </c>
      <c r="CF730" s="43">
        <f>'Details and Calculations'!BZ729</f>
        <v>1</v>
      </c>
      <c r="CG730" s="43">
        <f>'Details and Calculations'!CB729</f>
        <v>2013</v>
      </c>
      <c r="CH730" s="31"/>
      <c r="CI730" s="53"/>
    </row>
    <row r="731" spans="1:87" x14ac:dyDescent="0.3">
      <c r="A731" s="43">
        <f>'Details and Calculations'!A730</f>
        <v>2017</v>
      </c>
      <c r="B731" s="43" t="str">
        <f>'Details and Calculations'!C730</f>
        <v>Rwanda</v>
      </c>
      <c r="C731" s="43" t="str">
        <f>'Details and Calculations'!D730</f>
        <v>Rulindo</v>
      </c>
      <c r="D731" s="43" t="str">
        <f>'Details and Calculations'!E730</f>
        <v>Shyorongi</v>
      </c>
      <c r="E731" s="43" t="str">
        <f>'Details and Calculations'!F730</f>
        <v>Rutonde</v>
      </c>
      <c r="F731" s="43" t="str">
        <f>'Details and Calculations'!G730</f>
        <v>Nyabisindu</v>
      </c>
      <c r="G731" s="43" t="str">
        <f>'Details and Calculations'!H730</f>
        <v/>
      </c>
      <c r="H731" s="43" t="str">
        <f>'Details and Calculations'!I730</f>
        <v/>
      </c>
      <c r="I731" s="43" t="str">
        <f>'Details and Calculations'!J730</f>
        <v>kirikumuryango network</v>
      </c>
      <c r="J731" s="43">
        <f>'Details and Calculations'!K730</f>
        <v>149</v>
      </c>
      <c r="K731" s="43">
        <f>'Details and Calculations'!O730</f>
        <v>38</v>
      </c>
      <c r="L731" s="43" t="str">
        <f>'Details and Calculations'!P731</f>
        <v xml:space="preserve"> </v>
      </c>
      <c r="M731" s="43" t="str">
        <f>'Details and Calculations'!U730</f>
        <v>Piped Network -- Gravity Only</v>
      </c>
      <c r="N731" s="43">
        <f>'Details and Calculations'!V730</f>
        <v>2013</v>
      </c>
      <c r="O731" s="43" t="str">
        <f>'Details and Calculations'!W730</f>
        <v>Governement (District, Wasac) And Water For People</v>
      </c>
      <c r="P731" s="43" t="str">
        <f>'Details and Calculations'!X730</f>
        <v>Spring</v>
      </c>
      <c r="Q731" s="44" t="str">
        <f t="shared" si="270"/>
        <v>Low Risk</v>
      </c>
      <c r="R731" s="44" t="str">
        <f t="shared" si="271"/>
        <v>Low Risk</v>
      </c>
      <c r="S731" s="45" t="str">
        <f t="shared" si="272"/>
        <v>High Level of Service</v>
      </c>
      <c r="T731" s="62" t="str">
        <f t="shared" si="269"/>
        <v>Low Priority</v>
      </c>
      <c r="U731" s="46">
        <f t="shared" si="273"/>
        <v>8</v>
      </c>
      <c r="V731" s="28" t="str">
        <f t="shared" si="274"/>
        <v>Perform Routine Preventative Maintenance</v>
      </c>
      <c r="W731" s="47" t="str">
        <f t="shared" si="275"/>
        <v/>
      </c>
      <c r="X731" s="27" t="str">
        <f t="shared" si="276"/>
        <v>Maintain O&amp;M and Routine Monitoring</v>
      </c>
      <c r="Y731" s="48">
        <f t="shared" si="277"/>
        <v>26</v>
      </c>
      <c r="Z731" s="48">
        <f t="shared" si="278"/>
        <v>16</v>
      </c>
      <c r="AA731" s="48">
        <f t="shared" si="279"/>
        <v>26</v>
      </c>
      <c r="AB731" s="48">
        <f t="shared" si="280"/>
        <v>16</v>
      </c>
      <c r="AC731" s="48">
        <f t="shared" si="281"/>
        <v>26</v>
      </c>
      <c r="AD731" s="48" t="str">
        <f t="shared" si="282"/>
        <v xml:space="preserve"> </v>
      </c>
      <c r="AE731" s="48" t="str">
        <f t="shared" si="283"/>
        <v xml:space="preserve"> </v>
      </c>
      <c r="AF731" s="48" t="str">
        <f t="shared" si="284"/>
        <v xml:space="preserve"> </v>
      </c>
      <c r="AG731" s="49" t="str">
        <f t="shared" si="285"/>
        <v/>
      </c>
      <c r="AH731" s="48">
        <f t="shared" si="286"/>
        <v>16</v>
      </c>
      <c r="AI731" s="50">
        <f>'Details and Calculations'!AE730</f>
        <v>1</v>
      </c>
      <c r="AJ731" s="50">
        <f>'Details and Calculations'!AM730</f>
        <v>1</v>
      </c>
      <c r="AK731" s="50">
        <f>'Details and Calculations'!AR730</f>
        <v>1</v>
      </c>
      <c r="AL731" s="50">
        <f>'Details and Calculations'!AW730</f>
        <v>1</v>
      </c>
      <c r="AM731" s="50">
        <f>'Details and Calculations'!BA730</f>
        <v>1</v>
      </c>
      <c r="AN731" s="50" t="str">
        <f>'Details and Calculations'!BF730</f>
        <v xml:space="preserve"> </v>
      </c>
      <c r="AO731" s="50" t="str">
        <f>'Details and Calculations'!BI730</f>
        <v xml:space="preserve"> </v>
      </c>
      <c r="AP731" s="50" t="str">
        <f>'Details and Calculations'!BM730</f>
        <v xml:space="preserve"> </v>
      </c>
      <c r="AQ731" s="50" t="str">
        <f>'Details and Calculations'!BP730</f>
        <v xml:space="preserve"> </v>
      </c>
      <c r="AR731" s="50">
        <f>'Details and Calculations'!CC730</f>
        <v>1</v>
      </c>
      <c r="AS731" s="50">
        <f>'Details and Calculations'!CJ730</f>
        <v>1</v>
      </c>
      <c r="AT731" s="51">
        <f>'Details and Calculations'!T730</f>
        <v>1</v>
      </c>
      <c r="AU731" s="51">
        <f>'Details and Calculations'!Z730</f>
        <v>1</v>
      </c>
      <c r="AV731" s="51">
        <f>'Details and Calculations'!S730</f>
        <v>1</v>
      </c>
      <c r="AW731" s="51">
        <f>'Details and Calculations'!AI730</f>
        <v>1</v>
      </c>
      <c r="AX731" s="51">
        <f>'Details and Calculations'!BY730</f>
        <v>1</v>
      </c>
      <c r="AY731" s="51">
        <f>'Details and Calculations'!CG730</f>
        <v>1</v>
      </c>
      <c r="AZ731" s="51">
        <f>'Details and Calculations'!CI730</f>
        <v>1</v>
      </c>
      <c r="BA731" s="51">
        <f t="shared" si="287"/>
        <v>1</v>
      </c>
      <c r="BB731" s="52">
        <f>'Details and Calculations'!Y730</f>
        <v>1</v>
      </c>
      <c r="BC731" s="52">
        <f>'Details and Calculations'!AC730</f>
        <v>1</v>
      </c>
      <c r="BD731" s="52">
        <f>'Details and Calculations'!AK730</f>
        <v>1</v>
      </c>
      <c r="BE731" s="52">
        <f>'Details and Calculations'!AN730</f>
        <v>500</v>
      </c>
      <c r="BF731" s="52">
        <f>'Details and Calculations'!AP730</f>
        <v>17</v>
      </c>
      <c r="BG731" s="52">
        <f>'Details and Calculations'!AT730</f>
        <v>6</v>
      </c>
      <c r="BH731" s="52">
        <f>'Details and Calculations'!AY730</f>
        <v>2</v>
      </c>
      <c r="BI731" s="52">
        <f>'Details and Calculations'!BB730</f>
        <v>3500</v>
      </c>
      <c r="BJ731" s="52" t="str">
        <f>'Details and Calculations'!BD730</f>
        <v xml:space="preserve"> </v>
      </c>
      <c r="BK731" s="52">
        <f>'Details and Calculations'!CA730</f>
        <v>1</v>
      </c>
      <c r="BL731" s="43">
        <f>'Details and Calculations'!AA730</f>
        <v>1</v>
      </c>
      <c r="BM731" s="43" t="str">
        <f>'Details and Calculations'!AB730</f>
        <v>"Springbox" --Intake Structure At A Spring</v>
      </c>
      <c r="BN731" s="43">
        <f>'Details and Calculations'!AD730</f>
        <v>2013</v>
      </c>
      <c r="BO731" s="43">
        <f>'Details and Calculations'!AJ730</f>
        <v>1</v>
      </c>
      <c r="BP731" s="43">
        <f>'Details and Calculations'!AL730</f>
        <v>2013</v>
      </c>
      <c r="BQ731" s="43">
        <f>'Details and Calculations'!AO730</f>
        <v>1</v>
      </c>
      <c r="BR731" s="43">
        <f>'Details and Calculations'!AQ730</f>
        <v>2013</v>
      </c>
      <c r="BS731" s="43">
        <f>'Details and Calculations'!AS730</f>
        <v>1</v>
      </c>
      <c r="BT731" s="43">
        <f>'Details and Calculations'!AV730</f>
        <v>2013</v>
      </c>
      <c r="BU731" s="43">
        <f>'Details and Calculations'!AX730</f>
        <v>1</v>
      </c>
      <c r="BV731" s="43">
        <f>'Details and Calculations'!AZ730</f>
        <v>2013</v>
      </c>
      <c r="BW731" s="43">
        <f>'Details and Calculations'!BC730</f>
        <v>0</v>
      </c>
      <c r="BX731" s="43" t="str">
        <f>'Details and Calculations'!BE730</f>
        <v xml:space="preserve"> </v>
      </c>
      <c r="BY731" s="43" t="str">
        <f>'Details and Calculations'!BG730</f>
        <v xml:space="preserve"> </v>
      </c>
      <c r="BZ731" s="43" t="str">
        <f>'Details and Calculations'!BH730</f>
        <v xml:space="preserve"> </v>
      </c>
      <c r="CA731" s="43">
        <f>'Details and Calculations'!BJ730</f>
        <v>0</v>
      </c>
      <c r="CB731" s="43" t="str">
        <f>'Details and Calculations'!BK730</f>
        <v/>
      </c>
      <c r="CC731" s="43" t="str">
        <f>'Details and Calculations'!BL730</f>
        <v xml:space="preserve"> </v>
      </c>
      <c r="CD731" s="43" t="str">
        <f>'Details and Calculations'!BN730</f>
        <v xml:space="preserve"> </v>
      </c>
      <c r="CE731" s="43" t="str">
        <f>'Details and Calculations'!BO730</f>
        <v xml:space="preserve"> </v>
      </c>
      <c r="CF731" s="43">
        <f>'Details and Calculations'!BZ730</f>
        <v>1</v>
      </c>
      <c r="CG731" s="43">
        <f>'Details and Calculations'!CB730</f>
        <v>2013</v>
      </c>
      <c r="CH731" s="31"/>
      <c r="CI731" s="53"/>
    </row>
    <row r="732" spans="1:87" x14ac:dyDescent="0.3">
      <c r="A732" s="43">
        <f>'Details and Calculations'!A731</f>
        <v>2017</v>
      </c>
      <c r="B732" s="43" t="str">
        <f>'Details and Calculations'!C731</f>
        <v>Rwanda</v>
      </c>
      <c r="C732" s="43" t="str">
        <f>'Details and Calculations'!D731</f>
        <v>Rulindo</v>
      </c>
      <c r="D732" s="43" t="str">
        <f>'Details and Calculations'!E731</f>
        <v>Masoro</v>
      </c>
      <c r="E732" s="43" t="str">
        <f>'Details and Calculations'!F731</f>
        <v>Shengampuri</v>
      </c>
      <c r="F732" s="43" t="str">
        <f>'Details and Calculations'!G731</f>
        <v>Rusine</v>
      </c>
      <c r="G732" s="43" t="str">
        <f>'Details and Calculations'!H731</f>
        <v/>
      </c>
      <c r="H732" s="43" t="str">
        <f>'Details and Calculations'!I731</f>
        <v/>
      </c>
      <c r="I732" s="43" t="str">
        <f>'Details and Calculations'!J731</f>
        <v>Mutagata Gravity network</v>
      </c>
      <c r="J732" s="43">
        <f>'Details and Calculations'!K731</f>
        <v>220</v>
      </c>
      <c r="K732" s="43">
        <f>'Details and Calculations'!O731</f>
        <v>220</v>
      </c>
      <c r="L732" s="43" t="str">
        <f>'Details and Calculations'!P732</f>
        <v xml:space="preserve"> </v>
      </c>
      <c r="M732" s="43" t="str">
        <f>'Details and Calculations'!U731</f>
        <v>Piped Network -- Gravity Only</v>
      </c>
      <c r="N732" s="43">
        <f>'Details and Calculations'!V731</f>
        <v>2004</v>
      </c>
      <c r="O732" s="43" t="str">
        <f>'Details and Calculations'!W731</f>
        <v/>
      </c>
      <c r="P732" s="43" t="str">
        <f>'Details and Calculations'!X731</f>
        <v>Spring</v>
      </c>
      <c r="Q732" s="44" t="str">
        <f t="shared" si="270"/>
        <v>Low Risk</v>
      </c>
      <c r="R732" s="44" t="str">
        <f t="shared" si="271"/>
        <v>Medium Risk</v>
      </c>
      <c r="S732" s="45" t="str">
        <f t="shared" si="272"/>
        <v>Intermediate Level of Service</v>
      </c>
      <c r="T732" s="62" t="str">
        <f t="shared" si="269"/>
        <v>Low Priority</v>
      </c>
      <c r="U732" s="46">
        <f t="shared" si="273"/>
        <v>6</v>
      </c>
      <c r="V732" s="28" t="str">
        <f t="shared" si="274"/>
        <v>Repair or Replace Components</v>
      </c>
      <c r="W732" s="47" t="str">
        <f t="shared" si="275"/>
        <v xml:space="preserve">Intake Structure, Conduction Line, Storage Tank, Other Concrete Structures Distribution  Line, </v>
      </c>
      <c r="X732" s="27" t="str">
        <f t="shared" si="276"/>
        <v>Create Plan To Repair or Replace Components</v>
      </c>
      <c r="Y732" s="48">
        <f t="shared" si="277"/>
        <v>17</v>
      </c>
      <c r="Z732" s="48">
        <f t="shared" si="278"/>
        <v>7</v>
      </c>
      <c r="AA732" s="48">
        <f t="shared" si="279"/>
        <v>17</v>
      </c>
      <c r="AB732" s="48">
        <f t="shared" si="280"/>
        <v>7</v>
      </c>
      <c r="AC732" s="48">
        <f t="shared" si="281"/>
        <v>17</v>
      </c>
      <c r="AD732" s="48" t="str">
        <f t="shared" si="282"/>
        <v xml:space="preserve"> </v>
      </c>
      <c r="AE732" s="48" t="str">
        <f t="shared" si="283"/>
        <v xml:space="preserve"> </v>
      </c>
      <c r="AF732" s="48" t="str">
        <f t="shared" si="284"/>
        <v xml:space="preserve"> </v>
      </c>
      <c r="AG732" s="49" t="str">
        <f t="shared" si="285"/>
        <v/>
      </c>
      <c r="AH732" s="48">
        <f t="shared" si="286"/>
        <v>7</v>
      </c>
      <c r="AI732" s="50">
        <f>'Details and Calculations'!AE731</f>
        <v>2</v>
      </c>
      <c r="AJ732" s="50">
        <f>'Details and Calculations'!AM731</f>
        <v>2</v>
      </c>
      <c r="AK732" s="50">
        <f>'Details and Calculations'!AR731</f>
        <v>2</v>
      </c>
      <c r="AL732" s="50">
        <f>'Details and Calculations'!AW731</f>
        <v>2</v>
      </c>
      <c r="AM732" s="50">
        <f>'Details and Calculations'!BA731</f>
        <v>2</v>
      </c>
      <c r="AN732" s="50" t="str">
        <f>'Details and Calculations'!BF731</f>
        <v xml:space="preserve"> </v>
      </c>
      <c r="AO732" s="50" t="str">
        <f>'Details and Calculations'!BI731</f>
        <v xml:space="preserve"> </v>
      </c>
      <c r="AP732" s="50" t="str">
        <f>'Details and Calculations'!BM731</f>
        <v xml:space="preserve"> </v>
      </c>
      <c r="AQ732" s="50" t="str">
        <f>'Details and Calculations'!BP731</f>
        <v xml:space="preserve"> </v>
      </c>
      <c r="AR732" s="50">
        <f>'Details and Calculations'!CC731</f>
        <v>1</v>
      </c>
      <c r="AS732" s="50">
        <f>'Details and Calculations'!CJ731</f>
        <v>2</v>
      </c>
      <c r="AT732" s="51">
        <f>'Details and Calculations'!T731</f>
        <v>1</v>
      </c>
      <c r="AU732" s="51">
        <f>'Details and Calculations'!Z731</f>
        <v>1</v>
      </c>
      <c r="AV732" s="51">
        <f>'Details and Calculations'!S731</f>
        <v>0</v>
      </c>
      <c r="AW732" s="51">
        <f>'Details and Calculations'!AI731</f>
        <v>1</v>
      </c>
      <c r="AX732" s="51">
        <f>'Details and Calculations'!BY731</f>
        <v>1</v>
      </c>
      <c r="AY732" s="51">
        <f>'Details and Calculations'!CG731</f>
        <v>1</v>
      </c>
      <c r="AZ732" s="51">
        <f>'Details and Calculations'!CI731</f>
        <v>1</v>
      </c>
      <c r="BA732" s="51">
        <f t="shared" si="287"/>
        <v>0</v>
      </c>
      <c r="BB732" s="52">
        <f>'Details and Calculations'!Y731</f>
        <v>1</v>
      </c>
      <c r="BC732" s="52">
        <f>'Details and Calculations'!AC731</f>
        <v>1</v>
      </c>
      <c r="BD732" s="52">
        <f>'Details and Calculations'!AK731</f>
        <v>1</v>
      </c>
      <c r="BE732" s="52">
        <f>'Details and Calculations'!AN731</f>
        <v>3500</v>
      </c>
      <c r="BF732" s="52">
        <f>'Details and Calculations'!AP731</f>
        <v>6</v>
      </c>
      <c r="BG732" s="52">
        <f>'Details and Calculations'!AT731</f>
        <v>4</v>
      </c>
      <c r="BH732" s="52">
        <f>'Details and Calculations'!AY731</f>
        <v>2</v>
      </c>
      <c r="BI732" s="52">
        <f>'Details and Calculations'!BB731</f>
        <v>4500</v>
      </c>
      <c r="BJ732" s="52" t="str">
        <f>'Details and Calculations'!BD731</f>
        <v xml:space="preserve"> </v>
      </c>
      <c r="BK732" s="52">
        <f>'Details and Calculations'!CA731</f>
        <v>12</v>
      </c>
      <c r="BL732" s="43">
        <f>'Details and Calculations'!AA731</f>
        <v>1</v>
      </c>
      <c r="BM732" s="43" t="str">
        <f>'Details and Calculations'!AB731</f>
        <v>"Springbox" --Intake Structure At A Spring</v>
      </c>
      <c r="BN732" s="43">
        <f>'Details and Calculations'!AD731</f>
        <v>2004</v>
      </c>
      <c r="BO732" s="43">
        <f>'Details and Calculations'!AJ731</f>
        <v>1</v>
      </c>
      <c r="BP732" s="43">
        <f>'Details and Calculations'!AL731</f>
        <v>2004</v>
      </c>
      <c r="BQ732" s="43">
        <f>'Details and Calculations'!AO731</f>
        <v>1</v>
      </c>
      <c r="BR732" s="43">
        <f>'Details and Calculations'!AQ731</f>
        <v>2004</v>
      </c>
      <c r="BS732" s="43">
        <f>'Details and Calculations'!AS731</f>
        <v>1</v>
      </c>
      <c r="BT732" s="43">
        <f>'Details and Calculations'!AV731</f>
        <v>2004</v>
      </c>
      <c r="BU732" s="43">
        <f>'Details and Calculations'!AX731</f>
        <v>1</v>
      </c>
      <c r="BV732" s="43">
        <f>'Details and Calculations'!AZ731</f>
        <v>2004</v>
      </c>
      <c r="BW732" s="43">
        <f>'Details and Calculations'!BC731</f>
        <v>0</v>
      </c>
      <c r="BX732" s="43" t="str">
        <f>'Details and Calculations'!BE731</f>
        <v xml:space="preserve"> </v>
      </c>
      <c r="BY732" s="43" t="str">
        <f>'Details and Calculations'!BG731</f>
        <v xml:space="preserve"> </v>
      </c>
      <c r="BZ732" s="43" t="str">
        <f>'Details and Calculations'!BH731</f>
        <v xml:space="preserve"> </v>
      </c>
      <c r="CA732" s="43">
        <f>'Details and Calculations'!BJ731</f>
        <v>0</v>
      </c>
      <c r="CB732" s="43" t="str">
        <f>'Details and Calculations'!BK731</f>
        <v/>
      </c>
      <c r="CC732" s="43" t="str">
        <f>'Details and Calculations'!BL731</f>
        <v xml:space="preserve"> </v>
      </c>
      <c r="CD732" s="43" t="str">
        <f>'Details and Calculations'!BN731</f>
        <v xml:space="preserve"> </v>
      </c>
      <c r="CE732" s="43" t="str">
        <f>'Details and Calculations'!BO731</f>
        <v xml:space="preserve"> </v>
      </c>
      <c r="CF732" s="43">
        <f>'Details and Calculations'!BZ731</f>
        <v>1</v>
      </c>
      <c r="CG732" s="43">
        <f>'Details and Calculations'!CB731</f>
        <v>2004</v>
      </c>
      <c r="CH732" s="31"/>
      <c r="CI732" s="53"/>
    </row>
    <row r="733" spans="1:87" x14ac:dyDescent="0.3">
      <c r="A733" s="43">
        <f>'Details and Calculations'!A732</f>
        <v>2017</v>
      </c>
      <c r="B733" s="43" t="str">
        <f>'Details and Calculations'!C732</f>
        <v>Rwanda</v>
      </c>
      <c r="C733" s="43" t="str">
        <f>'Details and Calculations'!D732</f>
        <v>Rulindo</v>
      </c>
      <c r="D733" s="43" t="str">
        <f>'Details and Calculations'!E732</f>
        <v>Mbogo</v>
      </c>
      <c r="E733" s="43" t="str">
        <f>'Details and Calculations'!F732</f>
        <v>Bukoro</v>
      </c>
      <c r="F733" s="43" t="str">
        <f>'Details and Calculations'!G732</f>
        <v>Kinini/Mbogo</v>
      </c>
      <c r="G733" s="43" t="str">
        <f>'Details and Calculations'!H732</f>
        <v/>
      </c>
      <c r="H733" s="43" t="str">
        <f>'Details and Calculations'!I732</f>
        <v/>
      </c>
      <c r="I733" s="43" t="str">
        <f>'Details and Calculations'!J732</f>
        <v>Kinini-Mbogo water point/Ntaruka-Gahama gravity</v>
      </c>
      <c r="J733" s="43">
        <f>'Details and Calculations'!K732</f>
        <v>188</v>
      </c>
      <c r="K733" s="43">
        <f>'Details and Calculations'!O732</f>
        <v>188</v>
      </c>
      <c r="L733" s="43">
        <f>'Details and Calculations'!P733</f>
        <v>53</v>
      </c>
      <c r="M733" s="43" t="str">
        <f>'Details and Calculations'!U732</f>
        <v>Piped Network -- Gravity Only</v>
      </c>
      <c r="N733" s="43">
        <f>'Details and Calculations'!V732</f>
        <v>2006</v>
      </c>
      <c r="O733" s="43" t="str">
        <f>'Details and Calculations'!W732</f>
        <v>Gor</v>
      </c>
      <c r="P733" s="43" t="str">
        <f>'Details and Calculations'!X732</f>
        <v>Spring</v>
      </c>
      <c r="Q733" s="44" t="str">
        <f t="shared" si="270"/>
        <v>Low Risk</v>
      </c>
      <c r="R733" s="44" t="str">
        <f t="shared" si="271"/>
        <v>Low Risk</v>
      </c>
      <c r="S733" s="45" t="str">
        <f t="shared" si="272"/>
        <v>Basic Level of Service</v>
      </c>
      <c r="T733" s="62" t="str">
        <f t="shared" si="269"/>
        <v>Medium Priority</v>
      </c>
      <c r="U733" s="46">
        <f t="shared" si="273"/>
        <v>5</v>
      </c>
      <c r="V733" s="28" t="str">
        <f t="shared" si="274"/>
        <v>Repair or Replace Components</v>
      </c>
      <c r="W733" s="47" t="str">
        <f t="shared" si="275"/>
        <v>Kiosk/Tap Stand</v>
      </c>
      <c r="X733" s="27" t="str">
        <f t="shared" si="276"/>
        <v>Create Plan To Repair or Replace Components</v>
      </c>
      <c r="Y733" s="48">
        <f t="shared" si="277"/>
        <v>19</v>
      </c>
      <c r="Z733" s="48">
        <f t="shared" si="278"/>
        <v>9</v>
      </c>
      <c r="AA733" s="48" t="str">
        <f t="shared" si="279"/>
        <v xml:space="preserve"> </v>
      </c>
      <c r="AB733" s="48" t="str">
        <f t="shared" si="280"/>
        <v xml:space="preserve"> </v>
      </c>
      <c r="AC733" s="48" t="str">
        <f t="shared" si="281"/>
        <v xml:space="preserve"> </v>
      </c>
      <c r="AD733" s="48" t="str">
        <f t="shared" si="282"/>
        <v xml:space="preserve"> </v>
      </c>
      <c r="AE733" s="48" t="str">
        <f t="shared" si="283"/>
        <v xml:space="preserve"> </v>
      </c>
      <c r="AF733" s="48" t="str">
        <f t="shared" si="284"/>
        <v xml:space="preserve"> </v>
      </c>
      <c r="AG733" s="49" t="str">
        <f t="shared" si="285"/>
        <v/>
      </c>
      <c r="AH733" s="48">
        <f t="shared" si="286"/>
        <v>9</v>
      </c>
      <c r="AI733" s="50">
        <f>'Details and Calculations'!AE732</f>
        <v>1</v>
      </c>
      <c r="AJ733" s="50">
        <f>'Details and Calculations'!AM732</f>
        <v>1</v>
      </c>
      <c r="AK733" s="50" t="str">
        <f>'Details and Calculations'!AR732</f>
        <v xml:space="preserve"> </v>
      </c>
      <c r="AL733" s="50" t="str">
        <f>'Details and Calculations'!AW732</f>
        <v xml:space="preserve"> </v>
      </c>
      <c r="AM733" s="50" t="str">
        <f>'Details and Calculations'!BA732</f>
        <v xml:space="preserve"> </v>
      </c>
      <c r="AN733" s="50" t="str">
        <f>'Details and Calculations'!BF732</f>
        <v xml:space="preserve"> </v>
      </c>
      <c r="AO733" s="50" t="str">
        <f>'Details and Calculations'!BI732</f>
        <v xml:space="preserve"> </v>
      </c>
      <c r="AP733" s="50" t="str">
        <f>'Details and Calculations'!BM732</f>
        <v xml:space="preserve"> </v>
      </c>
      <c r="AQ733" s="50" t="str">
        <f>'Details and Calculations'!BP732</f>
        <v xml:space="preserve"> </v>
      </c>
      <c r="AR733" s="50">
        <f>'Details and Calculations'!CC732</f>
        <v>2</v>
      </c>
      <c r="AS733" s="50">
        <f>'Details and Calculations'!CJ732</f>
        <v>2</v>
      </c>
      <c r="AT733" s="51">
        <f>'Details and Calculations'!T732</f>
        <v>1</v>
      </c>
      <c r="AU733" s="51">
        <f>'Details and Calculations'!Z732</f>
        <v>1</v>
      </c>
      <c r="AV733" s="51">
        <f>'Details and Calculations'!S732</f>
        <v>0</v>
      </c>
      <c r="AW733" s="51">
        <f>'Details and Calculations'!AI732</f>
        <v>1</v>
      </c>
      <c r="AX733" s="51">
        <f>'Details and Calculations'!BY732</f>
        <v>1</v>
      </c>
      <c r="AY733" s="51">
        <f>'Details and Calculations'!CG732</f>
        <v>1</v>
      </c>
      <c r="AZ733" s="51">
        <f>'Details and Calculations'!CI732</f>
        <v>0</v>
      </c>
      <c r="BA733" s="51">
        <f t="shared" si="287"/>
        <v>0</v>
      </c>
      <c r="BB733" s="52">
        <f>'Details and Calculations'!Y732</f>
        <v>1</v>
      </c>
      <c r="BC733" s="52">
        <f>'Details and Calculations'!AC732</f>
        <v>1</v>
      </c>
      <c r="BD733" s="52">
        <f>'Details and Calculations'!AK732</f>
        <v>1</v>
      </c>
      <c r="BE733" s="52">
        <f>'Details and Calculations'!AN732</f>
        <v>100</v>
      </c>
      <c r="BF733" s="52" t="str">
        <f>'Details and Calculations'!AP732</f>
        <v xml:space="preserve"> </v>
      </c>
      <c r="BG733" s="52" t="str">
        <f>'Details and Calculations'!AT732</f>
        <v xml:space="preserve"> </v>
      </c>
      <c r="BH733" s="52" t="str">
        <f>'Details and Calculations'!AY732</f>
        <v xml:space="preserve"> </v>
      </c>
      <c r="BI733" s="52" t="str">
        <f>'Details and Calculations'!BB732</f>
        <v xml:space="preserve"> </v>
      </c>
      <c r="BJ733" s="52" t="str">
        <f>'Details and Calculations'!BD732</f>
        <v xml:space="preserve"> </v>
      </c>
      <c r="BK733" s="52">
        <f>'Details and Calculations'!CA732</f>
        <v>1</v>
      </c>
      <c r="BL733" s="43">
        <f>'Details and Calculations'!AA732</f>
        <v>1</v>
      </c>
      <c r="BM733" s="43" t="str">
        <f>'Details and Calculations'!AB732</f>
        <v>"Springbox" --Intake Structure At A Spring</v>
      </c>
      <c r="BN733" s="43">
        <f>'Details and Calculations'!AD732</f>
        <v>2006</v>
      </c>
      <c r="BO733" s="43">
        <f>'Details and Calculations'!AJ732</f>
        <v>1</v>
      </c>
      <c r="BP733" s="43">
        <f>'Details and Calculations'!AL732</f>
        <v>2006</v>
      </c>
      <c r="BQ733" s="43">
        <f>'Details and Calculations'!AO732</f>
        <v>0</v>
      </c>
      <c r="BR733" s="43" t="str">
        <f>'Details and Calculations'!AQ732</f>
        <v xml:space="preserve"> </v>
      </c>
      <c r="BS733" s="43">
        <f>'Details and Calculations'!AS732</f>
        <v>0</v>
      </c>
      <c r="BT733" s="43" t="str">
        <f>'Details and Calculations'!AV732</f>
        <v xml:space="preserve"> </v>
      </c>
      <c r="BU733" s="43">
        <f>'Details and Calculations'!AX732</f>
        <v>0</v>
      </c>
      <c r="BV733" s="43" t="str">
        <f>'Details and Calculations'!AZ732</f>
        <v xml:space="preserve"> </v>
      </c>
      <c r="BW733" s="43">
        <f>'Details and Calculations'!BC732</f>
        <v>0</v>
      </c>
      <c r="BX733" s="43" t="str">
        <f>'Details and Calculations'!BE732</f>
        <v xml:space="preserve"> </v>
      </c>
      <c r="BY733" s="43" t="str">
        <f>'Details and Calculations'!BG732</f>
        <v xml:space="preserve"> </v>
      </c>
      <c r="BZ733" s="43" t="str">
        <f>'Details and Calculations'!BH732</f>
        <v xml:space="preserve"> </v>
      </c>
      <c r="CA733" s="43">
        <f>'Details and Calculations'!BJ732</f>
        <v>0</v>
      </c>
      <c r="CB733" s="43" t="str">
        <f>'Details and Calculations'!BK732</f>
        <v/>
      </c>
      <c r="CC733" s="43" t="str">
        <f>'Details and Calculations'!BL732</f>
        <v xml:space="preserve"> </v>
      </c>
      <c r="CD733" s="43" t="str">
        <f>'Details and Calculations'!BN732</f>
        <v xml:space="preserve"> </v>
      </c>
      <c r="CE733" s="43" t="str">
        <f>'Details and Calculations'!BO732</f>
        <v xml:space="preserve"> </v>
      </c>
      <c r="CF733" s="43">
        <f>'Details and Calculations'!BZ732</f>
        <v>1</v>
      </c>
      <c r="CG733" s="43">
        <f>'Details and Calculations'!CB732</f>
        <v>2006</v>
      </c>
      <c r="CH733" s="31"/>
      <c r="CI733" s="53"/>
    </row>
    <row r="734" spans="1:87" x14ac:dyDescent="0.3">
      <c r="A734" s="43">
        <f>'Details and Calculations'!A733</f>
        <v>2017</v>
      </c>
      <c r="B734" s="43" t="str">
        <f>'Details and Calculations'!C733</f>
        <v>Rwanda</v>
      </c>
      <c r="C734" s="43" t="str">
        <f>'Details and Calculations'!D733</f>
        <v>Rulindo</v>
      </c>
      <c r="D734" s="43" t="str">
        <f>'Details and Calculations'!E733</f>
        <v>Buyoga</v>
      </c>
      <c r="E734" s="43" t="str">
        <f>'Details and Calculations'!F733</f>
        <v>Mwumba</v>
      </c>
      <c r="F734" s="43" t="str">
        <f>'Details and Calculations'!G733</f>
        <v>Nyarubuye</v>
      </c>
      <c r="G734" s="43" t="str">
        <f>'Details and Calculations'!H733</f>
        <v/>
      </c>
      <c r="H734" s="43" t="str">
        <f>'Details and Calculations'!I733</f>
        <v/>
      </c>
      <c r="I734" s="43" t="str">
        <f>'Details and Calculations'!J733</f>
        <v>kiruruma</v>
      </c>
      <c r="J734" s="43">
        <f>'Details and Calculations'!K733</f>
        <v>173</v>
      </c>
      <c r="K734" s="43">
        <f>'Details and Calculations'!O733</f>
        <v>120</v>
      </c>
      <c r="L734" s="43">
        <f>'Details and Calculations'!P734</f>
        <v>29</v>
      </c>
      <c r="M734" s="43" t="str">
        <f>'Details and Calculations'!U733</f>
        <v>Piped Network With Pump</v>
      </c>
      <c r="N734" s="43">
        <f>'Details and Calculations'!V733</f>
        <v>2014</v>
      </c>
      <c r="O734" s="43" t="str">
        <f>'Details and Calculations'!W733</f>
        <v>Governement (District, Wasac) And Water For People</v>
      </c>
      <c r="P734" s="43" t="str">
        <f>'Details and Calculations'!X733</f>
        <v>Spring</v>
      </c>
      <c r="Q734" s="44" t="str">
        <f t="shared" si="270"/>
        <v>Low Risk</v>
      </c>
      <c r="R734" s="44" t="str">
        <f t="shared" si="271"/>
        <v>High Risk</v>
      </c>
      <c r="S734" s="45" t="str">
        <f t="shared" si="272"/>
        <v>Intermediate Level of Service</v>
      </c>
      <c r="T734" s="62" t="str">
        <f t="shared" si="269"/>
        <v>High Priority</v>
      </c>
      <c r="U734" s="46">
        <f t="shared" si="273"/>
        <v>6</v>
      </c>
      <c r="V734" s="28" t="str">
        <f t="shared" si="274"/>
        <v>Major Repairs or Replace System</v>
      </c>
      <c r="W734" s="47" t="str">
        <f t="shared" si="275"/>
        <v/>
      </c>
      <c r="X734" s="27" t="str">
        <f t="shared" si="276"/>
        <v>Further Technical Diagnostic Needed</v>
      </c>
      <c r="Y734" s="48">
        <f t="shared" si="277"/>
        <v>27</v>
      </c>
      <c r="Z734" s="48">
        <f t="shared" si="278"/>
        <v>17</v>
      </c>
      <c r="AA734" s="48">
        <f t="shared" si="279"/>
        <v>27</v>
      </c>
      <c r="AB734" s="48" t="str">
        <f t="shared" si="280"/>
        <v xml:space="preserve"> </v>
      </c>
      <c r="AC734" s="48" t="str">
        <f t="shared" si="281"/>
        <v xml:space="preserve"> </v>
      </c>
      <c r="AD734" s="48" t="str">
        <f t="shared" si="282"/>
        <v xml:space="preserve"> </v>
      </c>
      <c r="AE734" s="48" t="str">
        <f t="shared" si="283"/>
        <v xml:space="preserve"> </v>
      </c>
      <c r="AF734" s="48" t="str">
        <f t="shared" si="284"/>
        <v xml:space="preserve"> </v>
      </c>
      <c r="AG734" s="49" t="str">
        <f t="shared" si="285"/>
        <v/>
      </c>
      <c r="AH734" s="48">
        <f t="shared" si="286"/>
        <v>20</v>
      </c>
      <c r="AI734" s="50">
        <f>'Details and Calculations'!AE733</f>
        <v>1</v>
      </c>
      <c r="AJ734" s="50">
        <f>'Details and Calculations'!AM733</f>
        <v>1</v>
      </c>
      <c r="AK734" s="50">
        <f>'Details and Calculations'!AR733</f>
        <v>1</v>
      </c>
      <c r="AL734" s="50" t="str">
        <f>'Details and Calculations'!AW733</f>
        <v xml:space="preserve"> </v>
      </c>
      <c r="AM734" s="50" t="str">
        <f>'Details and Calculations'!BA733</f>
        <v xml:space="preserve"> </v>
      </c>
      <c r="AN734" s="50" t="str">
        <f>'Details and Calculations'!BF733</f>
        <v xml:space="preserve"> </v>
      </c>
      <c r="AO734" s="50" t="str">
        <f>'Details and Calculations'!BI733</f>
        <v xml:space="preserve"> </v>
      </c>
      <c r="AP734" s="50" t="str">
        <f>'Details and Calculations'!BM733</f>
        <v xml:space="preserve"> </v>
      </c>
      <c r="AQ734" s="50" t="str">
        <f>'Details and Calculations'!BP733</f>
        <v xml:space="preserve"> </v>
      </c>
      <c r="AR734" s="50">
        <f>'Details and Calculations'!CC733</f>
        <v>3</v>
      </c>
      <c r="AS734" s="50">
        <f>'Details and Calculations'!CJ733</f>
        <v>2</v>
      </c>
      <c r="AT734" s="51">
        <f>'Details and Calculations'!T733</f>
        <v>1</v>
      </c>
      <c r="AU734" s="51">
        <f>'Details and Calculations'!Z733</f>
        <v>1</v>
      </c>
      <c r="AV734" s="51">
        <f>'Details and Calculations'!S733</f>
        <v>0</v>
      </c>
      <c r="AW734" s="51">
        <f>'Details and Calculations'!AI733</f>
        <v>1</v>
      </c>
      <c r="AX734" s="51">
        <f>'Details and Calculations'!BY733</f>
        <v>1</v>
      </c>
      <c r="AY734" s="51">
        <f>'Details and Calculations'!CG733</f>
        <v>1</v>
      </c>
      <c r="AZ734" s="51">
        <f>'Details and Calculations'!CI733</f>
        <v>1</v>
      </c>
      <c r="BA734" s="51">
        <f t="shared" si="287"/>
        <v>0</v>
      </c>
      <c r="BB734" s="52">
        <f>'Details and Calculations'!Y733</f>
        <v>2</v>
      </c>
      <c r="BC734" s="52">
        <f>'Details and Calculations'!AC733</f>
        <v>1</v>
      </c>
      <c r="BD734" s="52">
        <f>'Details and Calculations'!AK733</f>
        <v>1</v>
      </c>
      <c r="BE734" s="52">
        <f>'Details and Calculations'!AN733</f>
        <v>6700</v>
      </c>
      <c r="BF734" s="52">
        <f>'Details and Calculations'!AP733</f>
        <v>5</v>
      </c>
      <c r="BG734" s="52" t="str">
        <f>'Details and Calculations'!AT733</f>
        <v xml:space="preserve"> </v>
      </c>
      <c r="BH734" s="52" t="str">
        <f>'Details and Calculations'!AY733</f>
        <v xml:space="preserve"> </v>
      </c>
      <c r="BI734" s="52" t="str">
        <f>'Details and Calculations'!BB733</f>
        <v xml:space="preserve"> </v>
      </c>
      <c r="BJ734" s="52" t="str">
        <f>'Details and Calculations'!BD733</f>
        <v xml:space="preserve"> </v>
      </c>
      <c r="BK734" s="52">
        <f>'Details and Calculations'!CA733</f>
        <v>2</v>
      </c>
      <c r="BL734" s="43">
        <f>'Details and Calculations'!AA733</f>
        <v>1</v>
      </c>
      <c r="BM734" s="43" t="str">
        <f>'Details and Calculations'!AB733</f>
        <v>"Springbox" --Intake Structure At A Spring</v>
      </c>
      <c r="BN734" s="43">
        <f>'Details and Calculations'!AD733</f>
        <v>2014</v>
      </c>
      <c r="BO734" s="43">
        <f>'Details and Calculations'!AJ733</f>
        <v>1</v>
      </c>
      <c r="BP734" s="43">
        <f>'Details and Calculations'!AL733</f>
        <v>2014</v>
      </c>
      <c r="BQ734" s="43">
        <f>'Details and Calculations'!AO733</f>
        <v>1</v>
      </c>
      <c r="BR734" s="43">
        <f>'Details and Calculations'!AQ733</f>
        <v>2014</v>
      </c>
      <c r="BS734" s="43">
        <f>'Details and Calculations'!AS733</f>
        <v>0</v>
      </c>
      <c r="BT734" s="43" t="str">
        <f>'Details and Calculations'!AV733</f>
        <v xml:space="preserve"> </v>
      </c>
      <c r="BU734" s="43">
        <f>'Details and Calculations'!AX733</f>
        <v>0</v>
      </c>
      <c r="BV734" s="43" t="str">
        <f>'Details and Calculations'!AZ733</f>
        <v xml:space="preserve"> </v>
      </c>
      <c r="BW734" s="43">
        <f>'Details and Calculations'!BC733</f>
        <v>0</v>
      </c>
      <c r="BX734" s="43" t="str">
        <f>'Details and Calculations'!BE733</f>
        <v xml:space="preserve"> </v>
      </c>
      <c r="BY734" s="43" t="str">
        <f>'Details and Calculations'!BG733</f>
        <v xml:space="preserve"> </v>
      </c>
      <c r="BZ734" s="43" t="str">
        <f>'Details and Calculations'!BH733</f>
        <v xml:space="preserve"> </v>
      </c>
      <c r="CA734" s="43">
        <f>'Details and Calculations'!BJ733</f>
        <v>0</v>
      </c>
      <c r="CB734" s="43" t="str">
        <f>'Details and Calculations'!BK733</f>
        <v/>
      </c>
      <c r="CC734" s="43" t="str">
        <f>'Details and Calculations'!BL733</f>
        <v xml:space="preserve"> </v>
      </c>
      <c r="CD734" s="43" t="str">
        <f>'Details and Calculations'!BN733</f>
        <v xml:space="preserve"> </v>
      </c>
      <c r="CE734" s="43" t="str">
        <f>'Details and Calculations'!BO733</f>
        <v xml:space="preserve"> </v>
      </c>
      <c r="CF734" s="43">
        <f>'Details and Calculations'!BZ733</f>
        <v>1</v>
      </c>
      <c r="CG734" s="43">
        <f>'Details and Calculations'!CB733</f>
        <v>2017</v>
      </c>
      <c r="CH734" s="31"/>
      <c r="CI734" s="53"/>
    </row>
    <row r="735" spans="1:87" x14ac:dyDescent="0.3">
      <c r="A735" s="43">
        <f>'Details and Calculations'!A734</f>
        <v>2017</v>
      </c>
      <c r="B735" s="43" t="str">
        <f>'Details and Calculations'!C734</f>
        <v>Rwanda</v>
      </c>
      <c r="C735" s="43" t="str">
        <f>'Details and Calculations'!D734</f>
        <v>Rulindo</v>
      </c>
      <c r="D735" s="43" t="str">
        <f>'Details and Calculations'!E734</f>
        <v>Kisaro</v>
      </c>
      <c r="E735" s="43" t="str">
        <f>'Details and Calculations'!F734</f>
        <v>Murama</v>
      </c>
      <c r="F735" s="43" t="str">
        <f>'Details and Calculations'!G734</f>
        <v>Mugomero</v>
      </c>
      <c r="G735" s="43" t="str">
        <f>'Details and Calculations'!H734</f>
        <v/>
      </c>
      <c r="H735" s="43" t="str">
        <f>'Details and Calculations'!I734</f>
        <v/>
      </c>
      <c r="I735" s="43" t="str">
        <f>'Details and Calculations'!J734</f>
        <v>gahama</v>
      </c>
      <c r="J735" s="43">
        <f>'Details and Calculations'!K734</f>
        <v>129</v>
      </c>
      <c r="K735" s="43">
        <f>'Details and Calculations'!O734</f>
        <v>100</v>
      </c>
      <c r="L735" s="43">
        <f>'Details and Calculations'!P735</f>
        <v>5</v>
      </c>
      <c r="M735" s="43" t="str">
        <f>'Details and Calculations'!U734</f>
        <v>Piped Network With Pump</v>
      </c>
      <c r="N735" s="43">
        <f>'Details and Calculations'!V734</f>
        <v>2012</v>
      </c>
      <c r="O735" s="43" t="str">
        <f>'Details and Calculations'!W734</f>
        <v>Waterforpeople</v>
      </c>
      <c r="P735" s="43" t="str">
        <f>'Details and Calculations'!X734</f>
        <v>Spring</v>
      </c>
      <c r="Q735" s="44" t="str">
        <f t="shared" si="270"/>
        <v>Low Risk</v>
      </c>
      <c r="R735" s="44" t="str">
        <f t="shared" si="271"/>
        <v>Low Risk</v>
      </c>
      <c r="S735" s="45" t="str">
        <f t="shared" si="272"/>
        <v>Intermediate Level of Service</v>
      </c>
      <c r="T735" s="62" t="str">
        <f t="shared" si="269"/>
        <v>Low Priority</v>
      </c>
      <c r="U735" s="46">
        <f t="shared" si="273"/>
        <v>7</v>
      </c>
      <c r="V735" s="28" t="str">
        <f t="shared" si="274"/>
        <v>Perform Routine Preventative Maintenance</v>
      </c>
      <c r="W735" s="47" t="str">
        <f t="shared" si="275"/>
        <v/>
      </c>
      <c r="X735" s="27" t="str">
        <f t="shared" si="276"/>
        <v>Maintain O&amp;M and Routine Monitoring</v>
      </c>
      <c r="Y735" s="48">
        <f t="shared" si="277"/>
        <v>25</v>
      </c>
      <c r="Z735" s="48">
        <f t="shared" si="278"/>
        <v>15</v>
      </c>
      <c r="AA735" s="48">
        <f t="shared" si="279"/>
        <v>25</v>
      </c>
      <c r="AB735" s="48">
        <f t="shared" si="280"/>
        <v>15</v>
      </c>
      <c r="AC735" s="48">
        <f t="shared" si="281"/>
        <v>25</v>
      </c>
      <c r="AD735" s="48">
        <f t="shared" si="282"/>
        <v>2</v>
      </c>
      <c r="AE735" s="48">
        <f t="shared" si="283"/>
        <v>15</v>
      </c>
      <c r="AF735" s="48" t="str">
        <f t="shared" si="284"/>
        <v xml:space="preserve"> </v>
      </c>
      <c r="AG735" s="49" t="str">
        <f t="shared" si="285"/>
        <v/>
      </c>
      <c r="AH735" s="48">
        <f t="shared" si="286"/>
        <v>15</v>
      </c>
      <c r="AI735" s="50">
        <f>'Details and Calculations'!AE734</f>
        <v>1</v>
      </c>
      <c r="AJ735" s="50">
        <f>'Details and Calculations'!AM734</f>
        <v>1</v>
      </c>
      <c r="AK735" s="50">
        <f>'Details and Calculations'!AR734</f>
        <v>1</v>
      </c>
      <c r="AL735" s="50">
        <f>'Details and Calculations'!AW734</f>
        <v>1</v>
      </c>
      <c r="AM735" s="50">
        <f>'Details and Calculations'!BA734</f>
        <v>1</v>
      </c>
      <c r="AN735" s="50">
        <f>'Details and Calculations'!BF734</f>
        <v>1</v>
      </c>
      <c r="AO735" s="50">
        <f>'Details and Calculations'!BI734</f>
        <v>1</v>
      </c>
      <c r="AP735" s="50" t="str">
        <f>'Details and Calculations'!BM734</f>
        <v xml:space="preserve"> </v>
      </c>
      <c r="AQ735" s="50" t="str">
        <f>'Details and Calculations'!BP734</f>
        <v xml:space="preserve"> </v>
      </c>
      <c r="AR735" s="50">
        <f>'Details and Calculations'!CC734</f>
        <v>1</v>
      </c>
      <c r="AS735" s="50">
        <f>'Details and Calculations'!CJ734</f>
        <v>1</v>
      </c>
      <c r="AT735" s="51">
        <f>'Details and Calculations'!T734</f>
        <v>1</v>
      </c>
      <c r="AU735" s="51">
        <f>'Details and Calculations'!Z734</f>
        <v>1</v>
      </c>
      <c r="AV735" s="51">
        <f>'Details and Calculations'!S734</f>
        <v>0</v>
      </c>
      <c r="AW735" s="51">
        <f>'Details and Calculations'!AI734</f>
        <v>1</v>
      </c>
      <c r="AX735" s="51">
        <f>'Details and Calculations'!BY734</f>
        <v>1</v>
      </c>
      <c r="AY735" s="51">
        <f>'Details and Calculations'!CG734</f>
        <v>1</v>
      </c>
      <c r="AZ735" s="51">
        <f>'Details and Calculations'!CI734</f>
        <v>1</v>
      </c>
      <c r="BA735" s="51">
        <f t="shared" si="287"/>
        <v>1</v>
      </c>
      <c r="BB735" s="52">
        <f>'Details and Calculations'!Y734</f>
        <v>2</v>
      </c>
      <c r="BC735" s="52">
        <f>'Details and Calculations'!AC734</f>
        <v>2</v>
      </c>
      <c r="BD735" s="52">
        <f>'Details and Calculations'!AK734</f>
        <v>2</v>
      </c>
      <c r="BE735" s="52">
        <f>'Details and Calculations'!AN734</f>
        <v>30000</v>
      </c>
      <c r="BF735" s="52">
        <f>'Details and Calculations'!AP734</f>
        <v>7</v>
      </c>
      <c r="BG735" s="52">
        <f>'Details and Calculations'!AT734</f>
        <v>14</v>
      </c>
      <c r="BH735" s="52">
        <f>'Details and Calculations'!AY734</f>
        <v>2</v>
      </c>
      <c r="BI735" s="52">
        <f>'Details and Calculations'!BB734</f>
        <v>30000</v>
      </c>
      <c r="BJ735" s="52">
        <f>'Details and Calculations'!BD734</f>
        <v>2</v>
      </c>
      <c r="BK735" s="52">
        <f>'Details and Calculations'!CA734</f>
        <v>1</v>
      </c>
      <c r="BL735" s="43">
        <f>'Details and Calculations'!AA734</f>
        <v>1</v>
      </c>
      <c r="BM735" s="43" t="str">
        <f>'Details and Calculations'!AB734</f>
        <v>"Springbox" --Intake Structure At A Spring</v>
      </c>
      <c r="BN735" s="43">
        <f>'Details and Calculations'!AD734</f>
        <v>2012</v>
      </c>
      <c r="BO735" s="43">
        <f>'Details and Calculations'!AJ734</f>
        <v>1</v>
      </c>
      <c r="BP735" s="43">
        <f>'Details and Calculations'!AL734</f>
        <v>2012</v>
      </c>
      <c r="BQ735" s="43">
        <f>'Details and Calculations'!AO734</f>
        <v>1</v>
      </c>
      <c r="BR735" s="43">
        <f>'Details and Calculations'!AQ734</f>
        <v>2012</v>
      </c>
      <c r="BS735" s="43">
        <f>'Details and Calculations'!AS734</f>
        <v>1</v>
      </c>
      <c r="BT735" s="43">
        <f>'Details and Calculations'!AV734</f>
        <v>2012</v>
      </c>
      <c r="BU735" s="43">
        <f>'Details and Calculations'!AX734</f>
        <v>1</v>
      </c>
      <c r="BV735" s="43">
        <f>'Details and Calculations'!AZ734</f>
        <v>2012</v>
      </c>
      <c r="BW735" s="43">
        <f>'Details and Calculations'!BC734</f>
        <v>1</v>
      </c>
      <c r="BX735" s="43">
        <f>'Details and Calculations'!BE734</f>
        <v>2012</v>
      </c>
      <c r="BY735" s="43">
        <f>'Details and Calculations'!BG734</f>
        <v>1</v>
      </c>
      <c r="BZ735" s="43">
        <f>'Details and Calculations'!BH734</f>
        <v>2012</v>
      </c>
      <c r="CA735" s="43">
        <f>'Details and Calculations'!BJ734</f>
        <v>0</v>
      </c>
      <c r="CB735" s="43" t="str">
        <f>'Details and Calculations'!BK734</f>
        <v/>
      </c>
      <c r="CC735" s="43" t="str">
        <f>'Details and Calculations'!BL734</f>
        <v xml:space="preserve"> </v>
      </c>
      <c r="CD735" s="43" t="str">
        <f>'Details and Calculations'!BN734</f>
        <v xml:space="preserve"> </v>
      </c>
      <c r="CE735" s="43" t="str">
        <f>'Details and Calculations'!BO734</f>
        <v xml:space="preserve"> </v>
      </c>
      <c r="CF735" s="43">
        <f>'Details and Calculations'!BZ734</f>
        <v>1</v>
      </c>
      <c r="CG735" s="43">
        <f>'Details and Calculations'!CB734</f>
        <v>2012</v>
      </c>
      <c r="CH735" s="31"/>
      <c r="CI735" s="53"/>
    </row>
    <row r="736" spans="1:87" x14ac:dyDescent="0.3">
      <c r="A736" s="43">
        <f>'Details and Calculations'!A735</f>
        <v>2017</v>
      </c>
      <c r="B736" s="43" t="str">
        <f>'Details and Calculations'!C735</f>
        <v>Rwanda</v>
      </c>
      <c r="C736" s="43" t="str">
        <f>'Details and Calculations'!D735</f>
        <v>Rulindo</v>
      </c>
      <c r="D736" s="43" t="str">
        <f>'Details and Calculations'!E735</f>
        <v>Rukozo</v>
      </c>
      <c r="E736" s="43" t="str">
        <f>'Details and Calculations'!F735</f>
        <v>Buraro</v>
      </c>
      <c r="F736" s="43" t="str">
        <f>'Details and Calculations'!G735</f>
        <v>Kabgayi</v>
      </c>
      <c r="G736" s="43" t="str">
        <f>'Details and Calculations'!H735</f>
        <v/>
      </c>
      <c r="H736" s="43" t="str">
        <f>'Details and Calculations'!I735</f>
        <v/>
      </c>
      <c r="I736" s="43" t="str">
        <f>'Details and Calculations'!J735</f>
        <v>Kabonanyoni</v>
      </c>
      <c r="J736" s="43">
        <f>'Details and Calculations'!K735</f>
        <v>60</v>
      </c>
      <c r="K736" s="43">
        <f>'Details and Calculations'!O735</f>
        <v>55</v>
      </c>
      <c r="L736" s="43">
        <f>'Details and Calculations'!P736</f>
        <v>100</v>
      </c>
      <c r="M736" s="43" t="str">
        <f>'Details and Calculations'!U735</f>
        <v>Piped Network With Pump</v>
      </c>
      <c r="N736" s="43">
        <f>'Details and Calculations'!V735</f>
        <v>2015</v>
      </c>
      <c r="O736" s="43" t="str">
        <f>'Details and Calculations'!W735</f>
        <v>Governement (District, Wasac) And Water For People</v>
      </c>
      <c r="P736" s="43" t="str">
        <f>'Details and Calculations'!X735</f>
        <v>Spring</v>
      </c>
      <c r="Q736" s="44" t="str">
        <f t="shared" si="270"/>
        <v>Low Risk</v>
      </c>
      <c r="R736" s="44" t="str">
        <f t="shared" si="271"/>
        <v>Low Risk</v>
      </c>
      <c r="S736" s="45" t="str">
        <f t="shared" si="272"/>
        <v>High Level of Service</v>
      </c>
      <c r="T736" s="62" t="str">
        <f t="shared" si="269"/>
        <v>Low Priority</v>
      </c>
      <c r="U736" s="46">
        <f t="shared" si="273"/>
        <v>8</v>
      </c>
      <c r="V736" s="28" t="str">
        <f t="shared" si="274"/>
        <v>Perform Routine Preventative Maintenance</v>
      </c>
      <c r="W736" s="47" t="str">
        <f t="shared" si="275"/>
        <v/>
      </c>
      <c r="X736" s="27" t="str">
        <f t="shared" si="276"/>
        <v>Maintain O&amp;M and Routine Monitoring</v>
      </c>
      <c r="Y736" s="48">
        <f t="shared" si="277"/>
        <v>28</v>
      </c>
      <c r="Z736" s="48">
        <f t="shared" si="278"/>
        <v>18</v>
      </c>
      <c r="AA736" s="48">
        <f t="shared" si="279"/>
        <v>28</v>
      </c>
      <c r="AB736" s="48">
        <f t="shared" si="280"/>
        <v>18</v>
      </c>
      <c r="AC736" s="48">
        <f t="shared" si="281"/>
        <v>28</v>
      </c>
      <c r="AD736" s="48">
        <f t="shared" si="282"/>
        <v>6</v>
      </c>
      <c r="AE736" s="48">
        <f t="shared" si="283"/>
        <v>19</v>
      </c>
      <c r="AF736" s="48" t="str">
        <f t="shared" si="284"/>
        <v xml:space="preserve"> </v>
      </c>
      <c r="AG736" s="49" t="str">
        <f t="shared" si="285"/>
        <v/>
      </c>
      <c r="AH736" s="48">
        <f t="shared" si="286"/>
        <v>18</v>
      </c>
      <c r="AI736" s="50">
        <f>'Details and Calculations'!AE735</f>
        <v>1</v>
      </c>
      <c r="AJ736" s="50">
        <f>'Details and Calculations'!AM735</f>
        <v>1</v>
      </c>
      <c r="AK736" s="50">
        <f>'Details and Calculations'!AR735</f>
        <v>1</v>
      </c>
      <c r="AL736" s="50">
        <f>'Details and Calculations'!AW735</f>
        <v>1</v>
      </c>
      <c r="AM736" s="50">
        <f>'Details and Calculations'!BA735</f>
        <v>1</v>
      </c>
      <c r="AN736" s="50">
        <f>'Details and Calculations'!BF735</f>
        <v>1</v>
      </c>
      <c r="AO736" s="50">
        <f>'Details and Calculations'!BI735</f>
        <v>1</v>
      </c>
      <c r="AP736" s="50" t="str">
        <f>'Details and Calculations'!BM735</f>
        <v xml:space="preserve"> </v>
      </c>
      <c r="AQ736" s="50" t="str">
        <f>'Details and Calculations'!BP735</f>
        <v xml:space="preserve"> </v>
      </c>
      <c r="AR736" s="50">
        <f>'Details and Calculations'!CC735</f>
        <v>1</v>
      </c>
      <c r="AS736" s="50">
        <f>'Details and Calculations'!CJ735</f>
        <v>1</v>
      </c>
      <c r="AT736" s="51">
        <f>'Details and Calculations'!T735</f>
        <v>1</v>
      </c>
      <c r="AU736" s="51">
        <f>'Details and Calculations'!Z735</f>
        <v>1</v>
      </c>
      <c r="AV736" s="51">
        <f>'Details and Calculations'!S735</f>
        <v>1</v>
      </c>
      <c r="AW736" s="51">
        <f>'Details and Calculations'!AI735</f>
        <v>1</v>
      </c>
      <c r="AX736" s="51">
        <f>'Details and Calculations'!BY735</f>
        <v>1</v>
      </c>
      <c r="AY736" s="51">
        <f>'Details and Calculations'!CG735</f>
        <v>1</v>
      </c>
      <c r="AZ736" s="51">
        <f>'Details and Calculations'!CI735</f>
        <v>1</v>
      </c>
      <c r="BA736" s="51">
        <f t="shared" si="287"/>
        <v>1</v>
      </c>
      <c r="BB736" s="52">
        <f>'Details and Calculations'!Y735</f>
        <v>5</v>
      </c>
      <c r="BC736" s="52">
        <f>'Details and Calculations'!AC735</f>
        <v>5</v>
      </c>
      <c r="BD736" s="52">
        <f>'Details and Calculations'!AK735</f>
        <v>1</v>
      </c>
      <c r="BE736" s="52">
        <f>'Details and Calculations'!AN735</f>
        <v>720</v>
      </c>
      <c r="BF736" s="52">
        <f>'Details and Calculations'!AP735</f>
        <v>19</v>
      </c>
      <c r="BG736" s="52">
        <f>'Details and Calculations'!AT735</f>
        <v>10</v>
      </c>
      <c r="BH736" s="52">
        <f>'Details and Calculations'!AY735</f>
        <v>3</v>
      </c>
      <c r="BI736" s="52">
        <f>'Details and Calculations'!BB735</f>
        <v>19000</v>
      </c>
      <c r="BJ736" s="52">
        <f>'Details and Calculations'!BD735</f>
        <v>2</v>
      </c>
      <c r="BK736" s="52">
        <f>'Details and Calculations'!CA735</f>
        <v>31</v>
      </c>
      <c r="BL736" s="43">
        <f>'Details and Calculations'!AA735</f>
        <v>1</v>
      </c>
      <c r="BM736" s="43" t="str">
        <f>'Details and Calculations'!AB735</f>
        <v>"Springbox" --Intake Structure At A Spring</v>
      </c>
      <c r="BN736" s="43">
        <f>'Details and Calculations'!AD735</f>
        <v>2015</v>
      </c>
      <c r="BO736" s="43">
        <f>'Details and Calculations'!AJ735</f>
        <v>1</v>
      </c>
      <c r="BP736" s="43">
        <f>'Details and Calculations'!AL735</f>
        <v>2015</v>
      </c>
      <c r="BQ736" s="43">
        <f>'Details and Calculations'!AO735</f>
        <v>1</v>
      </c>
      <c r="BR736" s="43">
        <f>'Details and Calculations'!AQ735</f>
        <v>2015</v>
      </c>
      <c r="BS736" s="43">
        <f>'Details and Calculations'!AS735</f>
        <v>1</v>
      </c>
      <c r="BT736" s="43">
        <f>'Details and Calculations'!AV735</f>
        <v>2015</v>
      </c>
      <c r="BU736" s="43">
        <f>'Details and Calculations'!AX735</f>
        <v>1</v>
      </c>
      <c r="BV736" s="43">
        <f>'Details and Calculations'!AZ735</f>
        <v>2015</v>
      </c>
      <c r="BW736" s="43">
        <f>'Details and Calculations'!BC735</f>
        <v>1</v>
      </c>
      <c r="BX736" s="43">
        <f>'Details and Calculations'!BE735</f>
        <v>2016</v>
      </c>
      <c r="BY736" s="43">
        <f>'Details and Calculations'!BG735</f>
        <v>1</v>
      </c>
      <c r="BZ736" s="43">
        <f>'Details and Calculations'!BH735</f>
        <v>2016</v>
      </c>
      <c r="CA736" s="43">
        <f>'Details and Calculations'!BJ735</f>
        <v>0</v>
      </c>
      <c r="CB736" s="43" t="str">
        <f>'Details and Calculations'!BK735</f>
        <v/>
      </c>
      <c r="CC736" s="43" t="str">
        <f>'Details and Calculations'!BL735</f>
        <v xml:space="preserve"> </v>
      </c>
      <c r="CD736" s="43" t="str">
        <f>'Details and Calculations'!BN735</f>
        <v xml:space="preserve"> </v>
      </c>
      <c r="CE736" s="43" t="str">
        <f>'Details and Calculations'!BO735</f>
        <v xml:space="preserve"> </v>
      </c>
      <c r="CF736" s="43">
        <f>'Details and Calculations'!BZ735</f>
        <v>1</v>
      </c>
      <c r="CG736" s="43">
        <f>'Details and Calculations'!CB735</f>
        <v>2015</v>
      </c>
      <c r="CH736" s="31"/>
      <c r="CI736" s="53"/>
    </row>
    <row r="737" spans="1:87" x14ac:dyDescent="0.3">
      <c r="A737" s="43">
        <f>'Details and Calculations'!A736</f>
        <v>2017</v>
      </c>
      <c r="B737" s="43" t="str">
        <f>'Details and Calculations'!C736</f>
        <v>Rwanda</v>
      </c>
      <c r="C737" s="43" t="str">
        <f>'Details and Calculations'!D736</f>
        <v>Rulindo</v>
      </c>
      <c r="D737" s="43" t="str">
        <f>'Details and Calculations'!E736</f>
        <v>Mbogo</v>
      </c>
      <c r="E737" s="43" t="str">
        <f>'Details and Calculations'!F736</f>
        <v>Rurenge</v>
      </c>
      <c r="F737" s="43" t="str">
        <f>'Details and Calculations'!G736</f>
        <v>Gakoma</v>
      </c>
      <c r="G737" s="43" t="str">
        <f>'Details and Calculations'!H736</f>
        <v/>
      </c>
      <c r="H737" s="43" t="str">
        <f>'Details and Calculations'!I736</f>
        <v/>
      </c>
      <c r="I737" s="43" t="str">
        <f>'Details and Calculations'!J736</f>
        <v>Musenge network</v>
      </c>
      <c r="J737" s="43">
        <f>'Details and Calculations'!K736</f>
        <v>146</v>
      </c>
      <c r="K737" s="43">
        <f>'Details and Calculations'!O736</f>
        <v>46</v>
      </c>
      <c r="L737" s="43" t="str">
        <f>'Details and Calculations'!P737</f>
        <v xml:space="preserve"> </v>
      </c>
      <c r="M737" s="43" t="str">
        <f>'Details and Calculations'!U736</f>
        <v>Piped Network With Pump</v>
      </c>
      <c r="N737" s="43">
        <f>'Details and Calculations'!V736</f>
        <v>2014</v>
      </c>
      <c r="O737" s="43" t="str">
        <f>'Details and Calculations'!W736</f>
        <v>Governement (District, Wasac) And Water For People</v>
      </c>
      <c r="P737" s="43" t="str">
        <f>'Details and Calculations'!X736</f>
        <v>Spring</v>
      </c>
      <c r="Q737" s="44" t="str">
        <f t="shared" si="270"/>
        <v>Low Risk</v>
      </c>
      <c r="R737" s="44" t="str">
        <f t="shared" si="271"/>
        <v>Low Risk</v>
      </c>
      <c r="S737" s="45" t="str">
        <f t="shared" si="272"/>
        <v>High Level of Service</v>
      </c>
      <c r="T737" s="62" t="str">
        <f t="shared" si="269"/>
        <v>Low Priority</v>
      </c>
      <c r="U737" s="46">
        <f t="shared" si="273"/>
        <v>8</v>
      </c>
      <c r="V737" s="28" t="str">
        <f t="shared" si="274"/>
        <v>Repair or Replace Components</v>
      </c>
      <c r="W737" s="47" t="str">
        <f t="shared" si="275"/>
        <v xml:space="preserve">Distribution  Line, Pump, </v>
      </c>
      <c r="X737" s="27" t="str">
        <f t="shared" si="276"/>
        <v>Create Plan To Repair or Replace Components</v>
      </c>
      <c r="Y737" s="48">
        <f t="shared" si="277"/>
        <v>27</v>
      </c>
      <c r="Z737" s="48">
        <f t="shared" si="278"/>
        <v>17</v>
      </c>
      <c r="AA737" s="48">
        <f t="shared" si="279"/>
        <v>27</v>
      </c>
      <c r="AB737" s="48">
        <f t="shared" si="280"/>
        <v>17</v>
      </c>
      <c r="AC737" s="48">
        <f t="shared" si="281"/>
        <v>27</v>
      </c>
      <c r="AD737" s="48">
        <f t="shared" si="282"/>
        <v>4</v>
      </c>
      <c r="AE737" s="48">
        <f t="shared" si="283"/>
        <v>17</v>
      </c>
      <c r="AF737" s="48" t="str">
        <f t="shared" si="284"/>
        <v xml:space="preserve"> </v>
      </c>
      <c r="AG737" s="49" t="str">
        <f t="shared" si="285"/>
        <v/>
      </c>
      <c r="AH737" s="48">
        <f t="shared" si="286"/>
        <v>17</v>
      </c>
      <c r="AI737" s="50">
        <f>'Details and Calculations'!AE736</f>
        <v>1</v>
      </c>
      <c r="AJ737" s="50">
        <f>'Details and Calculations'!AM736</f>
        <v>1</v>
      </c>
      <c r="AK737" s="50">
        <f>'Details and Calculations'!AR736</f>
        <v>1</v>
      </c>
      <c r="AL737" s="50">
        <f>'Details and Calculations'!AW736</f>
        <v>1</v>
      </c>
      <c r="AM737" s="50">
        <f>'Details and Calculations'!BA736</f>
        <v>2</v>
      </c>
      <c r="AN737" s="50">
        <f>'Details and Calculations'!BF736</f>
        <v>2</v>
      </c>
      <c r="AO737" s="50">
        <f>'Details and Calculations'!BI736</f>
        <v>1</v>
      </c>
      <c r="AP737" s="50" t="str">
        <f>'Details and Calculations'!BM736</f>
        <v xml:space="preserve"> </v>
      </c>
      <c r="AQ737" s="50" t="str">
        <f>'Details and Calculations'!BP736</f>
        <v xml:space="preserve"> </v>
      </c>
      <c r="AR737" s="50">
        <f>'Details and Calculations'!CC736</f>
        <v>1</v>
      </c>
      <c r="AS737" s="50">
        <f>'Details and Calculations'!CJ736</f>
        <v>1</v>
      </c>
      <c r="AT737" s="51">
        <f>'Details and Calculations'!T736</f>
        <v>1</v>
      </c>
      <c r="AU737" s="51">
        <f>'Details and Calculations'!Z736</f>
        <v>1</v>
      </c>
      <c r="AV737" s="51">
        <f>'Details and Calculations'!S736</f>
        <v>1</v>
      </c>
      <c r="AW737" s="51">
        <f>'Details and Calculations'!AI736</f>
        <v>1</v>
      </c>
      <c r="AX737" s="51">
        <f>'Details and Calculations'!BY736</f>
        <v>1</v>
      </c>
      <c r="AY737" s="51">
        <f>'Details and Calculations'!CG736</f>
        <v>1</v>
      </c>
      <c r="AZ737" s="51">
        <f>'Details and Calculations'!CI736</f>
        <v>1</v>
      </c>
      <c r="BA737" s="51">
        <f t="shared" si="287"/>
        <v>1</v>
      </c>
      <c r="BB737" s="52">
        <f>'Details and Calculations'!Y736</f>
        <v>1</v>
      </c>
      <c r="BC737" s="52">
        <f>'Details and Calculations'!AC736</f>
        <v>1</v>
      </c>
      <c r="BD737" s="52">
        <f>'Details and Calculations'!AK736</f>
        <v>1</v>
      </c>
      <c r="BE737" s="52">
        <f>'Details and Calculations'!AN736</f>
        <v>3000</v>
      </c>
      <c r="BF737" s="52">
        <f>'Details and Calculations'!AP736</f>
        <v>16</v>
      </c>
      <c r="BG737" s="52">
        <f>'Details and Calculations'!AT736</f>
        <v>8</v>
      </c>
      <c r="BH737" s="52">
        <f>'Details and Calculations'!AY736</f>
        <v>3</v>
      </c>
      <c r="BI737" s="52">
        <f>'Details and Calculations'!BB736</f>
        <v>20000</v>
      </c>
      <c r="BJ737" s="52">
        <f>'Details and Calculations'!BD736</f>
        <v>1</v>
      </c>
      <c r="BK737" s="52">
        <f>'Details and Calculations'!CA736</f>
        <v>28</v>
      </c>
      <c r="BL737" s="43">
        <f>'Details and Calculations'!AA736</f>
        <v>1</v>
      </c>
      <c r="BM737" s="43" t="str">
        <f>'Details and Calculations'!AB736</f>
        <v>"Springbox" --Intake Structure At A Spring</v>
      </c>
      <c r="BN737" s="43">
        <f>'Details and Calculations'!AD736</f>
        <v>2014</v>
      </c>
      <c r="BO737" s="43">
        <f>'Details and Calculations'!AJ736</f>
        <v>1</v>
      </c>
      <c r="BP737" s="43">
        <f>'Details and Calculations'!AL736</f>
        <v>2014</v>
      </c>
      <c r="BQ737" s="43">
        <f>'Details and Calculations'!AO736</f>
        <v>1</v>
      </c>
      <c r="BR737" s="43">
        <f>'Details and Calculations'!AQ736</f>
        <v>2014</v>
      </c>
      <c r="BS737" s="43">
        <f>'Details and Calculations'!AS736</f>
        <v>1</v>
      </c>
      <c r="BT737" s="43">
        <f>'Details and Calculations'!AV736</f>
        <v>2014</v>
      </c>
      <c r="BU737" s="43">
        <f>'Details and Calculations'!AX736</f>
        <v>1</v>
      </c>
      <c r="BV737" s="43">
        <f>'Details and Calculations'!AZ736</f>
        <v>2014</v>
      </c>
      <c r="BW737" s="43">
        <f>'Details and Calculations'!BC736</f>
        <v>1</v>
      </c>
      <c r="BX737" s="43">
        <f>'Details and Calculations'!BE736</f>
        <v>2014</v>
      </c>
      <c r="BY737" s="43">
        <f>'Details and Calculations'!BG736</f>
        <v>1</v>
      </c>
      <c r="BZ737" s="43">
        <f>'Details and Calculations'!BH736</f>
        <v>2014</v>
      </c>
      <c r="CA737" s="43">
        <f>'Details and Calculations'!BJ736</f>
        <v>0</v>
      </c>
      <c r="CB737" s="43" t="str">
        <f>'Details and Calculations'!BK736</f>
        <v/>
      </c>
      <c r="CC737" s="43" t="str">
        <f>'Details and Calculations'!BL736</f>
        <v xml:space="preserve"> </v>
      </c>
      <c r="CD737" s="43" t="str">
        <f>'Details and Calculations'!BN736</f>
        <v xml:space="preserve"> </v>
      </c>
      <c r="CE737" s="43" t="str">
        <f>'Details and Calculations'!BO736</f>
        <v xml:space="preserve"> </v>
      </c>
      <c r="CF737" s="43">
        <f>'Details and Calculations'!BZ736</f>
        <v>1</v>
      </c>
      <c r="CG737" s="43">
        <f>'Details and Calculations'!CB736</f>
        <v>2014</v>
      </c>
      <c r="CH737" s="31"/>
      <c r="CI737" s="53"/>
    </row>
    <row r="738" spans="1:87" x14ac:dyDescent="0.3">
      <c r="A738" s="43">
        <f>'Details and Calculations'!A737</f>
        <v>2017</v>
      </c>
      <c r="B738" s="43" t="str">
        <f>'Details and Calculations'!C737</f>
        <v>Rwanda</v>
      </c>
      <c r="C738" s="43" t="str">
        <f>'Details and Calculations'!D737</f>
        <v>Rulindo</v>
      </c>
      <c r="D738" s="43" t="str">
        <f>'Details and Calculations'!E737</f>
        <v>Rusiga</v>
      </c>
      <c r="E738" s="43" t="str">
        <f>'Details and Calculations'!F737</f>
        <v>Gako</v>
      </c>
      <c r="F738" s="43" t="str">
        <f>'Details and Calculations'!G737</f>
        <v>Nkanga</v>
      </c>
      <c r="G738" s="43" t="str">
        <f>'Details and Calculations'!H737</f>
        <v/>
      </c>
      <c r="H738" s="43" t="str">
        <f>'Details and Calculations'!I737</f>
        <v/>
      </c>
      <c r="I738" s="43" t="str">
        <f>'Details and Calculations'!J737</f>
        <v>Nkanga center water point/Kivomo-Ntakara gravity</v>
      </c>
      <c r="J738" s="43">
        <f>'Details and Calculations'!K737</f>
        <v>129</v>
      </c>
      <c r="K738" s="43">
        <f>'Details and Calculations'!O737</f>
        <v>129</v>
      </c>
      <c r="L738" s="43">
        <f>'Details and Calculations'!P738</f>
        <v>57</v>
      </c>
      <c r="M738" s="43" t="str">
        <f>'Details and Calculations'!U737</f>
        <v>Piped Network -- Gravity Only</v>
      </c>
      <c r="N738" s="43">
        <f>'Details and Calculations'!V737</f>
        <v>2015</v>
      </c>
      <c r="O738" s="43" t="str">
        <f>'Details and Calculations'!W737</f>
        <v>Governement (District, Wasac) And Water For People</v>
      </c>
      <c r="P738" s="43" t="str">
        <f>'Details and Calculations'!X737</f>
        <v>Spring</v>
      </c>
      <c r="Q738" s="44" t="str">
        <f t="shared" si="270"/>
        <v>Low Risk</v>
      </c>
      <c r="R738" s="44" t="str">
        <f t="shared" si="271"/>
        <v>High Risk</v>
      </c>
      <c r="S738" s="45" t="str">
        <f t="shared" si="272"/>
        <v>Intermediate Level of Service</v>
      </c>
      <c r="T738" s="62" t="str">
        <f t="shared" si="269"/>
        <v>High Priority</v>
      </c>
      <c r="U738" s="46">
        <f t="shared" si="273"/>
        <v>6</v>
      </c>
      <c r="V738" s="28" t="str">
        <f t="shared" si="274"/>
        <v>Major Repairs or Replace System</v>
      </c>
      <c r="W738" s="47" t="str">
        <f t="shared" si="275"/>
        <v/>
      </c>
      <c r="X738" s="27" t="str">
        <f t="shared" si="276"/>
        <v>Further Technical Diagnostic Needed</v>
      </c>
      <c r="Y738" s="48" t="str">
        <f t="shared" si="277"/>
        <v xml:space="preserve"> </v>
      </c>
      <c r="Z738" s="48" t="str">
        <f t="shared" si="278"/>
        <v xml:space="preserve"> </v>
      </c>
      <c r="AA738" s="48" t="str">
        <f t="shared" si="279"/>
        <v xml:space="preserve"> </v>
      </c>
      <c r="AB738" s="48" t="str">
        <f t="shared" si="280"/>
        <v xml:space="preserve"> </v>
      </c>
      <c r="AC738" s="48" t="str">
        <f t="shared" si="281"/>
        <v xml:space="preserve"> </v>
      </c>
      <c r="AD738" s="48" t="str">
        <f t="shared" si="282"/>
        <v xml:space="preserve"> </v>
      </c>
      <c r="AE738" s="48" t="str">
        <f t="shared" si="283"/>
        <v xml:space="preserve"> </v>
      </c>
      <c r="AF738" s="48" t="str">
        <f t="shared" si="284"/>
        <v xml:space="preserve"> </v>
      </c>
      <c r="AG738" s="49" t="str">
        <f t="shared" si="285"/>
        <v/>
      </c>
      <c r="AH738" s="48">
        <f t="shared" si="286"/>
        <v>18</v>
      </c>
      <c r="AI738" s="50" t="str">
        <f>'Details and Calculations'!AE737</f>
        <v xml:space="preserve"> </v>
      </c>
      <c r="AJ738" s="50" t="str">
        <f>'Details and Calculations'!AM737</f>
        <v xml:space="preserve"> </v>
      </c>
      <c r="AK738" s="50" t="str">
        <f>'Details and Calculations'!AR737</f>
        <v xml:space="preserve"> </v>
      </c>
      <c r="AL738" s="50" t="str">
        <f>'Details and Calculations'!AW737</f>
        <v xml:space="preserve"> </v>
      </c>
      <c r="AM738" s="50" t="str">
        <f>'Details and Calculations'!BA737</f>
        <v xml:space="preserve"> </v>
      </c>
      <c r="AN738" s="50" t="str">
        <f>'Details and Calculations'!BF737</f>
        <v xml:space="preserve"> </v>
      </c>
      <c r="AO738" s="50" t="str">
        <f>'Details and Calculations'!BI737</f>
        <v xml:space="preserve"> </v>
      </c>
      <c r="AP738" s="50" t="str">
        <f>'Details and Calculations'!BM737</f>
        <v xml:space="preserve"> </v>
      </c>
      <c r="AQ738" s="50" t="str">
        <f>'Details and Calculations'!BP737</f>
        <v xml:space="preserve"> </v>
      </c>
      <c r="AR738" s="50">
        <f>'Details and Calculations'!CC737</f>
        <v>3</v>
      </c>
      <c r="AS738" s="50">
        <f>'Details and Calculations'!CJ737</f>
        <v>3</v>
      </c>
      <c r="AT738" s="51">
        <f>'Details and Calculations'!T737</f>
        <v>1</v>
      </c>
      <c r="AU738" s="51">
        <f>'Details and Calculations'!Z737</f>
        <v>1</v>
      </c>
      <c r="AV738" s="51">
        <f>'Details and Calculations'!S737</f>
        <v>1</v>
      </c>
      <c r="AW738" s="51">
        <f>'Details and Calculations'!AI737</f>
        <v>1</v>
      </c>
      <c r="AX738" s="51">
        <f>'Details and Calculations'!BY737</f>
        <v>1</v>
      </c>
      <c r="AY738" s="51">
        <f>'Details and Calculations'!CG737</f>
        <v>1</v>
      </c>
      <c r="AZ738" s="51">
        <f>'Details and Calculations'!CI737</f>
        <v>0</v>
      </c>
      <c r="BA738" s="51">
        <f t="shared" si="287"/>
        <v>0</v>
      </c>
      <c r="BB738" s="52">
        <f>'Details and Calculations'!Y737</f>
        <v>1</v>
      </c>
      <c r="BC738" s="52" t="str">
        <f>'Details and Calculations'!AC737</f>
        <v xml:space="preserve"> </v>
      </c>
      <c r="BD738" s="52" t="str">
        <f>'Details and Calculations'!AK737</f>
        <v xml:space="preserve"> </v>
      </c>
      <c r="BE738" s="52" t="str">
        <f>'Details and Calculations'!AN737</f>
        <v xml:space="preserve"> </v>
      </c>
      <c r="BF738" s="52" t="str">
        <f>'Details and Calculations'!AP737</f>
        <v xml:space="preserve"> </v>
      </c>
      <c r="BG738" s="52" t="str">
        <f>'Details and Calculations'!AT737</f>
        <v xml:space="preserve"> </v>
      </c>
      <c r="BH738" s="52" t="str">
        <f>'Details and Calculations'!AY737</f>
        <v xml:space="preserve"> </v>
      </c>
      <c r="BI738" s="52" t="str">
        <f>'Details and Calculations'!BB737</f>
        <v xml:space="preserve"> </v>
      </c>
      <c r="BJ738" s="52" t="str">
        <f>'Details and Calculations'!BD737</f>
        <v xml:space="preserve"> </v>
      </c>
      <c r="BK738" s="52">
        <f>'Details and Calculations'!CA737</f>
        <v>1</v>
      </c>
      <c r="BL738" s="43">
        <f>'Details and Calculations'!AA737</f>
        <v>0</v>
      </c>
      <c r="BM738" s="43" t="str">
        <f>'Details and Calculations'!AB737</f>
        <v/>
      </c>
      <c r="BN738" s="43" t="str">
        <f>'Details and Calculations'!AD737</f>
        <v xml:space="preserve"> </v>
      </c>
      <c r="BO738" s="43">
        <f>'Details and Calculations'!AJ737</f>
        <v>0</v>
      </c>
      <c r="BP738" s="43" t="str">
        <f>'Details and Calculations'!AL737</f>
        <v xml:space="preserve"> </v>
      </c>
      <c r="BQ738" s="43">
        <f>'Details and Calculations'!AO737</f>
        <v>0</v>
      </c>
      <c r="BR738" s="43" t="str">
        <f>'Details and Calculations'!AQ737</f>
        <v xml:space="preserve"> </v>
      </c>
      <c r="BS738" s="43">
        <f>'Details and Calculations'!AS737</f>
        <v>0</v>
      </c>
      <c r="BT738" s="43" t="str">
        <f>'Details and Calculations'!AV737</f>
        <v xml:space="preserve"> </v>
      </c>
      <c r="BU738" s="43">
        <f>'Details and Calculations'!AX737</f>
        <v>0</v>
      </c>
      <c r="BV738" s="43" t="str">
        <f>'Details and Calculations'!AZ737</f>
        <v xml:space="preserve"> </v>
      </c>
      <c r="BW738" s="43">
        <f>'Details and Calculations'!BC737</f>
        <v>0</v>
      </c>
      <c r="BX738" s="43" t="str">
        <f>'Details and Calculations'!BE737</f>
        <v xml:space="preserve"> </v>
      </c>
      <c r="BY738" s="43" t="str">
        <f>'Details and Calculations'!BG737</f>
        <v xml:space="preserve"> </v>
      </c>
      <c r="BZ738" s="43" t="str">
        <f>'Details and Calculations'!BH737</f>
        <v xml:space="preserve"> </v>
      </c>
      <c r="CA738" s="43">
        <f>'Details and Calculations'!BJ737</f>
        <v>0</v>
      </c>
      <c r="CB738" s="43" t="str">
        <f>'Details and Calculations'!BK737</f>
        <v/>
      </c>
      <c r="CC738" s="43" t="str">
        <f>'Details and Calculations'!BL737</f>
        <v xml:space="preserve"> </v>
      </c>
      <c r="CD738" s="43" t="str">
        <f>'Details and Calculations'!BN737</f>
        <v xml:space="preserve"> </v>
      </c>
      <c r="CE738" s="43" t="str">
        <f>'Details and Calculations'!BO737</f>
        <v xml:space="preserve"> </v>
      </c>
      <c r="CF738" s="43">
        <f>'Details and Calculations'!BZ737</f>
        <v>1</v>
      </c>
      <c r="CG738" s="43">
        <f>'Details and Calculations'!CB737</f>
        <v>2015</v>
      </c>
      <c r="CH738" s="31"/>
      <c r="CI738" s="53"/>
    </row>
    <row r="739" spans="1:87" x14ac:dyDescent="0.3">
      <c r="A739" s="43">
        <f>'Details and Calculations'!A738</f>
        <v>2017</v>
      </c>
      <c r="B739" s="43" t="str">
        <f>'Details and Calculations'!C738</f>
        <v>Rwanda</v>
      </c>
      <c r="C739" s="43" t="str">
        <f>'Details and Calculations'!D738</f>
        <v>Rulindo</v>
      </c>
      <c r="D739" s="43" t="str">
        <f>'Details and Calculations'!E738</f>
        <v>Shyorongi</v>
      </c>
      <c r="E739" s="43" t="str">
        <f>'Details and Calculations'!F738</f>
        <v>Muvumu</v>
      </c>
      <c r="F739" s="43" t="str">
        <f>'Details and Calculations'!G738</f>
        <v>Nyabubare</v>
      </c>
      <c r="G739" s="43" t="str">
        <f>'Details and Calculations'!H738</f>
        <v/>
      </c>
      <c r="H739" s="43" t="str">
        <f>'Details and Calculations'!I738</f>
        <v/>
      </c>
      <c r="I739" s="43" t="str">
        <f>'Details and Calculations'!J738</f>
        <v>Muvumu- Taba</v>
      </c>
      <c r="J739" s="43">
        <f>'Details and Calculations'!K738</f>
        <v>97</v>
      </c>
      <c r="K739" s="43">
        <f>'Details and Calculations'!O738</f>
        <v>40</v>
      </c>
      <c r="L739" s="43">
        <f>'Details and Calculations'!P739</f>
        <v>59</v>
      </c>
      <c r="M739" s="43" t="str">
        <f>'Details and Calculations'!U738</f>
        <v>Piped Network -- Gravity Only</v>
      </c>
      <c r="N739" s="43">
        <f>'Details and Calculations'!V738</f>
        <v>2013</v>
      </c>
      <c r="O739" s="43" t="str">
        <f>'Details and Calculations'!W738</f>
        <v>Governement (District, Wasac) And Water For People</v>
      </c>
      <c r="P739" s="43" t="str">
        <f>'Details and Calculations'!X738</f>
        <v>Spring</v>
      </c>
      <c r="Q739" s="44" t="str">
        <f t="shared" si="270"/>
        <v>Low Risk</v>
      </c>
      <c r="R739" s="44" t="str">
        <f t="shared" si="271"/>
        <v>Low Risk</v>
      </c>
      <c r="S739" s="45" t="str">
        <f t="shared" si="272"/>
        <v>Intermediate Level of Service</v>
      </c>
      <c r="T739" s="62" t="str">
        <f t="shared" si="269"/>
        <v>Low Priority</v>
      </c>
      <c r="U739" s="46">
        <f t="shared" si="273"/>
        <v>6</v>
      </c>
      <c r="V739" s="28" t="str">
        <f t="shared" si="274"/>
        <v>Repair or Replace Components</v>
      </c>
      <c r="W739" s="47" t="str">
        <f t="shared" si="275"/>
        <v xml:space="preserve">Storage Tank, </v>
      </c>
      <c r="X739" s="27" t="str">
        <f t="shared" si="276"/>
        <v>Create Plan To Repair or Replace Components</v>
      </c>
      <c r="Y739" s="48" t="str">
        <f t="shared" si="277"/>
        <v xml:space="preserve"> </v>
      </c>
      <c r="Z739" s="48">
        <f t="shared" si="278"/>
        <v>16</v>
      </c>
      <c r="AA739" s="48">
        <f t="shared" si="279"/>
        <v>26</v>
      </c>
      <c r="AB739" s="48">
        <f t="shared" si="280"/>
        <v>16</v>
      </c>
      <c r="AC739" s="48">
        <f t="shared" si="281"/>
        <v>26</v>
      </c>
      <c r="AD739" s="48" t="str">
        <f t="shared" si="282"/>
        <v xml:space="preserve"> </v>
      </c>
      <c r="AE739" s="48" t="str">
        <f t="shared" si="283"/>
        <v xml:space="preserve"> </v>
      </c>
      <c r="AF739" s="48" t="str">
        <f t="shared" si="284"/>
        <v xml:space="preserve"> </v>
      </c>
      <c r="AG739" s="49" t="str">
        <f t="shared" si="285"/>
        <v/>
      </c>
      <c r="AH739" s="48">
        <f t="shared" si="286"/>
        <v>16</v>
      </c>
      <c r="AI739" s="50" t="str">
        <f>'Details and Calculations'!AE738</f>
        <v xml:space="preserve"> </v>
      </c>
      <c r="AJ739" s="50">
        <f>'Details and Calculations'!AM738</f>
        <v>1</v>
      </c>
      <c r="AK739" s="50">
        <f>'Details and Calculations'!AR738</f>
        <v>2</v>
      </c>
      <c r="AL739" s="50">
        <f>'Details and Calculations'!AW738</f>
        <v>1</v>
      </c>
      <c r="AM739" s="50">
        <f>'Details and Calculations'!BA738</f>
        <v>1</v>
      </c>
      <c r="AN739" s="50" t="str">
        <f>'Details and Calculations'!BF738</f>
        <v xml:space="preserve"> </v>
      </c>
      <c r="AO739" s="50" t="str">
        <f>'Details and Calculations'!BI738</f>
        <v xml:space="preserve"> </v>
      </c>
      <c r="AP739" s="50" t="str">
        <f>'Details and Calculations'!BM738</f>
        <v xml:space="preserve"> </v>
      </c>
      <c r="AQ739" s="50" t="str">
        <f>'Details and Calculations'!BP738</f>
        <v xml:space="preserve"> </v>
      </c>
      <c r="AR739" s="50">
        <f>'Details and Calculations'!CC738</f>
        <v>1</v>
      </c>
      <c r="AS739" s="50">
        <f>'Details and Calculations'!CJ738</f>
        <v>2</v>
      </c>
      <c r="AT739" s="51">
        <f>'Details and Calculations'!T738</f>
        <v>1</v>
      </c>
      <c r="AU739" s="51">
        <f>'Details and Calculations'!Z738</f>
        <v>1</v>
      </c>
      <c r="AV739" s="51">
        <f>'Details and Calculations'!S738</f>
        <v>1</v>
      </c>
      <c r="AW739" s="51">
        <f>'Details and Calculations'!AI738</f>
        <v>1</v>
      </c>
      <c r="AX739" s="51">
        <f>'Details and Calculations'!BY738</f>
        <v>1</v>
      </c>
      <c r="AY739" s="51">
        <f>'Details and Calculations'!CG738</f>
        <v>0</v>
      </c>
      <c r="AZ739" s="51">
        <f>'Details and Calculations'!CI738</f>
        <v>1</v>
      </c>
      <c r="BA739" s="51">
        <f t="shared" si="287"/>
        <v>0</v>
      </c>
      <c r="BB739" s="52">
        <f>'Details and Calculations'!Y738</f>
        <v>1</v>
      </c>
      <c r="BC739" s="52" t="str">
        <f>'Details and Calculations'!AC738</f>
        <v xml:space="preserve"> </v>
      </c>
      <c r="BD739" s="52">
        <f>'Details and Calculations'!AK738</f>
        <v>1</v>
      </c>
      <c r="BE739" s="52">
        <f>'Details and Calculations'!AN738</f>
        <v>800</v>
      </c>
      <c r="BF739" s="52">
        <f>'Details and Calculations'!AP738</f>
        <v>3</v>
      </c>
      <c r="BG739" s="52">
        <f>'Details and Calculations'!AT738</f>
        <v>9</v>
      </c>
      <c r="BH739" s="52">
        <f>'Details and Calculations'!AY738</f>
        <v>1</v>
      </c>
      <c r="BI739" s="52">
        <f>'Details and Calculations'!BB738</f>
        <v>7500</v>
      </c>
      <c r="BJ739" s="52" t="str">
        <f>'Details and Calculations'!BD738</f>
        <v xml:space="preserve"> </v>
      </c>
      <c r="BK739" s="52">
        <f>'Details and Calculations'!CA738</f>
        <v>1</v>
      </c>
      <c r="BL739" s="43">
        <f>'Details and Calculations'!AA738</f>
        <v>0</v>
      </c>
      <c r="BM739" s="43" t="str">
        <f>'Details and Calculations'!AB738</f>
        <v/>
      </c>
      <c r="BN739" s="43" t="str">
        <f>'Details and Calculations'!AD738</f>
        <v xml:space="preserve"> </v>
      </c>
      <c r="BO739" s="43">
        <f>'Details and Calculations'!AJ738</f>
        <v>1</v>
      </c>
      <c r="BP739" s="43">
        <f>'Details and Calculations'!AL738</f>
        <v>2013</v>
      </c>
      <c r="BQ739" s="43">
        <f>'Details and Calculations'!AO738</f>
        <v>1</v>
      </c>
      <c r="BR739" s="43">
        <f>'Details and Calculations'!AQ738</f>
        <v>2013</v>
      </c>
      <c r="BS739" s="43">
        <f>'Details and Calculations'!AS738</f>
        <v>1</v>
      </c>
      <c r="BT739" s="43">
        <f>'Details and Calculations'!AV738</f>
        <v>2013</v>
      </c>
      <c r="BU739" s="43">
        <f>'Details and Calculations'!AX738</f>
        <v>1</v>
      </c>
      <c r="BV739" s="43">
        <f>'Details and Calculations'!AZ738</f>
        <v>2013</v>
      </c>
      <c r="BW739" s="43">
        <f>'Details and Calculations'!BC738</f>
        <v>0</v>
      </c>
      <c r="BX739" s="43" t="str">
        <f>'Details and Calculations'!BE738</f>
        <v xml:space="preserve"> </v>
      </c>
      <c r="BY739" s="43" t="str">
        <f>'Details and Calculations'!BG738</f>
        <v xml:space="preserve"> </v>
      </c>
      <c r="BZ739" s="43" t="str">
        <f>'Details and Calculations'!BH738</f>
        <v xml:space="preserve"> </v>
      </c>
      <c r="CA739" s="43">
        <f>'Details and Calculations'!BJ738</f>
        <v>0</v>
      </c>
      <c r="CB739" s="43" t="str">
        <f>'Details and Calculations'!BK738</f>
        <v/>
      </c>
      <c r="CC739" s="43" t="str">
        <f>'Details and Calculations'!BL738</f>
        <v xml:space="preserve"> </v>
      </c>
      <c r="CD739" s="43" t="str">
        <f>'Details and Calculations'!BN738</f>
        <v xml:space="preserve"> </v>
      </c>
      <c r="CE739" s="43" t="str">
        <f>'Details and Calculations'!BO738</f>
        <v xml:space="preserve"> </v>
      </c>
      <c r="CF739" s="43">
        <f>'Details and Calculations'!BZ738</f>
        <v>1</v>
      </c>
      <c r="CG739" s="43">
        <f>'Details and Calculations'!CB738</f>
        <v>2013</v>
      </c>
      <c r="CH739" s="31"/>
      <c r="CI739" s="53"/>
    </row>
    <row r="740" spans="1:87" x14ac:dyDescent="0.3">
      <c r="A740" s="43">
        <f>'Details and Calculations'!A739</f>
        <v>2017</v>
      </c>
      <c r="B740" s="43" t="str">
        <f>'Details and Calculations'!C739</f>
        <v>Rwanda</v>
      </c>
      <c r="C740" s="43" t="str">
        <f>'Details and Calculations'!D739</f>
        <v>Rulindo</v>
      </c>
      <c r="D740" s="43" t="str">
        <f>'Details and Calculations'!E739</f>
        <v>Kinihira</v>
      </c>
      <c r="E740" s="43" t="str">
        <f>'Details and Calculations'!F739</f>
        <v>Karegamazi</v>
      </c>
      <c r="F740" s="43" t="str">
        <f>'Details and Calculations'!G739</f>
        <v>Mutoyi</v>
      </c>
      <c r="G740" s="43" t="str">
        <f>'Details and Calculations'!H739</f>
        <v/>
      </c>
      <c r="H740" s="43" t="str">
        <f>'Details and Calculations'!I739</f>
        <v/>
      </c>
      <c r="I740" s="43" t="str">
        <f>'Details and Calculations'!J739</f>
        <v>Miyove-Kinihira</v>
      </c>
      <c r="J740" s="43">
        <f>'Details and Calculations'!K739</f>
        <v>119</v>
      </c>
      <c r="K740" s="43">
        <f>'Details and Calculations'!O739</f>
        <v>60</v>
      </c>
      <c r="L740" s="43">
        <f>'Details and Calculations'!P740</f>
        <v>5</v>
      </c>
      <c r="M740" s="43" t="str">
        <f>'Details and Calculations'!U739</f>
        <v>Piped Network -- Gravity Only</v>
      </c>
      <c r="N740" s="43">
        <f>'Details and Calculations'!V739</f>
        <v>2001</v>
      </c>
      <c r="O740" s="43" t="str">
        <f>'Details and Calculations'!W739</f>
        <v>Gkww</v>
      </c>
      <c r="P740" s="43" t="str">
        <f>'Details and Calculations'!X739</f>
        <v>Spring</v>
      </c>
      <c r="Q740" s="44" t="str">
        <f t="shared" si="270"/>
        <v>High Risk</v>
      </c>
      <c r="R740" s="44" t="str">
        <f t="shared" si="271"/>
        <v>Medium Risk</v>
      </c>
      <c r="S740" s="45" t="str">
        <f t="shared" si="272"/>
        <v>Intermediate Level of Service</v>
      </c>
      <c r="T740" s="62" t="str">
        <f t="shared" si="269"/>
        <v>Medium Priority</v>
      </c>
      <c r="U740" s="46">
        <f t="shared" si="273"/>
        <v>6</v>
      </c>
      <c r="V740" s="28" t="str">
        <f t="shared" si="274"/>
        <v>Consider Replacing Aging Components</v>
      </c>
      <c r="W740" s="47" t="str">
        <f t="shared" si="275"/>
        <v>Intake Structure,  Conduction Line, Storage Tank, Other Concrete Structures,  Pump, Pump Station,  Treatment Equipment, Kiosk/Tap Stand</v>
      </c>
      <c r="X740" s="27" t="str">
        <f t="shared" si="276"/>
        <v xml:space="preserve">Further Technical Diagnostic Needed </v>
      </c>
      <c r="Y740" s="48">
        <f t="shared" si="277"/>
        <v>2</v>
      </c>
      <c r="Z740" s="48">
        <f t="shared" si="278"/>
        <v>-8</v>
      </c>
      <c r="AA740" s="48">
        <f t="shared" si="279"/>
        <v>2</v>
      </c>
      <c r="AB740" s="48">
        <f t="shared" si="280"/>
        <v>-8</v>
      </c>
      <c r="AC740" s="48">
        <f t="shared" si="281"/>
        <v>2</v>
      </c>
      <c r="AD740" s="48" t="str">
        <f t="shared" si="282"/>
        <v xml:space="preserve"> </v>
      </c>
      <c r="AE740" s="48" t="str">
        <f t="shared" si="283"/>
        <v xml:space="preserve"> </v>
      </c>
      <c r="AF740" s="48" t="str">
        <f t="shared" si="284"/>
        <v xml:space="preserve"> </v>
      </c>
      <c r="AG740" s="49" t="str">
        <f t="shared" si="285"/>
        <v/>
      </c>
      <c r="AH740" s="48">
        <f t="shared" si="286"/>
        <v>18</v>
      </c>
      <c r="AI740" s="50">
        <f>'Details and Calculations'!AE739</f>
        <v>2</v>
      </c>
      <c r="AJ740" s="50">
        <f>'Details and Calculations'!AM739</f>
        <v>2</v>
      </c>
      <c r="AK740" s="50">
        <f>'Details and Calculations'!AR739</f>
        <v>1</v>
      </c>
      <c r="AL740" s="50">
        <f>'Details and Calculations'!AW739</f>
        <v>2</v>
      </c>
      <c r="AM740" s="50">
        <f>'Details and Calculations'!BA739</f>
        <v>2</v>
      </c>
      <c r="AN740" s="50" t="str">
        <f>'Details and Calculations'!BF739</f>
        <v xml:space="preserve"> </v>
      </c>
      <c r="AO740" s="50" t="str">
        <f>'Details and Calculations'!BI739</f>
        <v xml:space="preserve"> </v>
      </c>
      <c r="AP740" s="50" t="str">
        <f>'Details and Calculations'!BM739</f>
        <v xml:space="preserve"> </v>
      </c>
      <c r="AQ740" s="50" t="str">
        <f>'Details and Calculations'!BP739</f>
        <v xml:space="preserve"> </v>
      </c>
      <c r="AR740" s="50">
        <f>'Details and Calculations'!CC739</f>
        <v>1</v>
      </c>
      <c r="AS740" s="50">
        <f>'Details and Calculations'!CJ739</f>
        <v>2</v>
      </c>
      <c r="AT740" s="51">
        <f>'Details and Calculations'!T739</f>
        <v>1</v>
      </c>
      <c r="AU740" s="51">
        <f>'Details and Calculations'!Z739</f>
        <v>1</v>
      </c>
      <c r="AV740" s="51">
        <f>'Details and Calculations'!S739</f>
        <v>0</v>
      </c>
      <c r="AW740" s="51">
        <f>'Details and Calculations'!AI739</f>
        <v>1</v>
      </c>
      <c r="AX740" s="51">
        <f>'Details and Calculations'!BY739</f>
        <v>1</v>
      </c>
      <c r="AY740" s="51">
        <f>'Details and Calculations'!CG739</f>
        <v>1</v>
      </c>
      <c r="AZ740" s="51">
        <f>'Details and Calculations'!CI739</f>
        <v>1</v>
      </c>
      <c r="BA740" s="51">
        <f t="shared" si="287"/>
        <v>0</v>
      </c>
      <c r="BB740" s="52">
        <f>'Details and Calculations'!Y739</f>
        <v>6</v>
      </c>
      <c r="BC740" s="52">
        <f>'Details and Calculations'!AC739</f>
        <v>3</v>
      </c>
      <c r="BD740" s="52">
        <f>'Details and Calculations'!AK739</f>
        <v>1</v>
      </c>
      <c r="BE740" s="52">
        <f>'Details and Calculations'!AN739</f>
        <v>8000</v>
      </c>
      <c r="BF740" s="52">
        <f>'Details and Calculations'!AP739</f>
        <v>4</v>
      </c>
      <c r="BG740" s="52">
        <f>'Details and Calculations'!AT739</f>
        <v>18</v>
      </c>
      <c r="BH740" s="52">
        <f>'Details and Calculations'!AY739</f>
        <v>2</v>
      </c>
      <c r="BI740" s="52">
        <f>'Details and Calculations'!BB739</f>
        <v>15000</v>
      </c>
      <c r="BJ740" s="52" t="str">
        <f>'Details and Calculations'!BD739</f>
        <v xml:space="preserve"> </v>
      </c>
      <c r="BK740" s="52">
        <f>'Details and Calculations'!CA739</f>
        <v>2</v>
      </c>
      <c r="BL740" s="43">
        <f>'Details and Calculations'!AA739</f>
        <v>1</v>
      </c>
      <c r="BM740" s="43" t="str">
        <f>'Details and Calculations'!AB739</f>
        <v>"Springbox" --Intake Structure At A Spring</v>
      </c>
      <c r="BN740" s="43">
        <f>'Details and Calculations'!AD739</f>
        <v>1989</v>
      </c>
      <c r="BO740" s="43">
        <f>'Details and Calculations'!AJ739</f>
        <v>1</v>
      </c>
      <c r="BP740" s="43">
        <f>'Details and Calculations'!AL739</f>
        <v>1989</v>
      </c>
      <c r="BQ740" s="43">
        <f>'Details and Calculations'!AO739</f>
        <v>1</v>
      </c>
      <c r="BR740" s="43">
        <f>'Details and Calculations'!AQ739</f>
        <v>1989</v>
      </c>
      <c r="BS740" s="43">
        <f>'Details and Calculations'!AS739</f>
        <v>1</v>
      </c>
      <c r="BT740" s="43">
        <f>'Details and Calculations'!AV739</f>
        <v>1989</v>
      </c>
      <c r="BU740" s="43">
        <f>'Details and Calculations'!AX739</f>
        <v>1</v>
      </c>
      <c r="BV740" s="43">
        <f>'Details and Calculations'!AZ739</f>
        <v>1989</v>
      </c>
      <c r="BW740" s="43">
        <f>'Details and Calculations'!BC739</f>
        <v>0</v>
      </c>
      <c r="BX740" s="43" t="str">
        <f>'Details and Calculations'!BE739</f>
        <v xml:space="preserve"> </v>
      </c>
      <c r="BY740" s="43" t="str">
        <f>'Details and Calculations'!BG739</f>
        <v xml:space="preserve"> </v>
      </c>
      <c r="BZ740" s="43" t="str">
        <f>'Details and Calculations'!BH739</f>
        <v xml:space="preserve"> </v>
      </c>
      <c r="CA740" s="43">
        <f>'Details and Calculations'!BJ739</f>
        <v>0</v>
      </c>
      <c r="CB740" s="43" t="str">
        <f>'Details and Calculations'!BK739</f>
        <v/>
      </c>
      <c r="CC740" s="43" t="str">
        <f>'Details and Calculations'!BL739</f>
        <v xml:space="preserve"> </v>
      </c>
      <c r="CD740" s="43" t="str">
        <f>'Details and Calculations'!BN739</f>
        <v xml:space="preserve"> </v>
      </c>
      <c r="CE740" s="43" t="str">
        <f>'Details and Calculations'!BO739</f>
        <v xml:space="preserve"> </v>
      </c>
      <c r="CF740" s="43">
        <f>'Details and Calculations'!BZ739</f>
        <v>1</v>
      </c>
      <c r="CG740" s="43">
        <f>'Details and Calculations'!CB739</f>
        <v>2015</v>
      </c>
      <c r="CH740" s="31"/>
      <c r="CI740" s="53"/>
    </row>
    <row r="741" spans="1:87" x14ac:dyDescent="0.3">
      <c r="A741" s="43">
        <f>'Details and Calculations'!A740</f>
        <v>2017</v>
      </c>
      <c r="B741" s="43" t="str">
        <f>'Details and Calculations'!C740</f>
        <v>Rwanda</v>
      </c>
      <c r="C741" s="43" t="str">
        <f>'Details and Calculations'!D740</f>
        <v>Rulindo</v>
      </c>
      <c r="D741" s="43" t="str">
        <f>'Details and Calculations'!E740</f>
        <v>Buyoga</v>
      </c>
      <c r="E741" s="43" t="str">
        <f>'Details and Calculations'!F740</f>
        <v>Ndarage</v>
      </c>
      <c r="F741" s="43" t="str">
        <f>'Details and Calculations'!G740</f>
        <v>Gahondo</v>
      </c>
      <c r="G741" s="43" t="str">
        <f>'Details and Calculations'!H740</f>
        <v/>
      </c>
      <c r="H741" s="43" t="str">
        <f>'Details and Calculations'!I740</f>
        <v/>
      </c>
      <c r="I741" s="43" t="str">
        <f>'Details and Calculations'!J740</f>
        <v>Ndarage</v>
      </c>
      <c r="J741" s="43">
        <f>'Details and Calculations'!K740</f>
        <v>105</v>
      </c>
      <c r="K741" s="43">
        <f>'Details and Calculations'!O740</f>
        <v>100</v>
      </c>
      <c r="L741" s="43">
        <f>'Details and Calculations'!P741</f>
        <v>50</v>
      </c>
      <c r="M741" s="43" t="str">
        <f>'Details and Calculations'!U740</f>
        <v>Piped Network -- Gravity Only</v>
      </c>
      <c r="N741" s="43">
        <f>'Details and Calculations'!V740</f>
        <v>2014</v>
      </c>
      <c r="O741" s="43" t="str">
        <f>'Details and Calculations'!W740</f>
        <v>Governement (District, Wasac) And Water For People</v>
      </c>
      <c r="P741" s="43" t="str">
        <f>'Details and Calculations'!X740</f>
        <v>Spring</v>
      </c>
      <c r="Q741" s="44" t="str">
        <f t="shared" si="270"/>
        <v>Low Risk</v>
      </c>
      <c r="R741" s="44" t="str">
        <f t="shared" si="271"/>
        <v>Low Risk</v>
      </c>
      <c r="S741" s="45" t="str">
        <f t="shared" si="272"/>
        <v>High Level of Service</v>
      </c>
      <c r="T741" s="62" t="str">
        <f t="shared" si="269"/>
        <v>Low Priority</v>
      </c>
      <c r="U741" s="46">
        <f t="shared" si="273"/>
        <v>8</v>
      </c>
      <c r="V741" s="28" t="str">
        <f t="shared" si="274"/>
        <v>Repair or Replace Components</v>
      </c>
      <c r="W741" s="47" t="str">
        <f t="shared" si="275"/>
        <v>Kiosk/Tap Stand</v>
      </c>
      <c r="X741" s="27" t="str">
        <f t="shared" si="276"/>
        <v>Create Plan To Repair or Replace Components</v>
      </c>
      <c r="Y741" s="48">
        <f t="shared" si="277"/>
        <v>27</v>
      </c>
      <c r="Z741" s="48">
        <f t="shared" si="278"/>
        <v>17</v>
      </c>
      <c r="AA741" s="48">
        <f t="shared" si="279"/>
        <v>27</v>
      </c>
      <c r="AB741" s="48">
        <f t="shared" si="280"/>
        <v>17</v>
      </c>
      <c r="AC741" s="48" t="str">
        <f t="shared" si="281"/>
        <v xml:space="preserve"> </v>
      </c>
      <c r="AD741" s="48" t="str">
        <f t="shared" si="282"/>
        <v xml:space="preserve"> </v>
      </c>
      <c r="AE741" s="48" t="str">
        <f t="shared" si="283"/>
        <v xml:space="preserve"> </v>
      </c>
      <c r="AF741" s="48" t="str">
        <f t="shared" si="284"/>
        <v xml:space="preserve"> </v>
      </c>
      <c r="AG741" s="49" t="str">
        <f t="shared" si="285"/>
        <v/>
      </c>
      <c r="AH741" s="48">
        <f t="shared" si="286"/>
        <v>17</v>
      </c>
      <c r="AI741" s="50">
        <f>'Details and Calculations'!AE740</f>
        <v>1</v>
      </c>
      <c r="AJ741" s="50">
        <f>'Details and Calculations'!AM740</f>
        <v>1</v>
      </c>
      <c r="AK741" s="50">
        <f>'Details and Calculations'!AR740</f>
        <v>1</v>
      </c>
      <c r="AL741" s="50">
        <f>'Details and Calculations'!AW740</f>
        <v>1</v>
      </c>
      <c r="AM741" s="50" t="str">
        <f>'Details and Calculations'!BA740</f>
        <v xml:space="preserve"> </v>
      </c>
      <c r="AN741" s="50" t="str">
        <f>'Details and Calculations'!BF740</f>
        <v xml:space="preserve"> </v>
      </c>
      <c r="AO741" s="50" t="str">
        <f>'Details and Calculations'!BI740</f>
        <v xml:space="preserve"> </v>
      </c>
      <c r="AP741" s="50" t="str">
        <f>'Details and Calculations'!BM740</f>
        <v xml:space="preserve"> </v>
      </c>
      <c r="AQ741" s="50" t="str">
        <f>'Details and Calculations'!BP740</f>
        <v xml:space="preserve"> </v>
      </c>
      <c r="AR741" s="50">
        <f>'Details and Calculations'!CC740</f>
        <v>2</v>
      </c>
      <c r="AS741" s="50">
        <f>'Details and Calculations'!CJ740</f>
        <v>1</v>
      </c>
      <c r="AT741" s="51">
        <f>'Details and Calculations'!T740</f>
        <v>1</v>
      </c>
      <c r="AU741" s="51">
        <f>'Details and Calculations'!Z740</f>
        <v>1</v>
      </c>
      <c r="AV741" s="51">
        <f>'Details and Calculations'!S740</f>
        <v>1</v>
      </c>
      <c r="AW741" s="51">
        <f>'Details and Calculations'!AI740</f>
        <v>1</v>
      </c>
      <c r="AX741" s="51">
        <f>'Details and Calculations'!BY740</f>
        <v>1</v>
      </c>
      <c r="AY741" s="51">
        <f>'Details and Calculations'!CG740</f>
        <v>1</v>
      </c>
      <c r="AZ741" s="51">
        <f>'Details and Calculations'!CI740</f>
        <v>1</v>
      </c>
      <c r="BA741" s="51">
        <f t="shared" si="287"/>
        <v>1</v>
      </c>
      <c r="BB741" s="52">
        <f>'Details and Calculations'!Y740</f>
        <v>2</v>
      </c>
      <c r="BC741" s="52">
        <f>'Details and Calculations'!AC740</f>
        <v>2</v>
      </c>
      <c r="BD741" s="52">
        <f>'Details and Calculations'!AK740</f>
        <v>1</v>
      </c>
      <c r="BE741" s="52">
        <f>'Details and Calculations'!AN740</f>
        <v>6300</v>
      </c>
      <c r="BF741" s="52">
        <f>'Details and Calculations'!AP740</f>
        <v>5</v>
      </c>
      <c r="BG741" s="52">
        <f>'Details and Calculations'!AT740</f>
        <v>8</v>
      </c>
      <c r="BH741" s="52" t="str">
        <f>'Details and Calculations'!AY740</f>
        <v xml:space="preserve"> </v>
      </c>
      <c r="BI741" s="52" t="str">
        <f>'Details and Calculations'!BB740</f>
        <v xml:space="preserve"> </v>
      </c>
      <c r="BJ741" s="52" t="str">
        <f>'Details and Calculations'!BD740</f>
        <v xml:space="preserve"> </v>
      </c>
      <c r="BK741" s="52">
        <f>'Details and Calculations'!CA740</f>
        <v>2</v>
      </c>
      <c r="BL741" s="43">
        <f>'Details and Calculations'!AA740</f>
        <v>1</v>
      </c>
      <c r="BM741" s="43" t="str">
        <f>'Details and Calculations'!AB740</f>
        <v>"Springbox" --Intake Structure At A Spring</v>
      </c>
      <c r="BN741" s="43">
        <f>'Details and Calculations'!AD740</f>
        <v>2014</v>
      </c>
      <c r="BO741" s="43">
        <f>'Details and Calculations'!AJ740</f>
        <v>1</v>
      </c>
      <c r="BP741" s="43">
        <f>'Details and Calculations'!AL740</f>
        <v>2014</v>
      </c>
      <c r="BQ741" s="43">
        <f>'Details and Calculations'!AO740</f>
        <v>1</v>
      </c>
      <c r="BR741" s="43">
        <f>'Details and Calculations'!AQ740</f>
        <v>2014</v>
      </c>
      <c r="BS741" s="43">
        <f>'Details and Calculations'!AS740</f>
        <v>1</v>
      </c>
      <c r="BT741" s="43">
        <f>'Details and Calculations'!AV740</f>
        <v>2014</v>
      </c>
      <c r="BU741" s="43">
        <f>'Details and Calculations'!AX740</f>
        <v>0</v>
      </c>
      <c r="BV741" s="43" t="str">
        <f>'Details and Calculations'!AZ740</f>
        <v xml:space="preserve"> </v>
      </c>
      <c r="BW741" s="43">
        <f>'Details and Calculations'!BC740</f>
        <v>0</v>
      </c>
      <c r="BX741" s="43" t="str">
        <f>'Details and Calculations'!BE740</f>
        <v xml:space="preserve"> </v>
      </c>
      <c r="BY741" s="43" t="str">
        <f>'Details and Calculations'!BG740</f>
        <v xml:space="preserve"> </v>
      </c>
      <c r="BZ741" s="43" t="str">
        <f>'Details and Calculations'!BH740</f>
        <v xml:space="preserve"> </v>
      </c>
      <c r="CA741" s="43">
        <f>'Details and Calculations'!BJ740</f>
        <v>0</v>
      </c>
      <c r="CB741" s="43" t="str">
        <f>'Details and Calculations'!BK740</f>
        <v/>
      </c>
      <c r="CC741" s="43" t="str">
        <f>'Details and Calculations'!BL740</f>
        <v xml:space="preserve"> </v>
      </c>
      <c r="CD741" s="43" t="str">
        <f>'Details and Calculations'!BN740</f>
        <v xml:space="preserve"> </v>
      </c>
      <c r="CE741" s="43" t="str">
        <f>'Details and Calculations'!BO740</f>
        <v xml:space="preserve"> </v>
      </c>
      <c r="CF741" s="43">
        <f>'Details and Calculations'!BZ740</f>
        <v>1</v>
      </c>
      <c r="CG741" s="43">
        <f>'Details and Calculations'!CB740</f>
        <v>2014</v>
      </c>
      <c r="CH741" s="31"/>
      <c r="CI741" s="53"/>
    </row>
    <row r="742" spans="1:87" x14ac:dyDescent="0.3">
      <c r="A742" s="43">
        <f>'Details and Calculations'!A741</f>
        <v>2017</v>
      </c>
      <c r="B742" s="43" t="str">
        <f>'Details and Calculations'!C741</f>
        <v>Rwanda</v>
      </c>
      <c r="C742" s="43" t="str">
        <f>'Details and Calculations'!D741</f>
        <v>Rulindo</v>
      </c>
      <c r="D742" s="43" t="str">
        <f>'Details and Calculations'!E741</f>
        <v>Mbogo</v>
      </c>
      <c r="E742" s="43" t="str">
        <f>'Details and Calculations'!F741</f>
        <v>Mushali</v>
      </c>
      <c r="F742" s="43" t="str">
        <f>'Details and Calculations'!G741</f>
        <v>Gitaba</v>
      </c>
      <c r="G742" s="43" t="str">
        <f>'Details and Calculations'!H741</f>
        <v/>
      </c>
      <c r="H742" s="43" t="str">
        <f>'Details and Calculations'!I741</f>
        <v/>
      </c>
      <c r="I742" s="43" t="str">
        <f>'Details and Calculations'!J741</f>
        <v>Gitabage Network</v>
      </c>
      <c r="J742" s="43">
        <f>'Details and Calculations'!K741</f>
        <v>118</v>
      </c>
      <c r="K742" s="43">
        <f>'Details and Calculations'!O741</f>
        <v>68</v>
      </c>
      <c r="L742" s="43" t="str">
        <f>'Details and Calculations'!P742</f>
        <v xml:space="preserve"> </v>
      </c>
      <c r="M742" s="43" t="str">
        <f>'Details and Calculations'!U741</f>
        <v>Piped Network -- Gravity Only</v>
      </c>
      <c r="N742" s="43">
        <f>'Details and Calculations'!V741</f>
        <v>2008</v>
      </c>
      <c r="O742" s="43" t="str">
        <f>'Details and Calculations'!W741</f>
        <v>Catholic Church</v>
      </c>
      <c r="P742" s="43" t="str">
        <f>'Details and Calculations'!X741</f>
        <v>Spring</v>
      </c>
      <c r="Q742" s="44" t="str">
        <f t="shared" si="270"/>
        <v>Low Risk</v>
      </c>
      <c r="R742" s="44" t="str">
        <f t="shared" si="271"/>
        <v>Low Risk</v>
      </c>
      <c r="S742" s="45" t="str">
        <f t="shared" si="272"/>
        <v>High Level of Service</v>
      </c>
      <c r="T742" s="62" t="str">
        <f t="shared" si="269"/>
        <v>Low Priority</v>
      </c>
      <c r="U742" s="46">
        <f t="shared" si="273"/>
        <v>8</v>
      </c>
      <c r="V742" s="28" t="str">
        <f t="shared" si="274"/>
        <v>Repair or Replace Components</v>
      </c>
      <c r="W742" s="47" t="str">
        <f t="shared" si="275"/>
        <v>Kiosk/Tap Stand</v>
      </c>
      <c r="X742" s="27" t="str">
        <f t="shared" si="276"/>
        <v>Create Plan To Repair or Replace Components</v>
      </c>
      <c r="Y742" s="48">
        <f t="shared" si="277"/>
        <v>21</v>
      </c>
      <c r="Z742" s="48">
        <f t="shared" si="278"/>
        <v>11</v>
      </c>
      <c r="AA742" s="48">
        <f t="shared" si="279"/>
        <v>21</v>
      </c>
      <c r="AB742" s="48" t="str">
        <f t="shared" si="280"/>
        <v xml:space="preserve"> </v>
      </c>
      <c r="AC742" s="48">
        <f t="shared" si="281"/>
        <v>21</v>
      </c>
      <c r="AD742" s="48" t="str">
        <f t="shared" si="282"/>
        <v xml:space="preserve"> </v>
      </c>
      <c r="AE742" s="48" t="str">
        <f t="shared" si="283"/>
        <v xml:space="preserve"> </v>
      </c>
      <c r="AF742" s="48" t="str">
        <f t="shared" si="284"/>
        <v xml:space="preserve"> </v>
      </c>
      <c r="AG742" s="49" t="str">
        <f t="shared" si="285"/>
        <v/>
      </c>
      <c r="AH742" s="48">
        <f t="shared" si="286"/>
        <v>11</v>
      </c>
      <c r="AI742" s="50">
        <f>'Details and Calculations'!AE741</f>
        <v>1</v>
      </c>
      <c r="AJ742" s="50">
        <f>'Details and Calculations'!AM741</f>
        <v>1</v>
      </c>
      <c r="AK742" s="50">
        <f>'Details and Calculations'!AR741</f>
        <v>1</v>
      </c>
      <c r="AL742" s="50" t="str">
        <f>'Details and Calculations'!AW741</f>
        <v xml:space="preserve"> </v>
      </c>
      <c r="AM742" s="50">
        <f>'Details and Calculations'!BA741</f>
        <v>1</v>
      </c>
      <c r="AN742" s="50" t="str">
        <f>'Details and Calculations'!BF741</f>
        <v xml:space="preserve"> </v>
      </c>
      <c r="AO742" s="50" t="str">
        <f>'Details and Calculations'!BI741</f>
        <v xml:space="preserve"> </v>
      </c>
      <c r="AP742" s="50" t="str">
        <f>'Details and Calculations'!BM741</f>
        <v xml:space="preserve"> </v>
      </c>
      <c r="AQ742" s="50" t="str">
        <f>'Details and Calculations'!BP741</f>
        <v xml:space="preserve"> </v>
      </c>
      <c r="AR742" s="50">
        <f>'Details and Calculations'!CC741</f>
        <v>2</v>
      </c>
      <c r="AS742" s="50">
        <f>'Details and Calculations'!CJ741</f>
        <v>1</v>
      </c>
      <c r="AT742" s="51">
        <f>'Details and Calculations'!T741</f>
        <v>1</v>
      </c>
      <c r="AU742" s="51">
        <f>'Details and Calculations'!Z741</f>
        <v>1</v>
      </c>
      <c r="AV742" s="51">
        <f>'Details and Calculations'!S741</f>
        <v>1</v>
      </c>
      <c r="AW742" s="51">
        <f>'Details and Calculations'!AI741</f>
        <v>1</v>
      </c>
      <c r="AX742" s="51">
        <f>'Details and Calculations'!BY741</f>
        <v>1</v>
      </c>
      <c r="AY742" s="51">
        <f>'Details and Calculations'!CG741</f>
        <v>1</v>
      </c>
      <c r="AZ742" s="51">
        <f>'Details and Calculations'!CI741</f>
        <v>1</v>
      </c>
      <c r="BA742" s="51">
        <f t="shared" si="287"/>
        <v>1</v>
      </c>
      <c r="BB742" s="52">
        <f>'Details and Calculations'!Y741</f>
        <v>1</v>
      </c>
      <c r="BC742" s="52">
        <f>'Details and Calculations'!AC741</f>
        <v>1</v>
      </c>
      <c r="BD742" s="52">
        <f>'Details and Calculations'!AK741</f>
        <v>1</v>
      </c>
      <c r="BE742" s="52">
        <f>'Details and Calculations'!AN741</f>
        <v>700</v>
      </c>
      <c r="BF742" s="52">
        <f>'Details and Calculations'!AP741</f>
        <v>2</v>
      </c>
      <c r="BG742" s="52" t="str">
        <f>'Details and Calculations'!AT741</f>
        <v xml:space="preserve"> </v>
      </c>
      <c r="BH742" s="52">
        <f>'Details and Calculations'!AY741</f>
        <v>1</v>
      </c>
      <c r="BI742" s="52">
        <f>'Details and Calculations'!BB741</f>
        <v>500</v>
      </c>
      <c r="BJ742" s="52" t="str">
        <f>'Details and Calculations'!BD741</f>
        <v xml:space="preserve"> </v>
      </c>
      <c r="BK742" s="52">
        <f>'Details and Calculations'!CA741</f>
        <v>3</v>
      </c>
      <c r="BL742" s="43">
        <f>'Details and Calculations'!AA741</f>
        <v>1</v>
      </c>
      <c r="BM742" s="43" t="str">
        <f>'Details and Calculations'!AB741</f>
        <v>"Springbox" --Intake Structure At A Spring</v>
      </c>
      <c r="BN742" s="43">
        <f>'Details and Calculations'!AD741</f>
        <v>2008</v>
      </c>
      <c r="BO742" s="43">
        <f>'Details and Calculations'!AJ741</f>
        <v>1</v>
      </c>
      <c r="BP742" s="43">
        <f>'Details and Calculations'!AL741</f>
        <v>2008</v>
      </c>
      <c r="BQ742" s="43">
        <f>'Details and Calculations'!AO741</f>
        <v>1</v>
      </c>
      <c r="BR742" s="43">
        <f>'Details and Calculations'!AQ741</f>
        <v>2008</v>
      </c>
      <c r="BS742" s="43">
        <f>'Details and Calculations'!AS741</f>
        <v>0</v>
      </c>
      <c r="BT742" s="43" t="str">
        <f>'Details and Calculations'!AV741</f>
        <v xml:space="preserve"> </v>
      </c>
      <c r="BU742" s="43">
        <f>'Details and Calculations'!AX741</f>
        <v>1</v>
      </c>
      <c r="BV742" s="43">
        <f>'Details and Calculations'!AZ741</f>
        <v>2008</v>
      </c>
      <c r="BW742" s="43">
        <f>'Details and Calculations'!BC741</f>
        <v>0</v>
      </c>
      <c r="BX742" s="43" t="str">
        <f>'Details and Calculations'!BE741</f>
        <v xml:space="preserve"> </v>
      </c>
      <c r="BY742" s="43" t="str">
        <f>'Details and Calculations'!BG741</f>
        <v xml:space="preserve"> </v>
      </c>
      <c r="BZ742" s="43" t="str">
        <f>'Details and Calculations'!BH741</f>
        <v xml:space="preserve"> </v>
      </c>
      <c r="CA742" s="43">
        <f>'Details and Calculations'!BJ741</f>
        <v>0</v>
      </c>
      <c r="CB742" s="43" t="str">
        <f>'Details and Calculations'!BK741</f>
        <v/>
      </c>
      <c r="CC742" s="43" t="str">
        <f>'Details and Calculations'!BL741</f>
        <v xml:space="preserve"> </v>
      </c>
      <c r="CD742" s="43" t="str">
        <f>'Details and Calculations'!BN741</f>
        <v xml:space="preserve"> </v>
      </c>
      <c r="CE742" s="43" t="str">
        <f>'Details and Calculations'!BO741</f>
        <v xml:space="preserve"> </v>
      </c>
      <c r="CF742" s="43">
        <f>'Details and Calculations'!BZ741</f>
        <v>1</v>
      </c>
      <c r="CG742" s="43">
        <f>'Details and Calculations'!CB741</f>
        <v>2008</v>
      </c>
      <c r="CH742" s="31"/>
      <c r="CI742" s="53"/>
    </row>
    <row r="743" spans="1:87" x14ac:dyDescent="0.3">
      <c r="A743" s="43">
        <f>'Details and Calculations'!A742</f>
        <v>2017</v>
      </c>
      <c r="B743" s="43" t="str">
        <f>'Details and Calculations'!C742</f>
        <v>Rwanda</v>
      </c>
      <c r="C743" s="43" t="str">
        <f>'Details and Calculations'!D742</f>
        <v>Rulindo</v>
      </c>
      <c r="D743" s="43" t="str">
        <f>'Details and Calculations'!E742</f>
        <v>Tumba</v>
      </c>
      <c r="E743" s="43" t="str">
        <f>'Details and Calculations'!F742</f>
        <v>Barari</v>
      </c>
      <c r="F743" s="43" t="str">
        <f>'Details and Calculations'!G742</f>
        <v>Karambi</v>
      </c>
      <c r="G743" s="43" t="str">
        <f>'Details and Calculations'!H742</f>
        <v/>
      </c>
      <c r="H743" s="43" t="str">
        <f>'Details and Calculations'!I742</f>
        <v/>
      </c>
      <c r="I743" s="43" t="str">
        <f>'Details and Calculations'!J742</f>
        <v>Karambi2 water point/Nyirambuga pumping</v>
      </c>
      <c r="J743" s="43">
        <f>'Details and Calculations'!K742</f>
        <v>170</v>
      </c>
      <c r="K743" s="43">
        <f>'Details and Calculations'!O742</f>
        <v>170</v>
      </c>
      <c r="L743" s="43">
        <f>'Details and Calculations'!P743</f>
        <v>231</v>
      </c>
      <c r="M743" s="43" t="str">
        <f>'Details and Calculations'!U742</f>
        <v>Piped Network With Pump</v>
      </c>
      <c r="N743" s="43">
        <f>'Details and Calculations'!V742</f>
        <v>2012</v>
      </c>
      <c r="O743" s="43" t="str">
        <f>'Details and Calculations'!W742</f>
        <v>Governement (District, Wasac) And Water For People</v>
      </c>
      <c r="P743" s="43" t="str">
        <f>'Details and Calculations'!X742</f>
        <v>Spring</v>
      </c>
      <c r="Q743" s="44" t="str">
        <f t="shared" si="270"/>
        <v>Low Risk</v>
      </c>
      <c r="R743" s="44" t="str">
        <f t="shared" si="271"/>
        <v>Low Risk</v>
      </c>
      <c r="S743" s="45" t="str">
        <f t="shared" si="272"/>
        <v>Intermediate Level of Service</v>
      </c>
      <c r="T743" s="62" t="str">
        <f t="shared" si="269"/>
        <v>Low Priority</v>
      </c>
      <c r="U743" s="46">
        <f t="shared" si="273"/>
        <v>7</v>
      </c>
      <c r="V743" s="28" t="str">
        <f t="shared" si="274"/>
        <v>Perform Routine Preventative Maintenance</v>
      </c>
      <c r="W743" s="47" t="str">
        <f t="shared" si="275"/>
        <v/>
      </c>
      <c r="X743" s="27" t="str">
        <f t="shared" si="276"/>
        <v>Maintain O&amp;M and Routine Monitoring</v>
      </c>
      <c r="Y743" s="48" t="str">
        <f t="shared" si="277"/>
        <v xml:space="preserve"> </v>
      </c>
      <c r="Z743" s="48" t="str">
        <f t="shared" si="278"/>
        <v xml:space="preserve"> </v>
      </c>
      <c r="AA743" s="48" t="str">
        <f t="shared" si="279"/>
        <v xml:space="preserve"> </v>
      </c>
      <c r="AB743" s="48" t="str">
        <f t="shared" si="280"/>
        <v xml:space="preserve"> </v>
      </c>
      <c r="AC743" s="48" t="str">
        <f t="shared" si="281"/>
        <v xml:space="preserve"> </v>
      </c>
      <c r="AD743" s="48" t="str">
        <f t="shared" si="282"/>
        <v xml:space="preserve"> </v>
      </c>
      <c r="AE743" s="48" t="str">
        <f t="shared" si="283"/>
        <v xml:space="preserve"> </v>
      </c>
      <c r="AF743" s="48" t="str">
        <f t="shared" si="284"/>
        <v xml:space="preserve"> </v>
      </c>
      <c r="AG743" s="49" t="str">
        <f t="shared" si="285"/>
        <v/>
      </c>
      <c r="AH743" s="48">
        <f t="shared" si="286"/>
        <v>15</v>
      </c>
      <c r="AI743" s="50" t="str">
        <f>'Details and Calculations'!AE742</f>
        <v xml:space="preserve"> </v>
      </c>
      <c r="AJ743" s="50" t="str">
        <f>'Details and Calculations'!AM742</f>
        <v xml:space="preserve"> </v>
      </c>
      <c r="AK743" s="50" t="str">
        <f>'Details and Calculations'!AR742</f>
        <v xml:space="preserve"> </v>
      </c>
      <c r="AL743" s="50" t="str">
        <f>'Details and Calculations'!AW742</f>
        <v xml:space="preserve"> </v>
      </c>
      <c r="AM743" s="50" t="str">
        <f>'Details and Calculations'!BA742</f>
        <v xml:space="preserve"> </v>
      </c>
      <c r="AN743" s="50" t="str">
        <f>'Details and Calculations'!BF742</f>
        <v xml:space="preserve"> </v>
      </c>
      <c r="AO743" s="50" t="str">
        <f>'Details and Calculations'!BI742</f>
        <v xml:space="preserve"> </v>
      </c>
      <c r="AP743" s="50" t="str">
        <f>'Details and Calculations'!BM742</f>
        <v xml:space="preserve"> </v>
      </c>
      <c r="AQ743" s="50" t="str">
        <f>'Details and Calculations'!BP742</f>
        <v xml:space="preserve"> </v>
      </c>
      <c r="AR743" s="50">
        <f>'Details and Calculations'!CC742</f>
        <v>1</v>
      </c>
      <c r="AS743" s="50">
        <f>'Details and Calculations'!CJ742</f>
        <v>1</v>
      </c>
      <c r="AT743" s="51">
        <f>'Details and Calculations'!T742</f>
        <v>1</v>
      </c>
      <c r="AU743" s="51">
        <f>'Details and Calculations'!Z742</f>
        <v>1</v>
      </c>
      <c r="AV743" s="51">
        <f>'Details and Calculations'!S742</f>
        <v>0</v>
      </c>
      <c r="AW743" s="51">
        <f>'Details and Calculations'!AI742</f>
        <v>1</v>
      </c>
      <c r="AX743" s="51">
        <f>'Details and Calculations'!BY742</f>
        <v>1</v>
      </c>
      <c r="AY743" s="51">
        <f>'Details and Calculations'!CG742</f>
        <v>1</v>
      </c>
      <c r="AZ743" s="51">
        <f>'Details and Calculations'!CI742</f>
        <v>1</v>
      </c>
      <c r="BA743" s="51">
        <f t="shared" si="287"/>
        <v>1</v>
      </c>
      <c r="BB743" s="52">
        <f>'Details and Calculations'!Y742</f>
        <v>11</v>
      </c>
      <c r="BC743" s="52" t="str">
        <f>'Details and Calculations'!AC742</f>
        <v xml:space="preserve"> </v>
      </c>
      <c r="BD743" s="52" t="str">
        <f>'Details and Calculations'!AK742</f>
        <v xml:space="preserve"> </v>
      </c>
      <c r="BE743" s="52" t="str">
        <f>'Details and Calculations'!AN742</f>
        <v xml:space="preserve"> </v>
      </c>
      <c r="BF743" s="52" t="str">
        <f>'Details and Calculations'!AP742</f>
        <v xml:space="preserve"> </v>
      </c>
      <c r="BG743" s="52" t="str">
        <f>'Details and Calculations'!AT742</f>
        <v xml:space="preserve"> </v>
      </c>
      <c r="BH743" s="52" t="str">
        <f>'Details and Calculations'!AY742</f>
        <v xml:space="preserve"> </v>
      </c>
      <c r="BI743" s="52" t="str">
        <f>'Details and Calculations'!BB742</f>
        <v xml:space="preserve"> </v>
      </c>
      <c r="BJ743" s="52" t="str">
        <f>'Details and Calculations'!BD742</f>
        <v xml:space="preserve"> </v>
      </c>
      <c r="BK743" s="52">
        <f>'Details and Calculations'!CA742</f>
        <v>2</v>
      </c>
      <c r="BL743" s="43">
        <f>'Details and Calculations'!AA742</f>
        <v>0</v>
      </c>
      <c r="BM743" s="43" t="str">
        <f>'Details and Calculations'!AB742</f>
        <v/>
      </c>
      <c r="BN743" s="43" t="str">
        <f>'Details and Calculations'!AD742</f>
        <v xml:space="preserve"> </v>
      </c>
      <c r="BO743" s="43">
        <f>'Details and Calculations'!AJ742</f>
        <v>0</v>
      </c>
      <c r="BP743" s="43" t="str">
        <f>'Details and Calculations'!AL742</f>
        <v xml:space="preserve"> </v>
      </c>
      <c r="BQ743" s="43">
        <f>'Details and Calculations'!AO742</f>
        <v>0</v>
      </c>
      <c r="BR743" s="43" t="str">
        <f>'Details and Calculations'!AQ742</f>
        <v xml:space="preserve"> </v>
      </c>
      <c r="BS743" s="43">
        <f>'Details and Calculations'!AS742</f>
        <v>0</v>
      </c>
      <c r="BT743" s="43" t="str">
        <f>'Details and Calculations'!AV742</f>
        <v xml:space="preserve"> </v>
      </c>
      <c r="BU743" s="43">
        <f>'Details and Calculations'!AX742</f>
        <v>0</v>
      </c>
      <c r="BV743" s="43" t="str">
        <f>'Details and Calculations'!AZ742</f>
        <v xml:space="preserve"> </v>
      </c>
      <c r="BW743" s="43">
        <f>'Details and Calculations'!BC742</f>
        <v>0</v>
      </c>
      <c r="BX743" s="43" t="str">
        <f>'Details and Calculations'!BE742</f>
        <v xml:space="preserve"> </v>
      </c>
      <c r="BY743" s="43" t="str">
        <f>'Details and Calculations'!BG742</f>
        <v xml:space="preserve"> </v>
      </c>
      <c r="BZ743" s="43" t="str">
        <f>'Details and Calculations'!BH742</f>
        <v xml:space="preserve"> </v>
      </c>
      <c r="CA743" s="43">
        <f>'Details and Calculations'!BJ742</f>
        <v>0</v>
      </c>
      <c r="CB743" s="43" t="str">
        <f>'Details and Calculations'!BK742</f>
        <v/>
      </c>
      <c r="CC743" s="43" t="str">
        <f>'Details and Calculations'!BL742</f>
        <v xml:space="preserve"> </v>
      </c>
      <c r="CD743" s="43" t="str">
        <f>'Details and Calculations'!BN742</f>
        <v xml:space="preserve"> </v>
      </c>
      <c r="CE743" s="43" t="str">
        <f>'Details and Calculations'!BO742</f>
        <v xml:space="preserve"> </v>
      </c>
      <c r="CF743" s="43">
        <f>'Details and Calculations'!BZ742</f>
        <v>1</v>
      </c>
      <c r="CG743" s="43">
        <f>'Details and Calculations'!CB742</f>
        <v>2012</v>
      </c>
      <c r="CH743" s="31"/>
      <c r="CI743" s="53"/>
    </row>
    <row r="744" spans="1:87" x14ac:dyDescent="0.3">
      <c r="A744" s="43">
        <f>'Details and Calculations'!A743</f>
        <v>2017</v>
      </c>
      <c r="B744" s="43" t="str">
        <f>'Details and Calculations'!C743</f>
        <v>Rwanda</v>
      </c>
      <c r="C744" s="43" t="str">
        <f>'Details and Calculations'!D743</f>
        <v>Rulindo</v>
      </c>
      <c r="D744" s="43" t="str">
        <f>'Details and Calculations'!E743</f>
        <v>Rusiga</v>
      </c>
      <c r="E744" s="43" t="str">
        <f>'Details and Calculations'!F743</f>
        <v>Gako</v>
      </c>
      <c r="F744" s="43" t="str">
        <f>'Details and Calculations'!G743</f>
        <v>Rwintare</v>
      </c>
      <c r="G744" s="43" t="str">
        <f>'Details and Calculations'!H743</f>
        <v/>
      </c>
      <c r="H744" s="43" t="str">
        <f>'Details and Calculations'!I743</f>
        <v/>
      </c>
      <c r="I744" s="43" t="str">
        <f>'Details and Calculations'!J743</f>
        <v>kinywamagana pumping network</v>
      </c>
      <c r="J744" s="43">
        <f>'Details and Calculations'!K743</f>
        <v>281</v>
      </c>
      <c r="K744" s="43">
        <f>'Details and Calculations'!O743</f>
        <v>50</v>
      </c>
      <c r="L744" s="43" t="str">
        <f>'Details and Calculations'!P744</f>
        <v xml:space="preserve"> </v>
      </c>
      <c r="M744" s="43" t="str">
        <f>'Details and Calculations'!U743</f>
        <v>Piped Network With Pump</v>
      </c>
      <c r="N744" s="43">
        <f>'Details and Calculations'!V743</f>
        <v>2013</v>
      </c>
      <c r="O744" s="43" t="str">
        <f>'Details and Calculations'!W743</f>
        <v>Governement (District, Wasac) And Water For People</v>
      </c>
      <c r="P744" s="43" t="str">
        <f>'Details and Calculations'!X743</f>
        <v>Spring</v>
      </c>
      <c r="Q744" s="44" t="str">
        <f t="shared" si="270"/>
        <v>Low Risk</v>
      </c>
      <c r="R744" s="44" t="str">
        <f t="shared" si="271"/>
        <v>Low Risk</v>
      </c>
      <c r="S744" s="45" t="str">
        <f t="shared" si="272"/>
        <v>Intermediate Level of Service</v>
      </c>
      <c r="T744" s="62" t="str">
        <f t="shared" si="269"/>
        <v>Low Priority</v>
      </c>
      <c r="U744" s="46">
        <f t="shared" si="273"/>
        <v>7</v>
      </c>
      <c r="V744" s="28" t="str">
        <f t="shared" si="274"/>
        <v>Repair or Replace Components</v>
      </c>
      <c r="W744" s="47" t="str">
        <f t="shared" si="275"/>
        <v xml:space="preserve">Pump, </v>
      </c>
      <c r="X744" s="27" t="str">
        <f t="shared" si="276"/>
        <v>Create Plan To Repair or Replace Components</v>
      </c>
      <c r="Y744" s="48">
        <f t="shared" si="277"/>
        <v>26</v>
      </c>
      <c r="Z744" s="48">
        <f t="shared" si="278"/>
        <v>16</v>
      </c>
      <c r="AA744" s="48">
        <f t="shared" si="279"/>
        <v>26</v>
      </c>
      <c r="AB744" s="48">
        <f t="shared" si="280"/>
        <v>16</v>
      </c>
      <c r="AC744" s="48">
        <f t="shared" si="281"/>
        <v>26</v>
      </c>
      <c r="AD744" s="48">
        <f t="shared" si="282"/>
        <v>3</v>
      </c>
      <c r="AE744" s="48">
        <f t="shared" si="283"/>
        <v>16</v>
      </c>
      <c r="AF744" s="48" t="str">
        <f t="shared" si="284"/>
        <v xml:space="preserve"> </v>
      </c>
      <c r="AG744" s="49" t="str">
        <f t="shared" si="285"/>
        <v/>
      </c>
      <c r="AH744" s="48">
        <f t="shared" si="286"/>
        <v>16</v>
      </c>
      <c r="AI744" s="50">
        <f>'Details and Calculations'!AE743</f>
        <v>1</v>
      </c>
      <c r="AJ744" s="50">
        <f>'Details and Calculations'!AM743</f>
        <v>1</v>
      </c>
      <c r="AK744" s="50">
        <f>'Details and Calculations'!AR743</f>
        <v>1</v>
      </c>
      <c r="AL744" s="50">
        <f>'Details and Calculations'!AW743</f>
        <v>1</v>
      </c>
      <c r="AM744" s="50">
        <f>'Details and Calculations'!BA743</f>
        <v>1</v>
      </c>
      <c r="AN744" s="50">
        <f>'Details and Calculations'!BF743</f>
        <v>2</v>
      </c>
      <c r="AO744" s="50">
        <f>'Details and Calculations'!BI743</f>
        <v>1</v>
      </c>
      <c r="AP744" s="50" t="str">
        <f>'Details and Calculations'!BM743</f>
        <v xml:space="preserve"> </v>
      </c>
      <c r="AQ744" s="50" t="str">
        <f>'Details and Calculations'!BP743</f>
        <v xml:space="preserve"> </v>
      </c>
      <c r="AR744" s="50">
        <f>'Details and Calculations'!CC743</f>
        <v>1</v>
      </c>
      <c r="AS744" s="50">
        <f>'Details and Calculations'!CJ743</f>
        <v>2</v>
      </c>
      <c r="AT744" s="51">
        <f>'Details and Calculations'!T743</f>
        <v>1</v>
      </c>
      <c r="AU744" s="51">
        <f>'Details and Calculations'!Z743</f>
        <v>1</v>
      </c>
      <c r="AV744" s="51">
        <f>'Details and Calculations'!S743</f>
        <v>1</v>
      </c>
      <c r="AW744" s="51">
        <f>'Details and Calculations'!AI743</f>
        <v>1</v>
      </c>
      <c r="AX744" s="51">
        <f>'Details and Calculations'!BY743</f>
        <v>1</v>
      </c>
      <c r="AY744" s="51">
        <f>'Details and Calculations'!CG743</f>
        <v>1</v>
      </c>
      <c r="AZ744" s="51">
        <f>'Details and Calculations'!CI743</f>
        <v>1</v>
      </c>
      <c r="BA744" s="51">
        <f t="shared" si="287"/>
        <v>0</v>
      </c>
      <c r="BB744" s="52">
        <f>'Details and Calculations'!Y743</f>
        <v>7</v>
      </c>
      <c r="BC744" s="52">
        <f>'Details and Calculations'!AC743</f>
        <v>3</v>
      </c>
      <c r="BD744" s="52">
        <f>'Details and Calculations'!AK743</f>
        <v>1</v>
      </c>
      <c r="BE744" s="52">
        <f>'Details and Calculations'!AN743</f>
        <v>1500</v>
      </c>
      <c r="BF744" s="52">
        <f>'Details and Calculations'!AP743</f>
        <v>20</v>
      </c>
      <c r="BG744" s="52">
        <f>'Details and Calculations'!AT743</f>
        <v>25</v>
      </c>
      <c r="BH744" s="52">
        <f>'Details and Calculations'!AY743</f>
        <v>4</v>
      </c>
      <c r="BI744" s="52">
        <f>'Details and Calculations'!BB743</f>
        <v>11000</v>
      </c>
      <c r="BJ744" s="52">
        <f>'Details and Calculations'!BD743</f>
        <v>2</v>
      </c>
      <c r="BK744" s="52">
        <f>'Details and Calculations'!CA743</f>
        <v>1</v>
      </c>
      <c r="BL744" s="43">
        <f>'Details and Calculations'!AA743</f>
        <v>1</v>
      </c>
      <c r="BM744" s="43" t="str">
        <f>'Details and Calculations'!AB743</f>
        <v>"Springbox" --Intake Structure At A Spring</v>
      </c>
      <c r="BN744" s="43">
        <f>'Details and Calculations'!AD743</f>
        <v>2013</v>
      </c>
      <c r="BO744" s="43">
        <f>'Details and Calculations'!AJ743</f>
        <v>1</v>
      </c>
      <c r="BP744" s="43">
        <f>'Details and Calculations'!AL743</f>
        <v>2013</v>
      </c>
      <c r="BQ744" s="43">
        <f>'Details and Calculations'!AO743</f>
        <v>1</v>
      </c>
      <c r="BR744" s="43">
        <f>'Details and Calculations'!AQ743</f>
        <v>2013</v>
      </c>
      <c r="BS744" s="43">
        <f>'Details and Calculations'!AS743</f>
        <v>1</v>
      </c>
      <c r="BT744" s="43">
        <f>'Details and Calculations'!AV743</f>
        <v>2013</v>
      </c>
      <c r="BU744" s="43">
        <f>'Details and Calculations'!AX743</f>
        <v>1</v>
      </c>
      <c r="BV744" s="43">
        <f>'Details and Calculations'!AZ743</f>
        <v>2013</v>
      </c>
      <c r="BW744" s="43">
        <f>'Details and Calculations'!BC743</f>
        <v>1</v>
      </c>
      <c r="BX744" s="43">
        <f>'Details and Calculations'!BE743</f>
        <v>2013</v>
      </c>
      <c r="BY744" s="43">
        <f>'Details and Calculations'!BG743</f>
        <v>1</v>
      </c>
      <c r="BZ744" s="43">
        <f>'Details and Calculations'!BH743</f>
        <v>2013</v>
      </c>
      <c r="CA744" s="43">
        <f>'Details and Calculations'!BJ743</f>
        <v>0</v>
      </c>
      <c r="CB744" s="43" t="str">
        <f>'Details and Calculations'!BK743</f>
        <v/>
      </c>
      <c r="CC744" s="43" t="str">
        <f>'Details and Calculations'!BL743</f>
        <v xml:space="preserve"> </v>
      </c>
      <c r="CD744" s="43" t="str">
        <f>'Details and Calculations'!BN743</f>
        <v xml:space="preserve"> </v>
      </c>
      <c r="CE744" s="43" t="str">
        <f>'Details and Calculations'!BO743</f>
        <v xml:space="preserve"> </v>
      </c>
      <c r="CF744" s="43">
        <f>'Details and Calculations'!BZ743</f>
        <v>1</v>
      </c>
      <c r="CG744" s="43">
        <f>'Details and Calculations'!CB743</f>
        <v>2013</v>
      </c>
      <c r="CH744" s="31"/>
      <c r="CI744" s="53"/>
    </row>
    <row r="745" spans="1:87" x14ac:dyDescent="0.3">
      <c r="A745" s="43">
        <f>'Details and Calculations'!A744</f>
        <v>2017</v>
      </c>
      <c r="B745" s="43" t="str">
        <f>'Details and Calculations'!C744</f>
        <v>Rwanda</v>
      </c>
      <c r="C745" s="43" t="str">
        <f>'Details and Calculations'!D744</f>
        <v>Rulindo</v>
      </c>
      <c r="D745" s="43" t="str">
        <f>'Details and Calculations'!E744</f>
        <v>Bushoki</v>
      </c>
      <c r="E745" s="43" t="str">
        <f>'Details and Calculations'!F744</f>
        <v>Mukoto</v>
      </c>
      <c r="F745" s="43" t="str">
        <f>'Details and Calculations'!G744</f>
        <v>Mukoto</v>
      </c>
      <c r="G745" s="43" t="str">
        <f>'Details and Calculations'!H744</f>
        <v/>
      </c>
      <c r="H745" s="43" t="str">
        <f>'Details and Calculations'!I744</f>
        <v/>
      </c>
      <c r="I745" s="43" t="str">
        <f>'Details and Calculations'!J744</f>
        <v>Mukoto water point/Nyagahondo gravity system</v>
      </c>
      <c r="J745" s="43">
        <f>'Details and Calculations'!K744</f>
        <v>119</v>
      </c>
      <c r="K745" s="43">
        <f>'Details and Calculations'!O744</f>
        <v>119</v>
      </c>
      <c r="L745" s="43">
        <f>'Details and Calculations'!P745</f>
        <v>89</v>
      </c>
      <c r="M745" s="43" t="str">
        <f>'Details and Calculations'!U744</f>
        <v>Piped Network -- Gravity Only</v>
      </c>
      <c r="N745" s="43">
        <f>'Details and Calculations'!V744</f>
        <v>2010</v>
      </c>
      <c r="O745" s="43" t="str">
        <f>'Details and Calculations'!W744</f>
        <v>Caritas</v>
      </c>
      <c r="P745" s="43" t="str">
        <f>'Details and Calculations'!X744</f>
        <v>Spring</v>
      </c>
      <c r="Q745" s="44" t="str">
        <f t="shared" si="270"/>
        <v>Low Risk</v>
      </c>
      <c r="R745" s="44" t="str">
        <f t="shared" si="271"/>
        <v>High Risk</v>
      </c>
      <c r="S745" s="45" t="str">
        <f t="shared" si="272"/>
        <v>Basic Level of Service</v>
      </c>
      <c r="T745" s="62" t="str">
        <f t="shared" si="269"/>
        <v>High Priority</v>
      </c>
      <c r="U745" s="46">
        <f t="shared" si="273"/>
        <v>5</v>
      </c>
      <c r="V745" s="28" t="str">
        <f t="shared" si="274"/>
        <v>Major Repairs or Replace System</v>
      </c>
      <c r="W745" s="47" t="str">
        <f t="shared" si="275"/>
        <v/>
      </c>
      <c r="X745" s="27" t="str">
        <f t="shared" si="276"/>
        <v>Further Technical Diagnostic Needed</v>
      </c>
      <c r="Y745" s="48" t="str">
        <f t="shared" si="277"/>
        <v xml:space="preserve"> </v>
      </c>
      <c r="Z745" s="48" t="str">
        <f t="shared" si="278"/>
        <v xml:space="preserve"> </v>
      </c>
      <c r="AA745" s="48" t="str">
        <f t="shared" si="279"/>
        <v xml:space="preserve"> </v>
      </c>
      <c r="AB745" s="48" t="str">
        <f t="shared" si="280"/>
        <v xml:space="preserve"> </v>
      </c>
      <c r="AC745" s="48" t="str">
        <f t="shared" si="281"/>
        <v xml:space="preserve"> </v>
      </c>
      <c r="AD745" s="48" t="str">
        <f t="shared" si="282"/>
        <v xml:space="preserve"> </v>
      </c>
      <c r="AE745" s="48" t="str">
        <f t="shared" si="283"/>
        <v xml:space="preserve"> </v>
      </c>
      <c r="AF745" s="48" t="str">
        <f t="shared" si="284"/>
        <v xml:space="preserve"> </v>
      </c>
      <c r="AG745" s="49" t="str">
        <f t="shared" si="285"/>
        <v/>
      </c>
      <c r="AH745" s="48">
        <f t="shared" si="286"/>
        <v>13</v>
      </c>
      <c r="AI745" s="50" t="str">
        <f>'Details and Calculations'!AE744</f>
        <v xml:space="preserve"> </v>
      </c>
      <c r="AJ745" s="50" t="str">
        <f>'Details and Calculations'!AM744</f>
        <v xml:space="preserve"> </v>
      </c>
      <c r="AK745" s="50" t="str">
        <f>'Details and Calculations'!AR744</f>
        <v xml:space="preserve"> </v>
      </c>
      <c r="AL745" s="50" t="str">
        <f>'Details and Calculations'!AW744</f>
        <v xml:space="preserve"> </v>
      </c>
      <c r="AM745" s="50" t="str">
        <f>'Details and Calculations'!BA744</f>
        <v xml:space="preserve"> </v>
      </c>
      <c r="AN745" s="50" t="str">
        <f>'Details and Calculations'!BF744</f>
        <v xml:space="preserve"> </v>
      </c>
      <c r="AO745" s="50" t="str">
        <f>'Details and Calculations'!BI744</f>
        <v xml:space="preserve"> </v>
      </c>
      <c r="AP745" s="50" t="str">
        <f>'Details and Calculations'!BM744</f>
        <v xml:space="preserve"> </v>
      </c>
      <c r="AQ745" s="50" t="str">
        <f>'Details and Calculations'!BP744</f>
        <v xml:space="preserve"> </v>
      </c>
      <c r="AR745" s="50">
        <f>'Details and Calculations'!CC744</f>
        <v>3</v>
      </c>
      <c r="AS745" s="50">
        <f>'Details and Calculations'!CJ744</f>
        <v>3</v>
      </c>
      <c r="AT745" s="51">
        <f>'Details and Calculations'!T744</f>
        <v>1</v>
      </c>
      <c r="AU745" s="51">
        <f>'Details and Calculations'!Z744</f>
        <v>1</v>
      </c>
      <c r="AV745" s="51">
        <f>'Details and Calculations'!S744</f>
        <v>0</v>
      </c>
      <c r="AW745" s="51">
        <f>'Details and Calculations'!AI744</f>
        <v>1</v>
      </c>
      <c r="AX745" s="51">
        <f>'Details and Calculations'!BY744</f>
        <v>1</v>
      </c>
      <c r="AY745" s="51">
        <f>'Details and Calculations'!CG744</f>
        <v>1</v>
      </c>
      <c r="AZ745" s="51">
        <f>'Details and Calculations'!CI744</f>
        <v>0</v>
      </c>
      <c r="BA745" s="51">
        <f t="shared" si="287"/>
        <v>0</v>
      </c>
      <c r="BB745" s="52">
        <f>'Details and Calculations'!Y744</f>
        <v>1</v>
      </c>
      <c r="BC745" s="52" t="str">
        <f>'Details and Calculations'!AC744</f>
        <v xml:space="preserve"> </v>
      </c>
      <c r="BD745" s="52" t="str">
        <f>'Details and Calculations'!AK744</f>
        <v xml:space="preserve"> </v>
      </c>
      <c r="BE745" s="52" t="str">
        <f>'Details and Calculations'!AN744</f>
        <v xml:space="preserve"> </v>
      </c>
      <c r="BF745" s="52" t="str">
        <f>'Details and Calculations'!AP744</f>
        <v xml:space="preserve"> </v>
      </c>
      <c r="BG745" s="52" t="str">
        <f>'Details and Calculations'!AT744</f>
        <v xml:space="preserve"> </v>
      </c>
      <c r="BH745" s="52" t="str">
        <f>'Details and Calculations'!AY744</f>
        <v xml:space="preserve"> </v>
      </c>
      <c r="BI745" s="52" t="str">
        <f>'Details and Calculations'!BB744</f>
        <v xml:space="preserve"> </v>
      </c>
      <c r="BJ745" s="52" t="str">
        <f>'Details and Calculations'!BD744</f>
        <v xml:space="preserve"> </v>
      </c>
      <c r="BK745" s="52">
        <f>'Details and Calculations'!CA744</f>
        <v>1</v>
      </c>
      <c r="BL745" s="43">
        <f>'Details and Calculations'!AA744</f>
        <v>0</v>
      </c>
      <c r="BM745" s="43" t="str">
        <f>'Details and Calculations'!AB744</f>
        <v/>
      </c>
      <c r="BN745" s="43" t="str">
        <f>'Details and Calculations'!AD744</f>
        <v xml:space="preserve"> </v>
      </c>
      <c r="BO745" s="43">
        <f>'Details and Calculations'!AJ744</f>
        <v>0</v>
      </c>
      <c r="BP745" s="43" t="str">
        <f>'Details and Calculations'!AL744</f>
        <v xml:space="preserve"> </v>
      </c>
      <c r="BQ745" s="43">
        <f>'Details and Calculations'!AO744</f>
        <v>0</v>
      </c>
      <c r="BR745" s="43" t="str">
        <f>'Details and Calculations'!AQ744</f>
        <v xml:space="preserve"> </v>
      </c>
      <c r="BS745" s="43">
        <f>'Details and Calculations'!AS744</f>
        <v>0</v>
      </c>
      <c r="BT745" s="43" t="str">
        <f>'Details and Calculations'!AV744</f>
        <v xml:space="preserve"> </v>
      </c>
      <c r="BU745" s="43">
        <f>'Details and Calculations'!AX744</f>
        <v>0</v>
      </c>
      <c r="BV745" s="43" t="str">
        <f>'Details and Calculations'!AZ744</f>
        <v xml:space="preserve"> </v>
      </c>
      <c r="BW745" s="43">
        <f>'Details and Calculations'!BC744</f>
        <v>0</v>
      </c>
      <c r="BX745" s="43" t="str">
        <f>'Details and Calculations'!BE744</f>
        <v xml:space="preserve"> </v>
      </c>
      <c r="BY745" s="43" t="str">
        <f>'Details and Calculations'!BG744</f>
        <v xml:space="preserve"> </v>
      </c>
      <c r="BZ745" s="43" t="str">
        <f>'Details and Calculations'!BH744</f>
        <v xml:space="preserve"> </v>
      </c>
      <c r="CA745" s="43">
        <f>'Details and Calculations'!BJ744</f>
        <v>0</v>
      </c>
      <c r="CB745" s="43" t="str">
        <f>'Details and Calculations'!BK744</f>
        <v/>
      </c>
      <c r="CC745" s="43" t="str">
        <f>'Details and Calculations'!BL744</f>
        <v xml:space="preserve"> </v>
      </c>
      <c r="CD745" s="43" t="str">
        <f>'Details and Calculations'!BN744</f>
        <v xml:space="preserve"> </v>
      </c>
      <c r="CE745" s="43" t="str">
        <f>'Details and Calculations'!BO744</f>
        <v xml:space="preserve"> </v>
      </c>
      <c r="CF745" s="43">
        <f>'Details and Calculations'!BZ744</f>
        <v>1</v>
      </c>
      <c r="CG745" s="43">
        <f>'Details and Calculations'!CB744</f>
        <v>2010</v>
      </c>
      <c r="CH745" s="31"/>
      <c r="CI745" s="53"/>
    </row>
    <row r="746" spans="1:87" x14ac:dyDescent="0.3">
      <c r="A746" s="43">
        <f>'Details and Calculations'!A745</f>
        <v>2017</v>
      </c>
      <c r="B746" s="43" t="str">
        <f>'Details and Calculations'!C745</f>
        <v>Rwanda</v>
      </c>
      <c r="C746" s="43" t="str">
        <f>'Details and Calculations'!D745</f>
        <v>Rulindo</v>
      </c>
      <c r="D746" s="43" t="str">
        <f>'Details and Calculations'!E745</f>
        <v>Kinihira</v>
      </c>
      <c r="E746" s="43" t="str">
        <f>'Details and Calculations'!F745</f>
        <v>Butunzi</v>
      </c>
      <c r="F746" s="43" t="str">
        <f>'Details and Calculations'!G745</f>
        <v>Ndorandi</v>
      </c>
      <c r="G746" s="43" t="str">
        <f>'Details and Calculations'!H745</f>
        <v/>
      </c>
      <c r="H746" s="43" t="str">
        <f>'Details and Calculations'!I745</f>
        <v/>
      </c>
      <c r="I746" s="43" t="str">
        <f>'Details and Calculations'!J745</f>
        <v>Nyamagana-Kinihira</v>
      </c>
      <c r="J746" s="43">
        <f>'Details and Calculations'!K745</f>
        <v>139</v>
      </c>
      <c r="K746" s="43">
        <f>'Details and Calculations'!O745</f>
        <v>50</v>
      </c>
      <c r="L746" s="43" t="str">
        <f>'Details and Calculations'!P746</f>
        <v xml:space="preserve"> </v>
      </c>
      <c r="M746" s="43" t="str">
        <f>'Details and Calculations'!U745</f>
        <v>Piped Network With Pump</v>
      </c>
      <c r="N746" s="43">
        <f>'Details and Calculations'!V745</f>
        <v>2015</v>
      </c>
      <c r="O746" s="43" t="str">
        <f>'Details and Calculations'!W745</f>
        <v>Governement (District, Wasac) And Water For People</v>
      </c>
      <c r="P746" s="43" t="str">
        <f>'Details and Calculations'!X745</f>
        <v>Spring</v>
      </c>
      <c r="Q746" s="44" t="str">
        <f t="shared" si="270"/>
        <v>Low Risk</v>
      </c>
      <c r="R746" s="44" t="str">
        <f t="shared" si="271"/>
        <v>Low Risk</v>
      </c>
      <c r="S746" s="45" t="str">
        <f t="shared" si="272"/>
        <v>High Level of Service</v>
      </c>
      <c r="T746" s="62" t="str">
        <f t="shared" si="269"/>
        <v>Low Priority</v>
      </c>
      <c r="U746" s="46">
        <f t="shared" si="273"/>
        <v>8</v>
      </c>
      <c r="V746" s="28" t="str">
        <f t="shared" si="274"/>
        <v>Perform Routine Preventative Maintenance</v>
      </c>
      <c r="W746" s="47" t="str">
        <f t="shared" si="275"/>
        <v/>
      </c>
      <c r="X746" s="27" t="str">
        <f t="shared" si="276"/>
        <v>Maintain O&amp;M and Routine Monitoring</v>
      </c>
      <c r="Y746" s="48">
        <f t="shared" si="277"/>
        <v>28</v>
      </c>
      <c r="Z746" s="48">
        <f t="shared" si="278"/>
        <v>18</v>
      </c>
      <c r="AA746" s="48">
        <f t="shared" si="279"/>
        <v>28</v>
      </c>
      <c r="AB746" s="48">
        <f t="shared" si="280"/>
        <v>18</v>
      </c>
      <c r="AC746" s="48">
        <f t="shared" si="281"/>
        <v>28</v>
      </c>
      <c r="AD746" s="48">
        <f t="shared" si="282"/>
        <v>5</v>
      </c>
      <c r="AE746" s="48">
        <f t="shared" si="283"/>
        <v>18</v>
      </c>
      <c r="AF746" s="48" t="str">
        <f t="shared" si="284"/>
        <v xml:space="preserve"> </v>
      </c>
      <c r="AG746" s="49" t="str">
        <f t="shared" si="285"/>
        <v/>
      </c>
      <c r="AH746" s="48">
        <f t="shared" si="286"/>
        <v>18</v>
      </c>
      <c r="AI746" s="50">
        <f>'Details and Calculations'!AE745</f>
        <v>1</v>
      </c>
      <c r="AJ746" s="50">
        <f>'Details and Calculations'!AM745</f>
        <v>1</v>
      </c>
      <c r="AK746" s="50">
        <f>'Details and Calculations'!AR745</f>
        <v>1</v>
      </c>
      <c r="AL746" s="50">
        <f>'Details and Calculations'!AW745</f>
        <v>1</v>
      </c>
      <c r="AM746" s="50">
        <f>'Details and Calculations'!BA745</f>
        <v>1</v>
      </c>
      <c r="AN746" s="50">
        <f>'Details and Calculations'!BF745</f>
        <v>1</v>
      </c>
      <c r="AO746" s="50">
        <f>'Details and Calculations'!BI745</f>
        <v>1</v>
      </c>
      <c r="AP746" s="50" t="str">
        <f>'Details and Calculations'!BM745</f>
        <v xml:space="preserve"> </v>
      </c>
      <c r="AQ746" s="50" t="str">
        <f>'Details and Calculations'!BP745</f>
        <v xml:space="preserve"> </v>
      </c>
      <c r="AR746" s="50">
        <f>'Details and Calculations'!CC745</f>
        <v>1</v>
      </c>
      <c r="AS746" s="50">
        <f>'Details and Calculations'!CJ745</f>
        <v>1</v>
      </c>
      <c r="AT746" s="51">
        <f>'Details and Calculations'!T745</f>
        <v>1</v>
      </c>
      <c r="AU746" s="51">
        <f>'Details and Calculations'!Z745</f>
        <v>1</v>
      </c>
      <c r="AV746" s="51">
        <f>'Details and Calculations'!S745</f>
        <v>1</v>
      </c>
      <c r="AW746" s="51">
        <f>'Details and Calculations'!AI745</f>
        <v>1</v>
      </c>
      <c r="AX746" s="51">
        <f>'Details and Calculations'!BY745</f>
        <v>1</v>
      </c>
      <c r="AY746" s="51">
        <f>'Details and Calculations'!CG745</f>
        <v>1</v>
      </c>
      <c r="AZ746" s="51">
        <f>'Details and Calculations'!CI745</f>
        <v>1</v>
      </c>
      <c r="BA746" s="51">
        <f t="shared" si="287"/>
        <v>1</v>
      </c>
      <c r="BB746" s="52">
        <f>'Details and Calculations'!Y745</f>
        <v>2</v>
      </c>
      <c r="BC746" s="52">
        <f>'Details and Calculations'!AC745</f>
        <v>1</v>
      </c>
      <c r="BD746" s="52">
        <f>'Details and Calculations'!AK745</f>
        <v>1</v>
      </c>
      <c r="BE746" s="52">
        <f>'Details and Calculations'!AN745</f>
        <v>1000</v>
      </c>
      <c r="BF746" s="52">
        <f>'Details and Calculations'!AP745</f>
        <v>7</v>
      </c>
      <c r="BG746" s="52">
        <f>'Details and Calculations'!AT745</f>
        <v>8</v>
      </c>
      <c r="BH746" s="52">
        <f>'Details and Calculations'!AY745</f>
        <v>3</v>
      </c>
      <c r="BI746" s="52">
        <f>'Details and Calculations'!BB745</f>
        <v>6000</v>
      </c>
      <c r="BJ746" s="52">
        <f>'Details and Calculations'!BD745</f>
        <v>2</v>
      </c>
      <c r="BK746" s="52">
        <f>'Details and Calculations'!CA745</f>
        <v>2</v>
      </c>
      <c r="BL746" s="43">
        <f>'Details and Calculations'!AA745</f>
        <v>1</v>
      </c>
      <c r="BM746" s="43" t="str">
        <f>'Details and Calculations'!AB745</f>
        <v>"Springbox" --Intake Structure At A Spring</v>
      </c>
      <c r="BN746" s="43">
        <f>'Details and Calculations'!AD745</f>
        <v>2015</v>
      </c>
      <c r="BO746" s="43">
        <f>'Details and Calculations'!AJ745</f>
        <v>1</v>
      </c>
      <c r="BP746" s="43">
        <f>'Details and Calculations'!AL745</f>
        <v>2015</v>
      </c>
      <c r="BQ746" s="43">
        <f>'Details and Calculations'!AO745</f>
        <v>1</v>
      </c>
      <c r="BR746" s="43">
        <f>'Details and Calculations'!AQ745</f>
        <v>2015</v>
      </c>
      <c r="BS746" s="43">
        <f>'Details and Calculations'!AS745</f>
        <v>1</v>
      </c>
      <c r="BT746" s="43">
        <f>'Details and Calculations'!AV745</f>
        <v>2015</v>
      </c>
      <c r="BU746" s="43">
        <f>'Details and Calculations'!AX745</f>
        <v>1</v>
      </c>
      <c r="BV746" s="43">
        <f>'Details and Calculations'!AZ745</f>
        <v>2015</v>
      </c>
      <c r="BW746" s="43">
        <f>'Details and Calculations'!BC745</f>
        <v>1</v>
      </c>
      <c r="BX746" s="43">
        <f>'Details and Calculations'!BE745</f>
        <v>2015</v>
      </c>
      <c r="BY746" s="43">
        <f>'Details and Calculations'!BG745</f>
        <v>1</v>
      </c>
      <c r="BZ746" s="43">
        <f>'Details and Calculations'!BH745</f>
        <v>2015</v>
      </c>
      <c r="CA746" s="43">
        <f>'Details and Calculations'!BJ745</f>
        <v>0</v>
      </c>
      <c r="CB746" s="43" t="str">
        <f>'Details and Calculations'!BK745</f>
        <v/>
      </c>
      <c r="CC746" s="43" t="str">
        <f>'Details and Calculations'!BL745</f>
        <v xml:space="preserve"> </v>
      </c>
      <c r="CD746" s="43" t="str">
        <f>'Details and Calculations'!BN745</f>
        <v xml:space="preserve"> </v>
      </c>
      <c r="CE746" s="43" t="str">
        <f>'Details and Calculations'!BO745</f>
        <v xml:space="preserve"> </v>
      </c>
      <c r="CF746" s="43">
        <f>'Details and Calculations'!BZ745</f>
        <v>1</v>
      </c>
      <c r="CG746" s="43">
        <f>'Details and Calculations'!CB745</f>
        <v>2015</v>
      </c>
      <c r="CH746" s="31"/>
      <c r="CI746" s="53"/>
    </row>
    <row r="747" spans="1:87" x14ac:dyDescent="0.3">
      <c r="A747" s="43">
        <f>'Details and Calculations'!A746</f>
        <v>2017</v>
      </c>
      <c r="B747" s="43" t="str">
        <f>'Details and Calculations'!C746</f>
        <v>Rwanda</v>
      </c>
      <c r="C747" s="43" t="str">
        <f>'Details and Calculations'!D746</f>
        <v>Rulindo</v>
      </c>
      <c r="D747" s="43" t="str">
        <f>'Details and Calculations'!E746</f>
        <v>Cyinzuzi</v>
      </c>
      <c r="E747" s="43" t="str">
        <f>'Details and Calculations'!F746</f>
        <v>Budakiranya</v>
      </c>
      <c r="F747" s="43" t="str">
        <f>'Details and Calculations'!G746</f>
        <v>Kigarama</v>
      </c>
      <c r="G747" s="43" t="str">
        <f>'Details and Calculations'!H746</f>
        <v/>
      </c>
      <c r="H747" s="43" t="str">
        <f>'Details and Calculations'!I746</f>
        <v/>
      </c>
      <c r="I747" s="43" t="str">
        <f>'Details and Calculations'!J746</f>
        <v>charity water 203.031</v>
      </c>
      <c r="J747" s="43">
        <f>'Details and Calculations'!K746</f>
        <v>1165</v>
      </c>
      <c r="K747" s="43">
        <f>'Details and Calculations'!O746</f>
        <v>1165</v>
      </c>
      <c r="L747" s="43" t="str">
        <f>'Details and Calculations'!P747</f>
        <v xml:space="preserve"> </v>
      </c>
      <c r="M747" s="43" t="str">
        <f>'Details and Calculations'!U746</f>
        <v>Piped Network With Pump</v>
      </c>
      <c r="N747" s="43">
        <f>'Details and Calculations'!V746</f>
        <v>2016</v>
      </c>
      <c r="O747" s="43" t="str">
        <f>'Details and Calculations'!W746</f>
        <v>Governement (District, Wasac) And Water For People</v>
      </c>
      <c r="P747" s="43" t="str">
        <f>'Details and Calculations'!X746</f>
        <v>Spring</v>
      </c>
      <c r="Q747" s="44" t="str">
        <f t="shared" si="270"/>
        <v>Low Risk</v>
      </c>
      <c r="R747" s="44" t="str">
        <f t="shared" si="271"/>
        <v>Low Risk</v>
      </c>
      <c r="S747" s="45" t="str">
        <f t="shared" si="272"/>
        <v>Intermediate Level of Service</v>
      </c>
      <c r="T747" s="62" t="str">
        <f t="shared" si="269"/>
        <v>Low Priority</v>
      </c>
      <c r="U747" s="46">
        <f t="shared" si="273"/>
        <v>7</v>
      </c>
      <c r="V747" s="28" t="str">
        <f t="shared" si="274"/>
        <v>Perform Routine Preventative Maintenance</v>
      </c>
      <c r="W747" s="47" t="str">
        <f t="shared" si="275"/>
        <v/>
      </c>
      <c r="X747" s="27" t="str">
        <f t="shared" si="276"/>
        <v>Maintain O&amp;M and Routine Monitoring</v>
      </c>
      <c r="Y747" s="48">
        <f t="shared" si="277"/>
        <v>29</v>
      </c>
      <c r="Z747" s="48">
        <f t="shared" si="278"/>
        <v>19</v>
      </c>
      <c r="AA747" s="48">
        <f t="shared" si="279"/>
        <v>29</v>
      </c>
      <c r="AB747" s="48">
        <f t="shared" si="280"/>
        <v>19</v>
      </c>
      <c r="AC747" s="48">
        <f t="shared" si="281"/>
        <v>29</v>
      </c>
      <c r="AD747" s="48">
        <f t="shared" si="282"/>
        <v>6</v>
      </c>
      <c r="AE747" s="48">
        <f t="shared" si="283"/>
        <v>19</v>
      </c>
      <c r="AF747" s="48" t="str">
        <f t="shared" si="284"/>
        <v xml:space="preserve"> </v>
      </c>
      <c r="AG747" s="49" t="str">
        <f t="shared" si="285"/>
        <v/>
      </c>
      <c r="AH747" s="48">
        <f t="shared" si="286"/>
        <v>19</v>
      </c>
      <c r="AI747" s="50">
        <f>'Details and Calculations'!AE746</f>
        <v>1</v>
      </c>
      <c r="AJ747" s="50">
        <f>'Details and Calculations'!AM746</f>
        <v>1</v>
      </c>
      <c r="AK747" s="50">
        <f>'Details and Calculations'!AR746</f>
        <v>1</v>
      </c>
      <c r="AL747" s="50">
        <f>'Details and Calculations'!AW746</f>
        <v>1</v>
      </c>
      <c r="AM747" s="50">
        <f>'Details and Calculations'!BA746</f>
        <v>1</v>
      </c>
      <c r="AN747" s="50">
        <f>'Details and Calculations'!BF746</f>
        <v>1</v>
      </c>
      <c r="AO747" s="50">
        <f>'Details and Calculations'!BI746</f>
        <v>1</v>
      </c>
      <c r="AP747" s="50" t="str">
        <f>'Details and Calculations'!BM746</f>
        <v xml:space="preserve"> </v>
      </c>
      <c r="AQ747" s="50" t="str">
        <f>'Details and Calculations'!BP746</f>
        <v xml:space="preserve"> </v>
      </c>
      <c r="AR747" s="50">
        <f>'Details and Calculations'!CC746</f>
        <v>1</v>
      </c>
      <c r="AS747" s="50">
        <f>'Details and Calculations'!CJ746</f>
        <v>1</v>
      </c>
      <c r="AT747" s="51">
        <f>'Details and Calculations'!T746</f>
        <v>1</v>
      </c>
      <c r="AU747" s="51">
        <f>'Details and Calculations'!Z746</f>
        <v>1</v>
      </c>
      <c r="AV747" s="51">
        <f>'Details and Calculations'!S746</f>
        <v>0</v>
      </c>
      <c r="AW747" s="51">
        <f>'Details and Calculations'!AI746</f>
        <v>1</v>
      </c>
      <c r="AX747" s="51">
        <f>'Details and Calculations'!BY746</f>
        <v>1</v>
      </c>
      <c r="AY747" s="51">
        <f>'Details and Calculations'!CG746</f>
        <v>1</v>
      </c>
      <c r="AZ747" s="51">
        <f>'Details and Calculations'!CI746</f>
        <v>1</v>
      </c>
      <c r="BA747" s="51">
        <f t="shared" si="287"/>
        <v>1</v>
      </c>
      <c r="BB747" s="52">
        <f>'Details and Calculations'!Y746</f>
        <v>3</v>
      </c>
      <c r="BC747" s="52">
        <f>'Details and Calculations'!AC746</f>
        <v>1</v>
      </c>
      <c r="BD747" s="52">
        <f>'Details and Calculations'!AK746</f>
        <v>1</v>
      </c>
      <c r="BE747" s="52">
        <f>'Details and Calculations'!AN746</f>
        <v>35000</v>
      </c>
      <c r="BF747" s="52">
        <f>'Details and Calculations'!AP746</f>
        <v>10</v>
      </c>
      <c r="BG747" s="52">
        <f>'Details and Calculations'!AT746</f>
        <v>8</v>
      </c>
      <c r="BH747" s="52">
        <f>'Details and Calculations'!AY746</f>
        <v>1</v>
      </c>
      <c r="BI747" s="52">
        <f>'Details and Calculations'!BB746</f>
        <v>1000</v>
      </c>
      <c r="BJ747" s="52">
        <f>'Details and Calculations'!BD746</f>
        <v>3</v>
      </c>
      <c r="BK747" s="52">
        <f>'Details and Calculations'!CA746</f>
        <v>1</v>
      </c>
      <c r="BL747" s="43">
        <f>'Details and Calculations'!AA746</f>
        <v>1</v>
      </c>
      <c r="BM747" s="43" t="str">
        <f>'Details and Calculations'!AB746</f>
        <v/>
      </c>
      <c r="BN747" s="43">
        <f>'Details and Calculations'!AD746</f>
        <v>2016</v>
      </c>
      <c r="BO747" s="43">
        <f>'Details and Calculations'!AJ746</f>
        <v>1</v>
      </c>
      <c r="BP747" s="43">
        <f>'Details and Calculations'!AL746</f>
        <v>2016</v>
      </c>
      <c r="BQ747" s="43">
        <f>'Details and Calculations'!AO746</f>
        <v>1</v>
      </c>
      <c r="BR747" s="43">
        <f>'Details and Calculations'!AQ746</f>
        <v>2016</v>
      </c>
      <c r="BS747" s="43">
        <f>'Details and Calculations'!AS746</f>
        <v>1</v>
      </c>
      <c r="BT747" s="43">
        <f>'Details and Calculations'!AV746</f>
        <v>2016</v>
      </c>
      <c r="BU747" s="43">
        <f>'Details and Calculations'!AX746</f>
        <v>1</v>
      </c>
      <c r="BV747" s="43">
        <f>'Details and Calculations'!AZ746</f>
        <v>2016</v>
      </c>
      <c r="BW747" s="43">
        <f>'Details and Calculations'!BC746</f>
        <v>1</v>
      </c>
      <c r="BX747" s="43">
        <f>'Details and Calculations'!BE746</f>
        <v>2016</v>
      </c>
      <c r="BY747" s="43">
        <f>'Details and Calculations'!BG746</f>
        <v>1</v>
      </c>
      <c r="BZ747" s="43">
        <f>'Details and Calculations'!BH746</f>
        <v>2016</v>
      </c>
      <c r="CA747" s="43">
        <f>'Details and Calculations'!BJ746</f>
        <v>0</v>
      </c>
      <c r="CB747" s="43" t="str">
        <f>'Details and Calculations'!BK746</f>
        <v/>
      </c>
      <c r="CC747" s="43" t="str">
        <f>'Details and Calculations'!BL746</f>
        <v xml:space="preserve"> </v>
      </c>
      <c r="CD747" s="43" t="str">
        <f>'Details and Calculations'!BN746</f>
        <v xml:space="preserve"> </v>
      </c>
      <c r="CE747" s="43" t="str">
        <f>'Details and Calculations'!BO746</f>
        <v xml:space="preserve"> </v>
      </c>
      <c r="CF747" s="43">
        <f>'Details and Calculations'!BZ746</f>
        <v>1</v>
      </c>
      <c r="CG747" s="43">
        <f>'Details and Calculations'!CB746</f>
        <v>2016</v>
      </c>
      <c r="CH747" s="31"/>
      <c r="CI747" s="53"/>
    </row>
    <row r="748" spans="1:87" x14ac:dyDescent="0.3">
      <c r="A748" s="43">
        <f>'Details and Calculations'!A747</f>
        <v>2017</v>
      </c>
      <c r="B748" s="43" t="str">
        <f>'Details and Calculations'!C747</f>
        <v>Rwanda</v>
      </c>
      <c r="C748" s="43" t="str">
        <f>'Details and Calculations'!D747</f>
        <v>Rulindo</v>
      </c>
      <c r="D748" s="43" t="str">
        <f>'Details and Calculations'!E747</f>
        <v>Buyoga</v>
      </c>
      <c r="E748" s="43" t="str">
        <f>'Details and Calculations'!F747</f>
        <v>Mwumba</v>
      </c>
      <c r="F748" s="43" t="str">
        <f>'Details and Calculations'!G747</f>
        <v>Mataba</v>
      </c>
      <c r="G748" s="43" t="str">
        <f>'Details and Calculations'!H747</f>
        <v/>
      </c>
      <c r="H748" s="43" t="str">
        <f>'Details and Calculations'!I747</f>
        <v/>
      </c>
      <c r="I748" s="43" t="str">
        <f>'Details and Calculations'!J747</f>
        <v>Water point for People near Buyoga secondary school/Nyirambuga pumping</v>
      </c>
      <c r="J748" s="43">
        <f>'Details and Calculations'!K747</f>
        <v>177</v>
      </c>
      <c r="K748" s="43">
        <f>'Details and Calculations'!O747</f>
        <v>177</v>
      </c>
      <c r="L748" s="43" t="str">
        <f>'Details and Calculations'!P748</f>
        <v xml:space="preserve"> </v>
      </c>
      <c r="M748" s="43" t="str">
        <f>'Details and Calculations'!U747</f>
        <v>Piped Network With Pump</v>
      </c>
      <c r="N748" s="43">
        <f>'Details and Calculations'!V747</f>
        <v>2015</v>
      </c>
      <c r="O748" s="43" t="str">
        <f>'Details and Calculations'!W747</f>
        <v>Governement (District, Wasac) And Water For People</v>
      </c>
      <c r="P748" s="43" t="str">
        <f>'Details and Calculations'!X747</f>
        <v>Spring</v>
      </c>
      <c r="Q748" s="44" t="str">
        <f t="shared" si="270"/>
        <v>Low Risk</v>
      </c>
      <c r="R748" s="44" t="str">
        <f t="shared" si="271"/>
        <v>Low Risk</v>
      </c>
      <c r="S748" s="45" t="str">
        <f t="shared" si="272"/>
        <v>Intermediate Level of Service</v>
      </c>
      <c r="T748" s="62" t="str">
        <f t="shared" si="269"/>
        <v>Low Priority</v>
      </c>
      <c r="U748" s="46">
        <f t="shared" si="273"/>
        <v>6</v>
      </c>
      <c r="V748" s="28" t="str">
        <f t="shared" si="274"/>
        <v>Repair or Replace Components</v>
      </c>
      <c r="W748" s="47" t="str">
        <f t="shared" si="275"/>
        <v>Kiosk/Tap Stand</v>
      </c>
      <c r="X748" s="27" t="str">
        <f t="shared" si="276"/>
        <v>Create Plan To Repair or Replace Components</v>
      </c>
      <c r="Y748" s="48" t="str">
        <f t="shared" si="277"/>
        <v xml:space="preserve"> </v>
      </c>
      <c r="Z748" s="48" t="str">
        <f t="shared" si="278"/>
        <v xml:space="preserve"> </v>
      </c>
      <c r="AA748" s="48" t="str">
        <f t="shared" si="279"/>
        <v xml:space="preserve"> </v>
      </c>
      <c r="AB748" s="48" t="str">
        <f t="shared" si="280"/>
        <v xml:space="preserve"> </v>
      </c>
      <c r="AC748" s="48" t="str">
        <f t="shared" si="281"/>
        <v xml:space="preserve"> </v>
      </c>
      <c r="AD748" s="48" t="str">
        <f t="shared" si="282"/>
        <v xml:space="preserve"> </v>
      </c>
      <c r="AE748" s="48" t="str">
        <f t="shared" si="283"/>
        <v xml:space="preserve"> </v>
      </c>
      <c r="AF748" s="48" t="str">
        <f t="shared" si="284"/>
        <v xml:space="preserve"> </v>
      </c>
      <c r="AG748" s="49" t="str">
        <f t="shared" si="285"/>
        <v/>
      </c>
      <c r="AH748" s="48">
        <f t="shared" si="286"/>
        <v>18</v>
      </c>
      <c r="AI748" s="50" t="str">
        <f>'Details and Calculations'!AE747</f>
        <v xml:space="preserve"> </v>
      </c>
      <c r="AJ748" s="50" t="str">
        <f>'Details and Calculations'!AM747</f>
        <v xml:space="preserve"> </v>
      </c>
      <c r="AK748" s="50" t="str">
        <f>'Details and Calculations'!AR747</f>
        <v xml:space="preserve"> </v>
      </c>
      <c r="AL748" s="50" t="str">
        <f>'Details and Calculations'!AW747</f>
        <v xml:space="preserve"> </v>
      </c>
      <c r="AM748" s="50" t="str">
        <f>'Details and Calculations'!BA747</f>
        <v xml:space="preserve"> </v>
      </c>
      <c r="AN748" s="50" t="str">
        <f>'Details and Calculations'!BF747</f>
        <v xml:space="preserve"> </v>
      </c>
      <c r="AO748" s="50" t="str">
        <f>'Details and Calculations'!BI747</f>
        <v xml:space="preserve"> </v>
      </c>
      <c r="AP748" s="50" t="str">
        <f>'Details and Calculations'!BM747</f>
        <v xml:space="preserve"> </v>
      </c>
      <c r="AQ748" s="50" t="str">
        <f>'Details and Calculations'!BP747</f>
        <v xml:space="preserve"> </v>
      </c>
      <c r="AR748" s="50">
        <f>'Details and Calculations'!CC747</f>
        <v>2</v>
      </c>
      <c r="AS748" s="50">
        <f>'Details and Calculations'!CJ747</f>
        <v>2</v>
      </c>
      <c r="AT748" s="51">
        <f>'Details and Calculations'!T747</f>
        <v>1</v>
      </c>
      <c r="AU748" s="51">
        <f>'Details and Calculations'!Z747</f>
        <v>1</v>
      </c>
      <c r="AV748" s="51">
        <f>'Details and Calculations'!S747</f>
        <v>0</v>
      </c>
      <c r="AW748" s="51">
        <f>'Details and Calculations'!AI747</f>
        <v>1</v>
      </c>
      <c r="AX748" s="51">
        <f>'Details and Calculations'!BY747</f>
        <v>1</v>
      </c>
      <c r="AY748" s="51">
        <f>'Details and Calculations'!CG747</f>
        <v>1</v>
      </c>
      <c r="AZ748" s="51">
        <f>'Details and Calculations'!CI747</f>
        <v>1</v>
      </c>
      <c r="BA748" s="51">
        <f t="shared" si="287"/>
        <v>0</v>
      </c>
      <c r="BB748" s="52">
        <f>'Details and Calculations'!Y747</f>
        <v>11</v>
      </c>
      <c r="BC748" s="52" t="str">
        <f>'Details and Calculations'!AC747</f>
        <v xml:space="preserve"> </v>
      </c>
      <c r="BD748" s="52" t="str">
        <f>'Details and Calculations'!AK747</f>
        <v xml:space="preserve"> </v>
      </c>
      <c r="BE748" s="52" t="str">
        <f>'Details and Calculations'!AN747</f>
        <v xml:space="preserve"> </v>
      </c>
      <c r="BF748" s="52" t="str">
        <f>'Details and Calculations'!AP747</f>
        <v xml:space="preserve"> </v>
      </c>
      <c r="BG748" s="52" t="str">
        <f>'Details and Calculations'!AT747</f>
        <v xml:space="preserve"> </v>
      </c>
      <c r="BH748" s="52" t="str">
        <f>'Details and Calculations'!AY747</f>
        <v xml:space="preserve"> </v>
      </c>
      <c r="BI748" s="52" t="str">
        <f>'Details and Calculations'!BB747</f>
        <v xml:space="preserve"> </v>
      </c>
      <c r="BJ748" s="52" t="str">
        <f>'Details and Calculations'!BD747</f>
        <v xml:space="preserve"> </v>
      </c>
      <c r="BK748" s="52">
        <f>'Details and Calculations'!CA747</f>
        <v>2</v>
      </c>
      <c r="BL748" s="43">
        <f>'Details and Calculations'!AA747</f>
        <v>0</v>
      </c>
      <c r="BM748" s="43" t="str">
        <f>'Details and Calculations'!AB747</f>
        <v/>
      </c>
      <c r="BN748" s="43" t="str">
        <f>'Details and Calculations'!AD747</f>
        <v xml:space="preserve"> </v>
      </c>
      <c r="BO748" s="43">
        <f>'Details and Calculations'!AJ747</f>
        <v>0</v>
      </c>
      <c r="BP748" s="43" t="str">
        <f>'Details and Calculations'!AL747</f>
        <v xml:space="preserve"> </v>
      </c>
      <c r="BQ748" s="43">
        <f>'Details and Calculations'!AO747</f>
        <v>0</v>
      </c>
      <c r="BR748" s="43" t="str">
        <f>'Details and Calculations'!AQ747</f>
        <v xml:space="preserve"> </v>
      </c>
      <c r="BS748" s="43">
        <f>'Details and Calculations'!AS747</f>
        <v>0</v>
      </c>
      <c r="BT748" s="43" t="str">
        <f>'Details and Calculations'!AV747</f>
        <v xml:space="preserve"> </v>
      </c>
      <c r="BU748" s="43">
        <f>'Details and Calculations'!AX747</f>
        <v>0</v>
      </c>
      <c r="BV748" s="43" t="str">
        <f>'Details and Calculations'!AZ747</f>
        <v xml:space="preserve"> </v>
      </c>
      <c r="BW748" s="43">
        <f>'Details and Calculations'!BC747</f>
        <v>0</v>
      </c>
      <c r="BX748" s="43" t="str">
        <f>'Details and Calculations'!BE747</f>
        <v xml:space="preserve"> </v>
      </c>
      <c r="BY748" s="43" t="str">
        <f>'Details and Calculations'!BG747</f>
        <v xml:space="preserve"> </v>
      </c>
      <c r="BZ748" s="43" t="str">
        <f>'Details and Calculations'!BH747</f>
        <v xml:space="preserve"> </v>
      </c>
      <c r="CA748" s="43">
        <f>'Details and Calculations'!BJ747</f>
        <v>0</v>
      </c>
      <c r="CB748" s="43" t="str">
        <f>'Details and Calculations'!BK747</f>
        <v/>
      </c>
      <c r="CC748" s="43" t="str">
        <f>'Details and Calculations'!BL747</f>
        <v xml:space="preserve"> </v>
      </c>
      <c r="CD748" s="43" t="str">
        <f>'Details and Calculations'!BN747</f>
        <v xml:space="preserve"> </v>
      </c>
      <c r="CE748" s="43" t="str">
        <f>'Details and Calculations'!BO747</f>
        <v xml:space="preserve"> </v>
      </c>
      <c r="CF748" s="43">
        <f>'Details and Calculations'!BZ747</f>
        <v>1</v>
      </c>
      <c r="CG748" s="43">
        <f>'Details and Calculations'!CB747</f>
        <v>2015</v>
      </c>
      <c r="CH748" s="31"/>
      <c r="CI748" s="53"/>
    </row>
    <row r="749" spans="1:87" x14ac:dyDescent="0.3">
      <c r="A749" s="43">
        <f>'Details and Calculations'!A748</f>
        <v>2017</v>
      </c>
      <c r="B749" s="43" t="str">
        <f>'Details and Calculations'!C748</f>
        <v>Rwanda</v>
      </c>
      <c r="C749" s="43" t="str">
        <f>'Details and Calculations'!D748</f>
        <v>Rulindo</v>
      </c>
      <c r="D749" s="43" t="str">
        <f>'Details and Calculations'!E748</f>
        <v>Buyoga</v>
      </c>
      <c r="E749" s="43" t="str">
        <f>'Details and Calculations'!F748</f>
        <v>Karama</v>
      </c>
      <c r="F749" s="43" t="str">
        <f>'Details and Calculations'!G748</f>
        <v>Cyasenga</v>
      </c>
      <c r="G749" s="43" t="str">
        <f>'Details and Calculations'!H748</f>
        <v/>
      </c>
      <c r="H749" s="43" t="str">
        <f>'Details and Calculations'!I748</f>
        <v/>
      </c>
      <c r="I749" s="43" t="str">
        <f>'Details and Calculations'!J748</f>
        <v>Water point at grouped area of Cyasenga/Nyirambuga</v>
      </c>
      <c r="J749" s="43">
        <f>'Details and Calculations'!K748</f>
        <v>165</v>
      </c>
      <c r="K749" s="43">
        <f>'Details and Calculations'!O748</f>
        <v>165</v>
      </c>
      <c r="L749" s="43" t="str">
        <f>'Details and Calculations'!P749</f>
        <v xml:space="preserve"> </v>
      </c>
      <c r="M749" s="43" t="str">
        <f>'Details and Calculations'!U748</f>
        <v>Piped Network With Pump</v>
      </c>
      <c r="N749" s="43">
        <f>'Details and Calculations'!V748</f>
        <v>2015</v>
      </c>
      <c r="O749" s="43" t="str">
        <f>'Details and Calculations'!W748</f>
        <v>Governement (District, Wasac) And Water For People</v>
      </c>
      <c r="P749" s="43" t="str">
        <f>'Details and Calculations'!X748</f>
        <v>Spring</v>
      </c>
      <c r="Q749" s="44" t="str">
        <f t="shared" si="270"/>
        <v>Low Risk</v>
      </c>
      <c r="R749" s="44" t="str">
        <f t="shared" si="271"/>
        <v>Low Risk</v>
      </c>
      <c r="S749" s="45" t="str">
        <f t="shared" si="272"/>
        <v>Intermediate Level of Service</v>
      </c>
      <c r="T749" s="62" t="str">
        <f t="shared" si="269"/>
        <v>Low Priority</v>
      </c>
      <c r="U749" s="46">
        <f t="shared" si="273"/>
        <v>7</v>
      </c>
      <c r="V749" s="28" t="str">
        <f t="shared" si="274"/>
        <v>Repair or Replace Components</v>
      </c>
      <c r="W749" s="47" t="str">
        <f t="shared" si="275"/>
        <v>Kiosk/Tap Stand</v>
      </c>
      <c r="X749" s="27" t="str">
        <f t="shared" si="276"/>
        <v>Create Plan To Repair or Replace Components</v>
      </c>
      <c r="Y749" s="48" t="str">
        <f t="shared" si="277"/>
        <v xml:space="preserve"> </v>
      </c>
      <c r="Z749" s="48" t="str">
        <f t="shared" si="278"/>
        <v xml:space="preserve"> </v>
      </c>
      <c r="AA749" s="48" t="str">
        <f t="shared" si="279"/>
        <v xml:space="preserve"> </v>
      </c>
      <c r="AB749" s="48" t="str">
        <f t="shared" si="280"/>
        <v xml:space="preserve"> </v>
      </c>
      <c r="AC749" s="48" t="str">
        <f t="shared" si="281"/>
        <v xml:space="preserve"> </v>
      </c>
      <c r="AD749" s="48" t="str">
        <f t="shared" si="282"/>
        <v xml:space="preserve"> </v>
      </c>
      <c r="AE749" s="48" t="str">
        <f t="shared" si="283"/>
        <v xml:space="preserve"> </v>
      </c>
      <c r="AF749" s="48" t="str">
        <f t="shared" si="284"/>
        <v xml:space="preserve"> </v>
      </c>
      <c r="AG749" s="49" t="str">
        <f t="shared" si="285"/>
        <v/>
      </c>
      <c r="AH749" s="48">
        <f t="shared" si="286"/>
        <v>18</v>
      </c>
      <c r="AI749" s="50" t="str">
        <f>'Details and Calculations'!AE748</f>
        <v xml:space="preserve"> </v>
      </c>
      <c r="AJ749" s="50" t="str">
        <f>'Details and Calculations'!AM748</f>
        <v xml:space="preserve"> </v>
      </c>
      <c r="AK749" s="50" t="str">
        <f>'Details and Calculations'!AR748</f>
        <v xml:space="preserve"> </v>
      </c>
      <c r="AL749" s="50" t="str">
        <f>'Details and Calculations'!AW748</f>
        <v xml:space="preserve"> </v>
      </c>
      <c r="AM749" s="50" t="str">
        <f>'Details and Calculations'!BA748</f>
        <v xml:space="preserve"> </v>
      </c>
      <c r="AN749" s="50" t="str">
        <f>'Details and Calculations'!BF748</f>
        <v xml:space="preserve"> </v>
      </c>
      <c r="AO749" s="50" t="str">
        <f>'Details and Calculations'!BI748</f>
        <v xml:space="preserve"> </v>
      </c>
      <c r="AP749" s="50" t="str">
        <f>'Details and Calculations'!BM748</f>
        <v xml:space="preserve"> </v>
      </c>
      <c r="AQ749" s="50" t="str">
        <f>'Details and Calculations'!BP748</f>
        <v xml:space="preserve"> </v>
      </c>
      <c r="AR749" s="50">
        <f>'Details and Calculations'!CC748</f>
        <v>2</v>
      </c>
      <c r="AS749" s="50">
        <f>'Details and Calculations'!CJ748</f>
        <v>1</v>
      </c>
      <c r="AT749" s="51">
        <f>'Details and Calculations'!T748</f>
        <v>1</v>
      </c>
      <c r="AU749" s="51">
        <f>'Details and Calculations'!Z748</f>
        <v>1</v>
      </c>
      <c r="AV749" s="51">
        <f>'Details and Calculations'!S748</f>
        <v>0</v>
      </c>
      <c r="AW749" s="51">
        <f>'Details and Calculations'!AI748</f>
        <v>1</v>
      </c>
      <c r="AX749" s="51">
        <f>'Details and Calculations'!BY748</f>
        <v>1</v>
      </c>
      <c r="AY749" s="51">
        <f>'Details and Calculations'!CG748</f>
        <v>1</v>
      </c>
      <c r="AZ749" s="51">
        <f>'Details and Calculations'!CI748</f>
        <v>1</v>
      </c>
      <c r="BA749" s="51">
        <f t="shared" si="287"/>
        <v>1</v>
      </c>
      <c r="BB749" s="52">
        <f>'Details and Calculations'!Y748</f>
        <v>11</v>
      </c>
      <c r="BC749" s="52" t="str">
        <f>'Details and Calculations'!AC748</f>
        <v xml:space="preserve"> </v>
      </c>
      <c r="BD749" s="52" t="str">
        <f>'Details and Calculations'!AK748</f>
        <v xml:space="preserve"> </v>
      </c>
      <c r="BE749" s="52" t="str">
        <f>'Details and Calculations'!AN748</f>
        <v xml:space="preserve"> </v>
      </c>
      <c r="BF749" s="52" t="str">
        <f>'Details and Calculations'!AP748</f>
        <v xml:space="preserve"> </v>
      </c>
      <c r="BG749" s="52" t="str">
        <f>'Details and Calculations'!AT748</f>
        <v xml:space="preserve"> </v>
      </c>
      <c r="BH749" s="52" t="str">
        <f>'Details and Calculations'!AY748</f>
        <v xml:space="preserve"> </v>
      </c>
      <c r="BI749" s="52" t="str">
        <f>'Details and Calculations'!BB748</f>
        <v xml:space="preserve"> </v>
      </c>
      <c r="BJ749" s="52" t="str">
        <f>'Details and Calculations'!BD748</f>
        <v xml:space="preserve"> </v>
      </c>
      <c r="BK749" s="52">
        <f>'Details and Calculations'!CA748</f>
        <v>2</v>
      </c>
      <c r="BL749" s="43">
        <f>'Details and Calculations'!AA748</f>
        <v>0</v>
      </c>
      <c r="BM749" s="43" t="str">
        <f>'Details and Calculations'!AB748</f>
        <v/>
      </c>
      <c r="BN749" s="43" t="str">
        <f>'Details and Calculations'!AD748</f>
        <v xml:space="preserve"> </v>
      </c>
      <c r="BO749" s="43">
        <f>'Details and Calculations'!AJ748</f>
        <v>0</v>
      </c>
      <c r="BP749" s="43" t="str">
        <f>'Details and Calculations'!AL748</f>
        <v xml:space="preserve"> </v>
      </c>
      <c r="BQ749" s="43">
        <f>'Details and Calculations'!AO748</f>
        <v>0</v>
      </c>
      <c r="BR749" s="43" t="str">
        <f>'Details and Calculations'!AQ748</f>
        <v xml:space="preserve"> </v>
      </c>
      <c r="BS749" s="43">
        <f>'Details and Calculations'!AS748</f>
        <v>0</v>
      </c>
      <c r="BT749" s="43" t="str">
        <f>'Details and Calculations'!AV748</f>
        <v xml:space="preserve"> </v>
      </c>
      <c r="BU749" s="43">
        <f>'Details and Calculations'!AX748</f>
        <v>0</v>
      </c>
      <c r="BV749" s="43" t="str">
        <f>'Details and Calculations'!AZ748</f>
        <v xml:space="preserve"> </v>
      </c>
      <c r="BW749" s="43">
        <f>'Details and Calculations'!BC748</f>
        <v>0</v>
      </c>
      <c r="BX749" s="43" t="str">
        <f>'Details and Calculations'!BE748</f>
        <v xml:space="preserve"> </v>
      </c>
      <c r="BY749" s="43" t="str">
        <f>'Details and Calculations'!BG748</f>
        <v xml:space="preserve"> </v>
      </c>
      <c r="BZ749" s="43" t="str">
        <f>'Details and Calculations'!BH748</f>
        <v xml:space="preserve"> </v>
      </c>
      <c r="CA749" s="43">
        <f>'Details and Calculations'!BJ748</f>
        <v>0</v>
      </c>
      <c r="CB749" s="43" t="str">
        <f>'Details and Calculations'!BK748</f>
        <v/>
      </c>
      <c r="CC749" s="43" t="str">
        <f>'Details and Calculations'!BL748</f>
        <v xml:space="preserve"> </v>
      </c>
      <c r="CD749" s="43" t="str">
        <f>'Details and Calculations'!BN748</f>
        <v xml:space="preserve"> </v>
      </c>
      <c r="CE749" s="43" t="str">
        <f>'Details and Calculations'!BO748</f>
        <v xml:space="preserve"> </v>
      </c>
      <c r="CF749" s="43">
        <f>'Details and Calculations'!BZ748</f>
        <v>1</v>
      </c>
      <c r="CG749" s="43">
        <f>'Details and Calculations'!CB748</f>
        <v>2015</v>
      </c>
      <c r="CH749" s="31"/>
      <c r="CI749" s="53"/>
    </row>
    <row r="750" spans="1:87" x14ac:dyDescent="0.3">
      <c r="A750" s="43">
        <f>'Details and Calculations'!A749</f>
        <v>2017</v>
      </c>
      <c r="B750" s="43" t="str">
        <f>'Details and Calculations'!C749</f>
        <v>Rwanda</v>
      </c>
      <c r="C750" s="43" t="str">
        <f>'Details and Calculations'!D749</f>
        <v>Rulindo</v>
      </c>
      <c r="D750" s="43" t="str">
        <f>'Details and Calculations'!E749</f>
        <v>Rusiga</v>
      </c>
      <c r="E750" s="43" t="str">
        <f>'Details and Calculations'!F749</f>
        <v>Kirenge</v>
      </c>
      <c r="F750" s="43" t="str">
        <f>'Details and Calculations'!G749</f>
        <v>Kigarama</v>
      </c>
      <c r="G750" s="43" t="str">
        <f>'Details and Calculations'!H749</f>
        <v/>
      </c>
      <c r="H750" s="43" t="str">
        <f>'Details and Calculations'!I749</f>
        <v/>
      </c>
      <c r="I750" s="43" t="str">
        <f>'Details and Calculations'!J749</f>
        <v>Kigarama water point[Charity:Water203.148]/AEP Kigarama gravity</v>
      </c>
      <c r="J750" s="43">
        <f>'Details and Calculations'!K749</f>
        <v>243</v>
      </c>
      <c r="K750" s="43">
        <f>'Details and Calculations'!O749</f>
        <v>243</v>
      </c>
      <c r="L750" s="43" t="str">
        <f>'Details and Calculations'!P750</f>
        <v xml:space="preserve"> </v>
      </c>
      <c r="M750" s="43" t="str">
        <f>'Details and Calculations'!U749</f>
        <v>Piped Network -- Gravity Only</v>
      </c>
      <c r="N750" s="43">
        <f>'Details and Calculations'!V749</f>
        <v>2016</v>
      </c>
      <c r="O750" s="43" t="str">
        <f>'Details and Calculations'!W749</f>
        <v>Governement (District, Wasac) And Water For People</v>
      </c>
      <c r="P750" s="43" t="str">
        <f>'Details and Calculations'!X749</f>
        <v>Spring</v>
      </c>
      <c r="Q750" s="44" t="str">
        <f t="shared" si="270"/>
        <v>Low Risk</v>
      </c>
      <c r="R750" s="44" t="str">
        <f t="shared" si="271"/>
        <v>Low Risk</v>
      </c>
      <c r="S750" s="45" t="str">
        <f t="shared" si="272"/>
        <v>Intermediate Level of Service</v>
      </c>
      <c r="T750" s="62" t="str">
        <f t="shared" si="269"/>
        <v>Low Priority</v>
      </c>
      <c r="U750" s="46">
        <f t="shared" si="273"/>
        <v>7</v>
      </c>
      <c r="V750" s="28" t="str">
        <f t="shared" si="274"/>
        <v>Perform Routine Preventative Maintenance</v>
      </c>
      <c r="W750" s="47" t="str">
        <f t="shared" si="275"/>
        <v/>
      </c>
      <c r="X750" s="27" t="str">
        <f t="shared" si="276"/>
        <v>Maintain O&amp;M and Routine Monitoring</v>
      </c>
      <c r="Y750" s="48" t="str">
        <f t="shared" si="277"/>
        <v xml:space="preserve"> </v>
      </c>
      <c r="Z750" s="48" t="str">
        <f t="shared" si="278"/>
        <v xml:space="preserve"> </v>
      </c>
      <c r="AA750" s="48">
        <f t="shared" si="279"/>
        <v>29</v>
      </c>
      <c r="AB750" s="48" t="str">
        <f t="shared" si="280"/>
        <v xml:space="preserve"> </v>
      </c>
      <c r="AC750" s="48" t="str">
        <f t="shared" si="281"/>
        <v xml:space="preserve"> </v>
      </c>
      <c r="AD750" s="48" t="str">
        <f t="shared" si="282"/>
        <v xml:space="preserve"> </v>
      </c>
      <c r="AE750" s="48" t="str">
        <f t="shared" si="283"/>
        <v xml:space="preserve"> </v>
      </c>
      <c r="AF750" s="48" t="str">
        <f t="shared" si="284"/>
        <v xml:space="preserve"> </v>
      </c>
      <c r="AG750" s="49" t="str">
        <f t="shared" si="285"/>
        <v/>
      </c>
      <c r="AH750" s="48">
        <f t="shared" si="286"/>
        <v>19</v>
      </c>
      <c r="AI750" s="50" t="str">
        <f>'Details and Calculations'!AE749</f>
        <v xml:space="preserve"> </v>
      </c>
      <c r="AJ750" s="50" t="str">
        <f>'Details and Calculations'!AM749</f>
        <v xml:space="preserve"> </v>
      </c>
      <c r="AK750" s="50">
        <f>'Details and Calculations'!AR749</f>
        <v>1</v>
      </c>
      <c r="AL750" s="50" t="str">
        <f>'Details and Calculations'!AW749</f>
        <v xml:space="preserve"> </v>
      </c>
      <c r="AM750" s="50" t="str">
        <f>'Details and Calculations'!BA749</f>
        <v xml:space="preserve"> </v>
      </c>
      <c r="AN750" s="50" t="str">
        <f>'Details and Calculations'!BF749</f>
        <v xml:space="preserve"> </v>
      </c>
      <c r="AO750" s="50" t="str">
        <f>'Details and Calculations'!BI749</f>
        <v xml:space="preserve"> </v>
      </c>
      <c r="AP750" s="50" t="str">
        <f>'Details and Calculations'!BM749</f>
        <v xml:space="preserve"> </v>
      </c>
      <c r="AQ750" s="50" t="str">
        <f>'Details and Calculations'!BP749</f>
        <v xml:space="preserve"> </v>
      </c>
      <c r="AR750" s="50">
        <f>'Details and Calculations'!CC749</f>
        <v>1</v>
      </c>
      <c r="AS750" s="50">
        <f>'Details and Calculations'!CJ749</f>
        <v>1</v>
      </c>
      <c r="AT750" s="51">
        <f>'Details and Calculations'!T749</f>
        <v>1</v>
      </c>
      <c r="AU750" s="51">
        <f>'Details and Calculations'!Z749</f>
        <v>1</v>
      </c>
      <c r="AV750" s="51">
        <f>'Details and Calculations'!S749</f>
        <v>0</v>
      </c>
      <c r="AW750" s="51">
        <f>'Details and Calculations'!AI749</f>
        <v>1</v>
      </c>
      <c r="AX750" s="51">
        <f>'Details and Calculations'!BY749</f>
        <v>1</v>
      </c>
      <c r="AY750" s="51">
        <f>'Details and Calculations'!CG749</f>
        <v>1</v>
      </c>
      <c r="AZ750" s="51">
        <f>'Details and Calculations'!CI749</f>
        <v>1</v>
      </c>
      <c r="BA750" s="51">
        <f t="shared" si="287"/>
        <v>1</v>
      </c>
      <c r="BB750" s="52">
        <f>'Details and Calculations'!Y749</f>
        <v>1</v>
      </c>
      <c r="BC750" s="52" t="str">
        <f>'Details and Calculations'!AC749</f>
        <v xml:space="preserve"> </v>
      </c>
      <c r="BD750" s="52" t="str">
        <f>'Details and Calculations'!AK749</f>
        <v xml:space="preserve"> </v>
      </c>
      <c r="BE750" s="52" t="str">
        <f>'Details and Calculations'!AN749</f>
        <v xml:space="preserve"> </v>
      </c>
      <c r="BF750" s="52">
        <f>'Details and Calculations'!AP749</f>
        <v>1</v>
      </c>
      <c r="BG750" s="52" t="str">
        <f>'Details and Calculations'!AT749</f>
        <v xml:space="preserve"> </v>
      </c>
      <c r="BH750" s="52" t="str">
        <f>'Details and Calculations'!AY749</f>
        <v xml:space="preserve"> </v>
      </c>
      <c r="BI750" s="52" t="str">
        <f>'Details and Calculations'!BB749</f>
        <v xml:space="preserve"> </v>
      </c>
      <c r="BJ750" s="52" t="str">
        <f>'Details and Calculations'!BD749</f>
        <v xml:space="preserve"> </v>
      </c>
      <c r="BK750" s="52">
        <f>'Details and Calculations'!CA749</f>
        <v>2</v>
      </c>
      <c r="BL750" s="43">
        <f>'Details and Calculations'!AA749</f>
        <v>0</v>
      </c>
      <c r="BM750" s="43" t="str">
        <f>'Details and Calculations'!AB749</f>
        <v/>
      </c>
      <c r="BN750" s="43" t="str">
        <f>'Details and Calculations'!AD749</f>
        <v xml:space="preserve"> </v>
      </c>
      <c r="BO750" s="43">
        <f>'Details and Calculations'!AJ749</f>
        <v>0</v>
      </c>
      <c r="BP750" s="43" t="str">
        <f>'Details and Calculations'!AL749</f>
        <v xml:space="preserve"> </v>
      </c>
      <c r="BQ750" s="43">
        <f>'Details and Calculations'!AO749</f>
        <v>1</v>
      </c>
      <c r="BR750" s="43">
        <f>'Details and Calculations'!AQ749</f>
        <v>2016</v>
      </c>
      <c r="BS750" s="43">
        <f>'Details and Calculations'!AS749</f>
        <v>0</v>
      </c>
      <c r="BT750" s="43" t="str">
        <f>'Details and Calculations'!AV749</f>
        <v xml:space="preserve"> </v>
      </c>
      <c r="BU750" s="43">
        <f>'Details and Calculations'!AX749</f>
        <v>0</v>
      </c>
      <c r="BV750" s="43" t="str">
        <f>'Details and Calculations'!AZ749</f>
        <v xml:space="preserve"> </v>
      </c>
      <c r="BW750" s="43">
        <f>'Details and Calculations'!BC749</f>
        <v>0</v>
      </c>
      <c r="BX750" s="43" t="str">
        <f>'Details and Calculations'!BE749</f>
        <v xml:space="preserve"> </v>
      </c>
      <c r="BY750" s="43" t="str">
        <f>'Details and Calculations'!BG749</f>
        <v xml:space="preserve"> </v>
      </c>
      <c r="BZ750" s="43" t="str">
        <f>'Details and Calculations'!BH749</f>
        <v xml:space="preserve"> </v>
      </c>
      <c r="CA750" s="43">
        <f>'Details and Calculations'!BJ749</f>
        <v>0</v>
      </c>
      <c r="CB750" s="43" t="str">
        <f>'Details and Calculations'!BK749</f>
        <v/>
      </c>
      <c r="CC750" s="43" t="str">
        <f>'Details and Calculations'!BL749</f>
        <v xml:space="preserve"> </v>
      </c>
      <c r="CD750" s="43" t="str">
        <f>'Details and Calculations'!BN749</f>
        <v xml:space="preserve"> </v>
      </c>
      <c r="CE750" s="43" t="str">
        <f>'Details and Calculations'!BO749</f>
        <v xml:space="preserve"> </v>
      </c>
      <c r="CF750" s="43">
        <f>'Details and Calculations'!BZ749</f>
        <v>1</v>
      </c>
      <c r="CG750" s="43">
        <f>'Details and Calculations'!CB749</f>
        <v>2016</v>
      </c>
      <c r="CH750" s="31"/>
      <c r="CI750" s="53"/>
    </row>
    <row r="751" spans="1:87" x14ac:dyDescent="0.3">
      <c r="A751" s="43">
        <f>'Details and Calculations'!A750</f>
        <v>2017</v>
      </c>
      <c r="B751" s="43" t="str">
        <f>'Details and Calculations'!C750</f>
        <v>Rwanda</v>
      </c>
      <c r="C751" s="43" t="str">
        <f>'Details and Calculations'!D750</f>
        <v>Rulindo</v>
      </c>
      <c r="D751" s="43" t="str">
        <f>'Details and Calculations'!E750</f>
        <v>Rusiga</v>
      </c>
      <c r="E751" s="43" t="str">
        <f>'Details and Calculations'!F750</f>
        <v>Kirenge</v>
      </c>
      <c r="F751" s="43" t="str">
        <f>'Details and Calculations'!G750</f>
        <v>Ntaruka</v>
      </c>
      <c r="G751" s="43" t="str">
        <f>'Details and Calculations'!H750</f>
        <v/>
      </c>
      <c r="H751" s="43" t="str">
        <f>'Details and Calculations'!I750</f>
        <v/>
      </c>
      <c r="I751" s="43" t="str">
        <f>'Details and Calculations'!J750</f>
        <v>Ntaruka source/Ntaruka-Gahama gravity</v>
      </c>
      <c r="J751" s="43">
        <f>'Details and Calculations'!K750</f>
        <v>176</v>
      </c>
      <c r="K751" s="43">
        <f>'Details and Calculations'!O750</f>
        <v>176</v>
      </c>
      <c r="L751" s="43" t="str">
        <f>'Details and Calculations'!P751</f>
        <v xml:space="preserve"> </v>
      </c>
      <c r="M751" s="43" t="str">
        <f>'Details and Calculations'!U750</f>
        <v>Piped Network -- Gravity Only</v>
      </c>
      <c r="N751" s="43">
        <f>'Details and Calculations'!V750</f>
        <v>2006</v>
      </c>
      <c r="O751" s="43" t="str">
        <f>'Details and Calculations'!W750</f>
        <v>Gor</v>
      </c>
      <c r="P751" s="43" t="str">
        <f>'Details and Calculations'!X750</f>
        <v>Spring</v>
      </c>
      <c r="Q751" s="44" t="str">
        <f t="shared" si="270"/>
        <v>Low Risk</v>
      </c>
      <c r="R751" s="44" t="str">
        <f t="shared" si="271"/>
        <v>Low Risk</v>
      </c>
      <c r="S751" s="45" t="str">
        <f t="shared" si="272"/>
        <v>Intermediate Level of Service</v>
      </c>
      <c r="T751" s="62" t="str">
        <f t="shared" si="269"/>
        <v>Low Priority</v>
      </c>
      <c r="U751" s="46">
        <f t="shared" si="273"/>
        <v>7</v>
      </c>
      <c r="V751" s="28" t="str">
        <f t="shared" si="274"/>
        <v>Perform Routine Preventative Maintenance</v>
      </c>
      <c r="W751" s="47" t="str">
        <f t="shared" si="275"/>
        <v/>
      </c>
      <c r="X751" s="27" t="str">
        <f t="shared" si="276"/>
        <v>Maintain O&amp;M and Routine Monitoring</v>
      </c>
      <c r="Y751" s="48">
        <f t="shared" si="277"/>
        <v>19</v>
      </c>
      <c r="Z751" s="48">
        <f t="shared" si="278"/>
        <v>9</v>
      </c>
      <c r="AA751" s="48">
        <f t="shared" si="279"/>
        <v>19</v>
      </c>
      <c r="AB751" s="48" t="str">
        <f t="shared" si="280"/>
        <v xml:space="preserve"> </v>
      </c>
      <c r="AC751" s="48">
        <f t="shared" si="281"/>
        <v>19</v>
      </c>
      <c r="AD751" s="48" t="str">
        <f t="shared" si="282"/>
        <v xml:space="preserve"> </v>
      </c>
      <c r="AE751" s="48" t="str">
        <f t="shared" si="283"/>
        <v xml:space="preserve"> </v>
      </c>
      <c r="AF751" s="48" t="str">
        <f t="shared" si="284"/>
        <v xml:space="preserve"> </v>
      </c>
      <c r="AG751" s="49" t="str">
        <f t="shared" si="285"/>
        <v/>
      </c>
      <c r="AH751" s="48">
        <f t="shared" si="286"/>
        <v>9</v>
      </c>
      <c r="AI751" s="50">
        <f>'Details and Calculations'!AE750</f>
        <v>1</v>
      </c>
      <c r="AJ751" s="50">
        <f>'Details and Calculations'!AM750</f>
        <v>1</v>
      </c>
      <c r="AK751" s="50">
        <f>'Details and Calculations'!AR750</f>
        <v>1</v>
      </c>
      <c r="AL751" s="50" t="str">
        <f>'Details and Calculations'!AW750</f>
        <v xml:space="preserve"> </v>
      </c>
      <c r="AM751" s="50">
        <f>'Details and Calculations'!BA750</f>
        <v>1</v>
      </c>
      <c r="AN751" s="50" t="str">
        <f>'Details and Calculations'!BF750</f>
        <v xml:space="preserve"> </v>
      </c>
      <c r="AO751" s="50" t="str">
        <f>'Details and Calculations'!BI750</f>
        <v xml:space="preserve"> </v>
      </c>
      <c r="AP751" s="50" t="str">
        <f>'Details and Calculations'!BM750</f>
        <v xml:space="preserve"> </v>
      </c>
      <c r="AQ751" s="50" t="str">
        <f>'Details and Calculations'!BP750</f>
        <v xml:space="preserve"> </v>
      </c>
      <c r="AR751" s="50">
        <f>'Details and Calculations'!CC750</f>
        <v>1</v>
      </c>
      <c r="AS751" s="50">
        <f>'Details and Calculations'!CJ750</f>
        <v>1</v>
      </c>
      <c r="AT751" s="51">
        <f>'Details and Calculations'!T750</f>
        <v>1</v>
      </c>
      <c r="AU751" s="51">
        <f>'Details and Calculations'!Z750</f>
        <v>1</v>
      </c>
      <c r="AV751" s="51">
        <f>'Details and Calculations'!S750</f>
        <v>0</v>
      </c>
      <c r="AW751" s="51">
        <f>'Details and Calculations'!AI750</f>
        <v>1</v>
      </c>
      <c r="AX751" s="51">
        <f>'Details and Calculations'!BY750</f>
        <v>1</v>
      </c>
      <c r="AY751" s="51">
        <f>'Details and Calculations'!CG750</f>
        <v>1</v>
      </c>
      <c r="AZ751" s="51">
        <f>'Details and Calculations'!CI750</f>
        <v>1</v>
      </c>
      <c r="BA751" s="51">
        <f t="shared" si="287"/>
        <v>1</v>
      </c>
      <c r="BB751" s="52">
        <f>'Details and Calculations'!Y750</f>
        <v>2</v>
      </c>
      <c r="BC751" s="52">
        <f>'Details and Calculations'!AC750</f>
        <v>1</v>
      </c>
      <c r="BD751" s="52">
        <f>'Details and Calculations'!AK750</f>
        <v>1</v>
      </c>
      <c r="BE751" s="52">
        <f>'Details and Calculations'!AN750</f>
        <v>100</v>
      </c>
      <c r="BF751" s="52">
        <f>'Details and Calculations'!AP750</f>
        <v>1</v>
      </c>
      <c r="BG751" s="52" t="str">
        <f>'Details and Calculations'!AT750</f>
        <v xml:space="preserve"> </v>
      </c>
      <c r="BH751" s="52">
        <f>'Details and Calculations'!AY750</f>
        <v>1</v>
      </c>
      <c r="BI751" s="52">
        <f>'Details and Calculations'!BB750</f>
        <v>1000</v>
      </c>
      <c r="BJ751" s="52" t="str">
        <f>'Details and Calculations'!BD750</f>
        <v xml:space="preserve"> </v>
      </c>
      <c r="BK751" s="52">
        <f>'Details and Calculations'!CA750</f>
        <v>1</v>
      </c>
      <c r="BL751" s="43">
        <f>'Details and Calculations'!AA750</f>
        <v>1</v>
      </c>
      <c r="BM751" s="43" t="str">
        <f>'Details and Calculations'!AB750</f>
        <v>"Springbox" --Intake Structure At A Spring</v>
      </c>
      <c r="BN751" s="43">
        <f>'Details and Calculations'!AD750</f>
        <v>2006</v>
      </c>
      <c r="BO751" s="43">
        <f>'Details and Calculations'!AJ750</f>
        <v>1</v>
      </c>
      <c r="BP751" s="43">
        <f>'Details and Calculations'!AL750</f>
        <v>2006</v>
      </c>
      <c r="BQ751" s="43">
        <f>'Details and Calculations'!AO750</f>
        <v>1</v>
      </c>
      <c r="BR751" s="43">
        <f>'Details and Calculations'!AQ750</f>
        <v>2006</v>
      </c>
      <c r="BS751" s="43">
        <f>'Details and Calculations'!AS750</f>
        <v>0</v>
      </c>
      <c r="BT751" s="43" t="str">
        <f>'Details and Calculations'!AV750</f>
        <v xml:space="preserve"> </v>
      </c>
      <c r="BU751" s="43">
        <f>'Details and Calculations'!AX750</f>
        <v>1</v>
      </c>
      <c r="BV751" s="43">
        <f>'Details and Calculations'!AZ750</f>
        <v>2006</v>
      </c>
      <c r="BW751" s="43">
        <f>'Details and Calculations'!BC750</f>
        <v>0</v>
      </c>
      <c r="BX751" s="43" t="str">
        <f>'Details and Calculations'!BE750</f>
        <v xml:space="preserve"> </v>
      </c>
      <c r="BY751" s="43" t="str">
        <f>'Details and Calculations'!BG750</f>
        <v xml:space="preserve"> </v>
      </c>
      <c r="BZ751" s="43" t="str">
        <f>'Details and Calculations'!BH750</f>
        <v xml:space="preserve"> </v>
      </c>
      <c r="CA751" s="43">
        <f>'Details and Calculations'!BJ750</f>
        <v>0</v>
      </c>
      <c r="CB751" s="43" t="str">
        <f>'Details and Calculations'!BK750</f>
        <v/>
      </c>
      <c r="CC751" s="43" t="str">
        <f>'Details and Calculations'!BL750</f>
        <v xml:space="preserve"> </v>
      </c>
      <c r="CD751" s="43" t="str">
        <f>'Details and Calculations'!BN750</f>
        <v xml:space="preserve"> </v>
      </c>
      <c r="CE751" s="43" t="str">
        <f>'Details and Calculations'!BO750</f>
        <v xml:space="preserve"> </v>
      </c>
      <c r="CF751" s="43">
        <f>'Details and Calculations'!BZ750</f>
        <v>1</v>
      </c>
      <c r="CG751" s="43">
        <f>'Details and Calculations'!CB750</f>
        <v>2006</v>
      </c>
      <c r="CH751" s="31"/>
      <c r="CI751" s="53"/>
    </row>
    <row r="752" spans="1:87" x14ac:dyDescent="0.3">
      <c r="A752" s="43">
        <f>'Details and Calculations'!A751</f>
        <v>2017</v>
      </c>
      <c r="B752" s="43" t="str">
        <f>'Details and Calculations'!C751</f>
        <v>Rwanda</v>
      </c>
      <c r="C752" s="43" t="str">
        <f>'Details and Calculations'!D751</f>
        <v>Rulindo</v>
      </c>
      <c r="D752" s="43" t="str">
        <f>'Details and Calculations'!E751</f>
        <v>Bushoki</v>
      </c>
      <c r="E752" s="43" t="str">
        <f>'Details and Calculations'!F751</f>
        <v>Gasiza</v>
      </c>
      <c r="F752" s="43" t="str">
        <f>'Details and Calculations'!G751</f>
        <v>Budaha</v>
      </c>
      <c r="G752" s="43" t="str">
        <f>'Details and Calculations'!H751</f>
        <v/>
      </c>
      <c r="H752" s="43" t="str">
        <f>'Details and Calculations'!I751</f>
        <v/>
      </c>
      <c r="I752" s="43" t="str">
        <f>'Details and Calculations'!J751</f>
        <v>Budaha water point/Nkombe gravity system</v>
      </c>
      <c r="J752" s="43">
        <f>'Details and Calculations'!K751</f>
        <v>205</v>
      </c>
      <c r="K752" s="43">
        <f>'Details and Calculations'!O751</f>
        <v>205</v>
      </c>
      <c r="L752" s="43" t="str">
        <f>'Details and Calculations'!P752</f>
        <v xml:space="preserve"> </v>
      </c>
      <c r="M752" s="43" t="str">
        <f>'Details and Calculations'!U751</f>
        <v>Piped Network -- Gravity Only</v>
      </c>
      <c r="N752" s="43">
        <f>'Details and Calculations'!V751</f>
        <v>2002</v>
      </c>
      <c r="O752" s="43" t="str">
        <f>'Details and Calculations'!W751</f>
        <v>Coforwa</v>
      </c>
      <c r="P752" s="43" t="str">
        <f>'Details and Calculations'!X751</f>
        <v>Spring</v>
      </c>
      <c r="Q752" s="44" t="str">
        <f t="shared" si="270"/>
        <v>Low Risk</v>
      </c>
      <c r="R752" s="44" t="str">
        <f t="shared" si="271"/>
        <v>Low Risk</v>
      </c>
      <c r="S752" s="45" t="str">
        <f t="shared" si="272"/>
        <v>Intermediate Level of Service</v>
      </c>
      <c r="T752" s="62" t="str">
        <f t="shared" si="269"/>
        <v>Low Priority</v>
      </c>
      <c r="U752" s="46">
        <f t="shared" si="273"/>
        <v>7</v>
      </c>
      <c r="V752" s="28" t="str">
        <f t="shared" si="274"/>
        <v>Repair or Replace Components</v>
      </c>
      <c r="W752" s="47" t="str">
        <f t="shared" si="275"/>
        <v>Kiosk/Tap Stand</v>
      </c>
      <c r="X752" s="27" t="str">
        <f t="shared" si="276"/>
        <v>Create Plan To Repair or Replace Components</v>
      </c>
      <c r="Y752" s="48" t="str">
        <f t="shared" si="277"/>
        <v xml:space="preserve"> </v>
      </c>
      <c r="Z752" s="48" t="str">
        <f t="shared" si="278"/>
        <v xml:space="preserve"> </v>
      </c>
      <c r="AA752" s="48" t="str">
        <f t="shared" si="279"/>
        <v xml:space="preserve"> </v>
      </c>
      <c r="AB752" s="48" t="str">
        <f t="shared" si="280"/>
        <v xml:space="preserve"> </v>
      </c>
      <c r="AC752" s="48" t="str">
        <f t="shared" si="281"/>
        <v xml:space="preserve"> </v>
      </c>
      <c r="AD752" s="48" t="str">
        <f t="shared" si="282"/>
        <v xml:space="preserve"> </v>
      </c>
      <c r="AE752" s="48" t="str">
        <f t="shared" si="283"/>
        <v xml:space="preserve"> </v>
      </c>
      <c r="AF752" s="48" t="str">
        <f t="shared" si="284"/>
        <v xml:space="preserve"> </v>
      </c>
      <c r="AG752" s="49" t="str">
        <f t="shared" si="285"/>
        <v/>
      </c>
      <c r="AH752" s="48">
        <f t="shared" si="286"/>
        <v>5</v>
      </c>
      <c r="AI752" s="50" t="str">
        <f>'Details and Calculations'!AE751</f>
        <v xml:space="preserve"> </v>
      </c>
      <c r="AJ752" s="50" t="str">
        <f>'Details and Calculations'!AM751</f>
        <v xml:space="preserve"> </v>
      </c>
      <c r="AK752" s="50" t="str">
        <f>'Details and Calculations'!AR751</f>
        <v xml:space="preserve"> </v>
      </c>
      <c r="AL752" s="50" t="str">
        <f>'Details and Calculations'!AW751</f>
        <v xml:space="preserve"> </v>
      </c>
      <c r="AM752" s="50" t="str">
        <f>'Details and Calculations'!BA751</f>
        <v xml:space="preserve"> </v>
      </c>
      <c r="AN752" s="50" t="str">
        <f>'Details and Calculations'!BF751</f>
        <v xml:space="preserve"> </v>
      </c>
      <c r="AO752" s="50" t="str">
        <f>'Details and Calculations'!BI751</f>
        <v xml:space="preserve"> </v>
      </c>
      <c r="AP752" s="50" t="str">
        <f>'Details and Calculations'!BM751</f>
        <v xml:space="preserve"> </v>
      </c>
      <c r="AQ752" s="50" t="str">
        <f>'Details and Calculations'!BP751</f>
        <v xml:space="preserve"> </v>
      </c>
      <c r="AR752" s="50">
        <f>'Details and Calculations'!CC751</f>
        <v>2</v>
      </c>
      <c r="AS752" s="50">
        <f>'Details and Calculations'!CJ751</f>
        <v>2</v>
      </c>
      <c r="AT752" s="51">
        <f>'Details and Calculations'!T751</f>
        <v>1</v>
      </c>
      <c r="AU752" s="51">
        <f>'Details and Calculations'!Z751</f>
        <v>1</v>
      </c>
      <c r="AV752" s="51">
        <f>'Details and Calculations'!S751</f>
        <v>1</v>
      </c>
      <c r="AW752" s="51">
        <f>'Details and Calculations'!AI751</f>
        <v>1</v>
      </c>
      <c r="AX752" s="51">
        <f>'Details and Calculations'!BY751</f>
        <v>1</v>
      </c>
      <c r="AY752" s="51">
        <f>'Details and Calculations'!CG751</f>
        <v>1</v>
      </c>
      <c r="AZ752" s="51">
        <f>'Details and Calculations'!CI751</f>
        <v>1</v>
      </c>
      <c r="BA752" s="51">
        <f t="shared" si="287"/>
        <v>0</v>
      </c>
      <c r="BB752" s="52">
        <f>'Details and Calculations'!Y751</f>
        <v>1</v>
      </c>
      <c r="BC752" s="52" t="str">
        <f>'Details and Calculations'!AC751</f>
        <v xml:space="preserve"> </v>
      </c>
      <c r="BD752" s="52" t="str">
        <f>'Details and Calculations'!AK751</f>
        <v xml:space="preserve"> </v>
      </c>
      <c r="BE752" s="52" t="str">
        <f>'Details and Calculations'!AN751</f>
        <v xml:space="preserve"> </v>
      </c>
      <c r="BF752" s="52" t="str">
        <f>'Details and Calculations'!AP751</f>
        <v xml:space="preserve"> </v>
      </c>
      <c r="BG752" s="52" t="str">
        <f>'Details and Calculations'!AT751</f>
        <v xml:space="preserve"> </v>
      </c>
      <c r="BH752" s="52" t="str">
        <f>'Details and Calculations'!AY751</f>
        <v xml:space="preserve"> </v>
      </c>
      <c r="BI752" s="52" t="str">
        <f>'Details and Calculations'!BB751</f>
        <v xml:space="preserve"> </v>
      </c>
      <c r="BJ752" s="52" t="str">
        <f>'Details and Calculations'!BD751</f>
        <v xml:space="preserve"> </v>
      </c>
      <c r="BK752" s="52">
        <f>'Details and Calculations'!CA751</f>
        <v>1</v>
      </c>
      <c r="BL752" s="43">
        <f>'Details and Calculations'!AA751</f>
        <v>0</v>
      </c>
      <c r="BM752" s="43" t="str">
        <f>'Details and Calculations'!AB751</f>
        <v/>
      </c>
      <c r="BN752" s="43" t="str">
        <f>'Details and Calculations'!AD751</f>
        <v xml:space="preserve"> </v>
      </c>
      <c r="BO752" s="43">
        <f>'Details and Calculations'!AJ751</f>
        <v>0</v>
      </c>
      <c r="BP752" s="43" t="str">
        <f>'Details and Calculations'!AL751</f>
        <v xml:space="preserve"> </v>
      </c>
      <c r="BQ752" s="43">
        <f>'Details and Calculations'!AO751</f>
        <v>0</v>
      </c>
      <c r="BR752" s="43" t="str">
        <f>'Details and Calculations'!AQ751</f>
        <v xml:space="preserve"> </v>
      </c>
      <c r="BS752" s="43">
        <f>'Details and Calculations'!AS751</f>
        <v>0</v>
      </c>
      <c r="BT752" s="43" t="str">
        <f>'Details and Calculations'!AV751</f>
        <v xml:space="preserve"> </v>
      </c>
      <c r="BU752" s="43">
        <f>'Details and Calculations'!AX751</f>
        <v>0</v>
      </c>
      <c r="BV752" s="43" t="str">
        <f>'Details and Calculations'!AZ751</f>
        <v xml:space="preserve"> </v>
      </c>
      <c r="BW752" s="43">
        <f>'Details and Calculations'!BC751</f>
        <v>0</v>
      </c>
      <c r="BX752" s="43" t="str">
        <f>'Details and Calculations'!BE751</f>
        <v xml:space="preserve"> </v>
      </c>
      <c r="BY752" s="43" t="str">
        <f>'Details and Calculations'!BG751</f>
        <v xml:space="preserve"> </v>
      </c>
      <c r="BZ752" s="43" t="str">
        <f>'Details and Calculations'!BH751</f>
        <v xml:space="preserve"> </v>
      </c>
      <c r="CA752" s="43">
        <f>'Details and Calculations'!BJ751</f>
        <v>0</v>
      </c>
      <c r="CB752" s="43" t="str">
        <f>'Details and Calculations'!BK751</f>
        <v/>
      </c>
      <c r="CC752" s="43" t="str">
        <f>'Details and Calculations'!BL751</f>
        <v xml:space="preserve"> </v>
      </c>
      <c r="CD752" s="43" t="str">
        <f>'Details and Calculations'!BN751</f>
        <v xml:space="preserve"> </v>
      </c>
      <c r="CE752" s="43" t="str">
        <f>'Details and Calculations'!BO751</f>
        <v xml:space="preserve"> </v>
      </c>
      <c r="CF752" s="43">
        <f>'Details and Calculations'!BZ751</f>
        <v>1</v>
      </c>
      <c r="CG752" s="43">
        <f>'Details and Calculations'!CB751</f>
        <v>2002</v>
      </c>
      <c r="CH752" s="31"/>
      <c r="CI752" s="53"/>
    </row>
    <row r="753" spans="1:87" x14ac:dyDescent="0.3">
      <c r="A753" s="43">
        <f>'Details and Calculations'!A752</f>
        <v>2017</v>
      </c>
      <c r="B753" s="43" t="str">
        <f>'Details and Calculations'!C752</f>
        <v>Rwanda</v>
      </c>
      <c r="C753" s="43" t="str">
        <f>'Details and Calculations'!D752</f>
        <v>Rulindo</v>
      </c>
      <c r="D753" s="43" t="str">
        <f>'Details and Calculations'!E752</f>
        <v>Bushoki</v>
      </c>
      <c r="E753" s="43" t="str">
        <f>'Details and Calculations'!F752</f>
        <v>Giko</v>
      </c>
      <c r="F753" s="43" t="str">
        <f>'Details and Calculations'!G752</f>
        <v>Gashiru</v>
      </c>
      <c r="G753" s="43" t="str">
        <f>'Details and Calculations'!H752</f>
        <v/>
      </c>
      <c r="H753" s="43" t="str">
        <f>'Details and Calculations'!I752</f>
        <v/>
      </c>
      <c r="I753" s="43" t="str">
        <f>'Details and Calculations'!J752</f>
        <v>Water point at Marembo center/Nyirambuga pumping system</v>
      </c>
      <c r="J753" s="43">
        <f>'Details and Calculations'!K752</f>
        <v>120</v>
      </c>
      <c r="K753" s="43">
        <f>'Details and Calculations'!O752</f>
        <v>120</v>
      </c>
      <c r="L753" s="43">
        <f>'Details and Calculations'!P753</f>
        <v>56</v>
      </c>
      <c r="M753" s="43" t="str">
        <f>'Details and Calculations'!U752</f>
        <v>Piped Network With Pump</v>
      </c>
      <c r="N753" s="43">
        <f>'Details and Calculations'!V752</f>
        <v>2012</v>
      </c>
      <c r="O753" s="43" t="str">
        <f>'Details and Calculations'!W752</f>
        <v>Governement (District, Wasac) And Water For People</v>
      </c>
      <c r="P753" s="43" t="str">
        <f>'Details and Calculations'!X752</f>
        <v>Spring</v>
      </c>
      <c r="Q753" s="44" t="str">
        <f t="shared" si="270"/>
        <v>Low Risk</v>
      </c>
      <c r="R753" s="44" t="str">
        <f t="shared" si="271"/>
        <v>Low Risk</v>
      </c>
      <c r="S753" s="45" t="str">
        <f t="shared" si="272"/>
        <v>Intermediate Level of Service</v>
      </c>
      <c r="T753" s="62" t="str">
        <f t="shared" si="269"/>
        <v>Low Priority</v>
      </c>
      <c r="U753" s="46">
        <f t="shared" si="273"/>
        <v>7</v>
      </c>
      <c r="V753" s="28" t="str">
        <f t="shared" si="274"/>
        <v>Perform Routine Preventative Maintenance</v>
      </c>
      <c r="W753" s="47" t="str">
        <f t="shared" si="275"/>
        <v/>
      </c>
      <c r="X753" s="27" t="str">
        <f t="shared" si="276"/>
        <v>Maintain O&amp;M and Routine Monitoring</v>
      </c>
      <c r="Y753" s="48" t="str">
        <f t="shared" si="277"/>
        <v xml:space="preserve"> </v>
      </c>
      <c r="Z753" s="48" t="str">
        <f t="shared" si="278"/>
        <v xml:space="preserve"> </v>
      </c>
      <c r="AA753" s="48">
        <f t="shared" si="279"/>
        <v>25</v>
      </c>
      <c r="AB753" s="48" t="str">
        <f t="shared" si="280"/>
        <v xml:space="preserve"> </v>
      </c>
      <c r="AC753" s="48" t="str">
        <f t="shared" si="281"/>
        <v xml:space="preserve"> </v>
      </c>
      <c r="AD753" s="48" t="str">
        <f t="shared" si="282"/>
        <v xml:space="preserve"> </v>
      </c>
      <c r="AE753" s="48" t="str">
        <f t="shared" si="283"/>
        <v xml:space="preserve"> </v>
      </c>
      <c r="AF753" s="48" t="str">
        <f t="shared" si="284"/>
        <v xml:space="preserve"> </v>
      </c>
      <c r="AG753" s="49" t="str">
        <f t="shared" si="285"/>
        <v/>
      </c>
      <c r="AH753" s="48">
        <f t="shared" si="286"/>
        <v>15</v>
      </c>
      <c r="AI753" s="50" t="str">
        <f>'Details and Calculations'!AE752</f>
        <v xml:space="preserve"> </v>
      </c>
      <c r="AJ753" s="50" t="str">
        <f>'Details and Calculations'!AM752</f>
        <v xml:space="preserve"> </v>
      </c>
      <c r="AK753" s="50">
        <f>'Details and Calculations'!AR752</f>
        <v>1</v>
      </c>
      <c r="AL753" s="50" t="str">
        <f>'Details and Calculations'!AW752</f>
        <v xml:space="preserve"> </v>
      </c>
      <c r="AM753" s="50" t="str">
        <f>'Details and Calculations'!BA752</f>
        <v xml:space="preserve"> </v>
      </c>
      <c r="AN753" s="50" t="str">
        <f>'Details and Calculations'!BF752</f>
        <v xml:space="preserve"> </v>
      </c>
      <c r="AO753" s="50" t="str">
        <f>'Details and Calculations'!BI752</f>
        <v xml:space="preserve"> </v>
      </c>
      <c r="AP753" s="50" t="str">
        <f>'Details and Calculations'!BM752</f>
        <v xml:space="preserve"> </v>
      </c>
      <c r="AQ753" s="50" t="str">
        <f>'Details and Calculations'!BP752</f>
        <v xml:space="preserve"> </v>
      </c>
      <c r="AR753" s="50">
        <f>'Details and Calculations'!CC752</f>
        <v>1</v>
      </c>
      <c r="AS753" s="50">
        <f>'Details and Calculations'!CJ752</f>
        <v>1</v>
      </c>
      <c r="AT753" s="51">
        <f>'Details and Calculations'!T752</f>
        <v>1</v>
      </c>
      <c r="AU753" s="51">
        <f>'Details and Calculations'!Z752</f>
        <v>1</v>
      </c>
      <c r="AV753" s="51">
        <f>'Details and Calculations'!S752</f>
        <v>0</v>
      </c>
      <c r="AW753" s="51">
        <f>'Details and Calculations'!AI752</f>
        <v>1</v>
      </c>
      <c r="AX753" s="51">
        <f>'Details and Calculations'!BY752</f>
        <v>1</v>
      </c>
      <c r="AY753" s="51">
        <f>'Details and Calculations'!CG752</f>
        <v>1</v>
      </c>
      <c r="AZ753" s="51">
        <f>'Details and Calculations'!CI752</f>
        <v>1</v>
      </c>
      <c r="BA753" s="51">
        <f t="shared" si="287"/>
        <v>1</v>
      </c>
      <c r="BB753" s="52">
        <f>'Details and Calculations'!Y752</f>
        <v>2</v>
      </c>
      <c r="BC753" s="52" t="str">
        <f>'Details and Calculations'!AC752</f>
        <v xml:space="preserve"> </v>
      </c>
      <c r="BD753" s="52" t="str">
        <f>'Details and Calculations'!AK752</f>
        <v xml:space="preserve"> </v>
      </c>
      <c r="BE753" s="52" t="str">
        <f>'Details and Calculations'!AN752</f>
        <v xml:space="preserve"> </v>
      </c>
      <c r="BF753" s="52">
        <f>'Details and Calculations'!AP752</f>
        <v>1</v>
      </c>
      <c r="BG753" s="52" t="str">
        <f>'Details and Calculations'!AT752</f>
        <v xml:space="preserve"> </v>
      </c>
      <c r="BH753" s="52" t="str">
        <f>'Details and Calculations'!AY752</f>
        <v xml:space="preserve"> </v>
      </c>
      <c r="BI753" s="52" t="str">
        <f>'Details and Calculations'!BB752</f>
        <v xml:space="preserve"> </v>
      </c>
      <c r="BJ753" s="52" t="str">
        <f>'Details and Calculations'!BD752</f>
        <v xml:space="preserve"> </v>
      </c>
      <c r="BK753" s="52">
        <f>'Details and Calculations'!CA752</f>
        <v>1</v>
      </c>
      <c r="BL753" s="43">
        <f>'Details and Calculations'!AA752</f>
        <v>0</v>
      </c>
      <c r="BM753" s="43" t="str">
        <f>'Details and Calculations'!AB752</f>
        <v/>
      </c>
      <c r="BN753" s="43" t="str">
        <f>'Details and Calculations'!AD752</f>
        <v xml:space="preserve"> </v>
      </c>
      <c r="BO753" s="43">
        <f>'Details and Calculations'!AJ752</f>
        <v>0</v>
      </c>
      <c r="BP753" s="43" t="str">
        <f>'Details and Calculations'!AL752</f>
        <v xml:space="preserve"> </v>
      </c>
      <c r="BQ753" s="43">
        <f>'Details and Calculations'!AO752</f>
        <v>1</v>
      </c>
      <c r="BR753" s="43">
        <f>'Details and Calculations'!AQ752</f>
        <v>2012</v>
      </c>
      <c r="BS753" s="43">
        <f>'Details and Calculations'!AS752</f>
        <v>0</v>
      </c>
      <c r="BT753" s="43" t="str">
        <f>'Details and Calculations'!AV752</f>
        <v xml:space="preserve"> </v>
      </c>
      <c r="BU753" s="43">
        <f>'Details and Calculations'!AX752</f>
        <v>0</v>
      </c>
      <c r="BV753" s="43" t="str">
        <f>'Details and Calculations'!AZ752</f>
        <v xml:space="preserve"> </v>
      </c>
      <c r="BW753" s="43">
        <f>'Details and Calculations'!BC752</f>
        <v>0</v>
      </c>
      <c r="BX753" s="43" t="str">
        <f>'Details and Calculations'!BE752</f>
        <v xml:space="preserve"> </v>
      </c>
      <c r="BY753" s="43" t="str">
        <f>'Details and Calculations'!BG752</f>
        <v xml:space="preserve"> </v>
      </c>
      <c r="BZ753" s="43" t="str">
        <f>'Details and Calculations'!BH752</f>
        <v xml:space="preserve"> </v>
      </c>
      <c r="CA753" s="43">
        <f>'Details and Calculations'!BJ752</f>
        <v>0</v>
      </c>
      <c r="CB753" s="43" t="str">
        <f>'Details and Calculations'!BK752</f>
        <v/>
      </c>
      <c r="CC753" s="43" t="str">
        <f>'Details and Calculations'!BL752</f>
        <v xml:space="preserve"> </v>
      </c>
      <c r="CD753" s="43" t="str">
        <f>'Details and Calculations'!BN752</f>
        <v xml:space="preserve"> </v>
      </c>
      <c r="CE753" s="43" t="str">
        <f>'Details and Calculations'!BO752</f>
        <v xml:space="preserve"> </v>
      </c>
      <c r="CF753" s="43">
        <f>'Details and Calculations'!BZ752</f>
        <v>1</v>
      </c>
      <c r="CG753" s="43">
        <f>'Details and Calculations'!CB752</f>
        <v>2012</v>
      </c>
      <c r="CH753" s="31"/>
      <c r="CI753" s="53"/>
    </row>
    <row r="754" spans="1:87" x14ac:dyDescent="0.3">
      <c r="A754" s="43">
        <f>'Details and Calculations'!A753</f>
        <v>2017</v>
      </c>
      <c r="B754" s="43" t="str">
        <f>'Details and Calculations'!C753</f>
        <v>Rwanda</v>
      </c>
      <c r="C754" s="43" t="str">
        <f>'Details and Calculations'!D753</f>
        <v>Rulindo</v>
      </c>
      <c r="D754" s="43" t="str">
        <f>'Details and Calculations'!E753</f>
        <v>Base</v>
      </c>
      <c r="E754" s="43" t="str">
        <f>'Details and Calculations'!F753</f>
        <v>Gitare</v>
      </c>
      <c r="F754" s="43" t="str">
        <f>'Details and Calculations'!G753</f>
        <v>Nyamugali</v>
      </c>
      <c r="G754" s="43" t="str">
        <f>'Details and Calculations'!H753</f>
        <v/>
      </c>
      <c r="H754" s="43" t="str">
        <f>'Details and Calculations'!I753</f>
        <v/>
      </c>
      <c r="I754" s="43" t="str">
        <f>'Details and Calculations'!J753</f>
        <v>Rutembe</v>
      </c>
      <c r="J754" s="43">
        <f>'Details and Calculations'!K753</f>
        <v>121</v>
      </c>
      <c r="K754" s="43">
        <f>'Details and Calculations'!O753</f>
        <v>65</v>
      </c>
      <c r="L754" s="43">
        <f>'Details and Calculations'!P754</f>
        <v>87</v>
      </c>
      <c r="M754" s="43" t="str">
        <f>'Details and Calculations'!U753</f>
        <v>Piped Network -- Gravity Only</v>
      </c>
      <c r="N754" s="43">
        <f>'Details and Calculations'!V753</f>
        <v>2016</v>
      </c>
      <c r="O754" s="43" t="str">
        <f>'Details and Calculations'!W753</f>
        <v>Governement (District, Wasac) And Water For People</v>
      </c>
      <c r="P754" s="43" t="str">
        <f>'Details and Calculations'!X753</f>
        <v>Spring</v>
      </c>
      <c r="Q754" s="44" t="str">
        <f t="shared" si="270"/>
        <v>Low Risk</v>
      </c>
      <c r="R754" s="44" t="str">
        <f t="shared" si="271"/>
        <v>High Risk</v>
      </c>
      <c r="S754" s="45" t="str">
        <f t="shared" si="272"/>
        <v>Basic Level of Service</v>
      </c>
      <c r="T754" s="62" t="str">
        <f t="shared" si="269"/>
        <v>High Priority</v>
      </c>
      <c r="U754" s="46">
        <f t="shared" si="273"/>
        <v>5</v>
      </c>
      <c r="V754" s="28" t="str">
        <f t="shared" si="274"/>
        <v>Major Repairs or Replace System</v>
      </c>
      <c r="W754" s="47" t="str">
        <f t="shared" si="275"/>
        <v/>
      </c>
      <c r="X754" s="27" t="str">
        <f t="shared" si="276"/>
        <v>Further Technical Diagnostic Needed</v>
      </c>
      <c r="Y754" s="48">
        <f t="shared" si="277"/>
        <v>29</v>
      </c>
      <c r="Z754" s="48">
        <f t="shared" si="278"/>
        <v>19</v>
      </c>
      <c r="AA754" s="48">
        <f t="shared" si="279"/>
        <v>29</v>
      </c>
      <c r="AB754" s="48" t="str">
        <f t="shared" si="280"/>
        <v xml:space="preserve"> </v>
      </c>
      <c r="AC754" s="48" t="str">
        <f t="shared" si="281"/>
        <v xml:space="preserve"> </v>
      </c>
      <c r="AD754" s="48" t="str">
        <f t="shared" si="282"/>
        <v xml:space="preserve"> </v>
      </c>
      <c r="AE754" s="48" t="str">
        <f t="shared" si="283"/>
        <v xml:space="preserve"> </v>
      </c>
      <c r="AF754" s="48" t="str">
        <f t="shared" si="284"/>
        <v xml:space="preserve"> </v>
      </c>
      <c r="AG754" s="49" t="str">
        <f t="shared" si="285"/>
        <v/>
      </c>
      <c r="AH754" s="48">
        <f t="shared" si="286"/>
        <v>20</v>
      </c>
      <c r="AI754" s="50">
        <f>'Details and Calculations'!AE753</f>
        <v>1</v>
      </c>
      <c r="AJ754" s="50">
        <f>'Details and Calculations'!AM753</f>
        <v>1</v>
      </c>
      <c r="AK754" s="50">
        <f>'Details and Calculations'!AR753</f>
        <v>1</v>
      </c>
      <c r="AL754" s="50" t="str">
        <f>'Details and Calculations'!AW753</f>
        <v xml:space="preserve"> </v>
      </c>
      <c r="AM754" s="50" t="str">
        <f>'Details and Calculations'!BA753</f>
        <v xml:space="preserve"> </v>
      </c>
      <c r="AN754" s="50" t="str">
        <f>'Details and Calculations'!BF753</f>
        <v xml:space="preserve"> </v>
      </c>
      <c r="AO754" s="50" t="str">
        <f>'Details and Calculations'!BI753</f>
        <v xml:space="preserve"> </v>
      </c>
      <c r="AP754" s="50" t="str">
        <f>'Details and Calculations'!BM753</f>
        <v xml:space="preserve"> </v>
      </c>
      <c r="AQ754" s="50" t="str">
        <f>'Details and Calculations'!BP753</f>
        <v xml:space="preserve"> </v>
      </c>
      <c r="AR754" s="50">
        <f>'Details and Calculations'!CC753</f>
        <v>3</v>
      </c>
      <c r="AS754" s="50">
        <f>'Details and Calculations'!CJ753</f>
        <v>2</v>
      </c>
      <c r="AT754" s="51">
        <f>'Details and Calculations'!T753</f>
        <v>1</v>
      </c>
      <c r="AU754" s="51">
        <f>'Details and Calculations'!Z753</f>
        <v>1</v>
      </c>
      <c r="AV754" s="51">
        <f>'Details and Calculations'!S753</f>
        <v>1</v>
      </c>
      <c r="AW754" s="51">
        <f>'Details and Calculations'!AI753</f>
        <v>1</v>
      </c>
      <c r="AX754" s="51">
        <f>'Details and Calculations'!BY753</f>
        <v>1</v>
      </c>
      <c r="AY754" s="51">
        <f>'Details and Calculations'!CG753</f>
        <v>0</v>
      </c>
      <c r="AZ754" s="51">
        <f>'Details and Calculations'!CI753</f>
        <v>0</v>
      </c>
      <c r="BA754" s="51">
        <f t="shared" si="287"/>
        <v>0</v>
      </c>
      <c r="BB754" s="52">
        <f>'Details and Calculations'!Y753</f>
        <v>2</v>
      </c>
      <c r="BC754" s="52">
        <f>'Details and Calculations'!AC753</f>
        <v>1</v>
      </c>
      <c r="BD754" s="52">
        <f>'Details and Calculations'!AK753</f>
        <v>1</v>
      </c>
      <c r="BE754" s="52">
        <f>'Details and Calculations'!AN753</f>
        <v>2500</v>
      </c>
      <c r="BF754" s="52">
        <f>'Details and Calculations'!AP753</f>
        <v>1</v>
      </c>
      <c r="BG754" s="52" t="str">
        <f>'Details and Calculations'!AT753</f>
        <v xml:space="preserve"> </v>
      </c>
      <c r="BH754" s="52" t="str">
        <f>'Details and Calculations'!AY753</f>
        <v xml:space="preserve"> </v>
      </c>
      <c r="BI754" s="52" t="str">
        <f>'Details and Calculations'!BB753</f>
        <v xml:space="preserve"> </v>
      </c>
      <c r="BJ754" s="52" t="str">
        <f>'Details and Calculations'!BD753</f>
        <v xml:space="preserve"> </v>
      </c>
      <c r="BK754" s="52">
        <f>'Details and Calculations'!CA753</f>
        <v>2</v>
      </c>
      <c r="BL754" s="43">
        <f>'Details and Calculations'!AA753</f>
        <v>1</v>
      </c>
      <c r="BM754" s="43" t="str">
        <f>'Details and Calculations'!AB753</f>
        <v>"Springbox" --Intake Structure At A Spring</v>
      </c>
      <c r="BN754" s="43">
        <f>'Details and Calculations'!AD753</f>
        <v>2016</v>
      </c>
      <c r="BO754" s="43">
        <f>'Details and Calculations'!AJ753</f>
        <v>1</v>
      </c>
      <c r="BP754" s="43">
        <f>'Details and Calculations'!AL753</f>
        <v>2016</v>
      </c>
      <c r="BQ754" s="43">
        <f>'Details and Calculations'!AO753</f>
        <v>1</v>
      </c>
      <c r="BR754" s="43">
        <f>'Details and Calculations'!AQ753</f>
        <v>2016</v>
      </c>
      <c r="BS754" s="43">
        <f>'Details and Calculations'!AS753</f>
        <v>0</v>
      </c>
      <c r="BT754" s="43" t="str">
        <f>'Details and Calculations'!AV753</f>
        <v xml:space="preserve"> </v>
      </c>
      <c r="BU754" s="43">
        <f>'Details and Calculations'!AX753</f>
        <v>0</v>
      </c>
      <c r="BV754" s="43" t="str">
        <f>'Details and Calculations'!AZ753</f>
        <v xml:space="preserve"> </v>
      </c>
      <c r="BW754" s="43">
        <f>'Details and Calculations'!BC753</f>
        <v>0</v>
      </c>
      <c r="BX754" s="43" t="str">
        <f>'Details and Calculations'!BE753</f>
        <v xml:space="preserve"> </v>
      </c>
      <c r="BY754" s="43" t="str">
        <f>'Details and Calculations'!BG753</f>
        <v xml:space="preserve"> </v>
      </c>
      <c r="BZ754" s="43" t="str">
        <f>'Details and Calculations'!BH753</f>
        <v xml:space="preserve"> </v>
      </c>
      <c r="CA754" s="43">
        <f>'Details and Calculations'!BJ753</f>
        <v>0</v>
      </c>
      <c r="CB754" s="43" t="str">
        <f>'Details and Calculations'!BK753</f>
        <v/>
      </c>
      <c r="CC754" s="43" t="str">
        <f>'Details and Calculations'!BL753</f>
        <v xml:space="preserve"> </v>
      </c>
      <c r="CD754" s="43" t="str">
        <f>'Details and Calculations'!BN753</f>
        <v xml:space="preserve"> </v>
      </c>
      <c r="CE754" s="43" t="str">
        <f>'Details and Calculations'!BO753</f>
        <v xml:space="preserve"> </v>
      </c>
      <c r="CF754" s="43">
        <f>'Details and Calculations'!BZ753</f>
        <v>1</v>
      </c>
      <c r="CG754" s="43">
        <f>'Details and Calculations'!CB753</f>
        <v>2017</v>
      </c>
      <c r="CH754" s="31"/>
      <c r="CI754" s="53"/>
    </row>
    <row r="755" spans="1:87" x14ac:dyDescent="0.3">
      <c r="A755" s="43">
        <f>'Details and Calculations'!A754</f>
        <v>2017</v>
      </c>
      <c r="B755" s="43" t="str">
        <f>'Details and Calculations'!C754</f>
        <v>Rwanda</v>
      </c>
      <c r="C755" s="43" t="str">
        <f>'Details and Calculations'!D754</f>
        <v>Rulindo</v>
      </c>
      <c r="D755" s="43" t="str">
        <f>'Details and Calculations'!E754</f>
        <v>Ngoma</v>
      </c>
      <c r="E755" s="43" t="str">
        <f>'Details and Calculations'!F754</f>
        <v>Karambo</v>
      </c>
      <c r="F755" s="43" t="str">
        <f>'Details and Calculations'!G754</f>
        <v>Karambi</v>
      </c>
      <c r="G755" s="43" t="str">
        <f>'Details and Calculations'!H754</f>
        <v/>
      </c>
      <c r="H755" s="43" t="str">
        <f>'Details and Calculations'!I754</f>
        <v/>
      </c>
      <c r="I755" s="43" t="str">
        <f>'Details and Calculations'!J754</f>
        <v>Kabarore-Ngoma-Nyabuko network</v>
      </c>
      <c r="J755" s="43">
        <f>'Details and Calculations'!K754</f>
        <v>117</v>
      </c>
      <c r="K755" s="43">
        <f>'Details and Calculations'!O754</f>
        <v>30</v>
      </c>
      <c r="L755" s="43">
        <f>'Details and Calculations'!P755</f>
        <v>58</v>
      </c>
      <c r="M755" s="43" t="str">
        <f>'Details and Calculations'!U754</f>
        <v>Piped Network With Pump</v>
      </c>
      <c r="N755" s="43">
        <f>'Details and Calculations'!V754</f>
        <v>2014</v>
      </c>
      <c r="O755" s="43" t="str">
        <f>'Details and Calculations'!W754</f>
        <v>Governement (District, Wasac) And Water For People</v>
      </c>
      <c r="P755" s="43" t="str">
        <f>'Details and Calculations'!X754</f>
        <v>Spring</v>
      </c>
      <c r="Q755" s="44" t="str">
        <f t="shared" si="270"/>
        <v>Low Risk</v>
      </c>
      <c r="R755" s="44" t="str">
        <f t="shared" si="271"/>
        <v>Low Risk</v>
      </c>
      <c r="S755" s="45" t="str">
        <f t="shared" si="272"/>
        <v>Intermediate Level of Service</v>
      </c>
      <c r="T755" s="62" t="str">
        <f t="shared" si="269"/>
        <v>Low Priority</v>
      </c>
      <c r="U755" s="46">
        <f t="shared" si="273"/>
        <v>7</v>
      </c>
      <c r="V755" s="28" t="str">
        <f t="shared" si="274"/>
        <v>Repair or Replace Components</v>
      </c>
      <c r="W755" s="47" t="str">
        <f t="shared" si="275"/>
        <v xml:space="preserve">Intake Structure, Pump, </v>
      </c>
      <c r="X755" s="27" t="str">
        <f t="shared" si="276"/>
        <v>Create Plan To Repair or Replace Components</v>
      </c>
      <c r="Y755" s="48">
        <f t="shared" si="277"/>
        <v>27</v>
      </c>
      <c r="Z755" s="48">
        <f t="shared" si="278"/>
        <v>17</v>
      </c>
      <c r="AA755" s="48">
        <f t="shared" si="279"/>
        <v>27</v>
      </c>
      <c r="AB755" s="48" t="str">
        <f t="shared" si="280"/>
        <v xml:space="preserve"> </v>
      </c>
      <c r="AC755" s="48">
        <f t="shared" si="281"/>
        <v>27</v>
      </c>
      <c r="AD755" s="48">
        <f t="shared" si="282"/>
        <v>4</v>
      </c>
      <c r="AE755" s="48">
        <f t="shared" si="283"/>
        <v>17</v>
      </c>
      <c r="AF755" s="48" t="str">
        <f t="shared" si="284"/>
        <v xml:space="preserve"> </v>
      </c>
      <c r="AG755" s="49" t="str">
        <f t="shared" si="285"/>
        <v/>
      </c>
      <c r="AH755" s="48">
        <f t="shared" si="286"/>
        <v>17</v>
      </c>
      <c r="AI755" s="50">
        <f>'Details and Calculations'!AE754</f>
        <v>2</v>
      </c>
      <c r="AJ755" s="50">
        <f>'Details and Calculations'!AM754</f>
        <v>1</v>
      </c>
      <c r="AK755" s="50">
        <f>'Details and Calculations'!AR754</f>
        <v>1</v>
      </c>
      <c r="AL755" s="50" t="str">
        <f>'Details and Calculations'!AW754</f>
        <v xml:space="preserve"> </v>
      </c>
      <c r="AM755" s="50">
        <f>'Details and Calculations'!BA754</f>
        <v>1</v>
      </c>
      <c r="AN755" s="50">
        <f>'Details and Calculations'!BF754</f>
        <v>2</v>
      </c>
      <c r="AO755" s="50">
        <f>'Details and Calculations'!BI754</f>
        <v>1</v>
      </c>
      <c r="AP755" s="50" t="str">
        <f>'Details and Calculations'!BM754</f>
        <v xml:space="preserve"> </v>
      </c>
      <c r="AQ755" s="50" t="str">
        <f>'Details and Calculations'!BP754</f>
        <v xml:space="preserve"> </v>
      </c>
      <c r="AR755" s="50">
        <f>'Details and Calculations'!CC754</f>
        <v>1</v>
      </c>
      <c r="AS755" s="50">
        <f>'Details and Calculations'!CJ754</f>
        <v>1</v>
      </c>
      <c r="AT755" s="51">
        <f>'Details and Calculations'!T754</f>
        <v>1</v>
      </c>
      <c r="AU755" s="51">
        <f>'Details and Calculations'!Z754</f>
        <v>1</v>
      </c>
      <c r="AV755" s="51">
        <f>'Details and Calculations'!S754</f>
        <v>0</v>
      </c>
      <c r="AW755" s="51">
        <f>'Details and Calculations'!AI754</f>
        <v>1</v>
      </c>
      <c r="AX755" s="51">
        <f>'Details and Calculations'!BY754</f>
        <v>1</v>
      </c>
      <c r="AY755" s="51">
        <f>'Details and Calculations'!CG754</f>
        <v>1</v>
      </c>
      <c r="AZ755" s="51">
        <f>'Details and Calculations'!CI754</f>
        <v>1</v>
      </c>
      <c r="BA755" s="51">
        <f t="shared" si="287"/>
        <v>1</v>
      </c>
      <c r="BB755" s="52">
        <f>'Details and Calculations'!Y754</f>
        <v>4</v>
      </c>
      <c r="BC755" s="52">
        <f>'Details and Calculations'!AC754</f>
        <v>5</v>
      </c>
      <c r="BD755" s="52">
        <f>'Details and Calculations'!AK754</f>
        <v>2</v>
      </c>
      <c r="BE755" s="52">
        <f>'Details and Calculations'!AN754</f>
        <v>8000</v>
      </c>
      <c r="BF755" s="52">
        <f>'Details and Calculations'!AP754</f>
        <v>13</v>
      </c>
      <c r="BG755" s="52" t="str">
        <f>'Details and Calculations'!AT754</f>
        <v xml:space="preserve"> </v>
      </c>
      <c r="BH755" s="52">
        <f>'Details and Calculations'!AY754</f>
        <v>2</v>
      </c>
      <c r="BI755" s="52">
        <f>'Details and Calculations'!BB754</f>
        <v>7000</v>
      </c>
      <c r="BJ755" s="52">
        <f>'Details and Calculations'!BD754</f>
        <v>2</v>
      </c>
      <c r="BK755" s="52">
        <f>'Details and Calculations'!CA754</f>
        <v>17</v>
      </c>
      <c r="BL755" s="43">
        <f>'Details and Calculations'!AA754</f>
        <v>1</v>
      </c>
      <c r="BM755" s="43" t="str">
        <f>'Details and Calculations'!AB754</f>
        <v>"Springbox" --Intake Structure At A Spring|Collection Chamber</v>
      </c>
      <c r="BN755" s="43">
        <f>'Details and Calculations'!AD754</f>
        <v>2014</v>
      </c>
      <c r="BO755" s="43">
        <f>'Details and Calculations'!AJ754</f>
        <v>1</v>
      </c>
      <c r="BP755" s="43">
        <f>'Details and Calculations'!AL754</f>
        <v>2014</v>
      </c>
      <c r="BQ755" s="43">
        <f>'Details and Calculations'!AO754</f>
        <v>1</v>
      </c>
      <c r="BR755" s="43">
        <f>'Details and Calculations'!AQ754</f>
        <v>2014</v>
      </c>
      <c r="BS755" s="43">
        <f>'Details and Calculations'!AS754</f>
        <v>0</v>
      </c>
      <c r="BT755" s="43" t="str">
        <f>'Details and Calculations'!AV754</f>
        <v xml:space="preserve"> </v>
      </c>
      <c r="BU755" s="43">
        <f>'Details and Calculations'!AX754</f>
        <v>1</v>
      </c>
      <c r="BV755" s="43">
        <f>'Details and Calculations'!AZ754</f>
        <v>2014</v>
      </c>
      <c r="BW755" s="43">
        <f>'Details and Calculations'!BC754</f>
        <v>1</v>
      </c>
      <c r="BX755" s="43">
        <f>'Details and Calculations'!BE754</f>
        <v>2014</v>
      </c>
      <c r="BY755" s="43">
        <f>'Details and Calculations'!BG754</f>
        <v>1</v>
      </c>
      <c r="BZ755" s="43">
        <f>'Details and Calculations'!BH754</f>
        <v>2014</v>
      </c>
      <c r="CA755" s="43">
        <f>'Details and Calculations'!BJ754</f>
        <v>0</v>
      </c>
      <c r="CB755" s="43" t="str">
        <f>'Details and Calculations'!BK754</f>
        <v/>
      </c>
      <c r="CC755" s="43" t="str">
        <f>'Details and Calculations'!BL754</f>
        <v xml:space="preserve"> </v>
      </c>
      <c r="CD755" s="43" t="str">
        <f>'Details and Calculations'!BN754</f>
        <v xml:space="preserve"> </v>
      </c>
      <c r="CE755" s="43" t="str">
        <f>'Details and Calculations'!BO754</f>
        <v xml:space="preserve"> </v>
      </c>
      <c r="CF755" s="43">
        <f>'Details and Calculations'!BZ754</f>
        <v>1</v>
      </c>
      <c r="CG755" s="43">
        <f>'Details and Calculations'!CB754</f>
        <v>2014</v>
      </c>
      <c r="CH755" s="31"/>
      <c r="CI755" s="53"/>
    </row>
    <row r="756" spans="1:87" x14ac:dyDescent="0.3">
      <c r="A756" s="43">
        <f>'Details and Calculations'!A755</f>
        <v>2017</v>
      </c>
      <c r="B756" s="43" t="str">
        <f>'Details and Calculations'!C755</f>
        <v>Rwanda</v>
      </c>
      <c r="C756" s="43" t="str">
        <f>'Details and Calculations'!D755</f>
        <v>Rulindo</v>
      </c>
      <c r="D756" s="43" t="str">
        <f>'Details and Calculations'!E755</f>
        <v>Kinihira</v>
      </c>
      <c r="E756" s="43" t="str">
        <f>'Details and Calculations'!F755</f>
        <v>Butunzi</v>
      </c>
      <c r="F756" s="43" t="str">
        <f>'Details and Calculations'!G755</f>
        <v>Kiniihira</v>
      </c>
      <c r="G756" s="43" t="str">
        <f>'Details and Calculations'!H755</f>
        <v/>
      </c>
      <c r="H756" s="43" t="str">
        <f>'Details and Calculations'!I755</f>
        <v/>
      </c>
      <c r="I756" s="43" t="str">
        <f>'Details and Calculations'!J755</f>
        <v>Nyamagana-Kinihira</v>
      </c>
      <c r="J756" s="43">
        <f>'Details and Calculations'!K755</f>
        <v>118</v>
      </c>
      <c r="K756" s="43">
        <f>'Details and Calculations'!O755</f>
        <v>60</v>
      </c>
      <c r="L756" s="43" t="str">
        <f>'Details and Calculations'!P756</f>
        <v xml:space="preserve"> </v>
      </c>
      <c r="M756" s="43" t="str">
        <f>'Details and Calculations'!U755</f>
        <v>Piped Network With Pump</v>
      </c>
      <c r="N756" s="43">
        <f>'Details and Calculations'!V755</f>
        <v>2015</v>
      </c>
      <c r="O756" s="43" t="str">
        <f>'Details and Calculations'!W755</f>
        <v>Governement (District, Wasac) And Water For People</v>
      </c>
      <c r="P756" s="43" t="str">
        <f>'Details and Calculations'!X755</f>
        <v>Spring</v>
      </c>
      <c r="Q756" s="44" t="str">
        <f t="shared" si="270"/>
        <v>Low Risk</v>
      </c>
      <c r="R756" s="44" t="str">
        <f t="shared" si="271"/>
        <v>Low Risk</v>
      </c>
      <c r="S756" s="45" t="str">
        <f t="shared" si="272"/>
        <v>High Level of Service</v>
      </c>
      <c r="T756" s="62" t="str">
        <f t="shared" si="269"/>
        <v>Low Priority</v>
      </c>
      <c r="U756" s="46">
        <f t="shared" si="273"/>
        <v>8</v>
      </c>
      <c r="V756" s="28" t="str">
        <f t="shared" si="274"/>
        <v>Perform Routine Preventative Maintenance</v>
      </c>
      <c r="W756" s="47" t="str">
        <f t="shared" si="275"/>
        <v/>
      </c>
      <c r="X756" s="27" t="str">
        <f t="shared" si="276"/>
        <v>Maintain O&amp;M and Routine Monitoring</v>
      </c>
      <c r="Y756" s="48">
        <f t="shared" si="277"/>
        <v>28</v>
      </c>
      <c r="Z756" s="48">
        <f t="shared" si="278"/>
        <v>18</v>
      </c>
      <c r="AA756" s="48">
        <f t="shared" si="279"/>
        <v>28</v>
      </c>
      <c r="AB756" s="48">
        <f t="shared" si="280"/>
        <v>18</v>
      </c>
      <c r="AC756" s="48">
        <f t="shared" si="281"/>
        <v>28</v>
      </c>
      <c r="AD756" s="48">
        <f t="shared" si="282"/>
        <v>5</v>
      </c>
      <c r="AE756" s="48">
        <f t="shared" si="283"/>
        <v>18</v>
      </c>
      <c r="AF756" s="48" t="str">
        <f t="shared" si="284"/>
        <v xml:space="preserve"> </v>
      </c>
      <c r="AG756" s="49" t="str">
        <f t="shared" si="285"/>
        <v/>
      </c>
      <c r="AH756" s="48">
        <f t="shared" si="286"/>
        <v>18</v>
      </c>
      <c r="AI756" s="50">
        <f>'Details and Calculations'!AE755</f>
        <v>1</v>
      </c>
      <c r="AJ756" s="50">
        <f>'Details and Calculations'!AM755</f>
        <v>1</v>
      </c>
      <c r="AK756" s="50">
        <f>'Details and Calculations'!AR755</f>
        <v>1</v>
      </c>
      <c r="AL756" s="50">
        <f>'Details and Calculations'!AW755</f>
        <v>1</v>
      </c>
      <c r="AM756" s="50">
        <f>'Details and Calculations'!BA755</f>
        <v>1</v>
      </c>
      <c r="AN756" s="50">
        <f>'Details and Calculations'!BF755</f>
        <v>1</v>
      </c>
      <c r="AO756" s="50">
        <f>'Details and Calculations'!BI755</f>
        <v>1</v>
      </c>
      <c r="AP756" s="50" t="str">
        <f>'Details and Calculations'!BM755</f>
        <v xml:space="preserve"> </v>
      </c>
      <c r="AQ756" s="50" t="str">
        <f>'Details and Calculations'!BP755</f>
        <v xml:space="preserve"> </v>
      </c>
      <c r="AR756" s="50">
        <f>'Details and Calculations'!CC755</f>
        <v>1</v>
      </c>
      <c r="AS756" s="50">
        <f>'Details and Calculations'!CJ755</f>
        <v>1</v>
      </c>
      <c r="AT756" s="51">
        <f>'Details and Calculations'!T755</f>
        <v>1</v>
      </c>
      <c r="AU756" s="51">
        <f>'Details and Calculations'!Z755</f>
        <v>1</v>
      </c>
      <c r="AV756" s="51">
        <f>'Details and Calculations'!S755</f>
        <v>1</v>
      </c>
      <c r="AW756" s="51">
        <f>'Details and Calculations'!AI755</f>
        <v>1</v>
      </c>
      <c r="AX756" s="51">
        <f>'Details and Calculations'!BY755</f>
        <v>1</v>
      </c>
      <c r="AY756" s="51">
        <f>'Details and Calculations'!CG755</f>
        <v>1</v>
      </c>
      <c r="AZ756" s="51">
        <f>'Details and Calculations'!CI755</f>
        <v>1</v>
      </c>
      <c r="BA756" s="51">
        <f t="shared" si="287"/>
        <v>1</v>
      </c>
      <c r="BB756" s="52">
        <f>'Details and Calculations'!Y755</f>
        <v>2</v>
      </c>
      <c r="BC756" s="52">
        <f>'Details and Calculations'!AC755</f>
        <v>1</v>
      </c>
      <c r="BD756" s="52">
        <f>'Details and Calculations'!AK755</f>
        <v>1</v>
      </c>
      <c r="BE756" s="52">
        <f>'Details and Calculations'!AN755</f>
        <v>1000</v>
      </c>
      <c r="BF756" s="52">
        <f>'Details and Calculations'!AP755</f>
        <v>7</v>
      </c>
      <c r="BG756" s="52">
        <f>'Details and Calculations'!AT755</f>
        <v>8</v>
      </c>
      <c r="BH756" s="52">
        <f>'Details and Calculations'!AY755</f>
        <v>3</v>
      </c>
      <c r="BI756" s="52">
        <f>'Details and Calculations'!BB755</f>
        <v>6000</v>
      </c>
      <c r="BJ756" s="52">
        <f>'Details and Calculations'!BD755</f>
        <v>2</v>
      </c>
      <c r="BK756" s="52">
        <f>'Details and Calculations'!CA755</f>
        <v>3</v>
      </c>
      <c r="BL756" s="43">
        <f>'Details and Calculations'!AA755</f>
        <v>1</v>
      </c>
      <c r="BM756" s="43" t="str">
        <f>'Details and Calculations'!AB755</f>
        <v>"Springbox" --Intake Structure At A Spring</v>
      </c>
      <c r="BN756" s="43">
        <f>'Details and Calculations'!AD755</f>
        <v>2015</v>
      </c>
      <c r="BO756" s="43">
        <f>'Details and Calculations'!AJ755</f>
        <v>1</v>
      </c>
      <c r="BP756" s="43">
        <f>'Details and Calculations'!AL755</f>
        <v>2015</v>
      </c>
      <c r="BQ756" s="43">
        <f>'Details and Calculations'!AO755</f>
        <v>1</v>
      </c>
      <c r="BR756" s="43">
        <f>'Details and Calculations'!AQ755</f>
        <v>2015</v>
      </c>
      <c r="BS756" s="43">
        <f>'Details and Calculations'!AS755</f>
        <v>1</v>
      </c>
      <c r="BT756" s="43">
        <f>'Details and Calculations'!AV755</f>
        <v>2015</v>
      </c>
      <c r="BU756" s="43">
        <f>'Details and Calculations'!AX755</f>
        <v>1</v>
      </c>
      <c r="BV756" s="43">
        <f>'Details and Calculations'!AZ755</f>
        <v>2015</v>
      </c>
      <c r="BW756" s="43">
        <f>'Details and Calculations'!BC755</f>
        <v>1</v>
      </c>
      <c r="BX756" s="43">
        <f>'Details and Calculations'!BE755</f>
        <v>2015</v>
      </c>
      <c r="BY756" s="43">
        <f>'Details and Calculations'!BG755</f>
        <v>1</v>
      </c>
      <c r="BZ756" s="43">
        <f>'Details and Calculations'!BH755</f>
        <v>2015</v>
      </c>
      <c r="CA756" s="43">
        <f>'Details and Calculations'!BJ755</f>
        <v>0</v>
      </c>
      <c r="CB756" s="43" t="str">
        <f>'Details and Calculations'!BK755</f>
        <v/>
      </c>
      <c r="CC756" s="43" t="str">
        <f>'Details and Calculations'!BL755</f>
        <v xml:space="preserve"> </v>
      </c>
      <c r="CD756" s="43" t="str">
        <f>'Details and Calculations'!BN755</f>
        <v xml:space="preserve"> </v>
      </c>
      <c r="CE756" s="43" t="str">
        <f>'Details and Calculations'!BO755</f>
        <v xml:space="preserve"> </v>
      </c>
      <c r="CF756" s="43">
        <f>'Details and Calculations'!BZ755</f>
        <v>1</v>
      </c>
      <c r="CG756" s="43">
        <f>'Details and Calculations'!CB755</f>
        <v>2015</v>
      </c>
      <c r="CH756" s="31"/>
      <c r="CI756" s="53"/>
    </row>
    <row r="757" spans="1:87" x14ac:dyDescent="0.3">
      <c r="A757" s="43">
        <f>'Details and Calculations'!A756</f>
        <v>2017</v>
      </c>
      <c r="B757" s="43" t="str">
        <f>'Details and Calculations'!C756</f>
        <v>Rwanda</v>
      </c>
      <c r="C757" s="43" t="str">
        <f>'Details and Calculations'!D756</f>
        <v>Rulindo</v>
      </c>
      <c r="D757" s="43" t="str">
        <f>'Details and Calculations'!E756</f>
        <v>Ntarabana</v>
      </c>
      <c r="E757" s="43" t="str">
        <f>'Details and Calculations'!F756</f>
        <v>Mahaza</v>
      </c>
      <c r="F757" s="43" t="str">
        <f>'Details and Calculations'!G756</f>
        <v>Karera</v>
      </c>
      <c r="G757" s="43" t="str">
        <f>'Details and Calculations'!H756</f>
        <v/>
      </c>
      <c r="H757" s="43" t="str">
        <f>'Details and Calculations'!I756</f>
        <v/>
      </c>
      <c r="I757" s="43" t="str">
        <f>'Details and Calculations'!J756</f>
        <v>Rwamugaza network</v>
      </c>
      <c r="J757" s="43">
        <f>'Details and Calculations'!K756</f>
        <v>182</v>
      </c>
      <c r="K757" s="43">
        <f>'Details and Calculations'!O756</f>
        <v>182</v>
      </c>
      <c r="L757" s="43" t="str">
        <f>'Details and Calculations'!P757</f>
        <v xml:space="preserve"> </v>
      </c>
      <c r="M757" s="43" t="str">
        <f>'Details and Calculations'!U756</f>
        <v>Piped Network -- Gravity Only</v>
      </c>
      <c r="N757" s="43">
        <f>'Details and Calculations'!V756</f>
        <v>2003</v>
      </c>
      <c r="O757" s="43" t="str">
        <f>'Details and Calculations'!W756</f>
        <v>Government</v>
      </c>
      <c r="P757" s="43" t="str">
        <f>'Details and Calculations'!X756</f>
        <v>Spring</v>
      </c>
      <c r="Q757" s="44" t="str">
        <f t="shared" si="270"/>
        <v>Low Risk</v>
      </c>
      <c r="R757" s="44" t="str">
        <f t="shared" si="271"/>
        <v>Low Risk</v>
      </c>
      <c r="S757" s="45" t="str">
        <f t="shared" si="272"/>
        <v>Intermediate Level of Service</v>
      </c>
      <c r="T757" s="62" t="str">
        <f t="shared" si="269"/>
        <v>Low Priority</v>
      </c>
      <c r="U757" s="46">
        <f t="shared" si="273"/>
        <v>7</v>
      </c>
      <c r="V757" s="28" t="str">
        <f t="shared" si="274"/>
        <v>Perform Routine Preventative Maintenance</v>
      </c>
      <c r="W757" s="47" t="str">
        <f t="shared" si="275"/>
        <v/>
      </c>
      <c r="X757" s="27" t="str">
        <f t="shared" si="276"/>
        <v>Maintain O&amp;M and Routine Monitoring</v>
      </c>
      <c r="Y757" s="48">
        <f t="shared" si="277"/>
        <v>16</v>
      </c>
      <c r="Z757" s="48">
        <f t="shared" si="278"/>
        <v>6</v>
      </c>
      <c r="AA757" s="48">
        <f t="shared" si="279"/>
        <v>16</v>
      </c>
      <c r="AB757" s="48">
        <f t="shared" si="280"/>
        <v>6</v>
      </c>
      <c r="AC757" s="48">
        <f t="shared" si="281"/>
        <v>16</v>
      </c>
      <c r="AD757" s="48" t="str">
        <f t="shared" si="282"/>
        <v xml:space="preserve"> </v>
      </c>
      <c r="AE757" s="48" t="str">
        <f t="shared" si="283"/>
        <v xml:space="preserve"> </v>
      </c>
      <c r="AF757" s="48" t="str">
        <f t="shared" si="284"/>
        <v xml:space="preserve"> </v>
      </c>
      <c r="AG757" s="49" t="str">
        <f t="shared" si="285"/>
        <v/>
      </c>
      <c r="AH757" s="48">
        <f t="shared" si="286"/>
        <v>6</v>
      </c>
      <c r="AI757" s="50">
        <f>'Details and Calculations'!AE756</f>
        <v>1</v>
      </c>
      <c r="AJ757" s="50">
        <f>'Details and Calculations'!AM756</f>
        <v>1</v>
      </c>
      <c r="AK757" s="50">
        <f>'Details and Calculations'!AR756</f>
        <v>1</v>
      </c>
      <c r="AL757" s="50">
        <f>'Details and Calculations'!AW756</f>
        <v>1</v>
      </c>
      <c r="AM757" s="50">
        <f>'Details and Calculations'!BA756</f>
        <v>1</v>
      </c>
      <c r="AN757" s="50" t="str">
        <f>'Details and Calculations'!BF756</f>
        <v xml:space="preserve"> </v>
      </c>
      <c r="AO757" s="50" t="str">
        <f>'Details and Calculations'!BI756</f>
        <v xml:space="preserve"> </v>
      </c>
      <c r="AP757" s="50" t="str">
        <f>'Details and Calculations'!BM756</f>
        <v xml:space="preserve"> </v>
      </c>
      <c r="AQ757" s="50" t="str">
        <f>'Details and Calculations'!BP756</f>
        <v xml:space="preserve"> </v>
      </c>
      <c r="AR757" s="50">
        <f>'Details and Calculations'!CC756</f>
        <v>1</v>
      </c>
      <c r="AS757" s="50">
        <f>'Details and Calculations'!CJ756</f>
        <v>1</v>
      </c>
      <c r="AT757" s="51">
        <f>'Details and Calculations'!T756</f>
        <v>1</v>
      </c>
      <c r="AU757" s="51">
        <f>'Details and Calculations'!Z756</f>
        <v>1</v>
      </c>
      <c r="AV757" s="51">
        <f>'Details and Calculations'!S756</f>
        <v>0</v>
      </c>
      <c r="AW757" s="51">
        <f>'Details and Calculations'!AI756</f>
        <v>1</v>
      </c>
      <c r="AX757" s="51">
        <f>'Details and Calculations'!BY756</f>
        <v>1</v>
      </c>
      <c r="AY757" s="51">
        <f>'Details and Calculations'!CG756</f>
        <v>1</v>
      </c>
      <c r="AZ757" s="51">
        <f>'Details and Calculations'!CI756</f>
        <v>1</v>
      </c>
      <c r="BA757" s="51">
        <f t="shared" si="287"/>
        <v>1</v>
      </c>
      <c r="BB757" s="52">
        <f>'Details and Calculations'!Y756</f>
        <v>2</v>
      </c>
      <c r="BC757" s="52">
        <f>'Details and Calculations'!AC756</f>
        <v>1</v>
      </c>
      <c r="BD757" s="52">
        <f>'Details and Calculations'!AK756</f>
        <v>2</v>
      </c>
      <c r="BE757" s="52">
        <f>'Details and Calculations'!AN756</f>
        <v>35000</v>
      </c>
      <c r="BF757" s="52">
        <f>'Details and Calculations'!AP756</f>
        <v>7</v>
      </c>
      <c r="BG757" s="52">
        <f>'Details and Calculations'!AT756</f>
        <v>12</v>
      </c>
      <c r="BH757" s="52">
        <f>'Details and Calculations'!AY756</f>
        <v>2</v>
      </c>
      <c r="BI757" s="52">
        <f>'Details and Calculations'!BB756</f>
        <v>35000</v>
      </c>
      <c r="BJ757" s="52" t="str">
        <f>'Details and Calculations'!BD756</f>
        <v xml:space="preserve"> </v>
      </c>
      <c r="BK757" s="52">
        <f>'Details and Calculations'!CA756</f>
        <v>1</v>
      </c>
      <c r="BL757" s="43">
        <f>'Details and Calculations'!AA756</f>
        <v>1</v>
      </c>
      <c r="BM757" s="43" t="str">
        <f>'Details and Calculations'!AB756</f>
        <v/>
      </c>
      <c r="BN757" s="43">
        <f>'Details and Calculations'!AD756</f>
        <v>2003</v>
      </c>
      <c r="BO757" s="43">
        <f>'Details and Calculations'!AJ756</f>
        <v>1</v>
      </c>
      <c r="BP757" s="43">
        <f>'Details and Calculations'!AL756</f>
        <v>2003</v>
      </c>
      <c r="BQ757" s="43">
        <f>'Details and Calculations'!AO756</f>
        <v>1</v>
      </c>
      <c r="BR757" s="43">
        <f>'Details and Calculations'!AQ756</f>
        <v>2003</v>
      </c>
      <c r="BS757" s="43">
        <f>'Details and Calculations'!AS756</f>
        <v>1</v>
      </c>
      <c r="BT757" s="43">
        <f>'Details and Calculations'!AV756</f>
        <v>2003</v>
      </c>
      <c r="BU757" s="43">
        <f>'Details and Calculations'!AX756</f>
        <v>1</v>
      </c>
      <c r="BV757" s="43">
        <f>'Details and Calculations'!AZ756</f>
        <v>2003</v>
      </c>
      <c r="BW757" s="43">
        <f>'Details and Calculations'!BC756</f>
        <v>0</v>
      </c>
      <c r="BX757" s="43" t="str">
        <f>'Details and Calculations'!BE756</f>
        <v xml:space="preserve"> </v>
      </c>
      <c r="BY757" s="43" t="str">
        <f>'Details and Calculations'!BG756</f>
        <v xml:space="preserve"> </v>
      </c>
      <c r="BZ757" s="43" t="str">
        <f>'Details and Calculations'!BH756</f>
        <v xml:space="preserve"> </v>
      </c>
      <c r="CA757" s="43">
        <f>'Details and Calculations'!BJ756</f>
        <v>0</v>
      </c>
      <c r="CB757" s="43" t="str">
        <f>'Details and Calculations'!BK756</f>
        <v/>
      </c>
      <c r="CC757" s="43" t="str">
        <f>'Details and Calculations'!BL756</f>
        <v xml:space="preserve"> </v>
      </c>
      <c r="CD757" s="43" t="str">
        <f>'Details and Calculations'!BN756</f>
        <v xml:space="preserve"> </v>
      </c>
      <c r="CE757" s="43" t="str">
        <f>'Details and Calculations'!BO756</f>
        <v xml:space="preserve"> </v>
      </c>
      <c r="CF757" s="43">
        <f>'Details and Calculations'!BZ756</f>
        <v>1</v>
      </c>
      <c r="CG757" s="43">
        <f>'Details and Calculations'!CB756</f>
        <v>2003</v>
      </c>
      <c r="CH757" s="31"/>
      <c r="CI757" s="53"/>
    </row>
    <row r="758" spans="1:87" x14ac:dyDescent="0.3">
      <c r="A758" s="43">
        <f>'Details and Calculations'!A757</f>
        <v>2017</v>
      </c>
      <c r="B758" s="43" t="str">
        <f>'Details and Calculations'!C757</f>
        <v>Rwanda</v>
      </c>
      <c r="C758" s="43" t="str">
        <f>'Details and Calculations'!D757</f>
        <v>Rulindo</v>
      </c>
      <c r="D758" s="43" t="str">
        <f>'Details and Calculations'!E757</f>
        <v>Ntarabana</v>
      </c>
      <c r="E758" s="43" t="str">
        <f>'Details and Calculations'!F757</f>
        <v>Kiyanza</v>
      </c>
      <c r="F758" s="43" t="str">
        <f>'Details and Calculations'!G757</f>
        <v>Nyarurama</v>
      </c>
      <c r="G758" s="43" t="str">
        <f>'Details and Calculations'!H757</f>
        <v/>
      </c>
      <c r="H758" s="43" t="str">
        <f>'Details and Calculations'!I757</f>
        <v/>
      </c>
      <c r="I758" s="43" t="str">
        <f>'Details and Calculations'!J757</f>
        <v>Rwamugaza network</v>
      </c>
      <c r="J758" s="43">
        <f>'Details and Calculations'!K757</f>
        <v>168</v>
      </c>
      <c r="K758" s="43">
        <f>'Details and Calculations'!O757</f>
        <v>168</v>
      </c>
      <c r="L758" s="43">
        <f>'Details and Calculations'!P758</f>
        <v>24</v>
      </c>
      <c r="M758" s="43" t="str">
        <f>'Details and Calculations'!U757</f>
        <v>Piped Network -- Gravity Only</v>
      </c>
      <c r="N758" s="43">
        <f>'Details and Calculations'!V757</f>
        <v>2003</v>
      </c>
      <c r="O758" s="43" t="str">
        <f>'Details and Calculations'!W757</f>
        <v>Government</v>
      </c>
      <c r="P758" s="43" t="str">
        <f>'Details and Calculations'!X757</f>
        <v>Spring</v>
      </c>
      <c r="Q758" s="44" t="str">
        <f t="shared" si="270"/>
        <v>Low Risk</v>
      </c>
      <c r="R758" s="44" t="str">
        <f t="shared" si="271"/>
        <v>Low Risk</v>
      </c>
      <c r="S758" s="45" t="str">
        <f t="shared" si="272"/>
        <v>Intermediate Level of Service</v>
      </c>
      <c r="T758" s="62" t="str">
        <f t="shared" si="269"/>
        <v>Low Priority</v>
      </c>
      <c r="U758" s="46">
        <f t="shared" si="273"/>
        <v>7</v>
      </c>
      <c r="V758" s="28" t="str">
        <f t="shared" si="274"/>
        <v>Perform Routine Preventative Maintenance</v>
      </c>
      <c r="W758" s="47" t="str">
        <f t="shared" si="275"/>
        <v/>
      </c>
      <c r="X758" s="27" t="str">
        <f t="shared" si="276"/>
        <v>Maintain O&amp;M and Routine Monitoring</v>
      </c>
      <c r="Y758" s="48">
        <f t="shared" si="277"/>
        <v>16</v>
      </c>
      <c r="Z758" s="48">
        <f t="shared" si="278"/>
        <v>6</v>
      </c>
      <c r="AA758" s="48">
        <f t="shared" si="279"/>
        <v>16</v>
      </c>
      <c r="AB758" s="48">
        <f t="shared" si="280"/>
        <v>6</v>
      </c>
      <c r="AC758" s="48">
        <f t="shared" si="281"/>
        <v>16</v>
      </c>
      <c r="AD758" s="48" t="str">
        <f t="shared" si="282"/>
        <v xml:space="preserve"> </v>
      </c>
      <c r="AE758" s="48" t="str">
        <f t="shared" si="283"/>
        <v xml:space="preserve"> </v>
      </c>
      <c r="AF758" s="48" t="str">
        <f t="shared" si="284"/>
        <v xml:space="preserve"> </v>
      </c>
      <c r="AG758" s="49" t="str">
        <f t="shared" si="285"/>
        <v/>
      </c>
      <c r="AH758" s="48">
        <f t="shared" si="286"/>
        <v>6</v>
      </c>
      <c r="AI758" s="50">
        <f>'Details and Calculations'!AE757</f>
        <v>1</v>
      </c>
      <c r="AJ758" s="50">
        <f>'Details and Calculations'!AM757</f>
        <v>1</v>
      </c>
      <c r="AK758" s="50">
        <f>'Details and Calculations'!AR757</f>
        <v>1</v>
      </c>
      <c r="AL758" s="50">
        <f>'Details and Calculations'!AW757</f>
        <v>1</v>
      </c>
      <c r="AM758" s="50">
        <f>'Details and Calculations'!BA757</f>
        <v>1</v>
      </c>
      <c r="AN758" s="50" t="str">
        <f>'Details and Calculations'!BF757</f>
        <v xml:space="preserve"> </v>
      </c>
      <c r="AO758" s="50" t="str">
        <f>'Details and Calculations'!BI757</f>
        <v xml:space="preserve"> </v>
      </c>
      <c r="AP758" s="50" t="str">
        <f>'Details and Calculations'!BM757</f>
        <v xml:space="preserve"> </v>
      </c>
      <c r="AQ758" s="50" t="str">
        <f>'Details and Calculations'!BP757</f>
        <v xml:space="preserve"> </v>
      </c>
      <c r="AR758" s="50">
        <f>'Details and Calculations'!CC757</f>
        <v>1</v>
      </c>
      <c r="AS758" s="50">
        <f>'Details and Calculations'!CJ757</f>
        <v>1</v>
      </c>
      <c r="AT758" s="51">
        <f>'Details and Calculations'!T757</f>
        <v>1</v>
      </c>
      <c r="AU758" s="51">
        <f>'Details and Calculations'!Z757</f>
        <v>1</v>
      </c>
      <c r="AV758" s="51">
        <f>'Details and Calculations'!S757</f>
        <v>0</v>
      </c>
      <c r="AW758" s="51">
        <f>'Details and Calculations'!AI757</f>
        <v>1</v>
      </c>
      <c r="AX758" s="51">
        <f>'Details and Calculations'!BY757</f>
        <v>1</v>
      </c>
      <c r="AY758" s="51">
        <f>'Details and Calculations'!CG757</f>
        <v>1</v>
      </c>
      <c r="AZ758" s="51">
        <f>'Details and Calculations'!CI757</f>
        <v>1</v>
      </c>
      <c r="BA758" s="51">
        <f t="shared" si="287"/>
        <v>1</v>
      </c>
      <c r="BB758" s="52">
        <f>'Details and Calculations'!Y757</f>
        <v>2</v>
      </c>
      <c r="BC758" s="52">
        <f>'Details and Calculations'!AC757</f>
        <v>1</v>
      </c>
      <c r="BD758" s="52">
        <f>'Details and Calculations'!AK757</f>
        <v>2</v>
      </c>
      <c r="BE758" s="52">
        <f>'Details and Calculations'!AN757</f>
        <v>35000</v>
      </c>
      <c r="BF758" s="52">
        <f>'Details and Calculations'!AP757</f>
        <v>7</v>
      </c>
      <c r="BG758" s="52">
        <f>'Details and Calculations'!AT757</f>
        <v>14</v>
      </c>
      <c r="BH758" s="52">
        <f>'Details and Calculations'!AY757</f>
        <v>1</v>
      </c>
      <c r="BI758" s="52">
        <f>'Details and Calculations'!BB757</f>
        <v>35000</v>
      </c>
      <c r="BJ758" s="52" t="str">
        <f>'Details and Calculations'!BD757</f>
        <v xml:space="preserve"> </v>
      </c>
      <c r="BK758" s="52">
        <f>'Details and Calculations'!CA757</f>
        <v>1</v>
      </c>
      <c r="BL758" s="43">
        <f>'Details and Calculations'!AA757</f>
        <v>1</v>
      </c>
      <c r="BM758" s="43" t="str">
        <f>'Details and Calculations'!AB757</f>
        <v/>
      </c>
      <c r="BN758" s="43">
        <f>'Details and Calculations'!AD757</f>
        <v>2003</v>
      </c>
      <c r="BO758" s="43">
        <f>'Details and Calculations'!AJ757</f>
        <v>1</v>
      </c>
      <c r="BP758" s="43">
        <f>'Details and Calculations'!AL757</f>
        <v>2003</v>
      </c>
      <c r="BQ758" s="43">
        <f>'Details and Calculations'!AO757</f>
        <v>1</v>
      </c>
      <c r="BR758" s="43">
        <f>'Details and Calculations'!AQ757</f>
        <v>2003</v>
      </c>
      <c r="BS758" s="43">
        <f>'Details and Calculations'!AS757</f>
        <v>1</v>
      </c>
      <c r="BT758" s="43">
        <f>'Details and Calculations'!AV757</f>
        <v>2003</v>
      </c>
      <c r="BU758" s="43">
        <f>'Details and Calculations'!AX757</f>
        <v>1</v>
      </c>
      <c r="BV758" s="43">
        <f>'Details and Calculations'!AZ757</f>
        <v>2003</v>
      </c>
      <c r="BW758" s="43">
        <f>'Details and Calculations'!BC757</f>
        <v>0</v>
      </c>
      <c r="BX758" s="43" t="str">
        <f>'Details and Calculations'!BE757</f>
        <v xml:space="preserve"> </v>
      </c>
      <c r="BY758" s="43" t="str">
        <f>'Details and Calculations'!BG757</f>
        <v xml:space="preserve"> </v>
      </c>
      <c r="BZ758" s="43" t="str">
        <f>'Details and Calculations'!BH757</f>
        <v xml:space="preserve"> </v>
      </c>
      <c r="CA758" s="43">
        <f>'Details and Calculations'!BJ757</f>
        <v>0</v>
      </c>
      <c r="CB758" s="43" t="str">
        <f>'Details and Calculations'!BK757</f>
        <v/>
      </c>
      <c r="CC758" s="43" t="str">
        <f>'Details and Calculations'!BL757</f>
        <v xml:space="preserve"> </v>
      </c>
      <c r="CD758" s="43" t="str">
        <f>'Details and Calculations'!BN757</f>
        <v xml:space="preserve"> </v>
      </c>
      <c r="CE758" s="43" t="str">
        <f>'Details and Calculations'!BO757</f>
        <v xml:space="preserve"> </v>
      </c>
      <c r="CF758" s="43">
        <f>'Details and Calculations'!BZ757</f>
        <v>1</v>
      </c>
      <c r="CG758" s="43">
        <f>'Details and Calculations'!CB757</f>
        <v>2003</v>
      </c>
      <c r="CH758" s="31"/>
      <c r="CI758" s="53"/>
    </row>
    <row r="759" spans="1:87" x14ac:dyDescent="0.3">
      <c r="A759" s="43">
        <f>'Details and Calculations'!A758</f>
        <v>2017</v>
      </c>
      <c r="B759" s="43" t="str">
        <f>'Details and Calculations'!C758</f>
        <v>Rwanda</v>
      </c>
      <c r="C759" s="43" t="str">
        <f>'Details and Calculations'!D758</f>
        <v>Rulindo</v>
      </c>
      <c r="D759" s="43" t="str">
        <f>'Details and Calculations'!E758</f>
        <v>Base</v>
      </c>
      <c r="E759" s="43" t="str">
        <f>'Details and Calculations'!F758</f>
        <v>Cyohoha</v>
      </c>
      <c r="F759" s="43" t="str">
        <f>'Details and Calculations'!G758</f>
        <v>Gitwa</v>
      </c>
      <c r="G759" s="43" t="str">
        <f>'Details and Calculations'!H758</f>
        <v/>
      </c>
      <c r="H759" s="43" t="str">
        <f>'Details and Calculations'!I758</f>
        <v/>
      </c>
      <c r="I759" s="43" t="str">
        <f>'Details and Calculations'!J758</f>
        <v>Gihanga</v>
      </c>
      <c r="J759" s="43">
        <f>'Details and Calculations'!K758</f>
        <v>104</v>
      </c>
      <c r="K759" s="43">
        <f>'Details and Calculations'!O758</f>
        <v>80</v>
      </c>
      <c r="L759" s="43">
        <f>'Details and Calculations'!P759</f>
        <v>36</v>
      </c>
      <c r="M759" s="43" t="str">
        <f>'Details and Calculations'!U758</f>
        <v>Piped Network -- Gravity Only</v>
      </c>
      <c r="N759" s="43">
        <f>'Details and Calculations'!V758</f>
        <v>1980</v>
      </c>
      <c r="O759" s="43" t="str">
        <f>'Details and Calculations'!W758</f>
        <v>Governement (District, Wasac) And Water For People</v>
      </c>
      <c r="P759" s="43" t="str">
        <f>'Details and Calculations'!X758</f>
        <v>Spring</v>
      </c>
      <c r="Q759" s="44" t="str">
        <f t="shared" si="270"/>
        <v>Low Risk</v>
      </c>
      <c r="R759" s="44" t="str">
        <f t="shared" si="271"/>
        <v>Low Risk</v>
      </c>
      <c r="S759" s="45" t="str">
        <f t="shared" si="272"/>
        <v>Basic Level of Service</v>
      </c>
      <c r="T759" s="62" t="str">
        <f t="shared" si="269"/>
        <v>Medium Priority</v>
      </c>
      <c r="U759" s="46">
        <f t="shared" si="273"/>
        <v>4</v>
      </c>
      <c r="V759" s="28" t="str">
        <f t="shared" si="274"/>
        <v>Repair or Replace Components</v>
      </c>
      <c r="W759" s="47" t="str">
        <f t="shared" si="275"/>
        <v xml:space="preserve">Storage Tank, </v>
      </c>
      <c r="X759" s="27" t="str">
        <f t="shared" si="276"/>
        <v>Create Plan To Repair or Replace Components</v>
      </c>
      <c r="Y759" s="48">
        <f t="shared" si="277"/>
        <v>-2</v>
      </c>
      <c r="Z759" s="48">
        <f t="shared" si="278"/>
        <v>17</v>
      </c>
      <c r="AA759" s="48">
        <f t="shared" si="279"/>
        <v>27</v>
      </c>
      <c r="AB759" s="48" t="str">
        <f t="shared" si="280"/>
        <v xml:space="preserve"> </v>
      </c>
      <c r="AC759" s="48" t="str">
        <f t="shared" si="281"/>
        <v xml:space="preserve"> </v>
      </c>
      <c r="AD759" s="48" t="str">
        <f t="shared" si="282"/>
        <v xml:space="preserve"> </v>
      </c>
      <c r="AE759" s="48" t="str">
        <f t="shared" si="283"/>
        <v xml:space="preserve"> </v>
      </c>
      <c r="AF759" s="48" t="str">
        <f t="shared" si="284"/>
        <v xml:space="preserve"> </v>
      </c>
      <c r="AG759" s="49" t="str">
        <f t="shared" si="285"/>
        <v/>
      </c>
      <c r="AH759" s="48">
        <f t="shared" si="286"/>
        <v>17</v>
      </c>
      <c r="AI759" s="50">
        <f>'Details and Calculations'!AE758</f>
        <v>1</v>
      </c>
      <c r="AJ759" s="50">
        <f>'Details and Calculations'!AM758</f>
        <v>1</v>
      </c>
      <c r="AK759" s="50">
        <f>'Details and Calculations'!AR758</f>
        <v>2</v>
      </c>
      <c r="AL759" s="50" t="str">
        <f>'Details and Calculations'!AW758</f>
        <v xml:space="preserve"> </v>
      </c>
      <c r="AM759" s="50" t="str">
        <f>'Details and Calculations'!BA758</f>
        <v xml:space="preserve"> </v>
      </c>
      <c r="AN759" s="50" t="str">
        <f>'Details and Calculations'!BF758</f>
        <v xml:space="preserve"> </v>
      </c>
      <c r="AO759" s="50" t="str">
        <f>'Details and Calculations'!BI758</f>
        <v xml:space="preserve"> </v>
      </c>
      <c r="AP759" s="50" t="str">
        <f>'Details and Calculations'!BM758</f>
        <v xml:space="preserve"> </v>
      </c>
      <c r="AQ759" s="50" t="str">
        <f>'Details and Calculations'!BP758</f>
        <v xml:space="preserve"> </v>
      </c>
      <c r="AR759" s="50">
        <f>'Details and Calculations'!CC758</f>
        <v>1</v>
      </c>
      <c r="AS759" s="50">
        <f>'Details and Calculations'!CJ758</f>
        <v>2</v>
      </c>
      <c r="AT759" s="51">
        <f>'Details and Calculations'!T758</f>
        <v>1</v>
      </c>
      <c r="AU759" s="51">
        <f>'Details and Calculations'!Z758</f>
        <v>0</v>
      </c>
      <c r="AV759" s="51">
        <f>'Details and Calculations'!S758</f>
        <v>1</v>
      </c>
      <c r="AW759" s="51">
        <f>'Details and Calculations'!AI758</f>
        <v>1</v>
      </c>
      <c r="AX759" s="51">
        <f>'Details and Calculations'!BY758</f>
        <v>1</v>
      </c>
      <c r="AY759" s="51">
        <f>'Details and Calculations'!CG758</f>
        <v>0</v>
      </c>
      <c r="AZ759" s="51">
        <f>'Details and Calculations'!CI758</f>
        <v>0</v>
      </c>
      <c r="BA759" s="51">
        <f t="shared" si="287"/>
        <v>0</v>
      </c>
      <c r="BB759" s="52">
        <f>'Details and Calculations'!Y758</f>
        <v>1</v>
      </c>
      <c r="BC759" s="52">
        <f>'Details and Calculations'!AC758</f>
        <v>1</v>
      </c>
      <c r="BD759" s="52">
        <f>'Details and Calculations'!AK758</f>
        <v>1</v>
      </c>
      <c r="BE759" s="52">
        <f>'Details and Calculations'!AN758</f>
        <v>5000</v>
      </c>
      <c r="BF759" s="52">
        <f>'Details and Calculations'!AP758</f>
        <v>2</v>
      </c>
      <c r="BG759" s="52" t="str">
        <f>'Details and Calculations'!AT758</f>
        <v xml:space="preserve"> </v>
      </c>
      <c r="BH759" s="52" t="str">
        <f>'Details and Calculations'!AY758</f>
        <v xml:space="preserve"> </v>
      </c>
      <c r="BI759" s="52" t="str">
        <f>'Details and Calculations'!BB758</f>
        <v xml:space="preserve"> </v>
      </c>
      <c r="BJ759" s="52" t="str">
        <f>'Details and Calculations'!BD758</f>
        <v xml:space="preserve"> </v>
      </c>
      <c r="BK759" s="52">
        <f>'Details and Calculations'!CA758</f>
        <v>2</v>
      </c>
      <c r="BL759" s="43">
        <f>'Details and Calculations'!AA758</f>
        <v>1</v>
      </c>
      <c r="BM759" s="43" t="str">
        <f>'Details and Calculations'!AB758</f>
        <v>"Springbox" --Intake Structure At A Spring</v>
      </c>
      <c r="BN759" s="43">
        <f>'Details and Calculations'!AD758</f>
        <v>1985</v>
      </c>
      <c r="BO759" s="43">
        <f>'Details and Calculations'!AJ758</f>
        <v>1</v>
      </c>
      <c r="BP759" s="43">
        <f>'Details and Calculations'!AL758</f>
        <v>2014</v>
      </c>
      <c r="BQ759" s="43">
        <f>'Details and Calculations'!AO758</f>
        <v>1</v>
      </c>
      <c r="BR759" s="43">
        <f>'Details and Calculations'!AQ758</f>
        <v>2014</v>
      </c>
      <c r="BS759" s="43">
        <f>'Details and Calculations'!AS758</f>
        <v>0</v>
      </c>
      <c r="BT759" s="43" t="str">
        <f>'Details and Calculations'!AV758</f>
        <v xml:space="preserve"> </v>
      </c>
      <c r="BU759" s="43">
        <f>'Details and Calculations'!AX758</f>
        <v>0</v>
      </c>
      <c r="BV759" s="43" t="str">
        <f>'Details and Calculations'!AZ758</f>
        <v xml:space="preserve"> </v>
      </c>
      <c r="BW759" s="43">
        <f>'Details and Calculations'!BC758</f>
        <v>0</v>
      </c>
      <c r="BX759" s="43" t="str">
        <f>'Details and Calculations'!BE758</f>
        <v xml:space="preserve"> </v>
      </c>
      <c r="BY759" s="43" t="str">
        <f>'Details and Calculations'!BG758</f>
        <v xml:space="preserve"> </v>
      </c>
      <c r="BZ759" s="43" t="str">
        <f>'Details and Calculations'!BH758</f>
        <v xml:space="preserve"> </v>
      </c>
      <c r="CA759" s="43">
        <f>'Details and Calculations'!BJ758</f>
        <v>0</v>
      </c>
      <c r="CB759" s="43" t="str">
        <f>'Details and Calculations'!BK758</f>
        <v/>
      </c>
      <c r="CC759" s="43" t="str">
        <f>'Details and Calculations'!BL758</f>
        <v xml:space="preserve"> </v>
      </c>
      <c r="CD759" s="43" t="str">
        <f>'Details and Calculations'!BN758</f>
        <v xml:space="preserve"> </v>
      </c>
      <c r="CE759" s="43" t="str">
        <f>'Details and Calculations'!BO758</f>
        <v xml:space="preserve"> </v>
      </c>
      <c r="CF759" s="43">
        <f>'Details and Calculations'!BZ758</f>
        <v>1</v>
      </c>
      <c r="CG759" s="43">
        <f>'Details and Calculations'!CB758</f>
        <v>2014</v>
      </c>
      <c r="CH759" s="31"/>
      <c r="CI759" s="53"/>
    </row>
    <row r="760" spans="1:87" x14ac:dyDescent="0.3">
      <c r="A760" s="43">
        <f>'Details and Calculations'!A759</f>
        <v>2017</v>
      </c>
      <c r="B760" s="43" t="str">
        <f>'Details and Calculations'!C759</f>
        <v>Rwanda</v>
      </c>
      <c r="C760" s="43" t="str">
        <f>'Details and Calculations'!D759</f>
        <v>Rulindo</v>
      </c>
      <c r="D760" s="43" t="str">
        <f>'Details and Calculations'!E759</f>
        <v>Buyoga</v>
      </c>
      <c r="E760" s="43" t="str">
        <f>'Details and Calculations'!F759</f>
        <v>Mwumba</v>
      </c>
      <c r="F760" s="43" t="str">
        <f>'Details and Calculations'!G759</f>
        <v>Murambo</v>
      </c>
      <c r="G760" s="43" t="str">
        <f>'Details and Calculations'!H759</f>
        <v/>
      </c>
      <c r="H760" s="43" t="str">
        <f>'Details and Calculations'!I759</f>
        <v/>
      </c>
      <c r="I760" s="43" t="str">
        <f>'Details and Calculations'!J759</f>
        <v>Kiruruma</v>
      </c>
      <c r="J760" s="43">
        <f>'Details and Calculations'!K759</f>
        <v>136</v>
      </c>
      <c r="K760" s="43">
        <f>'Details and Calculations'!O759</f>
        <v>100</v>
      </c>
      <c r="L760" s="43">
        <f>'Details and Calculations'!P760</f>
        <v>50</v>
      </c>
      <c r="M760" s="43" t="str">
        <f>'Details and Calculations'!U759</f>
        <v>Piped Network With Pump</v>
      </c>
      <c r="N760" s="43">
        <f>'Details and Calculations'!V759</f>
        <v>2017</v>
      </c>
      <c r="O760" s="43" t="str">
        <f>'Details and Calculations'!W759</f>
        <v>Governement (District, Wasac) And Water For People</v>
      </c>
      <c r="P760" s="43" t="str">
        <f>'Details and Calculations'!X759</f>
        <v>Spring</v>
      </c>
      <c r="Q760" s="44" t="str">
        <f t="shared" si="270"/>
        <v>Low Risk</v>
      </c>
      <c r="R760" s="44" t="str">
        <f t="shared" si="271"/>
        <v>High Risk</v>
      </c>
      <c r="S760" s="45" t="str">
        <f t="shared" si="272"/>
        <v>Intermediate Level of Service</v>
      </c>
      <c r="T760" s="62" t="str">
        <f t="shared" si="269"/>
        <v>High Priority</v>
      </c>
      <c r="U760" s="46">
        <f t="shared" si="273"/>
        <v>6</v>
      </c>
      <c r="V760" s="28" t="str">
        <f t="shared" si="274"/>
        <v>Major Repairs or Replace System</v>
      </c>
      <c r="W760" s="47" t="str">
        <f t="shared" si="275"/>
        <v/>
      </c>
      <c r="X760" s="27" t="str">
        <f t="shared" si="276"/>
        <v>Further Technical Diagnostic Needed</v>
      </c>
      <c r="Y760" s="48">
        <f t="shared" si="277"/>
        <v>27</v>
      </c>
      <c r="Z760" s="48">
        <f t="shared" si="278"/>
        <v>17</v>
      </c>
      <c r="AA760" s="48">
        <f t="shared" si="279"/>
        <v>27</v>
      </c>
      <c r="AB760" s="48" t="str">
        <f t="shared" si="280"/>
        <v xml:space="preserve"> </v>
      </c>
      <c r="AC760" s="48">
        <f t="shared" si="281"/>
        <v>27</v>
      </c>
      <c r="AD760" s="48">
        <f t="shared" si="282"/>
        <v>4</v>
      </c>
      <c r="AE760" s="48">
        <f t="shared" si="283"/>
        <v>17</v>
      </c>
      <c r="AF760" s="48" t="str">
        <f t="shared" si="284"/>
        <v xml:space="preserve"> </v>
      </c>
      <c r="AG760" s="49" t="str">
        <f t="shared" si="285"/>
        <v/>
      </c>
      <c r="AH760" s="48">
        <f t="shared" si="286"/>
        <v>17</v>
      </c>
      <c r="AI760" s="50">
        <f>'Details and Calculations'!AE759</f>
        <v>1</v>
      </c>
      <c r="AJ760" s="50">
        <f>'Details and Calculations'!AM759</f>
        <v>1</v>
      </c>
      <c r="AK760" s="50">
        <f>'Details and Calculations'!AR759</f>
        <v>1</v>
      </c>
      <c r="AL760" s="50" t="str">
        <f>'Details and Calculations'!AW759</f>
        <v xml:space="preserve"> </v>
      </c>
      <c r="AM760" s="50">
        <f>'Details and Calculations'!BA759</f>
        <v>1</v>
      </c>
      <c r="AN760" s="50">
        <f>'Details and Calculations'!BF759</f>
        <v>1</v>
      </c>
      <c r="AO760" s="50">
        <f>'Details and Calculations'!BI759</f>
        <v>1</v>
      </c>
      <c r="AP760" s="50" t="str">
        <f>'Details and Calculations'!BM759</f>
        <v xml:space="preserve"> </v>
      </c>
      <c r="AQ760" s="50" t="str">
        <f>'Details and Calculations'!BP759</f>
        <v xml:space="preserve"> </v>
      </c>
      <c r="AR760" s="50">
        <f>'Details and Calculations'!CC759</f>
        <v>3</v>
      </c>
      <c r="AS760" s="50">
        <f>'Details and Calculations'!CJ759</f>
        <v>2</v>
      </c>
      <c r="AT760" s="51">
        <f>'Details and Calculations'!T759</f>
        <v>1</v>
      </c>
      <c r="AU760" s="51">
        <f>'Details and Calculations'!Z759</f>
        <v>1</v>
      </c>
      <c r="AV760" s="51">
        <f>'Details and Calculations'!S759</f>
        <v>0</v>
      </c>
      <c r="AW760" s="51">
        <f>'Details and Calculations'!AI759</f>
        <v>1</v>
      </c>
      <c r="AX760" s="51">
        <f>'Details and Calculations'!BY759</f>
        <v>1</v>
      </c>
      <c r="AY760" s="51">
        <f>'Details and Calculations'!CG759</f>
        <v>1</v>
      </c>
      <c r="AZ760" s="51">
        <f>'Details and Calculations'!CI759</f>
        <v>1</v>
      </c>
      <c r="BA760" s="51">
        <f t="shared" si="287"/>
        <v>0</v>
      </c>
      <c r="BB760" s="52">
        <f>'Details and Calculations'!Y759</f>
        <v>1</v>
      </c>
      <c r="BC760" s="52">
        <f>'Details and Calculations'!AC759</f>
        <v>1</v>
      </c>
      <c r="BD760" s="52">
        <f>'Details and Calculations'!AK759</f>
        <v>3</v>
      </c>
      <c r="BE760" s="52">
        <f>'Details and Calculations'!AN759</f>
        <v>9000</v>
      </c>
      <c r="BF760" s="52">
        <f>'Details and Calculations'!AP759</f>
        <v>11</v>
      </c>
      <c r="BG760" s="52" t="str">
        <f>'Details and Calculations'!AT759</f>
        <v xml:space="preserve"> </v>
      </c>
      <c r="BH760" s="52">
        <f>'Details and Calculations'!AY759</f>
        <v>3</v>
      </c>
      <c r="BI760" s="52">
        <f>'Details and Calculations'!BB759</f>
        <v>9000</v>
      </c>
      <c r="BJ760" s="52">
        <f>'Details and Calculations'!BD759</f>
        <v>2</v>
      </c>
      <c r="BK760" s="52">
        <f>'Details and Calculations'!CA759</f>
        <v>2</v>
      </c>
      <c r="BL760" s="43">
        <f>'Details and Calculations'!AA759</f>
        <v>1</v>
      </c>
      <c r="BM760" s="43" t="str">
        <f>'Details and Calculations'!AB759</f>
        <v>"Springbox" --Intake Structure At A Spring</v>
      </c>
      <c r="BN760" s="43">
        <f>'Details and Calculations'!AD759</f>
        <v>2014</v>
      </c>
      <c r="BO760" s="43">
        <f>'Details and Calculations'!AJ759</f>
        <v>1</v>
      </c>
      <c r="BP760" s="43">
        <f>'Details and Calculations'!AL759</f>
        <v>2014</v>
      </c>
      <c r="BQ760" s="43">
        <f>'Details and Calculations'!AO759</f>
        <v>1</v>
      </c>
      <c r="BR760" s="43">
        <f>'Details and Calculations'!AQ759</f>
        <v>2014</v>
      </c>
      <c r="BS760" s="43">
        <f>'Details and Calculations'!AS759</f>
        <v>0</v>
      </c>
      <c r="BT760" s="43" t="str">
        <f>'Details and Calculations'!AV759</f>
        <v xml:space="preserve"> </v>
      </c>
      <c r="BU760" s="43">
        <f>'Details and Calculations'!AX759</f>
        <v>1</v>
      </c>
      <c r="BV760" s="43">
        <f>'Details and Calculations'!AZ759</f>
        <v>2014</v>
      </c>
      <c r="BW760" s="43">
        <f>'Details and Calculations'!BC759</f>
        <v>1</v>
      </c>
      <c r="BX760" s="43">
        <f>'Details and Calculations'!BE759</f>
        <v>2014</v>
      </c>
      <c r="BY760" s="43">
        <f>'Details and Calculations'!BG759</f>
        <v>1</v>
      </c>
      <c r="BZ760" s="43">
        <f>'Details and Calculations'!BH759</f>
        <v>2014</v>
      </c>
      <c r="CA760" s="43">
        <f>'Details and Calculations'!BJ759</f>
        <v>0</v>
      </c>
      <c r="CB760" s="43" t="str">
        <f>'Details and Calculations'!BK759</f>
        <v/>
      </c>
      <c r="CC760" s="43" t="str">
        <f>'Details and Calculations'!BL759</f>
        <v xml:space="preserve"> </v>
      </c>
      <c r="CD760" s="43" t="str">
        <f>'Details and Calculations'!BN759</f>
        <v xml:space="preserve"> </v>
      </c>
      <c r="CE760" s="43" t="str">
        <f>'Details and Calculations'!BO759</f>
        <v xml:space="preserve"> </v>
      </c>
      <c r="CF760" s="43">
        <f>'Details and Calculations'!BZ759</f>
        <v>1</v>
      </c>
      <c r="CG760" s="43">
        <f>'Details and Calculations'!CB759</f>
        <v>2014</v>
      </c>
      <c r="CH760" s="31"/>
      <c r="CI760" s="53"/>
    </row>
    <row r="761" spans="1:87" x14ac:dyDescent="0.3">
      <c r="A761" s="43">
        <f>'Details and Calculations'!A760</f>
        <v>2017</v>
      </c>
      <c r="B761" s="43" t="str">
        <f>'Details and Calculations'!C760</f>
        <v>Rwanda</v>
      </c>
      <c r="C761" s="43" t="str">
        <f>'Details and Calculations'!D760</f>
        <v>Rulindo</v>
      </c>
      <c r="D761" s="43" t="str">
        <f>'Details and Calculations'!E760</f>
        <v>Cyungo</v>
      </c>
      <c r="E761" s="43" t="str">
        <f>'Details and Calculations'!F760</f>
        <v>Marembo</v>
      </c>
      <c r="F761" s="43" t="str">
        <f>'Details and Calculations'!G760</f>
        <v>Rusayo</v>
      </c>
      <c r="G761" s="43" t="str">
        <f>'Details and Calculations'!H760</f>
        <v/>
      </c>
      <c r="H761" s="43" t="str">
        <f>'Details and Calculations'!I760</f>
        <v/>
      </c>
      <c r="I761" s="43" t="str">
        <f>'Details and Calculations'!J760</f>
        <v>Nyabirarama</v>
      </c>
      <c r="J761" s="43">
        <f>'Details and Calculations'!K760</f>
        <v>150</v>
      </c>
      <c r="K761" s="43">
        <f>'Details and Calculations'!O760</f>
        <v>100</v>
      </c>
      <c r="L761" s="43" t="str">
        <f>'Details and Calculations'!P761</f>
        <v xml:space="preserve"> </v>
      </c>
      <c r="M761" s="43" t="str">
        <f>'Details and Calculations'!U760</f>
        <v>Piped Network -- Gravity Only</v>
      </c>
      <c r="N761" s="43">
        <f>'Details and Calculations'!V760</f>
        <v>2015</v>
      </c>
      <c r="O761" s="43" t="str">
        <f>'Details and Calculations'!W760</f>
        <v>Governement (District, Wasac) And Water For People</v>
      </c>
      <c r="P761" s="43" t="str">
        <f>'Details and Calculations'!X760</f>
        <v>Spring</v>
      </c>
      <c r="Q761" s="44" t="str">
        <f t="shared" si="270"/>
        <v>Low Risk</v>
      </c>
      <c r="R761" s="44" t="str">
        <f t="shared" si="271"/>
        <v>Low Risk</v>
      </c>
      <c r="S761" s="45" t="str">
        <f t="shared" si="272"/>
        <v>High Level of Service</v>
      </c>
      <c r="T761" s="62" t="str">
        <f t="shared" si="269"/>
        <v>Low Priority</v>
      </c>
      <c r="U761" s="46">
        <f t="shared" si="273"/>
        <v>8</v>
      </c>
      <c r="V761" s="28" t="str">
        <f t="shared" si="274"/>
        <v>Perform Routine Preventative Maintenance</v>
      </c>
      <c r="W761" s="47" t="str">
        <f t="shared" si="275"/>
        <v/>
      </c>
      <c r="X761" s="27" t="str">
        <f t="shared" si="276"/>
        <v>Maintain O&amp;M and Routine Monitoring</v>
      </c>
      <c r="Y761" s="48">
        <f t="shared" si="277"/>
        <v>28</v>
      </c>
      <c r="Z761" s="48">
        <f t="shared" si="278"/>
        <v>18</v>
      </c>
      <c r="AA761" s="48">
        <f t="shared" si="279"/>
        <v>28</v>
      </c>
      <c r="AB761" s="48">
        <f t="shared" si="280"/>
        <v>18</v>
      </c>
      <c r="AC761" s="48">
        <f t="shared" si="281"/>
        <v>28</v>
      </c>
      <c r="AD761" s="48" t="str">
        <f t="shared" si="282"/>
        <v xml:space="preserve"> </v>
      </c>
      <c r="AE761" s="48" t="str">
        <f t="shared" si="283"/>
        <v xml:space="preserve"> </v>
      </c>
      <c r="AF761" s="48" t="str">
        <f t="shared" si="284"/>
        <v xml:space="preserve"> </v>
      </c>
      <c r="AG761" s="49" t="str">
        <f t="shared" si="285"/>
        <v/>
      </c>
      <c r="AH761" s="48">
        <f t="shared" si="286"/>
        <v>18</v>
      </c>
      <c r="AI761" s="50">
        <f>'Details and Calculations'!AE760</f>
        <v>1</v>
      </c>
      <c r="AJ761" s="50">
        <f>'Details and Calculations'!AM760</f>
        <v>1</v>
      </c>
      <c r="AK761" s="50">
        <f>'Details and Calculations'!AR760</f>
        <v>1</v>
      </c>
      <c r="AL761" s="50">
        <f>'Details and Calculations'!AW760</f>
        <v>1</v>
      </c>
      <c r="AM761" s="50">
        <f>'Details and Calculations'!BA760</f>
        <v>1</v>
      </c>
      <c r="AN761" s="50" t="str">
        <f>'Details and Calculations'!BF760</f>
        <v xml:space="preserve"> </v>
      </c>
      <c r="AO761" s="50" t="str">
        <f>'Details and Calculations'!BI760</f>
        <v xml:space="preserve"> </v>
      </c>
      <c r="AP761" s="50" t="str">
        <f>'Details and Calculations'!BM760</f>
        <v xml:space="preserve"> </v>
      </c>
      <c r="AQ761" s="50" t="str">
        <f>'Details and Calculations'!BP760</f>
        <v xml:space="preserve"> </v>
      </c>
      <c r="AR761" s="50">
        <f>'Details and Calculations'!CC760</f>
        <v>1</v>
      </c>
      <c r="AS761" s="50">
        <f>'Details and Calculations'!CJ760</f>
        <v>1</v>
      </c>
      <c r="AT761" s="51">
        <f>'Details and Calculations'!T760</f>
        <v>1</v>
      </c>
      <c r="AU761" s="51">
        <f>'Details and Calculations'!Z760</f>
        <v>1</v>
      </c>
      <c r="AV761" s="51">
        <f>'Details and Calculations'!S760</f>
        <v>1</v>
      </c>
      <c r="AW761" s="51">
        <f>'Details and Calculations'!AI760</f>
        <v>1</v>
      </c>
      <c r="AX761" s="51">
        <f>'Details and Calculations'!BY760</f>
        <v>1</v>
      </c>
      <c r="AY761" s="51">
        <f>'Details and Calculations'!CG760</f>
        <v>1</v>
      </c>
      <c r="AZ761" s="51">
        <f>'Details and Calculations'!CI760</f>
        <v>1</v>
      </c>
      <c r="BA761" s="51">
        <f t="shared" si="287"/>
        <v>1</v>
      </c>
      <c r="BB761" s="52">
        <f>'Details and Calculations'!Y760</f>
        <v>1</v>
      </c>
      <c r="BC761" s="52">
        <f>'Details and Calculations'!AC760</f>
        <v>1</v>
      </c>
      <c r="BD761" s="52">
        <f>'Details and Calculations'!AK760</f>
        <v>1</v>
      </c>
      <c r="BE761" s="52">
        <f>'Details and Calculations'!AN760</f>
        <v>1200</v>
      </c>
      <c r="BF761" s="52">
        <f>'Details and Calculations'!AP760</f>
        <v>1</v>
      </c>
      <c r="BG761" s="52">
        <f>'Details and Calculations'!AT760</f>
        <v>1</v>
      </c>
      <c r="BH761" s="52">
        <f>'Details and Calculations'!AY760</f>
        <v>1</v>
      </c>
      <c r="BI761" s="52">
        <f>'Details and Calculations'!BB760</f>
        <v>1200</v>
      </c>
      <c r="BJ761" s="52" t="str">
        <f>'Details and Calculations'!BD760</f>
        <v xml:space="preserve"> </v>
      </c>
      <c r="BK761" s="52">
        <f>'Details and Calculations'!CA760</f>
        <v>2</v>
      </c>
      <c r="BL761" s="43">
        <f>'Details and Calculations'!AA760</f>
        <v>1</v>
      </c>
      <c r="BM761" s="43" t="str">
        <f>'Details and Calculations'!AB760</f>
        <v>"Springbox" --Intake Structure At A Spring</v>
      </c>
      <c r="BN761" s="43">
        <f>'Details and Calculations'!AD760</f>
        <v>2015</v>
      </c>
      <c r="BO761" s="43">
        <f>'Details and Calculations'!AJ760</f>
        <v>1</v>
      </c>
      <c r="BP761" s="43">
        <f>'Details and Calculations'!AL760</f>
        <v>2015</v>
      </c>
      <c r="BQ761" s="43">
        <f>'Details and Calculations'!AO760</f>
        <v>1</v>
      </c>
      <c r="BR761" s="43">
        <f>'Details and Calculations'!AQ760</f>
        <v>2015</v>
      </c>
      <c r="BS761" s="43">
        <f>'Details and Calculations'!AS760</f>
        <v>1</v>
      </c>
      <c r="BT761" s="43">
        <f>'Details and Calculations'!AV760</f>
        <v>2015</v>
      </c>
      <c r="BU761" s="43">
        <f>'Details and Calculations'!AX760</f>
        <v>1</v>
      </c>
      <c r="BV761" s="43">
        <f>'Details and Calculations'!AZ760</f>
        <v>2015</v>
      </c>
      <c r="BW761" s="43">
        <f>'Details and Calculations'!BC760</f>
        <v>0</v>
      </c>
      <c r="BX761" s="43" t="str">
        <f>'Details and Calculations'!BE760</f>
        <v xml:space="preserve"> </v>
      </c>
      <c r="BY761" s="43" t="str">
        <f>'Details and Calculations'!BG760</f>
        <v xml:space="preserve"> </v>
      </c>
      <c r="BZ761" s="43" t="str">
        <f>'Details and Calculations'!BH760</f>
        <v xml:space="preserve"> </v>
      </c>
      <c r="CA761" s="43">
        <f>'Details and Calculations'!BJ760</f>
        <v>0</v>
      </c>
      <c r="CB761" s="43" t="str">
        <f>'Details and Calculations'!BK760</f>
        <v/>
      </c>
      <c r="CC761" s="43" t="str">
        <f>'Details and Calculations'!BL760</f>
        <v xml:space="preserve"> </v>
      </c>
      <c r="CD761" s="43" t="str">
        <f>'Details and Calculations'!BN760</f>
        <v xml:space="preserve"> </v>
      </c>
      <c r="CE761" s="43" t="str">
        <f>'Details and Calculations'!BO760</f>
        <v xml:space="preserve"> </v>
      </c>
      <c r="CF761" s="43">
        <f>'Details and Calculations'!BZ760</f>
        <v>1</v>
      </c>
      <c r="CG761" s="43">
        <f>'Details and Calculations'!CB760</f>
        <v>2015</v>
      </c>
      <c r="CH761" s="31"/>
      <c r="CI761" s="53"/>
    </row>
    <row r="762" spans="1:87" x14ac:dyDescent="0.3">
      <c r="A762" s="43">
        <f>'Details and Calculations'!A761</f>
        <v>2017</v>
      </c>
      <c r="B762" s="43" t="str">
        <f>'Details and Calculations'!C761</f>
        <v>Rwanda</v>
      </c>
      <c r="C762" s="43" t="str">
        <f>'Details and Calculations'!D761</f>
        <v>Rulindo</v>
      </c>
      <c r="D762" s="43" t="str">
        <f>'Details and Calculations'!E761</f>
        <v>Cyinzuzi</v>
      </c>
      <c r="E762" s="43" t="str">
        <f>'Details and Calculations'!F761</f>
        <v>Rudogo</v>
      </c>
      <c r="F762" s="43" t="str">
        <f>'Details and Calculations'!G761</f>
        <v>Gaseke</v>
      </c>
      <c r="G762" s="43" t="str">
        <f>'Details and Calculations'!H761</f>
        <v/>
      </c>
      <c r="H762" s="43" t="str">
        <f>'Details and Calculations'!I761</f>
        <v/>
      </c>
      <c r="I762" s="43" t="str">
        <f>'Details and Calculations'!J761</f>
        <v>Nyamateke network</v>
      </c>
      <c r="J762" s="43">
        <f>'Details and Calculations'!K761</f>
        <v>127</v>
      </c>
      <c r="K762" s="43">
        <f>'Details and Calculations'!O761</f>
        <v>127</v>
      </c>
      <c r="L762" s="43">
        <f>'Details and Calculations'!P762</f>
        <v>100</v>
      </c>
      <c r="M762" s="43" t="str">
        <f>'Details and Calculations'!U761</f>
        <v>Piped Network -- Gravity Only</v>
      </c>
      <c r="N762" s="43">
        <f>'Details and Calculations'!V761</f>
        <v>2003</v>
      </c>
      <c r="O762" s="43" t="str">
        <f>'Details and Calculations'!W761</f>
        <v>Government</v>
      </c>
      <c r="P762" s="43" t="str">
        <f>'Details and Calculations'!X761</f>
        <v>Spring</v>
      </c>
      <c r="Q762" s="44" t="str">
        <f t="shared" si="270"/>
        <v>Low Risk</v>
      </c>
      <c r="R762" s="44" t="str">
        <f t="shared" si="271"/>
        <v>High Risk</v>
      </c>
      <c r="S762" s="45" t="str">
        <f t="shared" si="272"/>
        <v>Basic Level of Service</v>
      </c>
      <c r="T762" s="62" t="str">
        <f t="shared" si="269"/>
        <v>High Priority</v>
      </c>
      <c r="U762" s="46">
        <f t="shared" si="273"/>
        <v>5</v>
      </c>
      <c r="V762" s="28" t="str">
        <f t="shared" si="274"/>
        <v>Major Repairs or Replace System</v>
      </c>
      <c r="W762" s="47" t="str">
        <f t="shared" si="275"/>
        <v/>
      </c>
      <c r="X762" s="27" t="str">
        <f t="shared" si="276"/>
        <v>Further Technical Diagnostic Needed</v>
      </c>
      <c r="Y762" s="48">
        <f t="shared" si="277"/>
        <v>16</v>
      </c>
      <c r="Z762" s="48">
        <f t="shared" si="278"/>
        <v>14</v>
      </c>
      <c r="AA762" s="48">
        <f t="shared" si="279"/>
        <v>16</v>
      </c>
      <c r="AB762" s="48">
        <f t="shared" si="280"/>
        <v>6</v>
      </c>
      <c r="AC762" s="48">
        <f t="shared" si="281"/>
        <v>24</v>
      </c>
      <c r="AD762" s="48" t="str">
        <f t="shared" si="282"/>
        <v xml:space="preserve"> </v>
      </c>
      <c r="AE762" s="48" t="str">
        <f t="shared" si="283"/>
        <v xml:space="preserve"> </v>
      </c>
      <c r="AF762" s="48" t="str">
        <f t="shared" si="284"/>
        <v xml:space="preserve"> </v>
      </c>
      <c r="AG762" s="49" t="str">
        <f t="shared" si="285"/>
        <v/>
      </c>
      <c r="AH762" s="48">
        <f t="shared" si="286"/>
        <v>6</v>
      </c>
      <c r="AI762" s="50">
        <f>'Details and Calculations'!AE761</f>
        <v>1</v>
      </c>
      <c r="AJ762" s="50">
        <f>'Details and Calculations'!AM761</f>
        <v>1</v>
      </c>
      <c r="AK762" s="50">
        <f>'Details and Calculations'!AR761</f>
        <v>2</v>
      </c>
      <c r="AL762" s="50">
        <f>'Details and Calculations'!AW761</f>
        <v>3</v>
      </c>
      <c r="AM762" s="50">
        <f>'Details and Calculations'!BA761</f>
        <v>1</v>
      </c>
      <c r="AN762" s="50" t="str">
        <f>'Details and Calculations'!BF761</f>
        <v xml:space="preserve"> </v>
      </c>
      <c r="AO762" s="50" t="str">
        <f>'Details and Calculations'!BI761</f>
        <v xml:space="preserve"> </v>
      </c>
      <c r="AP762" s="50" t="str">
        <f>'Details and Calculations'!BM761</f>
        <v xml:space="preserve"> </v>
      </c>
      <c r="AQ762" s="50" t="str">
        <f>'Details and Calculations'!BP761</f>
        <v xml:space="preserve"> </v>
      </c>
      <c r="AR762" s="50">
        <f>'Details and Calculations'!CC761</f>
        <v>1</v>
      </c>
      <c r="AS762" s="50">
        <f>'Details and Calculations'!CJ761</f>
        <v>3</v>
      </c>
      <c r="AT762" s="51">
        <f>'Details and Calculations'!T761</f>
        <v>1</v>
      </c>
      <c r="AU762" s="51">
        <f>'Details and Calculations'!Z761</f>
        <v>0</v>
      </c>
      <c r="AV762" s="51">
        <f>'Details and Calculations'!S761</f>
        <v>1</v>
      </c>
      <c r="AW762" s="51">
        <f>'Details and Calculations'!AI761</f>
        <v>1</v>
      </c>
      <c r="AX762" s="51">
        <f>'Details and Calculations'!BY761</f>
        <v>1</v>
      </c>
      <c r="AY762" s="51">
        <f>'Details and Calculations'!CG761</f>
        <v>1</v>
      </c>
      <c r="AZ762" s="51">
        <f>'Details and Calculations'!CI761</f>
        <v>0</v>
      </c>
      <c r="BA762" s="51">
        <f t="shared" si="287"/>
        <v>0</v>
      </c>
      <c r="BB762" s="52">
        <f>'Details and Calculations'!Y761</f>
        <v>2</v>
      </c>
      <c r="BC762" s="52">
        <f>'Details and Calculations'!AC761</f>
        <v>1</v>
      </c>
      <c r="BD762" s="52">
        <f>'Details and Calculations'!AK761</f>
        <v>2</v>
      </c>
      <c r="BE762" s="52">
        <f>'Details and Calculations'!AN761</f>
        <v>30000</v>
      </c>
      <c r="BF762" s="52">
        <f>'Details and Calculations'!AP761</f>
        <v>5</v>
      </c>
      <c r="BG762" s="52">
        <f>'Details and Calculations'!AT761</f>
        <v>6</v>
      </c>
      <c r="BH762" s="52">
        <f>'Details and Calculations'!AY761</f>
        <v>1</v>
      </c>
      <c r="BI762" s="52">
        <f>'Details and Calculations'!BB761</f>
        <v>30000</v>
      </c>
      <c r="BJ762" s="52" t="str">
        <f>'Details and Calculations'!BD761</f>
        <v xml:space="preserve"> </v>
      </c>
      <c r="BK762" s="52">
        <f>'Details and Calculations'!CA761</f>
        <v>1</v>
      </c>
      <c r="BL762" s="43">
        <f>'Details and Calculations'!AA761</f>
        <v>1</v>
      </c>
      <c r="BM762" s="43" t="str">
        <f>'Details and Calculations'!AB761</f>
        <v/>
      </c>
      <c r="BN762" s="43">
        <f>'Details and Calculations'!AD761</f>
        <v>2003</v>
      </c>
      <c r="BO762" s="43">
        <f>'Details and Calculations'!AJ761</f>
        <v>1</v>
      </c>
      <c r="BP762" s="43">
        <f>'Details and Calculations'!AL761</f>
        <v>2011</v>
      </c>
      <c r="BQ762" s="43">
        <f>'Details and Calculations'!AO761</f>
        <v>1</v>
      </c>
      <c r="BR762" s="43">
        <f>'Details and Calculations'!AQ761</f>
        <v>2003</v>
      </c>
      <c r="BS762" s="43">
        <f>'Details and Calculations'!AS761</f>
        <v>1</v>
      </c>
      <c r="BT762" s="43">
        <f>'Details and Calculations'!AV761</f>
        <v>2003</v>
      </c>
      <c r="BU762" s="43">
        <f>'Details and Calculations'!AX761</f>
        <v>1</v>
      </c>
      <c r="BV762" s="43">
        <f>'Details and Calculations'!AZ761</f>
        <v>2011</v>
      </c>
      <c r="BW762" s="43">
        <f>'Details and Calculations'!BC761</f>
        <v>0</v>
      </c>
      <c r="BX762" s="43" t="str">
        <f>'Details and Calculations'!BE761</f>
        <v xml:space="preserve"> </v>
      </c>
      <c r="BY762" s="43" t="str">
        <f>'Details and Calculations'!BG761</f>
        <v xml:space="preserve"> </v>
      </c>
      <c r="BZ762" s="43" t="str">
        <f>'Details and Calculations'!BH761</f>
        <v xml:space="preserve"> </v>
      </c>
      <c r="CA762" s="43">
        <f>'Details and Calculations'!BJ761</f>
        <v>0</v>
      </c>
      <c r="CB762" s="43" t="str">
        <f>'Details and Calculations'!BK761</f>
        <v/>
      </c>
      <c r="CC762" s="43" t="str">
        <f>'Details and Calculations'!BL761</f>
        <v xml:space="preserve"> </v>
      </c>
      <c r="CD762" s="43" t="str">
        <f>'Details and Calculations'!BN761</f>
        <v xml:space="preserve"> </v>
      </c>
      <c r="CE762" s="43" t="str">
        <f>'Details and Calculations'!BO761</f>
        <v xml:space="preserve"> </v>
      </c>
      <c r="CF762" s="43">
        <f>'Details and Calculations'!BZ761</f>
        <v>1</v>
      </c>
      <c r="CG762" s="43">
        <f>'Details and Calculations'!CB761</f>
        <v>2003</v>
      </c>
      <c r="CH762" s="31"/>
      <c r="CI762" s="53"/>
    </row>
    <row r="763" spans="1:87" x14ac:dyDescent="0.3">
      <c r="A763" s="43">
        <f>'Details and Calculations'!A762</f>
        <v>2017</v>
      </c>
      <c r="B763" s="43" t="str">
        <f>'Details and Calculations'!C762</f>
        <v>Rwanda</v>
      </c>
      <c r="C763" s="43" t="str">
        <f>'Details and Calculations'!D762</f>
        <v>Rulindo</v>
      </c>
      <c r="D763" s="43" t="str">
        <f>'Details and Calculations'!E762</f>
        <v>Shyorongi</v>
      </c>
      <c r="E763" s="43" t="str">
        <f>'Details and Calculations'!F762</f>
        <v>Bugaragara</v>
      </c>
      <c r="F763" s="43" t="str">
        <f>'Details and Calculations'!G762</f>
        <v>Kiziranyenzi</v>
      </c>
      <c r="G763" s="43" t="str">
        <f>'Details and Calculations'!H762</f>
        <v/>
      </c>
      <c r="H763" s="43" t="str">
        <f>'Details and Calculations'!I762</f>
        <v/>
      </c>
      <c r="I763" s="43" t="str">
        <f>'Details and Calculations'!J762</f>
        <v>kinywamagana pumping network</v>
      </c>
      <c r="J763" s="43">
        <f>'Details and Calculations'!K762</f>
        <v>140</v>
      </c>
      <c r="K763" s="43">
        <f>'Details and Calculations'!O762</f>
        <v>40</v>
      </c>
      <c r="L763" s="43" t="str">
        <f>'Details and Calculations'!P763</f>
        <v xml:space="preserve"> </v>
      </c>
      <c r="M763" s="43" t="str">
        <f>'Details and Calculations'!U762</f>
        <v>Piped Network With Pump</v>
      </c>
      <c r="N763" s="43">
        <f>'Details and Calculations'!V762</f>
        <v>2013</v>
      </c>
      <c r="O763" s="43" t="str">
        <f>'Details and Calculations'!W762</f>
        <v>Governement (District, Wasac) And Water For People</v>
      </c>
      <c r="P763" s="43" t="str">
        <f>'Details and Calculations'!X762</f>
        <v>Spring</v>
      </c>
      <c r="Q763" s="44" t="str">
        <f t="shared" si="270"/>
        <v>Low Risk</v>
      </c>
      <c r="R763" s="44" t="str">
        <f t="shared" si="271"/>
        <v>Low Risk</v>
      </c>
      <c r="S763" s="45" t="str">
        <f t="shared" si="272"/>
        <v>Intermediate Level of Service</v>
      </c>
      <c r="T763" s="62" t="str">
        <f t="shared" si="269"/>
        <v>Low Priority</v>
      </c>
      <c r="U763" s="46">
        <f t="shared" si="273"/>
        <v>7</v>
      </c>
      <c r="V763" s="28" t="str">
        <f t="shared" si="274"/>
        <v>Repair or Replace Components</v>
      </c>
      <c r="W763" s="47" t="str">
        <f t="shared" si="275"/>
        <v xml:space="preserve">Pump, </v>
      </c>
      <c r="X763" s="27" t="str">
        <f t="shared" si="276"/>
        <v>Create Plan To Repair or Replace Components</v>
      </c>
      <c r="Y763" s="48">
        <f t="shared" si="277"/>
        <v>26</v>
      </c>
      <c r="Z763" s="48">
        <f t="shared" si="278"/>
        <v>16</v>
      </c>
      <c r="AA763" s="48">
        <f t="shared" si="279"/>
        <v>26</v>
      </c>
      <c r="AB763" s="48">
        <f t="shared" si="280"/>
        <v>16</v>
      </c>
      <c r="AC763" s="48">
        <f t="shared" si="281"/>
        <v>26</v>
      </c>
      <c r="AD763" s="48">
        <f t="shared" si="282"/>
        <v>3</v>
      </c>
      <c r="AE763" s="48">
        <f t="shared" si="283"/>
        <v>16</v>
      </c>
      <c r="AF763" s="48" t="str">
        <f t="shared" si="284"/>
        <v xml:space="preserve"> </v>
      </c>
      <c r="AG763" s="49" t="str">
        <f t="shared" si="285"/>
        <v/>
      </c>
      <c r="AH763" s="48">
        <f t="shared" si="286"/>
        <v>16</v>
      </c>
      <c r="AI763" s="50">
        <f>'Details and Calculations'!AE762</f>
        <v>1</v>
      </c>
      <c r="AJ763" s="50">
        <f>'Details and Calculations'!AM762</f>
        <v>1</v>
      </c>
      <c r="AK763" s="50">
        <f>'Details and Calculations'!AR762</f>
        <v>1</v>
      </c>
      <c r="AL763" s="50">
        <f>'Details and Calculations'!AW762</f>
        <v>1</v>
      </c>
      <c r="AM763" s="50">
        <f>'Details and Calculations'!BA762</f>
        <v>1</v>
      </c>
      <c r="AN763" s="50">
        <f>'Details and Calculations'!BF762</f>
        <v>2</v>
      </c>
      <c r="AO763" s="50">
        <f>'Details and Calculations'!BI762</f>
        <v>1</v>
      </c>
      <c r="AP763" s="50" t="str">
        <f>'Details and Calculations'!BM762</f>
        <v xml:space="preserve"> </v>
      </c>
      <c r="AQ763" s="50" t="str">
        <f>'Details and Calculations'!BP762</f>
        <v xml:space="preserve"> </v>
      </c>
      <c r="AR763" s="50">
        <f>'Details and Calculations'!CC762</f>
        <v>1</v>
      </c>
      <c r="AS763" s="50">
        <f>'Details and Calculations'!CJ762</f>
        <v>2</v>
      </c>
      <c r="AT763" s="51">
        <f>'Details and Calculations'!T762</f>
        <v>1</v>
      </c>
      <c r="AU763" s="51">
        <f>'Details and Calculations'!Z762</f>
        <v>1</v>
      </c>
      <c r="AV763" s="51">
        <f>'Details and Calculations'!S762</f>
        <v>1</v>
      </c>
      <c r="AW763" s="51">
        <f>'Details and Calculations'!AI762</f>
        <v>1</v>
      </c>
      <c r="AX763" s="51">
        <f>'Details and Calculations'!BY762</f>
        <v>1</v>
      </c>
      <c r="AY763" s="51">
        <f>'Details and Calculations'!CG762</f>
        <v>1</v>
      </c>
      <c r="AZ763" s="51">
        <f>'Details and Calculations'!CI762</f>
        <v>1</v>
      </c>
      <c r="BA763" s="51">
        <f t="shared" si="287"/>
        <v>0</v>
      </c>
      <c r="BB763" s="52">
        <f>'Details and Calculations'!Y762</f>
        <v>7</v>
      </c>
      <c r="BC763" s="52">
        <f>'Details and Calculations'!AC762</f>
        <v>3</v>
      </c>
      <c r="BD763" s="52">
        <f>'Details and Calculations'!AK762</f>
        <v>1</v>
      </c>
      <c r="BE763" s="52">
        <f>'Details and Calculations'!AN762</f>
        <v>1500</v>
      </c>
      <c r="BF763" s="52">
        <f>'Details and Calculations'!AP762</f>
        <v>20</v>
      </c>
      <c r="BG763" s="52">
        <f>'Details and Calculations'!AT762</f>
        <v>25</v>
      </c>
      <c r="BH763" s="52">
        <f>'Details and Calculations'!AY762</f>
        <v>4</v>
      </c>
      <c r="BI763" s="52">
        <f>'Details and Calculations'!BB762</f>
        <v>11000</v>
      </c>
      <c r="BJ763" s="52">
        <f>'Details and Calculations'!BD762</f>
        <v>2</v>
      </c>
      <c r="BK763" s="52">
        <f>'Details and Calculations'!CA762</f>
        <v>1</v>
      </c>
      <c r="BL763" s="43">
        <f>'Details and Calculations'!AA762</f>
        <v>1</v>
      </c>
      <c r="BM763" s="43" t="str">
        <f>'Details and Calculations'!AB762</f>
        <v>"Springbox" --Intake Structure At A Spring</v>
      </c>
      <c r="BN763" s="43">
        <f>'Details and Calculations'!AD762</f>
        <v>2013</v>
      </c>
      <c r="BO763" s="43">
        <f>'Details and Calculations'!AJ762</f>
        <v>1</v>
      </c>
      <c r="BP763" s="43">
        <f>'Details and Calculations'!AL762</f>
        <v>2013</v>
      </c>
      <c r="BQ763" s="43">
        <f>'Details and Calculations'!AO762</f>
        <v>1</v>
      </c>
      <c r="BR763" s="43">
        <f>'Details and Calculations'!AQ762</f>
        <v>2013</v>
      </c>
      <c r="BS763" s="43">
        <f>'Details and Calculations'!AS762</f>
        <v>1</v>
      </c>
      <c r="BT763" s="43">
        <f>'Details and Calculations'!AV762</f>
        <v>2013</v>
      </c>
      <c r="BU763" s="43">
        <f>'Details and Calculations'!AX762</f>
        <v>1</v>
      </c>
      <c r="BV763" s="43">
        <f>'Details and Calculations'!AZ762</f>
        <v>2013</v>
      </c>
      <c r="BW763" s="43">
        <f>'Details and Calculations'!BC762</f>
        <v>1</v>
      </c>
      <c r="BX763" s="43">
        <f>'Details and Calculations'!BE762</f>
        <v>2013</v>
      </c>
      <c r="BY763" s="43">
        <f>'Details and Calculations'!BG762</f>
        <v>1</v>
      </c>
      <c r="BZ763" s="43">
        <f>'Details and Calculations'!BH762</f>
        <v>2013</v>
      </c>
      <c r="CA763" s="43">
        <f>'Details and Calculations'!BJ762</f>
        <v>0</v>
      </c>
      <c r="CB763" s="43" t="str">
        <f>'Details and Calculations'!BK762</f>
        <v/>
      </c>
      <c r="CC763" s="43" t="str">
        <f>'Details and Calculations'!BL762</f>
        <v xml:space="preserve"> </v>
      </c>
      <c r="CD763" s="43" t="str">
        <f>'Details and Calculations'!BN762</f>
        <v xml:space="preserve"> </v>
      </c>
      <c r="CE763" s="43" t="str">
        <f>'Details and Calculations'!BO762</f>
        <v xml:space="preserve"> </v>
      </c>
      <c r="CF763" s="43">
        <f>'Details and Calculations'!BZ762</f>
        <v>1</v>
      </c>
      <c r="CG763" s="43">
        <f>'Details and Calculations'!CB762</f>
        <v>2013</v>
      </c>
      <c r="CH763" s="31"/>
      <c r="CI763" s="53"/>
    </row>
    <row r="764" spans="1:87" x14ac:dyDescent="0.3">
      <c r="A764" s="43">
        <f>'Details and Calculations'!A763</f>
        <v>2017</v>
      </c>
      <c r="B764" s="43" t="str">
        <f>'Details and Calculations'!C763</f>
        <v>Rwanda</v>
      </c>
      <c r="C764" s="43" t="str">
        <f>'Details and Calculations'!D763</f>
        <v>Rulindo</v>
      </c>
      <c r="D764" s="43" t="str">
        <f>'Details and Calculations'!E763</f>
        <v>Bushoki</v>
      </c>
      <c r="E764" s="43" t="str">
        <f>'Details and Calculations'!F763</f>
        <v>N.Ngarama</v>
      </c>
      <c r="F764" s="43" t="str">
        <f>'Details and Calculations'!G763</f>
        <v>Terambere</v>
      </c>
      <c r="G764" s="43" t="str">
        <f>'Details and Calculations'!H763</f>
        <v/>
      </c>
      <c r="H764" s="43" t="str">
        <f>'Details and Calculations'!I763</f>
        <v/>
      </c>
      <c r="I764" s="43" t="str">
        <f>'Details and Calculations'!J763</f>
        <v>Rutare-Nyirangarama gravity system/Terambere water point</v>
      </c>
      <c r="J764" s="43">
        <f>'Details and Calculations'!K763</f>
        <v>118</v>
      </c>
      <c r="K764" s="43">
        <f>'Details and Calculations'!O763</f>
        <v>118</v>
      </c>
      <c r="L764" s="43" t="str">
        <f>'Details and Calculations'!P764</f>
        <v xml:space="preserve"> </v>
      </c>
      <c r="M764" s="43" t="str">
        <f>'Details and Calculations'!U763</f>
        <v>Piped Network -- Gravity Only</v>
      </c>
      <c r="N764" s="43">
        <f>'Details and Calculations'!V763</f>
        <v>1960</v>
      </c>
      <c r="O764" s="43" t="str">
        <f>'Details and Calculations'!W763</f>
        <v>Government</v>
      </c>
      <c r="P764" s="43" t="str">
        <f>'Details and Calculations'!X763</f>
        <v>Spring</v>
      </c>
      <c r="Q764" s="44" t="str">
        <f t="shared" si="270"/>
        <v>Low Risk</v>
      </c>
      <c r="R764" s="44" t="str">
        <f t="shared" si="271"/>
        <v>High Risk</v>
      </c>
      <c r="S764" s="45" t="str">
        <f t="shared" si="272"/>
        <v>Basic Level of Service</v>
      </c>
      <c r="T764" s="62" t="str">
        <f t="shared" si="269"/>
        <v>High Priority</v>
      </c>
      <c r="U764" s="46">
        <f t="shared" si="273"/>
        <v>5</v>
      </c>
      <c r="V764" s="28" t="str">
        <f t="shared" si="274"/>
        <v>Major Repairs or Replace System</v>
      </c>
      <c r="W764" s="47" t="str">
        <f t="shared" si="275"/>
        <v/>
      </c>
      <c r="X764" s="27" t="str">
        <f t="shared" si="276"/>
        <v>Further Technical Diagnostic Needed</v>
      </c>
      <c r="Y764" s="48" t="str">
        <f t="shared" si="277"/>
        <v xml:space="preserve"> </v>
      </c>
      <c r="Z764" s="48" t="str">
        <f t="shared" si="278"/>
        <v xml:space="preserve"> </v>
      </c>
      <c r="AA764" s="48" t="str">
        <f t="shared" si="279"/>
        <v xml:space="preserve"> </v>
      </c>
      <c r="AB764" s="48" t="str">
        <f t="shared" si="280"/>
        <v xml:space="preserve"> </v>
      </c>
      <c r="AC764" s="48" t="str">
        <f t="shared" si="281"/>
        <v xml:space="preserve"> </v>
      </c>
      <c r="AD764" s="48" t="str">
        <f t="shared" si="282"/>
        <v xml:space="preserve"> </v>
      </c>
      <c r="AE764" s="48" t="str">
        <f t="shared" si="283"/>
        <v xml:space="preserve"> </v>
      </c>
      <c r="AF764" s="48" t="str">
        <f t="shared" si="284"/>
        <v xml:space="preserve"> </v>
      </c>
      <c r="AG764" s="49" t="str">
        <f t="shared" si="285"/>
        <v/>
      </c>
      <c r="AH764" s="48">
        <f t="shared" si="286"/>
        <v>-37</v>
      </c>
      <c r="AI764" s="50" t="str">
        <f>'Details and Calculations'!AE763</f>
        <v xml:space="preserve"> </v>
      </c>
      <c r="AJ764" s="50" t="str">
        <f>'Details and Calculations'!AM763</f>
        <v xml:space="preserve"> </v>
      </c>
      <c r="AK764" s="50" t="str">
        <f>'Details and Calculations'!AR763</f>
        <v xml:space="preserve"> </v>
      </c>
      <c r="AL764" s="50" t="str">
        <f>'Details and Calculations'!AW763</f>
        <v xml:space="preserve"> </v>
      </c>
      <c r="AM764" s="50" t="str">
        <f>'Details and Calculations'!BA763</f>
        <v xml:space="preserve"> </v>
      </c>
      <c r="AN764" s="50" t="str">
        <f>'Details and Calculations'!BF763</f>
        <v xml:space="preserve"> </v>
      </c>
      <c r="AO764" s="50" t="str">
        <f>'Details and Calculations'!BI763</f>
        <v xml:space="preserve"> </v>
      </c>
      <c r="AP764" s="50" t="str">
        <f>'Details and Calculations'!BM763</f>
        <v xml:space="preserve"> </v>
      </c>
      <c r="AQ764" s="50" t="str">
        <f>'Details and Calculations'!BP763</f>
        <v xml:space="preserve"> </v>
      </c>
      <c r="AR764" s="50">
        <f>'Details and Calculations'!CC763</f>
        <v>3</v>
      </c>
      <c r="AS764" s="50">
        <f>'Details and Calculations'!CJ763</f>
        <v>3</v>
      </c>
      <c r="AT764" s="51">
        <f>'Details and Calculations'!T763</f>
        <v>1</v>
      </c>
      <c r="AU764" s="51">
        <f>'Details and Calculations'!Z763</f>
        <v>1</v>
      </c>
      <c r="AV764" s="51">
        <f>'Details and Calculations'!S763</f>
        <v>0</v>
      </c>
      <c r="AW764" s="51">
        <f>'Details and Calculations'!AI763</f>
        <v>1</v>
      </c>
      <c r="AX764" s="51">
        <f>'Details and Calculations'!BY763</f>
        <v>1</v>
      </c>
      <c r="AY764" s="51">
        <f>'Details and Calculations'!CG763</f>
        <v>1</v>
      </c>
      <c r="AZ764" s="51">
        <f>'Details and Calculations'!CI763</f>
        <v>0</v>
      </c>
      <c r="BA764" s="51">
        <f t="shared" si="287"/>
        <v>0</v>
      </c>
      <c r="BB764" s="52">
        <f>'Details and Calculations'!Y763</f>
        <v>1</v>
      </c>
      <c r="BC764" s="52" t="str">
        <f>'Details and Calculations'!AC763</f>
        <v xml:space="preserve"> </v>
      </c>
      <c r="BD764" s="52" t="str">
        <f>'Details and Calculations'!AK763</f>
        <v xml:space="preserve"> </v>
      </c>
      <c r="BE764" s="52" t="str">
        <f>'Details and Calculations'!AN763</f>
        <v xml:space="preserve"> </v>
      </c>
      <c r="BF764" s="52" t="str">
        <f>'Details and Calculations'!AP763</f>
        <v xml:space="preserve"> </v>
      </c>
      <c r="BG764" s="52" t="str">
        <f>'Details and Calculations'!AT763</f>
        <v xml:space="preserve"> </v>
      </c>
      <c r="BH764" s="52" t="str">
        <f>'Details and Calculations'!AY763</f>
        <v xml:space="preserve"> </v>
      </c>
      <c r="BI764" s="52" t="str">
        <f>'Details and Calculations'!BB763</f>
        <v xml:space="preserve"> </v>
      </c>
      <c r="BJ764" s="52" t="str">
        <f>'Details and Calculations'!BD763</f>
        <v xml:space="preserve"> </v>
      </c>
      <c r="BK764" s="52" t="str">
        <f>'Details and Calculations'!CA763</f>
        <v xml:space="preserve"> </v>
      </c>
      <c r="BL764" s="43">
        <f>'Details and Calculations'!AA763</f>
        <v>0</v>
      </c>
      <c r="BM764" s="43" t="str">
        <f>'Details and Calculations'!AB763</f>
        <v/>
      </c>
      <c r="BN764" s="43" t="str">
        <f>'Details and Calculations'!AD763</f>
        <v xml:space="preserve"> </v>
      </c>
      <c r="BO764" s="43">
        <f>'Details and Calculations'!AJ763</f>
        <v>0</v>
      </c>
      <c r="BP764" s="43" t="str">
        <f>'Details and Calculations'!AL763</f>
        <v xml:space="preserve"> </v>
      </c>
      <c r="BQ764" s="43">
        <f>'Details and Calculations'!AO763</f>
        <v>0</v>
      </c>
      <c r="BR764" s="43" t="str">
        <f>'Details and Calculations'!AQ763</f>
        <v xml:space="preserve"> </v>
      </c>
      <c r="BS764" s="43">
        <f>'Details and Calculations'!AS763</f>
        <v>0</v>
      </c>
      <c r="BT764" s="43" t="str">
        <f>'Details and Calculations'!AV763</f>
        <v xml:space="preserve"> </v>
      </c>
      <c r="BU764" s="43">
        <f>'Details and Calculations'!AX763</f>
        <v>0</v>
      </c>
      <c r="BV764" s="43" t="str">
        <f>'Details and Calculations'!AZ763</f>
        <v xml:space="preserve"> </v>
      </c>
      <c r="BW764" s="43">
        <f>'Details and Calculations'!BC763</f>
        <v>0</v>
      </c>
      <c r="BX764" s="43" t="str">
        <f>'Details and Calculations'!BE763</f>
        <v xml:space="preserve"> </v>
      </c>
      <c r="BY764" s="43" t="str">
        <f>'Details and Calculations'!BG763</f>
        <v xml:space="preserve"> </v>
      </c>
      <c r="BZ764" s="43" t="str">
        <f>'Details and Calculations'!BH763</f>
        <v xml:space="preserve"> </v>
      </c>
      <c r="CA764" s="43">
        <f>'Details and Calculations'!BJ763</f>
        <v>0</v>
      </c>
      <c r="CB764" s="43" t="str">
        <f>'Details and Calculations'!BK763</f>
        <v/>
      </c>
      <c r="CC764" s="43" t="str">
        <f>'Details and Calculations'!BL763</f>
        <v xml:space="preserve"> </v>
      </c>
      <c r="CD764" s="43" t="str">
        <f>'Details and Calculations'!BN763</f>
        <v xml:space="preserve"> </v>
      </c>
      <c r="CE764" s="43" t="str">
        <f>'Details and Calculations'!BO763</f>
        <v xml:space="preserve"> </v>
      </c>
      <c r="CF764" s="43">
        <f>'Details and Calculations'!BZ763</f>
        <v>1</v>
      </c>
      <c r="CG764" s="43">
        <f>'Details and Calculations'!CB763</f>
        <v>1960</v>
      </c>
      <c r="CH764" s="31"/>
      <c r="CI764" s="53"/>
    </row>
    <row r="765" spans="1:87" x14ac:dyDescent="0.3">
      <c r="A765" s="43">
        <f>'Details and Calculations'!A764</f>
        <v>2017</v>
      </c>
      <c r="B765" s="43" t="str">
        <f>'Details and Calculations'!C764</f>
        <v>Rwanda</v>
      </c>
      <c r="C765" s="43" t="str">
        <f>'Details and Calculations'!D764</f>
        <v>Rulindo</v>
      </c>
      <c r="D765" s="43" t="str">
        <f>'Details and Calculations'!E764</f>
        <v>Tumba</v>
      </c>
      <c r="E765" s="43" t="str">
        <f>'Details and Calculations'!F764</f>
        <v>Taba</v>
      </c>
      <c r="F765" s="43" t="str">
        <f>'Details and Calculations'!G764</f>
        <v>Nyirataba</v>
      </c>
      <c r="G765" s="43" t="str">
        <f>'Details and Calculations'!H764</f>
        <v/>
      </c>
      <c r="H765" s="43" t="str">
        <f>'Details and Calculations'!I764</f>
        <v/>
      </c>
      <c r="I765" s="43" t="str">
        <f>'Details and Calculations'!J764</f>
        <v>Water point at EP Ruvumba/Nyirambuga pumping</v>
      </c>
      <c r="J765" s="43">
        <f>'Details and Calculations'!K764</f>
        <v>169</v>
      </c>
      <c r="K765" s="43">
        <f>'Details and Calculations'!O764</f>
        <v>169</v>
      </c>
      <c r="L765" s="43">
        <f>'Details and Calculations'!P765</f>
        <v>5</v>
      </c>
      <c r="M765" s="43" t="str">
        <f>'Details and Calculations'!U764</f>
        <v>Piped Network With Pump</v>
      </c>
      <c r="N765" s="43">
        <f>'Details and Calculations'!V764</f>
        <v>2015</v>
      </c>
      <c r="O765" s="43" t="str">
        <f>'Details and Calculations'!W764</f>
        <v>Governement (District, Wasac) And Water For People</v>
      </c>
      <c r="P765" s="43" t="str">
        <f>'Details and Calculations'!X764</f>
        <v>Spring</v>
      </c>
      <c r="Q765" s="44" t="str">
        <f t="shared" si="270"/>
        <v>Low Risk</v>
      </c>
      <c r="R765" s="44" t="str">
        <f t="shared" si="271"/>
        <v>Low Risk</v>
      </c>
      <c r="S765" s="45" t="str">
        <f t="shared" si="272"/>
        <v>Intermediate Level of Service</v>
      </c>
      <c r="T765" s="62" t="str">
        <f t="shared" si="269"/>
        <v>Low Priority</v>
      </c>
      <c r="U765" s="46">
        <f t="shared" si="273"/>
        <v>7</v>
      </c>
      <c r="V765" s="28" t="str">
        <f t="shared" si="274"/>
        <v>Perform Routine Preventative Maintenance</v>
      </c>
      <c r="W765" s="47" t="str">
        <f t="shared" si="275"/>
        <v/>
      </c>
      <c r="X765" s="27" t="str">
        <f t="shared" si="276"/>
        <v>Maintain O&amp;M and Routine Monitoring</v>
      </c>
      <c r="Y765" s="48" t="str">
        <f t="shared" si="277"/>
        <v xml:space="preserve"> </v>
      </c>
      <c r="Z765" s="48" t="str">
        <f t="shared" si="278"/>
        <v xml:space="preserve"> </v>
      </c>
      <c r="AA765" s="48">
        <f t="shared" si="279"/>
        <v>28</v>
      </c>
      <c r="AB765" s="48" t="str">
        <f t="shared" si="280"/>
        <v xml:space="preserve"> </v>
      </c>
      <c r="AC765" s="48" t="str">
        <f t="shared" si="281"/>
        <v xml:space="preserve"> </v>
      </c>
      <c r="AD765" s="48" t="str">
        <f t="shared" si="282"/>
        <v xml:space="preserve"> </v>
      </c>
      <c r="AE765" s="48" t="str">
        <f t="shared" si="283"/>
        <v xml:space="preserve"> </v>
      </c>
      <c r="AF765" s="48" t="str">
        <f t="shared" si="284"/>
        <v xml:space="preserve"> </v>
      </c>
      <c r="AG765" s="49" t="str">
        <f t="shared" si="285"/>
        <v/>
      </c>
      <c r="AH765" s="48">
        <f t="shared" si="286"/>
        <v>18</v>
      </c>
      <c r="AI765" s="50" t="str">
        <f>'Details and Calculations'!AE764</f>
        <v xml:space="preserve"> </v>
      </c>
      <c r="AJ765" s="50" t="str">
        <f>'Details and Calculations'!AM764</f>
        <v xml:space="preserve"> </v>
      </c>
      <c r="AK765" s="50">
        <f>'Details and Calculations'!AR764</f>
        <v>1</v>
      </c>
      <c r="AL765" s="50" t="str">
        <f>'Details and Calculations'!AW764</f>
        <v xml:space="preserve"> </v>
      </c>
      <c r="AM765" s="50" t="str">
        <f>'Details and Calculations'!BA764</f>
        <v xml:space="preserve"> </v>
      </c>
      <c r="AN765" s="50" t="str">
        <f>'Details and Calculations'!BF764</f>
        <v xml:space="preserve"> </v>
      </c>
      <c r="AO765" s="50" t="str">
        <f>'Details and Calculations'!BI764</f>
        <v xml:space="preserve"> </v>
      </c>
      <c r="AP765" s="50" t="str">
        <f>'Details and Calculations'!BM764</f>
        <v xml:space="preserve"> </v>
      </c>
      <c r="AQ765" s="50" t="str">
        <f>'Details and Calculations'!BP764</f>
        <v xml:space="preserve"> </v>
      </c>
      <c r="AR765" s="50">
        <f>'Details and Calculations'!CC764</f>
        <v>1</v>
      </c>
      <c r="AS765" s="50">
        <f>'Details and Calculations'!CJ764</f>
        <v>1</v>
      </c>
      <c r="AT765" s="51">
        <f>'Details and Calculations'!T764</f>
        <v>1</v>
      </c>
      <c r="AU765" s="51">
        <f>'Details and Calculations'!Z764</f>
        <v>1</v>
      </c>
      <c r="AV765" s="51">
        <f>'Details and Calculations'!S764</f>
        <v>0</v>
      </c>
      <c r="AW765" s="51">
        <f>'Details and Calculations'!AI764</f>
        <v>1</v>
      </c>
      <c r="AX765" s="51">
        <f>'Details and Calculations'!BY764</f>
        <v>1</v>
      </c>
      <c r="AY765" s="51">
        <f>'Details and Calculations'!CG764</f>
        <v>1</v>
      </c>
      <c r="AZ765" s="51">
        <f>'Details and Calculations'!CI764</f>
        <v>1</v>
      </c>
      <c r="BA765" s="51">
        <f t="shared" si="287"/>
        <v>1</v>
      </c>
      <c r="BB765" s="52">
        <f>'Details and Calculations'!Y764</f>
        <v>11</v>
      </c>
      <c r="BC765" s="52" t="str">
        <f>'Details and Calculations'!AC764</f>
        <v xml:space="preserve"> </v>
      </c>
      <c r="BD765" s="52" t="str">
        <f>'Details and Calculations'!AK764</f>
        <v xml:space="preserve"> </v>
      </c>
      <c r="BE765" s="52" t="str">
        <f>'Details and Calculations'!AN764</f>
        <v xml:space="preserve"> </v>
      </c>
      <c r="BF765" s="52">
        <f>'Details and Calculations'!AP764</f>
        <v>1</v>
      </c>
      <c r="BG765" s="52" t="str">
        <f>'Details and Calculations'!AT764</f>
        <v xml:space="preserve"> </v>
      </c>
      <c r="BH765" s="52" t="str">
        <f>'Details and Calculations'!AY764</f>
        <v xml:space="preserve"> </v>
      </c>
      <c r="BI765" s="52" t="str">
        <f>'Details and Calculations'!BB764</f>
        <v xml:space="preserve"> </v>
      </c>
      <c r="BJ765" s="52" t="str">
        <f>'Details and Calculations'!BD764</f>
        <v xml:space="preserve"> </v>
      </c>
      <c r="BK765" s="52">
        <f>'Details and Calculations'!CA764</f>
        <v>6</v>
      </c>
      <c r="BL765" s="43">
        <f>'Details and Calculations'!AA764</f>
        <v>0</v>
      </c>
      <c r="BM765" s="43" t="str">
        <f>'Details and Calculations'!AB764</f>
        <v/>
      </c>
      <c r="BN765" s="43" t="str">
        <f>'Details and Calculations'!AD764</f>
        <v xml:space="preserve"> </v>
      </c>
      <c r="BO765" s="43">
        <f>'Details and Calculations'!AJ764</f>
        <v>0</v>
      </c>
      <c r="BP765" s="43" t="str">
        <f>'Details and Calculations'!AL764</f>
        <v xml:space="preserve"> </v>
      </c>
      <c r="BQ765" s="43">
        <f>'Details and Calculations'!AO764</f>
        <v>1</v>
      </c>
      <c r="BR765" s="43">
        <f>'Details and Calculations'!AQ764</f>
        <v>2015</v>
      </c>
      <c r="BS765" s="43">
        <f>'Details and Calculations'!AS764</f>
        <v>0</v>
      </c>
      <c r="BT765" s="43" t="str">
        <f>'Details and Calculations'!AV764</f>
        <v xml:space="preserve"> </v>
      </c>
      <c r="BU765" s="43">
        <f>'Details and Calculations'!AX764</f>
        <v>0</v>
      </c>
      <c r="BV765" s="43" t="str">
        <f>'Details and Calculations'!AZ764</f>
        <v xml:space="preserve"> </v>
      </c>
      <c r="BW765" s="43">
        <f>'Details and Calculations'!BC764</f>
        <v>0</v>
      </c>
      <c r="BX765" s="43" t="str">
        <f>'Details and Calculations'!BE764</f>
        <v xml:space="preserve"> </v>
      </c>
      <c r="BY765" s="43" t="str">
        <f>'Details and Calculations'!BG764</f>
        <v xml:space="preserve"> </v>
      </c>
      <c r="BZ765" s="43" t="str">
        <f>'Details and Calculations'!BH764</f>
        <v xml:space="preserve"> </v>
      </c>
      <c r="CA765" s="43">
        <f>'Details and Calculations'!BJ764</f>
        <v>0</v>
      </c>
      <c r="CB765" s="43" t="str">
        <f>'Details and Calculations'!BK764</f>
        <v/>
      </c>
      <c r="CC765" s="43" t="str">
        <f>'Details and Calculations'!BL764</f>
        <v xml:space="preserve"> </v>
      </c>
      <c r="CD765" s="43" t="str">
        <f>'Details and Calculations'!BN764</f>
        <v xml:space="preserve"> </v>
      </c>
      <c r="CE765" s="43" t="str">
        <f>'Details and Calculations'!BO764</f>
        <v xml:space="preserve"> </v>
      </c>
      <c r="CF765" s="43">
        <f>'Details and Calculations'!BZ764</f>
        <v>1</v>
      </c>
      <c r="CG765" s="43">
        <f>'Details and Calculations'!CB764</f>
        <v>2015</v>
      </c>
      <c r="CH765" s="31"/>
      <c r="CI765" s="53"/>
    </row>
    <row r="766" spans="1:87" x14ac:dyDescent="0.3">
      <c r="A766" s="43">
        <f>'Details and Calculations'!A765</f>
        <v>2017</v>
      </c>
      <c r="B766" s="43" t="str">
        <f>'Details and Calculations'!C765</f>
        <v>Rwanda</v>
      </c>
      <c r="C766" s="43" t="str">
        <f>'Details and Calculations'!D765</f>
        <v>Rulindo</v>
      </c>
      <c r="D766" s="43" t="str">
        <f>'Details and Calculations'!E765</f>
        <v>Rukozo</v>
      </c>
      <c r="E766" s="43" t="str">
        <f>'Details and Calculations'!F765</f>
        <v>Buraro</v>
      </c>
      <c r="F766" s="43" t="str">
        <f>'Details and Calculations'!G765</f>
        <v>Kabgayi</v>
      </c>
      <c r="G766" s="43" t="str">
        <f>'Details and Calculations'!H765</f>
        <v/>
      </c>
      <c r="H766" s="43" t="str">
        <f>'Details and Calculations'!I765</f>
        <v/>
      </c>
      <c r="I766" s="43" t="str">
        <f>'Details and Calculations'!J765</f>
        <v>Kabonanyoni</v>
      </c>
      <c r="J766" s="43">
        <f>'Details and Calculations'!K765</f>
        <v>40</v>
      </c>
      <c r="K766" s="43">
        <f>'Details and Calculations'!O765</f>
        <v>35</v>
      </c>
      <c r="L766" s="43" t="str">
        <f>'Details and Calculations'!P766</f>
        <v xml:space="preserve"> </v>
      </c>
      <c r="M766" s="43" t="str">
        <f>'Details and Calculations'!U765</f>
        <v>Piped Network With Pump</v>
      </c>
      <c r="N766" s="43">
        <f>'Details and Calculations'!V765</f>
        <v>2015</v>
      </c>
      <c r="O766" s="43" t="str">
        <f>'Details and Calculations'!W765</f>
        <v>Governement (District, Wasac) And Water For People</v>
      </c>
      <c r="P766" s="43" t="str">
        <f>'Details and Calculations'!X765</f>
        <v>Spring</v>
      </c>
      <c r="Q766" s="44" t="str">
        <f t="shared" si="270"/>
        <v>Low Risk</v>
      </c>
      <c r="R766" s="44" t="str">
        <f t="shared" si="271"/>
        <v>Low Risk</v>
      </c>
      <c r="S766" s="45" t="str">
        <f t="shared" si="272"/>
        <v>Intermediate Level of Service</v>
      </c>
      <c r="T766" s="62" t="str">
        <f t="shared" si="269"/>
        <v>Low Priority</v>
      </c>
      <c r="U766" s="46">
        <f t="shared" si="273"/>
        <v>6</v>
      </c>
      <c r="V766" s="28" t="str">
        <f t="shared" si="274"/>
        <v>Perform Routine Preventative Maintenance</v>
      </c>
      <c r="W766" s="47" t="str">
        <f t="shared" si="275"/>
        <v/>
      </c>
      <c r="X766" s="27" t="str">
        <f t="shared" si="276"/>
        <v>Maintain O&amp;M and Routine Monitoring</v>
      </c>
      <c r="Y766" s="48">
        <f t="shared" si="277"/>
        <v>28</v>
      </c>
      <c r="Z766" s="48">
        <f t="shared" si="278"/>
        <v>18</v>
      </c>
      <c r="AA766" s="48">
        <f t="shared" si="279"/>
        <v>28</v>
      </c>
      <c r="AB766" s="48">
        <f t="shared" si="280"/>
        <v>18</v>
      </c>
      <c r="AC766" s="48">
        <f t="shared" si="281"/>
        <v>28</v>
      </c>
      <c r="AD766" s="48">
        <f t="shared" si="282"/>
        <v>6</v>
      </c>
      <c r="AE766" s="48">
        <f t="shared" si="283"/>
        <v>19</v>
      </c>
      <c r="AF766" s="48" t="str">
        <f t="shared" si="284"/>
        <v xml:space="preserve"> </v>
      </c>
      <c r="AG766" s="49" t="str">
        <f t="shared" si="285"/>
        <v/>
      </c>
      <c r="AH766" s="48">
        <f t="shared" si="286"/>
        <v>18</v>
      </c>
      <c r="AI766" s="50">
        <f>'Details and Calculations'!AE765</f>
        <v>1</v>
      </c>
      <c r="AJ766" s="50">
        <f>'Details and Calculations'!AM765</f>
        <v>1</v>
      </c>
      <c r="AK766" s="50">
        <f>'Details and Calculations'!AR765</f>
        <v>1</v>
      </c>
      <c r="AL766" s="50">
        <f>'Details and Calculations'!AW765</f>
        <v>1</v>
      </c>
      <c r="AM766" s="50">
        <f>'Details and Calculations'!BA765</f>
        <v>1</v>
      </c>
      <c r="AN766" s="50">
        <f>'Details and Calculations'!BF765</f>
        <v>1</v>
      </c>
      <c r="AO766" s="50">
        <f>'Details and Calculations'!BI765</f>
        <v>1</v>
      </c>
      <c r="AP766" s="50" t="str">
        <f>'Details and Calculations'!BM765</f>
        <v xml:space="preserve"> </v>
      </c>
      <c r="AQ766" s="50" t="str">
        <f>'Details and Calculations'!BP765</f>
        <v xml:space="preserve"> </v>
      </c>
      <c r="AR766" s="50">
        <f>'Details and Calculations'!CC765</f>
        <v>1</v>
      </c>
      <c r="AS766" s="50">
        <f>'Details and Calculations'!CJ765</f>
        <v>2</v>
      </c>
      <c r="AT766" s="51">
        <f>'Details and Calculations'!T765</f>
        <v>1</v>
      </c>
      <c r="AU766" s="51">
        <f>'Details and Calculations'!Z765</f>
        <v>1</v>
      </c>
      <c r="AV766" s="51">
        <f>'Details and Calculations'!S765</f>
        <v>1</v>
      </c>
      <c r="AW766" s="51">
        <f>'Details and Calculations'!AI765</f>
        <v>1</v>
      </c>
      <c r="AX766" s="51">
        <f>'Details and Calculations'!BY765</f>
        <v>1</v>
      </c>
      <c r="AY766" s="51">
        <f>'Details and Calculations'!CG765</f>
        <v>1</v>
      </c>
      <c r="AZ766" s="51">
        <f>'Details and Calculations'!CI765</f>
        <v>0</v>
      </c>
      <c r="BA766" s="51">
        <f t="shared" si="287"/>
        <v>0</v>
      </c>
      <c r="BB766" s="52">
        <f>'Details and Calculations'!Y765</f>
        <v>5</v>
      </c>
      <c r="BC766" s="52">
        <f>'Details and Calculations'!AC765</f>
        <v>5</v>
      </c>
      <c r="BD766" s="52">
        <f>'Details and Calculations'!AK765</f>
        <v>1</v>
      </c>
      <c r="BE766" s="52">
        <f>'Details and Calculations'!AN765</f>
        <v>720</v>
      </c>
      <c r="BF766" s="52">
        <f>'Details and Calculations'!AP765</f>
        <v>19</v>
      </c>
      <c r="BG766" s="52">
        <f>'Details and Calculations'!AT765</f>
        <v>10</v>
      </c>
      <c r="BH766" s="52">
        <f>'Details and Calculations'!AY765</f>
        <v>3</v>
      </c>
      <c r="BI766" s="52">
        <f>'Details and Calculations'!BB765</f>
        <v>19000</v>
      </c>
      <c r="BJ766" s="52">
        <f>'Details and Calculations'!BD765</f>
        <v>2</v>
      </c>
      <c r="BK766" s="52">
        <f>'Details and Calculations'!CA765</f>
        <v>31</v>
      </c>
      <c r="BL766" s="43">
        <f>'Details and Calculations'!AA765</f>
        <v>1</v>
      </c>
      <c r="BM766" s="43" t="str">
        <f>'Details and Calculations'!AB765</f>
        <v>"Springbox" --Intake Structure At A Spring</v>
      </c>
      <c r="BN766" s="43">
        <f>'Details and Calculations'!AD765</f>
        <v>2015</v>
      </c>
      <c r="BO766" s="43">
        <f>'Details and Calculations'!AJ765</f>
        <v>1</v>
      </c>
      <c r="BP766" s="43">
        <f>'Details and Calculations'!AL765</f>
        <v>2015</v>
      </c>
      <c r="BQ766" s="43">
        <f>'Details and Calculations'!AO765</f>
        <v>1</v>
      </c>
      <c r="BR766" s="43">
        <f>'Details and Calculations'!AQ765</f>
        <v>2015</v>
      </c>
      <c r="BS766" s="43">
        <f>'Details and Calculations'!AS765</f>
        <v>1</v>
      </c>
      <c r="BT766" s="43">
        <f>'Details and Calculations'!AV765</f>
        <v>2015</v>
      </c>
      <c r="BU766" s="43">
        <f>'Details and Calculations'!AX765</f>
        <v>1</v>
      </c>
      <c r="BV766" s="43">
        <f>'Details and Calculations'!AZ765</f>
        <v>2015</v>
      </c>
      <c r="BW766" s="43">
        <f>'Details and Calculations'!BC765</f>
        <v>1</v>
      </c>
      <c r="BX766" s="43">
        <f>'Details and Calculations'!BE765</f>
        <v>2016</v>
      </c>
      <c r="BY766" s="43">
        <f>'Details and Calculations'!BG765</f>
        <v>1</v>
      </c>
      <c r="BZ766" s="43">
        <f>'Details and Calculations'!BH765</f>
        <v>2016</v>
      </c>
      <c r="CA766" s="43">
        <f>'Details and Calculations'!BJ765</f>
        <v>0</v>
      </c>
      <c r="CB766" s="43" t="str">
        <f>'Details and Calculations'!BK765</f>
        <v/>
      </c>
      <c r="CC766" s="43" t="str">
        <f>'Details and Calculations'!BL765</f>
        <v xml:space="preserve"> </v>
      </c>
      <c r="CD766" s="43" t="str">
        <f>'Details and Calculations'!BN765</f>
        <v xml:space="preserve"> </v>
      </c>
      <c r="CE766" s="43" t="str">
        <f>'Details and Calculations'!BO765</f>
        <v xml:space="preserve"> </v>
      </c>
      <c r="CF766" s="43">
        <f>'Details and Calculations'!BZ765</f>
        <v>1</v>
      </c>
      <c r="CG766" s="43">
        <f>'Details and Calculations'!CB765</f>
        <v>2015</v>
      </c>
      <c r="CH766" s="31"/>
      <c r="CI766" s="53"/>
    </row>
    <row r="767" spans="1:87" x14ac:dyDescent="0.3">
      <c r="A767" s="43">
        <f>'Details and Calculations'!A766</f>
        <v>2017</v>
      </c>
      <c r="B767" s="43" t="str">
        <f>'Details and Calculations'!C766</f>
        <v>Rwanda</v>
      </c>
      <c r="C767" s="43" t="str">
        <f>'Details and Calculations'!D766</f>
        <v>Rulindo</v>
      </c>
      <c r="D767" s="43" t="str">
        <f>'Details and Calculations'!E766</f>
        <v>Rusiga</v>
      </c>
      <c r="E767" s="43" t="str">
        <f>'Details and Calculations'!F766</f>
        <v>Gako</v>
      </c>
      <c r="F767" s="43" t="str">
        <f>'Details and Calculations'!G766</f>
        <v>Kabunigu</v>
      </c>
      <c r="G767" s="43" t="str">
        <f>'Details and Calculations'!H766</f>
        <v/>
      </c>
      <c r="H767" s="43" t="str">
        <f>'Details and Calculations'!I766</f>
        <v/>
      </c>
      <c r="I767" s="43" t="str">
        <f>'Details and Calculations'!J766</f>
        <v>Water point at Kabunigu/Tare-Rusiga pumping system</v>
      </c>
      <c r="J767" s="43">
        <f>'Details and Calculations'!K766</f>
        <v>219</v>
      </c>
      <c r="K767" s="43">
        <f>'Details and Calculations'!O766</f>
        <v>219</v>
      </c>
      <c r="L767" s="43" t="str">
        <f>'Details and Calculations'!P767</f>
        <v xml:space="preserve"> </v>
      </c>
      <c r="M767" s="43" t="str">
        <f>'Details and Calculations'!U766</f>
        <v>Piped Network With Pump</v>
      </c>
      <c r="N767" s="43">
        <f>'Details and Calculations'!V766</f>
        <v>2015</v>
      </c>
      <c r="O767" s="43" t="str">
        <f>'Details and Calculations'!W766</f>
        <v>Governement (District, Wasac) And Water For People</v>
      </c>
      <c r="P767" s="43" t="str">
        <f>'Details and Calculations'!X766</f>
        <v>Spring</v>
      </c>
      <c r="Q767" s="44" t="str">
        <f t="shared" si="270"/>
        <v>Low Risk</v>
      </c>
      <c r="R767" s="44" t="str">
        <f t="shared" si="271"/>
        <v>Low Risk</v>
      </c>
      <c r="S767" s="45" t="str">
        <f t="shared" si="272"/>
        <v>Intermediate Level of Service</v>
      </c>
      <c r="T767" s="62" t="str">
        <f t="shared" si="269"/>
        <v>Low Priority</v>
      </c>
      <c r="U767" s="46">
        <f t="shared" si="273"/>
        <v>7</v>
      </c>
      <c r="V767" s="28" t="str">
        <f t="shared" si="274"/>
        <v>Perform Routine Preventative Maintenance</v>
      </c>
      <c r="W767" s="47" t="str">
        <f t="shared" si="275"/>
        <v/>
      </c>
      <c r="X767" s="27" t="str">
        <f t="shared" si="276"/>
        <v>Maintain O&amp;M and Routine Monitoring</v>
      </c>
      <c r="Y767" s="48" t="str">
        <f t="shared" si="277"/>
        <v xml:space="preserve"> </v>
      </c>
      <c r="Z767" s="48" t="str">
        <f t="shared" si="278"/>
        <v xml:space="preserve"> </v>
      </c>
      <c r="AA767" s="48" t="str">
        <f t="shared" si="279"/>
        <v xml:space="preserve"> </v>
      </c>
      <c r="AB767" s="48" t="str">
        <f t="shared" si="280"/>
        <v xml:space="preserve"> </v>
      </c>
      <c r="AC767" s="48" t="str">
        <f t="shared" si="281"/>
        <v xml:space="preserve"> </v>
      </c>
      <c r="AD767" s="48" t="str">
        <f t="shared" si="282"/>
        <v xml:space="preserve"> </v>
      </c>
      <c r="AE767" s="48" t="str">
        <f t="shared" si="283"/>
        <v xml:space="preserve"> </v>
      </c>
      <c r="AF767" s="48" t="str">
        <f t="shared" si="284"/>
        <v xml:space="preserve"> </v>
      </c>
      <c r="AG767" s="49" t="str">
        <f t="shared" si="285"/>
        <v/>
      </c>
      <c r="AH767" s="48">
        <f t="shared" si="286"/>
        <v>18</v>
      </c>
      <c r="AI767" s="50" t="str">
        <f>'Details and Calculations'!AE766</f>
        <v xml:space="preserve"> </v>
      </c>
      <c r="AJ767" s="50" t="str">
        <f>'Details and Calculations'!AM766</f>
        <v xml:space="preserve"> </v>
      </c>
      <c r="AK767" s="50" t="str">
        <f>'Details and Calculations'!AR766</f>
        <v xml:space="preserve"> </v>
      </c>
      <c r="AL767" s="50" t="str">
        <f>'Details and Calculations'!AW766</f>
        <v xml:space="preserve"> </v>
      </c>
      <c r="AM767" s="50" t="str">
        <f>'Details and Calculations'!BA766</f>
        <v xml:space="preserve"> </v>
      </c>
      <c r="AN767" s="50" t="str">
        <f>'Details and Calculations'!BF766</f>
        <v xml:space="preserve"> </v>
      </c>
      <c r="AO767" s="50" t="str">
        <f>'Details and Calculations'!BI766</f>
        <v xml:space="preserve"> </v>
      </c>
      <c r="AP767" s="50" t="str">
        <f>'Details and Calculations'!BM766</f>
        <v xml:space="preserve"> </v>
      </c>
      <c r="AQ767" s="50" t="str">
        <f>'Details and Calculations'!BP766</f>
        <v xml:space="preserve"> </v>
      </c>
      <c r="AR767" s="50">
        <f>'Details and Calculations'!CC766</f>
        <v>1</v>
      </c>
      <c r="AS767" s="50">
        <f>'Details and Calculations'!CJ766</f>
        <v>1</v>
      </c>
      <c r="AT767" s="51">
        <f>'Details and Calculations'!T766</f>
        <v>1</v>
      </c>
      <c r="AU767" s="51">
        <f>'Details and Calculations'!Z766</f>
        <v>1</v>
      </c>
      <c r="AV767" s="51">
        <f>'Details and Calculations'!S766</f>
        <v>0</v>
      </c>
      <c r="AW767" s="51">
        <f>'Details and Calculations'!AI766</f>
        <v>1</v>
      </c>
      <c r="AX767" s="51">
        <f>'Details and Calculations'!BY766</f>
        <v>1</v>
      </c>
      <c r="AY767" s="51">
        <f>'Details and Calculations'!CG766</f>
        <v>1</v>
      </c>
      <c r="AZ767" s="51">
        <f>'Details and Calculations'!CI766</f>
        <v>1</v>
      </c>
      <c r="BA767" s="51">
        <f t="shared" si="287"/>
        <v>1</v>
      </c>
      <c r="BB767" s="52">
        <f>'Details and Calculations'!Y766</f>
        <v>1</v>
      </c>
      <c r="BC767" s="52" t="str">
        <f>'Details and Calculations'!AC766</f>
        <v xml:space="preserve"> </v>
      </c>
      <c r="BD767" s="52" t="str">
        <f>'Details and Calculations'!AK766</f>
        <v xml:space="preserve"> </v>
      </c>
      <c r="BE767" s="52" t="str">
        <f>'Details and Calculations'!AN766</f>
        <v xml:space="preserve"> </v>
      </c>
      <c r="BF767" s="52" t="str">
        <f>'Details and Calculations'!AP766</f>
        <v xml:space="preserve"> </v>
      </c>
      <c r="BG767" s="52" t="str">
        <f>'Details and Calculations'!AT766</f>
        <v xml:space="preserve"> </v>
      </c>
      <c r="BH767" s="52" t="str">
        <f>'Details and Calculations'!AY766</f>
        <v xml:space="preserve"> </v>
      </c>
      <c r="BI767" s="52" t="str">
        <f>'Details and Calculations'!BB766</f>
        <v xml:space="preserve"> </v>
      </c>
      <c r="BJ767" s="52" t="str">
        <f>'Details and Calculations'!BD766</f>
        <v xml:space="preserve"> </v>
      </c>
      <c r="BK767" s="52">
        <f>'Details and Calculations'!CA766</f>
        <v>1</v>
      </c>
      <c r="BL767" s="43">
        <f>'Details and Calculations'!AA766</f>
        <v>0</v>
      </c>
      <c r="BM767" s="43" t="str">
        <f>'Details and Calculations'!AB766</f>
        <v/>
      </c>
      <c r="BN767" s="43" t="str">
        <f>'Details and Calculations'!AD766</f>
        <v xml:space="preserve"> </v>
      </c>
      <c r="BO767" s="43">
        <f>'Details and Calculations'!AJ766</f>
        <v>0</v>
      </c>
      <c r="BP767" s="43" t="str">
        <f>'Details and Calculations'!AL766</f>
        <v xml:space="preserve"> </v>
      </c>
      <c r="BQ767" s="43">
        <f>'Details and Calculations'!AO766</f>
        <v>0</v>
      </c>
      <c r="BR767" s="43" t="str">
        <f>'Details and Calculations'!AQ766</f>
        <v xml:space="preserve"> </v>
      </c>
      <c r="BS767" s="43">
        <f>'Details and Calculations'!AS766</f>
        <v>0</v>
      </c>
      <c r="BT767" s="43" t="str">
        <f>'Details and Calculations'!AV766</f>
        <v xml:space="preserve"> </v>
      </c>
      <c r="BU767" s="43">
        <f>'Details and Calculations'!AX766</f>
        <v>0</v>
      </c>
      <c r="BV767" s="43" t="str">
        <f>'Details and Calculations'!AZ766</f>
        <v xml:space="preserve"> </v>
      </c>
      <c r="BW767" s="43">
        <f>'Details and Calculations'!BC766</f>
        <v>0</v>
      </c>
      <c r="BX767" s="43" t="str">
        <f>'Details and Calculations'!BE766</f>
        <v xml:space="preserve"> </v>
      </c>
      <c r="BY767" s="43" t="str">
        <f>'Details and Calculations'!BG766</f>
        <v xml:space="preserve"> </v>
      </c>
      <c r="BZ767" s="43" t="str">
        <f>'Details and Calculations'!BH766</f>
        <v xml:space="preserve"> </v>
      </c>
      <c r="CA767" s="43">
        <f>'Details and Calculations'!BJ766</f>
        <v>0</v>
      </c>
      <c r="CB767" s="43" t="str">
        <f>'Details and Calculations'!BK766</f>
        <v/>
      </c>
      <c r="CC767" s="43" t="str">
        <f>'Details and Calculations'!BL766</f>
        <v xml:space="preserve"> </v>
      </c>
      <c r="CD767" s="43" t="str">
        <f>'Details and Calculations'!BN766</f>
        <v xml:space="preserve"> </v>
      </c>
      <c r="CE767" s="43" t="str">
        <f>'Details and Calculations'!BO766</f>
        <v xml:space="preserve"> </v>
      </c>
      <c r="CF767" s="43">
        <f>'Details and Calculations'!BZ766</f>
        <v>1</v>
      </c>
      <c r="CG767" s="43">
        <f>'Details and Calculations'!CB766</f>
        <v>2015</v>
      </c>
      <c r="CH767" s="31"/>
      <c r="CI767" s="53"/>
    </row>
    <row r="768" spans="1:87" x14ac:dyDescent="0.3">
      <c r="A768" s="43">
        <f>'Details and Calculations'!A767</f>
        <v>2017</v>
      </c>
      <c r="B768" s="43" t="str">
        <f>'Details and Calculations'!C767</f>
        <v>Rwanda</v>
      </c>
      <c r="C768" s="43" t="str">
        <f>'Details and Calculations'!D767</f>
        <v>Rulindo</v>
      </c>
      <c r="D768" s="43" t="str">
        <f>'Details and Calculations'!E767</f>
        <v>Base</v>
      </c>
      <c r="E768" s="43" t="str">
        <f>'Details and Calculations'!F767</f>
        <v>Rwamahwa</v>
      </c>
      <c r="F768" s="43" t="str">
        <f>'Details and Calculations'!G767</f>
        <v>Base</v>
      </c>
      <c r="G768" s="43" t="str">
        <f>'Details and Calculations'!H767</f>
        <v/>
      </c>
      <c r="H768" s="43" t="str">
        <f>'Details and Calculations'!I767</f>
        <v/>
      </c>
      <c r="I768" s="43" t="str">
        <f>'Details and Calculations'!J767</f>
        <v>Rutembe</v>
      </c>
      <c r="J768" s="43">
        <f>'Details and Calculations'!K767</f>
        <v>229</v>
      </c>
      <c r="K768" s="43">
        <f>'Details and Calculations'!O767</f>
        <v>229</v>
      </c>
      <c r="L768" s="43">
        <f>'Details and Calculations'!P768</f>
        <v>26</v>
      </c>
      <c r="M768" s="43" t="str">
        <f>'Details and Calculations'!U767</f>
        <v>Piped Network -- Gravity Only</v>
      </c>
      <c r="N768" s="43">
        <f>'Details and Calculations'!V767</f>
        <v>2009</v>
      </c>
      <c r="O768" s="43" t="str">
        <f>'Details and Calculations'!W767</f>
        <v>Padiri</v>
      </c>
      <c r="P768" s="43" t="str">
        <f>'Details and Calculations'!X767</f>
        <v>Groundwater (Well, Etc.)</v>
      </c>
      <c r="Q768" s="44" t="str">
        <f t="shared" si="270"/>
        <v>Low Risk</v>
      </c>
      <c r="R768" s="44" t="str">
        <f t="shared" si="271"/>
        <v>Medium Risk</v>
      </c>
      <c r="S768" s="45" t="str">
        <f t="shared" si="272"/>
        <v>Intermediate Level of Service</v>
      </c>
      <c r="T768" s="62" t="str">
        <f t="shared" si="269"/>
        <v>Low Priority</v>
      </c>
      <c r="U768" s="46">
        <f t="shared" si="273"/>
        <v>7</v>
      </c>
      <c r="V768" s="28" t="str">
        <f t="shared" si="274"/>
        <v>Repair or Replace Components</v>
      </c>
      <c r="W768" s="47" t="str">
        <f t="shared" si="275"/>
        <v xml:space="preserve">Storage Tank, Distribution  Line, </v>
      </c>
      <c r="X768" s="27" t="str">
        <f t="shared" si="276"/>
        <v>Create Plan To Repair or Replace Components</v>
      </c>
      <c r="Y768" s="48">
        <f t="shared" si="277"/>
        <v>29</v>
      </c>
      <c r="Z768" s="48">
        <f t="shared" si="278"/>
        <v>19</v>
      </c>
      <c r="AA768" s="48">
        <f t="shared" si="279"/>
        <v>22</v>
      </c>
      <c r="AB768" s="48" t="str">
        <f t="shared" si="280"/>
        <v xml:space="preserve"> </v>
      </c>
      <c r="AC768" s="48">
        <f t="shared" si="281"/>
        <v>22</v>
      </c>
      <c r="AD768" s="48" t="str">
        <f t="shared" si="282"/>
        <v xml:space="preserve"> </v>
      </c>
      <c r="AE768" s="48" t="str">
        <f t="shared" si="283"/>
        <v xml:space="preserve"> </v>
      </c>
      <c r="AF768" s="48" t="str">
        <f t="shared" si="284"/>
        <v xml:space="preserve"> </v>
      </c>
      <c r="AG768" s="49" t="str">
        <f t="shared" si="285"/>
        <v/>
      </c>
      <c r="AH768" s="48">
        <f t="shared" si="286"/>
        <v>19</v>
      </c>
      <c r="AI768" s="50">
        <f>'Details and Calculations'!AE767</f>
        <v>1</v>
      </c>
      <c r="AJ768" s="50">
        <f>'Details and Calculations'!AM767</f>
        <v>1</v>
      </c>
      <c r="AK768" s="50">
        <f>'Details and Calculations'!AR767</f>
        <v>2</v>
      </c>
      <c r="AL768" s="50" t="str">
        <f>'Details and Calculations'!AW767</f>
        <v xml:space="preserve"> </v>
      </c>
      <c r="AM768" s="50">
        <f>'Details and Calculations'!BA767</f>
        <v>2</v>
      </c>
      <c r="AN768" s="50" t="str">
        <f>'Details and Calculations'!BF767</f>
        <v xml:space="preserve"> </v>
      </c>
      <c r="AO768" s="50" t="str">
        <f>'Details and Calculations'!BI767</f>
        <v xml:space="preserve"> </v>
      </c>
      <c r="AP768" s="50" t="str">
        <f>'Details and Calculations'!BM767</f>
        <v xml:space="preserve"> </v>
      </c>
      <c r="AQ768" s="50" t="str">
        <f>'Details and Calculations'!BP767</f>
        <v xml:space="preserve"> </v>
      </c>
      <c r="AR768" s="50">
        <f>'Details and Calculations'!CC767</f>
        <v>1</v>
      </c>
      <c r="AS768" s="50">
        <f>'Details and Calculations'!CJ767</f>
        <v>2</v>
      </c>
      <c r="AT768" s="51">
        <f>'Details and Calculations'!T767</f>
        <v>1</v>
      </c>
      <c r="AU768" s="51">
        <f>'Details and Calculations'!Z767</f>
        <v>1</v>
      </c>
      <c r="AV768" s="51">
        <f>'Details and Calculations'!S767</f>
        <v>1</v>
      </c>
      <c r="AW768" s="51">
        <f>'Details and Calculations'!AI767</f>
        <v>1</v>
      </c>
      <c r="AX768" s="51">
        <f>'Details and Calculations'!BY767</f>
        <v>1</v>
      </c>
      <c r="AY768" s="51">
        <f>'Details and Calculations'!CG767</f>
        <v>1</v>
      </c>
      <c r="AZ768" s="51">
        <f>'Details and Calculations'!CI767</f>
        <v>1</v>
      </c>
      <c r="BA768" s="51">
        <f t="shared" si="287"/>
        <v>0</v>
      </c>
      <c r="BB768" s="52">
        <f>'Details and Calculations'!Y767</f>
        <v>2</v>
      </c>
      <c r="BC768" s="52">
        <f>'Details and Calculations'!AC767</f>
        <v>1</v>
      </c>
      <c r="BD768" s="52">
        <f>'Details and Calculations'!AK767</f>
        <v>1</v>
      </c>
      <c r="BE768" s="52">
        <f>'Details and Calculations'!AN767</f>
        <v>2500</v>
      </c>
      <c r="BF768" s="52">
        <f>'Details and Calculations'!AP767</f>
        <v>2</v>
      </c>
      <c r="BG768" s="52" t="str">
        <f>'Details and Calculations'!AT767</f>
        <v xml:space="preserve"> </v>
      </c>
      <c r="BH768" s="52">
        <f>'Details and Calculations'!AY767</f>
        <v>2</v>
      </c>
      <c r="BI768" s="52">
        <f>'Details and Calculations'!BB767</f>
        <v>3000</v>
      </c>
      <c r="BJ768" s="52" t="str">
        <f>'Details and Calculations'!BD767</f>
        <v xml:space="preserve"> </v>
      </c>
      <c r="BK768" s="52">
        <f>'Details and Calculations'!CA767</f>
        <v>1</v>
      </c>
      <c r="BL768" s="43">
        <f>'Details and Calculations'!AA767</f>
        <v>1</v>
      </c>
      <c r="BM768" s="43" t="str">
        <f>'Details and Calculations'!AB767</f>
        <v>"Springbox" --Intake Structure At A Spring</v>
      </c>
      <c r="BN768" s="43">
        <f>'Details and Calculations'!AD767</f>
        <v>2016</v>
      </c>
      <c r="BO768" s="43">
        <f>'Details and Calculations'!AJ767</f>
        <v>1</v>
      </c>
      <c r="BP768" s="43">
        <f>'Details and Calculations'!AL767</f>
        <v>2016</v>
      </c>
      <c r="BQ768" s="43">
        <f>'Details and Calculations'!AO767</f>
        <v>1</v>
      </c>
      <c r="BR768" s="43">
        <f>'Details and Calculations'!AQ767</f>
        <v>2009</v>
      </c>
      <c r="BS768" s="43">
        <f>'Details and Calculations'!AS767</f>
        <v>0</v>
      </c>
      <c r="BT768" s="43" t="str">
        <f>'Details and Calculations'!AV767</f>
        <v xml:space="preserve"> </v>
      </c>
      <c r="BU768" s="43">
        <f>'Details and Calculations'!AX767</f>
        <v>1</v>
      </c>
      <c r="BV768" s="43">
        <f>'Details and Calculations'!AZ767</f>
        <v>2009</v>
      </c>
      <c r="BW768" s="43">
        <f>'Details and Calculations'!BC767</f>
        <v>0</v>
      </c>
      <c r="BX768" s="43" t="str">
        <f>'Details and Calculations'!BE767</f>
        <v xml:space="preserve"> </v>
      </c>
      <c r="BY768" s="43" t="str">
        <f>'Details and Calculations'!BG767</f>
        <v xml:space="preserve"> </v>
      </c>
      <c r="BZ768" s="43" t="str">
        <f>'Details and Calculations'!BH767</f>
        <v xml:space="preserve"> </v>
      </c>
      <c r="CA768" s="43">
        <f>'Details and Calculations'!BJ767</f>
        <v>0</v>
      </c>
      <c r="CB768" s="43" t="str">
        <f>'Details and Calculations'!BK767</f>
        <v/>
      </c>
      <c r="CC768" s="43" t="str">
        <f>'Details and Calculations'!BL767</f>
        <v xml:space="preserve"> </v>
      </c>
      <c r="CD768" s="43" t="str">
        <f>'Details and Calculations'!BN767</f>
        <v xml:space="preserve"> </v>
      </c>
      <c r="CE768" s="43" t="str">
        <f>'Details and Calculations'!BO767</f>
        <v xml:space="preserve"> </v>
      </c>
      <c r="CF768" s="43">
        <f>'Details and Calculations'!BZ767</f>
        <v>1</v>
      </c>
      <c r="CG768" s="43">
        <f>'Details and Calculations'!CB767</f>
        <v>2016</v>
      </c>
      <c r="CH768" s="31"/>
      <c r="CI768" s="53"/>
    </row>
    <row r="769" spans="1:87" x14ac:dyDescent="0.3">
      <c r="A769" s="43">
        <f>'Details and Calculations'!A768</f>
        <v>2017</v>
      </c>
      <c r="B769" s="43" t="str">
        <f>'Details and Calculations'!C768</f>
        <v>Rwanda</v>
      </c>
      <c r="C769" s="43" t="str">
        <f>'Details and Calculations'!D768</f>
        <v>Rulindo</v>
      </c>
      <c r="D769" s="43" t="str">
        <f>'Details and Calculations'!E768</f>
        <v>Kinihira</v>
      </c>
      <c r="E769" s="43" t="str">
        <f>'Details and Calculations'!F768</f>
        <v>Rebero</v>
      </c>
      <c r="F769" s="43" t="str">
        <f>'Details and Calculations'!G768</f>
        <v>Ndusu</v>
      </c>
      <c r="G769" s="43" t="str">
        <f>'Details and Calculations'!H768</f>
        <v/>
      </c>
      <c r="H769" s="43" t="str">
        <f>'Details and Calculations'!I768</f>
        <v/>
      </c>
      <c r="I769" s="43" t="str">
        <f>'Details and Calculations'!J768</f>
        <v>Miyove-Kinihira</v>
      </c>
      <c r="J769" s="43">
        <f>'Details and Calculations'!K768</f>
        <v>146</v>
      </c>
      <c r="K769" s="43">
        <f>'Details and Calculations'!O768</f>
        <v>120</v>
      </c>
      <c r="L769" s="43">
        <f>'Details and Calculations'!P769</f>
        <v>49</v>
      </c>
      <c r="M769" s="43" t="str">
        <f>'Details and Calculations'!U768</f>
        <v>Piped Network -- Gravity Only</v>
      </c>
      <c r="N769" s="43">
        <f>'Details and Calculations'!V768</f>
        <v>2001</v>
      </c>
      <c r="O769" s="43" t="str">
        <f>'Details and Calculations'!W768</f>
        <v>Gkww</v>
      </c>
      <c r="P769" s="43" t="str">
        <f>'Details and Calculations'!X768</f>
        <v>Spring</v>
      </c>
      <c r="Q769" s="44" t="str">
        <f t="shared" si="270"/>
        <v>High Risk</v>
      </c>
      <c r="R769" s="44" t="str">
        <f t="shared" si="271"/>
        <v>Medium Risk</v>
      </c>
      <c r="S769" s="45" t="str">
        <f t="shared" si="272"/>
        <v>Intermediate Level of Service</v>
      </c>
      <c r="T769" s="62" t="str">
        <f t="shared" si="269"/>
        <v>Medium Priority</v>
      </c>
      <c r="U769" s="46">
        <f t="shared" si="273"/>
        <v>6</v>
      </c>
      <c r="V769" s="28" t="str">
        <f t="shared" si="274"/>
        <v>Consider Replacing Aging Components</v>
      </c>
      <c r="W769" s="47" t="str">
        <f t="shared" si="275"/>
        <v>Intake Structure,  Conduction Line, Storage Tank, Other Concrete Structures,  Pump, Pump Station,  Treatment Equipment, Kiosk/Tap Stand</v>
      </c>
      <c r="X769" s="27" t="str">
        <f t="shared" si="276"/>
        <v xml:space="preserve">Further Technical Diagnostic Needed </v>
      </c>
      <c r="Y769" s="48">
        <f t="shared" si="277"/>
        <v>2</v>
      </c>
      <c r="Z769" s="48">
        <f t="shared" si="278"/>
        <v>-8</v>
      </c>
      <c r="AA769" s="48">
        <f t="shared" si="279"/>
        <v>2</v>
      </c>
      <c r="AB769" s="48">
        <f t="shared" si="280"/>
        <v>-8</v>
      </c>
      <c r="AC769" s="48">
        <f t="shared" si="281"/>
        <v>2</v>
      </c>
      <c r="AD769" s="48" t="str">
        <f t="shared" si="282"/>
        <v xml:space="preserve"> </v>
      </c>
      <c r="AE769" s="48" t="str">
        <f t="shared" si="283"/>
        <v xml:space="preserve"> </v>
      </c>
      <c r="AF769" s="48" t="str">
        <f t="shared" si="284"/>
        <v xml:space="preserve"> </v>
      </c>
      <c r="AG769" s="49" t="str">
        <f t="shared" si="285"/>
        <v/>
      </c>
      <c r="AH769" s="48">
        <f t="shared" si="286"/>
        <v>18</v>
      </c>
      <c r="AI769" s="50">
        <f>'Details and Calculations'!AE768</f>
        <v>2</v>
      </c>
      <c r="AJ769" s="50">
        <f>'Details and Calculations'!AM768</f>
        <v>2</v>
      </c>
      <c r="AK769" s="50">
        <f>'Details and Calculations'!AR768</f>
        <v>1</v>
      </c>
      <c r="AL769" s="50">
        <f>'Details and Calculations'!AW768</f>
        <v>2</v>
      </c>
      <c r="AM769" s="50">
        <f>'Details and Calculations'!BA768</f>
        <v>2</v>
      </c>
      <c r="AN769" s="50" t="str">
        <f>'Details and Calculations'!BF768</f>
        <v xml:space="preserve"> </v>
      </c>
      <c r="AO769" s="50" t="str">
        <f>'Details and Calculations'!BI768</f>
        <v xml:space="preserve"> </v>
      </c>
      <c r="AP769" s="50" t="str">
        <f>'Details and Calculations'!BM768</f>
        <v xml:space="preserve"> </v>
      </c>
      <c r="AQ769" s="50" t="str">
        <f>'Details and Calculations'!BP768</f>
        <v xml:space="preserve"> </v>
      </c>
      <c r="AR769" s="50">
        <f>'Details and Calculations'!CC768</f>
        <v>1</v>
      </c>
      <c r="AS769" s="50">
        <f>'Details and Calculations'!CJ768</f>
        <v>2</v>
      </c>
      <c r="AT769" s="51">
        <f>'Details and Calculations'!T768</f>
        <v>1</v>
      </c>
      <c r="AU769" s="51">
        <f>'Details and Calculations'!Z768</f>
        <v>1</v>
      </c>
      <c r="AV769" s="51">
        <f>'Details and Calculations'!S768</f>
        <v>0</v>
      </c>
      <c r="AW769" s="51">
        <f>'Details and Calculations'!AI768</f>
        <v>1</v>
      </c>
      <c r="AX769" s="51">
        <f>'Details and Calculations'!BY768</f>
        <v>1</v>
      </c>
      <c r="AY769" s="51">
        <f>'Details and Calculations'!CG768</f>
        <v>1</v>
      </c>
      <c r="AZ769" s="51">
        <f>'Details and Calculations'!CI768</f>
        <v>1</v>
      </c>
      <c r="BA769" s="51">
        <f t="shared" si="287"/>
        <v>0</v>
      </c>
      <c r="BB769" s="52">
        <f>'Details and Calculations'!Y768</f>
        <v>6</v>
      </c>
      <c r="BC769" s="52">
        <f>'Details and Calculations'!AC768</f>
        <v>3</v>
      </c>
      <c r="BD769" s="52">
        <f>'Details and Calculations'!AK768</f>
        <v>1</v>
      </c>
      <c r="BE769" s="52">
        <f>'Details and Calculations'!AN768</f>
        <v>8000</v>
      </c>
      <c r="BF769" s="52">
        <f>'Details and Calculations'!AP768</f>
        <v>4</v>
      </c>
      <c r="BG769" s="52">
        <f>'Details and Calculations'!AT768</f>
        <v>18</v>
      </c>
      <c r="BH769" s="52">
        <f>'Details and Calculations'!AY768</f>
        <v>2</v>
      </c>
      <c r="BI769" s="52">
        <f>'Details and Calculations'!BB768</f>
        <v>15000</v>
      </c>
      <c r="BJ769" s="52" t="str">
        <f>'Details and Calculations'!BD768</f>
        <v xml:space="preserve"> </v>
      </c>
      <c r="BK769" s="52">
        <f>'Details and Calculations'!CA768</f>
        <v>2</v>
      </c>
      <c r="BL769" s="43">
        <f>'Details and Calculations'!AA768</f>
        <v>1</v>
      </c>
      <c r="BM769" s="43" t="str">
        <f>'Details and Calculations'!AB768</f>
        <v>"Springbox" --Intake Structure At A Spring</v>
      </c>
      <c r="BN769" s="43">
        <f>'Details and Calculations'!AD768</f>
        <v>1989</v>
      </c>
      <c r="BO769" s="43">
        <f>'Details and Calculations'!AJ768</f>
        <v>1</v>
      </c>
      <c r="BP769" s="43">
        <f>'Details and Calculations'!AL768</f>
        <v>1989</v>
      </c>
      <c r="BQ769" s="43">
        <f>'Details and Calculations'!AO768</f>
        <v>1</v>
      </c>
      <c r="BR769" s="43">
        <f>'Details and Calculations'!AQ768</f>
        <v>1989</v>
      </c>
      <c r="BS769" s="43">
        <f>'Details and Calculations'!AS768</f>
        <v>1</v>
      </c>
      <c r="BT769" s="43">
        <f>'Details and Calculations'!AV768</f>
        <v>1989</v>
      </c>
      <c r="BU769" s="43">
        <f>'Details and Calculations'!AX768</f>
        <v>1</v>
      </c>
      <c r="BV769" s="43">
        <f>'Details and Calculations'!AZ768</f>
        <v>1989</v>
      </c>
      <c r="BW769" s="43">
        <f>'Details and Calculations'!BC768</f>
        <v>0</v>
      </c>
      <c r="BX769" s="43" t="str">
        <f>'Details and Calculations'!BE768</f>
        <v xml:space="preserve"> </v>
      </c>
      <c r="BY769" s="43" t="str">
        <f>'Details and Calculations'!BG768</f>
        <v xml:space="preserve"> </v>
      </c>
      <c r="BZ769" s="43" t="str">
        <f>'Details and Calculations'!BH768</f>
        <v xml:space="preserve"> </v>
      </c>
      <c r="CA769" s="43">
        <f>'Details and Calculations'!BJ768</f>
        <v>0</v>
      </c>
      <c r="CB769" s="43" t="str">
        <f>'Details and Calculations'!BK768</f>
        <v/>
      </c>
      <c r="CC769" s="43" t="str">
        <f>'Details and Calculations'!BL768</f>
        <v xml:space="preserve"> </v>
      </c>
      <c r="CD769" s="43" t="str">
        <f>'Details and Calculations'!BN768</f>
        <v xml:space="preserve"> </v>
      </c>
      <c r="CE769" s="43" t="str">
        <f>'Details and Calculations'!BO768</f>
        <v xml:space="preserve"> </v>
      </c>
      <c r="CF769" s="43">
        <f>'Details and Calculations'!BZ768</f>
        <v>1</v>
      </c>
      <c r="CG769" s="43">
        <f>'Details and Calculations'!CB768</f>
        <v>2015</v>
      </c>
      <c r="CH769" s="31"/>
      <c r="CI769" s="53"/>
    </row>
    <row r="770" spans="1:87" x14ac:dyDescent="0.3">
      <c r="A770" s="43">
        <f>'Details and Calculations'!A769</f>
        <v>2017</v>
      </c>
      <c r="B770" s="43" t="str">
        <f>'Details and Calculations'!C769</f>
        <v>Rwanda</v>
      </c>
      <c r="C770" s="43" t="str">
        <f>'Details and Calculations'!D769</f>
        <v>Rulindo</v>
      </c>
      <c r="D770" s="43" t="str">
        <f>'Details and Calculations'!E769</f>
        <v>Ngoma</v>
      </c>
      <c r="E770" s="43" t="str">
        <f>'Details and Calculations'!F769</f>
        <v>Karambo</v>
      </c>
      <c r="F770" s="43" t="str">
        <f>'Details and Calculations'!G769</f>
        <v>Nyakagezi</v>
      </c>
      <c r="G770" s="43" t="str">
        <f>'Details and Calculations'!H769</f>
        <v/>
      </c>
      <c r="H770" s="43" t="str">
        <f>'Details and Calculations'!I769</f>
        <v/>
      </c>
      <c r="I770" s="43" t="str">
        <f>'Details and Calculations'!J769</f>
        <v>Sehuta</v>
      </c>
      <c r="J770" s="43">
        <f>'Details and Calculations'!K769</f>
        <v>99</v>
      </c>
      <c r="K770" s="43">
        <f>'Details and Calculations'!O769</f>
        <v>50</v>
      </c>
      <c r="L770" s="43">
        <f>'Details and Calculations'!P770</f>
        <v>168</v>
      </c>
      <c r="M770" s="43" t="str">
        <f>'Details and Calculations'!U769</f>
        <v>Piped Network -- Gravity Only</v>
      </c>
      <c r="N770" s="43">
        <f>'Details and Calculations'!V769</f>
        <v>2014</v>
      </c>
      <c r="O770" s="43" t="str">
        <f>'Details and Calculations'!W769</f>
        <v>Governement (District, Wasac) And Water For People</v>
      </c>
      <c r="P770" s="43" t="str">
        <f>'Details and Calculations'!X769</f>
        <v>Spring</v>
      </c>
      <c r="Q770" s="44" t="str">
        <f t="shared" si="270"/>
        <v>Low Risk</v>
      </c>
      <c r="R770" s="44" t="str">
        <f t="shared" si="271"/>
        <v>Low Risk</v>
      </c>
      <c r="S770" s="45" t="str">
        <f t="shared" si="272"/>
        <v>High Level of Service</v>
      </c>
      <c r="T770" s="62" t="str">
        <f t="shared" si="269"/>
        <v>Low Priority</v>
      </c>
      <c r="U770" s="46">
        <f t="shared" si="273"/>
        <v>8</v>
      </c>
      <c r="V770" s="28" t="str">
        <f t="shared" si="274"/>
        <v>Perform Routine Preventative Maintenance</v>
      </c>
      <c r="W770" s="47" t="str">
        <f t="shared" si="275"/>
        <v/>
      </c>
      <c r="X770" s="27" t="str">
        <f t="shared" si="276"/>
        <v>Maintain O&amp;M and Routine Monitoring</v>
      </c>
      <c r="Y770" s="48">
        <f t="shared" si="277"/>
        <v>27</v>
      </c>
      <c r="Z770" s="48">
        <f t="shared" si="278"/>
        <v>17</v>
      </c>
      <c r="AA770" s="48">
        <f t="shared" si="279"/>
        <v>27</v>
      </c>
      <c r="AB770" s="48" t="str">
        <f t="shared" si="280"/>
        <v xml:space="preserve"> </v>
      </c>
      <c r="AC770" s="48">
        <f t="shared" si="281"/>
        <v>27</v>
      </c>
      <c r="AD770" s="48" t="str">
        <f t="shared" si="282"/>
        <v xml:space="preserve"> </v>
      </c>
      <c r="AE770" s="48" t="str">
        <f t="shared" si="283"/>
        <v xml:space="preserve"> </v>
      </c>
      <c r="AF770" s="48" t="str">
        <f t="shared" si="284"/>
        <v xml:space="preserve"> </v>
      </c>
      <c r="AG770" s="49" t="str">
        <f t="shared" si="285"/>
        <v/>
      </c>
      <c r="AH770" s="48">
        <f t="shared" si="286"/>
        <v>17</v>
      </c>
      <c r="AI770" s="50">
        <f>'Details and Calculations'!AE769</f>
        <v>1</v>
      </c>
      <c r="AJ770" s="50">
        <f>'Details and Calculations'!AM769</f>
        <v>1</v>
      </c>
      <c r="AK770" s="50">
        <f>'Details and Calculations'!AR769</f>
        <v>1</v>
      </c>
      <c r="AL770" s="50" t="str">
        <f>'Details and Calculations'!AW769</f>
        <v xml:space="preserve"> </v>
      </c>
      <c r="AM770" s="50">
        <f>'Details and Calculations'!BA769</f>
        <v>1</v>
      </c>
      <c r="AN770" s="50" t="str">
        <f>'Details and Calculations'!BF769</f>
        <v xml:space="preserve"> </v>
      </c>
      <c r="AO770" s="50" t="str">
        <f>'Details and Calculations'!BI769</f>
        <v xml:space="preserve"> </v>
      </c>
      <c r="AP770" s="50" t="str">
        <f>'Details and Calculations'!BM769</f>
        <v xml:space="preserve"> </v>
      </c>
      <c r="AQ770" s="50" t="str">
        <f>'Details and Calculations'!BP769</f>
        <v xml:space="preserve"> </v>
      </c>
      <c r="AR770" s="50">
        <f>'Details and Calculations'!CC769</f>
        <v>1</v>
      </c>
      <c r="AS770" s="50">
        <f>'Details and Calculations'!CJ769</f>
        <v>1</v>
      </c>
      <c r="AT770" s="51">
        <f>'Details and Calculations'!T769</f>
        <v>1</v>
      </c>
      <c r="AU770" s="51">
        <f>'Details and Calculations'!Z769</f>
        <v>1</v>
      </c>
      <c r="AV770" s="51">
        <f>'Details and Calculations'!S769</f>
        <v>1</v>
      </c>
      <c r="AW770" s="51">
        <f>'Details and Calculations'!AI769</f>
        <v>1</v>
      </c>
      <c r="AX770" s="51">
        <f>'Details and Calculations'!BY769</f>
        <v>1</v>
      </c>
      <c r="AY770" s="51">
        <f>'Details and Calculations'!CG769</f>
        <v>1</v>
      </c>
      <c r="AZ770" s="51">
        <f>'Details and Calculations'!CI769</f>
        <v>1</v>
      </c>
      <c r="BA770" s="51">
        <f t="shared" si="287"/>
        <v>1</v>
      </c>
      <c r="BB770" s="52">
        <f>'Details and Calculations'!Y769</f>
        <v>1</v>
      </c>
      <c r="BC770" s="52">
        <f>'Details and Calculations'!AC769</f>
        <v>1</v>
      </c>
      <c r="BD770" s="52">
        <f>'Details and Calculations'!AK769</f>
        <v>1</v>
      </c>
      <c r="BE770" s="52">
        <f>'Details and Calculations'!AN769</f>
        <v>1500</v>
      </c>
      <c r="BF770" s="52">
        <f>'Details and Calculations'!AP769</f>
        <v>1</v>
      </c>
      <c r="BG770" s="52" t="str">
        <f>'Details and Calculations'!AT769</f>
        <v xml:space="preserve"> </v>
      </c>
      <c r="BH770" s="52">
        <f>'Details and Calculations'!AY769</f>
        <v>1</v>
      </c>
      <c r="BI770" s="52">
        <f>'Details and Calculations'!BB769</f>
        <v>200</v>
      </c>
      <c r="BJ770" s="52" t="str">
        <f>'Details and Calculations'!BD769</f>
        <v xml:space="preserve"> </v>
      </c>
      <c r="BK770" s="52">
        <f>'Details and Calculations'!CA769</f>
        <v>2</v>
      </c>
      <c r="BL770" s="43">
        <f>'Details and Calculations'!AA769</f>
        <v>1</v>
      </c>
      <c r="BM770" s="43" t="str">
        <f>'Details and Calculations'!AB769</f>
        <v>"Springbox" --Intake Structure At A Spring</v>
      </c>
      <c r="BN770" s="43">
        <f>'Details and Calculations'!AD769</f>
        <v>2014</v>
      </c>
      <c r="BO770" s="43">
        <f>'Details and Calculations'!AJ769</f>
        <v>1</v>
      </c>
      <c r="BP770" s="43">
        <f>'Details and Calculations'!AL769</f>
        <v>2014</v>
      </c>
      <c r="BQ770" s="43">
        <f>'Details and Calculations'!AO769</f>
        <v>1</v>
      </c>
      <c r="BR770" s="43">
        <f>'Details and Calculations'!AQ769</f>
        <v>2014</v>
      </c>
      <c r="BS770" s="43">
        <f>'Details and Calculations'!AS769</f>
        <v>0</v>
      </c>
      <c r="BT770" s="43" t="str">
        <f>'Details and Calculations'!AV769</f>
        <v xml:space="preserve"> </v>
      </c>
      <c r="BU770" s="43">
        <f>'Details and Calculations'!AX769</f>
        <v>1</v>
      </c>
      <c r="BV770" s="43">
        <f>'Details and Calculations'!AZ769</f>
        <v>2014</v>
      </c>
      <c r="BW770" s="43">
        <f>'Details and Calculations'!BC769</f>
        <v>0</v>
      </c>
      <c r="BX770" s="43" t="str">
        <f>'Details and Calculations'!BE769</f>
        <v xml:space="preserve"> </v>
      </c>
      <c r="BY770" s="43" t="str">
        <f>'Details and Calculations'!BG769</f>
        <v xml:space="preserve"> </v>
      </c>
      <c r="BZ770" s="43" t="str">
        <f>'Details and Calculations'!BH769</f>
        <v xml:space="preserve"> </v>
      </c>
      <c r="CA770" s="43">
        <f>'Details and Calculations'!BJ769</f>
        <v>0</v>
      </c>
      <c r="CB770" s="43" t="str">
        <f>'Details and Calculations'!BK769</f>
        <v/>
      </c>
      <c r="CC770" s="43" t="str">
        <f>'Details and Calculations'!BL769</f>
        <v xml:space="preserve"> </v>
      </c>
      <c r="CD770" s="43" t="str">
        <f>'Details and Calculations'!BN769</f>
        <v xml:space="preserve"> </v>
      </c>
      <c r="CE770" s="43" t="str">
        <f>'Details and Calculations'!BO769</f>
        <v xml:space="preserve"> </v>
      </c>
      <c r="CF770" s="43">
        <f>'Details and Calculations'!BZ769</f>
        <v>1</v>
      </c>
      <c r="CG770" s="43">
        <f>'Details and Calculations'!CB769</f>
        <v>2014</v>
      </c>
      <c r="CH770" s="31"/>
      <c r="CI770" s="53"/>
    </row>
    <row r="771" spans="1:87" x14ac:dyDescent="0.3">
      <c r="A771" s="43">
        <f>'Details and Calculations'!A770</f>
        <v>2017</v>
      </c>
      <c r="B771" s="43" t="str">
        <f>'Details and Calculations'!C770</f>
        <v>Rwanda</v>
      </c>
      <c r="C771" s="43" t="str">
        <f>'Details and Calculations'!D770</f>
        <v>Rulindo</v>
      </c>
      <c r="D771" s="43" t="str">
        <f>'Details and Calculations'!E770</f>
        <v>Shyorongi</v>
      </c>
      <c r="E771" s="43" t="str">
        <f>'Details and Calculations'!F770</f>
        <v>Rubona</v>
      </c>
      <c r="F771" s="43" t="str">
        <f>'Details and Calculations'!G770</f>
        <v>Bwimo</v>
      </c>
      <c r="G771" s="43" t="str">
        <f>'Details and Calculations'!H770</f>
        <v/>
      </c>
      <c r="H771" s="43" t="str">
        <f>'Details and Calculations'!I770</f>
        <v/>
      </c>
      <c r="I771" s="43" t="str">
        <f>'Details and Calculations'!J770</f>
        <v>Bitete-Rwahi network</v>
      </c>
      <c r="J771" s="43">
        <f>'Details and Calculations'!K770</f>
        <v>188</v>
      </c>
      <c r="K771" s="43">
        <f>'Details and Calculations'!O770</f>
        <v>20</v>
      </c>
      <c r="L771" s="43" t="str">
        <f>'Details and Calculations'!P771</f>
        <v xml:space="preserve"> </v>
      </c>
      <c r="M771" s="43" t="str">
        <f>'Details and Calculations'!U770</f>
        <v>Piped Network -- Gravity Only</v>
      </c>
      <c r="N771" s="43">
        <f>'Details and Calculations'!V770</f>
        <v>2013</v>
      </c>
      <c r="O771" s="43" t="str">
        <f>'Details and Calculations'!W770</f>
        <v>Governement (District, Wasac) And Water For People</v>
      </c>
      <c r="P771" s="43" t="str">
        <f>'Details and Calculations'!X770</f>
        <v>Spring</v>
      </c>
      <c r="Q771" s="44" t="str">
        <f t="shared" si="270"/>
        <v>Low Risk</v>
      </c>
      <c r="R771" s="44" t="str">
        <f t="shared" si="271"/>
        <v>Low Risk</v>
      </c>
      <c r="S771" s="45" t="str">
        <f t="shared" si="272"/>
        <v>High Level of Service</v>
      </c>
      <c r="T771" s="62" t="str">
        <f t="shared" si="269"/>
        <v>Low Priority</v>
      </c>
      <c r="U771" s="46">
        <f t="shared" si="273"/>
        <v>8</v>
      </c>
      <c r="V771" s="28" t="str">
        <f t="shared" si="274"/>
        <v>Repair or Replace Components</v>
      </c>
      <c r="W771" s="47" t="str">
        <f t="shared" si="275"/>
        <v xml:space="preserve">Storage Tank, </v>
      </c>
      <c r="X771" s="27" t="str">
        <f t="shared" si="276"/>
        <v>Create Plan To Repair or Replace Components</v>
      </c>
      <c r="Y771" s="48">
        <f t="shared" si="277"/>
        <v>26</v>
      </c>
      <c r="Z771" s="48">
        <f t="shared" si="278"/>
        <v>16</v>
      </c>
      <c r="AA771" s="48">
        <f t="shared" si="279"/>
        <v>26</v>
      </c>
      <c r="AB771" s="48">
        <f t="shared" si="280"/>
        <v>16</v>
      </c>
      <c r="AC771" s="48">
        <f t="shared" si="281"/>
        <v>26</v>
      </c>
      <c r="AD771" s="48" t="str">
        <f t="shared" si="282"/>
        <v xml:space="preserve"> </v>
      </c>
      <c r="AE771" s="48" t="str">
        <f t="shared" si="283"/>
        <v xml:space="preserve"> </v>
      </c>
      <c r="AF771" s="48" t="str">
        <f t="shared" si="284"/>
        <v xml:space="preserve"> </v>
      </c>
      <c r="AG771" s="49" t="str">
        <f t="shared" si="285"/>
        <v/>
      </c>
      <c r="AH771" s="48">
        <f t="shared" si="286"/>
        <v>16</v>
      </c>
      <c r="AI771" s="50">
        <f>'Details and Calculations'!AE770</f>
        <v>1</v>
      </c>
      <c r="AJ771" s="50">
        <f>'Details and Calculations'!AM770</f>
        <v>1</v>
      </c>
      <c r="AK771" s="50">
        <f>'Details and Calculations'!AR770</f>
        <v>2</v>
      </c>
      <c r="AL771" s="50">
        <f>'Details and Calculations'!AW770</f>
        <v>1</v>
      </c>
      <c r="AM771" s="50">
        <f>'Details and Calculations'!BA770</f>
        <v>1</v>
      </c>
      <c r="AN771" s="50" t="str">
        <f>'Details and Calculations'!BF770</f>
        <v xml:space="preserve"> </v>
      </c>
      <c r="AO771" s="50" t="str">
        <f>'Details and Calculations'!BI770</f>
        <v xml:space="preserve"> </v>
      </c>
      <c r="AP771" s="50" t="str">
        <f>'Details and Calculations'!BM770</f>
        <v xml:space="preserve"> </v>
      </c>
      <c r="AQ771" s="50" t="str">
        <f>'Details and Calculations'!BP770</f>
        <v xml:space="preserve"> </v>
      </c>
      <c r="AR771" s="50">
        <f>'Details and Calculations'!CC770</f>
        <v>1</v>
      </c>
      <c r="AS771" s="50">
        <f>'Details and Calculations'!CJ770</f>
        <v>1</v>
      </c>
      <c r="AT771" s="51">
        <f>'Details and Calculations'!T770</f>
        <v>1</v>
      </c>
      <c r="AU771" s="51">
        <f>'Details and Calculations'!Z770</f>
        <v>1</v>
      </c>
      <c r="AV771" s="51">
        <f>'Details and Calculations'!S770</f>
        <v>1</v>
      </c>
      <c r="AW771" s="51">
        <f>'Details and Calculations'!AI770</f>
        <v>1</v>
      </c>
      <c r="AX771" s="51">
        <f>'Details and Calculations'!BY770</f>
        <v>1</v>
      </c>
      <c r="AY771" s="51">
        <f>'Details and Calculations'!CG770</f>
        <v>1</v>
      </c>
      <c r="AZ771" s="51">
        <f>'Details and Calculations'!CI770</f>
        <v>1</v>
      </c>
      <c r="BA771" s="51">
        <f t="shared" si="287"/>
        <v>1</v>
      </c>
      <c r="BB771" s="52">
        <f>'Details and Calculations'!Y770</f>
        <v>2</v>
      </c>
      <c r="BC771" s="52">
        <f>'Details and Calculations'!AC770</f>
        <v>1</v>
      </c>
      <c r="BD771" s="52">
        <f>'Details and Calculations'!AK770</f>
        <v>1</v>
      </c>
      <c r="BE771" s="52">
        <f>'Details and Calculations'!AN770</f>
        <v>600</v>
      </c>
      <c r="BF771" s="52">
        <f>'Details and Calculations'!AP770</f>
        <v>6</v>
      </c>
      <c r="BG771" s="52">
        <f>'Details and Calculations'!AT770</f>
        <v>6</v>
      </c>
      <c r="BH771" s="52">
        <f>'Details and Calculations'!AY770</f>
        <v>1</v>
      </c>
      <c r="BI771" s="52">
        <f>'Details and Calculations'!BB770</f>
        <v>6500</v>
      </c>
      <c r="BJ771" s="52" t="str">
        <f>'Details and Calculations'!BD770</f>
        <v xml:space="preserve"> </v>
      </c>
      <c r="BK771" s="52">
        <f>'Details and Calculations'!CA770</f>
        <v>1</v>
      </c>
      <c r="BL771" s="43">
        <f>'Details and Calculations'!AA770</f>
        <v>1</v>
      </c>
      <c r="BM771" s="43" t="str">
        <f>'Details and Calculations'!AB770</f>
        <v>"Springbox" --Intake Structure At A Spring</v>
      </c>
      <c r="BN771" s="43">
        <f>'Details and Calculations'!AD770</f>
        <v>2013</v>
      </c>
      <c r="BO771" s="43">
        <f>'Details and Calculations'!AJ770</f>
        <v>1</v>
      </c>
      <c r="BP771" s="43">
        <f>'Details and Calculations'!AL770</f>
        <v>2013</v>
      </c>
      <c r="BQ771" s="43">
        <f>'Details and Calculations'!AO770</f>
        <v>1</v>
      </c>
      <c r="BR771" s="43">
        <f>'Details and Calculations'!AQ770</f>
        <v>2013</v>
      </c>
      <c r="BS771" s="43">
        <f>'Details and Calculations'!AS770</f>
        <v>1</v>
      </c>
      <c r="BT771" s="43">
        <f>'Details and Calculations'!AV770</f>
        <v>2013</v>
      </c>
      <c r="BU771" s="43">
        <f>'Details and Calculations'!AX770</f>
        <v>1</v>
      </c>
      <c r="BV771" s="43">
        <f>'Details and Calculations'!AZ770</f>
        <v>2013</v>
      </c>
      <c r="BW771" s="43">
        <f>'Details and Calculations'!BC770</f>
        <v>0</v>
      </c>
      <c r="BX771" s="43" t="str">
        <f>'Details and Calculations'!BE770</f>
        <v xml:space="preserve"> </v>
      </c>
      <c r="BY771" s="43" t="str">
        <f>'Details and Calculations'!BG770</f>
        <v xml:space="preserve"> </v>
      </c>
      <c r="BZ771" s="43" t="str">
        <f>'Details and Calculations'!BH770</f>
        <v xml:space="preserve"> </v>
      </c>
      <c r="CA771" s="43">
        <f>'Details and Calculations'!BJ770</f>
        <v>0</v>
      </c>
      <c r="CB771" s="43" t="str">
        <f>'Details and Calculations'!BK770</f>
        <v/>
      </c>
      <c r="CC771" s="43" t="str">
        <f>'Details and Calculations'!BL770</f>
        <v xml:space="preserve"> </v>
      </c>
      <c r="CD771" s="43" t="str">
        <f>'Details and Calculations'!BN770</f>
        <v xml:space="preserve"> </v>
      </c>
      <c r="CE771" s="43" t="str">
        <f>'Details and Calculations'!BO770</f>
        <v xml:space="preserve"> </v>
      </c>
      <c r="CF771" s="43">
        <f>'Details and Calculations'!BZ770</f>
        <v>1</v>
      </c>
      <c r="CG771" s="43">
        <f>'Details and Calculations'!CB770</f>
        <v>2013</v>
      </c>
      <c r="CH771" s="31"/>
      <c r="CI771" s="53"/>
    </row>
    <row r="772" spans="1:87" x14ac:dyDescent="0.3">
      <c r="A772" s="43">
        <f>'Details and Calculations'!A771</f>
        <v>2017</v>
      </c>
      <c r="B772" s="43" t="str">
        <f>'Details and Calculations'!C771</f>
        <v>Rwanda</v>
      </c>
      <c r="C772" s="43" t="str">
        <f>'Details and Calculations'!D771</f>
        <v>Rulindo</v>
      </c>
      <c r="D772" s="43" t="str">
        <f>'Details and Calculations'!E771</f>
        <v>Tumba</v>
      </c>
      <c r="E772" s="43" t="str">
        <f>'Details and Calculations'!F771</f>
        <v>Nyirabirori</v>
      </c>
      <c r="F772" s="43" t="str">
        <f>'Details and Calculations'!G771</f>
        <v>Rusura</v>
      </c>
      <c r="G772" s="43" t="str">
        <f>'Details and Calculations'!H771</f>
        <v/>
      </c>
      <c r="H772" s="43" t="str">
        <f>'Details and Calculations'!I771</f>
        <v/>
      </c>
      <c r="I772" s="43" t="str">
        <f>'Details and Calculations'!J771</f>
        <v>Water point near Rusura center/Nyirambuga pumping</v>
      </c>
      <c r="J772" s="43">
        <f>'Details and Calculations'!K771</f>
        <v>157</v>
      </c>
      <c r="K772" s="43">
        <f>'Details and Calculations'!O771</f>
        <v>157</v>
      </c>
      <c r="L772" s="43" t="str">
        <f>'Details and Calculations'!P772</f>
        <v xml:space="preserve"> </v>
      </c>
      <c r="M772" s="43" t="str">
        <f>'Details and Calculations'!U771</f>
        <v>Piped Network With Pump</v>
      </c>
      <c r="N772" s="43">
        <f>'Details and Calculations'!V771</f>
        <v>2017</v>
      </c>
      <c r="O772" s="43" t="str">
        <f>'Details and Calculations'!W771</f>
        <v/>
      </c>
      <c r="P772" s="43" t="str">
        <f>'Details and Calculations'!X771</f>
        <v>Spring</v>
      </c>
      <c r="Q772" s="44" t="str">
        <f t="shared" si="270"/>
        <v>Low Risk</v>
      </c>
      <c r="R772" s="44" t="str">
        <f t="shared" si="271"/>
        <v>Low Risk</v>
      </c>
      <c r="S772" s="45" t="str">
        <f t="shared" si="272"/>
        <v>Intermediate Level of Service</v>
      </c>
      <c r="T772" s="62" t="str">
        <f t="shared" ref="T772:T835" si="288">IF(AND(Q772="No Improved Water Point/System",R772="No Improved Water Point/System",S772="No Improved Water Point/System"),"New Construction Needed",IF(OR(AND(Q772="Low Risk",R772="Low Risk",S772="High Level of Service"),AND(Q772="Low Risk",R772="Low Risk",S772="Intermediate Level of Service"),AND(Q772="Low Risk",R772="Medium Risk",S772="High Level of Service"),AND(Q772="Low Risk",R772="Medium Risk",S772="Intermediate Level of Service"),AND(Q772="Medium Risk",R772="Low Risk",S772="High Level of Service"),AND(Q772="Medium Risk",R772="Low Risk",S772="Intermediate Level of Service")),"Low Priority",IF(OR(AND(Q772="Low Risk",R772="Low Risk",S772="Basic Level of Service"),AND(Q772="Low Risk",R772="Low Risk",S772="Inadequate Level of Service"),AND(Q772="Low Risk",R772="Medium Risk",S772="Basic Level of Service"),AND(Q772="Low Risk",R772="Medium Risk",S772="Inadequate Level of Service"),AND(Q772="Medium Risk",R772="Low Risk",S772="Basic Level of Service"),AND(Q772="Medium Risk",R772="Medium Risk",S772="Basic Level of Service"),AND(Q772="Medium Risk",R772="Medium Risk",S772="High Level of Service"),AND(Q772="Medium Risk",R772="Medium Risk",S772="Intermediate Level of Service"),AND(Q772="High Risk",R772="Low Risk",S772="Basic Level of Service"),AND(Q772="High Risk",R772="Low Risk",S772="High Level of Service"),AND(Q772="High Risk",R772="Low Risk",S772="Intermediate Level of Service"),AND(Q772="High Risk",R772="Medium Risk",S772="High Level of Service"),AND(Q772="High Risk",R772="Medium Risk",S772="Intermediate Level of Service")),"Medium Priority",IF(OR(AND(Q772="High Risk",R772="High Risk",S772="Basic Level of Service"),AND(Q772="High Risk",R772="High Risk",S772="High Level of Service"),AND(Q772="High Risk",R772="High Risk",S772="Inadequate Level of Service"),AND(Q772="High Risk",R772="High Risk",S772="Intermediate Level of Service"),AND(Q772="High Risk",R772="Low Risk",S772="Inadequate Level of Service"),AND(Q772="High Risk",R772="Medium Risk",S772="Basic Level of Service"),AND(Q772="High Risk",R772="Medium Risk",S772="Inadequate Level of Service"),AND(Q772="Low Risk",R772="High Risk",S772="Basic Level of Service"),AND(Q772="Low Risk",R772="High Risk",S772="High Level of Service"),AND(Q772="Low Risk",R772="High Risk",S772="Inadequate Level of Service"),AND(Q772="Low Risk",R772="High Risk",S772="Intermediate Level of Service"),AND(Q772="Medium Risk",R772="High Risk",S772="Basic Level of Service"),AND(Q772="Medium Risk",R772="High Risk",S772="High Level of Service"),AND(Q772="Medium Risk",R772="High Risk",S772="Inadequate Level of Service"),AND(Q772="Medium Risk",R772="High Risk",S772="Intermediate Level of Service"),AND(Q772="Medium Risk",R772="Low Risk",S772="Inadequate Level of Service"),AND(Q772="Medium Risk",R772="Medium Risk",S772="Inadequate Level of Service")),"High Priority",))))</f>
        <v>Low Priority</v>
      </c>
      <c r="U772" s="46">
        <f t="shared" si="273"/>
        <v>7</v>
      </c>
      <c r="V772" s="28" t="str">
        <f t="shared" si="274"/>
        <v>Perform Routine Preventative Maintenance</v>
      </c>
      <c r="W772" s="47" t="str">
        <f t="shared" si="275"/>
        <v/>
      </c>
      <c r="X772" s="27" t="str">
        <f t="shared" si="276"/>
        <v>Maintain O&amp;M and Routine Monitoring</v>
      </c>
      <c r="Y772" s="48" t="str">
        <f t="shared" si="277"/>
        <v xml:space="preserve"> </v>
      </c>
      <c r="Z772" s="48" t="str">
        <f t="shared" si="278"/>
        <v xml:space="preserve"> </v>
      </c>
      <c r="AA772" s="48">
        <f t="shared" si="279"/>
        <v>30</v>
      </c>
      <c r="AB772" s="48" t="str">
        <f t="shared" si="280"/>
        <v xml:space="preserve"> </v>
      </c>
      <c r="AC772" s="48">
        <f t="shared" si="281"/>
        <v>30</v>
      </c>
      <c r="AD772" s="48" t="str">
        <f t="shared" si="282"/>
        <v xml:space="preserve"> </v>
      </c>
      <c r="AE772" s="48" t="str">
        <f t="shared" si="283"/>
        <v xml:space="preserve"> </v>
      </c>
      <c r="AF772" s="48" t="str">
        <f t="shared" si="284"/>
        <v xml:space="preserve"> </v>
      </c>
      <c r="AG772" s="49" t="str">
        <f t="shared" si="285"/>
        <v/>
      </c>
      <c r="AH772" s="48">
        <f t="shared" si="286"/>
        <v>20</v>
      </c>
      <c r="AI772" s="50" t="str">
        <f>'Details and Calculations'!AE771</f>
        <v xml:space="preserve"> </v>
      </c>
      <c r="AJ772" s="50" t="str">
        <f>'Details and Calculations'!AM771</f>
        <v xml:space="preserve"> </v>
      </c>
      <c r="AK772" s="50">
        <f>'Details and Calculations'!AR771</f>
        <v>1</v>
      </c>
      <c r="AL772" s="50" t="str">
        <f>'Details and Calculations'!AW771</f>
        <v xml:space="preserve"> </v>
      </c>
      <c r="AM772" s="50">
        <f>'Details and Calculations'!BA771</f>
        <v>1</v>
      </c>
      <c r="AN772" s="50" t="str">
        <f>'Details and Calculations'!BF771</f>
        <v xml:space="preserve"> </v>
      </c>
      <c r="AO772" s="50" t="str">
        <f>'Details and Calculations'!BI771</f>
        <v xml:space="preserve"> </v>
      </c>
      <c r="AP772" s="50" t="str">
        <f>'Details and Calculations'!BM771</f>
        <v xml:space="preserve"> </v>
      </c>
      <c r="AQ772" s="50" t="str">
        <f>'Details and Calculations'!BP771</f>
        <v xml:space="preserve"> </v>
      </c>
      <c r="AR772" s="50">
        <f>'Details and Calculations'!CC771</f>
        <v>1</v>
      </c>
      <c r="AS772" s="50">
        <f>'Details and Calculations'!CJ771</f>
        <v>1</v>
      </c>
      <c r="AT772" s="51">
        <f>'Details and Calculations'!T771</f>
        <v>1</v>
      </c>
      <c r="AU772" s="51">
        <f>'Details and Calculations'!Z771</f>
        <v>1</v>
      </c>
      <c r="AV772" s="51">
        <f>'Details and Calculations'!S771</f>
        <v>0</v>
      </c>
      <c r="AW772" s="51">
        <f>'Details and Calculations'!AI771</f>
        <v>1</v>
      </c>
      <c r="AX772" s="51">
        <f>'Details and Calculations'!BY771</f>
        <v>1</v>
      </c>
      <c r="AY772" s="51">
        <f>'Details and Calculations'!CG771</f>
        <v>1</v>
      </c>
      <c r="AZ772" s="51">
        <f>'Details and Calculations'!CI771</f>
        <v>1</v>
      </c>
      <c r="BA772" s="51">
        <f t="shared" si="287"/>
        <v>1</v>
      </c>
      <c r="BB772" s="52">
        <f>'Details and Calculations'!Y771</f>
        <v>2</v>
      </c>
      <c r="BC772" s="52" t="str">
        <f>'Details and Calculations'!AC771</f>
        <v xml:space="preserve"> </v>
      </c>
      <c r="BD772" s="52" t="str">
        <f>'Details and Calculations'!AK771</f>
        <v xml:space="preserve"> </v>
      </c>
      <c r="BE772" s="52" t="str">
        <f>'Details and Calculations'!AN771</f>
        <v xml:space="preserve"> </v>
      </c>
      <c r="BF772" s="52">
        <f>'Details and Calculations'!AP771</f>
        <v>1</v>
      </c>
      <c r="BG772" s="52" t="str">
        <f>'Details and Calculations'!AT771</f>
        <v xml:space="preserve"> </v>
      </c>
      <c r="BH772" s="52">
        <f>'Details and Calculations'!AY771</f>
        <v>1</v>
      </c>
      <c r="BI772" s="52">
        <f>'Details and Calculations'!BB771</f>
        <v>100</v>
      </c>
      <c r="BJ772" s="52" t="str">
        <f>'Details and Calculations'!BD771</f>
        <v xml:space="preserve"> </v>
      </c>
      <c r="BK772" s="52">
        <f>'Details and Calculations'!CA771</f>
        <v>2</v>
      </c>
      <c r="BL772" s="43">
        <f>'Details and Calculations'!AA771</f>
        <v>0</v>
      </c>
      <c r="BM772" s="43" t="str">
        <f>'Details and Calculations'!AB771</f>
        <v/>
      </c>
      <c r="BN772" s="43" t="str">
        <f>'Details and Calculations'!AD771</f>
        <v xml:space="preserve"> </v>
      </c>
      <c r="BO772" s="43">
        <f>'Details and Calculations'!AJ771</f>
        <v>0</v>
      </c>
      <c r="BP772" s="43" t="str">
        <f>'Details and Calculations'!AL771</f>
        <v xml:space="preserve"> </v>
      </c>
      <c r="BQ772" s="43">
        <f>'Details and Calculations'!AO771</f>
        <v>1</v>
      </c>
      <c r="BR772" s="43">
        <f>'Details and Calculations'!AQ771</f>
        <v>2017</v>
      </c>
      <c r="BS772" s="43">
        <f>'Details and Calculations'!AS771</f>
        <v>0</v>
      </c>
      <c r="BT772" s="43" t="str">
        <f>'Details and Calculations'!AV771</f>
        <v xml:space="preserve"> </v>
      </c>
      <c r="BU772" s="43">
        <f>'Details and Calculations'!AX771</f>
        <v>1</v>
      </c>
      <c r="BV772" s="43">
        <f>'Details and Calculations'!AZ771</f>
        <v>2017</v>
      </c>
      <c r="BW772" s="43">
        <f>'Details and Calculations'!BC771</f>
        <v>0</v>
      </c>
      <c r="BX772" s="43" t="str">
        <f>'Details and Calculations'!BE771</f>
        <v xml:space="preserve"> </v>
      </c>
      <c r="BY772" s="43" t="str">
        <f>'Details and Calculations'!BG771</f>
        <v xml:space="preserve"> </v>
      </c>
      <c r="BZ772" s="43" t="str">
        <f>'Details and Calculations'!BH771</f>
        <v xml:space="preserve"> </v>
      </c>
      <c r="CA772" s="43">
        <f>'Details and Calculations'!BJ771</f>
        <v>0</v>
      </c>
      <c r="CB772" s="43" t="str">
        <f>'Details and Calculations'!BK771</f>
        <v/>
      </c>
      <c r="CC772" s="43" t="str">
        <f>'Details and Calculations'!BL771</f>
        <v xml:space="preserve"> </v>
      </c>
      <c r="CD772" s="43" t="str">
        <f>'Details and Calculations'!BN771</f>
        <v xml:space="preserve"> </v>
      </c>
      <c r="CE772" s="43" t="str">
        <f>'Details and Calculations'!BO771</f>
        <v xml:space="preserve"> </v>
      </c>
      <c r="CF772" s="43">
        <f>'Details and Calculations'!BZ771</f>
        <v>1</v>
      </c>
      <c r="CG772" s="43">
        <f>'Details and Calculations'!CB771</f>
        <v>2017</v>
      </c>
      <c r="CH772" s="31"/>
      <c r="CI772" s="53"/>
    </row>
    <row r="773" spans="1:87" x14ac:dyDescent="0.3">
      <c r="A773" s="43">
        <f>'Details and Calculations'!A772</f>
        <v>2017</v>
      </c>
      <c r="B773" s="43" t="str">
        <f>'Details and Calculations'!C772</f>
        <v>Rwanda</v>
      </c>
      <c r="C773" s="43" t="str">
        <f>'Details and Calculations'!D772</f>
        <v>Rulindo</v>
      </c>
      <c r="D773" s="43" t="str">
        <f>'Details and Calculations'!E772</f>
        <v>Masoro</v>
      </c>
      <c r="E773" s="43" t="str">
        <f>'Details and Calculations'!F772</f>
        <v>Kigarama</v>
      </c>
      <c r="F773" s="43" t="str">
        <f>'Details and Calculations'!G772</f>
        <v>Nyakibungo</v>
      </c>
      <c r="G773" s="43" t="str">
        <f>'Details and Calculations'!H772</f>
        <v/>
      </c>
      <c r="H773" s="43" t="str">
        <f>'Details and Calculations'!I772</f>
        <v/>
      </c>
      <c r="I773" s="43" t="str">
        <f>'Details and Calculations'!J772</f>
        <v xml:space="preserve"> </v>
      </c>
      <c r="J773" s="43">
        <f>'Details and Calculations'!K772</f>
        <v>229</v>
      </c>
      <c r="K773" s="43">
        <f>'Details and Calculations'!O772</f>
        <v>229</v>
      </c>
      <c r="L773" s="43">
        <f>'Details and Calculations'!P773</f>
        <v>92</v>
      </c>
      <c r="M773" s="43" t="str">
        <f>'Details and Calculations'!U772</f>
        <v>Piped Network With Pump</v>
      </c>
      <c r="N773" s="43">
        <f>'Details and Calculations'!V772</f>
        <v>1998</v>
      </c>
      <c r="O773" s="43" t="str">
        <f>'Details and Calculations'!W772</f>
        <v>Governement (District, Wasac) And Water For People</v>
      </c>
      <c r="P773" s="43" t="str">
        <f>'Details and Calculations'!X772</f>
        <v>Spring</v>
      </c>
      <c r="Q773" s="44" t="str">
        <f t="shared" si="270"/>
        <v>Low Risk</v>
      </c>
      <c r="R773" s="44" t="str">
        <f t="shared" si="271"/>
        <v>Low Risk</v>
      </c>
      <c r="S773" s="45" t="str">
        <f t="shared" si="272"/>
        <v>High Level of Service</v>
      </c>
      <c r="T773" s="62" t="str">
        <f t="shared" si="288"/>
        <v>Low Priority</v>
      </c>
      <c r="U773" s="46">
        <f t="shared" si="273"/>
        <v>8</v>
      </c>
      <c r="V773" s="28" t="str">
        <f t="shared" si="274"/>
        <v>Perform Routine Preventative Maintenance</v>
      </c>
      <c r="W773" s="47" t="str">
        <f t="shared" si="275"/>
        <v/>
      </c>
      <c r="X773" s="27" t="str">
        <f t="shared" si="276"/>
        <v>Maintain O&amp;M and Routine Monitoring</v>
      </c>
      <c r="Y773" s="48">
        <f t="shared" si="277"/>
        <v>29</v>
      </c>
      <c r="Z773" s="48">
        <f t="shared" si="278"/>
        <v>19</v>
      </c>
      <c r="AA773" s="48">
        <f t="shared" si="279"/>
        <v>29</v>
      </c>
      <c r="AB773" s="48" t="str">
        <f t="shared" si="280"/>
        <v xml:space="preserve"> </v>
      </c>
      <c r="AC773" s="48">
        <f t="shared" si="281"/>
        <v>29</v>
      </c>
      <c r="AD773" s="48">
        <f t="shared" si="282"/>
        <v>6</v>
      </c>
      <c r="AE773" s="48">
        <f t="shared" si="283"/>
        <v>19</v>
      </c>
      <c r="AF773" s="48" t="str">
        <f t="shared" si="284"/>
        <v xml:space="preserve"> </v>
      </c>
      <c r="AG773" s="49" t="str">
        <f t="shared" si="285"/>
        <v/>
      </c>
      <c r="AH773" s="48">
        <f t="shared" si="286"/>
        <v>19</v>
      </c>
      <c r="AI773" s="50">
        <f>'Details and Calculations'!AE772</f>
        <v>1</v>
      </c>
      <c r="AJ773" s="50">
        <f>'Details and Calculations'!AM772</f>
        <v>1</v>
      </c>
      <c r="AK773" s="50">
        <f>'Details and Calculations'!AR772</f>
        <v>1</v>
      </c>
      <c r="AL773" s="50" t="str">
        <f>'Details and Calculations'!AW772</f>
        <v xml:space="preserve"> </v>
      </c>
      <c r="AM773" s="50">
        <f>'Details and Calculations'!BA772</f>
        <v>1</v>
      </c>
      <c r="AN773" s="50">
        <f>'Details and Calculations'!BF772</f>
        <v>1</v>
      </c>
      <c r="AO773" s="50">
        <f>'Details and Calculations'!BI772</f>
        <v>1</v>
      </c>
      <c r="AP773" s="50" t="str">
        <f>'Details and Calculations'!BM772</f>
        <v xml:space="preserve"> </v>
      </c>
      <c r="AQ773" s="50" t="str">
        <f>'Details and Calculations'!BP772</f>
        <v xml:space="preserve"> </v>
      </c>
      <c r="AR773" s="50">
        <f>'Details and Calculations'!CC772</f>
        <v>1</v>
      </c>
      <c r="AS773" s="50">
        <f>'Details and Calculations'!CJ772</f>
        <v>1</v>
      </c>
      <c r="AT773" s="51">
        <f>'Details and Calculations'!T772</f>
        <v>1</v>
      </c>
      <c r="AU773" s="51">
        <f>'Details and Calculations'!Z772</f>
        <v>1</v>
      </c>
      <c r="AV773" s="51">
        <f>'Details and Calculations'!S772</f>
        <v>1</v>
      </c>
      <c r="AW773" s="51">
        <f>'Details and Calculations'!AI772</f>
        <v>1</v>
      </c>
      <c r="AX773" s="51">
        <f>'Details and Calculations'!BY772</f>
        <v>1</v>
      </c>
      <c r="AY773" s="51">
        <f>'Details and Calculations'!CG772</f>
        <v>1</v>
      </c>
      <c r="AZ773" s="51">
        <f>'Details and Calculations'!CI772</f>
        <v>1</v>
      </c>
      <c r="BA773" s="51">
        <f t="shared" si="287"/>
        <v>1</v>
      </c>
      <c r="BB773" s="52">
        <f>'Details and Calculations'!Y772</f>
        <v>2</v>
      </c>
      <c r="BC773" s="52">
        <f>'Details and Calculations'!AC772</f>
        <v>1</v>
      </c>
      <c r="BD773" s="52">
        <f>'Details and Calculations'!AK772</f>
        <v>2</v>
      </c>
      <c r="BE773" s="52">
        <f>'Details and Calculations'!AN772</f>
        <v>5000</v>
      </c>
      <c r="BF773" s="52">
        <f>'Details and Calculations'!AP772</f>
        <v>15</v>
      </c>
      <c r="BG773" s="52" t="str">
        <f>'Details and Calculations'!AT772</f>
        <v xml:space="preserve"> </v>
      </c>
      <c r="BH773" s="52">
        <f>'Details and Calculations'!AY772</f>
        <v>2</v>
      </c>
      <c r="BI773" s="52">
        <f>'Details and Calculations'!BB772</f>
        <v>5000</v>
      </c>
      <c r="BJ773" s="52">
        <f>'Details and Calculations'!BD772</f>
        <v>1</v>
      </c>
      <c r="BK773" s="52">
        <f>'Details and Calculations'!CA772</f>
        <v>2</v>
      </c>
      <c r="BL773" s="43">
        <f>'Details and Calculations'!AA772</f>
        <v>1</v>
      </c>
      <c r="BM773" s="43" t="str">
        <f>'Details and Calculations'!AB772</f>
        <v>"Springbox" --Intake Structure At A Spring</v>
      </c>
      <c r="BN773" s="43">
        <f>'Details and Calculations'!AD772</f>
        <v>2016</v>
      </c>
      <c r="BO773" s="43">
        <f>'Details and Calculations'!AJ772</f>
        <v>1</v>
      </c>
      <c r="BP773" s="43">
        <f>'Details and Calculations'!AL772</f>
        <v>2016</v>
      </c>
      <c r="BQ773" s="43">
        <f>'Details and Calculations'!AO772</f>
        <v>1</v>
      </c>
      <c r="BR773" s="43">
        <f>'Details and Calculations'!AQ772</f>
        <v>2016</v>
      </c>
      <c r="BS773" s="43">
        <f>'Details and Calculations'!AS772</f>
        <v>0</v>
      </c>
      <c r="BT773" s="43" t="str">
        <f>'Details and Calculations'!AV772</f>
        <v xml:space="preserve"> </v>
      </c>
      <c r="BU773" s="43">
        <f>'Details and Calculations'!AX772</f>
        <v>1</v>
      </c>
      <c r="BV773" s="43">
        <f>'Details and Calculations'!AZ772</f>
        <v>2016</v>
      </c>
      <c r="BW773" s="43">
        <f>'Details and Calculations'!BC772</f>
        <v>1</v>
      </c>
      <c r="BX773" s="43">
        <f>'Details and Calculations'!BE772</f>
        <v>2016</v>
      </c>
      <c r="BY773" s="43">
        <f>'Details and Calculations'!BG772</f>
        <v>1</v>
      </c>
      <c r="BZ773" s="43">
        <f>'Details and Calculations'!BH772</f>
        <v>2016</v>
      </c>
      <c r="CA773" s="43">
        <f>'Details and Calculations'!BJ772</f>
        <v>0</v>
      </c>
      <c r="CB773" s="43" t="str">
        <f>'Details and Calculations'!BK772</f>
        <v/>
      </c>
      <c r="CC773" s="43" t="str">
        <f>'Details and Calculations'!BL772</f>
        <v xml:space="preserve"> </v>
      </c>
      <c r="CD773" s="43" t="str">
        <f>'Details and Calculations'!BN772</f>
        <v xml:space="preserve"> </v>
      </c>
      <c r="CE773" s="43" t="str">
        <f>'Details and Calculations'!BO772</f>
        <v xml:space="preserve"> </v>
      </c>
      <c r="CF773" s="43">
        <f>'Details and Calculations'!BZ772</f>
        <v>1</v>
      </c>
      <c r="CG773" s="43">
        <f>'Details and Calculations'!CB772</f>
        <v>2016</v>
      </c>
      <c r="CH773" s="31"/>
      <c r="CI773" s="53"/>
    </row>
    <row r="774" spans="1:87" x14ac:dyDescent="0.3">
      <c r="A774" s="43">
        <f>'Details and Calculations'!A773</f>
        <v>2017</v>
      </c>
      <c r="B774" s="43" t="str">
        <f>'Details and Calculations'!C773</f>
        <v>Rwanda</v>
      </c>
      <c r="C774" s="43" t="str">
        <f>'Details and Calculations'!D773</f>
        <v>Rulindo</v>
      </c>
      <c r="D774" s="43" t="str">
        <f>'Details and Calculations'!E773</f>
        <v>Base</v>
      </c>
      <c r="E774" s="43" t="str">
        <f>'Details and Calculations'!F773</f>
        <v>Rwamahwa</v>
      </c>
      <c r="F774" s="43" t="str">
        <f>'Details and Calculations'!G773</f>
        <v>Karambi</v>
      </c>
      <c r="G774" s="43" t="str">
        <f>'Details and Calculations'!H773</f>
        <v/>
      </c>
      <c r="H774" s="43" t="str">
        <f>'Details and Calculations'!I773</f>
        <v/>
      </c>
      <c r="I774" s="43" t="str">
        <f>'Details and Calculations'!J773</f>
        <v>Rwankende</v>
      </c>
      <c r="J774" s="43">
        <f>'Details and Calculations'!K773</f>
        <v>192</v>
      </c>
      <c r="K774" s="43">
        <f>'Details and Calculations'!O773</f>
        <v>100</v>
      </c>
      <c r="L774" s="43" t="str">
        <f>'Details and Calculations'!P774</f>
        <v xml:space="preserve"> </v>
      </c>
      <c r="M774" s="43" t="str">
        <f>'Details and Calculations'!U773</f>
        <v>Piped Network -- Gravity Only</v>
      </c>
      <c r="N774" s="43">
        <f>'Details and Calculations'!V773</f>
        <v>2017</v>
      </c>
      <c r="O774" s="43" t="str">
        <f>'Details and Calculations'!W773</f>
        <v>Padiri</v>
      </c>
      <c r="P774" s="43" t="str">
        <f>'Details and Calculations'!X773</f>
        <v>Spring</v>
      </c>
      <c r="Q774" s="44" t="str">
        <f t="shared" si="270"/>
        <v>Low Risk</v>
      </c>
      <c r="R774" s="44" t="str">
        <f t="shared" si="271"/>
        <v>Low Risk</v>
      </c>
      <c r="S774" s="45" t="str">
        <f t="shared" si="272"/>
        <v>Intermediate Level of Service</v>
      </c>
      <c r="T774" s="62" t="str">
        <f t="shared" si="288"/>
        <v>Low Priority</v>
      </c>
      <c r="U774" s="46">
        <f t="shared" si="273"/>
        <v>7</v>
      </c>
      <c r="V774" s="28" t="str">
        <f t="shared" si="274"/>
        <v>Perform Routine Preventative Maintenance</v>
      </c>
      <c r="W774" s="47" t="str">
        <f t="shared" si="275"/>
        <v/>
      </c>
      <c r="X774" s="27" t="str">
        <f t="shared" si="276"/>
        <v>Maintain O&amp;M and Routine Monitoring</v>
      </c>
      <c r="Y774" s="48">
        <f t="shared" si="277"/>
        <v>30</v>
      </c>
      <c r="Z774" s="48" t="str">
        <f t="shared" si="278"/>
        <v xml:space="preserve"> </v>
      </c>
      <c r="AA774" s="48" t="str">
        <f t="shared" si="279"/>
        <v xml:space="preserve"> </v>
      </c>
      <c r="AB774" s="48" t="str">
        <f t="shared" si="280"/>
        <v xml:space="preserve"> </v>
      </c>
      <c r="AC774" s="48" t="str">
        <f t="shared" si="281"/>
        <v xml:space="preserve"> </v>
      </c>
      <c r="AD774" s="48" t="str">
        <f t="shared" si="282"/>
        <v xml:space="preserve"> </v>
      </c>
      <c r="AE774" s="48" t="str">
        <f t="shared" si="283"/>
        <v xml:space="preserve"> </v>
      </c>
      <c r="AF774" s="48" t="str">
        <f t="shared" si="284"/>
        <v xml:space="preserve"> </v>
      </c>
      <c r="AG774" s="49" t="str">
        <f t="shared" si="285"/>
        <v/>
      </c>
      <c r="AH774" s="48">
        <f t="shared" si="286"/>
        <v>20</v>
      </c>
      <c r="AI774" s="50">
        <f>'Details and Calculations'!AE773</f>
        <v>1</v>
      </c>
      <c r="AJ774" s="50">
        <f>'Details and Calculations'!AM773</f>
        <v>1</v>
      </c>
      <c r="AK774" s="50" t="str">
        <f>'Details and Calculations'!AR773</f>
        <v xml:space="preserve"> </v>
      </c>
      <c r="AL774" s="50" t="str">
        <f>'Details and Calculations'!AW773</f>
        <v xml:space="preserve"> </v>
      </c>
      <c r="AM774" s="50" t="str">
        <f>'Details and Calculations'!BA773</f>
        <v xml:space="preserve"> </v>
      </c>
      <c r="AN774" s="50" t="str">
        <f>'Details and Calculations'!BF773</f>
        <v xml:space="preserve"> </v>
      </c>
      <c r="AO774" s="50" t="str">
        <f>'Details and Calculations'!BI773</f>
        <v xml:space="preserve"> </v>
      </c>
      <c r="AP774" s="50" t="str">
        <f>'Details and Calculations'!BM773</f>
        <v xml:space="preserve"> </v>
      </c>
      <c r="AQ774" s="50" t="str">
        <f>'Details and Calculations'!BP773</f>
        <v xml:space="preserve"> </v>
      </c>
      <c r="AR774" s="50">
        <f>'Details and Calculations'!CC773</f>
        <v>1</v>
      </c>
      <c r="AS774" s="50">
        <f>'Details and Calculations'!CJ773</f>
        <v>2</v>
      </c>
      <c r="AT774" s="51">
        <f>'Details and Calculations'!T773</f>
        <v>1</v>
      </c>
      <c r="AU774" s="51">
        <f>'Details and Calculations'!Z773</f>
        <v>1</v>
      </c>
      <c r="AV774" s="51">
        <f>'Details and Calculations'!S773</f>
        <v>1</v>
      </c>
      <c r="AW774" s="51">
        <f>'Details and Calculations'!AI773</f>
        <v>1</v>
      </c>
      <c r="AX774" s="51">
        <f>'Details and Calculations'!BY773</f>
        <v>1</v>
      </c>
      <c r="AY774" s="51">
        <f>'Details and Calculations'!CG773</f>
        <v>1</v>
      </c>
      <c r="AZ774" s="51">
        <f>'Details and Calculations'!CI773</f>
        <v>1</v>
      </c>
      <c r="BA774" s="51">
        <f t="shared" si="287"/>
        <v>0</v>
      </c>
      <c r="BB774" s="52">
        <f>'Details and Calculations'!Y773</f>
        <v>3</v>
      </c>
      <c r="BC774" s="52">
        <f>'Details and Calculations'!AC773</f>
        <v>2</v>
      </c>
      <c r="BD774" s="52" t="str">
        <f>'Details and Calculations'!AK773</f>
        <v xml:space="preserve"> </v>
      </c>
      <c r="BE774" s="52">
        <f>'Details and Calculations'!AN773</f>
        <v>6450</v>
      </c>
      <c r="BF774" s="52" t="str">
        <f>'Details and Calculations'!AP773</f>
        <v xml:space="preserve"> </v>
      </c>
      <c r="BG774" s="52" t="str">
        <f>'Details and Calculations'!AT773</f>
        <v xml:space="preserve"> </v>
      </c>
      <c r="BH774" s="52" t="str">
        <f>'Details and Calculations'!AY773</f>
        <v xml:space="preserve"> </v>
      </c>
      <c r="BI774" s="52" t="str">
        <f>'Details and Calculations'!BB773</f>
        <v xml:space="preserve"> </v>
      </c>
      <c r="BJ774" s="52" t="str">
        <f>'Details and Calculations'!BD773</f>
        <v xml:space="preserve"> </v>
      </c>
      <c r="BK774" s="52">
        <f>'Details and Calculations'!CA773</f>
        <v>1</v>
      </c>
      <c r="BL774" s="43">
        <f>'Details and Calculations'!AA773</f>
        <v>1</v>
      </c>
      <c r="BM774" s="43" t="str">
        <f>'Details and Calculations'!AB773</f>
        <v>"Springbox" --Intake Structure At A Spring</v>
      </c>
      <c r="BN774" s="43">
        <f>'Details and Calculations'!AD773</f>
        <v>2017</v>
      </c>
      <c r="BO774" s="43">
        <f>'Details and Calculations'!AJ773</f>
        <v>0</v>
      </c>
      <c r="BP774" s="43">
        <f>'Details and Calculations'!AL773</f>
        <v>2016</v>
      </c>
      <c r="BQ774" s="43">
        <f>'Details and Calculations'!AO773</f>
        <v>0</v>
      </c>
      <c r="BR774" s="43" t="str">
        <f>'Details and Calculations'!AQ773</f>
        <v xml:space="preserve"> </v>
      </c>
      <c r="BS774" s="43">
        <f>'Details and Calculations'!AS773</f>
        <v>0</v>
      </c>
      <c r="BT774" s="43" t="str">
        <f>'Details and Calculations'!AV773</f>
        <v xml:space="preserve"> </v>
      </c>
      <c r="BU774" s="43">
        <f>'Details and Calculations'!AX773</f>
        <v>0</v>
      </c>
      <c r="BV774" s="43" t="str">
        <f>'Details and Calculations'!AZ773</f>
        <v xml:space="preserve"> </v>
      </c>
      <c r="BW774" s="43">
        <f>'Details and Calculations'!BC773</f>
        <v>0</v>
      </c>
      <c r="BX774" s="43" t="str">
        <f>'Details and Calculations'!BE773</f>
        <v xml:space="preserve"> </v>
      </c>
      <c r="BY774" s="43" t="str">
        <f>'Details and Calculations'!BG773</f>
        <v xml:space="preserve"> </v>
      </c>
      <c r="BZ774" s="43" t="str">
        <f>'Details and Calculations'!BH773</f>
        <v xml:space="preserve"> </v>
      </c>
      <c r="CA774" s="43">
        <f>'Details and Calculations'!BJ773</f>
        <v>0</v>
      </c>
      <c r="CB774" s="43" t="str">
        <f>'Details and Calculations'!BK773</f>
        <v/>
      </c>
      <c r="CC774" s="43" t="str">
        <f>'Details and Calculations'!BL773</f>
        <v xml:space="preserve"> </v>
      </c>
      <c r="CD774" s="43" t="str">
        <f>'Details and Calculations'!BN773</f>
        <v xml:space="preserve"> </v>
      </c>
      <c r="CE774" s="43" t="str">
        <f>'Details and Calculations'!BO773</f>
        <v xml:space="preserve"> </v>
      </c>
      <c r="CF774" s="43">
        <f>'Details and Calculations'!BZ773</f>
        <v>1</v>
      </c>
      <c r="CG774" s="43">
        <f>'Details and Calculations'!CB773</f>
        <v>2017</v>
      </c>
      <c r="CH774" s="31"/>
      <c r="CI774" s="53"/>
    </row>
    <row r="775" spans="1:87" x14ac:dyDescent="0.3">
      <c r="A775" s="43">
        <f>'Details and Calculations'!A774</f>
        <v>2017</v>
      </c>
      <c r="B775" s="43" t="str">
        <f>'Details and Calculations'!C774</f>
        <v>Rwanda</v>
      </c>
      <c r="C775" s="43" t="str">
        <f>'Details and Calculations'!D774</f>
        <v>Rulindo</v>
      </c>
      <c r="D775" s="43" t="str">
        <f>'Details and Calculations'!E774</f>
        <v>Tumba</v>
      </c>
      <c r="E775" s="43" t="str">
        <f>'Details and Calculations'!F774</f>
        <v>Taba</v>
      </c>
      <c r="F775" s="43" t="str">
        <f>'Details and Calculations'!G774</f>
        <v>Ruvumba</v>
      </c>
      <c r="G775" s="43" t="str">
        <f>'Details and Calculations'!H774</f>
        <v/>
      </c>
      <c r="H775" s="43" t="str">
        <f>'Details and Calculations'!I774</f>
        <v/>
      </c>
      <c r="I775" s="43" t="str">
        <f>'Details and Calculations'!J774</f>
        <v>Water point chez Fari/Nyirambuga pumping</v>
      </c>
      <c r="J775" s="43">
        <f>'Details and Calculations'!K774</f>
        <v>109</v>
      </c>
      <c r="K775" s="43">
        <f>'Details and Calculations'!O774</f>
        <v>109</v>
      </c>
      <c r="L775" s="43">
        <f>'Details and Calculations'!P775</f>
        <v>5</v>
      </c>
      <c r="M775" s="43" t="str">
        <f>'Details and Calculations'!U774</f>
        <v>Piped Network With Pump</v>
      </c>
      <c r="N775" s="43">
        <f>'Details and Calculations'!V774</f>
        <v>2012</v>
      </c>
      <c r="O775" s="43" t="str">
        <f>'Details and Calculations'!W774</f>
        <v>Governement (District, Wasac) And Water For People</v>
      </c>
      <c r="P775" s="43" t="str">
        <f>'Details and Calculations'!X774</f>
        <v>Spring</v>
      </c>
      <c r="Q775" s="44" t="str">
        <f t="shared" si="270"/>
        <v>Low Risk</v>
      </c>
      <c r="R775" s="44" t="str">
        <f t="shared" si="271"/>
        <v>Low Risk</v>
      </c>
      <c r="S775" s="45" t="str">
        <f t="shared" si="272"/>
        <v>Intermediate Level of Service</v>
      </c>
      <c r="T775" s="62" t="str">
        <f t="shared" si="288"/>
        <v>Low Priority</v>
      </c>
      <c r="U775" s="46">
        <f t="shared" si="273"/>
        <v>7</v>
      </c>
      <c r="V775" s="28" t="str">
        <f t="shared" si="274"/>
        <v>Perform Routine Preventative Maintenance</v>
      </c>
      <c r="W775" s="47" t="str">
        <f t="shared" si="275"/>
        <v/>
      </c>
      <c r="X775" s="27" t="str">
        <f t="shared" si="276"/>
        <v>Maintain O&amp;M and Routine Monitoring</v>
      </c>
      <c r="Y775" s="48" t="str">
        <f t="shared" si="277"/>
        <v xml:space="preserve"> </v>
      </c>
      <c r="Z775" s="48" t="str">
        <f t="shared" si="278"/>
        <v xml:space="preserve"> </v>
      </c>
      <c r="AA775" s="48" t="str">
        <f t="shared" si="279"/>
        <v xml:space="preserve"> </v>
      </c>
      <c r="AB775" s="48" t="str">
        <f t="shared" si="280"/>
        <v xml:space="preserve"> </v>
      </c>
      <c r="AC775" s="48" t="str">
        <f t="shared" si="281"/>
        <v xml:space="preserve"> </v>
      </c>
      <c r="AD775" s="48" t="str">
        <f t="shared" si="282"/>
        <v xml:space="preserve"> </v>
      </c>
      <c r="AE775" s="48" t="str">
        <f t="shared" si="283"/>
        <v xml:space="preserve"> </v>
      </c>
      <c r="AF775" s="48" t="str">
        <f t="shared" si="284"/>
        <v xml:space="preserve"> </v>
      </c>
      <c r="AG775" s="49" t="str">
        <f t="shared" si="285"/>
        <v/>
      </c>
      <c r="AH775" s="48">
        <f t="shared" si="286"/>
        <v>15</v>
      </c>
      <c r="AI775" s="50" t="str">
        <f>'Details and Calculations'!AE774</f>
        <v xml:space="preserve"> </v>
      </c>
      <c r="AJ775" s="50" t="str">
        <f>'Details and Calculations'!AM774</f>
        <v xml:space="preserve"> </v>
      </c>
      <c r="AK775" s="50" t="str">
        <f>'Details and Calculations'!AR774</f>
        <v xml:space="preserve"> </v>
      </c>
      <c r="AL775" s="50" t="str">
        <f>'Details and Calculations'!AW774</f>
        <v xml:space="preserve"> </v>
      </c>
      <c r="AM775" s="50" t="str">
        <f>'Details and Calculations'!BA774</f>
        <v xml:space="preserve"> </v>
      </c>
      <c r="AN775" s="50" t="str">
        <f>'Details and Calculations'!BF774</f>
        <v xml:space="preserve"> </v>
      </c>
      <c r="AO775" s="50" t="str">
        <f>'Details and Calculations'!BI774</f>
        <v xml:space="preserve"> </v>
      </c>
      <c r="AP775" s="50" t="str">
        <f>'Details and Calculations'!BM774</f>
        <v xml:space="preserve"> </v>
      </c>
      <c r="AQ775" s="50" t="str">
        <f>'Details and Calculations'!BP774</f>
        <v xml:space="preserve"> </v>
      </c>
      <c r="AR775" s="50">
        <f>'Details and Calculations'!CC774</f>
        <v>1</v>
      </c>
      <c r="AS775" s="50">
        <f>'Details and Calculations'!CJ774</f>
        <v>1</v>
      </c>
      <c r="AT775" s="51">
        <f>'Details and Calculations'!T774</f>
        <v>1</v>
      </c>
      <c r="AU775" s="51">
        <f>'Details and Calculations'!Z774</f>
        <v>1</v>
      </c>
      <c r="AV775" s="51">
        <f>'Details and Calculations'!S774</f>
        <v>0</v>
      </c>
      <c r="AW775" s="51">
        <f>'Details and Calculations'!AI774</f>
        <v>1</v>
      </c>
      <c r="AX775" s="51">
        <f>'Details and Calculations'!BY774</f>
        <v>1</v>
      </c>
      <c r="AY775" s="51">
        <f>'Details and Calculations'!CG774</f>
        <v>1</v>
      </c>
      <c r="AZ775" s="51">
        <f>'Details and Calculations'!CI774</f>
        <v>1</v>
      </c>
      <c r="BA775" s="51">
        <f t="shared" si="287"/>
        <v>1</v>
      </c>
      <c r="BB775" s="52">
        <f>'Details and Calculations'!Y774</f>
        <v>2</v>
      </c>
      <c r="BC775" s="52" t="str">
        <f>'Details and Calculations'!AC774</f>
        <v xml:space="preserve"> </v>
      </c>
      <c r="BD775" s="52" t="str">
        <f>'Details and Calculations'!AK774</f>
        <v xml:space="preserve"> </v>
      </c>
      <c r="BE775" s="52" t="str">
        <f>'Details and Calculations'!AN774</f>
        <v xml:space="preserve"> </v>
      </c>
      <c r="BF775" s="52" t="str">
        <f>'Details and Calculations'!AP774</f>
        <v xml:space="preserve"> </v>
      </c>
      <c r="BG775" s="52" t="str">
        <f>'Details and Calculations'!AT774</f>
        <v xml:space="preserve"> </v>
      </c>
      <c r="BH775" s="52" t="str">
        <f>'Details and Calculations'!AY774</f>
        <v xml:space="preserve"> </v>
      </c>
      <c r="BI775" s="52" t="str">
        <f>'Details and Calculations'!BB774</f>
        <v xml:space="preserve"> </v>
      </c>
      <c r="BJ775" s="52" t="str">
        <f>'Details and Calculations'!BD774</f>
        <v xml:space="preserve"> </v>
      </c>
      <c r="BK775" s="52">
        <f>'Details and Calculations'!CA774</f>
        <v>2</v>
      </c>
      <c r="BL775" s="43">
        <f>'Details and Calculations'!AA774</f>
        <v>0</v>
      </c>
      <c r="BM775" s="43" t="str">
        <f>'Details and Calculations'!AB774</f>
        <v/>
      </c>
      <c r="BN775" s="43" t="str">
        <f>'Details and Calculations'!AD774</f>
        <v xml:space="preserve"> </v>
      </c>
      <c r="BO775" s="43">
        <f>'Details and Calculations'!AJ774</f>
        <v>0</v>
      </c>
      <c r="BP775" s="43" t="str">
        <f>'Details and Calculations'!AL774</f>
        <v xml:space="preserve"> </v>
      </c>
      <c r="BQ775" s="43">
        <f>'Details and Calculations'!AO774</f>
        <v>0</v>
      </c>
      <c r="BR775" s="43" t="str">
        <f>'Details and Calculations'!AQ774</f>
        <v xml:space="preserve"> </v>
      </c>
      <c r="BS775" s="43">
        <f>'Details and Calculations'!AS774</f>
        <v>0</v>
      </c>
      <c r="BT775" s="43" t="str">
        <f>'Details and Calculations'!AV774</f>
        <v xml:space="preserve"> </v>
      </c>
      <c r="BU775" s="43">
        <f>'Details and Calculations'!AX774</f>
        <v>0</v>
      </c>
      <c r="BV775" s="43" t="str">
        <f>'Details and Calculations'!AZ774</f>
        <v xml:space="preserve"> </v>
      </c>
      <c r="BW775" s="43">
        <f>'Details and Calculations'!BC774</f>
        <v>0</v>
      </c>
      <c r="BX775" s="43" t="str">
        <f>'Details and Calculations'!BE774</f>
        <v xml:space="preserve"> </v>
      </c>
      <c r="BY775" s="43" t="str">
        <f>'Details and Calculations'!BG774</f>
        <v xml:space="preserve"> </v>
      </c>
      <c r="BZ775" s="43" t="str">
        <f>'Details and Calculations'!BH774</f>
        <v xml:space="preserve"> </v>
      </c>
      <c r="CA775" s="43">
        <f>'Details and Calculations'!BJ774</f>
        <v>0</v>
      </c>
      <c r="CB775" s="43" t="str">
        <f>'Details and Calculations'!BK774</f>
        <v/>
      </c>
      <c r="CC775" s="43" t="str">
        <f>'Details and Calculations'!BL774</f>
        <v xml:space="preserve"> </v>
      </c>
      <c r="CD775" s="43" t="str">
        <f>'Details and Calculations'!BN774</f>
        <v xml:space="preserve"> </v>
      </c>
      <c r="CE775" s="43" t="str">
        <f>'Details and Calculations'!BO774</f>
        <v xml:space="preserve"> </v>
      </c>
      <c r="CF775" s="43">
        <f>'Details and Calculations'!BZ774</f>
        <v>1</v>
      </c>
      <c r="CG775" s="43">
        <f>'Details and Calculations'!CB774</f>
        <v>2012</v>
      </c>
      <c r="CH775" s="31"/>
      <c r="CI775" s="53"/>
    </row>
    <row r="776" spans="1:87" x14ac:dyDescent="0.3">
      <c r="A776" s="43">
        <f>'Details and Calculations'!A775</f>
        <v>2017</v>
      </c>
      <c r="B776" s="43" t="str">
        <f>'Details and Calculations'!C775</f>
        <v>Rwanda</v>
      </c>
      <c r="C776" s="43" t="str">
        <f>'Details and Calculations'!D775</f>
        <v>Rulindo</v>
      </c>
      <c r="D776" s="43" t="str">
        <f>'Details and Calculations'!E775</f>
        <v>Rukozo</v>
      </c>
      <c r="E776" s="43" t="str">
        <f>'Details and Calculations'!F775</f>
        <v>Buraro</v>
      </c>
      <c r="F776" s="43" t="str">
        <f>'Details and Calculations'!G775</f>
        <v>Rukingu</v>
      </c>
      <c r="G776" s="43" t="str">
        <f>'Details and Calculations'!H775</f>
        <v/>
      </c>
      <c r="H776" s="43" t="str">
        <f>'Details and Calculations'!I775</f>
        <v/>
      </c>
      <c r="I776" s="43" t="str">
        <f>'Details and Calculations'!J775</f>
        <v>Kabonanyoni</v>
      </c>
      <c r="J776" s="43">
        <f>'Details and Calculations'!K775</f>
        <v>70</v>
      </c>
      <c r="K776" s="43">
        <f>'Details and Calculations'!O775</f>
        <v>65</v>
      </c>
      <c r="L776" s="43" t="str">
        <f>'Details and Calculations'!P776</f>
        <v xml:space="preserve"> </v>
      </c>
      <c r="M776" s="43" t="str">
        <f>'Details and Calculations'!U775</f>
        <v>Piped Network With Pump</v>
      </c>
      <c r="N776" s="43">
        <f>'Details and Calculations'!V775</f>
        <v>2015</v>
      </c>
      <c r="O776" s="43" t="str">
        <f>'Details and Calculations'!W775</f>
        <v>Governement (District, Wasac) And Water For People</v>
      </c>
      <c r="P776" s="43" t="str">
        <f>'Details and Calculations'!X775</f>
        <v>Spring</v>
      </c>
      <c r="Q776" s="44" t="str">
        <f t="shared" si="270"/>
        <v>Low Risk</v>
      </c>
      <c r="R776" s="44" t="str">
        <f t="shared" si="271"/>
        <v>Low Risk</v>
      </c>
      <c r="S776" s="45" t="str">
        <f t="shared" si="272"/>
        <v>High Level of Service</v>
      </c>
      <c r="T776" s="62" t="str">
        <f t="shared" si="288"/>
        <v>Low Priority</v>
      </c>
      <c r="U776" s="46">
        <f t="shared" si="273"/>
        <v>8</v>
      </c>
      <c r="V776" s="28" t="str">
        <f t="shared" si="274"/>
        <v>Perform Routine Preventative Maintenance</v>
      </c>
      <c r="W776" s="47" t="str">
        <f t="shared" si="275"/>
        <v/>
      </c>
      <c r="X776" s="27" t="str">
        <f t="shared" si="276"/>
        <v>Maintain O&amp;M and Routine Monitoring</v>
      </c>
      <c r="Y776" s="48">
        <f t="shared" si="277"/>
        <v>28</v>
      </c>
      <c r="Z776" s="48">
        <f t="shared" si="278"/>
        <v>18</v>
      </c>
      <c r="AA776" s="48">
        <f t="shared" si="279"/>
        <v>28</v>
      </c>
      <c r="AB776" s="48">
        <f t="shared" si="280"/>
        <v>18</v>
      </c>
      <c r="AC776" s="48">
        <f t="shared" si="281"/>
        <v>28</v>
      </c>
      <c r="AD776" s="48">
        <f t="shared" si="282"/>
        <v>6</v>
      </c>
      <c r="AE776" s="48">
        <f t="shared" si="283"/>
        <v>19</v>
      </c>
      <c r="AF776" s="48" t="str">
        <f t="shared" si="284"/>
        <v xml:space="preserve"> </v>
      </c>
      <c r="AG776" s="49" t="str">
        <f t="shared" si="285"/>
        <v/>
      </c>
      <c r="AH776" s="48">
        <f t="shared" si="286"/>
        <v>18</v>
      </c>
      <c r="AI776" s="50">
        <f>'Details and Calculations'!AE775</f>
        <v>1</v>
      </c>
      <c r="AJ776" s="50">
        <f>'Details and Calculations'!AM775</f>
        <v>1</v>
      </c>
      <c r="AK776" s="50">
        <f>'Details and Calculations'!AR775</f>
        <v>1</v>
      </c>
      <c r="AL776" s="50">
        <f>'Details and Calculations'!AW775</f>
        <v>1</v>
      </c>
      <c r="AM776" s="50">
        <f>'Details and Calculations'!BA775</f>
        <v>1</v>
      </c>
      <c r="AN776" s="50">
        <f>'Details and Calculations'!BF775</f>
        <v>1</v>
      </c>
      <c r="AO776" s="50">
        <f>'Details and Calculations'!BI775</f>
        <v>1</v>
      </c>
      <c r="AP776" s="50" t="str">
        <f>'Details and Calculations'!BM775</f>
        <v xml:space="preserve"> </v>
      </c>
      <c r="AQ776" s="50" t="str">
        <f>'Details and Calculations'!BP775</f>
        <v xml:space="preserve"> </v>
      </c>
      <c r="AR776" s="50">
        <f>'Details and Calculations'!CC775</f>
        <v>1</v>
      </c>
      <c r="AS776" s="50">
        <f>'Details and Calculations'!CJ775</f>
        <v>1</v>
      </c>
      <c r="AT776" s="51">
        <f>'Details and Calculations'!T775</f>
        <v>1</v>
      </c>
      <c r="AU776" s="51">
        <f>'Details and Calculations'!Z775</f>
        <v>1</v>
      </c>
      <c r="AV776" s="51">
        <f>'Details and Calculations'!S775</f>
        <v>1</v>
      </c>
      <c r="AW776" s="51">
        <f>'Details and Calculations'!AI775</f>
        <v>1</v>
      </c>
      <c r="AX776" s="51">
        <f>'Details and Calculations'!BY775</f>
        <v>1</v>
      </c>
      <c r="AY776" s="51">
        <f>'Details and Calculations'!CG775</f>
        <v>1</v>
      </c>
      <c r="AZ776" s="51">
        <f>'Details and Calculations'!CI775</f>
        <v>1</v>
      </c>
      <c r="BA776" s="51">
        <f t="shared" si="287"/>
        <v>1</v>
      </c>
      <c r="BB776" s="52">
        <f>'Details and Calculations'!Y775</f>
        <v>5</v>
      </c>
      <c r="BC776" s="52">
        <f>'Details and Calculations'!AC775</f>
        <v>5</v>
      </c>
      <c r="BD776" s="52">
        <f>'Details and Calculations'!AK775</f>
        <v>1</v>
      </c>
      <c r="BE776" s="52">
        <f>'Details and Calculations'!AN775</f>
        <v>720</v>
      </c>
      <c r="BF776" s="52">
        <f>'Details and Calculations'!AP775</f>
        <v>19</v>
      </c>
      <c r="BG776" s="52">
        <f>'Details and Calculations'!AT775</f>
        <v>10</v>
      </c>
      <c r="BH776" s="52">
        <f>'Details and Calculations'!AY775</f>
        <v>3</v>
      </c>
      <c r="BI776" s="52">
        <f>'Details and Calculations'!BB775</f>
        <v>19000</v>
      </c>
      <c r="BJ776" s="52">
        <f>'Details and Calculations'!BD775</f>
        <v>2</v>
      </c>
      <c r="BK776" s="52">
        <f>'Details and Calculations'!CA775</f>
        <v>31</v>
      </c>
      <c r="BL776" s="43">
        <f>'Details and Calculations'!AA775</f>
        <v>1</v>
      </c>
      <c r="BM776" s="43" t="str">
        <f>'Details and Calculations'!AB775</f>
        <v>"Springbox" --Intake Structure At A Spring</v>
      </c>
      <c r="BN776" s="43">
        <f>'Details and Calculations'!AD775</f>
        <v>2015</v>
      </c>
      <c r="BO776" s="43">
        <f>'Details and Calculations'!AJ775</f>
        <v>1</v>
      </c>
      <c r="BP776" s="43">
        <f>'Details and Calculations'!AL775</f>
        <v>2015</v>
      </c>
      <c r="BQ776" s="43">
        <f>'Details and Calculations'!AO775</f>
        <v>1</v>
      </c>
      <c r="BR776" s="43">
        <f>'Details and Calculations'!AQ775</f>
        <v>2015</v>
      </c>
      <c r="BS776" s="43">
        <f>'Details and Calculations'!AS775</f>
        <v>1</v>
      </c>
      <c r="BT776" s="43">
        <f>'Details and Calculations'!AV775</f>
        <v>2015</v>
      </c>
      <c r="BU776" s="43">
        <f>'Details and Calculations'!AX775</f>
        <v>1</v>
      </c>
      <c r="BV776" s="43">
        <f>'Details and Calculations'!AZ775</f>
        <v>2015</v>
      </c>
      <c r="BW776" s="43">
        <f>'Details and Calculations'!BC775</f>
        <v>1</v>
      </c>
      <c r="BX776" s="43">
        <f>'Details and Calculations'!BE775</f>
        <v>2016</v>
      </c>
      <c r="BY776" s="43">
        <f>'Details and Calculations'!BG775</f>
        <v>1</v>
      </c>
      <c r="BZ776" s="43">
        <f>'Details and Calculations'!BH775</f>
        <v>2016</v>
      </c>
      <c r="CA776" s="43">
        <f>'Details and Calculations'!BJ775</f>
        <v>0</v>
      </c>
      <c r="CB776" s="43" t="str">
        <f>'Details and Calculations'!BK775</f>
        <v/>
      </c>
      <c r="CC776" s="43" t="str">
        <f>'Details and Calculations'!BL775</f>
        <v xml:space="preserve"> </v>
      </c>
      <c r="CD776" s="43" t="str">
        <f>'Details and Calculations'!BN775</f>
        <v xml:space="preserve"> </v>
      </c>
      <c r="CE776" s="43" t="str">
        <f>'Details and Calculations'!BO775</f>
        <v xml:space="preserve"> </v>
      </c>
      <c r="CF776" s="43">
        <f>'Details and Calculations'!BZ775</f>
        <v>1</v>
      </c>
      <c r="CG776" s="43">
        <f>'Details and Calculations'!CB775</f>
        <v>2015</v>
      </c>
      <c r="CH776" s="31"/>
      <c r="CI776" s="53"/>
    </row>
    <row r="777" spans="1:87" x14ac:dyDescent="0.3">
      <c r="A777" s="43">
        <f>'Details and Calculations'!A776</f>
        <v>2017</v>
      </c>
      <c r="B777" s="43" t="str">
        <f>'Details and Calculations'!C776</f>
        <v>Rwanda</v>
      </c>
      <c r="C777" s="43" t="str">
        <f>'Details and Calculations'!D776</f>
        <v>Rulindo</v>
      </c>
      <c r="D777" s="43" t="str">
        <f>'Details and Calculations'!E776</f>
        <v>Tumba</v>
      </c>
      <c r="E777" s="43" t="str">
        <f>'Details and Calculations'!F776</f>
        <v>Nyirabirori</v>
      </c>
      <c r="F777" s="43" t="str">
        <f>'Details and Calculations'!G776</f>
        <v>Bukiga</v>
      </c>
      <c r="G777" s="43" t="str">
        <f>'Details and Calculations'!H776</f>
        <v/>
      </c>
      <c r="H777" s="43" t="str">
        <f>'Details and Calculations'!I776</f>
        <v/>
      </c>
      <c r="I777" s="43" t="str">
        <f>'Details and Calculations'!J776</f>
        <v>Water point1 at ADEPR PEPO Tumba/Nyirambuga pumping</v>
      </c>
      <c r="J777" s="43">
        <f>'Details and Calculations'!K776</f>
        <v>169</v>
      </c>
      <c r="K777" s="43">
        <f>'Details and Calculations'!O776</f>
        <v>169</v>
      </c>
      <c r="L777" s="43" t="str">
        <f>'Details and Calculations'!P777</f>
        <v xml:space="preserve"> </v>
      </c>
      <c r="M777" s="43" t="str">
        <f>'Details and Calculations'!U776</f>
        <v>Piped Network With Pump</v>
      </c>
      <c r="N777" s="43">
        <f>'Details and Calculations'!V776</f>
        <v>2012</v>
      </c>
      <c r="O777" s="43" t="str">
        <f>'Details and Calculations'!W776</f>
        <v>Governement (District, Wasac) And Water For People</v>
      </c>
      <c r="P777" s="43" t="str">
        <f>'Details and Calculations'!X776</f>
        <v>Spring</v>
      </c>
      <c r="Q777" s="44" t="str">
        <f t="shared" ref="Q777:Q840" si="289">IF(AT777=0,"No Improved Water Point/System",IF(COUNTIF(Y777:AH777,"&lt;=5")&gt;2,"High Risk",IF(COUNTIF(Y777:AH777,"&lt;=5")=2,"Medium Risk",IF(COUNTIF(Y777:AH777,"&lt;=5")&lt;=1,"Low Risk"))))</f>
        <v>Low Risk</v>
      </c>
      <c r="R777" s="44" t="str">
        <f t="shared" ref="R777:R840" si="290">IF(AT777=0,"No Improved Water Point/System",IF(COUNTIF(AI777:AS777,"3")&gt;=1,"High Risk",IF(COUNTIF(AI777:AS777,"2")&gt;=3,"Medium Risk",IF(COUNTIF(AI777:AS777,"2")&lt;3,"Low Risk"))))</f>
        <v>Low Risk</v>
      </c>
      <c r="S777" s="45" t="str">
        <f t="shared" ref="S777:S840" si="291">IF(U777=0,"No Improved Water Point/System",IF(U777=1,"Inadequate Level of Service",IF(U777=2,"Inadequate Level of Service",IF(U777=3,"Basic Level of Service",IF(U777=4,"Basic Level of Service",IF(U777=5,"Basic Level of Service",IF(U777=6,"Intermediate Level of Service",IF(U777=7,"Intermediate Level of Service",IF(U777=8,"High Level of Service")))))))))</f>
        <v>Intermediate Level of Service</v>
      </c>
      <c r="T777" s="62" t="str">
        <f t="shared" si="288"/>
        <v>Low Priority</v>
      </c>
      <c r="U777" s="46">
        <f t="shared" ref="U777:U840" si="292">SUM(AT777:BA777)</f>
        <v>7</v>
      </c>
      <c r="V777" s="28" t="str">
        <f t="shared" ref="V777:V840" si="293">IF(T777="New Construction Needed","New Construction Needed",IF(T777="High Priority","Major Repairs or Replace System",IF(AS777="3","Major Repairs or Replace System",IF(AS777="2","Major Repairs or Replace System",IF(Q777="Medium Risk","Consider Replacing Aging Components",IF(Q777="High Risk","Consider Replacing Aging Components",IF(AI777=2,"Repair or Replace Components",IF(AI777=2,"Repair or Replace Components",IF(AJ777=2,"Repair or Replace Components",IF(AK777=2,"Repair or Replace Components",IF(AL777=2,"Repair or Replace Components", IF(AM777=2,"Repair or Replace Components", IF(AN777=2,"Repair or Replace Components", IF(AO777=2,"Repair or Replace Components", IF(AP777=2,"Repair or Replace Components", IF(AR777=2,"Repair or Replace Components",IF(AI777=3,"Repair or Replace Components",IF(AI777=3,"Repair or Replace Components",IF(AJ777=3,"Repair or Replace Components",IF(AK777=3,"Repair or Replace Components",IF(AL777=3,"Repair or Replace Components", IF(AM777=3,"Repair or Replace Components", IF(AN777=3,"Repair or Replace Components", IF(AO777=3,"Repair or Replace Components", IF(AP777=3,"Repair or Replace Components", IF(AR777=3,"Repair or Replace Components","Perform Routine Preventative Maintenance"))))))))))))))))))))))))))</f>
        <v>Perform Routine Preventative Maintenance</v>
      </c>
      <c r="W777" s="47" t="str">
        <f t="shared" ref="W777:W840" si="294">IF(V777="Consider Replacing Aging Components",CONCATENATE(IF(AG777&lt;=5,"Treatment Housing Structure, ",""),IF(Y777&lt;=5,"Intake Structure,  ",""),IF(Z777&lt;=5,"Conduction Line, ",""),IF(AA777&lt;=5,"Storage Tank, ",""),IF(AB777&lt;=5,"Other Concrete Structures, "," "),IF(AC777&gt;=5,"Distribution Network, "," "), IF(AD777&gt;=5,"Pump, "," "), IF(AE777&gt;=5,"Pump Station, "," "), IF(AF777&gt;=5," Treatment Equipment, "," "), IF(AH777&gt;=5,"Kiosk/Tap Stand"," ")),IF(V777="Repair or Replace Components",CONCATENATE(IF(AG777=2,"Treatment Housing Structure, ",""),IF(AG777=3,"Treatment Housing Structure, ",""),IF(AI777=2,"Intake Structure, ",""),IF(AI777=3,"Intake Structure, ",""),IF(AJ777=2,"Conduction Line, ",""),IF(AJ777=3,"Conduction Line, ",""),IF(AK777=2,"Storage Tank, ",""),IF(AK777=3,"Storage Tank, ",""),IF(AL777=2,"Other Concrete Structures ",""),IF(AL777=3, "Other Concrete Structures ",""), IF(AM777=2,"Distribution  Line, ",""),IF(AM777=3,"Distribution Line, ",""), IF(AN777=2,"Pump, ",""),IF(AN777=3,"Pump, ",""), IF(AO777=2,"Pump Station, ",""),IF(AO777=3,"Pump Station, ",""), IF(AP777=2,"Treatment Equipment, ",""),IF(AP777=3," Treatment Equipment, ",""), IF(AR777=2,"Kiosk/Tap Stand",""),IF(AR777=3," Kiosk/Tap Stand","")),""))</f>
        <v/>
      </c>
      <c r="X777" s="27" t="str">
        <f t="shared" ref="X777:X840" si="295">IF(V777="New Construction Needed","Plan For Investment and Construction",IF(V777="Major Repairs or Replace System","Further Technical Diagnostic Needed",IF(V777="Consider Replacing Aging Components","Further Technical Diagnostic Needed ",IF(V777="Repair or Replace Components","Create Plan To Repair or Replace Components",IF(V777="Perform Routine Preventative Maintenance","Maintain O&amp;M and Routine Monitoring",)))))</f>
        <v>Maintain O&amp;M and Routine Monitoring</v>
      </c>
      <c r="Y777" s="48" t="str">
        <f t="shared" ref="Y777:Y840" si="296">IF(BL777=1,Reference_Intake-(A777-BN777)," ")</f>
        <v xml:space="preserve"> </v>
      </c>
      <c r="Z777" s="48" t="str">
        <f t="shared" ref="Z777:Z840" si="297">IF(BO777=1,Reference_Conduction_Line-(A777-BP777)," ")</f>
        <v xml:space="preserve"> </v>
      </c>
      <c r="AA777" s="48" t="str">
        <f t="shared" ref="AA777:AA840" si="298">IF(BQ777=1,Reference_Storage_Tank-(A777-BR777)," ")</f>
        <v xml:space="preserve"> </v>
      </c>
      <c r="AB777" s="48" t="str">
        <f t="shared" ref="AB777:AB840" si="299">IF(BS777=1,Reference_Other_Concrete_Structures-(A777-BT777)," ")</f>
        <v xml:space="preserve"> </v>
      </c>
      <c r="AC777" s="48" t="str">
        <f t="shared" ref="AC777:AC840" si="300">IF(BU777=1,Reference_Distribution_Network-(A777-BV777)," ")</f>
        <v xml:space="preserve"> </v>
      </c>
      <c r="AD777" s="48" t="str">
        <f t="shared" ref="AD777:AD840" si="301">IF(BW777=1,Reference_Pump-(A777-BX777)," ")</f>
        <v xml:space="preserve"> </v>
      </c>
      <c r="AE777" s="48" t="str">
        <f t="shared" ref="AE777:AE840" si="302">IF(BY777=1,Reference_Pump_House-(A777-BZ777)," ")</f>
        <v xml:space="preserve"> </v>
      </c>
      <c r="AF777" s="48" t="str">
        <f t="shared" ref="AF777:AF840" si="303">IF(CA777=1,Reference_Treatment_Equipment-(A777-CC777)," ")</f>
        <v xml:space="preserve"> </v>
      </c>
      <c r="AG777" s="49" t="str">
        <f t="shared" ref="AG777:AG840" si="304">IF(CD777=1,Reference_Treatment_Housing_Structure-(A777-CE777),"")</f>
        <v/>
      </c>
      <c r="AH777" s="48">
        <f t="shared" ref="AH777:AH840" si="305">IF(CF777=1,Reference_Kiosk-(A777-CG777)," ")</f>
        <v>15</v>
      </c>
      <c r="AI777" s="50" t="str">
        <f>'Details and Calculations'!AE776</f>
        <v xml:space="preserve"> </v>
      </c>
      <c r="AJ777" s="50" t="str">
        <f>'Details and Calculations'!AM776</f>
        <v xml:space="preserve"> </v>
      </c>
      <c r="AK777" s="50" t="str">
        <f>'Details and Calculations'!AR776</f>
        <v xml:space="preserve"> </v>
      </c>
      <c r="AL777" s="50" t="str">
        <f>'Details and Calculations'!AW776</f>
        <v xml:space="preserve"> </v>
      </c>
      <c r="AM777" s="50" t="str">
        <f>'Details and Calculations'!BA776</f>
        <v xml:space="preserve"> </v>
      </c>
      <c r="AN777" s="50" t="str">
        <f>'Details and Calculations'!BF776</f>
        <v xml:space="preserve"> </v>
      </c>
      <c r="AO777" s="50" t="str">
        <f>'Details and Calculations'!BI776</f>
        <v xml:space="preserve"> </v>
      </c>
      <c r="AP777" s="50" t="str">
        <f>'Details and Calculations'!BM776</f>
        <v xml:space="preserve"> </v>
      </c>
      <c r="AQ777" s="50" t="str">
        <f>'Details and Calculations'!BP776</f>
        <v xml:space="preserve"> </v>
      </c>
      <c r="AR777" s="50">
        <f>'Details and Calculations'!CC776</f>
        <v>1</v>
      </c>
      <c r="AS777" s="50">
        <f>'Details and Calculations'!CJ776</f>
        <v>1</v>
      </c>
      <c r="AT777" s="51">
        <f>'Details and Calculations'!T776</f>
        <v>1</v>
      </c>
      <c r="AU777" s="51">
        <f>'Details and Calculations'!Z776</f>
        <v>1</v>
      </c>
      <c r="AV777" s="51">
        <f>'Details and Calculations'!S776</f>
        <v>0</v>
      </c>
      <c r="AW777" s="51">
        <f>'Details and Calculations'!AI776</f>
        <v>1</v>
      </c>
      <c r="AX777" s="51">
        <f>'Details and Calculations'!BY776</f>
        <v>1</v>
      </c>
      <c r="AY777" s="51">
        <f>'Details and Calculations'!CG776</f>
        <v>1</v>
      </c>
      <c r="AZ777" s="51">
        <f>'Details and Calculations'!CI776</f>
        <v>1</v>
      </c>
      <c r="BA777" s="51">
        <f t="shared" ref="BA777:BA840" si="306">IF(AS777=1,1,0)</f>
        <v>1</v>
      </c>
      <c r="BB777" s="52">
        <f>'Details and Calculations'!Y776</f>
        <v>11</v>
      </c>
      <c r="BC777" s="52" t="str">
        <f>'Details and Calculations'!AC776</f>
        <v xml:space="preserve"> </v>
      </c>
      <c r="BD777" s="52" t="str">
        <f>'Details and Calculations'!AK776</f>
        <v xml:space="preserve"> </v>
      </c>
      <c r="BE777" s="52" t="str">
        <f>'Details and Calculations'!AN776</f>
        <v xml:space="preserve"> </v>
      </c>
      <c r="BF777" s="52" t="str">
        <f>'Details and Calculations'!AP776</f>
        <v xml:space="preserve"> </v>
      </c>
      <c r="BG777" s="52" t="str">
        <f>'Details and Calculations'!AT776</f>
        <v xml:space="preserve"> </v>
      </c>
      <c r="BH777" s="52" t="str">
        <f>'Details and Calculations'!AY776</f>
        <v xml:space="preserve"> </v>
      </c>
      <c r="BI777" s="52" t="str">
        <f>'Details and Calculations'!BB776</f>
        <v xml:space="preserve"> </v>
      </c>
      <c r="BJ777" s="52" t="str">
        <f>'Details and Calculations'!BD776</f>
        <v xml:space="preserve"> </v>
      </c>
      <c r="BK777" s="52">
        <f>'Details and Calculations'!CA776</f>
        <v>5</v>
      </c>
      <c r="BL777" s="43">
        <f>'Details and Calculations'!AA776</f>
        <v>0</v>
      </c>
      <c r="BM777" s="43" t="str">
        <f>'Details and Calculations'!AB776</f>
        <v/>
      </c>
      <c r="BN777" s="43" t="str">
        <f>'Details and Calculations'!AD776</f>
        <v xml:space="preserve"> </v>
      </c>
      <c r="BO777" s="43">
        <f>'Details and Calculations'!AJ776</f>
        <v>0</v>
      </c>
      <c r="BP777" s="43" t="str">
        <f>'Details and Calculations'!AL776</f>
        <v xml:space="preserve"> </v>
      </c>
      <c r="BQ777" s="43">
        <f>'Details and Calculations'!AO776</f>
        <v>0</v>
      </c>
      <c r="BR777" s="43" t="str">
        <f>'Details and Calculations'!AQ776</f>
        <v xml:space="preserve"> </v>
      </c>
      <c r="BS777" s="43">
        <f>'Details and Calculations'!AS776</f>
        <v>0</v>
      </c>
      <c r="BT777" s="43" t="str">
        <f>'Details and Calculations'!AV776</f>
        <v xml:space="preserve"> </v>
      </c>
      <c r="BU777" s="43">
        <f>'Details and Calculations'!AX776</f>
        <v>0</v>
      </c>
      <c r="BV777" s="43" t="str">
        <f>'Details and Calculations'!AZ776</f>
        <v xml:space="preserve"> </v>
      </c>
      <c r="BW777" s="43">
        <f>'Details and Calculations'!BC776</f>
        <v>0</v>
      </c>
      <c r="BX777" s="43" t="str">
        <f>'Details and Calculations'!BE776</f>
        <v xml:space="preserve"> </v>
      </c>
      <c r="BY777" s="43" t="str">
        <f>'Details and Calculations'!BG776</f>
        <v xml:space="preserve"> </v>
      </c>
      <c r="BZ777" s="43" t="str">
        <f>'Details and Calculations'!BH776</f>
        <v xml:space="preserve"> </v>
      </c>
      <c r="CA777" s="43">
        <f>'Details and Calculations'!BJ776</f>
        <v>0</v>
      </c>
      <c r="CB777" s="43" t="str">
        <f>'Details and Calculations'!BK776</f>
        <v/>
      </c>
      <c r="CC777" s="43" t="str">
        <f>'Details and Calculations'!BL776</f>
        <v xml:space="preserve"> </v>
      </c>
      <c r="CD777" s="43" t="str">
        <f>'Details and Calculations'!BN776</f>
        <v xml:space="preserve"> </v>
      </c>
      <c r="CE777" s="43" t="str">
        <f>'Details and Calculations'!BO776</f>
        <v xml:space="preserve"> </v>
      </c>
      <c r="CF777" s="43">
        <f>'Details and Calculations'!BZ776</f>
        <v>1</v>
      </c>
      <c r="CG777" s="43">
        <f>'Details and Calculations'!CB776</f>
        <v>2012</v>
      </c>
      <c r="CH777" s="31"/>
      <c r="CI777" s="53"/>
    </row>
    <row r="778" spans="1:87" x14ac:dyDescent="0.3">
      <c r="A778" s="43">
        <f>'Details and Calculations'!A777</f>
        <v>2017</v>
      </c>
      <c r="B778" s="43" t="str">
        <f>'Details and Calculations'!C777</f>
        <v>Rwanda</v>
      </c>
      <c r="C778" s="43" t="str">
        <f>'Details and Calculations'!D777</f>
        <v>Rulindo</v>
      </c>
      <c r="D778" s="43" t="str">
        <f>'Details and Calculations'!E777</f>
        <v>Mbogo</v>
      </c>
      <c r="E778" s="43" t="str">
        <f>'Details and Calculations'!F777</f>
        <v>Bukoro</v>
      </c>
      <c r="F778" s="43" t="str">
        <f>'Details and Calculations'!G777</f>
        <v>Kibamba</v>
      </c>
      <c r="G778" s="43" t="str">
        <f>'Details and Calculations'!H777</f>
        <v/>
      </c>
      <c r="H778" s="43" t="str">
        <f>'Details and Calculations'!I777</f>
        <v/>
      </c>
      <c r="I778" s="43" t="str">
        <f>'Details and Calculations'!J777</f>
        <v>Musenge Network</v>
      </c>
      <c r="J778" s="43">
        <f>'Details and Calculations'!K777</f>
        <v>76</v>
      </c>
      <c r="K778" s="43">
        <f>'Details and Calculations'!O777</f>
        <v>76</v>
      </c>
      <c r="L778" s="43">
        <f>'Details and Calculations'!P778</f>
        <v>40</v>
      </c>
      <c r="M778" s="43" t="str">
        <f>'Details and Calculations'!U777</f>
        <v>Piped Network With Pump</v>
      </c>
      <c r="N778" s="43">
        <f>'Details and Calculations'!V777</f>
        <v>2014</v>
      </c>
      <c r="O778" s="43" t="str">
        <f>'Details and Calculations'!W777</f>
        <v/>
      </c>
      <c r="P778" s="43" t="str">
        <f>'Details and Calculations'!X777</f>
        <v>Spring</v>
      </c>
      <c r="Q778" s="44" t="str">
        <f t="shared" si="289"/>
        <v>Low Risk</v>
      </c>
      <c r="R778" s="44" t="str">
        <f t="shared" si="290"/>
        <v>High Risk</v>
      </c>
      <c r="S778" s="45" t="str">
        <f t="shared" si="291"/>
        <v>Basic Level of Service</v>
      </c>
      <c r="T778" s="62" t="str">
        <f t="shared" si="288"/>
        <v>High Priority</v>
      </c>
      <c r="U778" s="46">
        <f t="shared" si="292"/>
        <v>5</v>
      </c>
      <c r="V778" s="28" t="str">
        <f t="shared" si="293"/>
        <v>Major Repairs or Replace System</v>
      </c>
      <c r="W778" s="47" t="str">
        <f t="shared" si="294"/>
        <v/>
      </c>
      <c r="X778" s="27" t="str">
        <f t="shared" si="295"/>
        <v>Further Technical Diagnostic Needed</v>
      </c>
      <c r="Y778" s="48">
        <f t="shared" si="296"/>
        <v>27</v>
      </c>
      <c r="Z778" s="48">
        <f t="shared" si="297"/>
        <v>17</v>
      </c>
      <c r="AA778" s="48">
        <f t="shared" si="298"/>
        <v>27</v>
      </c>
      <c r="AB778" s="48">
        <f t="shared" si="299"/>
        <v>17</v>
      </c>
      <c r="AC778" s="48">
        <f t="shared" si="300"/>
        <v>27</v>
      </c>
      <c r="AD778" s="48">
        <f t="shared" si="301"/>
        <v>4</v>
      </c>
      <c r="AE778" s="48">
        <f t="shared" si="302"/>
        <v>17</v>
      </c>
      <c r="AF778" s="48" t="str">
        <f t="shared" si="303"/>
        <v xml:space="preserve"> </v>
      </c>
      <c r="AG778" s="49" t="str">
        <f t="shared" si="304"/>
        <v/>
      </c>
      <c r="AH778" s="48">
        <f t="shared" si="305"/>
        <v>17</v>
      </c>
      <c r="AI778" s="50">
        <f>'Details and Calculations'!AE777</f>
        <v>1</v>
      </c>
      <c r="AJ778" s="50">
        <f>'Details and Calculations'!AM777</f>
        <v>1</v>
      </c>
      <c r="AK778" s="50">
        <f>'Details and Calculations'!AR777</f>
        <v>1</v>
      </c>
      <c r="AL778" s="50">
        <f>'Details and Calculations'!AW777</f>
        <v>2</v>
      </c>
      <c r="AM778" s="50">
        <f>'Details and Calculations'!BA777</f>
        <v>2</v>
      </c>
      <c r="AN778" s="50">
        <f>'Details and Calculations'!BF777</f>
        <v>2</v>
      </c>
      <c r="AO778" s="50">
        <f>'Details and Calculations'!BI777</f>
        <v>1</v>
      </c>
      <c r="AP778" s="50" t="str">
        <f>'Details and Calculations'!BM777</f>
        <v xml:space="preserve"> </v>
      </c>
      <c r="AQ778" s="50" t="str">
        <f>'Details and Calculations'!BP777</f>
        <v xml:space="preserve"> </v>
      </c>
      <c r="AR778" s="50">
        <f>'Details and Calculations'!CC777</f>
        <v>3</v>
      </c>
      <c r="AS778" s="50">
        <f>'Details and Calculations'!CJ777</f>
        <v>3</v>
      </c>
      <c r="AT778" s="51">
        <f>'Details and Calculations'!T777</f>
        <v>1</v>
      </c>
      <c r="AU778" s="51">
        <f>'Details and Calculations'!Z777</f>
        <v>1</v>
      </c>
      <c r="AV778" s="51">
        <f>'Details and Calculations'!S777</f>
        <v>1</v>
      </c>
      <c r="AW778" s="51">
        <f>'Details and Calculations'!AI777</f>
        <v>1</v>
      </c>
      <c r="AX778" s="51">
        <f>'Details and Calculations'!BY777</f>
        <v>1</v>
      </c>
      <c r="AY778" s="51">
        <f>'Details and Calculations'!CG777</f>
        <v>0</v>
      </c>
      <c r="AZ778" s="51">
        <f>'Details and Calculations'!CI777</f>
        <v>0</v>
      </c>
      <c r="BA778" s="51">
        <f t="shared" si="306"/>
        <v>0</v>
      </c>
      <c r="BB778" s="52">
        <f>'Details and Calculations'!Y777</f>
        <v>1</v>
      </c>
      <c r="BC778" s="52">
        <f>'Details and Calculations'!AC777</f>
        <v>1</v>
      </c>
      <c r="BD778" s="52">
        <f>'Details and Calculations'!AK777</f>
        <v>1</v>
      </c>
      <c r="BE778" s="52">
        <f>'Details and Calculations'!AN777</f>
        <v>3000</v>
      </c>
      <c r="BF778" s="52">
        <f>'Details and Calculations'!AP777</f>
        <v>16</v>
      </c>
      <c r="BG778" s="52">
        <f>'Details and Calculations'!AT777</f>
        <v>8</v>
      </c>
      <c r="BH778" s="52">
        <f>'Details and Calculations'!AY777</f>
        <v>3</v>
      </c>
      <c r="BI778" s="52">
        <f>'Details and Calculations'!BB777</f>
        <v>20000</v>
      </c>
      <c r="BJ778" s="52">
        <f>'Details and Calculations'!BD777</f>
        <v>2</v>
      </c>
      <c r="BK778" s="52">
        <f>'Details and Calculations'!CA777</f>
        <v>28</v>
      </c>
      <c r="BL778" s="43">
        <f>'Details and Calculations'!AA777</f>
        <v>1</v>
      </c>
      <c r="BM778" s="43" t="str">
        <f>'Details and Calculations'!AB777</f>
        <v>"Springbox" --Intake Structure At A Spring</v>
      </c>
      <c r="BN778" s="43">
        <f>'Details and Calculations'!AD777</f>
        <v>2014</v>
      </c>
      <c r="BO778" s="43">
        <f>'Details and Calculations'!AJ777</f>
        <v>1</v>
      </c>
      <c r="BP778" s="43">
        <f>'Details and Calculations'!AL777</f>
        <v>2014</v>
      </c>
      <c r="BQ778" s="43">
        <f>'Details and Calculations'!AO777</f>
        <v>1</v>
      </c>
      <c r="BR778" s="43">
        <f>'Details and Calculations'!AQ777</f>
        <v>2014</v>
      </c>
      <c r="BS778" s="43">
        <f>'Details and Calculations'!AS777</f>
        <v>1</v>
      </c>
      <c r="BT778" s="43">
        <f>'Details and Calculations'!AV777</f>
        <v>2014</v>
      </c>
      <c r="BU778" s="43">
        <f>'Details and Calculations'!AX777</f>
        <v>1</v>
      </c>
      <c r="BV778" s="43">
        <f>'Details and Calculations'!AZ777</f>
        <v>2014</v>
      </c>
      <c r="BW778" s="43">
        <f>'Details and Calculations'!BC777</f>
        <v>1</v>
      </c>
      <c r="BX778" s="43">
        <f>'Details and Calculations'!BE777</f>
        <v>2014</v>
      </c>
      <c r="BY778" s="43">
        <f>'Details and Calculations'!BG777</f>
        <v>1</v>
      </c>
      <c r="BZ778" s="43">
        <f>'Details and Calculations'!BH777</f>
        <v>2014</v>
      </c>
      <c r="CA778" s="43">
        <f>'Details and Calculations'!BJ777</f>
        <v>0</v>
      </c>
      <c r="CB778" s="43" t="str">
        <f>'Details and Calculations'!BK777</f>
        <v/>
      </c>
      <c r="CC778" s="43" t="str">
        <f>'Details and Calculations'!BL777</f>
        <v xml:space="preserve"> </v>
      </c>
      <c r="CD778" s="43" t="str">
        <f>'Details and Calculations'!BN777</f>
        <v xml:space="preserve"> </v>
      </c>
      <c r="CE778" s="43" t="str">
        <f>'Details and Calculations'!BO777</f>
        <v xml:space="preserve"> </v>
      </c>
      <c r="CF778" s="43">
        <f>'Details and Calculations'!BZ777</f>
        <v>1</v>
      </c>
      <c r="CG778" s="43">
        <f>'Details and Calculations'!CB777</f>
        <v>2014</v>
      </c>
      <c r="CH778" s="31"/>
      <c r="CI778" s="53"/>
    </row>
    <row r="779" spans="1:87" x14ac:dyDescent="0.3">
      <c r="A779" s="43">
        <f>'Details and Calculations'!A778</f>
        <v>2017</v>
      </c>
      <c r="B779" s="43" t="str">
        <f>'Details and Calculations'!C778</f>
        <v>Rwanda</v>
      </c>
      <c r="C779" s="43" t="str">
        <f>'Details and Calculations'!D778</f>
        <v>Rulindo</v>
      </c>
      <c r="D779" s="43" t="str">
        <f>'Details and Calculations'!E778</f>
        <v>Rukozo</v>
      </c>
      <c r="E779" s="43" t="str">
        <f>'Details and Calculations'!F778</f>
        <v>Mberuka</v>
      </c>
      <c r="F779" s="43" t="str">
        <f>'Details and Calculations'!G778</f>
        <v>Gahwazi</v>
      </c>
      <c r="G779" s="43" t="str">
        <f>'Details and Calculations'!H778</f>
        <v/>
      </c>
      <c r="H779" s="43" t="str">
        <f>'Details and Calculations'!I778</f>
        <v/>
      </c>
      <c r="I779" s="43" t="str">
        <f>'Details and Calculations'!J778</f>
        <v>Nyamagana</v>
      </c>
      <c r="J779" s="43">
        <f>'Details and Calculations'!K778</f>
        <v>70</v>
      </c>
      <c r="K779" s="43">
        <f>'Details and Calculations'!O778</f>
        <v>30</v>
      </c>
      <c r="L779" s="43">
        <f>'Details and Calculations'!P779</f>
        <v>52</v>
      </c>
      <c r="M779" s="43" t="str">
        <f>'Details and Calculations'!U778</f>
        <v>Piped Network -- Gravity Only</v>
      </c>
      <c r="N779" s="43">
        <f>'Details and Calculations'!V778</f>
        <v>2011</v>
      </c>
      <c r="O779" s="43" t="str">
        <f>'Details and Calculations'!W778</f>
        <v>Government And African Development Bank</v>
      </c>
      <c r="P779" s="43" t="str">
        <f>'Details and Calculations'!X778</f>
        <v>Spring</v>
      </c>
      <c r="Q779" s="44" t="str">
        <f t="shared" si="289"/>
        <v>Low Risk</v>
      </c>
      <c r="R779" s="44" t="str">
        <f t="shared" si="290"/>
        <v>Low Risk</v>
      </c>
      <c r="S779" s="45" t="str">
        <f t="shared" si="291"/>
        <v>Basic Level of Service</v>
      </c>
      <c r="T779" s="62" t="str">
        <f t="shared" si="288"/>
        <v>Medium Priority</v>
      </c>
      <c r="U779" s="46">
        <f t="shared" si="292"/>
        <v>4</v>
      </c>
      <c r="V779" s="28" t="str">
        <f t="shared" si="293"/>
        <v>Repair or Replace Components</v>
      </c>
      <c r="W779" s="47" t="str">
        <f t="shared" si="294"/>
        <v xml:space="preserve">Distribution  Line, </v>
      </c>
      <c r="X779" s="27" t="str">
        <f t="shared" si="295"/>
        <v>Create Plan To Repair or Replace Components</v>
      </c>
      <c r="Y779" s="48">
        <f t="shared" si="296"/>
        <v>28</v>
      </c>
      <c r="Z779" s="48">
        <f t="shared" si="297"/>
        <v>18</v>
      </c>
      <c r="AA779" s="48">
        <f t="shared" si="298"/>
        <v>24</v>
      </c>
      <c r="AB779" s="48">
        <f t="shared" si="299"/>
        <v>14</v>
      </c>
      <c r="AC779" s="48">
        <f t="shared" si="300"/>
        <v>24</v>
      </c>
      <c r="AD779" s="48" t="str">
        <f t="shared" si="301"/>
        <v xml:space="preserve"> </v>
      </c>
      <c r="AE779" s="48" t="str">
        <f t="shared" si="302"/>
        <v xml:space="preserve"> </v>
      </c>
      <c r="AF779" s="48" t="str">
        <f t="shared" si="303"/>
        <v xml:space="preserve"> </v>
      </c>
      <c r="AG779" s="49" t="str">
        <f t="shared" si="304"/>
        <v/>
      </c>
      <c r="AH779" s="48">
        <f t="shared" si="305"/>
        <v>14</v>
      </c>
      <c r="AI779" s="50">
        <f>'Details and Calculations'!AE778</f>
        <v>1</v>
      </c>
      <c r="AJ779" s="50">
        <f>'Details and Calculations'!AM778</f>
        <v>1</v>
      </c>
      <c r="AK779" s="50">
        <f>'Details and Calculations'!AR778</f>
        <v>1</v>
      </c>
      <c r="AL779" s="50">
        <f>'Details and Calculations'!AW778</f>
        <v>1</v>
      </c>
      <c r="AM779" s="50">
        <f>'Details and Calculations'!BA778</f>
        <v>2</v>
      </c>
      <c r="AN779" s="50" t="str">
        <f>'Details and Calculations'!BF778</f>
        <v xml:space="preserve"> </v>
      </c>
      <c r="AO779" s="50" t="str">
        <f>'Details and Calculations'!BI778</f>
        <v xml:space="preserve"> </v>
      </c>
      <c r="AP779" s="50" t="str">
        <f>'Details and Calculations'!BM778</f>
        <v xml:space="preserve"> </v>
      </c>
      <c r="AQ779" s="50" t="str">
        <f>'Details and Calculations'!BP778</f>
        <v xml:space="preserve"> </v>
      </c>
      <c r="AR779" s="50">
        <f>'Details and Calculations'!CC778</f>
        <v>1</v>
      </c>
      <c r="AS779" s="50">
        <f>'Details and Calculations'!CJ778</f>
        <v>2</v>
      </c>
      <c r="AT779" s="51">
        <f>'Details and Calculations'!T778</f>
        <v>1</v>
      </c>
      <c r="AU779" s="51">
        <f>'Details and Calculations'!Z778</f>
        <v>1</v>
      </c>
      <c r="AV779" s="51">
        <f>'Details and Calculations'!S778</f>
        <v>0</v>
      </c>
      <c r="AW779" s="51">
        <f>'Details and Calculations'!AI778</f>
        <v>1</v>
      </c>
      <c r="AX779" s="51">
        <f>'Details and Calculations'!BY778</f>
        <v>1</v>
      </c>
      <c r="AY779" s="51">
        <f>'Details and Calculations'!CG778</f>
        <v>0</v>
      </c>
      <c r="AZ779" s="51">
        <f>'Details and Calculations'!CI778</f>
        <v>0</v>
      </c>
      <c r="BA779" s="51">
        <f t="shared" si="306"/>
        <v>0</v>
      </c>
      <c r="BB779" s="52">
        <f>'Details and Calculations'!Y778</f>
        <v>2</v>
      </c>
      <c r="BC779" s="52">
        <f>'Details and Calculations'!AC778</f>
        <v>1</v>
      </c>
      <c r="BD779" s="52">
        <f>'Details and Calculations'!AK778</f>
        <v>2</v>
      </c>
      <c r="BE779" s="52">
        <f>'Details and Calculations'!AN778</f>
        <v>2100</v>
      </c>
      <c r="BF779" s="52">
        <f>'Details and Calculations'!AP778</f>
        <v>11</v>
      </c>
      <c r="BG779" s="52">
        <f>'Details and Calculations'!AT778</f>
        <v>15</v>
      </c>
      <c r="BH779" s="52">
        <f>'Details and Calculations'!AY778</f>
        <v>3</v>
      </c>
      <c r="BI779" s="52">
        <f>'Details and Calculations'!BB778</f>
        <v>37000</v>
      </c>
      <c r="BJ779" s="52" t="str">
        <f>'Details and Calculations'!BD778</f>
        <v xml:space="preserve"> </v>
      </c>
      <c r="BK779" s="52">
        <f>'Details and Calculations'!CA778</f>
        <v>29</v>
      </c>
      <c r="BL779" s="43">
        <f>'Details and Calculations'!AA778</f>
        <v>1</v>
      </c>
      <c r="BM779" s="43" t="str">
        <f>'Details and Calculations'!AB778</f>
        <v>"Springbox" --Intake Structure At A Spring</v>
      </c>
      <c r="BN779" s="43">
        <f>'Details and Calculations'!AD778</f>
        <v>2015</v>
      </c>
      <c r="BO779" s="43">
        <f>'Details and Calculations'!AJ778</f>
        <v>1</v>
      </c>
      <c r="BP779" s="43">
        <f>'Details and Calculations'!AL778</f>
        <v>2015</v>
      </c>
      <c r="BQ779" s="43">
        <f>'Details and Calculations'!AO778</f>
        <v>1</v>
      </c>
      <c r="BR779" s="43">
        <f>'Details and Calculations'!AQ778</f>
        <v>2011</v>
      </c>
      <c r="BS779" s="43">
        <f>'Details and Calculations'!AS778</f>
        <v>1</v>
      </c>
      <c r="BT779" s="43">
        <f>'Details and Calculations'!AV778</f>
        <v>2011</v>
      </c>
      <c r="BU779" s="43">
        <f>'Details and Calculations'!AX778</f>
        <v>1</v>
      </c>
      <c r="BV779" s="43">
        <f>'Details and Calculations'!AZ778</f>
        <v>2011</v>
      </c>
      <c r="BW779" s="43">
        <f>'Details and Calculations'!BC778</f>
        <v>0</v>
      </c>
      <c r="BX779" s="43" t="str">
        <f>'Details and Calculations'!BE778</f>
        <v xml:space="preserve"> </v>
      </c>
      <c r="BY779" s="43" t="str">
        <f>'Details and Calculations'!BG778</f>
        <v xml:space="preserve"> </v>
      </c>
      <c r="BZ779" s="43" t="str">
        <f>'Details and Calculations'!BH778</f>
        <v xml:space="preserve"> </v>
      </c>
      <c r="CA779" s="43">
        <f>'Details and Calculations'!BJ778</f>
        <v>0</v>
      </c>
      <c r="CB779" s="43" t="str">
        <f>'Details and Calculations'!BK778</f>
        <v/>
      </c>
      <c r="CC779" s="43" t="str">
        <f>'Details and Calculations'!BL778</f>
        <v xml:space="preserve"> </v>
      </c>
      <c r="CD779" s="43" t="str">
        <f>'Details and Calculations'!BN778</f>
        <v xml:space="preserve"> </v>
      </c>
      <c r="CE779" s="43" t="str">
        <f>'Details and Calculations'!BO778</f>
        <v xml:space="preserve"> </v>
      </c>
      <c r="CF779" s="43">
        <f>'Details and Calculations'!BZ778</f>
        <v>1</v>
      </c>
      <c r="CG779" s="43">
        <f>'Details and Calculations'!CB778</f>
        <v>2011</v>
      </c>
      <c r="CH779" s="31"/>
      <c r="CI779" s="53"/>
    </row>
    <row r="780" spans="1:87" x14ac:dyDescent="0.3">
      <c r="A780" s="43">
        <f>'Details and Calculations'!A779</f>
        <v>2017</v>
      </c>
      <c r="B780" s="43" t="str">
        <f>'Details and Calculations'!C779</f>
        <v>Rwanda</v>
      </c>
      <c r="C780" s="43" t="str">
        <f>'Details and Calculations'!D779</f>
        <v>Rulindo</v>
      </c>
      <c r="D780" s="43" t="str">
        <f>'Details and Calculations'!E779</f>
        <v>Shyorongi</v>
      </c>
      <c r="E780" s="43" t="str">
        <f>'Details and Calculations'!F779</f>
        <v>Rubona</v>
      </c>
      <c r="F780" s="43" t="str">
        <f>'Details and Calculations'!G779</f>
        <v>Nyarusange</v>
      </c>
      <c r="G780" s="43" t="str">
        <f>'Details and Calculations'!H779</f>
        <v/>
      </c>
      <c r="H780" s="43" t="str">
        <f>'Details and Calculations'!I779</f>
        <v/>
      </c>
      <c r="I780" s="43" t="str">
        <f>'Details and Calculations'!J779</f>
        <v>Gisoro- Nyundo network</v>
      </c>
      <c r="J780" s="43">
        <f>'Details and Calculations'!K779</f>
        <v>97</v>
      </c>
      <c r="K780" s="43">
        <f>'Details and Calculations'!O779</f>
        <v>45</v>
      </c>
      <c r="L780" s="43">
        <f>'Details and Calculations'!P780</f>
        <v>8</v>
      </c>
      <c r="M780" s="43" t="str">
        <f>'Details and Calculations'!U779</f>
        <v>Piped Network -- Gravity Only</v>
      </c>
      <c r="N780" s="43">
        <f>'Details and Calculations'!V779</f>
        <v>2013</v>
      </c>
      <c r="O780" s="43" t="str">
        <f>'Details and Calculations'!W779</f>
        <v>Governement (District, Wasac) And Water For People</v>
      </c>
      <c r="P780" s="43" t="str">
        <f>'Details and Calculations'!X779</f>
        <v>Spring</v>
      </c>
      <c r="Q780" s="44" t="str">
        <f t="shared" si="289"/>
        <v>Low Risk</v>
      </c>
      <c r="R780" s="44" t="str">
        <f t="shared" si="290"/>
        <v>Low Risk</v>
      </c>
      <c r="S780" s="45" t="str">
        <f t="shared" si="291"/>
        <v>High Level of Service</v>
      </c>
      <c r="T780" s="62" t="str">
        <f t="shared" si="288"/>
        <v>Low Priority</v>
      </c>
      <c r="U780" s="46">
        <f t="shared" si="292"/>
        <v>8</v>
      </c>
      <c r="V780" s="28" t="str">
        <f t="shared" si="293"/>
        <v>Repair or Replace Components</v>
      </c>
      <c r="W780" s="47" t="str">
        <f t="shared" si="294"/>
        <v xml:space="preserve">Storage Tank, </v>
      </c>
      <c r="X780" s="27" t="str">
        <f t="shared" si="295"/>
        <v>Create Plan To Repair or Replace Components</v>
      </c>
      <c r="Y780" s="48">
        <f t="shared" si="296"/>
        <v>26</v>
      </c>
      <c r="Z780" s="48">
        <f t="shared" si="297"/>
        <v>16</v>
      </c>
      <c r="AA780" s="48">
        <f t="shared" si="298"/>
        <v>26</v>
      </c>
      <c r="AB780" s="48">
        <f t="shared" si="299"/>
        <v>16</v>
      </c>
      <c r="AC780" s="48">
        <f t="shared" si="300"/>
        <v>26</v>
      </c>
      <c r="AD780" s="48" t="str">
        <f t="shared" si="301"/>
        <v xml:space="preserve"> </v>
      </c>
      <c r="AE780" s="48" t="str">
        <f t="shared" si="302"/>
        <v xml:space="preserve"> </v>
      </c>
      <c r="AF780" s="48" t="str">
        <f t="shared" si="303"/>
        <v xml:space="preserve"> </v>
      </c>
      <c r="AG780" s="49" t="str">
        <f t="shared" si="304"/>
        <v/>
      </c>
      <c r="AH780" s="48">
        <f t="shared" si="305"/>
        <v>16</v>
      </c>
      <c r="AI780" s="50">
        <f>'Details and Calculations'!AE779</f>
        <v>1</v>
      </c>
      <c r="AJ780" s="50">
        <f>'Details and Calculations'!AM779</f>
        <v>1</v>
      </c>
      <c r="AK780" s="50">
        <f>'Details and Calculations'!AR779</f>
        <v>2</v>
      </c>
      <c r="AL780" s="50">
        <f>'Details and Calculations'!AW779</f>
        <v>1</v>
      </c>
      <c r="AM780" s="50">
        <f>'Details and Calculations'!BA779</f>
        <v>1</v>
      </c>
      <c r="AN780" s="50" t="str">
        <f>'Details and Calculations'!BF779</f>
        <v xml:space="preserve"> </v>
      </c>
      <c r="AO780" s="50" t="str">
        <f>'Details and Calculations'!BI779</f>
        <v xml:space="preserve"> </v>
      </c>
      <c r="AP780" s="50" t="str">
        <f>'Details and Calculations'!BM779</f>
        <v xml:space="preserve"> </v>
      </c>
      <c r="AQ780" s="50" t="str">
        <f>'Details and Calculations'!BP779</f>
        <v xml:space="preserve"> </v>
      </c>
      <c r="AR780" s="50">
        <f>'Details and Calculations'!CC779</f>
        <v>1</v>
      </c>
      <c r="AS780" s="50">
        <f>'Details and Calculations'!CJ779</f>
        <v>1</v>
      </c>
      <c r="AT780" s="51">
        <f>'Details and Calculations'!T779</f>
        <v>1</v>
      </c>
      <c r="AU780" s="51">
        <f>'Details and Calculations'!Z779</f>
        <v>1</v>
      </c>
      <c r="AV780" s="51">
        <f>'Details and Calculations'!S779</f>
        <v>1</v>
      </c>
      <c r="AW780" s="51">
        <f>'Details and Calculations'!AI779</f>
        <v>1</v>
      </c>
      <c r="AX780" s="51">
        <f>'Details and Calculations'!BY779</f>
        <v>1</v>
      </c>
      <c r="AY780" s="51">
        <f>'Details and Calculations'!CG779</f>
        <v>1</v>
      </c>
      <c r="AZ780" s="51">
        <f>'Details and Calculations'!CI779</f>
        <v>1</v>
      </c>
      <c r="BA780" s="51">
        <f t="shared" si="306"/>
        <v>1</v>
      </c>
      <c r="BB780" s="52">
        <f>'Details and Calculations'!Y779</f>
        <v>1</v>
      </c>
      <c r="BC780" s="52">
        <f>'Details and Calculations'!AC779</f>
        <v>1</v>
      </c>
      <c r="BD780" s="52">
        <f>'Details and Calculations'!AK779</f>
        <v>1</v>
      </c>
      <c r="BE780" s="52">
        <f>'Details and Calculations'!AN779</f>
        <v>30</v>
      </c>
      <c r="BF780" s="52">
        <f>'Details and Calculations'!AP779</f>
        <v>6</v>
      </c>
      <c r="BG780" s="52">
        <f>'Details and Calculations'!AT779</f>
        <v>10</v>
      </c>
      <c r="BH780" s="52">
        <f>'Details and Calculations'!AY779</f>
        <v>2</v>
      </c>
      <c r="BI780" s="52">
        <f>'Details and Calculations'!BB779</f>
        <v>7000</v>
      </c>
      <c r="BJ780" s="52" t="str">
        <f>'Details and Calculations'!BD779</f>
        <v xml:space="preserve"> </v>
      </c>
      <c r="BK780" s="52">
        <f>'Details and Calculations'!CA779</f>
        <v>1</v>
      </c>
      <c r="BL780" s="43">
        <f>'Details and Calculations'!AA779</f>
        <v>1</v>
      </c>
      <c r="BM780" s="43" t="str">
        <f>'Details and Calculations'!AB779</f>
        <v>"Springbox" --Intake Structure At A Spring</v>
      </c>
      <c r="BN780" s="43">
        <f>'Details and Calculations'!AD779</f>
        <v>2013</v>
      </c>
      <c r="BO780" s="43">
        <f>'Details and Calculations'!AJ779</f>
        <v>1</v>
      </c>
      <c r="BP780" s="43">
        <f>'Details and Calculations'!AL779</f>
        <v>2013</v>
      </c>
      <c r="BQ780" s="43">
        <f>'Details and Calculations'!AO779</f>
        <v>1</v>
      </c>
      <c r="BR780" s="43">
        <f>'Details and Calculations'!AQ779</f>
        <v>2013</v>
      </c>
      <c r="BS780" s="43">
        <f>'Details and Calculations'!AS779</f>
        <v>1</v>
      </c>
      <c r="BT780" s="43">
        <f>'Details and Calculations'!AV779</f>
        <v>2013</v>
      </c>
      <c r="BU780" s="43">
        <f>'Details and Calculations'!AX779</f>
        <v>1</v>
      </c>
      <c r="BV780" s="43">
        <f>'Details and Calculations'!AZ779</f>
        <v>2013</v>
      </c>
      <c r="BW780" s="43">
        <f>'Details and Calculations'!BC779</f>
        <v>0</v>
      </c>
      <c r="BX780" s="43" t="str">
        <f>'Details and Calculations'!BE779</f>
        <v xml:space="preserve"> </v>
      </c>
      <c r="BY780" s="43" t="str">
        <f>'Details and Calculations'!BG779</f>
        <v xml:space="preserve"> </v>
      </c>
      <c r="BZ780" s="43" t="str">
        <f>'Details and Calculations'!BH779</f>
        <v xml:space="preserve"> </v>
      </c>
      <c r="CA780" s="43">
        <f>'Details and Calculations'!BJ779</f>
        <v>0</v>
      </c>
      <c r="CB780" s="43" t="str">
        <f>'Details and Calculations'!BK779</f>
        <v/>
      </c>
      <c r="CC780" s="43" t="str">
        <f>'Details and Calculations'!BL779</f>
        <v xml:space="preserve"> </v>
      </c>
      <c r="CD780" s="43" t="str">
        <f>'Details and Calculations'!BN779</f>
        <v xml:space="preserve"> </v>
      </c>
      <c r="CE780" s="43" t="str">
        <f>'Details and Calculations'!BO779</f>
        <v xml:space="preserve"> </v>
      </c>
      <c r="CF780" s="43">
        <f>'Details and Calculations'!BZ779</f>
        <v>1</v>
      </c>
      <c r="CG780" s="43">
        <f>'Details and Calculations'!CB779</f>
        <v>2013</v>
      </c>
      <c r="CH780" s="31"/>
      <c r="CI780" s="53"/>
    </row>
    <row r="781" spans="1:87" x14ac:dyDescent="0.3">
      <c r="A781" s="43">
        <f>'Details and Calculations'!A780</f>
        <v>2017</v>
      </c>
      <c r="B781" s="43" t="str">
        <f>'Details and Calculations'!C780</f>
        <v>Rwanda</v>
      </c>
      <c r="C781" s="43" t="str">
        <f>'Details and Calculations'!D780</f>
        <v>Rulindo</v>
      </c>
      <c r="D781" s="43" t="str">
        <f>'Details and Calculations'!E780</f>
        <v>Cyinzuzi</v>
      </c>
      <c r="E781" s="43" t="str">
        <f>'Details and Calculations'!F780</f>
        <v>Migendezo</v>
      </c>
      <c r="F781" s="43" t="str">
        <f>'Details and Calculations'!G780</f>
        <v>Rusagara</v>
      </c>
      <c r="G781" s="43" t="str">
        <f>'Details and Calculations'!H780</f>
        <v/>
      </c>
      <c r="H781" s="43" t="str">
        <f>'Details and Calculations'!I780</f>
        <v/>
      </c>
      <c r="I781" s="43" t="str">
        <f>'Details and Calculations'!J780</f>
        <v>Kararama</v>
      </c>
      <c r="J781" s="43">
        <f>'Details and Calculations'!K780</f>
        <v>98</v>
      </c>
      <c r="K781" s="43">
        <f>'Details and Calculations'!O780</f>
        <v>90</v>
      </c>
      <c r="L781" s="43">
        <f>'Details and Calculations'!P781</f>
        <v>25</v>
      </c>
      <c r="M781" s="43" t="str">
        <f>'Details and Calculations'!U780</f>
        <v>Piped Network With Pump</v>
      </c>
      <c r="N781" s="43">
        <f>'Details and Calculations'!V780</f>
        <v>2009</v>
      </c>
      <c r="O781" s="43" t="str">
        <f>'Details and Calculations'!W780</f>
        <v>Water For People</v>
      </c>
      <c r="P781" s="43" t="str">
        <f>'Details and Calculations'!X780</f>
        <v>Spring</v>
      </c>
      <c r="Q781" s="44" t="str">
        <f t="shared" si="289"/>
        <v>Low Risk</v>
      </c>
      <c r="R781" s="44" t="str">
        <f t="shared" si="290"/>
        <v>Low Risk</v>
      </c>
      <c r="S781" s="45" t="str">
        <f t="shared" si="291"/>
        <v>Intermediate Level of Service</v>
      </c>
      <c r="T781" s="62" t="str">
        <f t="shared" si="288"/>
        <v>Low Priority</v>
      </c>
      <c r="U781" s="46">
        <f t="shared" si="292"/>
        <v>7</v>
      </c>
      <c r="V781" s="28" t="str">
        <f t="shared" si="293"/>
        <v>Perform Routine Preventative Maintenance</v>
      </c>
      <c r="W781" s="47" t="str">
        <f t="shared" si="294"/>
        <v/>
      </c>
      <c r="X781" s="27" t="str">
        <f t="shared" si="295"/>
        <v>Maintain O&amp;M and Routine Monitoring</v>
      </c>
      <c r="Y781" s="48">
        <f t="shared" si="296"/>
        <v>25</v>
      </c>
      <c r="Z781" s="48">
        <f t="shared" si="297"/>
        <v>12</v>
      </c>
      <c r="AA781" s="48">
        <f t="shared" si="298"/>
        <v>22</v>
      </c>
      <c r="AB781" s="48">
        <f t="shared" si="299"/>
        <v>12</v>
      </c>
      <c r="AC781" s="48">
        <f t="shared" si="300"/>
        <v>22</v>
      </c>
      <c r="AD781" s="48">
        <f t="shared" si="301"/>
        <v>2</v>
      </c>
      <c r="AE781" s="48">
        <f t="shared" si="302"/>
        <v>15</v>
      </c>
      <c r="AF781" s="48" t="str">
        <f t="shared" si="303"/>
        <v xml:space="preserve"> </v>
      </c>
      <c r="AG781" s="49" t="str">
        <f t="shared" si="304"/>
        <v/>
      </c>
      <c r="AH781" s="48">
        <f t="shared" si="305"/>
        <v>15</v>
      </c>
      <c r="AI781" s="50">
        <f>'Details and Calculations'!AE780</f>
        <v>1</v>
      </c>
      <c r="AJ781" s="50">
        <f>'Details and Calculations'!AM780</f>
        <v>1</v>
      </c>
      <c r="AK781" s="50">
        <f>'Details and Calculations'!AR780</f>
        <v>1</v>
      </c>
      <c r="AL781" s="50">
        <f>'Details and Calculations'!AW780</f>
        <v>1</v>
      </c>
      <c r="AM781" s="50">
        <f>'Details and Calculations'!BA780</f>
        <v>1</v>
      </c>
      <c r="AN781" s="50">
        <f>'Details and Calculations'!BF780</f>
        <v>1</v>
      </c>
      <c r="AO781" s="50">
        <f>'Details and Calculations'!BI780</f>
        <v>1</v>
      </c>
      <c r="AP781" s="50" t="str">
        <f>'Details and Calculations'!BM780</f>
        <v xml:space="preserve"> </v>
      </c>
      <c r="AQ781" s="50" t="str">
        <f>'Details and Calculations'!BP780</f>
        <v xml:space="preserve"> </v>
      </c>
      <c r="AR781" s="50">
        <f>'Details and Calculations'!CC780</f>
        <v>1</v>
      </c>
      <c r="AS781" s="50">
        <f>'Details and Calculations'!CJ780</f>
        <v>1</v>
      </c>
      <c r="AT781" s="51">
        <f>'Details and Calculations'!T780</f>
        <v>1</v>
      </c>
      <c r="AU781" s="51">
        <f>'Details and Calculations'!Z780</f>
        <v>1</v>
      </c>
      <c r="AV781" s="51">
        <f>'Details and Calculations'!S780</f>
        <v>0</v>
      </c>
      <c r="AW781" s="51">
        <f>'Details and Calculations'!AI780</f>
        <v>1</v>
      </c>
      <c r="AX781" s="51">
        <f>'Details and Calculations'!BY780</f>
        <v>1</v>
      </c>
      <c r="AY781" s="51">
        <f>'Details and Calculations'!CG780</f>
        <v>1</v>
      </c>
      <c r="AZ781" s="51">
        <f>'Details and Calculations'!CI780</f>
        <v>1</v>
      </c>
      <c r="BA781" s="51">
        <f t="shared" si="306"/>
        <v>1</v>
      </c>
      <c r="BB781" s="52">
        <f>'Details and Calculations'!Y780</f>
        <v>3</v>
      </c>
      <c r="BC781" s="52">
        <f>'Details and Calculations'!AC780</f>
        <v>3</v>
      </c>
      <c r="BD781" s="52">
        <f>'Details and Calculations'!AK780</f>
        <v>2</v>
      </c>
      <c r="BE781" s="52">
        <f>'Details and Calculations'!AN780</f>
        <v>5000</v>
      </c>
      <c r="BF781" s="52">
        <f>'Details and Calculations'!AP780</f>
        <v>7</v>
      </c>
      <c r="BG781" s="52">
        <f>'Details and Calculations'!AT780</f>
        <v>14</v>
      </c>
      <c r="BH781" s="52">
        <f>'Details and Calculations'!AY780</f>
        <v>2</v>
      </c>
      <c r="BI781" s="52">
        <f>'Details and Calculations'!BB780</f>
        <v>5000</v>
      </c>
      <c r="BJ781" s="52">
        <f>'Details and Calculations'!BD780</f>
        <v>1</v>
      </c>
      <c r="BK781" s="52">
        <f>'Details and Calculations'!CA780</f>
        <v>1</v>
      </c>
      <c r="BL781" s="43">
        <f>'Details and Calculations'!AA780</f>
        <v>1</v>
      </c>
      <c r="BM781" s="43" t="str">
        <f>'Details and Calculations'!AB780</f>
        <v>"Springbox" --Intake Structure At A Spring</v>
      </c>
      <c r="BN781" s="43">
        <f>'Details and Calculations'!AD780</f>
        <v>2012</v>
      </c>
      <c r="BO781" s="43">
        <f>'Details and Calculations'!AJ780</f>
        <v>1</v>
      </c>
      <c r="BP781" s="43">
        <f>'Details and Calculations'!AL780</f>
        <v>2009</v>
      </c>
      <c r="BQ781" s="43">
        <f>'Details and Calculations'!AO780</f>
        <v>1</v>
      </c>
      <c r="BR781" s="43">
        <f>'Details and Calculations'!AQ780</f>
        <v>2009</v>
      </c>
      <c r="BS781" s="43">
        <f>'Details and Calculations'!AS780</f>
        <v>1</v>
      </c>
      <c r="BT781" s="43">
        <f>'Details and Calculations'!AV780</f>
        <v>2009</v>
      </c>
      <c r="BU781" s="43">
        <f>'Details and Calculations'!AX780</f>
        <v>1</v>
      </c>
      <c r="BV781" s="43">
        <f>'Details and Calculations'!AZ780</f>
        <v>2009</v>
      </c>
      <c r="BW781" s="43">
        <f>'Details and Calculations'!BC780</f>
        <v>1</v>
      </c>
      <c r="BX781" s="43">
        <f>'Details and Calculations'!BE780</f>
        <v>2012</v>
      </c>
      <c r="BY781" s="43">
        <f>'Details and Calculations'!BG780</f>
        <v>1</v>
      </c>
      <c r="BZ781" s="43">
        <f>'Details and Calculations'!BH780</f>
        <v>2012</v>
      </c>
      <c r="CA781" s="43">
        <f>'Details and Calculations'!BJ780</f>
        <v>0</v>
      </c>
      <c r="CB781" s="43" t="str">
        <f>'Details and Calculations'!BK780</f>
        <v/>
      </c>
      <c r="CC781" s="43" t="str">
        <f>'Details and Calculations'!BL780</f>
        <v xml:space="preserve"> </v>
      </c>
      <c r="CD781" s="43" t="str">
        <f>'Details and Calculations'!BN780</f>
        <v xml:space="preserve"> </v>
      </c>
      <c r="CE781" s="43" t="str">
        <f>'Details and Calculations'!BO780</f>
        <v xml:space="preserve"> </v>
      </c>
      <c r="CF781" s="43">
        <f>'Details and Calculations'!BZ780</f>
        <v>1</v>
      </c>
      <c r="CG781" s="43">
        <f>'Details and Calculations'!CB780</f>
        <v>2012</v>
      </c>
      <c r="CH781" s="31"/>
      <c r="CI781" s="53"/>
    </row>
    <row r="782" spans="1:87" x14ac:dyDescent="0.3">
      <c r="A782" s="43">
        <f>'Details and Calculations'!A781</f>
        <v>2017</v>
      </c>
      <c r="B782" s="43" t="str">
        <f>'Details and Calculations'!C781</f>
        <v>Rwanda</v>
      </c>
      <c r="C782" s="43" t="str">
        <f>'Details and Calculations'!D781</f>
        <v>Rulindo</v>
      </c>
      <c r="D782" s="43" t="str">
        <f>'Details and Calculations'!E781</f>
        <v>Buyoga</v>
      </c>
      <c r="E782" s="43" t="str">
        <f>'Details and Calculations'!F781</f>
        <v>Ndarage</v>
      </c>
      <c r="F782" s="43" t="str">
        <f>'Details and Calculations'!G781</f>
        <v>Kagozi</v>
      </c>
      <c r="G782" s="43" t="str">
        <f>'Details and Calculations'!H781</f>
        <v/>
      </c>
      <c r="H782" s="43" t="str">
        <f>'Details and Calculations'!I781</f>
        <v/>
      </c>
      <c r="I782" s="43" t="str">
        <f>'Details and Calculations'!J781</f>
        <v>ndarage</v>
      </c>
      <c r="J782" s="43">
        <f>'Details and Calculations'!K781</f>
        <v>155</v>
      </c>
      <c r="K782" s="43">
        <f>'Details and Calculations'!O781</f>
        <v>130</v>
      </c>
      <c r="L782" s="43" t="str">
        <f>'Details and Calculations'!P782</f>
        <v xml:space="preserve"> </v>
      </c>
      <c r="M782" s="43" t="str">
        <f>'Details and Calculations'!U781</f>
        <v>Piped Network -- Gravity Only</v>
      </c>
      <c r="N782" s="43">
        <f>'Details and Calculations'!V781</f>
        <v>2014</v>
      </c>
      <c r="O782" s="43" t="str">
        <f>'Details and Calculations'!W781</f>
        <v>Governement (District, Wasac) And Water For People</v>
      </c>
      <c r="P782" s="43" t="str">
        <f>'Details and Calculations'!X781</f>
        <v>Spring</v>
      </c>
      <c r="Q782" s="44" t="str">
        <f t="shared" si="289"/>
        <v>Low Risk</v>
      </c>
      <c r="R782" s="44" t="str">
        <f t="shared" si="290"/>
        <v>Low Risk</v>
      </c>
      <c r="S782" s="45" t="str">
        <f t="shared" si="291"/>
        <v>High Level of Service</v>
      </c>
      <c r="T782" s="62" t="str">
        <f t="shared" si="288"/>
        <v>Low Priority</v>
      </c>
      <c r="U782" s="46">
        <f t="shared" si="292"/>
        <v>8</v>
      </c>
      <c r="V782" s="28" t="str">
        <f t="shared" si="293"/>
        <v>Perform Routine Preventative Maintenance</v>
      </c>
      <c r="W782" s="47" t="str">
        <f t="shared" si="294"/>
        <v/>
      </c>
      <c r="X782" s="27" t="str">
        <f t="shared" si="295"/>
        <v>Maintain O&amp;M and Routine Monitoring</v>
      </c>
      <c r="Y782" s="48">
        <f t="shared" si="296"/>
        <v>27</v>
      </c>
      <c r="Z782" s="48">
        <f t="shared" si="297"/>
        <v>17</v>
      </c>
      <c r="AA782" s="48">
        <f t="shared" si="298"/>
        <v>27</v>
      </c>
      <c r="AB782" s="48" t="str">
        <f t="shared" si="299"/>
        <v xml:space="preserve"> </v>
      </c>
      <c r="AC782" s="48">
        <f t="shared" si="300"/>
        <v>27</v>
      </c>
      <c r="AD782" s="48" t="str">
        <f t="shared" si="301"/>
        <v xml:space="preserve"> </v>
      </c>
      <c r="AE782" s="48" t="str">
        <f t="shared" si="302"/>
        <v xml:space="preserve"> </v>
      </c>
      <c r="AF782" s="48" t="str">
        <f t="shared" si="303"/>
        <v xml:space="preserve"> </v>
      </c>
      <c r="AG782" s="49" t="str">
        <f t="shared" si="304"/>
        <v/>
      </c>
      <c r="AH782" s="48">
        <f t="shared" si="305"/>
        <v>17</v>
      </c>
      <c r="AI782" s="50">
        <f>'Details and Calculations'!AE781</f>
        <v>1</v>
      </c>
      <c r="AJ782" s="50">
        <f>'Details and Calculations'!AM781</f>
        <v>1</v>
      </c>
      <c r="AK782" s="50">
        <f>'Details and Calculations'!AR781</f>
        <v>1</v>
      </c>
      <c r="AL782" s="50" t="str">
        <f>'Details and Calculations'!AW781</f>
        <v xml:space="preserve"> </v>
      </c>
      <c r="AM782" s="50">
        <f>'Details and Calculations'!BA781</f>
        <v>1</v>
      </c>
      <c r="AN782" s="50" t="str">
        <f>'Details and Calculations'!BF781</f>
        <v xml:space="preserve"> </v>
      </c>
      <c r="AO782" s="50" t="str">
        <f>'Details and Calculations'!BI781</f>
        <v xml:space="preserve"> </v>
      </c>
      <c r="AP782" s="50" t="str">
        <f>'Details and Calculations'!BM781</f>
        <v xml:space="preserve"> </v>
      </c>
      <c r="AQ782" s="50" t="str">
        <f>'Details and Calculations'!BP781</f>
        <v xml:space="preserve"> </v>
      </c>
      <c r="AR782" s="50">
        <f>'Details and Calculations'!CC781</f>
        <v>1</v>
      </c>
      <c r="AS782" s="50">
        <f>'Details and Calculations'!CJ781</f>
        <v>1</v>
      </c>
      <c r="AT782" s="51">
        <f>'Details and Calculations'!T781</f>
        <v>1</v>
      </c>
      <c r="AU782" s="51">
        <f>'Details and Calculations'!Z781</f>
        <v>1</v>
      </c>
      <c r="AV782" s="51">
        <f>'Details and Calculations'!S781</f>
        <v>1</v>
      </c>
      <c r="AW782" s="51">
        <f>'Details and Calculations'!AI781</f>
        <v>1</v>
      </c>
      <c r="AX782" s="51">
        <f>'Details and Calculations'!BY781</f>
        <v>1</v>
      </c>
      <c r="AY782" s="51">
        <f>'Details and Calculations'!CG781</f>
        <v>1</v>
      </c>
      <c r="AZ782" s="51">
        <f>'Details and Calculations'!CI781</f>
        <v>1</v>
      </c>
      <c r="BA782" s="51">
        <f t="shared" si="306"/>
        <v>1</v>
      </c>
      <c r="BB782" s="52">
        <f>'Details and Calculations'!Y781</f>
        <v>2</v>
      </c>
      <c r="BC782" s="52">
        <f>'Details and Calculations'!AC781</f>
        <v>1</v>
      </c>
      <c r="BD782" s="52">
        <f>'Details and Calculations'!AK781</f>
        <v>1</v>
      </c>
      <c r="BE782" s="52">
        <f>'Details and Calculations'!AN781</f>
        <v>6700</v>
      </c>
      <c r="BF782" s="52">
        <f>'Details and Calculations'!AP781</f>
        <v>5</v>
      </c>
      <c r="BG782" s="52" t="str">
        <f>'Details and Calculations'!AT781</f>
        <v xml:space="preserve"> </v>
      </c>
      <c r="BH782" s="52">
        <f>'Details and Calculations'!AY781</f>
        <v>1</v>
      </c>
      <c r="BI782" s="52">
        <f>'Details and Calculations'!BB781</f>
        <v>6700</v>
      </c>
      <c r="BJ782" s="52" t="str">
        <f>'Details and Calculations'!BD781</f>
        <v xml:space="preserve"> </v>
      </c>
      <c r="BK782" s="52">
        <f>'Details and Calculations'!CA781</f>
        <v>1</v>
      </c>
      <c r="BL782" s="43">
        <f>'Details and Calculations'!AA781</f>
        <v>1</v>
      </c>
      <c r="BM782" s="43" t="str">
        <f>'Details and Calculations'!AB781</f>
        <v>"Springbox" --Intake Structure At A Spring</v>
      </c>
      <c r="BN782" s="43">
        <f>'Details and Calculations'!AD781</f>
        <v>2014</v>
      </c>
      <c r="BO782" s="43">
        <f>'Details and Calculations'!AJ781</f>
        <v>1</v>
      </c>
      <c r="BP782" s="43">
        <f>'Details and Calculations'!AL781</f>
        <v>2014</v>
      </c>
      <c r="BQ782" s="43">
        <f>'Details and Calculations'!AO781</f>
        <v>1</v>
      </c>
      <c r="BR782" s="43">
        <f>'Details and Calculations'!AQ781</f>
        <v>2014</v>
      </c>
      <c r="BS782" s="43">
        <f>'Details and Calculations'!AS781</f>
        <v>0</v>
      </c>
      <c r="BT782" s="43" t="str">
        <f>'Details and Calculations'!AV781</f>
        <v xml:space="preserve"> </v>
      </c>
      <c r="BU782" s="43">
        <f>'Details and Calculations'!AX781</f>
        <v>1</v>
      </c>
      <c r="BV782" s="43">
        <f>'Details and Calculations'!AZ781</f>
        <v>2014</v>
      </c>
      <c r="BW782" s="43">
        <f>'Details and Calculations'!BC781</f>
        <v>0</v>
      </c>
      <c r="BX782" s="43" t="str">
        <f>'Details and Calculations'!BE781</f>
        <v xml:space="preserve"> </v>
      </c>
      <c r="BY782" s="43" t="str">
        <f>'Details and Calculations'!BG781</f>
        <v xml:space="preserve"> </v>
      </c>
      <c r="BZ782" s="43" t="str">
        <f>'Details and Calculations'!BH781</f>
        <v xml:space="preserve"> </v>
      </c>
      <c r="CA782" s="43">
        <f>'Details and Calculations'!BJ781</f>
        <v>0</v>
      </c>
      <c r="CB782" s="43" t="str">
        <f>'Details and Calculations'!BK781</f>
        <v/>
      </c>
      <c r="CC782" s="43" t="str">
        <f>'Details and Calculations'!BL781</f>
        <v xml:space="preserve"> </v>
      </c>
      <c r="CD782" s="43" t="str">
        <f>'Details and Calculations'!BN781</f>
        <v xml:space="preserve"> </v>
      </c>
      <c r="CE782" s="43" t="str">
        <f>'Details and Calculations'!BO781</f>
        <v xml:space="preserve"> </v>
      </c>
      <c r="CF782" s="43">
        <f>'Details and Calculations'!BZ781</f>
        <v>1</v>
      </c>
      <c r="CG782" s="43">
        <f>'Details and Calculations'!CB781</f>
        <v>2014</v>
      </c>
      <c r="CH782" s="31"/>
      <c r="CI782" s="53"/>
    </row>
    <row r="783" spans="1:87" x14ac:dyDescent="0.3">
      <c r="A783" s="43">
        <f>'Details and Calculations'!A782</f>
        <v>2017</v>
      </c>
      <c r="B783" s="43" t="str">
        <f>'Details and Calculations'!C782</f>
        <v>Rwanda</v>
      </c>
      <c r="C783" s="43" t="str">
        <f>'Details and Calculations'!D782</f>
        <v>Rulindo</v>
      </c>
      <c r="D783" s="43" t="str">
        <f>'Details and Calculations'!E782</f>
        <v>Buyoga</v>
      </c>
      <c r="E783" s="43" t="str">
        <f>'Details and Calculations'!F782</f>
        <v>Karama</v>
      </c>
      <c r="F783" s="43" t="str">
        <f>'Details and Calculations'!G782</f>
        <v>Kajeneni</v>
      </c>
      <c r="G783" s="43" t="str">
        <f>'Details and Calculations'!H782</f>
        <v/>
      </c>
      <c r="H783" s="43" t="str">
        <f>'Details and Calculations'!I782</f>
        <v/>
      </c>
      <c r="I783" s="43" t="str">
        <f>'Details and Calculations'!J782</f>
        <v>Kajeneni water point/Nyirambuga pumping system</v>
      </c>
      <c r="J783" s="43">
        <f>'Details and Calculations'!K782</f>
        <v>175</v>
      </c>
      <c r="K783" s="43">
        <f>'Details and Calculations'!O782</f>
        <v>175</v>
      </c>
      <c r="L783" s="43">
        <f>'Details and Calculations'!P783</f>
        <v>84</v>
      </c>
      <c r="M783" s="43" t="str">
        <f>'Details and Calculations'!U782</f>
        <v>Piped Network With Pump</v>
      </c>
      <c r="N783" s="43">
        <f>'Details and Calculations'!V782</f>
        <v>2017</v>
      </c>
      <c r="O783" s="43" t="str">
        <f>'Details and Calculations'!W782</f>
        <v>Governement (District, Wasac) And Water For People</v>
      </c>
      <c r="P783" s="43" t="str">
        <f>'Details and Calculations'!X782</f>
        <v>Spring</v>
      </c>
      <c r="Q783" s="44" t="str">
        <f t="shared" si="289"/>
        <v>Low Risk</v>
      </c>
      <c r="R783" s="44" t="str">
        <f t="shared" si="290"/>
        <v>High Risk</v>
      </c>
      <c r="S783" s="45" t="str">
        <f t="shared" si="291"/>
        <v>Basic Level of Service</v>
      </c>
      <c r="T783" s="62" t="str">
        <f t="shared" si="288"/>
        <v>High Priority</v>
      </c>
      <c r="U783" s="46">
        <f t="shared" si="292"/>
        <v>5</v>
      </c>
      <c r="V783" s="28" t="str">
        <f t="shared" si="293"/>
        <v>Major Repairs or Replace System</v>
      </c>
      <c r="W783" s="47" t="str">
        <f t="shared" si="294"/>
        <v/>
      </c>
      <c r="X783" s="27" t="str">
        <f t="shared" si="295"/>
        <v>Further Technical Diagnostic Needed</v>
      </c>
      <c r="Y783" s="48" t="str">
        <f t="shared" si="296"/>
        <v xml:space="preserve"> </v>
      </c>
      <c r="Z783" s="48" t="str">
        <f t="shared" si="297"/>
        <v xml:space="preserve"> </v>
      </c>
      <c r="AA783" s="48">
        <f t="shared" si="298"/>
        <v>30</v>
      </c>
      <c r="AB783" s="48" t="str">
        <f t="shared" si="299"/>
        <v xml:space="preserve"> </v>
      </c>
      <c r="AC783" s="48" t="str">
        <f t="shared" si="300"/>
        <v xml:space="preserve"> </v>
      </c>
      <c r="AD783" s="48" t="str">
        <f t="shared" si="301"/>
        <v xml:space="preserve"> </v>
      </c>
      <c r="AE783" s="48" t="str">
        <f t="shared" si="302"/>
        <v xml:space="preserve"> </v>
      </c>
      <c r="AF783" s="48" t="str">
        <f t="shared" si="303"/>
        <v xml:space="preserve"> </v>
      </c>
      <c r="AG783" s="49" t="str">
        <f t="shared" si="304"/>
        <v/>
      </c>
      <c r="AH783" s="48">
        <f t="shared" si="305"/>
        <v>20</v>
      </c>
      <c r="AI783" s="50" t="str">
        <f>'Details and Calculations'!AE782</f>
        <v xml:space="preserve"> </v>
      </c>
      <c r="AJ783" s="50" t="str">
        <f>'Details and Calculations'!AM782</f>
        <v xml:space="preserve"> </v>
      </c>
      <c r="AK783" s="50">
        <f>'Details and Calculations'!AR782</f>
        <v>1</v>
      </c>
      <c r="AL783" s="50" t="str">
        <f>'Details and Calculations'!AW782</f>
        <v xml:space="preserve"> </v>
      </c>
      <c r="AM783" s="50" t="str">
        <f>'Details and Calculations'!BA782</f>
        <v xml:space="preserve"> </v>
      </c>
      <c r="AN783" s="50" t="str">
        <f>'Details and Calculations'!BF782</f>
        <v xml:space="preserve"> </v>
      </c>
      <c r="AO783" s="50" t="str">
        <f>'Details and Calculations'!BI782</f>
        <v xml:space="preserve"> </v>
      </c>
      <c r="AP783" s="50" t="str">
        <f>'Details and Calculations'!BM782</f>
        <v xml:space="preserve"> </v>
      </c>
      <c r="AQ783" s="50" t="str">
        <f>'Details and Calculations'!BP782</f>
        <v xml:space="preserve"> </v>
      </c>
      <c r="AR783" s="50">
        <f>'Details and Calculations'!CC782</f>
        <v>3</v>
      </c>
      <c r="AS783" s="50">
        <f>'Details and Calculations'!CJ782</f>
        <v>3</v>
      </c>
      <c r="AT783" s="51">
        <f>'Details and Calculations'!T782</f>
        <v>1</v>
      </c>
      <c r="AU783" s="51">
        <f>'Details and Calculations'!Z782</f>
        <v>1</v>
      </c>
      <c r="AV783" s="51">
        <f>'Details and Calculations'!S782</f>
        <v>0</v>
      </c>
      <c r="AW783" s="51">
        <f>'Details and Calculations'!AI782</f>
        <v>1</v>
      </c>
      <c r="AX783" s="51">
        <f>'Details and Calculations'!BY782</f>
        <v>1</v>
      </c>
      <c r="AY783" s="51">
        <f>'Details and Calculations'!CG782</f>
        <v>1</v>
      </c>
      <c r="AZ783" s="51">
        <f>'Details and Calculations'!CI782</f>
        <v>0</v>
      </c>
      <c r="BA783" s="51">
        <f t="shared" si="306"/>
        <v>0</v>
      </c>
      <c r="BB783" s="52">
        <f>'Details and Calculations'!Y782</f>
        <v>2</v>
      </c>
      <c r="BC783" s="52" t="str">
        <f>'Details and Calculations'!AC782</f>
        <v xml:space="preserve"> </v>
      </c>
      <c r="BD783" s="52" t="str">
        <f>'Details and Calculations'!AK782</f>
        <v xml:space="preserve"> </v>
      </c>
      <c r="BE783" s="52" t="str">
        <f>'Details and Calculations'!AN782</f>
        <v xml:space="preserve"> </v>
      </c>
      <c r="BF783" s="52">
        <f>'Details and Calculations'!AP782</f>
        <v>1</v>
      </c>
      <c r="BG783" s="52" t="str">
        <f>'Details and Calculations'!AT782</f>
        <v xml:space="preserve"> </v>
      </c>
      <c r="BH783" s="52" t="str">
        <f>'Details and Calculations'!AY782</f>
        <v xml:space="preserve"> </v>
      </c>
      <c r="BI783" s="52" t="str">
        <f>'Details and Calculations'!BB782</f>
        <v xml:space="preserve"> </v>
      </c>
      <c r="BJ783" s="52" t="str">
        <f>'Details and Calculations'!BD782</f>
        <v xml:space="preserve"> </v>
      </c>
      <c r="BK783" s="52">
        <f>'Details and Calculations'!CA782</f>
        <v>2</v>
      </c>
      <c r="BL783" s="43">
        <f>'Details and Calculations'!AA782</f>
        <v>0</v>
      </c>
      <c r="BM783" s="43" t="str">
        <f>'Details and Calculations'!AB782</f>
        <v/>
      </c>
      <c r="BN783" s="43" t="str">
        <f>'Details and Calculations'!AD782</f>
        <v xml:space="preserve"> </v>
      </c>
      <c r="BO783" s="43">
        <f>'Details and Calculations'!AJ782</f>
        <v>0</v>
      </c>
      <c r="BP783" s="43" t="str">
        <f>'Details and Calculations'!AL782</f>
        <v xml:space="preserve"> </v>
      </c>
      <c r="BQ783" s="43">
        <f>'Details and Calculations'!AO782</f>
        <v>1</v>
      </c>
      <c r="BR783" s="43">
        <f>'Details and Calculations'!AQ782</f>
        <v>2017</v>
      </c>
      <c r="BS783" s="43">
        <f>'Details and Calculations'!AS782</f>
        <v>0</v>
      </c>
      <c r="BT783" s="43" t="str">
        <f>'Details and Calculations'!AV782</f>
        <v xml:space="preserve"> </v>
      </c>
      <c r="BU783" s="43">
        <f>'Details and Calculations'!AX782</f>
        <v>0</v>
      </c>
      <c r="BV783" s="43" t="str">
        <f>'Details and Calculations'!AZ782</f>
        <v xml:space="preserve"> </v>
      </c>
      <c r="BW783" s="43">
        <f>'Details and Calculations'!BC782</f>
        <v>0</v>
      </c>
      <c r="BX783" s="43" t="str">
        <f>'Details and Calculations'!BE782</f>
        <v xml:space="preserve"> </v>
      </c>
      <c r="BY783" s="43" t="str">
        <f>'Details and Calculations'!BG782</f>
        <v xml:space="preserve"> </v>
      </c>
      <c r="BZ783" s="43" t="str">
        <f>'Details and Calculations'!BH782</f>
        <v xml:space="preserve"> </v>
      </c>
      <c r="CA783" s="43">
        <f>'Details and Calculations'!BJ782</f>
        <v>0</v>
      </c>
      <c r="CB783" s="43" t="str">
        <f>'Details and Calculations'!BK782</f>
        <v/>
      </c>
      <c r="CC783" s="43" t="str">
        <f>'Details and Calculations'!BL782</f>
        <v xml:space="preserve"> </v>
      </c>
      <c r="CD783" s="43" t="str">
        <f>'Details and Calculations'!BN782</f>
        <v xml:space="preserve"> </v>
      </c>
      <c r="CE783" s="43" t="str">
        <f>'Details and Calculations'!BO782</f>
        <v xml:space="preserve"> </v>
      </c>
      <c r="CF783" s="43">
        <f>'Details and Calculations'!BZ782</f>
        <v>1</v>
      </c>
      <c r="CG783" s="43">
        <f>'Details and Calculations'!CB782</f>
        <v>2017</v>
      </c>
      <c r="CH783" s="31"/>
      <c r="CI783" s="53"/>
    </row>
    <row r="784" spans="1:87" x14ac:dyDescent="0.3">
      <c r="A784" s="43">
        <f>'Details and Calculations'!A783</f>
        <v>2017</v>
      </c>
      <c r="B784" s="43" t="str">
        <f>'Details and Calculations'!C783</f>
        <v>Rwanda</v>
      </c>
      <c r="C784" s="43" t="str">
        <f>'Details and Calculations'!D783</f>
        <v>Rulindo</v>
      </c>
      <c r="D784" s="43" t="str">
        <f>'Details and Calculations'!E783</f>
        <v>Shyorongi</v>
      </c>
      <c r="E784" s="43" t="str">
        <f>'Details and Calculations'!F783</f>
        <v>Rutonde</v>
      </c>
      <c r="F784" s="43" t="str">
        <f>'Details and Calculations'!G783</f>
        <v>Bugarura</v>
      </c>
      <c r="G784" s="43" t="str">
        <f>'Details and Calculations'!H783</f>
        <v/>
      </c>
      <c r="H784" s="43" t="str">
        <f>'Details and Calculations'!I783</f>
        <v/>
      </c>
      <c r="I784" s="43" t="str">
        <f>'Details and Calculations'!J783</f>
        <v>kirikumuryango network</v>
      </c>
      <c r="J784" s="43">
        <f>'Details and Calculations'!K783</f>
        <v>119</v>
      </c>
      <c r="K784" s="43">
        <f>'Details and Calculations'!O783</f>
        <v>35</v>
      </c>
      <c r="L784" s="43" t="str">
        <f>'Details and Calculations'!P784</f>
        <v xml:space="preserve"> </v>
      </c>
      <c r="M784" s="43" t="str">
        <f>'Details and Calculations'!U783</f>
        <v>Piped Network -- Gravity Only</v>
      </c>
      <c r="N784" s="43">
        <f>'Details and Calculations'!V783</f>
        <v>2013</v>
      </c>
      <c r="O784" s="43" t="str">
        <f>'Details and Calculations'!W783</f>
        <v>Governement (District, Wasac) And Water For People</v>
      </c>
      <c r="P784" s="43" t="str">
        <f>'Details and Calculations'!X783</f>
        <v>Spring</v>
      </c>
      <c r="Q784" s="44" t="str">
        <f t="shared" si="289"/>
        <v>Low Risk</v>
      </c>
      <c r="R784" s="44" t="str">
        <f t="shared" si="290"/>
        <v>Low Risk</v>
      </c>
      <c r="S784" s="45" t="str">
        <f t="shared" si="291"/>
        <v>High Level of Service</v>
      </c>
      <c r="T784" s="62" t="str">
        <f t="shared" si="288"/>
        <v>Low Priority</v>
      </c>
      <c r="U784" s="46">
        <f t="shared" si="292"/>
        <v>8</v>
      </c>
      <c r="V784" s="28" t="str">
        <f t="shared" si="293"/>
        <v>Perform Routine Preventative Maintenance</v>
      </c>
      <c r="W784" s="47" t="str">
        <f t="shared" si="294"/>
        <v/>
      </c>
      <c r="X784" s="27" t="str">
        <f t="shared" si="295"/>
        <v>Maintain O&amp;M and Routine Monitoring</v>
      </c>
      <c r="Y784" s="48">
        <f t="shared" si="296"/>
        <v>26</v>
      </c>
      <c r="Z784" s="48">
        <f t="shared" si="297"/>
        <v>16</v>
      </c>
      <c r="AA784" s="48">
        <f t="shared" si="298"/>
        <v>26</v>
      </c>
      <c r="AB784" s="48">
        <f t="shared" si="299"/>
        <v>16</v>
      </c>
      <c r="AC784" s="48">
        <f t="shared" si="300"/>
        <v>26</v>
      </c>
      <c r="AD784" s="48" t="str">
        <f t="shared" si="301"/>
        <v xml:space="preserve"> </v>
      </c>
      <c r="AE784" s="48" t="str">
        <f t="shared" si="302"/>
        <v xml:space="preserve"> </v>
      </c>
      <c r="AF784" s="48" t="str">
        <f t="shared" si="303"/>
        <v xml:space="preserve"> </v>
      </c>
      <c r="AG784" s="49" t="str">
        <f t="shared" si="304"/>
        <v/>
      </c>
      <c r="AH784" s="48">
        <f t="shared" si="305"/>
        <v>16</v>
      </c>
      <c r="AI784" s="50">
        <f>'Details and Calculations'!AE783</f>
        <v>1</v>
      </c>
      <c r="AJ784" s="50">
        <f>'Details and Calculations'!AM783</f>
        <v>1</v>
      </c>
      <c r="AK784" s="50">
        <f>'Details and Calculations'!AR783</f>
        <v>1</v>
      </c>
      <c r="AL784" s="50">
        <f>'Details and Calculations'!AW783</f>
        <v>1</v>
      </c>
      <c r="AM784" s="50">
        <f>'Details and Calculations'!BA783</f>
        <v>1</v>
      </c>
      <c r="AN784" s="50" t="str">
        <f>'Details and Calculations'!BF783</f>
        <v xml:space="preserve"> </v>
      </c>
      <c r="AO784" s="50" t="str">
        <f>'Details and Calculations'!BI783</f>
        <v xml:space="preserve"> </v>
      </c>
      <c r="AP784" s="50" t="str">
        <f>'Details and Calculations'!BM783</f>
        <v xml:space="preserve"> </v>
      </c>
      <c r="AQ784" s="50" t="str">
        <f>'Details and Calculations'!BP783</f>
        <v xml:space="preserve"> </v>
      </c>
      <c r="AR784" s="50">
        <f>'Details and Calculations'!CC783</f>
        <v>1</v>
      </c>
      <c r="AS784" s="50">
        <f>'Details and Calculations'!CJ783</f>
        <v>1</v>
      </c>
      <c r="AT784" s="51">
        <f>'Details and Calculations'!T783</f>
        <v>1</v>
      </c>
      <c r="AU784" s="51">
        <f>'Details and Calculations'!Z783</f>
        <v>1</v>
      </c>
      <c r="AV784" s="51">
        <f>'Details and Calculations'!S783</f>
        <v>1</v>
      </c>
      <c r="AW784" s="51">
        <f>'Details and Calculations'!AI783</f>
        <v>1</v>
      </c>
      <c r="AX784" s="51">
        <f>'Details and Calculations'!BY783</f>
        <v>1</v>
      </c>
      <c r="AY784" s="51">
        <f>'Details and Calculations'!CG783</f>
        <v>1</v>
      </c>
      <c r="AZ784" s="51">
        <f>'Details and Calculations'!CI783</f>
        <v>1</v>
      </c>
      <c r="BA784" s="51">
        <f t="shared" si="306"/>
        <v>1</v>
      </c>
      <c r="BB784" s="52">
        <f>'Details and Calculations'!Y783</f>
        <v>1</v>
      </c>
      <c r="BC784" s="52">
        <f>'Details and Calculations'!AC783</f>
        <v>1</v>
      </c>
      <c r="BD784" s="52">
        <f>'Details and Calculations'!AK783</f>
        <v>1</v>
      </c>
      <c r="BE784" s="52">
        <f>'Details and Calculations'!AN783</f>
        <v>500</v>
      </c>
      <c r="BF784" s="52">
        <f>'Details and Calculations'!AP783</f>
        <v>17</v>
      </c>
      <c r="BG784" s="52">
        <f>'Details and Calculations'!AT783</f>
        <v>6</v>
      </c>
      <c r="BH784" s="52">
        <f>'Details and Calculations'!AY783</f>
        <v>2</v>
      </c>
      <c r="BI784" s="52">
        <f>'Details and Calculations'!BB783</f>
        <v>3500</v>
      </c>
      <c r="BJ784" s="52" t="str">
        <f>'Details and Calculations'!BD783</f>
        <v xml:space="preserve"> </v>
      </c>
      <c r="BK784" s="52">
        <f>'Details and Calculations'!CA783</f>
        <v>1</v>
      </c>
      <c r="BL784" s="43">
        <f>'Details and Calculations'!AA783</f>
        <v>1</v>
      </c>
      <c r="BM784" s="43" t="str">
        <f>'Details and Calculations'!AB783</f>
        <v>"Springbox" --Intake Structure At A Spring</v>
      </c>
      <c r="BN784" s="43">
        <f>'Details and Calculations'!AD783</f>
        <v>2013</v>
      </c>
      <c r="BO784" s="43">
        <f>'Details and Calculations'!AJ783</f>
        <v>1</v>
      </c>
      <c r="BP784" s="43">
        <f>'Details and Calculations'!AL783</f>
        <v>2013</v>
      </c>
      <c r="BQ784" s="43">
        <f>'Details and Calculations'!AO783</f>
        <v>1</v>
      </c>
      <c r="BR784" s="43">
        <f>'Details and Calculations'!AQ783</f>
        <v>2013</v>
      </c>
      <c r="BS784" s="43">
        <f>'Details and Calculations'!AS783</f>
        <v>1</v>
      </c>
      <c r="BT784" s="43">
        <f>'Details and Calculations'!AV783</f>
        <v>2013</v>
      </c>
      <c r="BU784" s="43">
        <f>'Details and Calculations'!AX783</f>
        <v>1</v>
      </c>
      <c r="BV784" s="43">
        <f>'Details and Calculations'!AZ783</f>
        <v>2013</v>
      </c>
      <c r="BW784" s="43">
        <f>'Details and Calculations'!BC783</f>
        <v>0</v>
      </c>
      <c r="BX784" s="43" t="str">
        <f>'Details and Calculations'!BE783</f>
        <v xml:space="preserve"> </v>
      </c>
      <c r="BY784" s="43" t="str">
        <f>'Details and Calculations'!BG783</f>
        <v xml:space="preserve"> </v>
      </c>
      <c r="BZ784" s="43" t="str">
        <f>'Details and Calculations'!BH783</f>
        <v xml:space="preserve"> </v>
      </c>
      <c r="CA784" s="43">
        <f>'Details and Calculations'!BJ783</f>
        <v>0</v>
      </c>
      <c r="CB784" s="43" t="str">
        <f>'Details and Calculations'!BK783</f>
        <v/>
      </c>
      <c r="CC784" s="43" t="str">
        <f>'Details and Calculations'!BL783</f>
        <v xml:space="preserve"> </v>
      </c>
      <c r="CD784" s="43" t="str">
        <f>'Details and Calculations'!BN783</f>
        <v xml:space="preserve"> </v>
      </c>
      <c r="CE784" s="43" t="str">
        <f>'Details and Calculations'!BO783</f>
        <v xml:space="preserve"> </v>
      </c>
      <c r="CF784" s="43">
        <f>'Details and Calculations'!BZ783</f>
        <v>1</v>
      </c>
      <c r="CG784" s="43">
        <f>'Details and Calculations'!CB783</f>
        <v>2013</v>
      </c>
      <c r="CH784" s="31"/>
      <c r="CI784" s="53"/>
    </row>
    <row r="785" spans="1:87" x14ac:dyDescent="0.3">
      <c r="A785" s="43">
        <f>'Details and Calculations'!A784</f>
        <v>2017</v>
      </c>
      <c r="B785" s="43" t="str">
        <f>'Details and Calculations'!C784</f>
        <v>Rwanda</v>
      </c>
      <c r="C785" s="43" t="str">
        <f>'Details and Calculations'!D784</f>
        <v>Rulindo</v>
      </c>
      <c r="D785" s="43" t="str">
        <f>'Details and Calculations'!E784</f>
        <v>Tumba</v>
      </c>
      <c r="E785" s="43" t="str">
        <f>'Details and Calculations'!F784</f>
        <v>Taba</v>
      </c>
      <c r="F785" s="43" t="str">
        <f>'Details and Calculations'!G784</f>
        <v>Nyirataba</v>
      </c>
      <c r="G785" s="43" t="str">
        <f>'Details and Calculations'!H784</f>
        <v/>
      </c>
      <c r="H785" s="43" t="str">
        <f>'Details and Calculations'!I784</f>
        <v/>
      </c>
      <c r="I785" s="43" t="str">
        <f>'Details and Calculations'!J784</f>
        <v>Nyirataba2 water point/Nyirambuga pumping</v>
      </c>
      <c r="J785" s="43">
        <f>'Details and Calculations'!K784</f>
        <v>169</v>
      </c>
      <c r="K785" s="43">
        <f>'Details and Calculations'!O784</f>
        <v>169</v>
      </c>
      <c r="L785" s="43">
        <f>'Details and Calculations'!P785</f>
        <v>5</v>
      </c>
      <c r="M785" s="43" t="str">
        <f>'Details and Calculations'!U784</f>
        <v>Piped Network With Pump</v>
      </c>
      <c r="N785" s="43">
        <f>'Details and Calculations'!V784</f>
        <v>2015</v>
      </c>
      <c r="O785" s="43" t="str">
        <f>'Details and Calculations'!W784</f>
        <v>Governement (District, Wasac) And Water For People</v>
      </c>
      <c r="P785" s="43" t="str">
        <f>'Details and Calculations'!X784</f>
        <v>Spring</v>
      </c>
      <c r="Q785" s="44" t="str">
        <f t="shared" si="289"/>
        <v>Low Risk</v>
      </c>
      <c r="R785" s="44" t="str">
        <f t="shared" si="290"/>
        <v>Low Risk</v>
      </c>
      <c r="S785" s="45" t="str">
        <f t="shared" si="291"/>
        <v>Intermediate Level of Service</v>
      </c>
      <c r="T785" s="62" t="str">
        <f t="shared" si="288"/>
        <v>Low Priority</v>
      </c>
      <c r="U785" s="46">
        <f t="shared" si="292"/>
        <v>7</v>
      </c>
      <c r="V785" s="28" t="str">
        <f t="shared" si="293"/>
        <v>Perform Routine Preventative Maintenance</v>
      </c>
      <c r="W785" s="47" t="str">
        <f t="shared" si="294"/>
        <v/>
      </c>
      <c r="X785" s="27" t="str">
        <f t="shared" si="295"/>
        <v>Maintain O&amp;M and Routine Monitoring</v>
      </c>
      <c r="Y785" s="48" t="str">
        <f t="shared" si="296"/>
        <v xml:space="preserve"> </v>
      </c>
      <c r="Z785" s="48" t="str">
        <f t="shared" si="297"/>
        <v xml:space="preserve"> </v>
      </c>
      <c r="AA785" s="48" t="str">
        <f t="shared" si="298"/>
        <v xml:space="preserve"> </v>
      </c>
      <c r="AB785" s="48" t="str">
        <f t="shared" si="299"/>
        <v xml:space="preserve"> </v>
      </c>
      <c r="AC785" s="48" t="str">
        <f t="shared" si="300"/>
        <v xml:space="preserve"> </v>
      </c>
      <c r="AD785" s="48" t="str">
        <f t="shared" si="301"/>
        <v xml:space="preserve"> </v>
      </c>
      <c r="AE785" s="48" t="str">
        <f t="shared" si="302"/>
        <v xml:space="preserve"> </v>
      </c>
      <c r="AF785" s="48" t="str">
        <f t="shared" si="303"/>
        <v xml:space="preserve"> </v>
      </c>
      <c r="AG785" s="49" t="str">
        <f t="shared" si="304"/>
        <v/>
      </c>
      <c r="AH785" s="48">
        <f t="shared" si="305"/>
        <v>18</v>
      </c>
      <c r="AI785" s="50" t="str">
        <f>'Details and Calculations'!AE784</f>
        <v xml:space="preserve"> </v>
      </c>
      <c r="AJ785" s="50" t="str">
        <f>'Details and Calculations'!AM784</f>
        <v xml:space="preserve"> </v>
      </c>
      <c r="AK785" s="50" t="str">
        <f>'Details and Calculations'!AR784</f>
        <v xml:space="preserve"> </v>
      </c>
      <c r="AL785" s="50" t="str">
        <f>'Details and Calculations'!AW784</f>
        <v xml:space="preserve"> </v>
      </c>
      <c r="AM785" s="50" t="str">
        <f>'Details and Calculations'!BA784</f>
        <v xml:space="preserve"> </v>
      </c>
      <c r="AN785" s="50" t="str">
        <f>'Details and Calculations'!BF784</f>
        <v xml:space="preserve"> </v>
      </c>
      <c r="AO785" s="50" t="str">
        <f>'Details and Calculations'!BI784</f>
        <v xml:space="preserve"> </v>
      </c>
      <c r="AP785" s="50" t="str">
        <f>'Details and Calculations'!BM784</f>
        <v xml:space="preserve"> </v>
      </c>
      <c r="AQ785" s="50" t="str">
        <f>'Details and Calculations'!BP784</f>
        <v xml:space="preserve"> </v>
      </c>
      <c r="AR785" s="50">
        <f>'Details and Calculations'!CC784</f>
        <v>1</v>
      </c>
      <c r="AS785" s="50">
        <f>'Details and Calculations'!CJ784</f>
        <v>1</v>
      </c>
      <c r="AT785" s="51">
        <f>'Details and Calculations'!T784</f>
        <v>1</v>
      </c>
      <c r="AU785" s="51">
        <f>'Details and Calculations'!Z784</f>
        <v>1</v>
      </c>
      <c r="AV785" s="51">
        <f>'Details and Calculations'!S784</f>
        <v>0</v>
      </c>
      <c r="AW785" s="51">
        <f>'Details and Calculations'!AI784</f>
        <v>1</v>
      </c>
      <c r="AX785" s="51">
        <f>'Details and Calculations'!BY784</f>
        <v>1</v>
      </c>
      <c r="AY785" s="51">
        <f>'Details and Calculations'!CG784</f>
        <v>1</v>
      </c>
      <c r="AZ785" s="51">
        <f>'Details and Calculations'!CI784</f>
        <v>1</v>
      </c>
      <c r="BA785" s="51">
        <f t="shared" si="306"/>
        <v>1</v>
      </c>
      <c r="BB785" s="52">
        <f>'Details and Calculations'!Y784</f>
        <v>11</v>
      </c>
      <c r="BC785" s="52" t="str">
        <f>'Details and Calculations'!AC784</f>
        <v xml:space="preserve"> </v>
      </c>
      <c r="BD785" s="52" t="str">
        <f>'Details and Calculations'!AK784</f>
        <v xml:space="preserve"> </v>
      </c>
      <c r="BE785" s="52" t="str">
        <f>'Details and Calculations'!AN784</f>
        <v xml:space="preserve"> </v>
      </c>
      <c r="BF785" s="52" t="str">
        <f>'Details and Calculations'!AP784</f>
        <v xml:space="preserve"> </v>
      </c>
      <c r="BG785" s="52" t="str">
        <f>'Details and Calculations'!AT784</f>
        <v xml:space="preserve"> </v>
      </c>
      <c r="BH785" s="52" t="str">
        <f>'Details and Calculations'!AY784</f>
        <v xml:space="preserve"> </v>
      </c>
      <c r="BI785" s="52" t="str">
        <f>'Details and Calculations'!BB784</f>
        <v xml:space="preserve"> </v>
      </c>
      <c r="BJ785" s="52" t="str">
        <f>'Details and Calculations'!BD784</f>
        <v xml:space="preserve"> </v>
      </c>
      <c r="BK785" s="52">
        <f>'Details and Calculations'!CA784</f>
        <v>3</v>
      </c>
      <c r="BL785" s="43">
        <f>'Details and Calculations'!AA784</f>
        <v>0</v>
      </c>
      <c r="BM785" s="43" t="str">
        <f>'Details and Calculations'!AB784</f>
        <v/>
      </c>
      <c r="BN785" s="43" t="str">
        <f>'Details and Calculations'!AD784</f>
        <v xml:space="preserve"> </v>
      </c>
      <c r="BO785" s="43">
        <f>'Details and Calculations'!AJ784</f>
        <v>0</v>
      </c>
      <c r="BP785" s="43" t="str">
        <f>'Details and Calculations'!AL784</f>
        <v xml:space="preserve"> </v>
      </c>
      <c r="BQ785" s="43">
        <f>'Details and Calculations'!AO784</f>
        <v>0</v>
      </c>
      <c r="BR785" s="43" t="str">
        <f>'Details and Calculations'!AQ784</f>
        <v xml:space="preserve"> </v>
      </c>
      <c r="BS785" s="43">
        <f>'Details and Calculations'!AS784</f>
        <v>0</v>
      </c>
      <c r="BT785" s="43" t="str">
        <f>'Details and Calculations'!AV784</f>
        <v xml:space="preserve"> </v>
      </c>
      <c r="BU785" s="43">
        <f>'Details and Calculations'!AX784</f>
        <v>0</v>
      </c>
      <c r="BV785" s="43" t="str">
        <f>'Details and Calculations'!AZ784</f>
        <v xml:space="preserve"> </v>
      </c>
      <c r="BW785" s="43">
        <f>'Details and Calculations'!BC784</f>
        <v>0</v>
      </c>
      <c r="BX785" s="43" t="str">
        <f>'Details and Calculations'!BE784</f>
        <v xml:space="preserve"> </v>
      </c>
      <c r="BY785" s="43" t="str">
        <f>'Details and Calculations'!BG784</f>
        <v xml:space="preserve"> </v>
      </c>
      <c r="BZ785" s="43" t="str">
        <f>'Details and Calculations'!BH784</f>
        <v xml:space="preserve"> </v>
      </c>
      <c r="CA785" s="43">
        <f>'Details and Calculations'!BJ784</f>
        <v>0</v>
      </c>
      <c r="CB785" s="43" t="str">
        <f>'Details and Calculations'!BK784</f>
        <v/>
      </c>
      <c r="CC785" s="43" t="str">
        <f>'Details and Calculations'!BL784</f>
        <v xml:space="preserve"> </v>
      </c>
      <c r="CD785" s="43" t="str">
        <f>'Details and Calculations'!BN784</f>
        <v xml:space="preserve"> </v>
      </c>
      <c r="CE785" s="43" t="str">
        <f>'Details and Calculations'!BO784</f>
        <v xml:space="preserve"> </v>
      </c>
      <c r="CF785" s="43">
        <f>'Details and Calculations'!BZ784</f>
        <v>1</v>
      </c>
      <c r="CG785" s="43">
        <f>'Details and Calculations'!CB784</f>
        <v>2015</v>
      </c>
      <c r="CH785" s="31"/>
      <c r="CI785" s="53"/>
    </row>
    <row r="786" spans="1:87" x14ac:dyDescent="0.3">
      <c r="A786" s="43">
        <f>'Details and Calculations'!A785</f>
        <v>2017</v>
      </c>
      <c r="B786" s="43" t="str">
        <f>'Details and Calculations'!C785</f>
        <v>Rwanda</v>
      </c>
      <c r="C786" s="43" t="str">
        <f>'Details and Calculations'!D785</f>
        <v>Rulindo</v>
      </c>
      <c r="D786" s="43" t="str">
        <f>'Details and Calculations'!E785</f>
        <v>Cyungo</v>
      </c>
      <c r="E786" s="43" t="str">
        <f>'Details and Calculations'!F785</f>
        <v>Burehe</v>
      </c>
      <c r="F786" s="43" t="str">
        <f>'Details and Calculations'!G785</f>
        <v>Nyagatovu</v>
      </c>
      <c r="G786" s="43" t="str">
        <f>'Details and Calculations'!H785</f>
        <v/>
      </c>
      <c r="H786" s="43" t="str">
        <f>'Details and Calculations'!I785</f>
        <v/>
      </c>
      <c r="I786" s="43" t="str">
        <f>'Details and Calculations'!J785</f>
        <v>Nyamagana</v>
      </c>
      <c r="J786" s="43">
        <f>'Details and Calculations'!K785</f>
        <v>50</v>
      </c>
      <c r="K786" s="43">
        <f>'Details and Calculations'!O785</f>
        <v>45</v>
      </c>
      <c r="L786" s="43">
        <f>'Details and Calculations'!P786</f>
        <v>5</v>
      </c>
      <c r="M786" s="43" t="str">
        <f>'Details and Calculations'!U785</f>
        <v>Piped Network -- Gravity Only</v>
      </c>
      <c r="N786" s="43">
        <f>'Details and Calculations'!V785</f>
        <v>2011</v>
      </c>
      <c r="O786" s="43" t="str">
        <f>'Details and Calculations'!W785</f>
        <v>Government And African Development Bank</v>
      </c>
      <c r="P786" s="43" t="str">
        <f>'Details and Calculations'!X785</f>
        <v>Spring</v>
      </c>
      <c r="Q786" s="44" t="str">
        <f t="shared" si="289"/>
        <v>Low Risk</v>
      </c>
      <c r="R786" s="44" t="str">
        <f t="shared" si="290"/>
        <v>Low Risk</v>
      </c>
      <c r="S786" s="45" t="str">
        <f t="shared" si="291"/>
        <v>Basic Level of Service</v>
      </c>
      <c r="T786" s="62" t="str">
        <f t="shared" si="288"/>
        <v>Medium Priority</v>
      </c>
      <c r="U786" s="46">
        <f t="shared" si="292"/>
        <v>5</v>
      </c>
      <c r="V786" s="28" t="str">
        <f t="shared" si="293"/>
        <v>Repair or Replace Components</v>
      </c>
      <c r="W786" s="47" t="str">
        <f t="shared" si="294"/>
        <v xml:space="preserve">Distribution  Line, </v>
      </c>
      <c r="X786" s="27" t="str">
        <f t="shared" si="295"/>
        <v>Create Plan To Repair or Replace Components</v>
      </c>
      <c r="Y786" s="48">
        <f t="shared" si="296"/>
        <v>28</v>
      </c>
      <c r="Z786" s="48">
        <f t="shared" si="297"/>
        <v>18</v>
      </c>
      <c r="AA786" s="48">
        <f t="shared" si="298"/>
        <v>24</v>
      </c>
      <c r="AB786" s="48">
        <f t="shared" si="299"/>
        <v>14</v>
      </c>
      <c r="AC786" s="48">
        <f t="shared" si="300"/>
        <v>24</v>
      </c>
      <c r="AD786" s="48" t="str">
        <f t="shared" si="301"/>
        <v xml:space="preserve"> </v>
      </c>
      <c r="AE786" s="48" t="str">
        <f t="shared" si="302"/>
        <v xml:space="preserve"> </v>
      </c>
      <c r="AF786" s="48" t="str">
        <f t="shared" si="303"/>
        <v xml:space="preserve"> </v>
      </c>
      <c r="AG786" s="49" t="str">
        <f t="shared" si="304"/>
        <v/>
      </c>
      <c r="AH786" s="48">
        <f t="shared" si="305"/>
        <v>14</v>
      </c>
      <c r="AI786" s="50">
        <f>'Details and Calculations'!AE785</f>
        <v>1</v>
      </c>
      <c r="AJ786" s="50">
        <f>'Details and Calculations'!AM785</f>
        <v>1</v>
      </c>
      <c r="AK786" s="50">
        <f>'Details and Calculations'!AR785</f>
        <v>1</v>
      </c>
      <c r="AL786" s="50">
        <f>'Details and Calculations'!AW785</f>
        <v>1</v>
      </c>
      <c r="AM786" s="50">
        <f>'Details and Calculations'!BA785</f>
        <v>2</v>
      </c>
      <c r="AN786" s="50" t="str">
        <f>'Details and Calculations'!BF785</f>
        <v xml:space="preserve"> </v>
      </c>
      <c r="AO786" s="50" t="str">
        <f>'Details and Calculations'!BI785</f>
        <v xml:space="preserve"> </v>
      </c>
      <c r="AP786" s="50" t="str">
        <f>'Details and Calculations'!BM785</f>
        <v xml:space="preserve"> </v>
      </c>
      <c r="AQ786" s="50" t="str">
        <f>'Details and Calculations'!BP785</f>
        <v xml:space="preserve"> </v>
      </c>
      <c r="AR786" s="50">
        <f>'Details and Calculations'!CC785</f>
        <v>1</v>
      </c>
      <c r="AS786" s="50">
        <f>'Details and Calculations'!CJ785</f>
        <v>2</v>
      </c>
      <c r="AT786" s="51">
        <f>'Details and Calculations'!T785</f>
        <v>1</v>
      </c>
      <c r="AU786" s="51">
        <f>'Details and Calculations'!Z785</f>
        <v>1</v>
      </c>
      <c r="AV786" s="51">
        <f>'Details and Calculations'!S785</f>
        <v>0</v>
      </c>
      <c r="AW786" s="51">
        <f>'Details and Calculations'!AI785</f>
        <v>1</v>
      </c>
      <c r="AX786" s="51">
        <f>'Details and Calculations'!BY785</f>
        <v>1</v>
      </c>
      <c r="AY786" s="51">
        <f>'Details and Calculations'!CG785</f>
        <v>0</v>
      </c>
      <c r="AZ786" s="51">
        <f>'Details and Calculations'!CI785</f>
        <v>1</v>
      </c>
      <c r="BA786" s="51">
        <f t="shared" si="306"/>
        <v>0</v>
      </c>
      <c r="BB786" s="52">
        <f>'Details and Calculations'!Y785</f>
        <v>2</v>
      </c>
      <c r="BC786" s="52">
        <f>'Details and Calculations'!AC785</f>
        <v>1</v>
      </c>
      <c r="BD786" s="52">
        <f>'Details and Calculations'!AK785</f>
        <v>2</v>
      </c>
      <c r="BE786" s="52">
        <f>'Details and Calculations'!AN785</f>
        <v>2100</v>
      </c>
      <c r="BF786" s="52">
        <f>'Details and Calculations'!AP785</f>
        <v>11</v>
      </c>
      <c r="BG786" s="52">
        <f>'Details and Calculations'!AT785</f>
        <v>15</v>
      </c>
      <c r="BH786" s="52">
        <f>'Details and Calculations'!AY785</f>
        <v>3</v>
      </c>
      <c r="BI786" s="52">
        <f>'Details and Calculations'!BB785</f>
        <v>37000</v>
      </c>
      <c r="BJ786" s="52" t="str">
        <f>'Details and Calculations'!BD785</f>
        <v xml:space="preserve"> </v>
      </c>
      <c r="BK786" s="52">
        <f>'Details and Calculations'!CA785</f>
        <v>29</v>
      </c>
      <c r="BL786" s="43">
        <f>'Details and Calculations'!AA785</f>
        <v>1</v>
      </c>
      <c r="BM786" s="43" t="str">
        <f>'Details and Calculations'!AB785</f>
        <v>"Springbox" --Intake Structure At A Spring</v>
      </c>
      <c r="BN786" s="43">
        <f>'Details and Calculations'!AD785</f>
        <v>2015</v>
      </c>
      <c r="BO786" s="43">
        <f>'Details and Calculations'!AJ785</f>
        <v>1</v>
      </c>
      <c r="BP786" s="43">
        <f>'Details and Calculations'!AL785</f>
        <v>2015</v>
      </c>
      <c r="BQ786" s="43">
        <f>'Details and Calculations'!AO785</f>
        <v>1</v>
      </c>
      <c r="BR786" s="43">
        <f>'Details and Calculations'!AQ785</f>
        <v>2011</v>
      </c>
      <c r="BS786" s="43">
        <f>'Details and Calculations'!AS785</f>
        <v>1</v>
      </c>
      <c r="BT786" s="43">
        <f>'Details and Calculations'!AV785</f>
        <v>2011</v>
      </c>
      <c r="BU786" s="43">
        <f>'Details and Calculations'!AX785</f>
        <v>1</v>
      </c>
      <c r="BV786" s="43">
        <f>'Details and Calculations'!AZ785</f>
        <v>2011</v>
      </c>
      <c r="BW786" s="43">
        <f>'Details and Calculations'!BC785</f>
        <v>0</v>
      </c>
      <c r="BX786" s="43" t="str">
        <f>'Details and Calculations'!BE785</f>
        <v xml:space="preserve"> </v>
      </c>
      <c r="BY786" s="43" t="str">
        <f>'Details and Calculations'!BG785</f>
        <v xml:space="preserve"> </v>
      </c>
      <c r="BZ786" s="43" t="str">
        <f>'Details and Calculations'!BH785</f>
        <v xml:space="preserve"> </v>
      </c>
      <c r="CA786" s="43">
        <f>'Details and Calculations'!BJ785</f>
        <v>0</v>
      </c>
      <c r="CB786" s="43" t="str">
        <f>'Details and Calculations'!BK785</f>
        <v/>
      </c>
      <c r="CC786" s="43" t="str">
        <f>'Details and Calculations'!BL785</f>
        <v xml:space="preserve"> </v>
      </c>
      <c r="CD786" s="43" t="str">
        <f>'Details and Calculations'!BN785</f>
        <v xml:space="preserve"> </v>
      </c>
      <c r="CE786" s="43" t="str">
        <f>'Details and Calculations'!BO785</f>
        <v xml:space="preserve"> </v>
      </c>
      <c r="CF786" s="43">
        <f>'Details and Calculations'!BZ785</f>
        <v>1</v>
      </c>
      <c r="CG786" s="43">
        <f>'Details and Calculations'!CB785</f>
        <v>2011</v>
      </c>
      <c r="CH786" s="31"/>
      <c r="CI786" s="53"/>
    </row>
    <row r="787" spans="1:87" x14ac:dyDescent="0.3">
      <c r="A787" s="43">
        <f>'Details and Calculations'!A786</f>
        <v>2017</v>
      </c>
      <c r="B787" s="43" t="str">
        <f>'Details and Calculations'!C786</f>
        <v>Rwanda</v>
      </c>
      <c r="C787" s="43" t="str">
        <f>'Details and Calculations'!D786</f>
        <v>Rulindo</v>
      </c>
      <c r="D787" s="43" t="str">
        <f>'Details and Calculations'!E786</f>
        <v>Rukozo</v>
      </c>
      <c r="E787" s="43" t="str">
        <f>'Details and Calculations'!F786</f>
        <v>Buraro</v>
      </c>
      <c r="F787" s="43" t="str">
        <f>'Details and Calculations'!G786</f>
        <v>Kamiyove</v>
      </c>
      <c r="G787" s="43" t="str">
        <f>'Details and Calculations'!H786</f>
        <v/>
      </c>
      <c r="H787" s="43" t="str">
        <f>'Details and Calculations'!I786</f>
        <v/>
      </c>
      <c r="I787" s="43" t="str">
        <f>'Details and Calculations'!J786</f>
        <v>Kabonanyoni</v>
      </c>
      <c r="J787" s="43">
        <f>'Details and Calculations'!K786</f>
        <v>70</v>
      </c>
      <c r="K787" s="43">
        <f>'Details and Calculations'!O786</f>
        <v>65</v>
      </c>
      <c r="L787" s="43">
        <f>'Details and Calculations'!P787</f>
        <v>92</v>
      </c>
      <c r="M787" s="43" t="str">
        <f>'Details and Calculations'!U786</f>
        <v>Piped Network With Pump</v>
      </c>
      <c r="N787" s="43">
        <f>'Details and Calculations'!V786</f>
        <v>2015</v>
      </c>
      <c r="O787" s="43" t="str">
        <f>'Details and Calculations'!W786</f>
        <v>Governement (District, Wasac) And Water For People</v>
      </c>
      <c r="P787" s="43" t="str">
        <f>'Details and Calculations'!X786</f>
        <v>Spring</v>
      </c>
      <c r="Q787" s="44" t="str">
        <f t="shared" si="289"/>
        <v>Low Risk</v>
      </c>
      <c r="R787" s="44" t="str">
        <f t="shared" si="290"/>
        <v>High Risk</v>
      </c>
      <c r="S787" s="45" t="str">
        <f t="shared" si="291"/>
        <v>Intermediate Level of Service</v>
      </c>
      <c r="T787" s="62" t="str">
        <f t="shared" si="288"/>
        <v>High Priority</v>
      </c>
      <c r="U787" s="46">
        <f t="shared" si="292"/>
        <v>6</v>
      </c>
      <c r="V787" s="28" t="str">
        <f t="shared" si="293"/>
        <v>Major Repairs or Replace System</v>
      </c>
      <c r="W787" s="47" t="str">
        <f t="shared" si="294"/>
        <v/>
      </c>
      <c r="X787" s="27" t="str">
        <f t="shared" si="295"/>
        <v>Further Technical Diagnostic Needed</v>
      </c>
      <c r="Y787" s="48">
        <f t="shared" si="296"/>
        <v>28</v>
      </c>
      <c r="Z787" s="48">
        <f t="shared" si="297"/>
        <v>18</v>
      </c>
      <c r="AA787" s="48">
        <f t="shared" si="298"/>
        <v>28</v>
      </c>
      <c r="AB787" s="48">
        <f t="shared" si="299"/>
        <v>18</v>
      </c>
      <c r="AC787" s="48">
        <f t="shared" si="300"/>
        <v>28</v>
      </c>
      <c r="AD787" s="48">
        <f t="shared" si="301"/>
        <v>6</v>
      </c>
      <c r="AE787" s="48">
        <f t="shared" si="302"/>
        <v>19</v>
      </c>
      <c r="AF787" s="48" t="str">
        <f t="shared" si="303"/>
        <v xml:space="preserve"> </v>
      </c>
      <c r="AG787" s="49" t="str">
        <f t="shared" si="304"/>
        <v/>
      </c>
      <c r="AH787" s="48">
        <f t="shared" si="305"/>
        <v>18</v>
      </c>
      <c r="AI787" s="50">
        <f>'Details and Calculations'!AE786</f>
        <v>1</v>
      </c>
      <c r="AJ787" s="50">
        <f>'Details and Calculations'!AM786</f>
        <v>1</v>
      </c>
      <c r="AK787" s="50">
        <f>'Details and Calculations'!AR786</f>
        <v>3</v>
      </c>
      <c r="AL787" s="50">
        <f>'Details and Calculations'!AW786</f>
        <v>1</v>
      </c>
      <c r="AM787" s="50">
        <f>'Details and Calculations'!BA786</f>
        <v>1</v>
      </c>
      <c r="AN787" s="50">
        <f>'Details and Calculations'!BF786</f>
        <v>1</v>
      </c>
      <c r="AO787" s="50">
        <f>'Details and Calculations'!BI786</f>
        <v>1</v>
      </c>
      <c r="AP787" s="50" t="str">
        <f>'Details and Calculations'!BM786</f>
        <v xml:space="preserve"> </v>
      </c>
      <c r="AQ787" s="50" t="str">
        <f>'Details and Calculations'!BP786</f>
        <v xml:space="preserve"> </v>
      </c>
      <c r="AR787" s="50">
        <f>'Details and Calculations'!CC786</f>
        <v>1</v>
      </c>
      <c r="AS787" s="50">
        <f>'Details and Calculations'!CJ786</f>
        <v>2</v>
      </c>
      <c r="AT787" s="51">
        <f>'Details and Calculations'!T786</f>
        <v>1</v>
      </c>
      <c r="AU787" s="51">
        <f>'Details and Calculations'!Z786</f>
        <v>1</v>
      </c>
      <c r="AV787" s="51">
        <f>'Details and Calculations'!S786</f>
        <v>1</v>
      </c>
      <c r="AW787" s="51">
        <f>'Details and Calculations'!AI786</f>
        <v>1</v>
      </c>
      <c r="AX787" s="51">
        <f>'Details and Calculations'!BY786</f>
        <v>1</v>
      </c>
      <c r="AY787" s="51">
        <f>'Details and Calculations'!CG786</f>
        <v>1</v>
      </c>
      <c r="AZ787" s="51">
        <f>'Details and Calculations'!CI786</f>
        <v>0</v>
      </c>
      <c r="BA787" s="51">
        <f t="shared" si="306"/>
        <v>0</v>
      </c>
      <c r="BB787" s="52">
        <f>'Details and Calculations'!Y786</f>
        <v>5</v>
      </c>
      <c r="BC787" s="52">
        <f>'Details and Calculations'!AC786</f>
        <v>5</v>
      </c>
      <c r="BD787" s="52">
        <f>'Details and Calculations'!AK786</f>
        <v>1</v>
      </c>
      <c r="BE787" s="52">
        <f>'Details and Calculations'!AN786</f>
        <v>720</v>
      </c>
      <c r="BF787" s="52">
        <f>'Details and Calculations'!AP786</f>
        <v>19</v>
      </c>
      <c r="BG787" s="52">
        <f>'Details and Calculations'!AT786</f>
        <v>10</v>
      </c>
      <c r="BH787" s="52">
        <f>'Details and Calculations'!AY786</f>
        <v>3</v>
      </c>
      <c r="BI787" s="52">
        <f>'Details and Calculations'!BB786</f>
        <v>19000</v>
      </c>
      <c r="BJ787" s="52">
        <f>'Details and Calculations'!BD786</f>
        <v>2</v>
      </c>
      <c r="BK787" s="52">
        <f>'Details and Calculations'!CA786</f>
        <v>31</v>
      </c>
      <c r="BL787" s="43">
        <f>'Details and Calculations'!AA786</f>
        <v>1</v>
      </c>
      <c r="BM787" s="43" t="str">
        <f>'Details and Calculations'!AB786</f>
        <v>"Springbox" --Intake Structure At A Spring</v>
      </c>
      <c r="BN787" s="43">
        <f>'Details and Calculations'!AD786</f>
        <v>2015</v>
      </c>
      <c r="BO787" s="43">
        <f>'Details and Calculations'!AJ786</f>
        <v>1</v>
      </c>
      <c r="BP787" s="43">
        <f>'Details and Calculations'!AL786</f>
        <v>2015</v>
      </c>
      <c r="BQ787" s="43">
        <f>'Details and Calculations'!AO786</f>
        <v>1</v>
      </c>
      <c r="BR787" s="43">
        <f>'Details and Calculations'!AQ786</f>
        <v>2015</v>
      </c>
      <c r="BS787" s="43">
        <f>'Details and Calculations'!AS786</f>
        <v>1</v>
      </c>
      <c r="BT787" s="43">
        <f>'Details and Calculations'!AV786</f>
        <v>2015</v>
      </c>
      <c r="BU787" s="43">
        <f>'Details and Calculations'!AX786</f>
        <v>1</v>
      </c>
      <c r="BV787" s="43">
        <f>'Details and Calculations'!AZ786</f>
        <v>2015</v>
      </c>
      <c r="BW787" s="43">
        <f>'Details and Calculations'!BC786</f>
        <v>1</v>
      </c>
      <c r="BX787" s="43">
        <f>'Details and Calculations'!BE786</f>
        <v>2016</v>
      </c>
      <c r="BY787" s="43">
        <f>'Details and Calculations'!BG786</f>
        <v>1</v>
      </c>
      <c r="BZ787" s="43">
        <f>'Details and Calculations'!BH786</f>
        <v>2016</v>
      </c>
      <c r="CA787" s="43">
        <f>'Details and Calculations'!BJ786</f>
        <v>0</v>
      </c>
      <c r="CB787" s="43" t="str">
        <f>'Details and Calculations'!BK786</f>
        <v/>
      </c>
      <c r="CC787" s="43" t="str">
        <f>'Details and Calculations'!BL786</f>
        <v xml:space="preserve"> </v>
      </c>
      <c r="CD787" s="43" t="str">
        <f>'Details and Calculations'!BN786</f>
        <v xml:space="preserve"> </v>
      </c>
      <c r="CE787" s="43" t="str">
        <f>'Details and Calculations'!BO786</f>
        <v xml:space="preserve"> </v>
      </c>
      <c r="CF787" s="43">
        <f>'Details and Calculations'!BZ786</f>
        <v>1</v>
      </c>
      <c r="CG787" s="43">
        <f>'Details and Calculations'!CB786</f>
        <v>2015</v>
      </c>
      <c r="CH787" s="31"/>
      <c r="CI787" s="53"/>
    </row>
    <row r="788" spans="1:87" x14ac:dyDescent="0.3">
      <c r="A788" s="43">
        <f>'Details and Calculations'!A787</f>
        <v>2017</v>
      </c>
      <c r="B788" s="43" t="str">
        <f>'Details and Calculations'!C787</f>
        <v>Rwanda</v>
      </c>
      <c r="C788" s="43" t="str">
        <f>'Details and Calculations'!D787</f>
        <v>Rulindo</v>
      </c>
      <c r="D788" s="43" t="str">
        <f>'Details and Calculations'!E787</f>
        <v>Base</v>
      </c>
      <c r="E788" s="43" t="str">
        <f>'Details and Calculations'!F787</f>
        <v>Rwamahwa</v>
      </c>
      <c r="F788" s="43" t="str">
        <f>'Details and Calculations'!G787</f>
        <v>Karambi</v>
      </c>
      <c r="G788" s="43" t="str">
        <f>'Details and Calculations'!H787</f>
        <v/>
      </c>
      <c r="H788" s="43" t="str">
        <f>'Details and Calculations'!I787</f>
        <v/>
      </c>
      <c r="I788" s="43" t="str">
        <f>'Details and Calculations'!J787</f>
        <v>Rwankende</v>
      </c>
      <c r="J788" s="43">
        <f>'Details and Calculations'!K787</f>
        <v>192</v>
      </c>
      <c r="K788" s="43">
        <f>'Details and Calculations'!O787</f>
        <v>100</v>
      </c>
      <c r="L788" s="43" t="str">
        <f>'Details and Calculations'!P788</f>
        <v xml:space="preserve"> </v>
      </c>
      <c r="M788" s="43" t="str">
        <f>'Details and Calculations'!U787</f>
        <v>Piped Network -- Gravity Only</v>
      </c>
      <c r="N788" s="43">
        <f>'Details and Calculations'!V787</f>
        <v>2012</v>
      </c>
      <c r="O788" s="43" t="str">
        <f>'Details and Calculations'!W787</f>
        <v>Padiri</v>
      </c>
      <c r="P788" s="43" t="str">
        <f>'Details and Calculations'!X787</f>
        <v>Spring</v>
      </c>
      <c r="Q788" s="44" t="str">
        <f t="shared" si="289"/>
        <v>Low Risk</v>
      </c>
      <c r="R788" s="44" t="str">
        <f t="shared" si="290"/>
        <v>High Risk</v>
      </c>
      <c r="S788" s="45" t="str">
        <f t="shared" si="291"/>
        <v>Basic Level of Service</v>
      </c>
      <c r="T788" s="62" t="str">
        <f t="shared" si="288"/>
        <v>High Priority</v>
      </c>
      <c r="U788" s="46">
        <f t="shared" si="292"/>
        <v>5</v>
      </c>
      <c r="V788" s="28" t="str">
        <f t="shared" si="293"/>
        <v>Major Repairs or Replace System</v>
      </c>
      <c r="W788" s="47" t="str">
        <f t="shared" si="294"/>
        <v/>
      </c>
      <c r="X788" s="27" t="str">
        <f t="shared" si="295"/>
        <v>Further Technical Diagnostic Needed</v>
      </c>
      <c r="Y788" s="48">
        <f t="shared" si="296"/>
        <v>25</v>
      </c>
      <c r="Z788" s="48">
        <f t="shared" si="297"/>
        <v>15</v>
      </c>
      <c r="AA788" s="48">
        <f t="shared" si="298"/>
        <v>25</v>
      </c>
      <c r="AB788" s="48">
        <f t="shared" si="299"/>
        <v>15</v>
      </c>
      <c r="AC788" s="48">
        <f t="shared" si="300"/>
        <v>25</v>
      </c>
      <c r="AD788" s="48" t="str">
        <f t="shared" si="301"/>
        <v xml:space="preserve"> </v>
      </c>
      <c r="AE788" s="48" t="str">
        <f t="shared" si="302"/>
        <v xml:space="preserve"> </v>
      </c>
      <c r="AF788" s="48" t="str">
        <f t="shared" si="303"/>
        <v xml:space="preserve"> </v>
      </c>
      <c r="AG788" s="49" t="str">
        <f t="shared" si="304"/>
        <v/>
      </c>
      <c r="AH788" s="48">
        <f t="shared" si="305"/>
        <v>15</v>
      </c>
      <c r="AI788" s="50">
        <f>'Details and Calculations'!AE787</f>
        <v>1</v>
      </c>
      <c r="AJ788" s="50">
        <f>'Details and Calculations'!AM787</f>
        <v>1</v>
      </c>
      <c r="AK788" s="50">
        <f>'Details and Calculations'!AR787</f>
        <v>1</v>
      </c>
      <c r="AL788" s="50">
        <f>'Details and Calculations'!AW787</f>
        <v>1</v>
      </c>
      <c r="AM788" s="50">
        <f>'Details and Calculations'!BA787</f>
        <v>2</v>
      </c>
      <c r="AN788" s="50" t="str">
        <f>'Details and Calculations'!BF787</f>
        <v xml:space="preserve"> </v>
      </c>
      <c r="AO788" s="50" t="str">
        <f>'Details and Calculations'!BI787</f>
        <v xml:space="preserve"> </v>
      </c>
      <c r="AP788" s="50" t="str">
        <f>'Details and Calculations'!BM787</f>
        <v xml:space="preserve"> </v>
      </c>
      <c r="AQ788" s="50" t="str">
        <f>'Details and Calculations'!BP787</f>
        <v xml:space="preserve"> </v>
      </c>
      <c r="AR788" s="50">
        <f>'Details and Calculations'!CC787</f>
        <v>3</v>
      </c>
      <c r="AS788" s="50">
        <f>'Details and Calculations'!CJ787</f>
        <v>2</v>
      </c>
      <c r="AT788" s="51">
        <f>'Details and Calculations'!T787</f>
        <v>1</v>
      </c>
      <c r="AU788" s="51">
        <f>'Details and Calculations'!Z787</f>
        <v>1</v>
      </c>
      <c r="AV788" s="51">
        <f>'Details and Calculations'!S787</f>
        <v>1</v>
      </c>
      <c r="AW788" s="51">
        <f>'Details and Calculations'!AI787</f>
        <v>1</v>
      </c>
      <c r="AX788" s="51">
        <f>'Details and Calculations'!BY787</f>
        <v>1</v>
      </c>
      <c r="AY788" s="51">
        <f>'Details and Calculations'!CG787</f>
        <v>0</v>
      </c>
      <c r="AZ788" s="51">
        <f>'Details and Calculations'!CI787</f>
        <v>0</v>
      </c>
      <c r="BA788" s="51">
        <f t="shared" si="306"/>
        <v>0</v>
      </c>
      <c r="BB788" s="52">
        <f>'Details and Calculations'!Y787</f>
        <v>3</v>
      </c>
      <c r="BC788" s="52">
        <f>'Details and Calculations'!AC787</f>
        <v>2</v>
      </c>
      <c r="BD788" s="52">
        <f>'Details and Calculations'!AK787</f>
        <v>2</v>
      </c>
      <c r="BE788" s="52">
        <f>'Details and Calculations'!AN787</f>
        <v>6450</v>
      </c>
      <c r="BF788" s="52">
        <f>'Details and Calculations'!AP787</f>
        <v>3</v>
      </c>
      <c r="BG788" s="52">
        <f>'Details and Calculations'!AT787</f>
        <v>3</v>
      </c>
      <c r="BH788" s="52">
        <f>'Details and Calculations'!AY787</f>
        <v>2</v>
      </c>
      <c r="BI788" s="52">
        <f>'Details and Calculations'!BB787</f>
        <v>6800</v>
      </c>
      <c r="BJ788" s="52" t="str">
        <f>'Details and Calculations'!BD787</f>
        <v xml:space="preserve"> </v>
      </c>
      <c r="BK788" s="52">
        <f>'Details and Calculations'!CA787</f>
        <v>1</v>
      </c>
      <c r="BL788" s="43">
        <f>'Details and Calculations'!AA787</f>
        <v>1</v>
      </c>
      <c r="BM788" s="43" t="str">
        <f>'Details and Calculations'!AB787</f>
        <v>"Springbox" --Intake Structure At A Spring</v>
      </c>
      <c r="BN788" s="43">
        <f>'Details and Calculations'!AD787</f>
        <v>2012</v>
      </c>
      <c r="BO788" s="43">
        <f>'Details and Calculations'!AJ787</f>
        <v>1</v>
      </c>
      <c r="BP788" s="43">
        <f>'Details and Calculations'!AL787</f>
        <v>2012</v>
      </c>
      <c r="BQ788" s="43">
        <f>'Details and Calculations'!AO787</f>
        <v>1</v>
      </c>
      <c r="BR788" s="43">
        <f>'Details and Calculations'!AQ787</f>
        <v>2012</v>
      </c>
      <c r="BS788" s="43">
        <f>'Details and Calculations'!AS787</f>
        <v>1</v>
      </c>
      <c r="BT788" s="43">
        <f>'Details and Calculations'!AV787</f>
        <v>2012</v>
      </c>
      <c r="BU788" s="43">
        <f>'Details and Calculations'!AX787</f>
        <v>1</v>
      </c>
      <c r="BV788" s="43">
        <f>'Details and Calculations'!AZ787</f>
        <v>2012</v>
      </c>
      <c r="BW788" s="43">
        <f>'Details and Calculations'!BC787</f>
        <v>0</v>
      </c>
      <c r="BX788" s="43" t="str">
        <f>'Details and Calculations'!BE787</f>
        <v xml:space="preserve"> </v>
      </c>
      <c r="BY788" s="43" t="str">
        <f>'Details and Calculations'!BG787</f>
        <v xml:space="preserve"> </v>
      </c>
      <c r="BZ788" s="43" t="str">
        <f>'Details and Calculations'!BH787</f>
        <v xml:space="preserve"> </v>
      </c>
      <c r="CA788" s="43">
        <f>'Details and Calculations'!BJ787</f>
        <v>0</v>
      </c>
      <c r="CB788" s="43" t="str">
        <f>'Details and Calculations'!BK787</f>
        <v/>
      </c>
      <c r="CC788" s="43" t="str">
        <f>'Details and Calculations'!BL787</f>
        <v xml:space="preserve"> </v>
      </c>
      <c r="CD788" s="43" t="str">
        <f>'Details and Calculations'!BN787</f>
        <v xml:space="preserve"> </v>
      </c>
      <c r="CE788" s="43" t="str">
        <f>'Details and Calculations'!BO787</f>
        <v xml:space="preserve"> </v>
      </c>
      <c r="CF788" s="43">
        <f>'Details and Calculations'!BZ787</f>
        <v>1</v>
      </c>
      <c r="CG788" s="43">
        <f>'Details and Calculations'!CB787</f>
        <v>2012</v>
      </c>
      <c r="CH788" s="31"/>
      <c r="CI788" s="53"/>
    </row>
    <row r="789" spans="1:87" x14ac:dyDescent="0.3">
      <c r="A789" s="43">
        <f>'Details and Calculations'!A788</f>
        <v>2017</v>
      </c>
      <c r="B789" s="43" t="str">
        <f>'Details and Calculations'!C788</f>
        <v>Rwanda</v>
      </c>
      <c r="C789" s="43" t="str">
        <f>'Details and Calculations'!D788</f>
        <v>Rulindo</v>
      </c>
      <c r="D789" s="43" t="str">
        <f>'Details and Calculations'!E788</f>
        <v>Tumba</v>
      </c>
      <c r="E789" s="43" t="str">
        <f>'Details and Calculations'!F788</f>
        <v>Barari</v>
      </c>
      <c r="F789" s="43" t="str">
        <f>'Details and Calculations'!G788</f>
        <v>Gaseke</v>
      </c>
      <c r="G789" s="43" t="str">
        <f>'Details and Calculations'!H788</f>
        <v/>
      </c>
      <c r="H789" s="43" t="str">
        <f>'Details and Calculations'!I788</f>
        <v/>
      </c>
      <c r="I789" s="43" t="str">
        <f>'Details and Calculations'!J788</f>
        <v>Water point at Gashora/Nyirambuga pumping</v>
      </c>
      <c r="J789" s="43">
        <f>'Details and Calculations'!K788</f>
        <v>149</v>
      </c>
      <c r="K789" s="43">
        <f>'Details and Calculations'!O788</f>
        <v>149</v>
      </c>
      <c r="L789" s="43">
        <f>'Details and Calculations'!P789</f>
        <v>10</v>
      </c>
      <c r="M789" s="43" t="str">
        <f>'Details and Calculations'!U788</f>
        <v>Piped Network With Pump</v>
      </c>
      <c r="N789" s="43">
        <f>'Details and Calculations'!V788</f>
        <v>2017</v>
      </c>
      <c r="O789" s="43" t="str">
        <f>'Details and Calculations'!W788</f>
        <v>Governement (District, Wasac) And Water For People</v>
      </c>
      <c r="P789" s="43" t="str">
        <f>'Details and Calculations'!X788</f>
        <v>Spring</v>
      </c>
      <c r="Q789" s="44" t="str">
        <f t="shared" si="289"/>
        <v>Low Risk</v>
      </c>
      <c r="R789" s="44" t="str">
        <f t="shared" si="290"/>
        <v>Low Risk</v>
      </c>
      <c r="S789" s="45" t="str">
        <f t="shared" si="291"/>
        <v>Intermediate Level of Service</v>
      </c>
      <c r="T789" s="62" t="str">
        <f t="shared" si="288"/>
        <v>Low Priority</v>
      </c>
      <c r="U789" s="46">
        <f t="shared" si="292"/>
        <v>7</v>
      </c>
      <c r="V789" s="28" t="str">
        <f t="shared" si="293"/>
        <v>Perform Routine Preventative Maintenance</v>
      </c>
      <c r="W789" s="47" t="str">
        <f t="shared" si="294"/>
        <v/>
      </c>
      <c r="X789" s="27" t="str">
        <f t="shared" si="295"/>
        <v>Maintain O&amp;M and Routine Monitoring</v>
      </c>
      <c r="Y789" s="48" t="str">
        <f t="shared" si="296"/>
        <v xml:space="preserve"> </v>
      </c>
      <c r="Z789" s="48" t="str">
        <f t="shared" si="297"/>
        <v xml:space="preserve"> </v>
      </c>
      <c r="AA789" s="48">
        <f t="shared" si="298"/>
        <v>30</v>
      </c>
      <c r="AB789" s="48" t="str">
        <f t="shared" si="299"/>
        <v xml:space="preserve"> </v>
      </c>
      <c r="AC789" s="48" t="str">
        <f t="shared" si="300"/>
        <v xml:space="preserve"> </v>
      </c>
      <c r="AD789" s="48" t="str">
        <f t="shared" si="301"/>
        <v xml:space="preserve"> </v>
      </c>
      <c r="AE789" s="48" t="str">
        <f t="shared" si="302"/>
        <v xml:space="preserve"> </v>
      </c>
      <c r="AF789" s="48" t="str">
        <f t="shared" si="303"/>
        <v xml:space="preserve"> </v>
      </c>
      <c r="AG789" s="49" t="str">
        <f t="shared" si="304"/>
        <v/>
      </c>
      <c r="AH789" s="48">
        <f t="shared" si="305"/>
        <v>20</v>
      </c>
      <c r="AI789" s="50" t="str">
        <f>'Details and Calculations'!AE788</f>
        <v xml:space="preserve"> </v>
      </c>
      <c r="AJ789" s="50" t="str">
        <f>'Details and Calculations'!AM788</f>
        <v xml:space="preserve"> </v>
      </c>
      <c r="AK789" s="50">
        <f>'Details and Calculations'!AR788</f>
        <v>1</v>
      </c>
      <c r="AL789" s="50" t="str">
        <f>'Details and Calculations'!AW788</f>
        <v xml:space="preserve"> </v>
      </c>
      <c r="AM789" s="50" t="str">
        <f>'Details and Calculations'!BA788</f>
        <v xml:space="preserve"> </v>
      </c>
      <c r="AN789" s="50" t="str">
        <f>'Details and Calculations'!BF788</f>
        <v xml:space="preserve"> </v>
      </c>
      <c r="AO789" s="50" t="str">
        <f>'Details and Calculations'!BI788</f>
        <v xml:space="preserve"> </v>
      </c>
      <c r="AP789" s="50" t="str">
        <f>'Details and Calculations'!BM788</f>
        <v xml:space="preserve"> </v>
      </c>
      <c r="AQ789" s="50" t="str">
        <f>'Details and Calculations'!BP788</f>
        <v xml:space="preserve"> </v>
      </c>
      <c r="AR789" s="50">
        <f>'Details and Calculations'!CC788</f>
        <v>1</v>
      </c>
      <c r="AS789" s="50">
        <f>'Details and Calculations'!CJ788</f>
        <v>1</v>
      </c>
      <c r="AT789" s="51">
        <f>'Details and Calculations'!T788</f>
        <v>1</v>
      </c>
      <c r="AU789" s="51">
        <f>'Details and Calculations'!Z788</f>
        <v>1</v>
      </c>
      <c r="AV789" s="51">
        <f>'Details and Calculations'!S788</f>
        <v>0</v>
      </c>
      <c r="AW789" s="51">
        <f>'Details and Calculations'!AI788</f>
        <v>1</v>
      </c>
      <c r="AX789" s="51">
        <f>'Details and Calculations'!BY788</f>
        <v>1</v>
      </c>
      <c r="AY789" s="51">
        <f>'Details and Calculations'!CG788</f>
        <v>1</v>
      </c>
      <c r="AZ789" s="51">
        <f>'Details and Calculations'!CI788</f>
        <v>1</v>
      </c>
      <c r="BA789" s="51">
        <f t="shared" si="306"/>
        <v>1</v>
      </c>
      <c r="BB789" s="52">
        <f>'Details and Calculations'!Y788</f>
        <v>11</v>
      </c>
      <c r="BC789" s="52" t="str">
        <f>'Details and Calculations'!AC788</f>
        <v xml:space="preserve"> </v>
      </c>
      <c r="BD789" s="52" t="str">
        <f>'Details and Calculations'!AK788</f>
        <v xml:space="preserve"> </v>
      </c>
      <c r="BE789" s="52" t="str">
        <f>'Details and Calculations'!AN788</f>
        <v xml:space="preserve"> </v>
      </c>
      <c r="BF789" s="52">
        <f>'Details and Calculations'!AP788</f>
        <v>1</v>
      </c>
      <c r="BG789" s="52" t="str">
        <f>'Details and Calculations'!AT788</f>
        <v xml:space="preserve"> </v>
      </c>
      <c r="BH789" s="52" t="str">
        <f>'Details and Calculations'!AY788</f>
        <v xml:space="preserve"> </v>
      </c>
      <c r="BI789" s="52" t="str">
        <f>'Details and Calculations'!BB788</f>
        <v xml:space="preserve"> </v>
      </c>
      <c r="BJ789" s="52" t="str">
        <f>'Details and Calculations'!BD788</f>
        <v xml:space="preserve"> </v>
      </c>
      <c r="BK789" s="52">
        <f>'Details and Calculations'!CA788</f>
        <v>2</v>
      </c>
      <c r="BL789" s="43">
        <f>'Details and Calculations'!AA788</f>
        <v>0</v>
      </c>
      <c r="BM789" s="43" t="str">
        <f>'Details and Calculations'!AB788</f>
        <v/>
      </c>
      <c r="BN789" s="43" t="str">
        <f>'Details and Calculations'!AD788</f>
        <v xml:space="preserve"> </v>
      </c>
      <c r="BO789" s="43">
        <f>'Details and Calculations'!AJ788</f>
        <v>0</v>
      </c>
      <c r="BP789" s="43" t="str">
        <f>'Details and Calculations'!AL788</f>
        <v xml:space="preserve"> </v>
      </c>
      <c r="BQ789" s="43">
        <f>'Details and Calculations'!AO788</f>
        <v>1</v>
      </c>
      <c r="BR789" s="43">
        <f>'Details and Calculations'!AQ788</f>
        <v>2017</v>
      </c>
      <c r="BS789" s="43">
        <f>'Details and Calculations'!AS788</f>
        <v>0</v>
      </c>
      <c r="BT789" s="43" t="str">
        <f>'Details and Calculations'!AV788</f>
        <v xml:space="preserve"> </v>
      </c>
      <c r="BU789" s="43">
        <f>'Details and Calculations'!AX788</f>
        <v>0</v>
      </c>
      <c r="BV789" s="43" t="str">
        <f>'Details and Calculations'!AZ788</f>
        <v xml:space="preserve"> </v>
      </c>
      <c r="BW789" s="43">
        <f>'Details and Calculations'!BC788</f>
        <v>0</v>
      </c>
      <c r="BX789" s="43" t="str">
        <f>'Details and Calculations'!BE788</f>
        <v xml:space="preserve"> </v>
      </c>
      <c r="BY789" s="43" t="str">
        <f>'Details and Calculations'!BG788</f>
        <v xml:space="preserve"> </v>
      </c>
      <c r="BZ789" s="43" t="str">
        <f>'Details and Calculations'!BH788</f>
        <v xml:space="preserve"> </v>
      </c>
      <c r="CA789" s="43">
        <f>'Details and Calculations'!BJ788</f>
        <v>0</v>
      </c>
      <c r="CB789" s="43" t="str">
        <f>'Details and Calculations'!BK788</f>
        <v/>
      </c>
      <c r="CC789" s="43" t="str">
        <f>'Details and Calculations'!BL788</f>
        <v xml:space="preserve"> </v>
      </c>
      <c r="CD789" s="43" t="str">
        <f>'Details and Calculations'!BN788</f>
        <v xml:space="preserve"> </v>
      </c>
      <c r="CE789" s="43" t="str">
        <f>'Details and Calculations'!BO788</f>
        <v xml:space="preserve"> </v>
      </c>
      <c r="CF789" s="43">
        <f>'Details and Calculations'!BZ788</f>
        <v>1</v>
      </c>
      <c r="CG789" s="43">
        <f>'Details and Calculations'!CB788</f>
        <v>2017</v>
      </c>
      <c r="CH789" s="31"/>
      <c r="CI789" s="53"/>
    </row>
    <row r="790" spans="1:87" x14ac:dyDescent="0.3">
      <c r="A790" s="43">
        <f>'Details and Calculations'!A789</f>
        <v>2017</v>
      </c>
      <c r="B790" s="43" t="str">
        <f>'Details and Calculations'!C789</f>
        <v>Rwanda</v>
      </c>
      <c r="C790" s="43" t="str">
        <f>'Details and Calculations'!D789</f>
        <v>Rulindo</v>
      </c>
      <c r="D790" s="43" t="str">
        <f>'Details and Calculations'!E789</f>
        <v>Base</v>
      </c>
      <c r="E790" s="43" t="str">
        <f>'Details and Calculations'!F789</f>
        <v>Cyohoha</v>
      </c>
      <c r="F790" s="43" t="str">
        <f>'Details and Calculations'!G789</f>
        <v>Gihemba</v>
      </c>
      <c r="G790" s="43" t="str">
        <f>'Details and Calculations'!H789</f>
        <v/>
      </c>
      <c r="H790" s="43" t="str">
        <f>'Details and Calculations'!I789</f>
        <v/>
      </c>
      <c r="I790" s="43" t="str">
        <f>'Details and Calculations'!J789</f>
        <v>Nyamagana</v>
      </c>
      <c r="J790" s="43">
        <f>'Details and Calculations'!K789</f>
        <v>100</v>
      </c>
      <c r="K790" s="43">
        <f>'Details and Calculations'!O789</f>
        <v>90</v>
      </c>
      <c r="L790" s="43" t="str">
        <f>'Details and Calculations'!P790</f>
        <v xml:space="preserve"> </v>
      </c>
      <c r="M790" s="43" t="str">
        <f>'Details and Calculations'!U789</f>
        <v>Piped Network -- Gravity Only</v>
      </c>
      <c r="N790" s="43">
        <f>'Details and Calculations'!V789</f>
        <v>2011</v>
      </c>
      <c r="O790" s="43" t="str">
        <f>'Details and Calculations'!W789</f>
        <v>Government And African Development Bank</v>
      </c>
      <c r="P790" s="43" t="str">
        <f>'Details and Calculations'!X789</f>
        <v>Spring</v>
      </c>
      <c r="Q790" s="44" t="str">
        <f t="shared" si="289"/>
        <v>Low Risk</v>
      </c>
      <c r="R790" s="44" t="str">
        <f t="shared" si="290"/>
        <v>Low Risk</v>
      </c>
      <c r="S790" s="45" t="str">
        <f t="shared" si="291"/>
        <v>Basic Level of Service</v>
      </c>
      <c r="T790" s="62" t="str">
        <f t="shared" si="288"/>
        <v>Medium Priority</v>
      </c>
      <c r="U790" s="46">
        <f t="shared" si="292"/>
        <v>5</v>
      </c>
      <c r="V790" s="28" t="str">
        <f t="shared" si="293"/>
        <v>Repair or Replace Components</v>
      </c>
      <c r="W790" s="47" t="str">
        <f t="shared" si="294"/>
        <v xml:space="preserve">Distribution  Line, </v>
      </c>
      <c r="X790" s="27" t="str">
        <f t="shared" si="295"/>
        <v>Create Plan To Repair or Replace Components</v>
      </c>
      <c r="Y790" s="48">
        <f t="shared" si="296"/>
        <v>28</v>
      </c>
      <c r="Z790" s="48">
        <f t="shared" si="297"/>
        <v>18</v>
      </c>
      <c r="AA790" s="48">
        <f t="shared" si="298"/>
        <v>24</v>
      </c>
      <c r="AB790" s="48">
        <f t="shared" si="299"/>
        <v>14</v>
      </c>
      <c r="AC790" s="48">
        <f t="shared" si="300"/>
        <v>24</v>
      </c>
      <c r="AD790" s="48" t="str">
        <f t="shared" si="301"/>
        <v xml:space="preserve"> </v>
      </c>
      <c r="AE790" s="48" t="str">
        <f t="shared" si="302"/>
        <v xml:space="preserve"> </v>
      </c>
      <c r="AF790" s="48" t="str">
        <f t="shared" si="303"/>
        <v xml:space="preserve"> </v>
      </c>
      <c r="AG790" s="49" t="str">
        <f t="shared" si="304"/>
        <v/>
      </c>
      <c r="AH790" s="48">
        <f t="shared" si="305"/>
        <v>14</v>
      </c>
      <c r="AI790" s="50">
        <f>'Details and Calculations'!AE789</f>
        <v>1</v>
      </c>
      <c r="AJ790" s="50">
        <f>'Details and Calculations'!AM789</f>
        <v>1</v>
      </c>
      <c r="AK790" s="50">
        <f>'Details and Calculations'!AR789</f>
        <v>1</v>
      </c>
      <c r="AL790" s="50">
        <f>'Details and Calculations'!AW789</f>
        <v>1</v>
      </c>
      <c r="AM790" s="50">
        <f>'Details and Calculations'!BA789</f>
        <v>2</v>
      </c>
      <c r="AN790" s="50" t="str">
        <f>'Details and Calculations'!BF789</f>
        <v xml:space="preserve"> </v>
      </c>
      <c r="AO790" s="50" t="str">
        <f>'Details and Calculations'!BI789</f>
        <v xml:space="preserve"> </v>
      </c>
      <c r="AP790" s="50" t="str">
        <f>'Details and Calculations'!BM789</f>
        <v xml:space="preserve"> </v>
      </c>
      <c r="AQ790" s="50" t="str">
        <f>'Details and Calculations'!BP789</f>
        <v xml:space="preserve"> </v>
      </c>
      <c r="AR790" s="50">
        <f>'Details and Calculations'!CC789</f>
        <v>1</v>
      </c>
      <c r="AS790" s="50">
        <f>'Details and Calculations'!CJ789</f>
        <v>2</v>
      </c>
      <c r="AT790" s="51">
        <f>'Details and Calculations'!T789</f>
        <v>1</v>
      </c>
      <c r="AU790" s="51">
        <f>'Details and Calculations'!Z789</f>
        <v>1</v>
      </c>
      <c r="AV790" s="51">
        <f>'Details and Calculations'!S789</f>
        <v>0</v>
      </c>
      <c r="AW790" s="51">
        <f>'Details and Calculations'!AI789</f>
        <v>1</v>
      </c>
      <c r="AX790" s="51">
        <f>'Details and Calculations'!BY789</f>
        <v>1</v>
      </c>
      <c r="AY790" s="51">
        <f>'Details and Calculations'!CG789</f>
        <v>0</v>
      </c>
      <c r="AZ790" s="51">
        <f>'Details and Calculations'!CI789</f>
        <v>1</v>
      </c>
      <c r="BA790" s="51">
        <f t="shared" si="306"/>
        <v>0</v>
      </c>
      <c r="BB790" s="52">
        <f>'Details and Calculations'!Y789</f>
        <v>2</v>
      </c>
      <c r="BC790" s="52">
        <f>'Details and Calculations'!AC789</f>
        <v>1</v>
      </c>
      <c r="BD790" s="52">
        <f>'Details and Calculations'!AK789</f>
        <v>2</v>
      </c>
      <c r="BE790" s="52">
        <f>'Details and Calculations'!AN789</f>
        <v>2100</v>
      </c>
      <c r="BF790" s="52">
        <f>'Details and Calculations'!AP789</f>
        <v>11</v>
      </c>
      <c r="BG790" s="52">
        <f>'Details and Calculations'!AT789</f>
        <v>15</v>
      </c>
      <c r="BH790" s="52">
        <f>'Details and Calculations'!AY789</f>
        <v>3</v>
      </c>
      <c r="BI790" s="52">
        <f>'Details and Calculations'!BB789</f>
        <v>37000</v>
      </c>
      <c r="BJ790" s="52" t="str">
        <f>'Details and Calculations'!BD789</f>
        <v xml:space="preserve"> </v>
      </c>
      <c r="BK790" s="52">
        <f>'Details and Calculations'!CA789</f>
        <v>29</v>
      </c>
      <c r="BL790" s="43">
        <f>'Details and Calculations'!AA789</f>
        <v>1</v>
      </c>
      <c r="BM790" s="43" t="str">
        <f>'Details and Calculations'!AB789</f>
        <v>"Springbox" --Intake Structure At A Spring</v>
      </c>
      <c r="BN790" s="43">
        <f>'Details and Calculations'!AD789</f>
        <v>2015</v>
      </c>
      <c r="BO790" s="43">
        <f>'Details and Calculations'!AJ789</f>
        <v>1</v>
      </c>
      <c r="BP790" s="43">
        <f>'Details and Calculations'!AL789</f>
        <v>2015</v>
      </c>
      <c r="BQ790" s="43">
        <f>'Details and Calculations'!AO789</f>
        <v>1</v>
      </c>
      <c r="BR790" s="43">
        <f>'Details and Calculations'!AQ789</f>
        <v>2011</v>
      </c>
      <c r="BS790" s="43">
        <f>'Details and Calculations'!AS789</f>
        <v>1</v>
      </c>
      <c r="BT790" s="43">
        <f>'Details and Calculations'!AV789</f>
        <v>2011</v>
      </c>
      <c r="BU790" s="43">
        <f>'Details and Calculations'!AX789</f>
        <v>1</v>
      </c>
      <c r="BV790" s="43">
        <f>'Details and Calculations'!AZ789</f>
        <v>2011</v>
      </c>
      <c r="BW790" s="43">
        <f>'Details and Calculations'!BC789</f>
        <v>0</v>
      </c>
      <c r="BX790" s="43" t="str">
        <f>'Details and Calculations'!BE789</f>
        <v xml:space="preserve"> </v>
      </c>
      <c r="BY790" s="43" t="str">
        <f>'Details and Calculations'!BG789</f>
        <v xml:space="preserve"> </v>
      </c>
      <c r="BZ790" s="43" t="str">
        <f>'Details and Calculations'!BH789</f>
        <v xml:space="preserve"> </v>
      </c>
      <c r="CA790" s="43">
        <f>'Details and Calculations'!BJ789</f>
        <v>0</v>
      </c>
      <c r="CB790" s="43" t="str">
        <f>'Details and Calculations'!BK789</f>
        <v/>
      </c>
      <c r="CC790" s="43" t="str">
        <f>'Details and Calculations'!BL789</f>
        <v xml:space="preserve"> </v>
      </c>
      <c r="CD790" s="43" t="str">
        <f>'Details and Calculations'!BN789</f>
        <v xml:space="preserve"> </v>
      </c>
      <c r="CE790" s="43" t="str">
        <f>'Details and Calculations'!BO789</f>
        <v xml:space="preserve"> </v>
      </c>
      <c r="CF790" s="43">
        <f>'Details and Calculations'!BZ789</f>
        <v>1</v>
      </c>
      <c r="CG790" s="43">
        <f>'Details and Calculations'!CB789</f>
        <v>2011</v>
      </c>
      <c r="CH790" s="31"/>
      <c r="CI790" s="53"/>
    </row>
    <row r="791" spans="1:87" x14ac:dyDescent="0.3">
      <c r="A791" s="43">
        <f>'Details and Calculations'!A790</f>
        <v>2017</v>
      </c>
      <c r="B791" s="43" t="str">
        <f>'Details and Calculations'!C790</f>
        <v>Rwanda</v>
      </c>
      <c r="C791" s="43" t="str">
        <f>'Details and Calculations'!D790</f>
        <v>Rulindo</v>
      </c>
      <c r="D791" s="43" t="str">
        <f>'Details and Calculations'!E790</f>
        <v>Tumba</v>
      </c>
      <c r="E791" s="43" t="str">
        <f>'Details and Calculations'!F790</f>
        <v>Misezero</v>
      </c>
      <c r="F791" s="43" t="str">
        <f>'Details and Calculations'!G790</f>
        <v>Taba</v>
      </c>
      <c r="G791" s="43" t="str">
        <f>'Details and Calculations'!H790</f>
        <v/>
      </c>
      <c r="H791" s="43" t="str">
        <f>'Details and Calculations'!I790</f>
        <v/>
      </c>
      <c r="I791" s="43" t="str">
        <f>'Details and Calculations'!J790</f>
        <v>Water point at Taba/Nyirambuga pumping</v>
      </c>
      <c r="J791" s="43">
        <f>'Details and Calculations'!K790</f>
        <v>100</v>
      </c>
      <c r="K791" s="43">
        <f>'Details and Calculations'!O790</f>
        <v>100</v>
      </c>
      <c r="L791" s="43" t="str">
        <f>'Details and Calculations'!P791</f>
        <v xml:space="preserve"> </v>
      </c>
      <c r="M791" s="43" t="str">
        <f>'Details and Calculations'!U790</f>
        <v>Piped Network With Pump</v>
      </c>
      <c r="N791" s="43">
        <f>'Details and Calculations'!V790</f>
        <v>2012</v>
      </c>
      <c r="O791" s="43" t="str">
        <f>'Details and Calculations'!W790</f>
        <v>Governement (District, Wasac) And Water For People</v>
      </c>
      <c r="P791" s="43" t="str">
        <f>'Details and Calculations'!X790</f>
        <v>Spring</v>
      </c>
      <c r="Q791" s="44" t="str">
        <f t="shared" si="289"/>
        <v>Low Risk</v>
      </c>
      <c r="R791" s="44" t="str">
        <f t="shared" si="290"/>
        <v>Low Risk</v>
      </c>
      <c r="S791" s="45" t="str">
        <f t="shared" si="291"/>
        <v>Intermediate Level of Service</v>
      </c>
      <c r="T791" s="62" t="str">
        <f t="shared" si="288"/>
        <v>Low Priority</v>
      </c>
      <c r="U791" s="46">
        <f t="shared" si="292"/>
        <v>7</v>
      </c>
      <c r="V791" s="28" t="str">
        <f t="shared" si="293"/>
        <v>Perform Routine Preventative Maintenance</v>
      </c>
      <c r="W791" s="47" t="str">
        <f t="shared" si="294"/>
        <v/>
      </c>
      <c r="X791" s="27" t="str">
        <f t="shared" si="295"/>
        <v>Maintain O&amp;M and Routine Monitoring</v>
      </c>
      <c r="Y791" s="48" t="str">
        <f t="shared" si="296"/>
        <v xml:space="preserve"> </v>
      </c>
      <c r="Z791" s="48" t="str">
        <f t="shared" si="297"/>
        <v xml:space="preserve"> </v>
      </c>
      <c r="AA791" s="48" t="str">
        <f t="shared" si="298"/>
        <v xml:space="preserve"> </v>
      </c>
      <c r="AB791" s="48">
        <f t="shared" si="299"/>
        <v>15</v>
      </c>
      <c r="AC791" s="48" t="str">
        <f t="shared" si="300"/>
        <v xml:space="preserve"> </v>
      </c>
      <c r="AD791" s="48" t="str">
        <f t="shared" si="301"/>
        <v xml:space="preserve"> </v>
      </c>
      <c r="AE791" s="48" t="str">
        <f t="shared" si="302"/>
        <v xml:space="preserve"> </v>
      </c>
      <c r="AF791" s="48" t="str">
        <f t="shared" si="303"/>
        <v xml:space="preserve"> </v>
      </c>
      <c r="AG791" s="49" t="str">
        <f t="shared" si="304"/>
        <v/>
      </c>
      <c r="AH791" s="48">
        <f t="shared" si="305"/>
        <v>15</v>
      </c>
      <c r="AI791" s="50" t="str">
        <f>'Details and Calculations'!AE790</f>
        <v xml:space="preserve"> </v>
      </c>
      <c r="AJ791" s="50" t="str">
        <f>'Details and Calculations'!AM790</f>
        <v xml:space="preserve"> </v>
      </c>
      <c r="AK791" s="50" t="str">
        <f>'Details and Calculations'!AR790</f>
        <v xml:space="preserve"> </v>
      </c>
      <c r="AL791" s="50">
        <f>'Details and Calculations'!AW790</f>
        <v>1</v>
      </c>
      <c r="AM791" s="50" t="str">
        <f>'Details and Calculations'!BA790</f>
        <v xml:space="preserve"> </v>
      </c>
      <c r="AN791" s="50" t="str">
        <f>'Details and Calculations'!BF790</f>
        <v xml:space="preserve"> </v>
      </c>
      <c r="AO791" s="50" t="str">
        <f>'Details and Calculations'!BI790</f>
        <v xml:space="preserve"> </v>
      </c>
      <c r="AP791" s="50" t="str">
        <f>'Details and Calculations'!BM790</f>
        <v xml:space="preserve"> </v>
      </c>
      <c r="AQ791" s="50" t="str">
        <f>'Details and Calculations'!BP790</f>
        <v xml:space="preserve"> </v>
      </c>
      <c r="AR791" s="50">
        <f>'Details and Calculations'!CC790</f>
        <v>1</v>
      </c>
      <c r="AS791" s="50">
        <f>'Details and Calculations'!CJ790</f>
        <v>1</v>
      </c>
      <c r="AT791" s="51">
        <f>'Details and Calculations'!T790</f>
        <v>1</v>
      </c>
      <c r="AU791" s="51">
        <f>'Details and Calculations'!Z790</f>
        <v>1</v>
      </c>
      <c r="AV791" s="51">
        <f>'Details and Calculations'!S790</f>
        <v>0</v>
      </c>
      <c r="AW791" s="51">
        <f>'Details and Calculations'!AI790</f>
        <v>1</v>
      </c>
      <c r="AX791" s="51">
        <f>'Details and Calculations'!BY790</f>
        <v>1</v>
      </c>
      <c r="AY791" s="51">
        <f>'Details and Calculations'!CG790</f>
        <v>1</v>
      </c>
      <c r="AZ791" s="51">
        <f>'Details and Calculations'!CI790</f>
        <v>1</v>
      </c>
      <c r="BA791" s="51">
        <f t="shared" si="306"/>
        <v>1</v>
      </c>
      <c r="BB791" s="52">
        <f>'Details and Calculations'!Y790</f>
        <v>2</v>
      </c>
      <c r="BC791" s="52" t="str">
        <f>'Details and Calculations'!AC790</f>
        <v xml:space="preserve"> </v>
      </c>
      <c r="BD791" s="52" t="str">
        <f>'Details and Calculations'!AK790</f>
        <v xml:space="preserve"> </v>
      </c>
      <c r="BE791" s="52" t="str">
        <f>'Details and Calculations'!AN790</f>
        <v xml:space="preserve"> </v>
      </c>
      <c r="BF791" s="52" t="str">
        <f>'Details and Calculations'!AP790</f>
        <v xml:space="preserve"> </v>
      </c>
      <c r="BG791" s="52">
        <f>'Details and Calculations'!AT790</f>
        <v>1</v>
      </c>
      <c r="BH791" s="52" t="str">
        <f>'Details and Calculations'!AY790</f>
        <v xml:space="preserve"> </v>
      </c>
      <c r="BI791" s="52" t="str">
        <f>'Details and Calculations'!BB790</f>
        <v xml:space="preserve"> </v>
      </c>
      <c r="BJ791" s="52" t="str">
        <f>'Details and Calculations'!BD790</f>
        <v xml:space="preserve"> </v>
      </c>
      <c r="BK791" s="52">
        <f>'Details and Calculations'!CA790</f>
        <v>2</v>
      </c>
      <c r="BL791" s="43">
        <f>'Details and Calculations'!AA790</f>
        <v>0</v>
      </c>
      <c r="BM791" s="43" t="str">
        <f>'Details and Calculations'!AB790</f>
        <v/>
      </c>
      <c r="BN791" s="43" t="str">
        <f>'Details and Calculations'!AD790</f>
        <v xml:space="preserve"> </v>
      </c>
      <c r="BO791" s="43">
        <f>'Details and Calculations'!AJ790</f>
        <v>0</v>
      </c>
      <c r="BP791" s="43" t="str">
        <f>'Details and Calculations'!AL790</f>
        <v xml:space="preserve"> </v>
      </c>
      <c r="BQ791" s="43">
        <f>'Details and Calculations'!AO790</f>
        <v>0</v>
      </c>
      <c r="BR791" s="43" t="str">
        <f>'Details and Calculations'!AQ790</f>
        <v xml:space="preserve"> </v>
      </c>
      <c r="BS791" s="43">
        <f>'Details and Calculations'!AS790</f>
        <v>1</v>
      </c>
      <c r="BT791" s="43">
        <f>'Details and Calculations'!AV790</f>
        <v>2012</v>
      </c>
      <c r="BU791" s="43">
        <f>'Details and Calculations'!AX790</f>
        <v>0</v>
      </c>
      <c r="BV791" s="43" t="str">
        <f>'Details and Calculations'!AZ790</f>
        <v xml:space="preserve"> </v>
      </c>
      <c r="BW791" s="43">
        <f>'Details and Calculations'!BC790</f>
        <v>0</v>
      </c>
      <c r="BX791" s="43" t="str">
        <f>'Details and Calculations'!BE790</f>
        <v xml:space="preserve"> </v>
      </c>
      <c r="BY791" s="43" t="str">
        <f>'Details and Calculations'!BG790</f>
        <v xml:space="preserve"> </v>
      </c>
      <c r="BZ791" s="43" t="str">
        <f>'Details and Calculations'!BH790</f>
        <v xml:space="preserve"> </v>
      </c>
      <c r="CA791" s="43">
        <f>'Details and Calculations'!BJ790</f>
        <v>0</v>
      </c>
      <c r="CB791" s="43" t="str">
        <f>'Details and Calculations'!BK790</f>
        <v/>
      </c>
      <c r="CC791" s="43" t="str">
        <f>'Details and Calculations'!BL790</f>
        <v xml:space="preserve"> </v>
      </c>
      <c r="CD791" s="43" t="str">
        <f>'Details and Calculations'!BN790</f>
        <v xml:space="preserve"> </v>
      </c>
      <c r="CE791" s="43" t="str">
        <f>'Details and Calculations'!BO790</f>
        <v xml:space="preserve"> </v>
      </c>
      <c r="CF791" s="43">
        <f>'Details and Calculations'!BZ790</f>
        <v>1</v>
      </c>
      <c r="CG791" s="43">
        <f>'Details and Calculations'!CB790</f>
        <v>2012</v>
      </c>
      <c r="CH791" s="31"/>
      <c r="CI791" s="53"/>
    </row>
    <row r="792" spans="1:87" x14ac:dyDescent="0.3">
      <c r="A792" s="43">
        <f>'Details and Calculations'!A791</f>
        <v>2017</v>
      </c>
      <c r="B792" s="43" t="str">
        <f>'Details and Calculations'!C791</f>
        <v>Rwanda</v>
      </c>
      <c r="C792" s="43" t="str">
        <f>'Details and Calculations'!D791</f>
        <v>Rulindo</v>
      </c>
      <c r="D792" s="43" t="str">
        <f>'Details and Calculations'!E791</f>
        <v>Mbogo</v>
      </c>
      <c r="E792" s="43" t="str">
        <f>'Details and Calculations'!F791</f>
        <v>Bukoro</v>
      </c>
      <c r="F792" s="43" t="str">
        <f>'Details and Calculations'!G791</f>
        <v>Kalindi</v>
      </c>
      <c r="G792" s="43" t="str">
        <f>'Details and Calculations'!H791</f>
        <v/>
      </c>
      <c r="H792" s="43" t="str">
        <f>'Details and Calculations'!I791</f>
        <v/>
      </c>
      <c r="I792" s="43" t="str">
        <f>'Details and Calculations'!J791</f>
        <v>Musenge Network</v>
      </c>
      <c r="J792" s="43">
        <f>'Details and Calculations'!K791</f>
        <v>55</v>
      </c>
      <c r="K792" s="43">
        <f>'Details and Calculations'!O791</f>
        <v>55</v>
      </c>
      <c r="L792" s="43">
        <f>'Details and Calculations'!P792</f>
        <v>106</v>
      </c>
      <c r="M792" s="43" t="str">
        <f>'Details and Calculations'!U791</f>
        <v>Piped Network With Pump</v>
      </c>
      <c r="N792" s="43">
        <f>'Details and Calculations'!V791</f>
        <v>2014</v>
      </c>
      <c r="O792" s="43" t="str">
        <f>'Details and Calculations'!W791</f>
        <v>Wfp</v>
      </c>
      <c r="P792" s="43" t="str">
        <f>'Details and Calculations'!X791</f>
        <v>Spring</v>
      </c>
      <c r="Q792" s="44" t="str">
        <f t="shared" si="289"/>
        <v>Low Risk</v>
      </c>
      <c r="R792" s="44" t="str">
        <f t="shared" si="290"/>
        <v>High Risk</v>
      </c>
      <c r="S792" s="45" t="str">
        <f t="shared" si="291"/>
        <v>Basic Level of Service</v>
      </c>
      <c r="T792" s="62" t="str">
        <f t="shared" si="288"/>
        <v>High Priority</v>
      </c>
      <c r="U792" s="46">
        <f t="shared" si="292"/>
        <v>5</v>
      </c>
      <c r="V792" s="28" t="str">
        <f t="shared" si="293"/>
        <v>Major Repairs or Replace System</v>
      </c>
      <c r="W792" s="47" t="str">
        <f t="shared" si="294"/>
        <v/>
      </c>
      <c r="X792" s="27" t="str">
        <f t="shared" si="295"/>
        <v>Further Technical Diagnostic Needed</v>
      </c>
      <c r="Y792" s="48">
        <f t="shared" si="296"/>
        <v>27</v>
      </c>
      <c r="Z792" s="48">
        <f t="shared" si="297"/>
        <v>17</v>
      </c>
      <c r="AA792" s="48">
        <f t="shared" si="298"/>
        <v>27</v>
      </c>
      <c r="AB792" s="48">
        <f t="shared" si="299"/>
        <v>17</v>
      </c>
      <c r="AC792" s="48">
        <f t="shared" si="300"/>
        <v>27</v>
      </c>
      <c r="AD792" s="48">
        <f t="shared" si="301"/>
        <v>4</v>
      </c>
      <c r="AE792" s="48">
        <f t="shared" si="302"/>
        <v>17</v>
      </c>
      <c r="AF792" s="48" t="str">
        <f t="shared" si="303"/>
        <v xml:space="preserve"> </v>
      </c>
      <c r="AG792" s="49" t="str">
        <f t="shared" si="304"/>
        <v/>
      </c>
      <c r="AH792" s="48">
        <f t="shared" si="305"/>
        <v>17</v>
      </c>
      <c r="AI792" s="50">
        <f>'Details and Calculations'!AE791</f>
        <v>1</v>
      </c>
      <c r="AJ792" s="50">
        <f>'Details and Calculations'!AM791</f>
        <v>1</v>
      </c>
      <c r="AK792" s="50">
        <f>'Details and Calculations'!AR791</f>
        <v>1</v>
      </c>
      <c r="AL792" s="50">
        <f>'Details and Calculations'!AW791</f>
        <v>2</v>
      </c>
      <c r="AM792" s="50">
        <f>'Details and Calculations'!BA791</f>
        <v>2</v>
      </c>
      <c r="AN792" s="50">
        <f>'Details and Calculations'!BF791</f>
        <v>2</v>
      </c>
      <c r="AO792" s="50">
        <f>'Details and Calculations'!BI791</f>
        <v>1</v>
      </c>
      <c r="AP792" s="50" t="str">
        <f>'Details and Calculations'!BM791</f>
        <v xml:space="preserve"> </v>
      </c>
      <c r="AQ792" s="50" t="str">
        <f>'Details and Calculations'!BP791</f>
        <v xml:space="preserve"> </v>
      </c>
      <c r="AR792" s="50">
        <f>'Details and Calculations'!CC791</f>
        <v>3</v>
      </c>
      <c r="AS792" s="50">
        <f>'Details and Calculations'!CJ791</f>
        <v>3</v>
      </c>
      <c r="AT792" s="51">
        <f>'Details and Calculations'!T791</f>
        <v>1</v>
      </c>
      <c r="AU792" s="51">
        <f>'Details and Calculations'!Z791</f>
        <v>1</v>
      </c>
      <c r="AV792" s="51">
        <f>'Details and Calculations'!S791</f>
        <v>1</v>
      </c>
      <c r="AW792" s="51">
        <f>'Details and Calculations'!AI791</f>
        <v>1</v>
      </c>
      <c r="AX792" s="51">
        <f>'Details and Calculations'!BY791</f>
        <v>1</v>
      </c>
      <c r="AY792" s="51">
        <f>'Details and Calculations'!CG791</f>
        <v>0</v>
      </c>
      <c r="AZ792" s="51">
        <f>'Details and Calculations'!CI791</f>
        <v>0</v>
      </c>
      <c r="BA792" s="51">
        <f t="shared" si="306"/>
        <v>0</v>
      </c>
      <c r="BB792" s="52">
        <f>'Details and Calculations'!Y791</f>
        <v>1</v>
      </c>
      <c r="BC792" s="52">
        <f>'Details and Calculations'!AC791</f>
        <v>1</v>
      </c>
      <c r="BD792" s="52">
        <f>'Details and Calculations'!AK791</f>
        <v>1</v>
      </c>
      <c r="BE792" s="52">
        <f>'Details and Calculations'!AN791</f>
        <v>3000</v>
      </c>
      <c r="BF792" s="52">
        <f>'Details and Calculations'!AP791</f>
        <v>16</v>
      </c>
      <c r="BG792" s="52">
        <f>'Details and Calculations'!AT791</f>
        <v>8</v>
      </c>
      <c r="BH792" s="52">
        <f>'Details and Calculations'!AY791</f>
        <v>3</v>
      </c>
      <c r="BI792" s="52">
        <f>'Details and Calculations'!BB791</f>
        <v>20000</v>
      </c>
      <c r="BJ792" s="52">
        <f>'Details and Calculations'!BD791</f>
        <v>2</v>
      </c>
      <c r="BK792" s="52">
        <f>'Details and Calculations'!CA791</f>
        <v>28</v>
      </c>
      <c r="BL792" s="43">
        <f>'Details and Calculations'!AA791</f>
        <v>1</v>
      </c>
      <c r="BM792" s="43" t="str">
        <f>'Details and Calculations'!AB791</f>
        <v>"Springbox" --Intake Structure At A Spring</v>
      </c>
      <c r="BN792" s="43">
        <f>'Details and Calculations'!AD791</f>
        <v>2014</v>
      </c>
      <c r="BO792" s="43">
        <f>'Details and Calculations'!AJ791</f>
        <v>1</v>
      </c>
      <c r="BP792" s="43">
        <f>'Details and Calculations'!AL791</f>
        <v>2014</v>
      </c>
      <c r="BQ792" s="43">
        <f>'Details and Calculations'!AO791</f>
        <v>1</v>
      </c>
      <c r="BR792" s="43">
        <f>'Details and Calculations'!AQ791</f>
        <v>2014</v>
      </c>
      <c r="BS792" s="43">
        <f>'Details and Calculations'!AS791</f>
        <v>1</v>
      </c>
      <c r="BT792" s="43">
        <f>'Details and Calculations'!AV791</f>
        <v>2014</v>
      </c>
      <c r="BU792" s="43">
        <f>'Details and Calculations'!AX791</f>
        <v>1</v>
      </c>
      <c r="BV792" s="43">
        <f>'Details and Calculations'!AZ791</f>
        <v>2014</v>
      </c>
      <c r="BW792" s="43">
        <f>'Details and Calculations'!BC791</f>
        <v>1</v>
      </c>
      <c r="BX792" s="43">
        <f>'Details and Calculations'!BE791</f>
        <v>2014</v>
      </c>
      <c r="BY792" s="43">
        <f>'Details and Calculations'!BG791</f>
        <v>1</v>
      </c>
      <c r="BZ792" s="43">
        <f>'Details and Calculations'!BH791</f>
        <v>2014</v>
      </c>
      <c r="CA792" s="43">
        <f>'Details and Calculations'!BJ791</f>
        <v>0</v>
      </c>
      <c r="CB792" s="43" t="str">
        <f>'Details and Calculations'!BK791</f>
        <v/>
      </c>
      <c r="CC792" s="43" t="str">
        <f>'Details and Calculations'!BL791</f>
        <v xml:space="preserve"> </v>
      </c>
      <c r="CD792" s="43" t="str">
        <f>'Details and Calculations'!BN791</f>
        <v xml:space="preserve"> </v>
      </c>
      <c r="CE792" s="43" t="str">
        <f>'Details and Calculations'!BO791</f>
        <v xml:space="preserve"> </v>
      </c>
      <c r="CF792" s="43">
        <f>'Details and Calculations'!BZ791</f>
        <v>1</v>
      </c>
      <c r="CG792" s="43">
        <f>'Details and Calculations'!CB791</f>
        <v>2014</v>
      </c>
      <c r="CH792" s="31"/>
      <c r="CI792" s="53"/>
    </row>
    <row r="793" spans="1:87" x14ac:dyDescent="0.3">
      <c r="A793" s="43">
        <f>'Details and Calculations'!A792</f>
        <v>2017</v>
      </c>
      <c r="B793" s="43" t="str">
        <f>'Details and Calculations'!C792</f>
        <v>Rwanda</v>
      </c>
      <c r="C793" s="43" t="str">
        <f>'Details and Calculations'!D792</f>
        <v>Rulindo</v>
      </c>
      <c r="D793" s="43" t="str">
        <f>'Details and Calculations'!E792</f>
        <v>Mbogo</v>
      </c>
      <c r="E793" s="43" t="str">
        <f>'Details and Calculations'!F792</f>
        <v>Rurenge</v>
      </c>
      <c r="F793" s="43" t="str">
        <f>'Details and Calculations'!G792</f>
        <v>Gicumbi</v>
      </c>
      <c r="G793" s="43" t="str">
        <f>'Details and Calculations'!H792</f>
        <v/>
      </c>
      <c r="H793" s="43" t="str">
        <f>'Details and Calculations'!I792</f>
        <v/>
      </c>
      <c r="I793" s="43" t="str">
        <f>'Details and Calculations'!J792</f>
        <v>Musenge Network</v>
      </c>
      <c r="J793" s="43">
        <f>'Details and Calculations'!K792</f>
        <v>141</v>
      </c>
      <c r="K793" s="43">
        <f>'Details and Calculations'!O792</f>
        <v>35</v>
      </c>
      <c r="L793" s="43" t="str">
        <f>'Details and Calculations'!P793</f>
        <v xml:space="preserve"> </v>
      </c>
      <c r="M793" s="43" t="str">
        <f>'Details and Calculations'!U792</f>
        <v>Piped Network With Pump</v>
      </c>
      <c r="N793" s="43">
        <f>'Details and Calculations'!V792</f>
        <v>2014</v>
      </c>
      <c r="O793" s="43" t="str">
        <f>'Details and Calculations'!W792</f>
        <v/>
      </c>
      <c r="P793" s="43" t="str">
        <f>'Details and Calculations'!X792</f>
        <v>Spring</v>
      </c>
      <c r="Q793" s="44" t="str">
        <f t="shared" si="289"/>
        <v>Low Risk</v>
      </c>
      <c r="R793" s="44" t="str">
        <f t="shared" si="290"/>
        <v>High Risk</v>
      </c>
      <c r="S793" s="45" t="str">
        <f t="shared" si="291"/>
        <v>Basic Level of Service</v>
      </c>
      <c r="T793" s="62" t="str">
        <f t="shared" si="288"/>
        <v>High Priority</v>
      </c>
      <c r="U793" s="46">
        <f t="shared" si="292"/>
        <v>5</v>
      </c>
      <c r="V793" s="28" t="str">
        <f t="shared" si="293"/>
        <v>Major Repairs or Replace System</v>
      </c>
      <c r="W793" s="47" t="str">
        <f t="shared" si="294"/>
        <v/>
      </c>
      <c r="X793" s="27" t="str">
        <f t="shared" si="295"/>
        <v>Further Technical Diagnostic Needed</v>
      </c>
      <c r="Y793" s="48">
        <f t="shared" si="296"/>
        <v>27</v>
      </c>
      <c r="Z793" s="48">
        <f t="shared" si="297"/>
        <v>17</v>
      </c>
      <c r="AA793" s="48">
        <f t="shared" si="298"/>
        <v>27</v>
      </c>
      <c r="AB793" s="48">
        <f t="shared" si="299"/>
        <v>17</v>
      </c>
      <c r="AC793" s="48">
        <f t="shared" si="300"/>
        <v>27</v>
      </c>
      <c r="AD793" s="48">
        <f t="shared" si="301"/>
        <v>4</v>
      </c>
      <c r="AE793" s="48">
        <f t="shared" si="302"/>
        <v>17</v>
      </c>
      <c r="AF793" s="48" t="str">
        <f t="shared" si="303"/>
        <v xml:space="preserve"> </v>
      </c>
      <c r="AG793" s="49" t="str">
        <f t="shared" si="304"/>
        <v/>
      </c>
      <c r="AH793" s="48">
        <f t="shared" si="305"/>
        <v>17</v>
      </c>
      <c r="AI793" s="50">
        <f>'Details and Calculations'!AE792</f>
        <v>1</v>
      </c>
      <c r="AJ793" s="50">
        <f>'Details and Calculations'!AM792</f>
        <v>1</v>
      </c>
      <c r="AK793" s="50">
        <f>'Details and Calculations'!AR792</f>
        <v>1</v>
      </c>
      <c r="AL793" s="50">
        <f>'Details and Calculations'!AW792</f>
        <v>2</v>
      </c>
      <c r="AM793" s="50">
        <f>'Details and Calculations'!BA792</f>
        <v>2</v>
      </c>
      <c r="AN793" s="50">
        <f>'Details and Calculations'!BF792</f>
        <v>2</v>
      </c>
      <c r="AO793" s="50">
        <f>'Details and Calculations'!BI792</f>
        <v>1</v>
      </c>
      <c r="AP793" s="50" t="str">
        <f>'Details and Calculations'!BM792</f>
        <v xml:space="preserve"> </v>
      </c>
      <c r="AQ793" s="50" t="str">
        <f>'Details and Calculations'!BP792</f>
        <v xml:space="preserve"> </v>
      </c>
      <c r="AR793" s="50">
        <f>'Details and Calculations'!CC792</f>
        <v>3</v>
      </c>
      <c r="AS793" s="50">
        <f>'Details and Calculations'!CJ792</f>
        <v>3</v>
      </c>
      <c r="AT793" s="51">
        <f>'Details and Calculations'!T792</f>
        <v>1</v>
      </c>
      <c r="AU793" s="51">
        <f>'Details and Calculations'!Z792</f>
        <v>1</v>
      </c>
      <c r="AV793" s="51">
        <f>'Details and Calculations'!S792</f>
        <v>1</v>
      </c>
      <c r="AW793" s="51">
        <f>'Details and Calculations'!AI792</f>
        <v>1</v>
      </c>
      <c r="AX793" s="51">
        <f>'Details and Calculations'!BY792</f>
        <v>1</v>
      </c>
      <c r="AY793" s="51">
        <f>'Details and Calculations'!CG792</f>
        <v>0</v>
      </c>
      <c r="AZ793" s="51">
        <f>'Details and Calculations'!CI792</f>
        <v>0</v>
      </c>
      <c r="BA793" s="51">
        <f t="shared" si="306"/>
        <v>0</v>
      </c>
      <c r="BB793" s="52">
        <f>'Details and Calculations'!Y792</f>
        <v>1</v>
      </c>
      <c r="BC793" s="52">
        <f>'Details and Calculations'!AC792</f>
        <v>1</v>
      </c>
      <c r="BD793" s="52">
        <f>'Details and Calculations'!AK792</f>
        <v>1</v>
      </c>
      <c r="BE793" s="52">
        <f>'Details and Calculations'!AN792</f>
        <v>3000</v>
      </c>
      <c r="BF793" s="52">
        <f>'Details and Calculations'!AP792</f>
        <v>16</v>
      </c>
      <c r="BG793" s="52">
        <f>'Details and Calculations'!AT792</f>
        <v>8</v>
      </c>
      <c r="BH793" s="52">
        <f>'Details and Calculations'!AY792</f>
        <v>3</v>
      </c>
      <c r="BI793" s="52">
        <f>'Details and Calculations'!BB792</f>
        <v>20000</v>
      </c>
      <c r="BJ793" s="52">
        <f>'Details and Calculations'!BD792</f>
        <v>2</v>
      </c>
      <c r="BK793" s="52">
        <f>'Details and Calculations'!CA792</f>
        <v>28</v>
      </c>
      <c r="BL793" s="43">
        <f>'Details and Calculations'!AA792</f>
        <v>1</v>
      </c>
      <c r="BM793" s="43" t="str">
        <f>'Details and Calculations'!AB792</f>
        <v>"Springbox" --Intake Structure At A Spring</v>
      </c>
      <c r="BN793" s="43">
        <f>'Details and Calculations'!AD792</f>
        <v>2014</v>
      </c>
      <c r="BO793" s="43">
        <f>'Details and Calculations'!AJ792</f>
        <v>1</v>
      </c>
      <c r="BP793" s="43">
        <f>'Details and Calculations'!AL792</f>
        <v>2014</v>
      </c>
      <c r="BQ793" s="43">
        <f>'Details and Calculations'!AO792</f>
        <v>1</v>
      </c>
      <c r="BR793" s="43">
        <f>'Details and Calculations'!AQ792</f>
        <v>2014</v>
      </c>
      <c r="BS793" s="43">
        <f>'Details and Calculations'!AS792</f>
        <v>1</v>
      </c>
      <c r="BT793" s="43">
        <f>'Details and Calculations'!AV792</f>
        <v>2014</v>
      </c>
      <c r="BU793" s="43">
        <f>'Details and Calculations'!AX792</f>
        <v>1</v>
      </c>
      <c r="BV793" s="43">
        <f>'Details and Calculations'!AZ792</f>
        <v>2014</v>
      </c>
      <c r="BW793" s="43">
        <f>'Details and Calculations'!BC792</f>
        <v>1</v>
      </c>
      <c r="BX793" s="43">
        <f>'Details and Calculations'!BE792</f>
        <v>2014</v>
      </c>
      <c r="BY793" s="43">
        <f>'Details and Calculations'!BG792</f>
        <v>1</v>
      </c>
      <c r="BZ793" s="43">
        <f>'Details and Calculations'!BH792</f>
        <v>2014</v>
      </c>
      <c r="CA793" s="43">
        <f>'Details and Calculations'!BJ792</f>
        <v>0</v>
      </c>
      <c r="CB793" s="43" t="str">
        <f>'Details and Calculations'!BK792</f>
        <v/>
      </c>
      <c r="CC793" s="43" t="str">
        <f>'Details and Calculations'!BL792</f>
        <v xml:space="preserve"> </v>
      </c>
      <c r="CD793" s="43" t="str">
        <f>'Details and Calculations'!BN792</f>
        <v xml:space="preserve"> </v>
      </c>
      <c r="CE793" s="43" t="str">
        <f>'Details and Calculations'!BO792</f>
        <v xml:space="preserve"> </v>
      </c>
      <c r="CF793" s="43">
        <f>'Details and Calculations'!BZ792</f>
        <v>1</v>
      </c>
      <c r="CG793" s="43">
        <f>'Details and Calculations'!CB792</f>
        <v>2014</v>
      </c>
      <c r="CH793" s="31"/>
      <c r="CI793" s="53"/>
    </row>
    <row r="794" spans="1:87" x14ac:dyDescent="0.3">
      <c r="A794" s="43">
        <f>'Details and Calculations'!A793</f>
        <v>2017</v>
      </c>
      <c r="B794" s="43" t="str">
        <f>'Details and Calculations'!C793</f>
        <v>Rwanda</v>
      </c>
      <c r="C794" s="43" t="str">
        <f>'Details and Calculations'!D793</f>
        <v>Rulindo</v>
      </c>
      <c r="D794" s="43" t="str">
        <f>'Details and Calculations'!E793</f>
        <v>Base</v>
      </c>
      <c r="E794" s="43" t="str">
        <f>'Details and Calculations'!F793</f>
        <v>Gitare</v>
      </c>
      <c r="F794" s="43" t="str">
        <f>'Details and Calculations'!G793</f>
        <v>Gihora</v>
      </c>
      <c r="G794" s="43" t="str">
        <f>'Details and Calculations'!H793</f>
        <v/>
      </c>
      <c r="H794" s="43" t="str">
        <f>'Details and Calculations'!I793</f>
        <v/>
      </c>
      <c r="I794" s="43" t="str">
        <f>'Details and Calculations'!J793</f>
        <v>Gihora2 Water point/Rutomvu gravity</v>
      </c>
      <c r="J794" s="43">
        <f>'Details and Calculations'!K793</f>
        <v>101</v>
      </c>
      <c r="K794" s="43">
        <f>'Details and Calculations'!O793</f>
        <v>101</v>
      </c>
      <c r="L794" s="43" t="str">
        <f>'Details and Calculations'!P794</f>
        <v xml:space="preserve"> </v>
      </c>
      <c r="M794" s="43" t="str">
        <f>'Details and Calculations'!U793</f>
        <v>Piped Network -- Gravity Only</v>
      </c>
      <c r="N794" s="43">
        <f>'Details and Calculations'!V793</f>
        <v>2013</v>
      </c>
      <c r="O794" s="43" t="str">
        <f>'Details and Calculations'!W793</f>
        <v>Gor</v>
      </c>
      <c r="P794" s="43" t="str">
        <f>'Details and Calculations'!X793</f>
        <v>Spring</v>
      </c>
      <c r="Q794" s="44" t="str">
        <f t="shared" si="289"/>
        <v>Low Risk</v>
      </c>
      <c r="R794" s="44" t="str">
        <f t="shared" si="290"/>
        <v>Low Risk</v>
      </c>
      <c r="S794" s="45" t="str">
        <f t="shared" si="291"/>
        <v>Intermediate Level of Service</v>
      </c>
      <c r="T794" s="62" t="str">
        <f t="shared" si="288"/>
        <v>Low Priority</v>
      </c>
      <c r="U794" s="46">
        <f t="shared" si="292"/>
        <v>7</v>
      </c>
      <c r="V794" s="28" t="str">
        <f t="shared" si="293"/>
        <v>Perform Routine Preventative Maintenance</v>
      </c>
      <c r="W794" s="47" t="str">
        <f t="shared" si="294"/>
        <v/>
      </c>
      <c r="X794" s="27" t="str">
        <f t="shared" si="295"/>
        <v>Maintain O&amp;M and Routine Monitoring</v>
      </c>
      <c r="Y794" s="48" t="str">
        <f t="shared" si="296"/>
        <v xml:space="preserve"> </v>
      </c>
      <c r="Z794" s="48" t="str">
        <f t="shared" si="297"/>
        <v xml:space="preserve"> </v>
      </c>
      <c r="AA794" s="48" t="str">
        <f t="shared" si="298"/>
        <v xml:space="preserve"> </v>
      </c>
      <c r="AB794" s="48" t="str">
        <f t="shared" si="299"/>
        <v xml:space="preserve"> </v>
      </c>
      <c r="AC794" s="48" t="str">
        <f t="shared" si="300"/>
        <v xml:space="preserve"> </v>
      </c>
      <c r="AD794" s="48" t="str">
        <f t="shared" si="301"/>
        <v xml:space="preserve"> </v>
      </c>
      <c r="AE794" s="48" t="str">
        <f t="shared" si="302"/>
        <v xml:space="preserve"> </v>
      </c>
      <c r="AF794" s="48" t="str">
        <f t="shared" si="303"/>
        <v xml:space="preserve"> </v>
      </c>
      <c r="AG794" s="49" t="str">
        <f t="shared" si="304"/>
        <v/>
      </c>
      <c r="AH794" s="48">
        <f t="shared" si="305"/>
        <v>16</v>
      </c>
      <c r="AI794" s="50" t="str">
        <f>'Details and Calculations'!AE793</f>
        <v xml:space="preserve"> </v>
      </c>
      <c r="AJ794" s="50" t="str">
        <f>'Details and Calculations'!AM793</f>
        <v xml:space="preserve"> </v>
      </c>
      <c r="AK794" s="50" t="str">
        <f>'Details and Calculations'!AR793</f>
        <v xml:space="preserve"> </v>
      </c>
      <c r="AL794" s="50" t="str">
        <f>'Details and Calculations'!AW793</f>
        <v xml:space="preserve"> </v>
      </c>
      <c r="AM794" s="50" t="str">
        <f>'Details and Calculations'!BA793</f>
        <v xml:space="preserve"> </v>
      </c>
      <c r="AN794" s="50" t="str">
        <f>'Details and Calculations'!BF793</f>
        <v xml:space="preserve"> </v>
      </c>
      <c r="AO794" s="50" t="str">
        <f>'Details and Calculations'!BI793</f>
        <v xml:space="preserve"> </v>
      </c>
      <c r="AP794" s="50" t="str">
        <f>'Details and Calculations'!BM793</f>
        <v xml:space="preserve"> </v>
      </c>
      <c r="AQ794" s="50" t="str">
        <f>'Details and Calculations'!BP793</f>
        <v xml:space="preserve"> </v>
      </c>
      <c r="AR794" s="50">
        <f>'Details and Calculations'!CC793</f>
        <v>1</v>
      </c>
      <c r="AS794" s="50">
        <f>'Details and Calculations'!CJ793</f>
        <v>1</v>
      </c>
      <c r="AT794" s="51">
        <f>'Details and Calculations'!T793</f>
        <v>1</v>
      </c>
      <c r="AU794" s="51">
        <f>'Details and Calculations'!Z793</f>
        <v>1</v>
      </c>
      <c r="AV794" s="51">
        <f>'Details and Calculations'!S793</f>
        <v>0</v>
      </c>
      <c r="AW794" s="51">
        <f>'Details and Calculations'!AI793</f>
        <v>1</v>
      </c>
      <c r="AX794" s="51">
        <f>'Details and Calculations'!BY793</f>
        <v>1</v>
      </c>
      <c r="AY794" s="51">
        <f>'Details and Calculations'!CG793</f>
        <v>1</v>
      </c>
      <c r="AZ794" s="51">
        <f>'Details and Calculations'!CI793</f>
        <v>1</v>
      </c>
      <c r="BA794" s="51">
        <f t="shared" si="306"/>
        <v>1</v>
      </c>
      <c r="BB794" s="52">
        <f>'Details and Calculations'!Y793</f>
        <v>1</v>
      </c>
      <c r="BC794" s="52" t="str">
        <f>'Details and Calculations'!AC793</f>
        <v xml:space="preserve"> </v>
      </c>
      <c r="BD794" s="52" t="str">
        <f>'Details and Calculations'!AK793</f>
        <v xml:space="preserve"> </v>
      </c>
      <c r="BE794" s="52" t="str">
        <f>'Details and Calculations'!AN793</f>
        <v xml:space="preserve"> </v>
      </c>
      <c r="BF794" s="52" t="str">
        <f>'Details and Calculations'!AP793</f>
        <v xml:space="preserve"> </v>
      </c>
      <c r="BG794" s="52" t="str">
        <f>'Details and Calculations'!AT793</f>
        <v xml:space="preserve"> </v>
      </c>
      <c r="BH794" s="52" t="str">
        <f>'Details and Calculations'!AY793</f>
        <v xml:space="preserve"> </v>
      </c>
      <c r="BI794" s="52" t="str">
        <f>'Details and Calculations'!BB793</f>
        <v xml:space="preserve"> </v>
      </c>
      <c r="BJ794" s="52" t="str">
        <f>'Details and Calculations'!BD793</f>
        <v xml:space="preserve"> </v>
      </c>
      <c r="BK794" s="52">
        <f>'Details and Calculations'!CA793</f>
        <v>1</v>
      </c>
      <c r="BL794" s="43">
        <f>'Details and Calculations'!AA793</f>
        <v>0</v>
      </c>
      <c r="BM794" s="43" t="str">
        <f>'Details and Calculations'!AB793</f>
        <v/>
      </c>
      <c r="BN794" s="43" t="str">
        <f>'Details and Calculations'!AD793</f>
        <v xml:space="preserve"> </v>
      </c>
      <c r="BO794" s="43">
        <f>'Details and Calculations'!AJ793</f>
        <v>0</v>
      </c>
      <c r="BP794" s="43" t="str">
        <f>'Details and Calculations'!AL793</f>
        <v xml:space="preserve"> </v>
      </c>
      <c r="BQ794" s="43">
        <f>'Details and Calculations'!AO793</f>
        <v>0</v>
      </c>
      <c r="BR794" s="43" t="str">
        <f>'Details and Calculations'!AQ793</f>
        <v xml:space="preserve"> </v>
      </c>
      <c r="BS794" s="43">
        <f>'Details and Calculations'!AS793</f>
        <v>0</v>
      </c>
      <c r="BT794" s="43" t="str">
        <f>'Details and Calculations'!AV793</f>
        <v xml:space="preserve"> </v>
      </c>
      <c r="BU794" s="43">
        <f>'Details and Calculations'!AX793</f>
        <v>0</v>
      </c>
      <c r="BV794" s="43" t="str">
        <f>'Details and Calculations'!AZ793</f>
        <v xml:space="preserve"> </v>
      </c>
      <c r="BW794" s="43">
        <f>'Details and Calculations'!BC793</f>
        <v>0</v>
      </c>
      <c r="BX794" s="43" t="str">
        <f>'Details and Calculations'!BE793</f>
        <v xml:space="preserve"> </v>
      </c>
      <c r="BY794" s="43" t="str">
        <f>'Details and Calculations'!BG793</f>
        <v xml:space="preserve"> </v>
      </c>
      <c r="BZ794" s="43" t="str">
        <f>'Details and Calculations'!BH793</f>
        <v xml:space="preserve"> </v>
      </c>
      <c r="CA794" s="43">
        <f>'Details and Calculations'!BJ793</f>
        <v>0</v>
      </c>
      <c r="CB794" s="43" t="str">
        <f>'Details and Calculations'!BK793</f>
        <v/>
      </c>
      <c r="CC794" s="43" t="str">
        <f>'Details and Calculations'!BL793</f>
        <v xml:space="preserve"> </v>
      </c>
      <c r="CD794" s="43" t="str">
        <f>'Details and Calculations'!BN793</f>
        <v xml:space="preserve"> </v>
      </c>
      <c r="CE794" s="43" t="str">
        <f>'Details and Calculations'!BO793</f>
        <v xml:space="preserve"> </v>
      </c>
      <c r="CF794" s="43">
        <f>'Details and Calculations'!BZ793</f>
        <v>1</v>
      </c>
      <c r="CG794" s="43">
        <f>'Details and Calculations'!CB793</f>
        <v>2013</v>
      </c>
      <c r="CH794" s="31"/>
      <c r="CI794" s="53"/>
    </row>
    <row r="795" spans="1:87" x14ac:dyDescent="0.3">
      <c r="A795" s="43">
        <f>'Details and Calculations'!A794</f>
        <v>2017</v>
      </c>
      <c r="B795" s="43" t="str">
        <f>'Details and Calculations'!C794</f>
        <v>Rwanda</v>
      </c>
      <c r="C795" s="43" t="str">
        <f>'Details and Calculations'!D794</f>
        <v>Rulindo</v>
      </c>
      <c r="D795" s="43" t="str">
        <f>'Details and Calculations'!E794</f>
        <v>Rusiga</v>
      </c>
      <c r="E795" s="43" t="str">
        <f>'Details and Calculations'!F794</f>
        <v>Gako</v>
      </c>
      <c r="F795" s="43" t="str">
        <f>'Details and Calculations'!G794</f>
        <v>Rwintare</v>
      </c>
      <c r="G795" s="43" t="str">
        <f>'Details and Calculations'!H794</f>
        <v/>
      </c>
      <c r="H795" s="43" t="str">
        <f>'Details and Calculations'!I794</f>
        <v/>
      </c>
      <c r="I795" s="43" t="str">
        <f>'Details and Calculations'!J794</f>
        <v>Water point at GS Rusiga/Tare-Rusiga pumping</v>
      </c>
      <c r="J795" s="43">
        <f>'Details and Calculations'!K794</f>
        <v>281</v>
      </c>
      <c r="K795" s="43">
        <f>'Details and Calculations'!O794</f>
        <v>281</v>
      </c>
      <c r="L795" s="43">
        <f>'Details and Calculations'!P795</f>
        <v>80</v>
      </c>
      <c r="M795" s="43" t="str">
        <f>'Details and Calculations'!U794</f>
        <v>Piped Network With Pump</v>
      </c>
      <c r="N795" s="43">
        <f>'Details and Calculations'!V794</f>
        <v>2015</v>
      </c>
      <c r="O795" s="43" t="str">
        <f>'Details and Calculations'!W794</f>
        <v>Governement (District, Wasac) And Water For People</v>
      </c>
      <c r="P795" s="43" t="str">
        <f>'Details and Calculations'!X794</f>
        <v>Spring</v>
      </c>
      <c r="Q795" s="44" t="str">
        <f t="shared" si="289"/>
        <v>Low Risk</v>
      </c>
      <c r="R795" s="44" t="str">
        <f t="shared" si="290"/>
        <v>Low Risk</v>
      </c>
      <c r="S795" s="45" t="str">
        <f t="shared" si="291"/>
        <v>Intermediate Level of Service</v>
      </c>
      <c r="T795" s="62" t="str">
        <f t="shared" si="288"/>
        <v>Low Priority</v>
      </c>
      <c r="U795" s="46">
        <f t="shared" si="292"/>
        <v>7</v>
      </c>
      <c r="V795" s="28" t="str">
        <f t="shared" si="293"/>
        <v>Perform Routine Preventative Maintenance</v>
      </c>
      <c r="W795" s="47" t="str">
        <f t="shared" si="294"/>
        <v/>
      </c>
      <c r="X795" s="27" t="str">
        <f t="shared" si="295"/>
        <v>Maintain O&amp;M and Routine Monitoring</v>
      </c>
      <c r="Y795" s="48" t="str">
        <f t="shared" si="296"/>
        <v xml:space="preserve"> </v>
      </c>
      <c r="Z795" s="48" t="str">
        <f t="shared" si="297"/>
        <v xml:space="preserve"> </v>
      </c>
      <c r="AA795" s="48">
        <f t="shared" si="298"/>
        <v>28</v>
      </c>
      <c r="AB795" s="48" t="str">
        <f t="shared" si="299"/>
        <v xml:space="preserve"> </v>
      </c>
      <c r="AC795" s="48" t="str">
        <f t="shared" si="300"/>
        <v xml:space="preserve"> </v>
      </c>
      <c r="AD795" s="48" t="str">
        <f t="shared" si="301"/>
        <v xml:space="preserve"> </v>
      </c>
      <c r="AE795" s="48" t="str">
        <f t="shared" si="302"/>
        <v xml:space="preserve"> </v>
      </c>
      <c r="AF795" s="48" t="str">
        <f t="shared" si="303"/>
        <v xml:space="preserve"> </v>
      </c>
      <c r="AG795" s="49" t="str">
        <f t="shared" si="304"/>
        <v/>
      </c>
      <c r="AH795" s="48">
        <f t="shared" si="305"/>
        <v>18</v>
      </c>
      <c r="AI795" s="50" t="str">
        <f>'Details and Calculations'!AE794</f>
        <v xml:space="preserve"> </v>
      </c>
      <c r="AJ795" s="50" t="str">
        <f>'Details and Calculations'!AM794</f>
        <v xml:space="preserve"> </v>
      </c>
      <c r="AK795" s="50">
        <f>'Details and Calculations'!AR794</f>
        <v>1</v>
      </c>
      <c r="AL795" s="50" t="str">
        <f>'Details and Calculations'!AW794</f>
        <v xml:space="preserve"> </v>
      </c>
      <c r="AM795" s="50" t="str">
        <f>'Details and Calculations'!BA794</f>
        <v xml:space="preserve"> </v>
      </c>
      <c r="AN795" s="50" t="str">
        <f>'Details and Calculations'!BF794</f>
        <v xml:space="preserve"> </v>
      </c>
      <c r="AO795" s="50" t="str">
        <f>'Details and Calculations'!BI794</f>
        <v xml:space="preserve"> </v>
      </c>
      <c r="AP795" s="50" t="str">
        <f>'Details and Calculations'!BM794</f>
        <v xml:space="preserve"> </v>
      </c>
      <c r="AQ795" s="50" t="str">
        <f>'Details and Calculations'!BP794</f>
        <v xml:space="preserve"> </v>
      </c>
      <c r="AR795" s="50">
        <f>'Details and Calculations'!CC794</f>
        <v>1</v>
      </c>
      <c r="AS795" s="50">
        <f>'Details and Calculations'!CJ794</f>
        <v>1</v>
      </c>
      <c r="AT795" s="51">
        <f>'Details and Calculations'!T794</f>
        <v>1</v>
      </c>
      <c r="AU795" s="51">
        <f>'Details and Calculations'!Z794</f>
        <v>1</v>
      </c>
      <c r="AV795" s="51">
        <f>'Details and Calculations'!S794</f>
        <v>0</v>
      </c>
      <c r="AW795" s="51">
        <f>'Details and Calculations'!AI794</f>
        <v>1</v>
      </c>
      <c r="AX795" s="51">
        <f>'Details and Calculations'!BY794</f>
        <v>1</v>
      </c>
      <c r="AY795" s="51">
        <f>'Details and Calculations'!CG794</f>
        <v>1</v>
      </c>
      <c r="AZ795" s="51">
        <f>'Details and Calculations'!CI794</f>
        <v>1</v>
      </c>
      <c r="BA795" s="51">
        <f t="shared" si="306"/>
        <v>1</v>
      </c>
      <c r="BB795" s="52">
        <f>'Details and Calculations'!Y794</f>
        <v>1</v>
      </c>
      <c r="BC795" s="52" t="str">
        <f>'Details and Calculations'!AC794</f>
        <v xml:space="preserve"> </v>
      </c>
      <c r="BD795" s="52" t="str">
        <f>'Details and Calculations'!AK794</f>
        <v xml:space="preserve"> </v>
      </c>
      <c r="BE795" s="52" t="str">
        <f>'Details and Calculations'!AN794</f>
        <v xml:space="preserve"> </v>
      </c>
      <c r="BF795" s="52">
        <f>'Details and Calculations'!AP794</f>
        <v>1</v>
      </c>
      <c r="BG795" s="52" t="str">
        <f>'Details and Calculations'!AT794</f>
        <v xml:space="preserve"> </v>
      </c>
      <c r="BH795" s="52" t="str">
        <f>'Details and Calculations'!AY794</f>
        <v xml:space="preserve"> </v>
      </c>
      <c r="BI795" s="52" t="str">
        <f>'Details and Calculations'!BB794</f>
        <v xml:space="preserve"> </v>
      </c>
      <c r="BJ795" s="52" t="str">
        <f>'Details and Calculations'!BD794</f>
        <v xml:space="preserve"> </v>
      </c>
      <c r="BK795" s="52">
        <f>'Details and Calculations'!CA794</f>
        <v>2</v>
      </c>
      <c r="BL795" s="43">
        <f>'Details and Calculations'!AA794</f>
        <v>0</v>
      </c>
      <c r="BM795" s="43" t="str">
        <f>'Details and Calculations'!AB794</f>
        <v/>
      </c>
      <c r="BN795" s="43" t="str">
        <f>'Details and Calculations'!AD794</f>
        <v xml:space="preserve"> </v>
      </c>
      <c r="BO795" s="43">
        <f>'Details and Calculations'!AJ794</f>
        <v>0</v>
      </c>
      <c r="BP795" s="43" t="str">
        <f>'Details and Calculations'!AL794</f>
        <v xml:space="preserve"> </v>
      </c>
      <c r="BQ795" s="43">
        <f>'Details and Calculations'!AO794</f>
        <v>1</v>
      </c>
      <c r="BR795" s="43">
        <f>'Details and Calculations'!AQ794</f>
        <v>2015</v>
      </c>
      <c r="BS795" s="43">
        <f>'Details and Calculations'!AS794</f>
        <v>0</v>
      </c>
      <c r="BT795" s="43" t="str">
        <f>'Details and Calculations'!AV794</f>
        <v xml:space="preserve"> </v>
      </c>
      <c r="BU795" s="43">
        <f>'Details and Calculations'!AX794</f>
        <v>0</v>
      </c>
      <c r="BV795" s="43" t="str">
        <f>'Details and Calculations'!AZ794</f>
        <v xml:space="preserve"> </v>
      </c>
      <c r="BW795" s="43">
        <f>'Details and Calculations'!BC794</f>
        <v>0</v>
      </c>
      <c r="BX795" s="43" t="str">
        <f>'Details and Calculations'!BE794</f>
        <v xml:space="preserve"> </v>
      </c>
      <c r="BY795" s="43" t="str">
        <f>'Details and Calculations'!BG794</f>
        <v xml:space="preserve"> </v>
      </c>
      <c r="BZ795" s="43" t="str">
        <f>'Details and Calculations'!BH794</f>
        <v xml:space="preserve"> </v>
      </c>
      <c r="CA795" s="43">
        <f>'Details and Calculations'!BJ794</f>
        <v>0</v>
      </c>
      <c r="CB795" s="43" t="str">
        <f>'Details and Calculations'!BK794</f>
        <v/>
      </c>
      <c r="CC795" s="43" t="str">
        <f>'Details and Calculations'!BL794</f>
        <v xml:space="preserve"> </v>
      </c>
      <c r="CD795" s="43" t="str">
        <f>'Details and Calculations'!BN794</f>
        <v xml:space="preserve"> </v>
      </c>
      <c r="CE795" s="43" t="str">
        <f>'Details and Calculations'!BO794</f>
        <v xml:space="preserve"> </v>
      </c>
      <c r="CF795" s="43">
        <f>'Details and Calculations'!BZ794</f>
        <v>1</v>
      </c>
      <c r="CG795" s="43">
        <f>'Details and Calculations'!CB794</f>
        <v>2015</v>
      </c>
      <c r="CH795" s="31"/>
      <c r="CI795" s="53"/>
    </row>
    <row r="796" spans="1:87" x14ac:dyDescent="0.3">
      <c r="A796" s="43">
        <f>'Details and Calculations'!A795</f>
        <v>2017</v>
      </c>
      <c r="B796" s="43" t="str">
        <f>'Details and Calculations'!C795</f>
        <v>Rwanda</v>
      </c>
      <c r="C796" s="43" t="str">
        <f>'Details and Calculations'!D795</f>
        <v>Rulindo</v>
      </c>
      <c r="D796" s="43" t="str">
        <f>'Details and Calculations'!E795</f>
        <v>Kinihira</v>
      </c>
      <c r="E796" s="43" t="str">
        <f>'Details and Calculations'!F795</f>
        <v>Marembo</v>
      </c>
      <c r="F796" s="43" t="str">
        <f>'Details and Calculations'!G795</f>
        <v>Gatare</v>
      </c>
      <c r="G796" s="43" t="str">
        <f>'Details and Calculations'!H795</f>
        <v/>
      </c>
      <c r="H796" s="43" t="str">
        <f>'Details and Calculations'!I795</f>
        <v/>
      </c>
      <c r="I796" s="43" t="str">
        <f>'Details and Calculations'!J795</f>
        <v>Nyamagana- Kinihira</v>
      </c>
      <c r="J796" s="43">
        <f>'Details and Calculations'!K795</f>
        <v>160</v>
      </c>
      <c r="K796" s="43">
        <f>'Details and Calculations'!O795</f>
        <v>80</v>
      </c>
      <c r="L796" s="43">
        <f>'Details and Calculations'!P796</f>
        <v>138</v>
      </c>
      <c r="M796" s="43" t="str">
        <f>'Details and Calculations'!U795</f>
        <v>Piped Network With Pump</v>
      </c>
      <c r="N796" s="43">
        <f>'Details and Calculations'!V795</f>
        <v>2015</v>
      </c>
      <c r="O796" s="43" t="str">
        <f>'Details and Calculations'!W795</f>
        <v>Governement (District, Wasac) And Water For People</v>
      </c>
      <c r="P796" s="43" t="str">
        <f>'Details and Calculations'!X795</f>
        <v>Spring</v>
      </c>
      <c r="Q796" s="44" t="str">
        <f t="shared" si="289"/>
        <v>Low Risk</v>
      </c>
      <c r="R796" s="44" t="str">
        <f t="shared" si="290"/>
        <v>Low Risk</v>
      </c>
      <c r="S796" s="45" t="str">
        <f t="shared" si="291"/>
        <v>High Level of Service</v>
      </c>
      <c r="T796" s="62" t="str">
        <f t="shared" si="288"/>
        <v>Low Priority</v>
      </c>
      <c r="U796" s="46">
        <f t="shared" si="292"/>
        <v>8</v>
      </c>
      <c r="V796" s="28" t="str">
        <f t="shared" si="293"/>
        <v>Perform Routine Preventative Maintenance</v>
      </c>
      <c r="W796" s="47" t="str">
        <f t="shared" si="294"/>
        <v/>
      </c>
      <c r="X796" s="27" t="str">
        <f t="shared" si="295"/>
        <v>Maintain O&amp;M and Routine Monitoring</v>
      </c>
      <c r="Y796" s="48">
        <f t="shared" si="296"/>
        <v>28</v>
      </c>
      <c r="Z796" s="48">
        <f t="shared" si="297"/>
        <v>18</v>
      </c>
      <c r="AA796" s="48">
        <f t="shared" si="298"/>
        <v>28</v>
      </c>
      <c r="AB796" s="48">
        <f t="shared" si="299"/>
        <v>18</v>
      </c>
      <c r="AC796" s="48">
        <f t="shared" si="300"/>
        <v>28</v>
      </c>
      <c r="AD796" s="48">
        <f t="shared" si="301"/>
        <v>5</v>
      </c>
      <c r="AE796" s="48">
        <f t="shared" si="302"/>
        <v>18</v>
      </c>
      <c r="AF796" s="48" t="str">
        <f t="shared" si="303"/>
        <v xml:space="preserve"> </v>
      </c>
      <c r="AG796" s="49" t="str">
        <f t="shared" si="304"/>
        <v/>
      </c>
      <c r="AH796" s="48">
        <f t="shared" si="305"/>
        <v>18</v>
      </c>
      <c r="AI796" s="50">
        <f>'Details and Calculations'!AE795</f>
        <v>1</v>
      </c>
      <c r="AJ796" s="50">
        <f>'Details and Calculations'!AM795</f>
        <v>1</v>
      </c>
      <c r="AK796" s="50">
        <f>'Details and Calculations'!AR795</f>
        <v>1</v>
      </c>
      <c r="AL796" s="50">
        <f>'Details and Calculations'!AW795</f>
        <v>1</v>
      </c>
      <c r="AM796" s="50">
        <f>'Details and Calculations'!BA795</f>
        <v>1</v>
      </c>
      <c r="AN796" s="50">
        <f>'Details and Calculations'!BF795</f>
        <v>1</v>
      </c>
      <c r="AO796" s="50">
        <f>'Details and Calculations'!BI795</f>
        <v>1</v>
      </c>
      <c r="AP796" s="50" t="str">
        <f>'Details and Calculations'!BM795</f>
        <v xml:space="preserve"> </v>
      </c>
      <c r="AQ796" s="50" t="str">
        <f>'Details and Calculations'!BP795</f>
        <v xml:space="preserve"> </v>
      </c>
      <c r="AR796" s="50">
        <f>'Details and Calculations'!CC795</f>
        <v>1</v>
      </c>
      <c r="AS796" s="50">
        <f>'Details and Calculations'!CJ795</f>
        <v>1</v>
      </c>
      <c r="AT796" s="51">
        <f>'Details and Calculations'!T795</f>
        <v>1</v>
      </c>
      <c r="AU796" s="51">
        <f>'Details and Calculations'!Z795</f>
        <v>1</v>
      </c>
      <c r="AV796" s="51">
        <f>'Details and Calculations'!S795</f>
        <v>1</v>
      </c>
      <c r="AW796" s="51">
        <f>'Details and Calculations'!AI795</f>
        <v>1</v>
      </c>
      <c r="AX796" s="51">
        <f>'Details and Calculations'!BY795</f>
        <v>1</v>
      </c>
      <c r="AY796" s="51">
        <f>'Details and Calculations'!CG795</f>
        <v>1</v>
      </c>
      <c r="AZ796" s="51">
        <f>'Details and Calculations'!CI795</f>
        <v>1</v>
      </c>
      <c r="BA796" s="51">
        <f t="shared" si="306"/>
        <v>1</v>
      </c>
      <c r="BB796" s="52">
        <f>'Details and Calculations'!Y795</f>
        <v>2</v>
      </c>
      <c r="BC796" s="52">
        <f>'Details and Calculations'!AC795</f>
        <v>1</v>
      </c>
      <c r="BD796" s="52">
        <f>'Details and Calculations'!AK795</f>
        <v>1</v>
      </c>
      <c r="BE796" s="52">
        <f>'Details and Calculations'!AN795</f>
        <v>1000</v>
      </c>
      <c r="BF796" s="52">
        <f>'Details and Calculations'!AP795</f>
        <v>7</v>
      </c>
      <c r="BG796" s="52">
        <f>'Details and Calculations'!AT795</f>
        <v>7</v>
      </c>
      <c r="BH796" s="52">
        <f>'Details and Calculations'!AY795</f>
        <v>3</v>
      </c>
      <c r="BI796" s="52">
        <f>'Details and Calculations'!BB795</f>
        <v>6000</v>
      </c>
      <c r="BJ796" s="52">
        <f>'Details and Calculations'!BD795</f>
        <v>2</v>
      </c>
      <c r="BK796" s="52">
        <f>'Details and Calculations'!CA795</f>
        <v>2</v>
      </c>
      <c r="BL796" s="43">
        <f>'Details and Calculations'!AA795</f>
        <v>1</v>
      </c>
      <c r="BM796" s="43" t="str">
        <f>'Details and Calculations'!AB795</f>
        <v>"Springbox" --Intake Structure At A Spring</v>
      </c>
      <c r="BN796" s="43">
        <f>'Details and Calculations'!AD795</f>
        <v>2015</v>
      </c>
      <c r="BO796" s="43">
        <f>'Details and Calculations'!AJ795</f>
        <v>1</v>
      </c>
      <c r="BP796" s="43">
        <f>'Details and Calculations'!AL795</f>
        <v>2015</v>
      </c>
      <c r="BQ796" s="43">
        <f>'Details and Calculations'!AO795</f>
        <v>1</v>
      </c>
      <c r="BR796" s="43">
        <f>'Details and Calculations'!AQ795</f>
        <v>2015</v>
      </c>
      <c r="BS796" s="43">
        <f>'Details and Calculations'!AS795</f>
        <v>1</v>
      </c>
      <c r="BT796" s="43">
        <f>'Details and Calculations'!AV795</f>
        <v>2015</v>
      </c>
      <c r="BU796" s="43">
        <f>'Details and Calculations'!AX795</f>
        <v>1</v>
      </c>
      <c r="BV796" s="43">
        <f>'Details and Calculations'!AZ795</f>
        <v>2015</v>
      </c>
      <c r="BW796" s="43">
        <f>'Details and Calculations'!BC795</f>
        <v>1</v>
      </c>
      <c r="BX796" s="43">
        <f>'Details and Calculations'!BE795</f>
        <v>2015</v>
      </c>
      <c r="BY796" s="43">
        <f>'Details and Calculations'!BG795</f>
        <v>1</v>
      </c>
      <c r="BZ796" s="43">
        <f>'Details and Calculations'!BH795</f>
        <v>2015</v>
      </c>
      <c r="CA796" s="43">
        <f>'Details and Calculations'!BJ795</f>
        <v>0</v>
      </c>
      <c r="CB796" s="43" t="str">
        <f>'Details and Calculations'!BK795</f>
        <v/>
      </c>
      <c r="CC796" s="43" t="str">
        <f>'Details and Calculations'!BL795</f>
        <v xml:space="preserve"> </v>
      </c>
      <c r="CD796" s="43" t="str">
        <f>'Details and Calculations'!BN795</f>
        <v xml:space="preserve"> </v>
      </c>
      <c r="CE796" s="43" t="str">
        <f>'Details and Calculations'!BO795</f>
        <v xml:space="preserve"> </v>
      </c>
      <c r="CF796" s="43">
        <f>'Details and Calculations'!BZ795</f>
        <v>1</v>
      </c>
      <c r="CG796" s="43">
        <f>'Details and Calculations'!CB795</f>
        <v>2015</v>
      </c>
      <c r="CH796" s="31"/>
      <c r="CI796" s="53"/>
    </row>
    <row r="797" spans="1:87" x14ac:dyDescent="0.3">
      <c r="A797" s="43">
        <f>'Details and Calculations'!A796</f>
        <v>2017</v>
      </c>
      <c r="B797" s="43" t="str">
        <f>'Details and Calculations'!C796</f>
        <v>Rwanda</v>
      </c>
      <c r="C797" s="43" t="str">
        <f>'Details and Calculations'!D796</f>
        <v>Rulindo</v>
      </c>
      <c r="D797" s="43" t="str">
        <f>'Details and Calculations'!E796</f>
        <v>Masoro</v>
      </c>
      <c r="E797" s="43" t="str">
        <f>'Details and Calculations'!F796</f>
        <v>Kivugiza</v>
      </c>
      <c r="F797" s="43" t="str">
        <f>'Details and Calculations'!G796</f>
        <v>Gasenga</v>
      </c>
      <c r="G797" s="43" t="str">
        <f>'Details and Calculations'!H796</f>
        <v/>
      </c>
      <c r="H797" s="43" t="str">
        <f>'Details and Calculations'!I796</f>
        <v/>
      </c>
      <c r="I797" s="43" t="str">
        <f>'Details and Calculations'!J796</f>
        <v>Mutagata motorised network</v>
      </c>
      <c r="J797" s="43">
        <f>'Details and Calculations'!K796</f>
        <v>284</v>
      </c>
      <c r="K797" s="43">
        <f>'Details and Calculations'!O796</f>
        <v>146</v>
      </c>
      <c r="L797" s="43" t="str">
        <f>'Details and Calculations'!P797</f>
        <v xml:space="preserve"> </v>
      </c>
      <c r="M797" s="43" t="str">
        <f>'Details and Calculations'!U796</f>
        <v>Piped Network With Pump</v>
      </c>
      <c r="N797" s="43">
        <f>'Details and Calculations'!V796</f>
        <v>1987</v>
      </c>
      <c r="O797" s="43" t="str">
        <f>'Details and Calculations'!W796</f>
        <v>Governement (District, Wasac) And Water For People</v>
      </c>
      <c r="P797" s="43" t="str">
        <f>'Details and Calculations'!X796</f>
        <v>Spring</v>
      </c>
      <c r="Q797" s="44" t="str">
        <f t="shared" si="289"/>
        <v>Low Risk</v>
      </c>
      <c r="R797" s="44" t="str">
        <f t="shared" si="290"/>
        <v>Low Risk</v>
      </c>
      <c r="S797" s="45" t="str">
        <f t="shared" si="291"/>
        <v>Intermediate Level of Service</v>
      </c>
      <c r="T797" s="62" t="str">
        <f t="shared" si="288"/>
        <v>Low Priority</v>
      </c>
      <c r="U797" s="46">
        <f t="shared" si="292"/>
        <v>7</v>
      </c>
      <c r="V797" s="28" t="str">
        <f t="shared" si="293"/>
        <v>Perform Routine Preventative Maintenance</v>
      </c>
      <c r="W797" s="47" t="str">
        <f t="shared" si="294"/>
        <v/>
      </c>
      <c r="X797" s="27" t="str">
        <f t="shared" si="295"/>
        <v>Maintain O&amp;M and Routine Monitoring</v>
      </c>
      <c r="Y797" s="48">
        <f t="shared" si="296"/>
        <v>20</v>
      </c>
      <c r="Z797" s="48">
        <f t="shared" si="297"/>
        <v>19</v>
      </c>
      <c r="AA797" s="48">
        <f t="shared" si="298"/>
        <v>29</v>
      </c>
      <c r="AB797" s="48">
        <f t="shared" si="299"/>
        <v>19</v>
      </c>
      <c r="AC797" s="48">
        <f t="shared" si="300"/>
        <v>29</v>
      </c>
      <c r="AD797" s="48">
        <f t="shared" si="301"/>
        <v>7</v>
      </c>
      <c r="AE797" s="48">
        <f t="shared" si="302"/>
        <v>19</v>
      </c>
      <c r="AF797" s="48">
        <f t="shared" si="303"/>
        <v>10</v>
      </c>
      <c r="AG797" s="49" t="str">
        <f t="shared" si="304"/>
        <v/>
      </c>
      <c r="AH797" s="48">
        <f t="shared" si="305"/>
        <v>19</v>
      </c>
      <c r="AI797" s="50">
        <f>'Details and Calculations'!AE796</f>
        <v>1</v>
      </c>
      <c r="AJ797" s="50">
        <f>'Details and Calculations'!AM796</f>
        <v>1</v>
      </c>
      <c r="AK797" s="50">
        <f>'Details and Calculations'!AR796</f>
        <v>1</v>
      </c>
      <c r="AL797" s="50">
        <f>'Details and Calculations'!AW796</f>
        <v>1</v>
      </c>
      <c r="AM797" s="50">
        <f>'Details and Calculations'!BA796</f>
        <v>1</v>
      </c>
      <c r="AN797" s="50">
        <f>'Details and Calculations'!BF796</f>
        <v>1</v>
      </c>
      <c r="AO797" s="50">
        <f>'Details and Calculations'!BI796</f>
        <v>1</v>
      </c>
      <c r="AP797" s="50">
        <f>'Details and Calculations'!BM796</f>
        <v>1</v>
      </c>
      <c r="AQ797" s="50" t="str">
        <f>'Details and Calculations'!BP796</f>
        <v xml:space="preserve"> </v>
      </c>
      <c r="AR797" s="50">
        <f>'Details and Calculations'!CC796</f>
        <v>1</v>
      </c>
      <c r="AS797" s="50">
        <f>'Details and Calculations'!CJ796</f>
        <v>1</v>
      </c>
      <c r="AT797" s="51">
        <f>'Details and Calculations'!T796</f>
        <v>1</v>
      </c>
      <c r="AU797" s="51">
        <f>'Details and Calculations'!Z796</f>
        <v>1</v>
      </c>
      <c r="AV797" s="51">
        <f>'Details and Calculations'!S796</f>
        <v>0</v>
      </c>
      <c r="AW797" s="51">
        <f>'Details and Calculations'!AI796</f>
        <v>1</v>
      </c>
      <c r="AX797" s="51">
        <f>'Details and Calculations'!BY796</f>
        <v>1</v>
      </c>
      <c r="AY797" s="51">
        <f>'Details and Calculations'!CG796</f>
        <v>1</v>
      </c>
      <c r="AZ797" s="51">
        <f>'Details and Calculations'!CI796</f>
        <v>1</v>
      </c>
      <c r="BA797" s="51">
        <f t="shared" si="306"/>
        <v>1</v>
      </c>
      <c r="BB797" s="52">
        <f>'Details and Calculations'!Y796</f>
        <v>1</v>
      </c>
      <c r="BC797" s="52">
        <f>'Details and Calculations'!AC796</f>
        <v>1</v>
      </c>
      <c r="BD797" s="52">
        <f>'Details and Calculations'!AK796</f>
        <v>1</v>
      </c>
      <c r="BE797" s="52">
        <f>'Details and Calculations'!AN796</f>
        <v>1900</v>
      </c>
      <c r="BF797" s="52">
        <f>'Details and Calculations'!AP796</f>
        <v>39</v>
      </c>
      <c r="BG797" s="52">
        <f>'Details and Calculations'!AT796</f>
        <v>17</v>
      </c>
      <c r="BH797" s="52">
        <f>'Details and Calculations'!AY796</f>
        <v>6</v>
      </c>
      <c r="BI797" s="52">
        <f>'Details and Calculations'!BB796</f>
        <v>40000</v>
      </c>
      <c r="BJ797" s="52">
        <f>'Details and Calculations'!BD796</f>
        <v>5</v>
      </c>
      <c r="BK797" s="52">
        <f>'Details and Calculations'!CA796</f>
        <v>64</v>
      </c>
      <c r="BL797" s="43">
        <f>'Details and Calculations'!AA796</f>
        <v>1</v>
      </c>
      <c r="BM797" s="43" t="str">
        <f>'Details and Calculations'!AB796</f>
        <v>"Springbox" --Intake Structure At A Spring</v>
      </c>
      <c r="BN797" s="43">
        <f>'Details and Calculations'!AD796</f>
        <v>2007</v>
      </c>
      <c r="BO797" s="43">
        <f>'Details and Calculations'!AJ796</f>
        <v>1</v>
      </c>
      <c r="BP797" s="43">
        <f>'Details and Calculations'!AL796</f>
        <v>2016</v>
      </c>
      <c r="BQ797" s="43">
        <f>'Details and Calculations'!AO796</f>
        <v>1</v>
      </c>
      <c r="BR797" s="43">
        <f>'Details and Calculations'!AQ796</f>
        <v>2016</v>
      </c>
      <c r="BS797" s="43">
        <f>'Details and Calculations'!AS796</f>
        <v>1</v>
      </c>
      <c r="BT797" s="43">
        <f>'Details and Calculations'!AV796</f>
        <v>2016</v>
      </c>
      <c r="BU797" s="43">
        <f>'Details and Calculations'!AX796</f>
        <v>1</v>
      </c>
      <c r="BV797" s="43">
        <f>'Details and Calculations'!AZ796</f>
        <v>2016</v>
      </c>
      <c r="BW797" s="43">
        <f>'Details and Calculations'!BC796</f>
        <v>1</v>
      </c>
      <c r="BX797" s="43">
        <f>'Details and Calculations'!BE796</f>
        <v>2017</v>
      </c>
      <c r="BY797" s="43">
        <f>'Details and Calculations'!BG796</f>
        <v>1</v>
      </c>
      <c r="BZ797" s="43">
        <f>'Details and Calculations'!BH796</f>
        <v>2016</v>
      </c>
      <c r="CA797" s="43">
        <f>'Details and Calculations'!BJ796</f>
        <v>1</v>
      </c>
      <c r="CB797" s="43" t="str">
        <f>'Details and Calculations'!BK796</f>
        <v>Disinfection/Chlorination</v>
      </c>
      <c r="CC797" s="43">
        <f>'Details and Calculations'!BL796</f>
        <v>2017</v>
      </c>
      <c r="CD797" s="43">
        <f>'Details and Calculations'!BN796</f>
        <v>0</v>
      </c>
      <c r="CE797" s="43" t="str">
        <f>'Details and Calculations'!BO796</f>
        <v xml:space="preserve"> </v>
      </c>
      <c r="CF797" s="43">
        <f>'Details and Calculations'!BZ796</f>
        <v>1</v>
      </c>
      <c r="CG797" s="43">
        <f>'Details and Calculations'!CB796</f>
        <v>2016</v>
      </c>
      <c r="CH797" s="31"/>
      <c r="CI797" s="53"/>
    </row>
    <row r="798" spans="1:87" x14ac:dyDescent="0.3">
      <c r="A798" s="43">
        <f>'Details and Calculations'!A797</f>
        <v>2017</v>
      </c>
      <c r="B798" s="43" t="str">
        <f>'Details and Calculations'!C797</f>
        <v>Rwanda</v>
      </c>
      <c r="C798" s="43" t="str">
        <f>'Details and Calculations'!D797</f>
        <v>Rulindo</v>
      </c>
      <c r="D798" s="43" t="str">
        <f>'Details and Calculations'!E797</f>
        <v>Rusiga</v>
      </c>
      <c r="E798" s="43" t="str">
        <f>'Details and Calculations'!F797</f>
        <v>Taba</v>
      </c>
      <c r="F798" s="43" t="str">
        <f>'Details and Calculations'!G797</f>
        <v>Karambi</v>
      </c>
      <c r="G798" s="43" t="str">
        <f>'Details and Calculations'!H797</f>
        <v/>
      </c>
      <c r="H798" s="43" t="str">
        <f>'Details and Calculations'!I797</f>
        <v/>
      </c>
      <c r="I798" s="43" t="str">
        <f>'Details and Calculations'!J797</f>
        <v>Karambi water point/Nyakabizi gravity</v>
      </c>
      <c r="J798" s="43">
        <f>'Details and Calculations'!K797</f>
        <v>109</v>
      </c>
      <c r="K798" s="43">
        <f>'Details and Calculations'!O797</f>
        <v>109</v>
      </c>
      <c r="L798" s="43" t="str">
        <f>'Details and Calculations'!P798</f>
        <v xml:space="preserve"> </v>
      </c>
      <c r="M798" s="43" t="str">
        <f>'Details and Calculations'!U797</f>
        <v>Piped Network -- Gravity Only</v>
      </c>
      <c r="N798" s="43">
        <f>'Details and Calculations'!V797</f>
        <v>2013</v>
      </c>
      <c r="O798" s="43" t="str">
        <f>'Details and Calculations'!W797</f>
        <v>Governement (District, Wasac) And Water For People</v>
      </c>
      <c r="P798" s="43" t="str">
        <f>'Details and Calculations'!X797</f>
        <v>Spring</v>
      </c>
      <c r="Q798" s="44" t="str">
        <f t="shared" si="289"/>
        <v>Low Risk</v>
      </c>
      <c r="R798" s="44" t="str">
        <f t="shared" si="290"/>
        <v>High Risk</v>
      </c>
      <c r="S798" s="45" t="str">
        <f t="shared" si="291"/>
        <v>Basic Level of Service</v>
      </c>
      <c r="T798" s="62" t="str">
        <f t="shared" si="288"/>
        <v>High Priority</v>
      </c>
      <c r="U798" s="46">
        <f t="shared" si="292"/>
        <v>5</v>
      </c>
      <c r="V798" s="28" t="str">
        <f t="shared" si="293"/>
        <v>Major Repairs or Replace System</v>
      </c>
      <c r="W798" s="47" t="str">
        <f t="shared" si="294"/>
        <v/>
      </c>
      <c r="X798" s="27" t="str">
        <f t="shared" si="295"/>
        <v>Further Technical Diagnostic Needed</v>
      </c>
      <c r="Y798" s="48" t="str">
        <f t="shared" si="296"/>
        <v xml:space="preserve"> </v>
      </c>
      <c r="Z798" s="48" t="str">
        <f t="shared" si="297"/>
        <v xml:space="preserve"> </v>
      </c>
      <c r="AA798" s="48" t="str">
        <f t="shared" si="298"/>
        <v xml:space="preserve"> </v>
      </c>
      <c r="AB798" s="48" t="str">
        <f t="shared" si="299"/>
        <v xml:space="preserve"> </v>
      </c>
      <c r="AC798" s="48" t="str">
        <f t="shared" si="300"/>
        <v xml:space="preserve"> </v>
      </c>
      <c r="AD798" s="48" t="str">
        <f t="shared" si="301"/>
        <v xml:space="preserve"> </v>
      </c>
      <c r="AE798" s="48" t="str">
        <f t="shared" si="302"/>
        <v xml:space="preserve"> </v>
      </c>
      <c r="AF798" s="48" t="str">
        <f t="shared" si="303"/>
        <v xml:space="preserve"> </v>
      </c>
      <c r="AG798" s="49" t="str">
        <f t="shared" si="304"/>
        <v/>
      </c>
      <c r="AH798" s="48">
        <f t="shared" si="305"/>
        <v>16</v>
      </c>
      <c r="AI798" s="50" t="str">
        <f>'Details and Calculations'!AE797</f>
        <v xml:space="preserve"> </v>
      </c>
      <c r="AJ798" s="50" t="str">
        <f>'Details and Calculations'!AM797</f>
        <v xml:space="preserve"> </v>
      </c>
      <c r="AK798" s="50" t="str">
        <f>'Details and Calculations'!AR797</f>
        <v xml:space="preserve"> </v>
      </c>
      <c r="AL798" s="50" t="str">
        <f>'Details and Calculations'!AW797</f>
        <v xml:space="preserve"> </v>
      </c>
      <c r="AM798" s="50" t="str">
        <f>'Details and Calculations'!BA797</f>
        <v xml:space="preserve"> </v>
      </c>
      <c r="AN798" s="50" t="str">
        <f>'Details and Calculations'!BF797</f>
        <v xml:space="preserve"> </v>
      </c>
      <c r="AO798" s="50" t="str">
        <f>'Details and Calculations'!BI797</f>
        <v xml:space="preserve"> </v>
      </c>
      <c r="AP798" s="50" t="str">
        <f>'Details and Calculations'!BM797</f>
        <v xml:space="preserve"> </v>
      </c>
      <c r="AQ798" s="50" t="str">
        <f>'Details and Calculations'!BP797</f>
        <v xml:space="preserve"> </v>
      </c>
      <c r="AR798" s="50">
        <f>'Details and Calculations'!CC797</f>
        <v>3</v>
      </c>
      <c r="AS798" s="50">
        <f>'Details and Calculations'!CJ797</f>
        <v>3</v>
      </c>
      <c r="AT798" s="51">
        <f>'Details and Calculations'!T797</f>
        <v>1</v>
      </c>
      <c r="AU798" s="51">
        <f>'Details and Calculations'!Z797</f>
        <v>1</v>
      </c>
      <c r="AV798" s="51">
        <f>'Details and Calculations'!S797</f>
        <v>0</v>
      </c>
      <c r="AW798" s="51">
        <f>'Details and Calculations'!AI797</f>
        <v>1</v>
      </c>
      <c r="AX798" s="51">
        <f>'Details and Calculations'!BY797</f>
        <v>1</v>
      </c>
      <c r="AY798" s="51">
        <f>'Details and Calculations'!CG797</f>
        <v>1</v>
      </c>
      <c r="AZ798" s="51">
        <f>'Details and Calculations'!CI797</f>
        <v>0</v>
      </c>
      <c r="BA798" s="51">
        <f t="shared" si="306"/>
        <v>0</v>
      </c>
      <c r="BB798" s="52">
        <f>'Details and Calculations'!Y797</f>
        <v>2</v>
      </c>
      <c r="BC798" s="52" t="str">
        <f>'Details and Calculations'!AC797</f>
        <v xml:space="preserve"> </v>
      </c>
      <c r="BD798" s="52" t="str">
        <f>'Details and Calculations'!AK797</f>
        <v xml:space="preserve"> </v>
      </c>
      <c r="BE798" s="52" t="str">
        <f>'Details and Calculations'!AN797</f>
        <v xml:space="preserve"> </v>
      </c>
      <c r="BF798" s="52" t="str">
        <f>'Details and Calculations'!AP797</f>
        <v xml:space="preserve"> </v>
      </c>
      <c r="BG798" s="52" t="str">
        <f>'Details and Calculations'!AT797</f>
        <v xml:space="preserve"> </v>
      </c>
      <c r="BH798" s="52" t="str">
        <f>'Details and Calculations'!AY797</f>
        <v xml:space="preserve"> </v>
      </c>
      <c r="BI798" s="52" t="str">
        <f>'Details and Calculations'!BB797</f>
        <v xml:space="preserve"> </v>
      </c>
      <c r="BJ798" s="52" t="str">
        <f>'Details and Calculations'!BD797</f>
        <v xml:space="preserve"> </v>
      </c>
      <c r="BK798" s="52">
        <f>'Details and Calculations'!CA797</f>
        <v>2</v>
      </c>
      <c r="BL798" s="43">
        <f>'Details and Calculations'!AA797</f>
        <v>0</v>
      </c>
      <c r="BM798" s="43" t="str">
        <f>'Details and Calculations'!AB797</f>
        <v/>
      </c>
      <c r="BN798" s="43" t="str">
        <f>'Details and Calculations'!AD797</f>
        <v xml:space="preserve"> </v>
      </c>
      <c r="BO798" s="43">
        <f>'Details and Calculations'!AJ797</f>
        <v>0</v>
      </c>
      <c r="BP798" s="43" t="str">
        <f>'Details and Calculations'!AL797</f>
        <v xml:space="preserve"> </v>
      </c>
      <c r="BQ798" s="43">
        <f>'Details and Calculations'!AO797</f>
        <v>0</v>
      </c>
      <c r="BR798" s="43" t="str">
        <f>'Details and Calculations'!AQ797</f>
        <v xml:space="preserve"> </v>
      </c>
      <c r="BS798" s="43">
        <f>'Details and Calculations'!AS797</f>
        <v>0</v>
      </c>
      <c r="BT798" s="43" t="str">
        <f>'Details and Calculations'!AV797</f>
        <v xml:space="preserve"> </v>
      </c>
      <c r="BU798" s="43">
        <f>'Details and Calculations'!AX797</f>
        <v>0</v>
      </c>
      <c r="BV798" s="43" t="str">
        <f>'Details and Calculations'!AZ797</f>
        <v xml:space="preserve"> </v>
      </c>
      <c r="BW798" s="43">
        <f>'Details and Calculations'!BC797</f>
        <v>0</v>
      </c>
      <c r="BX798" s="43" t="str">
        <f>'Details and Calculations'!BE797</f>
        <v xml:space="preserve"> </v>
      </c>
      <c r="BY798" s="43" t="str">
        <f>'Details and Calculations'!BG797</f>
        <v xml:space="preserve"> </v>
      </c>
      <c r="BZ798" s="43" t="str">
        <f>'Details and Calculations'!BH797</f>
        <v xml:space="preserve"> </v>
      </c>
      <c r="CA798" s="43">
        <f>'Details and Calculations'!BJ797</f>
        <v>0</v>
      </c>
      <c r="CB798" s="43" t="str">
        <f>'Details and Calculations'!BK797</f>
        <v/>
      </c>
      <c r="CC798" s="43" t="str">
        <f>'Details and Calculations'!BL797</f>
        <v xml:space="preserve"> </v>
      </c>
      <c r="CD798" s="43" t="str">
        <f>'Details and Calculations'!BN797</f>
        <v xml:space="preserve"> </v>
      </c>
      <c r="CE798" s="43" t="str">
        <f>'Details and Calculations'!BO797</f>
        <v xml:space="preserve"> </v>
      </c>
      <c r="CF798" s="43">
        <f>'Details and Calculations'!BZ797</f>
        <v>1</v>
      </c>
      <c r="CG798" s="43">
        <f>'Details and Calculations'!CB797</f>
        <v>2013</v>
      </c>
      <c r="CH798" s="31"/>
      <c r="CI798" s="53"/>
    </row>
    <row r="799" spans="1:87" x14ac:dyDescent="0.3">
      <c r="A799" s="43">
        <f>'Details and Calculations'!A798</f>
        <v>2017</v>
      </c>
      <c r="B799" s="43" t="str">
        <f>'Details and Calculations'!C798</f>
        <v>Rwanda</v>
      </c>
      <c r="C799" s="43" t="str">
        <f>'Details and Calculations'!D798</f>
        <v>Rulindo</v>
      </c>
      <c r="D799" s="43" t="str">
        <f>'Details and Calculations'!E798</f>
        <v>Cyinzuzi</v>
      </c>
      <c r="E799" s="43" t="str">
        <f>'Details and Calculations'!F798</f>
        <v>Rudogo</v>
      </c>
      <c r="F799" s="43" t="str">
        <f>'Details and Calculations'!G798</f>
        <v>Munoga</v>
      </c>
      <c r="G799" s="43" t="str">
        <f>'Details and Calculations'!H798</f>
        <v/>
      </c>
      <c r="H799" s="43" t="str">
        <f>'Details and Calculations'!I798</f>
        <v/>
      </c>
      <c r="I799" s="43" t="str">
        <f>'Details and Calculations'!J798</f>
        <v xml:space="preserve"> </v>
      </c>
      <c r="J799" s="43">
        <f>'Details and Calculations'!K798</f>
        <v>98</v>
      </c>
      <c r="K799" s="43">
        <f>'Details and Calculations'!O798</f>
        <v>98</v>
      </c>
      <c r="L799" s="43">
        <f>'Details and Calculations'!P799</f>
        <v>145</v>
      </c>
      <c r="M799" s="43" t="str">
        <f>'Details and Calculations'!U798</f>
        <v>Piped Network -- Gravity Only</v>
      </c>
      <c r="N799" s="43">
        <f>'Details and Calculations'!V798</f>
        <v>2003</v>
      </c>
      <c r="O799" s="43" t="str">
        <f>'Details and Calculations'!W798</f>
        <v>Government</v>
      </c>
      <c r="P799" s="43" t="str">
        <f>'Details and Calculations'!X798</f>
        <v>Spring</v>
      </c>
      <c r="Q799" s="44" t="str">
        <f t="shared" si="289"/>
        <v>Low Risk</v>
      </c>
      <c r="R799" s="44" t="str">
        <f t="shared" si="290"/>
        <v>Low Risk</v>
      </c>
      <c r="S799" s="45" t="str">
        <f t="shared" si="291"/>
        <v>High Level of Service</v>
      </c>
      <c r="T799" s="62" t="str">
        <f t="shared" si="288"/>
        <v>Low Priority</v>
      </c>
      <c r="U799" s="46">
        <f t="shared" si="292"/>
        <v>8</v>
      </c>
      <c r="V799" s="28" t="str">
        <f t="shared" si="293"/>
        <v>Repair or Replace Components</v>
      </c>
      <c r="W799" s="47" t="str">
        <f t="shared" si="294"/>
        <v>Intake Structure, Kiosk/Tap Stand</v>
      </c>
      <c r="X799" s="27" t="str">
        <f t="shared" si="295"/>
        <v>Create Plan To Repair or Replace Components</v>
      </c>
      <c r="Y799" s="48">
        <f t="shared" si="296"/>
        <v>24</v>
      </c>
      <c r="Z799" s="48">
        <f t="shared" si="297"/>
        <v>14</v>
      </c>
      <c r="AA799" s="48">
        <f t="shared" si="298"/>
        <v>24</v>
      </c>
      <c r="AB799" s="48">
        <f t="shared" si="299"/>
        <v>14</v>
      </c>
      <c r="AC799" s="48">
        <f t="shared" si="300"/>
        <v>24</v>
      </c>
      <c r="AD799" s="48" t="str">
        <f t="shared" si="301"/>
        <v xml:space="preserve"> </v>
      </c>
      <c r="AE799" s="48" t="str">
        <f t="shared" si="302"/>
        <v xml:space="preserve"> </v>
      </c>
      <c r="AF799" s="48" t="str">
        <f t="shared" si="303"/>
        <v xml:space="preserve"> </v>
      </c>
      <c r="AG799" s="49" t="str">
        <f t="shared" si="304"/>
        <v/>
      </c>
      <c r="AH799" s="48">
        <f t="shared" si="305"/>
        <v>6</v>
      </c>
      <c r="AI799" s="50">
        <f>'Details and Calculations'!AE798</f>
        <v>2</v>
      </c>
      <c r="AJ799" s="50">
        <f>'Details and Calculations'!AM798</f>
        <v>1</v>
      </c>
      <c r="AK799" s="50">
        <f>'Details and Calculations'!AR798</f>
        <v>1</v>
      </c>
      <c r="AL799" s="50">
        <f>'Details and Calculations'!AW798</f>
        <v>1</v>
      </c>
      <c r="AM799" s="50">
        <f>'Details and Calculations'!BA798</f>
        <v>1</v>
      </c>
      <c r="AN799" s="50" t="str">
        <f>'Details and Calculations'!BF798</f>
        <v xml:space="preserve"> </v>
      </c>
      <c r="AO799" s="50" t="str">
        <f>'Details and Calculations'!BI798</f>
        <v xml:space="preserve"> </v>
      </c>
      <c r="AP799" s="50" t="str">
        <f>'Details and Calculations'!BM798</f>
        <v xml:space="preserve"> </v>
      </c>
      <c r="AQ799" s="50" t="str">
        <f>'Details and Calculations'!BP798</f>
        <v xml:space="preserve"> </v>
      </c>
      <c r="AR799" s="50">
        <f>'Details and Calculations'!CC798</f>
        <v>2</v>
      </c>
      <c r="AS799" s="50">
        <f>'Details and Calculations'!CJ798</f>
        <v>1</v>
      </c>
      <c r="AT799" s="51">
        <f>'Details and Calculations'!T798</f>
        <v>1</v>
      </c>
      <c r="AU799" s="51">
        <f>'Details and Calculations'!Z798</f>
        <v>1</v>
      </c>
      <c r="AV799" s="51">
        <f>'Details and Calculations'!S798</f>
        <v>1</v>
      </c>
      <c r="AW799" s="51">
        <f>'Details and Calculations'!AI798</f>
        <v>1</v>
      </c>
      <c r="AX799" s="51">
        <f>'Details and Calculations'!BY798</f>
        <v>1</v>
      </c>
      <c r="AY799" s="51">
        <f>'Details and Calculations'!CG798</f>
        <v>1</v>
      </c>
      <c r="AZ799" s="51">
        <f>'Details and Calculations'!CI798</f>
        <v>1</v>
      </c>
      <c r="BA799" s="51">
        <f t="shared" si="306"/>
        <v>1</v>
      </c>
      <c r="BB799" s="52">
        <f>'Details and Calculations'!Y798</f>
        <v>1</v>
      </c>
      <c r="BC799" s="52">
        <f>'Details and Calculations'!AC798</f>
        <v>1</v>
      </c>
      <c r="BD799" s="52">
        <f>'Details and Calculations'!AK798</f>
        <v>2</v>
      </c>
      <c r="BE799" s="52">
        <f>'Details and Calculations'!AN798</f>
        <v>30000</v>
      </c>
      <c r="BF799" s="52">
        <f>'Details and Calculations'!AP798</f>
        <v>5</v>
      </c>
      <c r="BG799" s="52">
        <f>'Details and Calculations'!AT798</f>
        <v>6</v>
      </c>
      <c r="BH799" s="52">
        <f>'Details and Calculations'!AY798</f>
        <v>1</v>
      </c>
      <c r="BI799" s="52">
        <f>'Details and Calculations'!BB798</f>
        <v>30000</v>
      </c>
      <c r="BJ799" s="52" t="str">
        <f>'Details and Calculations'!BD798</f>
        <v xml:space="preserve"> </v>
      </c>
      <c r="BK799" s="52">
        <f>'Details and Calculations'!CA798</f>
        <v>1</v>
      </c>
      <c r="BL799" s="43">
        <f>'Details and Calculations'!AA798</f>
        <v>1</v>
      </c>
      <c r="BM799" s="43" t="str">
        <f>'Details and Calculations'!AB798</f>
        <v/>
      </c>
      <c r="BN799" s="43">
        <f>'Details and Calculations'!AD798</f>
        <v>2011</v>
      </c>
      <c r="BO799" s="43">
        <f>'Details and Calculations'!AJ798</f>
        <v>1</v>
      </c>
      <c r="BP799" s="43">
        <f>'Details and Calculations'!AL798</f>
        <v>2011</v>
      </c>
      <c r="BQ799" s="43">
        <f>'Details and Calculations'!AO798</f>
        <v>1</v>
      </c>
      <c r="BR799" s="43">
        <f>'Details and Calculations'!AQ798</f>
        <v>2011</v>
      </c>
      <c r="BS799" s="43">
        <f>'Details and Calculations'!AS798</f>
        <v>1</v>
      </c>
      <c r="BT799" s="43">
        <f>'Details and Calculations'!AV798</f>
        <v>2011</v>
      </c>
      <c r="BU799" s="43">
        <f>'Details and Calculations'!AX798</f>
        <v>1</v>
      </c>
      <c r="BV799" s="43">
        <f>'Details and Calculations'!AZ798</f>
        <v>2011</v>
      </c>
      <c r="BW799" s="43">
        <f>'Details and Calculations'!BC798</f>
        <v>0</v>
      </c>
      <c r="BX799" s="43" t="str">
        <f>'Details and Calculations'!BE798</f>
        <v xml:space="preserve"> </v>
      </c>
      <c r="BY799" s="43" t="str">
        <f>'Details and Calculations'!BG798</f>
        <v xml:space="preserve"> </v>
      </c>
      <c r="BZ799" s="43" t="str">
        <f>'Details and Calculations'!BH798</f>
        <v xml:space="preserve"> </v>
      </c>
      <c r="CA799" s="43">
        <f>'Details and Calculations'!BJ798</f>
        <v>0</v>
      </c>
      <c r="CB799" s="43" t="str">
        <f>'Details and Calculations'!BK798</f>
        <v/>
      </c>
      <c r="CC799" s="43" t="str">
        <f>'Details and Calculations'!BL798</f>
        <v xml:space="preserve"> </v>
      </c>
      <c r="CD799" s="43" t="str">
        <f>'Details and Calculations'!BN798</f>
        <v xml:space="preserve"> </v>
      </c>
      <c r="CE799" s="43" t="str">
        <f>'Details and Calculations'!BO798</f>
        <v xml:space="preserve"> </v>
      </c>
      <c r="CF799" s="43">
        <f>'Details and Calculations'!BZ798</f>
        <v>1</v>
      </c>
      <c r="CG799" s="43">
        <f>'Details and Calculations'!CB798</f>
        <v>2003</v>
      </c>
      <c r="CH799" s="31"/>
      <c r="CI799" s="53"/>
    </row>
    <row r="800" spans="1:87" x14ac:dyDescent="0.3">
      <c r="A800" s="43">
        <f>'Details and Calculations'!A799</f>
        <v>2017</v>
      </c>
      <c r="B800" s="43" t="str">
        <f>'Details and Calculations'!C799</f>
        <v>Rwanda</v>
      </c>
      <c r="C800" s="43" t="str">
        <f>'Details and Calculations'!D799</f>
        <v>Rulindo</v>
      </c>
      <c r="D800" s="43" t="str">
        <f>'Details and Calculations'!E799</f>
        <v>Mbogo</v>
      </c>
      <c r="E800" s="43" t="str">
        <f>'Details and Calculations'!F799</f>
        <v>Rurenge</v>
      </c>
      <c r="F800" s="43" t="str">
        <f>'Details and Calculations'!G799</f>
        <v>Ruhondo</v>
      </c>
      <c r="G800" s="43" t="str">
        <f>'Details and Calculations'!H799</f>
        <v/>
      </c>
      <c r="H800" s="43" t="str">
        <f>'Details and Calculations'!I799</f>
        <v/>
      </c>
      <c r="I800" s="43" t="str">
        <f>'Details and Calculations'!J799</f>
        <v>Musenge network</v>
      </c>
      <c r="J800" s="43">
        <f>'Details and Calculations'!K799</f>
        <v>184</v>
      </c>
      <c r="K800" s="43">
        <f>'Details and Calculations'!O799</f>
        <v>39</v>
      </c>
      <c r="L800" s="43">
        <f>'Details and Calculations'!P800</f>
        <v>158</v>
      </c>
      <c r="M800" s="43" t="str">
        <f>'Details and Calculations'!U799</f>
        <v>Piped Network With Pump</v>
      </c>
      <c r="N800" s="43">
        <f>'Details and Calculations'!V799</f>
        <v>2014</v>
      </c>
      <c r="O800" s="43" t="str">
        <f>'Details and Calculations'!W799</f>
        <v>Governement (District, Wasac) And Water For People</v>
      </c>
      <c r="P800" s="43" t="str">
        <f>'Details and Calculations'!X799</f>
        <v>Spring</v>
      </c>
      <c r="Q800" s="44" t="str">
        <f t="shared" si="289"/>
        <v>Low Risk</v>
      </c>
      <c r="R800" s="44" t="str">
        <f t="shared" si="290"/>
        <v>Medium Risk</v>
      </c>
      <c r="S800" s="45" t="str">
        <f t="shared" si="291"/>
        <v>High Level of Service</v>
      </c>
      <c r="T800" s="62" t="str">
        <f t="shared" si="288"/>
        <v>Low Priority</v>
      </c>
      <c r="U800" s="46">
        <f t="shared" si="292"/>
        <v>8</v>
      </c>
      <c r="V800" s="28" t="str">
        <f t="shared" si="293"/>
        <v>Repair or Replace Components</v>
      </c>
      <c r="W800" s="47" t="str">
        <f t="shared" si="294"/>
        <v xml:space="preserve">Other Concrete Structures Distribution  Line, Pump, </v>
      </c>
      <c r="X800" s="27" t="str">
        <f t="shared" si="295"/>
        <v>Create Plan To Repair or Replace Components</v>
      </c>
      <c r="Y800" s="48">
        <f t="shared" si="296"/>
        <v>27</v>
      </c>
      <c r="Z800" s="48">
        <f t="shared" si="297"/>
        <v>17</v>
      </c>
      <c r="AA800" s="48">
        <f t="shared" si="298"/>
        <v>27</v>
      </c>
      <c r="AB800" s="48">
        <f t="shared" si="299"/>
        <v>17</v>
      </c>
      <c r="AC800" s="48">
        <f t="shared" si="300"/>
        <v>27</v>
      </c>
      <c r="AD800" s="48">
        <f t="shared" si="301"/>
        <v>4</v>
      </c>
      <c r="AE800" s="48">
        <f t="shared" si="302"/>
        <v>17</v>
      </c>
      <c r="AF800" s="48" t="str">
        <f t="shared" si="303"/>
        <v xml:space="preserve"> </v>
      </c>
      <c r="AG800" s="49" t="str">
        <f t="shared" si="304"/>
        <v/>
      </c>
      <c r="AH800" s="48">
        <f t="shared" si="305"/>
        <v>17</v>
      </c>
      <c r="AI800" s="50">
        <f>'Details and Calculations'!AE799</f>
        <v>1</v>
      </c>
      <c r="AJ800" s="50">
        <f>'Details and Calculations'!AM799</f>
        <v>1</v>
      </c>
      <c r="AK800" s="50">
        <f>'Details and Calculations'!AR799</f>
        <v>1</v>
      </c>
      <c r="AL800" s="50">
        <f>'Details and Calculations'!AW799</f>
        <v>2</v>
      </c>
      <c r="AM800" s="50">
        <f>'Details and Calculations'!BA799</f>
        <v>2</v>
      </c>
      <c r="AN800" s="50">
        <f>'Details and Calculations'!BF799</f>
        <v>2</v>
      </c>
      <c r="AO800" s="50">
        <f>'Details and Calculations'!BI799</f>
        <v>1</v>
      </c>
      <c r="AP800" s="50" t="str">
        <f>'Details and Calculations'!BM799</f>
        <v xml:space="preserve"> </v>
      </c>
      <c r="AQ800" s="50" t="str">
        <f>'Details and Calculations'!BP799</f>
        <v xml:space="preserve"> </v>
      </c>
      <c r="AR800" s="50">
        <f>'Details and Calculations'!CC799</f>
        <v>1</v>
      </c>
      <c r="AS800" s="50">
        <f>'Details and Calculations'!CJ799</f>
        <v>1</v>
      </c>
      <c r="AT800" s="51">
        <f>'Details and Calculations'!T799</f>
        <v>1</v>
      </c>
      <c r="AU800" s="51">
        <f>'Details and Calculations'!Z799</f>
        <v>1</v>
      </c>
      <c r="AV800" s="51">
        <f>'Details and Calculations'!S799</f>
        <v>1</v>
      </c>
      <c r="AW800" s="51">
        <f>'Details and Calculations'!AI799</f>
        <v>1</v>
      </c>
      <c r="AX800" s="51">
        <f>'Details and Calculations'!BY799</f>
        <v>1</v>
      </c>
      <c r="AY800" s="51">
        <f>'Details and Calculations'!CG799</f>
        <v>1</v>
      </c>
      <c r="AZ800" s="51">
        <f>'Details and Calculations'!CI799</f>
        <v>1</v>
      </c>
      <c r="BA800" s="51">
        <f t="shared" si="306"/>
        <v>1</v>
      </c>
      <c r="BB800" s="52">
        <f>'Details and Calculations'!Y799</f>
        <v>1</v>
      </c>
      <c r="BC800" s="52">
        <f>'Details and Calculations'!AC799</f>
        <v>1</v>
      </c>
      <c r="BD800" s="52">
        <f>'Details and Calculations'!AK799</f>
        <v>1</v>
      </c>
      <c r="BE800" s="52">
        <f>'Details and Calculations'!AN799</f>
        <v>3000</v>
      </c>
      <c r="BF800" s="52">
        <f>'Details and Calculations'!AP799</f>
        <v>16</v>
      </c>
      <c r="BG800" s="52">
        <f>'Details and Calculations'!AT799</f>
        <v>8</v>
      </c>
      <c r="BH800" s="52">
        <f>'Details and Calculations'!AY799</f>
        <v>3</v>
      </c>
      <c r="BI800" s="52">
        <f>'Details and Calculations'!BB799</f>
        <v>20000</v>
      </c>
      <c r="BJ800" s="52">
        <f>'Details and Calculations'!BD799</f>
        <v>1</v>
      </c>
      <c r="BK800" s="52">
        <f>'Details and Calculations'!CA799</f>
        <v>28</v>
      </c>
      <c r="BL800" s="43">
        <f>'Details and Calculations'!AA799</f>
        <v>1</v>
      </c>
      <c r="BM800" s="43" t="str">
        <f>'Details and Calculations'!AB799</f>
        <v>"Springbox" --Intake Structure At A Spring</v>
      </c>
      <c r="BN800" s="43">
        <f>'Details and Calculations'!AD799</f>
        <v>2014</v>
      </c>
      <c r="BO800" s="43">
        <f>'Details and Calculations'!AJ799</f>
        <v>1</v>
      </c>
      <c r="BP800" s="43">
        <f>'Details and Calculations'!AL799</f>
        <v>2014</v>
      </c>
      <c r="BQ800" s="43">
        <f>'Details and Calculations'!AO799</f>
        <v>1</v>
      </c>
      <c r="BR800" s="43">
        <f>'Details and Calculations'!AQ799</f>
        <v>2014</v>
      </c>
      <c r="BS800" s="43">
        <f>'Details and Calculations'!AS799</f>
        <v>1</v>
      </c>
      <c r="BT800" s="43">
        <f>'Details and Calculations'!AV799</f>
        <v>2014</v>
      </c>
      <c r="BU800" s="43">
        <f>'Details and Calculations'!AX799</f>
        <v>1</v>
      </c>
      <c r="BV800" s="43">
        <f>'Details and Calculations'!AZ799</f>
        <v>2014</v>
      </c>
      <c r="BW800" s="43">
        <f>'Details and Calculations'!BC799</f>
        <v>1</v>
      </c>
      <c r="BX800" s="43">
        <f>'Details and Calculations'!BE799</f>
        <v>2014</v>
      </c>
      <c r="BY800" s="43">
        <f>'Details and Calculations'!BG799</f>
        <v>1</v>
      </c>
      <c r="BZ800" s="43">
        <f>'Details and Calculations'!BH799</f>
        <v>2014</v>
      </c>
      <c r="CA800" s="43">
        <f>'Details and Calculations'!BJ799</f>
        <v>0</v>
      </c>
      <c r="CB800" s="43" t="str">
        <f>'Details and Calculations'!BK799</f>
        <v/>
      </c>
      <c r="CC800" s="43" t="str">
        <f>'Details and Calculations'!BL799</f>
        <v xml:space="preserve"> </v>
      </c>
      <c r="CD800" s="43" t="str">
        <f>'Details and Calculations'!BN799</f>
        <v xml:space="preserve"> </v>
      </c>
      <c r="CE800" s="43" t="str">
        <f>'Details and Calculations'!BO799</f>
        <v xml:space="preserve"> </v>
      </c>
      <c r="CF800" s="43">
        <f>'Details and Calculations'!BZ799</f>
        <v>1</v>
      </c>
      <c r="CG800" s="43">
        <f>'Details and Calculations'!CB799</f>
        <v>2014</v>
      </c>
      <c r="CH800" s="31"/>
      <c r="CI800" s="53"/>
    </row>
    <row r="801" spans="1:87" x14ac:dyDescent="0.3">
      <c r="A801" s="43">
        <f>'Details and Calculations'!A800</f>
        <v>2017</v>
      </c>
      <c r="B801" s="43" t="str">
        <f>'Details and Calculations'!C800</f>
        <v>Rwanda</v>
      </c>
      <c r="C801" s="43" t="str">
        <f>'Details and Calculations'!D800</f>
        <v>Rulindo</v>
      </c>
      <c r="D801" s="43" t="str">
        <f>'Details and Calculations'!E800</f>
        <v>Shyorongi</v>
      </c>
      <c r="E801" s="43" t="str">
        <f>'Details and Calculations'!F800</f>
        <v>Rubona</v>
      </c>
      <c r="F801" s="43" t="str">
        <f>'Details and Calculations'!G800</f>
        <v>Bwimo</v>
      </c>
      <c r="G801" s="43" t="str">
        <f>'Details and Calculations'!H800</f>
        <v/>
      </c>
      <c r="H801" s="43" t="str">
        <f>'Details and Calculations'!I800</f>
        <v/>
      </c>
      <c r="I801" s="43" t="str">
        <f>'Details and Calculations'!J800</f>
        <v>Bitete-Rwahi network</v>
      </c>
      <c r="J801" s="43">
        <f>'Details and Calculations'!K800</f>
        <v>188</v>
      </c>
      <c r="K801" s="43">
        <f>'Details and Calculations'!O800</f>
        <v>30</v>
      </c>
      <c r="L801" s="43">
        <f>'Details and Calculations'!P801</f>
        <v>9</v>
      </c>
      <c r="M801" s="43" t="str">
        <f>'Details and Calculations'!U800</f>
        <v>Piped Network -- Gravity Only</v>
      </c>
      <c r="N801" s="43">
        <f>'Details and Calculations'!V800</f>
        <v>2013</v>
      </c>
      <c r="O801" s="43" t="str">
        <f>'Details and Calculations'!W800</f>
        <v>Governement (District, Wasac) And Water For People</v>
      </c>
      <c r="P801" s="43" t="str">
        <f>'Details and Calculations'!X800</f>
        <v>Spring</v>
      </c>
      <c r="Q801" s="44" t="str">
        <f t="shared" si="289"/>
        <v>Low Risk</v>
      </c>
      <c r="R801" s="44" t="str">
        <f t="shared" si="290"/>
        <v>Low Risk</v>
      </c>
      <c r="S801" s="45" t="str">
        <f t="shared" si="291"/>
        <v>High Level of Service</v>
      </c>
      <c r="T801" s="62" t="str">
        <f t="shared" si="288"/>
        <v>Low Priority</v>
      </c>
      <c r="U801" s="46">
        <f t="shared" si="292"/>
        <v>8</v>
      </c>
      <c r="V801" s="28" t="str">
        <f t="shared" si="293"/>
        <v>Repair or Replace Components</v>
      </c>
      <c r="W801" s="47" t="str">
        <f t="shared" si="294"/>
        <v xml:space="preserve">Storage Tank, </v>
      </c>
      <c r="X801" s="27" t="str">
        <f t="shared" si="295"/>
        <v>Create Plan To Repair or Replace Components</v>
      </c>
      <c r="Y801" s="48">
        <f t="shared" si="296"/>
        <v>26</v>
      </c>
      <c r="Z801" s="48">
        <f t="shared" si="297"/>
        <v>16</v>
      </c>
      <c r="AA801" s="48">
        <f t="shared" si="298"/>
        <v>26</v>
      </c>
      <c r="AB801" s="48">
        <f t="shared" si="299"/>
        <v>16</v>
      </c>
      <c r="AC801" s="48">
        <f t="shared" si="300"/>
        <v>26</v>
      </c>
      <c r="AD801" s="48" t="str">
        <f t="shared" si="301"/>
        <v xml:space="preserve"> </v>
      </c>
      <c r="AE801" s="48" t="str">
        <f t="shared" si="302"/>
        <v xml:space="preserve"> </v>
      </c>
      <c r="AF801" s="48" t="str">
        <f t="shared" si="303"/>
        <v xml:space="preserve"> </v>
      </c>
      <c r="AG801" s="49" t="str">
        <f t="shared" si="304"/>
        <v/>
      </c>
      <c r="AH801" s="48">
        <f t="shared" si="305"/>
        <v>16</v>
      </c>
      <c r="AI801" s="50">
        <f>'Details and Calculations'!AE800</f>
        <v>1</v>
      </c>
      <c r="AJ801" s="50">
        <f>'Details and Calculations'!AM800</f>
        <v>1</v>
      </c>
      <c r="AK801" s="50">
        <f>'Details and Calculations'!AR800</f>
        <v>2</v>
      </c>
      <c r="AL801" s="50">
        <f>'Details and Calculations'!AW800</f>
        <v>1</v>
      </c>
      <c r="AM801" s="50">
        <f>'Details and Calculations'!BA800</f>
        <v>1</v>
      </c>
      <c r="AN801" s="50" t="str">
        <f>'Details and Calculations'!BF800</f>
        <v xml:space="preserve"> </v>
      </c>
      <c r="AO801" s="50" t="str">
        <f>'Details and Calculations'!BI800</f>
        <v xml:space="preserve"> </v>
      </c>
      <c r="AP801" s="50" t="str">
        <f>'Details and Calculations'!BM800</f>
        <v xml:space="preserve"> </v>
      </c>
      <c r="AQ801" s="50" t="str">
        <f>'Details and Calculations'!BP800</f>
        <v xml:space="preserve"> </v>
      </c>
      <c r="AR801" s="50">
        <f>'Details and Calculations'!CC800</f>
        <v>1</v>
      </c>
      <c r="AS801" s="50">
        <f>'Details and Calculations'!CJ800</f>
        <v>1</v>
      </c>
      <c r="AT801" s="51">
        <f>'Details and Calculations'!T800</f>
        <v>1</v>
      </c>
      <c r="AU801" s="51">
        <f>'Details and Calculations'!Z800</f>
        <v>1</v>
      </c>
      <c r="AV801" s="51">
        <f>'Details and Calculations'!S800</f>
        <v>1</v>
      </c>
      <c r="AW801" s="51">
        <f>'Details and Calculations'!AI800</f>
        <v>1</v>
      </c>
      <c r="AX801" s="51">
        <f>'Details and Calculations'!BY800</f>
        <v>1</v>
      </c>
      <c r="AY801" s="51">
        <f>'Details and Calculations'!CG800</f>
        <v>1</v>
      </c>
      <c r="AZ801" s="51">
        <f>'Details and Calculations'!CI800</f>
        <v>1</v>
      </c>
      <c r="BA801" s="51">
        <f t="shared" si="306"/>
        <v>1</v>
      </c>
      <c r="BB801" s="52">
        <f>'Details and Calculations'!Y800</f>
        <v>2</v>
      </c>
      <c r="BC801" s="52">
        <f>'Details and Calculations'!AC800</f>
        <v>1</v>
      </c>
      <c r="BD801" s="52">
        <f>'Details and Calculations'!AK800</f>
        <v>1</v>
      </c>
      <c r="BE801" s="52">
        <f>'Details and Calculations'!AN800</f>
        <v>600</v>
      </c>
      <c r="BF801" s="52">
        <f>'Details and Calculations'!AP800</f>
        <v>6</v>
      </c>
      <c r="BG801" s="52">
        <f>'Details and Calculations'!AT800</f>
        <v>6</v>
      </c>
      <c r="BH801" s="52">
        <f>'Details and Calculations'!AY800</f>
        <v>1</v>
      </c>
      <c r="BI801" s="52">
        <f>'Details and Calculations'!BB800</f>
        <v>6500</v>
      </c>
      <c r="BJ801" s="52" t="str">
        <f>'Details and Calculations'!BD800</f>
        <v xml:space="preserve"> </v>
      </c>
      <c r="BK801" s="52">
        <f>'Details and Calculations'!CA800</f>
        <v>1</v>
      </c>
      <c r="BL801" s="43">
        <f>'Details and Calculations'!AA800</f>
        <v>1</v>
      </c>
      <c r="BM801" s="43" t="str">
        <f>'Details and Calculations'!AB800</f>
        <v>"Springbox" --Intake Structure At A Spring</v>
      </c>
      <c r="BN801" s="43">
        <f>'Details and Calculations'!AD800</f>
        <v>2013</v>
      </c>
      <c r="BO801" s="43">
        <f>'Details and Calculations'!AJ800</f>
        <v>1</v>
      </c>
      <c r="BP801" s="43">
        <f>'Details and Calculations'!AL800</f>
        <v>2013</v>
      </c>
      <c r="BQ801" s="43">
        <f>'Details and Calculations'!AO800</f>
        <v>1</v>
      </c>
      <c r="BR801" s="43">
        <f>'Details and Calculations'!AQ800</f>
        <v>2013</v>
      </c>
      <c r="BS801" s="43">
        <f>'Details and Calculations'!AS800</f>
        <v>1</v>
      </c>
      <c r="BT801" s="43">
        <f>'Details and Calculations'!AV800</f>
        <v>2013</v>
      </c>
      <c r="BU801" s="43">
        <f>'Details and Calculations'!AX800</f>
        <v>1</v>
      </c>
      <c r="BV801" s="43">
        <f>'Details and Calculations'!AZ800</f>
        <v>2013</v>
      </c>
      <c r="BW801" s="43">
        <f>'Details and Calculations'!BC800</f>
        <v>0</v>
      </c>
      <c r="BX801" s="43" t="str">
        <f>'Details and Calculations'!BE800</f>
        <v xml:space="preserve"> </v>
      </c>
      <c r="BY801" s="43" t="str">
        <f>'Details and Calculations'!BG800</f>
        <v xml:space="preserve"> </v>
      </c>
      <c r="BZ801" s="43" t="str">
        <f>'Details and Calculations'!BH800</f>
        <v xml:space="preserve"> </v>
      </c>
      <c r="CA801" s="43">
        <f>'Details and Calculations'!BJ800</f>
        <v>0</v>
      </c>
      <c r="CB801" s="43" t="str">
        <f>'Details and Calculations'!BK800</f>
        <v/>
      </c>
      <c r="CC801" s="43" t="str">
        <f>'Details and Calculations'!BL800</f>
        <v xml:space="preserve"> </v>
      </c>
      <c r="CD801" s="43" t="str">
        <f>'Details and Calculations'!BN800</f>
        <v xml:space="preserve"> </v>
      </c>
      <c r="CE801" s="43" t="str">
        <f>'Details and Calculations'!BO800</f>
        <v xml:space="preserve"> </v>
      </c>
      <c r="CF801" s="43">
        <f>'Details and Calculations'!BZ800</f>
        <v>1</v>
      </c>
      <c r="CG801" s="43">
        <f>'Details and Calculations'!CB800</f>
        <v>2013</v>
      </c>
      <c r="CH801" s="31"/>
      <c r="CI801" s="53"/>
    </row>
    <row r="802" spans="1:87" x14ac:dyDescent="0.3">
      <c r="A802" s="43">
        <f>'Details and Calculations'!A801</f>
        <v>2017</v>
      </c>
      <c r="B802" s="43" t="str">
        <f>'Details and Calculations'!C801</f>
        <v>Rwanda</v>
      </c>
      <c r="C802" s="43" t="str">
        <f>'Details and Calculations'!D801</f>
        <v>Rulindo</v>
      </c>
      <c r="D802" s="43" t="str">
        <f>'Details and Calculations'!E801</f>
        <v>Base</v>
      </c>
      <c r="E802" s="43" t="str">
        <f>'Details and Calculations'!F801</f>
        <v>Cyohoha</v>
      </c>
      <c r="F802" s="43" t="str">
        <f>'Details and Calculations'!G801</f>
        <v>Bukangano</v>
      </c>
      <c r="G802" s="43" t="str">
        <f>'Details and Calculations'!H801</f>
        <v/>
      </c>
      <c r="H802" s="43" t="str">
        <f>'Details and Calculations'!I801</f>
        <v/>
      </c>
      <c r="I802" s="43" t="str">
        <f>'Details and Calculations'!J801</f>
        <v>Migogo</v>
      </c>
      <c r="J802" s="43">
        <f>'Details and Calculations'!K801</f>
        <v>129</v>
      </c>
      <c r="K802" s="43">
        <f>'Details and Calculations'!O801</f>
        <v>120</v>
      </c>
      <c r="L802" s="43">
        <f>'Details and Calculations'!P802</f>
        <v>49</v>
      </c>
      <c r="M802" s="43" t="str">
        <f>'Details and Calculations'!U801</f>
        <v>Piped Network -- Gravity Only</v>
      </c>
      <c r="N802" s="43">
        <f>'Details and Calculations'!V801</f>
        <v>2009</v>
      </c>
      <c r="O802" s="43" t="str">
        <f>'Details and Calculations'!W801</f>
        <v>Italians(Lake Angels)</v>
      </c>
      <c r="P802" s="43" t="str">
        <f>'Details and Calculations'!X801</f>
        <v>Groundwater (Well, Etc.)|Lake/Reservoir</v>
      </c>
      <c r="Q802" s="44" t="str">
        <f t="shared" si="289"/>
        <v>Low Risk</v>
      </c>
      <c r="R802" s="44" t="str">
        <f t="shared" si="290"/>
        <v>Medium Risk</v>
      </c>
      <c r="S802" s="45" t="str">
        <f t="shared" si="291"/>
        <v>Basic Level of Service</v>
      </c>
      <c r="T802" s="62" t="str">
        <f t="shared" si="288"/>
        <v>Medium Priority</v>
      </c>
      <c r="U802" s="46">
        <f t="shared" si="292"/>
        <v>5</v>
      </c>
      <c r="V802" s="28" t="str">
        <f t="shared" si="293"/>
        <v>Repair or Replace Components</v>
      </c>
      <c r="W802" s="47" t="str">
        <f t="shared" si="294"/>
        <v>Conduction Line, Storage Tank, Distribution  Line, Kiosk/Tap Stand</v>
      </c>
      <c r="X802" s="27" t="str">
        <f t="shared" si="295"/>
        <v>Create Plan To Repair or Replace Components</v>
      </c>
      <c r="Y802" s="48">
        <f t="shared" si="296"/>
        <v>22</v>
      </c>
      <c r="Z802" s="48">
        <f t="shared" si="297"/>
        <v>12</v>
      </c>
      <c r="AA802" s="48">
        <f t="shared" si="298"/>
        <v>22</v>
      </c>
      <c r="AB802" s="48" t="str">
        <f t="shared" si="299"/>
        <v xml:space="preserve"> </v>
      </c>
      <c r="AC802" s="48">
        <f t="shared" si="300"/>
        <v>22</v>
      </c>
      <c r="AD802" s="48" t="str">
        <f t="shared" si="301"/>
        <v xml:space="preserve"> </v>
      </c>
      <c r="AE802" s="48" t="str">
        <f t="shared" si="302"/>
        <v xml:space="preserve"> </v>
      </c>
      <c r="AF802" s="48" t="str">
        <f t="shared" si="303"/>
        <v xml:space="preserve"> </v>
      </c>
      <c r="AG802" s="49" t="str">
        <f t="shared" si="304"/>
        <v/>
      </c>
      <c r="AH802" s="48">
        <f t="shared" si="305"/>
        <v>12</v>
      </c>
      <c r="AI802" s="50">
        <f>'Details and Calculations'!AE801</f>
        <v>1</v>
      </c>
      <c r="AJ802" s="50">
        <f>'Details and Calculations'!AM801</f>
        <v>2</v>
      </c>
      <c r="AK802" s="50">
        <f>'Details and Calculations'!AR801</f>
        <v>2</v>
      </c>
      <c r="AL802" s="50" t="str">
        <f>'Details and Calculations'!AW801</f>
        <v xml:space="preserve"> </v>
      </c>
      <c r="AM802" s="50">
        <f>'Details and Calculations'!BA801</f>
        <v>2</v>
      </c>
      <c r="AN802" s="50" t="str">
        <f>'Details and Calculations'!BF801</f>
        <v xml:space="preserve"> </v>
      </c>
      <c r="AO802" s="50" t="str">
        <f>'Details and Calculations'!BI801</f>
        <v xml:space="preserve"> </v>
      </c>
      <c r="AP802" s="50" t="str">
        <f>'Details and Calculations'!BM801</f>
        <v xml:space="preserve"> </v>
      </c>
      <c r="AQ802" s="50" t="str">
        <f>'Details and Calculations'!BP801</f>
        <v xml:space="preserve"> </v>
      </c>
      <c r="AR802" s="50">
        <f>'Details and Calculations'!CC801</f>
        <v>2</v>
      </c>
      <c r="AS802" s="50">
        <f>'Details and Calculations'!CJ801</f>
        <v>2</v>
      </c>
      <c r="AT802" s="51">
        <f>'Details and Calculations'!T801</f>
        <v>1</v>
      </c>
      <c r="AU802" s="51">
        <f>'Details and Calculations'!Z801</f>
        <v>0</v>
      </c>
      <c r="AV802" s="51">
        <f>'Details and Calculations'!S801</f>
        <v>1</v>
      </c>
      <c r="AW802" s="51">
        <f>'Details and Calculations'!AI801</f>
        <v>1</v>
      </c>
      <c r="AX802" s="51">
        <f>'Details and Calculations'!BY801</f>
        <v>1</v>
      </c>
      <c r="AY802" s="51">
        <f>'Details and Calculations'!CG801</f>
        <v>0</v>
      </c>
      <c r="AZ802" s="51">
        <f>'Details and Calculations'!CI801</f>
        <v>1</v>
      </c>
      <c r="BA802" s="51">
        <f t="shared" si="306"/>
        <v>0</v>
      </c>
      <c r="BB802" s="52">
        <f>'Details and Calculations'!Y801</f>
        <v>1</v>
      </c>
      <c r="BC802" s="52">
        <f>'Details and Calculations'!AC801</f>
        <v>1</v>
      </c>
      <c r="BD802" s="52">
        <f>'Details and Calculations'!AK801</f>
        <v>2</v>
      </c>
      <c r="BE802" s="52">
        <f>'Details and Calculations'!AN801</f>
        <v>3000</v>
      </c>
      <c r="BF802" s="52">
        <f>'Details and Calculations'!AP801</f>
        <v>3</v>
      </c>
      <c r="BG802" s="52" t="str">
        <f>'Details and Calculations'!AT801</f>
        <v xml:space="preserve"> </v>
      </c>
      <c r="BH802" s="52">
        <f>'Details and Calculations'!AY801</f>
        <v>2</v>
      </c>
      <c r="BI802" s="52">
        <f>'Details and Calculations'!BB801</f>
        <v>3000</v>
      </c>
      <c r="BJ802" s="52" t="str">
        <f>'Details and Calculations'!BD801</f>
        <v xml:space="preserve"> </v>
      </c>
      <c r="BK802" s="52">
        <f>'Details and Calculations'!CA801</f>
        <v>1</v>
      </c>
      <c r="BL802" s="43">
        <f>'Details and Calculations'!AA801</f>
        <v>1</v>
      </c>
      <c r="BM802" s="43" t="str">
        <f>'Details and Calculations'!AB801</f>
        <v>"Springbox" --Intake Structure At A Spring</v>
      </c>
      <c r="BN802" s="43">
        <f>'Details and Calculations'!AD801</f>
        <v>2009</v>
      </c>
      <c r="BO802" s="43">
        <f>'Details and Calculations'!AJ801</f>
        <v>1</v>
      </c>
      <c r="BP802" s="43">
        <f>'Details and Calculations'!AL801</f>
        <v>2009</v>
      </c>
      <c r="BQ802" s="43">
        <f>'Details and Calculations'!AO801</f>
        <v>1</v>
      </c>
      <c r="BR802" s="43">
        <f>'Details and Calculations'!AQ801</f>
        <v>2009</v>
      </c>
      <c r="BS802" s="43">
        <f>'Details and Calculations'!AS801</f>
        <v>0</v>
      </c>
      <c r="BT802" s="43" t="str">
        <f>'Details and Calculations'!AV801</f>
        <v xml:space="preserve"> </v>
      </c>
      <c r="BU802" s="43">
        <f>'Details and Calculations'!AX801</f>
        <v>1</v>
      </c>
      <c r="BV802" s="43">
        <f>'Details and Calculations'!AZ801</f>
        <v>2009</v>
      </c>
      <c r="BW802" s="43">
        <f>'Details and Calculations'!BC801</f>
        <v>0</v>
      </c>
      <c r="BX802" s="43" t="str">
        <f>'Details and Calculations'!BE801</f>
        <v xml:space="preserve"> </v>
      </c>
      <c r="BY802" s="43" t="str">
        <f>'Details and Calculations'!BG801</f>
        <v xml:space="preserve"> </v>
      </c>
      <c r="BZ802" s="43" t="str">
        <f>'Details and Calculations'!BH801</f>
        <v xml:space="preserve"> </v>
      </c>
      <c r="CA802" s="43">
        <f>'Details and Calculations'!BJ801</f>
        <v>0</v>
      </c>
      <c r="CB802" s="43" t="str">
        <f>'Details and Calculations'!BK801</f>
        <v/>
      </c>
      <c r="CC802" s="43" t="str">
        <f>'Details and Calculations'!BL801</f>
        <v xml:space="preserve"> </v>
      </c>
      <c r="CD802" s="43" t="str">
        <f>'Details and Calculations'!BN801</f>
        <v xml:space="preserve"> </v>
      </c>
      <c r="CE802" s="43" t="str">
        <f>'Details and Calculations'!BO801</f>
        <v xml:space="preserve"> </v>
      </c>
      <c r="CF802" s="43">
        <f>'Details and Calculations'!BZ801</f>
        <v>1</v>
      </c>
      <c r="CG802" s="43">
        <f>'Details and Calculations'!CB801</f>
        <v>2009</v>
      </c>
      <c r="CH802" s="31"/>
      <c r="CI802" s="53"/>
    </row>
    <row r="803" spans="1:87" x14ac:dyDescent="0.3">
      <c r="A803" s="43">
        <f>'Details and Calculations'!A802</f>
        <v>2017</v>
      </c>
      <c r="B803" s="43" t="str">
        <f>'Details and Calculations'!C802</f>
        <v>Rwanda</v>
      </c>
      <c r="C803" s="43" t="str">
        <f>'Details and Calculations'!D802</f>
        <v>Rulindo</v>
      </c>
      <c r="D803" s="43" t="str">
        <f>'Details and Calculations'!E802</f>
        <v>Buyoga</v>
      </c>
      <c r="E803" s="43" t="str">
        <f>'Details and Calculations'!F802</f>
        <v>Gahororo</v>
      </c>
      <c r="F803" s="43" t="str">
        <f>'Details and Calculations'!G802</f>
        <v>Gatare</v>
      </c>
      <c r="G803" s="43" t="str">
        <f>'Details and Calculations'!H802</f>
        <v/>
      </c>
      <c r="H803" s="43" t="str">
        <f>'Details and Calculations'!I802</f>
        <v/>
      </c>
      <c r="I803" s="43" t="str">
        <f>'Details and Calculations'!J802</f>
        <v>kiruruma</v>
      </c>
      <c r="J803" s="43">
        <f>'Details and Calculations'!K802</f>
        <v>169</v>
      </c>
      <c r="K803" s="43">
        <f>'Details and Calculations'!O802</f>
        <v>120</v>
      </c>
      <c r="L803" s="43" t="str">
        <f>'Details and Calculations'!P803</f>
        <v xml:space="preserve"> </v>
      </c>
      <c r="M803" s="43" t="str">
        <f>'Details and Calculations'!U802</f>
        <v>Piped Network With Pump</v>
      </c>
      <c r="N803" s="43">
        <f>'Details and Calculations'!V802</f>
        <v>2014</v>
      </c>
      <c r="O803" s="43" t="str">
        <f>'Details and Calculations'!W802</f>
        <v>Governement (District, Wasac) And Water For People</v>
      </c>
      <c r="P803" s="43" t="str">
        <f>'Details and Calculations'!X802</f>
        <v>Spring</v>
      </c>
      <c r="Q803" s="44" t="str">
        <f t="shared" si="289"/>
        <v>Low Risk</v>
      </c>
      <c r="R803" s="44" t="str">
        <f t="shared" si="290"/>
        <v>High Risk</v>
      </c>
      <c r="S803" s="45" t="str">
        <f t="shared" si="291"/>
        <v>Basic Level of Service</v>
      </c>
      <c r="T803" s="62" t="str">
        <f t="shared" si="288"/>
        <v>High Priority</v>
      </c>
      <c r="U803" s="46">
        <f t="shared" si="292"/>
        <v>5</v>
      </c>
      <c r="V803" s="28" t="str">
        <f t="shared" si="293"/>
        <v>Major Repairs or Replace System</v>
      </c>
      <c r="W803" s="47" t="str">
        <f t="shared" si="294"/>
        <v/>
      </c>
      <c r="X803" s="27" t="str">
        <f t="shared" si="295"/>
        <v>Further Technical Diagnostic Needed</v>
      </c>
      <c r="Y803" s="48">
        <f t="shared" si="296"/>
        <v>27</v>
      </c>
      <c r="Z803" s="48">
        <f t="shared" si="297"/>
        <v>17</v>
      </c>
      <c r="AA803" s="48">
        <f t="shared" si="298"/>
        <v>27</v>
      </c>
      <c r="AB803" s="48" t="str">
        <f t="shared" si="299"/>
        <v xml:space="preserve"> </v>
      </c>
      <c r="AC803" s="48">
        <f t="shared" si="300"/>
        <v>27</v>
      </c>
      <c r="AD803" s="48">
        <f t="shared" si="301"/>
        <v>4</v>
      </c>
      <c r="AE803" s="48">
        <f t="shared" si="302"/>
        <v>17</v>
      </c>
      <c r="AF803" s="48" t="str">
        <f t="shared" si="303"/>
        <v xml:space="preserve"> </v>
      </c>
      <c r="AG803" s="49" t="str">
        <f t="shared" si="304"/>
        <v/>
      </c>
      <c r="AH803" s="48">
        <f t="shared" si="305"/>
        <v>20</v>
      </c>
      <c r="AI803" s="50">
        <f>'Details and Calculations'!AE802</f>
        <v>1</v>
      </c>
      <c r="AJ803" s="50">
        <f>'Details and Calculations'!AM802</f>
        <v>1</v>
      </c>
      <c r="AK803" s="50">
        <f>'Details and Calculations'!AR802</f>
        <v>1</v>
      </c>
      <c r="AL803" s="50" t="str">
        <f>'Details and Calculations'!AW802</f>
        <v xml:space="preserve"> </v>
      </c>
      <c r="AM803" s="50">
        <f>'Details and Calculations'!BA802</f>
        <v>1</v>
      </c>
      <c r="AN803" s="50">
        <f>'Details and Calculations'!BF802</f>
        <v>1</v>
      </c>
      <c r="AO803" s="50">
        <f>'Details and Calculations'!BI802</f>
        <v>1</v>
      </c>
      <c r="AP803" s="50" t="str">
        <f>'Details and Calculations'!BM802</f>
        <v xml:space="preserve"> </v>
      </c>
      <c r="AQ803" s="50" t="str">
        <f>'Details and Calculations'!BP802</f>
        <v xml:space="preserve"> </v>
      </c>
      <c r="AR803" s="50">
        <f>'Details and Calculations'!CC802</f>
        <v>3</v>
      </c>
      <c r="AS803" s="50">
        <f>'Details and Calculations'!CJ802</f>
        <v>2</v>
      </c>
      <c r="AT803" s="51">
        <f>'Details and Calculations'!T802</f>
        <v>1</v>
      </c>
      <c r="AU803" s="51">
        <f>'Details and Calculations'!Z802</f>
        <v>1</v>
      </c>
      <c r="AV803" s="51">
        <f>'Details and Calculations'!S802</f>
        <v>0</v>
      </c>
      <c r="AW803" s="51">
        <f>'Details and Calculations'!AI802</f>
        <v>1</v>
      </c>
      <c r="AX803" s="51">
        <f>'Details and Calculations'!BY802</f>
        <v>1</v>
      </c>
      <c r="AY803" s="51">
        <f>'Details and Calculations'!CG802</f>
        <v>1</v>
      </c>
      <c r="AZ803" s="51">
        <f>'Details and Calculations'!CI802</f>
        <v>0</v>
      </c>
      <c r="BA803" s="51">
        <f t="shared" si="306"/>
        <v>0</v>
      </c>
      <c r="BB803" s="52">
        <f>'Details and Calculations'!Y802</f>
        <v>1</v>
      </c>
      <c r="BC803" s="52">
        <f>'Details and Calculations'!AC802</f>
        <v>1</v>
      </c>
      <c r="BD803" s="52">
        <f>'Details and Calculations'!AK802</f>
        <v>2</v>
      </c>
      <c r="BE803" s="52">
        <f>'Details and Calculations'!AN802</f>
        <v>4200</v>
      </c>
      <c r="BF803" s="52">
        <f>'Details and Calculations'!AP802</f>
        <v>11</v>
      </c>
      <c r="BG803" s="52" t="str">
        <f>'Details and Calculations'!AT802</f>
        <v xml:space="preserve"> </v>
      </c>
      <c r="BH803" s="52">
        <f>'Details and Calculations'!AY802</f>
        <v>3</v>
      </c>
      <c r="BI803" s="52">
        <f>'Details and Calculations'!BB802</f>
        <v>4200</v>
      </c>
      <c r="BJ803" s="52">
        <f>'Details and Calculations'!BD802</f>
        <v>2</v>
      </c>
      <c r="BK803" s="52">
        <f>'Details and Calculations'!CA802</f>
        <v>2</v>
      </c>
      <c r="BL803" s="43">
        <f>'Details and Calculations'!AA802</f>
        <v>1</v>
      </c>
      <c r="BM803" s="43" t="str">
        <f>'Details and Calculations'!AB802</f>
        <v>"Springbox" --Intake Structure At A Spring</v>
      </c>
      <c r="BN803" s="43">
        <f>'Details and Calculations'!AD802</f>
        <v>2014</v>
      </c>
      <c r="BO803" s="43">
        <f>'Details and Calculations'!AJ802</f>
        <v>1</v>
      </c>
      <c r="BP803" s="43">
        <f>'Details and Calculations'!AL802</f>
        <v>2014</v>
      </c>
      <c r="BQ803" s="43">
        <f>'Details and Calculations'!AO802</f>
        <v>1</v>
      </c>
      <c r="BR803" s="43">
        <f>'Details and Calculations'!AQ802</f>
        <v>2014</v>
      </c>
      <c r="BS803" s="43">
        <f>'Details and Calculations'!AS802</f>
        <v>0</v>
      </c>
      <c r="BT803" s="43" t="str">
        <f>'Details and Calculations'!AV802</f>
        <v xml:space="preserve"> </v>
      </c>
      <c r="BU803" s="43">
        <f>'Details and Calculations'!AX802</f>
        <v>1</v>
      </c>
      <c r="BV803" s="43">
        <f>'Details and Calculations'!AZ802</f>
        <v>2014</v>
      </c>
      <c r="BW803" s="43">
        <f>'Details and Calculations'!BC802</f>
        <v>1</v>
      </c>
      <c r="BX803" s="43">
        <f>'Details and Calculations'!BE802</f>
        <v>2014</v>
      </c>
      <c r="BY803" s="43">
        <f>'Details and Calculations'!BG802</f>
        <v>1</v>
      </c>
      <c r="BZ803" s="43">
        <f>'Details and Calculations'!BH802</f>
        <v>2014</v>
      </c>
      <c r="CA803" s="43">
        <f>'Details and Calculations'!BJ802</f>
        <v>0</v>
      </c>
      <c r="CB803" s="43" t="str">
        <f>'Details and Calculations'!BK802</f>
        <v/>
      </c>
      <c r="CC803" s="43" t="str">
        <f>'Details and Calculations'!BL802</f>
        <v xml:space="preserve"> </v>
      </c>
      <c r="CD803" s="43" t="str">
        <f>'Details and Calculations'!BN802</f>
        <v xml:space="preserve"> </v>
      </c>
      <c r="CE803" s="43" t="str">
        <f>'Details and Calculations'!BO802</f>
        <v xml:space="preserve"> </v>
      </c>
      <c r="CF803" s="43">
        <f>'Details and Calculations'!BZ802</f>
        <v>1</v>
      </c>
      <c r="CG803" s="43">
        <f>'Details and Calculations'!CB802</f>
        <v>2017</v>
      </c>
      <c r="CH803" s="31"/>
      <c r="CI803" s="53"/>
    </row>
    <row r="804" spans="1:87" x14ac:dyDescent="0.3">
      <c r="A804" s="43">
        <f>'Details and Calculations'!A803</f>
        <v>2017</v>
      </c>
      <c r="B804" s="43" t="str">
        <f>'Details and Calculations'!C803</f>
        <v>Rwanda</v>
      </c>
      <c r="C804" s="43" t="str">
        <f>'Details and Calculations'!D803</f>
        <v>Rulindo</v>
      </c>
      <c r="D804" s="43" t="str">
        <f>'Details and Calculations'!E803</f>
        <v>Cyinzuzi</v>
      </c>
      <c r="E804" s="43" t="str">
        <f>'Details and Calculations'!F803</f>
        <v>Rudogo</v>
      </c>
      <c r="F804" s="43" t="str">
        <f>'Details and Calculations'!G803</f>
        <v>Kirambo</v>
      </c>
      <c r="G804" s="43" t="str">
        <f>'Details and Calculations'!H803</f>
        <v/>
      </c>
      <c r="H804" s="43" t="str">
        <f>'Details and Calculations'!I803</f>
        <v/>
      </c>
      <c r="I804" s="43" t="str">
        <f>'Details and Calculations'!J803</f>
        <v>Nyamateke source</v>
      </c>
      <c r="J804" s="43">
        <f>'Details and Calculations'!K803</f>
        <v>137</v>
      </c>
      <c r="K804" s="43">
        <f>'Details and Calculations'!O803</f>
        <v>137</v>
      </c>
      <c r="L804" s="43">
        <f>'Details and Calculations'!P804</f>
        <v>10</v>
      </c>
      <c r="M804" s="43" t="str">
        <f>'Details and Calculations'!U803</f>
        <v>Piped Network -- Gravity Only</v>
      </c>
      <c r="N804" s="43">
        <f>'Details and Calculations'!V803</f>
        <v>2003</v>
      </c>
      <c r="O804" s="43" t="str">
        <f>'Details and Calculations'!W803</f>
        <v>Government</v>
      </c>
      <c r="P804" s="43" t="str">
        <f>'Details and Calculations'!X803</f>
        <v>Spring</v>
      </c>
      <c r="Q804" s="44" t="str">
        <f t="shared" si="289"/>
        <v>Low Risk</v>
      </c>
      <c r="R804" s="44" t="str">
        <f t="shared" si="290"/>
        <v>High Risk</v>
      </c>
      <c r="S804" s="45" t="str">
        <f t="shared" si="291"/>
        <v>Intermediate Level of Service</v>
      </c>
      <c r="T804" s="62" t="str">
        <f t="shared" si="288"/>
        <v>High Priority</v>
      </c>
      <c r="U804" s="46">
        <f t="shared" si="292"/>
        <v>7</v>
      </c>
      <c r="V804" s="28" t="str">
        <f t="shared" si="293"/>
        <v>Major Repairs or Replace System</v>
      </c>
      <c r="W804" s="47" t="str">
        <f t="shared" si="294"/>
        <v/>
      </c>
      <c r="X804" s="27" t="str">
        <f t="shared" si="295"/>
        <v>Further Technical Diagnostic Needed</v>
      </c>
      <c r="Y804" s="48">
        <f t="shared" si="296"/>
        <v>16</v>
      </c>
      <c r="Z804" s="48">
        <f t="shared" si="297"/>
        <v>6</v>
      </c>
      <c r="AA804" s="48">
        <f t="shared" si="298"/>
        <v>16</v>
      </c>
      <c r="AB804" s="48">
        <f t="shared" si="299"/>
        <v>6</v>
      </c>
      <c r="AC804" s="48">
        <f t="shared" si="300"/>
        <v>16</v>
      </c>
      <c r="AD804" s="48" t="str">
        <f t="shared" si="301"/>
        <v xml:space="preserve"> </v>
      </c>
      <c r="AE804" s="48" t="str">
        <f t="shared" si="302"/>
        <v xml:space="preserve"> </v>
      </c>
      <c r="AF804" s="48" t="str">
        <f t="shared" si="303"/>
        <v xml:space="preserve"> </v>
      </c>
      <c r="AG804" s="49" t="str">
        <f t="shared" si="304"/>
        <v/>
      </c>
      <c r="AH804" s="48">
        <f t="shared" si="305"/>
        <v>6</v>
      </c>
      <c r="AI804" s="50">
        <f>'Details and Calculations'!AE803</f>
        <v>1</v>
      </c>
      <c r="AJ804" s="50">
        <f>'Details and Calculations'!AM803</f>
        <v>1</v>
      </c>
      <c r="AK804" s="50">
        <f>'Details and Calculations'!AR803</f>
        <v>1</v>
      </c>
      <c r="AL804" s="50">
        <f>'Details and Calculations'!AW803</f>
        <v>1</v>
      </c>
      <c r="AM804" s="50">
        <f>'Details and Calculations'!BA803</f>
        <v>1</v>
      </c>
      <c r="AN804" s="50" t="str">
        <f>'Details and Calculations'!BF803</f>
        <v xml:space="preserve"> </v>
      </c>
      <c r="AO804" s="50" t="str">
        <f>'Details and Calculations'!BI803</f>
        <v xml:space="preserve"> </v>
      </c>
      <c r="AP804" s="50" t="str">
        <f>'Details and Calculations'!BM803</f>
        <v xml:space="preserve"> </v>
      </c>
      <c r="AQ804" s="50" t="str">
        <f>'Details and Calculations'!BP803</f>
        <v xml:space="preserve"> </v>
      </c>
      <c r="AR804" s="50">
        <f>'Details and Calculations'!CC803</f>
        <v>3</v>
      </c>
      <c r="AS804" s="50">
        <f>'Details and Calculations'!CJ803</f>
        <v>2</v>
      </c>
      <c r="AT804" s="51">
        <f>'Details and Calculations'!T803</f>
        <v>1</v>
      </c>
      <c r="AU804" s="51">
        <f>'Details and Calculations'!Z803</f>
        <v>1</v>
      </c>
      <c r="AV804" s="51">
        <f>'Details and Calculations'!S803</f>
        <v>1</v>
      </c>
      <c r="AW804" s="51">
        <f>'Details and Calculations'!AI803</f>
        <v>1</v>
      </c>
      <c r="AX804" s="51">
        <f>'Details and Calculations'!BY803</f>
        <v>1</v>
      </c>
      <c r="AY804" s="51">
        <f>'Details and Calculations'!CG803</f>
        <v>1</v>
      </c>
      <c r="AZ804" s="51">
        <f>'Details and Calculations'!CI803</f>
        <v>1</v>
      </c>
      <c r="BA804" s="51">
        <f t="shared" si="306"/>
        <v>0</v>
      </c>
      <c r="BB804" s="52">
        <f>'Details and Calculations'!Y803</f>
        <v>1</v>
      </c>
      <c r="BC804" s="52">
        <f>'Details and Calculations'!AC803</f>
        <v>1</v>
      </c>
      <c r="BD804" s="52">
        <f>'Details and Calculations'!AK803</f>
        <v>2</v>
      </c>
      <c r="BE804" s="52">
        <f>'Details and Calculations'!AN803</f>
        <v>30000</v>
      </c>
      <c r="BF804" s="52">
        <f>'Details and Calculations'!AP803</f>
        <v>5</v>
      </c>
      <c r="BG804" s="52">
        <f>'Details and Calculations'!AT803</f>
        <v>6</v>
      </c>
      <c r="BH804" s="52">
        <f>'Details and Calculations'!AY803</f>
        <v>1</v>
      </c>
      <c r="BI804" s="52">
        <f>'Details and Calculations'!BB803</f>
        <v>30000</v>
      </c>
      <c r="BJ804" s="52" t="str">
        <f>'Details and Calculations'!BD803</f>
        <v xml:space="preserve"> </v>
      </c>
      <c r="BK804" s="52">
        <f>'Details and Calculations'!CA803</f>
        <v>1</v>
      </c>
      <c r="BL804" s="43">
        <f>'Details and Calculations'!AA803</f>
        <v>1</v>
      </c>
      <c r="BM804" s="43" t="str">
        <f>'Details and Calculations'!AB803</f>
        <v/>
      </c>
      <c r="BN804" s="43">
        <f>'Details and Calculations'!AD803</f>
        <v>2003</v>
      </c>
      <c r="BO804" s="43">
        <f>'Details and Calculations'!AJ803</f>
        <v>1</v>
      </c>
      <c r="BP804" s="43">
        <f>'Details and Calculations'!AL803</f>
        <v>2003</v>
      </c>
      <c r="BQ804" s="43">
        <f>'Details and Calculations'!AO803</f>
        <v>1</v>
      </c>
      <c r="BR804" s="43">
        <f>'Details and Calculations'!AQ803</f>
        <v>2003</v>
      </c>
      <c r="BS804" s="43">
        <f>'Details and Calculations'!AS803</f>
        <v>1</v>
      </c>
      <c r="BT804" s="43">
        <f>'Details and Calculations'!AV803</f>
        <v>2003</v>
      </c>
      <c r="BU804" s="43">
        <f>'Details and Calculations'!AX803</f>
        <v>1</v>
      </c>
      <c r="BV804" s="43">
        <f>'Details and Calculations'!AZ803</f>
        <v>2003</v>
      </c>
      <c r="BW804" s="43">
        <f>'Details and Calculations'!BC803</f>
        <v>0</v>
      </c>
      <c r="BX804" s="43" t="str">
        <f>'Details and Calculations'!BE803</f>
        <v xml:space="preserve"> </v>
      </c>
      <c r="BY804" s="43" t="str">
        <f>'Details and Calculations'!BG803</f>
        <v xml:space="preserve"> </v>
      </c>
      <c r="BZ804" s="43" t="str">
        <f>'Details and Calculations'!BH803</f>
        <v xml:space="preserve"> </v>
      </c>
      <c r="CA804" s="43">
        <f>'Details and Calculations'!BJ803</f>
        <v>0</v>
      </c>
      <c r="CB804" s="43" t="str">
        <f>'Details and Calculations'!BK803</f>
        <v/>
      </c>
      <c r="CC804" s="43" t="str">
        <f>'Details and Calculations'!BL803</f>
        <v xml:space="preserve"> </v>
      </c>
      <c r="CD804" s="43" t="str">
        <f>'Details and Calculations'!BN803</f>
        <v xml:space="preserve"> </v>
      </c>
      <c r="CE804" s="43" t="str">
        <f>'Details and Calculations'!BO803</f>
        <v xml:space="preserve"> </v>
      </c>
      <c r="CF804" s="43">
        <f>'Details and Calculations'!BZ803</f>
        <v>1</v>
      </c>
      <c r="CG804" s="43">
        <f>'Details and Calculations'!CB803</f>
        <v>2003</v>
      </c>
      <c r="CH804" s="31"/>
      <c r="CI804" s="53"/>
    </row>
    <row r="805" spans="1:87" x14ac:dyDescent="0.3">
      <c r="A805" s="43">
        <f>'Details and Calculations'!A804</f>
        <v>2017</v>
      </c>
      <c r="B805" s="43" t="str">
        <f>'Details and Calculations'!C804</f>
        <v>Rwanda</v>
      </c>
      <c r="C805" s="43" t="str">
        <f>'Details and Calculations'!D804</f>
        <v>Rulindo</v>
      </c>
      <c r="D805" s="43" t="str">
        <f>'Details and Calculations'!E804</f>
        <v>Rukozo</v>
      </c>
      <c r="E805" s="43" t="str">
        <f>'Details and Calculations'!F804</f>
        <v>Mbuye</v>
      </c>
      <c r="F805" s="43" t="str">
        <f>'Details and Calculations'!G804</f>
        <v>Mujebe</v>
      </c>
      <c r="G805" s="43" t="str">
        <f>'Details and Calculations'!H804</f>
        <v/>
      </c>
      <c r="H805" s="43" t="str">
        <f>'Details and Calculations'!I804</f>
        <v/>
      </c>
      <c r="I805" s="43" t="str">
        <f>'Details and Calculations'!J804</f>
        <v>Kabonanyoni</v>
      </c>
      <c r="J805" s="43">
        <f>'Details and Calculations'!K804</f>
        <v>90</v>
      </c>
      <c r="K805" s="43">
        <f>'Details and Calculations'!O804</f>
        <v>80</v>
      </c>
      <c r="L805" s="43" t="str">
        <f>'Details and Calculations'!P805</f>
        <v xml:space="preserve"> </v>
      </c>
      <c r="M805" s="43" t="str">
        <f>'Details and Calculations'!U804</f>
        <v>Piped Network With Pump</v>
      </c>
      <c r="N805" s="43">
        <f>'Details and Calculations'!V804</f>
        <v>2015</v>
      </c>
      <c r="O805" s="43" t="str">
        <f>'Details and Calculations'!W804</f>
        <v>Governement (District, Wasac) And Water For People</v>
      </c>
      <c r="P805" s="43" t="str">
        <f>'Details and Calculations'!X804</f>
        <v>Spring</v>
      </c>
      <c r="Q805" s="44" t="str">
        <f t="shared" si="289"/>
        <v>Low Risk</v>
      </c>
      <c r="R805" s="44" t="str">
        <f t="shared" si="290"/>
        <v>Low Risk</v>
      </c>
      <c r="S805" s="45" t="str">
        <f t="shared" si="291"/>
        <v>High Level of Service</v>
      </c>
      <c r="T805" s="62" t="str">
        <f t="shared" si="288"/>
        <v>Low Priority</v>
      </c>
      <c r="U805" s="46">
        <f t="shared" si="292"/>
        <v>8</v>
      </c>
      <c r="V805" s="28" t="str">
        <f t="shared" si="293"/>
        <v>Perform Routine Preventative Maintenance</v>
      </c>
      <c r="W805" s="47" t="str">
        <f t="shared" si="294"/>
        <v/>
      </c>
      <c r="X805" s="27" t="str">
        <f t="shared" si="295"/>
        <v>Maintain O&amp;M and Routine Monitoring</v>
      </c>
      <c r="Y805" s="48">
        <f t="shared" si="296"/>
        <v>28</v>
      </c>
      <c r="Z805" s="48">
        <f t="shared" si="297"/>
        <v>18</v>
      </c>
      <c r="AA805" s="48">
        <f t="shared" si="298"/>
        <v>28</v>
      </c>
      <c r="AB805" s="48">
        <f t="shared" si="299"/>
        <v>18</v>
      </c>
      <c r="AC805" s="48">
        <f t="shared" si="300"/>
        <v>28</v>
      </c>
      <c r="AD805" s="48">
        <f t="shared" si="301"/>
        <v>5</v>
      </c>
      <c r="AE805" s="48">
        <f t="shared" si="302"/>
        <v>18</v>
      </c>
      <c r="AF805" s="48" t="str">
        <f t="shared" si="303"/>
        <v xml:space="preserve"> </v>
      </c>
      <c r="AG805" s="49" t="str">
        <f t="shared" si="304"/>
        <v/>
      </c>
      <c r="AH805" s="48">
        <f t="shared" si="305"/>
        <v>18</v>
      </c>
      <c r="AI805" s="50">
        <f>'Details and Calculations'!AE804</f>
        <v>1</v>
      </c>
      <c r="AJ805" s="50">
        <f>'Details and Calculations'!AM804</f>
        <v>1</v>
      </c>
      <c r="AK805" s="50">
        <f>'Details and Calculations'!AR804</f>
        <v>1</v>
      </c>
      <c r="AL805" s="50">
        <f>'Details and Calculations'!AW804</f>
        <v>1</v>
      </c>
      <c r="AM805" s="50">
        <f>'Details and Calculations'!BA804</f>
        <v>1</v>
      </c>
      <c r="AN805" s="50">
        <f>'Details and Calculations'!BF804</f>
        <v>1</v>
      </c>
      <c r="AO805" s="50">
        <f>'Details and Calculations'!BI804</f>
        <v>1</v>
      </c>
      <c r="AP805" s="50" t="str">
        <f>'Details and Calculations'!BM804</f>
        <v xml:space="preserve"> </v>
      </c>
      <c r="AQ805" s="50" t="str">
        <f>'Details and Calculations'!BP804</f>
        <v xml:space="preserve"> </v>
      </c>
      <c r="AR805" s="50">
        <f>'Details and Calculations'!CC804</f>
        <v>1</v>
      </c>
      <c r="AS805" s="50">
        <f>'Details and Calculations'!CJ804</f>
        <v>1</v>
      </c>
      <c r="AT805" s="51">
        <f>'Details and Calculations'!T804</f>
        <v>1</v>
      </c>
      <c r="AU805" s="51">
        <f>'Details and Calculations'!Z804</f>
        <v>1</v>
      </c>
      <c r="AV805" s="51">
        <f>'Details and Calculations'!S804</f>
        <v>1</v>
      </c>
      <c r="AW805" s="51">
        <f>'Details and Calculations'!AI804</f>
        <v>1</v>
      </c>
      <c r="AX805" s="51">
        <f>'Details and Calculations'!BY804</f>
        <v>1</v>
      </c>
      <c r="AY805" s="51">
        <f>'Details and Calculations'!CG804</f>
        <v>1</v>
      </c>
      <c r="AZ805" s="51">
        <f>'Details and Calculations'!CI804</f>
        <v>1</v>
      </c>
      <c r="BA805" s="51">
        <f t="shared" si="306"/>
        <v>1</v>
      </c>
      <c r="BB805" s="52">
        <f>'Details and Calculations'!Y804</f>
        <v>5</v>
      </c>
      <c r="BC805" s="52">
        <f>'Details and Calculations'!AC804</f>
        <v>5</v>
      </c>
      <c r="BD805" s="52">
        <f>'Details and Calculations'!AK804</f>
        <v>1</v>
      </c>
      <c r="BE805" s="52">
        <f>'Details and Calculations'!AN804</f>
        <v>720</v>
      </c>
      <c r="BF805" s="52">
        <f>'Details and Calculations'!AP804</f>
        <v>19</v>
      </c>
      <c r="BG805" s="52">
        <f>'Details and Calculations'!AT804</f>
        <v>10</v>
      </c>
      <c r="BH805" s="52">
        <f>'Details and Calculations'!AY804</f>
        <v>3</v>
      </c>
      <c r="BI805" s="52">
        <f>'Details and Calculations'!BB804</f>
        <v>19000</v>
      </c>
      <c r="BJ805" s="52">
        <f>'Details and Calculations'!BD804</f>
        <v>2</v>
      </c>
      <c r="BK805" s="52">
        <f>'Details and Calculations'!CA804</f>
        <v>31</v>
      </c>
      <c r="BL805" s="43">
        <f>'Details and Calculations'!AA804</f>
        <v>1</v>
      </c>
      <c r="BM805" s="43" t="str">
        <f>'Details and Calculations'!AB804</f>
        <v>"Springbox" --Intake Structure At A Spring</v>
      </c>
      <c r="BN805" s="43">
        <f>'Details and Calculations'!AD804</f>
        <v>2015</v>
      </c>
      <c r="BO805" s="43">
        <f>'Details and Calculations'!AJ804</f>
        <v>1</v>
      </c>
      <c r="BP805" s="43">
        <f>'Details and Calculations'!AL804</f>
        <v>2015</v>
      </c>
      <c r="BQ805" s="43">
        <f>'Details and Calculations'!AO804</f>
        <v>1</v>
      </c>
      <c r="BR805" s="43">
        <f>'Details and Calculations'!AQ804</f>
        <v>2015</v>
      </c>
      <c r="BS805" s="43">
        <f>'Details and Calculations'!AS804</f>
        <v>1</v>
      </c>
      <c r="BT805" s="43">
        <f>'Details and Calculations'!AV804</f>
        <v>2015</v>
      </c>
      <c r="BU805" s="43">
        <f>'Details and Calculations'!AX804</f>
        <v>1</v>
      </c>
      <c r="BV805" s="43">
        <f>'Details and Calculations'!AZ804</f>
        <v>2015</v>
      </c>
      <c r="BW805" s="43">
        <f>'Details and Calculations'!BC804</f>
        <v>1</v>
      </c>
      <c r="BX805" s="43">
        <f>'Details and Calculations'!BE804</f>
        <v>2015</v>
      </c>
      <c r="BY805" s="43">
        <f>'Details and Calculations'!BG804</f>
        <v>1</v>
      </c>
      <c r="BZ805" s="43">
        <f>'Details and Calculations'!BH804</f>
        <v>2015</v>
      </c>
      <c r="CA805" s="43">
        <f>'Details and Calculations'!BJ804</f>
        <v>0</v>
      </c>
      <c r="CB805" s="43" t="str">
        <f>'Details and Calculations'!BK804</f>
        <v/>
      </c>
      <c r="CC805" s="43" t="str">
        <f>'Details and Calculations'!BL804</f>
        <v xml:space="preserve"> </v>
      </c>
      <c r="CD805" s="43" t="str">
        <f>'Details and Calculations'!BN804</f>
        <v xml:space="preserve"> </v>
      </c>
      <c r="CE805" s="43" t="str">
        <f>'Details and Calculations'!BO804</f>
        <v xml:space="preserve"> </v>
      </c>
      <c r="CF805" s="43">
        <f>'Details and Calculations'!BZ804</f>
        <v>1</v>
      </c>
      <c r="CG805" s="43">
        <f>'Details and Calculations'!CB804</f>
        <v>2015</v>
      </c>
      <c r="CH805" s="31"/>
      <c r="CI805" s="53"/>
    </row>
    <row r="806" spans="1:87" x14ac:dyDescent="0.3">
      <c r="A806" s="43">
        <f>'Details and Calculations'!A805</f>
        <v>2017</v>
      </c>
      <c r="B806" s="43" t="str">
        <f>'Details and Calculations'!C805</f>
        <v>Rwanda</v>
      </c>
      <c r="C806" s="43" t="str">
        <f>'Details and Calculations'!D805</f>
        <v>Rulindo</v>
      </c>
      <c r="D806" s="43" t="str">
        <f>'Details and Calculations'!E805</f>
        <v>Cyinzuzi</v>
      </c>
      <c r="E806" s="43" t="str">
        <f>'Details and Calculations'!F805</f>
        <v>Rudogo</v>
      </c>
      <c r="F806" s="43" t="str">
        <f>'Details and Calculations'!G805</f>
        <v>Kirambo</v>
      </c>
      <c r="G806" s="43" t="str">
        <f>'Details and Calculations'!H805</f>
        <v/>
      </c>
      <c r="H806" s="43" t="str">
        <f>'Details and Calculations'!I805</f>
        <v/>
      </c>
      <c r="I806" s="43" t="str">
        <f>'Details and Calculations'!J805</f>
        <v>Nyamateke network</v>
      </c>
      <c r="J806" s="43">
        <f>'Details and Calculations'!K805</f>
        <v>137</v>
      </c>
      <c r="K806" s="43">
        <f>'Details and Calculations'!O805</f>
        <v>137</v>
      </c>
      <c r="L806" s="43">
        <f>'Details and Calculations'!P806</f>
        <v>121</v>
      </c>
      <c r="M806" s="43" t="str">
        <f>'Details and Calculations'!U805</f>
        <v>Piped Network -- Gravity Only</v>
      </c>
      <c r="N806" s="43">
        <f>'Details and Calculations'!V805</f>
        <v>2003</v>
      </c>
      <c r="O806" s="43" t="str">
        <f>'Details and Calculations'!W805</f>
        <v>Government</v>
      </c>
      <c r="P806" s="43" t="str">
        <f>'Details and Calculations'!X805</f>
        <v>Spring</v>
      </c>
      <c r="Q806" s="44" t="str">
        <f t="shared" si="289"/>
        <v>Low Risk</v>
      </c>
      <c r="R806" s="44" t="str">
        <f t="shared" si="290"/>
        <v>Low Risk</v>
      </c>
      <c r="S806" s="45" t="str">
        <f t="shared" si="291"/>
        <v>Intermediate Level of Service</v>
      </c>
      <c r="T806" s="62" t="str">
        <f t="shared" si="288"/>
        <v>Low Priority</v>
      </c>
      <c r="U806" s="46">
        <f t="shared" si="292"/>
        <v>7</v>
      </c>
      <c r="V806" s="28" t="str">
        <f t="shared" si="293"/>
        <v>Repair or Replace Components</v>
      </c>
      <c r="W806" s="47" t="str">
        <f t="shared" si="294"/>
        <v xml:space="preserve">Storage Tank, </v>
      </c>
      <c r="X806" s="27" t="str">
        <f t="shared" si="295"/>
        <v>Create Plan To Repair or Replace Components</v>
      </c>
      <c r="Y806" s="48">
        <f t="shared" si="296"/>
        <v>16</v>
      </c>
      <c r="Z806" s="48">
        <f t="shared" si="297"/>
        <v>6</v>
      </c>
      <c r="AA806" s="48">
        <f t="shared" si="298"/>
        <v>16</v>
      </c>
      <c r="AB806" s="48">
        <f t="shared" si="299"/>
        <v>6</v>
      </c>
      <c r="AC806" s="48">
        <f t="shared" si="300"/>
        <v>16</v>
      </c>
      <c r="AD806" s="48" t="str">
        <f t="shared" si="301"/>
        <v xml:space="preserve"> </v>
      </c>
      <c r="AE806" s="48" t="str">
        <f t="shared" si="302"/>
        <v xml:space="preserve"> </v>
      </c>
      <c r="AF806" s="48" t="str">
        <f t="shared" si="303"/>
        <v xml:space="preserve"> </v>
      </c>
      <c r="AG806" s="49" t="str">
        <f t="shared" si="304"/>
        <v/>
      </c>
      <c r="AH806" s="48">
        <f t="shared" si="305"/>
        <v>6</v>
      </c>
      <c r="AI806" s="50">
        <f>'Details and Calculations'!AE805</f>
        <v>1</v>
      </c>
      <c r="AJ806" s="50">
        <f>'Details and Calculations'!AM805</f>
        <v>1</v>
      </c>
      <c r="AK806" s="50">
        <f>'Details and Calculations'!AR805</f>
        <v>2</v>
      </c>
      <c r="AL806" s="50">
        <f>'Details and Calculations'!AW805</f>
        <v>1</v>
      </c>
      <c r="AM806" s="50">
        <f>'Details and Calculations'!BA805</f>
        <v>1</v>
      </c>
      <c r="AN806" s="50" t="str">
        <f>'Details and Calculations'!BF805</f>
        <v xml:space="preserve"> </v>
      </c>
      <c r="AO806" s="50" t="str">
        <f>'Details and Calculations'!BI805</f>
        <v xml:space="preserve"> </v>
      </c>
      <c r="AP806" s="50" t="str">
        <f>'Details and Calculations'!BM805</f>
        <v xml:space="preserve"> </v>
      </c>
      <c r="AQ806" s="50" t="str">
        <f>'Details and Calculations'!BP805</f>
        <v xml:space="preserve"> </v>
      </c>
      <c r="AR806" s="50">
        <f>'Details and Calculations'!CC805</f>
        <v>1</v>
      </c>
      <c r="AS806" s="50">
        <f>'Details and Calculations'!CJ805</f>
        <v>2</v>
      </c>
      <c r="AT806" s="51">
        <f>'Details and Calculations'!T805</f>
        <v>1</v>
      </c>
      <c r="AU806" s="51">
        <f>'Details and Calculations'!Z805</f>
        <v>1</v>
      </c>
      <c r="AV806" s="51">
        <f>'Details and Calculations'!S805</f>
        <v>1</v>
      </c>
      <c r="AW806" s="51">
        <f>'Details and Calculations'!AI805</f>
        <v>1</v>
      </c>
      <c r="AX806" s="51">
        <f>'Details and Calculations'!BY805</f>
        <v>1</v>
      </c>
      <c r="AY806" s="51">
        <f>'Details and Calculations'!CG805</f>
        <v>1</v>
      </c>
      <c r="AZ806" s="51">
        <f>'Details and Calculations'!CI805</f>
        <v>1</v>
      </c>
      <c r="BA806" s="51">
        <f t="shared" si="306"/>
        <v>0</v>
      </c>
      <c r="BB806" s="52">
        <f>'Details and Calculations'!Y805</f>
        <v>2</v>
      </c>
      <c r="BC806" s="52">
        <f>'Details and Calculations'!AC805</f>
        <v>1</v>
      </c>
      <c r="BD806" s="52">
        <f>'Details and Calculations'!AK805</f>
        <v>2</v>
      </c>
      <c r="BE806" s="52">
        <f>'Details and Calculations'!AN805</f>
        <v>30000</v>
      </c>
      <c r="BF806" s="52">
        <f>'Details and Calculations'!AP805</f>
        <v>5</v>
      </c>
      <c r="BG806" s="52">
        <f>'Details and Calculations'!AT805</f>
        <v>14</v>
      </c>
      <c r="BH806" s="52">
        <f>'Details and Calculations'!AY805</f>
        <v>1</v>
      </c>
      <c r="BI806" s="52">
        <f>'Details and Calculations'!BB805</f>
        <v>30000</v>
      </c>
      <c r="BJ806" s="52" t="str">
        <f>'Details and Calculations'!BD805</f>
        <v xml:space="preserve"> </v>
      </c>
      <c r="BK806" s="52">
        <f>'Details and Calculations'!CA805</f>
        <v>1</v>
      </c>
      <c r="BL806" s="43">
        <f>'Details and Calculations'!AA805</f>
        <v>1</v>
      </c>
      <c r="BM806" s="43" t="str">
        <f>'Details and Calculations'!AB805</f>
        <v/>
      </c>
      <c r="BN806" s="43">
        <f>'Details and Calculations'!AD805</f>
        <v>2003</v>
      </c>
      <c r="BO806" s="43">
        <f>'Details and Calculations'!AJ805</f>
        <v>1</v>
      </c>
      <c r="BP806" s="43">
        <f>'Details and Calculations'!AL805</f>
        <v>2003</v>
      </c>
      <c r="BQ806" s="43">
        <f>'Details and Calculations'!AO805</f>
        <v>1</v>
      </c>
      <c r="BR806" s="43">
        <f>'Details and Calculations'!AQ805</f>
        <v>2003</v>
      </c>
      <c r="BS806" s="43">
        <f>'Details and Calculations'!AS805</f>
        <v>1</v>
      </c>
      <c r="BT806" s="43">
        <f>'Details and Calculations'!AV805</f>
        <v>2003</v>
      </c>
      <c r="BU806" s="43">
        <f>'Details and Calculations'!AX805</f>
        <v>1</v>
      </c>
      <c r="BV806" s="43">
        <f>'Details and Calculations'!AZ805</f>
        <v>2003</v>
      </c>
      <c r="BW806" s="43">
        <f>'Details and Calculations'!BC805</f>
        <v>0</v>
      </c>
      <c r="BX806" s="43" t="str">
        <f>'Details and Calculations'!BE805</f>
        <v xml:space="preserve"> </v>
      </c>
      <c r="BY806" s="43" t="str">
        <f>'Details and Calculations'!BG805</f>
        <v xml:space="preserve"> </v>
      </c>
      <c r="BZ806" s="43" t="str">
        <f>'Details and Calculations'!BH805</f>
        <v xml:space="preserve"> </v>
      </c>
      <c r="CA806" s="43">
        <f>'Details and Calculations'!BJ805</f>
        <v>0</v>
      </c>
      <c r="CB806" s="43" t="str">
        <f>'Details and Calculations'!BK805</f>
        <v/>
      </c>
      <c r="CC806" s="43" t="str">
        <f>'Details and Calculations'!BL805</f>
        <v xml:space="preserve"> </v>
      </c>
      <c r="CD806" s="43" t="str">
        <f>'Details and Calculations'!BN805</f>
        <v xml:space="preserve"> </v>
      </c>
      <c r="CE806" s="43" t="str">
        <f>'Details and Calculations'!BO805</f>
        <v xml:space="preserve"> </v>
      </c>
      <c r="CF806" s="43">
        <f>'Details and Calculations'!BZ805</f>
        <v>1</v>
      </c>
      <c r="CG806" s="43">
        <f>'Details and Calculations'!CB805</f>
        <v>2003</v>
      </c>
      <c r="CH806" s="31"/>
      <c r="CI806" s="53"/>
    </row>
    <row r="807" spans="1:87" x14ac:dyDescent="0.3">
      <c r="A807" s="43">
        <f>'Details and Calculations'!A806</f>
        <v>2017</v>
      </c>
      <c r="B807" s="43" t="str">
        <f>'Details and Calculations'!C806</f>
        <v>Rwanda</v>
      </c>
      <c r="C807" s="43" t="str">
        <f>'Details and Calculations'!D806</f>
        <v>Rulindo</v>
      </c>
      <c r="D807" s="43" t="str">
        <f>'Details and Calculations'!E806</f>
        <v>Murambi</v>
      </c>
      <c r="E807" s="43" t="str">
        <f>'Details and Calculations'!F806</f>
        <v>Mugambazi</v>
      </c>
      <c r="F807" s="43" t="str">
        <f>'Details and Calculations'!G806</f>
        <v>Buliza</v>
      </c>
      <c r="G807" s="43" t="str">
        <f>'Details and Calculations'!H806</f>
        <v/>
      </c>
      <c r="H807" s="43" t="str">
        <f>'Details and Calculations'!I806</f>
        <v/>
      </c>
      <c r="I807" s="43" t="str">
        <f>'Details and Calculations'!J806</f>
        <v>Mutagata Motorised Network</v>
      </c>
      <c r="J807" s="43">
        <f>'Details and Calculations'!K806</f>
        <v>221</v>
      </c>
      <c r="K807" s="43">
        <f>'Details and Calculations'!O806</f>
        <v>100</v>
      </c>
      <c r="L807" s="43" t="str">
        <f>'Details and Calculations'!P807</f>
        <v xml:space="preserve"> </v>
      </c>
      <c r="M807" s="43" t="str">
        <f>'Details and Calculations'!U806</f>
        <v>Piped Network With Pump</v>
      </c>
      <c r="N807" s="43">
        <f>'Details and Calculations'!V806</f>
        <v>1987</v>
      </c>
      <c r="O807" s="43" t="str">
        <f>'Details and Calculations'!W806</f>
        <v>Governement (District, Wasac) And Water For People</v>
      </c>
      <c r="P807" s="43" t="str">
        <f>'Details and Calculations'!X806</f>
        <v>Spring</v>
      </c>
      <c r="Q807" s="44" t="str">
        <f t="shared" si="289"/>
        <v>Low Risk</v>
      </c>
      <c r="R807" s="44" t="str">
        <f t="shared" si="290"/>
        <v>Low Risk</v>
      </c>
      <c r="S807" s="45" t="str">
        <f t="shared" si="291"/>
        <v>Intermediate Level of Service</v>
      </c>
      <c r="T807" s="62" t="str">
        <f t="shared" si="288"/>
        <v>Low Priority</v>
      </c>
      <c r="U807" s="46">
        <f t="shared" si="292"/>
        <v>7</v>
      </c>
      <c r="V807" s="28" t="str">
        <f t="shared" si="293"/>
        <v>Perform Routine Preventative Maintenance</v>
      </c>
      <c r="W807" s="47" t="str">
        <f t="shared" si="294"/>
        <v/>
      </c>
      <c r="X807" s="27" t="str">
        <f t="shared" si="295"/>
        <v>Maintain O&amp;M and Routine Monitoring</v>
      </c>
      <c r="Y807" s="48">
        <f t="shared" si="296"/>
        <v>20</v>
      </c>
      <c r="Z807" s="48">
        <f t="shared" si="297"/>
        <v>19</v>
      </c>
      <c r="AA807" s="48">
        <f t="shared" si="298"/>
        <v>29</v>
      </c>
      <c r="AB807" s="48">
        <f t="shared" si="299"/>
        <v>19</v>
      </c>
      <c r="AC807" s="48">
        <f t="shared" si="300"/>
        <v>29</v>
      </c>
      <c r="AD807" s="48">
        <f t="shared" si="301"/>
        <v>7</v>
      </c>
      <c r="AE807" s="48">
        <f t="shared" si="302"/>
        <v>19</v>
      </c>
      <c r="AF807" s="48">
        <f t="shared" si="303"/>
        <v>10</v>
      </c>
      <c r="AG807" s="49" t="str">
        <f t="shared" si="304"/>
        <v/>
      </c>
      <c r="AH807" s="48">
        <f t="shared" si="305"/>
        <v>19</v>
      </c>
      <c r="AI807" s="50">
        <f>'Details and Calculations'!AE806</f>
        <v>1</v>
      </c>
      <c r="AJ807" s="50">
        <f>'Details and Calculations'!AM806</f>
        <v>1</v>
      </c>
      <c r="AK807" s="50">
        <f>'Details and Calculations'!AR806</f>
        <v>1</v>
      </c>
      <c r="AL807" s="50">
        <f>'Details and Calculations'!AW806</f>
        <v>1</v>
      </c>
      <c r="AM807" s="50">
        <f>'Details and Calculations'!BA806</f>
        <v>1</v>
      </c>
      <c r="AN807" s="50">
        <f>'Details and Calculations'!BF806</f>
        <v>1</v>
      </c>
      <c r="AO807" s="50">
        <f>'Details and Calculations'!BI806</f>
        <v>1</v>
      </c>
      <c r="AP807" s="50">
        <f>'Details and Calculations'!BM806</f>
        <v>1</v>
      </c>
      <c r="AQ807" s="50" t="str">
        <f>'Details and Calculations'!BP806</f>
        <v xml:space="preserve"> </v>
      </c>
      <c r="AR807" s="50">
        <f>'Details and Calculations'!CC806</f>
        <v>1</v>
      </c>
      <c r="AS807" s="50">
        <f>'Details and Calculations'!CJ806</f>
        <v>1</v>
      </c>
      <c r="AT807" s="51">
        <f>'Details and Calculations'!T806</f>
        <v>1</v>
      </c>
      <c r="AU807" s="51">
        <f>'Details and Calculations'!Z806</f>
        <v>1</v>
      </c>
      <c r="AV807" s="51">
        <f>'Details and Calculations'!S806</f>
        <v>0</v>
      </c>
      <c r="AW807" s="51">
        <f>'Details and Calculations'!AI806</f>
        <v>1</v>
      </c>
      <c r="AX807" s="51">
        <f>'Details and Calculations'!BY806</f>
        <v>1</v>
      </c>
      <c r="AY807" s="51">
        <f>'Details and Calculations'!CG806</f>
        <v>1</v>
      </c>
      <c r="AZ807" s="51">
        <f>'Details and Calculations'!CI806</f>
        <v>1</v>
      </c>
      <c r="BA807" s="51">
        <f t="shared" si="306"/>
        <v>1</v>
      </c>
      <c r="BB807" s="52">
        <f>'Details and Calculations'!Y806</f>
        <v>1</v>
      </c>
      <c r="BC807" s="52">
        <f>'Details and Calculations'!AC806</f>
        <v>1</v>
      </c>
      <c r="BD807" s="52">
        <f>'Details and Calculations'!AK806</f>
        <v>1</v>
      </c>
      <c r="BE807" s="52">
        <f>'Details and Calculations'!AN806</f>
        <v>1900</v>
      </c>
      <c r="BF807" s="52">
        <f>'Details and Calculations'!AP806</f>
        <v>39</v>
      </c>
      <c r="BG807" s="52">
        <f>'Details and Calculations'!AT806</f>
        <v>17</v>
      </c>
      <c r="BH807" s="52">
        <f>'Details and Calculations'!AY806</f>
        <v>6</v>
      </c>
      <c r="BI807" s="52">
        <f>'Details and Calculations'!BB806</f>
        <v>40000</v>
      </c>
      <c r="BJ807" s="52">
        <f>'Details and Calculations'!BD806</f>
        <v>5</v>
      </c>
      <c r="BK807" s="52">
        <f>'Details and Calculations'!CA806</f>
        <v>64</v>
      </c>
      <c r="BL807" s="43">
        <f>'Details and Calculations'!AA806</f>
        <v>1</v>
      </c>
      <c r="BM807" s="43" t="str">
        <f>'Details and Calculations'!AB806</f>
        <v>"Springbox" --Intake Structure At A Spring</v>
      </c>
      <c r="BN807" s="43">
        <f>'Details and Calculations'!AD806</f>
        <v>2007</v>
      </c>
      <c r="BO807" s="43">
        <f>'Details and Calculations'!AJ806</f>
        <v>1</v>
      </c>
      <c r="BP807" s="43">
        <f>'Details and Calculations'!AL806</f>
        <v>2016</v>
      </c>
      <c r="BQ807" s="43">
        <f>'Details and Calculations'!AO806</f>
        <v>1</v>
      </c>
      <c r="BR807" s="43">
        <f>'Details and Calculations'!AQ806</f>
        <v>2016</v>
      </c>
      <c r="BS807" s="43">
        <f>'Details and Calculations'!AS806</f>
        <v>1</v>
      </c>
      <c r="BT807" s="43">
        <f>'Details and Calculations'!AV806</f>
        <v>2016</v>
      </c>
      <c r="BU807" s="43">
        <f>'Details and Calculations'!AX806</f>
        <v>1</v>
      </c>
      <c r="BV807" s="43">
        <f>'Details and Calculations'!AZ806</f>
        <v>2016</v>
      </c>
      <c r="BW807" s="43">
        <f>'Details and Calculations'!BC806</f>
        <v>1</v>
      </c>
      <c r="BX807" s="43">
        <f>'Details and Calculations'!BE806</f>
        <v>2017</v>
      </c>
      <c r="BY807" s="43">
        <f>'Details and Calculations'!BG806</f>
        <v>1</v>
      </c>
      <c r="BZ807" s="43">
        <f>'Details and Calculations'!BH806</f>
        <v>2016</v>
      </c>
      <c r="CA807" s="43">
        <f>'Details and Calculations'!BJ806</f>
        <v>1</v>
      </c>
      <c r="CB807" s="43" t="str">
        <f>'Details and Calculations'!BK806</f>
        <v>Disinfection/Chlorination</v>
      </c>
      <c r="CC807" s="43">
        <f>'Details and Calculations'!BL806</f>
        <v>2017</v>
      </c>
      <c r="CD807" s="43">
        <f>'Details and Calculations'!BN806</f>
        <v>0</v>
      </c>
      <c r="CE807" s="43" t="str">
        <f>'Details and Calculations'!BO806</f>
        <v xml:space="preserve"> </v>
      </c>
      <c r="CF807" s="43">
        <f>'Details and Calculations'!BZ806</f>
        <v>1</v>
      </c>
      <c r="CG807" s="43">
        <f>'Details and Calculations'!CB806</f>
        <v>2016</v>
      </c>
      <c r="CH807" s="31"/>
      <c r="CI807" s="53"/>
    </row>
    <row r="808" spans="1:87" x14ac:dyDescent="0.3">
      <c r="A808" s="43">
        <f>'Details and Calculations'!A807</f>
        <v>2017</v>
      </c>
      <c r="B808" s="43" t="str">
        <f>'Details and Calculations'!C807</f>
        <v>Rwanda</v>
      </c>
      <c r="C808" s="43" t="str">
        <f>'Details and Calculations'!D807</f>
        <v>Rulindo</v>
      </c>
      <c r="D808" s="43" t="str">
        <f>'Details and Calculations'!E807</f>
        <v>Bushoki</v>
      </c>
      <c r="E808" s="43" t="str">
        <f>'Details and Calculations'!F807</f>
        <v>Gasiza</v>
      </c>
      <c r="F808" s="43" t="str">
        <f>'Details and Calculations'!G807</f>
        <v>Remera</v>
      </c>
      <c r="G808" s="43" t="str">
        <f>'Details and Calculations'!H807</f>
        <v/>
      </c>
      <c r="H808" s="43" t="str">
        <f>'Details and Calculations'!I807</f>
        <v/>
      </c>
      <c r="I808" s="43" t="str">
        <f>'Details and Calculations'!J807</f>
        <v>Tare-Rusiga water pumping system/Nyakabingo1 water spring source</v>
      </c>
      <c r="J808" s="43">
        <f>'Details and Calculations'!K807</f>
        <v>228</v>
      </c>
      <c r="K808" s="43">
        <f>'Details and Calculations'!O807</f>
        <v>228</v>
      </c>
      <c r="L808" s="43" t="str">
        <f>'Details and Calculations'!P808</f>
        <v xml:space="preserve"> </v>
      </c>
      <c r="M808" s="43" t="str">
        <f>'Details and Calculations'!U807</f>
        <v>Piped Network With Pump</v>
      </c>
      <c r="N808" s="43">
        <f>'Details and Calculations'!V807</f>
        <v>2015</v>
      </c>
      <c r="O808" s="43" t="str">
        <f>'Details and Calculations'!W807</f>
        <v>Governement (District, Wasac) And Water For People</v>
      </c>
      <c r="P808" s="43" t="str">
        <f>'Details and Calculations'!X807</f>
        <v>Spring</v>
      </c>
      <c r="Q808" s="44" t="str">
        <f t="shared" si="289"/>
        <v>Low Risk</v>
      </c>
      <c r="R808" s="44" t="str">
        <f t="shared" si="290"/>
        <v>Low Risk</v>
      </c>
      <c r="S808" s="45" t="str">
        <f t="shared" si="291"/>
        <v>Intermediate Level of Service</v>
      </c>
      <c r="T808" s="62" t="str">
        <f t="shared" si="288"/>
        <v>Low Priority</v>
      </c>
      <c r="U808" s="46">
        <f t="shared" si="292"/>
        <v>6</v>
      </c>
      <c r="V808" s="28" t="str">
        <f t="shared" si="293"/>
        <v>Perform Routine Preventative Maintenance</v>
      </c>
      <c r="W808" s="47" t="str">
        <f t="shared" si="294"/>
        <v/>
      </c>
      <c r="X808" s="27" t="str">
        <f t="shared" si="295"/>
        <v>Maintain O&amp;M and Routine Monitoring</v>
      </c>
      <c r="Y808" s="48">
        <f t="shared" si="296"/>
        <v>28</v>
      </c>
      <c r="Z808" s="48">
        <f t="shared" si="297"/>
        <v>18</v>
      </c>
      <c r="AA808" s="48">
        <f t="shared" si="298"/>
        <v>28</v>
      </c>
      <c r="AB808" s="48">
        <f t="shared" si="299"/>
        <v>18</v>
      </c>
      <c r="AC808" s="48" t="str">
        <f t="shared" si="300"/>
        <v xml:space="preserve"> </v>
      </c>
      <c r="AD808" s="48" t="str">
        <f t="shared" si="301"/>
        <v xml:space="preserve"> </v>
      </c>
      <c r="AE808" s="48" t="str">
        <f t="shared" si="302"/>
        <v xml:space="preserve"> </v>
      </c>
      <c r="AF808" s="48" t="str">
        <f t="shared" si="303"/>
        <v xml:space="preserve"> </v>
      </c>
      <c r="AG808" s="49" t="str">
        <f t="shared" si="304"/>
        <v/>
      </c>
      <c r="AH808" s="48">
        <f t="shared" si="305"/>
        <v>18</v>
      </c>
      <c r="AI808" s="50">
        <f>'Details and Calculations'!AE807</f>
        <v>1</v>
      </c>
      <c r="AJ808" s="50">
        <f>'Details and Calculations'!AM807</f>
        <v>1</v>
      </c>
      <c r="AK808" s="50">
        <f>'Details and Calculations'!AR807</f>
        <v>1</v>
      </c>
      <c r="AL808" s="50">
        <f>'Details and Calculations'!AW807</f>
        <v>1</v>
      </c>
      <c r="AM808" s="50" t="str">
        <f>'Details and Calculations'!BA807</f>
        <v xml:space="preserve"> </v>
      </c>
      <c r="AN808" s="50" t="str">
        <f>'Details and Calculations'!BF807</f>
        <v xml:space="preserve"> </v>
      </c>
      <c r="AO808" s="50" t="str">
        <f>'Details and Calculations'!BI807</f>
        <v xml:space="preserve"> </v>
      </c>
      <c r="AP808" s="50" t="str">
        <f>'Details and Calculations'!BM807</f>
        <v xml:space="preserve"> </v>
      </c>
      <c r="AQ808" s="50" t="str">
        <f>'Details and Calculations'!BP807</f>
        <v xml:space="preserve"> </v>
      </c>
      <c r="AR808" s="50">
        <f>'Details and Calculations'!CC807</f>
        <v>1</v>
      </c>
      <c r="AS808" s="50">
        <f>'Details and Calculations'!CJ807</f>
        <v>1</v>
      </c>
      <c r="AT808" s="51">
        <f>'Details and Calculations'!T807</f>
        <v>1</v>
      </c>
      <c r="AU808" s="51">
        <f>'Details and Calculations'!Z807</f>
        <v>1</v>
      </c>
      <c r="AV808" s="51">
        <f>'Details and Calculations'!S807</f>
        <v>0</v>
      </c>
      <c r="AW808" s="51">
        <f>'Details and Calculations'!AI807</f>
        <v>1</v>
      </c>
      <c r="AX808" s="51">
        <f>'Details and Calculations'!BY807</f>
        <v>1</v>
      </c>
      <c r="AY808" s="51">
        <f>'Details and Calculations'!CG807</f>
        <v>1</v>
      </c>
      <c r="AZ808" s="51">
        <f>'Details and Calculations'!CI807</f>
        <v>0</v>
      </c>
      <c r="BA808" s="51">
        <f t="shared" si="306"/>
        <v>1</v>
      </c>
      <c r="BB808" s="52">
        <f>'Details and Calculations'!Y807</f>
        <v>1</v>
      </c>
      <c r="BC808" s="52">
        <f>'Details and Calculations'!AC807</f>
        <v>1</v>
      </c>
      <c r="BD808" s="52">
        <f>'Details and Calculations'!AK807</f>
        <v>1</v>
      </c>
      <c r="BE808" s="52">
        <f>'Details and Calculations'!AN807</f>
        <v>400</v>
      </c>
      <c r="BF808" s="52">
        <f>'Details and Calculations'!AP807</f>
        <v>2</v>
      </c>
      <c r="BG808" s="52">
        <f>'Details and Calculations'!AT807</f>
        <v>1</v>
      </c>
      <c r="BH808" s="52" t="str">
        <f>'Details and Calculations'!AY807</f>
        <v xml:space="preserve"> </v>
      </c>
      <c r="BI808" s="52" t="str">
        <f>'Details and Calculations'!BB807</f>
        <v xml:space="preserve"> </v>
      </c>
      <c r="BJ808" s="52" t="str">
        <f>'Details and Calculations'!BD807</f>
        <v xml:space="preserve"> </v>
      </c>
      <c r="BK808" s="52">
        <f>'Details and Calculations'!CA807</f>
        <v>1</v>
      </c>
      <c r="BL808" s="43">
        <f>'Details and Calculations'!AA807</f>
        <v>1</v>
      </c>
      <c r="BM808" s="43" t="str">
        <f>'Details and Calculations'!AB807</f>
        <v>"Springbox" --Intake Structure At A Spring</v>
      </c>
      <c r="BN808" s="43">
        <f>'Details and Calculations'!AD807</f>
        <v>2015</v>
      </c>
      <c r="BO808" s="43">
        <f>'Details and Calculations'!AJ807</f>
        <v>1</v>
      </c>
      <c r="BP808" s="43">
        <f>'Details and Calculations'!AL807</f>
        <v>2015</v>
      </c>
      <c r="BQ808" s="43">
        <f>'Details and Calculations'!AO807</f>
        <v>1</v>
      </c>
      <c r="BR808" s="43">
        <f>'Details and Calculations'!AQ807</f>
        <v>2015</v>
      </c>
      <c r="BS808" s="43">
        <f>'Details and Calculations'!AS807</f>
        <v>1</v>
      </c>
      <c r="BT808" s="43">
        <f>'Details and Calculations'!AV807</f>
        <v>2015</v>
      </c>
      <c r="BU808" s="43">
        <f>'Details and Calculations'!AX807</f>
        <v>0</v>
      </c>
      <c r="BV808" s="43" t="str">
        <f>'Details and Calculations'!AZ807</f>
        <v xml:space="preserve"> </v>
      </c>
      <c r="BW808" s="43">
        <f>'Details and Calculations'!BC807</f>
        <v>0</v>
      </c>
      <c r="BX808" s="43" t="str">
        <f>'Details and Calculations'!BE807</f>
        <v xml:space="preserve"> </v>
      </c>
      <c r="BY808" s="43" t="str">
        <f>'Details and Calculations'!BG807</f>
        <v xml:space="preserve"> </v>
      </c>
      <c r="BZ808" s="43" t="str">
        <f>'Details and Calculations'!BH807</f>
        <v xml:space="preserve"> </v>
      </c>
      <c r="CA808" s="43">
        <f>'Details and Calculations'!BJ807</f>
        <v>0</v>
      </c>
      <c r="CB808" s="43" t="str">
        <f>'Details and Calculations'!BK807</f>
        <v/>
      </c>
      <c r="CC808" s="43" t="str">
        <f>'Details and Calculations'!BL807</f>
        <v xml:space="preserve"> </v>
      </c>
      <c r="CD808" s="43" t="str">
        <f>'Details and Calculations'!BN807</f>
        <v xml:space="preserve"> </v>
      </c>
      <c r="CE808" s="43" t="str">
        <f>'Details and Calculations'!BO807</f>
        <v xml:space="preserve"> </v>
      </c>
      <c r="CF808" s="43">
        <f>'Details and Calculations'!BZ807</f>
        <v>1</v>
      </c>
      <c r="CG808" s="43">
        <f>'Details and Calculations'!CB807</f>
        <v>2015</v>
      </c>
      <c r="CH808" s="31"/>
      <c r="CI808" s="53"/>
    </row>
    <row r="809" spans="1:87" x14ac:dyDescent="0.3">
      <c r="A809" s="43">
        <f>'Details and Calculations'!A808</f>
        <v>2017</v>
      </c>
      <c r="B809" s="43" t="str">
        <f>'Details and Calculations'!C808</f>
        <v>Rwanda</v>
      </c>
      <c r="C809" s="43" t="str">
        <f>'Details and Calculations'!D808</f>
        <v>Rulindo</v>
      </c>
      <c r="D809" s="43" t="str">
        <f>'Details and Calculations'!E808</f>
        <v>Ntarabana</v>
      </c>
      <c r="E809" s="43" t="str">
        <f>'Details and Calculations'!F808</f>
        <v>Kiyanza</v>
      </c>
      <c r="F809" s="43" t="str">
        <f>'Details and Calculations'!G808</f>
        <v>Kiyanza I</v>
      </c>
      <c r="G809" s="43" t="str">
        <f>'Details and Calculations'!H808</f>
        <v/>
      </c>
      <c r="H809" s="43" t="str">
        <f>'Details and Calculations'!I808</f>
        <v/>
      </c>
      <c r="I809" s="43" t="str">
        <f>'Details and Calculations'!J808</f>
        <v>Rwamugaza network</v>
      </c>
      <c r="J809" s="43">
        <f>'Details and Calculations'!K808</f>
        <v>1025</v>
      </c>
      <c r="K809" s="43">
        <f>'Details and Calculations'!O808</f>
        <v>1025</v>
      </c>
      <c r="L809" s="43" t="str">
        <f>'Details and Calculations'!P809</f>
        <v xml:space="preserve"> </v>
      </c>
      <c r="M809" s="43" t="str">
        <f>'Details and Calculations'!U808</f>
        <v>Piped Network -- Gravity Only</v>
      </c>
      <c r="N809" s="43">
        <f>'Details and Calculations'!V808</f>
        <v>2003</v>
      </c>
      <c r="O809" s="43" t="str">
        <f>'Details and Calculations'!W808</f>
        <v>Government</v>
      </c>
      <c r="P809" s="43" t="str">
        <f>'Details and Calculations'!X808</f>
        <v>Spring</v>
      </c>
      <c r="Q809" s="44" t="str">
        <f t="shared" si="289"/>
        <v>Low Risk</v>
      </c>
      <c r="R809" s="44" t="str">
        <f t="shared" si="290"/>
        <v>Low Risk</v>
      </c>
      <c r="S809" s="45" t="str">
        <f t="shared" si="291"/>
        <v>Intermediate Level of Service</v>
      </c>
      <c r="T809" s="62" t="str">
        <f t="shared" si="288"/>
        <v>Low Priority</v>
      </c>
      <c r="U809" s="46">
        <f t="shared" si="292"/>
        <v>7</v>
      </c>
      <c r="V809" s="28" t="str">
        <f t="shared" si="293"/>
        <v>Perform Routine Preventative Maintenance</v>
      </c>
      <c r="W809" s="47" t="str">
        <f t="shared" si="294"/>
        <v/>
      </c>
      <c r="X809" s="27" t="str">
        <f t="shared" si="295"/>
        <v>Maintain O&amp;M and Routine Monitoring</v>
      </c>
      <c r="Y809" s="48">
        <f t="shared" si="296"/>
        <v>16</v>
      </c>
      <c r="Z809" s="48">
        <f t="shared" si="297"/>
        <v>6</v>
      </c>
      <c r="AA809" s="48">
        <f t="shared" si="298"/>
        <v>16</v>
      </c>
      <c r="AB809" s="48">
        <f t="shared" si="299"/>
        <v>6</v>
      </c>
      <c r="AC809" s="48">
        <f t="shared" si="300"/>
        <v>16</v>
      </c>
      <c r="AD809" s="48" t="str">
        <f t="shared" si="301"/>
        <v xml:space="preserve"> </v>
      </c>
      <c r="AE809" s="48" t="str">
        <f t="shared" si="302"/>
        <v xml:space="preserve"> </v>
      </c>
      <c r="AF809" s="48" t="str">
        <f t="shared" si="303"/>
        <v xml:space="preserve"> </v>
      </c>
      <c r="AG809" s="49" t="str">
        <f t="shared" si="304"/>
        <v/>
      </c>
      <c r="AH809" s="48">
        <f t="shared" si="305"/>
        <v>16</v>
      </c>
      <c r="AI809" s="50">
        <f>'Details and Calculations'!AE808</f>
        <v>1</v>
      </c>
      <c r="AJ809" s="50">
        <f>'Details and Calculations'!AM808</f>
        <v>1</v>
      </c>
      <c r="AK809" s="50">
        <f>'Details and Calculations'!AR808</f>
        <v>1</v>
      </c>
      <c r="AL809" s="50">
        <f>'Details and Calculations'!AW808</f>
        <v>1</v>
      </c>
      <c r="AM809" s="50">
        <f>'Details and Calculations'!BA808</f>
        <v>1</v>
      </c>
      <c r="AN809" s="50" t="str">
        <f>'Details and Calculations'!BF808</f>
        <v xml:space="preserve"> </v>
      </c>
      <c r="AO809" s="50" t="str">
        <f>'Details and Calculations'!BI808</f>
        <v xml:space="preserve"> </v>
      </c>
      <c r="AP809" s="50" t="str">
        <f>'Details and Calculations'!BM808</f>
        <v xml:space="preserve"> </v>
      </c>
      <c r="AQ809" s="50" t="str">
        <f>'Details and Calculations'!BP808</f>
        <v xml:space="preserve"> </v>
      </c>
      <c r="AR809" s="50">
        <f>'Details and Calculations'!CC808</f>
        <v>1</v>
      </c>
      <c r="AS809" s="50">
        <f>'Details and Calculations'!CJ808</f>
        <v>1</v>
      </c>
      <c r="AT809" s="51">
        <f>'Details and Calculations'!T808</f>
        <v>1</v>
      </c>
      <c r="AU809" s="51">
        <f>'Details and Calculations'!Z808</f>
        <v>1</v>
      </c>
      <c r="AV809" s="51">
        <f>'Details and Calculations'!S808</f>
        <v>0</v>
      </c>
      <c r="AW809" s="51">
        <f>'Details and Calculations'!AI808</f>
        <v>1</v>
      </c>
      <c r="AX809" s="51">
        <f>'Details and Calculations'!BY808</f>
        <v>1</v>
      </c>
      <c r="AY809" s="51">
        <f>'Details and Calculations'!CG808</f>
        <v>1</v>
      </c>
      <c r="AZ809" s="51">
        <f>'Details and Calculations'!CI808</f>
        <v>1</v>
      </c>
      <c r="BA809" s="51">
        <f t="shared" si="306"/>
        <v>1</v>
      </c>
      <c r="BB809" s="52">
        <f>'Details and Calculations'!Y808</f>
        <v>2</v>
      </c>
      <c r="BC809" s="52">
        <f>'Details and Calculations'!AC808</f>
        <v>1</v>
      </c>
      <c r="BD809" s="52">
        <f>'Details and Calculations'!AK808</f>
        <v>2</v>
      </c>
      <c r="BE809" s="52">
        <f>'Details and Calculations'!AN808</f>
        <v>35000</v>
      </c>
      <c r="BF809" s="52">
        <f>'Details and Calculations'!AP808</f>
        <v>7</v>
      </c>
      <c r="BG809" s="52">
        <f>'Details and Calculations'!AT808</f>
        <v>12</v>
      </c>
      <c r="BH809" s="52">
        <f>'Details and Calculations'!AY808</f>
        <v>2</v>
      </c>
      <c r="BI809" s="52">
        <f>'Details and Calculations'!BB808</f>
        <v>35000</v>
      </c>
      <c r="BJ809" s="52" t="str">
        <f>'Details and Calculations'!BD808</f>
        <v xml:space="preserve"> </v>
      </c>
      <c r="BK809" s="52">
        <f>'Details and Calculations'!CA808</f>
        <v>1</v>
      </c>
      <c r="BL809" s="43">
        <f>'Details and Calculations'!AA808</f>
        <v>1</v>
      </c>
      <c r="BM809" s="43" t="str">
        <f>'Details and Calculations'!AB808</f>
        <v/>
      </c>
      <c r="BN809" s="43">
        <f>'Details and Calculations'!AD808</f>
        <v>2003</v>
      </c>
      <c r="BO809" s="43">
        <f>'Details and Calculations'!AJ808</f>
        <v>1</v>
      </c>
      <c r="BP809" s="43">
        <f>'Details and Calculations'!AL808</f>
        <v>2003</v>
      </c>
      <c r="BQ809" s="43">
        <f>'Details and Calculations'!AO808</f>
        <v>1</v>
      </c>
      <c r="BR809" s="43">
        <f>'Details and Calculations'!AQ808</f>
        <v>2003</v>
      </c>
      <c r="BS809" s="43">
        <f>'Details and Calculations'!AS808</f>
        <v>1</v>
      </c>
      <c r="BT809" s="43">
        <f>'Details and Calculations'!AV808</f>
        <v>2003</v>
      </c>
      <c r="BU809" s="43">
        <f>'Details and Calculations'!AX808</f>
        <v>1</v>
      </c>
      <c r="BV809" s="43">
        <f>'Details and Calculations'!AZ808</f>
        <v>2003</v>
      </c>
      <c r="BW809" s="43">
        <f>'Details and Calculations'!BC808</f>
        <v>0</v>
      </c>
      <c r="BX809" s="43" t="str">
        <f>'Details and Calculations'!BE808</f>
        <v xml:space="preserve"> </v>
      </c>
      <c r="BY809" s="43" t="str">
        <f>'Details and Calculations'!BG808</f>
        <v xml:space="preserve"> </v>
      </c>
      <c r="BZ809" s="43" t="str">
        <f>'Details and Calculations'!BH808</f>
        <v xml:space="preserve"> </v>
      </c>
      <c r="CA809" s="43">
        <f>'Details and Calculations'!BJ808</f>
        <v>0</v>
      </c>
      <c r="CB809" s="43" t="str">
        <f>'Details and Calculations'!BK808</f>
        <v/>
      </c>
      <c r="CC809" s="43" t="str">
        <f>'Details and Calculations'!BL808</f>
        <v xml:space="preserve"> </v>
      </c>
      <c r="CD809" s="43" t="str">
        <f>'Details and Calculations'!BN808</f>
        <v xml:space="preserve"> </v>
      </c>
      <c r="CE809" s="43" t="str">
        <f>'Details and Calculations'!BO808</f>
        <v xml:space="preserve"> </v>
      </c>
      <c r="CF809" s="43">
        <f>'Details and Calculations'!BZ808</f>
        <v>1</v>
      </c>
      <c r="CG809" s="43">
        <f>'Details and Calculations'!CB808</f>
        <v>2013</v>
      </c>
      <c r="CH809" s="31"/>
      <c r="CI809" s="53"/>
    </row>
    <row r="810" spans="1:87" x14ac:dyDescent="0.3">
      <c r="A810" s="43">
        <f>'Details and Calculations'!A809</f>
        <v>2017</v>
      </c>
      <c r="B810" s="43" t="str">
        <f>'Details and Calculations'!C809</f>
        <v>Rwanda</v>
      </c>
      <c r="C810" s="43" t="str">
        <f>'Details and Calculations'!D809</f>
        <v>Rulindo</v>
      </c>
      <c r="D810" s="43" t="str">
        <f>'Details and Calculations'!E809</f>
        <v>Bushoki</v>
      </c>
      <c r="E810" s="43" t="str">
        <f>'Details and Calculations'!F809</f>
        <v>Giko</v>
      </c>
      <c r="F810" s="43" t="str">
        <f>'Details and Calculations'!G809</f>
        <v>Ngarama</v>
      </c>
      <c r="G810" s="43" t="str">
        <f>'Details and Calculations'!H809</f>
        <v/>
      </c>
      <c r="H810" s="43" t="str">
        <f>'Details and Calculations'!I809</f>
        <v/>
      </c>
      <c r="I810" s="43" t="str">
        <f>'Details and Calculations'!J809</f>
        <v>Ngarama2 water point/Nkore gravity</v>
      </c>
      <c r="J810" s="43">
        <f>'Details and Calculations'!K809</f>
        <v>110</v>
      </c>
      <c r="K810" s="43">
        <f>'Details and Calculations'!O809</f>
        <v>110</v>
      </c>
      <c r="L810" s="43">
        <f>'Details and Calculations'!P810</f>
        <v>69</v>
      </c>
      <c r="M810" s="43" t="str">
        <f>'Details and Calculations'!U809</f>
        <v>Piped Network -- Gravity Only</v>
      </c>
      <c r="N810" s="43">
        <f>'Details and Calculations'!V809</f>
        <v>2013</v>
      </c>
      <c r="O810" s="43" t="str">
        <f>'Details and Calculations'!W809</f>
        <v>Private People Joined  Hands Together To Get Water</v>
      </c>
      <c r="P810" s="43" t="str">
        <f>'Details and Calculations'!X809</f>
        <v>Spring</v>
      </c>
      <c r="Q810" s="44" t="str">
        <f t="shared" si="289"/>
        <v>Low Risk</v>
      </c>
      <c r="R810" s="44" t="str">
        <f t="shared" si="290"/>
        <v>High Risk</v>
      </c>
      <c r="S810" s="45" t="str">
        <f t="shared" si="291"/>
        <v>Intermediate Level of Service</v>
      </c>
      <c r="T810" s="62" t="str">
        <f t="shared" si="288"/>
        <v>High Priority</v>
      </c>
      <c r="U810" s="46">
        <f t="shared" si="292"/>
        <v>6</v>
      </c>
      <c r="V810" s="28" t="str">
        <f t="shared" si="293"/>
        <v>Major Repairs or Replace System</v>
      </c>
      <c r="W810" s="47" t="str">
        <f t="shared" si="294"/>
        <v/>
      </c>
      <c r="X810" s="27" t="str">
        <f t="shared" si="295"/>
        <v>Further Technical Diagnostic Needed</v>
      </c>
      <c r="Y810" s="48" t="str">
        <f t="shared" si="296"/>
        <v xml:space="preserve"> </v>
      </c>
      <c r="Z810" s="48" t="str">
        <f t="shared" si="297"/>
        <v xml:space="preserve"> </v>
      </c>
      <c r="AA810" s="48" t="str">
        <f t="shared" si="298"/>
        <v xml:space="preserve"> </v>
      </c>
      <c r="AB810" s="48" t="str">
        <f t="shared" si="299"/>
        <v xml:space="preserve"> </v>
      </c>
      <c r="AC810" s="48" t="str">
        <f t="shared" si="300"/>
        <v xml:space="preserve"> </v>
      </c>
      <c r="AD810" s="48" t="str">
        <f t="shared" si="301"/>
        <v xml:space="preserve"> </v>
      </c>
      <c r="AE810" s="48" t="str">
        <f t="shared" si="302"/>
        <v xml:space="preserve"> </v>
      </c>
      <c r="AF810" s="48" t="str">
        <f t="shared" si="303"/>
        <v xml:space="preserve"> </v>
      </c>
      <c r="AG810" s="49" t="str">
        <f t="shared" si="304"/>
        <v/>
      </c>
      <c r="AH810" s="48">
        <f t="shared" si="305"/>
        <v>16</v>
      </c>
      <c r="AI810" s="50" t="str">
        <f>'Details and Calculations'!AE809</f>
        <v xml:space="preserve"> </v>
      </c>
      <c r="AJ810" s="50" t="str">
        <f>'Details and Calculations'!AM809</f>
        <v xml:space="preserve"> </v>
      </c>
      <c r="AK810" s="50" t="str">
        <f>'Details and Calculations'!AR809</f>
        <v xml:space="preserve"> </v>
      </c>
      <c r="AL810" s="50" t="str">
        <f>'Details and Calculations'!AW809</f>
        <v xml:space="preserve"> </v>
      </c>
      <c r="AM810" s="50" t="str">
        <f>'Details and Calculations'!BA809</f>
        <v xml:space="preserve"> </v>
      </c>
      <c r="AN810" s="50" t="str">
        <f>'Details and Calculations'!BF809</f>
        <v xml:space="preserve"> </v>
      </c>
      <c r="AO810" s="50" t="str">
        <f>'Details and Calculations'!BI809</f>
        <v xml:space="preserve"> </v>
      </c>
      <c r="AP810" s="50" t="str">
        <f>'Details and Calculations'!BM809</f>
        <v xml:space="preserve"> </v>
      </c>
      <c r="AQ810" s="50" t="str">
        <f>'Details and Calculations'!BP809</f>
        <v xml:space="preserve"> </v>
      </c>
      <c r="AR810" s="50">
        <f>'Details and Calculations'!CC809</f>
        <v>3</v>
      </c>
      <c r="AS810" s="50">
        <f>'Details and Calculations'!CJ809</f>
        <v>3</v>
      </c>
      <c r="AT810" s="51">
        <f>'Details and Calculations'!T809</f>
        <v>1</v>
      </c>
      <c r="AU810" s="51">
        <f>'Details and Calculations'!Z809</f>
        <v>1</v>
      </c>
      <c r="AV810" s="51">
        <f>'Details and Calculations'!S809</f>
        <v>1</v>
      </c>
      <c r="AW810" s="51">
        <f>'Details and Calculations'!AI809</f>
        <v>1</v>
      </c>
      <c r="AX810" s="51">
        <f>'Details and Calculations'!BY809</f>
        <v>1</v>
      </c>
      <c r="AY810" s="51">
        <f>'Details and Calculations'!CG809</f>
        <v>1</v>
      </c>
      <c r="AZ810" s="51">
        <f>'Details and Calculations'!CI809</f>
        <v>0</v>
      </c>
      <c r="BA810" s="51">
        <f t="shared" si="306"/>
        <v>0</v>
      </c>
      <c r="BB810" s="52">
        <f>'Details and Calculations'!Y809</f>
        <v>1</v>
      </c>
      <c r="BC810" s="52" t="str">
        <f>'Details and Calculations'!AC809</f>
        <v xml:space="preserve"> </v>
      </c>
      <c r="BD810" s="52" t="str">
        <f>'Details and Calculations'!AK809</f>
        <v xml:space="preserve"> </v>
      </c>
      <c r="BE810" s="52" t="str">
        <f>'Details and Calculations'!AN809</f>
        <v xml:space="preserve"> </v>
      </c>
      <c r="BF810" s="52" t="str">
        <f>'Details and Calculations'!AP809</f>
        <v xml:space="preserve"> </v>
      </c>
      <c r="BG810" s="52" t="str">
        <f>'Details and Calculations'!AT809</f>
        <v xml:space="preserve"> </v>
      </c>
      <c r="BH810" s="52" t="str">
        <f>'Details and Calculations'!AY809</f>
        <v xml:space="preserve"> </v>
      </c>
      <c r="BI810" s="52" t="str">
        <f>'Details and Calculations'!BB809</f>
        <v xml:space="preserve"> </v>
      </c>
      <c r="BJ810" s="52" t="str">
        <f>'Details and Calculations'!BD809</f>
        <v xml:space="preserve"> </v>
      </c>
      <c r="BK810" s="52">
        <f>'Details and Calculations'!CA809</f>
        <v>1</v>
      </c>
      <c r="BL810" s="43">
        <f>'Details and Calculations'!AA809</f>
        <v>0</v>
      </c>
      <c r="BM810" s="43" t="str">
        <f>'Details and Calculations'!AB809</f>
        <v/>
      </c>
      <c r="BN810" s="43" t="str">
        <f>'Details and Calculations'!AD809</f>
        <v xml:space="preserve"> </v>
      </c>
      <c r="BO810" s="43">
        <f>'Details and Calculations'!AJ809</f>
        <v>0</v>
      </c>
      <c r="BP810" s="43" t="str">
        <f>'Details and Calculations'!AL809</f>
        <v xml:space="preserve"> </v>
      </c>
      <c r="BQ810" s="43">
        <f>'Details and Calculations'!AO809</f>
        <v>0</v>
      </c>
      <c r="BR810" s="43" t="str">
        <f>'Details and Calculations'!AQ809</f>
        <v xml:space="preserve"> </v>
      </c>
      <c r="BS810" s="43">
        <f>'Details and Calculations'!AS809</f>
        <v>0</v>
      </c>
      <c r="BT810" s="43" t="str">
        <f>'Details and Calculations'!AV809</f>
        <v xml:space="preserve"> </v>
      </c>
      <c r="BU810" s="43">
        <f>'Details and Calculations'!AX809</f>
        <v>0</v>
      </c>
      <c r="BV810" s="43" t="str">
        <f>'Details and Calculations'!AZ809</f>
        <v xml:space="preserve"> </v>
      </c>
      <c r="BW810" s="43">
        <f>'Details and Calculations'!BC809</f>
        <v>0</v>
      </c>
      <c r="BX810" s="43" t="str">
        <f>'Details and Calculations'!BE809</f>
        <v xml:space="preserve"> </v>
      </c>
      <c r="BY810" s="43" t="str">
        <f>'Details and Calculations'!BG809</f>
        <v xml:space="preserve"> </v>
      </c>
      <c r="BZ810" s="43" t="str">
        <f>'Details and Calculations'!BH809</f>
        <v xml:space="preserve"> </v>
      </c>
      <c r="CA810" s="43">
        <f>'Details and Calculations'!BJ809</f>
        <v>0</v>
      </c>
      <c r="CB810" s="43" t="str">
        <f>'Details and Calculations'!BK809</f>
        <v/>
      </c>
      <c r="CC810" s="43" t="str">
        <f>'Details and Calculations'!BL809</f>
        <v xml:space="preserve"> </v>
      </c>
      <c r="CD810" s="43" t="str">
        <f>'Details and Calculations'!BN809</f>
        <v xml:space="preserve"> </v>
      </c>
      <c r="CE810" s="43" t="str">
        <f>'Details and Calculations'!BO809</f>
        <v xml:space="preserve"> </v>
      </c>
      <c r="CF810" s="43">
        <f>'Details and Calculations'!BZ809</f>
        <v>1</v>
      </c>
      <c r="CG810" s="43">
        <f>'Details and Calculations'!CB809</f>
        <v>2013</v>
      </c>
      <c r="CH810" s="31"/>
      <c r="CI810" s="53"/>
    </row>
    <row r="811" spans="1:87" x14ac:dyDescent="0.3">
      <c r="A811" s="43">
        <f>'Details and Calculations'!A810</f>
        <v>2017</v>
      </c>
      <c r="B811" s="43" t="str">
        <f>'Details and Calculations'!C810</f>
        <v>Rwanda</v>
      </c>
      <c r="C811" s="43" t="str">
        <f>'Details and Calculations'!D810</f>
        <v>Rulindo</v>
      </c>
      <c r="D811" s="43" t="str">
        <f>'Details and Calculations'!E810</f>
        <v>Ngoma</v>
      </c>
      <c r="E811" s="43" t="str">
        <f>'Details and Calculations'!F810</f>
        <v>Munyarwanda</v>
      </c>
      <c r="F811" s="43" t="str">
        <f>'Details and Calculations'!G810</f>
        <v>Busizi</v>
      </c>
      <c r="G811" s="43" t="str">
        <f>'Details and Calculations'!H810</f>
        <v/>
      </c>
      <c r="H811" s="43" t="str">
        <f>'Details and Calculations'!I810</f>
        <v/>
      </c>
      <c r="I811" s="43" t="str">
        <f>'Details and Calculations'!J810</f>
        <v>Kabarore-Ngoma-Nyabuko network</v>
      </c>
      <c r="J811" s="43">
        <f>'Details and Calculations'!K810</f>
        <v>100</v>
      </c>
      <c r="K811" s="43">
        <f>'Details and Calculations'!O810</f>
        <v>31</v>
      </c>
      <c r="L811" s="43" t="str">
        <f>'Details and Calculations'!P811</f>
        <v xml:space="preserve"> </v>
      </c>
      <c r="M811" s="43" t="str">
        <f>'Details and Calculations'!U810</f>
        <v>Piped Network With Pump</v>
      </c>
      <c r="N811" s="43">
        <f>'Details and Calculations'!V810</f>
        <v>2014</v>
      </c>
      <c r="O811" s="43" t="str">
        <f>'Details and Calculations'!W810</f>
        <v>Governement (District, Wasac) And Water For People</v>
      </c>
      <c r="P811" s="43" t="str">
        <f>'Details and Calculations'!X810</f>
        <v>Spring</v>
      </c>
      <c r="Q811" s="44" t="str">
        <f t="shared" si="289"/>
        <v>Low Risk</v>
      </c>
      <c r="R811" s="44" t="str">
        <f t="shared" si="290"/>
        <v>Low Risk</v>
      </c>
      <c r="S811" s="45" t="str">
        <f t="shared" si="291"/>
        <v>Basic Level of Service</v>
      </c>
      <c r="T811" s="62" t="str">
        <f t="shared" si="288"/>
        <v>Medium Priority</v>
      </c>
      <c r="U811" s="46">
        <f t="shared" si="292"/>
        <v>5</v>
      </c>
      <c r="V811" s="28" t="str">
        <f t="shared" si="293"/>
        <v>Repair or Replace Components</v>
      </c>
      <c r="W811" s="47" t="str">
        <f t="shared" si="294"/>
        <v>Pump, Kiosk/Tap Stand</v>
      </c>
      <c r="X811" s="27" t="str">
        <f t="shared" si="295"/>
        <v>Create Plan To Repair or Replace Components</v>
      </c>
      <c r="Y811" s="48">
        <f t="shared" si="296"/>
        <v>27</v>
      </c>
      <c r="Z811" s="48">
        <f t="shared" si="297"/>
        <v>17</v>
      </c>
      <c r="AA811" s="48">
        <f t="shared" si="298"/>
        <v>27</v>
      </c>
      <c r="AB811" s="48" t="str">
        <f t="shared" si="299"/>
        <v xml:space="preserve"> </v>
      </c>
      <c r="AC811" s="48">
        <f t="shared" si="300"/>
        <v>27</v>
      </c>
      <c r="AD811" s="48">
        <f t="shared" si="301"/>
        <v>4</v>
      </c>
      <c r="AE811" s="48">
        <f t="shared" si="302"/>
        <v>17</v>
      </c>
      <c r="AF811" s="48" t="str">
        <f t="shared" si="303"/>
        <v xml:space="preserve"> </v>
      </c>
      <c r="AG811" s="49" t="str">
        <f t="shared" si="304"/>
        <v/>
      </c>
      <c r="AH811" s="48">
        <f t="shared" si="305"/>
        <v>17</v>
      </c>
      <c r="AI811" s="50">
        <f>'Details and Calculations'!AE810</f>
        <v>1</v>
      </c>
      <c r="AJ811" s="50">
        <f>'Details and Calculations'!AM810</f>
        <v>1</v>
      </c>
      <c r="AK811" s="50">
        <f>'Details and Calculations'!AR810</f>
        <v>1</v>
      </c>
      <c r="AL811" s="50" t="str">
        <f>'Details and Calculations'!AW810</f>
        <v xml:space="preserve"> </v>
      </c>
      <c r="AM811" s="50">
        <f>'Details and Calculations'!BA810</f>
        <v>1</v>
      </c>
      <c r="AN811" s="50">
        <f>'Details and Calculations'!BF810</f>
        <v>2</v>
      </c>
      <c r="AO811" s="50">
        <f>'Details and Calculations'!BI810</f>
        <v>1</v>
      </c>
      <c r="AP811" s="50" t="str">
        <f>'Details and Calculations'!BM810</f>
        <v xml:space="preserve"> </v>
      </c>
      <c r="AQ811" s="50" t="str">
        <f>'Details and Calculations'!BP810</f>
        <v xml:space="preserve"> </v>
      </c>
      <c r="AR811" s="50">
        <f>'Details and Calculations'!CC810</f>
        <v>2</v>
      </c>
      <c r="AS811" s="50">
        <f>'Details and Calculations'!CJ810</f>
        <v>1</v>
      </c>
      <c r="AT811" s="51">
        <f>'Details and Calculations'!T810</f>
        <v>1</v>
      </c>
      <c r="AU811" s="51">
        <f>'Details and Calculations'!Z810</f>
        <v>0</v>
      </c>
      <c r="AV811" s="51">
        <f>'Details and Calculations'!S810</f>
        <v>0</v>
      </c>
      <c r="AW811" s="51">
        <f>'Details and Calculations'!AI810</f>
        <v>1</v>
      </c>
      <c r="AX811" s="51">
        <f>'Details and Calculations'!BY810</f>
        <v>1</v>
      </c>
      <c r="AY811" s="51">
        <f>'Details and Calculations'!CG810</f>
        <v>0</v>
      </c>
      <c r="AZ811" s="51">
        <f>'Details and Calculations'!CI810</f>
        <v>1</v>
      </c>
      <c r="BA811" s="51">
        <f t="shared" si="306"/>
        <v>1</v>
      </c>
      <c r="BB811" s="52">
        <f>'Details and Calculations'!Y810</f>
        <v>4</v>
      </c>
      <c r="BC811" s="52">
        <f>'Details and Calculations'!AC810</f>
        <v>5</v>
      </c>
      <c r="BD811" s="52">
        <f>'Details and Calculations'!AK810</f>
        <v>2</v>
      </c>
      <c r="BE811" s="52">
        <f>'Details and Calculations'!AN810</f>
        <v>8000</v>
      </c>
      <c r="BF811" s="52">
        <f>'Details and Calculations'!AP810</f>
        <v>13</v>
      </c>
      <c r="BG811" s="52" t="str">
        <f>'Details and Calculations'!AT810</f>
        <v xml:space="preserve"> </v>
      </c>
      <c r="BH811" s="52">
        <f>'Details and Calculations'!AY810</f>
        <v>2</v>
      </c>
      <c r="BI811" s="52">
        <f>'Details and Calculations'!BB810</f>
        <v>7000</v>
      </c>
      <c r="BJ811" s="52">
        <f>'Details and Calculations'!BD810</f>
        <v>4</v>
      </c>
      <c r="BK811" s="52">
        <f>'Details and Calculations'!CA810</f>
        <v>17</v>
      </c>
      <c r="BL811" s="43">
        <f>'Details and Calculations'!AA810</f>
        <v>1</v>
      </c>
      <c r="BM811" s="43" t="str">
        <f>'Details and Calculations'!AB810</f>
        <v>"Springbox" --Intake Structure At A Spring|Collection Chamber</v>
      </c>
      <c r="BN811" s="43">
        <f>'Details and Calculations'!AD810</f>
        <v>2014</v>
      </c>
      <c r="BO811" s="43">
        <f>'Details and Calculations'!AJ810</f>
        <v>1</v>
      </c>
      <c r="BP811" s="43">
        <f>'Details and Calculations'!AL810</f>
        <v>2014</v>
      </c>
      <c r="BQ811" s="43">
        <f>'Details and Calculations'!AO810</f>
        <v>1</v>
      </c>
      <c r="BR811" s="43">
        <f>'Details and Calculations'!AQ810</f>
        <v>2014</v>
      </c>
      <c r="BS811" s="43">
        <f>'Details and Calculations'!AS810</f>
        <v>0</v>
      </c>
      <c r="BT811" s="43" t="str">
        <f>'Details and Calculations'!AV810</f>
        <v xml:space="preserve"> </v>
      </c>
      <c r="BU811" s="43">
        <f>'Details and Calculations'!AX810</f>
        <v>1</v>
      </c>
      <c r="BV811" s="43">
        <f>'Details and Calculations'!AZ810</f>
        <v>2014</v>
      </c>
      <c r="BW811" s="43">
        <f>'Details and Calculations'!BC810</f>
        <v>1</v>
      </c>
      <c r="BX811" s="43">
        <f>'Details and Calculations'!BE810</f>
        <v>2014</v>
      </c>
      <c r="BY811" s="43">
        <f>'Details and Calculations'!BG810</f>
        <v>1</v>
      </c>
      <c r="BZ811" s="43">
        <f>'Details and Calculations'!BH810</f>
        <v>2014</v>
      </c>
      <c r="CA811" s="43">
        <f>'Details and Calculations'!BJ810</f>
        <v>0</v>
      </c>
      <c r="CB811" s="43" t="str">
        <f>'Details and Calculations'!BK810</f>
        <v/>
      </c>
      <c r="CC811" s="43" t="str">
        <f>'Details and Calculations'!BL810</f>
        <v xml:space="preserve"> </v>
      </c>
      <c r="CD811" s="43" t="str">
        <f>'Details and Calculations'!BN810</f>
        <v xml:space="preserve"> </v>
      </c>
      <c r="CE811" s="43" t="str">
        <f>'Details and Calculations'!BO810</f>
        <v xml:space="preserve"> </v>
      </c>
      <c r="CF811" s="43">
        <f>'Details and Calculations'!BZ810</f>
        <v>1</v>
      </c>
      <c r="CG811" s="43">
        <f>'Details and Calculations'!CB810</f>
        <v>2014</v>
      </c>
      <c r="CH811" s="31"/>
      <c r="CI811" s="53"/>
    </row>
    <row r="812" spans="1:87" x14ac:dyDescent="0.3">
      <c r="A812" s="43">
        <f>'Details and Calculations'!A811</f>
        <v>2017</v>
      </c>
      <c r="B812" s="43" t="str">
        <f>'Details and Calculations'!C811</f>
        <v>Rwanda</v>
      </c>
      <c r="C812" s="43" t="str">
        <f>'Details and Calculations'!D811</f>
        <v>Rulindo</v>
      </c>
      <c r="D812" s="43" t="str">
        <f>'Details and Calculations'!E811</f>
        <v>Bushoki</v>
      </c>
      <c r="E812" s="43" t="str">
        <f>'Details and Calculations'!F811</f>
        <v>N.Ngarama</v>
      </c>
      <c r="F812" s="43" t="str">
        <f>'Details and Calculations'!G811</f>
        <v>Tare</v>
      </c>
      <c r="G812" s="43" t="str">
        <f>'Details and Calculations'!H811</f>
        <v/>
      </c>
      <c r="H812" s="43" t="str">
        <f>'Details and Calculations'!I811</f>
        <v/>
      </c>
      <c r="I812" s="43" t="str">
        <f>'Details and Calculations'!J811</f>
        <v>Nyabishengeshi gravity system</v>
      </c>
      <c r="J812" s="43">
        <f>'Details and Calculations'!K811</f>
        <v>109</v>
      </c>
      <c r="K812" s="43">
        <f>'Details and Calculations'!O811</f>
        <v>109</v>
      </c>
      <c r="L812" s="43" t="str">
        <f>'Details and Calculations'!P812</f>
        <v xml:space="preserve"> </v>
      </c>
      <c r="M812" s="43" t="str">
        <f>'Details and Calculations'!U811</f>
        <v>Piped Network -- Gravity Only</v>
      </c>
      <c r="N812" s="43">
        <f>'Details and Calculations'!V811</f>
        <v>2013</v>
      </c>
      <c r="O812" s="43" t="str">
        <f>'Details and Calculations'!W811</f>
        <v>Governement (District, Wasac) And Water For People</v>
      </c>
      <c r="P812" s="43" t="str">
        <f>'Details and Calculations'!X811</f>
        <v>Spring</v>
      </c>
      <c r="Q812" s="44" t="str">
        <f t="shared" si="289"/>
        <v>Low Risk</v>
      </c>
      <c r="R812" s="44" t="str">
        <f t="shared" si="290"/>
        <v>Low Risk</v>
      </c>
      <c r="S812" s="45" t="str">
        <f t="shared" si="291"/>
        <v>Intermediate Level of Service</v>
      </c>
      <c r="T812" s="62" t="str">
        <f t="shared" si="288"/>
        <v>Low Priority</v>
      </c>
      <c r="U812" s="46">
        <f t="shared" si="292"/>
        <v>7</v>
      </c>
      <c r="V812" s="28" t="str">
        <f t="shared" si="293"/>
        <v>Perform Routine Preventative Maintenance</v>
      </c>
      <c r="W812" s="47" t="str">
        <f t="shared" si="294"/>
        <v/>
      </c>
      <c r="X812" s="27" t="str">
        <f t="shared" si="295"/>
        <v>Maintain O&amp;M and Routine Monitoring</v>
      </c>
      <c r="Y812" s="48" t="str">
        <f t="shared" si="296"/>
        <v xml:space="preserve"> </v>
      </c>
      <c r="Z812" s="48" t="str">
        <f t="shared" si="297"/>
        <v xml:space="preserve"> </v>
      </c>
      <c r="AA812" s="48" t="str">
        <f t="shared" si="298"/>
        <v xml:space="preserve"> </v>
      </c>
      <c r="AB812" s="48" t="str">
        <f t="shared" si="299"/>
        <v xml:space="preserve"> </v>
      </c>
      <c r="AC812" s="48" t="str">
        <f t="shared" si="300"/>
        <v xml:space="preserve"> </v>
      </c>
      <c r="AD812" s="48" t="str">
        <f t="shared" si="301"/>
        <v xml:space="preserve"> </v>
      </c>
      <c r="AE812" s="48" t="str">
        <f t="shared" si="302"/>
        <v xml:space="preserve"> </v>
      </c>
      <c r="AF812" s="48" t="str">
        <f t="shared" si="303"/>
        <v xml:space="preserve"> </v>
      </c>
      <c r="AG812" s="49" t="str">
        <f t="shared" si="304"/>
        <v/>
      </c>
      <c r="AH812" s="48">
        <f t="shared" si="305"/>
        <v>16</v>
      </c>
      <c r="AI812" s="50" t="str">
        <f>'Details and Calculations'!AE811</f>
        <v xml:space="preserve"> </v>
      </c>
      <c r="AJ812" s="50" t="str">
        <f>'Details and Calculations'!AM811</f>
        <v xml:space="preserve"> </v>
      </c>
      <c r="AK812" s="50" t="str">
        <f>'Details and Calculations'!AR811</f>
        <v xml:space="preserve"> </v>
      </c>
      <c r="AL812" s="50" t="str">
        <f>'Details and Calculations'!AW811</f>
        <v xml:space="preserve"> </v>
      </c>
      <c r="AM812" s="50" t="str">
        <f>'Details and Calculations'!BA811</f>
        <v xml:space="preserve"> </v>
      </c>
      <c r="AN812" s="50" t="str">
        <f>'Details and Calculations'!BF811</f>
        <v xml:space="preserve"> </v>
      </c>
      <c r="AO812" s="50" t="str">
        <f>'Details and Calculations'!BI811</f>
        <v xml:space="preserve"> </v>
      </c>
      <c r="AP812" s="50" t="str">
        <f>'Details and Calculations'!BM811</f>
        <v xml:space="preserve"> </v>
      </c>
      <c r="AQ812" s="50" t="str">
        <f>'Details and Calculations'!BP811</f>
        <v xml:space="preserve"> </v>
      </c>
      <c r="AR812" s="50">
        <f>'Details and Calculations'!CC811</f>
        <v>1</v>
      </c>
      <c r="AS812" s="50">
        <f>'Details and Calculations'!CJ811</f>
        <v>1</v>
      </c>
      <c r="AT812" s="51">
        <f>'Details and Calculations'!T811</f>
        <v>1</v>
      </c>
      <c r="AU812" s="51">
        <f>'Details and Calculations'!Z811</f>
        <v>1</v>
      </c>
      <c r="AV812" s="51">
        <f>'Details and Calculations'!S811</f>
        <v>0</v>
      </c>
      <c r="AW812" s="51">
        <f>'Details and Calculations'!AI811</f>
        <v>1</v>
      </c>
      <c r="AX812" s="51">
        <f>'Details and Calculations'!BY811</f>
        <v>1</v>
      </c>
      <c r="AY812" s="51">
        <f>'Details and Calculations'!CG811</f>
        <v>1</v>
      </c>
      <c r="AZ812" s="51">
        <f>'Details and Calculations'!CI811</f>
        <v>1</v>
      </c>
      <c r="BA812" s="51">
        <f t="shared" si="306"/>
        <v>1</v>
      </c>
      <c r="BB812" s="52">
        <f>'Details and Calculations'!Y811</f>
        <v>1</v>
      </c>
      <c r="BC812" s="52" t="str">
        <f>'Details and Calculations'!AC811</f>
        <v xml:space="preserve"> </v>
      </c>
      <c r="BD812" s="52" t="str">
        <f>'Details and Calculations'!AK811</f>
        <v xml:space="preserve"> </v>
      </c>
      <c r="BE812" s="52" t="str">
        <f>'Details and Calculations'!AN811</f>
        <v xml:space="preserve"> </v>
      </c>
      <c r="BF812" s="52" t="str">
        <f>'Details and Calculations'!AP811</f>
        <v xml:space="preserve"> </v>
      </c>
      <c r="BG812" s="52" t="str">
        <f>'Details and Calculations'!AT811</f>
        <v xml:space="preserve"> </v>
      </c>
      <c r="BH812" s="52" t="str">
        <f>'Details and Calculations'!AY811</f>
        <v xml:space="preserve"> </v>
      </c>
      <c r="BI812" s="52" t="str">
        <f>'Details and Calculations'!BB811</f>
        <v xml:space="preserve"> </v>
      </c>
      <c r="BJ812" s="52" t="str">
        <f>'Details and Calculations'!BD811</f>
        <v xml:space="preserve"> </v>
      </c>
      <c r="BK812" s="52">
        <f>'Details and Calculations'!CA811</f>
        <v>1</v>
      </c>
      <c r="BL812" s="43">
        <f>'Details and Calculations'!AA811</f>
        <v>0</v>
      </c>
      <c r="BM812" s="43" t="str">
        <f>'Details and Calculations'!AB811</f>
        <v/>
      </c>
      <c r="BN812" s="43" t="str">
        <f>'Details and Calculations'!AD811</f>
        <v xml:space="preserve"> </v>
      </c>
      <c r="BO812" s="43">
        <f>'Details and Calculations'!AJ811</f>
        <v>0</v>
      </c>
      <c r="BP812" s="43" t="str">
        <f>'Details and Calculations'!AL811</f>
        <v xml:space="preserve"> </v>
      </c>
      <c r="BQ812" s="43">
        <f>'Details and Calculations'!AO811</f>
        <v>0</v>
      </c>
      <c r="BR812" s="43" t="str">
        <f>'Details and Calculations'!AQ811</f>
        <v xml:space="preserve"> </v>
      </c>
      <c r="BS812" s="43">
        <f>'Details and Calculations'!AS811</f>
        <v>0</v>
      </c>
      <c r="BT812" s="43" t="str">
        <f>'Details and Calculations'!AV811</f>
        <v xml:space="preserve"> </v>
      </c>
      <c r="BU812" s="43">
        <f>'Details and Calculations'!AX811</f>
        <v>0</v>
      </c>
      <c r="BV812" s="43" t="str">
        <f>'Details and Calculations'!AZ811</f>
        <v xml:space="preserve"> </v>
      </c>
      <c r="BW812" s="43">
        <f>'Details and Calculations'!BC811</f>
        <v>0</v>
      </c>
      <c r="BX812" s="43" t="str">
        <f>'Details and Calculations'!BE811</f>
        <v xml:space="preserve"> </v>
      </c>
      <c r="BY812" s="43" t="str">
        <f>'Details and Calculations'!BG811</f>
        <v xml:space="preserve"> </v>
      </c>
      <c r="BZ812" s="43" t="str">
        <f>'Details and Calculations'!BH811</f>
        <v xml:space="preserve"> </v>
      </c>
      <c r="CA812" s="43">
        <f>'Details and Calculations'!BJ811</f>
        <v>0</v>
      </c>
      <c r="CB812" s="43" t="str">
        <f>'Details and Calculations'!BK811</f>
        <v/>
      </c>
      <c r="CC812" s="43" t="str">
        <f>'Details and Calculations'!BL811</f>
        <v xml:space="preserve"> </v>
      </c>
      <c r="CD812" s="43" t="str">
        <f>'Details and Calculations'!BN811</f>
        <v xml:space="preserve"> </v>
      </c>
      <c r="CE812" s="43" t="str">
        <f>'Details and Calculations'!BO811</f>
        <v xml:space="preserve"> </v>
      </c>
      <c r="CF812" s="43">
        <f>'Details and Calculations'!BZ811</f>
        <v>1</v>
      </c>
      <c r="CG812" s="43">
        <f>'Details and Calculations'!CB811</f>
        <v>2013</v>
      </c>
      <c r="CH812" s="31"/>
      <c r="CI812" s="53"/>
    </row>
    <row r="813" spans="1:87" x14ac:dyDescent="0.3">
      <c r="A813" s="43">
        <f>'Details and Calculations'!A812</f>
        <v>2017</v>
      </c>
      <c r="B813" s="43" t="str">
        <f>'Details and Calculations'!C812</f>
        <v>Rwanda</v>
      </c>
      <c r="C813" s="43" t="str">
        <f>'Details and Calculations'!D812</f>
        <v>Rulindo</v>
      </c>
      <c r="D813" s="43" t="str">
        <f>'Details and Calculations'!E812</f>
        <v>Bushoki</v>
      </c>
      <c r="E813" s="43" t="str">
        <f>'Details and Calculations'!F812</f>
        <v>Giko</v>
      </c>
      <c r="F813" s="43" t="str">
        <f>'Details and Calculations'!G812</f>
        <v>Rugote</v>
      </c>
      <c r="G813" s="43" t="str">
        <f>'Details and Calculations'!H812</f>
        <v/>
      </c>
      <c r="H813" s="43" t="str">
        <f>'Details and Calculations'!I812</f>
        <v/>
      </c>
      <c r="I813" s="43" t="str">
        <f>'Details and Calculations'!J812</f>
        <v>Water point chez Jean de Dieu/Nyirambuga pumping system</v>
      </c>
      <c r="J813" s="43">
        <f>'Details and Calculations'!K812</f>
        <v>120</v>
      </c>
      <c r="K813" s="43">
        <f>'Details and Calculations'!O812</f>
        <v>120</v>
      </c>
      <c r="L813" s="43" t="str">
        <f>'Details and Calculations'!P813</f>
        <v xml:space="preserve"> </v>
      </c>
      <c r="M813" s="43" t="str">
        <f>'Details and Calculations'!U812</f>
        <v>Piped Network With Pump</v>
      </c>
      <c r="N813" s="43">
        <f>'Details and Calculations'!V812</f>
        <v>2012</v>
      </c>
      <c r="O813" s="43" t="str">
        <f>'Details and Calculations'!W812</f>
        <v>Governement (District, Wasac) And Water For People</v>
      </c>
      <c r="P813" s="43" t="str">
        <f>'Details and Calculations'!X812</f>
        <v>Spring</v>
      </c>
      <c r="Q813" s="44" t="str">
        <f t="shared" si="289"/>
        <v>Low Risk</v>
      </c>
      <c r="R813" s="44" t="str">
        <f t="shared" si="290"/>
        <v>Low Risk</v>
      </c>
      <c r="S813" s="45" t="str">
        <f t="shared" si="291"/>
        <v>Intermediate Level of Service</v>
      </c>
      <c r="T813" s="62" t="str">
        <f t="shared" si="288"/>
        <v>Low Priority</v>
      </c>
      <c r="U813" s="46">
        <f t="shared" si="292"/>
        <v>7</v>
      </c>
      <c r="V813" s="28" t="str">
        <f t="shared" si="293"/>
        <v>Perform Routine Preventative Maintenance</v>
      </c>
      <c r="W813" s="47" t="str">
        <f t="shared" si="294"/>
        <v/>
      </c>
      <c r="X813" s="27" t="str">
        <f t="shared" si="295"/>
        <v>Maintain O&amp;M and Routine Monitoring</v>
      </c>
      <c r="Y813" s="48" t="str">
        <f t="shared" si="296"/>
        <v xml:space="preserve"> </v>
      </c>
      <c r="Z813" s="48" t="str">
        <f t="shared" si="297"/>
        <v xml:space="preserve"> </v>
      </c>
      <c r="AA813" s="48" t="str">
        <f t="shared" si="298"/>
        <v xml:space="preserve"> </v>
      </c>
      <c r="AB813" s="48" t="str">
        <f t="shared" si="299"/>
        <v xml:space="preserve"> </v>
      </c>
      <c r="AC813" s="48" t="str">
        <f t="shared" si="300"/>
        <v xml:space="preserve"> </v>
      </c>
      <c r="AD813" s="48" t="str">
        <f t="shared" si="301"/>
        <v xml:space="preserve"> </v>
      </c>
      <c r="AE813" s="48" t="str">
        <f t="shared" si="302"/>
        <v xml:space="preserve"> </v>
      </c>
      <c r="AF813" s="48" t="str">
        <f t="shared" si="303"/>
        <v xml:space="preserve"> </v>
      </c>
      <c r="AG813" s="49" t="str">
        <f t="shared" si="304"/>
        <v/>
      </c>
      <c r="AH813" s="48">
        <f t="shared" si="305"/>
        <v>15</v>
      </c>
      <c r="AI813" s="50" t="str">
        <f>'Details and Calculations'!AE812</f>
        <v xml:space="preserve"> </v>
      </c>
      <c r="AJ813" s="50" t="str">
        <f>'Details and Calculations'!AM812</f>
        <v xml:space="preserve"> </v>
      </c>
      <c r="AK813" s="50" t="str">
        <f>'Details and Calculations'!AR812</f>
        <v xml:space="preserve"> </v>
      </c>
      <c r="AL813" s="50" t="str">
        <f>'Details and Calculations'!AW812</f>
        <v xml:space="preserve"> </v>
      </c>
      <c r="AM813" s="50" t="str">
        <f>'Details and Calculations'!BA812</f>
        <v xml:space="preserve"> </v>
      </c>
      <c r="AN813" s="50" t="str">
        <f>'Details and Calculations'!BF812</f>
        <v xml:space="preserve"> </v>
      </c>
      <c r="AO813" s="50" t="str">
        <f>'Details and Calculations'!BI812</f>
        <v xml:space="preserve"> </v>
      </c>
      <c r="AP813" s="50" t="str">
        <f>'Details and Calculations'!BM812</f>
        <v xml:space="preserve"> </v>
      </c>
      <c r="AQ813" s="50" t="str">
        <f>'Details and Calculations'!BP812</f>
        <v xml:space="preserve"> </v>
      </c>
      <c r="AR813" s="50">
        <f>'Details and Calculations'!CC812</f>
        <v>1</v>
      </c>
      <c r="AS813" s="50">
        <f>'Details and Calculations'!CJ812</f>
        <v>1</v>
      </c>
      <c r="AT813" s="51">
        <f>'Details and Calculations'!T812</f>
        <v>1</v>
      </c>
      <c r="AU813" s="51">
        <f>'Details and Calculations'!Z812</f>
        <v>1</v>
      </c>
      <c r="AV813" s="51">
        <f>'Details and Calculations'!S812</f>
        <v>0</v>
      </c>
      <c r="AW813" s="51">
        <f>'Details and Calculations'!AI812</f>
        <v>1</v>
      </c>
      <c r="AX813" s="51">
        <f>'Details and Calculations'!BY812</f>
        <v>1</v>
      </c>
      <c r="AY813" s="51">
        <f>'Details and Calculations'!CG812</f>
        <v>1</v>
      </c>
      <c r="AZ813" s="51">
        <f>'Details and Calculations'!CI812</f>
        <v>1</v>
      </c>
      <c r="BA813" s="51">
        <f t="shared" si="306"/>
        <v>1</v>
      </c>
      <c r="BB813" s="52">
        <f>'Details and Calculations'!Y812</f>
        <v>2</v>
      </c>
      <c r="BC813" s="52" t="str">
        <f>'Details and Calculations'!AC812</f>
        <v xml:space="preserve"> </v>
      </c>
      <c r="BD813" s="52" t="str">
        <f>'Details and Calculations'!AK812</f>
        <v xml:space="preserve"> </v>
      </c>
      <c r="BE813" s="52" t="str">
        <f>'Details and Calculations'!AN812</f>
        <v xml:space="preserve"> </v>
      </c>
      <c r="BF813" s="52" t="str">
        <f>'Details and Calculations'!AP812</f>
        <v xml:space="preserve"> </v>
      </c>
      <c r="BG813" s="52" t="str">
        <f>'Details and Calculations'!AT812</f>
        <v xml:space="preserve"> </v>
      </c>
      <c r="BH813" s="52" t="str">
        <f>'Details and Calculations'!AY812</f>
        <v xml:space="preserve"> </v>
      </c>
      <c r="BI813" s="52" t="str">
        <f>'Details and Calculations'!BB812</f>
        <v xml:space="preserve"> </v>
      </c>
      <c r="BJ813" s="52" t="str">
        <f>'Details and Calculations'!BD812</f>
        <v xml:space="preserve"> </v>
      </c>
      <c r="BK813" s="52">
        <f>'Details and Calculations'!CA812</f>
        <v>2</v>
      </c>
      <c r="BL813" s="43">
        <f>'Details and Calculations'!AA812</f>
        <v>0</v>
      </c>
      <c r="BM813" s="43" t="str">
        <f>'Details and Calculations'!AB812</f>
        <v/>
      </c>
      <c r="BN813" s="43" t="str">
        <f>'Details and Calculations'!AD812</f>
        <v xml:space="preserve"> </v>
      </c>
      <c r="BO813" s="43">
        <f>'Details and Calculations'!AJ812</f>
        <v>0</v>
      </c>
      <c r="BP813" s="43" t="str">
        <f>'Details and Calculations'!AL812</f>
        <v xml:space="preserve"> </v>
      </c>
      <c r="BQ813" s="43">
        <f>'Details and Calculations'!AO812</f>
        <v>0</v>
      </c>
      <c r="BR813" s="43" t="str">
        <f>'Details and Calculations'!AQ812</f>
        <v xml:space="preserve"> </v>
      </c>
      <c r="BS813" s="43">
        <f>'Details and Calculations'!AS812</f>
        <v>0</v>
      </c>
      <c r="BT813" s="43" t="str">
        <f>'Details and Calculations'!AV812</f>
        <v xml:space="preserve"> </v>
      </c>
      <c r="BU813" s="43">
        <f>'Details and Calculations'!AX812</f>
        <v>0</v>
      </c>
      <c r="BV813" s="43" t="str">
        <f>'Details and Calculations'!AZ812</f>
        <v xml:space="preserve"> </v>
      </c>
      <c r="BW813" s="43">
        <f>'Details and Calculations'!BC812</f>
        <v>0</v>
      </c>
      <c r="BX813" s="43" t="str">
        <f>'Details and Calculations'!BE812</f>
        <v xml:space="preserve"> </v>
      </c>
      <c r="BY813" s="43" t="str">
        <f>'Details and Calculations'!BG812</f>
        <v xml:space="preserve"> </v>
      </c>
      <c r="BZ813" s="43" t="str">
        <f>'Details and Calculations'!BH812</f>
        <v xml:space="preserve"> </v>
      </c>
      <c r="CA813" s="43">
        <f>'Details and Calculations'!BJ812</f>
        <v>0</v>
      </c>
      <c r="CB813" s="43" t="str">
        <f>'Details and Calculations'!BK812</f>
        <v/>
      </c>
      <c r="CC813" s="43" t="str">
        <f>'Details and Calculations'!BL812</f>
        <v xml:space="preserve"> </v>
      </c>
      <c r="CD813" s="43" t="str">
        <f>'Details and Calculations'!BN812</f>
        <v xml:space="preserve"> </v>
      </c>
      <c r="CE813" s="43" t="str">
        <f>'Details and Calculations'!BO812</f>
        <v xml:space="preserve"> </v>
      </c>
      <c r="CF813" s="43">
        <f>'Details and Calculations'!BZ812</f>
        <v>1</v>
      </c>
      <c r="CG813" s="43">
        <f>'Details and Calculations'!CB812</f>
        <v>2012</v>
      </c>
      <c r="CH813" s="31"/>
      <c r="CI813" s="53"/>
    </row>
    <row r="814" spans="1:87" x14ac:dyDescent="0.3">
      <c r="A814" s="43">
        <f>'Details and Calculations'!A813</f>
        <v>2017</v>
      </c>
      <c r="B814" s="43" t="str">
        <f>'Details and Calculations'!C813</f>
        <v>Rwanda</v>
      </c>
      <c r="C814" s="43" t="str">
        <f>'Details and Calculations'!D813</f>
        <v>Rulindo</v>
      </c>
      <c r="D814" s="43" t="str">
        <f>'Details and Calculations'!E813</f>
        <v>Ntarabana</v>
      </c>
      <c r="E814" s="43" t="str">
        <f>'Details and Calculations'!F813</f>
        <v>Kiyanza</v>
      </c>
      <c r="F814" s="43" t="str">
        <f>'Details and Calculations'!G813</f>
        <v>Nyagasozi</v>
      </c>
      <c r="G814" s="43" t="str">
        <f>'Details and Calculations'!H813</f>
        <v/>
      </c>
      <c r="H814" s="43" t="str">
        <f>'Details and Calculations'!I813</f>
        <v/>
      </c>
      <c r="I814" s="43" t="str">
        <f>'Details and Calculations'!J813</f>
        <v>Rwamugaza network</v>
      </c>
      <c r="J814" s="43">
        <f>'Details and Calculations'!K813</f>
        <v>197</v>
      </c>
      <c r="K814" s="43">
        <f>'Details and Calculations'!O813</f>
        <v>197</v>
      </c>
      <c r="L814" s="43" t="str">
        <f>'Details and Calculations'!P814</f>
        <v xml:space="preserve"> </v>
      </c>
      <c r="M814" s="43" t="str">
        <f>'Details and Calculations'!U813</f>
        <v>Piped Network -- Gravity Only</v>
      </c>
      <c r="N814" s="43">
        <f>'Details and Calculations'!V813</f>
        <v>2003</v>
      </c>
      <c r="O814" s="43" t="str">
        <f>'Details and Calculations'!W813</f>
        <v>Government</v>
      </c>
      <c r="P814" s="43" t="str">
        <f>'Details and Calculations'!X813</f>
        <v>Spring</v>
      </c>
      <c r="Q814" s="44" t="str">
        <f t="shared" si="289"/>
        <v>Low Risk</v>
      </c>
      <c r="R814" s="44" t="str">
        <f t="shared" si="290"/>
        <v>Low Risk</v>
      </c>
      <c r="S814" s="45" t="str">
        <f t="shared" si="291"/>
        <v>Intermediate Level of Service</v>
      </c>
      <c r="T814" s="62" t="str">
        <f t="shared" si="288"/>
        <v>Low Priority</v>
      </c>
      <c r="U814" s="46">
        <f t="shared" si="292"/>
        <v>7</v>
      </c>
      <c r="V814" s="28" t="str">
        <f t="shared" si="293"/>
        <v>Perform Routine Preventative Maintenance</v>
      </c>
      <c r="W814" s="47" t="str">
        <f t="shared" si="294"/>
        <v/>
      </c>
      <c r="X814" s="27" t="str">
        <f t="shared" si="295"/>
        <v>Maintain O&amp;M and Routine Monitoring</v>
      </c>
      <c r="Y814" s="48">
        <f t="shared" si="296"/>
        <v>16</v>
      </c>
      <c r="Z814" s="48">
        <f t="shared" si="297"/>
        <v>6</v>
      </c>
      <c r="AA814" s="48">
        <f t="shared" si="298"/>
        <v>16</v>
      </c>
      <c r="AB814" s="48">
        <f t="shared" si="299"/>
        <v>6</v>
      </c>
      <c r="AC814" s="48">
        <f t="shared" si="300"/>
        <v>16</v>
      </c>
      <c r="AD814" s="48" t="str">
        <f t="shared" si="301"/>
        <v xml:space="preserve"> </v>
      </c>
      <c r="AE814" s="48" t="str">
        <f t="shared" si="302"/>
        <v xml:space="preserve"> </v>
      </c>
      <c r="AF814" s="48" t="str">
        <f t="shared" si="303"/>
        <v xml:space="preserve"> </v>
      </c>
      <c r="AG814" s="49" t="str">
        <f t="shared" si="304"/>
        <v/>
      </c>
      <c r="AH814" s="48">
        <f t="shared" si="305"/>
        <v>6</v>
      </c>
      <c r="AI814" s="50">
        <f>'Details and Calculations'!AE813</f>
        <v>1</v>
      </c>
      <c r="AJ814" s="50">
        <f>'Details and Calculations'!AM813</f>
        <v>1</v>
      </c>
      <c r="AK814" s="50">
        <f>'Details and Calculations'!AR813</f>
        <v>1</v>
      </c>
      <c r="AL814" s="50">
        <f>'Details and Calculations'!AW813</f>
        <v>1</v>
      </c>
      <c r="AM814" s="50">
        <f>'Details and Calculations'!BA813</f>
        <v>1</v>
      </c>
      <c r="AN814" s="50" t="str">
        <f>'Details and Calculations'!BF813</f>
        <v xml:space="preserve"> </v>
      </c>
      <c r="AO814" s="50" t="str">
        <f>'Details and Calculations'!BI813</f>
        <v xml:space="preserve"> </v>
      </c>
      <c r="AP814" s="50" t="str">
        <f>'Details and Calculations'!BM813</f>
        <v xml:space="preserve"> </v>
      </c>
      <c r="AQ814" s="50" t="str">
        <f>'Details and Calculations'!BP813</f>
        <v xml:space="preserve"> </v>
      </c>
      <c r="AR814" s="50">
        <f>'Details and Calculations'!CC813</f>
        <v>1</v>
      </c>
      <c r="AS814" s="50">
        <f>'Details and Calculations'!CJ813</f>
        <v>1</v>
      </c>
      <c r="AT814" s="51">
        <f>'Details and Calculations'!T813</f>
        <v>1</v>
      </c>
      <c r="AU814" s="51">
        <f>'Details and Calculations'!Z813</f>
        <v>1</v>
      </c>
      <c r="AV814" s="51">
        <f>'Details and Calculations'!S813</f>
        <v>0</v>
      </c>
      <c r="AW814" s="51">
        <f>'Details and Calculations'!AI813</f>
        <v>1</v>
      </c>
      <c r="AX814" s="51">
        <f>'Details and Calculations'!BY813</f>
        <v>1</v>
      </c>
      <c r="AY814" s="51">
        <f>'Details and Calculations'!CG813</f>
        <v>1</v>
      </c>
      <c r="AZ814" s="51">
        <f>'Details and Calculations'!CI813</f>
        <v>1</v>
      </c>
      <c r="BA814" s="51">
        <f t="shared" si="306"/>
        <v>1</v>
      </c>
      <c r="BB814" s="52">
        <f>'Details and Calculations'!Y813</f>
        <v>2</v>
      </c>
      <c r="BC814" s="52">
        <f>'Details and Calculations'!AC813</f>
        <v>1</v>
      </c>
      <c r="BD814" s="52">
        <f>'Details and Calculations'!AK813</f>
        <v>2</v>
      </c>
      <c r="BE814" s="52">
        <f>'Details and Calculations'!AN813</f>
        <v>35000</v>
      </c>
      <c r="BF814" s="52">
        <f>'Details and Calculations'!AP813</f>
        <v>7</v>
      </c>
      <c r="BG814" s="52">
        <f>'Details and Calculations'!AT813</f>
        <v>14</v>
      </c>
      <c r="BH814" s="52">
        <f>'Details and Calculations'!AY813</f>
        <v>1</v>
      </c>
      <c r="BI814" s="52">
        <f>'Details and Calculations'!BB813</f>
        <v>35000</v>
      </c>
      <c r="BJ814" s="52" t="str">
        <f>'Details and Calculations'!BD813</f>
        <v xml:space="preserve"> </v>
      </c>
      <c r="BK814" s="52">
        <f>'Details and Calculations'!CA813</f>
        <v>1</v>
      </c>
      <c r="BL814" s="43">
        <f>'Details and Calculations'!AA813</f>
        <v>1</v>
      </c>
      <c r="BM814" s="43" t="str">
        <f>'Details and Calculations'!AB813</f>
        <v/>
      </c>
      <c r="BN814" s="43">
        <f>'Details and Calculations'!AD813</f>
        <v>2003</v>
      </c>
      <c r="BO814" s="43">
        <f>'Details and Calculations'!AJ813</f>
        <v>1</v>
      </c>
      <c r="BP814" s="43">
        <f>'Details and Calculations'!AL813</f>
        <v>2003</v>
      </c>
      <c r="BQ814" s="43">
        <f>'Details and Calculations'!AO813</f>
        <v>1</v>
      </c>
      <c r="BR814" s="43">
        <f>'Details and Calculations'!AQ813</f>
        <v>2003</v>
      </c>
      <c r="BS814" s="43">
        <f>'Details and Calculations'!AS813</f>
        <v>1</v>
      </c>
      <c r="BT814" s="43">
        <f>'Details and Calculations'!AV813</f>
        <v>2003</v>
      </c>
      <c r="BU814" s="43">
        <f>'Details and Calculations'!AX813</f>
        <v>1</v>
      </c>
      <c r="BV814" s="43">
        <f>'Details and Calculations'!AZ813</f>
        <v>2003</v>
      </c>
      <c r="BW814" s="43">
        <f>'Details and Calculations'!BC813</f>
        <v>0</v>
      </c>
      <c r="BX814" s="43" t="str">
        <f>'Details and Calculations'!BE813</f>
        <v xml:space="preserve"> </v>
      </c>
      <c r="BY814" s="43" t="str">
        <f>'Details and Calculations'!BG813</f>
        <v xml:space="preserve"> </v>
      </c>
      <c r="BZ814" s="43" t="str">
        <f>'Details and Calculations'!BH813</f>
        <v xml:space="preserve"> </v>
      </c>
      <c r="CA814" s="43">
        <f>'Details and Calculations'!BJ813</f>
        <v>0</v>
      </c>
      <c r="CB814" s="43" t="str">
        <f>'Details and Calculations'!BK813</f>
        <v/>
      </c>
      <c r="CC814" s="43" t="str">
        <f>'Details and Calculations'!BL813</f>
        <v xml:space="preserve"> </v>
      </c>
      <c r="CD814" s="43" t="str">
        <f>'Details and Calculations'!BN813</f>
        <v xml:space="preserve"> </v>
      </c>
      <c r="CE814" s="43" t="str">
        <f>'Details and Calculations'!BO813</f>
        <v xml:space="preserve"> </v>
      </c>
      <c r="CF814" s="43">
        <f>'Details and Calculations'!BZ813</f>
        <v>1</v>
      </c>
      <c r="CG814" s="43">
        <f>'Details and Calculations'!CB813</f>
        <v>2003</v>
      </c>
      <c r="CH814" s="31"/>
      <c r="CI814" s="53"/>
    </row>
    <row r="815" spans="1:87" x14ac:dyDescent="0.3">
      <c r="A815" s="43">
        <f>'Details and Calculations'!A814</f>
        <v>2017</v>
      </c>
      <c r="B815" s="43" t="str">
        <f>'Details and Calculations'!C814</f>
        <v>Rwanda</v>
      </c>
      <c r="C815" s="43" t="str">
        <f>'Details and Calculations'!D814</f>
        <v>Rulindo</v>
      </c>
      <c r="D815" s="43" t="str">
        <f>'Details and Calculations'!E814</f>
        <v>Burega</v>
      </c>
      <c r="E815" s="43" t="str">
        <f>'Details and Calculations'!F814</f>
        <v>Taba</v>
      </c>
      <c r="F815" s="43" t="str">
        <f>'Details and Calculations'!G814</f>
        <v>Lyinzovu</v>
      </c>
      <c r="G815" s="43" t="str">
        <f>'Details and Calculations'!H814</f>
        <v/>
      </c>
      <c r="H815" s="43" t="str">
        <f>'Details and Calculations'!I814</f>
        <v/>
      </c>
      <c r="I815" s="43" t="str">
        <f>'Details and Calculations'!J814</f>
        <v>Rwamugaza</v>
      </c>
      <c r="J815" s="43">
        <f>'Details and Calculations'!K814</f>
        <v>505</v>
      </c>
      <c r="K815" s="43">
        <f>'Details and Calculations'!O814</f>
        <v>505</v>
      </c>
      <c r="L815" s="43" t="str">
        <f>'Details and Calculations'!P815</f>
        <v xml:space="preserve"> </v>
      </c>
      <c r="M815" s="43" t="str">
        <f>'Details and Calculations'!U814</f>
        <v>Piped Network With Pump</v>
      </c>
      <c r="N815" s="43">
        <f>'Details and Calculations'!V814</f>
        <v>2012</v>
      </c>
      <c r="O815" s="43" t="str">
        <f>'Details and Calculations'!W814</f>
        <v>Governement (District, Wasac) And Water For People</v>
      </c>
      <c r="P815" s="43" t="str">
        <f>'Details and Calculations'!X814</f>
        <v>Spring</v>
      </c>
      <c r="Q815" s="44" t="str">
        <f t="shared" si="289"/>
        <v>Low Risk</v>
      </c>
      <c r="R815" s="44" t="str">
        <f t="shared" si="290"/>
        <v>Low Risk</v>
      </c>
      <c r="S815" s="45" t="str">
        <f t="shared" si="291"/>
        <v>Intermediate Level of Service</v>
      </c>
      <c r="T815" s="62" t="str">
        <f t="shared" si="288"/>
        <v>Low Priority</v>
      </c>
      <c r="U815" s="46">
        <f t="shared" si="292"/>
        <v>6</v>
      </c>
      <c r="V815" s="28" t="str">
        <f t="shared" si="293"/>
        <v>Perform Routine Preventative Maintenance</v>
      </c>
      <c r="W815" s="47" t="str">
        <f t="shared" si="294"/>
        <v/>
      </c>
      <c r="X815" s="27" t="str">
        <f t="shared" si="295"/>
        <v>Maintain O&amp;M and Routine Monitoring</v>
      </c>
      <c r="Y815" s="48">
        <f t="shared" si="296"/>
        <v>22</v>
      </c>
      <c r="Z815" s="48">
        <f t="shared" si="297"/>
        <v>15</v>
      </c>
      <c r="AA815" s="48">
        <f t="shared" si="298"/>
        <v>25</v>
      </c>
      <c r="AB815" s="48">
        <f t="shared" si="299"/>
        <v>15</v>
      </c>
      <c r="AC815" s="48">
        <f t="shared" si="300"/>
        <v>25</v>
      </c>
      <c r="AD815" s="48">
        <f t="shared" si="301"/>
        <v>-1</v>
      </c>
      <c r="AE815" s="48">
        <f t="shared" si="302"/>
        <v>12</v>
      </c>
      <c r="AF815" s="48" t="str">
        <f t="shared" si="303"/>
        <v xml:space="preserve"> </v>
      </c>
      <c r="AG815" s="49" t="str">
        <f t="shared" si="304"/>
        <v/>
      </c>
      <c r="AH815" s="48">
        <f t="shared" si="305"/>
        <v>15</v>
      </c>
      <c r="AI815" s="50">
        <f>'Details and Calculations'!AE814</f>
        <v>1</v>
      </c>
      <c r="AJ815" s="50">
        <f>'Details and Calculations'!AM814</f>
        <v>1</v>
      </c>
      <c r="AK815" s="50">
        <f>'Details and Calculations'!AR814</f>
        <v>1</v>
      </c>
      <c r="AL815" s="50">
        <f>'Details and Calculations'!AW814</f>
        <v>1</v>
      </c>
      <c r="AM815" s="50">
        <f>'Details and Calculations'!BA814</f>
        <v>1</v>
      </c>
      <c r="AN815" s="50">
        <f>'Details and Calculations'!BF814</f>
        <v>1</v>
      </c>
      <c r="AO815" s="50">
        <f>'Details and Calculations'!BI814</f>
        <v>1</v>
      </c>
      <c r="AP815" s="50" t="str">
        <f>'Details and Calculations'!BM814</f>
        <v xml:space="preserve"> </v>
      </c>
      <c r="AQ815" s="50" t="str">
        <f>'Details and Calculations'!BP814</f>
        <v xml:space="preserve"> </v>
      </c>
      <c r="AR815" s="50">
        <f>'Details and Calculations'!CC814</f>
        <v>1</v>
      </c>
      <c r="AS815" s="50">
        <f>'Details and Calculations'!CJ814</f>
        <v>1</v>
      </c>
      <c r="AT815" s="51">
        <f>'Details and Calculations'!T814</f>
        <v>1</v>
      </c>
      <c r="AU815" s="51">
        <f>'Details and Calculations'!Z814</f>
        <v>1</v>
      </c>
      <c r="AV815" s="51">
        <f>'Details and Calculations'!S814</f>
        <v>0</v>
      </c>
      <c r="AW815" s="51">
        <f>'Details and Calculations'!AI814</f>
        <v>1</v>
      </c>
      <c r="AX815" s="51">
        <f>'Details and Calculations'!BY814</f>
        <v>1</v>
      </c>
      <c r="AY815" s="51">
        <f>'Details and Calculations'!CG814</f>
        <v>1</v>
      </c>
      <c r="AZ815" s="51">
        <f>'Details and Calculations'!CI814</f>
        <v>0</v>
      </c>
      <c r="BA815" s="51">
        <f t="shared" si="306"/>
        <v>1</v>
      </c>
      <c r="BB815" s="52">
        <f>'Details and Calculations'!Y814</f>
        <v>3</v>
      </c>
      <c r="BC815" s="52">
        <f>'Details and Calculations'!AC814</f>
        <v>3</v>
      </c>
      <c r="BD815" s="52">
        <f>'Details and Calculations'!AK814</f>
        <v>2</v>
      </c>
      <c r="BE815" s="52">
        <f>'Details and Calculations'!AN814</f>
        <v>5000</v>
      </c>
      <c r="BF815" s="52">
        <f>'Details and Calculations'!AP814</f>
        <v>16</v>
      </c>
      <c r="BG815" s="52">
        <f>'Details and Calculations'!AT814</f>
        <v>8</v>
      </c>
      <c r="BH815" s="52">
        <f>'Details and Calculations'!AY814</f>
        <v>2</v>
      </c>
      <c r="BI815" s="52">
        <f>'Details and Calculations'!BB814</f>
        <v>5000</v>
      </c>
      <c r="BJ815" s="52">
        <f>'Details and Calculations'!BD814</f>
        <v>1</v>
      </c>
      <c r="BK815" s="52">
        <f>'Details and Calculations'!CA814</f>
        <v>1</v>
      </c>
      <c r="BL815" s="43">
        <f>'Details and Calculations'!AA814</f>
        <v>1</v>
      </c>
      <c r="BM815" s="43" t="str">
        <f>'Details and Calculations'!AB814</f>
        <v/>
      </c>
      <c r="BN815" s="43">
        <f>'Details and Calculations'!AD814</f>
        <v>2009</v>
      </c>
      <c r="BO815" s="43">
        <f>'Details and Calculations'!AJ814</f>
        <v>1</v>
      </c>
      <c r="BP815" s="43">
        <f>'Details and Calculations'!AL814</f>
        <v>2012</v>
      </c>
      <c r="BQ815" s="43">
        <f>'Details and Calculations'!AO814</f>
        <v>1</v>
      </c>
      <c r="BR815" s="43">
        <f>'Details and Calculations'!AQ814</f>
        <v>2012</v>
      </c>
      <c r="BS815" s="43">
        <f>'Details and Calculations'!AS814</f>
        <v>1</v>
      </c>
      <c r="BT815" s="43">
        <f>'Details and Calculations'!AV814</f>
        <v>2012</v>
      </c>
      <c r="BU815" s="43">
        <f>'Details and Calculations'!AX814</f>
        <v>1</v>
      </c>
      <c r="BV815" s="43">
        <f>'Details and Calculations'!AZ814</f>
        <v>2012</v>
      </c>
      <c r="BW815" s="43">
        <f>'Details and Calculations'!BC814</f>
        <v>1</v>
      </c>
      <c r="BX815" s="43">
        <f>'Details and Calculations'!BE814</f>
        <v>2009</v>
      </c>
      <c r="BY815" s="43">
        <f>'Details and Calculations'!BG814</f>
        <v>1</v>
      </c>
      <c r="BZ815" s="43">
        <f>'Details and Calculations'!BH814</f>
        <v>2009</v>
      </c>
      <c r="CA815" s="43">
        <f>'Details and Calculations'!BJ814</f>
        <v>0</v>
      </c>
      <c r="CB815" s="43" t="str">
        <f>'Details and Calculations'!BK814</f>
        <v/>
      </c>
      <c r="CC815" s="43" t="str">
        <f>'Details and Calculations'!BL814</f>
        <v xml:space="preserve"> </v>
      </c>
      <c r="CD815" s="43" t="str">
        <f>'Details and Calculations'!BN814</f>
        <v xml:space="preserve"> </v>
      </c>
      <c r="CE815" s="43" t="str">
        <f>'Details and Calculations'!BO814</f>
        <v xml:space="preserve"> </v>
      </c>
      <c r="CF815" s="43">
        <f>'Details and Calculations'!BZ814</f>
        <v>1</v>
      </c>
      <c r="CG815" s="43">
        <f>'Details and Calculations'!CB814</f>
        <v>2012</v>
      </c>
      <c r="CH815" s="31"/>
      <c r="CI815" s="53"/>
    </row>
    <row r="816" spans="1:87" x14ac:dyDescent="0.3">
      <c r="A816" s="43">
        <f>'Details and Calculations'!A815</f>
        <v>2017</v>
      </c>
      <c r="B816" s="43" t="str">
        <f>'Details and Calculations'!C815</f>
        <v>Rwanda</v>
      </c>
      <c r="C816" s="43" t="str">
        <f>'Details and Calculations'!D815</f>
        <v>Rulindo</v>
      </c>
      <c r="D816" s="43" t="str">
        <f>'Details and Calculations'!E815</f>
        <v>Murambi</v>
      </c>
      <c r="E816" s="43" t="str">
        <f>'Details and Calculations'!F815</f>
        <v>Mvuzo</v>
      </c>
      <c r="F816" s="43" t="str">
        <f>'Details and Calculations'!G815</f>
        <v>Ntyaba</v>
      </c>
      <c r="G816" s="43" t="str">
        <f>'Details and Calculations'!H815</f>
        <v/>
      </c>
      <c r="H816" s="43" t="str">
        <f>'Details and Calculations'!I815</f>
        <v/>
      </c>
      <c r="I816" s="43" t="str">
        <f>'Details and Calculations'!J815</f>
        <v>Mutagata Motorised Network</v>
      </c>
      <c r="J816" s="43">
        <f>'Details and Calculations'!K815</f>
        <v>136</v>
      </c>
      <c r="K816" s="43">
        <f>'Details and Calculations'!O815</f>
        <v>136</v>
      </c>
      <c r="L816" s="43" t="str">
        <f>'Details and Calculations'!P816</f>
        <v xml:space="preserve"> </v>
      </c>
      <c r="M816" s="43" t="str">
        <f>'Details and Calculations'!U815</f>
        <v>Piped Network With Pump</v>
      </c>
      <c r="N816" s="43">
        <f>'Details and Calculations'!V815</f>
        <v>1987</v>
      </c>
      <c r="O816" s="43" t="str">
        <f>'Details and Calculations'!W815</f>
        <v>Governement (District, Wasac) And Water For People</v>
      </c>
      <c r="P816" s="43" t="str">
        <f>'Details and Calculations'!X815</f>
        <v>Spring</v>
      </c>
      <c r="Q816" s="44" t="str">
        <f t="shared" si="289"/>
        <v>Low Risk</v>
      </c>
      <c r="R816" s="44" t="str">
        <f t="shared" si="290"/>
        <v>Low Risk</v>
      </c>
      <c r="S816" s="45" t="str">
        <f t="shared" si="291"/>
        <v>Intermediate Level of Service</v>
      </c>
      <c r="T816" s="62" t="str">
        <f t="shared" si="288"/>
        <v>Low Priority</v>
      </c>
      <c r="U816" s="46">
        <f t="shared" si="292"/>
        <v>7</v>
      </c>
      <c r="V816" s="28" t="str">
        <f t="shared" si="293"/>
        <v>Perform Routine Preventative Maintenance</v>
      </c>
      <c r="W816" s="47" t="str">
        <f t="shared" si="294"/>
        <v/>
      </c>
      <c r="X816" s="27" t="str">
        <f t="shared" si="295"/>
        <v>Maintain O&amp;M and Routine Monitoring</v>
      </c>
      <c r="Y816" s="48">
        <f t="shared" si="296"/>
        <v>20</v>
      </c>
      <c r="Z816" s="48">
        <f t="shared" si="297"/>
        <v>19</v>
      </c>
      <c r="AA816" s="48">
        <f t="shared" si="298"/>
        <v>29</v>
      </c>
      <c r="AB816" s="48">
        <f t="shared" si="299"/>
        <v>19</v>
      </c>
      <c r="AC816" s="48">
        <f t="shared" si="300"/>
        <v>29</v>
      </c>
      <c r="AD816" s="48">
        <f t="shared" si="301"/>
        <v>7</v>
      </c>
      <c r="AE816" s="48">
        <f t="shared" si="302"/>
        <v>19</v>
      </c>
      <c r="AF816" s="48">
        <f t="shared" si="303"/>
        <v>10</v>
      </c>
      <c r="AG816" s="49" t="str">
        <f t="shared" si="304"/>
        <v/>
      </c>
      <c r="AH816" s="48">
        <f t="shared" si="305"/>
        <v>19</v>
      </c>
      <c r="AI816" s="50">
        <f>'Details and Calculations'!AE815</f>
        <v>1</v>
      </c>
      <c r="AJ816" s="50">
        <f>'Details and Calculations'!AM815</f>
        <v>1</v>
      </c>
      <c r="AK816" s="50">
        <f>'Details and Calculations'!AR815</f>
        <v>1</v>
      </c>
      <c r="AL816" s="50">
        <f>'Details and Calculations'!AW815</f>
        <v>1</v>
      </c>
      <c r="AM816" s="50">
        <f>'Details and Calculations'!BA815</f>
        <v>1</v>
      </c>
      <c r="AN816" s="50">
        <f>'Details and Calculations'!BF815</f>
        <v>1</v>
      </c>
      <c r="AO816" s="50">
        <f>'Details and Calculations'!BI815</f>
        <v>1</v>
      </c>
      <c r="AP816" s="50">
        <f>'Details and Calculations'!BM815</f>
        <v>1</v>
      </c>
      <c r="AQ816" s="50" t="str">
        <f>'Details and Calculations'!BP815</f>
        <v xml:space="preserve"> </v>
      </c>
      <c r="AR816" s="50">
        <f>'Details and Calculations'!CC815</f>
        <v>1</v>
      </c>
      <c r="AS816" s="50">
        <f>'Details and Calculations'!CJ815</f>
        <v>1</v>
      </c>
      <c r="AT816" s="51">
        <f>'Details and Calculations'!T815</f>
        <v>1</v>
      </c>
      <c r="AU816" s="51">
        <f>'Details and Calculations'!Z815</f>
        <v>1</v>
      </c>
      <c r="AV816" s="51">
        <f>'Details and Calculations'!S815</f>
        <v>0</v>
      </c>
      <c r="AW816" s="51">
        <f>'Details and Calculations'!AI815</f>
        <v>1</v>
      </c>
      <c r="AX816" s="51">
        <f>'Details and Calculations'!BY815</f>
        <v>1</v>
      </c>
      <c r="AY816" s="51">
        <f>'Details and Calculations'!CG815</f>
        <v>1</v>
      </c>
      <c r="AZ816" s="51">
        <f>'Details and Calculations'!CI815</f>
        <v>1</v>
      </c>
      <c r="BA816" s="51">
        <f t="shared" si="306"/>
        <v>1</v>
      </c>
      <c r="BB816" s="52">
        <f>'Details and Calculations'!Y815</f>
        <v>1</v>
      </c>
      <c r="BC816" s="52">
        <f>'Details and Calculations'!AC815</f>
        <v>1</v>
      </c>
      <c r="BD816" s="52">
        <f>'Details and Calculations'!AK815</f>
        <v>1</v>
      </c>
      <c r="BE816" s="52">
        <f>'Details and Calculations'!AN815</f>
        <v>1900</v>
      </c>
      <c r="BF816" s="52">
        <f>'Details and Calculations'!AP815</f>
        <v>39</v>
      </c>
      <c r="BG816" s="52">
        <f>'Details and Calculations'!AT815</f>
        <v>17</v>
      </c>
      <c r="BH816" s="52">
        <f>'Details and Calculations'!AY815</f>
        <v>6</v>
      </c>
      <c r="BI816" s="52">
        <f>'Details and Calculations'!BB815</f>
        <v>40000</v>
      </c>
      <c r="BJ816" s="52">
        <f>'Details and Calculations'!BD815</f>
        <v>5</v>
      </c>
      <c r="BK816" s="52">
        <f>'Details and Calculations'!CA815</f>
        <v>64</v>
      </c>
      <c r="BL816" s="43">
        <f>'Details and Calculations'!AA815</f>
        <v>1</v>
      </c>
      <c r="BM816" s="43" t="str">
        <f>'Details and Calculations'!AB815</f>
        <v>"Springbox" --Intake Structure At A Spring</v>
      </c>
      <c r="BN816" s="43">
        <f>'Details and Calculations'!AD815</f>
        <v>2007</v>
      </c>
      <c r="BO816" s="43">
        <f>'Details and Calculations'!AJ815</f>
        <v>1</v>
      </c>
      <c r="BP816" s="43">
        <f>'Details and Calculations'!AL815</f>
        <v>2016</v>
      </c>
      <c r="BQ816" s="43">
        <f>'Details and Calculations'!AO815</f>
        <v>1</v>
      </c>
      <c r="BR816" s="43">
        <f>'Details and Calculations'!AQ815</f>
        <v>2016</v>
      </c>
      <c r="BS816" s="43">
        <f>'Details and Calculations'!AS815</f>
        <v>1</v>
      </c>
      <c r="BT816" s="43">
        <f>'Details and Calculations'!AV815</f>
        <v>2016</v>
      </c>
      <c r="BU816" s="43">
        <f>'Details and Calculations'!AX815</f>
        <v>1</v>
      </c>
      <c r="BV816" s="43">
        <f>'Details and Calculations'!AZ815</f>
        <v>2016</v>
      </c>
      <c r="BW816" s="43">
        <f>'Details and Calculations'!BC815</f>
        <v>1</v>
      </c>
      <c r="BX816" s="43">
        <f>'Details and Calculations'!BE815</f>
        <v>2017</v>
      </c>
      <c r="BY816" s="43">
        <f>'Details and Calculations'!BG815</f>
        <v>1</v>
      </c>
      <c r="BZ816" s="43">
        <f>'Details and Calculations'!BH815</f>
        <v>2016</v>
      </c>
      <c r="CA816" s="43">
        <f>'Details and Calculations'!BJ815</f>
        <v>1</v>
      </c>
      <c r="CB816" s="43" t="str">
        <f>'Details and Calculations'!BK815</f>
        <v>Disinfection/Chlorination</v>
      </c>
      <c r="CC816" s="43">
        <f>'Details and Calculations'!BL815</f>
        <v>2017</v>
      </c>
      <c r="CD816" s="43">
        <f>'Details and Calculations'!BN815</f>
        <v>0</v>
      </c>
      <c r="CE816" s="43" t="str">
        <f>'Details and Calculations'!BO815</f>
        <v xml:space="preserve"> </v>
      </c>
      <c r="CF816" s="43">
        <f>'Details and Calculations'!BZ815</f>
        <v>1</v>
      </c>
      <c r="CG816" s="43">
        <f>'Details and Calculations'!CB815</f>
        <v>2016</v>
      </c>
      <c r="CH816" s="31"/>
      <c r="CI816" s="53"/>
    </row>
    <row r="817" spans="1:87" x14ac:dyDescent="0.3">
      <c r="A817" s="43">
        <f>'Details and Calculations'!A816</f>
        <v>2017</v>
      </c>
      <c r="B817" s="43" t="str">
        <f>'Details and Calculations'!C816</f>
        <v>Rwanda</v>
      </c>
      <c r="C817" s="43" t="str">
        <f>'Details and Calculations'!D816</f>
        <v>Rulindo</v>
      </c>
      <c r="D817" s="43" t="str">
        <f>'Details and Calculations'!E816</f>
        <v>Buyoga</v>
      </c>
      <c r="E817" s="43" t="str">
        <f>'Details and Calculations'!F816</f>
        <v>Mwumba</v>
      </c>
      <c r="F817" s="43" t="str">
        <f>'Details and Calculations'!G816</f>
        <v>Mataba</v>
      </c>
      <c r="G817" s="43" t="str">
        <f>'Details and Calculations'!H816</f>
        <v/>
      </c>
      <c r="H817" s="43" t="str">
        <f>'Details and Calculations'!I816</f>
        <v/>
      </c>
      <c r="I817" s="43" t="str">
        <f>'Details and Calculations'!J816</f>
        <v>Water point at Buyoga Banque Populaire/Nyirambuga pumping</v>
      </c>
      <c r="J817" s="43">
        <f>'Details and Calculations'!K816</f>
        <v>177</v>
      </c>
      <c r="K817" s="43">
        <f>'Details and Calculations'!O816</f>
        <v>177</v>
      </c>
      <c r="L817" s="43" t="str">
        <f>'Details and Calculations'!P817</f>
        <v xml:space="preserve"> </v>
      </c>
      <c r="M817" s="43" t="str">
        <f>'Details and Calculations'!U816</f>
        <v>Piped Network With Pump</v>
      </c>
      <c r="N817" s="43">
        <f>'Details and Calculations'!V816</f>
        <v>2015</v>
      </c>
      <c r="O817" s="43" t="str">
        <f>'Details and Calculations'!W816</f>
        <v>Governement (District, Wasac) And Water For People</v>
      </c>
      <c r="P817" s="43" t="str">
        <f>'Details and Calculations'!X816</f>
        <v>Spring</v>
      </c>
      <c r="Q817" s="44" t="str">
        <f t="shared" si="289"/>
        <v>Low Risk</v>
      </c>
      <c r="R817" s="44" t="str">
        <f t="shared" si="290"/>
        <v>Low Risk</v>
      </c>
      <c r="S817" s="45" t="str">
        <f t="shared" si="291"/>
        <v>Intermediate Level of Service</v>
      </c>
      <c r="T817" s="62" t="str">
        <f t="shared" si="288"/>
        <v>Low Priority</v>
      </c>
      <c r="U817" s="46">
        <f t="shared" si="292"/>
        <v>7</v>
      </c>
      <c r="V817" s="28" t="str">
        <f t="shared" si="293"/>
        <v>Perform Routine Preventative Maintenance</v>
      </c>
      <c r="W817" s="47" t="str">
        <f t="shared" si="294"/>
        <v/>
      </c>
      <c r="X817" s="27" t="str">
        <f t="shared" si="295"/>
        <v>Maintain O&amp;M and Routine Monitoring</v>
      </c>
      <c r="Y817" s="48" t="str">
        <f t="shared" si="296"/>
        <v xml:space="preserve"> </v>
      </c>
      <c r="Z817" s="48" t="str">
        <f t="shared" si="297"/>
        <v xml:space="preserve"> </v>
      </c>
      <c r="AA817" s="48" t="str">
        <f t="shared" si="298"/>
        <v xml:space="preserve"> </v>
      </c>
      <c r="AB817" s="48" t="str">
        <f t="shared" si="299"/>
        <v xml:space="preserve"> </v>
      </c>
      <c r="AC817" s="48" t="str">
        <f t="shared" si="300"/>
        <v xml:space="preserve"> </v>
      </c>
      <c r="AD817" s="48" t="str">
        <f t="shared" si="301"/>
        <v xml:space="preserve"> </v>
      </c>
      <c r="AE817" s="48" t="str">
        <f t="shared" si="302"/>
        <v xml:space="preserve"> </v>
      </c>
      <c r="AF817" s="48" t="str">
        <f t="shared" si="303"/>
        <v xml:space="preserve"> </v>
      </c>
      <c r="AG817" s="49" t="str">
        <f t="shared" si="304"/>
        <v/>
      </c>
      <c r="AH817" s="48">
        <f t="shared" si="305"/>
        <v>18</v>
      </c>
      <c r="AI817" s="50" t="str">
        <f>'Details and Calculations'!AE816</f>
        <v xml:space="preserve"> </v>
      </c>
      <c r="AJ817" s="50" t="str">
        <f>'Details and Calculations'!AM816</f>
        <v xml:space="preserve"> </v>
      </c>
      <c r="AK817" s="50" t="str">
        <f>'Details and Calculations'!AR816</f>
        <v xml:space="preserve"> </v>
      </c>
      <c r="AL817" s="50" t="str">
        <f>'Details and Calculations'!AW816</f>
        <v xml:space="preserve"> </v>
      </c>
      <c r="AM817" s="50" t="str">
        <f>'Details and Calculations'!BA816</f>
        <v xml:space="preserve"> </v>
      </c>
      <c r="AN817" s="50" t="str">
        <f>'Details and Calculations'!BF816</f>
        <v xml:space="preserve"> </v>
      </c>
      <c r="AO817" s="50" t="str">
        <f>'Details and Calculations'!BI816</f>
        <v xml:space="preserve"> </v>
      </c>
      <c r="AP817" s="50" t="str">
        <f>'Details and Calculations'!BM816</f>
        <v xml:space="preserve"> </v>
      </c>
      <c r="AQ817" s="50" t="str">
        <f>'Details and Calculations'!BP816</f>
        <v xml:space="preserve"> </v>
      </c>
      <c r="AR817" s="50">
        <f>'Details and Calculations'!CC816</f>
        <v>1</v>
      </c>
      <c r="AS817" s="50">
        <f>'Details and Calculations'!CJ816</f>
        <v>1</v>
      </c>
      <c r="AT817" s="51">
        <f>'Details and Calculations'!T816</f>
        <v>1</v>
      </c>
      <c r="AU817" s="51">
        <f>'Details and Calculations'!Z816</f>
        <v>1</v>
      </c>
      <c r="AV817" s="51">
        <f>'Details and Calculations'!S816</f>
        <v>0</v>
      </c>
      <c r="AW817" s="51">
        <f>'Details and Calculations'!AI816</f>
        <v>1</v>
      </c>
      <c r="AX817" s="51">
        <f>'Details and Calculations'!BY816</f>
        <v>1</v>
      </c>
      <c r="AY817" s="51">
        <f>'Details and Calculations'!CG816</f>
        <v>1</v>
      </c>
      <c r="AZ817" s="51">
        <f>'Details and Calculations'!CI816</f>
        <v>1</v>
      </c>
      <c r="BA817" s="51">
        <f t="shared" si="306"/>
        <v>1</v>
      </c>
      <c r="BB817" s="52">
        <f>'Details and Calculations'!Y816</f>
        <v>11</v>
      </c>
      <c r="BC817" s="52" t="str">
        <f>'Details and Calculations'!AC816</f>
        <v xml:space="preserve"> </v>
      </c>
      <c r="BD817" s="52" t="str">
        <f>'Details and Calculations'!AK816</f>
        <v xml:space="preserve"> </v>
      </c>
      <c r="BE817" s="52" t="str">
        <f>'Details and Calculations'!AN816</f>
        <v xml:space="preserve"> </v>
      </c>
      <c r="BF817" s="52" t="str">
        <f>'Details and Calculations'!AP816</f>
        <v xml:space="preserve"> </v>
      </c>
      <c r="BG817" s="52" t="str">
        <f>'Details and Calculations'!AT816</f>
        <v xml:space="preserve"> </v>
      </c>
      <c r="BH817" s="52" t="str">
        <f>'Details and Calculations'!AY816</f>
        <v xml:space="preserve"> </v>
      </c>
      <c r="BI817" s="52" t="str">
        <f>'Details and Calculations'!BB816</f>
        <v xml:space="preserve"> </v>
      </c>
      <c r="BJ817" s="52" t="str">
        <f>'Details and Calculations'!BD816</f>
        <v xml:space="preserve"> </v>
      </c>
      <c r="BK817" s="52">
        <f>'Details and Calculations'!CA816</f>
        <v>6</v>
      </c>
      <c r="BL817" s="43">
        <f>'Details and Calculations'!AA816</f>
        <v>0</v>
      </c>
      <c r="BM817" s="43" t="str">
        <f>'Details and Calculations'!AB816</f>
        <v/>
      </c>
      <c r="BN817" s="43" t="str">
        <f>'Details and Calculations'!AD816</f>
        <v xml:space="preserve"> </v>
      </c>
      <c r="BO817" s="43">
        <f>'Details and Calculations'!AJ816</f>
        <v>0</v>
      </c>
      <c r="BP817" s="43" t="str">
        <f>'Details and Calculations'!AL816</f>
        <v xml:space="preserve"> </v>
      </c>
      <c r="BQ817" s="43">
        <f>'Details and Calculations'!AO816</f>
        <v>0</v>
      </c>
      <c r="BR817" s="43" t="str">
        <f>'Details and Calculations'!AQ816</f>
        <v xml:space="preserve"> </v>
      </c>
      <c r="BS817" s="43">
        <f>'Details and Calculations'!AS816</f>
        <v>0</v>
      </c>
      <c r="BT817" s="43" t="str">
        <f>'Details and Calculations'!AV816</f>
        <v xml:space="preserve"> </v>
      </c>
      <c r="BU817" s="43">
        <f>'Details and Calculations'!AX816</f>
        <v>0</v>
      </c>
      <c r="BV817" s="43" t="str">
        <f>'Details and Calculations'!AZ816</f>
        <v xml:space="preserve"> </v>
      </c>
      <c r="BW817" s="43">
        <f>'Details and Calculations'!BC816</f>
        <v>0</v>
      </c>
      <c r="BX817" s="43" t="str">
        <f>'Details and Calculations'!BE816</f>
        <v xml:space="preserve"> </v>
      </c>
      <c r="BY817" s="43" t="str">
        <f>'Details and Calculations'!BG816</f>
        <v xml:space="preserve"> </v>
      </c>
      <c r="BZ817" s="43" t="str">
        <f>'Details and Calculations'!BH816</f>
        <v xml:space="preserve"> </v>
      </c>
      <c r="CA817" s="43">
        <f>'Details and Calculations'!BJ816</f>
        <v>0</v>
      </c>
      <c r="CB817" s="43" t="str">
        <f>'Details and Calculations'!BK816</f>
        <v/>
      </c>
      <c r="CC817" s="43" t="str">
        <f>'Details and Calculations'!BL816</f>
        <v xml:space="preserve"> </v>
      </c>
      <c r="CD817" s="43" t="str">
        <f>'Details and Calculations'!BN816</f>
        <v xml:space="preserve"> </v>
      </c>
      <c r="CE817" s="43" t="str">
        <f>'Details and Calculations'!BO816</f>
        <v xml:space="preserve"> </v>
      </c>
      <c r="CF817" s="43">
        <f>'Details and Calculations'!BZ816</f>
        <v>1</v>
      </c>
      <c r="CG817" s="43">
        <f>'Details and Calculations'!CB816</f>
        <v>2015</v>
      </c>
      <c r="CH817" s="31"/>
      <c r="CI817" s="53"/>
    </row>
    <row r="818" spans="1:87" x14ac:dyDescent="0.3">
      <c r="A818" s="43">
        <f>'Details and Calculations'!A817</f>
        <v>2017</v>
      </c>
      <c r="B818" s="43" t="str">
        <f>'Details and Calculations'!C817</f>
        <v>Rwanda</v>
      </c>
      <c r="C818" s="43" t="str">
        <f>'Details and Calculations'!D817</f>
        <v>Rulindo</v>
      </c>
      <c r="D818" s="43" t="str">
        <f>'Details and Calculations'!E817</f>
        <v>Buyoga</v>
      </c>
      <c r="E818" s="43" t="str">
        <f>'Details and Calculations'!F817</f>
        <v>Karama</v>
      </c>
      <c r="F818" s="43" t="str">
        <f>'Details and Calculations'!G817</f>
        <v>Kigarama</v>
      </c>
      <c r="G818" s="43" t="str">
        <f>'Details and Calculations'!H817</f>
        <v/>
      </c>
      <c r="H818" s="43" t="str">
        <f>'Details and Calculations'!I817</f>
        <v/>
      </c>
      <c r="I818" s="43" t="str">
        <f>'Details and Calculations'!J817</f>
        <v>Kigarama water point/Nyirambuga pumping</v>
      </c>
      <c r="J818" s="43">
        <f>'Details and Calculations'!K817</f>
        <v>121</v>
      </c>
      <c r="K818" s="43">
        <f>'Details and Calculations'!O817</f>
        <v>121</v>
      </c>
      <c r="L818" s="43" t="str">
        <f>'Details and Calculations'!P818</f>
        <v xml:space="preserve"> </v>
      </c>
      <c r="M818" s="43" t="str">
        <f>'Details and Calculations'!U817</f>
        <v>Piped Network With Pump</v>
      </c>
      <c r="N818" s="43">
        <f>'Details and Calculations'!V817</f>
        <v>2017</v>
      </c>
      <c r="O818" s="43" t="str">
        <f>'Details and Calculations'!W817</f>
        <v>Governement (District, Wasac) And Water For People</v>
      </c>
      <c r="P818" s="43" t="str">
        <f>'Details and Calculations'!X817</f>
        <v>Spring</v>
      </c>
      <c r="Q818" s="44" t="str">
        <f t="shared" si="289"/>
        <v>Low Risk</v>
      </c>
      <c r="R818" s="44" t="str">
        <f t="shared" si="290"/>
        <v>High Risk</v>
      </c>
      <c r="S818" s="45" t="str">
        <f t="shared" si="291"/>
        <v>Basic Level of Service</v>
      </c>
      <c r="T818" s="62" t="str">
        <f t="shared" si="288"/>
        <v>High Priority</v>
      </c>
      <c r="U818" s="46">
        <f t="shared" si="292"/>
        <v>5</v>
      </c>
      <c r="V818" s="28" t="str">
        <f t="shared" si="293"/>
        <v>Major Repairs or Replace System</v>
      </c>
      <c r="W818" s="47" t="str">
        <f t="shared" si="294"/>
        <v/>
      </c>
      <c r="X818" s="27" t="str">
        <f t="shared" si="295"/>
        <v>Further Technical Diagnostic Needed</v>
      </c>
      <c r="Y818" s="48" t="str">
        <f t="shared" si="296"/>
        <v xml:space="preserve"> </v>
      </c>
      <c r="Z818" s="48" t="str">
        <f t="shared" si="297"/>
        <v xml:space="preserve"> </v>
      </c>
      <c r="AA818" s="48">
        <f t="shared" si="298"/>
        <v>30</v>
      </c>
      <c r="AB818" s="48" t="str">
        <f t="shared" si="299"/>
        <v xml:space="preserve"> </v>
      </c>
      <c r="AC818" s="48" t="str">
        <f t="shared" si="300"/>
        <v xml:space="preserve"> </v>
      </c>
      <c r="AD818" s="48" t="str">
        <f t="shared" si="301"/>
        <v xml:space="preserve"> </v>
      </c>
      <c r="AE818" s="48" t="str">
        <f t="shared" si="302"/>
        <v xml:space="preserve"> </v>
      </c>
      <c r="AF818" s="48" t="str">
        <f t="shared" si="303"/>
        <v xml:space="preserve"> </v>
      </c>
      <c r="AG818" s="49" t="str">
        <f t="shared" si="304"/>
        <v/>
      </c>
      <c r="AH818" s="48">
        <f t="shared" si="305"/>
        <v>20</v>
      </c>
      <c r="AI818" s="50" t="str">
        <f>'Details and Calculations'!AE817</f>
        <v xml:space="preserve"> </v>
      </c>
      <c r="AJ818" s="50" t="str">
        <f>'Details and Calculations'!AM817</f>
        <v xml:space="preserve"> </v>
      </c>
      <c r="AK818" s="50">
        <f>'Details and Calculations'!AR817</f>
        <v>3</v>
      </c>
      <c r="AL818" s="50" t="str">
        <f>'Details and Calculations'!AW817</f>
        <v xml:space="preserve"> </v>
      </c>
      <c r="AM818" s="50" t="str">
        <f>'Details and Calculations'!BA817</f>
        <v xml:space="preserve"> </v>
      </c>
      <c r="AN818" s="50" t="str">
        <f>'Details and Calculations'!BF817</f>
        <v xml:space="preserve"> </v>
      </c>
      <c r="AO818" s="50" t="str">
        <f>'Details and Calculations'!BI817</f>
        <v xml:space="preserve"> </v>
      </c>
      <c r="AP818" s="50" t="str">
        <f>'Details and Calculations'!BM817</f>
        <v xml:space="preserve"> </v>
      </c>
      <c r="AQ818" s="50" t="str">
        <f>'Details and Calculations'!BP817</f>
        <v xml:space="preserve"> </v>
      </c>
      <c r="AR818" s="50">
        <f>'Details and Calculations'!CC817</f>
        <v>3</v>
      </c>
      <c r="AS818" s="50">
        <f>'Details and Calculations'!CJ817</f>
        <v>3</v>
      </c>
      <c r="AT818" s="51">
        <f>'Details and Calculations'!T817</f>
        <v>1</v>
      </c>
      <c r="AU818" s="51">
        <f>'Details and Calculations'!Z817</f>
        <v>1</v>
      </c>
      <c r="AV818" s="51">
        <f>'Details and Calculations'!S817</f>
        <v>0</v>
      </c>
      <c r="AW818" s="51">
        <f>'Details and Calculations'!AI817</f>
        <v>1</v>
      </c>
      <c r="AX818" s="51">
        <f>'Details and Calculations'!BY817</f>
        <v>1</v>
      </c>
      <c r="AY818" s="51">
        <f>'Details and Calculations'!CG817</f>
        <v>1</v>
      </c>
      <c r="AZ818" s="51">
        <f>'Details and Calculations'!CI817</f>
        <v>0</v>
      </c>
      <c r="BA818" s="51">
        <f t="shared" si="306"/>
        <v>0</v>
      </c>
      <c r="BB818" s="52">
        <f>'Details and Calculations'!Y817</f>
        <v>2</v>
      </c>
      <c r="BC818" s="52" t="str">
        <f>'Details and Calculations'!AC817</f>
        <v xml:space="preserve"> </v>
      </c>
      <c r="BD818" s="52" t="str">
        <f>'Details and Calculations'!AK817</f>
        <v xml:space="preserve"> </v>
      </c>
      <c r="BE818" s="52" t="str">
        <f>'Details and Calculations'!AN817</f>
        <v xml:space="preserve"> </v>
      </c>
      <c r="BF818" s="52">
        <f>'Details and Calculations'!AP817</f>
        <v>1</v>
      </c>
      <c r="BG818" s="52" t="str">
        <f>'Details and Calculations'!AT817</f>
        <v xml:space="preserve"> </v>
      </c>
      <c r="BH818" s="52" t="str">
        <f>'Details and Calculations'!AY817</f>
        <v xml:space="preserve"> </v>
      </c>
      <c r="BI818" s="52" t="str">
        <f>'Details and Calculations'!BB817</f>
        <v xml:space="preserve"> </v>
      </c>
      <c r="BJ818" s="52" t="str">
        <f>'Details and Calculations'!BD817</f>
        <v xml:space="preserve"> </v>
      </c>
      <c r="BK818" s="52">
        <f>'Details and Calculations'!CA817</f>
        <v>2</v>
      </c>
      <c r="BL818" s="43">
        <f>'Details and Calculations'!AA817</f>
        <v>0</v>
      </c>
      <c r="BM818" s="43" t="str">
        <f>'Details and Calculations'!AB817</f>
        <v/>
      </c>
      <c r="BN818" s="43" t="str">
        <f>'Details and Calculations'!AD817</f>
        <v xml:space="preserve"> </v>
      </c>
      <c r="BO818" s="43">
        <f>'Details and Calculations'!AJ817</f>
        <v>0</v>
      </c>
      <c r="BP818" s="43" t="str">
        <f>'Details and Calculations'!AL817</f>
        <v xml:space="preserve"> </v>
      </c>
      <c r="BQ818" s="43">
        <f>'Details and Calculations'!AO817</f>
        <v>1</v>
      </c>
      <c r="BR818" s="43">
        <f>'Details and Calculations'!AQ817</f>
        <v>2017</v>
      </c>
      <c r="BS818" s="43">
        <f>'Details and Calculations'!AS817</f>
        <v>0</v>
      </c>
      <c r="BT818" s="43" t="str">
        <f>'Details and Calculations'!AV817</f>
        <v xml:space="preserve"> </v>
      </c>
      <c r="BU818" s="43">
        <f>'Details and Calculations'!AX817</f>
        <v>0</v>
      </c>
      <c r="BV818" s="43" t="str">
        <f>'Details and Calculations'!AZ817</f>
        <v xml:space="preserve"> </v>
      </c>
      <c r="BW818" s="43">
        <f>'Details and Calculations'!BC817</f>
        <v>0</v>
      </c>
      <c r="BX818" s="43" t="str">
        <f>'Details and Calculations'!BE817</f>
        <v xml:space="preserve"> </v>
      </c>
      <c r="BY818" s="43" t="str">
        <f>'Details and Calculations'!BG817</f>
        <v xml:space="preserve"> </v>
      </c>
      <c r="BZ818" s="43" t="str">
        <f>'Details and Calculations'!BH817</f>
        <v xml:space="preserve"> </v>
      </c>
      <c r="CA818" s="43">
        <f>'Details and Calculations'!BJ817</f>
        <v>0</v>
      </c>
      <c r="CB818" s="43" t="str">
        <f>'Details and Calculations'!BK817</f>
        <v/>
      </c>
      <c r="CC818" s="43" t="str">
        <f>'Details and Calculations'!BL817</f>
        <v xml:space="preserve"> </v>
      </c>
      <c r="CD818" s="43" t="str">
        <f>'Details and Calculations'!BN817</f>
        <v xml:space="preserve"> </v>
      </c>
      <c r="CE818" s="43" t="str">
        <f>'Details and Calculations'!BO817</f>
        <v xml:space="preserve"> </v>
      </c>
      <c r="CF818" s="43">
        <f>'Details and Calculations'!BZ817</f>
        <v>1</v>
      </c>
      <c r="CG818" s="43">
        <f>'Details and Calculations'!CB817</f>
        <v>2017</v>
      </c>
      <c r="CH818" s="31"/>
      <c r="CI818" s="53"/>
    </row>
    <row r="819" spans="1:87" x14ac:dyDescent="0.3">
      <c r="A819" s="43">
        <f>'Details and Calculations'!A818</f>
        <v>2017</v>
      </c>
      <c r="B819" s="43" t="str">
        <f>'Details and Calculations'!C818</f>
        <v>Rwanda</v>
      </c>
      <c r="C819" s="43" t="str">
        <f>'Details and Calculations'!D818</f>
        <v>Rulindo</v>
      </c>
      <c r="D819" s="43" t="str">
        <f>'Details and Calculations'!E818</f>
        <v>Bushoki</v>
      </c>
      <c r="E819" s="43" t="str">
        <f>'Details and Calculations'!F818</f>
        <v>Gasiza</v>
      </c>
      <c r="F819" s="43" t="str">
        <f>'Details and Calculations'!G818</f>
        <v>Buhande</v>
      </c>
      <c r="G819" s="43" t="str">
        <f>'Details and Calculations'!H818</f>
        <v/>
      </c>
      <c r="H819" s="43" t="str">
        <f>'Details and Calculations'!I818</f>
        <v/>
      </c>
      <c r="I819" s="43" t="str">
        <f>'Details and Calculations'!J818</f>
        <v>Buhande water point/Tare-Rusiga pumping system</v>
      </c>
      <c r="J819" s="43">
        <f>'Details and Calculations'!K818</f>
        <v>129</v>
      </c>
      <c r="K819" s="43">
        <f>'Details and Calculations'!O818</f>
        <v>129</v>
      </c>
      <c r="L819" s="43" t="str">
        <f>'Details and Calculations'!P819</f>
        <v xml:space="preserve"> </v>
      </c>
      <c r="M819" s="43" t="str">
        <f>'Details and Calculations'!U818</f>
        <v>Piped Network With Pump</v>
      </c>
      <c r="N819" s="43">
        <f>'Details and Calculations'!V818</f>
        <v>2015</v>
      </c>
      <c r="O819" s="43" t="str">
        <f>'Details and Calculations'!W818</f>
        <v>Governement (District, Wasac) And Water For People</v>
      </c>
      <c r="P819" s="43" t="str">
        <f>'Details and Calculations'!X818</f>
        <v>Spring</v>
      </c>
      <c r="Q819" s="44" t="str">
        <f t="shared" si="289"/>
        <v>Low Risk</v>
      </c>
      <c r="R819" s="44" t="str">
        <f t="shared" si="290"/>
        <v>Low Risk</v>
      </c>
      <c r="S819" s="45" t="str">
        <f t="shared" si="291"/>
        <v>Intermediate Level of Service</v>
      </c>
      <c r="T819" s="62" t="str">
        <f t="shared" si="288"/>
        <v>Low Priority</v>
      </c>
      <c r="U819" s="46">
        <f t="shared" si="292"/>
        <v>7</v>
      </c>
      <c r="V819" s="28" t="str">
        <f t="shared" si="293"/>
        <v>Perform Routine Preventative Maintenance</v>
      </c>
      <c r="W819" s="47" t="str">
        <f t="shared" si="294"/>
        <v/>
      </c>
      <c r="X819" s="27" t="str">
        <f t="shared" si="295"/>
        <v>Maintain O&amp;M and Routine Monitoring</v>
      </c>
      <c r="Y819" s="48" t="str">
        <f t="shared" si="296"/>
        <v xml:space="preserve"> </v>
      </c>
      <c r="Z819" s="48" t="str">
        <f t="shared" si="297"/>
        <v xml:space="preserve"> </v>
      </c>
      <c r="AA819" s="48" t="str">
        <f t="shared" si="298"/>
        <v xml:space="preserve"> </v>
      </c>
      <c r="AB819" s="48" t="str">
        <f t="shared" si="299"/>
        <v xml:space="preserve"> </v>
      </c>
      <c r="AC819" s="48" t="str">
        <f t="shared" si="300"/>
        <v xml:space="preserve"> </v>
      </c>
      <c r="AD819" s="48" t="str">
        <f t="shared" si="301"/>
        <v xml:space="preserve"> </v>
      </c>
      <c r="AE819" s="48" t="str">
        <f t="shared" si="302"/>
        <v xml:space="preserve"> </v>
      </c>
      <c r="AF819" s="48" t="str">
        <f t="shared" si="303"/>
        <v xml:space="preserve"> </v>
      </c>
      <c r="AG819" s="49" t="str">
        <f t="shared" si="304"/>
        <v/>
      </c>
      <c r="AH819" s="48">
        <f t="shared" si="305"/>
        <v>18</v>
      </c>
      <c r="AI819" s="50" t="str">
        <f>'Details and Calculations'!AE818</f>
        <v xml:space="preserve"> </v>
      </c>
      <c r="AJ819" s="50" t="str">
        <f>'Details and Calculations'!AM818</f>
        <v xml:space="preserve"> </v>
      </c>
      <c r="AK819" s="50" t="str">
        <f>'Details and Calculations'!AR818</f>
        <v xml:space="preserve"> </v>
      </c>
      <c r="AL819" s="50" t="str">
        <f>'Details and Calculations'!AW818</f>
        <v xml:space="preserve"> </v>
      </c>
      <c r="AM819" s="50" t="str">
        <f>'Details and Calculations'!BA818</f>
        <v xml:space="preserve"> </v>
      </c>
      <c r="AN819" s="50" t="str">
        <f>'Details and Calculations'!BF818</f>
        <v xml:space="preserve"> </v>
      </c>
      <c r="AO819" s="50" t="str">
        <f>'Details and Calculations'!BI818</f>
        <v xml:space="preserve"> </v>
      </c>
      <c r="AP819" s="50" t="str">
        <f>'Details and Calculations'!BM818</f>
        <v xml:space="preserve"> </v>
      </c>
      <c r="AQ819" s="50" t="str">
        <f>'Details and Calculations'!BP818</f>
        <v xml:space="preserve"> </v>
      </c>
      <c r="AR819" s="50">
        <f>'Details and Calculations'!CC818</f>
        <v>1</v>
      </c>
      <c r="AS819" s="50">
        <f>'Details and Calculations'!CJ818</f>
        <v>1</v>
      </c>
      <c r="AT819" s="51">
        <f>'Details and Calculations'!T818</f>
        <v>1</v>
      </c>
      <c r="AU819" s="51">
        <f>'Details and Calculations'!Z818</f>
        <v>1</v>
      </c>
      <c r="AV819" s="51">
        <f>'Details and Calculations'!S818</f>
        <v>0</v>
      </c>
      <c r="AW819" s="51">
        <f>'Details and Calculations'!AI818</f>
        <v>1</v>
      </c>
      <c r="AX819" s="51">
        <f>'Details and Calculations'!BY818</f>
        <v>1</v>
      </c>
      <c r="AY819" s="51">
        <f>'Details and Calculations'!CG818</f>
        <v>1</v>
      </c>
      <c r="AZ819" s="51">
        <f>'Details and Calculations'!CI818</f>
        <v>1</v>
      </c>
      <c r="BA819" s="51">
        <f t="shared" si="306"/>
        <v>1</v>
      </c>
      <c r="BB819" s="52">
        <f>'Details and Calculations'!Y818</f>
        <v>10</v>
      </c>
      <c r="BC819" s="52" t="str">
        <f>'Details and Calculations'!AC818</f>
        <v xml:space="preserve"> </v>
      </c>
      <c r="BD819" s="52" t="str">
        <f>'Details and Calculations'!AK818</f>
        <v xml:space="preserve"> </v>
      </c>
      <c r="BE819" s="52" t="str">
        <f>'Details and Calculations'!AN818</f>
        <v xml:space="preserve"> </v>
      </c>
      <c r="BF819" s="52" t="str">
        <f>'Details and Calculations'!AP818</f>
        <v xml:space="preserve"> </v>
      </c>
      <c r="BG819" s="52" t="str">
        <f>'Details and Calculations'!AT818</f>
        <v xml:space="preserve"> </v>
      </c>
      <c r="BH819" s="52" t="str">
        <f>'Details and Calculations'!AY818</f>
        <v xml:space="preserve"> </v>
      </c>
      <c r="BI819" s="52" t="str">
        <f>'Details and Calculations'!BB818</f>
        <v xml:space="preserve"> </v>
      </c>
      <c r="BJ819" s="52" t="str">
        <f>'Details and Calculations'!BD818</f>
        <v xml:space="preserve"> </v>
      </c>
      <c r="BK819" s="52">
        <f>'Details and Calculations'!CA818</f>
        <v>1</v>
      </c>
      <c r="BL819" s="43">
        <f>'Details and Calculations'!AA818</f>
        <v>0</v>
      </c>
      <c r="BM819" s="43" t="str">
        <f>'Details and Calculations'!AB818</f>
        <v/>
      </c>
      <c r="BN819" s="43" t="str">
        <f>'Details and Calculations'!AD818</f>
        <v xml:space="preserve"> </v>
      </c>
      <c r="BO819" s="43">
        <f>'Details and Calculations'!AJ818</f>
        <v>0</v>
      </c>
      <c r="BP819" s="43" t="str">
        <f>'Details and Calculations'!AL818</f>
        <v xml:space="preserve"> </v>
      </c>
      <c r="BQ819" s="43">
        <f>'Details and Calculations'!AO818</f>
        <v>0</v>
      </c>
      <c r="BR819" s="43" t="str">
        <f>'Details and Calculations'!AQ818</f>
        <v xml:space="preserve"> </v>
      </c>
      <c r="BS819" s="43">
        <f>'Details and Calculations'!AS818</f>
        <v>0</v>
      </c>
      <c r="BT819" s="43" t="str">
        <f>'Details and Calculations'!AV818</f>
        <v xml:space="preserve"> </v>
      </c>
      <c r="BU819" s="43">
        <f>'Details and Calculations'!AX818</f>
        <v>0</v>
      </c>
      <c r="BV819" s="43" t="str">
        <f>'Details and Calculations'!AZ818</f>
        <v xml:space="preserve"> </v>
      </c>
      <c r="BW819" s="43">
        <f>'Details and Calculations'!BC818</f>
        <v>0</v>
      </c>
      <c r="BX819" s="43" t="str">
        <f>'Details and Calculations'!BE818</f>
        <v xml:space="preserve"> </v>
      </c>
      <c r="BY819" s="43" t="str">
        <f>'Details and Calculations'!BG818</f>
        <v xml:space="preserve"> </v>
      </c>
      <c r="BZ819" s="43" t="str">
        <f>'Details and Calculations'!BH818</f>
        <v xml:space="preserve"> </v>
      </c>
      <c r="CA819" s="43">
        <f>'Details and Calculations'!BJ818</f>
        <v>0</v>
      </c>
      <c r="CB819" s="43" t="str">
        <f>'Details and Calculations'!BK818</f>
        <v/>
      </c>
      <c r="CC819" s="43" t="str">
        <f>'Details and Calculations'!BL818</f>
        <v xml:space="preserve"> </v>
      </c>
      <c r="CD819" s="43" t="str">
        <f>'Details and Calculations'!BN818</f>
        <v xml:space="preserve"> </v>
      </c>
      <c r="CE819" s="43" t="str">
        <f>'Details and Calculations'!BO818</f>
        <v xml:space="preserve"> </v>
      </c>
      <c r="CF819" s="43">
        <f>'Details and Calculations'!BZ818</f>
        <v>1</v>
      </c>
      <c r="CG819" s="43">
        <f>'Details and Calculations'!CB818</f>
        <v>2015</v>
      </c>
      <c r="CH819" s="31"/>
      <c r="CI819" s="53"/>
    </row>
    <row r="820" spans="1:87" x14ac:dyDescent="0.3">
      <c r="A820" s="43">
        <f>'Details and Calculations'!A819</f>
        <v>2017</v>
      </c>
      <c r="B820" s="43" t="str">
        <f>'Details and Calculations'!C819</f>
        <v>Rwanda</v>
      </c>
      <c r="C820" s="43" t="str">
        <f>'Details and Calculations'!D819</f>
        <v>Rulindo</v>
      </c>
      <c r="D820" s="43" t="str">
        <f>'Details and Calculations'!E819</f>
        <v>Bushoki</v>
      </c>
      <c r="E820" s="43" t="str">
        <f>'Details and Calculations'!F819</f>
        <v>N.Ngarama</v>
      </c>
      <c r="F820" s="43" t="str">
        <f>'Details and Calculations'!G819</f>
        <v>Tare</v>
      </c>
      <c r="G820" s="43" t="str">
        <f>'Details and Calculations'!H819</f>
        <v/>
      </c>
      <c r="H820" s="43" t="str">
        <f>'Details and Calculations'!I819</f>
        <v/>
      </c>
      <c r="I820" s="43" t="str">
        <f>'Details and Calculations'!J819</f>
        <v>Nyakariba-Tare small gravity system</v>
      </c>
      <c r="J820" s="43">
        <f>'Details and Calculations'!K819</f>
        <v>109</v>
      </c>
      <c r="K820" s="43">
        <f>'Details and Calculations'!O819</f>
        <v>109</v>
      </c>
      <c r="L820" s="43">
        <f>'Details and Calculations'!P820</f>
        <v>23</v>
      </c>
      <c r="M820" s="43" t="str">
        <f>'Details and Calculations'!U819</f>
        <v>Piped Network -- Gravity Only</v>
      </c>
      <c r="N820" s="43">
        <f>'Details and Calculations'!V819</f>
        <v>2015</v>
      </c>
      <c r="O820" s="43" t="str">
        <f>'Details and Calculations'!W819</f>
        <v>Local Government In Ubudehe Program</v>
      </c>
      <c r="P820" s="43" t="str">
        <f>'Details and Calculations'!X819</f>
        <v>Spring</v>
      </c>
      <c r="Q820" s="44" t="str">
        <f t="shared" si="289"/>
        <v>Low Risk</v>
      </c>
      <c r="R820" s="44" t="str">
        <f t="shared" si="290"/>
        <v>Low Risk</v>
      </c>
      <c r="S820" s="45" t="str">
        <f t="shared" si="291"/>
        <v>Intermediate Level of Service</v>
      </c>
      <c r="T820" s="62" t="str">
        <f t="shared" si="288"/>
        <v>Low Priority</v>
      </c>
      <c r="U820" s="46">
        <f t="shared" si="292"/>
        <v>7</v>
      </c>
      <c r="V820" s="28" t="str">
        <f t="shared" si="293"/>
        <v>Perform Routine Preventative Maintenance</v>
      </c>
      <c r="W820" s="47" t="str">
        <f t="shared" si="294"/>
        <v/>
      </c>
      <c r="X820" s="27" t="str">
        <f t="shared" si="295"/>
        <v>Maintain O&amp;M and Routine Monitoring</v>
      </c>
      <c r="Y820" s="48">
        <f t="shared" si="296"/>
        <v>28</v>
      </c>
      <c r="Z820" s="48">
        <f t="shared" si="297"/>
        <v>18</v>
      </c>
      <c r="AA820" s="48">
        <f t="shared" si="298"/>
        <v>28</v>
      </c>
      <c r="AB820" s="48">
        <f t="shared" si="299"/>
        <v>18</v>
      </c>
      <c r="AC820" s="48">
        <f t="shared" si="300"/>
        <v>28</v>
      </c>
      <c r="AD820" s="48" t="str">
        <f t="shared" si="301"/>
        <v xml:space="preserve"> </v>
      </c>
      <c r="AE820" s="48" t="str">
        <f t="shared" si="302"/>
        <v xml:space="preserve"> </v>
      </c>
      <c r="AF820" s="48" t="str">
        <f t="shared" si="303"/>
        <v xml:space="preserve"> </v>
      </c>
      <c r="AG820" s="49" t="str">
        <f t="shared" si="304"/>
        <v/>
      </c>
      <c r="AH820" s="48">
        <f t="shared" si="305"/>
        <v>18</v>
      </c>
      <c r="AI820" s="50">
        <f>'Details and Calculations'!AE819</f>
        <v>1</v>
      </c>
      <c r="AJ820" s="50">
        <f>'Details and Calculations'!AM819</f>
        <v>1</v>
      </c>
      <c r="AK820" s="50">
        <f>'Details and Calculations'!AR819</f>
        <v>1</v>
      </c>
      <c r="AL820" s="50">
        <f>'Details and Calculations'!AW819</f>
        <v>1</v>
      </c>
      <c r="AM820" s="50">
        <f>'Details and Calculations'!BA819</f>
        <v>1</v>
      </c>
      <c r="AN820" s="50" t="str">
        <f>'Details and Calculations'!BF819</f>
        <v xml:space="preserve"> </v>
      </c>
      <c r="AO820" s="50" t="str">
        <f>'Details and Calculations'!BI819</f>
        <v xml:space="preserve"> </v>
      </c>
      <c r="AP820" s="50" t="str">
        <f>'Details and Calculations'!BM819</f>
        <v xml:space="preserve"> </v>
      </c>
      <c r="AQ820" s="50" t="str">
        <f>'Details and Calculations'!BP819</f>
        <v xml:space="preserve"> </v>
      </c>
      <c r="AR820" s="50">
        <f>'Details and Calculations'!CC819</f>
        <v>1</v>
      </c>
      <c r="AS820" s="50">
        <f>'Details and Calculations'!CJ819</f>
        <v>1</v>
      </c>
      <c r="AT820" s="51">
        <f>'Details and Calculations'!T819</f>
        <v>1</v>
      </c>
      <c r="AU820" s="51">
        <f>'Details and Calculations'!Z819</f>
        <v>1</v>
      </c>
      <c r="AV820" s="51">
        <f>'Details and Calculations'!S819</f>
        <v>0</v>
      </c>
      <c r="AW820" s="51">
        <f>'Details and Calculations'!AI819</f>
        <v>1</v>
      </c>
      <c r="AX820" s="51">
        <f>'Details and Calculations'!BY819</f>
        <v>1</v>
      </c>
      <c r="AY820" s="51">
        <f>'Details and Calculations'!CG819</f>
        <v>1</v>
      </c>
      <c r="AZ820" s="51">
        <f>'Details and Calculations'!CI819</f>
        <v>1</v>
      </c>
      <c r="BA820" s="51">
        <f t="shared" si="306"/>
        <v>1</v>
      </c>
      <c r="BB820" s="52">
        <f>'Details and Calculations'!Y819</f>
        <v>1</v>
      </c>
      <c r="BC820" s="52">
        <f>'Details and Calculations'!AC819</f>
        <v>1</v>
      </c>
      <c r="BD820" s="52">
        <f>'Details and Calculations'!AK819</f>
        <v>1</v>
      </c>
      <c r="BE820" s="52">
        <f>'Details and Calculations'!AN819</f>
        <v>5</v>
      </c>
      <c r="BF820" s="52">
        <f>'Details and Calculations'!AP819</f>
        <v>1</v>
      </c>
      <c r="BG820" s="52">
        <f>'Details and Calculations'!AT819</f>
        <v>1</v>
      </c>
      <c r="BH820" s="52">
        <f>'Details and Calculations'!AY819</f>
        <v>1</v>
      </c>
      <c r="BI820" s="52">
        <f>'Details and Calculations'!BB819</f>
        <v>500</v>
      </c>
      <c r="BJ820" s="52" t="str">
        <f>'Details and Calculations'!BD819</f>
        <v xml:space="preserve"> </v>
      </c>
      <c r="BK820" s="52">
        <f>'Details and Calculations'!CA819</f>
        <v>1</v>
      </c>
      <c r="BL820" s="43">
        <f>'Details and Calculations'!AA819</f>
        <v>1</v>
      </c>
      <c r="BM820" s="43" t="str">
        <f>'Details and Calculations'!AB819</f>
        <v>"Springbox" --Intake Structure At A Spring</v>
      </c>
      <c r="BN820" s="43">
        <f>'Details and Calculations'!AD819</f>
        <v>2015</v>
      </c>
      <c r="BO820" s="43">
        <f>'Details and Calculations'!AJ819</f>
        <v>1</v>
      </c>
      <c r="BP820" s="43">
        <f>'Details and Calculations'!AL819</f>
        <v>2015</v>
      </c>
      <c r="BQ820" s="43">
        <f>'Details and Calculations'!AO819</f>
        <v>1</v>
      </c>
      <c r="BR820" s="43">
        <f>'Details and Calculations'!AQ819</f>
        <v>2015</v>
      </c>
      <c r="BS820" s="43">
        <f>'Details and Calculations'!AS819</f>
        <v>1</v>
      </c>
      <c r="BT820" s="43">
        <f>'Details and Calculations'!AV819</f>
        <v>2015</v>
      </c>
      <c r="BU820" s="43">
        <f>'Details and Calculations'!AX819</f>
        <v>1</v>
      </c>
      <c r="BV820" s="43">
        <f>'Details and Calculations'!AZ819</f>
        <v>2015</v>
      </c>
      <c r="BW820" s="43">
        <f>'Details and Calculations'!BC819</f>
        <v>0</v>
      </c>
      <c r="BX820" s="43" t="str">
        <f>'Details and Calculations'!BE819</f>
        <v xml:space="preserve"> </v>
      </c>
      <c r="BY820" s="43" t="str">
        <f>'Details and Calculations'!BG819</f>
        <v xml:space="preserve"> </v>
      </c>
      <c r="BZ820" s="43" t="str">
        <f>'Details and Calculations'!BH819</f>
        <v xml:space="preserve"> </v>
      </c>
      <c r="CA820" s="43">
        <f>'Details and Calculations'!BJ819</f>
        <v>0</v>
      </c>
      <c r="CB820" s="43" t="str">
        <f>'Details and Calculations'!BK819</f>
        <v/>
      </c>
      <c r="CC820" s="43" t="str">
        <f>'Details and Calculations'!BL819</f>
        <v xml:space="preserve"> </v>
      </c>
      <c r="CD820" s="43" t="str">
        <f>'Details and Calculations'!BN819</f>
        <v xml:space="preserve"> </v>
      </c>
      <c r="CE820" s="43" t="str">
        <f>'Details and Calculations'!BO819</f>
        <v xml:space="preserve"> </v>
      </c>
      <c r="CF820" s="43">
        <f>'Details and Calculations'!BZ819</f>
        <v>1</v>
      </c>
      <c r="CG820" s="43">
        <f>'Details and Calculations'!CB819</f>
        <v>2015</v>
      </c>
      <c r="CH820" s="31"/>
      <c r="CI820" s="53"/>
    </row>
    <row r="821" spans="1:87" x14ac:dyDescent="0.3">
      <c r="A821" s="43">
        <f>'Details and Calculations'!A820</f>
        <v>2017</v>
      </c>
      <c r="B821" s="43" t="str">
        <f>'Details and Calculations'!C820</f>
        <v>Rwanda</v>
      </c>
      <c r="C821" s="43" t="str">
        <f>'Details and Calculations'!D820</f>
        <v>Rulindo</v>
      </c>
      <c r="D821" s="43" t="str">
        <f>'Details and Calculations'!E820</f>
        <v>Kisaro</v>
      </c>
      <c r="E821" s="43" t="str">
        <f>'Details and Calculations'!F820</f>
        <v>Kamushenyi</v>
      </c>
      <c r="F821" s="43" t="str">
        <f>'Details and Calculations'!G820</f>
        <v>Gatete</v>
      </c>
      <c r="G821" s="43" t="str">
        <f>'Details and Calculations'!H820</f>
        <v/>
      </c>
      <c r="H821" s="43" t="str">
        <f>'Details and Calculations'!I820</f>
        <v/>
      </c>
      <c r="I821" s="43" t="str">
        <f>'Details and Calculations'!J820</f>
        <v>gahama</v>
      </c>
      <c r="J821" s="43">
        <f>'Details and Calculations'!K820</f>
        <v>163</v>
      </c>
      <c r="K821" s="43">
        <f>'Details and Calculations'!O820</f>
        <v>140</v>
      </c>
      <c r="L821" s="43" t="str">
        <f>'Details and Calculations'!P821</f>
        <v xml:space="preserve"> </v>
      </c>
      <c r="M821" s="43" t="str">
        <f>'Details and Calculations'!U820</f>
        <v>Piped Network With Pump</v>
      </c>
      <c r="N821" s="43">
        <f>'Details and Calculations'!V820</f>
        <v>2012</v>
      </c>
      <c r="O821" s="43" t="str">
        <f>'Details and Calculations'!W820</f>
        <v>Waterforpeople</v>
      </c>
      <c r="P821" s="43" t="str">
        <f>'Details and Calculations'!X820</f>
        <v>Spring</v>
      </c>
      <c r="Q821" s="44" t="str">
        <f t="shared" si="289"/>
        <v>Low Risk</v>
      </c>
      <c r="R821" s="44" t="str">
        <f t="shared" si="290"/>
        <v>Low Risk</v>
      </c>
      <c r="S821" s="45" t="str">
        <f t="shared" si="291"/>
        <v>Intermediate Level of Service</v>
      </c>
      <c r="T821" s="62" t="str">
        <f t="shared" si="288"/>
        <v>Low Priority</v>
      </c>
      <c r="U821" s="46">
        <f t="shared" si="292"/>
        <v>7</v>
      </c>
      <c r="V821" s="28" t="str">
        <f t="shared" si="293"/>
        <v>Perform Routine Preventative Maintenance</v>
      </c>
      <c r="W821" s="47" t="str">
        <f t="shared" si="294"/>
        <v/>
      </c>
      <c r="X821" s="27" t="str">
        <f t="shared" si="295"/>
        <v>Maintain O&amp;M and Routine Monitoring</v>
      </c>
      <c r="Y821" s="48">
        <f t="shared" si="296"/>
        <v>25</v>
      </c>
      <c r="Z821" s="48">
        <f t="shared" si="297"/>
        <v>15</v>
      </c>
      <c r="AA821" s="48">
        <f t="shared" si="298"/>
        <v>25</v>
      </c>
      <c r="AB821" s="48">
        <f t="shared" si="299"/>
        <v>15</v>
      </c>
      <c r="AC821" s="48" t="str">
        <f t="shared" si="300"/>
        <v xml:space="preserve"> </v>
      </c>
      <c r="AD821" s="48" t="str">
        <f t="shared" si="301"/>
        <v xml:space="preserve"> </v>
      </c>
      <c r="AE821" s="48" t="str">
        <f t="shared" si="302"/>
        <v xml:space="preserve"> </v>
      </c>
      <c r="AF821" s="48" t="str">
        <f t="shared" si="303"/>
        <v xml:space="preserve"> </v>
      </c>
      <c r="AG821" s="49" t="str">
        <f t="shared" si="304"/>
        <v/>
      </c>
      <c r="AH821" s="48">
        <f t="shared" si="305"/>
        <v>15</v>
      </c>
      <c r="AI821" s="50">
        <f>'Details and Calculations'!AE820</f>
        <v>1</v>
      </c>
      <c r="AJ821" s="50">
        <f>'Details and Calculations'!AM820</f>
        <v>1</v>
      </c>
      <c r="AK821" s="50">
        <f>'Details and Calculations'!AR820</f>
        <v>1</v>
      </c>
      <c r="AL821" s="50">
        <f>'Details and Calculations'!AW820</f>
        <v>1</v>
      </c>
      <c r="AM821" s="50" t="str">
        <f>'Details and Calculations'!BA820</f>
        <v xml:space="preserve"> </v>
      </c>
      <c r="AN821" s="50" t="str">
        <f>'Details and Calculations'!BF820</f>
        <v xml:space="preserve"> </v>
      </c>
      <c r="AO821" s="50" t="str">
        <f>'Details and Calculations'!BI820</f>
        <v xml:space="preserve"> </v>
      </c>
      <c r="AP821" s="50" t="str">
        <f>'Details and Calculations'!BM820</f>
        <v xml:space="preserve"> </v>
      </c>
      <c r="AQ821" s="50" t="str">
        <f>'Details and Calculations'!BP820</f>
        <v xml:space="preserve"> </v>
      </c>
      <c r="AR821" s="50">
        <f>'Details and Calculations'!CC820</f>
        <v>1</v>
      </c>
      <c r="AS821" s="50">
        <f>'Details and Calculations'!CJ820</f>
        <v>1</v>
      </c>
      <c r="AT821" s="51">
        <f>'Details and Calculations'!T820</f>
        <v>1</v>
      </c>
      <c r="AU821" s="51">
        <f>'Details and Calculations'!Z820</f>
        <v>1</v>
      </c>
      <c r="AV821" s="51">
        <f>'Details and Calculations'!S820</f>
        <v>0</v>
      </c>
      <c r="AW821" s="51">
        <f>'Details and Calculations'!AI820</f>
        <v>1</v>
      </c>
      <c r="AX821" s="51">
        <f>'Details and Calculations'!BY820</f>
        <v>1</v>
      </c>
      <c r="AY821" s="51">
        <f>'Details and Calculations'!CG820</f>
        <v>1</v>
      </c>
      <c r="AZ821" s="51">
        <f>'Details and Calculations'!CI820</f>
        <v>1</v>
      </c>
      <c r="BA821" s="51">
        <f t="shared" si="306"/>
        <v>1</v>
      </c>
      <c r="BB821" s="52">
        <f>'Details and Calculations'!Y820</f>
        <v>2</v>
      </c>
      <c r="BC821" s="52">
        <f>'Details and Calculations'!AC820</f>
        <v>2</v>
      </c>
      <c r="BD821" s="52">
        <f>'Details and Calculations'!AK820</f>
        <v>2</v>
      </c>
      <c r="BE821" s="52">
        <f>'Details and Calculations'!AN820</f>
        <v>12000</v>
      </c>
      <c r="BF821" s="52">
        <f>'Details and Calculations'!AP820</f>
        <v>7</v>
      </c>
      <c r="BG821" s="52">
        <f>'Details and Calculations'!AT820</f>
        <v>14</v>
      </c>
      <c r="BH821" s="52" t="str">
        <f>'Details and Calculations'!AY820</f>
        <v xml:space="preserve"> </v>
      </c>
      <c r="BI821" s="52" t="str">
        <f>'Details and Calculations'!BB820</f>
        <v xml:space="preserve"> </v>
      </c>
      <c r="BJ821" s="52" t="str">
        <f>'Details and Calculations'!BD820</f>
        <v xml:space="preserve"> </v>
      </c>
      <c r="BK821" s="52">
        <f>'Details and Calculations'!CA820</f>
        <v>1</v>
      </c>
      <c r="BL821" s="43">
        <f>'Details and Calculations'!AA820</f>
        <v>1</v>
      </c>
      <c r="BM821" s="43" t="str">
        <f>'Details and Calculations'!AB820</f>
        <v>"Springbox" --Intake Structure At A Spring</v>
      </c>
      <c r="BN821" s="43">
        <f>'Details and Calculations'!AD820</f>
        <v>2012</v>
      </c>
      <c r="BO821" s="43">
        <f>'Details and Calculations'!AJ820</f>
        <v>1</v>
      </c>
      <c r="BP821" s="43">
        <f>'Details and Calculations'!AL820</f>
        <v>2012</v>
      </c>
      <c r="BQ821" s="43">
        <f>'Details and Calculations'!AO820</f>
        <v>1</v>
      </c>
      <c r="BR821" s="43">
        <f>'Details and Calculations'!AQ820</f>
        <v>2012</v>
      </c>
      <c r="BS821" s="43">
        <f>'Details and Calculations'!AS820</f>
        <v>1</v>
      </c>
      <c r="BT821" s="43">
        <f>'Details and Calculations'!AV820</f>
        <v>2012</v>
      </c>
      <c r="BU821" s="43">
        <f>'Details and Calculations'!AX820</f>
        <v>0</v>
      </c>
      <c r="BV821" s="43" t="str">
        <f>'Details and Calculations'!AZ820</f>
        <v xml:space="preserve"> </v>
      </c>
      <c r="BW821" s="43">
        <f>'Details and Calculations'!BC820</f>
        <v>0</v>
      </c>
      <c r="BX821" s="43" t="str">
        <f>'Details and Calculations'!BE820</f>
        <v xml:space="preserve"> </v>
      </c>
      <c r="BY821" s="43" t="str">
        <f>'Details and Calculations'!BG820</f>
        <v xml:space="preserve"> </v>
      </c>
      <c r="BZ821" s="43" t="str">
        <f>'Details and Calculations'!BH820</f>
        <v xml:space="preserve"> </v>
      </c>
      <c r="CA821" s="43">
        <f>'Details and Calculations'!BJ820</f>
        <v>0</v>
      </c>
      <c r="CB821" s="43" t="str">
        <f>'Details and Calculations'!BK820</f>
        <v/>
      </c>
      <c r="CC821" s="43" t="str">
        <f>'Details and Calculations'!BL820</f>
        <v xml:space="preserve"> </v>
      </c>
      <c r="CD821" s="43" t="str">
        <f>'Details and Calculations'!BN820</f>
        <v xml:space="preserve"> </v>
      </c>
      <c r="CE821" s="43" t="str">
        <f>'Details and Calculations'!BO820</f>
        <v xml:space="preserve"> </v>
      </c>
      <c r="CF821" s="43">
        <f>'Details and Calculations'!BZ820</f>
        <v>1</v>
      </c>
      <c r="CG821" s="43">
        <f>'Details and Calculations'!CB820</f>
        <v>2012</v>
      </c>
      <c r="CH821" s="31"/>
      <c r="CI821" s="53"/>
    </row>
    <row r="822" spans="1:87" x14ac:dyDescent="0.3">
      <c r="A822" s="43">
        <f>'Details and Calculations'!A821</f>
        <v>2017</v>
      </c>
      <c r="B822" s="43" t="str">
        <f>'Details and Calculations'!C821</f>
        <v>Rwanda</v>
      </c>
      <c r="C822" s="43" t="str">
        <f>'Details and Calculations'!D821</f>
        <v>Rulindo</v>
      </c>
      <c r="D822" s="43" t="str">
        <f>'Details and Calculations'!E821</f>
        <v>Bushoki</v>
      </c>
      <c r="E822" s="43" t="str">
        <f>'Details and Calculations'!F821</f>
        <v>Gasiza</v>
      </c>
      <c r="F822" s="43" t="str">
        <f>'Details and Calculations'!G821</f>
        <v>Remera</v>
      </c>
      <c r="G822" s="43" t="str">
        <f>'Details and Calculations'!H821</f>
        <v/>
      </c>
      <c r="H822" s="43" t="str">
        <f>'Details and Calculations'!I821</f>
        <v/>
      </c>
      <c r="I822" s="43" t="str">
        <f>'Details and Calculations'!J821</f>
        <v>Remera water point from Rutare gravity on Tare pumping</v>
      </c>
      <c r="J822" s="43">
        <f>'Details and Calculations'!K821</f>
        <v>228</v>
      </c>
      <c r="K822" s="43">
        <f>'Details and Calculations'!O821</f>
        <v>228</v>
      </c>
      <c r="L822" s="43">
        <f>'Details and Calculations'!P822</f>
        <v>50</v>
      </c>
      <c r="M822" s="43" t="str">
        <f>'Details and Calculations'!U821</f>
        <v>Piped Network With Pump</v>
      </c>
      <c r="N822" s="43">
        <f>'Details and Calculations'!V821</f>
        <v>2015</v>
      </c>
      <c r="O822" s="43" t="str">
        <f>'Details and Calculations'!W821</f>
        <v>Governement (District, Wasac) And Water For People</v>
      </c>
      <c r="P822" s="43" t="str">
        <f>'Details and Calculations'!X821</f>
        <v>Spring</v>
      </c>
      <c r="Q822" s="44" t="str">
        <f t="shared" si="289"/>
        <v>Low Risk</v>
      </c>
      <c r="R822" s="44" t="str">
        <f t="shared" si="290"/>
        <v>Low Risk</v>
      </c>
      <c r="S822" s="45" t="str">
        <f t="shared" si="291"/>
        <v>Intermediate Level of Service</v>
      </c>
      <c r="T822" s="62" t="str">
        <f t="shared" si="288"/>
        <v>Low Priority</v>
      </c>
      <c r="U822" s="46">
        <f t="shared" si="292"/>
        <v>7</v>
      </c>
      <c r="V822" s="28" t="str">
        <f t="shared" si="293"/>
        <v>Perform Routine Preventative Maintenance</v>
      </c>
      <c r="W822" s="47" t="str">
        <f t="shared" si="294"/>
        <v/>
      </c>
      <c r="X822" s="27" t="str">
        <f t="shared" si="295"/>
        <v>Maintain O&amp;M and Routine Monitoring</v>
      </c>
      <c r="Y822" s="48">
        <f t="shared" si="296"/>
        <v>30</v>
      </c>
      <c r="Z822" s="48">
        <f t="shared" si="297"/>
        <v>18</v>
      </c>
      <c r="AA822" s="48">
        <f t="shared" si="298"/>
        <v>28</v>
      </c>
      <c r="AB822" s="48" t="str">
        <f t="shared" si="299"/>
        <v xml:space="preserve"> </v>
      </c>
      <c r="AC822" s="48">
        <f t="shared" si="300"/>
        <v>28</v>
      </c>
      <c r="AD822" s="48" t="str">
        <f t="shared" si="301"/>
        <v xml:space="preserve"> </v>
      </c>
      <c r="AE822" s="48" t="str">
        <f t="shared" si="302"/>
        <v xml:space="preserve"> </v>
      </c>
      <c r="AF822" s="48" t="str">
        <f t="shared" si="303"/>
        <v xml:space="preserve"> </v>
      </c>
      <c r="AG822" s="49" t="str">
        <f t="shared" si="304"/>
        <v/>
      </c>
      <c r="AH822" s="48">
        <f t="shared" si="305"/>
        <v>18</v>
      </c>
      <c r="AI822" s="50">
        <f>'Details and Calculations'!AE821</f>
        <v>1</v>
      </c>
      <c r="AJ822" s="50">
        <f>'Details and Calculations'!AM821</f>
        <v>1</v>
      </c>
      <c r="AK822" s="50">
        <f>'Details and Calculations'!AR821</f>
        <v>1</v>
      </c>
      <c r="AL822" s="50" t="str">
        <f>'Details and Calculations'!AW821</f>
        <v xml:space="preserve"> </v>
      </c>
      <c r="AM822" s="50">
        <f>'Details and Calculations'!BA821</f>
        <v>1</v>
      </c>
      <c r="AN822" s="50" t="str">
        <f>'Details and Calculations'!BF821</f>
        <v xml:space="preserve"> </v>
      </c>
      <c r="AO822" s="50" t="str">
        <f>'Details and Calculations'!BI821</f>
        <v xml:space="preserve"> </v>
      </c>
      <c r="AP822" s="50" t="str">
        <f>'Details and Calculations'!BM821</f>
        <v xml:space="preserve"> </v>
      </c>
      <c r="AQ822" s="50" t="str">
        <f>'Details and Calculations'!BP821</f>
        <v xml:space="preserve"> </v>
      </c>
      <c r="AR822" s="50">
        <f>'Details and Calculations'!CC821</f>
        <v>1</v>
      </c>
      <c r="AS822" s="50">
        <f>'Details and Calculations'!CJ821</f>
        <v>1</v>
      </c>
      <c r="AT822" s="51">
        <f>'Details and Calculations'!T821</f>
        <v>1</v>
      </c>
      <c r="AU822" s="51">
        <f>'Details and Calculations'!Z821</f>
        <v>1</v>
      </c>
      <c r="AV822" s="51">
        <f>'Details and Calculations'!S821</f>
        <v>0</v>
      </c>
      <c r="AW822" s="51">
        <f>'Details and Calculations'!AI821</f>
        <v>1</v>
      </c>
      <c r="AX822" s="51">
        <f>'Details and Calculations'!BY821</f>
        <v>1</v>
      </c>
      <c r="AY822" s="51">
        <f>'Details and Calculations'!CG821</f>
        <v>1</v>
      </c>
      <c r="AZ822" s="51">
        <f>'Details and Calculations'!CI821</f>
        <v>1</v>
      </c>
      <c r="BA822" s="51">
        <f t="shared" si="306"/>
        <v>1</v>
      </c>
      <c r="BB822" s="52">
        <f>'Details and Calculations'!Y821</f>
        <v>8</v>
      </c>
      <c r="BC822" s="52">
        <f>'Details and Calculations'!AC821</f>
        <v>8</v>
      </c>
      <c r="BD822" s="52">
        <f>'Details and Calculations'!AK821</f>
        <v>1</v>
      </c>
      <c r="BE822" s="52">
        <f>'Details and Calculations'!AN821</f>
        <v>2000</v>
      </c>
      <c r="BF822" s="52">
        <f>'Details and Calculations'!AP821</f>
        <v>1</v>
      </c>
      <c r="BG822" s="52" t="str">
        <f>'Details and Calculations'!AT821</f>
        <v xml:space="preserve"> </v>
      </c>
      <c r="BH822" s="52">
        <f>'Details and Calculations'!AY821</f>
        <v>1</v>
      </c>
      <c r="BI822" s="52">
        <f>'Details and Calculations'!BB821</f>
        <v>2000</v>
      </c>
      <c r="BJ822" s="52" t="str">
        <f>'Details and Calculations'!BD821</f>
        <v xml:space="preserve"> </v>
      </c>
      <c r="BK822" s="52">
        <f>'Details and Calculations'!CA821</f>
        <v>1</v>
      </c>
      <c r="BL822" s="43">
        <f>'Details and Calculations'!AA821</f>
        <v>1</v>
      </c>
      <c r="BM822" s="43" t="str">
        <f>'Details and Calculations'!AB821</f>
        <v>"Springbox" --Intake Structure At A Spring</v>
      </c>
      <c r="BN822" s="43">
        <f>'Details and Calculations'!AD821</f>
        <v>2017</v>
      </c>
      <c r="BO822" s="43">
        <f>'Details and Calculations'!AJ821</f>
        <v>1</v>
      </c>
      <c r="BP822" s="43">
        <f>'Details and Calculations'!AL821</f>
        <v>2015</v>
      </c>
      <c r="BQ822" s="43">
        <f>'Details and Calculations'!AO821</f>
        <v>1</v>
      </c>
      <c r="BR822" s="43">
        <f>'Details and Calculations'!AQ821</f>
        <v>2015</v>
      </c>
      <c r="BS822" s="43">
        <f>'Details and Calculations'!AS821</f>
        <v>0</v>
      </c>
      <c r="BT822" s="43" t="str">
        <f>'Details and Calculations'!AV821</f>
        <v xml:space="preserve"> </v>
      </c>
      <c r="BU822" s="43">
        <f>'Details and Calculations'!AX821</f>
        <v>1</v>
      </c>
      <c r="BV822" s="43">
        <f>'Details and Calculations'!AZ821</f>
        <v>2015</v>
      </c>
      <c r="BW822" s="43">
        <f>'Details and Calculations'!BC821</f>
        <v>0</v>
      </c>
      <c r="BX822" s="43" t="str">
        <f>'Details and Calculations'!BE821</f>
        <v xml:space="preserve"> </v>
      </c>
      <c r="BY822" s="43" t="str">
        <f>'Details and Calculations'!BG821</f>
        <v xml:space="preserve"> </v>
      </c>
      <c r="BZ822" s="43" t="str">
        <f>'Details and Calculations'!BH821</f>
        <v xml:space="preserve"> </v>
      </c>
      <c r="CA822" s="43">
        <f>'Details and Calculations'!BJ821</f>
        <v>0</v>
      </c>
      <c r="CB822" s="43" t="str">
        <f>'Details and Calculations'!BK821</f>
        <v/>
      </c>
      <c r="CC822" s="43" t="str">
        <f>'Details and Calculations'!BL821</f>
        <v xml:space="preserve"> </v>
      </c>
      <c r="CD822" s="43" t="str">
        <f>'Details and Calculations'!BN821</f>
        <v xml:space="preserve"> </v>
      </c>
      <c r="CE822" s="43" t="str">
        <f>'Details and Calculations'!BO821</f>
        <v xml:space="preserve"> </v>
      </c>
      <c r="CF822" s="43">
        <f>'Details and Calculations'!BZ821</f>
        <v>1</v>
      </c>
      <c r="CG822" s="43">
        <f>'Details and Calculations'!CB821</f>
        <v>2015</v>
      </c>
      <c r="CH822" s="31"/>
      <c r="CI822" s="53"/>
    </row>
    <row r="823" spans="1:87" x14ac:dyDescent="0.3">
      <c r="A823" s="43">
        <f>'Details and Calculations'!A822</f>
        <v>2017</v>
      </c>
      <c r="B823" s="43" t="str">
        <f>'Details and Calculations'!C822</f>
        <v>Rwanda</v>
      </c>
      <c r="C823" s="43" t="str">
        <f>'Details and Calculations'!D822</f>
        <v>Rulindo</v>
      </c>
      <c r="D823" s="43" t="str">
        <f>'Details and Calculations'!E822</f>
        <v>Cyungo</v>
      </c>
      <c r="E823" s="43" t="str">
        <f>'Details and Calculations'!F822</f>
        <v>Rwili</v>
      </c>
      <c r="F823" s="43" t="str">
        <f>'Details and Calculations'!G822</f>
        <v>Nyabisasa</v>
      </c>
      <c r="G823" s="43" t="str">
        <f>'Details and Calculations'!H822</f>
        <v/>
      </c>
      <c r="H823" s="43" t="str">
        <f>'Details and Calculations'!I822</f>
        <v/>
      </c>
      <c r="I823" s="43" t="str">
        <f>'Details and Calculations'!J822</f>
        <v>Sakara</v>
      </c>
      <c r="J823" s="43">
        <f>'Details and Calculations'!K822</f>
        <v>570</v>
      </c>
      <c r="K823" s="43">
        <f>'Details and Calculations'!O822</f>
        <v>520</v>
      </c>
      <c r="L823" s="43">
        <f>'Details and Calculations'!P823</f>
        <v>82</v>
      </c>
      <c r="M823" s="43" t="str">
        <f>'Details and Calculations'!U822</f>
        <v>Piped Network With Pump</v>
      </c>
      <c r="N823" s="43">
        <f>'Details and Calculations'!V822</f>
        <v>2015</v>
      </c>
      <c r="O823" s="43" t="str">
        <f>'Details and Calculations'!W822</f>
        <v>Governement (District, Wasac) And Water For People</v>
      </c>
      <c r="P823" s="43" t="str">
        <f>'Details and Calculations'!X822</f>
        <v>Spring</v>
      </c>
      <c r="Q823" s="44" t="str">
        <f t="shared" si="289"/>
        <v>Low Risk</v>
      </c>
      <c r="R823" s="44" t="str">
        <f t="shared" si="290"/>
        <v>Low Risk</v>
      </c>
      <c r="S823" s="45" t="str">
        <f t="shared" si="291"/>
        <v>High Level of Service</v>
      </c>
      <c r="T823" s="62" t="str">
        <f t="shared" si="288"/>
        <v>Low Priority</v>
      </c>
      <c r="U823" s="46">
        <f t="shared" si="292"/>
        <v>8</v>
      </c>
      <c r="V823" s="28" t="str">
        <f t="shared" si="293"/>
        <v>Perform Routine Preventative Maintenance</v>
      </c>
      <c r="W823" s="47" t="str">
        <f t="shared" si="294"/>
        <v/>
      </c>
      <c r="X823" s="27" t="str">
        <f t="shared" si="295"/>
        <v>Maintain O&amp;M and Routine Monitoring</v>
      </c>
      <c r="Y823" s="48">
        <f t="shared" si="296"/>
        <v>28</v>
      </c>
      <c r="Z823" s="48">
        <f t="shared" si="297"/>
        <v>18</v>
      </c>
      <c r="AA823" s="48">
        <f t="shared" si="298"/>
        <v>28</v>
      </c>
      <c r="AB823" s="48">
        <f t="shared" si="299"/>
        <v>18</v>
      </c>
      <c r="AC823" s="48">
        <f t="shared" si="300"/>
        <v>29</v>
      </c>
      <c r="AD823" s="48">
        <f t="shared" si="301"/>
        <v>5</v>
      </c>
      <c r="AE823" s="48">
        <f t="shared" si="302"/>
        <v>18</v>
      </c>
      <c r="AF823" s="48" t="str">
        <f t="shared" si="303"/>
        <v xml:space="preserve"> </v>
      </c>
      <c r="AG823" s="49" t="str">
        <f t="shared" si="304"/>
        <v/>
      </c>
      <c r="AH823" s="48">
        <f t="shared" si="305"/>
        <v>18</v>
      </c>
      <c r="AI823" s="50">
        <f>'Details and Calculations'!AE822</f>
        <v>1</v>
      </c>
      <c r="AJ823" s="50">
        <f>'Details and Calculations'!AM822</f>
        <v>1</v>
      </c>
      <c r="AK823" s="50">
        <f>'Details and Calculations'!AR822</f>
        <v>1</v>
      </c>
      <c r="AL823" s="50">
        <f>'Details and Calculations'!AW822</f>
        <v>1</v>
      </c>
      <c r="AM823" s="50">
        <f>'Details and Calculations'!BA822</f>
        <v>1</v>
      </c>
      <c r="AN823" s="50">
        <f>'Details and Calculations'!BF822</f>
        <v>1</v>
      </c>
      <c r="AO823" s="50">
        <f>'Details and Calculations'!BI822</f>
        <v>1</v>
      </c>
      <c r="AP823" s="50" t="str">
        <f>'Details and Calculations'!BM822</f>
        <v xml:space="preserve"> </v>
      </c>
      <c r="AQ823" s="50" t="str">
        <f>'Details and Calculations'!BP822</f>
        <v xml:space="preserve"> </v>
      </c>
      <c r="AR823" s="50">
        <f>'Details and Calculations'!CC822</f>
        <v>1</v>
      </c>
      <c r="AS823" s="50">
        <f>'Details and Calculations'!CJ822</f>
        <v>1</v>
      </c>
      <c r="AT823" s="51">
        <f>'Details and Calculations'!T822</f>
        <v>1</v>
      </c>
      <c r="AU823" s="51">
        <f>'Details and Calculations'!Z822</f>
        <v>1</v>
      </c>
      <c r="AV823" s="51">
        <f>'Details and Calculations'!S822</f>
        <v>1</v>
      </c>
      <c r="AW823" s="51">
        <f>'Details and Calculations'!AI822</f>
        <v>1</v>
      </c>
      <c r="AX823" s="51">
        <f>'Details and Calculations'!BY822</f>
        <v>1</v>
      </c>
      <c r="AY823" s="51">
        <f>'Details and Calculations'!CG822</f>
        <v>1</v>
      </c>
      <c r="AZ823" s="51">
        <f>'Details and Calculations'!CI822</f>
        <v>1</v>
      </c>
      <c r="BA823" s="51">
        <f t="shared" si="306"/>
        <v>1</v>
      </c>
      <c r="BB823" s="52">
        <f>'Details and Calculations'!Y822</f>
        <v>2</v>
      </c>
      <c r="BC823" s="52">
        <f>'Details and Calculations'!AC822</f>
        <v>1</v>
      </c>
      <c r="BD823" s="52">
        <f>'Details and Calculations'!AK822</f>
        <v>2</v>
      </c>
      <c r="BE823" s="52">
        <f>'Details and Calculations'!AN822</f>
        <v>1200</v>
      </c>
      <c r="BF823" s="52">
        <f>'Details and Calculations'!AP822</f>
        <v>2</v>
      </c>
      <c r="BG823" s="52">
        <f>'Details and Calculations'!AT822</f>
        <v>5</v>
      </c>
      <c r="BH823" s="52">
        <f>'Details and Calculations'!AY822</f>
        <v>1</v>
      </c>
      <c r="BI823" s="52">
        <f>'Details and Calculations'!BB822</f>
        <v>2300</v>
      </c>
      <c r="BJ823" s="52">
        <f>'Details and Calculations'!BD822</f>
        <v>2</v>
      </c>
      <c r="BK823" s="52">
        <f>'Details and Calculations'!CA822</f>
        <v>4</v>
      </c>
      <c r="BL823" s="43">
        <f>'Details and Calculations'!AA822</f>
        <v>1</v>
      </c>
      <c r="BM823" s="43" t="str">
        <f>'Details and Calculations'!AB822</f>
        <v>"Springbox" --Intake Structure At A Spring</v>
      </c>
      <c r="BN823" s="43">
        <f>'Details and Calculations'!AD822</f>
        <v>2015</v>
      </c>
      <c r="BO823" s="43">
        <f>'Details and Calculations'!AJ822</f>
        <v>1</v>
      </c>
      <c r="BP823" s="43">
        <f>'Details and Calculations'!AL822</f>
        <v>2015</v>
      </c>
      <c r="BQ823" s="43">
        <f>'Details and Calculations'!AO822</f>
        <v>1</v>
      </c>
      <c r="BR823" s="43">
        <f>'Details and Calculations'!AQ822</f>
        <v>2015</v>
      </c>
      <c r="BS823" s="43">
        <f>'Details and Calculations'!AS822</f>
        <v>1</v>
      </c>
      <c r="BT823" s="43">
        <f>'Details and Calculations'!AV822</f>
        <v>2015</v>
      </c>
      <c r="BU823" s="43">
        <f>'Details and Calculations'!AX822</f>
        <v>1</v>
      </c>
      <c r="BV823" s="43">
        <f>'Details and Calculations'!AZ822</f>
        <v>2016</v>
      </c>
      <c r="BW823" s="43">
        <f>'Details and Calculations'!BC822</f>
        <v>1</v>
      </c>
      <c r="BX823" s="43">
        <f>'Details and Calculations'!BE822</f>
        <v>2015</v>
      </c>
      <c r="BY823" s="43">
        <f>'Details and Calculations'!BG822</f>
        <v>1</v>
      </c>
      <c r="BZ823" s="43">
        <f>'Details and Calculations'!BH822</f>
        <v>2015</v>
      </c>
      <c r="CA823" s="43">
        <f>'Details and Calculations'!BJ822</f>
        <v>0</v>
      </c>
      <c r="CB823" s="43" t="str">
        <f>'Details and Calculations'!BK822</f>
        <v/>
      </c>
      <c r="CC823" s="43" t="str">
        <f>'Details and Calculations'!BL822</f>
        <v xml:space="preserve"> </v>
      </c>
      <c r="CD823" s="43" t="str">
        <f>'Details and Calculations'!BN822</f>
        <v xml:space="preserve"> </v>
      </c>
      <c r="CE823" s="43" t="str">
        <f>'Details and Calculations'!BO822</f>
        <v xml:space="preserve"> </v>
      </c>
      <c r="CF823" s="43">
        <f>'Details and Calculations'!BZ822</f>
        <v>1</v>
      </c>
      <c r="CG823" s="43">
        <f>'Details and Calculations'!CB822</f>
        <v>2015</v>
      </c>
      <c r="CH823" s="31"/>
      <c r="CI823" s="53"/>
    </row>
    <row r="824" spans="1:87" x14ac:dyDescent="0.3">
      <c r="A824" s="43">
        <f>'Details and Calculations'!A823</f>
        <v>2017</v>
      </c>
      <c r="B824" s="43" t="str">
        <f>'Details and Calculations'!C823</f>
        <v>Rwanda</v>
      </c>
      <c r="C824" s="43" t="str">
        <f>'Details and Calculations'!D823</f>
        <v>Rulindo</v>
      </c>
      <c r="D824" s="43" t="str">
        <f>'Details and Calculations'!E823</f>
        <v>Shyorongi</v>
      </c>
      <c r="E824" s="43" t="str">
        <f>'Details and Calculations'!F823</f>
        <v>Rubona</v>
      </c>
      <c r="F824" s="43" t="str">
        <f>'Details and Calculations'!G823</f>
        <v>Nyarunyinya</v>
      </c>
      <c r="G824" s="43" t="str">
        <f>'Details and Calculations'!H823</f>
        <v/>
      </c>
      <c r="H824" s="43" t="str">
        <f>'Details and Calculations'!I823</f>
        <v/>
      </c>
      <c r="I824" s="43" t="str">
        <f>'Details and Calculations'!J823</f>
        <v>Bitete-Rwahi network</v>
      </c>
      <c r="J824" s="43">
        <f>'Details and Calculations'!K823</f>
        <v>132</v>
      </c>
      <c r="K824" s="43">
        <f>'Details and Calculations'!O823</f>
        <v>50</v>
      </c>
      <c r="L824" s="43">
        <f>'Details and Calculations'!P824</f>
        <v>70</v>
      </c>
      <c r="M824" s="43" t="str">
        <f>'Details and Calculations'!U823</f>
        <v>Piped Network -- Gravity Only</v>
      </c>
      <c r="N824" s="43">
        <f>'Details and Calculations'!V823</f>
        <v>2013</v>
      </c>
      <c r="O824" s="43" t="str">
        <f>'Details and Calculations'!W823</f>
        <v>Governement (District, Wasac) And Water For People</v>
      </c>
      <c r="P824" s="43" t="str">
        <f>'Details and Calculations'!X823</f>
        <v>Spring</v>
      </c>
      <c r="Q824" s="44" t="str">
        <f t="shared" si="289"/>
        <v>Low Risk</v>
      </c>
      <c r="R824" s="44" t="str">
        <f t="shared" si="290"/>
        <v>Low Risk</v>
      </c>
      <c r="S824" s="45" t="str">
        <f t="shared" si="291"/>
        <v>High Level of Service</v>
      </c>
      <c r="T824" s="62" t="str">
        <f t="shared" si="288"/>
        <v>Low Priority</v>
      </c>
      <c r="U824" s="46">
        <f t="shared" si="292"/>
        <v>8</v>
      </c>
      <c r="V824" s="28" t="str">
        <f t="shared" si="293"/>
        <v>Repair or Replace Components</v>
      </c>
      <c r="W824" s="47" t="str">
        <f t="shared" si="294"/>
        <v xml:space="preserve">Storage Tank, </v>
      </c>
      <c r="X824" s="27" t="str">
        <f t="shared" si="295"/>
        <v>Create Plan To Repair or Replace Components</v>
      </c>
      <c r="Y824" s="48">
        <f t="shared" si="296"/>
        <v>26</v>
      </c>
      <c r="Z824" s="48">
        <f t="shared" si="297"/>
        <v>16</v>
      </c>
      <c r="AA824" s="48">
        <f t="shared" si="298"/>
        <v>26</v>
      </c>
      <c r="AB824" s="48">
        <f t="shared" si="299"/>
        <v>16</v>
      </c>
      <c r="AC824" s="48">
        <f t="shared" si="300"/>
        <v>26</v>
      </c>
      <c r="AD824" s="48" t="str">
        <f t="shared" si="301"/>
        <v xml:space="preserve"> </v>
      </c>
      <c r="AE824" s="48" t="str">
        <f t="shared" si="302"/>
        <v xml:space="preserve"> </v>
      </c>
      <c r="AF824" s="48" t="str">
        <f t="shared" si="303"/>
        <v xml:space="preserve"> </v>
      </c>
      <c r="AG824" s="49" t="str">
        <f t="shared" si="304"/>
        <v/>
      </c>
      <c r="AH824" s="48">
        <f t="shared" si="305"/>
        <v>16</v>
      </c>
      <c r="AI824" s="50">
        <f>'Details and Calculations'!AE823</f>
        <v>1</v>
      </c>
      <c r="AJ824" s="50">
        <f>'Details and Calculations'!AM823</f>
        <v>1</v>
      </c>
      <c r="AK824" s="50">
        <f>'Details and Calculations'!AR823</f>
        <v>2</v>
      </c>
      <c r="AL824" s="50">
        <f>'Details and Calculations'!AW823</f>
        <v>1</v>
      </c>
      <c r="AM824" s="50">
        <f>'Details and Calculations'!BA823</f>
        <v>1</v>
      </c>
      <c r="AN824" s="50" t="str">
        <f>'Details and Calculations'!BF823</f>
        <v xml:space="preserve"> </v>
      </c>
      <c r="AO824" s="50" t="str">
        <f>'Details and Calculations'!BI823</f>
        <v xml:space="preserve"> </v>
      </c>
      <c r="AP824" s="50" t="str">
        <f>'Details and Calculations'!BM823</f>
        <v xml:space="preserve"> </v>
      </c>
      <c r="AQ824" s="50" t="str">
        <f>'Details and Calculations'!BP823</f>
        <v xml:space="preserve"> </v>
      </c>
      <c r="AR824" s="50">
        <f>'Details and Calculations'!CC823</f>
        <v>1</v>
      </c>
      <c r="AS824" s="50">
        <f>'Details and Calculations'!CJ823</f>
        <v>1</v>
      </c>
      <c r="AT824" s="51">
        <f>'Details and Calculations'!T823</f>
        <v>1</v>
      </c>
      <c r="AU824" s="51">
        <f>'Details and Calculations'!Z823</f>
        <v>1</v>
      </c>
      <c r="AV824" s="51">
        <f>'Details and Calculations'!S823</f>
        <v>1</v>
      </c>
      <c r="AW824" s="51">
        <f>'Details and Calculations'!AI823</f>
        <v>1</v>
      </c>
      <c r="AX824" s="51">
        <f>'Details and Calculations'!BY823</f>
        <v>1</v>
      </c>
      <c r="AY824" s="51">
        <f>'Details and Calculations'!CG823</f>
        <v>1</v>
      </c>
      <c r="AZ824" s="51">
        <f>'Details and Calculations'!CI823</f>
        <v>1</v>
      </c>
      <c r="BA824" s="51">
        <f t="shared" si="306"/>
        <v>1</v>
      </c>
      <c r="BB824" s="52">
        <f>'Details and Calculations'!Y823</f>
        <v>2</v>
      </c>
      <c r="BC824" s="52">
        <f>'Details and Calculations'!AC823</f>
        <v>1</v>
      </c>
      <c r="BD824" s="52">
        <f>'Details and Calculations'!AK823</f>
        <v>1</v>
      </c>
      <c r="BE824" s="52">
        <f>'Details and Calculations'!AN823</f>
        <v>600</v>
      </c>
      <c r="BF824" s="52">
        <f>'Details and Calculations'!AP823</f>
        <v>6</v>
      </c>
      <c r="BG824" s="52">
        <f>'Details and Calculations'!AT823</f>
        <v>6</v>
      </c>
      <c r="BH824" s="52">
        <f>'Details and Calculations'!AY823</f>
        <v>1</v>
      </c>
      <c r="BI824" s="52">
        <f>'Details and Calculations'!BB823</f>
        <v>6500</v>
      </c>
      <c r="BJ824" s="52" t="str">
        <f>'Details and Calculations'!BD823</f>
        <v xml:space="preserve"> </v>
      </c>
      <c r="BK824" s="52">
        <f>'Details and Calculations'!CA823</f>
        <v>1</v>
      </c>
      <c r="BL824" s="43">
        <f>'Details and Calculations'!AA823</f>
        <v>1</v>
      </c>
      <c r="BM824" s="43" t="str">
        <f>'Details and Calculations'!AB823</f>
        <v>"Springbox" --Intake Structure At A Spring</v>
      </c>
      <c r="BN824" s="43">
        <f>'Details and Calculations'!AD823</f>
        <v>2013</v>
      </c>
      <c r="BO824" s="43">
        <f>'Details and Calculations'!AJ823</f>
        <v>1</v>
      </c>
      <c r="BP824" s="43">
        <f>'Details and Calculations'!AL823</f>
        <v>2013</v>
      </c>
      <c r="BQ824" s="43">
        <f>'Details and Calculations'!AO823</f>
        <v>1</v>
      </c>
      <c r="BR824" s="43">
        <f>'Details and Calculations'!AQ823</f>
        <v>2013</v>
      </c>
      <c r="BS824" s="43">
        <f>'Details and Calculations'!AS823</f>
        <v>1</v>
      </c>
      <c r="BT824" s="43">
        <f>'Details and Calculations'!AV823</f>
        <v>2013</v>
      </c>
      <c r="BU824" s="43">
        <f>'Details and Calculations'!AX823</f>
        <v>1</v>
      </c>
      <c r="BV824" s="43">
        <f>'Details and Calculations'!AZ823</f>
        <v>2013</v>
      </c>
      <c r="BW824" s="43">
        <f>'Details and Calculations'!BC823</f>
        <v>0</v>
      </c>
      <c r="BX824" s="43" t="str">
        <f>'Details and Calculations'!BE823</f>
        <v xml:space="preserve"> </v>
      </c>
      <c r="BY824" s="43" t="str">
        <f>'Details and Calculations'!BG823</f>
        <v xml:space="preserve"> </v>
      </c>
      <c r="BZ824" s="43" t="str">
        <f>'Details and Calculations'!BH823</f>
        <v xml:space="preserve"> </v>
      </c>
      <c r="CA824" s="43">
        <f>'Details and Calculations'!BJ823</f>
        <v>0</v>
      </c>
      <c r="CB824" s="43" t="str">
        <f>'Details and Calculations'!BK823</f>
        <v/>
      </c>
      <c r="CC824" s="43" t="str">
        <f>'Details and Calculations'!BL823</f>
        <v xml:space="preserve"> </v>
      </c>
      <c r="CD824" s="43" t="str">
        <f>'Details and Calculations'!BN823</f>
        <v xml:space="preserve"> </v>
      </c>
      <c r="CE824" s="43" t="str">
        <f>'Details and Calculations'!BO823</f>
        <v xml:space="preserve"> </v>
      </c>
      <c r="CF824" s="43">
        <f>'Details and Calculations'!BZ823</f>
        <v>1</v>
      </c>
      <c r="CG824" s="43">
        <f>'Details and Calculations'!CB823</f>
        <v>2013</v>
      </c>
      <c r="CH824" s="31"/>
      <c r="CI824" s="53"/>
    </row>
    <row r="825" spans="1:87" x14ac:dyDescent="0.3">
      <c r="A825" s="43">
        <f>'Details and Calculations'!A824</f>
        <v>2017</v>
      </c>
      <c r="B825" s="43" t="str">
        <f>'Details and Calculations'!C824</f>
        <v>Rwanda</v>
      </c>
      <c r="C825" s="43" t="str">
        <f>'Details and Calculations'!D824</f>
        <v>Rulindo</v>
      </c>
      <c r="D825" s="43" t="str">
        <f>'Details and Calculations'!E824</f>
        <v>Ngoma</v>
      </c>
      <c r="E825" s="43" t="str">
        <f>'Details and Calculations'!F824</f>
        <v>Munyarwanda</v>
      </c>
      <c r="F825" s="43" t="str">
        <f>'Details and Calculations'!G824</f>
        <v>Busizi</v>
      </c>
      <c r="G825" s="43" t="str">
        <f>'Details and Calculations'!H824</f>
        <v/>
      </c>
      <c r="H825" s="43" t="str">
        <f>'Details and Calculations'!I824</f>
        <v/>
      </c>
      <c r="I825" s="43" t="str">
        <f>'Details and Calculations'!J824</f>
        <v>Kabarore-Ngoma-Nyabuko network</v>
      </c>
      <c r="J825" s="43">
        <f>'Details and Calculations'!K824</f>
        <v>100</v>
      </c>
      <c r="K825" s="43">
        <f>'Details and Calculations'!O824</f>
        <v>30</v>
      </c>
      <c r="L825" s="43">
        <f>'Details and Calculations'!P825</f>
        <v>94</v>
      </c>
      <c r="M825" s="43" t="str">
        <f>'Details and Calculations'!U824</f>
        <v>Piped Network With Pump</v>
      </c>
      <c r="N825" s="43">
        <f>'Details and Calculations'!V824</f>
        <v>2014</v>
      </c>
      <c r="O825" s="43" t="str">
        <f>'Details and Calculations'!W824</f>
        <v>Governement (District, Wasac) And Water For People</v>
      </c>
      <c r="P825" s="43" t="str">
        <f>'Details and Calculations'!X824</f>
        <v>Spring</v>
      </c>
      <c r="Q825" s="44" t="str">
        <f t="shared" si="289"/>
        <v>Low Risk</v>
      </c>
      <c r="R825" s="44" t="str">
        <f t="shared" si="290"/>
        <v>Low Risk</v>
      </c>
      <c r="S825" s="45" t="str">
        <f t="shared" si="291"/>
        <v>Basic Level of Service</v>
      </c>
      <c r="T825" s="62" t="str">
        <f t="shared" si="288"/>
        <v>Medium Priority</v>
      </c>
      <c r="U825" s="46">
        <f t="shared" si="292"/>
        <v>5</v>
      </c>
      <c r="V825" s="28" t="str">
        <f t="shared" si="293"/>
        <v>Repair or Replace Components</v>
      </c>
      <c r="W825" s="47" t="str">
        <f t="shared" si="294"/>
        <v xml:space="preserve">Pump, </v>
      </c>
      <c r="X825" s="27" t="str">
        <f t="shared" si="295"/>
        <v>Create Plan To Repair or Replace Components</v>
      </c>
      <c r="Y825" s="48">
        <f t="shared" si="296"/>
        <v>27</v>
      </c>
      <c r="Z825" s="48">
        <f t="shared" si="297"/>
        <v>17</v>
      </c>
      <c r="AA825" s="48">
        <f t="shared" si="298"/>
        <v>27</v>
      </c>
      <c r="AB825" s="48" t="str">
        <f t="shared" si="299"/>
        <v xml:space="preserve"> </v>
      </c>
      <c r="AC825" s="48">
        <f t="shared" si="300"/>
        <v>27</v>
      </c>
      <c r="AD825" s="48">
        <f t="shared" si="301"/>
        <v>4</v>
      </c>
      <c r="AE825" s="48">
        <f t="shared" si="302"/>
        <v>17</v>
      </c>
      <c r="AF825" s="48" t="str">
        <f t="shared" si="303"/>
        <v xml:space="preserve"> </v>
      </c>
      <c r="AG825" s="49" t="str">
        <f t="shared" si="304"/>
        <v/>
      </c>
      <c r="AH825" s="48">
        <f t="shared" si="305"/>
        <v>17</v>
      </c>
      <c r="AI825" s="50">
        <f>'Details and Calculations'!AE824</f>
        <v>1</v>
      </c>
      <c r="AJ825" s="50">
        <f>'Details and Calculations'!AM824</f>
        <v>1</v>
      </c>
      <c r="AK825" s="50">
        <f>'Details and Calculations'!AR824</f>
        <v>1</v>
      </c>
      <c r="AL825" s="50" t="str">
        <f>'Details and Calculations'!AW824</f>
        <v xml:space="preserve"> </v>
      </c>
      <c r="AM825" s="50">
        <f>'Details and Calculations'!BA824</f>
        <v>1</v>
      </c>
      <c r="AN825" s="50">
        <f>'Details and Calculations'!BF824</f>
        <v>2</v>
      </c>
      <c r="AO825" s="50">
        <f>'Details and Calculations'!BI824</f>
        <v>1</v>
      </c>
      <c r="AP825" s="50" t="str">
        <f>'Details and Calculations'!BM824</f>
        <v xml:space="preserve"> </v>
      </c>
      <c r="AQ825" s="50" t="str">
        <f>'Details and Calculations'!BP824</f>
        <v xml:space="preserve"> </v>
      </c>
      <c r="AR825" s="50">
        <f>'Details and Calculations'!CC824</f>
        <v>1</v>
      </c>
      <c r="AS825" s="50">
        <f>'Details and Calculations'!CJ824</f>
        <v>1</v>
      </c>
      <c r="AT825" s="51">
        <f>'Details and Calculations'!T824</f>
        <v>1</v>
      </c>
      <c r="AU825" s="51">
        <f>'Details and Calculations'!Z824</f>
        <v>0</v>
      </c>
      <c r="AV825" s="51">
        <f>'Details and Calculations'!S824</f>
        <v>0</v>
      </c>
      <c r="AW825" s="51">
        <f>'Details and Calculations'!AI824</f>
        <v>1</v>
      </c>
      <c r="AX825" s="51">
        <f>'Details and Calculations'!BY824</f>
        <v>1</v>
      </c>
      <c r="AY825" s="51">
        <f>'Details and Calculations'!CG824</f>
        <v>0</v>
      </c>
      <c r="AZ825" s="51">
        <f>'Details and Calculations'!CI824</f>
        <v>1</v>
      </c>
      <c r="BA825" s="51">
        <f t="shared" si="306"/>
        <v>1</v>
      </c>
      <c r="BB825" s="52">
        <f>'Details and Calculations'!Y824</f>
        <v>4</v>
      </c>
      <c r="BC825" s="52">
        <f>'Details and Calculations'!AC824</f>
        <v>5</v>
      </c>
      <c r="BD825" s="52">
        <f>'Details and Calculations'!AK824</f>
        <v>2</v>
      </c>
      <c r="BE825" s="52">
        <f>'Details and Calculations'!AN824</f>
        <v>8000</v>
      </c>
      <c r="BF825" s="52">
        <f>'Details and Calculations'!AP824</f>
        <v>13</v>
      </c>
      <c r="BG825" s="52" t="str">
        <f>'Details and Calculations'!AT824</f>
        <v xml:space="preserve"> </v>
      </c>
      <c r="BH825" s="52">
        <f>'Details and Calculations'!AY824</f>
        <v>2</v>
      </c>
      <c r="BI825" s="52">
        <f>'Details and Calculations'!BB824</f>
        <v>7000</v>
      </c>
      <c r="BJ825" s="52">
        <f>'Details and Calculations'!BD824</f>
        <v>4</v>
      </c>
      <c r="BK825" s="52">
        <f>'Details and Calculations'!CA824</f>
        <v>17</v>
      </c>
      <c r="BL825" s="43">
        <f>'Details and Calculations'!AA824</f>
        <v>1</v>
      </c>
      <c r="BM825" s="43" t="str">
        <f>'Details and Calculations'!AB824</f>
        <v>"Springbox" --Intake Structure At A Spring|Collection Chamber</v>
      </c>
      <c r="BN825" s="43">
        <f>'Details and Calculations'!AD824</f>
        <v>2014</v>
      </c>
      <c r="BO825" s="43">
        <f>'Details and Calculations'!AJ824</f>
        <v>1</v>
      </c>
      <c r="BP825" s="43">
        <f>'Details and Calculations'!AL824</f>
        <v>2014</v>
      </c>
      <c r="BQ825" s="43">
        <f>'Details and Calculations'!AO824</f>
        <v>1</v>
      </c>
      <c r="BR825" s="43">
        <f>'Details and Calculations'!AQ824</f>
        <v>2014</v>
      </c>
      <c r="BS825" s="43">
        <f>'Details and Calculations'!AS824</f>
        <v>0</v>
      </c>
      <c r="BT825" s="43" t="str">
        <f>'Details and Calculations'!AV824</f>
        <v xml:space="preserve"> </v>
      </c>
      <c r="BU825" s="43">
        <f>'Details and Calculations'!AX824</f>
        <v>1</v>
      </c>
      <c r="BV825" s="43">
        <f>'Details and Calculations'!AZ824</f>
        <v>2014</v>
      </c>
      <c r="BW825" s="43">
        <f>'Details and Calculations'!BC824</f>
        <v>1</v>
      </c>
      <c r="BX825" s="43">
        <f>'Details and Calculations'!BE824</f>
        <v>2014</v>
      </c>
      <c r="BY825" s="43">
        <f>'Details and Calculations'!BG824</f>
        <v>1</v>
      </c>
      <c r="BZ825" s="43">
        <f>'Details and Calculations'!BH824</f>
        <v>2014</v>
      </c>
      <c r="CA825" s="43">
        <f>'Details and Calculations'!BJ824</f>
        <v>0</v>
      </c>
      <c r="CB825" s="43" t="str">
        <f>'Details and Calculations'!BK824</f>
        <v/>
      </c>
      <c r="CC825" s="43" t="str">
        <f>'Details and Calculations'!BL824</f>
        <v xml:space="preserve"> </v>
      </c>
      <c r="CD825" s="43" t="str">
        <f>'Details and Calculations'!BN824</f>
        <v xml:space="preserve"> </v>
      </c>
      <c r="CE825" s="43" t="str">
        <f>'Details and Calculations'!BO824</f>
        <v xml:space="preserve"> </v>
      </c>
      <c r="CF825" s="43">
        <f>'Details and Calculations'!BZ824</f>
        <v>1</v>
      </c>
      <c r="CG825" s="43">
        <f>'Details and Calculations'!CB824</f>
        <v>2014</v>
      </c>
      <c r="CH825" s="31"/>
      <c r="CI825" s="53"/>
    </row>
    <row r="826" spans="1:87" x14ac:dyDescent="0.3">
      <c r="A826" s="43">
        <f>'Details and Calculations'!A825</f>
        <v>2017</v>
      </c>
      <c r="B826" s="43" t="str">
        <f>'Details and Calculations'!C825</f>
        <v>Rwanda</v>
      </c>
      <c r="C826" s="43" t="str">
        <f>'Details and Calculations'!D825</f>
        <v>Rulindo</v>
      </c>
      <c r="D826" s="43" t="str">
        <f>'Details and Calculations'!E825</f>
        <v>Mbogo</v>
      </c>
      <c r="E826" s="43" t="str">
        <f>'Details and Calculations'!F825</f>
        <v>Rurenge</v>
      </c>
      <c r="F826" s="43" t="str">
        <f>'Details and Calculations'!G825</f>
        <v>Gakoma</v>
      </c>
      <c r="G826" s="43" t="str">
        <f>'Details and Calculations'!H825</f>
        <v/>
      </c>
      <c r="H826" s="43" t="str">
        <f>'Details and Calculations'!I825</f>
        <v/>
      </c>
      <c r="I826" s="43" t="str">
        <f>'Details and Calculations'!J825</f>
        <v>Musenge network</v>
      </c>
      <c r="J826" s="43">
        <f>'Details and Calculations'!K825</f>
        <v>146</v>
      </c>
      <c r="K826" s="43">
        <f>'Details and Calculations'!O825</f>
        <v>52</v>
      </c>
      <c r="L826" s="43">
        <f>'Details and Calculations'!P826</f>
        <v>35</v>
      </c>
      <c r="M826" s="43" t="str">
        <f>'Details and Calculations'!U825</f>
        <v>Piped Network With Pump</v>
      </c>
      <c r="N826" s="43">
        <f>'Details and Calculations'!V825</f>
        <v>2014</v>
      </c>
      <c r="O826" s="43" t="str">
        <f>'Details and Calculations'!W825</f>
        <v>Governement (District, Wasac) And Water For People</v>
      </c>
      <c r="P826" s="43" t="str">
        <f>'Details and Calculations'!X825</f>
        <v>Spring</v>
      </c>
      <c r="Q826" s="44" t="str">
        <f t="shared" si="289"/>
        <v>Low Risk</v>
      </c>
      <c r="R826" s="44" t="str">
        <f t="shared" si="290"/>
        <v>Medium Risk</v>
      </c>
      <c r="S826" s="45" t="str">
        <f t="shared" si="291"/>
        <v>Intermediate Level of Service</v>
      </c>
      <c r="T826" s="62" t="str">
        <f t="shared" si="288"/>
        <v>Low Priority</v>
      </c>
      <c r="U826" s="46">
        <f t="shared" si="292"/>
        <v>7</v>
      </c>
      <c r="V826" s="28" t="str">
        <f t="shared" si="293"/>
        <v>Repair or Replace Components</v>
      </c>
      <c r="W826" s="47" t="str">
        <f t="shared" si="294"/>
        <v xml:space="preserve">Other Concrete Structures Distribution  Line, Pump, </v>
      </c>
      <c r="X826" s="27" t="str">
        <f t="shared" si="295"/>
        <v>Create Plan To Repair or Replace Components</v>
      </c>
      <c r="Y826" s="48">
        <f t="shared" si="296"/>
        <v>27</v>
      </c>
      <c r="Z826" s="48">
        <f t="shared" si="297"/>
        <v>17</v>
      </c>
      <c r="AA826" s="48">
        <f t="shared" si="298"/>
        <v>27</v>
      </c>
      <c r="AB826" s="48">
        <f t="shared" si="299"/>
        <v>17</v>
      </c>
      <c r="AC826" s="48">
        <f t="shared" si="300"/>
        <v>27</v>
      </c>
      <c r="AD826" s="48">
        <f t="shared" si="301"/>
        <v>4</v>
      </c>
      <c r="AE826" s="48">
        <f t="shared" si="302"/>
        <v>17</v>
      </c>
      <c r="AF826" s="48" t="str">
        <f t="shared" si="303"/>
        <v xml:space="preserve"> </v>
      </c>
      <c r="AG826" s="49" t="str">
        <f t="shared" si="304"/>
        <v/>
      </c>
      <c r="AH826" s="48">
        <f t="shared" si="305"/>
        <v>17</v>
      </c>
      <c r="AI826" s="50">
        <f>'Details and Calculations'!AE825</f>
        <v>1</v>
      </c>
      <c r="AJ826" s="50">
        <f>'Details and Calculations'!AM825</f>
        <v>1</v>
      </c>
      <c r="AK826" s="50">
        <f>'Details and Calculations'!AR825</f>
        <v>1</v>
      </c>
      <c r="AL826" s="50">
        <f>'Details and Calculations'!AW825</f>
        <v>2</v>
      </c>
      <c r="AM826" s="50">
        <f>'Details and Calculations'!BA825</f>
        <v>2</v>
      </c>
      <c r="AN826" s="50">
        <f>'Details and Calculations'!BF825</f>
        <v>2</v>
      </c>
      <c r="AO826" s="50">
        <f>'Details and Calculations'!BI825</f>
        <v>1</v>
      </c>
      <c r="AP826" s="50" t="str">
        <f>'Details and Calculations'!BM825</f>
        <v xml:space="preserve"> </v>
      </c>
      <c r="AQ826" s="50" t="str">
        <f>'Details and Calculations'!BP825</f>
        <v xml:space="preserve"> </v>
      </c>
      <c r="AR826" s="50">
        <f>'Details and Calculations'!CC825</f>
        <v>1</v>
      </c>
      <c r="AS826" s="50">
        <f>'Details and Calculations'!CJ825</f>
        <v>2</v>
      </c>
      <c r="AT826" s="51">
        <f>'Details and Calculations'!T825</f>
        <v>1</v>
      </c>
      <c r="AU826" s="51">
        <f>'Details and Calculations'!Z825</f>
        <v>1</v>
      </c>
      <c r="AV826" s="51">
        <f>'Details and Calculations'!S825</f>
        <v>1</v>
      </c>
      <c r="AW826" s="51">
        <f>'Details and Calculations'!AI825</f>
        <v>1</v>
      </c>
      <c r="AX826" s="51">
        <f>'Details and Calculations'!BY825</f>
        <v>1</v>
      </c>
      <c r="AY826" s="51">
        <f>'Details and Calculations'!CG825</f>
        <v>1</v>
      </c>
      <c r="AZ826" s="51">
        <f>'Details and Calculations'!CI825</f>
        <v>1</v>
      </c>
      <c r="BA826" s="51">
        <f t="shared" si="306"/>
        <v>0</v>
      </c>
      <c r="BB826" s="52">
        <f>'Details and Calculations'!Y825</f>
        <v>1</v>
      </c>
      <c r="BC826" s="52">
        <f>'Details and Calculations'!AC825</f>
        <v>1</v>
      </c>
      <c r="BD826" s="52">
        <f>'Details and Calculations'!AK825</f>
        <v>1</v>
      </c>
      <c r="BE826" s="52">
        <f>'Details and Calculations'!AN825</f>
        <v>3000</v>
      </c>
      <c r="BF826" s="52">
        <f>'Details and Calculations'!AP825</f>
        <v>16</v>
      </c>
      <c r="BG826" s="52">
        <f>'Details and Calculations'!AT825</f>
        <v>8</v>
      </c>
      <c r="BH826" s="52">
        <f>'Details and Calculations'!AY825</f>
        <v>3</v>
      </c>
      <c r="BI826" s="52">
        <f>'Details and Calculations'!BB825</f>
        <v>20000</v>
      </c>
      <c r="BJ826" s="52">
        <f>'Details and Calculations'!BD825</f>
        <v>1</v>
      </c>
      <c r="BK826" s="52">
        <f>'Details and Calculations'!CA825</f>
        <v>28</v>
      </c>
      <c r="BL826" s="43">
        <f>'Details and Calculations'!AA825</f>
        <v>1</v>
      </c>
      <c r="BM826" s="43" t="str">
        <f>'Details and Calculations'!AB825</f>
        <v>"Springbox" --Intake Structure At A Spring</v>
      </c>
      <c r="BN826" s="43">
        <f>'Details and Calculations'!AD825</f>
        <v>2014</v>
      </c>
      <c r="BO826" s="43">
        <f>'Details and Calculations'!AJ825</f>
        <v>1</v>
      </c>
      <c r="BP826" s="43">
        <f>'Details and Calculations'!AL825</f>
        <v>2014</v>
      </c>
      <c r="BQ826" s="43">
        <f>'Details and Calculations'!AO825</f>
        <v>1</v>
      </c>
      <c r="BR826" s="43">
        <f>'Details and Calculations'!AQ825</f>
        <v>2014</v>
      </c>
      <c r="BS826" s="43">
        <f>'Details and Calculations'!AS825</f>
        <v>1</v>
      </c>
      <c r="BT826" s="43">
        <f>'Details and Calculations'!AV825</f>
        <v>2014</v>
      </c>
      <c r="BU826" s="43">
        <f>'Details and Calculations'!AX825</f>
        <v>1</v>
      </c>
      <c r="BV826" s="43">
        <f>'Details and Calculations'!AZ825</f>
        <v>2014</v>
      </c>
      <c r="BW826" s="43">
        <f>'Details and Calculations'!BC825</f>
        <v>1</v>
      </c>
      <c r="BX826" s="43">
        <f>'Details and Calculations'!BE825</f>
        <v>2014</v>
      </c>
      <c r="BY826" s="43">
        <f>'Details and Calculations'!BG825</f>
        <v>1</v>
      </c>
      <c r="BZ826" s="43">
        <f>'Details and Calculations'!BH825</f>
        <v>2014</v>
      </c>
      <c r="CA826" s="43">
        <f>'Details and Calculations'!BJ825</f>
        <v>0</v>
      </c>
      <c r="CB826" s="43" t="str">
        <f>'Details and Calculations'!BK825</f>
        <v/>
      </c>
      <c r="CC826" s="43" t="str">
        <f>'Details and Calculations'!BL825</f>
        <v xml:space="preserve"> </v>
      </c>
      <c r="CD826" s="43" t="str">
        <f>'Details and Calculations'!BN825</f>
        <v xml:space="preserve"> </v>
      </c>
      <c r="CE826" s="43" t="str">
        <f>'Details and Calculations'!BO825</f>
        <v xml:space="preserve"> </v>
      </c>
      <c r="CF826" s="43">
        <f>'Details and Calculations'!BZ825</f>
        <v>1</v>
      </c>
      <c r="CG826" s="43">
        <f>'Details and Calculations'!CB825</f>
        <v>2014</v>
      </c>
      <c r="CH826" s="31"/>
      <c r="CI826" s="53"/>
    </row>
    <row r="827" spans="1:87" x14ac:dyDescent="0.3">
      <c r="A827" s="43">
        <f>'Details and Calculations'!A826</f>
        <v>2017</v>
      </c>
      <c r="B827" s="43" t="str">
        <f>'Details and Calculations'!C826</f>
        <v>Rwanda</v>
      </c>
      <c r="C827" s="43" t="str">
        <f>'Details and Calculations'!D826</f>
        <v>Rulindo</v>
      </c>
      <c r="D827" s="43" t="str">
        <f>'Details and Calculations'!E826</f>
        <v>Base</v>
      </c>
      <c r="E827" s="43" t="str">
        <f>'Details and Calculations'!F826</f>
        <v>Gitare</v>
      </c>
      <c r="F827" s="43" t="str">
        <f>'Details and Calculations'!G826</f>
        <v>Kirwa</v>
      </c>
      <c r="G827" s="43" t="str">
        <f>'Details and Calculations'!H826</f>
        <v/>
      </c>
      <c r="H827" s="43" t="str">
        <f>'Details and Calculations'!I826</f>
        <v/>
      </c>
      <c r="I827" s="43" t="str">
        <f>'Details and Calculations'!J826</f>
        <v>Rwicanyoni</v>
      </c>
      <c r="J827" s="43">
        <f>'Details and Calculations'!K826</f>
        <v>136</v>
      </c>
      <c r="K827" s="43">
        <f>'Details and Calculations'!O826</f>
        <v>101</v>
      </c>
      <c r="L827" s="43" t="str">
        <f>'Details and Calculations'!P827</f>
        <v xml:space="preserve"> </v>
      </c>
      <c r="M827" s="43" t="str">
        <f>'Details and Calculations'!U826</f>
        <v>Piped Network -- Gravity Only</v>
      </c>
      <c r="N827" s="43">
        <f>'Details and Calculations'!V826</f>
        <v>2016</v>
      </c>
      <c r="O827" s="43" t="str">
        <f>'Details and Calculations'!W826</f>
        <v>Governement (District, Wasac) And Water For People</v>
      </c>
      <c r="P827" s="43" t="str">
        <f>'Details and Calculations'!X826</f>
        <v>Groundwater (Well, Etc.)</v>
      </c>
      <c r="Q827" s="44" t="str">
        <f t="shared" si="289"/>
        <v>Low Risk</v>
      </c>
      <c r="R827" s="44" t="str">
        <f t="shared" si="290"/>
        <v>Low Risk</v>
      </c>
      <c r="S827" s="45" t="str">
        <f t="shared" si="291"/>
        <v>High Level of Service</v>
      </c>
      <c r="T827" s="62" t="str">
        <f t="shared" si="288"/>
        <v>Low Priority</v>
      </c>
      <c r="U827" s="46">
        <f t="shared" si="292"/>
        <v>8</v>
      </c>
      <c r="V827" s="28" t="str">
        <f t="shared" si="293"/>
        <v>Perform Routine Preventative Maintenance</v>
      </c>
      <c r="W827" s="47" t="str">
        <f t="shared" si="294"/>
        <v/>
      </c>
      <c r="X827" s="27" t="str">
        <f t="shared" si="295"/>
        <v>Maintain O&amp;M and Routine Monitoring</v>
      </c>
      <c r="Y827" s="48">
        <f t="shared" si="296"/>
        <v>29</v>
      </c>
      <c r="Z827" s="48">
        <f t="shared" si="297"/>
        <v>19</v>
      </c>
      <c r="AA827" s="48">
        <f t="shared" si="298"/>
        <v>29</v>
      </c>
      <c r="AB827" s="48" t="str">
        <f t="shared" si="299"/>
        <v xml:space="preserve"> </v>
      </c>
      <c r="AC827" s="48" t="str">
        <f t="shared" si="300"/>
        <v xml:space="preserve"> </v>
      </c>
      <c r="AD827" s="48" t="str">
        <f t="shared" si="301"/>
        <v xml:space="preserve"> </v>
      </c>
      <c r="AE827" s="48" t="str">
        <f t="shared" si="302"/>
        <v xml:space="preserve"> </v>
      </c>
      <c r="AF827" s="48" t="str">
        <f t="shared" si="303"/>
        <v xml:space="preserve"> </v>
      </c>
      <c r="AG827" s="49" t="str">
        <f t="shared" si="304"/>
        <v/>
      </c>
      <c r="AH827" s="48">
        <f t="shared" si="305"/>
        <v>19</v>
      </c>
      <c r="AI827" s="50">
        <f>'Details and Calculations'!AE826</f>
        <v>1</v>
      </c>
      <c r="AJ827" s="50">
        <f>'Details and Calculations'!AM826</f>
        <v>1</v>
      </c>
      <c r="AK827" s="50">
        <f>'Details and Calculations'!AR826</f>
        <v>1</v>
      </c>
      <c r="AL827" s="50" t="str">
        <f>'Details and Calculations'!AW826</f>
        <v xml:space="preserve"> </v>
      </c>
      <c r="AM827" s="50" t="str">
        <f>'Details and Calculations'!BA826</f>
        <v xml:space="preserve"> </v>
      </c>
      <c r="AN827" s="50" t="str">
        <f>'Details and Calculations'!BF826</f>
        <v xml:space="preserve"> </v>
      </c>
      <c r="AO827" s="50" t="str">
        <f>'Details and Calculations'!BI826</f>
        <v xml:space="preserve"> </v>
      </c>
      <c r="AP827" s="50" t="str">
        <f>'Details and Calculations'!BM826</f>
        <v xml:space="preserve"> </v>
      </c>
      <c r="AQ827" s="50" t="str">
        <f>'Details and Calculations'!BP826</f>
        <v xml:space="preserve"> </v>
      </c>
      <c r="AR827" s="50">
        <f>'Details and Calculations'!CC826</f>
        <v>1</v>
      </c>
      <c r="AS827" s="50">
        <f>'Details and Calculations'!CJ826</f>
        <v>1</v>
      </c>
      <c r="AT827" s="51">
        <f>'Details and Calculations'!T826</f>
        <v>1</v>
      </c>
      <c r="AU827" s="51">
        <f>'Details and Calculations'!Z826</f>
        <v>1</v>
      </c>
      <c r="AV827" s="51">
        <f>'Details and Calculations'!S826</f>
        <v>1</v>
      </c>
      <c r="AW827" s="51">
        <f>'Details and Calculations'!AI826</f>
        <v>1</v>
      </c>
      <c r="AX827" s="51">
        <f>'Details and Calculations'!BY826</f>
        <v>1</v>
      </c>
      <c r="AY827" s="51">
        <f>'Details and Calculations'!CG826</f>
        <v>1</v>
      </c>
      <c r="AZ827" s="51">
        <f>'Details and Calculations'!CI826</f>
        <v>1</v>
      </c>
      <c r="BA827" s="51">
        <f t="shared" si="306"/>
        <v>1</v>
      </c>
      <c r="BB827" s="52">
        <f>'Details and Calculations'!Y826</f>
        <v>2</v>
      </c>
      <c r="BC827" s="52">
        <f>'Details and Calculations'!AC826</f>
        <v>2</v>
      </c>
      <c r="BD827" s="52">
        <f>'Details and Calculations'!AK826</f>
        <v>1</v>
      </c>
      <c r="BE827" s="52">
        <f>'Details and Calculations'!AN826</f>
        <v>8600</v>
      </c>
      <c r="BF827" s="52">
        <f>'Details and Calculations'!AP826</f>
        <v>3</v>
      </c>
      <c r="BG827" s="52" t="str">
        <f>'Details and Calculations'!AT826</f>
        <v xml:space="preserve"> </v>
      </c>
      <c r="BH827" s="52" t="str">
        <f>'Details and Calculations'!AY826</f>
        <v xml:space="preserve"> </v>
      </c>
      <c r="BI827" s="52" t="str">
        <f>'Details and Calculations'!BB826</f>
        <v xml:space="preserve"> </v>
      </c>
      <c r="BJ827" s="52" t="str">
        <f>'Details and Calculations'!BD826</f>
        <v xml:space="preserve"> </v>
      </c>
      <c r="BK827" s="52">
        <f>'Details and Calculations'!CA826</f>
        <v>2</v>
      </c>
      <c r="BL827" s="43">
        <f>'Details and Calculations'!AA826</f>
        <v>1</v>
      </c>
      <c r="BM827" s="43" t="str">
        <f>'Details and Calculations'!AB826</f>
        <v>"Springbox" --Intake Structure At A Spring</v>
      </c>
      <c r="BN827" s="43">
        <f>'Details and Calculations'!AD826</f>
        <v>2016</v>
      </c>
      <c r="BO827" s="43">
        <f>'Details and Calculations'!AJ826</f>
        <v>1</v>
      </c>
      <c r="BP827" s="43">
        <f>'Details and Calculations'!AL826</f>
        <v>2016</v>
      </c>
      <c r="BQ827" s="43">
        <f>'Details and Calculations'!AO826</f>
        <v>1</v>
      </c>
      <c r="BR827" s="43">
        <f>'Details and Calculations'!AQ826</f>
        <v>2016</v>
      </c>
      <c r="BS827" s="43">
        <f>'Details and Calculations'!AS826</f>
        <v>0</v>
      </c>
      <c r="BT827" s="43" t="str">
        <f>'Details and Calculations'!AV826</f>
        <v xml:space="preserve"> </v>
      </c>
      <c r="BU827" s="43">
        <f>'Details and Calculations'!AX826</f>
        <v>0</v>
      </c>
      <c r="BV827" s="43" t="str">
        <f>'Details and Calculations'!AZ826</f>
        <v xml:space="preserve"> </v>
      </c>
      <c r="BW827" s="43">
        <f>'Details and Calculations'!BC826</f>
        <v>0</v>
      </c>
      <c r="BX827" s="43" t="str">
        <f>'Details and Calculations'!BE826</f>
        <v xml:space="preserve"> </v>
      </c>
      <c r="BY827" s="43" t="str">
        <f>'Details and Calculations'!BG826</f>
        <v xml:space="preserve"> </v>
      </c>
      <c r="BZ827" s="43" t="str">
        <f>'Details and Calculations'!BH826</f>
        <v xml:space="preserve"> </v>
      </c>
      <c r="CA827" s="43">
        <f>'Details and Calculations'!BJ826</f>
        <v>0</v>
      </c>
      <c r="CB827" s="43" t="str">
        <f>'Details and Calculations'!BK826</f>
        <v/>
      </c>
      <c r="CC827" s="43" t="str">
        <f>'Details and Calculations'!BL826</f>
        <v xml:space="preserve"> </v>
      </c>
      <c r="CD827" s="43" t="str">
        <f>'Details and Calculations'!BN826</f>
        <v xml:space="preserve"> </v>
      </c>
      <c r="CE827" s="43" t="str">
        <f>'Details and Calculations'!BO826</f>
        <v xml:space="preserve"> </v>
      </c>
      <c r="CF827" s="43">
        <f>'Details and Calculations'!BZ826</f>
        <v>1</v>
      </c>
      <c r="CG827" s="43">
        <f>'Details and Calculations'!CB826</f>
        <v>2016</v>
      </c>
      <c r="CH827" s="31"/>
      <c r="CI827" s="53"/>
    </row>
    <row r="828" spans="1:87" x14ac:dyDescent="0.3">
      <c r="A828" s="43">
        <f>'Details and Calculations'!A827</f>
        <v>2017</v>
      </c>
      <c r="B828" s="43" t="str">
        <f>'Details and Calculations'!C827</f>
        <v>Rwanda</v>
      </c>
      <c r="C828" s="43" t="str">
        <f>'Details and Calculations'!D827</f>
        <v>Rulindo</v>
      </c>
      <c r="D828" s="43" t="str">
        <f>'Details and Calculations'!E827</f>
        <v>Mbogo</v>
      </c>
      <c r="E828" s="43" t="str">
        <f>'Details and Calculations'!F827</f>
        <v>Bukoro</v>
      </c>
      <c r="F828" s="43" t="str">
        <f>'Details and Calculations'!G827</f>
        <v>Gasama</v>
      </c>
      <c r="G828" s="43" t="str">
        <f>'Details and Calculations'!H827</f>
        <v/>
      </c>
      <c r="H828" s="43" t="str">
        <f>'Details and Calculations'!I827</f>
        <v/>
      </c>
      <c r="I828" s="43" t="str">
        <f>'Details and Calculations'!J827</f>
        <v xml:space="preserve"> </v>
      </c>
      <c r="J828" s="43">
        <f>'Details and Calculations'!K827</f>
        <v>30</v>
      </c>
      <c r="K828" s="43">
        <f>'Details and Calculations'!O827</f>
        <v>30</v>
      </c>
      <c r="L828" s="43" t="str">
        <f>'Details and Calculations'!P828</f>
        <v xml:space="preserve"> </v>
      </c>
      <c r="M828" s="43" t="str">
        <f>'Details and Calculations'!U827</f>
        <v>Piped Network -- Gravity Only</v>
      </c>
      <c r="N828" s="43">
        <f>'Details and Calculations'!V827</f>
        <v>2015</v>
      </c>
      <c r="O828" s="43" t="str">
        <f>'Details and Calculations'!W827</f>
        <v>Wfp</v>
      </c>
      <c r="P828" s="43" t="str">
        <f>'Details and Calculations'!X827</f>
        <v>Spring</v>
      </c>
      <c r="Q828" s="44" t="str">
        <f t="shared" si="289"/>
        <v>Low Risk</v>
      </c>
      <c r="R828" s="44" t="str">
        <f t="shared" si="290"/>
        <v>Low Risk</v>
      </c>
      <c r="S828" s="45" t="str">
        <f t="shared" si="291"/>
        <v>High Level of Service</v>
      </c>
      <c r="T828" s="62" t="str">
        <f t="shared" si="288"/>
        <v>Low Priority</v>
      </c>
      <c r="U828" s="46">
        <f t="shared" si="292"/>
        <v>8</v>
      </c>
      <c r="V828" s="28" t="str">
        <f t="shared" si="293"/>
        <v>Perform Routine Preventative Maintenance</v>
      </c>
      <c r="W828" s="47" t="str">
        <f t="shared" si="294"/>
        <v/>
      </c>
      <c r="X828" s="27" t="str">
        <f t="shared" si="295"/>
        <v>Maintain O&amp;M and Routine Monitoring</v>
      </c>
      <c r="Y828" s="48">
        <f t="shared" si="296"/>
        <v>28</v>
      </c>
      <c r="Z828" s="48">
        <f t="shared" si="297"/>
        <v>18</v>
      </c>
      <c r="AA828" s="48">
        <f t="shared" si="298"/>
        <v>28</v>
      </c>
      <c r="AB828" s="48">
        <f t="shared" si="299"/>
        <v>18</v>
      </c>
      <c r="AC828" s="48">
        <f t="shared" si="300"/>
        <v>28</v>
      </c>
      <c r="AD828" s="48" t="str">
        <f t="shared" si="301"/>
        <v xml:space="preserve"> </v>
      </c>
      <c r="AE828" s="48" t="str">
        <f t="shared" si="302"/>
        <v xml:space="preserve"> </v>
      </c>
      <c r="AF828" s="48" t="str">
        <f t="shared" si="303"/>
        <v xml:space="preserve"> </v>
      </c>
      <c r="AG828" s="49" t="str">
        <f t="shared" si="304"/>
        <v/>
      </c>
      <c r="AH828" s="48">
        <f t="shared" si="305"/>
        <v>18</v>
      </c>
      <c r="AI828" s="50">
        <f>'Details and Calculations'!AE827</f>
        <v>1</v>
      </c>
      <c r="AJ828" s="50">
        <f>'Details and Calculations'!AM827</f>
        <v>1</v>
      </c>
      <c r="AK828" s="50">
        <f>'Details and Calculations'!AR827</f>
        <v>1</v>
      </c>
      <c r="AL828" s="50">
        <f>'Details and Calculations'!AW827</f>
        <v>1</v>
      </c>
      <c r="AM828" s="50">
        <f>'Details and Calculations'!BA827</f>
        <v>1</v>
      </c>
      <c r="AN828" s="50" t="str">
        <f>'Details and Calculations'!BF827</f>
        <v xml:space="preserve"> </v>
      </c>
      <c r="AO828" s="50" t="str">
        <f>'Details and Calculations'!BI827</f>
        <v xml:space="preserve"> </v>
      </c>
      <c r="AP828" s="50" t="str">
        <f>'Details and Calculations'!BM827</f>
        <v xml:space="preserve"> </v>
      </c>
      <c r="AQ828" s="50" t="str">
        <f>'Details and Calculations'!BP827</f>
        <v xml:space="preserve"> </v>
      </c>
      <c r="AR828" s="50">
        <f>'Details and Calculations'!CC827</f>
        <v>1</v>
      </c>
      <c r="AS828" s="50">
        <f>'Details and Calculations'!CJ827</f>
        <v>1</v>
      </c>
      <c r="AT828" s="51">
        <f>'Details and Calculations'!T827</f>
        <v>1</v>
      </c>
      <c r="AU828" s="51">
        <f>'Details and Calculations'!Z827</f>
        <v>1</v>
      </c>
      <c r="AV828" s="51">
        <f>'Details and Calculations'!S827</f>
        <v>1</v>
      </c>
      <c r="AW828" s="51">
        <f>'Details and Calculations'!AI827</f>
        <v>1</v>
      </c>
      <c r="AX828" s="51">
        <f>'Details and Calculations'!BY827</f>
        <v>1</v>
      </c>
      <c r="AY828" s="51">
        <f>'Details and Calculations'!CG827</f>
        <v>1</v>
      </c>
      <c r="AZ828" s="51">
        <f>'Details and Calculations'!CI827</f>
        <v>1</v>
      </c>
      <c r="BA828" s="51">
        <f t="shared" si="306"/>
        <v>1</v>
      </c>
      <c r="BB828" s="52">
        <f>'Details and Calculations'!Y827</f>
        <v>1</v>
      </c>
      <c r="BC828" s="52">
        <f>'Details and Calculations'!AC827</f>
        <v>5</v>
      </c>
      <c r="BD828" s="52">
        <f>'Details and Calculations'!AK827</f>
        <v>1</v>
      </c>
      <c r="BE828" s="52">
        <f>'Details and Calculations'!AN827</f>
        <v>1500</v>
      </c>
      <c r="BF828" s="52">
        <f>'Details and Calculations'!AP827</f>
        <v>1</v>
      </c>
      <c r="BG828" s="52">
        <f>'Details and Calculations'!AT827</f>
        <v>3</v>
      </c>
      <c r="BH828" s="52">
        <f>'Details and Calculations'!AY827</f>
        <v>2</v>
      </c>
      <c r="BI828" s="52">
        <f>'Details and Calculations'!BB827</f>
        <v>500</v>
      </c>
      <c r="BJ828" s="52" t="str">
        <f>'Details and Calculations'!BD827</f>
        <v xml:space="preserve"> </v>
      </c>
      <c r="BK828" s="52">
        <f>'Details and Calculations'!CA827</f>
        <v>5</v>
      </c>
      <c r="BL828" s="43">
        <f>'Details and Calculations'!AA827</f>
        <v>1</v>
      </c>
      <c r="BM828" s="43" t="str">
        <f>'Details and Calculations'!AB827</f>
        <v>"Springbox" --Intake Structure At A Spring</v>
      </c>
      <c r="BN828" s="43">
        <f>'Details and Calculations'!AD827</f>
        <v>2015</v>
      </c>
      <c r="BO828" s="43">
        <f>'Details and Calculations'!AJ827</f>
        <v>1</v>
      </c>
      <c r="BP828" s="43">
        <f>'Details and Calculations'!AL827</f>
        <v>2015</v>
      </c>
      <c r="BQ828" s="43">
        <f>'Details and Calculations'!AO827</f>
        <v>1</v>
      </c>
      <c r="BR828" s="43">
        <f>'Details and Calculations'!AQ827</f>
        <v>2015</v>
      </c>
      <c r="BS828" s="43">
        <f>'Details and Calculations'!AS827</f>
        <v>1</v>
      </c>
      <c r="BT828" s="43">
        <f>'Details and Calculations'!AV827</f>
        <v>2015</v>
      </c>
      <c r="BU828" s="43">
        <f>'Details and Calculations'!AX827</f>
        <v>1</v>
      </c>
      <c r="BV828" s="43">
        <f>'Details and Calculations'!AZ827</f>
        <v>2015</v>
      </c>
      <c r="BW828" s="43">
        <f>'Details and Calculations'!BC827</f>
        <v>0</v>
      </c>
      <c r="BX828" s="43" t="str">
        <f>'Details and Calculations'!BE827</f>
        <v xml:space="preserve"> </v>
      </c>
      <c r="BY828" s="43" t="str">
        <f>'Details and Calculations'!BG827</f>
        <v xml:space="preserve"> </v>
      </c>
      <c r="BZ828" s="43" t="str">
        <f>'Details and Calculations'!BH827</f>
        <v xml:space="preserve"> </v>
      </c>
      <c r="CA828" s="43">
        <f>'Details and Calculations'!BJ827</f>
        <v>0</v>
      </c>
      <c r="CB828" s="43" t="str">
        <f>'Details and Calculations'!BK827</f>
        <v/>
      </c>
      <c r="CC828" s="43" t="str">
        <f>'Details and Calculations'!BL827</f>
        <v xml:space="preserve"> </v>
      </c>
      <c r="CD828" s="43" t="str">
        <f>'Details and Calculations'!BN827</f>
        <v xml:space="preserve"> </v>
      </c>
      <c r="CE828" s="43" t="str">
        <f>'Details and Calculations'!BO827</f>
        <v xml:space="preserve"> </v>
      </c>
      <c r="CF828" s="43">
        <f>'Details and Calculations'!BZ827</f>
        <v>1</v>
      </c>
      <c r="CG828" s="43">
        <f>'Details and Calculations'!CB827</f>
        <v>2015</v>
      </c>
      <c r="CH828" s="31"/>
      <c r="CI828" s="53"/>
    </row>
    <row r="829" spans="1:87" x14ac:dyDescent="0.3">
      <c r="A829" s="43">
        <f>'Details and Calculations'!A828</f>
        <v>2017</v>
      </c>
      <c r="B829" s="43" t="str">
        <f>'Details and Calculations'!C828</f>
        <v>Rwanda</v>
      </c>
      <c r="C829" s="43" t="str">
        <f>'Details and Calculations'!D828</f>
        <v>Rulindo</v>
      </c>
      <c r="D829" s="43" t="str">
        <f>'Details and Calculations'!E828</f>
        <v>Tumba</v>
      </c>
      <c r="E829" s="43" t="str">
        <f>'Details and Calculations'!F828</f>
        <v>Misezero</v>
      </c>
      <c r="F829" s="43" t="str">
        <f>'Details and Calculations'!G828</f>
        <v>Kavumu</v>
      </c>
      <c r="G829" s="43" t="str">
        <f>'Details and Calculations'!H828</f>
        <v/>
      </c>
      <c r="H829" s="43" t="str">
        <f>'Details and Calculations'!I828</f>
        <v/>
      </c>
      <c r="I829" s="43" t="str">
        <f>'Details and Calculations'!J828</f>
        <v>Water point chez Habarugira/Nyirambuga pumping</v>
      </c>
      <c r="J829" s="43">
        <f>'Details and Calculations'!K828</f>
        <v>139</v>
      </c>
      <c r="K829" s="43">
        <f>'Details and Calculations'!O828</f>
        <v>139</v>
      </c>
      <c r="L829" s="43" t="str">
        <f>'Details and Calculations'!P829</f>
        <v xml:space="preserve"> </v>
      </c>
      <c r="M829" s="43" t="str">
        <f>'Details and Calculations'!U828</f>
        <v>Piped Network With Pump</v>
      </c>
      <c r="N829" s="43">
        <f>'Details and Calculations'!V828</f>
        <v>2012</v>
      </c>
      <c r="O829" s="43" t="str">
        <f>'Details and Calculations'!W828</f>
        <v>Governement (District, Wasac) And Water For People</v>
      </c>
      <c r="P829" s="43" t="str">
        <f>'Details and Calculations'!X828</f>
        <v>Spring</v>
      </c>
      <c r="Q829" s="44" t="str">
        <f t="shared" si="289"/>
        <v>Low Risk</v>
      </c>
      <c r="R829" s="44" t="str">
        <f t="shared" si="290"/>
        <v>Low Risk</v>
      </c>
      <c r="S829" s="45" t="str">
        <f t="shared" si="291"/>
        <v>Intermediate Level of Service</v>
      </c>
      <c r="T829" s="62" t="str">
        <f t="shared" si="288"/>
        <v>Low Priority</v>
      </c>
      <c r="U829" s="46">
        <f t="shared" si="292"/>
        <v>7</v>
      </c>
      <c r="V829" s="28" t="str">
        <f t="shared" si="293"/>
        <v>Perform Routine Preventative Maintenance</v>
      </c>
      <c r="W829" s="47" t="str">
        <f t="shared" si="294"/>
        <v/>
      </c>
      <c r="X829" s="27" t="str">
        <f t="shared" si="295"/>
        <v>Maintain O&amp;M and Routine Monitoring</v>
      </c>
      <c r="Y829" s="48" t="str">
        <f t="shared" si="296"/>
        <v xml:space="preserve"> </v>
      </c>
      <c r="Z829" s="48" t="str">
        <f t="shared" si="297"/>
        <v xml:space="preserve"> </v>
      </c>
      <c r="AA829" s="48" t="str">
        <f t="shared" si="298"/>
        <v xml:space="preserve"> </v>
      </c>
      <c r="AB829" s="48" t="str">
        <f t="shared" si="299"/>
        <v xml:space="preserve"> </v>
      </c>
      <c r="AC829" s="48" t="str">
        <f t="shared" si="300"/>
        <v xml:space="preserve"> </v>
      </c>
      <c r="AD829" s="48" t="str">
        <f t="shared" si="301"/>
        <v xml:space="preserve"> </v>
      </c>
      <c r="AE829" s="48" t="str">
        <f t="shared" si="302"/>
        <v xml:space="preserve"> </v>
      </c>
      <c r="AF829" s="48" t="str">
        <f t="shared" si="303"/>
        <v xml:space="preserve"> </v>
      </c>
      <c r="AG829" s="49" t="str">
        <f t="shared" si="304"/>
        <v/>
      </c>
      <c r="AH829" s="48">
        <f t="shared" si="305"/>
        <v>15</v>
      </c>
      <c r="AI829" s="50" t="str">
        <f>'Details and Calculations'!AE828</f>
        <v xml:space="preserve"> </v>
      </c>
      <c r="AJ829" s="50" t="str">
        <f>'Details and Calculations'!AM828</f>
        <v xml:space="preserve"> </v>
      </c>
      <c r="AK829" s="50" t="str">
        <f>'Details and Calculations'!AR828</f>
        <v xml:space="preserve"> </v>
      </c>
      <c r="AL829" s="50" t="str">
        <f>'Details and Calculations'!AW828</f>
        <v xml:space="preserve"> </v>
      </c>
      <c r="AM829" s="50" t="str">
        <f>'Details and Calculations'!BA828</f>
        <v xml:space="preserve"> </v>
      </c>
      <c r="AN829" s="50" t="str">
        <f>'Details and Calculations'!BF828</f>
        <v xml:space="preserve"> </v>
      </c>
      <c r="AO829" s="50" t="str">
        <f>'Details and Calculations'!BI828</f>
        <v xml:space="preserve"> </v>
      </c>
      <c r="AP829" s="50" t="str">
        <f>'Details and Calculations'!BM828</f>
        <v xml:space="preserve"> </v>
      </c>
      <c r="AQ829" s="50" t="str">
        <f>'Details and Calculations'!BP828</f>
        <v xml:space="preserve"> </v>
      </c>
      <c r="AR829" s="50">
        <f>'Details and Calculations'!CC828</f>
        <v>1</v>
      </c>
      <c r="AS829" s="50">
        <f>'Details and Calculations'!CJ828</f>
        <v>1</v>
      </c>
      <c r="AT829" s="51">
        <f>'Details and Calculations'!T828</f>
        <v>1</v>
      </c>
      <c r="AU829" s="51">
        <f>'Details and Calculations'!Z828</f>
        <v>1</v>
      </c>
      <c r="AV829" s="51">
        <f>'Details and Calculations'!S828</f>
        <v>0</v>
      </c>
      <c r="AW829" s="51">
        <f>'Details and Calculations'!AI828</f>
        <v>1</v>
      </c>
      <c r="AX829" s="51">
        <f>'Details and Calculations'!BY828</f>
        <v>1</v>
      </c>
      <c r="AY829" s="51">
        <f>'Details and Calculations'!CG828</f>
        <v>1</v>
      </c>
      <c r="AZ829" s="51">
        <f>'Details and Calculations'!CI828</f>
        <v>1</v>
      </c>
      <c r="BA829" s="51">
        <f t="shared" si="306"/>
        <v>1</v>
      </c>
      <c r="BB829" s="52">
        <f>'Details and Calculations'!Y828</f>
        <v>2</v>
      </c>
      <c r="BC829" s="52" t="str">
        <f>'Details and Calculations'!AC828</f>
        <v xml:space="preserve"> </v>
      </c>
      <c r="BD829" s="52" t="str">
        <f>'Details and Calculations'!AK828</f>
        <v xml:space="preserve"> </v>
      </c>
      <c r="BE829" s="52" t="str">
        <f>'Details and Calculations'!AN828</f>
        <v xml:space="preserve"> </v>
      </c>
      <c r="BF829" s="52" t="str">
        <f>'Details and Calculations'!AP828</f>
        <v xml:space="preserve"> </v>
      </c>
      <c r="BG829" s="52" t="str">
        <f>'Details and Calculations'!AT828</f>
        <v xml:space="preserve"> </v>
      </c>
      <c r="BH829" s="52" t="str">
        <f>'Details and Calculations'!AY828</f>
        <v xml:space="preserve"> </v>
      </c>
      <c r="BI829" s="52" t="str">
        <f>'Details and Calculations'!BB828</f>
        <v xml:space="preserve"> </v>
      </c>
      <c r="BJ829" s="52" t="str">
        <f>'Details and Calculations'!BD828</f>
        <v xml:space="preserve"> </v>
      </c>
      <c r="BK829" s="52">
        <f>'Details and Calculations'!CA828</f>
        <v>2</v>
      </c>
      <c r="BL829" s="43">
        <f>'Details and Calculations'!AA828</f>
        <v>0</v>
      </c>
      <c r="BM829" s="43" t="str">
        <f>'Details and Calculations'!AB828</f>
        <v/>
      </c>
      <c r="BN829" s="43" t="str">
        <f>'Details and Calculations'!AD828</f>
        <v xml:space="preserve"> </v>
      </c>
      <c r="BO829" s="43">
        <f>'Details and Calculations'!AJ828</f>
        <v>0</v>
      </c>
      <c r="BP829" s="43" t="str">
        <f>'Details and Calculations'!AL828</f>
        <v xml:space="preserve"> </v>
      </c>
      <c r="BQ829" s="43">
        <f>'Details and Calculations'!AO828</f>
        <v>0</v>
      </c>
      <c r="BR829" s="43" t="str">
        <f>'Details and Calculations'!AQ828</f>
        <v xml:space="preserve"> </v>
      </c>
      <c r="BS829" s="43">
        <f>'Details and Calculations'!AS828</f>
        <v>0</v>
      </c>
      <c r="BT829" s="43" t="str">
        <f>'Details and Calculations'!AV828</f>
        <v xml:space="preserve"> </v>
      </c>
      <c r="BU829" s="43">
        <f>'Details and Calculations'!AX828</f>
        <v>0</v>
      </c>
      <c r="BV829" s="43" t="str">
        <f>'Details and Calculations'!AZ828</f>
        <v xml:space="preserve"> </v>
      </c>
      <c r="BW829" s="43">
        <f>'Details and Calculations'!BC828</f>
        <v>0</v>
      </c>
      <c r="BX829" s="43" t="str">
        <f>'Details and Calculations'!BE828</f>
        <v xml:space="preserve"> </v>
      </c>
      <c r="BY829" s="43" t="str">
        <f>'Details and Calculations'!BG828</f>
        <v xml:space="preserve"> </v>
      </c>
      <c r="BZ829" s="43" t="str">
        <f>'Details and Calculations'!BH828</f>
        <v xml:space="preserve"> </v>
      </c>
      <c r="CA829" s="43">
        <f>'Details and Calculations'!BJ828</f>
        <v>0</v>
      </c>
      <c r="CB829" s="43" t="str">
        <f>'Details and Calculations'!BK828</f>
        <v/>
      </c>
      <c r="CC829" s="43" t="str">
        <f>'Details and Calculations'!BL828</f>
        <v xml:space="preserve"> </v>
      </c>
      <c r="CD829" s="43" t="str">
        <f>'Details and Calculations'!BN828</f>
        <v xml:space="preserve"> </v>
      </c>
      <c r="CE829" s="43" t="str">
        <f>'Details and Calculations'!BO828</f>
        <v xml:space="preserve"> </v>
      </c>
      <c r="CF829" s="43">
        <f>'Details and Calculations'!BZ828</f>
        <v>1</v>
      </c>
      <c r="CG829" s="43">
        <f>'Details and Calculations'!CB828</f>
        <v>2012</v>
      </c>
      <c r="CH829" s="31"/>
      <c r="CI829" s="53"/>
    </row>
    <row r="830" spans="1:87" x14ac:dyDescent="0.3">
      <c r="A830" s="43">
        <f>'Details and Calculations'!A829</f>
        <v>2017</v>
      </c>
      <c r="B830" s="43" t="str">
        <f>'Details and Calculations'!C829</f>
        <v>Rwanda</v>
      </c>
      <c r="C830" s="43" t="str">
        <f>'Details and Calculations'!D829</f>
        <v>Rulindo</v>
      </c>
      <c r="D830" s="43" t="str">
        <f>'Details and Calculations'!E829</f>
        <v>Bushoki</v>
      </c>
      <c r="E830" s="43" t="str">
        <f>'Details and Calculations'!F829</f>
        <v>N.Ngarama</v>
      </c>
      <c r="F830" s="43" t="str">
        <f>'Details and Calculations'!G829</f>
        <v>Ngarama</v>
      </c>
      <c r="G830" s="43" t="str">
        <f>'Details and Calculations'!H829</f>
        <v/>
      </c>
      <c r="H830" s="43" t="str">
        <f>'Details and Calculations'!I829</f>
        <v/>
      </c>
      <c r="I830" s="43" t="str">
        <f>'Details and Calculations'!J829</f>
        <v>Nyabishengeshi gravity system/Water point at Nyirangarama</v>
      </c>
      <c r="J830" s="43">
        <f>'Details and Calculations'!K829</f>
        <v>89</v>
      </c>
      <c r="K830" s="43">
        <f>'Details and Calculations'!O829</f>
        <v>89</v>
      </c>
      <c r="L830" s="43" t="str">
        <f>'Details and Calculations'!P830</f>
        <v xml:space="preserve"> </v>
      </c>
      <c r="M830" s="43" t="str">
        <f>'Details and Calculations'!U829</f>
        <v>Piped Network -- Gravity Only</v>
      </c>
      <c r="N830" s="43">
        <f>'Details and Calculations'!V829</f>
        <v>2013</v>
      </c>
      <c r="O830" s="43" t="str">
        <f>'Details and Calculations'!W829</f>
        <v>Governement (District, Wasac) And Water For People</v>
      </c>
      <c r="P830" s="43" t="str">
        <f>'Details and Calculations'!X829</f>
        <v>Spring</v>
      </c>
      <c r="Q830" s="44" t="str">
        <f t="shared" si="289"/>
        <v>Low Risk</v>
      </c>
      <c r="R830" s="44" t="str">
        <f t="shared" si="290"/>
        <v>Low Risk</v>
      </c>
      <c r="S830" s="45" t="str">
        <f t="shared" si="291"/>
        <v>Intermediate Level of Service</v>
      </c>
      <c r="T830" s="62" t="str">
        <f t="shared" si="288"/>
        <v>Low Priority</v>
      </c>
      <c r="U830" s="46">
        <f t="shared" si="292"/>
        <v>7</v>
      </c>
      <c r="V830" s="28" t="str">
        <f t="shared" si="293"/>
        <v>Perform Routine Preventative Maintenance</v>
      </c>
      <c r="W830" s="47" t="str">
        <f t="shared" si="294"/>
        <v/>
      </c>
      <c r="X830" s="27" t="str">
        <f t="shared" si="295"/>
        <v>Maintain O&amp;M and Routine Monitoring</v>
      </c>
      <c r="Y830" s="48" t="str">
        <f t="shared" si="296"/>
        <v xml:space="preserve"> </v>
      </c>
      <c r="Z830" s="48" t="str">
        <f t="shared" si="297"/>
        <v xml:space="preserve"> </v>
      </c>
      <c r="AA830" s="48" t="str">
        <f t="shared" si="298"/>
        <v xml:space="preserve"> </v>
      </c>
      <c r="AB830" s="48" t="str">
        <f t="shared" si="299"/>
        <v xml:space="preserve"> </v>
      </c>
      <c r="AC830" s="48" t="str">
        <f t="shared" si="300"/>
        <v xml:space="preserve"> </v>
      </c>
      <c r="AD830" s="48" t="str">
        <f t="shared" si="301"/>
        <v xml:space="preserve"> </v>
      </c>
      <c r="AE830" s="48" t="str">
        <f t="shared" si="302"/>
        <v xml:space="preserve"> </v>
      </c>
      <c r="AF830" s="48" t="str">
        <f t="shared" si="303"/>
        <v xml:space="preserve"> </v>
      </c>
      <c r="AG830" s="49" t="str">
        <f t="shared" si="304"/>
        <v/>
      </c>
      <c r="AH830" s="48">
        <f t="shared" si="305"/>
        <v>16</v>
      </c>
      <c r="AI830" s="50" t="str">
        <f>'Details and Calculations'!AE829</f>
        <v xml:space="preserve"> </v>
      </c>
      <c r="AJ830" s="50" t="str">
        <f>'Details and Calculations'!AM829</f>
        <v xml:space="preserve"> </v>
      </c>
      <c r="AK830" s="50" t="str">
        <f>'Details and Calculations'!AR829</f>
        <v xml:space="preserve"> </v>
      </c>
      <c r="AL830" s="50" t="str">
        <f>'Details and Calculations'!AW829</f>
        <v xml:space="preserve"> </v>
      </c>
      <c r="AM830" s="50" t="str">
        <f>'Details and Calculations'!BA829</f>
        <v xml:space="preserve"> </v>
      </c>
      <c r="AN830" s="50" t="str">
        <f>'Details and Calculations'!BF829</f>
        <v xml:space="preserve"> </v>
      </c>
      <c r="AO830" s="50" t="str">
        <f>'Details and Calculations'!BI829</f>
        <v xml:space="preserve"> </v>
      </c>
      <c r="AP830" s="50" t="str">
        <f>'Details and Calculations'!BM829</f>
        <v xml:space="preserve"> </v>
      </c>
      <c r="AQ830" s="50" t="str">
        <f>'Details and Calculations'!BP829</f>
        <v xml:space="preserve"> </v>
      </c>
      <c r="AR830" s="50">
        <f>'Details and Calculations'!CC829</f>
        <v>1</v>
      </c>
      <c r="AS830" s="50">
        <f>'Details and Calculations'!CJ829</f>
        <v>1</v>
      </c>
      <c r="AT830" s="51">
        <f>'Details and Calculations'!T829</f>
        <v>1</v>
      </c>
      <c r="AU830" s="51">
        <f>'Details and Calculations'!Z829</f>
        <v>1</v>
      </c>
      <c r="AV830" s="51">
        <f>'Details and Calculations'!S829</f>
        <v>0</v>
      </c>
      <c r="AW830" s="51">
        <f>'Details and Calculations'!AI829</f>
        <v>1</v>
      </c>
      <c r="AX830" s="51">
        <f>'Details and Calculations'!BY829</f>
        <v>1</v>
      </c>
      <c r="AY830" s="51">
        <f>'Details and Calculations'!CG829</f>
        <v>1</v>
      </c>
      <c r="AZ830" s="51">
        <f>'Details and Calculations'!CI829</f>
        <v>1</v>
      </c>
      <c r="BA830" s="51">
        <f t="shared" si="306"/>
        <v>1</v>
      </c>
      <c r="BB830" s="52">
        <f>'Details and Calculations'!Y829</f>
        <v>1</v>
      </c>
      <c r="BC830" s="52" t="str">
        <f>'Details and Calculations'!AC829</f>
        <v xml:space="preserve"> </v>
      </c>
      <c r="BD830" s="52" t="str">
        <f>'Details and Calculations'!AK829</f>
        <v xml:space="preserve"> </v>
      </c>
      <c r="BE830" s="52" t="str">
        <f>'Details and Calculations'!AN829</f>
        <v xml:space="preserve"> </v>
      </c>
      <c r="BF830" s="52" t="str">
        <f>'Details and Calculations'!AP829</f>
        <v xml:space="preserve"> </v>
      </c>
      <c r="BG830" s="52" t="str">
        <f>'Details and Calculations'!AT829</f>
        <v xml:space="preserve"> </v>
      </c>
      <c r="BH830" s="52" t="str">
        <f>'Details and Calculations'!AY829</f>
        <v xml:space="preserve"> </v>
      </c>
      <c r="BI830" s="52" t="str">
        <f>'Details and Calculations'!BB829</f>
        <v xml:space="preserve"> </v>
      </c>
      <c r="BJ830" s="52" t="str">
        <f>'Details and Calculations'!BD829</f>
        <v xml:space="preserve"> </v>
      </c>
      <c r="BK830" s="52">
        <f>'Details and Calculations'!CA829</f>
        <v>1</v>
      </c>
      <c r="BL830" s="43">
        <f>'Details and Calculations'!AA829</f>
        <v>0</v>
      </c>
      <c r="BM830" s="43" t="str">
        <f>'Details and Calculations'!AB829</f>
        <v/>
      </c>
      <c r="BN830" s="43" t="str">
        <f>'Details and Calculations'!AD829</f>
        <v xml:space="preserve"> </v>
      </c>
      <c r="BO830" s="43">
        <f>'Details and Calculations'!AJ829</f>
        <v>0</v>
      </c>
      <c r="BP830" s="43" t="str">
        <f>'Details and Calculations'!AL829</f>
        <v xml:space="preserve"> </v>
      </c>
      <c r="BQ830" s="43">
        <f>'Details and Calculations'!AO829</f>
        <v>0</v>
      </c>
      <c r="BR830" s="43" t="str">
        <f>'Details and Calculations'!AQ829</f>
        <v xml:space="preserve"> </v>
      </c>
      <c r="BS830" s="43">
        <f>'Details and Calculations'!AS829</f>
        <v>0</v>
      </c>
      <c r="BT830" s="43" t="str">
        <f>'Details and Calculations'!AV829</f>
        <v xml:space="preserve"> </v>
      </c>
      <c r="BU830" s="43">
        <f>'Details and Calculations'!AX829</f>
        <v>0</v>
      </c>
      <c r="BV830" s="43" t="str">
        <f>'Details and Calculations'!AZ829</f>
        <v xml:space="preserve"> </v>
      </c>
      <c r="BW830" s="43">
        <f>'Details and Calculations'!BC829</f>
        <v>0</v>
      </c>
      <c r="BX830" s="43" t="str">
        <f>'Details and Calculations'!BE829</f>
        <v xml:space="preserve"> </v>
      </c>
      <c r="BY830" s="43" t="str">
        <f>'Details and Calculations'!BG829</f>
        <v xml:space="preserve"> </v>
      </c>
      <c r="BZ830" s="43" t="str">
        <f>'Details and Calculations'!BH829</f>
        <v xml:space="preserve"> </v>
      </c>
      <c r="CA830" s="43">
        <f>'Details and Calculations'!BJ829</f>
        <v>0</v>
      </c>
      <c r="CB830" s="43" t="str">
        <f>'Details and Calculations'!BK829</f>
        <v/>
      </c>
      <c r="CC830" s="43" t="str">
        <f>'Details and Calculations'!BL829</f>
        <v xml:space="preserve"> </v>
      </c>
      <c r="CD830" s="43" t="str">
        <f>'Details and Calculations'!BN829</f>
        <v xml:space="preserve"> </v>
      </c>
      <c r="CE830" s="43" t="str">
        <f>'Details and Calculations'!BO829</f>
        <v xml:space="preserve"> </v>
      </c>
      <c r="CF830" s="43">
        <f>'Details and Calculations'!BZ829</f>
        <v>1</v>
      </c>
      <c r="CG830" s="43">
        <f>'Details and Calculations'!CB829</f>
        <v>2013</v>
      </c>
      <c r="CH830" s="31"/>
      <c r="CI830" s="53"/>
    </row>
    <row r="831" spans="1:87" x14ac:dyDescent="0.3">
      <c r="A831" s="43">
        <f>'Details and Calculations'!A830</f>
        <v>2017</v>
      </c>
      <c r="B831" s="43" t="str">
        <f>'Details and Calculations'!C830</f>
        <v>Rwanda</v>
      </c>
      <c r="C831" s="43" t="str">
        <f>'Details and Calculations'!D830</f>
        <v>Rulindo</v>
      </c>
      <c r="D831" s="43" t="str">
        <f>'Details and Calculations'!E830</f>
        <v>Tumba</v>
      </c>
      <c r="E831" s="43" t="str">
        <f>'Details and Calculations'!F830</f>
        <v>Taba</v>
      </c>
      <c r="F831" s="43" t="str">
        <f>'Details and Calculations'!G830</f>
        <v>Mwili</v>
      </c>
      <c r="G831" s="43" t="str">
        <f>'Details and Calculations'!H830</f>
        <v/>
      </c>
      <c r="H831" s="43" t="str">
        <f>'Details and Calculations'!I830</f>
        <v/>
      </c>
      <c r="I831" s="43" t="str">
        <f>'Details and Calculations'!J830</f>
        <v>Mwili2 water point/Nyirambuga pumping</v>
      </c>
      <c r="J831" s="43">
        <f>'Details and Calculations'!K830</f>
        <v>141</v>
      </c>
      <c r="K831" s="43">
        <f>'Details and Calculations'!O830</f>
        <v>141</v>
      </c>
      <c r="L831" s="43">
        <f>'Details and Calculations'!P831</f>
        <v>92</v>
      </c>
      <c r="M831" s="43" t="str">
        <f>'Details and Calculations'!U830</f>
        <v>Piped Network With Pump</v>
      </c>
      <c r="N831" s="43">
        <f>'Details and Calculations'!V830</f>
        <v>2015</v>
      </c>
      <c r="O831" s="43" t="str">
        <f>'Details and Calculations'!W830</f>
        <v>Governement (District, Wasac) And Water For People</v>
      </c>
      <c r="P831" s="43" t="str">
        <f>'Details and Calculations'!X830</f>
        <v>Spring</v>
      </c>
      <c r="Q831" s="44" t="str">
        <f t="shared" si="289"/>
        <v>Low Risk</v>
      </c>
      <c r="R831" s="44" t="str">
        <f t="shared" si="290"/>
        <v>Low Risk</v>
      </c>
      <c r="S831" s="45" t="str">
        <f t="shared" si="291"/>
        <v>Intermediate Level of Service</v>
      </c>
      <c r="T831" s="62" t="str">
        <f t="shared" si="288"/>
        <v>Low Priority</v>
      </c>
      <c r="U831" s="46">
        <f t="shared" si="292"/>
        <v>6</v>
      </c>
      <c r="V831" s="28" t="str">
        <f t="shared" si="293"/>
        <v>Repair or Replace Components</v>
      </c>
      <c r="W831" s="47" t="str">
        <f t="shared" si="294"/>
        <v>Kiosk/Tap Stand</v>
      </c>
      <c r="X831" s="27" t="str">
        <f t="shared" si="295"/>
        <v>Create Plan To Repair or Replace Components</v>
      </c>
      <c r="Y831" s="48" t="str">
        <f t="shared" si="296"/>
        <v xml:space="preserve"> </v>
      </c>
      <c r="Z831" s="48" t="str">
        <f t="shared" si="297"/>
        <v xml:space="preserve"> </v>
      </c>
      <c r="AA831" s="48" t="str">
        <f t="shared" si="298"/>
        <v xml:space="preserve"> </v>
      </c>
      <c r="AB831" s="48" t="str">
        <f t="shared" si="299"/>
        <v xml:space="preserve"> </v>
      </c>
      <c r="AC831" s="48" t="str">
        <f t="shared" si="300"/>
        <v xml:space="preserve"> </v>
      </c>
      <c r="AD831" s="48" t="str">
        <f t="shared" si="301"/>
        <v xml:space="preserve"> </v>
      </c>
      <c r="AE831" s="48" t="str">
        <f t="shared" si="302"/>
        <v xml:space="preserve"> </v>
      </c>
      <c r="AF831" s="48" t="str">
        <f t="shared" si="303"/>
        <v xml:space="preserve"> </v>
      </c>
      <c r="AG831" s="49" t="str">
        <f t="shared" si="304"/>
        <v/>
      </c>
      <c r="AH831" s="48">
        <f t="shared" si="305"/>
        <v>18</v>
      </c>
      <c r="AI831" s="50" t="str">
        <f>'Details and Calculations'!AE830</f>
        <v xml:space="preserve"> </v>
      </c>
      <c r="AJ831" s="50" t="str">
        <f>'Details and Calculations'!AM830</f>
        <v xml:space="preserve"> </v>
      </c>
      <c r="AK831" s="50" t="str">
        <f>'Details and Calculations'!AR830</f>
        <v xml:space="preserve"> </v>
      </c>
      <c r="AL831" s="50" t="str">
        <f>'Details and Calculations'!AW830</f>
        <v xml:space="preserve"> </v>
      </c>
      <c r="AM831" s="50" t="str">
        <f>'Details and Calculations'!BA830</f>
        <v xml:space="preserve"> </v>
      </c>
      <c r="AN831" s="50" t="str">
        <f>'Details and Calculations'!BF830</f>
        <v xml:space="preserve"> </v>
      </c>
      <c r="AO831" s="50" t="str">
        <f>'Details and Calculations'!BI830</f>
        <v xml:space="preserve"> </v>
      </c>
      <c r="AP831" s="50" t="str">
        <f>'Details and Calculations'!BM830</f>
        <v xml:space="preserve"> </v>
      </c>
      <c r="AQ831" s="50" t="str">
        <f>'Details and Calculations'!BP830</f>
        <v xml:space="preserve"> </v>
      </c>
      <c r="AR831" s="50">
        <f>'Details and Calculations'!CC830</f>
        <v>2</v>
      </c>
      <c r="AS831" s="50">
        <f>'Details and Calculations'!CJ830</f>
        <v>2</v>
      </c>
      <c r="AT831" s="51">
        <f>'Details and Calculations'!T830</f>
        <v>1</v>
      </c>
      <c r="AU831" s="51">
        <f>'Details and Calculations'!Z830</f>
        <v>1</v>
      </c>
      <c r="AV831" s="51">
        <f>'Details and Calculations'!S830</f>
        <v>0</v>
      </c>
      <c r="AW831" s="51">
        <f>'Details and Calculations'!AI830</f>
        <v>1</v>
      </c>
      <c r="AX831" s="51">
        <f>'Details and Calculations'!BY830</f>
        <v>1</v>
      </c>
      <c r="AY831" s="51">
        <f>'Details and Calculations'!CG830</f>
        <v>1</v>
      </c>
      <c r="AZ831" s="51">
        <f>'Details and Calculations'!CI830</f>
        <v>1</v>
      </c>
      <c r="BA831" s="51">
        <f t="shared" si="306"/>
        <v>0</v>
      </c>
      <c r="BB831" s="52">
        <f>'Details and Calculations'!Y830</f>
        <v>11</v>
      </c>
      <c r="BC831" s="52" t="str">
        <f>'Details and Calculations'!AC830</f>
        <v xml:space="preserve"> </v>
      </c>
      <c r="BD831" s="52" t="str">
        <f>'Details and Calculations'!AK830</f>
        <v xml:space="preserve"> </v>
      </c>
      <c r="BE831" s="52" t="str">
        <f>'Details and Calculations'!AN830</f>
        <v xml:space="preserve"> </v>
      </c>
      <c r="BF831" s="52" t="str">
        <f>'Details and Calculations'!AP830</f>
        <v xml:space="preserve"> </v>
      </c>
      <c r="BG831" s="52" t="str">
        <f>'Details and Calculations'!AT830</f>
        <v xml:space="preserve"> </v>
      </c>
      <c r="BH831" s="52" t="str">
        <f>'Details and Calculations'!AY830</f>
        <v xml:space="preserve"> </v>
      </c>
      <c r="BI831" s="52" t="str">
        <f>'Details and Calculations'!BB830</f>
        <v xml:space="preserve"> </v>
      </c>
      <c r="BJ831" s="52" t="str">
        <f>'Details and Calculations'!BD830</f>
        <v xml:space="preserve"> </v>
      </c>
      <c r="BK831" s="52">
        <f>'Details and Calculations'!CA830</f>
        <v>2</v>
      </c>
      <c r="BL831" s="43">
        <f>'Details and Calculations'!AA830</f>
        <v>0</v>
      </c>
      <c r="BM831" s="43" t="str">
        <f>'Details and Calculations'!AB830</f>
        <v/>
      </c>
      <c r="BN831" s="43" t="str">
        <f>'Details and Calculations'!AD830</f>
        <v xml:space="preserve"> </v>
      </c>
      <c r="BO831" s="43">
        <f>'Details and Calculations'!AJ830</f>
        <v>0</v>
      </c>
      <c r="BP831" s="43" t="str">
        <f>'Details and Calculations'!AL830</f>
        <v xml:space="preserve"> </v>
      </c>
      <c r="BQ831" s="43">
        <f>'Details and Calculations'!AO830</f>
        <v>0</v>
      </c>
      <c r="BR831" s="43" t="str">
        <f>'Details and Calculations'!AQ830</f>
        <v xml:space="preserve"> </v>
      </c>
      <c r="BS831" s="43">
        <f>'Details and Calculations'!AS830</f>
        <v>0</v>
      </c>
      <c r="BT831" s="43" t="str">
        <f>'Details and Calculations'!AV830</f>
        <v xml:space="preserve"> </v>
      </c>
      <c r="BU831" s="43">
        <f>'Details and Calculations'!AX830</f>
        <v>0</v>
      </c>
      <c r="BV831" s="43" t="str">
        <f>'Details and Calculations'!AZ830</f>
        <v xml:space="preserve"> </v>
      </c>
      <c r="BW831" s="43">
        <f>'Details and Calculations'!BC830</f>
        <v>0</v>
      </c>
      <c r="BX831" s="43" t="str">
        <f>'Details and Calculations'!BE830</f>
        <v xml:space="preserve"> </v>
      </c>
      <c r="BY831" s="43" t="str">
        <f>'Details and Calculations'!BG830</f>
        <v xml:space="preserve"> </v>
      </c>
      <c r="BZ831" s="43" t="str">
        <f>'Details and Calculations'!BH830</f>
        <v xml:space="preserve"> </v>
      </c>
      <c r="CA831" s="43">
        <f>'Details and Calculations'!BJ830</f>
        <v>0</v>
      </c>
      <c r="CB831" s="43" t="str">
        <f>'Details and Calculations'!BK830</f>
        <v/>
      </c>
      <c r="CC831" s="43" t="str">
        <f>'Details and Calculations'!BL830</f>
        <v xml:space="preserve"> </v>
      </c>
      <c r="CD831" s="43" t="str">
        <f>'Details and Calculations'!BN830</f>
        <v xml:space="preserve"> </v>
      </c>
      <c r="CE831" s="43" t="str">
        <f>'Details and Calculations'!BO830</f>
        <v xml:space="preserve"> </v>
      </c>
      <c r="CF831" s="43">
        <f>'Details and Calculations'!BZ830</f>
        <v>1</v>
      </c>
      <c r="CG831" s="43">
        <f>'Details and Calculations'!CB830</f>
        <v>2015</v>
      </c>
      <c r="CH831" s="31"/>
      <c r="CI831" s="53"/>
    </row>
    <row r="832" spans="1:87" x14ac:dyDescent="0.3">
      <c r="A832" s="43">
        <f>'Details and Calculations'!A831</f>
        <v>2017</v>
      </c>
      <c r="B832" s="43" t="str">
        <f>'Details and Calculations'!C831</f>
        <v>Rwanda</v>
      </c>
      <c r="C832" s="43" t="str">
        <f>'Details and Calculations'!D831</f>
        <v>Rulindo</v>
      </c>
      <c r="D832" s="43" t="str">
        <f>'Details and Calculations'!E831</f>
        <v>Base</v>
      </c>
      <c r="E832" s="43" t="str">
        <f>'Details and Calculations'!F831</f>
        <v>Rwamahwa</v>
      </c>
      <c r="F832" s="43" t="str">
        <f>'Details and Calculations'!G831</f>
        <v>Karambi</v>
      </c>
      <c r="G832" s="43" t="str">
        <f>'Details and Calculations'!H831</f>
        <v/>
      </c>
      <c r="H832" s="43" t="str">
        <f>'Details and Calculations'!I831</f>
        <v/>
      </c>
      <c r="I832" s="43" t="str">
        <f>'Details and Calculations'!J831</f>
        <v>Rwankende</v>
      </c>
      <c r="J832" s="43">
        <f>'Details and Calculations'!K831</f>
        <v>192</v>
      </c>
      <c r="K832" s="43">
        <f>'Details and Calculations'!O831</f>
        <v>100</v>
      </c>
      <c r="L832" s="43">
        <f>'Details and Calculations'!P832</f>
        <v>127</v>
      </c>
      <c r="M832" s="43" t="str">
        <f>'Details and Calculations'!U831</f>
        <v>Piped Network -- Gravity Only</v>
      </c>
      <c r="N832" s="43">
        <f>'Details and Calculations'!V831</f>
        <v>2012</v>
      </c>
      <c r="O832" s="43" t="str">
        <f>'Details and Calculations'!W831</f>
        <v>Padiri</v>
      </c>
      <c r="P832" s="43" t="str">
        <f>'Details and Calculations'!X831</f>
        <v>Spring</v>
      </c>
      <c r="Q832" s="44" t="str">
        <f t="shared" si="289"/>
        <v>Low Risk</v>
      </c>
      <c r="R832" s="44" t="str">
        <f t="shared" si="290"/>
        <v>Low Risk</v>
      </c>
      <c r="S832" s="45" t="str">
        <f t="shared" si="291"/>
        <v>High Level of Service</v>
      </c>
      <c r="T832" s="62" t="str">
        <f t="shared" si="288"/>
        <v>Low Priority</v>
      </c>
      <c r="U832" s="46">
        <f t="shared" si="292"/>
        <v>8</v>
      </c>
      <c r="V832" s="28" t="str">
        <f t="shared" si="293"/>
        <v>Perform Routine Preventative Maintenance</v>
      </c>
      <c r="W832" s="47" t="str">
        <f t="shared" si="294"/>
        <v/>
      </c>
      <c r="X832" s="27" t="str">
        <f t="shared" si="295"/>
        <v>Maintain O&amp;M and Routine Monitoring</v>
      </c>
      <c r="Y832" s="48">
        <f t="shared" si="296"/>
        <v>25</v>
      </c>
      <c r="Z832" s="48">
        <f t="shared" si="297"/>
        <v>15</v>
      </c>
      <c r="AA832" s="48" t="str">
        <f t="shared" si="298"/>
        <v xml:space="preserve"> </v>
      </c>
      <c r="AB832" s="48" t="str">
        <f t="shared" si="299"/>
        <v xml:space="preserve"> </v>
      </c>
      <c r="AC832" s="48">
        <f t="shared" si="300"/>
        <v>25</v>
      </c>
      <c r="AD832" s="48" t="str">
        <f t="shared" si="301"/>
        <v xml:space="preserve"> </v>
      </c>
      <c r="AE832" s="48" t="str">
        <f t="shared" si="302"/>
        <v xml:space="preserve"> </v>
      </c>
      <c r="AF832" s="48" t="str">
        <f t="shared" si="303"/>
        <v xml:space="preserve"> </v>
      </c>
      <c r="AG832" s="49" t="str">
        <f t="shared" si="304"/>
        <v/>
      </c>
      <c r="AH832" s="48">
        <f t="shared" si="305"/>
        <v>15</v>
      </c>
      <c r="AI832" s="50">
        <f>'Details and Calculations'!AE831</f>
        <v>1</v>
      </c>
      <c r="AJ832" s="50">
        <f>'Details and Calculations'!AM831</f>
        <v>1</v>
      </c>
      <c r="AK832" s="50" t="str">
        <f>'Details and Calculations'!AR831</f>
        <v xml:space="preserve"> </v>
      </c>
      <c r="AL832" s="50" t="str">
        <f>'Details and Calculations'!AW831</f>
        <v xml:space="preserve"> </v>
      </c>
      <c r="AM832" s="50">
        <f>'Details and Calculations'!BA831</f>
        <v>1</v>
      </c>
      <c r="AN832" s="50" t="str">
        <f>'Details and Calculations'!BF831</f>
        <v xml:space="preserve"> </v>
      </c>
      <c r="AO832" s="50" t="str">
        <f>'Details and Calculations'!BI831</f>
        <v xml:space="preserve"> </v>
      </c>
      <c r="AP832" s="50" t="str">
        <f>'Details and Calculations'!BM831</f>
        <v xml:space="preserve"> </v>
      </c>
      <c r="AQ832" s="50" t="str">
        <f>'Details and Calculations'!BP831</f>
        <v xml:space="preserve"> </v>
      </c>
      <c r="AR832" s="50">
        <f>'Details and Calculations'!CC831</f>
        <v>1</v>
      </c>
      <c r="AS832" s="50">
        <f>'Details and Calculations'!CJ831</f>
        <v>1</v>
      </c>
      <c r="AT832" s="51">
        <f>'Details and Calculations'!T831</f>
        <v>1</v>
      </c>
      <c r="AU832" s="51">
        <f>'Details and Calculations'!Z831</f>
        <v>1</v>
      </c>
      <c r="AV832" s="51">
        <f>'Details and Calculations'!S831</f>
        <v>1</v>
      </c>
      <c r="AW832" s="51">
        <f>'Details and Calculations'!AI831</f>
        <v>1</v>
      </c>
      <c r="AX832" s="51">
        <f>'Details and Calculations'!BY831</f>
        <v>1</v>
      </c>
      <c r="AY832" s="51">
        <f>'Details and Calculations'!CG831</f>
        <v>1</v>
      </c>
      <c r="AZ832" s="51">
        <f>'Details and Calculations'!CI831</f>
        <v>1</v>
      </c>
      <c r="BA832" s="51">
        <f t="shared" si="306"/>
        <v>1</v>
      </c>
      <c r="BB832" s="52">
        <f>'Details and Calculations'!Y831</f>
        <v>3</v>
      </c>
      <c r="BC832" s="52">
        <f>'Details and Calculations'!AC831</f>
        <v>2</v>
      </c>
      <c r="BD832" s="52">
        <f>'Details and Calculations'!AK831</f>
        <v>2</v>
      </c>
      <c r="BE832" s="52">
        <f>'Details and Calculations'!AN831</f>
        <v>6450</v>
      </c>
      <c r="BF832" s="52" t="str">
        <f>'Details and Calculations'!AP831</f>
        <v xml:space="preserve"> </v>
      </c>
      <c r="BG832" s="52" t="str">
        <f>'Details and Calculations'!AT831</f>
        <v xml:space="preserve"> </v>
      </c>
      <c r="BH832" s="52">
        <f>'Details and Calculations'!AY831</f>
        <v>1</v>
      </c>
      <c r="BI832" s="52">
        <f>'Details and Calculations'!BB831</f>
        <v>4000</v>
      </c>
      <c r="BJ832" s="52" t="str">
        <f>'Details and Calculations'!BD831</f>
        <v xml:space="preserve"> </v>
      </c>
      <c r="BK832" s="52">
        <f>'Details and Calculations'!CA831</f>
        <v>1</v>
      </c>
      <c r="BL832" s="43">
        <f>'Details and Calculations'!AA831</f>
        <v>1</v>
      </c>
      <c r="BM832" s="43" t="str">
        <f>'Details and Calculations'!AB831</f>
        <v>"Springbox" --Intake Structure At A Spring</v>
      </c>
      <c r="BN832" s="43">
        <f>'Details and Calculations'!AD831</f>
        <v>2012</v>
      </c>
      <c r="BO832" s="43">
        <f>'Details and Calculations'!AJ831</f>
        <v>1</v>
      </c>
      <c r="BP832" s="43">
        <f>'Details and Calculations'!AL831</f>
        <v>2012</v>
      </c>
      <c r="BQ832" s="43">
        <f>'Details and Calculations'!AO831</f>
        <v>0</v>
      </c>
      <c r="BR832" s="43" t="str">
        <f>'Details and Calculations'!AQ831</f>
        <v xml:space="preserve"> </v>
      </c>
      <c r="BS832" s="43">
        <f>'Details and Calculations'!AS831</f>
        <v>0</v>
      </c>
      <c r="BT832" s="43" t="str">
        <f>'Details and Calculations'!AV831</f>
        <v xml:space="preserve"> </v>
      </c>
      <c r="BU832" s="43">
        <f>'Details and Calculations'!AX831</f>
        <v>1</v>
      </c>
      <c r="BV832" s="43">
        <f>'Details and Calculations'!AZ831</f>
        <v>2012</v>
      </c>
      <c r="BW832" s="43">
        <f>'Details and Calculations'!BC831</f>
        <v>0</v>
      </c>
      <c r="BX832" s="43" t="str">
        <f>'Details and Calculations'!BE831</f>
        <v xml:space="preserve"> </v>
      </c>
      <c r="BY832" s="43" t="str">
        <f>'Details and Calculations'!BG831</f>
        <v xml:space="preserve"> </v>
      </c>
      <c r="BZ832" s="43" t="str">
        <f>'Details and Calculations'!BH831</f>
        <v xml:space="preserve"> </v>
      </c>
      <c r="CA832" s="43">
        <f>'Details and Calculations'!BJ831</f>
        <v>0</v>
      </c>
      <c r="CB832" s="43" t="str">
        <f>'Details and Calculations'!BK831</f>
        <v/>
      </c>
      <c r="CC832" s="43" t="str">
        <f>'Details and Calculations'!BL831</f>
        <v xml:space="preserve"> </v>
      </c>
      <c r="CD832" s="43" t="str">
        <f>'Details and Calculations'!BN831</f>
        <v xml:space="preserve"> </v>
      </c>
      <c r="CE832" s="43" t="str">
        <f>'Details and Calculations'!BO831</f>
        <v xml:space="preserve"> </v>
      </c>
      <c r="CF832" s="43">
        <f>'Details and Calculations'!BZ831</f>
        <v>1</v>
      </c>
      <c r="CG832" s="43">
        <f>'Details and Calculations'!CB831</f>
        <v>2012</v>
      </c>
      <c r="CH832" s="31"/>
      <c r="CI832" s="53"/>
    </row>
    <row r="833" spans="1:87" x14ac:dyDescent="0.3">
      <c r="A833" s="43">
        <f>'Details and Calculations'!A832</f>
        <v>2017</v>
      </c>
      <c r="B833" s="43" t="str">
        <f>'Details and Calculations'!C832</f>
        <v>Rwanda</v>
      </c>
      <c r="C833" s="43" t="str">
        <f>'Details and Calculations'!D832</f>
        <v>Rulindo</v>
      </c>
      <c r="D833" s="43" t="str">
        <f>'Details and Calculations'!E832</f>
        <v>Kinihira</v>
      </c>
      <c r="E833" s="43" t="str">
        <f>'Details and Calculations'!F832</f>
        <v>Rebero</v>
      </c>
      <c r="F833" s="43" t="str">
        <f>'Details and Calculations'!G832</f>
        <v>Kirwa</v>
      </c>
      <c r="G833" s="43" t="str">
        <f>'Details and Calculations'!H832</f>
        <v/>
      </c>
      <c r="H833" s="43" t="str">
        <f>'Details and Calculations'!I832</f>
        <v/>
      </c>
      <c r="I833" s="43" t="str">
        <f>'Details and Calculations'!J832</f>
        <v>Miyove-Kinihira</v>
      </c>
      <c r="J833" s="43">
        <f>'Details and Calculations'!K832</f>
        <v>187</v>
      </c>
      <c r="K833" s="43">
        <f>'Details and Calculations'!O832</f>
        <v>60</v>
      </c>
      <c r="L833" s="43">
        <f>'Details and Calculations'!P833</f>
        <v>28</v>
      </c>
      <c r="M833" s="43" t="str">
        <f>'Details and Calculations'!U832</f>
        <v>Piped Network -- Gravity Only</v>
      </c>
      <c r="N833" s="43">
        <f>'Details and Calculations'!V832</f>
        <v>2001</v>
      </c>
      <c r="O833" s="43" t="str">
        <f>'Details and Calculations'!W832</f>
        <v>Gkww</v>
      </c>
      <c r="P833" s="43" t="str">
        <f>'Details and Calculations'!X832</f>
        <v>Spring</v>
      </c>
      <c r="Q833" s="44" t="str">
        <f t="shared" si="289"/>
        <v>High Risk</v>
      </c>
      <c r="R833" s="44" t="str">
        <f t="shared" si="290"/>
        <v>Medium Risk</v>
      </c>
      <c r="S833" s="45" t="str">
        <f t="shared" si="291"/>
        <v>Intermediate Level of Service</v>
      </c>
      <c r="T833" s="62" t="str">
        <f t="shared" si="288"/>
        <v>Medium Priority</v>
      </c>
      <c r="U833" s="46">
        <f t="shared" si="292"/>
        <v>6</v>
      </c>
      <c r="V833" s="28" t="str">
        <f t="shared" si="293"/>
        <v>Consider Replacing Aging Components</v>
      </c>
      <c r="W833" s="47" t="str">
        <f t="shared" si="294"/>
        <v xml:space="preserve">Intake Structure,  Conduction Line, Storage Tank, Other Concrete Structures,  Pump, Pump Station,  Treatment Equipment,  </v>
      </c>
      <c r="X833" s="27" t="str">
        <f t="shared" si="295"/>
        <v xml:space="preserve">Further Technical Diagnostic Needed </v>
      </c>
      <c r="Y833" s="48">
        <f t="shared" si="296"/>
        <v>2</v>
      </c>
      <c r="Z833" s="48">
        <f t="shared" si="297"/>
        <v>-8</v>
      </c>
      <c r="AA833" s="48">
        <f t="shared" si="298"/>
        <v>2</v>
      </c>
      <c r="AB833" s="48">
        <f t="shared" si="299"/>
        <v>-8</v>
      </c>
      <c r="AC833" s="48">
        <f t="shared" si="300"/>
        <v>2</v>
      </c>
      <c r="AD833" s="48" t="str">
        <f t="shared" si="301"/>
        <v xml:space="preserve"> </v>
      </c>
      <c r="AE833" s="48" t="str">
        <f t="shared" si="302"/>
        <v xml:space="preserve"> </v>
      </c>
      <c r="AF833" s="48" t="str">
        <f t="shared" si="303"/>
        <v xml:space="preserve"> </v>
      </c>
      <c r="AG833" s="49" t="str">
        <f t="shared" si="304"/>
        <v/>
      </c>
      <c r="AH833" s="48">
        <f t="shared" si="305"/>
        <v>-8</v>
      </c>
      <c r="AI833" s="50">
        <f>'Details and Calculations'!AE832</f>
        <v>2</v>
      </c>
      <c r="AJ833" s="50">
        <f>'Details and Calculations'!AM832</f>
        <v>2</v>
      </c>
      <c r="AK833" s="50">
        <f>'Details and Calculations'!AR832</f>
        <v>1</v>
      </c>
      <c r="AL833" s="50">
        <f>'Details and Calculations'!AW832</f>
        <v>2</v>
      </c>
      <c r="AM833" s="50">
        <f>'Details and Calculations'!BA832</f>
        <v>2</v>
      </c>
      <c r="AN833" s="50" t="str">
        <f>'Details and Calculations'!BF832</f>
        <v xml:space="preserve"> </v>
      </c>
      <c r="AO833" s="50" t="str">
        <f>'Details and Calculations'!BI832</f>
        <v xml:space="preserve"> </v>
      </c>
      <c r="AP833" s="50" t="str">
        <f>'Details and Calculations'!BM832</f>
        <v xml:space="preserve"> </v>
      </c>
      <c r="AQ833" s="50" t="str">
        <f>'Details and Calculations'!BP832</f>
        <v xml:space="preserve"> </v>
      </c>
      <c r="AR833" s="50">
        <f>'Details and Calculations'!CC832</f>
        <v>2</v>
      </c>
      <c r="AS833" s="50">
        <f>'Details and Calculations'!CJ832</f>
        <v>2</v>
      </c>
      <c r="AT833" s="51">
        <f>'Details and Calculations'!T832</f>
        <v>1</v>
      </c>
      <c r="AU833" s="51">
        <f>'Details and Calculations'!Z832</f>
        <v>1</v>
      </c>
      <c r="AV833" s="51">
        <f>'Details and Calculations'!S832</f>
        <v>0</v>
      </c>
      <c r="AW833" s="51">
        <f>'Details and Calculations'!AI832</f>
        <v>1</v>
      </c>
      <c r="AX833" s="51">
        <f>'Details and Calculations'!BY832</f>
        <v>1</v>
      </c>
      <c r="AY833" s="51">
        <f>'Details and Calculations'!CG832</f>
        <v>1</v>
      </c>
      <c r="AZ833" s="51">
        <f>'Details and Calculations'!CI832</f>
        <v>1</v>
      </c>
      <c r="BA833" s="51">
        <f t="shared" si="306"/>
        <v>0</v>
      </c>
      <c r="BB833" s="52">
        <f>'Details and Calculations'!Y832</f>
        <v>6</v>
      </c>
      <c r="BC833" s="52">
        <f>'Details and Calculations'!AC832</f>
        <v>3</v>
      </c>
      <c r="BD833" s="52">
        <f>'Details and Calculations'!AK832</f>
        <v>1</v>
      </c>
      <c r="BE833" s="52">
        <f>'Details and Calculations'!AN832</f>
        <v>8000</v>
      </c>
      <c r="BF833" s="52">
        <f>'Details and Calculations'!AP832</f>
        <v>4</v>
      </c>
      <c r="BG833" s="52">
        <f>'Details and Calculations'!AT832</f>
        <v>18</v>
      </c>
      <c r="BH833" s="52">
        <f>'Details and Calculations'!AY832</f>
        <v>2</v>
      </c>
      <c r="BI833" s="52">
        <f>'Details and Calculations'!BB832</f>
        <v>15000</v>
      </c>
      <c r="BJ833" s="52" t="str">
        <f>'Details and Calculations'!BD832</f>
        <v xml:space="preserve"> </v>
      </c>
      <c r="BK833" s="52">
        <f>'Details and Calculations'!CA832</f>
        <v>1</v>
      </c>
      <c r="BL833" s="43">
        <f>'Details and Calculations'!AA832</f>
        <v>1</v>
      </c>
      <c r="BM833" s="43" t="str">
        <f>'Details and Calculations'!AB832</f>
        <v>"Springbox" --Intake Structure At A Spring</v>
      </c>
      <c r="BN833" s="43">
        <f>'Details and Calculations'!AD832</f>
        <v>1989</v>
      </c>
      <c r="BO833" s="43">
        <f>'Details and Calculations'!AJ832</f>
        <v>1</v>
      </c>
      <c r="BP833" s="43">
        <f>'Details and Calculations'!AL832</f>
        <v>1989</v>
      </c>
      <c r="BQ833" s="43">
        <f>'Details and Calculations'!AO832</f>
        <v>1</v>
      </c>
      <c r="BR833" s="43">
        <f>'Details and Calculations'!AQ832</f>
        <v>1989</v>
      </c>
      <c r="BS833" s="43">
        <f>'Details and Calculations'!AS832</f>
        <v>1</v>
      </c>
      <c r="BT833" s="43">
        <f>'Details and Calculations'!AV832</f>
        <v>1989</v>
      </c>
      <c r="BU833" s="43">
        <f>'Details and Calculations'!AX832</f>
        <v>1</v>
      </c>
      <c r="BV833" s="43">
        <f>'Details and Calculations'!AZ832</f>
        <v>1989</v>
      </c>
      <c r="BW833" s="43">
        <f>'Details and Calculations'!BC832</f>
        <v>0</v>
      </c>
      <c r="BX833" s="43" t="str">
        <f>'Details and Calculations'!BE832</f>
        <v xml:space="preserve"> </v>
      </c>
      <c r="BY833" s="43" t="str">
        <f>'Details and Calculations'!BG832</f>
        <v xml:space="preserve"> </v>
      </c>
      <c r="BZ833" s="43" t="str">
        <f>'Details and Calculations'!BH832</f>
        <v xml:space="preserve"> </v>
      </c>
      <c r="CA833" s="43">
        <f>'Details and Calculations'!BJ832</f>
        <v>0</v>
      </c>
      <c r="CB833" s="43" t="str">
        <f>'Details and Calculations'!BK832</f>
        <v/>
      </c>
      <c r="CC833" s="43" t="str">
        <f>'Details and Calculations'!BL832</f>
        <v xml:space="preserve"> </v>
      </c>
      <c r="CD833" s="43" t="str">
        <f>'Details and Calculations'!BN832</f>
        <v xml:space="preserve"> </v>
      </c>
      <c r="CE833" s="43" t="str">
        <f>'Details and Calculations'!BO832</f>
        <v xml:space="preserve"> </v>
      </c>
      <c r="CF833" s="43">
        <f>'Details and Calculations'!BZ832</f>
        <v>1</v>
      </c>
      <c r="CG833" s="43">
        <f>'Details and Calculations'!CB832</f>
        <v>1989</v>
      </c>
      <c r="CH833" s="31"/>
      <c r="CI833" s="53"/>
    </row>
    <row r="834" spans="1:87" x14ac:dyDescent="0.3">
      <c r="A834" s="43">
        <f>'Details and Calculations'!A833</f>
        <v>2017</v>
      </c>
      <c r="B834" s="43" t="str">
        <f>'Details and Calculations'!C833</f>
        <v>Rwanda</v>
      </c>
      <c r="C834" s="43" t="str">
        <f>'Details and Calculations'!D833</f>
        <v>Rulindo</v>
      </c>
      <c r="D834" s="43" t="str">
        <f>'Details and Calculations'!E833</f>
        <v>Base</v>
      </c>
      <c r="E834" s="43" t="str">
        <f>'Details and Calculations'!F833</f>
        <v>Rwamahwa</v>
      </c>
      <c r="F834" s="43" t="str">
        <f>'Details and Calculations'!G833</f>
        <v>Kabahama</v>
      </c>
      <c r="G834" s="43" t="str">
        <f>'Details and Calculations'!H833</f>
        <v/>
      </c>
      <c r="H834" s="43" t="str">
        <f>'Details and Calculations'!I833</f>
        <v/>
      </c>
      <c r="I834" s="43" t="str">
        <f>'Details and Calculations'!J833</f>
        <v>Migogo</v>
      </c>
      <c r="J834" s="43">
        <f>'Details and Calculations'!K833</f>
        <v>178</v>
      </c>
      <c r="K834" s="43">
        <f>'Details and Calculations'!O833</f>
        <v>150</v>
      </c>
      <c r="L834" s="43">
        <f>'Details and Calculations'!P834</f>
        <v>24</v>
      </c>
      <c r="M834" s="43" t="str">
        <f>'Details and Calculations'!U833</f>
        <v>Piped Network -- Gravity Only</v>
      </c>
      <c r="N834" s="43">
        <f>'Details and Calculations'!V833</f>
        <v>2009</v>
      </c>
      <c r="O834" s="43" t="str">
        <f>'Details and Calculations'!W833</f>
        <v>Padiri(Lake Angels).</v>
      </c>
      <c r="P834" s="43" t="str">
        <f>'Details and Calculations'!X833</f>
        <v>Groundwater (Well, Etc.)</v>
      </c>
      <c r="Q834" s="44" t="str">
        <f t="shared" si="289"/>
        <v>Low Risk</v>
      </c>
      <c r="R834" s="44" t="str">
        <f t="shared" si="290"/>
        <v>Medium Risk</v>
      </c>
      <c r="S834" s="45" t="str">
        <f t="shared" si="291"/>
        <v>Intermediate Level of Service</v>
      </c>
      <c r="T834" s="62" t="str">
        <f t="shared" si="288"/>
        <v>Low Priority</v>
      </c>
      <c r="U834" s="46">
        <f t="shared" si="292"/>
        <v>6</v>
      </c>
      <c r="V834" s="28" t="str">
        <f t="shared" si="293"/>
        <v>Repair or Replace Components</v>
      </c>
      <c r="W834" s="47" t="str">
        <f t="shared" si="294"/>
        <v>Conduction Line, Storage Tank, Kiosk/Tap Stand</v>
      </c>
      <c r="X834" s="27" t="str">
        <f t="shared" si="295"/>
        <v>Create Plan To Repair or Replace Components</v>
      </c>
      <c r="Y834" s="48">
        <f t="shared" si="296"/>
        <v>22</v>
      </c>
      <c r="Z834" s="48">
        <f t="shared" si="297"/>
        <v>12</v>
      </c>
      <c r="AA834" s="48">
        <f t="shared" si="298"/>
        <v>22</v>
      </c>
      <c r="AB834" s="48" t="str">
        <f t="shared" si="299"/>
        <v xml:space="preserve"> </v>
      </c>
      <c r="AC834" s="48" t="str">
        <f t="shared" si="300"/>
        <v xml:space="preserve"> </v>
      </c>
      <c r="AD834" s="48" t="str">
        <f t="shared" si="301"/>
        <v xml:space="preserve"> </v>
      </c>
      <c r="AE834" s="48" t="str">
        <f t="shared" si="302"/>
        <v xml:space="preserve"> </v>
      </c>
      <c r="AF834" s="48" t="str">
        <f t="shared" si="303"/>
        <v xml:space="preserve"> </v>
      </c>
      <c r="AG834" s="49" t="str">
        <f t="shared" si="304"/>
        <v/>
      </c>
      <c r="AH834" s="48">
        <f t="shared" si="305"/>
        <v>12</v>
      </c>
      <c r="AI834" s="50">
        <f>'Details and Calculations'!AE833</f>
        <v>1</v>
      </c>
      <c r="AJ834" s="50">
        <f>'Details and Calculations'!AM833</f>
        <v>2</v>
      </c>
      <c r="AK834" s="50">
        <f>'Details and Calculations'!AR833</f>
        <v>2</v>
      </c>
      <c r="AL834" s="50" t="str">
        <f>'Details and Calculations'!AW833</f>
        <v xml:space="preserve"> </v>
      </c>
      <c r="AM834" s="50" t="str">
        <f>'Details and Calculations'!BA833</f>
        <v xml:space="preserve"> </v>
      </c>
      <c r="AN834" s="50" t="str">
        <f>'Details and Calculations'!BF833</f>
        <v xml:space="preserve"> </v>
      </c>
      <c r="AO834" s="50" t="str">
        <f>'Details and Calculations'!BI833</f>
        <v xml:space="preserve"> </v>
      </c>
      <c r="AP834" s="50" t="str">
        <f>'Details and Calculations'!BM833</f>
        <v xml:space="preserve"> </v>
      </c>
      <c r="AQ834" s="50" t="str">
        <f>'Details and Calculations'!BP833</f>
        <v xml:space="preserve"> </v>
      </c>
      <c r="AR834" s="50">
        <f>'Details and Calculations'!CC833</f>
        <v>2</v>
      </c>
      <c r="AS834" s="50">
        <f>'Details and Calculations'!CJ833</f>
        <v>2</v>
      </c>
      <c r="AT834" s="51">
        <f>'Details and Calculations'!T833</f>
        <v>1</v>
      </c>
      <c r="AU834" s="51">
        <f>'Details and Calculations'!Z833</f>
        <v>0</v>
      </c>
      <c r="AV834" s="51">
        <f>'Details and Calculations'!S833</f>
        <v>1</v>
      </c>
      <c r="AW834" s="51">
        <f>'Details and Calculations'!AI833</f>
        <v>1</v>
      </c>
      <c r="AX834" s="51">
        <f>'Details and Calculations'!BY833</f>
        <v>1</v>
      </c>
      <c r="AY834" s="51">
        <f>'Details and Calculations'!CG833</f>
        <v>1</v>
      </c>
      <c r="AZ834" s="51">
        <f>'Details and Calculations'!CI833</f>
        <v>1</v>
      </c>
      <c r="BA834" s="51">
        <f t="shared" si="306"/>
        <v>0</v>
      </c>
      <c r="BB834" s="52">
        <f>'Details and Calculations'!Y833</f>
        <v>1</v>
      </c>
      <c r="BC834" s="52">
        <f>'Details and Calculations'!AC833</f>
        <v>1</v>
      </c>
      <c r="BD834" s="52">
        <f>'Details and Calculations'!AK833</f>
        <v>2</v>
      </c>
      <c r="BE834" s="52">
        <f>'Details and Calculations'!AN833</f>
        <v>6200</v>
      </c>
      <c r="BF834" s="52">
        <f>'Details and Calculations'!AP833</f>
        <v>1</v>
      </c>
      <c r="BG834" s="52" t="str">
        <f>'Details and Calculations'!AT833</f>
        <v xml:space="preserve"> </v>
      </c>
      <c r="BH834" s="52" t="str">
        <f>'Details and Calculations'!AY833</f>
        <v xml:space="preserve"> </v>
      </c>
      <c r="BI834" s="52" t="str">
        <f>'Details and Calculations'!BB833</f>
        <v xml:space="preserve"> </v>
      </c>
      <c r="BJ834" s="52" t="str">
        <f>'Details and Calculations'!BD833</f>
        <v xml:space="preserve"> </v>
      </c>
      <c r="BK834" s="52">
        <f>'Details and Calculations'!CA833</f>
        <v>1</v>
      </c>
      <c r="BL834" s="43">
        <f>'Details and Calculations'!AA833</f>
        <v>1</v>
      </c>
      <c r="BM834" s="43" t="str">
        <f>'Details and Calculations'!AB833</f>
        <v>"Springbox" --Intake Structure At A Spring</v>
      </c>
      <c r="BN834" s="43">
        <f>'Details and Calculations'!AD833</f>
        <v>2009</v>
      </c>
      <c r="BO834" s="43">
        <f>'Details and Calculations'!AJ833</f>
        <v>1</v>
      </c>
      <c r="BP834" s="43">
        <f>'Details and Calculations'!AL833</f>
        <v>2009</v>
      </c>
      <c r="BQ834" s="43">
        <f>'Details and Calculations'!AO833</f>
        <v>1</v>
      </c>
      <c r="BR834" s="43">
        <f>'Details and Calculations'!AQ833</f>
        <v>2009</v>
      </c>
      <c r="BS834" s="43">
        <f>'Details and Calculations'!AS833</f>
        <v>0</v>
      </c>
      <c r="BT834" s="43" t="str">
        <f>'Details and Calculations'!AV833</f>
        <v xml:space="preserve"> </v>
      </c>
      <c r="BU834" s="43">
        <f>'Details and Calculations'!AX833</f>
        <v>0</v>
      </c>
      <c r="BV834" s="43" t="str">
        <f>'Details and Calculations'!AZ833</f>
        <v xml:space="preserve"> </v>
      </c>
      <c r="BW834" s="43">
        <f>'Details and Calculations'!BC833</f>
        <v>0</v>
      </c>
      <c r="BX834" s="43" t="str">
        <f>'Details and Calculations'!BE833</f>
        <v xml:space="preserve"> </v>
      </c>
      <c r="BY834" s="43" t="str">
        <f>'Details and Calculations'!BG833</f>
        <v xml:space="preserve"> </v>
      </c>
      <c r="BZ834" s="43" t="str">
        <f>'Details and Calculations'!BH833</f>
        <v xml:space="preserve"> </v>
      </c>
      <c r="CA834" s="43">
        <f>'Details and Calculations'!BJ833</f>
        <v>0</v>
      </c>
      <c r="CB834" s="43" t="str">
        <f>'Details and Calculations'!BK833</f>
        <v/>
      </c>
      <c r="CC834" s="43" t="str">
        <f>'Details and Calculations'!BL833</f>
        <v xml:space="preserve"> </v>
      </c>
      <c r="CD834" s="43" t="str">
        <f>'Details and Calculations'!BN833</f>
        <v xml:space="preserve"> </v>
      </c>
      <c r="CE834" s="43" t="str">
        <f>'Details and Calculations'!BO833</f>
        <v xml:space="preserve"> </v>
      </c>
      <c r="CF834" s="43">
        <f>'Details and Calculations'!BZ833</f>
        <v>1</v>
      </c>
      <c r="CG834" s="43">
        <f>'Details and Calculations'!CB833</f>
        <v>2009</v>
      </c>
      <c r="CH834" s="31"/>
      <c r="CI834" s="53"/>
    </row>
    <row r="835" spans="1:87" x14ac:dyDescent="0.3">
      <c r="A835" s="43">
        <f>'Details and Calculations'!A834</f>
        <v>2017</v>
      </c>
      <c r="B835" s="43" t="str">
        <f>'Details and Calculations'!C834</f>
        <v>Rwanda</v>
      </c>
      <c r="C835" s="43" t="str">
        <f>'Details and Calculations'!D834</f>
        <v>Rulindo</v>
      </c>
      <c r="D835" s="43" t="str">
        <f>'Details and Calculations'!E834</f>
        <v>Cyungo</v>
      </c>
      <c r="E835" s="43" t="str">
        <f>'Details and Calculations'!F834</f>
        <v>Rwili</v>
      </c>
      <c r="F835" s="43" t="str">
        <f>'Details and Calculations'!G834</f>
        <v>Kabanda</v>
      </c>
      <c r="G835" s="43" t="str">
        <f>'Details and Calculations'!H834</f>
        <v/>
      </c>
      <c r="H835" s="43" t="str">
        <f>'Details and Calculations'!I834</f>
        <v/>
      </c>
      <c r="I835" s="43" t="str">
        <f>'Details and Calculations'!J834</f>
        <v>Nyamagana</v>
      </c>
      <c r="J835" s="43">
        <f>'Details and Calculations'!K834</f>
        <v>50</v>
      </c>
      <c r="K835" s="43">
        <f>'Details and Calculations'!O834</f>
        <v>26</v>
      </c>
      <c r="L835" s="43">
        <f>'Details and Calculations'!P835</f>
        <v>70</v>
      </c>
      <c r="M835" s="43" t="str">
        <f>'Details and Calculations'!U834</f>
        <v>Piped Network -- Gravity Only</v>
      </c>
      <c r="N835" s="43">
        <f>'Details and Calculations'!V834</f>
        <v>2011</v>
      </c>
      <c r="O835" s="43" t="str">
        <f>'Details and Calculations'!W834</f>
        <v>Government And African Development Bank</v>
      </c>
      <c r="P835" s="43" t="str">
        <f>'Details and Calculations'!X834</f>
        <v>Spring</v>
      </c>
      <c r="Q835" s="44" t="str">
        <f t="shared" si="289"/>
        <v>Low Risk</v>
      </c>
      <c r="R835" s="44" t="str">
        <f t="shared" si="290"/>
        <v>Medium Risk</v>
      </c>
      <c r="S835" s="45" t="str">
        <f t="shared" si="291"/>
        <v>Basic Level of Service</v>
      </c>
      <c r="T835" s="62" t="str">
        <f t="shared" si="288"/>
        <v>Medium Priority</v>
      </c>
      <c r="U835" s="46">
        <f t="shared" si="292"/>
        <v>4</v>
      </c>
      <c r="V835" s="28" t="str">
        <f t="shared" si="293"/>
        <v>Repair or Replace Components</v>
      </c>
      <c r="W835" s="47" t="str">
        <f t="shared" si="294"/>
        <v>Distribution  Line, Kiosk/Tap Stand</v>
      </c>
      <c r="X835" s="27" t="str">
        <f t="shared" si="295"/>
        <v>Create Plan To Repair or Replace Components</v>
      </c>
      <c r="Y835" s="48">
        <f t="shared" si="296"/>
        <v>28</v>
      </c>
      <c r="Z835" s="48">
        <f t="shared" si="297"/>
        <v>18</v>
      </c>
      <c r="AA835" s="48">
        <f t="shared" si="298"/>
        <v>24</v>
      </c>
      <c r="AB835" s="48">
        <f t="shared" si="299"/>
        <v>14</v>
      </c>
      <c r="AC835" s="48">
        <f t="shared" si="300"/>
        <v>24</v>
      </c>
      <c r="AD835" s="48" t="str">
        <f t="shared" si="301"/>
        <v xml:space="preserve"> </v>
      </c>
      <c r="AE835" s="48" t="str">
        <f t="shared" si="302"/>
        <v xml:space="preserve"> </v>
      </c>
      <c r="AF835" s="48" t="str">
        <f t="shared" si="303"/>
        <v xml:space="preserve"> </v>
      </c>
      <c r="AG835" s="49" t="str">
        <f t="shared" si="304"/>
        <v/>
      </c>
      <c r="AH835" s="48">
        <f t="shared" si="305"/>
        <v>14</v>
      </c>
      <c r="AI835" s="50">
        <f>'Details and Calculations'!AE834</f>
        <v>1</v>
      </c>
      <c r="AJ835" s="50">
        <f>'Details and Calculations'!AM834</f>
        <v>1</v>
      </c>
      <c r="AK835" s="50">
        <f>'Details and Calculations'!AR834</f>
        <v>1</v>
      </c>
      <c r="AL835" s="50">
        <f>'Details and Calculations'!AW834</f>
        <v>1</v>
      </c>
      <c r="AM835" s="50">
        <f>'Details and Calculations'!BA834</f>
        <v>2</v>
      </c>
      <c r="AN835" s="50" t="str">
        <f>'Details and Calculations'!BF834</f>
        <v xml:space="preserve"> </v>
      </c>
      <c r="AO835" s="50" t="str">
        <f>'Details and Calculations'!BI834</f>
        <v xml:space="preserve"> </v>
      </c>
      <c r="AP835" s="50" t="str">
        <f>'Details and Calculations'!BM834</f>
        <v xml:space="preserve"> </v>
      </c>
      <c r="AQ835" s="50" t="str">
        <f>'Details and Calculations'!BP834</f>
        <v xml:space="preserve"> </v>
      </c>
      <c r="AR835" s="50">
        <f>'Details and Calculations'!CC834</f>
        <v>2</v>
      </c>
      <c r="AS835" s="50">
        <f>'Details and Calculations'!CJ834</f>
        <v>2</v>
      </c>
      <c r="AT835" s="51">
        <f>'Details and Calculations'!T834</f>
        <v>1</v>
      </c>
      <c r="AU835" s="51">
        <f>'Details and Calculations'!Z834</f>
        <v>1</v>
      </c>
      <c r="AV835" s="51">
        <f>'Details and Calculations'!S834</f>
        <v>0</v>
      </c>
      <c r="AW835" s="51">
        <f>'Details and Calculations'!AI834</f>
        <v>1</v>
      </c>
      <c r="AX835" s="51">
        <f>'Details and Calculations'!BY834</f>
        <v>1</v>
      </c>
      <c r="AY835" s="51">
        <f>'Details and Calculations'!CG834</f>
        <v>0</v>
      </c>
      <c r="AZ835" s="51">
        <f>'Details and Calculations'!CI834</f>
        <v>0</v>
      </c>
      <c r="BA835" s="51">
        <f t="shared" si="306"/>
        <v>0</v>
      </c>
      <c r="BB835" s="52">
        <f>'Details and Calculations'!Y834</f>
        <v>2</v>
      </c>
      <c r="BC835" s="52">
        <f>'Details and Calculations'!AC834</f>
        <v>1</v>
      </c>
      <c r="BD835" s="52">
        <f>'Details and Calculations'!AK834</f>
        <v>2</v>
      </c>
      <c r="BE835" s="52">
        <f>'Details and Calculations'!AN834</f>
        <v>2100</v>
      </c>
      <c r="BF835" s="52">
        <f>'Details and Calculations'!AP834</f>
        <v>11</v>
      </c>
      <c r="BG835" s="52">
        <f>'Details and Calculations'!AT834</f>
        <v>15</v>
      </c>
      <c r="BH835" s="52">
        <f>'Details and Calculations'!AY834</f>
        <v>3</v>
      </c>
      <c r="BI835" s="52">
        <f>'Details and Calculations'!BB834</f>
        <v>37000</v>
      </c>
      <c r="BJ835" s="52" t="str">
        <f>'Details and Calculations'!BD834</f>
        <v xml:space="preserve"> </v>
      </c>
      <c r="BK835" s="52">
        <f>'Details and Calculations'!CA834</f>
        <v>29</v>
      </c>
      <c r="BL835" s="43">
        <f>'Details and Calculations'!AA834</f>
        <v>1</v>
      </c>
      <c r="BM835" s="43" t="str">
        <f>'Details and Calculations'!AB834</f>
        <v>"Springbox" --Intake Structure At A Spring</v>
      </c>
      <c r="BN835" s="43">
        <f>'Details and Calculations'!AD834</f>
        <v>2015</v>
      </c>
      <c r="BO835" s="43">
        <f>'Details and Calculations'!AJ834</f>
        <v>1</v>
      </c>
      <c r="BP835" s="43">
        <f>'Details and Calculations'!AL834</f>
        <v>2015</v>
      </c>
      <c r="BQ835" s="43">
        <f>'Details and Calculations'!AO834</f>
        <v>1</v>
      </c>
      <c r="BR835" s="43">
        <f>'Details and Calculations'!AQ834</f>
        <v>2011</v>
      </c>
      <c r="BS835" s="43">
        <f>'Details and Calculations'!AS834</f>
        <v>1</v>
      </c>
      <c r="BT835" s="43">
        <f>'Details and Calculations'!AV834</f>
        <v>2011</v>
      </c>
      <c r="BU835" s="43">
        <f>'Details and Calculations'!AX834</f>
        <v>1</v>
      </c>
      <c r="BV835" s="43">
        <f>'Details and Calculations'!AZ834</f>
        <v>2011</v>
      </c>
      <c r="BW835" s="43">
        <f>'Details and Calculations'!BC834</f>
        <v>0</v>
      </c>
      <c r="BX835" s="43" t="str">
        <f>'Details and Calculations'!BE834</f>
        <v xml:space="preserve"> </v>
      </c>
      <c r="BY835" s="43" t="str">
        <f>'Details and Calculations'!BG834</f>
        <v xml:space="preserve"> </v>
      </c>
      <c r="BZ835" s="43" t="str">
        <f>'Details and Calculations'!BH834</f>
        <v xml:space="preserve"> </v>
      </c>
      <c r="CA835" s="43">
        <f>'Details and Calculations'!BJ834</f>
        <v>0</v>
      </c>
      <c r="CB835" s="43" t="str">
        <f>'Details and Calculations'!BK834</f>
        <v/>
      </c>
      <c r="CC835" s="43" t="str">
        <f>'Details and Calculations'!BL834</f>
        <v xml:space="preserve"> </v>
      </c>
      <c r="CD835" s="43" t="str">
        <f>'Details and Calculations'!BN834</f>
        <v xml:space="preserve"> </v>
      </c>
      <c r="CE835" s="43" t="str">
        <f>'Details and Calculations'!BO834</f>
        <v xml:space="preserve"> </v>
      </c>
      <c r="CF835" s="43">
        <f>'Details and Calculations'!BZ834</f>
        <v>1</v>
      </c>
      <c r="CG835" s="43">
        <f>'Details and Calculations'!CB834</f>
        <v>2011</v>
      </c>
      <c r="CH835" s="31"/>
      <c r="CI835" s="53"/>
    </row>
    <row r="836" spans="1:87" x14ac:dyDescent="0.3">
      <c r="A836" s="43">
        <f>'Details and Calculations'!A835</f>
        <v>2017</v>
      </c>
      <c r="B836" s="43" t="str">
        <f>'Details and Calculations'!C835</f>
        <v>Rwanda</v>
      </c>
      <c r="C836" s="43" t="str">
        <f>'Details and Calculations'!D835</f>
        <v>Rulindo</v>
      </c>
      <c r="D836" s="43" t="str">
        <f>'Details and Calculations'!E835</f>
        <v>Murambi</v>
      </c>
      <c r="E836" s="43" t="str">
        <f>'Details and Calculations'!F835</f>
        <v>Bubangu</v>
      </c>
      <c r="F836" s="43" t="str">
        <f>'Details and Calculations'!G835</f>
        <v>Rebero</v>
      </c>
      <c r="G836" s="43" t="str">
        <f>'Details and Calculations'!H835</f>
        <v/>
      </c>
      <c r="H836" s="43" t="str">
        <f>'Details and Calculations'!I835</f>
        <v/>
      </c>
      <c r="I836" s="43" t="str">
        <f>'Details and Calculations'!J835</f>
        <v>Mutagata Motorised Network</v>
      </c>
      <c r="J836" s="43">
        <f>'Details and Calculations'!K835</f>
        <v>148</v>
      </c>
      <c r="K836" s="43">
        <f>'Details and Calculations'!O835</f>
        <v>78</v>
      </c>
      <c r="L836" s="43">
        <f>'Details and Calculations'!P836</f>
        <v>108</v>
      </c>
      <c r="M836" s="43" t="str">
        <f>'Details and Calculations'!U835</f>
        <v>Piped Network With Pump</v>
      </c>
      <c r="N836" s="43">
        <f>'Details and Calculations'!V835</f>
        <v>1987</v>
      </c>
      <c r="O836" s="43" t="str">
        <f>'Details and Calculations'!W835</f>
        <v>Governement (District, Wasac) And Water For People</v>
      </c>
      <c r="P836" s="43" t="str">
        <f>'Details and Calculations'!X835</f>
        <v>Spring</v>
      </c>
      <c r="Q836" s="44" t="str">
        <f t="shared" si="289"/>
        <v>Low Risk</v>
      </c>
      <c r="R836" s="44" t="str">
        <f t="shared" si="290"/>
        <v>Low Risk</v>
      </c>
      <c r="S836" s="45" t="str">
        <f t="shared" si="291"/>
        <v>Intermediate Level of Service</v>
      </c>
      <c r="T836" s="62" t="str">
        <f t="shared" ref="T836:T899" si="307">IF(AND(Q836="No Improved Water Point/System",R836="No Improved Water Point/System",S836="No Improved Water Point/System"),"New Construction Needed",IF(OR(AND(Q836="Low Risk",R836="Low Risk",S836="High Level of Service"),AND(Q836="Low Risk",R836="Low Risk",S836="Intermediate Level of Service"),AND(Q836="Low Risk",R836="Medium Risk",S836="High Level of Service"),AND(Q836="Low Risk",R836="Medium Risk",S836="Intermediate Level of Service"),AND(Q836="Medium Risk",R836="Low Risk",S836="High Level of Service"),AND(Q836="Medium Risk",R836="Low Risk",S836="Intermediate Level of Service")),"Low Priority",IF(OR(AND(Q836="Low Risk",R836="Low Risk",S836="Basic Level of Service"),AND(Q836="Low Risk",R836="Low Risk",S836="Inadequate Level of Service"),AND(Q836="Low Risk",R836="Medium Risk",S836="Basic Level of Service"),AND(Q836="Low Risk",R836="Medium Risk",S836="Inadequate Level of Service"),AND(Q836="Medium Risk",R836="Low Risk",S836="Basic Level of Service"),AND(Q836="Medium Risk",R836="Medium Risk",S836="Basic Level of Service"),AND(Q836="Medium Risk",R836="Medium Risk",S836="High Level of Service"),AND(Q836="Medium Risk",R836="Medium Risk",S836="Intermediate Level of Service"),AND(Q836="High Risk",R836="Low Risk",S836="Basic Level of Service"),AND(Q836="High Risk",R836="Low Risk",S836="High Level of Service"),AND(Q836="High Risk",R836="Low Risk",S836="Intermediate Level of Service"),AND(Q836="High Risk",R836="Medium Risk",S836="High Level of Service"),AND(Q836="High Risk",R836="Medium Risk",S836="Intermediate Level of Service")),"Medium Priority",IF(OR(AND(Q836="High Risk",R836="High Risk",S836="Basic Level of Service"),AND(Q836="High Risk",R836="High Risk",S836="High Level of Service"),AND(Q836="High Risk",R836="High Risk",S836="Inadequate Level of Service"),AND(Q836="High Risk",R836="High Risk",S836="Intermediate Level of Service"),AND(Q836="High Risk",R836="Low Risk",S836="Inadequate Level of Service"),AND(Q836="High Risk",R836="Medium Risk",S836="Basic Level of Service"),AND(Q836="High Risk",R836="Medium Risk",S836="Inadequate Level of Service"),AND(Q836="Low Risk",R836="High Risk",S836="Basic Level of Service"),AND(Q836="Low Risk",R836="High Risk",S836="High Level of Service"),AND(Q836="Low Risk",R836="High Risk",S836="Inadequate Level of Service"),AND(Q836="Low Risk",R836="High Risk",S836="Intermediate Level of Service"),AND(Q836="Medium Risk",R836="High Risk",S836="Basic Level of Service"),AND(Q836="Medium Risk",R836="High Risk",S836="High Level of Service"),AND(Q836="Medium Risk",R836="High Risk",S836="Inadequate Level of Service"),AND(Q836="Medium Risk",R836="High Risk",S836="Intermediate Level of Service"),AND(Q836="Medium Risk",R836="Low Risk",S836="Inadequate Level of Service"),AND(Q836="Medium Risk",R836="Medium Risk",S836="Inadequate Level of Service")),"High Priority",))))</f>
        <v>Low Priority</v>
      </c>
      <c r="U836" s="46">
        <f t="shared" si="292"/>
        <v>7</v>
      </c>
      <c r="V836" s="28" t="str">
        <f t="shared" si="293"/>
        <v>Perform Routine Preventative Maintenance</v>
      </c>
      <c r="W836" s="47" t="str">
        <f t="shared" si="294"/>
        <v/>
      </c>
      <c r="X836" s="27" t="str">
        <f t="shared" si="295"/>
        <v>Maintain O&amp;M and Routine Monitoring</v>
      </c>
      <c r="Y836" s="48">
        <f t="shared" si="296"/>
        <v>20</v>
      </c>
      <c r="Z836" s="48">
        <f t="shared" si="297"/>
        <v>19</v>
      </c>
      <c r="AA836" s="48">
        <f t="shared" si="298"/>
        <v>29</v>
      </c>
      <c r="AB836" s="48">
        <f t="shared" si="299"/>
        <v>19</v>
      </c>
      <c r="AC836" s="48">
        <f t="shared" si="300"/>
        <v>29</v>
      </c>
      <c r="AD836" s="48">
        <f t="shared" si="301"/>
        <v>7</v>
      </c>
      <c r="AE836" s="48">
        <f t="shared" si="302"/>
        <v>19</v>
      </c>
      <c r="AF836" s="48">
        <f t="shared" si="303"/>
        <v>10</v>
      </c>
      <c r="AG836" s="49" t="str">
        <f t="shared" si="304"/>
        <v/>
      </c>
      <c r="AH836" s="48">
        <f t="shared" si="305"/>
        <v>19</v>
      </c>
      <c r="AI836" s="50">
        <f>'Details and Calculations'!AE835</f>
        <v>1</v>
      </c>
      <c r="AJ836" s="50">
        <f>'Details and Calculations'!AM835</f>
        <v>1</v>
      </c>
      <c r="AK836" s="50">
        <f>'Details and Calculations'!AR835</f>
        <v>1</v>
      </c>
      <c r="AL836" s="50">
        <f>'Details and Calculations'!AW835</f>
        <v>1</v>
      </c>
      <c r="AM836" s="50">
        <f>'Details and Calculations'!BA835</f>
        <v>1</v>
      </c>
      <c r="AN836" s="50">
        <f>'Details and Calculations'!BF835</f>
        <v>1</v>
      </c>
      <c r="AO836" s="50">
        <f>'Details and Calculations'!BI835</f>
        <v>1</v>
      </c>
      <c r="AP836" s="50">
        <f>'Details and Calculations'!BM835</f>
        <v>1</v>
      </c>
      <c r="AQ836" s="50" t="str">
        <f>'Details and Calculations'!BP835</f>
        <v xml:space="preserve"> </v>
      </c>
      <c r="AR836" s="50">
        <f>'Details and Calculations'!CC835</f>
        <v>1</v>
      </c>
      <c r="AS836" s="50">
        <f>'Details and Calculations'!CJ835</f>
        <v>1</v>
      </c>
      <c r="AT836" s="51">
        <f>'Details and Calculations'!T835</f>
        <v>1</v>
      </c>
      <c r="AU836" s="51">
        <f>'Details and Calculations'!Z835</f>
        <v>1</v>
      </c>
      <c r="AV836" s="51">
        <f>'Details and Calculations'!S835</f>
        <v>0</v>
      </c>
      <c r="AW836" s="51">
        <f>'Details and Calculations'!AI835</f>
        <v>1</v>
      </c>
      <c r="AX836" s="51">
        <f>'Details and Calculations'!BY835</f>
        <v>1</v>
      </c>
      <c r="AY836" s="51">
        <f>'Details and Calculations'!CG835</f>
        <v>1</v>
      </c>
      <c r="AZ836" s="51">
        <f>'Details and Calculations'!CI835</f>
        <v>1</v>
      </c>
      <c r="BA836" s="51">
        <f t="shared" si="306"/>
        <v>1</v>
      </c>
      <c r="BB836" s="52">
        <f>'Details and Calculations'!Y835</f>
        <v>1</v>
      </c>
      <c r="BC836" s="52">
        <f>'Details and Calculations'!AC835</f>
        <v>1</v>
      </c>
      <c r="BD836" s="52">
        <f>'Details and Calculations'!AK835</f>
        <v>1</v>
      </c>
      <c r="BE836" s="52">
        <f>'Details and Calculations'!AN835</f>
        <v>1900</v>
      </c>
      <c r="BF836" s="52">
        <f>'Details and Calculations'!AP835</f>
        <v>39</v>
      </c>
      <c r="BG836" s="52">
        <f>'Details and Calculations'!AT835</f>
        <v>17</v>
      </c>
      <c r="BH836" s="52">
        <f>'Details and Calculations'!AY835</f>
        <v>6</v>
      </c>
      <c r="BI836" s="52">
        <f>'Details and Calculations'!BB835</f>
        <v>40000</v>
      </c>
      <c r="BJ836" s="52">
        <f>'Details and Calculations'!BD835</f>
        <v>5</v>
      </c>
      <c r="BK836" s="52">
        <f>'Details and Calculations'!CA835</f>
        <v>64</v>
      </c>
      <c r="BL836" s="43">
        <f>'Details and Calculations'!AA835</f>
        <v>1</v>
      </c>
      <c r="BM836" s="43" t="str">
        <f>'Details and Calculations'!AB835</f>
        <v>"Springbox" --Intake Structure At A Spring</v>
      </c>
      <c r="BN836" s="43">
        <f>'Details and Calculations'!AD835</f>
        <v>2007</v>
      </c>
      <c r="BO836" s="43">
        <f>'Details and Calculations'!AJ835</f>
        <v>1</v>
      </c>
      <c r="BP836" s="43">
        <f>'Details and Calculations'!AL835</f>
        <v>2016</v>
      </c>
      <c r="BQ836" s="43">
        <f>'Details and Calculations'!AO835</f>
        <v>1</v>
      </c>
      <c r="BR836" s="43">
        <f>'Details and Calculations'!AQ835</f>
        <v>2016</v>
      </c>
      <c r="BS836" s="43">
        <f>'Details and Calculations'!AS835</f>
        <v>1</v>
      </c>
      <c r="BT836" s="43">
        <f>'Details and Calculations'!AV835</f>
        <v>2016</v>
      </c>
      <c r="BU836" s="43">
        <f>'Details and Calculations'!AX835</f>
        <v>1</v>
      </c>
      <c r="BV836" s="43">
        <f>'Details and Calculations'!AZ835</f>
        <v>2016</v>
      </c>
      <c r="BW836" s="43">
        <f>'Details and Calculations'!BC835</f>
        <v>1</v>
      </c>
      <c r="BX836" s="43">
        <f>'Details and Calculations'!BE835</f>
        <v>2017</v>
      </c>
      <c r="BY836" s="43">
        <f>'Details and Calculations'!BG835</f>
        <v>1</v>
      </c>
      <c r="BZ836" s="43">
        <f>'Details and Calculations'!BH835</f>
        <v>2016</v>
      </c>
      <c r="CA836" s="43">
        <f>'Details and Calculations'!BJ835</f>
        <v>1</v>
      </c>
      <c r="CB836" s="43" t="str">
        <f>'Details and Calculations'!BK835</f>
        <v>Disinfection/Chlorination</v>
      </c>
      <c r="CC836" s="43">
        <f>'Details and Calculations'!BL835</f>
        <v>2017</v>
      </c>
      <c r="CD836" s="43">
        <f>'Details and Calculations'!BN835</f>
        <v>0</v>
      </c>
      <c r="CE836" s="43" t="str">
        <f>'Details and Calculations'!BO835</f>
        <v xml:space="preserve"> </v>
      </c>
      <c r="CF836" s="43">
        <f>'Details and Calculations'!BZ835</f>
        <v>1</v>
      </c>
      <c r="CG836" s="43">
        <f>'Details and Calculations'!CB835</f>
        <v>2016</v>
      </c>
      <c r="CH836" s="31"/>
      <c r="CI836" s="53"/>
    </row>
    <row r="837" spans="1:87" x14ac:dyDescent="0.3">
      <c r="A837" s="43">
        <f>'Details and Calculations'!A836</f>
        <v>2017</v>
      </c>
      <c r="B837" s="43" t="str">
        <f>'Details and Calculations'!C836</f>
        <v>Rwanda</v>
      </c>
      <c r="C837" s="43" t="str">
        <f>'Details and Calculations'!D836</f>
        <v>Rulindo</v>
      </c>
      <c r="D837" s="43" t="str">
        <f>'Details and Calculations'!E836</f>
        <v>Murambi</v>
      </c>
      <c r="E837" s="43" t="str">
        <f>'Details and Calculations'!F836</f>
        <v>Bubangu</v>
      </c>
      <c r="F837" s="43" t="str">
        <f>'Details and Calculations'!G836</f>
        <v>Gashubi</v>
      </c>
      <c r="G837" s="43" t="str">
        <f>'Details and Calculations'!H836</f>
        <v/>
      </c>
      <c r="H837" s="43" t="str">
        <f>'Details and Calculations'!I836</f>
        <v/>
      </c>
      <c r="I837" s="43" t="str">
        <f>'Details and Calculations'!J836</f>
        <v>Mutagata Motorised Network</v>
      </c>
      <c r="J837" s="43">
        <f>'Details and Calculations'!K836</f>
        <v>140</v>
      </c>
      <c r="K837" s="43">
        <f>'Details and Calculations'!O836</f>
        <v>32</v>
      </c>
      <c r="L837" s="43" t="str">
        <f>'Details and Calculations'!P837</f>
        <v xml:space="preserve"> </v>
      </c>
      <c r="M837" s="43" t="str">
        <f>'Details and Calculations'!U836</f>
        <v>Piped Network With Pump</v>
      </c>
      <c r="N837" s="43">
        <f>'Details and Calculations'!V836</f>
        <v>1987</v>
      </c>
      <c r="O837" s="43" t="str">
        <f>'Details and Calculations'!W836</f>
        <v>Governement (District, Wasac) And Water For People</v>
      </c>
      <c r="P837" s="43" t="str">
        <f>'Details and Calculations'!X836</f>
        <v>Spring</v>
      </c>
      <c r="Q837" s="44" t="str">
        <f t="shared" si="289"/>
        <v>Low Risk</v>
      </c>
      <c r="R837" s="44" t="str">
        <f t="shared" si="290"/>
        <v>Low Risk</v>
      </c>
      <c r="S837" s="45" t="str">
        <f t="shared" si="291"/>
        <v>Intermediate Level of Service</v>
      </c>
      <c r="T837" s="62" t="str">
        <f t="shared" si="307"/>
        <v>Low Priority</v>
      </c>
      <c r="U837" s="46">
        <f t="shared" si="292"/>
        <v>7</v>
      </c>
      <c r="V837" s="28" t="str">
        <f t="shared" si="293"/>
        <v>Perform Routine Preventative Maintenance</v>
      </c>
      <c r="W837" s="47" t="str">
        <f t="shared" si="294"/>
        <v/>
      </c>
      <c r="X837" s="27" t="str">
        <f t="shared" si="295"/>
        <v>Maintain O&amp;M and Routine Monitoring</v>
      </c>
      <c r="Y837" s="48">
        <f t="shared" si="296"/>
        <v>20</v>
      </c>
      <c r="Z837" s="48">
        <f t="shared" si="297"/>
        <v>19</v>
      </c>
      <c r="AA837" s="48">
        <f t="shared" si="298"/>
        <v>29</v>
      </c>
      <c r="AB837" s="48">
        <f t="shared" si="299"/>
        <v>19</v>
      </c>
      <c r="AC837" s="48">
        <f t="shared" si="300"/>
        <v>29</v>
      </c>
      <c r="AD837" s="48">
        <f t="shared" si="301"/>
        <v>7</v>
      </c>
      <c r="AE837" s="48">
        <f t="shared" si="302"/>
        <v>19</v>
      </c>
      <c r="AF837" s="48">
        <f t="shared" si="303"/>
        <v>10</v>
      </c>
      <c r="AG837" s="49" t="str">
        <f t="shared" si="304"/>
        <v/>
      </c>
      <c r="AH837" s="48">
        <f t="shared" si="305"/>
        <v>19</v>
      </c>
      <c r="AI837" s="50">
        <f>'Details and Calculations'!AE836</f>
        <v>1</v>
      </c>
      <c r="AJ837" s="50">
        <f>'Details and Calculations'!AM836</f>
        <v>1</v>
      </c>
      <c r="AK837" s="50">
        <f>'Details and Calculations'!AR836</f>
        <v>1</v>
      </c>
      <c r="AL837" s="50">
        <f>'Details and Calculations'!AW836</f>
        <v>1</v>
      </c>
      <c r="AM837" s="50">
        <f>'Details and Calculations'!BA836</f>
        <v>1</v>
      </c>
      <c r="AN837" s="50">
        <f>'Details and Calculations'!BF836</f>
        <v>1</v>
      </c>
      <c r="AO837" s="50">
        <f>'Details and Calculations'!BI836</f>
        <v>1</v>
      </c>
      <c r="AP837" s="50">
        <f>'Details and Calculations'!BM836</f>
        <v>1</v>
      </c>
      <c r="AQ837" s="50" t="str">
        <f>'Details and Calculations'!BP836</f>
        <v xml:space="preserve"> </v>
      </c>
      <c r="AR837" s="50">
        <f>'Details and Calculations'!CC836</f>
        <v>1</v>
      </c>
      <c r="AS837" s="50">
        <f>'Details and Calculations'!CJ836</f>
        <v>1</v>
      </c>
      <c r="AT837" s="51">
        <f>'Details and Calculations'!T836</f>
        <v>1</v>
      </c>
      <c r="AU837" s="51">
        <f>'Details and Calculations'!Z836</f>
        <v>1</v>
      </c>
      <c r="AV837" s="51">
        <f>'Details and Calculations'!S836</f>
        <v>0</v>
      </c>
      <c r="AW837" s="51">
        <f>'Details and Calculations'!AI836</f>
        <v>1</v>
      </c>
      <c r="AX837" s="51">
        <f>'Details and Calculations'!BY836</f>
        <v>1</v>
      </c>
      <c r="AY837" s="51">
        <f>'Details and Calculations'!CG836</f>
        <v>1</v>
      </c>
      <c r="AZ837" s="51">
        <f>'Details and Calculations'!CI836</f>
        <v>1</v>
      </c>
      <c r="BA837" s="51">
        <f t="shared" si="306"/>
        <v>1</v>
      </c>
      <c r="BB837" s="52">
        <f>'Details and Calculations'!Y836</f>
        <v>1</v>
      </c>
      <c r="BC837" s="52">
        <f>'Details and Calculations'!AC836</f>
        <v>1</v>
      </c>
      <c r="BD837" s="52">
        <f>'Details and Calculations'!AK836</f>
        <v>1</v>
      </c>
      <c r="BE837" s="52">
        <f>'Details and Calculations'!AN836</f>
        <v>1900</v>
      </c>
      <c r="BF837" s="52">
        <f>'Details and Calculations'!AP836</f>
        <v>39</v>
      </c>
      <c r="BG837" s="52">
        <f>'Details and Calculations'!AT836</f>
        <v>17</v>
      </c>
      <c r="BH837" s="52">
        <f>'Details and Calculations'!AY836</f>
        <v>6</v>
      </c>
      <c r="BI837" s="52">
        <f>'Details and Calculations'!BB836</f>
        <v>40000</v>
      </c>
      <c r="BJ837" s="52">
        <f>'Details and Calculations'!BD836</f>
        <v>5</v>
      </c>
      <c r="BK837" s="52">
        <f>'Details and Calculations'!CA836</f>
        <v>64</v>
      </c>
      <c r="BL837" s="43">
        <f>'Details and Calculations'!AA836</f>
        <v>1</v>
      </c>
      <c r="BM837" s="43" t="str">
        <f>'Details and Calculations'!AB836</f>
        <v>"Springbox" --Intake Structure At A Spring</v>
      </c>
      <c r="BN837" s="43">
        <f>'Details and Calculations'!AD836</f>
        <v>2007</v>
      </c>
      <c r="BO837" s="43">
        <f>'Details and Calculations'!AJ836</f>
        <v>1</v>
      </c>
      <c r="BP837" s="43">
        <f>'Details and Calculations'!AL836</f>
        <v>2016</v>
      </c>
      <c r="BQ837" s="43">
        <f>'Details and Calculations'!AO836</f>
        <v>1</v>
      </c>
      <c r="BR837" s="43">
        <f>'Details and Calculations'!AQ836</f>
        <v>2016</v>
      </c>
      <c r="BS837" s="43">
        <f>'Details and Calculations'!AS836</f>
        <v>1</v>
      </c>
      <c r="BT837" s="43">
        <f>'Details and Calculations'!AV836</f>
        <v>2016</v>
      </c>
      <c r="BU837" s="43">
        <f>'Details and Calculations'!AX836</f>
        <v>1</v>
      </c>
      <c r="BV837" s="43">
        <f>'Details and Calculations'!AZ836</f>
        <v>2016</v>
      </c>
      <c r="BW837" s="43">
        <f>'Details and Calculations'!BC836</f>
        <v>1</v>
      </c>
      <c r="BX837" s="43">
        <f>'Details and Calculations'!BE836</f>
        <v>2017</v>
      </c>
      <c r="BY837" s="43">
        <f>'Details and Calculations'!BG836</f>
        <v>1</v>
      </c>
      <c r="BZ837" s="43">
        <f>'Details and Calculations'!BH836</f>
        <v>2016</v>
      </c>
      <c r="CA837" s="43">
        <f>'Details and Calculations'!BJ836</f>
        <v>1</v>
      </c>
      <c r="CB837" s="43" t="str">
        <f>'Details and Calculations'!BK836</f>
        <v>Disinfection/Chlorination</v>
      </c>
      <c r="CC837" s="43">
        <f>'Details and Calculations'!BL836</f>
        <v>2017</v>
      </c>
      <c r="CD837" s="43">
        <f>'Details and Calculations'!BN836</f>
        <v>0</v>
      </c>
      <c r="CE837" s="43" t="str">
        <f>'Details and Calculations'!BO836</f>
        <v xml:space="preserve"> </v>
      </c>
      <c r="CF837" s="43">
        <f>'Details and Calculations'!BZ836</f>
        <v>1</v>
      </c>
      <c r="CG837" s="43">
        <f>'Details and Calculations'!CB836</f>
        <v>2016</v>
      </c>
      <c r="CH837" s="31"/>
      <c r="CI837" s="53"/>
    </row>
    <row r="838" spans="1:87" x14ac:dyDescent="0.3">
      <c r="A838" s="43">
        <f>'Details and Calculations'!A837</f>
        <v>2017</v>
      </c>
      <c r="B838" s="43" t="str">
        <f>'Details and Calculations'!C837</f>
        <v>Rwanda</v>
      </c>
      <c r="C838" s="43" t="str">
        <f>'Details and Calculations'!D837</f>
        <v>Rulindo</v>
      </c>
      <c r="D838" s="43" t="str">
        <f>'Details and Calculations'!E837</f>
        <v>Tumba</v>
      </c>
      <c r="E838" s="43" t="str">
        <f>'Details and Calculations'!F837</f>
        <v>Nyirabirori</v>
      </c>
      <c r="F838" s="43" t="str">
        <f>'Details and Calculations'!G837</f>
        <v>Bukiga</v>
      </c>
      <c r="G838" s="43" t="str">
        <f>'Details and Calculations'!H837</f>
        <v/>
      </c>
      <c r="H838" s="43" t="str">
        <f>'Details and Calculations'!I837</f>
        <v/>
      </c>
      <c r="I838" s="43" t="str">
        <f>'Details and Calculations'!J837</f>
        <v>WATER POINT AT VTC TUMBA/Nyirambuga pumping</v>
      </c>
      <c r="J838" s="43">
        <f>'Details and Calculations'!K837</f>
        <v>169</v>
      </c>
      <c r="K838" s="43">
        <f>'Details and Calculations'!O837</f>
        <v>169</v>
      </c>
      <c r="L838" s="43">
        <f>'Details and Calculations'!P838</f>
        <v>261</v>
      </c>
      <c r="M838" s="43" t="str">
        <f>'Details and Calculations'!U837</f>
        <v>Piped Network With Pump</v>
      </c>
      <c r="N838" s="43">
        <f>'Details and Calculations'!V837</f>
        <v>2012</v>
      </c>
      <c r="O838" s="43" t="str">
        <f>'Details and Calculations'!W837</f>
        <v>Governement (District, Wasac) And Water For People</v>
      </c>
      <c r="P838" s="43" t="str">
        <f>'Details and Calculations'!X837</f>
        <v>Spring</v>
      </c>
      <c r="Q838" s="44" t="str">
        <f t="shared" si="289"/>
        <v>Low Risk</v>
      </c>
      <c r="R838" s="44" t="str">
        <f t="shared" si="290"/>
        <v>Low Risk</v>
      </c>
      <c r="S838" s="45" t="str">
        <f t="shared" si="291"/>
        <v>Intermediate Level of Service</v>
      </c>
      <c r="T838" s="62" t="str">
        <f t="shared" si="307"/>
        <v>Low Priority</v>
      </c>
      <c r="U838" s="46">
        <f t="shared" si="292"/>
        <v>7</v>
      </c>
      <c r="V838" s="28" t="str">
        <f t="shared" si="293"/>
        <v>Perform Routine Preventative Maintenance</v>
      </c>
      <c r="W838" s="47" t="str">
        <f t="shared" si="294"/>
        <v/>
      </c>
      <c r="X838" s="27" t="str">
        <f t="shared" si="295"/>
        <v>Maintain O&amp;M and Routine Monitoring</v>
      </c>
      <c r="Y838" s="48" t="str">
        <f t="shared" si="296"/>
        <v xml:space="preserve"> </v>
      </c>
      <c r="Z838" s="48" t="str">
        <f t="shared" si="297"/>
        <v xml:space="preserve"> </v>
      </c>
      <c r="AA838" s="48">
        <f t="shared" si="298"/>
        <v>28</v>
      </c>
      <c r="AB838" s="48" t="str">
        <f t="shared" si="299"/>
        <v xml:space="preserve"> </v>
      </c>
      <c r="AC838" s="48" t="str">
        <f t="shared" si="300"/>
        <v xml:space="preserve"> </v>
      </c>
      <c r="AD838" s="48" t="str">
        <f t="shared" si="301"/>
        <v xml:space="preserve"> </v>
      </c>
      <c r="AE838" s="48" t="str">
        <f t="shared" si="302"/>
        <v xml:space="preserve"> </v>
      </c>
      <c r="AF838" s="48" t="str">
        <f t="shared" si="303"/>
        <v xml:space="preserve"> </v>
      </c>
      <c r="AG838" s="49" t="str">
        <f t="shared" si="304"/>
        <v/>
      </c>
      <c r="AH838" s="48">
        <f t="shared" si="305"/>
        <v>18</v>
      </c>
      <c r="AI838" s="50" t="str">
        <f>'Details and Calculations'!AE837</f>
        <v xml:space="preserve"> </v>
      </c>
      <c r="AJ838" s="50" t="str">
        <f>'Details and Calculations'!AM837</f>
        <v xml:space="preserve"> </v>
      </c>
      <c r="AK838" s="50">
        <f>'Details and Calculations'!AR837</f>
        <v>1</v>
      </c>
      <c r="AL838" s="50" t="str">
        <f>'Details and Calculations'!AW837</f>
        <v xml:space="preserve"> </v>
      </c>
      <c r="AM838" s="50" t="str">
        <f>'Details and Calculations'!BA837</f>
        <v xml:space="preserve"> </v>
      </c>
      <c r="AN838" s="50" t="str">
        <f>'Details and Calculations'!BF837</f>
        <v xml:space="preserve"> </v>
      </c>
      <c r="AO838" s="50" t="str">
        <f>'Details and Calculations'!BI837</f>
        <v xml:space="preserve"> </v>
      </c>
      <c r="AP838" s="50" t="str">
        <f>'Details and Calculations'!BM837</f>
        <v xml:space="preserve"> </v>
      </c>
      <c r="AQ838" s="50" t="str">
        <f>'Details and Calculations'!BP837</f>
        <v xml:space="preserve"> </v>
      </c>
      <c r="AR838" s="50">
        <f>'Details and Calculations'!CC837</f>
        <v>1</v>
      </c>
      <c r="AS838" s="50">
        <f>'Details and Calculations'!CJ837</f>
        <v>1</v>
      </c>
      <c r="AT838" s="51">
        <f>'Details and Calculations'!T837</f>
        <v>1</v>
      </c>
      <c r="AU838" s="51">
        <f>'Details and Calculations'!Z837</f>
        <v>1</v>
      </c>
      <c r="AV838" s="51">
        <f>'Details and Calculations'!S837</f>
        <v>0</v>
      </c>
      <c r="AW838" s="51">
        <f>'Details and Calculations'!AI837</f>
        <v>1</v>
      </c>
      <c r="AX838" s="51">
        <f>'Details and Calculations'!BY837</f>
        <v>1</v>
      </c>
      <c r="AY838" s="51">
        <f>'Details and Calculations'!CG837</f>
        <v>1</v>
      </c>
      <c r="AZ838" s="51">
        <f>'Details and Calculations'!CI837</f>
        <v>1</v>
      </c>
      <c r="BA838" s="51">
        <f t="shared" si="306"/>
        <v>1</v>
      </c>
      <c r="BB838" s="52">
        <f>'Details and Calculations'!Y837</f>
        <v>11</v>
      </c>
      <c r="BC838" s="52" t="str">
        <f>'Details and Calculations'!AC837</f>
        <v xml:space="preserve"> </v>
      </c>
      <c r="BD838" s="52" t="str">
        <f>'Details and Calculations'!AK837</f>
        <v xml:space="preserve"> </v>
      </c>
      <c r="BE838" s="52" t="str">
        <f>'Details and Calculations'!AN837</f>
        <v xml:space="preserve"> </v>
      </c>
      <c r="BF838" s="52">
        <f>'Details and Calculations'!AP837</f>
        <v>1</v>
      </c>
      <c r="BG838" s="52" t="str">
        <f>'Details and Calculations'!AT837</f>
        <v xml:space="preserve"> </v>
      </c>
      <c r="BH838" s="52" t="str">
        <f>'Details and Calculations'!AY837</f>
        <v xml:space="preserve"> </v>
      </c>
      <c r="BI838" s="52" t="str">
        <f>'Details and Calculations'!BB837</f>
        <v xml:space="preserve"> </v>
      </c>
      <c r="BJ838" s="52" t="str">
        <f>'Details and Calculations'!BD837</f>
        <v xml:space="preserve"> </v>
      </c>
      <c r="BK838" s="52">
        <f>'Details and Calculations'!CA837</f>
        <v>2</v>
      </c>
      <c r="BL838" s="43">
        <f>'Details and Calculations'!AA837</f>
        <v>0</v>
      </c>
      <c r="BM838" s="43" t="str">
        <f>'Details and Calculations'!AB837</f>
        <v/>
      </c>
      <c r="BN838" s="43" t="str">
        <f>'Details and Calculations'!AD837</f>
        <v xml:space="preserve"> </v>
      </c>
      <c r="BO838" s="43">
        <f>'Details and Calculations'!AJ837</f>
        <v>0</v>
      </c>
      <c r="BP838" s="43" t="str">
        <f>'Details and Calculations'!AL837</f>
        <v xml:space="preserve"> </v>
      </c>
      <c r="BQ838" s="43">
        <f>'Details and Calculations'!AO837</f>
        <v>1</v>
      </c>
      <c r="BR838" s="43">
        <f>'Details and Calculations'!AQ837</f>
        <v>2015</v>
      </c>
      <c r="BS838" s="43">
        <f>'Details and Calculations'!AS837</f>
        <v>0</v>
      </c>
      <c r="BT838" s="43" t="str">
        <f>'Details and Calculations'!AV837</f>
        <v xml:space="preserve"> </v>
      </c>
      <c r="BU838" s="43">
        <f>'Details and Calculations'!AX837</f>
        <v>0</v>
      </c>
      <c r="BV838" s="43" t="str">
        <f>'Details and Calculations'!AZ837</f>
        <v xml:space="preserve"> </v>
      </c>
      <c r="BW838" s="43">
        <f>'Details and Calculations'!BC837</f>
        <v>0</v>
      </c>
      <c r="BX838" s="43" t="str">
        <f>'Details and Calculations'!BE837</f>
        <v xml:space="preserve"> </v>
      </c>
      <c r="BY838" s="43" t="str">
        <f>'Details and Calculations'!BG837</f>
        <v xml:space="preserve"> </v>
      </c>
      <c r="BZ838" s="43" t="str">
        <f>'Details and Calculations'!BH837</f>
        <v xml:space="preserve"> </v>
      </c>
      <c r="CA838" s="43">
        <f>'Details and Calculations'!BJ837</f>
        <v>0</v>
      </c>
      <c r="CB838" s="43" t="str">
        <f>'Details and Calculations'!BK837</f>
        <v/>
      </c>
      <c r="CC838" s="43" t="str">
        <f>'Details and Calculations'!BL837</f>
        <v xml:space="preserve"> </v>
      </c>
      <c r="CD838" s="43" t="str">
        <f>'Details and Calculations'!BN837</f>
        <v xml:space="preserve"> </v>
      </c>
      <c r="CE838" s="43" t="str">
        <f>'Details and Calculations'!BO837</f>
        <v xml:space="preserve"> </v>
      </c>
      <c r="CF838" s="43">
        <f>'Details and Calculations'!BZ837</f>
        <v>1</v>
      </c>
      <c r="CG838" s="43">
        <f>'Details and Calculations'!CB837</f>
        <v>2015</v>
      </c>
      <c r="CH838" s="31"/>
      <c r="CI838" s="53"/>
    </row>
    <row r="839" spans="1:87" x14ac:dyDescent="0.3">
      <c r="A839" s="43">
        <f>'Details and Calculations'!A838</f>
        <v>2017</v>
      </c>
      <c r="B839" s="43" t="str">
        <f>'Details and Calculations'!C838</f>
        <v>Rwanda</v>
      </c>
      <c r="C839" s="43" t="str">
        <f>'Details and Calculations'!D838</f>
        <v>Rulindo</v>
      </c>
      <c r="D839" s="43" t="str">
        <f>'Details and Calculations'!E838</f>
        <v>Masoro</v>
      </c>
      <c r="E839" s="43" t="str">
        <f>'Details and Calculations'!F838</f>
        <v>Kivugiza</v>
      </c>
      <c r="F839" s="43" t="str">
        <f>'Details and Calculations'!G838</f>
        <v>Rebero</v>
      </c>
      <c r="G839" s="43" t="str">
        <f>'Details and Calculations'!H838</f>
        <v/>
      </c>
      <c r="H839" s="43" t="str">
        <f>'Details and Calculations'!I838</f>
        <v/>
      </c>
      <c r="I839" s="43" t="str">
        <f>'Details and Calculations'!J838</f>
        <v>Mutagata motorised network</v>
      </c>
      <c r="J839" s="43">
        <f>'Details and Calculations'!K838</f>
        <v>376</v>
      </c>
      <c r="K839" s="43">
        <f>'Details and Calculations'!O838</f>
        <v>115</v>
      </c>
      <c r="L839" s="43">
        <f>'Details and Calculations'!P839</f>
        <v>5</v>
      </c>
      <c r="M839" s="43" t="str">
        <f>'Details and Calculations'!U838</f>
        <v>Piped Network With Pump</v>
      </c>
      <c r="N839" s="43">
        <f>'Details and Calculations'!V838</f>
        <v>1987</v>
      </c>
      <c r="O839" s="43" t="str">
        <f>'Details and Calculations'!W838</f>
        <v>Governement (District, Wasac) And Water For People</v>
      </c>
      <c r="P839" s="43" t="str">
        <f>'Details and Calculations'!X838</f>
        <v>Spring</v>
      </c>
      <c r="Q839" s="44" t="str">
        <f t="shared" si="289"/>
        <v>Low Risk</v>
      </c>
      <c r="R839" s="44" t="str">
        <f t="shared" si="290"/>
        <v>Low Risk</v>
      </c>
      <c r="S839" s="45" t="str">
        <f t="shared" si="291"/>
        <v>Intermediate Level of Service</v>
      </c>
      <c r="T839" s="62" t="str">
        <f t="shared" si="307"/>
        <v>Low Priority</v>
      </c>
      <c r="U839" s="46">
        <f t="shared" si="292"/>
        <v>7</v>
      </c>
      <c r="V839" s="28" t="str">
        <f t="shared" si="293"/>
        <v>Perform Routine Preventative Maintenance</v>
      </c>
      <c r="W839" s="47" t="str">
        <f t="shared" si="294"/>
        <v/>
      </c>
      <c r="X839" s="27" t="str">
        <f t="shared" si="295"/>
        <v>Maintain O&amp;M and Routine Monitoring</v>
      </c>
      <c r="Y839" s="48">
        <f t="shared" si="296"/>
        <v>20</v>
      </c>
      <c r="Z839" s="48">
        <f t="shared" si="297"/>
        <v>19</v>
      </c>
      <c r="AA839" s="48">
        <f t="shared" si="298"/>
        <v>29</v>
      </c>
      <c r="AB839" s="48">
        <f t="shared" si="299"/>
        <v>19</v>
      </c>
      <c r="AC839" s="48">
        <f t="shared" si="300"/>
        <v>29</v>
      </c>
      <c r="AD839" s="48">
        <f t="shared" si="301"/>
        <v>7</v>
      </c>
      <c r="AE839" s="48">
        <f t="shared" si="302"/>
        <v>19</v>
      </c>
      <c r="AF839" s="48">
        <f t="shared" si="303"/>
        <v>10</v>
      </c>
      <c r="AG839" s="49" t="str">
        <f t="shared" si="304"/>
        <v/>
      </c>
      <c r="AH839" s="48">
        <f t="shared" si="305"/>
        <v>19</v>
      </c>
      <c r="AI839" s="50">
        <f>'Details and Calculations'!AE838</f>
        <v>1</v>
      </c>
      <c r="AJ839" s="50">
        <f>'Details and Calculations'!AM838</f>
        <v>1</v>
      </c>
      <c r="AK839" s="50">
        <f>'Details and Calculations'!AR838</f>
        <v>1</v>
      </c>
      <c r="AL839" s="50">
        <f>'Details and Calculations'!AW838</f>
        <v>1</v>
      </c>
      <c r="AM839" s="50">
        <f>'Details and Calculations'!BA838</f>
        <v>1</v>
      </c>
      <c r="AN839" s="50">
        <f>'Details and Calculations'!BF838</f>
        <v>1</v>
      </c>
      <c r="AO839" s="50">
        <f>'Details and Calculations'!BI838</f>
        <v>1</v>
      </c>
      <c r="AP839" s="50">
        <f>'Details and Calculations'!BM838</f>
        <v>1</v>
      </c>
      <c r="AQ839" s="50" t="str">
        <f>'Details and Calculations'!BP838</f>
        <v xml:space="preserve"> </v>
      </c>
      <c r="AR839" s="50">
        <f>'Details and Calculations'!CC838</f>
        <v>1</v>
      </c>
      <c r="AS839" s="50">
        <f>'Details and Calculations'!CJ838</f>
        <v>1</v>
      </c>
      <c r="AT839" s="51">
        <f>'Details and Calculations'!T838</f>
        <v>1</v>
      </c>
      <c r="AU839" s="51">
        <f>'Details and Calculations'!Z838</f>
        <v>1</v>
      </c>
      <c r="AV839" s="51">
        <f>'Details and Calculations'!S838</f>
        <v>0</v>
      </c>
      <c r="AW839" s="51">
        <f>'Details and Calculations'!AI838</f>
        <v>1</v>
      </c>
      <c r="AX839" s="51">
        <f>'Details and Calculations'!BY838</f>
        <v>1</v>
      </c>
      <c r="AY839" s="51">
        <f>'Details and Calculations'!CG838</f>
        <v>1</v>
      </c>
      <c r="AZ839" s="51">
        <f>'Details and Calculations'!CI838</f>
        <v>1</v>
      </c>
      <c r="BA839" s="51">
        <f t="shared" si="306"/>
        <v>1</v>
      </c>
      <c r="BB839" s="52">
        <f>'Details and Calculations'!Y838</f>
        <v>1</v>
      </c>
      <c r="BC839" s="52">
        <f>'Details and Calculations'!AC838</f>
        <v>1</v>
      </c>
      <c r="BD839" s="52">
        <f>'Details and Calculations'!AK838</f>
        <v>1</v>
      </c>
      <c r="BE839" s="52">
        <f>'Details and Calculations'!AN838</f>
        <v>1900</v>
      </c>
      <c r="BF839" s="52">
        <f>'Details and Calculations'!AP838</f>
        <v>39</v>
      </c>
      <c r="BG839" s="52">
        <f>'Details and Calculations'!AT838</f>
        <v>17</v>
      </c>
      <c r="BH839" s="52">
        <f>'Details and Calculations'!AY838</f>
        <v>6</v>
      </c>
      <c r="BI839" s="52">
        <f>'Details and Calculations'!BB838</f>
        <v>40000</v>
      </c>
      <c r="BJ839" s="52">
        <f>'Details and Calculations'!BD838</f>
        <v>5</v>
      </c>
      <c r="BK839" s="52">
        <f>'Details and Calculations'!CA838</f>
        <v>64</v>
      </c>
      <c r="BL839" s="43">
        <f>'Details and Calculations'!AA838</f>
        <v>1</v>
      </c>
      <c r="BM839" s="43" t="str">
        <f>'Details and Calculations'!AB838</f>
        <v>"Springbox" --Intake Structure At A Spring</v>
      </c>
      <c r="BN839" s="43">
        <f>'Details and Calculations'!AD838</f>
        <v>2007</v>
      </c>
      <c r="BO839" s="43">
        <f>'Details and Calculations'!AJ838</f>
        <v>1</v>
      </c>
      <c r="BP839" s="43">
        <f>'Details and Calculations'!AL838</f>
        <v>2016</v>
      </c>
      <c r="BQ839" s="43">
        <f>'Details and Calculations'!AO838</f>
        <v>1</v>
      </c>
      <c r="BR839" s="43">
        <f>'Details and Calculations'!AQ838</f>
        <v>2016</v>
      </c>
      <c r="BS839" s="43">
        <f>'Details and Calculations'!AS838</f>
        <v>1</v>
      </c>
      <c r="BT839" s="43">
        <f>'Details and Calculations'!AV838</f>
        <v>2016</v>
      </c>
      <c r="BU839" s="43">
        <f>'Details and Calculations'!AX838</f>
        <v>1</v>
      </c>
      <c r="BV839" s="43">
        <f>'Details and Calculations'!AZ838</f>
        <v>2016</v>
      </c>
      <c r="BW839" s="43">
        <f>'Details and Calculations'!BC838</f>
        <v>1</v>
      </c>
      <c r="BX839" s="43">
        <f>'Details and Calculations'!BE838</f>
        <v>2017</v>
      </c>
      <c r="BY839" s="43">
        <f>'Details and Calculations'!BG838</f>
        <v>1</v>
      </c>
      <c r="BZ839" s="43">
        <f>'Details and Calculations'!BH838</f>
        <v>2016</v>
      </c>
      <c r="CA839" s="43">
        <f>'Details and Calculations'!BJ838</f>
        <v>1</v>
      </c>
      <c r="CB839" s="43" t="str">
        <f>'Details and Calculations'!BK838</f>
        <v>Disinfection/Chlorination</v>
      </c>
      <c r="CC839" s="43">
        <f>'Details and Calculations'!BL838</f>
        <v>2017</v>
      </c>
      <c r="CD839" s="43">
        <f>'Details and Calculations'!BN838</f>
        <v>0</v>
      </c>
      <c r="CE839" s="43" t="str">
        <f>'Details and Calculations'!BO838</f>
        <v xml:space="preserve"> </v>
      </c>
      <c r="CF839" s="43">
        <f>'Details and Calculations'!BZ838</f>
        <v>1</v>
      </c>
      <c r="CG839" s="43">
        <f>'Details and Calculations'!CB838</f>
        <v>2016</v>
      </c>
      <c r="CH839" s="31"/>
      <c r="CI839" s="53"/>
    </row>
    <row r="840" spans="1:87" x14ac:dyDescent="0.3">
      <c r="A840" s="43">
        <f>'Details and Calculations'!A839</f>
        <v>2017</v>
      </c>
      <c r="B840" s="43" t="str">
        <f>'Details and Calculations'!C839</f>
        <v>Rwanda</v>
      </c>
      <c r="C840" s="43" t="str">
        <f>'Details and Calculations'!D839</f>
        <v>Rulindo</v>
      </c>
      <c r="D840" s="43" t="str">
        <f>'Details and Calculations'!E839</f>
        <v>Rukozo</v>
      </c>
      <c r="E840" s="43" t="str">
        <f>'Details and Calculations'!F839</f>
        <v>Buraro</v>
      </c>
      <c r="F840" s="43" t="str">
        <f>'Details and Calculations'!G839</f>
        <v>Shyondwe</v>
      </c>
      <c r="G840" s="43" t="str">
        <f>'Details and Calculations'!H839</f>
        <v/>
      </c>
      <c r="H840" s="43" t="str">
        <f>'Details and Calculations'!I839</f>
        <v/>
      </c>
      <c r="I840" s="43" t="str">
        <f>'Details and Calculations'!J839</f>
        <v>Kabonanyoni</v>
      </c>
      <c r="J840" s="43">
        <f>'Details and Calculations'!K839</f>
        <v>125</v>
      </c>
      <c r="K840" s="43">
        <f>'Details and Calculations'!O839</f>
        <v>120</v>
      </c>
      <c r="L840" s="43">
        <f>'Details and Calculations'!P840</f>
        <v>12</v>
      </c>
      <c r="M840" s="43" t="str">
        <f>'Details and Calculations'!U839</f>
        <v>Piped Network With Pump</v>
      </c>
      <c r="N840" s="43">
        <f>'Details and Calculations'!V839</f>
        <v>2015</v>
      </c>
      <c r="O840" s="43" t="str">
        <f>'Details and Calculations'!W839</f>
        <v>Governement (District, Wasac) And Water For People</v>
      </c>
      <c r="P840" s="43" t="str">
        <f>'Details and Calculations'!X839</f>
        <v>Spring</v>
      </c>
      <c r="Q840" s="44" t="str">
        <f t="shared" si="289"/>
        <v>Low Risk</v>
      </c>
      <c r="R840" s="44" t="str">
        <f t="shared" si="290"/>
        <v>Low Risk</v>
      </c>
      <c r="S840" s="45" t="str">
        <f t="shared" si="291"/>
        <v>High Level of Service</v>
      </c>
      <c r="T840" s="62" t="str">
        <f t="shared" si="307"/>
        <v>Low Priority</v>
      </c>
      <c r="U840" s="46">
        <f t="shared" si="292"/>
        <v>8</v>
      </c>
      <c r="V840" s="28" t="str">
        <f t="shared" si="293"/>
        <v>Perform Routine Preventative Maintenance</v>
      </c>
      <c r="W840" s="47" t="str">
        <f t="shared" si="294"/>
        <v/>
      </c>
      <c r="X840" s="27" t="str">
        <f t="shared" si="295"/>
        <v>Maintain O&amp;M and Routine Monitoring</v>
      </c>
      <c r="Y840" s="48">
        <f t="shared" si="296"/>
        <v>28</v>
      </c>
      <c r="Z840" s="48">
        <f t="shared" si="297"/>
        <v>18</v>
      </c>
      <c r="AA840" s="48">
        <f t="shared" si="298"/>
        <v>28</v>
      </c>
      <c r="AB840" s="48">
        <f t="shared" si="299"/>
        <v>18</v>
      </c>
      <c r="AC840" s="48">
        <f t="shared" si="300"/>
        <v>28</v>
      </c>
      <c r="AD840" s="48">
        <f t="shared" si="301"/>
        <v>6</v>
      </c>
      <c r="AE840" s="48">
        <f t="shared" si="302"/>
        <v>19</v>
      </c>
      <c r="AF840" s="48" t="str">
        <f t="shared" si="303"/>
        <v xml:space="preserve"> </v>
      </c>
      <c r="AG840" s="49" t="str">
        <f t="shared" si="304"/>
        <v/>
      </c>
      <c r="AH840" s="48">
        <f t="shared" si="305"/>
        <v>18</v>
      </c>
      <c r="AI840" s="50">
        <f>'Details and Calculations'!AE839</f>
        <v>1</v>
      </c>
      <c r="AJ840" s="50">
        <f>'Details and Calculations'!AM839</f>
        <v>1</v>
      </c>
      <c r="AK840" s="50">
        <f>'Details and Calculations'!AR839</f>
        <v>1</v>
      </c>
      <c r="AL840" s="50">
        <f>'Details and Calculations'!AW839</f>
        <v>1</v>
      </c>
      <c r="AM840" s="50">
        <f>'Details and Calculations'!BA839</f>
        <v>1</v>
      </c>
      <c r="AN840" s="50">
        <f>'Details and Calculations'!BF839</f>
        <v>1</v>
      </c>
      <c r="AO840" s="50">
        <f>'Details and Calculations'!BI839</f>
        <v>1</v>
      </c>
      <c r="AP840" s="50" t="str">
        <f>'Details and Calculations'!BM839</f>
        <v xml:space="preserve"> </v>
      </c>
      <c r="AQ840" s="50" t="str">
        <f>'Details and Calculations'!BP839</f>
        <v xml:space="preserve"> </v>
      </c>
      <c r="AR840" s="50">
        <f>'Details and Calculations'!CC839</f>
        <v>1</v>
      </c>
      <c r="AS840" s="50">
        <f>'Details and Calculations'!CJ839</f>
        <v>1</v>
      </c>
      <c r="AT840" s="51">
        <f>'Details and Calculations'!T839</f>
        <v>1</v>
      </c>
      <c r="AU840" s="51">
        <f>'Details and Calculations'!Z839</f>
        <v>1</v>
      </c>
      <c r="AV840" s="51">
        <f>'Details and Calculations'!S839</f>
        <v>1</v>
      </c>
      <c r="AW840" s="51">
        <f>'Details and Calculations'!AI839</f>
        <v>1</v>
      </c>
      <c r="AX840" s="51">
        <f>'Details and Calculations'!BY839</f>
        <v>1</v>
      </c>
      <c r="AY840" s="51">
        <f>'Details and Calculations'!CG839</f>
        <v>1</v>
      </c>
      <c r="AZ840" s="51">
        <f>'Details and Calculations'!CI839</f>
        <v>1</v>
      </c>
      <c r="BA840" s="51">
        <f t="shared" si="306"/>
        <v>1</v>
      </c>
      <c r="BB840" s="52">
        <f>'Details and Calculations'!Y839</f>
        <v>5</v>
      </c>
      <c r="BC840" s="52">
        <f>'Details and Calculations'!AC839</f>
        <v>10</v>
      </c>
      <c r="BD840" s="52">
        <f>'Details and Calculations'!AK839</f>
        <v>1</v>
      </c>
      <c r="BE840" s="52">
        <f>'Details and Calculations'!AN839</f>
        <v>720</v>
      </c>
      <c r="BF840" s="52">
        <f>'Details and Calculations'!AP839</f>
        <v>19</v>
      </c>
      <c r="BG840" s="52">
        <f>'Details and Calculations'!AT839</f>
        <v>10</v>
      </c>
      <c r="BH840" s="52">
        <f>'Details and Calculations'!AY839</f>
        <v>3</v>
      </c>
      <c r="BI840" s="52">
        <f>'Details and Calculations'!BB839</f>
        <v>19000</v>
      </c>
      <c r="BJ840" s="52">
        <f>'Details and Calculations'!BD839</f>
        <v>2</v>
      </c>
      <c r="BK840" s="52">
        <f>'Details and Calculations'!CA839</f>
        <v>31</v>
      </c>
      <c r="BL840" s="43">
        <f>'Details and Calculations'!AA839</f>
        <v>1</v>
      </c>
      <c r="BM840" s="43" t="str">
        <f>'Details and Calculations'!AB839</f>
        <v>"Springbox" --Intake Structure At A Spring</v>
      </c>
      <c r="BN840" s="43">
        <f>'Details and Calculations'!AD839</f>
        <v>2015</v>
      </c>
      <c r="BO840" s="43">
        <f>'Details and Calculations'!AJ839</f>
        <v>1</v>
      </c>
      <c r="BP840" s="43">
        <f>'Details and Calculations'!AL839</f>
        <v>2015</v>
      </c>
      <c r="BQ840" s="43">
        <f>'Details and Calculations'!AO839</f>
        <v>1</v>
      </c>
      <c r="BR840" s="43">
        <f>'Details and Calculations'!AQ839</f>
        <v>2015</v>
      </c>
      <c r="BS840" s="43">
        <f>'Details and Calculations'!AS839</f>
        <v>1</v>
      </c>
      <c r="BT840" s="43">
        <f>'Details and Calculations'!AV839</f>
        <v>2015</v>
      </c>
      <c r="BU840" s="43">
        <f>'Details and Calculations'!AX839</f>
        <v>1</v>
      </c>
      <c r="BV840" s="43">
        <f>'Details and Calculations'!AZ839</f>
        <v>2015</v>
      </c>
      <c r="BW840" s="43">
        <f>'Details and Calculations'!BC839</f>
        <v>1</v>
      </c>
      <c r="BX840" s="43">
        <f>'Details and Calculations'!BE839</f>
        <v>2016</v>
      </c>
      <c r="BY840" s="43">
        <f>'Details and Calculations'!BG839</f>
        <v>1</v>
      </c>
      <c r="BZ840" s="43">
        <f>'Details and Calculations'!BH839</f>
        <v>2016</v>
      </c>
      <c r="CA840" s="43">
        <f>'Details and Calculations'!BJ839</f>
        <v>0</v>
      </c>
      <c r="CB840" s="43" t="str">
        <f>'Details and Calculations'!BK839</f>
        <v/>
      </c>
      <c r="CC840" s="43" t="str">
        <f>'Details and Calculations'!BL839</f>
        <v xml:space="preserve"> </v>
      </c>
      <c r="CD840" s="43" t="str">
        <f>'Details and Calculations'!BN839</f>
        <v xml:space="preserve"> </v>
      </c>
      <c r="CE840" s="43" t="str">
        <f>'Details and Calculations'!BO839</f>
        <v xml:space="preserve"> </v>
      </c>
      <c r="CF840" s="43">
        <f>'Details and Calculations'!BZ839</f>
        <v>1</v>
      </c>
      <c r="CG840" s="43">
        <f>'Details and Calculations'!CB839</f>
        <v>2015</v>
      </c>
      <c r="CH840" s="31"/>
      <c r="CI840" s="53"/>
    </row>
    <row r="841" spans="1:87" x14ac:dyDescent="0.3">
      <c r="A841" s="43">
        <f>'Details and Calculations'!A840</f>
        <v>2017</v>
      </c>
      <c r="B841" s="43" t="str">
        <f>'Details and Calculations'!C840</f>
        <v>Rwanda</v>
      </c>
      <c r="C841" s="43" t="str">
        <f>'Details and Calculations'!D840</f>
        <v>Rulindo</v>
      </c>
      <c r="D841" s="43" t="str">
        <f>'Details and Calculations'!E840</f>
        <v>Buyoga</v>
      </c>
      <c r="E841" s="43" t="str">
        <f>'Details and Calculations'!F840</f>
        <v>Ndarage</v>
      </c>
      <c r="F841" s="43" t="str">
        <f>'Details and Calculations'!G840</f>
        <v>Karambi</v>
      </c>
      <c r="G841" s="43" t="str">
        <f>'Details and Calculations'!H840</f>
        <v/>
      </c>
      <c r="H841" s="43" t="str">
        <f>'Details and Calculations'!I840</f>
        <v/>
      </c>
      <c r="I841" s="43" t="str">
        <f>'Details and Calculations'!J840</f>
        <v>Ndarage</v>
      </c>
      <c r="J841" s="43">
        <f>'Details and Calculations'!K840</f>
        <v>112</v>
      </c>
      <c r="K841" s="43">
        <f>'Details and Calculations'!O840</f>
        <v>100</v>
      </c>
      <c r="L841" s="43">
        <f>'Details and Calculations'!P841</f>
        <v>102</v>
      </c>
      <c r="M841" s="43" t="str">
        <f>'Details and Calculations'!U840</f>
        <v>Piped Network -- Gravity Only</v>
      </c>
      <c r="N841" s="43">
        <f>'Details and Calculations'!V840</f>
        <v>2014</v>
      </c>
      <c r="O841" s="43" t="str">
        <f>'Details and Calculations'!W840</f>
        <v>Governement (District, Wasac) And Water For People</v>
      </c>
      <c r="P841" s="43" t="str">
        <f>'Details and Calculations'!X840</f>
        <v>Spring</v>
      </c>
      <c r="Q841" s="44" t="str">
        <f t="shared" ref="Q841:Q904" si="308">IF(AT841=0,"No Improved Water Point/System",IF(COUNTIF(Y841:AH841,"&lt;=5")&gt;2,"High Risk",IF(COUNTIF(Y841:AH841,"&lt;=5")=2,"Medium Risk",IF(COUNTIF(Y841:AH841,"&lt;=5")&lt;=1,"Low Risk"))))</f>
        <v>Low Risk</v>
      </c>
      <c r="R841" s="44" t="str">
        <f t="shared" ref="R841:R904" si="309">IF(AT841=0,"No Improved Water Point/System",IF(COUNTIF(AI841:AS841,"3")&gt;=1,"High Risk",IF(COUNTIF(AI841:AS841,"2")&gt;=3,"Medium Risk",IF(COUNTIF(AI841:AS841,"2")&lt;3,"Low Risk"))))</f>
        <v>Low Risk</v>
      </c>
      <c r="S841" s="45" t="str">
        <f t="shared" ref="S841:S904" si="310">IF(U841=0,"No Improved Water Point/System",IF(U841=1,"Inadequate Level of Service",IF(U841=2,"Inadequate Level of Service",IF(U841=3,"Basic Level of Service",IF(U841=4,"Basic Level of Service",IF(U841=5,"Basic Level of Service",IF(U841=6,"Intermediate Level of Service",IF(U841=7,"Intermediate Level of Service",IF(U841=8,"High Level of Service")))))))))</f>
        <v>High Level of Service</v>
      </c>
      <c r="T841" s="62" t="str">
        <f t="shared" si="307"/>
        <v>Low Priority</v>
      </c>
      <c r="U841" s="46">
        <f t="shared" ref="U841:U904" si="311">SUM(AT841:BA841)</f>
        <v>8</v>
      </c>
      <c r="V841" s="28" t="str">
        <f t="shared" ref="V841:V904" si="312">IF(T841="New Construction Needed","New Construction Needed",IF(T841="High Priority","Major Repairs or Replace System",IF(AS841="3","Major Repairs or Replace System",IF(AS841="2","Major Repairs or Replace System",IF(Q841="Medium Risk","Consider Replacing Aging Components",IF(Q841="High Risk","Consider Replacing Aging Components",IF(AI841=2,"Repair or Replace Components",IF(AI841=2,"Repair or Replace Components",IF(AJ841=2,"Repair or Replace Components",IF(AK841=2,"Repair or Replace Components",IF(AL841=2,"Repair or Replace Components", IF(AM841=2,"Repair or Replace Components", IF(AN841=2,"Repair or Replace Components", IF(AO841=2,"Repair or Replace Components", IF(AP841=2,"Repair or Replace Components", IF(AR841=2,"Repair or Replace Components",IF(AI841=3,"Repair or Replace Components",IF(AI841=3,"Repair or Replace Components",IF(AJ841=3,"Repair or Replace Components",IF(AK841=3,"Repair or Replace Components",IF(AL841=3,"Repair or Replace Components", IF(AM841=3,"Repair or Replace Components", IF(AN841=3,"Repair or Replace Components", IF(AO841=3,"Repair or Replace Components", IF(AP841=3,"Repair or Replace Components", IF(AR841=3,"Repair or Replace Components","Perform Routine Preventative Maintenance"))))))))))))))))))))))))))</f>
        <v>Perform Routine Preventative Maintenance</v>
      </c>
      <c r="W841" s="47" t="str">
        <f t="shared" ref="W841:W904" si="313">IF(V841="Consider Replacing Aging Components",CONCATENATE(IF(AG841&lt;=5,"Treatment Housing Structure, ",""),IF(Y841&lt;=5,"Intake Structure,  ",""),IF(Z841&lt;=5,"Conduction Line, ",""),IF(AA841&lt;=5,"Storage Tank, ",""),IF(AB841&lt;=5,"Other Concrete Structures, "," "),IF(AC841&gt;=5,"Distribution Network, "," "), IF(AD841&gt;=5,"Pump, "," "), IF(AE841&gt;=5,"Pump Station, "," "), IF(AF841&gt;=5," Treatment Equipment, "," "), IF(AH841&gt;=5,"Kiosk/Tap Stand"," ")),IF(V841="Repair or Replace Components",CONCATENATE(IF(AG841=2,"Treatment Housing Structure, ",""),IF(AG841=3,"Treatment Housing Structure, ",""),IF(AI841=2,"Intake Structure, ",""),IF(AI841=3,"Intake Structure, ",""),IF(AJ841=2,"Conduction Line, ",""),IF(AJ841=3,"Conduction Line, ",""),IF(AK841=2,"Storage Tank, ",""),IF(AK841=3,"Storage Tank, ",""),IF(AL841=2,"Other Concrete Structures ",""),IF(AL841=3, "Other Concrete Structures ",""), IF(AM841=2,"Distribution  Line, ",""),IF(AM841=3,"Distribution Line, ",""), IF(AN841=2,"Pump, ",""),IF(AN841=3,"Pump, ",""), IF(AO841=2,"Pump Station, ",""),IF(AO841=3,"Pump Station, ",""), IF(AP841=2,"Treatment Equipment, ",""),IF(AP841=3," Treatment Equipment, ",""), IF(AR841=2,"Kiosk/Tap Stand",""),IF(AR841=3," Kiosk/Tap Stand","")),""))</f>
        <v/>
      </c>
      <c r="X841" s="27" t="str">
        <f t="shared" ref="X841:X904" si="314">IF(V841="New Construction Needed","Plan For Investment and Construction",IF(V841="Major Repairs or Replace System","Further Technical Diagnostic Needed",IF(V841="Consider Replacing Aging Components","Further Technical Diagnostic Needed ",IF(V841="Repair or Replace Components","Create Plan To Repair or Replace Components",IF(V841="Perform Routine Preventative Maintenance","Maintain O&amp;M and Routine Monitoring",)))))</f>
        <v>Maintain O&amp;M and Routine Monitoring</v>
      </c>
      <c r="Y841" s="48">
        <f t="shared" ref="Y841:Y904" si="315">IF(BL841=1,Reference_Intake-(A841-BN841)," ")</f>
        <v>27</v>
      </c>
      <c r="Z841" s="48">
        <f t="shared" ref="Z841:Z904" si="316">IF(BO841=1,Reference_Conduction_Line-(A841-BP841)," ")</f>
        <v>17</v>
      </c>
      <c r="AA841" s="48">
        <f t="shared" ref="AA841:AA904" si="317">IF(BQ841=1,Reference_Storage_Tank-(A841-BR841)," ")</f>
        <v>27</v>
      </c>
      <c r="AB841" s="48" t="str">
        <f t="shared" ref="AB841:AB904" si="318">IF(BS841=1,Reference_Other_Concrete_Structures-(A841-BT841)," ")</f>
        <v xml:space="preserve"> </v>
      </c>
      <c r="AC841" s="48" t="str">
        <f t="shared" ref="AC841:AC904" si="319">IF(BU841=1,Reference_Distribution_Network-(A841-BV841)," ")</f>
        <v xml:space="preserve"> </v>
      </c>
      <c r="AD841" s="48" t="str">
        <f t="shared" ref="AD841:AD904" si="320">IF(BW841=1,Reference_Pump-(A841-BX841)," ")</f>
        <v xml:space="preserve"> </v>
      </c>
      <c r="AE841" s="48" t="str">
        <f t="shared" ref="AE841:AE904" si="321">IF(BY841=1,Reference_Pump_House-(A841-BZ841)," ")</f>
        <v xml:space="preserve"> </v>
      </c>
      <c r="AF841" s="48" t="str">
        <f t="shared" ref="AF841:AF904" si="322">IF(CA841=1,Reference_Treatment_Equipment-(A841-CC841)," ")</f>
        <v xml:space="preserve"> </v>
      </c>
      <c r="AG841" s="49" t="str">
        <f t="shared" ref="AG841:AG904" si="323">IF(CD841=1,Reference_Treatment_Housing_Structure-(A841-CE841),"")</f>
        <v/>
      </c>
      <c r="AH841" s="48">
        <f t="shared" ref="AH841:AH904" si="324">IF(CF841=1,Reference_Kiosk-(A841-CG841)," ")</f>
        <v>17</v>
      </c>
      <c r="AI841" s="50">
        <f>'Details and Calculations'!AE840</f>
        <v>1</v>
      </c>
      <c r="AJ841" s="50">
        <f>'Details and Calculations'!AM840</f>
        <v>1</v>
      </c>
      <c r="AK841" s="50">
        <f>'Details and Calculations'!AR840</f>
        <v>1</v>
      </c>
      <c r="AL841" s="50" t="str">
        <f>'Details and Calculations'!AW840</f>
        <v xml:space="preserve"> </v>
      </c>
      <c r="AM841" s="50" t="str">
        <f>'Details and Calculations'!BA840</f>
        <v xml:space="preserve"> </v>
      </c>
      <c r="AN841" s="50" t="str">
        <f>'Details and Calculations'!BF840</f>
        <v xml:space="preserve"> </v>
      </c>
      <c r="AO841" s="50" t="str">
        <f>'Details and Calculations'!BI840</f>
        <v xml:space="preserve"> </v>
      </c>
      <c r="AP841" s="50" t="str">
        <f>'Details and Calculations'!BM840</f>
        <v xml:space="preserve"> </v>
      </c>
      <c r="AQ841" s="50" t="str">
        <f>'Details and Calculations'!BP840</f>
        <v xml:space="preserve"> </v>
      </c>
      <c r="AR841" s="50">
        <f>'Details and Calculations'!CC840</f>
        <v>1</v>
      </c>
      <c r="AS841" s="50">
        <f>'Details and Calculations'!CJ840</f>
        <v>1</v>
      </c>
      <c r="AT841" s="51">
        <f>'Details and Calculations'!T840</f>
        <v>1</v>
      </c>
      <c r="AU841" s="51">
        <f>'Details and Calculations'!Z840</f>
        <v>1</v>
      </c>
      <c r="AV841" s="51">
        <f>'Details and Calculations'!S840</f>
        <v>1</v>
      </c>
      <c r="AW841" s="51">
        <f>'Details and Calculations'!AI840</f>
        <v>1</v>
      </c>
      <c r="AX841" s="51">
        <f>'Details and Calculations'!BY840</f>
        <v>1</v>
      </c>
      <c r="AY841" s="51">
        <f>'Details and Calculations'!CG840</f>
        <v>1</v>
      </c>
      <c r="AZ841" s="51">
        <f>'Details and Calculations'!CI840</f>
        <v>1</v>
      </c>
      <c r="BA841" s="51">
        <f t="shared" ref="BA841:BA904" si="325">IF(AS841=1,1,0)</f>
        <v>1</v>
      </c>
      <c r="BB841" s="52">
        <f>'Details and Calculations'!Y840</f>
        <v>2</v>
      </c>
      <c r="BC841" s="52">
        <f>'Details and Calculations'!AC840</f>
        <v>1</v>
      </c>
      <c r="BD841" s="52">
        <f>'Details and Calculations'!AK840</f>
        <v>1</v>
      </c>
      <c r="BE841" s="52">
        <f>'Details and Calculations'!AN840</f>
        <v>6700</v>
      </c>
      <c r="BF841" s="52">
        <f>'Details and Calculations'!AP840</f>
        <v>5</v>
      </c>
      <c r="BG841" s="52" t="str">
        <f>'Details and Calculations'!AT840</f>
        <v xml:space="preserve"> </v>
      </c>
      <c r="BH841" s="52" t="str">
        <f>'Details and Calculations'!AY840</f>
        <v xml:space="preserve"> </v>
      </c>
      <c r="BI841" s="52" t="str">
        <f>'Details and Calculations'!BB840</f>
        <v xml:space="preserve"> </v>
      </c>
      <c r="BJ841" s="52" t="str">
        <f>'Details and Calculations'!BD840</f>
        <v xml:space="preserve"> </v>
      </c>
      <c r="BK841" s="52">
        <f>'Details and Calculations'!CA840</f>
        <v>1</v>
      </c>
      <c r="BL841" s="43">
        <f>'Details and Calculations'!AA840</f>
        <v>1</v>
      </c>
      <c r="BM841" s="43" t="str">
        <f>'Details and Calculations'!AB840</f>
        <v>"Springbox" --Intake Structure At A Spring</v>
      </c>
      <c r="BN841" s="43">
        <f>'Details and Calculations'!AD840</f>
        <v>2014</v>
      </c>
      <c r="BO841" s="43">
        <f>'Details and Calculations'!AJ840</f>
        <v>1</v>
      </c>
      <c r="BP841" s="43">
        <f>'Details and Calculations'!AL840</f>
        <v>2014</v>
      </c>
      <c r="BQ841" s="43">
        <f>'Details and Calculations'!AO840</f>
        <v>1</v>
      </c>
      <c r="BR841" s="43">
        <f>'Details and Calculations'!AQ840</f>
        <v>2014</v>
      </c>
      <c r="BS841" s="43">
        <f>'Details and Calculations'!AS840</f>
        <v>0</v>
      </c>
      <c r="BT841" s="43" t="str">
        <f>'Details and Calculations'!AV840</f>
        <v xml:space="preserve"> </v>
      </c>
      <c r="BU841" s="43">
        <f>'Details and Calculations'!AX840</f>
        <v>0</v>
      </c>
      <c r="BV841" s="43" t="str">
        <f>'Details and Calculations'!AZ840</f>
        <v xml:space="preserve"> </v>
      </c>
      <c r="BW841" s="43">
        <f>'Details and Calculations'!BC840</f>
        <v>0</v>
      </c>
      <c r="BX841" s="43" t="str">
        <f>'Details and Calculations'!BE840</f>
        <v xml:space="preserve"> </v>
      </c>
      <c r="BY841" s="43" t="str">
        <f>'Details and Calculations'!BG840</f>
        <v xml:space="preserve"> </v>
      </c>
      <c r="BZ841" s="43" t="str">
        <f>'Details and Calculations'!BH840</f>
        <v xml:space="preserve"> </v>
      </c>
      <c r="CA841" s="43">
        <f>'Details and Calculations'!BJ840</f>
        <v>0</v>
      </c>
      <c r="CB841" s="43" t="str">
        <f>'Details and Calculations'!BK840</f>
        <v/>
      </c>
      <c r="CC841" s="43" t="str">
        <f>'Details and Calculations'!BL840</f>
        <v xml:space="preserve"> </v>
      </c>
      <c r="CD841" s="43" t="str">
        <f>'Details and Calculations'!BN840</f>
        <v xml:space="preserve"> </v>
      </c>
      <c r="CE841" s="43" t="str">
        <f>'Details and Calculations'!BO840</f>
        <v xml:space="preserve"> </v>
      </c>
      <c r="CF841" s="43">
        <f>'Details and Calculations'!BZ840</f>
        <v>1</v>
      </c>
      <c r="CG841" s="43">
        <f>'Details and Calculations'!CB840</f>
        <v>2014</v>
      </c>
      <c r="CH841" s="31"/>
      <c r="CI841" s="53"/>
    </row>
    <row r="842" spans="1:87" x14ac:dyDescent="0.3">
      <c r="A842" s="43">
        <f>'Details and Calculations'!A841</f>
        <v>2017</v>
      </c>
      <c r="B842" s="43" t="str">
        <f>'Details and Calculations'!C841</f>
        <v>Rwanda</v>
      </c>
      <c r="C842" s="43" t="str">
        <f>'Details and Calculations'!D841</f>
        <v>Rulindo</v>
      </c>
      <c r="D842" s="43" t="str">
        <f>'Details and Calculations'!E841</f>
        <v>Shyorongi</v>
      </c>
      <c r="E842" s="43" t="str">
        <f>'Details and Calculations'!F841</f>
        <v>Rutonde</v>
      </c>
      <c r="F842" s="43" t="str">
        <f>'Details and Calculations'!G841</f>
        <v>Mwagiro</v>
      </c>
      <c r="G842" s="43" t="str">
        <f>'Details and Calculations'!H841</f>
        <v/>
      </c>
      <c r="H842" s="43" t="str">
        <f>'Details and Calculations'!I841</f>
        <v/>
      </c>
      <c r="I842" s="43" t="str">
        <f>'Details and Calculations'!J841</f>
        <v>Kirikumuryango network</v>
      </c>
      <c r="J842" s="43">
        <f>'Details and Calculations'!K841</f>
        <v>139</v>
      </c>
      <c r="K842" s="43">
        <f>'Details and Calculations'!O841</f>
        <v>37</v>
      </c>
      <c r="L842" s="43" t="str">
        <f>'Details and Calculations'!P842</f>
        <v xml:space="preserve"> </v>
      </c>
      <c r="M842" s="43" t="str">
        <f>'Details and Calculations'!U841</f>
        <v>Piped Network -- Gravity Only</v>
      </c>
      <c r="N842" s="43">
        <f>'Details and Calculations'!V841</f>
        <v>2013</v>
      </c>
      <c r="O842" s="43" t="str">
        <f>'Details and Calculations'!W841</f>
        <v>Governement (District, Wasac) And Water For People</v>
      </c>
      <c r="P842" s="43" t="str">
        <f>'Details and Calculations'!X841</f>
        <v>Spring</v>
      </c>
      <c r="Q842" s="44" t="str">
        <f t="shared" si="308"/>
        <v>Low Risk</v>
      </c>
      <c r="R842" s="44" t="str">
        <f t="shared" si="309"/>
        <v>Low Risk</v>
      </c>
      <c r="S842" s="45" t="str">
        <f t="shared" si="310"/>
        <v>High Level of Service</v>
      </c>
      <c r="T842" s="62" t="str">
        <f t="shared" si="307"/>
        <v>Low Priority</v>
      </c>
      <c r="U842" s="46">
        <f t="shared" si="311"/>
        <v>8</v>
      </c>
      <c r="V842" s="28" t="str">
        <f t="shared" si="312"/>
        <v>Perform Routine Preventative Maintenance</v>
      </c>
      <c r="W842" s="47" t="str">
        <f t="shared" si="313"/>
        <v/>
      </c>
      <c r="X842" s="27" t="str">
        <f t="shared" si="314"/>
        <v>Maintain O&amp;M and Routine Monitoring</v>
      </c>
      <c r="Y842" s="48">
        <f t="shared" si="315"/>
        <v>26</v>
      </c>
      <c r="Z842" s="48">
        <f t="shared" si="316"/>
        <v>16</v>
      </c>
      <c r="AA842" s="48">
        <f t="shared" si="317"/>
        <v>26</v>
      </c>
      <c r="AB842" s="48">
        <f t="shared" si="318"/>
        <v>16</v>
      </c>
      <c r="AC842" s="48">
        <f t="shared" si="319"/>
        <v>26</v>
      </c>
      <c r="AD842" s="48" t="str">
        <f t="shared" si="320"/>
        <v xml:space="preserve"> </v>
      </c>
      <c r="AE842" s="48" t="str">
        <f t="shared" si="321"/>
        <v xml:space="preserve"> </v>
      </c>
      <c r="AF842" s="48" t="str">
        <f t="shared" si="322"/>
        <v xml:space="preserve"> </v>
      </c>
      <c r="AG842" s="49" t="str">
        <f t="shared" si="323"/>
        <v/>
      </c>
      <c r="AH842" s="48">
        <f t="shared" si="324"/>
        <v>16</v>
      </c>
      <c r="AI842" s="50">
        <f>'Details and Calculations'!AE841</f>
        <v>1</v>
      </c>
      <c r="AJ842" s="50">
        <f>'Details and Calculations'!AM841</f>
        <v>1</v>
      </c>
      <c r="AK842" s="50">
        <f>'Details and Calculations'!AR841</f>
        <v>1</v>
      </c>
      <c r="AL842" s="50">
        <f>'Details and Calculations'!AW841</f>
        <v>1</v>
      </c>
      <c r="AM842" s="50">
        <f>'Details and Calculations'!BA841</f>
        <v>1</v>
      </c>
      <c r="AN842" s="50" t="str">
        <f>'Details and Calculations'!BF841</f>
        <v xml:space="preserve"> </v>
      </c>
      <c r="AO842" s="50" t="str">
        <f>'Details and Calculations'!BI841</f>
        <v xml:space="preserve"> </v>
      </c>
      <c r="AP842" s="50" t="str">
        <f>'Details and Calculations'!BM841</f>
        <v xml:space="preserve"> </v>
      </c>
      <c r="AQ842" s="50" t="str">
        <f>'Details and Calculations'!BP841</f>
        <v xml:space="preserve"> </v>
      </c>
      <c r="AR842" s="50">
        <f>'Details and Calculations'!CC841</f>
        <v>1</v>
      </c>
      <c r="AS842" s="50">
        <f>'Details and Calculations'!CJ841</f>
        <v>1</v>
      </c>
      <c r="AT842" s="51">
        <f>'Details and Calculations'!T841</f>
        <v>1</v>
      </c>
      <c r="AU842" s="51">
        <f>'Details and Calculations'!Z841</f>
        <v>1</v>
      </c>
      <c r="AV842" s="51">
        <f>'Details and Calculations'!S841</f>
        <v>1</v>
      </c>
      <c r="AW842" s="51">
        <f>'Details and Calculations'!AI841</f>
        <v>1</v>
      </c>
      <c r="AX842" s="51">
        <f>'Details and Calculations'!BY841</f>
        <v>1</v>
      </c>
      <c r="AY842" s="51">
        <f>'Details and Calculations'!CG841</f>
        <v>1</v>
      </c>
      <c r="AZ842" s="51">
        <f>'Details and Calculations'!CI841</f>
        <v>1</v>
      </c>
      <c r="BA842" s="51">
        <f t="shared" si="325"/>
        <v>1</v>
      </c>
      <c r="BB842" s="52">
        <f>'Details and Calculations'!Y841</f>
        <v>1</v>
      </c>
      <c r="BC842" s="52">
        <f>'Details and Calculations'!AC841</f>
        <v>1</v>
      </c>
      <c r="BD842" s="52">
        <f>'Details and Calculations'!AK841</f>
        <v>1</v>
      </c>
      <c r="BE842" s="52">
        <f>'Details and Calculations'!AN841</f>
        <v>500</v>
      </c>
      <c r="BF842" s="52">
        <f>'Details and Calculations'!AP841</f>
        <v>17</v>
      </c>
      <c r="BG842" s="52">
        <f>'Details and Calculations'!AT841</f>
        <v>6</v>
      </c>
      <c r="BH842" s="52">
        <f>'Details and Calculations'!AY841</f>
        <v>2</v>
      </c>
      <c r="BI842" s="52">
        <f>'Details and Calculations'!BB841</f>
        <v>3500</v>
      </c>
      <c r="BJ842" s="52" t="str">
        <f>'Details and Calculations'!BD841</f>
        <v xml:space="preserve"> </v>
      </c>
      <c r="BK842" s="52">
        <f>'Details and Calculations'!CA841</f>
        <v>1</v>
      </c>
      <c r="BL842" s="43">
        <f>'Details and Calculations'!AA841</f>
        <v>1</v>
      </c>
      <c r="BM842" s="43" t="str">
        <f>'Details and Calculations'!AB841</f>
        <v>"Springbox" --Intake Structure At A Spring</v>
      </c>
      <c r="BN842" s="43">
        <f>'Details and Calculations'!AD841</f>
        <v>2013</v>
      </c>
      <c r="BO842" s="43">
        <f>'Details and Calculations'!AJ841</f>
        <v>1</v>
      </c>
      <c r="BP842" s="43">
        <f>'Details and Calculations'!AL841</f>
        <v>2013</v>
      </c>
      <c r="BQ842" s="43">
        <f>'Details and Calculations'!AO841</f>
        <v>1</v>
      </c>
      <c r="BR842" s="43">
        <f>'Details and Calculations'!AQ841</f>
        <v>2013</v>
      </c>
      <c r="BS842" s="43">
        <f>'Details and Calculations'!AS841</f>
        <v>1</v>
      </c>
      <c r="BT842" s="43">
        <f>'Details and Calculations'!AV841</f>
        <v>2013</v>
      </c>
      <c r="BU842" s="43">
        <f>'Details and Calculations'!AX841</f>
        <v>1</v>
      </c>
      <c r="BV842" s="43">
        <f>'Details and Calculations'!AZ841</f>
        <v>2013</v>
      </c>
      <c r="BW842" s="43">
        <f>'Details and Calculations'!BC841</f>
        <v>0</v>
      </c>
      <c r="BX842" s="43" t="str">
        <f>'Details and Calculations'!BE841</f>
        <v xml:space="preserve"> </v>
      </c>
      <c r="BY842" s="43" t="str">
        <f>'Details and Calculations'!BG841</f>
        <v xml:space="preserve"> </v>
      </c>
      <c r="BZ842" s="43" t="str">
        <f>'Details and Calculations'!BH841</f>
        <v xml:space="preserve"> </v>
      </c>
      <c r="CA842" s="43">
        <f>'Details and Calculations'!BJ841</f>
        <v>0</v>
      </c>
      <c r="CB842" s="43" t="str">
        <f>'Details and Calculations'!BK841</f>
        <v/>
      </c>
      <c r="CC842" s="43" t="str">
        <f>'Details and Calculations'!BL841</f>
        <v xml:space="preserve"> </v>
      </c>
      <c r="CD842" s="43" t="str">
        <f>'Details and Calculations'!BN841</f>
        <v xml:space="preserve"> </v>
      </c>
      <c r="CE842" s="43" t="str">
        <f>'Details and Calculations'!BO841</f>
        <v xml:space="preserve"> </v>
      </c>
      <c r="CF842" s="43">
        <f>'Details and Calculations'!BZ841</f>
        <v>1</v>
      </c>
      <c r="CG842" s="43">
        <f>'Details and Calculations'!CB841</f>
        <v>2013</v>
      </c>
      <c r="CH842" s="31"/>
      <c r="CI842" s="53"/>
    </row>
    <row r="843" spans="1:87" x14ac:dyDescent="0.3">
      <c r="A843" s="43">
        <f>'Details and Calculations'!A842</f>
        <v>2017</v>
      </c>
      <c r="B843" s="43" t="str">
        <f>'Details and Calculations'!C842</f>
        <v>Rwanda</v>
      </c>
      <c r="C843" s="43" t="str">
        <f>'Details and Calculations'!D842</f>
        <v>Rulindo</v>
      </c>
      <c r="D843" s="43" t="str">
        <f>'Details and Calculations'!E842</f>
        <v>Rukozo</v>
      </c>
      <c r="E843" s="43" t="str">
        <f>'Details and Calculations'!F842</f>
        <v>Mberuka</v>
      </c>
      <c r="F843" s="43" t="str">
        <f>'Details and Calculations'!G842</f>
        <v>Gakubo</v>
      </c>
      <c r="G843" s="43" t="str">
        <f>'Details and Calculations'!H842</f>
        <v/>
      </c>
      <c r="H843" s="43" t="str">
        <f>'Details and Calculations'!I842</f>
        <v/>
      </c>
      <c r="I843" s="43" t="str">
        <f>'Details and Calculations'!J842</f>
        <v>Nyamagana</v>
      </c>
      <c r="J843" s="43">
        <f>'Details and Calculations'!K842</f>
        <v>780</v>
      </c>
      <c r="K843" s="43">
        <f>'Details and Calculations'!O842</f>
        <v>780</v>
      </c>
      <c r="L843" s="43" t="str">
        <f>'Details and Calculations'!P843</f>
        <v xml:space="preserve"> </v>
      </c>
      <c r="M843" s="43" t="str">
        <f>'Details and Calculations'!U842</f>
        <v>Piped Network -- Gravity Only</v>
      </c>
      <c r="N843" s="43">
        <f>'Details and Calculations'!V842</f>
        <v>2011</v>
      </c>
      <c r="O843" s="43" t="str">
        <f>'Details and Calculations'!W842</f>
        <v>Government And African Development Bank</v>
      </c>
      <c r="P843" s="43" t="str">
        <f>'Details and Calculations'!X842</f>
        <v>Spring</v>
      </c>
      <c r="Q843" s="44" t="str">
        <f t="shared" si="308"/>
        <v>Low Risk</v>
      </c>
      <c r="R843" s="44" t="str">
        <f t="shared" si="309"/>
        <v>Low Risk</v>
      </c>
      <c r="S843" s="45" t="str">
        <f t="shared" si="310"/>
        <v>Basic Level of Service</v>
      </c>
      <c r="T843" s="62" t="str">
        <f t="shared" si="307"/>
        <v>Medium Priority</v>
      </c>
      <c r="U843" s="46">
        <f t="shared" si="311"/>
        <v>5</v>
      </c>
      <c r="V843" s="28" t="str">
        <f t="shared" si="312"/>
        <v>Repair or Replace Components</v>
      </c>
      <c r="W843" s="47" t="str">
        <f t="shared" si="313"/>
        <v xml:space="preserve">Distribution  Line, </v>
      </c>
      <c r="X843" s="27" t="str">
        <f t="shared" si="314"/>
        <v>Create Plan To Repair or Replace Components</v>
      </c>
      <c r="Y843" s="48">
        <f t="shared" si="315"/>
        <v>28</v>
      </c>
      <c r="Z843" s="48">
        <f t="shared" si="316"/>
        <v>18</v>
      </c>
      <c r="AA843" s="48">
        <f t="shared" si="317"/>
        <v>24</v>
      </c>
      <c r="AB843" s="48">
        <f t="shared" si="318"/>
        <v>14</v>
      </c>
      <c r="AC843" s="48">
        <f t="shared" si="319"/>
        <v>24</v>
      </c>
      <c r="AD843" s="48" t="str">
        <f t="shared" si="320"/>
        <v xml:space="preserve"> </v>
      </c>
      <c r="AE843" s="48" t="str">
        <f t="shared" si="321"/>
        <v xml:space="preserve"> </v>
      </c>
      <c r="AF843" s="48" t="str">
        <f t="shared" si="322"/>
        <v xml:space="preserve"> </v>
      </c>
      <c r="AG843" s="49" t="str">
        <f t="shared" si="323"/>
        <v/>
      </c>
      <c r="AH843" s="48">
        <f t="shared" si="324"/>
        <v>14</v>
      </c>
      <c r="AI843" s="50">
        <f>'Details and Calculations'!AE842</f>
        <v>1</v>
      </c>
      <c r="AJ843" s="50">
        <f>'Details and Calculations'!AM842</f>
        <v>1</v>
      </c>
      <c r="AK843" s="50">
        <f>'Details and Calculations'!AR842</f>
        <v>1</v>
      </c>
      <c r="AL843" s="50">
        <f>'Details and Calculations'!AW842</f>
        <v>1</v>
      </c>
      <c r="AM843" s="50">
        <f>'Details and Calculations'!BA842</f>
        <v>2</v>
      </c>
      <c r="AN843" s="50" t="str">
        <f>'Details and Calculations'!BF842</f>
        <v xml:space="preserve"> </v>
      </c>
      <c r="AO843" s="50" t="str">
        <f>'Details and Calculations'!BI842</f>
        <v xml:space="preserve"> </v>
      </c>
      <c r="AP843" s="50" t="str">
        <f>'Details and Calculations'!BM842</f>
        <v xml:space="preserve"> </v>
      </c>
      <c r="AQ843" s="50" t="str">
        <f>'Details and Calculations'!BP842</f>
        <v xml:space="preserve"> </v>
      </c>
      <c r="AR843" s="50">
        <f>'Details and Calculations'!CC842</f>
        <v>1</v>
      </c>
      <c r="AS843" s="50">
        <f>'Details and Calculations'!CJ842</f>
        <v>2</v>
      </c>
      <c r="AT843" s="51">
        <f>'Details and Calculations'!T842</f>
        <v>1</v>
      </c>
      <c r="AU843" s="51">
        <f>'Details and Calculations'!Z842</f>
        <v>1</v>
      </c>
      <c r="AV843" s="51">
        <f>'Details and Calculations'!S842</f>
        <v>0</v>
      </c>
      <c r="AW843" s="51">
        <f>'Details and Calculations'!AI842</f>
        <v>1</v>
      </c>
      <c r="AX843" s="51">
        <f>'Details and Calculations'!BY842</f>
        <v>1</v>
      </c>
      <c r="AY843" s="51">
        <f>'Details and Calculations'!CG842</f>
        <v>0</v>
      </c>
      <c r="AZ843" s="51">
        <f>'Details and Calculations'!CI842</f>
        <v>1</v>
      </c>
      <c r="BA843" s="51">
        <f t="shared" si="325"/>
        <v>0</v>
      </c>
      <c r="BB843" s="52">
        <f>'Details and Calculations'!Y842</f>
        <v>2</v>
      </c>
      <c r="BC843" s="52">
        <f>'Details and Calculations'!AC842</f>
        <v>1</v>
      </c>
      <c r="BD843" s="52">
        <f>'Details and Calculations'!AK842</f>
        <v>2</v>
      </c>
      <c r="BE843" s="52">
        <f>'Details and Calculations'!AN842</f>
        <v>2100</v>
      </c>
      <c r="BF843" s="52">
        <f>'Details and Calculations'!AP842</f>
        <v>11</v>
      </c>
      <c r="BG843" s="52">
        <f>'Details and Calculations'!AT842</f>
        <v>15</v>
      </c>
      <c r="BH843" s="52">
        <f>'Details and Calculations'!AY842</f>
        <v>3</v>
      </c>
      <c r="BI843" s="52">
        <f>'Details and Calculations'!BB842</f>
        <v>37000</v>
      </c>
      <c r="BJ843" s="52" t="str">
        <f>'Details and Calculations'!BD842</f>
        <v xml:space="preserve"> </v>
      </c>
      <c r="BK843" s="52">
        <f>'Details and Calculations'!CA842</f>
        <v>29</v>
      </c>
      <c r="BL843" s="43">
        <f>'Details and Calculations'!AA842</f>
        <v>1</v>
      </c>
      <c r="BM843" s="43" t="str">
        <f>'Details and Calculations'!AB842</f>
        <v>"Springbox" --Intake Structure At A Spring</v>
      </c>
      <c r="BN843" s="43">
        <f>'Details and Calculations'!AD842</f>
        <v>2015</v>
      </c>
      <c r="BO843" s="43">
        <f>'Details and Calculations'!AJ842</f>
        <v>1</v>
      </c>
      <c r="BP843" s="43">
        <f>'Details and Calculations'!AL842</f>
        <v>2015</v>
      </c>
      <c r="BQ843" s="43">
        <f>'Details and Calculations'!AO842</f>
        <v>1</v>
      </c>
      <c r="BR843" s="43">
        <f>'Details and Calculations'!AQ842</f>
        <v>2011</v>
      </c>
      <c r="BS843" s="43">
        <f>'Details and Calculations'!AS842</f>
        <v>1</v>
      </c>
      <c r="BT843" s="43">
        <f>'Details and Calculations'!AV842</f>
        <v>2011</v>
      </c>
      <c r="BU843" s="43">
        <f>'Details and Calculations'!AX842</f>
        <v>1</v>
      </c>
      <c r="BV843" s="43">
        <f>'Details and Calculations'!AZ842</f>
        <v>2011</v>
      </c>
      <c r="BW843" s="43">
        <f>'Details and Calculations'!BC842</f>
        <v>0</v>
      </c>
      <c r="BX843" s="43" t="str">
        <f>'Details and Calculations'!BE842</f>
        <v xml:space="preserve"> </v>
      </c>
      <c r="BY843" s="43" t="str">
        <f>'Details and Calculations'!BG842</f>
        <v xml:space="preserve"> </v>
      </c>
      <c r="BZ843" s="43" t="str">
        <f>'Details and Calculations'!BH842</f>
        <v xml:space="preserve"> </v>
      </c>
      <c r="CA843" s="43">
        <f>'Details and Calculations'!BJ842</f>
        <v>0</v>
      </c>
      <c r="CB843" s="43" t="str">
        <f>'Details and Calculations'!BK842</f>
        <v/>
      </c>
      <c r="CC843" s="43" t="str">
        <f>'Details and Calculations'!BL842</f>
        <v xml:space="preserve"> </v>
      </c>
      <c r="CD843" s="43" t="str">
        <f>'Details and Calculations'!BN842</f>
        <v xml:space="preserve"> </v>
      </c>
      <c r="CE843" s="43" t="str">
        <f>'Details and Calculations'!BO842</f>
        <v xml:space="preserve"> </v>
      </c>
      <c r="CF843" s="43">
        <f>'Details and Calculations'!BZ842</f>
        <v>1</v>
      </c>
      <c r="CG843" s="43">
        <f>'Details and Calculations'!CB842</f>
        <v>2011</v>
      </c>
      <c r="CH843" s="31"/>
      <c r="CI843" s="53"/>
    </row>
    <row r="844" spans="1:87" x14ac:dyDescent="0.3">
      <c r="A844" s="43">
        <f>'Details and Calculations'!A843</f>
        <v>2017</v>
      </c>
      <c r="B844" s="43" t="str">
        <f>'Details and Calculations'!C843</f>
        <v>Rwanda</v>
      </c>
      <c r="C844" s="43" t="str">
        <f>'Details and Calculations'!D843</f>
        <v>Rulindo</v>
      </c>
      <c r="D844" s="43" t="str">
        <f>'Details and Calculations'!E843</f>
        <v>Cyinzuzi</v>
      </c>
      <c r="E844" s="43" t="str">
        <f>'Details and Calculations'!F843</f>
        <v>Budakiranya</v>
      </c>
      <c r="F844" s="43" t="str">
        <f>'Details and Calculations'!G843</f>
        <v>Kavumu</v>
      </c>
      <c r="G844" s="43" t="str">
        <f>'Details and Calculations'!H843</f>
        <v/>
      </c>
      <c r="H844" s="43" t="str">
        <f>'Details and Calculations'!I843</f>
        <v/>
      </c>
      <c r="I844" s="43" t="str">
        <f>'Details and Calculations'!J843</f>
        <v>0</v>
      </c>
      <c r="J844" s="43">
        <f>'Details and Calculations'!K843</f>
        <v>850</v>
      </c>
      <c r="K844" s="43">
        <f>'Details and Calculations'!O843</f>
        <v>850</v>
      </c>
      <c r="L844" s="43" t="str">
        <f>'Details and Calculations'!P844</f>
        <v xml:space="preserve"> </v>
      </c>
      <c r="M844" s="43" t="str">
        <f>'Details and Calculations'!U843</f>
        <v>Piped Network With Pump</v>
      </c>
      <c r="N844" s="43">
        <f>'Details and Calculations'!V843</f>
        <v>2014</v>
      </c>
      <c r="O844" s="43" t="str">
        <f>'Details and Calculations'!W843</f>
        <v>Governement (District, Wasac) And Water For People</v>
      </c>
      <c r="P844" s="43" t="str">
        <f>'Details and Calculations'!X843</f>
        <v>Spring</v>
      </c>
      <c r="Q844" s="44" t="str">
        <f t="shared" si="308"/>
        <v>Low Risk</v>
      </c>
      <c r="R844" s="44" t="str">
        <f t="shared" si="309"/>
        <v>High Risk</v>
      </c>
      <c r="S844" s="45" t="str">
        <f t="shared" si="310"/>
        <v>Basic Level of Service</v>
      </c>
      <c r="T844" s="62" t="str">
        <f t="shared" si="307"/>
        <v>High Priority</v>
      </c>
      <c r="U844" s="46">
        <f t="shared" si="311"/>
        <v>4</v>
      </c>
      <c r="V844" s="28" t="str">
        <f t="shared" si="312"/>
        <v>Major Repairs or Replace System</v>
      </c>
      <c r="W844" s="47" t="str">
        <f t="shared" si="313"/>
        <v/>
      </c>
      <c r="X844" s="27" t="str">
        <f t="shared" si="314"/>
        <v>Further Technical Diagnostic Needed</v>
      </c>
      <c r="Y844" s="48">
        <f t="shared" si="315"/>
        <v>22</v>
      </c>
      <c r="Z844" s="48">
        <f t="shared" si="316"/>
        <v>12</v>
      </c>
      <c r="AA844" s="48">
        <f t="shared" si="317"/>
        <v>27</v>
      </c>
      <c r="AB844" s="48">
        <f t="shared" si="318"/>
        <v>17</v>
      </c>
      <c r="AC844" s="48">
        <f t="shared" si="319"/>
        <v>27</v>
      </c>
      <c r="AD844" s="48">
        <f t="shared" si="320"/>
        <v>-1</v>
      </c>
      <c r="AE844" s="48">
        <f t="shared" si="321"/>
        <v>12</v>
      </c>
      <c r="AF844" s="48" t="str">
        <f t="shared" si="322"/>
        <v xml:space="preserve"> </v>
      </c>
      <c r="AG844" s="49" t="str">
        <f t="shared" si="323"/>
        <v/>
      </c>
      <c r="AH844" s="48">
        <f t="shared" si="324"/>
        <v>17</v>
      </c>
      <c r="AI844" s="50">
        <f>'Details and Calculations'!AE843</f>
        <v>1</v>
      </c>
      <c r="AJ844" s="50">
        <f>'Details and Calculations'!AM843</f>
        <v>1</v>
      </c>
      <c r="AK844" s="50">
        <f>'Details and Calculations'!AR843</f>
        <v>3</v>
      </c>
      <c r="AL844" s="50">
        <f>'Details and Calculations'!AW843</f>
        <v>3</v>
      </c>
      <c r="AM844" s="50">
        <f>'Details and Calculations'!BA843</f>
        <v>3</v>
      </c>
      <c r="AN844" s="50">
        <f>'Details and Calculations'!BF843</f>
        <v>1</v>
      </c>
      <c r="AO844" s="50">
        <f>'Details and Calculations'!BI843</f>
        <v>1</v>
      </c>
      <c r="AP844" s="50" t="str">
        <f>'Details and Calculations'!BM843</f>
        <v xml:space="preserve"> </v>
      </c>
      <c r="AQ844" s="50" t="str">
        <f>'Details and Calculations'!BP843</f>
        <v xml:space="preserve"> </v>
      </c>
      <c r="AR844" s="50">
        <f>'Details and Calculations'!CC843</f>
        <v>3</v>
      </c>
      <c r="AS844" s="50">
        <f>'Details and Calculations'!CJ843</f>
        <v>3</v>
      </c>
      <c r="AT844" s="51">
        <f>'Details and Calculations'!T843</f>
        <v>1</v>
      </c>
      <c r="AU844" s="51">
        <f>'Details and Calculations'!Z843</f>
        <v>1</v>
      </c>
      <c r="AV844" s="51">
        <f>'Details and Calculations'!S843</f>
        <v>0</v>
      </c>
      <c r="AW844" s="51">
        <f>'Details and Calculations'!AI843</f>
        <v>1</v>
      </c>
      <c r="AX844" s="51">
        <f>'Details and Calculations'!BY843</f>
        <v>1</v>
      </c>
      <c r="AY844" s="51">
        <f>'Details and Calculations'!CG843</f>
        <v>0</v>
      </c>
      <c r="AZ844" s="51">
        <f>'Details and Calculations'!CI843</f>
        <v>0</v>
      </c>
      <c r="BA844" s="51">
        <f t="shared" si="325"/>
        <v>0</v>
      </c>
      <c r="BB844" s="52">
        <f>'Details and Calculations'!Y843</f>
        <v>3</v>
      </c>
      <c r="BC844" s="52">
        <f>'Details and Calculations'!AC843</f>
        <v>3</v>
      </c>
      <c r="BD844" s="52">
        <f>'Details and Calculations'!AK843</f>
        <v>2</v>
      </c>
      <c r="BE844" s="52">
        <f>'Details and Calculations'!AN843</f>
        <v>5000</v>
      </c>
      <c r="BF844" s="52">
        <f>'Details and Calculations'!AP843</f>
        <v>2</v>
      </c>
      <c r="BG844" s="52">
        <f>'Details and Calculations'!AT843</f>
        <v>8</v>
      </c>
      <c r="BH844" s="52">
        <f>'Details and Calculations'!AY843</f>
        <v>2</v>
      </c>
      <c r="BI844" s="52">
        <f>'Details and Calculations'!BB843</f>
        <v>3000</v>
      </c>
      <c r="BJ844" s="52">
        <f>'Details and Calculations'!BD843</f>
        <v>1</v>
      </c>
      <c r="BK844" s="52">
        <f>'Details and Calculations'!CA843</f>
        <v>1</v>
      </c>
      <c r="BL844" s="43">
        <f>'Details and Calculations'!AA843</f>
        <v>1</v>
      </c>
      <c r="BM844" s="43" t="str">
        <f>'Details and Calculations'!AB843</f>
        <v/>
      </c>
      <c r="BN844" s="43">
        <f>'Details and Calculations'!AD843</f>
        <v>2009</v>
      </c>
      <c r="BO844" s="43">
        <f>'Details and Calculations'!AJ843</f>
        <v>1</v>
      </c>
      <c r="BP844" s="43">
        <f>'Details and Calculations'!AL843</f>
        <v>2009</v>
      </c>
      <c r="BQ844" s="43">
        <f>'Details and Calculations'!AO843</f>
        <v>1</v>
      </c>
      <c r="BR844" s="43">
        <f>'Details and Calculations'!AQ843</f>
        <v>2014</v>
      </c>
      <c r="BS844" s="43">
        <f>'Details and Calculations'!AS843</f>
        <v>1</v>
      </c>
      <c r="BT844" s="43">
        <f>'Details and Calculations'!AV843</f>
        <v>2014</v>
      </c>
      <c r="BU844" s="43">
        <f>'Details and Calculations'!AX843</f>
        <v>1</v>
      </c>
      <c r="BV844" s="43">
        <f>'Details and Calculations'!AZ843</f>
        <v>2014</v>
      </c>
      <c r="BW844" s="43">
        <f>'Details and Calculations'!BC843</f>
        <v>1</v>
      </c>
      <c r="BX844" s="43">
        <f>'Details and Calculations'!BE843</f>
        <v>2009</v>
      </c>
      <c r="BY844" s="43">
        <f>'Details and Calculations'!BG843</f>
        <v>1</v>
      </c>
      <c r="BZ844" s="43">
        <f>'Details and Calculations'!BH843</f>
        <v>2009</v>
      </c>
      <c r="CA844" s="43">
        <f>'Details and Calculations'!BJ843</f>
        <v>0</v>
      </c>
      <c r="CB844" s="43" t="str">
        <f>'Details and Calculations'!BK843</f>
        <v/>
      </c>
      <c r="CC844" s="43" t="str">
        <f>'Details and Calculations'!BL843</f>
        <v xml:space="preserve"> </v>
      </c>
      <c r="CD844" s="43" t="str">
        <f>'Details and Calculations'!BN843</f>
        <v xml:space="preserve"> </v>
      </c>
      <c r="CE844" s="43" t="str">
        <f>'Details and Calculations'!BO843</f>
        <v xml:space="preserve"> </v>
      </c>
      <c r="CF844" s="43">
        <f>'Details and Calculations'!BZ843</f>
        <v>1</v>
      </c>
      <c r="CG844" s="43">
        <f>'Details and Calculations'!CB843</f>
        <v>2014</v>
      </c>
      <c r="CH844" s="31"/>
      <c r="CI844" s="53"/>
    </row>
    <row r="845" spans="1:87" x14ac:dyDescent="0.3">
      <c r="A845" s="43">
        <f>'Details and Calculations'!A844</f>
        <v>2017</v>
      </c>
      <c r="B845" s="43" t="str">
        <f>'Details and Calculations'!C844</f>
        <v>Rwanda</v>
      </c>
      <c r="C845" s="43" t="str">
        <f>'Details and Calculations'!D844</f>
        <v>Rulindo</v>
      </c>
      <c r="D845" s="43" t="str">
        <f>'Details and Calculations'!E844</f>
        <v>Bushoki</v>
      </c>
      <c r="E845" s="43" t="str">
        <f>'Details and Calculations'!F844</f>
        <v>Mukoto</v>
      </c>
      <c r="F845" s="43" t="str">
        <f>'Details and Calculations'!G844</f>
        <v>Marembo</v>
      </c>
      <c r="G845" s="43" t="str">
        <f>'Details and Calculations'!H844</f>
        <v/>
      </c>
      <c r="H845" s="43" t="str">
        <f>'Details and Calculations'!I844</f>
        <v/>
      </c>
      <c r="I845" s="43" t="str">
        <f>'Details and Calculations'!J844</f>
        <v>Water point at GS Bushoki/Tare-Rusiga pumping system</v>
      </c>
      <c r="J845" s="43">
        <f>'Details and Calculations'!K844</f>
        <v>90</v>
      </c>
      <c r="K845" s="43">
        <f>'Details and Calculations'!O844</f>
        <v>90</v>
      </c>
      <c r="L845" s="43">
        <f>'Details and Calculations'!P845</f>
        <v>12</v>
      </c>
      <c r="M845" s="43" t="str">
        <f>'Details and Calculations'!U844</f>
        <v>Piped Network With Pump</v>
      </c>
      <c r="N845" s="43">
        <f>'Details and Calculations'!V844</f>
        <v>2015</v>
      </c>
      <c r="O845" s="43" t="str">
        <f>'Details and Calculations'!W844</f>
        <v>Governement (District, Wasac) And Water For People</v>
      </c>
      <c r="P845" s="43" t="str">
        <f>'Details and Calculations'!X844</f>
        <v>Spring</v>
      </c>
      <c r="Q845" s="44" t="str">
        <f t="shared" si="308"/>
        <v>Low Risk</v>
      </c>
      <c r="R845" s="44" t="str">
        <f t="shared" si="309"/>
        <v>Low Risk</v>
      </c>
      <c r="S845" s="45" t="str">
        <f t="shared" si="310"/>
        <v>Intermediate Level of Service</v>
      </c>
      <c r="T845" s="62" t="str">
        <f t="shared" si="307"/>
        <v>Low Priority</v>
      </c>
      <c r="U845" s="46">
        <f t="shared" si="311"/>
        <v>7</v>
      </c>
      <c r="V845" s="28" t="str">
        <f t="shared" si="312"/>
        <v>Perform Routine Preventative Maintenance</v>
      </c>
      <c r="W845" s="47" t="str">
        <f t="shared" si="313"/>
        <v/>
      </c>
      <c r="X845" s="27" t="str">
        <f t="shared" si="314"/>
        <v>Maintain O&amp;M and Routine Monitoring</v>
      </c>
      <c r="Y845" s="48">
        <f t="shared" si="315"/>
        <v>28</v>
      </c>
      <c r="Z845" s="48">
        <f t="shared" si="316"/>
        <v>18</v>
      </c>
      <c r="AA845" s="48">
        <f t="shared" si="317"/>
        <v>28</v>
      </c>
      <c r="AB845" s="48" t="str">
        <f t="shared" si="318"/>
        <v xml:space="preserve"> </v>
      </c>
      <c r="AC845" s="48">
        <f t="shared" si="319"/>
        <v>28</v>
      </c>
      <c r="AD845" s="48">
        <f t="shared" si="320"/>
        <v>5</v>
      </c>
      <c r="AE845" s="48">
        <f t="shared" si="321"/>
        <v>18</v>
      </c>
      <c r="AF845" s="48" t="str">
        <f t="shared" si="322"/>
        <v xml:space="preserve"> </v>
      </c>
      <c r="AG845" s="49" t="str">
        <f t="shared" si="323"/>
        <v/>
      </c>
      <c r="AH845" s="48">
        <f t="shared" si="324"/>
        <v>18</v>
      </c>
      <c r="AI845" s="50">
        <f>'Details and Calculations'!AE844</f>
        <v>1</v>
      </c>
      <c r="AJ845" s="50">
        <f>'Details and Calculations'!AM844</f>
        <v>1</v>
      </c>
      <c r="AK845" s="50">
        <f>'Details and Calculations'!AR844</f>
        <v>1</v>
      </c>
      <c r="AL845" s="50" t="str">
        <f>'Details and Calculations'!AW844</f>
        <v xml:space="preserve"> </v>
      </c>
      <c r="AM845" s="50">
        <f>'Details and Calculations'!BA844</f>
        <v>1</v>
      </c>
      <c r="AN845" s="50">
        <f>'Details and Calculations'!BF844</f>
        <v>1</v>
      </c>
      <c r="AO845" s="50">
        <f>'Details and Calculations'!BI844</f>
        <v>1</v>
      </c>
      <c r="AP845" s="50" t="str">
        <f>'Details and Calculations'!BM844</f>
        <v xml:space="preserve"> </v>
      </c>
      <c r="AQ845" s="50" t="str">
        <f>'Details and Calculations'!BP844</f>
        <v xml:space="preserve"> </v>
      </c>
      <c r="AR845" s="50">
        <f>'Details and Calculations'!CC844</f>
        <v>1</v>
      </c>
      <c r="AS845" s="50">
        <f>'Details and Calculations'!CJ844</f>
        <v>1</v>
      </c>
      <c r="AT845" s="51">
        <f>'Details and Calculations'!T844</f>
        <v>1</v>
      </c>
      <c r="AU845" s="51">
        <f>'Details and Calculations'!Z844</f>
        <v>1</v>
      </c>
      <c r="AV845" s="51">
        <f>'Details and Calculations'!S844</f>
        <v>0</v>
      </c>
      <c r="AW845" s="51">
        <f>'Details and Calculations'!AI844</f>
        <v>1</v>
      </c>
      <c r="AX845" s="51">
        <f>'Details and Calculations'!BY844</f>
        <v>1</v>
      </c>
      <c r="AY845" s="51">
        <f>'Details and Calculations'!CG844</f>
        <v>1</v>
      </c>
      <c r="AZ845" s="51">
        <f>'Details and Calculations'!CI844</f>
        <v>1</v>
      </c>
      <c r="BA845" s="51">
        <f t="shared" si="325"/>
        <v>1</v>
      </c>
      <c r="BB845" s="52">
        <f>'Details and Calculations'!Y844</f>
        <v>10</v>
      </c>
      <c r="BC845" s="52">
        <f>'Details and Calculations'!AC844</f>
        <v>8</v>
      </c>
      <c r="BD845" s="52">
        <f>'Details and Calculations'!AK844</f>
        <v>1</v>
      </c>
      <c r="BE845" s="52">
        <f>'Details and Calculations'!AN844</f>
        <v>4000</v>
      </c>
      <c r="BF845" s="52">
        <f>'Details and Calculations'!AP844</f>
        <v>1</v>
      </c>
      <c r="BG845" s="52" t="str">
        <f>'Details and Calculations'!AT844</f>
        <v xml:space="preserve"> </v>
      </c>
      <c r="BH845" s="52">
        <f>'Details and Calculations'!AY844</f>
        <v>1</v>
      </c>
      <c r="BI845" s="52">
        <f>'Details and Calculations'!BB844</f>
        <v>8000</v>
      </c>
      <c r="BJ845" s="52">
        <f>'Details and Calculations'!BD844</f>
        <v>2</v>
      </c>
      <c r="BK845" s="52">
        <f>'Details and Calculations'!CA844</f>
        <v>2</v>
      </c>
      <c r="BL845" s="43">
        <f>'Details and Calculations'!AA844</f>
        <v>1</v>
      </c>
      <c r="BM845" s="43" t="str">
        <f>'Details and Calculations'!AB844</f>
        <v>"Springbox" --Intake Structure At A Spring</v>
      </c>
      <c r="BN845" s="43">
        <f>'Details and Calculations'!AD844</f>
        <v>2015</v>
      </c>
      <c r="BO845" s="43">
        <f>'Details and Calculations'!AJ844</f>
        <v>1</v>
      </c>
      <c r="BP845" s="43">
        <f>'Details and Calculations'!AL844</f>
        <v>2015</v>
      </c>
      <c r="BQ845" s="43">
        <f>'Details and Calculations'!AO844</f>
        <v>1</v>
      </c>
      <c r="BR845" s="43">
        <f>'Details and Calculations'!AQ844</f>
        <v>2015</v>
      </c>
      <c r="BS845" s="43">
        <f>'Details and Calculations'!AS844</f>
        <v>0</v>
      </c>
      <c r="BT845" s="43" t="str">
        <f>'Details and Calculations'!AV844</f>
        <v xml:space="preserve"> </v>
      </c>
      <c r="BU845" s="43">
        <f>'Details and Calculations'!AX844</f>
        <v>1</v>
      </c>
      <c r="BV845" s="43">
        <f>'Details and Calculations'!AZ844</f>
        <v>2015</v>
      </c>
      <c r="BW845" s="43">
        <f>'Details and Calculations'!BC844</f>
        <v>1</v>
      </c>
      <c r="BX845" s="43">
        <f>'Details and Calculations'!BE844</f>
        <v>2015</v>
      </c>
      <c r="BY845" s="43">
        <f>'Details and Calculations'!BG844</f>
        <v>1</v>
      </c>
      <c r="BZ845" s="43">
        <f>'Details and Calculations'!BH844</f>
        <v>2015</v>
      </c>
      <c r="CA845" s="43">
        <f>'Details and Calculations'!BJ844</f>
        <v>0</v>
      </c>
      <c r="CB845" s="43" t="str">
        <f>'Details and Calculations'!BK844</f>
        <v/>
      </c>
      <c r="CC845" s="43" t="str">
        <f>'Details and Calculations'!BL844</f>
        <v xml:space="preserve"> </v>
      </c>
      <c r="CD845" s="43" t="str">
        <f>'Details and Calculations'!BN844</f>
        <v xml:space="preserve"> </v>
      </c>
      <c r="CE845" s="43" t="str">
        <f>'Details and Calculations'!BO844</f>
        <v xml:space="preserve"> </v>
      </c>
      <c r="CF845" s="43">
        <f>'Details and Calculations'!BZ844</f>
        <v>1</v>
      </c>
      <c r="CG845" s="43">
        <f>'Details and Calculations'!CB844</f>
        <v>2015</v>
      </c>
      <c r="CH845" s="31"/>
      <c r="CI845" s="53"/>
    </row>
    <row r="846" spans="1:87" x14ac:dyDescent="0.3">
      <c r="A846" s="43">
        <f>'Details and Calculations'!A845</f>
        <v>2017</v>
      </c>
      <c r="B846" s="43" t="str">
        <f>'Details and Calculations'!C845</f>
        <v>Rwanda</v>
      </c>
      <c r="C846" s="43" t="str">
        <f>'Details and Calculations'!D845</f>
        <v>Rulindo</v>
      </c>
      <c r="D846" s="43" t="str">
        <f>'Details and Calculations'!E845</f>
        <v>Base</v>
      </c>
      <c r="E846" s="43" t="str">
        <f>'Details and Calculations'!F845</f>
        <v>Rwamahwa</v>
      </c>
      <c r="F846" s="43" t="str">
        <f>'Details and Calculations'!G845</f>
        <v>Karambi</v>
      </c>
      <c r="G846" s="43" t="str">
        <f>'Details and Calculations'!H845</f>
        <v/>
      </c>
      <c r="H846" s="43" t="str">
        <f>'Details and Calculations'!I845</f>
        <v/>
      </c>
      <c r="I846" s="43" t="str">
        <f>'Details and Calculations'!J845</f>
        <v>Rwankende</v>
      </c>
      <c r="J846" s="43">
        <f>'Details and Calculations'!K845</f>
        <v>192</v>
      </c>
      <c r="K846" s="43">
        <f>'Details and Calculations'!O845</f>
        <v>180</v>
      </c>
      <c r="L846" s="43" t="str">
        <f>'Details and Calculations'!P846</f>
        <v xml:space="preserve"> </v>
      </c>
      <c r="M846" s="43" t="str">
        <f>'Details and Calculations'!U845</f>
        <v>Piped Network -- Gravity Only</v>
      </c>
      <c r="N846" s="43">
        <f>'Details and Calculations'!V845</f>
        <v>2012</v>
      </c>
      <c r="O846" s="43" t="str">
        <f>'Details and Calculations'!W845</f>
        <v>Padiri</v>
      </c>
      <c r="P846" s="43" t="str">
        <f>'Details and Calculations'!X845</f>
        <v>Spring|Groundwater (Well, Etc.)</v>
      </c>
      <c r="Q846" s="44" t="str">
        <f t="shared" si="308"/>
        <v>Low Risk</v>
      </c>
      <c r="R846" s="44" t="str">
        <f t="shared" si="309"/>
        <v>Low Risk</v>
      </c>
      <c r="S846" s="45" t="str">
        <f t="shared" si="310"/>
        <v>High Level of Service</v>
      </c>
      <c r="T846" s="62" t="str">
        <f t="shared" si="307"/>
        <v>Low Priority</v>
      </c>
      <c r="U846" s="46">
        <f t="shared" si="311"/>
        <v>8</v>
      </c>
      <c r="V846" s="28" t="str">
        <f t="shared" si="312"/>
        <v>Repair or Replace Components</v>
      </c>
      <c r="W846" s="47" t="str">
        <f t="shared" si="313"/>
        <v>Kiosk/Tap Stand</v>
      </c>
      <c r="X846" s="27" t="str">
        <f t="shared" si="314"/>
        <v>Create Plan To Repair or Replace Components</v>
      </c>
      <c r="Y846" s="48">
        <f t="shared" si="315"/>
        <v>29</v>
      </c>
      <c r="Z846" s="48">
        <f t="shared" si="316"/>
        <v>19</v>
      </c>
      <c r="AA846" s="48">
        <f t="shared" si="317"/>
        <v>29</v>
      </c>
      <c r="AB846" s="48">
        <f t="shared" si="318"/>
        <v>19</v>
      </c>
      <c r="AC846" s="48">
        <f t="shared" si="319"/>
        <v>29</v>
      </c>
      <c r="AD846" s="48" t="str">
        <f t="shared" si="320"/>
        <v xml:space="preserve"> </v>
      </c>
      <c r="AE846" s="48" t="str">
        <f t="shared" si="321"/>
        <v xml:space="preserve"> </v>
      </c>
      <c r="AF846" s="48" t="str">
        <f t="shared" si="322"/>
        <v xml:space="preserve"> </v>
      </c>
      <c r="AG846" s="49" t="str">
        <f t="shared" si="323"/>
        <v/>
      </c>
      <c r="AH846" s="48">
        <f t="shared" si="324"/>
        <v>19</v>
      </c>
      <c r="AI846" s="50">
        <f>'Details and Calculations'!AE845</f>
        <v>1</v>
      </c>
      <c r="AJ846" s="50">
        <f>'Details and Calculations'!AM845</f>
        <v>1</v>
      </c>
      <c r="AK846" s="50">
        <f>'Details and Calculations'!AR845</f>
        <v>1</v>
      </c>
      <c r="AL846" s="50">
        <f>'Details and Calculations'!AW845</f>
        <v>1</v>
      </c>
      <c r="AM846" s="50">
        <f>'Details and Calculations'!BA845</f>
        <v>1</v>
      </c>
      <c r="AN846" s="50" t="str">
        <f>'Details and Calculations'!BF845</f>
        <v xml:space="preserve"> </v>
      </c>
      <c r="AO846" s="50" t="str">
        <f>'Details and Calculations'!BI845</f>
        <v xml:space="preserve"> </v>
      </c>
      <c r="AP846" s="50" t="str">
        <f>'Details and Calculations'!BM845</f>
        <v xml:space="preserve"> </v>
      </c>
      <c r="AQ846" s="50" t="str">
        <f>'Details and Calculations'!BP845</f>
        <v xml:space="preserve"> </v>
      </c>
      <c r="AR846" s="50">
        <f>'Details and Calculations'!CC845</f>
        <v>2</v>
      </c>
      <c r="AS846" s="50">
        <f>'Details and Calculations'!CJ845</f>
        <v>1</v>
      </c>
      <c r="AT846" s="51">
        <f>'Details and Calculations'!T845</f>
        <v>1</v>
      </c>
      <c r="AU846" s="51">
        <f>'Details and Calculations'!Z845</f>
        <v>1</v>
      </c>
      <c r="AV846" s="51">
        <f>'Details and Calculations'!S845</f>
        <v>1</v>
      </c>
      <c r="AW846" s="51">
        <f>'Details and Calculations'!AI845</f>
        <v>1</v>
      </c>
      <c r="AX846" s="51">
        <f>'Details and Calculations'!BY845</f>
        <v>1</v>
      </c>
      <c r="AY846" s="51">
        <f>'Details and Calculations'!CG845</f>
        <v>1</v>
      </c>
      <c r="AZ846" s="51">
        <f>'Details and Calculations'!CI845</f>
        <v>1</v>
      </c>
      <c r="BA846" s="51">
        <f t="shared" si="325"/>
        <v>1</v>
      </c>
      <c r="BB846" s="52">
        <f>'Details and Calculations'!Y845</f>
        <v>2</v>
      </c>
      <c r="BC846" s="52">
        <f>'Details and Calculations'!AC845</f>
        <v>2</v>
      </c>
      <c r="BD846" s="52">
        <f>'Details and Calculations'!AK845</f>
        <v>2</v>
      </c>
      <c r="BE846" s="52">
        <f>'Details and Calculations'!AN845</f>
        <v>6450</v>
      </c>
      <c r="BF846" s="52">
        <f>'Details and Calculations'!AP845</f>
        <v>3</v>
      </c>
      <c r="BG846" s="52">
        <f>'Details and Calculations'!AT845</f>
        <v>1</v>
      </c>
      <c r="BH846" s="52">
        <f>'Details and Calculations'!AY845</f>
        <v>2</v>
      </c>
      <c r="BI846" s="52">
        <f>'Details and Calculations'!BB845</f>
        <v>4500</v>
      </c>
      <c r="BJ846" s="52" t="str">
        <f>'Details and Calculations'!BD845</f>
        <v xml:space="preserve"> </v>
      </c>
      <c r="BK846" s="52">
        <f>'Details and Calculations'!CA845</f>
        <v>1</v>
      </c>
      <c r="BL846" s="43">
        <f>'Details and Calculations'!AA845</f>
        <v>1</v>
      </c>
      <c r="BM846" s="43" t="str">
        <f>'Details and Calculations'!AB845</f>
        <v>"Springbox" --Intake Structure At A Spring</v>
      </c>
      <c r="BN846" s="43">
        <f>'Details and Calculations'!AD845</f>
        <v>2016</v>
      </c>
      <c r="BO846" s="43">
        <f>'Details and Calculations'!AJ845</f>
        <v>1</v>
      </c>
      <c r="BP846" s="43">
        <f>'Details and Calculations'!AL845</f>
        <v>2016</v>
      </c>
      <c r="BQ846" s="43">
        <f>'Details and Calculations'!AO845</f>
        <v>1</v>
      </c>
      <c r="BR846" s="43">
        <f>'Details and Calculations'!AQ845</f>
        <v>2016</v>
      </c>
      <c r="BS846" s="43">
        <f>'Details and Calculations'!AS845</f>
        <v>1</v>
      </c>
      <c r="BT846" s="43">
        <f>'Details and Calculations'!AV845</f>
        <v>2016</v>
      </c>
      <c r="BU846" s="43">
        <f>'Details and Calculations'!AX845</f>
        <v>1</v>
      </c>
      <c r="BV846" s="43">
        <f>'Details and Calculations'!AZ845</f>
        <v>2016</v>
      </c>
      <c r="BW846" s="43">
        <f>'Details and Calculations'!BC845</f>
        <v>0</v>
      </c>
      <c r="BX846" s="43" t="str">
        <f>'Details and Calculations'!BE845</f>
        <v xml:space="preserve"> </v>
      </c>
      <c r="BY846" s="43" t="str">
        <f>'Details and Calculations'!BG845</f>
        <v xml:space="preserve"> </v>
      </c>
      <c r="BZ846" s="43" t="str">
        <f>'Details and Calculations'!BH845</f>
        <v xml:space="preserve"> </v>
      </c>
      <c r="CA846" s="43">
        <f>'Details and Calculations'!BJ845</f>
        <v>0</v>
      </c>
      <c r="CB846" s="43" t="str">
        <f>'Details and Calculations'!BK845</f>
        <v/>
      </c>
      <c r="CC846" s="43" t="str">
        <f>'Details and Calculations'!BL845</f>
        <v xml:space="preserve"> </v>
      </c>
      <c r="CD846" s="43" t="str">
        <f>'Details and Calculations'!BN845</f>
        <v xml:space="preserve"> </v>
      </c>
      <c r="CE846" s="43" t="str">
        <f>'Details and Calculations'!BO845</f>
        <v xml:space="preserve"> </v>
      </c>
      <c r="CF846" s="43">
        <f>'Details and Calculations'!BZ845</f>
        <v>1</v>
      </c>
      <c r="CG846" s="43">
        <f>'Details and Calculations'!CB845</f>
        <v>2016</v>
      </c>
      <c r="CH846" s="31"/>
      <c r="CI846" s="53"/>
    </row>
    <row r="847" spans="1:87" x14ac:dyDescent="0.3">
      <c r="A847" s="43">
        <f>'Details and Calculations'!A846</f>
        <v>2017</v>
      </c>
      <c r="B847" s="43" t="str">
        <f>'Details and Calculations'!C846</f>
        <v>Rwanda</v>
      </c>
      <c r="C847" s="43" t="str">
        <f>'Details and Calculations'!D846</f>
        <v>Rulindo</v>
      </c>
      <c r="D847" s="43" t="str">
        <f>'Details and Calculations'!E846</f>
        <v>Tumba</v>
      </c>
      <c r="E847" s="43" t="str">
        <f>'Details and Calculations'!F846</f>
        <v>Nyirabirori</v>
      </c>
      <c r="F847" s="43" t="str">
        <f>'Details and Calculations'!G846</f>
        <v>Bukiga</v>
      </c>
      <c r="G847" s="43" t="str">
        <f>'Details and Calculations'!H846</f>
        <v/>
      </c>
      <c r="H847" s="43" t="str">
        <f>'Details and Calculations'!I846</f>
        <v/>
      </c>
      <c r="I847" s="43" t="str">
        <f>'Details and Calculations'!J846</f>
        <v>Water point at ADEPR Tumba/Nyirambuga pumping</v>
      </c>
      <c r="J847" s="43">
        <f>'Details and Calculations'!K846</f>
        <v>169</v>
      </c>
      <c r="K847" s="43">
        <f>'Details and Calculations'!O846</f>
        <v>169</v>
      </c>
      <c r="L847" s="43" t="str">
        <f>'Details and Calculations'!P847</f>
        <v xml:space="preserve"> </v>
      </c>
      <c r="M847" s="43" t="str">
        <f>'Details and Calculations'!U846</f>
        <v>Piped Network With Pump</v>
      </c>
      <c r="N847" s="43">
        <f>'Details and Calculations'!V846</f>
        <v>2012</v>
      </c>
      <c r="O847" s="43" t="str">
        <f>'Details and Calculations'!W846</f>
        <v>Governement (District, Wasac) And Water For People</v>
      </c>
      <c r="P847" s="43" t="str">
        <f>'Details and Calculations'!X846</f>
        <v>Spring</v>
      </c>
      <c r="Q847" s="44" t="str">
        <f t="shared" si="308"/>
        <v>Low Risk</v>
      </c>
      <c r="R847" s="44" t="str">
        <f t="shared" si="309"/>
        <v>Low Risk</v>
      </c>
      <c r="S847" s="45" t="str">
        <f t="shared" si="310"/>
        <v>Intermediate Level of Service</v>
      </c>
      <c r="T847" s="62" t="str">
        <f t="shared" si="307"/>
        <v>Low Priority</v>
      </c>
      <c r="U847" s="46">
        <f t="shared" si="311"/>
        <v>7</v>
      </c>
      <c r="V847" s="28" t="str">
        <f t="shared" si="312"/>
        <v>Perform Routine Preventative Maintenance</v>
      </c>
      <c r="W847" s="47" t="str">
        <f t="shared" si="313"/>
        <v/>
      </c>
      <c r="X847" s="27" t="str">
        <f t="shared" si="314"/>
        <v>Maintain O&amp;M and Routine Monitoring</v>
      </c>
      <c r="Y847" s="48" t="str">
        <f t="shared" si="315"/>
        <v xml:space="preserve"> </v>
      </c>
      <c r="Z847" s="48" t="str">
        <f t="shared" si="316"/>
        <v xml:space="preserve"> </v>
      </c>
      <c r="AA847" s="48" t="str">
        <f t="shared" si="317"/>
        <v xml:space="preserve"> </v>
      </c>
      <c r="AB847" s="48" t="str">
        <f t="shared" si="318"/>
        <v xml:space="preserve"> </v>
      </c>
      <c r="AC847" s="48" t="str">
        <f t="shared" si="319"/>
        <v xml:space="preserve"> </v>
      </c>
      <c r="AD847" s="48" t="str">
        <f t="shared" si="320"/>
        <v xml:space="preserve"> </v>
      </c>
      <c r="AE847" s="48" t="str">
        <f t="shared" si="321"/>
        <v xml:space="preserve"> </v>
      </c>
      <c r="AF847" s="48" t="str">
        <f t="shared" si="322"/>
        <v xml:space="preserve"> </v>
      </c>
      <c r="AG847" s="49" t="str">
        <f t="shared" si="323"/>
        <v/>
      </c>
      <c r="AH847" s="48">
        <f t="shared" si="324"/>
        <v>15</v>
      </c>
      <c r="AI847" s="50" t="str">
        <f>'Details and Calculations'!AE846</f>
        <v xml:space="preserve"> </v>
      </c>
      <c r="AJ847" s="50" t="str">
        <f>'Details and Calculations'!AM846</f>
        <v xml:space="preserve"> </v>
      </c>
      <c r="AK847" s="50" t="str">
        <f>'Details and Calculations'!AR846</f>
        <v xml:space="preserve"> </v>
      </c>
      <c r="AL847" s="50" t="str">
        <f>'Details and Calculations'!AW846</f>
        <v xml:space="preserve"> </v>
      </c>
      <c r="AM847" s="50" t="str">
        <f>'Details and Calculations'!BA846</f>
        <v xml:space="preserve"> </v>
      </c>
      <c r="AN847" s="50" t="str">
        <f>'Details and Calculations'!BF846</f>
        <v xml:space="preserve"> </v>
      </c>
      <c r="AO847" s="50" t="str">
        <f>'Details and Calculations'!BI846</f>
        <v xml:space="preserve"> </v>
      </c>
      <c r="AP847" s="50" t="str">
        <f>'Details and Calculations'!BM846</f>
        <v xml:space="preserve"> </v>
      </c>
      <c r="AQ847" s="50" t="str">
        <f>'Details and Calculations'!BP846</f>
        <v xml:space="preserve"> </v>
      </c>
      <c r="AR847" s="50">
        <f>'Details and Calculations'!CC846</f>
        <v>1</v>
      </c>
      <c r="AS847" s="50">
        <f>'Details and Calculations'!CJ846</f>
        <v>1</v>
      </c>
      <c r="AT847" s="51">
        <f>'Details and Calculations'!T846</f>
        <v>1</v>
      </c>
      <c r="AU847" s="51">
        <f>'Details and Calculations'!Z846</f>
        <v>1</v>
      </c>
      <c r="AV847" s="51">
        <f>'Details and Calculations'!S846</f>
        <v>0</v>
      </c>
      <c r="AW847" s="51">
        <f>'Details and Calculations'!AI846</f>
        <v>1</v>
      </c>
      <c r="AX847" s="51">
        <f>'Details and Calculations'!BY846</f>
        <v>1</v>
      </c>
      <c r="AY847" s="51">
        <f>'Details and Calculations'!CG846</f>
        <v>1</v>
      </c>
      <c r="AZ847" s="51">
        <f>'Details and Calculations'!CI846</f>
        <v>1</v>
      </c>
      <c r="BA847" s="51">
        <f t="shared" si="325"/>
        <v>1</v>
      </c>
      <c r="BB847" s="52">
        <f>'Details and Calculations'!Y846</f>
        <v>11</v>
      </c>
      <c r="BC847" s="52" t="str">
        <f>'Details and Calculations'!AC846</f>
        <v xml:space="preserve"> </v>
      </c>
      <c r="BD847" s="52" t="str">
        <f>'Details and Calculations'!AK846</f>
        <v xml:space="preserve"> </v>
      </c>
      <c r="BE847" s="52" t="str">
        <f>'Details and Calculations'!AN846</f>
        <v xml:space="preserve"> </v>
      </c>
      <c r="BF847" s="52" t="str">
        <f>'Details and Calculations'!AP846</f>
        <v xml:space="preserve"> </v>
      </c>
      <c r="BG847" s="52" t="str">
        <f>'Details and Calculations'!AT846</f>
        <v xml:space="preserve"> </v>
      </c>
      <c r="BH847" s="52" t="str">
        <f>'Details and Calculations'!AY846</f>
        <v xml:space="preserve"> </v>
      </c>
      <c r="BI847" s="52" t="str">
        <f>'Details and Calculations'!BB846</f>
        <v xml:space="preserve"> </v>
      </c>
      <c r="BJ847" s="52" t="str">
        <f>'Details and Calculations'!BD846</f>
        <v xml:space="preserve"> </v>
      </c>
      <c r="BK847" s="52">
        <f>'Details and Calculations'!CA846</f>
        <v>2</v>
      </c>
      <c r="BL847" s="43">
        <f>'Details and Calculations'!AA846</f>
        <v>0</v>
      </c>
      <c r="BM847" s="43" t="str">
        <f>'Details and Calculations'!AB846</f>
        <v/>
      </c>
      <c r="BN847" s="43" t="str">
        <f>'Details and Calculations'!AD846</f>
        <v xml:space="preserve"> </v>
      </c>
      <c r="BO847" s="43">
        <f>'Details and Calculations'!AJ846</f>
        <v>0</v>
      </c>
      <c r="BP847" s="43" t="str">
        <f>'Details and Calculations'!AL846</f>
        <v xml:space="preserve"> </v>
      </c>
      <c r="BQ847" s="43">
        <f>'Details and Calculations'!AO846</f>
        <v>0</v>
      </c>
      <c r="BR847" s="43" t="str">
        <f>'Details and Calculations'!AQ846</f>
        <v xml:space="preserve"> </v>
      </c>
      <c r="BS847" s="43">
        <f>'Details and Calculations'!AS846</f>
        <v>0</v>
      </c>
      <c r="BT847" s="43" t="str">
        <f>'Details and Calculations'!AV846</f>
        <v xml:space="preserve"> </v>
      </c>
      <c r="BU847" s="43">
        <f>'Details and Calculations'!AX846</f>
        <v>0</v>
      </c>
      <c r="BV847" s="43" t="str">
        <f>'Details and Calculations'!AZ846</f>
        <v xml:space="preserve"> </v>
      </c>
      <c r="BW847" s="43">
        <f>'Details and Calculations'!BC846</f>
        <v>0</v>
      </c>
      <c r="BX847" s="43" t="str">
        <f>'Details and Calculations'!BE846</f>
        <v xml:space="preserve"> </v>
      </c>
      <c r="BY847" s="43" t="str">
        <f>'Details and Calculations'!BG846</f>
        <v xml:space="preserve"> </v>
      </c>
      <c r="BZ847" s="43" t="str">
        <f>'Details and Calculations'!BH846</f>
        <v xml:space="preserve"> </v>
      </c>
      <c r="CA847" s="43">
        <f>'Details and Calculations'!BJ846</f>
        <v>0</v>
      </c>
      <c r="CB847" s="43" t="str">
        <f>'Details and Calculations'!BK846</f>
        <v/>
      </c>
      <c r="CC847" s="43" t="str">
        <f>'Details and Calculations'!BL846</f>
        <v xml:space="preserve"> </v>
      </c>
      <c r="CD847" s="43" t="str">
        <f>'Details and Calculations'!BN846</f>
        <v xml:space="preserve"> </v>
      </c>
      <c r="CE847" s="43" t="str">
        <f>'Details and Calculations'!BO846</f>
        <v xml:space="preserve"> </v>
      </c>
      <c r="CF847" s="43">
        <f>'Details and Calculations'!BZ846</f>
        <v>1</v>
      </c>
      <c r="CG847" s="43">
        <f>'Details and Calculations'!CB846</f>
        <v>2012</v>
      </c>
      <c r="CH847" s="31"/>
      <c r="CI847" s="53"/>
    </row>
    <row r="848" spans="1:87" x14ac:dyDescent="0.3">
      <c r="A848" s="43">
        <f>'Details and Calculations'!A847</f>
        <v>2017</v>
      </c>
      <c r="B848" s="43" t="str">
        <f>'Details and Calculations'!C847</f>
        <v>Rwanda</v>
      </c>
      <c r="C848" s="43" t="str">
        <f>'Details and Calculations'!D847</f>
        <v>Rulindo</v>
      </c>
      <c r="D848" s="43" t="str">
        <f>'Details and Calculations'!E847</f>
        <v>Ntarabana</v>
      </c>
      <c r="E848" s="43" t="str">
        <f>'Details and Calculations'!F847</f>
        <v>Mahaza</v>
      </c>
      <c r="F848" s="43" t="str">
        <f>'Details and Calculations'!G847</f>
        <v>Karera</v>
      </c>
      <c r="G848" s="43" t="str">
        <f>'Details and Calculations'!H847</f>
        <v/>
      </c>
      <c r="H848" s="43" t="str">
        <f>'Details and Calculations'!I847</f>
        <v/>
      </c>
      <c r="I848" s="43" t="str">
        <f>'Details and Calculations'!J847</f>
        <v>Rwamugaza network</v>
      </c>
      <c r="J848" s="43">
        <f>'Details and Calculations'!K847</f>
        <v>182</v>
      </c>
      <c r="K848" s="43">
        <f>'Details and Calculations'!O847</f>
        <v>182</v>
      </c>
      <c r="L848" s="43" t="str">
        <f>'Details and Calculations'!P848</f>
        <v xml:space="preserve"> </v>
      </c>
      <c r="M848" s="43" t="str">
        <f>'Details and Calculations'!U847</f>
        <v>Piped Network -- Gravity Only</v>
      </c>
      <c r="N848" s="43">
        <f>'Details and Calculations'!V847</f>
        <v>2014</v>
      </c>
      <c r="O848" s="43" t="str">
        <f>'Details and Calculations'!W847</f>
        <v>Governement (District, Wasac) And Water For People</v>
      </c>
      <c r="P848" s="43" t="str">
        <f>'Details and Calculations'!X847</f>
        <v>Spring</v>
      </c>
      <c r="Q848" s="44" t="str">
        <f t="shared" si="308"/>
        <v>Low Risk</v>
      </c>
      <c r="R848" s="44" t="str">
        <f t="shared" si="309"/>
        <v>Low Risk</v>
      </c>
      <c r="S848" s="45" t="str">
        <f t="shared" si="310"/>
        <v>Intermediate Level of Service</v>
      </c>
      <c r="T848" s="62" t="str">
        <f t="shared" si="307"/>
        <v>Low Priority</v>
      </c>
      <c r="U848" s="46">
        <f t="shared" si="311"/>
        <v>7</v>
      </c>
      <c r="V848" s="28" t="str">
        <f t="shared" si="312"/>
        <v>Perform Routine Preventative Maintenance</v>
      </c>
      <c r="W848" s="47" t="str">
        <f t="shared" si="313"/>
        <v/>
      </c>
      <c r="X848" s="27" t="str">
        <f t="shared" si="314"/>
        <v>Maintain O&amp;M and Routine Monitoring</v>
      </c>
      <c r="Y848" s="48">
        <f t="shared" si="315"/>
        <v>16</v>
      </c>
      <c r="Z848" s="48">
        <f t="shared" si="316"/>
        <v>6</v>
      </c>
      <c r="AA848" s="48">
        <f t="shared" si="317"/>
        <v>16</v>
      </c>
      <c r="AB848" s="48">
        <f t="shared" si="318"/>
        <v>6</v>
      </c>
      <c r="AC848" s="48">
        <f t="shared" si="319"/>
        <v>16</v>
      </c>
      <c r="AD848" s="48" t="str">
        <f t="shared" si="320"/>
        <v xml:space="preserve"> </v>
      </c>
      <c r="AE848" s="48" t="str">
        <f t="shared" si="321"/>
        <v xml:space="preserve"> </v>
      </c>
      <c r="AF848" s="48" t="str">
        <f t="shared" si="322"/>
        <v xml:space="preserve"> </v>
      </c>
      <c r="AG848" s="49" t="str">
        <f t="shared" si="323"/>
        <v/>
      </c>
      <c r="AH848" s="48">
        <f t="shared" si="324"/>
        <v>17</v>
      </c>
      <c r="AI848" s="50">
        <f>'Details and Calculations'!AE847</f>
        <v>1</v>
      </c>
      <c r="AJ848" s="50">
        <f>'Details and Calculations'!AM847</f>
        <v>1</v>
      </c>
      <c r="AK848" s="50">
        <f>'Details and Calculations'!AR847</f>
        <v>1</v>
      </c>
      <c r="AL848" s="50">
        <f>'Details and Calculations'!AW847</f>
        <v>1</v>
      </c>
      <c r="AM848" s="50">
        <f>'Details and Calculations'!BA847</f>
        <v>1</v>
      </c>
      <c r="AN848" s="50" t="str">
        <f>'Details and Calculations'!BF847</f>
        <v xml:space="preserve"> </v>
      </c>
      <c r="AO848" s="50" t="str">
        <f>'Details and Calculations'!BI847</f>
        <v xml:space="preserve"> </v>
      </c>
      <c r="AP848" s="50" t="str">
        <f>'Details and Calculations'!BM847</f>
        <v xml:space="preserve"> </v>
      </c>
      <c r="AQ848" s="50" t="str">
        <f>'Details and Calculations'!BP847</f>
        <v xml:space="preserve"> </v>
      </c>
      <c r="AR848" s="50">
        <f>'Details and Calculations'!CC847</f>
        <v>1</v>
      </c>
      <c r="AS848" s="50">
        <f>'Details and Calculations'!CJ847</f>
        <v>1</v>
      </c>
      <c r="AT848" s="51">
        <f>'Details and Calculations'!T847</f>
        <v>1</v>
      </c>
      <c r="AU848" s="51">
        <f>'Details and Calculations'!Z847</f>
        <v>1</v>
      </c>
      <c r="AV848" s="51">
        <f>'Details and Calculations'!S847</f>
        <v>0</v>
      </c>
      <c r="AW848" s="51">
        <f>'Details and Calculations'!AI847</f>
        <v>1</v>
      </c>
      <c r="AX848" s="51">
        <f>'Details and Calculations'!BY847</f>
        <v>1</v>
      </c>
      <c r="AY848" s="51">
        <f>'Details and Calculations'!CG847</f>
        <v>1</v>
      </c>
      <c r="AZ848" s="51">
        <f>'Details and Calculations'!CI847</f>
        <v>1</v>
      </c>
      <c r="BA848" s="51">
        <f t="shared" si="325"/>
        <v>1</v>
      </c>
      <c r="BB848" s="52">
        <f>'Details and Calculations'!Y847</f>
        <v>2</v>
      </c>
      <c r="BC848" s="52">
        <f>'Details and Calculations'!AC847</f>
        <v>1</v>
      </c>
      <c r="BD848" s="52">
        <f>'Details and Calculations'!AK847</f>
        <v>2</v>
      </c>
      <c r="BE848" s="52">
        <f>'Details and Calculations'!AN847</f>
        <v>35000</v>
      </c>
      <c r="BF848" s="52">
        <f>'Details and Calculations'!AP847</f>
        <v>7</v>
      </c>
      <c r="BG848" s="52">
        <f>'Details and Calculations'!AT847</f>
        <v>14</v>
      </c>
      <c r="BH848" s="52">
        <f>'Details and Calculations'!AY847</f>
        <v>1</v>
      </c>
      <c r="BI848" s="52">
        <f>'Details and Calculations'!BB847</f>
        <v>35000</v>
      </c>
      <c r="BJ848" s="52" t="str">
        <f>'Details and Calculations'!BD847</f>
        <v xml:space="preserve"> </v>
      </c>
      <c r="BK848" s="52">
        <f>'Details and Calculations'!CA847</f>
        <v>1</v>
      </c>
      <c r="BL848" s="43">
        <f>'Details and Calculations'!AA847</f>
        <v>1</v>
      </c>
      <c r="BM848" s="43" t="str">
        <f>'Details and Calculations'!AB847</f>
        <v/>
      </c>
      <c r="BN848" s="43">
        <f>'Details and Calculations'!AD847</f>
        <v>2003</v>
      </c>
      <c r="BO848" s="43">
        <f>'Details and Calculations'!AJ847</f>
        <v>1</v>
      </c>
      <c r="BP848" s="43">
        <f>'Details and Calculations'!AL847</f>
        <v>2003</v>
      </c>
      <c r="BQ848" s="43">
        <f>'Details and Calculations'!AO847</f>
        <v>1</v>
      </c>
      <c r="BR848" s="43">
        <f>'Details and Calculations'!AQ847</f>
        <v>2003</v>
      </c>
      <c r="BS848" s="43">
        <f>'Details and Calculations'!AS847</f>
        <v>1</v>
      </c>
      <c r="BT848" s="43">
        <f>'Details and Calculations'!AV847</f>
        <v>2003</v>
      </c>
      <c r="BU848" s="43">
        <f>'Details and Calculations'!AX847</f>
        <v>1</v>
      </c>
      <c r="BV848" s="43">
        <f>'Details and Calculations'!AZ847</f>
        <v>2003</v>
      </c>
      <c r="BW848" s="43">
        <f>'Details and Calculations'!BC847</f>
        <v>0</v>
      </c>
      <c r="BX848" s="43" t="str">
        <f>'Details and Calculations'!BE847</f>
        <v xml:space="preserve"> </v>
      </c>
      <c r="BY848" s="43" t="str">
        <f>'Details and Calculations'!BG847</f>
        <v xml:space="preserve"> </v>
      </c>
      <c r="BZ848" s="43" t="str">
        <f>'Details and Calculations'!BH847</f>
        <v xml:space="preserve"> </v>
      </c>
      <c r="CA848" s="43">
        <f>'Details and Calculations'!BJ847</f>
        <v>0</v>
      </c>
      <c r="CB848" s="43" t="str">
        <f>'Details and Calculations'!BK847</f>
        <v/>
      </c>
      <c r="CC848" s="43" t="str">
        <f>'Details and Calculations'!BL847</f>
        <v xml:space="preserve"> </v>
      </c>
      <c r="CD848" s="43" t="str">
        <f>'Details and Calculations'!BN847</f>
        <v xml:space="preserve"> </v>
      </c>
      <c r="CE848" s="43" t="str">
        <f>'Details and Calculations'!BO847</f>
        <v xml:space="preserve"> </v>
      </c>
      <c r="CF848" s="43">
        <f>'Details and Calculations'!BZ847</f>
        <v>1</v>
      </c>
      <c r="CG848" s="43">
        <f>'Details and Calculations'!CB847</f>
        <v>2014</v>
      </c>
      <c r="CH848" s="31"/>
      <c r="CI848" s="53"/>
    </row>
    <row r="849" spans="1:87" x14ac:dyDescent="0.3">
      <c r="A849" s="43">
        <f>'Details and Calculations'!A848</f>
        <v>2017</v>
      </c>
      <c r="B849" s="43" t="str">
        <f>'Details and Calculations'!C848</f>
        <v>Rwanda</v>
      </c>
      <c r="C849" s="43" t="str">
        <f>'Details and Calculations'!D848</f>
        <v>Rulindo</v>
      </c>
      <c r="D849" s="43" t="str">
        <f>'Details and Calculations'!E848</f>
        <v>Mbogo</v>
      </c>
      <c r="E849" s="43" t="str">
        <f>'Details and Calculations'!F848</f>
        <v>Bukoro</v>
      </c>
      <c r="F849" s="43" t="str">
        <f>'Details and Calculations'!G848</f>
        <v>Ruhanya</v>
      </c>
      <c r="G849" s="43" t="str">
        <f>'Details and Calculations'!H848</f>
        <v/>
      </c>
      <c r="H849" s="43" t="str">
        <f>'Details and Calculations'!I848</f>
        <v/>
      </c>
      <c r="I849" s="43" t="str">
        <f>'Details and Calculations'!J848</f>
        <v>musenge</v>
      </c>
      <c r="J849" s="43">
        <f>'Details and Calculations'!K848</f>
        <v>40</v>
      </c>
      <c r="K849" s="43">
        <f>'Details and Calculations'!O848</f>
        <v>40</v>
      </c>
      <c r="L849" s="43">
        <f>'Details and Calculations'!P849</f>
        <v>14</v>
      </c>
      <c r="M849" s="43" t="str">
        <f>'Details and Calculations'!U848</f>
        <v>Piped Network With Pump</v>
      </c>
      <c r="N849" s="43">
        <f>'Details and Calculations'!V848</f>
        <v>2014</v>
      </c>
      <c r="O849" s="43" t="str">
        <f>'Details and Calculations'!W848</f>
        <v>Water For People</v>
      </c>
      <c r="P849" s="43" t="str">
        <f>'Details and Calculations'!X848</f>
        <v>Spring</v>
      </c>
      <c r="Q849" s="44" t="str">
        <f t="shared" si="308"/>
        <v>Low Risk</v>
      </c>
      <c r="R849" s="44" t="str">
        <f t="shared" si="309"/>
        <v>High Risk</v>
      </c>
      <c r="S849" s="45" t="str">
        <f t="shared" si="310"/>
        <v>Basic Level of Service</v>
      </c>
      <c r="T849" s="62" t="str">
        <f t="shared" si="307"/>
        <v>High Priority</v>
      </c>
      <c r="U849" s="46">
        <f t="shared" si="311"/>
        <v>4</v>
      </c>
      <c r="V849" s="28" t="str">
        <f t="shared" si="312"/>
        <v>Major Repairs or Replace System</v>
      </c>
      <c r="W849" s="47" t="str">
        <f t="shared" si="313"/>
        <v/>
      </c>
      <c r="X849" s="27" t="str">
        <f t="shared" si="314"/>
        <v>Further Technical Diagnostic Needed</v>
      </c>
      <c r="Y849" s="48">
        <f t="shared" si="315"/>
        <v>27</v>
      </c>
      <c r="Z849" s="48">
        <f t="shared" si="316"/>
        <v>17</v>
      </c>
      <c r="AA849" s="48">
        <f t="shared" si="317"/>
        <v>27</v>
      </c>
      <c r="AB849" s="48">
        <f t="shared" si="318"/>
        <v>17</v>
      </c>
      <c r="AC849" s="48">
        <f t="shared" si="319"/>
        <v>27</v>
      </c>
      <c r="AD849" s="48">
        <f t="shared" si="320"/>
        <v>4</v>
      </c>
      <c r="AE849" s="48">
        <f t="shared" si="321"/>
        <v>17</v>
      </c>
      <c r="AF849" s="48" t="str">
        <f t="shared" si="322"/>
        <v xml:space="preserve"> </v>
      </c>
      <c r="AG849" s="49" t="str">
        <f t="shared" si="323"/>
        <v/>
      </c>
      <c r="AH849" s="48">
        <f t="shared" si="324"/>
        <v>17</v>
      </c>
      <c r="AI849" s="50">
        <f>'Details and Calculations'!AE848</f>
        <v>1</v>
      </c>
      <c r="AJ849" s="50">
        <f>'Details and Calculations'!AM848</f>
        <v>2</v>
      </c>
      <c r="AK849" s="50">
        <f>'Details and Calculations'!AR848</f>
        <v>1</v>
      </c>
      <c r="AL849" s="50">
        <f>'Details and Calculations'!AW848</f>
        <v>1</v>
      </c>
      <c r="AM849" s="50">
        <f>'Details and Calculations'!BA848</f>
        <v>2</v>
      </c>
      <c r="AN849" s="50">
        <f>'Details and Calculations'!BF848</f>
        <v>2</v>
      </c>
      <c r="AO849" s="50">
        <f>'Details and Calculations'!BI848</f>
        <v>2</v>
      </c>
      <c r="AP849" s="50" t="str">
        <f>'Details and Calculations'!BM848</f>
        <v xml:space="preserve"> </v>
      </c>
      <c r="AQ849" s="50" t="str">
        <f>'Details and Calculations'!BP848</f>
        <v xml:space="preserve"> </v>
      </c>
      <c r="AR849" s="50">
        <f>'Details and Calculations'!CC848</f>
        <v>3</v>
      </c>
      <c r="AS849" s="50">
        <f>'Details and Calculations'!CJ848</f>
        <v>3</v>
      </c>
      <c r="AT849" s="51">
        <f>'Details and Calculations'!T848</f>
        <v>1</v>
      </c>
      <c r="AU849" s="51">
        <f>'Details and Calculations'!Z848</f>
        <v>1</v>
      </c>
      <c r="AV849" s="51">
        <f>'Details and Calculations'!S848</f>
        <v>0</v>
      </c>
      <c r="AW849" s="51">
        <f>'Details and Calculations'!AI848</f>
        <v>1</v>
      </c>
      <c r="AX849" s="51">
        <f>'Details and Calculations'!BY848</f>
        <v>1</v>
      </c>
      <c r="AY849" s="51">
        <f>'Details and Calculations'!CG848</f>
        <v>0</v>
      </c>
      <c r="AZ849" s="51">
        <f>'Details and Calculations'!CI848</f>
        <v>0</v>
      </c>
      <c r="BA849" s="51">
        <f t="shared" si="325"/>
        <v>0</v>
      </c>
      <c r="BB849" s="52">
        <f>'Details and Calculations'!Y848</f>
        <v>1</v>
      </c>
      <c r="BC849" s="52">
        <f>'Details and Calculations'!AC848</f>
        <v>1</v>
      </c>
      <c r="BD849" s="52">
        <f>'Details and Calculations'!AK848</f>
        <v>1</v>
      </c>
      <c r="BE849" s="52">
        <f>'Details and Calculations'!AN848</f>
        <v>3000</v>
      </c>
      <c r="BF849" s="52">
        <f>'Details and Calculations'!AP848</f>
        <v>16</v>
      </c>
      <c r="BG849" s="52">
        <f>'Details and Calculations'!AT848</f>
        <v>8</v>
      </c>
      <c r="BH849" s="52">
        <f>'Details and Calculations'!AY848</f>
        <v>3</v>
      </c>
      <c r="BI849" s="52">
        <f>'Details and Calculations'!BB848</f>
        <v>20000</v>
      </c>
      <c r="BJ849" s="52">
        <f>'Details and Calculations'!BD848</f>
        <v>1</v>
      </c>
      <c r="BK849" s="52">
        <f>'Details and Calculations'!CA848</f>
        <v>1</v>
      </c>
      <c r="BL849" s="43">
        <f>'Details and Calculations'!AA848</f>
        <v>1</v>
      </c>
      <c r="BM849" s="43" t="str">
        <f>'Details and Calculations'!AB848</f>
        <v>"Springbox" --Intake Structure At A Spring</v>
      </c>
      <c r="BN849" s="43">
        <f>'Details and Calculations'!AD848</f>
        <v>2014</v>
      </c>
      <c r="BO849" s="43">
        <f>'Details and Calculations'!AJ848</f>
        <v>1</v>
      </c>
      <c r="BP849" s="43">
        <f>'Details and Calculations'!AL848</f>
        <v>2014</v>
      </c>
      <c r="BQ849" s="43">
        <f>'Details and Calculations'!AO848</f>
        <v>1</v>
      </c>
      <c r="BR849" s="43">
        <f>'Details and Calculations'!AQ848</f>
        <v>2014</v>
      </c>
      <c r="BS849" s="43">
        <f>'Details and Calculations'!AS848</f>
        <v>1</v>
      </c>
      <c r="BT849" s="43">
        <f>'Details and Calculations'!AV848</f>
        <v>2014</v>
      </c>
      <c r="BU849" s="43">
        <f>'Details and Calculations'!AX848</f>
        <v>1</v>
      </c>
      <c r="BV849" s="43">
        <f>'Details and Calculations'!AZ848</f>
        <v>2014</v>
      </c>
      <c r="BW849" s="43">
        <f>'Details and Calculations'!BC848</f>
        <v>1</v>
      </c>
      <c r="BX849" s="43">
        <f>'Details and Calculations'!BE848</f>
        <v>2014</v>
      </c>
      <c r="BY849" s="43">
        <f>'Details and Calculations'!BG848</f>
        <v>1</v>
      </c>
      <c r="BZ849" s="43">
        <f>'Details and Calculations'!BH848</f>
        <v>2014</v>
      </c>
      <c r="CA849" s="43">
        <f>'Details and Calculations'!BJ848</f>
        <v>0</v>
      </c>
      <c r="CB849" s="43" t="str">
        <f>'Details and Calculations'!BK848</f>
        <v/>
      </c>
      <c r="CC849" s="43" t="str">
        <f>'Details and Calculations'!BL848</f>
        <v xml:space="preserve"> </v>
      </c>
      <c r="CD849" s="43" t="str">
        <f>'Details and Calculations'!BN848</f>
        <v xml:space="preserve"> </v>
      </c>
      <c r="CE849" s="43" t="str">
        <f>'Details and Calculations'!BO848</f>
        <v xml:space="preserve"> </v>
      </c>
      <c r="CF849" s="43">
        <f>'Details and Calculations'!BZ848</f>
        <v>1</v>
      </c>
      <c r="CG849" s="43">
        <f>'Details and Calculations'!CB848</f>
        <v>2014</v>
      </c>
      <c r="CH849" s="31"/>
      <c r="CI849" s="53"/>
    </row>
    <row r="850" spans="1:87" x14ac:dyDescent="0.3">
      <c r="A850" s="43">
        <f>'Details and Calculations'!A849</f>
        <v>2017</v>
      </c>
      <c r="B850" s="43" t="str">
        <f>'Details and Calculations'!C849</f>
        <v>Rwanda</v>
      </c>
      <c r="C850" s="43" t="str">
        <f>'Details and Calculations'!D849</f>
        <v>Rulindo</v>
      </c>
      <c r="D850" s="43" t="str">
        <f>'Details and Calculations'!E849</f>
        <v>Base</v>
      </c>
      <c r="E850" s="43" t="str">
        <f>'Details and Calculations'!F849</f>
        <v>Cyohoha</v>
      </c>
      <c r="F850" s="43" t="str">
        <f>'Details and Calculations'!G849</f>
        <v>Rubanda</v>
      </c>
      <c r="G850" s="43" t="str">
        <f>'Details and Calculations'!H849</f>
        <v/>
      </c>
      <c r="H850" s="43" t="str">
        <f>'Details and Calculations'!I849</f>
        <v/>
      </c>
      <c r="I850" s="43" t="str">
        <f>'Details and Calculations'!J849</f>
        <v>Gihanga</v>
      </c>
      <c r="J850" s="43">
        <f>'Details and Calculations'!K849</f>
        <v>214</v>
      </c>
      <c r="K850" s="43">
        <f>'Details and Calculations'!O849</f>
        <v>200</v>
      </c>
      <c r="L850" s="43" t="str">
        <f>'Details and Calculations'!P850</f>
        <v xml:space="preserve"> </v>
      </c>
      <c r="M850" s="43" t="str">
        <f>'Details and Calculations'!U849</f>
        <v>Piped Network -- Gravity Only</v>
      </c>
      <c r="N850" s="43">
        <f>'Details and Calculations'!V849</f>
        <v>2016</v>
      </c>
      <c r="O850" s="43" t="str">
        <f>'Details and Calculations'!W849</f>
        <v>Governement (District, Wasac) And Water For People</v>
      </c>
      <c r="P850" s="43" t="str">
        <f>'Details and Calculations'!X849</f>
        <v>Spring</v>
      </c>
      <c r="Q850" s="44" t="str">
        <f t="shared" si="308"/>
        <v>Low Risk</v>
      </c>
      <c r="R850" s="44" t="str">
        <f t="shared" si="309"/>
        <v>High Risk</v>
      </c>
      <c r="S850" s="45" t="str">
        <f t="shared" si="310"/>
        <v>Intermediate Level of Service</v>
      </c>
      <c r="T850" s="62" t="str">
        <f t="shared" si="307"/>
        <v>High Priority</v>
      </c>
      <c r="U850" s="46">
        <f t="shared" si="311"/>
        <v>6</v>
      </c>
      <c r="V850" s="28" t="str">
        <f t="shared" si="312"/>
        <v>Major Repairs or Replace System</v>
      </c>
      <c r="W850" s="47" t="str">
        <f t="shared" si="313"/>
        <v/>
      </c>
      <c r="X850" s="27" t="str">
        <f t="shared" si="314"/>
        <v>Further Technical Diagnostic Needed</v>
      </c>
      <c r="Y850" s="48" t="str">
        <f t="shared" si="315"/>
        <v xml:space="preserve"> </v>
      </c>
      <c r="Z850" s="48">
        <f t="shared" si="316"/>
        <v>19</v>
      </c>
      <c r="AA850" s="48">
        <f t="shared" si="317"/>
        <v>29</v>
      </c>
      <c r="AB850" s="48" t="str">
        <f t="shared" si="318"/>
        <v xml:space="preserve"> </v>
      </c>
      <c r="AC850" s="48" t="str">
        <f t="shared" si="319"/>
        <v xml:space="preserve"> </v>
      </c>
      <c r="AD850" s="48" t="str">
        <f t="shared" si="320"/>
        <v xml:space="preserve"> </v>
      </c>
      <c r="AE850" s="48" t="str">
        <f t="shared" si="321"/>
        <v xml:space="preserve"> </v>
      </c>
      <c r="AF850" s="48" t="str">
        <f t="shared" si="322"/>
        <v xml:space="preserve"> </v>
      </c>
      <c r="AG850" s="49" t="str">
        <f t="shared" si="323"/>
        <v/>
      </c>
      <c r="AH850" s="48">
        <f t="shared" si="324"/>
        <v>19</v>
      </c>
      <c r="AI850" s="50" t="str">
        <f>'Details and Calculations'!AE849</f>
        <v xml:space="preserve"> </v>
      </c>
      <c r="AJ850" s="50">
        <f>'Details and Calculations'!AM849</f>
        <v>2</v>
      </c>
      <c r="AK850" s="50">
        <f>'Details and Calculations'!AR849</f>
        <v>1</v>
      </c>
      <c r="AL850" s="50" t="str">
        <f>'Details and Calculations'!AW849</f>
        <v xml:space="preserve"> </v>
      </c>
      <c r="AM850" s="50" t="str">
        <f>'Details and Calculations'!BA849</f>
        <v xml:space="preserve"> </v>
      </c>
      <c r="AN850" s="50" t="str">
        <f>'Details and Calculations'!BF849</f>
        <v xml:space="preserve"> </v>
      </c>
      <c r="AO850" s="50" t="str">
        <f>'Details and Calculations'!BI849</f>
        <v xml:space="preserve"> </v>
      </c>
      <c r="AP850" s="50" t="str">
        <f>'Details and Calculations'!BM849</f>
        <v xml:space="preserve"> </v>
      </c>
      <c r="AQ850" s="50" t="str">
        <f>'Details and Calculations'!BP849</f>
        <v xml:space="preserve"> </v>
      </c>
      <c r="AR850" s="50">
        <f>'Details and Calculations'!CC849</f>
        <v>3</v>
      </c>
      <c r="AS850" s="50">
        <f>'Details and Calculations'!CJ849</f>
        <v>3</v>
      </c>
      <c r="AT850" s="51">
        <f>'Details and Calculations'!T849</f>
        <v>1</v>
      </c>
      <c r="AU850" s="51">
        <f>'Details and Calculations'!Z849</f>
        <v>1</v>
      </c>
      <c r="AV850" s="51">
        <f>'Details and Calculations'!S849</f>
        <v>1</v>
      </c>
      <c r="AW850" s="51">
        <f>'Details and Calculations'!AI849</f>
        <v>1</v>
      </c>
      <c r="AX850" s="51">
        <f>'Details and Calculations'!BY849</f>
        <v>1</v>
      </c>
      <c r="AY850" s="51">
        <f>'Details and Calculations'!CG849</f>
        <v>1</v>
      </c>
      <c r="AZ850" s="51">
        <f>'Details and Calculations'!CI849</f>
        <v>0</v>
      </c>
      <c r="BA850" s="51">
        <f t="shared" si="325"/>
        <v>0</v>
      </c>
      <c r="BB850" s="52">
        <f>'Details and Calculations'!Y849</f>
        <v>1</v>
      </c>
      <c r="BC850" s="52" t="str">
        <f>'Details and Calculations'!AC849</f>
        <v xml:space="preserve"> </v>
      </c>
      <c r="BD850" s="52">
        <f>'Details and Calculations'!AK849</f>
        <v>1</v>
      </c>
      <c r="BE850" s="52">
        <f>'Details and Calculations'!AN849</f>
        <v>7200</v>
      </c>
      <c r="BF850" s="52">
        <f>'Details and Calculations'!AP849</f>
        <v>6</v>
      </c>
      <c r="BG850" s="52" t="str">
        <f>'Details and Calculations'!AT849</f>
        <v xml:space="preserve"> </v>
      </c>
      <c r="BH850" s="52" t="str">
        <f>'Details and Calculations'!AY849</f>
        <v xml:space="preserve"> </v>
      </c>
      <c r="BI850" s="52" t="str">
        <f>'Details and Calculations'!BB849</f>
        <v xml:space="preserve"> </v>
      </c>
      <c r="BJ850" s="52" t="str">
        <f>'Details and Calculations'!BD849</f>
        <v xml:space="preserve"> </v>
      </c>
      <c r="BK850" s="52">
        <f>'Details and Calculations'!CA849</f>
        <v>2</v>
      </c>
      <c r="BL850" s="43">
        <f>'Details and Calculations'!AA849</f>
        <v>0</v>
      </c>
      <c r="BM850" s="43" t="str">
        <f>'Details and Calculations'!AB849</f>
        <v/>
      </c>
      <c r="BN850" s="43" t="str">
        <f>'Details and Calculations'!AD849</f>
        <v xml:space="preserve"> </v>
      </c>
      <c r="BO850" s="43">
        <f>'Details and Calculations'!AJ849</f>
        <v>1</v>
      </c>
      <c r="BP850" s="43">
        <f>'Details and Calculations'!AL849</f>
        <v>2016</v>
      </c>
      <c r="BQ850" s="43">
        <f>'Details and Calculations'!AO849</f>
        <v>1</v>
      </c>
      <c r="BR850" s="43">
        <f>'Details and Calculations'!AQ849</f>
        <v>2016</v>
      </c>
      <c r="BS850" s="43">
        <f>'Details and Calculations'!AS849</f>
        <v>0</v>
      </c>
      <c r="BT850" s="43" t="str">
        <f>'Details and Calculations'!AV849</f>
        <v xml:space="preserve"> </v>
      </c>
      <c r="BU850" s="43">
        <f>'Details and Calculations'!AX849</f>
        <v>0</v>
      </c>
      <c r="BV850" s="43" t="str">
        <f>'Details and Calculations'!AZ849</f>
        <v xml:space="preserve"> </v>
      </c>
      <c r="BW850" s="43">
        <f>'Details and Calculations'!BC849</f>
        <v>0</v>
      </c>
      <c r="BX850" s="43" t="str">
        <f>'Details and Calculations'!BE849</f>
        <v xml:space="preserve"> </v>
      </c>
      <c r="BY850" s="43" t="str">
        <f>'Details and Calculations'!BG849</f>
        <v xml:space="preserve"> </v>
      </c>
      <c r="BZ850" s="43" t="str">
        <f>'Details and Calculations'!BH849</f>
        <v xml:space="preserve"> </v>
      </c>
      <c r="CA850" s="43">
        <f>'Details and Calculations'!BJ849</f>
        <v>0</v>
      </c>
      <c r="CB850" s="43" t="str">
        <f>'Details and Calculations'!BK849</f>
        <v/>
      </c>
      <c r="CC850" s="43" t="str">
        <f>'Details and Calculations'!BL849</f>
        <v xml:space="preserve"> </v>
      </c>
      <c r="CD850" s="43" t="str">
        <f>'Details and Calculations'!BN849</f>
        <v xml:space="preserve"> </v>
      </c>
      <c r="CE850" s="43" t="str">
        <f>'Details and Calculations'!BO849</f>
        <v xml:space="preserve"> </v>
      </c>
      <c r="CF850" s="43">
        <f>'Details and Calculations'!BZ849</f>
        <v>1</v>
      </c>
      <c r="CG850" s="43">
        <f>'Details and Calculations'!CB849</f>
        <v>2016</v>
      </c>
      <c r="CH850" s="31"/>
      <c r="CI850" s="53"/>
    </row>
    <row r="851" spans="1:87" x14ac:dyDescent="0.3">
      <c r="A851" s="43">
        <f>'Details and Calculations'!A850</f>
        <v>2017</v>
      </c>
      <c r="B851" s="43" t="str">
        <f>'Details and Calculations'!C850</f>
        <v>Rwanda</v>
      </c>
      <c r="C851" s="43" t="str">
        <f>'Details and Calculations'!D850</f>
        <v>Rulindo</v>
      </c>
      <c r="D851" s="43" t="str">
        <f>'Details and Calculations'!E850</f>
        <v>Bushoki</v>
      </c>
      <c r="E851" s="43" t="str">
        <f>'Details and Calculations'!F850</f>
        <v>Gasiza</v>
      </c>
      <c r="F851" s="43" t="str">
        <f>'Details and Calculations'!G850</f>
        <v>Remera</v>
      </c>
      <c r="G851" s="43" t="str">
        <f>'Details and Calculations'!H850</f>
        <v/>
      </c>
      <c r="H851" s="43" t="str">
        <f>'Details and Calculations'!I850</f>
        <v/>
      </c>
      <c r="I851" s="43" t="str">
        <f>'Details and Calculations'!J850</f>
        <v>Water point at EP Gasiza/Nyagahondo gravity system</v>
      </c>
      <c r="J851" s="43">
        <f>'Details and Calculations'!K850</f>
        <v>228</v>
      </c>
      <c r="K851" s="43">
        <f>'Details and Calculations'!O850</f>
        <v>228</v>
      </c>
      <c r="L851" s="43">
        <f>'Details and Calculations'!P851</f>
        <v>84</v>
      </c>
      <c r="M851" s="43" t="str">
        <f>'Details and Calculations'!U850</f>
        <v>Piped Network -- Gravity Only</v>
      </c>
      <c r="N851" s="43">
        <f>'Details and Calculations'!V850</f>
        <v>2010</v>
      </c>
      <c r="O851" s="43" t="str">
        <f>'Details and Calculations'!W850</f>
        <v>Caritas</v>
      </c>
      <c r="P851" s="43" t="str">
        <f>'Details and Calculations'!X850</f>
        <v>Spring</v>
      </c>
      <c r="Q851" s="44" t="str">
        <f t="shared" si="308"/>
        <v>Low Risk</v>
      </c>
      <c r="R851" s="44" t="str">
        <f t="shared" si="309"/>
        <v>Low Risk</v>
      </c>
      <c r="S851" s="45" t="str">
        <f t="shared" si="310"/>
        <v>Intermediate Level of Service</v>
      </c>
      <c r="T851" s="62" t="str">
        <f t="shared" si="307"/>
        <v>Low Priority</v>
      </c>
      <c r="U851" s="46">
        <f t="shared" si="311"/>
        <v>7</v>
      </c>
      <c r="V851" s="28" t="str">
        <f t="shared" si="312"/>
        <v>Perform Routine Preventative Maintenance</v>
      </c>
      <c r="W851" s="47" t="str">
        <f t="shared" si="313"/>
        <v/>
      </c>
      <c r="X851" s="27" t="str">
        <f t="shared" si="314"/>
        <v>Maintain O&amp;M and Routine Monitoring</v>
      </c>
      <c r="Y851" s="48" t="str">
        <f t="shared" si="315"/>
        <v xml:space="preserve"> </v>
      </c>
      <c r="Z851" s="48" t="str">
        <f t="shared" si="316"/>
        <v xml:space="preserve"> </v>
      </c>
      <c r="AA851" s="48" t="str">
        <f t="shared" si="317"/>
        <v xml:space="preserve"> </v>
      </c>
      <c r="AB851" s="48" t="str">
        <f t="shared" si="318"/>
        <v xml:space="preserve"> </v>
      </c>
      <c r="AC851" s="48" t="str">
        <f t="shared" si="319"/>
        <v xml:space="preserve"> </v>
      </c>
      <c r="AD851" s="48" t="str">
        <f t="shared" si="320"/>
        <v xml:space="preserve"> </v>
      </c>
      <c r="AE851" s="48" t="str">
        <f t="shared" si="321"/>
        <v xml:space="preserve"> </v>
      </c>
      <c r="AF851" s="48" t="str">
        <f t="shared" si="322"/>
        <v xml:space="preserve"> </v>
      </c>
      <c r="AG851" s="49" t="str">
        <f t="shared" si="323"/>
        <v/>
      </c>
      <c r="AH851" s="48">
        <f t="shared" si="324"/>
        <v>13</v>
      </c>
      <c r="AI851" s="50" t="str">
        <f>'Details and Calculations'!AE850</f>
        <v xml:space="preserve"> </v>
      </c>
      <c r="AJ851" s="50" t="str">
        <f>'Details and Calculations'!AM850</f>
        <v xml:space="preserve"> </v>
      </c>
      <c r="AK851" s="50" t="str">
        <f>'Details and Calculations'!AR850</f>
        <v xml:space="preserve"> </v>
      </c>
      <c r="AL851" s="50" t="str">
        <f>'Details and Calculations'!AW850</f>
        <v xml:space="preserve"> </v>
      </c>
      <c r="AM851" s="50" t="str">
        <f>'Details and Calculations'!BA850</f>
        <v xml:space="preserve"> </v>
      </c>
      <c r="AN851" s="50" t="str">
        <f>'Details and Calculations'!BF850</f>
        <v xml:space="preserve"> </v>
      </c>
      <c r="AO851" s="50" t="str">
        <f>'Details and Calculations'!BI850</f>
        <v xml:space="preserve"> </v>
      </c>
      <c r="AP851" s="50" t="str">
        <f>'Details and Calculations'!BM850</f>
        <v xml:space="preserve"> </v>
      </c>
      <c r="AQ851" s="50" t="str">
        <f>'Details and Calculations'!BP850</f>
        <v xml:space="preserve"> </v>
      </c>
      <c r="AR851" s="50">
        <f>'Details and Calculations'!CC850</f>
        <v>1</v>
      </c>
      <c r="AS851" s="50">
        <f>'Details and Calculations'!CJ850</f>
        <v>1</v>
      </c>
      <c r="AT851" s="51">
        <f>'Details and Calculations'!T850</f>
        <v>1</v>
      </c>
      <c r="AU851" s="51">
        <f>'Details and Calculations'!Z850</f>
        <v>1</v>
      </c>
      <c r="AV851" s="51">
        <f>'Details and Calculations'!S850</f>
        <v>0</v>
      </c>
      <c r="AW851" s="51">
        <f>'Details and Calculations'!AI850</f>
        <v>1</v>
      </c>
      <c r="AX851" s="51">
        <f>'Details and Calculations'!BY850</f>
        <v>1</v>
      </c>
      <c r="AY851" s="51">
        <f>'Details and Calculations'!CG850</f>
        <v>1</v>
      </c>
      <c r="AZ851" s="51">
        <f>'Details and Calculations'!CI850</f>
        <v>1</v>
      </c>
      <c r="BA851" s="51">
        <f t="shared" si="325"/>
        <v>1</v>
      </c>
      <c r="BB851" s="52">
        <f>'Details and Calculations'!Y850</f>
        <v>1</v>
      </c>
      <c r="BC851" s="52" t="str">
        <f>'Details and Calculations'!AC850</f>
        <v xml:space="preserve"> </v>
      </c>
      <c r="BD851" s="52" t="str">
        <f>'Details and Calculations'!AK850</f>
        <v xml:space="preserve"> </v>
      </c>
      <c r="BE851" s="52" t="str">
        <f>'Details and Calculations'!AN850</f>
        <v xml:space="preserve"> </v>
      </c>
      <c r="BF851" s="52" t="str">
        <f>'Details and Calculations'!AP850</f>
        <v xml:space="preserve"> </v>
      </c>
      <c r="BG851" s="52" t="str">
        <f>'Details and Calculations'!AT850</f>
        <v xml:space="preserve"> </v>
      </c>
      <c r="BH851" s="52" t="str">
        <f>'Details and Calculations'!AY850</f>
        <v xml:space="preserve"> </v>
      </c>
      <c r="BI851" s="52" t="str">
        <f>'Details and Calculations'!BB850</f>
        <v xml:space="preserve"> </v>
      </c>
      <c r="BJ851" s="52" t="str">
        <f>'Details and Calculations'!BD850</f>
        <v xml:space="preserve"> </v>
      </c>
      <c r="BK851" s="52">
        <f>'Details and Calculations'!CA850</f>
        <v>1</v>
      </c>
      <c r="BL851" s="43">
        <f>'Details and Calculations'!AA850</f>
        <v>0</v>
      </c>
      <c r="BM851" s="43" t="str">
        <f>'Details and Calculations'!AB850</f>
        <v/>
      </c>
      <c r="BN851" s="43" t="str">
        <f>'Details and Calculations'!AD850</f>
        <v xml:space="preserve"> </v>
      </c>
      <c r="BO851" s="43">
        <f>'Details and Calculations'!AJ850</f>
        <v>0</v>
      </c>
      <c r="BP851" s="43" t="str">
        <f>'Details and Calculations'!AL850</f>
        <v xml:space="preserve"> </v>
      </c>
      <c r="BQ851" s="43">
        <f>'Details and Calculations'!AO850</f>
        <v>0</v>
      </c>
      <c r="BR851" s="43" t="str">
        <f>'Details and Calculations'!AQ850</f>
        <v xml:space="preserve"> </v>
      </c>
      <c r="BS851" s="43">
        <f>'Details and Calculations'!AS850</f>
        <v>0</v>
      </c>
      <c r="BT851" s="43" t="str">
        <f>'Details and Calculations'!AV850</f>
        <v xml:space="preserve"> </v>
      </c>
      <c r="BU851" s="43">
        <f>'Details and Calculations'!AX850</f>
        <v>0</v>
      </c>
      <c r="BV851" s="43" t="str">
        <f>'Details and Calculations'!AZ850</f>
        <v xml:space="preserve"> </v>
      </c>
      <c r="BW851" s="43">
        <f>'Details and Calculations'!BC850</f>
        <v>0</v>
      </c>
      <c r="BX851" s="43" t="str">
        <f>'Details and Calculations'!BE850</f>
        <v xml:space="preserve"> </v>
      </c>
      <c r="BY851" s="43" t="str">
        <f>'Details and Calculations'!BG850</f>
        <v xml:space="preserve"> </v>
      </c>
      <c r="BZ851" s="43" t="str">
        <f>'Details and Calculations'!BH850</f>
        <v xml:space="preserve"> </v>
      </c>
      <c r="CA851" s="43">
        <f>'Details and Calculations'!BJ850</f>
        <v>0</v>
      </c>
      <c r="CB851" s="43" t="str">
        <f>'Details and Calculations'!BK850</f>
        <v/>
      </c>
      <c r="CC851" s="43" t="str">
        <f>'Details and Calculations'!BL850</f>
        <v xml:space="preserve"> </v>
      </c>
      <c r="CD851" s="43" t="str">
        <f>'Details and Calculations'!BN850</f>
        <v xml:space="preserve"> </v>
      </c>
      <c r="CE851" s="43" t="str">
        <f>'Details and Calculations'!BO850</f>
        <v xml:space="preserve"> </v>
      </c>
      <c r="CF851" s="43">
        <f>'Details and Calculations'!BZ850</f>
        <v>1</v>
      </c>
      <c r="CG851" s="43">
        <f>'Details and Calculations'!CB850</f>
        <v>2010</v>
      </c>
      <c r="CH851" s="31"/>
      <c r="CI851" s="53"/>
    </row>
    <row r="852" spans="1:87" x14ac:dyDescent="0.3">
      <c r="A852" s="43">
        <f>'Details and Calculations'!A851</f>
        <v>2017</v>
      </c>
      <c r="B852" s="43" t="str">
        <f>'Details and Calculations'!C851</f>
        <v>Rwanda</v>
      </c>
      <c r="C852" s="43" t="str">
        <f>'Details and Calculations'!D851</f>
        <v>Rulindo</v>
      </c>
      <c r="D852" s="43" t="str">
        <f>'Details and Calculations'!E851</f>
        <v>Kinihira</v>
      </c>
      <c r="E852" s="43" t="str">
        <f>'Details and Calculations'!F851</f>
        <v>Rebero</v>
      </c>
      <c r="F852" s="43" t="str">
        <f>'Details and Calculations'!G851</f>
        <v>Karambi</v>
      </c>
      <c r="G852" s="43" t="str">
        <f>'Details and Calculations'!H851</f>
        <v/>
      </c>
      <c r="H852" s="43" t="str">
        <f>'Details and Calculations'!I851</f>
        <v/>
      </c>
      <c r="I852" s="43" t="str">
        <f>'Details and Calculations'!J851</f>
        <v>Miyove-Kinihira</v>
      </c>
      <c r="J852" s="43">
        <f>'Details and Calculations'!K851</f>
        <v>144</v>
      </c>
      <c r="K852" s="43">
        <f>'Details and Calculations'!O851</f>
        <v>60</v>
      </c>
      <c r="L852" s="43">
        <f>'Details and Calculations'!P852</f>
        <v>47</v>
      </c>
      <c r="M852" s="43" t="str">
        <f>'Details and Calculations'!U851</f>
        <v>Piped Network -- Gravity Only</v>
      </c>
      <c r="N852" s="43">
        <f>'Details and Calculations'!V851</f>
        <v>2001</v>
      </c>
      <c r="O852" s="43" t="str">
        <f>'Details and Calculations'!W851</f>
        <v>Gkww</v>
      </c>
      <c r="P852" s="43" t="str">
        <f>'Details and Calculations'!X851</f>
        <v>Spring</v>
      </c>
      <c r="Q852" s="44" t="str">
        <f t="shared" si="308"/>
        <v>High Risk</v>
      </c>
      <c r="R852" s="44" t="str">
        <f t="shared" si="309"/>
        <v>High Risk</v>
      </c>
      <c r="S852" s="45" t="str">
        <f t="shared" si="310"/>
        <v>Intermediate Level of Service</v>
      </c>
      <c r="T852" s="62" t="str">
        <f t="shared" si="307"/>
        <v>High Priority</v>
      </c>
      <c r="U852" s="46">
        <f t="shared" si="311"/>
        <v>6</v>
      </c>
      <c r="V852" s="28" t="str">
        <f t="shared" si="312"/>
        <v>Major Repairs or Replace System</v>
      </c>
      <c r="W852" s="47" t="str">
        <f t="shared" si="313"/>
        <v/>
      </c>
      <c r="X852" s="27" t="str">
        <f t="shared" si="314"/>
        <v>Further Technical Diagnostic Needed</v>
      </c>
      <c r="Y852" s="48">
        <f t="shared" si="315"/>
        <v>2</v>
      </c>
      <c r="Z852" s="48">
        <f t="shared" si="316"/>
        <v>-8</v>
      </c>
      <c r="AA852" s="48">
        <f t="shared" si="317"/>
        <v>2</v>
      </c>
      <c r="AB852" s="48">
        <f t="shared" si="318"/>
        <v>-8</v>
      </c>
      <c r="AC852" s="48">
        <f t="shared" si="319"/>
        <v>2</v>
      </c>
      <c r="AD852" s="48" t="str">
        <f t="shared" si="320"/>
        <v xml:space="preserve"> </v>
      </c>
      <c r="AE852" s="48" t="str">
        <f t="shared" si="321"/>
        <v xml:space="preserve"> </v>
      </c>
      <c r="AF852" s="48" t="str">
        <f t="shared" si="322"/>
        <v xml:space="preserve"> </v>
      </c>
      <c r="AG852" s="49" t="str">
        <f t="shared" si="323"/>
        <v/>
      </c>
      <c r="AH852" s="48">
        <f t="shared" si="324"/>
        <v>-8</v>
      </c>
      <c r="AI852" s="50">
        <f>'Details and Calculations'!AE851</f>
        <v>2</v>
      </c>
      <c r="AJ852" s="50">
        <f>'Details and Calculations'!AM851</f>
        <v>2</v>
      </c>
      <c r="AK852" s="50">
        <f>'Details and Calculations'!AR851</f>
        <v>1</v>
      </c>
      <c r="AL852" s="50">
        <f>'Details and Calculations'!AW851</f>
        <v>2</v>
      </c>
      <c r="AM852" s="50">
        <f>'Details and Calculations'!BA851</f>
        <v>2</v>
      </c>
      <c r="AN852" s="50" t="str">
        <f>'Details and Calculations'!BF851</f>
        <v xml:space="preserve"> </v>
      </c>
      <c r="AO852" s="50" t="str">
        <f>'Details and Calculations'!BI851</f>
        <v xml:space="preserve"> </v>
      </c>
      <c r="AP852" s="50" t="str">
        <f>'Details and Calculations'!BM851</f>
        <v xml:space="preserve"> </v>
      </c>
      <c r="AQ852" s="50" t="str">
        <f>'Details and Calculations'!BP851</f>
        <v xml:space="preserve"> </v>
      </c>
      <c r="AR852" s="50">
        <f>'Details and Calculations'!CC851</f>
        <v>3</v>
      </c>
      <c r="AS852" s="50">
        <f>'Details and Calculations'!CJ851</f>
        <v>2</v>
      </c>
      <c r="AT852" s="51">
        <f>'Details and Calculations'!T851</f>
        <v>1</v>
      </c>
      <c r="AU852" s="51">
        <f>'Details and Calculations'!Z851</f>
        <v>1</v>
      </c>
      <c r="AV852" s="51">
        <f>'Details and Calculations'!S851</f>
        <v>0</v>
      </c>
      <c r="AW852" s="51">
        <f>'Details and Calculations'!AI851</f>
        <v>1</v>
      </c>
      <c r="AX852" s="51">
        <f>'Details and Calculations'!BY851</f>
        <v>1</v>
      </c>
      <c r="AY852" s="51">
        <f>'Details and Calculations'!CG851</f>
        <v>1</v>
      </c>
      <c r="AZ852" s="51">
        <f>'Details and Calculations'!CI851</f>
        <v>1</v>
      </c>
      <c r="BA852" s="51">
        <f t="shared" si="325"/>
        <v>0</v>
      </c>
      <c r="BB852" s="52">
        <f>'Details and Calculations'!Y851</f>
        <v>6</v>
      </c>
      <c r="BC852" s="52">
        <f>'Details and Calculations'!AC851</f>
        <v>3</v>
      </c>
      <c r="BD852" s="52">
        <f>'Details and Calculations'!AK851</f>
        <v>1</v>
      </c>
      <c r="BE852" s="52">
        <f>'Details and Calculations'!AN851</f>
        <v>8000</v>
      </c>
      <c r="BF852" s="52">
        <f>'Details and Calculations'!AP851</f>
        <v>4</v>
      </c>
      <c r="BG852" s="52">
        <f>'Details and Calculations'!AT851</f>
        <v>18</v>
      </c>
      <c r="BH852" s="52">
        <f>'Details and Calculations'!AY851</f>
        <v>2</v>
      </c>
      <c r="BI852" s="52">
        <f>'Details and Calculations'!BB851</f>
        <v>15000</v>
      </c>
      <c r="BJ852" s="52" t="str">
        <f>'Details and Calculations'!BD851</f>
        <v xml:space="preserve"> </v>
      </c>
      <c r="BK852" s="52">
        <f>'Details and Calculations'!CA851</f>
        <v>1</v>
      </c>
      <c r="BL852" s="43">
        <f>'Details and Calculations'!AA851</f>
        <v>1</v>
      </c>
      <c r="BM852" s="43" t="str">
        <f>'Details and Calculations'!AB851</f>
        <v>"Springbox" --Intake Structure At A Spring</v>
      </c>
      <c r="BN852" s="43">
        <f>'Details and Calculations'!AD851</f>
        <v>1989</v>
      </c>
      <c r="BO852" s="43">
        <f>'Details and Calculations'!AJ851</f>
        <v>1</v>
      </c>
      <c r="BP852" s="43">
        <f>'Details and Calculations'!AL851</f>
        <v>1989</v>
      </c>
      <c r="BQ852" s="43">
        <f>'Details and Calculations'!AO851</f>
        <v>1</v>
      </c>
      <c r="BR852" s="43">
        <f>'Details and Calculations'!AQ851</f>
        <v>1989</v>
      </c>
      <c r="BS852" s="43">
        <f>'Details and Calculations'!AS851</f>
        <v>1</v>
      </c>
      <c r="BT852" s="43">
        <f>'Details and Calculations'!AV851</f>
        <v>1989</v>
      </c>
      <c r="BU852" s="43">
        <f>'Details and Calculations'!AX851</f>
        <v>1</v>
      </c>
      <c r="BV852" s="43">
        <f>'Details and Calculations'!AZ851</f>
        <v>1989</v>
      </c>
      <c r="BW852" s="43">
        <f>'Details and Calculations'!BC851</f>
        <v>0</v>
      </c>
      <c r="BX852" s="43" t="str">
        <f>'Details and Calculations'!BE851</f>
        <v xml:space="preserve"> </v>
      </c>
      <c r="BY852" s="43" t="str">
        <f>'Details and Calculations'!BG851</f>
        <v xml:space="preserve"> </v>
      </c>
      <c r="BZ852" s="43" t="str">
        <f>'Details and Calculations'!BH851</f>
        <v xml:space="preserve"> </v>
      </c>
      <c r="CA852" s="43">
        <f>'Details and Calculations'!BJ851</f>
        <v>0</v>
      </c>
      <c r="CB852" s="43" t="str">
        <f>'Details and Calculations'!BK851</f>
        <v/>
      </c>
      <c r="CC852" s="43" t="str">
        <f>'Details and Calculations'!BL851</f>
        <v xml:space="preserve"> </v>
      </c>
      <c r="CD852" s="43" t="str">
        <f>'Details and Calculations'!BN851</f>
        <v xml:space="preserve"> </v>
      </c>
      <c r="CE852" s="43" t="str">
        <f>'Details and Calculations'!BO851</f>
        <v xml:space="preserve"> </v>
      </c>
      <c r="CF852" s="43">
        <f>'Details and Calculations'!BZ851</f>
        <v>1</v>
      </c>
      <c r="CG852" s="43">
        <f>'Details and Calculations'!CB851</f>
        <v>1989</v>
      </c>
      <c r="CH852" s="31"/>
      <c r="CI852" s="53"/>
    </row>
    <row r="853" spans="1:87" x14ac:dyDescent="0.3">
      <c r="A853" s="43">
        <f>'Details and Calculations'!A852</f>
        <v>2017</v>
      </c>
      <c r="B853" s="43" t="str">
        <f>'Details and Calculations'!C852</f>
        <v>Rwanda</v>
      </c>
      <c r="C853" s="43" t="str">
        <f>'Details and Calculations'!D852</f>
        <v>Rulindo</v>
      </c>
      <c r="D853" s="43" t="str">
        <f>'Details and Calculations'!E852</f>
        <v>Ngoma</v>
      </c>
      <c r="E853" s="43" t="str">
        <f>'Details and Calculations'!F852</f>
        <v>Mugote</v>
      </c>
      <c r="F853" s="43" t="str">
        <f>'Details and Calculations'!G852</f>
        <v>Rukoma</v>
      </c>
      <c r="G853" s="43" t="str">
        <f>'Details and Calculations'!H852</f>
        <v/>
      </c>
      <c r="H853" s="43" t="str">
        <f>'Details and Calculations'!I852</f>
        <v/>
      </c>
      <c r="I853" s="43" t="str">
        <f>'Details and Calculations'!J852</f>
        <v>Kararama pumping network</v>
      </c>
      <c r="J853" s="43">
        <f>'Details and Calculations'!K852</f>
        <v>92</v>
      </c>
      <c r="K853" s="43">
        <f>'Details and Calculations'!O852</f>
        <v>45</v>
      </c>
      <c r="L853" s="43" t="str">
        <f>'Details and Calculations'!P853</f>
        <v xml:space="preserve"> </v>
      </c>
      <c r="M853" s="43" t="str">
        <f>'Details and Calculations'!U852</f>
        <v>Piped Network With Pump</v>
      </c>
      <c r="N853" s="43">
        <f>'Details and Calculations'!V852</f>
        <v>2007</v>
      </c>
      <c r="O853" s="43" t="str">
        <f>'Details and Calculations'!W852</f>
        <v>Government</v>
      </c>
      <c r="P853" s="43" t="str">
        <f>'Details and Calculations'!X852</f>
        <v>Spring|Collection Chamber</v>
      </c>
      <c r="Q853" s="44" t="str">
        <f t="shared" si="308"/>
        <v>Low Risk</v>
      </c>
      <c r="R853" s="44" t="str">
        <f t="shared" si="309"/>
        <v>High Risk</v>
      </c>
      <c r="S853" s="45" t="str">
        <f t="shared" si="310"/>
        <v>Basic Level of Service</v>
      </c>
      <c r="T853" s="62" t="str">
        <f t="shared" si="307"/>
        <v>High Priority</v>
      </c>
      <c r="U853" s="46">
        <f t="shared" si="311"/>
        <v>4</v>
      </c>
      <c r="V853" s="28" t="str">
        <f t="shared" si="312"/>
        <v>Major Repairs or Replace System</v>
      </c>
      <c r="W853" s="47" t="str">
        <f t="shared" si="313"/>
        <v/>
      </c>
      <c r="X853" s="27" t="str">
        <f t="shared" si="314"/>
        <v>Further Technical Diagnostic Needed</v>
      </c>
      <c r="Y853" s="48">
        <f t="shared" si="315"/>
        <v>20</v>
      </c>
      <c r="Z853" s="48">
        <f t="shared" si="316"/>
        <v>10</v>
      </c>
      <c r="AA853" s="48">
        <f t="shared" si="317"/>
        <v>20</v>
      </c>
      <c r="AB853" s="48">
        <f t="shared" si="318"/>
        <v>10</v>
      </c>
      <c r="AC853" s="48">
        <f t="shared" si="319"/>
        <v>20</v>
      </c>
      <c r="AD853" s="48">
        <f t="shared" si="320"/>
        <v>-3</v>
      </c>
      <c r="AE853" s="48">
        <f t="shared" si="321"/>
        <v>10</v>
      </c>
      <c r="AF853" s="48" t="str">
        <f t="shared" si="322"/>
        <v xml:space="preserve"> </v>
      </c>
      <c r="AG853" s="49" t="str">
        <f t="shared" si="323"/>
        <v/>
      </c>
      <c r="AH853" s="48">
        <f t="shared" si="324"/>
        <v>10</v>
      </c>
      <c r="AI853" s="50">
        <f>'Details and Calculations'!AE852</f>
        <v>1</v>
      </c>
      <c r="AJ853" s="50">
        <f>'Details and Calculations'!AM852</f>
        <v>1</v>
      </c>
      <c r="AK853" s="50">
        <f>'Details and Calculations'!AR852</f>
        <v>1</v>
      </c>
      <c r="AL853" s="50">
        <f>'Details and Calculations'!AW852</f>
        <v>1</v>
      </c>
      <c r="AM853" s="50">
        <f>'Details and Calculations'!BA852</f>
        <v>2</v>
      </c>
      <c r="AN853" s="50">
        <f>'Details and Calculations'!BF852</f>
        <v>2</v>
      </c>
      <c r="AO853" s="50">
        <f>'Details and Calculations'!BI852</f>
        <v>2</v>
      </c>
      <c r="AP853" s="50" t="str">
        <f>'Details and Calculations'!BM852</f>
        <v xml:space="preserve"> </v>
      </c>
      <c r="AQ853" s="50" t="str">
        <f>'Details and Calculations'!BP852</f>
        <v xml:space="preserve"> </v>
      </c>
      <c r="AR853" s="50">
        <f>'Details and Calculations'!CC852</f>
        <v>3</v>
      </c>
      <c r="AS853" s="50">
        <f>'Details and Calculations'!CJ852</f>
        <v>3</v>
      </c>
      <c r="AT853" s="51">
        <f>'Details and Calculations'!T852</f>
        <v>1</v>
      </c>
      <c r="AU853" s="51">
        <f>'Details and Calculations'!Z852</f>
        <v>0</v>
      </c>
      <c r="AV853" s="51">
        <f>'Details and Calculations'!S852</f>
        <v>0</v>
      </c>
      <c r="AW853" s="51">
        <f>'Details and Calculations'!AI852</f>
        <v>1</v>
      </c>
      <c r="AX853" s="51">
        <f>'Details and Calculations'!BY852</f>
        <v>1</v>
      </c>
      <c r="AY853" s="51">
        <f>'Details and Calculations'!CG852</f>
        <v>1</v>
      </c>
      <c r="AZ853" s="51">
        <f>'Details and Calculations'!CI852</f>
        <v>0</v>
      </c>
      <c r="BA853" s="51">
        <f t="shared" si="325"/>
        <v>0</v>
      </c>
      <c r="BB853" s="52">
        <f>'Details and Calculations'!Y852</f>
        <v>4</v>
      </c>
      <c r="BC853" s="52">
        <f>'Details and Calculations'!AC852</f>
        <v>3</v>
      </c>
      <c r="BD853" s="52">
        <f>'Details and Calculations'!AK852</f>
        <v>1</v>
      </c>
      <c r="BE853" s="52">
        <f>'Details and Calculations'!AN852</f>
        <v>1500</v>
      </c>
      <c r="BF853" s="52">
        <f>'Details and Calculations'!AP852</f>
        <v>25</v>
      </c>
      <c r="BG853" s="52">
        <f>'Details and Calculations'!AT852</f>
        <v>20</v>
      </c>
      <c r="BH853" s="52">
        <f>'Details and Calculations'!AY852</f>
        <v>4</v>
      </c>
      <c r="BI853" s="52">
        <f>'Details and Calculations'!BB852</f>
        <v>30000</v>
      </c>
      <c r="BJ853" s="52">
        <f>'Details and Calculations'!BD852</f>
        <v>2</v>
      </c>
      <c r="BK853" s="52">
        <f>'Details and Calculations'!CA852</f>
        <v>47</v>
      </c>
      <c r="BL853" s="43">
        <f>'Details and Calculations'!AA852</f>
        <v>1</v>
      </c>
      <c r="BM853" s="43" t="str">
        <f>'Details and Calculations'!AB852</f>
        <v>"Springbox" --Intake Structure At A Spring|Collection Chamber</v>
      </c>
      <c r="BN853" s="43">
        <f>'Details and Calculations'!AD852</f>
        <v>2007</v>
      </c>
      <c r="BO853" s="43">
        <f>'Details and Calculations'!AJ852</f>
        <v>1</v>
      </c>
      <c r="BP853" s="43">
        <f>'Details and Calculations'!AL852</f>
        <v>2007</v>
      </c>
      <c r="BQ853" s="43">
        <f>'Details and Calculations'!AO852</f>
        <v>1</v>
      </c>
      <c r="BR853" s="43">
        <f>'Details and Calculations'!AQ852</f>
        <v>2007</v>
      </c>
      <c r="BS853" s="43">
        <f>'Details and Calculations'!AS852</f>
        <v>1</v>
      </c>
      <c r="BT853" s="43">
        <f>'Details and Calculations'!AV852</f>
        <v>2007</v>
      </c>
      <c r="BU853" s="43">
        <f>'Details and Calculations'!AX852</f>
        <v>1</v>
      </c>
      <c r="BV853" s="43">
        <f>'Details and Calculations'!AZ852</f>
        <v>2007</v>
      </c>
      <c r="BW853" s="43">
        <f>'Details and Calculations'!BC852</f>
        <v>1</v>
      </c>
      <c r="BX853" s="43">
        <f>'Details and Calculations'!BE852</f>
        <v>2007</v>
      </c>
      <c r="BY853" s="43">
        <f>'Details and Calculations'!BG852</f>
        <v>1</v>
      </c>
      <c r="BZ853" s="43">
        <f>'Details and Calculations'!BH852</f>
        <v>2007</v>
      </c>
      <c r="CA853" s="43">
        <f>'Details and Calculations'!BJ852</f>
        <v>0</v>
      </c>
      <c r="CB853" s="43" t="str">
        <f>'Details and Calculations'!BK852</f>
        <v/>
      </c>
      <c r="CC853" s="43" t="str">
        <f>'Details and Calculations'!BL852</f>
        <v xml:space="preserve"> </v>
      </c>
      <c r="CD853" s="43" t="str">
        <f>'Details and Calculations'!BN852</f>
        <v xml:space="preserve"> </v>
      </c>
      <c r="CE853" s="43" t="str">
        <f>'Details and Calculations'!BO852</f>
        <v xml:space="preserve"> </v>
      </c>
      <c r="CF853" s="43">
        <f>'Details and Calculations'!BZ852</f>
        <v>1</v>
      </c>
      <c r="CG853" s="43">
        <f>'Details and Calculations'!CB852</f>
        <v>2007</v>
      </c>
      <c r="CH853" s="31"/>
      <c r="CI853" s="53"/>
    </row>
    <row r="854" spans="1:87" x14ac:dyDescent="0.3">
      <c r="A854" s="43">
        <f>'Details and Calculations'!A853</f>
        <v>2017</v>
      </c>
      <c r="B854" s="43" t="str">
        <f>'Details and Calculations'!C853</f>
        <v>Rwanda</v>
      </c>
      <c r="C854" s="43" t="str">
        <f>'Details and Calculations'!D853</f>
        <v>Rulindo</v>
      </c>
      <c r="D854" s="43" t="str">
        <f>'Details and Calculations'!E853</f>
        <v>Ngoma</v>
      </c>
      <c r="E854" s="43" t="str">
        <f>'Details and Calculations'!F853</f>
        <v>Kabuga</v>
      </c>
      <c r="F854" s="43" t="str">
        <f>'Details and Calculations'!G853</f>
        <v>Kagarama</v>
      </c>
      <c r="G854" s="43" t="str">
        <f>'Details and Calculations'!H853</f>
        <v/>
      </c>
      <c r="H854" s="43" t="str">
        <f>'Details and Calculations'!I853</f>
        <v/>
      </c>
      <c r="I854" s="43" t="str">
        <f>'Details and Calculations'!J853</f>
        <v>Kabarore- Ngoma- Nyabuko network</v>
      </c>
      <c r="J854" s="43">
        <f>'Details and Calculations'!K853</f>
        <v>57</v>
      </c>
      <c r="K854" s="43">
        <f>'Details and Calculations'!O853</f>
        <v>57</v>
      </c>
      <c r="L854" s="43">
        <f>'Details and Calculations'!P854</f>
        <v>42</v>
      </c>
      <c r="M854" s="43" t="str">
        <f>'Details and Calculations'!U853</f>
        <v>Piped Network With Pump</v>
      </c>
      <c r="N854" s="43">
        <f>'Details and Calculations'!V853</f>
        <v>2014</v>
      </c>
      <c r="O854" s="43" t="str">
        <f>'Details and Calculations'!W853</f>
        <v>Governement (District, Wasac) And Water For People</v>
      </c>
      <c r="P854" s="43" t="str">
        <f>'Details and Calculations'!X853</f>
        <v>Spring</v>
      </c>
      <c r="Q854" s="44" t="str">
        <f t="shared" si="308"/>
        <v>Low Risk</v>
      </c>
      <c r="R854" s="44" t="str">
        <f t="shared" si="309"/>
        <v>Low Risk</v>
      </c>
      <c r="S854" s="45" t="str">
        <f t="shared" si="310"/>
        <v>Intermediate Level of Service</v>
      </c>
      <c r="T854" s="62" t="str">
        <f t="shared" si="307"/>
        <v>Low Priority</v>
      </c>
      <c r="U854" s="46">
        <f t="shared" si="311"/>
        <v>7</v>
      </c>
      <c r="V854" s="28" t="str">
        <f t="shared" si="312"/>
        <v>Repair or Replace Components</v>
      </c>
      <c r="W854" s="47" t="str">
        <f t="shared" si="313"/>
        <v xml:space="preserve">Intake Structure, Pump, </v>
      </c>
      <c r="X854" s="27" t="str">
        <f t="shared" si="314"/>
        <v>Create Plan To Repair or Replace Components</v>
      </c>
      <c r="Y854" s="48">
        <f t="shared" si="315"/>
        <v>27</v>
      </c>
      <c r="Z854" s="48">
        <f t="shared" si="316"/>
        <v>17</v>
      </c>
      <c r="AA854" s="48">
        <f t="shared" si="317"/>
        <v>27</v>
      </c>
      <c r="AB854" s="48" t="str">
        <f t="shared" si="318"/>
        <v xml:space="preserve"> </v>
      </c>
      <c r="AC854" s="48">
        <f t="shared" si="319"/>
        <v>27</v>
      </c>
      <c r="AD854" s="48">
        <f t="shared" si="320"/>
        <v>4</v>
      </c>
      <c r="AE854" s="48">
        <f t="shared" si="321"/>
        <v>17</v>
      </c>
      <c r="AF854" s="48" t="str">
        <f t="shared" si="322"/>
        <v xml:space="preserve"> </v>
      </c>
      <c r="AG854" s="49" t="str">
        <f t="shared" si="323"/>
        <v/>
      </c>
      <c r="AH854" s="48">
        <f t="shared" si="324"/>
        <v>17</v>
      </c>
      <c r="AI854" s="50">
        <f>'Details and Calculations'!AE853</f>
        <v>2</v>
      </c>
      <c r="AJ854" s="50">
        <f>'Details and Calculations'!AM853</f>
        <v>1</v>
      </c>
      <c r="AK854" s="50">
        <f>'Details and Calculations'!AR853</f>
        <v>1</v>
      </c>
      <c r="AL854" s="50" t="str">
        <f>'Details and Calculations'!AW853</f>
        <v xml:space="preserve"> </v>
      </c>
      <c r="AM854" s="50">
        <f>'Details and Calculations'!BA853</f>
        <v>1</v>
      </c>
      <c r="AN854" s="50">
        <f>'Details and Calculations'!BF853</f>
        <v>2</v>
      </c>
      <c r="AO854" s="50">
        <f>'Details and Calculations'!BI853</f>
        <v>1</v>
      </c>
      <c r="AP854" s="50" t="str">
        <f>'Details and Calculations'!BM853</f>
        <v xml:space="preserve"> </v>
      </c>
      <c r="AQ854" s="50" t="str">
        <f>'Details and Calculations'!BP853</f>
        <v xml:space="preserve"> </v>
      </c>
      <c r="AR854" s="50">
        <f>'Details and Calculations'!CC853</f>
        <v>1</v>
      </c>
      <c r="AS854" s="50">
        <f>'Details and Calculations'!CJ853</f>
        <v>1</v>
      </c>
      <c r="AT854" s="51">
        <f>'Details and Calculations'!T853</f>
        <v>1</v>
      </c>
      <c r="AU854" s="51">
        <f>'Details and Calculations'!Z853</f>
        <v>1</v>
      </c>
      <c r="AV854" s="51">
        <f>'Details and Calculations'!S853</f>
        <v>0</v>
      </c>
      <c r="AW854" s="51">
        <f>'Details and Calculations'!AI853</f>
        <v>1</v>
      </c>
      <c r="AX854" s="51">
        <f>'Details and Calculations'!BY853</f>
        <v>1</v>
      </c>
      <c r="AY854" s="51">
        <f>'Details and Calculations'!CG853</f>
        <v>1</v>
      </c>
      <c r="AZ854" s="51">
        <f>'Details and Calculations'!CI853</f>
        <v>1</v>
      </c>
      <c r="BA854" s="51">
        <f t="shared" si="325"/>
        <v>1</v>
      </c>
      <c r="BB854" s="52">
        <f>'Details and Calculations'!Y853</f>
        <v>4</v>
      </c>
      <c r="BC854" s="52">
        <f>'Details and Calculations'!AC853</f>
        <v>5</v>
      </c>
      <c r="BD854" s="52">
        <f>'Details and Calculations'!AK853</f>
        <v>2</v>
      </c>
      <c r="BE854" s="52">
        <f>'Details and Calculations'!AN853</f>
        <v>8000</v>
      </c>
      <c r="BF854" s="52">
        <f>'Details and Calculations'!AP853</f>
        <v>13</v>
      </c>
      <c r="BG854" s="52" t="str">
        <f>'Details and Calculations'!AT853</f>
        <v xml:space="preserve"> </v>
      </c>
      <c r="BH854" s="52">
        <f>'Details and Calculations'!AY853</f>
        <v>2</v>
      </c>
      <c r="BI854" s="52">
        <f>'Details and Calculations'!BB853</f>
        <v>7000</v>
      </c>
      <c r="BJ854" s="52">
        <f>'Details and Calculations'!BD853</f>
        <v>2</v>
      </c>
      <c r="BK854" s="52">
        <f>'Details and Calculations'!CA853</f>
        <v>17</v>
      </c>
      <c r="BL854" s="43">
        <f>'Details and Calculations'!AA853</f>
        <v>1</v>
      </c>
      <c r="BM854" s="43" t="str">
        <f>'Details and Calculations'!AB853</f>
        <v>"Springbox" --Intake Structure At A Spring|Collection Chamber</v>
      </c>
      <c r="BN854" s="43">
        <f>'Details and Calculations'!AD853</f>
        <v>2014</v>
      </c>
      <c r="BO854" s="43">
        <f>'Details and Calculations'!AJ853</f>
        <v>1</v>
      </c>
      <c r="BP854" s="43">
        <f>'Details and Calculations'!AL853</f>
        <v>2014</v>
      </c>
      <c r="BQ854" s="43">
        <f>'Details and Calculations'!AO853</f>
        <v>1</v>
      </c>
      <c r="BR854" s="43">
        <f>'Details and Calculations'!AQ853</f>
        <v>2014</v>
      </c>
      <c r="BS854" s="43">
        <f>'Details and Calculations'!AS853</f>
        <v>0</v>
      </c>
      <c r="BT854" s="43" t="str">
        <f>'Details and Calculations'!AV853</f>
        <v xml:space="preserve"> </v>
      </c>
      <c r="BU854" s="43">
        <f>'Details and Calculations'!AX853</f>
        <v>1</v>
      </c>
      <c r="BV854" s="43">
        <f>'Details and Calculations'!AZ853</f>
        <v>2014</v>
      </c>
      <c r="BW854" s="43">
        <f>'Details and Calculations'!BC853</f>
        <v>1</v>
      </c>
      <c r="BX854" s="43">
        <f>'Details and Calculations'!BE853</f>
        <v>2014</v>
      </c>
      <c r="BY854" s="43">
        <f>'Details and Calculations'!BG853</f>
        <v>1</v>
      </c>
      <c r="BZ854" s="43">
        <f>'Details and Calculations'!BH853</f>
        <v>2014</v>
      </c>
      <c r="CA854" s="43">
        <f>'Details and Calculations'!BJ853</f>
        <v>0</v>
      </c>
      <c r="CB854" s="43" t="str">
        <f>'Details and Calculations'!BK853</f>
        <v/>
      </c>
      <c r="CC854" s="43" t="str">
        <f>'Details and Calculations'!BL853</f>
        <v xml:space="preserve"> </v>
      </c>
      <c r="CD854" s="43" t="str">
        <f>'Details and Calculations'!BN853</f>
        <v xml:space="preserve"> </v>
      </c>
      <c r="CE854" s="43" t="str">
        <f>'Details and Calculations'!BO853</f>
        <v xml:space="preserve"> </v>
      </c>
      <c r="CF854" s="43">
        <f>'Details and Calculations'!BZ853</f>
        <v>1</v>
      </c>
      <c r="CG854" s="43">
        <f>'Details and Calculations'!CB853</f>
        <v>2014</v>
      </c>
      <c r="CH854" s="31"/>
      <c r="CI854" s="53"/>
    </row>
    <row r="855" spans="1:87" x14ac:dyDescent="0.3">
      <c r="A855" s="43">
        <f>'Details and Calculations'!A854</f>
        <v>2017</v>
      </c>
      <c r="B855" s="43" t="str">
        <f>'Details and Calculations'!C854</f>
        <v>Rwanda</v>
      </c>
      <c r="C855" s="43" t="str">
        <f>'Details and Calculations'!D854</f>
        <v>Rulindo</v>
      </c>
      <c r="D855" s="43" t="str">
        <f>'Details and Calculations'!E854</f>
        <v>Buyoga</v>
      </c>
      <c r="E855" s="43" t="str">
        <f>'Details and Calculations'!F854</f>
        <v>Gahororo</v>
      </c>
      <c r="F855" s="43" t="str">
        <f>'Details and Calculations'!G854</f>
        <v>Gipfundo</v>
      </c>
      <c r="G855" s="43" t="str">
        <f>'Details and Calculations'!H854</f>
        <v/>
      </c>
      <c r="H855" s="43" t="str">
        <f>'Details and Calculations'!I854</f>
        <v/>
      </c>
      <c r="I855" s="43" t="str">
        <f>'Details and Calculations'!J854</f>
        <v>rugarama</v>
      </c>
      <c r="J855" s="43">
        <f>'Details and Calculations'!K854</f>
        <v>162</v>
      </c>
      <c r="K855" s="43">
        <f>'Details and Calculations'!O854</f>
        <v>120</v>
      </c>
      <c r="L855" s="43">
        <f>'Details and Calculations'!P855</f>
        <v>40</v>
      </c>
      <c r="M855" s="43" t="str">
        <f>'Details and Calculations'!U854</f>
        <v>Piped Network -- Gravity Only</v>
      </c>
      <c r="N855" s="43">
        <f>'Details and Calculations'!V854</f>
        <v>2012</v>
      </c>
      <c r="O855" s="43" t="str">
        <f>'Details and Calculations'!W854</f>
        <v>G. Thierry</v>
      </c>
      <c r="P855" s="43" t="str">
        <f>'Details and Calculations'!X854</f>
        <v>Spring</v>
      </c>
      <c r="Q855" s="44" t="str">
        <f t="shared" si="308"/>
        <v>Low Risk</v>
      </c>
      <c r="R855" s="44" t="str">
        <f t="shared" si="309"/>
        <v>Low Risk</v>
      </c>
      <c r="S855" s="45" t="str">
        <f t="shared" si="310"/>
        <v>High Level of Service</v>
      </c>
      <c r="T855" s="62" t="str">
        <f t="shared" si="307"/>
        <v>Low Priority</v>
      </c>
      <c r="U855" s="46">
        <f t="shared" si="311"/>
        <v>8</v>
      </c>
      <c r="V855" s="28" t="str">
        <f t="shared" si="312"/>
        <v>Perform Routine Preventative Maintenance</v>
      </c>
      <c r="W855" s="47" t="str">
        <f t="shared" si="313"/>
        <v/>
      </c>
      <c r="X855" s="27" t="str">
        <f t="shared" si="314"/>
        <v>Maintain O&amp;M and Routine Monitoring</v>
      </c>
      <c r="Y855" s="48">
        <f t="shared" si="315"/>
        <v>25</v>
      </c>
      <c r="Z855" s="48">
        <f t="shared" si="316"/>
        <v>15</v>
      </c>
      <c r="AA855" s="48">
        <f t="shared" si="317"/>
        <v>25</v>
      </c>
      <c r="AB855" s="48" t="str">
        <f t="shared" si="318"/>
        <v xml:space="preserve"> </v>
      </c>
      <c r="AC855" s="48" t="str">
        <f t="shared" si="319"/>
        <v xml:space="preserve"> </v>
      </c>
      <c r="AD855" s="48" t="str">
        <f t="shared" si="320"/>
        <v xml:space="preserve"> </v>
      </c>
      <c r="AE855" s="48" t="str">
        <f t="shared" si="321"/>
        <v xml:space="preserve"> </v>
      </c>
      <c r="AF855" s="48" t="str">
        <f t="shared" si="322"/>
        <v xml:space="preserve"> </v>
      </c>
      <c r="AG855" s="49" t="str">
        <f t="shared" si="323"/>
        <v/>
      </c>
      <c r="AH855" s="48">
        <f t="shared" si="324"/>
        <v>15</v>
      </c>
      <c r="AI855" s="50">
        <f>'Details and Calculations'!AE854</f>
        <v>1</v>
      </c>
      <c r="AJ855" s="50">
        <f>'Details and Calculations'!AM854</f>
        <v>1</v>
      </c>
      <c r="AK855" s="50">
        <f>'Details and Calculations'!AR854</f>
        <v>1</v>
      </c>
      <c r="AL855" s="50" t="str">
        <f>'Details and Calculations'!AW854</f>
        <v xml:space="preserve"> </v>
      </c>
      <c r="AM855" s="50" t="str">
        <f>'Details and Calculations'!BA854</f>
        <v xml:space="preserve"> </v>
      </c>
      <c r="AN855" s="50" t="str">
        <f>'Details and Calculations'!BF854</f>
        <v xml:space="preserve"> </v>
      </c>
      <c r="AO855" s="50" t="str">
        <f>'Details and Calculations'!BI854</f>
        <v xml:space="preserve"> </v>
      </c>
      <c r="AP855" s="50" t="str">
        <f>'Details and Calculations'!BM854</f>
        <v xml:space="preserve"> </v>
      </c>
      <c r="AQ855" s="50" t="str">
        <f>'Details and Calculations'!BP854</f>
        <v xml:space="preserve"> </v>
      </c>
      <c r="AR855" s="50">
        <f>'Details and Calculations'!CC854</f>
        <v>1</v>
      </c>
      <c r="AS855" s="50">
        <f>'Details and Calculations'!CJ854</f>
        <v>1</v>
      </c>
      <c r="AT855" s="51">
        <f>'Details and Calculations'!T854</f>
        <v>1</v>
      </c>
      <c r="AU855" s="51">
        <f>'Details and Calculations'!Z854</f>
        <v>1</v>
      </c>
      <c r="AV855" s="51">
        <f>'Details and Calculations'!S854</f>
        <v>1</v>
      </c>
      <c r="AW855" s="51">
        <f>'Details and Calculations'!AI854</f>
        <v>1</v>
      </c>
      <c r="AX855" s="51">
        <f>'Details and Calculations'!BY854</f>
        <v>1</v>
      </c>
      <c r="AY855" s="51">
        <f>'Details and Calculations'!CG854</f>
        <v>1</v>
      </c>
      <c r="AZ855" s="51">
        <f>'Details and Calculations'!CI854</f>
        <v>1</v>
      </c>
      <c r="BA855" s="51">
        <f t="shared" si="325"/>
        <v>1</v>
      </c>
      <c r="BB855" s="52">
        <f>'Details and Calculations'!Y854</f>
        <v>1</v>
      </c>
      <c r="BC855" s="52">
        <f>'Details and Calculations'!AC854</f>
        <v>1</v>
      </c>
      <c r="BD855" s="52">
        <f>'Details and Calculations'!AK854</f>
        <v>1</v>
      </c>
      <c r="BE855" s="52">
        <f>'Details and Calculations'!AN854</f>
        <v>4500</v>
      </c>
      <c r="BF855" s="52">
        <f>'Details and Calculations'!AP854</f>
        <v>4</v>
      </c>
      <c r="BG855" s="52" t="str">
        <f>'Details and Calculations'!AT854</f>
        <v xml:space="preserve"> </v>
      </c>
      <c r="BH855" s="52" t="str">
        <f>'Details and Calculations'!AY854</f>
        <v xml:space="preserve"> </v>
      </c>
      <c r="BI855" s="52" t="str">
        <f>'Details and Calculations'!BB854</f>
        <v xml:space="preserve"> </v>
      </c>
      <c r="BJ855" s="52" t="str">
        <f>'Details and Calculations'!BD854</f>
        <v xml:space="preserve"> </v>
      </c>
      <c r="BK855" s="52">
        <f>'Details and Calculations'!CA854</f>
        <v>1</v>
      </c>
      <c r="BL855" s="43">
        <f>'Details and Calculations'!AA854</f>
        <v>1</v>
      </c>
      <c r="BM855" s="43" t="str">
        <f>'Details and Calculations'!AB854</f>
        <v>"Springbox" --Intake Structure At A Spring</v>
      </c>
      <c r="BN855" s="43">
        <f>'Details and Calculations'!AD854</f>
        <v>2012</v>
      </c>
      <c r="BO855" s="43">
        <f>'Details and Calculations'!AJ854</f>
        <v>1</v>
      </c>
      <c r="BP855" s="43">
        <f>'Details and Calculations'!AL854</f>
        <v>2012</v>
      </c>
      <c r="BQ855" s="43">
        <f>'Details and Calculations'!AO854</f>
        <v>1</v>
      </c>
      <c r="BR855" s="43">
        <f>'Details and Calculations'!AQ854</f>
        <v>2012</v>
      </c>
      <c r="BS855" s="43">
        <f>'Details and Calculations'!AS854</f>
        <v>0</v>
      </c>
      <c r="BT855" s="43" t="str">
        <f>'Details and Calculations'!AV854</f>
        <v xml:space="preserve"> </v>
      </c>
      <c r="BU855" s="43">
        <f>'Details and Calculations'!AX854</f>
        <v>0</v>
      </c>
      <c r="BV855" s="43" t="str">
        <f>'Details and Calculations'!AZ854</f>
        <v xml:space="preserve"> </v>
      </c>
      <c r="BW855" s="43">
        <f>'Details and Calculations'!BC854</f>
        <v>0</v>
      </c>
      <c r="BX855" s="43" t="str">
        <f>'Details and Calculations'!BE854</f>
        <v xml:space="preserve"> </v>
      </c>
      <c r="BY855" s="43" t="str">
        <f>'Details and Calculations'!BG854</f>
        <v xml:space="preserve"> </v>
      </c>
      <c r="BZ855" s="43" t="str">
        <f>'Details and Calculations'!BH854</f>
        <v xml:space="preserve"> </v>
      </c>
      <c r="CA855" s="43">
        <f>'Details and Calculations'!BJ854</f>
        <v>0</v>
      </c>
      <c r="CB855" s="43" t="str">
        <f>'Details and Calculations'!BK854</f>
        <v/>
      </c>
      <c r="CC855" s="43" t="str">
        <f>'Details and Calculations'!BL854</f>
        <v xml:space="preserve"> </v>
      </c>
      <c r="CD855" s="43" t="str">
        <f>'Details and Calculations'!BN854</f>
        <v xml:space="preserve"> </v>
      </c>
      <c r="CE855" s="43" t="str">
        <f>'Details and Calculations'!BO854</f>
        <v xml:space="preserve"> </v>
      </c>
      <c r="CF855" s="43">
        <f>'Details and Calculations'!BZ854</f>
        <v>1</v>
      </c>
      <c r="CG855" s="43">
        <f>'Details and Calculations'!CB854</f>
        <v>2012</v>
      </c>
      <c r="CH855" s="31"/>
      <c r="CI855" s="53"/>
    </row>
    <row r="856" spans="1:87" x14ac:dyDescent="0.3">
      <c r="A856" s="43">
        <f>'Details and Calculations'!A855</f>
        <v>2017</v>
      </c>
      <c r="B856" s="43" t="str">
        <f>'Details and Calculations'!C855</f>
        <v>Rwanda</v>
      </c>
      <c r="C856" s="43" t="str">
        <f>'Details and Calculations'!D855</f>
        <v>Rulindo</v>
      </c>
      <c r="D856" s="43" t="str">
        <f>'Details and Calculations'!E855</f>
        <v>Cyungo</v>
      </c>
      <c r="E856" s="43" t="str">
        <f>'Details and Calculations'!F855</f>
        <v>Burehe</v>
      </c>
      <c r="F856" s="43" t="str">
        <f>'Details and Calculations'!G855</f>
        <v>Sove</v>
      </c>
      <c r="G856" s="43" t="str">
        <f>'Details and Calculations'!H855</f>
        <v/>
      </c>
      <c r="H856" s="43" t="str">
        <f>'Details and Calculations'!I855</f>
        <v/>
      </c>
      <c r="I856" s="43" t="str">
        <f>'Details and Calculations'!J855</f>
        <v>Nyamagana</v>
      </c>
      <c r="J856" s="43">
        <f>'Details and Calculations'!K855</f>
        <v>75</v>
      </c>
      <c r="K856" s="43">
        <f>'Details and Calculations'!O855</f>
        <v>35</v>
      </c>
      <c r="L856" s="43">
        <f>'Details and Calculations'!P856</f>
        <v>41</v>
      </c>
      <c r="M856" s="43" t="str">
        <f>'Details and Calculations'!U855</f>
        <v>Piped Network -- Gravity Only</v>
      </c>
      <c r="N856" s="43">
        <f>'Details and Calculations'!V855</f>
        <v>2011</v>
      </c>
      <c r="O856" s="43" t="str">
        <f>'Details and Calculations'!W855</f>
        <v>Government And African Development Bank</v>
      </c>
      <c r="P856" s="43" t="str">
        <f>'Details and Calculations'!X855</f>
        <v>Spring</v>
      </c>
      <c r="Q856" s="44" t="str">
        <f t="shared" si="308"/>
        <v>Low Risk</v>
      </c>
      <c r="R856" s="44" t="str">
        <f t="shared" si="309"/>
        <v>Low Risk</v>
      </c>
      <c r="S856" s="45" t="str">
        <f t="shared" si="310"/>
        <v>Basic Level of Service</v>
      </c>
      <c r="T856" s="62" t="str">
        <f t="shared" si="307"/>
        <v>Medium Priority</v>
      </c>
      <c r="U856" s="46">
        <f t="shared" si="311"/>
        <v>5</v>
      </c>
      <c r="V856" s="28" t="str">
        <f t="shared" si="312"/>
        <v>Perform Routine Preventative Maintenance</v>
      </c>
      <c r="W856" s="47" t="str">
        <f t="shared" si="313"/>
        <v/>
      </c>
      <c r="X856" s="27" t="str">
        <f t="shared" si="314"/>
        <v>Maintain O&amp;M and Routine Monitoring</v>
      </c>
      <c r="Y856" s="48">
        <f t="shared" si="315"/>
        <v>24</v>
      </c>
      <c r="Z856" s="48">
        <f t="shared" si="316"/>
        <v>18</v>
      </c>
      <c r="AA856" s="48">
        <f t="shared" si="317"/>
        <v>24</v>
      </c>
      <c r="AB856" s="48">
        <f t="shared" si="318"/>
        <v>14</v>
      </c>
      <c r="AC856" s="48">
        <f t="shared" si="319"/>
        <v>24</v>
      </c>
      <c r="AD856" s="48" t="str">
        <f t="shared" si="320"/>
        <v xml:space="preserve"> </v>
      </c>
      <c r="AE856" s="48" t="str">
        <f t="shared" si="321"/>
        <v xml:space="preserve"> </v>
      </c>
      <c r="AF856" s="48" t="str">
        <f t="shared" si="322"/>
        <v xml:space="preserve"> </v>
      </c>
      <c r="AG856" s="49" t="str">
        <f t="shared" si="323"/>
        <v/>
      </c>
      <c r="AH856" s="48">
        <f t="shared" si="324"/>
        <v>14</v>
      </c>
      <c r="AI856" s="50">
        <f>'Details and Calculations'!AE855</f>
        <v>1</v>
      </c>
      <c r="AJ856" s="50">
        <f>'Details and Calculations'!AM855</f>
        <v>1</v>
      </c>
      <c r="AK856" s="50">
        <f>'Details and Calculations'!AR855</f>
        <v>1</v>
      </c>
      <c r="AL856" s="50">
        <f>'Details and Calculations'!AW855</f>
        <v>1</v>
      </c>
      <c r="AM856" s="50">
        <f>'Details and Calculations'!BA855</f>
        <v>1</v>
      </c>
      <c r="AN856" s="50" t="str">
        <f>'Details and Calculations'!BF855</f>
        <v xml:space="preserve"> </v>
      </c>
      <c r="AO856" s="50" t="str">
        <f>'Details and Calculations'!BI855</f>
        <v xml:space="preserve"> </v>
      </c>
      <c r="AP856" s="50" t="str">
        <f>'Details and Calculations'!BM855</f>
        <v xml:space="preserve"> </v>
      </c>
      <c r="AQ856" s="50" t="str">
        <f>'Details and Calculations'!BP855</f>
        <v xml:space="preserve"> </v>
      </c>
      <c r="AR856" s="50">
        <f>'Details and Calculations'!CC855</f>
        <v>1</v>
      </c>
      <c r="AS856" s="50">
        <f>'Details and Calculations'!CJ855</f>
        <v>2</v>
      </c>
      <c r="AT856" s="51">
        <f>'Details and Calculations'!T855</f>
        <v>1</v>
      </c>
      <c r="AU856" s="51">
        <f>'Details and Calculations'!Z855</f>
        <v>1</v>
      </c>
      <c r="AV856" s="51">
        <f>'Details and Calculations'!S855</f>
        <v>0</v>
      </c>
      <c r="AW856" s="51">
        <f>'Details and Calculations'!AI855</f>
        <v>1</v>
      </c>
      <c r="AX856" s="51">
        <f>'Details and Calculations'!BY855</f>
        <v>1</v>
      </c>
      <c r="AY856" s="51">
        <f>'Details and Calculations'!CG855</f>
        <v>1</v>
      </c>
      <c r="AZ856" s="51">
        <f>'Details and Calculations'!CI855</f>
        <v>0</v>
      </c>
      <c r="BA856" s="51">
        <f t="shared" si="325"/>
        <v>0</v>
      </c>
      <c r="BB856" s="52">
        <f>'Details and Calculations'!Y855</f>
        <v>2</v>
      </c>
      <c r="BC856" s="52">
        <f>'Details and Calculations'!AC855</f>
        <v>1</v>
      </c>
      <c r="BD856" s="52">
        <f>'Details and Calculations'!AK855</f>
        <v>2</v>
      </c>
      <c r="BE856" s="52">
        <f>'Details and Calculations'!AN855</f>
        <v>2100</v>
      </c>
      <c r="BF856" s="52">
        <f>'Details and Calculations'!AP855</f>
        <v>11</v>
      </c>
      <c r="BG856" s="52">
        <f>'Details and Calculations'!AT855</f>
        <v>15</v>
      </c>
      <c r="BH856" s="52">
        <f>'Details and Calculations'!AY855</f>
        <v>3</v>
      </c>
      <c r="BI856" s="52">
        <f>'Details and Calculations'!BB855</f>
        <v>37000</v>
      </c>
      <c r="BJ856" s="52" t="str">
        <f>'Details and Calculations'!BD855</f>
        <v xml:space="preserve"> </v>
      </c>
      <c r="BK856" s="52">
        <f>'Details and Calculations'!CA855</f>
        <v>29</v>
      </c>
      <c r="BL856" s="43">
        <f>'Details and Calculations'!AA855</f>
        <v>1</v>
      </c>
      <c r="BM856" s="43" t="str">
        <f>'Details and Calculations'!AB855</f>
        <v>"Springbox" --Intake Structure At A Spring</v>
      </c>
      <c r="BN856" s="43">
        <f>'Details and Calculations'!AD855</f>
        <v>2011</v>
      </c>
      <c r="BO856" s="43">
        <f>'Details and Calculations'!AJ855</f>
        <v>1</v>
      </c>
      <c r="BP856" s="43">
        <f>'Details and Calculations'!AL855</f>
        <v>2015</v>
      </c>
      <c r="BQ856" s="43">
        <f>'Details and Calculations'!AO855</f>
        <v>1</v>
      </c>
      <c r="BR856" s="43">
        <f>'Details and Calculations'!AQ855</f>
        <v>2011</v>
      </c>
      <c r="BS856" s="43">
        <f>'Details and Calculations'!AS855</f>
        <v>1</v>
      </c>
      <c r="BT856" s="43">
        <f>'Details and Calculations'!AV855</f>
        <v>2011</v>
      </c>
      <c r="BU856" s="43">
        <f>'Details and Calculations'!AX855</f>
        <v>1</v>
      </c>
      <c r="BV856" s="43">
        <f>'Details and Calculations'!AZ855</f>
        <v>2011</v>
      </c>
      <c r="BW856" s="43">
        <f>'Details and Calculations'!BC855</f>
        <v>0</v>
      </c>
      <c r="BX856" s="43" t="str">
        <f>'Details and Calculations'!BE855</f>
        <v xml:space="preserve"> </v>
      </c>
      <c r="BY856" s="43" t="str">
        <f>'Details and Calculations'!BG855</f>
        <v xml:space="preserve"> </v>
      </c>
      <c r="BZ856" s="43" t="str">
        <f>'Details and Calculations'!BH855</f>
        <v xml:space="preserve"> </v>
      </c>
      <c r="CA856" s="43">
        <f>'Details and Calculations'!BJ855</f>
        <v>0</v>
      </c>
      <c r="CB856" s="43" t="str">
        <f>'Details and Calculations'!BK855</f>
        <v/>
      </c>
      <c r="CC856" s="43" t="str">
        <f>'Details and Calculations'!BL855</f>
        <v xml:space="preserve"> </v>
      </c>
      <c r="CD856" s="43" t="str">
        <f>'Details and Calculations'!BN855</f>
        <v xml:space="preserve"> </v>
      </c>
      <c r="CE856" s="43" t="str">
        <f>'Details and Calculations'!BO855</f>
        <v xml:space="preserve"> </v>
      </c>
      <c r="CF856" s="43">
        <f>'Details and Calculations'!BZ855</f>
        <v>1</v>
      </c>
      <c r="CG856" s="43">
        <f>'Details and Calculations'!CB855</f>
        <v>2011</v>
      </c>
      <c r="CH856" s="31"/>
      <c r="CI856" s="53"/>
    </row>
    <row r="857" spans="1:87" x14ac:dyDescent="0.3">
      <c r="A857" s="43">
        <f>'Details and Calculations'!A856</f>
        <v>2017</v>
      </c>
      <c r="B857" s="43" t="str">
        <f>'Details and Calculations'!C856</f>
        <v>Rwanda</v>
      </c>
      <c r="C857" s="43" t="str">
        <f>'Details and Calculations'!D856</f>
        <v>Rulindo</v>
      </c>
      <c r="D857" s="43" t="str">
        <f>'Details and Calculations'!E856</f>
        <v>Buyoga</v>
      </c>
      <c r="E857" s="43" t="str">
        <f>'Details and Calculations'!F856</f>
        <v>Gahororo</v>
      </c>
      <c r="F857" s="43" t="str">
        <f>'Details and Calculations'!G856</f>
        <v>Gatenderi</v>
      </c>
      <c r="G857" s="43" t="str">
        <f>'Details and Calculations'!H856</f>
        <v/>
      </c>
      <c r="H857" s="43" t="str">
        <f>'Details and Calculations'!I856</f>
        <v/>
      </c>
      <c r="I857" s="43" t="str">
        <f>'Details and Calculations'!J856</f>
        <v>kiruruma</v>
      </c>
      <c r="J857" s="43">
        <f>'Details and Calculations'!K856</f>
        <v>141</v>
      </c>
      <c r="K857" s="43">
        <f>'Details and Calculations'!O856</f>
        <v>100</v>
      </c>
      <c r="L857" s="43" t="str">
        <f>'Details and Calculations'!P857</f>
        <v xml:space="preserve"> </v>
      </c>
      <c r="M857" s="43" t="str">
        <f>'Details and Calculations'!U856</f>
        <v>Piped Network With Pump</v>
      </c>
      <c r="N857" s="43">
        <f>'Details and Calculations'!V856</f>
        <v>2014</v>
      </c>
      <c r="O857" s="43" t="str">
        <f>'Details and Calculations'!W856</f>
        <v>Governement (District, Wasac) And Water For People</v>
      </c>
      <c r="P857" s="43" t="str">
        <f>'Details and Calculations'!X856</f>
        <v>Spring</v>
      </c>
      <c r="Q857" s="44" t="str">
        <f t="shared" si="308"/>
        <v>Low Risk</v>
      </c>
      <c r="R857" s="44" t="str">
        <f t="shared" si="309"/>
        <v>Low Risk</v>
      </c>
      <c r="S857" s="45" t="str">
        <f t="shared" si="310"/>
        <v>Intermediate Level of Service</v>
      </c>
      <c r="T857" s="62" t="str">
        <f t="shared" si="307"/>
        <v>Low Priority</v>
      </c>
      <c r="U857" s="46">
        <f t="shared" si="311"/>
        <v>7</v>
      </c>
      <c r="V857" s="28" t="str">
        <f t="shared" si="312"/>
        <v>Repair or Replace Components</v>
      </c>
      <c r="W857" s="47" t="str">
        <f t="shared" si="313"/>
        <v>Kiosk/Tap Stand</v>
      </c>
      <c r="X857" s="27" t="str">
        <f t="shared" si="314"/>
        <v>Create Plan To Repair or Replace Components</v>
      </c>
      <c r="Y857" s="48">
        <f t="shared" si="315"/>
        <v>30</v>
      </c>
      <c r="Z857" s="48">
        <f t="shared" si="316"/>
        <v>17</v>
      </c>
      <c r="AA857" s="48">
        <f t="shared" si="317"/>
        <v>27</v>
      </c>
      <c r="AB857" s="48" t="str">
        <f t="shared" si="318"/>
        <v xml:space="preserve"> </v>
      </c>
      <c r="AC857" s="48">
        <f t="shared" si="319"/>
        <v>27</v>
      </c>
      <c r="AD857" s="48" t="str">
        <f t="shared" si="320"/>
        <v xml:space="preserve"> </v>
      </c>
      <c r="AE857" s="48" t="str">
        <f t="shared" si="321"/>
        <v xml:space="preserve"> </v>
      </c>
      <c r="AF857" s="48" t="str">
        <f t="shared" si="322"/>
        <v xml:space="preserve"> </v>
      </c>
      <c r="AG857" s="49" t="str">
        <f t="shared" si="323"/>
        <v/>
      </c>
      <c r="AH857" s="48">
        <f t="shared" si="324"/>
        <v>17</v>
      </c>
      <c r="AI857" s="50">
        <f>'Details and Calculations'!AE856</f>
        <v>1</v>
      </c>
      <c r="AJ857" s="50">
        <f>'Details and Calculations'!AM856</f>
        <v>1</v>
      </c>
      <c r="AK857" s="50">
        <f>'Details and Calculations'!AR856</f>
        <v>1</v>
      </c>
      <c r="AL857" s="50" t="str">
        <f>'Details and Calculations'!AW856</f>
        <v xml:space="preserve"> </v>
      </c>
      <c r="AM857" s="50">
        <f>'Details and Calculations'!BA856</f>
        <v>1</v>
      </c>
      <c r="AN857" s="50" t="str">
        <f>'Details and Calculations'!BF856</f>
        <v xml:space="preserve"> </v>
      </c>
      <c r="AO857" s="50" t="str">
        <f>'Details and Calculations'!BI856</f>
        <v xml:space="preserve"> </v>
      </c>
      <c r="AP857" s="50" t="str">
        <f>'Details and Calculations'!BM856</f>
        <v xml:space="preserve"> </v>
      </c>
      <c r="AQ857" s="50" t="str">
        <f>'Details and Calculations'!BP856</f>
        <v xml:space="preserve"> </v>
      </c>
      <c r="AR857" s="50">
        <f>'Details and Calculations'!CC856</f>
        <v>2</v>
      </c>
      <c r="AS857" s="50">
        <f>'Details and Calculations'!CJ856</f>
        <v>1</v>
      </c>
      <c r="AT857" s="51">
        <f>'Details and Calculations'!T856</f>
        <v>1</v>
      </c>
      <c r="AU857" s="51">
        <f>'Details and Calculations'!Z856</f>
        <v>1</v>
      </c>
      <c r="AV857" s="51">
        <f>'Details and Calculations'!S856</f>
        <v>0</v>
      </c>
      <c r="AW857" s="51">
        <f>'Details and Calculations'!AI856</f>
        <v>1</v>
      </c>
      <c r="AX857" s="51">
        <f>'Details and Calculations'!BY856</f>
        <v>1</v>
      </c>
      <c r="AY857" s="51">
        <f>'Details and Calculations'!CG856</f>
        <v>1</v>
      </c>
      <c r="AZ857" s="51">
        <f>'Details and Calculations'!CI856</f>
        <v>1</v>
      </c>
      <c r="BA857" s="51">
        <f t="shared" si="325"/>
        <v>1</v>
      </c>
      <c r="BB857" s="52">
        <f>'Details and Calculations'!Y856</f>
        <v>1</v>
      </c>
      <c r="BC857" s="52">
        <f>'Details and Calculations'!AC856</f>
        <v>1</v>
      </c>
      <c r="BD857" s="52">
        <f>'Details and Calculations'!AK856</f>
        <v>3</v>
      </c>
      <c r="BE857" s="52">
        <f>'Details and Calculations'!AN856</f>
        <v>9000</v>
      </c>
      <c r="BF857" s="52">
        <f>'Details and Calculations'!AP856</f>
        <v>11</v>
      </c>
      <c r="BG857" s="52" t="str">
        <f>'Details and Calculations'!AT856</f>
        <v xml:space="preserve"> </v>
      </c>
      <c r="BH857" s="52">
        <f>'Details and Calculations'!AY856</f>
        <v>3</v>
      </c>
      <c r="BI857" s="52">
        <f>'Details and Calculations'!BB856</f>
        <v>9000</v>
      </c>
      <c r="BJ857" s="52" t="str">
        <f>'Details and Calculations'!BD856</f>
        <v xml:space="preserve"> </v>
      </c>
      <c r="BK857" s="52">
        <f>'Details and Calculations'!CA856</f>
        <v>1</v>
      </c>
      <c r="BL857" s="43">
        <f>'Details and Calculations'!AA856</f>
        <v>1</v>
      </c>
      <c r="BM857" s="43" t="str">
        <f>'Details and Calculations'!AB856</f>
        <v>"Springbox" --Intake Structure At A Spring</v>
      </c>
      <c r="BN857" s="43">
        <f>'Details and Calculations'!AD856</f>
        <v>2017</v>
      </c>
      <c r="BO857" s="43">
        <f>'Details and Calculations'!AJ856</f>
        <v>1</v>
      </c>
      <c r="BP857" s="43">
        <f>'Details and Calculations'!AL856</f>
        <v>2014</v>
      </c>
      <c r="BQ857" s="43">
        <f>'Details and Calculations'!AO856</f>
        <v>1</v>
      </c>
      <c r="BR857" s="43">
        <f>'Details and Calculations'!AQ856</f>
        <v>2014</v>
      </c>
      <c r="BS857" s="43">
        <f>'Details and Calculations'!AS856</f>
        <v>0</v>
      </c>
      <c r="BT857" s="43" t="str">
        <f>'Details and Calculations'!AV856</f>
        <v xml:space="preserve"> </v>
      </c>
      <c r="BU857" s="43">
        <f>'Details and Calculations'!AX856</f>
        <v>1</v>
      </c>
      <c r="BV857" s="43">
        <f>'Details and Calculations'!AZ856</f>
        <v>2014</v>
      </c>
      <c r="BW857" s="43">
        <f>'Details and Calculations'!BC856</f>
        <v>0</v>
      </c>
      <c r="BX857" s="43" t="str">
        <f>'Details and Calculations'!BE856</f>
        <v xml:space="preserve"> </v>
      </c>
      <c r="BY857" s="43" t="str">
        <f>'Details and Calculations'!BG856</f>
        <v xml:space="preserve"> </v>
      </c>
      <c r="BZ857" s="43" t="str">
        <f>'Details and Calculations'!BH856</f>
        <v xml:space="preserve"> </v>
      </c>
      <c r="CA857" s="43">
        <f>'Details and Calculations'!BJ856</f>
        <v>0</v>
      </c>
      <c r="CB857" s="43" t="str">
        <f>'Details and Calculations'!BK856</f>
        <v/>
      </c>
      <c r="CC857" s="43" t="str">
        <f>'Details and Calculations'!BL856</f>
        <v xml:space="preserve"> </v>
      </c>
      <c r="CD857" s="43" t="str">
        <f>'Details and Calculations'!BN856</f>
        <v xml:space="preserve"> </v>
      </c>
      <c r="CE857" s="43" t="str">
        <f>'Details and Calculations'!BO856</f>
        <v xml:space="preserve"> </v>
      </c>
      <c r="CF857" s="43">
        <f>'Details and Calculations'!BZ856</f>
        <v>1</v>
      </c>
      <c r="CG857" s="43">
        <f>'Details and Calculations'!CB856</f>
        <v>2014</v>
      </c>
      <c r="CH857" s="31"/>
      <c r="CI857" s="53"/>
    </row>
    <row r="858" spans="1:87" x14ac:dyDescent="0.3">
      <c r="A858" s="43">
        <f>'Details and Calculations'!A857</f>
        <v>2017</v>
      </c>
      <c r="B858" s="43" t="str">
        <f>'Details and Calculations'!C857</f>
        <v>Rwanda</v>
      </c>
      <c r="C858" s="43" t="str">
        <f>'Details and Calculations'!D857</f>
        <v>Rulindo</v>
      </c>
      <c r="D858" s="43" t="str">
        <f>'Details and Calculations'!E857</f>
        <v>Base</v>
      </c>
      <c r="E858" s="43" t="str">
        <f>'Details and Calculations'!F857</f>
        <v>Rwamahwa</v>
      </c>
      <c r="F858" s="43" t="str">
        <f>'Details and Calculations'!G857</f>
        <v>Base</v>
      </c>
      <c r="G858" s="43" t="str">
        <f>'Details and Calculations'!H857</f>
        <v/>
      </c>
      <c r="H858" s="43" t="str">
        <f>'Details and Calculations'!I857</f>
        <v/>
      </c>
      <c r="I858" s="43" t="str">
        <f>'Details and Calculations'!J857</f>
        <v>Rutembe</v>
      </c>
      <c r="J858" s="43">
        <f>'Details and Calculations'!K857</f>
        <v>229</v>
      </c>
      <c r="K858" s="43">
        <f>'Details and Calculations'!O857</f>
        <v>229</v>
      </c>
      <c r="L858" s="43" t="str">
        <f>'Details and Calculations'!P858</f>
        <v xml:space="preserve"> </v>
      </c>
      <c r="M858" s="43" t="str">
        <f>'Details and Calculations'!U857</f>
        <v>Piped Network -- Gravity Only</v>
      </c>
      <c r="N858" s="43">
        <f>'Details and Calculations'!V857</f>
        <v>2016</v>
      </c>
      <c r="O858" s="43" t="str">
        <f>'Details and Calculations'!W857</f>
        <v>Governement (District, Wasac) And Water For People</v>
      </c>
      <c r="P858" s="43" t="str">
        <f>'Details and Calculations'!X857</f>
        <v>Spring</v>
      </c>
      <c r="Q858" s="44" t="str">
        <f t="shared" si="308"/>
        <v>Low Risk</v>
      </c>
      <c r="R858" s="44" t="str">
        <f t="shared" si="309"/>
        <v>Low Risk</v>
      </c>
      <c r="S858" s="45" t="str">
        <f t="shared" si="310"/>
        <v>High Level of Service</v>
      </c>
      <c r="T858" s="62" t="str">
        <f t="shared" si="307"/>
        <v>Low Priority</v>
      </c>
      <c r="U858" s="46">
        <f t="shared" si="311"/>
        <v>8</v>
      </c>
      <c r="V858" s="28" t="str">
        <f t="shared" si="312"/>
        <v>Perform Routine Preventative Maintenance</v>
      </c>
      <c r="W858" s="47" t="str">
        <f t="shared" si="313"/>
        <v/>
      </c>
      <c r="X858" s="27" t="str">
        <f t="shared" si="314"/>
        <v>Maintain O&amp;M and Routine Monitoring</v>
      </c>
      <c r="Y858" s="48">
        <f t="shared" si="315"/>
        <v>30</v>
      </c>
      <c r="Z858" s="48">
        <f t="shared" si="316"/>
        <v>20</v>
      </c>
      <c r="AA858" s="48">
        <f t="shared" si="317"/>
        <v>29</v>
      </c>
      <c r="AB858" s="48">
        <f t="shared" si="318"/>
        <v>19</v>
      </c>
      <c r="AC858" s="48" t="str">
        <f t="shared" si="319"/>
        <v xml:space="preserve"> </v>
      </c>
      <c r="AD858" s="48" t="str">
        <f t="shared" si="320"/>
        <v xml:space="preserve"> </v>
      </c>
      <c r="AE858" s="48" t="str">
        <f t="shared" si="321"/>
        <v xml:space="preserve"> </v>
      </c>
      <c r="AF858" s="48" t="str">
        <f t="shared" si="322"/>
        <v xml:space="preserve"> </v>
      </c>
      <c r="AG858" s="49" t="str">
        <f t="shared" si="323"/>
        <v/>
      </c>
      <c r="AH858" s="48">
        <f t="shared" si="324"/>
        <v>19</v>
      </c>
      <c r="AI858" s="50">
        <f>'Details and Calculations'!AE857</f>
        <v>1</v>
      </c>
      <c r="AJ858" s="50">
        <f>'Details and Calculations'!AM857</f>
        <v>1</v>
      </c>
      <c r="AK858" s="50">
        <f>'Details and Calculations'!AR857</f>
        <v>1</v>
      </c>
      <c r="AL858" s="50">
        <f>'Details and Calculations'!AW857</f>
        <v>1</v>
      </c>
      <c r="AM858" s="50" t="str">
        <f>'Details and Calculations'!BA857</f>
        <v xml:space="preserve"> </v>
      </c>
      <c r="AN858" s="50" t="str">
        <f>'Details and Calculations'!BF857</f>
        <v xml:space="preserve"> </v>
      </c>
      <c r="AO858" s="50" t="str">
        <f>'Details and Calculations'!BI857</f>
        <v xml:space="preserve"> </v>
      </c>
      <c r="AP858" s="50" t="str">
        <f>'Details and Calculations'!BM857</f>
        <v xml:space="preserve"> </v>
      </c>
      <c r="AQ858" s="50" t="str">
        <f>'Details and Calculations'!BP857</f>
        <v xml:space="preserve"> </v>
      </c>
      <c r="AR858" s="50">
        <f>'Details and Calculations'!CC857</f>
        <v>1</v>
      </c>
      <c r="AS858" s="50">
        <f>'Details and Calculations'!CJ857</f>
        <v>1</v>
      </c>
      <c r="AT858" s="51">
        <f>'Details and Calculations'!T857</f>
        <v>1</v>
      </c>
      <c r="AU858" s="51">
        <f>'Details and Calculations'!Z857</f>
        <v>1</v>
      </c>
      <c r="AV858" s="51">
        <f>'Details and Calculations'!S857</f>
        <v>1</v>
      </c>
      <c r="AW858" s="51">
        <f>'Details and Calculations'!AI857</f>
        <v>1</v>
      </c>
      <c r="AX858" s="51">
        <f>'Details and Calculations'!BY857</f>
        <v>1</v>
      </c>
      <c r="AY858" s="51">
        <f>'Details and Calculations'!CG857</f>
        <v>1</v>
      </c>
      <c r="AZ858" s="51">
        <f>'Details and Calculations'!CI857</f>
        <v>1</v>
      </c>
      <c r="BA858" s="51">
        <f t="shared" si="325"/>
        <v>1</v>
      </c>
      <c r="BB858" s="52">
        <f>'Details and Calculations'!Y857</f>
        <v>2</v>
      </c>
      <c r="BC858" s="52">
        <f>'Details and Calculations'!AC857</f>
        <v>1</v>
      </c>
      <c r="BD858" s="52">
        <f>'Details and Calculations'!AK857</f>
        <v>1</v>
      </c>
      <c r="BE858" s="52">
        <f>'Details and Calculations'!AN857</f>
        <v>2500</v>
      </c>
      <c r="BF858" s="52">
        <f>'Details and Calculations'!AP857</f>
        <v>1</v>
      </c>
      <c r="BG858" s="52">
        <f>'Details and Calculations'!AT857</f>
        <v>3</v>
      </c>
      <c r="BH858" s="52" t="str">
        <f>'Details and Calculations'!AY857</f>
        <v xml:space="preserve"> </v>
      </c>
      <c r="BI858" s="52" t="str">
        <f>'Details and Calculations'!BB857</f>
        <v xml:space="preserve"> </v>
      </c>
      <c r="BJ858" s="52" t="str">
        <f>'Details and Calculations'!BD857</f>
        <v xml:space="preserve"> </v>
      </c>
      <c r="BK858" s="52">
        <f>'Details and Calculations'!CA857</f>
        <v>1</v>
      </c>
      <c r="BL858" s="43">
        <f>'Details and Calculations'!AA857</f>
        <v>1</v>
      </c>
      <c r="BM858" s="43" t="str">
        <f>'Details and Calculations'!AB857</f>
        <v>"Springbox" --Intake Structure At A Spring</v>
      </c>
      <c r="BN858" s="43">
        <f>'Details and Calculations'!AD857</f>
        <v>2017</v>
      </c>
      <c r="BO858" s="43">
        <f>'Details and Calculations'!AJ857</f>
        <v>1</v>
      </c>
      <c r="BP858" s="43">
        <f>'Details and Calculations'!AL857</f>
        <v>2017</v>
      </c>
      <c r="BQ858" s="43">
        <f>'Details and Calculations'!AO857</f>
        <v>1</v>
      </c>
      <c r="BR858" s="43">
        <f>'Details and Calculations'!AQ857</f>
        <v>2016</v>
      </c>
      <c r="BS858" s="43">
        <f>'Details and Calculations'!AS857</f>
        <v>1</v>
      </c>
      <c r="BT858" s="43">
        <f>'Details and Calculations'!AV857</f>
        <v>2016</v>
      </c>
      <c r="BU858" s="43">
        <f>'Details and Calculations'!AX857</f>
        <v>0</v>
      </c>
      <c r="BV858" s="43" t="str">
        <f>'Details and Calculations'!AZ857</f>
        <v xml:space="preserve"> </v>
      </c>
      <c r="BW858" s="43">
        <f>'Details and Calculations'!BC857</f>
        <v>0</v>
      </c>
      <c r="BX858" s="43" t="str">
        <f>'Details and Calculations'!BE857</f>
        <v xml:space="preserve"> </v>
      </c>
      <c r="BY858" s="43" t="str">
        <f>'Details and Calculations'!BG857</f>
        <v xml:space="preserve"> </v>
      </c>
      <c r="BZ858" s="43" t="str">
        <f>'Details and Calculations'!BH857</f>
        <v xml:space="preserve"> </v>
      </c>
      <c r="CA858" s="43">
        <f>'Details and Calculations'!BJ857</f>
        <v>0</v>
      </c>
      <c r="CB858" s="43" t="str">
        <f>'Details and Calculations'!BK857</f>
        <v/>
      </c>
      <c r="CC858" s="43" t="str">
        <f>'Details and Calculations'!BL857</f>
        <v xml:space="preserve"> </v>
      </c>
      <c r="CD858" s="43" t="str">
        <f>'Details and Calculations'!BN857</f>
        <v xml:space="preserve"> </v>
      </c>
      <c r="CE858" s="43" t="str">
        <f>'Details and Calculations'!BO857</f>
        <v xml:space="preserve"> </v>
      </c>
      <c r="CF858" s="43">
        <f>'Details and Calculations'!BZ857</f>
        <v>1</v>
      </c>
      <c r="CG858" s="43">
        <f>'Details and Calculations'!CB857</f>
        <v>2016</v>
      </c>
      <c r="CH858" s="31"/>
      <c r="CI858" s="53"/>
    </row>
    <row r="859" spans="1:87" x14ac:dyDescent="0.3">
      <c r="A859" s="43">
        <f>'Details and Calculations'!A858</f>
        <v>2017</v>
      </c>
      <c r="B859" s="43" t="str">
        <f>'Details and Calculations'!C858</f>
        <v>Rwanda</v>
      </c>
      <c r="C859" s="43" t="str">
        <f>'Details and Calculations'!D858</f>
        <v>Rulindo</v>
      </c>
      <c r="D859" s="43" t="str">
        <f>'Details and Calculations'!E858</f>
        <v>Rusiga</v>
      </c>
      <c r="E859" s="43" t="str">
        <f>'Details and Calculations'!F858</f>
        <v>Gako</v>
      </c>
      <c r="F859" s="43" t="str">
        <f>'Details and Calculations'!G858</f>
        <v>Kabuye</v>
      </c>
      <c r="G859" s="43" t="str">
        <f>'Details and Calculations'!H858</f>
        <v/>
      </c>
      <c r="H859" s="43" t="str">
        <f>'Details and Calculations'!I858</f>
        <v/>
      </c>
      <c r="I859" s="43" t="str">
        <f>'Details and Calculations'!J858</f>
        <v>Kabuye water point[RW.WFP.Q3.14.166.066]/Tare-Rusiga pumping</v>
      </c>
      <c r="J859" s="43">
        <f>'Details and Calculations'!K858</f>
        <v>169</v>
      </c>
      <c r="K859" s="43">
        <f>'Details and Calculations'!O858</f>
        <v>169</v>
      </c>
      <c r="L859" s="43">
        <f>'Details and Calculations'!P859</f>
        <v>62</v>
      </c>
      <c r="M859" s="43" t="str">
        <f>'Details and Calculations'!U858</f>
        <v>Piped Network With Pump</v>
      </c>
      <c r="N859" s="43">
        <f>'Details and Calculations'!V858</f>
        <v>2015</v>
      </c>
      <c r="O859" s="43" t="str">
        <f>'Details and Calculations'!W858</f>
        <v>Governement (District, Wasac) And Water For People</v>
      </c>
      <c r="P859" s="43" t="str">
        <f>'Details and Calculations'!X858</f>
        <v>Spring</v>
      </c>
      <c r="Q859" s="44" t="str">
        <f t="shared" si="308"/>
        <v>Low Risk</v>
      </c>
      <c r="R859" s="44" t="str">
        <f t="shared" si="309"/>
        <v>Low Risk</v>
      </c>
      <c r="S859" s="45" t="str">
        <f t="shared" si="310"/>
        <v>Intermediate Level of Service</v>
      </c>
      <c r="T859" s="62" t="str">
        <f t="shared" si="307"/>
        <v>Low Priority</v>
      </c>
      <c r="U859" s="46">
        <f t="shared" si="311"/>
        <v>7</v>
      </c>
      <c r="V859" s="28" t="str">
        <f t="shared" si="312"/>
        <v>Perform Routine Preventative Maintenance</v>
      </c>
      <c r="W859" s="47" t="str">
        <f t="shared" si="313"/>
        <v/>
      </c>
      <c r="X859" s="27" t="str">
        <f t="shared" si="314"/>
        <v>Maintain O&amp;M and Routine Monitoring</v>
      </c>
      <c r="Y859" s="48" t="str">
        <f t="shared" si="315"/>
        <v xml:space="preserve"> </v>
      </c>
      <c r="Z859" s="48" t="str">
        <f t="shared" si="316"/>
        <v xml:space="preserve"> </v>
      </c>
      <c r="AA859" s="48" t="str">
        <f t="shared" si="317"/>
        <v xml:space="preserve"> </v>
      </c>
      <c r="AB859" s="48" t="str">
        <f t="shared" si="318"/>
        <v xml:space="preserve"> </v>
      </c>
      <c r="AC859" s="48" t="str">
        <f t="shared" si="319"/>
        <v xml:space="preserve"> </v>
      </c>
      <c r="AD859" s="48" t="str">
        <f t="shared" si="320"/>
        <v xml:space="preserve"> </v>
      </c>
      <c r="AE859" s="48" t="str">
        <f t="shared" si="321"/>
        <v xml:space="preserve"> </v>
      </c>
      <c r="AF859" s="48" t="str">
        <f t="shared" si="322"/>
        <v xml:space="preserve"> </v>
      </c>
      <c r="AG859" s="49" t="str">
        <f t="shared" si="323"/>
        <v/>
      </c>
      <c r="AH859" s="48">
        <f t="shared" si="324"/>
        <v>18</v>
      </c>
      <c r="AI859" s="50" t="str">
        <f>'Details and Calculations'!AE858</f>
        <v xml:space="preserve"> </v>
      </c>
      <c r="AJ859" s="50" t="str">
        <f>'Details and Calculations'!AM858</f>
        <v xml:space="preserve"> </v>
      </c>
      <c r="AK859" s="50" t="str">
        <f>'Details and Calculations'!AR858</f>
        <v xml:space="preserve"> </v>
      </c>
      <c r="AL859" s="50" t="str">
        <f>'Details and Calculations'!AW858</f>
        <v xml:space="preserve"> </v>
      </c>
      <c r="AM859" s="50" t="str">
        <f>'Details and Calculations'!BA858</f>
        <v xml:space="preserve"> </v>
      </c>
      <c r="AN859" s="50" t="str">
        <f>'Details and Calculations'!BF858</f>
        <v xml:space="preserve"> </v>
      </c>
      <c r="AO859" s="50" t="str">
        <f>'Details and Calculations'!BI858</f>
        <v xml:space="preserve"> </v>
      </c>
      <c r="AP859" s="50" t="str">
        <f>'Details and Calculations'!BM858</f>
        <v xml:space="preserve"> </v>
      </c>
      <c r="AQ859" s="50" t="str">
        <f>'Details and Calculations'!BP858</f>
        <v xml:space="preserve"> </v>
      </c>
      <c r="AR859" s="50">
        <f>'Details and Calculations'!CC858</f>
        <v>1</v>
      </c>
      <c r="AS859" s="50">
        <f>'Details and Calculations'!CJ858</f>
        <v>1</v>
      </c>
      <c r="AT859" s="51">
        <f>'Details and Calculations'!T858</f>
        <v>1</v>
      </c>
      <c r="AU859" s="51">
        <f>'Details and Calculations'!Z858</f>
        <v>1</v>
      </c>
      <c r="AV859" s="51">
        <f>'Details and Calculations'!S858</f>
        <v>0</v>
      </c>
      <c r="AW859" s="51">
        <f>'Details and Calculations'!AI858</f>
        <v>1</v>
      </c>
      <c r="AX859" s="51">
        <f>'Details and Calculations'!BY858</f>
        <v>1</v>
      </c>
      <c r="AY859" s="51">
        <f>'Details and Calculations'!CG858</f>
        <v>1</v>
      </c>
      <c r="AZ859" s="51">
        <f>'Details and Calculations'!CI858</f>
        <v>1</v>
      </c>
      <c r="BA859" s="51">
        <f t="shared" si="325"/>
        <v>1</v>
      </c>
      <c r="BB859" s="52">
        <f>'Details and Calculations'!Y858</f>
        <v>10</v>
      </c>
      <c r="BC859" s="52" t="str">
        <f>'Details and Calculations'!AC858</f>
        <v xml:space="preserve"> </v>
      </c>
      <c r="BD859" s="52" t="str">
        <f>'Details and Calculations'!AK858</f>
        <v xml:space="preserve"> </v>
      </c>
      <c r="BE859" s="52" t="str">
        <f>'Details and Calculations'!AN858</f>
        <v xml:space="preserve"> </v>
      </c>
      <c r="BF859" s="52" t="str">
        <f>'Details and Calculations'!AP858</f>
        <v xml:space="preserve"> </v>
      </c>
      <c r="BG859" s="52" t="str">
        <f>'Details and Calculations'!AT858</f>
        <v xml:space="preserve"> </v>
      </c>
      <c r="BH859" s="52" t="str">
        <f>'Details and Calculations'!AY858</f>
        <v xml:space="preserve"> </v>
      </c>
      <c r="BI859" s="52" t="str">
        <f>'Details and Calculations'!BB858</f>
        <v xml:space="preserve"> </v>
      </c>
      <c r="BJ859" s="52" t="str">
        <f>'Details and Calculations'!BD858</f>
        <v xml:space="preserve"> </v>
      </c>
      <c r="BK859" s="52">
        <f>'Details and Calculations'!CA858</f>
        <v>2</v>
      </c>
      <c r="BL859" s="43">
        <f>'Details and Calculations'!AA858</f>
        <v>0</v>
      </c>
      <c r="BM859" s="43" t="str">
        <f>'Details and Calculations'!AB858</f>
        <v/>
      </c>
      <c r="BN859" s="43" t="str">
        <f>'Details and Calculations'!AD858</f>
        <v xml:space="preserve"> </v>
      </c>
      <c r="BO859" s="43">
        <f>'Details and Calculations'!AJ858</f>
        <v>0</v>
      </c>
      <c r="BP859" s="43" t="str">
        <f>'Details and Calculations'!AL858</f>
        <v xml:space="preserve"> </v>
      </c>
      <c r="BQ859" s="43">
        <f>'Details and Calculations'!AO858</f>
        <v>0</v>
      </c>
      <c r="BR859" s="43" t="str">
        <f>'Details and Calculations'!AQ858</f>
        <v xml:space="preserve"> </v>
      </c>
      <c r="BS859" s="43">
        <f>'Details and Calculations'!AS858</f>
        <v>0</v>
      </c>
      <c r="BT859" s="43" t="str">
        <f>'Details and Calculations'!AV858</f>
        <v xml:space="preserve"> </v>
      </c>
      <c r="BU859" s="43">
        <f>'Details and Calculations'!AX858</f>
        <v>0</v>
      </c>
      <c r="BV859" s="43" t="str">
        <f>'Details and Calculations'!AZ858</f>
        <v xml:space="preserve"> </v>
      </c>
      <c r="BW859" s="43">
        <f>'Details and Calculations'!BC858</f>
        <v>0</v>
      </c>
      <c r="BX859" s="43" t="str">
        <f>'Details and Calculations'!BE858</f>
        <v xml:space="preserve"> </v>
      </c>
      <c r="BY859" s="43" t="str">
        <f>'Details and Calculations'!BG858</f>
        <v xml:space="preserve"> </v>
      </c>
      <c r="BZ859" s="43" t="str">
        <f>'Details and Calculations'!BH858</f>
        <v xml:space="preserve"> </v>
      </c>
      <c r="CA859" s="43">
        <f>'Details and Calculations'!BJ858</f>
        <v>0</v>
      </c>
      <c r="CB859" s="43" t="str">
        <f>'Details and Calculations'!BK858</f>
        <v/>
      </c>
      <c r="CC859" s="43" t="str">
        <f>'Details and Calculations'!BL858</f>
        <v xml:space="preserve"> </v>
      </c>
      <c r="CD859" s="43" t="str">
        <f>'Details and Calculations'!BN858</f>
        <v xml:space="preserve"> </v>
      </c>
      <c r="CE859" s="43" t="str">
        <f>'Details and Calculations'!BO858</f>
        <v xml:space="preserve"> </v>
      </c>
      <c r="CF859" s="43">
        <f>'Details and Calculations'!BZ858</f>
        <v>1</v>
      </c>
      <c r="CG859" s="43">
        <f>'Details and Calculations'!CB858</f>
        <v>2015</v>
      </c>
      <c r="CH859" s="31"/>
      <c r="CI859" s="53"/>
    </row>
    <row r="860" spans="1:87" x14ac:dyDescent="0.3">
      <c r="A860" s="43">
        <f>'Details and Calculations'!A859</f>
        <v>2017</v>
      </c>
      <c r="B860" s="43" t="str">
        <f>'Details and Calculations'!C859</f>
        <v>Rwanda</v>
      </c>
      <c r="C860" s="43" t="str">
        <f>'Details and Calculations'!D859</f>
        <v>Rulindo</v>
      </c>
      <c r="D860" s="43" t="str">
        <f>'Details and Calculations'!E859</f>
        <v>Shyorongi</v>
      </c>
      <c r="E860" s="43" t="str">
        <f>'Details and Calculations'!F859</f>
        <v>Muvumu</v>
      </c>
      <c r="F860" s="43" t="str">
        <f>'Details and Calculations'!G859</f>
        <v>Nyabubare</v>
      </c>
      <c r="G860" s="43" t="str">
        <f>'Details and Calculations'!H859</f>
        <v/>
      </c>
      <c r="H860" s="43" t="str">
        <f>'Details and Calculations'!I859</f>
        <v/>
      </c>
      <c r="I860" s="43" t="str">
        <f>'Details and Calculations'!J859</f>
        <v>Bitete-Muvumu</v>
      </c>
      <c r="J860" s="43">
        <f>'Details and Calculations'!K859</f>
        <v>97</v>
      </c>
      <c r="K860" s="43">
        <f>'Details and Calculations'!O859</f>
        <v>35</v>
      </c>
      <c r="L860" s="43">
        <f>'Details and Calculations'!P860</f>
        <v>5</v>
      </c>
      <c r="M860" s="43" t="str">
        <f>'Details and Calculations'!U859</f>
        <v>Piped Network -- Gravity Only</v>
      </c>
      <c r="N860" s="43">
        <f>'Details and Calculations'!V859</f>
        <v>2013</v>
      </c>
      <c r="O860" s="43" t="str">
        <f>'Details and Calculations'!W859</f>
        <v>Governement (District, Wasac) And Water For People</v>
      </c>
      <c r="P860" s="43" t="str">
        <f>'Details and Calculations'!X859</f>
        <v>Spring</v>
      </c>
      <c r="Q860" s="44" t="str">
        <f t="shared" si="308"/>
        <v>Low Risk</v>
      </c>
      <c r="R860" s="44" t="str">
        <f t="shared" si="309"/>
        <v>Low Risk</v>
      </c>
      <c r="S860" s="45" t="str">
        <f t="shared" si="310"/>
        <v>High Level of Service</v>
      </c>
      <c r="T860" s="62" t="str">
        <f t="shared" si="307"/>
        <v>Low Priority</v>
      </c>
      <c r="U860" s="46">
        <f t="shared" si="311"/>
        <v>8</v>
      </c>
      <c r="V860" s="28" t="str">
        <f t="shared" si="312"/>
        <v>Repair or Replace Components</v>
      </c>
      <c r="W860" s="47" t="str">
        <f t="shared" si="313"/>
        <v xml:space="preserve">Conduction Line, Other Concrete Structures </v>
      </c>
      <c r="X860" s="27" t="str">
        <f t="shared" si="314"/>
        <v>Create Plan To Repair or Replace Components</v>
      </c>
      <c r="Y860" s="48">
        <f t="shared" si="315"/>
        <v>26</v>
      </c>
      <c r="Z860" s="48">
        <f t="shared" si="316"/>
        <v>16</v>
      </c>
      <c r="AA860" s="48">
        <f t="shared" si="317"/>
        <v>26</v>
      </c>
      <c r="AB860" s="48">
        <f t="shared" si="318"/>
        <v>16</v>
      </c>
      <c r="AC860" s="48">
        <f t="shared" si="319"/>
        <v>26</v>
      </c>
      <c r="AD860" s="48" t="str">
        <f t="shared" si="320"/>
        <v xml:space="preserve"> </v>
      </c>
      <c r="AE860" s="48" t="str">
        <f t="shared" si="321"/>
        <v xml:space="preserve"> </v>
      </c>
      <c r="AF860" s="48" t="str">
        <f t="shared" si="322"/>
        <v xml:space="preserve"> </v>
      </c>
      <c r="AG860" s="49" t="str">
        <f t="shared" si="323"/>
        <v/>
      </c>
      <c r="AH860" s="48">
        <f t="shared" si="324"/>
        <v>16</v>
      </c>
      <c r="AI860" s="50">
        <f>'Details and Calculations'!AE859</f>
        <v>1</v>
      </c>
      <c r="AJ860" s="50">
        <f>'Details and Calculations'!AM859</f>
        <v>2</v>
      </c>
      <c r="AK860" s="50">
        <f>'Details and Calculations'!AR859</f>
        <v>1</v>
      </c>
      <c r="AL860" s="50">
        <f>'Details and Calculations'!AW859</f>
        <v>2</v>
      </c>
      <c r="AM860" s="50">
        <f>'Details and Calculations'!BA859</f>
        <v>1</v>
      </c>
      <c r="AN860" s="50" t="str">
        <f>'Details and Calculations'!BF859</f>
        <v xml:space="preserve"> </v>
      </c>
      <c r="AO860" s="50" t="str">
        <f>'Details and Calculations'!BI859</f>
        <v xml:space="preserve"> </v>
      </c>
      <c r="AP860" s="50" t="str">
        <f>'Details and Calculations'!BM859</f>
        <v xml:space="preserve"> </v>
      </c>
      <c r="AQ860" s="50" t="str">
        <f>'Details and Calculations'!BP859</f>
        <v xml:space="preserve"> </v>
      </c>
      <c r="AR860" s="50">
        <f>'Details and Calculations'!CC859</f>
        <v>1</v>
      </c>
      <c r="AS860" s="50">
        <f>'Details and Calculations'!CJ859</f>
        <v>1</v>
      </c>
      <c r="AT860" s="51">
        <f>'Details and Calculations'!T859</f>
        <v>1</v>
      </c>
      <c r="AU860" s="51">
        <f>'Details and Calculations'!Z859</f>
        <v>1</v>
      </c>
      <c r="AV860" s="51">
        <f>'Details and Calculations'!S859</f>
        <v>1</v>
      </c>
      <c r="AW860" s="51">
        <f>'Details and Calculations'!AI859</f>
        <v>1</v>
      </c>
      <c r="AX860" s="51">
        <f>'Details and Calculations'!BY859</f>
        <v>1</v>
      </c>
      <c r="AY860" s="51">
        <f>'Details and Calculations'!CG859</f>
        <v>1</v>
      </c>
      <c r="AZ860" s="51">
        <f>'Details and Calculations'!CI859</f>
        <v>1</v>
      </c>
      <c r="BA860" s="51">
        <f t="shared" si="325"/>
        <v>1</v>
      </c>
      <c r="BB860" s="52">
        <f>'Details and Calculations'!Y859</f>
        <v>3</v>
      </c>
      <c r="BC860" s="52">
        <f>'Details and Calculations'!AC859</f>
        <v>1</v>
      </c>
      <c r="BD860" s="52">
        <f>'Details and Calculations'!AK859</f>
        <v>1</v>
      </c>
      <c r="BE860" s="52">
        <f>'Details and Calculations'!AN859</f>
        <v>11</v>
      </c>
      <c r="BF860" s="52">
        <f>'Details and Calculations'!AP859</f>
        <v>1</v>
      </c>
      <c r="BG860" s="52">
        <f>'Details and Calculations'!AT859</f>
        <v>6</v>
      </c>
      <c r="BH860" s="52">
        <f>'Details and Calculations'!AY859</f>
        <v>1</v>
      </c>
      <c r="BI860" s="52">
        <f>'Details and Calculations'!BB859</f>
        <v>4000</v>
      </c>
      <c r="BJ860" s="52" t="str">
        <f>'Details and Calculations'!BD859</f>
        <v xml:space="preserve"> </v>
      </c>
      <c r="BK860" s="52">
        <f>'Details and Calculations'!CA859</f>
        <v>1</v>
      </c>
      <c r="BL860" s="43">
        <f>'Details and Calculations'!AA859</f>
        <v>1</v>
      </c>
      <c r="BM860" s="43" t="str">
        <f>'Details and Calculations'!AB859</f>
        <v>"Springbox" --Intake Structure At A Spring</v>
      </c>
      <c r="BN860" s="43">
        <f>'Details and Calculations'!AD859</f>
        <v>2013</v>
      </c>
      <c r="BO860" s="43">
        <f>'Details and Calculations'!AJ859</f>
        <v>1</v>
      </c>
      <c r="BP860" s="43">
        <f>'Details and Calculations'!AL859</f>
        <v>2013</v>
      </c>
      <c r="BQ860" s="43">
        <f>'Details and Calculations'!AO859</f>
        <v>1</v>
      </c>
      <c r="BR860" s="43">
        <f>'Details and Calculations'!AQ859</f>
        <v>2013</v>
      </c>
      <c r="BS860" s="43">
        <f>'Details and Calculations'!AS859</f>
        <v>1</v>
      </c>
      <c r="BT860" s="43">
        <f>'Details and Calculations'!AV859</f>
        <v>2013</v>
      </c>
      <c r="BU860" s="43">
        <f>'Details and Calculations'!AX859</f>
        <v>1</v>
      </c>
      <c r="BV860" s="43">
        <f>'Details and Calculations'!AZ859</f>
        <v>2013</v>
      </c>
      <c r="BW860" s="43">
        <f>'Details and Calculations'!BC859</f>
        <v>0</v>
      </c>
      <c r="BX860" s="43" t="str">
        <f>'Details and Calculations'!BE859</f>
        <v xml:space="preserve"> </v>
      </c>
      <c r="BY860" s="43" t="str">
        <f>'Details and Calculations'!BG859</f>
        <v xml:space="preserve"> </v>
      </c>
      <c r="BZ860" s="43" t="str">
        <f>'Details and Calculations'!BH859</f>
        <v xml:space="preserve"> </v>
      </c>
      <c r="CA860" s="43">
        <f>'Details and Calculations'!BJ859</f>
        <v>0</v>
      </c>
      <c r="CB860" s="43" t="str">
        <f>'Details and Calculations'!BK859</f>
        <v/>
      </c>
      <c r="CC860" s="43" t="str">
        <f>'Details and Calculations'!BL859</f>
        <v xml:space="preserve"> </v>
      </c>
      <c r="CD860" s="43" t="str">
        <f>'Details and Calculations'!BN859</f>
        <v xml:space="preserve"> </v>
      </c>
      <c r="CE860" s="43" t="str">
        <f>'Details and Calculations'!BO859</f>
        <v xml:space="preserve"> </v>
      </c>
      <c r="CF860" s="43">
        <f>'Details and Calculations'!BZ859</f>
        <v>1</v>
      </c>
      <c r="CG860" s="43">
        <f>'Details and Calculations'!CB859</f>
        <v>2013</v>
      </c>
      <c r="CH860" s="31"/>
      <c r="CI860" s="53"/>
    </row>
    <row r="861" spans="1:87" x14ac:dyDescent="0.3">
      <c r="A861" s="43">
        <f>'Details and Calculations'!A860</f>
        <v>2017</v>
      </c>
      <c r="B861" s="43" t="str">
        <f>'Details and Calculations'!C860</f>
        <v>Rwanda</v>
      </c>
      <c r="C861" s="43" t="str">
        <f>'Details and Calculations'!D860</f>
        <v>Rulindo</v>
      </c>
      <c r="D861" s="43" t="str">
        <f>'Details and Calculations'!E860</f>
        <v>Cyinzuzi</v>
      </c>
      <c r="E861" s="43" t="str">
        <f>'Details and Calculations'!F860</f>
        <v>Rudogo</v>
      </c>
      <c r="F861" s="43" t="str">
        <f>'Details and Calculations'!G860</f>
        <v>Gasiza</v>
      </c>
      <c r="G861" s="43" t="str">
        <f>'Details and Calculations'!H860</f>
        <v/>
      </c>
      <c r="H861" s="43" t="str">
        <f>'Details and Calculations'!I860</f>
        <v/>
      </c>
      <c r="I861" s="43" t="str">
        <f>'Details and Calculations'!J860</f>
        <v>Rwagitare</v>
      </c>
      <c r="J861" s="43">
        <f>'Details and Calculations'!K860</f>
        <v>45</v>
      </c>
      <c r="K861" s="43">
        <f>'Details and Calculations'!O860</f>
        <v>40</v>
      </c>
      <c r="L861" s="43" t="str">
        <f>'Details and Calculations'!P861</f>
        <v xml:space="preserve"> </v>
      </c>
      <c r="M861" s="43" t="str">
        <f>'Details and Calculations'!U860</f>
        <v>Piped Network -- Gravity Only</v>
      </c>
      <c r="N861" s="43">
        <f>'Details and Calculations'!V860</f>
        <v>2009</v>
      </c>
      <c r="O861" s="43" t="str">
        <f>'Details and Calculations'!W860</f>
        <v>Water For People</v>
      </c>
      <c r="P861" s="43" t="str">
        <f>'Details and Calculations'!X860</f>
        <v>Spring</v>
      </c>
      <c r="Q861" s="44" t="str">
        <f t="shared" si="308"/>
        <v>Low Risk</v>
      </c>
      <c r="R861" s="44" t="str">
        <f t="shared" si="309"/>
        <v>Low Risk</v>
      </c>
      <c r="S861" s="45" t="str">
        <f t="shared" si="310"/>
        <v>High Level of Service</v>
      </c>
      <c r="T861" s="62" t="str">
        <f t="shared" si="307"/>
        <v>Low Priority</v>
      </c>
      <c r="U861" s="46">
        <f t="shared" si="311"/>
        <v>8</v>
      </c>
      <c r="V861" s="28" t="str">
        <f t="shared" si="312"/>
        <v>Perform Routine Preventative Maintenance</v>
      </c>
      <c r="W861" s="47" t="str">
        <f t="shared" si="313"/>
        <v/>
      </c>
      <c r="X861" s="27" t="str">
        <f t="shared" si="314"/>
        <v>Maintain O&amp;M and Routine Monitoring</v>
      </c>
      <c r="Y861" s="48">
        <f t="shared" si="315"/>
        <v>22</v>
      </c>
      <c r="Z861" s="48">
        <f t="shared" si="316"/>
        <v>12</v>
      </c>
      <c r="AA861" s="48">
        <f t="shared" si="317"/>
        <v>22</v>
      </c>
      <c r="AB861" s="48">
        <f t="shared" si="318"/>
        <v>12</v>
      </c>
      <c r="AC861" s="48">
        <f t="shared" si="319"/>
        <v>22</v>
      </c>
      <c r="AD861" s="48" t="str">
        <f t="shared" si="320"/>
        <v xml:space="preserve"> </v>
      </c>
      <c r="AE861" s="48" t="str">
        <f t="shared" si="321"/>
        <v xml:space="preserve"> </v>
      </c>
      <c r="AF861" s="48" t="str">
        <f t="shared" si="322"/>
        <v xml:space="preserve"> </v>
      </c>
      <c r="AG861" s="49" t="str">
        <f t="shared" si="323"/>
        <v/>
      </c>
      <c r="AH861" s="48">
        <f t="shared" si="324"/>
        <v>12</v>
      </c>
      <c r="AI861" s="50">
        <f>'Details and Calculations'!AE860</f>
        <v>1</v>
      </c>
      <c r="AJ861" s="50">
        <f>'Details and Calculations'!AM860</f>
        <v>1</v>
      </c>
      <c r="AK861" s="50">
        <f>'Details and Calculations'!AR860</f>
        <v>1</v>
      </c>
      <c r="AL861" s="50">
        <f>'Details and Calculations'!AW860</f>
        <v>1</v>
      </c>
      <c r="AM861" s="50">
        <f>'Details and Calculations'!BA860</f>
        <v>1</v>
      </c>
      <c r="AN861" s="50" t="str">
        <f>'Details and Calculations'!BF860</f>
        <v xml:space="preserve"> </v>
      </c>
      <c r="AO861" s="50" t="str">
        <f>'Details and Calculations'!BI860</f>
        <v xml:space="preserve"> </v>
      </c>
      <c r="AP861" s="50" t="str">
        <f>'Details and Calculations'!BM860</f>
        <v xml:space="preserve"> </v>
      </c>
      <c r="AQ861" s="50" t="str">
        <f>'Details and Calculations'!BP860</f>
        <v xml:space="preserve"> </v>
      </c>
      <c r="AR861" s="50">
        <f>'Details and Calculations'!CC860</f>
        <v>1</v>
      </c>
      <c r="AS861" s="50">
        <f>'Details and Calculations'!CJ860</f>
        <v>1</v>
      </c>
      <c r="AT861" s="51">
        <f>'Details and Calculations'!T860</f>
        <v>1</v>
      </c>
      <c r="AU861" s="51">
        <f>'Details and Calculations'!Z860</f>
        <v>1</v>
      </c>
      <c r="AV861" s="51">
        <f>'Details and Calculations'!S860</f>
        <v>1</v>
      </c>
      <c r="AW861" s="51">
        <f>'Details and Calculations'!AI860</f>
        <v>1</v>
      </c>
      <c r="AX861" s="51">
        <f>'Details and Calculations'!BY860</f>
        <v>1</v>
      </c>
      <c r="AY861" s="51">
        <f>'Details and Calculations'!CG860</f>
        <v>1</v>
      </c>
      <c r="AZ861" s="51">
        <f>'Details and Calculations'!CI860</f>
        <v>1</v>
      </c>
      <c r="BA861" s="51">
        <f t="shared" si="325"/>
        <v>1</v>
      </c>
      <c r="BB861" s="52">
        <f>'Details and Calculations'!Y860</f>
        <v>1</v>
      </c>
      <c r="BC861" s="52">
        <f>'Details and Calculations'!AC860</f>
        <v>1</v>
      </c>
      <c r="BD861" s="52">
        <f>'Details and Calculations'!AK860</f>
        <v>1</v>
      </c>
      <c r="BE861" s="52">
        <f>'Details and Calculations'!AN860</f>
        <v>1200</v>
      </c>
      <c r="BF861" s="52">
        <f>'Details and Calculations'!AP860</f>
        <v>1</v>
      </c>
      <c r="BG861" s="52">
        <f>'Details and Calculations'!AT860</f>
        <v>2</v>
      </c>
      <c r="BH861" s="52">
        <f>'Details and Calculations'!AY860</f>
        <v>1</v>
      </c>
      <c r="BI861" s="52">
        <f>'Details and Calculations'!BB860</f>
        <v>900</v>
      </c>
      <c r="BJ861" s="52" t="str">
        <f>'Details and Calculations'!BD860</f>
        <v xml:space="preserve"> </v>
      </c>
      <c r="BK861" s="52">
        <f>'Details and Calculations'!CA860</f>
        <v>2</v>
      </c>
      <c r="BL861" s="43">
        <f>'Details and Calculations'!AA860</f>
        <v>1</v>
      </c>
      <c r="BM861" s="43" t="str">
        <f>'Details and Calculations'!AB860</f>
        <v>"Springbox" --Intake Structure At A Spring</v>
      </c>
      <c r="BN861" s="43">
        <f>'Details and Calculations'!AD860</f>
        <v>2009</v>
      </c>
      <c r="BO861" s="43">
        <f>'Details and Calculations'!AJ860</f>
        <v>1</v>
      </c>
      <c r="BP861" s="43">
        <f>'Details and Calculations'!AL860</f>
        <v>2009</v>
      </c>
      <c r="BQ861" s="43">
        <f>'Details and Calculations'!AO860</f>
        <v>1</v>
      </c>
      <c r="BR861" s="43">
        <f>'Details and Calculations'!AQ860</f>
        <v>2009</v>
      </c>
      <c r="BS861" s="43">
        <f>'Details and Calculations'!AS860</f>
        <v>1</v>
      </c>
      <c r="BT861" s="43">
        <f>'Details and Calculations'!AV860</f>
        <v>2009</v>
      </c>
      <c r="BU861" s="43">
        <f>'Details and Calculations'!AX860</f>
        <v>1</v>
      </c>
      <c r="BV861" s="43">
        <f>'Details and Calculations'!AZ860</f>
        <v>2009</v>
      </c>
      <c r="BW861" s="43">
        <f>'Details and Calculations'!BC860</f>
        <v>0</v>
      </c>
      <c r="BX861" s="43" t="str">
        <f>'Details and Calculations'!BE860</f>
        <v xml:space="preserve"> </v>
      </c>
      <c r="BY861" s="43" t="str">
        <f>'Details and Calculations'!BG860</f>
        <v xml:space="preserve"> </v>
      </c>
      <c r="BZ861" s="43" t="str">
        <f>'Details and Calculations'!BH860</f>
        <v xml:space="preserve"> </v>
      </c>
      <c r="CA861" s="43">
        <f>'Details and Calculations'!BJ860</f>
        <v>0</v>
      </c>
      <c r="CB861" s="43" t="str">
        <f>'Details and Calculations'!BK860</f>
        <v/>
      </c>
      <c r="CC861" s="43" t="str">
        <f>'Details and Calculations'!BL860</f>
        <v xml:space="preserve"> </v>
      </c>
      <c r="CD861" s="43" t="str">
        <f>'Details and Calculations'!BN860</f>
        <v xml:space="preserve"> </v>
      </c>
      <c r="CE861" s="43" t="str">
        <f>'Details and Calculations'!BO860</f>
        <v xml:space="preserve"> </v>
      </c>
      <c r="CF861" s="43">
        <f>'Details and Calculations'!BZ860</f>
        <v>1</v>
      </c>
      <c r="CG861" s="43">
        <f>'Details and Calculations'!CB860</f>
        <v>2009</v>
      </c>
      <c r="CH861" s="31"/>
      <c r="CI861" s="53"/>
    </row>
    <row r="862" spans="1:87" x14ac:dyDescent="0.3">
      <c r="A862" s="43">
        <f>'Details and Calculations'!A861</f>
        <v>2017</v>
      </c>
      <c r="B862" s="43" t="str">
        <f>'Details and Calculations'!C861</f>
        <v>Rwanda</v>
      </c>
      <c r="C862" s="43" t="str">
        <f>'Details and Calculations'!D861</f>
        <v>Rulindo</v>
      </c>
      <c r="D862" s="43" t="str">
        <f>'Details and Calculations'!E861</f>
        <v>Rukozo</v>
      </c>
      <c r="E862" s="43" t="str">
        <f>'Details and Calculations'!F861</f>
        <v>Mberuka</v>
      </c>
      <c r="F862" s="43" t="str">
        <f>'Details and Calculations'!G861</f>
        <v>Gakubo</v>
      </c>
      <c r="G862" s="43" t="str">
        <f>'Details and Calculations'!H861</f>
        <v/>
      </c>
      <c r="H862" s="43" t="str">
        <f>'Details and Calculations'!I861</f>
        <v/>
      </c>
      <c r="I862" s="43" t="str">
        <f>'Details and Calculations'!J861</f>
        <v>Nyamagana</v>
      </c>
      <c r="J862" s="43">
        <f>'Details and Calculations'!K861</f>
        <v>1200</v>
      </c>
      <c r="K862" s="43">
        <f>'Details and Calculations'!O861</f>
        <v>1200</v>
      </c>
      <c r="L862" s="43">
        <f>'Details and Calculations'!P862</f>
        <v>124</v>
      </c>
      <c r="M862" s="43" t="str">
        <f>'Details and Calculations'!U861</f>
        <v>Piped Network -- Gravity Only</v>
      </c>
      <c r="N862" s="43">
        <f>'Details and Calculations'!V861</f>
        <v>2011</v>
      </c>
      <c r="O862" s="43" t="str">
        <f>'Details and Calculations'!W861</f>
        <v>Government And African Development Bank</v>
      </c>
      <c r="P862" s="43" t="str">
        <f>'Details and Calculations'!X861</f>
        <v>Spring</v>
      </c>
      <c r="Q862" s="44" t="str">
        <f t="shared" si="308"/>
        <v>Low Risk</v>
      </c>
      <c r="R862" s="44" t="str">
        <f t="shared" si="309"/>
        <v>Medium Risk</v>
      </c>
      <c r="S862" s="45" t="str">
        <f t="shared" si="310"/>
        <v>Basic Level of Service</v>
      </c>
      <c r="T862" s="62" t="str">
        <f t="shared" si="307"/>
        <v>Medium Priority</v>
      </c>
      <c r="U862" s="46">
        <f t="shared" si="311"/>
        <v>5</v>
      </c>
      <c r="V862" s="28" t="str">
        <f t="shared" si="312"/>
        <v>Repair or Replace Components</v>
      </c>
      <c r="W862" s="47" t="str">
        <f t="shared" si="313"/>
        <v>Distribution  Line, Kiosk/Tap Stand</v>
      </c>
      <c r="X862" s="27" t="str">
        <f t="shared" si="314"/>
        <v>Create Plan To Repair or Replace Components</v>
      </c>
      <c r="Y862" s="48">
        <f t="shared" si="315"/>
        <v>28</v>
      </c>
      <c r="Z862" s="48">
        <f t="shared" si="316"/>
        <v>18</v>
      </c>
      <c r="AA862" s="48">
        <f t="shared" si="317"/>
        <v>24</v>
      </c>
      <c r="AB862" s="48">
        <f t="shared" si="318"/>
        <v>14</v>
      </c>
      <c r="AC862" s="48">
        <f t="shared" si="319"/>
        <v>24</v>
      </c>
      <c r="AD862" s="48" t="str">
        <f t="shared" si="320"/>
        <v xml:space="preserve"> </v>
      </c>
      <c r="AE862" s="48" t="str">
        <f t="shared" si="321"/>
        <v xml:space="preserve"> </v>
      </c>
      <c r="AF862" s="48" t="str">
        <f t="shared" si="322"/>
        <v xml:space="preserve"> </v>
      </c>
      <c r="AG862" s="49" t="str">
        <f t="shared" si="323"/>
        <v/>
      </c>
      <c r="AH862" s="48">
        <f t="shared" si="324"/>
        <v>14</v>
      </c>
      <c r="AI862" s="50">
        <f>'Details and Calculations'!AE861</f>
        <v>1</v>
      </c>
      <c r="AJ862" s="50">
        <f>'Details and Calculations'!AM861</f>
        <v>1</v>
      </c>
      <c r="AK862" s="50">
        <f>'Details and Calculations'!AR861</f>
        <v>1</v>
      </c>
      <c r="AL862" s="50">
        <f>'Details and Calculations'!AW861</f>
        <v>1</v>
      </c>
      <c r="AM862" s="50">
        <f>'Details and Calculations'!BA861</f>
        <v>2</v>
      </c>
      <c r="AN862" s="50" t="str">
        <f>'Details and Calculations'!BF861</f>
        <v xml:space="preserve"> </v>
      </c>
      <c r="AO862" s="50" t="str">
        <f>'Details and Calculations'!BI861</f>
        <v xml:space="preserve"> </v>
      </c>
      <c r="AP862" s="50" t="str">
        <f>'Details and Calculations'!BM861</f>
        <v xml:space="preserve"> </v>
      </c>
      <c r="AQ862" s="50" t="str">
        <f>'Details and Calculations'!BP861</f>
        <v xml:space="preserve"> </v>
      </c>
      <c r="AR862" s="50">
        <f>'Details and Calculations'!CC861</f>
        <v>2</v>
      </c>
      <c r="AS862" s="50">
        <f>'Details and Calculations'!CJ861</f>
        <v>2</v>
      </c>
      <c r="AT862" s="51">
        <f>'Details and Calculations'!T861</f>
        <v>1</v>
      </c>
      <c r="AU862" s="51">
        <f>'Details and Calculations'!Z861</f>
        <v>1</v>
      </c>
      <c r="AV862" s="51">
        <f>'Details and Calculations'!S861</f>
        <v>0</v>
      </c>
      <c r="AW862" s="51">
        <f>'Details and Calculations'!AI861</f>
        <v>1</v>
      </c>
      <c r="AX862" s="51">
        <f>'Details and Calculations'!BY861</f>
        <v>1</v>
      </c>
      <c r="AY862" s="51">
        <f>'Details and Calculations'!CG861</f>
        <v>0</v>
      </c>
      <c r="AZ862" s="51">
        <f>'Details and Calculations'!CI861</f>
        <v>1</v>
      </c>
      <c r="BA862" s="51">
        <f t="shared" si="325"/>
        <v>0</v>
      </c>
      <c r="BB862" s="52">
        <f>'Details and Calculations'!Y861</f>
        <v>2</v>
      </c>
      <c r="BC862" s="52">
        <f>'Details and Calculations'!AC861</f>
        <v>1</v>
      </c>
      <c r="BD862" s="52">
        <f>'Details and Calculations'!AK861</f>
        <v>2</v>
      </c>
      <c r="BE862" s="52">
        <f>'Details and Calculations'!AN861</f>
        <v>2100</v>
      </c>
      <c r="BF862" s="52">
        <f>'Details and Calculations'!AP861</f>
        <v>11</v>
      </c>
      <c r="BG862" s="52">
        <f>'Details and Calculations'!AT861</f>
        <v>15</v>
      </c>
      <c r="BH862" s="52">
        <f>'Details and Calculations'!AY861</f>
        <v>3</v>
      </c>
      <c r="BI862" s="52">
        <f>'Details and Calculations'!BB861</f>
        <v>37000</v>
      </c>
      <c r="BJ862" s="52" t="str">
        <f>'Details and Calculations'!BD861</f>
        <v xml:space="preserve"> </v>
      </c>
      <c r="BK862" s="52">
        <f>'Details and Calculations'!CA861</f>
        <v>29</v>
      </c>
      <c r="BL862" s="43">
        <f>'Details and Calculations'!AA861</f>
        <v>1</v>
      </c>
      <c r="BM862" s="43" t="str">
        <f>'Details and Calculations'!AB861</f>
        <v>"Springbox" --Intake Structure At A Spring</v>
      </c>
      <c r="BN862" s="43">
        <f>'Details and Calculations'!AD861</f>
        <v>2015</v>
      </c>
      <c r="BO862" s="43">
        <f>'Details and Calculations'!AJ861</f>
        <v>1</v>
      </c>
      <c r="BP862" s="43">
        <f>'Details and Calculations'!AL861</f>
        <v>2015</v>
      </c>
      <c r="BQ862" s="43">
        <f>'Details and Calculations'!AO861</f>
        <v>1</v>
      </c>
      <c r="BR862" s="43">
        <f>'Details and Calculations'!AQ861</f>
        <v>2011</v>
      </c>
      <c r="BS862" s="43">
        <f>'Details and Calculations'!AS861</f>
        <v>1</v>
      </c>
      <c r="BT862" s="43">
        <f>'Details and Calculations'!AV861</f>
        <v>2011</v>
      </c>
      <c r="BU862" s="43">
        <f>'Details and Calculations'!AX861</f>
        <v>1</v>
      </c>
      <c r="BV862" s="43">
        <f>'Details and Calculations'!AZ861</f>
        <v>2011</v>
      </c>
      <c r="BW862" s="43">
        <f>'Details and Calculations'!BC861</f>
        <v>0</v>
      </c>
      <c r="BX862" s="43" t="str">
        <f>'Details and Calculations'!BE861</f>
        <v xml:space="preserve"> </v>
      </c>
      <c r="BY862" s="43" t="str">
        <f>'Details and Calculations'!BG861</f>
        <v xml:space="preserve"> </v>
      </c>
      <c r="BZ862" s="43" t="str">
        <f>'Details and Calculations'!BH861</f>
        <v xml:space="preserve"> </v>
      </c>
      <c r="CA862" s="43">
        <f>'Details and Calculations'!BJ861</f>
        <v>0</v>
      </c>
      <c r="CB862" s="43" t="str">
        <f>'Details and Calculations'!BK861</f>
        <v/>
      </c>
      <c r="CC862" s="43" t="str">
        <f>'Details and Calculations'!BL861</f>
        <v xml:space="preserve"> </v>
      </c>
      <c r="CD862" s="43" t="str">
        <f>'Details and Calculations'!BN861</f>
        <v xml:space="preserve"> </v>
      </c>
      <c r="CE862" s="43" t="str">
        <f>'Details and Calculations'!BO861</f>
        <v xml:space="preserve"> </v>
      </c>
      <c r="CF862" s="43">
        <f>'Details and Calculations'!BZ861</f>
        <v>1</v>
      </c>
      <c r="CG862" s="43">
        <f>'Details and Calculations'!CB861</f>
        <v>2011</v>
      </c>
      <c r="CH862" s="31"/>
      <c r="CI862" s="53"/>
    </row>
    <row r="863" spans="1:87" x14ac:dyDescent="0.3">
      <c r="A863" s="43">
        <f>'Details and Calculations'!A862</f>
        <v>2017</v>
      </c>
      <c r="B863" s="43" t="str">
        <f>'Details and Calculations'!C862</f>
        <v>Rwanda</v>
      </c>
      <c r="C863" s="43" t="str">
        <f>'Details and Calculations'!D862</f>
        <v>Rulindo</v>
      </c>
      <c r="D863" s="43" t="str">
        <f>'Details and Calculations'!E862</f>
        <v>Kinihira</v>
      </c>
      <c r="E863" s="43" t="str">
        <f>'Details and Calculations'!F862</f>
        <v>Marembo</v>
      </c>
      <c r="F863" s="43" t="str">
        <f>'Details and Calculations'!G862</f>
        <v>Cyogo</v>
      </c>
      <c r="G863" s="43" t="str">
        <f>'Details and Calculations'!H862</f>
        <v/>
      </c>
      <c r="H863" s="43" t="str">
        <f>'Details and Calculations'!I862</f>
        <v/>
      </c>
      <c r="I863" s="43" t="str">
        <f>'Details and Calculations'!J862</f>
        <v>Nyamagana-Kinihira</v>
      </c>
      <c r="J863" s="43">
        <f>'Details and Calculations'!K862</f>
        <v>184</v>
      </c>
      <c r="K863" s="43">
        <f>'Details and Calculations'!O862</f>
        <v>60</v>
      </c>
      <c r="L863" s="43" t="str">
        <f>'Details and Calculations'!P863</f>
        <v xml:space="preserve"> </v>
      </c>
      <c r="M863" s="43" t="str">
        <f>'Details and Calculations'!U862</f>
        <v>Piped Network With Pump</v>
      </c>
      <c r="N863" s="43">
        <f>'Details and Calculations'!V862</f>
        <v>2015</v>
      </c>
      <c r="O863" s="43" t="str">
        <f>'Details and Calculations'!W862</f>
        <v>Governement (District, Wasac) And Water For People</v>
      </c>
      <c r="P863" s="43" t="str">
        <f>'Details and Calculations'!X862</f>
        <v>Spring</v>
      </c>
      <c r="Q863" s="44" t="str">
        <f t="shared" si="308"/>
        <v>Low Risk</v>
      </c>
      <c r="R863" s="44" t="str">
        <f t="shared" si="309"/>
        <v>Low Risk</v>
      </c>
      <c r="S863" s="45" t="str">
        <f t="shared" si="310"/>
        <v>High Level of Service</v>
      </c>
      <c r="T863" s="62" t="str">
        <f t="shared" si="307"/>
        <v>Low Priority</v>
      </c>
      <c r="U863" s="46">
        <f t="shared" si="311"/>
        <v>8</v>
      </c>
      <c r="V863" s="28" t="str">
        <f t="shared" si="312"/>
        <v>Perform Routine Preventative Maintenance</v>
      </c>
      <c r="W863" s="47" t="str">
        <f t="shared" si="313"/>
        <v/>
      </c>
      <c r="X863" s="27" t="str">
        <f t="shared" si="314"/>
        <v>Maintain O&amp;M and Routine Monitoring</v>
      </c>
      <c r="Y863" s="48">
        <f t="shared" si="315"/>
        <v>28</v>
      </c>
      <c r="Z863" s="48">
        <f t="shared" si="316"/>
        <v>18</v>
      </c>
      <c r="AA863" s="48">
        <f t="shared" si="317"/>
        <v>28</v>
      </c>
      <c r="AB863" s="48">
        <f t="shared" si="318"/>
        <v>18</v>
      </c>
      <c r="AC863" s="48">
        <f t="shared" si="319"/>
        <v>28</v>
      </c>
      <c r="AD863" s="48">
        <f t="shared" si="320"/>
        <v>5</v>
      </c>
      <c r="AE863" s="48">
        <f t="shared" si="321"/>
        <v>18</v>
      </c>
      <c r="AF863" s="48" t="str">
        <f t="shared" si="322"/>
        <v xml:space="preserve"> </v>
      </c>
      <c r="AG863" s="49" t="str">
        <f t="shared" si="323"/>
        <v/>
      </c>
      <c r="AH863" s="48">
        <f t="shared" si="324"/>
        <v>18</v>
      </c>
      <c r="AI863" s="50">
        <f>'Details and Calculations'!AE862</f>
        <v>1</v>
      </c>
      <c r="AJ863" s="50">
        <f>'Details and Calculations'!AM862</f>
        <v>1</v>
      </c>
      <c r="AK863" s="50">
        <f>'Details and Calculations'!AR862</f>
        <v>1</v>
      </c>
      <c r="AL863" s="50">
        <f>'Details and Calculations'!AW862</f>
        <v>1</v>
      </c>
      <c r="AM863" s="50">
        <f>'Details and Calculations'!BA862</f>
        <v>1</v>
      </c>
      <c r="AN863" s="50">
        <f>'Details and Calculations'!BF862</f>
        <v>1</v>
      </c>
      <c r="AO863" s="50">
        <f>'Details and Calculations'!BI862</f>
        <v>1</v>
      </c>
      <c r="AP863" s="50" t="str">
        <f>'Details and Calculations'!BM862</f>
        <v xml:space="preserve"> </v>
      </c>
      <c r="AQ863" s="50" t="str">
        <f>'Details and Calculations'!BP862</f>
        <v xml:space="preserve"> </v>
      </c>
      <c r="AR863" s="50">
        <f>'Details and Calculations'!CC862</f>
        <v>1</v>
      </c>
      <c r="AS863" s="50">
        <f>'Details and Calculations'!CJ862</f>
        <v>1</v>
      </c>
      <c r="AT863" s="51">
        <f>'Details and Calculations'!T862</f>
        <v>1</v>
      </c>
      <c r="AU863" s="51">
        <f>'Details and Calculations'!Z862</f>
        <v>1</v>
      </c>
      <c r="AV863" s="51">
        <f>'Details and Calculations'!S862</f>
        <v>1</v>
      </c>
      <c r="AW863" s="51">
        <f>'Details and Calculations'!AI862</f>
        <v>1</v>
      </c>
      <c r="AX863" s="51">
        <f>'Details and Calculations'!BY862</f>
        <v>1</v>
      </c>
      <c r="AY863" s="51">
        <f>'Details and Calculations'!CG862</f>
        <v>1</v>
      </c>
      <c r="AZ863" s="51">
        <f>'Details and Calculations'!CI862</f>
        <v>1</v>
      </c>
      <c r="BA863" s="51">
        <f t="shared" si="325"/>
        <v>1</v>
      </c>
      <c r="BB863" s="52">
        <f>'Details and Calculations'!Y862</f>
        <v>2</v>
      </c>
      <c r="BC863" s="52">
        <f>'Details and Calculations'!AC862</f>
        <v>1</v>
      </c>
      <c r="BD863" s="52">
        <f>'Details and Calculations'!AK862</f>
        <v>1</v>
      </c>
      <c r="BE863" s="52">
        <f>'Details and Calculations'!AN862</f>
        <v>1000</v>
      </c>
      <c r="BF863" s="52">
        <f>'Details and Calculations'!AP862</f>
        <v>7</v>
      </c>
      <c r="BG863" s="52">
        <f>'Details and Calculations'!AT862</f>
        <v>8</v>
      </c>
      <c r="BH863" s="52">
        <f>'Details and Calculations'!AY862</f>
        <v>3</v>
      </c>
      <c r="BI863" s="52">
        <f>'Details and Calculations'!BB862</f>
        <v>6000</v>
      </c>
      <c r="BJ863" s="52">
        <f>'Details and Calculations'!BD862</f>
        <v>2</v>
      </c>
      <c r="BK863" s="52">
        <f>'Details and Calculations'!CA862</f>
        <v>2</v>
      </c>
      <c r="BL863" s="43">
        <f>'Details and Calculations'!AA862</f>
        <v>1</v>
      </c>
      <c r="BM863" s="43" t="str">
        <f>'Details and Calculations'!AB862</f>
        <v>"Springbox" --Intake Structure At A Spring</v>
      </c>
      <c r="BN863" s="43">
        <f>'Details and Calculations'!AD862</f>
        <v>2015</v>
      </c>
      <c r="BO863" s="43">
        <f>'Details and Calculations'!AJ862</f>
        <v>1</v>
      </c>
      <c r="BP863" s="43">
        <f>'Details and Calculations'!AL862</f>
        <v>2015</v>
      </c>
      <c r="BQ863" s="43">
        <f>'Details and Calculations'!AO862</f>
        <v>1</v>
      </c>
      <c r="BR863" s="43">
        <f>'Details and Calculations'!AQ862</f>
        <v>2015</v>
      </c>
      <c r="BS863" s="43">
        <f>'Details and Calculations'!AS862</f>
        <v>1</v>
      </c>
      <c r="BT863" s="43">
        <f>'Details and Calculations'!AV862</f>
        <v>2015</v>
      </c>
      <c r="BU863" s="43">
        <f>'Details and Calculations'!AX862</f>
        <v>1</v>
      </c>
      <c r="BV863" s="43">
        <f>'Details and Calculations'!AZ862</f>
        <v>2015</v>
      </c>
      <c r="BW863" s="43">
        <f>'Details and Calculations'!BC862</f>
        <v>1</v>
      </c>
      <c r="BX863" s="43">
        <f>'Details and Calculations'!BE862</f>
        <v>2015</v>
      </c>
      <c r="BY863" s="43">
        <f>'Details and Calculations'!BG862</f>
        <v>1</v>
      </c>
      <c r="BZ863" s="43">
        <f>'Details and Calculations'!BH862</f>
        <v>2015</v>
      </c>
      <c r="CA863" s="43">
        <f>'Details and Calculations'!BJ862</f>
        <v>0</v>
      </c>
      <c r="CB863" s="43" t="str">
        <f>'Details and Calculations'!BK862</f>
        <v/>
      </c>
      <c r="CC863" s="43" t="str">
        <f>'Details and Calculations'!BL862</f>
        <v xml:space="preserve"> </v>
      </c>
      <c r="CD863" s="43" t="str">
        <f>'Details and Calculations'!BN862</f>
        <v xml:space="preserve"> </v>
      </c>
      <c r="CE863" s="43" t="str">
        <f>'Details and Calculations'!BO862</f>
        <v xml:space="preserve"> </v>
      </c>
      <c r="CF863" s="43">
        <f>'Details and Calculations'!BZ862</f>
        <v>1</v>
      </c>
      <c r="CG863" s="43">
        <f>'Details and Calculations'!CB862</f>
        <v>2015</v>
      </c>
      <c r="CH863" s="31"/>
      <c r="CI863" s="53"/>
    </row>
    <row r="864" spans="1:87" x14ac:dyDescent="0.3">
      <c r="A864" s="43">
        <f>'Details and Calculations'!A863</f>
        <v>2017</v>
      </c>
      <c r="B864" s="43" t="str">
        <f>'Details and Calculations'!C863</f>
        <v>Rwanda</v>
      </c>
      <c r="C864" s="43" t="str">
        <f>'Details and Calculations'!D863</f>
        <v>Rulindo</v>
      </c>
      <c r="D864" s="43" t="str">
        <f>'Details and Calculations'!E863</f>
        <v>Mbogo</v>
      </c>
      <c r="E864" s="43" t="str">
        <f>'Details and Calculations'!F863</f>
        <v>Bukoro</v>
      </c>
      <c r="F864" s="43" t="str">
        <f>'Details and Calculations'!G863</f>
        <v>Gasama</v>
      </c>
      <c r="G864" s="43" t="str">
        <f>'Details and Calculations'!H863</f>
        <v/>
      </c>
      <c r="H864" s="43" t="str">
        <f>'Details and Calculations'!I863</f>
        <v/>
      </c>
      <c r="I864" s="43" t="str">
        <f>'Details and Calculations'!J863</f>
        <v>Gasama</v>
      </c>
      <c r="J864" s="43">
        <f>'Details and Calculations'!K863</f>
        <v>19</v>
      </c>
      <c r="K864" s="43">
        <f>'Details and Calculations'!O863</f>
        <v>19</v>
      </c>
      <c r="L864" s="43">
        <f>'Details and Calculations'!P864</f>
        <v>6</v>
      </c>
      <c r="M864" s="43" t="str">
        <f>'Details and Calculations'!U863</f>
        <v>Piped Network -- Gravity Only</v>
      </c>
      <c r="N864" s="43">
        <f>'Details and Calculations'!V863</f>
        <v>1997</v>
      </c>
      <c r="O864" s="43" t="str">
        <f>'Details and Calculations'!W863</f>
        <v>Governement (District, Wasac) And Water For People</v>
      </c>
      <c r="P864" s="43" t="str">
        <f>'Details and Calculations'!X863</f>
        <v>Spring</v>
      </c>
      <c r="Q864" s="44" t="str">
        <f t="shared" si="308"/>
        <v>Low Risk</v>
      </c>
      <c r="R864" s="44" t="str">
        <f t="shared" si="309"/>
        <v>Low Risk</v>
      </c>
      <c r="S864" s="45" t="str">
        <f t="shared" si="310"/>
        <v>High Level of Service</v>
      </c>
      <c r="T864" s="62" t="str">
        <f t="shared" si="307"/>
        <v>Low Priority</v>
      </c>
      <c r="U864" s="46">
        <f t="shared" si="311"/>
        <v>8</v>
      </c>
      <c r="V864" s="28" t="str">
        <f t="shared" si="312"/>
        <v>Perform Routine Preventative Maintenance</v>
      </c>
      <c r="W864" s="47" t="str">
        <f t="shared" si="313"/>
        <v/>
      </c>
      <c r="X864" s="27" t="str">
        <f t="shared" si="314"/>
        <v>Maintain O&amp;M and Routine Monitoring</v>
      </c>
      <c r="Y864" s="48">
        <f t="shared" si="315"/>
        <v>29</v>
      </c>
      <c r="Z864" s="48">
        <f t="shared" si="316"/>
        <v>19</v>
      </c>
      <c r="AA864" s="48">
        <f t="shared" si="317"/>
        <v>29</v>
      </c>
      <c r="AB864" s="48">
        <f t="shared" si="318"/>
        <v>19</v>
      </c>
      <c r="AC864" s="48">
        <f t="shared" si="319"/>
        <v>29</v>
      </c>
      <c r="AD864" s="48" t="str">
        <f t="shared" si="320"/>
        <v xml:space="preserve"> </v>
      </c>
      <c r="AE864" s="48" t="str">
        <f t="shared" si="321"/>
        <v xml:space="preserve"> </v>
      </c>
      <c r="AF864" s="48" t="str">
        <f t="shared" si="322"/>
        <v xml:space="preserve"> </v>
      </c>
      <c r="AG864" s="49" t="str">
        <f t="shared" si="323"/>
        <v/>
      </c>
      <c r="AH864" s="48">
        <f t="shared" si="324"/>
        <v>0</v>
      </c>
      <c r="AI864" s="50">
        <f>'Details and Calculations'!AE863</f>
        <v>1</v>
      </c>
      <c r="AJ864" s="50">
        <f>'Details and Calculations'!AM863</f>
        <v>1</v>
      </c>
      <c r="AK864" s="50">
        <f>'Details and Calculations'!AR863</f>
        <v>1</v>
      </c>
      <c r="AL864" s="50">
        <f>'Details and Calculations'!AW863</f>
        <v>1</v>
      </c>
      <c r="AM864" s="50">
        <f>'Details and Calculations'!BA863</f>
        <v>1</v>
      </c>
      <c r="AN864" s="50" t="str">
        <f>'Details and Calculations'!BF863</f>
        <v xml:space="preserve"> </v>
      </c>
      <c r="AO864" s="50" t="str">
        <f>'Details and Calculations'!BI863</f>
        <v xml:space="preserve"> </v>
      </c>
      <c r="AP864" s="50" t="str">
        <f>'Details and Calculations'!BM863</f>
        <v xml:space="preserve"> </v>
      </c>
      <c r="AQ864" s="50" t="str">
        <f>'Details and Calculations'!BP863</f>
        <v xml:space="preserve"> </v>
      </c>
      <c r="AR864" s="50">
        <f>'Details and Calculations'!CC863</f>
        <v>1</v>
      </c>
      <c r="AS864" s="50">
        <f>'Details and Calculations'!CJ863</f>
        <v>1</v>
      </c>
      <c r="AT864" s="51">
        <f>'Details and Calculations'!T863</f>
        <v>1</v>
      </c>
      <c r="AU864" s="51">
        <f>'Details and Calculations'!Z863</f>
        <v>1</v>
      </c>
      <c r="AV864" s="51">
        <f>'Details and Calculations'!S863</f>
        <v>1</v>
      </c>
      <c r="AW864" s="51">
        <f>'Details and Calculations'!AI863</f>
        <v>1</v>
      </c>
      <c r="AX864" s="51">
        <f>'Details and Calculations'!BY863</f>
        <v>1</v>
      </c>
      <c r="AY864" s="51">
        <f>'Details and Calculations'!CG863</f>
        <v>1</v>
      </c>
      <c r="AZ864" s="51">
        <f>'Details and Calculations'!CI863</f>
        <v>1</v>
      </c>
      <c r="BA864" s="51">
        <f t="shared" si="325"/>
        <v>1</v>
      </c>
      <c r="BB864" s="52">
        <f>'Details and Calculations'!Y863</f>
        <v>2</v>
      </c>
      <c r="BC864" s="52">
        <f>'Details and Calculations'!AC863</f>
        <v>2</v>
      </c>
      <c r="BD864" s="52">
        <f>'Details and Calculations'!AK863</f>
        <v>1</v>
      </c>
      <c r="BE864" s="52">
        <f>'Details and Calculations'!AN863</f>
        <v>700</v>
      </c>
      <c r="BF864" s="52">
        <f>'Details and Calculations'!AP863</f>
        <v>1</v>
      </c>
      <c r="BG864" s="52">
        <f>'Details and Calculations'!AT863</f>
        <v>2</v>
      </c>
      <c r="BH864" s="52">
        <f>'Details and Calculations'!AY863</f>
        <v>2</v>
      </c>
      <c r="BI864" s="52">
        <f>'Details and Calculations'!BB863</f>
        <v>800</v>
      </c>
      <c r="BJ864" s="52" t="str">
        <f>'Details and Calculations'!BD863</f>
        <v xml:space="preserve"> </v>
      </c>
      <c r="BK864" s="52">
        <f>'Details and Calculations'!CA863</f>
        <v>5</v>
      </c>
      <c r="BL864" s="43">
        <f>'Details and Calculations'!AA863</f>
        <v>1</v>
      </c>
      <c r="BM864" s="43" t="str">
        <f>'Details and Calculations'!AB863</f>
        <v>Start Chamber And Collection Chamber</v>
      </c>
      <c r="BN864" s="43">
        <f>'Details and Calculations'!AD863</f>
        <v>2016</v>
      </c>
      <c r="BO864" s="43">
        <f>'Details and Calculations'!AJ863</f>
        <v>1</v>
      </c>
      <c r="BP864" s="43">
        <f>'Details and Calculations'!AL863</f>
        <v>2016</v>
      </c>
      <c r="BQ864" s="43">
        <f>'Details and Calculations'!AO863</f>
        <v>1</v>
      </c>
      <c r="BR864" s="43">
        <f>'Details and Calculations'!AQ863</f>
        <v>2016</v>
      </c>
      <c r="BS864" s="43">
        <f>'Details and Calculations'!AS863</f>
        <v>1</v>
      </c>
      <c r="BT864" s="43">
        <f>'Details and Calculations'!AV863</f>
        <v>2016</v>
      </c>
      <c r="BU864" s="43">
        <f>'Details and Calculations'!AX863</f>
        <v>1</v>
      </c>
      <c r="BV864" s="43">
        <f>'Details and Calculations'!AZ863</f>
        <v>2016</v>
      </c>
      <c r="BW864" s="43">
        <f>'Details and Calculations'!BC863</f>
        <v>0</v>
      </c>
      <c r="BX864" s="43" t="str">
        <f>'Details and Calculations'!BE863</f>
        <v xml:space="preserve"> </v>
      </c>
      <c r="BY864" s="43" t="str">
        <f>'Details and Calculations'!BG863</f>
        <v xml:space="preserve"> </v>
      </c>
      <c r="BZ864" s="43" t="str">
        <f>'Details and Calculations'!BH863</f>
        <v xml:space="preserve"> </v>
      </c>
      <c r="CA864" s="43">
        <f>'Details and Calculations'!BJ863</f>
        <v>0</v>
      </c>
      <c r="CB864" s="43" t="str">
        <f>'Details and Calculations'!BK863</f>
        <v/>
      </c>
      <c r="CC864" s="43" t="str">
        <f>'Details and Calculations'!BL863</f>
        <v xml:space="preserve"> </v>
      </c>
      <c r="CD864" s="43" t="str">
        <f>'Details and Calculations'!BN863</f>
        <v xml:space="preserve"> </v>
      </c>
      <c r="CE864" s="43" t="str">
        <f>'Details and Calculations'!BO863</f>
        <v xml:space="preserve"> </v>
      </c>
      <c r="CF864" s="43">
        <f>'Details and Calculations'!BZ863</f>
        <v>1</v>
      </c>
      <c r="CG864" s="43">
        <f>'Details and Calculations'!CB863</f>
        <v>1997</v>
      </c>
      <c r="CH864" s="31"/>
      <c r="CI864" s="53"/>
    </row>
    <row r="865" spans="1:87" x14ac:dyDescent="0.3">
      <c r="A865" s="43">
        <f>'Details and Calculations'!A864</f>
        <v>2017</v>
      </c>
      <c r="B865" s="43" t="str">
        <f>'Details and Calculations'!C864</f>
        <v>Rwanda</v>
      </c>
      <c r="C865" s="43" t="str">
        <f>'Details and Calculations'!D864</f>
        <v>Rulindo</v>
      </c>
      <c r="D865" s="43" t="str">
        <f>'Details and Calculations'!E864</f>
        <v>Buyoga</v>
      </c>
      <c r="E865" s="43" t="str">
        <f>'Details and Calculations'!F864</f>
        <v>Gitumba</v>
      </c>
      <c r="F865" s="43" t="str">
        <f>'Details and Calculations'!G864</f>
        <v>Munini</v>
      </c>
      <c r="G865" s="43" t="str">
        <f>'Details and Calculations'!H864</f>
        <v/>
      </c>
      <c r="H865" s="43" t="str">
        <f>'Details and Calculations'!I864</f>
        <v/>
      </c>
      <c r="I865" s="43" t="str">
        <f>'Details and Calculations'!J864</f>
        <v>Kiruruma</v>
      </c>
      <c r="J865" s="43">
        <f>'Details and Calculations'!K864</f>
        <v>158</v>
      </c>
      <c r="K865" s="43">
        <f>'Details and Calculations'!O864</f>
        <v>152</v>
      </c>
      <c r="L865" s="43">
        <f>'Details and Calculations'!P865</f>
        <v>156</v>
      </c>
      <c r="M865" s="43" t="str">
        <f>'Details and Calculations'!U864</f>
        <v>Piped Network With Pump</v>
      </c>
      <c r="N865" s="43">
        <f>'Details and Calculations'!V864</f>
        <v>2014</v>
      </c>
      <c r="O865" s="43" t="str">
        <f>'Details and Calculations'!W864</f>
        <v>Governement (District, Wasac) And Water For People</v>
      </c>
      <c r="P865" s="43" t="str">
        <f>'Details and Calculations'!X864</f>
        <v>Groundwater (Well, Etc.)</v>
      </c>
      <c r="Q865" s="44" t="str">
        <f t="shared" si="308"/>
        <v>Low Risk</v>
      </c>
      <c r="R865" s="44" t="str">
        <f t="shared" si="309"/>
        <v>Low Risk</v>
      </c>
      <c r="S865" s="45" t="str">
        <f t="shared" si="310"/>
        <v>Intermediate Level of Service</v>
      </c>
      <c r="T865" s="62" t="str">
        <f t="shared" si="307"/>
        <v>Low Priority</v>
      </c>
      <c r="U865" s="46">
        <f t="shared" si="311"/>
        <v>7</v>
      </c>
      <c r="V865" s="28" t="str">
        <f t="shared" si="312"/>
        <v>Perform Routine Preventative Maintenance</v>
      </c>
      <c r="W865" s="47" t="str">
        <f t="shared" si="313"/>
        <v/>
      </c>
      <c r="X865" s="27" t="str">
        <f t="shared" si="314"/>
        <v>Maintain O&amp;M and Routine Monitoring</v>
      </c>
      <c r="Y865" s="48">
        <f t="shared" si="315"/>
        <v>27</v>
      </c>
      <c r="Z865" s="48">
        <f t="shared" si="316"/>
        <v>17</v>
      </c>
      <c r="AA865" s="48">
        <f t="shared" si="317"/>
        <v>27</v>
      </c>
      <c r="AB865" s="48" t="str">
        <f t="shared" si="318"/>
        <v xml:space="preserve"> </v>
      </c>
      <c r="AC865" s="48">
        <f t="shared" si="319"/>
        <v>27</v>
      </c>
      <c r="AD865" s="48" t="str">
        <f t="shared" si="320"/>
        <v xml:space="preserve"> </v>
      </c>
      <c r="AE865" s="48" t="str">
        <f t="shared" si="321"/>
        <v xml:space="preserve"> </v>
      </c>
      <c r="AF865" s="48" t="str">
        <f t="shared" si="322"/>
        <v xml:space="preserve"> </v>
      </c>
      <c r="AG865" s="49" t="str">
        <f t="shared" si="323"/>
        <v/>
      </c>
      <c r="AH865" s="48">
        <f t="shared" si="324"/>
        <v>17</v>
      </c>
      <c r="AI865" s="50">
        <f>'Details and Calculations'!AE864</f>
        <v>1</v>
      </c>
      <c r="AJ865" s="50">
        <f>'Details and Calculations'!AM864</f>
        <v>1</v>
      </c>
      <c r="AK865" s="50">
        <f>'Details and Calculations'!AR864</f>
        <v>1</v>
      </c>
      <c r="AL865" s="50" t="str">
        <f>'Details and Calculations'!AW864</f>
        <v xml:space="preserve"> </v>
      </c>
      <c r="AM865" s="50">
        <f>'Details and Calculations'!BA864</f>
        <v>1</v>
      </c>
      <c r="AN865" s="50" t="str">
        <f>'Details and Calculations'!BF864</f>
        <v xml:space="preserve"> </v>
      </c>
      <c r="AO865" s="50" t="str">
        <f>'Details and Calculations'!BI864</f>
        <v xml:space="preserve"> </v>
      </c>
      <c r="AP865" s="50" t="str">
        <f>'Details and Calculations'!BM864</f>
        <v xml:space="preserve"> </v>
      </c>
      <c r="AQ865" s="50" t="str">
        <f>'Details and Calculations'!BP864</f>
        <v xml:space="preserve"> </v>
      </c>
      <c r="AR865" s="50">
        <f>'Details and Calculations'!CC864</f>
        <v>1</v>
      </c>
      <c r="AS865" s="50">
        <f>'Details and Calculations'!CJ864</f>
        <v>1</v>
      </c>
      <c r="AT865" s="51">
        <f>'Details and Calculations'!T864</f>
        <v>1</v>
      </c>
      <c r="AU865" s="51">
        <f>'Details and Calculations'!Z864</f>
        <v>1</v>
      </c>
      <c r="AV865" s="51">
        <f>'Details and Calculations'!S864</f>
        <v>0</v>
      </c>
      <c r="AW865" s="51">
        <f>'Details and Calculations'!AI864</f>
        <v>1</v>
      </c>
      <c r="AX865" s="51">
        <f>'Details and Calculations'!BY864</f>
        <v>1</v>
      </c>
      <c r="AY865" s="51">
        <f>'Details and Calculations'!CG864</f>
        <v>1</v>
      </c>
      <c r="AZ865" s="51">
        <f>'Details and Calculations'!CI864</f>
        <v>1</v>
      </c>
      <c r="BA865" s="51">
        <f t="shared" si="325"/>
        <v>1</v>
      </c>
      <c r="BB865" s="52">
        <f>'Details and Calculations'!Y864</f>
        <v>1</v>
      </c>
      <c r="BC865" s="52">
        <f>'Details and Calculations'!AC864</f>
        <v>1</v>
      </c>
      <c r="BD865" s="52">
        <f>'Details and Calculations'!AK864</f>
        <v>3</v>
      </c>
      <c r="BE865" s="52">
        <f>'Details and Calculations'!AN864</f>
        <v>9000</v>
      </c>
      <c r="BF865" s="52">
        <f>'Details and Calculations'!AP864</f>
        <v>15</v>
      </c>
      <c r="BG865" s="52" t="str">
        <f>'Details and Calculations'!AT864</f>
        <v xml:space="preserve"> </v>
      </c>
      <c r="BH865" s="52">
        <f>'Details and Calculations'!AY864</f>
        <v>3</v>
      </c>
      <c r="BI865" s="52">
        <f>'Details and Calculations'!BB864</f>
        <v>9000</v>
      </c>
      <c r="BJ865" s="52" t="str">
        <f>'Details and Calculations'!BD864</f>
        <v xml:space="preserve"> </v>
      </c>
      <c r="BK865" s="52">
        <f>'Details and Calculations'!CA864</f>
        <v>2</v>
      </c>
      <c r="BL865" s="43">
        <f>'Details and Calculations'!AA864</f>
        <v>1</v>
      </c>
      <c r="BM865" s="43" t="str">
        <f>'Details and Calculations'!AB864</f>
        <v>"Springbox" --Intake Structure At A Spring</v>
      </c>
      <c r="BN865" s="43">
        <f>'Details and Calculations'!AD864</f>
        <v>2014</v>
      </c>
      <c r="BO865" s="43">
        <f>'Details and Calculations'!AJ864</f>
        <v>1</v>
      </c>
      <c r="BP865" s="43">
        <f>'Details and Calculations'!AL864</f>
        <v>2014</v>
      </c>
      <c r="BQ865" s="43">
        <f>'Details and Calculations'!AO864</f>
        <v>1</v>
      </c>
      <c r="BR865" s="43">
        <f>'Details and Calculations'!AQ864</f>
        <v>2014</v>
      </c>
      <c r="BS865" s="43">
        <f>'Details and Calculations'!AS864</f>
        <v>0</v>
      </c>
      <c r="BT865" s="43" t="str">
        <f>'Details and Calculations'!AV864</f>
        <v xml:space="preserve"> </v>
      </c>
      <c r="BU865" s="43">
        <f>'Details and Calculations'!AX864</f>
        <v>1</v>
      </c>
      <c r="BV865" s="43">
        <f>'Details and Calculations'!AZ864</f>
        <v>2014</v>
      </c>
      <c r="BW865" s="43">
        <f>'Details and Calculations'!BC864</f>
        <v>0</v>
      </c>
      <c r="BX865" s="43" t="str">
        <f>'Details and Calculations'!BE864</f>
        <v xml:space="preserve"> </v>
      </c>
      <c r="BY865" s="43" t="str">
        <f>'Details and Calculations'!BG864</f>
        <v xml:space="preserve"> </v>
      </c>
      <c r="BZ865" s="43" t="str">
        <f>'Details and Calculations'!BH864</f>
        <v xml:space="preserve"> </v>
      </c>
      <c r="CA865" s="43">
        <f>'Details and Calculations'!BJ864</f>
        <v>0</v>
      </c>
      <c r="CB865" s="43" t="str">
        <f>'Details and Calculations'!BK864</f>
        <v/>
      </c>
      <c r="CC865" s="43" t="str">
        <f>'Details and Calculations'!BL864</f>
        <v xml:space="preserve"> </v>
      </c>
      <c r="CD865" s="43" t="str">
        <f>'Details and Calculations'!BN864</f>
        <v xml:space="preserve"> </v>
      </c>
      <c r="CE865" s="43" t="str">
        <f>'Details and Calculations'!BO864</f>
        <v xml:space="preserve"> </v>
      </c>
      <c r="CF865" s="43">
        <f>'Details and Calculations'!BZ864</f>
        <v>1</v>
      </c>
      <c r="CG865" s="43">
        <f>'Details and Calculations'!CB864</f>
        <v>2014</v>
      </c>
      <c r="CH865" s="31"/>
      <c r="CI865" s="53"/>
    </row>
    <row r="866" spans="1:87" x14ac:dyDescent="0.3">
      <c r="A866" s="43">
        <f>'Details and Calculations'!A865</f>
        <v>2017</v>
      </c>
      <c r="B866" s="43" t="str">
        <f>'Details and Calculations'!C865</f>
        <v>Rwanda</v>
      </c>
      <c r="C866" s="43" t="str">
        <f>'Details and Calculations'!D865</f>
        <v>Rulindo</v>
      </c>
      <c r="D866" s="43" t="str">
        <f>'Details and Calculations'!E865</f>
        <v>Ntarabana</v>
      </c>
      <c r="E866" s="43" t="str">
        <f>'Details and Calculations'!F865</f>
        <v>Kajevuba</v>
      </c>
      <c r="F866" s="43" t="str">
        <f>'Details and Calculations'!G865</f>
        <v>Nyakambu</v>
      </c>
      <c r="G866" s="43" t="str">
        <f>'Details and Calculations'!H865</f>
        <v/>
      </c>
      <c r="H866" s="43" t="str">
        <f>'Details and Calculations'!I865</f>
        <v/>
      </c>
      <c r="I866" s="43" t="str">
        <f>'Details and Calculations'!J865</f>
        <v>rwamugaza</v>
      </c>
      <c r="J866" s="43">
        <f>'Details and Calculations'!K865</f>
        <v>186</v>
      </c>
      <c r="K866" s="43">
        <f>'Details and Calculations'!O865</f>
        <v>30</v>
      </c>
      <c r="L866" s="43" t="str">
        <f>'Details and Calculations'!P866</f>
        <v xml:space="preserve"> </v>
      </c>
      <c r="M866" s="43" t="str">
        <f>'Details and Calculations'!U865</f>
        <v>Piped Network -- Gravity Only</v>
      </c>
      <c r="N866" s="43">
        <f>'Details and Calculations'!V865</f>
        <v>2003</v>
      </c>
      <c r="O866" s="43" t="str">
        <f>'Details and Calculations'!W865</f>
        <v>Government</v>
      </c>
      <c r="P866" s="43" t="str">
        <f>'Details and Calculations'!X865</f>
        <v>Spring</v>
      </c>
      <c r="Q866" s="44" t="str">
        <f t="shared" si="308"/>
        <v>Low Risk</v>
      </c>
      <c r="R866" s="44" t="str">
        <f t="shared" si="309"/>
        <v>High Risk</v>
      </c>
      <c r="S866" s="45" t="str">
        <f t="shared" si="310"/>
        <v>Intermediate Level of Service</v>
      </c>
      <c r="T866" s="62" t="str">
        <f t="shared" si="307"/>
        <v>High Priority</v>
      </c>
      <c r="U866" s="46">
        <f t="shared" si="311"/>
        <v>6</v>
      </c>
      <c r="V866" s="28" t="str">
        <f t="shared" si="312"/>
        <v>Major Repairs or Replace System</v>
      </c>
      <c r="W866" s="47" t="str">
        <f t="shared" si="313"/>
        <v/>
      </c>
      <c r="X866" s="27" t="str">
        <f t="shared" si="314"/>
        <v>Further Technical Diagnostic Needed</v>
      </c>
      <c r="Y866" s="48">
        <f t="shared" si="315"/>
        <v>16</v>
      </c>
      <c r="Z866" s="48">
        <f t="shared" si="316"/>
        <v>6</v>
      </c>
      <c r="AA866" s="48">
        <f t="shared" si="317"/>
        <v>16</v>
      </c>
      <c r="AB866" s="48">
        <f t="shared" si="318"/>
        <v>6</v>
      </c>
      <c r="AC866" s="48">
        <f t="shared" si="319"/>
        <v>16</v>
      </c>
      <c r="AD866" s="48" t="str">
        <f t="shared" si="320"/>
        <v xml:space="preserve"> </v>
      </c>
      <c r="AE866" s="48" t="str">
        <f t="shared" si="321"/>
        <v xml:space="preserve"> </v>
      </c>
      <c r="AF866" s="48" t="str">
        <f t="shared" si="322"/>
        <v xml:space="preserve"> </v>
      </c>
      <c r="AG866" s="49" t="str">
        <f t="shared" si="323"/>
        <v/>
      </c>
      <c r="AH866" s="48">
        <f t="shared" si="324"/>
        <v>6</v>
      </c>
      <c r="AI866" s="50">
        <f>'Details and Calculations'!AE865</f>
        <v>1</v>
      </c>
      <c r="AJ866" s="50">
        <f>'Details and Calculations'!AM865</f>
        <v>1</v>
      </c>
      <c r="AK866" s="50">
        <f>'Details and Calculations'!AR865</f>
        <v>1</v>
      </c>
      <c r="AL866" s="50">
        <f>'Details and Calculations'!AW865</f>
        <v>1</v>
      </c>
      <c r="AM866" s="50">
        <f>'Details and Calculations'!BA865</f>
        <v>1</v>
      </c>
      <c r="AN866" s="50" t="str">
        <f>'Details and Calculations'!BF865</f>
        <v xml:space="preserve"> </v>
      </c>
      <c r="AO866" s="50" t="str">
        <f>'Details and Calculations'!BI865</f>
        <v xml:space="preserve"> </v>
      </c>
      <c r="AP866" s="50" t="str">
        <f>'Details and Calculations'!BM865</f>
        <v xml:space="preserve"> </v>
      </c>
      <c r="AQ866" s="50" t="str">
        <f>'Details and Calculations'!BP865</f>
        <v xml:space="preserve"> </v>
      </c>
      <c r="AR866" s="50">
        <f>'Details and Calculations'!CC865</f>
        <v>3</v>
      </c>
      <c r="AS866" s="50">
        <f>'Details and Calculations'!CJ865</f>
        <v>2</v>
      </c>
      <c r="AT866" s="51">
        <f>'Details and Calculations'!T865</f>
        <v>1</v>
      </c>
      <c r="AU866" s="51">
        <f>'Details and Calculations'!Z865</f>
        <v>1</v>
      </c>
      <c r="AV866" s="51">
        <f>'Details and Calculations'!S865</f>
        <v>0</v>
      </c>
      <c r="AW866" s="51">
        <f>'Details and Calculations'!AI865</f>
        <v>1</v>
      </c>
      <c r="AX866" s="51">
        <f>'Details and Calculations'!BY865</f>
        <v>1</v>
      </c>
      <c r="AY866" s="51">
        <f>'Details and Calculations'!CG865</f>
        <v>1</v>
      </c>
      <c r="AZ866" s="51">
        <f>'Details and Calculations'!CI865</f>
        <v>1</v>
      </c>
      <c r="BA866" s="51">
        <f t="shared" si="325"/>
        <v>0</v>
      </c>
      <c r="BB866" s="52">
        <f>'Details and Calculations'!Y865</f>
        <v>2</v>
      </c>
      <c r="BC866" s="52">
        <f>'Details and Calculations'!AC865</f>
        <v>1</v>
      </c>
      <c r="BD866" s="52">
        <f>'Details and Calculations'!AK865</f>
        <v>2</v>
      </c>
      <c r="BE866" s="52">
        <f>'Details and Calculations'!AN865</f>
        <v>35000</v>
      </c>
      <c r="BF866" s="52">
        <f>'Details and Calculations'!AP865</f>
        <v>7</v>
      </c>
      <c r="BG866" s="52">
        <f>'Details and Calculations'!AT865</f>
        <v>12</v>
      </c>
      <c r="BH866" s="52">
        <f>'Details and Calculations'!AY865</f>
        <v>2</v>
      </c>
      <c r="BI866" s="52">
        <f>'Details and Calculations'!BB865</f>
        <v>35000</v>
      </c>
      <c r="BJ866" s="52" t="str">
        <f>'Details and Calculations'!BD865</f>
        <v xml:space="preserve"> </v>
      </c>
      <c r="BK866" s="52">
        <f>'Details and Calculations'!CA865</f>
        <v>3</v>
      </c>
      <c r="BL866" s="43">
        <f>'Details and Calculations'!AA865</f>
        <v>1</v>
      </c>
      <c r="BM866" s="43" t="str">
        <f>'Details and Calculations'!AB865</f>
        <v>"Springbox" --Intake Structure At A Spring</v>
      </c>
      <c r="BN866" s="43">
        <f>'Details and Calculations'!AD865</f>
        <v>2003</v>
      </c>
      <c r="BO866" s="43">
        <f>'Details and Calculations'!AJ865</f>
        <v>1</v>
      </c>
      <c r="BP866" s="43">
        <f>'Details and Calculations'!AL865</f>
        <v>2003</v>
      </c>
      <c r="BQ866" s="43">
        <f>'Details and Calculations'!AO865</f>
        <v>1</v>
      </c>
      <c r="BR866" s="43">
        <f>'Details and Calculations'!AQ865</f>
        <v>2003</v>
      </c>
      <c r="BS866" s="43">
        <f>'Details and Calculations'!AS865</f>
        <v>1</v>
      </c>
      <c r="BT866" s="43">
        <f>'Details and Calculations'!AV865</f>
        <v>2003</v>
      </c>
      <c r="BU866" s="43">
        <f>'Details and Calculations'!AX865</f>
        <v>1</v>
      </c>
      <c r="BV866" s="43">
        <f>'Details and Calculations'!AZ865</f>
        <v>2003</v>
      </c>
      <c r="BW866" s="43">
        <f>'Details and Calculations'!BC865</f>
        <v>0</v>
      </c>
      <c r="BX866" s="43" t="str">
        <f>'Details and Calculations'!BE865</f>
        <v xml:space="preserve"> </v>
      </c>
      <c r="BY866" s="43" t="str">
        <f>'Details and Calculations'!BG865</f>
        <v xml:space="preserve"> </v>
      </c>
      <c r="BZ866" s="43" t="str">
        <f>'Details and Calculations'!BH865</f>
        <v xml:space="preserve"> </v>
      </c>
      <c r="CA866" s="43">
        <f>'Details and Calculations'!BJ865</f>
        <v>0</v>
      </c>
      <c r="CB866" s="43" t="str">
        <f>'Details and Calculations'!BK865</f>
        <v/>
      </c>
      <c r="CC866" s="43" t="str">
        <f>'Details and Calculations'!BL865</f>
        <v xml:space="preserve"> </v>
      </c>
      <c r="CD866" s="43" t="str">
        <f>'Details and Calculations'!BN865</f>
        <v xml:space="preserve"> </v>
      </c>
      <c r="CE866" s="43" t="str">
        <f>'Details and Calculations'!BO865</f>
        <v xml:space="preserve"> </v>
      </c>
      <c r="CF866" s="43">
        <f>'Details and Calculations'!BZ865</f>
        <v>1</v>
      </c>
      <c r="CG866" s="43">
        <f>'Details and Calculations'!CB865</f>
        <v>2003</v>
      </c>
      <c r="CH866" s="31"/>
      <c r="CI866" s="53"/>
    </row>
    <row r="867" spans="1:87" x14ac:dyDescent="0.3">
      <c r="A867" s="43">
        <f>'Details and Calculations'!A866</f>
        <v>2017</v>
      </c>
      <c r="B867" s="43" t="str">
        <f>'Details and Calculations'!C866</f>
        <v>Rwanda</v>
      </c>
      <c r="C867" s="43" t="str">
        <f>'Details and Calculations'!D866</f>
        <v>Rulindo</v>
      </c>
      <c r="D867" s="43" t="str">
        <f>'Details and Calculations'!E866</f>
        <v>Tumba</v>
      </c>
      <c r="E867" s="43" t="str">
        <f>'Details and Calculations'!F866</f>
        <v>Nyirabirori</v>
      </c>
      <c r="F867" s="43" t="str">
        <f>'Details and Calculations'!G866</f>
        <v>Murambi</v>
      </c>
      <c r="G867" s="43" t="str">
        <f>'Details and Calculations'!H866</f>
        <v/>
      </c>
      <c r="H867" s="43" t="str">
        <f>'Details and Calculations'!I866</f>
        <v/>
      </c>
      <c r="I867" s="43" t="str">
        <f>'Details and Calculations'!J866</f>
        <v>Murambi water point/Nyirambuga pumping</v>
      </c>
      <c r="J867" s="43">
        <f>'Details and Calculations'!K866</f>
        <v>174</v>
      </c>
      <c r="K867" s="43">
        <f>'Details and Calculations'!O866</f>
        <v>174</v>
      </c>
      <c r="L867" s="43">
        <f>'Details and Calculations'!P867</f>
        <v>134</v>
      </c>
      <c r="M867" s="43" t="str">
        <f>'Details and Calculations'!U866</f>
        <v>Piped Network With Pump</v>
      </c>
      <c r="N867" s="43">
        <f>'Details and Calculations'!V866</f>
        <v>2015</v>
      </c>
      <c r="O867" s="43" t="str">
        <f>'Details and Calculations'!W866</f>
        <v>Governement (District, Wasac) And Water For People</v>
      </c>
      <c r="P867" s="43" t="str">
        <f>'Details and Calculations'!X866</f>
        <v>Spring</v>
      </c>
      <c r="Q867" s="44" t="str">
        <f t="shared" si="308"/>
        <v>Low Risk</v>
      </c>
      <c r="R867" s="44" t="str">
        <f t="shared" si="309"/>
        <v>Low Risk</v>
      </c>
      <c r="S867" s="45" t="str">
        <f t="shared" si="310"/>
        <v>Intermediate Level of Service</v>
      </c>
      <c r="T867" s="62" t="str">
        <f t="shared" si="307"/>
        <v>Low Priority</v>
      </c>
      <c r="U867" s="46">
        <f t="shared" si="311"/>
        <v>7</v>
      </c>
      <c r="V867" s="28" t="str">
        <f t="shared" si="312"/>
        <v>Perform Routine Preventative Maintenance</v>
      </c>
      <c r="W867" s="47" t="str">
        <f t="shared" si="313"/>
        <v/>
      </c>
      <c r="X867" s="27" t="str">
        <f t="shared" si="314"/>
        <v>Maintain O&amp;M and Routine Monitoring</v>
      </c>
      <c r="Y867" s="48" t="str">
        <f t="shared" si="315"/>
        <v xml:space="preserve"> </v>
      </c>
      <c r="Z867" s="48" t="str">
        <f t="shared" si="316"/>
        <v xml:space="preserve"> </v>
      </c>
      <c r="AA867" s="48">
        <f t="shared" si="317"/>
        <v>28</v>
      </c>
      <c r="AB867" s="48" t="str">
        <f t="shared" si="318"/>
        <v xml:space="preserve"> </v>
      </c>
      <c r="AC867" s="48" t="str">
        <f t="shared" si="319"/>
        <v xml:space="preserve"> </v>
      </c>
      <c r="AD867" s="48" t="str">
        <f t="shared" si="320"/>
        <v xml:space="preserve"> </v>
      </c>
      <c r="AE867" s="48" t="str">
        <f t="shared" si="321"/>
        <v xml:space="preserve"> </v>
      </c>
      <c r="AF867" s="48" t="str">
        <f t="shared" si="322"/>
        <v xml:space="preserve"> </v>
      </c>
      <c r="AG867" s="49" t="str">
        <f t="shared" si="323"/>
        <v/>
      </c>
      <c r="AH867" s="48">
        <f t="shared" si="324"/>
        <v>18</v>
      </c>
      <c r="AI867" s="50" t="str">
        <f>'Details and Calculations'!AE866</f>
        <v xml:space="preserve"> </v>
      </c>
      <c r="AJ867" s="50" t="str">
        <f>'Details and Calculations'!AM866</f>
        <v xml:space="preserve"> </v>
      </c>
      <c r="AK867" s="50">
        <f>'Details and Calculations'!AR866</f>
        <v>1</v>
      </c>
      <c r="AL867" s="50" t="str">
        <f>'Details and Calculations'!AW866</f>
        <v xml:space="preserve"> </v>
      </c>
      <c r="AM867" s="50" t="str">
        <f>'Details and Calculations'!BA866</f>
        <v xml:space="preserve"> </v>
      </c>
      <c r="AN867" s="50" t="str">
        <f>'Details and Calculations'!BF866</f>
        <v xml:space="preserve"> </v>
      </c>
      <c r="AO867" s="50" t="str">
        <f>'Details and Calculations'!BI866</f>
        <v xml:space="preserve"> </v>
      </c>
      <c r="AP867" s="50" t="str">
        <f>'Details and Calculations'!BM866</f>
        <v xml:space="preserve"> </v>
      </c>
      <c r="AQ867" s="50" t="str">
        <f>'Details and Calculations'!BP866</f>
        <v xml:space="preserve"> </v>
      </c>
      <c r="AR867" s="50">
        <f>'Details and Calculations'!CC866</f>
        <v>1</v>
      </c>
      <c r="AS867" s="50">
        <f>'Details and Calculations'!CJ866</f>
        <v>1</v>
      </c>
      <c r="AT867" s="51">
        <f>'Details and Calculations'!T866</f>
        <v>1</v>
      </c>
      <c r="AU867" s="51">
        <f>'Details and Calculations'!Z866</f>
        <v>1</v>
      </c>
      <c r="AV867" s="51">
        <f>'Details and Calculations'!S866</f>
        <v>0</v>
      </c>
      <c r="AW867" s="51">
        <f>'Details and Calculations'!AI866</f>
        <v>1</v>
      </c>
      <c r="AX867" s="51">
        <f>'Details and Calculations'!BY866</f>
        <v>1</v>
      </c>
      <c r="AY867" s="51">
        <f>'Details and Calculations'!CG866</f>
        <v>1</v>
      </c>
      <c r="AZ867" s="51">
        <f>'Details and Calculations'!CI866</f>
        <v>1</v>
      </c>
      <c r="BA867" s="51">
        <f t="shared" si="325"/>
        <v>1</v>
      </c>
      <c r="BB867" s="52">
        <f>'Details and Calculations'!Y866</f>
        <v>11</v>
      </c>
      <c r="BC867" s="52" t="str">
        <f>'Details and Calculations'!AC866</f>
        <v xml:space="preserve"> </v>
      </c>
      <c r="BD867" s="52" t="str">
        <f>'Details and Calculations'!AK866</f>
        <v xml:space="preserve"> </v>
      </c>
      <c r="BE867" s="52" t="str">
        <f>'Details and Calculations'!AN866</f>
        <v xml:space="preserve"> </v>
      </c>
      <c r="BF867" s="52">
        <f>'Details and Calculations'!AP866</f>
        <v>1</v>
      </c>
      <c r="BG867" s="52" t="str">
        <f>'Details and Calculations'!AT866</f>
        <v xml:space="preserve"> </v>
      </c>
      <c r="BH867" s="52" t="str">
        <f>'Details and Calculations'!AY866</f>
        <v xml:space="preserve"> </v>
      </c>
      <c r="BI867" s="52" t="str">
        <f>'Details and Calculations'!BB866</f>
        <v xml:space="preserve"> </v>
      </c>
      <c r="BJ867" s="52" t="str">
        <f>'Details and Calculations'!BD866</f>
        <v xml:space="preserve"> </v>
      </c>
      <c r="BK867" s="52">
        <f>'Details and Calculations'!CA866</f>
        <v>2</v>
      </c>
      <c r="BL867" s="43">
        <f>'Details and Calculations'!AA866</f>
        <v>0</v>
      </c>
      <c r="BM867" s="43" t="str">
        <f>'Details and Calculations'!AB866</f>
        <v/>
      </c>
      <c r="BN867" s="43" t="str">
        <f>'Details and Calculations'!AD866</f>
        <v xml:space="preserve"> </v>
      </c>
      <c r="BO867" s="43">
        <f>'Details and Calculations'!AJ866</f>
        <v>0</v>
      </c>
      <c r="BP867" s="43" t="str">
        <f>'Details and Calculations'!AL866</f>
        <v xml:space="preserve"> </v>
      </c>
      <c r="BQ867" s="43">
        <f>'Details and Calculations'!AO866</f>
        <v>1</v>
      </c>
      <c r="BR867" s="43">
        <f>'Details and Calculations'!AQ866</f>
        <v>2015</v>
      </c>
      <c r="BS867" s="43">
        <f>'Details and Calculations'!AS866</f>
        <v>0</v>
      </c>
      <c r="BT867" s="43" t="str">
        <f>'Details and Calculations'!AV866</f>
        <v xml:space="preserve"> </v>
      </c>
      <c r="BU867" s="43">
        <f>'Details and Calculations'!AX866</f>
        <v>0</v>
      </c>
      <c r="BV867" s="43" t="str">
        <f>'Details and Calculations'!AZ866</f>
        <v xml:space="preserve"> </v>
      </c>
      <c r="BW867" s="43">
        <f>'Details and Calculations'!BC866</f>
        <v>0</v>
      </c>
      <c r="BX867" s="43" t="str">
        <f>'Details and Calculations'!BE866</f>
        <v xml:space="preserve"> </v>
      </c>
      <c r="BY867" s="43" t="str">
        <f>'Details and Calculations'!BG866</f>
        <v xml:space="preserve"> </v>
      </c>
      <c r="BZ867" s="43" t="str">
        <f>'Details and Calculations'!BH866</f>
        <v xml:space="preserve"> </v>
      </c>
      <c r="CA867" s="43">
        <f>'Details and Calculations'!BJ866</f>
        <v>0</v>
      </c>
      <c r="CB867" s="43" t="str">
        <f>'Details and Calculations'!BK866</f>
        <v/>
      </c>
      <c r="CC867" s="43" t="str">
        <f>'Details and Calculations'!BL866</f>
        <v xml:space="preserve"> </v>
      </c>
      <c r="CD867" s="43" t="str">
        <f>'Details and Calculations'!BN866</f>
        <v xml:space="preserve"> </v>
      </c>
      <c r="CE867" s="43" t="str">
        <f>'Details and Calculations'!BO866</f>
        <v xml:space="preserve"> </v>
      </c>
      <c r="CF867" s="43">
        <f>'Details and Calculations'!BZ866</f>
        <v>1</v>
      </c>
      <c r="CG867" s="43">
        <f>'Details and Calculations'!CB866</f>
        <v>2015</v>
      </c>
      <c r="CH867" s="31"/>
      <c r="CI867" s="53"/>
    </row>
    <row r="868" spans="1:87" x14ac:dyDescent="0.3">
      <c r="A868" s="43">
        <f>'Details and Calculations'!A867</f>
        <v>2017</v>
      </c>
      <c r="B868" s="43" t="str">
        <f>'Details and Calculations'!C867</f>
        <v>Rwanda</v>
      </c>
      <c r="C868" s="43" t="str">
        <f>'Details and Calculations'!D867</f>
        <v>Rulindo</v>
      </c>
      <c r="D868" s="43" t="str">
        <f>'Details and Calculations'!E867</f>
        <v>Mbogo</v>
      </c>
      <c r="E868" s="43" t="str">
        <f>'Details and Calculations'!F867</f>
        <v>Bukoro</v>
      </c>
      <c r="F868" s="43" t="str">
        <f>'Details and Calculations'!G867</f>
        <v>Bukoro</v>
      </c>
      <c r="G868" s="43" t="str">
        <f>'Details and Calculations'!H867</f>
        <v/>
      </c>
      <c r="H868" s="43" t="str">
        <f>'Details and Calculations'!I867</f>
        <v/>
      </c>
      <c r="I868" s="43" t="str">
        <f>'Details and Calculations'!J867</f>
        <v xml:space="preserve"> </v>
      </c>
      <c r="J868" s="43">
        <f>'Details and Calculations'!K867</f>
        <v>186</v>
      </c>
      <c r="K868" s="43">
        <f>'Details and Calculations'!O867</f>
        <v>52</v>
      </c>
      <c r="L868" s="43" t="str">
        <f>'Details and Calculations'!P868</f>
        <v xml:space="preserve"> </v>
      </c>
      <c r="M868" s="43" t="str">
        <f>'Details and Calculations'!U867</f>
        <v>Piped Network With Pump</v>
      </c>
      <c r="N868" s="43">
        <f>'Details and Calculations'!V867</f>
        <v>2014</v>
      </c>
      <c r="O868" s="43" t="str">
        <f>'Details and Calculations'!W867</f>
        <v/>
      </c>
      <c r="P868" s="43" t="str">
        <f>'Details and Calculations'!X867</f>
        <v>Spring</v>
      </c>
      <c r="Q868" s="44" t="str">
        <f t="shared" si="308"/>
        <v>Low Risk</v>
      </c>
      <c r="R868" s="44" t="str">
        <f t="shared" si="309"/>
        <v>High Risk</v>
      </c>
      <c r="S868" s="45" t="str">
        <f t="shared" si="310"/>
        <v>Basic Level of Service</v>
      </c>
      <c r="T868" s="62" t="str">
        <f t="shared" si="307"/>
        <v>High Priority</v>
      </c>
      <c r="U868" s="46">
        <f t="shared" si="311"/>
        <v>5</v>
      </c>
      <c r="V868" s="28" t="str">
        <f t="shared" si="312"/>
        <v>Major Repairs or Replace System</v>
      </c>
      <c r="W868" s="47" t="str">
        <f t="shared" si="313"/>
        <v/>
      </c>
      <c r="X868" s="27" t="str">
        <f t="shared" si="314"/>
        <v>Further Technical Diagnostic Needed</v>
      </c>
      <c r="Y868" s="48">
        <f t="shared" si="315"/>
        <v>27</v>
      </c>
      <c r="Z868" s="48">
        <f t="shared" si="316"/>
        <v>17</v>
      </c>
      <c r="AA868" s="48">
        <f t="shared" si="317"/>
        <v>27</v>
      </c>
      <c r="AB868" s="48">
        <f t="shared" si="318"/>
        <v>17</v>
      </c>
      <c r="AC868" s="48">
        <f t="shared" si="319"/>
        <v>27</v>
      </c>
      <c r="AD868" s="48">
        <f t="shared" si="320"/>
        <v>4</v>
      </c>
      <c r="AE868" s="48">
        <f t="shared" si="321"/>
        <v>17</v>
      </c>
      <c r="AF868" s="48" t="str">
        <f t="shared" si="322"/>
        <v xml:space="preserve"> </v>
      </c>
      <c r="AG868" s="49" t="str">
        <f t="shared" si="323"/>
        <v/>
      </c>
      <c r="AH868" s="48">
        <f t="shared" si="324"/>
        <v>17</v>
      </c>
      <c r="AI868" s="50">
        <f>'Details and Calculations'!AE867</f>
        <v>1</v>
      </c>
      <c r="AJ868" s="50">
        <f>'Details and Calculations'!AM867</f>
        <v>1</v>
      </c>
      <c r="AK868" s="50">
        <f>'Details and Calculations'!AR867</f>
        <v>1</v>
      </c>
      <c r="AL868" s="50">
        <f>'Details and Calculations'!AW867</f>
        <v>2</v>
      </c>
      <c r="AM868" s="50">
        <f>'Details and Calculations'!BA867</f>
        <v>2</v>
      </c>
      <c r="AN868" s="50">
        <f>'Details and Calculations'!BF867</f>
        <v>2</v>
      </c>
      <c r="AO868" s="50">
        <f>'Details and Calculations'!BI867</f>
        <v>1</v>
      </c>
      <c r="AP868" s="50" t="str">
        <f>'Details and Calculations'!BM867</f>
        <v xml:space="preserve"> </v>
      </c>
      <c r="AQ868" s="50" t="str">
        <f>'Details and Calculations'!BP867</f>
        <v xml:space="preserve"> </v>
      </c>
      <c r="AR868" s="50">
        <f>'Details and Calculations'!CC867</f>
        <v>3</v>
      </c>
      <c r="AS868" s="50">
        <f>'Details and Calculations'!CJ867</f>
        <v>3</v>
      </c>
      <c r="AT868" s="51">
        <f>'Details and Calculations'!T867</f>
        <v>1</v>
      </c>
      <c r="AU868" s="51">
        <f>'Details and Calculations'!Z867</f>
        <v>1</v>
      </c>
      <c r="AV868" s="51">
        <f>'Details and Calculations'!S867</f>
        <v>1</v>
      </c>
      <c r="AW868" s="51">
        <f>'Details and Calculations'!AI867</f>
        <v>1</v>
      </c>
      <c r="AX868" s="51">
        <f>'Details and Calculations'!BY867</f>
        <v>1</v>
      </c>
      <c r="AY868" s="51">
        <f>'Details and Calculations'!CG867</f>
        <v>0</v>
      </c>
      <c r="AZ868" s="51">
        <f>'Details and Calculations'!CI867</f>
        <v>0</v>
      </c>
      <c r="BA868" s="51">
        <f t="shared" si="325"/>
        <v>0</v>
      </c>
      <c r="BB868" s="52">
        <f>'Details and Calculations'!Y867</f>
        <v>1</v>
      </c>
      <c r="BC868" s="52">
        <f>'Details and Calculations'!AC867</f>
        <v>1</v>
      </c>
      <c r="BD868" s="52">
        <f>'Details and Calculations'!AK867</f>
        <v>1</v>
      </c>
      <c r="BE868" s="52">
        <f>'Details and Calculations'!AN867</f>
        <v>3000</v>
      </c>
      <c r="BF868" s="52">
        <f>'Details and Calculations'!AP867</f>
        <v>16</v>
      </c>
      <c r="BG868" s="52">
        <f>'Details and Calculations'!AT867</f>
        <v>8</v>
      </c>
      <c r="BH868" s="52">
        <f>'Details and Calculations'!AY867</f>
        <v>3</v>
      </c>
      <c r="BI868" s="52">
        <f>'Details and Calculations'!BB867</f>
        <v>20000</v>
      </c>
      <c r="BJ868" s="52">
        <f>'Details and Calculations'!BD867</f>
        <v>2</v>
      </c>
      <c r="BK868" s="52">
        <f>'Details and Calculations'!CA867</f>
        <v>28</v>
      </c>
      <c r="BL868" s="43">
        <f>'Details and Calculations'!AA867</f>
        <v>1</v>
      </c>
      <c r="BM868" s="43" t="str">
        <f>'Details and Calculations'!AB867</f>
        <v>"Springbox" --Intake Structure At A Spring</v>
      </c>
      <c r="BN868" s="43">
        <f>'Details and Calculations'!AD867</f>
        <v>2014</v>
      </c>
      <c r="BO868" s="43">
        <f>'Details and Calculations'!AJ867</f>
        <v>1</v>
      </c>
      <c r="BP868" s="43">
        <f>'Details and Calculations'!AL867</f>
        <v>2014</v>
      </c>
      <c r="BQ868" s="43">
        <f>'Details and Calculations'!AO867</f>
        <v>1</v>
      </c>
      <c r="BR868" s="43">
        <f>'Details and Calculations'!AQ867</f>
        <v>2014</v>
      </c>
      <c r="BS868" s="43">
        <f>'Details and Calculations'!AS867</f>
        <v>1</v>
      </c>
      <c r="BT868" s="43">
        <f>'Details and Calculations'!AV867</f>
        <v>2014</v>
      </c>
      <c r="BU868" s="43">
        <f>'Details and Calculations'!AX867</f>
        <v>1</v>
      </c>
      <c r="BV868" s="43">
        <f>'Details and Calculations'!AZ867</f>
        <v>2014</v>
      </c>
      <c r="BW868" s="43">
        <f>'Details and Calculations'!BC867</f>
        <v>1</v>
      </c>
      <c r="BX868" s="43">
        <f>'Details and Calculations'!BE867</f>
        <v>2014</v>
      </c>
      <c r="BY868" s="43">
        <f>'Details and Calculations'!BG867</f>
        <v>1</v>
      </c>
      <c r="BZ868" s="43">
        <f>'Details and Calculations'!BH867</f>
        <v>2014</v>
      </c>
      <c r="CA868" s="43">
        <f>'Details and Calculations'!BJ867</f>
        <v>0</v>
      </c>
      <c r="CB868" s="43" t="str">
        <f>'Details and Calculations'!BK867</f>
        <v/>
      </c>
      <c r="CC868" s="43" t="str">
        <f>'Details and Calculations'!BL867</f>
        <v xml:space="preserve"> </v>
      </c>
      <c r="CD868" s="43" t="str">
        <f>'Details and Calculations'!BN867</f>
        <v xml:space="preserve"> </v>
      </c>
      <c r="CE868" s="43" t="str">
        <f>'Details and Calculations'!BO867</f>
        <v xml:space="preserve"> </v>
      </c>
      <c r="CF868" s="43">
        <f>'Details and Calculations'!BZ867</f>
        <v>1</v>
      </c>
      <c r="CG868" s="43">
        <f>'Details and Calculations'!CB867</f>
        <v>2014</v>
      </c>
      <c r="CH868" s="31"/>
      <c r="CI868" s="53"/>
    </row>
    <row r="869" spans="1:87" x14ac:dyDescent="0.3">
      <c r="A869" s="43">
        <f>'Details and Calculations'!A868</f>
        <v>2017</v>
      </c>
      <c r="B869" s="43" t="str">
        <f>'Details and Calculations'!C868</f>
        <v>Rwanda</v>
      </c>
      <c r="C869" s="43" t="str">
        <f>'Details and Calculations'!D868</f>
        <v>Rulindo</v>
      </c>
      <c r="D869" s="43" t="str">
        <f>'Details and Calculations'!E868</f>
        <v>Masoro</v>
      </c>
      <c r="E869" s="43" t="str">
        <f>'Details and Calculations'!F868</f>
        <v>Kigarama</v>
      </c>
      <c r="F869" s="43" t="str">
        <f>'Details and Calculations'!G868</f>
        <v>Marenge</v>
      </c>
      <c r="G869" s="43" t="str">
        <f>'Details and Calculations'!H868</f>
        <v/>
      </c>
      <c r="H869" s="43" t="str">
        <f>'Details and Calculations'!I868</f>
        <v/>
      </c>
      <c r="I869" s="43" t="str">
        <f>'Details and Calculations'!J868</f>
        <v xml:space="preserve"> </v>
      </c>
      <c r="J869" s="43">
        <f>'Details and Calculations'!K868</f>
        <v>214</v>
      </c>
      <c r="K869" s="43">
        <f>'Details and Calculations'!O868</f>
        <v>214</v>
      </c>
      <c r="L869" s="43">
        <f>'Details and Calculations'!P869</f>
        <v>78</v>
      </c>
      <c r="M869" s="43" t="str">
        <f>'Details and Calculations'!U868</f>
        <v>Piped Network With Pump</v>
      </c>
      <c r="N869" s="43">
        <f>'Details and Calculations'!V868</f>
        <v>1998</v>
      </c>
      <c r="O869" s="43" t="str">
        <f>'Details and Calculations'!W868</f>
        <v>Governement (District, Wasac) And Water For People</v>
      </c>
      <c r="P869" s="43" t="str">
        <f>'Details and Calculations'!X868</f>
        <v>Spring</v>
      </c>
      <c r="Q869" s="44" t="str">
        <f t="shared" si="308"/>
        <v>Low Risk</v>
      </c>
      <c r="R869" s="44" t="str">
        <f t="shared" si="309"/>
        <v>Low Risk</v>
      </c>
      <c r="S869" s="45" t="str">
        <f t="shared" si="310"/>
        <v>High Level of Service</v>
      </c>
      <c r="T869" s="62" t="str">
        <f t="shared" si="307"/>
        <v>Low Priority</v>
      </c>
      <c r="U869" s="46">
        <f t="shared" si="311"/>
        <v>8</v>
      </c>
      <c r="V869" s="28" t="str">
        <f t="shared" si="312"/>
        <v>Perform Routine Preventative Maintenance</v>
      </c>
      <c r="W869" s="47" t="str">
        <f t="shared" si="313"/>
        <v/>
      </c>
      <c r="X869" s="27" t="str">
        <f t="shared" si="314"/>
        <v>Maintain O&amp;M and Routine Monitoring</v>
      </c>
      <c r="Y869" s="48">
        <f t="shared" si="315"/>
        <v>29</v>
      </c>
      <c r="Z869" s="48">
        <f t="shared" si="316"/>
        <v>19</v>
      </c>
      <c r="AA869" s="48">
        <f t="shared" si="317"/>
        <v>29</v>
      </c>
      <c r="AB869" s="48" t="str">
        <f t="shared" si="318"/>
        <v xml:space="preserve"> </v>
      </c>
      <c r="AC869" s="48">
        <f t="shared" si="319"/>
        <v>29</v>
      </c>
      <c r="AD869" s="48">
        <f t="shared" si="320"/>
        <v>6</v>
      </c>
      <c r="AE869" s="48">
        <f t="shared" si="321"/>
        <v>19</v>
      </c>
      <c r="AF869" s="48" t="str">
        <f t="shared" si="322"/>
        <v xml:space="preserve"> </v>
      </c>
      <c r="AG869" s="49" t="str">
        <f t="shared" si="323"/>
        <v/>
      </c>
      <c r="AH869" s="48">
        <f t="shared" si="324"/>
        <v>19</v>
      </c>
      <c r="AI869" s="50">
        <f>'Details and Calculations'!AE868</f>
        <v>1</v>
      </c>
      <c r="AJ869" s="50">
        <f>'Details and Calculations'!AM868</f>
        <v>1</v>
      </c>
      <c r="AK869" s="50">
        <f>'Details and Calculations'!AR868</f>
        <v>1</v>
      </c>
      <c r="AL869" s="50" t="str">
        <f>'Details and Calculations'!AW868</f>
        <v xml:space="preserve"> </v>
      </c>
      <c r="AM869" s="50">
        <f>'Details and Calculations'!BA868</f>
        <v>1</v>
      </c>
      <c r="AN869" s="50">
        <f>'Details and Calculations'!BF868</f>
        <v>1</v>
      </c>
      <c r="AO869" s="50">
        <f>'Details and Calculations'!BI868</f>
        <v>1</v>
      </c>
      <c r="AP869" s="50" t="str">
        <f>'Details and Calculations'!BM868</f>
        <v xml:space="preserve"> </v>
      </c>
      <c r="AQ869" s="50" t="str">
        <f>'Details and Calculations'!BP868</f>
        <v xml:space="preserve"> </v>
      </c>
      <c r="AR869" s="50">
        <f>'Details and Calculations'!CC868</f>
        <v>1</v>
      </c>
      <c r="AS869" s="50">
        <f>'Details and Calculations'!CJ868</f>
        <v>1</v>
      </c>
      <c r="AT869" s="51">
        <f>'Details and Calculations'!T868</f>
        <v>1</v>
      </c>
      <c r="AU869" s="51">
        <f>'Details and Calculations'!Z868</f>
        <v>1</v>
      </c>
      <c r="AV869" s="51">
        <f>'Details and Calculations'!S868</f>
        <v>1</v>
      </c>
      <c r="AW869" s="51">
        <f>'Details and Calculations'!AI868</f>
        <v>1</v>
      </c>
      <c r="AX869" s="51">
        <f>'Details and Calculations'!BY868</f>
        <v>1</v>
      </c>
      <c r="AY869" s="51">
        <f>'Details and Calculations'!CG868</f>
        <v>1</v>
      </c>
      <c r="AZ869" s="51">
        <f>'Details and Calculations'!CI868</f>
        <v>1</v>
      </c>
      <c r="BA869" s="51">
        <f t="shared" si="325"/>
        <v>1</v>
      </c>
      <c r="BB869" s="52">
        <f>'Details and Calculations'!Y868</f>
        <v>2</v>
      </c>
      <c r="BC869" s="52">
        <f>'Details and Calculations'!AC868</f>
        <v>1</v>
      </c>
      <c r="BD869" s="52">
        <f>'Details and Calculations'!AK868</f>
        <v>2</v>
      </c>
      <c r="BE869" s="52">
        <f>'Details and Calculations'!AN868</f>
        <v>5000</v>
      </c>
      <c r="BF869" s="52">
        <f>'Details and Calculations'!AP868</f>
        <v>15</v>
      </c>
      <c r="BG869" s="52" t="str">
        <f>'Details and Calculations'!AT868</f>
        <v xml:space="preserve"> </v>
      </c>
      <c r="BH869" s="52">
        <f>'Details and Calculations'!AY868</f>
        <v>2</v>
      </c>
      <c r="BI869" s="52">
        <f>'Details and Calculations'!BB868</f>
        <v>5000</v>
      </c>
      <c r="BJ869" s="52">
        <f>'Details and Calculations'!BD868</f>
        <v>1</v>
      </c>
      <c r="BK869" s="52">
        <f>'Details and Calculations'!CA868</f>
        <v>2</v>
      </c>
      <c r="BL869" s="43">
        <f>'Details and Calculations'!AA868</f>
        <v>1</v>
      </c>
      <c r="BM869" s="43" t="str">
        <f>'Details and Calculations'!AB868</f>
        <v>"Springbox" --Intake Structure At A Spring</v>
      </c>
      <c r="BN869" s="43">
        <f>'Details and Calculations'!AD868</f>
        <v>2016</v>
      </c>
      <c r="BO869" s="43">
        <f>'Details and Calculations'!AJ868</f>
        <v>1</v>
      </c>
      <c r="BP869" s="43">
        <f>'Details and Calculations'!AL868</f>
        <v>2016</v>
      </c>
      <c r="BQ869" s="43">
        <f>'Details and Calculations'!AO868</f>
        <v>1</v>
      </c>
      <c r="BR869" s="43">
        <f>'Details and Calculations'!AQ868</f>
        <v>2016</v>
      </c>
      <c r="BS869" s="43">
        <f>'Details and Calculations'!AS868</f>
        <v>0</v>
      </c>
      <c r="BT869" s="43" t="str">
        <f>'Details and Calculations'!AV868</f>
        <v xml:space="preserve"> </v>
      </c>
      <c r="BU869" s="43">
        <f>'Details and Calculations'!AX868</f>
        <v>1</v>
      </c>
      <c r="BV869" s="43">
        <f>'Details and Calculations'!AZ868</f>
        <v>2016</v>
      </c>
      <c r="BW869" s="43">
        <f>'Details and Calculations'!BC868</f>
        <v>1</v>
      </c>
      <c r="BX869" s="43">
        <f>'Details and Calculations'!BE868</f>
        <v>2016</v>
      </c>
      <c r="BY869" s="43">
        <f>'Details and Calculations'!BG868</f>
        <v>1</v>
      </c>
      <c r="BZ869" s="43">
        <f>'Details and Calculations'!BH868</f>
        <v>2016</v>
      </c>
      <c r="CA869" s="43">
        <f>'Details and Calculations'!BJ868</f>
        <v>0</v>
      </c>
      <c r="CB869" s="43" t="str">
        <f>'Details and Calculations'!BK868</f>
        <v/>
      </c>
      <c r="CC869" s="43" t="str">
        <f>'Details and Calculations'!BL868</f>
        <v xml:space="preserve"> </v>
      </c>
      <c r="CD869" s="43" t="str">
        <f>'Details and Calculations'!BN868</f>
        <v xml:space="preserve"> </v>
      </c>
      <c r="CE869" s="43" t="str">
        <f>'Details and Calculations'!BO868</f>
        <v xml:space="preserve"> </v>
      </c>
      <c r="CF869" s="43">
        <f>'Details and Calculations'!BZ868</f>
        <v>1</v>
      </c>
      <c r="CG869" s="43">
        <f>'Details and Calculations'!CB868</f>
        <v>2016</v>
      </c>
      <c r="CH869" s="31"/>
      <c r="CI869" s="53"/>
    </row>
    <row r="870" spans="1:87" x14ac:dyDescent="0.3">
      <c r="A870" s="43">
        <f>'Details and Calculations'!A869</f>
        <v>2017</v>
      </c>
      <c r="B870" s="43" t="str">
        <f>'Details and Calculations'!C869</f>
        <v>Rwanda</v>
      </c>
      <c r="C870" s="43" t="str">
        <f>'Details and Calculations'!D869</f>
        <v>Rulindo</v>
      </c>
      <c r="D870" s="43" t="str">
        <f>'Details and Calculations'!E869</f>
        <v>Rusiga</v>
      </c>
      <c r="E870" s="43" t="str">
        <f>'Details and Calculations'!F869</f>
        <v>Taba</v>
      </c>
      <c r="F870" s="43" t="str">
        <f>'Details and Calculations'!G869</f>
        <v>Bitare</v>
      </c>
      <c r="G870" s="43" t="str">
        <f>'Details and Calculations'!H869</f>
        <v/>
      </c>
      <c r="H870" s="43" t="str">
        <f>'Details and Calculations'!I869</f>
        <v/>
      </c>
      <c r="I870" s="43" t="str">
        <f>'Details and Calculations'!J869</f>
        <v>Muvumu- Taba</v>
      </c>
      <c r="J870" s="43">
        <f>'Details and Calculations'!K869</f>
        <v>113</v>
      </c>
      <c r="K870" s="43">
        <f>'Details and Calculations'!O869</f>
        <v>35</v>
      </c>
      <c r="L870" s="43" t="str">
        <f>'Details and Calculations'!P870</f>
        <v xml:space="preserve"> </v>
      </c>
      <c r="M870" s="43" t="str">
        <f>'Details and Calculations'!U869</f>
        <v>Piped Network -- Gravity Only</v>
      </c>
      <c r="N870" s="43">
        <f>'Details and Calculations'!V869</f>
        <v>2013</v>
      </c>
      <c r="O870" s="43" t="str">
        <f>'Details and Calculations'!W869</f>
        <v>Governement (District, Wasac) And Water For People</v>
      </c>
      <c r="P870" s="43" t="str">
        <f>'Details and Calculations'!X869</f>
        <v>Spring</v>
      </c>
      <c r="Q870" s="44" t="str">
        <f t="shared" si="308"/>
        <v>Low Risk</v>
      </c>
      <c r="R870" s="44" t="str">
        <f t="shared" si="309"/>
        <v>High Risk</v>
      </c>
      <c r="S870" s="45" t="str">
        <f t="shared" si="310"/>
        <v>Intermediate Level of Service</v>
      </c>
      <c r="T870" s="62" t="str">
        <f t="shared" si="307"/>
        <v>High Priority</v>
      </c>
      <c r="U870" s="46">
        <f t="shared" si="311"/>
        <v>7</v>
      </c>
      <c r="V870" s="28" t="str">
        <f t="shared" si="312"/>
        <v>Major Repairs or Replace System</v>
      </c>
      <c r="W870" s="47" t="str">
        <f t="shared" si="313"/>
        <v/>
      </c>
      <c r="X870" s="27" t="str">
        <f t="shared" si="314"/>
        <v>Further Technical Diagnostic Needed</v>
      </c>
      <c r="Y870" s="48">
        <f t="shared" si="315"/>
        <v>30</v>
      </c>
      <c r="Z870" s="48">
        <f t="shared" si="316"/>
        <v>16</v>
      </c>
      <c r="AA870" s="48">
        <f t="shared" si="317"/>
        <v>26</v>
      </c>
      <c r="AB870" s="48">
        <f t="shared" si="318"/>
        <v>16</v>
      </c>
      <c r="AC870" s="48">
        <f t="shared" si="319"/>
        <v>26</v>
      </c>
      <c r="AD870" s="48" t="str">
        <f t="shared" si="320"/>
        <v xml:space="preserve"> </v>
      </c>
      <c r="AE870" s="48" t="str">
        <f t="shared" si="321"/>
        <v xml:space="preserve"> </v>
      </c>
      <c r="AF870" s="48" t="str">
        <f t="shared" si="322"/>
        <v xml:space="preserve"> </v>
      </c>
      <c r="AG870" s="49" t="str">
        <f t="shared" si="323"/>
        <v/>
      </c>
      <c r="AH870" s="48">
        <f t="shared" si="324"/>
        <v>16</v>
      </c>
      <c r="AI870" s="50">
        <f>'Details and Calculations'!AE869</f>
        <v>3</v>
      </c>
      <c r="AJ870" s="50">
        <f>'Details and Calculations'!AM869</f>
        <v>1</v>
      </c>
      <c r="AK870" s="50">
        <f>'Details and Calculations'!AR869</f>
        <v>2</v>
      </c>
      <c r="AL870" s="50">
        <f>'Details and Calculations'!AW869</f>
        <v>1</v>
      </c>
      <c r="AM870" s="50">
        <f>'Details and Calculations'!BA869</f>
        <v>1</v>
      </c>
      <c r="AN870" s="50" t="str">
        <f>'Details and Calculations'!BF869</f>
        <v xml:space="preserve"> </v>
      </c>
      <c r="AO870" s="50" t="str">
        <f>'Details and Calculations'!BI869</f>
        <v xml:space="preserve"> </v>
      </c>
      <c r="AP870" s="50" t="str">
        <f>'Details and Calculations'!BM869</f>
        <v xml:space="preserve"> </v>
      </c>
      <c r="AQ870" s="50" t="str">
        <f>'Details and Calculations'!BP869</f>
        <v xml:space="preserve"> </v>
      </c>
      <c r="AR870" s="50">
        <f>'Details and Calculations'!CC869</f>
        <v>3</v>
      </c>
      <c r="AS870" s="50">
        <f>'Details and Calculations'!CJ869</f>
        <v>2</v>
      </c>
      <c r="AT870" s="51">
        <f>'Details and Calculations'!T869</f>
        <v>1</v>
      </c>
      <c r="AU870" s="51">
        <f>'Details and Calculations'!Z869</f>
        <v>1</v>
      </c>
      <c r="AV870" s="51">
        <f>'Details and Calculations'!S869</f>
        <v>1</v>
      </c>
      <c r="AW870" s="51">
        <f>'Details and Calculations'!AI869</f>
        <v>1</v>
      </c>
      <c r="AX870" s="51">
        <f>'Details and Calculations'!BY869</f>
        <v>1</v>
      </c>
      <c r="AY870" s="51">
        <f>'Details and Calculations'!CG869</f>
        <v>1</v>
      </c>
      <c r="AZ870" s="51">
        <f>'Details and Calculations'!CI869</f>
        <v>1</v>
      </c>
      <c r="BA870" s="51">
        <f t="shared" si="325"/>
        <v>0</v>
      </c>
      <c r="BB870" s="52">
        <f>'Details and Calculations'!Y869</f>
        <v>1</v>
      </c>
      <c r="BC870" s="52">
        <f>'Details and Calculations'!AC869</f>
        <v>1</v>
      </c>
      <c r="BD870" s="52">
        <f>'Details and Calculations'!AK869</f>
        <v>1</v>
      </c>
      <c r="BE870" s="52">
        <f>'Details and Calculations'!AN869</f>
        <v>800</v>
      </c>
      <c r="BF870" s="52">
        <f>'Details and Calculations'!AP869</f>
        <v>3</v>
      </c>
      <c r="BG870" s="52">
        <f>'Details and Calculations'!AT869</f>
        <v>9</v>
      </c>
      <c r="BH870" s="52">
        <f>'Details and Calculations'!AY869</f>
        <v>1</v>
      </c>
      <c r="BI870" s="52">
        <f>'Details and Calculations'!BB869</f>
        <v>7500</v>
      </c>
      <c r="BJ870" s="52" t="str">
        <f>'Details and Calculations'!BD869</f>
        <v xml:space="preserve"> </v>
      </c>
      <c r="BK870" s="52">
        <f>'Details and Calculations'!CA869</f>
        <v>1</v>
      </c>
      <c r="BL870" s="43">
        <f>'Details and Calculations'!AA869</f>
        <v>1</v>
      </c>
      <c r="BM870" s="43" t="str">
        <f>'Details and Calculations'!AB869</f>
        <v>"Springbox" --Intake Structure At A Spring</v>
      </c>
      <c r="BN870" s="43">
        <f>'Details and Calculations'!AD869</f>
        <v>2017</v>
      </c>
      <c r="BO870" s="43">
        <f>'Details and Calculations'!AJ869</f>
        <v>1</v>
      </c>
      <c r="BP870" s="43">
        <f>'Details and Calculations'!AL869</f>
        <v>2013</v>
      </c>
      <c r="BQ870" s="43">
        <f>'Details and Calculations'!AO869</f>
        <v>1</v>
      </c>
      <c r="BR870" s="43">
        <f>'Details and Calculations'!AQ869</f>
        <v>2013</v>
      </c>
      <c r="BS870" s="43">
        <f>'Details and Calculations'!AS869</f>
        <v>1</v>
      </c>
      <c r="BT870" s="43">
        <f>'Details and Calculations'!AV869</f>
        <v>2013</v>
      </c>
      <c r="BU870" s="43">
        <f>'Details and Calculations'!AX869</f>
        <v>1</v>
      </c>
      <c r="BV870" s="43">
        <f>'Details and Calculations'!AZ869</f>
        <v>2013</v>
      </c>
      <c r="BW870" s="43">
        <f>'Details and Calculations'!BC869</f>
        <v>0</v>
      </c>
      <c r="BX870" s="43" t="str">
        <f>'Details and Calculations'!BE869</f>
        <v xml:space="preserve"> </v>
      </c>
      <c r="BY870" s="43" t="str">
        <f>'Details and Calculations'!BG869</f>
        <v xml:space="preserve"> </v>
      </c>
      <c r="BZ870" s="43" t="str">
        <f>'Details and Calculations'!BH869</f>
        <v xml:space="preserve"> </v>
      </c>
      <c r="CA870" s="43">
        <f>'Details and Calculations'!BJ869</f>
        <v>0</v>
      </c>
      <c r="CB870" s="43" t="str">
        <f>'Details and Calculations'!BK869</f>
        <v/>
      </c>
      <c r="CC870" s="43" t="str">
        <f>'Details and Calculations'!BL869</f>
        <v xml:space="preserve"> </v>
      </c>
      <c r="CD870" s="43" t="str">
        <f>'Details and Calculations'!BN869</f>
        <v xml:space="preserve"> </v>
      </c>
      <c r="CE870" s="43" t="str">
        <f>'Details and Calculations'!BO869</f>
        <v xml:space="preserve"> </v>
      </c>
      <c r="CF870" s="43">
        <f>'Details and Calculations'!BZ869</f>
        <v>1</v>
      </c>
      <c r="CG870" s="43">
        <f>'Details and Calculations'!CB869</f>
        <v>2013</v>
      </c>
      <c r="CH870" s="31"/>
      <c r="CI870" s="53"/>
    </row>
    <row r="871" spans="1:87" x14ac:dyDescent="0.3">
      <c r="A871" s="43">
        <f>'Details and Calculations'!A870</f>
        <v>2017</v>
      </c>
      <c r="B871" s="43" t="str">
        <f>'Details and Calculations'!C870</f>
        <v>Rwanda</v>
      </c>
      <c r="C871" s="43" t="str">
        <f>'Details and Calculations'!D870</f>
        <v>Rulindo</v>
      </c>
      <c r="D871" s="43" t="str">
        <f>'Details and Calculations'!E870</f>
        <v>Ntarabana</v>
      </c>
      <c r="E871" s="43" t="str">
        <f>'Details and Calculations'!F870</f>
        <v>Mahaza</v>
      </c>
      <c r="F871" s="43" t="str">
        <f>'Details and Calculations'!G870</f>
        <v>Kayenzi</v>
      </c>
      <c r="G871" s="43" t="str">
        <f>'Details and Calculations'!H870</f>
        <v/>
      </c>
      <c r="H871" s="43" t="str">
        <f>'Details and Calculations'!I870</f>
        <v/>
      </c>
      <c r="I871" s="43" t="str">
        <f>'Details and Calculations'!J870</f>
        <v>Rwamugaza network</v>
      </c>
      <c r="J871" s="43">
        <f>'Details and Calculations'!K870</f>
        <v>200</v>
      </c>
      <c r="K871" s="43">
        <f>'Details and Calculations'!O870</f>
        <v>200</v>
      </c>
      <c r="L871" s="43" t="str">
        <f>'Details and Calculations'!P871</f>
        <v xml:space="preserve"> </v>
      </c>
      <c r="M871" s="43" t="str">
        <f>'Details and Calculations'!U870</f>
        <v>Piped Network -- Gravity Only</v>
      </c>
      <c r="N871" s="43">
        <f>'Details and Calculations'!V870</f>
        <v>2003</v>
      </c>
      <c r="O871" s="43" t="str">
        <f>'Details and Calculations'!W870</f>
        <v>Government</v>
      </c>
      <c r="P871" s="43" t="str">
        <f>'Details and Calculations'!X870</f>
        <v>Spring</v>
      </c>
      <c r="Q871" s="44" t="str">
        <f t="shared" si="308"/>
        <v>Low Risk</v>
      </c>
      <c r="R871" s="44" t="str">
        <f t="shared" si="309"/>
        <v>Low Risk</v>
      </c>
      <c r="S871" s="45" t="str">
        <f t="shared" si="310"/>
        <v>Intermediate Level of Service</v>
      </c>
      <c r="T871" s="62" t="str">
        <f t="shared" si="307"/>
        <v>Low Priority</v>
      </c>
      <c r="U871" s="46">
        <f t="shared" si="311"/>
        <v>7</v>
      </c>
      <c r="V871" s="28" t="str">
        <f t="shared" si="312"/>
        <v>Perform Routine Preventative Maintenance</v>
      </c>
      <c r="W871" s="47" t="str">
        <f t="shared" si="313"/>
        <v/>
      </c>
      <c r="X871" s="27" t="str">
        <f t="shared" si="314"/>
        <v>Maintain O&amp;M and Routine Monitoring</v>
      </c>
      <c r="Y871" s="48">
        <f t="shared" si="315"/>
        <v>16</v>
      </c>
      <c r="Z871" s="48">
        <f t="shared" si="316"/>
        <v>6</v>
      </c>
      <c r="AA871" s="48">
        <f t="shared" si="317"/>
        <v>16</v>
      </c>
      <c r="AB871" s="48">
        <f t="shared" si="318"/>
        <v>6</v>
      </c>
      <c r="AC871" s="48">
        <f t="shared" si="319"/>
        <v>16</v>
      </c>
      <c r="AD871" s="48" t="str">
        <f t="shared" si="320"/>
        <v xml:space="preserve"> </v>
      </c>
      <c r="AE871" s="48" t="str">
        <f t="shared" si="321"/>
        <v xml:space="preserve"> </v>
      </c>
      <c r="AF871" s="48" t="str">
        <f t="shared" si="322"/>
        <v xml:space="preserve"> </v>
      </c>
      <c r="AG871" s="49" t="str">
        <f t="shared" si="323"/>
        <v/>
      </c>
      <c r="AH871" s="48">
        <f t="shared" si="324"/>
        <v>6</v>
      </c>
      <c r="AI871" s="50">
        <f>'Details and Calculations'!AE870</f>
        <v>1</v>
      </c>
      <c r="AJ871" s="50">
        <f>'Details and Calculations'!AM870</f>
        <v>1</v>
      </c>
      <c r="AK871" s="50">
        <f>'Details and Calculations'!AR870</f>
        <v>1</v>
      </c>
      <c r="AL871" s="50">
        <f>'Details and Calculations'!AW870</f>
        <v>1</v>
      </c>
      <c r="AM871" s="50">
        <f>'Details and Calculations'!BA870</f>
        <v>1</v>
      </c>
      <c r="AN871" s="50" t="str">
        <f>'Details and Calculations'!BF870</f>
        <v xml:space="preserve"> </v>
      </c>
      <c r="AO871" s="50" t="str">
        <f>'Details and Calculations'!BI870</f>
        <v xml:space="preserve"> </v>
      </c>
      <c r="AP871" s="50" t="str">
        <f>'Details and Calculations'!BM870</f>
        <v xml:space="preserve"> </v>
      </c>
      <c r="AQ871" s="50" t="str">
        <f>'Details and Calculations'!BP870</f>
        <v xml:space="preserve"> </v>
      </c>
      <c r="AR871" s="50">
        <f>'Details and Calculations'!CC870</f>
        <v>1</v>
      </c>
      <c r="AS871" s="50">
        <f>'Details and Calculations'!CJ870</f>
        <v>1</v>
      </c>
      <c r="AT871" s="51">
        <f>'Details and Calculations'!T870</f>
        <v>1</v>
      </c>
      <c r="AU871" s="51">
        <f>'Details and Calculations'!Z870</f>
        <v>1</v>
      </c>
      <c r="AV871" s="51">
        <f>'Details and Calculations'!S870</f>
        <v>0</v>
      </c>
      <c r="AW871" s="51">
        <f>'Details and Calculations'!AI870</f>
        <v>1</v>
      </c>
      <c r="AX871" s="51">
        <f>'Details and Calculations'!BY870</f>
        <v>1</v>
      </c>
      <c r="AY871" s="51">
        <f>'Details and Calculations'!CG870</f>
        <v>1</v>
      </c>
      <c r="AZ871" s="51">
        <f>'Details and Calculations'!CI870</f>
        <v>1</v>
      </c>
      <c r="BA871" s="51">
        <f t="shared" si="325"/>
        <v>1</v>
      </c>
      <c r="BB871" s="52">
        <f>'Details and Calculations'!Y870</f>
        <v>2</v>
      </c>
      <c r="BC871" s="52">
        <f>'Details and Calculations'!AC870</f>
        <v>1</v>
      </c>
      <c r="BD871" s="52">
        <f>'Details and Calculations'!AK870</f>
        <v>2</v>
      </c>
      <c r="BE871" s="52">
        <f>'Details and Calculations'!AN870</f>
        <v>35000</v>
      </c>
      <c r="BF871" s="52">
        <f>'Details and Calculations'!AP870</f>
        <v>7</v>
      </c>
      <c r="BG871" s="52">
        <f>'Details and Calculations'!AT870</f>
        <v>12</v>
      </c>
      <c r="BH871" s="52">
        <f>'Details and Calculations'!AY870</f>
        <v>2</v>
      </c>
      <c r="BI871" s="52">
        <f>'Details and Calculations'!BB870</f>
        <v>35000</v>
      </c>
      <c r="BJ871" s="52" t="str">
        <f>'Details and Calculations'!BD870</f>
        <v xml:space="preserve"> </v>
      </c>
      <c r="BK871" s="52">
        <f>'Details and Calculations'!CA870</f>
        <v>1</v>
      </c>
      <c r="BL871" s="43">
        <f>'Details and Calculations'!AA870</f>
        <v>1</v>
      </c>
      <c r="BM871" s="43" t="str">
        <f>'Details and Calculations'!AB870</f>
        <v/>
      </c>
      <c r="BN871" s="43">
        <f>'Details and Calculations'!AD870</f>
        <v>2003</v>
      </c>
      <c r="BO871" s="43">
        <f>'Details and Calculations'!AJ870</f>
        <v>1</v>
      </c>
      <c r="BP871" s="43">
        <f>'Details and Calculations'!AL870</f>
        <v>2003</v>
      </c>
      <c r="BQ871" s="43">
        <f>'Details and Calculations'!AO870</f>
        <v>1</v>
      </c>
      <c r="BR871" s="43">
        <f>'Details and Calculations'!AQ870</f>
        <v>2003</v>
      </c>
      <c r="BS871" s="43">
        <f>'Details and Calculations'!AS870</f>
        <v>1</v>
      </c>
      <c r="BT871" s="43">
        <f>'Details and Calculations'!AV870</f>
        <v>2003</v>
      </c>
      <c r="BU871" s="43">
        <f>'Details and Calculations'!AX870</f>
        <v>1</v>
      </c>
      <c r="BV871" s="43">
        <f>'Details and Calculations'!AZ870</f>
        <v>2003</v>
      </c>
      <c r="BW871" s="43">
        <f>'Details and Calculations'!BC870</f>
        <v>0</v>
      </c>
      <c r="BX871" s="43" t="str">
        <f>'Details and Calculations'!BE870</f>
        <v xml:space="preserve"> </v>
      </c>
      <c r="BY871" s="43" t="str">
        <f>'Details and Calculations'!BG870</f>
        <v xml:space="preserve"> </v>
      </c>
      <c r="BZ871" s="43" t="str">
        <f>'Details and Calculations'!BH870</f>
        <v xml:space="preserve"> </v>
      </c>
      <c r="CA871" s="43">
        <f>'Details and Calculations'!BJ870</f>
        <v>0</v>
      </c>
      <c r="CB871" s="43" t="str">
        <f>'Details and Calculations'!BK870</f>
        <v/>
      </c>
      <c r="CC871" s="43" t="str">
        <f>'Details and Calculations'!BL870</f>
        <v xml:space="preserve"> </v>
      </c>
      <c r="CD871" s="43" t="str">
        <f>'Details and Calculations'!BN870</f>
        <v xml:space="preserve"> </v>
      </c>
      <c r="CE871" s="43" t="str">
        <f>'Details and Calculations'!BO870</f>
        <v xml:space="preserve"> </v>
      </c>
      <c r="CF871" s="43">
        <f>'Details and Calculations'!BZ870</f>
        <v>1</v>
      </c>
      <c r="CG871" s="43">
        <f>'Details and Calculations'!CB870</f>
        <v>2003</v>
      </c>
      <c r="CH871" s="31"/>
      <c r="CI871" s="53"/>
    </row>
    <row r="872" spans="1:87" x14ac:dyDescent="0.3">
      <c r="A872" s="43">
        <f>'Details and Calculations'!A871</f>
        <v>2017</v>
      </c>
      <c r="B872" s="43" t="str">
        <f>'Details and Calculations'!C871</f>
        <v>Rwanda</v>
      </c>
      <c r="C872" s="43" t="str">
        <f>'Details and Calculations'!D871</f>
        <v>Rulindo</v>
      </c>
      <c r="D872" s="43" t="str">
        <f>'Details and Calculations'!E871</f>
        <v>Tumba</v>
      </c>
      <c r="E872" s="43" t="str">
        <f>'Details and Calculations'!F871</f>
        <v>Misezero</v>
      </c>
      <c r="F872" s="43" t="str">
        <f>'Details and Calculations'!G871</f>
        <v>Kavumu</v>
      </c>
      <c r="G872" s="43" t="str">
        <f>'Details and Calculations'!H871</f>
        <v/>
      </c>
      <c r="H872" s="43" t="str">
        <f>'Details and Calculations'!I871</f>
        <v/>
      </c>
      <c r="I872" s="43" t="str">
        <f>'Details and Calculations'!J871</f>
        <v>Water point at Tumba Public RS/Nyirambuga pumping</v>
      </c>
      <c r="J872" s="43">
        <f>'Details and Calculations'!K871</f>
        <v>139</v>
      </c>
      <c r="K872" s="43">
        <f>'Details and Calculations'!O871</f>
        <v>139</v>
      </c>
      <c r="L872" s="43">
        <f>'Details and Calculations'!P872</f>
        <v>5</v>
      </c>
      <c r="M872" s="43" t="str">
        <f>'Details and Calculations'!U871</f>
        <v>Piped Network With Pump</v>
      </c>
      <c r="N872" s="43">
        <f>'Details and Calculations'!V871</f>
        <v>2012</v>
      </c>
      <c r="O872" s="43" t="str">
        <f>'Details and Calculations'!W871</f>
        <v>Governement (District, Wasac) And Water For People</v>
      </c>
      <c r="P872" s="43" t="str">
        <f>'Details and Calculations'!X871</f>
        <v>Spring</v>
      </c>
      <c r="Q872" s="44" t="str">
        <f t="shared" si="308"/>
        <v>Low Risk</v>
      </c>
      <c r="R872" s="44" t="str">
        <f t="shared" si="309"/>
        <v>Low Risk</v>
      </c>
      <c r="S872" s="45" t="str">
        <f t="shared" si="310"/>
        <v>Intermediate Level of Service</v>
      </c>
      <c r="T872" s="62" t="str">
        <f t="shared" si="307"/>
        <v>Low Priority</v>
      </c>
      <c r="U872" s="46">
        <f t="shared" si="311"/>
        <v>6</v>
      </c>
      <c r="V872" s="28" t="str">
        <f t="shared" si="312"/>
        <v>Repair or Replace Components</v>
      </c>
      <c r="W872" s="47" t="str">
        <f t="shared" si="313"/>
        <v>Kiosk/Tap Stand</v>
      </c>
      <c r="X872" s="27" t="str">
        <f t="shared" si="314"/>
        <v>Create Plan To Repair or Replace Components</v>
      </c>
      <c r="Y872" s="48" t="str">
        <f t="shared" si="315"/>
        <v xml:space="preserve"> </v>
      </c>
      <c r="Z872" s="48" t="str">
        <f t="shared" si="316"/>
        <v xml:space="preserve"> </v>
      </c>
      <c r="AA872" s="48" t="str">
        <f t="shared" si="317"/>
        <v xml:space="preserve"> </v>
      </c>
      <c r="AB872" s="48" t="str">
        <f t="shared" si="318"/>
        <v xml:space="preserve"> </v>
      </c>
      <c r="AC872" s="48" t="str">
        <f t="shared" si="319"/>
        <v xml:space="preserve"> </v>
      </c>
      <c r="AD872" s="48" t="str">
        <f t="shared" si="320"/>
        <v xml:space="preserve"> </v>
      </c>
      <c r="AE872" s="48" t="str">
        <f t="shared" si="321"/>
        <v xml:space="preserve"> </v>
      </c>
      <c r="AF872" s="48" t="str">
        <f t="shared" si="322"/>
        <v xml:space="preserve"> </v>
      </c>
      <c r="AG872" s="49" t="str">
        <f t="shared" si="323"/>
        <v/>
      </c>
      <c r="AH872" s="48">
        <f t="shared" si="324"/>
        <v>15</v>
      </c>
      <c r="AI872" s="50" t="str">
        <f>'Details and Calculations'!AE871</f>
        <v xml:space="preserve"> </v>
      </c>
      <c r="AJ872" s="50" t="str">
        <f>'Details and Calculations'!AM871</f>
        <v xml:space="preserve"> </v>
      </c>
      <c r="AK872" s="50" t="str">
        <f>'Details and Calculations'!AR871</f>
        <v xml:space="preserve"> </v>
      </c>
      <c r="AL872" s="50" t="str">
        <f>'Details and Calculations'!AW871</f>
        <v xml:space="preserve"> </v>
      </c>
      <c r="AM872" s="50" t="str">
        <f>'Details and Calculations'!BA871</f>
        <v xml:space="preserve"> </v>
      </c>
      <c r="AN872" s="50" t="str">
        <f>'Details and Calculations'!BF871</f>
        <v xml:space="preserve"> </v>
      </c>
      <c r="AO872" s="50" t="str">
        <f>'Details and Calculations'!BI871</f>
        <v xml:space="preserve"> </v>
      </c>
      <c r="AP872" s="50" t="str">
        <f>'Details and Calculations'!BM871</f>
        <v xml:space="preserve"> </v>
      </c>
      <c r="AQ872" s="50" t="str">
        <f>'Details and Calculations'!BP871</f>
        <v xml:space="preserve"> </v>
      </c>
      <c r="AR872" s="50">
        <f>'Details and Calculations'!CC871</f>
        <v>2</v>
      </c>
      <c r="AS872" s="50">
        <f>'Details and Calculations'!CJ871</f>
        <v>2</v>
      </c>
      <c r="AT872" s="51">
        <f>'Details and Calculations'!T871</f>
        <v>1</v>
      </c>
      <c r="AU872" s="51">
        <f>'Details and Calculations'!Z871</f>
        <v>1</v>
      </c>
      <c r="AV872" s="51">
        <f>'Details and Calculations'!S871</f>
        <v>0</v>
      </c>
      <c r="AW872" s="51">
        <f>'Details and Calculations'!AI871</f>
        <v>1</v>
      </c>
      <c r="AX872" s="51">
        <f>'Details and Calculations'!BY871</f>
        <v>1</v>
      </c>
      <c r="AY872" s="51">
        <f>'Details and Calculations'!CG871</f>
        <v>1</v>
      </c>
      <c r="AZ872" s="51">
        <f>'Details and Calculations'!CI871</f>
        <v>1</v>
      </c>
      <c r="BA872" s="51">
        <f t="shared" si="325"/>
        <v>0</v>
      </c>
      <c r="BB872" s="52">
        <f>'Details and Calculations'!Y871</f>
        <v>2</v>
      </c>
      <c r="BC872" s="52" t="str">
        <f>'Details and Calculations'!AC871</f>
        <v xml:space="preserve"> </v>
      </c>
      <c r="BD872" s="52" t="str">
        <f>'Details and Calculations'!AK871</f>
        <v xml:space="preserve"> </v>
      </c>
      <c r="BE872" s="52" t="str">
        <f>'Details and Calculations'!AN871</f>
        <v xml:space="preserve"> </v>
      </c>
      <c r="BF872" s="52" t="str">
        <f>'Details and Calculations'!AP871</f>
        <v xml:space="preserve"> </v>
      </c>
      <c r="BG872" s="52" t="str">
        <f>'Details and Calculations'!AT871</f>
        <v xml:space="preserve"> </v>
      </c>
      <c r="BH872" s="52" t="str">
        <f>'Details and Calculations'!AY871</f>
        <v xml:space="preserve"> </v>
      </c>
      <c r="BI872" s="52" t="str">
        <f>'Details and Calculations'!BB871</f>
        <v xml:space="preserve"> </v>
      </c>
      <c r="BJ872" s="52" t="str">
        <f>'Details and Calculations'!BD871</f>
        <v xml:space="preserve"> </v>
      </c>
      <c r="BK872" s="52">
        <f>'Details and Calculations'!CA871</f>
        <v>5</v>
      </c>
      <c r="BL872" s="43">
        <f>'Details and Calculations'!AA871</f>
        <v>0</v>
      </c>
      <c r="BM872" s="43" t="str">
        <f>'Details and Calculations'!AB871</f>
        <v/>
      </c>
      <c r="BN872" s="43" t="str">
        <f>'Details and Calculations'!AD871</f>
        <v xml:space="preserve"> </v>
      </c>
      <c r="BO872" s="43">
        <f>'Details and Calculations'!AJ871</f>
        <v>0</v>
      </c>
      <c r="BP872" s="43" t="str">
        <f>'Details and Calculations'!AL871</f>
        <v xml:space="preserve"> </v>
      </c>
      <c r="BQ872" s="43">
        <f>'Details and Calculations'!AO871</f>
        <v>0</v>
      </c>
      <c r="BR872" s="43" t="str">
        <f>'Details and Calculations'!AQ871</f>
        <v xml:space="preserve"> </v>
      </c>
      <c r="BS872" s="43">
        <f>'Details and Calculations'!AS871</f>
        <v>0</v>
      </c>
      <c r="BT872" s="43" t="str">
        <f>'Details and Calculations'!AV871</f>
        <v xml:space="preserve"> </v>
      </c>
      <c r="BU872" s="43">
        <f>'Details and Calculations'!AX871</f>
        <v>0</v>
      </c>
      <c r="BV872" s="43" t="str">
        <f>'Details and Calculations'!AZ871</f>
        <v xml:space="preserve"> </v>
      </c>
      <c r="BW872" s="43">
        <f>'Details and Calculations'!BC871</f>
        <v>0</v>
      </c>
      <c r="BX872" s="43" t="str">
        <f>'Details and Calculations'!BE871</f>
        <v xml:space="preserve"> </v>
      </c>
      <c r="BY872" s="43" t="str">
        <f>'Details and Calculations'!BG871</f>
        <v xml:space="preserve"> </v>
      </c>
      <c r="BZ872" s="43" t="str">
        <f>'Details and Calculations'!BH871</f>
        <v xml:space="preserve"> </v>
      </c>
      <c r="CA872" s="43">
        <f>'Details and Calculations'!BJ871</f>
        <v>0</v>
      </c>
      <c r="CB872" s="43" t="str">
        <f>'Details and Calculations'!BK871</f>
        <v/>
      </c>
      <c r="CC872" s="43" t="str">
        <f>'Details and Calculations'!BL871</f>
        <v xml:space="preserve"> </v>
      </c>
      <c r="CD872" s="43" t="str">
        <f>'Details and Calculations'!BN871</f>
        <v xml:space="preserve"> </v>
      </c>
      <c r="CE872" s="43" t="str">
        <f>'Details and Calculations'!BO871</f>
        <v xml:space="preserve"> </v>
      </c>
      <c r="CF872" s="43">
        <f>'Details and Calculations'!BZ871</f>
        <v>1</v>
      </c>
      <c r="CG872" s="43">
        <f>'Details and Calculations'!CB871</f>
        <v>2012</v>
      </c>
      <c r="CH872" s="31"/>
      <c r="CI872" s="53"/>
    </row>
    <row r="873" spans="1:87" x14ac:dyDescent="0.3">
      <c r="A873" s="43">
        <f>'Details and Calculations'!A872</f>
        <v>2017</v>
      </c>
      <c r="B873" s="43" t="str">
        <f>'Details and Calculations'!C872</f>
        <v>Rwanda</v>
      </c>
      <c r="C873" s="43" t="str">
        <f>'Details and Calculations'!D872</f>
        <v>Rulindo</v>
      </c>
      <c r="D873" s="43" t="str">
        <f>'Details and Calculations'!E872</f>
        <v>Rukozo</v>
      </c>
      <c r="E873" s="43" t="str">
        <f>'Details and Calculations'!F872</f>
        <v>Buraro</v>
      </c>
      <c r="F873" s="43" t="str">
        <f>'Details and Calculations'!G872</f>
        <v>Kamiyove</v>
      </c>
      <c r="G873" s="43" t="str">
        <f>'Details and Calculations'!H872</f>
        <v/>
      </c>
      <c r="H873" s="43" t="str">
        <f>'Details and Calculations'!I872</f>
        <v/>
      </c>
      <c r="I873" s="43" t="str">
        <f>'Details and Calculations'!J872</f>
        <v>Kabonanyoni</v>
      </c>
      <c r="J873" s="43">
        <f>'Details and Calculations'!K872</f>
        <v>70</v>
      </c>
      <c r="K873" s="43">
        <f>'Details and Calculations'!O872</f>
        <v>65</v>
      </c>
      <c r="L873" s="43" t="str">
        <f>'Details and Calculations'!P873</f>
        <v xml:space="preserve"> </v>
      </c>
      <c r="M873" s="43" t="str">
        <f>'Details and Calculations'!U872</f>
        <v>Piped Network With Pump</v>
      </c>
      <c r="N873" s="43">
        <f>'Details and Calculations'!V872</f>
        <v>2015</v>
      </c>
      <c r="O873" s="43" t="str">
        <f>'Details and Calculations'!W872</f>
        <v>Governement (District, Wasac) And Water For People</v>
      </c>
      <c r="P873" s="43" t="str">
        <f>'Details and Calculations'!X872</f>
        <v>Spring</v>
      </c>
      <c r="Q873" s="44" t="str">
        <f t="shared" si="308"/>
        <v>Low Risk</v>
      </c>
      <c r="R873" s="44" t="str">
        <f t="shared" si="309"/>
        <v>Low Risk</v>
      </c>
      <c r="S873" s="45" t="str">
        <f t="shared" si="310"/>
        <v>High Level of Service</v>
      </c>
      <c r="T873" s="62" t="str">
        <f t="shared" si="307"/>
        <v>Low Priority</v>
      </c>
      <c r="U873" s="46">
        <f t="shared" si="311"/>
        <v>8</v>
      </c>
      <c r="V873" s="28" t="str">
        <f t="shared" si="312"/>
        <v>Perform Routine Preventative Maintenance</v>
      </c>
      <c r="W873" s="47" t="str">
        <f t="shared" si="313"/>
        <v/>
      </c>
      <c r="X873" s="27" t="str">
        <f t="shared" si="314"/>
        <v>Maintain O&amp;M and Routine Monitoring</v>
      </c>
      <c r="Y873" s="48">
        <f t="shared" si="315"/>
        <v>28</v>
      </c>
      <c r="Z873" s="48">
        <f t="shared" si="316"/>
        <v>18</v>
      </c>
      <c r="AA873" s="48">
        <f t="shared" si="317"/>
        <v>28</v>
      </c>
      <c r="AB873" s="48">
        <f t="shared" si="318"/>
        <v>18</v>
      </c>
      <c r="AC873" s="48">
        <f t="shared" si="319"/>
        <v>28</v>
      </c>
      <c r="AD873" s="48">
        <f t="shared" si="320"/>
        <v>6</v>
      </c>
      <c r="AE873" s="48">
        <f t="shared" si="321"/>
        <v>19</v>
      </c>
      <c r="AF873" s="48" t="str">
        <f t="shared" si="322"/>
        <v xml:space="preserve"> </v>
      </c>
      <c r="AG873" s="49" t="str">
        <f t="shared" si="323"/>
        <v/>
      </c>
      <c r="AH873" s="48">
        <f t="shared" si="324"/>
        <v>18</v>
      </c>
      <c r="AI873" s="50">
        <f>'Details and Calculations'!AE872</f>
        <v>1</v>
      </c>
      <c r="AJ873" s="50">
        <f>'Details and Calculations'!AM872</f>
        <v>1</v>
      </c>
      <c r="AK873" s="50">
        <f>'Details and Calculations'!AR872</f>
        <v>1</v>
      </c>
      <c r="AL873" s="50">
        <f>'Details and Calculations'!AW872</f>
        <v>1</v>
      </c>
      <c r="AM873" s="50">
        <f>'Details and Calculations'!BA872</f>
        <v>1</v>
      </c>
      <c r="AN873" s="50">
        <f>'Details and Calculations'!BF872</f>
        <v>1</v>
      </c>
      <c r="AO873" s="50">
        <f>'Details and Calculations'!BI872</f>
        <v>1</v>
      </c>
      <c r="AP873" s="50" t="str">
        <f>'Details and Calculations'!BM872</f>
        <v xml:space="preserve"> </v>
      </c>
      <c r="AQ873" s="50" t="str">
        <f>'Details and Calculations'!BP872</f>
        <v xml:space="preserve"> </v>
      </c>
      <c r="AR873" s="50">
        <f>'Details and Calculations'!CC872</f>
        <v>1</v>
      </c>
      <c r="AS873" s="50">
        <f>'Details and Calculations'!CJ872</f>
        <v>1</v>
      </c>
      <c r="AT873" s="51">
        <f>'Details and Calculations'!T872</f>
        <v>1</v>
      </c>
      <c r="AU873" s="51">
        <f>'Details and Calculations'!Z872</f>
        <v>1</v>
      </c>
      <c r="AV873" s="51">
        <f>'Details and Calculations'!S872</f>
        <v>1</v>
      </c>
      <c r="AW873" s="51">
        <f>'Details and Calculations'!AI872</f>
        <v>1</v>
      </c>
      <c r="AX873" s="51">
        <f>'Details and Calculations'!BY872</f>
        <v>1</v>
      </c>
      <c r="AY873" s="51">
        <f>'Details and Calculations'!CG872</f>
        <v>1</v>
      </c>
      <c r="AZ873" s="51">
        <f>'Details and Calculations'!CI872</f>
        <v>1</v>
      </c>
      <c r="BA873" s="51">
        <f t="shared" si="325"/>
        <v>1</v>
      </c>
      <c r="BB873" s="52">
        <f>'Details and Calculations'!Y872</f>
        <v>5</v>
      </c>
      <c r="BC873" s="52">
        <f>'Details and Calculations'!AC872</f>
        <v>5</v>
      </c>
      <c r="BD873" s="52">
        <f>'Details and Calculations'!AK872</f>
        <v>1</v>
      </c>
      <c r="BE873" s="52">
        <f>'Details and Calculations'!AN872</f>
        <v>720</v>
      </c>
      <c r="BF873" s="52">
        <f>'Details and Calculations'!AP872</f>
        <v>19</v>
      </c>
      <c r="BG873" s="52">
        <f>'Details and Calculations'!AT872</f>
        <v>10</v>
      </c>
      <c r="BH873" s="52">
        <f>'Details and Calculations'!AY872</f>
        <v>3</v>
      </c>
      <c r="BI873" s="52">
        <f>'Details and Calculations'!BB872</f>
        <v>19000</v>
      </c>
      <c r="BJ873" s="52">
        <f>'Details and Calculations'!BD872</f>
        <v>2</v>
      </c>
      <c r="BK873" s="52">
        <f>'Details and Calculations'!CA872</f>
        <v>31</v>
      </c>
      <c r="BL873" s="43">
        <f>'Details and Calculations'!AA872</f>
        <v>1</v>
      </c>
      <c r="BM873" s="43" t="str">
        <f>'Details and Calculations'!AB872</f>
        <v>"Springbox" --Intake Structure At A Spring</v>
      </c>
      <c r="BN873" s="43">
        <f>'Details and Calculations'!AD872</f>
        <v>2015</v>
      </c>
      <c r="BO873" s="43">
        <f>'Details and Calculations'!AJ872</f>
        <v>1</v>
      </c>
      <c r="BP873" s="43">
        <f>'Details and Calculations'!AL872</f>
        <v>2015</v>
      </c>
      <c r="BQ873" s="43">
        <f>'Details and Calculations'!AO872</f>
        <v>1</v>
      </c>
      <c r="BR873" s="43">
        <f>'Details and Calculations'!AQ872</f>
        <v>2015</v>
      </c>
      <c r="BS873" s="43">
        <f>'Details and Calculations'!AS872</f>
        <v>1</v>
      </c>
      <c r="BT873" s="43">
        <f>'Details and Calculations'!AV872</f>
        <v>2015</v>
      </c>
      <c r="BU873" s="43">
        <f>'Details and Calculations'!AX872</f>
        <v>1</v>
      </c>
      <c r="BV873" s="43">
        <f>'Details and Calculations'!AZ872</f>
        <v>2015</v>
      </c>
      <c r="BW873" s="43">
        <f>'Details and Calculations'!BC872</f>
        <v>1</v>
      </c>
      <c r="BX873" s="43">
        <f>'Details and Calculations'!BE872</f>
        <v>2016</v>
      </c>
      <c r="BY873" s="43">
        <f>'Details and Calculations'!BG872</f>
        <v>1</v>
      </c>
      <c r="BZ873" s="43">
        <f>'Details and Calculations'!BH872</f>
        <v>2016</v>
      </c>
      <c r="CA873" s="43">
        <f>'Details and Calculations'!BJ872</f>
        <v>0</v>
      </c>
      <c r="CB873" s="43" t="str">
        <f>'Details and Calculations'!BK872</f>
        <v/>
      </c>
      <c r="CC873" s="43" t="str">
        <f>'Details and Calculations'!BL872</f>
        <v xml:space="preserve"> </v>
      </c>
      <c r="CD873" s="43" t="str">
        <f>'Details and Calculations'!BN872</f>
        <v xml:space="preserve"> </v>
      </c>
      <c r="CE873" s="43" t="str">
        <f>'Details and Calculations'!BO872</f>
        <v xml:space="preserve"> </v>
      </c>
      <c r="CF873" s="43">
        <f>'Details and Calculations'!BZ872</f>
        <v>1</v>
      </c>
      <c r="CG873" s="43">
        <f>'Details and Calculations'!CB872</f>
        <v>2015</v>
      </c>
      <c r="CH873" s="31"/>
      <c r="CI873" s="53"/>
    </row>
    <row r="874" spans="1:87" x14ac:dyDescent="0.3">
      <c r="A874" s="43">
        <f>'Details and Calculations'!A873</f>
        <v>2017</v>
      </c>
      <c r="B874" s="43" t="str">
        <f>'Details and Calculations'!C873</f>
        <v>Rwanda</v>
      </c>
      <c r="C874" s="43" t="str">
        <f>'Details and Calculations'!D873</f>
        <v>Rulindo</v>
      </c>
      <c r="D874" s="43" t="str">
        <f>'Details and Calculations'!E873</f>
        <v>Kisaro</v>
      </c>
      <c r="E874" s="43" t="str">
        <f>'Details and Calculations'!F873</f>
        <v>Kigarama</v>
      </c>
      <c r="F874" s="43" t="str">
        <f>'Details and Calculations'!G873</f>
        <v>Runyinya</v>
      </c>
      <c r="G874" s="43" t="str">
        <f>'Details and Calculations'!H873</f>
        <v/>
      </c>
      <c r="H874" s="43" t="str">
        <f>'Details and Calculations'!I873</f>
        <v/>
      </c>
      <c r="I874" s="43" t="str">
        <f>'Details and Calculations'!J873</f>
        <v>Gahama Kisaro network</v>
      </c>
      <c r="J874" s="43">
        <f>'Details and Calculations'!K873</f>
        <v>148</v>
      </c>
      <c r="K874" s="43">
        <f>'Details and Calculations'!O873</f>
        <v>148</v>
      </c>
      <c r="L874" s="43" t="str">
        <f>'Details and Calculations'!P874</f>
        <v xml:space="preserve"> </v>
      </c>
      <c r="M874" s="43" t="str">
        <f>'Details and Calculations'!U873</f>
        <v>Piped Network -- Gravity Only</v>
      </c>
      <c r="N874" s="43">
        <f>'Details and Calculations'!V873</f>
        <v>2012</v>
      </c>
      <c r="O874" s="43" t="str">
        <f>'Details and Calculations'!W873</f>
        <v>Governement (District, Wasac) And Water For People</v>
      </c>
      <c r="P874" s="43" t="str">
        <f>'Details and Calculations'!X873</f>
        <v>Spring</v>
      </c>
      <c r="Q874" s="44" t="str">
        <f t="shared" si="308"/>
        <v>Low Risk</v>
      </c>
      <c r="R874" s="44" t="str">
        <f t="shared" si="309"/>
        <v>Low Risk</v>
      </c>
      <c r="S874" s="45" t="str">
        <f t="shared" si="310"/>
        <v>Intermediate Level of Service</v>
      </c>
      <c r="T874" s="62" t="str">
        <f t="shared" si="307"/>
        <v>Low Priority</v>
      </c>
      <c r="U874" s="46">
        <f t="shared" si="311"/>
        <v>7</v>
      </c>
      <c r="V874" s="28" t="str">
        <f t="shared" si="312"/>
        <v>Perform Routine Preventative Maintenance</v>
      </c>
      <c r="W874" s="47" t="str">
        <f t="shared" si="313"/>
        <v/>
      </c>
      <c r="X874" s="27" t="str">
        <f t="shared" si="314"/>
        <v>Maintain O&amp;M and Routine Monitoring</v>
      </c>
      <c r="Y874" s="48">
        <f t="shared" si="315"/>
        <v>25</v>
      </c>
      <c r="Z874" s="48">
        <f t="shared" si="316"/>
        <v>15</v>
      </c>
      <c r="AA874" s="48">
        <f t="shared" si="317"/>
        <v>25</v>
      </c>
      <c r="AB874" s="48">
        <f t="shared" si="318"/>
        <v>15</v>
      </c>
      <c r="AC874" s="48">
        <f t="shared" si="319"/>
        <v>25</v>
      </c>
      <c r="AD874" s="48">
        <f t="shared" si="320"/>
        <v>2</v>
      </c>
      <c r="AE874" s="48">
        <f t="shared" si="321"/>
        <v>15</v>
      </c>
      <c r="AF874" s="48" t="str">
        <f t="shared" si="322"/>
        <v xml:space="preserve"> </v>
      </c>
      <c r="AG874" s="49" t="str">
        <f t="shared" si="323"/>
        <v/>
      </c>
      <c r="AH874" s="48">
        <f t="shared" si="324"/>
        <v>15</v>
      </c>
      <c r="AI874" s="50">
        <f>'Details and Calculations'!AE873</f>
        <v>1</v>
      </c>
      <c r="AJ874" s="50">
        <f>'Details and Calculations'!AM873</f>
        <v>1</v>
      </c>
      <c r="AK874" s="50">
        <f>'Details and Calculations'!AR873</f>
        <v>1</v>
      </c>
      <c r="AL874" s="50">
        <f>'Details and Calculations'!AW873</f>
        <v>1</v>
      </c>
      <c r="AM874" s="50">
        <f>'Details and Calculations'!BA873</f>
        <v>1</v>
      </c>
      <c r="AN874" s="50">
        <f>'Details and Calculations'!BF873</f>
        <v>1</v>
      </c>
      <c r="AO874" s="50">
        <f>'Details and Calculations'!BI873</f>
        <v>1</v>
      </c>
      <c r="AP874" s="50" t="str">
        <f>'Details and Calculations'!BM873</f>
        <v xml:space="preserve"> </v>
      </c>
      <c r="AQ874" s="50" t="str">
        <f>'Details and Calculations'!BP873</f>
        <v xml:space="preserve"> </v>
      </c>
      <c r="AR874" s="50">
        <f>'Details and Calculations'!CC873</f>
        <v>1</v>
      </c>
      <c r="AS874" s="50">
        <f>'Details and Calculations'!CJ873</f>
        <v>1</v>
      </c>
      <c r="AT874" s="51">
        <f>'Details and Calculations'!T873</f>
        <v>1</v>
      </c>
      <c r="AU874" s="51">
        <f>'Details and Calculations'!Z873</f>
        <v>1</v>
      </c>
      <c r="AV874" s="51">
        <f>'Details and Calculations'!S873</f>
        <v>0</v>
      </c>
      <c r="AW874" s="51">
        <f>'Details and Calculations'!AI873</f>
        <v>1</v>
      </c>
      <c r="AX874" s="51">
        <f>'Details and Calculations'!BY873</f>
        <v>1</v>
      </c>
      <c r="AY874" s="51">
        <f>'Details and Calculations'!CG873</f>
        <v>1</v>
      </c>
      <c r="AZ874" s="51">
        <f>'Details and Calculations'!CI873</f>
        <v>1</v>
      </c>
      <c r="BA874" s="51">
        <f t="shared" si="325"/>
        <v>1</v>
      </c>
      <c r="BB874" s="52">
        <f>'Details and Calculations'!Y873</f>
        <v>1</v>
      </c>
      <c r="BC874" s="52">
        <f>'Details and Calculations'!AC873</f>
        <v>1</v>
      </c>
      <c r="BD874" s="52">
        <f>'Details and Calculations'!AK873</f>
        <v>1</v>
      </c>
      <c r="BE874" s="52">
        <f>'Details and Calculations'!AN873</f>
        <v>30000</v>
      </c>
      <c r="BF874" s="52">
        <f>'Details and Calculations'!AP873</f>
        <v>7</v>
      </c>
      <c r="BG874" s="52">
        <f>'Details and Calculations'!AT873</f>
        <v>14</v>
      </c>
      <c r="BH874" s="52">
        <f>'Details and Calculations'!AY873</f>
        <v>1</v>
      </c>
      <c r="BI874" s="52">
        <f>'Details and Calculations'!BB873</f>
        <v>30000</v>
      </c>
      <c r="BJ874" s="52">
        <f>'Details and Calculations'!BD873</f>
        <v>2</v>
      </c>
      <c r="BK874" s="52">
        <f>'Details and Calculations'!CA873</f>
        <v>1</v>
      </c>
      <c r="BL874" s="43">
        <f>'Details and Calculations'!AA873</f>
        <v>1</v>
      </c>
      <c r="BM874" s="43" t="str">
        <f>'Details and Calculations'!AB873</f>
        <v/>
      </c>
      <c r="BN874" s="43">
        <f>'Details and Calculations'!AD873</f>
        <v>2012</v>
      </c>
      <c r="BO874" s="43">
        <f>'Details and Calculations'!AJ873</f>
        <v>1</v>
      </c>
      <c r="BP874" s="43">
        <f>'Details and Calculations'!AL873</f>
        <v>2012</v>
      </c>
      <c r="BQ874" s="43">
        <f>'Details and Calculations'!AO873</f>
        <v>1</v>
      </c>
      <c r="BR874" s="43">
        <f>'Details and Calculations'!AQ873</f>
        <v>2012</v>
      </c>
      <c r="BS874" s="43">
        <f>'Details and Calculations'!AS873</f>
        <v>1</v>
      </c>
      <c r="BT874" s="43">
        <f>'Details and Calculations'!AV873</f>
        <v>2012</v>
      </c>
      <c r="BU874" s="43">
        <f>'Details and Calculations'!AX873</f>
        <v>1</v>
      </c>
      <c r="BV874" s="43">
        <f>'Details and Calculations'!AZ873</f>
        <v>2012</v>
      </c>
      <c r="BW874" s="43">
        <f>'Details and Calculations'!BC873</f>
        <v>1</v>
      </c>
      <c r="BX874" s="43">
        <f>'Details and Calculations'!BE873</f>
        <v>2012</v>
      </c>
      <c r="BY874" s="43">
        <f>'Details and Calculations'!BG873</f>
        <v>1</v>
      </c>
      <c r="BZ874" s="43">
        <f>'Details and Calculations'!BH873</f>
        <v>2012</v>
      </c>
      <c r="CA874" s="43">
        <f>'Details and Calculations'!BJ873</f>
        <v>0</v>
      </c>
      <c r="CB874" s="43" t="str">
        <f>'Details and Calculations'!BK873</f>
        <v/>
      </c>
      <c r="CC874" s="43" t="str">
        <f>'Details and Calculations'!BL873</f>
        <v xml:space="preserve"> </v>
      </c>
      <c r="CD874" s="43" t="str">
        <f>'Details and Calculations'!BN873</f>
        <v xml:space="preserve"> </v>
      </c>
      <c r="CE874" s="43" t="str">
        <f>'Details and Calculations'!BO873</f>
        <v xml:space="preserve"> </v>
      </c>
      <c r="CF874" s="43">
        <f>'Details and Calculations'!BZ873</f>
        <v>1</v>
      </c>
      <c r="CG874" s="43">
        <f>'Details and Calculations'!CB873</f>
        <v>2012</v>
      </c>
      <c r="CH874" s="31"/>
      <c r="CI874" s="53"/>
    </row>
    <row r="875" spans="1:87" x14ac:dyDescent="0.3">
      <c r="A875" s="43">
        <f>'Details and Calculations'!A874</f>
        <v>2017</v>
      </c>
      <c r="B875" s="43" t="str">
        <f>'Details and Calculations'!C874</f>
        <v>Rwanda</v>
      </c>
      <c r="C875" s="43" t="str">
        <f>'Details and Calculations'!D874</f>
        <v>Rulindo</v>
      </c>
      <c r="D875" s="43" t="str">
        <f>'Details and Calculations'!E874</f>
        <v>Tumba</v>
      </c>
      <c r="E875" s="43" t="str">
        <f>'Details and Calculations'!F874</f>
        <v>Barari</v>
      </c>
      <c r="F875" s="43" t="str">
        <f>'Details and Calculations'!G874</f>
        <v>Rukore</v>
      </c>
      <c r="G875" s="43" t="str">
        <f>'Details and Calculations'!H874</f>
        <v/>
      </c>
      <c r="H875" s="43" t="str">
        <f>'Details and Calculations'!I874</f>
        <v/>
      </c>
      <c r="I875" s="43" t="str">
        <f>'Details and Calculations'!J874</f>
        <v>Water point at Tumba Health Center/Nyirambuga pumping</v>
      </c>
      <c r="J875" s="43">
        <f>'Details and Calculations'!K874</f>
        <v>157</v>
      </c>
      <c r="K875" s="43">
        <f>'Details and Calculations'!O874</f>
        <v>157</v>
      </c>
      <c r="L875" s="43">
        <f>'Details and Calculations'!P875</f>
        <v>113</v>
      </c>
      <c r="M875" s="43" t="str">
        <f>'Details and Calculations'!U874</f>
        <v>Piped Network With Pump</v>
      </c>
      <c r="N875" s="43">
        <f>'Details and Calculations'!V874</f>
        <v>2012</v>
      </c>
      <c r="O875" s="43" t="str">
        <f>'Details and Calculations'!W874</f>
        <v>Governement (District, Wasac) And Water For People</v>
      </c>
      <c r="P875" s="43" t="str">
        <f>'Details and Calculations'!X874</f>
        <v>Spring</v>
      </c>
      <c r="Q875" s="44" t="str">
        <f t="shared" si="308"/>
        <v>Low Risk</v>
      </c>
      <c r="R875" s="44" t="str">
        <f t="shared" si="309"/>
        <v>Low Risk</v>
      </c>
      <c r="S875" s="45" t="str">
        <f t="shared" si="310"/>
        <v>Intermediate Level of Service</v>
      </c>
      <c r="T875" s="62" t="str">
        <f t="shared" si="307"/>
        <v>Low Priority</v>
      </c>
      <c r="U875" s="46">
        <f t="shared" si="311"/>
        <v>7</v>
      </c>
      <c r="V875" s="28" t="str">
        <f t="shared" si="312"/>
        <v>Perform Routine Preventative Maintenance</v>
      </c>
      <c r="W875" s="47" t="str">
        <f t="shared" si="313"/>
        <v/>
      </c>
      <c r="X875" s="27" t="str">
        <f t="shared" si="314"/>
        <v>Maintain O&amp;M and Routine Monitoring</v>
      </c>
      <c r="Y875" s="48" t="str">
        <f t="shared" si="315"/>
        <v xml:space="preserve"> </v>
      </c>
      <c r="Z875" s="48" t="str">
        <f t="shared" si="316"/>
        <v xml:space="preserve"> </v>
      </c>
      <c r="AA875" s="48" t="str">
        <f t="shared" si="317"/>
        <v xml:space="preserve"> </v>
      </c>
      <c r="AB875" s="48" t="str">
        <f t="shared" si="318"/>
        <v xml:space="preserve"> </v>
      </c>
      <c r="AC875" s="48" t="str">
        <f t="shared" si="319"/>
        <v xml:space="preserve"> </v>
      </c>
      <c r="AD875" s="48" t="str">
        <f t="shared" si="320"/>
        <v xml:space="preserve"> </v>
      </c>
      <c r="AE875" s="48" t="str">
        <f t="shared" si="321"/>
        <v xml:space="preserve"> </v>
      </c>
      <c r="AF875" s="48" t="str">
        <f t="shared" si="322"/>
        <v xml:space="preserve"> </v>
      </c>
      <c r="AG875" s="49" t="str">
        <f t="shared" si="323"/>
        <v/>
      </c>
      <c r="AH875" s="48">
        <f t="shared" si="324"/>
        <v>15</v>
      </c>
      <c r="AI875" s="50" t="str">
        <f>'Details and Calculations'!AE874</f>
        <v xml:space="preserve"> </v>
      </c>
      <c r="AJ875" s="50" t="str">
        <f>'Details and Calculations'!AM874</f>
        <v xml:space="preserve"> </v>
      </c>
      <c r="AK875" s="50" t="str">
        <f>'Details and Calculations'!AR874</f>
        <v xml:space="preserve"> </v>
      </c>
      <c r="AL875" s="50" t="str">
        <f>'Details and Calculations'!AW874</f>
        <v xml:space="preserve"> </v>
      </c>
      <c r="AM875" s="50" t="str">
        <f>'Details and Calculations'!BA874</f>
        <v xml:space="preserve"> </v>
      </c>
      <c r="AN875" s="50" t="str">
        <f>'Details and Calculations'!BF874</f>
        <v xml:space="preserve"> </v>
      </c>
      <c r="AO875" s="50" t="str">
        <f>'Details and Calculations'!BI874</f>
        <v xml:space="preserve"> </v>
      </c>
      <c r="AP875" s="50" t="str">
        <f>'Details and Calculations'!BM874</f>
        <v xml:space="preserve"> </v>
      </c>
      <c r="AQ875" s="50" t="str">
        <f>'Details and Calculations'!BP874</f>
        <v xml:space="preserve"> </v>
      </c>
      <c r="AR875" s="50">
        <f>'Details and Calculations'!CC874</f>
        <v>1</v>
      </c>
      <c r="AS875" s="50">
        <f>'Details and Calculations'!CJ874</f>
        <v>1</v>
      </c>
      <c r="AT875" s="51">
        <f>'Details and Calculations'!T874</f>
        <v>1</v>
      </c>
      <c r="AU875" s="51">
        <f>'Details and Calculations'!Z874</f>
        <v>1</v>
      </c>
      <c r="AV875" s="51">
        <f>'Details and Calculations'!S874</f>
        <v>0</v>
      </c>
      <c r="AW875" s="51">
        <f>'Details and Calculations'!AI874</f>
        <v>1</v>
      </c>
      <c r="AX875" s="51">
        <f>'Details and Calculations'!BY874</f>
        <v>1</v>
      </c>
      <c r="AY875" s="51">
        <f>'Details and Calculations'!CG874</f>
        <v>1</v>
      </c>
      <c r="AZ875" s="51">
        <f>'Details and Calculations'!CI874</f>
        <v>1</v>
      </c>
      <c r="BA875" s="51">
        <f t="shared" si="325"/>
        <v>1</v>
      </c>
      <c r="BB875" s="52">
        <f>'Details and Calculations'!Y874</f>
        <v>11</v>
      </c>
      <c r="BC875" s="52" t="str">
        <f>'Details and Calculations'!AC874</f>
        <v xml:space="preserve"> </v>
      </c>
      <c r="BD875" s="52" t="str">
        <f>'Details and Calculations'!AK874</f>
        <v xml:space="preserve"> </v>
      </c>
      <c r="BE875" s="52" t="str">
        <f>'Details and Calculations'!AN874</f>
        <v xml:space="preserve"> </v>
      </c>
      <c r="BF875" s="52" t="str">
        <f>'Details and Calculations'!AP874</f>
        <v xml:space="preserve"> </v>
      </c>
      <c r="BG875" s="52" t="str">
        <f>'Details and Calculations'!AT874</f>
        <v xml:space="preserve"> </v>
      </c>
      <c r="BH875" s="52" t="str">
        <f>'Details and Calculations'!AY874</f>
        <v xml:space="preserve"> </v>
      </c>
      <c r="BI875" s="52" t="str">
        <f>'Details and Calculations'!BB874</f>
        <v xml:space="preserve"> </v>
      </c>
      <c r="BJ875" s="52" t="str">
        <f>'Details and Calculations'!BD874</f>
        <v xml:space="preserve"> </v>
      </c>
      <c r="BK875" s="52">
        <f>'Details and Calculations'!CA874</f>
        <v>4</v>
      </c>
      <c r="BL875" s="43">
        <f>'Details and Calculations'!AA874</f>
        <v>0</v>
      </c>
      <c r="BM875" s="43" t="str">
        <f>'Details and Calculations'!AB874</f>
        <v/>
      </c>
      <c r="BN875" s="43" t="str">
        <f>'Details and Calculations'!AD874</f>
        <v xml:space="preserve"> </v>
      </c>
      <c r="BO875" s="43">
        <f>'Details and Calculations'!AJ874</f>
        <v>0</v>
      </c>
      <c r="BP875" s="43" t="str">
        <f>'Details and Calculations'!AL874</f>
        <v xml:space="preserve"> </v>
      </c>
      <c r="BQ875" s="43">
        <f>'Details and Calculations'!AO874</f>
        <v>0</v>
      </c>
      <c r="BR875" s="43" t="str">
        <f>'Details and Calculations'!AQ874</f>
        <v xml:space="preserve"> </v>
      </c>
      <c r="BS875" s="43">
        <f>'Details and Calculations'!AS874</f>
        <v>0</v>
      </c>
      <c r="BT875" s="43" t="str">
        <f>'Details and Calculations'!AV874</f>
        <v xml:space="preserve"> </v>
      </c>
      <c r="BU875" s="43">
        <f>'Details and Calculations'!AX874</f>
        <v>0</v>
      </c>
      <c r="BV875" s="43" t="str">
        <f>'Details and Calculations'!AZ874</f>
        <v xml:space="preserve"> </v>
      </c>
      <c r="BW875" s="43">
        <f>'Details and Calculations'!BC874</f>
        <v>0</v>
      </c>
      <c r="BX875" s="43" t="str">
        <f>'Details and Calculations'!BE874</f>
        <v xml:space="preserve"> </v>
      </c>
      <c r="BY875" s="43" t="str">
        <f>'Details and Calculations'!BG874</f>
        <v xml:space="preserve"> </v>
      </c>
      <c r="BZ875" s="43" t="str">
        <f>'Details and Calculations'!BH874</f>
        <v xml:space="preserve"> </v>
      </c>
      <c r="CA875" s="43">
        <f>'Details and Calculations'!BJ874</f>
        <v>0</v>
      </c>
      <c r="CB875" s="43" t="str">
        <f>'Details and Calculations'!BK874</f>
        <v/>
      </c>
      <c r="CC875" s="43" t="str">
        <f>'Details and Calculations'!BL874</f>
        <v xml:space="preserve"> </v>
      </c>
      <c r="CD875" s="43" t="str">
        <f>'Details and Calculations'!BN874</f>
        <v xml:space="preserve"> </v>
      </c>
      <c r="CE875" s="43" t="str">
        <f>'Details and Calculations'!BO874</f>
        <v xml:space="preserve"> </v>
      </c>
      <c r="CF875" s="43">
        <f>'Details and Calculations'!BZ874</f>
        <v>1</v>
      </c>
      <c r="CG875" s="43">
        <f>'Details and Calculations'!CB874</f>
        <v>2012</v>
      </c>
      <c r="CH875" s="31"/>
      <c r="CI875" s="53"/>
    </row>
    <row r="876" spans="1:87" x14ac:dyDescent="0.3">
      <c r="A876" s="43">
        <f>'Details and Calculations'!A875</f>
        <v>2017</v>
      </c>
      <c r="B876" s="43" t="str">
        <f>'Details and Calculations'!C875</f>
        <v>Rwanda</v>
      </c>
      <c r="C876" s="43" t="str">
        <f>'Details and Calculations'!D875</f>
        <v>Rulindo</v>
      </c>
      <c r="D876" s="43" t="str">
        <f>'Details and Calculations'!E875</f>
        <v>Shyorongi</v>
      </c>
      <c r="E876" s="43" t="str">
        <f>'Details and Calculations'!F875</f>
        <v>Bugaragara</v>
      </c>
      <c r="F876" s="43" t="str">
        <f>'Details and Calculations'!G875</f>
        <v>Kigarama</v>
      </c>
      <c r="G876" s="43" t="str">
        <f>'Details and Calculations'!H875</f>
        <v/>
      </c>
      <c r="H876" s="43" t="str">
        <f>'Details and Calculations'!I875</f>
        <v/>
      </c>
      <c r="I876" s="43" t="str">
        <f>'Details and Calculations'!J875</f>
        <v>kinywamagana pumping network</v>
      </c>
      <c r="J876" s="43">
        <f>'Details and Calculations'!K875</f>
        <v>233</v>
      </c>
      <c r="K876" s="43">
        <f>'Details and Calculations'!O875</f>
        <v>120</v>
      </c>
      <c r="L876" s="43" t="str">
        <f>'Details and Calculations'!P876</f>
        <v xml:space="preserve"> </v>
      </c>
      <c r="M876" s="43" t="str">
        <f>'Details and Calculations'!U875</f>
        <v>Piped Network With Pump</v>
      </c>
      <c r="N876" s="43">
        <f>'Details and Calculations'!V875</f>
        <v>2013</v>
      </c>
      <c r="O876" s="43" t="str">
        <f>'Details and Calculations'!W875</f>
        <v>Governement (District, Wasac) And Water For People</v>
      </c>
      <c r="P876" s="43" t="str">
        <f>'Details and Calculations'!X875</f>
        <v>Spring</v>
      </c>
      <c r="Q876" s="44" t="str">
        <f t="shared" si="308"/>
        <v>Low Risk</v>
      </c>
      <c r="R876" s="44" t="str">
        <f t="shared" si="309"/>
        <v>Low Risk</v>
      </c>
      <c r="S876" s="45" t="str">
        <f t="shared" si="310"/>
        <v>High Level of Service</v>
      </c>
      <c r="T876" s="62" t="str">
        <f t="shared" si="307"/>
        <v>Low Priority</v>
      </c>
      <c r="U876" s="46">
        <f t="shared" si="311"/>
        <v>8</v>
      </c>
      <c r="V876" s="28" t="str">
        <f t="shared" si="312"/>
        <v>Repair or Replace Components</v>
      </c>
      <c r="W876" s="47" t="str">
        <f t="shared" si="313"/>
        <v xml:space="preserve">Pump, </v>
      </c>
      <c r="X876" s="27" t="str">
        <f t="shared" si="314"/>
        <v>Create Plan To Repair or Replace Components</v>
      </c>
      <c r="Y876" s="48">
        <f t="shared" si="315"/>
        <v>26</v>
      </c>
      <c r="Z876" s="48">
        <f t="shared" si="316"/>
        <v>16</v>
      </c>
      <c r="AA876" s="48">
        <f t="shared" si="317"/>
        <v>26</v>
      </c>
      <c r="AB876" s="48">
        <f t="shared" si="318"/>
        <v>16</v>
      </c>
      <c r="AC876" s="48">
        <f t="shared" si="319"/>
        <v>26</v>
      </c>
      <c r="AD876" s="48">
        <f t="shared" si="320"/>
        <v>3</v>
      </c>
      <c r="AE876" s="48">
        <f t="shared" si="321"/>
        <v>16</v>
      </c>
      <c r="AF876" s="48" t="str">
        <f t="shared" si="322"/>
        <v xml:space="preserve"> </v>
      </c>
      <c r="AG876" s="49" t="str">
        <f t="shared" si="323"/>
        <v/>
      </c>
      <c r="AH876" s="48">
        <f t="shared" si="324"/>
        <v>16</v>
      </c>
      <c r="AI876" s="50">
        <f>'Details and Calculations'!AE875</f>
        <v>1</v>
      </c>
      <c r="AJ876" s="50">
        <f>'Details and Calculations'!AM875</f>
        <v>1</v>
      </c>
      <c r="AK876" s="50">
        <f>'Details and Calculations'!AR875</f>
        <v>1</v>
      </c>
      <c r="AL876" s="50">
        <f>'Details and Calculations'!AW875</f>
        <v>1</v>
      </c>
      <c r="AM876" s="50">
        <f>'Details and Calculations'!BA875</f>
        <v>1</v>
      </c>
      <c r="AN876" s="50">
        <f>'Details and Calculations'!BF875</f>
        <v>2</v>
      </c>
      <c r="AO876" s="50">
        <f>'Details and Calculations'!BI875</f>
        <v>1</v>
      </c>
      <c r="AP876" s="50" t="str">
        <f>'Details and Calculations'!BM875</f>
        <v xml:space="preserve"> </v>
      </c>
      <c r="AQ876" s="50" t="str">
        <f>'Details and Calculations'!BP875</f>
        <v xml:space="preserve"> </v>
      </c>
      <c r="AR876" s="50">
        <f>'Details and Calculations'!CC875</f>
        <v>1</v>
      </c>
      <c r="AS876" s="50">
        <f>'Details and Calculations'!CJ875</f>
        <v>1</v>
      </c>
      <c r="AT876" s="51">
        <f>'Details and Calculations'!T875</f>
        <v>1</v>
      </c>
      <c r="AU876" s="51">
        <f>'Details and Calculations'!Z875</f>
        <v>1</v>
      </c>
      <c r="AV876" s="51">
        <f>'Details and Calculations'!S875</f>
        <v>1</v>
      </c>
      <c r="AW876" s="51">
        <f>'Details and Calculations'!AI875</f>
        <v>1</v>
      </c>
      <c r="AX876" s="51">
        <f>'Details and Calculations'!BY875</f>
        <v>1</v>
      </c>
      <c r="AY876" s="51">
        <f>'Details and Calculations'!CG875</f>
        <v>1</v>
      </c>
      <c r="AZ876" s="51">
        <f>'Details and Calculations'!CI875</f>
        <v>1</v>
      </c>
      <c r="BA876" s="51">
        <f t="shared" si="325"/>
        <v>1</v>
      </c>
      <c r="BB876" s="52">
        <f>'Details and Calculations'!Y875</f>
        <v>7</v>
      </c>
      <c r="BC876" s="52">
        <f>'Details and Calculations'!AC875</f>
        <v>3</v>
      </c>
      <c r="BD876" s="52">
        <f>'Details and Calculations'!AK875</f>
        <v>1</v>
      </c>
      <c r="BE876" s="52">
        <f>'Details and Calculations'!AN875</f>
        <v>1500</v>
      </c>
      <c r="BF876" s="52">
        <f>'Details and Calculations'!AP875</f>
        <v>20</v>
      </c>
      <c r="BG876" s="52">
        <f>'Details and Calculations'!AT875</f>
        <v>25</v>
      </c>
      <c r="BH876" s="52">
        <f>'Details and Calculations'!AY875</f>
        <v>4</v>
      </c>
      <c r="BI876" s="52">
        <f>'Details and Calculations'!BB875</f>
        <v>11000</v>
      </c>
      <c r="BJ876" s="52">
        <f>'Details and Calculations'!BD875</f>
        <v>2</v>
      </c>
      <c r="BK876" s="52">
        <f>'Details and Calculations'!CA875</f>
        <v>1</v>
      </c>
      <c r="BL876" s="43">
        <f>'Details and Calculations'!AA875</f>
        <v>1</v>
      </c>
      <c r="BM876" s="43" t="str">
        <f>'Details and Calculations'!AB875</f>
        <v>"Springbox" --Intake Structure At A Spring</v>
      </c>
      <c r="BN876" s="43">
        <f>'Details and Calculations'!AD875</f>
        <v>2013</v>
      </c>
      <c r="BO876" s="43">
        <f>'Details and Calculations'!AJ875</f>
        <v>1</v>
      </c>
      <c r="BP876" s="43">
        <f>'Details and Calculations'!AL875</f>
        <v>2013</v>
      </c>
      <c r="BQ876" s="43">
        <f>'Details and Calculations'!AO875</f>
        <v>1</v>
      </c>
      <c r="BR876" s="43">
        <f>'Details and Calculations'!AQ875</f>
        <v>2013</v>
      </c>
      <c r="BS876" s="43">
        <f>'Details and Calculations'!AS875</f>
        <v>1</v>
      </c>
      <c r="BT876" s="43">
        <f>'Details and Calculations'!AV875</f>
        <v>2013</v>
      </c>
      <c r="BU876" s="43">
        <f>'Details and Calculations'!AX875</f>
        <v>1</v>
      </c>
      <c r="BV876" s="43">
        <f>'Details and Calculations'!AZ875</f>
        <v>2013</v>
      </c>
      <c r="BW876" s="43">
        <f>'Details and Calculations'!BC875</f>
        <v>1</v>
      </c>
      <c r="BX876" s="43">
        <f>'Details and Calculations'!BE875</f>
        <v>2013</v>
      </c>
      <c r="BY876" s="43">
        <f>'Details and Calculations'!BG875</f>
        <v>1</v>
      </c>
      <c r="BZ876" s="43">
        <f>'Details and Calculations'!BH875</f>
        <v>2013</v>
      </c>
      <c r="CA876" s="43">
        <f>'Details and Calculations'!BJ875</f>
        <v>0</v>
      </c>
      <c r="CB876" s="43" t="str">
        <f>'Details and Calculations'!BK875</f>
        <v/>
      </c>
      <c r="CC876" s="43" t="str">
        <f>'Details and Calculations'!BL875</f>
        <v xml:space="preserve"> </v>
      </c>
      <c r="CD876" s="43" t="str">
        <f>'Details and Calculations'!BN875</f>
        <v xml:space="preserve"> </v>
      </c>
      <c r="CE876" s="43" t="str">
        <f>'Details and Calculations'!BO875</f>
        <v xml:space="preserve"> </v>
      </c>
      <c r="CF876" s="43">
        <f>'Details and Calculations'!BZ875</f>
        <v>1</v>
      </c>
      <c r="CG876" s="43">
        <f>'Details and Calculations'!CB875</f>
        <v>2013</v>
      </c>
      <c r="CH876" s="31"/>
      <c r="CI876" s="53"/>
    </row>
    <row r="877" spans="1:87" x14ac:dyDescent="0.3">
      <c r="A877" s="43">
        <f>'Details and Calculations'!A876</f>
        <v>2017</v>
      </c>
      <c r="B877" s="43" t="str">
        <f>'Details and Calculations'!C876</f>
        <v>Rwanda</v>
      </c>
      <c r="C877" s="43" t="str">
        <f>'Details and Calculations'!D876</f>
        <v>Rulindo</v>
      </c>
      <c r="D877" s="43" t="str">
        <f>'Details and Calculations'!E876</f>
        <v>Mbogo</v>
      </c>
      <c r="E877" s="43" t="str">
        <f>'Details and Calculations'!F876</f>
        <v>Bukoro</v>
      </c>
      <c r="F877" s="43" t="str">
        <f>'Details and Calculations'!G876</f>
        <v>Kinini Ya Mbogo</v>
      </c>
      <c r="G877" s="43" t="str">
        <f>'Details and Calculations'!H876</f>
        <v/>
      </c>
      <c r="H877" s="43" t="str">
        <f>'Details and Calculations'!I876</f>
        <v/>
      </c>
      <c r="I877" s="43" t="str">
        <f>'Details and Calculations'!J876</f>
        <v>Musenge Network</v>
      </c>
      <c r="J877" s="43">
        <f>'Details and Calculations'!K876</f>
        <v>100</v>
      </c>
      <c r="K877" s="43">
        <f>'Details and Calculations'!O876</f>
        <v>100</v>
      </c>
      <c r="L877" s="43">
        <f>'Details and Calculations'!P877</f>
        <v>110</v>
      </c>
      <c r="M877" s="43" t="str">
        <f>'Details and Calculations'!U876</f>
        <v>Piped Network With Pump</v>
      </c>
      <c r="N877" s="43">
        <f>'Details and Calculations'!V876</f>
        <v>2014</v>
      </c>
      <c r="O877" s="43" t="str">
        <f>'Details and Calculations'!W876</f>
        <v>Governement (District, Wasac) And Water For People</v>
      </c>
      <c r="P877" s="43" t="str">
        <f>'Details and Calculations'!X876</f>
        <v>Spring</v>
      </c>
      <c r="Q877" s="44" t="str">
        <f t="shared" si="308"/>
        <v>Low Risk</v>
      </c>
      <c r="R877" s="44" t="str">
        <f t="shared" si="309"/>
        <v>Medium Risk</v>
      </c>
      <c r="S877" s="45" t="str">
        <f t="shared" si="310"/>
        <v>High Level of Service</v>
      </c>
      <c r="T877" s="62" t="str">
        <f t="shared" si="307"/>
        <v>Low Priority</v>
      </c>
      <c r="U877" s="46">
        <f t="shared" si="311"/>
        <v>8</v>
      </c>
      <c r="V877" s="28" t="str">
        <f t="shared" si="312"/>
        <v>Repair or Replace Components</v>
      </c>
      <c r="W877" s="47" t="str">
        <f t="shared" si="313"/>
        <v xml:space="preserve">Other Concrete Structures Distribution  Line, Pump, </v>
      </c>
      <c r="X877" s="27" t="str">
        <f t="shared" si="314"/>
        <v>Create Plan To Repair or Replace Components</v>
      </c>
      <c r="Y877" s="48">
        <f t="shared" si="315"/>
        <v>27</v>
      </c>
      <c r="Z877" s="48">
        <f t="shared" si="316"/>
        <v>17</v>
      </c>
      <c r="AA877" s="48">
        <f t="shared" si="317"/>
        <v>27</v>
      </c>
      <c r="AB877" s="48">
        <f t="shared" si="318"/>
        <v>17</v>
      </c>
      <c r="AC877" s="48">
        <f t="shared" si="319"/>
        <v>27</v>
      </c>
      <c r="AD877" s="48">
        <f t="shared" si="320"/>
        <v>4</v>
      </c>
      <c r="AE877" s="48">
        <f t="shared" si="321"/>
        <v>17</v>
      </c>
      <c r="AF877" s="48" t="str">
        <f t="shared" si="322"/>
        <v xml:space="preserve"> </v>
      </c>
      <c r="AG877" s="49" t="str">
        <f t="shared" si="323"/>
        <v/>
      </c>
      <c r="AH877" s="48">
        <f t="shared" si="324"/>
        <v>17</v>
      </c>
      <c r="AI877" s="50">
        <f>'Details and Calculations'!AE876</f>
        <v>1</v>
      </c>
      <c r="AJ877" s="50">
        <f>'Details and Calculations'!AM876</f>
        <v>1</v>
      </c>
      <c r="AK877" s="50">
        <f>'Details and Calculations'!AR876</f>
        <v>1</v>
      </c>
      <c r="AL877" s="50">
        <f>'Details and Calculations'!AW876</f>
        <v>2</v>
      </c>
      <c r="AM877" s="50">
        <f>'Details and Calculations'!BA876</f>
        <v>2</v>
      </c>
      <c r="AN877" s="50">
        <f>'Details and Calculations'!BF876</f>
        <v>2</v>
      </c>
      <c r="AO877" s="50">
        <f>'Details and Calculations'!BI876</f>
        <v>1</v>
      </c>
      <c r="AP877" s="50" t="str">
        <f>'Details and Calculations'!BM876</f>
        <v xml:space="preserve"> </v>
      </c>
      <c r="AQ877" s="50" t="str">
        <f>'Details and Calculations'!BP876</f>
        <v xml:space="preserve"> </v>
      </c>
      <c r="AR877" s="50">
        <f>'Details and Calculations'!CC876</f>
        <v>1</v>
      </c>
      <c r="AS877" s="50">
        <f>'Details and Calculations'!CJ876</f>
        <v>1</v>
      </c>
      <c r="AT877" s="51">
        <f>'Details and Calculations'!T876</f>
        <v>1</v>
      </c>
      <c r="AU877" s="51">
        <f>'Details and Calculations'!Z876</f>
        <v>1</v>
      </c>
      <c r="AV877" s="51">
        <f>'Details and Calculations'!S876</f>
        <v>1</v>
      </c>
      <c r="AW877" s="51">
        <f>'Details and Calculations'!AI876</f>
        <v>1</v>
      </c>
      <c r="AX877" s="51">
        <f>'Details and Calculations'!BY876</f>
        <v>1</v>
      </c>
      <c r="AY877" s="51">
        <f>'Details and Calculations'!CG876</f>
        <v>1</v>
      </c>
      <c r="AZ877" s="51">
        <f>'Details and Calculations'!CI876</f>
        <v>1</v>
      </c>
      <c r="BA877" s="51">
        <f t="shared" si="325"/>
        <v>1</v>
      </c>
      <c r="BB877" s="52">
        <f>'Details and Calculations'!Y876</f>
        <v>1</v>
      </c>
      <c r="BC877" s="52">
        <f>'Details and Calculations'!AC876</f>
        <v>1</v>
      </c>
      <c r="BD877" s="52">
        <f>'Details and Calculations'!AK876</f>
        <v>1</v>
      </c>
      <c r="BE877" s="52">
        <f>'Details and Calculations'!AN876</f>
        <v>3000</v>
      </c>
      <c r="BF877" s="52">
        <f>'Details and Calculations'!AP876</f>
        <v>16</v>
      </c>
      <c r="BG877" s="52">
        <f>'Details and Calculations'!AT876</f>
        <v>8</v>
      </c>
      <c r="BH877" s="52">
        <f>'Details and Calculations'!AY876</f>
        <v>3</v>
      </c>
      <c r="BI877" s="52">
        <f>'Details and Calculations'!BB876</f>
        <v>20000</v>
      </c>
      <c r="BJ877" s="52">
        <f>'Details and Calculations'!BD876</f>
        <v>2</v>
      </c>
      <c r="BK877" s="52">
        <f>'Details and Calculations'!CA876</f>
        <v>28</v>
      </c>
      <c r="BL877" s="43">
        <f>'Details and Calculations'!AA876</f>
        <v>1</v>
      </c>
      <c r="BM877" s="43" t="str">
        <f>'Details and Calculations'!AB876</f>
        <v>"Springbox" --Intake Structure At A Spring</v>
      </c>
      <c r="BN877" s="43">
        <f>'Details and Calculations'!AD876</f>
        <v>2014</v>
      </c>
      <c r="BO877" s="43">
        <f>'Details and Calculations'!AJ876</f>
        <v>1</v>
      </c>
      <c r="BP877" s="43">
        <f>'Details and Calculations'!AL876</f>
        <v>2014</v>
      </c>
      <c r="BQ877" s="43">
        <f>'Details and Calculations'!AO876</f>
        <v>1</v>
      </c>
      <c r="BR877" s="43">
        <f>'Details and Calculations'!AQ876</f>
        <v>2014</v>
      </c>
      <c r="BS877" s="43">
        <f>'Details and Calculations'!AS876</f>
        <v>1</v>
      </c>
      <c r="BT877" s="43">
        <f>'Details and Calculations'!AV876</f>
        <v>2014</v>
      </c>
      <c r="BU877" s="43">
        <f>'Details and Calculations'!AX876</f>
        <v>1</v>
      </c>
      <c r="BV877" s="43">
        <f>'Details and Calculations'!AZ876</f>
        <v>2014</v>
      </c>
      <c r="BW877" s="43">
        <f>'Details and Calculations'!BC876</f>
        <v>1</v>
      </c>
      <c r="BX877" s="43">
        <f>'Details and Calculations'!BE876</f>
        <v>2014</v>
      </c>
      <c r="BY877" s="43">
        <f>'Details and Calculations'!BG876</f>
        <v>1</v>
      </c>
      <c r="BZ877" s="43">
        <f>'Details and Calculations'!BH876</f>
        <v>2014</v>
      </c>
      <c r="CA877" s="43">
        <f>'Details and Calculations'!BJ876</f>
        <v>0</v>
      </c>
      <c r="CB877" s="43" t="str">
        <f>'Details and Calculations'!BK876</f>
        <v/>
      </c>
      <c r="CC877" s="43" t="str">
        <f>'Details and Calculations'!BL876</f>
        <v xml:space="preserve"> </v>
      </c>
      <c r="CD877" s="43" t="str">
        <f>'Details and Calculations'!BN876</f>
        <v xml:space="preserve"> </v>
      </c>
      <c r="CE877" s="43" t="str">
        <f>'Details and Calculations'!BO876</f>
        <v xml:space="preserve"> </v>
      </c>
      <c r="CF877" s="43">
        <f>'Details and Calculations'!BZ876</f>
        <v>1</v>
      </c>
      <c r="CG877" s="43">
        <f>'Details and Calculations'!CB876</f>
        <v>2014</v>
      </c>
      <c r="CH877" s="31"/>
      <c r="CI877" s="53"/>
    </row>
    <row r="878" spans="1:87" x14ac:dyDescent="0.3">
      <c r="A878" s="43">
        <f>'Details and Calculations'!A877</f>
        <v>2017</v>
      </c>
      <c r="B878" s="43" t="str">
        <f>'Details and Calculations'!C877</f>
        <v>Rwanda</v>
      </c>
      <c r="C878" s="43" t="str">
        <f>'Details and Calculations'!D877</f>
        <v>Rulindo</v>
      </c>
      <c r="D878" s="43" t="str">
        <f>'Details and Calculations'!E877</f>
        <v>Mbogo</v>
      </c>
      <c r="E878" s="43" t="str">
        <f>'Details and Calculations'!F877</f>
        <v>Rurenge</v>
      </c>
      <c r="F878" s="43" t="str">
        <f>'Details and Calculations'!G877</f>
        <v>Karehe</v>
      </c>
      <c r="G878" s="43" t="str">
        <f>'Details and Calculations'!H877</f>
        <v/>
      </c>
      <c r="H878" s="43" t="str">
        <f>'Details and Calculations'!I877</f>
        <v/>
      </c>
      <c r="I878" s="43" t="str">
        <f>'Details and Calculations'!J877</f>
        <v>Musenge network</v>
      </c>
      <c r="J878" s="43">
        <f>'Details and Calculations'!K877</f>
        <v>135</v>
      </c>
      <c r="K878" s="43">
        <f>'Details and Calculations'!O877</f>
        <v>25</v>
      </c>
      <c r="L878" s="43">
        <f>'Details and Calculations'!P878</f>
        <v>108</v>
      </c>
      <c r="M878" s="43" t="str">
        <f>'Details and Calculations'!U877</f>
        <v>Piped Network With Pump</v>
      </c>
      <c r="N878" s="43">
        <f>'Details and Calculations'!V877</f>
        <v>2014</v>
      </c>
      <c r="O878" s="43" t="str">
        <f>'Details and Calculations'!W877</f>
        <v>Water For People, Wasac And Rulindo District.</v>
      </c>
      <c r="P878" s="43" t="str">
        <f>'Details and Calculations'!X877</f>
        <v>Spring</v>
      </c>
      <c r="Q878" s="44" t="str">
        <f t="shared" si="308"/>
        <v>Low Risk</v>
      </c>
      <c r="R878" s="44" t="str">
        <f t="shared" si="309"/>
        <v>Medium Risk</v>
      </c>
      <c r="S878" s="45" t="str">
        <f t="shared" si="310"/>
        <v>High Level of Service</v>
      </c>
      <c r="T878" s="62" t="str">
        <f t="shared" si="307"/>
        <v>Low Priority</v>
      </c>
      <c r="U878" s="46">
        <f t="shared" si="311"/>
        <v>8</v>
      </c>
      <c r="V878" s="28" t="str">
        <f t="shared" si="312"/>
        <v>Repair or Replace Components</v>
      </c>
      <c r="W878" s="47" t="str">
        <f t="shared" si="313"/>
        <v xml:space="preserve">Other Concrete Structures Distribution  Line, Pump, </v>
      </c>
      <c r="X878" s="27" t="str">
        <f t="shared" si="314"/>
        <v>Create Plan To Repair or Replace Components</v>
      </c>
      <c r="Y878" s="48">
        <f t="shared" si="315"/>
        <v>27</v>
      </c>
      <c r="Z878" s="48">
        <f t="shared" si="316"/>
        <v>17</v>
      </c>
      <c r="AA878" s="48">
        <f t="shared" si="317"/>
        <v>27</v>
      </c>
      <c r="AB878" s="48">
        <f t="shared" si="318"/>
        <v>17</v>
      </c>
      <c r="AC878" s="48">
        <f t="shared" si="319"/>
        <v>27</v>
      </c>
      <c r="AD878" s="48">
        <f t="shared" si="320"/>
        <v>4</v>
      </c>
      <c r="AE878" s="48">
        <f t="shared" si="321"/>
        <v>17</v>
      </c>
      <c r="AF878" s="48" t="str">
        <f t="shared" si="322"/>
        <v xml:space="preserve"> </v>
      </c>
      <c r="AG878" s="49" t="str">
        <f t="shared" si="323"/>
        <v/>
      </c>
      <c r="AH878" s="48">
        <f t="shared" si="324"/>
        <v>17</v>
      </c>
      <c r="AI878" s="50">
        <f>'Details and Calculations'!AE877</f>
        <v>1</v>
      </c>
      <c r="AJ878" s="50">
        <f>'Details and Calculations'!AM877</f>
        <v>1</v>
      </c>
      <c r="AK878" s="50">
        <f>'Details and Calculations'!AR877</f>
        <v>1</v>
      </c>
      <c r="AL878" s="50">
        <f>'Details and Calculations'!AW877</f>
        <v>2</v>
      </c>
      <c r="AM878" s="50">
        <f>'Details and Calculations'!BA877</f>
        <v>2</v>
      </c>
      <c r="AN878" s="50">
        <f>'Details and Calculations'!BF877</f>
        <v>2</v>
      </c>
      <c r="AO878" s="50">
        <f>'Details and Calculations'!BI877</f>
        <v>1</v>
      </c>
      <c r="AP878" s="50" t="str">
        <f>'Details and Calculations'!BM877</f>
        <v xml:space="preserve"> </v>
      </c>
      <c r="AQ878" s="50" t="str">
        <f>'Details and Calculations'!BP877</f>
        <v xml:space="preserve"> </v>
      </c>
      <c r="AR878" s="50">
        <f>'Details and Calculations'!CC877</f>
        <v>1</v>
      </c>
      <c r="AS878" s="50">
        <f>'Details and Calculations'!CJ877</f>
        <v>1</v>
      </c>
      <c r="AT878" s="51">
        <f>'Details and Calculations'!T877</f>
        <v>1</v>
      </c>
      <c r="AU878" s="51">
        <f>'Details and Calculations'!Z877</f>
        <v>1</v>
      </c>
      <c r="AV878" s="51">
        <f>'Details and Calculations'!S877</f>
        <v>1</v>
      </c>
      <c r="AW878" s="51">
        <f>'Details and Calculations'!AI877</f>
        <v>1</v>
      </c>
      <c r="AX878" s="51">
        <f>'Details and Calculations'!BY877</f>
        <v>1</v>
      </c>
      <c r="AY878" s="51">
        <f>'Details and Calculations'!CG877</f>
        <v>1</v>
      </c>
      <c r="AZ878" s="51">
        <f>'Details and Calculations'!CI877</f>
        <v>1</v>
      </c>
      <c r="BA878" s="51">
        <f t="shared" si="325"/>
        <v>1</v>
      </c>
      <c r="BB878" s="52">
        <f>'Details and Calculations'!Y877</f>
        <v>1</v>
      </c>
      <c r="BC878" s="52">
        <f>'Details and Calculations'!AC877</f>
        <v>1</v>
      </c>
      <c r="BD878" s="52">
        <f>'Details and Calculations'!AK877</f>
        <v>1</v>
      </c>
      <c r="BE878" s="52">
        <f>'Details and Calculations'!AN877</f>
        <v>3000</v>
      </c>
      <c r="BF878" s="52">
        <f>'Details and Calculations'!AP877</f>
        <v>16</v>
      </c>
      <c r="BG878" s="52">
        <f>'Details and Calculations'!AT877</f>
        <v>8</v>
      </c>
      <c r="BH878" s="52">
        <f>'Details and Calculations'!AY877</f>
        <v>3</v>
      </c>
      <c r="BI878" s="52">
        <f>'Details and Calculations'!BB877</f>
        <v>20000</v>
      </c>
      <c r="BJ878" s="52">
        <f>'Details and Calculations'!BD877</f>
        <v>1</v>
      </c>
      <c r="BK878" s="52">
        <f>'Details and Calculations'!CA877</f>
        <v>28</v>
      </c>
      <c r="BL878" s="43">
        <f>'Details and Calculations'!AA877</f>
        <v>1</v>
      </c>
      <c r="BM878" s="43" t="str">
        <f>'Details and Calculations'!AB877</f>
        <v>"Springbox" --Intake Structure At A Spring</v>
      </c>
      <c r="BN878" s="43">
        <f>'Details and Calculations'!AD877</f>
        <v>2014</v>
      </c>
      <c r="BO878" s="43">
        <f>'Details and Calculations'!AJ877</f>
        <v>1</v>
      </c>
      <c r="BP878" s="43">
        <f>'Details and Calculations'!AL877</f>
        <v>2014</v>
      </c>
      <c r="BQ878" s="43">
        <f>'Details and Calculations'!AO877</f>
        <v>1</v>
      </c>
      <c r="BR878" s="43">
        <f>'Details and Calculations'!AQ877</f>
        <v>2014</v>
      </c>
      <c r="BS878" s="43">
        <f>'Details and Calculations'!AS877</f>
        <v>1</v>
      </c>
      <c r="BT878" s="43">
        <f>'Details and Calculations'!AV877</f>
        <v>2014</v>
      </c>
      <c r="BU878" s="43">
        <f>'Details and Calculations'!AX877</f>
        <v>1</v>
      </c>
      <c r="BV878" s="43">
        <f>'Details and Calculations'!AZ877</f>
        <v>2014</v>
      </c>
      <c r="BW878" s="43">
        <f>'Details and Calculations'!BC877</f>
        <v>1</v>
      </c>
      <c r="BX878" s="43">
        <f>'Details and Calculations'!BE877</f>
        <v>2014</v>
      </c>
      <c r="BY878" s="43">
        <f>'Details and Calculations'!BG877</f>
        <v>1</v>
      </c>
      <c r="BZ878" s="43">
        <f>'Details and Calculations'!BH877</f>
        <v>2014</v>
      </c>
      <c r="CA878" s="43">
        <f>'Details and Calculations'!BJ877</f>
        <v>0</v>
      </c>
      <c r="CB878" s="43" t="str">
        <f>'Details and Calculations'!BK877</f>
        <v/>
      </c>
      <c r="CC878" s="43" t="str">
        <f>'Details and Calculations'!BL877</f>
        <v xml:space="preserve"> </v>
      </c>
      <c r="CD878" s="43" t="str">
        <f>'Details and Calculations'!BN877</f>
        <v xml:space="preserve"> </v>
      </c>
      <c r="CE878" s="43" t="str">
        <f>'Details and Calculations'!BO877</f>
        <v xml:space="preserve"> </v>
      </c>
      <c r="CF878" s="43">
        <f>'Details and Calculations'!BZ877</f>
        <v>1</v>
      </c>
      <c r="CG878" s="43">
        <f>'Details and Calculations'!CB877</f>
        <v>2014</v>
      </c>
      <c r="CH878" s="31"/>
      <c r="CI878" s="53"/>
    </row>
    <row r="879" spans="1:87" x14ac:dyDescent="0.3">
      <c r="A879" s="43">
        <f>'Details and Calculations'!A878</f>
        <v>2017</v>
      </c>
      <c r="B879" s="43" t="str">
        <f>'Details and Calculations'!C878</f>
        <v>Rwanda</v>
      </c>
      <c r="C879" s="43" t="str">
        <f>'Details and Calculations'!D878</f>
        <v>Rulindo</v>
      </c>
      <c r="D879" s="43" t="str">
        <f>'Details and Calculations'!E878</f>
        <v>Mbogo</v>
      </c>
      <c r="E879" s="43" t="str">
        <f>'Details and Calculations'!F878</f>
        <v>Mushali</v>
      </c>
      <c r="F879" s="43" t="str">
        <f>'Details and Calculations'!G878</f>
        <v>Buraro</v>
      </c>
      <c r="G879" s="43" t="str">
        <f>'Details and Calculations'!H878</f>
        <v/>
      </c>
      <c r="H879" s="43" t="str">
        <f>'Details and Calculations'!I878</f>
        <v/>
      </c>
      <c r="I879" s="43" t="str">
        <f>'Details and Calculations'!J878</f>
        <v>Matyazo network</v>
      </c>
      <c r="J879" s="43">
        <f>'Details and Calculations'!K878</f>
        <v>155</v>
      </c>
      <c r="K879" s="43">
        <f>'Details and Calculations'!O878</f>
        <v>47</v>
      </c>
      <c r="L879" s="43" t="str">
        <f>'Details and Calculations'!P879</f>
        <v xml:space="preserve"> </v>
      </c>
      <c r="M879" s="43" t="str">
        <f>'Details and Calculations'!U878</f>
        <v>Piped Network -- Gravity Only</v>
      </c>
      <c r="N879" s="43">
        <f>'Details and Calculations'!V878</f>
        <v>2016</v>
      </c>
      <c r="O879" s="43" t="str">
        <f>'Details and Calculations'!W878</f>
        <v>Governement (District, Wasac) And Water For People</v>
      </c>
      <c r="P879" s="43" t="str">
        <f>'Details and Calculations'!X878</f>
        <v>Spring</v>
      </c>
      <c r="Q879" s="44" t="str">
        <f t="shared" si="308"/>
        <v>Low Risk</v>
      </c>
      <c r="R879" s="44" t="str">
        <f t="shared" si="309"/>
        <v>Low Risk</v>
      </c>
      <c r="S879" s="45" t="str">
        <f t="shared" si="310"/>
        <v>High Level of Service</v>
      </c>
      <c r="T879" s="62" t="str">
        <f t="shared" si="307"/>
        <v>Low Priority</v>
      </c>
      <c r="U879" s="46">
        <f t="shared" si="311"/>
        <v>8</v>
      </c>
      <c r="V879" s="28" t="str">
        <f t="shared" si="312"/>
        <v>Perform Routine Preventative Maintenance</v>
      </c>
      <c r="W879" s="47" t="str">
        <f t="shared" si="313"/>
        <v/>
      </c>
      <c r="X879" s="27" t="str">
        <f t="shared" si="314"/>
        <v>Maintain O&amp;M and Routine Monitoring</v>
      </c>
      <c r="Y879" s="48">
        <f t="shared" si="315"/>
        <v>29</v>
      </c>
      <c r="Z879" s="48">
        <f t="shared" si="316"/>
        <v>19</v>
      </c>
      <c r="AA879" s="48">
        <f t="shared" si="317"/>
        <v>29</v>
      </c>
      <c r="AB879" s="48">
        <f t="shared" si="318"/>
        <v>19</v>
      </c>
      <c r="AC879" s="48">
        <f t="shared" si="319"/>
        <v>29</v>
      </c>
      <c r="AD879" s="48" t="str">
        <f t="shared" si="320"/>
        <v xml:space="preserve"> </v>
      </c>
      <c r="AE879" s="48" t="str">
        <f t="shared" si="321"/>
        <v xml:space="preserve"> </v>
      </c>
      <c r="AF879" s="48" t="str">
        <f t="shared" si="322"/>
        <v xml:space="preserve"> </v>
      </c>
      <c r="AG879" s="49" t="str">
        <f t="shared" si="323"/>
        <v/>
      </c>
      <c r="AH879" s="48">
        <f t="shared" si="324"/>
        <v>19</v>
      </c>
      <c r="AI879" s="50">
        <f>'Details and Calculations'!AE878</f>
        <v>1</v>
      </c>
      <c r="AJ879" s="50">
        <f>'Details and Calculations'!AM878</f>
        <v>1</v>
      </c>
      <c r="AK879" s="50">
        <f>'Details and Calculations'!AR878</f>
        <v>1</v>
      </c>
      <c r="AL879" s="50">
        <f>'Details and Calculations'!AW878</f>
        <v>1</v>
      </c>
      <c r="AM879" s="50">
        <f>'Details and Calculations'!BA878</f>
        <v>1</v>
      </c>
      <c r="AN879" s="50" t="str">
        <f>'Details and Calculations'!BF878</f>
        <v xml:space="preserve"> </v>
      </c>
      <c r="AO879" s="50" t="str">
        <f>'Details and Calculations'!BI878</f>
        <v xml:space="preserve"> </v>
      </c>
      <c r="AP879" s="50" t="str">
        <f>'Details and Calculations'!BM878</f>
        <v xml:space="preserve"> </v>
      </c>
      <c r="AQ879" s="50" t="str">
        <f>'Details and Calculations'!BP878</f>
        <v xml:space="preserve"> </v>
      </c>
      <c r="AR879" s="50">
        <f>'Details and Calculations'!CC878</f>
        <v>1</v>
      </c>
      <c r="AS879" s="50">
        <f>'Details and Calculations'!CJ878</f>
        <v>1</v>
      </c>
      <c r="AT879" s="51">
        <f>'Details and Calculations'!T878</f>
        <v>1</v>
      </c>
      <c r="AU879" s="51">
        <f>'Details and Calculations'!Z878</f>
        <v>1</v>
      </c>
      <c r="AV879" s="51">
        <f>'Details and Calculations'!S878</f>
        <v>1</v>
      </c>
      <c r="AW879" s="51">
        <f>'Details and Calculations'!AI878</f>
        <v>1</v>
      </c>
      <c r="AX879" s="51">
        <f>'Details and Calculations'!BY878</f>
        <v>1</v>
      </c>
      <c r="AY879" s="51">
        <f>'Details and Calculations'!CG878</f>
        <v>1</v>
      </c>
      <c r="AZ879" s="51">
        <f>'Details and Calculations'!CI878</f>
        <v>1</v>
      </c>
      <c r="BA879" s="51">
        <f t="shared" si="325"/>
        <v>1</v>
      </c>
      <c r="BB879" s="52">
        <f>'Details and Calculations'!Y878</f>
        <v>3</v>
      </c>
      <c r="BC879" s="52">
        <f>'Details and Calculations'!AC878</f>
        <v>4</v>
      </c>
      <c r="BD879" s="52">
        <f>'Details and Calculations'!AK878</f>
        <v>1</v>
      </c>
      <c r="BE879" s="52">
        <f>'Details and Calculations'!AN878</f>
        <v>4300</v>
      </c>
      <c r="BF879" s="52">
        <f>'Details and Calculations'!AP878</f>
        <v>1</v>
      </c>
      <c r="BG879" s="52">
        <f>'Details and Calculations'!AT878</f>
        <v>2</v>
      </c>
      <c r="BH879" s="52">
        <f>'Details and Calculations'!AY878</f>
        <v>1</v>
      </c>
      <c r="BI879" s="52">
        <f>'Details and Calculations'!BB878</f>
        <v>1800</v>
      </c>
      <c r="BJ879" s="52" t="str">
        <f>'Details and Calculations'!BD878</f>
        <v xml:space="preserve"> </v>
      </c>
      <c r="BK879" s="52">
        <f>'Details and Calculations'!CA878</f>
        <v>4</v>
      </c>
      <c r="BL879" s="43">
        <f>'Details and Calculations'!AA878</f>
        <v>1</v>
      </c>
      <c r="BM879" s="43" t="str">
        <f>'Details and Calculations'!AB878</f>
        <v>"Springbox" --Intake Structure At A Spring|Collection Chamber</v>
      </c>
      <c r="BN879" s="43">
        <f>'Details and Calculations'!AD878</f>
        <v>2016</v>
      </c>
      <c r="BO879" s="43">
        <f>'Details and Calculations'!AJ878</f>
        <v>1</v>
      </c>
      <c r="BP879" s="43">
        <f>'Details and Calculations'!AL878</f>
        <v>2016</v>
      </c>
      <c r="BQ879" s="43">
        <f>'Details and Calculations'!AO878</f>
        <v>1</v>
      </c>
      <c r="BR879" s="43">
        <f>'Details and Calculations'!AQ878</f>
        <v>2016</v>
      </c>
      <c r="BS879" s="43">
        <f>'Details and Calculations'!AS878</f>
        <v>1</v>
      </c>
      <c r="BT879" s="43">
        <f>'Details and Calculations'!AV878</f>
        <v>2016</v>
      </c>
      <c r="BU879" s="43">
        <f>'Details and Calculations'!AX878</f>
        <v>1</v>
      </c>
      <c r="BV879" s="43">
        <f>'Details and Calculations'!AZ878</f>
        <v>2016</v>
      </c>
      <c r="BW879" s="43">
        <f>'Details and Calculations'!BC878</f>
        <v>0</v>
      </c>
      <c r="BX879" s="43" t="str">
        <f>'Details and Calculations'!BE878</f>
        <v xml:space="preserve"> </v>
      </c>
      <c r="BY879" s="43" t="str">
        <f>'Details and Calculations'!BG878</f>
        <v xml:space="preserve"> </v>
      </c>
      <c r="BZ879" s="43" t="str">
        <f>'Details and Calculations'!BH878</f>
        <v xml:space="preserve"> </v>
      </c>
      <c r="CA879" s="43">
        <f>'Details and Calculations'!BJ878</f>
        <v>0</v>
      </c>
      <c r="CB879" s="43" t="str">
        <f>'Details and Calculations'!BK878</f>
        <v/>
      </c>
      <c r="CC879" s="43" t="str">
        <f>'Details and Calculations'!BL878</f>
        <v xml:space="preserve"> </v>
      </c>
      <c r="CD879" s="43" t="str">
        <f>'Details and Calculations'!BN878</f>
        <v xml:space="preserve"> </v>
      </c>
      <c r="CE879" s="43" t="str">
        <f>'Details and Calculations'!BO878</f>
        <v xml:space="preserve"> </v>
      </c>
      <c r="CF879" s="43">
        <f>'Details and Calculations'!BZ878</f>
        <v>1</v>
      </c>
      <c r="CG879" s="43">
        <f>'Details and Calculations'!CB878</f>
        <v>2016</v>
      </c>
      <c r="CH879" s="31"/>
      <c r="CI879" s="53"/>
    </row>
    <row r="880" spans="1:87" x14ac:dyDescent="0.3">
      <c r="A880" s="43">
        <f>'Details and Calculations'!A879</f>
        <v>2017</v>
      </c>
      <c r="B880" s="43" t="str">
        <f>'Details and Calculations'!C879</f>
        <v>Rwanda</v>
      </c>
      <c r="C880" s="43" t="str">
        <f>'Details and Calculations'!D879</f>
        <v>Rulindo</v>
      </c>
      <c r="D880" s="43" t="str">
        <f>'Details and Calculations'!E879</f>
        <v>Bushoki</v>
      </c>
      <c r="E880" s="43" t="str">
        <f>'Details and Calculations'!F879</f>
        <v>Giko</v>
      </c>
      <c r="F880" s="43" t="str">
        <f>'Details and Calculations'!G879</f>
        <v>Cyili</v>
      </c>
      <c r="G880" s="43" t="str">
        <f>'Details and Calculations'!H879</f>
        <v/>
      </c>
      <c r="H880" s="43" t="str">
        <f>'Details and Calculations'!I879</f>
        <v/>
      </c>
      <c r="I880" s="43" t="str">
        <f>'Details and Calculations'!J879</f>
        <v>Water point at GS Mugenda/ Nyirambuga pumping system</v>
      </c>
      <c r="J880" s="43">
        <f>'Details and Calculations'!K879</f>
        <v>165</v>
      </c>
      <c r="K880" s="43">
        <f>'Details and Calculations'!O879</f>
        <v>165</v>
      </c>
      <c r="L880" s="43">
        <f>'Details and Calculations'!P880</f>
        <v>90</v>
      </c>
      <c r="M880" s="43" t="str">
        <f>'Details and Calculations'!U879</f>
        <v>Piped Network With Pump</v>
      </c>
      <c r="N880" s="43">
        <f>'Details and Calculations'!V879</f>
        <v>2012</v>
      </c>
      <c r="O880" s="43" t="str">
        <f>'Details and Calculations'!W879</f>
        <v>Governement (District, Wasac) And Water For People</v>
      </c>
      <c r="P880" s="43" t="str">
        <f>'Details and Calculations'!X879</f>
        <v>Spring</v>
      </c>
      <c r="Q880" s="44" t="str">
        <f t="shared" si="308"/>
        <v>Low Risk</v>
      </c>
      <c r="R880" s="44" t="str">
        <f t="shared" si="309"/>
        <v>Low Risk</v>
      </c>
      <c r="S880" s="45" t="str">
        <f t="shared" si="310"/>
        <v>Intermediate Level of Service</v>
      </c>
      <c r="T880" s="62" t="str">
        <f t="shared" si="307"/>
        <v>Low Priority</v>
      </c>
      <c r="U880" s="46">
        <f t="shared" si="311"/>
        <v>7</v>
      </c>
      <c r="V880" s="28" t="str">
        <f t="shared" si="312"/>
        <v>Perform Routine Preventative Maintenance</v>
      </c>
      <c r="W880" s="47" t="str">
        <f t="shared" si="313"/>
        <v/>
      </c>
      <c r="X880" s="27" t="str">
        <f t="shared" si="314"/>
        <v>Maintain O&amp;M and Routine Monitoring</v>
      </c>
      <c r="Y880" s="48" t="str">
        <f t="shared" si="315"/>
        <v xml:space="preserve"> </v>
      </c>
      <c r="Z880" s="48" t="str">
        <f t="shared" si="316"/>
        <v xml:space="preserve"> </v>
      </c>
      <c r="AA880" s="48" t="str">
        <f t="shared" si="317"/>
        <v xml:space="preserve"> </v>
      </c>
      <c r="AB880" s="48" t="str">
        <f t="shared" si="318"/>
        <v xml:space="preserve"> </v>
      </c>
      <c r="AC880" s="48" t="str">
        <f t="shared" si="319"/>
        <v xml:space="preserve"> </v>
      </c>
      <c r="AD880" s="48" t="str">
        <f t="shared" si="320"/>
        <v xml:space="preserve"> </v>
      </c>
      <c r="AE880" s="48" t="str">
        <f t="shared" si="321"/>
        <v xml:space="preserve"> </v>
      </c>
      <c r="AF880" s="48" t="str">
        <f t="shared" si="322"/>
        <v xml:space="preserve"> </v>
      </c>
      <c r="AG880" s="49" t="str">
        <f t="shared" si="323"/>
        <v/>
      </c>
      <c r="AH880" s="48">
        <f t="shared" si="324"/>
        <v>15</v>
      </c>
      <c r="AI880" s="50" t="str">
        <f>'Details and Calculations'!AE879</f>
        <v xml:space="preserve"> </v>
      </c>
      <c r="AJ880" s="50" t="str">
        <f>'Details and Calculations'!AM879</f>
        <v xml:space="preserve"> </v>
      </c>
      <c r="AK880" s="50" t="str">
        <f>'Details and Calculations'!AR879</f>
        <v xml:space="preserve"> </v>
      </c>
      <c r="AL880" s="50" t="str">
        <f>'Details and Calculations'!AW879</f>
        <v xml:space="preserve"> </v>
      </c>
      <c r="AM880" s="50" t="str">
        <f>'Details and Calculations'!BA879</f>
        <v xml:space="preserve"> </v>
      </c>
      <c r="AN880" s="50" t="str">
        <f>'Details and Calculations'!BF879</f>
        <v xml:space="preserve"> </v>
      </c>
      <c r="AO880" s="50" t="str">
        <f>'Details and Calculations'!BI879</f>
        <v xml:space="preserve"> </v>
      </c>
      <c r="AP880" s="50" t="str">
        <f>'Details and Calculations'!BM879</f>
        <v xml:space="preserve"> </v>
      </c>
      <c r="AQ880" s="50" t="str">
        <f>'Details and Calculations'!BP879</f>
        <v xml:space="preserve"> </v>
      </c>
      <c r="AR880" s="50">
        <f>'Details and Calculations'!CC879</f>
        <v>1</v>
      </c>
      <c r="AS880" s="50">
        <f>'Details and Calculations'!CJ879</f>
        <v>1</v>
      </c>
      <c r="AT880" s="51">
        <f>'Details and Calculations'!T879</f>
        <v>1</v>
      </c>
      <c r="AU880" s="51">
        <f>'Details and Calculations'!Z879</f>
        <v>1</v>
      </c>
      <c r="AV880" s="51">
        <f>'Details and Calculations'!S879</f>
        <v>0</v>
      </c>
      <c r="AW880" s="51">
        <f>'Details and Calculations'!AI879</f>
        <v>1</v>
      </c>
      <c r="AX880" s="51">
        <f>'Details and Calculations'!BY879</f>
        <v>1</v>
      </c>
      <c r="AY880" s="51">
        <f>'Details and Calculations'!CG879</f>
        <v>1</v>
      </c>
      <c r="AZ880" s="51">
        <f>'Details and Calculations'!CI879</f>
        <v>1</v>
      </c>
      <c r="BA880" s="51">
        <f t="shared" si="325"/>
        <v>1</v>
      </c>
      <c r="BB880" s="52">
        <f>'Details and Calculations'!Y879</f>
        <v>2</v>
      </c>
      <c r="BC880" s="52" t="str">
        <f>'Details and Calculations'!AC879</f>
        <v xml:space="preserve"> </v>
      </c>
      <c r="BD880" s="52" t="str">
        <f>'Details and Calculations'!AK879</f>
        <v xml:space="preserve"> </v>
      </c>
      <c r="BE880" s="52" t="str">
        <f>'Details and Calculations'!AN879</f>
        <v xml:space="preserve"> </v>
      </c>
      <c r="BF880" s="52" t="str">
        <f>'Details and Calculations'!AP879</f>
        <v xml:space="preserve"> </v>
      </c>
      <c r="BG880" s="52" t="str">
        <f>'Details and Calculations'!AT879</f>
        <v xml:space="preserve"> </v>
      </c>
      <c r="BH880" s="52" t="str">
        <f>'Details and Calculations'!AY879</f>
        <v xml:space="preserve"> </v>
      </c>
      <c r="BI880" s="52" t="str">
        <f>'Details and Calculations'!BB879</f>
        <v xml:space="preserve"> </v>
      </c>
      <c r="BJ880" s="52" t="str">
        <f>'Details and Calculations'!BD879</f>
        <v xml:space="preserve"> </v>
      </c>
      <c r="BK880" s="52">
        <f>'Details and Calculations'!CA879</f>
        <v>2</v>
      </c>
      <c r="BL880" s="43">
        <f>'Details and Calculations'!AA879</f>
        <v>0</v>
      </c>
      <c r="BM880" s="43" t="str">
        <f>'Details and Calculations'!AB879</f>
        <v/>
      </c>
      <c r="BN880" s="43" t="str">
        <f>'Details and Calculations'!AD879</f>
        <v xml:space="preserve"> </v>
      </c>
      <c r="BO880" s="43">
        <f>'Details and Calculations'!AJ879</f>
        <v>0</v>
      </c>
      <c r="BP880" s="43" t="str">
        <f>'Details and Calculations'!AL879</f>
        <v xml:space="preserve"> </v>
      </c>
      <c r="BQ880" s="43">
        <f>'Details and Calculations'!AO879</f>
        <v>0</v>
      </c>
      <c r="BR880" s="43" t="str">
        <f>'Details and Calculations'!AQ879</f>
        <v xml:space="preserve"> </v>
      </c>
      <c r="BS880" s="43">
        <f>'Details and Calculations'!AS879</f>
        <v>0</v>
      </c>
      <c r="BT880" s="43" t="str">
        <f>'Details and Calculations'!AV879</f>
        <v xml:space="preserve"> </v>
      </c>
      <c r="BU880" s="43">
        <f>'Details and Calculations'!AX879</f>
        <v>0</v>
      </c>
      <c r="BV880" s="43" t="str">
        <f>'Details and Calculations'!AZ879</f>
        <v xml:space="preserve"> </v>
      </c>
      <c r="BW880" s="43">
        <f>'Details and Calculations'!BC879</f>
        <v>0</v>
      </c>
      <c r="BX880" s="43" t="str">
        <f>'Details and Calculations'!BE879</f>
        <v xml:space="preserve"> </v>
      </c>
      <c r="BY880" s="43" t="str">
        <f>'Details and Calculations'!BG879</f>
        <v xml:space="preserve"> </v>
      </c>
      <c r="BZ880" s="43" t="str">
        <f>'Details and Calculations'!BH879</f>
        <v xml:space="preserve"> </v>
      </c>
      <c r="CA880" s="43">
        <f>'Details and Calculations'!BJ879</f>
        <v>0</v>
      </c>
      <c r="CB880" s="43" t="str">
        <f>'Details and Calculations'!BK879</f>
        <v/>
      </c>
      <c r="CC880" s="43" t="str">
        <f>'Details and Calculations'!BL879</f>
        <v xml:space="preserve"> </v>
      </c>
      <c r="CD880" s="43" t="str">
        <f>'Details and Calculations'!BN879</f>
        <v xml:space="preserve"> </v>
      </c>
      <c r="CE880" s="43" t="str">
        <f>'Details and Calculations'!BO879</f>
        <v xml:space="preserve"> </v>
      </c>
      <c r="CF880" s="43">
        <f>'Details and Calculations'!BZ879</f>
        <v>1</v>
      </c>
      <c r="CG880" s="43">
        <f>'Details and Calculations'!CB879</f>
        <v>2012</v>
      </c>
      <c r="CH880" s="31"/>
      <c r="CI880" s="53"/>
    </row>
    <row r="881" spans="1:87" x14ac:dyDescent="0.3">
      <c r="A881" s="43">
        <f>'Details and Calculations'!A880</f>
        <v>2017</v>
      </c>
      <c r="B881" s="43" t="str">
        <f>'Details and Calculations'!C880</f>
        <v>Rwanda</v>
      </c>
      <c r="C881" s="43" t="str">
        <f>'Details and Calculations'!D880</f>
        <v>Rulindo</v>
      </c>
      <c r="D881" s="43" t="str">
        <f>'Details and Calculations'!E880</f>
        <v>Ngoma</v>
      </c>
      <c r="E881" s="43" t="str">
        <f>'Details and Calculations'!F880</f>
        <v>Kabuga</v>
      </c>
      <c r="F881" s="43" t="str">
        <f>'Details and Calculations'!G880</f>
        <v>Nyabuko</v>
      </c>
      <c r="G881" s="43" t="str">
        <f>'Details and Calculations'!H880</f>
        <v/>
      </c>
      <c r="H881" s="43" t="str">
        <f>'Details and Calculations'!I880</f>
        <v/>
      </c>
      <c r="I881" s="43" t="str">
        <f>'Details and Calculations'!J880</f>
        <v>Kabarore-Ngoma-Nyabuko network</v>
      </c>
      <c r="J881" s="43">
        <f>'Details and Calculations'!K880</f>
        <v>122</v>
      </c>
      <c r="K881" s="43">
        <f>'Details and Calculations'!O880</f>
        <v>32</v>
      </c>
      <c r="L881" s="43">
        <f>'Details and Calculations'!P881</f>
        <v>107</v>
      </c>
      <c r="M881" s="43" t="str">
        <f>'Details and Calculations'!U880</f>
        <v>Piped Network With Pump</v>
      </c>
      <c r="N881" s="43">
        <f>'Details and Calculations'!V880</f>
        <v>2014</v>
      </c>
      <c r="O881" s="43" t="str">
        <f>'Details and Calculations'!W880</f>
        <v>Governement (District, Wasac) And Water For People</v>
      </c>
      <c r="P881" s="43" t="str">
        <f>'Details and Calculations'!X880</f>
        <v>Spring</v>
      </c>
      <c r="Q881" s="44" t="str">
        <f t="shared" si="308"/>
        <v>Low Risk</v>
      </c>
      <c r="R881" s="44" t="str">
        <f t="shared" si="309"/>
        <v>High Risk</v>
      </c>
      <c r="S881" s="45" t="str">
        <f t="shared" si="310"/>
        <v>Basic Level of Service</v>
      </c>
      <c r="T881" s="62" t="str">
        <f t="shared" si="307"/>
        <v>High Priority</v>
      </c>
      <c r="U881" s="46">
        <f t="shared" si="311"/>
        <v>5</v>
      </c>
      <c r="V881" s="28" t="str">
        <f t="shared" si="312"/>
        <v>Major Repairs or Replace System</v>
      </c>
      <c r="W881" s="47" t="str">
        <f t="shared" si="313"/>
        <v/>
      </c>
      <c r="X881" s="27" t="str">
        <f t="shared" si="314"/>
        <v>Further Technical Diagnostic Needed</v>
      </c>
      <c r="Y881" s="48">
        <f t="shared" si="315"/>
        <v>27</v>
      </c>
      <c r="Z881" s="48">
        <f t="shared" si="316"/>
        <v>17</v>
      </c>
      <c r="AA881" s="48">
        <f t="shared" si="317"/>
        <v>27</v>
      </c>
      <c r="AB881" s="48" t="str">
        <f t="shared" si="318"/>
        <v xml:space="preserve"> </v>
      </c>
      <c r="AC881" s="48">
        <f t="shared" si="319"/>
        <v>27</v>
      </c>
      <c r="AD881" s="48">
        <f t="shared" si="320"/>
        <v>4</v>
      </c>
      <c r="AE881" s="48">
        <f t="shared" si="321"/>
        <v>17</v>
      </c>
      <c r="AF881" s="48" t="str">
        <f t="shared" si="322"/>
        <v xml:space="preserve"> </v>
      </c>
      <c r="AG881" s="49" t="str">
        <f t="shared" si="323"/>
        <v/>
      </c>
      <c r="AH881" s="48">
        <f t="shared" si="324"/>
        <v>17</v>
      </c>
      <c r="AI881" s="50">
        <f>'Details and Calculations'!AE880</f>
        <v>2</v>
      </c>
      <c r="AJ881" s="50">
        <f>'Details and Calculations'!AM880</f>
        <v>1</v>
      </c>
      <c r="AK881" s="50">
        <f>'Details and Calculations'!AR880</f>
        <v>1</v>
      </c>
      <c r="AL881" s="50" t="str">
        <f>'Details and Calculations'!AW880</f>
        <v xml:space="preserve"> </v>
      </c>
      <c r="AM881" s="50">
        <f>'Details and Calculations'!BA880</f>
        <v>1</v>
      </c>
      <c r="AN881" s="50">
        <f>'Details and Calculations'!BF880</f>
        <v>2</v>
      </c>
      <c r="AO881" s="50">
        <f>'Details and Calculations'!BI880</f>
        <v>1</v>
      </c>
      <c r="AP881" s="50" t="str">
        <f>'Details and Calculations'!BM880</f>
        <v xml:space="preserve"> </v>
      </c>
      <c r="AQ881" s="50" t="str">
        <f>'Details and Calculations'!BP880</f>
        <v xml:space="preserve"> </v>
      </c>
      <c r="AR881" s="50">
        <f>'Details and Calculations'!CC880</f>
        <v>1</v>
      </c>
      <c r="AS881" s="50">
        <f>'Details and Calculations'!CJ880</f>
        <v>3</v>
      </c>
      <c r="AT881" s="51">
        <f>'Details and Calculations'!T880</f>
        <v>1</v>
      </c>
      <c r="AU881" s="51">
        <f>'Details and Calculations'!Z880</f>
        <v>1</v>
      </c>
      <c r="AV881" s="51">
        <f>'Details and Calculations'!S880</f>
        <v>0</v>
      </c>
      <c r="AW881" s="51">
        <f>'Details and Calculations'!AI880</f>
        <v>1</v>
      </c>
      <c r="AX881" s="51">
        <f>'Details and Calculations'!BY880</f>
        <v>1</v>
      </c>
      <c r="AY881" s="51">
        <f>'Details and Calculations'!CG880</f>
        <v>1</v>
      </c>
      <c r="AZ881" s="51">
        <f>'Details and Calculations'!CI880</f>
        <v>0</v>
      </c>
      <c r="BA881" s="51">
        <f t="shared" si="325"/>
        <v>0</v>
      </c>
      <c r="BB881" s="52">
        <f>'Details and Calculations'!Y880</f>
        <v>4</v>
      </c>
      <c r="BC881" s="52">
        <f>'Details and Calculations'!AC880</f>
        <v>5</v>
      </c>
      <c r="BD881" s="52">
        <f>'Details and Calculations'!AK880</f>
        <v>2</v>
      </c>
      <c r="BE881" s="52">
        <f>'Details and Calculations'!AN880</f>
        <v>8000</v>
      </c>
      <c r="BF881" s="52">
        <f>'Details and Calculations'!AP880</f>
        <v>13</v>
      </c>
      <c r="BG881" s="52" t="str">
        <f>'Details and Calculations'!AT880</f>
        <v xml:space="preserve"> </v>
      </c>
      <c r="BH881" s="52">
        <f>'Details and Calculations'!AY880</f>
        <v>2</v>
      </c>
      <c r="BI881" s="52">
        <f>'Details and Calculations'!BB880</f>
        <v>7000</v>
      </c>
      <c r="BJ881" s="52">
        <f>'Details and Calculations'!BD880</f>
        <v>2</v>
      </c>
      <c r="BK881" s="52">
        <f>'Details and Calculations'!CA880</f>
        <v>17</v>
      </c>
      <c r="BL881" s="43">
        <f>'Details and Calculations'!AA880</f>
        <v>1</v>
      </c>
      <c r="BM881" s="43" t="str">
        <f>'Details and Calculations'!AB880</f>
        <v>"Springbox" --Intake Structure At A Spring|Collection Chamber</v>
      </c>
      <c r="BN881" s="43">
        <f>'Details and Calculations'!AD880</f>
        <v>2014</v>
      </c>
      <c r="BO881" s="43">
        <f>'Details and Calculations'!AJ880</f>
        <v>1</v>
      </c>
      <c r="BP881" s="43">
        <f>'Details and Calculations'!AL880</f>
        <v>2014</v>
      </c>
      <c r="BQ881" s="43">
        <f>'Details and Calculations'!AO880</f>
        <v>1</v>
      </c>
      <c r="BR881" s="43">
        <f>'Details and Calculations'!AQ880</f>
        <v>2014</v>
      </c>
      <c r="BS881" s="43">
        <f>'Details and Calculations'!AS880</f>
        <v>0</v>
      </c>
      <c r="BT881" s="43" t="str">
        <f>'Details and Calculations'!AV880</f>
        <v xml:space="preserve"> </v>
      </c>
      <c r="BU881" s="43">
        <f>'Details and Calculations'!AX880</f>
        <v>1</v>
      </c>
      <c r="BV881" s="43">
        <f>'Details and Calculations'!AZ880</f>
        <v>2014</v>
      </c>
      <c r="BW881" s="43">
        <f>'Details and Calculations'!BC880</f>
        <v>1</v>
      </c>
      <c r="BX881" s="43">
        <f>'Details and Calculations'!BE880</f>
        <v>2014</v>
      </c>
      <c r="BY881" s="43">
        <f>'Details and Calculations'!BG880</f>
        <v>1</v>
      </c>
      <c r="BZ881" s="43">
        <f>'Details and Calculations'!BH880</f>
        <v>2014</v>
      </c>
      <c r="CA881" s="43">
        <f>'Details and Calculations'!BJ880</f>
        <v>0</v>
      </c>
      <c r="CB881" s="43" t="str">
        <f>'Details and Calculations'!BK880</f>
        <v/>
      </c>
      <c r="CC881" s="43" t="str">
        <f>'Details and Calculations'!BL880</f>
        <v xml:space="preserve"> </v>
      </c>
      <c r="CD881" s="43" t="str">
        <f>'Details and Calculations'!BN880</f>
        <v xml:space="preserve"> </v>
      </c>
      <c r="CE881" s="43" t="str">
        <f>'Details and Calculations'!BO880</f>
        <v xml:space="preserve"> </v>
      </c>
      <c r="CF881" s="43">
        <f>'Details and Calculations'!BZ880</f>
        <v>1</v>
      </c>
      <c r="CG881" s="43">
        <f>'Details and Calculations'!CB880</f>
        <v>2014</v>
      </c>
      <c r="CH881" s="31"/>
      <c r="CI881" s="53"/>
    </row>
    <row r="882" spans="1:87" x14ac:dyDescent="0.3">
      <c r="A882" s="43">
        <f>'Details and Calculations'!A881</f>
        <v>2017</v>
      </c>
      <c r="B882" s="43" t="str">
        <f>'Details and Calculations'!C881</f>
        <v>Rwanda</v>
      </c>
      <c r="C882" s="43" t="str">
        <f>'Details and Calculations'!D881</f>
        <v>Rulindo</v>
      </c>
      <c r="D882" s="43" t="str">
        <f>'Details and Calculations'!E881</f>
        <v>Mbogo</v>
      </c>
      <c r="E882" s="43" t="str">
        <f>'Details and Calculations'!F881</f>
        <v>Rurenge</v>
      </c>
      <c r="F882" s="43" t="str">
        <f>'Details and Calculations'!G881</f>
        <v>Karehe</v>
      </c>
      <c r="G882" s="43" t="str">
        <f>'Details and Calculations'!H881</f>
        <v/>
      </c>
      <c r="H882" s="43" t="str">
        <f>'Details and Calculations'!I881</f>
        <v/>
      </c>
      <c r="I882" s="43" t="str">
        <f>'Details and Calculations'!J881</f>
        <v>Musenge network</v>
      </c>
      <c r="J882" s="43">
        <f>'Details and Calculations'!K881</f>
        <v>135</v>
      </c>
      <c r="K882" s="43">
        <f>'Details and Calculations'!O881</f>
        <v>28</v>
      </c>
      <c r="L882" s="43" t="str">
        <f>'Details and Calculations'!P882</f>
        <v xml:space="preserve"> </v>
      </c>
      <c r="M882" s="43" t="str">
        <f>'Details and Calculations'!U881</f>
        <v>Piped Network With Pump</v>
      </c>
      <c r="N882" s="43">
        <f>'Details and Calculations'!V881</f>
        <v>2014</v>
      </c>
      <c r="O882" s="43" t="str">
        <f>'Details and Calculations'!W881</f>
        <v>Water For People, Wasac And Rulindo District</v>
      </c>
      <c r="P882" s="43" t="str">
        <f>'Details and Calculations'!X881</f>
        <v>Spring</v>
      </c>
      <c r="Q882" s="44" t="str">
        <f t="shared" si="308"/>
        <v>Low Risk</v>
      </c>
      <c r="R882" s="44" t="str">
        <f t="shared" si="309"/>
        <v>Medium Risk</v>
      </c>
      <c r="S882" s="45" t="str">
        <f t="shared" si="310"/>
        <v>High Level of Service</v>
      </c>
      <c r="T882" s="62" t="str">
        <f t="shared" si="307"/>
        <v>Low Priority</v>
      </c>
      <c r="U882" s="46">
        <f t="shared" si="311"/>
        <v>8</v>
      </c>
      <c r="V882" s="28" t="str">
        <f t="shared" si="312"/>
        <v>Repair or Replace Components</v>
      </c>
      <c r="W882" s="47" t="str">
        <f t="shared" si="313"/>
        <v xml:space="preserve">Other Concrete Structures Distribution  Line, Pump, </v>
      </c>
      <c r="X882" s="27" t="str">
        <f t="shared" si="314"/>
        <v>Create Plan To Repair or Replace Components</v>
      </c>
      <c r="Y882" s="48">
        <f t="shared" si="315"/>
        <v>27</v>
      </c>
      <c r="Z882" s="48">
        <f t="shared" si="316"/>
        <v>17</v>
      </c>
      <c r="AA882" s="48">
        <f t="shared" si="317"/>
        <v>27</v>
      </c>
      <c r="AB882" s="48">
        <f t="shared" si="318"/>
        <v>17</v>
      </c>
      <c r="AC882" s="48">
        <f t="shared" si="319"/>
        <v>27</v>
      </c>
      <c r="AD882" s="48">
        <f t="shared" si="320"/>
        <v>4</v>
      </c>
      <c r="AE882" s="48">
        <f t="shared" si="321"/>
        <v>17</v>
      </c>
      <c r="AF882" s="48" t="str">
        <f t="shared" si="322"/>
        <v xml:space="preserve"> </v>
      </c>
      <c r="AG882" s="49" t="str">
        <f t="shared" si="323"/>
        <v/>
      </c>
      <c r="AH882" s="48">
        <f t="shared" si="324"/>
        <v>17</v>
      </c>
      <c r="AI882" s="50">
        <f>'Details and Calculations'!AE881</f>
        <v>1</v>
      </c>
      <c r="AJ882" s="50">
        <f>'Details and Calculations'!AM881</f>
        <v>1</v>
      </c>
      <c r="AK882" s="50">
        <f>'Details and Calculations'!AR881</f>
        <v>1</v>
      </c>
      <c r="AL882" s="50">
        <f>'Details and Calculations'!AW881</f>
        <v>2</v>
      </c>
      <c r="AM882" s="50">
        <f>'Details and Calculations'!BA881</f>
        <v>2</v>
      </c>
      <c r="AN882" s="50">
        <f>'Details and Calculations'!BF881</f>
        <v>2</v>
      </c>
      <c r="AO882" s="50">
        <f>'Details and Calculations'!BI881</f>
        <v>1</v>
      </c>
      <c r="AP882" s="50" t="str">
        <f>'Details and Calculations'!BM881</f>
        <v xml:space="preserve"> </v>
      </c>
      <c r="AQ882" s="50" t="str">
        <f>'Details and Calculations'!BP881</f>
        <v xml:space="preserve"> </v>
      </c>
      <c r="AR882" s="50">
        <f>'Details and Calculations'!CC881</f>
        <v>1</v>
      </c>
      <c r="AS882" s="50">
        <f>'Details and Calculations'!CJ881</f>
        <v>1</v>
      </c>
      <c r="AT882" s="51">
        <f>'Details and Calculations'!T881</f>
        <v>1</v>
      </c>
      <c r="AU882" s="51">
        <f>'Details and Calculations'!Z881</f>
        <v>1</v>
      </c>
      <c r="AV882" s="51">
        <f>'Details and Calculations'!S881</f>
        <v>1</v>
      </c>
      <c r="AW882" s="51">
        <f>'Details and Calculations'!AI881</f>
        <v>1</v>
      </c>
      <c r="AX882" s="51">
        <f>'Details and Calculations'!BY881</f>
        <v>1</v>
      </c>
      <c r="AY882" s="51">
        <f>'Details and Calculations'!CG881</f>
        <v>1</v>
      </c>
      <c r="AZ882" s="51">
        <f>'Details and Calculations'!CI881</f>
        <v>1</v>
      </c>
      <c r="BA882" s="51">
        <f t="shared" si="325"/>
        <v>1</v>
      </c>
      <c r="BB882" s="52">
        <f>'Details and Calculations'!Y881</f>
        <v>1</v>
      </c>
      <c r="BC882" s="52">
        <f>'Details and Calculations'!AC881</f>
        <v>1</v>
      </c>
      <c r="BD882" s="52">
        <f>'Details and Calculations'!AK881</f>
        <v>1</v>
      </c>
      <c r="BE882" s="52">
        <f>'Details and Calculations'!AN881</f>
        <v>3000</v>
      </c>
      <c r="BF882" s="52">
        <f>'Details and Calculations'!AP881</f>
        <v>16</v>
      </c>
      <c r="BG882" s="52">
        <f>'Details and Calculations'!AT881</f>
        <v>8</v>
      </c>
      <c r="BH882" s="52">
        <f>'Details and Calculations'!AY881</f>
        <v>3</v>
      </c>
      <c r="BI882" s="52">
        <f>'Details and Calculations'!BB881</f>
        <v>20000</v>
      </c>
      <c r="BJ882" s="52">
        <f>'Details and Calculations'!BD881</f>
        <v>1</v>
      </c>
      <c r="BK882" s="52">
        <f>'Details and Calculations'!CA881</f>
        <v>28</v>
      </c>
      <c r="BL882" s="43">
        <f>'Details and Calculations'!AA881</f>
        <v>1</v>
      </c>
      <c r="BM882" s="43" t="str">
        <f>'Details and Calculations'!AB881</f>
        <v>"Springbox" --Intake Structure At A Spring</v>
      </c>
      <c r="BN882" s="43">
        <f>'Details and Calculations'!AD881</f>
        <v>2014</v>
      </c>
      <c r="BO882" s="43">
        <f>'Details and Calculations'!AJ881</f>
        <v>1</v>
      </c>
      <c r="BP882" s="43">
        <f>'Details and Calculations'!AL881</f>
        <v>2014</v>
      </c>
      <c r="BQ882" s="43">
        <f>'Details and Calculations'!AO881</f>
        <v>1</v>
      </c>
      <c r="BR882" s="43">
        <f>'Details and Calculations'!AQ881</f>
        <v>2014</v>
      </c>
      <c r="BS882" s="43">
        <f>'Details and Calculations'!AS881</f>
        <v>1</v>
      </c>
      <c r="BT882" s="43">
        <f>'Details and Calculations'!AV881</f>
        <v>2014</v>
      </c>
      <c r="BU882" s="43">
        <f>'Details and Calculations'!AX881</f>
        <v>1</v>
      </c>
      <c r="BV882" s="43">
        <f>'Details and Calculations'!AZ881</f>
        <v>2014</v>
      </c>
      <c r="BW882" s="43">
        <f>'Details and Calculations'!BC881</f>
        <v>1</v>
      </c>
      <c r="BX882" s="43">
        <f>'Details and Calculations'!BE881</f>
        <v>2014</v>
      </c>
      <c r="BY882" s="43">
        <f>'Details and Calculations'!BG881</f>
        <v>1</v>
      </c>
      <c r="BZ882" s="43">
        <f>'Details and Calculations'!BH881</f>
        <v>2014</v>
      </c>
      <c r="CA882" s="43">
        <f>'Details and Calculations'!BJ881</f>
        <v>0</v>
      </c>
      <c r="CB882" s="43" t="str">
        <f>'Details and Calculations'!BK881</f>
        <v/>
      </c>
      <c r="CC882" s="43" t="str">
        <f>'Details and Calculations'!BL881</f>
        <v xml:space="preserve"> </v>
      </c>
      <c r="CD882" s="43" t="str">
        <f>'Details and Calculations'!BN881</f>
        <v xml:space="preserve"> </v>
      </c>
      <c r="CE882" s="43" t="str">
        <f>'Details and Calculations'!BO881</f>
        <v xml:space="preserve"> </v>
      </c>
      <c r="CF882" s="43">
        <f>'Details and Calculations'!BZ881</f>
        <v>1</v>
      </c>
      <c r="CG882" s="43">
        <f>'Details and Calculations'!CB881</f>
        <v>2014</v>
      </c>
      <c r="CH882" s="31"/>
      <c r="CI882" s="53"/>
    </row>
    <row r="883" spans="1:87" x14ac:dyDescent="0.3">
      <c r="A883" s="43">
        <f>'Details and Calculations'!A882</f>
        <v>2017</v>
      </c>
      <c r="B883" s="43" t="str">
        <f>'Details and Calculations'!C882</f>
        <v>Rwanda</v>
      </c>
      <c r="C883" s="43" t="str">
        <f>'Details and Calculations'!D882</f>
        <v>Rulindo</v>
      </c>
      <c r="D883" s="43" t="str">
        <f>'Details and Calculations'!E882</f>
        <v>Masoro</v>
      </c>
      <c r="E883" s="43" t="str">
        <f>'Details and Calculations'!F882</f>
        <v>Kigarama</v>
      </c>
      <c r="F883" s="43" t="str">
        <f>'Details and Calculations'!G882</f>
        <v>Marenge</v>
      </c>
      <c r="G883" s="43" t="str">
        <f>'Details and Calculations'!H882</f>
        <v/>
      </c>
      <c r="H883" s="43" t="str">
        <f>'Details and Calculations'!I882</f>
        <v/>
      </c>
      <c r="I883" s="43" t="str">
        <f>'Details and Calculations'!J882</f>
        <v>marenge</v>
      </c>
      <c r="J883" s="43">
        <f>'Details and Calculations'!K882</f>
        <v>203</v>
      </c>
      <c r="K883" s="43">
        <f>'Details and Calculations'!O882</f>
        <v>203</v>
      </c>
      <c r="L883" s="43" t="str">
        <f>'Details and Calculations'!P883</f>
        <v xml:space="preserve"> </v>
      </c>
      <c r="M883" s="43" t="str">
        <f>'Details and Calculations'!U882</f>
        <v>Piped Network -- Gravity Only</v>
      </c>
      <c r="N883" s="43">
        <f>'Details and Calculations'!V882</f>
        <v>1998</v>
      </c>
      <c r="O883" s="43" t="str">
        <f>'Details and Calculations'!W882</f>
        <v>Governement (District, Wasac) And Water For People</v>
      </c>
      <c r="P883" s="43" t="str">
        <f>'Details and Calculations'!X882</f>
        <v>Spring</v>
      </c>
      <c r="Q883" s="44" t="str">
        <f t="shared" si="308"/>
        <v>Low Risk</v>
      </c>
      <c r="R883" s="44" t="str">
        <f t="shared" si="309"/>
        <v>Low Risk</v>
      </c>
      <c r="S883" s="45" t="str">
        <f t="shared" si="310"/>
        <v>Intermediate Level of Service</v>
      </c>
      <c r="T883" s="62" t="str">
        <f t="shared" si="307"/>
        <v>Low Priority</v>
      </c>
      <c r="U883" s="46">
        <f t="shared" si="311"/>
        <v>7</v>
      </c>
      <c r="V883" s="28" t="str">
        <f t="shared" si="312"/>
        <v>Perform Routine Preventative Maintenance</v>
      </c>
      <c r="W883" s="47" t="str">
        <f t="shared" si="313"/>
        <v/>
      </c>
      <c r="X883" s="27" t="str">
        <f t="shared" si="314"/>
        <v>Maintain O&amp;M and Routine Monitoring</v>
      </c>
      <c r="Y883" s="48">
        <f t="shared" si="315"/>
        <v>29</v>
      </c>
      <c r="Z883" s="48">
        <f t="shared" si="316"/>
        <v>19</v>
      </c>
      <c r="AA883" s="48">
        <f t="shared" si="317"/>
        <v>29</v>
      </c>
      <c r="AB883" s="48" t="str">
        <f t="shared" si="318"/>
        <v xml:space="preserve"> </v>
      </c>
      <c r="AC883" s="48">
        <f t="shared" si="319"/>
        <v>29</v>
      </c>
      <c r="AD883" s="48">
        <f t="shared" si="320"/>
        <v>6</v>
      </c>
      <c r="AE883" s="48">
        <f t="shared" si="321"/>
        <v>19</v>
      </c>
      <c r="AF883" s="48" t="str">
        <f t="shared" si="322"/>
        <v xml:space="preserve"> </v>
      </c>
      <c r="AG883" s="49" t="str">
        <f t="shared" si="323"/>
        <v/>
      </c>
      <c r="AH883" s="48">
        <f t="shared" si="324"/>
        <v>19</v>
      </c>
      <c r="AI883" s="50">
        <f>'Details and Calculations'!AE882</f>
        <v>1</v>
      </c>
      <c r="AJ883" s="50">
        <f>'Details and Calculations'!AM882</f>
        <v>1</v>
      </c>
      <c r="AK883" s="50">
        <f>'Details and Calculations'!AR882</f>
        <v>1</v>
      </c>
      <c r="AL883" s="50" t="str">
        <f>'Details and Calculations'!AW882</f>
        <v xml:space="preserve"> </v>
      </c>
      <c r="AM883" s="50">
        <f>'Details and Calculations'!BA882</f>
        <v>1</v>
      </c>
      <c r="AN883" s="50">
        <f>'Details and Calculations'!BF882</f>
        <v>1</v>
      </c>
      <c r="AO883" s="50">
        <f>'Details and Calculations'!BI882</f>
        <v>1</v>
      </c>
      <c r="AP883" s="50" t="str">
        <f>'Details and Calculations'!BM882</f>
        <v xml:space="preserve"> </v>
      </c>
      <c r="AQ883" s="50" t="str">
        <f>'Details and Calculations'!BP882</f>
        <v xml:space="preserve"> </v>
      </c>
      <c r="AR883" s="50">
        <f>'Details and Calculations'!CC882</f>
        <v>1</v>
      </c>
      <c r="AS883" s="50">
        <f>'Details and Calculations'!CJ882</f>
        <v>1</v>
      </c>
      <c r="AT883" s="51">
        <f>'Details and Calculations'!T882</f>
        <v>1</v>
      </c>
      <c r="AU883" s="51">
        <f>'Details and Calculations'!Z882</f>
        <v>1</v>
      </c>
      <c r="AV883" s="51">
        <f>'Details and Calculations'!S882</f>
        <v>0</v>
      </c>
      <c r="AW883" s="51">
        <f>'Details and Calculations'!AI882</f>
        <v>1</v>
      </c>
      <c r="AX883" s="51">
        <f>'Details and Calculations'!BY882</f>
        <v>1</v>
      </c>
      <c r="AY883" s="51">
        <f>'Details and Calculations'!CG882</f>
        <v>1</v>
      </c>
      <c r="AZ883" s="51">
        <f>'Details and Calculations'!CI882</f>
        <v>1</v>
      </c>
      <c r="BA883" s="51">
        <f t="shared" si="325"/>
        <v>1</v>
      </c>
      <c r="BB883" s="52">
        <f>'Details and Calculations'!Y882</f>
        <v>2</v>
      </c>
      <c r="BC883" s="52">
        <f>'Details and Calculations'!AC882</f>
        <v>1</v>
      </c>
      <c r="BD883" s="52">
        <f>'Details and Calculations'!AK882</f>
        <v>2</v>
      </c>
      <c r="BE883" s="52">
        <f>'Details and Calculations'!AN882</f>
        <v>5000</v>
      </c>
      <c r="BF883" s="52">
        <f>'Details and Calculations'!AP882</f>
        <v>15</v>
      </c>
      <c r="BG883" s="52" t="str">
        <f>'Details and Calculations'!AT882</f>
        <v xml:space="preserve"> </v>
      </c>
      <c r="BH883" s="52">
        <f>'Details and Calculations'!AY882</f>
        <v>2</v>
      </c>
      <c r="BI883" s="52">
        <f>'Details and Calculations'!BB882</f>
        <v>5000</v>
      </c>
      <c r="BJ883" s="52">
        <f>'Details and Calculations'!BD882</f>
        <v>1</v>
      </c>
      <c r="BK883" s="52">
        <f>'Details and Calculations'!CA882</f>
        <v>1</v>
      </c>
      <c r="BL883" s="43">
        <f>'Details and Calculations'!AA882</f>
        <v>1</v>
      </c>
      <c r="BM883" s="43" t="str">
        <f>'Details and Calculations'!AB882</f>
        <v>"Springbox" --Intake Structure At A Spring</v>
      </c>
      <c r="BN883" s="43">
        <f>'Details and Calculations'!AD882</f>
        <v>2016</v>
      </c>
      <c r="BO883" s="43">
        <f>'Details and Calculations'!AJ882</f>
        <v>1</v>
      </c>
      <c r="BP883" s="43">
        <f>'Details and Calculations'!AL882</f>
        <v>2016</v>
      </c>
      <c r="BQ883" s="43">
        <f>'Details and Calculations'!AO882</f>
        <v>1</v>
      </c>
      <c r="BR883" s="43">
        <f>'Details and Calculations'!AQ882</f>
        <v>2016</v>
      </c>
      <c r="BS883" s="43">
        <f>'Details and Calculations'!AS882</f>
        <v>0</v>
      </c>
      <c r="BT883" s="43" t="str">
        <f>'Details and Calculations'!AV882</f>
        <v xml:space="preserve"> </v>
      </c>
      <c r="BU883" s="43">
        <f>'Details and Calculations'!AX882</f>
        <v>1</v>
      </c>
      <c r="BV883" s="43">
        <f>'Details and Calculations'!AZ882</f>
        <v>2016</v>
      </c>
      <c r="BW883" s="43">
        <f>'Details and Calculations'!BC882</f>
        <v>1</v>
      </c>
      <c r="BX883" s="43">
        <f>'Details and Calculations'!BE882</f>
        <v>2016</v>
      </c>
      <c r="BY883" s="43">
        <f>'Details and Calculations'!BG882</f>
        <v>1</v>
      </c>
      <c r="BZ883" s="43">
        <f>'Details and Calculations'!BH882</f>
        <v>2016</v>
      </c>
      <c r="CA883" s="43">
        <f>'Details and Calculations'!BJ882</f>
        <v>0</v>
      </c>
      <c r="CB883" s="43" t="str">
        <f>'Details and Calculations'!BK882</f>
        <v/>
      </c>
      <c r="CC883" s="43" t="str">
        <f>'Details and Calculations'!BL882</f>
        <v xml:space="preserve"> </v>
      </c>
      <c r="CD883" s="43" t="str">
        <f>'Details and Calculations'!BN882</f>
        <v xml:space="preserve"> </v>
      </c>
      <c r="CE883" s="43" t="str">
        <f>'Details and Calculations'!BO882</f>
        <v xml:space="preserve"> </v>
      </c>
      <c r="CF883" s="43">
        <f>'Details and Calculations'!BZ882</f>
        <v>1</v>
      </c>
      <c r="CG883" s="43">
        <f>'Details and Calculations'!CB882</f>
        <v>2016</v>
      </c>
      <c r="CH883" s="31"/>
      <c r="CI883" s="53"/>
    </row>
    <row r="884" spans="1:87" x14ac:dyDescent="0.3">
      <c r="A884" s="43">
        <f>'Details and Calculations'!A883</f>
        <v>2017</v>
      </c>
      <c r="B884" s="43" t="str">
        <f>'Details and Calculations'!C883</f>
        <v>Rwanda</v>
      </c>
      <c r="C884" s="43" t="str">
        <f>'Details and Calculations'!D883</f>
        <v>Rulindo</v>
      </c>
      <c r="D884" s="43" t="str">
        <f>'Details and Calculations'!E883</f>
        <v>Tumba</v>
      </c>
      <c r="E884" s="43" t="str">
        <f>'Details and Calculations'!F883</f>
        <v>Gahabwa</v>
      </c>
      <c r="F884" s="43" t="str">
        <f>'Details and Calculations'!G883</f>
        <v>Munyinya</v>
      </c>
      <c r="G884" s="43" t="str">
        <f>'Details and Calculations'!H883</f>
        <v/>
      </c>
      <c r="H884" s="43" t="str">
        <f>'Details and Calculations'!I883</f>
        <v/>
      </c>
      <c r="I884" s="43" t="str">
        <f>'Details and Calculations'!J883</f>
        <v>Munyinya water point chez Rugigana/Nyirambuga pumping system</v>
      </c>
      <c r="J884" s="43">
        <f>'Details and Calculations'!K883</f>
        <v>142</v>
      </c>
      <c r="K884" s="43">
        <f>'Details and Calculations'!O883</f>
        <v>142</v>
      </c>
      <c r="L884" s="43">
        <f>'Details and Calculations'!P884</f>
        <v>380</v>
      </c>
      <c r="M884" s="43" t="str">
        <f>'Details and Calculations'!U883</f>
        <v>Piped Network With Pump</v>
      </c>
      <c r="N884" s="43">
        <f>'Details and Calculations'!V883</f>
        <v>2017</v>
      </c>
      <c r="O884" s="43" t="str">
        <f>'Details and Calculations'!W883</f>
        <v>Governement (District, Wasac) And Water For People</v>
      </c>
      <c r="P884" s="43" t="str">
        <f>'Details and Calculations'!X883</f>
        <v>Spring</v>
      </c>
      <c r="Q884" s="44" t="str">
        <f t="shared" si="308"/>
        <v>Low Risk</v>
      </c>
      <c r="R884" s="44" t="str">
        <f t="shared" si="309"/>
        <v>High Risk</v>
      </c>
      <c r="S884" s="45" t="str">
        <f t="shared" si="310"/>
        <v>Basic Level of Service</v>
      </c>
      <c r="T884" s="62" t="str">
        <f t="shared" si="307"/>
        <v>High Priority</v>
      </c>
      <c r="U884" s="46">
        <f t="shared" si="311"/>
        <v>5</v>
      </c>
      <c r="V884" s="28" t="str">
        <f t="shared" si="312"/>
        <v>Major Repairs or Replace System</v>
      </c>
      <c r="W884" s="47" t="str">
        <f t="shared" si="313"/>
        <v/>
      </c>
      <c r="X884" s="27" t="str">
        <f t="shared" si="314"/>
        <v>Further Technical Diagnostic Needed</v>
      </c>
      <c r="Y884" s="48" t="str">
        <f t="shared" si="315"/>
        <v xml:space="preserve"> </v>
      </c>
      <c r="Z884" s="48">
        <f t="shared" si="316"/>
        <v>20</v>
      </c>
      <c r="AA884" s="48">
        <f t="shared" si="317"/>
        <v>30</v>
      </c>
      <c r="AB884" s="48" t="str">
        <f t="shared" si="318"/>
        <v xml:space="preserve"> </v>
      </c>
      <c r="AC884" s="48">
        <f t="shared" si="319"/>
        <v>30</v>
      </c>
      <c r="AD884" s="48" t="str">
        <f t="shared" si="320"/>
        <v xml:space="preserve"> </v>
      </c>
      <c r="AE884" s="48" t="str">
        <f t="shared" si="321"/>
        <v xml:space="preserve"> </v>
      </c>
      <c r="AF884" s="48" t="str">
        <f t="shared" si="322"/>
        <v xml:space="preserve"> </v>
      </c>
      <c r="AG884" s="49" t="str">
        <f t="shared" si="323"/>
        <v/>
      </c>
      <c r="AH884" s="48">
        <f t="shared" si="324"/>
        <v>20</v>
      </c>
      <c r="AI884" s="50" t="str">
        <f>'Details and Calculations'!AE883</f>
        <v xml:space="preserve"> </v>
      </c>
      <c r="AJ884" s="50">
        <f>'Details and Calculations'!AM883</f>
        <v>1</v>
      </c>
      <c r="AK884" s="50">
        <f>'Details and Calculations'!AR883</f>
        <v>1</v>
      </c>
      <c r="AL884" s="50" t="str">
        <f>'Details and Calculations'!AW883</f>
        <v xml:space="preserve"> </v>
      </c>
      <c r="AM884" s="50">
        <f>'Details and Calculations'!BA883</f>
        <v>1</v>
      </c>
      <c r="AN884" s="50" t="str">
        <f>'Details and Calculations'!BF883</f>
        <v xml:space="preserve"> </v>
      </c>
      <c r="AO884" s="50" t="str">
        <f>'Details and Calculations'!BI883</f>
        <v xml:space="preserve"> </v>
      </c>
      <c r="AP884" s="50" t="str">
        <f>'Details and Calculations'!BM883</f>
        <v xml:space="preserve"> </v>
      </c>
      <c r="AQ884" s="50" t="str">
        <f>'Details and Calculations'!BP883</f>
        <v xml:space="preserve"> </v>
      </c>
      <c r="AR884" s="50">
        <f>'Details and Calculations'!CC883</f>
        <v>3</v>
      </c>
      <c r="AS884" s="50">
        <f>'Details and Calculations'!CJ883</f>
        <v>3</v>
      </c>
      <c r="AT884" s="51">
        <f>'Details and Calculations'!T883</f>
        <v>1</v>
      </c>
      <c r="AU884" s="51">
        <f>'Details and Calculations'!Z883</f>
        <v>1</v>
      </c>
      <c r="AV884" s="51">
        <f>'Details and Calculations'!S883</f>
        <v>0</v>
      </c>
      <c r="AW884" s="51">
        <f>'Details and Calculations'!AI883</f>
        <v>1</v>
      </c>
      <c r="AX884" s="51">
        <f>'Details and Calculations'!BY883</f>
        <v>1</v>
      </c>
      <c r="AY884" s="51">
        <f>'Details and Calculations'!CG883</f>
        <v>1</v>
      </c>
      <c r="AZ884" s="51">
        <f>'Details and Calculations'!CI883</f>
        <v>0</v>
      </c>
      <c r="BA884" s="51">
        <f t="shared" si="325"/>
        <v>0</v>
      </c>
      <c r="BB884" s="52">
        <f>'Details and Calculations'!Y883</f>
        <v>2</v>
      </c>
      <c r="BC884" s="52" t="str">
        <f>'Details and Calculations'!AC883</f>
        <v xml:space="preserve"> </v>
      </c>
      <c r="BD884" s="52">
        <f>'Details and Calculations'!AK883</f>
        <v>1</v>
      </c>
      <c r="BE884" s="52">
        <f>'Details and Calculations'!AN883</f>
        <v>500</v>
      </c>
      <c r="BF884" s="52">
        <f>'Details and Calculations'!AP883</f>
        <v>1</v>
      </c>
      <c r="BG884" s="52" t="str">
        <f>'Details and Calculations'!AT883</f>
        <v xml:space="preserve"> </v>
      </c>
      <c r="BH884" s="52">
        <f>'Details and Calculations'!AY883</f>
        <v>1</v>
      </c>
      <c r="BI884" s="52">
        <f>'Details and Calculations'!BB883</f>
        <v>500</v>
      </c>
      <c r="BJ884" s="52" t="str">
        <f>'Details and Calculations'!BD883</f>
        <v xml:space="preserve"> </v>
      </c>
      <c r="BK884" s="52">
        <f>'Details and Calculations'!CA883</f>
        <v>2</v>
      </c>
      <c r="BL884" s="43">
        <f>'Details and Calculations'!AA883</f>
        <v>0</v>
      </c>
      <c r="BM884" s="43" t="str">
        <f>'Details and Calculations'!AB883</f>
        <v/>
      </c>
      <c r="BN884" s="43" t="str">
        <f>'Details and Calculations'!AD883</f>
        <v xml:space="preserve"> </v>
      </c>
      <c r="BO884" s="43">
        <f>'Details and Calculations'!AJ883</f>
        <v>1</v>
      </c>
      <c r="BP884" s="43">
        <f>'Details and Calculations'!AL883</f>
        <v>2017</v>
      </c>
      <c r="BQ884" s="43">
        <f>'Details and Calculations'!AO883</f>
        <v>1</v>
      </c>
      <c r="BR884" s="43">
        <f>'Details and Calculations'!AQ883</f>
        <v>2017</v>
      </c>
      <c r="BS884" s="43">
        <f>'Details and Calculations'!AS883</f>
        <v>0</v>
      </c>
      <c r="BT884" s="43" t="str">
        <f>'Details and Calculations'!AV883</f>
        <v xml:space="preserve"> </v>
      </c>
      <c r="BU884" s="43">
        <f>'Details and Calculations'!AX883</f>
        <v>1</v>
      </c>
      <c r="BV884" s="43">
        <f>'Details and Calculations'!AZ883</f>
        <v>2017</v>
      </c>
      <c r="BW884" s="43">
        <f>'Details and Calculations'!BC883</f>
        <v>0</v>
      </c>
      <c r="BX884" s="43" t="str">
        <f>'Details and Calculations'!BE883</f>
        <v xml:space="preserve"> </v>
      </c>
      <c r="BY884" s="43" t="str">
        <f>'Details and Calculations'!BG883</f>
        <v xml:space="preserve"> </v>
      </c>
      <c r="BZ884" s="43" t="str">
        <f>'Details and Calculations'!BH883</f>
        <v xml:space="preserve"> </v>
      </c>
      <c r="CA884" s="43">
        <f>'Details and Calculations'!BJ883</f>
        <v>0</v>
      </c>
      <c r="CB884" s="43" t="str">
        <f>'Details and Calculations'!BK883</f>
        <v/>
      </c>
      <c r="CC884" s="43" t="str">
        <f>'Details and Calculations'!BL883</f>
        <v xml:space="preserve"> </v>
      </c>
      <c r="CD884" s="43" t="str">
        <f>'Details and Calculations'!BN883</f>
        <v xml:space="preserve"> </v>
      </c>
      <c r="CE884" s="43" t="str">
        <f>'Details and Calculations'!BO883</f>
        <v xml:space="preserve"> </v>
      </c>
      <c r="CF884" s="43">
        <f>'Details and Calculations'!BZ883</f>
        <v>1</v>
      </c>
      <c r="CG884" s="43">
        <f>'Details and Calculations'!CB883</f>
        <v>2017</v>
      </c>
      <c r="CH884" s="31"/>
      <c r="CI884" s="53"/>
    </row>
    <row r="885" spans="1:87" x14ac:dyDescent="0.3">
      <c r="A885" s="43">
        <f>'Details and Calculations'!A884</f>
        <v>2017</v>
      </c>
      <c r="B885" s="43" t="str">
        <f>'Details and Calculations'!C884</f>
        <v>Rwanda</v>
      </c>
      <c r="C885" s="43" t="str">
        <f>'Details and Calculations'!D884</f>
        <v>Rulindo</v>
      </c>
      <c r="D885" s="43" t="str">
        <f>'Details and Calculations'!E884</f>
        <v>Burega</v>
      </c>
      <c r="E885" s="43" t="str">
        <f>'Details and Calculations'!F884</f>
        <v>Butangampundu</v>
      </c>
      <c r="F885" s="43" t="str">
        <f>'Details and Calculations'!G884</f>
        <v>Kigarama</v>
      </c>
      <c r="G885" s="43" t="str">
        <f>'Details and Calculations'!H884</f>
        <v/>
      </c>
      <c r="H885" s="43" t="str">
        <f>'Details and Calculations'!I884</f>
        <v/>
      </c>
      <c r="I885" s="43" t="str">
        <f>'Details and Calculations'!J884</f>
        <v>Rwamugaza</v>
      </c>
      <c r="J885" s="43">
        <f>'Details and Calculations'!K884</f>
        <v>380</v>
      </c>
      <c r="K885" s="43" t="str">
        <f>'Details and Calculations'!O884</f>
        <v xml:space="preserve"> </v>
      </c>
      <c r="L885" s="43">
        <f>'Details and Calculations'!P885</f>
        <v>89</v>
      </c>
      <c r="M885" s="43" t="str">
        <f>'Details and Calculations'!U884</f>
        <v>Piped Network With Pump</v>
      </c>
      <c r="N885" s="43">
        <f>'Details and Calculations'!V884</f>
        <v>2009</v>
      </c>
      <c r="O885" s="43" t="str">
        <f>'Details and Calculations'!W884</f>
        <v>Governement (District, Wasac) And Water For People</v>
      </c>
      <c r="P885" s="43" t="str">
        <f>'Details and Calculations'!X884</f>
        <v>Spring</v>
      </c>
      <c r="Q885" s="44" t="str">
        <f t="shared" si="308"/>
        <v>Low Risk</v>
      </c>
      <c r="R885" s="44" t="str">
        <f t="shared" si="309"/>
        <v>High Risk</v>
      </c>
      <c r="S885" s="45" t="str">
        <f t="shared" si="310"/>
        <v>Basic Level of Service</v>
      </c>
      <c r="T885" s="62" t="str">
        <f t="shared" si="307"/>
        <v>High Priority</v>
      </c>
      <c r="U885" s="46">
        <f t="shared" si="311"/>
        <v>3</v>
      </c>
      <c r="V885" s="28" t="str">
        <f t="shared" si="312"/>
        <v>Major Repairs or Replace System</v>
      </c>
      <c r="W885" s="47" t="str">
        <f t="shared" si="313"/>
        <v/>
      </c>
      <c r="X885" s="27" t="str">
        <f t="shared" si="314"/>
        <v>Further Technical Diagnostic Needed</v>
      </c>
      <c r="Y885" s="48">
        <f t="shared" si="315"/>
        <v>22</v>
      </c>
      <c r="Z885" s="48">
        <f t="shared" si="316"/>
        <v>12</v>
      </c>
      <c r="AA885" s="48">
        <f t="shared" si="317"/>
        <v>27</v>
      </c>
      <c r="AB885" s="48">
        <f t="shared" si="318"/>
        <v>17</v>
      </c>
      <c r="AC885" s="48">
        <f t="shared" si="319"/>
        <v>27</v>
      </c>
      <c r="AD885" s="48">
        <f t="shared" si="320"/>
        <v>-1</v>
      </c>
      <c r="AE885" s="48">
        <f t="shared" si="321"/>
        <v>12</v>
      </c>
      <c r="AF885" s="48" t="str">
        <f t="shared" si="322"/>
        <v xml:space="preserve"> </v>
      </c>
      <c r="AG885" s="49" t="str">
        <f t="shared" si="323"/>
        <v/>
      </c>
      <c r="AH885" s="48">
        <f t="shared" si="324"/>
        <v>17</v>
      </c>
      <c r="AI885" s="50">
        <f>'Details and Calculations'!AE884</f>
        <v>1</v>
      </c>
      <c r="AJ885" s="50">
        <f>'Details and Calculations'!AM884</f>
        <v>1</v>
      </c>
      <c r="AK885" s="50">
        <f>'Details and Calculations'!AR884</f>
        <v>3</v>
      </c>
      <c r="AL885" s="50">
        <f>'Details and Calculations'!AW884</f>
        <v>3</v>
      </c>
      <c r="AM885" s="50">
        <f>'Details and Calculations'!BA884</f>
        <v>3</v>
      </c>
      <c r="AN885" s="50">
        <f>'Details and Calculations'!BF884</f>
        <v>1</v>
      </c>
      <c r="AO885" s="50">
        <f>'Details and Calculations'!BI884</f>
        <v>1</v>
      </c>
      <c r="AP885" s="50" t="str">
        <f>'Details and Calculations'!BM884</f>
        <v xml:space="preserve"> </v>
      </c>
      <c r="AQ885" s="50" t="str">
        <f>'Details and Calculations'!BP884</f>
        <v xml:space="preserve"> </v>
      </c>
      <c r="AR885" s="50">
        <f>'Details and Calculations'!CC884</f>
        <v>3</v>
      </c>
      <c r="AS885" s="50">
        <f>'Details and Calculations'!CJ884</f>
        <v>3</v>
      </c>
      <c r="AT885" s="51">
        <f>'Details and Calculations'!T884</f>
        <v>1</v>
      </c>
      <c r="AU885" s="51">
        <f>'Details and Calculations'!Z884</f>
        <v>1</v>
      </c>
      <c r="AV885" s="51">
        <f>'Details and Calculations'!S884</f>
        <v>0</v>
      </c>
      <c r="AW885" s="51">
        <f>'Details and Calculations'!AI884</f>
        <v>0</v>
      </c>
      <c r="AX885" s="51">
        <f>'Details and Calculations'!BY884</f>
        <v>1</v>
      </c>
      <c r="AY885" s="51">
        <f>'Details and Calculations'!CG884</f>
        <v>0</v>
      </c>
      <c r="AZ885" s="51">
        <f>'Details and Calculations'!CI884</f>
        <v>0</v>
      </c>
      <c r="BA885" s="51">
        <f t="shared" si="325"/>
        <v>0</v>
      </c>
      <c r="BB885" s="52">
        <f>'Details and Calculations'!Y884</f>
        <v>3</v>
      </c>
      <c r="BC885" s="52">
        <f>'Details and Calculations'!AC884</f>
        <v>3</v>
      </c>
      <c r="BD885" s="52">
        <f>'Details and Calculations'!AK884</f>
        <v>2</v>
      </c>
      <c r="BE885" s="52">
        <f>'Details and Calculations'!AN884</f>
        <v>3000</v>
      </c>
      <c r="BF885" s="52">
        <f>'Details and Calculations'!AP884</f>
        <v>3</v>
      </c>
      <c r="BG885" s="52">
        <f>'Details and Calculations'!AT884</f>
        <v>8</v>
      </c>
      <c r="BH885" s="52">
        <f>'Details and Calculations'!AY884</f>
        <v>2</v>
      </c>
      <c r="BI885" s="52">
        <f>'Details and Calculations'!BB884</f>
        <v>3000</v>
      </c>
      <c r="BJ885" s="52">
        <f>'Details and Calculations'!BD884</f>
        <v>1</v>
      </c>
      <c r="BK885" s="52">
        <f>'Details and Calculations'!CA884</f>
        <v>1</v>
      </c>
      <c r="BL885" s="43">
        <f>'Details and Calculations'!AA884</f>
        <v>1</v>
      </c>
      <c r="BM885" s="43" t="str">
        <f>'Details and Calculations'!AB884</f>
        <v/>
      </c>
      <c r="BN885" s="43">
        <f>'Details and Calculations'!AD884</f>
        <v>2009</v>
      </c>
      <c r="BO885" s="43">
        <f>'Details and Calculations'!AJ884</f>
        <v>1</v>
      </c>
      <c r="BP885" s="43">
        <f>'Details and Calculations'!AL884</f>
        <v>2009</v>
      </c>
      <c r="BQ885" s="43">
        <f>'Details and Calculations'!AO884</f>
        <v>1</v>
      </c>
      <c r="BR885" s="43">
        <f>'Details and Calculations'!AQ884</f>
        <v>2014</v>
      </c>
      <c r="BS885" s="43">
        <f>'Details and Calculations'!AS884</f>
        <v>1</v>
      </c>
      <c r="BT885" s="43">
        <f>'Details and Calculations'!AV884</f>
        <v>2014</v>
      </c>
      <c r="BU885" s="43">
        <f>'Details and Calculations'!AX884</f>
        <v>1</v>
      </c>
      <c r="BV885" s="43">
        <f>'Details and Calculations'!AZ884</f>
        <v>2014</v>
      </c>
      <c r="BW885" s="43">
        <f>'Details and Calculations'!BC884</f>
        <v>1</v>
      </c>
      <c r="BX885" s="43">
        <f>'Details and Calculations'!BE884</f>
        <v>2009</v>
      </c>
      <c r="BY885" s="43">
        <f>'Details and Calculations'!BG884</f>
        <v>1</v>
      </c>
      <c r="BZ885" s="43">
        <f>'Details and Calculations'!BH884</f>
        <v>2009</v>
      </c>
      <c r="CA885" s="43">
        <f>'Details and Calculations'!BJ884</f>
        <v>0</v>
      </c>
      <c r="CB885" s="43" t="str">
        <f>'Details and Calculations'!BK884</f>
        <v/>
      </c>
      <c r="CC885" s="43" t="str">
        <f>'Details and Calculations'!BL884</f>
        <v xml:space="preserve"> </v>
      </c>
      <c r="CD885" s="43" t="str">
        <f>'Details and Calculations'!BN884</f>
        <v xml:space="preserve"> </v>
      </c>
      <c r="CE885" s="43" t="str">
        <f>'Details and Calculations'!BO884</f>
        <v xml:space="preserve"> </v>
      </c>
      <c r="CF885" s="43">
        <f>'Details and Calculations'!BZ884</f>
        <v>1</v>
      </c>
      <c r="CG885" s="43">
        <f>'Details and Calculations'!CB884</f>
        <v>2014</v>
      </c>
      <c r="CH885" s="31"/>
      <c r="CI885" s="53"/>
    </row>
    <row r="886" spans="1:87" x14ac:dyDescent="0.3">
      <c r="A886" s="43">
        <f>'Details and Calculations'!A885</f>
        <v>2017</v>
      </c>
      <c r="B886" s="43" t="str">
        <f>'Details and Calculations'!C885</f>
        <v>Rwanda</v>
      </c>
      <c r="C886" s="43" t="str">
        <f>'Details and Calculations'!D885</f>
        <v>Rulindo</v>
      </c>
      <c r="D886" s="43" t="str">
        <f>'Details and Calculations'!E885</f>
        <v>Kinihira</v>
      </c>
      <c r="E886" s="43" t="str">
        <f>'Details and Calculations'!F885</f>
        <v>Butunzi</v>
      </c>
      <c r="F886" s="43" t="str">
        <f>'Details and Calculations'!G885</f>
        <v>Ndorandi</v>
      </c>
      <c r="G886" s="43" t="str">
        <f>'Details and Calculations'!H885</f>
        <v/>
      </c>
      <c r="H886" s="43" t="str">
        <f>'Details and Calculations'!I885</f>
        <v/>
      </c>
      <c r="I886" s="43" t="str">
        <f>'Details and Calculations'!J885</f>
        <v>Nyamagana-Kinihira</v>
      </c>
      <c r="J886" s="43">
        <f>'Details and Calculations'!K885</f>
        <v>139</v>
      </c>
      <c r="K886" s="43">
        <f>'Details and Calculations'!O885</f>
        <v>50</v>
      </c>
      <c r="L886" s="43">
        <f>'Details and Calculations'!P886</f>
        <v>1125</v>
      </c>
      <c r="M886" s="43" t="str">
        <f>'Details and Calculations'!U885</f>
        <v>Piped Network With Pump</v>
      </c>
      <c r="N886" s="43">
        <f>'Details and Calculations'!V885</f>
        <v>2015</v>
      </c>
      <c r="O886" s="43" t="str">
        <f>'Details and Calculations'!W885</f>
        <v>Governement (District, Wasac) And Water For People</v>
      </c>
      <c r="P886" s="43" t="str">
        <f>'Details and Calculations'!X885</f>
        <v>Spring</v>
      </c>
      <c r="Q886" s="44" t="str">
        <f t="shared" si="308"/>
        <v>Low Risk</v>
      </c>
      <c r="R886" s="44" t="str">
        <f t="shared" si="309"/>
        <v>Low Risk</v>
      </c>
      <c r="S886" s="45" t="str">
        <f t="shared" si="310"/>
        <v>High Level of Service</v>
      </c>
      <c r="T886" s="62" t="str">
        <f t="shared" si="307"/>
        <v>Low Priority</v>
      </c>
      <c r="U886" s="46">
        <f t="shared" si="311"/>
        <v>8</v>
      </c>
      <c r="V886" s="28" t="str">
        <f t="shared" si="312"/>
        <v>Perform Routine Preventative Maintenance</v>
      </c>
      <c r="W886" s="47" t="str">
        <f t="shared" si="313"/>
        <v/>
      </c>
      <c r="X886" s="27" t="str">
        <f t="shared" si="314"/>
        <v>Maintain O&amp;M and Routine Monitoring</v>
      </c>
      <c r="Y886" s="48">
        <f t="shared" si="315"/>
        <v>28</v>
      </c>
      <c r="Z886" s="48">
        <f t="shared" si="316"/>
        <v>18</v>
      </c>
      <c r="AA886" s="48">
        <f t="shared" si="317"/>
        <v>28</v>
      </c>
      <c r="AB886" s="48">
        <f t="shared" si="318"/>
        <v>18</v>
      </c>
      <c r="AC886" s="48">
        <f t="shared" si="319"/>
        <v>28</v>
      </c>
      <c r="AD886" s="48">
        <f t="shared" si="320"/>
        <v>5</v>
      </c>
      <c r="AE886" s="48">
        <f t="shared" si="321"/>
        <v>18</v>
      </c>
      <c r="AF886" s="48" t="str">
        <f t="shared" si="322"/>
        <v xml:space="preserve"> </v>
      </c>
      <c r="AG886" s="49" t="str">
        <f t="shared" si="323"/>
        <v/>
      </c>
      <c r="AH886" s="48">
        <f t="shared" si="324"/>
        <v>18</v>
      </c>
      <c r="AI886" s="50">
        <f>'Details and Calculations'!AE885</f>
        <v>1</v>
      </c>
      <c r="AJ886" s="50">
        <f>'Details and Calculations'!AM885</f>
        <v>1</v>
      </c>
      <c r="AK886" s="50">
        <f>'Details and Calculations'!AR885</f>
        <v>1</v>
      </c>
      <c r="AL886" s="50">
        <f>'Details and Calculations'!AW885</f>
        <v>1</v>
      </c>
      <c r="AM886" s="50">
        <f>'Details and Calculations'!BA885</f>
        <v>1</v>
      </c>
      <c r="AN886" s="50">
        <f>'Details and Calculations'!BF885</f>
        <v>1</v>
      </c>
      <c r="AO886" s="50">
        <f>'Details and Calculations'!BI885</f>
        <v>1</v>
      </c>
      <c r="AP886" s="50" t="str">
        <f>'Details and Calculations'!BM885</f>
        <v xml:space="preserve"> </v>
      </c>
      <c r="AQ886" s="50" t="str">
        <f>'Details and Calculations'!BP885</f>
        <v xml:space="preserve"> </v>
      </c>
      <c r="AR886" s="50">
        <f>'Details and Calculations'!CC885</f>
        <v>1</v>
      </c>
      <c r="AS886" s="50">
        <f>'Details and Calculations'!CJ885</f>
        <v>1</v>
      </c>
      <c r="AT886" s="51">
        <f>'Details and Calculations'!T885</f>
        <v>1</v>
      </c>
      <c r="AU886" s="51">
        <f>'Details and Calculations'!Z885</f>
        <v>1</v>
      </c>
      <c r="AV886" s="51">
        <f>'Details and Calculations'!S885</f>
        <v>1</v>
      </c>
      <c r="AW886" s="51">
        <f>'Details and Calculations'!AI885</f>
        <v>1</v>
      </c>
      <c r="AX886" s="51">
        <f>'Details and Calculations'!BY885</f>
        <v>1</v>
      </c>
      <c r="AY886" s="51">
        <f>'Details and Calculations'!CG885</f>
        <v>1</v>
      </c>
      <c r="AZ886" s="51">
        <f>'Details and Calculations'!CI885</f>
        <v>1</v>
      </c>
      <c r="BA886" s="51">
        <f t="shared" si="325"/>
        <v>1</v>
      </c>
      <c r="BB886" s="52">
        <f>'Details and Calculations'!Y885</f>
        <v>2</v>
      </c>
      <c r="BC886" s="52">
        <f>'Details and Calculations'!AC885</f>
        <v>1</v>
      </c>
      <c r="BD886" s="52">
        <f>'Details and Calculations'!AK885</f>
        <v>1</v>
      </c>
      <c r="BE886" s="52">
        <f>'Details and Calculations'!AN885</f>
        <v>1000</v>
      </c>
      <c r="BF886" s="52">
        <f>'Details and Calculations'!AP885</f>
        <v>7</v>
      </c>
      <c r="BG886" s="52">
        <f>'Details and Calculations'!AT885</f>
        <v>8</v>
      </c>
      <c r="BH886" s="52">
        <f>'Details and Calculations'!AY885</f>
        <v>3</v>
      </c>
      <c r="BI886" s="52">
        <f>'Details and Calculations'!BB885</f>
        <v>6000</v>
      </c>
      <c r="BJ886" s="52">
        <f>'Details and Calculations'!BD885</f>
        <v>2</v>
      </c>
      <c r="BK886" s="52">
        <f>'Details and Calculations'!CA885</f>
        <v>2</v>
      </c>
      <c r="BL886" s="43">
        <f>'Details and Calculations'!AA885</f>
        <v>1</v>
      </c>
      <c r="BM886" s="43" t="str">
        <f>'Details and Calculations'!AB885</f>
        <v>"Springbox" --Intake Structure At A Spring</v>
      </c>
      <c r="BN886" s="43">
        <f>'Details and Calculations'!AD885</f>
        <v>2015</v>
      </c>
      <c r="BO886" s="43">
        <f>'Details and Calculations'!AJ885</f>
        <v>1</v>
      </c>
      <c r="BP886" s="43">
        <f>'Details and Calculations'!AL885</f>
        <v>2015</v>
      </c>
      <c r="BQ886" s="43">
        <f>'Details and Calculations'!AO885</f>
        <v>1</v>
      </c>
      <c r="BR886" s="43">
        <f>'Details and Calculations'!AQ885</f>
        <v>2015</v>
      </c>
      <c r="BS886" s="43">
        <f>'Details and Calculations'!AS885</f>
        <v>1</v>
      </c>
      <c r="BT886" s="43">
        <f>'Details and Calculations'!AV885</f>
        <v>2015</v>
      </c>
      <c r="BU886" s="43">
        <f>'Details and Calculations'!AX885</f>
        <v>1</v>
      </c>
      <c r="BV886" s="43">
        <f>'Details and Calculations'!AZ885</f>
        <v>2015</v>
      </c>
      <c r="BW886" s="43">
        <f>'Details and Calculations'!BC885</f>
        <v>1</v>
      </c>
      <c r="BX886" s="43">
        <f>'Details and Calculations'!BE885</f>
        <v>2015</v>
      </c>
      <c r="BY886" s="43">
        <f>'Details and Calculations'!BG885</f>
        <v>1</v>
      </c>
      <c r="BZ886" s="43">
        <f>'Details and Calculations'!BH885</f>
        <v>2015</v>
      </c>
      <c r="CA886" s="43">
        <f>'Details and Calculations'!BJ885</f>
        <v>0</v>
      </c>
      <c r="CB886" s="43" t="str">
        <f>'Details and Calculations'!BK885</f>
        <v/>
      </c>
      <c r="CC886" s="43" t="str">
        <f>'Details and Calculations'!BL885</f>
        <v xml:space="preserve"> </v>
      </c>
      <c r="CD886" s="43" t="str">
        <f>'Details and Calculations'!BN885</f>
        <v xml:space="preserve"> </v>
      </c>
      <c r="CE886" s="43" t="str">
        <f>'Details and Calculations'!BO885</f>
        <v xml:space="preserve"> </v>
      </c>
      <c r="CF886" s="43">
        <f>'Details and Calculations'!BZ885</f>
        <v>1</v>
      </c>
      <c r="CG886" s="43">
        <f>'Details and Calculations'!CB885</f>
        <v>2015</v>
      </c>
      <c r="CH886" s="31"/>
      <c r="CI886" s="53"/>
    </row>
    <row r="887" spans="1:87" x14ac:dyDescent="0.3">
      <c r="A887" s="43">
        <f>'Details and Calculations'!A886</f>
        <v>2017</v>
      </c>
      <c r="B887" s="43" t="str">
        <f>'Details and Calculations'!C886</f>
        <v>Rwanda</v>
      </c>
      <c r="C887" s="43" t="str">
        <f>'Details and Calculations'!D886</f>
        <v>Rulindo</v>
      </c>
      <c r="D887" s="43" t="str">
        <f>'Details and Calculations'!E886</f>
        <v>Cyinzuzi</v>
      </c>
      <c r="E887" s="43" t="str">
        <f>'Details and Calculations'!F886</f>
        <v>Budakiranya</v>
      </c>
      <c r="F887" s="43" t="str">
        <f>'Details and Calculations'!G886</f>
        <v>Kamatongo</v>
      </c>
      <c r="G887" s="43" t="str">
        <f>'Details and Calculations'!H886</f>
        <v/>
      </c>
      <c r="H887" s="43" t="str">
        <f>'Details and Calculations'!I886</f>
        <v/>
      </c>
      <c r="I887" s="43" t="str">
        <f>'Details and Calculations'!J886</f>
        <v>0</v>
      </c>
      <c r="J887" s="43">
        <f>'Details and Calculations'!K886</f>
        <v>1125</v>
      </c>
      <c r="K887" s="43" t="str">
        <f>'Details and Calculations'!O886</f>
        <v xml:space="preserve"> </v>
      </c>
      <c r="L887" s="43">
        <f>'Details and Calculations'!P887</f>
        <v>98</v>
      </c>
      <c r="M887" s="43" t="str">
        <f>'Details and Calculations'!U886</f>
        <v>Piped Network With Pump</v>
      </c>
      <c r="N887" s="43">
        <f>'Details and Calculations'!V886</f>
        <v>2014</v>
      </c>
      <c r="O887" s="43" t="str">
        <f>'Details and Calculations'!W886</f>
        <v>Governement (District, Wasac) And Water For People</v>
      </c>
      <c r="P887" s="43" t="str">
        <f>'Details and Calculations'!X886</f>
        <v>Spring</v>
      </c>
      <c r="Q887" s="44" t="str">
        <f t="shared" si="308"/>
        <v>Low Risk</v>
      </c>
      <c r="R887" s="44" t="str">
        <f t="shared" si="309"/>
        <v>High Risk</v>
      </c>
      <c r="S887" s="45" t="str">
        <f t="shared" si="310"/>
        <v>Basic Level of Service</v>
      </c>
      <c r="T887" s="62" t="str">
        <f t="shared" si="307"/>
        <v>High Priority</v>
      </c>
      <c r="U887" s="46">
        <f t="shared" si="311"/>
        <v>3</v>
      </c>
      <c r="V887" s="28" t="str">
        <f t="shared" si="312"/>
        <v>Major Repairs or Replace System</v>
      </c>
      <c r="W887" s="47" t="str">
        <f t="shared" si="313"/>
        <v/>
      </c>
      <c r="X887" s="27" t="str">
        <f t="shared" si="314"/>
        <v>Further Technical Diagnostic Needed</v>
      </c>
      <c r="Y887" s="48">
        <f t="shared" si="315"/>
        <v>22</v>
      </c>
      <c r="Z887" s="48">
        <f t="shared" si="316"/>
        <v>12</v>
      </c>
      <c r="AA887" s="48">
        <f t="shared" si="317"/>
        <v>27</v>
      </c>
      <c r="AB887" s="48">
        <f t="shared" si="318"/>
        <v>17</v>
      </c>
      <c r="AC887" s="48">
        <f t="shared" si="319"/>
        <v>27</v>
      </c>
      <c r="AD887" s="48">
        <f t="shared" si="320"/>
        <v>-1</v>
      </c>
      <c r="AE887" s="48">
        <f t="shared" si="321"/>
        <v>12</v>
      </c>
      <c r="AF887" s="48" t="str">
        <f t="shared" si="322"/>
        <v xml:space="preserve"> </v>
      </c>
      <c r="AG887" s="49" t="str">
        <f t="shared" si="323"/>
        <v/>
      </c>
      <c r="AH887" s="48">
        <f t="shared" si="324"/>
        <v>17</v>
      </c>
      <c r="AI887" s="50">
        <f>'Details and Calculations'!AE886</f>
        <v>1</v>
      </c>
      <c r="AJ887" s="50">
        <f>'Details and Calculations'!AM886</f>
        <v>1</v>
      </c>
      <c r="AK887" s="50">
        <f>'Details and Calculations'!AR886</f>
        <v>3</v>
      </c>
      <c r="AL887" s="50">
        <f>'Details and Calculations'!AW886</f>
        <v>3</v>
      </c>
      <c r="AM887" s="50">
        <f>'Details and Calculations'!BA886</f>
        <v>3</v>
      </c>
      <c r="AN887" s="50">
        <f>'Details and Calculations'!BF886</f>
        <v>1</v>
      </c>
      <c r="AO887" s="50">
        <f>'Details and Calculations'!BI886</f>
        <v>1</v>
      </c>
      <c r="AP887" s="50" t="str">
        <f>'Details and Calculations'!BM886</f>
        <v xml:space="preserve"> </v>
      </c>
      <c r="AQ887" s="50" t="str">
        <f>'Details and Calculations'!BP886</f>
        <v xml:space="preserve"> </v>
      </c>
      <c r="AR887" s="50">
        <f>'Details and Calculations'!CC886</f>
        <v>3</v>
      </c>
      <c r="AS887" s="50">
        <f>'Details and Calculations'!CJ886</f>
        <v>3</v>
      </c>
      <c r="AT887" s="51">
        <f>'Details and Calculations'!T886</f>
        <v>1</v>
      </c>
      <c r="AU887" s="51">
        <f>'Details and Calculations'!Z886</f>
        <v>1</v>
      </c>
      <c r="AV887" s="51">
        <f>'Details and Calculations'!S886</f>
        <v>0</v>
      </c>
      <c r="AW887" s="51">
        <f>'Details and Calculations'!AI886</f>
        <v>0</v>
      </c>
      <c r="AX887" s="51">
        <f>'Details and Calculations'!BY886</f>
        <v>1</v>
      </c>
      <c r="AY887" s="51">
        <f>'Details and Calculations'!CG886</f>
        <v>0</v>
      </c>
      <c r="AZ887" s="51">
        <f>'Details and Calculations'!CI886</f>
        <v>0</v>
      </c>
      <c r="BA887" s="51">
        <f t="shared" si="325"/>
        <v>0</v>
      </c>
      <c r="BB887" s="52">
        <f>'Details and Calculations'!Y886</f>
        <v>3</v>
      </c>
      <c r="BC887" s="52">
        <f>'Details and Calculations'!AC886</f>
        <v>3</v>
      </c>
      <c r="BD887" s="52">
        <f>'Details and Calculations'!AK886</f>
        <v>2</v>
      </c>
      <c r="BE887" s="52">
        <f>'Details and Calculations'!AN886</f>
        <v>3000</v>
      </c>
      <c r="BF887" s="52">
        <f>'Details and Calculations'!AP886</f>
        <v>3</v>
      </c>
      <c r="BG887" s="52">
        <f>'Details and Calculations'!AT886</f>
        <v>8</v>
      </c>
      <c r="BH887" s="52">
        <f>'Details and Calculations'!AY886</f>
        <v>2</v>
      </c>
      <c r="BI887" s="52">
        <f>'Details and Calculations'!BB886</f>
        <v>3000</v>
      </c>
      <c r="BJ887" s="52">
        <f>'Details and Calculations'!BD886</f>
        <v>1</v>
      </c>
      <c r="BK887" s="52">
        <f>'Details and Calculations'!CA886</f>
        <v>1</v>
      </c>
      <c r="BL887" s="43">
        <f>'Details and Calculations'!AA886</f>
        <v>1</v>
      </c>
      <c r="BM887" s="43" t="str">
        <f>'Details and Calculations'!AB886</f>
        <v/>
      </c>
      <c r="BN887" s="43">
        <f>'Details and Calculations'!AD886</f>
        <v>2009</v>
      </c>
      <c r="BO887" s="43">
        <f>'Details and Calculations'!AJ886</f>
        <v>1</v>
      </c>
      <c r="BP887" s="43">
        <f>'Details and Calculations'!AL886</f>
        <v>2009</v>
      </c>
      <c r="BQ887" s="43">
        <f>'Details and Calculations'!AO886</f>
        <v>1</v>
      </c>
      <c r="BR887" s="43">
        <f>'Details and Calculations'!AQ886</f>
        <v>2014</v>
      </c>
      <c r="BS887" s="43">
        <f>'Details and Calculations'!AS886</f>
        <v>1</v>
      </c>
      <c r="BT887" s="43">
        <f>'Details and Calculations'!AV886</f>
        <v>2014</v>
      </c>
      <c r="BU887" s="43">
        <f>'Details and Calculations'!AX886</f>
        <v>1</v>
      </c>
      <c r="BV887" s="43">
        <f>'Details and Calculations'!AZ886</f>
        <v>2014</v>
      </c>
      <c r="BW887" s="43">
        <f>'Details and Calculations'!BC886</f>
        <v>1</v>
      </c>
      <c r="BX887" s="43">
        <f>'Details and Calculations'!BE886</f>
        <v>2009</v>
      </c>
      <c r="BY887" s="43">
        <f>'Details and Calculations'!BG886</f>
        <v>1</v>
      </c>
      <c r="BZ887" s="43">
        <f>'Details and Calculations'!BH886</f>
        <v>2009</v>
      </c>
      <c r="CA887" s="43">
        <f>'Details and Calculations'!BJ886</f>
        <v>0</v>
      </c>
      <c r="CB887" s="43" t="str">
        <f>'Details and Calculations'!BK886</f>
        <v/>
      </c>
      <c r="CC887" s="43" t="str">
        <f>'Details and Calculations'!BL886</f>
        <v xml:space="preserve"> </v>
      </c>
      <c r="CD887" s="43" t="str">
        <f>'Details and Calculations'!BN886</f>
        <v xml:space="preserve"> </v>
      </c>
      <c r="CE887" s="43" t="str">
        <f>'Details and Calculations'!BO886</f>
        <v xml:space="preserve"> </v>
      </c>
      <c r="CF887" s="43">
        <f>'Details and Calculations'!BZ886</f>
        <v>1</v>
      </c>
      <c r="CG887" s="43">
        <f>'Details and Calculations'!CB886</f>
        <v>2014</v>
      </c>
      <c r="CH887" s="31"/>
      <c r="CI887" s="53"/>
    </row>
    <row r="888" spans="1:87" x14ac:dyDescent="0.3">
      <c r="A888" s="43">
        <f>'Details and Calculations'!A887</f>
        <v>2017</v>
      </c>
      <c r="B888" s="43" t="str">
        <f>'Details and Calculations'!C887</f>
        <v>Rwanda</v>
      </c>
      <c r="C888" s="43" t="str">
        <f>'Details and Calculations'!D887</f>
        <v>Rulindo</v>
      </c>
      <c r="D888" s="43" t="str">
        <f>'Details and Calculations'!E887</f>
        <v>Mbogo</v>
      </c>
      <c r="E888" s="43" t="str">
        <f>'Details and Calculations'!F887</f>
        <v>Rurenge</v>
      </c>
      <c r="F888" s="43" t="str">
        <f>'Details and Calculations'!G887</f>
        <v>Gakoma</v>
      </c>
      <c r="G888" s="43" t="str">
        <f>'Details and Calculations'!H887</f>
        <v/>
      </c>
      <c r="H888" s="43" t="str">
        <f>'Details and Calculations'!I887</f>
        <v/>
      </c>
      <c r="I888" s="43" t="str">
        <f>'Details and Calculations'!J887</f>
        <v>Musenge network</v>
      </c>
      <c r="J888" s="43">
        <f>'Details and Calculations'!K887</f>
        <v>146</v>
      </c>
      <c r="K888" s="43">
        <f>'Details and Calculations'!O887</f>
        <v>48</v>
      </c>
      <c r="L888" s="43">
        <f>'Details and Calculations'!P888</f>
        <v>129</v>
      </c>
      <c r="M888" s="43" t="str">
        <f>'Details and Calculations'!U887</f>
        <v>Piped Network With Pump</v>
      </c>
      <c r="N888" s="43">
        <f>'Details and Calculations'!V887</f>
        <v>2014</v>
      </c>
      <c r="O888" s="43" t="str">
        <f>'Details and Calculations'!W887</f>
        <v>Governement (District, Wasac) And Water For People</v>
      </c>
      <c r="P888" s="43" t="str">
        <f>'Details and Calculations'!X887</f>
        <v>Spring</v>
      </c>
      <c r="Q888" s="44" t="str">
        <f t="shared" si="308"/>
        <v>Low Risk</v>
      </c>
      <c r="R888" s="44" t="str">
        <f t="shared" si="309"/>
        <v>Medium Risk</v>
      </c>
      <c r="S888" s="45" t="str">
        <f t="shared" si="310"/>
        <v>High Level of Service</v>
      </c>
      <c r="T888" s="62" t="str">
        <f t="shared" si="307"/>
        <v>Low Priority</v>
      </c>
      <c r="U888" s="46">
        <f t="shared" si="311"/>
        <v>8</v>
      </c>
      <c r="V888" s="28" t="str">
        <f t="shared" si="312"/>
        <v>Repair or Replace Components</v>
      </c>
      <c r="W888" s="47" t="str">
        <f t="shared" si="313"/>
        <v xml:space="preserve">Other Concrete Structures Distribution  Line, Pump, </v>
      </c>
      <c r="X888" s="27" t="str">
        <f t="shared" si="314"/>
        <v>Create Plan To Repair or Replace Components</v>
      </c>
      <c r="Y888" s="48">
        <f t="shared" si="315"/>
        <v>27</v>
      </c>
      <c r="Z888" s="48">
        <f t="shared" si="316"/>
        <v>17</v>
      </c>
      <c r="AA888" s="48">
        <f t="shared" si="317"/>
        <v>27</v>
      </c>
      <c r="AB888" s="48">
        <f t="shared" si="318"/>
        <v>17</v>
      </c>
      <c r="AC888" s="48">
        <f t="shared" si="319"/>
        <v>27</v>
      </c>
      <c r="AD888" s="48">
        <f t="shared" si="320"/>
        <v>4</v>
      </c>
      <c r="AE888" s="48">
        <f t="shared" si="321"/>
        <v>17</v>
      </c>
      <c r="AF888" s="48" t="str">
        <f t="shared" si="322"/>
        <v xml:space="preserve"> </v>
      </c>
      <c r="AG888" s="49" t="str">
        <f t="shared" si="323"/>
        <v/>
      </c>
      <c r="AH888" s="48">
        <f t="shared" si="324"/>
        <v>17</v>
      </c>
      <c r="AI888" s="50">
        <f>'Details and Calculations'!AE887</f>
        <v>1</v>
      </c>
      <c r="AJ888" s="50">
        <f>'Details and Calculations'!AM887</f>
        <v>1</v>
      </c>
      <c r="AK888" s="50">
        <f>'Details and Calculations'!AR887</f>
        <v>1</v>
      </c>
      <c r="AL888" s="50">
        <f>'Details and Calculations'!AW887</f>
        <v>2</v>
      </c>
      <c r="AM888" s="50">
        <f>'Details and Calculations'!BA887</f>
        <v>2</v>
      </c>
      <c r="AN888" s="50">
        <f>'Details and Calculations'!BF887</f>
        <v>2</v>
      </c>
      <c r="AO888" s="50">
        <f>'Details and Calculations'!BI887</f>
        <v>1</v>
      </c>
      <c r="AP888" s="50" t="str">
        <f>'Details and Calculations'!BM887</f>
        <v xml:space="preserve"> </v>
      </c>
      <c r="AQ888" s="50" t="str">
        <f>'Details and Calculations'!BP887</f>
        <v xml:space="preserve"> </v>
      </c>
      <c r="AR888" s="50">
        <f>'Details and Calculations'!CC887</f>
        <v>1</v>
      </c>
      <c r="AS888" s="50">
        <f>'Details and Calculations'!CJ887</f>
        <v>1</v>
      </c>
      <c r="AT888" s="51">
        <f>'Details and Calculations'!T887</f>
        <v>1</v>
      </c>
      <c r="AU888" s="51">
        <f>'Details and Calculations'!Z887</f>
        <v>1</v>
      </c>
      <c r="AV888" s="51">
        <f>'Details and Calculations'!S887</f>
        <v>1</v>
      </c>
      <c r="AW888" s="51">
        <f>'Details and Calculations'!AI887</f>
        <v>1</v>
      </c>
      <c r="AX888" s="51">
        <f>'Details and Calculations'!BY887</f>
        <v>1</v>
      </c>
      <c r="AY888" s="51">
        <f>'Details and Calculations'!CG887</f>
        <v>1</v>
      </c>
      <c r="AZ888" s="51">
        <f>'Details and Calculations'!CI887</f>
        <v>1</v>
      </c>
      <c r="BA888" s="51">
        <f t="shared" si="325"/>
        <v>1</v>
      </c>
      <c r="BB888" s="52">
        <f>'Details and Calculations'!Y887</f>
        <v>1</v>
      </c>
      <c r="BC888" s="52">
        <f>'Details and Calculations'!AC887</f>
        <v>1</v>
      </c>
      <c r="BD888" s="52">
        <f>'Details and Calculations'!AK887</f>
        <v>1</v>
      </c>
      <c r="BE888" s="52">
        <f>'Details and Calculations'!AN887</f>
        <v>3000</v>
      </c>
      <c r="BF888" s="52">
        <f>'Details and Calculations'!AP887</f>
        <v>16</v>
      </c>
      <c r="BG888" s="52">
        <f>'Details and Calculations'!AT887</f>
        <v>8</v>
      </c>
      <c r="BH888" s="52">
        <f>'Details and Calculations'!AY887</f>
        <v>3</v>
      </c>
      <c r="BI888" s="52">
        <f>'Details and Calculations'!BB887</f>
        <v>20000</v>
      </c>
      <c r="BJ888" s="52">
        <f>'Details and Calculations'!BD887</f>
        <v>1</v>
      </c>
      <c r="BK888" s="52">
        <f>'Details and Calculations'!CA887</f>
        <v>28</v>
      </c>
      <c r="BL888" s="43">
        <f>'Details and Calculations'!AA887</f>
        <v>1</v>
      </c>
      <c r="BM888" s="43" t="str">
        <f>'Details and Calculations'!AB887</f>
        <v>"Springbox" --Intake Structure At A Spring</v>
      </c>
      <c r="BN888" s="43">
        <f>'Details and Calculations'!AD887</f>
        <v>2014</v>
      </c>
      <c r="BO888" s="43">
        <f>'Details and Calculations'!AJ887</f>
        <v>1</v>
      </c>
      <c r="BP888" s="43">
        <f>'Details and Calculations'!AL887</f>
        <v>2014</v>
      </c>
      <c r="BQ888" s="43">
        <f>'Details and Calculations'!AO887</f>
        <v>1</v>
      </c>
      <c r="BR888" s="43">
        <f>'Details and Calculations'!AQ887</f>
        <v>2014</v>
      </c>
      <c r="BS888" s="43">
        <f>'Details and Calculations'!AS887</f>
        <v>1</v>
      </c>
      <c r="BT888" s="43">
        <f>'Details and Calculations'!AV887</f>
        <v>2014</v>
      </c>
      <c r="BU888" s="43">
        <f>'Details and Calculations'!AX887</f>
        <v>1</v>
      </c>
      <c r="BV888" s="43">
        <f>'Details and Calculations'!AZ887</f>
        <v>2014</v>
      </c>
      <c r="BW888" s="43">
        <f>'Details and Calculations'!BC887</f>
        <v>1</v>
      </c>
      <c r="BX888" s="43">
        <f>'Details and Calculations'!BE887</f>
        <v>2014</v>
      </c>
      <c r="BY888" s="43">
        <f>'Details and Calculations'!BG887</f>
        <v>1</v>
      </c>
      <c r="BZ888" s="43">
        <f>'Details and Calculations'!BH887</f>
        <v>2014</v>
      </c>
      <c r="CA888" s="43">
        <f>'Details and Calculations'!BJ887</f>
        <v>0</v>
      </c>
      <c r="CB888" s="43" t="str">
        <f>'Details and Calculations'!BK887</f>
        <v/>
      </c>
      <c r="CC888" s="43" t="str">
        <f>'Details and Calculations'!BL887</f>
        <v xml:space="preserve"> </v>
      </c>
      <c r="CD888" s="43" t="str">
        <f>'Details and Calculations'!BN887</f>
        <v xml:space="preserve"> </v>
      </c>
      <c r="CE888" s="43" t="str">
        <f>'Details and Calculations'!BO887</f>
        <v xml:space="preserve"> </v>
      </c>
      <c r="CF888" s="43">
        <f>'Details and Calculations'!BZ887</f>
        <v>1</v>
      </c>
      <c r="CG888" s="43">
        <f>'Details and Calculations'!CB887</f>
        <v>2014</v>
      </c>
      <c r="CH888" s="31"/>
      <c r="CI888" s="53"/>
    </row>
    <row r="889" spans="1:87" x14ac:dyDescent="0.3">
      <c r="A889" s="43">
        <f>'Details and Calculations'!A888</f>
        <v>2017</v>
      </c>
      <c r="B889" s="43" t="str">
        <f>'Details and Calculations'!C888</f>
        <v>Rwanda</v>
      </c>
      <c r="C889" s="43" t="str">
        <f>'Details and Calculations'!D888</f>
        <v>Rulindo</v>
      </c>
      <c r="D889" s="43" t="str">
        <f>'Details and Calculations'!E888</f>
        <v>Kinihira</v>
      </c>
      <c r="E889" s="43" t="str">
        <f>'Details and Calculations'!F888</f>
        <v>Marembo</v>
      </c>
      <c r="F889" s="43" t="str">
        <f>'Details and Calculations'!G888</f>
        <v>Kigali</v>
      </c>
      <c r="G889" s="43" t="str">
        <f>'Details and Calculations'!H888</f>
        <v/>
      </c>
      <c r="H889" s="43" t="str">
        <f>'Details and Calculations'!I888</f>
        <v/>
      </c>
      <c r="I889" s="43" t="str">
        <f>'Details and Calculations'!J888</f>
        <v>Nyamagana- Kinihira</v>
      </c>
      <c r="J889" s="43">
        <f>'Details and Calculations'!K888</f>
        <v>189</v>
      </c>
      <c r="K889" s="43">
        <f>'Details and Calculations'!O888</f>
        <v>60</v>
      </c>
      <c r="L889" s="43" t="str">
        <f>'Details and Calculations'!P889</f>
        <v xml:space="preserve"> </v>
      </c>
      <c r="M889" s="43" t="str">
        <f>'Details and Calculations'!U888</f>
        <v>Piped Network -- Gravity Only</v>
      </c>
      <c r="N889" s="43">
        <f>'Details and Calculations'!V888</f>
        <v>2015</v>
      </c>
      <c r="O889" s="43" t="str">
        <f>'Details and Calculations'!W888</f>
        <v>Governement (District, Wasac) And Water For People</v>
      </c>
      <c r="P889" s="43" t="str">
        <f>'Details and Calculations'!X888</f>
        <v>Spring</v>
      </c>
      <c r="Q889" s="44" t="str">
        <f t="shared" si="308"/>
        <v>Low Risk</v>
      </c>
      <c r="R889" s="44" t="str">
        <f t="shared" si="309"/>
        <v>Low Risk</v>
      </c>
      <c r="S889" s="45" t="str">
        <f t="shared" si="310"/>
        <v>High Level of Service</v>
      </c>
      <c r="T889" s="62" t="str">
        <f t="shared" si="307"/>
        <v>Low Priority</v>
      </c>
      <c r="U889" s="46">
        <f t="shared" si="311"/>
        <v>8</v>
      </c>
      <c r="V889" s="28" t="str">
        <f t="shared" si="312"/>
        <v>Perform Routine Preventative Maintenance</v>
      </c>
      <c r="W889" s="47" t="str">
        <f t="shared" si="313"/>
        <v/>
      </c>
      <c r="X889" s="27" t="str">
        <f t="shared" si="314"/>
        <v>Maintain O&amp;M and Routine Monitoring</v>
      </c>
      <c r="Y889" s="48">
        <f t="shared" si="315"/>
        <v>28</v>
      </c>
      <c r="Z889" s="48">
        <f t="shared" si="316"/>
        <v>18</v>
      </c>
      <c r="AA889" s="48">
        <f t="shared" si="317"/>
        <v>28</v>
      </c>
      <c r="AB889" s="48">
        <f t="shared" si="318"/>
        <v>18</v>
      </c>
      <c r="AC889" s="48">
        <f t="shared" si="319"/>
        <v>28</v>
      </c>
      <c r="AD889" s="48">
        <f t="shared" si="320"/>
        <v>5</v>
      </c>
      <c r="AE889" s="48">
        <f t="shared" si="321"/>
        <v>18</v>
      </c>
      <c r="AF889" s="48" t="str">
        <f t="shared" si="322"/>
        <v xml:space="preserve"> </v>
      </c>
      <c r="AG889" s="49" t="str">
        <f t="shared" si="323"/>
        <v/>
      </c>
      <c r="AH889" s="48">
        <f t="shared" si="324"/>
        <v>18</v>
      </c>
      <c r="AI889" s="50">
        <f>'Details and Calculations'!AE888</f>
        <v>1</v>
      </c>
      <c r="AJ889" s="50">
        <f>'Details and Calculations'!AM888</f>
        <v>1</v>
      </c>
      <c r="AK889" s="50">
        <f>'Details and Calculations'!AR888</f>
        <v>1</v>
      </c>
      <c r="AL889" s="50">
        <f>'Details and Calculations'!AW888</f>
        <v>1</v>
      </c>
      <c r="AM889" s="50">
        <f>'Details and Calculations'!BA888</f>
        <v>1</v>
      </c>
      <c r="AN889" s="50">
        <f>'Details and Calculations'!BF888</f>
        <v>1</v>
      </c>
      <c r="AO889" s="50">
        <f>'Details and Calculations'!BI888</f>
        <v>1</v>
      </c>
      <c r="AP889" s="50" t="str">
        <f>'Details and Calculations'!BM888</f>
        <v xml:space="preserve"> </v>
      </c>
      <c r="AQ889" s="50" t="str">
        <f>'Details and Calculations'!BP888</f>
        <v xml:space="preserve"> </v>
      </c>
      <c r="AR889" s="50">
        <f>'Details and Calculations'!CC888</f>
        <v>1</v>
      </c>
      <c r="AS889" s="50">
        <f>'Details and Calculations'!CJ888</f>
        <v>1</v>
      </c>
      <c r="AT889" s="51">
        <f>'Details and Calculations'!T888</f>
        <v>1</v>
      </c>
      <c r="AU889" s="51">
        <f>'Details and Calculations'!Z888</f>
        <v>1</v>
      </c>
      <c r="AV889" s="51">
        <f>'Details and Calculations'!S888</f>
        <v>1</v>
      </c>
      <c r="AW889" s="51">
        <f>'Details and Calculations'!AI888</f>
        <v>1</v>
      </c>
      <c r="AX889" s="51">
        <f>'Details and Calculations'!BY888</f>
        <v>1</v>
      </c>
      <c r="AY889" s="51">
        <f>'Details and Calculations'!CG888</f>
        <v>1</v>
      </c>
      <c r="AZ889" s="51">
        <f>'Details and Calculations'!CI888</f>
        <v>1</v>
      </c>
      <c r="BA889" s="51">
        <f t="shared" si="325"/>
        <v>1</v>
      </c>
      <c r="BB889" s="52">
        <f>'Details and Calculations'!Y888</f>
        <v>2</v>
      </c>
      <c r="BC889" s="52">
        <f>'Details and Calculations'!AC888</f>
        <v>1</v>
      </c>
      <c r="BD889" s="52">
        <f>'Details and Calculations'!AK888</f>
        <v>1</v>
      </c>
      <c r="BE889" s="52">
        <f>'Details and Calculations'!AN888</f>
        <v>1000</v>
      </c>
      <c r="BF889" s="52">
        <f>'Details and Calculations'!AP888</f>
        <v>7</v>
      </c>
      <c r="BG889" s="52">
        <f>'Details and Calculations'!AT888</f>
        <v>8</v>
      </c>
      <c r="BH889" s="52">
        <f>'Details and Calculations'!AY888</f>
        <v>3</v>
      </c>
      <c r="BI889" s="52">
        <f>'Details and Calculations'!BB888</f>
        <v>6000</v>
      </c>
      <c r="BJ889" s="52">
        <f>'Details and Calculations'!BD888</f>
        <v>2</v>
      </c>
      <c r="BK889" s="52">
        <f>'Details and Calculations'!CA888</f>
        <v>2</v>
      </c>
      <c r="BL889" s="43">
        <f>'Details and Calculations'!AA888</f>
        <v>1</v>
      </c>
      <c r="BM889" s="43" t="str">
        <f>'Details and Calculations'!AB888</f>
        <v>"Springbox" --Intake Structure At A Spring</v>
      </c>
      <c r="BN889" s="43">
        <f>'Details and Calculations'!AD888</f>
        <v>2015</v>
      </c>
      <c r="BO889" s="43">
        <f>'Details and Calculations'!AJ888</f>
        <v>1</v>
      </c>
      <c r="BP889" s="43">
        <f>'Details and Calculations'!AL888</f>
        <v>2015</v>
      </c>
      <c r="BQ889" s="43">
        <f>'Details and Calculations'!AO888</f>
        <v>1</v>
      </c>
      <c r="BR889" s="43">
        <f>'Details and Calculations'!AQ888</f>
        <v>2015</v>
      </c>
      <c r="BS889" s="43">
        <f>'Details and Calculations'!AS888</f>
        <v>1</v>
      </c>
      <c r="BT889" s="43">
        <f>'Details and Calculations'!AV888</f>
        <v>2015</v>
      </c>
      <c r="BU889" s="43">
        <f>'Details and Calculations'!AX888</f>
        <v>1</v>
      </c>
      <c r="BV889" s="43">
        <f>'Details and Calculations'!AZ888</f>
        <v>2015</v>
      </c>
      <c r="BW889" s="43">
        <f>'Details and Calculations'!BC888</f>
        <v>1</v>
      </c>
      <c r="BX889" s="43">
        <f>'Details and Calculations'!BE888</f>
        <v>2015</v>
      </c>
      <c r="BY889" s="43">
        <f>'Details and Calculations'!BG888</f>
        <v>1</v>
      </c>
      <c r="BZ889" s="43">
        <f>'Details and Calculations'!BH888</f>
        <v>2015</v>
      </c>
      <c r="CA889" s="43">
        <f>'Details and Calculations'!BJ888</f>
        <v>0</v>
      </c>
      <c r="CB889" s="43" t="str">
        <f>'Details and Calculations'!BK888</f>
        <v/>
      </c>
      <c r="CC889" s="43" t="str">
        <f>'Details and Calculations'!BL888</f>
        <v xml:space="preserve"> </v>
      </c>
      <c r="CD889" s="43" t="str">
        <f>'Details and Calculations'!BN888</f>
        <v xml:space="preserve"> </v>
      </c>
      <c r="CE889" s="43" t="str">
        <f>'Details and Calculations'!BO888</f>
        <v xml:space="preserve"> </v>
      </c>
      <c r="CF889" s="43">
        <f>'Details and Calculations'!BZ888</f>
        <v>1</v>
      </c>
      <c r="CG889" s="43">
        <f>'Details and Calculations'!CB888</f>
        <v>2015</v>
      </c>
      <c r="CH889" s="31"/>
      <c r="CI889" s="53"/>
    </row>
    <row r="890" spans="1:87" x14ac:dyDescent="0.3">
      <c r="A890" s="43">
        <f>'Details and Calculations'!A889</f>
        <v>2017</v>
      </c>
      <c r="B890" s="43" t="str">
        <f>'Details and Calculations'!C889</f>
        <v>Rwanda</v>
      </c>
      <c r="C890" s="43" t="str">
        <f>'Details and Calculations'!D889</f>
        <v>Rulindo</v>
      </c>
      <c r="D890" s="43" t="str">
        <f>'Details and Calculations'!E889</f>
        <v>Bushoki</v>
      </c>
      <c r="E890" s="43" t="str">
        <f>'Details and Calculations'!F889</f>
        <v>Giko</v>
      </c>
      <c r="F890" s="43" t="str">
        <f>'Details and Calculations'!G889</f>
        <v>Ngarama</v>
      </c>
      <c r="G890" s="43" t="str">
        <f>'Details and Calculations'!H889</f>
        <v/>
      </c>
      <c r="H890" s="43" t="str">
        <f>'Details and Calculations'!I889</f>
        <v/>
      </c>
      <c r="I890" s="43" t="str">
        <f>'Details and Calculations'!J889</f>
        <v>Ngarama water point/Nkore gravity system</v>
      </c>
      <c r="J890" s="43">
        <f>'Details and Calculations'!K889</f>
        <v>110</v>
      </c>
      <c r="K890" s="43">
        <f>'Details and Calculations'!O889</f>
        <v>110</v>
      </c>
      <c r="L890" s="43">
        <f>'Details and Calculations'!P890</f>
        <v>390</v>
      </c>
      <c r="M890" s="43" t="str">
        <f>'Details and Calculations'!U889</f>
        <v>Piped Network -- Gravity Only</v>
      </c>
      <c r="N890" s="43">
        <f>'Details and Calculations'!V889</f>
        <v>2013</v>
      </c>
      <c r="O890" s="43" t="str">
        <f>'Details and Calculations'!W889</f>
        <v>Private Group Of People That Have Joined Hands To Get Clean Water</v>
      </c>
      <c r="P890" s="43" t="str">
        <f>'Details and Calculations'!X889</f>
        <v>Spring</v>
      </c>
      <c r="Q890" s="44" t="str">
        <f t="shared" si="308"/>
        <v>Low Risk</v>
      </c>
      <c r="R890" s="44" t="str">
        <f t="shared" si="309"/>
        <v>Low Risk</v>
      </c>
      <c r="S890" s="45" t="str">
        <f t="shared" si="310"/>
        <v>High Level of Service</v>
      </c>
      <c r="T890" s="62" t="str">
        <f t="shared" si="307"/>
        <v>Low Priority</v>
      </c>
      <c r="U890" s="46">
        <f t="shared" si="311"/>
        <v>8</v>
      </c>
      <c r="V890" s="28" t="str">
        <f t="shared" si="312"/>
        <v>Perform Routine Preventative Maintenance</v>
      </c>
      <c r="W890" s="47" t="str">
        <f t="shared" si="313"/>
        <v/>
      </c>
      <c r="X890" s="27" t="str">
        <f t="shared" si="314"/>
        <v>Maintain O&amp;M and Routine Monitoring</v>
      </c>
      <c r="Y890" s="48" t="str">
        <f t="shared" si="315"/>
        <v xml:space="preserve"> </v>
      </c>
      <c r="Z890" s="48" t="str">
        <f t="shared" si="316"/>
        <v xml:space="preserve"> </v>
      </c>
      <c r="AA890" s="48" t="str">
        <f t="shared" si="317"/>
        <v xml:space="preserve"> </v>
      </c>
      <c r="AB890" s="48" t="str">
        <f t="shared" si="318"/>
        <v xml:space="preserve"> </v>
      </c>
      <c r="AC890" s="48" t="str">
        <f t="shared" si="319"/>
        <v xml:space="preserve"> </v>
      </c>
      <c r="AD890" s="48" t="str">
        <f t="shared" si="320"/>
        <v xml:space="preserve"> </v>
      </c>
      <c r="AE890" s="48" t="str">
        <f t="shared" si="321"/>
        <v xml:space="preserve"> </v>
      </c>
      <c r="AF890" s="48" t="str">
        <f t="shared" si="322"/>
        <v xml:space="preserve"> </v>
      </c>
      <c r="AG890" s="49" t="str">
        <f t="shared" si="323"/>
        <v/>
      </c>
      <c r="AH890" s="48">
        <f t="shared" si="324"/>
        <v>16</v>
      </c>
      <c r="AI890" s="50" t="str">
        <f>'Details and Calculations'!AE889</f>
        <v xml:space="preserve"> </v>
      </c>
      <c r="AJ890" s="50" t="str">
        <f>'Details and Calculations'!AM889</f>
        <v xml:space="preserve"> </v>
      </c>
      <c r="AK890" s="50" t="str">
        <f>'Details and Calculations'!AR889</f>
        <v xml:space="preserve"> </v>
      </c>
      <c r="AL890" s="50" t="str">
        <f>'Details and Calculations'!AW889</f>
        <v xml:space="preserve"> </v>
      </c>
      <c r="AM890" s="50" t="str">
        <f>'Details and Calculations'!BA889</f>
        <v xml:space="preserve"> </v>
      </c>
      <c r="AN890" s="50" t="str">
        <f>'Details and Calculations'!BF889</f>
        <v xml:space="preserve"> </v>
      </c>
      <c r="AO890" s="50" t="str">
        <f>'Details and Calculations'!BI889</f>
        <v xml:space="preserve"> </v>
      </c>
      <c r="AP890" s="50" t="str">
        <f>'Details and Calculations'!BM889</f>
        <v xml:space="preserve"> </v>
      </c>
      <c r="AQ890" s="50" t="str">
        <f>'Details and Calculations'!BP889</f>
        <v xml:space="preserve"> </v>
      </c>
      <c r="AR890" s="50">
        <f>'Details and Calculations'!CC889</f>
        <v>1</v>
      </c>
      <c r="AS890" s="50">
        <f>'Details and Calculations'!CJ889</f>
        <v>1</v>
      </c>
      <c r="AT890" s="51">
        <f>'Details and Calculations'!T889</f>
        <v>1</v>
      </c>
      <c r="AU890" s="51">
        <f>'Details and Calculations'!Z889</f>
        <v>1</v>
      </c>
      <c r="AV890" s="51">
        <f>'Details and Calculations'!S889</f>
        <v>1</v>
      </c>
      <c r="AW890" s="51">
        <f>'Details and Calculations'!AI889</f>
        <v>1</v>
      </c>
      <c r="AX890" s="51">
        <f>'Details and Calculations'!BY889</f>
        <v>1</v>
      </c>
      <c r="AY890" s="51">
        <f>'Details and Calculations'!CG889</f>
        <v>1</v>
      </c>
      <c r="AZ890" s="51">
        <f>'Details and Calculations'!CI889</f>
        <v>1</v>
      </c>
      <c r="BA890" s="51">
        <f t="shared" si="325"/>
        <v>1</v>
      </c>
      <c r="BB890" s="52">
        <f>'Details and Calculations'!Y889</f>
        <v>1</v>
      </c>
      <c r="BC890" s="52" t="str">
        <f>'Details and Calculations'!AC889</f>
        <v xml:space="preserve"> </v>
      </c>
      <c r="BD890" s="52" t="str">
        <f>'Details and Calculations'!AK889</f>
        <v xml:space="preserve"> </v>
      </c>
      <c r="BE890" s="52" t="str">
        <f>'Details and Calculations'!AN889</f>
        <v xml:space="preserve"> </v>
      </c>
      <c r="BF890" s="52" t="str">
        <f>'Details and Calculations'!AP889</f>
        <v xml:space="preserve"> </v>
      </c>
      <c r="BG890" s="52" t="str">
        <f>'Details and Calculations'!AT889</f>
        <v xml:space="preserve"> </v>
      </c>
      <c r="BH890" s="52" t="str">
        <f>'Details and Calculations'!AY889</f>
        <v xml:space="preserve"> </v>
      </c>
      <c r="BI890" s="52" t="str">
        <f>'Details and Calculations'!BB889</f>
        <v xml:space="preserve"> </v>
      </c>
      <c r="BJ890" s="52" t="str">
        <f>'Details and Calculations'!BD889</f>
        <v xml:space="preserve"> </v>
      </c>
      <c r="BK890" s="52">
        <f>'Details and Calculations'!CA889</f>
        <v>1</v>
      </c>
      <c r="BL890" s="43">
        <f>'Details and Calculations'!AA889</f>
        <v>0</v>
      </c>
      <c r="BM890" s="43" t="str">
        <f>'Details and Calculations'!AB889</f>
        <v/>
      </c>
      <c r="BN890" s="43" t="str">
        <f>'Details and Calculations'!AD889</f>
        <v xml:space="preserve"> </v>
      </c>
      <c r="BO890" s="43">
        <f>'Details and Calculations'!AJ889</f>
        <v>0</v>
      </c>
      <c r="BP890" s="43" t="str">
        <f>'Details and Calculations'!AL889</f>
        <v xml:space="preserve"> </v>
      </c>
      <c r="BQ890" s="43">
        <f>'Details and Calculations'!AO889</f>
        <v>0</v>
      </c>
      <c r="BR890" s="43" t="str">
        <f>'Details and Calculations'!AQ889</f>
        <v xml:space="preserve"> </v>
      </c>
      <c r="BS890" s="43">
        <f>'Details and Calculations'!AS889</f>
        <v>0</v>
      </c>
      <c r="BT890" s="43" t="str">
        <f>'Details and Calculations'!AV889</f>
        <v xml:space="preserve"> </v>
      </c>
      <c r="BU890" s="43">
        <f>'Details and Calculations'!AX889</f>
        <v>0</v>
      </c>
      <c r="BV890" s="43" t="str">
        <f>'Details and Calculations'!AZ889</f>
        <v xml:space="preserve"> </v>
      </c>
      <c r="BW890" s="43">
        <f>'Details and Calculations'!BC889</f>
        <v>0</v>
      </c>
      <c r="BX890" s="43" t="str">
        <f>'Details and Calculations'!BE889</f>
        <v xml:space="preserve"> </v>
      </c>
      <c r="BY890" s="43" t="str">
        <f>'Details and Calculations'!BG889</f>
        <v xml:space="preserve"> </v>
      </c>
      <c r="BZ890" s="43" t="str">
        <f>'Details and Calculations'!BH889</f>
        <v xml:space="preserve"> </v>
      </c>
      <c r="CA890" s="43">
        <f>'Details and Calculations'!BJ889</f>
        <v>0</v>
      </c>
      <c r="CB890" s="43" t="str">
        <f>'Details and Calculations'!BK889</f>
        <v/>
      </c>
      <c r="CC890" s="43" t="str">
        <f>'Details and Calculations'!BL889</f>
        <v xml:space="preserve"> </v>
      </c>
      <c r="CD890" s="43" t="str">
        <f>'Details and Calculations'!BN889</f>
        <v xml:space="preserve"> </v>
      </c>
      <c r="CE890" s="43" t="str">
        <f>'Details and Calculations'!BO889</f>
        <v xml:space="preserve"> </v>
      </c>
      <c r="CF890" s="43">
        <f>'Details and Calculations'!BZ889</f>
        <v>1</v>
      </c>
      <c r="CG890" s="43">
        <f>'Details and Calculations'!CB889</f>
        <v>2013</v>
      </c>
      <c r="CH890" s="31"/>
      <c r="CI890" s="53"/>
    </row>
    <row r="891" spans="1:87" x14ac:dyDescent="0.3">
      <c r="A891" s="43">
        <f>'Details and Calculations'!A890</f>
        <v>2017</v>
      </c>
      <c r="B891" s="43" t="str">
        <f>'Details and Calculations'!C890</f>
        <v>Rwanda</v>
      </c>
      <c r="C891" s="43" t="str">
        <f>'Details and Calculations'!D890</f>
        <v>Rulindo</v>
      </c>
      <c r="D891" s="43" t="str">
        <f>'Details and Calculations'!E890</f>
        <v>Burega</v>
      </c>
      <c r="E891" s="43" t="str">
        <f>'Details and Calculations'!F890</f>
        <v>Butangampundu</v>
      </c>
      <c r="F891" s="43" t="str">
        <f>'Details and Calculations'!G890</f>
        <v>Runyinya</v>
      </c>
      <c r="G891" s="43" t="str">
        <f>'Details and Calculations'!H890</f>
        <v/>
      </c>
      <c r="H891" s="43" t="str">
        <f>'Details and Calculations'!I890</f>
        <v/>
      </c>
      <c r="I891" s="43" t="str">
        <f>'Details and Calculations'!J890</f>
        <v>Rwamugaza</v>
      </c>
      <c r="J891" s="43">
        <f>'Details and Calculations'!K890</f>
        <v>390</v>
      </c>
      <c r="K891" s="43" t="str">
        <f>'Details and Calculations'!O890</f>
        <v xml:space="preserve"> </v>
      </c>
      <c r="L891" s="43" t="str">
        <f>'Details and Calculations'!P891</f>
        <v xml:space="preserve"> </v>
      </c>
      <c r="M891" s="43" t="str">
        <f>'Details and Calculations'!U890</f>
        <v>Piped Network With Pump</v>
      </c>
      <c r="N891" s="43">
        <f>'Details and Calculations'!V890</f>
        <v>2014</v>
      </c>
      <c r="O891" s="43" t="str">
        <f>'Details and Calculations'!W890</f>
        <v>Governement (District, Wasac) And Water For People</v>
      </c>
      <c r="P891" s="43" t="str">
        <f>'Details and Calculations'!X890</f>
        <v>Spring</v>
      </c>
      <c r="Q891" s="44" t="str">
        <f t="shared" si="308"/>
        <v>Low Risk</v>
      </c>
      <c r="R891" s="44" t="str">
        <f t="shared" si="309"/>
        <v>High Risk</v>
      </c>
      <c r="S891" s="45" t="str">
        <f t="shared" si="310"/>
        <v>Basic Level of Service</v>
      </c>
      <c r="T891" s="62" t="str">
        <f t="shared" si="307"/>
        <v>High Priority</v>
      </c>
      <c r="U891" s="46">
        <f t="shared" si="311"/>
        <v>3</v>
      </c>
      <c r="V891" s="28" t="str">
        <f t="shared" si="312"/>
        <v>Major Repairs or Replace System</v>
      </c>
      <c r="W891" s="47" t="str">
        <f t="shared" si="313"/>
        <v/>
      </c>
      <c r="X891" s="27" t="str">
        <f t="shared" si="314"/>
        <v>Further Technical Diagnostic Needed</v>
      </c>
      <c r="Y891" s="48">
        <f t="shared" si="315"/>
        <v>22</v>
      </c>
      <c r="Z891" s="48">
        <f t="shared" si="316"/>
        <v>12</v>
      </c>
      <c r="AA891" s="48">
        <f t="shared" si="317"/>
        <v>27</v>
      </c>
      <c r="AB891" s="48">
        <f t="shared" si="318"/>
        <v>17</v>
      </c>
      <c r="AC891" s="48">
        <f t="shared" si="319"/>
        <v>27</v>
      </c>
      <c r="AD891" s="48">
        <f t="shared" si="320"/>
        <v>-1</v>
      </c>
      <c r="AE891" s="48">
        <f t="shared" si="321"/>
        <v>12</v>
      </c>
      <c r="AF891" s="48" t="str">
        <f t="shared" si="322"/>
        <v xml:space="preserve"> </v>
      </c>
      <c r="AG891" s="49" t="str">
        <f t="shared" si="323"/>
        <v/>
      </c>
      <c r="AH891" s="48">
        <f t="shared" si="324"/>
        <v>17</v>
      </c>
      <c r="AI891" s="50">
        <f>'Details and Calculations'!AE890</f>
        <v>1</v>
      </c>
      <c r="AJ891" s="50">
        <f>'Details and Calculations'!AM890</f>
        <v>1</v>
      </c>
      <c r="AK891" s="50">
        <f>'Details and Calculations'!AR890</f>
        <v>3</v>
      </c>
      <c r="AL891" s="50">
        <f>'Details and Calculations'!AW890</f>
        <v>3</v>
      </c>
      <c r="AM891" s="50">
        <f>'Details and Calculations'!BA890</f>
        <v>3</v>
      </c>
      <c r="AN891" s="50">
        <f>'Details and Calculations'!BF890</f>
        <v>1</v>
      </c>
      <c r="AO891" s="50">
        <f>'Details and Calculations'!BI890</f>
        <v>1</v>
      </c>
      <c r="AP891" s="50" t="str">
        <f>'Details and Calculations'!BM890</f>
        <v xml:space="preserve"> </v>
      </c>
      <c r="AQ891" s="50" t="str">
        <f>'Details and Calculations'!BP890</f>
        <v xml:space="preserve"> </v>
      </c>
      <c r="AR891" s="50">
        <f>'Details and Calculations'!CC890</f>
        <v>3</v>
      </c>
      <c r="AS891" s="50">
        <f>'Details and Calculations'!CJ890</f>
        <v>3</v>
      </c>
      <c r="AT891" s="51">
        <f>'Details and Calculations'!T890</f>
        <v>1</v>
      </c>
      <c r="AU891" s="51">
        <f>'Details and Calculations'!Z890</f>
        <v>1</v>
      </c>
      <c r="AV891" s="51">
        <f>'Details and Calculations'!S890</f>
        <v>0</v>
      </c>
      <c r="AW891" s="51">
        <f>'Details and Calculations'!AI890</f>
        <v>0</v>
      </c>
      <c r="AX891" s="51">
        <f>'Details and Calculations'!BY890</f>
        <v>1</v>
      </c>
      <c r="AY891" s="51">
        <f>'Details and Calculations'!CG890</f>
        <v>0</v>
      </c>
      <c r="AZ891" s="51">
        <f>'Details and Calculations'!CI890</f>
        <v>0</v>
      </c>
      <c r="BA891" s="51">
        <f t="shared" si="325"/>
        <v>0</v>
      </c>
      <c r="BB891" s="52">
        <f>'Details and Calculations'!Y890</f>
        <v>3</v>
      </c>
      <c r="BC891" s="52">
        <f>'Details and Calculations'!AC890</f>
        <v>3</v>
      </c>
      <c r="BD891" s="52">
        <f>'Details and Calculations'!AK890</f>
        <v>2</v>
      </c>
      <c r="BE891" s="52">
        <f>'Details and Calculations'!AN890</f>
        <v>3000</v>
      </c>
      <c r="BF891" s="52">
        <f>'Details and Calculations'!AP890</f>
        <v>3</v>
      </c>
      <c r="BG891" s="52">
        <f>'Details and Calculations'!AT890</f>
        <v>8</v>
      </c>
      <c r="BH891" s="52">
        <f>'Details and Calculations'!AY890</f>
        <v>2</v>
      </c>
      <c r="BI891" s="52">
        <f>'Details and Calculations'!BB890</f>
        <v>3000</v>
      </c>
      <c r="BJ891" s="52">
        <f>'Details and Calculations'!BD890</f>
        <v>1</v>
      </c>
      <c r="BK891" s="52">
        <f>'Details and Calculations'!CA890</f>
        <v>1</v>
      </c>
      <c r="BL891" s="43">
        <f>'Details and Calculations'!AA890</f>
        <v>1</v>
      </c>
      <c r="BM891" s="43" t="str">
        <f>'Details and Calculations'!AB890</f>
        <v/>
      </c>
      <c r="BN891" s="43">
        <f>'Details and Calculations'!AD890</f>
        <v>2009</v>
      </c>
      <c r="BO891" s="43">
        <f>'Details and Calculations'!AJ890</f>
        <v>1</v>
      </c>
      <c r="BP891" s="43">
        <f>'Details and Calculations'!AL890</f>
        <v>2009</v>
      </c>
      <c r="BQ891" s="43">
        <f>'Details and Calculations'!AO890</f>
        <v>1</v>
      </c>
      <c r="BR891" s="43">
        <f>'Details and Calculations'!AQ890</f>
        <v>2014</v>
      </c>
      <c r="BS891" s="43">
        <f>'Details and Calculations'!AS890</f>
        <v>1</v>
      </c>
      <c r="BT891" s="43">
        <f>'Details and Calculations'!AV890</f>
        <v>2014</v>
      </c>
      <c r="BU891" s="43">
        <f>'Details and Calculations'!AX890</f>
        <v>1</v>
      </c>
      <c r="BV891" s="43">
        <f>'Details and Calculations'!AZ890</f>
        <v>2014</v>
      </c>
      <c r="BW891" s="43">
        <f>'Details and Calculations'!BC890</f>
        <v>1</v>
      </c>
      <c r="BX891" s="43">
        <f>'Details and Calculations'!BE890</f>
        <v>2009</v>
      </c>
      <c r="BY891" s="43">
        <f>'Details and Calculations'!BG890</f>
        <v>1</v>
      </c>
      <c r="BZ891" s="43">
        <f>'Details and Calculations'!BH890</f>
        <v>2009</v>
      </c>
      <c r="CA891" s="43">
        <f>'Details and Calculations'!BJ890</f>
        <v>0</v>
      </c>
      <c r="CB891" s="43" t="str">
        <f>'Details and Calculations'!BK890</f>
        <v/>
      </c>
      <c r="CC891" s="43" t="str">
        <f>'Details and Calculations'!BL890</f>
        <v xml:space="preserve"> </v>
      </c>
      <c r="CD891" s="43" t="str">
        <f>'Details and Calculations'!BN890</f>
        <v xml:space="preserve"> </v>
      </c>
      <c r="CE891" s="43" t="str">
        <f>'Details and Calculations'!BO890</f>
        <v xml:space="preserve"> </v>
      </c>
      <c r="CF891" s="43">
        <f>'Details and Calculations'!BZ890</f>
        <v>1</v>
      </c>
      <c r="CG891" s="43">
        <f>'Details and Calculations'!CB890</f>
        <v>2014</v>
      </c>
      <c r="CH891" s="31"/>
      <c r="CI891" s="53"/>
    </row>
    <row r="892" spans="1:87" x14ac:dyDescent="0.3">
      <c r="A892" s="43">
        <f>'Details and Calculations'!A891</f>
        <v>2017</v>
      </c>
      <c r="B892" s="43" t="str">
        <f>'Details and Calculations'!C891</f>
        <v>Rwanda</v>
      </c>
      <c r="C892" s="43" t="str">
        <f>'Details and Calculations'!D891</f>
        <v>Rulindo</v>
      </c>
      <c r="D892" s="43" t="str">
        <f>'Details and Calculations'!E891</f>
        <v>Tumba</v>
      </c>
      <c r="E892" s="43" t="str">
        <f>'Details and Calculations'!F891</f>
        <v>Taba</v>
      </c>
      <c r="F892" s="43" t="str">
        <f>'Details and Calculations'!G891</f>
        <v>Mwili</v>
      </c>
      <c r="G892" s="43" t="str">
        <f>'Details and Calculations'!H891</f>
        <v/>
      </c>
      <c r="H892" s="43" t="str">
        <f>'Details and Calculations'!I891</f>
        <v/>
      </c>
      <c r="I892" s="43" t="str">
        <f>'Details and Calculations'!J891</f>
        <v>Mwili water point/Nyirambuga pumping</v>
      </c>
      <c r="J892" s="43">
        <f>'Details and Calculations'!K891</f>
        <v>141</v>
      </c>
      <c r="K892" s="43">
        <f>'Details and Calculations'!O891</f>
        <v>141</v>
      </c>
      <c r="L892" s="43">
        <f>'Details and Calculations'!P892</f>
        <v>75</v>
      </c>
      <c r="M892" s="43" t="str">
        <f>'Details and Calculations'!U891</f>
        <v>Piped Network With Pump</v>
      </c>
      <c r="N892" s="43">
        <f>'Details and Calculations'!V891</f>
        <v>2015</v>
      </c>
      <c r="O892" s="43" t="str">
        <f>'Details and Calculations'!W891</f>
        <v>Governement (District, Wasac) And Water For People</v>
      </c>
      <c r="P892" s="43" t="str">
        <f>'Details and Calculations'!X891</f>
        <v>Spring</v>
      </c>
      <c r="Q892" s="44" t="str">
        <f t="shared" si="308"/>
        <v>Low Risk</v>
      </c>
      <c r="R892" s="44" t="str">
        <f t="shared" si="309"/>
        <v>Low Risk</v>
      </c>
      <c r="S892" s="45" t="str">
        <f t="shared" si="310"/>
        <v>Intermediate Level of Service</v>
      </c>
      <c r="T892" s="62" t="str">
        <f t="shared" si="307"/>
        <v>Low Priority</v>
      </c>
      <c r="U892" s="46">
        <f t="shared" si="311"/>
        <v>7</v>
      </c>
      <c r="V892" s="28" t="str">
        <f t="shared" si="312"/>
        <v>Perform Routine Preventative Maintenance</v>
      </c>
      <c r="W892" s="47" t="str">
        <f t="shared" si="313"/>
        <v/>
      </c>
      <c r="X892" s="27" t="str">
        <f t="shared" si="314"/>
        <v>Maintain O&amp;M and Routine Monitoring</v>
      </c>
      <c r="Y892" s="48" t="str">
        <f t="shared" si="315"/>
        <v xml:space="preserve"> </v>
      </c>
      <c r="Z892" s="48" t="str">
        <f t="shared" si="316"/>
        <v xml:space="preserve"> </v>
      </c>
      <c r="AA892" s="48" t="str">
        <f t="shared" si="317"/>
        <v xml:space="preserve"> </v>
      </c>
      <c r="AB892" s="48" t="str">
        <f t="shared" si="318"/>
        <v xml:space="preserve"> </v>
      </c>
      <c r="AC892" s="48" t="str">
        <f t="shared" si="319"/>
        <v xml:space="preserve"> </v>
      </c>
      <c r="AD892" s="48" t="str">
        <f t="shared" si="320"/>
        <v xml:space="preserve"> </v>
      </c>
      <c r="AE892" s="48" t="str">
        <f t="shared" si="321"/>
        <v xml:space="preserve"> </v>
      </c>
      <c r="AF892" s="48" t="str">
        <f t="shared" si="322"/>
        <v xml:space="preserve"> </v>
      </c>
      <c r="AG892" s="49" t="str">
        <f t="shared" si="323"/>
        <v/>
      </c>
      <c r="AH892" s="48">
        <f t="shared" si="324"/>
        <v>18</v>
      </c>
      <c r="AI892" s="50" t="str">
        <f>'Details and Calculations'!AE891</f>
        <v xml:space="preserve"> </v>
      </c>
      <c r="AJ892" s="50" t="str">
        <f>'Details and Calculations'!AM891</f>
        <v xml:space="preserve"> </v>
      </c>
      <c r="AK892" s="50" t="str">
        <f>'Details and Calculations'!AR891</f>
        <v xml:space="preserve"> </v>
      </c>
      <c r="AL892" s="50" t="str">
        <f>'Details and Calculations'!AW891</f>
        <v xml:space="preserve"> </v>
      </c>
      <c r="AM892" s="50" t="str">
        <f>'Details and Calculations'!BA891</f>
        <v xml:space="preserve"> </v>
      </c>
      <c r="AN892" s="50" t="str">
        <f>'Details and Calculations'!BF891</f>
        <v xml:space="preserve"> </v>
      </c>
      <c r="AO892" s="50" t="str">
        <f>'Details and Calculations'!BI891</f>
        <v xml:space="preserve"> </v>
      </c>
      <c r="AP892" s="50" t="str">
        <f>'Details and Calculations'!BM891</f>
        <v xml:space="preserve"> </v>
      </c>
      <c r="AQ892" s="50" t="str">
        <f>'Details and Calculations'!BP891</f>
        <v xml:space="preserve"> </v>
      </c>
      <c r="AR892" s="50">
        <f>'Details and Calculations'!CC891</f>
        <v>1</v>
      </c>
      <c r="AS892" s="50">
        <f>'Details and Calculations'!CJ891</f>
        <v>1</v>
      </c>
      <c r="AT892" s="51">
        <f>'Details and Calculations'!T891</f>
        <v>1</v>
      </c>
      <c r="AU892" s="51">
        <f>'Details and Calculations'!Z891</f>
        <v>1</v>
      </c>
      <c r="AV892" s="51">
        <f>'Details and Calculations'!S891</f>
        <v>0</v>
      </c>
      <c r="AW892" s="51">
        <f>'Details and Calculations'!AI891</f>
        <v>1</v>
      </c>
      <c r="AX892" s="51">
        <f>'Details and Calculations'!BY891</f>
        <v>1</v>
      </c>
      <c r="AY892" s="51">
        <f>'Details and Calculations'!CG891</f>
        <v>1</v>
      </c>
      <c r="AZ892" s="51">
        <f>'Details and Calculations'!CI891</f>
        <v>1</v>
      </c>
      <c r="BA892" s="51">
        <f t="shared" si="325"/>
        <v>1</v>
      </c>
      <c r="BB892" s="52">
        <f>'Details and Calculations'!Y891</f>
        <v>11</v>
      </c>
      <c r="BC892" s="52" t="str">
        <f>'Details and Calculations'!AC891</f>
        <v xml:space="preserve"> </v>
      </c>
      <c r="BD892" s="52" t="str">
        <f>'Details and Calculations'!AK891</f>
        <v xml:space="preserve"> </v>
      </c>
      <c r="BE892" s="52" t="str">
        <f>'Details and Calculations'!AN891</f>
        <v xml:space="preserve"> </v>
      </c>
      <c r="BF892" s="52" t="str">
        <f>'Details and Calculations'!AP891</f>
        <v xml:space="preserve"> </v>
      </c>
      <c r="BG892" s="52" t="str">
        <f>'Details and Calculations'!AT891</f>
        <v xml:space="preserve"> </v>
      </c>
      <c r="BH892" s="52" t="str">
        <f>'Details and Calculations'!AY891</f>
        <v xml:space="preserve"> </v>
      </c>
      <c r="BI892" s="52" t="str">
        <f>'Details and Calculations'!BB891</f>
        <v xml:space="preserve"> </v>
      </c>
      <c r="BJ892" s="52" t="str">
        <f>'Details and Calculations'!BD891</f>
        <v xml:space="preserve"> </v>
      </c>
      <c r="BK892" s="52">
        <f>'Details and Calculations'!CA891</f>
        <v>2</v>
      </c>
      <c r="BL892" s="43">
        <f>'Details and Calculations'!AA891</f>
        <v>0</v>
      </c>
      <c r="BM892" s="43" t="str">
        <f>'Details and Calculations'!AB891</f>
        <v/>
      </c>
      <c r="BN892" s="43" t="str">
        <f>'Details and Calculations'!AD891</f>
        <v xml:space="preserve"> </v>
      </c>
      <c r="BO892" s="43">
        <f>'Details and Calculations'!AJ891</f>
        <v>0</v>
      </c>
      <c r="BP892" s="43" t="str">
        <f>'Details and Calculations'!AL891</f>
        <v xml:space="preserve"> </v>
      </c>
      <c r="BQ892" s="43">
        <f>'Details and Calculations'!AO891</f>
        <v>0</v>
      </c>
      <c r="BR892" s="43" t="str">
        <f>'Details and Calculations'!AQ891</f>
        <v xml:space="preserve"> </v>
      </c>
      <c r="BS892" s="43">
        <f>'Details and Calculations'!AS891</f>
        <v>0</v>
      </c>
      <c r="BT892" s="43" t="str">
        <f>'Details and Calculations'!AV891</f>
        <v xml:space="preserve"> </v>
      </c>
      <c r="BU892" s="43">
        <f>'Details and Calculations'!AX891</f>
        <v>0</v>
      </c>
      <c r="BV892" s="43" t="str">
        <f>'Details and Calculations'!AZ891</f>
        <v xml:space="preserve"> </v>
      </c>
      <c r="BW892" s="43">
        <f>'Details and Calculations'!BC891</f>
        <v>0</v>
      </c>
      <c r="BX892" s="43" t="str">
        <f>'Details and Calculations'!BE891</f>
        <v xml:space="preserve"> </v>
      </c>
      <c r="BY892" s="43" t="str">
        <f>'Details and Calculations'!BG891</f>
        <v xml:space="preserve"> </v>
      </c>
      <c r="BZ892" s="43" t="str">
        <f>'Details and Calculations'!BH891</f>
        <v xml:space="preserve"> </v>
      </c>
      <c r="CA892" s="43">
        <f>'Details and Calculations'!BJ891</f>
        <v>0</v>
      </c>
      <c r="CB892" s="43" t="str">
        <f>'Details and Calculations'!BK891</f>
        <v/>
      </c>
      <c r="CC892" s="43" t="str">
        <f>'Details and Calculations'!BL891</f>
        <v xml:space="preserve"> </v>
      </c>
      <c r="CD892" s="43" t="str">
        <f>'Details and Calculations'!BN891</f>
        <v xml:space="preserve"> </v>
      </c>
      <c r="CE892" s="43" t="str">
        <f>'Details and Calculations'!BO891</f>
        <v xml:space="preserve"> </v>
      </c>
      <c r="CF892" s="43">
        <f>'Details and Calculations'!BZ891</f>
        <v>1</v>
      </c>
      <c r="CG892" s="43">
        <f>'Details and Calculations'!CB891</f>
        <v>2015</v>
      </c>
      <c r="CH892" s="31"/>
      <c r="CI892" s="53"/>
    </row>
    <row r="893" spans="1:87" x14ac:dyDescent="0.3">
      <c r="A893" s="43">
        <f>'Details and Calculations'!A892</f>
        <v>2017</v>
      </c>
      <c r="B893" s="43" t="str">
        <f>'Details and Calculations'!C892</f>
        <v>Rwanda</v>
      </c>
      <c r="C893" s="43" t="str">
        <f>'Details and Calculations'!D892</f>
        <v>Rulindo</v>
      </c>
      <c r="D893" s="43" t="str">
        <f>'Details and Calculations'!E892</f>
        <v>Shyorongi</v>
      </c>
      <c r="E893" s="43" t="str">
        <f>'Details and Calculations'!F892</f>
        <v>Kijabagwe</v>
      </c>
      <c r="F893" s="43" t="str">
        <f>'Details and Calculations'!G892</f>
        <v>Kabagabaga</v>
      </c>
      <c r="G893" s="43" t="str">
        <f>'Details and Calculations'!H892</f>
        <v/>
      </c>
      <c r="H893" s="43" t="str">
        <f>'Details and Calculations'!I892</f>
        <v/>
      </c>
      <c r="I893" s="43" t="str">
        <f>'Details and Calculations'!J892</f>
        <v>kirikumuryango network</v>
      </c>
      <c r="J893" s="43">
        <f>'Details and Calculations'!K892</f>
        <v>181</v>
      </c>
      <c r="K893" s="43">
        <f>'Details and Calculations'!O892</f>
        <v>106</v>
      </c>
      <c r="L893" s="43">
        <f>'Details and Calculations'!P893</f>
        <v>29</v>
      </c>
      <c r="M893" s="43" t="str">
        <f>'Details and Calculations'!U892</f>
        <v>Piped Network -- Gravity Only</v>
      </c>
      <c r="N893" s="43">
        <f>'Details and Calculations'!V892</f>
        <v>2013</v>
      </c>
      <c r="O893" s="43" t="str">
        <f>'Details and Calculations'!W892</f>
        <v>Governement (District, Wasac) And Water For People</v>
      </c>
      <c r="P893" s="43" t="str">
        <f>'Details and Calculations'!X892</f>
        <v>Spring</v>
      </c>
      <c r="Q893" s="44" t="str">
        <f t="shared" si="308"/>
        <v>Low Risk</v>
      </c>
      <c r="R893" s="44" t="str">
        <f t="shared" si="309"/>
        <v>Low Risk</v>
      </c>
      <c r="S893" s="45" t="str">
        <f t="shared" si="310"/>
        <v>High Level of Service</v>
      </c>
      <c r="T893" s="62" t="str">
        <f t="shared" si="307"/>
        <v>Low Priority</v>
      </c>
      <c r="U893" s="46">
        <f t="shared" si="311"/>
        <v>8</v>
      </c>
      <c r="V893" s="28" t="str">
        <f t="shared" si="312"/>
        <v>Perform Routine Preventative Maintenance</v>
      </c>
      <c r="W893" s="47" t="str">
        <f t="shared" si="313"/>
        <v/>
      </c>
      <c r="X893" s="27" t="str">
        <f t="shared" si="314"/>
        <v>Maintain O&amp;M and Routine Monitoring</v>
      </c>
      <c r="Y893" s="48">
        <f t="shared" si="315"/>
        <v>26</v>
      </c>
      <c r="Z893" s="48">
        <f t="shared" si="316"/>
        <v>16</v>
      </c>
      <c r="AA893" s="48">
        <f t="shared" si="317"/>
        <v>26</v>
      </c>
      <c r="AB893" s="48">
        <f t="shared" si="318"/>
        <v>16</v>
      </c>
      <c r="AC893" s="48">
        <f t="shared" si="319"/>
        <v>26</v>
      </c>
      <c r="AD893" s="48" t="str">
        <f t="shared" si="320"/>
        <v xml:space="preserve"> </v>
      </c>
      <c r="AE893" s="48" t="str">
        <f t="shared" si="321"/>
        <v xml:space="preserve"> </v>
      </c>
      <c r="AF893" s="48" t="str">
        <f t="shared" si="322"/>
        <v xml:space="preserve"> </v>
      </c>
      <c r="AG893" s="49" t="str">
        <f t="shared" si="323"/>
        <v/>
      </c>
      <c r="AH893" s="48">
        <f t="shared" si="324"/>
        <v>16</v>
      </c>
      <c r="AI893" s="50">
        <f>'Details and Calculations'!AE892</f>
        <v>1</v>
      </c>
      <c r="AJ893" s="50">
        <f>'Details and Calculations'!AM892</f>
        <v>1</v>
      </c>
      <c r="AK893" s="50">
        <f>'Details and Calculations'!AR892</f>
        <v>1</v>
      </c>
      <c r="AL893" s="50">
        <f>'Details and Calculations'!AW892</f>
        <v>1</v>
      </c>
      <c r="AM893" s="50">
        <f>'Details and Calculations'!BA892</f>
        <v>1</v>
      </c>
      <c r="AN893" s="50" t="str">
        <f>'Details and Calculations'!BF892</f>
        <v xml:space="preserve"> </v>
      </c>
      <c r="AO893" s="50" t="str">
        <f>'Details and Calculations'!BI892</f>
        <v xml:space="preserve"> </v>
      </c>
      <c r="AP893" s="50" t="str">
        <f>'Details and Calculations'!BM892</f>
        <v xml:space="preserve"> </v>
      </c>
      <c r="AQ893" s="50" t="str">
        <f>'Details and Calculations'!BP892</f>
        <v xml:space="preserve"> </v>
      </c>
      <c r="AR893" s="50">
        <f>'Details and Calculations'!CC892</f>
        <v>1</v>
      </c>
      <c r="AS893" s="50">
        <f>'Details and Calculations'!CJ892</f>
        <v>1</v>
      </c>
      <c r="AT893" s="51">
        <f>'Details and Calculations'!T892</f>
        <v>1</v>
      </c>
      <c r="AU893" s="51">
        <f>'Details and Calculations'!Z892</f>
        <v>1</v>
      </c>
      <c r="AV893" s="51">
        <f>'Details and Calculations'!S892</f>
        <v>1</v>
      </c>
      <c r="AW893" s="51">
        <f>'Details and Calculations'!AI892</f>
        <v>1</v>
      </c>
      <c r="AX893" s="51">
        <f>'Details and Calculations'!BY892</f>
        <v>1</v>
      </c>
      <c r="AY893" s="51">
        <f>'Details and Calculations'!CG892</f>
        <v>1</v>
      </c>
      <c r="AZ893" s="51">
        <f>'Details and Calculations'!CI892</f>
        <v>1</v>
      </c>
      <c r="BA893" s="51">
        <f t="shared" si="325"/>
        <v>1</v>
      </c>
      <c r="BB893" s="52">
        <f>'Details and Calculations'!Y892</f>
        <v>1</v>
      </c>
      <c r="BC893" s="52">
        <f>'Details and Calculations'!AC892</f>
        <v>1</v>
      </c>
      <c r="BD893" s="52">
        <f>'Details and Calculations'!AK892</f>
        <v>1</v>
      </c>
      <c r="BE893" s="52">
        <f>'Details and Calculations'!AN892</f>
        <v>500</v>
      </c>
      <c r="BF893" s="52">
        <f>'Details and Calculations'!AP892</f>
        <v>17</v>
      </c>
      <c r="BG893" s="52">
        <f>'Details and Calculations'!AT892</f>
        <v>6</v>
      </c>
      <c r="BH893" s="52">
        <f>'Details and Calculations'!AY892</f>
        <v>2</v>
      </c>
      <c r="BI893" s="52">
        <f>'Details and Calculations'!BB892</f>
        <v>3500</v>
      </c>
      <c r="BJ893" s="52" t="str">
        <f>'Details and Calculations'!BD892</f>
        <v xml:space="preserve"> </v>
      </c>
      <c r="BK893" s="52">
        <f>'Details and Calculations'!CA892</f>
        <v>1</v>
      </c>
      <c r="BL893" s="43">
        <f>'Details and Calculations'!AA892</f>
        <v>1</v>
      </c>
      <c r="BM893" s="43" t="str">
        <f>'Details and Calculations'!AB892</f>
        <v>"Springbox" --Intake Structure At A Spring</v>
      </c>
      <c r="BN893" s="43">
        <f>'Details and Calculations'!AD892</f>
        <v>2013</v>
      </c>
      <c r="BO893" s="43">
        <f>'Details and Calculations'!AJ892</f>
        <v>1</v>
      </c>
      <c r="BP893" s="43">
        <f>'Details and Calculations'!AL892</f>
        <v>2013</v>
      </c>
      <c r="BQ893" s="43">
        <f>'Details and Calculations'!AO892</f>
        <v>1</v>
      </c>
      <c r="BR893" s="43">
        <f>'Details and Calculations'!AQ892</f>
        <v>2013</v>
      </c>
      <c r="BS893" s="43">
        <f>'Details and Calculations'!AS892</f>
        <v>1</v>
      </c>
      <c r="BT893" s="43">
        <f>'Details and Calculations'!AV892</f>
        <v>2013</v>
      </c>
      <c r="BU893" s="43">
        <f>'Details and Calculations'!AX892</f>
        <v>1</v>
      </c>
      <c r="BV893" s="43">
        <f>'Details and Calculations'!AZ892</f>
        <v>2013</v>
      </c>
      <c r="BW893" s="43">
        <f>'Details and Calculations'!BC892</f>
        <v>0</v>
      </c>
      <c r="BX893" s="43" t="str">
        <f>'Details and Calculations'!BE892</f>
        <v xml:space="preserve"> </v>
      </c>
      <c r="BY893" s="43" t="str">
        <f>'Details and Calculations'!BG892</f>
        <v xml:space="preserve"> </v>
      </c>
      <c r="BZ893" s="43" t="str">
        <f>'Details and Calculations'!BH892</f>
        <v xml:space="preserve"> </v>
      </c>
      <c r="CA893" s="43">
        <f>'Details and Calculations'!BJ892</f>
        <v>0</v>
      </c>
      <c r="CB893" s="43" t="str">
        <f>'Details and Calculations'!BK892</f>
        <v/>
      </c>
      <c r="CC893" s="43" t="str">
        <f>'Details and Calculations'!BL892</f>
        <v xml:space="preserve"> </v>
      </c>
      <c r="CD893" s="43" t="str">
        <f>'Details and Calculations'!BN892</f>
        <v xml:space="preserve"> </v>
      </c>
      <c r="CE893" s="43" t="str">
        <f>'Details and Calculations'!BO892</f>
        <v xml:space="preserve"> </v>
      </c>
      <c r="CF893" s="43">
        <f>'Details and Calculations'!BZ892</f>
        <v>1</v>
      </c>
      <c r="CG893" s="43">
        <f>'Details and Calculations'!CB892</f>
        <v>2013</v>
      </c>
      <c r="CH893" s="31"/>
      <c r="CI893" s="53"/>
    </row>
    <row r="894" spans="1:87" x14ac:dyDescent="0.3">
      <c r="A894" s="43">
        <f>'Details and Calculations'!A893</f>
        <v>2017</v>
      </c>
      <c r="B894" s="43" t="str">
        <f>'Details and Calculations'!C893</f>
        <v>Rwanda</v>
      </c>
      <c r="C894" s="43" t="str">
        <f>'Details and Calculations'!D893</f>
        <v>Rulindo</v>
      </c>
      <c r="D894" s="43" t="str">
        <f>'Details and Calculations'!E893</f>
        <v>Base</v>
      </c>
      <c r="E894" s="43" t="str">
        <f>'Details and Calculations'!F893</f>
        <v>Rwamahwa</v>
      </c>
      <c r="F894" s="43" t="str">
        <f>'Details and Calculations'!G893</f>
        <v>Base</v>
      </c>
      <c r="G894" s="43" t="str">
        <f>'Details and Calculations'!H893</f>
        <v/>
      </c>
      <c r="H894" s="43" t="str">
        <f>'Details and Calculations'!I893</f>
        <v/>
      </c>
      <c r="I894" s="43" t="str">
        <f>'Details and Calculations'!J893</f>
        <v>Rutare II</v>
      </c>
      <c r="J894" s="43">
        <f>'Details and Calculations'!K893</f>
        <v>229</v>
      </c>
      <c r="K894" s="43">
        <f>'Details and Calculations'!O893</f>
        <v>200</v>
      </c>
      <c r="L894" s="43" t="str">
        <f>'Details and Calculations'!P894</f>
        <v xml:space="preserve"> </v>
      </c>
      <c r="M894" s="43" t="str">
        <f>'Details and Calculations'!U893</f>
        <v>Piped Network -- Gravity Only</v>
      </c>
      <c r="N894" s="43">
        <f>'Details and Calculations'!V893</f>
        <v>2014</v>
      </c>
      <c r="O894" s="43" t="str">
        <f>'Details and Calculations'!W893</f>
        <v>Governement (District, Wasac) And Water For People</v>
      </c>
      <c r="P894" s="43" t="str">
        <f>'Details and Calculations'!X893</f>
        <v>Groundwater (Well, Etc.)</v>
      </c>
      <c r="Q894" s="44" t="str">
        <f t="shared" si="308"/>
        <v>Low Risk</v>
      </c>
      <c r="R894" s="44" t="str">
        <f t="shared" si="309"/>
        <v>Medium Risk</v>
      </c>
      <c r="S894" s="45" t="str">
        <f t="shared" si="310"/>
        <v>Basic Level of Service</v>
      </c>
      <c r="T894" s="62" t="str">
        <f t="shared" si="307"/>
        <v>Medium Priority</v>
      </c>
      <c r="U894" s="46">
        <f t="shared" si="311"/>
        <v>5</v>
      </c>
      <c r="V894" s="28" t="str">
        <f t="shared" si="312"/>
        <v>Repair or Replace Components</v>
      </c>
      <c r="W894" s="47" t="str">
        <f t="shared" si="313"/>
        <v xml:space="preserve">Intake Structure, Conduction Line, </v>
      </c>
      <c r="X894" s="27" t="str">
        <f t="shared" si="314"/>
        <v>Create Plan To Repair or Replace Components</v>
      </c>
      <c r="Y894" s="48">
        <f t="shared" si="315"/>
        <v>27</v>
      </c>
      <c r="Z894" s="48">
        <f t="shared" si="316"/>
        <v>19</v>
      </c>
      <c r="AA894" s="48">
        <f t="shared" si="317"/>
        <v>25</v>
      </c>
      <c r="AB894" s="48">
        <f t="shared" si="318"/>
        <v>19</v>
      </c>
      <c r="AC894" s="48" t="str">
        <f t="shared" si="319"/>
        <v xml:space="preserve"> </v>
      </c>
      <c r="AD894" s="48" t="str">
        <f t="shared" si="320"/>
        <v xml:space="preserve"> </v>
      </c>
      <c r="AE894" s="48" t="str">
        <f t="shared" si="321"/>
        <v xml:space="preserve"> </v>
      </c>
      <c r="AF894" s="48" t="str">
        <f t="shared" si="322"/>
        <v xml:space="preserve"> </v>
      </c>
      <c r="AG894" s="49" t="str">
        <f t="shared" si="323"/>
        <v/>
      </c>
      <c r="AH894" s="48">
        <f t="shared" si="324"/>
        <v>19</v>
      </c>
      <c r="AI894" s="50">
        <f>'Details and Calculations'!AE893</f>
        <v>2</v>
      </c>
      <c r="AJ894" s="50">
        <f>'Details and Calculations'!AM893</f>
        <v>2</v>
      </c>
      <c r="AK894" s="50">
        <f>'Details and Calculations'!AR893</f>
        <v>1</v>
      </c>
      <c r="AL894" s="50">
        <f>'Details and Calculations'!AW893</f>
        <v>1</v>
      </c>
      <c r="AM894" s="50" t="str">
        <f>'Details and Calculations'!BA893</f>
        <v xml:space="preserve"> </v>
      </c>
      <c r="AN894" s="50" t="str">
        <f>'Details and Calculations'!BF893</f>
        <v xml:space="preserve"> </v>
      </c>
      <c r="AO894" s="50" t="str">
        <f>'Details and Calculations'!BI893</f>
        <v xml:space="preserve"> </v>
      </c>
      <c r="AP894" s="50" t="str">
        <f>'Details and Calculations'!BM893</f>
        <v xml:space="preserve"> </v>
      </c>
      <c r="AQ894" s="50" t="str">
        <f>'Details and Calculations'!BP893</f>
        <v xml:space="preserve"> </v>
      </c>
      <c r="AR894" s="50">
        <f>'Details and Calculations'!CC893</f>
        <v>1</v>
      </c>
      <c r="AS894" s="50">
        <f>'Details and Calculations'!CJ893</f>
        <v>2</v>
      </c>
      <c r="AT894" s="51">
        <f>'Details and Calculations'!T893</f>
        <v>1</v>
      </c>
      <c r="AU894" s="51">
        <f>'Details and Calculations'!Z893</f>
        <v>0</v>
      </c>
      <c r="AV894" s="51">
        <f>'Details and Calculations'!S893</f>
        <v>1</v>
      </c>
      <c r="AW894" s="51">
        <f>'Details and Calculations'!AI893</f>
        <v>1</v>
      </c>
      <c r="AX894" s="51">
        <f>'Details and Calculations'!BY893</f>
        <v>1</v>
      </c>
      <c r="AY894" s="51">
        <f>'Details and Calculations'!CG893</f>
        <v>1</v>
      </c>
      <c r="AZ894" s="51">
        <f>'Details and Calculations'!CI893</f>
        <v>0</v>
      </c>
      <c r="BA894" s="51">
        <f t="shared" si="325"/>
        <v>0</v>
      </c>
      <c r="BB894" s="52">
        <f>'Details and Calculations'!Y893</f>
        <v>2</v>
      </c>
      <c r="BC894" s="52">
        <f>'Details and Calculations'!AC893</f>
        <v>1</v>
      </c>
      <c r="BD894" s="52">
        <f>'Details and Calculations'!AK893</f>
        <v>1</v>
      </c>
      <c r="BE894" s="52">
        <f>'Details and Calculations'!AN893</f>
        <v>4280</v>
      </c>
      <c r="BF894" s="52">
        <f>'Details and Calculations'!AP893</f>
        <v>1</v>
      </c>
      <c r="BG894" s="52">
        <f>'Details and Calculations'!AT893</f>
        <v>1</v>
      </c>
      <c r="BH894" s="52" t="str">
        <f>'Details and Calculations'!AY893</f>
        <v xml:space="preserve"> </v>
      </c>
      <c r="BI894" s="52" t="str">
        <f>'Details and Calculations'!BB893</f>
        <v xml:space="preserve"> </v>
      </c>
      <c r="BJ894" s="52" t="str">
        <f>'Details and Calculations'!BD893</f>
        <v xml:space="preserve"> </v>
      </c>
      <c r="BK894" s="52">
        <f>'Details and Calculations'!CA893</f>
        <v>2</v>
      </c>
      <c r="BL894" s="43">
        <f>'Details and Calculations'!AA893</f>
        <v>1</v>
      </c>
      <c r="BM894" s="43" t="str">
        <f>'Details and Calculations'!AB893</f>
        <v>"Springbox" --Intake Structure At A Spring</v>
      </c>
      <c r="BN894" s="43">
        <f>'Details and Calculations'!AD893</f>
        <v>2014</v>
      </c>
      <c r="BO894" s="43">
        <f>'Details and Calculations'!AJ893</f>
        <v>1</v>
      </c>
      <c r="BP894" s="43">
        <f>'Details and Calculations'!AL893</f>
        <v>2016</v>
      </c>
      <c r="BQ894" s="43">
        <f>'Details and Calculations'!AO893</f>
        <v>1</v>
      </c>
      <c r="BR894" s="43">
        <f>'Details and Calculations'!AQ893</f>
        <v>2012</v>
      </c>
      <c r="BS894" s="43">
        <f>'Details and Calculations'!AS893</f>
        <v>1</v>
      </c>
      <c r="BT894" s="43">
        <f>'Details and Calculations'!AV893</f>
        <v>2016</v>
      </c>
      <c r="BU894" s="43">
        <f>'Details and Calculations'!AX893</f>
        <v>0</v>
      </c>
      <c r="BV894" s="43" t="str">
        <f>'Details and Calculations'!AZ893</f>
        <v xml:space="preserve"> </v>
      </c>
      <c r="BW894" s="43">
        <f>'Details and Calculations'!BC893</f>
        <v>0</v>
      </c>
      <c r="BX894" s="43" t="str">
        <f>'Details and Calculations'!BE893</f>
        <v xml:space="preserve"> </v>
      </c>
      <c r="BY894" s="43" t="str">
        <f>'Details and Calculations'!BG893</f>
        <v xml:space="preserve"> </v>
      </c>
      <c r="BZ894" s="43" t="str">
        <f>'Details and Calculations'!BH893</f>
        <v xml:space="preserve"> </v>
      </c>
      <c r="CA894" s="43">
        <f>'Details and Calculations'!BJ893</f>
        <v>0</v>
      </c>
      <c r="CB894" s="43" t="str">
        <f>'Details and Calculations'!BK893</f>
        <v/>
      </c>
      <c r="CC894" s="43" t="str">
        <f>'Details and Calculations'!BL893</f>
        <v xml:space="preserve"> </v>
      </c>
      <c r="CD894" s="43" t="str">
        <f>'Details and Calculations'!BN893</f>
        <v xml:space="preserve"> </v>
      </c>
      <c r="CE894" s="43" t="str">
        <f>'Details and Calculations'!BO893</f>
        <v xml:space="preserve"> </v>
      </c>
      <c r="CF894" s="43">
        <f>'Details and Calculations'!BZ893</f>
        <v>1</v>
      </c>
      <c r="CG894" s="43">
        <f>'Details and Calculations'!CB893</f>
        <v>2016</v>
      </c>
      <c r="CH894" s="31"/>
      <c r="CI894" s="53"/>
    </row>
    <row r="895" spans="1:87" x14ac:dyDescent="0.3">
      <c r="A895" s="43">
        <f>'Details and Calculations'!A894</f>
        <v>2017</v>
      </c>
      <c r="B895" s="43" t="str">
        <f>'Details and Calculations'!C894</f>
        <v>Rwanda</v>
      </c>
      <c r="C895" s="43" t="str">
        <f>'Details and Calculations'!D894</f>
        <v>Rulindo</v>
      </c>
      <c r="D895" s="43" t="str">
        <f>'Details and Calculations'!E894</f>
        <v>Cyinzuzi</v>
      </c>
      <c r="E895" s="43" t="str">
        <f>'Details and Calculations'!F894</f>
        <v>Migendezo</v>
      </c>
      <c r="F895" s="43" t="str">
        <f>'Details and Calculations'!G894</f>
        <v>Remera</v>
      </c>
      <c r="G895" s="43" t="str">
        <f>'Details and Calculations'!H894</f>
        <v/>
      </c>
      <c r="H895" s="43" t="str">
        <f>'Details and Calculations'!I894</f>
        <v/>
      </c>
      <c r="I895" s="43" t="str">
        <f>'Details and Calculations'!J894</f>
        <v>0</v>
      </c>
      <c r="J895" s="43">
        <f>'Details and Calculations'!K894</f>
        <v>975</v>
      </c>
      <c r="K895" s="43">
        <f>'Details and Calculations'!O894</f>
        <v>975</v>
      </c>
      <c r="L895" s="43">
        <f>'Details and Calculations'!P895</f>
        <v>50</v>
      </c>
      <c r="M895" s="43" t="str">
        <f>'Details and Calculations'!U894</f>
        <v>Piped Network With Pump</v>
      </c>
      <c r="N895" s="43">
        <f>'Details and Calculations'!V894</f>
        <v>2009</v>
      </c>
      <c r="O895" s="43" t="str">
        <f>'Details and Calculations'!W894</f>
        <v>Umushinga Witwa Ema</v>
      </c>
      <c r="P895" s="43" t="str">
        <f>'Details and Calculations'!X894</f>
        <v>Spring</v>
      </c>
      <c r="Q895" s="44" t="str">
        <f t="shared" si="308"/>
        <v>Low Risk</v>
      </c>
      <c r="R895" s="44" t="str">
        <f t="shared" si="309"/>
        <v>Low Risk</v>
      </c>
      <c r="S895" s="45" t="str">
        <f t="shared" si="310"/>
        <v>Intermediate Level of Service</v>
      </c>
      <c r="T895" s="62" t="str">
        <f t="shared" si="307"/>
        <v>Low Priority</v>
      </c>
      <c r="U895" s="46">
        <f t="shared" si="311"/>
        <v>6</v>
      </c>
      <c r="V895" s="28" t="str">
        <f t="shared" si="312"/>
        <v>Perform Routine Preventative Maintenance</v>
      </c>
      <c r="W895" s="47" t="str">
        <f t="shared" si="313"/>
        <v/>
      </c>
      <c r="X895" s="27" t="str">
        <f t="shared" si="314"/>
        <v>Maintain O&amp;M and Routine Monitoring</v>
      </c>
      <c r="Y895" s="48">
        <f t="shared" si="315"/>
        <v>22</v>
      </c>
      <c r="Z895" s="48">
        <f t="shared" si="316"/>
        <v>12</v>
      </c>
      <c r="AA895" s="48">
        <f t="shared" si="317"/>
        <v>22</v>
      </c>
      <c r="AB895" s="48">
        <f t="shared" si="318"/>
        <v>12</v>
      </c>
      <c r="AC895" s="48">
        <f t="shared" si="319"/>
        <v>22</v>
      </c>
      <c r="AD895" s="48">
        <f t="shared" si="320"/>
        <v>-1</v>
      </c>
      <c r="AE895" s="48">
        <f t="shared" si="321"/>
        <v>12</v>
      </c>
      <c r="AF895" s="48" t="str">
        <f t="shared" si="322"/>
        <v xml:space="preserve"> </v>
      </c>
      <c r="AG895" s="49" t="str">
        <f t="shared" si="323"/>
        <v/>
      </c>
      <c r="AH895" s="48">
        <f t="shared" si="324"/>
        <v>12</v>
      </c>
      <c r="AI895" s="50">
        <f>'Details and Calculations'!AE894</f>
        <v>1</v>
      </c>
      <c r="AJ895" s="50">
        <f>'Details and Calculations'!AM894</f>
        <v>1</v>
      </c>
      <c r="AK895" s="50">
        <f>'Details and Calculations'!AR894</f>
        <v>1</v>
      </c>
      <c r="AL895" s="50">
        <f>'Details and Calculations'!AW894</f>
        <v>1</v>
      </c>
      <c r="AM895" s="50">
        <f>'Details and Calculations'!BA894</f>
        <v>1</v>
      </c>
      <c r="AN895" s="50">
        <f>'Details and Calculations'!BF894</f>
        <v>1</v>
      </c>
      <c r="AO895" s="50">
        <f>'Details and Calculations'!BI894</f>
        <v>1</v>
      </c>
      <c r="AP895" s="50" t="str">
        <f>'Details and Calculations'!BM894</f>
        <v xml:space="preserve"> </v>
      </c>
      <c r="AQ895" s="50" t="str">
        <f>'Details and Calculations'!BP894</f>
        <v xml:space="preserve"> </v>
      </c>
      <c r="AR895" s="50">
        <f>'Details and Calculations'!CC894</f>
        <v>1</v>
      </c>
      <c r="AS895" s="50">
        <f>'Details and Calculations'!CJ894</f>
        <v>1</v>
      </c>
      <c r="AT895" s="51">
        <f>'Details and Calculations'!T894</f>
        <v>1</v>
      </c>
      <c r="AU895" s="51">
        <f>'Details and Calculations'!Z894</f>
        <v>1</v>
      </c>
      <c r="AV895" s="51">
        <f>'Details and Calculations'!S894</f>
        <v>0</v>
      </c>
      <c r="AW895" s="51">
        <f>'Details and Calculations'!AI894</f>
        <v>1</v>
      </c>
      <c r="AX895" s="51">
        <f>'Details and Calculations'!BY894</f>
        <v>1</v>
      </c>
      <c r="AY895" s="51">
        <f>'Details and Calculations'!CG894</f>
        <v>1</v>
      </c>
      <c r="AZ895" s="51">
        <f>'Details and Calculations'!CI894</f>
        <v>0</v>
      </c>
      <c r="BA895" s="51">
        <f t="shared" si="325"/>
        <v>1</v>
      </c>
      <c r="BB895" s="52">
        <f>'Details and Calculations'!Y894</f>
        <v>3</v>
      </c>
      <c r="BC895" s="52">
        <f>'Details and Calculations'!AC894</f>
        <v>3</v>
      </c>
      <c r="BD895" s="52">
        <f>'Details and Calculations'!AK894</f>
        <v>2</v>
      </c>
      <c r="BE895" s="52">
        <f>'Details and Calculations'!AN894</f>
        <v>5000</v>
      </c>
      <c r="BF895" s="52">
        <f>'Details and Calculations'!AP894</f>
        <v>16</v>
      </c>
      <c r="BG895" s="52">
        <f>'Details and Calculations'!AT894</f>
        <v>23</v>
      </c>
      <c r="BH895" s="52">
        <f>'Details and Calculations'!AY894</f>
        <v>2</v>
      </c>
      <c r="BI895" s="52">
        <f>'Details and Calculations'!BB894</f>
        <v>5000</v>
      </c>
      <c r="BJ895" s="52">
        <f>'Details and Calculations'!BD894</f>
        <v>1</v>
      </c>
      <c r="BK895" s="52">
        <f>'Details and Calculations'!CA894</f>
        <v>1</v>
      </c>
      <c r="BL895" s="43">
        <f>'Details and Calculations'!AA894</f>
        <v>1</v>
      </c>
      <c r="BM895" s="43" t="str">
        <f>'Details and Calculations'!AB894</f>
        <v/>
      </c>
      <c r="BN895" s="43">
        <f>'Details and Calculations'!AD894</f>
        <v>2009</v>
      </c>
      <c r="BO895" s="43">
        <f>'Details and Calculations'!AJ894</f>
        <v>1</v>
      </c>
      <c r="BP895" s="43">
        <f>'Details and Calculations'!AL894</f>
        <v>2009</v>
      </c>
      <c r="BQ895" s="43">
        <f>'Details and Calculations'!AO894</f>
        <v>1</v>
      </c>
      <c r="BR895" s="43">
        <f>'Details and Calculations'!AQ894</f>
        <v>2009</v>
      </c>
      <c r="BS895" s="43">
        <f>'Details and Calculations'!AS894</f>
        <v>1</v>
      </c>
      <c r="BT895" s="43">
        <f>'Details and Calculations'!AV894</f>
        <v>2009</v>
      </c>
      <c r="BU895" s="43">
        <f>'Details and Calculations'!AX894</f>
        <v>1</v>
      </c>
      <c r="BV895" s="43">
        <f>'Details and Calculations'!AZ894</f>
        <v>2009</v>
      </c>
      <c r="BW895" s="43">
        <f>'Details and Calculations'!BC894</f>
        <v>1</v>
      </c>
      <c r="BX895" s="43">
        <f>'Details and Calculations'!BE894</f>
        <v>2009</v>
      </c>
      <c r="BY895" s="43">
        <f>'Details and Calculations'!BG894</f>
        <v>1</v>
      </c>
      <c r="BZ895" s="43">
        <f>'Details and Calculations'!BH894</f>
        <v>2009</v>
      </c>
      <c r="CA895" s="43">
        <f>'Details and Calculations'!BJ894</f>
        <v>0</v>
      </c>
      <c r="CB895" s="43" t="str">
        <f>'Details and Calculations'!BK894</f>
        <v/>
      </c>
      <c r="CC895" s="43" t="str">
        <f>'Details and Calculations'!BL894</f>
        <v xml:space="preserve"> </v>
      </c>
      <c r="CD895" s="43" t="str">
        <f>'Details and Calculations'!BN894</f>
        <v xml:space="preserve"> </v>
      </c>
      <c r="CE895" s="43" t="str">
        <f>'Details and Calculations'!BO894</f>
        <v xml:space="preserve"> </v>
      </c>
      <c r="CF895" s="43">
        <f>'Details and Calculations'!BZ894</f>
        <v>1</v>
      </c>
      <c r="CG895" s="43">
        <f>'Details and Calculations'!CB894</f>
        <v>2009</v>
      </c>
      <c r="CH895" s="31"/>
      <c r="CI895" s="53"/>
    </row>
    <row r="896" spans="1:87" x14ac:dyDescent="0.3">
      <c r="A896" s="43">
        <f>'Details and Calculations'!A895</f>
        <v>2017</v>
      </c>
      <c r="B896" s="43" t="str">
        <f>'Details and Calculations'!C895</f>
        <v>Rwanda</v>
      </c>
      <c r="C896" s="43" t="str">
        <f>'Details and Calculations'!D895</f>
        <v>Rulindo</v>
      </c>
      <c r="D896" s="43" t="str">
        <f>'Details and Calculations'!E895</f>
        <v>Kisaro</v>
      </c>
      <c r="E896" s="43" t="str">
        <f>'Details and Calculations'!F895</f>
        <v>Mubuga</v>
      </c>
      <c r="F896" s="43" t="str">
        <f>'Details and Calculations'!G895</f>
        <v>Nyakarekare</v>
      </c>
      <c r="G896" s="43" t="str">
        <f>'Details and Calculations'!H895</f>
        <v/>
      </c>
      <c r="H896" s="43" t="str">
        <f>'Details and Calculations'!I895</f>
        <v/>
      </c>
      <c r="I896" s="43" t="str">
        <f>'Details and Calculations'!J895</f>
        <v>gahama</v>
      </c>
      <c r="J896" s="43">
        <f>'Details and Calculations'!K895</f>
        <v>150</v>
      </c>
      <c r="K896" s="43">
        <f>'Details and Calculations'!O895</f>
        <v>100</v>
      </c>
      <c r="L896" s="43" t="str">
        <f>'Details and Calculations'!P896</f>
        <v xml:space="preserve"> </v>
      </c>
      <c r="M896" s="43" t="str">
        <f>'Details and Calculations'!U895</f>
        <v>Piped Network With Pump</v>
      </c>
      <c r="N896" s="43">
        <f>'Details and Calculations'!V895</f>
        <v>2012</v>
      </c>
      <c r="O896" s="43" t="str">
        <f>'Details and Calculations'!W895</f>
        <v>Waterforpeople</v>
      </c>
      <c r="P896" s="43" t="str">
        <f>'Details and Calculations'!X895</f>
        <v>Spring</v>
      </c>
      <c r="Q896" s="44" t="str">
        <f t="shared" si="308"/>
        <v>Low Risk</v>
      </c>
      <c r="R896" s="44" t="str">
        <f t="shared" si="309"/>
        <v>Low Risk</v>
      </c>
      <c r="S896" s="45" t="str">
        <f t="shared" si="310"/>
        <v>Intermediate Level of Service</v>
      </c>
      <c r="T896" s="62" t="str">
        <f t="shared" si="307"/>
        <v>Low Priority</v>
      </c>
      <c r="U896" s="46">
        <f t="shared" si="311"/>
        <v>7</v>
      </c>
      <c r="V896" s="28" t="str">
        <f t="shared" si="312"/>
        <v>Repair or Replace Components</v>
      </c>
      <c r="W896" s="47" t="str">
        <f t="shared" si="313"/>
        <v>Kiosk/Tap Stand</v>
      </c>
      <c r="X896" s="27" t="str">
        <f t="shared" si="314"/>
        <v>Create Plan To Repair or Replace Components</v>
      </c>
      <c r="Y896" s="48">
        <f t="shared" si="315"/>
        <v>25</v>
      </c>
      <c r="Z896" s="48">
        <f t="shared" si="316"/>
        <v>15</v>
      </c>
      <c r="AA896" s="48">
        <f t="shared" si="317"/>
        <v>25</v>
      </c>
      <c r="AB896" s="48">
        <f t="shared" si="318"/>
        <v>15</v>
      </c>
      <c r="AC896" s="48">
        <f t="shared" si="319"/>
        <v>25</v>
      </c>
      <c r="AD896" s="48">
        <f t="shared" si="320"/>
        <v>2</v>
      </c>
      <c r="AE896" s="48">
        <f t="shared" si="321"/>
        <v>15</v>
      </c>
      <c r="AF896" s="48" t="str">
        <f t="shared" si="322"/>
        <v xml:space="preserve"> </v>
      </c>
      <c r="AG896" s="49" t="str">
        <f t="shared" si="323"/>
        <v/>
      </c>
      <c r="AH896" s="48">
        <f t="shared" si="324"/>
        <v>15</v>
      </c>
      <c r="AI896" s="50">
        <f>'Details and Calculations'!AE895</f>
        <v>1</v>
      </c>
      <c r="AJ896" s="50">
        <f>'Details and Calculations'!AM895</f>
        <v>1</v>
      </c>
      <c r="AK896" s="50">
        <f>'Details and Calculations'!AR895</f>
        <v>1</v>
      </c>
      <c r="AL896" s="50">
        <f>'Details and Calculations'!AW895</f>
        <v>1</v>
      </c>
      <c r="AM896" s="50">
        <f>'Details and Calculations'!BA895</f>
        <v>1</v>
      </c>
      <c r="AN896" s="50">
        <f>'Details and Calculations'!BF895</f>
        <v>1</v>
      </c>
      <c r="AO896" s="50">
        <f>'Details and Calculations'!BI895</f>
        <v>1</v>
      </c>
      <c r="AP896" s="50" t="str">
        <f>'Details and Calculations'!BM895</f>
        <v xml:space="preserve"> </v>
      </c>
      <c r="AQ896" s="50" t="str">
        <f>'Details and Calculations'!BP895</f>
        <v xml:space="preserve"> </v>
      </c>
      <c r="AR896" s="50">
        <f>'Details and Calculations'!CC895</f>
        <v>2</v>
      </c>
      <c r="AS896" s="50">
        <f>'Details and Calculations'!CJ895</f>
        <v>1</v>
      </c>
      <c r="AT896" s="51">
        <f>'Details and Calculations'!T895</f>
        <v>1</v>
      </c>
      <c r="AU896" s="51">
        <f>'Details and Calculations'!Z895</f>
        <v>1</v>
      </c>
      <c r="AV896" s="51">
        <f>'Details and Calculations'!S895</f>
        <v>0</v>
      </c>
      <c r="AW896" s="51">
        <f>'Details and Calculations'!AI895</f>
        <v>1</v>
      </c>
      <c r="AX896" s="51">
        <f>'Details and Calculations'!BY895</f>
        <v>1</v>
      </c>
      <c r="AY896" s="51">
        <f>'Details and Calculations'!CG895</f>
        <v>1</v>
      </c>
      <c r="AZ896" s="51">
        <f>'Details and Calculations'!CI895</f>
        <v>1</v>
      </c>
      <c r="BA896" s="51">
        <f t="shared" si="325"/>
        <v>1</v>
      </c>
      <c r="BB896" s="52">
        <f>'Details and Calculations'!Y895</f>
        <v>2</v>
      </c>
      <c r="BC896" s="52">
        <f>'Details and Calculations'!AC895</f>
        <v>2</v>
      </c>
      <c r="BD896" s="52">
        <f>'Details and Calculations'!AK895</f>
        <v>2</v>
      </c>
      <c r="BE896" s="52">
        <f>'Details and Calculations'!AN895</f>
        <v>30000</v>
      </c>
      <c r="BF896" s="52">
        <f>'Details and Calculations'!AP895</f>
        <v>7</v>
      </c>
      <c r="BG896" s="52">
        <f>'Details and Calculations'!AT895</f>
        <v>14</v>
      </c>
      <c r="BH896" s="52">
        <f>'Details and Calculations'!AY895</f>
        <v>2</v>
      </c>
      <c r="BI896" s="52">
        <f>'Details and Calculations'!BB895</f>
        <v>30000</v>
      </c>
      <c r="BJ896" s="52">
        <f>'Details and Calculations'!BD895</f>
        <v>2</v>
      </c>
      <c r="BK896" s="52">
        <f>'Details and Calculations'!CA895</f>
        <v>1</v>
      </c>
      <c r="BL896" s="43">
        <f>'Details and Calculations'!AA895</f>
        <v>1</v>
      </c>
      <c r="BM896" s="43" t="str">
        <f>'Details and Calculations'!AB895</f>
        <v>"Springbox" --Intake Structure At A Spring</v>
      </c>
      <c r="BN896" s="43">
        <f>'Details and Calculations'!AD895</f>
        <v>2012</v>
      </c>
      <c r="BO896" s="43">
        <f>'Details and Calculations'!AJ895</f>
        <v>1</v>
      </c>
      <c r="BP896" s="43">
        <f>'Details and Calculations'!AL895</f>
        <v>2012</v>
      </c>
      <c r="BQ896" s="43">
        <f>'Details and Calculations'!AO895</f>
        <v>1</v>
      </c>
      <c r="BR896" s="43">
        <f>'Details and Calculations'!AQ895</f>
        <v>2012</v>
      </c>
      <c r="BS896" s="43">
        <f>'Details and Calculations'!AS895</f>
        <v>1</v>
      </c>
      <c r="BT896" s="43">
        <f>'Details and Calculations'!AV895</f>
        <v>2012</v>
      </c>
      <c r="BU896" s="43">
        <f>'Details and Calculations'!AX895</f>
        <v>1</v>
      </c>
      <c r="BV896" s="43">
        <f>'Details and Calculations'!AZ895</f>
        <v>2012</v>
      </c>
      <c r="BW896" s="43">
        <f>'Details and Calculations'!BC895</f>
        <v>1</v>
      </c>
      <c r="BX896" s="43">
        <f>'Details and Calculations'!BE895</f>
        <v>2012</v>
      </c>
      <c r="BY896" s="43">
        <f>'Details and Calculations'!BG895</f>
        <v>1</v>
      </c>
      <c r="BZ896" s="43">
        <f>'Details and Calculations'!BH895</f>
        <v>2012</v>
      </c>
      <c r="CA896" s="43">
        <f>'Details and Calculations'!BJ895</f>
        <v>0</v>
      </c>
      <c r="CB896" s="43" t="str">
        <f>'Details and Calculations'!BK895</f>
        <v/>
      </c>
      <c r="CC896" s="43" t="str">
        <f>'Details and Calculations'!BL895</f>
        <v xml:space="preserve"> </v>
      </c>
      <c r="CD896" s="43" t="str">
        <f>'Details and Calculations'!BN895</f>
        <v xml:space="preserve"> </v>
      </c>
      <c r="CE896" s="43" t="str">
        <f>'Details and Calculations'!BO895</f>
        <v xml:space="preserve"> </v>
      </c>
      <c r="CF896" s="43">
        <f>'Details and Calculations'!BZ895</f>
        <v>1</v>
      </c>
      <c r="CG896" s="43">
        <f>'Details and Calculations'!CB895</f>
        <v>2012</v>
      </c>
      <c r="CH896" s="31"/>
      <c r="CI896" s="53"/>
    </row>
    <row r="897" spans="1:87" x14ac:dyDescent="0.3">
      <c r="A897" s="43">
        <f>'Details and Calculations'!A896</f>
        <v>2017</v>
      </c>
      <c r="B897" s="43" t="str">
        <f>'Details and Calculations'!C896</f>
        <v>Rwanda</v>
      </c>
      <c r="C897" s="43" t="str">
        <f>'Details and Calculations'!D896</f>
        <v>Rulindo</v>
      </c>
      <c r="D897" s="43" t="str">
        <f>'Details and Calculations'!E896</f>
        <v>Ntarabana</v>
      </c>
      <c r="E897" s="43" t="str">
        <f>'Details and Calculations'!F896</f>
        <v>Kajevuba</v>
      </c>
      <c r="F897" s="43" t="str">
        <f>'Details and Calculations'!G896</f>
        <v>Nyarubuye</v>
      </c>
      <c r="G897" s="43" t="str">
        <f>'Details and Calculations'!H896</f>
        <v/>
      </c>
      <c r="H897" s="43" t="str">
        <f>'Details and Calculations'!I896</f>
        <v/>
      </c>
      <c r="I897" s="43" t="str">
        <f>'Details and Calculations'!J896</f>
        <v>Rwamugaza</v>
      </c>
      <c r="J897" s="43">
        <f>'Details and Calculations'!K896</f>
        <v>229</v>
      </c>
      <c r="K897" s="43">
        <f>'Details and Calculations'!O896</f>
        <v>229</v>
      </c>
      <c r="L897" s="43" t="str">
        <f>'Details and Calculations'!P897</f>
        <v xml:space="preserve"> </v>
      </c>
      <c r="M897" s="43" t="str">
        <f>'Details and Calculations'!U896</f>
        <v>Piped Network -- Gravity Only</v>
      </c>
      <c r="N897" s="43">
        <f>'Details and Calculations'!V896</f>
        <v>2003</v>
      </c>
      <c r="O897" s="43" t="str">
        <f>'Details and Calculations'!W896</f>
        <v>Government</v>
      </c>
      <c r="P897" s="43" t="str">
        <f>'Details and Calculations'!X896</f>
        <v>Spring</v>
      </c>
      <c r="Q897" s="44" t="str">
        <f t="shared" si="308"/>
        <v>Low Risk</v>
      </c>
      <c r="R897" s="44" t="str">
        <f t="shared" si="309"/>
        <v>Low Risk</v>
      </c>
      <c r="S897" s="45" t="str">
        <f t="shared" si="310"/>
        <v>Intermediate Level of Service</v>
      </c>
      <c r="T897" s="62" t="str">
        <f t="shared" si="307"/>
        <v>Low Priority</v>
      </c>
      <c r="U897" s="46">
        <f t="shared" si="311"/>
        <v>7</v>
      </c>
      <c r="V897" s="28" t="str">
        <f t="shared" si="312"/>
        <v>Perform Routine Preventative Maintenance</v>
      </c>
      <c r="W897" s="47" t="str">
        <f t="shared" si="313"/>
        <v/>
      </c>
      <c r="X897" s="27" t="str">
        <f t="shared" si="314"/>
        <v>Maintain O&amp;M and Routine Monitoring</v>
      </c>
      <c r="Y897" s="48">
        <f t="shared" si="315"/>
        <v>16</v>
      </c>
      <c r="Z897" s="48">
        <f t="shared" si="316"/>
        <v>6</v>
      </c>
      <c r="AA897" s="48">
        <f t="shared" si="317"/>
        <v>16</v>
      </c>
      <c r="AB897" s="48">
        <f t="shared" si="318"/>
        <v>6</v>
      </c>
      <c r="AC897" s="48">
        <f t="shared" si="319"/>
        <v>16</v>
      </c>
      <c r="AD897" s="48" t="str">
        <f t="shared" si="320"/>
        <v xml:space="preserve"> </v>
      </c>
      <c r="AE897" s="48" t="str">
        <f t="shared" si="321"/>
        <v xml:space="preserve"> </v>
      </c>
      <c r="AF897" s="48" t="str">
        <f t="shared" si="322"/>
        <v xml:space="preserve"> </v>
      </c>
      <c r="AG897" s="49" t="str">
        <f t="shared" si="323"/>
        <v/>
      </c>
      <c r="AH897" s="48">
        <f t="shared" si="324"/>
        <v>6</v>
      </c>
      <c r="AI897" s="50">
        <f>'Details and Calculations'!AE896</f>
        <v>1</v>
      </c>
      <c r="AJ897" s="50">
        <f>'Details and Calculations'!AM896</f>
        <v>1</v>
      </c>
      <c r="AK897" s="50">
        <f>'Details and Calculations'!AR896</f>
        <v>1</v>
      </c>
      <c r="AL897" s="50">
        <f>'Details and Calculations'!AW896</f>
        <v>1</v>
      </c>
      <c r="AM897" s="50">
        <f>'Details and Calculations'!BA896</f>
        <v>1</v>
      </c>
      <c r="AN897" s="50" t="str">
        <f>'Details and Calculations'!BF896</f>
        <v xml:space="preserve"> </v>
      </c>
      <c r="AO897" s="50" t="str">
        <f>'Details and Calculations'!BI896</f>
        <v xml:space="preserve"> </v>
      </c>
      <c r="AP897" s="50" t="str">
        <f>'Details and Calculations'!BM896</f>
        <v xml:space="preserve"> </v>
      </c>
      <c r="AQ897" s="50" t="str">
        <f>'Details and Calculations'!BP896</f>
        <v xml:space="preserve"> </v>
      </c>
      <c r="AR897" s="50">
        <f>'Details and Calculations'!CC896</f>
        <v>1</v>
      </c>
      <c r="AS897" s="50">
        <f>'Details and Calculations'!CJ896</f>
        <v>1</v>
      </c>
      <c r="AT897" s="51">
        <f>'Details and Calculations'!T896</f>
        <v>1</v>
      </c>
      <c r="AU897" s="51">
        <f>'Details and Calculations'!Z896</f>
        <v>1</v>
      </c>
      <c r="AV897" s="51">
        <f>'Details and Calculations'!S896</f>
        <v>0</v>
      </c>
      <c r="AW897" s="51">
        <f>'Details and Calculations'!AI896</f>
        <v>1</v>
      </c>
      <c r="AX897" s="51">
        <f>'Details and Calculations'!BY896</f>
        <v>1</v>
      </c>
      <c r="AY897" s="51">
        <f>'Details and Calculations'!CG896</f>
        <v>1</v>
      </c>
      <c r="AZ897" s="51">
        <f>'Details and Calculations'!CI896</f>
        <v>1</v>
      </c>
      <c r="BA897" s="51">
        <f t="shared" si="325"/>
        <v>1</v>
      </c>
      <c r="BB897" s="52">
        <f>'Details and Calculations'!Y896</f>
        <v>2</v>
      </c>
      <c r="BC897" s="52">
        <f>'Details and Calculations'!AC896</f>
        <v>1</v>
      </c>
      <c r="BD897" s="52">
        <f>'Details and Calculations'!AK896</f>
        <v>2</v>
      </c>
      <c r="BE897" s="52">
        <f>'Details and Calculations'!AN896</f>
        <v>35000</v>
      </c>
      <c r="BF897" s="52">
        <f>'Details and Calculations'!AP896</f>
        <v>7</v>
      </c>
      <c r="BG897" s="52">
        <f>'Details and Calculations'!AT896</f>
        <v>12</v>
      </c>
      <c r="BH897" s="52">
        <f>'Details and Calculations'!AY896</f>
        <v>2</v>
      </c>
      <c r="BI897" s="52">
        <f>'Details and Calculations'!BB896</f>
        <v>35000</v>
      </c>
      <c r="BJ897" s="52" t="str">
        <f>'Details and Calculations'!BD896</f>
        <v xml:space="preserve"> </v>
      </c>
      <c r="BK897" s="52">
        <f>'Details and Calculations'!CA896</f>
        <v>3</v>
      </c>
      <c r="BL897" s="43">
        <f>'Details and Calculations'!AA896</f>
        <v>1</v>
      </c>
      <c r="BM897" s="43" t="str">
        <f>'Details and Calculations'!AB896</f>
        <v>"Springbox" --Intake Structure At A Spring</v>
      </c>
      <c r="BN897" s="43">
        <f>'Details and Calculations'!AD896</f>
        <v>2003</v>
      </c>
      <c r="BO897" s="43">
        <f>'Details and Calculations'!AJ896</f>
        <v>1</v>
      </c>
      <c r="BP897" s="43">
        <f>'Details and Calculations'!AL896</f>
        <v>2003</v>
      </c>
      <c r="BQ897" s="43">
        <f>'Details and Calculations'!AO896</f>
        <v>1</v>
      </c>
      <c r="BR897" s="43">
        <f>'Details and Calculations'!AQ896</f>
        <v>2003</v>
      </c>
      <c r="BS897" s="43">
        <f>'Details and Calculations'!AS896</f>
        <v>1</v>
      </c>
      <c r="BT897" s="43">
        <f>'Details and Calculations'!AV896</f>
        <v>2003</v>
      </c>
      <c r="BU897" s="43">
        <f>'Details and Calculations'!AX896</f>
        <v>1</v>
      </c>
      <c r="BV897" s="43">
        <f>'Details and Calculations'!AZ896</f>
        <v>2003</v>
      </c>
      <c r="BW897" s="43">
        <f>'Details and Calculations'!BC896</f>
        <v>0</v>
      </c>
      <c r="BX897" s="43" t="str">
        <f>'Details and Calculations'!BE896</f>
        <v xml:space="preserve"> </v>
      </c>
      <c r="BY897" s="43" t="str">
        <f>'Details and Calculations'!BG896</f>
        <v xml:space="preserve"> </v>
      </c>
      <c r="BZ897" s="43" t="str">
        <f>'Details and Calculations'!BH896</f>
        <v xml:space="preserve"> </v>
      </c>
      <c r="CA897" s="43">
        <f>'Details and Calculations'!BJ896</f>
        <v>0</v>
      </c>
      <c r="CB897" s="43" t="str">
        <f>'Details and Calculations'!BK896</f>
        <v/>
      </c>
      <c r="CC897" s="43" t="str">
        <f>'Details and Calculations'!BL896</f>
        <v xml:space="preserve"> </v>
      </c>
      <c r="CD897" s="43" t="str">
        <f>'Details and Calculations'!BN896</f>
        <v xml:space="preserve"> </v>
      </c>
      <c r="CE897" s="43" t="str">
        <f>'Details and Calculations'!BO896</f>
        <v xml:space="preserve"> </v>
      </c>
      <c r="CF897" s="43">
        <f>'Details and Calculations'!BZ896</f>
        <v>1</v>
      </c>
      <c r="CG897" s="43">
        <f>'Details and Calculations'!CB896</f>
        <v>2003</v>
      </c>
      <c r="CH897" s="31"/>
      <c r="CI897" s="53"/>
    </row>
    <row r="898" spans="1:87" x14ac:dyDescent="0.3">
      <c r="A898" s="43">
        <f>'Details and Calculations'!A897</f>
        <v>2017</v>
      </c>
      <c r="B898" s="43" t="str">
        <f>'Details and Calculations'!C897</f>
        <v>Rwanda</v>
      </c>
      <c r="C898" s="43" t="str">
        <f>'Details and Calculations'!D897</f>
        <v>Rulindo</v>
      </c>
      <c r="D898" s="43" t="str">
        <f>'Details and Calculations'!E897</f>
        <v>Bushoki</v>
      </c>
      <c r="E898" s="43" t="str">
        <f>'Details and Calculations'!F897</f>
        <v>N.Ngarama</v>
      </c>
      <c r="F898" s="43" t="str">
        <f>'Details and Calculations'!G897</f>
        <v>Byimana</v>
      </c>
      <c r="G898" s="43" t="str">
        <f>'Details and Calculations'!H897</f>
        <v/>
      </c>
      <c r="H898" s="43" t="str">
        <f>'Details and Calculations'!I897</f>
        <v/>
      </c>
      <c r="I898" s="43" t="str">
        <f>'Details and Calculations'!J897</f>
        <v>Nyabishengeshi gravity system</v>
      </c>
      <c r="J898" s="43">
        <f>'Details and Calculations'!K897</f>
        <v>92</v>
      </c>
      <c r="K898" s="43">
        <f>'Details and Calculations'!O897</f>
        <v>92</v>
      </c>
      <c r="L898" s="43" t="str">
        <f>'Details and Calculations'!P898</f>
        <v xml:space="preserve"> </v>
      </c>
      <c r="M898" s="43" t="str">
        <f>'Details and Calculations'!U897</f>
        <v>Piped Network -- Gravity Only</v>
      </c>
      <c r="N898" s="43">
        <f>'Details and Calculations'!V897</f>
        <v>2013</v>
      </c>
      <c r="O898" s="43" t="str">
        <f>'Details and Calculations'!W897</f>
        <v>Governement (District, Wasac) And Water For People</v>
      </c>
      <c r="P898" s="43" t="str">
        <f>'Details and Calculations'!X897</f>
        <v>Spring</v>
      </c>
      <c r="Q898" s="44" t="str">
        <f t="shared" si="308"/>
        <v>Low Risk</v>
      </c>
      <c r="R898" s="44" t="str">
        <f t="shared" si="309"/>
        <v>Low Risk</v>
      </c>
      <c r="S898" s="45" t="str">
        <f t="shared" si="310"/>
        <v>Intermediate Level of Service</v>
      </c>
      <c r="T898" s="62" t="str">
        <f t="shared" si="307"/>
        <v>Low Priority</v>
      </c>
      <c r="U898" s="46">
        <f t="shared" si="311"/>
        <v>7</v>
      </c>
      <c r="V898" s="28" t="str">
        <f t="shared" si="312"/>
        <v>Perform Routine Preventative Maintenance</v>
      </c>
      <c r="W898" s="47" t="str">
        <f t="shared" si="313"/>
        <v/>
      </c>
      <c r="X898" s="27" t="str">
        <f t="shared" si="314"/>
        <v>Maintain O&amp;M and Routine Monitoring</v>
      </c>
      <c r="Y898" s="48" t="str">
        <f t="shared" si="315"/>
        <v xml:space="preserve"> </v>
      </c>
      <c r="Z898" s="48" t="str">
        <f t="shared" si="316"/>
        <v xml:space="preserve"> </v>
      </c>
      <c r="AA898" s="48" t="str">
        <f t="shared" si="317"/>
        <v xml:space="preserve"> </v>
      </c>
      <c r="AB898" s="48" t="str">
        <f t="shared" si="318"/>
        <v xml:space="preserve"> </v>
      </c>
      <c r="AC898" s="48" t="str">
        <f t="shared" si="319"/>
        <v xml:space="preserve"> </v>
      </c>
      <c r="AD898" s="48" t="str">
        <f t="shared" si="320"/>
        <v xml:space="preserve"> </v>
      </c>
      <c r="AE898" s="48" t="str">
        <f t="shared" si="321"/>
        <v xml:space="preserve"> </v>
      </c>
      <c r="AF898" s="48" t="str">
        <f t="shared" si="322"/>
        <v xml:space="preserve"> </v>
      </c>
      <c r="AG898" s="49" t="str">
        <f t="shared" si="323"/>
        <v/>
      </c>
      <c r="AH898" s="48">
        <f t="shared" si="324"/>
        <v>16</v>
      </c>
      <c r="AI898" s="50" t="str">
        <f>'Details and Calculations'!AE897</f>
        <v xml:space="preserve"> </v>
      </c>
      <c r="AJ898" s="50" t="str">
        <f>'Details and Calculations'!AM897</f>
        <v xml:space="preserve"> </v>
      </c>
      <c r="AK898" s="50" t="str">
        <f>'Details and Calculations'!AR897</f>
        <v xml:space="preserve"> </v>
      </c>
      <c r="AL898" s="50" t="str">
        <f>'Details and Calculations'!AW897</f>
        <v xml:space="preserve"> </v>
      </c>
      <c r="AM898" s="50" t="str">
        <f>'Details and Calculations'!BA897</f>
        <v xml:space="preserve"> </v>
      </c>
      <c r="AN898" s="50" t="str">
        <f>'Details and Calculations'!BF897</f>
        <v xml:space="preserve"> </v>
      </c>
      <c r="AO898" s="50" t="str">
        <f>'Details and Calculations'!BI897</f>
        <v xml:space="preserve"> </v>
      </c>
      <c r="AP898" s="50" t="str">
        <f>'Details and Calculations'!BM897</f>
        <v xml:space="preserve"> </v>
      </c>
      <c r="AQ898" s="50" t="str">
        <f>'Details and Calculations'!BP897</f>
        <v xml:space="preserve"> </v>
      </c>
      <c r="AR898" s="50">
        <f>'Details and Calculations'!CC897</f>
        <v>1</v>
      </c>
      <c r="AS898" s="50">
        <f>'Details and Calculations'!CJ897</f>
        <v>1</v>
      </c>
      <c r="AT898" s="51">
        <f>'Details and Calculations'!T897</f>
        <v>1</v>
      </c>
      <c r="AU898" s="51">
        <f>'Details and Calculations'!Z897</f>
        <v>1</v>
      </c>
      <c r="AV898" s="51">
        <f>'Details and Calculations'!S897</f>
        <v>0</v>
      </c>
      <c r="AW898" s="51">
        <f>'Details and Calculations'!AI897</f>
        <v>1</v>
      </c>
      <c r="AX898" s="51">
        <f>'Details and Calculations'!BY897</f>
        <v>1</v>
      </c>
      <c r="AY898" s="51">
        <f>'Details and Calculations'!CG897</f>
        <v>1</v>
      </c>
      <c r="AZ898" s="51">
        <f>'Details and Calculations'!CI897</f>
        <v>1</v>
      </c>
      <c r="BA898" s="51">
        <f t="shared" si="325"/>
        <v>1</v>
      </c>
      <c r="BB898" s="52">
        <f>'Details and Calculations'!Y897</f>
        <v>1</v>
      </c>
      <c r="BC898" s="52" t="str">
        <f>'Details and Calculations'!AC897</f>
        <v xml:space="preserve"> </v>
      </c>
      <c r="BD898" s="52" t="str">
        <f>'Details and Calculations'!AK897</f>
        <v xml:space="preserve"> </v>
      </c>
      <c r="BE898" s="52" t="str">
        <f>'Details and Calculations'!AN897</f>
        <v xml:space="preserve"> </v>
      </c>
      <c r="BF898" s="52" t="str">
        <f>'Details and Calculations'!AP897</f>
        <v xml:space="preserve"> </v>
      </c>
      <c r="BG898" s="52" t="str">
        <f>'Details and Calculations'!AT897</f>
        <v xml:space="preserve"> </v>
      </c>
      <c r="BH898" s="52" t="str">
        <f>'Details and Calculations'!AY897</f>
        <v xml:space="preserve"> </v>
      </c>
      <c r="BI898" s="52" t="str">
        <f>'Details and Calculations'!BB897</f>
        <v xml:space="preserve"> </v>
      </c>
      <c r="BJ898" s="52" t="str">
        <f>'Details and Calculations'!BD897</f>
        <v xml:space="preserve"> </v>
      </c>
      <c r="BK898" s="52">
        <f>'Details and Calculations'!CA897</f>
        <v>1</v>
      </c>
      <c r="BL898" s="43">
        <f>'Details and Calculations'!AA897</f>
        <v>0</v>
      </c>
      <c r="BM898" s="43" t="str">
        <f>'Details and Calculations'!AB897</f>
        <v/>
      </c>
      <c r="BN898" s="43" t="str">
        <f>'Details and Calculations'!AD897</f>
        <v xml:space="preserve"> </v>
      </c>
      <c r="BO898" s="43">
        <f>'Details and Calculations'!AJ897</f>
        <v>0</v>
      </c>
      <c r="BP898" s="43" t="str">
        <f>'Details and Calculations'!AL897</f>
        <v xml:space="preserve"> </v>
      </c>
      <c r="BQ898" s="43">
        <f>'Details and Calculations'!AO897</f>
        <v>0</v>
      </c>
      <c r="BR898" s="43" t="str">
        <f>'Details and Calculations'!AQ897</f>
        <v xml:space="preserve"> </v>
      </c>
      <c r="BS898" s="43">
        <f>'Details and Calculations'!AS897</f>
        <v>0</v>
      </c>
      <c r="BT898" s="43" t="str">
        <f>'Details and Calculations'!AV897</f>
        <v xml:space="preserve"> </v>
      </c>
      <c r="BU898" s="43">
        <f>'Details and Calculations'!AX897</f>
        <v>0</v>
      </c>
      <c r="BV898" s="43" t="str">
        <f>'Details and Calculations'!AZ897</f>
        <v xml:space="preserve"> </v>
      </c>
      <c r="BW898" s="43">
        <f>'Details and Calculations'!BC897</f>
        <v>0</v>
      </c>
      <c r="BX898" s="43" t="str">
        <f>'Details and Calculations'!BE897</f>
        <v xml:space="preserve"> </v>
      </c>
      <c r="BY898" s="43" t="str">
        <f>'Details and Calculations'!BG897</f>
        <v xml:space="preserve"> </v>
      </c>
      <c r="BZ898" s="43" t="str">
        <f>'Details and Calculations'!BH897</f>
        <v xml:space="preserve"> </v>
      </c>
      <c r="CA898" s="43">
        <f>'Details and Calculations'!BJ897</f>
        <v>0</v>
      </c>
      <c r="CB898" s="43" t="str">
        <f>'Details and Calculations'!BK897</f>
        <v/>
      </c>
      <c r="CC898" s="43" t="str">
        <f>'Details and Calculations'!BL897</f>
        <v xml:space="preserve"> </v>
      </c>
      <c r="CD898" s="43" t="str">
        <f>'Details and Calculations'!BN897</f>
        <v xml:space="preserve"> </v>
      </c>
      <c r="CE898" s="43" t="str">
        <f>'Details and Calculations'!BO897</f>
        <v xml:space="preserve"> </v>
      </c>
      <c r="CF898" s="43">
        <f>'Details and Calculations'!BZ897</f>
        <v>1</v>
      </c>
      <c r="CG898" s="43">
        <f>'Details and Calculations'!CB897</f>
        <v>2013</v>
      </c>
      <c r="CH898" s="31"/>
      <c r="CI898" s="53"/>
    </row>
    <row r="899" spans="1:87" x14ac:dyDescent="0.3">
      <c r="A899" s="43">
        <f>'Details and Calculations'!A898</f>
        <v>2017</v>
      </c>
      <c r="B899" s="43" t="str">
        <f>'Details and Calculations'!C898</f>
        <v>Rwanda</v>
      </c>
      <c r="C899" s="43" t="str">
        <f>'Details and Calculations'!D898</f>
        <v>Rulindo</v>
      </c>
      <c r="D899" s="43" t="str">
        <f>'Details and Calculations'!E898</f>
        <v>Rusiga</v>
      </c>
      <c r="E899" s="43" t="str">
        <f>'Details and Calculations'!F898</f>
        <v>Taba</v>
      </c>
      <c r="F899" s="43" t="str">
        <f>'Details and Calculations'!G898</f>
        <v>Kingazi</v>
      </c>
      <c r="G899" s="43" t="str">
        <f>'Details and Calculations'!H898</f>
        <v/>
      </c>
      <c r="H899" s="43" t="str">
        <f>'Details and Calculations'!I898</f>
        <v/>
      </c>
      <c r="I899" s="43" t="str">
        <f>'Details and Calculations'!J898</f>
        <v>Water point1 at Kingazi/Nyakabizi2 gravity</v>
      </c>
      <c r="J899" s="43">
        <f>'Details and Calculations'!K898</f>
        <v>157</v>
      </c>
      <c r="K899" s="43">
        <f>'Details and Calculations'!O898</f>
        <v>157</v>
      </c>
      <c r="L899" s="43" t="str">
        <f>'Details and Calculations'!P899</f>
        <v xml:space="preserve"> </v>
      </c>
      <c r="M899" s="43" t="str">
        <f>'Details and Calculations'!U898</f>
        <v>Piped Network -- Gravity Only</v>
      </c>
      <c r="N899" s="43">
        <f>'Details and Calculations'!V898</f>
        <v>2015</v>
      </c>
      <c r="O899" s="43" t="str">
        <f>'Details and Calculations'!W898</f>
        <v>Gor</v>
      </c>
      <c r="P899" s="43" t="str">
        <f>'Details and Calculations'!X898</f>
        <v>Spring</v>
      </c>
      <c r="Q899" s="44" t="str">
        <f t="shared" si="308"/>
        <v>Low Risk</v>
      </c>
      <c r="R899" s="44" t="str">
        <f t="shared" si="309"/>
        <v>Low Risk</v>
      </c>
      <c r="S899" s="45" t="str">
        <f t="shared" si="310"/>
        <v>Intermediate Level of Service</v>
      </c>
      <c r="T899" s="62" t="str">
        <f t="shared" si="307"/>
        <v>Low Priority</v>
      </c>
      <c r="U899" s="46">
        <f t="shared" si="311"/>
        <v>7</v>
      </c>
      <c r="V899" s="28" t="str">
        <f t="shared" si="312"/>
        <v>Perform Routine Preventative Maintenance</v>
      </c>
      <c r="W899" s="47" t="str">
        <f t="shared" si="313"/>
        <v/>
      </c>
      <c r="X899" s="27" t="str">
        <f t="shared" si="314"/>
        <v>Maintain O&amp;M and Routine Monitoring</v>
      </c>
      <c r="Y899" s="48" t="str">
        <f t="shared" si="315"/>
        <v xml:space="preserve"> </v>
      </c>
      <c r="Z899" s="48" t="str">
        <f t="shared" si="316"/>
        <v xml:space="preserve"> </v>
      </c>
      <c r="AA899" s="48">
        <f t="shared" si="317"/>
        <v>26</v>
      </c>
      <c r="AB899" s="48" t="str">
        <f t="shared" si="318"/>
        <v xml:space="preserve"> </v>
      </c>
      <c r="AC899" s="48" t="str">
        <f t="shared" si="319"/>
        <v xml:space="preserve"> </v>
      </c>
      <c r="AD899" s="48" t="str">
        <f t="shared" si="320"/>
        <v xml:space="preserve"> </v>
      </c>
      <c r="AE899" s="48" t="str">
        <f t="shared" si="321"/>
        <v xml:space="preserve"> </v>
      </c>
      <c r="AF899" s="48" t="str">
        <f t="shared" si="322"/>
        <v xml:space="preserve"> </v>
      </c>
      <c r="AG899" s="49" t="str">
        <f t="shared" si="323"/>
        <v/>
      </c>
      <c r="AH899" s="48">
        <f t="shared" si="324"/>
        <v>16</v>
      </c>
      <c r="AI899" s="50" t="str">
        <f>'Details and Calculations'!AE898</f>
        <v xml:space="preserve"> </v>
      </c>
      <c r="AJ899" s="50" t="str">
        <f>'Details and Calculations'!AM898</f>
        <v xml:space="preserve"> </v>
      </c>
      <c r="AK899" s="50">
        <f>'Details and Calculations'!AR898</f>
        <v>1</v>
      </c>
      <c r="AL899" s="50" t="str">
        <f>'Details and Calculations'!AW898</f>
        <v xml:space="preserve"> </v>
      </c>
      <c r="AM899" s="50" t="str">
        <f>'Details and Calculations'!BA898</f>
        <v xml:space="preserve"> </v>
      </c>
      <c r="AN899" s="50" t="str">
        <f>'Details and Calculations'!BF898</f>
        <v xml:space="preserve"> </v>
      </c>
      <c r="AO899" s="50" t="str">
        <f>'Details and Calculations'!BI898</f>
        <v xml:space="preserve"> </v>
      </c>
      <c r="AP899" s="50" t="str">
        <f>'Details and Calculations'!BM898</f>
        <v xml:space="preserve"> </v>
      </c>
      <c r="AQ899" s="50" t="str">
        <f>'Details and Calculations'!BP898</f>
        <v xml:space="preserve"> </v>
      </c>
      <c r="AR899" s="50">
        <f>'Details and Calculations'!CC898</f>
        <v>1</v>
      </c>
      <c r="AS899" s="50">
        <f>'Details and Calculations'!CJ898</f>
        <v>1</v>
      </c>
      <c r="AT899" s="51">
        <f>'Details and Calculations'!T898</f>
        <v>1</v>
      </c>
      <c r="AU899" s="51">
        <f>'Details and Calculations'!Z898</f>
        <v>1</v>
      </c>
      <c r="AV899" s="51">
        <f>'Details and Calculations'!S898</f>
        <v>0</v>
      </c>
      <c r="AW899" s="51">
        <f>'Details and Calculations'!AI898</f>
        <v>1</v>
      </c>
      <c r="AX899" s="51">
        <f>'Details and Calculations'!BY898</f>
        <v>1</v>
      </c>
      <c r="AY899" s="51">
        <f>'Details and Calculations'!CG898</f>
        <v>1</v>
      </c>
      <c r="AZ899" s="51">
        <f>'Details and Calculations'!CI898</f>
        <v>1</v>
      </c>
      <c r="BA899" s="51">
        <f t="shared" si="325"/>
        <v>1</v>
      </c>
      <c r="BB899" s="52">
        <f>'Details and Calculations'!Y898</f>
        <v>2</v>
      </c>
      <c r="BC899" s="52" t="str">
        <f>'Details and Calculations'!AC898</f>
        <v xml:space="preserve"> </v>
      </c>
      <c r="BD899" s="52" t="str">
        <f>'Details and Calculations'!AK898</f>
        <v xml:space="preserve"> </v>
      </c>
      <c r="BE899" s="52" t="str">
        <f>'Details and Calculations'!AN898</f>
        <v xml:space="preserve"> </v>
      </c>
      <c r="BF899" s="52">
        <f>'Details and Calculations'!AP898</f>
        <v>1</v>
      </c>
      <c r="BG899" s="52" t="str">
        <f>'Details and Calculations'!AT898</f>
        <v xml:space="preserve"> </v>
      </c>
      <c r="BH899" s="52" t="str">
        <f>'Details and Calculations'!AY898</f>
        <v xml:space="preserve"> </v>
      </c>
      <c r="BI899" s="52" t="str">
        <f>'Details and Calculations'!BB898</f>
        <v xml:space="preserve"> </v>
      </c>
      <c r="BJ899" s="52" t="str">
        <f>'Details and Calculations'!BD898</f>
        <v xml:space="preserve"> </v>
      </c>
      <c r="BK899" s="52">
        <f>'Details and Calculations'!CA898</f>
        <v>1</v>
      </c>
      <c r="BL899" s="43">
        <f>'Details and Calculations'!AA898</f>
        <v>0</v>
      </c>
      <c r="BM899" s="43" t="str">
        <f>'Details and Calculations'!AB898</f>
        <v/>
      </c>
      <c r="BN899" s="43" t="str">
        <f>'Details and Calculations'!AD898</f>
        <v xml:space="preserve"> </v>
      </c>
      <c r="BO899" s="43">
        <f>'Details and Calculations'!AJ898</f>
        <v>0</v>
      </c>
      <c r="BP899" s="43" t="str">
        <f>'Details and Calculations'!AL898</f>
        <v xml:space="preserve"> </v>
      </c>
      <c r="BQ899" s="43">
        <f>'Details and Calculations'!AO898</f>
        <v>1</v>
      </c>
      <c r="BR899" s="43">
        <f>'Details and Calculations'!AQ898</f>
        <v>2013</v>
      </c>
      <c r="BS899" s="43">
        <f>'Details and Calculations'!AS898</f>
        <v>0</v>
      </c>
      <c r="BT899" s="43" t="str">
        <f>'Details and Calculations'!AV898</f>
        <v xml:space="preserve"> </v>
      </c>
      <c r="BU899" s="43">
        <f>'Details and Calculations'!AX898</f>
        <v>0</v>
      </c>
      <c r="BV899" s="43" t="str">
        <f>'Details and Calculations'!AZ898</f>
        <v xml:space="preserve"> </v>
      </c>
      <c r="BW899" s="43">
        <f>'Details and Calculations'!BC898</f>
        <v>0</v>
      </c>
      <c r="BX899" s="43" t="str">
        <f>'Details and Calculations'!BE898</f>
        <v xml:space="preserve"> </v>
      </c>
      <c r="BY899" s="43" t="str">
        <f>'Details and Calculations'!BG898</f>
        <v xml:space="preserve"> </v>
      </c>
      <c r="BZ899" s="43" t="str">
        <f>'Details and Calculations'!BH898</f>
        <v xml:space="preserve"> </v>
      </c>
      <c r="CA899" s="43">
        <f>'Details and Calculations'!BJ898</f>
        <v>0</v>
      </c>
      <c r="CB899" s="43" t="str">
        <f>'Details and Calculations'!BK898</f>
        <v/>
      </c>
      <c r="CC899" s="43" t="str">
        <f>'Details and Calculations'!BL898</f>
        <v xml:space="preserve"> </v>
      </c>
      <c r="CD899" s="43" t="str">
        <f>'Details and Calculations'!BN898</f>
        <v xml:space="preserve"> </v>
      </c>
      <c r="CE899" s="43" t="str">
        <f>'Details and Calculations'!BO898</f>
        <v xml:space="preserve"> </v>
      </c>
      <c r="CF899" s="43">
        <f>'Details and Calculations'!BZ898</f>
        <v>1</v>
      </c>
      <c r="CG899" s="43">
        <f>'Details and Calculations'!CB898</f>
        <v>2013</v>
      </c>
      <c r="CH899" s="31"/>
      <c r="CI899" s="53"/>
    </row>
    <row r="900" spans="1:87" x14ac:dyDescent="0.3">
      <c r="A900" s="43">
        <f>'Details and Calculations'!A899</f>
        <v>2017</v>
      </c>
      <c r="B900" s="43" t="str">
        <f>'Details and Calculations'!C899</f>
        <v>Rwanda</v>
      </c>
      <c r="C900" s="43" t="str">
        <f>'Details and Calculations'!D899</f>
        <v>Rulindo</v>
      </c>
      <c r="D900" s="43" t="str">
        <f>'Details and Calculations'!E899</f>
        <v>Burega</v>
      </c>
      <c r="E900" s="43" t="str">
        <f>'Details and Calculations'!F899</f>
        <v>Butangampundu</v>
      </c>
      <c r="F900" s="43" t="str">
        <f>'Details and Calculations'!G899</f>
        <v>Mayaga</v>
      </c>
      <c r="G900" s="43" t="str">
        <f>'Details and Calculations'!H899</f>
        <v/>
      </c>
      <c r="H900" s="43" t="str">
        <f>'Details and Calculations'!I899</f>
        <v/>
      </c>
      <c r="I900" s="43" t="str">
        <f>'Details and Calculations'!J899</f>
        <v>Rwamugaza network</v>
      </c>
      <c r="J900" s="43">
        <f>'Details and Calculations'!K899</f>
        <v>105</v>
      </c>
      <c r="K900" s="43">
        <f>'Details and Calculations'!O899</f>
        <v>105</v>
      </c>
      <c r="L900" s="43">
        <f>'Details and Calculations'!P900</f>
        <v>6</v>
      </c>
      <c r="M900" s="43" t="str">
        <f>'Details and Calculations'!U899</f>
        <v>Piped Network -- Gravity Only</v>
      </c>
      <c r="N900" s="43">
        <f>'Details and Calculations'!V899</f>
        <v>2003</v>
      </c>
      <c r="O900" s="43" t="str">
        <f>'Details and Calculations'!W899</f>
        <v>Governement (District, Wasac) And Water For People</v>
      </c>
      <c r="P900" s="43" t="str">
        <f>'Details and Calculations'!X899</f>
        <v>Spring</v>
      </c>
      <c r="Q900" s="44" t="str">
        <f t="shared" si="308"/>
        <v>Low Risk</v>
      </c>
      <c r="R900" s="44" t="str">
        <f t="shared" si="309"/>
        <v>Low Risk</v>
      </c>
      <c r="S900" s="45" t="str">
        <f t="shared" si="310"/>
        <v>Intermediate Level of Service</v>
      </c>
      <c r="T900" s="62" t="str">
        <f t="shared" ref="T900:T918" si="326">IF(AND(Q900="No Improved Water Point/System",R900="No Improved Water Point/System",S900="No Improved Water Point/System"),"New Construction Needed",IF(OR(AND(Q900="Low Risk",R900="Low Risk",S900="High Level of Service"),AND(Q900="Low Risk",R900="Low Risk",S900="Intermediate Level of Service"),AND(Q900="Low Risk",R900="Medium Risk",S900="High Level of Service"),AND(Q900="Low Risk",R900="Medium Risk",S900="Intermediate Level of Service"),AND(Q900="Medium Risk",R900="Low Risk",S900="High Level of Service"),AND(Q900="Medium Risk",R900="Low Risk",S900="Intermediate Level of Service")),"Low Priority",IF(OR(AND(Q900="Low Risk",R900="Low Risk",S900="Basic Level of Service"),AND(Q900="Low Risk",R900="Low Risk",S900="Inadequate Level of Service"),AND(Q900="Low Risk",R900="Medium Risk",S900="Basic Level of Service"),AND(Q900="Low Risk",R900="Medium Risk",S900="Inadequate Level of Service"),AND(Q900="Medium Risk",R900="Low Risk",S900="Basic Level of Service"),AND(Q900="Medium Risk",R900="Medium Risk",S900="Basic Level of Service"),AND(Q900="Medium Risk",R900="Medium Risk",S900="High Level of Service"),AND(Q900="Medium Risk",R900="Medium Risk",S900="Intermediate Level of Service"),AND(Q900="High Risk",R900="Low Risk",S900="Basic Level of Service"),AND(Q900="High Risk",R900="Low Risk",S900="High Level of Service"),AND(Q900="High Risk",R900="Low Risk",S900="Intermediate Level of Service"),AND(Q900="High Risk",R900="Medium Risk",S900="High Level of Service"),AND(Q900="High Risk",R900="Medium Risk",S900="Intermediate Level of Service")),"Medium Priority",IF(OR(AND(Q900="High Risk",R900="High Risk",S900="Basic Level of Service"),AND(Q900="High Risk",R900="High Risk",S900="High Level of Service"),AND(Q900="High Risk",R900="High Risk",S900="Inadequate Level of Service"),AND(Q900="High Risk",R900="High Risk",S900="Intermediate Level of Service"),AND(Q900="High Risk",R900="Low Risk",S900="Inadequate Level of Service"),AND(Q900="High Risk",R900="Medium Risk",S900="Basic Level of Service"),AND(Q900="High Risk",R900="Medium Risk",S900="Inadequate Level of Service"),AND(Q900="Low Risk",R900="High Risk",S900="Basic Level of Service"),AND(Q900="Low Risk",R900="High Risk",S900="High Level of Service"),AND(Q900="Low Risk",R900="High Risk",S900="Inadequate Level of Service"),AND(Q900="Low Risk",R900="High Risk",S900="Intermediate Level of Service"),AND(Q900="Medium Risk",R900="High Risk",S900="Basic Level of Service"),AND(Q900="Medium Risk",R900="High Risk",S900="High Level of Service"),AND(Q900="Medium Risk",R900="High Risk",S900="Inadequate Level of Service"),AND(Q900="Medium Risk",R900="High Risk",S900="Intermediate Level of Service"),AND(Q900="Medium Risk",R900="Low Risk",S900="Inadequate Level of Service"),AND(Q900="Medium Risk",R900="Medium Risk",S900="Inadequate Level of Service")),"High Priority",))))</f>
        <v>Low Priority</v>
      </c>
      <c r="U900" s="46">
        <f t="shared" si="311"/>
        <v>7</v>
      </c>
      <c r="V900" s="28" t="str">
        <f t="shared" si="312"/>
        <v>Perform Routine Preventative Maintenance</v>
      </c>
      <c r="W900" s="47" t="str">
        <f t="shared" si="313"/>
        <v/>
      </c>
      <c r="X900" s="27" t="str">
        <f t="shared" si="314"/>
        <v>Maintain O&amp;M and Routine Monitoring</v>
      </c>
      <c r="Y900" s="48">
        <f t="shared" si="315"/>
        <v>16</v>
      </c>
      <c r="Z900" s="48">
        <f t="shared" si="316"/>
        <v>6</v>
      </c>
      <c r="AA900" s="48">
        <f t="shared" si="317"/>
        <v>16</v>
      </c>
      <c r="AB900" s="48">
        <f t="shared" si="318"/>
        <v>6</v>
      </c>
      <c r="AC900" s="48">
        <f t="shared" si="319"/>
        <v>16</v>
      </c>
      <c r="AD900" s="48" t="str">
        <f t="shared" si="320"/>
        <v xml:space="preserve"> </v>
      </c>
      <c r="AE900" s="48" t="str">
        <f t="shared" si="321"/>
        <v xml:space="preserve"> </v>
      </c>
      <c r="AF900" s="48" t="str">
        <f t="shared" si="322"/>
        <v xml:space="preserve"> </v>
      </c>
      <c r="AG900" s="49" t="str">
        <f t="shared" si="323"/>
        <v/>
      </c>
      <c r="AH900" s="48">
        <f t="shared" si="324"/>
        <v>16</v>
      </c>
      <c r="AI900" s="50">
        <f>'Details and Calculations'!AE899</f>
        <v>1</v>
      </c>
      <c r="AJ900" s="50">
        <f>'Details and Calculations'!AM899</f>
        <v>1</v>
      </c>
      <c r="AK900" s="50">
        <f>'Details and Calculations'!AR899</f>
        <v>1</v>
      </c>
      <c r="AL900" s="50">
        <f>'Details and Calculations'!AW899</f>
        <v>1</v>
      </c>
      <c r="AM900" s="50">
        <f>'Details and Calculations'!BA899</f>
        <v>1</v>
      </c>
      <c r="AN900" s="50" t="str">
        <f>'Details and Calculations'!BF899</f>
        <v xml:space="preserve"> </v>
      </c>
      <c r="AO900" s="50" t="str">
        <f>'Details and Calculations'!BI899</f>
        <v xml:space="preserve"> </v>
      </c>
      <c r="AP900" s="50" t="str">
        <f>'Details and Calculations'!BM899</f>
        <v xml:space="preserve"> </v>
      </c>
      <c r="AQ900" s="50" t="str">
        <f>'Details and Calculations'!BP899</f>
        <v xml:space="preserve"> </v>
      </c>
      <c r="AR900" s="50">
        <f>'Details and Calculations'!CC899</f>
        <v>1</v>
      </c>
      <c r="AS900" s="50">
        <f>'Details and Calculations'!CJ899</f>
        <v>1</v>
      </c>
      <c r="AT900" s="51">
        <f>'Details and Calculations'!T899</f>
        <v>1</v>
      </c>
      <c r="AU900" s="51">
        <f>'Details and Calculations'!Z899</f>
        <v>1</v>
      </c>
      <c r="AV900" s="51">
        <f>'Details and Calculations'!S899</f>
        <v>0</v>
      </c>
      <c r="AW900" s="51">
        <f>'Details and Calculations'!AI899</f>
        <v>1</v>
      </c>
      <c r="AX900" s="51">
        <f>'Details and Calculations'!BY899</f>
        <v>1</v>
      </c>
      <c r="AY900" s="51">
        <f>'Details and Calculations'!CG899</f>
        <v>1</v>
      </c>
      <c r="AZ900" s="51">
        <f>'Details and Calculations'!CI899</f>
        <v>1</v>
      </c>
      <c r="BA900" s="51">
        <f t="shared" si="325"/>
        <v>1</v>
      </c>
      <c r="BB900" s="52">
        <f>'Details and Calculations'!Y899</f>
        <v>2</v>
      </c>
      <c r="BC900" s="52">
        <f>'Details and Calculations'!AC899</f>
        <v>1</v>
      </c>
      <c r="BD900" s="52">
        <f>'Details and Calculations'!AK899</f>
        <v>2</v>
      </c>
      <c r="BE900" s="52">
        <f>'Details and Calculations'!AN899</f>
        <v>35000</v>
      </c>
      <c r="BF900" s="52">
        <f>'Details and Calculations'!AP899</f>
        <v>7</v>
      </c>
      <c r="BG900" s="52">
        <f>'Details and Calculations'!AT899</f>
        <v>14</v>
      </c>
      <c r="BH900" s="52">
        <f>'Details and Calculations'!AY899</f>
        <v>1</v>
      </c>
      <c r="BI900" s="52">
        <f>'Details and Calculations'!BB899</f>
        <v>35000</v>
      </c>
      <c r="BJ900" s="52" t="str">
        <f>'Details and Calculations'!BD899</f>
        <v xml:space="preserve"> </v>
      </c>
      <c r="BK900" s="52">
        <f>'Details and Calculations'!CA899</f>
        <v>1</v>
      </c>
      <c r="BL900" s="43">
        <f>'Details and Calculations'!AA899</f>
        <v>1</v>
      </c>
      <c r="BM900" s="43" t="str">
        <f>'Details and Calculations'!AB899</f>
        <v/>
      </c>
      <c r="BN900" s="43">
        <f>'Details and Calculations'!AD899</f>
        <v>2003</v>
      </c>
      <c r="BO900" s="43">
        <f>'Details and Calculations'!AJ899</f>
        <v>1</v>
      </c>
      <c r="BP900" s="43">
        <f>'Details and Calculations'!AL899</f>
        <v>2003</v>
      </c>
      <c r="BQ900" s="43">
        <f>'Details and Calculations'!AO899</f>
        <v>1</v>
      </c>
      <c r="BR900" s="43">
        <f>'Details and Calculations'!AQ899</f>
        <v>2003</v>
      </c>
      <c r="BS900" s="43">
        <f>'Details and Calculations'!AS899</f>
        <v>1</v>
      </c>
      <c r="BT900" s="43">
        <f>'Details and Calculations'!AV899</f>
        <v>2003</v>
      </c>
      <c r="BU900" s="43">
        <f>'Details and Calculations'!AX899</f>
        <v>1</v>
      </c>
      <c r="BV900" s="43">
        <f>'Details and Calculations'!AZ899</f>
        <v>2003</v>
      </c>
      <c r="BW900" s="43">
        <f>'Details and Calculations'!BC899</f>
        <v>0</v>
      </c>
      <c r="BX900" s="43" t="str">
        <f>'Details and Calculations'!BE899</f>
        <v xml:space="preserve"> </v>
      </c>
      <c r="BY900" s="43" t="str">
        <f>'Details and Calculations'!BG899</f>
        <v xml:space="preserve"> </v>
      </c>
      <c r="BZ900" s="43" t="str">
        <f>'Details and Calculations'!BH899</f>
        <v xml:space="preserve"> </v>
      </c>
      <c r="CA900" s="43">
        <f>'Details and Calculations'!BJ899</f>
        <v>0</v>
      </c>
      <c r="CB900" s="43" t="str">
        <f>'Details and Calculations'!BK899</f>
        <v/>
      </c>
      <c r="CC900" s="43" t="str">
        <f>'Details and Calculations'!BL899</f>
        <v xml:space="preserve"> </v>
      </c>
      <c r="CD900" s="43" t="str">
        <f>'Details and Calculations'!BN899</f>
        <v xml:space="preserve"> </v>
      </c>
      <c r="CE900" s="43" t="str">
        <f>'Details and Calculations'!BO899</f>
        <v xml:space="preserve"> </v>
      </c>
      <c r="CF900" s="43">
        <f>'Details and Calculations'!BZ899</f>
        <v>1</v>
      </c>
      <c r="CG900" s="43">
        <f>'Details and Calculations'!CB899</f>
        <v>2013</v>
      </c>
      <c r="CH900" s="31"/>
      <c r="CI900" s="53"/>
    </row>
    <row r="901" spans="1:87" x14ac:dyDescent="0.3">
      <c r="A901" s="43">
        <f>'Details and Calculations'!A900</f>
        <v>2017</v>
      </c>
      <c r="B901" s="43" t="str">
        <f>'Details and Calculations'!C900</f>
        <v>Rwanda</v>
      </c>
      <c r="C901" s="43" t="str">
        <f>'Details and Calculations'!D900</f>
        <v>Rulindo</v>
      </c>
      <c r="D901" s="43" t="str">
        <f>'Details and Calculations'!E900</f>
        <v>Base</v>
      </c>
      <c r="E901" s="43" t="str">
        <f>'Details and Calculations'!F900</f>
        <v>Gitare</v>
      </c>
      <c r="F901" s="43" t="str">
        <f>'Details and Calculations'!G900</f>
        <v>Gatete</v>
      </c>
      <c r="G901" s="43" t="str">
        <f>'Details and Calculations'!H900</f>
        <v/>
      </c>
      <c r="H901" s="43" t="str">
        <f>'Details and Calculations'!I900</f>
        <v/>
      </c>
      <c r="I901" s="43" t="str">
        <f>'Details and Calculations'!J900</f>
        <v>Rwicanyoni</v>
      </c>
      <c r="J901" s="43">
        <f>'Details and Calculations'!K900</f>
        <v>141</v>
      </c>
      <c r="K901" s="43">
        <f>'Details and Calculations'!O900</f>
        <v>135</v>
      </c>
      <c r="L901" s="43" t="str">
        <f>'Details and Calculations'!P901</f>
        <v xml:space="preserve"> </v>
      </c>
      <c r="M901" s="43" t="str">
        <f>'Details and Calculations'!U900</f>
        <v>Piped Network -- Gravity Only</v>
      </c>
      <c r="N901" s="43">
        <f>'Details and Calculations'!V900</f>
        <v>2017</v>
      </c>
      <c r="O901" s="43" t="str">
        <f>'Details and Calculations'!W900</f>
        <v>Governement (District, Wasac) And Water For People</v>
      </c>
      <c r="P901" s="43" t="str">
        <f>'Details and Calculations'!X900</f>
        <v>Spring</v>
      </c>
      <c r="Q901" s="44" t="str">
        <f t="shared" si="308"/>
        <v>Low Risk</v>
      </c>
      <c r="R901" s="44" t="str">
        <f t="shared" si="309"/>
        <v>Low Risk</v>
      </c>
      <c r="S901" s="45" t="str">
        <f t="shared" si="310"/>
        <v>High Level of Service</v>
      </c>
      <c r="T901" s="62" t="str">
        <f t="shared" si="326"/>
        <v>Low Priority</v>
      </c>
      <c r="U901" s="46">
        <f t="shared" si="311"/>
        <v>8</v>
      </c>
      <c r="V901" s="28" t="str">
        <f t="shared" si="312"/>
        <v>Perform Routine Preventative Maintenance</v>
      </c>
      <c r="W901" s="47" t="str">
        <f t="shared" si="313"/>
        <v/>
      </c>
      <c r="X901" s="27" t="str">
        <f t="shared" si="314"/>
        <v>Maintain O&amp;M and Routine Monitoring</v>
      </c>
      <c r="Y901" s="48">
        <f t="shared" si="315"/>
        <v>29</v>
      </c>
      <c r="Z901" s="48">
        <f t="shared" si="316"/>
        <v>19</v>
      </c>
      <c r="AA901" s="48">
        <f t="shared" si="317"/>
        <v>29</v>
      </c>
      <c r="AB901" s="48" t="str">
        <f t="shared" si="318"/>
        <v xml:space="preserve"> </v>
      </c>
      <c r="AC901" s="48" t="str">
        <f t="shared" si="319"/>
        <v xml:space="preserve"> </v>
      </c>
      <c r="AD901" s="48" t="str">
        <f t="shared" si="320"/>
        <v xml:space="preserve"> </v>
      </c>
      <c r="AE901" s="48" t="str">
        <f t="shared" si="321"/>
        <v xml:space="preserve"> </v>
      </c>
      <c r="AF901" s="48" t="str">
        <f t="shared" si="322"/>
        <v xml:space="preserve"> </v>
      </c>
      <c r="AG901" s="49" t="str">
        <f t="shared" si="323"/>
        <v/>
      </c>
      <c r="AH901" s="48">
        <f t="shared" si="324"/>
        <v>19</v>
      </c>
      <c r="AI901" s="50">
        <f>'Details and Calculations'!AE900</f>
        <v>1</v>
      </c>
      <c r="AJ901" s="50">
        <f>'Details and Calculations'!AM900</f>
        <v>1</v>
      </c>
      <c r="AK901" s="50">
        <f>'Details and Calculations'!AR900</f>
        <v>1</v>
      </c>
      <c r="AL901" s="50" t="str">
        <f>'Details and Calculations'!AW900</f>
        <v xml:space="preserve"> </v>
      </c>
      <c r="AM901" s="50" t="str">
        <f>'Details and Calculations'!BA900</f>
        <v xml:space="preserve"> </v>
      </c>
      <c r="AN901" s="50" t="str">
        <f>'Details and Calculations'!BF900</f>
        <v xml:space="preserve"> </v>
      </c>
      <c r="AO901" s="50" t="str">
        <f>'Details and Calculations'!BI900</f>
        <v xml:space="preserve"> </v>
      </c>
      <c r="AP901" s="50" t="str">
        <f>'Details and Calculations'!BM900</f>
        <v xml:space="preserve"> </v>
      </c>
      <c r="AQ901" s="50" t="str">
        <f>'Details and Calculations'!BP900</f>
        <v xml:space="preserve"> </v>
      </c>
      <c r="AR901" s="50">
        <f>'Details and Calculations'!CC900</f>
        <v>1</v>
      </c>
      <c r="AS901" s="50">
        <f>'Details and Calculations'!CJ900</f>
        <v>1</v>
      </c>
      <c r="AT901" s="51">
        <f>'Details and Calculations'!T900</f>
        <v>1</v>
      </c>
      <c r="AU901" s="51">
        <f>'Details and Calculations'!Z900</f>
        <v>1</v>
      </c>
      <c r="AV901" s="51">
        <f>'Details and Calculations'!S900</f>
        <v>1</v>
      </c>
      <c r="AW901" s="51">
        <f>'Details and Calculations'!AI900</f>
        <v>1</v>
      </c>
      <c r="AX901" s="51">
        <f>'Details and Calculations'!BY900</f>
        <v>1</v>
      </c>
      <c r="AY901" s="51">
        <f>'Details and Calculations'!CG900</f>
        <v>1</v>
      </c>
      <c r="AZ901" s="51">
        <f>'Details and Calculations'!CI900</f>
        <v>1</v>
      </c>
      <c r="BA901" s="51">
        <f t="shared" si="325"/>
        <v>1</v>
      </c>
      <c r="BB901" s="52">
        <f>'Details and Calculations'!Y900</f>
        <v>2</v>
      </c>
      <c r="BC901" s="52">
        <f>'Details and Calculations'!AC900</f>
        <v>2</v>
      </c>
      <c r="BD901" s="52">
        <f>'Details and Calculations'!AK900</f>
        <v>1</v>
      </c>
      <c r="BE901" s="52">
        <f>'Details and Calculations'!AN900</f>
        <v>8600</v>
      </c>
      <c r="BF901" s="52">
        <f>'Details and Calculations'!AP900</f>
        <v>3</v>
      </c>
      <c r="BG901" s="52" t="str">
        <f>'Details and Calculations'!AT900</f>
        <v xml:space="preserve"> </v>
      </c>
      <c r="BH901" s="52" t="str">
        <f>'Details and Calculations'!AY900</f>
        <v xml:space="preserve"> </v>
      </c>
      <c r="BI901" s="52" t="str">
        <f>'Details and Calculations'!BB900</f>
        <v xml:space="preserve"> </v>
      </c>
      <c r="BJ901" s="52" t="str">
        <f>'Details and Calculations'!BD900</f>
        <v xml:space="preserve"> </v>
      </c>
      <c r="BK901" s="52">
        <f>'Details and Calculations'!CA900</f>
        <v>2</v>
      </c>
      <c r="BL901" s="43">
        <f>'Details and Calculations'!AA900</f>
        <v>1</v>
      </c>
      <c r="BM901" s="43" t="str">
        <f>'Details and Calculations'!AB900</f>
        <v>"Springbox" --Intake Structure At A Spring</v>
      </c>
      <c r="BN901" s="43">
        <f>'Details and Calculations'!AD900</f>
        <v>2016</v>
      </c>
      <c r="BO901" s="43">
        <f>'Details and Calculations'!AJ900</f>
        <v>1</v>
      </c>
      <c r="BP901" s="43">
        <f>'Details and Calculations'!AL900</f>
        <v>2016</v>
      </c>
      <c r="BQ901" s="43">
        <f>'Details and Calculations'!AO900</f>
        <v>1</v>
      </c>
      <c r="BR901" s="43">
        <f>'Details and Calculations'!AQ900</f>
        <v>2016</v>
      </c>
      <c r="BS901" s="43">
        <f>'Details and Calculations'!AS900</f>
        <v>0</v>
      </c>
      <c r="BT901" s="43" t="str">
        <f>'Details and Calculations'!AV900</f>
        <v xml:space="preserve"> </v>
      </c>
      <c r="BU901" s="43">
        <f>'Details and Calculations'!AX900</f>
        <v>0</v>
      </c>
      <c r="BV901" s="43" t="str">
        <f>'Details and Calculations'!AZ900</f>
        <v xml:space="preserve"> </v>
      </c>
      <c r="BW901" s="43">
        <f>'Details and Calculations'!BC900</f>
        <v>0</v>
      </c>
      <c r="BX901" s="43" t="str">
        <f>'Details and Calculations'!BE900</f>
        <v xml:space="preserve"> </v>
      </c>
      <c r="BY901" s="43" t="str">
        <f>'Details and Calculations'!BG900</f>
        <v xml:space="preserve"> </v>
      </c>
      <c r="BZ901" s="43" t="str">
        <f>'Details and Calculations'!BH900</f>
        <v xml:space="preserve"> </v>
      </c>
      <c r="CA901" s="43">
        <f>'Details and Calculations'!BJ900</f>
        <v>0</v>
      </c>
      <c r="CB901" s="43" t="str">
        <f>'Details and Calculations'!BK900</f>
        <v/>
      </c>
      <c r="CC901" s="43" t="str">
        <f>'Details and Calculations'!BL900</f>
        <v xml:space="preserve"> </v>
      </c>
      <c r="CD901" s="43" t="str">
        <f>'Details and Calculations'!BN900</f>
        <v xml:space="preserve"> </v>
      </c>
      <c r="CE901" s="43" t="str">
        <f>'Details and Calculations'!BO900</f>
        <v xml:space="preserve"> </v>
      </c>
      <c r="CF901" s="43">
        <f>'Details and Calculations'!BZ900</f>
        <v>1</v>
      </c>
      <c r="CG901" s="43">
        <f>'Details and Calculations'!CB900</f>
        <v>2016</v>
      </c>
      <c r="CH901" s="31"/>
      <c r="CI901" s="53"/>
    </row>
    <row r="902" spans="1:87" x14ac:dyDescent="0.3">
      <c r="A902" s="43">
        <f>'Details and Calculations'!A901</f>
        <v>2017</v>
      </c>
      <c r="B902" s="43" t="str">
        <f>'Details and Calculations'!C901</f>
        <v>Rwanda</v>
      </c>
      <c r="C902" s="43" t="str">
        <f>'Details and Calculations'!D901</f>
        <v>Rulindo</v>
      </c>
      <c r="D902" s="43" t="str">
        <f>'Details and Calculations'!E901</f>
        <v>Burega</v>
      </c>
      <c r="E902" s="43" t="str">
        <f>'Details and Calculations'!F901</f>
        <v>Karengeli</v>
      </c>
      <c r="F902" s="43" t="str">
        <f>'Details and Calculations'!G901</f>
        <v>Kiziba</v>
      </c>
      <c r="G902" s="43" t="str">
        <f>'Details and Calculations'!H901</f>
        <v/>
      </c>
      <c r="H902" s="43" t="str">
        <f>'Details and Calculations'!I901</f>
        <v/>
      </c>
      <c r="I902" s="43" t="str">
        <f>'Details and Calculations'!J901</f>
        <v>Rwamugaza</v>
      </c>
      <c r="J902" s="43">
        <f>'Details and Calculations'!K901</f>
        <v>400</v>
      </c>
      <c r="K902" s="43">
        <f>'Details and Calculations'!O901</f>
        <v>400</v>
      </c>
      <c r="L902" s="43" t="str">
        <f>'Details and Calculations'!P902</f>
        <v xml:space="preserve"> </v>
      </c>
      <c r="M902" s="43" t="str">
        <f>'Details and Calculations'!U901</f>
        <v>Piped Network With Pump</v>
      </c>
      <c r="N902" s="43">
        <f>'Details and Calculations'!V901</f>
        <v>2012</v>
      </c>
      <c r="O902" s="43" t="str">
        <f>'Details and Calculations'!W901</f>
        <v>Governement (District, Wasac) And Water For People</v>
      </c>
      <c r="P902" s="43" t="str">
        <f>'Details and Calculations'!X901</f>
        <v>Spring</v>
      </c>
      <c r="Q902" s="44" t="str">
        <f t="shared" si="308"/>
        <v>Low Risk</v>
      </c>
      <c r="R902" s="44" t="str">
        <f t="shared" si="309"/>
        <v>Low Risk</v>
      </c>
      <c r="S902" s="45" t="str">
        <f t="shared" si="310"/>
        <v>Intermediate Level of Service</v>
      </c>
      <c r="T902" s="62" t="str">
        <f t="shared" si="326"/>
        <v>Low Priority</v>
      </c>
      <c r="U902" s="46">
        <f t="shared" si="311"/>
        <v>7</v>
      </c>
      <c r="V902" s="28" t="str">
        <f t="shared" si="312"/>
        <v>Perform Routine Preventative Maintenance</v>
      </c>
      <c r="W902" s="47" t="str">
        <f t="shared" si="313"/>
        <v/>
      </c>
      <c r="X902" s="27" t="str">
        <f t="shared" si="314"/>
        <v>Maintain O&amp;M and Routine Monitoring</v>
      </c>
      <c r="Y902" s="48">
        <f t="shared" si="315"/>
        <v>22</v>
      </c>
      <c r="Z902" s="48">
        <f t="shared" si="316"/>
        <v>15</v>
      </c>
      <c r="AA902" s="48">
        <f t="shared" si="317"/>
        <v>25</v>
      </c>
      <c r="AB902" s="48">
        <f t="shared" si="318"/>
        <v>15</v>
      </c>
      <c r="AC902" s="48">
        <f t="shared" si="319"/>
        <v>25</v>
      </c>
      <c r="AD902" s="48">
        <f t="shared" si="320"/>
        <v>-1</v>
      </c>
      <c r="AE902" s="48">
        <f t="shared" si="321"/>
        <v>12</v>
      </c>
      <c r="AF902" s="48" t="str">
        <f t="shared" si="322"/>
        <v xml:space="preserve"> </v>
      </c>
      <c r="AG902" s="49" t="str">
        <f t="shared" si="323"/>
        <v/>
      </c>
      <c r="AH902" s="48">
        <f t="shared" si="324"/>
        <v>15</v>
      </c>
      <c r="AI902" s="50">
        <f>'Details and Calculations'!AE901</f>
        <v>1</v>
      </c>
      <c r="AJ902" s="50">
        <f>'Details and Calculations'!AM901</f>
        <v>1</v>
      </c>
      <c r="AK902" s="50">
        <f>'Details and Calculations'!AR901</f>
        <v>1</v>
      </c>
      <c r="AL902" s="50">
        <f>'Details and Calculations'!AW901</f>
        <v>1</v>
      </c>
      <c r="AM902" s="50">
        <f>'Details and Calculations'!BA901</f>
        <v>1</v>
      </c>
      <c r="AN902" s="50">
        <f>'Details and Calculations'!BF901</f>
        <v>1</v>
      </c>
      <c r="AO902" s="50">
        <f>'Details and Calculations'!BI901</f>
        <v>1</v>
      </c>
      <c r="AP902" s="50" t="str">
        <f>'Details and Calculations'!BM901</f>
        <v xml:space="preserve"> </v>
      </c>
      <c r="AQ902" s="50" t="str">
        <f>'Details and Calculations'!BP901</f>
        <v xml:space="preserve"> </v>
      </c>
      <c r="AR902" s="50">
        <f>'Details and Calculations'!CC901</f>
        <v>1</v>
      </c>
      <c r="AS902" s="50">
        <f>'Details and Calculations'!CJ901</f>
        <v>1</v>
      </c>
      <c r="AT902" s="51">
        <f>'Details and Calculations'!T901</f>
        <v>1</v>
      </c>
      <c r="AU902" s="51">
        <f>'Details and Calculations'!Z901</f>
        <v>1</v>
      </c>
      <c r="AV902" s="51">
        <f>'Details and Calculations'!S901</f>
        <v>0</v>
      </c>
      <c r="AW902" s="51">
        <f>'Details and Calculations'!AI901</f>
        <v>1</v>
      </c>
      <c r="AX902" s="51">
        <f>'Details and Calculations'!BY901</f>
        <v>1</v>
      </c>
      <c r="AY902" s="51">
        <f>'Details and Calculations'!CG901</f>
        <v>1</v>
      </c>
      <c r="AZ902" s="51">
        <f>'Details and Calculations'!CI901</f>
        <v>1</v>
      </c>
      <c r="BA902" s="51">
        <f t="shared" si="325"/>
        <v>1</v>
      </c>
      <c r="BB902" s="52">
        <f>'Details and Calculations'!Y901</f>
        <v>3</v>
      </c>
      <c r="BC902" s="52">
        <f>'Details and Calculations'!AC901</f>
        <v>3</v>
      </c>
      <c r="BD902" s="52">
        <f>'Details and Calculations'!AK901</f>
        <v>2</v>
      </c>
      <c r="BE902" s="52">
        <f>'Details and Calculations'!AN901</f>
        <v>5000</v>
      </c>
      <c r="BF902" s="52">
        <f>'Details and Calculations'!AP901</f>
        <v>16</v>
      </c>
      <c r="BG902" s="52">
        <f>'Details and Calculations'!AT901</f>
        <v>8</v>
      </c>
      <c r="BH902" s="52">
        <f>'Details and Calculations'!AY901</f>
        <v>2</v>
      </c>
      <c r="BI902" s="52">
        <f>'Details and Calculations'!BB901</f>
        <v>5000</v>
      </c>
      <c r="BJ902" s="52">
        <f>'Details and Calculations'!BD901</f>
        <v>1</v>
      </c>
      <c r="BK902" s="52">
        <f>'Details and Calculations'!CA901</f>
        <v>1</v>
      </c>
      <c r="BL902" s="43">
        <f>'Details and Calculations'!AA901</f>
        <v>1</v>
      </c>
      <c r="BM902" s="43" t="str">
        <f>'Details and Calculations'!AB901</f>
        <v/>
      </c>
      <c r="BN902" s="43">
        <f>'Details and Calculations'!AD901</f>
        <v>2009</v>
      </c>
      <c r="BO902" s="43">
        <f>'Details and Calculations'!AJ901</f>
        <v>1</v>
      </c>
      <c r="BP902" s="43">
        <f>'Details and Calculations'!AL901</f>
        <v>2012</v>
      </c>
      <c r="BQ902" s="43">
        <f>'Details and Calculations'!AO901</f>
        <v>1</v>
      </c>
      <c r="BR902" s="43">
        <f>'Details and Calculations'!AQ901</f>
        <v>2012</v>
      </c>
      <c r="BS902" s="43">
        <f>'Details and Calculations'!AS901</f>
        <v>1</v>
      </c>
      <c r="BT902" s="43">
        <f>'Details and Calculations'!AV901</f>
        <v>2012</v>
      </c>
      <c r="BU902" s="43">
        <f>'Details and Calculations'!AX901</f>
        <v>1</v>
      </c>
      <c r="BV902" s="43">
        <f>'Details and Calculations'!AZ901</f>
        <v>2012</v>
      </c>
      <c r="BW902" s="43">
        <f>'Details and Calculations'!BC901</f>
        <v>1</v>
      </c>
      <c r="BX902" s="43">
        <f>'Details and Calculations'!BE901</f>
        <v>2009</v>
      </c>
      <c r="BY902" s="43">
        <f>'Details and Calculations'!BG901</f>
        <v>1</v>
      </c>
      <c r="BZ902" s="43">
        <f>'Details and Calculations'!BH901</f>
        <v>2009</v>
      </c>
      <c r="CA902" s="43">
        <f>'Details and Calculations'!BJ901</f>
        <v>0</v>
      </c>
      <c r="CB902" s="43" t="str">
        <f>'Details and Calculations'!BK901</f>
        <v/>
      </c>
      <c r="CC902" s="43" t="str">
        <f>'Details and Calculations'!BL901</f>
        <v xml:space="preserve"> </v>
      </c>
      <c r="CD902" s="43" t="str">
        <f>'Details and Calculations'!BN901</f>
        <v xml:space="preserve"> </v>
      </c>
      <c r="CE902" s="43" t="str">
        <f>'Details and Calculations'!BO901</f>
        <v xml:space="preserve"> </v>
      </c>
      <c r="CF902" s="43">
        <f>'Details and Calculations'!BZ901</f>
        <v>1</v>
      </c>
      <c r="CG902" s="43">
        <f>'Details and Calculations'!CB901</f>
        <v>2012</v>
      </c>
      <c r="CH902" s="31"/>
      <c r="CI902" s="53"/>
    </row>
    <row r="903" spans="1:87" x14ac:dyDescent="0.3">
      <c r="A903" s="43">
        <f>'Details and Calculations'!A902</f>
        <v>2017</v>
      </c>
      <c r="B903" s="43" t="str">
        <f>'Details and Calculations'!C902</f>
        <v>Rwanda</v>
      </c>
      <c r="C903" s="43" t="str">
        <f>'Details and Calculations'!D902</f>
        <v>Rulindo</v>
      </c>
      <c r="D903" s="43" t="str">
        <f>'Details and Calculations'!E902</f>
        <v>Ntarabana</v>
      </c>
      <c r="E903" s="43" t="str">
        <f>'Details and Calculations'!F902</f>
        <v>Mahaza</v>
      </c>
      <c r="F903" s="43" t="str">
        <f>'Details and Calculations'!G902</f>
        <v>Kayenzi</v>
      </c>
      <c r="G903" s="43" t="str">
        <f>'Details and Calculations'!H902</f>
        <v/>
      </c>
      <c r="H903" s="43" t="str">
        <f>'Details and Calculations'!I902</f>
        <v/>
      </c>
      <c r="I903" s="43" t="str">
        <f>'Details and Calculations'!J902</f>
        <v>Rwamugaza network</v>
      </c>
      <c r="J903" s="43">
        <f>'Details and Calculations'!K902</f>
        <v>200</v>
      </c>
      <c r="K903" s="43">
        <f>'Details and Calculations'!O902</f>
        <v>200</v>
      </c>
      <c r="L903" s="43">
        <f>'Details and Calculations'!P903</f>
        <v>14</v>
      </c>
      <c r="M903" s="43" t="str">
        <f>'Details and Calculations'!U902</f>
        <v>Piped Network -- Gravity Only</v>
      </c>
      <c r="N903" s="43">
        <f>'Details and Calculations'!V902</f>
        <v>2003</v>
      </c>
      <c r="O903" s="43" t="str">
        <f>'Details and Calculations'!W902</f>
        <v>Government</v>
      </c>
      <c r="P903" s="43" t="str">
        <f>'Details and Calculations'!X902</f>
        <v>Spring</v>
      </c>
      <c r="Q903" s="44" t="str">
        <f t="shared" si="308"/>
        <v>Low Risk</v>
      </c>
      <c r="R903" s="44" t="str">
        <f t="shared" si="309"/>
        <v>Low Risk</v>
      </c>
      <c r="S903" s="45" t="str">
        <f t="shared" si="310"/>
        <v>Intermediate Level of Service</v>
      </c>
      <c r="T903" s="62" t="str">
        <f t="shared" si="326"/>
        <v>Low Priority</v>
      </c>
      <c r="U903" s="46">
        <f t="shared" si="311"/>
        <v>7</v>
      </c>
      <c r="V903" s="28" t="str">
        <f t="shared" si="312"/>
        <v>Perform Routine Preventative Maintenance</v>
      </c>
      <c r="W903" s="47" t="str">
        <f t="shared" si="313"/>
        <v/>
      </c>
      <c r="X903" s="27" t="str">
        <f t="shared" si="314"/>
        <v>Maintain O&amp;M and Routine Monitoring</v>
      </c>
      <c r="Y903" s="48">
        <f t="shared" si="315"/>
        <v>16</v>
      </c>
      <c r="Z903" s="48">
        <f t="shared" si="316"/>
        <v>6</v>
      </c>
      <c r="AA903" s="48">
        <f t="shared" si="317"/>
        <v>16</v>
      </c>
      <c r="AB903" s="48">
        <f t="shared" si="318"/>
        <v>6</v>
      </c>
      <c r="AC903" s="48">
        <f t="shared" si="319"/>
        <v>16</v>
      </c>
      <c r="AD903" s="48" t="str">
        <f t="shared" si="320"/>
        <v xml:space="preserve"> </v>
      </c>
      <c r="AE903" s="48" t="str">
        <f t="shared" si="321"/>
        <v xml:space="preserve"> </v>
      </c>
      <c r="AF903" s="48" t="str">
        <f t="shared" si="322"/>
        <v xml:space="preserve"> </v>
      </c>
      <c r="AG903" s="49" t="str">
        <f t="shared" si="323"/>
        <v/>
      </c>
      <c r="AH903" s="48">
        <f t="shared" si="324"/>
        <v>6</v>
      </c>
      <c r="AI903" s="50">
        <f>'Details and Calculations'!AE902</f>
        <v>1</v>
      </c>
      <c r="AJ903" s="50">
        <f>'Details and Calculations'!AM902</f>
        <v>1</v>
      </c>
      <c r="AK903" s="50">
        <f>'Details and Calculations'!AR902</f>
        <v>1</v>
      </c>
      <c r="AL903" s="50">
        <f>'Details and Calculations'!AW902</f>
        <v>1</v>
      </c>
      <c r="AM903" s="50">
        <f>'Details and Calculations'!BA902</f>
        <v>1</v>
      </c>
      <c r="AN903" s="50" t="str">
        <f>'Details and Calculations'!BF902</f>
        <v xml:space="preserve"> </v>
      </c>
      <c r="AO903" s="50" t="str">
        <f>'Details and Calculations'!BI902</f>
        <v xml:space="preserve"> </v>
      </c>
      <c r="AP903" s="50" t="str">
        <f>'Details and Calculations'!BM902</f>
        <v xml:space="preserve"> </v>
      </c>
      <c r="AQ903" s="50" t="str">
        <f>'Details and Calculations'!BP902</f>
        <v xml:space="preserve"> </v>
      </c>
      <c r="AR903" s="50">
        <f>'Details and Calculations'!CC902</f>
        <v>1</v>
      </c>
      <c r="AS903" s="50">
        <f>'Details and Calculations'!CJ902</f>
        <v>1</v>
      </c>
      <c r="AT903" s="51">
        <f>'Details and Calculations'!T902</f>
        <v>1</v>
      </c>
      <c r="AU903" s="51">
        <f>'Details and Calculations'!Z902</f>
        <v>1</v>
      </c>
      <c r="AV903" s="51">
        <f>'Details and Calculations'!S902</f>
        <v>0</v>
      </c>
      <c r="AW903" s="51">
        <f>'Details and Calculations'!AI902</f>
        <v>1</v>
      </c>
      <c r="AX903" s="51">
        <f>'Details and Calculations'!BY902</f>
        <v>1</v>
      </c>
      <c r="AY903" s="51">
        <f>'Details and Calculations'!CG902</f>
        <v>1</v>
      </c>
      <c r="AZ903" s="51">
        <f>'Details and Calculations'!CI902</f>
        <v>1</v>
      </c>
      <c r="BA903" s="51">
        <f t="shared" si="325"/>
        <v>1</v>
      </c>
      <c r="BB903" s="52">
        <f>'Details and Calculations'!Y902</f>
        <v>2</v>
      </c>
      <c r="BC903" s="52">
        <f>'Details and Calculations'!AC902</f>
        <v>1</v>
      </c>
      <c r="BD903" s="52">
        <f>'Details and Calculations'!AK902</f>
        <v>2</v>
      </c>
      <c r="BE903" s="52">
        <f>'Details and Calculations'!AN902</f>
        <v>35000</v>
      </c>
      <c r="BF903" s="52">
        <f>'Details and Calculations'!AP902</f>
        <v>7</v>
      </c>
      <c r="BG903" s="52">
        <f>'Details and Calculations'!AT902</f>
        <v>12</v>
      </c>
      <c r="BH903" s="52">
        <f>'Details and Calculations'!AY902</f>
        <v>2</v>
      </c>
      <c r="BI903" s="52">
        <f>'Details and Calculations'!BB902</f>
        <v>35000</v>
      </c>
      <c r="BJ903" s="52" t="str">
        <f>'Details and Calculations'!BD902</f>
        <v xml:space="preserve"> </v>
      </c>
      <c r="BK903" s="52">
        <f>'Details and Calculations'!CA902</f>
        <v>1</v>
      </c>
      <c r="BL903" s="43">
        <f>'Details and Calculations'!AA902</f>
        <v>1</v>
      </c>
      <c r="BM903" s="43" t="str">
        <f>'Details and Calculations'!AB902</f>
        <v/>
      </c>
      <c r="BN903" s="43">
        <f>'Details and Calculations'!AD902</f>
        <v>2003</v>
      </c>
      <c r="BO903" s="43">
        <f>'Details and Calculations'!AJ902</f>
        <v>1</v>
      </c>
      <c r="BP903" s="43">
        <f>'Details and Calculations'!AL902</f>
        <v>2003</v>
      </c>
      <c r="BQ903" s="43">
        <f>'Details and Calculations'!AO902</f>
        <v>1</v>
      </c>
      <c r="BR903" s="43">
        <f>'Details and Calculations'!AQ902</f>
        <v>2003</v>
      </c>
      <c r="BS903" s="43">
        <f>'Details and Calculations'!AS902</f>
        <v>1</v>
      </c>
      <c r="BT903" s="43">
        <f>'Details and Calculations'!AV902</f>
        <v>2003</v>
      </c>
      <c r="BU903" s="43">
        <f>'Details and Calculations'!AX902</f>
        <v>1</v>
      </c>
      <c r="BV903" s="43">
        <f>'Details and Calculations'!AZ902</f>
        <v>2003</v>
      </c>
      <c r="BW903" s="43">
        <f>'Details and Calculations'!BC902</f>
        <v>0</v>
      </c>
      <c r="BX903" s="43" t="str">
        <f>'Details and Calculations'!BE902</f>
        <v xml:space="preserve"> </v>
      </c>
      <c r="BY903" s="43" t="str">
        <f>'Details and Calculations'!BG902</f>
        <v xml:space="preserve"> </v>
      </c>
      <c r="BZ903" s="43" t="str">
        <f>'Details and Calculations'!BH902</f>
        <v xml:space="preserve"> </v>
      </c>
      <c r="CA903" s="43">
        <f>'Details and Calculations'!BJ902</f>
        <v>0</v>
      </c>
      <c r="CB903" s="43" t="str">
        <f>'Details and Calculations'!BK902</f>
        <v/>
      </c>
      <c r="CC903" s="43" t="str">
        <f>'Details and Calculations'!BL902</f>
        <v xml:space="preserve"> </v>
      </c>
      <c r="CD903" s="43" t="str">
        <f>'Details and Calculations'!BN902</f>
        <v xml:space="preserve"> </v>
      </c>
      <c r="CE903" s="43" t="str">
        <f>'Details and Calculations'!BO902</f>
        <v xml:space="preserve"> </v>
      </c>
      <c r="CF903" s="43">
        <f>'Details and Calculations'!BZ902</f>
        <v>1</v>
      </c>
      <c r="CG903" s="43">
        <f>'Details and Calculations'!CB902</f>
        <v>2003</v>
      </c>
      <c r="CH903" s="31"/>
      <c r="CI903" s="53"/>
    </row>
    <row r="904" spans="1:87" x14ac:dyDescent="0.3">
      <c r="A904" s="43">
        <f>'Details and Calculations'!A903</f>
        <v>2017</v>
      </c>
      <c r="B904" s="43" t="str">
        <f>'Details and Calculations'!C903</f>
        <v>Rwanda</v>
      </c>
      <c r="C904" s="43" t="str">
        <f>'Details and Calculations'!D903</f>
        <v>Rulindo</v>
      </c>
      <c r="D904" s="43" t="str">
        <f>'Details and Calculations'!E903</f>
        <v>Buyoga</v>
      </c>
      <c r="E904" s="43" t="str">
        <f>'Details and Calculations'!F903</f>
        <v>Butare</v>
      </c>
      <c r="F904" s="43" t="str">
        <f>'Details and Calculations'!G903</f>
        <v>Gasave</v>
      </c>
      <c r="G904" s="43" t="str">
        <f>'Details and Calculations'!H903</f>
        <v/>
      </c>
      <c r="H904" s="43" t="str">
        <f>'Details and Calculations'!I903</f>
        <v/>
      </c>
      <c r="I904" s="43" t="str">
        <f>'Details and Calculations'!J903</f>
        <v>KIDUHA</v>
      </c>
      <c r="J904" s="43">
        <f>'Details and Calculations'!K903</f>
        <v>114</v>
      </c>
      <c r="K904" s="43">
        <f>'Details and Calculations'!O903</f>
        <v>100</v>
      </c>
      <c r="L904" s="43">
        <f>'Details and Calculations'!P904</f>
        <v>5</v>
      </c>
      <c r="M904" s="43" t="str">
        <f>'Details and Calculations'!U903</f>
        <v>Piped Network -- Gravity Only</v>
      </c>
      <c r="N904" s="43">
        <f>'Details and Calculations'!V903</f>
        <v>2007</v>
      </c>
      <c r="O904" s="43" t="str">
        <f>'Details and Calculations'!W903</f>
        <v>Italians (Lake Angels) Expanded By Water For People</v>
      </c>
      <c r="P904" s="43" t="str">
        <f>'Details and Calculations'!X903</f>
        <v>Groundwater (Well, Etc.)</v>
      </c>
      <c r="Q904" s="44" t="str">
        <f t="shared" si="308"/>
        <v>Low Risk</v>
      </c>
      <c r="R904" s="44" t="str">
        <f t="shared" si="309"/>
        <v>Medium Risk</v>
      </c>
      <c r="S904" s="45" t="str">
        <f t="shared" si="310"/>
        <v>Intermediate Level of Service</v>
      </c>
      <c r="T904" s="62" t="str">
        <f t="shared" si="326"/>
        <v>Low Priority</v>
      </c>
      <c r="U904" s="46">
        <f t="shared" si="311"/>
        <v>7</v>
      </c>
      <c r="V904" s="28" t="str">
        <f t="shared" si="312"/>
        <v>Repair or Replace Components</v>
      </c>
      <c r="W904" s="47" t="str">
        <f t="shared" si="313"/>
        <v xml:space="preserve">Intake Structure, Conduction Line, Storage Tank, </v>
      </c>
      <c r="X904" s="27" t="str">
        <f t="shared" si="314"/>
        <v>Create Plan To Repair or Replace Components</v>
      </c>
      <c r="Y904" s="48">
        <f t="shared" si="315"/>
        <v>27</v>
      </c>
      <c r="Z904" s="48">
        <f t="shared" si="316"/>
        <v>10</v>
      </c>
      <c r="AA904" s="48">
        <f t="shared" si="317"/>
        <v>20</v>
      </c>
      <c r="AB904" s="48" t="str">
        <f t="shared" si="318"/>
        <v xml:space="preserve"> </v>
      </c>
      <c r="AC904" s="48" t="str">
        <f t="shared" si="319"/>
        <v xml:space="preserve"> </v>
      </c>
      <c r="AD904" s="48" t="str">
        <f t="shared" si="320"/>
        <v xml:space="preserve"> </v>
      </c>
      <c r="AE904" s="48" t="str">
        <f t="shared" si="321"/>
        <v xml:space="preserve"> </v>
      </c>
      <c r="AF904" s="48" t="str">
        <f t="shared" si="322"/>
        <v xml:space="preserve"> </v>
      </c>
      <c r="AG904" s="49" t="str">
        <f t="shared" si="323"/>
        <v/>
      </c>
      <c r="AH904" s="48">
        <f t="shared" si="324"/>
        <v>17</v>
      </c>
      <c r="AI904" s="50">
        <f>'Details and Calculations'!AE903</f>
        <v>2</v>
      </c>
      <c r="AJ904" s="50">
        <f>'Details and Calculations'!AM903</f>
        <v>2</v>
      </c>
      <c r="AK904" s="50">
        <f>'Details and Calculations'!AR903</f>
        <v>2</v>
      </c>
      <c r="AL904" s="50" t="str">
        <f>'Details and Calculations'!AW903</f>
        <v xml:space="preserve"> </v>
      </c>
      <c r="AM904" s="50" t="str">
        <f>'Details and Calculations'!BA903</f>
        <v xml:space="preserve"> </v>
      </c>
      <c r="AN904" s="50" t="str">
        <f>'Details and Calculations'!BF903</f>
        <v xml:space="preserve"> </v>
      </c>
      <c r="AO904" s="50" t="str">
        <f>'Details and Calculations'!BI903</f>
        <v xml:space="preserve"> </v>
      </c>
      <c r="AP904" s="50" t="str">
        <f>'Details and Calculations'!BM903</f>
        <v xml:space="preserve"> </v>
      </c>
      <c r="AQ904" s="50" t="str">
        <f>'Details and Calculations'!BP903</f>
        <v xml:space="preserve"> </v>
      </c>
      <c r="AR904" s="50">
        <f>'Details and Calculations'!CC903</f>
        <v>1</v>
      </c>
      <c r="AS904" s="50">
        <f>'Details and Calculations'!CJ903</f>
        <v>1</v>
      </c>
      <c r="AT904" s="51">
        <f>'Details and Calculations'!T903</f>
        <v>1</v>
      </c>
      <c r="AU904" s="51">
        <f>'Details and Calculations'!Z903</f>
        <v>0</v>
      </c>
      <c r="AV904" s="51">
        <f>'Details and Calculations'!S903</f>
        <v>1</v>
      </c>
      <c r="AW904" s="51">
        <f>'Details and Calculations'!AI903</f>
        <v>1</v>
      </c>
      <c r="AX904" s="51">
        <f>'Details and Calculations'!BY903</f>
        <v>1</v>
      </c>
      <c r="AY904" s="51">
        <f>'Details and Calculations'!CG903</f>
        <v>1</v>
      </c>
      <c r="AZ904" s="51">
        <f>'Details and Calculations'!CI903</f>
        <v>1</v>
      </c>
      <c r="BA904" s="51">
        <f t="shared" si="325"/>
        <v>1</v>
      </c>
      <c r="BB904" s="52">
        <f>'Details and Calculations'!Y903</f>
        <v>1</v>
      </c>
      <c r="BC904" s="52">
        <f>'Details and Calculations'!AC903</f>
        <v>1</v>
      </c>
      <c r="BD904" s="52">
        <f>'Details and Calculations'!AK903</f>
        <v>1</v>
      </c>
      <c r="BE904" s="52">
        <f>'Details and Calculations'!AN903</f>
        <v>2200</v>
      </c>
      <c r="BF904" s="52">
        <f>'Details and Calculations'!AP903</f>
        <v>3</v>
      </c>
      <c r="BG904" s="52" t="str">
        <f>'Details and Calculations'!AT903</f>
        <v xml:space="preserve"> </v>
      </c>
      <c r="BH904" s="52" t="str">
        <f>'Details and Calculations'!AY903</f>
        <v xml:space="preserve"> </v>
      </c>
      <c r="BI904" s="52" t="str">
        <f>'Details and Calculations'!BB903</f>
        <v xml:space="preserve"> </v>
      </c>
      <c r="BJ904" s="52" t="str">
        <f>'Details and Calculations'!BD903</f>
        <v xml:space="preserve"> </v>
      </c>
      <c r="BK904" s="52">
        <f>'Details and Calculations'!CA903</f>
        <v>1</v>
      </c>
      <c r="BL904" s="43">
        <f>'Details and Calculations'!AA903</f>
        <v>1</v>
      </c>
      <c r="BM904" s="43" t="str">
        <f>'Details and Calculations'!AB903</f>
        <v>"Springbox" --Intake Structure At A Spring</v>
      </c>
      <c r="BN904" s="43">
        <f>'Details and Calculations'!AD903</f>
        <v>2014</v>
      </c>
      <c r="BO904" s="43">
        <f>'Details and Calculations'!AJ903</f>
        <v>1</v>
      </c>
      <c r="BP904" s="43">
        <f>'Details and Calculations'!AL903</f>
        <v>2007</v>
      </c>
      <c r="BQ904" s="43">
        <f>'Details and Calculations'!AO903</f>
        <v>1</v>
      </c>
      <c r="BR904" s="43">
        <f>'Details and Calculations'!AQ903</f>
        <v>2007</v>
      </c>
      <c r="BS904" s="43">
        <f>'Details and Calculations'!AS903</f>
        <v>0</v>
      </c>
      <c r="BT904" s="43" t="str">
        <f>'Details and Calculations'!AV903</f>
        <v xml:space="preserve"> </v>
      </c>
      <c r="BU904" s="43">
        <f>'Details and Calculations'!AX903</f>
        <v>0</v>
      </c>
      <c r="BV904" s="43" t="str">
        <f>'Details and Calculations'!AZ903</f>
        <v xml:space="preserve"> </v>
      </c>
      <c r="BW904" s="43">
        <f>'Details and Calculations'!BC903</f>
        <v>0</v>
      </c>
      <c r="BX904" s="43" t="str">
        <f>'Details and Calculations'!BE903</f>
        <v xml:space="preserve"> </v>
      </c>
      <c r="BY904" s="43" t="str">
        <f>'Details and Calculations'!BG903</f>
        <v xml:space="preserve"> </v>
      </c>
      <c r="BZ904" s="43" t="str">
        <f>'Details and Calculations'!BH903</f>
        <v xml:space="preserve"> </v>
      </c>
      <c r="CA904" s="43">
        <f>'Details and Calculations'!BJ903</f>
        <v>0</v>
      </c>
      <c r="CB904" s="43" t="str">
        <f>'Details and Calculations'!BK903</f>
        <v/>
      </c>
      <c r="CC904" s="43" t="str">
        <f>'Details and Calculations'!BL903</f>
        <v xml:space="preserve"> </v>
      </c>
      <c r="CD904" s="43" t="str">
        <f>'Details and Calculations'!BN903</f>
        <v xml:space="preserve"> </v>
      </c>
      <c r="CE904" s="43" t="str">
        <f>'Details and Calculations'!BO903</f>
        <v xml:space="preserve"> </v>
      </c>
      <c r="CF904" s="43">
        <f>'Details and Calculations'!BZ903</f>
        <v>1</v>
      </c>
      <c r="CG904" s="43">
        <f>'Details and Calculations'!CB903</f>
        <v>2014</v>
      </c>
      <c r="CH904" s="31"/>
      <c r="CI904" s="53"/>
    </row>
    <row r="905" spans="1:87" x14ac:dyDescent="0.3">
      <c r="A905" s="43">
        <f>'Details and Calculations'!A904</f>
        <v>2017</v>
      </c>
      <c r="B905" s="43" t="str">
        <f>'Details and Calculations'!C904</f>
        <v>Rwanda</v>
      </c>
      <c r="C905" s="43" t="str">
        <f>'Details and Calculations'!D904</f>
        <v>Rulindo</v>
      </c>
      <c r="D905" s="43" t="str">
        <f>'Details and Calculations'!E904</f>
        <v>Buyoga</v>
      </c>
      <c r="E905" s="43" t="str">
        <f>'Details and Calculations'!F904</f>
        <v>Ndarage</v>
      </c>
      <c r="F905" s="43" t="str">
        <f>'Details and Calculations'!G904</f>
        <v>Gahondo</v>
      </c>
      <c r="G905" s="43" t="str">
        <f>'Details and Calculations'!H904</f>
        <v/>
      </c>
      <c r="H905" s="43" t="str">
        <f>'Details and Calculations'!I904</f>
        <v/>
      </c>
      <c r="I905" s="43" t="str">
        <f>'Details and Calculations'!J904</f>
        <v>Ndarage</v>
      </c>
      <c r="J905" s="43">
        <f>'Details and Calculations'!K904</f>
        <v>105</v>
      </c>
      <c r="K905" s="43">
        <f>'Details and Calculations'!O904</f>
        <v>100</v>
      </c>
      <c r="L905" s="43">
        <f>'Details and Calculations'!P905</f>
        <v>164</v>
      </c>
      <c r="M905" s="43" t="str">
        <f>'Details and Calculations'!U904</f>
        <v>Piped Network -- Gravity Only</v>
      </c>
      <c r="N905" s="43">
        <f>'Details and Calculations'!V904</f>
        <v>2014</v>
      </c>
      <c r="O905" s="43" t="str">
        <f>'Details and Calculations'!W904</f>
        <v>Governement (District, Wasac) And Water For People</v>
      </c>
      <c r="P905" s="43" t="str">
        <f>'Details and Calculations'!X904</f>
        <v>Spring</v>
      </c>
      <c r="Q905" s="44" t="str">
        <f t="shared" ref="Q905:Q918" si="327">IF(AT905=0,"No Improved Water Point/System",IF(COUNTIF(Y905:AH905,"&lt;=5")&gt;2,"High Risk",IF(COUNTIF(Y905:AH905,"&lt;=5")=2,"Medium Risk",IF(COUNTIF(Y905:AH905,"&lt;=5")&lt;=1,"Low Risk"))))</f>
        <v>Low Risk</v>
      </c>
      <c r="R905" s="44" t="str">
        <f t="shared" ref="R905:R918" si="328">IF(AT905=0,"No Improved Water Point/System",IF(COUNTIF(AI905:AS905,"3")&gt;=1,"High Risk",IF(COUNTIF(AI905:AS905,"2")&gt;=3,"Medium Risk",IF(COUNTIF(AI905:AS905,"2")&lt;3,"Low Risk"))))</f>
        <v>Low Risk</v>
      </c>
      <c r="S905" s="45" t="str">
        <f t="shared" ref="S905:S918" si="329">IF(U905=0,"No Improved Water Point/System",IF(U905=1,"Inadequate Level of Service",IF(U905=2,"Inadequate Level of Service",IF(U905=3,"Basic Level of Service",IF(U905=4,"Basic Level of Service",IF(U905=5,"Basic Level of Service",IF(U905=6,"Intermediate Level of Service",IF(U905=7,"Intermediate Level of Service",IF(U905=8,"High Level of Service")))))))))</f>
        <v>High Level of Service</v>
      </c>
      <c r="T905" s="62" t="str">
        <f t="shared" si="326"/>
        <v>Low Priority</v>
      </c>
      <c r="U905" s="46">
        <f t="shared" ref="U905:U918" si="330">SUM(AT905:BA905)</f>
        <v>8</v>
      </c>
      <c r="V905" s="28" t="str">
        <f t="shared" ref="V905:V918" si="331">IF(T905="New Construction Needed","New Construction Needed",IF(T905="High Priority","Major Repairs or Replace System",IF(AS905="3","Major Repairs or Replace System",IF(AS905="2","Major Repairs or Replace System",IF(Q905="Medium Risk","Consider Replacing Aging Components",IF(Q905="High Risk","Consider Replacing Aging Components",IF(AI905=2,"Repair or Replace Components",IF(AI905=2,"Repair or Replace Components",IF(AJ905=2,"Repair or Replace Components",IF(AK905=2,"Repair or Replace Components",IF(AL905=2,"Repair or Replace Components", IF(AM905=2,"Repair or Replace Components", IF(AN905=2,"Repair or Replace Components", IF(AO905=2,"Repair or Replace Components", IF(AP905=2,"Repair or Replace Components", IF(AR905=2,"Repair or Replace Components",IF(AI905=3,"Repair or Replace Components",IF(AI905=3,"Repair or Replace Components",IF(AJ905=3,"Repair or Replace Components",IF(AK905=3,"Repair or Replace Components",IF(AL905=3,"Repair or Replace Components", IF(AM905=3,"Repair or Replace Components", IF(AN905=3,"Repair or Replace Components", IF(AO905=3,"Repair or Replace Components", IF(AP905=3,"Repair or Replace Components", IF(AR905=3,"Repair or Replace Components","Perform Routine Preventative Maintenance"))))))))))))))))))))))))))</f>
        <v>Perform Routine Preventative Maintenance</v>
      </c>
      <c r="W905" s="47" t="str">
        <f t="shared" ref="W905:W918" si="332">IF(V905="Consider Replacing Aging Components",CONCATENATE(IF(AG905&lt;=5,"Treatment Housing Structure, ",""),IF(Y905&lt;=5,"Intake Structure,  ",""),IF(Z905&lt;=5,"Conduction Line, ",""),IF(AA905&lt;=5,"Storage Tank, ",""),IF(AB905&lt;=5,"Other Concrete Structures, "," "),IF(AC905&gt;=5,"Distribution Network, "," "), IF(AD905&gt;=5,"Pump, "," "), IF(AE905&gt;=5,"Pump Station, "," "), IF(AF905&gt;=5," Treatment Equipment, "," "), IF(AH905&gt;=5,"Kiosk/Tap Stand"," ")),IF(V905="Repair or Replace Components",CONCATENATE(IF(AG905=2,"Treatment Housing Structure, ",""),IF(AG905=3,"Treatment Housing Structure, ",""),IF(AI905=2,"Intake Structure, ",""),IF(AI905=3,"Intake Structure, ",""),IF(AJ905=2,"Conduction Line, ",""),IF(AJ905=3,"Conduction Line, ",""),IF(AK905=2,"Storage Tank, ",""),IF(AK905=3,"Storage Tank, ",""),IF(AL905=2,"Other Concrete Structures ",""),IF(AL905=3, "Other Concrete Structures ",""), IF(AM905=2,"Distribution  Line, ",""),IF(AM905=3,"Distribution Line, ",""), IF(AN905=2,"Pump, ",""),IF(AN905=3,"Pump, ",""), IF(AO905=2,"Pump Station, ",""),IF(AO905=3,"Pump Station, ",""), IF(AP905=2,"Treatment Equipment, ",""),IF(AP905=3," Treatment Equipment, ",""), IF(AR905=2,"Kiosk/Tap Stand",""),IF(AR905=3," Kiosk/Tap Stand","")),""))</f>
        <v/>
      </c>
      <c r="X905" s="27" t="str">
        <f t="shared" ref="X905:X918" si="333">IF(V905="New Construction Needed","Plan For Investment and Construction",IF(V905="Major Repairs or Replace System","Further Technical Diagnostic Needed",IF(V905="Consider Replacing Aging Components","Further Technical Diagnostic Needed ",IF(V905="Repair or Replace Components","Create Plan To Repair or Replace Components",IF(V905="Perform Routine Preventative Maintenance","Maintain O&amp;M and Routine Monitoring",)))))</f>
        <v>Maintain O&amp;M and Routine Monitoring</v>
      </c>
      <c r="Y905" s="48">
        <f t="shared" ref="Y905:Y918" si="334">IF(BL905=1,Reference_Intake-(A905-BN905)," ")</f>
        <v>27</v>
      </c>
      <c r="Z905" s="48">
        <f t="shared" ref="Z905:Z918" si="335">IF(BO905=1,Reference_Conduction_Line-(A905-BP905)," ")</f>
        <v>17</v>
      </c>
      <c r="AA905" s="48">
        <f t="shared" ref="AA905:AA918" si="336">IF(BQ905=1,Reference_Storage_Tank-(A905-BR905)," ")</f>
        <v>27</v>
      </c>
      <c r="AB905" s="48" t="str">
        <f t="shared" ref="AB905:AB918" si="337">IF(BS905=1,Reference_Other_Concrete_Structures-(A905-BT905)," ")</f>
        <v xml:space="preserve"> </v>
      </c>
      <c r="AC905" s="48" t="str">
        <f t="shared" ref="AC905:AC918" si="338">IF(BU905=1,Reference_Distribution_Network-(A905-BV905)," ")</f>
        <v xml:space="preserve"> </v>
      </c>
      <c r="AD905" s="48" t="str">
        <f t="shared" ref="AD905:AD918" si="339">IF(BW905=1,Reference_Pump-(A905-BX905)," ")</f>
        <v xml:space="preserve"> </v>
      </c>
      <c r="AE905" s="48" t="str">
        <f t="shared" ref="AE905:AE918" si="340">IF(BY905=1,Reference_Pump_House-(A905-BZ905)," ")</f>
        <v xml:space="preserve"> </v>
      </c>
      <c r="AF905" s="48" t="str">
        <f t="shared" ref="AF905:AF918" si="341">IF(CA905=1,Reference_Treatment_Equipment-(A905-CC905)," ")</f>
        <v xml:space="preserve"> </v>
      </c>
      <c r="AG905" s="49" t="str">
        <f t="shared" ref="AG905:AG918" si="342">IF(CD905=1,Reference_Treatment_Housing_Structure-(A905-CE905),"")</f>
        <v/>
      </c>
      <c r="AH905" s="48">
        <f t="shared" ref="AH905:AH918" si="343">IF(CF905=1,Reference_Kiosk-(A905-CG905)," ")</f>
        <v>17</v>
      </c>
      <c r="AI905" s="50">
        <f>'Details and Calculations'!AE904</f>
        <v>1</v>
      </c>
      <c r="AJ905" s="50">
        <f>'Details and Calculations'!AM904</f>
        <v>1</v>
      </c>
      <c r="AK905" s="50">
        <f>'Details and Calculations'!AR904</f>
        <v>1</v>
      </c>
      <c r="AL905" s="50" t="str">
        <f>'Details and Calculations'!AW904</f>
        <v xml:space="preserve"> </v>
      </c>
      <c r="AM905" s="50" t="str">
        <f>'Details and Calculations'!BA904</f>
        <v xml:space="preserve"> </v>
      </c>
      <c r="AN905" s="50" t="str">
        <f>'Details and Calculations'!BF904</f>
        <v xml:space="preserve"> </v>
      </c>
      <c r="AO905" s="50" t="str">
        <f>'Details and Calculations'!BI904</f>
        <v xml:space="preserve"> </v>
      </c>
      <c r="AP905" s="50" t="str">
        <f>'Details and Calculations'!BM904</f>
        <v xml:space="preserve"> </v>
      </c>
      <c r="AQ905" s="50" t="str">
        <f>'Details and Calculations'!BP904</f>
        <v xml:space="preserve"> </v>
      </c>
      <c r="AR905" s="50">
        <f>'Details and Calculations'!CC904</f>
        <v>1</v>
      </c>
      <c r="AS905" s="50">
        <f>'Details and Calculations'!CJ904</f>
        <v>1</v>
      </c>
      <c r="AT905" s="51">
        <f>'Details and Calculations'!T904</f>
        <v>1</v>
      </c>
      <c r="AU905" s="51">
        <f>'Details and Calculations'!Z904</f>
        <v>1</v>
      </c>
      <c r="AV905" s="51">
        <f>'Details and Calculations'!S904</f>
        <v>1</v>
      </c>
      <c r="AW905" s="51">
        <f>'Details and Calculations'!AI904</f>
        <v>1</v>
      </c>
      <c r="AX905" s="51">
        <f>'Details and Calculations'!BY904</f>
        <v>1</v>
      </c>
      <c r="AY905" s="51">
        <f>'Details and Calculations'!CG904</f>
        <v>1</v>
      </c>
      <c r="AZ905" s="51">
        <f>'Details and Calculations'!CI904</f>
        <v>1</v>
      </c>
      <c r="BA905" s="51">
        <f t="shared" ref="BA905:BA918" si="344">IF(AS905=1,1,0)</f>
        <v>1</v>
      </c>
      <c r="BB905" s="52">
        <f>'Details and Calculations'!Y904</f>
        <v>2</v>
      </c>
      <c r="BC905" s="52">
        <f>'Details and Calculations'!AC904</f>
        <v>1</v>
      </c>
      <c r="BD905" s="52">
        <f>'Details and Calculations'!AK904</f>
        <v>1</v>
      </c>
      <c r="BE905" s="52">
        <f>'Details and Calculations'!AN904</f>
        <v>6700</v>
      </c>
      <c r="BF905" s="52">
        <f>'Details and Calculations'!AP904</f>
        <v>5</v>
      </c>
      <c r="BG905" s="52" t="str">
        <f>'Details and Calculations'!AT904</f>
        <v xml:space="preserve"> </v>
      </c>
      <c r="BH905" s="52" t="str">
        <f>'Details and Calculations'!AY904</f>
        <v xml:space="preserve"> </v>
      </c>
      <c r="BI905" s="52" t="str">
        <f>'Details and Calculations'!BB904</f>
        <v xml:space="preserve"> </v>
      </c>
      <c r="BJ905" s="52" t="str">
        <f>'Details and Calculations'!BD904</f>
        <v xml:space="preserve"> </v>
      </c>
      <c r="BK905" s="52">
        <f>'Details and Calculations'!CA904</f>
        <v>1</v>
      </c>
      <c r="BL905" s="43">
        <f>'Details and Calculations'!AA904</f>
        <v>1</v>
      </c>
      <c r="BM905" s="43" t="str">
        <f>'Details and Calculations'!AB904</f>
        <v>"Springbox" --Intake Structure At A Spring</v>
      </c>
      <c r="BN905" s="43">
        <f>'Details and Calculations'!AD904</f>
        <v>2014</v>
      </c>
      <c r="BO905" s="43">
        <f>'Details and Calculations'!AJ904</f>
        <v>1</v>
      </c>
      <c r="BP905" s="43">
        <f>'Details and Calculations'!AL904</f>
        <v>2014</v>
      </c>
      <c r="BQ905" s="43">
        <f>'Details and Calculations'!AO904</f>
        <v>1</v>
      </c>
      <c r="BR905" s="43">
        <f>'Details and Calculations'!AQ904</f>
        <v>2014</v>
      </c>
      <c r="BS905" s="43">
        <f>'Details and Calculations'!AS904</f>
        <v>0</v>
      </c>
      <c r="BT905" s="43" t="str">
        <f>'Details and Calculations'!AV904</f>
        <v xml:space="preserve"> </v>
      </c>
      <c r="BU905" s="43">
        <f>'Details and Calculations'!AX904</f>
        <v>0</v>
      </c>
      <c r="BV905" s="43" t="str">
        <f>'Details and Calculations'!AZ904</f>
        <v xml:space="preserve"> </v>
      </c>
      <c r="BW905" s="43">
        <f>'Details and Calculations'!BC904</f>
        <v>0</v>
      </c>
      <c r="BX905" s="43" t="str">
        <f>'Details and Calculations'!BE904</f>
        <v xml:space="preserve"> </v>
      </c>
      <c r="BY905" s="43" t="str">
        <f>'Details and Calculations'!BG904</f>
        <v xml:space="preserve"> </v>
      </c>
      <c r="BZ905" s="43" t="str">
        <f>'Details and Calculations'!BH904</f>
        <v xml:space="preserve"> </v>
      </c>
      <c r="CA905" s="43">
        <f>'Details and Calculations'!BJ904</f>
        <v>0</v>
      </c>
      <c r="CB905" s="43" t="str">
        <f>'Details and Calculations'!BK904</f>
        <v/>
      </c>
      <c r="CC905" s="43" t="str">
        <f>'Details and Calculations'!BL904</f>
        <v xml:space="preserve"> </v>
      </c>
      <c r="CD905" s="43" t="str">
        <f>'Details and Calculations'!BN904</f>
        <v xml:space="preserve"> </v>
      </c>
      <c r="CE905" s="43" t="str">
        <f>'Details and Calculations'!BO904</f>
        <v xml:space="preserve"> </v>
      </c>
      <c r="CF905" s="43">
        <f>'Details and Calculations'!BZ904</f>
        <v>1</v>
      </c>
      <c r="CG905" s="43">
        <f>'Details and Calculations'!CB904</f>
        <v>2014</v>
      </c>
      <c r="CH905" s="31"/>
      <c r="CI905" s="53"/>
    </row>
    <row r="906" spans="1:87" x14ac:dyDescent="0.3">
      <c r="A906" s="43">
        <f>'Details and Calculations'!A905</f>
        <v>2017</v>
      </c>
      <c r="B906" s="43" t="str">
        <f>'Details and Calculations'!C905</f>
        <v>Rwanda</v>
      </c>
      <c r="C906" s="43" t="str">
        <f>'Details and Calculations'!D905</f>
        <v>Rulindo</v>
      </c>
      <c r="D906" s="43" t="str">
        <f>'Details and Calculations'!E905</f>
        <v>Mbogo</v>
      </c>
      <c r="E906" s="43" t="str">
        <f>'Details and Calculations'!F905</f>
        <v>Bukoro</v>
      </c>
      <c r="F906" s="43" t="str">
        <f>'Details and Calculations'!G905</f>
        <v>Bukoro</v>
      </c>
      <c r="G906" s="43" t="str">
        <f>'Details and Calculations'!H905</f>
        <v/>
      </c>
      <c r="H906" s="43" t="str">
        <f>'Details and Calculations'!I905</f>
        <v/>
      </c>
      <c r="I906" s="43" t="str">
        <f>'Details and Calculations'!J905</f>
        <v>Musenge Network</v>
      </c>
      <c r="J906" s="43">
        <f>'Details and Calculations'!K905</f>
        <v>186</v>
      </c>
      <c r="K906" s="43">
        <f>'Details and Calculations'!O905</f>
        <v>22</v>
      </c>
      <c r="L906" s="43">
        <f>'Details and Calculations'!P906</f>
        <v>11</v>
      </c>
      <c r="M906" s="43" t="str">
        <f>'Details and Calculations'!U905</f>
        <v>Piped Network With Pump</v>
      </c>
      <c r="N906" s="43">
        <f>'Details and Calculations'!V905</f>
        <v>2014</v>
      </c>
      <c r="O906" s="43" t="str">
        <f>'Details and Calculations'!W905</f>
        <v/>
      </c>
      <c r="P906" s="43" t="str">
        <f>'Details and Calculations'!X905</f>
        <v>Spring</v>
      </c>
      <c r="Q906" s="44" t="str">
        <f t="shared" si="327"/>
        <v>Low Risk</v>
      </c>
      <c r="R906" s="44" t="str">
        <f t="shared" si="328"/>
        <v>High Risk</v>
      </c>
      <c r="S906" s="45" t="str">
        <f t="shared" si="329"/>
        <v>Basic Level of Service</v>
      </c>
      <c r="T906" s="62" t="str">
        <f t="shared" si="326"/>
        <v>High Priority</v>
      </c>
      <c r="U906" s="46">
        <f t="shared" si="330"/>
        <v>5</v>
      </c>
      <c r="V906" s="28" t="str">
        <f t="shared" si="331"/>
        <v>Major Repairs or Replace System</v>
      </c>
      <c r="W906" s="47" t="str">
        <f t="shared" si="332"/>
        <v/>
      </c>
      <c r="X906" s="27" t="str">
        <f t="shared" si="333"/>
        <v>Further Technical Diagnostic Needed</v>
      </c>
      <c r="Y906" s="48">
        <f t="shared" si="334"/>
        <v>27</v>
      </c>
      <c r="Z906" s="48">
        <f t="shared" si="335"/>
        <v>17</v>
      </c>
      <c r="AA906" s="48">
        <f t="shared" si="336"/>
        <v>27</v>
      </c>
      <c r="AB906" s="48">
        <f t="shared" si="337"/>
        <v>17</v>
      </c>
      <c r="AC906" s="48">
        <f t="shared" si="338"/>
        <v>27</v>
      </c>
      <c r="AD906" s="48">
        <f t="shared" si="339"/>
        <v>4</v>
      </c>
      <c r="AE906" s="48">
        <f t="shared" si="340"/>
        <v>17</v>
      </c>
      <c r="AF906" s="48" t="str">
        <f t="shared" si="341"/>
        <v xml:space="preserve"> </v>
      </c>
      <c r="AG906" s="49" t="str">
        <f t="shared" si="342"/>
        <v/>
      </c>
      <c r="AH906" s="48">
        <f t="shared" si="343"/>
        <v>17</v>
      </c>
      <c r="AI906" s="50">
        <f>'Details and Calculations'!AE905</f>
        <v>1</v>
      </c>
      <c r="AJ906" s="50">
        <f>'Details and Calculations'!AM905</f>
        <v>1</v>
      </c>
      <c r="AK906" s="50">
        <f>'Details and Calculations'!AR905</f>
        <v>1</v>
      </c>
      <c r="AL906" s="50">
        <f>'Details and Calculations'!AW905</f>
        <v>2</v>
      </c>
      <c r="AM906" s="50">
        <f>'Details and Calculations'!BA905</f>
        <v>2</v>
      </c>
      <c r="AN906" s="50">
        <f>'Details and Calculations'!BF905</f>
        <v>2</v>
      </c>
      <c r="AO906" s="50">
        <f>'Details and Calculations'!BI905</f>
        <v>1</v>
      </c>
      <c r="AP906" s="50" t="str">
        <f>'Details and Calculations'!BM905</f>
        <v xml:space="preserve"> </v>
      </c>
      <c r="AQ906" s="50" t="str">
        <f>'Details and Calculations'!BP905</f>
        <v xml:space="preserve"> </v>
      </c>
      <c r="AR906" s="50">
        <f>'Details and Calculations'!CC905</f>
        <v>3</v>
      </c>
      <c r="AS906" s="50">
        <f>'Details and Calculations'!CJ905</f>
        <v>3</v>
      </c>
      <c r="AT906" s="51">
        <f>'Details and Calculations'!T905</f>
        <v>1</v>
      </c>
      <c r="AU906" s="51">
        <f>'Details and Calculations'!Z905</f>
        <v>1</v>
      </c>
      <c r="AV906" s="51">
        <f>'Details and Calculations'!S905</f>
        <v>1</v>
      </c>
      <c r="AW906" s="51">
        <f>'Details and Calculations'!AI905</f>
        <v>1</v>
      </c>
      <c r="AX906" s="51">
        <f>'Details and Calculations'!BY905</f>
        <v>1</v>
      </c>
      <c r="AY906" s="51">
        <f>'Details and Calculations'!CG905</f>
        <v>0</v>
      </c>
      <c r="AZ906" s="51">
        <f>'Details and Calculations'!CI905</f>
        <v>0</v>
      </c>
      <c r="BA906" s="51">
        <f t="shared" si="344"/>
        <v>0</v>
      </c>
      <c r="BB906" s="52">
        <f>'Details and Calculations'!Y905</f>
        <v>1</v>
      </c>
      <c r="BC906" s="52">
        <f>'Details and Calculations'!AC905</f>
        <v>1</v>
      </c>
      <c r="BD906" s="52">
        <f>'Details and Calculations'!AK905</f>
        <v>1</v>
      </c>
      <c r="BE906" s="52">
        <f>'Details and Calculations'!AN905</f>
        <v>3000</v>
      </c>
      <c r="BF906" s="52">
        <f>'Details and Calculations'!AP905</f>
        <v>16</v>
      </c>
      <c r="BG906" s="52">
        <f>'Details and Calculations'!AT905</f>
        <v>8</v>
      </c>
      <c r="BH906" s="52">
        <f>'Details and Calculations'!AY905</f>
        <v>3</v>
      </c>
      <c r="BI906" s="52">
        <f>'Details and Calculations'!BB905</f>
        <v>20000</v>
      </c>
      <c r="BJ906" s="52">
        <f>'Details and Calculations'!BD905</f>
        <v>2</v>
      </c>
      <c r="BK906" s="52">
        <f>'Details and Calculations'!CA905</f>
        <v>28</v>
      </c>
      <c r="BL906" s="43">
        <f>'Details and Calculations'!AA905</f>
        <v>1</v>
      </c>
      <c r="BM906" s="43" t="str">
        <f>'Details and Calculations'!AB905</f>
        <v>"Springbox" --Intake Structure At A Spring</v>
      </c>
      <c r="BN906" s="43">
        <f>'Details and Calculations'!AD905</f>
        <v>2014</v>
      </c>
      <c r="BO906" s="43">
        <f>'Details and Calculations'!AJ905</f>
        <v>1</v>
      </c>
      <c r="BP906" s="43">
        <f>'Details and Calculations'!AL905</f>
        <v>2014</v>
      </c>
      <c r="BQ906" s="43">
        <f>'Details and Calculations'!AO905</f>
        <v>1</v>
      </c>
      <c r="BR906" s="43">
        <f>'Details and Calculations'!AQ905</f>
        <v>2014</v>
      </c>
      <c r="BS906" s="43">
        <f>'Details and Calculations'!AS905</f>
        <v>1</v>
      </c>
      <c r="BT906" s="43">
        <f>'Details and Calculations'!AV905</f>
        <v>2014</v>
      </c>
      <c r="BU906" s="43">
        <f>'Details and Calculations'!AX905</f>
        <v>1</v>
      </c>
      <c r="BV906" s="43">
        <f>'Details and Calculations'!AZ905</f>
        <v>2014</v>
      </c>
      <c r="BW906" s="43">
        <f>'Details and Calculations'!BC905</f>
        <v>1</v>
      </c>
      <c r="BX906" s="43">
        <f>'Details and Calculations'!BE905</f>
        <v>2014</v>
      </c>
      <c r="BY906" s="43">
        <f>'Details and Calculations'!BG905</f>
        <v>1</v>
      </c>
      <c r="BZ906" s="43">
        <f>'Details and Calculations'!BH905</f>
        <v>2014</v>
      </c>
      <c r="CA906" s="43">
        <f>'Details and Calculations'!BJ905</f>
        <v>0</v>
      </c>
      <c r="CB906" s="43" t="str">
        <f>'Details and Calculations'!BK905</f>
        <v/>
      </c>
      <c r="CC906" s="43" t="str">
        <f>'Details and Calculations'!BL905</f>
        <v xml:space="preserve"> </v>
      </c>
      <c r="CD906" s="43" t="str">
        <f>'Details and Calculations'!BN905</f>
        <v xml:space="preserve"> </v>
      </c>
      <c r="CE906" s="43" t="str">
        <f>'Details and Calculations'!BO905</f>
        <v xml:space="preserve"> </v>
      </c>
      <c r="CF906" s="43">
        <f>'Details and Calculations'!BZ905</f>
        <v>1</v>
      </c>
      <c r="CG906" s="43">
        <f>'Details and Calculations'!CB905</f>
        <v>2014</v>
      </c>
      <c r="CH906" s="31"/>
      <c r="CI906" s="53"/>
    </row>
    <row r="907" spans="1:87" x14ac:dyDescent="0.3">
      <c r="A907" s="43">
        <f>'Details and Calculations'!A906</f>
        <v>2017</v>
      </c>
      <c r="B907" s="43" t="str">
        <f>'Details and Calculations'!C906</f>
        <v>Rwanda</v>
      </c>
      <c r="C907" s="43" t="str">
        <f>'Details and Calculations'!D906</f>
        <v>Rulindo</v>
      </c>
      <c r="D907" s="43" t="str">
        <f>'Details and Calculations'!E906</f>
        <v>Cyungo</v>
      </c>
      <c r="E907" s="43" t="str">
        <f>'Details and Calculations'!F906</f>
        <v>Marembo</v>
      </c>
      <c r="F907" s="43" t="str">
        <f>'Details and Calculations'!G906</f>
        <v>Murambo</v>
      </c>
      <c r="G907" s="43" t="str">
        <f>'Details and Calculations'!H906</f>
        <v/>
      </c>
      <c r="H907" s="43" t="str">
        <f>'Details and Calculations'!I906</f>
        <v/>
      </c>
      <c r="I907" s="43" t="str">
        <f>'Details and Calculations'!J906</f>
        <v>Mugomero Murambo</v>
      </c>
      <c r="J907" s="43">
        <f>'Details and Calculations'!K906</f>
        <v>161</v>
      </c>
      <c r="K907" s="43">
        <f>'Details and Calculations'!O906</f>
        <v>150</v>
      </c>
      <c r="L907" s="43">
        <f>'Details and Calculations'!P907</f>
        <v>102</v>
      </c>
      <c r="M907" s="43" t="str">
        <f>'Details and Calculations'!U906</f>
        <v>Piped Network -- Gravity Only</v>
      </c>
      <c r="N907" s="43">
        <f>'Details and Calculations'!V906</f>
        <v>2015</v>
      </c>
      <c r="O907" s="43" t="str">
        <f>'Details and Calculations'!W906</f>
        <v>Governement (District, Wasac) And Water For People</v>
      </c>
      <c r="P907" s="43" t="str">
        <f>'Details and Calculations'!X906</f>
        <v>Spring</v>
      </c>
      <c r="Q907" s="44" t="str">
        <f t="shared" si="327"/>
        <v>Low Risk</v>
      </c>
      <c r="R907" s="44" t="str">
        <f t="shared" si="328"/>
        <v>Low Risk</v>
      </c>
      <c r="S907" s="45" t="str">
        <f t="shared" si="329"/>
        <v>Intermediate Level of Service</v>
      </c>
      <c r="T907" s="62" t="str">
        <f t="shared" si="326"/>
        <v>Low Priority</v>
      </c>
      <c r="U907" s="46">
        <f t="shared" si="330"/>
        <v>6</v>
      </c>
      <c r="V907" s="28" t="str">
        <f t="shared" si="331"/>
        <v>Perform Routine Preventative Maintenance</v>
      </c>
      <c r="W907" s="47" t="str">
        <f t="shared" si="332"/>
        <v/>
      </c>
      <c r="X907" s="27" t="str">
        <f t="shared" si="333"/>
        <v>Maintain O&amp;M and Routine Monitoring</v>
      </c>
      <c r="Y907" s="48">
        <f t="shared" si="334"/>
        <v>28</v>
      </c>
      <c r="Z907" s="48">
        <f t="shared" si="335"/>
        <v>18</v>
      </c>
      <c r="AA907" s="48">
        <f t="shared" si="336"/>
        <v>28</v>
      </c>
      <c r="AB907" s="48">
        <f t="shared" si="337"/>
        <v>18</v>
      </c>
      <c r="AC907" s="48">
        <f t="shared" si="338"/>
        <v>28</v>
      </c>
      <c r="AD907" s="48" t="str">
        <f t="shared" si="339"/>
        <v xml:space="preserve"> </v>
      </c>
      <c r="AE907" s="48" t="str">
        <f t="shared" si="340"/>
        <v xml:space="preserve"> </v>
      </c>
      <c r="AF907" s="48" t="str">
        <f t="shared" si="341"/>
        <v xml:space="preserve"> </v>
      </c>
      <c r="AG907" s="49" t="str">
        <f t="shared" si="342"/>
        <v/>
      </c>
      <c r="AH907" s="48">
        <f t="shared" si="343"/>
        <v>18</v>
      </c>
      <c r="AI907" s="50">
        <f>'Details and Calculations'!AE906</f>
        <v>1</v>
      </c>
      <c r="AJ907" s="50">
        <f>'Details and Calculations'!AM906</f>
        <v>1</v>
      </c>
      <c r="AK907" s="50">
        <f>'Details and Calculations'!AR906</f>
        <v>1</v>
      </c>
      <c r="AL907" s="50">
        <f>'Details and Calculations'!AW906</f>
        <v>1</v>
      </c>
      <c r="AM907" s="50">
        <f>'Details and Calculations'!BA906</f>
        <v>1</v>
      </c>
      <c r="AN907" s="50" t="str">
        <f>'Details and Calculations'!BF906</f>
        <v xml:space="preserve"> </v>
      </c>
      <c r="AO907" s="50" t="str">
        <f>'Details and Calculations'!BI906</f>
        <v xml:space="preserve"> </v>
      </c>
      <c r="AP907" s="50" t="str">
        <f>'Details and Calculations'!BM906</f>
        <v xml:space="preserve"> </v>
      </c>
      <c r="AQ907" s="50" t="str">
        <f>'Details and Calculations'!BP906</f>
        <v xml:space="preserve"> </v>
      </c>
      <c r="AR907" s="50">
        <f>'Details and Calculations'!CC906</f>
        <v>1</v>
      </c>
      <c r="AS907" s="50">
        <f>'Details and Calculations'!CJ906</f>
        <v>1</v>
      </c>
      <c r="AT907" s="51">
        <f>'Details and Calculations'!T906</f>
        <v>1</v>
      </c>
      <c r="AU907" s="51">
        <f>'Details and Calculations'!Z906</f>
        <v>1</v>
      </c>
      <c r="AV907" s="51">
        <f>'Details and Calculations'!S906</f>
        <v>0</v>
      </c>
      <c r="AW907" s="51">
        <f>'Details and Calculations'!AI906</f>
        <v>0</v>
      </c>
      <c r="AX907" s="51">
        <f>'Details and Calculations'!BY906</f>
        <v>1</v>
      </c>
      <c r="AY907" s="51">
        <f>'Details and Calculations'!CG906</f>
        <v>1</v>
      </c>
      <c r="AZ907" s="51">
        <f>'Details and Calculations'!CI906</f>
        <v>1</v>
      </c>
      <c r="BA907" s="51">
        <f t="shared" si="344"/>
        <v>1</v>
      </c>
      <c r="BB907" s="52">
        <f>'Details and Calculations'!Y906</f>
        <v>1</v>
      </c>
      <c r="BC907" s="52">
        <f>'Details and Calculations'!AC906</f>
        <v>1</v>
      </c>
      <c r="BD907" s="52">
        <f>'Details and Calculations'!AK906</f>
        <v>2</v>
      </c>
      <c r="BE907" s="52">
        <f>'Details and Calculations'!AN906</f>
        <v>10000</v>
      </c>
      <c r="BF907" s="52">
        <f>'Details and Calculations'!AP906</f>
        <v>10</v>
      </c>
      <c r="BG907" s="52">
        <f>'Details and Calculations'!AT906</f>
        <v>3</v>
      </c>
      <c r="BH907" s="52">
        <f>'Details and Calculations'!AY906</f>
        <v>2</v>
      </c>
      <c r="BI907" s="52">
        <f>'Details and Calculations'!BB906</f>
        <v>10000</v>
      </c>
      <c r="BJ907" s="52" t="str">
        <f>'Details and Calculations'!BD906</f>
        <v xml:space="preserve"> </v>
      </c>
      <c r="BK907" s="52">
        <f>'Details and Calculations'!CA906</f>
        <v>1</v>
      </c>
      <c r="BL907" s="43">
        <f>'Details and Calculations'!AA906</f>
        <v>1</v>
      </c>
      <c r="BM907" s="43" t="str">
        <f>'Details and Calculations'!AB906</f>
        <v>"Springbox" --Intake Structure At A Spring</v>
      </c>
      <c r="BN907" s="43">
        <f>'Details and Calculations'!AD906</f>
        <v>2015</v>
      </c>
      <c r="BO907" s="43">
        <f>'Details and Calculations'!AJ906</f>
        <v>1</v>
      </c>
      <c r="BP907" s="43">
        <f>'Details and Calculations'!AL906</f>
        <v>2015</v>
      </c>
      <c r="BQ907" s="43">
        <f>'Details and Calculations'!AO906</f>
        <v>1</v>
      </c>
      <c r="BR907" s="43">
        <f>'Details and Calculations'!AQ906</f>
        <v>2015</v>
      </c>
      <c r="BS907" s="43">
        <f>'Details and Calculations'!AS906</f>
        <v>1</v>
      </c>
      <c r="BT907" s="43">
        <f>'Details and Calculations'!AV906</f>
        <v>2015</v>
      </c>
      <c r="BU907" s="43">
        <f>'Details and Calculations'!AX906</f>
        <v>1</v>
      </c>
      <c r="BV907" s="43">
        <f>'Details and Calculations'!AZ906</f>
        <v>2015</v>
      </c>
      <c r="BW907" s="43">
        <f>'Details and Calculations'!BC906</f>
        <v>0</v>
      </c>
      <c r="BX907" s="43" t="str">
        <f>'Details and Calculations'!BE906</f>
        <v xml:space="preserve"> </v>
      </c>
      <c r="BY907" s="43" t="str">
        <f>'Details and Calculations'!BG906</f>
        <v xml:space="preserve"> </v>
      </c>
      <c r="BZ907" s="43" t="str">
        <f>'Details and Calculations'!BH906</f>
        <v xml:space="preserve"> </v>
      </c>
      <c r="CA907" s="43">
        <f>'Details and Calculations'!BJ906</f>
        <v>0</v>
      </c>
      <c r="CB907" s="43" t="str">
        <f>'Details and Calculations'!BK906</f>
        <v/>
      </c>
      <c r="CC907" s="43" t="str">
        <f>'Details and Calculations'!BL906</f>
        <v xml:space="preserve"> </v>
      </c>
      <c r="CD907" s="43" t="str">
        <f>'Details and Calculations'!BN906</f>
        <v xml:space="preserve"> </v>
      </c>
      <c r="CE907" s="43" t="str">
        <f>'Details and Calculations'!BO906</f>
        <v xml:space="preserve"> </v>
      </c>
      <c r="CF907" s="43">
        <f>'Details and Calculations'!BZ906</f>
        <v>1</v>
      </c>
      <c r="CG907" s="43">
        <f>'Details and Calculations'!CB906</f>
        <v>2015</v>
      </c>
      <c r="CH907" s="31"/>
      <c r="CI907" s="53"/>
    </row>
    <row r="908" spans="1:87" x14ac:dyDescent="0.3">
      <c r="A908" s="43">
        <f>'Details and Calculations'!A907</f>
        <v>2017</v>
      </c>
      <c r="B908" s="43" t="str">
        <f>'Details and Calculations'!C907</f>
        <v>Rwanda</v>
      </c>
      <c r="C908" s="43" t="str">
        <f>'Details and Calculations'!D907</f>
        <v>Rulindo</v>
      </c>
      <c r="D908" s="43" t="str">
        <f>'Details and Calculations'!E907</f>
        <v>Mbogo</v>
      </c>
      <c r="E908" s="43" t="str">
        <f>'Details and Calculations'!F907</f>
        <v>Mushali</v>
      </c>
      <c r="F908" s="43" t="str">
        <f>'Details and Calculations'!G907</f>
        <v>Buraro</v>
      </c>
      <c r="G908" s="43" t="str">
        <f>'Details and Calculations'!H907</f>
        <v/>
      </c>
      <c r="H908" s="43" t="str">
        <f>'Details and Calculations'!I907</f>
        <v/>
      </c>
      <c r="I908" s="43" t="str">
        <f>'Details and Calculations'!J907</f>
        <v>Kishwi network</v>
      </c>
      <c r="J908" s="43">
        <f>'Details and Calculations'!K907</f>
        <v>155</v>
      </c>
      <c r="K908" s="43">
        <f>'Details and Calculations'!O907</f>
        <v>53</v>
      </c>
      <c r="L908" s="43" t="str">
        <f>'Details and Calculations'!P908</f>
        <v xml:space="preserve"> </v>
      </c>
      <c r="M908" s="43" t="str">
        <f>'Details and Calculations'!U907</f>
        <v>Piped Network -- Gravity Only</v>
      </c>
      <c r="N908" s="43">
        <f>'Details and Calculations'!V907</f>
        <v>2003</v>
      </c>
      <c r="O908" s="43" t="str">
        <f>'Details and Calculations'!W907</f>
        <v>Goverment</v>
      </c>
      <c r="P908" s="43" t="str">
        <f>'Details and Calculations'!X907</f>
        <v>Spring</v>
      </c>
      <c r="Q908" s="44" t="str">
        <f t="shared" si="327"/>
        <v>Low Risk</v>
      </c>
      <c r="R908" s="44" t="str">
        <f t="shared" si="328"/>
        <v>Low Risk</v>
      </c>
      <c r="S908" s="45" t="str">
        <f t="shared" si="329"/>
        <v>Intermediate Level of Service</v>
      </c>
      <c r="T908" s="62" t="str">
        <f t="shared" si="326"/>
        <v>Low Priority</v>
      </c>
      <c r="U908" s="46">
        <f t="shared" si="330"/>
        <v>7</v>
      </c>
      <c r="V908" s="28" t="str">
        <f t="shared" si="331"/>
        <v>Repair or Replace Components</v>
      </c>
      <c r="W908" s="47" t="str">
        <f t="shared" si="332"/>
        <v>Kiosk/Tap Stand</v>
      </c>
      <c r="X908" s="27" t="str">
        <f t="shared" si="333"/>
        <v>Create Plan To Repair or Replace Components</v>
      </c>
      <c r="Y908" s="48">
        <f t="shared" si="334"/>
        <v>29</v>
      </c>
      <c r="Z908" s="48">
        <f t="shared" si="335"/>
        <v>19</v>
      </c>
      <c r="AA908" s="48">
        <f t="shared" si="336"/>
        <v>16</v>
      </c>
      <c r="AB908" s="48" t="str">
        <f t="shared" si="337"/>
        <v xml:space="preserve"> </v>
      </c>
      <c r="AC908" s="48">
        <f t="shared" si="338"/>
        <v>16</v>
      </c>
      <c r="AD908" s="48" t="str">
        <f t="shared" si="339"/>
        <v xml:space="preserve"> </v>
      </c>
      <c r="AE908" s="48" t="str">
        <f t="shared" si="340"/>
        <v xml:space="preserve"> </v>
      </c>
      <c r="AF908" s="48" t="str">
        <f t="shared" si="341"/>
        <v xml:space="preserve"> </v>
      </c>
      <c r="AG908" s="49" t="str">
        <f t="shared" si="342"/>
        <v/>
      </c>
      <c r="AH908" s="48">
        <f t="shared" si="343"/>
        <v>6</v>
      </c>
      <c r="AI908" s="50">
        <f>'Details and Calculations'!AE907</f>
        <v>1</v>
      </c>
      <c r="AJ908" s="50">
        <f>'Details and Calculations'!AM907</f>
        <v>1</v>
      </c>
      <c r="AK908" s="50">
        <f>'Details and Calculations'!AR907</f>
        <v>1</v>
      </c>
      <c r="AL908" s="50" t="str">
        <f>'Details and Calculations'!AW907</f>
        <v xml:space="preserve"> </v>
      </c>
      <c r="AM908" s="50">
        <f>'Details and Calculations'!BA907</f>
        <v>1</v>
      </c>
      <c r="AN908" s="50" t="str">
        <f>'Details and Calculations'!BF907</f>
        <v xml:space="preserve"> </v>
      </c>
      <c r="AO908" s="50" t="str">
        <f>'Details and Calculations'!BI907</f>
        <v xml:space="preserve"> </v>
      </c>
      <c r="AP908" s="50" t="str">
        <f>'Details and Calculations'!BM907</f>
        <v xml:space="preserve"> </v>
      </c>
      <c r="AQ908" s="50" t="str">
        <f>'Details and Calculations'!BP907</f>
        <v xml:space="preserve"> </v>
      </c>
      <c r="AR908" s="50">
        <f>'Details and Calculations'!CC907</f>
        <v>2</v>
      </c>
      <c r="AS908" s="50">
        <f>'Details and Calculations'!CJ907</f>
        <v>1</v>
      </c>
      <c r="AT908" s="51">
        <f>'Details and Calculations'!T907</f>
        <v>1</v>
      </c>
      <c r="AU908" s="51">
        <f>'Details and Calculations'!Z907</f>
        <v>1</v>
      </c>
      <c r="AV908" s="51">
        <f>'Details and Calculations'!S907</f>
        <v>0</v>
      </c>
      <c r="AW908" s="51">
        <f>'Details and Calculations'!AI907</f>
        <v>1</v>
      </c>
      <c r="AX908" s="51">
        <f>'Details and Calculations'!BY907</f>
        <v>1</v>
      </c>
      <c r="AY908" s="51">
        <f>'Details and Calculations'!CG907</f>
        <v>1</v>
      </c>
      <c r="AZ908" s="51">
        <f>'Details and Calculations'!CI907</f>
        <v>1</v>
      </c>
      <c r="BA908" s="51">
        <f t="shared" si="344"/>
        <v>1</v>
      </c>
      <c r="BB908" s="52">
        <f>'Details and Calculations'!Y907</f>
        <v>1</v>
      </c>
      <c r="BC908" s="52">
        <f>'Details and Calculations'!AC907</f>
        <v>1</v>
      </c>
      <c r="BD908" s="52">
        <f>'Details and Calculations'!AK907</f>
        <v>2</v>
      </c>
      <c r="BE908" s="52">
        <f>'Details and Calculations'!AN907</f>
        <v>700</v>
      </c>
      <c r="BF908" s="52">
        <f>'Details and Calculations'!AP907</f>
        <v>2</v>
      </c>
      <c r="BG908" s="52" t="str">
        <f>'Details and Calculations'!AT907</f>
        <v xml:space="preserve"> </v>
      </c>
      <c r="BH908" s="52">
        <f>'Details and Calculations'!AY907</f>
        <v>2</v>
      </c>
      <c r="BI908" s="52">
        <f>'Details and Calculations'!BB907</f>
        <v>680</v>
      </c>
      <c r="BJ908" s="52" t="str">
        <f>'Details and Calculations'!BD907</f>
        <v xml:space="preserve"> </v>
      </c>
      <c r="BK908" s="52">
        <f>'Details and Calculations'!CA907</f>
        <v>4</v>
      </c>
      <c r="BL908" s="43">
        <f>'Details and Calculations'!AA907</f>
        <v>1</v>
      </c>
      <c r="BM908" s="43" t="str">
        <f>'Details and Calculations'!AB907</f>
        <v>"Springbox" --Intake Structure At A Spring</v>
      </c>
      <c r="BN908" s="43">
        <f>'Details and Calculations'!AD907</f>
        <v>2016</v>
      </c>
      <c r="BO908" s="43">
        <f>'Details and Calculations'!AJ907</f>
        <v>1</v>
      </c>
      <c r="BP908" s="43">
        <f>'Details and Calculations'!AL907</f>
        <v>2016</v>
      </c>
      <c r="BQ908" s="43">
        <f>'Details and Calculations'!AO907</f>
        <v>1</v>
      </c>
      <c r="BR908" s="43">
        <f>'Details and Calculations'!AQ907</f>
        <v>2003</v>
      </c>
      <c r="BS908" s="43">
        <f>'Details and Calculations'!AS907</f>
        <v>0</v>
      </c>
      <c r="BT908" s="43" t="str">
        <f>'Details and Calculations'!AV907</f>
        <v xml:space="preserve"> </v>
      </c>
      <c r="BU908" s="43">
        <f>'Details and Calculations'!AX907</f>
        <v>1</v>
      </c>
      <c r="BV908" s="43">
        <f>'Details and Calculations'!AZ907</f>
        <v>2003</v>
      </c>
      <c r="BW908" s="43">
        <f>'Details and Calculations'!BC907</f>
        <v>0</v>
      </c>
      <c r="BX908" s="43" t="str">
        <f>'Details and Calculations'!BE907</f>
        <v xml:space="preserve"> </v>
      </c>
      <c r="BY908" s="43" t="str">
        <f>'Details and Calculations'!BG907</f>
        <v xml:space="preserve"> </v>
      </c>
      <c r="BZ908" s="43" t="str">
        <f>'Details and Calculations'!BH907</f>
        <v xml:space="preserve"> </v>
      </c>
      <c r="CA908" s="43">
        <f>'Details and Calculations'!BJ907</f>
        <v>0</v>
      </c>
      <c r="CB908" s="43" t="str">
        <f>'Details and Calculations'!BK907</f>
        <v/>
      </c>
      <c r="CC908" s="43" t="str">
        <f>'Details and Calculations'!BL907</f>
        <v xml:space="preserve"> </v>
      </c>
      <c r="CD908" s="43" t="str">
        <f>'Details and Calculations'!BN907</f>
        <v xml:space="preserve"> </v>
      </c>
      <c r="CE908" s="43" t="str">
        <f>'Details and Calculations'!BO907</f>
        <v xml:space="preserve"> </v>
      </c>
      <c r="CF908" s="43">
        <f>'Details and Calculations'!BZ907</f>
        <v>1</v>
      </c>
      <c r="CG908" s="43">
        <f>'Details and Calculations'!CB907</f>
        <v>2003</v>
      </c>
      <c r="CH908" s="31"/>
      <c r="CI908" s="53"/>
    </row>
    <row r="909" spans="1:87" x14ac:dyDescent="0.3">
      <c r="A909" s="43">
        <f>'Details and Calculations'!A908</f>
        <v>2017</v>
      </c>
      <c r="B909" s="43" t="str">
        <f>'Details and Calculations'!C908</f>
        <v>Rwanda</v>
      </c>
      <c r="C909" s="43" t="str">
        <f>'Details and Calculations'!D908</f>
        <v>Rulindo</v>
      </c>
      <c r="D909" s="43" t="str">
        <f>'Details and Calculations'!E908</f>
        <v>Buyoga</v>
      </c>
      <c r="E909" s="43" t="str">
        <f>'Details and Calculations'!F908</f>
        <v>Mwumba</v>
      </c>
      <c r="F909" s="43" t="str">
        <f>'Details and Calculations'!G908</f>
        <v>Mataba</v>
      </c>
      <c r="G909" s="43" t="str">
        <f>'Details and Calculations'!H908</f>
        <v/>
      </c>
      <c r="H909" s="43" t="str">
        <f>'Details and Calculations'!I908</f>
        <v/>
      </c>
      <c r="I909" s="43" t="str">
        <f>'Details and Calculations'!J908</f>
        <v>Water at Buyoga Market/Nyirambuga pumping</v>
      </c>
      <c r="J909" s="43">
        <f>'Details and Calculations'!K908</f>
        <v>177</v>
      </c>
      <c r="K909" s="43">
        <f>'Details and Calculations'!O908</f>
        <v>177</v>
      </c>
      <c r="L909" s="43" t="str">
        <f>'Details and Calculations'!P909</f>
        <v xml:space="preserve"> </v>
      </c>
      <c r="M909" s="43" t="str">
        <f>'Details and Calculations'!U908</f>
        <v>Piped Network With Pump</v>
      </c>
      <c r="N909" s="43">
        <f>'Details and Calculations'!V908</f>
        <v>2015</v>
      </c>
      <c r="O909" s="43" t="str">
        <f>'Details and Calculations'!W908</f>
        <v/>
      </c>
      <c r="P909" s="43" t="str">
        <f>'Details and Calculations'!X908</f>
        <v>Spring</v>
      </c>
      <c r="Q909" s="44" t="str">
        <f t="shared" si="327"/>
        <v>Low Risk</v>
      </c>
      <c r="R909" s="44" t="str">
        <f t="shared" si="328"/>
        <v>Low Risk</v>
      </c>
      <c r="S909" s="45" t="str">
        <f t="shared" si="329"/>
        <v>Intermediate Level of Service</v>
      </c>
      <c r="T909" s="62" t="str">
        <f t="shared" si="326"/>
        <v>Low Priority</v>
      </c>
      <c r="U909" s="46">
        <f t="shared" si="330"/>
        <v>7</v>
      </c>
      <c r="V909" s="28" t="str">
        <f t="shared" si="331"/>
        <v>Perform Routine Preventative Maintenance</v>
      </c>
      <c r="W909" s="47" t="str">
        <f t="shared" si="332"/>
        <v/>
      </c>
      <c r="X909" s="27" t="str">
        <f t="shared" si="333"/>
        <v>Maintain O&amp;M and Routine Monitoring</v>
      </c>
      <c r="Y909" s="48" t="str">
        <f t="shared" si="334"/>
        <v xml:space="preserve"> </v>
      </c>
      <c r="Z909" s="48" t="str">
        <f t="shared" si="335"/>
        <v xml:space="preserve"> </v>
      </c>
      <c r="AA909" s="48" t="str">
        <f t="shared" si="336"/>
        <v xml:space="preserve"> </v>
      </c>
      <c r="AB909" s="48" t="str">
        <f t="shared" si="337"/>
        <v xml:space="preserve"> </v>
      </c>
      <c r="AC909" s="48" t="str">
        <f t="shared" si="338"/>
        <v xml:space="preserve"> </v>
      </c>
      <c r="AD909" s="48" t="str">
        <f t="shared" si="339"/>
        <v xml:space="preserve"> </v>
      </c>
      <c r="AE909" s="48" t="str">
        <f t="shared" si="340"/>
        <v xml:space="preserve"> </v>
      </c>
      <c r="AF909" s="48" t="str">
        <f t="shared" si="341"/>
        <v xml:space="preserve"> </v>
      </c>
      <c r="AG909" s="49" t="str">
        <f t="shared" si="342"/>
        <v/>
      </c>
      <c r="AH909" s="48">
        <f t="shared" si="343"/>
        <v>18</v>
      </c>
      <c r="AI909" s="50" t="str">
        <f>'Details and Calculations'!AE908</f>
        <v xml:space="preserve"> </v>
      </c>
      <c r="AJ909" s="50" t="str">
        <f>'Details and Calculations'!AM908</f>
        <v xml:space="preserve"> </v>
      </c>
      <c r="AK909" s="50" t="str">
        <f>'Details and Calculations'!AR908</f>
        <v xml:space="preserve"> </v>
      </c>
      <c r="AL909" s="50" t="str">
        <f>'Details and Calculations'!AW908</f>
        <v xml:space="preserve"> </v>
      </c>
      <c r="AM909" s="50" t="str">
        <f>'Details and Calculations'!BA908</f>
        <v xml:space="preserve"> </v>
      </c>
      <c r="AN909" s="50" t="str">
        <f>'Details and Calculations'!BF908</f>
        <v xml:space="preserve"> </v>
      </c>
      <c r="AO909" s="50" t="str">
        <f>'Details and Calculations'!BI908</f>
        <v xml:space="preserve"> </v>
      </c>
      <c r="AP909" s="50" t="str">
        <f>'Details and Calculations'!BM908</f>
        <v xml:space="preserve"> </v>
      </c>
      <c r="AQ909" s="50" t="str">
        <f>'Details and Calculations'!BP908</f>
        <v xml:space="preserve"> </v>
      </c>
      <c r="AR909" s="50">
        <f>'Details and Calculations'!CC908</f>
        <v>1</v>
      </c>
      <c r="AS909" s="50">
        <f>'Details and Calculations'!CJ908</f>
        <v>1</v>
      </c>
      <c r="AT909" s="51">
        <f>'Details and Calculations'!T908</f>
        <v>1</v>
      </c>
      <c r="AU909" s="51">
        <f>'Details and Calculations'!Z908</f>
        <v>1</v>
      </c>
      <c r="AV909" s="51">
        <f>'Details and Calculations'!S908</f>
        <v>0</v>
      </c>
      <c r="AW909" s="51">
        <f>'Details and Calculations'!AI908</f>
        <v>1</v>
      </c>
      <c r="AX909" s="51">
        <f>'Details and Calculations'!BY908</f>
        <v>1</v>
      </c>
      <c r="AY909" s="51">
        <f>'Details and Calculations'!CG908</f>
        <v>1</v>
      </c>
      <c r="AZ909" s="51">
        <f>'Details and Calculations'!CI908</f>
        <v>1</v>
      </c>
      <c r="BA909" s="51">
        <f t="shared" si="344"/>
        <v>1</v>
      </c>
      <c r="BB909" s="52">
        <f>'Details and Calculations'!Y908</f>
        <v>11</v>
      </c>
      <c r="BC909" s="52" t="str">
        <f>'Details and Calculations'!AC908</f>
        <v xml:space="preserve"> </v>
      </c>
      <c r="BD909" s="52" t="str">
        <f>'Details and Calculations'!AK908</f>
        <v xml:space="preserve"> </v>
      </c>
      <c r="BE909" s="52" t="str">
        <f>'Details and Calculations'!AN908</f>
        <v xml:space="preserve"> </v>
      </c>
      <c r="BF909" s="52" t="str">
        <f>'Details and Calculations'!AP908</f>
        <v xml:space="preserve"> </v>
      </c>
      <c r="BG909" s="52" t="str">
        <f>'Details and Calculations'!AT908</f>
        <v xml:space="preserve"> </v>
      </c>
      <c r="BH909" s="52" t="str">
        <f>'Details and Calculations'!AY908</f>
        <v xml:space="preserve"> </v>
      </c>
      <c r="BI909" s="52" t="str">
        <f>'Details and Calculations'!BB908</f>
        <v xml:space="preserve"> </v>
      </c>
      <c r="BJ909" s="52" t="str">
        <f>'Details and Calculations'!BD908</f>
        <v xml:space="preserve"> </v>
      </c>
      <c r="BK909" s="52">
        <f>'Details and Calculations'!CA908</f>
        <v>2</v>
      </c>
      <c r="BL909" s="43">
        <f>'Details and Calculations'!AA908</f>
        <v>0</v>
      </c>
      <c r="BM909" s="43" t="str">
        <f>'Details and Calculations'!AB908</f>
        <v/>
      </c>
      <c r="BN909" s="43" t="str">
        <f>'Details and Calculations'!AD908</f>
        <v xml:space="preserve"> </v>
      </c>
      <c r="BO909" s="43">
        <f>'Details and Calculations'!AJ908</f>
        <v>0</v>
      </c>
      <c r="BP909" s="43" t="str">
        <f>'Details and Calculations'!AL908</f>
        <v xml:space="preserve"> </v>
      </c>
      <c r="BQ909" s="43">
        <f>'Details and Calculations'!AO908</f>
        <v>0</v>
      </c>
      <c r="BR909" s="43" t="str">
        <f>'Details and Calculations'!AQ908</f>
        <v xml:space="preserve"> </v>
      </c>
      <c r="BS909" s="43">
        <f>'Details and Calculations'!AS908</f>
        <v>0</v>
      </c>
      <c r="BT909" s="43" t="str">
        <f>'Details and Calculations'!AV908</f>
        <v xml:space="preserve"> </v>
      </c>
      <c r="BU909" s="43">
        <f>'Details and Calculations'!AX908</f>
        <v>0</v>
      </c>
      <c r="BV909" s="43" t="str">
        <f>'Details and Calculations'!AZ908</f>
        <v xml:space="preserve"> </v>
      </c>
      <c r="BW909" s="43">
        <f>'Details and Calculations'!BC908</f>
        <v>0</v>
      </c>
      <c r="BX909" s="43" t="str">
        <f>'Details and Calculations'!BE908</f>
        <v xml:space="preserve"> </v>
      </c>
      <c r="BY909" s="43" t="str">
        <f>'Details and Calculations'!BG908</f>
        <v xml:space="preserve"> </v>
      </c>
      <c r="BZ909" s="43" t="str">
        <f>'Details and Calculations'!BH908</f>
        <v xml:space="preserve"> </v>
      </c>
      <c r="CA909" s="43">
        <f>'Details and Calculations'!BJ908</f>
        <v>0</v>
      </c>
      <c r="CB909" s="43" t="str">
        <f>'Details and Calculations'!BK908</f>
        <v/>
      </c>
      <c r="CC909" s="43" t="str">
        <f>'Details and Calculations'!BL908</f>
        <v xml:space="preserve"> </v>
      </c>
      <c r="CD909" s="43" t="str">
        <f>'Details and Calculations'!BN908</f>
        <v xml:space="preserve"> </v>
      </c>
      <c r="CE909" s="43" t="str">
        <f>'Details and Calculations'!BO908</f>
        <v xml:space="preserve"> </v>
      </c>
      <c r="CF909" s="43">
        <f>'Details and Calculations'!BZ908</f>
        <v>1</v>
      </c>
      <c r="CG909" s="43">
        <f>'Details and Calculations'!CB908</f>
        <v>2015</v>
      </c>
      <c r="CH909" s="31"/>
      <c r="CI909" s="53"/>
    </row>
    <row r="910" spans="1:87" x14ac:dyDescent="0.3">
      <c r="A910" s="43">
        <f>'Details and Calculations'!A909</f>
        <v>2017</v>
      </c>
      <c r="B910" s="43" t="str">
        <f>'Details and Calculations'!C909</f>
        <v>Rwanda</v>
      </c>
      <c r="C910" s="43" t="str">
        <f>'Details and Calculations'!D909</f>
        <v>Rulindo</v>
      </c>
      <c r="D910" s="43" t="str">
        <f>'Details and Calculations'!E909</f>
        <v>Kisaro</v>
      </c>
      <c r="E910" s="43" t="str">
        <f>'Details and Calculations'!F909</f>
        <v>Murama</v>
      </c>
      <c r="F910" s="43" t="str">
        <f>'Details and Calculations'!G909</f>
        <v>Akamanama</v>
      </c>
      <c r="G910" s="43" t="str">
        <f>'Details and Calculations'!H909</f>
        <v/>
      </c>
      <c r="H910" s="43" t="str">
        <f>'Details and Calculations'!I909</f>
        <v/>
      </c>
      <c r="I910" s="43" t="str">
        <f>'Details and Calculations'!J909</f>
        <v>Gahama Kisaro network</v>
      </c>
      <c r="J910" s="43">
        <f>'Details and Calculations'!K909</f>
        <v>141</v>
      </c>
      <c r="K910" s="43">
        <f>'Details and Calculations'!O909</f>
        <v>141</v>
      </c>
      <c r="L910" s="43">
        <f>'Details and Calculations'!P910</f>
        <v>71</v>
      </c>
      <c r="M910" s="43" t="str">
        <f>'Details and Calculations'!U909</f>
        <v>Piped Network With Pump</v>
      </c>
      <c r="N910" s="43">
        <f>'Details and Calculations'!V909</f>
        <v>2012</v>
      </c>
      <c r="O910" s="43" t="str">
        <f>'Details and Calculations'!W909</f>
        <v>Governement (District, Wasac) And Water For People</v>
      </c>
      <c r="P910" s="43" t="str">
        <f>'Details and Calculations'!X909</f>
        <v>Spring</v>
      </c>
      <c r="Q910" s="44" t="str">
        <f t="shared" si="327"/>
        <v>Low Risk</v>
      </c>
      <c r="R910" s="44" t="str">
        <f t="shared" si="328"/>
        <v>Low Risk</v>
      </c>
      <c r="S910" s="45" t="str">
        <f t="shared" si="329"/>
        <v>Intermediate Level of Service</v>
      </c>
      <c r="T910" s="62" t="str">
        <f t="shared" si="326"/>
        <v>Low Priority</v>
      </c>
      <c r="U910" s="46">
        <f t="shared" si="330"/>
        <v>7</v>
      </c>
      <c r="V910" s="28" t="str">
        <f t="shared" si="331"/>
        <v>Perform Routine Preventative Maintenance</v>
      </c>
      <c r="W910" s="47" t="str">
        <f t="shared" si="332"/>
        <v/>
      </c>
      <c r="X910" s="27" t="str">
        <f t="shared" si="333"/>
        <v>Maintain O&amp;M and Routine Monitoring</v>
      </c>
      <c r="Y910" s="48">
        <f t="shared" si="334"/>
        <v>25</v>
      </c>
      <c r="Z910" s="48">
        <f t="shared" si="335"/>
        <v>15</v>
      </c>
      <c r="AA910" s="48">
        <f t="shared" si="336"/>
        <v>25</v>
      </c>
      <c r="AB910" s="48">
        <f t="shared" si="337"/>
        <v>15</v>
      </c>
      <c r="AC910" s="48">
        <f t="shared" si="338"/>
        <v>25</v>
      </c>
      <c r="AD910" s="48">
        <f t="shared" si="339"/>
        <v>2</v>
      </c>
      <c r="AE910" s="48">
        <f t="shared" si="340"/>
        <v>15</v>
      </c>
      <c r="AF910" s="48" t="str">
        <f t="shared" si="341"/>
        <v xml:space="preserve"> </v>
      </c>
      <c r="AG910" s="49" t="str">
        <f t="shared" si="342"/>
        <v/>
      </c>
      <c r="AH910" s="48">
        <f t="shared" si="343"/>
        <v>15</v>
      </c>
      <c r="AI910" s="50">
        <f>'Details and Calculations'!AE909</f>
        <v>1</v>
      </c>
      <c r="AJ910" s="50">
        <f>'Details and Calculations'!AM909</f>
        <v>1</v>
      </c>
      <c r="AK910" s="50">
        <f>'Details and Calculations'!AR909</f>
        <v>1</v>
      </c>
      <c r="AL910" s="50">
        <f>'Details and Calculations'!AW909</f>
        <v>1</v>
      </c>
      <c r="AM910" s="50">
        <f>'Details and Calculations'!BA909</f>
        <v>1</v>
      </c>
      <c r="AN910" s="50">
        <f>'Details and Calculations'!BF909</f>
        <v>1</v>
      </c>
      <c r="AO910" s="50">
        <f>'Details and Calculations'!BI909</f>
        <v>1</v>
      </c>
      <c r="AP910" s="50" t="str">
        <f>'Details and Calculations'!BM909</f>
        <v xml:space="preserve"> </v>
      </c>
      <c r="AQ910" s="50" t="str">
        <f>'Details and Calculations'!BP909</f>
        <v xml:space="preserve"> </v>
      </c>
      <c r="AR910" s="50">
        <f>'Details and Calculations'!CC909</f>
        <v>1</v>
      </c>
      <c r="AS910" s="50">
        <f>'Details and Calculations'!CJ909</f>
        <v>1</v>
      </c>
      <c r="AT910" s="51">
        <f>'Details and Calculations'!T909</f>
        <v>1</v>
      </c>
      <c r="AU910" s="51">
        <f>'Details and Calculations'!Z909</f>
        <v>1</v>
      </c>
      <c r="AV910" s="51">
        <f>'Details and Calculations'!S909</f>
        <v>0</v>
      </c>
      <c r="AW910" s="51">
        <f>'Details and Calculations'!AI909</f>
        <v>1</v>
      </c>
      <c r="AX910" s="51">
        <f>'Details and Calculations'!BY909</f>
        <v>1</v>
      </c>
      <c r="AY910" s="51">
        <f>'Details and Calculations'!CG909</f>
        <v>1</v>
      </c>
      <c r="AZ910" s="51">
        <f>'Details and Calculations'!CI909</f>
        <v>1</v>
      </c>
      <c r="BA910" s="51">
        <f t="shared" si="344"/>
        <v>1</v>
      </c>
      <c r="BB910" s="52">
        <f>'Details and Calculations'!Y909</f>
        <v>1</v>
      </c>
      <c r="BC910" s="52">
        <f>'Details and Calculations'!AC909</f>
        <v>1</v>
      </c>
      <c r="BD910" s="52">
        <f>'Details and Calculations'!AK909</f>
        <v>1</v>
      </c>
      <c r="BE910" s="52">
        <f>'Details and Calculations'!AN909</f>
        <v>30000</v>
      </c>
      <c r="BF910" s="52">
        <f>'Details and Calculations'!AP909</f>
        <v>7</v>
      </c>
      <c r="BG910" s="52">
        <f>'Details and Calculations'!AT909</f>
        <v>14</v>
      </c>
      <c r="BH910" s="52">
        <f>'Details and Calculations'!AY909</f>
        <v>1</v>
      </c>
      <c r="BI910" s="52">
        <f>'Details and Calculations'!BB909</f>
        <v>30000</v>
      </c>
      <c r="BJ910" s="52">
        <f>'Details and Calculations'!BD909</f>
        <v>2</v>
      </c>
      <c r="BK910" s="52">
        <f>'Details and Calculations'!CA909</f>
        <v>1</v>
      </c>
      <c r="BL910" s="43">
        <f>'Details and Calculations'!AA909</f>
        <v>1</v>
      </c>
      <c r="BM910" s="43" t="str">
        <f>'Details and Calculations'!AB909</f>
        <v/>
      </c>
      <c r="BN910" s="43">
        <f>'Details and Calculations'!AD909</f>
        <v>2012</v>
      </c>
      <c r="BO910" s="43">
        <f>'Details and Calculations'!AJ909</f>
        <v>1</v>
      </c>
      <c r="BP910" s="43">
        <f>'Details and Calculations'!AL909</f>
        <v>2012</v>
      </c>
      <c r="BQ910" s="43">
        <f>'Details and Calculations'!AO909</f>
        <v>1</v>
      </c>
      <c r="BR910" s="43">
        <f>'Details and Calculations'!AQ909</f>
        <v>2012</v>
      </c>
      <c r="BS910" s="43">
        <f>'Details and Calculations'!AS909</f>
        <v>1</v>
      </c>
      <c r="BT910" s="43">
        <f>'Details and Calculations'!AV909</f>
        <v>2012</v>
      </c>
      <c r="BU910" s="43">
        <f>'Details and Calculations'!AX909</f>
        <v>1</v>
      </c>
      <c r="BV910" s="43">
        <f>'Details and Calculations'!AZ909</f>
        <v>2012</v>
      </c>
      <c r="BW910" s="43">
        <f>'Details and Calculations'!BC909</f>
        <v>1</v>
      </c>
      <c r="BX910" s="43">
        <f>'Details and Calculations'!BE909</f>
        <v>2012</v>
      </c>
      <c r="BY910" s="43">
        <f>'Details and Calculations'!BG909</f>
        <v>1</v>
      </c>
      <c r="BZ910" s="43">
        <f>'Details and Calculations'!BH909</f>
        <v>2012</v>
      </c>
      <c r="CA910" s="43">
        <f>'Details and Calculations'!BJ909</f>
        <v>0</v>
      </c>
      <c r="CB910" s="43" t="str">
        <f>'Details and Calculations'!BK909</f>
        <v/>
      </c>
      <c r="CC910" s="43" t="str">
        <f>'Details and Calculations'!BL909</f>
        <v xml:space="preserve"> </v>
      </c>
      <c r="CD910" s="43" t="str">
        <f>'Details and Calculations'!BN909</f>
        <v xml:space="preserve"> </v>
      </c>
      <c r="CE910" s="43" t="str">
        <f>'Details and Calculations'!BO909</f>
        <v xml:space="preserve"> </v>
      </c>
      <c r="CF910" s="43">
        <f>'Details and Calculations'!BZ909</f>
        <v>1</v>
      </c>
      <c r="CG910" s="43">
        <f>'Details and Calculations'!CB909</f>
        <v>2012</v>
      </c>
      <c r="CH910" s="31"/>
      <c r="CI910" s="53"/>
    </row>
    <row r="911" spans="1:87" x14ac:dyDescent="0.3">
      <c r="A911" s="43">
        <f>'Details and Calculations'!A910</f>
        <v>2017</v>
      </c>
      <c r="B911" s="43" t="str">
        <f>'Details and Calculations'!C910</f>
        <v>Rwanda</v>
      </c>
      <c r="C911" s="43" t="str">
        <f>'Details and Calculations'!D910</f>
        <v>Rulindo</v>
      </c>
      <c r="D911" s="43" t="str">
        <f>'Details and Calculations'!E910</f>
        <v>Kinihira</v>
      </c>
      <c r="E911" s="43" t="str">
        <f>'Details and Calculations'!F910</f>
        <v>Karegamazi</v>
      </c>
      <c r="F911" s="43" t="str">
        <f>'Details and Calculations'!G910</f>
        <v>Buhita</v>
      </c>
      <c r="G911" s="43" t="str">
        <f>'Details and Calculations'!H910</f>
        <v/>
      </c>
      <c r="H911" s="43" t="str">
        <f>'Details and Calculations'!I910</f>
        <v/>
      </c>
      <c r="I911" s="43" t="str">
        <f>'Details and Calculations'!J910</f>
        <v>Miyove-Kinihira</v>
      </c>
      <c r="J911" s="43">
        <f>'Details and Calculations'!K910</f>
        <v>131</v>
      </c>
      <c r="K911" s="43">
        <f>'Details and Calculations'!O910</f>
        <v>60</v>
      </c>
      <c r="L911" s="43">
        <f>'Details and Calculations'!P911</f>
        <v>128</v>
      </c>
      <c r="M911" s="43" t="str">
        <f>'Details and Calculations'!U910</f>
        <v>Piped Network -- Gravity Only</v>
      </c>
      <c r="N911" s="43">
        <f>'Details and Calculations'!V910</f>
        <v>2001</v>
      </c>
      <c r="O911" s="43" t="str">
        <f>'Details and Calculations'!W910</f>
        <v>Gkww</v>
      </c>
      <c r="P911" s="43" t="str">
        <f>'Details and Calculations'!X910</f>
        <v>Spring</v>
      </c>
      <c r="Q911" s="44" t="str">
        <f t="shared" si="327"/>
        <v>High Risk</v>
      </c>
      <c r="R911" s="44" t="str">
        <f t="shared" si="328"/>
        <v>Medium Risk</v>
      </c>
      <c r="S911" s="45" t="str">
        <f t="shared" si="329"/>
        <v>Intermediate Level of Service</v>
      </c>
      <c r="T911" s="62" t="str">
        <f t="shared" si="326"/>
        <v>Medium Priority</v>
      </c>
      <c r="U911" s="46">
        <f t="shared" si="330"/>
        <v>6</v>
      </c>
      <c r="V911" s="28" t="str">
        <f t="shared" si="331"/>
        <v>Consider Replacing Aging Components</v>
      </c>
      <c r="W911" s="47" t="str">
        <f t="shared" si="332"/>
        <v>Intake Structure,  Conduction Line, Storage Tank,   Pump, Pump Station,  Treatment Equipment, Kiosk/Tap Stand</v>
      </c>
      <c r="X911" s="27" t="str">
        <f t="shared" si="333"/>
        <v xml:space="preserve">Further Technical Diagnostic Needed </v>
      </c>
      <c r="Y911" s="48">
        <f t="shared" si="334"/>
        <v>2</v>
      </c>
      <c r="Z911" s="48">
        <f t="shared" si="335"/>
        <v>-12</v>
      </c>
      <c r="AA911" s="48">
        <f t="shared" si="336"/>
        <v>-2</v>
      </c>
      <c r="AB911" s="48">
        <f t="shared" si="337"/>
        <v>18</v>
      </c>
      <c r="AC911" s="48">
        <f t="shared" si="338"/>
        <v>2</v>
      </c>
      <c r="AD911" s="48" t="str">
        <f t="shared" si="339"/>
        <v xml:space="preserve"> </v>
      </c>
      <c r="AE911" s="48" t="str">
        <f t="shared" si="340"/>
        <v xml:space="preserve"> </v>
      </c>
      <c r="AF911" s="48" t="str">
        <f t="shared" si="341"/>
        <v xml:space="preserve"> </v>
      </c>
      <c r="AG911" s="49" t="str">
        <f t="shared" si="342"/>
        <v/>
      </c>
      <c r="AH911" s="48">
        <f t="shared" si="343"/>
        <v>18</v>
      </c>
      <c r="AI911" s="50">
        <f>'Details and Calculations'!AE910</f>
        <v>2</v>
      </c>
      <c r="AJ911" s="50">
        <f>'Details and Calculations'!AM910</f>
        <v>2</v>
      </c>
      <c r="AK911" s="50">
        <f>'Details and Calculations'!AR910</f>
        <v>1</v>
      </c>
      <c r="AL911" s="50">
        <f>'Details and Calculations'!AW910</f>
        <v>2</v>
      </c>
      <c r="AM911" s="50">
        <f>'Details and Calculations'!BA910</f>
        <v>2</v>
      </c>
      <c r="AN911" s="50" t="str">
        <f>'Details and Calculations'!BF910</f>
        <v xml:space="preserve"> </v>
      </c>
      <c r="AO911" s="50" t="str">
        <f>'Details and Calculations'!BI910</f>
        <v xml:space="preserve"> </v>
      </c>
      <c r="AP911" s="50" t="str">
        <f>'Details and Calculations'!BM910</f>
        <v xml:space="preserve"> </v>
      </c>
      <c r="AQ911" s="50" t="str">
        <f>'Details and Calculations'!BP910</f>
        <v xml:space="preserve"> </v>
      </c>
      <c r="AR911" s="50">
        <f>'Details and Calculations'!CC910</f>
        <v>1</v>
      </c>
      <c r="AS911" s="50">
        <f>'Details and Calculations'!CJ910</f>
        <v>2</v>
      </c>
      <c r="AT911" s="51">
        <f>'Details and Calculations'!T910</f>
        <v>1</v>
      </c>
      <c r="AU911" s="51">
        <f>'Details and Calculations'!Z910</f>
        <v>1</v>
      </c>
      <c r="AV911" s="51">
        <f>'Details and Calculations'!S910</f>
        <v>0</v>
      </c>
      <c r="AW911" s="51">
        <f>'Details and Calculations'!AI910</f>
        <v>1</v>
      </c>
      <c r="AX911" s="51">
        <f>'Details and Calculations'!BY910</f>
        <v>1</v>
      </c>
      <c r="AY911" s="51">
        <f>'Details and Calculations'!CG910</f>
        <v>1</v>
      </c>
      <c r="AZ911" s="51">
        <f>'Details and Calculations'!CI910</f>
        <v>1</v>
      </c>
      <c r="BA911" s="51">
        <f t="shared" si="344"/>
        <v>0</v>
      </c>
      <c r="BB911" s="52">
        <f>'Details and Calculations'!Y910</f>
        <v>6</v>
      </c>
      <c r="BC911" s="52">
        <f>'Details and Calculations'!AC910</f>
        <v>3</v>
      </c>
      <c r="BD911" s="52">
        <f>'Details and Calculations'!AK910</f>
        <v>1</v>
      </c>
      <c r="BE911" s="52">
        <f>'Details and Calculations'!AN910</f>
        <v>8000</v>
      </c>
      <c r="BF911" s="52">
        <f>'Details and Calculations'!AP910</f>
        <v>4</v>
      </c>
      <c r="BG911" s="52">
        <f>'Details and Calculations'!AT910</f>
        <v>18</v>
      </c>
      <c r="BH911" s="52">
        <f>'Details and Calculations'!AY910</f>
        <v>2</v>
      </c>
      <c r="BI911" s="52">
        <f>'Details and Calculations'!BB910</f>
        <v>15000</v>
      </c>
      <c r="BJ911" s="52" t="str">
        <f>'Details and Calculations'!BD910</f>
        <v xml:space="preserve"> </v>
      </c>
      <c r="BK911" s="52">
        <f>'Details and Calculations'!CA910</f>
        <v>2</v>
      </c>
      <c r="BL911" s="43">
        <f>'Details and Calculations'!AA910</f>
        <v>1</v>
      </c>
      <c r="BM911" s="43" t="str">
        <f>'Details and Calculations'!AB910</f>
        <v>"Springbox" --Intake Structure At A Spring</v>
      </c>
      <c r="BN911" s="43">
        <f>'Details and Calculations'!AD910</f>
        <v>1989</v>
      </c>
      <c r="BO911" s="43">
        <f>'Details and Calculations'!AJ910</f>
        <v>1</v>
      </c>
      <c r="BP911" s="43">
        <f>'Details and Calculations'!AL910</f>
        <v>1985</v>
      </c>
      <c r="BQ911" s="43">
        <f>'Details and Calculations'!AO910</f>
        <v>1</v>
      </c>
      <c r="BR911" s="43">
        <f>'Details and Calculations'!AQ910</f>
        <v>1985</v>
      </c>
      <c r="BS911" s="43">
        <f>'Details and Calculations'!AS910</f>
        <v>1</v>
      </c>
      <c r="BT911" s="43">
        <f>'Details and Calculations'!AV910</f>
        <v>2015</v>
      </c>
      <c r="BU911" s="43">
        <f>'Details and Calculations'!AX910</f>
        <v>1</v>
      </c>
      <c r="BV911" s="43">
        <f>'Details and Calculations'!AZ910</f>
        <v>1989</v>
      </c>
      <c r="BW911" s="43">
        <f>'Details and Calculations'!BC910</f>
        <v>0</v>
      </c>
      <c r="BX911" s="43" t="str">
        <f>'Details and Calculations'!BE910</f>
        <v xml:space="preserve"> </v>
      </c>
      <c r="BY911" s="43" t="str">
        <f>'Details and Calculations'!BG910</f>
        <v xml:space="preserve"> </v>
      </c>
      <c r="BZ911" s="43" t="str">
        <f>'Details and Calculations'!BH910</f>
        <v xml:space="preserve"> </v>
      </c>
      <c r="CA911" s="43">
        <f>'Details and Calculations'!BJ910</f>
        <v>0</v>
      </c>
      <c r="CB911" s="43" t="str">
        <f>'Details and Calculations'!BK910</f>
        <v/>
      </c>
      <c r="CC911" s="43" t="str">
        <f>'Details and Calculations'!BL910</f>
        <v xml:space="preserve"> </v>
      </c>
      <c r="CD911" s="43" t="str">
        <f>'Details and Calculations'!BN910</f>
        <v xml:space="preserve"> </v>
      </c>
      <c r="CE911" s="43" t="str">
        <f>'Details and Calculations'!BO910</f>
        <v xml:space="preserve"> </v>
      </c>
      <c r="CF911" s="43">
        <f>'Details and Calculations'!BZ910</f>
        <v>1</v>
      </c>
      <c r="CG911" s="43">
        <f>'Details and Calculations'!CB910</f>
        <v>2015</v>
      </c>
      <c r="CH911" s="31"/>
      <c r="CI911" s="53"/>
    </row>
    <row r="912" spans="1:87" x14ac:dyDescent="0.3">
      <c r="A912" s="43">
        <f>'Details and Calculations'!A911</f>
        <v>2017</v>
      </c>
      <c r="B912" s="43" t="str">
        <f>'Details and Calculations'!C911</f>
        <v>Rwanda</v>
      </c>
      <c r="C912" s="43" t="str">
        <f>'Details and Calculations'!D911</f>
        <v>Rulindo</v>
      </c>
      <c r="D912" s="43" t="str">
        <f>'Details and Calculations'!E911</f>
        <v>Bushoki</v>
      </c>
      <c r="E912" s="43" t="str">
        <f>'Details and Calculations'!F911</f>
        <v>Gasiza</v>
      </c>
      <c r="F912" s="43" t="str">
        <f>'Details and Calculations'!G911</f>
        <v>Buhande</v>
      </c>
      <c r="G912" s="43" t="str">
        <f>'Details and Calculations'!H911</f>
        <v/>
      </c>
      <c r="H912" s="43" t="str">
        <f>'Details and Calculations'!I911</f>
        <v/>
      </c>
      <c r="I912" s="43" t="str">
        <f>'Details and Calculations'!J911</f>
        <v>Water point at Pensez-y/Gasebeya gravity system</v>
      </c>
      <c r="J912" s="43">
        <f>'Details and Calculations'!K911</f>
        <v>129</v>
      </c>
      <c r="K912" s="43">
        <f>'Details and Calculations'!O911</f>
        <v>1</v>
      </c>
      <c r="L912" s="43" t="str">
        <f>'Details and Calculations'!P912</f>
        <v xml:space="preserve"> </v>
      </c>
      <c r="M912" s="43" t="str">
        <f>'Details and Calculations'!U911</f>
        <v>Piped Network -- Gravity Only</v>
      </c>
      <c r="N912" s="43">
        <f>'Details and Calculations'!V911</f>
        <v>2004</v>
      </c>
      <c r="O912" s="43" t="str">
        <f>'Details and Calculations'!W911</f>
        <v>Pensez-Y Bar Restaurant</v>
      </c>
      <c r="P912" s="43" t="str">
        <f>'Details and Calculations'!X911</f>
        <v>Spring</v>
      </c>
      <c r="Q912" s="44" t="str">
        <f t="shared" si="327"/>
        <v>Low Risk</v>
      </c>
      <c r="R912" s="44" t="str">
        <f t="shared" si="328"/>
        <v>Low Risk</v>
      </c>
      <c r="S912" s="45" t="str">
        <f t="shared" si="329"/>
        <v>High Level of Service</v>
      </c>
      <c r="T912" s="62" t="str">
        <f t="shared" si="326"/>
        <v>Low Priority</v>
      </c>
      <c r="U912" s="46">
        <f t="shared" si="330"/>
        <v>8</v>
      </c>
      <c r="V912" s="28" t="str">
        <f t="shared" si="331"/>
        <v>Perform Routine Preventative Maintenance</v>
      </c>
      <c r="W912" s="47" t="str">
        <f t="shared" si="332"/>
        <v/>
      </c>
      <c r="X912" s="27" t="str">
        <f t="shared" si="333"/>
        <v>Maintain O&amp;M and Routine Monitoring</v>
      </c>
      <c r="Y912" s="48" t="str">
        <f t="shared" si="334"/>
        <v xml:space="preserve"> </v>
      </c>
      <c r="Z912" s="48" t="str">
        <f t="shared" si="335"/>
        <v xml:space="preserve"> </v>
      </c>
      <c r="AA912" s="48" t="str">
        <f t="shared" si="336"/>
        <v xml:space="preserve"> </v>
      </c>
      <c r="AB912" s="48" t="str">
        <f t="shared" si="337"/>
        <v xml:space="preserve"> </v>
      </c>
      <c r="AC912" s="48" t="str">
        <f t="shared" si="338"/>
        <v xml:space="preserve"> </v>
      </c>
      <c r="AD912" s="48" t="str">
        <f t="shared" si="339"/>
        <v xml:space="preserve"> </v>
      </c>
      <c r="AE912" s="48" t="str">
        <f t="shared" si="340"/>
        <v xml:space="preserve"> </v>
      </c>
      <c r="AF912" s="48" t="str">
        <f t="shared" si="341"/>
        <v xml:space="preserve"> </v>
      </c>
      <c r="AG912" s="49" t="str">
        <f t="shared" si="342"/>
        <v/>
      </c>
      <c r="AH912" s="48">
        <f t="shared" si="343"/>
        <v>7</v>
      </c>
      <c r="AI912" s="50" t="str">
        <f>'Details and Calculations'!AE911</f>
        <v xml:space="preserve"> </v>
      </c>
      <c r="AJ912" s="50" t="str">
        <f>'Details and Calculations'!AM911</f>
        <v xml:space="preserve"> </v>
      </c>
      <c r="AK912" s="50" t="str">
        <f>'Details and Calculations'!AR911</f>
        <v xml:space="preserve"> </v>
      </c>
      <c r="AL912" s="50" t="str">
        <f>'Details and Calculations'!AW911</f>
        <v xml:space="preserve"> </v>
      </c>
      <c r="AM912" s="50" t="str">
        <f>'Details and Calculations'!BA911</f>
        <v xml:space="preserve"> </v>
      </c>
      <c r="AN912" s="50" t="str">
        <f>'Details and Calculations'!BF911</f>
        <v xml:space="preserve"> </v>
      </c>
      <c r="AO912" s="50" t="str">
        <f>'Details and Calculations'!BI911</f>
        <v xml:space="preserve"> </v>
      </c>
      <c r="AP912" s="50" t="str">
        <f>'Details and Calculations'!BM911</f>
        <v xml:space="preserve"> </v>
      </c>
      <c r="AQ912" s="50" t="str">
        <f>'Details and Calculations'!BP911</f>
        <v xml:space="preserve"> </v>
      </c>
      <c r="AR912" s="50">
        <f>'Details and Calculations'!CC911</f>
        <v>1</v>
      </c>
      <c r="AS912" s="50">
        <f>'Details and Calculations'!CJ911</f>
        <v>1</v>
      </c>
      <c r="AT912" s="51">
        <f>'Details and Calculations'!T911</f>
        <v>1</v>
      </c>
      <c r="AU912" s="51">
        <f>'Details and Calculations'!Z911</f>
        <v>1</v>
      </c>
      <c r="AV912" s="51">
        <f>'Details and Calculations'!S911</f>
        <v>1</v>
      </c>
      <c r="AW912" s="51">
        <f>'Details and Calculations'!AI911</f>
        <v>1</v>
      </c>
      <c r="AX912" s="51">
        <f>'Details and Calculations'!BY911</f>
        <v>1</v>
      </c>
      <c r="AY912" s="51">
        <f>'Details and Calculations'!CG911</f>
        <v>1</v>
      </c>
      <c r="AZ912" s="51">
        <f>'Details and Calculations'!CI911</f>
        <v>1</v>
      </c>
      <c r="BA912" s="51">
        <f t="shared" si="344"/>
        <v>1</v>
      </c>
      <c r="BB912" s="52">
        <f>'Details and Calculations'!Y911</f>
        <v>1</v>
      </c>
      <c r="BC912" s="52" t="str">
        <f>'Details and Calculations'!AC911</f>
        <v xml:space="preserve"> </v>
      </c>
      <c r="BD912" s="52" t="str">
        <f>'Details and Calculations'!AK911</f>
        <v xml:space="preserve"> </v>
      </c>
      <c r="BE912" s="52" t="str">
        <f>'Details and Calculations'!AN911</f>
        <v xml:space="preserve"> </v>
      </c>
      <c r="BF912" s="52" t="str">
        <f>'Details and Calculations'!AP911</f>
        <v xml:space="preserve"> </v>
      </c>
      <c r="BG912" s="52" t="str">
        <f>'Details and Calculations'!AT911</f>
        <v xml:space="preserve"> </v>
      </c>
      <c r="BH912" s="52" t="str">
        <f>'Details and Calculations'!AY911</f>
        <v xml:space="preserve"> </v>
      </c>
      <c r="BI912" s="52" t="str">
        <f>'Details and Calculations'!BB911</f>
        <v xml:space="preserve"> </v>
      </c>
      <c r="BJ912" s="52" t="str">
        <f>'Details and Calculations'!BD911</f>
        <v xml:space="preserve"> </v>
      </c>
      <c r="BK912" s="52">
        <f>'Details and Calculations'!CA911</f>
        <v>1</v>
      </c>
      <c r="BL912" s="43">
        <f>'Details and Calculations'!AA911</f>
        <v>0</v>
      </c>
      <c r="BM912" s="43" t="str">
        <f>'Details and Calculations'!AB911</f>
        <v/>
      </c>
      <c r="BN912" s="43" t="str">
        <f>'Details and Calculations'!AD911</f>
        <v xml:space="preserve"> </v>
      </c>
      <c r="BO912" s="43">
        <f>'Details and Calculations'!AJ911</f>
        <v>0</v>
      </c>
      <c r="BP912" s="43" t="str">
        <f>'Details and Calculations'!AL911</f>
        <v xml:space="preserve"> </v>
      </c>
      <c r="BQ912" s="43">
        <f>'Details and Calculations'!AO911</f>
        <v>0</v>
      </c>
      <c r="BR912" s="43" t="str">
        <f>'Details and Calculations'!AQ911</f>
        <v xml:space="preserve"> </v>
      </c>
      <c r="BS912" s="43">
        <f>'Details and Calculations'!AS911</f>
        <v>0</v>
      </c>
      <c r="BT912" s="43" t="str">
        <f>'Details and Calculations'!AV911</f>
        <v xml:space="preserve"> </v>
      </c>
      <c r="BU912" s="43">
        <f>'Details and Calculations'!AX911</f>
        <v>0</v>
      </c>
      <c r="BV912" s="43" t="str">
        <f>'Details and Calculations'!AZ911</f>
        <v xml:space="preserve"> </v>
      </c>
      <c r="BW912" s="43">
        <f>'Details and Calculations'!BC911</f>
        <v>0</v>
      </c>
      <c r="BX912" s="43" t="str">
        <f>'Details and Calculations'!BE911</f>
        <v xml:space="preserve"> </v>
      </c>
      <c r="BY912" s="43" t="str">
        <f>'Details and Calculations'!BG911</f>
        <v xml:space="preserve"> </v>
      </c>
      <c r="BZ912" s="43" t="str">
        <f>'Details and Calculations'!BH911</f>
        <v xml:space="preserve"> </v>
      </c>
      <c r="CA912" s="43">
        <f>'Details and Calculations'!BJ911</f>
        <v>0</v>
      </c>
      <c r="CB912" s="43" t="str">
        <f>'Details and Calculations'!BK911</f>
        <v/>
      </c>
      <c r="CC912" s="43" t="str">
        <f>'Details and Calculations'!BL911</f>
        <v xml:space="preserve"> </v>
      </c>
      <c r="CD912" s="43" t="str">
        <f>'Details and Calculations'!BN911</f>
        <v xml:space="preserve"> </v>
      </c>
      <c r="CE912" s="43" t="str">
        <f>'Details and Calculations'!BO911</f>
        <v xml:space="preserve"> </v>
      </c>
      <c r="CF912" s="43">
        <f>'Details and Calculations'!BZ911</f>
        <v>1</v>
      </c>
      <c r="CG912" s="43">
        <f>'Details and Calculations'!CB911</f>
        <v>2004</v>
      </c>
      <c r="CH912" s="31"/>
      <c r="CI912" s="53"/>
    </row>
    <row r="913" spans="1:87" x14ac:dyDescent="0.3">
      <c r="A913" s="43">
        <f>'Details and Calculations'!A912</f>
        <v>2017</v>
      </c>
      <c r="B913" s="43" t="str">
        <f>'Details and Calculations'!C912</f>
        <v>Rwanda</v>
      </c>
      <c r="C913" s="43" t="str">
        <f>'Details and Calculations'!D912</f>
        <v>Rulindo</v>
      </c>
      <c r="D913" s="43" t="str">
        <f>'Details and Calculations'!E912</f>
        <v>Bushoki</v>
      </c>
      <c r="E913" s="43" t="str">
        <f>'Details and Calculations'!F912</f>
        <v>Giko</v>
      </c>
      <c r="F913" s="43" t="str">
        <f>'Details and Calculations'!G912</f>
        <v>Buramira</v>
      </c>
      <c r="G913" s="43" t="str">
        <f>'Details and Calculations'!H912</f>
        <v/>
      </c>
      <c r="H913" s="43" t="str">
        <f>'Details and Calculations'!I912</f>
        <v/>
      </c>
      <c r="I913" s="43" t="str">
        <f>'Details and Calculations'!J912</f>
        <v>Water point nearby Giko cell/Nyirambuga pumping</v>
      </c>
      <c r="J913" s="43">
        <f>'Details and Calculations'!K912</f>
        <v>134</v>
      </c>
      <c r="K913" s="43">
        <f>'Details and Calculations'!O912</f>
        <v>134</v>
      </c>
      <c r="L913" s="43" t="str">
        <f>'Details and Calculations'!P913</f>
        <v xml:space="preserve"> </v>
      </c>
      <c r="M913" s="43" t="str">
        <f>'Details and Calculations'!U912</f>
        <v>Piped Network With Pump</v>
      </c>
      <c r="N913" s="43">
        <f>'Details and Calculations'!V912</f>
        <v>2012</v>
      </c>
      <c r="O913" s="43" t="str">
        <f>'Details and Calculations'!W912</f>
        <v>Gor</v>
      </c>
      <c r="P913" s="43" t="str">
        <f>'Details and Calculations'!X912</f>
        <v>Spring</v>
      </c>
      <c r="Q913" s="44" t="str">
        <f t="shared" si="327"/>
        <v>Low Risk</v>
      </c>
      <c r="R913" s="44" t="str">
        <f t="shared" si="328"/>
        <v>Low Risk</v>
      </c>
      <c r="S913" s="45" t="str">
        <f t="shared" si="329"/>
        <v>Intermediate Level of Service</v>
      </c>
      <c r="T913" s="62" t="str">
        <f t="shared" si="326"/>
        <v>Low Priority</v>
      </c>
      <c r="U913" s="46">
        <f t="shared" si="330"/>
        <v>7</v>
      </c>
      <c r="V913" s="28" t="str">
        <f t="shared" si="331"/>
        <v>Perform Routine Preventative Maintenance</v>
      </c>
      <c r="W913" s="47" t="str">
        <f t="shared" si="332"/>
        <v/>
      </c>
      <c r="X913" s="27" t="str">
        <f t="shared" si="333"/>
        <v>Maintain O&amp;M and Routine Monitoring</v>
      </c>
      <c r="Y913" s="48" t="str">
        <f t="shared" si="334"/>
        <v xml:space="preserve"> </v>
      </c>
      <c r="Z913" s="48" t="str">
        <f t="shared" si="335"/>
        <v xml:space="preserve"> </v>
      </c>
      <c r="AA913" s="48" t="str">
        <f t="shared" si="336"/>
        <v xml:space="preserve"> </v>
      </c>
      <c r="AB913" s="48" t="str">
        <f t="shared" si="337"/>
        <v xml:space="preserve"> </v>
      </c>
      <c r="AC913" s="48" t="str">
        <f t="shared" si="338"/>
        <v xml:space="preserve"> </v>
      </c>
      <c r="AD913" s="48" t="str">
        <f t="shared" si="339"/>
        <v xml:space="preserve"> </v>
      </c>
      <c r="AE913" s="48" t="str">
        <f t="shared" si="340"/>
        <v xml:space="preserve"> </v>
      </c>
      <c r="AF913" s="48" t="str">
        <f t="shared" si="341"/>
        <v xml:space="preserve"> </v>
      </c>
      <c r="AG913" s="49" t="str">
        <f t="shared" si="342"/>
        <v/>
      </c>
      <c r="AH913" s="48">
        <f t="shared" si="343"/>
        <v>15</v>
      </c>
      <c r="AI913" s="50" t="str">
        <f>'Details and Calculations'!AE912</f>
        <v xml:space="preserve"> </v>
      </c>
      <c r="AJ913" s="50" t="str">
        <f>'Details and Calculations'!AM912</f>
        <v xml:space="preserve"> </v>
      </c>
      <c r="AK913" s="50" t="str">
        <f>'Details and Calculations'!AR912</f>
        <v xml:space="preserve"> </v>
      </c>
      <c r="AL913" s="50" t="str">
        <f>'Details and Calculations'!AW912</f>
        <v xml:space="preserve"> </v>
      </c>
      <c r="AM913" s="50" t="str">
        <f>'Details and Calculations'!BA912</f>
        <v xml:space="preserve"> </v>
      </c>
      <c r="AN913" s="50" t="str">
        <f>'Details and Calculations'!BF912</f>
        <v xml:space="preserve"> </v>
      </c>
      <c r="AO913" s="50" t="str">
        <f>'Details and Calculations'!BI912</f>
        <v xml:space="preserve"> </v>
      </c>
      <c r="AP913" s="50" t="str">
        <f>'Details and Calculations'!BM912</f>
        <v xml:space="preserve"> </v>
      </c>
      <c r="AQ913" s="50" t="str">
        <f>'Details and Calculations'!BP912</f>
        <v xml:space="preserve"> </v>
      </c>
      <c r="AR913" s="50">
        <f>'Details and Calculations'!CC912</f>
        <v>1</v>
      </c>
      <c r="AS913" s="50">
        <f>'Details and Calculations'!CJ912</f>
        <v>1</v>
      </c>
      <c r="AT913" s="51">
        <f>'Details and Calculations'!T912</f>
        <v>1</v>
      </c>
      <c r="AU913" s="51">
        <f>'Details and Calculations'!Z912</f>
        <v>1</v>
      </c>
      <c r="AV913" s="51">
        <f>'Details and Calculations'!S912</f>
        <v>0</v>
      </c>
      <c r="AW913" s="51">
        <f>'Details and Calculations'!AI912</f>
        <v>1</v>
      </c>
      <c r="AX913" s="51">
        <f>'Details and Calculations'!BY912</f>
        <v>1</v>
      </c>
      <c r="AY913" s="51">
        <f>'Details and Calculations'!CG912</f>
        <v>1</v>
      </c>
      <c r="AZ913" s="51">
        <f>'Details and Calculations'!CI912</f>
        <v>1</v>
      </c>
      <c r="BA913" s="51">
        <f t="shared" si="344"/>
        <v>1</v>
      </c>
      <c r="BB913" s="52">
        <f>'Details and Calculations'!Y912</f>
        <v>11</v>
      </c>
      <c r="BC913" s="52" t="str">
        <f>'Details and Calculations'!AC912</f>
        <v xml:space="preserve"> </v>
      </c>
      <c r="BD913" s="52" t="str">
        <f>'Details and Calculations'!AK912</f>
        <v xml:space="preserve"> </v>
      </c>
      <c r="BE913" s="52" t="str">
        <f>'Details and Calculations'!AN912</f>
        <v xml:space="preserve"> </v>
      </c>
      <c r="BF913" s="52" t="str">
        <f>'Details and Calculations'!AP912</f>
        <v xml:space="preserve"> </v>
      </c>
      <c r="BG913" s="52" t="str">
        <f>'Details and Calculations'!AT912</f>
        <v xml:space="preserve"> </v>
      </c>
      <c r="BH913" s="52" t="str">
        <f>'Details and Calculations'!AY912</f>
        <v xml:space="preserve"> </v>
      </c>
      <c r="BI913" s="52" t="str">
        <f>'Details and Calculations'!BB912</f>
        <v xml:space="preserve"> </v>
      </c>
      <c r="BJ913" s="52" t="str">
        <f>'Details and Calculations'!BD912</f>
        <v xml:space="preserve"> </v>
      </c>
      <c r="BK913" s="52">
        <f>'Details and Calculations'!CA912</f>
        <v>1</v>
      </c>
      <c r="BL913" s="43">
        <f>'Details and Calculations'!AA912</f>
        <v>0</v>
      </c>
      <c r="BM913" s="43" t="str">
        <f>'Details and Calculations'!AB912</f>
        <v/>
      </c>
      <c r="BN913" s="43" t="str">
        <f>'Details and Calculations'!AD912</f>
        <v xml:space="preserve"> </v>
      </c>
      <c r="BO913" s="43">
        <f>'Details and Calculations'!AJ912</f>
        <v>0</v>
      </c>
      <c r="BP913" s="43" t="str">
        <f>'Details and Calculations'!AL912</f>
        <v xml:space="preserve"> </v>
      </c>
      <c r="BQ913" s="43">
        <f>'Details and Calculations'!AO912</f>
        <v>0</v>
      </c>
      <c r="BR913" s="43" t="str">
        <f>'Details and Calculations'!AQ912</f>
        <v xml:space="preserve"> </v>
      </c>
      <c r="BS913" s="43">
        <f>'Details and Calculations'!AS912</f>
        <v>0</v>
      </c>
      <c r="BT913" s="43" t="str">
        <f>'Details and Calculations'!AV912</f>
        <v xml:space="preserve"> </v>
      </c>
      <c r="BU913" s="43">
        <f>'Details and Calculations'!AX912</f>
        <v>0</v>
      </c>
      <c r="BV913" s="43" t="str">
        <f>'Details and Calculations'!AZ912</f>
        <v xml:space="preserve"> </v>
      </c>
      <c r="BW913" s="43">
        <f>'Details and Calculations'!BC912</f>
        <v>0</v>
      </c>
      <c r="BX913" s="43" t="str">
        <f>'Details and Calculations'!BE912</f>
        <v xml:space="preserve"> </v>
      </c>
      <c r="BY913" s="43" t="str">
        <f>'Details and Calculations'!BG912</f>
        <v xml:space="preserve"> </v>
      </c>
      <c r="BZ913" s="43" t="str">
        <f>'Details and Calculations'!BH912</f>
        <v xml:space="preserve"> </v>
      </c>
      <c r="CA913" s="43">
        <f>'Details and Calculations'!BJ912</f>
        <v>0</v>
      </c>
      <c r="CB913" s="43" t="str">
        <f>'Details and Calculations'!BK912</f>
        <v/>
      </c>
      <c r="CC913" s="43" t="str">
        <f>'Details and Calculations'!BL912</f>
        <v xml:space="preserve"> </v>
      </c>
      <c r="CD913" s="43" t="str">
        <f>'Details and Calculations'!BN912</f>
        <v xml:space="preserve"> </v>
      </c>
      <c r="CE913" s="43" t="str">
        <f>'Details and Calculations'!BO912</f>
        <v xml:space="preserve"> </v>
      </c>
      <c r="CF913" s="43">
        <f>'Details and Calculations'!BZ912</f>
        <v>1</v>
      </c>
      <c r="CG913" s="43">
        <f>'Details and Calculations'!CB912</f>
        <v>2012</v>
      </c>
      <c r="CH913" s="31"/>
      <c r="CI913" s="53"/>
    </row>
    <row r="914" spans="1:87" x14ac:dyDescent="0.3">
      <c r="A914" s="43">
        <f>'Details and Calculations'!A913</f>
        <v>2017</v>
      </c>
      <c r="B914" s="43" t="str">
        <f>'Details and Calculations'!C913</f>
        <v>Rwanda</v>
      </c>
      <c r="C914" s="43" t="str">
        <f>'Details and Calculations'!D913</f>
        <v>Rulindo</v>
      </c>
      <c r="D914" s="43" t="str">
        <f>'Details and Calculations'!E913</f>
        <v>Mbogo</v>
      </c>
      <c r="E914" s="43" t="str">
        <f>'Details and Calculations'!F913</f>
        <v>Ngiramazi</v>
      </c>
      <c r="F914" s="43" t="str">
        <f>'Details and Calculations'!G913</f>
        <v>Gisha</v>
      </c>
      <c r="G914" s="43" t="str">
        <f>'Details and Calculations'!H913</f>
        <v/>
      </c>
      <c r="H914" s="43" t="str">
        <f>'Details and Calculations'!I913</f>
        <v/>
      </c>
      <c r="I914" s="43" t="str">
        <f>'Details and Calculations'!J913</f>
        <v>Water point nearby Gisha/Nyirambuga pumping</v>
      </c>
      <c r="J914" s="43">
        <f>'Details and Calculations'!K913</f>
        <v>133</v>
      </c>
      <c r="K914" s="43">
        <f>'Details and Calculations'!O913</f>
        <v>133</v>
      </c>
      <c r="L914" s="43" t="str">
        <f>'Details and Calculations'!P914</f>
        <v xml:space="preserve"> </v>
      </c>
      <c r="M914" s="43" t="str">
        <f>'Details and Calculations'!U913</f>
        <v>Piped Network With Pump</v>
      </c>
      <c r="N914" s="43">
        <f>'Details and Calculations'!V913</f>
        <v>2015</v>
      </c>
      <c r="O914" s="43" t="str">
        <f>'Details and Calculations'!W913</f>
        <v>Governement (District, Wasac) And Water For People</v>
      </c>
      <c r="P914" s="43" t="str">
        <f>'Details and Calculations'!X913</f>
        <v>Spring</v>
      </c>
      <c r="Q914" s="44" t="str">
        <f t="shared" si="327"/>
        <v>Low Risk</v>
      </c>
      <c r="R914" s="44" t="str">
        <f t="shared" si="328"/>
        <v>Low Risk</v>
      </c>
      <c r="S914" s="45" t="str">
        <f t="shared" si="329"/>
        <v>Intermediate Level of Service</v>
      </c>
      <c r="T914" s="62" t="str">
        <f t="shared" si="326"/>
        <v>Low Priority</v>
      </c>
      <c r="U914" s="46">
        <f t="shared" si="330"/>
        <v>7</v>
      </c>
      <c r="V914" s="28" t="str">
        <f t="shared" si="331"/>
        <v>Perform Routine Preventative Maintenance</v>
      </c>
      <c r="W914" s="47" t="str">
        <f t="shared" si="332"/>
        <v/>
      </c>
      <c r="X914" s="27" t="str">
        <f t="shared" si="333"/>
        <v>Maintain O&amp;M and Routine Monitoring</v>
      </c>
      <c r="Y914" s="48" t="str">
        <f t="shared" si="334"/>
        <v xml:space="preserve"> </v>
      </c>
      <c r="Z914" s="48" t="str">
        <f t="shared" si="335"/>
        <v xml:space="preserve"> </v>
      </c>
      <c r="AA914" s="48" t="str">
        <f t="shared" si="336"/>
        <v xml:space="preserve"> </v>
      </c>
      <c r="AB914" s="48" t="str">
        <f t="shared" si="337"/>
        <v xml:space="preserve"> </v>
      </c>
      <c r="AC914" s="48" t="str">
        <f t="shared" si="338"/>
        <v xml:space="preserve"> </v>
      </c>
      <c r="AD914" s="48" t="str">
        <f t="shared" si="339"/>
        <v xml:space="preserve"> </v>
      </c>
      <c r="AE914" s="48" t="str">
        <f t="shared" si="340"/>
        <v xml:space="preserve"> </v>
      </c>
      <c r="AF914" s="48" t="str">
        <f t="shared" si="341"/>
        <v xml:space="preserve"> </v>
      </c>
      <c r="AG914" s="49" t="str">
        <f t="shared" si="342"/>
        <v/>
      </c>
      <c r="AH914" s="48">
        <f t="shared" si="343"/>
        <v>18</v>
      </c>
      <c r="AI914" s="50" t="str">
        <f>'Details and Calculations'!AE913</f>
        <v xml:space="preserve"> </v>
      </c>
      <c r="AJ914" s="50" t="str">
        <f>'Details and Calculations'!AM913</f>
        <v xml:space="preserve"> </v>
      </c>
      <c r="AK914" s="50" t="str">
        <f>'Details and Calculations'!AR913</f>
        <v xml:space="preserve"> </v>
      </c>
      <c r="AL914" s="50" t="str">
        <f>'Details and Calculations'!AW913</f>
        <v xml:space="preserve"> </v>
      </c>
      <c r="AM914" s="50" t="str">
        <f>'Details and Calculations'!BA913</f>
        <v xml:space="preserve"> </v>
      </c>
      <c r="AN914" s="50" t="str">
        <f>'Details and Calculations'!BF913</f>
        <v xml:space="preserve"> </v>
      </c>
      <c r="AO914" s="50" t="str">
        <f>'Details and Calculations'!BI913</f>
        <v xml:space="preserve"> </v>
      </c>
      <c r="AP914" s="50" t="str">
        <f>'Details and Calculations'!BM913</f>
        <v xml:space="preserve"> </v>
      </c>
      <c r="AQ914" s="50" t="str">
        <f>'Details and Calculations'!BP913</f>
        <v xml:space="preserve"> </v>
      </c>
      <c r="AR914" s="50">
        <f>'Details and Calculations'!CC913</f>
        <v>1</v>
      </c>
      <c r="AS914" s="50">
        <f>'Details and Calculations'!CJ913</f>
        <v>1</v>
      </c>
      <c r="AT914" s="51">
        <f>'Details and Calculations'!T913</f>
        <v>1</v>
      </c>
      <c r="AU914" s="51">
        <f>'Details and Calculations'!Z913</f>
        <v>1</v>
      </c>
      <c r="AV914" s="51">
        <f>'Details and Calculations'!S913</f>
        <v>0</v>
      </c>
      <c r="AW914" s="51">
        <f>'Details and Calculations'!AI913</f>
        <v>1</v>
      </c>
      <c r="AX914" s="51">
        <f>'Details and Calculations'!BY913</f>
        <v>1</v>
      </c>
      <c r="AY914" s="51">
        <f>'Details and Calculations'!CG913</f>
        <v>1</v>
      </c>
      <c r="AZ914" s="51">
        <f>'Details and Calculations'!CI913</f>
        <v>1</v>
      </c>
      <c r="BA914" s="51">
        <f t="shared" si="344"/>
        <v>1</v>
      </c>
      <c r="BB914" s="52">
        <f>'Details and Calculations'!Y913</f>
        <v>11</v>
      </c>
      <c r="BC914" s="52" t="str">
        <f>'Details and Calculations'!AC913</f>
        <v xml:space="preserve"> </v>
      </c>
      <c r="BD914" s="52" t="str">
        <f>'Details and Calculations'!AK913</f>
        <v xml:space="preserve"> </v>
      </c>
      <c r="BE914" s="52" t="str">
        <f>'Details and Calculations'!AN913</f>
        <v xml:space="preserve"> </v>
      </c>
      <c r="BF914" s="52" t="str">
        <f>'Details and Calculations'!AP913</f>
        <v xml:space="preserve"> </v>
      </c>
      <c r="BG914" s="52" t="str">
        <f>'Details and Calculations'!AT913</f>
        <v xml:space="preserve"> </v>
      </c>
      <c r="BH914" s="52" t="str">
        <f>'Details and Calculations'!AY913</f>
        <v xml:space="preserve"> </v>
      </c>
      <c r="BI914" s="52" t="str">
        <f>'Details and Calculations'!BB913</f>
        <v xml:space="preserve"> </v>
      </c>
      <c r="BJ914" s="52" t="str">
        <f>'Details and Calculations'!BD913</f>
        <v xml:space="preserve"> </v>
      </c>
      <c r="BK914" s="52">
        <f>'Details and Calculations'!CA913</f>
        <v>2</v>
      </c>
      <c r="BL914" s="43">
        <f>'Details and Calculations'!AA913</f>
        <v>0</v>
      </c>
      <c r="BM914" s="43" t="str">
        <f>'Details and Calculations'!AB913</f>
        <v/>
      </c>
      <c r="BN914" s="43" t="str">
        <f>'Details and Calculations'!AD913</f>
        <v xml:space="preserve"> </v>
      </c>
      <c r="BO914" s="43">
        <f>'Details and Calculations'!AJ913</f>
        <v>0</v>
      </c>
      <c r="BP914" s="43" t="str">
        <f>'Details and Calculations'!AL913</f>
        <v xml:space="preserve"> </v>
      </c>
      <c r="BQ914" s="43">
        <f>'Details and Calculations'!AO913</f>
        <v>0</v>
      </c>
      <c r="BR914" s="43" t="str">
        <f>'Details and Calculations'!AQ913</f>
        <v xml:space="preserve"> </v>
      </c>
      <c r="BS914" s="43">
        <f>'Details and Calculations'!AS913</f>
        <v>0</v>
      </c>
      <c r="BT914" s="43" t="str">
        <f>'Details and Calculations'!AV913</f>
        <v xml:space="preserve"> </v>
      </c>
      <c r="BU914" s="43">
        <f>'Details and Calculations'!AX913</f>
        <v>0</v>
      </c>
      <c r="BV914" s="43" t="str">
        <f>'Details and Calculations'!AZ913</f>
        <v xml:space="preserve"> </v>
      </c>
      <c r="BW914" s="43">
        <f>'Details and Calculations'!BC913</f>
        <v>0</v>
      </c>
      <c r="BX914" s="43" t="str">
        <f>'Details and Calculations'!BE913</f>
        <v xml:space="preserve"> </v>
      </c>
      <c r="BY914" s="43" t="str">
        <f>'Details and Calculations'!BG913</f>
        <v xml:space="preserve"> </v>
      </c>
      <c r="BZ914" s="43" t="str">
        <f>'Details and Calculations'!BH913</f>
        <v xml:space="preserve"> </v>
      </c>
      <c r="CA914" s="43">
        <f>'Details and Calculations'!BJ913</f>
        <v>0</v>
      </c>
      <c r="CB914" s="43" t="str">
        <f>'Details and Calculations'!BK913</f>
        <v/>
      </c>
      <c r="CC914" s="43" t="str">
        <f>'Details and Calculations'!BL913</f>
        <v xml:space="preserve"> </v>
      </c>
      <c r="CD914" s="43" t="str">
        <f>'Details and Calculations'!BN913</f>
        <v xml:space="preserve"> </v>
      </c>
      <c r="CE914" s="43" t="str">
        <f>'Details and Calculations'!BO913</f>
        <v xml:space="preserve"> </v>
      </c>
      <c r="CF914" s="43">
        <f>'Details and Calculations'!BZ913</f>
        <v>1</v>
      </c>
      <c r="CG914" s="43">
        <f>'Details and Calculations'!CB913</f>
        <v>2015</v>
      </c>
      <c r="CH914" s="31"/>
      <c r="CI914" s="53"/>
    </row>
    <row r="915" spans="1:87" x14ac:dyDescent="0.3">
      <c r="A915" s="43">
        <f>'Details and Calculations'!A914</f>
        <v>2017</v>
      </c>
      <c r="B915" s="43" t="str">
        <f>'Details and Calculations'!C914</f>
        <v>Rwanda</v>
      </c>
      <c r="C915" s="43" t="str">
        <f>'Details and Calculations'!D914</f>
        <v>Rulindo</v>
      </c>
      <c r="D915" s="43" t="str">
        <f>'Details and Calculations'!E914</f>
        <v>Burega</v>
      </c>
      <c r="E915" s="43" t="str">
        <f>'Details and Calculations'!F914</f>
        <v>Karengeli</v>
      </c>
      <c r="F915" s="43" t="str">
        <f>'Details and Calculations'!G914</f>
        <v>Mataba</v>
      </c>
      <c r="G915" s="43" t="str">
        <f>'Details and Calculations'!H914</f>
        <v/>
      </c>
      <c r="H915" s="43" t="str">
        <f>'Details and Calculations'!I914</f>
        <v/>
      </c>
      <c r="I915" s="43" t="str">
        <f>'Details and Calculations'!J914</f>
        <v>Rwamugaza</v>
      </c>
      <c r="J915" s="43">
        <f>'Details and Calculations'!K914</f>
        <v>495</v>
      </c>
      <c r="K915" s="43">
        <f>'Details and Calculations'!O914</f>
        <v>495</v>
      </c>
      <c r="L915" s="43" t="str">
        <f>'Details and Calculations'!P915</f>
        <v xml:space="preserve"> </v>
      </c>
      <c r="M915" s="43" t="str">
        <f>'Details and Calculations'!U914</f>
        <v>Piped Network With Pump</v>
      </c>
      <c r="N915" s="43">
        <f>'Details and Calculations'!V914</f>
        <v>2012</v>
      </c>
      <c r="O915" s="43" t="str">
        <f>'Details and Calculations'!W914</f>
        <v>Governement (District, Wasac) And Water For People</v>
      </c>
      <c r="P915" s="43" t="str">
        <f>'Details and Calculations'!X914</f>
        <v>Spring</v>
      </c>
      <c r="Q915" s="44" t="str">
        <f t="shared" si="327"/>
        <v>Low Risk</v>
      </c>
      <c r="R915" s="44" t="str">
        <f t="shared" si="328"/>
        <v>Low Risk</v>
      </c>
      <c r="S915" s="45" t="str">
        <f t="shared" si="329"/>
        <v>Intermediate Level of Service</v>
      </c>
      <c r="T915" s="62" t="str">
        <f t="shared" si="326"/>
        <v>Low Priority</v>
      </c>
      <c r="U915" s="46">
        <f t="shared" si="330"/>
        <v>6</v>
      </c>
      <c r="V915" s="28" t="str">
        <f t="shared" si="331"/>
        <v>Perform Routine Preventative Maintenance</v>
      </c>
      <c r="W915" s="47" t="str">
        <f t="shared" si="332"/>
        <v/>
      </c>
      <c r="X915" s="27" t="str">
        <f t="shared" si="333"/>
        <v>Maintain O&amp;M and Routine Monitoring</v>
      </c>
      <c r="Y915" s="48">
        <f t="shared" si="334"/>
        <v>22</v>
      </c>
      <c r="Z915" s="48">
        <f t="shared" si="335"/>
        <v>15</v>
      </c>
      <c r="AA915" s="48">
        <f t="shared" si="336"/>
        <v>25</v>
      </c>
      <c r="AB915" s="48">
        <f t="shared" si="337"/>
        <v>15</v>
      </c>
      <c r="AC915" s="48">
        <f t="shared" si="338"/>
        <v>25</v>
      </c>
      <c r="AD915" s="48">
        <f t="shared" si="339"/>
        <v>-1</v>
      </c>
      <c r="AE915" s="48">
        <f t="shared" si="340"/>
        <v>12</v>
      </c>
      <c r="AF915" s="48" t="str">
        <f t="shared" si="341"/>
        <v xml:space="preserve"> </v>
      </c>
      <c r="AG915" s="49" t="str">
        <f t="shared" si="342"/>
        <v/>
      </c>
      <c r="AH915" s="48">
        <f t="shared" si="343"/>
        <v>15</v>
      </c>
      <c r="AI915" s="50">
        <f>'Details and Calculations'!AE914</f>
        <v>1</v>
      </c>
      <c r="AJ915" s="50">
        <f>'Details and Calculations'!AM914</f>
        <v>1</v>
      </c>
      <c r="AK915" s="50">
        <f>'Details and Calculations'!AR914</f>
        <v>1</v>
      </c>
      <c r="AL915" s="50">
        <f>'Details and Calculations'!AW914</f>
        <v>1</v>
      </c>
      <c r="AM915" s="50">
        <f>'Details and Calculations'!BA914</f>
        <v>1</v>
      </c>
      <c r="AN915" s="50">
        <f>'Details and Calculations'!BF914</f>
        <v>1</v>
      </c>
      <c r="AO915" s="50">
        <f>'Details and Calculations'!BI914</f>
        <v>1</v>
      </c>
      <c r="AP915" s="50" t="str">
        <f>'Details and Calculations'!BM914</f>
        <v xml:space="preserve"> </v>
      </c>
      <c r="AQ915" s="50" t="str">
        <f>'Details and Calculations'!BP914</f>
        <v xml:space="preserve"> </v>
      </c>
      <c r="AR915" s="50">
        <f>'Details and Calculations'!CC914</f>
        <v>1</v>
      </c>
      <c r="AS915" s="50">
        <f>'Details and Calculations'!CJ914</f>
        <v>1</v>
      </c>
      <c r="AT915" s="51">
        <f>'Details and Calculations'!T914</f>
        <v>1</v>
      </c>
      <c r="AU915" s="51">
        <f>'Details and Calculations'!Z914</f>
        <v>1</v>
      </c>
      <c r="AV915" s="51">
        <f>'Details and Calculations'!S914</f>
        <v>0</v>
      </c>
      <c r="AW915" s="51">
        <f>'Details and Calculations'!AI914</f>
        <v>1</v>
      </c>
      <c r="AX915" s="51">
        <f>'Details and Calculations'!BY914</f>
        <v>1</v>
      </c>
      <c r="AY915" s="51">
        <f>'Details and Calculations'!CG914</f>
        <v>1</v>
      </c>
      <c r="AZ915" s="51">
        <f>'Details and Calculations'!CI914</f>
        <v>0</v>
      </c>
      <c r="BA915" s="51">
        <f t="shared" si="344"/>
        <v>1</v>
      </c>
      <c r="BB915" s="52">
        <f>'Details and Calculations'!Y914</f>
        <v>3</v>
      </c>
      <c r="BC915" s="52">
        <f>'Details and Calculations'!AC914</f>
        <v>3</v>
      </c>
      <c r="BD915" s="52">
        <f>'Details and Calculations'!AK914</f>
        <v>2</v>
      </c>
      <c r="BE915" s="52">
        <f>'Details and Calculations'!AN914</f>
        <v>5000</v>
      </c>
      <c r="BF915" s="52">
        <f>'Details and Calculations'!AP914</f>
        <v>16</v>
      </c>
      <c r="BG915" s="52">
        <f>'Details and Calculations'!AT914</f>
        <v>8</v>
      </c>
      <c r="BH915" s="52">
        <f>'Details and Calculations'!AY914</f>
        <v>2</v>
      </c>
      <c r="BI915" s="52">
        <f>'Details and Calculations'!BB914</f>
        <v>5000</v>
      </c>
      <c r="BJ915" s="52">
        <f>'Details and Calculations'!BD914</f>
        <v>1</v>
      </c>
      <c r="BK915" s="52">
        <f>'Details and Calculations'!CA914</f>
        <v>1</v>
      </c>
      <c r="BL915" s="43">
        <f>'Details and Calculations'!AA914</f>
        <v>1</v>
      </c>
      <c r="BM915" s="43" t="str">
        <f>'Details and Calculations'!AB914</f>
        <v/>
      </c>
      <c r="BN915" s="43">
        <f>'Details and Calculations'!AD914</f>
        <v>2009</v>
      </c>
      <c r="BO915" s="43">
        <f>'Details and Calculations'!AJ914</f>
        <v>1</v>
      </c>
      <c r="BP915" s="43">
        <f>'Details and Calculations'!AL914</f>
        <v>2012</v>
      </c>
      <c r="BQ915" s="43">
        <f>'Details and Calculations'!AO914</f>
        <v>1</v>
      </c>
      <c r="BR915" s="43">
        <f>'Details and Calculations'!AQ914</f>
        <v>2012</v>
      </c>
      <c r="BS915" s="43">
        <f>'Details and Calculations'!AS914</f>
        <v>1</v>
      </c>
      <c r="BT915" s="43">
        <f>'Details and Calculations'!AV914</f>
        <v>2012</v>
      </c>
      <c r="BU915" s="43">
        <f>'Details and Calculations'!AX914</f>
        <v>1</v>
      </c>
      <c r="BV915" s="43">
        <f>'Details and Calculations'!AZ914</f>
        <v>2012</v>
      </c>
      <c r="BW915" s="43">
        <f>'Details and Calculations'!BC914</f>
        <v>1</v>
      </c>
      <c r="BX915" s="43">
        <f>'Details and Calculations'!BE914</f>
        <v>2009</v>
      </c>
      <c r="BY915" s="43">
        <f>'Details and Calculations'!BG914</f>
        <v>1</v>
      </c>
      <c r="BZ915" s="43">
        <f>'Details and Calculations'!BH914</f>
        <v>2009</v>
      </c>
      <c r="CA915" s="43">
        <f>'Details and Calculations'!BJ914</f>
        <v>0</v>
      </c>
      <c r="CB915" s="43" t="str">
        <f>'Details and Calculations'!BK914</f>
        <v/>
      </c>
      <c r="CC915" s="43" t="str">
        <f>'Details and Calculations'!BL914</f>
        <v xml:space="preserve"> </v>
      </c>
      <c r="CD915" s="43" t="str">
        <f>'Details and Calculations'!BN914</f>
        <v xml:space="preserve"> </v>
      </c>
      <c r="CE915" s="43" t="str">
        <f>'Details and Calculations'!BO914</f>
        <v xml:space="preserve"> </v>
      </c>
      <c r="CF915" s="43">
        <f>'Details and Calculations'!BZ914</f>
        <v>1</v>
      </c>
      <c r="CG915" s="43">
        <f>'Details and Calculations'!CB914</f>
        <v>2012</v>
      </c>
      <c r="CH915" s="31"/>
      <c r="CI915" s="53"/>
    </row>
    <row r="916" spans="1:87" x14ac:dyDescent="0.3">
      <c r="A916" s="43">
        <f>'Details and Calculations'!A915</f>
        <v>2017</v>
      </c>
      <c r="B916" s="43" t="str">
        <f>'Details and Calculations'!C915</f>
        <v>Rwanda</v>
      </c>
      <c r="C916" s="43" t="str">
        <f>'Details and Calculations'!D915</f>
        <v>Rulindo</v>
      </c>
      <c r="D916" s="43" t="str">
        <f>'Details and Calculations'!E915</f>
        <v>Shyorongi</v>
      </c>
      <c r="E916" s="43" t="str">
        <f>'Details and Calculations'!F915</f>
        <v>Rutonde</v>
      </c>
      <c r="F916" s="43" t="str">
        <f>'Details and Calculations'!G915</f>
        <v>Rutonde</v>
      </c>
      <c r="G916" s="43" t="str">
        <f>'Details and Calculations'!H915</f>
        <v/>
      </c>
      <c r="H916" s="43" t="str">
        <f>'Details and Calculations'!I915</f>
        <v/>
      </c>
      <c r="I916" s="43" t="str">
        <f>'Details and Calculations'!J915</f>
        <v>kirikumuryango network</v>
      </c>
      <c r="J916" s="43">
        <f>'Details and Calculations'!K915</f>
        <v>160</v>
      </c>
      <c r="K916" s="43">
        <f>'Details and Calculations'!O915</f>
        <v>160</v>
      </c>
      <c r="L916" s="43">
        <f>'Details and Calculations'!P916</f>
        <v>166</v>
      </c>
      <c r="M916" s="43" t="str">
        <f>'Details and Calculations'!U915</f>
        <v>Piped Network -- Gravity Only</v>
      </c>
      <c r="N916" s="43">
        <f>'Details and Calculations'!V915</f>
        <v>2013</v>
      </c>
      <c r="O916" s="43" t="str">
        <f>'Details and Calculations'!W915</f>
        <v>Governement (District, Wasac) And Water For People</v>
      </c>
      <c r="P916" s="43" t="str">
        <f>'Details and Calculations'!X915</f>
        <v>Spring</v>
      </c>
      <c r="Q916" s="44" t="str">
        <f t="shared" si="327"/>
        <v>Low Risk</v>
      </c>
      <c r="R916" s="44" t="str">
        <f t="shared" si="328"/>
        <v>Low Risk</v>
      </c>
      <c r="S916" s="45" t="str">
        <f t="shared" si="329"/>
        <v>High Level of Service</v>
      </c>
      <c r="T916" s="62" t="str">
        <f t="shared" si="326"/>
        <v>Low Priority</v>
      </c>
      <c r="U916" s="46">
        <f t="shared" si="330"/>
        <v>8</v>
      </c>
      <c r="V916" s="28" t="str">
        <f t="shared" si="331"/>
        <v>Perform Routine Preventative Maintenance</v>
      </c>
      <c r="W916" s="47" t="str">
        <f t="shared" si="332"/>
        <v/>
      </c>
      <c r="X916" s="27" t="str">
        <f t="shared" si="333"/>
        <v>Maintain O&amp;M and Routine Monitoring</v>
      </c>
      <c r="Y916" s="48">
        <f t="shared" si="334"/>
        <v>26</v>
      </c>
      <c r="Z916" s="48">
        <f t="shared" si="335"/>
        <v>16</v>
      </c>
      <c r="AA916" s="48">
        <f t="shared" si="336"/>
        <v>26</v>
      </c>
      <c r="AB916" s="48">
        <f t="shared" si="337"/>
        <v>16</v>
      </c>
      <c r="AC916" s="48">
        <f t="shared" si="338"/>
        <v>26</v>
      </c>
      <c r="AD916" s="48" t="str">
        <f t="shared" si="339"/>
        <v xml:space="preserve"> </v>
      </c>
      <c r="AE916" s="48" t="str">
        <f t="shared" si="340"/>
        <v xml:space="preserve"> </v>
      </c>
      <c r="AF916" s="48" t="str">
        <f t="shared" si="341"/>
        <v xml:space="preserve"> </v>
      </c>
      <c r="AG916" s="49" t="str">
        <f t="shared" si="342"/>
        <v/>
      </c>
      <c r="AH916" s="48">
        <f t="shared" si="343"/>
        <v>16</v>
      </c>
      <c r="AI916" s="50">
        <f>'Details and Calculations'!AE915</f>
        <v>1</v>
      </c>
      <c r="AJ916" s="50">
        <f>'Details and Calculations'!AM915</f>
        <v>1</v>
      </c>
      <c r="AK916" s="50">
        <f>'Details and Calculations'!AR915</f>
        <v>1</v>
      </c>
      <c r="AL916" s="50">
        <f>'Details and Calculations'!AW915</f>
        <v>1</v>
      </c>
      <c r="AM916" s="50">
        <f>'Details and Calculations'!BA915</f>
        <v>1</v>
      </c>
      <c r="AN916" s="50" t="str">
        <f>'Details and Calculations'!BF915</f>
        <v xml:space="preserve"> </v>
      </c>
      <c r="AO916" s="50" t="str">
        <f>'Details and Calculations'!BI915</f>
        <v xml:space="preserve"> </v>
      </c>
      <c r="AP916" s="50" t="str">
        <f>'Details and Calculations'!BM915</f>
        <v xml:space="preserve"> </v>
      </c>
      <c r="AQ916" s="50" t="str">
        <f>'Details and Calculations'!BP915</f>
        <v xml:space="preserve"> </v>
      </c>
      <c r="AR916" s="50">
        <f>'Details and Calculations'!CC915</f>
        <v>1</v>
      </c>
      <c r="AS916" s="50">
        <f>'Details and Calculations'!CJ915</f>
        <v>1</v>
      </c>
      <c r="AT916" s="51">
        <f>'Details and Calculations'!T915</f>
        <v>1</v>
      </c>
      <c r="AU916" s="51">
        <f>'Details and Calculations'!Z915</f>
        <v>1</v>
      </c>
      <c r="AV916" s="51">
        <f>'Details and Calculations'!S915</f>
        <v>1</v>
      </c>
      <c r="AW916" s="51">
        <f>'Details and Calculations'!AI915</f>
        <v>1</v>
      </c>
      <c r="AX916" s="51">
        <f>'Details and Calculations'!BY915</f>
        <v>1</v>
      </c>
      <c r="AY916" s="51">
        <f>'Details and Calculations'!CG915</f>
        <v>1</v>
      </c>
      <c r="AZ916" s="51">
        <f>'Details and Calculations'!CI915</f>
        <v>1</v>
      </c>
      <c r="BA916" s="51">
        <f t="shared" si="344"/>
        <v>1</v>
      </c>
      <c r="BB916" s="52">
        <f>'Details and Calculations'!Y915</f>
        <v>1</v>
      </c>
      <c r="BC916" s="52">
        <f>'Details and Calculations'!AC915</f>
        <v>1</v>
      </c>
      <c r="BD916" s="52">
        <f>'Details and Calculations'!AK915</f>
        <v>1</v>
      </c>
      <c r="BE916" s="52">
        <f>'Details and Calculations'!AN915</f>
        <v>500</v>
      </c>
      <c r="BF916" s="52">
        <f>'Details and Calculations'!AP915</f>
        <v>17</v>
      </c>
      <c r="BG916" s="52">
        <f>'Details and Calculations'!AT915</f>
        <v>6</v>
      </c>
      <c r="BH916" s="52">
        <f>'Details and Calculations'!AY915</f>
        <v>2</v>
      </c>
      <c r="BI916" s="52">
        <f>'Details and Calculations'!BB915</f>
        <v>3500</v>
      </c>
      <c r="BJ916" s="52" t="str">
        <f>'Details and Calculations'!BD915</f>
        <v xml:space="preserve"> </v>
      </c>
      <c r="BK916" s="52">
        <f>'Details and Calculations'!CA915</f>
        <v>1</v>
      </c>
      <c r="BL916" s="43">
        <f>'Details and Calculations'!AA915</f>
        <v>1</v>
      </c>
      <c r="BM916" s="43" t="str">
        <f>'Details and Calculations'!AB915</f>
        <v>"Springbox" --Intake Structure At A Spring</v>
      </c>
      <c r="BN916" s="43">
        <f>'Details and Calculations'!AD915</f>
        <v>2013</v>
      </c>
      <c r="BO916" s="43">
        <f>'Details and Calculations'!AJ915</f>
        <v>1</v>
      </c>
      <c r="BP916" s="43">
        <f>'Details and Calculations'!AL915</f>
        <v>2013</v>
      </c>
      <c r="BQ916" s="43">
        <f>'Details and Calculations'!AO915</f>
        <v>1</v>
      </c>
      <c r="BR916" s="43">
        <f>'Details and Calculations'!AQ915</f>
        <v>2013</v>
      </c>
      <c r="BS916" s="43">
        <f>'Details and Calculations'!AS915</f>
        <v>1</v>
      </c>
      <c r="BT916" s="43">
        <f>'Details and Calculations'!AV915</f>
        <v>2013</v>
      </c>
      <c r="BU916" s="43">
        <f>'Details and Calculations'!AX915</f>
        <v>1</v>
      </c>
      <c r="BV916" s="43">
        <f>'Details and Calculations'!AZ915</f>
        <v>2013</v>
      </c>
      <c r="BW916" s="43">
        <f>'Details and Calculations'!BC915</f>
        <v>0</v>
      </c>
      <c r="BX916" s="43" t="str">
        <f>'Details and Calculations'!BE915</f>
        <v xml:space="preserve"> </v>
      </c>
      <c r="BY916" s="43" t="str">
        <f>'Details and Calculations'!BG915</f>
        <v xml:space="preserve"> </v>
      </c>
      <c r="BZ916" s="43" t="str">
        <f>'Details and Calculations'!BH915</f>
        <v xml:space="preserve"> </v>
      </c>
      <c r="CA916" s="43">
        <f>'Details and Calculations'!BJ915</f>
        <v>0</v>
      </c>
      <c r="CB916" s="43" t="str">
        <f>'Details and Calculations'!BK915</f>
        <v/>
      </c>
      <c r="CC916" s="43" t="str">
        <f>'Details and Calculations'!BL915</f>
        <v xml:space="preserve"> </v>
      </c>
      <c r="CD916" s="43" t="str">
        <f>'Details and Calculations'!BN915</f>
        <v xml:space="preserve"> </v>
      </c>
      <c r="CE916" s="43" t="str">
        <f>'Details and Calculations'!BO915</f>
        <v xml:space="preserve"> </v>
      </c>
      <c r="CF916" s="43">
        <f>'Details and Calculations'!BZ915</f>
        <v>1</v>
      </c>
      <c r="CG916" s="43">
        <f>'Details and Calculations'!CB915</f>
        <v>2013</v>
      </c>
      <c r="CH916" s="31"/>
      <c r="CI916" s="53"/>
    </row>
    <row r="917" spans="1:87" x14ac:dyDescent="0.3">
      <c r="A917" s="43">
        <f>'Details and Calculations'!A916</f>
        <v>2017</v>
      </c>
      <c r="B917" s="43" t="str">
        <f>'Details and Calculations'!C916</f>
        <v>Rwanda</v>
      </c>
      <c r="C917" s="43" t="str">
        <f>'Details and Calculations'!D916</f>
        <v>Rulindo</v>
      </c>
      <c r="D917" s="43" t="str">
        <f>'Details and Calculations'!E916</f>
        <v>Masoro</v>
      </c>
      <c r="E917" s="43" t="str">
        <f>'Details and Calculations'!F916</f>
        <v>Shengampuri</v>
      </c>
      <c r="F917" s="43" t="str">
        <f>'Details and Calculations'!G916</f>
        <v>Amataba</v>
      </c>
      <c r="G917" s="43" t="str">
        <f>'Details and Calculations'!H916</f>
        <v/>
      </c>
      <c r="H917" s="43" t="str">
        <f>'Details and Calculations'!I916</f>
        <v/>
      </c>
      <c r="I917" s="43" t="str">
        <f>'Details and Calculations'!J916</f>
        <v>Mutagata Gravity network</v>
      </c>
      <c r="J917" s="43">
        <f>'Details and Calculations'!K916</f>
        <v>220</v>
      </c>
      <c r="K917" s="43">
        <f>'Details and Calculations'!O916</f>
        <v>54</v>
      </c>
      <c r="L917" s="43">
        <f>'Details and Calculations'!P917</f>
        <v>130</v>
      </c>
      <c r="M917" s="43" t="str">
        <f>'Details and Calculations'!U916</f>
        <v>Piped Network -- Gravity Only</v>
      </c>
      <c r="N917" s="43">
        <f>'Details and Calculations'!V916</f>
        <v>2004</v>
      </c>
      <c r="O917" s="43" t="str">
        <f>'Details and Calculations'!W916</f>
        <v/>
      </c>
      <c r="P917" s="43" t="str">
        <f>'Details and Calculations'!X916</f>
        <v>Spring</v>
      </c>
      <c r="Q917" s="44" t="str">
        <f t="shared" si="327"/>
        <v>Low Risk</v>
      </c>
      <c r="R917" s="44" t="str">
        <f t="shared" si="328"/>
        <v>Medium Risk</v>
      </c>
      <c r="S917" s="45" t="str">
        <f t="shared" si="329"/>
        <v>Intermediate Level of Service</v>
      </c>
      <c r="T917" s="62" t="str">
        <f t="shared" si="326"/>
        <v>Low Priority</v>
      </c>
      <c r="U917" s="46">
        <f t="shared" si="330"/>
        <v>6</v>
      </c>
      <c r="V917" s="28" t="str">
        <f t="shared" si="331"/>
        <v>Repair or Replace Components</v>
      </c>
      <c r="W917" s="47" t="str">
        <f t="shared" si="332"/>
        <v>Intake Structure, Conduction Line, Storage Tank, Other Concrete Structures Distribution  Line, Kiosk/Tap Stand</v>
      </c>
      <c r="X917" s="27" t="str">
        <f t="shared" si="333"/>
        <v>Create Plan To Repair or Replace Components</v>
      </c>
      <c r="Y917" s="48">
        <f t="shared" si="334"/>
        <v>17</v>
      </c>
      <c r="Z917" s="48">
        <f t="shared" si="335"/>
        <v>7</v>
      </c>
      <c r="AA917" s="48">
        <f t="shared" si="336"/>
        <v>17</v>
      </c>
      <c r="AB917" s="48">
        <f t="shared" si="337"/>
        <v>7</v>
      </c>
      <c r="AC917" s="48">
        <f t="shared" si="338"/>
        <v>17</v>
      </c>
      <c r="AD917" s="48" t="str">
        <f t="shared" si="339"/>
        <v xml:space="preserve"> </v>
      </c>
      <c r="AE917" s="48" t="str">
        <f t="shared" si="340"/>
        <v xml:space="preserve"> </v>
      </c>
      <c r="AF917" s="48" t="str">
        <f t="shared" si="341"/>
        <v xml:space="preserve"> </v>
      </c>
      <c r="AG917" s="49" t="str">
        <f t="shared" si="342"/>
        <v/>
      </c>
      <c r="AH917" s="48">
        <f t="shared" si="343"/>
        <v>7</v>
      </c>
      <c r="AI917" s="50">
        <f>'Details and Calculations'!AE916</f>
        <v>2</v>
      </c>
      <c r="AJ917" s="50">
        <f>'Details and Calculations'!AM916</f>
        <v>2</v>
      </c>
      <c r="AK917" s="50">
        <f>'Details and Calculations'!AR916</f>
        <v>2</v>
      </c>
      <c r="AL917" s="50">
        <f>'Details and Calculations'!AW916</f>
        <v>2</v>
      </c>
      <c r="AM917" s="50">
        <f>'Details and Calculations'!BA916</f>
        <v>2</v>
      </c>
      <c r="AN917" s="50" t="str">
        <f>'Details and Calculations'!BF916</f>
        <v xml:space="preserve"> </v>
      </c>
      <c r="AO917" s="50" t="str">
        <f>'Details and Calculations'!BI916</f>
        <v xml:space="preserve"> </v>
      </c>
      <c r="AP917" s="50" t="str">
        <f>'Details and Calculations'!BM916</f>
        <v xml:space="preserve"> </v>
      </c>
      <c r="AQ917" s="50" t="str">
        <f>'Details and Calculations'!BP916</f>
        <v xml:space="preserve"> </v>
      </c>
      <c r="AR917" s="50">
        <f>'Details and Calculations'!CC916</f>
        <v>2</v>
      </c>
      <c r="AS917" s="50">
        <f>'Details and Calculations'!CJ916</f>
        <v>2</v>
      </c>
      <c r="AT917" s="51">
        <f>'Details and Calculations'!T916</f>
        <v>1</v>
      </c>
      <c r="AU917" s="51">
        <f>'Details and Calculations'!Z916</f>
        <v>1</v>
      </c>
      <c r="AV917" s="51">
        <f>'Details and Calculations'!S916</f>
        <v>0</v>
      </c>
      <c r="AW917" s="51">
        <f>'Details and Calculations'!AI916</f>
        <v>1</v>
      </c>
      <c r="AX917" s="51">
        <f>'Details and Calculations'!BY916</f>
        <v>1</v>
      </c>
      <c r="AY917" s="51">
        <f>'Details and Calculations'!CG916</f>
        <v>1</v>
      </c>
      <c r="AZ917" s="51">
        <f>'Details and Calculations'!CI916</f>
        <v>1</v>
      </c>
      <c r="BA917" s="51">
        <f t="shared" si="344"/>
        <v>0</v>
      </c>
      <c r="BB917" s="52">
        <f>'Details and Calculations'!Y916</f>
        <v>1</v>
      </c>
      <c r="BC917" s="52">
        <f>'Details and Calculations'!AC916</f>
        <v>1</v>
      </c>
      <c r="BD917" s="52">
        <f>'Details and Calculations'!AK916</f>
        <v>1</v>
      </c>
      <c r="BE917" s="52">
        <f>'Details and Calculations'!AN916</f>
        <v>3500</v>
      </c>
      <c r="BF917" s="52">
        <f>'Details and Calculations'!AP916</f>
        <v>6</v>
      </c>
      <c r="BG917" s="52">
        <f>'Details and Calculations'!AT916</f>
        <v>4</v>
      </c>
      <c r="BH917" s="52">
        <f>'Details and Calculations'!AY916</f>
        <v>2</v>
      </c>
      <c r="BI917" s="52">
        <f>'Details and Calculations'!BB916</f>
        <v>4500</v>
      </c>
      <c r="BJ917" s="52" t="str">
        <f>'Details and Calculations'!BD916</f>
        <v xml:space="preserve"> </v>
      </c>
      <c r="BK917" s="52">
        <f>'Details and Calculations'!CA916</f>
        <v>12</v>
      </c>
      <c r="BL917" s="43">
        <f>'Details and Calculations'!AA916</f>
        <v>1</v>
      </c>
      <c r="BM917" s="43" t="str">
        <f>'Details and Calculations'!AB916</f>
        <v>"Springbox" --Intake Structure At A Spring</v>
      </c>
      <c r="BN917" s="43">
        <f>'Details and Calculations'!AD916</f>
        <v>2004</v>
      </c>
      <c r="BO917" s="43">
        <f>'Details and Calculations'!AJ916</f>
        <v>1</v>
      </c>
      <c r="BP917" s="43">
        <f>'Details and Calculations'!AL916</f>
        <v>2004</v>
      </c>
      <c r="BQ917" s="43">
        <f>'Details and Calculations'!AO916</f>
        <v>1</v>
      </c>
      <c r="BR917" s="43">
        <f>'Details and Calculations'!AQ916</f>
        <v>2004</v>
      </c>
      <c r="BS917" s="43">
        <f>'Details and Calculations'!AS916</f>
        <v>1</v>
      </c>
      <c r="BT917" s="43">
        <f>'Details and Calculations'!AV916</f>
        <v>2004</v>
      </c>
      <c r="BU917" s="43">
        <f>'Details and Calculations'!AX916</f>
        <v>1</v>
      </c>
      <c r="BV917" s="43">
        <f>'Details and Calculations'!AZ916</f>
        <v>2004</v>
      </c>
      <c r="BW917" s="43">
        <f>'Details and Calculations'!BC916</f>
        <v>0</v>
      </c>
      <c r="BX917" s="43" t="str">
        <f>'Details and Calculations'!BE916</f>
        <v xml:space="preserve"> </v>
      </c>
      <c r="BY917" s="43" t="str">
        <f>'Details and Calculations'!BG916</f>
        <v xml:space="preserve"> </v>
      </c>
      <c r="BZ917" s="43" t="str">
        <f>'Details and Calculations'!BH916</f>
        <v xml:space="preserve"> </v>
      </c>
      <c r="CA917" s="43">
        <f>'Details and Calculations'!BJ916</f>
        <v>0</v>
      </c>
      <c r="CB917" s="43" t="str">
        <f>'Details and Calculations'!BK916</f>
        <v/>
      </c>
      <c r="CC917" s="43" t="str">
        <f>'Details and Calculations'!BL916</f>
        <v xml:space="preserve"> </v>
      </c>
      <c r="CD917" s="43" t="str">
        <f>'Details and Calculations'!BN916</f>
        <v xml:space="preserve"> </v>
      </c>
      <c r="CE917" s="43" t="str">
        <f>'Details and Calculations'!BO916</f>
        <v xml:space="preserve"> </v>
      </c>
      <c r="CF917" s="43">
        <f>'Details and Calculations'!BZ916</f>
        <v>1</v>
      </c>
      <c r="CG917" s="43">
        <f>'Details and Calculations'!CB916</f>
        <v>2004</v>
      </c>
      <c r="CH917" s="31"/>
      <c r="CI917" s="53"/>
    </row>
    <row r="918" spans="1:87" x14ac:dyDescent="0.3">
      <c r="A918" s="43">
        <f>'Details and Calculations'!A917</f>
        <v>2017</v>
      </c>
      <c r="B918" s="43" t="str">
        <f>'Details and Calculations'!C917</f>
        <v>Rwanda</v>
      </c>
      <c r="C918" s="43" t="str">
        <f>'Details and Calculations'!D917</f>
        <v>Rulindo</v>
      </c>
      <c r="D918" s="43" t="str">
        <f>'Details and Calculations'!E917</f>
        <v>Shyorongi</v>
      </c>
      <c r="E918" s="43" t="str">
        <f>'Details and Calculations'!F917</f>
        <v>Bugaragara</v>
      </c>
      <c r="F918" s="43" t="str">
        <f>'Details and Calculations'!G917</f>
        <v>Kabaraza</v>
      </c>
      <c r="G918" s="43" t="str">
        <f>'Details and Calculations'!H917</f>
        <v/>
      </c>
      <c r="H918" s="43" t="str">
        <f>'Details and Calculations'!I917</f>
        <v/>
      </c>
      <c r="I918" s="43" t="str">
        <f>'Details and Calculations'!J917</f>
        <v>kinywamagana pumping network</v>
      </c>
      <c r="J918" s="43">
        <f>'Details and Calculations'!K917</f>
        <v>165</v>
      </c>
      <c r="K918" s="43">
        <f>'Details and Calculations'!O917</f>
        <v>35</v>
      </c>
      <c r="L918" s="43">
        <f>'Details and Calculations'!P918</f>
        <v>0</v>
      </c>
      <c r="M918" s="43" t="str">
        <f>'Details and Calculations'!U917</f>
        <v>Piped Network With Pump</v>
      </c>
      <c r="N918" s="43">
        <f>'Details and Calculations'!V917</f>
        <v>2013</v>
      </c>
      <c r="O918" s="43" t="str">
        <f>'Details and Calculations'!W917</f>
        <v>Governement (District, Wasac) And Water For People</v>
      </c>
      <c r="P918" s="43" t="str">
        <f>'Details and Calculations'!X917</f>
        <v>Spring</v>
      </c>
      <c r="Q918" s="44" t="str">
        <f t="shared" si="327"/>
        <v>Low Risk</v>
      </c>
      <c r="R918" s="44" t="str">
        <f t="shared" si="328"/>
        <v>Low Risk</v>
      </c>
      <c r="S918" s="45" t="str">
        <f t="shared" si="329"/>
        <v>Intermediate Level of Service</v>
      </c>
      <c r="T918" s="62" t="str">
        <f t="shared" si="326"/>
        <v>Low Priority</v>
      </c>
      <c r="U918" s="46">
        <f t="shared" si="330"/>
        <v>7</v>
      </c>
      <c r="V918" s="28" t="str">
        <f t="shared" si="331"/>
        <v>Repair or Replace Components</v>
      </c>
      <c r="W918" s="47" t="str">
        <f t="shared" si="332"/>
        <v xml:space="preserve">Pump, </v>
      </c>
      <c r="X918" s="27" t="str">
        <f t="shared" si="333"/>
        <v>Create Plan To Repair or Replace Components</v>
      </c>
      <c r="Y918" s="48">
        <f t="shared" si="334"/>
        <v>26</v>
      </c>
      <c r="Z918" s="48">
        <f t="shared" si="335"/>
        <v>16</v>
      </c>
      <c r="AA918" s="48">
        <f t="shared" si="336"/>
        <v>26</v>
      </c>
      <c r="AB918" s="48">
        <f t="shared" si="337"/>
        <v>16</v>
      </c>
      <c r="AC918" s="48">
        <f t="shared" si="338"/>
        <v>26</v>
      </c>
      <c r="AD918" s="48">
        <f t="shared" si="339"/>
        <v>3</v>
      </c>
      <c r="AE918" s="48">
        <f t="shared" si="340"/>
        <v>16</v>
      </c>
      <c r="AF918" s="48" t="str">
        <f t="shared" si="341"/>
        <v xml:space="preserve"> </v>
      </c>
      <c r="AG918" s="49" t="str">
        <f t="shared" si="342"/>
        <v/>
      </c>
      <c r="AH918" s="48">
        <f t="shared" si="343"/>
        <v>16</v>
      </c>
      <c r="AI918" s="50">
        <f>'Details and Calculations'!AE917</f>
        <v>1</v>
      </c>
      <c r="AJ918" s="50">
        <f>'Details and Calculations'!AM917</f>
        <v>1</v>
      </c>
      <c r="AK918" s="50">
        <f>'Details and Calculations'!AR917</f>
        <v>1</v>
      </c>
      <c r="AL918" s="50">
        <f>'Details and Calculations'!AW917</f>
        <v>1</v>
      </c>
      <c r="AM918" s="50">
        <f>'Details and Calculations'!BA917</f>
        <v>1</v>
      </c>
      <c r="AN918" s="50">
        <f>'Details and Calculations'!BF917</f>
        <v>2</v>
      </c>
      <c r="AO918" s="50">
        <f>'Details and Calculations'!BI917</f>
        <v>1</v>
      </c>
      <c r="AP918" s="50" t="str">
        <f>'Details and Calculations'!BM917</f>
        <v xml:space="preserve"> </v>
      </c>
      <c r="AQ918" s="50" t="str">
        <f>'Details and Calculations'!BP917</f>
        <v xml:space="preserve"> </v>
      </c>
      <c r="AR918" s="50">
        <f>'Details and Calculations'!CC917</f>
        <v>1</v>
      </c>
      <c r="AS918" s="50">
        <f>'Details and Calculations'!CJ917</f>
        <v>2</v>
      </c>
      <c r="AT918" s="51">
        <f>'Details and Calculations'!T917</f>
        <v>1</v>
      </c>
      <c r="AU918" s="51">
        <f>'Details and Calculations'!Z917</f>
        <v>1</v>
      </c>
      <c r="AV918" s="51">
        <f>'Details and Calculations'!S917</f>
        <v>1</v>
      </c>
      <c r="AW918" s="51">
        <f>'Details and Calculations'!AI917</f>
        <v>1</v>
      </c>
      <c r="AX918" s="51">
        <f>'Details and Calculations'!BY917</f>
        <v>1</v>
      </c>
      <c r="AY918" s="51">
        <f>'Details and Calculations'!CG917</f>
        <v>1</v>
      </c>
      <c r="AZ918" s="51">
        <f>'Details and Calculations'!CI917</f>
        <v>1</v>
      </c>
      <c r="BA918" s="51">
        <f t="shared" si="344"/>
        <v>0</v>
      </c>
      <c r="BB918" s="52">
        <f>'Details and Calculations'!Y917</f>
        <v>7</v>
      </c>
      <c r="BC918" s="52">
        <f>'Details and Calculations'!AC917</f>
        <v>3</v>
      </c>
      <c r="BD918" s="52">
        <f>'Details and Calculations'!AK917</f>
        <v>1</v>
      </c>
      <c r="BE918" s="52">
        <f>'Details and Calculations'!AN917</f>
        <v>1500</v>
      </c>
      <c r="BF918" s="52">
        <f>'Details and Calculations'!AP917</f>
        <v>20</v>
      </c>
      <c r="BG918" s="52">
        <f>'Details and Calculations'!AT917</f>
        <v>25</v>
      </c>
      <c r="BH918" s="52">
        <f>'Details and Calculations'!AY917</f>
        <v>4</v>
      </c>
      <c r="BI918" s="52">
        <f>'Details and Calculations'!BB917</f>
        <v>11000</v>
      </c>
      <c r="BJ918" s="52">
        <f>'Details and Calculations'!BD917</f>
        <v>2</v>
      </c>
      <c r="BK918" s="52">
        <f>'Details and Calculations'!CA917</f>
        <v>1</v>
      </c>
      <c r="BL918" s="43">
        <f>'Details and Calculations'!AA917</f>
        <v>1</v>
      </c>
      <c r="BM918" s="43" t="str">
        <f>'Details and Calculations'!AB917</f>
        <v>"Springbox" --Intake Structure At A Spring</v>
      </c>
      <c r="BN918" s="43">
        <f>'Details and Calculations'!AD917</f>
        <v>2013</v>
      </c>
      <c r="BO918" s="43">
        <f>'Details and Calculations'!AJ917</f>
        <v>1</v>
      </c>
      <c r="BP918" s="43">
        <f>'Details and Calculations'!AL917</f>
        <v>2013</v>
      </c>
      <c r="BQ918" s="43">
        <f>'Details and Calculations'!AO917</f>
        <v>1</v>
      </c>
      <c r="BR918" s="43">
        <f>'Details and Calculations'!AQ917</f>
        <v>2013</v>
      </c>
      <c r="BS918" s="43">
        <f>'Details and Calculations'!AS917</f>
        <v>1</v>
      </c>
      <c r="BT918" s="43">
        <f>'Details and Calculations'!AV917</f>
        <v>2013</v>
      </c>
      <c r="BU918" s="43">
        <f>'Details and Calculations'!AX917</f>
        <v>1</v>
      </c>
      <c r="BV918" s="43">
        <f>'Details and Calculations'!AZ917</f>
        <v>2013</v>
      </c>
      <c r="BW918" s="43">
        <f>'Details and Calculations'!BC917</f>
        <v>1</v>
      </c>
      <c r="BX918" s="43">
        <f>'Details and Calculations'!BE917</f>
        <v>2013</v>
      </c>
      <c r="BY918" s="43">
        <f>'Details and Calculations'!BG917</f>
        <v>1</v>
      </c>
      <c r="BZ918" s="43">
        <f>'Details and Calculations'!BH917</f>
        <v>2013</v>
      </c>
      <c r="CA918" s="43">
        <f>'Details and Calculations'!BJ917</f>
        <v>0</v>
      </c>
      <c r="CB918" s="43" t="str">
        <f>'Details and Calculations'!BK917</f>
        <v/>
      </c>
      <c r="CC918" s="43" t="str">
        <f>'Details and Calculations'!BL917</f>
        <v xml:space="preserve"> </v>
      </c>
      <c r="CD918" s="43" t="str">
        <f>'Details and Calculations'!BN917</f>
        <v xml:space="preserve"> </v>
      </c>
      <c r="CE918" s="43" t="str">
        <f>'Details and Calculations'!BO917</f>
        <v xml:space="preserve"> </v>
      </c>
      <c r="CF918" s="43">
        <f>'Details and Calculations'!BZ917</f>
        <v>1</v>
      </c>
      <c r="CG918" s="43">
        <f>'Details and Calculations'!CB917</f>
        <v>2013</v>
      </c>
      <c r="CH918" s="31"/>
      <c r="CI918" s="53"/>
    </row>
  </sheetData>
  <sheetProtection pivotTables="0"/>
  <autoFilter ref="A2:CH918"/>
  <mergeCells count="8">
    <mergeCell ref="AT1:BA1"/>
    <mergeCell ref="BB1:BK1"/>
    <mergeCell ref="BL1:CH1"/>
    <mergeCell ref="A1:P1"/>
    <mergeCell ref="Q1:U1"/>
    <mergeCell ref="Y1:AH1"/>
    <mergeCell ref="AI1:AS1"/>
    <mergeCell ref="V1:X1"/>
  </mergeCells>
  <conditionalFormatting sqref="Y919:Y1048576 CJ919:CJ1048576 T919:T1048576 S2:S918">
    <cfRule type="beginsWith" dxfId="21" priority="16" operator="beginsWith" text="High Level Of Service">
      <formula>LEFT(S2,LEN("High Level Of Service"))="High Level Of Service"</formula>
    </cfRule>
    <cfRule type="beginsWith" dxfId="20" priority="17" operator="beginsWith" text="Intermediate Level Of Service">
      <formula>LEFT(S2,LEN("Intermediate Level Of Service"))="Intermediate Level Of Service"</formula>
    </cfRule>
    <cfRule type="beginsWith" dxfId="19" priority="18" operator="beginsWith" text="Basic Level Of Service">
      <formula>LEFT(S2,LEN("Basic Level Of Service"))="Basic Level Of Service"</formula>
    </cfRule>
    <cfRule type="beginsWith" dxfId="18" priority="19" operator="beginsWith" text="Inadequate Level of Service">
      <formula>LEFT(S2,LEN("Inadequate Level of Service"))="Inadequate Level of Service"</formula>
    </cfRule>
    <cfRule type="beginsWith" dxfId="17" priority="20" operator="beginsWith" text="No Improved Water Point/System">
      <formula>LEFT(S2,LEN("No Improved Water Point/System"))="No Improved Water Point/System"</formula>
    </cfRule>
  </conditionalFormatting>
  <conditionalFormatting sqref="Q1:Q917 R3:R917 R919:R1048576 Q918:R918">
    <cfRule type="beginsWith" dxfId="16" priority="4" operator="beginsWith" text="No Improved Water Point/System">
      <formula>LEFT(Q1,LEN("No Improved Water Point/System"))="No Improved Water Point/System"</formula>
    </cfRule>
    <cfRule type="beginsWith" dxfId="15" priority="13" operator="beginsWith" text="Low Risk">
      <formula>LEFT(Q1,LEN("Low Risk"))="Low Risk"</formula>
    </cfRule>
    <cfRule type="beginsWith" dxfId="14" priority="14" operator="beginsWith" text="Medium Risk">
      <formula>LEFT(Q1,LEN("Medium Risk"))="Medium Risk"</formula>
    </cfRule>
    <cfRule type="beginsWith" dxfId="13" priority="15" operator="beginsWith" text="High Risk">
      <formula>LEFT(Q1,LEN("High Risk"))="High Risk"</formula>
    </cfRule>
  </conditionalFormatting>
  <conditionalFormatting sqref="R2 S919:S1048576">
    <cfRule type="beginsWith" dxfId="12" priority="9" operator="beginsWith" text="Low Risk">
      <formula>LEFT(R2,LEN("Low Risk"))="Low Risk"</formula>
    </cfRule>
    <cfRule type="beginsWith" dxfId="11" priority="10" operator="beginsWith" text="Medium Risk">
      <formula>LEFT(R2,LEN("Medium Risk"))="Medium Risk"</formula>
    </cfRule>
    <cfRule type="beginsWith" dxfId="10" priority="11" operator="beginsWith" text="High Risk">
      <formula>LEFT(R2,LEN("High Risk"))="High Risk"</formula>
    </cfRule>
    <cfRule type="beginsWith" dxfId="9" priority="12" operator="beginsWith" text="No Improved Water Point/System">
      <formula>LEFT(R2,LEN("No Improved Water Point/System"))="No Improved Water Point/System"</formula>
    </cfRule>
  </conditionalFormatting>
  <conditionalFormatting sqref="U919:X1048576 T2:T918">
    <cfRule type="beginsWith" dxfId="8" priority="5" operator="beginsWith" text="Low Priority">
      <formula>LEFT(T2,LEN("Low Priority"))="Low Priority"</formula>
    </cfRule>
    <cfRule type="beginsWith" dxfId="7" priority="6" operator="beginsWith" text="Medium Priority">
      <formula>LEFT(T2,LEN("Medium Priority"))="Medium Priority"</formula>
    </cfRule>
    <cfRule type="beginsWith" dxfId="6" priority="7" operator="beginsWith" text="High Priority">
      <formula>LEFT(T2,LEN("High Priority"))="High Priority"</formula>
    </cfRule>
    <cfRule type="beginsWith" dxfId="5" priority="8" operator="beginsWith" text="New Construction Needed">
      <formula>LEFT(T2,LEN("New Construction Needed"))="New Construction Needed"</formula>
    </cfRule>
  </conditionalFormatting>
  <conditionalFormatting sqref="Y1:AH1048576">
    <cfRule type="cellIs" dxfId="4" priority="3" operator="lessThanOrEqual">
      <formula>5</formula>
    </cfRule>
  </conditionalFormatting>
  <conditionalFormatting sqref="AI1:AS1048576">
    <cfRule type="cellIs" dxfId="3" priority="1" operator="equal">
      <formula>3</formula>
    </cfRule>
    <cfRule type="cellIs" dxfId="2" priority="2" operator="equal">
      <formula>2</formula>
    </cfRule>
  </conditionalFormatting>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J917"/>
  <sheetViews>
    <sheetView topLeftCell="O1" zoomScale="90" zoomScaleNormal="90" workbookViewId="0">
      <selection activeCell="S2" sqref="S2"/>
    </sheetView>
  </sheetViews>
  <sheetFormatPr defaultColWidth="24.88671875" defaultRowHeight="14.4" x14ac:dyDescent="0.3"/>
  <cols>
    <col min="1" max="1" width="23" style="9" bestFit="1" customWidth="1"/>
    <col min="2" max="2" width="23.109375" style="9" bestFit="1" customWidth="1"/>
    <col min="3" max="3" width="13.88671875" style="9" bestFit="1" customWidth="1"/>
    <col min="4" max="5" width="11.33203125" style="9" bestFit="1" customWidth="1"/>
    <col min="6" max="6" width="12.109375" style="9" bestFit="1" customWidth="1"/>
    <col min="7" max="8" width="11.33203125" style="9" bestFit="1" customWidth="1"/>
    <col min="9" max="9" width="17.33203125" style="9" bestFit="1" customWidth="1"/>
    <col min="10" max="10" width="19.33203125" style="9" bestFit="1" customWidth="1"/>
    <col min="11" max="11" width="24" style="9" bestFit="1" customWidth="1"/>
    <col min="12" max="14" width="24" style="9" customWidth="1"/>
    <col min="15" max="15" width="26.109375" style="9" bestFit="1" customWidth="1"/>
    <col min="16" max="16" width="24" style="9" bestFit="1" customWidth="1"/>
    <col min="17" max="17" width="23.44140625" style="14" bestFit="1" customWidth="1"/>
    <col min="18" max="18" width="22.5546875" style="9" bestFit="1" customWidth="1"/>
    <col min="19" max="19" width="26.6640625" style="9" customWidth="1"/>
    <col min="20" max="20" width="26.6640625" style="9" bestFit="1" customWidth="1"/>
    <col min="21" max="21" width="28.6640625" style="9" bestFit="1" customWidth="1"/>
    <col min="22" max="22" width="19.5546875" style="9" bestFit="1" customWidth="1"/>
    <col min="23" max="23" width="19.5546875" style="9" customWidth="1"/>
    <col min="24" max="24" width="15.6640625" style="9" bestFit="1" customWidth="1"/>
    <col min="25" max="25" width="15.6640625" style="9" customWidth="1"/>
    <col min="26" max="26" width="25.33203125" style="9" bestFit="1" customWidth="1"/>
    <col min="27" max="27" width="27.5546875" style="9" bestFit="1" customWidth="1"/>
    <col min="28" max="28" width="27.5546875" style="9" customWidth="1"/>
    <col min="29" max="29" width="18.5546875" style="9" customWidth="1"/>
    <col min="30" max="30" width="26.44140625" style="9" bestFit="1" customWidth="1"/>
    <col min="31" max="31" width="27.5546875" style="9" bestFit="1" customWidth="1"/>
    <col min="32" max="32" width="21.109375" style="9" bestFit="1" customWidth="1"/>
    <col min="33" max="33" width="23.6640625" style="10" bestFit="1" customWidth="1"/>
    <col min="34" max="34" width="24.5546875" style="10" bestFit="1" customWidth="1"/>
    <col min="35" max="35" width="25.33203125" style="9" bestFit="1" customWidth="1"/>
    <col min="36" max="36" width="27.44140625" style="9" bestFit="1" customWidth="1"/>
    <col min="37" max="37" width="16.44140625" style="9" customWidth="1"/>
    <col min="38" max="38" width="26.44140625" style="9" bestFit="1" customWidth="1"/>
    <col min="39" max="39" width="26.109375" style="9" bestFit="1" customWidth="1"/>
    <col min="40" max="40" width="26.109375" style="9" customWidth="1"/>
    <col min="41" max="41" width="27.33203125" style="9" bestFit="1" customWidth="1"/>
    <col min="42" max="42" width="13.33203125" style="9" bestFit="1" customWidth="1"/>
    <col min="43" max="43" width="26.44140625" style="9" bestFit="1" customWidth="1"/>
    <col min="44" max="44" width="26.6640625" style="9" bestFit="1" customWidth="1"/>
    <col min="45" max="45" width="26.109375" style="9" bestFit="1" customWidth="1"/>
    <col min="46" max="46" width="19.109375" style="9" customWidth="1"/>
    <col min="47" max="47" width="17" style="9" customWidth="1"/>
    <col min="48" max="48" width="26.44140625" style="9" bestFit="1" customWidth="1"/>
    <col min="49" max="49" width="26.33203125" style="9" bestFit="1" customWidth="1"/>
    <col min="50" max="50" width="23.109375" style="9" bestFit="1" customWidth="1"/>
    <col min="51" max="51" width="17.88671875" style="9" customWidth="1"/>
    <col min="52" max="52" width="27.109375" style="9" bestFit="1" customWidth="1"/>
    <col min="53" max="53" width="26.33203125" style="9" bestFit="1" customWidth="1"/>
    <col min="54" max="54" width="18.6640625" style="9" customWidth="1"/>
    <col min="55" max="55" width="27.5546875" style="9" bestFit="1" customWidth="1"/>
    <col min="56" max="56" width="17.5546875" style="9" bestFit="1" customWidth="1"/>
    <col min="57" max="57" width="25" style="9" bestFit="1" customWidth="1"/>
    <col min="58" max="58" width="26.33203125" style="9" bestFit="1" customWidth="1"/>
    <col min="59" max="59" width="27.109375" style="9" bestFit="1" customWidth="1"/>
    <col min="60" max="60" width="26.44140625" style="9" bestFit="1" customWidth="1"/>
    <col min="61" max="61" width="26.6640625" style="9" bestFit="1" customWidth="1"/>
    <col min="62" max="62" width="24.109375" style="9" bestFit="1" customWidth="1"/>
    <col min="63" max="63" width="24.6640625" style="9" bestFit="1" customWidth="1"/>
    <col min="64" max="64" width="26.44140625" style="9" bestFit="1" customWidth="1"/>
    <col min="65" max="65" width="27" style="9" bestFit="1" customWidth="1"/>
    <col min="66" max="66" width="24.109375" style="9" bestFit="1" customWidth="1"/>
    <col min="67" max="67" width="26.44140625" style="9" bestFit="1" customWidth="1"/>
    <col min="68" max="68" width="27" style="9" bestFit="1" customWidth="1"/>
    <col min="69" max="69" width="5.88671875" style="9" bestFit="1" customWidth="1"/>
    <col min="70" max="70" width="9.5546875" style="26" customWidth="1"/>
    <col min="71" max="71" width="11.33203125" style="9" bestFit="1" customWidth="1"/>
    <col min="72" max="72" width="9" style="9" bestFit="1" customWidth="1"/>
    <col min="73" max="73" width="15.88671875" style="10" bestFit="1" customWidth="1"/>
    <col min="74" max="74" width="15.88671875" style="10" customWidth="1"/>
    <col min="75" max="75" width="14.44140625" style="10" bestFit="1" customWidth="1"/>
    <col min="76" max="76" width="15.33203125" style="10" customWidth="1"/>
    <col min="77" max="77" width="27.109375" style="9" bestFit="1" customWidth="1"/>
    <col min="78" max="78" width="25.33203125" style="9" bestFit="1" customWidth="1"/>
    <col min="79" max="79" width="18.109375" style="9" customWidth="1"/>
    <col min="80" max="80" width="26.44140625" style="9" bestFit="1" customWidth="1"/>
    <col min="81" max="81" width="27.44140625" style="9" bestFit="1" customWidth="1"/>
    <col min="82" max="82" width="23.44140625" style="9" bestFit="1" customWidth="1"/>
    <col min="83" max="83" width="23.6640625" style="9" bestFit="1" customWidth="1"/>
    <col min="84" max="84" width="23" style="9" bestFit="1" customWidth="1"/>
    <col min="85" max="85" width="27.5546875" style="9" bestFit="1" customWidth="1"/>
    <col min="86" max="86" width="25.6640625" style="9" bestFit="1" customWidth="1"/>
    <col min="87" max="87" width="26.109375" style="9" bestFit="1" customWidth="1"/>
    <col min="88" max="88" width="26.44140625" style="9" bestFit="1" customWidth="1"/>
    <col min="89" max="16384" width="24.88671875" style="9"/>
  </cols>
  <sheetData>
    <row r="1" spans="1:88" ht="100.8" x14ac:dyDescent="0.3">
      <c r="A1" s="4" t="s">
        <v>10</v>
      </c>
      <c r="B1" s="4" t="s">
        <v>17</v>
      </c>
      <c r="C1" s="4" t="s">
        <v>0</v>
      </c>
      <c r="D1" s="4" t="s">
        <v>1</v>
      </c>
      <c r="E1" s="4" t="s">
        <v>2</v>
      </c>
      <c r="F1" s="4" t="s">
        <v>3</v>
      </c>
      <c r="G1" s="4" t="s">
        <v>4</v>
      </c>
      <c r="H1" s="4" t="s">
        <v>5</v>
      </c>
      <c r="I1" s="4" t="s">
        <v>6</v>
      </c>
      <c r="J1" s="4" t="s">
        <v>7</v>
      </c>
      <c r="K1" s="4" t="s">
        <v>245</v>
      </c>
      <c r="L1" s="4" t="s">
        <v>12894</v>
      </c>
      <c r="M1" s="4" t="s">
        <v>12895</v>
      </c>
      <c r="N1" s="4" t="s">
        <v>12896</v>
      </c>
      <c r="O1" s="4" t="s">
        <v>88</v>
      </c>
      <c r="P1" s="4" t="s">
        <v>32</v>
      </c>
      <c r="Q1" s="17" t="s">
        <v>52</v>
      </c>
      <c r="R1" s="4" t="s">
        <v>82</v>
      </c>
      <c r="S1" s="4" t="s">
        <v>246</v>
      </c>
      <c r="T1" s="4" t="s">
        <v>35</v>
      </c>
      <c r="U1" s="4" t="s">
        <v>11</v>
      </c>
      <c r="V1" s="4" t="s">
        <v>12</v>
      </c>
      <c r="W1" s="4" t="s">
        <v>124</v>
      </c>
      <c r="X1" s="4" t="s">
        <v>13</v>
      </c>
      <c r="Y1" s="4" t="s">
        <v>126</v>
      </c>
      <c r="Z1" s="4" t="s">
        <v>41</v>
      </c>
      <c r="AA1" s="4" t="s">
        <v>42</v>
      </c>
      <c r="AB1" s="4" t="s">
        <v>148</v>
      </c>
      <c r="AC1" s="4" t="s">
        <v>127</v>
      </c>
      <c r="AD1" s="4" t="s">
        <v>26</v>
      </c>
      <c r="AE1" s="4" t="s">
        <v>37</v>
      </c>
      <c r="AF1" s="4" t="s">
        <v>53</v>
      </c>
      <c r="AG1" s="15" t="s">
        <v>54</v>
      </c>
      <c r="AH1" s="15" t="s">
        <v>55</v>
      </c>
      <c r="AI1" s="4" t="s">
        <v>43</v>
      </c>
      <c r="AJ1" s="4" t="s">
        <v>44</v>
      </c>
      <c r="AK1" s="4" t="s">
        <v>128</v>
      </c>
      <c r="AL1" s="4" t="s">
        <v>76</v>
      </c>
      <c r="AM1" s="4" t="s">
        <v>36</v>
      </c>
      <c r="AN1" s="4" t="s">
        <v>129</v>
      </c>
      <c r="AO1" s="4" t="s">
        <v>45</v>
      </c>
      <c r="AP1" s="4" t="s">
        <v>130</v>
      </c>
      <c r="AQ1" s="4" t="s">
        <v>79</v>
      </c>
      <c r="AR1" s="4" t="s">
        <v>38</v>
      </c>
      <c r="AS1" s="4" t="s">
        <v>98</v>
      </c>
      <c r="AT1" s="4" t="s">
        <v>131</v>
      </c>
      <c r="AU1" s="4" t="s">
        <v>132</v>
      </c>
      <c r="AV1" s="4" t="s">
        <v>99</v>
      </c>
      <c r="AW1" s="4" t="s">
        <v>100</v>
      </c>
      <c r="AX1" s="4" t="s">
        <v>46</v>
      </c>
      <c r="AY1" s="4" t="s">
        <v>133</v>
      </c>
      <c r="AZ1" s="4" t="s">
        <v>77</v>
      </c>
      <c r="BA1" s="4" t="s">
        <v>39</v>
      </c>
      <c r="BB1" s="4" t="s">
        <v>134</v>
      </c>
      <c r="BC1" s="4" t="s">
        <v>135</v>
      </c>
      <c r="BD1" s="4" t="s">
        <v>136</v>
      </c>
      <c r="BE1" s="4" t="s">
        <v>27</v>
      </c>
      <c r="BF1" s="4" t="s">
        <v>40</v>
      </c>
      <c r="BG1" s="4" t="s">
        <v>69</v>
      </c>
      <c r="BH1" s="4" t="s">
        <v>70</v>
      </c>
      <c r="BI1" s="4" t="s">
        <v>71</v>
      </c>
      <c r="BJ1" s="4" t="s">
        <v>105</v>
      </c>
      <c r="BK1" s="4" t="s">
        <v>95</v>
      </c>
      <c r="BL1" s="4" t="s">
        <v>106</v>
      </c>
      <c r="BM1" s="4" t="s">
        <v>108</v>
      </c>
      <c r="BN1" s="4" t="s">
        <v>149</v>
      </c>
      <c r="BO1" s="4" t="s">
        <v>150</v>
      </c>
      <c r="BP1" s="4" t="s">
        <v>151</v>
      </c>
      <c r="BQ1" s="4" t="s">
        <v>19</v>
      </c>
      <c r="BR1" s="24" t="s">
        <v>152</v>
      </c>
      <c r="BS1" s="4" t="s">
        <v>64</v>
      </c>
      <c r="BT1" s="4" t="s">
        <v>63</v>
      </c>
      <c r="BU1" s="15" t="s">
        <v>66</v>
      </c>
      <c r="BV1" s="15" t="s">
        <v>153</v>
      </c>
      <c r="BW1" s="15" t="s">
        <v>67</v>
      </c>
      <c r="BX1" s="15" t="s">
        <v>68</v>
      </c>
      <c r="BY1" s="4" t="s">
        <v>48</v>
      </c>
      <c r="BZ1" s="4" t="s">
        <v>49</v>
      </c>
      <c r="CA1" s="4" t="s">
        <v>137</v>
      </c>
      <c r="CB1" s="4" t="s">
        <v>80</v>
      </c>
      <c r="CC1" s="4" t="s">
        <v>34</v>
      </c>
      <c r="CD1" s="4" t="s">
        <v>65</v>
      </c>
      <c r="CE1" s="4" t="s">
        <v>72</v>
      </c>
      <c r="CF1" s="4" t="s">
        <v>73</v>
      </c>
      <c r="CG1" s="4" t="s">
        <v>50</v>
      </c>
      <c r="CH1" s="4" t="s">
        <v>74</v>
      </c>
      <c r="CI1" s="4" t="s">
        <v>51</v>
      </c>
      <c r="CJ1" s="4" t="s">
        <v>117</v>
      </c>
    </row>
    <row r="2" spans="1:88" x14ac:dyDescent="0.3">
      <c r="A2" s="11">
        <f t="shared" ref="A2:A65" si="0">IF(Year_Data_Was_Collected=0," ",Year_Data_Was_Collected)</f>
        <v>2017</v>
      </c>
      <c r="B2" s="11" t="str">
        <f t="shared" ref="B2:B65" si="1">IF(Collection_Date=0," ",Collection_Date)</f>
        <v>27-03-2017 08:35:32 CEST</v>
      </c>
      <c r="C2" s="11" t="str">
        <f t="shared" ref="C2:C33" si="2">PROPER(Geo_Level_1)</f>
        <v>Rwanda</v>
      </c>
      <c r="D2" s="11" t="str">
        <f t="shared" ref="D2:D33" si="3">PROPER(Geo_Level_2)</f>
        <v>Rulindo</v>
      </c>
      <c r="E2" s="11" t="str">
        <f t="shared" ref="E2:E33" si="4">PROPER(Geo_Level_3)</f>
        <v>Kisaro</v>
      </c>
      <c r="F2" s="11" t="str">
        <f t="shared" ref="F2:F33" si="5">PROPER(Geo_Level_4)</f>
        <v>Kamushenyi</v>
      </c>
      <c r="G2" s="11" t="str">
        <f t="shared" ref="G2:G33" si="6">PROPER(Geo_Level_5)</f>
        <v>Gakenke</v>
      </c>
      <c r="H2" s="11" t="str">
        <f t="shared" ref="H2:H33" si="7">PROPER(Geo_Level_6)</f>
        <v/>
      </c>
      <c r="I2" s="11" t="str">
        <f t="shared" ref="I2:I33" si="8">PROPER(Geo_Level_7)</f>
        <v/>
      </c>
      <c r="J2" s="11" t="str">
        <f t="shared" ref="J2:J33" si="9">IF(Unique_ID_Water_Point=0," ",Unique_ID_Water_Point)</f>
        <v>Gahama Kisaro network</v>
      </c>
      <c r="K2" s="11">
        <f t="shared" ref="K2:K33" si="10">IF(Total_Families_In_Community=0," ",Total_Families_In_Community)</f>
        <v>865</v>
      </c>
      <c r="L2" s="11">
        <f>(People_Using_System)</f>
        <v>10234</v>
      </c>
      <c r="M2" s="11">
        <f>COUNTIFS(J:J,J2,T:T,1)</f>
        <v>14</v>
      </c>
      <c r="N2" s="11">
        <f>L2/M2</f>
        <v>731</v>
      </c>
      <c r="O2" s="11">
        <f t="shared" ref="O2:O33" si="11">IF(Total_Families_With_Access=0," ",Total_Families_With_Access)</f>
        <v>865</v>
      </c>
      <c r="P2" s="11" t="str">
        <f t="shared" ref="P2:P33" si="12">IF(Total_Families_Without_Access=0," ",Total_Families_Without_Access)</f>
        <v xml:space="preserve"> </v>
      </c>
      <c r="Q2" s="13">
        <f>IFERROR(O2/K2," ")</f>
        <v>1</v>
      </c>
      <c r="R2" s="11">
        <f>IF(Q2=" ",0,IF(Q2&gt;=95%,1,0))</f>
        <v>1</v>
      </c>
      <c r="S2" s="11">
        <f t="shared" ref="S2:S65" si="13">IF(T2=1,IF(N2="",0,IF(N2&lt;=Gov_Standard_Number_Users,1,0)),0)</f>
        <v>0</v>
      </c>
      <c r="T2" s="11">
        <f t="shared" ref="T2:T33" si="14">IF(Improved_Water_Point="Yes",1,0)</f>
        <v>1</v>
      </c>
      <c r="U2" s="11" t="str">
        <f t="shared" ref="U2:U33" si="15">PROPER(CONCATENATE(Type_Of_Water_Point_System,Type_Unimproved_Source))</f>
        <v>Piped Network With Pump</v>
      </c>
      <c r="V2" s="11">
        <f t="shared" ref="V2:V33" si="16">IF(Water_System_Construction_Date=0," ",Water_System_Construction_Date)</f>
        <v>2012</v>
      </c>
      <c r="W2" s="11" t="str">
        <f t="shared" ref="W2:W33" si="17">PROPER(Construction_Funder)</f>
        <v>Governement (District, Wasac) And Water For People</v>
      </c>
      <c r="X2" s="11" t="str">
        <f t="shared" ref="X2:X33" si="18">PROPER(Source_Type)</f>
        <v>Spring</v>
      </c>
      <c r="Y2" s="11">
        <f t="shared" ref="Y2:Y33" si="19">IF(Number_of_Sources=0," ",Number_of_Sources)</f>
        <v>1</v>
      </c>
      <c r="Z2" s="11">
        <f t="shared" ref="Z2:Z33" si="20">IF(Source_Protected="Yes",1,0)</f>
        <v>1</v>
      </c>
      <c r="AA2" s="11">
        <f t="shared" ref="AA2:AA33" si="21">IF(Presence_Intake=0," ",IF(Presence_Intake="Yes",1,0))</f>
        <v>1</v>
      </c>
      <c r="AB2" s="11" t="str">
        <f t="shared" ref="AB2:AB33" si="22">PROPER(Type_Intake_Structure)</f>
        <v/>
      </c>
      <c r="AC2" s="11">
        <f t="shared" ref="AC2:AC33" si="23">IF(Number_Of_Intakes=0," ",Number_Of_Intakes)</f>
        <v>1</v>
      </c>
      <c r="AD2" s="11">
        <f t="shared" ref="AD2:AD33" si="24">IF(Construction_Date_Intake=0," ",Construction_Date_Intake)</f>
        <v>2012</v>
      </c>
      <c r="AE2" s="11">
        <f t="shared" ref="AE2:AE33" si="25">IF(Physical_State_Intake=0," ",IF(Physical_State_Intake="Normal",1,IF(Physical_State_Intake="Poor",2,IF(Physical_State_Intake="Does Not Function",3))))</f>
        <v>2</v>
      </c>
      <c r="AF2" s="11">
        <f t="shared" ref="AF2:AF33" si="26">IF(Seconds_To_Fill_20Liters=0," ",Seconds_To_Fill_20Liters)</f>
        <v>3</v>
      </c>
      <c r="AG2" s="12">
        <f>IFERROR((20/AF2)*86400," ")</f>
        <v>576000</v>
      </c>
      <c r="AH2" s="12">
        <f t="shared" ref="AH2:AH33" si="27">IFERROR((AG2/(O2*5))," ")</f>
        <v>133.17919075144508</v>
      </c>
      <c r="AI2" s="11">
        <f t="shared" ref="AI2:AI33" si="28">IF(AH2=" ",0,IF(AH2&gt;=Gov_Standards_Quantity,1,0))</f>
        <v>1</v>
      </c>
      <c r="AJ2" s="11">
        <f t="shared" ref="AJ2:AJ33" si="29">IF(Presence_Conduction_Line=0," ",IF(Presence_Conduction_Line="Yes",1,0))</f>
        <v>1</v>
      </c>
      <c r="AK2" s="11">
        <f t="shared" ref="AK2:AK33" si="30">IF(Number_Of_Conduction_Lines=0," ",Number_Of_Conduction_Lines)</f>
        <v>1</v>
      </c>
      <c r="AL2" s="11">
        <f t="shared" ref="AL2:AL33" si="31">IF(Construction_Date_Conduction_Line=0," ",Construction_Date_Conduction_Line)</f>
        <v>2012</v>
      </c>
      <c r="AM2" s="11">
        <f t="shared" ref="AM2:AM33" si="32">IF(Physical_State_Conduction_Line=0," ",IF(Physical_State_Conduction_Line="Normal",1,IF(Physical_State_Conduction_Line="Poor",2,IF(Physical_State_Conduction_Line="Does Not Function",3))))</f>
        <v>1</v>
      </c>
      <c r="AN2" s="11">
        <f t="shared" ref="AN2:AN33" si="33">IF(Length_Conduction_Line=0," ",Length_Conduction_Line)</f>
        <v>30000</v>
      </c>
      <c r="AO2" s="11">
        <f t="shared" ref="AO2:AO33" si="34">IF(Presence_Storage_Tank=0," ",IF(Presence_Storage_Tank="Yes",1,0))</f>
        <v>1</v>
      </c>
      <c r="AP2" s="11">
        <f t="shared" ref="AP2:AP33" si="35">IF(Number_Of_Storage_Tanks=0," ",Number_Of_Storage_Tanks)</f>
        <v>7</v>
      </c>
      <c r="AQ2" s="11">
        <f t="shared" ref="AQ2:AQ33" si="36">IF(Construction_Date_Storage_Tank=0," ",Construction_Date_Storage_Tank)</f>
        <v>2012</v>
      </c>
      <c r="AR2" s="11">
        <f t="shared" ref="AR2:AR33" si="37">IF(Physical_State_Storage_Tank=0," ",IF(Physical_State_Storage_Tank="Normal",1,IF(Physical_State_Storage_Tank="Poor",2,IF(Physical_State_Storage_Tank="Does Not Function",3))))</f>
        <v>1</v>
      </c>
      <c r="AS2" s="11">
        <f t="shared" ref="AS2:AS33" si="38">IF(Presence_Other_Concrete_Structures=0," ",IF(Presence_Other_Concrete_Structures="Yes",1,0))</f>
        <v>1</v>
      </c>
      <c r="AT2" s="11">
        <f t="shared" ref="AT2:AT33" si="39">IF(Number_Of_Concrete_Structures=0," ",Number_Of_Concrete_Structures)</f>
        <v>14</v>
      </c>
      <c r="AU2" s="11" t="str">
        <f t="shared" ref="AU2:AU33" si="40">PROPER(Type_Concrete_Structures)</f>
        <v/>
      </c>
      <c r="AV2" s="11">
        <f t="shared" ref="AV2:AV65" si="41">IF(Construction_Date_Concrete_Structures=0," ",Construction_Date_Concrete_Structures)</f>
        <v>2012</v>
      </c>
      <c r="AW2" s="11">
        <f t="shared" ref="AW2:AW33" si="42">IF(Physical_State_Concrete_Structures=0," ",IF(Physical_State_Concrete_Structures="Normal",1,IF(Physical_State_Concrete_Structures="Poor",2,IF(Physical_State_Concrete_Structures="Does Not Function",3))))</f>
        <v>1</v>
      </c>
      <c r="AX2" s="11">
        <f t="shared" ref="AX2:AX33" si="43">IF(Presence_Distribution_Network=0," ",IF(Presence_Distribution_Network="Yes",1,0))</f>
        <v>1</v>
      </c>
      <c r="AY2" s="11">
        <f t="shared" ref="AY2:AY33" si="44">IF(Number_Of_Distribution_Networks=0," ",Number_Of_Distribution_Networks)</f>
        <v>1</v>
      </c>
      <c r="AZ2" s="11">
        <f t="shared" ref="AZ2:AZ33" si="45">IF(Construction_Date_Distribution_Network=0," ",Construction_Date_Distribution_Network)</f>
        <v>2012</v>
      </c>
      <c r="BA2" s="11">
        <f t="shared" ref="BA2:BA33" si="46">IF(Physical_State_Distribution_Network=0," ",IF(Physical_State_Distribution_Network="Normal",1,IF(Physical_State_Distribution_Network="Poor",2,IF(Physical_State_Distribution_Network="Does Not Function",3))))</f>
        <v>1</v>
      </c>
      <c r="BB2" s="11">
        <f t="shared" ref="BB2:BB33" si="47">IF(Length_Distribution_Network=0," ",Length_Distribution_Network)</f>
        <v>30000</v>
      </c>
      <c r="BC2" s="11">
        <f t="shared" ref="BC2:BC33" si="48">IF(Presence_Pump=0," ",IF(Presence_Pump="Yes",1,0))</f>
        <v>1</v>
      </c>
      <c r="BD2" s="11">
        <f t="shared" ref="BD2:BD33" si="49">IF(Number_Of_Pumps=0," ",Number_Of_Pumps)</f>
        <v>2</v>
      </c>
      <c r="BE2" s="11">
        <f t="shared" ref="BE2:BE33" si="50">IF(Construction_Date_Pump=0," ",Construction_Date_Pump)</f>
        <v>2012</v>
      </c>
      <c r="BF2" s="11">
        <f t="shared" ref="BF2:BF33" si="51">IF(Physical_State_Pump=0," ",IF(Physical_State_Pump="Normal",1,IF(Physical_State_Pump="Poor",2,IF(Physical_State_Pump="Does Not Function",3))))</f>
        <v>2</v>
      </c>
      <c r="BG2" s="11">
        <f>IF(Presence_Pump_House=" ",0,IF(Presence_Pump_House="Yes",1,0))</f>
        <v>1</v>
      </c>
      <c r="BH2" s="11">
        <f t="shared" ref="BH2:BH65" si="52">IF(Construction_Date_Pump_House=0," ",Construction_Date_Pump_House)</f>
        <v>2012</v>
      </c>
      <c r="BI2" s="11">
        <f t="shared" ref="BI2:BI33" si="53">IF(Physical_State_Pump_House=0," ",IF(Physical_State_Pump_House="Normal",1,IF(Physical_State_Pump_House="Poor",2,IF(Physical_State_Pump_House="Does Not Function",3))))</f>
        <v>1</v>
      </c>
      <c r="BJ2" s="11">
        <f t="shared" ref="BJ2:BJ33" si="54">IF(Presence_Treatment_Equipment=0," ",IF(Presence_Treatment_Equipment="Yes",1,0))</f>
        <v>0</v>
      </c>
      <c r="BK2" s="11" t="str">
        <f t="shared" ref="BK2:BK33" si="55">PROPER(Type_Treatment_Facility)</f>
        <v/>
      </c>
      <c r="BL2" s="11" t="str">
        <f t="shared" ref="BL2:BL33" si="56">IF(Construction_Date_Treatment_Equipt=0," ",Construction_Date_Treatment_Equipt)</f>
        <v xml:space="preserve"> </v>
      </c>
      <c r="BM2" s="11" t="str">
        <f t="shared" ref="BM2:BM33" si="57">IF(Physical_State_Treatment_Equipt=0," ",IF(Physical_State_Treatment_Equipt="Normal",1,IF(Physical_State_Treatment_Equipt="Poor",2,IF(Physical_State_Treatment_Equipt="Does Not Function",3))))</f>
        <v xml:space="preserve"> </v>
      </c>
      <c r="BN2" s="11" t="str">
        <f t="shared" ref="BN2:BN33" si="58">IF(Presence_Treatment_Housing_Structure=0," ",IF(Presence_Treatment_Housing_Structure="Yes",1,0))</f>
        <v xml:space="preserve"> </v>
      </c>
      <c r="BO2" s="11" t="str">
        <f t="shared" ref="BO2:BO33" si="59">IF(Construction_Date_Treatment_Housing=0," ",Construction_Date_Treatment_Housing)</f>
        <v xml:space="preserve"> </v>
      </c>
      <c r="BP2" s="11" t="str">
        <f t="shared" ref="BP2:BP33" si="60">IF(Physical_State_Treatment_Housing=0," ",IF(Physical_State_Treatment_Housing="Normal",1,IF(Physical_State_Treatment_Housing="Poor",2,IF(Physical_State_Treatment_Housing="Does Not Function",3))))</f>
        <v xml:space="preserve"> </v>
      </c>
      <c r="BQ2" s="11" t="str">
        <f>IF(ISBLANK(E_Coli_Result)," ",E_Coli_Result)</f>
        <v>0</v>
      </c>
      <c r="BR2" s="25">
        <f t="shared" ref="BR2:BR33" si="61">IF(ISBLANK(Residual_Chlorine_Result),"",Residual_Chlorine_Result)</f>
        <v>0</v>
      </c>
      <c r="BS2" s="11" t="str">
        <f t="shared" ref="BS2:BS33" si="62">IF(ISBLANK(Bacteria_Result)," ",Bacteria_Result)</f>
        <v>Not Present</v>
      </c>
      <c r="BT2" s="11" t="str">
        <f t="shared" ref="BT2:BT33" si="63">IF(ISBLANK(Turbidity_Result)," ",Turbidity_Result)</f>
        <v>0</v>
      </c>
      <c r="BU2" s="12">
        <f t="shared" ref="BU2:BU33" si="64">IF(BQ2="0",1,0)</f>
        <v>1</v>
      </c>
      <c r="BV2" s="12">
        <f>IF(BR2="",0,IF(AND(BR2&gt;=0.5,BR2&lt;=0.5),0,1))</f>
        <v>1</v>
      </c>
      <c r="BW2" s="12">
        <f>IF(BS2="Not Present",1,0)</f>
        <v>1</v>
      </c>
      <c r="BX2" s="12">
        <f t="shared" ref="BX2:BX33" si="65">IF(OR(BT2="5",BT2="4",BT2="3",BT2="2",BT2="1",BT2="0"),1,0)</f>
        <v>1</v>
      </c>
      <c r="BY2" s="11">
        <f>IF(AND(BW2=1,BX2=1),1,(IF(AND(BU2=1,BX2=1),1,(IF(AND(BV2=1,BX2=1),1,0)))))</f>
        <v>1</v>
      </c>
      <c r="BZ2" s="11">
        <f t="shared" ref="BZ2:BZ33" si="66">IF(Presence_Kiosk=0," ",IF(Presence_Kiosk="Yes",1,0))</f>
        <v>1</v>
      </c>
      <c r="CA2" s="11">
        <f t="shared" ref="CA2:CA33" si="67">IF(Number_Of_Kiosks=0," ",Number_Of_Kiosks)</f>
        <v>1</v>
      </c>
      <c r="CB2" s="11">
        <f t="shared" ref="CB2:CB33" si="68">IF(Construction_Date_Kiosk=0," ",Construction_Date_Kiosk)</f>
        <v>2012</v>
      </c>
      <c r="CC2" s="11">
        <f t="shared" ref="CC2:CC33" si="69">IF(Physical_State_Kiosk=0," ",IF(Physical_State_Kiosk="Normal",1,IF(Physical_State_Kiosk="Poor",2,IF(Physical_State_Kiosk="Does Not Function",3))))</f>
        <v>1</v>
      </c>
      <c r="CD2" s="11" t="str">
        <f t="shared" ref="CD2:CD33" si="70">IF(Out_Of_Service_Or_Broken=0," ",Out_Of_Service_Or_Broken)</f>
        <v>No</v>
      </c>
      <c r="CE2" s="11">
        <f t="shared" ref="CE2:CE33" si="71">IF(CD2=" "," ",Number_Times_Broken)</f>
        <v>0</v>
      </c>
      <c r="CF2" s="11">
        <f t="shared" ref="CF2:CF33" si="72">IF(CD2=" "," ",Number__Of_Days_Broken)</f>
        <v>0</v>
      </c>
      <c r="CG2" s="11">
        <f>IF(OR(CE2&gt;12,CF2&gt;1),0,1)</f>
        <v>1</v>
      </c>
      <c r="CH2" s="11">
        <f>IFERROR((CE2*CF2)," ")</f>
        <v>0</v>
      </c>
      <c r="CI2" s="11">
        <f t="shared" ref="CI2:CI33" si="73">IF(Water_Available="Yes",1,0)</f>
        <v>0</v>
      </c>
      <c r="CJ2" s="11">
        <f t="shared" ref="CJ2:CJ33" si="74">IF(Overall_Water_Point_Rating=0," ",IF(Overall_Water_Point_Rating="Normal",1,IF(Overall_Water_Point_Rating="Poor",2,IF(Overall_Water_Point_Rating="Does Not Function",3))))</f>
        <v>2</v>
      </c>
    </row>
    <row r="3" spans="1:88" x14ac:dyDescent="0.3">
      <c r="A3" s="11">
        <f t="shared" si="0"/>
        <v>2017</v>
      </c>
      <c r="B3" s="11" t="str">
        <f t="shared" si="1"/>
        <v>15-03-2017 06:11:16 CET</v>
      </c>
      <c r="C3" s="11" t="str">
        <f t="shared" si="2"/>
        <v>Rwanda</v>
      </c>
      <c r="D3" s="11" t="str">
        <f t="shared" si="3"/>
        <v>Rulindo</v>
      </c>
      <c r="E3" s="11" t="str">
        <f t="shared" si="4"/>
        <v>Rukozo</v>
      </c>
      <c r="F3" s="11" t="str">
        <f t="shared" si="5"/>
        <v>Bwimo</v>
      </c>
      <c r="G3" s="11" t="str">
        <f t="shared" si="6"/>
        <v>Gatwa</v>
      </c>
      <c r="H3" s="11" t="str">
        <f t="shared" si="7"/>
        <v/>
      </c>
      <c r="I3" s="11" t="str">
        <f t="shared" si="8"/>
        <v/>
      </c>
      <c r="J3" s="11" t="str">
        <f t="shared" si="9"/>
        <v>Gihanga II</v>
      </c>
      <c r="K3" s="11">
        <f t="shared" si="10"/>
        <v>151</v>
      </c>
      <c r="L3" s="11"/>
      <c r="M3" s="11"/>
      <c r="N3" s="11"/>
      <c r="O3" s="11">
        <f t="shared" si="11"/>
        <v>151</v>
      </c>
      <c r="P3" s="11" t="str">
        <f t="shared" si="12"/>
        <v xml:space="preserve"> </v>
      </c>
      <c r="Q3" s="13">
        <f t="shared" ref="Q3:Q66" si="75">IFERROR(O3/K3," ")</f>
        <v>1</v>
      </c>
      <c r="R3" s="11">
        <f t="shared" ref="R3:R66" si="76">IF(Q3=" ",0,IF(Q3&gt;=95%,1,0))</f>
        <v>1</v>
      </c>
      <c r="S3" s="11">
        <f t="shared" si="13"/>
        <v>0</v>
      </c>
      <c r="T3" s="11">
        <f t="shared" si="14"/>
        <v>1</v>
      </c>
      <c r="U3" s="11" t="str">
        <f t="shared" si="15"/>
        <v>Piped Network -- Gravity Only</v>
      </c>
      <c r="V3" s="11">
        <f t="shared" si="16"/>
        <v>2017</v>
      </c>
      <c r="W3" s="11" t="str">
        <f t="shared" si="17"/>
        <v>Governement (District, Wasac) And Water For People</v>
      </c>
      <c r="X3" s="11" t="str">
        <f t="shared" si="18"/>
        <v>Groundwater (Well, Etc.)</v>
      </c>
      <c r="Y3" s="11">
        <f t="shared" si="19"/>
        <v>1</v>
      </c>
      <c r="Z3" s="11">
        <f t="shared" si="20"/>
        <v>1</v>
      </c>
      <c r="AA3" s="11">
        <f t="shared" si="21"/>
        <v>1</v>
      </c>
      <c r="AB3" s="11" t="str">
        <f t="shared" si="22"/>
        <v>"Springbox" --Intake Structure At A Spring</v>
      </c>
      <c r="AC3" s="11">
        <f t="shared" si="23"/>
        <v>1</v>
      </c>
      <c r="AD3" s="11">
        <f t="shared" si="24"/>
        <v>2016</v>
      </c>
      <c r="AE3" s="11">
        <f t="shared" si="25"/>
        <v>1</v>
      </c>
      <c r="AF3" s="11">
        <f t="shared" si="26"/>
        <v>15</v>
      </c>
      <c r="AG3" s="12">
        <f t="shared" ref="AG3:AG66" si="77">IFERROR((20/AF3)*86400," ")</f>
        <v>115200</v>
      </c>
      <c r="AH3" s="12">
        <f t="shared" si="27"/>
        <v>152.58278145695365</v>
      </c>
      <c r="AI3" s="11">
        <f t="shared" si="28"/>
        <v>1</v>
      </c>
      <c r="AJ3" s="11">
        <f t="shared" si="29"/>
        <v>1</v>
      </c>
      <c r="AK3" s="11">
        <f t="shared" si="30"/>
        <v>1</v>
      </c>
      <c r="AL3" s="11">
        <f t="shared" si="31"/>
        <v>2016</v>
      </c>
      <c r="AM3" s="11">
        <f t="shared" si="32"/>
        <v>1</v>
      </c>
      <c r="AN3" s="11">
        <f t="shared" si="33"/>
        <v>7000</v>
      </c>
      <c r="AO3" s="11">
        <f t="shared" si="34"/>
        <v>1</v>
      </c>
      <c r="AP3" s="11">
        <f t="shared" si="35"/>
        <v>3</v>
      </c>
      <c r="AQ3" s="11">
        <f t="shared" si="36"/>
        <v>2016</v>
      </c>
      <c r="AR3" s="11">
        <f t="shared" si="37"/>
        <v>1</v>
      </c>
      <c r="AS3" s="11">
        <f t="shared" si="38"/>
        <v>0</v>
      </c>
      <c r="AT3" s="11" t="str">
        <f t="shared" si="39"/>
        <v xml:space="preserve"> </v>
      </c>
      <c r="AU3" s="11" t="str">
        <f t="shared" si="40"/>
        <v/>
      </c>
      <c r="AV3" s="11" t="str">
        <f t="shared" si="41"/>
        <v xml:space="preserve"> </v>
      </c>
      <c r="AW3" s="11" t="str">
        <f t="shared" si="42"/>
        <v xml:space="preserve"> </v>
      </c>
      <c r="AX3" s="11">
        <f t="shared" si="43"/>
        <v>0</v>
      </c>
      <c r="AY3" s="11" t="str">
        <f t="shared" si="44"/>
        <v xml:space="preserve"> </v>
      </c>
      <c r="AZ3" s="11" t="str">
        <f t="shared" si="45"/>
        <v xml:space="preserve"> </v>
      </c>
      <c r="BA3" s="11" t="str">
        <f t="shared" si="46"/>
        <v xml:space="preserve"> </v>
      </c>
      <c r="BB3" s="11" t="str">
        <f t="shared" si="47"/>
        <v xml:space="preserve"> </v>
      </c>
      <c r="BC3" s="11">
        <f t="shared" si="48"/>
        <v>0</v>
      </c>
      <c r="BD3" s="11" t="str">
        <f t="shared" si="49"/>
        <v xml:space="preserve"> </v>
      </c>
      <c r="BE3" s="11" t="str">
        <f t="shared" si="50"/>
        <v xml:space="preserve"> </v>
      </c>
      <c r="BF3" s="11" t="str">
        <f t="shared" si="51"/>
        <v xml:space="preserve"> </v>
      </c>
      <c r="BG3" s="11" t="str">
        <f t="shared" ref="BG3:BG34" si="78">IF(Presence_Pump_House=0," ",IF(Presence_Pump_House="Yes",1,0))</f>
        <v xml:space="preserve"> </v>
      </c>
      <c r="BH3" s="11" t="str">
        <f t="shared" si="52"/>
        <v xml:space="preserve"> </v>
      </c>
      <c r="BI3" s="11" t="str">
        <f t="shared" si="53"/>
        <v xml:space="preserve"> </v>
      </c>
      <c r="BJ3" s="11">
        <f t="shared" si="54"/>
        <v>0</v>
      </c>
      <c r="BK3" s="11" t="str">
        <f t="shared" si="55"/>
        <v/>
      </c>
      <c r="BL3" s="11" t="str">
        <f t="shared" si="56"/>
        <v xml:space="preserve"> </v>
      </c>
      <c r="BM3" s="11" t="str">
        <f t="shared" si="57"/>
        <v xml:space="preserve"> </v>
      </c>
      <c r="BN3" s="11" t="str">
        <f t="shared" si="58"/>
        <v xml:space="preserve"> </v>
      </c>
      <c r="BO3" s="11" t="str">
        <f t="shared" si="59"/>
        <v xml:space="preserve"> </v>
      </c>
      <c r="BP3" s="11" t="str">
        <f t="shared" si="60"/>
        <v xml:space="preserve"> </v>
      </c>
      <c r="BQ3" s="11" t="str">
        <f t="shared" ref="BQ3:BQ33" si="79">IF(ISBLANK(E_Coli_Result)," ",E_Coli_Result)</f>
        <v>0</v>
      </c>
      <c r="BR3" s="25">
        <f t="shared" si="61"/>
        <v>0</v>
      </c>
      <c r="BS3" s="11" t="str">
        <f t="shared" si="62"/>
        <v>Not Present</v>
      </c>
      <c r="BT3" s="11" t="str">
        <f t="shared" si="63"/>
        <v>0</v>
      </c>
      <c r="BU3" s="12">
        <f t="shared" si="64"/>
        <v>1</v>
      </c>
      <c r="BV3" s="12">
        <f t="shared" ref="BV3:BV33" si="80">IF(BR3="",0,IF(AND(BR3&gt;=0,BR3&lt;=0.5),0,1))</f>
        <v>0</v>
      </c>
      <c r="BW3" s="12">
        <f t="shared" ref="BW3:BW66" si="81">IF(BS3="Not Present",1,0)</f>
        <v>1</v>
      </c>
      <c r="BX3" s="12">
        <f t="shared" si="65"/>
        <v>1</v>
      </c>
      <c r="BY3" s="11">
        <f t="shared" ref="BY3:BY66" si="82">IF(AND(BW3=1,BX3=1),1,(IF(AND(BU3=1,BX3=1),1,(IF(AND(BV3=1,BX3=1),1,0)))))</f>
        <v>1</v>
      </c>
      <c r="BZ3" s="11">
        <f t="shared" si="66"/>
        <v>1</v>
      </c>
      <c r="CA3" s="11">
        <f t="shared" si="67"/>
        <v>2</v>
      </c>
      <c r="CB3" s="11">
        <f t="shared" si="68"/>
        <v>2016</v>
      </c>
      <c r="CC3" s="11">
        <f t="shared" si="69"/>
        <v>1</v>
      </c>
      <c r="CD3" s="11" t="str">
        <f t="shared" si="70"/>
        <v>No</v>
      </c>
      <c r="CE3" s="11">
        <f t="shared" si="71"/>
        <v>0</v>
      </c>
      <c r="CF3" s="11">
        <f t="shared" si="72"/>
        <v>0</v>
      </c>
      <c r="CG3" s="11">
        <f t="shared" ref="CG3:CG66" si="83">IF(OR(CE3&gt;12,CF3&gt;1),0,1)</f>
        <v>1</v>
      </c>
      <c r="CH3" s="11">
        <f t="shared" ref="CH3:CH66" si="84">IFERROR((CE3*CF3)," ")</f>
        <v>0</v>
      </c>
      <c r="CI3" s="11">
        <f t="shared" si="73"/>
        <v>1</v>
      </c>
      <c r="CJ3" s="11">
        <f t="shared" si="74"/>
        <v>1</v>
      </c>
    </row>
    <row r="4" spans="1:88" x14ac:dyDescent="0.3">
      <c r="A4" s="11">
        <f t="shared" si="0"/>
        <v>2017</v>
      </c>
      <c r="B4" s="11" t="str">
        <f t="shared" si="1"/>
        <v>02-01-2015 05:48:51 CET</v>
      </c>
      <c r="C4" s="11" t="str">
        <f t="shared" si="2"/>
        <v>Rwanda</v>
      </c>
      <c r="D4" s="11" t="str">
        <f t="shared" si="3"/>
        <v>Rulindo</v>
      </c>
      <c r="E4" s="11" t="str">
        <f t="shared" si="4"/>
        <v>Cyungo</v>
      </c>
      <c r="F4" s="11" t="str">
        <f t="shared" si="5"/>
        <v>Rwili</v>
      </c>
      <c r="G4" s="11" t="str">
        <f t="shared" si="6"/>
        <v>Karambi</v>
      </c>
      <c r="H4" s="11" t="str">
        <f t="shared" si="7"/>
        <v/>
      </c>
      <c r="I4" s="11" t="str">
        <f t="shared" si="8"/>
        <v/>
      </c>
      <c r="J4" s="11" t="str">
        <f t="shared" si="9"/>
        <v>Nyamagana</v>
      </c>
      <c r="K4" s="11">
        <f t="shared" si="10"/>
        <v>60</v>
      </c>
      <c r="L4" s="11">
        <f t="shared" ref="L4:L10" si="85">(People_Using_System)</f>
        <v>20456</v>
      </c>
      <c r="M4" s="11">
        <f t="shared" ref="M4:M10" si="86">COUNTIFS(J:J,J4,T:T,1)</f>
        <v>36</v>
      </c>
      <c r="N4" s="11">
        <f t="shared" ref="N4:N66" si="87">L4/M4</f>
        <v>568.22222222222217</v>
      </c>
      <c r="O4" s="11">
        <f t="shared" si="11"/>
        <v>10</v>
      </c>
      <c r="P4" s="11">
        <f t="shared" si="12"/>
        <v>50</v>
      </c>
      <c r="Q4" s="13">
        <f t="shared" si="75"/>
        <v>0.16666666666666666</v>
      </c>
      <c r="R4" s="11">
        <f t="shared" si="76"/>
        <v>0</v>
      </c>
      <c r="S4" s="11">
        <f t="shared" si="13"/>
        <v>0</v>
      </c>
      <c r="T4" s="11">
        <f t="shared" si="14"/>
        <v>1</v>
      </c>
      <c r="U4" s="11" t="str">
        <f t="shared" si="15"/>
        <v>Piped Network -- Gravity Only</v>
      </c>
      <c r="V4" s="11">
        <f t="shared" si="16"/>
        <v>2011</v>
      </c>
      <c r="W4" s="11" t="str">
        <f t="shared" si="17"/>
        <v>Government And African Development Bank</v>
      </c>
      <c r="X4" s="11" t="str">
        <f t="shared" si="18"/>
        <v>Spring</v>
      </c>
      <c r="Y4" s="11">
        <f t="shared" si="19"/>
        <v>2</v>
      </c>
      <c r="Z4" s="11">
        <f t="shared" si="20"/>
        <v>1</v>
      </c>
      <c r="AA4" s="11">
        <f t="shared" si="21"/>
        <v>1</v>
      </c>
      <c r="AB4" s="11" t="str">
        <f t="shared" si="22"/>
        <v>"Springbox" --Intake Structure At A Spring</v>
      </c>
      <c r="AC4" s="11">
        <f t="shared" si="23"/>
        <v>1</v>
      </c>
      <c r="AD4" s="11">
        <f t="shared" si="24"/>
        <v>2015</v>
      </c>
      <c r="AE4" s="11">
        <f t="shared" si="25"/>
        <v>1</v>
      </c>
      <c r="AF4" s="11">
        <f t="shared" si="26"/>
        <v>5</v>
      </c>
      <c r="AG4" s="12">
        <f t="shared" si="77"/>
        <v>345600</v>
      </c>
      <c r="AH4" s="12">
        <f t="shared" si="27"/>
        <v>6912</v>
      </c>
      <c r="AI4" s="11">
        <f t="shared" si="28"/>
        <v>1</v>
      </c>
      <c r="AJ4" s="11">
        <f t="shared" si="29"/>
        <v>1</v>
      </c>
      <c r="AK4" s="11">
        <f t="shared" si="30"/>
        <v>2</v>
      </c>
      <c r="AL4" s="11">
        <f t="shared" si="31"/>
        <v>2015</v>
      </c>
      <c r="AM4" s="11">
        <f t="shared" si="32"/>
        <v>1</v>
      </c>
      <c r="AN4" s="11">
        <f t="shared" si="33"/>
        <v>2100</v>
      </c>
      <c r="AO4" s="11">
        <f t="shared" si="34"/>
        <v>1</v>
      </c>
      <c r="AP4" s="11">
        <f t="shared" si="35"/>
        <v>11</v>
      </c>
      <c r="AQ4" s="11">
        <f t="shared" si="36"/>
        <v>2011</v>
      </c>
      <c r="AR4" s="11">
        <f t="shared" si="37"/>
        <v>1</v>
      </c>
      <c r="AS4" s="11">
        <f t="shared" si="38"/>
        <v>1</v>
      </c>
      <c r="AT4" s="11">
        <f t="shared" si="39"/>
        <v>15</v>
      </c>
      <c r="AU4" s="11" t="str">
        <f t="shared" si="40"/>
        <v>Pressure Break Tank|Distribution Chamber</v>
      </c>
      <c r="AV4" s="11">
        <f t="shared" si="41"/>
        <v>2011</v>
      </c>
      <c r="AW4" s="11">
        <f t="shared" si="42"/>
        <v>1</v>
      </c>
      <c r="AX4" s="11">
        <f t="shared" si="43"/>
        <v>1</v>
      </c>
      <c r="AY4" s="11">
        <f t="shared" si="44"/>
        <v>3</v>
      </c>
      <c r="AZ4" s="11">
        <f t="shared" si="45"/>
        <v>2011</v>
      </c>
      <c r="BA4" s="11">
        <f t="shared" si="46"/>
        <v>2</v>
      </c>
      <c r="BB4" s="11">
        <f t="shared" si="47"/>
        <v>37000</v>
      </c>
      <c r="BC4" s="11">
        <f t="shared" si="48"/>
        <v>0</v>
      </c>
      <c r="BD4" s="11" t="str">
        <f t="shared" si="49"/>
        <v xml:space="preserve"> </v>
      </c>
      <c r="BE4" s="11" t="str">
        <f t="shared" si="50"/>
        <v xml:space="preserve"> </v>
      </c>
      <c r="BF4" s="11" t="str">
        <f t="shared" si="51"/>
        <v xml:space="preserve"> </v>
      </c>
      <c r="BG4" s="11" t="str">
        <f t="shared" si="78"/>
        <v xml:space="preserve"> </v>
      </c>
      <c r="BH4" s="11" t="str">
        <f t="shared" si="52"/>
        <v xml:space="preserve"> </v>
      </c>
      <c r="BI4" s="11" t="str">
        <f t="shared" si="53"/>
        <v xml:space="preserve"> </v>
      </c>
      <c r="BJ4" s="11">
        <f t="shared" si="54"/>
        <v>0</v>
      </c>
      <c r="BK4" s="11" t="str">
        <f t="shared" si="55"/>
        <v/>
      </c>
      <c r="BL4" s="11" t="str">
        <f t="shared" si="56"/>
        <v xml:space="preserve"> </v>
      </c>
      <c r="BM4" s="11" t="str">
        <f t="shared" si="57"/>
        <v xml:space="preserve"> </v>
      </c>
      <c r="BN4" s="11" t="str">
        <f t="shared" si="58"/>
        <v xml:space="preserve"> </v>
      </c>
      <c r="BO4" s="11" t="str">
        <f t="shared" si="59"/>
        <v xml:space="preserve"> </v>
      </c>
      <c r="BP4" s="11" t="str">
        <f t="shared" si="60"/>
        <v xml:space="preserve"> </v>
      </c>
      <c r="BQ4" s="11" t="str">
        <f t="shared" si="79"/>
        <v>0</v>
      </c>
      <c r="BR4" s="25">
        <f t="shared" si="61"/>
        <v>0</v>
      </c>
      <c r="BS4" s="11" t="str">
        <f t="shared" si="62"/>
        <v>Not Present</v>
      </c>
      <c r="BT4" s="11" t="str">
        <f t="shared" si="63"/>
        <v>0</v>
      </c>
      <c r="BU4" s="12">
        <f t="shared" si="64"/>
        <v>1</v>
      </c>
      <c r="BV4" s="12">
        <f t="shared" si="80"/>
        <v>0</v>
      </c>
      <c r="BW4" s="12">
        <f t="shared" si="81"/>
        <v>1</v>
      </c>
      <c r="BX4" s="12">
        <f t="shared" si="65"/>
        <v>1</v>
      </c>
      <c r="BY4" s="11">
        <f t="shared" si="82"/>
        <v>1</v>
      </c>
      <c r="BZ4" s="11">
        <f t="shared" si="66"/>
        <v>1</v>
      </c>
      <c r="CA4" s="11">
        <f t="shared" si="67"/>
        <v>29</v>
      </c>
      <c r="CB4" s="11">
        <f t="shared" si="68"/>
        <v>2011</v>
      </c>
      <c r="CC4" s="11">
        <f t="shared" si="69"/>
        <v>1</v>
      </c>
      <c r="CD4" s="11" t="str">
        <f t="shared" si="70"/>
        <v>Yes</v>
      </c>
      <c r="CE4" s="11">
        <f t="shared" si="71"/>
        <v>7</v>
      </c>
      <c r="CF4" s="11">
        <f t="shared" si="72"/>
        <v>35</v>
      </c>
      <c r="CG4" s="11">
        <f t="shared" si="83"/>
        <v>0</v>
      </c>
      <c r="CH4" s="11">
        <f t="shared" si="84"/>
        <v>245</v>
      </c>
      <c r="CI4" s="11">
        <f t="shared" si="73"/>
        <v>0</v>
      </c>
      <c r="CJ4" s="11">
        <f t="shared" si="74"/>
        <v>2</v>
      </c>
    </row>
    <row r="5" spans="1:88" x14ac:dyDescent="0.3">
      <c r="A5" s="11">
        <f t="shared" si="0"/>
        <v>2017</v>
      </c>
      <c r="B5" s="11" t="str">
        <f t="shared" si="1"/>
        <v>28-03-2017 09:37:35 CEST</v>
      </c>
      <c r="C5" s="11" t="str">
        <f t="shared" si="2"/>
        <v>Rwanda</v>
      </c>
      <c r="D5" s="11" t="str">
        <f t="shared" si="3"/>
        <v>Rulindo</v>
      </c>
      <c r="E5" s="11" t="str">
        <f t="shared" si="4"/>
        <v>Ntarabana</v>
      </c>
      <c r="F5" s="11" t="str">
        <f t="shared" si="5"/>
        <v>Kiyanza</v>
      </c>
      <c r="G5" s="11" t="str">
        <f t="shared" si="6"/>
        <v>Nyagasozi</v>
      </c>
      <c r="H5" s="11" t="str">
        <f t="shared" si="7"/>
        <v/>
      </c>
      <c r="I5" s="11" t="str">
        <f t="shared" si="8"/>
        <v/>
      </c>
      <c r="J5" s="11" t="str">
        <f t="shared" si="9"/>
        <v>Kararama network</v>
      </c>
      <c r="K5" s="11">
        <f t="shared" si="10"/>
        <v>197</v>
      </c>
      <c r="L5" s="11">
        <f t="shared" si="85"/>
        <v>6572</v>
      </c>
      <c r="M5" s="11">
        <f t="shared" si="86"/>
        <v>4</v>
      </c>
      <c r="N5" s="11">
        <f t="shared" si="87"/>
        <v>1643</v>
      </c>
      <c r="O5" s="11">
        <f t="shared" si="11"/>
        <v>197</v>
      </c>
      <c r="P5" s="11" t="str">
        <f t="shared" si="12"/>
        <v xml:space="preserve"> </v>
      </c>
      <c r="Q5" s="13">
        <f t="shared" si="75"/>
        <v>1</v>
      </c>
      <c r="R5" s="11">
        <f t="shared" si="76"/>
        <v>1</v>
      </c>
      <c r="S5" s="11">
        <f t="shared" si="13"/>
        <v>0</v>
      </c>
      <c r="T5" s="11">
        <f t="shared" si="14"/>
        <v>1</v>
      </c>
      <c r="U5" s="11" t="str">
        <f t="shared" si="15"/>
        <v>Piped Network With Pump</v>
      </c>
      <c r="V5" s="11">
        <f t="shared" si="16"/>
        <v>2009</v>
      </c>
      <c r="W5" s="11" t="str">
        <f t="shared" si="17"/>
        <v>Governement (District, Wasac) And Water For People</v>
      </c>
      <c r="X5" s="11" t="str">
        <f t="shared" si="18"/>
        <v>Spring</v>
      </c>
      <c r="Y5" s="11">
        <f t="shared" si="19"/>
        <v>3</v>
      </c>
      <c r="Z5" s="11">
        <f t="shared" si="20"/>
        <v>1</v>
      </c>
      <c r="AA5" s="11">
        <f t="shared" si="21"/>
        <v>1</v>
      </c>
      <c r="AB5" s="11" t="str">
        <f t="shared" si="22"/>
        <v/>
      </c>
      <c r="AC5" s="11">
        <f t="shared" si="23"/>
        <v>3</v>
      </c>
      <c r="AD5" s="11">
        <f t="shared" si="24"/>
        <v>2009</v>
      </c>
      <c r="AE5" s="11">
        <f t="shared" si="25"/>
        <v>1</v>
      </c>
      <c r="AF5" s="11">
        <f t="shared" si="26"/>
        <v>4.5</v>
      </c>
      <c r="AG5" s="12">
        <f t="shared" si="77"/>
        <v>384000</v>
      </c>
      <c r="AH5" s="12">
        <f t="shared" si="27"/>
        <v>389.84771573604058</v>
      </c>
      <c r="AI5" s="11">
        <f t="shared" si="28"/>
        <v>1</v>
      </c>
      <c r="AJ5" s="11">
        <f t="shared" si="29"/>
        <v>1</v>
      </c>
      <c r="AK5" s="11">
        <f t="shared" si="30"/>
        <v>2</v>
      </c>
      <c r="AL5" s="11">
        <f t="shared" si="31"/>
        <v>2012</v>
      </c>
      <c r="AM5" s="11">
        <f t="shared" si="32"/>
        <v>1</v>
      </c>
      <c r="AN5" s="11">
        <f t="shared" si="33"/>
        <v>5000</v>
      </c>
      <c r="AO5" s="11">
        <f t="shared" si="34"/>
        <v>1</v>
      </c>
      <c r="AP5" s="11">
        <f t="shared" si="35"/>
        <v>5</v>
      </c>
      <c r="AQ5" s="11">
        <f t="shared" si="36"/>
        <v>2012</v>
      </c>
      <c r="AR5" s="11">
        <f t="shared" si="37"/>
        <v>1</v>
      </c>
      <c r="AS5" s="11">
        <f t="shared" si="38"/>
        <v>1</v>
      </c>
      <c r="AT5" s="11">
        <f t="shared" si="39"/>
        <v>14</v>
      </c>
      <c r="AU5" s="11" t="str">
        <f t="shared" si="40"/>
        <v/>
      </c>
      <c r="AV5" s="11">
        <f t="shared" si="41"/>
        <v>2012</v>
      </c>
      <c r="AW5" s="11">
        <f t="shared" si="42"/>
        <v>1</v>
      </c>
      <c r="AX5" s="11">
        <f t="shared" si="43"/>
        <v>1</v>
      </c>
      <c r="AY5" s="11">
        <f t="shared" si="44"/>
        <v>2</v>
      </c>
      <c r="AZ5" s="11">
        <f t="shared" si="45"/>
        <v>2012</v>
      </c>
      <c r="BA5" s="11">
        <f t="shared" si="46"/>
        <v>1</v>
      </c>
      <c r="BB5" s="11">
        <f t="shared" si="47"/>
        <v>5000</v>
      </c>
      <c r="BC5" s="11">
        <f t="shared" si="48"/>
        <v>1</v>
      </c>
      <c r="BD5" s="11">
        <f t="shared" si="49"/>
        <v>1</v>
      </c>
      <c r="BE5" s="11">
        <f t="shared" si="50"/>
        <v>2009</v>
      </c>
      <c r="BF5" s="11">
        <f t="shared" si="51"/>
        <v>1</v>
      </c>
      <c r="BG5" s="11">
        <f t="shared" si="78"/>
        <v>1</v>
      </c>
      <c r="BH5" s="11">
        <f t="shared" si="52"/>
        <v>2009</v>
      </c>
      <c r="BI5" s="11">
        <f t="shared" si="53"/>
        <v>1</v>
      </c>
      <c r="BJ5" s="11">
        <f t="shared" si="54"/>
        <v>0</v>
      </c>
      <c r="BK5" s="11" t="str">
        <f t="shared" si="55"/>
        <v/>
      </c>
      <c r="BL5" s="11" t="str">
        <f t="shared" si="56"/>
        <v xml:space="preserve"> </v>
      </c>
      <c r="BM5" s="11" t="str">
        <f t="shared" si="57"/>
        <v xml:space="preserve"> </v>
      </c>
      <c r="BN5" s="11" t="str">
        <f t="shared" si="58"/>
        <v xml:space="preserve"> </v>
      </c>
      <c r="BO5" s="11" t="str">
        <f t="shared" si="59"/>
        <v xml:space="preserve"> </v>
      </c>
      <c r="BP5" s="11" t="str">
        <f t="shared" si="60"/>
        <v xml:space="preserve"> </v>
      </c>
      <c r="BQ5" s="11" t="str">
        <f t="shared" si="79"/>
        <v>0</v>
      </c>
      <c r="BR5" s="25">
        <f t="shared" si="61"/>
        <v>0</v>
      </c>
      <c r="BS5" s="11" t="str">
        <f t="shared" si="62"/>
        <v>Not Present</v>
      </c>
      <c r="BT5" s="11" t="str">
        <f t="shared" si="63"/>
        <v>0</v>
      </c>
      <c r="BU5" s="12">
        <f t="shared" si="64"/>
        <v>1</v>
      </c>
      <c r="BV5" s="12">
        <f t="shared" si="80"/>
        <v>0</v>
      </c>
      <c r="BW5" s="12">
        <f t="shared" si="81"/>
        <v>1</v>
      </c>
      <c r="BX5" s="12">
        <f t="shared" si="65"/>
        <v>1</v>
      </c>
      <c r="BY5" s="11">
        <f t="shared" si="82"/>
        <v>1</v>
      </c>
      <c r="BZ5" s="11">
        <f t="shared" si="66"/>
        <v>1</v>
      </c>
      <c r="CA5" s="11">
        <f t="shared" si="67"/>
        <v>1</v>
      </c>
      <c r="CB5" s="11">
        <f t="shared" si="68"/>
        <v>2012</v>
      </c>
      <c r="CC5" s="11">
        <f t="shared" si="69"/>
        <v>1</v>
      </c>
      <c r="CD5" s="11" t="str">
        <f t="shared" si="70"/>
        <v>No</v>
      </c>
      <c r="CE5" s="11">
        <f t="shared" si="71"/>
        <v>0</v>
      </c>
      <c r="CF5" s="11">
        <f t="shared" si="72"/>
        <v>0</v>
      </c>
      <c r="CG5" s="11">
        <f t="shared" si="83"/>
        <v>1</v>
      </c>
      <c r="CH5" s="11">
        <f t="shared" si="84"/>
        <v>0</v>
      </c>
      <c r="CI5" s="11">
        <f t="shared" si="73"/>
        <v>1</v>
      </c>
      <c r="CJ5" s="11">
        <f t="shared" si="74"/>
        <v>1</v>
      </c>
    </row>
    <row r="6" spans="1:88" x14ac:dyDescent="0.3">
      <c r="A6" s="11">
        <f t="shared" si="0"/>
        <v>2017</v>
      </c>
      <c r="B6" s="11" t="str">
        <f t="shared" si="1"/>
        <v>05-04-2017 21:15:59 CEST</v>
      </c>
      <c r="C6" s="11" t="str">
        <f t="shared" si="2"/>
        <v>Rwanda</v>
      </c>
      <c r="D6" s="11" t="str">
        <f t="shared" si="3"/>
        <v>Rulindo</v>
      </c>
      <c r="E6" s="11" t="str">
        <f t="shared" si="4"/>
        <v>Bushoki</v>
      </c>
      <c r="F6" s="11" t="str">
        <f t="shared" si="5"/>
        <v>N.Ngarama</v>
      </c>
      <c r="G6" s="11" t="str">
        <f t="shared" si="6"/>
        <v>Ngarama</v>
      </c>
      <c r="H6" s="11" t="str">
        <f t="shared" si="7"/>
        <v/>
      </c>
      <c r="I6" s="11" t="str">
        <f t="shared" si="8"/>
        <v/>
      </c>
      <c r="J6" s="11" t="str">
        <f t="shared" si="9"/>
        <v>Rutare-Nyirangarama gravity/Nyirangarama water point</v>
      </c>
      <c r="K6" s="11">
        <f t="shared" si="10"/>
        <v>89</v>
      </c>
      <c r="L6" s="11">
        <f t="shared" si="85"/>
        <v>726</v>
      </c>
      <c r="M6" s="11">
        <f t="shared" si="86"/>
        <v>1</v>
      </c>
      <c r="N6" s="11">
        <f t="shared" si="87"/>
        <v>726</v>
      </c>
      <c r="O6" s="11">
        <f t="shared" si="11"/>
        <v>89</v>
      </c>
      <c r="P6" s="11" t="str">
        <f t="shared" si="12"/>
        <v xml:space="preserve"> </v>
      </c>
      <c r="Q6" s="13">
        <f t="shared" si="75"/>
        <v>1</v>
      </c>
      <c r="R6" s="11">
        <f t="shared" si="76"/>
        <v>1</v>
      </c>
      <c r="S6" s="11">
        <f t="shared" si="13"/>
        <v>0</v>
      </c>
      <c r="T6" s="11">
        <f t="shared" si="14"/>
        <v>1</v>
      </c>
      <c r="U6" s="11" t="str">
        <f t="shared" si="15"/>
        <v>Piped Network -- Gravity Only</v>
      </c>
      <c r="V6" s="11">
        <f t="shared" si="16"/>
        <v>1960</v>
      </c>
      <c r="W6" s="11" t="str">
        <f t="shared" si="17"/>
        <v>Government Of Rwanda</v>
      </c>
      <c r="X6" s="11" t="str">
        <f t="shared" si="18"/>
        <v>Spring</v>
      </c>
      <c r="Y6" s="11">
        <f t="shared" si="19"/>
        <v>1</v>
      </c>
      <c r="Z6" s="11">
        <f t="shared" si="20"/>
        <v>1</v>
      </c>
      <c r="AA6" s="11">
        <f t="shared" si="21"/>
        <v>0</v>
      </c>
      <c r="AB6" s="11" t="str">
        <f t="shared" si="22"/>
        <v/>
      </c>
      <c r="AC6" s="11" t="str">
        <f t="shared" si="23"/>
        <v xml:space="preserve"> </v>
      </c>
      <c r="AD6" s="11" t="str">
        <f t="shared" si="24"/>
        <v xml:space="preserve"> </v>
      </c>
      <c r="AE6" s="11" t="str">
        <f t="shared" si="25"/>
        <v xml:space="preserve"> </v>
      </c>
      <c r="AF6" s="11">
        <f t="shared" si="26"/>
        <v>20</v>
      </c>
      <c r="AG6" s="12">
        <f t="shared" si="77"/>
        <v>86400</v>
      </c>
      <c r="AH6" s="12">
        <f t="shared" si="27"/>
        <v>194.15730337078651</v>
      </c>
      <c r="AI6" s="11">
        <f t="shared" si="28"/>
        <v>1</v>
      </c>
      <c r="AJ6" s="11">
        <f t="shared" si="29"/>
        <v>0</v>
      </c>
      <c r="AK6" s="11" t="str">
        <f t="shared" si="30"/>
        <v xml:space="preserve"> </v>
      </c>
      <c r="AL6" s="11" t="str">
        <f t="shared" si="31"/>
        <v xml:space="preserve"> </v>
      </c>
      <c r="AM6" s="11" t="str">
        <f t="shared" si="32"/>
        <v xml:space="preserve"> </v>
      </c>
      <c r="AN6" s="11" t="str">
        <f t="shared" si="33"/>
        <v xml:space="preserve"> </v>
      </c>
      <c r="AO6" s="11">
        <f t="shared" si="34"/>
        <v>0</v>
      </c>
      <c r="AP6" s="11" t="str">
        <f t="shared" si="35"/>
        <v xml:space="preserve"> </v>
      </c>
      <c r="AQ6" s="11" t="str">
        <f t="shared" si="36"/>
        <v xml:space="preserve"> </v>
      </c>
      <c r="AR6" s="11" t="str">
        <f t="shared" si="37"/>
        <v xml:space="preserve"> </v>
      </c>
      <c r="AS6" s="11">
        <f t="shared" si="38"/>
        <v>0</v>
      </c>
      <c r="AT6" s="11" t="str">
        <f t="shared" si="39"/>
        <v xml:space="preserve"> </v>
      </c>
      <c r="AU6" s="11" t="str">
        <f t="shared" si="40"/>
        <v/>
      </c>
      <c r="AV6" s="11" t="str">
        <f t="shared" si="41"/>
        <v xml:space="preserve"> </v>
      </c>
      <c r="AW6" s="11" t="str">
        <f t="shared" si="42"/>
        <v xml:space="preserve"> </v>
      </c>
      <c r="AX6" s="11">
        <f t="shared" si="43"/>
        <v>0</v>
      </c>
      <c r="AY6" s="11" t="str">
        <f t="shared" si="44"/>
        <v xml:space="preserve"> </v>
      </c>
      <c r="AZ6" s="11" t="str">
        <f t="shared" si="45"/>
        <v xml:space="preserve"> </v>
      </c>
      <c r="BA6" s="11" t="str">
        <f t="shared" si="46"/>
        <v xml:space="preserve"> </v>
      </c>
      <c r="BB6" s="11" t="str">
        <f t="shared" si="47"/>
        <v xml:space="preserve"> </v>
      </c>
      <c r="BC6" s="11">
        <f t="shared" si="48"/>
        <v>0</v>
      </c>
      <c r="BD6" s="11" t="str">
        <f t="shared" si="49"/>
        <v xml:space="preserve"> </v>
      </c>
      <c r="BE6" s="11" t="str">
        <f t="shared" si="50"/>
        <v xml:space="preserve"> </v>
      </c>
      <c r="BF6" s="11" t="str">
        <f t="shared" si="51"/>
        <v xml:space="preserve"> </v>
      </c>
      <c r="BG6" s="11" t="str">
        <f t="shared" si="78"/>
        <v xml:space="preserve"> </v>
      </c>
      <c r="BH6" s="11" t="str">
        <f t="shared" si="52"/>
        <v xml:space="preserve"> </v>
      </c>
      <c r="BI6" s="11" t="str">
        <f t="shared" si="53"/>
        <v xml:space="preserve"> </v>
      </c>
      <c r="BJ6" s="11">
        <f t="shared" si="54"/>
        <v>0</v>
      </c>
      <c r="BK6" s="11" t="str">
        <f t="shared" si="55"/>
        <v/>
      </c>
      <c r="BL6" s="11" t="str">
        <f t="shared" si="56"/>
        <v xml:space="preserve"> </v>
      </c>
      <c r="BM6" s="11" t="str">
        <f t="shared" si="57"/>
        <v xml:space="preserve"> </v>
      </c>
      <c r="BN6" s="11" t="str">
        <f t="shared" si="58"/>
        <v xml:space="preserve"> </v>
      </c>
      <c r="BO6" s="11" t="str">
        <f t="shared" si="59"/>
        <v xml:space="preserve"> </v>
      </c>
      <c r="BP6" s="11" t="str">
        <f t="shared" si="60"/>
        <v xml:space="preserve"> </v>
      </c>
      <c r="BQ6" s="11" t="str">
        <f t="shared" si="79"/>
        <v>0</v>
      </c>
      <c r="BR6" s="25">
        <f t="shared" si="61"/>
        <v>0</v>
      </c>
      <c r="BS6" s="11" t="str">
        <f t="shared" si="62"/>
        <v>Not Present</v>
      </c>
      <c r="BT6" s="11" t="str">
        <f t="shared" si="63"/>
        <v>0</v>
      </c>
      <c r="BU6" s="12">
        <f t="shared" si="64"/>
        <v>1</v>
      </c>
      <c r="BV6" s="12">
        <f t="shared" si="80"/>
        <v>0</v>
      </c>
      <c r="BW6" s="12">
        <f t="shared" si="81"/>
        <v>1</v>
      </c>
      <c r="BX6" s="12">
        <f t="shared" si="65"/>
        <v>1</v>
      </c>
      <c r="BY6" s="11">
        <f t="shared" si="82"/>
        <v>1</v>
      </c>
      <c r="BZ6" s="11">
        <f t="shared" si="66"/>
        <v>1</v>
      </c>
      <c r="CA6" s="11">
        <f t="shared" si="67"/>
        <v>1</v>
      </c>
      <c r="CB6" s="11">
        <f t="shared" si="68"/>
        <v>1960</v>
      </c>
      <c r="CC6" s="11">
        <f t="shared" si="69"/>
        <v>2</v>
      </c>
      <c r="CD6" s="11" t="str">
        <f t="shared" si="70"/>
        <v>No</v>
      </c>
      <c r="CE6" s="11">
        <f t="shared" si="71"/>
        <v>0</v>
      </c>
      <c r="CF6" s="11">
        <f t="shared" si="72"/>
        <v>0</v>
      </c>
      <c r="CG6" s="11">
        <f t="shared" si="83"/>
        <v>1</v>
      </c>
      <c r="CH6" s="11">
        <f t="shared" si="84"/>
        <v>0</v>
      </c>
      <c r="CI6" s="11">
        <f t="shared" si="73"/>
        <v>1</v>
      </c>
      <c r="CJ6" s="11">
        <f t="shared" si="74"/>
        <v>2</v>
      </c>
    </row>
    <row r="7" spans="1:88" x14ac:dyDescent="0.3">
      <c r="A7" s="11">
        <f t="shared" si="0"/>
        <v>2017</v>
      </c>
      <c r="B7" s="11" t="str">
        <f t="shared" si="1"/>
        <v>09-03-2017 20:28:53 CET</v>
      </c>
      <c r="C7" s="11" t="str">
        <f t="shared" si="2"/>
        <v>Rwanda</v>
      </c>
      <c r="D7" s="11" t="str">
        <f t="shared" si="3"/>
        <v>Rulindo</v>
      </c>
      <c r="E7" s="11" t="str">
        <f t="shared" si="4"/>
        <v>Shyorongi</v>
      </c>
      <c r="F7" s="11" t="str">
        <f t="shared" si="5"/>
        <v>Kijabagwe</v>
      </c>
      <c r="G7" s="11" t="str">
        <f t="shared" si="6"/>
        <v>Gaseke</v>
      </c>
      <c r="H7" s="11" t="str">
        <f t="shared" si="7"/>
        <v/>
      </c>
      <c r="I7" s="11" t="str">
        <f t="shared" si="8"/>
        <v/>
      </c>
      <c r="J7" s="11" t="str">
        <f t="shared" si="9"/>
        <v>Gisoro- Nyundo network</v>
      </c>
      <c r="K7" s="11">
        <f t="shared" si="10"/>
        <v>176</v>
      </c>
      <c r="L7" s="11">
        <f t="shared" si="85"/>
        <v>2297</v>
      </c>
      <c r="M7" s="11">
        <f t="shared" si="86"/>
        <v>10</v>
      </c>
      <c r="N7" s="11">
        <f t="shared" si="87"/>
        <v>229.7</v>
      </c>
      <c r="O7" s="11">
        <f t="shared" si="11"/>
        <v>65</v>
      </c>
      <c r="P7" s="11">
        <f t="shared" si="12"/>
        <v>111</v>
      </c>
      <c r="Q7" s="13">
        <f t="shared" si="75"/>
        <v>0.36931818181818182</v>
      </c>
      <c r="R7" s="11">
        <f t="shared" si="76"/>
        <v>0</v>
      </c>
      <c r="S7" s="11">
        <f t="shared" si="13"/>
        <v>1</v>
      </c>
      <c r="T7" s="11">
        <f t="shared" si="14"/>
        <v>1</v>
      </c>
      <c r="U7" s="11" t="str">
        <f t="shared" si="15"/>
        <v>Piped Network -- Gravity Only</v>
      </c>
      <c r="V7" s="11">
        <f t="shared" si="16"/>
        <v>2013</v>
      </c>
      <c r="W7" s="11" t="str">
        <f t="shared" si="17"/>
        <v>Governement (District, Wasac) And Water For People</v>
      </c>
      <c r="X7" s="11" t="str">
        <f t="shared" si="18"/>
        <v>Spring</v>
      </c>
      <c r="Y7" s="11">
        <f t="shared" si="19"/>
        <v>1</v>
      </c>
      <c r="Z7" s="11">
        <f t="shared" si="20"/>
        <v>1</v>
      </c>
      <c r="AA7" s="11">
        <f t="shared" si="21"/>
        <v>1</v>
      </c>
      <c r="AB7" s="11" t="str">
        <f t="shared" si="22"/>
        <v>"Springbox" --Intake Structure At A Spring</v>
      </c>
      <c r="AC7" s="11">
        <f t="shared" si="23"/>
        <v>1</v>
      </c>
      <c r="AD7" s="11">
        <f t="shared" si="24"/>
        <v>2013</v>
      </c>
      <c r="AE7" s="11">
        <f t="shared" si="25"/>
        <v>1</v>
      </c>
      <c r="AF7" s="11">
        <f t="shared" si="26"/>
        <v>13</v>
      </c>
      <c r="AG7" s="12">
        <f t="shared" si="77"/>
        <v>132923.07692307694</v>
      </c>
      <c r="AH7" s="12">
        <f t="shared" si="27"/>
        <v>408.99408284023673</v>
      </c>
      <c r="AI7" s="11">
        <f t="shared" si="28"/>
        <v>1</v>
      </c>
      <c r="AJ7" s="11">
        <f t="shared" si="29"/>
        <v>1</v>
      </c>
      <c r="AK7" s="11">
        <f t="shared" si="30"/>
        <v>1</v>
      </c>
      <c r="AL7" s="11">
        <f t="shared" si="31"/>
        <v>2013</v>
      </c>
      <c r="AM7" s="11">
        <f t="shared" si="32"/>
        <v>1</v>
      </c>
      <c r="AN7" s="11">
        <f t="shared" si="33"/>
        <v>30</v>
      </c>
      <c r="AO7" s="11">
        <f t="shared" si="34"/>
        <v>1</v>
      </c>
      <c r="AP7" s="11">
        <f t="shared" si="35"/>
        <v>6</v>
      </c>
      <c r="AQ7" s="11">
        <f t="shared" si="36"/>
        <v>2013</v>
      </c>
      <c r="AR7" s="11">
        <f t="shared" si="37"/>
        <v>2</v>
      </c>
      <c r="AS7" s="11">
        <f t="shared" si="38"/>
        <v>1</v>
      </c>
      <c r="AT7" s="11">
        <f t="shared" si="39"/>
        <v>10</v>
      </c>
      <c r="AU7" s="11" t="str">
        <f t="shared" si="40"/>
        <v>Pressure Break Tank|Distribution Chamber|Ventouse, Washout</v>
      </c>
      <c r="AV7" s="11">
        <f t="shared" si="41"/>
        <v>2013</v>
      </c>
      <c r="AW7" s="11">
        <f t="shared" si="42"/>
        <v>1</v>
      </c>
      <c r="AX7" s="11">
        <f t="shared" si="43"/>
        <v>1</v>
      </c>
      <c r="AY7" s="11">
        <f t="shared" si="44"/>
        <v>2</v>
      </c>
      <c r="AZ7" s="11">
        <f t="shared" si="45"/>
        <v>2013</v>
      </c>
      <c r="BA7" s="11">
        <f t="shared" si="46"/>
        <v>1</v>
      </c>
      <c r="BB7" s="11">
        <f t="shared" si="47"/>
        <v>7000</v>
      </c>
      <c r="BC7" s="11">
        <f t="shared" si="48"/>
        <v>0</v>
      </c>
      <c r="BD7" s="11" t="str">
        <f t="shared" si="49"/>
        <v xml:space="preserve"> </v>
      </c>
      <c r="BE7" s="11" t="str">
        <f t="shared" si="50"/>
        <v xml:space="preserve"> </v>
      </c>
      <c r="BF7" s="11" t="str">
        <f t="shared" si="51"/>
        <v xml:space="preserve"> </v>
      </c>
      <c r="BG7" s="11" t="str">
        <f t="shared" si="78"/>
        <v xml:space="preserve"> </v>
      </c>
      <c r="BH7" s="11" t="str">
        <f t="shared" si="52"/>
        <v xml:space="preserve"> </v>
      </c>
      <c r="BI7" s="11" t="str">
        <f t="shared" si="53"/>
        <v xml:space="preserve"> </v>
      </c>
      <c r="BJ7" s="11">
        <f t="shared" si="54"/>
        <v>0</v>
      </c>
      <c r="BK7" s="11" t="str">
        <f t="shared" si="55"/>
        <v/>
      </c>
      <c r="BL7" s="11" t="str">
        <f t="shared" si="56"/>
        <v xml:space="preserve"> </v>
      </c>
      <c r="BM7" s="11" t="str">
        <f t="shared" si="57"/>
        <v xml:space="preserve"> </v>
      </c>
      <c r="BN7" s="11" t="str">
        <f t="shared" si="58"/>
        <v xml:space="preserve"> </v>
      </c>
      <c r="BO7" s="11" t="str">
        <f t="shared" si="59"/>
        <v xml:space="preserve"> </v>
      </c>
      <c r="BP7" s="11" t="str">
        <f t="shared" si="60"/>
        <v xml:space="preserve"> </v>
      </c>
      <c r="BQ7" s="11" t="str">
        <f t="shared" si="79"/>
        <v>0</v>
      </c>
      <c r="BR7" s="25">
        <f t="shared" si="61"/>
        <v>0</v>
      </c>
      <c r="BS7" s="11" t="str">
        <f t="shared" si="62"/>
        <v>Not Present</v>
      </c>
      <c r="BT7" s="11" t="str">
        <f t="shared" si="63"/>
        <v>0</v>
      </c>
      <c r="BU7" s="12">
        <f t="shared" si="64"/>
        <v>1</v>
      </c>
      <c r="BV7" s="12">
        <f t="shared" si="80"/>
        <v>0</v>
      </c>
      <c r="BW7" s="12">
        <f t="shared" si="81"/>
        <v>1</v>
      </c>
      <c r="BX7" s="12">
        <f t="shared" si="65"/>
        <v>1</v>
      </c>
      <c r="BY7" s="11">
        <f t="shared" si="82"/>
        <v>1</v>
      </c>
      <c r="BZ7" s="11">
        <f t="shared" si="66"/>
        <v>1</v>
      </c>
      <c r="CA7" s="11">
        <f t="shared" si="67"/>
        <v>1</v>
      </c>
      <c r="CB7" s="11">
        <f t="shared" si="68"/>
        <v>2013</v>
      </c>
      <c r="CC7" s="11">
        <f t="shared" si="69"/>
        <v>1</v>
      </c>
      <c r="CD7" s="11" t="str">
        <f t="shared" si="70"/>
        <v>No</v>
      </c>
      <c r="CE7" s="11">
        <f t="shared" si="71"/>
        <v>0</v>
      </c>
      <c r="CF7" s="11">
        <f t="shared" si="72"/>
        <v>0</v>
      </c>
      <c r="CG7" s="11">
        <f t="shared" si="83"/>
        <v>1</v>
      </c>
      <c r="CH7" s="11">
        <f t="shared" si="84"/>
        <v>0</v>
      </c>
      <c r="CI7" s="11">
        <f t="shared" si="73"/>
        <v>1</v>
      </c>
      <c r="CJ7" s="11">
        <f t="shared" si="74"/>
        <v>1</v>
      </c>
    </row>
    <row r="8" spans="1:88" x14ac:dyDescent="0.3">
      <c r="A8" s="11">
        <f t="shared" si="0"/>
        <v>2017</v>
      </c>
      <c r="B8" s="11" t="str">
        <f t="shared" si="1"/>
        <v>27-03-2017 15:41:31 CEST</v>
      </c>
      <c r="C8" s="11" t="str">
        <f t="shared" si="2"/>
        <v>Rwanda</v>
      </c>
      <c r="D8" s="11" t="str">
        <f t="shared" si="3"/>
        <v>Rulindo</v>
      </c>
      <c r="E8" s="11" t="str">
        <f t="shared" si="4"/>
        <v>Ntarabana</v>
      </c>
      <c r="F8" s="11" t="str">
        <f t="shared" si="5"/>
        <v>Kiyanza</v>
      </c>
      <c r="G8" s="11" t="str">
        <f t="shared" si="6"/>
        <v>Nombe</v>
      </c>
      <c r="H8" s="11" t="str">
        <f t="shared" si="7"/>
        <v/>
      </c>
      <c r="I8" s="11" t="str">
        <f t="shared" si="8"/>
        <v/>
      </c>
      <c r="J8" s="11" t="str">
        <f t="shared" si="9"/>
        <v>Kararama and Rwamugaza pumping</v>
      </c>
      <c r="K8" s="11">
        <f t="shared" si="10"/>
        <v>965</v>
      </c>
      <c r="L8" s="11">
        <f t="shared" si="85"/>
        <v>6572</v>
      </c>
      <c r="M8" s="11">
        <f t="shared" si="86"/>
        <v>1</v>
      </c>
      <c r="N8" s="11">
        <f t="shared" si="87"/>
        <v>6572</v>
      </c>
      <c r="O8" s="11">
        <f t="shared" si="11"/>
        <v>965</v>
      </c>
      <c r="P8" s="11" t="str">
        <f t="shared" si="12"/>
        <v xml:space="preserve"> </v>
      </c>
      <c r="Q8" s="13">
        <f t="shared" si="75"/>
        <v>1</v>
      </c>
      <c r="R8" s="11">
        <f t="shared" si="76"/>
        <v>1</v>
      </c>
      <c r="S8" s="11">
        <f t="shared" si="13"/>
        <v>0</v>
      </c>
      <c r="T8" s="11">
        <f t="shared" si="14"/>
        <v>1</v>
      </c>
      <c r="U8" s="11" t="str">
        <f t="shared" si="15"/>
        <v>Piped Network -- Gravity Only|Piped Network With Pump</v>
      </c>
      <c r="V8" s="11">
        <f t="shared" si="16"/>
        <v>2012</v>
      </c>
      <c r="W8" s="11" t="str">
        <f t="shared" si="17"/>
        <v>Governement (District, Wasac) And Water For People</v>
      </c>
      <c r="X8" s="11" t="str">
        <f t="shared" si="18"/>
        <v>Spring</v>
      </c>
      <c r="Y8" s="11">
        <f t="shared" si="19"/>
        <v>2</v>
      </c>
      <c r="Z8" s="11">
        <f t="shared" si="20"/>
        <v>1</v>
      </c>
      <c r="AA8" s="11">
        <f t="shared" si="21"/>
        <v>1</v>
      </c>
      <c r="AB8" s="11" t="str">
        <f t="shared" si="22"/>
        <v>"Springbox" --Intake Structure At A Spring</v>
      </c>
      <c r="AC8" s="11">
        <f t="shared" si="23"/>
        <v>2</v>
      </c>
      <c r="AD8" s="11">
        <f t="shared" si="24"/>
        <v>2003</v>
      </c>
      <c r="AE8" s="11">
        <f t="shared" si="25"/>
        <v>1</v>
      </c>
      <c r="AF8" s="11">
        <f t="shared" si="26"/>
        <v>3.5</v>
      </c>
      <c r="AG8" s="12">
        <f t="shared" si="77"/>
        <v>493714.28571428574</v>
      </c>
      <c r="AH8" s="12">
        <f t="shared" si="27"/>
        <v>102.32420429311621</v>
      </c>
      <c r="AI8" s="11">
        <f t="shared" si="28"/>
        <v>1</v>
      </c>
      <c r="AJ8" s="11">
        <f t="shared" si="29"/>
        <v>1</v>
      </c>
      <c r="AK8" s="11">
        <f t="shared" si="30"/>
        <v>1</v>
      </c>
      <c r="AL8" s="11">
        <f t="shared" si="31"/>
        <v>2003</v>
      </c>
      <c r="AM8" s="11">
        <f t="shared" si="32"/>
        <v>1</v>
      </c>
      <c r="AN8" s="11">
        <f t="shared" si="33"/>
        <v>8000</v>
      </c>
      <c r="AO8" s="11">
        <f t="shared" si="34"/>
        <v>1</v>
      </c>
      <c r="AP8" s="11">
        <f t="shared" si="35"/>
        <v>7</v>
      </c>
      <c r="AQ8" s="11">
        <f t="shared" si="36"/>
        <v>2003</v>
      </c>
      <c r="AR8" s="11">
        <f t="shared" si="37"/>
        <v>1</v>
      </c>
      <c r="AS8" s="11">
        <f t="shared" si="38"/>
        <v>1</v>
      </c>
      <c r="AT8" s="11">
        <f t="shared" si="39"/>
        <v>14</v>
      </c>
      <c r="AU8" s="11" t="str">
        <f t="shared" si="40"/>
        <v/>
      </c>
      <c r="AV8" s="11">
        <f t="shared" si="41"/>
        <v>2003</v>
      </c>
      <c r="AW8" s="11">
        <f t="shared" si="42"/>
        <v>1</v>
      </c>
      <c r="AX8" s="11">
        <f t="shared" si="43"/>
        <v>0</v>
      </c>
      <c r="AY8" s="11" t="str">
        <f t="shared" si="44"/>
        <v xml:space="preserve"> </v>
      </c>
      <c r="AZ8" s="11" t="str">
        <f t="shared" si="45"/>
        <v xml:space="preserve"> </v>
      </c>
      <c r="BA8" s="11" t="str">
        <f t="shared" si="46"/>
        <v xml:space="preserve"> </v>
      </c>
      <c r="BB8" s="11" t="str">
        <f t="shared" si="47"/>
        <v xml:space="preserve"> </v>
      </c>
      <c r="BC8" s="11">
        <f t="shared" si="48"/>
        <v>0</v>
      </c>
      <c r="BD8" s="11" t="str">
        <f t="shared" si="49"/>
        <v xml:space="preserve"> </v>
      </c>
      <c r="BE8" s="11" t="str">
        <f t="shared" si="50"/>
        <v xml:space="preserve"> </v>
      </c>
      <c r="BF8" s="11" t="str">
        <f t="shared" si="51"/>
        <v xml:space="preserve"> </v>
      </c>
      <c r="BG8" s="11" t="str">
        <f t="shared" si="78"/>
        <v xml:space="preserve"> </v>
      </c>
      <c r="BH8" s="11" t="str">
        <f t="shared" si="52"/>
        <v xml:space="preserve"> </v>
      </c>
      <c r="BI8" s="11" t="str">
        <f t="shared" si="53"/>
        <v xml:space="preserve"> </v>
      </c>
      <c r="BJ8" s="11">
        <f t="shared" si="54"/>
        <v>0</v>
      </c>
      <c r="BK8" s="11" t="str">
        <f t="shared" si="55"/>
        <v/>
      </c>
      <c r="BL8" s="11" t="str">
        <f t="shared" si="56"/>
        <v xml:space="preserve"> </v>
      </c>
      <c r="BM8" s="11" t="str">
        <f t="shared" si="57"/>
        <v xml:space="preserve"> </v>
      </c>
      <c r="BN8" s="11" t="str">
        <f t="shared" si="58"/>
        <v xml:space="preserve"> </v>
      </c>
      <c r="BO8" s="11" t="str">
        <f t="shared" si="59"/>
        <v xml:space="preserve"> </v>
      </c>
      <c r="BP8" s="11" t="str">
        <f t="shared" si="60"/>
        <v xml:space="preserve"> </v>
      </c>
      <c r="BQ8" s="11" t="str">
        <f t="shared" si="79"/>
        <v>0</v>
      </c>
      <c r="BR8" s="25">
        <f t="shared" si="61"/>
        <v>0</v>
      </c>
      <c r="BS8" s="11" t="str">
        <f t="shared" si="62"/>
        <v>Not Present</v>
      </c>
      <c r="BT8" s="11" t="str">
        <f t="shared" si="63"/>
        <v>0</v>
      </c>
      <c r="BU8" s="12">
        <f t="shared" si="64"/>
        <v>1</v>
      </c>
      <c r="BV8" s="12">
        <f t="shared" si="80"/>
        <v>0</v>
      </c>
      <c r="BW8" s="12">
        <f t="shared" si="81"/>
        <v>1</v>
      </c>
      <c r="BX8" s="12">
        <f t="shared" si="65"/>
        <v>1</v>
      </c>
      <c r="BY8" s="11">
        <f t="shared" si="82"/>
        <v>1</v>
      </c>
      <c r="BZ8" s="11">
        <f t="shared" si="66"/>
        <v>1</v>
      </c>
      <c r="CA8" s="11">
        <f t="shared" si="67"/>
        <v>1</v>
      </c>
      <c r="CB8" s="11">
        <f t="shared" si="68"/>
        <v>2012</v>
      </c>
      <c r="CC8" s="11">
        <f t="shared" si="69"/>
        <v>1</v>
      </c>
      <c r="CD8" s="11" t="str">
        <f t="shared" si="70"/>
        <v>No</v>
      </c>
      <c r="CE8" s="11">
        <f t="shared" si="71"/>
        <v>0</v>
      </c>
      <c r="CF8" s="11">
        <f t="shared" si="72"/>
        <v>0</v>
      </c>
      <c r="CG8" s="11">
        <f t="shared" si="83"/>
        <v>1</v>
      </c>
      <c r="CH8" s="11">
        <f t="shared" si="84"/>
        <v>0</v>
      </c>
      <c r="CI8" s="11">
        <f t="shared" si="73"/>
        <v>1</v>
      </c>
      <c r="CJ8" s="11">
        <f t="shared" si="74"/>
        <v>1</v>
      </c>
    </row>
    <row r="9" spans="1:88" x14ac:dyDescent="0.3">
      <c r="A9" s="11">
        <f t="shared" si="0"/>
        <v>2017</v>
      </c>
      <c r="B9" s="11" t="str">
        <f t="shared" si="1"/>
        <v>21-03-2017 18:25:38 CET</v>
      </c>
      <c r="C9" s="11" t="str">
        <f t="shared" si="2"/>
        <v>Rwanda</v>
      </c>
      <c r="D9" s="11" t="str">
        <f t="shared" si="3"/>
        <v>Rulindo</v>
      </c>
      <c r="E9" s="11" t="str">
        <f t="shared" si="4"/>
        <v>Kinihira</v>
      </c>
      <c r="F9" s="11" t="str">
        <f t="shared" si="5"/>
        <v>Butunzi</v>
      </c>
      <c r="G9" s="11" t="str">
        <f t="shared" si="6"/>
        <v>Gisekuru</v>
      </c>
      <c r="H9" s="11" t="str">
        <f t="shared" si="7"/>
        <v/>
      </c>
      <c r="I9" s="11" t="str">
        <f t="shared" si="8"/>
        <v/>
      </c>
      <c r="J9" s="11" t="str">
        <f t="shared" si="9"/>
        <v>Miyove- Kinihira</v>
      </c>
      <c r="K9" s="11">
        <f t="shared" si="10"/>
        <v>143</v>
      </c>
      <c r="L9" s="11">
        <f t="shared" si="85"/>
        <v>10452</v>
      </c>
      <c r="M9" s="11">
        <f t="shared" si="86"/>
        <v>4</v>
      </c>
      <c r="N9" s="11">
        <f t="shared" si="87"/>
        <v>2613</v>
      </c>
      <c r="O9" s="11">
        <f t="shared" si="11"/>
        <v>80</v>
      </c>
      <c r="P9" s="11">
        <f t="shared" si="12"/>
        <v>63</v>
      </c>
      <c r="Q9" s="13">
        <f>IFERROR(O9/K9," ")</f>
        <v>0.55944055944055948</v>
      </c>
      <c r="R9" s="11">
        <f t="shared" si="76"/>
        <v>0</v>
      </c>
      <c r="S9" s="11">
        <f t="shared" si="13"/>
        <v>0</v>
      </c>
      <c r="T9" s="11">
        <f t="shared" si="14"/>
        <v>1</v>
      </c>
      <c r="U9" s="11" t="str">
        <f t="shared" si="15"/>
        <v>Piped Network -- Gravity Only</v>
      </c>
      <c r="V9" s="11">
        <f t="shared" si="16"/>
        <v>2001</v>
      </c>
      <c r="W9" s="11" t="str">
        <f t="shared" si="17"/>
        <v>Gkww</v>
      </c>
      <c r="X9" s="11" t="str">
        <f t="shared" si="18"/>
        <v>Spring</v>
      </c>
      <c r="Y9" s="11">
        <f t="shared" si="19"/>
        <v>6</v>
      </c>
      <c r="Z9" s="11">
        <f t="shared" si="20"/>
        <v>1</v>
      </c>
      <c r="AA9" s="11">
        <f t="shared" si="21"/>
        <v>1</v>
      </c>
      <c r="AB9" s="11" t="str">
        <f t="shared" si="22"/>
        <v>"Springbox" --Intake Structure At A Spring</v>
      </c>
      <c r="AC9" s="11">
        <f t="shared" si="23"/>
        <v>3</v>
      </c>
      <c r="AD9" s="11">
        <f t="shared" si="24"/>
        <v>1989</v>
      </c>
      <c r="AE9" s="11">
        <f t="shared" si="25"/>
        <v>2</v>
      </c>
      <c r="AF9" s="11">
        <f t="shared" si="26"/>
        <v>5</v>
      </c>
      <c r="AG9" s="12">
        <f t="shared" si="77"/>
        <v>345600</v>
      </c>
      <c r="AH9" s="12">
        <f t="shared" si="27"/>
        <v>864</v>
      </c>
      <c r="AI9" s="11">
        <f t="shared" si="28"/>
        <v>1</v>
      </c>
      <c r="AJ9" s="11">
        <f t="shared" si="29"/>
        <v>1</v>
      </c>
      <c r="AK9" s="11">
        <f t="shared" si="30"/>
        <v>1</v>
      </c>
      <c r="AL9" s="11">
        <f t="shared" si="31"/>
        <v>1989</v>
      </c>
      <c r="AM9" s="11">
        <f t="shared" si="32"/>
        <v>2</v>
      </c>
      <c r="AN9" s="11">
        <f t="shared" si="33"/>
        <v>8000</v>
      </c>
      <c r="AO9" s="11">
        <f t="shared" si="34"/>
        <v>1</v>
      </c>
      <c r="AP9" s="11">
        <f t="shared" si="35"/>
        <v>4</v>
      </c>
      <c r="AQ9" s="11">
        <f t="shared" si="36"/>
        <v>1989</v>
      </c>
      <c r="AR9" s="11">
        <f t="shared" si="37"/>
        <v>1</v>
      </c>
      <c r="AS9" s="11">
        <f t="shared" si="38"/>
        <v>1</v>
      </c>
      <c r="AT9" s="11">
        <f t="shared" si="39"/>
        <v>18</v>
      </c>
      <c r="AU9" s="11" t="str">
        <f t="shared" si="40"/>
        <v>Distribution Chamber|Ventouse, Washout</v>
      </c>
      <c r="AV9" s="11">
        <f t="shared" si="41"/>
        <v>1989</v>
      </c>
      <c r="AW9" s="11">
        <f t="shared" si="42"/>
        <v>2</v>
      </c>
      <c r="AX9" s="11">
        <f t="shared" si="43"/>
        <v>1</v>
      </c>
      <c r="AY9" s="11">
        <f t="shared" si="44"/>
        <v>2</v>
      </c>
      <c r="AZ9" s="11">
        <f t="shared" si="45"/>
        <v>1989</v>
      </c>
      <c r="BA9" s="11">
        <f t="shared" si="46"/>
        <v>2</v>
      </c>
      <c r="BB9" s="11">
        <f t="shared" si="47"/>
        <v>15000</v>
      </c>
      <c r="BC9" s="11">
        <f t="shared" si="48"/>
        <v>0</v>
      </c>
      <c r="BD9" s="11" t="str">
        <f t="shared" si="49"/>
        <v xml:space="preserve"> </v>
      </c>
      <c r="BE9" s="11" t="str">
        <f t="shared" si="50"/>
        <v xml:space="preserve"> </v>
      </c>
      <c r="BF9" s="11" t="str">
        <f t="shared" si="51"/>
        <v xml:space="preserve"> </v>
      </c>
      <c r="BG9" s="11" t="str">
        <f t="shared" si="78"/>
        <v xml:space="preserve"> </v>
      </c>
      <c r="BH9" s="11" t="str">
        <f t="shared" si="52"/>
        <v xml:space="preserve"> </v>
      </c>
      <c r="BI9" s="11" t="str">
        <f t="shared" si="53"/>
        <v xml:space="preserve"> </v>
      </c>
      <c r="BJ9" s="11">
        <f t="shared" si="54"/>
        <v>0</v>
      </c>
      <c r="BK9" s="11" t="str">
        <f t="shared" si="55"/>
        <v/>
      </c>
      <c r="BL9" s="11" t="str">
        <f t="shared" si="56"/>
        <v xml:space="preserve"> </v>
      </c>
      <c r="BM9" s="11" t="str">
        <f t="shared" si="57"/>
        <v xml:space="preserve"> </v>
      </c>
      <c r="BN9" s="11" t="str">
        <f t="shared" si="58"/>
        <v xml:space="preserve"> </v>
      </c>
      <c r="BO9" s="11" t="str">
        <f t="shared" si="59"/>
        <v xml:space="preserve"> </v>
      </c>
      <c r="BP9" s="11" t="str">
        <f t="shared" si="60"/>
        <v xml:space="preserve"> </v>
      </c>
      <c r="BQ9" s="11" t="str">
        <f t="shared" si="79"/>
        <v>0</v>
      </c>
      <c r="BR9" s="25">
        <f t="shared" si="61"/>
        <v>0</v>
      </c>
      <c r="BS9" s="11" t="str">
        <f t="shared" si="62"/>
        <v>Not Present</v>
      </c>
      <c r="BT9" s="11" t="str">
        <f t="shared" si="63"/>
        <v>0</v>
      </c>
      <c r="BU9" s="12">
        <f t="shared" si="64"/>
        <v>1</v>
      </c>
      <c r="BV9" s="12">
        <f t="shared" si="80"/>
        <v>0</v>
      </c>
      <c r="BW9" s="12">
        <f t="shared" si="81"/>
        <v>1</v>
      </c>
      <c r="BX9" s="12">
        <f t="shared" si="65"/>
        <v>1</v>
      </c>
      <c r="BY9" s="11">
        <f t="shared" si="82"/>
        <v>1</v>
      </c>
      <c r="BZ9" s="11">
        <f t="shared" si="66"/>
        <v>1</v>
      </c>
      <c r="CA9" s="11">
        <f t="shared" si="67"/>
        <v>1</v>
      </c>
      <c r="CB9" s="11">
        <f t="shared" si="68"/>
        <v>1989</v>
      </c>
      <c r="CC9" s="11">
        <f t="shared" si="69"/>
        <v>2</v>
      </c>
      <c r="CD9" s="11" t="str">
        <f t="shared" si="70"/>
        <v>No</v>
      </c>
      <c r="CE9" s="11">
        <f t="shared" si="71"/>
        <v>0</v>
      </c>
      <c r="CF9" s="11">
        <f t="shared" si="72"/>
        <v>0</v>
      </c>
      <c r="CG9" s="11">
        <f t="shared" si="83"/>
        <v>1</v>
      </c>
      <c r="CH9" s="11">
        <f t="shared" si="84"/>
        <v>0</v>
      </c>
      <c r="CI9" s="11">
        <f t="shared" si="73"/>
        <v>1</v>
      </c>
      <c r="CJ9" s="11">
        <f t="shared" si="74"/>
        <v>2</v>
      </c>
    </row>
    <row r="10" spans="1:88" x14ac:dyDescent="0.3">
      <c r="A10" s="11">
        <f t="shared" si="0"/>
        <v>2017</v>
      </c>
      <c r="B10" s="11" t="str">
        <f t="shared" si="1"/>
        <v>04-06-2017 15:38:02 CEST</v>
      </c>
      <c r="C10" s="11" t="str">
        <f t="shared" si="2"/>
        <v>Rwanda</v>
      </c>
      <c r="D10" s="11" t="str">
        <f t="shared" si="3"/>
        <v>Rulindo</v>
      </c>
      <c r="E10" s="11" t="str">
        <f t="shared" si="4"/>
        <v>Mbogo</v>
      </c>
      <c r="F10" s="11" t="str">
        <f t="shared" si="5"/>
        <v>Bukoro</v>
      </c>
      <c r="G10" s="11" t="str">
        <f t="shared" si="6"/>
        <v>Gihonga</v>
      </c>
      <c r="H10" s="11" t="str">
        <f t="shared" si="7"/>
        <v/>
      </c>
      <c r="I10" s="11" t="str">
        <f t="shared" si="8"/>
        <v/>
      </c>
      <c r="J10" s="11" t="str">
        <f t="shared" si="9"/>
        <v xml:space="preserve"> </v>
      </c>
      <c r="K10" s="11">
        <f t="shared" si="10"/>
        <v>20</v>
      </c>
      <c r="L10" s="11">
        <f t="shared" si="85"/>
        <v>510</v>
      </c>
      <c r="M10" s="11">
        <f t="shared" si="86"/>
        <v>31</v>
      </c>
      <c r="N10" s="11">
        <f t="shared" si="87"/>
        <v>16.451612903225808</v>
      </c>
      <c r="O10" s="11">
        <f t="shared" si="11"/>
        <v>20</v>
      </c>
      <c r="P10" s="11" t="str">
        <f t="shared" si="12"/>
        <v xml:space="preserve"> </v>
      </c>
      <c r="Q10" s="13">
        <f t="shared" si="75"/>
        <v>1</v>
      </c>
      <c r="R10" s="11">
        <f t="shared" si="76"/>
        <v>1</v>
      </c>
      <c r="S10" s="11">
        <f t="shared" si="13"/>
        <v>1</v>
      </c>
      <c r="T10" s="11">
        <f t="shared" si="14"/>
        <v>1</v>
      </c>
      <c r="U10" s="11" t="str">
        <f t="shared" si="15"/>
        <v>Piped Network -- Gravity Only</v>
      </c>
      <c r="V10" s="11">
        <f t="shared" si="16"/>
        <v>2016</v>
      </c>
      <c r="W10" s="11" t="str">
        <f t="shared" si="17"/>
        <v>Water For People</v>
      </c>
      <c r="X10" s="11" t="str">
        <f t="shared" si="18"/>
        <v>Spring</v>
      </c>
      <c r="Y10" s="11">
        <f t="shared" si="19"/>
        <v>2</v>
      </c>
      <c r="Z10" s="11">
        <f t="shared" si="20"/>
        <v>1</v>
      </c>
      <c r="AA10" s="11">
        <f t="shared" si="21"/>
        <v>1</v>
      </c>
      <c r="AB10" s="11" t="str">
        <f t="shared" si="22"/>
        <v>"Springbox" --Intake Structure At A Spring</v>
      </c>
      <c r="AC10" s="11">
        <f t="shared" si="23"/>
        <v>180</v>
      </c>
      <c r="AD10" s="11">
        <f t="shared" si="24"/>
        <v>2016</v>
      </c>
      <c r="AE10" s="11">
        <f t="shared" si="25"/>
        <v>1</v>
      </c>
      <c r="AF10" s="11">
        <f t="shared" si="26"/>
        <v>180</v>
      </c>
      <c r="AG10" s="12">
        <f t="shared" si="77"/>
        <v>9600</v>
      </c>
      <c r="AH10" s="12">
        <f t="shared" si="27"/>
        <v>96</v>
      </c>
      <c r="AI10" s="11">
        <f t="shared" si="28"/>
        <v>1</v>
      </c>
      <c r="AJ10" s="11">
        <f t="shared" si="29"/>
        <v>1</v>
      </c>
      <c r="AK10" s="11">
        <f t="shared" si="30"/>
        <v>1</v>
      </c>
      <c r="AL10" s="11">
        <f t="shared" si="31"/>
        <v>2016</v>
      </c>
      <c r="AM10" s="11">
        <f t="shared" si="32"/>
        <v>1</v>
      </c>
      <c r="AN10" s="11">
        <f t="shared" si="33"/>
        <v>900</v>
      </c>
      <c r="AO10" s="11">
        <f t="shared" si="34"/>
        <v>0</v>
      </c>
      <c r="AP10" s="11" t="str">
        <f t="shared" si="35"/>
        <v xml:space="preserve"> </v>
      </c>
      <c r="AQ10" s="11" t="str">
        <f t="shared" si="36"/>
        <v xml:space="preserve"> </v>
      </c>
      <c r="AR10" s="11" t="str">
        <f t="shared" si="37"/>
        <v xml:space="preserve"> </v>
      </c>
      <c r="AS10" s="11">
        <f t="shared" si="38"/>
        <v>0</v>
      </c>
      <c r="AT10" s="11" t="str">
        <f t="shared" si="39"/>
        <v xml:space="preserve"> </v>
      </c>
      <c r="AU10" s="11" t="str">
        <f t="shared" si="40"/>
        <v/>
      </c>
      <c r="AV10" s="11" t="str">
        <f t="shared" si="41"/>
        <v xml:space="preserve"> </v>
      </c>
      <c r="AW10" s="11" t="str">
        <f t="shared" si="42"/>
        <v xml:space="preserve"> </v>
      </c>
      <c r="AX10" s="11">
        <f t="shared" si="43"/>
        <v>1</v>
      </c>
      <c r="AY10" s="11">
        <f t="shared" si="44"/>
        <v>1</v>
      </c>
      <c r="AZ10" s="11">
        <f t="shared" si="45"/>
        <v>2016</v>
      </c>
      <c r="BA10" s="11">
        <f t="shared" si="46"/>
        <v>1</v>
      </c>
      <c r="BB10" s="11">
        <f t="shared" si="47"/>
        <v>700</v>
      </c>
      <c r="BC10" s="11">
        <f t="shared" si="48"/>
        <v>0</v>
      </c>
      <c r="BD10" s="11" t="str">
        <f t="shared" si="49"/>
        <v xml:space="preserve"> </v>
      </c>
      <c r="BE10" s="11" t="str">
        <f t="shared" si="50"/>
        <v xml:space="preserve"> </v>
      </c>
      <c r="BF10" s="11" t="str">
        <f t="shared" si="51"/>
        <v xml:space="preserve"> </v>
      </c>
      <c r="BG10" s="11" t="str">
        <f t="shared" si="78"/>
        <v xml:space="preserve"> </v>
      </c>
      <c r="BH10" s="11" t="str">
        <f t="shared" si="52"/>
        <v xml:space="preserve"> </v>
      </c>
      <c r="BI10" s="11" t="str">
        <f t="shared" si="53"/>
        <v xml:space="preserve"> </v>
      </c>
      <c r="BJ10" s="11">
        <f t="shared" si="54"/>
        <v>0</v>
      </c>
      <c r="BK10" s="11" t="str">
        <f t="shared" si="55"/>
        <v/>
      </c>
      <c r="BL10" s="11" t="str">
        <f t="shared" si="56"/>
        <v xml:space="preserve"> </v>
      </c>
      <c r="BM10" s="11" t="str">
        <f t="shared" si="57"/>
        <v xml:space="preserve"> </v>
      </c>
      <c r="BN10" s="11" t="str">
        <f t="shared" si="58"/>
        <v xml:space="preserve"> </v>
      </c>
      <c r="BO10" s="11" t="str">
        <f t="shared" si="59"/>
        <v xml:space="preserve"> </v>
      </c>
      <c r="BP10" s="11" t="str">
        <f t="shared" si="60"/>
        <v xml:space="preserve"> </v>
      </c>
      <c r="BQ10" s="11" t="str">
        <f t="shared" si="79"/>
        <v>0</v>
      </c>
      <c r="BR10" s="25">
        <f t="shared" si="61"/>
        <v>0</v>
      </c>
      <c r="BS10" s="11" t="str">
        <f t="shared" si="62"/>
        <v>Not Present</v>
      </c>
      <c r="BT10" s="11" t="str">
        <f t="shared" si="63"/>
        <v>0</v>
      </c>
      <c r="BU10" s="12">
        <f t="shared" si="64"/>
        <v>1</v>
      </c>
      <c r="BV10" s="12">
        <f t="shared" si="80"/>
        <v>0</v>
      </c>
      <c r="BW10" s="12">
        <f t="shared" si="81"/>
        <v>1</v>
      </c>
      <c r="BX10" s="12">
        <f t="shared" si="65"/>
        <v>1</v>
      </c>
      <c r="BY10" s="11">
        <f t="shared" si="82"/>
        <v>1</v>
      </c>
      <c r="BZ10" s="11">
        <f t="shared" si="66"/>
        <v>1</v>
      </c>
      <c r="CA10" s="11">
        <f t="shared" si="67"/>
        <v>2</v>
      </c>
      <c r="CB10" s="11">
        <f t="shared" si="68"/>
        <v>2016</v>
      </c>
      <c r="CC10" s="11">
        <f t="shared" si="69"/>
        <v>1</v>
      </c>
      <c r="CD10" s="11" t="str">
        <f t="shared" si="70"/>
        <v>No</v>
      </c>
      <c r="CE10" s="11">
        <f t="shared" si="71"/>
        <v>0</v>
      </c>
      <c r="CF10" s="11">
        <f t="shared" si="72"/>
        <v>0</v>
      </c>
      <c r="CG10" s="11">
        <f t="shared" si="83"/>
        <v>1</v>
      </c>
      <c r="CH10" s="11">
        <f t="shared" si="84"/>
        <v>0</v>
      </c>
      <c r="CI10" s="11">
        <f t="shared" si="73"/>
        <v>1</v>
      </c>
      <c r="CJ10" s="11">
        <f t="shared" si="74"/>
        <v>1</v>
      </c>
    </row>
    <row r="11" spans="1:88" x14ac:dyDescent="0.3">
      <c r="A11" s="11">
        <f t="shared" si="0"/>
        <v>2017</v>
      </c>
      <c r="B11" s="11" t="str">
        <f t="shared" si="1"/>
        <v>06-06-2017 21:36:49 CEST</v>
      </c>
      <c r="C11" s="11" t="str">
        <f t="shared" si="2"/>
        <v>Rwanda</v>
      </c>
      <c r="D11" s="11" t="str">
        <f t="shared" si="3"/>
        <v>Rulindo</v>
      </c>
      <c r="E11" s="11" t="str">
        <f t="shared" si="4"/>
        <v>Base</v>
      </c>
      <c r="F11" s="11" t="str">
        <f t="shared" si="5"/>
        <v>Rwamahwa</v>
      </c>
      <c r="G11" s="11" t="str">
        <f t="shared" si="6"/>
        <v>Cyondo</v>
      </c>
      <c r="H11" s="11" t="str">
        <f t="shared" si="7"/>
        <v/>
      </c>
      <c r="I11" s="11" t="str">
        <f t="shared" si="8"/>
        <v/>
      </c>
      <c r="J11" s="11" t="str">
        <f t="shared" si="9"/>
        <v xml:space="preserve"> </v>
      </c>
      <c r="K11" s="11">
        <f t="shared" si="10"/>
        <v>173</v>
      </c>
      <c r="L11" s="11"/>
      <c r="M11" s="11"/>
      <c r="N11" s="11"/>
      <c r="O11" s="11">
        <f t="shared" si="11"/>
        <v>150</v>
      </c>
      <c r="P11" s="11">
        <f t="shared" si="12"/>
        <v>23</v>
      </c>
      <c r="Q11" s="13">
        <f t="shared" si="75"/>
        <v>0.86705202312138729</v>
      </c>
      <c r="R11" s="11">
        <f t="shared" si="76"/>
        <v>0</v>
      </c>
      <c r="S11" s="11">
        <f t="shared" si="13"/>
        <v>0</v>
      </c>
      <c r="T11" s="11">
        <f t="shared" si="14"/>
        <v>1</v>
      </c>
      <c r="U11" s="11" t="str">
        <f t="shared" si="15"/>
        <v>Piped Network With Pump</v>
      </c>
      <c r="V11" s="11">
        <f t="shared" si="16"/>
        <v>2012</v>
      </c>
      <c r="W11" s="11" t="str">
        <f t="shared" si="17"/>
        <v>Waterforpeople</v>
      </c>
      <c r="X11" s="11" t="str">
        <f t="shared" si="18"/>
        <v>Spring</v>
      </c>
      <c r="Y11" s="11">
        <f t="shared" si="19"/>
        <v>2</v>
      </c>
      <c r="Z11" s="11">
        <f t="shared" si="20"/>
        <v>1</v>
      </c>
      <c r="AA11" s="11">
        <f t="shared" si="21"/>
        <v>1</v>
      </c>
      <c r="AB11" s="11" t="str">
        <f t="shared" si="22"/>
        <v>"Springbox" --Intake Structure At A Spring</v>
      </c>
      <c r="AC11" s="11">
        <f t="shared" si="23"/>
        <v>2</v>
      </c>
      <c r="AD11" s="11">
        <f t="shared" si="24"/>
        <v>2012</v>
      </c>
      <c r="AE11" s="11">
        <f t="shared" si="25"/>
        <v>1</v>
      </c>
      <c r="AF11" s="11">
        <f t="shared" si="26"/>
        <v>75</v>
      </c>
      <c r="AG11" s="12">
        <f t="shared" si="77"/>
        <v>23040</v>
      </c>
      <c r="AH11" s="12">
        <f t="shared" si="27"/>
        <v>30.72</v>
      </c>
      <c r="AI11" s="11">
        <f t="shared" si="28"/>
        <v>1</v>
      </c>
      <c r="AJ11" s="11">
        <f t="shared" si="29"/>
        <v>0</v>
      </c>
      <c r="AK11" s="11" t="str">
        <f t="shared" si="30"/>
        <v xml:space="preserve"> </v>
      </c>
      <c r="AL11" s="11" t="str">
        <f t="shared" si="31"/>
        <v xml:space="preserve"> </v>
      </c>
      <c r="AM11" s="11" t="str">
        <f t="shared" si="32"/>
        <v xml:space="preserve"> </v>
      </c>
      <c r="AN11" s="11" t="str">
        <f t="shared" si="33"/>
        <v xml:space="preserve"> </v>
      </c>
      <c r="AO11" s="11">
        <f t="shared" si="34"/>
        <v>0</v>
      </c>
      <c r="AP11" s="11" t="str">
        <f t="shared" si="35"/>
        <v xml:space="preserve"> </v>
      </c>
      <c r="AQ11" s="11" t="str">
        <f t="shared" si="36"/>
        <v xml:space="preserve"> </v>
      </c>
      <c r="AR11" s="11" t="str">
        <f t="shared" si="37"/>
        <v xml:space="preserve"> </v>
      </c>
      <c r="AS11" s="11">
        <f t="shared" si="38"/>
        <v>1</v>
      </c>
      <c r="AT11" s="11">
        <f t="shared" si="39"/>
        <v>14</v>
      </c>
      <c r="AU11" s="11" t="str">
        <f t="shared" si="40"/>
        <v>Pressure Break Tank|Distribution Chamber|Washout,Air Release</v>
      </c>
      <c r="AV11" s="11">
        <f t="shared" si="41"/>
        <v>2012</v>
      </c>
      <c r="AW11" s="11">
        <f t="shared" si="42"/>
        <v>1</v>
      </c>
      <c r="AX11" s="11">
        <f t="shared" si="43"/>
        <v>1</v>
      </c>
      <c r="AY11" s="11">
        <f t="shared" si="44"/>
        <v>2</v>
      </c>
      <c r="AZ11" s="11">
        <f t="shared" si="45"/>
        <v>2012</v>
      </c>
      <c r="BA11" s="11">
        <f t="shared" si="46"/>
        <v>1</v>
      </c>
      <c r="BB11" s="11">
        <f t="shared" si="47"/>
        <v>30000</v>
      </c>
      <c r="BC11" s="11">
        <f t="shared" si="48"/>
        <v>0</v>
      </c>
      <c r="BD11" s="11" t="str">
        <f t="shared" si="49"/>
        <v xml:space="preserve"> </v>
      </c>
      <c r="BE11" s="11" t="str">
        <f t="shared" si="50"/>
        <v xml:space="preserve"> </v>
      </c>
      <c r="BF11" s="11" t="str">
        <f t="shared" si="51"/>
        <v xml:space="preserve"> </v>
      </c>
      <c r="BG11" s="11" t="str">
        <f t="shared" si="78"/>
        <v xml:space="preserve"> </v>
      </c>
      <c r="BH11" s="11" t="str">
        <f t="shared" si="52"/>
        <v xml:space="preserve"> </v>
      </c>
      <c r="BI11" s="11" t="str">
        <f t="shared" si="53"/>
        <v xml:space="preserve"> </v>
      </c>
      <c r="BJ11" s="11">
        <f t="shared" si="54"/>
        <v>0</v>
      </c>
      <c r="BK11" s="11" t="str">
        <f t="shared" si="55"/>
        <v/>
      </c>
      <c r="BL11" s="11" t="str">
        <f t="shared" si="56"/>
        <v xml:space="preserve"> </v>
      </c>
      <c r="BM11" s="11" t="str">
        <f t="shared" si="57"/>
        <v xml:space="preserve"> </v>
      </c>
      <c r="BN11" s="11" t="str">
        <f t="shared" si="58"/>
        <v xml:space="preserve"> </v>
      </c>
      <c r="BO11" s="11" t="str">
        <f t="shared" si="59"/>
        <v xml:space="preserve"> </v>
      </c>
      <c r="BP11" s="11" t="str">
        <f t="shared" si="60"/>
        <v xml:space="preserve"> </v>
      </c>
      <c r="BQ11" s="11" t="str">
        <f t="shared" si="79"/>
        <v>1</v>
      </c>
      <c r="BR11" s="25">
        <f t="shared" si="61"/>
        <v>1</v>
      </c>
      <c r="BS11" s="11" t="str">
        <f t="shared" si="62"/>
        <v>Not Present</v>
      </c>
      <c r="BT11" s="11" t="str">
        <f t="shared" si="63"/>
        <v>0</v>
      </c>
      <c r="BU11" s="12">
        <f t="shared" si="64"/>
        <v>0</v>
      </c>
      <c r="BV11" s="12">
        <f t="shared" si="80"/>
        <v>1</v>
      </c>
      <c r="BW11" s="12">
        <f t="shared" si="81"/>
        <v>1</v>
      </c>
      <c r="BX11" s="12">
        <f t="shared" si="65"/>
        <v>1</v>
      </c>
      <c r="BY11" s="11">
        <f t="shared" si="82"/>
        <v>1</v>
      </c>
      <c r="BZ11" s="11">
        <f t="shared" si="66"/>
        <v>1</v>
      </c>
      <c r="CA11" s="11">
        <f t="shared" si="67"/>
        <v>1</v>
      </c>
      <c r="CB11" s="11">
        <f t="shared" si="68"/>
        <v>2012</v>
      </c>
      <c r="CC11" s="11">
        <f t="shared" si="69"/>
        <v>1</v>
      </c>
      <c r="CD11" s="11" t="str">
        <f t="shared" si="70"/>
        <v>No</v>
      </c>
      <c r="CE11" s="11">
        <f t="shared" si="71"/>
        <v>0</v>
      </c>
      <c r="CF11" s="11">
        <f t="shared" si="72"/>
        <v>0</v>
      </c>
      <c r="CG11" s="11">
        <f t="shared" si="83"/>
        <v>1</v>
      </c>
      <c r="CH11" s="11">
        <f t="shared" si="84"/>
        <v>0</v>
      </c>
      <c r="CI11" s="11">
        <f t="shared" si="73"/>
        <v>1</v>
      </c>
      <c r="CJ11" s="11">
        <f t="shared" si="74"/>
        <v>1</v>
      </c>
    </row>
    <row r="12" spans="1:88" x14ac:dyDescent="0.3">
      <c r="A12" s="11">
        <f t="shared" si="0"/>
        <v>2017</v>
      </c>
      <c r="B12" s="11" t="str">
        <f t="shared" si="1"/>
        <v>10-03-2017 10:49:23 CET</v>
      </c>
      <c r="C12" s="11" t="str">
        <f t="shared" si="2"/>
        <v>Rwanda</v>
      </c>
      <c r="D12" s="11" t="str">
        <f t="shared" si="3"/>
        <v>Rulindo</v>
      </c>
      <c r="E12" s="11" t="str">
        <f t="shared" si="4"/>
        <v>Ngoma</v>
      </c>
      <c r="F12" s="11" t="str">
        <f t="shared" si="5"/>
        <v>Kabuga</v>
      </c>
      <c r="G12" s="11" t="str">
        <f t="shared" si="6"/>
        <v>Kirambo</v>
      </c>
      <c r="H12" s="11" t="str">
        <f t="shared" si="7"/>
        <v/>
      </c>
      <c r="I12" s="11" t="str">
        <f t="shared" si="8"/>
        <v/>
      </c>
      <c r="J12" s="11" t="str">
        <f t="shared" si="9"/>
        <v>Nganzo-Kabarore</v>
      </c>
      <c r="K12" s="11">
        <f t="shared" si="10"/>
        <v>131</v>
      </c>
      <c r="L12" s="11"/>
      <c r="M12" s="11"/>
      <c r="N12" s="11"/>
      <c r="O12" s="11">
        <f t="shared" si="11"/>
        <v>40</v>
      </c>
      <c r="P12" s="11">
        <f t="shared" si="12"/>
        <v>91</v>
      </c>
      <c r="Q12" s="13">
        <f t="shared" si="75"/>
        <v>0.30534351145038169</v>
      </c>
      <c r="R12" s="11">
        <f t="shared" si="76"/>
        <v>0</v>
      </c>
      <c r="S12" s="11">
        <f t="shared" si="13"/>
        <v>0</v>
      </c>
      <c r="T12" s="11">
        <f t="shared" si="14"/>
        <v>1</v>
      </c>
      <c r="U12" s="11" t="str">
        <f t="shared" si="15"/>
        <v>Piped Network -- Gravity Only</v>
      </c>
      <c r="V12" s="11">
        <f t="shared" si="16"/>
        <v>2014</v>
      </c>
      <c r="W12" s="11" t="str">
        <f t="shared" si="17"/>
        <v>Governement (District, Wasac) And Water For People</v>
      </c>
      <c r="X12" s="11" t="str">
        <f t="shared" si="18"/>
        <v>Spring</v>
      </c>
      <c r="Y12" s="11">
        <f t="shared" si="19"/>
        <v>1</v>
      </c>
      <c r="Z12" s="11">
        <f t="shared" si="20"/>
        <v>1</v>
      </c>
      <c r="AA12" s="11">
        <f t="shared" si="21"/>
        <v>1</v>
      </c>
      <c r="AB12" s="11" t="str">
        <f t="shared" si="22"/>
        <v>"Springbox" --Intake Structure At A Spring</v>
      </c>
      <c r="AC12" s="11">
        <f t="shared" si="23"/>
        <v>1</v>
      </c>
      <c r="AD12" s="11">
        <f t="shared" si="24"/>
        <v>2014</v>
      </c>
      <c r="AE12" s="11">
        <f t="shared" si="25"/>
        <v>2</v>
      </c>
      <c r="AF12" s="11">
        <f t="shared" si="26"/>
        <v>20</v>
      </c>
      <c r="AG12" s="12">
        <f t="shared" si="77"/>
        <v>86400</v>
      </c>
      <c r="AH12" s="12">
        <f t="shared" si="27"/>
        <v>432</v>
      </c>
      <c r="AI12" s="11">
        <f t="shared" si="28"/>
        <v>1</v>
      </c>
      <c r="AJ12" s="11">
        <f t="shared" si="29"/>
        <v>1</v>
      </c>
      <c r="AK12" s="11">
        <f t="shared" si="30"/>
        <v>1</v>
      </c>
      <c r="AL12" s="11">
        <f t="shared" si="31"/>
        <v>2014</v>
      </c>
      <c r="AM12" s="11">
        <f t="shared" si="32"/>
        <v>2</v>
      </c>
      <c r="AN12" s="11">
        <f t="shared" si="33"/>
        <v>400</v>
      </c>
      <c r="AO12" s="11">
        <f t="shared" si="34"/>
        <v>1</v>
      </c>
      <c r="AP12" s="11">
        <f t="shared" si="35"/>
        <v>3</v>
      </c>
      <c r="AQ12" s="11">
        <f t="shared" si="36"/>
        <v>2014</v>
      </c>
      <c r="AR12" s="11">
        <f t="shared" si="37"/>
        <v>1</v>
      </c>
      <c r="AS12" s="11">
        <f t="shared" si="38"/>
        <v>0</v>
      </c>
      <c r="AT12" s="11" t="str">
        <f t="shared" si="39"/>
        <v xml:space="preserve"> </v>
      </c>
      <c r="AU12" s="11" t="str">
        <f t="shared" si="40"/>
        <v/>
      </c>
      <c r="AV12" s="11" t="str">
        <f t="shared" si="41"/>
        <v xml:space="preserve"> </v>
      </c>
      <c r="AW12" s="11" t="str">
        <f t="shared" si="42"/>
        <v xml:space="preserve"> </v>
      </c>
      <c r="AX12" s="11">
        <f t="shared" si="43"/>
        <v>1</v>
      </c>
      <c r="AY12" s="11">
        <f t="shared" si="44"/>
        <v>2</v>
      </c>
      <c r="AZ12" s="11">
        <f t="shared" si="45"/>
        <v>2014</v>
      </c>
      <c r="BA12" s="11">
        <f t="shared" si="46"/>
        <v>3</v>
      </c>
      <c r="BB12" s="11">
        <f t="shared" si="47"/>
        <v>800</v>
      </c>
      <c r="BC12" s="11">
        <f t="shared" si="48"/>
        <v>0</v>
      </c>
      <c r="BD12" s="11" t="str">
        <f t="shared" si="49"/>
        <v xml:space="preserve"> </v>
      </c>
      <c r="BE12" s="11" t="str">
        <f t="shared" si="50"/>
        <v xml:space="preserve"> </v>
      </c>
      <c r="BF12" s="11" t="str">
        <f t="shared" si="51"/>
        <v xml:space="preserve"> </v>
      </c>
      <c r="BG12" s="11" t="str">
        <f t="shared" si="78"/>
        <v xml:space="preserve"> </v>
      </c>
      <c r="BH12" s="11" t="str">
        <f t="shared" si="52"/>
        <v xml:space="preserve"> </v>
      </c>
      <c r="BI12" s="11" t="str">
        <f t="shared" si="53"/>
        <v xml:space="preserve"> </v>
      </c>
      <c r="BJ12" s="11">
        <f t="shared" si="54"/>
        <v>0</v>
      </c>
      <c r="BK12" s="11" t="str">
        <f t="shared" si="55"/>
        <v/>
      </c>
      <c r="BL12" s="11" t="str">
        <f t="shared" si="56"/>
        <v xml:space="preserve"> </v>
      </c>
      <c r="BM12" s="11" t="str">
        <f t="shared" si="57"/>
        <v xml:space="preserve"> </v>
      </c>
      <c r="BN12" s="11" t="str">
        <f t="shared" si="58"/>
        <v xml:space="preserve"> </v>
      </c>
      <c r="BO12" s="11" t="str">
        <f t="shared" si="59"/>
        <v xml:space="preserve"> </v>
      </c>
      <c r="BP12" s="11" t="str">
        <f t="shared" si="60"/>
        <v xml:space="preserve"> </v>
      </c>
      <c r="BQ12" s="11" t="str">
        <f t="shared" si="79"/>
        <v>0</v>
      </c>
      <c r="BR12" s="25">
        <f t="shared" si="61"/>
        <v>0</v>
      </c>
      <c r="BS12" s="11" t="str">
        <f t="shared" si="62"/>
        <v>Not Present</v>
      </c>
      <c r="BT12" s="11" t="str">
        <f t="shared" si="63"/>
        <v>0</v>
      </c>
      <c r="BU12" s="12">
        <f t="shared" si="64"/>
        <v>1</v>
      </c>
      <c r="BV12" s="12">
        <f t="shared" si="80"/>
        <v>0</v>
      </c>
      <c r="BW12" s="12">
        <f t="shared" si="81"/>
        <v>1</v>
      </c>
      <c r="BX12" s="12">
        <f t="shared" si="65"/>
        <v>1</v>
      </c>
      <c r="BY12" s="11">
        <f t="shared" si="82"/>
        <v>1</v>
      </c>
      <c r="BZ12" s="11">
        <f t="shared" si="66"/>
        <v>1</v>
      </c>
      <c r="CA12" s="11">
        <f t="shared" si="67"/>
        <v>4</v>
      </c>
      <c r="CB12" s="11">
        <f t="shared" si="68"/>
        <v>2014</v>
      </c>
      <c r="CC12" s="11">
        <f t="shared" si="69"/>
        <v>2</v>
      </c>
      <c r="CD12" s="11" t="str">
        <f t="shared" si="70"/>
        <v>No</v>
      </c>
      <c r="CE12" s="11">
        <f t="shared" si="71"/>
        <v>0</v>
      </c>
      <c r="CF12" s="11">
        <f t="shared" si="72"/>
        <v>0</v>
      </c>
      <c r="CG12" s="11">
        <f t="shared" si="83"/>
        <v>1</v>
      </c>
      <c r="CH12" s="11">
        <f t="shared" si="84"/>
        <v>0</v>
      </c>
      <c r="CI12" s="11">
        <f t="shared" si="73"/>
        <v>1</v>
      </c>
      <c r="CJ12" s="11">
        <f t="shared" si="74"/>
        <v>2</v>
      </c>
    </row>
    <row r="13" spans="1:88" x14ac:dyDescent="0.3">
      <c r="A13" s="11">
        <f t="shared" si="0"/>
        <v>2017</v>
      </c>
      <c r="B13" s="11" t="str">
        <f t="shared" si="1"/>
        <v>07-03-2017 15:15:03 CET</v>
      </c>
      <c r="C13" s="11" t="str">
        <f t="shared" si="2"/>
        <v>Rwanda</v>
      </c>
      <c r="D13" s="11" t="str">
        <f t="shared" si="3"/>
        <v>Rulindo</v>
      </c>
      <c r="E13" s="11" t="str">
        <f t="shared" si="4"/>
        <v>Mbogo</v>
      </c>
      <c r="F13" s="11" t="str">
        <f t="shared" si="5"/>
        <v>Rurenge</v>
      </c>
      <c r="G13" s="11" t="str">
        <f t="shared" si="6"/>
        <v>Ruhondo</v>
      </c>
      <c r="H13" s="11" t="str">
        <f t="shared" si="7"/>
        <v/>
      </c>
      <c r="I13" s="11" t="str">
        <f t="shared" si="8"/>
        <v/>
      </c>
      <c r="J13" s="11" t="str">
        <f t="shared" si="9"/>
        <v>Kishwi network</v>
      </c>
      <c r="K13" s="11">
        <f t="shared" si="10"/>
        <v>184</v>
      </c>
      <c r="L13" s="11">
        <f>(People_Using_System)</f>
        <v>1309</v>
      </c>
      <c r="M13" s="11">
        <f>COUNTIFS(J:J,J13,T:T,1)</f>
        <v>4</v>
      </c>
      <c r="N13" s="11">
        <f t="shared" si="87"/>
        <v>327.25</v>
      </c>
      <c r="O13" s="11">
        <f t="shared" si="11"/>
        <v>46</v>
      </c>
      <c r="P13" s="11">
        <f t="shared" si="12"/>
        <v>138</v>
      </c>
      <c r="Q13" s="13">
        <f t="shared" si="75"/>
        <v>0.25</v>
      </c>
      <c r="R13" s="11">
        <f t="shared" si="76"/>
        <v>0</v>
      </c>
      <c r="S13" s="11">
        <f t="shared" si="13"/>
        <v>0</v>
      </c>
      <c r="T13" s="11">
        <f t="shared" si="14"/>
        <v>1</v>
      </c>
      <c r="U13" s="11" t="str">
        <f t="shared" si="15"/>
        <v>Piped Network -- Gravity Only</v>
      </c>
      <c r="V13" s="11">
        <f t="shared" si="16"/>
        <v>2003</v>
      </c>
      <c r="W13" s="11" t="str">
        <f t="shared" si="17"/>
        <v>Goverment</v>
      </c>
      <c r="X13" s="11" t="str">
        <f t="shared" si="18"/>
        <v>Spring</v>
      </c>
      <c r="Y13" s="11">
        <f t="shared" si="19"/>
        <v>1</v>
      </c>
      <c r="Z13" s="11">
        <f t="shared" si="20"/>
        <v>1</v>
      </c>
      <c r="AA13" s="11">
        <f t="shared" si="21"/>
        <v>1</v>
      </c>
      <c r="AB13" s="11" t="str">
        <f t="shared" si="22"/>
        <v>"Springbox" --Intake Structure At A Spring</v>
      </c>
      <c r="AC13" s="11">
        <f t="shared" si="23"/>
        <v>1</v>
      </c>
      <c r="AD13" s="11">
        <f t="shared" si="24"/>
        <v>2016</v>
      </c>
      <c r="AE13" s="11">
        <f t="shared" si="25"/>
        <v>1</v>
      </c>
      <c r="AF13" s="11">
        <f t="shared" si="26"/>
        <v>25</v>
      </c>
      <c r="AG13" s="12">
        <f t="shared" si="77"/>
        <v>69120</v>
      </c>
      <c r="AH13" s="12">
        <f t="shared" si="27"/>
        <v>300.52173913043481</v>
      </c>
      <c r="AI13" s="11">
        <f t="shared" si="28"/>
        <v>1</v>
      </c>
      <c r="AJ13" s="11">
        <f t="shared" si="29"/>
        <v>1</v>
      </c>
      <c r="AK13" s="11">
        <f t="shared" si="30"/>
        <v>2</v>
      </c>
      <c r="AL13" s="11">
        <f t="shared" si="31"/>
        <v>2016</v>
      </c>
      <c r="AM13" s="11">
        <f t="shared" si="32"/>
        <v>1</v>
      </c>
      <c r="AN13" s="11">
        <f t="shared" si="33"/>
        <v>700</v>
      </c>
      <c r="AO13" s="11">
        <f t="shared" si="34"/>
        <v>1</v>
      </c>
      <c r="AP13" s="11">
        <f t="shared" si="35"/>
        <v>2</v>
      </c>
      <c r="AQ13" s="11">
        <f t="shared" si="36"/>
        <v>2003</v>
      </c>
      <c r="AR13" s="11">
        <f t="shared" si="37"/>
        <v>1</v>
      </c>
      <c r="AS13" s="11">
        <f t="shared" si="38"/>
        <v>0</v>
      </c>
      <c r="AT13" s="11" t="str">
        <f t="shared" si="39"/>
        <v xml:space="preserve"> </v>
      </c>
      <c r="AU13" s="11" t="str">
        <f t="shared" si="40"/>
        <v/>
      </c>
      <c r="AV13" s="11" t="str">
        <f t="shared" si="41"/>
        <v xml:space="preserve"> </v>
      </c>
      <c r="AW13" s="11" t="str">
        <f t="shared" si="42"/>
        <v xml:space="preserve"> </v>
      </c>
      <c r="AX13" s="11">
        <f t="shared" si="43"/>
        <v>1</v>
      </c>
      <c r="AY13" s="11">
        <f t="shared" si="44"/>
        <v>2</v>
      </c>
      <c r="AZ13" s="11">
        <f t="shared" si="45"/>
        <v>2003</v>
      </c>
      <c r="BA13" s="11">
        <f t="shared" si="46"/>
        <v>1</v>
      </c>
      <c r="BB13" s="11">
        <f t="shared" si="47"/>
        <v>680</v>
      </c>
      <c r="BC13" s="11">
        <f t="shared" si="48"/>
        <v>0</v>
      </c>
      <c r="BD13" s="11" t="str">
        <f t="shared" si="49"/>
        <v xml:space="preserve"> </v>
      </c>
      <c r="BE13" s="11" t="str">
        <f t="shared" si="50"/>
        <v xml:space="preserve"> </v>
      </c>
      <c r="BF13" s="11" t="str">
        <f t="shared" si="51"/>
        <v xml:space="preserve"> </v>
      </c>
      <c r="BG13" s="11" t="str">
        <f t="shared" si="78"/>
        <v xml:space="preserve"> </v>
      </c>
      <c r="BH13" s="11" t="str">
        <f t="shared" si="52"/>
        <v xml:space="preserve"> </v>
      </c>
      <c r="BI13" s="11" t="str">
        <f t="shared" si="53"/>
        <v xml:space="preserve"> </v>
      </c>
      <c r="BJ13" s="11">
        <f t="shared" si="54"/>
        <v>0</v>
      </c>
      <c r="BK13" s="11" t="str">
        <f t="shared" si="55"/>
        <v/>
      </c>
      <c r="BL13" s="11" t="str">
        <f t="shared" si="56"/>
        <v xml:space="preserve"> </v>
      </c>
      <c r="BM13" s="11" t="str">
        <f t="shared" si="57"/>
        <v xml:space="preserve"> </v>
      </c>
      <c r="BN13" s="11" t="str">
        <f t="shared" si="58"/>
        <v xml:space="preserve"> </v>
      </c>
      <c r="BO13" s="11" t="str">
        <f t="shared" si="59"/>
        <v xml:space="preserve"> </v>
      </c>
      <c r="BP13" s="11" t="str">
        <f t="shared" si="60"/>
        <v xml:space="preserve"> </v>
      </c>
      <c r="BQ13" s="11" t="str">
        <f t="shared" si="79"/>
        <v>0</v>
      </c>
      <c r="BR13" s="25">
        <f t="shared" si="61"/>
        <v>0</v>
      </c>
      <c r="BS13" s="11" t="str">
        <f t="shared" si="62"/>
        <v>Not Present</v>
      </c>
      <c r="BT13" s="11" t="str">
        <f t="shared" si="63"/>
        <v>0</v>
      </c>
      <c r="BU13" s="12">
        <f t="shared" si="64"/>
        <v>1</v>
      </c>
      <c r="BV13" s="12">
        <f t="shared" si="80"/>
        <v>0</v>
      </c>
      <c r="BW13" s="12">
        <f t="shared" si="81"/>
        <v>1</v>
      </c>
      <c r="BX13" s="12">
        <f t="shared" si="65"/>
        <v>1</v>
      </c>
      <c r="BY13" s="11">
        <f t="shared" si="82"/>
        <v>1</v>
      </c>
      <c r="BZ13" s="11">
        <f t="shared" si="66"/>
        <v>1</v>
      </c>
      <c r="CA13" s="11">
        <f t="shared" si="67"/>
        <v>4</v>
      </c>
      <c r="CB13" s="11">
        <f t="shared" si="68"/>
        <v>2016</v>
      </c>
      <c r="CC13" s="11">
        <f t="shared" si="69"/>
        <v>1</v>
      </c>
      <c r="CD13" s="11" t="str">
        <f t="shared" si="70"/>
        <v>No</v>
      </c>
      <c r="CE13" s="11">
        <f t="shared" si="71"/>
        <v>0</v>
      </c>
      <c r="CF13" s="11">
        <f t="shared" si="72"/>
        <v>0</v>
      </c>
      <c r="CG13" s="11">
        <f t="shared" si="83"/>
        <v>1</v>
      </c>
      <c r="CH13" s="11">
        <f t="shared" si="84"/>
        <v>0</v>
      </c>
      <c r="CI13" s="11">
        <f t="shared" si="73"/>
        <v>1</v>
      </c>
      <c r="CJ13" s="11">
        <f t="shared" si="74"/>
        <v>1</v>
      </c>
    </row>
    <row r="14" spans="1:88" x14ac:dyDescent="0.3">
      <c r="A14" s="11">
        <f t="shared" si="0"/>
        <v>2017</v>
      </c>
      <c r="B14" s="11" t="str">
        <f t="shared" si="1"/>
        <v>15-03-2017 19:32:37 CET</v>
      </c>
      <c r="C14" s="11" t="str">
        <f t="shared" si="2"/>
        <v>Rwanda</v>
      </c>
      <c r="D14" s="11" t="str">
        <f t="shared" si="3"/>
        <v>Rulindo</v>
      </c>
      <c r="E14" s="11" t="str">
        <f t="shared" si="4"/>
        <v>Tumba</v>
      </c>
      <c r="F14" s="11" t="str">
        <f t="shared" si="5"/>
        <v>Nyirabirori</v>
      </c>
      <c r="G14" s="11" t="str">
        <f t="shared" si="6"/>
        <v>Murambi</v>
      </c>
      <c r="H14" s="11" t="str">
        <f t="shared" si="7"/>
        <v/>
      </c>
      <c r="I14" s="11" t="str">
        <f t="shared" si="8"/>
        <v/>
      </c>
      <c r="J14" s="11" t="str">
        <f t="shared" si="9"/>
        <v>Murambi 2 wpt/Nyirambuga pumping</v>
      </c>
      <c r="K14" s="11">
        <f t="shared" si="10"/>
        <v>174</v>
      </c>
      <c r="L14" s="11">
        <f>(People_Using_System)</f>
        <v>30604</v>
      </c>
      <c r="M14" s="11">
        <f>COUNTIFS(J:J,J14,T:T,1)</f>
        <v>1</v>
      </c>
      <c r="N14" s="11">
        <f t="shared" si="87"/>
        <v>30604</v>
      </c>
      <c r="O14" s="11">
        <f t="shared" si="11"/>
        <v>174</v>
      </c>
      <c r="P14" s="11" t="str">
        <f t="shared" si="12"/>
        <v xml:space="preserve"> </v>
      </c>
      <c r="Q14" s="13">
        <f t="shared" si="75"/>
        <v>1</v>
      </c>
      <c r="R14" s="11">
        <f t="shared" si="76"/>
        <v>1</v>
      </c>
      <c r="S14" s="11">
        <f t="shared" si="13"/>
        <v>0</v>
      </c>
      <c r="T14" s="11">
        <f t="shared" si="14"/>
        <v>1</v>
      </c>
      <c r="U14" s="11" t="str">
        <f t="shared" si="15"/>
        <v>Piped Network With Pump</v>
      </c>
      <c r="V14" s="11">
        <f t="shared" si="16"/>
        <v>2012</v>
      </c>
      <c r="W14" s="11" t="str">
        <f t="shared" si="17"/>
        <v>Gor</v>
      </c>
      <c r="X14" s="11" t="str">
        <f t="shared" si="18"/>
        <v>Spring</v>
      </c>
      <c r="Y14" s="11">
        <f t="shared" si="19"/>
        <v>1</v>
      </c>
      <c r="Z14" s="11">
        <f t="shared" si="20"/>
        <v>1</v>
      </c>
      <c r="AA14" s="11">
        <f t="shared" si="21"/>
        <v>0</v>
      </c>
      <c r="AB14" s="11" t="str">
        <f t="shared" si="22"/>
        <v/>
      </c>
      <c r="AC14" s="11" t="str">
        <f t="shared" si="23"/>
        <v xml:space="preserve"> </v>
      </c>
      <c r="AD14" s="11" t="str">
        <f t="shared" si="24"/>
        <v xml:space="preserve"> </v>
      </c>
      <c r="AE14" s="11" t="str">
        <f t="shared" si="25"/>
        <v xml:space="preserve"> </v>
      </c>
      <c r="AF14" s="11">
        <f t="shared" si="26"/>
        <v>4</v>
      </c>
      <c r="AG14" s="12">
        <f t="shared" si="77"/>
        <v>432000</v>
      </c>
      <c r="AH14" s="12">
        <f t="shared" si="27"/>
        <v>496.55172413793105</v>
      </c>
      <c r="AI14" s="11">
        <f t="shared" si="28"/>
        <v>1</v>
      </c>
      <c r="AJ14" s="11">
        <f t="shared" si="29"/>
        <v>0</v>
      </c>
      <c r="AK14" s="11" t="str">
        <f t="shared" si="30"/>
        <v xml:space="preserve"> </v>
      </c>
      <c r="AL14" s="11" t="str">
        <f t="shared" si="31"/>
        <v xml:space="preserve"> </v>
      </c>
      <c r="AM14" s="11" t="str">
        <f t="shared" si="32"/>
        <v xml:space="preserve"> </v>
      </c>
      <c r="AN14" s="11" t="str">
        <f t="shared" si="33"/>
        <v xml:space="preserve"> </v>
      </c>
      <c r="AO14" s="11">
        <f t="shared" si="34"/>
        <v>1</v>
      </c>
      <c r="AP14" s="11">
        <f t="shared" si="35"/>
        <v>1</v>
      </c>
      <c r="AQ14" s="11">
        <f t="shared" si="36"/>
        <v>2012</v>
      </c>
      <c r="AR14" s="11">
        <f t="shared" si="37"/>
        <v>1</v>
      </c>
      <c r="AS14" s="11">
        <f t="shared" si="38"/>
        <v>0</v>
      </c>
      <c r="AT14" s="11" t="str">
        <f t="shared" si="39"/>
        <v xml:space="preserve"> </v>
      </c>
      <c r="AU14" s="11" t="str">
        <f t="shared" si="40"/>
        <v/>
      </c>
      <c r="AV14" s="11" t="str">
        <f t="shared" si="41"/>
        <v xml:space="preserve"> </v>
      </c>
      <c r="AW14" s="11" t="str">
        <f t="shared" si="42"/>
        <v xml:space="preserve"> </v>
      </c>
      <c r="AX14" s="11">
        <f t="shared" si="43"/>
        <v>0</v>
      </c>
      <c r="AY14" s="11" t="str">
        <f t="shared" si="44"/>
        <v xml:space="preserve"> </v>
      </c>
      <c r="AZ14" s="11" t="str">
        <f t="shared" si="45"/>
        <v xml:space="preserve"> </v>
      </c>
      <c r="BA14" s="11" t="str">
        <f t="shared" si="46"/>
        <v xml:space="preserve"> </v>
      </c>
      <c r="BB14" s="11" t="str">
        <f t="shared" si="47"/>
        <v xml:space="preserve"> </v>
      </c>
      <c r="BC14" s="11">
        <f t="shared" si="48"/>
        <v>0</v>
      </c>
      <c r="BD14" s="11" t="str">
        <f t="shared" si="49"/>
        <v xml:space="preserve"> </v>
      </c>
      <c r="BE14" s="11" t="str">
        <f t="shared" si="50"/>
        <v xml:space="preserve"> </v>
      </c>
      <c r="BF14" s="11" t="str">
        <f t="shared" si="51"/>
        <v xml:space="preserve"> </v>
      </c>
      <c r="BG14" s="11" t="str">
        <f t="shared" si="78"/>
        <v xml:space="preserve"> </v>
      </c>
      <c r="BH14" s="11" t="str">
        <f t="shared" si="52"/>
        <v xml:space="preserve"> </v>
      </c>
      <c r="BI14" s="11" t="str">
        <f t="shared" si="53"/>
        <v xml:space="preserve"> </v>
      </c>
      <c r="BJ14" s="11">
        <f t="shared" si="54"/>
        <v>0</v>
      </c>
      <c r="BK14" s="11" t="str">
        <f t="shared" si="55"/>
        <v/>
      </c>
      <c r="BL14" s="11" t="str">
        <f t="shared" si="56"/>
        <v xml:space="preserve"> </v>
      </c>
      <c r="BM14" s="11" t="str">
        <f t="shared" si="57"/>
        <v xml:space="preserve"> </v>
      </c>
      <c r="BN14" s="11" t="str">
        <f t="shared" si="58"/>
        <v xml:space="preserve"> </v>
      </c>
      <c r="BO14" s="11" t="str">
        <f t="shared" si="59"/>
        <v xml:space="preserve"> </v>
      </c>
      <c r="BP14" s="11" t="str">
        <f t="shared" si="60"/>
        <v xml:space="preserve"> </v>
      </c>
      <c r="BQ14" s="11" t="str">
        <f t="shared" si="79"/>
        <v>0</v>
      </c>
      <c r="BR14" s="25">
        <f t="shared" si="61"/>
        <v>0</v>
      </c>
      <c r="BS14" s="11" t="str">
        <f t="shared" si="62"/>
        <v>Not Present</v>
      </c>
      <c r="BT14" s="11" t="str">
        <f t="shared" si="63"/>
        <v>0</v>
      </c>
      <c r="BU14" s="12">
        <f t="shared" si="64"/>
        <v>1</v>
      </c>
      <c r="BV14" s="12">
        <f t="shared" si="80"/>
        <v>0</v>
      </c>
      <c r="BW14" s="12">
        <f t="shared" si="81"/>
        <v>1</v>
      </c>
      <c r="BX14" s="12">
        <f t="shared" si="65"/>
        <v>1</v>
      </c>
      <c r="BY14" s="11">
        <f t="shared" si="82"/>
        <v>1</v>
      </c>
      <c r="BZ14" s="11">
        <f t="shared" si="66"/>
        <v>1</v>
      </c>
      <c r="CA14" s="11">
        <f t="shared" si="67"/>
        <v>1</v>
      </c>
      <c r="CB14" s="11">
        <f t="shared" si="68"/>
        <v>2012</v>
      </c>
      <c r="CC14" s="11">
        <f t="shared" si="69"/>
        <v>2</v>
      </c>
      <c r="CD14" s="11" t="str">
        <f t="shared" si="70"/>
        <v>No</v>
      </c>
      <c r="CE14" s="11">
        <f t="shared" si="71"/>
        <v>0</v>
      </c>
      <c r="CF14" s="11">
        <f t="shared" si="72"/>
        <v>0</v>
      </c>
      <c r="CG14" s="11">
        <f t="shared" si="83"/>
        <v>1</v>
      </c>
      <c r="CH14" s="11">
        <f t="shared" si="84"/>
        <v>0</v>
      </c>
      <c r="CI14" s="11">
        <f t="shared" si="73"/>
        <v>1</v>
      </c>
      <c r="CJ14" s="11">
        <f t="shared" si="74"/>
        <v>1</v>
      </c>
    </row>
    <row r="15" spans="1:88" x14ac:dyDescent="0.3">
      <c r="A15" s="11">
        <f t="shared" si="0"/>
        <v>2017</v>
      </c>
      <c r="B15" s="11" t="str">
        <f t="shared" si="1"/>
        <v>06-03-2017 10:23:00 CET</v>
      </c>
      <c r="C15" s="11" t="str">
        <f t="shared" si="2"/>
        <v>Rwanda</v>
      </c>
      <c r="D15" s="11" t="str">
        <f t="shared" si="3"/>
        <v>Rulindo</v>
      </c>
      <c r="E15" s="11" t="str">
        <f t="shared" si="4"/>
        <v>Cyungo</v>
      </c>
      <c r="F15" s="11" t="str">
        <f t="shared" si="5"/>
        <v>Marembo</v>
      </c>
      <c r="G15" s="11" t="str">
        <f t="shared" si="6"/>
        <v>Murambo</v>
      </c>
      <c r="H15" s="11" t="str">
        <f t="shared" si="7"/>
        <v/>
      </c>
      <c r="I15" s="11" t="str">
        <f t="shared" si="8"/>
        <v/>
      </c>
      <c r="J15" s="11" t="str">
        <f t="shared" si="9"/>
        <v xml:space="preserve"> </v>
      </c>
      <c r="K15" s="11">
        <f t="shared" si="10"/>
        <v>586</v>
      </c>
      <c r="L15" s="11"/>
      <c r="M15" s="11"/>
      <c r="N15" s="11"/>
      <c r="O15" s="11">
        <f t="shared" si="11"/>
        <v>541</v>
      </c>
      <c r="P15" s="11">
        <f t="shared" si="12"/>
        <v>45</v>
      </c>
      <c r="Q15" s="13">
        <f t="shared" si="75"/>
        <v>0.92320819112627983</v>
      </c>
      <c r="R15" s="11">
        <f t="shared" si="76"/>
        <v>0</v>
      </c>
      <c r="S15" s="11">
        <f t="shared" si="13"/>
        <v>0</v>
      </c>
      <c r="T15" s="11">
        <f t="shared" si="14"/>
        <v>1</v>
      </c>
      <c r="U15" s="11" t="str">
        <f t="shared" si="15"/>
        <v>Piped Network -- Gravity Only</v>
      </c>
      <c r="V15" s="11">
        <f t="shared" si="16"/>
        <v>2012</v>
      </c>
      <c r="W15" s="11" t="str">
        <f t="shared" si="17"/>
        <v>Governement (District, Wasac) And Water For People</v>
      </c>
      <c r="X15" s="11" t="str">
        <f t="shared" si="18"/>
        <v>Spring</v>
      </c>
      <c r="Y15" s="11">
        <f t="shared" si="19"/>
        <v>5</v>
      </c>
      <c r="Z15" s="11">
        <f t="shared" si="20"/>
        <v>1</v>
      </c>
      <c r="AA15" s="11">
        <f t="shared" si="21"/>
        <v>1</v>
      </c>
      <c r="AB15" s="11" t="str">
        <f t="shared" si="22"/>
        <v>"Springbox" --Intake Structure At A Spring</v>
      </c>
      <c r="AC15" s="11">
        <f t="shared" si="23"/>
        <v>1</v>
      </c>
      <c r="AD15" s="11">
        <f t="shared" si="24"/>
        <v>2012</v>
      </c>
      <c r="AE15" s="11">
        <f t="shared" si="25"/>
        <v>1</v>
      </c>
      <c r="AF15" s="11">
        <f t="shared" si="26"/>
        <v>2</v>
      </c>
      <c r="AG15" s="12">
        <f t="shared" si="77"/>
        <v>864000</v>
      </c>
      <c r="AH15" s="12">
        <f t="shared" si="27"/>
        <v>319.40850277264326</v>
      </c>
      <c r="AI15" s="11">
        <f t="shared" si="28"/>
        <v>1</v>
      </c>
      <c r="AJ15" s="11">
        <f t="shared" si="29"/>
        <v>0</v>
      </c>
      <c r="AK15" s="11" t="str">
        <f t="shared" si="30"/>
        <v xml:space="preserve"> </v>
      </c>
      <c r="AL15" s="11" t="str">
        <f t="shared" si="31"/>
        <v xml:space="preserve"> </v>
      </c>
      <c r="AM15" s="11" t="str">
        <f t="shared" si="32"/>
        <v xml:space="preserve"> </v>
      </c>
      <c r="AN15" s="11" t="str">
        <f t="shared" si="33"/>
        <v xml:space="preserve"> </v>
      </c>
      <c r="AO15" s="11">
        <f t="shared" si="34"/>
        <v>1</v>
      </c>
      <c r="AP15" s="11">
        <f t="shared" si="35"/>
        <v>5</v>
      </c>
      <c r="AQ15" s="11">
        <f t="shared" si="36"/>
        <v>2012</v>
      </c>
      <c r="AR15" s="11">
        <f t="shared" si="37"/>
        <v>1</v>
      </c>
      <c r="AS15" s="11">
        <f t="shared" si="38"/>
        <v>0</v>
      </c>
      <c r="AT15" s="11" t="str">
        <f t="shared" si="39"/>
        <v xml:space="preserve"> </v>
      </c>
      <c r="AU15" s="11" t="str">
        <f t="shared" si="40"/>
        <v/>
      </c>
      <c r="AV15" s="11" t="str">
        <f t="shared" si="41"/>
        <v xml:space="preserve"> </v>
      </c>
      <c r="AW15" s="11" t="str">
        <f t="shared" si="42"/>
        <v xml:space="preserve"> </v>
      </c>
      <c r="AX15" s="11">
        <f t="shared" si="43"/>
        <v>1</v>
      </c>
      <c r="AY15" s="11">
        <f t="shared" si="44"/>
        <v>1</v>
      </c>
      <c r="AZ15" s="11">
        <f t="shared" si="45"/>
        <v>2012</v>
      </c>
      <c r="BA15" s="11">
        <f t="shared" si="46"/>
        <v>1</v>
      </c>
      <c r="BB15" s="11">
        <f t="shared" si="47"/>
        <v>1234</v>
      </c>
      <c r="BC15" s="11">
        <f t="shared" si="48"/>
        <v>0</v>
      </c>
      <c r="BD15" s="11" t="str">
        <f t="shared" si="49"/>
        <v xml:space="preserve"> </v>
      </c>
      <c r="BE15" s="11" t="str">
        <f t="shared" si="50"/>
        <v xml:space="preserve"> </v>
      </c>
      <c r="BF15" s="11" t="str">
        <f t="shared" si="51"/>
        <v xml:space="preserve"> </v>
      </c>
      <c r="BG15" s="11" t="str">
        <f t="shared" si="78"/>
        <v xml:space="preserve"> </v>
      </c>
      <c r="BH15" s="11" t="str">
        <f t="shared" si="52"/>
        <v xml:space="preserve"> </v>
      </c>
      <c r="BI15" s="11" t="str">
        <f t="shared" si="53"/>
        <v xml:space="preserve"> </v>
      </c>
      <c r="BJ15" s="11">
        <f t="shared" si="54"/>
        <v>0</v>
      </c>
      <c r="BK15" s="11" t="str">
        <f t="shared" si="55"/>
        <v/>
      </c>
      <c r="BL15" s="11" t="str">
        <f t="shared" si="56"/>
        <v xml:space="preserve"> </v>
      </c>
      <c r="BM15" s="11" t="str">
        <f t="shared" si="57"/>
        <v xml:space="preserve"> </v>
      </c>
      <c r="BN15" s="11" t="str">
        <f t="shared" si="58"/>
        <v xml:space="preserve"> </v>
      </c>
      <c r="BO15" s="11" t="str">
        <f t="shared" si="59"/>
        <v xml:space="preserve"> </v>
      </c>
      <c r="BP15" s="11" t="str">
        <f t="shared" si="60"/>
        <v xml:space="preserve"> </v>
      </c>
      <c r="BQ15" s="11" t="str">
        <f t="shared" si="79"/>
        <v>0</v>
      </c>
      <c r="BR15" s="25">
        <f t="shared" si="61"/>
        <v>0</v>
      </c>
      <c r="BS15" s="11" t="str">
        <f t="shared" si="62"/>
        <v>Not Present</v>
      </c>
      <c r="BT15" s="11" t="str">
        <f t="shared" si="63"/>
        <v>0</v>
      </c>
      <c r="BU15" s="12">
        <f t="shared" si="64"/>
        <v>1</v>
      </c>
      <c r="BV15" s="12">
        <f t="shared" si="80"/>
        <v>0</v>
      </c>
      <c r="BW15" s="12">
        <f t="shared" si="81"/>
        <v>1</v>
      </c>
      <c r="BX15" s="12">
        <f t="shared" si="65"/>
        <v>1</v>
      </c>
      <c r="BY15" s="11">
        <f t="shared" si="82"/>
        <v>1</v>
      </c>
      <c r="BZ15" s="11">
        <f t="shared" si="66"/>
        <v>1</v>
      </c>
      <c r="CA15" s="11">
        <f t="shared" si="67"/>
        <v>10</v>
      </c>
      <c r="CB15" s="11">
        <f t="shared" si="68"/>
        <v>2012</v>
      </c>
      <c r="CC15" s="11">
        <f t="shared" si="69"/>
        <v>1</v>
      </c>
      <c r="CD15" s="11" t="str">
        <f t="shared" si="70"/>
        <v>No</v>
      </c>
      <c r="CE15" s="11">
        <f t="shared" si="71"/>
        <v>0</v>
      </c>
      <c r="CF15" s="11">
        <f t="shared" si="72"/>
        <v>0</v>
      </c>
      <c r="CG15" s="11">
        <f t="shared" si="83"/>
        <v>1</v>
      </c>
      <c r="CH15" s="11">
        <f t="shared" si="84"/>
        <v>0</v>
      </c>
      <c r="CI15" s="11">
        <f t="shared" si="73"/>
        <v>1</v>
      </c>
      <c r="CJ15" s="11">
        <f t="shared" si="74"/>
        <v>1</v>
      </c>
    </row>
    <row r="16" spans="1:88" x14ac:dyDescent="0.3">
      <c r="A16" s="11">
        <f t="shared" si="0"/>
        <v>2017</v>
      </c>
      <c r="B16" s="11" t="str">
        <f t="shared" si="1"/>
        <v>20-04-2017 06:55:45 CEST</v>
      </c>
      <c r="C16" s="11" t="str">
        <f t="shared" si="2"/>
        <v>Rwanda</v>
      </c>
      <c r="D16" s="11" t="str">
        <f t="shared" si="3"/>
        <v>Rulindo</v>
      </c>
      <c r="E16" s="11" t="str">
        <f t="shared" si="4"/>
        <v>Tumba</v>
      </c>
      <c r="F16" s="11" t="str">
        <f t="shared" si="5"/>
        <v>Misezero</v>
      </c>
      <c r="G16" s="11" t="str">
        <f t="shared" si="6"/>
        <v>Misezero</v>
      </c>
      <c r="H16" s="11" t="str">
        <f t="shared" si="7"/>
        <v/>
      </c>
      <c r="I16" s="11" t="str">
        <f t="shared" si="8"/>
        <v/>
      </c>
      <c r="J16" s="11" t="str">
        <f t="shared" si="9"/>
        <v>Water point at Refectory APEKI Tumba/Nyirambuga pumping</v>
      </c>
      <c r="K16" s="11">
        <f t="shared" si="10"/>
        <v>115</v>
      </c>
      <c r="L16" s="11">
        <f>(People_Using_System)</f>
        <v>30604</v>
      </c>
      <c r="M16" s="11">
        <f>COUNTIFS(J:J,J16,T:T,1)</f>
        <v>1</v>
      </c>
      <c r="N16" s="11">
        <f t="shared" si="87"/>
        <v>30604</v>
      </c>
      <c r="O16" s="11">
        <f t="shared" si="11"/>
        <v>115</v>
      </c>
      <c r="P16" s="11" t="str">
        <f t="shared" si="12"/>
        <v xml:space="preserve"> </v>
      </c>
      <c r="Q16" s="13">
        <f t="shared" si="75"/>
        <v>1</v>
      </c>
      <c r="R16" s="11">
        <f t="shared" si="76"/>
        <v>1</v>
      </c>
      <c r="S16" s="11">
        <f t="shared" si="13"/>
        <v>0</v>
      </c>
      <c r="T16" s="11">
        <f t="shared" si="14"/>
        <v>1</v>
      </c>
      <c r="U16" s="11" t="str">
        <f t="shared" si="15"/>
        <v>Piped Network With Pump</v>
      </c>
      <c r="V16" s="11">
        <f t="shared" si="16"/>
        <v>2012</v>
      </c>
      <c r="W16" s="11" t="str">
        <f t="shared" si="17"/>
        <v>Governement (District, Wasac) And Water For People</v>
      </c>
      <c r="X16" s="11" t="str">
        <f t="shared" si="18"/>
        <v>Spring</v>
      </c>
      <c r="Y16" s="11">
        <f t="shared" si="19"/>
        <v>2</v>
      </c>
      <c r="Z16" s="11">
        <f t="shared" si="20"/>
        <v>1</v>
      </c>
      <c r="AA16" s="11">
        <f t="shared" si="21"/>
        <v>0</v>
      </c>
      <c r="AB16" s="11" t="str">
        <f t="shared" si="22"/>
        <v/>
      </c>
      <c r="AC16" s="11" t="str">
        <f t="shared" si="23"/>
        <v xml:space="preserve"> </v>
      </c>
      <c r="AD16" s="11" t="str">
        <f t="shared" si="24"/>
        <v xml:space="preserve"> </v>
      </c>
      <c r="AE16" s="11" t="str">
        <f t="shared" si="25"/>
        <v xml:space="preserve"> </v>
      </c>
      <c r="AF16" s="11">
        <f t="shared" si="26"/>
        <v>5</v>
      </c>
      <c r="AG16" s="12">
        <f t="shared" si="77"/>
        <v>345600</v>
      </c>
      <c r="AH16" s="12">
        <f t="shared" si="27"/>
        <v>601.04347826086962</v>
      </c>
      <c r="AI16" s="11">
        <f t="shared" si="28"/>
        <v>1</v>
      </c>
      <c r="AJ16" s="11">
        <f t="shared" si="29"/>
        <v>0</v>
      </c>
      <c r="AK16" s="11" t="str">
        <f t="shared" si="30"/>
        <v xml:space="preserve"> </v>
      </c>
      <c r="AL16" s="11" t="str">
        <f t="shared" si="31"/>
        <v xml:space="preserve"> </v>
      </c>
      <c r="AM16" s="11" t="str">
        <f t="shared" si="32"/>
        <v xml:space="preserve"> </v>
      </c>
      <c r="AN16" s="11" t="str">
        <f t="shared" si="33"/>
        <v xml:space="preserve"> </v>
      </c>
      <c r="AO16" s="11">
        <f t="shared" si="34"/>
        <v>1</v>
      </c>
      <c r="AP16" s="11">
        <f t="shared" si="35"/>
        <v>1</v>
      </c>
      <c r="AQ16" s="11">
        <f t="shared" si="36"/>
        <v>2012</v>
      </c>
      <c r="AR16" s="11">
        <f t="shared" si="37"/>
        <v>1</v>
      </c>
      <c r="AS16" s="11">
        <f t="shared" si="38"/>
        <v>0</v>
      </c>
      <c r="AT16" s="11" t="str">
        <f t="shared" si="39"/>
        <v xml:space="preserve"> </v>
      </c>
      <c r="AU16" s="11" t="str">
        <f t="shared" si="40"/>
        <v/>
      </c>
      <c r="AV16" s="11" t="str">
        <f t="shared" si="41"/>
        <v xml:space="preserve"> </v>
      </c>
      <c r="AW16" s="11" t="str">
        <f t="shared" si="42"/>
        <v xml:space="preserve"> </v>
      </c>
      <c r="AX16" s="11">
        <f t="shared" si="43"/>
        <v>1</v>
      </c>
      <c r="AY16" s="11">
        <f t="shared" si="44"/>
        <v>1</v>
      </c>
      <c r="AZ16" s="11">
        <f t="shared" si="45"/>
        <v>2012</v>
      </c>
      <c r="BA16" s="11">
        <f t="shared" si="46"/>
        <v>1</v>
      </c>
      <c r="BB16" s="11">
        <f t="shared" si="47"/>
        <v>100</v>
      </c>
      <c r="BC16" s="11">
        <f t="shared" si="48"/>
        <v>0</v>
      </c>
      <c r="BD16" s="11" t="str">
        <f t="shared" si="49"/>
        <v xml:space="preserve"> </v>
      </c>
      <c r="BE16" s="11" t="str">
        <f t="shared" si="50"/>
        <v xml:space="preserve"> </v>
      </c>
      <c r="BF16" s="11" t="str">
        <f t="shared" si="51"/>
        <v xml:space="preserve"> </v>
      </c>
      <c r="BG16" s="11" t="str">
        <f t="shared" si="78"/>
        <v xml:space="preserve"> </v>
      </c>
      <c r="BH16" s="11" t="str">
        <f t="shared" si="52"/>
        <v xml:space="preserve"> </v>
      </c>
      <c r="BI16" s="11" t="str">
        <f t="shared" si="53"/>
        <v xml:space="preserve"> </v>
      </c>
      <c r="BJ16" s="11">
        <f t="shared" si="54"/>
        <v>0</v>
      </c>
      <c r="BK16" s="11" t="str">
        <f t="shared" si="55"/>
        <v/>
      </c>
      <c r="BL16" s="11" t="str">
        <f t="shared" si="56"/>
        <v xml:space="preserve"> </v>
      </c>
      <c r="BM16" s="11" t="str">
        <f t="shared" si="57"/>
        <v xml:space="preserve"> </v>
      </c>
      <c r="BN16" s="11" t="str">
        <f t="shared" si="58"/>
        <v xml:space="preserve"> </v>
      </c>
      <c r="BO16" s="11" t="str">
        <f t="shared" si="59"/>
        <v xml:space="preserve"> </v>
      </c>
      <c r="BP16" s="11" t="str">
        <f t="shared" si="60"/>
        <v xml:space="preserve"> </v>
      </c>
      <c r="BQ16" s="11" t="str">
        <f t="shared" si="79"/>
        <v>0</v>
      </c>
      <c r="BR16" s="25">
        <f t="shared" si="61"/>
        <v>0</v>
      </c>
      <c r="BS16" s="11" t="str">
        <f t="shared" si="62"/>
        <v>Not Present</v>
      </c>
      <c r="BT16" s="11" t="str">
        <f t="shared" si="63"/>
        <v>0</v>
      </c>
      <c r="BU16" s="12">
        <f t="shared" si="64"/>
        <v>1</v>
      </c>
      <c r="BV16" s="12">
        <f t="shared" si="80"/>
        <v>0</v>
      </c>
      <c r="BW16" s="12">
        <f t="shared" si="81"/>
        <v>1</v>
      </c>
      <c r="BX16" s="12">
        <f t="shared" si="65"/>
        <v>1</v>
      </c>
      <c r="BY16" s="11">
        <f t="shared" si="82"/>
        <v>1</v>
      </c>
      <c r="BZ16" s="11">
        <f t="shared" si="66"/>
        <v>1</v>
      </c>
      <c r="CA16" s="11">
        <f t="shared" si="67"/>
        <v>6</v>
      </c>
      <c r="CB16" s="11">
        <f t="shared" si="68"/>
        <v>2012</v>
      </c>
      <c r="CC16" s="11">
        <f t="shared" si="69"/>
        <v>1</v>
      </c>
      <c r="CD16" s="11" t="str">
        <f t="shared" si="70"/>
        <v>No</v>
      </c>
      <c r="CE16" s="11">
        <f t="shared" si="71"/>
        <v>0</v>
      </c>
      <c r="CF16" s="11">
        <f t="shared" si="72"/>
        <v>0</v>
      </c>
      <c r="CG16" s="11">
        <f t="shared" si="83"/>
        <v>1</v>
      </c>
      <c r="CH16" s="11">
        <f t="shared" si="84"/>
        <v>0</v>
      </c>
      <c r="CI16" s="11">
        <f t="shared" si="73"/>
        <v>1</v>
      </c>
      <c r="CJ16" s="11">
        <f t="shared" si="74"/>
        <v>1</v>
      </c>
    </row>
    <row r="17" spans="1:88" x14ac:dyDescent="0.3">
      <c r="A17" s="11">
        <f t="shared" si="0"/>
        <v>2017</v>
      </c>
      <c r="B17" s="11" t="str">
        <f t="shared" si="1"/>
        <v>23-03-2017 07:51:59 CET</v>
      </c>
      <c r="C17" s="11" t="str">
        <f t="shared" si="2"/>
        <v>Rwanda</v>
      </c>
      <c r="D17" s="11" t="str">
        <f t="shared" si="3"/>
        <v>Rulindo</v>
      </c>
      <c r="E17" s="11" t="str">
        <f t="shared" si="4"/>
        <v>Murambi</v>
      </c>
      <c r="F17" s="11" t="str">
        <f t="shared" si="5"/>
        <v>Gatwa</v>
      </c>
      <c r="G17" s="11" t="str">
        <f t="shared" si="6"/>
        <v>Akarambi</v>
      </c>
      <c r="H17" s="11" t="str">
        <f t="shared" si="7"/>
        <v/>
      </c>
      <c r="I17" s="11" t="str">
        <f t="shared" si="8"/>
        <v/>
      </c>
      <c r="J17" s="11" t="str">
        <f t="shared" si="9"/>
        <v>Mutagata Motorised Network</v>
      </c>
      <c r="K17" s="11">
        <f t="shared" si="10"/>
        <v>206</v>
      </c>
      <c r="L17" s="11">
        <f>(People_Using_System)</f>
        <v>26296</v>
      </c>
      <c r="M17" s="11">
        <f>COUNTIFS(J:J,J17,T:T,1)</f>
        <v>49</v>
      </c>
      <c r="N17" s="11">
        <f t="shared" si="87"/>
        <v>536.65306122448976</v>
      </c>
      <c r="O17" s="11">
        <f t="shared" si="11"/>
        <v>100</v>
      </c>
      <c r="P17" s="11">
        <f t="shared" si="12"/>
        <v>106</v>
      </c>
      <c r="Q17" s="13">
        <f t="shared" si="75"/>
        <v>0.4854368932038835</v>
      </c>
      <c r="R17" s="11">
        <f t="shared" si="76"/>
        <v>0</v>
      </c>
      <c r="S17" s="11">
        <f t="shared" si="13"/>
        <v>0</v>
      </c>
      <c r="T17" s="11">
        <f t="shared" si="14"/>
        <v>1</v>
      </c>
      <c r="U17" s="11" t="str">
        <f t="shared" si="15"/>
        <v>Piped Network With Pump</v>
      </c>
      <c r="V17" s="11">
        <f t="shared" si="16"/>
        <v>1987</v>
      </c>
      <c r="W17" s="11" t="str">
        <f t="shared" si="17"/>
        <v>Governement (District, Wasac) And Water For People</v>
      </c>
      <c r="X17" s="11" t="str">
        <f t="shared" si="18"/>
        <v>Spring</v>
      </c>
      <c r="Y17" s="11">
        <f t="shared" si="19"/>
        <v>1</v>
      </c>
      <c r="Z17" s="11">
        <f t="shared" si="20"/>
        <v>1</v>
      </c>
      <c r="AA17" s="11">
        <f t="shared" si="21"/>
        <v>1</v>
      </c>
      <c r="AB17" s="11" t="str">
        <f t="shared" si="22"/>
        <v>"Springbox" --Intake Structure At A Spring</v>
      </c>
      <c r="AC17" s="11">
        <f t="shared" si="23"/>
        <v>4</v>
      </c>
      <c r="AD17" s="11">
        <f t="shared" si="24"/>
        <v>2007</v>
      </c>
      <c r="AE17" s="11">
        <f t="shared" si="25"/>
        <v>1</v>
      </c>
      <c r="AF17" s="11">
        <f t="shared" si="26"/>
        <v>5</v>
      </c>
      <c r="AG17" s="12">
        <f t="shared" si="77"/>
        <v>345600</v>
      </c>
      <c r="AH17" s="12">
        <f t="shared" si="27"/>
        <v>691.2</v>
      </c>
      <c r="AI17" s="11">
        <f t="shared" si="28"/>
        <v>1</v>
      </c>
      <c r="AJ17" s="11">
        <f t="shared" si="29"/>
        <v>1</v>
      </c>
      <c r="AK17" s="11">
        <f t="shared" si="30"/>
        <v>1</v>
      </c>
      <c r="AL17" s="11">
        <f t="shared" si="31"/>
        <v>2016</v>
      </c>
      <c r="AM17" s="11">
        <f t="shared" si="32"/>
        <v>1</v>
      </c>
      <c r="AN17" s="11">
        <f t="shared" si="33"/>
        <v>1900</v>
      </c>
      <c r="AO17" s="11">
        <f t="shared" si="34"/>
        <v>1</v>
      </c>
      <c r="AP17" s="11">
        <f t="shared" si="35"/>
        <v>39</v>
      </c>
      <c r="AQ17" s="11">
        <f t="shared" si="36"/>
        <v>2016</v>
      </c>
      <c r="AR17" s="11">
        <f t="shared" si="37"/>
        <v>1</v>
      </c>
      <c r="AS17" s="11">
        <f t="shared" si="38"/>
        <v>1</v>
      </c>
      <c r="AT17" s="11">
        <f t="shared" si="39"/>
        <v>17</v>
      </c>
      <c r="AU17" s="11" t="str">
        <f t="shared" si="40"/>
        <v>Pressure Break Tank|Distribution Chamber|Washout And Air Release</v>
      </c>
      <c r="AV17" s="11">
        <f t="shared" si="41"/>
        <v>2016</v>
      </c>
      <c r="AW17" s="11">
        <f t="shared" si="42"/>
        <v>1</v>
      </c>
      <c r="AX17" s="11">
        <f t="shared" si="43"/>
        <v>1</v>
      </c>
      <c r="AY17" s="11">
        <f t="shared" si="44"/>
        <v>6</v>
      </c>
      <c r="AZ17" s="11">
        <f t="shared" si="45"/>
        <v>2016</v>
      </c>
      <c r="BA17" s="11">
        <f t="shared" si="46"/>
        <v>1</v>
      </c>
      <c r="BB17" s="11">
        <f t="shared" si="47"/>
        <v>40000</v>
      </c>
      <c r="BC17" s="11">
        <f t="shared" si="48"/>
        <v>1</v>
      </c>
      <c r="BD17" s="11">
        <f t="shared" si="49"/>
        <v>5</v>
      </c>
      <c r="BE17" s="11">
        <f t="shared" si="50"/>
        <v>2017</v>
      </c>
      <c r="BF17" s="11">
        <f t="shared" si="51"/>
        <v>1</v>
      </c>
      <c r="BG17" s="11">
        <f t="shared" si="78"/>
        <v>1</v>
      </c>
      <c r="BH17" s="11">
        <f t="shared" si="52"/>
        <v>2016</v>
      </c>
      <c r="BI17" s="11">
        <f t="shared" si="53"/>
        <v>1</v>
      </c>
      <c r="BJ17" s="11">
        <f t="shared" si="54"/>
        <v>1</v>
      </c>
      <c r="BK17" s="11" t="str">
        <f t="shared" si="55"/>
        <v>Disinfection/Chlorination</v>
      </c>
      <c r="BL17" s="11">
        <f t="shared" si="56"/>
        <v>2017</v>
      </c>
      <c r="BM17" s="11">
        <f t="shared" si="57"/>
        <v>1</v>
      </c>
      <c r="BN17" s="11">
        <f t="shared" si="58"/>
        <v>0</v>
      </c>
      <c r="BO17" s="11" t="str">
        <f t="shared" si="59"/>
        <v xml:space="preserve"> </v>
      </c>
      <c r="BP17" s="11" t="str">
        <f t="shared" si="60"/>
        <v xml:space="preserve"> </v>
      </c>
      <c r="BQ17" s="11" t="str">
        <f t="shared" si="79"/>
        <v>0</v>
      </c>
      <c r="BR17" s="25">
        <f t="shared" si="61"/>
        <v>0</v>
      </c>
      <c r="BS17" s="11" t="str">
        <f t="shared" si="62"/>
        <v>Not Present</v>
      </c>
      <c r="BT17" s="11" t="str">
        <f t="shared" si="63"/>
        <v>0</v>
      </c>
      <c r="BU17" s="12">
        <f t="shared" si="64"/>
        <v>1</v>
      </c>
      <c r="BV17" s="12">
        <f t="shared" si="80"/>
        <v>0</v>
      </c>
      <c r="BW17" s="12">
        <f t="shared" si="81"/>
        <v>1</v>
      </c>
      <c r="BX17" s="12">
        <f t="shared" si="65"/>
        <v>1</v>
      </c>
      <c r="BY17" s="11">
        <f t="shared" si="82"/>
        <v>1</v>
      </c>
      <c r="BZ17" s="11">
        <f t="shared" si="66"/>
        <v>1</v>
      </c>
      <c r="CA17" s="11">
        <f t="shared" si="67"/>
        <v>64</v>
      </c>
      <c r="CB17" s="11">
        <f t="shared" si="68"/>
        <v>2016</v>
      </c>
      <c r="CC17" s="11">
        <f t="shared" si="69"/>
        <v>1</v>
      </c>
      <c r="CD17" s="11" t="str">
        <f t="shared" si="70"/>
        <v>Yes</v>
      </c>
      <c r="CE17" s="11">
        <f t="shared" si="71"/>
        <v>3</v>
      </c>
      <c r="CF17" s="11">
        <f t="shared" si="72"/>
        <v>30</v>
      </c>
      <c r="CG17" s="11">
        <f t="shared" si="83"/>
        <v>0</v>
      </c>
      <c r="CH17" s="11">
        <f t="shared" si="84"/>
        <v>90</v>
      </c>
      <c r="CI17" s="11">
        <f t="shared" si="73"/>
        <v>0</v>
      </c>
      <c r="CJ17" s="11">
        <f t="shared" si="74"/>
        <v>1</v>
      </c>
    </row>
    <row r="18" spans="1:88" x14ac:dyDescent="0.3">
      <c r="A18" s="11">
        <f t="shared" si="0"/>
        <v>2017</v>
      </c>
      <c r="B18" s="11" t="str">
        <f t="shared" si="1"/>
        <v>23-03-2017 18:57:48 CET</v>
      </c>
      <c r="C18" s="11" t="str">
        <f t="shared" si="2"/>
        <v>Rwanda</v>
      </c>
      <c r="D18" s="11" t="str">
        <f t="shared" si="3"/>
        <v>Rulindo</v>
      </c>
      <c r="E18" s="11" t="str">
        <f t="shared" si="4"/>
        <v>Masoro</v>
      </c>
      <c r="F18" s="11" t="str">
        <f t="shared" si="5"/>
        <v>Kabuga</v>
      </c>
      <c r="G18" s="11" t="str">
        <f t="shared" si="6"/>
        <v>Rubaya</v>
      </c>
      <c r="H18" s="11" t="str">
        <f t="shared" si="7"/>
        <v/>
      </c>
      <c r="I18" s="11" t="str">
        <f t="shared" si="8"/>
        <v/>
      </c>
      <c r="J18" s="11" t="str">
        <f t="shared" si="9"/>
        <v>Mutagata motorised network</v>
      </c>
      <c r="K18" s="11">
        <f t="shared" si="10"/>
        <v>167</v>
      </c>
      <c r="L18" s="11">
        <f>(People_Using_System)</f>
        <v>26296</v>
      </c>
      <c r="M18" s="11">
        <f>COUNTIFS(J:J,J18,T:T,1)</f>
        <v>49</v>
      </c>
      <c r="N18" s="11">
        <f t="shared" si="87"/>
        <v>536.65306122448976</v>
      </c>
      <c r="O18" s="11">
        <f t="shared" si="11"/>
        <v>167</v>
      </c>
      <c r="P18" s="11" t="str">
        <f t="shared" si="12"/>
        <v xml:space="preserve"> </v>
      </c>
      <c r="Q18" s="13">
        <f t="shared" si="75"/>
        <v>1</v>
      </c>
      <c r="R18" s="11">
        <f t="shared" si="76"/>
        <v>1</v>
      </c>
      <c r="S18" s="11">
        <f t="shared" si="13"/>
        <v>0</v>
      </c>
      <c r="T18" s="11">
        <f t="shared" si="14"/>
        <v>1</v>
      </c>
      <c r="U18" s="11" t="str">
        <f t="shared" si="15"/>
        <v>Piped Network With Pump</v>
      </c>
      <c r="V18" s="11">
        <f t="shared" si="16"/>
        <v>1987</v>
      </c>
      <c r="W18" s="11" t="str">
        <f t="shared" si="17"/>
        <v>Governement (District, Wasac) And Water For People</v>
      </c>
      <c r="X18" s="11" t="str">
        <f t="shared" si="18"/>
        <v>Spring</v>
      </c>
      <c r="Y18" s="11">
        <f t="shared" si="19"/>
        <v>1</v>
      </c>
      <c r="Z18" s="11">
        <f t="shared" si="20"/>
        <v>1</v>
      </c>
      <c r="AA18" s="11">
        <f t="shared" si="21"/>
        <v>1</v>
      </c>
      <c r="AB18" s="11" t="str">
        <f t="shared" si="22"/>
        <v>"Springbox" --Intake Structure At A Spring</v>
      </c>
      <c r="AC18" s="11">
        <f t="shared" si="23"/>
        <v>1</v>
      </c>
      <c r="AD18" s="11">
        <f t="shared" si="24"/>
        <v>2007</v>
      </c>
      <c r="AE18" s="11">
        <f t="shared" si="25"/>
        <v>1</v>
      </c>
      <c r="AF18" s="11">
        <f t="shared" si="26"/>
        <v>5</v>
      </c>
      <c r="AG18" s="12">
        <f t="shared" si="77"/>
        <v>345600</v>
      </c>
      <c r="AH18" s="12">
        <f t="shared" si="27"/>
        <v>413.8922155688623</v>
      </c>
      <c r="AI18" s="11">
        <f t="shared" si="28"/>
        <v>1</v>
      </c>
      <c r="AJ18" s="11">
        <f t="shared" si="29"/>
        <v>1</v>
      </c>
      <c r="AK18" s="11">
        <f t="shared" si="30"/>
        <v>1</v>
      </c>
      <c r="AL18" s="11">
        <f t="shared" si="31"/>
        <v>2016</v>
      </c>
      <c r="AM18" s="11">
        <f t="shared" si="32"/>
        <v>1</v>
      </c>
      <c r="AN18" s="11">
        <f t="shared" si="33"/>
        <v>1900</v>
      </c>
      <c r="AO18" s="11">
        <f t="shared" si="34"/>
        <v>1</v>
      </c>
      <c r="AP18" s="11">
        <f t="shared" si="35"/>
        <v>39</v>
      </c>
      <c r="AQ18" s="11">
        <f t="shared" si="36"/>
        <v>2016</v>
      </c>
      <c r="AR18" s="11">
        <f t="shared" si="37"/>
        <v>1</v>
      </c>
      <c r="AS18" s="11">
        <f t="shared" si="38"/>
        <v>1</v>
      </c>
      <c r="AT18" s="11">
        <f t="shared" si="39"/>
        <v>17</v>
      </c>
      <c r="AU18" s="11" t="str">
        <f t="shared" si="40"/>
        <v>Pressure Break Tank|Distribution Chamber|Washout And Air Release</v>
      </c>
      <c r="AV18" s="11">
        <f t="shared" si="41"/>
        <v>2016</v>
      </c>
      <c r="AW18" s="11">
        <f t="shared" si="42"/>
        <v>1</v>
      </c>
      <c r="AX18" s="11">
        <f t="shared" si="43"/>
        <v>1</v>
      </c>
      <c r="AY18" s="11">
        <f t="shared" si="44"/>
        <v>6</v>
      </c>
      <c r="AZ18" s="11">
        <f t="shared" si="45"/>
        <v>2016</v>
      </c>
      <c r="BA18" s="11">
        <f t="shared" si="46"/>
        <v>1</v>
      </c>
      <c r="BB18" s="11">
        <f t="shared" si="47"/>
        <v>1900</v>
      </c>
      <c r="BC18" s="11">
        <f t="shared" si="48"/>
        <v>1</v>
      </c>
      <c r="BD18" s="11">
        <f t="shared" si="49"/>
        <v>5</v>
      </c>
      <c r="BE18" s="11">
        <f t="shared" si="50"/>
        <v>2017</v>
      </c>
      <c r="BF18" s="11">
        <f t="shared" si="51"/>
        <v>1</v>
      </c>
      <c r="BG18" s="11">
        <f t="shared" si="78"/>
        <v>1</v>
      </c>
      <c r="BH18" s="11">
        <f t="shared" si="52"/>
        <v>2016</v>
      </c>
      <c r="BI18" s="11">
        <f t="shared" si="53"/>
        <v>1</v>
      </c>
      <c r="BJ18" s="11">
        <f t="shared" si="54"/>
        <v>1</v>
      </c>
      <c r="BK18" s="11" t="str">
        <f t="shared" si="55"/>
        <v>Disinfection/Chlorination</v>
      </c>
      <c r="BL18" s="11">
        <f t="shared" si="56"/>
        <v>2017</v>
      </c>
      <c r="BM18" s="11">
        <f t="shared" si="57"/>
        <v>1</v>
      </c>
      <c r="BN18" s="11">
        <f t="shared" si="58"/>
        <v>0</v>
      </c>
      <c r="BO18" s="11" t="str">
        <f t="shared" si="59"/>
        <v xml:space="preserve"> </v>
      </c>
      <c r="BP18" s="11" t="str">
        <f t="shared" si="60"/>
        <v xml:space="preserve"> </v>
      </c>
      <c r="BQ18" s="11" t="str">
        <f t="shared" si="79"/>
        <v>0</v>
      </c>
      <c r="BR18" s="25">
        <f t="shared" si="61"/>
        <v>0</v>
      </c>
      <c r="BS18" s="11" t="str">
        <f t="shared" si="62"/>
        <v>Not Present</v>
      </c>
      <c r="BT18" s="11" t="str">
        <f t="shared" si="63"/>
        <v>0</v>
      </c>
      <c r="BU18" s="12">
        <f t="shared" si="64"/>
        <v>1</v>
      </c>
      <c r="BV18" s="12">
        <f t="shared" si="80"/>
        <v>0</v>
      </c>
      <c r="BW18" s="12">
        <f t="shared" si="81"/>
        <v>1</v>
      </c>
      <c r="BX18" s="12">
        <f t="shared" si="65"/>
        <v>1</v>
      </c>
      <c r="BY18" s="11">
        <f t="shared" si="82"/>
        <v>1</v>
      </c>
      <c r="BZ18" s="11">
        <f t="shared" si="66"/>
        <v>1</v>
      </c>
      <c r="CA18" s="11">
        <f t="shared" si="67"/>
        <v>64</v>
      </c>
      <c r="CB18" s="11">
        <f t="shared" si="68"/>
        <v>2016</v>
      </c>
      <c r="CC18" s="11">
        <f t="shared" si="69"/>
        <v>1</v>
      </c>
      <c r="CD18" s="11" t="str">
        <f t="shared" si="70"/>
        <v>No</v>
      </c>
      <c r="CE18" s="11">
        <f t="shared" si="71"/>
        <v>0</v>
      </c>
      <c r="CF18" s="11">
        <f t="shared" si="72"/>
        <v>0</v>
      </c>
      <c r="CG18" s="11">
        <f t="shared" si="83"/>
        <v>1</v>
      </c>
      <c r="CH18" s="11">
        <f t="shared" si="84"/>
        <v>0</v>
      </c>
      <c r="CI18" s="11">
        <f t="shared" si="73"/>
        <v>1</v>
      </c>
      <c r="CJ18" s="11">
        <f t="shared" si="74"/>
        <v>1</v>
      </c>
    </row>
    <row r="19" spans="1:88" x14ac:dyDescent="0.3">
      <c r="A19" s="11">
        <f t="shared" si="0"/>
        <v>2017</v>
      </c>
      <c r="B19" s="11" t="str">
        <f t="shared" si="1"/>
        <v>17-03-2017 05:26:28 CET</v>
      </c>
      <c r="C19" s="11" t="str">
        <f t="shared" si="2"/>
        <v>Rwanda</v>
      </c>
      <c r="D19" s="11" t="str">
        <f t="shared" si="3"/>
        <v>Rulindo</v>
      </c>
      <c r="E19" s="11" t="str">
        <f t="shared" si="4"/>
        <v>Mbogo</v>
      </c>
      <c r="F19" s="11" t="str">
        <f t="shared" si="5"/>
        <v>Rurenge</v>
      </c>
      <c r="G19" s="11" t="str">
        <f t="shared" si="6"/>
        <v>Gitaba</v>
      </c>
      <c r="H19" s="11" t="str">
        <f t="shared" si="7"/>
        <v/>
      </c>
      <c r="I19" s="11" t="str">
        <f t="shared" si="8"/>
        <v/>
      </c>
      <c r="J19" s="11" t="str">
        <f t="shared" si="9"/>
        <v>Musenge network</v>
      </c>
      <c r="K19" s="11">
        <f t="shared" si="10"/>
        <v>195</v>
      </c>
      <c r="L19" s="11">
        <f>(People_Using_System)</f>
        <v>6074</v>
      </c>
      <c r="M19" s="11">
        <f>COUNTIFS(J:J,J19,T:T,1)</f>
        <v>29</v>
      </c>
      <c r="N19" s="11">
        <f t="shared" si="87"/>
        <v>209.44827586206895</v>
      </c>
      <c r="O19" s="11">
        <f t="shared" si="11"/>
        <v>95</v>
      </c>
      <c r="P19" s="11">
        <f t="shared" si="12"/>
        <v>100</v>
      </c>
      <c r="Q19" s="13">
        <f t="shared" si="75"/>
        <v>0.48717948717948717</v>
      </c>
      <c r="R19" s="11">
        <f t="shared" si="76"/>
        <v>0</v>
      </c>
      <c r="S19" s="11">
        <f t="shared" si="13"/>
        <v>1</v>
      </c>
      <c r="T19" s="11">
        <f t="shared" si="14"/>
        <v>1</v>
      </c>
      <c r="U19" s="11" t="str">
        <f t="shared" si="15"/>
        <v>Piped Network With Pump</v>
      </c>
      <c r="V19" s="11">
        <f t="shared" si="16"/>
        <v>2014</v>
      </c>
      <c r="W19" s="11" t="str">
        <f t="shared" si="17"/>
        <v>Governement (District, Wasac) And Water For People</v>
      </c>
      <c r="X19" s="11" t="str">
        <f t="shared" si="18"/>
        <v>Spring</v>
      </c>
      <c r="Y19" s="11">
        <f t="shared" si="19"/>
        <v>1</v>
      </c>
      <c r="Z19" s="11">
        <f t="shared" si="20"/>
        <v>1</v>
      </c>
      <c r="AA19" s="11">
        <f t="shared" si="21"/>
        <v>1</v>
      </c>
      <c r="AB19" s="11" t="str">
        <f t="shared" si="22"/>
        <v>"Springbox" --Intake Structure At A Spring</v>
      </c>
      <c r="AC19" s="11">
        <f t="shared" si="23"/>
        <v>1</v>
      </c>
      <c r="AD19" s="11">
        <f t="shared" si="24"/>
        <v>2014</v>
      </c>
      <c r="AE19" s="11">
        <f t="shared" si="25"/>
        <v>1</v>
      </c>
      <c r="AF19" s="11">
        <f t="shared" si="26"/>
        <v>4.4400000000000004</v>
      </c>
      <c r="AG19" s="12">
        <f t="shared" si="77"/>
        <v>389189.18918918911</v>
      </c>
      <c r="AH19" s="12">
        <f t="shared" si="27"/>
        <v>819.34566145092447</v>
      </c>
      <c r="AI19" s="11">
        <f t="shared" si="28"/>
        <v>1</v>
      </c>
      <c r="AJ19" s="11">
        <f t="shared" si="29"/>
        <v>1</v>
      </c>
      <c r="AK19" s="11">
        <f t="shared" si="30"/>
        <v>1</v>
      </c>
      <c r="AL19" s="11">
        <f t="shared" si="31"/>
        <v>2014</v>
      </c>
      <c r="AM19" s="11">
        <f t="shared" si="32"/>
        <v>1</v>
      </c>
      <c r="AN19" s="11">
        <f t="shared" si="33"/>
        <v>3000</v>
      </c>
      <c r="AO19" s="11">
        <f t="shared" si="34"/>
        <v>1</v>
      </c>
      <c r="AP19" s="11">
        <f t="shared" si="35"/>
        <v>16</v>
      </c>
      <c r="AQ19" s="11">
        <f t="shared" si="36"/>
        <v>2014</v>
      </c>
      <c r="AR19" s="11">
        <f t="shared" si="37"/>
        <v>1</v>
      </c>
      <c r="AS19" s="11">
        <f t="shared" si="38"/>
        <v>1</v>
      </c>
      <c r="AT19" s="11">
        <f t="shared" si="39"/>
        <v>8</v>
      </c>
      <c r="AU19" s="11" t="str">
        <f t="shared" si="40"/>
        <v>Washout And Air Release</v>
      </c>
      <c r="AV19" s="11">
        <f t="shared" si="41"/>
        <v>2014</v>
      </c>
      <c r="AW19" s="11">
        <f t="shared" si="42"/>
        <v>2</v>
      </c>
      <c r="AX19" s="11">
        <f t="shared" si="43"/>
        <v>1</v>
      </c>
      <c r="AY19" s="11">
        <f t="shared" si="44"/>
        <v>3</v>
      </c>
      <c r="AZ19" s="11">
        <f t="shared" si="45"/>
        <v>2014</v>
      </c>
      <c r="BA19" s="11">
        <f t="shared" si="46"/>
        <v>2</v>
      </c>
      <c r="BB19" s="11">
        <f t="shared" si="47"/>
        <v>20000</v>
      </c>
      <c r="BC19" s="11">
        <f t="shared" si="48"/>
        <v>1</v>
      </c>
      <c r="BD19" s="11">
        <f t="shared" si="49"/>
        <v>1</v>
      </c>
      <c r="BE19" s="11">
        <f t="shared" si="50"/>
        <v>2014</v>
      </c>
      <c r="BF19" s="11">
        <f t="shared" si="51"/>
        <v>1</v>
      </c>
      <c r="BG19" s="11">
        <f t="shared" si="78"/>
        <v>1</v>
      </c>
      <c r="BH19" s="11">
        <f t="shared" si="52"/>
        <v>2014</v>
      </c>
      <c r="BI19" s="11">
        <f t="shared" si="53"/>
        <v>1</v>
      </c>
      <c r="BJ19" s="11">
        <f t="shared" si="54"/>
        <v>0</v>
      </c>
      <c r="BK19" s="11" t="str">
        <f t="shared" si="55"/>
        <v/>
      </c>
      <c r="BL19" s="11" t="str">
        <f t="shared" si="56"/>
        <v xml:space="preserve"> </v>
      </c>
      <c r="BM19" s="11" t="str">
        <f t="shared" si="57"/>
        <v xml:space="preserve"> </v>
      </c>
      <c r="BN19" s="11" t="str">
        <f t="shared" si="58"/>
        <v xml:space="preserve"> </v>
      </c>
      <c r="BO19" s="11" t="str">
        <f t="shared" si="59"/>
        <v xml:space="preserve"> </v>
      </c>
      <c r="BP19" s="11" t="str">
        <f t="shared" si="60"/>
        <v xml:space="preserve"> </v>
      </c>
      <c r="BQ19" s="11" t="str">
        <f t="shared" si="79"/>
        <v>0</v>
      </c>
      <c r="BR19" s="25">
        <f t="shared" si="61"/>
        <v>0</v>
      </c>
      <c r="BS19" s="11" t="str">
        <f t="shared" si="62"/>
        <v>Not Present</v>
      </c>
      <c r="BT19" s="11" t="str">
        <f t="shared" si="63"/>
        <v>0</v>
      </c>
      <c r="BU19" s="12">
        <f t="shared" si="64"/>
        <v>1</v>
      </c>
      <c r="BV19" s="12">
        <f t="shared" si="80"/>
        <v>0</v>
      </c>
      <c r="BW19" s="12">
        <f t="shared" si="81"/>
        <v>1</v>
      </c>
      <c r="BX19" s="12">
        <f t="shared" si="65"/>
        <v>1</v>
      </c>
      <c r="BY19" s="11">
        <f t="shared" si="82"/>
        <v>1</v>
      </c>
      <c r="BZ19" s="11">
        <f t="shared" si="66"/>
        <v>1</v>
      </c>
      <c r="CA19" s="11">
        <f t="shared" si="67"/>
        <v>28</v>
      </c>
      <c r="CB19" s="11">
        <f t="shared" si="68"/>
        <v>2016</v>
      </c>
      <c r="CC19" s="11">
        <f t="shared" si="69"/>
        <v>2</v>
      </c>
      <c r="CD19" s="11" t="str">
        <f t="shared" si="70"/>
        <v>No</v>
      </c>
      <c r="CE19" s="11">
        <f t="shared" si="71"/>
        <v>0</v>
      </c>
      <c r="CF19" s="11">
        <f t="shared" si="72"/>
        <v>0</v>
      </c>
      <c r="CG19" s="11">
        <f t="shared" si="83"/>
        <v>1</v>
      </c>
      <c r="CH19" s="11">
        <f t="shared" si="84"/>
        <v>0</v>
      </c>
      <c r="CI19" s="11">
        <f t="shared" si="73"/>
        <v>1</v>
      </c>
      <c r="CJ19" s="11">
        <f t="shared" si="74"/>
        <v>1</v>
      </c>
    </row>
    <row r="20" spans="1:88" x14ac:dyDescent="0.3">
      <c r="A20" s="11">
        <f t="shared" si="0"/>
        <v>2017</v>
      </c>
      <c r="B20" s="11" t="str">
        <f t="shared" si="1"/>
        <v>09-03-2017 18:11:30 CET</v>
      </c>
      <c r="C20" s="11" t="str">
        <f t="shared" si="2"/>
        <v>Rwanda</v>
      </c>
      <c r="D20" s="11" t="str">
        <f t="shared" si="3"/>
        <v>Rulindo</v>
      </c>
      <c r="E20" s="11" t="str">
        <f t="shared" si="4"/>
        <v>Ngoma</v>
      </c>
      <c r="F20" s="11" t="str">
        <f t="shared" si="5"/>
        <v>Karambo</v>
      </c>
      <c r="G20" s="11" t="str">
        <f t="shared" si="6"/>
        <v>Jyambere</v>
      </c>
      <c r="H20" s="11" t="str">
        <f t="shared" si="7"/>
        <v/>
      </c>
      <c r="I20" s="11" t="str">
        <f t="shared" si="8"/>
        <v/>
      </c>
      <c r="J20" s="11" t="str">
        <f t="shared" si="9"/>
        <v>Gahama network</v>
      </c>
      <c r="K20" s="11">
        <f t="shared" si="10"/>
        <v>117</v>
      </c>
      <c r="L20" s="11"/>
      <c r="M20" s="11"/>
      <c r="N20" s="11"/>
      <c r="O20" s="11">
        <f t="shared" si="11"/>
        <v>65</v>
      </c>
      <c r="P20" s="11">
        <f t="shared" si="12"/>
        <v>52</v>
      </c>
      <c r="Q20" s="13">
        <f t="shared" si="75"/>
        <v>0.55555555555555558</v>
      </c>
      <c r="R20" s="11">
        <f t="shared" si="76"/>
        <v>0</v>
      </c>
      <c r="S20" s="11">
        <f t="shared" si="13"/>
        <v>0</v>
      </c>
      <c r="T20" s="11">
        <f t="shared" si="14"/>
        <v>1</v>
      </c>
      <c r="U20" s="11" t="str">
        <f t="shared" si="15"/>
        <v>Piped Network -- Gravity Only</v>
      </c>
      <c r="V20" s="11">
        <f t="shared" si="16"/>
        <v>2014</v>
      </c>
      <c r="W20" s="11" t="str">
        <f t="shared" si="17"/>
        <v>Governement (District, Wasac) And Water For People</v>
      </c>
      <c r="X20" s="11" t="str">
        <f t="shared" si="18"/>
        <v>Spring</v>
      </c>
      <c r="Y20" s="11">
        <f t="shared" si="19"/>
        <v>1</v>
      </c>
      <c r="Z20" s="11">
        <f t="shared" si="20"/>
        <v>0</v>
      </c>
      <c r="AA20" s="11">
        <f t="shared" si="21"/>
        <v>1</v>
      </c>
      <c r="AB20" s="11" t="str">
        <f t="shared" si="22"/>
        <v>"Springbox" --Intake Structure At A Spring</v>
      </c>
      <c r="AC20" s="11">
        <f t="shared" si="23"/>
        <v>1</v>
      </c>
      <c r="AD20" s="11">
        <f t="shared" si="24"/>
        <v>2014</v>
      </c>
      <c r="AE20" s="11">
        <f t="shared" si="25"/>
        <v>2</v>
      </c>
      <c r="AF20" s="11">
        <f t="shared" si="26"/>
        <v>15</v>
      </c>
      <c r="AG20" s="12">
        <f t="shared" si="77"/>
        <v>115200</v>
      </c>
      <c r="AH20" s="12">
        <f t="shared" si="27"/>
        <v>354.46153846153845</v>
      </c>
      <c r="AI20" s="11">
        <f t="shared" si="28"/>
        <v>1</v>
      </c>
      <c r="AJ20" s="11">
        <f t="shared" si="29"/>
        <v>1</v>
      </c>
      <c r="AK20" s="11">
        <f t="shared" si="30"/>
        <v>1</v>
      </c>
      <c r="AL20" s="11">
        <f t="shared" si="31"/>
        <v>2014</v>
      </c>
      <c r="AM20" s="11">
        <f t="shared" si="32"/>
        <v>1</v>
      </c>
      <c r="AN20" s="11">
        <f t="shared" si="33"/>
        <v>1800</v>
      </c>
      <c r="AO20" s="11">
        <f t="shared" si="34"/>
        <v>1</v>
      </c>
      <c r="AP20" s="11">
        <f t="shared" si="35"/>
        <v>2</v>
      </c>
      <c r="AQ20" s="11">
        <f t="shared" si="36"/>
        <v>2014</v>
      </c>
      <c r="AR20" s="11">
        <f t="shared" si="37"/>
        <v>1</v>
      </c>
      <c r="AS20" s="11">
        <f t="shared" si="38"/>
        <v>1</v>
      </c>
      <c r="AT20" s="11">
        <f t="shared" si="39"/>
        <v>1</v>
      </c>
      <c r="AU20" s="11" t="str">
        <f t="shared" si="40"/>
        <v>Distribution Chamber</v>
      </c>
      <c r="AV20" s="11">
        <f t="shared" si="41"/>
        <v>2014</v>
      </c>
      <c r="AW20" s="11">
        <f t="shared" si="42"/>
        <v>1</v>
      </c>
      <c r="AX20" s="11">
        <f t="shared" si="43"/>
        <v>1</v>
      </c>
      <c r="AY20" s="11">
        <f t="shared" si="44"/>
        <v>1</v>
      </c>
      <c r="AZ20" s="11">
        <f t="shared" si="45"/>
        <v>2014</v>
      </c>
      <c r="BA20" s="11">
        <f t="shared" si="46"/>
        <v>1</v>
      </c>
      <c r="BB20" s="11">
        <f t="shared" si="47"/>
        <v>1200</v>
      </c>
      <c r="BC20" s="11">
        <f t="shared" si="48"/>
        <v>0</v>
      </c>
      <c r="BD20" s="11" t="str">
        <f t="shared" si="49"/>
        <v xml:space="preserve"> </v>
      </c>
      <c r="BE20" s="11" t="str">
        <f t="shared" si="50"/>
        <v xml:space="preserve"> </v>
      </c>
      <c r="BF20" s="11" t="str">
        <f t="shared" si="51"/>
        <v xml:space="preserve"> </v>
      </c>
      <c r="BG20" s="11" t="str">
        <f t="shared" si="78"/>
        <v xml:space="preserve"> </v>
      </c>
      <c r="BH20" s="11" t="str">
        <f t="shared" si="52"/>
        <v xml:space="preserve"> </v>
      </c>
      <c r="BI20" s="11" t="str">
        <f t="shared" si="53"/>
        <v xml:space="preserve"> </v>
      </c>
      <c r="BJ20" s="11">
        <f t="shared" si="54"/>
        <v>0</v>
      </c>
      <c r="BK20" s="11" t="str">
        <f t="shared" si="55"/>
        <v/>
      </c>
      <c r="BL20" s="11" t="str">
        <f t="shared" si="56"/>
        <v xml:space="preserve"> </v>
      </c>
      <c r="BM20" s="11" t="str">
        <f t="shared" si="57"/>
        <v xml:space="preserve"> </v>
      </c>
      <c r="BN20" s="11" t="str">
        <f t="shared" si="58"/>
        <v xml:space="preserve"> </v>
      </c>
      <c r="BO20" s="11" t="str">
        <f t="shared" si="59"/>
        <v xml:space="preserve"> </v>
      </c>
      <c r="BP20" s="11" t="str">
        <f t="shared" si="60"/>
        <v xml:space="preserve"> </v>
      </c>
      <c r="BQ20" s="11" t="str">
        <f t="shared" si="79"/>
        <v>0</v>
      </c>
      <c r="BR20" s="25">
        <f t="shared" si="61"/>
        <v>0</v>
      </c>
      <c r="BS20" s="11" t="str">
        <f t="shared" si="62"/>
        <v>Not Present</v>
      </c>
      <c r="BT20" s="11" t="str">
        <f t="shared" si="63"/>
        <v>0</v>
      </c>
      <c r="BU20" s="12">
        <f t="shared" si="64"/>
        <v>1</v>
      </c>
      <c r="BV20" s="12">
        <f t="shared" si="80"/>
        <v>0</v>
      </c>
      <c r="BW20" s="12">
        <f t="shared" si="81"/>
        <v>1</v>
      </c>
      <c r="BX20" s="12">
        <f t="shared" si="65"/>
        <v>1</v>
      </c>
      <c r="BY20" s="11">
        <f t="shared" si="82"/>
        <v>1</v>
      </c>
      <c r="BZ20" s="11">
        <f t="shared" si="66"/>
        <v>1</v>
      </c>
      <c r="CA20" s="11">
        <f t="shared" si="67"/>
        <v>5</v>
      </c>
      <c r="CB20" s="11">
        <f t="shared" si="68"/>
        <v>2014</v>
      </c>
      <c r="CC20" s="11">
        <f t="shared" si="69"/>
        <v>1</v>
      </c>
      <c r="CD20" s="11" t="str">
        <f t="shared" si="70"/>
        <v>No</v>
      </c>
      <c r="CE20" s="11">
        <f t="shared" si="71"/>
        <v>0</v>
      </c>
      <c r="CF20" s="11">
        <f t="shared" si="72"/>
        <v>0</v>
      </c>
      <c r="CG20" s="11">
        <f t="shared" si="83"/>
        <v>1</v>
      </c>
      <c r="CH20" s="11">
        <f t="shared" si="84"/>
        <v>0</v>
      </c>
      <c r="CI20" s="11">
        <f t="shared" si="73"/>
        <v>1</v>
      </c>
      <c r="CJ20" s="11">
        <f t="shared" si="74"/>
        <v>2</v>
      </c>
    </row>
    <row r="21" spans="1:88" x14ac:dyDescent="0.3">
      <c r="A21" s="11">
        <f t="shared" si="0"/>
        <v>2017</v>
      </c>
      <c r="B21" s="11" t="str">
        <f t="shared" si="1"/>
        <v>17-03-2017 05:21:09 CET</v>
      </c>
      <c r="C21" s="11" t="str">
        <f t="shared" si="2"/>
        <v>Rwanda</v>
      </c>
      <c r="D21" s="11" t="str">
        <f t="shared" si="3"/>
        <v>Rulindo</v>
      </c>
      <c r="E21" s="11" t="str">
        <f t="shared" si="4"/>
        <v>Mbogo</v>
      </c>
      <c r="F21" s="11" t="str">
        <f t="shared" si="5"/>
        <v>Rurenge</v>
      </c>
      <c r="G21" s="11" t="str">
        <f t="shared" si="6"/>
        <v>Karehe</v>
      </c>
      <c r="H21" s="11" t="str">
        <f t="shared" si="7"/>
        <v/>
      </c>
      <c r="I21" s="11" t="str">
        <f t="shared" si="8"/>
        <v/>
      </c>
      <c r="J21" s="11" t="str">
        <f t="shared" si="9"/>
        <v>Musenge network</v>
      </c>
      <c r="K21" s="11">
        <f t="shared" si="10"/>
        <v>135</v>
      </c>
      <c r="L21" s="11">
        <f>(People_Using_System)</f>
        <v>6074</v>
      </c>
      <c r="M21" s="11">
        <f>COUNTIFS(J:J,J21,T:T,1)</f>
        <v>29</v>
      </c>
      <c r="N21" s="11">
        <f t="shared" si="87"/>
        <v>209.44827586206895</v>
      </c>
      <c r="O21" s="11">
        <f t="shared" si="11"/>
        <v>68</v>
      </c>
      <c r="P21" s="11">
        <f t="shared" si="12"/>
        <v>67</v>
      </c>
      <c r="Q21" s="13">
        <f t="shared" si="75"/>
        <v>0.50370370370370365</v>
      </c>
      <c r="R21" s="11">
        <f t="shared" si="76"/>
        <v>0</v>
      </c>
      <c r="S21" s="11">
        <f t="shared" si="13"/>
        <v>1</v>
      </c>
      <c r="T21" s="11">
        <f t="shared" si="14"/>
        <v>1</v>
      </c>
      <c r="U21" s="11" t="str">
        <f t="shared" si="15"/>
        <v>Piped Network With Pump</v>
      </c>
      <c r="V21" s="11">
        <f t="shared" si="16"/>
        <v>2014</v>
      </c>
      <c r="W21" s="11" t="str">
        <f t="shared" si="17"/>
        <v>Governement (District, Wasac) And Water For People</v>
      </c>
      <c r="X21" s="11" t="str">
        <f t="shared" si="18"/>
        <v>Spring</v>
      </c>
      <c r="Y21" s="11">
        <f t="shared" si="19"/>
        <v>1</v>
      </c>
      <c r="Z21" s="11">
        <f t="shared" si="20"/>
        <v>1</v>
      </c>
      <c r="AA21" s="11">
        <f t="shared" si="21"/>
        <v>1</v>
      </c>
      <c r="AB21" s="11" t="str">
        <f t="shared" si="22"/>
        <v>"Springbox" --Intake Structure At A Spring</v>
      </c>
      <c r="AC21" s="11">
        <f t="shared" si="23"/>
        <v>1</v>
      </c>
      <c r="AD21" s="11">
        <f t="shared" si="24"/>
        <v>2014</v>
      </c>
      <c r="AE21" s="11">
        <f t="shared" si="25"/>
        <v>1</v>
      </c>
      <c r="AF21" s="11">
        <f t="shared" si="26"/>
        <v>4.4400000000000004</v>
      </c>
      <c r="AG21" s="12">
        <f t="shared" si="77"/>
        <v>389189.18918918911</v>
      </c>
      <c r="AH21" s="12">
        <f t="shared" si="27"/>
        <v>1144.6740858505561</v>
      </c>
      <c r="AI21" s="11">
        <f t="shared" si="28"/>
        <v>1</v>
      </c>
      <c r="AJ21" s="11">
        <f t="shared" si="29"/>
        <v>1</v>
      </c>
      <c r="AK21" s="11">
        <f t="shared" si="30"/>
        <v>1</v>
      </c>
      <c r="AL21" s="11">
        <f t="shared" si="31"/>
        <v>2014</v>
      </c>
      <c r="AM21" s="11">
        <f t="shared" si="32"/>
        <v>1</v>
      </c>
      <c r="AN21" s="11">
        <f t="shared" si="33"/>
        <v>3000</v>
      </c>
      <c r="AO21" s="11">
        <f t="shared" si="34"/>
        <v>1</v>
      </c>
      <c r="AP21" s="11">
        <f t="shared" si="35"/>
        <v>16</v>
      </c>
      <c r="AQ21" s="11">
        <f t="shared" si="36"/>
        <v>2014</v>
      </c>
      <c r="AR21" s="11">
        <f t="shared" si="37"/>
        <v>1</v>
      </c>
      <c r="AS21" s="11">
        <f t="shared" si="38"/>
        <v>1</v>
      </c>
      <c r="AT21" s="11">
        <f t="shared" si="39"/>
        <v>8</v>
      </c>
      <c r="AU21" s="11" t="str">
        <f t="shared" si="40"/>
        <v>Washout And Air Release Chamber</v>
      </c>
      <c r="AV21" s="11">
        <f t="shared" si="41"/>
        <v>2014</v>
      </c>
      <c r="AW21" s="11">
        <f t="shared" si="42"/>
        <v>1</v>
      </c>
      <c r="AX21" s="11">
        <f t="shared" si="43"/>
        <v>1</v>
      </c>
      <c r="AY21" s="11">
        <f t="shared" si="44"/>
        <v>3</v>
      </c>
      <c r="AZ21" s="11">
        <f t="shared" si="45"/>
        <v>2014</v>
      </c>
      <c r="BA21" s="11">
        <f t="shared" si="46"/>
        <v>2</v>
      </c>
      <c r="BB21" s="11">
        <f t="shared" si="47"/>
        <v>20000</v>
      </c>
      <c r="BC21" s="11">
        <f t="shared" si="48"/>
        <v>1</v>
      </c>
      <c r="BD21" s="11">
        <f t="shared" si="49"/>
        <v>1</v>
      </c>
      <c r="BE21" s="11">
        <f t="shared" si="50"/>
        <v>2014</v>
      </c>
      <c r="BF21" s="11">
        <f t="shared" si="51"/>
        <v>2</v>
      </c>
      <c r="BG21" s="11">
        <f t="shared" si="78"/>
        <v>1</v>
      </c>
      <c r="BH21" s="11">
        <f t="shared" si="52"/>
        <v>2014</v>
      </c>
      <c r="BI21" s="11">
        <f t="shared" si="53"/>
        <v>1</v>
      </c>
      <c r="BJ21" s="11">
        <f t="shared" si="54"/>
        <v>0</v>
      </c>
      <c r="BK21" s="11" t="str">
        <f t="shared" si="55"/>
        <v/>
      </c>
      <c r="BL21" s="11" t="str">
        <f t="shared" si="56"/>
        <v xml:space="preserve"> </v>
      </c>
      <c r="BM21" s="11" t="str">
        <f t="shared" si="57"/>
        <v xml:space="preserve"> </v>
      </c>
      <c r="BN21" s="11" t="str">
        <f t="shared" si="58"/>
        <v xml:space="preserve"> </v>
      </c>
      <c r="BO21" s="11" t="str">
        <f t="shared" si="59"/>
        <v xml:space="preserve"> </v>
      </c>
      <c r="BP21" s="11" t="str">
        <f t="shared" si="60"/>
        <v xml:space="preserve"> </v>
      </c>
      <c r="BQ21" s="11" t="str">
        <f t="shared" si="79"/>
        <v>0</v>
      </c>
      <c r="BR21" s="25">
        <f t="shared" si="61"/>
        <v>0</v>
      </c>
      <c r="BS21" s="11" t="str">
        <f t="shared" si="62"/>
        <v>Not Present</v>
      </c>
      <c r="BT21" s="11" t="str">
        <f t="shared" si="63"/>
        <v>0</v>
      </c>
      <c r="BU21" s="12">
        <f t="shared" si="64"/>
        <v>1</v>
      </c>
      <c r="BV21" s="12">
        <f t="shared" si="80"/>
        <v>0</v>
      </c>
      <c r="BW21" s="12">
        <f t="shared" si="81"/>
        <v>1</v>
      </c>
      <c r="BX21" s="12">
        <f t="shared" si="65"/>
        <v>1</v>
      </c>
      <c r="BY21" s="11">
        <f t="shared" si="82"/>
        <v>1</v>
      </c>
      <c r="BZ21" s="11">
        <f t="shared" si="66"/>
        <v>1</v>
      </c>
      <c r="CA21" s="11">
        <f t="shared" si="67"/>
        <v>28</v>
      </c>
      <c r="CB21" s="11">
        <f t="shared" si="68"/>
        <v>2014</v>
      </c>
      <c r="CC21" s="11">
        <f t="shared" si="69"/>
        <v>1</v>
      </c>
      <c r="CD21" s="11" t="str">
        <f t="shared" si="70"/>
        <v>No</v>
      </c>
      <c r="CE21" s="11">
        <f t="shared" si="71"/>
        <v>0</v>
      </c>
      <c r="CF21" s="11">
        <f t="shared" si="72"/>
        <v>0</v>
      </c>
      <c r="CG21" s="11">
        <f t="shared" si="83"/>
        <v>1</v>
      </c>
      <c r="CH21" s="11">
        <f t="shared" si="84"/>
        <v>0</v>
      </c>
      <c r="CI21" s="11">
        <f t="shared" si="73"/>
        <v>1</v>
      </c>
      <c r="CJ21" s="11">
        <f t="shared" si="74"/>
        <v>1</v>
      </c>
    </row>
    <row r="22" spans="1:88" x14ac:dyDescent="0.3">
      <c r="A22" s="11">
        <f t="shared" si="0"/>
        <v>2017</v>
      </c>
      <c r="B22" s="11" t="str">
        <f t="shared" si="1"/>
        <v>18-04-2017 20:12:24 CEST</v>
      </c>
      <c r="C22" s="11" t="str">
        <f t="shared" si="2"/>
        <v>Rwanda</v>
      </c>
      <c r="D22" s="11" t="str">
        <f t="shared" si="3"/>
        <v>Rulindo</v>
      </c>
      <c r="E22" s="11" t="str">
        <f t="shared" si="4"/>
        <v>Tumba</v>
      </c>
      <c r="F22" s="11" t="str">
        <f t="shared" si="5"/>
        <v>Taba</v>
      </c>
      <c r="G22" s="11" t="str">
        <f t="shared" si="6"/>
        <v>Kamuragi</v>
      </c>
      <c r="H22" s="11" t="str">
        <f t="shared" si="7"/>
        <v/>
      </c>
      <c r="I22" s="11" t="str">
        <f t="shared" si="8"/>
        <v/>
      </c>
      <c r="J22" s="11" t="str">
        <f t="shared" si="9"/>
        <v>Water point chez Safari/Nyirambuga pumping system</v>
      </c>
      <c r="K22" s="11">
        <f t="shared" si="10"/>
        <v>154</v>
      </c>
      <c r="L22" s="11">
        <f>(People_Using_System)</f>
        <v>30604</v>
      </c>
      <c r="M22" s="11">
        <f>COUNTIFS(J:J,J22,T:T,1)</f>
        <v>1</v>
      </c>
      <c r="N22" s="11">
        <f t="shared" si="87"/>
        <v>30604</v>
      </c>
      <c r="O22" s="11">
        <f t="shared" si="11"/>
        <v>154</v>
      </c>
      <c r="P22" s="11" t="str">
        <f t="shared" si="12"/>
        <v xml:space="preserve"> </v>
      </c>
      <c r="Q22" s="13">
        <f t="shared" si="75"/>
        <v>1</v>
      </c>
      <c r="R22" s="11">
        <f t="shared" si="76"/>
        <v>1</v>
      </c>
      <c r="S22" s="11">
        <f t="shared" si="13"/>
        <v>0</v>
      </c>
      <c r="T22" s="11">
        <f t="shared" si="14"/>
        <v>1</v>
      </c>
      <c r="U22" s="11" t="str">
        <f t="shared" si="15"/>
        <v>Piped Network With Pump</v>
      </c>
      <c r="V22" s="11">
        <f t="shared" si="16"/>
        <v>2012</v>
      </c>
      <c r="W22" s="11" t="str">
        <f t="shared" si="17"/>
        <v>Governement (District, Wasac) And Water For People</v>
      </c>
      <c r="X22" s="11" t="str">
        <f t="shared" si="18"/>
        <v>Spring</v>
      </c>
      <c r="Y22" s="11">
        <f t="shared" si="19"/>
        <v>2</v>
      </c>
      <c r="Z22" s="11">
        <f t="shared" si="20"/>
        <v>1</v>
      </c>
      <c r="AA22" s="11">
        <f t="shared" si="21"/>
        <v>0</v>
      </c>
      <c r="AB22" s="11" t="str">
        <f t="shared" si="22"/>
        <v/>
      </c>
      <c r="AC22" s="11" t="str">
        <f t="shared" si="23"/>
        <v xml:space="preserve"> </v>
      </c>
      <c r="AD22" s="11" t="str">
        <f t="shared" si="24"/>
        <v xml:space="preserve"> </v>
      </c>
      <c r="AE22" s="11" t="str">
        <f t="shared" si="25"/>
        <v xml:space="preserve"> </v>
      </c>
      <c r="AF22" s="11">
        <f t="shared" si="26"/>
        <v>5</v>
      </c>
      <c r="AG22" s="12">
        <f t="shared" si="77"/>
        <v>345600</v>
      </c>
      <c r="AH22" s="12">
        <f t="shared" si="27"/>
        <v>448.83116883116884</v>
      </c>
      <c r="AI22" s="11">
        <f t="shared" si="28"/>
        <v>1</v>
      </c>
      <c r="AJ22" s="11">
        <f t="shared" si="29"/>
        <v>0</v>
      </c>
      <c r="AK22" s="11" t="str">
        <f t="shared" si="30"/>
        <v xml:space="preserve"> </v>
      </c>
      <c r="AL22" s="11" t="str">
        <f t="shared" si="31"/>
        <v xml:space="preserve"> </v>
      </c>
      <c r="AM22" s="11" t="str">
        <f t="shared" si="32"/>
        <v xml:space="preserve"> </v>
      </c>
      <c r="AN22" s="11" t="str">
        <f t="shared" si="33"/>
        <v xml:space="preserve"> </v>
      </c>
      <c r="AO22" s="11">
        <f t="shared" si="34"/>
        <v>0</v>
      </c>
      <c r="AP22" s="11" t="str">
        <f t="shared" si="35"/>
        <v xml:space="preserve"> </v>
      </c>
      <c r="AQ22" s="11" t="str">
        <f t="shared" si="36"/>
        <v xml:space="preserve"> </v>
      </c>
      <c r="AR22" s="11" t="str">
        <f t="shared" si="37"/>
        <v xml:space="preserve"> </v>
      </c>
      <c r="AS22" s="11">
        <f t="shared" si="38"/>
        <v>0</v>
      </c>
      <c r="AT22" s="11" t="str">
        <f t="shared" si="39"/>
        <v xml:space="preserve"> </v>
      </c>
      <c r="AU22" s="11" t="str">
        <f t="shared" si="40"/>
        <v/>
      </c>
      <c r="AV22" s="11" t="str">
        <f t="shared" si="41"/>
        <v xml:space="preserve"> </v>
      </c>
      <c r="AW22" s="11" t="str">
        <f t="shared" si="42"/>
        <v xml:space="preserve"> </v>
      </c>
      <c r="AX22" s="11">
        <f t="shared" si="43"/>
        <v>0</v>
      </c>
      <c r="AY22" s="11" t="str">
        <f t="shared" si="44"/>
        <v xml:space="preserve"> </v>
      </c>
      <c r="AZ22" s="11" t="str">
        <f t="shared" si="45"/>
        <v xml:space="preserve"> </v>
      </c>
      <c r="BA22" s="11" t="str">
        <f t="shared" si="46"/>
        <v xml:space="preserve"> </v>
      </c>
      <c r="BB22" s="11" t="str">
        <f t="shared" si="47"/>
        <v xml:space="preserve"> </v>
      </c>
      <c r="BC22" s="11">
        <f t="shared" si="48"/>
        <v>0</v>
      </c>
      <c r="BD22" s="11" t="str">
        <f t="shared" si="49"/>
        <v xml:space="preserve"> </v>
      </c>
      <c r="BE22" s="11" t="str">
        <f t="shared" si="50"/>
        <v xml:space="preserve"> </v>
      </c>
      <c r="BF22" s="11" t="str">
        <f t="shared" si="51"/>
        <v xml:space="preserve"> </v>
      </c>
      <c r="BG22" s="11" t="str">
        <f t="shared" si="78"/>
        <v xml:space="preserve"> </v>
      </c>
      <c r="BH22" s="11" t="str">
        <f t="shared" si="52"/>
        <v xml:space="preserve"> </v>
      </c>
      <c r="BI22" s="11" t="str">
        <f t="shared" si="53"/>
        <v xml:space="preserve"> </v>
      </c>
      <c r="BJ22" s="11">
        <f t="shared" si="54"/>
        <v>0</v>
      </c>
      <c r="BK22" s="11" t="str">
        <f t="shared" si="55"/>
        <v/>
      </c>
      <c r="BL22" s="11" t="str">
        <f t="shared" si="56"/>
        <v xml:space="preserve"> </v>
      </c>
      <c r="BM22" s="11" t="str">
        <f t="shared" si="57"/>
        <v xml:space="preserve"> </v>
      </c>
      <c r="BN22" s="11" t="str">
        <f t="shared" si="58"/>
        <v xml:space="preserve"> </v>
      </c>
      <c r="BO22" s="11" t="str">
        <f t="shared" si="59"/>
        <v xml:space="preserve"> </v>
      </c>
      <c r="BP22" s="11" t="str">
        <f t="shared" si="60"/>
        <v xml:space="preserve"> </v>
      </c>
      <c r="BQ22" s="11" t="str">
        <f t="shared" si="79"/>
        <v>0</v>
      </c>
      <c r="BR22" s="25">
        <f t="shared" si="61"/>
        <v>0</v>
      </c>
      <c r="BS22" s="11" t="str">
        <f t="shared" si="62"/>
        <v>Not Present</v>
      </c>
      <c r="BT22" s="11" t="str">
        <f t="shared" si="63"/>
        <v>0</v>
      </c>
      <c r="BU22" s="12">
        <f t="shared" si="64"/>
        <v>1</v>
      </c>
      <c r="BV22" s="12">
        <f t="shared" si="80"/>
        <v>0</v>
      </c>
      <c r="BW22" s="12">
        <f t="shared" si="81"/>
        <v>1</v>
      </c>
      <c r="BX22" s="12">
        <f t="shared" si="65"/>
        <v>1</v>
      </c>
      <c r="BY22" s="11">
        <f t="shared" si="82"/>
        <v>1</v>
      </c>
      <c r="BZ22" s="11">
        <f t="shared" si="66"/>
        <v>1</v>
      </c>
      <c r="CA22" s="11">
        <f t="shared" si="67"/>
        <v>2</v>
      </c>
      <c r="CB22" s="11">
        <f t="shared" si="68"/>
        <v>2012</v>
      </c>
      <c r="CC22" s="11">
        <f t="shared" si="69"/>
        <v>1</v>
      </c>
      <c r="CD22" s="11" t="str">
        <f t="shared" si="70"/>
        <v>No</v>
      </c>
      <c r="CE22" s="11">
        <f t="shared" si="71"/>
        <v>0</v>
      </c>
      <c r="CF22" s="11">
        <f t="shared" si="72"/>
        <v>0</v>
      </c>
      <c r="CG22" s="11">
        <f t="shared" si="83"/>
        <v>1</v>
      </c>
      <c r="CH22" s="11">
        <f t="shared" si="84"/>
        <v>0</v>
      </c>
      <c r="CI22" s="11">
        <f t="shared" si="73"/>
        <v>1</v>
      </c>
      <c r="CJ22" s="11">
        <f t="shared" si="74"/>
        <v>2</v>
      </c>
    </row>
    <row r="23" spans="1:88" x14ac:dyDescent="0.3">
      <c r="A23" s="11">
        <f t="shared" si="0"/>
        <v>2017</v>
      </c>
      <c r="B23" s="11" t="str">
        <f t="shared" si="1"/>
        <v>12-03-2017 10:59:20 CET</v>
      </c>
      <c r="C23" s="11" t="str">
        <f t="shared" si="2"/>
        <v>Rwanda</v>
      </c>
      <c r="D23" s="11" t="str">
        <f t="shared" si="3"/>
        <v>Rulindo</v>
      </c>
      <c r="E23" s="11" t="str">
        <f t="shared" si="4"/>
        <v>Shyorongi</v>
      </c>
      <c r="F23" s="11" t="str">
        <f t="shared" si="5"/>
        <v>Muvumu</v>
      </c>
      <c r="G23" s="11" t="str">
        <f t="shared" si="6"/>
        <v>Karama</v>
      </c>
      <c r="H23" s="11" t="str">
        <f t="shared" si="7"/>
        <v/>
      </c>
      <c r="I23" s="11" t="str">
        <f t="shared" si="8"/>
        <v/>
      </c>
      <c r="J23" s="11" t="str">
        <f t="shared" si="9"/>
        <v>Bitete-Muvumu</v>
      </c>
      <c r="K23" s="11">
        <f t="shared" si="10"/>
        <v>121</v>
      </c>
      <c r="L23" s="11">
        <f>(People_Using_System)</f>
        <v>1316</v>
      </c>
      <c r="M23" s="11">
        <f>COUNTIFS(J:J,J23,T:T,1)</f>
        <v>7</v>
      </c>
      <c r="N23" s="11">
        <f t="shared" si="87"/>
        <v>188</v>
      </c>
      <c r="O23" s="11">
        <f t="shared" si="11"/>
        <v>35</v>
      </c>
      <c r="P23" s="11">
        <f t="shared" si="12"/>
        <v>86</v>
      </c>
      <c r="Q23" s="13">
        <f t="shared" si="75"/>
        <v>0.28925619834710742</v>
      </c>
      <c r="R23" s="11">
        <f t="shared" si="76"/>
        <v>0</v>
      </c>
      <c r="S23" s="11">
        <f t="shared" si="13"/>
        <v>1</v>
      </c>
      <c r="T23" s="11">
        <f t="shared" si="14"/>
        <v>1</v>
      </c>
      <c r="U23" s="11" t="str">
        <f t="shared" si="15"/>
        <v>Piped Network -- Gravity Only</v>
      </c>
      <c r="V23" s="11">
        <f t="shared" si="16"/>
        <v>2013</v>
      </c>
      <c r="W23" s="11" t="str">
        <f t="shared" si="17"/>
        <v>Governement (District, Wasac) And Water For People</v>
      </c>
      <c r="X23" s="11" t="str">
        <f t="shared" si="18"/>
        <v>Spring</v>
      </c>
      <c r="Y23" s="11">
        <f t="shared" si="19"/>
        <v>3</v>
      </c>
      <c r="Z23" s="11">
        <f t="shared" si="20"/>
        <v>1</v>
      </c>
      <c r="AA23" s="11">
        <f t="shared" si="21"/>
        <v>1</v>
      </c>
      <c r="AB23" s="11" t="str">
        <f t="shared" si="22"/>
        <v>"Springbox" --Intake Structure At A Spring</v>
      </c>
      <c r="AC23" s="11">
        <f t="shared" si="23"/>
        <v>1</v>
      </c>
      <c r="AD23" s="11">
        <f t="shared" si="24"/>
        <v>2013</v>
      </c>
      <c r="AE23" s="11">
        <f t="shared" si="25"/>
        <v>1</v>
      </c>
      <c r="AF23" s="11">
        <f t="shared" si="26"/>
        <v>11</v>
      </c>
      <c r="AG23" s="12">
        <f t="shared" si="77"/>
        <v>157090.90909090909</v>
      </c>
      <c r="AH23" s="12">
        <f t="shared" si="27"/>
        <v>897.66233766233768</v>
      </c>
      <c r="AI23" s="11">
        <f t="shared" si="28"/>
        <v>1</v>
      </c>
      <c r="AJ23" s="11">
        <f t="shared" si="29"/>
        <v>1</v>
      </c>
      <c r="AK23" s="11">
        <f t="shared" si="30"/>
        <v>1</v>
      </c>
      <c r="AL23" s="11">
        <f t="shared" si="31"/>
        <v>2013</v>
      </c>
      <c r="AM23" s="11">
        <f t="shared" si="32"/>
        <v>2</v>
      </c>
      <c r="AN23" s="11">
        <f t="shared" si="33"/>
        <v>1000</v>
      </c>
      <c r="AO23" s="11">
        <f t="shared" si="34"/>
        <v>1</v>
      </c>
      <c r="AP23" s="11">
        <f t="shared" si="35"/>
        <v>4</v>
      </c>
      <c r="AQ23" s="11">
        <f t="shared" si="36"/>
        <v>2013</v>
      </c>
      <c r="AR23" s="11">
        <f t="shared" si="37"/>
        <v>1</v>
      </c>
      <c r="AS23" s="11">
        <f t="shared" si="38"/>
        <v>1</v>
      </c>
      <c r="AT23" s="11">
        <f t="shared" si="39"/>
        <v>6</v>
      </c>
      <c r="AU23" s="11" t="str">
        <f t="shared" si="40"/>
        <v>Pressure Break Tank|Distribution Chamber|Ventouse, Washout</v>
      </c>
      <c r="AV23" s="11">
        <f t="shared" si="41"/>
        <v>2013</v>
      </c>
      <c r="AW23" s="11">
        <f t="shared" si="42"/>
        <v>2</v>
      </c>
      <c r="AX23" s="11">
        <f t="shared" si="43"/>
        <v>1</v>
      </c>
      <c r="AY23" s="11">
        <f t="shared" si="44"/>
        <v>1</v>
      </c>
      <c r="AZ23" s="11">
        <f t="shared" si="45"/>
        <v>2013</v>
      </c>
      <c r="BA23" s="11">
        <f t="shared" si="46"/>
        <v>1</v>
      </c>
      <c r="BB23" s="11">
        <f t="shared" si="47"/>
        <v>4000</v>
      </c>
      <c r="BC23" s="11">
        <f t="shared" si="48"/>
        <v>0</v>
      </c>
      <c r="BD23" s="11" t="str">
        <f t="shared" si="49"/>
        <v xml:space="preserve"> </v>
      </c>
      <c r="BE23" s="11" t="str">
        <f t="shared" si="50"/>
        <v xml:space="preserve"> </v>
      </c>
      <c r="BF23" s="11" t="str">
        <f t="shared" si="51"/>
        <v xml:space="preserve"> </v>
      </c>
      <c r="BG23" s="11" t="str">
        <f t="shared" si="78"/>
        <v xml:space="preserve"> </v>
      </c>
      <c r="BH23" s="11" t="str">
        <f t="shared" si="52"/>
        <v xml:space="preserve"> </v>
      </c>
      <c r="BI23" s="11" t="str">
        <f t="shared" si="53"/>
        <v xml:space="preserve"> </v>
      </c>
      <c r="BJ23" s="11">
        <f t="shared" si="54"/>
        <v>0</v>
      </c>
      <c r="BK23" s="11" t="str">
        <f t="shared" si="55"/>
        <v/>
      </c>
      <c r="BL23" s="11" t="str">
        <f t="shared" si="56"/>
        <v xml:space="preserve"> </v>
      </c>
      <c r="BM23" s="11" t="str">
        <f t="shared" si="57"/>
        <v xml:space="preserve"> </v>
      </c>
      <c r="BN23" s="11" t="str">
        <f t="shared" si="58"/>
        <v xml:space="preserve"> </v>
      </c>
      <c r="BO23" s="11" t="str">
        <f t="shared" si="59"/>
        <v xml:space="preserve"> </v>
      </c>
      <c r="BP23" s="11" t="str">
        <f t="shared" si="60"/>
        <v xml:space="preserve"> </v>
      </c>
      <c r="BQ23" s="11" t="str">
        <f t="shared" si="79"/>
        <v>0</v>
      </c>
      <c r="BR23" s="25">
        <f t="shared" si="61"/>
        <v>0</v>
      </c>
      <c r="BS23" s="11" t="str">
        <f t="shared" si="62"/>
        <v>Not Present</v>
      </c>
      <c r="BT23" s="11" t="str">
        <f t="shared" si="63"/>
        <v>0</v>
      </c>
      <c r="BU23" s="12">
        <f t="shared" si="64"/>
        <v>1</v>
      </c>
      <c r="BV23" s="12">
        <f t="shared" si="80"/>
        <v>0</v>
      </c>
      <c r="BW23" s="12">
        <f t="shared" si="81"/>
        <v>1</v>
      </c>
      <c r="BX23" s="12">
        <f t="shared" si="65"/>
        <v>1</v>
      </c>
      <c r="BY23" s="11">
        <f t="shared" si="82"/>
        <v>1</v>
      </c>
      <c r="BZ23" s="11">
        <f t="shared" si="66"/>
        <v>1</v>
      </c>
      <c r="CA23" s="11">
        <f t="shared" si="67"/>
        <v>1</v>
      </c>
      <c r="CB23" s="11">
        <f t="shared" si="68"/>
        <v>2013</v>
      </c>
      <c r="CC23" s="11">
        <f t="shared" si="69"/>
        <v>1</v>
      </c>
      <c r="CD23" s="11" t="str">
        <f t="shared" si="70"/>
        <v>No</v>
      </c>
      <c r="CE23" s="11">
        <f t="shared" si="71"/>
        <v>0</v>
      </c>
      <c r="CF23" s="11">
        <f t="shared" si="72"/>
        <v>0</v>
      </c>
      <c r="CG23" s="11">
        <f t="shared" si="83"/>
        <v>1</v>
      </c>
      <c r="CH23" s="11">
        <f t="shared" si="84"/>
        <v>0</v>
      </c>
      <c r="CI23" s="11">
        <f t="shared" si="73"/>
        <v>1</v>
      </c>
      <c r="CJ23" s="11">
        <f t="shared" si="74"/>
        <v>1</v>
      </c>
    </row>
    <row r="24" spans="1:88" x14ac:dyDescent="0.3">
      <c r="A24" s="11">
        <f t="shared" si="0"/>
        <v>2017</v>
      </c>
      <c r="B24" s="11" t="str">
        <f t="shared" si="1"/>
        <v>23-04-2017 14:40:46 CEST</v>
      </c>
      <c r="C24" s="11" t="str">
        <f t="shared" si="2"/>
        <v>Rwanda</v>
      </c>
      <c r="D24" s="11" t="str">
        <f t="shared" si="3"/>
        <v>Gicumbi</v>
      </c>
      <c r="E24" s="11" t="str">
        <f t="shared" si="4"/>
        <v>Mutete</v>
      </c>
      <c r="F24" s="11" t="str">
        <f t="shared" si="5"/>
        <v>Nyarubuye</v>
      </c>
      <c r="G24" s="11" t="str">
        <f t="shared" si="6"/>
        <v>Rugarama</v>
      </c>
      <c r="H24" s="11" t="str">
        <f t="shared" si="7"/>
        <v/>
      </c>
      <c r="I24" s="11" t="str">
        <f t="shared" si="8"/>
        <v/>
      </c>
      <c r="J24" s="11" t="str">
        <f t="shared" si="9"/>
        <v>rukondo</v>
      </c>
      <c r="K24" s="11">
        <f t="shared" si="10"/>
        <v>162</v>
      </c>
      <c r="L24" s="11"/>
      <c r="M24" s="11"/>
      <c r="N24" s="11"/>
      <c r="O24" s="11">
        <f t="shared" si="11"/>
        <v>140</v>
      </c>
      <c r="P24" s="11">
        <f t="shared" si="12"/>
        <v>22</v>
      </c>
      <c r="Q24" s="13">
        <f t="shared" si="75"/>
        <v>0.86419753086419748</v>
      </c>
      <c r="R24" s="11">
        <f t="shared" si="76"/>
        <v>0</v>
      </c>
      <c r="S24" s="11">
        <f t="shared" si="13"/>
        <v>0</v>
      </c>
      <c r="T24" s="11">
        <f t="shared" si="14"/>
        <v>1</v>
      </c>
      <c r="U24" s="11" t="str">
        <f t="shared" si="15"/>
        <v>Piped Network -- Gravity Only</v>
      </c>
      <c r="V24" s="11">
        <f t="shared" si="16"/>
        <v>2012</v>
      </c>
      <c r="W24" s="11" t="str">
        <f t="shared" si="17"/>
        <v>G. Thierry</v>
      </c>
      <c r="X24" s="11" t="str">
        <f t="shared" si="18"/>
        <v>Spring</v>
      </c>
      <c r="Y24" s="11">
        <f t="shared" si="19"/>
        <v>1</v>
      </c>
      <c r="Z24" s="11">
        <f t="shared" si="20"/>
        <v>1</v>
      </c>
      <c r="AA24" s="11">
        <f t="shared" si="21"/>
        <v>1</v>
      </c>
      <c r="AB24" s="11" t="str">
        <f t="shared" si="22"/>
        <v>"Springbox" --Intake Structure At A Spring</v>
      </c>
      <c r="AC24" s="11">
        <f t="shared" si="23"/>
        <v>1</v>
      </c>
      <c r="AD24" s="11">
        <f t="shared" si="24"/>
        <v>2012</v>
      </c>
      <c r="AE24" s="11">
        <f t="shared" si="25"/>
        <v>1</v>
      </c>
      <c r="AF24" s="11">
        <f t="shared" si="26"/>
        <v>30</v>
      </c>
      <c r="AG24" s="12">
        <f t="shared" si="77"/>
        <v>57600</v>
      </c>
      <c r="AH24" s="12">
        <f t="shared" si="27"/>
        <v>82.285714285714292</v>
      </c>
      <c r="AI24" s="11">
        <f t="shared" si="28"/>
        <v>1</v>
      </c>
      <c r="AJ24" s="11">
        <f t="shared" si="29"/>
        <v>1</v>
      </c>
      <c r="AK24" s="11">
        <f t="shared" si="30"/>
        <v>1</v>
      </c>
      <c r="AL24" s="11">
        <f t="shared" si="31"/>
        <v>2012</v>
      </c>
      <c r="AM24" s="11">
        <f t="shared" si="32"/>
        <v>1</v>
      </c>
      <c r="AN24" s="11">
        <f t="shared" si="33"/>
        <v>4500</v>
      </c>
      <c r="AO24" s="11">
        <f t="shared" si="34"/>
        <v>1</v>
      </c>
      <c r="AP24" s="11">
        <f t="shared" si="35"/>
        <v>4</v>
      </c>
      <c r="AQ24" s="11">
        <f t="shared" si="36"/>
        <v>2012</v>
      </c>
      <c r="AR24" s="11">
        <f t="shared" si="37"/>
        <v>1</v>
      </c>
      <c r="AS24" s="11">
        <f t="shared" si="38"/>
        <v>0</v>
      </c>
      <c r="AT24" s="11" t="str">
        <f t="shared" si="39"/>
        <v xml:space="preserve"> </v>
      </c>
      <c r="AU24" s="11" t="str">
        <f t="shared" si="40"/>
        <v/>
      </c>
      <c r="AV24" s="11" t="str">
        <f t="shared" si="41"/>
        <v xml:space="preserve"> </v>
      </c>
      <c r="AW24" s="11" t="str">
        <f t="shared" si="42"/>
        <v xml:space="preserve"> </v>
      </c>
      <c r="AX24" s="11">
        <f t="shared" si="43"/>
        <v>1</v>
      </c>
      <c r="AY24" s="11">
        <f t="shared" si="44"/>
        <v>1</v>
      </c>
      <c r="AZ24" s="11">
        <f t="shared" si="45"/>
        <v>2012</v>
      </c>
      <c r="BA24" s="11">
        <f t="shared" si="46"/>
        <v>1</v>
      </c>
      <c r="BB24" s="11">
        <f t="shared" si="47"/>
        <v>4500</v>
      </c>
      <c r="BC24" s="11">
        <f t="shared" si="48"/>
        <v>0</v>
      </c>
      <c r="BD24" s="11" t="str">
        <f t="shared" si="49"/>
        <v xml:space="preserve"> </v>
      </c>
      <c r="BE24" s="11" t="str">
        <f t="shared" si="50"/>
        <v xml:space="preserve"> </v>
      </c>
      <c r="BF24" s="11" t="str">
        <f t="shared" si="51"/>
        <v xml:space="preserve"> </v>
      </c>
      <c r="BG24" s="11" t="str">
        <f t="shared" si="78"/>
        <v xml:space="preserve"> </v>
      </c>
      <c r="BH24" s="11" t="str">
        <f t="shared" si="52"/>
        <v xml:space="preserve"> </v>
      </c>
      <c r="BI24" s="11" t="str">
        <f t="shared" si="53"/>
        <v xml:space="preserve"> </v>
      </c>
      <c r="BJ24" s="11">
        <f t="shared" si="54"/>
        <v>0</v>
      </c>
      <c r="BK24" s="11" t="str">
        <f t="shared" si="55"/>
        <v/>
      </c>
      <c r="BL24" s="11" t="str">
        <f t="shared" si="56"/>
        <v xml:space="preserve"> </v>
      </c>
      <c r="BM24" s="11" t="str">
        <f t="shared" si="57"/>
        <v xml:space="preserve"> </v>
      </c>
      <c r="BN24" s="11" t="str">
        <f t="shared" si="58"/>
        <v xml:space="preserve"> </v>
      </c>
      <c r="BO24" s="11" t="str">
        <f t="shared" si="59"/>
        <v xml:space="preserve"> </v>
      </c>
      <c r="BP24" s="11" t="str">
        <f t="shared" si="60"/>
        <v xml:space="preserve"> </v>
      </c>
      <c r="BQ24" s="11" t="str">
        <f t="shared" si="79"/>
        <v>0</v>
      </c>
      <c r="BR24" s="25">
        <f t="shared" si="61"/>
        <v>0</v>
      </c>
      <c r="BS24" s="11" t="str">
        <f t="shared" si="62"/>
        <v>Not Present</v>
      </c>
      <c r="BT24" s="11" t="str">
        <f t="shared" si="63"/>
        <v>0</v>
      </c>
      <c r="BU24" s="12">
        <f t="shared" si="64"/>
        <v>1</v>
      </c>
      <c r="BV24" s="12">
        <f t="shared" si="80"/>
        <v>0</v>
      </c>
      <c r="BW24" s="12">
        <f t="shared" si="81"/>
        <v>1</v>
      </c>
      <c r="BX24" s="12">
        <f t="shared" si="65"/>
        <v>1</v>
      </c>
      <c r="BY24" s="11">
        <f t="shared" si="82"/>
        <v>1</v>
      </c>
      <c r="BZ24" s="11">
        <f t="shared" si="66"/>
        <v>1</v>
      </c>
      <c r="CA24" s="11">
        <f t="shared" si="67"/>
        <v>2</v>
      </c>
      <c r="CB24" s="11">
        <f t="shared" si="68"/>
        <v>2012</v>
      </c>
      <c r="CC24" s="11">
        <f t="shared" si="69"/>
        <v>1</v>
      </c>
      <c r="CD24" s="11" t="str">
        <f t="shared" si="70"/>
        <v>No</v>
      </c>
      <c r="CE24" s="11">
        <f t="shared" si="71"/>
        <v>0</v>
      </c>
      <c r="CF24" s="11">
        <f t="shared" si="72"/>
        <v>0</v>
      </c>
      <c r="CG24" s="11">
        <f t="shared" si="83"/>
        <v>1</v>
      </c>
      <c r="CH24" s="11">
        <f t="shared" si="84"/>
        <v>0</v>
      </c>
      <c r="CI24" s="11">
        <f t="shared" si="73"/>
        <v>1</v>
      </c>
      <c r="CJ24" s="11">
        <f t="shared" si="74"/>
        <v>1</v>
      </c>
    </row>
    <row r="25" spans="1:88" x14ac:dyDescent="0.3">
      <c r="A25" s="11">
        <f t="shared" si="0"/>
        <v>2017</v>
      </c>
      <c r="B25" s="11" t="str">
        <f t="shared" si="1"/>
        <v>09-03-2017 16:59:14 CET</v>
      </c>
      <c r="C25" s="11" t="str">
        <f t="shared" si="2"/>
        <v>Rwanda</v>
      </c>
      <c r="D25" s="11" t="str">
        <f t="shared" si="3"/>
        <v>Rulindo</v>
      </c>
      <c r="E25" s="11" t="str">
        <f t="shared" si="4"/>
        <v>Shyorongi</v>
      </c>
      <c r="F25" s="11" t="str">
        <f t="shared" si="5"/>
        <v>Rutonde</v>
      </c>
      <c r="G25" s="11" t="str">
        <f t="shared" si="6"/>
        <v>Rweya</v>
      </c>
      <c r="H25" s="11" t="str">
        <f t="shared" si="7"/>
        <v/>
      </c>
      <c r="I25" s="11" t="str">
        <f t="shared" si="8"/>
        <v/>
      </c>
      <c r="J25" s="11" t="str">
        <f t="shared" si="9"/>
        <v>kirikumuryango network</v>
      </c>
      <c r="K25" s="11">
        <f t="shared" si="10"/>
        <v>212</v>
      </c>
      <c r="L25" s="11"/>
      <c r="M25" s="11"/>
      <c r="N25" s="11"/>
      <c r="O25" s="11">
        <f t="shared" si="11"/>
        <v>110</v>
      </c>
      <c r="P25" s="11">
        <f t="shared" si="12"/>
        <v>102</v>
      </c>
      <c r="Q25" s="13">
        <f t="shared" si="75"/>
        <v>0.51886792452830188</v>
      </c>
      <c r="R25" s="11">
        <f t="shared" si="76"/>
        <v>0</v>
      </c>
      <c r="S25" s="11">
        <f t="shared" si="13"/>
        <v>0</v>
      </c>
      <c r="T25" s="11">
        <f t="shared" si="14"/>
        <v>1</v>
      </c>
      <c r="U25" s="11" t="str">
        <f t="shared" si="15"/>
        <v>Piped Network -- Gravity Only</v>
      </c>
      <c r="V25" s="11">
        <f t="shared" si="16"/>
        <v>2013</v>
      </c>
      <c r="W25" s="11" t="str">
        <f t="shared" si="17"/>
        <v>Governement (District, Wasac) And Water For People</v>
      </c>
      <c r="X25" s="11" t="str">
        <f t="shared" si="18"/>
        <v>Spring</v>
      </c>
      <c r="Y25" s="11">
        <f t="shared" si="19"/>
        <v>1</v>
      </c>
      <c r="Z25" s="11">
        <f t="shared" si="20"/>
        <v>1</v>
      </c>
      <c r="AA25" s="11">
        <f t="shared" si="21"/>
        <v>1</v>
      </c>
      <c r="AB25" s="11" t="str">
        <f t="shared" si="22"/>
        <v>"Springbox" --Intake Structure At A Spring</v>
      </c>
      <c r="AC25" s="11">
        <f t="shared" si="23"/>
        <v>1</v>
      </c>
      <c r="AD25" s="11">
        <f t="shared" si="24"/>
        <v>2013</v>
      </c>
      <c r="AE25" s="11">
        <f t="shared" si="25"/>
        <v>1</v>
      </c>
      <c r="AF25" s="11">
        <f t="shared" si="26"/>
        <v>11</v>
      </c>
      <c r="AG25" s="12">
        <f t="shared" si="77"/>
        <v>157090.90909090909</v>
      </c>
      <c r="AH25" s="12">
        <f t="shared" si="27"/>
        <v>285.61983471074382</v>
      </c>
      <c r="AI25" s="11">
        <f t="shared" si="28"/>
        <v>1</v>
      </c>
      <c r="AJ25" s="11">
        <f t="shared" si="29"/>
        <v>1</v>
      </c>
      <c r="AK25" s="11">
        <f t="shared" si="30"/>
        <v>1</v>
      </c>
      <c r="AL25" s="11">
        <f t="shared" si="31"/>
        <v>2013</v>
      </c>
      <c r="AM25" s="11">
        <f t="shared" si="32"/>
        <v>1</v>
      </c>
      <c r="AN25" s="11">
        <f t="shared" si="33"/>
        <v>500</v>
      </c>
      <c r="AO25" s="11">
        <f t="shared" si="34"/>
        <v>1</v>
      </c>
      <c r="AP25" s="11">
        <f t="shared" si="35"/>
        <v>17</v>
      </c>
      <c r="AQ25" s="11">
        <f t="shared" si="36"/>
        <v>2013</v>
      </c>
      <c r="AR25" s="11">
        <f t="shared" si="37"/>
        <v>1</v>
      </c>
      <c r="AS25" s="11">
        <f t="shared" si="38"/>
        <v>1</v>
      </c>
      <c r="AT25" s="11">
        <f t="shared" si="39"/>
        <v>6</v>
      </c>
      <c r="AU25" s="11" t="str">
        <f t="shared" si="40"/>
        <v>Distribution Chamber|Ventouse, Washout</v>
      </c>
      <c r="AV25" s="11">
        <f t="shared" si="41"/>
        <v>2013</v>
      </c>
      <c r="AW25" s="11">
        <f t="shared" si="42"/>
        <v>1</v>
      </c>
      <c r="AX25" s="11">
        <f t="shared" si="43"/>
        <v>1</v>
      </c>
      <c r="AY25" s="11">
        <f t="shared" si="44"/>
        <v>2</v>
      </c>
      <c r="AZ25" s="11">
        <f t="shared" si="45"/>
        <v>2013</v>
      </c>
      <c r="BA25" s="11">
        <f t="shared" si="46"/>
        <v>1</v>
      </c>
      <c r="BB25" s="11">
        <f t="shared" si="47"/>
        <v>3500</v>
      </c>
      <c r="BC25" s="11">
        <f t="shared" si="48"/>
        <v>0</v>
      </c>
      <c r="BD25" s="11" t="str">
        <f t="shared" si="49"/>
        <v xml:space="preserve"> </v>
      </c>
      <c r="BE25" s="11" t="str">
        <f t="shared" si="50"/>
        <v xml:space="preserve"> </v>
      </c>
      <c r="BF25" s="11" t="str">
        <f t="shared" si="51"/>
        <v xml:space="preserve"> </v>
      </c>
      <c r="BG25" s="11" t="str">
        <f t="shared" si="78"/>
        <v xml:space="preserve"> </v>
      </c>
      <c r="BH25" s="11" t="str">
        <f t="shared" si="52"/>
        <v xml:space="preserve"> </v>
      </c>
      <c r="BI25" s="11" t="str">
        <f t="shared" si="53"/>
        <v xml:space="preserve"> </v>
      </c>
      <c r="BJ25" s="11">
        <f t="shared" si="54"/>
        <v>0</v>
      </c>
      <c r="BK25" s="11" t="str">
        <f t="shared" si="55"/>
        <v/>
      </c>
      <c r="BL25" s="11" t="str">
        <f t="shared" si="56"/>
        <v xml:space="preserve"> </v>
      </c>
      <c r="BM25" s="11" t="str">
        <f t="shared" si="57"/>
        <v xml:space="preserve"> </v>
      </c>
      <c r="BN25" s="11" t="str">
        <f t="shared" si="58"/>
        <v xml:space="preserve"> </v>
      </c>
      <c r="BO25" s="11" t="str">
        <f t="shared" si="59"/>
        <v xml:space="preserve"> </v>
      </c>
      <c r="BP25" s="11" t="str">
        <f t="shared" si="60"/>
        <v xml:space="preserve"> </v>
      </c>
      <c r="BQ25" s="11" t="str">
        <f t="shared" si="79"/>
        <v>0</v>
      </c>
      <c r="BR25" s="25">
        <f t="shared" si="61"/>
        <v>0</v>
      </c>
      <c r="BS25" s="11" t="str">
        <f t="shared" si="62"/>
        <v>Not Present</v>
      </c>
      <c r="BT25" s="11" t="str">
        <f t="shared" si="63"/>
        <v>0</v>
      </c>
      <c r="BU25" s="12">
        <f t="shared" si="64"/>
        <v>1</v>
      </c>
      <c r="BV25" s="12">
        <f t="shared" si="80"/>
        <v>0</v>
      </c>
      <c r="BW25" s="12">
        <f t="shared" si="81"/>
        <v>1</v>
      </c>
      <c r="BX25" s="12">
        <f t="shared" si="65"/>
        <v>1</v>
      </c>
      <c r="BY25" s="11">
        <f t="shared" si="82"/>
        <v>1</v>
      </c>
      <c r="BZ25" s="11">
        <f t="shared" si="66"/>
        <v>1</v>
      </c>
      <c r="CA25" s="11">
        <f t="shared" si="67"/>
        <v>1</v>
      </c>
      <c r="CB25" s="11">
        <f t="shared" si="68"/>
        <v>2013</v>
      </c>
      <c r="CC25" s="11">
        <f t="shared" si="69"/>
        <v>1</v>
      </c>
      <c r="CD25" s="11" t="str">
        <f t="shared" si="70"/>
        <v>No</v>
      </c>
      <c r="CE25" s="11">
        <f t="shared" si="71"/>
        <v>0</v>
      </c>
      <c r="CF25" s="11">
        <f t="shared" si="72"/>
        <v>0</v>
      </c>
      <c r="CG25" s="11">
        <f t="shared" si="83"/>
        <v>1</v>
      </c>
      <c r="CH25" s="11">
        <f t="shared" si="84"/>
        <v>0</v>
      </c>
      <c r="CI25" s="11">
        <f t="shared" si="73"/>
        <v>1</v>
      </c>
      <c r="CJ25" s="11">
        <f t="shared" si="74"/>
        <v>1</v>
      </c>
    </row>
    <row r="26" spans="1:88" x14ac:dyDescent="0.3">
      <c r="A26" s="11">
        <f t="shared" si="0"/>
        <v>2017</v>
      </c>
      <c r="B26" s="11" t="str">
        <f t="shared" si="1"/>
        <v>24-03-2017 12:07:50 CET</v>
      </c>
      <c r="C26" s="11" t="str">
        <f t="shared" si="2"/>
        <v>Rwanda</v>
      </c>
      <c r="D26" s="11" t="str">
        <f t="shared" si="3"/>
        <v>Rulindo</v>
      </c>
      <c r="E26" s="11" t="str">
        <f t="shared" si="4"/>
        <v>Masoro</v>
      </c>
      <c r="F26" s="11" t="str">
        <f t="shared" si="5"/>
        <v>Shengampuri</v>
      </c>
      <c r="G26" s="11" t="str">
        <f t="shared" si="6"/>
        <v>Mutagata</v>
      </c>
      <c r="H26" s="11" t="str">
        <f t="shared" si="7"/>
        <v/>
      </c>
      <c r="I26" s="11" t="str">
        <f t="shared" si="8"/>
        <v/>
      </c>
      <c r="J26" s="11" t="str">
        <f t="shared" si="9"/>
        <v xml:space="preserve"> </v>
      </c>
      <c r="K26" s="11">
        <f t="shared" si="10"/>
        <v>124</v>
      </c>
      <c r="L26" s="11">
        <f>(People_Using_System)</f>
        <v>6740</v>
      </c>
      <c r="M26" s="11">
        <f>COUNTIFS(J:J,J26,T:T,1)</f>
        <v>31</v>
      </c>
      <c r="N26" s="11">
        <f t="shared" si="87"/>
        <v>217.41935483870967</v>
      </c>
      <c r="O26" s="11">
        <f t="shared" si="11"/>
        <v>124</v>
      </c>
      <c r="P26" s="11" t="str">
        <f t="shared" si="12"/>
        <v xml:space="preserve"> </v>
      </c>
      <c r="Q26" s="13">
        <f t="shared" si="75"/>
        <v>1</v>
      </c>
      <c r="R26" s="11">
        <f t="shared" si="76"/>
        <v>1</v>
      </c>
      <c r="S26" s="11">
        <f t="shared" si="13"/>
        <v>1</v>
      </c>
      <c r="T26" s="11">
        <f t="shared" si="14"/>
        <v>1</v>
      </c>
      <c r="U26" s="11" t="str">
        <f t="shared" si="15"/>
        <v>Piped Network With Pump</v>
      </c>
      <c r="V26" s="11">
        <f t="shared" si="16"/>
        <v>1998</v>
      </c>
      <c r="W26" s="11" t="str">
        <f t="shared" si="17"/>
        <v>Governement (District, Wasac) And Water For People</v>
      </c>
      <c r="X26" s="11" t="str">
        <f t="shared" si="18"/>
        <v>Spring</v>
      </c>
      <c r="Y26" s="11">
        <f t="shared" si="19"/>
        <v>2</v>
      </c>
      <c r="Z26" s="11">
        <f t="shared" si="20"/>
        <v>1</v>
      </c>
      <c r="AA26" s="11">
        <f t="shared" si="21"/>
        <v>1</v>
      </c>
      <c r="AB26" s="11" t="str">
        <f t="shared" si="22"/>
        <v>"Springbox" --Intake Structure At A Spring</v>
      </c>
      <c r="AC26" s="11">
        <f t="shared" si="23"/>
        <v>15</v>
      </c>
      <c r="AD26" s="11">
        <f t="shared" si="24"/>
        <v>2016</v>
      </c>
      <c r="AE26" s="11">
        <f t="shared" si="25"/>
        <v>1</v>
      </c>
      <c r="AF26" s="11">
        <f t="shared" si="26"/>
        <v>20</v>
      </c>
      <c r="AG26" s="12">
        <f t="shared" si="77"/>
        <v>86400</v>
      </c>
      <c r="AH26" s="12">
        <f t="shared" si="27"/>
        <v>139.35483870967741</v>
      </c>
      <c r="AI26" s="11">
        <f t="shared" si="28"/>
        <v>1</v>
      </c>
      <c r="AJ26" s="11">
        <f t="shared" si="29"/>
        <v>1</v>
      </c>
      <c r="AK26" s="11">
        <f t="shared" si="30"/>
        <v>2</v>
      </c>
      <c r="AL26" s="11">
        <f t="shared" si="31"/>
        <v>2016</v>
      </c>
      <c r="AM26" s="11">
        <f t="shared" si="32"/>
        <v>1</v>
      </c>
      <c r="AN26" s="11">
        <f t="shared" si="33"/>
        <v>5000</v>
      </c>
      <c r="AO26" s="11">
        <f t="shared" si="34"/>
        <v>1</v>
      </c>
      <c r="AP26" s="11">
        <f t="shared" si="35"/>
        <v>15</v>
      </c>
      <c r="AQ26" s="11">
        <f t="shared" si="36"/>
        <v>2016</v>
      </c>
      <c r="AR26" s="11">
        <f t="shared" si="37"/>
        <v>1</v>
      </c>
      <c r="AS26" s="11">
        <f t="shared" si="38"/>
        <v>0</v>
      </c>
      <c r="AT26" s="11" t="str">
        <f t="shared" si="39"/>
        <v xml:space="preserve"> </v>
      </c>
      <c r="AU26" s="11" t="str">
        <f t="shared" si="40"/>
        <v/>
      </c>
      <c r="AV26" s="11" t="str">
        <f t="shared" si="41"/>
        <v xml:space="preserve"> </v>
      </c>
      <c r="AW26" s="11" t="str">
        <f t="shared" si="42"/>
        <v xml:space="preserve"> </v>
      </c>
      <c r="AX26" s="11">
        <f t="shared" si="43"/>
        <v>1</v>
      </c>
      <c r="AY26" s="11">
        <f t="shared" si="44"/>
        <v>2</v>
      </c>
      <c r="AZ26" s="11">
        <f t="shared" si="45"/>
        <v>2016</v>
      </c>
      <c r="BA26" s="11">
        <f t="shared" si="46"/>
        <v>1</v>
      </c>
      <c r="BB26" s="11">
        <f t="shared" si="47"/>
        <v>5000</v>
      </c>
      <c r="BC26" s="11">
        <f t="shared" si="48"/>
        <v>1</v>
      </c>
      <c r="BD26" s="11">
        <f t="shared" si="49"/>
        <v>1</v>
      </c>
      <c r="BE26" s="11">
        <f t="shared" si="50"/>
        <v>2016</v>
      </c>
      <c r="BF26" s="11">
        <f t="shared" si="51"/>
        <v>1</v>
      </c>
      <c r="BG26" s="11">
        <f t="shared" si="78"/>
        <v>1</v>
      </c>
      <c r="BH26" s="11">
        <f t="shared" si="52"/>
        <v>2016</v>
      </c>
      <c r="BI26" s="11">
        <f t="shared" si="53"/>
        <v>1</v>
      </c>
      <c r="BJ26" s="11">
        <f t="shared" si="54"/>
        <v>0</v>
      </c>
      <c r="BK26" s="11" t="str">
        <f t="shared" si="55"/>
        <v/>
      </c>
      <c r="BL26" s="11" t="str">
        <f t="shared" si="56"/>
        <v xml:space="preserve"> </v>
      </c>
      <c r="BM26" s="11" t="str">
        <f t="shared" si="57"/>
        <v xml:space="preserve"> </v>
      </c>
      <c r="BN26" s="11" t="str">
        <f t="shared" si="58"/>
        <v xml:space="preserve"> </v>
      </c>
      <c r="BO26" s="11" t="str">
        <f t="shared" si="59"/>
        <v xml:space="preserve"> </v>
      </c>
      <c r="BP26" s="11" t="str">
        <f t="shared" si="60"/>
        <v xml:space="preserve"> </v>
      </c>
      <c r="BQ26" s="11" t="str">
        <f t="shared" si="79"/>
        <v>0</v>
      </c>
      <c r="BR26" s="25">
        <f t="shared" si="61"/>
        <v>0</v>
      </c>
      <c r="BS26" s="11" t="str">
        <f t="shared" si="62"/>
        <v>Not Present</v>
      </c>
      <c r="BT26" s="11" t="str">
        <f t="shared" si="63"/>
        <v>0</v>
      </c>
      <c r="BU26" s="12">
        <f t="shared" si="64"/>
        <v>1</v>
      </c>
      <c r="BV26" s="12">
        <f t="shared" si="80"/>
        <v>0</v>
      </c>
      <c r="BW26" s="12">
        <f t="shared" si="81"/>
        <v>1</v>
      </c>
      <c r="BX26" s="12">
        <f t="shared" si="65"/>
        <v>1</v>
      </c>
      <c r="BY26" s="11">
        <f t="shared" si="82"/>
        <v>1</v>
      </c>
      <c r="BZ26" s="11">
        <f t="shared" si="66"/>
        <v>1</v>
      </c>
      <c r="CA26" s="11">
        <f t="shared" si="67"/>
        <v>2</v>
      </c>
      <c r="CB26" s="11">
        <f t="shared" si="68"/>
        <v>2016</v>
      </c>
      <c r="CC26" s="11">
        <f t="shared" si="69"/>
        <v>1</v>
      </c>
      <c r="CD26" s="11" t="str">
        <f t="shared" si="70"/>
        <v>No</v>
      </c>
      <c r="CE26" s="11">
        <f t="shared" si="71"/>
        <v>0</v>
      </c>
      <c r="CF26" s="11">
        <f t="shared" si="72"/>
        <v>0</v>
      </c>
      <c r="CG26" s="11">
        <f t="shared" si="83"/>
        <v>1</v>
      </c>
      <c r="CH26" s="11">
        <f t="shared" si="84"/>
        <v>0</v>
      </c>
      <c r="CI26" s="11">
        <f t="shared" si="73"/>
        <v>1</v>
      </c>
      <c r="CJ26" s="11">
        <f t="shared" si="74"/>
        <v>1</v>
      </c>
    </row>
    <row r="27" spans="1:88" x14ac:dyDescent="0.3">
      <c r="A27" s="11">
        <f t="shared" si="0"/>
        <v>2017</v>
      </c>
      <c r="B27" s="11" t="str">
        <f t="shared" si="1"/>
        <v>23-03-2017 17:26:20 CET</v>
      </c>
      <c r="C27" s="11" t="str">
        <f t="shared" si="2"/>
        <v>Rwanda</v>
      </c>
      <c r="D27" s="11" t="str">
        <f t="shared" si="3"/>
        <v>Rulindo</v>
      </c>
      <c r="E27" s="11" t="str">
        <f t="shared" si="4"/>
        <v>Buyoga</v>
      </c>
      <c r="F27" s="11" t="str">
        <f t="shared" si="5"/>
        <v>Gahororo</v>
      </c>
      <c r="G27" s="11" t="str">
        <f t="shared" si="6"/>
        <v>Bunyana</v>
      </c>
      <c r="H27" s="11" t="str">
        <f t="shared" si="7"/>
        <v/>
      </c>
      <c r="I27" s="11" t="str">
        <f t="shared" si="8"/>
        <v/>
      </c>
      <c r="J27" s="11" t="str">
        <f t="shared" si="9"/>
        <v>Ndarage</v>
      </c>
      <c r="K27" s="11">
        <f t="shared" si="10"/>
        <v>108</v>
      </c>
      <c r="L27" s="11"/>
      <c r="M27" s="11"/>
      <c r="N27" s="11"/>
      <c r="O27" s="11">
        <f t="shared" si="11"/>
        <v>100</v>
      </c>
      <c r="P27" s="11">
        <f t="shared" si="12"/>
        <v>8</v>
      </c>
      <c r="Q27" s="13">
        <f t="shared" si="75"/>
        <v>0.92592592592592593</v>
      </c>
      <c r="R27" s="11">
        <f t="shared" si="76"/>
        <v>0</v>
      </c>
      <c r="S27" s="11">
        <f t="shared" si="13"/>
        <v>0</v>
      </c>
      <c r="T27" s="11">
        <f t="shared" si="14"/>
        <v>1</v>
      </c>
      <c r="U27" s="11" t="str">
        <f t="shared" si="15"/>
        <v>Piped Network -- Gravity Only</v>
      </c>
      <c r="V27" s="11">
        <f t="shared" si="16"/>
        <v>2014</v>
      </c>
      <c r="W27" s="11" t="str">
        <f t="shared" si="17"/>
        <v>Governement (District, Wasac) And Water For People</v>
      </c>
      <c r="X27" s="11" t="str">
        <f t="shared" si="18"/>
        <v>Spring|Groundwater (Well, Etc.)</v>
      </c>
      <c r="Y27" s="11">
        <f t="shared" si="19"/>
        <v>2</v>
      </c>
      <c r="Z27" s="11">
        <f t="shared" si="20"/>
        <v>1</v>
      </c>
      <c r="AA27" s="11">
        <f t="shared" si="21"/>
        <v>1</v>
      </c>
      <c r="AB27" s="11" t="str">
        <f t="shared" si="22"/>
        <v>"Springbox" --Intake Structure At A Spring</v>
      </c>
      <c r="AC27" s="11">
        <f t="shared" si="23"/>
        <v>1</v>
      </c>
      <c r="AD27" s="11">
        <f t="shared" si="24"/>
        <v>2014</v>
      </c>
      <c r="AE27" s="11">
        <f t="shared" si="25"/>
        <v>1</v>
      </c>
      <c r="AF27" s="11">
        <f t="shared" si="26"/>
        <v>30</v>
      </c>
      <c r="AG27" s="12">
        <f t="shared" si="77"/>
        <v>57600</v>
      </c>
      <c r="AH27" s="12">
        <f t="shared" si="27"/>
        <v>115.2</v>
      </c>
      <c r="AI27" s="11">
        <f t="shared" si="28"/>
        <v>1</v>
      </c>
      <c r="AJ27" s="11">
        <f t="shared" si="29"/>
        <v>1</v>
      </c>
      <c r="AK27" s="11">
        <f t="shared" si="30"/>
        <v>1</v>
      </c>
      <c r="AL27" s="11">
        <f t="shared" si="31"/>
        <v>2014</v>
      </c>
      <c r="AM27" s="11">
        <f t="shared" si="32"/>
        <v>1</v>
      </c>
      <c r="AN27" s="11">
        <f t="shared" si="33"/>
        <v>6700</v>
      </c>
      <c r="AO27" s="11">
        <f t="shared" si="34"/>
        <v>1</v>
      </c>
      <c r="AP27" s="11">
        <f t="shared" si="35"/>
        <v>5</v>
      </c>
      <c r="AQ27" s="11">
        <f t="shared" si="36"/>
        <v>2014</v>
      </c>
      <c r="AR27" s="11">
        <f t="shared" si="37"/>
        <v>1</v>
      </c>
      <c r="AS27" s="11">
        <f t="shared" si="38"/>
        <v>0</v>
      </c>
      <c r="AT27" s="11" t="str">
        <f t="shared" si="39"/>
        <v xml:space="preserve"> </v>
      </c>
      <c r="AU27" s="11" t="str">
        <f t="shared" si="40"/>
        <v/>
      </c>
      <c r="AV27" s="11" t="str">
        <f t="shared" si="41"/>
        <v xml:space="preserve"> </v>
      </c>
      <c r="AW27" s="11" t="str">
        <f t="shared" si="42"/>
        <v xml:space="preserve"> </v>
      </c>
      <c r="AX27" s="11">
        <f t="shared" si="43"/>
        <v>1</v>
      </c>
      <c r="AY27" s="11">
        <f t="shared" si="44"/>
        <v>1</v>
      </c>
      <c r="AZ27" s="11">
        <f t="shared" si="45"/>
        <v>2014</v>
      </c>
      <c r="BA27" s="11">
        <f t="shared" si="46"/>
        <v>1</v>
      </c>
      <c r="BB27" s="11">
        <f t="shared" si="47"/>
        <v>6700</v>
      </c>
      <c r="BC27" s="11">
        <f t="shared" si="48"/>
        <v>0</v>
      </c>
      <c r="BD27" s="11" t="str">
        <f t="shared" si="49"/>
        <v xml:space="preserve"> </v>
      </c>
      <c r="BE27" s="11" t="str">
        <f t="shared" si="50"/>
        <v xml:space="preserve"> </v>
      </c>
      <c r="BF27" s="11" t="str">
        <f t="shared" si="51"/>
        <v xml:space="preserve"> </v>
      </c>
      <c r="BG27" s="11" t="str">
        <f t="shared" si="78"/>
        <v xml:space="preserve"> </v>
      </c>
      <c r="BH27" s="11" t="str">
        <f t="shared" si="52"/>
        <v xml:space="preserve"> </v>
      </c>
      <c r="BI27" s="11" t="str">
        <f t="shared" si="53"/>
        <v xml:space="preserve"> </v>
      </c>
      <c r="BJ27" s="11">
        <f t="shared" si="54"/>
        <v>0</v>
      </c>
      <c r="BK27" s="11" t="str">
        <f t="shared" si="55"/>
        <v/>
      </c>
      <c r="BL27" s="11" t="str">
        <f t="shared" si="56"/>
        <v xml:space="preserve"> </v>
      </c>
      <c r="BM27" s="11" t="str">
        <f t="shared" si="57"/>
        <v xml:space="preserve"> </v>
      </c>
      <c r="BN27" s="11" t="str">
        <f t="shared" si="58"/>
        <v xml:space="preserve"> </v>
      </c>
      <c r="BO27" s="11" t="str">
        <f t="shared" si="59"/>
        <v xml:space="preserve"> </v>
      </c>
      <c r="BP27" s="11" t="str">
        <f t="shared" si="60"/>
        <v xml:space="preserve"> </v>
      </c>
      <c r="BQ27" s="11" t="str">
        <f t="shared" si="79"/>
        <v>0</v>
      </c>
      <c r="BR27" s="25">
        <f t="shared" si="61"/>
        <v>0</v>
      </c>
      <c r="BS27" s="11" t="str">
        <f t="shared" si="62"/>
        <v>Not Present</v>
      </c>
      <c r="BT27" s="11" t="str">
        <f t="shared" si="63"/>
        <v>0</v>
      </c>
      <c r="BU27" s="12">
        <f t="shared" si="64"/>
        <v>1</v>
      </c>
      <c r="BV27" s="12">
        <f t="shared" si="80"/>
        <v>0</v>
      </c>
      <c r="BW27" s="12">
        <f t="shared" si="81"/>
        <v>1</v>
      </c>
      <c r="BX27" s="12">
        <f t="shared" si="65"/>
        <v>1</v>
      </c>
      <c r="BY27" s="11">
        <f t="shared" si="82"/>
        <v>1</v>
      </c>
      <c r="BZ27" s="11">
        <f t="shared" si="66"/>
        <v>1</v>
      </c>
      <c r="CA27" s="11">
        <f t="shared" si="67"/>
        <v>2</v>
      </c>
      <c r="CB27" s="11">
        <f t="shared" si="68"/>
        <v>2017</v>
      </c>
      <c r="CC27" s="11">
        <f t="shared" si="69"/>
        <v>1</v>
      </c>
      <c r="CD27" s="11" t="str">
        <f t="shared" si="70"/>
        <v>No</v>
      </c>
      <c r="CE27" s="11">
        <f t="shared" si="71"/>
        <v>0</v>
      </c>
      <c r="CF27" s="11">
        <f t="shared" si="72"/>
        <v>0</v>
      </c>
      <c r="CG27" s="11">
        <f t="shared" si="83"/>
        <v>1</v>
      </c>
      <c r="CH27" s="11">
        <f t="shared" si="84"/>
        <v>0</v>
      </c>
      <c r="CI27" s="11">
        <f t="shared" si="73"/>
        <v>1</v>
      </c>
      <c r="CJ27" s="11">
        <f t="shared" si="74"/>
        <v>1</v>
      </c>
    </row>
    <row r="28" spans="1:88" x14ac:dyDescent="0.3">
      <c r="A28" s="11">
        <f t="shared" si="0"/>
        <v>2017</v>
      </c>
      <c r="B28" s="11" t="str">
        <f t="shared" si="1"/>
        <v>16-03-2017 17:37:34 CET</v>
      </c>
      <c r="C28" s="11" t="str">
        <f t="shared" si="2"/>
        <v>Rwanda</v>
      </c>
      <c r="D28" s="11" t="str">
        <f t="shared" si="3"/>
        <v>Rulindo</v>
      </c>
      <c r="E28" s="11" t="str">
        <f t="shared" si="4"/>
        <v>Bushoki</v>
      </c>
      <c r="F28" s="11" t="str">
        <f t="shared" si="5"/>
        <v>Kayenzi</v>
      </c>
      <c r="G28" s="11" t="str">
        <f t="shared" si="6"/>
        <v>Rebero</v>
      </c>
      <c r="H28" s="11" t="str">
        <f t="shared" si="7"/>
        <v/>
      </c>
      <c r="I28" s="11" t="str">
        <f t="shared" si="8"/>
        <v/>
      </c>
      <c r="J28" s="11" t="str">
        <f t="shared" si="9"/>
        <v>Water point at Rebero/Matonyanga gravity</v>
      </c>
      <c r="K28" s="11">
        <f t="shared" si="10"/>
        <v>175</v>
      </c>
      <c r="L28" s="11"/>
      <c r="M28" s="11"/>
      <c r="N28" s="11"/>
      <c r="O28" s="11">
        <f t="shared" si="11"/>
        <v>175</v>
      </c>
      <c r="P28" s="11" t="str">
        <f t="shared" si="12"/>
        <v xml:space="preserve"> </v>
      </c>
      <c r="Q28" s="13">
        <f t="shared" si="75"/>
        <v>1</v>
      </c>
      <c r="R28" s="11">
        <f t="shared" si="76"/>
        <v>1</v>
      </c>
      <c r="S28" s="11">
        <f t="shared" si="13"/>
        <v>0</v>
      </c>
      <c r="T28" s="11">
        <f t="shared" si="14"/>
        <v>1</v>
      </c>
      <c r="U28" s="11" t="str">
        <f t="shared" si="15"/>
        <v>Piped Network -- Gravity Only</v>
      </c>
      <c r="V28" s="11">
        <f t="shared" si="16"/>
        <v>2017</v>
      </c>
      <c r="W28" s="11" t="str">
        <f t="shared" si="17"/>
        <v>Governement (District, Wasac) And Water For People</v>
      </c>
      <c r="X28" s="11" t="str">
        <f t="shared" si="18"/>
        <v>Spring</v>
      </c>
      <c r="Y28" s="11">
        <f t="shared" si="19"/>
        <v>1</v>
      </c>
      <c r="Z28" s="11">
        <f t="shared" si="20"/>
        <v>1</v>
      </c>
      <c r="AA28" s="11">
        <f t="shared" si="21"/>
        <v>0</v>
      </c>
      <c r="AB28" s="11" t="str">
        <f t="shared" si="22"/>
        <v/>
      </c>
      <c r="AC28" s="11" t="str">
        <f t="shared" si="23"/>
        <v xml:space="preserve"> </v>
      </c>
      <c r="AD28" s="11" t="str">
        <f t="shared" si="24"/>
        <v xml:space="preserve"> </v>
      </c>
      <c r="AE28" s="11" t="str">
        <f t="shared" si="25"/>
        <v xml:space="preserve"> </v>
      </c>
      <c r="AF28" s="11">
        <f t="shared" si="26"/>
        <v>40</v>
      </c>
      <c r="AG28" s="12">
        <f t="shared" si="77"/>
        <v>43200</v>
      </c>
      <c r="AH28" s="12">
        <f t="shared" si="27"/>
        <v>49.371428571428574</v>
      </c>
      <c r="AI28" s="11">
        <f t="shared" si="28"/>
        <v>1</v>
      </c>
      <c r="AJ28" s="11">
        <f t="shared" si="29"/>
        <v>0</v>
      </c>
      <c r="AK28" s="11" t="str">
        <f t="shared" si="30"/>
        <v xml:space="preserve"> </v>
      </c>
      <c r="AL28" s="11" t="str">
        <f t="shared" si="31"/>
        <v xml:space="preserve"> </v>
      </c>
      <c r="AM28" s="11" t="str">
        <f t="shared" si="32"/>
        <v xml:space="preserve"> </v>
      </c>
      <c r="AN28" s="11" t="str">
        <f t="shared" si="33"/>
        <v xml:space="preserve"> </v>
      </c>
      <c r="AO28" s="11">
        <f t="shared" si="34"/>
        <v>0</v>
      </c>
      <c r="AP28" s="11" t="str">
        <f t="shared" si="35"/>
        <v xml:space="preserve"> </v>
      </c>
      <c r="AQ28" s="11" t="str">
        <f t="shared" si="36"/>
        <v xml:space="preserve"> </v>
      </c>
      <c r="AR28" s="11" t="str">
        <f t="shared" si="37"/>
        <v xml:space="preserve"> </v>
      </c>
      <c r="AS28" s="11">
        <f t="shared" si="38"/>
        <v>0</v>
      </c>
      <c r="AT28" s="11" t="str">
        <f t="shared" si="39"/>
        <v xml:space="preserve"> </v>
      </c>
      <c r="AU28" s="11" t="str">
        <f t="shared" si="40"/>
        <v/>
      </c>
      <c r="AV28" s="11" t="str">
        <f t="shared" si="41"/>
        <v xml:space="preserve"> </v>
      </c>
      <c r="AW28" s="11" t="str">
        <f t="shared" si="42"/>
        <v xml:space="preserve"> </v>
      </c>
      <c r="AX28" s="11">
        <f t="shared" si="43"/>
        <v>0</v>
      </c>
      <c r="AY28" s="11" t="str">
        <f t="shared" si="44"/>
        <v xml:space="preserve"> </v>
      </c>
      <c r="AZ28" s="11" t="str">
        <f t="shared" si="45"/>
        <v xml:space="preserve"> </v>
      </c>
      <c r="BA28" s="11" t="str">
        <f t="shared" si="46"/>
        <v xml:space="preserve"> </v>
      </c>
      <c r="BB28" s="11" t="str">
        <f t="shared" si="47"/>
        <v xml:space="preserve"> </v>
      </c>
      <c r="BC28" s="11">
        <f t="shared" si="48"/>
        <v>0</v>
      </c>
      <c r="BD28" s="11" t="str">
        <f t="shared" si="49"/>
        <v xml:space="preserve"> </v>
      </c>
      <c r="BE28" s="11" t="str">
        <f t="shared" si="50"/>
        <v xml:space="preserve"> </v>
      </c>
      <c r="BF28" s="11" t="str">
        <f t="shared" si="51"/>
        <v xml:space="preserve"> </v>
      </c>
      <c r="BG28" s="11" t="str">
        <f t="shared" si="78"/>
        <v xml:space="preserve"> </v>
      </c>
      <c r="BH28" s="11" t="str">
        <f t="shared" si="52"/>
        <v xml:space="preserve"> </v>
      </c>
      <c r="BI28" s="11" t="str">
        <f t="shared" si="53"/>
        <v xml:space="preserve"> </v>
      </c>
      <c r="BJ28" s="11">
        <f t="shared" si="54"/>
        <v>0</v>
      </c>
      <c r="BK28" s="11" t="str">
        <f t="shared" si="55"/>
        <v/>
      </c>
      <c r="BL28" s="11" t="str">
        <f t="shared" si="56"/>
        <v xml:space="preserve"> </v>
      </c>
      <c r="BM28" s="11" t="str">
        <f t="shared" si="57"/>
        <v xml:space="preserve"> </v>
      </c>
      <c r="BN28" s="11" t="str">
        <f t="shared" si="58"/>
        <v xml:space="preserve"> </v>
      </c>
      <c r="BO28" s="11" t="str">
        <f t="shared" si="59"/>
        <v xml:space="preserve"> </v>
      </c>
      <c r="BP28" s="11" t="str">
        <f t="shared" si="60"/>
        <v xml:space="preserve"> </v>
      </c>
      <c r="BQ28" s="11" t="str">
        <f t="shared" si="79"/>
        <v>0</v>
      </c>
      <c r="BR28" s="25">
        <f t="shared" si="61"/>
        <v>0</v>
      </c>
      <c r="BS28" s="11" t="str">
        <f t="shared" si="62"/>
        <v>Not Present</v>
      </c>
      <c r="BT28" s="11" t="str">
        <f t="shared" si="63"/>
        <v>0</v>
      </c>
      <c r="BU28" s="12">
        <f t="shared" si="64"/>
        <v>1</v>
      </c>
      <c r="BV28" s="12">
        <f t="shared" si="80"/>
        <v>0</v>
      </c>
      <c r="BW28" s="12">
        <f t="shared" si="81"/>
        <v>1</v>
      </c>
      <c r="BX28" s="12">
        <f t="shared" si="65"/>
        <v>1</v>
      </c>
      <c r="BY28" s="11">
        <f t="shared" si="82"/>
        <v>1</v>
      </c>
      <c r="BZ28" s="11">
        <f t="shared" si="66"/>
        <v>1</v>
      </c>
      <c r="CA28" s="11">
        <f t="shared" si="67"/>
        <v>1</v>
      </c>
      <c r="CB28" s="11">
        <f t="shared" si="68"/>
        <v>2017</v>
      </c>
      <c r="CC28" s="11">
        <f t="shared" si="69"/>
        <v>1</v>
      </c>
      <c r="CD28" s="11" t="str">
        <f t="shared" si="70"/>
        <v>No</v>
      </c>
      <c r="CE28" s="11">
        <f t="shared" si="71"/>
        <v>0</v>
      </c>
      <c r="CF28" s="11">
        <f t="shared" si="72"/>
        <v>0</v>
      </c>
      <c r="CG28" s="11">
        <f t="shared" si="83"/>
        <v>1</v>
      </c>
      <c r="CH28" s="11">
        <f t="shared" si="84"/>
        <v>0</v>
      </c>
      <c r="CI28" s="11">
        <f t="shared" si="73"/>
        <v>1</v>
      </c>
      <c r="CJ28" s="11">
        <f t="shared" si="74"/>
        <v>1</v>
      </c>
    </row>
    <row r="29" spans="1:88" x14ac:dyDescent="0.3">
      <c r="A29" s="11">
        <f t="shared" si="0"/>
        <v>2017</v>
      </c>
      <c r="B29" s="11" t="str">
        <f t="shared" si="1"/>
        <v>16-03-2017 06:34:10 CET</v>
      </c>
      <c r="C29" s="11" t="str">
        <f t="shared" si="2"/>
        <v>Rwanda</v>
      </c>
      <c r="D29" s="11" t="str">
        <f t="shared" si="3"/>
        <v>Rulindo</v>
      </c>
      <c r="E29" s="11" t="str">
        <f t="shared" si="4"/>
        <v>Burega</v>
      </c>
      <c r="F29" s="11" t="str">
        <f t="shared" si="5"/>
        <v>Taba</v>
      </c>
      <c r="G29" s="11" t="str">
        <f t="shared" si="6"/>
        <v>Nyagisozi</v>
      </c>
      <c r="H29" s="11" t="str">
        <f t="shared" si="7"/>
        <v/>
      </c>
      <c r="I29" s="11" t="str">
        <f t="shared" si="8"/>
        <v/>
      </c>
      <c r="J29" s="11" t="str">
        <f t="shared" si="9"/>
        <v>Rwamugaza</v>
      </c>
      <c r="K29" s="11">
        <f t="shared" si="10"/>
        <v>520</v>
      </c>
      <c r="L29" s="11">
        <f>(People_Using_System)</f>
        <v>14106</v>
      </c>
      <c r="M29" s="11">
        <f>COUNTIFS(J:J,J29,T:T,1)</f>
        <v>38</v>
      </c>
      <c r="N29" s="11">
        <f t="shared" si="87"/>
        <v>371.21052631578948</v>
      </c>
      <c r="O29" s="11">
        <f t="shared" si="11"/>
        <v>520</v>
      </c>
      <c r="P29" s="11" t="str">
        <f t="shared" si="12"/>
        <v xml:space="preserve"> </v>
      </c>
      <c r="Q29" s="13">
        <f t="shared" si="75"/>
        <v>1</v>
      </c>
      <c r="R29" s="11">
        <f t="shared" si="76"/>
        <v>1</v>
      </c>
      <c r="S29" s="11">
        <f t="shared" si="13"/>
        <v>0</v>
      </c>
      <c r="T29" s="11">
        <f t="shared" si="14"/>
        <v>1</v>
      </c>
      <c r="U29" s="11" t="str">
        <f t="shared" si="15"/>
        <v>Piped Network With Pump</v>
      </c>
      <c r="V29" s="11">
        <f t="shared" si="16"/>
        <v>2012</v>
      </c>
      <c r="W29" s="11" t="str">
        <f t="shared" si="17"/>
        <v>Governement (District, Wasac) And Water For People</v>
      </c>
      <c r="X29" s="11" t="str">
        <f t="shared" si="18"/>
        <v>Spring</v>
      </c>
      <c r="Y29" s="11">
        <f t="shared" si="19"/>
        <v>3</v>
      </c>
      <c r="Z29" s="11">
        <f t="shared" si="20"/>
        <v>1</v>
      </c>
      <c r="AA29" s="11">
        <f t="shared" si="21"/>
        <v>1</v>
      </c>
      <c r="AB29" s="11" t="str">
        <f t="shared" si="22"/>
        <v/>
      </c>
      <c r="AC29" s="11">
        <f t="shared" si="23"/>
        <v>3</v>
      </c>
      <c r="AD29" s="11">
        <f t="shared" si="24"/>
        <v>2009</v>
      </c>
      <c r="AE29" s="11">
        <f t="shared" si="25"/>
        <v>1</v>
      </c>
      <c r="AF29" s="11">
        <f t="shared" si="26"/>
        <v>4.5</v>
      </c>
      <c r="AG29" s="12">
        <f t="shared" si="77"/>
        <v>384000</v>
      </c>
      <c r="AH29" s="12">
        <f t="shared" si="27"/>
        <v>147.69230769230768</v>
      </c>
      <c r="AI29" s="11">
        <f t="shared" si="28"/>
        <v>1</v>
      </c>
      <c r="AJ29" s="11">
        <f t="shared" si="29"/>
        <v>1</v>
      </c>
      <c r="AK29" s="11">
        <f t="shared" si="30"/>
        <v>2</v>
      </c>
      <c r="AL29" s="11">
        <f t="shared" si="31"/>
        <v>2012</v>
      </c>
      <c r="AM29" s="11">
        <f t="shared" si="32"/>
        <v>1</v>
      </c>
      <c r="AN29" s="11">
        <f t="shared" si="33"/>
        <v>5000</v>
      </c>
      <c r="AO29" s="11">
        <f t="shared" si="34"/>
        <v>1</v>
      </c>
      <c r="AP29" s="11">
        <f t="shared" si="35"/>
        <v>16</v>
      </c>
      <c r="AQ29" s="11">
        <f t="shared" si="36"/>
        <v>2012</v>
      </c>
      <c r="AR29" s="11">
        <f t="shared" si="37"/>
        <v>1</v>
      </c>
      <c r="AS29" s="11">
        <f t="shared" si="38"/>
        <v>1</v>
      </c>
      <c r="AT29" s="11">
        <f t="shared" si="39"/>
        <v>8</v>
      </c>
      <c r="AU29" s="11" t="str">
        <f t="shared" si="40"/>
        <v/>
      </c>
      <c r="AV29" s="11">
        <f t="shared" si="41"/>
        <v>2012</v>
      </c>
      <c r="AW29" s="11">
        <f t="shared" si="42"/>
        <v>1</v>
      </c>
      <c r="AX29" s="11">
        <f t="shared" si="43"/>
        <v>1</v>
      </c>
      <c r="AY29" s="11">
        <f t="shared" si="44"/>
        <v>2</v>
      </c>
      <c r="AZ29" s="11">
        <f t="shared" si="45"/>
        <v>2012</v>
      </c>
      <c r="BA29" s="11">
        <f t="shared" si="46"/>
        <v>1</v>
      </c>
      <c r="BB29" s="11">
        <f t="shared" si="47"/>
        <v>5000</v>
      </c>
      <c r="BC29" s="11">
        <f t="shared" si="48"/>
        <v>1</v>
      </c>
      <c r="BD29" s="11">
        <f t="shared" si="49"/>
        <v>1</v>
      </c>
      <c r="BE29" s="11">
        <f t="shared" si="50"/>
        <v>2009</v>
      </c>
      <c r="BF29" s="11">
        <f t="shared" si="51"/>
        <v>1</v>
      </c>
      <c r="BG29" s="11">
        <f t="shared" si="78"/>
        <v>1</v>
      </c>
      <c r="BH29" s="11">
        <f t="shared" si="52"/>
        <v>2009</v>
      </c>
      <c r="BI29" s="11">
        <f t="shared" si="53"/>
        <v>1</v>
      </c>
      <c r="BJ29" s="11">
        <f t="shared" si="54"/>
        <v>0</v>
      </c>
      <c r="BK29" s="11" t="str">
        <f t="shared" si="55"/>
        <v/>
      </c>
      <c r="BL29" s="11" t="str">
        <f t="shared" si="56"/>
        <v xml:space="preserve"> </v>
      </c>
      <c r="BM29" s="11" t="str">
        <f t="shared" si="57"/>
        <v xml:space="preserve"> </v>
      </c>
      <c r="BN29" s="11" t="str">
        <f t="shared" si="58"/>
        <v xml:space="preserve"> </v>
      </c>
      <c r="BO29" s="11" t="str">
        <f t="shared" si="59"/>
        <v xml:space="preserve"> </v>
      </c>
      <c r="BP29" s="11" t="str">
        <f t="shared" si="60"/>
        <v xml:space="preserve"> </v>
      </c>
      <c r="BQ29" s="11" t="str">
        <f t="shared" si="79"/>
        <v>0</v>
      </c>
      <c r="BR29" s="25">
        <f t="shared" si="61"/>
        <v>0</v>
      </c>
      <c r="BS29" s="11" t="str">
        <f t="shared" si="62"/>
        <v>Not Present</v>
      </c>
      <c r="BT29" s="11" t="str">
        <f t="shared" si="63"/>
        <v>0</v>
      </c>
      <c r="BU29" s="12">
        <f t="shared" si="64"/>
        <v>1</v>
      </c>
      <c r="BV29" s="12">
        <f t="shared" si="80"/>
        <v>0</v>
      </c>
      <c r="BW29" s="12">
        <f t="shared" si="81"/>
        <v>1</v>
      </c>
      <c r="BX29" s="12">
        <f t="shared" si="65"/>
        <v>1</v>
      </c>
      <c r="BY29" s="11">
        <f t="shared" si="82"/>
        <v>1</v>
      </c>
      <c r="BZ29" s="11">
        <f t="shared" si="66"/>
        <v>1</v>
      </c>
      <c r="CA29" s="11">
        <f t="shared" si="67"/>
        <v>1</v>
      </c>
      <c r="CB29" s="11">
        <f t="shared" si="68"/>
        <v>2012</v>
      </c>
      <c r="CC29" s="11">
        <f t="shared" si="69"/>
        <v>1</v>
      </c>
      <c r="CD29" s="11" t="str">
        <f t="shared" si="70"/>
        <v>No</v>
      </c>
      <c r="CE29" s="11">
        <f t="shared" si="71"/>
        <v>0</v>
      </c>
      <c r="CF29" s="11">
        <f t="shared" si="72"/>
        <v>0</v>
      </c>
      <c r="CG29" s="11">
        <f t="shared" si="83"/>
        <v>1</v>
      </c>
      <c r="CH29" s="11">
        <f t="shared" si="84"/>
        <v>0</v>
      </c>
      <c r="CI29" s="11">
        <f t="shared" si="73"/>
        <v>1</v>
      </c>
      <c r="CJ29" s="11">
        <f t="shared" si="74"/>
        <v>1</v>
      </c>
    </row>
    <row r="30" spans="1:88" x14ac:dyDescent="0.3">
      <c r="A30" s="11">
        <f t="shared" si="0"/>
        <v>2017</v>
      </c>
      <c r="B30" s="11" t="str">
        <f t="shared" si="1"/>
        <v>16-03-2017 09:06:09 CET</v>
      </c>
      <c r="C30" s="11" t="str">
        <f t="shared" si="2"/>
        <v>Rwanda</v>
      </c>
      <c r="D30" s="11" t="str">
        <f t="shared" si="3"/>
        <v>Rulindo</v>
      </c>
      <c r="E30" s="11" t="str">
        <f t="shared" si="4"/>
        <v>Cyinzuzi</v>
      </c>
      <c r="F30" s="11" t="str">
        <f t="shared" si="5"/>
        <v>Budakiranya</v>
      </c>
      <c r="G30" s="11" t="str">
        <f t="shared" si="6"/>
        <v>Kanyoni</v>
      </c>
      <c r="H30" s="11" t="str">
        <f t="shared" si="7"/>
        <v/>
      </c>
      <c r="I30" s="11" t="str">
        <f t="shared" si="8"/>
        <v/>
      </c>
      <c r="J30" s="11" t="str">
        <f t="shared" si="9"/>
        <v>charity water 203.032</v>
      </c>
      <c r="K30" s="11">
        <f t="shared" si="10"/>
        <v>640</v>
      </c>
      <c r="L30" s="11">
        <f>(People_Using_System)</f>
        <v>6572</v>
      </c>
      <c r="M30" s="11">
        <f>COUNTIFS(J:J,J30,T:T,1)</f>
        <v>1</v>
      </c>
      <c r="N30" s="11">
        <f t="shared" si="87"/>
        <v>6572</v>
      </c>
      <c r="O30" s="11">
        <f t="shared" si="11"/>
        <v>640</v>
      </c>
      <c r="P30" s="11" t="str">
        <f t="shared" si="12"/>
        <v xml:space="preserve"> </v>
      </c>
      <c r="Q30" s="13">
        <f t="shared" si="75"/>
        <v>1</v>
      </c>
      <c r="R30" s="11">
        <f t="shared" si="76"/>
        <v>1</v>
      </c>
      <c r="S30" s="11">
        <f t="shared" si="13"/>
        <v>0</v>
      </c>
      <c r="T30" s="11">
        <f t="shared" si="14"/>
        <v>1</v>
      </c>
      <c r="U30" s="11" t="str">
        <f t="shared" si="15"/>
        <v>Piped Network With Pump</v>
      </c>
      <c r="V30" s="11">
        <f t="shared" si="16"/>
        <v>2016</v>
      </c>
      <c r="W30" s="11" t="str">
        <f t="shared" si="17"/>
        <v>Governement (District, Wasac) And Water For People</v>
      </c>
      <c r="X30" s="11" t="str">
        <f t="shared" si="18"/>
        <v>Spring</v>
      </c>
      <c r="Y30" s="11">
        <f t="shared" si="19"/>
        <v>2</v>
      </c>
      <c r="Z30" s="11">
        <f t="shared" si="20"/>
        <v>1</v>
      </c>
      <c r="AA30" s="11">
        <f t="shared" si="21"/>
        <v>1</v>
      </c>
      <c r="AB30" s="11" t="str">
        <f t="shared" si="22"/>
        <v/>
      </c>
      <c r="AC30" s="11">
        <f t="shared" si="23"/>
        <v>1</v>
      </c>
      <c r="AD30" s="11">
        <f t="shared" si="24"/>
        <v>2016</v>
      </c>
      <c r="AE30" s="11">
        <f t="shared" si="25"/>
        <v>1</v>
      </c>
      <c r="AF30" s="11">
        <f t="shared" si="26"/>
        <v>3</v>
      </c>
      <c r="AG30" s="12">
        <f t="shared" si="77"/>
        <v>576000</v>
      </c>
      <c r="AH30" s="12">
        <f t="shared" si="27"/>
        <v>180</v>
      </c>
      <c r="AI30" s="11">
        <f t="shared" si="28"/>
        <v>1</v>
      </c>
      <c r="AJ30" s="11">
        <f t="shared" si="29"/>
        <v>1</v>
      </c>
      <c r="AK30" s="11">
        <f t="shared" si="30"/>
        <v>1</v>
      </c>
      <c r="AL30" s="11">
        <f t="shared" si="31"/>
        <v>2016</v>
      </c>
      <c r="AM30" s="11">
        <f t="shared" si="32"/>
        <v>1</v>
      </c>
      <c r="AN30" s="11">
        <f t="shared" si="33"/>
        <v>2000</v>
      </c>
      <c r="AO30" s="11">
        <f t="shared" si="34"/>
        <v>1</v>
      </c>
      <c r="AP30" s="11">
        <f t="shared" si="35"/>
        <v>2</v>
      </c>
      <c r="AQ30" s="11">
        <f t="shared" si="36"/>
        <v>2016</v>
      </c>
      <c r="AR30" s="11">
        <f t="shared" si="37"/>
        <v>1</v>
      </c>
      <c r="AS30" s="11">
        <f t="shared" si="38"/>
        <v>1</v>
      </c>
      <c r="AT30" s="11">
        <f t="shared" si="39"/>
        <v>2</v>
      </c>
      <c r="AU30" s="11" t="str">
        <f t="shared" si="40"/>
        <v/>
      </c>
      <c r="AV30" s="11">
        <f t="shared" si="41"/>
        <v>2016</v>
      </c>
      <c r="AW30" s="11">
        <f t="shared" si="42"/>
        <v>1</v>
      </c>
      <c r="AX30" s="11">
        <f t="shared" si="43"/>
        <v>1</v>
      </c>
      <c r="AY30" s="11">
        <f t="shared" si="44"/>
        <v>1</v>
      </c>
      <c r="AZ30" s="11">
        <f t="shared" si="45"/>
        <v>2016</v>
      </c>
      <c r="BA30" s="11">
        <f t="shared" si="46"/>
        <v>1</v>
      </c>
      <c r="BB30" s="11">
        <f t="shared" si="47"/>
        <v>500</v>
      </c>
      <c r="BC30" s="11">
        <f t="shared" si="48"/>
        <v>1</v>
      </c>
      <c r="BD30" s="11">
        <f t="shared" si="49"/>
        <v>3</v>
      </c>
      <c r="BE30" s="11">
        <f t="shared" si="50"/>
        <v>2016</v>
      </c>
      <c r="BF30" s="11">
        <f t="shared" si="51"/>
        <v>1</v>
      </c>
      <c r="BG30" s="11">
        <f t="shared" si="78"/>
        <v>1</v>
      </c>
      <c r="BH30" s="11">
        <f t="shared" si="52"/>
        <v>2016</v>
      </c>
      <c r="BI30" s="11">
        <f t="shared" si="53"/>
        <v>1</v>
      </c>
      <c r="BJ30" s="11">
        <f t="shared" si="54"/>
        <v>0</v>
      </c>
      <c r="BK30" s="11" t="str">
        <f t="shared" si="55"/>
        <v/>
      </c>
      <c r="BL30" s="11" t="str">
        <f t="shared" si="56"/>
        <v xml:space="preserve"> </v>
      </c>
      <c r="BM30" s="11" t="str">
        <f t="shared" si="57"/>
        <v xml:space="preserve"> </v>
      </c>
      <c r="BN30" s="11" t="str">
        <f t="shared" si="58"/>
        <v xml:space="preserve"> </v>
      </c>
      <c r="BO30" s="11" t="str">
        <f t="shared" si="59"/>
        <v xml:space="preserve"> </v>
      </c>
      <c r="BP30" s="11" t="str">
        <f t="shared" si="60"/>
        <v xml:space="preserve"> </v>
      </c>
      <c r="BQ30" s="11" t="str">
        <f t="shared" si="79"/>
        <v>0</v>
      </c>
      <c r="BR30" s="25">
        <f t="shared" si="61"/>
        <v>0</v>
      </c>
      <c r="BS30" s="11" t="str">
        <f t="shared" si="62"/>
        <v>Not Present</v>
      </c>
      <c r="BT30" s="11" t="str">
        <f t="shared" si="63"/>
        <v>0</v>
      </c>
      <c r="BU30" s="12">
        <f t="shared" si="64"/>
        <v>1</v>
      </c>
      <c r="BV30" s="12">
        <f t="shared" si="80"/>
        <v>0</v>
      </c>
      <c r="BW30" s="12">
        <f t="shared" si="81"/>
        <v>1</v>
      </c>
      <c r="BX30" s="12">
        <f t="shared" si="65"/>
        <v>1</v>
      </c>
      <c r="BY30" s="11">
        <f t="shared" si="82"/>
        <v>1</v>
      </c>
      <c r="BZ30" s="11">
        <f t="shared" si="66"/>
        <v>1</v>
      </c>
      <c r="CA30" s="11">
        <f t="shared" si="67"/>
        <v>1</v>
      </c>
      <c r="CB30" s="11">
        <f t="shared" si="68"/>
        <v>2016</v>
      </c>
      <c r="CC30" s="11">
        <f t="shared" si="69"/>
        <v>1</v>
      </c>
      <c r="CD30" s="11" t="str">
        <f t="shared" si="70"/>
        <v>No</v>
      </c>
      <c r="CE30" s="11">
        <f t="shared" si="71"/>
        <v>0</v>
      </c>
      <c r="CF30" s="11">
        <f t="shared" si="72"/>
        <v>0</v>
      </c>
      <c r="CG30" s="11">
        <f t="shared" si="83"/>
        <v>1</v>
      </c>
      <c r="CH30" s="11">
        <f t="shared" si="84"/>
        <v>0</v>
      </c>
      <c r="CI30" s="11">
        <f t="shared" si="73"/>
        <v>1</v>
      </c>
      <c r="CJ30" s="11">
        <f t="shared" si="74"/>
        <v>1</v>
      </c>
    </row>
    <row r="31" spans="1:88" x14ac:dyDescent="0.3">
      <c r="A31" s="11">
        <f t="shared" si="0"/>
        <v>2017</v>
      </c>
      <c r="B31" s="11" t="str">
        <f t="shared" si="1"/>
        <v>15-03-2017 19:52:15 CET</v>
      </c>
      <c r="C31" s="11" t="str">
        <f t="shared" si="2"/>
        <v>Rwanda</v>
      </c>
      <c r="D31" s="11" t="str">
        <f t="shared" si="3"/>
        <v>Rulindo</v>
      </c>
      <c r="E31" s="11" t="str">
        <f t="shared" si="4"/>
        <v>Bushoki</v>
      </c>
      <c r="F31" s="11" t="str">
        <f t="shared" si="5"/>
        <v>Kayenzi</v>
      </c>
      <c r="G31" s="11" t="str">
        <f t="shared" si="6"/>
        <v>Rwanzu</v>
      </c>
      <c r="H31" s="11" t="str">
        <f t="shared" si="7"/>
        <v/>
      </c>
      <c r="I31" s="11" t="str">
        <f t="shared" si="8"/>
        <v/>
      </c>
      <c r="J31" s="11" t="str">
        <f t="shared" si="9"/>
        <v>Rwanzu wpt behind TCT/Nyirambuga pumping</v>
      </c>
      <c r="K31" s="11">
        <f t="shared" si="10"/>
        <v>154</v>
      </c>
      <c r="L31" s="11">
        <f>(People_Using_System)</f>
        <v>30604</v>
      </c>
      <c r="M31" s="11">
        <f>COUNTIFS(J:J,J31,T:T,1)</f>
        <v>1</v>
      </c>
      <c r="N31" s="11">
        <f t="shared" si="87"/>
        <v>30604</v>
      </c>
      <c r="O31" s="11">
        <f t="shared" si="11"/>
        <v>154</v>
      </c>
      <c r="P31" s="11" t="str">
        <f t="shared" si="12"/>
        <v xml:space="preserve"> </v>
      </c>
      <c r="Q31" s="13">
        <f t="shared" si="75"/>
        <v>1</v>
      </c>
      <c r="R31" s="11">
        <f t="shared" si="76"/>
        <v>1</v>
      </c>
      <c r="S31" s="11">
        <f t="shared" si="13"/>
        <v>0</v>
      </c>
      <c r="T31" s="11">
        <f t="shared" si="14"/>
        <v>1</v>
      </c>
      <c r="U31" s="11" t="str">
        <f t="shared" si="15"/>
        <v>Piped Network With Pump</v>
      </c>
      <c r="V31" s="11">
        <f t="shared" si="16"/>
        <v>2012</v>
      </c>
      <c r="W31" s="11" t="str">
        <f t="shared" si="17"/>
        <v>Gor</v>
      </c>
      <c r="X31" s="11" t="str">
        <f t="shared" si="18"/>
        <v>Spring</v>
      </c>
      <c r="Y31" s="11">
        <f t="shared" si="19"/>
        <v>11</v>
      </c>
      <c r="Z31" s="11">
        <f t="shared" si="20"/>
        <v>1</v>
      </c>
      <c r="AA31" s="11">
        <f t="shared" si="21"/>
        <v>0</v>
      </c>
      <c r="AB31" s="11" t="str">
        <f t="shared" si="22"/>
        <v/>
      </c>
      <c r="AC31" s="11" t="str">
        <f t="shared" si="23"/>
        <v xml:space="preserve"> </v>
      </c>
      <c r="AD31" s="11" t="str">
        <f t="shared" si="24"/>
        <v xml:space="preserve"> </v>
      </c>
      <c r="AE31" s="11" t="str">
        <f t="shared" si="25"/>
        <v xml:space="preserve"> </v>
      </c>
      <c r="AF31" s="11">
        <f t="shared" si="26"/>
        <v>4</v>
      </c>
      <c r="AG31" s="12">
        <f t="shared" si="77"/>
        <v>432000</v>
      </c>
      <c r="AH31" s="12">
        <f t="shared" si="27"/>
        <v>561.03896103896102</v>
      </c>
      <c r="AI31" s="11">
        <f t="shared" si="28"/>
        <v>1</v>
      </c>
      <c r="AJ31" s="11">
        <f t="shared" si="29"/>
        <v>0</v>
      </c>
      <c r="AK31" s="11" t="str">
        <f t="shared" si="30"/>
        <v xml:space="preserve"> </v>
      </c>
      <c r="AL31" s="11" t="str">
        <f t="shared" si="31"/>
        <v xml:space="preserve"> </v>
      </c>
      <c r="AM31" s="11" t="str">
        <f t="shared" si="32"/>
        <v xml:space="preserve"> </v>
      </c>
      <c r="AN31" s="11" t="str">
        <f t="shared" si="33"/>
        <v xml:space="preserve"> </v>
      </c>
      <c r="AO31" s="11">
        <f t="shared" si="34"/>
        <v>0</v>
      </c>
      <c r="AP31" s="11" t="str">
        <f t="shared" si="35"/>
        <v xml:space="preserve"> </v>
      </c>
      <c r="AQ31" s="11" t="str">
        <f t="shared" si="36"/>
        <v xml:space="preserve"> </v>
      </c>
      <c r="AR31" s="11" t="str">
        <f t="shared" si="37"/>
        <v xml:space="preserve"> </v>
      </c>
      <c r="AS31" s="11">
        <f t="shared" si="38"/>
        <v>0</v>
      </c>
      <c r="AT31" s="11" t="str">
        <f t="shared" si="39"/>
        <v xml:space="preserve"> </v>
      </c>
      <c r="AU31" s="11" t="str">
        <f t="shared" si="40"/>
        <v/>
      </c>
      <c r="AV31" s="11" t="str">
        <f t="shared" si="41"/>
        <v xml:space="preserve"> </v>
      </c>
      <c r="AW31" s="11" t="str">
        <f t="shared" si="42"/>
        <v xml:space="preserve"> </v>
      </c>
      <c r="AX31" s="11">
        <f t="shared" si="43"/>
        <v>0</v>
      </c>
      <c r="AY31" s="11" t="str">
        <f t="shared" si="44"/>
        <v xml:space="preserve"> </v>
      </c>
      <c r="AZ31" s="11" t="str">
        <f t="shared" si="45"/>
        <v xml:space="preserve"> </v>
      </c>
      <c r="BA31" s="11" t="str">
        <f t="shared" si="46"/>
        <v xml:space="preserve"> </v>
      </c>
      <c r="BB31" s="11" t="str">
        <f t="shared" si="47"/>
        <v xml:space="preserve"> </v>
      </c>
      <c r="BC31" s="11">
        <f t="shared" si="48"/>
        <v>0</v>
      </c>
      <c r="BD31" s="11" t="str">
        <f t="shared" si="49"/>
        <v xml:space="preserve"> </v>
      </c>
      <c r="BE31" s="11" t="str">
        <f t="shared" si="50"/>
        <v xml:space="preserve"> </v>
      </c>
      <c r="BF31" s="11" t="str">
        <f t="shared" si="51"/>
        <v xml:space="preserve"> </v>
      </c>
      <c r="BG31" s="11" t="str">
        <f t="shared" si="78"/>
        <v xml:space="preserve"> </v>
      </c>
      <c r="BH31" s="11" t="str">
        <f t="shared" si="52"/>
        <v xml:space="preserve"> </v>
      </c>
      <c r="BI31" s="11" t="str">
        <f t="shared" si="53"/>
        <v xml:space="preserve"> </v>
      </c>
      <c r="BJ31" s="11">
        <f t="shared" si="54"/>
        <v>0</v>
      </c>
      <c r="BK31" s="11" t="str">
        <f t="shared" si="55"/>
        <v/>
      </c>
      <c r="BL31" s="11" t="str">
        <f t="shared" si="56"/>
        <v xml:space="preserve"> </v>
      </c>
      <c r="BM31" s="11" t="str">
        <f t="shared" si="57"/>
        <v xml:space="preserve"> </v>
      </c>
      <c r="BN31" s="11" t="str">
        <f t="shared" si="58"/>
        <v xml:space="preserve"> </v>
      </c>
      <c r="BO31" s="11" t="str">
        <f t="shared" si="59"/>
        <v xml:space="preserve"> </v>
      </c>
      <c r="BP31" s="11" t="str">
        <f t="shared" si="60"/>
        <v xml:space="preserve"> </v>
      </c>
      <c r="BQ31" s="11" t="str">
        <f t="shared" si="79"/>
        <v>0</v>
      </c>
      <c r="BR31" s="25">
        <f t="shared" si="61"/>
        <v>0</v>
      </c>
      <c r="BS31" s="11" t="str">
        <f t="shared" si="62"/>
        <v>Not Present</v>
      </c>
      <c r="BT31" s="11" t="str">
        <f t="shared" si="63"/>
        <v>0</v>
      </c>
      <c r="BU31" s="12">
        <f t="shared" si="64"/>
        <v>1</v>
      </c>
      <c r="BV31" s="12">
        <f t="shared" si="80"/>
        <v>0</v>
      </c>
      <c r="BW31" s="12">
        <f t="shared" si="81"/>
        <v>1</v>
      </c>
      <c r="BX31" s="12">
        <f t="shared" si="65"/>
        <v>1</v>
      </c>
      <c r="BY31" s="11">
        <f t="shared" si="82"/>
        <v>1</v>
      </c>
      <c r="BZ31" s="11">
        <f t="shared" si="66"/>
        <v>1</v>
      </c>
      <c r="CA31" s="11">
        <f t="shared" si="67"/>
        <v>1</v>
      </c>
      <c r="CB31" s="11">
        <f t="shared" si="68"/>
        <v>2012</v>
      </c>
      <c r="CC31" s="11">
        <f t="shared" si="69"/>
        <v>3</v>
      </c>
      <c r="CD31" s="11" t="str">
        <f t="shared" si="70"/>
        <v>No</v>
      </c>
      <c r="CE31" s="11">
        <f t="shared" si="71"/>
        <v>0</v>
      </c>
      <c r="CF31" s="11">
        <f t="shared" si="72"/>
        <v>0</v>
      </c>
      <c r="CG31" s="11">
        <f t="shared" si="83"/>
        <v>1</v>
      </c>
      <c r="CH31" s="11">
        <f t="shared" si="84"/>
        <v>0</v>
      </c>
      <c r="CI31" s="11">
        <f t="shared" si="73"/>
        <v>1</v>
      </c>
      <c r="CJ31" s="11">
        <f t="shared" si="74"/>
        <v>3</v>
      </c>
    </row>
    <row r="32" spans="1:88" x14ac:dyDescent="0.3">
      <c r="A32" s="11">
        <f t="shared" si="0"/>
        <v>2017</v>
      </c>
      <c r="B32" s="11" t="str">
        <f t="shared" si="1"/>
        <v>14-03-2017 22:30:53 CET</v>
      </c>
      <c r="C32" s="11" t="str">
        <f t="shared" si="2"/>
        <v>Rwanda</v>
      </c>
      <c r="D32" s="11" t="str">
        <f t="shared" si="3"/>
        <v>Rulindo</v>
      </c>
      <c r="E32" s="11" t="str">
        <f t="shared" si="4"/>
        <v>Rusiga</v>
      </c>
      <c r="F32" s="11" t="str">
        <f t="shared" si="5"/>
        <v>Kirenge</v>
      </c>
      <c r="G32" s="11" t="str">
        <f t="shared" si="6"/>
        <v>Kinini</v>
      </c>
      <c r="H32" s="11" t="str">
        <f t="shared" si="7"/>
        <v/>
      </c>
      <c r="I32" s="11" t="str">
        <f t="shared" si="8"/>
        <v/>
      </c>
      <c r="J32" s="11" t="str">
        <f t="shared" si="9"/>
        <v>BF at GS Rukingu/Gashinge gravity</v>
      </c>
      <c r="K32" s="11">
        <f t="shared" si="10"/>
        <v>250</v>
      </c>
      <c r="L32" s="11"/>
      <c r="M32" s="11"/>
      <c r="N32" s="11"/>
      <c r="O32" s="11">
        <f t="shared" si="11"/>
        <v>250</v>
      </c>
      <c r="P32" s="11" t="str">
        <f t="shared" si="12"/>
        <v xml:space="preserve"> </v>
      </c>
      <c r="Q32" s="13">
        <f t="shared" si="75"/>
        <v>1</v>
      </c>
      <c r="R32" s="11">
        <f t="shared" si="76"/>
        <v>1</v>
      </c>
      <c r="S32" s="11">
        <f t="shared" si="13"/>
        <v>0</v>
      </c>
      <c r="T32" s="11">
        <f t="shared" si="14"/>
        <v>1</v>
      </c>
      <c r="U32" s="11" t="str">
        <f t="shared" si="15"/>
        <v>Piped Network -- Gravity Only</v>
      </c>
      <c r="V32" s="11">
        <f t="shared" si="16"/>
        <v>2013</v>
      </c>
      <c r="W32" s="11" t="str">
        <f t="shared" si="17"/>
        <v>Gor</v>
      </c>
      <c r="X32" s="11" t="str">
        <f t="shared" si="18"/>
        <v>Spring</v>
      </c>
      <c r="Y32" s="11">
        <f t="shared" si="19"/>
        <v>1</v>
      </c>
      <c r="Z32" s="11">
        <f t="shared" si="20"/>
        <v>1</v>
      </c>
      <c r="AA32" s="11">
        <f t="shared" si="21"/>
        <v>0</v>
      </c>
      <c r="AB32" s="11" t="str">
        <f t="shared" si="22"/>
        <v/>
      </c>
      <c r="AC32" s="11" t="str">
        <f t="shared" si="23"/>
        <v xml:space="preserve"> </v>
      </c>
      <c r="AD32" s="11" t="str">
        <f t="shared" si="24"/>
        <v xml:space="preserve"> </v>
      </c>
      <c r="AE32" s="11" t="str">
        <f t="shared" si="25"/>
        <v xml:space="preserve"> </v>
      </c>
      <c r="AF32" s="11">
        <f t="shared" si="26"/>
        <v>60</v>
      </c>
      <c r="AG32" s="12">
        <f t="shared" si="77"/>
        <v>28800</v>
      </c>
      <c r="AH32" s="12">
        <f t="shared" si="27"/>
        <v>23.04</v>
      </c>
      <c r="AI32" s="11">
        <f t="shared" si="28"/>
        <v>1</v>
      </c>
      <c r="AJ32" s="11">
        <f t="shared" si="29"/>
        <v>0</v>
      </c>
      <c r="AK32" s="11" t="str">
        <f t="shared" si="30"/>
        <v xml:space="preserve"> </v>
      </c>
      <c r="AL32" s="11" t="str">
        <f t="shared" si="31"/>
        <v xml:space="preserve"> </v>
      </c>
      <c r="AM32" s="11" t="str">
        <f t="shared" si="32"/>
        <v xml:space="preserve"> </v>
      </c>
      <c r="AN32" s="11" t="str">
        <f t="shared" si="33"/>
        <v xml:space="preserve"> </v>
      </c>
      <c r="AO32" s="11">
        <f t="shared" si="34"/>
        <v>1</v>
      </c>
      <c r="AP32" s="11">
        <f t="shared" si="35"/>
        <v>1</v>
      </c>
      <c r="AQ32" s="11">
        <f t="shared" si="36"/>
        <v>2013</v>
      </c>
      <c r="AR32" s="11">
        <f t="shared" si="37"/>
        <v>1</v>
      </c>
      <c r="AS32" s="11">
        <f t="shared" si="38"/>
        <v>0</v>
      </c>
      <c r="AT32" s="11" t="str">
        <f t="shared" si="39"/>
        <v xml:space="preserve"> </v>
      </c>
      <c r="AU32" s="11" t="str">
        <f t="shared" si="40"/>
        <v/>
      </c>
      <c r="AV32" s="11" t="str">
        <f t="shared" si="41"/>
        <v xml:space="preserve"> </v>
      </c>
      <c r="AW32" s="11" t="str">
        <f t="shared" si="42"/>
        <v xml:space="preserve"> </v>
      </c>
      <c r="AX32" s="11">
        <f t="shared" si="43"/>
        <v>0</v>
      </c>
      <c r="AY32" s="11" t="str">
        <f t="shared" si="44"/>
        <v xml:space="preserve"> </v>
      </c>
      <c r="AZ32" s="11" t="str">
        <f t="shared" si="45"/>
        <v xml:space="preserve"> </v>
      </c>
      <c r="BA32" s="11" t="str">
        <f t="shared" si="46"/>
        <v xml:space="preserve"> </v>
      </c>
      <c r="BB32" s="11" t="str">
        <f t="shared" si="47"/>
        <v xml:space="preserve"> </v>
      </c>
      <c r="BC32" s="11">
        <f t="shared" si="48"/>
        <v>0</v>
      </c>
      <c r="BD32" s="11" t="str">
        <f t="shared" si="49"/>
        <v xml:space="preserve"> </v>
      </c>
      <c r="BE32" s="11" t="str">
        <f t="shared" si="50"/>
        <v xml:space="preserve"> </v>
      </c>
      <c r="BF32" s="11" t="str">
        <f t="shared" si="51"/>
        <v xml:space="preserve"> </v>
      </c>
      <c r="BG32" s="11" t="str">
        <f t="shared" si="78"/>
        <v xml:space="preserve"> </v>
      </c>
      <c r="BH32" s="11" t="str">
        <f t="shared" si="52"/>
        <v xml:space="preserve"> </v>
      </c>
      <c r="BI32" s="11" t="str">
        <f t="shared" si="53"/>
        <v xml:space="preserve"> </v>
      </c>
      <c r="BJ32" s="11">
        <f t="shared" si="54"/>
        <v>0</v>
      </c>
      <c r="BK32" s="11" t="str">
        <f t="shared" si="55"/>
        <v/>
      </c>
      <c r="BL32" s="11" t="str">
        <f t="shared" si="56"/>
        <v xml:space="preserve"> </v>
      </c>
      <c r="BM32" s="11" t="str">
        <f t="shared" si="57"/>
        <v xml:space="preserve"> </v>
      </c>
      <c r="BN32" s="11" t="str">
        <f t="shared" si="58"/>
        <v xml:space="preserve"> </v>
      </c>
      <c r="BO32" s="11" t="str">
        <f t="shared" si="59"/>
        <v xml:space="preserve"> </v>
      </c>
      <c r="BP32" s="11" t="str">
        <f t="shared" si="60"/>
        <v xml:space="preserve"> </v>
      </c>
      <c r="BQ32" s="11" t="str">
        <f t="shared" si="79"/>
        <v>0</v>
      </c>
      <c r="BR32" s="25">
        <f t="shared" si="61"/>
        <v>0</v>
      </c>
      <c r="BS32" s="11" t="str">
        <f t="shared" si="62"/>
        <v>Not Present</v>
      </c>
      <c r="BT32" s="11" t="str">
        <f t="shared" si="63"/>
        <v>0</v>
      </c>
      <c r="BU32" s="12">
        <f t="shared" si="64"/>
        <v>1</v>
      </c>
      <c r="BV32" s="12">
        <f t="shared" si="80"/>
        <v>0</v>
      </c>
      <c r="BW32" s="12">
        <f t="shared" si="81"/>
        <v>1</v>
      </c>
      <c r="BX32" s="12">
        <f t="shared" si="65"/>
        <v>1</v>
      </c>
      <c r="BY32" s="11">
        <f t="shared" si="82"/>
        <v>1</v>
      </c>
      <c r="BZ32" s="11">
        <f t="shared" si="66"/>
        <v>1</v>
      </c>
      <c r="CA32" s="11">
        <f t="shared" si="67"/>
        <v>1</v>
      </c>
      <c r="CB32" s="11">
        <f t="shared" si="68"/>
        <v>2013</v>
      </c>
      <c r="CC32" s="11">
        <f t="shared" si="69"/>
        <v>1</v>
      </c>
      <c r="CD32" s="11" t="str">
        <f t="shared" si="70"/>
        <v>No</v>
      </c>
      <c r="CE32" s="11">
        <f t="shared" si="71"/>
        <v>0</v>
      </c>
      <c r="CF32" s="11">
        <f t="shared" si="72"/>
        <v>0</v>
      </c>
      <c r="CG32" s="11">
        <f t="shared" si="83"/>
        <v>1</v>
      </c>
      <c r="CH32" s="11">
        <f t="shared" si="84"/>
        <v>0</v>
      </c>
      <c r="CI32" s="11">
        <f t="shared" si="73"/>
        <v>1</v>
      </c>
      <c r="CJ32" s="11">
        <f t="shared" si="74"/>
        <v>1</v>
      </c>
    </row>
    <row r="33" spans="1:88" x14ac:dyDescent="0.3">
      <c r="A33" s="11">
        <f t="shared" si="0"/>
        <v>2017</v>
      </c>
      <c r="B33" s="11" t="str">
        <f t="shared" si="1"/>
        <v>08-03-2017 21:03:33 CET</v>
      </c>
      <c r="C33" s="11" t="str">
        <f t="shared" si="2"/>
        <v>Rwanda</v>
      </c>
      <c r="D33" s="11" t="str">
        <f t="shared" si="3"/>
        <v>Rulindo</v>
      </c>
      <c r="E33" s="11" t="str">
        <f t="shared" si="4"/>
        <v>Shyorongi</v>
      </c>
      <c r="F33" s="11" t="str">
        <f t="shared" si="5"/>
        <v>Bugaragara</v>
      </c>
      <c r="G33" s="11" t="str">
        <f t="shared" si="6"/>
        <v>Kabaraza</v>
      </c>
      <c r="H33" s="11" t="str">
        <f t="shared" si="7"/>
        <v/>
      </c>
      <c r="I33" s="11" t="str">
        <f t="shared" si="8"/>
        <v/>
      </c>
      <c r="J33" s="11" t="str">
        <f t="shared" si="9"/>
        <v>kinywamagana pumping network</v>
      </c>
      <c r="K33" s="11">
        <f t="shared" si="10"/>
        <v>165</v>
      </c>
      <c r="L33" s="11">
        <f>(People_Using_System)</f>
        <v>6436</v>
      </c>
      <c r="M33" s="11">
        <f>COUNTIFS(J:J,J33,T:T,1)</f>
        <v>26</v>
      </c>
      <c r="N33" s="11">
        <f t="shared" si="87"/>
        <v>247.53846153846155</v>
      </c>
      <c r="O33" s="11">
        <f t="shared" si="11"/>
        <v>80</v>
      </c>
      <c r="P33" s="11">
        <f t="shared" si="12"/>
        <v>85</v>
      </c>
      <c r="Q33" s="13">
        <f t="shared" si="75"/>
        <v>0.48484848484848486</v>
      </c>
      <c r="R33" s="11">
        <f t="shared" si="76"/>
        <v>0</v>
      </c>
      <c r="S33" s="11">
        <f t="shared" si="13"/>
        <v>1</v>
      </c>
      <c r="T33" s="11">
        <f t="shared" si="14"/>
        <v>1</v>
      </c>
      <c r="U33" s="11" t="str">
        <f t="shared" si="15"/>
        <v>Piped Network With Pump</v>
      </c>
      <c r="V33" s="11">
        <f t="shared" si="16"/>
        <v>2013</v>
      </c>
      <c r="W33" s="11" t="str">
        <f t="shared" si="17"/>
        <v>Governement (District, Wasac) And Water For People</v>
      </c>
      <c r="X33" s="11" t="str">
        <f t="shared" si="18"/>
        <v>Spring</v>
      </c>
      <c r="Y33" s="11">
        <f t="shared" si="19"/>
        <v>7</v>
      </c>
      <c r="Z33" s="11">
        <f t="shared" si="20"/>
        <v>1</v>
      </c>
      <c r="AA33" s="11">
        <f t="shared" si="21"/>
        <v>1</v>
      </c>
      <c r="AB33" s="11" t="str">
        <f t="shared" si="22"/>
        <v>"Springbox" --Intake Structure At A Spring</v>
      </c>
      <c r="AC33" s="11">
        <f t="shared" si="23"/>
        <v>3</v>
      </c>
      <c r="AD33" s="11">
        <f t="shared" si="24"/>
        <v>2013</v>
      </c>
      <c r="AE33" s="11">
        <f t="shared" si="25"/>
        <v>2</v>
      </c>
      <c r="AF33" s="11">
        <f t="shared" si="26"/>
        <v>10</v>
      </c>
      <c r="AG33" s="12">
        <f t="shared" si="77"/>
        <v>172800</v>
      </c>
      <c r="AH33" s="12">
        <f t="shared" si="27"/>
        <v>432</v>
      </c>
      <c r="AI33" s="11">
        <f t="shared" si="28"/>
        <v>1</v>
      </c>
      <c r="AJ33" s="11">
        <f t="shared" si="29"/>
        <v>1</v>
      </c>
      <c r="AK33" s="11">
        <f t="shared" si="30"/>
        <v>1</v>
      </c>
      <c r="AL33" s="11">
        <f t="shared" si="31"/>
        <v>2013</v>
      </c>
      <c r="AM33" s="11">
        <f t="shared" si="32"/>
        <v>1</v>
      </c>
      <c r="AN33" s="11">
        <f t="shared" si="33"/>
        <v>1500</v>
      </c>
      <c r="AO33" s="11">
        <f t="shared" si="34"/>
        <v>1</v>
      </c>
      <c r="AP33" s="11">
        <f t="shared" si="35"/>
        <v>20</v>
      </c>
      <c r="AQ33" s="11">
        <f t="shared" si="36"/>
        <v>2013</v>
      </c>
      <c r="AR33" s="11">
        <f t="shared" si="37"/>
        <v>1</v>
      </c>
      <c r="AS33" s="11">
        <f t="shared" si="38"/>
        <v>1</v>
      </c>
      <c r="AT33" s="11">
        <f t="shared" si="39"/>
        <v>25</v>
      </c>
      <c r="AU33" s="11" t="str">
        <f t="shared" si="40"/>
        <v>Distribution Chamber</v>
      </c>
      <c r="AV33" s="11">
        <f t="shared" si="41"/>
        <v>2013</v>
      </c>
      <c r="AW33" s="11">
        <f t="shared" si="42"/>
        <v>1</v>
      </c>
      <c r="AX33" s="11">
        <f t="shared" si="43"/>
        <v>1</v>
      </c>
      <c r="AY33" s="11">
        <f t="shared" si="44"/>
        <v>4</v>
      </c>
      <c r="AZ33" s="11">
        <f t="shared" si="45"/>
        <v>2013</v>
      </c>
      <c r="BA33" s="11">
        <f t="shared" si="46"/>
        <v>1</v>
      </c>
      <c r="BB33" s="11">
        <f t="shared" si="47"/>
        <v>11000</v>
      </c>
      <c r="BC33" s="11">
        <f t="shared" si="48"/>
        <v>1</v>
      </c>
      <c r="BD33" s="11">
        <f t="shared" si="49"/>
        <v>2</v>
      </c>
      <c r="BE33" s="11">
        <f t="shared" si="50"/>
        <v>2013</v>
      </c>
      <c r="BF33" s="11">
        <f t="shared" si="51"/>
        <v>2</v>
      </c>
      <c r="BG33" s="11">
        <f t="shared" si="78"/>
        <v>1</v>
      </c>
      <c r="BH33" s="11">
        <f t="shared" si="52"/>
        <v>2013</v>
      </c>
      <c r="BI33" s="11">
        <f t="shared" si="53"/>
        <v>1</v>
      </c>
      <c r="BJ33" s="11">
        <f t="shared" si="54"/>
        <v>0</v>
      </c>
      <c r="BK33" s="11" t="str">
        <f t="shared" si="55"/>
        <v/>
      </c>
      <c r="BL33" s="11" t="str">
        <f t="shared" si="56"/>
        <v xml:space="preserve"> </v>
      </c>
      <c r="BM33" s="11" t="str">
        <f t="shared" si="57"/>
        <v xml:space="preserve"> </v>
      </c>
      <c r="BN33" s="11" t="str">
        <f t="shared" si="58"/>
        <v xml:space="preserve"> </v>
      </c>
      <c r="BO33" s="11" t="str">
        <f t="shared" si="59"/>
        <v xml:space="preserve"> </v>
      </c>
      <c r="BP33" s="11" t="str">
        <f t="shared" si="60"/>
        <v xml:space="preserve"> </v>
      </c>
      <c r="BQ33" s="11" t="str">
        <f t="shared" si="79"/>
        <v>0</v>
      </c>
      <c r="BR33" s="25">
        <f t="shared" si="61"/>
        <v>0</v>
      </c>
      <c r="BS33" s="11" t="str">
        <f t="shared" si="62"/>
        <v>Not Present</v>
      </c>
      <c r="BT33" s="11" t="str">
        <f t="shared" si="63"/>
        <v>0</v>
      </c>
      <c r="BU33" s="12">
        <f t="shared" si="64"/>
        <v>1</v>
      </c>
      <c r="BV33" s="12">
        <f t="shared" si="80"/>
        <v>0</v>
      </c>
      <c r="BW33" s="12">
        <f t="shared" si="81"/>
        <v>1</v>
      </c>
      <c r="BX33" s="12">
        <f t="shared" si="65"/>
        <v>1</v>
      </c>
      <c r="BY33" s="11">
        <f t="shared" si="82"/>
        <v>1</v>
      </c>
      <c r="BZ33" s="11">
        <f t="shared" si="66"/>
        <v>1</v>
      </c>
      <c r="CA33" s="11">
        <f t="shared" si="67"/>
        <v>1</v>
      </c>
      <c r="CB33" s="11">
        <f t="shared" si="68"/>
        <v>2013</v>
      </c>
      <c r="CC33" s="11">
        <f t="shared" si="69"/>
        <v>1</v>
      </c>
      <c r="CD33" s="11" t="str">
        <f t="shared" si="70"/>
        <v>No</v>
      </c>
      <c r="CE33" s="11">
        <f t="shared" si="71"/>
        <v>0</v>
      </c>
      <c r="CF33" s="11">
        <f t="shared" si="72"/>
        <v>0</v>
      </c>
      <c r="CG33" s="11">
        <f t="shared" si="83"/>
        <v>1</v>
      </c>
      <c r="CH33" s="11">
        <f t="shared" si="84"/>
        <v>0</v>
      </c>
      <c r="CI33" s="11">
        <f t="shared" si="73"/>
        <v>1</v>
      </c>
      <c r="CJ33" s="11">
        <f t="shared" si="74"/>
        <v>2</v>
      </c>
    </row>
    <row r="34" spans="1:88" x14ac:dyDescent="0.3">
      <c r="A34" s="11">
        <f t="shared" si="0"/>
        <v>2017</v>
      </c>
      <c r="B34" s="11" t="str">
        <f t="shared" si="1"/>
        <v>02-06-2017 06:57:43 CEST</v>
      </c>
      <c r="C34" s="11" t="str">
        <f t="shared" ref="C34:C65" si="88">PROPER(Geo_Level_1)</f>
        <v>Rwanda</v>
      </c>
      <c r="D34" s="11" t="str">
        <f t="shared" ref="D34:D65" si="89">PROPER(Geo_Level_2)</f>
        <v>Rulindo</v>
      </c>
      <c r="E34" s="11" t="str">
        <f t="shared" ref="E34:E65" si="90">PROPER(Geo_Level_3)</f>
        <v>Ntarabana</v>
      </c>
      <c r="F34" s="11" t="str">
        <f t="shared" ref="F34:F65" si="91">PROPER(Geo_Level_4)</f>
        <v>Kajevuba</v>
      </c>
      <c r="G34" s="11" t="str">
        <f t="shared" ref="G34:G65" si="92">PROPER(Geo_Level_5)</f>
        <v>Bikamba</v>
      </c>
      <c r="H34" s="11" t="str">
        <f t="shared" ref="H34:H65" si="93">PROPER(Geo_Level_6)</f>
        <v/>
      </c>
      <c r="I34" s="11" t="str">
        <f t="shared" ref="I34:I65" si="94">PROPER(Geo_Level_7)</f>
        <v/>
      </c>
      <c r="J34" s="11" t="str">
        <f t="shared" ref="J34:J65" si="95">IF(Unique_ID_Water_Point=0," ",Unique_ID_Water_Point)</f>
        <v>Rwamugaza</v>
      </c>
      <c r="K34" s="11">
        <f t="shared" ref="K34:K65" si="96">IF(Total_Families_In_Community=0," ",Total_Families_In_Community)</f>
        <v>205</v>
      </c>
      <c r="L34" s="11">
        <f>(People_Using_System)</f>
        <v>14106</v>
      </c>
      <c r="M34" s="11">
        <f>COUNTIFS(J:J,J34,T:T,1)</f>
        <v>38</v>
      </c>
      <c r="N34" s="11">
        <f t="shared" si="87"/>
        <v>371.21052631578948</v>
      </c>
      <c r="O34" s="11">
        <f t="shared" ref="O34:O65" si="97">IF(Total_Families_With_Access=0," ",Total_Families_With_Access)</f>
        <v>20</v>
      </c>
      <c r="P34" s="11">
        <f t="shared" ref="P34:P65" si="98">IF(Total_Families_Without_Access=0," ",Total_Families_Without_Access)</f>
        <v>185</v>
      </c>
      <c r="Q34" s="13">
        <f t="shared" si="75"/>
        <v>9.7560975609756101E-2</v>
      </c>
      <c r="R34" s="11">
        <f t="shared" si="76"/>
        <v>0</v>
      </c>
      <c r="S34" s="11">
        <f t="shared" si="13"/>
        <v>0</v>
      </c>
      <c r="T34" s="11">
        <f t="shared" ref="T34:T65" si="99">IF(Improved_Water_Point="Yes",1,0)</f>
        <v>1</v>
      </c>
      <c r="U34" s="11" t="str">
        <f t="shared" ref="U34:U65" si="100">PROPER(CONCATENATE(Type_Of_Water_Point_System,Type_Unimproved_Source))</f>
        <v>Piped Network -- Gravity Only</v>
      </c>
      <c r="V34" s="11">
        <f t="shared" ref="V34:V65" si="101">IF(Water_System_Construction_Date=0," ",Water_System_Construction_Date)</f>
        <v>2003</v>
      </c>
      <c r="W34" s="11" t="str">
        <f t="shared" ref="W34:W65" si="102">PROPER(Construction_Funder)</f>
        <v>Goverment</v>
      </c>
      <c r="X34" s="11" t="str">
        <f t="shared" ref="X34:X65" si="103">PROPER(Source_Type)</f>
        <v>Spring</v>
      </c>
      <c r="Y34" s="11">
        <f t="shared" ref="Y34:Y65" si="104">IF(Number_of_Sources=0," ",Number_of_Sources)</f>
        <v>2</v>
      </c>
      <c r="Z34" s="11">
        <f t="shared" ref="Z34:Z65" si="105">IF(Source_Protected="Yes",1,0)</f>
        <v>1</v>
      </c>
      <c r="AA34" s="11">
        <f t="shared" ref="AA34:AA65" si="106">IF(Presence_Intake=0," ",IF(Presence_Intake="Yes",1,0))</f>
        <v>1</v>
      </c>
      <c r="AB34" s="11" t="str">
        <f t="shared" ref="AB34:AB65" si="107">PROPER(Type_Intake_Structure)</f>
        <v>"Springbox" --Intake Structure At A Spring</v>
      </c>
      <c r="AC34" s="11">
        <f t="shared" ref="AC34:AC65" si="108">IF(Number_Of_Intakes=0," ",Number_Of_Intakes)</f>
        <v>1</v>
      </c>
      <c r="AD34" s="11">
        <f t="shared" ref="AD34:AD65" si="109">IF(Construction_Date_Intake=0," ",Construction_Date_Intake)</f>
        <v>2003</v>
      </c>
      <c r="AE34" s="11">
        <f t="shared" ref="AE34:AE65" si="110">IF(Physical_State_Intake=0," ",IF(Physical_State_Intake="Normal",1,IF(Physical_State_Intake="Poor",2,IF(Physical_State_Intake="Does Not Function",3))))</f>
        <v>1</v>
      </c>
      <c r="AF34" s="11">
        <f t="shared" ref="AF34:AF65" si="111">IF(Seconds_To_Fill_20Liters=0," ",Seconds_To_Fill_20Liters)</f>
        <v>3</v>
      </c>
      <c r="AG34" s="12">
        <f t="shared" si="77"/>
        <v>576000</v>
      </c>
      <c r="AH34" s="12">
        <f t="shared" ref="AH34:AH65" si="112">IFERROR((AG34/(O34*5))," ")</f>
        <v>5760</v>
      </c>
      <c r="AI34" s="11">
        <f t="shared" ref="AI34:AI65" si="113">IF(AH34=" ",0,IF(AH34&gt;=Gov_Standards_Quantity,1,0))</f>
        <v>1</v>
      </c>
      <c r="AJ34" s="11">
        <f t="shared" ref="AJ34:AJ65" si="114">IF(Presence_Conduction_Line=0," ",IF(Presence_Conduction_Line="Yes",1,0))</f>
        <v>1</v>
      </c>
      <c r="AK34" s="11">
        <f t="shared" ref="AK34:AK65" si="115">IF(Number_Of_Conduction_Lines=0," ",Number_Of_Conduction_Lines)</f>
        <v>2</v>
      </c>
      <c r="AL34" s="11">
        <f t="shared" ref="AL34:AL65" si="116">IF(Construction_Date_Conduction_Line=0," ",Construction_Date_Conduction_Line)</f>
        <v>2003</v>
      </c>
      <c r="AM34" s="11">
        <f t="shared" ref="AM34:AM65" si="117">IF(Physical_State_Conduction_Line=0," ",IF(Physical_State_Conduction_Line="Normal",1,IF(Physical_State_Conduction_Line="Poor",2,IF(Physical_State_Conduction_Line="Does Not Function",3))))</f>
        <v>1</v>
      </c>
      <c r="AN34" s="11">
        <f t="shared" ref="AN34:AN65" si="118">IF(Length_Conduction_Line=0," ",Length_Conduction_Line)</f>
        <v>35000</v>
      </c>
      <c r="AO34" s="11">
        <f t="shared" ref="AO34:AO65" si="119">IF(Presence_Storage_Tank=0," ",IF(Presence_Storage_Tank="Yes",1,0))</f>
        <v>1</v>
      </c>
      <c r="AP34" s="11">
        <f t="shared" ref="AP34:AP65" si="120">IF(Number_Of_Storage_Tanks=0," ",Number_Of_Storage_Tanks)</f>
        <v>7</v>
      </c>
      <c r="AQ34" s="11">
        <f t="shared" ref="AQ34:AQ65" si="121">IF(Construction_Date_Storage_Tank=0," ",Construction_Date_Storage_Tank)</f>
        <v>2003</v>
      </c>
      <c r="AR34" s="11">
        <f t="shared" ref="AR34:AR65" si="122">IF(Physical_State_Storage_Tank=0," ",IF(Physical_State_Storage_Tank="Normal",1,IF(Physical_State_Storage_Tank="Poor",2,IF(Physical_State_Storage_Tank="Does Not Function",3))))</f>
        <v>1</v>
      </c>
      <c r="AS34" s="11">
        <f t="shared" ref="AS34:AS65" si="123">IF(Presence_Other_Concrete_Structures=0," ",IF(Presence_Other_Concrete_Structures="Yes",1,0))</f>
        <v>1</v>
      </c>
      <c r="AT34" s="11">
        <f t="shared" ref="AT34:AT65" si="124">IF(Number_Of_Concrete_Structures=0," ",Number_Of_Concrete_Structures)</f>
        <v>12</v>
      </c>
      <c r="AU34" s="11" t="str">
        <f t="shared" ref="AU34:AU65" si="125">PROPER(Type_Concrete_Structures)</f>
        <v>Sedimentation Tank|Pressure Break Tank|Distribution Chamber</v>
      </c>
      <c r="AV34" s="11">
        <f t="shared" si="41"/>
        <v>2003</v>
      </c>
      <c r="AW34" s="11">
        <f t="shared" ref="AW34:AW65" si="126">IF(Physical_State_Concrete_Structures=0," ",IF(Physical_State_Concrete_Structures="Normal",1,IF(Physical_State_Concrete_Structures="Poor",2,IF(Physical_State_Concrete_Structures="Does Not Function",3))))</f>
        <v>1</v>
      </c>
      <c r="AX34" s="11">
        <f t="shared" ref="AX34:AX65" si="127">IF(Presence_Distribution_Network=0," ",IF(Presence_Distribution_Network="Yes",1,0))</f>
        <v>1</v>
      </c>
      <c r="AY34" s="11">
        <f t="shared" ref="AY34:AY65" si="128">IF(Number_Of_Distribution_Networks=0," ",Number_Of_Distribution_Networks)</f>
        <v>2</v>
      </c>
      <c r="AZ34" s="11">
        <f t="shared" ref="AZ34:AZ65" si="129">IF(Construction_Date_Distribution_Network=0," ",Construction_Date_Distribution_Network)</f>
        <v>2003</v>
      </c>
      <c r="BA34" s="11">
        <f t="shared" ref="BA34:BA65" si="130">IF(Physical_State_Distribution_Network=0," ",IF(Physical_State_Distribution_Network="Normal",1,IF(Physical_State_Distribution_Network="Poor",2,IF(Physical_State_Distribution_Network="Does Not Function",3))))</f>
        <v>1</v>
      </c>
      <c r="BB34" s="11">
        <f t="shared" ref="BB34:BB65" si="131">IF(Length_Distribution_Network=0," ",Length_Distribution_Network)</f>
        <v>35000</v>
      </c>
      <c r="BC34" s="11">
        <f t="shared" ref="BC34:BC65" si="132">IF(Presence_Pump=0," ",IF(Presence_Pump="Yes",1,0))</f>
        <v>0</v>
      </c>
      <c r="BD34" s="11" t="str">
        <f t="shared" ref="BD34:BD65" si="133">IF(Number_Of_Pumps=0," ",Number_Of_Pumps)</f>
        <v xml:space="preserve"> </v>
      </c>
      <c r="BE34" s="11" t="str">
        <f t="shared" ref="BE34:BE65" si="134">IF(Construction_Date_Pump=0," ",Construction_Date_Pump)</f>
        <v xml:space="preserve"> </v>
      </c>
      <c r="BF34" s="11" t="str">
        <f t="shared" ref="BF34:BF65" si="135">IF(Physical_State_Pump=0," ",IF(Physical_State_Pump="Normal",1,IF(Physical_State_Pump="Poor",2,IF(Physical_State_Pump="Does Not Function",3))))</f>
        <v xml:space="preserve"> </v>
      </c>
      <c r="BG34" s="11" t="str">
        <f t="shared" si="78"/>
        <v xml:space="preserve"> </v>
      </c>
      <c r="BH34" s="11" t="str">
        <f t="shared" si="52"/>
        <v xml:space="preserve"> </v>
      </c>
      <c r="BI34" s="11" t="str">
        <f t="shared" ref="BI34:BI65" si="136">IF(Physical_State_Pump_House=0," ",IF(Physical_State_Pump_House="Normal",1,IF(Physical_State_Pump_House="Poor",2,IF(Physical_State_Pump_House="Does Not Function",3))))</f>
        <v xml:space="preserve"> </v>
      </c>
      <c r="BJ34" s="11">
        <f t="shared" ref="BJ34:BJ65" si="137">IF(Presence_Treatment_Equipment=0," ",IF(Presence_Treatment_Equipment="Yes",1,0))</f>
        <v>0</v>
      </c>
      <c r="BK34" s="11" t="str">
        <f t="shared" ref="BK34:BK65" si="138">PROPER(Type_Treatment_Facility)</f>
        <v/>
      </c>
      <c r="BL34" s="11" t="str">
        <f t="shared" ref="BL34:BL65" si="139">IF(Construction_Date_Treatment_Equipt=0," ",Construction_Date_Treatment_Equipt)</f>
        <v xml:space="preserve"> </v>
      </c>
      <c r="BM34" s="11" t="str">
        <f t="shared" ref="BM34:BM65" si="140">IF(Physical_State_Treatment_Equipt=0," ",IF(Physical_State_Treatment_Equipt="Normal",1,IF(Physical_State_Treatment_Equipt="Poor",2,IF(Physical_State_Treatment_Equipt="Does Not Function",3))))</f>
        <v xml:space="preserve"> </v>
      </c>
      <c r="BN34" s="11" t="str">
        <f t="shared" ref="BN34:BN65" si="141">IF(Presence_Treatment_Housing_Structure=0," ",IF(Presence_Treatment_Housing_Structure="Yes",1,0))</f>
        <v xml:space="preserve"> </v>
      </c>
      <c r="BO34" s="11" t="str">
        <f t="shared" ref="BO34:BO65" si="142">IF(Construction_Date_Treatment_Housing=0," ",Construction_Date_Treatment_Housing)</f>
        <v xml:space="preserve"> </v>
      </c>
      <c r="BP34" s="11" t="str">
        <f t="shared" ref="BP34:BP65" si="143">IF(Physical_State_Treatment_Housing=0," ",IF(Physical_State_Treatment_Housing="Normal",1,IF(Physical_State_Treatment_Housing="Poor",2,IF(Physical_State_Treatment_Housing="Does Not Function",3))))</f>
        <v xml:space="preserve"> </v>
      </c>
      <c r="BQ34" s="11" t="str">
        <f t="shared" ref="BQ34:BQ65" si="144">IF(ISBLANK(E_Coli_Result)," ",E_Coli_Result)</f>
        <v>0</v>
      </c>
      <c r="BR34" s="25">
        <f t="shared" ref="BR34:BR65" si="145">IF(ISBLANK(Residual_Chlorine_Result),"",Residual_Chlorine_Result)</f>
        <v>0</v>
      </c>
      <c r="BS34" s="11" t="str">
        <f t="shared" ref="BS34:BS65" si="146">IF(ISBLANK(Bacteria_Result)," ",Bacteria_Result)</f>
        <v>Not Present</v>
      </c>
      <c r="BT34" s="11" t="str">
        <f t="shared" ref="BT34:BT65" si="147">IF(ISBLANK(Turbidity_Result)," ",Turbidity_Result)</f>
        <v>0</v>
      </c>
      <c r="BU34" s="12">
        <f t="shared" ref="BU34:BU65" si="148">IF(BQ34="0",1,0)</f>
        <v>1</v>
      </c>
      <c r="BV34" s="12">
        <f t="shared" ref="BV34:BV65" si="149">IF(BR34="",0,IF(AND(BR34&gt;=0,BR34&lt;=0.5),0,1))</f>
        <v>0</v>
      </c>
      <c r="BW34" s="12">
        <f t="shared" si="81"/>
        <v>1</v>
      </c>
      <c r="BX34" s="12">
        <f t="shared" ref="BX34:BX65" si="150">IF(OR(BT34="5",BT34="4",BT34="3",BT34="2",BT34="1",BT34="0"),1,0)</f>
        <v>1</v>
      </c>
      <c r="BY34" s="11">
        <f t="shared" si="82"/>
        <v>1</v>
      </c>
      <c r="BZ34" s="11">
        <f t="shared" ref="BZ34:BZ65" si="151">IF(Presence_Kiosk=0," ",IF(Presence_Kiosk="Yes",1,0))</f>
        <v>1</v>
      </c>
      <c r="CA34" s="11">
        <f t="shared" ref="CA34:CA65" si="152">IF(Number_Of_Kiosks=0," ",Number_Of_Kiosks)</f>
        <v>1</v>
      </c>
      <c r="CB34" s="11">
        <f t="shared" ref="CB34:CB65" si="153">IF(Construction_Date_Kiosk=0," ",Construction_Date_Kiosk)</f>
        <v>2003</v>
      </c>
      <c r="CC34" s="11">
        <f t="shared" ref="CC34:CC65" si="154">IF(Physical_State_Kiosk=0," ",IF(Physical_State_Kiosk="Normal",1,IF(Physical_State_Kiosk="Poor",2,IF(Physical_State_Kiosk="Does Not Function",3))))</f>
        <v>1</v>
      </c>
      <c r="CD34" s="11" t="str">
        <f t="shared" ref="CD34:CD65" si="155">IF(Out_Of_Service_Or_Broken=0," ",Out_Of_Service_Or_Broken)</f>
        <v>No</v>
      </c>
      <c r="CE34" s="11">
        <f t="shared" ref="CE34:CE65" si="156">IF(CD34=" "," ",Number_Times_Broken)</f>
        <v>0</v>
      </c>
      <c r="CF34" s="11">
        <f t="shared" ref="CF34:CF65" si="157">IF(CD34=" "," ",Number__Of_Days_Broken)</f>
        <v>0</v>
      </c>
      <c r="CG34" s="11">
        <f t="shared" si="83"/>
        <v>1</v>
      </c>
      <c r="CH34" s="11">
        <f t="shared" si="84"/>
        <v>0</v>
      </c>
      <c r="CI34" s="11">
        <f t="shared" ref="CI34:CI65" si="158">IF(Water_Available="Yes",1,0)</f>
        <v>1</v>
      </c>
      <c r="CJ34" s="11">
        <f t="shared" ref="CJ34:CJ65" si="159">IF(Overall_Water_Point_Rating=0," ",IF(Overall_Water_Point_Rating="Normal",1,IF(Overall_Water_Point_Rating="Poor",2,IF(Overall_Water_Point_Rating="Does Not Function",3))))</f>
        <v>1</v>
      </c>
    </row>
    <row r="35" spans="1:88" x14ac:dyDescent="0.3">
      <c r="A35" s="11">
        <f t="shared" si="0"/>
        <v>2017</v>
      </c>
      <c r="B35" s="11" t="str">
        <f t="shared" si="1"/>
        <v>10-03-2017 15:24:12 CET</v>
      </c>
      <c r="C35" s="11" t="str">
        <f t="shared" si="88"/>
        <v>Rwanda</v>
      </c>
      <c r="D35" s="11" t="str">
        <f t="shared" si="89"/>
        <v>Rulindo</v>
      </c>
      <c r="E35" s="11" t="str">
        <f t="shared" si="90"/>
        <v>Bushoki</v>
      </c>
      <c r="F35" s="11" t="str">
        <f t="shared" si="91"/>
        <v>Gasiza</v>
      </c>
      <c r="G35" s="11" t="str">
        <f t="shared" si="92"/>
        <v>Karambi</v>
      </c>
      <c r="H35" s="11" t="str">
        <f t="shared" si="93"/>
        <v/>
      </c>
      <c r="I35" s="11" t="str">
        <f t="shared" si="94"/>
        <v/>
      </c>
      <c r="J35" s="11" t="str">
        <f t="shared" si="95"/>
        <v>Karambi water point/Tare-Rusiga pumping</v>
      </c>
      <c r="K35" s="11">
        <f t="shared" si="96"/>
        <v>164</v>
      </c>
      <c r="L35" s="11">
        <f>(People_Using_System)</f>
        <v>9577</v>
      </c>
      <c r="M35" s="11">
        <f>COUNTIFS(J:J,J35,T:T,1)</f>
        <v>1</v>
      </c>
      <c r="N35" s="11">
        <f t="shared" si="87"/>
        <v>9577</v>
      </c>
      <c r="O35" s="11">
        <f t="shared" si="97"/>
        <v>164</v>
      </c>
      <c r="P35" s="11" t="str">
        <f t="shared" si="98"/>
        <v xml:space="preserve"> </v>
      </c>
      <c r="Q35" s="13">
        <f t="shared" si="75"/>
        <v>1</v>
      </c>
      <c r="R35" s="11">
        <f t="shared" si="76"/>
        <v>1</v>
      </c>
      <c r="S35" s="11">
        <f t="shared" si="13"/>
        <v>0</v>
      </c>
      <c r="T35" s="11">
        <f t="shared" si="99"/>
        <v>1</v>
      </c>
      <c r="U35" s="11" t="str">
        <f t="shared" si="100"/>
        <v>Piped Network With Pump</v>
      </c>
      <c r="V35" s="11">
        <f t="shared" si="101"/>
        <v>2015</v>
      </c>
      <c r="W35" s="11" t="str">
        <f t="shared" si="102"/>
        <v>Governement (District, Wasac) And Water For People</v>
      </c>
      <c r="X35" s="11" t="str">
        <f t="shared" si="103"/>
        <v>Spring</v>
      </c>
      <c r="Y35" s="11">
        <f t="shared" si="104"/>
        <v>10</v>
      </c>
      <c r="Z35" s="11">
        <f t="shared" si="105"/>
        <v>1</v>
      </c>
      <c r="AA35" s="11">
        <f t="shared" si="106"/>
        <v>1</v>
      </c>
      <c r="AB35" s="11" t="str">
        <f t="shared" si="107"/>
        <v>"Springbox" --Intake Structure At A Spring</v>
      </c>
      <c r="AC35" s="11">
        <f t="shared" si="108"/>
        <v>8</v>
      </c>
      <c r="AD35" s="11">
        <f t="shared" si="109"/>
        <v>2015</v>
      </c>
      <c r="AE35" s="11">
        <f t="shared" si="110"/>
        <v>1</v>
      </c>
      <c r="AF35" s="11">
        <f t="shared" si="111"/>
        <v>40</v>
      </c>
      <c r="AG35" s="12">
        <f t="shared" si="77"/>
        <v>43200</v>
      </c>
      <c r="AH35" s="12">
        <f t="shared" si="112"/>
        <v>52.68292682926829</v>
      </c>
      <c r="AI35" s="11">
        <f t="shared" si="113"/>
        <v>1</v>
      </c>
      <c r="AJ35" s="11">
        <f t="shared" si="114"/>
        <v>1</v>
      </c>
      <c r="AK35" s="11">
        <f t="shared" si="115"/>
        <v>1</v>
      </c>
      <c r="AL35" s="11">
        <f t="shared" si="116"/>
        <v>2015</v>
      </c>
      <c r="AM35" s="11">
        <f t="shared" si="117"/>
        <v>1</v>
      </c>
      <c r="AN35" s="11">
        <f t="shared" si="118"/>
        <v>4000</v>
      </c>
      <c r="AO35" s="11">
        <f t="shared" si="119"/>
        <v>1</v>
      </c>
      <c r="AP35" s="11">
        <f t="shared" si="120"/>
        <v>1</v>
      </c>
      <c r="AQ35" s="11">
        <f t="shared" si="121"/>
        <v>2015</v>
      </c>
      <c r="AR35" s="11">
        <f t="shared" si="122"/>
        <v>1</v>
      </c>
      <c r="AS35" s="11">
        <f t="shared" si="123"/>
        <v>0</v>
      </c>
      <c r="AT35" s="11" t="str">
        <f t="shared" si="124"/>
        <v xml:space="preserve"> </v>
      </c>
      <c r="AU35" s="11" t="str">
        <f t="shared" si="125"/>
        <v/>
      </c>
      <c r="AV35" s="11" t="str">
        <f t="shared" si="41"/>
        <v xml:space="preserve"> </v>
      </c>
      <c r="AW35" s="11" t="str">
        <f t="shared" si="126"/>
        <v xml:space="preserve"> </v>
      </c>
      <c r="AX35" s="11">
        <f t="shared" si="127"/>
        <v>1</v>
      </c>
      <c r="AY35" s="11">
        <f t="shared" si="128"/>
        <v>3</v>
      </c>
      <c r="AZ35" s="11">
        <f t="shared" si="129"/>
        <v>2015</v>
      </c>
      <c r="BA35" s="11">
        <f t="shared" si="130"/>
        <v>1</v>
      </c>
      <c r="BB35" s="11">
        <f t="shared" si="131"/>
        <v>8000</v>
      </c>
      <c r="BC35" s="11">
        <f t="shared" si="132"/>
        <v>1</v>
      </c>
      <c r="BD35" s="11">
        <f t="shared" si="133"/>
        <v>2</v>
      </c>
      <c r="BE35" s="11">
        <f t="shared" si="134"/>
        <v>2015</v>
      </c>
      <c r="BF35" s="11">
        <f t="shared" si="135"/>
        <v>1</v>
      </c>
      <c r="BG35" s="11">
        <f t="shared" ref="BG35:BG66" si="160">IF(Presence_Pump_House=0," ",IF(Presence_Pump_House="Yes",1,0))</f>
        <v>1</v>
      </c>
      <c r="BH35" s="11">
        <f t="shared" si="52"/>
        <v>2015</v>
      </c>
      <c r="BI35" s="11">
        <f t="shared" si="136"/>
        <v>1</v>
      </c>
      <c r="BJ35" s="11">
        <f t="shared" si="137"/>
        <v>0</v>
      </c>
      <c r="BK35" s="11" t="str">
        <f t="shared" si="138"/>
        <v/>
      </c>
      <c r="BL35" s="11" t="str">
        <f t="shared" si="139"/>
        <v xml:space="preserve"> </v>
      </c>
      <c r="BM35" s="11" t="str">
        <f t="shared" si="140"/>
        <v xml:space="preserve"> </v>
      </c>
      <c r="BN35" s="11" t="str">
        <f t="shared" si="141"/>
        <v xml:space="preserve"> </v>
      </c>
      <c r="BO35" s="11" t="str">
        <f t="shared" si="142"/>
        <v xml:space="preserve"> </v>
      </c>
      <c r="BP35" s="11" t="str">
        <f t="shared" si="143"/>
        <v xml:space="preserve"> </v>
      </c>
      <c r="BQ35" s="11" t="str">
        <f t="shared" si="144"/>
        <v>0</v>
      </c>
      <c r="BR35" s="25">
        <f t="shared" si="145"/>
        <v>0</v>
      </c>
      <c r="BS35" s="11" t="str">
        <f t="shared" si="146"/>
        <v>Not Present</v>
      </c>
      <c r="BT35" s="11" t="str">
        <f t="shared" si="147"/>
        <v>0</v>
      </c>
      <c r="BU35" s="12">
        <f t="shared" si="148"/>
        <v>1</v>
      </c>
      <c r="BV35" s="12">
        <f t="shared" si="149"/>
        <v>0</v>
      </c>
      <c r="BW35" s="12">
        <f t="shared" si="81"/>
        <v>1</v>
      </c>
      <c r="BX35" s="12">
        <f t="shared" si="150"/>
        <v>1</v>
      </c>
      <c r="BY35" s="11">
        <f t="shared" si="82"/>
        <v>1</v>
      </c>
      <c r="BZ35" s="11">
        <f t="shared" si="151"/>
        <v>1</v>
      </c>
      <c r="CA35" s="11">
        <f t="shared" si="152"/>
        <v>1</v>
      </c>
      <c r="CB35" s="11">
        <f t="shared" si="153"/>
        <v>2015</v>
      </c>
      <c r="CC35" s="11">
        <f t="shared" si="154"/>
        <v>1</v>
      </c>
      <c r="CD35" s="11" t="str">
        <f t="shared" si="155"/>
        <v>No</v>
      </c>
      <c r="CE35" s="11">
        <f t="shared" si="156"/>
        <v>0</v>
      </c>
      <c r="CF35" s="11">
        <f t="shared" si="157"/>
        <v>0</v>
      </c>
      <c r="CG35" s="11">
        <f t="shared" si="83"/>
        <v>1</v>
      </c>
      <c r="CH35" s="11">
        <f t="shared" si="84"/>
        <v>0</v>
      </c>
      <c r="CI35" s="11">
        <f t="shared" si="158"/>
        <v>1</v>
      </c>
      <c r="CJ35" s="11">
        <f t="shared" si="159"/>
        <v>1</v>
      </c>
    </row>
    <row r="36" spans="1:88" x14ac:dyDescent="0.3">
      <c r="A36" s="11">
        <f t="shared" si="0"/>
        <v>2017</v>
      </c>
      <c r="B36" s="11" t="str">
        <f t="shared" si="1"/>
        <v>22-03-2017 19:03:50 CET</v>
      </c>
      <c r="C36" s="11" t="str">
        <f t="shared" si="88"/>
        <v>Rwanda</v>
      </c>
      <c r="D36" s="11" t="str">
        <f t="shared" si="89"/>
        <v>Rulindo</v>
      </c>
      <c r="E36" s="11" t="str">
        <f t="shared" si="90"/>
        <v>Kinihira</v>
      </c>
      <c r="F36" s="11" t="str">
        <f t="shared" si="91"/>
        <v>Butunzi</v>
      </c>
      <c r="G36" s="11" t="str">
        <f t="shared" si="92"/>
        <v>Akamiyove</v>
      </c>
      <c r="H36" s="11" t="str">
        <f t="shared" si="93"/>
        <v/>
      </c>
      <c r="I36" s="11" t="str">
        <f t="shared" si="94"/>
        <v/>
      </c>
      <c r="J36" s="11" t="str">
        <f t="shared" si="95"/>
        <v>Nyamagana-Kinihira</v>
      </c>
      <c r="K36" s="11">
        <f t="shared" si="96"/>
        <v>132</v>
      </c>
      <c r="L36" s="11"/>
      <c r="M36" s="11"/>
      <c r="N36" s="11"/>
      <c r="O36" s="11">
        <f t="shared" si="97"/>
        <v>60</v>
      </c>
      <c r="P36" s="11">
        <f t="shared" si="98"/>
        <v>72</v>
      </c>
      <c r="Q36" s="13">
        <f t="shared" si="75"/>
        <v>0.45454545454545453</v>
      </c>
      <c r="R36" s="11">
        <f t="shared" si="76"/>
        <v>0</v>
      </c>
      <c r="S36" s="11">
        <f t="shared" si="13"/>
        <v>0</v>
      </c>
      <c r="T36" s="11">
        <f t="shared" si="99"/>
        <v>1</v>
      </c>
      <c r="U36" s="11" t="str">
        <f t="shared" si="100"/>
        <v>Piped Network With Pump</v>
      </c>
      <c r="V36" s="11">
        <f t="shared" si="101"/>
        <v>2015</v>
      </c>
      <c r="W36" s="11" t="str">
        <f t="shared" si="102"/>
        <v>Governement (District, Wasac) And Water For People</v>
      </c>
      <c r="X36" s="11" t="str">
        <f t="shared" si="103"/>
        <v>Spring</v>
      </c>
      <c r="Y36" s="11">
        <f t="shared" si="104"/>
        <v>2</v>
      </c>
      <c r="Z36" s="11">
        <f t="shared" si="105"/>
        <v>1</v>
      </c>
      <c r="AA36" s="11">
        <f t="shared" si="106"/>
        <v>1</v>
      </c>
      <c r="AB36" s="11" t="str">
        <f t="shared" si="107"/>
        <v>"Springbox" --Intake Structure At A Spring</v>
      </c>
      <c r="AC36" s="11">
        <f t="shared" si="108"/>
        <v>1</v>
      </c>
      <c r="AD36" s="11">
        <f t="shared" si="109"/>
        <v>2015</v>
      </c>
      <c r="AE36" s="11">
        <f t="shared" si="110"/>
        <v>1</v>
      </c>
      <c r="AF36" s="11">
        <f t="shared" si="111"/>
        <v>5</v>
      </c>
      <c r="AG36" s="12">
        <f t="shared" si="77"/>
        <v>345600</v>
      </c>
      <c r="AH36" s="12">
        <f t="shared" si="112"/>
        <v>1152</v>
      </c>
      <c r="AI36" s="11">
        <f t="shared" si="113"/>
        <v>1</v>
      </c>
      <c r="AJ36" s="11">
        <f t="shared" si="114"/>
        <v>1</v>
      </c>
      <c r="AK36" s="11">
        <f t="shared" si="115"/>
        <v>1</v>
      </c>
      <c r="AL36" s="11">
        <f t="shared" si="116"/>
        <v>2015</v>
      </c>
      <c r="AM36" s="11">
        <f t="shared" si="117"/>
        <v>1</v>
      </c>
      <c r="AN36" s="11">
        <f t="shared" si="118"/>
        <v>1000</v>
      </c>
      <c r="AO36" s="11">
        <f t="shared" si="119"/>
        <v>1</v>
      </c>
      <c r="AP36" s="11">
        <f t="shared" si="120"/>
        <v>7</v>
      </c>
      <c r="AQ36" s="11">
        <f t="shared" si="121"/>
        <v>2015</v>
      </c>
      <c r="AR36" s="11">
        <f t="shared" si="122"/>
        <v>1</v>
      </c>
      <c r="AS36" s="11">
        <f t="shared" si="123"/>
        <v>1</v>
      </c>
      <c r="AT36" s="11">
        <f t="shared" si="124"/>
        <v>8</v>
      </c>
      <c r="AU36" s="11" t="str">
        <f t="shared" si="125"/>
        <v>Distribution Chamber|Ventouse, Washout</v>
      </c>
      <c r="AV36" s="11">
        <f t="shared" si="41"/>
        <v>2015</v>
      </c>
      <c r="AW36" s="11">
        <f t="shared" si="126"/>
        <v>1</v>
      </c>
      <c r="AX36" s="11">
        <f t="shared" si="127"/>
        <v>1</v>
      </c>
      <c r="AY36" s="11">
        <f t="shared" si="128"/>
        <v>3</v>
      </c>
      <c r="AZ36" s="11">
        <f t="shared" si="129"/>
        <v>2015</v>
      </c>
      <c r="BA36" s="11">
        <f t="shared" si="130"/>
        <v>1</v>
      </c>
      <c r="BB36" s="11">
        <f t="shared" si="131"/>
        <v>6000</v>
      </c>
      <c r="BC36" s="11">
        <f t="shared" si="132"/>
        <v>1</v>
      </c>
      <c r="BD36" s="11">
        <f t="shared" si="133"/>
        <v>2</v>
      </c>
      <c r="BE36" s="11">
        <f t="shared" si="134"/>
        <v>2015</v>
      </c>
      <c r="BF36" s="11">
        <f t="shared" si="135"/>
        <v>1</v>
      </c>
      <c r="BG36" s="11">
        <f t="shared" si="160"/>
        <v>1</v>
      </c>
      <c r="BH36" s="11">
        <f t="shared" si="52"/>
        <v>2015</v>
      </c>
      <c r="BI36" s="11">
        <f t="shared" si="136"/>
        <v>1</v>
      </c>
      <c r="BJ36" s="11">
        <f t="shared" si="137"/>
        <v>0</v>
      </c>
      <c r="BK36" s="11" t="str">
        <f t="shared" si="138"/>
        <v/>
      </c>
      <c r="BL36" s="11" t="str">
        <f t="shared" si="139"/>
        <v xml:space="preserve"> </v>
      </c>
      <c r="BM36" s="11" t="str">
        <f t="shared" si="140"/>
        <v xml:space="preserve"> </v>
      </c>
      <c r="BN36" s="11" t="str">
        <f t="shared" si="141"/>
        <v xml:space="preserve"> </v>
      </c>
      <c r="BO36" s="11" t="str">
        <f t="shared" si="142"/>
        <v xml:space="preserve"> </v>
      </c>
      <c r="BP36" s="11" t="str">
        <f t="shared" si="143"/>
        <v xml:space="preserve"> </v>
      </c>
      <c r="BQ36" s="11" t="str">
        <f t="shared" si="144"/>
        <v>0</v>
      </c>
      <c r="BR36" s="25">
        <f t="shared" si="145"/>
        <v>0</v>
      </c>
      <c r="BS36" s="11" t="str">
        <f t="shared" si="146"/>
        <v>Not Present</v>
      </c>
      <c r="BT36" s="11" t="str">
        <f t="shared" si="147"/>
        <v>0</v>
      </c>
      <c r="BU36" s="12">
        <f t="shared" si="148"/>
        <v>1</v>
      </c>
      <c r="BV36" s="12">
        <f t="shared" si="149"/>
        <v>0</v>
      </c>
      <c r="BW36" s="12">
        <f t="shared" si="81"/>
        <v>1</v>
      </c>
      <c r="BX36" s="12">
        <f t="shared" si="150"/>
        <v>1</v>
      </c>
      <c r="BY36" s="11">
        <f t="shared" si="82"/>
        <v>1</v>
      </c>
      <c r="BZ36" s="11">
        <f t="shared" si="151"/>
        <v>1</v>
      </c>
      <c r="CA36" s="11">
        <f t="shared" si="152"/>
        <v>2</v>
      </c>
      <c r="CB36" s="11">
        <f t="shared" si="153"/>
        <v>2015</v>
      </c>
      <c r="CC36" s="11">
        <f t="shared" si="154"/>
        <v>1</v>
      </c>
      <c r="CD36" s="11" t="str">
        <f t="shared" si="155"/>
        <v>No</v>
      </c>
      <c r="CE36" s="11">
        <f t="shared" si="156"/>
        <v>0</v>
      </c>
      <c r="CF36" s="11">
        <f t="shared" si="157"/>
        <v>0</v>
      </c>
      <c r="CG36" s="11">
        <f t="shared" si="83"/>
        <v>1</v>
      </c>
      <c r="CH36" s="11">
        <f t="shared" si="84"/>
        <v>0</v>
      </c>
      <c r="CI36" s="11">
        <f t="shared" si="158"/>
        <v>1</v>
      </c>
      <c r="CJ36" s="11">
        <f t="shared" si="159"/>
        <v>1</v>
      </c>
    </row>
    <row r="37" spans="1:88" x14ac:dyDescent="0.3">
      <c r="A37" s="11">
        <f t="shared" si="0"/>
        <v>2017</v>
      </c>
      <c r="B37" s="11" t="str">
        <f t="shared" si="1"/>
        <v>23-03-2017 07:47:23 CET</v>
      </c>
      <c r="C37" s="11" t="str">
        <f t="shared" si="88"/>
        <v>Rwanda</v>
      </c>
      <c r="D37" s="11" t="str">
        <f t="shared" si="89"/>
        <v>Rulindo</v>
      </c>
      <c r="E37" s="11" t="str">
        <f t="shared" si="90"/>
        <v>Murambi</v>
      </c>
      <c r="F37" s="11" t="str">
        <f t="shared" si="91"/>
        <v>Gatwa</v>
      </c>
      <c r="G37" s="11" t="str">
        <f t="shared" si="92"/>
        <v>Akarambi</v>
      </c>
      <c r="H37" s="11" t="str">
        <f t="shared" si="93"/>
        <v/>
      </c>
      <c r="I37" s="11" t="str">
        <f t="shared" si="94"/>
        <v/>
      </c>
      <c r="J37" s="11" t="str">
        <f t="shared" si="95"/>
        <v>Mutagata Motorised Network</v>
      </c>
      <c r="K37" s="11">
        <f t="shared" si="96"/>
        <v>206</v>
      </c>
      <c r="L37" s="11">
        <f t="shared" ref="L37:L52" si="161">(People_Using_System)</f>
        <v>26296</v>
      </c>
      <c r="M37" s="11">
        <f t="shared" ref="M37:M52" si="162">COUNTIFS(J:J,J37,T:T,1)</f>
        <v>49</v>
      </c>
      <c r="N37" s="11">
        <f t="shared" si="87"/>
        <v>536.65306122448976</v>
      </c>
      <c r="O37" s="11">
        <f t="shared" si="97"/>
        <v>106</v>
      </c>
      <c r="P37" s="11">
        <f t="shared" si="98"/>
        <v>100</v>
      </c>
      <c r="Q37" s="13">
        <f t="shared" si="75"/>
        <v>0.5145631067961165</v>
      </c>
      <c r="R37" s="11">
        <f t="shared" si="76"/>
        <v>0</v>
      </c>
      <c r="S37" s="11">
        <f t="shared" si="13"/>
        <v>0</v>
      </c>
      <c r="T37" s="11">
        <f t="shared" si="99"/>
        <v>1</v>
      </c>
      <c r="U37" s="11" t="str">
        <f t="shared" si="100"/>
        <v>Piped Network With Pump</v>
      </c>
      <c r="V37" s="11">
        <f t="shared" si="101"/>
        <v>1987</v>
      </c>
      <c r="W37" s="11" t="str">
        <f t="shared" si="102"/>
        <v>Governement (District, Wasac) And Water For People</v>
      </c>
      <c r="X37" s="11" t="str">
        <f t="shared" si="103"/>
        <v>Spring</v>
      </c>
      <c r="Y37" s="11">
        <f t="shared" si="104"/>
        <v>1</v>
      </c>
      <c r="Z37" s="11">
        <f t="shared" si="105"/>
        <v>1</v>
      </c>
      <c r="AA37" s="11">
        <f t="shared" si="106"/>
        <v>1</v>
      </c>
      <c r="AB37" s="11" t="str">
        <f t="shared" si="107"/>
        <v>"Springbox" --Intake Structure At A Spring</v>
      </c>
      <c r="AC37" s="11">
        <f t="shared" si="108"/>
        <v>1</v>
      </c>
      <c r="AD37" s="11">
        <f t="shared" si="109"/>
        <v>2007</v>
      </c>
      <c r="AE37" s="11">
        <f t="shared" si="110"/>
        <v>1</v>
      </c>
      <c r="AF37" s="11">
        <f t="shared" si="111"/>
        <v>5</v>
      </c>
      <c r="AG37" s="12">
        <f t="shared" si="77"/>
        <v>345600</v>
      </c>
      <c r="AH37" s="12">
        <f t="shared" si="112"/>
        <v>652.07547169811323</v>
      </c>
      <c r="AI37" s="11">
        <f t="shared" si="113"/>
        <v>1</v>
      </c>
      <c r="AJ37" s="11">
        <f t="shared" si="114"/>
        <v>1</v>
      </c>
      <c r="AK37" s="11">
        <f t="shared" si="115"/>
        <v>1</v>
      </c>
      <c r="AL37" s="11">
        <f t="shared" si="116"/>
        <v>2016</v>
      </c>
      <c r="AM37" s="11">
        <f t="shared" si="117"/>
        <v>1</v>
      </c>
      <c r="AN37" s="11">
        <f t="shared" si="118"/>
        <v>1900</v>
      </c>
      <c r="AO37" s="11">
        <f t="shared" si="119"/>
        <v>1</v>
      </c>
      <c r="AP37" s="11">
        <f t="shared" si="120"/>
        <v>39</v>
      </c>
      <c r="AQ37" s="11">
        <f t="shared" si="121"/>
        <v>2016</v>
      </c>
      <c r="AR37" s="11">
        <f t="shared" si="122"/>
        <v>1</v>
      </c>
      <c r="AS37" s="11">
        <f t="shared" si="123"/>
        <v>1</v>
      </c>
      <c r="AT37" s="11">
        <f t="shared" si="124"/>
        <v>17</v>
      </c>
      <c r="AU37" s="11" t="str">
        <f t="shared" si="125"/>
        <v>Pressure Break Tank|Distribution Chamber|Washout And Air Release</v>
      </c>
      <c r="AV37" s="11">
        <f t="shared" si="41"/>
        <v>2016</v>
      </c>
      <c r="AW37" s="11">
        <f t="shared" si="126"/>
        <v>1</v>
      </c>
      <c r="AX37" s="11">
        <f t="shared" si="127"/>
        <v>1</v>
      </c>
      <c r="AY37" s="11">
        <f t="shared" si="128"/>
        <v>6</v>
      </c>
      <c r="AZ37" s="11">
        <f t="shared" si="129"/>
        <v>2016</v>
      </c>
      <c r="BA37" s="11">
        <f t="shared" si="130"/>
        <v>1</v>
      </c>
      <c r="BB37" s="11">
        <f t="shared" si="131"/>
        <v>40000</v>
      </c>
      <c r="BC37" s="11">
        <f t="shared" si="132"/>
        <v>1</v>
      </c>
      <c r="BD37" s="11">
        <f t="shared" si="133"/>
        <v>5</v>
      </c>
      <c r="BE37" s="11">
        <f t="shared" si="134"/>
        <v>2017</v>
      </c>
      <c r="BF37" s="11">
        <f t="shared" si="135"/>
        <v>1</v>
      </c>
      <c r="BG37" s="11">
        <f t="shared" si="160"/>
        <v>1</v>
      </c>
      <c r="BH37" s="11">
        <f t="shared" si="52"/>
        <v>2016</v>
      </c>
      <c r="BI37" s="11">
        <f t="shared" si="136"/>
        <v>1</v>
      </c>
      <c r="BJ37" s="11">
        <f t="shared" si="137"/>
        <v>1</v>
      </c>
      <c r="BK37" s="11" t="str">
        <f t="shared" si="138"/>
        <v>Disinfection/Chlorination</v>
      </c>
      <c r="BL37" s="11">
        <f t="shared" si="139"/>
        <v>2017</v>
      </c>
      <c r="BM37" s="11">
        <f t="shared" si="140"/>
        <v>1</v>
      </c>
      <c r="BN37" s="11">
        <f t="shared" si="141"/>
        <v>0</v>
      </c>
      <c r="BO37" s="11" t="str">
        <f t="shared" si="142"/>
        <v xml:space="preserve"> </v>
      </c>
      <c r="BP37" s="11" t="str">
        <f t="shared" si="143"/>
        <v xml:space="preserve"> </v>
      </c>
      <c r="BQ37" s="11" t="str">
        <f t="shared" si="144"/>
        <v>0</v>
      </c>
      <c r="BR37" s="25">
        <f t="shared" si="145"/>
        <v>0</v>
      </c>
      <c r="BS37" s="11" t="str">
        <f t="shared" si="146"/>
        <v>Not Present</v>
      </c>
      <c r="BT37" s="11" t="str">
        <f t="shared" si="147"/>
        <v>0</v>
      </c>
      <c r="BU37" s="12">
        <f t="shared" si="148"/>
        <v>1</v>
      </c>
      <c r="BV37" s="12">
        <f t="shared" si="149"/>
        <v>0</v>
      </c>
      <c r="BW37" s="12">
        <f t="shared" si="81"/>
        <v>1</v>
      </c>
      <c r="BX37" s="12">
        <f t="shared" si="150"/>
        <v>1</v>
      </c>
      <c r="BY37" s="11">
        <f t="shared" si="82"/>
        <v>1</v>
      </c>
      <c r="BZ37" s="11">
        <f t="shared" si="151"/>
        <v>1</v>
      </c>
      <c r="CA37" s="11">
        <f t="shared" si="152"/>
        <v>64</v>
      </c>
      <c r="CB37" s="11">
        <f t="shared" si="153"/>
        <v>2016</v>
      </c>
      <c r="CC37" s="11">
        <f t="shared" si="154"/>
        <v>3</v>
      </c>
      <c r="CD37" s="11" t="str">
        <f t="shared" si="155"/>
        <v>Yes</v>
      </c>
      <c r="CE37" s="11">
        <f t="shared" si="156"/>
        <v>3</v>
      </c>
      <c r="CF37" s="11">
        <f t="shared" si="157"/>
        <v>30</v>
      </c>
      <c r="CG37" s="11">
        <f t="shared" si="83"/>
        <v>0</v>
      </c>
      <c r="CH37" s="11">
        <f t="shared" si="84"/>
        <v>90</v>
      </c>
      <c r="CI37" s="11">
        <f t="shared" si="158"/>
        <v>0</v>
      </c>
      <c r="CJ37" s="11">
        <f t="shared" si="159"/>
        <v>3</v>
      </c>
    </row>
    <row r="38" spans="1:88" x14ac:dyDescent="0.3">
      <c r="A38" s="11">
        <f t="shared" si="0"/>
        <v>2017</v>
      </c>
      <c r="B38" s="11" t="str">
        <f t="shared" si="1"/>
        <v>27-03-2017 15:27:54 CEST</v>
      </c>
      <c r="C38" s="11" t="str">
        <f t="shared" si="88"/>
        <v>Rwanda</v>
      </c>
      <c r="D38" s="11" t="str">
        <f t="shared" si="89"/>
        <v>Rulindo</v>
      </c>
      <c r="E38" s="11" t="str">
        <f t="shared" si="90"/>
        <v>Ntarabana</v>
      </c>
      <c r="F38" s="11" t="str">
        <f t="shared" si="91"/>
        <v>Kiyanza</v>
      </c>
      <c r="G38" s="11" t="str">
        <f t="shared" si="92"/>
        <v>Nombe</v>
      </c>
      <c r="H38" s="11" t="str">
        <f t="shared" si="93"/>
        <v/>
      </c>
      <c r="I38" s="11" t="str">
        <f t="shared" si="94"/>
        <v/>
      </c>
      <c r="J38" s="11" t="str">
        <f t="shared" si="95"/>
        <v>Kararama network</v>
      </c>
      <c r="K38" s="11">
        <f t="shared" si="96"/>
        <v>965</v>
      </c>
      <c r="L38" s="11">
        <f t="shared" si="161"/>
        <v>6572</v>
      </c>
      <c r="M38" s="11">
        <f t="shared" si="162"/>
        <v>4</v>
      </c>
      <c r="N38" s="11">
        <f t="shared" si="87"/>
        <v>1643</v>
      </c>
      <c r="O38" s="11">
        <f t="shared" si="97"/>
        <v>965</v>
      </c>
      <c r="P38" s="11" t="str">
        <f t="shared" si="98"/>
        <v xml:space="preserve"> </v>
      </c>
      <c r="Q38" s="13">
        <f t="shared" si="75"/>
        <v>1</v>
      </c>
      <c r="R38" s="11">
        <f t="shared" si="76"/>
        <v>1</v>
      </c>
      <c r="S38" s="11">
        <f t="shared" si="13"/>
        <v>0</v>
      </c>
      <c r="T38" s="11">
        <f t="shared" si="99"/>
        <v>1</v>
      </c>
      <c r="U38" s="11" t="str">
        <f t="shared" si="100"/>
        <v>Piped Network With Pump</v>
      </c>
      <c r="V38" s="11">
        <f t="shared" si="101"/>
        <v>2009</v>
      </c>
      <c r="W38" s="11" t="str">
        <f t="shared" si="102"/>
        <v>Government</v>
      </c>
      <c r="X38" s="11" t="str">
        <f t="shared" si="103"/>
        <v>Spring</v>
      </c>
      <c r="Y38" s="11">
        <f t="shared" si="104"/>
        <v>3</v>
      </c>
      <c r="Z38" s="11">
        <f t="shared" si="105"/>
        <v>1</v>
      </c>
      <c r="AA38" s="11">
        <f t="shared" si="106"/>
        <v>1</v>
      </c>
      <c r="AB38" s="11" t="str">
        <f t="shared" si="107"/>
        <v/>
      </c>
      <c r="AC38" s="11">
        <f t="shared" si="108"/>
        <v>1</v>
      </c>
      <c r="AD38" s="11">
        <f t="shared" si="109"/>
        <v>2009</v>
      </c>
      <c r="AE38" s="11">
        <f t="shared" si="110"/>
        <v>1</v>
      </c>
      <c r="AF38" s="11">
        <f t="shared" si="111"/>
        <v>4.5</v>
      </c>
      <c r="AG38" s="12">
        <f t="shared" si="77"/>
        <v>384000</v>
      </c>
      <c r="AH38" s="12">
        <f t="shared" si="112"/>
        <v>79.585492227979273</v>
      </c>
      <c r="AI38" s="11">
        <f t="shared" si="113"/>
        <v>1</v>
      </c>
      <c r="AJ38" s="11">
        <f t="shared" si="114"/>
        <v>1</v>
      </c>
      <c r="AK38" s="11">
        <f t="shared" si="115"/>
        <v>2</v>
      </c>
      <c r="AL38" s="11">
        <f t="shared" si="116"/>
        <v>2009</v>
      </c>
      <c r="AM38" s="11">
        <f t="shared" si="117"/>
        <v>1</v>
      </c>
      <c r="AN38" s="11">
        <f t="shared" si="118"/>
        <v>5000</v>
      </c>
      <c r="AO38" s="11">
        <f t="shared" si="119"/>
        <v>1</v>
      </c>
      <c r="AP38" s="11">
        <f t="shared" si="120"/>
        <v>14</v>
      </c>
      <c r="AQ38" s="11">
        <f t="shared" si="121"/>
        <v>2009</v>
      </c>
      <c r="AR38" s="11">
        <f t="shared" si="122"/>
        <v>1</v>
      </c>
      <c r="AS38" s="11">
        <f t="shared" si="123"/>
        <v>1</v>
      </c>
      <c r="AT38" s="11">
        <f t="shared" si="124"/>
        <v>23</v>
      </c>
      <c r="AU38" s="11" t="str">
        <f t="shared" si="125"/>
        <v/>
      </c>
      <c r="AV38" s="11">
        <f t="shared" si="41"/>
        <v>2009</v>
      </c>
      <c r="AW38" s="11">
        <f t="shared" si="126"/>
        <v>1</v>
      </c>
      <c r="AX38" s="11">
        <f t="shared" si="127"/>
        <v>1</v>
      </c>
      <c r="AY38" s="11">
        <f t="shared" si="128"/>
        <v>2</v>
      </c>
      <c r="AZ38" s="11">
        <f t="shared" si="129"/>
        <v>2009</v>
      </c>
      <c r="BA38" s="11">
        <f t="shared" si="130"/>
        <v>1</v>
      </c>
      <c r="BB38" s="11">
        <f t="shared" si="131"/>
        <v>5000</v>
      </c>
      <c r="BC38" s="11">
        <f t="shared" si="132"/>
        <v>1</v>
      </c>
      <c r="BD38" s="11">
        <f t="shared" si="133"/>
        <v>1</v>
      </c>
      <c r="BE38" s="11">
        <f t="shared" si="134"/>
        <v>2009</v>
      </c>
      <c r="BF38" s="11">
        <f t="shared" si="135"/>
        <v>1</v>
      </c>
      <c r="BG38" s="11">
        <f t="shared" si="160"/>
        <v>1</v>
      </c>
      <c r="BH38" s="11">
        <f t="shared" si="52"/>
        <v>2009</v>
      </c>
      <c r="BI38" s="11">
        <f t="shared" si="136"/>
        <v>1</v>
      </c>
      <c r="BJ38" s="11">
        <f t="shared" si="137"/>
        <v>0</v>
      </c>
      <c r="BK38" s="11" t="str">
        <f t="shared" si="138"/>
        <v/>
      </c>
      <c r="BL38" s="11" t="str">
        <f t="shared" si="139"/>
        <v xml:space="preserve"> </v>
      </c>
      <c r="BM38" s="11" t="str">
        <f t="shared" si="140"/>
        <v xml:space="preserve"> </v>
      </c>
      <c r="BN38" s="11" t="str">
        <f t="shared" si="141"/>
        <v xml:space="preserve"> </v>
      </c>
      <c r="BO38" s="11" t="str">
        <f t="shared" si="142"/>
        <v xml:space="preserve"> </v>
      </c>
      <c r="BP38" s="11" t="str">
        <f t="shared" si="143"/>
        <v xml:space="preserve"> </v>
      </c>
      <c r="BQ38" s="11" t="str">
        <f t="shared" si="144"/>
        <v>0</v>
      </c>
      <c r="BR38" s="25">
        <f t="shared" si="145"/>
        <v>0</v>
      </c>
      <c r="BS38" s="11" t="str">
        <f t="shared" si="146"/>
        <v>Not Present</v>
      </c>
      <c r="BT38" s="11" t="str">
        <f t="shared" si="147"/>
        <v>0</v>
      </c>
      <c r="BU38" s="12">
        <f t="shared" si="148"/>
        <v>1</v>
      </c>
      <c r="BV38" s="12">
        <f t="shared" si="149"/>
        <v>0</v>
      </c>
      <c r="BW38" s="12">
        <f t="shared" si="81"/>
        <v>1</v>
      </c>
      <c r="BX38" s="12">
        <f t="shared" si="150"/>
        <v>1</v>
      </c>
      <c r="BY38" s="11">
        <f t="shared" si="82"/>
        <v>1</v>
      </c>
      <c r="BZ38" s="11">
        <f t="shared" si="151"/>
        <v>1</v>
      </c>
      <c r="CA38" s="11">
        <f t="shared" si="152"/>
        <v>1</v>
      </c>
      <c r="CB38" s="11">
        <f t="shared" si="153"/>
        <v>2012</v>
      </c>
      <c r="CC38" s="11">
        <f t="shared" si="154"/>
        <v>1</v>
      </c>
      <c r="CD38" s="11" t="str">
        <f t="shared" si="155"/>
        <v>No</v>
      </c>
      <c r="CE38" s="11">
        <f t="shared" si="156"/>
        <v>0</v>
      </c>
      <c r="CF38" s="11">
        <f t="shared" si="157"/>
        <v>0</v>
      </c>
      <c r="CG38" s="11">
        <f t="shared" si="83"/>
        <v>1</v>
      </c>
      <c r="CH38" s="11">
        <f t="shared" si="84"/>
        <v>0</v>
      </c>
      <c r="CI38" s="11">
        <f t="shared" si="158"/>
        <v>1</v>
      </c>
      <c r="CJ38" s="11">
        <f t="shared" si="159"/>
        <v>1</v>
      </c>
    </row>
    <row r="39" spans="1:88" x14ac:dyDescent="0.3">
      <c r="A39" s="11">
        <f t="shared" si="0"/>
        <v>2017</v>
      </c>
      <c r="B39" s="11" t="str">
        <f t="shared" si="1"/>
        <v>28-03-2017 10:29:09 CEST</v>
      </c>
      <c r="C39" s="11" t="str">
        <f t="shared" si="88"/>
        <v>Rwanda</v>
      </c>
      <c r="D39" s="11" t="str">
        <f t="shared" si="89"/>
        <v>Rulindo</v>
      </c>
      <c r="E39" s="11" t="str">
        <f t="shared" si="90"/>
        <v>Ntarabana</v>
      </c>
      <c r="F39" s="11" t="str">
        <f t="shared" si="91"/>
        <v>Kajevuba</v>
      </c>
      <c r="G39" s="11" t="str">
        <f t="shared" si="92"/>
        <v>Nyarubuye</v>
      </c>
      <c r="H39" s="11" t="str">
        <f t="shared" si="93"/>
        <v/>
      </c>
      <c r="I39" s="11" t="str">
        <f t="shared" si="94"/>
        <v/>
      </c>
      <c r="J39" s="11" t="str">
        <f t="shared" si="95"/>
        <v>Rwamugaza network</v>
      </c>
      <c r="K39" s="11">
        <f t="shared" si="96"/>
        <v>229</v>
      </c>
      <c r="L39" s="11">
        <f t="shared" si="161"/>
        <v>14106</v>
      </c>
      <c r="M39" s="11">
        <f t="shared" si="162"/>
        <v>35</v>
      </c>
      <c r="N39" s="11">
        <f t="shared" si="87"/>
        <v>403.02857142857141</v>
      </c>
      <c r="O39" s="11">
        <f t="shared" si="97"/>
        <v>229</v>
      </c>
      <c r="P39" s="11" t="str">
        <f t="shared" si="98"/>
        <v xml:space="preserve"> </v>
      </c>
      <c r="Q39" s="13">
        <f t="shared" si="75"/>
        <v>1</v>
      </c>
      <c r="R39" s="11">
        <f t="shared" si="76"/>
        <v>1</v>
      </c>
      <c r="S39" s="11">
        <f t="shared" si="13"/>
        <v>0</v>
      </c>
      <c r="T39" s="11">
        <f t="shared" si="99"/>
        <v>1</v>
      </c>
      <c r="U39" s="11" t="str">
        <f t="shared" si="100"/>
        <v>Piped Network -- Gravity Only</v>
      </c>
      <c r="V39" s="11">
        <f t="shared" si="101"/>
        <v>2003</v>
      </c>
      <c r="W39" s="11" t="str">
        <f t="shared" si="102"/>
        <v>Government</v>
      </c>
      <c r="X39" s="11" t="str">
        <f t="shared" si="103"/>
        <v>Spring</v>
      </c>
      <c r="Y39" s="11">
        <f t="shared" si="104"/>
        <v>2</v>
      </c>
      <c r="Z39" s="11">
        <f t="shared" si="105"/>
        <v>1</v>
      </c>
      <c r="AA39" s="11">
        <f t="shared" si="106"/>
        <v>1</v>
      </c>
      <c r="AB39" s="11" t="str">
        <f t="shared" si="107"/>
        <v/>
      </c>
      <c r="AC39" s="11">
        <f t="shared" si="108"/>
        <v>1</v>
      </c>
      <c r="AD39" s="11">
        <f t="shared" si="109"/>
        <v>2003</v>
      </c>
      <c r="AE39" s="11">
        <f t="shared" si="110"/>
        <v>1</v>
      </c>
      <c r="AF39" s="11">
        <f t="shared" si="111"/>
        <v>3</v>
      </c>
      <c r="AG39" s="12">
        <f t="shared" si="77"/>
        <v>576000</v>
      </c>
      <c r="AH39" s="12">
        <f t="shared" si="112"/>
        <v>503.05676855895194</v>
      </c>
      <c r="AI39" s="11">
        <f t="shared" si="113"/>
        <v>1</v>
      </c>
      <c r="AJ39" s="11">
        <f t="shared" si="114"/>
        <v>1</v>
      </c>
      <c r="AK39" s="11">
        <f t="shared" si="115"/>
        <v>2</v>
      </c>
      <c r="AL39" s="11">
        <f t="shared" si="116"/>
        <v>2003</v>
      </c>
      <c r="AM39" s="11">
        <f t="shared" si="117"/>
        <v>1</v>
      </c>
      <c r="AN39" s="11">
        <f t="shared" si="118"/>
        <v>35000</v>
      </c>
      <c r="AO39" s="11">
        <f t="shared" si="119"/>
        <v>1</v>
      </c>
      <c r="AP39" s="11">
        <f t="shared" si="120"/>
        <v>7</v>
      </c>
      <c r="AQ39" s="11">
        <f t="shared" si="121"/>
        <v>2003</v>
      </c>
      <c r="AR39" s="11">
        <f t="shared" si="122"/>
        <v>1</v>
      </c>
      <c r="AS39" s="11">
        <f t="shared" si="123"/>
        <v>1</v>
      </c>
      <c r="AT39" s="11">
        <f t="shared" si="124"/>
        <v>12</v>
      </c>
      <c r="AU39" s="11" t="str">
        <f t="shared" si="125"/>
        <v/>
      </c>
      <c r="AV39" s="11">
        <f t="shared" si="41"/>
        <v>2003</v>
      </c>
      <c r="AW39" s="11">
        <f t="shared" si="126"/>
        <v>1</v>
      </c>
      <c r="AX39" s="11">
        <f t="shared" si="127"/>
        <v>1</v>
      </c>
      <c r="AY39" s="11">
        <f t="shared" si="128"/>
        <v>2</v>
      </c>
      <c r="AZ39" s="11">
        <f t="shared" si="129"/>
        <v>2003</v>
      </c>
      <c r="BA39" s="11">
        <f t="shared" si="130"/>
        <v>1</v>
      </c>
      <c r="BB39" s="11">
        <f t="shared" si="131"/>
        <v>35000</v>
      </c>
      <c r="BC39" s="11">
        <f t="shared" si="132"/>
        <v>0</v>
      </c>
      <c r="BD39" s="11" t="str">
        <f t="shared" si="133"/>
        <v xml:space="preserve"> </v>
      </c>
      <c r="BE39" s="11" t="str">
        <f t="shared" si="134"/>
        <v xml:space="preserve"> </v>
      </c>
      <c r="BF39" s="11" t="str">
        <f t="shared" si="135"/>
        <v xml:space="preserve"> </v>
      </c>
      <c r="BG39" s="11" t="str">
        <f t="shared" si="160"/>
        <v xml:space="preserve"> </v>
      </c>
      <c r="BH39" s="11" t="str">
        <f t="shared" si="52"/>
        <v xml:space="preserve"> </v>
      </c>
      <c r="BI39" s="11" t="str">
        <f t="shared" si="136"/>
        <v xml:space="preserve"> </v>
      </c>
      <c r="BJ39" s="11">
        <f t="shared" si="137"/>
        <v>0</v>
      </c>
      <c r="BK39" s="11" t="str">
        <f t="shared" si="138"/>
        <v/>
      </c>
      <c r="BL39" s="11" t="str">
        <f t="shared" si="139"/>
        <v xml:space="preserve"> </v>
      </c>
      <c r="BM39" s="11" t="str">
        <f t="shared" si="140"/>
        <v xml:space="preserve"> </v>
      </c>
      <c r="BN39" s="11" t="str">
        <f t="shared" si="141"/>
        <v xml:space="preserve"> </v>
      </c>
      <c r="BO39" s="11" t="str">
        <f t="shared" si="142"/>
        <v xml:space="preserve"> </v>
      </c>
      <c r="BP39" s="11" t="str">
        <f t="shared" si="143"/>
        <v xml:space="preserve"> </v>
      </c>
      <c r="BQ39" s="11" t="str">
        <f t="shared" si="144"/>
        <v>0</v>
      </c>
      <c r="BR39" s="25">
        <f t="shared" si="145"/>
        <v>0</v>
      </c>
      <c r="BS39" s="11" t="str">
        <f t="shared" si="146"/>
        <v>Not Present</v>
      </c>
      <c r="BT39" s="11" t="str">
        <f t="shared" si="147"/>
        <v>0</v>
      </c>
      <c r="BU39" s="12">
        <f t="shared" si="148"/>
        <v>1</v>
      </c>
      <c r="BV39" s="12">
        <f t="shared" si="149"/>
        <v>0</v>
      </c>
      <c r="BW39" s="12">
        <f t="shared" si="81"/>
        <v>1</v>
      </c>
      <c r="BX39" s="12">
        <f t="shared" si="150"/>
        <v>1</v>
      </c>
      <c r="BY39" s="11">
        <f t="shared" si="82"/>
        <v>1</v>
      </c>
      <c r="BZ39" s="11">
        <f t="shared" si="151"/>
        <v>1</v>
      </c>
      <c r="CA39" s="11">
        <f t="shared" si="152"/>
        <v>1</v>
      </c>
      <c r="CB39" s="11">
        <f t="shared" si="153"/>
        <v>2003</v>
      </c>
      <c r="CC39" s="11">
        <f t="shared" si="154"/>
        <v>1</v>
      </c>
      <c r="CD39" s="11" t="str">
        <f t="shared" si="155"/>
        <v>No</v>
      </c>
      <c r="CE39" s="11">
        <f t="shared" si="156"/>
        <v>0</v>
      </c>
      <c r="CF39" s="11">
        <f t="shared" si="157"/>
        <v>0</v>
      </c>
      <c r="CG39" s="11">
        <f t="shared" si="83"/>
        <v>1</v>
      </c>
      <c r="CH39" s="11">
        <f t="shared" si="84"/>
        <v>0</v>
      </c>
      <c r="CI39" s="11">
        <f t="shared" si="158"/>
        <v>1</v>
      </c>
      <c r="CJ39" s="11">
        <f t="shared" si="159"/>
        <v>1</v>
      </c>
    </row>
    <row r="40" spans="1:88" x14ac:dyDescent="0.3">
      <c r="A40" s="11">
        <f t="shared" si="0"/>
        <v>2017</v>
      </c>
      <c r="B40" s="11" t="str">
        <f t="shared" si="1"/>
        <v>23-04-2017 14:42:23 CEST</v>
      </c>
      <c r="C40" s="11" t="str">
        <f t="shared" si="88"/>
        <v>Rwanda</v>
      </c>
      <c r="D40" s="11" t="str">
        <f t="shared" si="89"/>
        <v>Rulindo</v>
      </c>
      <c r="E40" s="11" t="str">
        <f t="shared" si="90"/>
        <v>Buyoga</v>
      </c>
      <c r="F40" s="11" t="str">
        <f t="shared" si="91"/>
        <v>Mwumba</v>
      </c>
      <c r="G40" s="11" t="str">
        <f t="shared" si="92"/>
        <v>Nyamwiza</v>
      </c>
      <c r="H40" s="11" t="str">
        <f t="shared" si="93"/>
        <v/>
      </c>
      <c r="I40" s="11" t="str">
        <f t="shared" si="94"/>
        <v/>
      </c>
      <c r="J40" s="11" t="str">
        <f t="shared" si="95"/>
        <v>kiruruma</v>
      </c>
      <c r="K40" s="11">
        <f t="shared" si="96"/>
        <v>149</v>
      </c>
      <c r="L40" s="11">
        <f t="shared" si="161"/>
        <v>8295</v>
      </c>
      <c r="M40" s="11">
        <f t="shared" si="162"/>
        <v>25</v>
      </c>
      <c r="N40" s="11">
        <f t="shared" si="87"/>
        <v>331.8</v>
      </c>
      <c r="O40" s="11">
        <f t="shared" si="97"/>
        <v>120</v>
      </c>
      <c r="P40" s="11">
        <f t="shared" si="98"/>
        <v>29</v>
      </c>
      <c r="Q40" s="13">
        <f t="shared" si="75"/>
        <v>0.80536912751677847</v>
      </c>
      <c r="R40" s="11">
        <f t="shared" si="76"/>
        <v>0</v>
      </c>
      <c r="S40" s="11">
        <f t="shared" si="13"/>
        <v>0</v>
      </c>
      <c r="T40" s="11">
        <f t="shared" si="99"/>
        <v>1</v>
      </c>
      <c r="U40" s="11" t="str">
        <f t="shared" si="100"/>
        <v>Piped Network With Pump</v>
      </c>
      <c r="V40" s="11">
        <f t="shared" si="101"/>
        <v>2017</v>
      </c>
      <c r="W40" s="11" t="str">
        <f t="shared" si="102"/>
        <v>Governement (District, Wasac) And Water For People</v>
      </c>
      <c r="X40" s="11" t="str">
        <f t="shared" si="103"/>
        <v>Spring</v>
      </c>
      <c r="Y40" s="11">
        <f t="shared" si="104"/>
        <v>1</v>
      </c>
      <c r="Z40" s="11">
        <f t="shared" si="105"/>
        <v>1</v>
      </c>
      <c r="AA40" s="11">
        <f t="shared" si="106"/>
        <v>1</v>
      </c>
      <c r="AB40" s="11" t="str">
        <f t="shared" si="107"/>
        <v>"Springbox" --Intake Structure At A Spring</v>
      </c>
      <c r="AC40" s="11">
        <f t="shared" si="108"/>
        <v>1</v>
      </c>
      <c r="AD40" s="11">
        <f t="shared" si="109"/>
        <v>2014</v>
      </c>
      <c r="AE40" s="11">
        <f t="shared" si="110"/>
        <v>1</v>
      </c>
      <c r="AF40" s="11">
        <f t="shared" si="111"/>
        <v>3</v>
      </c>
      <c r="AG40" s="12">
        <f t="shared" si="77"/>
        <v>576000</v>
      </c>
      <c r="AH40" s="12">
        <f t="shared" si="112"/>
        <v>960</v>
      </c>
      <c r="AI40" s="11">
        <f t="shared" si="113"/>
        <v>1</v>
      </c>
      <c r="AJ40" s="11">
        <f t="shared" si="114"/>
        <v>1</v>
      </c>
      <c r="AK40" s="11">
        <f t="shared" si="115"/>
        <v>3</v>
      </c>
      <c r="AL40" s="11">
        <f t="shared" si="116"/>
        <v>2014</v>
      </c>
      <c r="AM40" s="11">
        <f t="shared" si="117"/>
        <v>1</v>
      </c>
      <c r="AN40" s="11">
        <f t="shared" si="118"/>
        <v>9000</v>
      </c>
      <c r="AO40" s="11">
        <f t="shared" si="119"/>
        <v>1</v>
      </c>
      <c r="AP40" s="11">
        <f t="shared" si="120"/>
        <v>11</v>
      </c>
      <c r="AQ40" s="11">
        <f t="shared" si="121"/>
        <v>2014</v>
      </c>
      <c r="AR40" s="11">
        <f t="shared" si="122"/>
        <v>1</v>
      </c>
      <c r="AS40" s="11">
        <f t="shared" si="123"/>
        <v>0</v>
      </c>
      <c r="AT40" s="11" t="str">
        <f t="shared" si="124"/>
        <v xml:space="preserve"> </v>
      </c>
      <c r="AU40" s="11" t="str">
        <f t="shared" si="125"/>
        <v/>
      </c>
      <c r="AV40" s="11" t="str">
        <f t="shared" si="41"/>
        <v xml:space="preserve"> </v>
      </c>
      <c r="AW40" s="11" t="str">
        <f t="shared" si="126"/>
        <v xml:space="preserve"> </v>
      </c>
      <c r="AX40" s="11">
        <f t="shared" si="127"/>
        <v>1</v>
      </c>
      <c r="AY40" s="11">
        <f t="shared" si="128"/>
        <v>3</v>
      </c>
      <c r="AZ40" s="11">
        <f t="shared" si="129"/>
        <v>2014</v>
      </c>
      <c r="BA40" s="11">
        <f t="shared" si="130"/>
        <v>1</v>
      </c>
      <c r="BB40" s="11">
        <f t="shared" si="131"/>
        <v>9000</v>
      </c>
      <c r="BC40" s="11">
        <f t="shared" si="132"/>
        <v>0</v>
      </c>
      <c r="BD40" s="11" t="str">
        <f t="shared" si="133"/>
        <v xml:space="preserve"> </v>
      </c>
      <c r="BE40" s="11" t="str">
        <f t="shared" si="134"/>
        <v xml:space="preserve"> </v>
      </c>
      <c r="BF40" s="11" t="str">
        <f t="shared" si="135"/>
        <v xml:space="preserve"> </v>
      </c>
      <c r="BG40" s="11" t="str">
        <f t="shared" si="160"/>
        <v xml:space="preserve"> </v>
      </c>
      <c r="BH40" s="11" t="str">
        <f t="shared" si="52"/>
        <v xml:space="preserve"> </v>
      </c>
      <c r="BI40" s="11" t="str">
        <f t="shared" si="136"/>
        <v xml:space="preserve"> </v>
      </c>
      <c r="BJ40" s="11">
        <f t="shared" si="137"/>
        <v>0</v>
      </c>
      <c r="BK40" s="11" t="str">
        <f t="shared" si="138"/>
        <v/>
      </c>
      <c r="BL40" s="11" t="str">
        <f t="shared" si="139"/>
        <v xml:space="preserve"> </v>
      </c>
      <c r="BM40" s="11" t="str">
        <f t="shared" si="140"/>
        <v xml:space="preserve"> </v>
      </c>
      <c r="BN40" s="11" t="str">
        <f t="shared" si="141"/>
        <v xml:space="preserve"> </v>
      </c>
      <c r="BO40" s="11" t="str">
        <f t="shared" si="142"/>
        <v xml:space="preserve"> </v>
      </c>
      <c r="BP40" s="11" t="str">
        <f t="shared" si="143"/>
        <v xml:space="preserve"> </v>
      </c>
      <c r="BQ40" s="11" t="str">
        <f t="shared" si="144"/>
        <v>0</v>
      </c>
      <c r="BR40" s="25">
        <f t="shared" si="145"/>
        <v>0</v>
      </c>
      <c r="BS40" s="11" t="str">
        <f t="shared" si="146"/>
        <v>Not Present</v>
      </c>
      <c r="BT40" s="11" t="str">
        <f t="shared" si="147"/>
        <v>0</v>
      </c>
      <c r="BU40" s="12">
        <f t="shared" si="148"/>
        <v>1</v>
      </c>
      <c r="BV40" s="12">
        <f t="shared" si="149"/>
        <v>0</v>
      </c>
      <c r="BW40" s="12">
        <f t="shared" si="81"/>
        <v>1</v>
      </c>
      <c r="BX40" s="12">
        <f t="shared" si="150"/>
        <v>1</v>
      </c>
      <c r="BY40" s="11">
        <f t="shared" si="82"/>
        <v>1</v>
      </c>
      <c r="BZ40" s="11">
        <f t="shared" si="151"/>
        <v>1</v>
      </c>
      <c r="CA40" s="11">
        <f t="shared" si="152"/>
        <v>2</v>
      </c>
      <c r="CB40" s="11">
        <f t="shared" si="153"/>
        <v>2017</v>
      </c>
      <c r="CC40" s="11">
        <f t="shared" si="154"/>
        <v>1</v>
      </c>
      <c r="CD40" s="11" t="str">
        <f t="shared" si="155"/>
        <v>No</v>
      </c>
      <c r="CE40" s="11">
        <f t="shared" si="156"/>
        <v>0</v>
      </c>
      <c r="CF40" s="11">
        <f t="shared" si="157"/>
        <v>0</v>
      </c>
      <c r="CG40" s="11">
        <f t="shared" si="83"/>
        <v>1</v>
      </c>
      <c r="CH40" s="11">
        <f t="shared" si="84"/>
        <v>0</v>
      </c>
      <c r="CI40" s="11">
        <f t="shared" si="158"/>
        <v>0</v>
      </c>
      <c r="CJ40" s="11">
        <f t="shared" si="159"/>
        <v>1</v>
      </c>
    </row>
    <row r="41" spans="1:88" x14ac:dyDescent="0.3">
      <c r="A41" s="11">
        <f t="shared" si="0"/>
        <v>2017</v>
      </c>
      <c r="B41" s="11" t="str">
        <f t="shared" si="1"/>
        <v>15-03-2017 14:28:53 CET</v>
      </c>
      <c r="C41" s="11" t="str">
        <f t="shared" si="88"/>
        <v>Rwanda</v>
      </c>
      <c r="D41" s="11" t="str">
        <f t="shared" si="89"/>
        <v>Rulindo</v>
      </c>
      <c r="E41" s="11" t="str">
        <f t="shared" si="90"/>
        <v>Cyinzuzi</v>
      </c>
      <c r="F41" s="11" t="str">
        <f t="shared" si="91"/>
        <v>Migendezo</v>
      </c>
      <c r="G41" s="11" t="str">
        <f t="shared" si="92"/>
        <v>Marembo</v>
      </c>
      <c r="H41" s="11" t="str">
        <f t="shared" si="93"/>
        <v/>
      </c>
      <c r="I41" s="11" t="str">
        <f t="shared" si="94"/>
        <v/>
      </c>
      <c r="J41" s="11" t="str">
        <f t="shared" si="95"/>
        <v>0</v>
      </c>
      <c r="K41" s="11">
        <f t="shared" si="96"/>
        <v>735</v>
      </c>
      <c r="L41" s="11">
        <f t="shared" si="161"/>
        <v>14106</v>
      </c>
      <c r="M41" s="11">
        <f t="shared" si="162"/>
        <v>15</v>
      </c>
      <c r="N41" s="11">
        <f t="shared" si="87"/>
        <v>940.4</v>
      </c>
      <c r="O41" s="11">
        <f t="shared" si="97"/>
        <v>735</v>
      </c>
      <c r="P41" s="11" t="str">
        <f t="shared" si="98"/>
        <v xml:space="preserve"> </v>
      </c>
      <c r="Q41" s="13">
        <f t="shared" si="75"/>
        <v>1</v>
      </c>
      <c r="R41" s="11">
        <f t="shared" si="76"/>
        <v>1</v>
      </c>
      <c r="S41" s="11">
        <f t="shared" si="13"/>
        <v>0</v>
      </c>
      <c r="T41" s="11">
        <f t="shared" si="99"/>
        <v>1</v>
      </c>
      <c r="U41" s="11" t="str">
        <f t="shared" si="100"/>
        <v>Piped Network With Pump</v>
      </c>
      <c r="V41" s="11">
        <f t="shared" si="101"/>
        <v>2009</v>
      </c>
      <c r="W41" s="11" t="str">
        <f t="shared" si="102"/>
        <v>Umushinga Witwa Ema</v>
      </c>
      <c r="X41" s="11" t="str">
        <f t="shared" si="103"/>
        <v>Spring</v>
      </c>
      <c r="Y41" s="11">
        <f t="shared" si="104"/>
        <v>3</v>
      </c>
      <c r="Z41" s="11">
        <f t="shared" si="105"/>
        <v>1</v>
      </c>
      <c r="AA41" s="11">
        <f t="shared" si="106"/>
        <v>1</v>
      </c>
      <c r="AB41" s="11" t="str">
        <f t="shared" si="107"/>
        <v>"Springbox" --Intake Structure At A Spring</v>
      </c>
      <c r="AC41" s="11">
        <f t="shared" si="108"/>
        <v>3</v>
      </c>
      <c r="AD41" s="11">
        <f t="shared" si="109"/>
        <v>2009</v>
      </c>
      <c r="AE41" s="11">
        <f t="shared" si="110"/>
        <v>1</v>
      </c>
      <c r="AF41" s="11">
        <f t="shared" si="111"/>
        <v>4.5</v>
      </c>
      <c r="AG41" s="12">
        <f t="shared" si="77"/>
        <v>384000</v>
      </c>
      <c r="AH41" s="12">
        <f t="shared" si="112"/>
        <v>104.48979591836735</v>
      </c>
      <c r="AI41" s="11">
        <f t="shared" si="113"/>
        <v>1</v>
      </c>
      <c r="AJ41" s="11">
        <f t="shared" si="114"/>
        <v>1</v>
      </c>
      <c r="AK41" s="11">
        <f t="shared" si="115"/>
        <v>2</v>
      </c>
      <c r="AL41" s="11">
        <f t="shared" si="116"/>
        <v>2009</v>
      </c>
      <c r="AM41" s="11">
        <f t="shared" si="117"/>
        <v>1</v>
      </c>
      <c r="AN41" s="11">
        <f t="shared" si="118"/>
        <v>5000</v>
      </c>
      <c r="AO41" s="11">
        <f t="shared" si="119"/>
        <v>1</v>
      </c>
      <c r="AP41" s="11">
        <f t="shared" si="120"/>
        <v>16</v>
      </c>
      <c r="AQ41" s="11">
        <f t="shared" si="121"/>
        <v>2009</v>
      </c>
      <c r="AR41" s="11">
        <f t="shared" si="122"/>
        <v>1</v>
      </c>
      <c r="AS41" s="11">
        <f t="shared" si="123"/>
        <v>1</v>
      </c>
      <c r="AT41" s="11">
        <f t="shared" si="124"/>
        <v>23</v>
      </c>
      <c r="AU41" s="11" t="str">
        <f t="shared" si="125"/>
        <v/>
      </c>
      <c r="AV41" s="11">
        <f t="shared" si="41"/>
        <v>2009</v>
      </c>
      <c r="AW41" s="11">
        <f t="shared" si="126"/>
        <v>1</v>
      </c>
      <c r="AX41" s="11">
        <f t="shared" si="127"/>
        <v>1</v>
      </c>
      <c r="AY41" s="11">
        <f t="shared" si="128"/>
        <v>2</v>
      </c>
      <c r="AZ41" s="11">
        <f t="shared" si="129"/>
        <v>2009</v>
      </c>
      <c r="BA41" s="11">
        <f t="shared" si="130"/>
        <v>1</v>
      </c>
      <c r="BB41" s="11">
        <f t="shared" si="131"/>
        <v>5000</v>
      </c>
      <c r="BC41" s="11">
        <f t="shared" si="132"/>
        <v>1</v>
      </c>
      <c r="BD41" s="11">
        <f t="shared" si="133"/>
        <v>1</v>
      </c>
      <c r="BE41" s="11">
        <f t="shared" si="134"/>
        <v>2009</v>
      </c>
      <c r="BF41" s="11">
        <f t="shared" si="135"/>
        <v>1</v>
      </c>
      <c r="BG41" s="11">
        <f t="shared" si="160"/>
        <v>1</v>
      </c>
      <c r="BH41" s="11">
        <f t="shared" si="52"/>
        <v>2009</v>
      </c>
      <c r="BI41" s="11">
        <f t="shared" si="136"/>
        <v>1</v>
      </c>
      <c r="BJ41" s="11">
        <f t="shared" si="137"/>
        <v>0</v>
      </c>
      <c r="BK41" s="11" t="str">
        <f t="shared" si="138"/>
        <v/>
      </c>
      <c r="BL41" s="11" t="str">
        <f t="shared" si="139"/>
        <v xml:space="preserve"> </v>
      </c>
      <c r="BM41" s="11" t="str">
        <f t="shared" si="140"/>
        <v xml:space="preserve"> </v>
      </c>
      <c r="BN41" s="11" t="str">
        <f t="shared" si="141"/>
        <v xml:space="preserve"> </v>
      </c>
      <c r="BO41" s="11" t="str">
        <f t="shared" si="142"/>
        <v xml:space="preserve"> </v>
      </c>
      <c r="BP41" s="11" t="str">
        <f t="shared" si="143"/>
        <v xml:space="preserve"> </v>
      </c>
      <c r="BQ41" s="11" t="str">
        <f t="shared" si="144"/>
        <v>0</v>
      </c>
      <c r="BR41" s="25">
        <f t="shared" si="145"/>
        <v>0</v>
      </c>
      <c r="BS41" s="11" t="str">
        <f t="shared" si="146"/>
        <v>Not Present</v>
      </c>
      <c r="BT41" s="11" t="str">
        <f t="shared" si="147"/>
        <v>0</v>
      </c>
      <c r="BU41" s="12">
        <f t="shared" si="148"/>
        <v>1</v>
      </c>
      <c r="BV41" s="12">
        <f t="shared" si="149"/>
        <v>0</v>
      </c>
      <c r="BW41" s="12">
        <f t="shared" si="81"/>
        <v>1</v>
      </c>
      <c r="BX41" s="12">
        <f t="shared" si="150"/>
        <v>1</v>
      </c>
      <c r="BY41" s="11">
        <f t="shared" si="82"/>
        <v>1</v>
      </c>
      <c r="BZ41" s="11">
        <f t="shared" si="151"/>
        <v>1</v>
      </c>
      <c r="CA41" s="11">
        <f t="shared" si="152"/>
        <v>1</v>
      </c>
      <c r="CB41" s="11">
        <f t="shared" si="153"/>
        <v>2009</v>
      </c>
      <c r="CC41" s="11">
        <f t="shared" si="154"/>
        <v>1</v>
      </c>
      <c r="CD41" s="11" t="str">
        <f t="shared" si="155"/>
        <v>No</v>
      </c>
      <c r="CE41" s="11">
        <f t="shared" si="156"/>
        <v>0</v>
      </c>
      <c r="CF41" s="11">
        <f t="shared" si="157"/>
        <v>0</v>
      </c>
      <c r="CG41" s="11">
        <f t="shared" si="83"/>
        <v>1</v>
      </c>
      <c r="CH41" s="11">
        <f t="shared" si="84"/>
        <v>0</v>
      </c>
      <c r="CI41" s="11">
        <f t="shared" si="158"/>
        <v>1</v>
      </c>
      <c r="CJ41" s="11">
        <f t="shared" si="159"/>
        <v>1</v>
      </c>
    </row>
    <row r="42" spans="1:88" x14ac:dyDescent="0.3">
      <c r="A42" s="11">
        <f t="shared" si="0"/>
        <v>2017</v>
      </c>
      <c r="B42" s="11" t="str">
        <f t="shared" si="1"/>
        <v>09-03-2017 07:35:42 CET</v>
      </c>
      <c r="C42" s="11" t="str">
        <f t="shared" si="88"/>
        <v>Rwanda</v>
      </c>
      <c r="D42" s="11" t="str">
        <f t="shared" si="89"/>
        <v>Rulindo</v>
      </c>
      <c r="E42" s="11" t="str">
        <f t="shared" si="90"/>
        <v>Base</v>
      </c>
      <c r="F42" s="11" t="str">
        <f t="shared" si="91"/>
        <v>Rwamahwa</v>
      </c>
      <c r="G42" s="11" t="str">
        <f t="shared" si="92"/>
        <v>Base</v>
      </c>
      <c r="H42" s="11" t="str">
        <f t="shared" si="93"/>
        <v/>
      </c>
      <c r="I42" s="11" t="str">
        <f t="shared" si="94"/>
        <v/>
      </c>
      <c r="J42" s="11" t="str">
        <f t="shared" si="95"/>
        <v>Rutare II</v>
      </c>
      <c r="K42" s="11">
        <f t="shared" si="96"/>
        <v>229</v>
      </c>
      <c r="L42" s="11">
        <f t="shared" si="161"/>
        <v>1458</v>
      </c>
      <c r="M42" s="11">
        <f t="shared" si="162"/>
        <v>6</v>
      </c>
      <c r="N42" s="11">
        <f t="shared" si="87"/>
        <v>243</v>
      </c>
      <c r="O42" s="11">
        <f t="shared" si="97"/>
        <v>200</v>
      </c>
      <c r="P42" s="11">
        <f t="shared" si="98"/>
        <v>29</v>
      </c>
      <c r="Q42" s="13">
        <f t="shared" si="75"/>
        <v>0.8733624454148472</v>
      </c>
      <c r="R42" s="11">
        <f t="shared" si="76"/>
        <v>0</v>
      </c>
      <c r="S42" s="11">
        <f t="shared" si="13"/>
        <v>1</v>
      </c>
      <c r="T42" s="11">
        <f t="shared" si="99"/>
        <v>1</v>
      </c>
      <c r="U42" s="11" t="str">
        <f t="shared" si="100"/>
        <v>Piped Network -- Gravity Only</v>
      </c>
      <c r="V42" s="11">
        <f t="shared" si="101"/>
        <v>2005</v>
      </c>
      <c r="W42" s="11" t="str">
        <f t="shared" si="102"/>
        <v>Governement (District, Wasac) And Water For People</v>
      </c>
      <c r="X42" s="11" t="str">
        <f t="shared" si="103"/>
        <v>Spring</v>
      </c>
      <c r="Y42" s="11">
        <f t="shared" si="104"/>
        <v>1</v>
      </c>
      <c r="Z42" s="11">
        <f t="shared" si="105"/>
        <v>1</v>
      </c>
      <c r="AA42" s="11">
        <f t="shared" si="106"/>
        <v>1</v>
      </c>
      <c r="AB42" s="11" t="str">
        <f t="shared" si="107"/>
        <v>Start Chamber</v>
      </c>
      <c r="AC42" s="11">
        <f t="shared" si="108"/>
        <v>1</v>
      </c>
      <c r="AD42" s="11">
        <f t="shared" si="109"/>
        <v>2005</v>
      </c>
      <c r="AE42" s="11">
        <f t="shared" si="110"/>
        <v>1</v>
      </c>
      <c r="AF42" s="11">
        <f t="shared" si="111"/>
        <v>75</v>
      </c>
      <c r="AG42" s="12">
        <f t="shared" si="77"/>
        <v>23040</v>
      </c>
      <c r="AH42" s="12">
        <f t="shared" si="112"/>
        <v>23.04</v>
      </c>
      <c r="AI42" s="11">
        <f t="shared" si="113"/>
        <v>1</v>
      </c>
      <c r="AJ42" s="11">
        <f t="shared" si="114"/>
        <v>1</v>
      </c>
      <c r="AK42" s="11">
        <f t="shared" si="115"/>
        <v>1</v>
      </c>
      <c r="AL42" s="11">
        <f t="shared" si="116"/>
        <v>2016</v>
      </c>
      <c r="AM42" s="11">
        <f t="shared" si="117"/>
        <v>1</v>
      </c>
      <c r="AN42" s="11">
        <f t="shared" si="118"/>
        <v>2000</v>
      </c>
      <c r="AO42" s="11">
        <f t="shared" si="119"/>
        <v>1</v>
      </c>
      <c r="AP42" s="11">
        <f t="shared" si="120"/>
        <v>1</v>
      </c>
      <c r="AQ42" s="11">
        <f t="shared" si="121"/>
        <v>2005</v>
      </c>
      <c r="AR42" s="11">
        <f t="shared" si="122"/>
        <v>1</v>
      </c>
      <c r="AS42" s="11">
        <f t="shared" si="123"/>
        <v>1</v>
      </c>
      <c r="AT42" s="11">
        <f t="shared" si="124"/>
        <v>2</v>
      </c>
      <c r="AU42" s="11" t="str">
        <f t="shared" si="125"/>
        <v>Break Pressure</v>
      </c>
      <c r="AV42" s="11">
        <f t="shared" si="41"/>
        <v>2016</v>
      </c>
      <c r="AW42" s="11">
        <f t="shared" si="126"/>
        <v>1</v>
      </c>
      <c r="AX42" s="11">
        <f t="shared" si="127"/>
        <v>0</v>
      </c>
      <c r="AY42" s="11" t="str">
        <f t="shared" si="128"/>
        <v xml:space="preserve"> </v>
      </c>
      <c r="AZ42" s="11" t="str">
        <f t="shared" si="129"/>
        <v xml:space="preserve"> </v>
      </c>
      <c r="BA42" s="11" t="str">
        <f t="shared" si="130"/>
        <v xml:space="preserve"> </v>
      </c>
      <c r="BB42" s="11" t="str">
        <f t="shared" si="131"/>
        <v xml:space="preserve"> </v>
      </c>
      <c r="BC42" s="11">
        <f t="shared" si="132"/>
        <v>0</v>
      </c>
      <c r="BD42" s="11" t="str">
        <f t="shared" si="133"/>
        <v xml:space="preserve"> </v>
      </c>
      <c r="BE42" s="11" t="str">
        <f t="shared" si="134"/>
        <v xml:space="preserve"> </v>
      </c>
      <c r="BF42" s="11" t="str">
        <f t="shared" si="135"/>
        <v xml:space="preserve"> </v>
      </c>
      <c r="BG42" s="11" t="str">
        <f t="shared" si="160"/>
        <v xml:space="preserve"> </v>
      </c>
      <c r="BH42" s="11" t="str">
        <f t="shared" si="52"/>
        <v xml:space="preserve"> </v>
      </c>
      <c r="BI42" s="11" t="str">
        <f t="shared" si="136"/>
        <v xml:space="preserve"> </v>
      </c>
      <c r="BJ42" s="11">
        <f t="shared" si="137"/>
        <v>0</v>
      </c>
      <c r="BK42" s="11" t="str">
        <f t="shared" si="138"/>
        <v/>
      </c>
      <c r="BL42" s="11" t="str">
        <f t="shared" si="139"/>
        <v xml:space="preserve"> </v>
      </c>
      <c r="BM42" s="11" t="str">
        <f t="shared" si="140"/>
        <v xml:space="preserve"> </v>
      </c>
      <c r="BN42" s="11" t="str">
        <f t="shared" si="141"/>
        <v xml:space="preserve"> </v>
      </c>
      <c r="BO42" s="11" t="str">
        <f t="shared" si="142"/>
        <v xml:space="preserve"> </v>
      </c>
      <c r="BP42" s="11" t="str">
        <f t="shared" si="143"/>
        <v xml:space="preserve"> </v>
      </c>
      <c r="BQ42" s="11" t="str">
        <f t="shared" si="144"/>
        <v>0</v>
      </c>
      <c r="BR42" s="25">
        <f t="shared" si="145"/>
        <v>0</v>
      </c>
      <c r="BS42" s="11" t="str">
        <f t="shared" si="146"/>
        <v>Not Present</v>
      </c>
      <c r="BT42" s="11" t="str">
        <f t="shared" si="147"/>
        <v>0</v>
      </c>
      <c r="BU42" s="12">
        <f t="shared" si="148"/>
        <v>1</v>
      </c>
      <c r="BV42" s="12">
        <f t="shared" si="149"/>
        <v>0</v>
      </c>
      <c r="BW42" s="12">
        <f t="shared" si="81"/>
        <v>1</v>
      </c>
      <c r="BX42" s="12">
        <f t="shared" si="150"/>
        <v>1</v>
      </c>
      <c r="BY42" s="11">
        <f t="shared" si="82"/>
        <v>1</v>
      </c>
      <c r="BZ42" s="11">
        <f t="shared" si="151"/>
        <v>1</v>
      </c>
      <c r="CA42" s="11">
        <f t="shared" si="152"/>
        <v>2</v>
      </c>
      <c r="CB42" s="11">
        <f t="shared" si="153"/>
        <v>2016</v>
      </c>
      <c r="CC42" s="11">
        <f t="shared" si="154"/>
        <v>1</v>
      </c>
      <c r="CD42" s="11" t="str">
        <f t="shared" si="155"/>
        <v>No</v>
      </c>
      <c r="CE42" s="11">
        <f t="shared" si="156"/>
        <v>0</v>
      </c>
      <c r="CF42" s="11">
        <f t="shared" si="157"/>
        <v>0</v>
      </c>
      <c r="CG42" s="11">
        <f t="shared" si="83"/>
        <v>1</v>
      </c>
      <c r="CH42" s="11">
        <f t="shared" si="84"/>
        <v>0</v>
      </c>
      <c r="CI42" s="11">
        <f t="shared" si="158"/>
        <v>1</v>
      </c>
      <c r="CJ42" s="11">
        <f t="shared" si="159"/>
        <v>1</v>
      </c>
    </row>
    <row r="43" spans="1:88" x14ac:dyDescent="0.3">
      <c r="A43" s="11">
        <f t="shared" si="0"/>
        <v>2017</v>
      </c>
      <c r="B43" s="11" t="str">
        <f t="shared" si="1"/>
        <v>24-04-2017 23:11:06 CEST</v>
      </c>
      <c r="C43" s="11" t="str">
        <f t="shared" si="88"/>
        <v>Rwanda</v>
      </c>
      <c r="D43" s="11" t="str">
        <f t="shared" si="89"/>
        <v>Rulindo</v>
      </c>
      <c r="E43" s="11" t="str">
        <f t="shared" si="90"/>
        <v>Burega</v>
      </c>
      <c r="F43" s="11" t="str">
        <f t="shared" si="91"/>
        <v>Karengeli</v>
      </c>
      <c r="G43" s="11" t="str">
        <f t="shared" si="92"/>
        <v>Bugoboka</v>
      </c>
      <c r="H43" s="11" t="str">
        <f t="shared" si="93"/>
        <v/>
      </c>
      <c r="I43" s="11" t="str">
        <f t="shared" si="94"/>
        <v/>
      </c>
      <c r="J43" s="11" t="str">
        <f t="shared" si="95"/>
        <v>Rwamugaza network</v>
      </c>
      <c r="K43" s="11">
        <f t="shared" si="96"/>
        <v>80</v>
      </c>
      <c r="L43" s="11">
        <f t="shared" si="161"/>
        <v>14106</v>
      </c>
      <c r="M43" s="11">
        <f t="shared" si="162"/>
        <v>35</v>
      </c>
      <c r="N43" s="11">
        <f t="shared" si="87"/>
        <v>403.02857142857141</v>
      </c>
      <c r="O43" s="11">
        <f t="shared" si="97"/>
        <v>80</v>
      </c>
      <c r="P43" s="11" t="str">
        <f t="shared" si="98"/>
        <v xml:space="preserve"> </v>
      </c>
      <c r="Q43" s="13">
        <f t="shared" si="75"/>
        <v>1</v>
      </c>
      <c r="R43" s="11">
        <f t="shared" si="76"/>
        <v>1</v>
      </c>
      <c r="S43" s="11">
        <f t="shared" si="13"/>
        <v>0</v>
      </c>
      <c r="T43" s="11">
        <f t="shared" si="99"/>
        <v>1</v>
      </c>
      <c r="U43" s="11" t="str">
        <f t="shared" si="100"/>
        <v>Piped Network -- Gravity Only</v>
      </c>
      <c r="V43" s="11">
        <f t="shared" si="101"/>
        <v>2003</v>
      </c>
      <c r="W43" s="11" t="str">
        <f t="shared" si="102"/>
        <v>Government</v>
      </c>
      <c r="X43" s="11" t="str">
        <f t="shared" si="103"/>
        <v>Spring</v>
      </c>
      <c r="Y43" s="11">
        <f t="shared" si="104"/>
        <v>2</v>
      </c>
      <c r="Z43" s="11">
        <f t="shared" si="105"/>
        <v>1</v>
      </c>
      <c r="AA43" s="11">
        <f t="shared" si="106"/>
        <v>1</v>
      </c>
      <c r="AB43" s="11" t="str">
        <f t="shared" si="107"/>
        <v/>
      </c>
      <c r="AC43" s="11">
        <f t="shared" si="108"/>
        <v>1</v>
      </c>
      <c r="AD43" s="11">
        <f t="shared" si="109"/>
        <v>2003</v>
      </c>
      <c r="AE43" s="11">
        <f t="shared" si="110"/>
        <v>1</v>
      </c>
      <c r="AF43" s="11">
        <f t="shared" si="111"/>
        <v>3</v>
      </c>
      <c r="AG43" s="12">
        <f t="shared" si="77"/>
        <v>576000</v>
      </c>
      <c r="AH43" s="12">
        <f t="shared" si="112"/>
        <v>1440</v>
      </c>
      <c r="AI43" s="11">
        <f t="shared" si="113"/>
        <v>1</v>
      </c>
      <c r="AJ43" s="11">
        <f t="shared" si="114"/>
        <v>1</v>
      </c>
      <c r="AK43" s="11">
        <f t="shared" si="115"/>
        <v>1</v>
      </c>
      <c r="AL43" s="11">
        <f t="shared" si="116"/>
        <v>2003</v>
      </c>
      <c r="AM43" s="11">
        <f t="shared" si="117"/>
        <v>1</v>
      </c>
      <c r="AN43" s="11">
        <f t="shared" si="118"/>
        <v>35000</v>
      </c>
      <c r="AO43" s="11">
        <f t="shared" si="119"/>
        <v>1</v>
      </c>
      <c r="AP43" s="11">
        <f t="shared" si="120"/>
        <v>7</v>
      </c>
      <c r="AQ43" s="11">
        <f t="shared" si="121"/>
        <v>2003</v>
      </c>
      <c r="AR43" s="11">
        <f t="shared" si="122"/>
        <v>1</v>
      </c>
      <c r="AS43" s="11">
        <f t="shared" si="123"/>
        <v>1</v>
      </c>
      <c r="AT43" s="11">
        <f t="shared" si="124"/>
        <v>14</v>
      </c>
      <c r="AU43" s="11" t="str">
        <f t="shared" si="125"/>
        <v/>
      </c>
      <c r="AV43" s="11">
        <f t="shared" si="41"/>
        <v>2003</v>
      </c>
      <c r="AW43" s="11">
        <f t="shared" si="126"/>
        <v>1</v>
      </c>
      <c r="AX43" s="11">
        <f t="shared" si="127"/>
        <v>1</v>
      </c>
      <c r="AY43" s="11">
        <f t="shared" si="128"/>
        <v>1</v>
      </c>
      <c r="AZ43" s="11">
        <f t="shared" si="129"/>
        <v>2003</v>
      </c>
      <c r="BA43" s="11">
        <f t="shared" si="130"/>
        <v>1</v>
      </c>
      <c r="BB43" s="11">
        <f t="shared" si="131"/>
        <v>35000</v>
      </c>
      <c r="BC43" s="11">
        <f t="shared" si="132"/>
        <v>0</v>
      </c>
      <c r="BD43" s="11" t="str">
        <f t="shared" si="133"/>
        <v xml:space="preserve"> </v>
      </c>
      <c r="BE43" s="11" t="str">
        <f t="shared" si="134"/>
        <v xml:space="preserve"> </v>
      </c>
      <c r="BF43" s="11" t="str">
        <f t="shared" si="135"/>
        <v xml:space="preserve"> </v>
      </c>
      <c r="BG43" s="11" t="str">
        <f t="shared" si="160"/>
        <v xml:space="preserve"> </v>
      </c>
      <c r="BH43" s="11" t="str">
        <f t="shared" si="52"/>
        <v xml:space="preserve"> </v>
      </c>
      <c r="BI43" s="11" t="str">
        <f t="shared" si="136"/>
        <v xml:space="preserve"> </v>
      </c>
      <c r="BJ43" s="11">
        <f t="shared" si="137"/>
        <v>0</v>
      </c>
      <c r="BK43" s="11" t="str">
        <f t="shared" si="138"/>
        <v/>
      </c>
      <c r="BL43" s="11" t="str">
        <f t="shared" si="139"/>
        <v xml:space="preserve"> </v>
      </c>
      <c r="BM43" s="11" t="str">
        <f t="shared" si="140"/>
        <v xml:space="preserve"> </v>
      </c>
      <c r="BN43" s="11" t="str">
        <f t="shared" si="141"/>
        <v xml:space="preserve"> </v>
      </c>
      <c r="BO43" s="11" t="str">
        <f t="shared" si="142"/>
        <v xml:space="preserve"> </v>
      </c>
      <c r="BP43" s="11" t="str">
        <f t="shared" si="143"/>
        <v xml:space="preserve"> </v>
      </c>
      <c r="BQ43" s="11" t="str">
        <f t="shared" si="144"/>
        <v>0</v>
      </c>
      <c r="BR43" s="25">
        <f t="shared" si="145"/>
        <v>0</v>
      </c>
      <c r="BS43" s="11" t="str">
        <f t="shared" si="146"/>
        <v>Not Present</v>
      </c>
      <c r="BT43" s="11" t="str">
        <f t="shared" si="147"/>
        <v>0</v>
      </c>
      <c r="BU43" s="12">
        <f t="shared" si="148"/>
        <v>1</v>
      </c>
      <c r="BV43" s="12">
        <f t="shared" si="149"/>
        <v>0</v>
      </c>
      <c r="BW43" s="12">
        <f t="shared" si="81"/>
        <v>1</v>
      </c>
      <c r="BX43" s="12">
        <f t="shared" si="150"/>
        <v>1</v>
      </c>
      <c r="BY43" s="11">
        <f t="shared" si="82"/>
        <v>1</v>
      </c>
      <c r="BZ43" s="11">
        <f t="shared" si="151"/>
        <v>1</v>
      </c>
      <c r="CA43" s="11">
        <f t="shared" si="152"/>
        <v>1</v>
      </c>
      <c r="CB43" s="11">
        <f t="shared" si="153"/>
        <v>2013</v>
      </c>
      <c r="CC43" s="11">
        <f t="shared" si="154"/>
        <v>2</v>
      </c>
      <c r="CD43" s="11" t="str">
        <f t="shared" si="155"/>
        <v>No</v>
      </c>
      <c r="CE43" s="11">
        <f t="shared" si="156"/>
        <v>0</v>
      </c>
      <c r="CF43" s="11">
        <f t="shared" si="157"/>
        <v>0</v>
      </c>
      <c r="CG43" s="11">
        <f t="shared" si="83"/>
        <v>1</v>
      </c>
      <c r="CH43" s="11">
        <f t="shared" si="84"/>
        <v>0</v>
      </c>
      <c r="CI43" s="11">
        <f t="shared" si="158"/>
        <v>1</v>
      </c>
      <c r="CJ43" s="11">
        <f t="shared" si="159"/>
        <v>1</v>
      </c>
    </row>
    <row r="44" spans="1:88" x14ac:dyDescent="0.3">
      <c r="A44" s="11">
        <f t="shared" si="0"/>
        <v>2017</v>
      </c>
      <c r="B44" s="11" t="str">
        <f t="shared" si="1"/>
        <v>11-03-2017 20:03:44 CET</v>
      </c>
      <c r="C44" s="11" t="str">
        <f t="shared" si="88"/>
        <v>Rwanda</v>
      </c>
      <c r="D44" s="11" t="str">
        <f t="shared" si="89"/>
        <v>Rulindo</v>
      </c>
      <c r="E44" s="11" t="str">
        <f t="shared" si="90"/>
        <v>Base</v>
      </c>
      <c r="F44" s="11" t="str">
        <f t="shared" si="91"/>
        <v>Rwamahwa</v>
      </c>
      <c r="G44" s="11" t="str">
        <f t="shared" si="92"/>
        <v>Cyondo</v>
      </c>
      <c r="H44" s="11" t="str">
        <f t="shared" si="93"/>
        <v/>
      </c>
      <c r="I44" s="11" t="str">
        <f t="shared" si="94"/>
        <v/>
      </c>
      <c r="J44" s="11" t="str">
        <f t="shared" si="95"/>
        <v>Ruramba</v>
      </c>
      <c r="K44" s="11">
        <f t="shared" si="96"/>
        <v>173</v>
      </c>
      <c r="L44" s="11">
        <f t="shared" si="161"/>
        <v>1564</v>
      </c>
      <c r="M44" s="11">
        <f t="shared" si="162"/>
        <v>4</v>
      </c>
      <c r="N44" s="11">
        <f t="shared" si="87"/>
        <v>391</v>
      </c>
      <c r="O44" s="11">
        <f t="shared" si="97"/>
        <v>150</v>
      </c>
      <c r="P44" s="11">
        <f t="shared" si="98"/>
        <v>23</v>
      </c>
      <c r="Q44" s="13">
        <f t="shared" si="75"/>
        <v>0.86705202312138729</v>
      </c>
      <c r="R44" s="11">
        <f t="shared" si="76"/>
        <v>0</v>
      </c>
      <c r="S44" s="11">
        <f t="shared" si="13"/>
        <v>0</v>
      </c>
      <c r="T44" s="11">
        <f t="shared" si="99"/>
        <v>1</v>
      </c>
      <c r="U44" s="11" t="str">
        <f t="shared" si="100"/>
        <v>Piped Network -- Gravity Only</v>
      </c>
      <c r="V44" s="11">
        <f t="shared" si="101"/>
        <v>2016</v>
      </c>
      <c r="W44" s="11" t="str">
        <f t="shared" si="102"/>
        <v>Governement (District, Wasac) And Water For People</v>
      </c>
      <c r="X44" s="11" t="str">
        <f t="shared" si="103"/>
        <v>Spring</v>
      </c>
      <c r="Y44" s="11">
        <f t="shared" si="104"/>
        <v>1</v>
      </c>
      <c r="Z44" s="11">
        <f t="shared" si="105"/>
        <v>1</v>
      </c>
      <c r="AA44" s="11">
        <f t="shared" si="106"/>
        <v>1</v>
      </c>
      <c r="AB44" s="11" t="str">
        <f t="shared" si="107"/>
        <v>"Springbox" --Intake Structure At A Spring</v>
      </c>
      <c r="AC44" s="11">
        <f t="shared" si="108"/>
        <v>1</v>
      </c>
      <c r="AD44" s="11">
        <f t="shared" si="109"/>
        <v>2016</v>
      </c>
      <c r="AE44" s="11">
        <f t="shared" si="110"/>
        <v>1</v>
      </c>
      <c r="AF44" s="11">
        <f t="shared" si="111"/>
        <v>60</v>
      </c>
      <c r="AG44" s="12">
        <f t="shared" si="77"/>
        <v>28800</v>
      </c>
      <c r="AH44" s="12">
        <f t="shared" si="112"/>
        <v>38.4</v>
      </c>
      <c r="AI44" s="11">
        <f t="shared" si="113"/>
        <v>1</v>
      </c>
      <c r="AJ44" s="11">
        <f t="shared" si="114"/>
        <v>1</v>
      </c>
      <c r="AK44" s="11">
        <f t="shared" si="115"/>
        <v>1</v>
      </c>
      <c r="AL44" s="11">
        <f t="shared" si="116"/>
        <v>2016</v>
      </c>
      <c r="AM44" s="11">
        <f t="shared" si="117"/>
        <v>3</v>
      </c>
      <c r="AN44" s="11">
        <f t="shared" si="118"/>
        <v>4500</v>
      </c>
      <c r="AO44" s="11">
        <f t="shared" si="119"/>
        <v>1</v>
      </c>
      <c r="AP44" s="11">
        <f t="shared" si="120"/>
        <v>2</v>
      </c>
      <c r="AQ44" s="11">
        <f t="shared" si="121"/>
        <v>2016</v>
      </c>
      <c r="AR44" s="11">
        <f t="shared" si="122"/>
        <v>1</v>
      </c>
      <c r="AS44" s="11">
        <f t="shared" si="123"/>
        <v>1</v>
      </c>
      <c r="AT44" s="11">
        <f t="shared" si="124"/>
        <v>2</v>
      </c>
      <c r="AU44" s="11" t="str">
        <f t="shared" si="125"/>
        <v>Pressure Break Tank</v>
      </c>
      <c r="AV44" s="11">
        <f t="shared" si="41"/>
        <v>2016</v>
      </c>
      <c r="AW44" s="11">
        <f t="shared" si="126"/>
        <v>1</v>
      </c>
      <c r="AX44" s="11">
        <f t="shared" si="127"/>
        <v>0</v>
      </c>
      <c r="AY44" s="11" t="str">
        <f t="shared" si="128"/>
        <v xml:space="preserve"> </v>
      </c>
      <c r="AZ44" s="11" t="str">
        <f t="shared" si="129"/>
        <v xml:space="preserve"> </v>
      </c>
      <c r="BA44" s="11" t="str">
        <f t="shared" si="130"/>
        <v xml:space="preserve"> </v>
      </c>
      <c r="BB44" s="11" t="str">
        <f t="shared" si="131"/>
        <v xml:space="preserve"> </v>
      </c>
      <c r="BC44" s="11">
        <f t="shared" si="132"/>
        <v>0</v>
      </c>
      <c r="BD44" s="11" t="str">
        <f t="shared" si="133"/>
        <v xml:space="preserve"> </v>
      </c>
      <c r="BE44" s="11" t="str">
        <f t="shared" si="134"/>
        <v xml:space="preserve"> </v>
      </c>
      <c r="BF44" s="11" t="str">
        <f t="shared" si="135"/>
        <v xml:space="preserve"> </v>
      </c>
      <c r="BG44" s="11" t="str">
        <f t="shared" si="160"/>
        <v xml:space="preserve"> </v>
      </c>
      <c r="BH44" s="11" t="str">
        <f t="shared" si="52"/>
        <v xml:space="preserve"> </v>
      </c>
      <c r="BI44" s="11" t="str">
        <f t="shared" si="136"/>
        <v xml:space="preserve"> </v>
      </c>
      <c r="BJ44" s="11">
        <f t="shared" si="137"/>
        <v>0</v>
      </c>
      <c r="BK44" s="11" t="str">
        <f t="shared" si="138"/>
        <v/>
      </c>
      <c r="BL44" s="11" t="str">
        <f t="shared" si="139"/>
        <v xml:space="preserve"> </v>
      </c>
      <c r="BM44" s="11" t="str">
        <f t="shared" si="140"/>
        <v xml:space="preserve"> </v>
      </c>
      <c r="BN44" s="11" t="str">
        <f t="shared" si="141"/>
        <v xml:space="preserve"> </v>
      </c>
      <c r="BO44" s="11" t="str">
        <f t="shared" si="142"/>
        <v xml:space="preserve"> </v>
      </c>
      <c r="BP44" s="11" t="str">
        <f t="shared" si="143"/>
        <v xml:space="preserve"> </v>
      </c>
      <c r="BQ44" s="11" t="str">
        <f t="shared" si="144"/>
        <v>0</v>
      </c>
      <c r="BR44" s="25">
        <f t="shared" si="145"/>
        <v>0</v>
      </c>
      <c r="BS44" s="11" t="str">
        <f t="shared" si="146"/>
        <v>Not Present</v>
      </c>
      <c r="BT44" s="11" t="str">
        <f t="shared" si="147"/>
        <v>0</v>
      </c>
      <c r="BU44" s="12">
        <f t="shared" si="148"/>
        <v>1</v>
      </c>
      <c r="BV44" s="12">
        <f t="shared" si="149"/>
        <v>0</v>
      </c>
      <c r="BW44" s="12">
        <f t="shared" si="81"/>
        <v>1</v>
      </c>
      <c r="BX44" s="12">
        <f t="shared" si="150"/>
        <v>1</v>
      </c>
      <c r="BY44" s="11">
        <f t="shared" si="82"/>
        <v>1</v>
      </c>
      <c r="BZ44" s="11">
        <f t="shared" si="151"/>
        <v>1</v>
      </c>
      <c r="CA44" s="11">
        <f t="shared" si="152"/>
        <v>1</v>
      </c>
      <c r="CB44" s="11">
        <f t="shared" si="153"/>
        <v>2016</v>
      </c>
      <c r="CC44" s="11">
        <f t="shared" si="154"/>
        <v>1</v>
      </c>
      <c r="CD44" s="11" t="str">
        <f t="shared" si="155"/>
        <v>No</v>
      </c>
      <c r="CE44" s="11">
        <f t="shared" si="156"/>
        <v>0</v>
      </c>
      <c r="CF44" s="11">
        <f t="shared" si="157"/>
        <v>0</v>
      </c>
      <c r="CG44" s="11">
        <f t="shared" si="83"/>
        <v>1</v>
      </c>
      <c r="CH44" s="11">
        <f t="shared" si="84"/>
        <v>0</v>
      </c>
      <c r="CI44" s="11">
        <f t="shared" si="158"/>
        <v>1</v>
      </c>
      <c r="CJ44" s="11">
        <f t="shared" si="159"/>
        <v>2</v>
      </c>
    </row>
    <row r="45" spans="1:88" x14ac:dyDescent="0.3">
      <c r="A45" s="11">
        <f t="shared" si="0"/>
        <v>2017</v>
      </c>
      <c r="B45" s="11" t="str">
        <f t="shared" si="1"/>
        <v>24-03-2017 11:50:03 CET</v>
      </c>
      <c r="C45" s="11" t="str">
        <f t="shared" si="88"/>
        <v>Rwanda</v>
      </c>
      <c r="D45" s="11" t="str">
        <f t="shared" si="89"/>
        <v>Rulindo</v>
      </c>
      <c r="E45" s="11" t="str">
        <f t="shared" si="90"/>
        <v>Masoro</v>
      </c>
      <c r="F45" s="11" t="str">
        <f t="shared" si="91"/>
        <v>Nyamyumba</v>
      </c>
      <c r="G45" s="11" t="str">
        <f t="shared" si="92"/>
        <v>Kabuga</v>
      </c>
      <c r="H45" s="11" t="str">
        <f t="shared" si="93"/>
        <v/>
      </c>
      <c r="I45" s="11" t="str">
        <f t="shared" si="94"/>
        <v/>
      </c>
      <c r="J45" s="11" t="str">
        <f t="shared" si="95"/>
        <v xml:space="preserve"> </v>
      </c>
      <c r="K45" s="11">
        <f t="shared" si="96"/>
        <v>119</v>
      </c>
      <c r="L45" s="11">
        <f t="shared" si="161"/>
        <v>5544</v>
      </c>
      <c r="M45" s="11">
        <f t="shared" si="162"/>
        <v>31</v>
      </c>
      <c r="N45" s="11">
        <f t="shared" si="87"/>
        <v>178.83870967741936</v>
      </c>
      <c r="O45" s="11">
        <f t="shared" si="97"/>
        <v>119</v>
      </c>
      <c r="P45" s="11" t="str">
        <f t="shared" si="98"/>
        <v xml:space="preserve"> </v>
      </c>
      <c r="Q45" s="13">
        <f t="shared" si="75"/>
        <v>1</v>
      </c>
      <c r="R45" s="11">
        <f t="shared" si="76"/>
        <v>1</v>
      </c>
      <c r="S45" s="11">
        <f t="shared" si="13"/>
        <v>1</v>
      </c>
      <c r="T45" s="11">
        <f t="shared" si="99"/>
        <v>1</v>
      </c>
      <c r="U45" s="11" t="str">
        <f t="shared" si="100"/>
        <v>Piped Network With Pump</v>
      </c>
      <c r="V45" s="11">
        <f t="shared" si="101"/>
        <v>1998</v>
      </c>
      <c r="W45" s="11" t="str">
        <f t="shared" si="102"/>
        <v>Governement (District, Wasac) And Water For People</v>
      </c>
      <c r="X45" s="11" t="str">
        <f t="shared" si="103"/>
        <v>Spring</v>
      </c>
      <c r="Y45" s="11">
        <f t="shared" si="104"/>
        <v>2</v>
      </c>
      <c r="Z45" s="11">
        <f t="shared" si="105"/>
        <v>1</v>
      </c>
      <c r="AA45" s="11">
        <f t="shared" si="106"/>
        <v>1</v>
      </c>
      <c r="AB45" s="11" t="str">
        <f t="shared" si="107"/>
        <v>"Springbox" --Intake Structure At A Spring</v>
      </c>
      <c r="AC45" s="11">
        <f t="shared" si="108"/>
        <v>1</v>
      </c>
      <c r="AD45" s="11">
        <f t="shared" si="109"/>
        <v>2016</v>
      </c>
      <c r="AE45" s="11">
        <f t="shared" si="110"/>
        <v>1</v>
      </c>
      <c r="AF45" s="11">
        <f t="shared" si="111"/>
        <v>20</v>
      </c>
      <c r="AG45" s="12">
        <f t="shared" si="77"/>
        <v>86400</v>
      </c>
      <c r="AH45" s="12">
        <f t="shared" si="112"/>
        <v>145.21008403361344</v>
      </c>
      <c r="AI45" s="11">
        <f t="shared" si="113"/>
        <v>1</v>
      </c>
      <c r="AJ45" s="11">
        <f t="shared" si="114"/>
        <v>1</v>
      </c>
      <c r="AK45" s="11">
        <f t="shared" si="115"/>
        <v>2</v>
      </c>
      <c r="AL45" s="11">
        <f t="shared" si="116"/>
        <v>2016</v>
      </c>
      <c r="AM45" s="11">
        <f t="shared" si="117"/>
        <v>1</v>
      </c>
      <c r="AN45" s="11">
        <f t="shared" si="118"/>
        <v>5000</v>
      </c>
      <c r="AO45" s="11">
        <f t="shared" si="119"/>
        <v>1</v>
      </c>
      <c r="AP45" s="11">
        <f t="shared" si="120"/>
        <v>15</v>
      </c>
      <c r="AQ45" s="11">
        <f t="shared" si="121"/>
        <v>2016</v>
      </c>
      <c r="AR45" s="11">
        <f t="shared" si="122"/>
        <v>1</v>
      </c>
      <c r="AS45" s="11">
        <f t="shared" si="123"/>
        <v>0</v>
      </c>
      <c r="AT45" s="11" t="str">
        <f t="shared" si="124"/>
        <v xml:space="preserve"> </v>
      </c>
      <c r="AU45" s="11" t="str">
        <f t="shared" si="125"/>
        <v/>
      </c>
      <c r="AV45" s="11" t="str">
        <f t="shared" si="41"/>
        <v xml:space="preserve"> </v>
      </c>
      <c r="AW45" s="11" t="str">
        <f t="shared" si="126"/>
        <v xml:space="preserve"> </v>
      </c>
      <c r="AX45" s="11">
        <f t="shared" si="127"/>
        <v>1</v>
      </c>
      <c r="AY45" s="11">
        <f t="shared" si="128"/>
        <v>2</v>
      </c>
      <c r="AZ45" s="11">
        <f t="shared" si="129"/>
        <v>2016</v>
      </c>
      <c r="BA45" s="11">
        <f t="shared" si="130"/>
        <v>1</v>
      </c>
      <c r="BB45" s="11">
        <f t="shared" si="131"/>
        <v>5000</v>
      </c>
      <c r="BC45" s="11">
        <f t="shared" si="132"/>
        <v>1</v>
      </c>
      <c r="BD45" s="11">
        <f t="shared" si="133"/>
        <v>1</v>
      </c>
      <c r="BE45" s="11">
        <f t="shared" si="134"/>
        <v>2016</v>
      </c>
      <c r="BF45" s="11">
        <f t="shared" si="135"/>
        <v>1</v>
      </c>
      <c r="BG45" s="11">
        <f t="shared" si="160"/>
        <v>1</v>
      </c>
      <c r="BH45" s="11">
        <f t="shared" si="52"/>
        <v>2016</v>
      </c>
      <c r="BI45" s="11">
        <f t="shared" si="136"/>
        <v>1</v>
      </c>
      <c r="BJ45" s="11">
        <f t="shared" si="137"/>
        <v>0</v>
      </c>
      <c r="BK45" s="11" t="str">
        <f t="shared" si="138"/>
        <v/>
      </c>
      <c r="BL45" s="11" t="str">
        <f t="shared" si="139"/>
        <v xml:space="preserve"> </v>
      </c>
      <c r="BM45" s="11" t="str">
        <f t="shared" si="140"/>
        <v xml:space="preserve"> </v>
      </c>
      <c r="BN45" s="11" t="str">
        <f t="shared" si="141"/>
        <v xml:space="preserve"> </v>
      </c>
      <c r="BO45" s="11" t="str">
        <f t="shared" si="142"/>
        <v xml:space="preserve"> </v>
      </c>
      <c r="BP45" s="11" t="str">
        <f t="shared" si="143"/>
        <v xml:space="preserve"> </v>
      </c>
      <c r="BQ45" s="11" t="str">
        <f t="shared" si="144"/>
        <v>0</v>
      </c>
      <c r="BR45" s="25">
        <f t="shared" si="145"/>
        <v>0</v>
      </c>
      <c r="BS45" s="11" t="str">
        <f t="shared" si="146"/>
        <v>Not Present</v>
      </c>
      <c r="BT45" s="11" t="str">
        <f t="shared" si="147"/>
        <v>0</v>
      </c>
      <c r="BU45" s="12">
        <f t="shared" si="148"/>
        <v>1</v>
      </c>
      <c r="BV45" s="12">
        <f t="shared" si="149"/>
        <v>0</v>
      </c>
      <c r="BW45" s="12">
        <f t="shared" si="81"/>
        <v>1</v>
      </c>
      <c r="BX45" s="12">
        <f t="shared" si="150"/>
        <v>1</v>
      </c>
      <c r="BY45" s="11">
        <f t="shared" si="82"/>
        <v>1</v>
      </c>
      <c r="BZ45" s="11">
        <f t="shared" si="151"/>
        <v>1</v>
      </c>
      <c r="CA45" s="11">
        <f t="shared" si="152"/>
        <v>2</v>
      </c>
      <c r="CB45" s="11">
        <f t="shared" si="153"/>
        <v>2016</v>
      </c>
      <c r="CC45" s="11">
        <f t="shared" si="154"/>
        <v>1</v>
      </c>
      <c r="CD45" s="11" t="str">
        <f t="shared" si="155"/>
        <v>No</v>
      </c>
      <c r="CE45" s="11">
        <f t="shared" si="156"/>
        <v>0</v>
      </c>
      <c r="CF45" s="11">
        <f t="shared" si="157"/>
        <v>0</v>
      </c>
      <c r="CG45" s="11">
        <f t="shared" si="83"/>
        <v>1</v>
      </c>
      <c r="CH45" s="11">
        <f t="shared" si="84"/>
        <v>0</v>
      </c>
      <c r="CI45" s="11">
        <f t="shared" si="158"/>
        <v>1</v>
      </c>
      <c r="CJ45" s="11">
        <f t="shared" si="159"/>
        <v>1</v>
      </c>
    </row>
    <row r="46" spans="1:88" x14ac:dyDescent="0.3">
      <c r="A46" s="11">
        <f t="shared" si="0"/>
        <v>2017</v>
      </c>
      <c r="B46" s="11" t="str">
        <f t="shared" si="1"/>
        <v>23-03-2017 04:57:00 CET</v>
      </c>
      <c r="C46" s="11" t="str">
        <f t="shared" si="88"/>
        <v>Rwanda</v>
      </c>
      <c r="D46" s="11" t="str">
        <f t="shared" si="89"/>
        <v>Rulindo</v>
      </c>
      <c r="E46" s="11" t="str">
        <f t="shared" si="90"/>
        <v>Murambi</v>
      </c>
      <c r="F46" s="11" t="str">
        <f t="shared" si="91"/>
        <v>Mugambazi</v>
      </c>
      <c r="G46" s="11" t="str">
        <f t="shared" si="92"/>
        <v>Nyarurembo</v>
      </c>
      <c r="H46" s="11" t="str">
        <f t="shared" si="93"/>
        <v/>
      </c>
      <c r="I46" s="11" t="str">
        <f t="shared" si="94"/>
        <v/>
      </c>
      <c r="J46" s="11" t="str">
        <f t="shared" si="95"/>
        <v>Mutagata motorised network</v>
      </c>
      <c r="K46" s="11">
        <f t="shared" si="96"/>
        <v>144</v>
      </c>
      <c r="L46" s="11">
        <f t="shared" si="161"/>
        <v>26296</v>
      </c>
      <c r="M46" s="11">
        <f t="shared" si="162"/>
        <v>49</v>
      </c>
      <c r="N46" s="11">
        <f t="shared" si="87"/>
        <v>536.65306122448976</v>
      </c>
      <c r="O46" s="11">
        <f t="shared" si="97"/>
        <v>48</v>
      </c>
      <c r="P46" s="11">
        <f t="shared" si="98"/>
        <v>96</v>
      </c>
      <c r="Q46" s="13">
        <f t="shared" si="75"/>
        <v>0.33333333333333331</v>
      </c>
      <c r="R46" s="11">
        <f t="shared" si="76"/>
        <v>0</v>
      </c>
      <c r="S46" s="11">
        <f t="shared" si="13"/>
        <v>0</v>
      </c>
      <c r="T46" s="11">
        <f t="shared" si="99"/>
        <v>1</v>
      </c>
      <c r="U46" s="11" t="str">
        <f t="shared" si="100"/>
        <v>Piped Network With Pump</v>
      </c>
      <c r="V46" s="11">
        <f t="shared" si="101"/>
        <v>1987</v>
      </c>
      <c r="W46" s="11" t="str">
        <f t="shared" si="102"/>
        <v>Governement (District, Wasac) And Water For People</v>
      </c>
      <c r="X46" s="11" t="str">
        <f t="shared" si="103"/>
        <v>Spring</v>
      </c>
      <c r="Y46" s="11">
        <f t="shared" si="104"/>
        <v>1</v>
      </c>
      <c r="Z46" s="11">
        <f t="shared" si="105"/>
        <v>1</v>
      </c>
      <c r="AA46" s="11">
        <f t="shared" si="106"/>
        <v>1</v>
      </c>
      <c r="AB46" s="11" t="str">
        <f t="shared" si="107"/>
        <v>"Springbox" --Intake Structure At A Spring</v>
      </c>
      <c r="AC46" s="11">
        <f t="shared" si="108"/>
        <v>1</v>
      </c>
      <c r="AD46" s="11">
        <f t="shared" si="109"/>
        <v>2007</v>
      </c>
      <c r="AE46" s="11">
        <f t="shared" si="110"/>
        <v>1</v>
      </c>
      <c r="AF46" s="11">
        <f t="shared" si="111"/>
        <v>5</v>
      </c>
      <c r="AG46" s="12">
        <f t="shared" si="77"/>
        <v>345600</v>
      </c>
      <c r="AH46" s="12">
        <f t="shared" si="112"/>
        <v>1440</v>
      </c>
      <c r="AI46" s="11">
        <f t="shared" si="113"/>
        <v>1</v>
      </c>
      <c r="AJ46" s="11">
        <f t="shared" si="114"/>
        <v>1</v>
      </c>
      <c r="AK46" s="11">
        <f t="shared" si="115"/>
        <v>1</v>
      </c>
      <c r="AL46" s="11">
        <f t="shared" si="116"/>
        <v>2016</v>
      </c>
      <c r="AM46" s="11">
        <f t="shared" si="117"/>
        <v>1</v>
      </c>
      <c r="AN46" s="11">
        <f t="shared" si="118"/>
        <v>1900</v>
      </c>
      <c r="AO46" s="11">
        <f t="shared" si="119"/>
        <v>1</v>
      </c>
      <c r="AP46" s="11">
        <f t="shared" si="120"/>
        <v>39</v>
      </c>
      <c r="AQ46" s="11">
        <f t="shared" si="121"/>
        <v>2016</v>
      </c>
      <c r="AR46" s="11">
        <f t="shared" si="122"/>
        <v>1</v>
      </c>
      <c r="AS46" s="11">
        <f t="shared" si="123"/>
        <v>1</v>
      </c>
      <c r="AT46" s="11">
        <f t="shared" si="124"/>
        <v>17</v>
      </c>
      <c r="AU46" s="11" t="str">
        <f t="shared" si="125"/>
        <v>Pressure Break Tank|Distribution Chamber|Washout And Air Release</v>
      </c>
      <c r="AV46" s="11">
        <f t="shared" si="41"/>
        <v>2016</v>
      </c>
      <c r="AW46" s="11">
        <f t="shared" si="126"/>
        <v>1</v>
      </c>
      <c r="AX46" s="11">
        <f t="shared" si="127"/>
        <v>1</v>
      </c>
      <c r="AY46" s="11">
        <f t="shared" si="128"/>
        <v>6</v>
      </c>
      <c r="AZ46" s="11">
        <f t="shared" si="129"/>
        <v>2016</v>
      </c>
      <c r="BA46" s="11">
        <f t="shared" si="130"/>
        <v>1</v>
      </c>
      <c r="BB46" s="11">
        <f t="shared" si="131"/>
        <v>40000</v>
      </c>
      <c r="BC46" s="11">
        <f t="shared" si="132"/>
        <v>1</v>
      </c>
      <c r="BD46" s="11">
        <f t="shared" si="133"/>
        <v>5</v>
      </c>
      <c r="BE46" s="11">
        <f t="shared" si="134"/>
        <v>2017</v>
      </c>
      <c r="BF46" s="11">
        <f t="shared" si="135"/>
        <v>1</v>
      </c>
      <c r="BG46" s="11">
        <f t="shared" si="160"/>
        <v>1</v>
      </c>
      <c r="BH46" s="11">
        <f t="shared" si="52"/>
        <v>2016</v>
      </c>
      <c r="BI46" s="11">
        <f t="shared" si="136"/>
        <v>1</v>
      </c>
      <c r="BJ46" s="11">
        <f t="shared" si="137"/>
        <v>1</v>
      </c>
      <c r="BK46" s="11" t="str">
        <f t="shared" si="138"/>
        <v>Disinfection/Chlorination</v>
      </c>
      <c r="BL46" s="11">
        <f t="shared" si="139"/>
        <v>2017</v>
      </c>
      <c r="BM46" s="11">
        <f t="shared" si="140"/>
        <v>1</v>
      </c>
      <c r="BN46" s="11">
        <f t="shared" si="141"/>
        <v>0</v>
      </c>
      <c r="BO46" s="11" t="str">
        <f t="shared" si="142"/>
        <v xml:space="preserve"> </v>
      </c>
      <c r="BP46" s="11" t="str">
        <f t="shared" si="143"/>
        <v xml:space="preserve"> </v>
      </c>
      <c r="BQ46" s="11" t="str">
        <f t="shared" si="144"/>
        <v>0</v>
      </c>
      <c r="BR46" s="25">
        <f t="shared" si="145"/>
        <v>0</v>
      </c>
      <c r="BS46" s="11" t="str">
        <f t="shared" si="146"/>
        <v>Not Present</v>
      </c>
      <c r="BT46" s="11" t="str">
        <f t="shared" si="147"/>
        <v>0</v>
      </c>
      <c r="BU46" s="12">
        <f t="shared" si="148"/>
        <v>1</v>
      </c>
      <c r="BV46" s="12">
        <f t="shared" si="149"/>
        <v>0</v>
      </c>
      <c r="BW46" s="12">
        <f t="shared" si="81"/>
        <v>1</v>
      </c>
      <c r="BX46" s="12">
        <f t="shared" si="150"/>
        <v>1</v>
      </c>
      <c r="BY46" s="11">
        <f t="shared" si="82"/>
        <v>1</v>
      </c>
      <c r="BZ46" s="11">
        <f t="shared" si="151"/>
        <v>1</v>
      </c>
      <c r="CA46" s="11">
        <f t="shared" si="152"/>
        <v>64</v>
      </c>
      <c r="CB46" s="11">
        <f t="shared" si="153"/>
        <v>2016</v>
      </c>
      <c r="CC46" s="11">
        <f t="shared" si="154"/>
        <v>2</v>
      </c>
      <c r="CD46" s="11" t="str">
        <f t="shared" si="155"/>
        <v>No</v>
      </c>
      <c r="CE46" s="11">
        <f t="shared" si="156"/>
        <v>0</v>
      </c>
      <c r="CF46" s="11">
        <f t="shared" si="157"/>
        <v>0</v>
      </c>
      <c r="CG46" s="11">
        <f t="shared" si="83"/>
        <v>1</v>
      </c>
      <c r="CH46" s="11">
        <f t="shared" si="84"/>
        <v>0</v>
      </c>
      <c r="CI46" s="11">
        <f t="shared" si="158"/>
        <v>1</v>
      </c>
      <c r="CJ46" s="11">
        <f t="shared" si="159"/>
        <v>1</v>
      </c>
    </row>
    <row r="47" spans="1:88" x14ac:dyDescent="0.3">
      <c r="A47" s="11">
        <f t="shared" si="0"/>
        <v>2017</v>
      </c>
      <c r="B47" s="11" t="str">
        <f t="shared" si="1"/>
        <v>15-03-2017 16:59:08 CET</v>
      </c>
      <c r="C47" s="11" t="str">
        <f t="shared" si="88"/>
        <v>Rwanda</v>
      </c>
      <c r="D47" s="11" t="str">
        <f t="shared" si="89"/>
        <v>Rulindo</v>
      </c>
      <c r="E47" s="11" t="str">
        <f t="shared" si="90"/>
        <v>Burega</v>
      </c>
      <c r="F47" s="11" t="str">
        <f t="shared" si="91"/>
        <v>Butangampundu</v>
      </c>
      <c r="G47" s="11" t="str">
        <f t="shared" si="92"/>
        <v>Gacyamo</v>
      </c>
      <c r="H47" s="11" t="str">
        <f t="shared" si="93"/>
        <v/>
      </c>
      <c r="I47" s="11" t="str">
        <f t="shared" si="94"/>
        <v/>
      </c>
      <c r="J47" s="11" t="str">
        <f t="shared" si="95"/>
        <v>Rwamugaza</v>
      </c>
      <c r="K47" s="11">
        <f t="shared" si="96"/>
        <v>550</v>
      </c>
      <c r="L47" s="11">
        <f t="shared" si="161"/>
        <v>14106</v>
      </c>
      <c r="M47" s="11">
        <f t="shared" si="162"/>
        <v>38</v>
      </c>
      <c r="N47" s="11">
        <f t="shared" si="87"/>
        <v>371.21052631578948</v>
      </c>
      <c r="O47" s="11">
        <f t="shared" si="97"/>
        <v>550</v>
      </c>
      <c r="P47" s="11" t="str">
        <f t="shared" si="98"/>
        <v xml:space="preserve"> </v>
      </c>
      <c r="Q47" s="13">
        <f t="shared" si="75"/>
        <v>1</v>
      </c>
      <c r="R47" s="11">
        <f t="shared" si="76"/>
        <v>1</v>
      </c>
      <c r="S47" s="11">
        <f t="shared" si="13"/>
        <v>0</v>
      </c>
      <c r="T47" s="11">
        <f t="shared" si="99"/>
        <v>1</v>
      </c>
      <c r="U47" s="11" t="str">
        <f t="shared" si="100"/>
        <v>Piped Network With Pump</v>
      </c>
      <c r="V47" s="11">
        <f t="shared" si="101"/>
        <v>2012</v>
      </c>
      <c r="W47" s="11" t="str">
        <f t="shared" si="102"/>
        <v>Governement (District, Wasac) And Water For People</v>
      </c>
      <c r="X47" s="11" t="str">
        <f t="shared" si="103"/>
        <v>Spring</v>
      </c>
      <c r="Y47" s="11">
        <f t="shared" si="104"/>
        <v>3</v>
      </c>
      <c r="Z47" s="11">
        <f t="shared" si="105"/>
        <v>1</v>
      </c>
      <c r="AA47" s="11">
        <f t="shared" si="106"/>
        <v>1</v>
      </c>
      <c r="AB47" s="11" t="str">
        <f t="shared" si="107"/>
        <v/>
      </c>
      <c r="AC47" s="11">
        <f t="shared" si="108"/>
        <v>3</v>
      </c>
      <c r="AD47" s="11">
        <f t="shared" si="109"/>
        <v>2009</v>
      </c>
      <c r="AE47" s="11">
        <f t="shared" si="110"/>
        <v>1</v>
      </c>
      <c r="AF47" s="11">
        <f t="shared" si="111"/>
        <v>4.5</v>
      </c>
      <c r="AG47" s="12">
        <f t="shared" si="77"/>
        <v>384000</v>
      </c>
      <c r="AH47" s="12">
        <f t="shared" si="112"/>
        <v>139.63636363636363</v>
      </c>
      <c r="AI47" s="11">
        <f t="shared" si="113"/>
        <v>1</v>
      </c>
      <c r="AJ47" s="11">
        <f t="shared" si="114"/>
        <v>1</v>
      </c>
      <c r="AK47" s="11">
        <f t="shared" si="115"/>
        <v>2</v>
      </c>
      <c r="AL47" s="11">
        <f t="shared" si="116"/>
        <v>2009</v>
      </c>
      <c r="AM47" s="11">
        <f t="shared" si="117"/>
        <v>1</v>
      </c>
      <c r="AN47" s="11">
        <f t="shared" si="118"/>
        <v>5000</v>
      </c>
      <c r="AO47" s="11">
        <f t="shared" si="119"/>
        <v>1</v>
      </c>
      <c r="AP47" s="11">
        <f t="shared" si="120"/>
        <v>16</v>
      </c>
      <c r="AQ47" s="11">
        <f t="shared" si="121"/>
        <v>2012</v>
      </c>
      <c r="AR47" s="11">
        <f t="shared" si="122"/>
        <v>1</v>
      </c>
      <c r="AS47" s="11">
        <f t="shared" si="123"/>
        <v>1</v>
      </c>
      <c r="AT47" s="11">
        <f t="shared" si="124"/>
        <v>23</v>
      </c>
      <c r="AU47" s="11" t="str">
        <f t="shared" si="125"/>
        <v/>
      </c>
      <c r="AV47" s="11">
        <f t="shared" si="41"/>
        <v>2012</v>
      </c>
      <c r="AW47" s="11">
        <f t="shared" si="126"/>
        <v>1</v>
      </c>
      <c r="AX47" s="11">
        <f t="shared" si="127"/>
        <v>1</v>
      </c>
      <c r="AY47" s="11">
        <f t="shared" si="128"/>
        <v>2</v>
      </c>
      <c r="AZ47" s="11">
        <f t="shared" si="129"/>
        <v>2012</v>
      </c>
      <c r="BA47" s="11">
        <f t="shared" si="130"/>
        <v>1</v>
      </c>
      <c r="BB47" s="11">
        <f t="shared" si="131"/>
        <v>5000</v>
      </c>
      <c r="BC47" s="11">
        <f t="shared" si="132"/>
        <v>1</v>
      </c>
      <c r="BD47" s="11">
        <f t="shared" si="133"/>
        <v>1</v>
      </c>
      <c r="BE47" s="11">
        <f t="shared" si="134"/>
        <v>2009</v>
      </c>
      <c r="BF47" s="11">
        <f t="shared" si="135"/>
        <v>1</v>
      </c>
      <c r="BG47" s="11">
        <f t="shared" si="160"/>
        <v>1</v>
      </c>
      <c r="BH47" s="11">
        <f t="shared" si="52"/>
        <v>2012</v>
      </c>
      <c r="BI47" s="11">
        <f t="shared" si="136"/>
        <v>1</v>
      </c>
      <c r="BJ47" s="11">
        <f t="shared" si="137"/>
        <v>0</v>
      </c>
      <c r="BK47" s="11" t="str">
        <f t="shared" si="138"/>
        <v/>
      </c>
      <c r="BL47" s="11" t="str">
        <f t="shared" si="139"/>
        <v xml:space="preserve"> </v>
      </c>
      <c r="BM47" s="11" t="str">
        <f t="shared" si="140"/>
        <v xml:space="preserve"> </v>
      </c>
      <c r="BN47" s="11" t="str">
        <f t="shared" si="141"/>
        <v xml:space="preserve"> </v>
      </c>
      <c r="BO47" s="11" t="str">
        <f t="shared" si="142"/>
        <v xml:space="preserve"> </v>
      </c>
      <c r="BP47" s="11" t="str">
        <f t="shared" si="143"/>
        <v xml:space="preserve"> </v>
      </c>
      <c r="BQ47" s="11" t="str">
        <f t="shared" si="144"/>
        <v>0</v>
      </c>
      <c r="BR47" s="25">
        <f t="shared" si="145"/>
        <v>0</v>
      </c>
      <c r="BS47" s="11" t="str">
        <f t="shared" si="146"/>
        <v>Not Present</v>
      </c>
      <c r="BT47" s="11" t="str">
        <f t="shared" si="147"/>
        <v>0</v>
      </c>
      <c r="BU47" s="12">
        <f t="shared" si="148"/>
        <v>1</v>
      </c>
      <c r="BV47" s="12">
        <f t="shared" si="149"/>
        <v>0</v>
      </c>
      <c r="BW47" s="12">
        <f t="shared" si="81"/>
        <v>1</v>
      </c>
      <c r="BX47" s="12">
        <f t="shared" si="150"/>
        <v>1</v>
      </c>
      <c r="BY47" s="11">
        <f t="shared" si="82"/>
        <v>1</v>
      </c>
      <c r="BZ47" s="11">
        <f t="shared" si="151"/>
        <v>1</v>
      </c>
      <c r="CA47" s="11">
        <f t="shared" si="152"/>
        <v>1</v>
      </c>
      <c r="CB47" s="11">
        <f t="shared" si="153"/>
        <v>2012</v>
      </c>
      <c r="CC47" s="11">
        <f t="shared" si="154"/>
        <v>1</v>
      </c>
      <c r="CD47" s="11" t="str">
        <f t="shared" si="155"/>
        <v>No</v>
      </c>
      <c r="CE47" s="11">
        <f t="shared" si="156"/>
        <v>0</v>
      </c>
      <c r="CF47" s="11">
        <f t="shared" si="157"/>
        <v>0</v>
      </c>
      <c r="CG47" s="11">
        <f t="shared" si="83"/>
        <v>1</v>
      </c>
      <c r="CH47" s="11">
        <f t="shared" si="84"/>
        <v>0</v>
      </c>
      <c r="CI47" s="11">
        <f t="shared" si="158"/>
        <v>1</v>
      </c>
      <c r="CJ47" s="11">
        <f t="shared" si="159"/>
        <v>1</v>
      </c>
    </row>
    <row r="48" spans="1:88" x14ac:dyDescent="0.3">
      <c r="A48" s="11">
        <f t="shared" si="0"/>
        <v>2017</v>
      </c>
      <c r="B48" s="11" t="str">
        <f t="shared" si="1"/>
        <v>28-03-2017 09:26:51 CEST</v>
      </c>
      <c r="C48" s="11" t="str">
        <f t="shared" si="88"/>
        <v>Rwanda</v>
      </c>
      <c r="D48" s="11" t="str">
        <f t="shared" si="89"/>
        <v>Rulindo</v>
      </c>
      <c r="E48" s="11" t="str">
        <f t="shared" si="90"/>
        <v>Kisaro</v>
      </c>
      <c r="F48" s="11" t="str">
        <f t="shared" si="91"/>
        <v>Kamushenyi</v>
      </c>
      <c r="G48" s="11" t="str">
        <f t="shared" si="92"/>
        <v>Karambi</v>
      </c>
      <c r="H48" s="11" t="str">
        <f t="shared" si="93"/>
        <v/>
      </c>
      <c r="I48" s="11" t="str">
        <f t="shared" si="94"/>
        <v/>
      </c>
      <c r="J48" s="11" t="str">
        <f t="shared" si="95"/>
        <v>Gahama Kisaro network</v>
      </c>
      <c r="K48" s="11">
        <f t="shared" si="96"/>
        <v>184</v>
      </c>
      <c r="L48" s="11">
        <f t="shared" si="161"/>
        <v>10234</v>
      </c>
      <c r="M48" s="11">
        <f t="shared" si="162"/>
        <v>14</v>
      </c>
      <c r="N48" s="11">
        <f t="shared" si="87"/>
        <v>731</v>
      </c>
      <c r="O48" s="11">
        <f t="shared" si="97"/>
        <v>184</v>
      </c>
      <c r="P48" s="11" t="str">
        <f t="shared" si="98"/>
        <v xml:space="preserve"> </v>
      </c>
      <c r="Q48" s="13">
        <f t="shared" si="75"/>
        <v>1</v>
      </c>
      <c r="R48" s="11">
        <f t="shared" si="76"/>
        <v>1</v>
      </c>
      <c r="S48" s="11">
        <f t="shared" si="13"/>
        <v>0</v>
      </c>
      <c r="T48" s="11">
        <f t="shared" si="99"/>
        <v>1</v>
      </c>
      <c r="U48" s="11" t="str">
        <f t="shared" si="100"/>
        <v>Piped Network With Pump</v>
      </c>
      <c r="V48" s="11">
        <f t="shared" si="101"/>
        <v>2012</v>
      </c>
      <c r="W48" s="11" t="str">
        <f t="shared" si="102"/>
        <v>Governement (District, Wasac) And Water For People</v>
      </c>
      <c r="X48" s="11" t="str">
        <f t="shared" si="103"/>
        <v>Spring</v>
      </c>
      <c r="Y48" s="11">
        <f t="shared" si="104"/>
        <v>1</v>
      </c>
      <c r="Z48" s="11">
        <f t="shared" si="105"/>
        <v>1</v>
      </c>
      <c r="AA48" s="11">
        <f t="shared" si="106"/>
        <v>1</v>
      </c>
      <c r="AB48" s="11" t="str">
        <f t="shared" si="107"/>
        <v/>
      </c>
      <c r="AC48" s="11">
        <f t="shared" si="108"/>
        <v>1</v>
      </c>
      <c r="AD48" s="11">
        <f t="shared" si="109"/>
        <v>2012</v>
      </c>
      <c r="AE48" s="11">
        <f t="shared" si="110"/>
        <v>1</v>
      </c>
      <c r="AF48" s="11">
        <f t="shared" si="111"/>
        <v>3</v>
      </c>
      <c r="AG48" s="12">
        <f t="shared" si="77"/>
        <v>576000</v>
      </c>
      <c r="AH48" s="12">
        <f t="shared" si="112"/>
        <v>626.08695652173913</v>
      </c>
      <c r="AI48" s="11">
        <f t="shared" si="113"/>
        <v>1</v>
      </c>
      <c r="AJ48" s="11">
        <f t="shared" si="114"/>
        <v>1</v>
      </c>
      <c r="AK48" s="11">
        <f t="shared" si="115"/>
        <v>1</v>
      </c>
      <c r="AL48" s="11">
        <f t="shared" si="116"/>
        <v>2012</v>
      </c>
      <c r="AM48" s="11">
        <f t="shared" si="117"/>
        <v>1</v>
      </c>
      <c r="AN48" s="11">
        <f t="shared" si="118"/>
        <v>30000</v>
      </c>
      <c r="AO48" s="11">
        <f t="shared" si="119"/>
        <v>1</v>
      </c>
      <c r="AP48" s="11">
        <f t="shared" si="120"/>
        <v>7</v>
      </c>
      <c r="AQ48" s="11">
        <f t="shared" si="121"/>
        <v>2012</v>
      </c>
      <c r="AR48" s="11">
        <f t="shared" si="122"/>
        <v>1</v>
      </c>
      <c r="AS48" s="11">
        <f t="shared" si="123"/>
        <v>1</v>
      </c>
      <c r="AT48" s="11">
        <f t="shared" si="124"/>
        <v>14</v>
      </c>
      <c r="AU48" s="11" t="str">
        <f t="shared" si="125"/>
        <v/>
      </c>
      <c r="AV48" s="11">
        <f t="shared" si="41"/>
        <v>2012</v>
      </c>
      <c r="AW48" s="11">
        <f t="shared" si="126"/>
        <v>1</v>
      </c>
      <c r="AX48" s="11">
        <f t="shared" si="127"/>
        <v>1</v>
      </c>
      <c r="AY48" s="11">
        <f t="shared" si="128"/>
        <v>1</v>
      </c>
      <c r="AZ48" s="11">
        <f t="shared" si="129"/>
        <v>2012</v>
      </c>
      <c r="BA48" s="11">
        <f t="shared" si="130"/>
        <v>1</v>
      </c>
      <c r="BB48" s="11">
        <f t="shared" si="131"/>
        <v>30000</v>
      </c>
      <c r="BC48" s="11">
        <f t="shared" si="132"/>
        <v>1</v>
      </c>
      <c r="BD48" s="11">
        <f t="shared" si="133"/>
        <v>2</v>
      </c>
      <c r="BE48" s="11">
        <f t="shared" si="134"/>
        <v>2012</v>
      </c>
      <c r="BF48" s="11">
        <f t="shared" si="135"/>
        <v>2</v>
      </c>
      <c r="BG48" s="11">
        <f t="shared" si="160"/>
        <v>1</v>
      </c>
      <c r="BH48" s="11">
        <f t="shared" si="52"/>
        <v>2012</v>
      </c>
      <c r="BI48" s="11">
        <f t="shared" si="136"/>
        <v>1</v>
      </c>
      <c r="BJ48" s="11">
        <f t="shared" si="137"/>
        <v>0</v>
      </c>
      <c r="BK48" s="11" t="str">
        <f t="shared" si="138"/>
        <v/>
      </c>
      <c r="BL48" s="11" t="str">
        <f t="shared" si="139"/>
        <v xml:space="preserve"> </v>
      </c>
      <c r="BM48" s="11" t="str">
        <f t="shared" si="140"/>
        <v xml:space="preserve"> </v>
      </c>
      <c r="BN48" s="11" t="str">
        <f t="shared" si="141"/>
        <v xml:space="preserve"> </v>
      </c>
      <c r="BO48" s="11" t="str">
        <f t="shared" si="142"/>
        <v xml:space="preserve"> </v>
      </c>
      <c r="BP48" s="11" t="str">
        <f t="shared" si="143"/>
        <v xml:space="preserve"> </v>
      </c>
      <c r="BQ48" s="11" t="str">
        <f t="shared" si="144"/>
        <v>0</v>
      </c>
      <c r="BR48" s="25">
        <f t="shared" si="145"/>
        <v>0</v>
      </c>
      <c r="BS48" s="11" t="str">
        <f t="shared" si="146"/>
        <v>Not Present</v>
      </c>
      <c r="BT48" s="11" t="str">
        <f t="shared" si="147"/>
        <v>0</v>
      </c>
      <c r="BU48" s="12">
        <f t="shared" si="148"/>
        <v>1</v>
      </c>
      <c r="BV48" s="12">
        <f t="shared" si="149"/>
        <v>0</v>
      </c>
      <c r="BW48" s="12">
        <f t="shared" si="81"/>
        <v>1</v>
      </c>
      <c r="BX48" s="12">
        <f t="shared" si="150"/>
        <v>1</v>
      </c>
      <c r="BY48" s="11">
        <f t="shared" si="82"/>
        <v>1</v>
      </c>
      <c r="BZ48" s="11">
        <f t="shared" si="151"/>
        <v>1</v>
      </c>
      <c r="CA48" s="11">
        <f t="shared" si="152"/>
        <v>1</v>
      </c>
      <c r="CB48" s="11">
        <f t="shared" si="153"/>
        <v>2012</v>
      </c>
      <c r="CC48" s="11">
        <f t="shared" si="154"/>
        <v>2</v>
      </c>
      <c r="CD48" s="11" t="str">
        <f t="shared" si="155"/>
        <v>No</v>
      </c>
      <c r="CE48" s="11">
        <f t="shared" si="156"/>
        <v>0</v>
      </c>
      <c r="CF48" s="11">
        <f t="shared" si="157"/>
        <v>0</v>
      </c>
      <c r="CG48" s="11">
        <f t="shared" si="83"/>
        <v>1</v>
      </c>
      <c r="CH48" s="11">
        <f t="shared" si="84"/>
        <v>0</v>
      </c>
      <c r="CI48" s="11">
        <f t="shared" si="158"/>
        <v>0</v>
      </c>
      <c r="CJ48" s="11">
        <f t="shared" si="159"/>
        <v>2</v>
      </c>
    </row>
    <row r="49" spans="1:88" x14ac:dyDescent="0.3">
      <c r="A49" s="11">
        <f t="shared" si="0"/>
        <v>2017</v>
      </c>
      <c r="B49" s="11" t="str">
        <f t="shared" si="1"/>
        <v>02-01-2015 12:56:53 CET</v>
      </c>
      <c r="C49" s="11" t="str">
        <f t="shared" si="88"/>
        <v>Rwanda</v>
      </c>
      <c r="D49" s="11" t="str">
        <f t="shared" si="89"/>
        <v>Rulindo</v>
      </c>
      <c r="E49" s="11" t="str">
        <f t="shared" si="90"/>
        <v>Buyoga</v>
      </c>
      <c r="F49" s="11" t="str">
        <f t="shared" si="91"/>
        <v>Karama</v>
      </c>
      <c r="G49" s="11" t="str">
        <f t="shared" si="92"/>
        <v>Cyasenga</v>
      </c>
      <c r="H49" s="11" t="str">
        <f t="shared" si="93"/>
        <v/>
      </c>
      <c r="I49" s="11" t="str">
        <f t="shared" si="94"/>
        <v/>
      </c>
      <c r="J49" s="11" t="str">
        <f t="shared" si="95"/>
        <v>Water point near GS Kadendegere/Nyirambuga pumping</v>
      </c>
      <c r="K49" s="11">
        <f t="shared" si="96"/>
        <v>165</v>
      </c>
      <c r="L49" s="11">
        <f t="shared" si="161"/>
        <v>30604</v>
      </c>
      <c r="M49" s="11">
        <f t="shared" si="162"/>
        <v>1</v>
      </c>
      <c r="N49" s="11">
        <f t="shared" si="87"/>
        <v>30604</v>
      </c>
      <c r="O49" s="11">
        <f t="shared" si="97"/>
        <v>165</v>
      </c>
      <c r="P49" s="11" t="str">
        <f t="shared" si="98"/>
        <v xml:space="preserve"> </v>
      </c>
      <c r="Q49" s="13">
        <f t="shared" si="75"/>
        <v>1</v>
      </c>
      <c r="R49" s="11">
        <f t="shared" si="76"/>
        <v>1</v>
      </c>
      <c r="S49" s="11">
        <f t="shared" si="13"/>
        <v>0</v>
      </c>
      <c r="T49" s="11">
        <f t="shared" si="99"/>
        <v>1</v>
      </c>
      <c r="U49" s="11" t="str">
        <f t="shared" si="100"/>
        <v>Piped Network With Pump</v>
      </c>
      <c r="V49" s="11">
        <f t="shared" si="101"/>
        <v>2015</v>
      </c>
      <c r="W49" s="11" t="str">
        <f t="shared" si="102"/>
        <v>Governement (District, Wasac) And Water For People</v>
      </c>
      <c r="X49" s="11" t="str">
        <f t="shared" si="103"/>
        <v>Spring</v>
      </c>
      <c r="Y49" s="11">
        <f t="shared" si="104"/>
        <v>11</v>
      </c>
      <c r="Z49" s="11">
        <f t="shared" si="105"/>
        <v>1</v>
      </c>
      <c r="AA49" s="11">
        <f t="shared" si="106"/>
        <v>0</v>
      </c>
      <c r="AB49" s="11" t="str">
        <f t="shared" si="107"/>
        <v/>
      </c>
      <c r="AC49" s="11" t="str">
        <f t="shared" si="108"/>
        <v xml:space="preserve"> </v>
      </c>
      <c r="AD49" s="11" t="str">
        <f t="shared" si="109"/>
        <v xml:space="preserve"> </v>
      </c>
      <c r="AE49" s="11" t="str">
        <f t="shared" si="110"/>
        <v xml:space="preserve"> </v>
      </c>
      <c r="AF49" s="11">
        <f t="shared" si="111"/>
        <v>4</v>
      </c>
      <c r="AG49" s="12">
        <f t="shared" si="77"/>
        <v>432000</v>
      </c>
      <c r="AH49" s="12">
        <f t="shared" si="112"/>
        <v>523.63636363636363</v>
      </c>
      <c r="AI49" s="11">
        <f t="shared" si="113"/>
        <v>1</v>
      </c>
      <c r="AJ49" s="11">
        <f t="shared" si="114"/>
        <v>0</v>
      </c>
      <c r="AK49" s="11" t="str">
        <f t="shared" si="115"/>
        <v xml:space="preserve"> </v>
      </c>
      <c r="AL49" s="11" t="str">
        <f t="shared" si="116"/>
        <v xml:space="preserve"> </v>
      </c>
      <c r="AM49" s="11" t="str">
        <f t="shared" si="117"/>
        <v xml:space="preserve"> </v>
      </c>
      <c r="AN49" s="11" t="str">
        <f t="shared" si="118"/>
        <v xml:space="preserve"> </v>
      </c>
      <c r="AO49" s="11">
        <f t="shared" si="119"/>
        <v>1</v>
      </c>
      <c r="AP49" s="11">
        <f t="shared" si="120"/>
        <v>1</v>
      </c>
      <c r="AQ49" s="11">
        <f t="shared" si="121"/>
        <v>2015</v>
      </c>
      <c r="AR49" s="11">
        <f t="shared" si="122"/>
        <v>1</v>
      </c>
      <c r="AS49" s="11">
        <f t="shared" si="123"/>
        <v>0</v>
      </c>
      <c r="AT49" s="11" t="str">
        <f t="shared" si="124"/>
        <v xml:space="preserve"> </v>
      </c>
      <c r="AU49" s="11" t="str">
        <f t="shared" si="125"/>
        <v/>
      </c>
      <c r="AV49" s="11" t="str">
        <f t="shared" si="41"/>
        <v xml:space="preserve"> </v>
      </c>
      <c r="AW49" s="11" t="str">
        <f t="shared" si="126"/>
        <v xml:space="preserve"> </v>
      </c>
      <c r="AX49" s="11">
        <f t="shared" si="127"/>
        <v>0</v>
      </c>
      <c r="AY49" s="11" t="str">
        <f t="shared" si="128"/>
        <v xml:space="preserve"> </v>
      </c>
      <c r="AZ49" s="11" t="str">
        <f t="shared" si="129"/>
        <v xml:space="preserve"> </v>
      </c>
      <c r="BA49" s="11" t="str">
        <f t="shared" si="130"/>
        <v xml:space="preserve"> </v>
      </c>
      <c r="BB49" s="11" t="str">
        <f t="shared" si="131"/>
        <v xml:space="preserve"> </v>
      </c>
      <c r="BC49" s="11">
        <f t="shared" si="132"/>
        <v>0</v>
      </c>
      <c r="BD49" s="11" t="str">
        <f t="shared" si="133"/>
        <v xml:space="preserve"> </v>
      </c>
      <c r="BE49" s="11" t="str">
        <f t="shared" si="134"/>
        <v xml:space="preserve"> </v>
      </c>
      <c r="BF49" s="11" t="str">
        <f t="shared" si="135"/>
        <v xml:space="preserve"> </v>
      </c>
      <c r="BG49" s="11" t="str">
        <f t="shared" si="160"/>
        <v xml:space="preserve"> </v>
      </c>
      <c r="BH49" s="11" t="str">
        <f t="shared" si="52"/>
        <v xml:space="preserve"> </v>
      </c>
      <c r="BI49" s="11" t="str">
        <f t="shared" si="136"/>
        <v xml:space="preserve"> </v>
      </c>
      <c r="BJ49" s="11">
        <f t="shared" si="137"/>
        <v>0</v>
      </c>
      <c r="BK49" s="11" t="str">
        <f t="shared" si="138"/>
        <v/>
      </c>
      <c r="BL49" s="11" t="str">
        <f t="shared" si="139"/>
        <v xml:space="preserve"> </v>
      </c>
      <c r="BM49" s="11" t="str">
        <f t="shared" si="140"/>
        <v xml:space="preserve"> </v>
      </c>
      <c r="BN49" s="11" t="str">
        <f t="shared" si="141"/>
        <v xml:space="preserve"> </v>
      </c>
      <c r="BO49" s="11" t="str">
        <f t="shared" si="142"/>
        <v xml:space="preserve"> </v>
      </c>
      <c r="BP49" s="11" t="str">
        <f t="shared" si="143"/>
        <v xml:space="preserve"> </v>
      </c>
      <c r="BQ49" s="11" t="str">
        <f t="shared" si="144"/>
        <v>0</v>
      </c>
      <c r="BR49" s="25">
        <f t="shared" si="145"/>
        <v>0</v>
      </c>
      <c r="BS49" s="11" t="str">
        <f t="shared" si="146"/>
        <v>Not Present</v>
      </c>
      <c r="BT49" s="11" t="str">
        <f t="shared" si="147"/>
        <v>0</v>
      </c>
      <c r="BU49" s="12">
        <f t="shared" si="148"/>
        <v>1</v>
      </c>
      <c r="BV49" s="12">
        <f t="shared" si="149"/>
        <v>0</v>
      </c>
      <c r="BW49" s="12">
        <f t="shared" si="81"/>
        <v>1</v>
      </c>
      <c r="BX49" s="12">
        <f t="shared" si="150"/>
        <v>1</v>
      </c>
      <c r="BY49" s="11">
        <f t="shared" si="82"/>
        <v>1</v>
      </c>
      <c r="BZ49" s="11">
        <f t="shared" si="151"/>
        <v>1</v>
      </c>
      <c r="CA49" s="11">
        <f t="shared" si="152"/>
        <v>2</v>
      </c>
      <c r="CB49" s="11">
        <f t="shared" si="153"/>
        <v>2015</v>
      </c>
      <c r="CC49" s="11">
        <f t="shared" si="154"/>
        <v>1</v>
      </c>
      <c r="CD49" s="11" t="str">
        <f t="shared" si="155"/>
        <v>No</v>
      </c>
      <c r="CE49" s="11">
        <f t="shared" si="156"/>
        <v>0</v>
      </c>
      <c r="CF49" s="11">
        <f t="shared" si="157"/>
        <v>0</v>
      </c>
      <c r="CG49" s="11">
        <f t="shared" si="83"/>
        <v>1</v>
      </c>
      <c r="CH49" s="11">
        <f t="shared" si="84"/>
        <v>0</v>
      </c>
      <c r="CI49" s="11">
        <f t="shared" si="158"/>
        <v>1</v>
      </c>
      <c r="CJ49" s="11">
        <f t="shared" si="159"/>
        <v>1</v>
      </c>
    </row>
    <row r="50" spans="1:88" x14ac:dyDescent="0.3">
      <c r="A50" s="11">
        <f t="shared" si="0"/>
        <v>2017</v>
      </c>
      <c r="B50" s="11" t="str">
        <f t="shared" si="1"/>
        <v>09-03-2017 21:13:37 CET</v>
      </c>
      <c r="C50" s="11" t="str">
        <f t="shared" si="88"/>
        <v>Rwanda</v>
      </c>
      <c r="D50" s="11" t="str">
        <f t="shared" si="89"/>
        <v>Rulindo</v>
      </c>
      <c r="E50" s="11" t="str">
        <f t="shared" si="90"/>
        <v>Shyorongi</v>
      </c>
      <c r="F50" s="11" t="str">
        <f t="shared" si="91"/>
        <v>Rubona</v>
      </c>
      <c r="G50" s="11" t="str">
        <f t="shared" si="92"/>
        <v>Gishyita</v>
      </c>
      <c r="H50" s="11" t="str">
        <f t="shared" si="93"/>
        <v/>
      </c>
      <c r="I50" s="11" t="str">
        <f t="shared" si="94"/>
        <v/>
      </c>
      <c r="J50" s="11" t="str">
        <f t="shared" si="95"/>
        <v>Bitete-Rwahi network</v>
      </c>
      <c r="K50" s="11">
        <f t="shared" si="96"/>
        <v>205</v>
      </c>
      <c r="L50" s="11">
        <f t="shared" si="161"/>
        <v>1316</v>
      </c>
      <c r="M50" s="11">
        <f t="shared" si="162"/>
        <v>15</v>
      </c>
      <c r="N50" s="11">
        <f t="shared" si="87"/>
        <v>87.733333333333334</v>
      </c>
      <c r="O50" s="11">
        <f t="shared" si="97"/>
        <v>60</v>
      </c>
      <c r="P50" s="11">
        <f t="shared" si="98"/>
        <v>145</v>
      </c>
      <c r="Q50" s="13">
        <f t="shared" si="75"/>
        <v>0.29268292682926828</v>
      </c>
      <c r="R50" s="11">
        <f t="shared" si="76"/>
        <v>0</v>
      </c>
      <c r="S50" s="11">
        <f t="shared" si="13"/>
        <v>1</v>
      </c>
      <c r="T50" s="11">
        <f t="shared" si="99"/>
        <v>1</v>
      </c>
      <c r="U50" s="11" t="str">
        <f t="shared" si="100"/>
        <v>Piped Network -- Gravity Only</v>
      </c>
      <c r="V50" s="11">
        <f t="shared" si="101"/>
        <v>2013</v>
      </c>
      <c r="W50" s="11" t="str">
        <f t="shared" si="102"/>
        <v>Governement (District, Wasac) And Water For People</v>
      </c>
      <c r="X50" s="11" t="str">
        <f t="shared" si="103"/>
        <v>Spring</v>
      </c>
      <c r="Y50" s="11">
        <f t="shared" si="104"/>
        <v>1</v>
      </c>
      <c r="Z50" s="11">
        <f t="shared" si="105"/>
        <v>1</v>
      </c>
      <c r="AA50" s="11">
        <f t="shared" si="106"/>
        <v>1</v>
      </c>
      <c r="AB50" s="11" t="str">
        <f t="shared" si="107"/>
        <v>"Springbox" --Intake Structure At A Spring</v>
      </c>
      <c r="AC50" s="11">
        <f t="shared" si="108"/>
        <v>1</v>
      </c>
      <c r="AD50" s="11">
        <f t="shared" si="109"/>
        <v>2013</v>
      </c>
      <c r="AE50" s="11">
        <f t="shared" si="110"/>
        <v>1</v>
      </c>
      <c r="AF50" s="11">
        <f t="shared" si="111"/>
        <v>12</v>
      </c>
      <c r="AG50" s="12">
        <f t="shared" si="77"/>
        <v>144000</v>
      </c>
      <c r="AH50" s="12">
        <f t="shared" si="112"/>
        <v>480</v>
      </c>
      <c r="AI50" s="11">
        <f t="shared" si="113"/>
        <v>1</v>
      </c>
      <c r="AJ50" s="11">
        <f t="shared" si="114"/>
        <v>1</v>
      </c>
      <c r="AK50" s="11">
        <f t="shared" si="115"/>
        <v>1</v>
      </c>
      <c r="AL50" s="11">
        <f t="shared" si="116"/>
        <v>2013</v>
      </c>
      <c r="AM50" s="11">
        <f t="shared" si="117"/>
        <v>1</v>
      </c>
      <c r="AN50" s="11">
        <f t="shared" si="118"/>
        <v>600</v>
      </c>
      <c r="AO50" s="11">
        <f t="shared" si="119"/>
        <v>1</v>
      </c>
      <c r="AP50" s="11">
        <f t="shared" si="120"/>
        <v>6</v>
      </c>
      <c r="AQ50" s="11">
        <f t="shared" si="121"/>
        <v>2013</v>
      </c>
      <c r="AR50" s="11">
        <f t="shared" si="122"/>
        <v>2</v>
      </c>
      <c r="AS50" s="11">
        <f t="shared" si="123"/>
        <v>1</v>
      </c>
      <c r="AT50" s="11">
        <f t="shared" si="124"/>
        <v>6</v>
      </c>
      <c r="AU50" s="11" t="str">
        <f t="shared" si="125"/>
        <v>Pressure Break Tank|Distribution Chamber|Ventouse, Washout</v>
      </c>
      <c r="AV50" s="11">
        <f t="shared" si="41"/>
        <v>2013</v>
      </c>
      <c r="AW50" s="11">
        <f t="shared" si="126"/>
        <v>1</v>
      </c>
      <c r="AX50" s="11">
        <f t="shared" si="127"/>
        <v>1</v>
      </c>
      <c r="AY50" s="11">
        <f t="shared" si="128"/>
        <v>1</v>
      </c>
      <c r="AZ50" s="11">
        <f t="shared" si="129"/>
        <v>2013</v>
      </c>
      <c r="BA50" s="11">
        <f t="shared" si="130"/>
        <v>1</v>
      </c>
      <c r="BB50" s="11">
        <f t="shared" si="131"/>
        <v>6500</v>
      </c>
      <c r="BC50" s="11">
        <f t="shared" si="132"/>
        <v>0</v>
      </c>
      <c r="BD50" s="11" t="str">
        <f t="shared" si="133"/>
        <v xml:space="preserve"> </v>
      </c>
      <c r="BE50" s="11" t="str">
        <f t="shared" si="134"/>
        <v xml:space="preserve"> </v>
      </c>
      <c r="BF50" s="11" t="str">
        <f t="shared" si="135"/>
        <v xml:space="preserve"> </v>
      </c>
      <c r="BG50" s="11" t="str">
        <f t="shared" si="160"/>
        <v xml:space="preserve"> </v>
      </c>
      <c r="BH50" s="11" t="str">
        <f t="shared" si="52"/>
        <v xml:space="preserve"> </v>
      </c>
      <c r="BI50" s="11" t="str">
        <f t="shared" si="136"/>
        <v xml:space="preserve"> </v>
      </c>
      <c r="BJ50" s="11">
        <f t="shared" si="137"/>
        <v>0</v>
      </c>
      <c r="BK50" s="11" t="str">
        <f t="shared" si="138"/>
        <v/>
      </c>
      <c r="BL50" s="11" t="str">
        <f t="shared" si="139"/>
        <v xml:space="preserve"> </v>
      </c>
      <c r="BM50" s="11" t="str">
        <f t="shared" si="140"/>
        <v xml:space="preserve"> </v>
      </c>
      <c r="BN50" s="11" t="str">
        <f t="shared" si="141"/>
        <v xml:space="preserve"> </v>
      </c>
      <c r="BO50" s="11" t="str">
        <f t="shared" si="142"/>
        <v xml:space="preserve"> </v>
      </c>
      <c r="BP50" s="11" t="str">
        <f t="shared" si="143"/>
        <v xml:space="preserve"> </v>
      </c>
      <c r="BQ50" s="11" t="str">
        <f t="shared" si="144"/>
        <v>0</v>
      </c>
      <c r="BR50" s="25">
        <f t="shared" si="145"/>
        <v>0</v>
      </c>
      <c r="BS50" s="11" t="str">
        <f t="shared" si="146"/>
        <v>Not Present</v>
      </c>
      <c r="BT50" s="11" t="str">
        <f t="shared" si="147"/>
        <v>0</v>
      </c>
      <c r="BU50" s="12">
        <f t="shared" si="148"/>
        <v>1</v>
      </c>
      <c r="BV50" s="12">
        <f t="shared" si="149"/>
        <v>0</v>
      </c>
      <c r="BW50" s="12">
        <f t="shared" si="81"/>
        <v>1</v>
      </c>
      <c r="BX50" s="12">
        <f t="shared" si="150"/>
        <v>1</v>
      </c>
      <c r="BY50" s="11">
        <f t="shared" si="82"/>
        <v>1</v>
      </c>
      <c r="BZ50" s="11">
        <f t="shared" si="151"/>
        <v>1</v>
      </c>
      <c r="CA50" s="11">
        <f t="shared" si="152"/>
        <v>1</v>
      </c>
      <c r="CB50" s="11">
        <f t="shared" si="153"/>
        <v>2013</v>
      </c>
      <c r="CC50" s="11">
        <f t="shared" si="154"/>
        <v>1</v>
      </c>
      <c r="CD50" s="11" t="str">
        <f t="shared" si="155"/>
        <v>No</v>
      </c>
      <c r="CE50" s="11">
        <f t="shared" si="156"/>
        <v>0</v>
      </c>
      <c r="CF50" s="11">
        <f t="shared" si="157"/>
        <v>0</v>
      </c>
      <c r="CG50" s="11">
        <f t="shared" si="83"/>
        <v>1</v>
      </c>
      <c r="CH50" s="11">
        <f t="shared" si="84"/>
        <v>0</v>
      </c>
      <c r="CI50" s="11">
        <f t="shared" si="158"/>
        <v>1</v>
      </c>
      <c r="CJ50" s="11">
        <f t="shared" si="159"/>
        <v>1</v>
      </c>
    </row>
    <row r="51" spans="1:88" x14ac:dyDescent="0.3">
      <c r="A51" s="11">
        <f t="shared" si="0"/>
        <v>2017</v>
      </c>
      <c r="B51" s="11" t="str">
        <f t="shared" si="1"/>
        <v>02-06-2017 06:47:34 CEST</v>
      </c>
      <c r="C51" s="11" t="str">
        <f t="shared" si="88"/>
        <v>Rwanda</v>
      </c>
      <c r="D51" s="11" t="str">
        <f t="shared" si="89"/>
        <v>Rulindo</v>
      </c>
      <c r="E51" s="11" t="str">
        <f t="shared" si="90"/>
        <v>Ntarabana</v>
      </c>
      <c r="F51" s="11" t="str">
        <f t="shared" si="91"/>
        <v>Kajevuba</v>
      </c>
      <c r="G51" s="11" t="str">
        <f t="shared" si="92"/>
        <v>Nyarubuye</v>
      </c>
      <c r="H51" s="11" t="str">
        <f t="shared" si="93"/>
        <v/>
      </c>
      <c r="I51" s="11" t="str">
        <f t="shared" si="94"/>
        <v/>
      </c>
      <c r="J51" s="11" t="str">
        <f t="shared" si="95"/>
        <v>Rwamugaza</v>
      </c>
      <c r="K51" s="11">
        <f t="shared" si="96"/>
        <v>229</v>
      </c>
      <c r="L51" s="11">
        <f t="shared" si="161"/>
        <v>14106</v>
      </c>
      <c r="M51" s="11">
        <f t="shared" si="162"/>
        <v>38</v>
      </c>
      <c r="N51" s="11">
        <f t="shared" si="87"/>
        <v>371.21052631578948</v>
      </c>
      <c r="O51" s="11">
        <f t="shared" si="97"/>
        <v>10</v>
      </c>
      <c r="P51" s="11">
        <f t="shared" si="98"/>
        <v>219</v>
      </c>
      <c r="Q51" s="13">
        <f t="shared" si="75"/>
        <v>4.3668122270742356E-2</v>
      </c>
      <c r="R51" s="11">
        <f t="shared" si="76"/>
        <v>0</v>
      </c>
      <c r="S51" s="11">
        <f t="shared" si="13"/>
        <v>0</v>
      </c>
      <c r="T51" s="11">
        <f t="shared" si="99"/>
        <v>1</v>
      </c>
      <c r="U51" s="11" t="str">
        <f t="shared" si="100"/>
        <v>Piped Network -- Gravity Only</v>
      </c>
      <c r="V51" s="11">
        <f t="shared" si="101"/>
        <v>2003</v>
      </c>
      <c r="W51" s="11" t="str">
        <f t="shared" si="102"/>
        <v>Goverment</v>
      </c>
      <c r="X51" s="11" t="str">
        <f t="shared" si="103"/>
        <v>Spring</v>
      </c>
      <c r="Y51" s="11">
        <f t="shared" si="104"/>
        <v>2</v>
      </c>
      <c r="Z51" s="11">
        <f t="shared" si="105"/>
        <v>1</v>
      </c>
      <c r="AA51" s="11">
        <f t="shared" si="106"/>
        <v>1</v>
      </c>
      <c r="AB51" s="11" t="str">
        <f t="shared" si="107"/>
        <v>"Springbox" --Intake Structure At A Spring</v>
      </c>
      <c r="AC51" s="11">
        <f t="shared" si="108"/>
        <v>1</v>
      </c>
      <c r="AD51" s="11">
        <f t="shared" si="109"/>
        <v>2003</v>
      </c>
      <c r="AE51" s="11">
        <f t="shared" si="110"/>
        <v>1</v>
      </c>
      <c r="AF51" s="11">
        <f t="shared" si="111"/>
        <v>3</v>
      </c>
      <c r="AG51" s="12">
        <f t="shared" si="77"/>
        <v>576000</v>
      </c>
      <c r="AH51" s="12">
        <f t="shared" si="112"/>
        <v>11520</v>
      </c>
      <c r="AI51" s="11">
        <f t="shared" si="113"/>
        <v>1</v>
      </c>
      <c r="AJ51" s="11">
        <f t="shared" si="114"/>
        <v>1</v>
      </c>
      <c r="AK51" s="11">
        <f t="shared" si="115"/>
        <v>2</v>
      </c>
      <c r="AL51" s="11">
        <f t="shared" si="116"/>
        <v>2003</v>
      </c>
      <c r="AM51" s="11">
        <f t="shared" si="117"/>
        <v>1</v>
      </c>
      <c r="AN51" s="11">
        <f t="shared" si="118"/>
        <v>35000</v>
      </c>
      <c r="AO51" s="11">
        <f t="shared" si="119"/>
        <v>1</v>
      </c>
      <c r="AP51" s="11">
        <f t="shared" si="120"/>
        <v>12</v>
      </c>
      <c r="AQ51" s="11">
        <f t="shared" si="121"/>
        <v>2003</v>
      </c>
      <c r="AR51" s="11">
        <f t="shared" si="122"/>
        <v>1</v>
      </c>
      <c r="AS51" s="11">
        <f t="shared" si="123"/>
        <v>1</v>
      </c>
      <c r="AT51" s="11">
        <f t="shared" si="124"/>
        <v>12</v>
      </c>
      <c r="AU51" s="11" t="str">
        <f t="shared" si="125"/>
        <v>Distribution Chamber</v>
      </c>
      <c r="AV51" s="11">
        <f t="shared" si="41"/>
        <v>2003</v>
      </c>
      <c r="AW51" s="11">
        <f t="shared" si="126"/>
        <v>1</v>
      </c>
      <c r="AX51" s="11">
        <f t="shared" si="127"/>
        <v>1</v>
      </c>
      <c r="AY51" s="11">
        <f t="shared" si="128"/>
        <v>2</v>
      </c>
      <c r="AZ51" s="11">
        <f t="shared" si="129"/>
        <v>2003</v>
      </c>
      <c r="BA51" s="11">
        <f t="shared" si="130"/>
        <v>1</v>
      </c>
      <c r="BB51" s="11">
        <f t="shared" si="131"/>
        <v>35000</v>
      </c>
      <c r="BC51" s="11">
        <f t="shared" si="132"/>
        <v>0</v>
      </c>
      <c r="BD51" s="11" t="str">
        <f t="shared" si="133"/>
        <v xml:space="preserve"> </v>
      </c>
      <c r="BE51" s="11" t="str">
        <f t="shared" si="134"/>
        <v xml:space="preserve"> </v>
      </c>
      <c r="BF51" s="11" t="str">
        <f t="shared" si="135"/>
        <v xml:space="preserve"> </v>
      </c>
      <c r="BG51" s="11" t="str">
        <f t="shared" si="160"/>
        <v xml:space="preserve"> </v>
      </c>
      <c r="BH51" s="11" t="str">
        <f t="shared" si="52"/>
        <v xml:space="preserve"> </v>
      </c>
      <c r="BI51" s="11" t="str">
        <f t="shared" si="136"/>
        <v xml:space="preserve"> </v>
      </c>
      <c r="BJ51" s="11">
        <f t="shared" si="137"/>
        <v>0</v>
      </c>
      <c r="BK51" s="11" t="str">
        <f t="shared" si="138"/>
        <v/>
      </c>
      <c r="BL51" s="11" t="str">
        <f t="shared" si="139"/>
        <v xml:space="preserve"> </v>
      </c>
      <c r="BM51" s="11" t="str">
        <f t="shared" si="140"/>
        <v xml:space="preserve"> </v>
      </c>
      <c r="BN51" s="11" t="str">
        <f t="shared" si="141"/>
        <v xml:space="preserve"> </v>
      </c>
      <c r="BO51" s="11" t="str">
        <f t="shared" si="142"/>
        <v xml:space="preserve"> </v>
      </c>
      <c r="BP51" s="11" t="str">
        <f t="shared" si="143"/>
        <v xml:space="preserve"> </v>
      </c>
      <c r="BQ51" s="11" t="str">
        <f t="shared" si="144"/>
        <v>0</v>
      </c>
      <c r="BR51" s="25">
        <f t="shared" si="145"/>
        <v>0</v>
      </c>
      <c r="BS51" s="11" t="str">
        <f t="shared" si="146"/>
        <v>Not Present</v>
      </c>
      <c r="BT51" s="11" t="str">
        <f t="shared" si="147"/>
        <v>0</v>
      </c>
      <c r="BU51" s="12">
        <f t="shared" si="148"/>
        <v>1</v>
      </c>
      <c r="BV51" s="12">
        <f t="shared" si="149"/>
        <v>0</v>
      </c>
      <c r="BW51" s="12">
        <f t="shared" si="81"/>
        <v>1</v>
      </c>
      <c r="BX51" s="12">
        <f t="shared" si="150"/>
        <v>1</v>
      </c>
      <c r="BY51" s="11">
        <f t="shared" si="82"/>
        <v>1</v>
      </c>
      <c r="BZ51" s="11">
        <f t="shared" si="151"/>
        <v>1</v>
      </c>
      <c r="CA51" s="11">
        <f t="shared" si="152"/>
        <v>3</v>
      </c>
      <c r="CB51" s="11">
        <f t="shared" si="153"/>
        <v>2003</v>
      </c>
      <c r="CC51" s="11">
        <f t="shared" si="154"/>
        <v>1</v>
      </c>
      <c r="CD51" s="11" t="str">
        <f t="shared" si="155"/>
        <v>No</v>
      </c>
      <c r="CE51" s="11">
        <f t="shared" si="156"/>
        <v>0</v>
      </c>
      <c r="CF51" s="11">
        <f t="shared" si="157"/>
        <v>0</v>
      </c>
      <c r="CG51" s="11">
        <f t="shared" si="83"/>
        <v>1</v>
      </c>
      <c r="CH51" s="11">
        <f t="shared" si="84"/>
        <v>0</v>
      </c>
      <c r="CI51" s="11">
        <f t="shared" si="158"/>
        <v>1</v>
      </c>
      <c r="CJ51" s="11">
        <f t="shared" si="159"/>
        <v>1</v>
      </c>
    </row>
    <row r="52" spans="1:88" x14ac:dyDescent="0.3">
      <c r="A52" s="11">
        <f t="shared" si="0"/>
        <v>2017</v>
      </c>
      <c r="B52" s="11" t="str">
        <f t="shared" si="1"/>
        <v>16-04-2017 22:38:22 CEST</v>
      </c>
      <c r="C52" s="11" t="str">
        <f t="shared" si="88"/>
        <v>Rwanda</v>
      </c>
      <c r="D52" s="11" t="str">
        <f t="shared" si="89"/>
        <v>Rulindo</v>
      </c>
      <c r="E52" s="11" t="str">
        <f t="shared" si="90"/>
        <v>Buyoga</v>
      </c>
      <c r="F52" s="11" t="str">
        <f t="shared" si="91"/>
        <v>Busoro</v>
      </c>
      <c r="G52" s="11" t="str">
        <f t="shared" si="92"/>
        <v>Rugarama</v>
      </c>
      <c r="H52" s="11" t="str">
        <f t="shared" si="93"/>
        <v/>
      </c>
      <c r="I52" s="11" t="str">
        <f t="shared" si="94"/>
        <v/>
      </c>
      <c r="J52" s="11" t="str">
        <f t="shared" si="95"/>
        <v>Water point at EP Busoro/Nyirambuga pumping system</v>
      </c>
      <c r="K52" s="11">
        <f t="shared" si="96"/>
        <v>189</v>
      </c>
      <c r="L52" s="11">
        <f t="shared" si="161"/>
        <v>30604</v>
      </c>
      <c r="M52" s="11">
        <f t="shared" si="162"/>
        <v>1</v>
      </c>
      <c r="N52" s="11">
        <f t="shared" si="87"/>
        <v>30604</v>
      </c>
      <c r="O52" s="11">
        <f t="shared" si="97"/>
        <v>189</v>
      </c>
      <c r="P52" s="11" t="str">
        <f t="shared" si="98"/>
        <v xml:space="preserve"> </v>
      </c>
      <c r="Q52" s="13">
        <f t="shared" si="75"/>
        <v>1</v>
      </c>
      <c r="R52" s="11">
        <f t="shared" si="76"/>
        <v>1</v>
      </c>
      <c r="S52" s="11">
        <f t="shared" si="13"/>
        <v>0</v>
      </c>
      <c r="T52" s="11">
        <f t="shared" si="99"/>
        <v>1</v>
      </c>
      <c r="U52" s="11" t="str">
        <f t="shared" si="100"/>
        <v>Piped Network With Pump</v>
      </c>
      <c r="V52" s="11">
        <f t="shared" si="101"/>
        <v>2012</v>
      </c>
      <c r="W52" s="11" t="str">
        <f t="shared" si="102"/>
        <v>Governement (District, Wasac) And Water For People</v>
      </c>
      <c r="X52" s="11" t="str">
        <f t="shared" si="103"/>
        <v>Spring</v>
      </c>
      <c r="Y52" s="11">
        <f t="shared" si="104"/>
        <v>2</v>
      </c>
      <c r="Z52" s="11">
        <f t="shared" si="105"/>
        <v>1</v>
      </c>
      <c r="AA52" s="11">
        <f t="shared" si="106"/>
        <v>0</v>
      </c>
      <c r="AB52" s="11" t="str">
        <f t="shared" si="107"/>
        <v/>
      </c>
      <c r="AC52" s="11" t="str">
        <f t="shared" si="108"/>
        <v xml:space="preserve"> </v>
      </c>
      <c r="AD52" s="11" t="str">
        <f t="shared" si="109"/>
        <v xml:space="preserve"> </v>
      </c>
      <c r="AE52" s="11" t="str">
        <f t="shared" si="110"/>
        <v xml:space="preserve"> </v>
      </c>
      <c r="AF52" s="11">
        <f t="shared" si="111"/>
        <v>4</v>
      </c>
      <c r="AG52" s="12">
        <f t="shared" si="77"/>
        <v>432000</v>
      </c>
      <c r="AH52" s="12">
        <f t="shared" si="112"/>
        <v>457.14285714285717</v>
      </c>
      <c r="AI52" s="11">
        <f t="shared" si="113"/>
        <v>1</v>
      </c>
      <c r="AJ52" s="11">
        <f t="shared" si="114"/>
        <v>0</v>
      </c>
      <c r="AK52" s="11" t="str">
        <f t="shared" si="115"/>
        <v xml:space="preserve"> </v>
      </c>
      <c r="AL52" s="11" t="str">
        <f t="shared" si="116"/>
        <v xml:space="preserve"> </v>
      </c>
      <c r="AM52" s="11" t="str">
        <f t="shared" si="117"/>
        <v xml:space="preserve"> </v>
      </c>
      <c r="AN52" s="11" t="str">
        <f t="shared" si="118"/>
        <v xml:space="preserve"> </v>
      </c>
      <c r="AO52" s="11">
        <f t="shared" si="119"/>
        <v>1</v>
      </c>
      <c r="AP52" s="11">
        <f t="shared" si="120"/>
        <v>1</v>
      </c>
      <c r="AQ52" s="11">
        <f t="shared" si="121"/>
        <v>2012</v>
      </c>
      <c r="AR52" s="11">
        <f t="shared" si="122"/>
        <v>1</v>
      </c>
      <c r="AS52" s="11">
        <f t="shared" si="123"/>
        <v>0</v>
      </c>
      <c r="AT52" s="11" t="str">
        <f t="shared" si="124"/>
        <v xml:space="preserve"> </v>
      </c>
      <c r="AU52" s="11" t="str">
        <f t="shared" si="125"/>
        <v/>
      </c>
      <c r="AV52" s="11" t="str">
        <f t="shared" si="41"/>
        <v xml:space="preserve"> </v>
      </c>
      <c r="AW52" s="11" t="str">
        <f t="shared" si="126"/>
        <v xml:space="preserve"> </v>
      </c>
      <c r="AX52" s="11">
        <f t="shared" si="127"/>
        <v>0</v>
      </c>
      <c r="AY52" s="11" t="str">
        <f t="shared" si="128"/>
        <v xml:space="preserve"> </v>
      </c>
      <c r="AZ52" s="11" t="str">
        <f t="shared" si="129"/>
        <v xml:space="preserve"> </v>
      </c>
      <c r="BA52" s="11" t="str">
        <f t="shared" si="130"/>
        <v xml:space="preserve"> </v>
      </c>
      <c r="BB52" s="11" t="str">
        <f t="shared" si="131"/>
        <v xml:space="preserve"> </v>
      </c>
      <c r="BC52" s="11">
        <f t="shared" si="132"/>
        <v>0</v>
      </c>
      <c r="BD52" s="11" t="str">
        <f t="shared" si="133"/>
        <v xml:space="preserve"> </v>
      </c>
      <c r="BE52" s="11" t="str">
        <f t="shared" si="134"/>
        <v xml:space="preserve"> </v>
      </c>
      <c r="BF52" s="11" t="str">
        <f t="shared" si="135"/>
        <v xml:space="preserve"> </v>
      </c>
      <c r="BG52" s="11" t="str">
        <f t="shared" si="160"/>
        <v xml:space="preserve"> </v>
      </c>
      <c r="BH52" s="11" t="str">
        <f t="shared" si="52"/>
        <v xml:space="preserve"> </v>
      </c>
      <c r="BI52" s="11" t="str">
        <f t="shared" si="136"/>
        <v xml:space="preserve"> </v>
      </c>
      <c r="BJ52" s="11">
        <f t="shared" si="137"/>
        <v>0</v>
      </c>
      <c r="BK52" s="11" t="str">
        <f t="shared" si="138"/>
        <v/>
      </c>
      <c r="BL52" s="11" t="str">
        <f t="shared" si="139"/>
        <v xml:space="preserve"> </v>
      </c>
      <c r="BM52" s="11" t="str">
        <f t="shared" si="140"/>
        <v xml:space="preserve"> </v>
      </c>
      <c r="BN52" s="11" t="str">
        <f t="shared" si="141"/>
        <v xml:space="preserve"> </v>
      </c>
      <c r="BO52" s="11" t="str">
        <f t="shared" si="142"/>
        <v xml:space="preserve"> </v>
      </c>
      <c r="BP52" s="11" t="str">
        <f t="shared" si="143"/>
        <v xml:space="preserve"> </v>
      </c>
      <c r="BQ52" s="11" t="str">
        <f t="shared" si="144"/>
        <v>0</v>
      </c>
      <c r="BR52" s="25">
        <f t="shared" si="145"/>
        <v>0</v>
      </c>
      <c r="BS52" s="11" t="str">
        <f t="shared" si="146"/>
        <v>Not Present</v>
      </c>
      <c r="BT52" s="11" t="str">
        <f t="shared" si="147"/>
        <v>0</v>
      </c>
      <c r="BU52" s="12">
        <f t="shared" si="148"/>
        <v>1</v>
      </c>
      <c r="BV52" s="12">
        <f t="shared" si="149"/>
        <v>0</v>
      </c>
      <c r="BW52" s="12">
        <f t="shared" si="81"/>
        <v>1</v>
      </c>
      <c r="BX52" s="12">
        <f t="shared" si="150"/>
        <v>1</v>
      </c>
      <c r="BY52" s="11">
        <f t="shared" si="82"/>
        <v>1</v>
      </c>
      <c r="BZ52" s="11">
        <f t="shared" si="151"/>
        <v>1</v>
      </c>
      <c r="CA52" s="11">
        <f t="shared" si="152"/>
        <v>4</v>
      </c>
      <c r="CB52" s="11">
        <f t="shared" si="153"/>
        <v>2012</v>
      </c>
      <c r="CC52" s="11">
        <f t="shared" si="154"/>
        <v>1</v>
      </c>
      <c r="CD52" s="11" t="str">
        <f t="shared" si="155"/>
        <v>No</v>
      </c>
      <c r="CE52" s="11">
        <f t="shared" si="156"/>
        <v>0</v>
      </c>
      <c r="CF52" s="11">
        <f t="shared" si="157"/>
        <v>0</v>
      </c>
      <c r="CG52" s="11">
        <f t="shared" si="83"/>
        <v>1</v>
      </c>
      <c r="CH52" s="11">
        <f t="shared" si="84"/>
        <v>0</v>
      </c>
      <c r="CI52" s="11">
        <f t="shared" si="158"/>
        <v>1</v>
      </c>
      <c r="CJ52" s="11">
        <f t="shared" si="159"/>
        <v>1</v>
      </c>
    </row>
    <row r="53" spans="1:88" x14ac:dyDescent="0.3">
      <c r="A53" s="11">
        <f t="shared" si="0"/>
        <v>2017</v>
      </c>
      <c r="B53" s="11" t="str">
        <f t="shared" si="1"/>
        <v>16-03-2017 17:17:56 CET</v>
      </c>
      <c r="C53" s="11" t="str">
        <f t="shared" si="88"/>
        <v>Rwanda</v>
      </c>
      <c r="D53" s="11" t="str">
        <f t="shared" si="89"/>
        <v>Rulindo</v>
      </c>
      <c r="E53" s="11" t="str">
        <f t="shared" si="90"/>
        <v>Bushoki</v>
      </c>
      <c r="F53" s="11" t="str">
        <f t="shared" si="91"/>
        <v>Kayenzi</v>
      </c>
      <c r="G53" s="11" t="str">
        <f t="shared" si="92"/>
        <v>Muduha</v>
      </c>
      <c r="H53" s="11" t="str">
        <f t="shared" si="93"/>
        <v/>
      </c>
      <c r="I53" s="11" t="str">
        <f t="shared" si="94"/>
        <v/>
      </c>
      <c r="J53" s="11" t="str">
        <f t="shared" si="95"/>
        <v>Muduha water point/Matonyanga gravity</v>
      </c>
      <c r="K53" s="11">
        <f t="shared" si="96"/>
        <v>160</v>
      </c>
      <c r="L53" s="11"/>
      <c r="M53" s="11"/>
      <c r="N53" s="11"/>
      <c r="O53" s="11">
        <f t="shared" si="97"/>
        <v>160</v>
      </c>
      <c r="P53" s="11" t="str">
        <f t="shared" si="98"/>
        <v xml:space="preserve"> </v>
      </c>
      <c r="Q53" s="13">
        <f t="shared" si="75"/>
        <v>1</v>
      </c>
      <c r="R53" s="11">
        <f t="shared" si="76"/>
        <v>1</v>
      </c>
      <c r="S53" s="11">
        <f t="shared" si="13"/>
        <v>0</v>
      </c>
      <c r="T53" s="11">
        <f t="shared" si="99"/>
        <v>1</v>
      </c>
      <c r="U53" s="11" t="str">
        <f t="shared" si="100"/>
        <v>Piped Network -- Gravity Only</v>
      </c>
      <c r="V53" s="11">
        <f t="shared" si="101"/>
        <v>2017</v>
      </c>
      <c r="W53" s="11" t="str">
        <f t="shared" si="102"/>
        <v>Governement (District, Wasac) And Water For People</v>
      </c>
      <c r="X53" s="11" t="str">
        <f t="shared" si="103"/>
        <v>Spring</v>
      </c>
      <c r="Y53" s="11">
        <f t="shared" si="104"/>
        <v>1</v>
      </c>
      <c r="Z53" s="11">
        <f t="shared" si="105"/>
        <v>1</v>
      </c>
      <c r="AA53" s="11">
        <f t="shared" si="106"/>
        <v>0</v>
      </c>
      <c r="AB53" s="11" t="str">
        <f t="shared" si="107"/>
        <v/>
      </c>
      <c r="AC53" s="11" t="str">
        <f t="shared" si="108"/>
        <v xml:space="preserve"> </v>
      </c>
      <c r="AD53" s="11" t="str">
        <f t="shared" si="109"/>
        <v xml:space="preserve"> </v>
      </c>
      <c r="AE53" s="11" t="str">
        <f t="shared" si="110"/>
        <v xml:space="preserve"> </v>
      </c>
      <c r="AF53" s="11">
        <f t="shared" si="111"/>
        <v>40</v>
      </c>
      <c r="AG53" s="12">
        <f t="shared" si="77"/>
        <v>43200</v>
      </c>
      <c r="AH53" s="12">
        <f t="shared" si="112"/>
        <v>54</v>
      </c>
      <c r="AI53" s="11">
        <f t="shared" si="113"/>
        <v>1</v>
      </c>
      <c r="AJ53" s="11">
        <f t="shared" si="114"/>
        <v>0</v>
      </c>
      <c r="AK53" s="11" t="str">
        <f t="shared" si="115"/>
        <v xml:space="preserve"> </v>
      </c>
      <c r="AL53" s="11" t="str">
        <f t="shared" si="116"/>
        <v xml:space="preserve"> </v>
      </c>
      <c r="AM53" s="11" t="str">
        <f t="shared" si="117"/>
        <v xml:space="preserve"> </v>
      </c>
      <c r="AN53" s="11" t="str">
        <f t="shared" si="118"/>
        <v xml:space="preserve"> </v>
      </c>
      <c r="AO53" s="11">
        <f t="shared" si="119"/>
        <v>1</v>
      </c>
      <c r="AP53" s="11">
        <f t="shared" si="120"/>
        <v>1</v>
      </c>
      <c r="AQ53" s="11">
        <f t="shared" si="121"/>
        <v>2017</v>
      </c>
      <c r="AR53" s="11">
        <f t="shared" si="122"/>
        <v>1</v>
      </c>
      <c r="AS53" s="11">
        <f t="shared" si="123"/>
        <v>0</v>
      </c>
      <c r="AT53" s="11" t="str">
        <f t="shared" si="124"/>
        <v xml:space="preserve"> </v>
      </c>
      <c r="AU53" s="11" t="str">
        <f t="shared" si="125"/>
        <v/>
      </c>
      <c r="AV53" s="11" t="str">
        <f t="shared" si="41"/>
        <v xml:space="preserve"> </v>
      </c>
      <c r="AW53" s="11" t="str">
        <f t="shared" si="126"/>
        <v xml:space="preserve"> </v>
      </c>
      <c r="AX53" s="11">
        <f t="shared" si="127"/>
        <v>0</v>
      </c>
      <c r="AY53" s="11" t="str">
        <f t="shared" si="128"/>
        <v xml:space="preserve"> </v>
      </c>
      <c r="AZ53" s="11" t="str">
        <f t="shared" si="129"/>
        <v xml:space="preserve"> </v>
      </c>
      <c r="BA53" s="11" t="str">
        <f t="shared" si="130"/>
        <v xml:space="preserve"> </v>
      </c>
      <c r="BB53" s="11" t="str">
        <f t="shared" si="131"/>
        <v xml:space="preserve"> </v>
      </c>
      <c r="BC53" s="11">
        <f t="shared" si="132"/>
        <v>0</v>
      </c>
      <c r="BD53" s="11" t="str">
        <f t="shared" si="133"/>
        <v xml:space="preserve"> </v>
      </c>
      <c r="BE53" s="11" t="str">
        <f t="shared" si="134"/>
        <v xml:space="preserve"> </v>
      </c>
      <c r="BF53" s="11" t="str">
        <f t="shared" si="135"/>
        <v xml:space="preserve"> </v>
      </c>
      <c r="BG53" s="11" t="str">
        <f t="shared" si="160"/>
        <v xml:space="preserve"> </v>
      </c>
      <c r="BH53" s="11" t="str">
        <f t="shared" si="52"/>
        <v xml:space="preserve"> </v>
      </c>
      <c r="BI53" s="11" t="str">
        <f t="shared" si="136"/>
        <v xml:space="preserve"> </v>
      </c>
      <c r="BJ53" s="11">
        <f t="shared" si="137"/>
        <v>0</v>
      </c>
      <c r="BK53" s="11" t="str">
        <f t="shared" si="138"/>
        <v/>
      </c>
      <c r="BL53" s="11" t="str">
        <f t="shared" si="139"/>
        <v xml:space="preserve"> </v>
      </c>
      <c r="BM53" s="11" t="str">
        <f t="shared" si="140"/>
        <v xml:space="preserve"> </v>
      </c>
      <c r="BN53" s="11" t="str">
        <f t="shared" si="141"/>
        <v xml:space="preserve"> </v>
      </c>
      <c r="BO53" s="11" t="str">
        <f t="shared" si="142"/>
        <v xml:space="preserve"> </v>
      </c>
      <c r="BP53" s="11" t="str">
        <f t="shared" si="143"/>
        <v xml:space="preserve"> </v>
      </c>
      <c r="BQ53" s="11" t="str">
        <f t="shared" si="144"/>
        <v>0</v>
      </c>
      <c r="BR53" s="25">
        <f t="shared" si="145"/>
        <v>0</v>
      </c>
      <c r="BS53" s="11" t="str">
        <f t="shared" si="146"/>
        <v>Not Present</v>
      </c>
      <c r="BT53" s="11" t="str">
        <f t="shared" si="147"/>
        <v>0</v>
      </c>
      <c r="BU53" s="12">
        <f t="shared" si="148"/>
        <v>1</v>
      </c>
      <c r="BV53" s="12">
        <f t="shared" si="149"/>
        <v>0</v>
      </c>
      <c r="BW53" s="12">
        <f t="shared" si="81"/>
        <v>1</v>
      </c>
      <c r="BX53" s="12">
        <f t="shared" si="150"/>
        <v>1</v>
      </c>
      <c r="BY53" s="11">
        <f t="shared" si="82"/>
        <v>1</v>
      </c>
      <c r="BZ53" s="11">
        <f t="shared" si="151"/>
        <v>1</v>
      </c>
      <c r="CA53" s="11">
        <f t="shared" si="152"/>
        <v>1</v>
      </c>
      <c r="CB53" s="11">
        <f t="shared" si="153"/>
        <v>2017</v>
      </c>
      <c r="CC53" s="11">
        <f t="shared" si="154"/>
        <v>1</v>
      </c>
      <c r="CD53" s="11" t="str">
        <f t="shared" si="155"/>
        <v>No</v>
      </c>
      <c r="CE53" s="11">
        <f t="shared" si="156"/>
        <v>0</v>
      </c>
      <c r="CF53" s="11">
        <f t="shared" si="157"/>
        <v>0</v>
      </c>
      <c r="CG53" s="11">
        <f t="shared" si="83"/>
        <v>1</v>
      </c>
      <c r="CH53" s="11">
        <f t="shared" si="84"/>
        <v>0</v>
      </c>
      <c r="CI53" s="11">
        <f t="shared" si="158"/>
        <v>0</v>
      </c>
      <c r="CJ53" s="11">
        <f t="shared" si="159"/>
        <v>1</v>
      </c>
    </row>
    <row r="54" spans="1:88" x14ac:dyDescent="0.3">
      <c r="A54" s="11">
        <f t="shared" si="0"/>
        <v>2017</v>
      </c>
      <c r="B54" s="11" t="str">
        <f t="shared" si="1"/>
        <v>08-03-2017 21:14:49 CET</v>
      </c>
      <c r="C54" s="11" t="str">
        <f t="shared" si="88"/>
        <v>Rwanda</v>
      </c>
      <c r="D54" s="11" t="str">
        <f t="shared" si="89"/>
        <v>Rulindo</v>
      </c>
      <c r="E54" s="11" t="str">
        <f t="shared" si="90"/>
        <v>Shyorongi</v>
      </c>
      <c r="F54" s="11" t="str">
        <f t="shared" si="91"/>
        <v>Bugaragara</v>
      </c>
      <c r="G54" s="11" t="str">
        <f t="shared" si="92"/>
        <v>Kabaraza</v>
      </c>
      <c r="H54" s="11" t="str">
        <f t="shared" si="93"/>
        <v/>
      </c>
      <c r="I54" s="11" t="str">
        <f t="shared" si="94"/>
        <v/>
      </c>
      <c r="J54" s="11" t="str">
        <f t="shared" si="95"/>
        <v>kinywamagana pumping network</v>
      </c>
      <c r="K54" s="11">
        <f t="shared" si="96"/>
        <v>165</v>
      </c>
      <c r="L54" s="11">
        <f>(People_Using_System)</f>
        <v>6436</v>
      </c>
      <c r="M54" s="11">
        <f>COUNTIFS(J:J,J54,T:T,1)</f>
        <v>26</v>
      </c>
      <c r="N54" s="11">
        <f t="shared" si="87"/>
        <v>247.53846153846155</v>
      </c>
      <c r="O54" s="11">
        <f t="shared" si="97"/>
        <v>32</v>
      </c>
      <c r="P54" s="11">
        <f t="shared" si="98"/>
        <v>133</v>
      </c>
      <c r="Q54" s="13">
        <f t="shared" si="75"/>
        <v>0.19393939393939394</v>
      </c>
      <c r="R54" s="11">
        <f t="shared" si="76"/>
        <v>0</v>
      </c>
      <c r="S54" s="11">
        <f t="shared" si="13"/>
        <v>1</v>
      </c>
      <c r="T54" s="11">
        <f t="shared" si="99"/>
        <v>1</v>
      </c>
      <c r="U54" s="11" t="str">
        <f t="shared" si="100"/>
        <v>Piped Network With Pump</v>
      </c>
      <c r="V54" s="11">
        <f t="shared" si="101"/>
        <v>2013</v>
      </c>
      <c r="W54" s="11" t="str">
        <f t="shared" si="102"/>
        <v>Governement (District, Wasac) And Water For People</v>
      </c>
      <c r="X54" s="11" t="str">
        <f t="shared" si="103"/>
        <v>Spring</v>
      </c>
      <c r="Y54" s="11">
        <f t="shared" si="104"/>
        <v>7</v>
      </c>
      <c r="Z54" s="11">
        <f t="shared" si="105"/>
        <v>1</v>
      </c>
      <c r="AA54" s="11">
        <f t="shared" si="106"/>
        <v>1</v>
      </c>
      <c r="AB54" s="11" t="str">
        <f t="shared" si="107"/>
        <v>"Springbox" --Intake Structure At A Spring</v>
      </c>
      <c r="AC54" s="11">
        <f t="shared" si="108"/>
        <v>3</v>
      </c>
      <c r="AD54" s="11">
        <f t="shared" si="109"/>
        <v>2013</v>
      </c>
      <c r="AE54" s="11">
        <f t="shared" si="110"/>
        <v>1</v>
      </c>
      <c r="AF54" s="11">
        <f t="shared" si="111"/>
        <v>10</v>
      </c>
      <c r="AG54" s="12">
        <f t="shared" si="77"/>
        <v>172800</v>
      </c>
      <c r="AH54" s="12">
        <f t="shared" si="112"/>
        <v>1080</v>
      </c>
      <c r="AI54" s="11">
        <f t="shared" si="113"/>
        <v>1</v>
      </c>
      <c r="AJ54" s="11">
        <f t="shared" si="114"/>
        <v>1</v>
      </c>
      <c r="AK54" s="11">
        <f t="shared" si="115"/>
        <v>1</v>
      </c>
      <c r="AL54" s="11">
        <f t="shared" si="116"/>
        <v>2013</v>
      </c>
      <c r="AM54" s="11">
        <f t="shared" si="117"/>
        <v>1</v>
      </c>
      <c r="AN54" s="11">
        <f t="shared" si="118"/>
        <v>1500</v>
      </c>
      <c r="AO54" s="11">
        <f t="shared" si="119"/>
        <v>1</v>
      </c>
      <c r="AP54" s="11">
        <f t="shared" si="120"/>
        <v>20</v>
      </c>
      <c r="AQ54" s="11">
        <f t="shared" si="121"/>
        <v>2013</v>
      </c>
      <c r="AR54" s="11">
        <f t="shared" si="122"/>
        <v>1</v>
      </c>
      <c r="AS54" s="11">
        <f t="shared" si="123"/>
        <v>1</v>
      </c>
      <c r="AT54" s="11">
        <f t="shared" si="124"/>
        <v>25</v>
      </c>
      <c r="AU54" s="11" t="str">
        <f t="shared" si="125"/>
        <v>Distribution Chamber|Ventouse, Washout</v>
      </c>
      <c r="AV54" s="11">
        <f t="shared" si="41"/>
        <v>2013</v>
      </c>
      <c r="AW54" s="11">
        <f t="shared" si="126"/>
        <v>1</v>
      </c>
      <c r="AX54" s="11">
        <f t="shared" si="127"/>
        <v>1</v>
      </c>
      <c r="AY54" s="11">
        <f t="shared" si="128"/>
        <v>4</v>
      </c>
      <c r="AZ54" s="11">
        <f t="shared" si="129"/>
        <v>2013</v>
      </c>
      <c r="BA54" s="11">
        <f t="shared" si="130"/>
        <v>1</v>
      </c>
      <c r="BB54" s="11">
        <f t="shared" si="131"/>
        <v>11000</v>
      </c>
      <c r="BC54" s="11">
        <f t="shared" si="132"/>
        <v>1</v>
      </c>
      <c r="BD54" s="11">
        <f t="shared" si="133"/>
        <v>2</v>
      </c>
      <c r="BE54" s="11">
        <f t="shared" si="134"/>
        <v>2013</v>
      </c>
      <c r="BF54" s="11">
        <f t="shared" si="135"/>
        <v>2</v>
      </c>
      <c r="BG54" s="11">
        <f t="shared" si="160"/>
        <v>1</v>
      </c>
      <c r="BH54" s="11">
        <f t="shared" si="52"/>
        <v>2013</v>
      </c>
      <c r="BI54" s="11">
        <f t="shared" si="136"/>
        <v>1</v>
      </c>
      <c r="BJ54" s="11">
        <f t="shared" si="137"/>
        <v>0</v>
      </c>
      <c r="BK54" s="11" t="str">
        <f t="shared" si="138"/>
        <v/>
      </c>
      <c r="BL54" s="11" t="str">
        <f t="shared" si="139"/>
        <v xml:space="preserve"> </v>
      </c>
      <c r="BM54" s="11" t="str">
        <f t="shared" si="140"/>
        <v xml:space="preserve"> </v>
      </c>
      <c r="BN54" s="11" t="str">
        <f t="shared" si="141"/>
        <v xml:space="preserve"> </v>
      </c>
      <c r="BO54" s="11" t="str">
        <f t="shared" si="142"/>
        <v xml:space="preserve"> </v>
      </c>
      <c r="BP54" s="11" t="str">
        <f t="shared" si="143"/>
        <v xml:space="preserve"> </v>
      </c>
      <c r="BQ54" s="11" t="str">
        <f t="shared" si="144"/>
        <v>0</v>
      </c>
      <c r="BR54" s="25">
        <f t="shared" si="145"/>
        <v>0</v>
      </c>
      <c r="BS54" s="11" t="str">
        <f t="shared" si="146"/>
        <v>Not Present</v>
      </c>
      <c r="BT54" s="11" t="str">
        <f t="shared" si="147"/>
        <v>0</v>
      </c>
      <c r="BU54" s="12">
        <f t="shared" si="148"/>
        <v>1</v>
      </c>
      <c r="BV54" s="12">
        <f t="shared" si="149"/>
        <v>0</v>
      </c>
      <c r="BW54" s="12">
        <f t="shared" si="81"/>
        <v>1</v>
      </c>
      <c r="BX54" s="12">
        <f t="shared" si="150"/>
        <v>1</v>
      </c>
      <c r="BY54" s="11">
        <f t="shared" si="82"/>
        <v>1</v>
      </c>
      <c r="BZ54" s="11">
        <f t="shared" si="151"/>
        <v>1</v>
      </c>
      <c r="CA54" s="11">
        <f t="shared" si="152"/>
        <v>1</v>
      </c>
      <c r="CB54" s="11">
        <f t="shared" si="153"/>
        <v>2013</v>
      </c>
      <c r="CC54" s="11">
        <f t="shared" si="154"/>
        <v>1</v>
      </c>
      <c r="CD54" s="11" t="str">
        <f t="shared" si="155"/>
        <v>No</v>
      </c>
      <c r="CE54" s="11">
        <f t="shared" si="156"/>
        <v>0</v>
      </c>
      <c r="CF54" s="11">
        <f t="shared" si="157"/>
        <v>0</v>
      </c>
      <c r="CG54" s="11">
        <f t="shared" si="83"/>
        <v>1</v>
      </c>
      <c r="CH54" s="11">
        <f t="shared" si="84"/>
        <v>0</v>
      </c>
      <c r="CI54" s="11">
        <f t="shared" si="158"/>
        <v>1</v>
      </c>
      <c r="CJ54" s="11">
        <f t="shared" si="159"/>
        <v>2</v>
      </c>
    </row>
    <row r="55" spans="1:88" x14ac:dyDescent="0.3">
      <c r="A55" s="11">
        <f t="shared" si="0"/>
        <v>2017</v>
      </c>
      <c r="B55" s="11" t="str">
        <f t="shared" si="1"/>
        <v>14-04-2017 22:14:15 CEST</v>
      </c>
      <c r="C55" s="11" t="str">
        <f t="shared" si="88"/>
        <v>Rwanda</v>
      </c>
      <c r="D55" s="11" t="str">
        <f t="shared" si="89"/>
        <v>Rulindo</v>
      </c>
      <c r="E55" s="11" t="str">
        <f t="shared" si="90"/>
        <v>Bushoki</v>
      </c>
      <c r="F55" s="11" t="str">
        <f t="shared" si="91"/>
        <v>Gasiza</v>
      </c>
      <c r="G55" s="11" t="str">
        <f t="shared" si="92"/>
        <v>Gitwa</v>
      </c>
      <c r="H55" s="11" t="str">
        <f t="shared" si="93"/>
        <v/>
      </c>
      <c r="I55" s="11" t="str">
        <f t="shared" si="94"/>
        <v/>
      </c>
      <c r="J55" s="11" t="str">
        <f t="shared" si="95"/>
        <v>Gitwa water point/Nkombe gravity system</v>
      </c>
      <c r="K55" s="11">
        <f t="shared" si="96"/>
        <v>134</v>
      </c>
      <c r="L55" s="11"/>
      <c r="M55" s="11"/>
      <c r="N55" s="11"/>
      <c r="O55" s="11">
        <f t="shared" si="97"/>
        <v>134</v>
      </c>
      <c r="P55" s="11" t="str">
        <f t="shared" si="98"/>
        <v xml:space="preserve"> </v>
      </c>
      <c r="Q55" s="13">
        <f t="shared" si="75"/>
        <v>1</v>
      </c>
      <c r="R55" s="11">
        <f t="shared" si="76"/>
        <v>1</v>
      </c>
      <c r="S55" s="11">
        <f t="shared" si="13"/>
        <v>0</v>
      </c>
      <c r="T55" s="11">
        <f t="shared" si="99"/>
        <v>1</v>
      </c>
      <c r="U55" s="11" t="str">
        <f t="shared" si="100"/>
        <v>Piped Network -- Gravity Only</v>
      </c>
      <c r="V55" s="11">
        <f t="shared" si="101"/>
        <v>2013</v>
      </c>
      <c r="W55" s="11" t="str">
        <f t="shared" si="102"/>
        <v>Coforwa</v>
      </c>
      <c r="X55" s="11" t="str">
        <f t="shared" si="103"/>
        <v>Spring</v>
      </c>
      <c r="Y55" s="11">
        <f t="shared" si="104"/>
        <v>1</v>
      </c>
      <c r="Z55" s="11">
        <f t="shared" si="105"/>
        <v>1</v>
      </c>
      <c r="AA55" s="11">
        <f t="shared" si="106"/>
        <v>0</v>
      </c>
      <c r="AB55" s="11" t="str">
        <f t="shared" si="107"/>
        <v/>
      </c>
      <c r="AC55" s="11" t="str">
        <f t="shared" si="108"/>
        <v xml:space="preserve"> </v>
      </c>
      <c r="AD55" s="11" t="str">
        <f t="shared" si="109"/>
        <v xml:space="preserve"> </v>
      </c>
      <c r="AE55" s="11" t="str">
        <f t="shared" si="110"/>
        <v xml:space="preserve"> </v>
      </c>
      <c r="AF55" s="11">
        <f t="shared" si="111"/>
        <v>1.02</v>
      </c>
      <c r="AG55" s="12">
        <f t="shared" si="77"/>
        <v>1694117.6470588236</v>
      </c>
      <c r="AH55" s="12">
        <f t="shared" si="112"/>
        <v>2528.5338015803336</v>
      </c>
      <c r="AI55" s="11">
        <f t="shared" si="113"/>
        <v>1</v>
      </c>
      <c r="AJ55" s="11">
        <f t="shared" si="114"/>
        <v>0</v>
      </c>
      <c r="AK55" s="11" t="str">
        <f t="shared" si="115"/>
        <v xml:space="preserve"> </v>
      </c>
      <c r="AL55" s="11" t="str">
        <f t="shared" si="116"/>
        <v xml:space="preserve"> </v>
      </c>
      <c r="AM55" s="11" t="str">
        <f t="shared" si="117"/>
        <v xml:space="preserve"> </v>
      </c>
      <c r="AN55" s="11" t="str">
        <f t="shared" si="118"/>
        <v xml:space="preserve"> </v>
      </c>
      <c r="AO55" s="11">
        <f t="shared" si="119"/>
        <v>0</v>
      </c>
      <c r="AP55" s="11" t="str">
        <f t="shared" si="120"/>
        <v xml:space="preserve"> </v>
      </c>
      <c r="AQ55" s="11" t="str">
        <f t="shared" si="121"/>
        <v xml:space="preserve"> </v>
      </c>
      <c r="AR55" s="11" t="str">
        <f t="shared" si="122"/>
        <v xml:space="preserve"> </v>
      </c>
      <c r="AS55" s="11">
        <f t="shared" si="123"/>
        <v>0</v>
      </c>
      <c r="AT55" s="11" t="str">
        <f t="shared" si="124"/>
        <v xml:space="preserve"> </v>
      </c>
      <c r="AU55" s="11" t="str">
        <f t="shared" si="125"/>
        <v/>
      </c>
      <c r="AV55" s="11" t="str">
        <f t="shared" si="41"/>
        <v xml:space="preserve"> </v>
      </c>
      <c r="AW55" s="11" t="str">
        <f t="shared" si="126"/>
        <v xml:space="preserve"> </v>
      </c>
      <c r="AX55" s="11">
        <f t="shared" si="127"/>
        <v>0</v>
      </c>
      <c r="AY55" s="11" t="str">
        <f t="shared" si="128"/>
        <v xml:space="preserve"> </v>
      </c>
      <c r="AZ55" s="11" t="str">
        <f t="shared" si="129"/>
        <v xml:space="preserve"> </v>
      </c>
      <c r="BA55" s="11" t="str">
        <f t="shared" si="130"/>
        <v xml:space="preserve"> </v>
      </c>
      <c r="BB55" s="11" t="str">
        <f t="shared" si="131"/>
        <v xml:space="preserve"> </v>
      </c>
      <c r="BC55" s="11">
        <f t="shared" si="132"/>
        <v>0</v>
      </c>
      <c r="BD55" s="11" t="str">
        <f t="shared" si="133"/>
        <v xml:space="preserve"> </v>
      </c>
      <c r="BE55" s="11" t="str">
        <f t="shared" si="134"/>
        <v xml:space="preserve"> </v>
      </c>
      <c r="BF55" s="11" t="str">
        <f t="shared" si="135"/>
        <v xml:space="preserve"> </v>
      </c>
      <c r="BG55" s="11" t="str">
        <f t="shared" si="160"/>
        <v xml:space="preserve"> </v>
      </c>
      <c r="BH55" s="11" t="str">
        <f t="shared" si="52"/>
        <v xml:space="preserve"> </v>
      </c>
      <c r="BI55" s="11" t="str">
        <f t="shared" si="136"/>
        <v xml:space="preserve"> </v>
      </c>
      <c r="BJ55" s="11">
        <f t="shared" si="137"/>
        <v>0</v>
      </c>
      <c r="BK55" s="11" t="str">
        <f t="shared" si="138"/>
        <v/>
      </c>
      <c r="BL55" s="11" t="str">
        <f t="shared" si="139"/>
        <v xml:space="preserve"> </v>
      </c>
      <c r="BM55" s="11" t="str">
        <f t="shared" si="140"/>
        <v xml:space="preserve"> </v>
      </c>
      <c r="BN55" s="11" t="str">
        <f t="shared" si="141"/>
        <v xml:space="preserve"> </v>
      </c>
      <c r="BO55" s="11" t="str">
        <f t="shared" si="142"/>
        <v xml:space="preserve"> </v>
      </c>
      <c r="BP55" s="11" t="str">
        <f t="shared" si="143"/>
        <v xml:space="preserve"> </v>
      </c>
      <c r="BQ55" s="11" t="str">
        <f t="shared" si="144"/>
        <v>0</v>
      </c>
      <c r="BR55" s="25">
        <f t="shared" si="145"/>
        <v>0</v>
      </c>
      <c r="BS55" s="11" t="str">
        <f t="shared" si="146"/>
        <v>Not Present</v>
      </c>
      <c r="BT55" s="11" t="str">
        <f t="shared" si="147"/>
        <v>0</v>
      </c>
      <c r="BU55" s="12">
        <f t="shared" si="148"/>
        <v>1</v>
      </c>
      <c r="BV55" s="12">
        <f t="shared" si="149"/>
        <v>0</v>
      </c>
      <c r="BW55" s="12">
        <f t="shared" si="81"/>
        <v>1</v>
      </c>
      <c r="BX55" s="12">
        <f t="shared" si="150"/>
        <v>1</v>
      </c>
      <c r="BY55" s="11">
        <f t="shared" si="82"/>
        <v>1</v>
      </c>
      <c r="BZ55" s="11">
        <f t="shared" si="151"/>
        <v>1</v>
      </c>
      <c r="CA55" s="11">
        <f t="shared" si="152"/>
        <v>1</v>
      </c>
      <c r="CB55" s="11">
        <f t="shared" si="153"/>
        <v>2002</v>
      </c>
      <c r="CC55" s="11">
        <f t="shared" si="154"/>
        <v>1</v>
      </c>
      <c r="CD55" s="11" t="str">
        <f t="shared" si="155"/>
        <v>No</v>
      </c>
      <c r="CE55" s="11">
        <f t="shared" si="156"/>
        <v>0</v>
      </c>
      <c r="CF55" s="11">
        <f t="shared" si="157"/>
        <v>0</v>
      </c>
      <c r="CG55" s="11">
        <f t="shared" si="83"/>
        <v>1</v>
      </c>
      <c r="CH55" s="11">
        <f t="shared" si="84"/>
        <v>0</v>
      </c>
      <c r="CI55" s="11">
        <f t="shared" si="158"/>
        <v>1</v>
      </c>
      <c r="CJ55" s="11">
        <f t="shared" si="159"/>
        <v>1</v>
      </c>
    </row>
    <row r="56" spans="1:88" x14ac:dyDescent="0.3">
      <c r="A56" s="11">
        <f t="shared" si="0"/>
        <v>2017</v>
      </c>
      <c r="B56" s="11" t="str">
        <f t="shared" si="1"/>
        <v>07-03-2017 15:18:26 CET</v>
      </c>
      <c r="C56" s="11" t="str">
        <f t="shared" si="88"/>
        <v>Rwanda</v>
      </c>
      <c r="D56" s="11" t="str">
        <f t="shared" si="89"/>
        <v>Rulindo</v>
      </c>
      <c r="E56" s="11" t="str">
        <f t="shared" si="90"/>
        <v>Mbogo</v>
      </c>
      <c r="F56" s="11" t="str">
        <f t="shared" si="91"/>
        <v>Bukoro</v>
      </c>
      <c r="G56" s="11" t="str">
        <f t="shared" si="92"/>
        <v>Kibaya</v>
      </c>
      <c r="H56" s="11" t="str">
        <f t="shared" si="93"/>
        <v/>
      </c>
      <c r="I56" s="11" t="str">
        <f t="shared" si="94"/>
        <v/>
      </c>
      <c r="J56" s="11" t="str">
        <f t="shared" si="95"/>
        <v>Mutungo</v>
      </c>
      <c r="K56" s="11">
        <f t="shared" si="96"/>
        <v>133</v>
      </c>
      <c r="L56" s="11">
        <f>(People_Using_System)</f>
        <v>510</v>
      </c>
      <c r="M56" s="11">
        <f>COUNTIFS(J:J,J56,T:T,1)</f>
        <v>3</v>
      </c>
      <c r="N56" s="11">
        <f t="shared" si="87"/>
        <v>170</v>
      </c>
      <c r="O56" s="11">
        <f t="shared" si="97"/>
        <v>73</v>
      </c>
      <c r="P56" s="11">
        <f t="shared" si="98"/>
        <v>60</v>
      </c>
      <c r="Q56" s="13">
        <f t="shared" si="75"/>
        <v>0.54887218045112784</v>
      </c>
      <c r="R56" s="11">
        <f t="shared" si="76"/>
        <v>0</v>
      </c>
      <c r="S56" s="11">
        <f t="shared" si="13"/>
        <v>1</v>
      </c>
      <c r="T56" s="11">
        <f t="shared" si="99"/>
        <v>1</v>
      </c>
      <c r="U56" s="11" t="str">
        <f t="shared" si="100"/>
        <v>Piped Network -- Gravity Only</v>
      </c>
      <c r="V56" s="11">
        <f t="shared" si="101"/>
        <v>2004</v>
      </c>
      <c r="W56" s="11" t="str">
        <f t="shared" si="102"/>
        <v/>
      </c>
      <c r="X56" s="11" t="str">
        <f t="shared" si="103"/>
        <v>Spring</v>
      </c>
      <c r="Y56" s="11">
        <f t="shared" si="104"/>
        <v>1</v>
      </c>
      <c r="Z56" s="11">
        <f t="shared" si="105"/>
        <v>0</v>
      </c>
      <c r="AA56" s="11">
        <f t="shared" si="106"/>
        <v>0</v>
      </c>
      <c r="AB56" s="11" t="str">
        <f t="shared" si="107"/>
        <v/>
      </c>
      <c r="AC56" s="11" t="str">
        <f t="shared" si="108"/>
        <v xml:space="preserve"> </v>
      </c>
      <c r="AD56" s="11" t="str">
        <f t="shared" si="109"/>
        <v xml:space="preserve"> </v>
      </c>
      <c r="AE56" s="11" t="str">
        <f t="shared" si="110"/>
        <v xml:space="preserve"> </v>
      </c>
      <c r="AF56" s="11">
        <f t="shared" si="111"/>
        <v>24</v>
      </c>
      <c r="AG56" s="12">
        <f t="shared" si="77"/>
        <v>72000</v>
      </c>
      <c r="AH56" s="12">
        <f t="shared" si="112"/>
        <v>197.26027397260273</v>
      </c>
      <c r="AI56" s="11">
        <f t="shared" si="113"/>
        <v>1</v>
      </c>
      <c r="AJ56" s="11">
        <f t="shared" si="114"/>
        <v>1</v>
      </c>
      <c r="AK56" s="11">
        <f t="shared" si="115"/>
        <v>1</v>
      </c>
      <c r="AL56" s="11">
        <f t="shared" si="116"/>
        <v>2004</v>
      </c>
      <c r="AM56" s="11">
        <f t="shared" si="117"/>
        <v>2</v>
      </c>
      <c r="AN56" s="11">
        <f t="shared" si="118"/>
        <v>500</v>
      </c>
      <c r="AO56" s="11">
        <f t="shared" si="119"/>
        <v>1</v>
      </c>
      <c r="AP56" s="11">
        <f t="shared" si="120"/>
        <v>2</v>
      </c>
      <c r="AQ56" s="11">
        <f t="shared" si="121"/>
        <v>2004</v>
      </c>
      <c r="AR56" s="11">
        <f t="shared" si="122"/>
        <v>2</v>
      </c>
      <c r="AS56" s="11">
        <f t="shared" si="123"/>
        <v>0</v>
      </c>
      <c r="AT56" s="11" t="str">
        <f t="shared" si="124"/>
        <v xml:space="preserve"> </v>
      </c>
      <c r="AU56" s="11" t="str">
        <f t="shared" si="125"/>
        <v/>
      </c>
      <c r="AV56" s="11" t="str">
        <f t="shared" si="41"/>
        <v xml:space="preserve"> </v>
      </c>
      <c r="AW56" s="11" t="str">
        <f t="shared" si="126"/>
        <v xml:space="preserve"> </v>
      </c>
      <c r="AX56" s="11">
        <f t="shared" si="127"/>
        <v>1</v>
      </c>
      <c r="AY56" s="11">
        <f t="shared" si="128"/>
        <v>1</v>
      </c>
      <c r="AZ56" s="11">
        <f t="shared" si="129"/>
        <v>2004</v>
      </c>
      <c r="BA56" s="11">
        <f t="shared" si="130"/>
        <v>2</v>
      </c>
      <c r="BB56" s="11">
        <f t="shared" si="131"/>
        <v>2000</v>
      </c>
      <c r="BC56" s="11">
        <f t="shared" si="132"/>
        <v>0</v>
      </c>
      <c r="BD56" s="11" t="str">
        <f t="shared" si="133"/>
        <v xml:space="preserve"> </v>
      </c>
      <c r="BE56" s="11" t="str">
        <f t="shared" si="134"/>
        <v xml:space="preserve"> </v>
      </c>
      <c r="BF56" s="11" t="str">
        <f t="shared" si="135"/>
        <v xml:space="preserve"> </v>
      </c>
      <c r="BG56" s="11" t="str">
        <f t="shared" si="160"/>
        <v xml:space="preserve"> </v>
      </c>
      <c r="BH56" s="11" t="str">
        <f t="shared" si="52"/>
        <v xml:space="preserve"> </v>
      </c>
      <c r="BI56" s="11" t="str">
        <f t="shared" si="136"/>
        <v xml:space="preserve"> </v>
      </c>
      <c r="BJ56" s="11">
        <f t="shared" si="137"/>
        <v>0</v>
      </c>
      <c r="BK56" s="11" t="str">
        <f t="shared" si="138"/>
        <v/>
      </c>
      <c r="BL56" s="11" t="str">
        <f t="shared" si="139"/>
        <v xml:space="preserve"> </v>
      </c>
      <c r="BM56" s="11" t="str">
        <f t="shared" si="140"/>
        <v xml:space="preserve"> </v>
      </c>
      <c r="BN56" s="11" t="str">
        <f t="shared" si="141"/>
        <v xml:space="preserve"> </v>
      </c>
      <c r="BO56" s="11" t="str">
        <f t="shared" si="142"/>
        <v xml:space="preserve"> </v>
      </c>
      <c r="BP56" s="11" t="str">
        <f t="shared" si="143"/>
        <v xml:space="preserve"> </v>
      </c>
      <c r="BQ56" s="11" t="str">
        <f t="shared" si="144"/>
        <v>0</v>
      </c>
      <c r="BR56" s="25">
        <f t="shared" si="145"/>
        <v>0</v>
      </c>
      <c r="BS56" s="11" t="str">
        <f t="shared" si="146"/>
        <v>Not Present</v>
      </c>
      <c r="BT56" s="11" t="str">
        <f t="shared" si="147"/>
        <v>0</v>
      </c>
      <c r="BU56" s="12">
        <f t="shared" si="148"/>
        <v>1</v>
      </c>
      <c r="BV56" s="12">
        <f t="shared" si="149"/>
        <v>0</v>
      </c>
      <c r="BW56" s="12">
        <f t="shared" si="81"/>
        <v>1</v>
      </c>
      <c r="BX56" s="12">
        <f t="shared" si="150"/>
        <v>1</v>
      </c>
      <c r="BY56" s="11">
        <f t="shared" si="82"/>
        <v>1</v>
      </c>
      <c r="BZ56" s="11">
        <f t="shared" si="151"/>
        <v>1</v>
      </c>
      <c r="CA56" s="11">
        <f t="shared" si="152"/>
        <v>1</v>
      </c>
      <c r="CB56" s="11">
        <f t="shared" si="153"/>
        <v>2004</v>
      </c>
      <c r="CC56" s="11">
        <f t="shared" si="154"/>
        <v>2</v>
      </c>
      <c r="CD56" s="11" t="str">
        <f t="shared" si="155"/>
        <v>No</v>
      </c>
      <c r="CE56" s="11">
        <f t="shared" si="156"/>
        <v>0</v>
      </c>
      <c r="CF56" s="11">
        <f t="shared" si="157"/>
        <v>0</v>
      </c>
      <c r="CG56" s="11">
        <f t="shared" si="83"/>
        <v>1</v>
      </c>
      <c r="CH56" s="11">
        <f t="shared" si="84"/>
        <v>0</v>
      </c>
      <c r="CI56" s="11">
        <f t="shared" si="158"/>
        <v>1</v>
      </c>
      <c r="CJ56" s="11">
        <f t="shared" si="159"/>
        <v>2</v>
      </c>
    </row>
    <row r="57" spans="1:88" x14ac:dyDescent="0.3">
      <c r="A57" s="11">
        <f t="shared" si="0"/>
        <v>2017</v>
      </c>
      <c r="B57" s="11" t="str">
        <f t="shared" si="1"/>
        <v>25-04-2017 17:01:39 CEST</v>
      </c>
      <c r="C57" s="11" t="str">
        <f t="shared" si="88"/>
        <v>Rwanda</v>
      </c>
      <c r="D57" s="11" t="str">
        <f t="shared" si="89"/>
        <v>Rulindo</v>
      </c>
      <c r="E57" s="11" t="str">
        <f t="shared" si="90"/>
        <v>Kisaro</v>
      </c>
      <c r="F57" s="11" t="str">
        <f t="shared" si="91"/>
        <v>Murama</v>
      </c>
      <c r="G57" s="11" t="str">
        <f t="shared" si="92"/>
        <v>Kibingwe</v>
      </c>
      <c r="H57" s="11" t="str">
        <f t="shared" si="93"/>
        <v/>
      </c>
      <c r="I57" s="11" t="str">
        <f t="shared" si="94"/>
        <v/>
      </c>
      <c r="J57" s="11" t="str">
        <f t="shared" si="95"/>
        <v xml:space="preserve"> </v>
      </c>
      <c r="K57" s="11">
        <f t="shared" si="96"/>
        <v>122</v>
      </c>
      <c r="L57" s="11"/>
      <c r="M57" s="11"/>
      <c r="N57" s="11"/>
      <c r="O57" s="11">
        <f t="shared" si="97"/>
        <v>122</v>
      </c>
      <c r="P57" s="11" t="str">
        <f t="shared" si="98"/>
        <v xml:space="preserve"> </v>
      </c>
      <c r="Q57" s="13">
        <f t="shared" si="75"/>
        <v>1</v>
      </c>
      <c r="R57" s="11">
        <f t="shared" si="76"/>
        <v>1</v>
      </c>
      <c r="S57" s="11">
        <f t="shared" si="13"/>
        <v>0</v>
      </c>
      <c r="T57" s="11">
        <f t="shared" si="99"/>
        <v>1</v>
      </c>
      <c r="U57" s="11" t="str">
        <f t="shared" si="100"/>
        <v>Piped Network -- Gravity Only</v>
      </c>
      <c r="V57" s="11">
        <f t="shared" si="101"/>
        <v>2003</v>
      </c>
      <c r="W57" s="11" t="str">
        <f t="shared" si="102"/>
        <v>Government</v>
      </c>
      <c r="X57" s="11" t="str">
        <f t="shared" si="103"/>
        <v>Spring</v>
      </c>
      <c r="Y57" s="11">
        <f t="shared" si="104"/>
        <v>1</v>
      </c>
      <c r="Z57" s="11">
        <f t="shared" si="105"/>
        <v>1</v>
      </c>
      <c r="AA57" s="11">
        <f t="shared" si="106"/>
        <v>1</v>
      </c>
      <c r="AB57" s="11" t="str">
        <f t="shared" si="107"/>
        <v/>
      </c>
      <c r="AC57" s="11">
        <f t="shared" si="108"/>
        <v>1</v>
      </c>
      <c r="AD57" s="11">
        <f t="shared" si="109"/>
        <v>2003</v>
      </c>
      <c r="AE57" s="11">
        <f t="shared" si="110"/>
        <v>1</v>
      </c>
      <c r="AF57" s="11">
        <f t="shared" si="111"/>
        <v>120</v>
      </c>
      <c r="AG57" s="12">
        <f t="shared" si="77"/>
        <v>14400</v>
      </c>
      <c r="AH57" s="12">
        <f t="shared" si="112"/>
        <v>23.606557377049182</v>
      </c>
      <c r="AI57" s="11">
        <f t="shared" si="113"/>
        <v>1</v>
      </c>
      <c r="AJ57" s="11">
        <f t="shared" si="114"/>
        <v>1</v>
      </c>
      <c r="AK57" s="11">
        <f t="shared" si="115"/>
        <v>2</v>
      </c>
      <c r="AL57" s="11">
        <f t="shared" si="116"/>
        <v>2003</v>
      </c>
      <c r="AM57" s="11">
        <f t="shared" si="117"/>
        <v>1</v>
      </c>
      <c r="AN57" s="11">
        <f t="shared" si="118"/>
        <v>30000</v>
      </c>
      <c r="AO57" s="11">
        <f t="shared" si="119"/>
        <v>1</v>
      </c>
      <c r="AP57" s="11">
        <f t="shared" si="120"/>
        <v>7</v>
      </c>
      <c r="AQ57" s="11">
        <f t="shared" si="121"/>
        <v>2003</v>
      </c>
      <c r="AR57" s="11">
        <f t="shared" si="122"/>
        <v>1</v>
      </c>
      <c r="AS57" s="11">
        <f t="shared" si="123"/>
        <v>1</v>
      </c>
      <c r="AT57" s="11">
        <f t="shared" si="124"/>
        <v>14</v>
      </c>
      <c r="AU57" s="11" t="str">
        <f t="shared" si="125"/>
        <v/>
      </c>
      <c r="AV57" s="11">
        <f t="shared" si="41"/>
        <v>2003</v>
      </c>
      <c r="AW57" s="11">
        <f t="shared" si="126"/>
        <v>1</v>
      </c>
      <c r="AX57" s="11">
        <f t="shared" si="127"/>
        <v>1</v>
      </c>
      <c r="AY57" s="11">
        <f t="shared" si="128"/>
        <v>1</v>
      </c>
      <c r="AZ57" s="11">
        <f t="shared" si="129"/>
        <v>2003</v>
      </c>
      <c r="BA57" s="11">
        <f t="shared" si="130"/>
        <v>1</v>
      </c>
      <c r="BB57" s="11">
        <f t="shared" si="131"/>
        <v>30000</v>
      </c>
      <c r="BC57" s="11">
        <f t="shared" si="132"/>
        <v>0</v>
      </c>
      <c r="BD57" s="11" t="str">
        <f t="shared" si="133"/>
        <v xml:space="preserve"> </v>
      </c>
      <c r="BE57" s="11" t="str">
        <f t="shared" si="134"/>
        <v xml:space="preserve"> </v>
      </c>
      <c r="BF57" s="11" t="str">
        <f t="shared" si="135"/>
        <v xml:space="preserve"> </v>
      </c>
      <c r="BG57" s="11" t="str">
        <f t="shared" si="160"/>
        <v xml:space="preserve"> </v>
      </c>
      <c r="BH57" s="11" t="str">
        <f t="shared" si="52"/>
        <v xml:space="preserve"> </v>
      </c>
      <c r="BI57" s="11" t="str">
        <f t="shared" si="136"/>
        <v xml:space="preserve"> </v>
      </c>
      <c r="BJ57" s="11">
        <f t="shared" si="137"/>
        <v>0</v>
      </c>
      <c r="BK57" s="11" t="str">
        <f t="shared" si="138"/>
        <v/>
      </c>
      <c r="BL57" s="11" t="str">
        <f t="shared" si="139"/>
        <v xml:space="preserve"> </v>
      </c>
      <c r="BM57" s="11" t="str">
        <f t="shared" si="140"/>
        <v xml:space="preserve"> </v>
      </c>
      <c r="BN57" s="11" t="str">
        <f t="shared" si="141"/>
        <v xml:space="preserve"> </v>
      </c>
      <c r="BO57" s="11" t="str">
        <f t="shared" si="142"/>
        <v xml:space="preserve"> </v>
      </c>
      <c r="BP57" s="11" t="str">
        <f t="shared" si="143"/>
        <v xml:space="preserve"> </v>
      </c>
      <c r="BQ57" s="11" t="str">
        <f t="shared" si="144"/>
        <v>0</v>
      </c>
      <c r="BR57" s="25">
        <f t="shared" si="145"/>
        <v>0</v>
      </c>
      <c r="BS57" s="11" t="str">
        <f t="shared" si="146"/>
        <v>Not Present</v>
      </c>
      <c r="BT57" s="11" t="str">
        <f t="shared" si="147"/>
        <v>0</v>
      </c>
      <c r="BU57" s="12">
        <f t="shared" si="148"/>
        <v>1</v>
      </c>
      <c r="BV57" s="12">
        <f t="shared" si="149"/>
        <v>0</v>
      </c>
      <c r="BW57" s="12">
        <f t="shared" si="81"/>
        <v>1</v>
      </c>
      <c r="BX57" s="12">
        <f t="shared" si="150"/>
        <v>1</v>
      </c>
      <c r="BY57" s="11">
        <f t="shared" si="82"/>
        <v>1</v>
      </c>
      <c r="BZ57" s="11">
        <f t="shared" si="151"/>
        <v>1</v>
      </c>
      <c r="CA57" s="11">
        <f t="shared" si="152"/>
        <v>1</v>
      </c>
      <c r="CB57" s="11">
        <f t="shared" si="153"/>
        <v>2003</v>
      </c>
      <c r="CC57" s="11">
        <f t="shared" si="154"/>
        <v>3</v>
      </c>
      <c r="CD57" s="11" t="str">
        <f t="shared" si="155"/>
        <v>No</v>
      </c>
      <c r="CE57" s="11">
        <f t="shared" si="156"/>
        <v>0</v>
      </c>
      <c r="CF57" s="11">
        <f t="shared" si="157"/>
        <v>0</v>
      </c>
      <c r="CG57" s="11">
        <f t="shared" si="83"/>
        <v>1</v>
      </c>
      <c r="CH57" s="11">
        <f t="shared" si="84"/>
        <v>0</v>
      </c>
      <c r="CI57" s="11">
        <f t="shared" si="158"/>
        <v>0</v>
      </c>
      <c r="CJ57" s="11">
        <f t="shared" si="159"/>
        <v>2</v>
      </c>
    </row>
    <row r="58" spans="1:88" x14ac:dyDescent="0.3">
      <c r="A58" s="11">
        <f t="shared" si="0"/>
        <v>2017</v>
      </c>
      <c r="B58" s="11" t="str">
        <f t="shared" si="1"/>
        <v>20-03-2017 11:01:49 CET</v>
      </c>
      <c r="C58" s="11" t="str">
        <f t="shared" si="88"/>
        <v>Rwanda</v>
      </c>
      <c r="D58" s="11" t="str">
        <f t="shared" si="89"/>
        <v>Rulindo</v>
      </c>
      <c r="E58" s="11" t="str">
        <f t="shared" si="90"/>
        <v>Masoro</v>
      </c>
      <c r="F58" s="11" t="str">
        <f t="shared" si="91"/>
        <v>Kigarama</v>
      </c>
      <c r="G58" s="11" t="str">
        <f t="shared" si="92"/>
        <v>Marenge</v>
      </c>
      <c r="H58" s="11" t="str">
        <f t="shared" si="93"/>
        <v/>
      </c>
      <c r="I58" s="11" t="str">
        <f t="shared" si="94"/>
        <v/>
      </c>
      <c r="J58" s="11" t="str">
        <f t="shared" si="95"/>
        <v>marenge</v>
      </c>
      <c r="K58" s="11">
        <f t="shared" si="96"/>
        <v>27</v>
      </c>
      <c r="L58" s="11">
        <f t="shared" ref="L58:L72" si="163">(People_Using_System)</f>
        <v>5544</v>
      </c>
      <c r="M58" s="11">
        <f t="shared" ref="M58:M72" si="164">COUNTIFS(J:J,J58,T:T,1)</f>
        <v>14</v>
      </c>
      <c r="N58" s="11">
        <f t="shared" si="87"/>
        <v>396</v>
      </c>
      <c r="O58" s="11">
        <f t="shared" si="97"/>
        <v>27</v>
      </c>
      <c r="P58" s="11" t="str">
        <f t="shared" si="98"/>
        <v xml:space="preserve"> </v>
      </c>
      <c r="Q58" s="13">
        <f t="shared" si="75"/>
        <v>1</v>
      </c>
      <c r="R58" s="11">
        <f t="shared" si="76"/>
        <v>1</v>
      </c>
      <c r="S58" s="11">
        <f t="shared" si="13"/>
        <v>0</v>
      </c>
      <c r="T58" s="11">
        <f t="shared" si="99"/>
        <v>1</v>
      </c>
      <c r="U58" s="11" t="str">
        <f t="shared" si="100"/>
        <v>Piped Network -- Gravity Only</v>
      </c>
      <c r="V58" s="11">
        <f t="shared" si="101"/>
        <v>2016</v>
      </c>
      <c r="W58" s="11" t="str">
        <f t="shared" si="102"/>
        <v>Governement (District, Wasac) And Water For People</v>
      </c>
      <c r="X58" s="11" t="str">
        <f t="shared" si="103"/>
        <v>Spring</v>
      </c>
      <c r="Y58" s="11">
        <f t="shared" si="104"/>
        <v>2</v>
      </c>
      <c r="Z58" s="11">
        <f t="shared" si="105"/>
        <v>1</v>
      </c>
      <c r="AA58" s="11">
        <f t="shared" si="106"/>
        <v>1</v>
      </c>
      <c r="AB58" s="11" t="str">
        <f t="shared" si="107"/>
        <v>"Springbox" --Intake Structure At A Spring</v>
      </c>
      <c r="AC58" s="11">
        <f t="shared" si="108"/>
        <v>1</v>
      </c>
      <c r="AD58" s="11">
        <f t="shared" si="109"/>
        <v>2016</v>
      </c>
      <c r="AE58" s="11">
        <f t="shared" si="110"/>
        <v>1</v>
      </c>
      <c r="AF58" s="11">
        <f t="shared" si="111"/>
        <v>45</v>
      </c>
      <c r="AG58" s="12">
        <f t="shared" si="77"/>
        <v>38400</v>
      </c>
      <c r="AH58" s="12">
        <f t="shared" si="112"/>
        <v>284.44444444444446</v>
      </c>
      <c r="AI58" s="11">
        <f t="shared" si="113"/>
        <v>1</v>
      </c>
      <c r="AJ58" s="11">
        <f t="shared" si="114"/>
        <v>1</v>
      </c>
      <c r="AK58" s="11">
        <f t="shared" si="115"/>
        <v>1</v>
      </c>
      <c r="AL58" s="11">
        <f t="shared" si="116"/>
        <v>2016</v>
      </c>
      <c r="AM58" s="11">
        <f t="shared" si="117"/>
        <v>1</v>
      </c>
      <c r="AN58" s="11">
        <f t="shared" si="118"/>
        <v>500</v>
      </c>
      <c r="AO58" s="11">
        <f t="shared" si="119"/>
        <v>1</v>
      </c>
      <c r="AP58" s="11">
        <f t="shared" si="120"/>
        <v>2</v>
      </c>
      <c r="AQ58" s="11">
        <f t="shared" si="121"/>
        <v>2016</v>
      </c>
      <c r="AR58" s="11">
        <f t="shared" si="122"/>
        <v>1</v>
      </c>
      <c r="AS58" s="11">
        <f t="shared" si="123"/>
        <v>1</v>
      </c>
      <c r="AT58" s="11" t="str">
        <f t="shared" si="124"/>
        <v xml:space="preserve"> </v>
      </c>
      <c r="AU58" s="11" t="str">
        <f t="shared" si="125"/>
        <v>Distribution Chamber</v>
      </c>
      <c r="AV58" s="11">
        <f t="shared" si="41"/>
        <v>2016</v>
      </c>
      <c r="AW58" s="11">
        <f t="shared" si="126"/>
        <v>1</v>
      </c>
      <c r="AX58" s="11">
        <f t="shared" si="127"/>
        <v>1</v>
      </c>
      <c r="AY58" s="11">
        <f t="shared" si="128"/>
        <v>1</v>
      </c>
      <c r="AZ58" s="11">
        <f t="shared" si="129"/>
        <v>2016</v>
      </c>
      <c r="BA58" s="11">
        <f t="shared" si="130"/>
        <v>1</v>
      </c>
      <c r="BB58" s="11">
        <f t="shared" si="131"/>
        <v>500</v>
      </c>
      <c r="BC58" s="11">
        <f t="shared" si="132"/>
        <v>1</v>
      </c>
      <c r="BD58" s="11">
        <f t="shared" si="133"/>
        <v>1</v>
      </c>
      <c r="BE58" s="11">
        <f t="shared" si="134"/>
        <v>2016</v>
      </c>
      <c r="BF58" s="11">
        <f t="shared" si="135"/>
        <v>1</v>
      </c>
      <c r="BG58" s="11">
        <f t="shared" si="160"/>
        <v>1</v>
      </c>
      <c r="BH58" s="11">
        <f t="shared" si="52"/>
        <v>2016</v>
      </c>
      <c r="BI58" s="11">
        <f t="shared" si="136"/>
        <v>1</v>
      </c>
      <c r="BJ58" s="11">
        <f t="shared" si="137"/>
        <v>0</v>
      </c>
      <c r="BK58" s="11" t="str">
        <f t="shared" si="138"/>
        <v/>
      </c>
      <c r="BL58" s="11" t="str">
        <f t="shared" si="139"/>
        <v xml:space="preserve"> </v>
      </c>
      <c r="BM58" s="11" t="str">
        <f t="shared" si="140"/>
        <v xml:space="preserve"> </v>
      </c>
      <c r="BN58" s="11" t="str">
        <f t="shared" si="141"/>
        <v xml:space="preserve"> </v>
      </c>
      <c r="BO58" s="11" t="str">
        <f t="shared" si="142"/>
        <v xml:space="preserve"> </v>
      </c>
      <c r="BP58" s="11" t="str">
        <f t="shared" si="143"/>
        <v xml:space="preserve"> </v>
      </c>
      <c r="BQ58" s="11" t="str">
        <f t="shared" si="144"/>
        <v>0</v>
      </c>
      <c r="BR58" s="25">
        <f t="shared" si="145"/>
        <v>0</v>
      </c>
      <c r="BS58" s="11" t="str">
        <f t="shared" si="146"/>
        <v>Not Present</v>
      </c>
      <c r="BT58" s="11" t="str">
        <f t="shared" si="147"/>
        <v>0</v>
      </c>
      <c r="BU58" s="12">
        <f t="shared" si="148"/>
        <v>1</v>
      </c>
      <c r="BV58" s="12">
        <f t="shared" si="149"/>
        <v>0</v>
      </c>
      <c r="BW58" s="12">
        <f t="shared" si="81"/>
        <v>1</v>
      </c>
      <c r="BX58" s="12">
        <f t="shared" si="150"/>
        <v>1</v>
      </c>
      <c r="BY58" s="11">
        <f t="shared" si="82"/>
        <v>1</v>
      </c>
      <c r="BZ58" s="11">
        <f t="shared" si="151"/>
        <v>1</v>
      </c>
      <c r="CA58" s="11" t="str">
        <f t="shared" si="152"/>
        <v xml:space="preserve"> </v>
      </c>
      <c r="CB58" s="11">
        <f t="shared" si="153"/>
        <v>2016</v>
      </c>
      <c r="CC58" s="11">
        <f t="shared" si="154"/>
        <v>1</v>
      </c>
      <c r="CD58" s="11" t="str">
        <f t="shared" si="155"/>
        <v>No</v>
      </c>
      <c r="CE58" s="11">
        <f t="shared" si="156"/>
        <v>0</v>
      </c>
      <c r="CF58" s="11">
        <f t="shared" si="157"/>
        <v>0</v>
      </c>
      <c r="CG58" s="11">
        <f t="shared" si="83"/>
        <v>1</v>
      </c>
      <c r="CH58" s="11">
        <f t="shared" si="84"/>
        <v>0</v>
      </c>
      <c r="CI58" s="11">
        <f t="shared" si="158"/>
        <v>1</v>
      </c>
      <c r="CJ58" s="11">
        <f t="shared" si="159"/>
        <v>1</v>
      </c>
    </row>
    <row r="59" spans="1:88" x14ac:dyDescent="0.3">
      <c r="A59" s="11">
        <f t="shared" si="0"/>
        <v>2017</v>
      </c>
      <c r="B59" s="11" t="str">
        <f t="shared" si="1"/>
        <v>23-03-2017 05:35:51 CET</v>
      </c>
      <c r="C59" s="11" t="str">
        <f t="shared" si="88"/>
        <v>Rwanda</v>
      </c>
      <c r="D59" s="11" t="str">
        <f t="shared" si="89"/>
        <v>Rulindo</v>
      </c>
      <c r="E59" s="11" t="str">
        <f t="shared" si="90"/>
        <v>Masoro</v>
      </c>
      <c r="F59" s="11" t="str">
        <f t="shared" si="91"/>
        <v>Kivugiza</v>
      </c>
      <c r="G59" s="11" t="str">
        <f t="shared" si="92"/>
        <v>Nyarurembo</v>
      </c>
      <c r="H59" s="11" t="str">
        <f t="shared" si="93"/>
        <v/>
      </c>
      <c r="I59" s="11" t="str">
        <f t="shared" si="94"/>
        <v/>
      </c>
      <c r="J59" s="11" t="str">
        <f t="shared" si="95"/>
        <v>Mutagata motorised network</v>
      </c>
      <c r="K59" s="11">
        <f t="shared" si="96"/>
        <v>325</v>
      </c>
      <c r="L59" s="11">
        <f t="shared" si="163"/>
        <v>26296</v>
      </c>
      <c r="M59" s="11">
        <f t="shared" si="164"/>
        <v>49</v>
      </c>
      <c r="N59" s="11">
        <f t="shared" si="87"/>
        <v>536.65306122448976</v>
      </c>
      <c r="O59" s="11">
        <f t="shared" si="97"/>
        <v>63</v>
      </c>
      <c r="P59" s="11">
        <f t="shared" si="98"/>
        <v>262</v>
      </c>
      <c r="Q59" s="13">
        <f t="shared" si="75"/>
        <v>0.19384615384615383</v>
      </c>
      <c r="R59" s="11">
        <f t="shared" si="76"/>
        <v>0</v>
      </c>
      <c r="S59" s="11">
        <f t="shared" si="13"/>
        <v>0</v>
      </c>
      <c r="T59" s="11">
        <f t="shared" si="99"/>
        <v>1</v>
      </c>
      <c r="U59" s="11" t="str">
        <f t="shared" si="100"/>
        <v>Piped Network With Pump</v>
      </c>
      <c r="V59" s="11">
        <f t="shared" si="101"/>
        <v>1987</v>
      </c>
      <c r="W59" s="11" t="str">
        <f t="shared" si="102"/>
        <v>Governement (District, Wasac) And Water For People</v>
      </c>
      <c r="X59" s="11" t="str">
        <f t="shared" si="103"/>
        <v>Spring</v>
      </c>
      <c r="Y59" s="11">
        <f t="shared" si="104"/>
        <v>1</v>
      </c>
      <c r="Z59" s="11">
        <f t="shared" si="105"/>
        <v>1</v>
      </c>
      <c r="AA59" s="11">
        <f t="shared" si="106"/>
        <v>1</v>
      </c>
      <c r="AB59" s="11" t="str">
        <f t="shared" si="107"/>
        <v>"Springbox" --Intake Structure At A Spring</v>
      </c>
      <c r="AC59" s="11">
        <f t="shared" si="108"/>
        <v>1</v>
      </c>
      <c r="AD59" s="11">
        <f t="shared" si="109"/>
        <v>2007</v>
      </c>
      <c r="AE59" s="11">
        <f t="shared" si="110"/>
        <v>1</v>
      </c>
      <c r="AF59" s="11">
        <f t="shared" si="111"/>
        <v>5</v>
      </c>
      <c r="AG59" s="12">
        <f t="shared" si="77"/>
        <v>345600</v>
      </c>
      <c r="AH59" s="12">
        <f t="shared" si="112"/>
        <v>1097.1428571428571</v>
      </c>
      <c r="AI59" s="11">
        <f t="shared" si="113"/>
        <v>1</v>
      </c>
      <c r="AJ59" s="11">
        <f t="shared" si="114"/>
        <v>1</v>
      </c>
      <c r="AK59" s="11">
        <f t="shared" si="115"/>
        <v>1</v>
      </c>
      <c r="AL59" s="11">
        <f t="shared" si="116"/>
        <v>2016</v>
      </c>
      <c r="AM59" s="11">
        <f t="shared" si="117"/>
        <v>1</v>
      </c>
      <c r="AN59" s="11">
        <f t="shared" si="118"/>
        <v>1900</v>
      </c>
      <c r="AO59" s="11">
        <f t="shared" si="119"/>
        <v>1</v>
      </c>
      <c r="AP59" s="11">
        <f t="shared" si="120"/>
        <v>39</v>
      </c>
      <c r="AQ59" s="11">
        <f t="shared" si="121"/>
        <v>2016</v>
      </c>
      <c r="AR59" s="11">
        <f t="shared" si="122"/>
        <v>1</v>
      </c>
      <c r="AS59" s="11">
        <f t="shared" si="123"/>
        <v>1</v>
      </c>
      <c r="AT59" s="11">
        <f t="shared" si="124"/>
        <v>17</v>
      </c>
      <c r="AU59" s="11" t="str">
        <f t="shared" si="125"/>
        <v>Pressure Break Tank|Distribution Chamber|Washout And Air Release</v>
      </c>
      <c r="AV59" s="11">
        <f t="shared" si="41"/>
        <v>2016</v>
      </c>
      <c r="AW59" s="11">
        <f t="shared" si="126"/>
        <v>1</v>
      </c>
      <c r="AX59" s="11">
        <f t="shared" si="127"/>
        <v>1</v>
      </c>
      <c r="AY59" s="11">
        <f t="shared" si="128"/>
        <v>6</v>
      </c>
      <c r="AZ59" s="11">
        <f t="shared" si="129"/>
        <v>2016</v>
      </c>
      <c r="BA59" s="11">
        <f t="shared" si="130"/>
        <v>1</v>
      </c>
      <c r="BB59" s="11">
        <f t="shared" si="131"/>
        <v>40000</v>
      </c>
      <c r="BC59" s="11">
        <f t="shared" si="132"/>
        <v>1</v>
      </c>
      <c r="BD59" s="11">
        <f t="shared" si="133"/>
        <v>5</v>
      </c>
      <c r="BE59" s="11">
        <f t="shared" si="134"/>
        <v>2017</v>
      </c>
      <c r="BF59" s="11">
        <f t="shared" si="135"/>
        <v>1</v>
      </c>
      <c r="BG59" s="11">
        <f t="shared" si="160"/>
        <v>1</v>
      </c>
      <c r="BH59" s="11">
        <f t="shared" si="52"/>
        <v>2016</v>
      </c>
      <c r="BI59" s="11">
        <f t="shared" si="136"/>
        <v>1</v>
      </c>
      <c r="BJ59" s="11">
        <f t="shared" si="137"/>
        <v>1</v>
      </c>
      <c r="BK59" s="11" t="str">
        <f t="shared" si="138"/>
        <v>Disinfection/Chlorination</v>
      </c>
      <c r="BL59" s="11">
        <f t="shared" si="139"/>
        <v>2017</v>
      </c>
      <c r="BM59" s="11">
        <f t="shared" si="140"/>
        <v>1</v>
      </c>
      <c r="BN59" s="11">
        <f t="shared" si="141"/>
        <v>0</v>
      </c>
      <c r="BO59" s="11" t="str">
        <f t="shared" si="142"/>
        <v xml:space="preserve"> </v>
      </c>
      <c r="BP59" s="11" t="str">
        <f t="shared" si="143"/>
        <v xml:space="preserve"> </v>
      </c>
      <c r="BQ59" s="11" t="str">
        <f t="shared" si="144"/>
        <v>0</v>
      </c>
      <c r="BR59" s="25">
        <f t="shared" si="145"/>
        <v>0</v>
      </c>
      <c r="BS59" s="11" t="str">
        <f t="shared" si="146"/>
        <v>Not Present</v>
      </c>
      <c r="BT59" s="11" t="str">
        <f t="shared" si="147"/>
        <v>0</v>
      </c>
      <c r="BU59" s="12">
        <f t="shared" si="148"/>
        <v>1</v>
      </c>
      <c r="BV59" s="12">
        <f t="shared" si="149"/>
        <v>0</v>
      </c>
      <c r="BW59" s="12">
        <f t="shared" si="81"/>
        <v>1</v>
      </c>
      <c r="BX59" s="12">
        <f t="shared" si="150"/>
        <v>1</v>
      </c>
      <c r="BY59" s="11">
        <f t="shared" si="82"/>
        <v>1</v>
      </c>
      <c r="BZ59" s="11">
        <f t="shared" si="151"/>
        <v>1</v>
      </c>
      <c r="CA59" s="11">
        <f t="shared" si="152"/>
        <v>64</v>
      </c>
      <c r="CB59" s="11">
        <f t="shared" si="153"/>
        <v>2016</v>
      </c>
      <c r="CC59" s="11">
        <f t="shared" si="154"/>
        <v>1</v>
      </c>
      <c r="CD59" s="11" t="str">
        <f t="shared" si="155"/>
        <v>No</v>
      </c>
      <c r="CE59" s="11">
        <f t="shared" si="156"/>
        <v>0</v>
      </c>
      <c r="CF59" s="11">
        <f t="shared" si="157"/>
        <v>0</v>
      </c>
      <c r="CG59" s="11">
        <f t="shared" si="83"/>
        <v>1</v>
      </c>
      <c r="CH59" s="11">
        <f t="shared" si="84"/>
        <v>0</v>
      </c>
      <c r="CI59" s="11">
        <f t="shared" si="158"/>
        <v>1</v>
      </c>
      <c r="CJ59" s="11">
        <f t="shared" si="159"/>
        <v>1</v>
      </c>
    </row>
    <row r="60" spans="1:88" x14ac:dyDescent="0.3">
      <c r="A60" s="11">
        <f t="shared" si="0"/>
        <v>2017</v>
      </c>
      <c r="B60" s="11" t="str">
        <f t="shared" si="1"/>
        <v>10-03-2017 10:12:55 CET</v>
      </c>
      <c r="C60" s="11" t="str">
        <f t="shared" si="88"/>
        <v>Rwanda</v>
      </c>
      <c r="D60" s="11" t="str">
        <f t="shared" si="89"/>
        <v>Rulindo</v>
      </c>
      <c r="E60" s="11" t="str">
        <f t="shared" si="90"/>
        <v>Bushoki</v>
      </c>
      <c r="F60" s="11" t="str">
        <f t="shared" si="91"/>
        <v>N.Ngarama</v>
      </c>
      <c r="G60" s="11" t="str">
        <f t="shared" si="92"/>
        <v>Byimana</v>
      </c>
      <c r="H60" s="11" t="str">
        <f t="shared" si="93"/>
        <v/>
      </c>
      <c r="I60" s="11" t="str">
        <f t="shared" si="94"/>
        <v/>
      </c>
      <c r="J60" s="11" t="str">
        <f t="shared" si="95"/>
        <v>Byimana water point/Tare-Rusiga pumping</v>
      </c>
      <c r="K60" s="11">
        <f t="shared" si="96"/>
        <v>92</v>
      </c>
      <c r="L60" s="11">
        <f t="shared" si="163"/>
        <v>9577</v>
      </c>
      <c r="M60" s="11">
        <f t="shared" si="164"/>
        <v>1</v>
      </c>
      <c r="N60" s="11">
        <f t="shared" si="87"/>
        <v>9577</v>
      </c>
      <c r="O60" s="11">
        <f t="shared" si="97"/>
        <v>92</v>
      </c>
      <c r="P60" s="11" t="str">
        <f t="shared" si="98"/>
        <v xml:space="preserve"> </v>
      </c>
      <c r="Q60" s="13">
        <f t="shared" si="75"/>
        <v>1</v>
      </c>
      <c r="R60" s="11">
        <f t="shared" si="76"/>
        <v>1</v>
      </c>
      <c r="S60" s="11">
        <f t="shared" si="13"/>
        <v>0</v>
      </c>
      <c r="T60" s="11">
        <f t="shared" si="99"/>
        <v>1</v>
      </c>
      <c r="U60" s="11" t="str">
        <f t="shared" si="100"/>
        <v>Piped Network With Pump</v>
      </c>
      <c r="V60" s="11">
        <f t="shared" si="101"/>
        <v>2015</v>
      </c>
      <c r="W60" s="11" t="str">
        <f t="shared" si="102"/>
        <v>Governement (District, Wasac) And Water For People</v>
      </c>
      <c r="X60" s="11" t="str">
        <f t="shared" si="103"/>
        <v>Spring</v>
      </c>
      <c r="Y60" s="11">
        <f t="shared" si="104"/>
        <v>10</v>
      </c>
      <c r="Z60" s="11">
        <f t="shared" si="105"/>
        <v>1</v>
      </c>
      <c r="AA60" s="11">
        <f t="shared" si="106"/>
        <v>1</v>
      </c>
      <c r="AB60" s="11" t="str">
        <f t="shared" si="107"/>
        <v>"Springbox" --Intake Structure At A Spring</v>
      </c>
      <c r="AC60" s="11">
        <f t="shared" si="108"/>
        <v>8</v>
      </c>
      <c r="AD60" s="11">
        <f t="shared" si="109"/>
        <v>2015</v>
      </c>
      <c r="AE60" s="11">
        <f t="shared" si="110"/>
        <v>1</v>
      </c>
      <c r="AF60" s="11">
        <f t="shared" si="111"/>
        <v>40</v>
      </c>
      <c r="AG60" s="12">
        <f t="shared" si="77"/>
        <v>43200</v>
      </c>
      <c r="AH60" s="12">
        <f t="shared" si="112"/>
        <v>93.913043478260875</v>
      </c>
      <c r="AI60" s="11">
        <f t="shared" si="113"/>
        <v>1</v>
      </c>
      <c r="AJ60" s="11">
        <f t="shared" si="114"/>
        <v>1</v>
      </c>
      <c r="AK60" s="11">
        <f t="shared" si="115"/>
        <v>1</v>
      </c>
      <c r="AL60" s="11">
        <f t="shared" si="116"/>
        <v>2015</v>
      </c>
      <c r="AM60" s="11">
        <f t="shared" si="117"/>
        <v>1</v>
      </c>
      <c r="AN60" s="11">
        <f t="shared" si="118"/>
        <v>4000</v>
      </c>
      <c r="AO60" s="11">
        <f t="shared" si="119"/>
        <v>0</v>
      </c>
      <c r="AP60" s="11" t="str">
        <f t="shared" si="120"/>
        <v xml:space="preserve"> </v>
      </c>
      <c r="AQ60" s="11" t="str">
        <f t="shared" si="121"/>
        <v xml:space="preserve"> </v>
      </c>
      <c r="AR60" s="11" t="str">
        <f t="shared" si="122"/>
        <v xml:space="preserve"> </v>
      </c>
      <c r="AS60" s="11">
        <f t="shared" si="123"/>
        <v>0</v>
      </c>
      <c r="AT60" s="11" t="str">
        <f t="shared" si="124"/>
        <v xml:space="preserve"> </v>
      </c>
      <c r="AU60" s="11" t="str">
        <f t="shared" si="125"/>
        <v/>
      </c>
      <c r="AV60" s="11" t="str">
        <f t="shared" si="41"/>
        <v xml:space="preserve"> </v>
      </c>
      <c r="AW60" s="11" t="str">
        <f t="shared" si="126"/>
        <v xml:space="preserve"> </v>
      </c>
      <c r="AX60" s="11">
        <f t="shared" si="127"/>
        <v>0</v>
      </c>
      <c r="AY60" s="11" t="str">
        <f t="shared" si="128"/>
        <v xml:space="preserve"> </v>
      </c>
      <c r="AZ60" s="11" t="str">
        <f t="shared" si="129"/>
        <v xml:space="preserve"> </v>
      </c>
      <c r="BA60" s="11" t="str">
        <f t="shared" si="130"/>
        <v xml:space="preserve"> </v>
      </c>
      <c r="BB60" s="11" t="str">
        <f t="shared" si="131"/>
        <v xml:space="preserve"> </v>
      </c>
      <c r="BC60" s="11">
        <f t="shared" si="132"/>
        <v>1</v>
      </c>
      <c r="BD60" s="11">
        <f t="shared" si="133"/>
        <v>2</v>
      </c>
      <c r="BE60" s="11">
        <f t="shared" si="134"/>
        <v>2015</v>
      </c>
      <c r="BF60" s="11">
        <f t="shared" si="135"/>
        <v>1</v>
      </c>
      <c r="BG60" s="11">
        <f t="shared" si="160"/>
        <v>1</v>
      </c>
      <c r="BH60" s="11">
        <f t="shared" si="52"/>
        <v>2015</v>
      </c>
      <c r="BI60" s="11">
        <f t="shared" si="136"/>
        <v>1</v>
      </c>
      <c r="BJ60" s="11">
        <f t="shared" si="137"/>
        <v>0</v>
      </c>
      <c r="BK60" s="11" t="str">
        <f t="shared" si="138"/>
        <v/>
      </c>
      <c r="BL60" s="11" t="str">
        <f t="shared" si="139"/>
        <v xml:space="preserve"> </v>
      </c>
      <c r="BM60" s="11" t="str">
        <f t="shared" si="140"/>
        <v xml:space="preserve"> </v>
      </c>
      <c r="BN60" s="11" t="str">
        <f t="shared" si="141"/>
        <v xml:space="preserve"> </v>
      </c>
      <c r="BO60" s="11" t="str">
        <f t="shared" si="142"/>
        <v xml:space="preserve"> </v>
      </c>
      <c r="BP60" s="11" t="str">
        <f t="shared" si="143"/>
        <v xml:space="preserve"> </v>
      </c>
      <c r="BQ60" s="11" t="str">
        <f t="shared" si="144"/>
        <v>0</v>
      </c>
      <c r="BR60" s="25">
        <f t="shared" si="145"/>
        <v>0</v>
      </c>
      <c r="BS60" s="11" t="str">
        <f t="shared" si="146"/>
        <v>Not Present</v>
      </c>
      <c r="BT60" s="11" t="str">
        <f t="shared" si="147"/>
        <v>0</v>
      </c>
      <c r="BU60" s="12">
        <f t="shared" si="148"/>
        <v>1</v>
      </c>
      <c r="BV60" s="12">
        <f t="shared" si="149"/>
        <v>0</v>
      </c>
      <c r="BW60" s="12">
        <f t="shared" si="81"/>
        <v>1</v>
      </c>
      <c r="BX60" s="12">
        <f t="shared" si="150"/>
        <v>1</v>
      </c>
      <c r="BY60" s="11">
        <f t="shared" si="82"/>
        <v>1</v>
      </c>
      <c r="BZ60" s="11">
        <f t="shared" si="151"/>
        <v>1</v>
      </c>
      <c r="CA60" s="11">
        <f t="shared" si="152"/>
        <v>2</v>
      </c>
      <c r="CB60" s="11">
        <f t="shared" si="153"/>
        <v>2015</v>
      </c>
      <c r="CC60" s="11">
        <f t="shared" si="154"/>
        <v>1</v>
      </c>
      <c r="CD60" s="11" t="str">
        <f t="shared" si="155"/>
        <v>No</v>
      </c>
      <c r="CE60" s="11">
        <f t="shared" si="156"/>
        <v>0</v>
      </c>
      <c r="CF60" s="11">
        <f t="shared" si="157"/>
        <v>0</v>
      </c>
      <c r="CG60" s="11">
        <f t="shared" si="83"/>
        <v>1</v>
      </c>
      <c r="CH60" s="11">
        <f t="shared" si="84"/>
        <v>0</v>
      </c>
      <c r="CI60" s="11">
        <f t="shared" si="158"/>
        <v>0</v>
      </c>
      <c r="CJ60" s="11">
        <f t="shared" si="159"/>
        <v>1</v>
      </c>
    </row>
    <row r="61" spans="1:88" x14ac:dyDescent="0.3">
      <c r="A61" s="11">
        <f t="shared" si="0"/>
        <v>2017</v>
      </c>
      <c r="B61" s="11" t="str">
        <f t="shared" si="1"/>
        <v>24-03-2017 12:18:04 CET</v>
      </c>
      <c r="C61" s="11" t="str">
        <f t="shared" si="88"/>
        <v>Rwanda</v>
      </c>
      <c r="D61" s="11" t="str">
        <f t="shared" si="89"/>
        <v>Rulindo</v>
      </c>
      <c r="E61" s="11" t="str">
        <f t="shared" si="90"/>
        <v>Masoro</v>
      </c>
      <c r="F61" s="11" t="str">
        <f t="shared" si="91"/>
        <v>Shengampuri</v>
      </c>
      <c r="G61" s="11" t="str">
        <f t="shared" si="92"/>
        <v>Agasharu</v>
      </c>
      <c r="H61" s="11" t="str">
        <f t="shared" si="93"/>
        <v/>
      </c>
      <c r="I61" s="11" t="str">
        <f t="shared" si="94"/>
        <v/>
      </c>
      <c r="J61" s="11" t="str">
        <f t="shared" si="95"/>
        <v xml:space="preserve"> </v>
      </c>
      <c r="K61" s="11">
        <f t="shared" si="96"/>
        <v>130</v>
      </c>
      <c r="L61" s="11">
        <f t="shared" si="163"/>
        <v>6740</v>
      </c>
      <c r="M61" s="11">
        <f t="shared" si="164"/>
        <v>31</v>
      </c>
      <c r="N61" s="11">
        <f t="shared" si="87"/>
        <v>217.41935483870967</v>
      </c>
      <c r="O61" s="11">
        <f t="shared" si="97"/>
        <v>130</v>
      </c>
      <c r="P61" s="11" t="str">
        <f t="shared" si="98"/>
        <v xml:space="preserve"> </v>
      </c>
      <c r="Q61" s="13">
        <f t="shared" si="75"/>
        <v>1</v>
      </c>
      <c r="R61" s="11">
        <f t="shared" si="76"/>
        <v>1</v>
      </c>
      <c r="S61" s="11">
        <f t="shared" si="13"/>
        <v>1</v>
      </c>
      <c r="T61" s="11">
        <f t="shared" si="99"/>
        <v>1</v>
      </c>
      <c r="U61" s="11" t="str">
        <f t="shared" si="100"/>
        <v>Piped Network With Pump</v>
      </c>
      <c r="V61" s="11">
        <f t="shared" si="101"/>
        <v>1998</v>
      </c>
      <c r="W61" s="11" t="str">
        <f t="shared" si="102"/>
        <v>Governement (District, Wasac) And Water For People</v>
      </c>
      <c r="X61" s="11" t="str">
        <f t="shared" si="103"/>
        <v>Spring</v>
      </c>
      <c r="Y61" s="11">
        <f t="shared" si="104"/>
        <v>2</v>
      </c>
      <c r="Z61" s="11">
        <f t="shared" si="105"/>
        <v>1</v>
      </c>
      <c r="AA61" s="11">
        <f t="shared" si="106"/>
        <v>1</v>
      </c>
      <c r="AB61" s="11" t="str">
        <f t="shared" si="107"/>
        <v>"Springbox" --Intake Structure At A Spring</v>
      </c>
      <c r="AC61" s="11">
        <f t="shared" si="108"/>
        <v>1</v>
      </c>
      <c r="AD61" s="11">
        <f t="shared" si="109"/>
        <v>2016</v>
      </c>
      <c r="AE61" s="11">
        <f t="shared" si="110"/>
        <v>1</v>
      </c>
      <c r="AF61" s="11">
        <f t="shared" si="111"/>
        <v>20</v>
      </c>
      <c r="AG61" s="12">
        <f t="shared" si="77"/>
        <v>86400</v>
      </c>
      <c r="AH61" s="12">
        <f t="shared" si="112"/>
        <v>132.92307692307693</v>
      </c>
      <c r="AI61" s="11">
        <f t="shared" si="113"/>
        <v>1</v>
      </c>
      <c r="AJ61" s="11">
        <f t="shared" si="114"/>
        <v>1</v>
      </c>
      <c r="AK61" s="11">
        <f t="shared" si="115"/>
        <v>2</v>
      </c>
      <c r="AL61" s="11">
        <f t="shared" si="116"/>
        <v>2016</v>
      </c>
      <c r="AM61" s="11">
        <f t="shared" si="117"/>
        <v>1</v>
      </c>
      <c r="AN61" s="11">
        <f t="shared" si="118"/>
        <v>5000</v>
      </c>
      <c r="AO61" s="11">
        <f t="shared" si="119"/>
        <v>1</v>
      </c>
      <c r="AP61" s="11">
        <f t="shared" si="120"/>
        <v>15</v>
      </c>
      <c r="AQ61" s="11">
        <f t="shared" si="121"/>
        <v>2016</v>
      </c>
      <c r="AR61" s="11">
        <f t="shared" si="122"/>
        <v>1</v>
      </c>
      <c r="AS61" s="11">
        <f t="shared" si="123"/>
        <v>0</v>
      </c>
      <c r="AT61" s="11" t="str">
        <f t="shared" si="124"/>
        <v xml:space="preserve"> </v>
      </c>
      <c r="AU61" s="11" t="str">
        <f t="shared" si="125"/>
        <v/>
      </c>
      <c r="AV61" s="11" t="str">
        <f t="shared" si="41"/>
        <v xml:space="preserve"> </v>
      </c>
      <c r="AW61" s="11" t="str">
        <f t="shared" si="126"/>
        <v xml:space="preserve"> </v>
      </c>
      <c r="AX61" s="11">
        <f t="shared" si="127"/>
        <v>1</v>
      </c>
      <c r="AY61" s="11">
        <f t="shared" si="128"/>
        <v>2</v>
      </c>
      <c r="AZ61" s="11">
        <f t="shared" si="129"/>
        <v>2016</v>
      </c>
      <c r="BA61" s="11">
        <f t="shared" si="130"/>
        <v>1</v>
      </c>
      <c r="BB61" s="11">
        <f t="shared" si="131"/>
        <v>5000</v>
      </c>
      <c r="BC61" s="11">
        <f t="shared" si="132"/>
        <v>1</v>
      </c>
      <c r="BD61" s="11">
        <f t="shared" si="133"/>
        <v>1</v>
      </c>
      <c r="BE61" s="11">
        <f t="shared" si="134"/>
        <v>2016</v>
      </c>
      <c r="BF61" s="11">
        <f t="shared" si="135"/>
        <v>1</v>
      </c>
      <c r="BG61" s="11">
        <f t="shared" si="160"/>
        <v>1</v>
      </c>
      <c r="BH61" s="11">
        <f t="shared" si="52"/>
        <v>2016</v>
      </c>
      <c r="BI61" s="11">
        <f t="shared" si="136"/>
        <v>1</v>
      </c>
      <c r="BJ61" s="11">
        <f t="shared" si="137"/>
        <v>0</v>
      </c>
      <c r="BK61" s="11" t="str">
        <f t="shared" si="138"/>
        <v/>
      </c>
      <c r="BL61" s="11" t="str">
        <f t="shared" si="139"/>
        <v xml:space="preserve"> </v>
      </c>
      <c r="BM61" s="11" t="str">
        <f t="shared" si="140"/>
        <v xml:space="preserve"> </v>
      </c>
      <c r="BN61" s="11" t="str">
        <f t="shared" si="141"/>
        <v xml:space="preserve"> </v>
      </c>
      <c r="BO61" s="11" t="str">
        <f t="shared" si="142"/>
        <v xml:space="preserve"> </v>
      </c>
      <c r="BP61" s="11" t="str">
        <f t="shared" si="143"/>
        <v xml:space="preserve"> </v>
      </c>
      <c r="BQ61" s="11" t="str">
        <f t="shared" si="144"/>
        <v>0</v>
      </c>
      <c r="BR61" s="25">
        <f t="shared" si="145"/>
        <v>0</v>
      </c>
      <c r="BS61" s="11" t="str">
        <f t="shared" si="146"/>
        <v>Not Present</v>
      </c>
      <c r="BT61" s="11" t="str">
        <f t="shared" si="147"/>
        <v>0</v>
      </c>
      <c r="BU61" s="12">
        <f t="shared" si="148"/>
        <v>1</v>
      </c>
      <c r="BV61" s="12">
        <f t="shared" si="149"/>
        <v>0</v>
      </c>
      <c r="BW61" s="12">
        <f t="shared" si="81"/>
        <v>1</v>
      </c>
      <c r="BX61" s="12">
        <f t="shared" si="150"/>
        <v>1</v>
      </c>
      <c r="BY61" s="11">
        <f t="shared" si="82"/>
        <v>1</v>
      </c>
      <c r="BZ61" s="11">
        <f t="shared" si="151"/>
        <v>1</v>
      </c>
      <c r="CA61" s="11">
        <f t="shared" si="152"/>
        <v>1</v>
      </c>
      <c r="CB61" s="11">
        <f t="shared" si="153"/>
        <v>2016</v>
      </c>
      <c r="CC61" s="11">
        <f t="shared" si="154"/>
        <v>1</v>
      </c>
      <c r="CD61" s="11" t="str">
        <f t="shared" si="155"/>
        <v>No</v>
      </c>
      <c r="CE61" s="11">
        <f t="shared" si="156"/>
        <v>0</v>
      </c>
      <c r="CF61" s="11">
        <f t="shared" si="157"/>
        <v>0</v>
      </c>
      <c r="CG61" s="11">
        <f t="shared" si="83"/>
        <v>1</v>
      </c>
      <c r="CH61" s="11">
        <f t="shared" si="84"/>
        <v>0</v>
      </c>
      <c r="CI61" s="11">
        <f t="shared" si="158"/>
        <v>1</v>
      </c>
      <c r="CJ61" s="11">
        <f t="shared" si="159"/>
        <v>1</v>
      </c>
    </row>
    <row r="62" spans="1:88" x14ac:dyDescent="0.3">
      <c r="A62" s="11">
        <f t="shared" si="0"/>
        <v>2017</v>
      </c>
      <c r="B62" s="11" t="str">
        <f t="shared" si="1"/>
        <v>05-04-2017 22:00:55 CEST</v>
      </c>
      <c r="C62" s="11" t="str">
        <f t="shared" si="88"/>
        <v>Rwanda</v>
      </c>
      <c r="D62" s="11" t="str">
        <f t="shared" si="89"/>
        <v>Rulindo</v>
      </c>
      <c r="E62" s="11" t="str">
        <f t="shared" si="90"/>
        <v>Bushoki</v>
      </c>
      <c r="F62" s="11" t="str">
        <f t="shared" si="91"/>
        <v>N.Ngarama</v>
      </c>
      <c r="G62" s="11" t="str">
        <f t="shared" si="92"/>
        <v>Ngarama</v>
      </c>
      <c r="H62" s="11" t="str">
        <f t="shared" si="93"/>
        <v/>
      </c>
      <c r="I62" s="11" t="str">
        <f t="shared" si="94"/>
        <v/>
      </c>
      <c r="J62" s="11" t="str">
        <f t="shared" si="95"/>
        <v>Water point at Nyirangarama cell/Rutare-Nyirangarama gravity</v>
      </c>
      <c r="K62" s="11">
        <f t="shared" si="96"/>
        <v>109</v>
      </c>
      <c r="L62" s="11">
        <f t="shared" si="163"/>
        <v>726</v>
      </c>
      <c r="M62" s="11">
        <f t="shared" si="164"/>
        <v>1</v>
      </c>
      <c r="N62" s="11">
        <f t="shared" si="87"/>
        <v>726</v>
      </c>
      <c r="O62" s="11">
        <f t="shared" si="97"/>
        <v>109</v>
      </c>
      <c r="P62" s="11" t="str">
        <f t="shared" si="98"/>
        <v xml:space="preserve"> </v>
      </c>
      <c r="Q62" s="13">
        <f t="shared" si="75"/>
        <v>1</v>
      </c>
      <c r="R62" s="11">
        <f t="shared" si="76"/>
        <v>1</v>
      </c>
      <c r="S62" s="11">
        <f t="shared" si="13"/>
        <v>0</v>
      </c>
      <c r="T62" s="11">
        <f t="shared" si="99"/>
        <v>1</v>
      </c>
      <c r="U62" s="11" t="str">
        <f t="shared" si="100"/>
        <v>Piped Network -- Gravity Only</v>
      </c>
      <c r="V62" s="11">
        <f t="shared" si="101"/>
        <v>2013</v>
      </c>
      <c r="W62" s="11" t="str">
        <f t="shared" si="102"/>
        <v>Local Government In Ubudehe Program</v>
      </c>
      <c r="X62" s="11" t="str">
        <f t="shared" si="103"/>
        <v>Spring</v>
      </c>
      <c r="Y62" s="11">
        <f t="shared" si="104"/>
        <v>1</v>
      </c>
      <c r="Z62" s="11">
        <f t="shared" si="105"/>
        <v>1</v>
      </c>
      <c r="AA62" s="11">
        <f t="shared" si="106"/>
        <v>0</v>
      </c>
      <c r="AB62" s="11" t="str">
        <f t="shared" si="107"/>
        <v/>
      </c>
      <c r="AC62" s="11" t="str">
        <f t="shared" si="108"/>
        <v xml:space="preserve"> </v>
      </c>
      <c r="AD62" s="11" t="str">
        <f t="shared" si="109"/>
        <v xml:space="preserve"> </v>
      </c>
      <c r="AE62" s="11" t="str">
        <f t="shared" si="110"/>
        <v xml:space="preserve"> </v>
      </c>
      <c r="AF62" s="11">
        <f t="shared" si="111"/>
        <v>20</v>
      </c>
      <c r="AG62" s="12">
        <f t="shared" si="77"/>
        <v>86400</v>
      </c>
      <c r="AH62" s="12">
        <f t="shared" si="112"/>
        <v>158.53211009174311</v>
      </c>
      <c r="AI62" s="11">
        <f t="shared" si="113"/>
        <v>1</v>
      </c>
      <c r="AJ62" s="11">
        <f t="shared" si="114"/>
        <v>0</v>
      </c>
      <c r="AK62" s="11" t="str">
        <f t="shared" si="115"/>
        <v xml:space="preserve"> </v>
      </c>
      <c r="AL62" s="11" t="str">
        <f t="shared" si="116"/>
        <v xml:space="preserve"> </v>
      </c>
      <c r="AM62" s="11" t="str">
        <f t="shared" si="117"/>
        <v xml:space="preserve"> </v>
      </c>
      <c r="AN62" s="11" t="str">
        <f t="shared" si="118"/>
        <v xml:space="preserve"> </v>
      </c>
      <c r="AO62" s="11">
        <f t="shared" si="119"/>
        <v>0</v>
      </c>
      <c r="AP62" s="11" t="str">
        <f t="shared" si="120"/>
        <v xml:space="preserve"> </v>
      </c>
      <c r="AQ62" s="11" t="str">
        <f t="shared" si="121"/>
        <v xml:space="preserve"> </v>
      </c>
      <c r="AR62" s="11" t="str">
        <f t="shared" si="122"/>
        <v xml:space="preserve"> </v>
      </c>
      <c r="AS62" s="11">
        <f t="shared" si="123"/>
        <v>0</v>
      </c>
      <c r="AT62" s="11" t="str">
        <f t="shared" si="124"/>
        <v xml:space="preserve"> </v>
      </c>
      <c r="AU62" s="11" t="str">
        <f t="shared" si="125"/>
        <v/>
      </c>
      <c r="AV62" s="11" t="str">
        <f t="shared" si="41"/>
        <v xml:space="preserve"> </v>
      </c>
      <c r="AW62" s="11" t="str">
        <f t="shared" si="126"/>
        <v xml:space="preserve"> </v>
      </c>
      <c r="AX62" s="11">
        <f t="shared" si="127"/>
        <v>0</v>
      </c>
      <c r="AY62" s="11" t="str">
        <f t="shared" si="128"/>
        <v xml:space="preserve"> </v>
      </c>
      <c r="AZ62" s="11" t="str">
        <f t="shared" si="129"/>
        <v xml:space="preserve"> </v>
      </c>
      <c r="BA62" s="11" t="str">
        <f t="shared" si="130"/>
        <v xml:space="preserve"> </v>
      </c>
      <c r="BB62" s="11" t="str">
        <f t="shared" si="131"/>
        <v xml:space="preserve"> </v>
      </c>
      <c r="BC62" s="11">
        <f t="shared" si="132"/>
        <v>0</v>
      </c>
      <c r="BD62" s="11" t="str">
        <f t="shared" si="133"/>
        <v xml:space="preserve"> </v>
      </c>
      <c r="BE62" s="11" t="str">
        <f t="shared" si="134"/>
        <v xml:space="preserve"> </v>
      </c>
      <c r="BF62" s="11" t="str">
        <f t="shared" si="135"/>
        <v xml:space="preserve"> </v>
      </c>
      <c r="BG62" s="11" t="str">
        <f t="shared" si="160"/>
        <v xml:space="preserve"> </v>
      </c>
      <c r="BH62" s="11" t="str">
        <f t="shared" si="52"/>
        <v xml:space="preserve"> </v>
      </c>
      <c r="BI62" s="11" t="str">
        <f t="shared" si="136"/>
        <v xml:space="preserve"> </v>
      </c>
      <c r="BJ62" s="11">
        <f t="shared" si="137"/>
        <v>0</v>
      </c>
      <c r="BK62" s="11" t="str">
        <f t="shared" si="138"/>
        <v/>
      </c>
      <c r="BL62" s="11" t="str">
        <f t="shared" si="139"/>
        <v xml:space="preserve"> </v>
      </c>
      <c r="BM62" s="11" t="str">
        <f t="shared" si="140"/>
        <v xml:space="preserve"> </v>
      </c>
      <c r="BN62" s="11" t="str">
        <f t="shared" si="141"/>
        <v xml:space="preserve"> </v>
      </c>
      <c r="BO62" s="11" t="str">
        <f t="shared" si="142"/>
        <v xml:space="preserve"> </v>
      </c>
      <c r="BP62" s="11" t="str">
        <f t="shared" si="143"/>
        <v xml:space="preserve"> </v>
      </c>
      <c r="BQ62" s="11" t="str">
        <f t="shared" si="144"/>
        <v>0</v>
      </c>
      <c r="BR62" s="25">
        <f t="shared" si="145"/>
        <v>0</v>
      </c>
      <c r="BS62" s="11" t="str">
        <f t="shared" si="146"/>
        <v>Not Present</v>
      </c>
      <c r="BT62" s="11" t="str">
        <f t="shared" si="147"/>
        <v>0</v>
      </c>
      <c r="BU62" s="12">
        <f t="shared" si="148"/>
        <v>1</v>
      </c>
      <c r="BV62" s="12">
        <f t="shared" si="149"/>
        <v>0</v>
      </c>
      <c r="BW62" s="12">
        <f t="shared" si="81"/>
        <v>1</v>
      </c>
      <c r="BX62" s="12">
        <f t="shared" si="150"/>
        <v>1</v>
      </c>
      <c r="BY62" s="11">
        <f t="shared" si="82"/>
        <v>1</v>
      </c>
      <c r="BZ62" s="11">
        <f t="shared" si="151"/>
        <v>1</v>
      </c>
      <c r="CA62" s="11">
        <f t="shared" si="152"/>
        <v>1</v>
      </c>
      <c r="CB62" s="11">
        <f t="shared" si="153"/>
        <v>2013</v>
      </c>
      <c r="CC62" s="11">
        <f t="shared" si="154"/>
        <v>1</v>
      </c>
      <c r="CD62" s="11" t="str">
        <f t="shared" si="155"/>
        <v>No</v>
      </c>
      <c r="CE62" s="11">
        <f t="shared" si="156"/>
        <v>0</v>
      </c>
      <c r="CF62" s="11">
        <f t="shared" si="157"/>
        <v>0</v>
      </c>
      <c r="CG62" s="11">
        <f t="shared" si="83"/>
        <v>1</v>
      </c>
      <c r="CH62" s="11">
        <f t="shared" si="84"/>
        <v>0</v>
      </c>
      <c r="CI62" s="11">
        <f t="shared" si="158"/>
        <v>1</v>
      </c>
      <c r="CJ62" s="11">
        <f t="shared" si="159"/>
        <v>1</v>
      </c>
    </row>
    <row r="63" spans="1:88" x14ac:dyDescent="0.3">
      <c r="A63" s="11">
        <f t="shared" si="0"/>
        <v>2017</v>
      </c>
      <c r="B63" s="11" t="str">
        <f t="shared" si="1"/>
        <v>16-03-2017 08:50:37 CET</v>
      </c>
      <c r="C63" s="11" t="str">
        <f t="shared" si="88"/>
        <v>Rwanda</v>
      </c>
      <c r="D63" s="11" t="str">
        <f t="shared" si="89"/>
        <v>Rulindo</v>
      </c>
      <c r="E63" s="11" t="str">
        <f t="shared" si="90"/>
        <v>Mbogo</v>
      </c>
      <c r="F63" s="11" t="str">
        <f t="shared" si="91"/>
        <v>Bukoro</v>
      </c>
      <c r="G63" s="11" t="str">
        <f t="shared" si="92"/>
        <v>Ruhanya</v>
      </c>
      <c r="H63" s="11" t="str">
        <f t="shared" si="93"/>
        <v/>
      </c>
      <c r="I63" s="11" t="str">
        <f t="shared" si="94"/>
        <v/>
      </c>
      <c r="J63" s="11" t="str">
        <f t="shared" si="95"/>
        <v>Musenge Network</v>
      </c>
      <c r="K63" s="11">
        <f t="shared" si="96"/>
        <v>102</v>
      </c>
      <c r="L63" s="11">
        <f t="shared" si="163"/>
        <v>6074</v>
      </c>
      <c r="M63" s="11">
        <f t="shared" si="164"/>
        <v>29</v>
      </c>
      <c r="N63" s="11">
        <f t="shared" si="87"/>
        <v>209.44827586206895</v>
      </c>
      <c r="O63" s="11">
        <f t="shared" si="97"/>
        <v>52</v>
      </c>
      <c r="P63" s="11">
        <f t="shared" si="98"/>
        <v>50</v>
      </c>
      <c r="Q63" s="13">
        <f t="shared" si="75"/>
        <v>0.50980392156862742</v>
      </c>
      <c r="R63" s="11">
        <f t="shared" si="76"/>
        <v>0</v>
      </c>
      <c r="S63" s="11">
        <f t="shared" si="13"/>
        <v>1</v>
      </c>
      <c r="T63" s="11">
        <f t="shared" si="99"/>
        <v>1</v>
      </c>
      <c r="U63" s="11" t="str">
        <f t="shared" si="100"/>
        <v>Piped Network With Pump</v>
      </c>
      <c r="V63" s="11">
        <f t="shared" si="101"/>
        <v>2014</v>
      </c>
      <c r="W63" s="11" t="str">
        <f t="shared" si="102"/>
        <v>Wfp</v>
      </c>
      <c r="X63" s="11" t="str">
        <f t="shared" si="103"/>
        <v>Spring</v>
      </c>
      <c r="Y63" s="11">
        <f t="shared" si="104"/>
        <v>1</v>
      </c>
      <c r="Z63" s="11">
        <f t="shared" si="105"/>
        <v>1</v>
      </c>
      <c r="AA63" s="11">
        <f t="shared" si="106"/>
        <v>1</v>
      </c>
      <c r="AB63" s="11" t="str">
        <f t="shared" si="107"/>
        <v>"Springbox" --Intake Structure At A Spring</v>
      </c>
      <c r="AC63" s="11">
        <f t="shared" si="108"/>
        <v>1</v>
      </c>
      <c r="AD63" s="11">
        <f t="shared" si="109"/>
        <v>2014</v>
      </c>
      <c r="AE63" s="11">
        <f t="shared" si="110"/>
        <v>1</v>
      </c>
      <c r="AF63" s="11">
        <f t="shared" si="111"/>
        <v>4.4400000000000004</v>
      </c>
      <c r="AG63" s="12">
        <f t="shared" si="77"/>
        <v>389189.18918918911</v>
      </c>
      <c r="AH63" s="12">
        <f t="shared" si="112"/>
        <v>1496.8814968814966</v>
      </c>
      <c r="AI63" s="11">
        <f t="shared" si="113"/>
        <v>1</v>
      </c>
      <c r="AJ63" s="11">
        <f t="shared" si="114"/>
        <v>1</v>
      </c>
      <c r="AK63" s="11">
        <f t="shared" si="115"/>
        <v>1</v>
      </c>
      <c r="AL63" s="11">
        <f t="shared" si="116"/>
        <v>2014</v>
      </c>
      <c r="AM63" s="11">
        <f t="shared" si="117"/>
        <v>1</v>
      </c>
      <c r="AN63" s="11">
        <f t="shared" si="118"/>
        <v>3000</v>
      </c>
      <c r="AO63" s="11">
        <f t="shared" si="119"/>
        <v>1</v>
      </c>
      <c r="AP63" s="11">
        <f t="shared" si="120"/>
        <v>16</v>
      </c>
      <c r="AQ63" s="11">
        <f t="shared" si="121"/>
        <v>2014</v>
      </c>
      <c r="AR63" s="11">
        <f t="shared" si="122"/>
        <v>1</v>
      </c>
      <c r="AS63" s="11">
        <f t="shared" si="123"/>
        <v>1</v>
      </c>
      <c r="AT63" s="11">
        <f t="shared" si="124"/>
        <v>8</v>
      </c>
      <c r="AU63" s="11" t="str">
        <f t="shared" si="125"/>
        <v>Distribution Chamber|Washout And Air Release</v>
      </c>
      <c r="AV63" s="11">
        <f t="shared" si="41"/>
        <v>2014</v>
      </c>
      <c r="AW63" s="11">
        <f t="shared" si="126"/>
        <v>2</v>
      </c>
      <c r="AX63" s="11">
        <f t="shared" si="127"/>
        <v>1</v>
      </c>
      <c r="AY63" s="11">
        <f t="shared" si="128"/>
        <v>3</v>
      </c>
      <c r="AZ63" s="11">
        <f t="shared" si="129"/>
        <v>2014</v>
      </c>
      <c r="BA63" s="11">
        <f t="shared" si="130"/>
        <v>2</v>
      </c>
      <c r="BB63" s="11">
        <f t="shared" si="131"/>
        <v>20000</v>
      </c>
      <c r="BC63" s="11">
        <f t="shared" si="132"/>
        <v>1</v>
      </c>
      <c r="BD63" s="11">
        <f t="shared" si="133"/>
        <v>2</v>
      </c>
      <c r="BE63" s="11">
        <f t="shared" si="134"/>
        <v>2014</v>
      </c>
      <c r="BF63" s="11">
        <f t="shared" si="135"/>
        <v>2</v>
      </c>
      <c r="BG63" s="11">
        <f t="shared" si="160"/>
        <v>1</v>
      </c>
      <c r="BH63" s="11">
        <f t="shared" si="52"/>
        <v>2014</v>
      </c>
      <c r="BI63" s="11">
        <f t="shared" si="136"/>
        <v>1</v>
      </c>
      <c r="BJ63" s="11">
        <f t="shared" si="137"/>
        <v>0</v>
      </c>
      <c r="BK63" s="11" t="str">
        <f t="shared" si="138"/>
        <v/>
      </c>
      <c r="BL63" s="11" t="str">
        <f t="shared" si="139"/>
        <v xml:space="preserve"> </v>
      </c>
      <c r="BM63" s="11" t="str">
        <f t="shared" si="140"/>
        <v xml:space="preserve"> </v>
      </c>
      <c r="BN63" s="11" t="str">
        <f t="shared" si="141"/>
        <v xml:space="preserve"> </v>
      </c>
      <c r="BO63" s="11" t="str">
        <f t="shared" si="142"/>
        <v xml:space="preserve"> </v>
      </c>
      <c r="BP63" s="11" t="str">
        <f t="shared" si="143"/>
        <v xml:space="preserve"> </v>
      </c>
      <c r="BQ63" s="11" t="str">
        <f t="shared" si="144"/>
        <v>0</v>
      </c>
      <c r="BR63" s="25">
        <f t="shared" si="145"/>
        <v>0</v>
      </c>
      <c r="BS63" s="11" t="str">
        <f t="shared" si="146"/>
        <v>Not Present</v>
      </c>
      <c r="BT63" s="11" t="str">
        <f t="shared" si="147"/>
        <v>0</v>
      </c>
      <c r="BU63" s="12">
        <f t="shared" si="148"/>
        <v>1</v>
      </c>
      <c r="BV63" s="12">
        <f t="shared" si="149"/>
        <v>0</v>
      </c>
      <c r="BW63" s="12">
        <f t="shared" si="81"/>
        <v>1</v>
      </c>
      <c r="BX63" s="12">
        <f t="shared" si="150"/>
        <v>1</v>
      </c>
      <c r="BY63" s="11">
        <f t="shared" si="82"/>
        <v>1</v>
      </c>
      <c r="BZ63" s="11">
        <f t="shared" si="151"/>
        <v>1</v>
      </c>
      <c r="CA63" s="11">
        <f t="shared" si="152"/>
        <v>28</v>
      </c>
      <c r="CB63" s="11">
        <f t="shared" si="153"/>
        <v>2014</v>
      </c>
      <c r="CC63" s="11">
        <f t="shared" si="154"/>
        <v>3</v>
      </c>
      <c r="CD63" s="11" t="str">
        <f t="shared" si="155"/>
        <v>Yes</v>
      </c>
      <c r="CE63" s="11">
        <f t="shared" si="156"/>
        <v>8</v>
      </c>
      <c r="CF63" s="11">
        <f t="shared" si="157"/>
        <v>30</v>
      </c>
      <c r="CG63" s="11">
        <f t="shared" si="83"/>
        <v>0</v>
      </c>
      <c r="CH63" s="11">
        <f t="shared" si="84"/>
        <v>240</v>
      </c>
      <c r="CI63" s="11">
        <f t="shared" si="158"/>
        <v>0</v>
      </c>
      <c r="CJ63" s="11">
        <f t="shared" si="159"/>
        <v>3</v>
      </c>
    </row>
    <row r="64" spans="1:88" x14ac:dyDescent="0.3">
      <c r="A64" s="11">
        <f t="shared" si="0"/>
        <v>2017</v>
      </c>
      <c r="B64" s="11" t="str">
        <f t="shared" si="1"/>
        <v>15-03-2017 20:04:25 CET</v>
      </c>
      <c r="C64" s="11" t="str">
        <f t="shared" si="88"/>
        <v>Rwanda</v>
      </c>
      <c r="D64" s="11" t="str">
        <f t="shared" si="89"/>
        <v>Rulindo</v>
      </c>
      <c r="E64" s="11" t="str">
        <f t="shared" si="90"/>
        <v>Bushoki</v>
      </c>
      <c r="F64" s="11" t="str">
        <f t="shared" si="91"/>
        <v>Giko</v>
      </c>
      <c r="G64" s="11" t="str">
        <f t="shared" si="92"/>
        <v>Buramira</v>
      </c>
      <c r="H64" s="11" t="str">
        <f t="shared" si="93"/>
        <v/>
      </c>
      <c r="I64" s="11" t="str">
        <f t="shared" si="94"/>
        <v/>
      </c>
      <c r="J64" s="11" t="str">
        <f t="shared" si="95"/>
        <v>Marembo center water point/Nyirambuga pumping</v>
      </c>
      <c r="K64" s="11">
        <f t="shared" si="96"/>
        <v>134</v>
      </c>
      <c r="L64" s="11">
        <f t="shared" si="163"/>
        <v>30604</v>
      </c>
      <c r="M64" s="11">
        <f t="shared" si="164"/>
        <v>1</v>
      </c>
      <c r="N64" s="11">
        <f t="shared" si="87"/>
        <v>30604</v>
      </c>
      <c r="O64" s="11">
        <f t="shared" si="97"/>
        <v>134</v>
      </c>
      <c r="P64" s="11" t="str">
        <f t="shared" si="98"/>
        <v xml:space="preserve"> </v>
      </c>
      <c r="Q64" s="13">
        <f t="shared" si="75"/>
        <v>1</v>
      </c>
      <c r="R64" s="11">
        <f t="shared" si="76"/>
        <v>1</v>
      </c>
      <c r="S64" s="11">
        <f t="shared" si="13"/>
        <v>0</v>
      </c>
      <c r="T64" s="11">
        <f t="shared" si="99"/>
        <v>1</v>
      </c>
      <c r="U64" s="11" t="str">
        <f t="shared" si="100"/>
        <v>Piped Network With Pump</v>
      </c>
      <c r="V64" s="11">
        <f t="shared" si="101"/>
        <v>2012</v>
      </c>
      <c r="W64" s="11" t="str">
        <f t="shared" si="102"/>
        <v>Gor</v>
      </c>
      <c r="X64" s="11" t="str">
        <f t="shared" si="103"/>
        <v>Spring</v>
      </c>
      <c r="Y64" s="11">
        <f t="shared" si="104"/>
        <v>11</v>
      </c>
      <c r="Z64" s="11">
        <f t="shared" si="105"/>
        <v>1</v>
      </c>
      <c r="AA64" s="11">
        <f t="shared" si="106"/>
        <v>0</v>
      </c>
      <c r="AB64" s="11" t="str">
        <f t="shared" si="107"/>
        <v/>
      </c>
      <c r="AC64" s="11" t="str">
        <f t="shared" si="108"/>
        <v xml:space="preserve"> </v>
      </c>
      <c r="AD64" s="11" t="str">
        <f t="shared" si="109"/>
        <v xml:space="preserve"> </v>
      </c>
      <c r="AE64" s="11" t="str">
        <f t="shared" si="110"/>
        <v xml:space="preserve"> </v>
      </c>
      <c r="AF64" s="11">
        <f t="shared" si="111"/>
        <v>4</v>
      </c>
      <c r="AG64" s="12">
        <f t="shared" si="77"/>
        <v>432000</v>
      </c>
      <c r="AH64" s="12">
        <f t="shared" si="112"/>
        <v>644.77611940298505</v>
      </c>
      <c r="AI64" s="11">
        <f t="shared" si="113"/>
        <v>1</v>
      </c>
      <c r="AJ64" s="11">
        <f t="shared" si="114"/>
        <v>0</v>
      </c>
      <c r="AK64" s="11" t="str">
        <f t="shared" si="115"/>
        <v xml:space="preserve"> </v>
      </c>
      <c r="AL64" s="11" t="str">
        <f t="shared" si="116"/>
        <v xml:space="preserve"> </v>
      </c>
      <c r="AM64" s="11" t="str">
        <f t="shared" si="117"/>
        <v xml:space="preserve"> </v>
      </c>
      <c r="AN64" s="11" t="str">
        <f t="shared" si="118"/>
        <v xml:space="preserve"> </v>
      </c>
      <c r="AO64" s="11">
        <f t="shared" si="119"/>
        <v>1</v>
      </c>
      <c r="AP64" s="11">
        <f t="shared" si="120"/>
        <v>1</v>
      </c>
      <c r="AQ64" s="11">
        <f t="shared" si="121"/>
        <v>2012</v>
      </c>
      <c r="AR64" s="11">
        <f t="shared" si="122"/>
        <v>1</v>
      </c>
      <c r="AS64" s="11">
        <f t="shared" si="123"/>
        <v>0</v>
      </c>
      <c r="AT64" s="11" t="str">
        <f t="shared" si="124"/>
        <v xml:space="preserve"> </v>
      </c>
      <c r="AU64" s="11" t="str">
        <f t="shared" si="125"/>
        <v/>
      </c>
      <c r="AV64" s="11" t="str">
        <f t="shared" si="41"/>
        <v xml:space="preserve"> </v>
      </c>
      <c r="AW64" s="11" t="str">
        <f t="shared" si="126"/>
        <v xml:space="preserve"> </v>
      </c>
      <c r="AX64" s="11">
        <f t="shared" si="127"/>
        <v>0</v>
      </c>
      <c r="AY64" s="11" t="str">
        <f t="shared" si="128"/>
        <v xml:space="preserve"> </v>
      </c>
      <c r="AZ64" s="11" t="str">
        <f t="shared" si="129"/>
        <v xml:space="preserve"> </v>
      </c>
      <c r="BA64" s="11" t="str">
        <f t="shared" si="130"/>
        <v xml:space="preserve"> </v>
      </c>
      <c r="BB64" s="11" t="str">
        <f t="shared" si="131"/>
        <v xml:space="preserve"> </v>
      </c>
      <c r="BC64" s="11">
        <f t="shared" si="132"/>
        <v>0</v>
      </c>
      <c r="BD64" s="11" t="str">
        <f t="shared" si="133"/>
        <v xml:space="preserve"> </v>
      </c>
      <c r="BE64" s="11" t="str">
        <f t="shared" si="134"/>
        <v xml:space="preserve"> </v>
      </c>
      <c r="BF64" s="11" t="str">
        <f t="shared" si="135"/>
        <v xml:space="preserve"> </v>
      </c>
      <c r="BG64" s="11" t="str">
        <f t="shared" si="160"/>
        <v xml:space="preserve"> </v>
      </c>
      <c r="BH64" s="11" t="str">
        <f t="shared" si="52"/>
        <v xml:space="preserve"> </v>
      </c>
      <c r="BI64" s="11" t="str">
        <f t="shared" si="136"/>
        <v xml:space="preserve"> </v>
      </c>
      <c r="BJ64" s="11">
        <f t="shared" si="137"/>
        <v>0</v>
      </c>
      <c r="BK64" s="11" t="str">
        <f t="shared" si="138"/>
        <v/>
      </c>
      <c r="BL64" s="11" t="str">
        <f t="shared" si="139"/>
        <v xml:space="preserve"> </v>
      </c>
      <c r="BM64" s="11" t="str">
        <f t="shared" si="140"/>
        <v xml:space="preserve"> </v>
      </c>
      <c r="BN64" s="11" t="str">
        <f t="shared" si="141"/>
        <v xml:space="preserve"> </v>
      </c>
      <c r="BO64" s="11" t="str">
        <f t="shared" si="142"/>
        <v xml:space="preserve"> </v>
      </c>
      <c r="BP64" s="11" t="str">
        <f t="shared" si="143"/>
        <v xml:space="preserve"> </v>
      </c>
      <c r="BQ64" s="11" t="str">
        <f t="shared" si="144"/>
        <v>0</v>
      </c>
      <c r="BR64" s="25">
        <f t="shared" si="145"/>
        <v>0</v>
      </c>
      <c r="BS64" s="11" t="str">
        <f t="shared" si="146"/>
        <v>Not Present</v>
      </c>
      <c r="BT64" s="11" t="str">
        <f t="shared" si="147"/>
        <v>0</v>
      </c>
      <c r="BU64" s="12">
        <f t="shared" si="148"/>
        <v>1</v>
      </c>
      <c r="BV64" s="12">
        <f t="shared" si="149"/>
        <v>0</v>
      </c>
      <c r="BW64" s="12">
        <f t="shared" si="81"/>
        <v>1</v>
      </c>
      <c r="BX64" s="12">
        <f t="shared" si="150"/>
        <v>1</v>
      </c>
      <c r="BY64" s="11">
        <f t="shared" si="82"/>
        <v>1</v>
      </c>
      <c r="BZ64" s="11">
        <f t="shared" si="151"/>
        <v>1</v>
      </c>
      <c r="CA64" s="11">
        <f t="shared" si="152"/>
        <v>1</v>
      </c>
      <c r="CB64" s="11">
        <f t="shared" si="153"/>
        <v>2012</v>
      </c>
      <c r="CC64" s="11">
        <f t="shared" si="154"/>
        <v>1</v>
      </c>
      <c r="CD64" s="11" t="str">
        <f t="shared" si="155"/>
        <v>No</v>
      </c>
      <c r="CE64" s="11">
        <f t="shared" si="156"/>
        <v>0</v>
      </c>
      <c r="CF64" s="11">
        <f t="shared" si="157"/>
        <v>0</v>
      </c>
      <c r="CG64" s="11">
        <f t="shared" si="83"/>
        <v>1</v>
      </c>
      <c r="CH64" s="11">
        <f t="shared" si="84"/>
        <v>0</v>
      </c>
      <c r="CI64" s="11">
        <f t="shared" si="158"/>
        <v>1</v>
      </c>
      <c r="CJ64" s="11">
        <f t="shared" si="159"/>
        <v>1</v>
      </c>
    </row>
    <row r="65" spans="1:88" x14ac:dyDescent="0.3">
      <c r="A65" s="11">
        <f t="shared" si="0"/>
        <v>2017</v>
      </c>
      <c r="B65" s="11" t="str">
        <f t="shared" si="1"/>
        <v>15-03-2017 14:21:35 CET</v>
      </c>
      <c r="C65" s="11" t="str">
        <f t="shared" si="88"/>
        <v>Rwanda</v>
      </c>
      <c r="D65" s="11" t="str">
        <f t="shared" si="89"/>
        <v>Rulindo</v>
      </c>
      <c r="E65" s="11" t="str">
        <f t="shared" si="90"/>
        <v>Cyinzuzi</v>
      </c>
      <c r="F65" s="11" t="str">
        <f t="shared" si="91"/>
        <v>Migendezo</v>
      </c>
      <c r="G65" s="11" t="str">
        <f t="shared" si="92"/>
        <v>Nyamugali</v>
      </c>
      <c r="H65" s="11" t="str">
        <f t="shared" si="93"/>
        <v/>
      </c>
      <c r="I65" s="11" t="str">
        <f t="shared" si="94"/>
        <v/>
      </c>
      <c r="J65" s="11" t="str">
        <f t="shared" si="95"/>
        <v xml:space="preserve"> </v>
      </c>
      <c r="K65" s="11">
        <f t="shared" si="96"/>
        <v>111</v>
      </c>
      <c r="L65" s="11">
        <f t="shared" si="163"/>
        <v>14106</v>
      </c>
      <c r="M65" s="11">
        <f t="shared" si="164"/>
        <v>31</v>
      </c>
      <c r="N65" s="11">
        <f t="shared" si="87"/>
        <v>455.03225806451616</v>
      </c>
      <c r="O65" s="11">
        <f t="shared" si="97"/>
        <v>111</v>
      </c>
      <c r="P65" s="11" t="str">
        <f t="shared" si="98"/>
        <v xml:space="preserve"> </v>
      </c>
      <c r="Q65" s="13">
        <f t="shared" si="75"/>
        <v>1</v>
      </c>
      <c r="R65" s="11">
        <f t="shared" si="76"/>
        <v>1</v>
      </c>
      <c r="S65" s="11">
        <f t="shared" si="13"/>
        <v>0</v>
      </c>
      <c r="T65" s="11">
        <f t="shared" si="99"/>
        <v>1</v>
      </c>
      <c r="U65" s="11" t="str">
        <f t="shared" si="100"/>
        <v>Piped Network With Pump</v>
      </c>
      <c r="V65" s="11">
        <f t="shared" si="101"/>
        <v>2009</v>
      </c>
      <c r="W65" s="11" t="str">
        <f t="shared" si="102"/>
        <v>Umushinga Witwa Ema</v>
      </c>
      <c r="X65" s="11" t="str">
        <f t="shared" si="103"/>
        <v>Spring</v>
      </c>
      <c r="Y65" s="11">
        <f t="shared" si="104"/>
        <v>3</v>
      </c>
      <c r="Z65" s="11">
        <f t="shared" si="105"/>
        <v>1</v>
      </c>
      <c r="AA65" s="11">
        <f t="shared" si="106"/>
        <v>1</v>
      </c>
      <c r="AB65" s="11" t="str">
        <f t="shared" si="107"/>
        <v>"Springbox" --Intake Structure At A Spring</v>
      </c>
      <c r="AC65" s="11">
        <f t="shared" si="108"/>
        <v>1</v>
      </c>
      <c r="AD65" s="11">
        <f t="shared" si="109"/>
        <v>2009</v>
      </c>
      <c r="AE65" s="11">
        <f t="shared" si="110"/>
        <v>2</v>
      </c>
      <c r="AF65" s="11">
        <f t="shared" si="111"/>
        <v>4.5</v>
      </c>
      <c r="AG65" s="12">
        <f t="shared" si="77"/>
        <v>384000</v>
      </c>
      <c r="AH65" s="12">
        <f t="shared" si="112"/>
        <v>691.89189189189187</v>
      </c>
      <c r="AI65" s="11">
        <f t="shared" si="113"/>
        <v>1</v>
      </c>
      <c r="AJ65" s="11">
        <f t="shared" si="114"/>
        <v>1</v>
      </c>
      <c r="AK65" s="11">
        <f t="shared" si="115"/>
        <v>2</v>
      </c>
      <c r="AL65" s="11">
        <f t="shared" si="116"/>
        <v>2009</v>
      </c>
      <c r="AM65" s="11">
        <f t="shared" si="117"/>
        <v>1</v>
      </c>
      <c r="AN65" s="11">
        <f t="shared" si="118"/>
        <v>5000</v>
      </c>
      <c r="AO65" s="11">
        <f t="shared" si="119"/>
        <v>1</v>
      </c>
      <c r="AP65" s="11">
        <f t="shared" si="120"/>
        <v>16</v>
      </c>
      <c r="AQ65" s="11">
        <f t="shared" si="121"/>
        <v>2009</v>
      </c>
      <c r="AR65" s="11">
        <f t="shared" si="122"/>
        <v>1</v>
      </c>
      <c r="AS65" s="11">
        <f t="shared" si="123"/>
        <v>1</v>
      </c>
      <c r="AT65" s="11">
        <f t="shared" si="124"/>
        <v>23</v>
      </c>
      <c r="AU65" s="11" t="str">
        <f t="shared" si="125"/>
        <v>Vantouse, Vidange</v>
      </c>
      <c r="AV65" s="11">
        <f t="shared" si="41"/>
        <v>2009</v>
      </c>
      <c r="AW65" s="11">
        <f t="shared" si="126"/>
        <v>1</v>
      </c>
      <c r="AX65" s="11">
        <f t="shared" si="127"/>
        <v>1</v>
      </c>
      <c r="AY65" s="11">
        <f t="shared" si="128"/>
        <v>2</v>
      </c>
      <c r="AZ65" s="11">
        <f t="shared" si="129"/>
        <v>2009</v>
      </c>
      <c r="BA65" s="11">
        <f t="shared" si="130"/>
        <v>1</v>
      </c>
      <c r="BB65" s="11">
        <f t="shared" si="131"/>
        <v>5000</v>
      </c>
      <c r="BC65" s="11">
        <f t="shared" si="132"/>
        <v>1</v>
      </c>
      <c r="BD65" s="11">
        <f t="shared" si="133"/>
        <v>1</v>
      </c>
      <c r="BE65" s="11">
        <f t="shared" si="134"/>
        <v>2009</v>
      </c>
      <c r="BF65" s="11">
        <f t="shared" si="135"/>
        <v>1</v>
      </c>
      <c r="BG65" s="11">
        <f t="shared" si="160"/>
        <v>1</v>
      </c>
      <c r="BH65" s="11">
        <f t="shared" si="52"/>
        <v>2009</v>
      </c>
      <c r="BI65" s="11">
        <f t="shared" si="136"/>
        <v>1</v>
      </c>
      <c r="BJ65" s="11">
        <f t="shared" si="137"/>
        <v>0</v>
      </c>
      <c r="BK65" s="11" t="str">
        <f t="shared" si="138"/>
        <v/>
      </c>
      <c r="BL65" s="11" t="str">
        <f t="shared" si="139"/>
        <v xml:space="preserve"> </v>
      </c>
      <c r="BM65" s="11" t="str">
        <f t="shared" si="140"/>
        <v xml:space="preserve"> </v>
      </c>
      <c r="BN65" s="11" t="str">
        <f t="shared" si="141"/>
        <v xml:space="preserve"> </v>
      </c>
      <c r="BO65" s="11" t="str">
        <f t="shared" si="142"/>
        <v xml:space="preserve"> </v>
      </c>
      <c r="BP65" s="11" t="str">
        <f t="shared" si="143"/>
        <v xml:space="preserve"> </v>
      </c>
      <c r="BQ65" s="11" t="str">
        <f t="shared" si="144"/>
        <v>0</v>
      </c>
      <c r="BR65" s="25">
        <f t="shared" si="145"/>
        <v>0</v>
      </c>
      <c r="BS65" s="11" t="str">
        <f t="shared" si="146"/>
        <v>Not Present</v>
      </c>
      <c r="BT65" s="11" t="str">
        <f t="shared" si="147"/>
        <v>0</v>
      </c>
      <c r="BU65" s="12">
        <f t="shared" si="148"/>
        <v>1</v>
      </c>
      <c r="BV65" s="12">
        <f t="shared" si="149"/>
        <v>0</v>
      </c>
      <c r="BW65" s="12">
        <f t="shared" si="81"/>
        <v>1</v>
      </c>
      <c r="BX65" s="12">
        <f t="shared" si="150"/>
        <v>1</v>
      </c>
      <c r="BY65" s="11">
        <f t="shared" si="82"/>
        <v>1</v>
      </c>
      <c r="BZ65" s="11">
        <f t="shared" si="151"/>
        <v>1</v>
      </c>
      <c r="CA65" s="11">
        <f t="shared" si="152"/>
        <v>1</v>
      </c>
      <c r="CB65" s="11">
        <f t="shared" si="153"/>
        <v>2009</v>
      </c>
      <c r="CC65" s="11">
        <f t="shared" si="154"/>
        <v>1</v>
      </c>
      <c r="CD65" s="11" t="str">
        <f t="shared" si="155"/>
        <v>No</v>
      </c>
      <c r="CE65" s="11">
        <f t="shared" si="156"/>
        <v>0</v>
      </c>
      <c r="CF65" s="11">
        <f t="shared" si="157"/>
        <v>0</v>
      </c>
      <c r="CG65" s="11">
        <f t="shared" si="83"/>
        <v>1</v>
      </c>
      <c r="CH65" s="11">
        <f t="shared" si="84"/>
        <v>0</v>
      </c>
      <c r="CI65" s="11">
        <f t="shared" si="158"/>
        <v>1</v>
      </c>
      <c r="CJ65" s="11">
        <f t="shared" si="159"/>
        <v>1</v>
      </c>
    </row>
    <row r="66" spans="1:88" x14ac:dyDescent="0.3">
      <c r="A66" s="11">
        <f t="shared" ref="A66:A129" si="165">IF(Year_Data_Was_Collected=0," ",Year_Data_Was_Collected)</f>
        <v>2017</v>
      </c>
      <c r="B66" s="11" t="str">
        <f t="shared" ref="B66:B129" si="166">IF(Collection_Date=0," ",Collection_Date)</f>
        <v>08-03-2017 19:29:38 CET</v>
      </c>
      <c r="C66" s="11" t="str">
        <f t="shared" ref="C66:C97" si="167">PROPER(Geo_Level_1)</f>
        <v>Rwanda</v>
      </c>
      <c r="D66" s="11" t="str">
        <f t="shared" ref="D66:D97" si="168">PROPER(Geo_Level_2)</f>
        <v>Rulindo</v>
      </c>
      <c r="E66" s="11" t="str">
        <f t="shared" ref="E66:E97" si="169">PROPER(Geo_Level_3)</f>
        <v>Shyorongi</v>
      </c>
      <c r="F66" s="11" t="str">
        <f t="shared" ref="F66:F97" si="170">PROPER(Geo_Level_4)</f>
        <v>Bugaragara</v>
      </c>
      <c r="G66" s="11" t="str">
        <f t="shared" ref="G66:G97" si="171">PROPER(Geo_Level_5)</f>
        <v>Gisiza</v>
      </c>
      <c r="H66" s="11" t="str">
        <f t="shared" ref="H66:H97" si="172">PROPER(Geo_Level_6)</f>
        <v/>
      </c>
      <c r="I66" s="11" t="str">
        <f t="shared" ref="I66:I97" si="173">PROPER(Geo_Level_7)</f>
        <v/>
      </c>
      <c r="J66" s="11" t="str">
        <f t="shared" ref="J66:J97" si="174">IF(Unique_ID_Water_Point=0," ",Unique_ID_Water_Point)</f>
        <v>kinywamagana pumping network</v>
      </c>
      <c r="K66" s="11">
        <f t="shared" ref="K66:K97" si="175">IF(Total_Families_In_Community=0," ",Total_Families_In_Community)</f>
        <v>212</v>
      </c>
      <c r="L66" s="11">
        <f t="shared" si="163"/>
        <v>6436</v>
      </c>
      <c r="M66" s="11">
        <f t="shared" si="164"/>
        <v>26</v>
      </c>
      <c r="N66" s="11">
        <f t="shared" si="87"/>
        <v>247.53846153846155</v>
      </c>
      <c r="O66" s="11">
        <f t="shared" ref="O66:O97" si="176">IF(Total_Families_With_Access=0," ",Total_Families_With_Access)</f>
        <v>105</v>
      </c>
      <c r="P66" s="11">
        <f t="shared" ref="P66:P97" si="177">IF(Total_Families_Without_Access=0," ",Total_Families_Without_Access)</f>
        <v>107</v>
      </c>
      <c r="Q66" s="13">
        <f t="shared" si="75"/>
        <v>0.49528301886792453</v>
      </c>
      <c r="R66" s="11">
        <f t="shared" si="76"/>
        <v>0</v>
      </c>
      <c r="S66" s="11">
        <f t="shared" ref="S66:S129" si="178">IF(T66=1,IF(N66="",0,IF(N66&lt;=Gov_Standard_Number_Users,1,0)),0)</f>
        <v>1</v>
      </c>
      <c r="T66" s="11">
        <f t="shared" ref="T66:T97" si="179">IF(Improved_Water_Point="Yes",1,0)</f>
        <v>1</v>
      </c>
      <c r="U66" s="11" t="str">
        <f t="shared" ref="U66:U97" si="180">PROPER(CONCATENATE(Type_Of_Water_Point_System,Type_Unimproved_Source))</f>
        <v>Piped Network With Pump</v>
      </c>
      <c r="V66" s="11">
        <f t="shared" ref="V66:V97" si="181">IF(Water_System_Construction_Date=0," ",Water_System_Construction_Date)</f>
        <v>2013</v>
      </c>
      <c r="W66" s="11" t="str">
        <f t="shared" ref="W66:W97" si="182">PROPER(Construction_Funder)</f>
        <v>Governement (District, Wasac) And Water For People</v>
      </c>
      <c r="X66" s="11" t="str">
        <f t="shared" ref="X66:X97" si="183">PROPER(Source_Type)</f>
        <v>Spring</v>
      </c>
      <c r="Y66" s="11">
        <f t="shared" ref="Y66:Y97" si="184">IF(Number_of_Sources=0," ",Number_of_Sources)</f>
        <v>7</v>
      </c>
      <c r="Z66" s="11">
        <f t="shared" ref="Z66:Z97" si="185">IF(Source_Protected="Yes",1,0)</f>
        <v>1</v>
      </c>
      <c r="AA66" s="11">
        <f t="shared" ref="AA66:AA97" si="186">IF(Presence_Intake=0," ",IF(Presence_Intake="Yes",1,0))</f>
        <v>1</v>
      </c>
      <c r="AB66" s="11" t="str">
        <f t="shared" ref="AB66:AB97" si="187">PROPER(Type_Intake_Structure)</f>
        <v>"Springbox" --Intake Structure At A Spring</v>
      </c>
      <c r="AC66" s="11">
        <f t="shared" ref="AC66:AC97" si="188">IF(Number_Of_Intakes=0," ",Number_Of_Intakes)</f>
        <v>3</v>
      </c>
      <c r="AD66" s="11">
        <f t="shared" ref="AD66:AD97" si="189">IF(Construction_Date_Intake=0," ",Construction_Date_Intake)</f>
        <v>2013</v>
      </c>
      <c r="AE66" s="11">
        <f t="shared" ref="AE66:AE97" si="190">IF(Physical_State_Intake=0," ",IF(Physical_State_Intake="Normal",1,IF(Physical_State_Intake="Poor",2,IF(Physical_State_Intake="Does Not Function",3))))</f>
        <v>1</v>
      </c>
      <c r="AF66" s="11">
        <f t="shared" ref="AF66:AF97" si="191">IF(Seconds_To_Fill_20Liters=0," ",Seconds_To_Fill_20Liters)</f>
        <v>10</v>
      </c>
      <c r="AG66" s="12">
        <f t="shared" si="77"/>
        <v>172800</v>
      </c>
      <c r="AH66" s="12">
        <f t="shared" ref="AH66:AH97" si="192">IFERROR((AG66/(O66*5))," ")</f>
        <v>329.14285714285717</v>
      </c>
      <c r="AI66" s="11">
        <f t="shared" ref="AI66:AI97" si="193">IF(AH66=" ",0,IF(AH66&gt;=Gov_Standards_Quantity,1,0))</f>
        <v>1</v>
      </c>
      <c r="AJ66" s="11">
        <f t="shared" ref="AJ66:AJ97" si="194">IF(Presence_Conduction_Line=0," ",IF(Presence_Conduction_Line="Yes",1,0))</f>
        <v>1</v>
      </c>
      <c r="AK66" s="11">
        <f t="shared" ref="AK66:AK97" si="195">IF(Number_Of_Conduction_Lines=0," ",Number_Of_Conduction_Lines)</f>
        <v>1</v>
      </c>
      <c r="AL66" s="11">
        <f t="shared" ref="AL66:AL97" si="196">IF(Construction_Date_Conduction_Line=0," ",Construction_Date_Conduction_Line)</f>
        <v>2013</v>
      </c>
      <c r="AM66" s="11">
        <f t="shared" ref="AM66:AM97" si="197">IF(Physical_State_Conduction_Line=0," ",IF(Physical_State_Conduction_Line="Normal",1,IF(Physical_State_Conduction_Line="Poor",2,IF(Physical_State_Conduction_Line="Does Not Function",3))))</f>
        <v>1</v>
      </c>
      <c r="AN66" s="11">
        <f t="shared" ref="AN66:AN97" si="198">IF(Length_Conduction_Line=0," ",Length_Conduction_Line)</f>
        <v>1500</v>
      </c>
      <c r="AO66" s="11">
        <f t="shared" ref="AO66:AO97" si="199">IF(Presence_Storage_Tank=0," ",IF(Presence_Storage_Tank="Yes",1,0))</f>
        <v>1</v>
      </c>
      <c r="AP66" s="11">
        <f t="shared" ref="AP66:AP97" si="200">IF(Number_Of_Storage_Tanks=0," ",Number_Of_Storage_Tanks)</f>
        <v>20</v>
      </c>
      <c r="AQ66" s="11">
        <f t="shared" ref="AQ66:AQ97" si="201">IF(Construction_Date_Storage_Tank=0," ",Construction_Date_Storage_Tank)</f>
        <v>2013</v>
      </c>
      <c r="AR66" s="11">
        <f t="shared" ref="AR66:AR97" si="202">IF(Physical_State_Storage_Tank=0," ",IF(Physical_State_Storage_Tank="Normal",1,IF(Physical_State_Storage_Tank="Poor",2,IF(Physical_State_Storage_Tank="Does Not Function",3))))</f>
        <v>1</v>
      </c>
      <c r="AS66" s="11">
        <f t="shared" ref="AS66:AS97" si="203">IF(Presence_Other_Concrete_Structures=0," ",IF(Presence_Other_Concrete_Structures="Yes",1,0))</f>
        <v>1</v>
      </c>
      <c r="AT66" s="11">
        <f t="shared" ref="AT66:AT97" si="204">IF(Number_Of_Concrete_Structures=0," ",Number_Of_Concrete_Structures)</f>
        <v>25</v>
      </c>
      <c r="AU66" s="11" t="str">
        <f t="shared" ref="AU66:AU97" si="205">PROPER(Type_Concrete_Structures)</f>
        <v>Distribution Chamber|Ventouse, Washout</v>
      </c>
      <c r="AV66" s="11">
        <f t="shared" ref="AV66:AV129" si="206">IF(Construction_Date_Concrete_Structures=0," ",Construction_Date_Concrete_Structures)</f>
        <v>2013</v>
      </c>
      <c r="AW66" s="11">
        <f t="shared" ref="AW66:AW97" si="207">IF(Physical_State_Concrete_Structures=0," ",IF(Physical_State_Concrete_Structures="Normal",1,IF(Physical_State_Concrete_Structures="Poor",2,IF(Physical_State_Concrete_Structures="Does Not Function",3))))</f>
        <v>1</v>
      </c>
      <c r="AX66" s="11">
        <f t="shared" ref="AX66:AX97" si="208">IF(Presence_Distribution_Network=0," ",IF(Presence_Distribution_Network="Yes",1,0))</f>
        <v>1</v>
      </c>
      <c r="AY66" s="11">
        <f t="shared" ref="AY66:AY97" si="209">IF(Number_Of_Distribution_Networks=0," ",Number_Of_Distribution_Networks)</f>
        <v>4</v>
      </c>
      <c r="AZ66" s="11">
        <f t="shared" ref="AZ66:AZ97" si="210">IF(Construction_Date_Distribution_Network=0," ",Construction_Date_Distribution_Network)</f>
        <v>2013</v>
      </c>
      <c r="BA66" s="11">
        <f t="shared" ref="BA66:BA97" si="211">IF(Physical_State_Distribution_Network=0," ",IF(Physical_State_Distribution_Network="Normal",1,IF(Physical_State_Distribution_Network="Poor",2,IF(Physical_State_Distribution_Network="Does Not Function",3))))</f>
        <v>1</v>
      </c>
      <c r="BB66" s="11">
        <f t="shared" ref="BB66:BB97" si="212">IF(Length_Distribution_Network=0," ",Length_Distribution_Network)</f>
        <v>11000</v>
      </c>
      <c r="BC66" s="11">
        <f t="shared" ref="BC66:BC97" si="213">IF(Presence_Pump=0," ",IF(Presence_Pump="Yes",1,0))</f>
        <v>1</v>
      </c>
      <c r="BD66" s="11">
        <f t="shared" ref="BD66:BD97" si="214">IF(Number_Of_Pumps=0," ",Number_Of_Pumps)</f>
        <v>2</v>
      </c>
      <c r="BE66" s="11">
        <f t="shared" ref="BE66:BE97" si="215">IF(Construction_Date_Pump=0," ",Construction_Date_Pump)</f>
        <v>2013</v>
      </c>
      <c r="BF66" s="11">
        <f t="shared" ref="BF66:BF97" si="216">IF(Physical_State_Pump=0," ",IF(Physical_State_Pump="Normal",1,IF(Physical_State_Pump="Poor",2,IF(Physical_State_Pump="Does Not Function",3))))</f>
        <v>2</v>
      </c>
      <c r="BG66" s="11">
        <f t="shared" si="160"/>
        <v>1</v>
      </c>
      <c r="BH66" s="11">
        <f t="shared" ref="BH66:BH129" si="217">IF(Construction_Date_Pump_House=0," ",Construction_Date_Pump_House)</f>
        <v>2013</v>
      </c>
      <c r="BI66" s="11">
        <f t="shared" ref="BI66:BI97" si="218">IF(Physical_State_Pump_House=0," ",IF(Physical_State_Pump_House="Normal",1,IF(Physical_State_Pump_House="Poor",2,IF(Physical_State_Pump_House="Does Not Function",3))))</f>
        <v>1</v>
      </c>
      <c r="BJ66" s="11">
        <f t="shared" ref="BJ66:BJ97" si="219">IF(Presence_Treatment_Equipment=0," ",IF(Presence_Treatment_Equipment="Yes",1,0))</f>
        <v>0</v>
      </c>
      <c r="BK66" s="11" t="str">
        <f t="shared" ref="BK66:BK97" si="220">PROPER(Type_Treatment_Facility)</f>
        <v/>
      </c>
      <c r="BL66" s="11" t="str">
        <f t="shared" ref="BL66:BL97" si="221">IF(Construction_Date_Treatment_Equipt=0," ",Construction_Date_Treatment_Equipt)</f>
        <v xml:space="preserve"> </v>
      </c>
      <c r="BM66" s="11" t="str">
        <f t="shared" ref="BM66:BM97" si="222">IF(Physical_State_Treatment_Equipt=0," ",IF(Physical_State_Treatment_Equipt="Normal",1,IF(Physical_State_Treatment_Equipt="Poor",2,IF(Physical_State_Treatment_Equipt="Does Not Function",3))))</f>
        <v xml:space="preserve"> </v>
      </c>
      <c r="BN66" s="11" t="str">
        <f t="shared" ref="BN66:BN97" si="223">IF(Presence_Treatment_Housing_Structure=0," ",IF(Presence_Treatment_Housing_Structure="Yes",1,0))</f>
        <v xml:space="preserve"> </v>
      </c>
      <c r="BO66" s="11" t="str">
        <f t="shared" ref="BO66:BO97" si="224">IF(Construction_Date_Treatment_Housing=0," ",Construction_Date_Treatment_Housing)</f>
        <v xml:space="preserve"> </v>
      </c>
      <c r="BP66" s="11" t="str">
        <f t="shared" ref="BP66:BP97" si="225">IF(Physical_State_Treatment_Housing=0," ",IF(Physical_State_Treatment_Housing="Normal",1,IF(Physical_State_Treatment_Housing="Poor",2,IF(Physical_State_Treatment_Housing="Does Not Function",3))))</f>
        <v xml:space="preserve"> </v>
      </c>
      <c r="BQ66" s="11" t="str">
        <f t="shared" ref="BQ66:BQ97" si="226">IF(ISBLANK(E_Coli_Result)," ",E_Coli_Result)</f>
        <v>0</v>
      </c>
      <c r="BR66" s="25">
        <f t="shared" ref="BR66:BR97" si="227">IF(ISBLANK(Residual_Chlorine_Result),"",Residual_Chlorine_Result)</f>
        <v>0</v>
      </c>
      <c r="BS66" s="11" t="str">
        <f t="shared" ref="BS66:BS97" si="228">IF(ISBLANK(Bacteria_Result)," ",Bacteria_Result)</f>
        <v>Not Present</v>
      </c>
      <c r="BT66" s="11" t="str">
        <f t="shared" ref="BT66:BT97" si="229">IF(ISBLANK(Turbidity_Result)," ",Turbidity_Result)</f>
        <v>0</v>
      </c>
      <c r="BU66" s="12">
        <f t="shared" ref="BU66:BU97" si="230">IF(BQ66="0",1,0)</f>
        <v>1</v>
      </c>
      <c r="BV66" s="12">
        <f t="shared" ref="BV66:BV97" si="231">IF(BR66="",0,IF(AND(BR66&gt;=0,BR66&lt;=0.5),0,1))</f>
        <v>0</v>
      </c>
      <c r="BW66" s="12">
        <f t="shared" si="81"/>
        <v>1</v>
      </c>
      <c r="BX66" s="12">
        <f t="shared" ref="BX66:BX97" si="232">IF(OR(BT66="5",BT66="4",BT66="3",BT66="2",BT66="1",BT66="0"),1,0)</f>
        <v>1</v>
      </c>
      <c r="BY66" s="11">
        <f t="shared" si="82"/>
        <v>1</v>
      </c>
      <c r="BZ66" s="11">
        <f t="shared" ref="BZ66:BZ97" si="233">IF(Presence_Kiosk=0," ",IF(Presence_Kiosk="Yes",1,0))</f>
        <v>1</v>
      </c>
      <c r="CA66" s="11">
        <f t="shared" ref="CA66:CA97" si="234">IF(Number_Of_Kiosks=0," ",Number_Of_Kiosks)</f>
        <v>1</v>
      </c>
      <c r="CB66" s="11">
        <f t="shared" ref="CB66:CB97" si="235">IF(Construction_Date_Kiosk=0," ",Construction_Date_Kiosk)</f>
        <v>2013</v>
      </c>
      <c r="CC66" s="11">
        <f t="shared" ref="CC66:CC97" si="236">IF(Physical_State_Kiosk=0," ",IF(Physical_State_Kiosk="Normal",1,IF(Physical_State_Kiosk="Poor",2,IF(Physical_State_Kiosk="Does Not Function",3))))</f>
        <v>1</v>
      </c>
      <c r="CD66" s="11" t="str">
        <f t="shared" ref="CD66:CD97" si="237">IF(Out_Of_Service_Or_Broken=0," ",Out_Of_Service_Or_Broken)</f>
        <v>No</v>
      </c>
      <c r="CE66" s="11">
        <f t="shared" ref="CE66:CE97" si="238">IF(CD66=" "," ",Number_Times_Broken)</f>
        <v>0</v>
      </c>
      <c r="CF66" s="11">
        <f t="shared" ref="CF66:CF97" si="239">IF(CD66=" "," ",Number__Of_Days_Broken)</f>
        <v>0</v>
      </c>
      <c r="CG66" s="11">
        <f t="shared" si="83"/>
        <v>1</v>
      </c>
      <c r="CH66" s="11">
        <f t="shared" si="84"/>
        <v>0</v>
      </c>
      <c r="CI66" s="11">
        <f t="shared" ref="CI66:CI97" si="240">IF(Water_Available="Yes",1,0)</f>
        <v>1</v>
      </c>
      <c r="CJ66" s="11">
        <f t="shared" ref="CJ66:CJ97" si="241">IF(Overall_Water_Point_Rating=0," ",IF(Overall_Water_Point_Rating="Normal",1,IF(Overall_Water_Point_Rating="Poor",2,IF(Overall_Water_Point_Rating="Does Not Function",3))))</f>
        <v>2</v>
      </c>
    </row>
    <row r="67" spans="1:88" x14ac:dyDescent="0.3">
      <c r="A67" s="11">
        <f t="shared" si="165"/>
        <v>2017</v>
      </c>
      <c r="B67" s="11" t="str">
        <f t="shared" si="166"/>
        <v>13-03-2017 08:55:01 CET</v>
      </c>
      <c r="C67" s="11" t="str">
        <f t="shared" si="167"/>
        <v>Rwanda</v>
      </c>
      <c r="D67" s="11" t="str">
        <f t="shared" si="168"/>
        <v>Rulindo</v>
      </c>
      <c r="E67" s="11" t="str">
        <f t="shared" si="169"/>
        <v>Bushoki</v>
      </c>
      <c r="F67" s="11" t="str">
        <f t="shared" si="170"/>
        <v>N.Ngarama</v>
      </c>
      <c r="G67" s="11" t="str">
        <f t="shared" si="171"/>
        <v>Terambere</v>
      </c>
      <c r="H67" s="11" t="str">
        <f t="shared" si="172"/>
        <v/>
      </c>
      <c r="I67" s="11" t="str">
        <f t="shared" si="173"/>
        <v/>
      </c>
      <c r="J67" s="11" t="str">
        <f t="shared" si="174"/>
        <v>Terambere water point/Nyabishengeshi water gravity system</v>
      </c>
      <c r="K67" s="11">
        <f t="shared" si="175"/>
        <v>79</v>
      </c>
      <c r="L67" s="11">
        <f t="shared" si="163"/>
        <v>893</v>
      </c>
      <c r="M67" s="11">
        <f t="shared" si="164"/>
        <v>1</v>
      </c>
      <c r="N67" s="11">
        <f t="shared" ref="N67:N129" si="242">L67/M67</f>
        <v>893</v>
      </c>
      <c r="O67" s="11">
        <f t="shared" si="176"/>
        <v>79</v>
      </c>
      <c r="P67" s="11" t="str">
        <f t="shared" si="177"/>
        <v xml:space="preserve"> </v>
      </c>
      <c r="Q67" s="13">
        <f t="shared" ref="Q67:Q130" si="243">IFERROR(O67/K67," ")</f>
        <v>1</v>
      </c>
      <c r="R67" s="11">
        <f t="shared" ref="R67:R130" si="244">IF(Q67=" ",0,IF(Q67&gt;=95%,1,0))</f>
        <v>1</v>
      </c>
      <c r="S67" s="11">
        <f t="shared" si="178"/>
        <v>0</v>
      </c>
      <c r="T67" s="11">
        <f t="shared" si="179"/>
        <v>1</v>
      </c>
      <c r="U67" s="11" t="str">
        <f t="shared" si="180"/>
        <v>Piped Network -- Gravity Only</v>
      </c>
      <c r="V67" s="11">
        <f t="shared" si="181"/>
        <v>2013</v>
      </c>
      <c r="W67" s="11" t="str">
        <f t="shared" si="182"/>
        <v>Gor</v>
      </c>
      <c r="X67" s="11" t="str">
        <f t="shared" si="183"/>
        <v>Spring</v>
      </c>
      <c r="Y67" s="11">
        <f t="shared" si="184"/>
        <v>2</v>
      </c>
      <c r="Z67" s="11">
        <f t="shared" si="185"/>
        <v>1</v>
      </c>
      <c r="AA67" s="11">
        <f t="shared" si="186"/>
        <v>0</v>
      </c>
      <c r="AB67" s="11" t="str">
        <f t="shared" si="187"/>
        <v/>
      </c>
      <c r="AC67" s="11" t="str">
        <f t="shared" si="188"/>
        <v xml:space="preserve"> </v>
      </c>
      <c r="AD67" s="11" t="str">
        <f t="shared" si="189"/>
        <v xml:space="preserve"> </v>
      </c>
      <c r="AE67" s="11" t="str">
        <f t="shared" si="190"/>
        <v xml:space="preserve"> </v>
      </c>
      <c r="AF67" s="11">
        <f t="shared" si="191"/>
        <v>50</v>
      </c>
      <c r="AG67" s="12">
        <f t="shared" ref="AG67:AG130" si="245">IFERROR((20/AF67)*86400," ")</f>
        <v>34560</v>
      </c>
      <c r="AH67" s="12">
        <f t="shared" si="192"/>
        <v>87.493670886075947</v>
      </c>
      <c r="AI67" s="11">
        <f t="shared" si="193"/>
        <v>1</v>
      </c>
      <c r="AJ67" s="11">
        <f t="shared" si="194"/>
        <v>1</v>
      </c>
      <c r="AK67" s="11">
        <f t="shared" si="195"/>
        <v>1</v>
      </c>
      <c r="AL67" s="11">
        <f t="shared" si="196"/>
        <v>2013</v>
      </c>
      <c r="AM67" s="11">
        <f t="shared" si="197"/>
        <v>1</v>
      </c>
      <c r="AN67" s="11">
        <f t="shared" si="198"/>
        <v>100</v>
      </c>
      <c r="AO67" s="11">
        <f t="shared" si="199"/>
        <v>0</v>
      </c>
      <c r="AP67" s="11" t="str">
        <f t="shared" si="200"/>
        <v xml:space="preserve"> </v>
      </c>
      <c r="AQ67" s="11" t="str">
        <f t="shared" si="201"/>
        <v xml:space="preserve"> </v>
      </c>
      <c r="AR67" s="11" t="str">
        <f t="shared" si="202"/>
        <v xml:space="preserve"> </v>
      </c>
      <c r="AS67" s="11">
        <f t="shared" si="203"/>
        <v>0</v>
      </c>
      <c r="AT67" s="11" t="str">
        <f t="shared" si="204"/>
        <v xml:space="preserve"> </v>
      </c>
      <c r="AU67" s="11" t="str">
        <f t="shared" si="205"/>
        <v/>
      </c>
      <c r="AV67" s="11" t="str">
        <f t="shared" si="206"/>
        <v xml:space="preserve"> </v>
      </c>
      <c r="AW67" s="11" t="str">
        <f t="shared" si="207"/>
        <v xml:space="preserve"> </v>
      </c>
      <c r="AX67" s="11">
        <f t="shared" si="208"/>
        <v>0</v>
      </c>
      <c r="AY67" s="11" t="str">
        <f t="shared" si="209"/>
        <v xml:space="preserve"> </v>
      </c>
      <c r="AZ67" s="11" t="str">
        <f t="shared" si="210"/>
        <v xml:space="preserve"> </v>
      </c>
      <c r="BA67" s="11" t="str">
        <f t="shared" si="211"/>
        <v xml:space="preserve"> </v>
      </c>
      <c r="BB67" s="11" t="str">
        <f t="shared" si="212"/>
        <v xml:space="preserve"> </v>
      </c>
      <c r="BC67" s="11">
        <f t="shared" si="213"/>
        <v>0</v>
      </c>
      <c r="BD67" s="11" t="str">
        <f t="shared" si="214"/>
        <v xml:space="preserve"> </v>
      </c>
      <c r="BE67" s="11" t="str">
        <f t="shared" si="215"/>
        <v xml:space="preserve"> </v>
      </c>
      <c r="BF67" s="11" t="str">
        <f t="shared" si="216"/>
        <v xml:space="preserve"> </v>
      </c>
      <c r="BG67" s="11" t="str">
        <f t="shared" ref="BG67:BG98" si="246">IF(Presence_Pump_House=0," ",IF(Presence_Pump_House="Yes",1,0))</f>
        <v xml:space="preserve"> </v>
      </c>
      <c r="BH67" s="11" t="str">
        <f t="shared" si="217"/>
        <v xml:space="preserve"> </v>
      </c>
      <c r="BI67" s="11" t="str">
        <f t="shared" si="218"/>
        <v xml:space="preserve"> </v>
      </c>
      <c r="BJ67" s="11">
        <f t="shared" si="219"/>
        <v>0</v>
      </c>
      <c r="BK67" s="11" t="str">
        <f t="shared" si="220"/>
        <v/>
      </c>
      <c r="BL67" s="11" t="str">
        <f t="shared" si="221"/>
        <v xml:space="preserve"> </v>
      </c>
      <c r="BM67" s="11" t="str">
        <f t="shared" si="222"/>
        <v xml:space="preserve"> </v>
      </c>
      <c r="BN67" s="11" t="str">
        <f t="shared" si="223"/>
        <v xml:space="preserve"> </v>
      </c>
      <c r="BO67" s="11" t="str">
        <f t="shared" si="224"/>
        <v xml:space="preserve"> </v>
      </c>
      <c r="BP67" s="11" t="str">
        <f t="shared" si="225"/>
        <v xml:space="preserve"> </v>
      </c>
      <c r="BQ67" s="11" t="str">
        <f t="shared" si="226"/>
        <v>0</v>
      </c>
      <c r="BR67" s="25">
        <f t="shared" si="227"/>
        <v>0</v>
      </c>
      <c r="BS67" s="11" t="str">
        <f t="shared" si="228"/>
        <v>Not Present</v>
      </c>
      <c r="BT67" s="11" t="str">
        <f t="shared" si="229"/>
        <v>0</v>
      </c>
      <c r="BU67" s="12">
        <f t="shared" si="230"/>
        <v>1</v>
      </c>
      <c r="BV67" s="12">
        <f t="shared" si="231"/>
        <v>0</v>
      </c>
      <c r="BW67" s="12">
        <f t="shared" ref="BW67:BW130" si="247">IF(BS67="Not Present",1,0)</f>
        <v>1</v>
      </c>
      <c r="BX67" s="12">
        <f t="shared" si="232"/>
        <v>1</v>
      </c>
      <c r="BY67" s="11">
        <f t="shared" ref="BY67:BY130" si="248">IF(AND(BW67=1,BX67=1),1,(IF(AND(BU67=1,BX67=1),1,(IF(AND(BV67=1,BX67=1),1,0)))))</f>
        <v>1</v>
      </c>
      <c r="BZ67" s="11">
        <f t="shared" si="233"/>
        <v>1</v>
      </c>
      <c r="CA67" s="11">
        <f t="shared" si="234"/>
        <v>1</v>
      </c>
      <c r="CB67" s="11">
        <f t="shared" si="235"/>
        <v>2013</v>
      </c>
      <c r="CC67" s="11">
        <f t="shared" si="236"/>
        <v>1</v>
      </c>
      <c r="CD67" s="11" t="str">
        <f t="shared" si="237"/>
        <v>No</v>
      </c>
      <c r="CE67" s="11">
        <f t="shared" si="238"/>
        <v>0</v>
      </c>
      <c r="CF67" s="11">
        <f t="shared" si="239"/>
        <v>0</v>
      </c>
      <c r="CG67" s="11">
        <f t="shared" ref="CG67:CG130" si="249">IF(OR(CE67&gt;12,CF67&gt;1),0,1)</f>
        <v>1</v>
      </c>
      <c r="CH67" s="11">
        <f t="shared" ref="CH67:CH130" si="250">IFERROR((CE67*CF67)," ")</f>
        <v>0</v>
      </c>
      <c r="CI67" s="11">
        <f t="shared" si="240"/>
        <v>1</v>
      </c>
      <c r="CJ67" s="11">
        <f t="shared" si="241"/>
        <v>1</v>
      </c>
    </row>
    <row r="68" spans="1:88" x14ac:dyDescent="0.3">
      <c r="A68" s="11">
        <f t="shared" si="165"/>
        <v>2017</v>
      </c>
      <c r="B68" s="11" t="str">
        <f t="shared" si="166"/>
        <v>11-03-2017 09:03:16 CET</v>
      </c>
      <c r="C68" s="11" t="str">
        <f t="shared" si="167"/>
        <v>Rwanda</v>
      </c>
      <c r="D68" s="11" t="str">
        <f t="shared" si="168"/>
        <v>Rulindo</v>
      </c>
      <c r="E68" s="11" t="str">
        <f t="shared" si="169"/>
        <v>Rukozo</v>
      </c>
      <c r="F68" s="11" t="str">
        <f t="shared" si="170"/>
        <v>Mberuka</v>
      </c>
      <c r="G68" s="11" t="str">
        <f t="shared" si="171"/>
        <v>Gakubo</v>
      </c>
      <c r="H68" s="11" t="str">
        <f t="shared" si="172"/>
        <v/>
      </c>
      <c r="I68" s="11" t="str">
        <f t="shared" si="173"/>
        <v/>
      </c>
      <c r="J68" s="11" t="str">
        <f t="shared" si="174"/>
        <v>Nyamagana</v>
      </c>
      <c r="K68" s="11">
        <f t="shared" si="175"/>
        <v>50</v>
      </c>
      <c r="L68" s="11">
        <f t="shared" si="163"/>
        <v>20456</v>
      </c>
      <c r="M68" s="11">
        <f t="shared" si="164"/>
        <v>36</v>
      </c>
      <c r="N68" s="11">
        <f t="shared" si="242"/>
        <v>568.22222222222217</v>
      </c>
      <c r="O68" s="11">
        <f t="shared" si="176"/>
        <v>45</v>
      </c>
      <c r="P68" s="11">
        <f t="shared" si="177"/>
        <v>5</v>
      </c>
      <c r="Q68" s="13">
        <f t="shared" si="243"/>
        <v>0.9</v>
      </c>
      <c r="R68" s="11">
        <f t="shared" si="244"/>
        <v>0</v>
      </c>
      <c r="S68" s="11">
        <f t="shared" si="178"/>
        <v>0</v>
      </c>
      <c r="T68" s="11">
        <f t="shared" si="179"/>
        <v>1</v>
      </c>
      <c r="U68" s="11" t="str">
        <f t="shared" si="180"/>
        <v>Piped Network -- Gravity Only</v>
      </c>
      <c r="V68" s="11">
        <f t="shared" si="181"/>
        <v>2011</v>
      </c>
      <c r="W68" s="11" t="str">
        <f t="shared" si="182"/>
        <v>Government And African Development Bank</v>
      </c>
      <c r="X68" s="11" t="str">
        <f t="shared" si="183"/>
        <v>Spring</v>
      </c>
      <c r="Y68" s="11">
        <f t="shared" si="184"/>
        <v>2</v>
      </c>
      <c r="Z68" s="11">
        <f t="shared" si="185"/>
        <v>1</v>
      </c>
      <c r="AA68" s="11">
        <f t="shared" si="186"/>
        <v>1</v>
      </c>
      <c r="AB68" s="11" t="str">
        <f t="shared" si="187"/>
        <v>"Springbox" --Intake Structure At A Spring</v>
      </c>
      <c r="AC68" s="11">
        <f t="shared" si="188"/>
        <v>1</v>
      </c>
      <c r="AD68" s="11">
        <f t="shared" si="189"/>
        <v>2015</v>
      </c>
      <c r="AE68" s="11">
        <f t="shared" si="190"/>
        <v>1</v>
      </c>
      <c r="AF68" s="11">
        <f t="shared" si="191"/>
        <v>5</v>
      </c>
      <c r="AG68" s="12">
        <f t="shared" si="245"/>
        <v>345600</v>
      </c>
      <c r="AH68" s="12">
        <f t="shared" si="192"/>
        <v>1536</v>
      </c>
      <c r="AI68" s="11">
        <f t="shared" si="193"/>
        <v>1</v>
      </c>
      <c r="AJ68" s="11">
        <f t="shared" si="194"/>
        <v>1</v>
      </c>
      <c r="AK68" s="11">
        <f t="shared" si="195"/>
        <v>2</v>
      </c>
      <c r="AL68" s="11">
        <f t="shared" si="196"/>
        <v>2015</v>
      </c>
      <c r="AM68" s="11">
        <f t="shared" si="197"/>
        <v>1</v>
      </c>
      <c r="AN68" s="11">
        <f t="shared" si="198"/>
        <v>2100</v>
      </c>
      <c r="AO68" s="11">
        <f t="shared" si="199"/>
        <v>1</v>
      </c>
      <c r="AP68" s="11">
        <f t="shared" si="200"/>
        <v>11</v>
      </c>
      <c r="AQ68" s="11">
        <f t="shared" si="201"/>
        <v>2011</v>
      </c>
      <c r="AR68" s="11">
        <f t="shared" si="202"/>
        <v>1</v>
      </c>
      <c r="AS68" s="11">
        <f t="shared" si="203"/>
        <v>1</v>
      </c>
      <c r="AT68" s="11">
        <f t="shared" si="204"/>
        <v>15</v>
      </c>
      <c r="AU68" s="11" t="str">
        <f t="shared" si="205"/>
        <v>Pressure Break Tank|Distribution Chamber</v>
      </c>
      <c r="AV68" s="11">
        <f t="shared" si="206"/>
        <v>2011</v>
      </c>
      <c r="AW68" s="11">
        <f t="shared" si="207"/>
        <v>1</v>
      </c>
      <c r="AX68" s="11">
        <f t="shared" si="208"/>
        <v>1</v>
      </c>
      <c r="AY68" s="11">
        <f t="shared" si="209"/>
        <v>3</v>
      </c>
      <c r="AZ68" s="11">
        <f t="shared" si="210"/>
        <v>2011</v>
      </c>
      <c r="BA68" s="11">
        <f t="shared" si="211"/>
        <v>2</v>
      </c>
      <c r="BB68" s="11">
        <f t="shared" si="212"/>
        <v>37000</v>
      </c>
      <c r="BC68" s="11">
        <f t="shared" si="213"/>
        <v>0</v>
      </c>
      <c r="BD68" s="11" t="str">
        <f t="shared" si="214"/>
        <v xml:space="preserve"> </v>
      </c>
      <c r="BE68" s="11" t="str">
        <f t="shared" si="215"/>
        <v xml:space="preserve"> </v>
      </c>
      <c r="BF68" s="11" t="str">
        <f t="shared" si="216"/>
        <v xml:space="preserve"> </v>
      </c>
      <c r="BG68" s="11" t="str">
        <f t="shared" si="246"/>
        <v xml:space="preserve"> </v>
      </c>
      <c r="BH68" s="11" t="str">
        <f t="shared" si="217"/>
        <v xml:space="preserve"> </v>
      </c>
      <c r="BI68" s="11" t="str">
        <f t="shared" si="218"/>
        <v xml:space="preserve"> </v>
      </c>
      <c r="BJ68" s="11">
        <f t="shared" si="219"/>
        <v>0</v>
      </c>
      <c r="BK68" s="11" t="str">
        <f t="shared" si="220"/>
        <v/>
      </c>
      <c r="BL68" s="11" t="str">
        <f t="shared" si="221"/>
        <v xml:space="preserve"> </v>
      </c>
      <c r="BM68" s="11" t="str">
        <f t="shared" si="222"/>
        <v xml:space="preserve"> </v>
      </c>
      <c r="BN68" s="11" t="str">
        <f t="shared" si="223"/>
        <v xml:space="preserve"> </v>
      </c>
      <c r="BO68" s="11" t="str">
        <f t="shared" si="224"/>
        <v xml:space="preserve"> </v>
      </c>
      <c r="BP68" s="11" t="str">
        <f t="shared" si="225"/>
        <v xml:space="preserve"> </v>
      </c>
      <c r="BQ68" s="11" t="str">
        <f t="shared" si="226"/>
        <v>0</v>
      </c>
      <c r="BR68" s="25">
        <f t="shared" si="227"/>
        <v>0</v>
      </c>
      <c r="BS68" s="11" t="str">
        <f t="shared" si="228"/>
        <v>Not Present</v>
      </c>
      <c r="BT68" s="11" t="str">
        <f t="shared" si="229"/>
        <v>0</v>
      </c>
      <c r="BU68" s="12">
        <f t="shared" si="230"/>
        <v>1</v>
      </c>
      <c r="BV68" s="12">
        <f t="shared" si="231"/>
        <v>0</v>
      </c>
      <c r="BW68" s="12">
        <f t="shared" si="247"/>
        <v>1</v>
      </c>
      <c r="BX68" s="12">
        <f t="shared" si="232"/>
        <v>1</v>
      </c>
      <c r="BY68" s="11">
        <f t="shared" si="248"/>
        <v>1</v>
      </c>
      <c r="BZ68" s="11">
        <f t="shared" si="233"/>
        <v>1</v>
      </c>
      <c r="CA68" s="11">
        <f t="shared" si="234"/>
        <v>29</v>
      </c>
      <c r="CB68" s="11">
        <f t="shared" si="235"/>
        <v>2011</v>
      </c>
      <c r="CC68" s="11">
        <f t="shared" si="236"/>
        <v>2</v>
      </c>
      <c r="CD68" s="11" t="str">
        <f t="shared" si="237"/>
        <v>Yes</v>
      </c>
      <c r="CE68" s="11">
        <f t="shared" si="238"/>
        <v>12</v>
      </c>
      <c r="CF68" s="11">
        <f t="shared" si="239"/>
        <v>30</v>
      </c>
      <c r="CG68" s="11">
        <f t="shared" si="249"/>
        <v>0</v>
      </c>
      <c r="CH68" s="11">
        <f t="shared" si="250"/>
        <v>360</v>
      </c>
      <c r="CI68" s="11">
        <f t="shared" si="240"/>
        <v>0</v>
      </c>
      <c r="CJ68" s="11">
        <f t="shared" si="241"/>
        <v>2</v>
      </c>
    </row>
    <row r="69" spans="1:88" x14ac:dyDescent="0.3">
      <c r="A69" s="11">
        <f t="shared" si="165"/>
        <v>2017</v>
      </c>
      <c r="B69" s="11" t="str">
        <f t="shared" si="166"/>
        <v>23-03-2017 18:05:37 CET</v>
      </c>
      <c r="C69" s="11" t="str">
        <f t="shared" si="167"/>
        <v>Rwanda</v>
      </c>
      <c r="D69" s="11" t="str">
        <f t="shared" si="168"/>
        <v>Rulindo</v>
      </c>
      <c r="E69" s="11" t="str">
        <f t="shared" si="169"/>
        <v>Masoro</v>
      </c>
      <c r="F69" s="11" t="str">
        <f t="shared" si="170"/>
        <v>Kigarama</v>
      </c>
      <c r="G69" s="11" t="str">
        <f t="shared" si="171"/>
        <v>Marenge</v>
      </c>
      <c r="H69" s="11" t="str">
        <f t="shared" si="172"/>
        <v/>
      </c>
      <c r="I69" s="11" t="str">
        <f t="shared" si="173"/>
        <v/>
      </c>
      <c r="J69" s="11" t="str">
        <f t="shared" si="174"/>
        <v>marenge</v>
      </c>
      <c r="K69" s="11">
        <f t="shared" si="175"/>
        <v>214</v>
      </c>
      <c r="L69" s="11">
        <f t="shared" si="163"/>
        <v>5544</v>
      </c>
      <c r="M69" s="11">
        <f t="shared" si="164"/>
        <v>14</v>
      </c>
      <c r="N69" s="11">
        <f t="shared" si="242"/>
        <v>396</v>
      </c>
      <c r="O69" s="11">
        <f t="shared" si="176"/>
        <v>214</v>
      </c>
      <c r="P69" s="11" t="str">
        <f t="shared" si="177"/>
        <v xml:space="preserve"> </v>
      </c>
      <c r="Q69" s="13">
        <f t="shared" si="243"/>
        <v>1</v>
      </c>
      <c r="R69" s="11">
        <f t="shared" si="244"/>
        <v>1</v>
      </c>
      <c r="S69" s="11">
        <f t="shared" si="178"/>
        <v>0</v>
      </c>
      <c r="T69" s="11">
        <f t="shared" si="179"/>
        <v>1</v>
      </c>
      <c r="U69" s="11" t="str">
        <f t="shared" si="180"/>
        <v>Piped Network With Pump</v>
      </c>
      <c r="V69" s="11">
        <f t="shared" si="181"/>
        <v>1986</v>
      </c>
      <c r="W69" s="11" t="str">
        <f t="shared" si="182"/>
        <v>Governement (District, Wasac) And Water For People</v>
      </c>
      <c r="X69" s="11" t="str">
        <f t="shared" si="183"/>
        <v>Spring</v>
      </c>
      <c r="Y69" s="11">
        <f t="shared" si="184"/>
        <v>2</v>
      </c>
      <c r="Z69" s="11">
        <f t="shared" si="185"/>
        <v>1</v>
      </c>
      <c r="AA69" s="11">
        <f t="shared" si="186"/>
        <v>1</v>
      </c>
      <c r="AB69" s="11" t="str">
        <f t="shared" si="187"/>
        <v>"Springbox" --Intake Structure At A Spring</v>
      </c>
      <c r="AC69" s="11">
        <f t="shared" si="188"/>
        <v>1</v>
      </c>
      <c r="AD69" s="11">
        <f t="shared" si="189"/>
        <v>2016</v>
      </c>
      <c r="AE69" s="11">
        <f t="shared" si="190"/>
        <v>1</v>
      </c>
      <c r="AF69" s="11">
        <f t="shared" si="191"/>
        <v>20</v>
      </c>
      <c r="AG69" s="12">
        <f t="shared" si="245"/>
        <v>86400</v>
      </c>
      <c r="AH69" s="12">
        <f t="shared" si="192"/>
        <v>80.747663551401871</v>
      </c>
      <c r="AI69" s="11">
        <f t="shared" si="193"/>
        <v>1</v>
      </c>
      <c r="AJ69" s="11">
        <f t="shared" si="194"/>
        <v>1</v>
      </c>
      <c r="AK69" s="11">
        <f t="shared" si="195"/>
        <v>1</v>
      </c>
      <c r="AL69" s="11">
        <f t="shared" si="196"/>
        <v>2016</v>
      </c>
      <c r="AM69" s="11">
        <f t="shared" si="197"/>
        <v>1</v>
      </c>
      <c r="AN69" s="11">
        <f t="shared" si="198"/>
        <v>5000</v>
      </c>
      <c r="AO69" s="11">
        <f t="shared" si="199"/>
        <v>1</v>
      </c>
      <c r="AP69" s="11">
        <f t="shared" si="200"/>
        <v>15</v>
      </c>
      <c r="AQ69" s="11">
        <f t="shared" si="201"/>
        <v>2016</v>
      </c>
      <c r="AR69" s="11">
        <f t="shared" si="202"/>
        <v>1</v>
      </c>
      <c r="AS69" s="11">
        <f t="shared" si="203"/>
        <v>0</v>
      </c>
      <c r="AT69" s="11" t="str">
        <f t="shared" si="204"/>
        <v xml:space="preserve"> </v>
      </c>
      <c r="AU69" s="11" t="str">
        <f t="shared" si="205"/>
        <v/>
      </c>
      <c r="AV69" s="11" t="str">
        <f t="shared" si="206"/>
        <v xml:space="preserve"> </v>
      </c>
      <c r="AW69" s="11" t="str">
        <f t="shared" si="207"/>
        <v xml:space="preserve"> </v>
      </c>
      <c r="AX69" s="11">
        <f t="shared" si="208"/>
        <v>1</v>
      </c>
      <c r="AY69" s="11">
        <f t="shared" si="209"/>
        <v>2</v>
      </c>
      <c r="AZ69" s="11">
        <f t="shared" si="210"/>
        <v>2016</v>
      </c>
      <c r="BA69" s="11">
        <f t="shared" si="211"/>
        <v>1</v>
      </c>
      <c r="BB69" s="11">
        <f t="shared" si="212"/>
        <v>5000</v>
      </c>
      <c r="BC69" s="11">
        <f t="shared" si="213"/>
        <v>1</v>
      </c>
      <c r="BD69" s="11">
        <f t="shared" si="214"/>
        <v>1</v>
      </c>
      <c r="BE69" s="11">
        <f t="shared" si="215"/>
        <v>2016</v>
      </c>
      <c r="BF69" s="11">
        <f t="shared" si="216"/>
        <v>1</v>
      </c>
      <c r="BG69" s="11">
        <f t="shared" si="246"/>
        <v>1</v>
      </c>
      <c r="BH69" s="11">
        <f t="shared" si="217"/>
        <v>2016</v>
      </c>
      <c r="BI69" s="11">
        <f t="shared" si="218"/>
        <v>1</v>
      </c>
      <c r="BJ69" s="11">
        <f t="shared" si="219"/>
        <v>0</v>
      </c>
      <c r="BK69" s="11" t="str">
        <f t="shared" si="220"/>
        <v/>
      </c>
      <c r="BL69" s="11" t="str">
        <f t="shared" si="221"/>
        <v xml:space="preserve"> </v>
      </c>
      <c r="BM69" s="11" t="str">
        <f t="shared" si="222"/>
        <v xml:space="preserve"> </v>
      </c>
      <c r="BN69" s="11" t="str">
        <f t="shared" si="223"/>
        <v xml:space="preserve"> </v>
      </c>
      <c r="BO69" s="11" t="str">
        <f t="shared" si="224"/>
        <v xml:space="preserve"> </v>
      </c>
      <c r="BP69" s="11" t="str">
        <f t="shared" si="225"/>
        <v xml:space="preserve"> </v>
      </c>
      <c r="BQ69" s="11" t="str">
        <f t="shared" si="226"/>
        <v>0</v>
      </c>
      <c r="BR69" s="25">
        <f t="shared" si="227"/>
        <v>0</v>
      </c>
      <c r="BS69" s="11" t="str">
        <f t="shared" si="228"/>
        <v>Not Present</v>
      </c>
      <c r="BT69" s="11" t="str">
        <f t="shared" si="229"/>
        <v>0</v>
      </c>
      <c r="BU69" s="12">
        <f t="shared" si="230"/>
        <v>1</v>
      </c>
      <c r="BV69" s="12">
        <f t="shared" si="231"/>
        <v>0</v>
      </c>
      <c r="BW69" s="12">
        <f t="shared" si="247"/>
        <v>1</v>
      </c>
      <c r="BX69" s="12">
        <f t="shared" si="232"/>
        <v>1</v>
      </c>
      <c r="BY69" s="11">
        <f t="shared" si="248"/>
        <v>1</v>
      </c>
      <c r="BZ69" s="11">
        <f t="shared" si="233"/>
        <v>1</v>
      </c>
      <c r="CA69" s="11">
        <f t="shared" si="234"/>
        <v>1</v>
      </c>
      <c r="CB69" s="11">
        <f t="shared" si="235"/>
        <v>2016</v>
      </c>
      <c r="CC69" s="11">
        <f t="shared" si="236"/>
        <v>1</v>
      </c>
      <c r="CD69" s="11" t="str">
        <f t="shared" si="237"/>
        <v>No</v>
      </c>
      <c r="CE69" s="11">
        <f t="shared" si="238"/>
        <v>0</v>
      </c>
      <c r="CF69" s="11">
        <f t="shared" si="239"/>
        <v>0</v>
      </c>
      <c r="CG69" s="11">
        <f t="shared" si="249"/>
        <v>1</v>
      </c>
      <c r="CH69" s="11">
        <f t="shared" si="250"/>
        <v>0</v>
      </c>
      <c r="CI69" s="11">
        <f t="shared" si="240"/>
        <v>1</v>
      </c>
      <c r="CJ69" s="11">
        <f t="shared" si="241"/>
        <v>1</v>
      </c>
    </row>
    <row r="70" spans="1:88" x14ac:dyDescent="0.3">
      <c r="A70" s="11">
        <f t="shared" si="165"/>
        <v>2017</v>
      </c>
      <c r="B70" s="11" t="str">
        <f t="shared" si="166"/>
        <v>11-03-2017 20:03:31 CET</v>
      </c>
      <c r="C70" s="11" t="str">
        <f t="shared" si="167"/>
        <v>Rwanda</v>
      </c>
      <c r="D70" s="11" t="str">
        <f t="shared" si="168"/>
        <v>Rulindo</v>
      </c>
      <c r="E70" s="11" t="str">
        <f t="shared" si="169"/>
        <v>Base</v>
      </c>
      <c r="F70" s="11" t="str">
        <f t="shared" si="170"/>
        <v>Rwamahwa</v>
      </c>
      <c r="G70" s="11" t="str">
        <f t="shared" si="171"/>
        <v>Cyondo</v>
      </c>
      <c r="H70" s="11" t="str">
        <f t="shared" si="172"/>
        <v/>
      </c>
      <c r="I70" s="11" t="str">
        <f t="shared" si="173"/>
        <v/>
      </c>
      <c r="J70" s="11" t="str">
        <f t="shared" si="174"/>
        <v>Ruramba</v>
      </c>
      <c r="K70" s="11">
        <f t="shared" si="175"/>
        <v>173</v>
      </c>
      <c r="L70" s="11">
        <f t="shared" si="163"/>
        <v>1564</v>
      </c>
      <c r="M70" s="11">
        <f t="shared" si="164"/>
        <v>4</v>
      </c>
      <c r="N70" s="11">
        <f t="shared" si="242"/>
        <v>391</v>
      </c>
      <c r="O70" s="11">
        <f t="shared" si="176"/>
        <v>150</v>
      </c>
      <c r="P70" s="11">
        <f t="shared" si="177"/>
        <v>23</v>
      </c>
      <c r="Q70" s="13">
        <f t="shared" si="243"/>
        <v>0.86705202312138729</v>
      </c>
      <c r="R70" s="11">
        <f t="shared" si="244"/>
        <v>0</v>
      </c>
      <c r="S70" s="11">
        <f t="shared" si="178"/>
        <v>0</v>
      </c>
      <c r="T70" s="11">
        <f t="shared" si="179"/>
        <v>1</v>
      </c>
      <c r="U70" s="11" t="str">
        <f t="shared" si="180"/>
        <v>Piped Network -- Gravity Only</v>
      </c>
      <c r="V70" s="11">
        <f t="shared" si="181"/>
        <v>2016</v>
      </c>
      <c r="W70" s="11" t="str">
        <f t="shared" si="182"/>
        <v>Governement (District, Wasac) And Water For People</v>
      </c>
      <c r="X70" s="11" t="str">
        <f t="shared" si="183"/>
        <v>Groundwater (Well, Etc.)</v>
      </c>
      <c r="Y70" s="11">
        <f t="shared" si="184"/>
        <v>1</v>
      </c>
      <c r="Z70" s="11">
        <f t="shared" si="185"/>
        <v>1</v>
      </c>
      <c r="AA70" s="11">
        <f t="shared" si="186"/>
        <v>1</v>
      </c>
      <c r="AB70" s="11" t="str">
        <f t="shared" si="187"/>
        <v>"Springbox" --Intake Structure At A Spring</v>
      </c>
      <c r="AC70" s="11">
        <f t="shared" si="188"/>
        <v>1</v>
      </c>
      <c r="AD70" s="11">
        <f t="shared" si="189"/>
        <v>2017</v>
      </c>
      <c r="AE70" s="11">
        <f t="shared" si="190"/>
        <v>1</v>
      </c>
      <c r="AF70" s="11">
        <f t="shared" si="191"/>
        <v>60</v>
      </c>
      <c r="AG70" s="12">
        <f t="shared" si="245"/>
        <v>28800</v>
      </c>
      <c r="AH70" s="12">
        <f t="shared" si="192"/>
        <v>38.4</v>
      </c>
      <c r="AI70" s="11">
        <f t="shared" si="193"/>
        <v>1</v>
      </c>
      <c r="AJ70" s="11">
        <f t="shared" si="194"/>
        <v>1</v>
      </c>
      <c r="AK70" s="11">
        <f t="shared" si="195"/>
        <v>1</v>
      </c>
      <c r="AL70" s="11">
        <f t="shared" si="196"/>
        <v>2016</v>
      </c>
      <c r="AM70" s="11">
        <f t="shared" si="197"/>
        <v>3</v>
      </c>
      <c r="AN70" s="11">
        <f t="shared" si="198"/>
        <v>4500</v>
      </c>
      <c r="AO70" s="11">
        <f t="shared" si="199"/>
        <v>1</v>
      </c>
      <c r="AP70" s="11">
        <f t="shared" si="200"/>
        <v>2</v>
      </c>
      <c r="AQ70" s="11">
        <f t="shared" si="201"/>
        <v>2016</v>
      </c>
      <c r="AR70" s="11">
        <f t="shared" si="202"/>
        <v>1</v>
      </c>
      <c r="AS70" s="11">
        <f t="shared" si="203"/>
        <v>1</v>
      </c>
      <c r="AT70" s="11">
        <f t="shared" si="204"/>
        <v>2</v>
      </c>
      <c r="AU70" s="11" t="str">
        <f t="shared" si="205"/>
        <v>Sedimentation Tank</v>
      </c>
      <c r="AV70" s="11">
        <f t="shared" si="206"/>
        <v>2016</v>
      </c>
      <c r="AW70" s="11">
        <f t="shared" si="207"/>
        <v>1</v>
      </c>
      <c r="AX70" s="11">
        <f t="shared" si="208"/>
        <v>0</v>
      </c>
      <c r="AY70" s="11" t="str">
        <f t="shared" si="209"/>
        <v xml:space="preserve"> </v>
      </c>
      <c r="AZ70" s="11" t="str">
        <f t="shared" si="210"/>
        <v xml:space="preserve"> </v>
      </c>
      <c r="BA70" s="11" t="str">
        <f t="shared" si="211"/>
        <v xml:space="preserve"> </v>
      </c>
      <c r="BB70" s="11" t="str">
        <f t="shared" si="212"/>
        <v xml:space="preserve"> </v>
      </c>
      <c r="BC70" s="11">
        <f t="shared" si="213"/>
        <v>0</v>
      </c>
      <c r="BD70" s="11" t="str">
        <f t="shared" si="214"/>
        <v xml:space="preserve"> </v>
      </c>
      <c r="BE70" s="11" t="str">
        <f t="shared" si="215"/>
        <v xml:space="preserve"> </v>
      </c>
      <c r="BF70" s="11" t="str">
        <f t="shared" si="216"/>
        <v xml:space="preserve"> </v>
      </c>
      <c r="BG70" s="11" t="str">
        <f t="shared" si="246"/>
        <v xml:space="preserve"> </v>
      </c>
      <c r="BH70" s="11" t="str">
        <f t="shared" si="217"/>
        <v xml:space="preserve"> </v>
      </c>
      <c r="BI70" s="11" t="str">
        <f t="shared" si="218"/>
        <v xml:space="preserve"> </v>
      </c>
      <c r="BJ70" s="11">
        <f t="shared" si="219"/>
        <v>0</v>
      </c>
      <c r="BK70" s="11" t="str">
        <f t="shared" si="220"/>
        <v/>
      </c>
      <c r="BL70" s="11" t="str">
        <f t="shared" si="221"/>
        <v xml:space="preserve"> </v>
      </c>
      <c r="BM70" s="11" t="str">
        <f t="shared" si="222"/>
        <v xml:space="preserve"> </v>
      </c>
      <c r="BN70" s="11" t="str">
        <f t="shared" si="223"/>
        <v xml:space="preserve"> </v>
      </c>
      <c r="BO70" s="11" t="str">
        <f t="shared" si="224"/>
        <v xml:space="preserve"> </v>
      </c>
      <c r="BP70" s="11" t="str">
        <f t="shared" si="225"/>
        <v xml:space="preserve"> </v>
      </c>
      <c r="BQ70" s="11" t="str">
        <f t="shared" si="226"/>
        <v>0</v>
      </c>
      <c r="BR70" s="25">
        <f t="shared" si="227"/>
        <v>0</v>
      </c>
      <c r="BS70" s="11" t="str">
        <f t="shared" si="228"/>
        <v>Not Present</v>
      </c>
      <c r="BT70" s="11" t="str">
        <f t="shared" si="229"/>
        <v>0</v>
      </c>
      <c r="BU70" s="12">
        <f t="shared" si="230"/>
        <v>1</v>
      </c>
      <c r="BV70" s="12">
        <f t="shared" si="231"/>
        <v>0</v>
      </c>
      <c r="BW70" s="12">
        <f t="shared" si="247"/>
        <v>1</v>
      </c>
      <c r="BX70" s="12">
        <f t="shared" si="232"/>
        <v>1</v>
      </c>
      <c r="BY70" s="11">
        <f t="shared" si="248"/>
        <v>1</v>
      </c>
      <c r="BZ70" s="11">
        <f t="shared" si="233"/>
        <v>1</v>
      </c>
      <c r="CA70" s="11">
        <f t="shared" si="234"/>
        <v>2</v>
      </c>
      <c r="CB70" s="11">
        <f t="shared" si="235"/>
        <v>2016</v>
      </c>
      <c r="CC70" s="11">
        <f t="shared" si="236"/>
        <v>3</v>
      </c>
      <c r="CD70" s="11" t="str">
        <f t="shared" si="237"/>
        <v>No</v>
      </c>
      <c r="CE70" s="11">
        <f t="shared" si="238"/>
        <v>0</v>
      </c>
      <c r="CF70" s="11">
        <f t="shared" si="239"/>
        <v>0</v>
      </c>
      <c r="CG70" s="11">
        <f t="shared" si="249"/>
        <v>1</v>
      </c>
      <c r="CH70" s="11">
        <f t="shared" si="250"/>
        <v>0</v>
      </c>
      <c r="CI70" s="11">
        <f t="shared" si="240"/>
        <v>0</v>
      </c>
      <c r="CJ70" s="11">
        <f t="shared" si="241"/>
        <v>3</v>
      </c>
    </row>
    <row r="71" spans="1:88" x14ac:dyDescent="0.3">
      <c r="A71" s="11">
        <f t="shared" si="165"/>
        <v>2017</v>
      </c>
      <c r="B71" s="11" t="str">
        <f t="shared" si="166"/>
        <v>09-03-2017 22:32:54 CET</v>
      </c>
      <c r="C71" s="11" t="str">
        <f t="shared" si="167"/>
        <v>Rwanda</v>
      </c>
      <c r="D71" s="11" t="str">
        <f t="shared" si="168"/>
        <v>Rulindo</v>
      </c>
      <c r="E71" s="11" t="str">
        <f t="shared" si="169"/>
        <v>Shyorongi</v>
      </c>
      <c r="F71" s="11" t="str">
        <f t="shared" si="170"/>
        <v>Rubona</v>
      </c>
      <c r="G71" s="11" t="str">
        <f t="shared" si="171"/>
        <v>Ngona</v>
      </c>
      <c r="H71" s="11" t="str">
        <f t="shared" si="172"/>
        <v/>
      </c>
      <c r="I71" s="11" t="str">
        <f t="shared" si="173"/>
        <v/>
      </c>
      <c r="J71" s="11" t="str">
        <f t="shared" si="174"/>
        <v>Bitete-Rwahi network</v>
      </c>
      <c r="K71" s="11">
        <f t="shared" si="175"/>
        <v>122</v>
      </c>
      <c r="L71" s="11">
        <f t="shared" si="163"/>
        <v>1316</v>
      </c>
      <c r="M71" s="11">
        <f t="shared" si="164"/>
        <v>15</v>
      </c>
      <c r="N71" s="11">
        <f t="shared" si="242"/>
        <v>87.733333333333334</v>
      </c>
      <c r="O71" s="11">
        <f t="shared" si="176"/>
        <v>28</v>
      </c>
      <c r="P71" s="11">
        <f t="shared" si="177"/>
        <v>94</v>
      </c>
      <c r="Q71" s="13">
        <f t="shared" si="243"/>
        <v>0.22950819672131148</v>
      </c>
      <c r="R71" s="11">
        <f t="shared" si="244"/>
        <v>0</v>
      </c>
      <c r="S71" s="11">
        <f t="shared" si="178"/>
        <v>1</v>
      </c>
      <c r="T71" s="11">
        <f t="shared" si="179"/>
        <v>1</v>
      </c>
      <c r="U71" s="11" t="str">
        <f t="shared" si="180"/>
        <v>Piped Network -- Gravity Only</v>
      </c>
      <c r="V71" s="11">
        <f t="shared" si="181"/>
        <v>2013</v>
      </c>
      <c r="W71" s="11" t="str">
        <f t="shared" si="182"/>
        <v>Governement (District, Wasac) And Water For People</v>
      </c>
      <c r="X71" s="11" t="str">
        <f t="shared" si="183"/>
        <v>Spring</v>
      </c>
      <c r="Y71" s="11">
        <f t="shared" si="184"/>
        <v>2</v>
      </c>
      <c r="Z71" s="11">
        <f t="shared" si="185"/>
        <v>1</v>
      </c>
      <c r="AA71" s="11">
        <f t="shared" si="186"/>
        <v>1</v>
      </c>
      <c r="AB71" s="11" t="str">
        <f t="shared" si="187"/>
        <v>"Springbox" --Intake Structure At A Spring</v>
      </c>
      <c r="AC71" s="11">
        <f t="shared" si="188"/>
        <v>1</v>
      </c>
      <c r="AD71" s="11">
        <f t="shared" si="189"/>
        <v>2013</v>
      </c>
      <c r="AE71" s="11">
        <f t="shared" si="190"/>
        <v>1</v>
      </c>
      <c r="AF71" s="11">
        <f t="shared" si="191"/>
        <v>12</v>
      </c>
      <c r="AG71" s="12">
        <f t="shared" si="245"/>
        <v>144000</v>
      </c>
      <c r="AH71" s="12">
        <f t="shared" si="192"/>
        <v>1028.5714285714287</v>
      </c>
      <c r="AI71" s="11">
        <f t="shared" si="193"/>
        <v>1</v>
      </c>
      <c r="AJ71" s="11">
        <f t="shared" si="194"/>
        <v>1</v>
      </c>
      <c r="AK71" s="11">
        <f t="shared" si="195"/>
        <v>1</v>
      </c>
      <c r="AL71" s="11">
        <f t="shared" si="196"/>
        <v>2013</v>
      </c>
      <c r="AM71" s="11">
        <f t="shared" si="197"/>
        <v>1</v>
      </c>
      <c r="AN71" s="11">
        <f t="shared" si="198"/>
        <v>600</v>
      </c>
      <c r="AO71" s="11">
        <f t="shared" si="199"/>
        <v>1</v>
      </c>
      <c r="AP71" s="11">
        <f t="shared" si="200"/>
        <v>6</v>
      </c>
      <c r="AQ71" s="11">
        <f t="shared" si="201"/>
        <v>2013</v>
      </c>
      <c r="AR71" s="11">
        <f t="shared" si="202"/>
        <v>2</v>
      </c>
      <c r="AS71" s="11">
        <f t="shared" si="203"/>
        <v>1</v>
      </c>
      <c r="AT71" s="11">
        <f t="shared" si="204"/>
        <v>6</v>
      </c>
      <c r="AU71" s="11" t="str">
        <f t="shared" si="205"/>
        <v>Pressure Break Tank|Distribution Chamber|Ventouse, Washout</v>
      </c>
      <c r="AV71" s="11">
        <f t="shared" si="206"/>
        <v>2013</v>
      </c>
      <c r="AW71" s="11">
        <f t="shared" si="207"/>
        <v>1</v>
      </c>
      <c r="AX71" s="11">
        <f t="shared" si="208"/>
        <v>1</v>
      </c>
      <c r="AY71" s="11">
        <f t="shared" si="209"/>
        <v>1</v>
      </c>
      <c r="AZ71" s="11">
        <f t="shared" si="210"/>
        <v>2013</v>
      </c>
      <c r="BA71" s="11">
        <f t="shared" si="211"/>
        <v>1</v>
      </c>
      <c r="BB71" s="11">
        <f t="shared" si="212"/>
        <v>6500</v>
      </c>
      <c r="BC71" s="11">
        <f t="shared" si="213"/>
        <v>0</v>
      </c>
      <c r="BD71" s="11" t="str">
        <f t="shared" si="214"/>
        <v xml:space="preserve"> </v>
      </c>
      <c r="BE71" s="11" t="str">
        <f t="shared" si="215"/>
        <v xml:space="preserve"> </v>
      </c>
      <c r="BF71" s="11" t="str">
        <f t="shared" si="216"/>
        <v xml:space="preserve"> </v>
      </c>
      <c r="BG71" s="11" t="str">
        <f t="shared" si="246"/>
        <v xml:space="preserve"> </v>
      </c>
      <c r="BH71" s="11" t="str">
        <f t="shared" si="217"/>
        <v xml:space="preserve"> </v>
      </c>
      <c r="BI71" s="11" t="str">
        <f t="shared" si="218"/>
        <v xml:space="preserve"> </v>
      </c>
      <c r="BJ71" s="11">
        <f t="shared" si="219"/>
        <v>0</v>
      </c>
      <c r="BK71" s="11" t="str">
        <f t="shared" si="220"/>
        <v/>
      </c>
      <c r="BL71" s="11" t="str">
        <f t="shared" si="221"/>
        <v xml:space="preserve"> </v>
      </c>
      <c r="BM71" s="11" t="str">
        <f t="shared" si="222"/>
        <v xml:space="preserve"> </v>
      </c>
      <c r="BN71" s="11" t="str">
        <f t="shared" si="223"/>
        <v xml:space="preserve"> </v>
      </c>
      <c r="BO71" s="11" t="str">
        <f t="shared" si="224"/>
        <v xml:space="preserve"> </v>
      </c>
      <c r="BP71" s="11" t="str">
        <f t="shared" si="225"/>
        <v xml:space="preserve"> </v>
      </c>
      <c r="BQ71" s="11" t="str">
        <f t="shared" si="226"/>
        <v>0</v>
      </c>
      <c r="BR71" s="25">
        <f t="shared" si="227"/>
        <v>0</v>
      </c>
      <c r="BS71" s="11" t="str">
        <f t="shared" si="228"/>
        <v>Not Present</v>
      </c>
      <c r="BT71" s="11" t="str">
        <f t="shared" si="229"/>
        <v>0</v>
      </c>
      <c r="BU71" s="12">
        <f t="shared" si="230"/>
        <v>1</v>
      </c>
      <c r="BV71" s="12">
        <f t="shared" si="231"/>
        <v>0</v>
      </c>
      <c r="BW71" s="12">
        <f t="shared" si="247"/>
        <v>1</v>
      </c>
      <c r="BX71" s="12">
        <f t="shared" si="232"/>
        <v>1</v>
      </c>
      <c r="BY71" s="11">
        <f t="shared" si="248"/>
        <v>1</v>
      </c>
      <c r="BZ71" s="11">
        <f t="shared" si="233"/>
        <v>1</v>
      </c>
      <c r="CA71" s="11">
        <f t="shared" si="234"/>
        <v>1</v>
      </c>
      <c r="CB71" s="11">
        <f t="shared" si="235"/>
        <v>2013</v>
      </c>
      <c r="CC71" s="11">
        <f t="shared" si="236"/>
        <v>1</v>
      </c>
      <c r="CD71" s="11" t="str">
        <f t="shared" si="237"/>
        <v>No</v>
      </c>
      <c r="CE71" s="11">
        <f t="shared" si="238"/>
        <v>0</v>
      </c>
      <c r="CF71" s="11">
        <f t="shared" si="239"/>
        <v>0</v>
      </c>
      <c r="CG71" s="11">
        <f t="shared" si="249"/>
        <v>1</v>
      </c>
      <c r="CH71" s="11">
        <f t="shared" si="250"/>
        <v>0</v>
      </c>
      <c r="CI71" s="11">
        <f t="shared" si="240"/>
        <v>1</v>
      </c>
      <c r="CJ71" s="11">
        <f t="shared" si="241"/>
        <v>1</v>
      </c>
    </row>
    <row r="72" spans="1:88" x14ac:dyDescent="0.3">
      <c r="A72" s="11">
        <f t="shared" si="165"/>
        <v>2017</v>
      </c>
      <c r="B72" s="11" t="str">
        <f t="shared" si="166"/>
        <v>02-01-2015 05:51:45 CET</v>
      </c>
      <c r="C72" s="11" t="str">
        <f t="shared" si="167"/>
        <v>Rwanda</v>
      </c>
      <c r="D72" s="11" t="str">
        <f t="shared" si="168"/>
        <v>Rulindo</v>
      </c>
      <c r="E72" s="11" t="str">
        <f t="shared" si="169"/>
        <v>Cyungo</v>
      </c>
      <c r="F72" s="11" t="str">
        <f t="shared" si="170"/>
        <v>Burehe</v>
      </c>
      <c r="G72" s="11" t="str">
        <f t="shared" si="171"/>
        <v>Nyagatovu</v>
      </c>
      <c r="H72" s="11" t="str">
        <f t="shared" si="172"/>
        <v/>
      </c>
      <c r="I72" s="11" t="str">
        <f t="shared" si="173"/>
        <v/>
      </c>
      <c r="J72" s="11" t="str">
        <f t="shared" si="174"/>
        <v>Nyamagana</v>
      </c>
      <c r="K72" s="11">
        <f t="shared" si="175"/>
        <v>100</v>
      </c>
      <c r="L72" s="11">
        <f t="shared" si="163"/>
        <v>20456</v>
      </c>
      <c r="M72" s="11">
        <f t="shared" si="164"/>
        <v>36</v>
      </c>
      <c r="N72" s="11">
        <f t="shared" si="242"/>
        <v>568.22222222222217</v>
      </c>
      <c r="O72" s="11">
        <f t="shared" si="176"/>
        <v>70</v>
      </c>
      <c r="P72" s="11">
        <f t="shared" si="177"/>
        <v>30</v>
      </c>
      <c r="Q72" s="13">
        <f t="shared" si="243"/>
        <v>0.7</v>
      </c>
      <c r="R72" s="11">
        <f t="shared" si="244"/>
        <v>0</v>
      </c>
      <c r="S72" s="11">
        <f t="shared" si="178"/>
        <v>0</v>
      </c>
      <c r="T72" s="11">
        <f t="shared" si="179"/>
        <v>1</v>
      </c>
      <c r="U72" s="11" t="str">
        <f t="shared" si="180"/>
        <v>Piped Network -- Gravity Only</v>
      </c>
      <c r="V72" s="11">
        <f t="shared" si="181"/>
        <v>2011</v>
      </c>
      <c r="W72" s="11" t="str">
        <f t="shared" si="182"/>
        <v>Government And African Development Bank</v>
      </c>
      <c r="X72" s="11" t="str">
        <f t="shared" si="183"/>
        <v>Spring</v>
      </c>
      <c r="Y72" s="11">
        <f t="shared" si="184"/>
        <v>2</v>
      </c>
      <c r="Z72" s="11">
        <f t="shared" si="185"/>
        <v>1</v>
      </c>
      <c r="AA72" s="11">
        <f t="shared" si="186"/>
        <v>1</v>
      </c>
      <c r="AB72" s="11" t="str">
        <f t="shared" si="187"/>
        <v>"Springbox" --Intake Structure At A Spring</v>
      </c>
      <c r="AC72" s="11">
        <f t="shared" si="188"/>
        <v>1</v>
      </c>
      <c r="AD72" s="11">
        <f t="shared" si="189"/>
        <v>2011</v>
      </c>
      <c r="AE72" s="11">
        <f t="shared" si="190"/>
        <v>1</v>
      </c>
      <c r="AF72" s="11">
        <f t="shared" si="191"/>
        <v>5</v>
      </c>
      <c r="AG72" s="12">
        <f t="shared" si="245"/>
        <v>345600</v>
      </c>
      <c r="AH72" s="12">
        <f t="shared" si="192"/>
        <v>987.42857142857144</v>
      </c>
      <c r="AI72" s="11">
        <f t="shared" si="193"/>
        <v>1</v>
      </c>
      <c r="AJ72" s="11">
        <f t="shared" si="194"/>
        <v>1</v>
      </c>
      <c r="AK72" s="11">
        <f t="shared" si="195"/>
        <v>2</v>
      </c>
      <c r="AL72" s="11">
        <f t="shared" si="196"/>
        <v>2015</v>
      </c>
      <c r="AM72" s="11">
        <f t="shared" si="197"/>
        <v>1</v>
      </c>
      <c r="AN72" s="11">
        <f t="shared" si="198"/>
        <v>2100</v>
      </c>
      <c r="AO72" s="11">
        <f t="shared" si="199"/>
        <v>1</v>
      </c>
      <c r="AP72" s="11">
        <f t="shared" si="200"/>
        <v>11</v>
      </c>
      <c r="AQ72" s="11">
        <f t="shared" si="201"/>
        <v>2011</v>
      </c>
      <c r="AR72" s="11">
        <f t="shared" si="202"/>
        <v>1</v>
      </c>
      <c r="AS72" s="11">
        <f t="shared" si="203"/>
        <v>1</v>
      </c>
      <c r="AT72" s="11">
        <f t="shared" si="204"/>
        <v>15</v>
      </c>
      <c r="AU72" s="11" t="str">
        <f t="shared" si="205"/>
        <v>Pressure Break Tank|Distribution Chamber</v>
      </c>
      <c r="AV72" s="11">
        <f t="shared" si="206"/>
        <v>2011</v>
      </c>
      <c r="AW72" s="11">
        <f t="shared" si="207"/>
        <v>1</v>
      </c>
      <c r="AX72" s="11">
        <f t="shared" si="208"/>
        <v>1</v>
      </c>
      <c r="AY72" s="11">
        <f t="shared" si="209"/>
        <v>3</v>
      </c>
      <c r="AZ72" s="11">
        <f t="shared" si="210"/>
        <v>2011</v>
      </c>
      <c r="BA72" s="11">
        <f t="shared" si="211"/>
        <v>2</v>
      </c>
      <c r="BB72" s="11">
        <f t="shared" si="212"/>
        <v>37000</v>
      </c>
      <c r="BC72" s="11">
        <f t="shared" si="213"/>
        <v>0</v>
      </c>
      <c r="BD72" s="11" t="str">
        <f t="shared" si="214"/>
        <v xml:space="preserve"> </v>
      </c>
      <c r="BE72" s="11" t="str">
        <f t="shared" si="215"/>
        <v xml:space="preserve"> </v>
      </c>
      <c r="BF72" s="11" t="str">
        <f t="shared" si="216"/>
        <v xml:space="preserve"> </v>
      </c>
      <c r="BG72" s="11" t="str">
        <f t="shared" si="246"/>
        <v xml:space="preserve"> </v>
      </c>
      <c r="BH72" s="11" t="str">
        <f t="shared" si="217"/>
        <v xml:space="preserve"> </v>
      </c>
      <c r="BI72" s="11" t="str">
        <f t="shared" si="218"/>
        <v xml:space="preserve"> </v>
      </c>
      <c r="BJ72" s="11">
        <f t="shared" si="219"/>
        <v>0</v>
      </c>
      <c r="BK72" s="11" t="str">
        <f t="shared" si="220"/>
        <v/>
      </c>
      <c r="BL72" s="11" t="str">
        <f t="shared" si="221"/>
        <v xml:space="preserve"> </v>
      </c>
      <c r="BM72" s="11" t="str">
        <f t="shared" si="222"/>
        <v xml:space="preserve"> </v>
      </c>
      <c r="BN72" s="11" t="str">
        <f t="shared" si="223"/>
        <v xml:space="preserve"> </v>
      </c>
      <c r="BO72" s="11" t="str">
        <f t="shared" si="224"/>
        <v xml:space="preserve"> </v>
      </c>
      <c r="BP72" s="11" t="str">
        <f t="shared" si="225"/>
        <v xml:space="preserve"> </v>
      </c>
      <c r="BQ72" s="11" t="str">
        <f t="shared" si="226"/>
        <v>0</v>
      </c>
      <c r="BR72" s="25">
        <f t="shared" si="227"/>
        <v>0</v>
      </c>
      <c r="BS72" s="11" t="str">
        <f t="shared" si="228"/>
        <v>Not Present</v>
      </c>
      <c r="BT72" s="11" t="str">
        <f t="shared" si="229"/>
        <v>0</v>
      </c>
      <c r="BU72" s="12">
        <f t="shared" si="230"/>
        <v>1</v>
      </c>
      <c r="BV72" s="12">
        <f t="shared" si="231"/>
        <v>0</v>
      </c>
      <c r="BW72" s="12">
        <f t="shared" si="247"/>
        <v>1</v>
      </c>
      <c r="BX72" s="12">
        <f t="shared" si="232"/>
        <v>1</v>
      </c>
      <c r="BY72" s="11">
        <f t="shared" si="248"/>
        <v>1</v>
      </c>
      <c r="BZ72" s="11">
        <f t="shared" si="233"/>
        <v>1</v>
      </c>
      <c r="CA72" s="11">
        <f t="shared" si="234"/>
        <v>29</v>
      </c>
      <c r="CB72" s="11">
        <f t="shared" si="235"/>
        <v>2011</v>
      </c>
      <c r="CC72" s="11">
        <f t="shared" si="236"/>
        <v>1</v>
      </c>
      <c r="CD72" s="11" t="str">
        <f t="shared" si="237"/>
        <v>Yes</v>
      </c>
      <c r="CE72" s="11">
        <f t="shared" si="238"/>
        <v>10</v>
      </c>
      <c r="CF72" s="11">
        <f t="shared" si="239"/>
        <v>28</v>
      </c>
      <c r="CG72" s="11">
        <f t="shared" si="249"/>
        <v>0</v>
      </c>
      <c r="CH72" s="11">
        <f t="shared" si="250"/>
        <v>280</v>
      </c>
      <c r="CI72" s="11">
        <f t="shared" si="240"/>
        <v>0</v>
      </c>
      <c r="CJ72" s="11">
        <f t="shared" si="241"/>
        <v>2</v>
      </c>
    </row>
    <row r="73" spans="1:88" x14ac:dyDescent="0.3">
      <c r="A73" s="11">
        <f t="shared" si="165"/>
        <v>2017</v>
      </c>
      <c r="B73" s="11" t="str">
        <f t="shared" si="166"/>
        <v>24-03-2017 15:50:15 CET</v>
      </c>
      <c r="C73" s="11" t="str">
        <f t="shared" si="167"/>
        <v>Rwanda</v>
      </c>
      <c r="D73" s="11" t="str">
        <f t="shared" si="168"/>
        <v>Rulindo</v>
      </c>
      <c r="E73" s="11" t="str">
        <f t="shared" si="169"/>
        <v>Buyoga</v>
      </c>
      <c r="F73" s="11" t="str">
        <f t="shared" si="170"/>
        <v>Butare</v>
      </c>
      <c r="G73" s="11" t="str">
        <f t="shared" si="171"/>
        <v>Ryanyirakayobe</v>
      </c>
      <c r="H73" s="11" t="str">
        <f t="shared" si="172"/>
        <v/>
      </c>
      <c r="I73" s="11" t="str">
        <f t="shared" si="173"/>
        <v/>
      </c>
      <c r="J73" s="11" t="str">
        <f t="shared" si="174"/>
        <v>Nyagahera</v>
      </c>
      <c r="K73" s="11">
        <f t="shared" si="175"/>
        <v>96</v>
      </c>
      <c r="L73" s="11"/>
      <c r="M73" s="11"/>
      <c r="N73" s="11"/>
      <c r="O73" s="11">
        <f t="shared" si="176"/>
        <v>80</v>
      </c>
      <c r="P73" s="11">
        <f t="shared" si="177"/>
        <v>16</v>
      </c>
      <c r="Q73" s="13">
        <f t="shared" si="243"/>
        <v>0.83333333333333337</v>
      </c>
      <c r="R73" s="11">
        <f t="shared" si="244"/>
        <v>0</v>
      </c>
      <c r="S73" s="11">
        <f t="shared" si="178"/>
        <v>0</v>
      </c>
      <c r="T73" s="11">
        <f t="shared" si="179"/>
        <v>1</v>
      </c>
      <c r="U73" s="11" t="str">
        <f t="shared" si="180"/>
        <v>Piped Network -- Gravity Only</v>
      </c>
      <c r="V73" s="11">
        <f t="shared" si="181"/>
        <v>2014</v>
      </c>
      <c r="W73" s="11" t="str">
        <f t="shared" si="182"/>
        <v>Governement (District, Wasac) And Water For People</v>
      </c>
      <c r="X73" s="11" t="str">
        <f t="shared" si="183"/>
        <v>Spring</v>
      </c>
      <c r="Y73" s="11">
        <f t="shared" si="184"/>
        <v>1</v>
      </c>
      <c r="Z73" s="11">
        <f t="shared" si="185"/>
        <v>1</v>
      </c>
      <c r="AA73" s="11">
        <f t="shared" si="186"/>
        <v>1</v>
      </c>
      <c r="AB73" s="11" t="str">
        <f t="shared" si="187"/>
        <v>"Springbox" --Intake Structure At A Spring</v>
      </c>
      <c r="AC73" s="11">
        <f t="shared" si="188"/>
        <v>1</v>
      </c>
      <c r="AD73" s="11">
        <f t="shared" si="189"/>
        <v>2016</v>
      </c>
      <c r="AE73" s="11">
        <f t="shared" si="190"/>
        <v>2</v>
      </c>
      <c r="AF73" s="11">
        <f t="shared" si="191"/>
        <v>16</v>
      </c>
      <c r="AG73" s="12">
        <f t="shared" si="245"/>
        <v>108000</v>
      </c>
      <c r="AH73" s="12">
        <f t="shared" si="192"/>
        <v>270</v>
      </c>
      <c r="AI73" s="11">
        <f t="shared" si="193"/>
        <v>1</v>
      </c>
      <c r="AJ73" s="11">
        <f t="shared" si="194"/>
        <v>1</v>
      </c>
      <c r="AK73" s="11">
        <f t="shared" si="195"/>
        <v>2</v>
      </c>
      <c r="AL73" s="11">
        <f t="shared" si="196"/>
        <v>2014</v>
      </c>
      <c r="AM73" s="11">
        <f t="shared" si="197"/>
        <v>2</v>
      </c>
      <c r="AN73" s="11">
        <f t="shared" si="198"/>
        <v>6800</v>
      </c>
      <c r="AO73" s="11">
        <f t="shared" si="199"/>
        <v>1</v>
      </c>
      <c r="AP73" s="11">
        <f t="shared" si="200"/>
        <v>3</v>
      </c>
      <c r="AQ73" s="11">
        <f t="shared" si="201"/>
        <v>2014</v>
      </c>
      <c r="AR73" s="11">
        <f t="shared" si="202"/>
        <v>1</v>
      </c>
      <c r="AS73" s="11">
        <f t="shared" si="203"/>
        <v>1</v>
      </c>
      <c r="AT73" s="11">
        <f t="shared" si="204"/>
        <v>3</v>
      </c>
      <c r="AU73" s="11" t="str">
        <f t="shared" si="205"/>
        <v>Distribution Chamber</v>
      </c>
      <c r="AV73" s="11">
        <f t="shared" si="206"/>
        <v>2014</v>
      </c>
      <c r="AW73" s="11">
        <f t="shared" si="207"/>
        <v>1</v>
      </c>
      <c r="AX73" s="11">
        <f t="shared" si="208"/>
        <v>1</v>
      </c>
      <c r="AY73" s="11">
        <f t="shared" si="209"/>
        <v>1</v>
      </c>
      <c r="AZ73" s="11">
        <f t="shared" si="210"/>
        <v>2014</v>
      </c>
      <c r="BA73" s="11">
        <f t="shared" si="211"/>
        <v>1</v>
      </c>
      <c r="BB73" s="11">
        <f t="shared" si="212"/>
        <v>1200</v>
      </c>
      <c r="BC73" s="11">
        <f t="shared" si="213"/>
        <v>0</v>
      </c>
      <c r="BD73" s="11" t="str">
        <f t="shared" si="214"/>
        <v xml:space="preserve"> </v>
      </c>
      <c r="BE73" s="11" t="str">
        <f t="shared" si="215"/>
        <v xml:space="preserve"> </v>
      </c>
      <c r="BF73" s="11" t="str">
        <f t="shared" si="216"/>
        <v xml:space="preserve"> </v>
      </c>
      <c r="BG73" s="11" t="str">
        <f t="shared" si="246"/>
        <v xml:space="preserve"> </v>
      </c>
      <c r="BH73" s="11" t="str">
        <f t="shared" si="217"/>
        <v xml:space="preserve"> </v>
      </c>
      <c r="BI73" s="11" t="str">
        <f t="shared" si="218"/>
        <v xml:space="preserve"> </v>
      </c>
      <c r="BJ73" s="11">
        <f t="shared" si="219"/>
        <v>0</v>
      </c>
      <c r="BK73" s="11" t="str">
        <f t="shared" si="220"/>
        <v/>
      </c>
      <c r="BL73" s="11" t="str">
        <f t="shared" si="221"/>
        <v xml:space="preserve"> </v>
      </c>
      <c r="BM73" s="11" t="str">
        <f t="shared" si="222"/>
        <v xml:space="preserve"> </v>
      </c>
      <c r="BN73" s="11" t="str">
        <f t="shared" si="223"/>
        <v xml:space="preserve"> </v>
      </c>
      <c r="BO73" s="11" t="str">
        <f t="shared" si="224"/>
        <v xml:space="preserve"> </v>
      </c>
      <c r="BP73" s="11" t="str">
        <f t="shared" si="225"/>
        <v xml:space="preserve"> </v>
      </c>
      <c r="BQ73" s="11" t="str">
        <f t="shared" si="226"/>
        <v>0</v>
      </c>
      <c r="BR73" s="25">
        <f t="shared" si="227"/>
        <v>0</v>
      </c>
      <c r="BS73" s="11" t="str">
        <f t="shared" si="228"/>
        <v>Not Present</v>
      </c>
      <c r="BT73" s="11" t="str">
        <f t="shared" si="229"/>
        <v>0</v>
      </c>
      <c r="BU73" s="12">
        <f t="shared" si="230"/>
        <v>1</v>
      </c>
      <c r="BV73" s="12">
        <f t="shared" si="231"/>
        <v>0</v>
      </c>
      <c r="BW73" s="12">
        <f t="shared" si="247"/>
        <v>1</v>
      </c>
      <c r="BX73" s="12">
        <f t="shared" si="232"/>
        <v>1</v>
      </c>
      <c r="BY73" s="11">
        <f t="shared" si="248"/>
        <v>1</v>
      </c>
      <c r="BZ73" s="11">
        <f t="shared" si="233"/>
        <v>1</v>
      </c>
      <c r="CA73" s="11">
        <f t="shared" si="234"/>
        <v>1</v>
      </c>
      <c r="CB73" s="11">
        <f t="shared" si="235"/>
        <v>2014</v>
      </c>
      <c r="CC73" s="11">
        <f t="shared" si="236"/>
        <v>2</v>
      </c>
      <c r="CD73" s="11" t="str">
        <f t="shared" si="237"/>
        <v>No</v>
      </c>
      <c r="CE73" s="11">
        <f t="shared" si="238"/>
        <v>0</v>
      </c>
      <c r="CF73" s="11">
        <f t="shared" si="239"/>
        <v>0</v>
      </c>
      <c r="CG73" s="11">
        <f t="shared" si="249"/>
        <v>1</v>
      </c>
      <c r="CH73" s="11">
        <f t="shared" si="250"/>
        <v>0</v>
      </c>
      <c r="CI73" s="11">
        <f t="shared" si="240"/>
        <v>1</v>
      </c>
      <c r="CJ73" s="11">
        <f t="shared" si="241"/>
        <v>2</v>
      </c>
    </row>
    <row r="74" spans="1:88" x14ac:dyDescent="0.3">
      <c r="A74" s="11">
        <f t="shared" si="165"/>
        <v>2017</v>
      </c>
      <c r="B74" s="11" t="str">
        <f t="shared" si="166"/>
        <v>23-03-2017 11:49:25 CET</v>
      </c>
      <c r="C74" s="11" t="str">
        <f t="shared" si="167"/>
        <v>Rwanda</v>
      </c>
      <c r="D74" s="11" t="str">
        <f t="shared" si="168"/>
        <v>Rulindo</v>
      </c>
      <c r="E74" s="11" t="str">
        <f t="shared" si="169"/>
        <v>Masoro</v>
      </c>
      <c r="F74" s="11" t="str">
        <f t="shared" si="170"/>
        <v>Kigarama</v>
      </c>
      <c r="G74" s="11" t="str">
        <f t="shared" si="171"/>
        <v>Marenge</v>
      </c>
      <c r="H74" s="11" t="str">
        <f t="shared" si="172"/>
        <v/>
      </c>
      <c r="I74" s="11" t="str">
        <f t="shared" si="173"/>
        <v/>
      </c>
      <c r="J74" s="11" t="str">
        <f t="shared" si="174"/>
        <v>Mutagata Gravity Network</v>
      </c>
      <c r="K74" s="11">
        <f t="shared" si="175"/>
        <v>214</v>
      </c>
      <c r="L74" s="11">
        <f t="shared" ref="L74:L94" si="251">(People_Using_System)</f>
        <v>26296</v>
      </c>
      <c r="M74" s="11">
        <f t="shared" ref="M74:M94" si="252">COUNTIFS(J:J,J74,T:T,1)</f>
        <v>12</v>
      </c>
      <c r="N74" s="11">
        <f t="shared" si="242"/>
        <v>2191.3333333333335</v>
      </c>
      <c r="O74" s="11">
        <f t="shared" si="176"/>
        <v>52</v>
      </c>
      <c r="P74" s="11">
        <f t="shared" si="177"/>
        <v>162</v>
      </c>
      <c r="Q74" s="13">
        <f t="shared" si="243"/>
        <v>0.24299065420560748</v>
      </c>
      <c r="R74" s="11">
        <f t="shared" si="244"/>
        <v>0</v>
      </c>
      <c r="S74" s="11">
        <f t="shared" si="178"/>
        <v>0</v>
      </c>
      <c r="T74" s="11">
        <f t="shared" si="179"/>
        <v>1</v>
      </c>
      <c r="U74" s="11" t="str">
        <f t="shared" si="180"/>
        <v>Piped Network -- Gravity Only</v>
      </c>
      <c r="V74" s="11">
        <f t="shared" si="181"/>
        <v>2004</v>
      </c>
      <c r="W74" s="11" t="str">
        <f t="shared" si="182"/>
        <v/>
      </c>
      <c r="X74" s="11" t="str">
        <f t="shared" si="183"/>
        <v>Spring</v>
      </c>
      <c r="Y74" s="11">
        <f t="shared" si="184"/>
        <v>1</v>
      </c>
      <c r="Z74" s="11">
        <f t="shared" si="185"/>
        <v>1</v>
      </c>
      <c r="AA74" s="11">
        <f t="shared" si="186"/>
        <v>1</v>
      </c>
      <c r="AB74" s="11" t="str">
        <f t="shared" si="187"/>
        <v>"Springbox" --Intake Structure At A Spring</v>
      </c>
      <c r="AC74" s="11">
        <f t="shared" si="188"/>
        <v>1</v>
      </c>
      <c r="AD74" s="11">
        <f t="shared" si="189"/>
        <v>2004</v>
      </c>
      <c r="AE74" s="11">
        <f t="shared" si="190"/>
        <v>2</v>
      </c>
      <c r="AF74" s="11">
        <f t="shared" si="191"/>
        <v>8</v>
      </c>
      <c r="AG74" s="12">
        <f t="shared" si="245"/>
        <v>216000</v>
      </c>
      <c r="AH74" s="12">
        <f t="shared" si="192"/>
        <v>830.76923076923072</v>
      </c>
      <c r="AI74" s="11">
        <f t="shared" si="193"/>
        <v>1</v>
      </c>
      <c r="AJ74" s="11">
        <f t="shared" si="194"/>
        <v>1</v>
      </c>
      <c r="AK74" s="11">
        <f t="shared" si="195"/>
        <v>1</v>
      </c>
      <c r="AL74" s="11">
        <f t="shared" si="196"/>
        <v>2004</v>
      </c>
      <c r="AM74" s="11">
        <f t="shared" si="197"/>
        <v>2</v>
      </c>
      <c r="AN74" s="11">
        <f t="shared" si="198"/>
        <v>3500</v>
      </c>
      <c r="AO74" s="11">
        <f t="shared" si="199"/>
        <v>1</v>
      </c>
      <c r="AP74" s="11">
        <f t="shared" si="200"/>
        <v>6</v>
      </c>
      <c r="AQ74" s="11">
        <f t="shared" si="201"/>
        <v>2004</v>
      </c>
      <c r="AR74" s="11">
        <f t="shared" si="202"/>
        <v>2</v>
      </c>
      <c r="AS74" s="11">
        <f t="shared" si="203"/>
        <v>1</v>
      </c>
      <c r="AT74" s="11">
        <f t="shared" si="204"/>
        <v>4</v>
      </c>
      <c r="AU74" s="11" t="str">
        <f t="shared" si="205"/>
        <v>Distribution Chamber|Washout And Air Release Chamber</v>
      </c>
      <c r="AV74" s="11">
        <f t="shared" si="206"/>
        <v>2004</v>
      </c>
      <c r="AW74" s="11">
        <f t="shared" si="207"/>
        <v>2</v>
      </c>
      <c r="AX74" s="11">
        <f t="shared" si="208"/>
        <v>1</v>
      </c>
      <c r="AY74" s="11">
        <f t="shared" si="209"/>
        <v>2</v>
      </c>
      <c r="AZ74" s="11">
        <f t="shared" si="210"/>
        <v>2004</v>
      </c>
      <c r="BA74" s="11">
        <f t="shared" si="211"/>
        <v>2</v>
      </c>
      <c r="BB74" s="11">
        <f t="shared" si="212"/>
        <v>4500</v>
      </c>
      <c r="BC74" s="11">
        <f t="shared" si="213"/>
        <v>0</v>
      </c>
      <c r="BD74" s="11" t="str">
        <f t="shared" si="214"/>
        <v xml:space="preserve"> </v>
      </c>
      <c r="BE74" s="11" t="str">
        <f t="shared" si="215"/>
        <v xml:space="preserve"> </v>
      </c>
      <c r="BF74" s="11" t="str">
        <f t="shared" si="216"/>
        <v xml:space="preserve"> </v>
      </c>
      <c r="BG74" s="11" t="str">
        <f t="shared" si="246"/>
        <v xml:space="preserve"> </v>
      </c>
      <c r="BH74" s="11" t="str">
        <f t="shared" si="217"/>
        <v xml:space="preserve"> </v>
      </c>
      <c r="BI74" s="11" t="str">
        <f t="shared" si="218"/>
        <v xml:space="preserve"> </v>
      </c>
      <c r="BJ74" s="11">
        <f t="shared" si="219"/>
        <v>0</v>
      </c>
      <c r="BK74" s="11" t="str">
        <f t="shared" si="220"/>
        <v/>
      </c>
      <c r="BL74" s="11" t="str">
        <f t="shared" si="221"/>
        <v xml:space="preserve"> </v>
      </c>
      <c r="BM74" s="11" t="str">
        <f t="shared" si="222"/>
        <v xml:space="preserve"> </v>
      </c>
      <c r="BN74" s="11" t="str">
        <f t="shared" si="223"/>
        <v xml:space="preserve"> </v>
      </c>
      <c r="BO74" s="11" t="str">
        <f t="shared" si="224"/>
        <v xml:space="preserve"> </v>
      </c>
      <c r="BP74" s="11" t="str">
        <f t="shared" si="225"/>
        <v xml:space="preserve"> </v>
      </c>
      <c r="BQ74" s="11" t="str">
        <f t="shared" si="226"/>
        <v>0</v>
      </c>
      <c r="BR74" s="25">
        <f t="shared" si="227"/>
        <v>0</v>
      </c>
      <c r="BS74" s="11" t="str">
        <f t="shared" si="228"/>
        <v>Not Present</v>
      </c>
      <c r="BT74" s="11" t="str">
        <f t="shared" si="229"/>
        <v>0</v>
      </c>
      <c r="BU74" s="12">
        <f t="shared" si="230"/>
        <v>1</v>
      </c>
      <c r="BV74" s="12">
        <f t="shared" si="231"/>
        <v>0</v>
      </c>
      <c r="BW74" s="12">
        <f t="shared" si="247"/>
        <v>1</v>
      </c>
      <c r="BX74" s="12">
        <f t="shared" si="232"/>
        <v>1</v>
      </c>
      <c r="BY74" s="11">
        <f t="shared" si="248"/>
        <v>1</v>
      </c>
      <c r="BZ74" s="11">
        <f t="shared" si="233"/>
        <v>1</v>
      </c>
      <c r="CA74" s="11">
        <f t="shared" si="234"/>
        <v>12</v>
      </c>
      <c r="CB74" s="11">
        <f t="shared" si="235"/>
        <v>2016</v>
      </c>
      <c r="CC74" s="11">
        <f t="shared" si="236"/>
        <v>1</v>
      </c>
      <c r="CD74" s="11" t="str">
        <f t="shared" si="237"/>
        <v>No</v>
      </c>
      <c r="CE74" s="11">
        <f t="shared" si="238"/>
        <v>0</v>
      </c>
      <c r="CF74" s="11">
        <f t="shared" si="239"/>
        <v>0</v>
      </c>
      <c r="CG74" s="11">
        <f t="shared" si="249"/>
        <v>1</v>
      </c>
      <c r="CH74" s="11">
        <f t="shared" si="250"/>
        <v>0</v>
      </c>
      <c r="CI74" s="11">
        <f t="shared" si="240"/>
        <v>1</v>
      </c>
      <c r="CJ74" s="11">
        <f t="shared" si="241"/>
        <v>1</v>
      </c>
    </row>
    <row r="75" spans="1:88" x14ac:dyDescent="0.3">
      <c r="A75" s="11">
        <f t="shared" si="165"/>
        <v>2017</v>
      </c>
      <c r="B75" s="11" t="str">
        <f t="shared" si="166"/>
        <v>23-03-2017 11:39:08 CET</v>
      </c>
      <c r="C75" s="11" t="str">
        <f t="shared" si="167"/>
        <v>Rwanda</v>
      </c>
      <c r="D75" s="11" t="str">
        <f t="shared" si="168"/>
        <v>Rulindo</v>
      </c>
      <c r="E75" s="11" t="str">
        <f t="shared" si="169"/>
        <v>Masoro</v>
      </c>
      <c r="F75" s="11" t="str">
        <f t="shared" si="170"/>
        <v>Kivugiza</v>
      </c>
      <c r="G75" s="11" t="str">
        <f t="shared" si="171"/>
        <v>Nyarurembo</v>
      </c>
      <c r="H75" s="11" t="str">
        <f t="shared" si="172"/>
        <v/>
      </c>
      <c r="I75" s="11" t="str">
        <f t="shared" si="173"/>
        <v/>
      </c>
      <c r="J75" s="11" t="str">
        <f t="shared" si="174"/>
        <v>Mutagata motorised network</v>
      </c>
      <c r="K75" s="11">
        <f t="shared" si="175"/>
        <v>325</v>
      </c>
      <c r="L75" s="11">
        <f t="shared" si="251"/>
        <v>26296</v>
      </c>
      <c r="M75" s="11">
        <f t="shared" si="252"/>
        <v>49</v>
      </c>
      <c r="N75" s="11">
        <f t="shared" si="242"/>
        <v>536.65306122448976</v>
      </c>
      <c r="O75" s="11">
        <f t="shared" si="176"/>
        <v>65</v>
      </c>
      <c r="P75" s="11">
        <f t="shared" si="177"/>
        <v>260</v>
      </c>
      <c r="Q75" s="13">
        <f t="shared" si="243"/>
        <v>0.2</v>
      </c>
      <c r="R75" s="11">
        <f t="shared" si="244"/>
        <v>0</v>
      </c>
      <c r="S75" s="11">
        <f t="shared" si="178"/>
        <v>0</v>
      </c>
      <c r="T75" s="11">
        <f t="shared" si="179"/>
        <v>1</v>
      </c>
      <c r="U75" s="11" t="str">
        <f t="shared" si="180"/>
        <v>Piped Network With Pump</v>
      </c>
      <c r="V75" s="11">
        <f t="shared" si="181"/>
        <v>1987</v>
      </c>
      <c r="W75" s="11" t="str">
        <f t="shared" si="182"/>
        <v>Governement (District, Wasac) And Water For People</v>
      </c>
      <c r="X75" s="11" t="str">
        <f t="shared" si="183"/>
        <v>Spring</v>
      </c>
      <c r="Y75" s="11">
        <f t="shared" si="184"/>
        <v>1</v>
      </c>
      <c r="Z75" s="11">
        <f t="shared" si="185"/>
        <v>1</v>
      </c>
      <c r="AA75" s="11">
        <f t="shared" si="186"/>
        <v>1</v>
      </c>
      <c r="AB75" s="11" t="str">
        <f t="shared" si="187"/>
        <v>"Springbox" --Intake Structure At A Spring</v>
      </c>
      <c r="AC75" s="11">
        <f t="shared" si="188"/>
        <v>1</v>
      </c>
      <c r="AD75" s="11">
        <f t="shared" si="189"/>
        <v>2007</v>
      </c>
      <c r="AE75" s="11">
        <f t="shared" si="190"/>
        <v>1</v>
      </c>
      <c r="AF75" s="11">
        <f t="shared" si="191"/>
        <v>5</v>
      </c>
      <c r="AG75" s="12">
        <f t="shared" si="245"/>
        <v>345600</v>
      </c>
      <c r="AH75" s="12">
        <f t="shared" si="192"/>
        <v>1063.3846153846155</v>
      </c>
      <c r="AI75" s="11">
        <f t="shared" si="193"/>
        <v>1</v>
      </c>
      <c r="AJ75" s="11">
        <f t="shared" si="194"/>
        <v>1</v>
      </c>
      <c r="AK75" s="11">
        <f t="shared" si="195"/>
        <v>1</v>
      </c>
      <c r="AL75" s="11">
        <f t="shared" si="196"/>
        <v>2016</v>
      </c>
      <c r="AM75" s="11">
        <f t="shared" si="197"/>
        <v>1</v>
      </c>
      <c r="AN75" s="11">
        <f t="shared" si="198"/>
        <v>1900</v>
      </c>
      <c r="AO75" s="11">
        <f t="shared" si="199"/>
        <v>1</v>
      </c>
      <c r="AP75" s="11">
        <f t="shared" si="200"/>
        <v>39</v>
      </c>
      <c r="AQ75" s="11">
        <f t="shared" si="201"/>
        <v>2016</v>
      </c>
      <c r="AR75" s="11">
        <f t="shared" si="202"/>
        <v>1</v>
      </c>
      <c r="AS75" s="11">
        <f t="shared" si="203"/>
        <v>1</v>
      </c>
      <c r="AT75" s="11">
        <f t="shared" si="204"/>
        <v>17</v>
      </c>
      <c r="AU75" s="11" t="str">
        <f t="shared" si="205"/>
        <v>Pressure Break Tank|Distribution Chamber|Washout And Air Release</v>
      </c>
      <c r="AV75" s="11">
        <f t="shared" si="206"/>
        <v>2016</v>
      </c>
      <c r="AW75" s="11">
        <f t="shared" si="207"/>
        <v>1</v>
      </c>
      <c r="AX75" s="11">
        <f t="shared" si="208"/>
        <v>1</v>
      </c>
      <c r="AY75" s="11">
        <f t="shared" si="209"/>
        <v>6</v>
      </c>
      <c r="AZ75" s="11">
        <f t="shared" si="210"/>
        <v>2016</v>
      </c>
      <c r="BA75" s="11">
        <f t="shared" si="211"/>
        <v>1</v>
      </c>
      <c r="BB75" s="11">
        <f t="shared" si="212"/>
        <v>40000</v>
      </c>
      <c r="BC75" s="11">
        <f t="shared" si="213"/>
        <v>1</v>
      </c>
      <c r="BD75" s="11">
        <f t="shared" si="214"/>
        <v>5</v>
      </c>
      <c r="BE75" s="11">
        <f t="shared" si="215"/>
        <v>2017</v>
      </c>
      <c r="BF75" s="11">
        <f t="shared" si="216"/>
        <v>1</v>
      </c>
      <c r="BG75" s="11">
        <f t="shared" si="246"/>
        <v>1</v>
      </c>
      <c r="BH75" s="11">
        <f t="shared" si="217"/>
        <v>2016</v>
      </c>
      <c r="BI75" s="11">
        <f t="shared" si="218"/>
        <v>1</v>
      </c>
      <c r="BJ75" s="11">
        <f t="shared" si="219"/>
        <v>1</v>
      </c>
      <c r="BK75" s="11" t="str">
        <f t="shared" si="220"/>
        <v>Disinfection/Chlorination</v>
      </c>
      <c r="BL75" s="11">
        <f t="shared" si="221"/>
        <v>2017</v>
      </c>
      <c r="BM75" s="11">
        <f t="shared" si="222"/>
        <v>1</v>
      </c>
      <c r="BN75" s="11">
        <f t="shared" si="223"/>
        <v>0</v>
      </c>
      <c r="BO75" s="11" t="str">
        <f t="shared" si="224"/>
        <v xml:space="preserve"> </v>
      </c>
      <c r="BP75" s="11" t="str">
        <f t="shared" si="225"/>
        <v xml:space="preserve"> </v>
      </c>
      <c r="BQ75" s="11" t="str">
        <f t="shared" si="226"/>
        <v>0</v>
      </c>
      <c r="BR75" s="25">
        <f t="shared" si="227"/>
        <v>0</v>
      </c>
      <c r="BS75" s="11" t="str">
        <f t="shared" si="228"/>
        <v>Not Present</v>
      </c>
      <c r="BT75" s="11" t="str">
        <f t="shared" si="229"/>
        <v>0</v>
      </c>
      <c r="BU75" s="12">
        <f t="shared" si="230"/>
        <v>1</v>
      </c>
      <c r="BV75" s="12">
        <f t="shared" si="231"/>
        <v>0</v>
      </c>
      <c r="BW75" s="12">
        <f t="shared" si="247"/>
        <v>1</v>
      </c>
      <c r="BX75" s="12">
        <f t="shared" si="232"/>
        <v>1</v>
      </c>
      <c r="BY75" s="11">
        <f t="shared" si="248"/>
        <v>1</v>
      </c>
      <c r="BZ75" s="11">
        <f t="shared" si="233"/>
        <v>1</v>
      </c>
      <c r="CA75" s="11">
        <f t="shared" si="234"/>
        <v>64</v>
      </c>
      <c r="CB75" s="11">
        <f t="shared" si="235"/>
        <v>2016</v>
      </c>
      <c r="CC75" s="11">
        <f t="shared" si="236"/>
        <v>2</v>
      </c>
      <c r="CD75" s="11" t="str">
        <f t="shared" si="237"/>
        <v>No</v>
      </c>
      <c r="CE75" s="11">
        <f t="shared" si="238"/>
        <v>0</v>
      </c>
      <c r="CF75" s="11">
        <f t="shared" si="239"/>
        <v>0</v>
      </c>
      <c r="CG75" s="11">
        <f t="shared" si="249"/>
        <v>1</v>
      </c>
      <c r="CH75" s="11">
        <f t="shared" si="250"/>
        <v>0</v>
      </c>
      <c r="CI75" s="11">
        <f t="shared" si="240"/>
        <v>1</v>
      </c>
      <c r="CJ75" s="11">
        <f t="shared" si="241"/>
        <v>1</v>
      </c>
    </row>
    <row r="76" spans="1:88" x14ac:dyDescent="0.3">
      <c r="A76" s="11">
        <f t="shared" si="165"/>
        <v>2017</v>
      </c>
      <c r="B76" s="11" t="str">
        <f t="shared" si="166"/>
        <v>15-03-2017 06:55:52 CET</v>
      </c>
      <c r="C76" s="11" t="str">
        <f t="shared" si="167"/>
        <v>Rwanda</v>
      </c>
      <c r="D76" s="11" t="str">
        <f t="shared" si="168"/>
        <v>Rulindo</v>
      </c>
      <c r="E76" s="11" t="str">
        <f t="shared" si="169"/>
        <v>Base</v>
      </c>
      <c r="F76" s="11" t="str">
        <f t="shared" si="170"/>
        <v>Rwamahwa</v>
      </c>
      <c r="G76" s="11" t="str">
        <f t="shared" si="171"/>
        <v>Mutima</v>
      </c>
      <c r="H76" s="11" t="str">
        <f t="shared" si="172"/>
        <v/>
      </c>
      <c r="I76" s="11" t="str">
        <f t="shared" si="173"/>
        <v/>
      </c>
      <c r="J76" s="11" t="str">
        <f t="shared" si="174"/>
        <v>Rutare I</v>
      </c>
      <c r="K76" s="11">
        <f t="shared" si="175"/>
        <v>229</v>
      </c>
      <c r="L76" s="11">
        <f t="shared" si="251"/>
        <v>345</v>
      </c>
      <c r="M76" s="11">
        <f t="shared" si="252"/>
        <v>5</v>
      </c>
      <c r="N76" s="11">
        <f t="shared" si="242"/>
        <v>69</v>
      </c>
      <c r="O76" s="11">
        <f t="shared" si="176"/>
        <v>200</v>
      </c>
      <c r="P76" s="11">
        <f t="shared" si="177"/>
        <v>29</v>
      </c>
      <c r="Q76" s="13">
        <f t="shared" si="243"/>
        <v>0.8733624454148472</v>
      </c>
      <c r="R76" s="11">
        <f t="shared" si="244"/>
        <v>0</v>
      </c>
      <c r="S76" s="11">
        <f t="shared" si="178"/>
        <v>1</v>
      </c>
      <c r="T76" s="11">
        <f t="shared" si="179"/>
        <v>1</v>
      </c>
      <c r="U76" s="11" t="str">
        <f t="shared" si="180"/>
        <v>Piped Network -- Gravity Only</v>
      </c>
      <c r="V76" s="11">
        <f t="shared" si="181"/>
        <v>2016</v>
      </c>
      <c r="W76" s="11" t="str">
        <f t="shared" si="182"/>
        <v>Governement (District, Wasac) And Water For People</v>
      </c>
      <c r="X76" s="11" t="str">
        <f t="shared" si="183"/>
        <v>Spring</v>
      </c>
      <c r="Y76" s="11">
        <f t="shared" si="184"/>
        <v>2</v>
      </c>
      <c r="Z76" s="11">
        <f t="shared" si="185"/>
        <v>1</v>
      </c>
      <c r="AA76" s="11">
        <f t="shared" si="186"/>
        <v>1</v>
      </c>
      <c r="AB76" s="11" t="str">
        <f t="shared" si="187"/>
        <v>"Springbox" --Intake Structure At A Spring</v>
      </c>
      <c r="AC76" s="11">
        <f t="shared" si="188"/>
        <v>1</v>
      </c>
      <c r="AD76" s="11">
        <f t="shared" si="189"/>
        <v>2016</v>
      </c>
      <c r="AE76" s="11">
        <f t="shared" si="190"/>
        <v>1</v>
      </c>
      <c r="AF76" s="11">
        <f t="shared" si="191"/>
        <v>75</v>
      </c>
      <c r="AG76" s="12">
        <f t="shared" si="245"/>
        <v>23040</v>
      </c>
      <c r="AH76" s="12">
        <f t="shared" si="192"/>
        <v>23.04</v>
      </c>
      <c r="AI76" s="11">
        <f t="shared" si="193"/>
        <v>1</v>
      </c>
      <c r="AJ76" s="11">
        <f t="shared" si="194"/>
        <v>0</v>
      </c>
      <c r="AK76" s="11" t="str">
        <f t="shared" si="195"/>
        <v xml:space="preserve"> </v>
      </c>
      <c r="AL76" s="11" t="str">
        <f t="shared" si="196"/>
        <v xml:space="preserve"> </v>
      </c>
      <c r="AM76" s="11" t="str">
        <f t="shared" si="197"/>
        <v xml:space="preserve"> </v>
      </c>
      <c r="AN76" s="11" t="str">
        <f t="shared" si="198"/>
        <v xml:space="preserve"> </v>
      </c>
      <c r="AO76" s="11">
        <f t="shared" si="199"/>
        <v>1</v>
      </c>
      <c r="AP76" s="11">
        <f t="shared" si="200"/>
        <v>1</v>
      </c>
      <c r="AQ76" s="11">
        <f t="shared" si="201"/>
        <v>2016</v>
      </c>
      <c r="AR76" s="11">
        <f t="shared" si="202"/>
        <v>1</v>
      </c>
      <c r="AS76" s="11">
        <f t="shared" si="203"/>
        <v>0</v>
      </c>
      <c r="AT76" s="11" t="str">
        <f t="shared" si="204"/>
        <v xml:space="preserve"> </v>
      </c>
      <c r="AU76" s="11" t="str">
        <f t="shared" si="205"/>
        <v/>
      </c>
      <c r="AV76" s="11" t="str">
        <f t="shared" si="206"/>
        <v xml:space="preserve"> </v>
      </c>
      <c r="AW76" s="11" t="str">
        <f t="shared" si="207"/>
        <v xml:space="preserve"> </v>
      </c>
      <c r="AX76" s="11">
        <f t="shared" si="208"/>
        <v>0</v>
      </c>
      <c r="AY76" s="11" t="str">
        <f t="shared" si="209"/>
        <v xml:space="preserve"> </v>
      </c>
      <c r="AZ76" s="11" t="str">
        <f t="shared" si="210"/>
        <v xml:space="preserve"> </v>
      </c>
      <c r="BA76" s="11" t="str">
        <f t="shared" si="211"/>
        <v xml:space="preserve"> </v>
      </c>
      <c r="BB76" s="11" t="str">
        <f t="shared" si="212"/>
        <v xml:space="preserve"> </v>
      </c>
      <c r="BC76" s="11">
        <f t="shared" si="213"/>
        <v>0</v>
      </c>
      <c r="BD76" s="11" t="str">
        <f t="shared" si="214"/>
        <v xml:space="preserve"> </v>
      </c>
      <c r="BE76" s="11" t="str">
        <f t="shared" si="215"/>
        <v xml:space="preserve"> </v>
      </c>
      <c r="BF76" s="11" t="str">
        <f t="shared" si="216"/>
        <v xml:space="preserve"> </v>
      </c>
      <c r="BG76" s="11" t="str">
        <f t="shared" si="246"/>
        <v xml:space="preserve"> </v>
      </c>
      <c r="BH76" s="11" t="str">
        <f t="shared" si="217"/>
        <v xml:space="preserve"> </v>
      </c>
      <c r="BI76" s="11" t="str">
        <f t="shared" si="218"/>
        <v xml:space="preserve"> </v>
      </c>
      <c r="BJ76" s="11">
        <f t="shared" si="219"/>
        <v>0</v>
      </c>
      <c r="BK76" s="11" t="str">
        <f t="shared" si="220"/>
        <v/>
      </c>
      <c r="BL76" s="11" t="str">
        <f t="shared" si="221"/>
        <v xml:space="preserve"> </v>
      </c>
      <c r="BM76" s="11" t="str">
        <f t="shared" si="222"/>
        <v xml:space="preserve"> </v>
      </c>
      <c r="BN76" s="11" t="str">
        <f t="shared" si="223"/>
        <v xml:space="preserve"> </v>
      </c>
      <c r="BO76" s="11" t="str">
        <f t="shared" si="224"/>
        <v xml:space="preserve"> </v>
      </c>
      <c r="BP76" s="11" t="str">
        <f t="shared" si="225"/>
        <v xml:space="preserve"> </v>
      </c>
      <c r="BQ76" s="11" t="str">
        <f t="shared" si="226"/>
        <v>0</v>
      </c>
      <c r="BR76" s="25">
        <f t="shared" si="227"/>
        <v>0</v>
      </c>
      <c r="BS76" s="11" t="str">
        <f t="shared" si="228"/>
        <v>Not Present</v>
      </c>
      <c r="BT76" s="11" t="str">
        <f t="shared" si="229"/>
        <v>0</v>
      </c>
      <c r="BU76" s="12">
        <f t="shared" si="230"/>
        <v>1</v>
      </c>
      <c r="BV76" s="12">
        <f t="shared" si="231"/>
        <v>0</v>
      </c>
      <c r="BW76" s="12">
        <f t="shared" si="247"/>
        <v>1</v>
      </c>
      <c r="BX76" s="12">
        <f t="shared" si="232"/>
        <v>1</v>
      </c>
      <c r="BY76" s="11">
        <f t="shared" si="248"/>
        <v>1</v>
      </c>
      <c r="BZ76" s="11">
        <f t="shared" si="233"/>
        <v>1</v>
      </c>
      <c r="CA76" s="11">
        <f t="shared" si="234"/>
        <v>2</v>
      </c>
      <c r="CB76" s="11">
        <f t="shared" si="235"/>
        <v>2016</v>
      </c>
      <c r="CC76" s="11">
        <f t="shared" si="236"/>
        <v>1</v>
      </c>
      <c r="CD76" s="11" t="str">
        <f t="shared" si="237"/>
        <v>No</v>
      </c>
      <c r="CE76" s="11">
        <f t="shared" si="238"/>
        <v>0</v>
      </c>
      <c r="CF76" s="11">
        <f t="shared" si="239"/>
        <v>0</v>
      </c>
      <c r="CG76" s="11">
        <f t="shared" si="249"/>
        <v>1</v>
      </c>
      <c r="CH76" s="11">
        <f t="shared" si="250"/>
        <v>0</v>
      </c>
      <c r="CI76" s="11">
        <f t="shared" si="240"/>
        <v>1</v>
      </c>
      <c r="CJ76" s="11">
        <f t="shared" si="241"/>
        <v>1</v>
      </c>
    </row>
    <row r="77" spans="1:88" x14ac:dyDescent="0.3">
      <c r="A77" s="11">
        <f t="shared" si="165"/>
        <v>2017</v>
      </c>
      <c r="B77" s="11" t="str">
        <f t="shared" si="166"/>
        <v>08-03-2017 21:41:44 CET</v>
      </c>
      <c r="C77" s="11" t="str">
        <f t="shared" si="167"/>
        <v>Rwanda</v>
      </c>
      <c r="D77" s="11" t="str">
        <f t="shared" si="168"/>
        <v>Rulindo</v>
      </c>
      <c r="E77" s="11" t="str">
        <f t="shared" si="169"/>
        <v>Shyorongi</v>
      </c>
      <c r="F77" s="11" t="str">
        <f t="shared" si="170"/>
        <v>Bugaragara</v>
      </c>
      <c r="G77" s="11" t="str">
        <f t="shared" si="171"/>
        <v>Gatwa</v>
      </c>
      <c r="H77" s="11" t="str">
        <f t="shared" si="172"/>
        <v/>
      </c>
      <c r="I77" s="11" t="str">
        <f t="shared" si="173"/>
        <v/>
      </c>
      <c r="J77" s="11" t="str">
        <f t="shared" si="174"/>
        <v>kinywamagana pumping network</v>
      </c>
      <c r="K77" s="11">
        <f t="shared" si="175"/>
        <v>354</v>
      </c>
      <c r="L77" s="11">
        <f t="shared" si="251"/>
        <v>6436</v>
      </c>
      <c r="M77" s="11">
        <f t="shared" si="252"/>
        <v>26</v>
      </c>
      <c r="N77" s="11">
        <f t="shared" si="242"/>
        <v>247.53846153846155</v>
      </c>
      <c r="O77" s="11">
        <f t="shared" si="176"/>
        <v>150</v>
      </c>
      <c r="P77" s="11">
        <f t="shared" si="177"/>
        <v>204</v>
      </c>
      <c r="Q77" s="13">
        <f t="shared" si="243"/>
        <v>0.42372881355932202</v>
      </c>
      <c r="R77" s="11">
        <f t="shared" si="244"/>
        <v>0</v>
      </c>
      <c r="S77" s="11">
        <f t="shared" si="178"/>
        <v>1</v>
      </c>
      <c r="T77" s="11">
        <f t="shared" si="179"/>
        <v>1</v>
      </c>
      <c r="U77" s="11" t="str">
        <f t="shared" si="180"/>
        <v>Piped Network With Pump</v>
      </c>
      <c r="V77" s="11">
        <f t="shared" si="181"/>
        <v>2013</v>
      </c>
      <c r="W77" s="11" t="str">
        <f t="shared" si="182"/>
        <v>Governement (District, Wasac) And Water For People</v>
      </c>
      <c r="X77" s="11" t="str">
        <f t="shared" si="183"/>
        <v>Spring</v>
      </c>
      <c r="Y77" s="11">
        <f t="shared" si="184"/>
        <v>7</v>
      </c>
      <c r="Z77" s="11">
        <f t="shared" si="185"/>
        <v>1</v>
      </c>
      <c r="AA77" s="11">
        <f t="shared" si="186"/>
        <v>1</v>
      </c>
      <c r="AB77" s="11" t="str">
        <f t="shared" si="187"/>
        <v>"Springbox" --Intake Structure At A Spring</v>
      </c>
      <c r="AC77" s="11">
        <f t="shared" si="188"/>
        <v>3</v>
      </c>
      <c r="AD77" s="11">
        <f t="shared" si="189"/>
        <v>2013</v>
      </c>
      <c r="AE77" s="11">
        <f t="shared" si="190"/>
        <v>1</v>
      </c>
      <c r="AF77" s="11">
        <f t="shared" si="191"/>
        <v>10</v>
      </c>
      <c r="AG77" s="12">
        <f t="shared" si="245"/>
        <v>172800</v>
      </c>
      <c r="AH77" s="12">
        <f t="shared" si="192"/>
        <v>230.4</v>
      </c>
      <c r="AI77" s="11">
        <f t="shared" si="193"/>
        <v>1</v>
      </c>
      <c r="AJ77" s="11">
        <f t="shared" si="194"/>
        <v>1</v>
      </c>
      <c r="AK77" s="11">
        <f t="shared" si="195"/>
        <v>1</v>
      </c>
      <c r="AL77" s="11">
        <f t="shared" si="196"/>
        <v>2013</v>
      </c>
      <c r="AM77" s="11">
        <f t="shared" si="197"/>
        <v>1</v>
      </c>
      <c r="AN77" s="11">
        <f t="shared" si="198"/>
        <v>1500</v>
      </c>
      <c r="AO77" s="11">
        <f t="shared" si="199"/>
        <v>1</v>
      </c>
      <c r="AP77" s="11">
        <f t="shared" si="200"/>
        <v>20</v>
      </c>
      <c r="AQ77" s="11">
        <f t="shared" si="201"/>
        <v>2013</v>
      </c>
      <c r="AR77" s="11">
        <f t="shared" si="202"/>
        <v>1</v>
      </c>
      <c r="AS77" s="11">
        <f t="shared" si="203"/>
        <v>1</v>
      </c>
      <c r="AT77" s="11">
        <f t="shared" si="204"/>
        <v>25</v>
      </c>
      <c r="AU77" s="11" t="str">
        <f t="shared" si="205"/>
        <v>Distribution Chamber|Ventouse, Washout</v>
      </c>
      <c r="AV77" s="11">
        <f t="shared" si="206"/>
        <v>2013</v>
      </c>
      <c r="AW77" s="11">
        <f t="shared" si="207"/>
        <v>1</v>
      </c>
      <c r="AX77" s="11">
        <f t="shared" si="208"/>
        <v>1</v>
      </c>
      <c r="AY77" s="11">
        <f t="shared" si="209"/>
        <v>4</v>
      </c>
      <c r="AZ77" s="11">
        <f t="shared" si="210"/>
        <v>2013</v>
      </c>
      <c r="BA77" s="11">
        <f t="shared" si="211"/>
        <v>1</v>
      </c>
      <c r="BB77" s="11">
        <f t="shared" si="212"/>
        <v>11000</v>
      </c>
      <c r="BC77" s="11">
        <f t="shared" si="213"/>
        <v>1</v>
      </c>
      <c r="BD77" s="11">
        <f t="shared" si="214"/>
        <v>2</v>
      </c>
      <c r="BE77" s="11">
        <f t="shared" si="215"/>
        <v>2013</v>
      </c>
      <c r="BF77" s="11">
        <f t="shared" si="216"/>
        <v>2</v>
      </c>
      <c r="BG77" s="11">
        <f t="shared" si="246"/>
        <v>1</v>
      </c>
      <c r="BH77" s="11">
        <f t="shared" si="217"/>
        <v>2013</v>
      </c>
      <c r="BI77" s="11">
        <f t="shared" si="218"/>
        <v>1</v>
      </c>
      <c r="BJ77" s="11">
        <f t="shared" si="219"/>
        <v>0</v>
      </c>
      <c r="BK77" s="11" t="str">
        <f t="shared" si="220"/>
        <v/>
      </c>
      <c r="BL77" s="11" t="str">
        <f t="shared" si="221"/>
        <v xml:space="preserve"> </v>
      </c>
      <c r="BM77" s="11" t="str">
        <f t="shared" si="222"/>
        <v xml:space="preserve"> </v>
      </c>
      <c r="BN77" s="11" t="str">
        <f t="shared" si="223"/>
        <v xml:space="preserve"> </v>
      </c>
      <c r="BO77" s="11" t="str">
        <f t="shared" si="224"/>
        <v xml:space="preserve"> </v>
      </c>
      <c r="BP77" s="11" t="str">
        <f t="shared" si="225"/>
        <v xml:space="preserve"> </v>
      </c>
      <c r="BQ77" s="11" t="str">
        <f t="shared" si="226"/>
        <v>0</v>
      </c>
      <c r="BR77" s="25">
        <f t="shared" si="227"/>
        <v>0</v>
      </c>
      <c r="BS77" s="11" t="str">
        <f t="shared" si="228"/>
        <v>Not Present</v>
      </c>
      <c r="BT77" s="11" t="str">
        <f t="shared" si="229"/>
        <v>0</v>
      </c>
      <c r="BU77" s="12">
        <f t="shared" si="230"/>
        <v>1</v>
      </c>
      <c r="BV77" s="12">
        <f t="shared" si="231"/>
        <v>0</v>
      </c>
      <c r="BW77" s="12">
        <f t="shared" si="247"/>
        <v>1</v>
      </c>
      <c r="BX77" s="12">
        <f t="shared" si="232"/>
        <v>1</v>
      </c>
      <c r="BY77" s="11">
        <f t="shared" si="248"/>
        <v>1</v>
      </c>
      <c r="BZ77" s="11">
        <f t="shared" si="233"/>
        <v>1</v>
      </c>
      <c r="CA77" s="11">
        <f t="shared" si="234"/>
        <v>1</v>
      </c>
      <c r="CB77" s="11">
        <f t="shared" si="235"/>
        <v>2013</v>
      </c>
      <c r="CC77" s="11">
        <f t="shared" si="236"/>
        <v>1</v>
      </c>
      <c r="CD77" s="11" t="str">
        <f t="shared" si="237"/>
        <v>No</v>
      </c>
      <c r="CE77" s="11">
        <f t="shared" si="238"/>
        <v>0</v>
      </c>
      <c r="CF77" s="11">
        <f t="shared" si="239"/>
        <v>0</v>
      </c>
      <c r="CG77" s="11">
        <f t="shared" si="249"/>
        <v>1</v>
      </c>
      <c r="CH77" s="11">
        <f t="shared" si="250"/>
        <v>0</v>
      </c>
      <c r="CI77" s="11">
        <f t="shared" si="240"/>
        <v>1</v>
      </c>
      <c r="CJ77" s="11">
        <f t="shared" si="241"/>
        <v>1</v>
      </c>
    </row>
    <row r="78" spans="1:88" x14ac:dyDescent="0.3">
      <c r="A78" s="11">
        <f t="shared" si="165"/>
        <v>2017</v>
      </c>
      <c r="B78" s="11" t="str">
        <f t="shared" si="166"/>
        <v>16-03-2017 07:00:53 CET</v>
      </c>
      <c r="C78" s="11" t="str">
        <f t="shared" si="167"/>
        <v>Rwanda</v>
      </c>
      <c r="D78" s="11" t="str">
        <f t="shared" si="168"/>
        <v>Rulindo</v>
      </c>
      <c r="E78" s="11" t="str">
        <f t="shared" si="169"/>
        <v>Burega</v>
      </c>
      <c r="F78" s="11" t="str">
        <f t="shared" si="170"/>
        <v>Karengeli</v>
      </c>
      <c r="G78" s="11" t="str">
        <f t="shared" si="171"/>
        <v>Mataba</v>
      </c>
      <c r="H78" s="11" t="str">
        <f t="shared" si="172"/>
        <v/>
      </c>
      <c r="I78" s="11" t="str">
        <f t="shared" si="173"/>
        <v/>
      </c>
      <c r="J78" s="11" t="str">
        <f t="shared" si="174"/>
        <v>Rwamugaza</v>
      </c>
      <c r="K78" s="11">
        <f t="shared" si="175"/>
        <v>495</v>
      </c>
      <c r="L78" s="11">
        <f t="shared" si="251"/>
        <v>14106</v>
      </c>
      <c r="M78" s="11">
        <f t="shared" si="252"/>
        <v>38</v>
      </c>
      <c r="N78" s="11">
        <f t="shared" si="242"/>
        <v>371.21052631578948</v>
      </c>
      <c r="O78" s="11">
        <f t="shared" si="176"/>
        <v>495</v>
      </c>
      <c r="P78" s="11" t="str">
        <f t="shared" si="177"/>
        <v xml:space="preserve"> </v>
      </c>
      <c r="Q78" s="13">
        <f t="shared" si="243"/>
        <v>1</v>
      </c>
      <c r="R78" s="11">
        <f t="shared" si="244"/>
        <v>1</v>
      </c>
      <c r="S78" s="11">
        <f t="shared" si="178"/>
        <v>0</v>
      </c>
      <c r="T78" s="11">
        <f t="shared" si="179"/>
        <v>1</v>
      </c>
      <c r="U78" s="11" t="str">
        <f t="shared" si="180"/>
        <v>Piped Network With Pump</v>
      </c>
      <c r="V78" s="11">
        <f t="shared" si="181"/>
        <v>2012</v>
      </c>
      <c r="W78" s="11" t="str">
        <f t="shared" si="182"/>
        <v>Governement (District, Wasac) And Water For People</v>
      </c>
      <c r="X78" s="11" t="str">
        <f t="shared" si="183"/>
        <v>Spring</v>
      </c>
      <c r="Y78" s="11">
        <f t="shared" si="184"/>
        <v>3</v>
      </c>
      <c r="Z78" s="11">
        <f t="shared" si="185"/>
        <v>1</v>
      </c>
      <c r="AA78" s="11">
        <f t="shared" si="186"/>
        <v>1</v>
      </c>
      <c r="AB78" s="11" t="str">
        <f t="shared" si="187"/>
        <v/>
      </c>
      <c r="AC78" s="11">
        <f t="shared" si="188"/>
        <v>3</v>
      </c>
      <c r="AD78" s="11">
        <f t="shared" si="189"/>
        <v>2009</v>
      </c>
      <c r="AE78" s="11">
        <f t="shared" si="190"/>
        <v>1</v>
      </c>
      <c r="AF78" s="11">
        <f t="shared" si="191"/>
        <v>4.5</v>
      </c>
      <c r="AG78" s="12">
        <f t="shared" si="245"/>
        <v>384000</v>
      </c>
      <c r="AH78" s="12">
        <f t="shared" si="192"/>
        <v>155.15151515151516</v>
      </c>
      <c r="AI78" s="11">
        <f t="shared" si="193"/>
        <v>1</v>
      </c>
      <c r="AJ78" s="11">
        <f t="shared" si="194"/>
        <v>1</v>
      </c>
      <c r="AK78" s="11">
        <f t="shared" si="195"/>
        <v>2</v>
      </c>
      <c r="AL78" s="11">
        <f t="shared" si="196"/>
        <v>2012</v>
      </c>
      <c r="AM78" s="11">
        <f t="shared" si="197"/>
        <v>1</v>
      </c>
      <c r="AN78" s="11">
        <f t="shared" si="198"/>
        <v>5000</v>
      </c>
      <c r="AO78" s="11">
        <f t="shared" si="199"/>
        <v>1</v>
      </c>
      <c r="AP78" s="11">
        <f t="shared" si="200"/>
        <v>16</v>
      </c>
      <c r="AQ78" s="11">
        <f t="shared" si="201"/>
        <v>2012</v>
      </c>
      <c r="AR78" s="11">
        <f t="shared" si="202"/>
        <v>1</v>
      </c>
      <c r="AS78" s="11">
        <f t="shared" si="203"/>
        <v>1</v>
      </c>
      <c r="AT78" s="11">
        <f t="shared" si="204"/>
        <v>8</v>
      </c>
      <c r="AU78" s="11" t="str">
        <f t="shared" si="205"/>
        <v/>
      </c>
      <c r="AV78" s="11">
        <f t="shared" si="206"/>
        <v>2012</v>
      </c>
      <c r="AW78" s="11">
        <f t="shared" si="207"/>
        <v>1</v>
      </c>
      <c r="AX78" s="11">
        <f t="shared" si="208"/>
        <v>1</v>
      </c>
      <c r="AY78" s="11">
        <f t="shared" si="209"/>
        <v>2</v>
      </c>
      <c r="AZ78" s="11">
        <f t="shared" si="210"/>
        <v>2012</v>
      </c>
      <c r="BA78" s="11">
        <f t="shared" si="211"/>
        <v>1</v>
      </c>
      <c r="BB78" s="11">
        <f t="shared" si="212"/>
        <v>5000</v>
      </c>
      <c r="BC78" s="11">
        <f t="shared" si="213"/>
        <v>1</v>
      </c>
      <c r="BD78" s="11">
        <f t="shared" si="214"/>
        <v>1</v>
      </c>
      <c r="BE78" s="11">
        <f t="shared" si="215"/>
        <v>2006</v>
      </c>
      <c r="BF78" s="11">
        <f t="shared" si="216"/>
        <v>1</v>
      </c>
      <c r="BG78" s="11">
        <f t="shared" si="246"/>
        <v>1</v>
      </c>
      <c r="BH78" s="11">
        <f t="shared" si="217"/>
        <v>2009</v>
      </c>
      <c r="BI78" s="11">
        <f t="shared" si="218"/>
        <v>1</v>
      </c>
      <c r="BJ78" s="11">
        <f t="shared" si="219"/>
        <v>0</v>
      </c>
      <c r="BK78" s="11" t="str">
        <f t="shared" si="220"/>
        <v/>
      </c>
      <c r="BL78" s="11" t="str">
        <f t="shared" si="221"/>
        <v xml:space="preserve"> </v>
      </c>
      <c r="BM78" s="11" t="str">
        <f t="shared" si="222"/>
        <v xml:space="preserve"> </v>
      </c>
      <c r="BN78" s="11" t="str">
        <f t="shared" si="223"/>
        <v xml:space="preserve"> </v>
      </c>
      <c r="BO78" s="11" t="str">
        <f t="shared" si="224"/>
        <v xml:space="preserve"> </v>
      </c>
      <c r="BP78" s="11" t="str">
        <f t="shared" si="225"/>
        <v xml:space="preserve"> </v>
      </c>
      <c r="BQ78" s="11" t="str">
        <f t="shared" si="226"/>
        <v>0</v>
      </c>
      <c r="BR78" s="25">
        <f t="shared" si="227"/>
        <v>0</v>
      </c>
      <c r="BS78" s="11" t="str">
        <f t="shared" si="228"/>
        <v>Not Present</v>
      </c>
      <c r="BT78" s="11" t="str">
        <f t="shared" si="229"/>
        <v>0</v>
      </c>
      <c r="BU78" s="12">
        <f t="shared" si="230"/>
        <v>1</v>
      </c>
      <c r="BV78" s="12">
        <f t="shared" si="231"/>
        <v>0</v>
      </c>
      <c r="BW78" s="12">
        <f t="shared" si="247"/>
        <v>1</v>
      </c>
      <c r="BX78" s="12">
        <f t="shared" si="232"/>
        <v>1</v>
      </c>
      <c r="BY78" s="11">
        <f t="shared" si="248"/>
        <v>1</v>
      </c>
      <c r="BZ78" s="11">
        <f t="shared" si="233"/>
        <v>1</v>
      </c>
      <c r="CA78" s="11">
        <f t="shared" si="234"/>
        <v>1</v>
      </c>
      <c r="CB78" s="11">
        <f t="shared" si="235"/>
        <v>2012</v>
      </c>
      <c r="CC78" s="11">
        <f t="shared" si="236"/>
        <v>1</v>
      </c>
      <c r="CD78" s="11" t="str">
        <f t="shared" si="237"/>
        <v>No</v>
      </c>
      <c r="CE78" s="11">
        <f t="shared" si="238"/>
        <v>0</v>
      </c>
      <c r="CF78" s="11">
        <f t="shared" si="239"/>
        <v>0</v>
      </c>
      <c r="CG78" s="11">
        <f t="shared" si="249"/>
        <v>1</v>
      </c>
      <c r="CH78" s="11">
        <f t="shared" si="250"/>
        <v>0</v>
      </c>
      <c r="CI78" s="11">
        <f t="shared" si="240"/>
        <v>0</v>
      </c>
      <c r="CJ78" s="11">
        <f t="shared" si="241"/>
        <v>3</v>
      </c>
    </row>
    <row r="79" spans="1:88" x14ac:dyDescent="0.3">
      <c r="A79" s="11">
        <f t="shared" si="165"/>
        <v>2017</v>
      </c>
      <c r="B79" s="11" t="str">
        <f t="shared" si="166"/>
        <v>08-03-2017 18:53:06 CET</v>
      </c>
      <c r="C79" s="11" t="str">
        <f t="shared" si="167"/>
        <v>Rwanda</v>
      </c>
      <c r="D79" s="11" t="str">
        <f t="shared" si="168"/>
        <v>Rulindo</v>
      </c>
      <c r="E79" s="11" t="str">
        <f t="shared" si="169"/>
        <v>Base</v>
      </c>
      <c r="F79" s="11" t="str">
        <f t="shared" si="170"/>
        <v>Rwamahwa</v>
      </c>
      <c r="G79" s="11" t="str">
        <f t="shared" si="171"/>
        <v>Mutima</v>
      </c>
      <c r="H79" s="11" t="str">
        <f t="shared" si="172"/>
        <v/>
      </c>
      <c r="I79" s="11" t="str">
        <f t="shared" si="173"/>
        <v/>
      </c>
      <c r="J79" s="11" t="str">
        <f t="shared" si="174"/>
        <v>Rutare I</v>
      </c>
      <c r="K79" s="11">
        <f t="shared" si="175"/>
        <v>169</v>
      </c>
      <c r="L79" s="11">
        <f t="shared" si="251"/>
        <v>345</v>
      </c>
      <c r="M79" s="11">
        <f t="shared" si="252"/>
        <v>5</v>
      </c>
      <c r="N79" s="11">
        <f t="shared" si="242"/>
        <v>69</v>
      </c>
      <c r="O79" s="11">
        <f t="shared" si="176"/>
        <v>140</v>
      </c>
      <c r="P79" s="11">
        <f t="shared" si="177"/>
        <v>29</v>
      </c>
      <c r="Q79" s="13">
        <f t="shared" si="243"/>
        <v>0.82840236686390534</v>
      </c>
      <c r="R79" s="11">
        <f t="shared" si="244"/>
        <v>0</v>
      </c>
      <c r="S79" s="11">
        <f t="shared" si="178"/>
        <v>1</v>
      </c>
      <c r="T79" s="11">
        <f t="shared" si="179"/>
        <v>1</v>
      </c>
      <c r="U79" s="11" t="str">
        <f t="shared" si="180"/>
        <v>Piped Network -- Gravity Only</v>
      </c>
      <c r="V79" s="11">
        <f t="shared" si="181"/>
        <v>2016</v>
      </c>
      <c r="W79" s="11" t="str">
        <f t="shared" si="182"/>
        <v>Governement (District, Wasac) And Water For People</v>
      </c>
      <c r="X79" s="11" t="str">
        <f t="shared" si="183"/>
        <v>Spring</v>
      </c>
      <c r="Y79" s="11">
        <f t="shared" si="184"/>
        <v>1</v>
      </c>
      <c r="Z79" s="11">
        <f t="shared" si="185"/>
        <v>1</v>
      </c>
      <c r="AA79" s="11">
        <f t="shared" si="186"/>
        <v>0</v>
      </c>
      <c r="AB79" s="11" t="str">
        <f t="shared" si="187"/>
        <v/>
      </c>
      <c r="AC79" s="11" t="str">
        <f t="shared" si="188"/>
        <v xml:space="preserve"> </v>
      </c>
      <c r="AD79" s="11" t="str">
        <f t="shared" si="189"/>
        <v xml:space="preserve"> </v>
      </c>
      <c r="AE79" s="11" t="str">
        <f t="shared" si="190"/>
        <v xml:space="preserve"> </v>
      </c>
      <c r="AF79" s="11">
        <f t="shared" si="191"/>
        <v>20</v>
      </c>
      <c r="AG79" s="12">
        <f t="shared" si="245"/>
        <v>86400</v>
      </c>
      <c r="AH79" s="12">
        <f t="shared" si="192"/>
        <v>123.42857142857143</v>
      </c>
      <c r="AI79" s="11">
        <f t="shared" si="193"/>
        <v>1</v>
      </c>
      <c r="AJ79" s="11">
        <f t="shared" si="194"/>
        <v>1</v>
      </c>
      <c r="AK79" s="11">
        <f t="shared" si="195"/>
        <v>1</v>
      </c>
      <c r="AL79" s="11">
        <f t="shared" si="196"/>
        <v>2016</v>
      </c>
      <c r="AM79" s="11">
        <f t="shared" si="197"/>
        <v>1</v>
      </c>
      <c r="AN79" s="11">
        <f t="shared" si="198"/>
        <v>3800</v>
      </c>
      <c r="AO79" s="11">
        <f t="shared" si="199"/>
        <v>1</v>
      </c>
      <c r="AP79" s="11">
        <f t="shared" si="200"/>
        <v>2</v>
      </c>
      <c r="AQ79" s="11">
        <f t="shared" si="201"/>
        <v>2016</v>
      </c>
      <c r="AR79" s="11">
        <f t="shared" si="202"/>
        <v>1</v>
      </c>
      <c r="AS79" s="11">
        <f t="shared" si="203"/>
        <v>0</v>
      </c>
      <c r="AT79" s="11" t="str">
        <f t="shared" si="204"/>
        <v xml:space="preserve"> </v>
      </c>
      <c r="AU79" s="11" t="str">
        <f t="shared" si="205"/>
        <v/>
      </c>
      <c r="AV79" s="11" t="str">
        <f t="shared" si="206"/>
        <v xml:space="preserve"> </v>
      </c>
      <c r="AW79" s="11" t="str">
        <f t="shared" si="207"/>
        <v xml:space="preserve"> </v>
      </c>
      <c r="AX79" s="11">
        <f t="shared" si="208"/>
        <v>1</v>
      </c>
      <c r="AY79" s="11">
        <f t="shared" si="209"/>
        <v>1</v>
      </c>
      <c r="AZ79" s="11">
        <f t="shared" si="210"/>
        <v>2016</v>
      </c>
      <c r="BA79" s="11">
        <f t="shared" si="211"/>
        <v>1</v>
      </c>
      <c r="BB79" s="11">
        <f t="shared" si="212"/>
        <v>3800</v>
      </c>
      <c r="BC79" s="11">
        <f t="shared" si="213"/>
        <v>0</v>
      </c>
      <c r="BD79" s="11" t="str">
        <f t="shared" si="214"/>
        <v xml:space="preserve"> </v>
      </c>
      <c r="BE79" s="11" t="str">
        <f t="shared" si="215"/>
        <v xml:space="preserve"> </v>
      </c>
      <c r="BF79" s="11" t="str">
        <f t="shared" si="216"/>
        <v xml:space="preserve"> </v>
      </c>
      <c r="BG79" s="11" t="str">
        <f t="shared" si="246"/>
        <v xml:space="preserve"> </v>
      </c>
      <c r="BH79" s="11" t="str">
        <f t="shared" si="217"/>
        <v xml:space="preserve"> </v>
      </c>
      <c r="BI79" s="11" t="str">
        <f t="shared" si="218"/>
        <v xml:space="preserve"> </v>
      </c>
      <c r="BJ79" s="11">
        <f t="shared" si="219"/>
        <v>0</v>
      </c>
      <c r="BK79" s="11" t="str">
        <f t="shared" si="220"/>
        <v/>
      </c>
      <c r="BL79" s="11" t="str">
        <f t="shared" si="221"/>
        <v xml:space="preserve"> </v>
      </c>
      <c r="BM79" s="11" t="str">
        <f t="shared" si="222"/>
        <v xml:space="preserve"> </v>
      </c>
      <c r="BN79" s="11" t="str">
        <f t="shared" si="223"/>
        <v xml:space="preserve"> </v>
      </c>
      <c r="BO79" s="11" t="str">
        <f t="shared" si="224"/>
        <v xml:space="preserve"> </v>
      </c>
      <c r="BP79" s="11" t="str">
        <f t="shared" si="225"/>
        <v xml:space="preserve"> </v>
      </c>
      <c r="BQ79" s="11" t="str">
        <f t="shared" si="226"/>
        <v>0</v>
      </c>
      <c r="BR79" s="25">
        <f t="shared" si="227"/>
        <v>0</v>
      </c>
      <c r="BS79" s="11" t="str">
        <f t="shared" si="228"/>
        <v>Not Present</v>
      </c>
      <c r="BT79" s="11" t="str">
        <f t="shared" si="229"/>
        <v>0</v>
      </c>
      <c r="BU79" s="12">
        <f t="shared" si="230"/>
        <v>1</v>
      </c>
      <c r="BV79" s="12">
        <f t="shared" si="231"/>
        <v>0</v>
      </c>
      <c r="BW79" s="12">
        <f t="shared" si="247"/>
        <v>1</v>
      </c>
      <c r="BX79" s="12">
        <f t="shared" si="232"/>
        <v>1</v>
      </c>
      <c r="BY79" s="11">
        <f t="shared" si="248"/>
        <v>1</v>
      </c>
      <c r="BZ79" s="11">
        <f t="shared" si="233"/>
        <v>1</v>
      </c>
      <c r="CA79" s="11">
        <f t="shared" si="234"/>
        <v>2</v>
      </c>
      <c r="CB79" s="11">
        <f t="shared" si="235"/>
        <v>2016</v>
      </c>
      <c r="CC79" s="11">
        <f t="shared" si="236"/>
        <v>2</v>
      </c>
      <c r="CD79" s="11" t="str">
        <f t="shared" si="237"/>
        <v>Yes</v>
      </c>
      <c r="CE79" s="11">
        <f t="shared" si="238"/>
        <v>3</v>
      </c>
      <c r="CF79" s="11">
        <f t="shared" si="239"/>
        <v>8</v>
      </c>
      <c r="CG79" s="11">
        <f t="shared" si="249"/>
        <v>0</v>
      </c>
      <c r="CH79" s="11">
        <f t="shared" si="250"/>
        <v>24</v>
      </c>
      <c r="CI79" s="11">
        <f t="shared" si="240"/>
        <v>1</v>
      </c>
      <c r="CJ79" s="11">
        <f t="shared" si="241"/>
        <v>2</v>
      </c>
    </row>
    <row r="80" spans="1:88" x14ac:dyDescent="0.3">
      <c r="A80" s="11">
        <f t="shared" si="165"/>
        <v>2017</v>
      </c>
      <c r="B80" s="11" t="str">
        <f t="shared" si="166"/>
        <v>15-03-2017 06:06:22 CET</v>
      </c>
      <c r="C80" s="11" t="str">
        <f t="shared" si="167"/>
        <v>Rwanda</v>
      </c>
      <c r="D80" s="11" t="str">
        <f t="shared" si="168"/>
        <v>Rulindo</v>
      </c>
      <c r="E80" s="11" t="str">
        <f t="shared" si="169"/>
        <v>Base</v>
      </c>
      <c r="F80" s="11" t="str">
        <f t="shared" si="170"/>
        <v>Rwamahwa</v>
      </c>
      <c r="G80" s="11" t="str">
        <f t="shared" si="171"/>
        <v>Kiruli</v>
      </c>
      <c r="H80" s="11" t="str">
        <f t="shared" si="172"/>
        <v/>
      </c>
      <c r="I80" s="11" t="str">
        <f t="shared" si="173"/>
        <v/>
      </c>
      <c r="J80" s="11" t="str">
        <f t="shared" si="174"/>
        <v>Migogo</v>
      </c>
      <c r="K80" s="11">
        <f t="shared" si="175"/>
        <v>223</v>
      </c>
      <c r="L80" s="11">
        <f t="shared" si="251"/>
        <v>558</v>
      </c>
      <c r="M80" s="11">
        <f t="shared" si="252"/>
        <v>10</v>
      </c>
      <c r="N80" s="11">
        <f t="shared" si="242"/>
        <v>55.8</v>
      </c>
      <c r="O80" s="11">
        <f t="shared" si="176"/>
        <v>200</v>
      </c>
      <c r="P80" s="11">
        <f t="shared" si="177"/>
        <v>23</v>
      </c>
      <c r="Q80" s="13">
        <f t="shared" si="243"/>
        <v>0.89686098654708524</v>
      </c>
      <c r="R80" s="11">
        <f t="shared" si="244"/>
        <v>0</v>
      </c>
      <c r="S80" s="11">
        <f t="shared" si="178"/>
        <v>1</v>
      </c>
      <c r="T80" s="11">
        <f t="shared" si="179"/>
        <v>1</v>
      </c>
      <c r="U80" s="11" t="str">
        <f t="shared" si="180"/>
        <v>Piped Network -- Gravity Only</v>
      </c>
      <c r="V80" s="11">
        <f t="shared" si="181"/>
        <v>2009</v>
      </c>
      <c r="W80" s="11" t="str">
        <f t="shared" si="182"/>
        <v>Padiri(Lake  Angels).</v>
      </c>
      <c r="X80" s="11" t="str">
        <f t="shared" si="183"/>
        <v>Spring</v>
      </c>
      <c r="Y80" s="11">
        <f t="shared" si="184"/>
        <v>1</v>
      </c>
      <c r="Z80" s="11">
        <f t="shared" si="185"/>
        <v>1</v>
      </c>
      <c r="AA80" s="11">
        <f t="shared" si="186"/>
        <v>1</v>
      </c>
      <c r="AB80" s="11" t="str">
        <f t="shared" si="187"/>
        <v>"Springbox" --Intake Structure At A Spring</v>
      </c>
      <c r="AC80" s="11">
        <f t="shared" si="188"/>
        <v>1</v>
      </c>
      <c r="AD80" s="11">
        <f t="shared" si="189"/>
        <v>2009</v>
      </c>
      <c r="AE80" s="11">
        <f t="shared" si="190"/>
        <v>2</v>
      </c>
      <c r="AF80" s="11">
        <f t="shared" si="191"/>
        <v>50</v>
      </c>
      <c r="AG80" s="12">
        <f t="shared" si="245"/>
        <v>34560</v>
      </c>
      <c r="AH80" s="12">
        <f t="shared" si="192"/>
        <v>34.56</v>
      </c>
      <c r="AI80" s="11">
        <f t="shared" si="193"/>
        <v>1</v>
      </c>
      <c r="AJ80" s="11">
        <f t="shared" si="194"/>
        <v>1</v>
      </c>
      <c r="AK80" s="11">
        <f t="shared" si="195"/>
        <v>1</v>
      </c>
      <c r="AL80" s="11">
        <f t="shared" si="196"/>
        <v>2009</v>
      </c>
      <c r="AM80" s="11">
        <f t="shared" si="197"/>
        <v>2</v>
      </c>
      <c r="AN80" s="11">
        <f t="shared" si="198"/>
        <v>6800</v>
      </c>
      <c r="AO80" s="11">
        <f t="shared" si="199"/>
        <v>1</v>
      </c>
      <c r="AP80" s="11">
        <f t="shared" si="200"/>
        <v>3</v>
      </c>
      <c r="AQ80" s="11">
        <f t="shared" si="201"/>
        <v>2009</v>
      </c>
      <c r="AR80" s="11">
        <f t="shared" si="202"/>
        <v>2</v>
      </c>
      <c r="AS80" s="11">
        <f t="shared" si="203"/>
        <v>0</v>
      </c>
      <c r="AT80" s="11" t="str">
        <f t="shared" si="204"/>
        <v xml:space="preserve"> </v>
      </c>
      <c r="AU80" s="11" t="str">
        <f t="shared" si="205"/>
        <v/>
      </c>
      <c r="AV80" s="11" t="str">
        <f t="shared" si="206"/>
        <v xml:space="preserve"> </v>
      </c>
      <c r="AW80" s="11" t="str">
        <f t="shared" si="207"/>
        <v xml:space="preserve"> </v>
      </c>
      <c r="AX80" s="11">
        <f t="shared" si="208"/>
        <v>1</v>
      </c>
      <c r="AY80" s="11">
        <f t="shared" si="209"/>
        <v>1</v>
      </c>
      <c r="AZ80" s="11">
        <f t="shared" si="210"/>
        <v>2009</v>
      </c>
      <c r="BA80" s="11">
        <f t="shared" si="211"/>
        <v>2</v>
      </c>
      <c r="BB80" s="11">
        <f t="shared" si="212"/>
        <v>6800</v>
      </c>
      <c r="BC80" s="11">
        <f t="shared" si="213"/>
        <v>0</v>
      </c>
      <c r="BD80" s="11" t="str">
        <f t="shared" si="214"/>
        <v xml:space="preserve"> </v>
      </c>
      <c r="BE80" s="11" t="str">
        <f t="shared" si="215"/>
        <v xml:space="preserve"> </v>
      </c>
      <c r="BF80" s="11" t="str">
        <f t="shared" si="216"/>
        <v xml:space="preserve"> </v>
      </c>
      <c r="BG80" s="11" t="str">
        <f t="shared" si="246"/>
        <v xml:space="preserve"> </v>
      </c>
      <c r="BH80" s="11" t="str">
        <f t="shared" si="217"/>
        <v xml:space="preserve"> </v>
      </c>
      <c r="BI80" s="11" t="str">
        <f t="shared" si="218"/>
        <v xml:space="preserve"> </v>
      </c>
      <c r="BJ80" s="11">
        <f t="shared" si="219"/>
        <v>0</v>
      </c>
      <c r="BK80" s="11" t="str">
        <f t="shared" si="220"/>
        <v/>
      </c>
      <c r="BL80" s="11" t="str">
        <f t="shared" si="221"/>
        <v xml:space="preserve"> </v>
      </c>
      <c r="BM80" s="11" t="str">
        <f t="shared" si="222"/>
        <v xml:space="preserve"> </v>
      </c>
      <c r="BN80" s="11" t="str">
        <f t="shared" si="223"/>
        <v xml:space="preserve"> </v>
      </c>
      <c r="BO80" s="11" t="str">
        <f t="shared" si="224"/>
        <v xml:space="preserve"> </v>
      </c>
      <c r="BP80" s="11" t="str">
        <f t="shared" si="225"/>
        <v xml:space="preserve"> </v>
      </c>
      <c r="BQ80" s="11" t="str">
        <f t="shared" si="226"/>
        <v>0</v>
      </c>
      <c r="BR80" s="25">
        <f t="shared" si="227"/>
        <v>0</v>
      </c>
      <c r="BS80" s="11" t="str">
        <f t="shared" si="228"/>
        <v>Not Present</v>
      </c>
      <c r="BT80" s="11" t="str">
        <f t="shared" si="229"/>
        <v>0</v>
      </c>
      <c r="BU80" s="12">
        <f t="shared" si="230"/>
        <v>1</v>
      </c>
      <c r="BV80" s="12">
        <f t="shared" si="231"/>
        <v>0</v>
      </c>
      <c r="BW80" s="12">
        <f t="shared" si="247"/>
        <v>1</v>
      </c>
      <c r="BX80" s="12">
        <f t="shared" si="232"/>
        <v>1</v>
      </c>
      <c r="BY80" s="11">
        <f t="shared" si="248"/>
        <v>1</v>
      </c>
      <c r="BZ80" s="11">
        <f t="shared" si="233"/>
        <v>1</v>
      </c>
      <c r="CA80" s="11">
        <f t="shared" si="234"/>
        <v>2</v>
      </c>
      <c r="CB80" s="11">
        <f t="shared" si="235"/>
        <v>2009</v>
      </c>
      <c r="CC80" s="11">
        <f t="shared" si="236"/>
        <v>1</v>
      </c>
      <c r="CD80" s="11" t="str">
        <f t="shared" si="237"/>
        <v>No</v>
      </c>
      <c r="CE80" s="11">
        <f t="shared" si="238"/>
        <v>0</v>
      </c>
      <c r="CF80" s="11">
        <f t="shared" si="239"/>
        <v>0</v>
      </c>
      <c r="CG80" s="11">
        <f t="shared" si="249"/>
        <v>1</v>
      </c>
      <c r="CH80" s="11">
        <f t="shared" si="250"/>
        <v>0</v>
      </c>
      <c r="CI80" s="11">
        <f t="shared" si="240"/>
        <v>1</v>
      </c>
      <c r="CJ80" s="11">
        <f t="shared" si="241"/>
        <v>2</v>
      </c>
    </row>
    <row r="81" spans="1:88" x14ac:dyDescent="0.3">
      <c r="A81" s="11">
        <f t="shared" si="165"/>
        <v>2017</v>
      </c>
      <c r="B81" s="11" t="str">
        <f t="shared" si="166"/>
        <v>24-03-2017 11:44:04 CET</v>
      </c>
      <c r="C81" s="11" t="str">
        <f t="shared" si="167"/>
        <v>Rwanda</v>
      </c>
      <c r="D81" s="11" t="str">
        <f t="shared" si="168"/>
        <v>Rulindo</v>
      </c>
      <c r="E81" s="11" t="str">
        <f t="shared" si="169"/>
        <v>Masoro</v>
      </c>
      <c r="F81" s="11" t="str">
        <f t="shared" si="170"/>
        <v>Shengampuri</v>
      </c>
      <c r="G81" s="11" t="str">
        <f t="shared" si="171"/>
        <v>Mutagata</v>
      </c>
      <c r="H81" s="11" t="str">
        <f t="shared" si="172"/>
        <v/>
      </c>
      <c r="I81" s="11" t="str">
        <f t="shared" si="173"/>
        <v/>
      </c>
      <c r="J81" s="11" t="str">
        <f t="shared" si="174"/>
        <v xml:space="preserve"> </v>
      </c>
      <c r="K81" s="11">
        <f t="shared" si="175"/>
        <v>124</v>
      </c>
      <c r="L81" s="11">
        <f t="shared" si="251"/>
        <v>6740</v>
      </c>
      <c r="M81" s="11">
        <f t="shared" si="252"/>
        <v>31</v>
      </c>
      <c r="N81" s="11">
        <f t="shared" si="242"/>
        <v>217.41935483870967</v>
      </c>
      <c r="O81" s="11">
        <f t="shared" si="176"/>
        <v>124</v>
      </c>
      <c r="P81" s="11" t="str">
        <f t="shared" si="177"/>
        <v xml:space="preserve"> </v>
      </c>
      <c r="Q81" s="13">
        <f t="shared" si="243"/>
        <v>1</v>
      </c>
      <c r="R81" s="11">
        <f t="shared" si="244"/>
        <v>1</v>
      </c>
      <c r="S81" s="11">
        <f t="shared" si="178"/>
        <v>1</v>
      </c>
      <c r="T81" s="11">
        <f t="shared" si="179"/>
        <v>1</v>
      </c>
      <c r="U81" s="11" t="str">
        <f t="shared" si="180"/>
        <v>Piped Network With Pump</v>
      </c>
      <c r="V81" s="11">
        <f t="shared" si="181"/>
        <v>1998</v>
      </c>
      <c r="W81" s="11" t="str">
        <f t="shared" si="182"/>
        <v/>
      </c>
      <c r="X81" s="11" t="str">
        <f t="shared" si="183"/>
        <v>Spring</v>
      </c>
      <c r="Y81" s="11">
        <f t="shared" si="184"/>
        <v>2</v>
      </c>
      <c r="Z81" s="11">
        <f t="shared" si="185"/>
        <v>1</v>
      </c>
      <c r="AA81" s="11">
        <f t="shared" si="186"/>
        <v>1</v>
      </c>
      <c r="AB81" s="11" t="str">
        <f t="shared" si="187"/>
        <v>"Springbox" --Intake Structure At A Spring</v>
      </c>
      <c r="AC81" s="11">
        <f t="shared" si="188"/>
        <v>1</v>
      </c>
      <c r="AD81" s="11">
        <f t="shared" si="189"/>
        <v>2016</v>
      </c>
      <c r="AE81" s="11">
        <f t="shared" si="190"/>
        <v>1</v>
      </c>
      <c r="AF81" s="11">
        <f t="shared" si="191"/>
        <v>20</v>
      </c>
      <c r="AG81" s="12">
        <f t="shared" si="245"/>
        <v>86400</v>
      </c>
      <c r="AH81" s="12">
        <f t="shared" si="192"/>
        <v>139.35483870967741</v>
      </c>
      <c r="AI81" s="11">
        <f t="shared" si="193"/>
        <v>1</v>
      </c>
      <c r="AJ81" s="11">
        <f t="shared" si="194"/>
        <v>1</v>
      </c>
      <c r="AK81" s="11">
        <f t="shared" si="195"/>
        <v>2</v>
      </c>
      <c r="AL81" s="11">
        <f t="shared" si="196"/>
        <v>2016</v>
      </c>
      <c r="AM81" s="11">
        <f t="shared" si="197"/>
        <v>1</v>
      </c>
      <c r="AN81" s="11">
        <f t="shared" si="198"/>
        <v>5000</v>
      </c>
      <c r="AO81" s="11">
        <f t="shared" si="199"/>
        <v>1</v>
      </c>
      <c r="AP81" s="11">
        <f t="shared" si="200"/>
        <v>15</v>
      </c>
      <c r="AQ81" s="11">
        <f t="shared" si="201"/>
        <v>2016</v>
      </c>
      <c r="AR81" s="11">
        <f t="shared" si="202"/>
        <v>1</v>
      </c>
      <c r="AS81" s="11">
        <f t="shared" si="203"/>
        <v>0</v>
      </c>
      <c r="AT81" s="11" t="str">
        <f t="shared" si="204"/>
        <v xml:space="preserve"> </v>
      </c>
      <c r="AU81" s="11" t="str">
        <f t="shared" si="205"/>
        <v/>
      </c>
      <c r="AV81" s="11" t="str">
        <f t="shared" si="206"/>
        <v xml:space="preserve"> </v>
      </c>
      <c r="AW81" s="11" t="str">
        <f t="shared" si="207"/>
        <v xml:space="preserve"> </v>
      </c>
      <c r="AX81" s="11">
        <f t="shared" si="208"/>
        <v>1</v>
      </c>
      <c r="AY81" s="11">
        <f t="shared" si="209"/>
        <v>2</v>
      </c>
      <c r="AZ81" s="11">
        <f t="shared" si="210"/>
        <v>2016</v>
      </c>
      <c r="BA81" s="11">
        <f t="shared" si="211"/>
        <v>1</v>
      </c>
      <c r="BB81" s="11">
        <f t="shared" si="212"/>
        <v>5000</v>
      </c>
      <c r="BC81" s="11">
        <f t="shared" si="213"/>
        <v>1</v>
      </c>
      <c r="BD81" s="11">
        <f t="shared" si="214"/>
        <v>2</v>
      </c>
      <c r="BE81" s="11">
        <f t="shared" si="215"/>
        <v>2016</v>
      </c>
      <c r="BF81" s="11">
        <f t="shared" si="216"/>
        <v>1</v>
      </c>
      <c r="BG81" s="11">
        <f t="shared" si="246"/>
        <v>1</v>
      </c>
      <c r="BH81" s="11">
        <f t="shared" si="217"/>
        <v>2016</v>
      </c>
      <c r="BI81" s="11">
        <f t="shared" si="218"/>
        <v>1</v>
      </c>
      <c r="BJ81" s="11">
        <f t="shared" si="219"/>
        <v>0</v>
      </c>
      <c r="BK81" s="11" t="str">
        <f t="shared" si="220"/>
        <v/>
      </c>
      <c r="BL81" s="11" t="str">
        <f t="shared" si="221"/>
        <v xml:space="preserve"> </v>
      </c>
      <c r="BM81" s="11" t="str">
        <f t="shared" si="222"/>
        <v xml:space="preserve"> </v>
      </c>
      <c r="BN81" s="11" t="str">
        <f t="shared" si="223"/>
        <v xml:space="preserve"> </v>
      </c>
      <c r="BO81" s="11" t="str">
        <f t="shared" si="224"/>
        <v xml:space="preserve"> </v>
      </c>
      <c r="BP81" s="11" t="str">
        <f t="shared" si="225"/>
        <v xml:space="preserve"> </v>
      </c>
      <c r="BQ81" s="11" t="str">
        <f t="shared" si="226"/>
        <v>0</v>
      </c>
      <c r="BR81" s="25">
        <f t="shared" si="227"/>
        <v>0</v>
      </c>
      <c r="BS81" s="11" t="str">
        <f t="shared" si="228"/>
        <v>Not Present</v>
      </c>
      <c r="BT81" s="11" t="str">
        <f t="shared" si="229"/>
        <v>0</v>
      </c>
      <c r="BU81" s="12">
        <f t="shared" si="230"/>
        <v>1</v>
      </c>
      <c r="BV81" s="12">
        <f t="shared" si="231"/>
        <v>0</v>
      </c>
      <c r="BW81" s="12">
        <f t="shared" si="247"/>
        <v>1</v>
      </c>
      <c r="BX81" s="12">
        <f t="shared" si="232"/>
        <v>1</v>
      </c>
      <c r="BY81" s="11">
        <f t="shared" si="248"/>
        <v>1</v>
      </c>
      <c r="BZ81" s="11">
        <f t="shared" si="233"/>
        <v>1</v>
      </c>
      <c r="CA81" s="11">
        <f t="shared" si="234"/>
        <v>1</v>
      </c>
      <c r="CB81" s="11">
        <f t="shared" si="235"/>
        <v>2016</v>
      </c>
      <c r="CC81" s="11">
        <f t="shared" si="236"/>
        <v>1</v>
      </c>
      <c r="CD81" s="11" t="str">
        <f t="shared" si="237"/>
        <v>No</v>
      </c>
      <c r="CE81" s="11">
        <f t="shared" si="238"/>
        <v>0</v>
      </c>
      <c r="CF81" s="11">
        <f t="shared" si="239"/>
        <v>0</v>
      </c>
      <c r="CG81" s="11">
        <f t="shared" si="249"/>
        <v>1</v>
      </c>
      <c r="CH81" s="11">
        <f t="shared" si="250"/>
        <v>0</v>
      </c>
      <c r="CI81" s="11">
        <f t="shared" si="240"/>
        <v>1</v>
      </c>
      <c r="CJ81" s="11">
        <f t="shared" si="241"/>
        <v>1</v>
      </c>
    </row>
    <row r="82" spans="1:88" x14ac:dyDescent="0.3">
      <c r="A82" s="11">
        <f t="shared" si="165"/>
        <v>2017</v>
      </c>
      <c r="B82" s="11" t="str">
        <f t="shared" si="166"/>
        <v>16-03-2017 08:51:01 CET</v>
      </c>
      <c r="C82" s="11" t="str">
        <f t="shared" si="167"/>
        <v>Rwanda</v>
      </c>
      <c r="D82" s="11" t="str">
        <f t="shared" si="168"/>
        <v>Rulindo</v>
      </c>
      <c r="E82" s="11" t="str">
        <f t="shared" si="169"/>
        <v>Mbogo</v>
      </c>
      <c r="F82" s="11" t="str">
        <f t="shared" si="170"/>
        <v>Bukoro</v>
      </c>
      <c r="G82" s="11" t="str">
        <f t="shared" si="171"/>
        <v>Gasama</v>
      </c>
      <c r="H82" s="11" t="str">
        <f t="shared" si="172"/>
        <v/>
      </c>
      <c r="I82" s="11" t="str">
        <f t="shared" si="173"/>
        <v/>
      </c>
      <c r="J82" s="11" t="str">
        <f t="shared" si="174"/>
        <v>Musenge Network</v>
      </c>
      <c r="K82" s="11">
        <f t="shared" si="175"/>
        <v>118</v>
      </c>
      <c r="L82" s="11">
        <f t="shared" si="251"/>
        <v>6074</v>
      </c>
      <c r="M82" s="11">
        <f t="shared" si="252"/>
        <v>29</v>
      </c>
      <c r="N82" s="11">
        <f t="shared" si="242"/>
        <v>209.44827586206895</v>
      </c>
      <c r="O82" s="11">
        <f t="shared" si="176"/>
        <v>27</v>
      </c>
      <c r="P82" s="11">
        <f t="shared" si="177"/>
        <v>91</v>
      </c>
      <c r="Q82" s="13">
        <f t="shared" si="243"/>
        <v>0.2288135593220339</v>
      </c>
      <c r="R82" s="11">
        <f t="shared" si="244"/>
        <v>0</v>
      </c>
      <c r="S82" s="11">
        <f t="shared" si="178"/>
        <v>1</v>
      </c>
      <c r="T82" s="11">
        <f t="shared" si="179"/>
        <v>1</v>
      </c>
      <c r="U82" s="11" t="str">
        <f t="shared" si="180"/>
        <v>Piped Network With Pump</v>
      </c>
      <c r="V82" s="11">
        <f t="shared" si="181"/>
        <v>2014</v>
      </c>
      <c r="W82" s="11" t="str">
        <f t="shared" si="182"/>
        <v>Wfp</v>
      </c>
      <c r="X82" s="11" t="str">
        <f t="shared" si="183"/>
        <v>Spring</v>
      </c>
      <c r="Y82" s="11">
        <f t="shared" si="184"/>
        <v>1</v>
      </c>
      <c r="Z82" s="11">
        <f t="shared" si="185"/>
        <v>1</v>
      </c>
      <c r="AA82" s="11">
        <f t="shared" si="186"/>
        <v>1</v>
      </c>
      <c r="AB82" s="11" t="str">
        <f t="shared" si="187"/>
        <v>"Springbox" --Intake Structure At A Spring</v>
      </c>
      <c r="AC82" s="11">
        <f t="shared" si="188"/>
        <v>1</v>
      </c>
      <c r="AD82" s="11">
        <f t="shared" si="189"/>
        <v>2014</v>
      </c>
      <c r="AE82" s="11">
        <f t="shared" si="190"/>
        <v>1</v>
      </c>
      <c r="AF82" s="11">
        <f t="shared" si="191"/>
        <v>4.4400000000000004</v>
      </c>
      <c r="AG82" s="12">
        <f t="shared" si="245"/>
        <v>389189.18918918911</v>
      </c>
      <c r="AH82" s="12">
        <f t="shared" si="192"/>
        <v>2882.8828828828823</v>
      </c>
      <c r="AI82" s="11">
        <f t="shared" si="193"/>
        <v>1</v>
      </c>
      <c r="AJ82" s="11">
        <f t="shared" si="194"/>
        <v>1</v>
      </c>
      <c r="AK82" s="11">
        <f t="shared" si="195"/>
        <v>1</v>
      </c>
      <c r="AL82" s="11">
        <f t="shared" si="196"/>
        <v>2014</v>
      </c>
      <c r="AM82" s="11">
        <f t="shared" si="197"/>
        <v>1</v>
      </c>
      <c r="AN82" s="11">
        <f t="shared" si="198"/>
        <v>3000</v>
      </c>
      <c r="AO82" s="11">
        <f t="shared" si="199"/>
        <v>1</v>
      </c>
      <c r="AP82" s="11">
        <f t="shared" si="200"/>
        <v>16</v>
      </c>
      <c r="AQ82" s="11">
        <f t="shared" si="201"/>
        <v>2014</v>
      </c>
      <c r="AR82" s="11">
        <f t="shared" si="202"/>
        <v>1</v>
      </c>
      <c r="AS82" s="11">
        <f t="shared" si="203"/>
        <v>1</v>
      </c>
      <c r="AT82" s="11">
        <f t="shared" si="204"/>
        <v>8</v>
      </c>
      <c r="AU82" s="11" t="str">
        <f t="shared" si="205"/>
        <v>Distribution Chamber|Washout And Air Release</v>
      </c>
      <c r="AV82" s="11">
        <f t="shared" si="206"/>
        <v>2014</v>
      </c>
      <c r="AW82" s="11">
        <f t="shared" si="207"/>
        <v>2</v>
      </c>
      <c r="AX82" s="11">
        <f t="shared" si="208"/>
        <v>1</v>
      </c>
      <c r="AY82" s="11">
        <f t="shared" si="209"/>
        <v>3</v>
      </c>
      <c r="AZ82" s="11">
        <f t="shared" si="210"/>
        <v>2014</v>
      </c>
      <c r="BA82" s="11">
        <f t="shared" si="211"/>
        <v>2</v>
      </c>
      <c r="BB82" s="11">
        <f t="shared" si="212"/>
        <v>20000</v>
      </c>
      <c r="BC82" s="11">
        <f t="shared" si="213"/>
        <v>1</v>
      </c>
      <c r="BD82" s="11">
        <f t="shared" si="214"/>
        <v>2</v>
      </c>
      <c r="BE82" s="11">
        <f t="shared" si="215"/>
        <v>2014</v>
      </c>
      <c r="BF82" s="11">
        <f t="shared" si="216"/>
        <v>2</v>
      </c>
      <c r="BG82" s="11">
        <f t="shared" si="246"/>
        <v>1</v>
      </c>
      <c r="BH82" s="11">
        <f t="shared" si="217"/>
        <v>2014</v>
      </c>
      <c r="BI82" s="11">
        <f t="shared" si="218"/>
        <v>1</v>
      </c>
      <c r="BJ82" s="11">
        <f t="shared" si="219"/>
        <v>0</v>
      </c>
      <c r="BK82" s="11" t="str">
        <f t="shared" si="220"/>
        <v/>
      </c>
      <c r="BL82" s="11" t="str">
        <f t="shared" si="221"/>
        <v xml:space="preserve"> </v>
      </c>
      <c r="BM82" s="11" t="str">
        <f t="shared" si="222"/>
        <v xml:space="preserve"> </v>
      </c>
      <c r="BN82" s="11" t="str">
        <f t="shared" si="223"/>
        <v xml:space="preserve"> </v>
      </c>
      <c r="BO82" s="11" t="str">
        <f t="shared" si="224"/>
        <v xml:space="preserve"> </v>
      </c>
      <c r="BP82" s="11" t="str">
        <f t="shared" si="225"/>
        <v xml:space="preserve"> </v>
      </c>
      <c r="BQ82" s="11" t="str">
        <f t="shared" si="226"/>
        <v>0</v>
      </c>
      <c r="BR82" s="25">
        <f t="shared" si="227"/>
        <v>0</v>
      </c>
      <c r="BS82" s="11" t="str">
        <f t="shared" si="228"/>
        <v>Not Present</v>
      </c>
      <c r="BT82" s="11" t="str">
        <f t="shared" si="229"/>
        <v>0</v>
      </c>
      <c r="BU82" s="12">
        <f t="shared" si="230"/>
        <v>1</v>
      </c>
      <c r="BV82" s="12">
        <f t="shared" si="231"/>
        <v>0</v>
      </c>
      <c r="BW82" s="12">
        <f t="shared" si="247"/>
        <v>1</v>
      </c>
      <c r="BX82" s="12">
        <f t="shared" si="232"/>
        <v>1</v>
      </c>
      <c r="BY82" s="11">
        <f t="shared" si="248"/>
        <v>1</v>
      </c>
      <c r="BZ82" s="11">
        <f t="shared" si="233"/>
        <v>1</v>
      </c>
      <c r="CA82" s="11">
        <f t="shared" si="234"/>
        <v>28</v>
      </c>
      <c r="CB82" s="11">
        <f t="shared" si="235"/>
        <v>2014</v>
      </c>
      <c r="CC82" s="11">
        <f t="shared" si="236"/>
        <v>3</v>
      </c>
      <c r="CD82" s="11" t="str">
        <f t="shared" si="237"/>
        <v>Yes</v>
      </c>
      <c r="CE82" s="11">
        <f t="shared" si="238"/>
        <v>8</v>
      </c>
      <c r="CF82" s="11">
        <f t="shared" si="239"/>
        <v>30</v>
      </c>
      <c r="CG82" s="11">
        <f t="shared" si="249"/>
        <v>0</v>
      </c>
      <c r="CH82" s="11">
        <f t="shared" si="250"/>
        <v>240</v>
      </c>
      <c r="CI82" s="11">
        <f t="shared" si="240"/>
        <v>0</v>
      </c>
      <c r="CJ82" s="11">
        <f t="shared" si="241"/>
        <v>3</v>
      </c>
    </row>
    <row r="83" spans="1:88" x14ac:dyDescent="0.3">
      <c r="A83" s="11">
        <f t="shared" si="165"/>
        <v>2017</v>
      </c>
      <c r="B83" s="11" t="str">
        <f t="shared" si="166"/>
        <v>09-03-2017 22:47:43 CET</v>
      </c>
      <c r="C83" s="11" t="str">
        <f t="shared" si="167"/>
        <v>Rwanda</v>
      </c>
      <c r="D83" s="11" t="str">
        <f t="shared" si="168"/>
        <v>Rulindo</v>
      </c>
      <c r="E83" s="11" t="str">
        <f t="shared" si="169"/>
        <v>Shyorongi</v>
      </c>
      <c r="F83" s="11" t="str">
        <f t="shared" si="170"/>
        <v>Rubona</v>
      </c>
      <c r="G83" s="11" t="str">
        <f t="shared" si="171"/>
        <v>Rwahi</v>
      </c>
      <c r="H83" s="11" t="str">
        <f t="shared" si="172"/>
        <v/>
      </c>
      <c r="I83" s="11" t="str">
        <f t="shared" si="173"/>
        <v/>
      </c>
      <c r="J83" s="11" t="str">
        <f t="shared" si="174"/>
        <v>Bitete-Rwahi network</v>
      </c>
      <c r="K83" s="11">
        <f t="shared" si="175"/>
        <v>161</v>
      </c>
      <c r="L83" s="11">
        <f t="shared" si="251"/>
        <v>1316</v>
      </c>
      <c r="M83" s="11">
        <f t="shared" si="252"/>
        <v>15</v>
      </c>
      <c r="N83" s="11">
        <f t="shared" si="242"/>
        <v>87.733333333333334</v>
      </c>
      <c r="O83" s="11">
        <f t="shared" si="176"/>
        <v>25</v>
      </c>
      <c r="P83" s="11">
        <f t="shared" si="177"/>
        <v>136</v>
      </c>
      <c r="Q83" s="13">
        <f t="shared" si="243"/>
        <v>0.15527950310559005</v>
      </c>
      <c r="R83" s="11">
        <f t="shared" si="244"/>
        <v>0</v>
      </c>
      <c r="S83" s="11">
        <f t="shared" si="178"/>
        <v>1</v>
      </c>
      <c r="T83" s="11">
        <f t="shared" si="179"/>
        <v>1</v>
      </c>
      <c r="U83" s="11" t="str">
        <f t="shared" si="180"/>
        <v>Piped Network -- Gravity Only</v>
      </c>
      <c r="V83" s="11">
        <f t="shared" si="181"/>
        <v>2013</v>
      </c>
      <c r="W83" s="11" t="str">
        <f t="shared" si="182"/>
        <v>Governement (District, Wasac) And Water For People</v>
      </c>
      <c r="X83" s="11" t="str">
        <f t="shared" si="183"/>
        <v>Spring</v>
      </c>
      <c r="Y83" s="11">
        <f t="shared" si="184"/>
        <v>2</v>
      </c>
      <c r="Z83" s="11">
        <f t="shared" si="185"/>
        <v>1</v>
      </c>
      <c r="AA83" s="11">
        <f t="shared" si="186"/>
        <v>1</v>
      </c>
      <c r="AB83" s="11" t="str">
        <f t="shared" si="187"/>
        <v>"Springbox" --Intake Structure At A Spring</v>
      </c>
      <c r="AC83" s="11">
        <f t="shared" si="188"/>
        <v>1</v>
      </c>
      <c r="AD83" s="11">
        <f t="shared" si="189"/>
        <v>2013</v>
      </c>
      <c r="AE83" s="11">
        <f t="shared" si="190"/>
        <v>1</v>
      </c>
      <c r="AF83" s="11">
        <f t="shared" si="191"/>
        <v>12</v>
      </c>
      <c r="AG83" s="12">
        <f t="shared" si="245"/>
        <v>144000</v>
      </c>
      <c r="AH83" s="12">
        <f t="shared" si="192"/>
        <v>1152</v>
      </c>
      <c r="AI83" s="11">
        <f t="shared" si="193"/>
        <v>1</v>
      </c>
      <c r="AJ83" s="11">
        <f t="shared" si="194"/>
        <v>1</v>
      </c>
      <c r="AK83" s="11">
        <f t="shared" si="195"/>
        <v>1</v>
      </c>
      <c r="AL83" s="11">
        <f t="shared" si="196"/>
        <v>2013</v>
      </c>
      <c r="AM83" s="11">
        <f t="shared" si="197"/>
        <v>1</v>
      </c>
      <c r="AN83" s="11">
        <f t="shared" si="198"/>
        <v>600</v>
      </c>
      <c r="AO83" s="11">
        <f t="shared" si="199"/>
        <v>1</v>
      </c>
      <c r="AP83" s="11">
        <f t="shared" si="200"/>
        <v>6</v>
      </c>
      <c r="AQ83" s="11">
        <f t="shared" si="201"/>
        <v>2013</v>
      </c>
      <c r="AR83" s="11">
        <f t="shared" si="202"/>
        <v>2</v>
      </c>
      <c r="AS83" s="11">
        <f t="shared" si="203"/>
        <v>1</v>
      </c>
      <c r="AT83" s="11">
        <f t="shared" si="204"/>
        <v>6</v>
      </c>
      <c r="AU83" s="11" t="str">
        <f t="shared" si="205"/>
        <v>Pressure Break Tank|Distribution Chamber|Ventouse, Washout</v>
      </c>
      <c r="AV83" s="11">
        <f t="shared" si="206"/>
        <v>2013</v>
      </c>
      <c r="AW83" s="11">
        <f t="shared" si="207"/>
        <v>1</v>
      </c>
      <c r="AX83" s="11">
        <f t="shared" si="208"/>
        <v>1</v>
      </c>
      <c r="AY83" s="11">
        <f t="shared" si="209"/>
        <v>1</v>
      </c>
      <c r="AZ83" s="11">
        <f t="shared" si="210"/>
        <v>2013</v>
      </c>
      <c r="BA83" s="11">
        <f t="shared" si="211"/>
        <v>1</v>
      </c>
      <c r="BB83" s="11">
        <f t="shared" si="212"/>
        <v>6500</v>
      </c>
      <c r="BC83" s="11">
        <f t="shared" si="213"/>
        <v>0</v>
      </c>
      <c r="BD83" s="11" t="str">
        <f t="shared" si="214"/>
        <v xml:space="preserve"> </v>
      </c>
      <c r="BE83" s="11" t="str">
        <f t="shared" si="215"/>
        <v xml:space="preserve"> </v>
      </c>
      <c r="BF83" s="11" t="str">
        <f t="shared" si="216"/>
        <v xml:space="preserve"> </v>
      </c>
      <c r="BG83" s="11" t="str">
        <f t="shared" si="246"/>
        <v xml:space="preserve"> </v>
      </c>
      <c r="BH83" s="11" t="str">
        <f t="shared" si="217"/>
        <v xml:space="preserve"> </v>
      </c>
      <c r="BI83" s="11" t="str">
        <f t="shared" si="218"/>
        <v xml:space="preserve"> </v>
      </c>
      <c r="BJ83" s="11">
        <f t="shared" si="219"/>
        <v>0</v>
      </c>
      <c r="BK83" s="11" t="str">
        <f t="shared" si="220"/>
        <v/>
      </c>
      <c r="BL83" s="11" t="str">
        <f t="shared" si="221"/>
        <v xml:space="preserve"> </v>
      </c>
      <c r="BM83" s="11" t="str">
        <f t="shared" si="222"/>
        <v xml:space="preserve"> </v>
      </c>
      <c r="BN83" s="11" t="str">
        <f t="shared" si="223"/>
        <v xml:space="preserve"> </v>
      </c>
      <c r="BO83" s="11" t="str">
        <f t="shared" si="224"/>
        <v xml:space="preserve"> </v>
      </c>
      <c r="BP83" s="11" t="str">
        <f t="shared" si="225"/>
        <v xml:space="preserve"> </v>
      </c>
      <c r="BQ83" s="11" t="str">
        <f t="shared" si="226"/>
        <v>0</v>
      </c>
      <c r="BR83" s="25">
        <f t="shared" si="227"/>
        <v>0</v>
      </c>
      <c r="BS83" s="11" t="str">
        <f t="shared" si="228"/>
        <v>Not Present</v>
      </c>
      <c r="BT83" s="11" t="str">
        <f t="shared" si="229"/>
        <v>0</v>
      </c>
      <c r="BU83" s="12">
        <f t="shared" si="230"/>
        <v>1</v>
      </c>
      <c r="BV83" s="12">
        <f t="shared" si="231"/>
        <v>0</v>
      </c>
      <c r="BW83" s="12">
        <f t="shared" si="247"/>
        <v>1</v>
      </c>
      <c r="BX83" s="12">
        <f t="shared" si="232"/>
        <v>1</v>
      </c>
      <c r="BY83" s="11">
        <f t="shared" si="248"/>
        <v>1</v>
      </c>
      <c r="BZ83" s="11">
        <f t="shared" si="233"/>
        <v>1</v>
      </c>
      <c r="CA83" s="11">
        <f t="shared" si="234"/>
        <v>1</v>
      </c>
      <c r="CB83" s="11">
        <f t="shared" si="235"/>
        <v>2013</v>
      </c>
      <c r="CC83" s="11">
        <f t="shared" si="236"/>
        <v>1</v>
      </c>
      <c r="CD83" s="11" t="str">
        <f t="shared" si="237"/>
        <v>No</v>
      </c>
      <c r="CE83" s="11">
        <f t="shared" si="238"/>
        <v>0</v>
      </c>
      <c r="CF83" s="11">
        <f t="shared" si="239"/>
        <v>0</v>
      </c>
      <c r="CG83" s="11">
        <f t="shared" si="249"/>
        <v>1</v>
      </c>
      <c r="CH83" s="11">
        <f t="shared" si="250"/>
        <v>0</v>
      </c>
      <c r="CI83" s="11">
        <f t="shared" si="240"/>
        <v>1</v>
      </c>
      <c r="CJ83" s="11">
        <f t="shared" si="241"/>
        <v>1</v>
      </c>
    </row>
    <row r="84" spans="1:88" x14ac:dyDescent="0.3">
      <c r="A84" s="11">
        <f t="shared" si="165"/>
        <v>2017</v>
      </c>
      <c r="B84" s="11" t="str">
        <f t="shared" si="166"/>
        <v>21-03-2017 14:12:35 CET</v>
      </c>
      <c r="C84" s="11" t="str">
        <f t="shared" si="167"/>
        <v>Rwanda</v>
      </c>
      <c r="D84" s="11" t="str">
        <f t="shared" si="168"/>
        <v>Rulindo</v>
      </c>
      <c r="E84" s="11" t="str">
        <f t="shared" si="169"/>
        <v>Kinihira</v>
      </c>
      <c r="F84" s="11" t="str">
        <f t="shared" si="170"/>
        <v>Karegamazi</v>
      </c>
      <c r="G84" s="11" t="str">
        <f t="shared" si="171"/>
        <v>Mutoyi</v>
      </c>
      <c r="H84" s="11" t="str">
        <f t="shared" si="172"/>
        <v/>
      </c>
      <c r="I84" s="11" t="str">
        <f t="shared" si="173"/>
        <v/>
      </c>
      <c r="J84" s="11" t="str">
        <f t="shared" si="174"/>
        <v>Miyove-Kinihira</v>
      </c>
      <c r="K84" s="11">
        <f t="shared" si="175"/>
        <v>119</v>
      </c>
      <c r="L84" s="11">
        <f t="shared" si="251"/>
        <v>10452</v>
      </c>
      <c r="M84" s="11">
        <f t="shared" si="252"/>
        <v>19</v>
      </c>
      <c r="N84" s="11">
        <f t="shared" si="242"/>
        <v>550.10526315789468</v>
      </c>
      <c r="O84" s="11">
        <f t="shared" si="176"/>
        <v>65</v>
      </c>
      <c r="P84" s="11">
        <f t="shared" si="177"/>
        <v>54</v>
      </c>
      <c r="Q84" s="13">
        <f t="shared" si="243"/>
        <v>0.54621848739495793</v>
      </c>
      <c r="R84" s="11">
        <f t="shared" si="244"/>
        <v>0</v>
      </c>
      <c r="S84" s="11">
        <f t="shared" si="178"/>
        <v>0</v>
      </c>
      <c r="T84" s="11">
        <f t="shared" si="179"/>
        <v>1</v>
      </c>
      <c r="U84" s="11" t="str">
        <f t="shared" si="180"/>
        <v>Piped Network -- Gravity Only</v>
      </c>
      <c r="V84" s="11">
        <f t="shared" si="181"/>
        <v>2001</v>
      </c>
      <c r="W84" s="11" t="str">
        <f t="shared" si="182"/>
        <v>Gkww</v>
      </c>
      <c r="X84" s="11" t="str">
        <f t="shared" si="183"/>
        <v>Spring</v>
      </c>
      <c r="Y84" s="11">
        <f t="shared" si="184"/>
        <v>6</v>
      </c>
      <c r="Z84" s="11">
        <f t="shared" si="185"/>
        <v>1</v>
      </c>
      <c r="AA84" s="11">
        <f t="shared" si="186"/>
        <v>1</v>
      </c>
      <c r="AB84" s="11" t="str">
        <f t="shared" si="187"/>
        <v>"Springbox" --Intake Structure At A Spring</v>
      </c>
      <c r="AC84" s="11">
        <f t="shared" si="188"/>
        <v>3</v>
      </c>
      <c r="AD84" s="11">
        <f t="shared" si="189"/>
        <v>1989</v>
      </c>
      <c r="AE84" s="11">
        <f t="shared" si="190"/>
        <v>2</v>
      </c>
      <c r="AF84" s="11">
        <f t="shared" si="191"/>
        <v>5</v>
      </c>
      <c r="AG84" s="12">
        <f t="shared" si="245"/>
        <v>345600</v>
      </c>
      <c r="AH84" s="12">
        <f t="shared" si="192"/>
        <v>1063.3846153846155</v>
      </c>
      <c r="AI84" s="11">
        <f t="shared" si="193"/>
        <v>1</v>
      </c>
      <c r="AJ84" s="11">
        <f t="shared" si="194"/>
        <v>1</v>
      </c>
      <c r="AK84" s="11">
        <f t="shared" si="195"/>
        <v>1</v>
      </c>
      <c r="AL84" s="11">
        <f t="shared" si="196"/>
        <v>1989</v>
      </c>
      <c r="AM84" s="11">
        <f t="shared" si="197"/>
        <v>2</v>
      </c>
      <c r="AN84" s="11">
        <f t="shared" si="198"/>
        <v>8000</v>
      </c>
      <c r="AO84" s="11">
        <f t="shared" si="199"/>
        <v>1</v>
      </c>
      <c r="AP84" s="11">
        <f t="shared" si="200"/>
        <v>4</v>
      </c>
      <c r="AQ84" s="11">
        <f t="shared" si="201"/>
        <v>1989</v>
      </c>
      <c r="AR84" s="11">
        <f t="shared" si="202"/>
        <v>1</v>
      </c>
      <c r="AS84" s="11">
        <f t="shared" si="203"/>
        <v>1</v>
      </c>
      <c r="AT84" s="11">
        <f t="shared" si="204"/>
        <v>18</v>
      </c>
      <c r="AU84" s="11" t="str">
        <f t="shared" si="205"/>
        <v>Distribution Chamber|Ventouse, Washout</v>
      </c>
      <c r="AV84" s="11">
        <f t="shared" si="206"/>
        <v>1989</v>
      </c>
      <c r="AW84" s="11">
        <f t="shared" si="207"/>
        <v>2</v>
      </c>
      <c r="AX84" s="11">
        <f t="shared" si="208"/>
        <v>1</v>
      </c>
      <c r="AY84" s="11">
        <f t="shared" si="209"/>
        <v>2</v>
      </c>
      <c r="AZ84" s="11">
        <f t="shared" si="210"/>
        <v>1989</v>
      </c>
      <c r="BA84" s="11">
        <f t="shared" si="211"/>
        <v>2</v>
      </c>
      <c r="BB84" s="11">
        <f t="shared" si="212"/>
        <v>15000</v>
      </c>
      <c r="BC84" s="11">
        <f t="shared" si="213"/>
        <v>0</v>
      </c>
      <c r="BD84" s="11" t="str">
        <f t="shared" si="214"/>
        <v xml:space="preserve"> </v>
      </c>
      <c r="BE84" s="11" t="str">
        <f t="shared" si="215"/>
        <v xml:space="preserve"> </v>
      </c>
      <c r="BF84" s="11" t="str">
        <f t="shared" si="216"/>
        <v xml:space="preserve"> </v>
      </c>
      <c r="BG84" s="11" t="str">
        <f t="shared" si="246"/>
        <v xml:space="preserve"> </v>
      </c>
      <c r="BH84" s="11" t="str">
        <f t="shared" si="217"/>
        <v xml:space="preserve"> </v>
      </c>
      <c r="BI84" s="11" t="str">
        <f t="shared" si="218"/>
        <v xml:space="preserve"> </v>
      </c>
      <c r="BJ84" s="11">
        <f t="shared" si="219"/>
        <v>0</v>
      </c>
      <c r="BK84" s="11" t="str">
        <f t="shared" si="220"/>
        <v/>
      </c>
      <c r="BL84" s="11" t="str">
        <f t="shared" si="221"/>
        <v xml:space="preserve"> </v>
      </c>
      <c r="BM84" s="11" t="str">
        <f t="shared" si="222"/>
        <v xml:space="preserve"> </v>
      </c>
      <c r="BN84" s="11" t="str">
        <f t="shared" si="223"/>
        <v xml:space="preserve"> </v>
      </c>
      <c r="BO84" s="11" t="str">
        <f t="shared" si="224"/>
        <v xml:space="preserve"> </v>
      </c>
      <c r="BP84" s="11" t="str">
        <f t="shared" si="225"/>
        <v xml:space="preserve"> </v>
      </c>
      <c r="BQ84" s="11" t="str">
        <f t="shared" si="226"/>
        <v>0</v>
      </c>
      <c r="BR84" s="25">
        <f t="shared" si="227"/>
        <v>0</v>
      </c>
      <c r="BS84" s="11" t="str">
        <f t="shared" si="228"/>
        <v>Not Present</v>
      </c>
      <c r="BT84" s="11" t="str">
        <f t="shared" si="229"/>
        <v>0</v>
      </c>
      <c r="BU84" s="12">
        <f t="shared" si="230"/>
        <v>1</v>
      </c>
      <c r="BV84" s="12">
        <f t="shared" si="231"/>
        <v>0</v>
      </c>
      <c r="BW84" s="12">
        <f t="shared" si="247"/>
        <v>1</v>
      </c>
      <c r="BX84" s="12">
        <f t="shared" si="232"/>
        <v>1</v>
      </c>
      <c r="BY84" s="11">
        <f t="shared" si="248"/>
        <v>1</v>
      </c>
      <c r="BZ84" s="11">
        <f t="shared" si="233"/>
        <v>1</v>
      </c>
      <c r="CA84" s="11">
        <f t="shared" si="234"/>
        <v>2</v>
      </c>
      <c r="CB84" s="11">
        <f t="shared" si="235"/>
        <v>2015</v>
      </c>
      <c r="CC84" s="11">
        <f t="shared" si="236"/>
        <v>1</v>
      </c>
      <c r="CD84" s="11" t="str">
        <f t="shared" si="237"/>
        <v>No</v>
      </c>
      <c r="CE84" s="11">
        <f t="shared" si="238"/>
        <v>0</v>
      </c>
      <c r="CF84" s="11">
        <f t="shared" si="239"/>
        <v>0</v>
      </c>
      <c r="CG84" s="11">
        <f t="shared" si="249"/>
        <v>1</v>
      </c>
      <c r="CH84" s="11">
        <f t="shared" si="250"/>
        <v>0</v>
      </c>
      <c r="CI84" s="11">
        <f t="shared" si="240"/>
        <v>1</v>
      </c>
      <c r="CJ84" s="11">
        <f t="shared" si="241"/>
        <v>2</v>
      </c>
    </row>
    <row r="85" spans="1:88" x14ac:dyDescent="0.3">
      <c r="A85" s="11">
        <f t="shared" si="165"/>
        <v>2017</v>
      </c>
      <c r="B85" s="11" t="str">
        <f t="shared" si="166"/>
        <v>23-03-2017 06:26:37 CET</v>
      </c>
      <c r="C85" s="11" t="str">
        <f t="shared" si="167"/>
        <v>Rwanda</v>
      </c>
      <c r="D85" s="11" t="str">
        <f t="shared" si="168"/>
        <v>Rulindo</v>
      </c>
      <c r="E85" s="11" t="str">
        <f t="shared" si="169"/>
        <v>Buyoga</v>
      </c>
      <c r="F85" s="11" t="str">
        <f t="shared" si="170"/>
        <v>Gitumba</v>
      </c>
      <c r="G85" s="11" t="str">
        <f t="shared" si="171"/>
        <v>Remera</v>
      </c>
      <c r="H85" s="11" t="str">
        <f t="shared" si="172"/>
        <v/>
      </c>
      <c r="I85" s="11" t="str">
        <f t="shared" si="173"/>
        <v/>
      </c>
      <c r="J85" s="11" t="str">
        <f t="shared" si="174"/>
        <v>Kiruruma</v>
      </c>
      <c r="K85" s="11">
        <f t="shared" si="175"/>
        <v>130</v>
      </c>
      <c r="L85" s="11">
        <f t="shared" si="251"/>
        <v>8295</v>
      </c>
      <c r="M85" s="11">
        <f t="shared" si="252"/>
        <v>25</v>
      </c>
      <c r="N85" s="11">
        <f t="shared" si="242"/>
        <v>331.8</v>
      </c>
      <c r="O85" s="11">
        <f t="shared" si="176"/>
        <v>125</v>
      </c>
      <c r="P85" s="11">
        <f t="shared" si="177"/>
        <v>5</v>
      </c>
      <c r="Q85" s="13">
        <f t="shared" si="243"/>
        <v>0.96153846153846156</v>
      </c>
      <c r="R85" s="11">
        <f t="shared" si="244"/>
        <v>1</v>
      </c>
      <c r="S85" s="11">
        <f t="shared" si="178"/>
        <v>0</v>
      </c>
      <c r="T85" s="11">
        <f t="shared" si="179"/>
        <v>1</v>
      </c>
      <c r="U85" s="11" t="str">
        <f t="shared" si="180"/>
        <v>Piped Network With Pump</v>
      </c>
      <c r="V85" s="11">
        <f t="shared" si="181"/>
        <v>2014</v>
      </c>
      <c r="W85" s="11" t="str">
        <f t="shared" si="182"/>
        <v>Governement (District, Wasac) And Water For People</v>
      </c>
      <c r="X85" s="11" t="str">
        <f t="shared" si="183"/>
        <v>Groundwater (Well, Etc.)</v>
      </c>
      <c r="Y85" s="11">
        <f t="shared" si="184"/>
        <v>1</v>
      </c>
      <c r="Z85" s="11">
        <f t="shared" si="185"/>
        <v>1</v>
      </c>
      <c r="AA85" s="11">
        <f t="shared" si="186"/>
        <v>1</v>
      </c>
      <c r="AB85" s="11" t="str">
        <f t="shared" si="187"/>
        <v>"Springbox" --Intake Structure At A Spring</v>
      </c>
      <c r="AC85" s="11">
        <f t="shared" si="188"/>
        <v>1</v>
      </c>
      <c r="AD85" s="11">
        <f t="shared" si="189"/>
        <v>2014</v>
      </c>
      <c r="AE85" s="11">
        <f t="shared" si="190"/>
        <v>1</v>
      </c>
      <c r="AF85" s="11">
        <f t="shared" si="191"/>
        <v>3</v>
      </c>
      <c r="AG85" s="12">
        <f t="shared" si="245"/>
        <v>576000</v>
      </c>
      <c r="AH85" s="12">
        <f t="shared" si="192"/>
        <v>921.6</v>
      </c>
      <c r="AI85" s="11">
        <f t="shared" si="193"/>
        <v>1</v>
      </c>
      <c r="AJ85" s="11">
        <f t="shared" si="194"/>
        <v>1</v>
      </c>
      <c r="AK85" s="11">
        <f t="shared" si="195"/>
        <v>3</v>
      </c>
      <c r="AL85" s="11">
        <f t="shared" si="196"/>
        <v>2014</v>
      </c>
      <c r="AM85" s="11">
        <f t="shared" si="197"/>
        <v>1</v>
      </c>
      <c r="AN85" s="11">
        <f t="shared" si="198"/>
        <v>9000</v>
      </c>
      <c r="AO85" s="11">
        <f t="shared" si="199"/>
        <v>1</v>
      </c>
      <c r="AP85" s="11">
        <f t="shared" si="200"/>
        <v>15</v>
      </c>
      <c r="AQ85" s="11">
        <f t="shared" si="201"/>
        <v>2014</v>
      </c>
      <c r="AR85" s="11">
        <f t="shared" si="202"/>
        <v>1</v>
      </c>
      <c r="AS85" s="11">
        <f t="shared" si="203"/>
        <v>1</v>
      </c>
      <c r="AT85" s="11">
        <f t="shared" si="204"/>
        <v>5</v>
      </c>
      <c r="AU85" s="11" t="str">
        <f t="shared" si="205"/>
        <v>Pressure Break Tank</v>
      </c>
      <c r="AV85" s="11">
        <f t="shared" si="206"/>
        <v>2014</v>
      </c>
      <c r="AW85" s="11">
        <f t="shared" si="207"/>
        <v>1</v>
      </c>
      <c r="AX85" s="11">
        <f t="shared" si="208"/>
        <v>1</v>
      </c>
      <c r="AY85" s="11">
        <f t="shared" si="209"/>
        <v>3</v>
      </c>
      <c r="AZ85" s="11">
        <f t="shared" si="210"/>
        <v>2014</v>
      </c>
      <c r="BA85" s="11">
        <f t="shared" si="211"/>
        <v>1</v>
      </c>
      <c r="BB85" s="11">
        <f t="shared" si="212"/>
        <v>9000</v>
      </c>
      <c r="BC85" s="11">
        <f t="shared" si="213"/>
        <v>1</v>
      </c>
      <c r="BD85" s="11">
        <f t="shared" si="214"/>
        <v>2</v>
      </c>
      <c r="BE85" s="11">
        <f t="shared" si="215"/>
        <v>2014</v>
      </c>
      <c r="BF85" s="11">
        <f t="shared" si="216"/>
        <v>1</v>
      </c>
      <c r="BG85" s="11">
        <f t="shared" si="246"/>
        <v>1</v>
      </c>
      <c r="BH85" s="11">
        <f t="shared" si="217"/>
        <v>2014</v>
      </c>
      <c r="BI85" s="11">
        <f t="shared" si="218"/>
        <v>1</v>
      </c>
      <c r="BJ85" s="11">
        <f t="shared" si="219"/>
        <v>0</v>
      </c>
      <c r="BK85" s="11" t="str">
        <f t="shared" si="220"/>
        <v/>
      </c>
      <c r="BL85" s="11" t="str">
        <f t="shared" si="221"/>
        <v xml:space="preserve"> </v>
      </c>
      <c r="BM85" s="11" t="str">
        <f t="shared" si="222"/>
        <v xml:space="preserve"> </v>
      </c>
      <c r="BN85" s="11" t="str">
        <f t="shared" si="223"/>
        <v xml:space="preserve"> </v>
      </c>
      <c r="BO85" s="11" t="str">
        <f t="shared" si="224"/>
        <v xml:space="preserve"> </v>
      </c>
      <c r="BP85" s="11" t="str">
        <f t="shared" si="225"/>
        <v xml:space="preserve"> </v>
      </c>
      <c r="BQ85" s="11" t="str">
        <f t="shared" si="226"/>
        <v>0</v>
      </c>
      <c r="BR85" s="25">
        <f t="shared" si="227"/>
        <v>0</v>
      </c>
      <c r="BS85" s="11" t="str">
        <f t="shared" si="228"/>
        <v>Not Present</v>
      </c>
      <c r="BT85" s="11" t="str">
        <f t="shared" si="229"/>
        <v>0</v>
      </c>
      <c r="BU85" s="12">
        <f t="shared" si="230"/>
        <v>1</v>
      </c>
      <c r="BV85" s="12">
        <f t="shared" si="231"/>
        <v>0</v>
      </c>
      <c r="BW85" s="12">
        <f t="shared" si="247"/>
        <v>1</v>
      </c>
      <c r="BX85" s="12">
        <f t="shared" si="232"/>
        <v>1</v>
      </c>
      <c r="BY85" s="11">
        <f t="shared" si="248"/>
        <v>1</v>
      </c>
      <c r="BZ85" s="11">
        <f t="shared" si="233"/>
        <v>1</v>
      </c>
      <c r="CA85" s="11">
        <f t="shared" si="234"/>
        <v>2</v>
      </c>
      <c r="CB85" s="11">
        <f t="shared" si="235"/>
        <v>2014</v>
      </c>
      <c r="CC85" s="11">
        <f t="shared" si="236"/>
        <v>1</v>
      </c>
      <c r="CD85" s="11" t="str">
        <f t="shared" si="237"/>
        <v>No</v>
      </c>
      <c r="CE85" s="11">
        <f t="shared" si="238"/>
        <v>0</v>
      </c>
      <c r="CF85" s="11">
        <f t="shared" si="239"/>
        <v>0</v>
      </c>
      <c r="CG85" s="11">
        <f t="shared" si="249"/>
        <v>1</v>
      </c>
      <c r="CH85" s="11">
        <f t="shared" si="250"/>
        <v>0</v>
      </c>
      <c r="CI85" s="11">
        <f t="shared" si="240"/>
        <v>1</v>
      </c>
      <c r="CJ85" s="11">
        <f t="shared" si="241"/>
        <v>1</v>
      </c>
    </row>
    <row r="86" spans="1:88" x14ac:dyDescent="0.3">
      <c r="A86" s="11">
        <f t="shared" si="165"/>
        <v>2017</v>
      </c>
      <c r="B86" s="11" t="str">
        <f t="shared" si="166"/>
        <v>09-03-2017 22:22:02 CET</v>
      </c>
      <c r="C86" s="11" t="str">
        <f t="shared" si="167"/>
        <v>Rwanda</v>
      </c>
      <c r="D86" s="11" t="str">
        <f t="shared" si="168"/>
        <v>Rulindo</v>
      </c>
      <c r="E86" s="11" t="str">
        <f t="shared" si="169"/>
        <v>Shyorongi</v>
      </c>
      <c r="F86" s="11" t="str">
        <f t="shared" si="170"/>
        <v>Rubona</v>
      </c>
      <c r="G86" s="11" t="str">
        <f t="shared" si="171"/>
        <v>Nyarunyinya</v>
      </c>
      <c r="H86" s="11" t="str">
        <f t="shared" si="172"/>
        <v/>
      </c>
      <c r="I86" s="11" t="str">
        <f t="shared" si="173"/>
        <v/>
      </c>
      <c r="J86" s="11" t="str">
        <f t="shared" si="174"/>
        <v>Bitete-Rwahi network</v>
      </c>
      <c r="K86" s="11">
        <f t="shared" si="175"/>
        <v>132</v>
      </c>
      <c r="L86" s="11">
        <f t="shared" si="251"/>
        <v>1316</v>
      </c>
      <c r="M86" s="11">
        <f t="shared" si="252"/>
        <v>15</v>
      </c>
      <c r="N86" s="11">
        <f t="shared" si="242"/>
        <v>87.733333333333334</v>
      </c>
      <c r="O86" s="11">
        <f t="shared" si="176"/>
        <v>40</v>
      </c>
      <c r="P86" s="11">
        <f t="shared" si="177"/>
        <v>92</v>
      </c>
      <c r="Q86" s="13">
        <f t="shared" si="243"/>
        <v>0.30303030303030304</v>
      </c>
      <c r="R86" s="11">
        <f t="shared" si="244"/>
        <v>0</v>
      </c>
      <c r="S86" s="11">
        <f t="shared" si="178"/>
        <v>1</v>
      </c>
      <c r="T86" s="11">
        <f t="shared" si="179"/>
        <v>1</v>
      </c>
      <c r="U86" s="11" t="str">
        <f t="shared" si="180"/>
        <v>Piped Network -- Gravity Only</v>
      </c>
      <c r="V86" s="11">
        <f t="shared" si="181"/>
        <v>2013</v>
      </c>
      <c r="W86" s="11" t="str">
        <f t="shared" si="182"/>
        <v>Governement (District, Wasac) And Water For People</v>
      </c>
      <c r="X86" s="11" t="str">
        <f t="shared" si="183"/>
        <v>Spring</v>
      </c>
      <c r="Y86" s="11">
        <f t="shared" si="184"/>
        <v>1</v>
      </c>
      <c r="Z86" s="11">
        <f t="shared" si="185"/>
        <v>1</v>
      </c>
      <c r="AA86" s="11">
        <f t="shared" si="186"/>
        <v>1</v>
      </c>
      <c r="AB86" s="11" t="str">
        <f t="shared" si="187"/>
        <v>"Springbox" --Intake Structure At A Spring</v>
      </c>
      <c r="AC86" s="11">
        <f t="shared" si="188"/>
        <v>1</v>
      </c>
      <c r="AD86" s="11">
        <f t="shared" si="189"/>
        <v>2013</v>
      </c>
      <c r="AE86" s="11">
        <f t="shared" si="190"/>
        <v>1</v>
      </c>
      <c r="AF86" s="11">
        <f t="shared" si="191"/>
        <v>12</v>
      </c>
      <c r="AG86" s="12">
        <f t="shared" si="245"/>
        <v>144000</v>
      </c>
      <c r="AH86" s="12">
        <f t="shared" si="192"/>
        <v>720</v>
      </c>
      <c r="AI86" s="11">
        <f t="shared" si="193"/>
        <v>1</v>
      </c>
      <c r="AJ86" s="11">
        <f t="shared" si="194"/>
        <v>1</v>
      </c>
      <c r="AK86" s="11">
        <f t="shared" si="195"/>
        <v>1</v>
      </c>
      <c r="AL86" s="11">
        <f t="shared" si="196"/>
        <v>2013</v>
      </c>
      <c r="AM86" s="11">
        <f t="shared" si="197"/>
        <v>1</v>
      </c>
      <c r="AN86" s="11">
        <f t="shared" si="198"/>
        <v>600</v>
      </c>
      <c r="AO86" s="11">
        <f t="shared" si="199"/>
        <v>1</v>
      </c>
      <c r="AP86" s="11">
        <f t="shared" si="200"/>
        <v>6</v>
      </c>
      <c r="AQ86" s="11">
        <f t="shared" si="201"/>
        <v>2013</v>
      </c>
      <c r="AR86" s="11">
        <f t="shared" si="202"/>
        <v>2</v>
      </c>
      <c r="AS86" s="11">
        <f t="shared" si="203"/>
        <v>1</v>
      </c>
      <c r="AT86" s="11">
        <f t="shared" si="204"/>
        <v>6</v>
      </c>
      <c r="AU86" s="11" t="str">
        <f t="shared" si="205"/>
        <v>Pressure Break Tank|Distribution Chamber|Ventouse, Washout</v>
      </c>
      <c r="AV86" s="11">
        <f t="shared" si="206"/>
        <v>2013</v>
      </c>
      <c r="AW86" s="11">
        <f t="shared" si="207"/>
        <v>1</v>
      </c>
      <c r="AX86" s="11">
        <f t="shared" si="208"/>
        <v>1</v>
      </c>
      <c r="AY86" s="11">
        <f t="shared" si="209"/>
        <v>1</v>
      </c>
      <c r="AZ86" s="11">
        <f t="shared" si="210"/>
        <v>2013</v>
      </c>
      <c r="BA86" s="11">
        <f t="shared" si="211"/>
        <v>1</v>
      </c>
      <c r="BB86" s="11">
        <f t="shared" si="212"/>
        <v>6500</v>
      </c>
      <c r="BC86" s="11">
        <f t="shared" si="213"/>
        <v>0</v>
      </c>
      <c r="BD86" s="11" t="str">
        <f t="shared" si="214"/>
        <v xml:space="preserve"> </v>
      </c>
      <c r="BE86" s="11" t="str">
        <f t="shared" si="215"/>
        <v xml:space="preserve"> </v>
      </c>
      <c r="BF86" s="11" t="str">
        <f t="shared" si="216"/>
        <v xml:space="preserve"> </v>
      </c>
      <c r="BG86" s="11" t="str">
        <f t="shared" si="246"/>
        <v xml:space="preserve"> </v>
      </c>
      <c r="BH86" s="11" t="str">
        <f t="shared" si="217"/>
        <v xml:space="preserve"> </v>
      </c>
      <c r="BI86" s="11" t="str">
        <f t="shared" si="218"/>
        <v xml:space="preserve"> </v>
      </c>
      <c r="BJ86" s="11">
        <f t="shared" si="219"/>
        <v>0</v>
      </c>
      <c r="BK86" s="11" t="str">
        <f t="shared" si="220"/>
        <v/>
      </c>
      <c r="BL86" s="11" t="str">
        <f t="shared" si="221"/>
        <v xml:space="preserve"> </v>
      </c>
      <c r="BM86" s="11" t="str">
        <f t="shared" si="222"/>
        <v xml:space="preserve"> </v>
      </c>
      <c r="BN86" s="11" t="str">
        <f t="shared" si="223"/>
        <v xml:space="preserve"> </v>
      </c>
      <c r="BO86" s="11" t="str">
        <f t="shared" si="224"/>
        <v xml:space="preserve"> </v>
      </c>
      <c r="BP86" s="11" t="str">
        <f t="shared" si="225"/>
        <v xml:space="preserve"> </v>
      </c>
      <c r="BQ86" s="11" t="str">
        <f t="shared" si="226"/>
        <v>0</v>
      </c>
      <c r="BR86" s="25">
        <f t="shared" si="227"/>
        <v>0</v>
      </c>
      <c r="BS86" s="11" t="str">
        <f t="shared" si="228"/>
        <v>Not Present</v>
      </c>
      <c r="BT86" s="11" t="str">
        <f t="shared" si="229"/>
        <v>0</v>
      </c>
      <c r="BU86" s="12">
        <f t="shared" si="230"/>
        <v>1</v>
      </c>
      <c r="BV86" s="12">
        <f t="shared" si="231"/>
        <v>0</v>
      </c>
      <c r="BW86" s="12">
        <f t="shared" si="247"/>
        <v>1</v>
      </c>
      <c r="BX86" s="12">
        <f t="shared" si="232"/>
        <v>1</v>
      </c>
      <c r="BY86" s="11">
        <f t="shared" si="248"/>
        <v>1</v>
      </c>
      <c r="BZ86" s="11">
        <f t="shared" si="233"/>
        <v>1</v>
      </c>
      <c r="CA86" s="11">
        <f t="shared" si="234"/>
        <v>1</v>
      </c>
      <c r="CB86" s="11">
        <f t="shared" si="235"/>
        <v>2013</v>
      </c>
      <c r="CC86" s="11">
        <f t="shared" si="236"/>
        <v>1</v>
      </c>
      <c r="CD86" s="11" t="str">
        <f t="shared" si="237"/>
        <v>No</v>
      </c>
      <c r="CE86" s="11">
        <f t="shared" si="238"/>
        <v>0</v>
      </c>
      <c r="CF86" s="11">
        <f t="shared" si="239"/>
        <v>0</v>
      </c>
      <c r="CG86" s="11">
        <f t="shared" si="249"/>
        <v>1</v>
      </c>
      <c r="CH86" s="11">
        <f t="shared" si="250"/>
        <v>0</v>
      </c>
      <c r="CI86" s="11">
        <f t="shared" si="240"/>
        <v>1</v>
      </c>
      <c r="CJ86" s="11">
        <f t="shared" si="241"/>
        <v>1</v>
      </c>
    </row>
    <row r="87" spans="1:88" x14ac:dyDescent="0.3">
      <c r="A87" s="11">
        <f t="shared" si="165"/>
        <v>2017</v>
      </c>
      <c r="B87" s="11" t="str">
        <f t="shared" si="166"/>
        <v>14-03-2017 22:00:37 CET</v>
      </c>
      <c r="C87" s="11" t="str">
        <f t="shared" si="167"/>
        <v>Rwanda</v>
      </c>
      <c r="D87" s="11" t="str">
        <f t="shared" si="168"/>
        <v>Rulindo</v>
      </c>
      <c r="E87" s="11" t="str">
        <f t="shared" si="169"/>
        <v>Tumba</v>
      </c>
      <c r="F87" s="11" t="str">
        <f t="shared" si="170"/>
        <v>Taba</v>
      </c>
      <c r="G87" s="11" t="str">
        <f t="shared" si="171"/>
        <v>Nyirambuga</v>
      </c>
      <c r="H87" s="11" t="str">
        <f t="shared" si="172"/>
        <v/>
      </c>
      <c r="I87" s="11" t="str">
        <f t="shared" si="173"/>
        <v/>
      </c>
      <c r="J87" s="11" t="str">
        <f t="shared" si="174"/>
        <v>Nyirambuga pumping station2/Nyirambuga source</v>
      </c>
      <c r="K87" s="11">
        <f t="shared" si="175"/>
        <v>128</v>
      </c>
      <c r="L87" s="11">
        <f t="shared" si="251"/>
        <v>30604</v>
      </c>
      <c r="M87" s="11">
        <f t="shared" si="252"/>
        <v>1</v>
      </c>
      <c r="N87" s="11">
        <f t="shared" si="242"/>
        <v>30604</v>
      </c>
      <c r="O87" s="11">
        <f t="shared" si="176"/>
        <v>128</v>
      </c>
      <c r="P87" s="11" t="str">
        <f t="shared" si="177"/>
        <v xml:space="preserve"> </v>
      </c>
      <c r="Q87" s="13">
        <f t="shared" si="243"/>
        <v>1</v>
      </c>
      <c r="R87" s="11">
        <f t="shared" si="244"/>
        <v>1</v>
      </c>
      <c r="S87" s="11">
        <f t="shared" si="178"/>
        <v>0</v>
      </c>
      <c r="T87" s="11">
        <f t="shared" si="179"/>
        <v>1</v>
      </c>
      <c r="U87" s="11" t="str">
        <f t="shared" si="180"/>
        <v>Piped Network With Pump</v>
      </c>
      <c r="V87" s="11">
        <f t="shared" si="181"/>
        <v>2012</v>
      </c>
      <c r="W87" s="11" t="str">
        <f t="shared" si="182"/>
        <v>Gor</v>
      </c>
      <c r="X87" s="11" t="str">
        <f t="shared" si="183"/>
        <v>Spring</v>
      </c>
      <c r="Y87" s="11">
        <f t="shared" si="184"/>
        <v>8</v>
      </c>
      <c r="Z87" s="11">
        <f t="shared" si="185"/>
        <v>0</v>
      </c>
      <c r="AA87" s="11">
        <f t="shared" si="186"/>
        <v>1</v>
      </c>
      <c r="AB87" s="11" t="str">
        <f t="shared" si="187"/>
        <v>"Springbox" --Intake Structure At A Spring</v>
      </c>
      <c r="AC87" s="11">
        <f t="shared" si="188"/>
        <v>5</v>
      </c>
      <c r="AD87" s="11">
        <f t="shared" si="189"/>
        <v>2012</v>
      </c>
      <c r="AE87" s="11">
        <f t="shared" si="190"/>
        <v>1</v>
      </c>
      <c r="AF87" s="11">
        <f t="shared" si="191"/>
        <v>4</v>
      </c>
      <c r="AG87" s="12">
        <f t="shared" si="245"/>
        <v>432000</v>
      </c>
      <c r="AH87" s="12">
        <f t="shared" si="192"/>
        <v>675</v>
      </c>
      <c r="AI87" s="11">
        <f t="shared" si="193"/>
        <v>1</v>
      </c>
      <c r="AJ87" s="11">
        <f t="shared" si="194"/>
        <v>1</v>
      </c>
      <c r="AK87" s="11">
        <f t="shared" si="195"/>
        <v>1</v>
      </c>
      <c r="AL87" s="11">
        <f t="shared" si="196"/>
        <v>2012</v>
      </c>
      <c r="AM87" s="11">
        <f t="shared" si="197"/>
        <v>1</v>
      </c>
      <c r="AN87" s="11">
        <f t="shared" si="198"/>
        <v>50</v>
      </c>
      <c r="AO87" s="11">
        <f t="shared" si="199"/>
        <v>1</v>
      </c>
      <c r="AP87" s="11">
        <f t="shared" si="200"/>
        <v>1</v>
      </c>
      <c r="AQ87" s="11">
        <f t="shared" si="201"/>
        <v>2012</v>
      </c>
      <c r="AR87" s="11">
        <f t="shared" si="202"/>
        <v>1</v>
      </c>
      <c r="AS87" s="11">
        <f t="shared" si="203"/>
        <v>0</v>
      </c>
      <c r="AT87" s="11" t="str">
        <f t="shared" si="204"/>
        <v xml:space="preserve"> </v>
      </c>
      <c r="AU87" s="11" t="str">
        <f t="shared" si="205"/>
        <v/>
      </c>
      <c r="AV87" s="11" t="str">
        <f t="shared" si="206"/>
        <v xml:space="preserve"> </v>
      </c>
      <c r="AW87" s="11" t="str">
        <f t="shared" si="207"/>
        <v xml:space="preserve"> </v>
      </c>
      <c r="AX87" s="11">
        <f t="shared" si="208"/>
        <v>1</v>
      </c>
      <c r="AY87" s="11">
        <f t="shared" si="209"/>
        <v>1</v>
      </c>
      <c r="AZ87" s="11">
        <f t="shared" si="210"/>
        <v>2012</v>
      </c>
      <c r="BA87" s="11">
        <f t="shared" si="211"/>
        <v>1</v>
      </c>
      <c r="BB87" s="11">
        <f t="shared" si="212"/>
        <v>4000</v>
      </c>
      <c r="BC87" s="11">
        <f t="shared" si="213"/>
        <v>1</v>
      </c>
      <c r="BD87" s="11">
        <f t="shared" si="214"/>
        <v>2</v>
      </c>
      <c r="BE87" s="11">
        <f t="shared" si="215"/>
        <v>2012</v>
      </c>
      <c r="BF87" s="11">
        <f t="shared" si="216"/>
        <v>1</v>
      </c>
      <c r="BG87" s="11">
        <f t="shared" si="246"/>
        <v>1</v>
      </c>
      <c r="BH87" s="11">
        <f t="shared" si="217"/>
        <v>2012</v>
      </c>
      <c r="BI87" s="11">
        <f t="shared" si="218"/>
        <v>1</v>
      </c>
      <c r="BJ87" s="11">
        <f t="shared" si="219"/>
        <v>1</v>
      </c>
      <c r="BK87" s="11" t="str">
        <f t="shared" si="220"/>
        <v>Disinfection/Chlorination</v>
      </c>
      <c r="BL87" s="11">
        <f t="shared" si="221"/>
        <v>2017</v>
      </c>
      <c r="BM87" s="11">
        <f t="shared" si="222"/>
        <v>1</v>
      </c>
      <c r="BN87" s="11">
        <f t="shared" si="223"/>
        <v>0</v>
      </c>
      <c r="BO87" s="11" t="str">
        <f t="shared" si="224"/>
        <v xml:space="preserve"> </v>
      </c>
      <c r="BP87" s="11" t="str">
        <f t="shared" si="225"/>
        <v xml:space="preserve"> </v>
      </c>
      <c r="BQ87" s="11" t="str">
        <f t="shared" si="226"/>
        <v>0</v>
      </c>
      <c r="BR87" s="25">
        <f t="shared" si="227"/>
        <v>0</v>
      </c>
      <c r="BS87" s="11" t="str">
        <f t="shared" si="228"/>
        <v>Not Present</v>
      </c>
      <c r="BT87" s="11" t="str">
        <f t="shared" si="229"/>
        <v>0</v>
      </c>
      <c r="BU87" s="12">
        <f t="shared" si="230"/>
        <v>1</v>
      </c>
      <c r="BV87" s="12">
        <f t="shared" si="231"/>
        <v>0</v>
      </c>
      <c r="BW87" s="12">
        <f t="shared" si="247"/>
        <v>1</v>
      </c>
      <c r="BX87" s="12">
        <f t="shared" si="232"/>
        <v>1</v>
      </c>
      <c r="BY87" s="11">
        <f t="shared" si="248"/>
        <v>1</v>
      </c>
      <c r="BZ87" s="11">
        <f t="shared" si="233"/>
        <v>1</v>
      </c>
      <c r="CA87" s="11">
        <f t="shared" si="234"/>
        <v>1</v>
      </c>
      <c r="CB87" s="11">
        <f t="shared" si="235"/>
        <v>2012</v>
      </c>
      <c r="CC87" s="11">
        <f t="shared" si="236"/>
        <v>1</v>
      </c>
      <c r="CD87" s="11" t="str">
        <f t="shared" si="237"/>
        <v>No</v>
      </c>
      <c r="CE87" s="11">
        <f t="shared" si="238"/>
        <v>0</v>
      </c>
      <c r="CF87" s="11">
        <f t="shared" si="239"/>
        <v>0</v>
      </c>
      <c r="CG87" s="11">
        <f t="shared" si="249"/>
        <v>1</v>
      </c>
      <c r="CH87" s="11">
        <f t="shared" si="250"/>
        <v>0</v>
      </c>
      <c r="CI87" s="11">
        <f t="shared" si="240"/>
        <v>1</v>
      </c>
      <c r="CJ87" s="11">
        <f t="shared" si="241"/>
        <v>1</v>
      </c>
    </row>
    <row r="88" spans="1:88" x14ac:dyDescent="0.3">
      <c r="A88" s="11">
        <f t="shared" si="165"/>
        <v>2017</v>
      </c>
      <c r="B88" s="11" t="str">
        <f t="shared" si="166"/>
        <v>16-03-2017 07:27:19 CET</v>
      </c>
      <c r="C88" s="11" t="str">
        <f t="shared" si="167"/>
        <v>Rwanda</v>
      </c>
      <c r="D88" s="11" t="str">
        <f t="shared" si="168"/>
        <v>Rulindo</v>
      </c>
      <c r="E88" s="11" t="str">
        <f t="shared" si="169"/>
        <v>Burega</v>
      </c>
      <c r="F88" s="11" t="str">
        <f t="shared" si="170"/>
        <v>Karengeli</v>
      </c>
      <c r="G88" s="11" t="str">
        <f t="shared" si="171"/>
        <v>Kanunga</v>
      </c>
      <c r="H88" s="11" t="str">
        <f t="shared" si="172"/>
        <v/>
      </c>
      <c r="I88" s="11" t="str">
        <f t="shared" si="173"/>
        <v/>
      </c>
      <c r="J88" s="11" t="str">
        <f t="shared" si="174"/>
        <v>Rwamugaza</v>
      </c>
      <c r="K88" s="11">
        <f t="shared" si="175"/>
        <v>275</v>
      </c>
      <c r="L88" s="11">
        <f t="shared" si="251"/>
        <v>14106</v>
      </c>
      <c r="M88" s="11">
        <f t="shared" si="252"/>
        <v>38</v>
      </c>
      <c r="N88" s="11">
        <f t="shared" si="242"/>
        <v>371.21052631578948</v>
      </c>
      <c r="O88" s="11">
        <f t="shared" si="176"/>
        <v>275</v>
      </c>
      <c r="P88" s="11" t="str">
        <f t="shared" si="177"/>
        <v xml:space="preserve"> </v>
      </c>
      <c r="Q88" s="13">
        <f t="shared" si="243"/>
        <v>1</v>
      </c>
      <c r="R88" s="11">
        <f t="shared" si="244"/>
        <v>1</v>
      </c>
      <c r="S88" s="11">
        <f t="shared" si="178"/>
        <v>0</v>
      </c>
      <c r="T88" s="11">
        <f t="shared" si="179"/>
        <v>1</v>
      </c>
      <c r="U88" s="11" t="str">
        <f t="shared" si="180"/>
        <v>Piped Network -- Gravity Only</v>
      </c>
      <c r="V88" s="11">
        <f t="shared" si="181"/>
        <v>2003</v>
      </c>
      <c r="W88" s="11" t="str">
        <f t="shared" si="182"/>
        <v>Government</v>
      </c>
      <c r="X88" s="11" t="str">
        <f t="shared" si="183"/>
        <v>Spring</v>
      </c>
      <c r="Y88" s="11">
        <f t="shared" si="184"/>
        <v>2</v>
      </c>
      <c r="Z88" s="11">
        <f t="shared" si="185"/>
        <v>1</v>
      </c>
      <c r="AA88" s="11">
        <f t="shared" si="186"/>
        <v>1</v>
      </c>
      <c r="AB88" s="11" t="str">
        <f t="shared" si="187"/>
        <v/>
      </c>
      <c r="AC88" s="11">
        <f t="shared" si="188"/>
        <v>2</v>
      </c>
      <c r="AD88" s="11">
        <f t="shared" si="189"/>
        <v>2003</v>
      </c>
      <c r="AE88" s="11">
        <f t="shared" si="190"/>
        <v>1</v>
      </c>
      <c r="AF88" s="11">
        <f t="shared" si="191"/>
        <v>3.5</v>
      </c>
      <c r="AG88" s="12">
        <f t="shared" si="245"/>
        <v>493714.28571428574</v>
      </c>
      <c r="AH88" s="12">
        <f t="shared" si="192"/>
        <v>359.06493506493507</v>
      </c>
      <c r="AI88" s="11">
        <f t="shared" si="193"/>
        <v>1</v>
      </c>
      <c r="AJ88" s="11">
        <f t="shared" si="194"/>
        <v>1</v>
      </c>
      <c r="AK88" s="11">
        <f t="shared" si="195"/>
        <v>1</v>
      </c>
      <c r="AL88" s="11">
        <f t="shared" si="196"/>
        <v>2003</v>
      </c>
      <c r="AM88" s="11">
        <f t="shared" si="197"/>
        <v>1</v>
      </c>
      <c r="AN88" s="11">
        <f t="shared" si="198"/>
        <v>8000</v>
      </c>
      <c r="AO88" s="11">
        <f t="shared" si="199"/>
        <v>1</v>
      </c>
      <c r="AP88" s="11">
        <f t="shared" si="200"/>
        <v>20</v>
      </c>
      <c r="AQ88" s="11">
        <f t="shared" si="201"/>
        <v>2003</v>
      </c>
      <c r="AR88" s="11">
        <f t="shared" si="202"/>
        <v>1</v>
      </c>
      <c r="AS88" s="11">
        <f t="shared" si="203"/>
        <v>1</v>
      </c>
      <c r="AT88" s="11">
        <f t="shared" si="204"/>
        <v>16</v>
      </c>
      <c r="AU88" s="11" t="str">
        <f t="shared" si="205"/>
        <v/>
      </c>
      <c r="AV88" s="11">
        <f t="shared" si="206"/>
        <v>2003</v>
      </c>
      <c r="AW88" s="11">
        <f t="shared" si="207"/>
        <v>1</v>
      </c>
      <c r="AX88" s="11">
        <f t="shared" si="208"/>
        <v>0</v>
      </c>
      <c r="AY88" s="11" t="str">
        <f t="shared" si="209"/>
        <v xml:space="preserve"> </v>
      </c>
      <c r="AZ88" s="11" t="str">
        <f t="shared" si="210"/>
        <v xml:space="preserve"> </v>
      </c>
      <c r="BA88" s="11" t="str">
        <f t="shared" si="211"/>
        <v xml:space="preserve"> </v>
      </c>
      <c r="BB88" s="11" t="str">
        <f t="shared" si="212"/>
        <v xml:space="preserve"> </v>
      </c>
      <c r="BC88" s="11">
        <f t="shared" si="213"/>
        <v>0</v>
      </c>
      <c r="BD88" s="11" t="str">
        <f t="shared" si="214"/>
        <v xml:space="preserve"> </v>
      </c>
      <c r="BE88" s="11" t="str">
        <f t="shared" si="215"/>
        <v xml:space="preserve"> </v>
      </c>
      <c r="BF88" s="11" t="str">
        <f t="shared" si="216"/>
        <v xml:space="preserve"> </v>
      </c>
      <c r="BG88" s="11" t="str">
        <f t="shared" si="246"/>
        <v xml:space="preserve"> </v>
      </c>
      <c r="BH88" s="11" t="str">
        <f t="shared" si="217"/>
        <v xml:space="preserve"> </v>
      </c>
      <c r="BI88" s="11" t="str">
        <f t="shared" si="218"/>
        <v xml:space="preserve"> </v>
      </c>
      <c r="BJ88" s="11">
        <f t="shared" si="219"/>
        <v>0</v>
      </c>
      <c r="BK88" s="11" t="str">
        <f t="shared" si="220"/>
        <v/>
      </c>
      <c r="BL88" s="11" t="str">
        <f t="shared" si="221"/>
        <v xml:space="preserve"> </v>
      </c>
      <c r="BM88" s="11" t="str">
        <f t="shared" si="222"/>
        <v xml:space="preserve"> </v>
      </c>
      <c r="BN88" s="11" t="str">
        <f t="shared" si="223"/>
        <v xml:space="preserve"> </v>
      </c>
      <c r="BO88" s="11" t="str">
        <f t="shared" si="224"/>
        <v xml:space="preserve"> </v>
      </c>
      <c r="BP88" s="11" t="str">
        <f t="shared" si="225"/>
        <v xml:space="preserve"> </v>
      </c>
      <c r="BQ88" s="11" t="str">
        <f t="shared" si="226"/>
        <v>0</v>
      </c>
      <c r="BR88" s="25">
        <f t="shared" si="227"/>
        <v>0</v>
      </c>
      <c r="BS88" s="11" t="str">
        <f t="shared" si="228"/>
        <v>Not Present</v>
      </c>
      <c r="BT88" s="11" t="str">
        <f t="shared" si="229"/>
        <v>0</v>
      </c>
      <c r="BU88" s="12">
        <f t="shared" si="230"/>
        <v>1</v>
      </c>
      <c r="BV88" s="12">
        <f t="shared" si="231"/>
        <v>0</v>
      </c>
      <c r="BW88" s="12">
        <f t="shared" si="247"/>
        <v>1</v>
      </c>
      <c r="BX88" s="12">
        <f t="shared" si="232"/>
        <v>1</v>
      </c>
      <c r="BY88" s="11">
        <f t="shared" si="248"/>
        <v>1</v>
      </c>
      <c r="BZ88" s="11">
        <f t="shared" si="233"/>
        <v>1</v>
      </c>
      <c r="CA88" s="11">
        <f t="shared" si="234"/>
        <v>1</v>
      </c>
      <c r="CB88" s="11">
        <f t="shared" si="235"/>
        <v>2003</v>
      </c>
      <c r="CC88" s="11">
        <f t="shared" si="236"/>
        <v>2</v>
      </c>
      <c r="CD88" s="11" t="str">
        <f t="shared" si="237"/>
        <v>No</v>
      </c>
      <c r="CE88" s="11">
        <f t="shared" si="238"/>
        <v>0</v>
      </c>
      <c r="CF88" s="11">
        <f t="shared" si="239"/>
        <v>0</v>
      </c>
      <c r="CG88" s="11">
        <f t="shared" si="249"/>
        <v>1</v>
      </c>
      <c r="CH88" s="11">
        <f t="shared" si="250"/>
        <v>0</v>
      </c>
      <c r="CI88" s="11">
        <f t="shared" si="240"/>
        <v>0</v>
      </c>
      <c r="CJ88" s="11">
        <f t="shared" si="241"/>
        <v>2</v>
      </c>
    </row>
    <row r="89" spans="1:88" x14ac:dyDescent="0.3">
      <c r="A89" s="11">
        <f t="shared" si="165"/>
        <v>2017</v>
      </c>
      <c r="B89" s="11" t="str">
        <f t="shared" si="166"/>
        <v>23-03-2017 16:48:28 CET</v>
      </c>
      <c r="C89" s="11" t="str">
        <f t="shared" si="167"/>
        <v>Rwanda</v>
      </c>
      <c r="D89" s="11" t="str">
        <f t="shared" si="168"/>
        <v>Rulindo</v>
      </c>
      <c r="E89" s="11" t="str">
        <f t="shared" si="169"/>
        <v>Murambi</v>
      </c>
      <c r="F89" s="11" t="str">
        <f t="shared" si="170"/>
        <v>Bubangu</v>
      </c>
      <c r="G89" s="11" t="str">
        <f t="shared" si="171"/>
        <v>Karwa</v>
      </c>
      <c r="H89" s="11" t="str">
        <f t="shared" si="172"/>
        <v/>
      </c>
      <c r="I89" s="11" t="str">
        <f t="shared" si="173"/>
        <v/>
      </c>
      <c r="J89" s="11" t="str">
        <f t="shared" si="174"/>
        <v>rwiseke</v>
      </c>
      <c r="K89" s="11">
        <f t="shared" si="175"/>
        <v>215</v>
      </c>
      <c r="L89" s="11">
        <f t="shared" si="251"/>
        <v>9536</v>
      </c>
      <c r="M89" s="11">
        <f t="shared" si="252"/>
        <v>5</v>
      </c>
      <c r="N89" s="11">
        <f t="shared" si="242"/>
        <v>1907.2</v>
      </c>
      <c r="O89" s="11">
        <f t="shared" si="176"/>
        <v>215</v>
      </c>
      <c r="P89" s="11" t="str">
        <f t="shared" si="177"/>
        <v xml:space="preserve"> </v>
      </c>
      <c r="Q89" s="13">
        <f t="shared" si="243"/>
        <v>1</v>
      </c>
      <c r="R89" s="11">
        <f t="shared" si="244"/>
        <v>1</v>
      </c>
      <c r="S89" s="11">
        <f t="shared" si="178"/>
        <v>0</v>
      </c>
      <c r="T89" s="11">
        <f t="shared" si="179"/>
        <v>1</v>
      </c>
      <c r="U89" s="11" t="str">
        <f t="shared" si="180"/>
        <v>Piped Network -- Gravity Only</v>
      </c>
      <c r="V89" s="11">
        <f t="shared" si="181"/>
        <v>2001</v>
      </c>
      <c r="W89" s="11" t="str">
        <f t="shared" si="182"/>
        <v>Governement (District, Wasac) And Water For People</v>
      </c>
      <c r="X89" s="11" t="str">
        <f t="shared" si="183"/>
        <v>Spring</v>
      </c>
      <c r="Y89" s="11">
        <f t="shared" si="184"/>
        <v>3</v>
      </c>
      <c r="Z89" s="11">
        <f t="shared" si="185"/>
        <v>1</v>
      </c>
      <c r="AA89" s="11">
        <f t="shared" si="186"/>
        <v>1</v>
      </c>
      <c r="AB89" s="11" t="str">
        <f t="shared" si="187"/>
        <v>"Springbox" --Intake Structure At A Spring</v>
      </c>
      <c r="AC89" s="11">
        <f t="shared" si="188"/>
        <v>1</v>
      </c>
      <c r="AD89" s="11">
        <f t="shared" si="189"/>
        <v>2001</v>
      </c>
      <c r="AE89" s="11">
        <f t="shared" si="190"/>
        <v>1</v>
      </c>
      <c r="AF89" s="11">
        <f t="shared" si="191"/>
        <v>14</v>
      </c>
      <c r="AG89" s="12">
        <f t="shared" si="245"/>
        <v>123428.57142857143</v>
      </c>
      <c r="AH89" s="12">
        <f t="shared" si="192"/>
        <v>114.8172757475083</v>
      </c>
      <c r="AI89" s="11">
        <f t="shared" si="193"/>
        <v>1</v>
      </c>
      <c r="AJ89" s="11">
        <f t="shared" si="194"/>
        <v>1</v>
      </c>
      <c r="AK89" s="11">
        <f t="shared" si="195"/>
        <v>1</v>
      </c>
      <c r="AL89" s="11">
        <f t="shared" si="196"/>
        <v>2001</v>
      </c>
      <c r="AM89" s="11">
        <f t="shared" si="197"/>
        <v>1</v>
      </c>
      <c r="AN89" s="11">
        <f t="shared" si="198"/>
        <v>12000</v>
      </c>
      <c r="AO89" s="11">
        <f t="shared" si="199"/>
        <v>1</v>
      </c>
      <c r="AP89" s="11">
        <f t="shared" si="200"/>
        <v>7</v>
      </c>
      <c r="AQ89" s="11">
        <f t="shared" si="201"/>
        <v>2001</v>
      </c>
      <c r="AR89" s="11">
        <f t="shared" si="202"/>
        <v>1</v>
      </c>
      <c r="AS89" s="11">
        <f t="shared" si="203"/>
        <v>0</v>
      </c>
      <c r="AT89" s="11" t="str">
        <f t="shared" si="204"/>
        <v xml:space="preserve"> </v>
      </c>
      <c r="AU89" s="11" t="str">
        <f t="shared" si="205"/>
        <v/>
      </c>
      <c r="AV89" s="11" t="str">
        <f t="shared" si="206"/>
        <v xml:space="preserve"> </v>
      </c>
      <c r="AW89" s="11" t="str">
        <f t="shared" si="207"/>
        <v xml:space="preserve"> </v>
      </c>
      <c r="AX89" s="11">
        <f t="shared" si="208"/>
        <v>1</v>
      </c>
      <c r="AY89" s="11">
        <f t="shared" si="209"/>
        <v>1</v>
      </c>
      <c r="AZ89" s="11">
        <f t="shared" si="210"/>
        <v>2001</v>
      </c>
      <c r="BA89" s="11">
        <f t="shared" si="211"/>
        <v>1</v>
      </c>
      <c r="BB89" s="11">
        <f t="shared" si="212"/>
        <v>12000</v>
      </c>
      <c r="BC89" s="11">
        <f t="shared" si="213"/>
        <v>0</v>
      </c>
      <c r="BD89" s="11" t="str">
        <f t="shared" si="214"/>
        <v xml:space="preserve"> </v>
      </c>
      <c r="BE89" s="11" t="str">
        <f t="shared" si="215"/>
        <v xml:space="preserve"> </v>
      </c>
      <c r="BF89" s="11" t="str">
        <f t="shared" si="216"/>
        <v xml:space="preserve"> </v>
      </c>
      <c r="BG89" s="11" t="str">
        <f t="shared" si="246"/>
        <v xml:space="preserve"> </v>
      </c>
      <c r="BH89" s="11" t="str">
        <f t="shared" si="217"/>
        <v xml:space="preserve"> </v>
      </c>
      <c r="BI89" s="11" t="str">
        <f t="shared" si="218"/>
        <v xml:space="preserve"> </v>
      </c>
      <c r="BJ89" s="11">
        <f t="shared" si="219"/>
        <v>0</v>
      </c>
      <c r="BK89" s="11" t="str">
        <f t="shared" si="220"/>
        <v/>
      </c>
      <c r="BL89" s="11" t="str">
        <f t="shared" si="221"/>
        <v xml:space="preserve"> </v>
      </c>
      <c r="BM89" s="11" t="str">
        <f t="shared" si="222"/>
        <v xml:space="preserve"> </v>
      </c>
      <c r="BN89" s="11" t="str">
        <f t="shared" si="223"/>
        <v xml:space="preserve"> </v>
      </c>
      <c r="BO89" s="11" t="str">
        <f t="shared" si="224"/>
        <v xml:space="preserve"> </v>
      </c>
      <c r="BP89" s="11" t="str">
        <f t="shared" si="225"/>
        <v xml:space="preserve"> </v>
      </c>
      <c r="BQ89" s="11" t="str">
        <f t="shared" si="226"/>
        <v>0</v>
      </c>
      <c r="BR89" s="25">
        <f t="shared" si="227"/>
        <v>0</v>
      </c>
      <c r="BS89" s="11" t="str">
        <f t="shared" si="228"/>
        <v>Not Present</v>
      </c>
      <c r="BT89" s="11" t="str">
        <f t="shared" si="229"/>
        <v>0</v>
      </c>
      <c r="BU89" s="12">
        <f t="shared" si="230"/>
        <v>1</v>
      </c>
      <c r="BV89" s="12">
        <f t="shared" si="231"/>
        <v>0</v>
      </c>
      <c r="BW89" s="12">
        <f t="shared" si="247"/>
        <v>1</v>
      </c>
      <c r="BX89" s="12">
        <f t="shared" si="232"/>
        <v>1</v>
      </c>
      <c r="BY89" s="11">
        <f t="shared" si="248"/>
        <v>1</v>
      </c>
      <c r="BZ89" s="11">
        <f t="shared" si="233"/>
        <v>1</v>
      </c>
      <c r="CA89" s="11">
        <f t="shared" si="234"/>
        <v>1</v>
      </c>
      <c r="CB89" s="11">
        <f t="shared" si="235"/>
        <v>2001</v>
      </c>
      <c r="CC89" s="11">
        <f t="shared" si="236"/>
        <v>1</v>
      </c>
      <c r="CD89" s="11" t="str">
        <f t="shared" si="237"/>
        <v>No</v>
      </c>
      <c r="CE89" s="11">
        <f t="shared" si="238"/>
        <v>0</v>
      </c>
      <c r="CF89" s="11">
        <f t="shared" si="239"/>
        <v>0</v>
      </c>
      <c r="CG89" s="11">
        <f t="shared" si="249"/>
        <v>1</v>
      </c>
      <c r="CH89" s="11">
        <f t="shared" si="250"/>
        <v>0</v>
      </c>
      <c r="CI89" s="11">
        <f t="shared" si="240"/>
        <v>1</v>
      </c>
      <c r="CJ89" s="11">
        <f t="shared" si="241"/>
        <v>1</v>
      </c>
    </row>
    <row r="90" spans="1:88" x14ac:dyDescent="0.3">
      <c r="A90" s="11">
        <f t="shared" si="165"/>
        <v>2017</v>
      </c>
      <c r="B90" s="11" t="str">
        <f t="shared" si="166"/>
        <v>23-04-2017 14:43:55 CEST</v>
      </c>
      <c r="C90" s="11" t="str">
        <f t="shared" si="167"/>
        <v>Rwanda</v>
      </c>
      <c r="D90" s="11" t="str">
        <f t="shared" si="168"/>
        <v>Rulindo</v>
      </c>
      <c r="E90" s="11" t="str">
        <f t="shared" si="169"/>
        <v>Buyoga</v>
      </c>
      <c r="F90" s="11" t="str">
        <f t="shared" si="170"/>
        <v>Gahororo</v>
      </c>
      <c r="G90" s="11" t="str">
        <f t="shared" si="171"/>
        <v>Gatare</v>
      </c>
      <c r="H90" s="11" t="str">
        <f t="shared" si="172"/>
        <v/>
      </c>
      <c r="I90" s="11" t="str">
        <f t="shared" si="173"/>
        <v/>
      </c>
      <c r="J90" s="11" t="str">
        <f t="shared" si="174"/>
        <v>Kiruruma</v>
      </c>
      <c r="K90" s="11">
        <f t="shared" si="175"/>
        <v>175</v>
      </c>
      <c r="L90" s="11">
        <f t="shared" si="251"/>
        <v>8295</v>
      </c>
      <c r="M90" s="11">
        <f t="shared" si="252"/>
        <v>25</v>
      </c>
      <c r="N90" s="11">
        <f t="shared" si="242"/>
        <v>331.8</v>
      </c>
      <c r="O90" s="11">
        <f t="shared" si="176"/>
        <v>100</v>
      </c>
      <c r="P90" s="11">
        <f t="shared" si="177"/>
        <v>75</v>
      </c>
      <c r="Q90" s="13">
        <f t="shared" si="243"/>
        <v>0.5714285714285714</v>
      </c>
      <c r="R90" s="11">
        <f t="shared" si="244"/>
        <v>0</v>
      </c>
      <c r="S90" s="11">
        <f t="shared" si="178"/>
        <v>0</v>
      </c>
      <c r="T90" s="11">
        <f t="shared" si="179"/>
        <v>1</v>
      </c>
      <c r="U90" s="11" t="str">
        <f t="shared" si="180"/>
        <v>Piped Network With Pump</v>
      </c>
      <c r="V90" s="11">
        <f t="shared" si="181"/>
        <v>2017</v>
      </c>
      <c r="W90" s="11" t="str">
        <f t="shared" si="182"/>
        <v>Governement (District, Wasac) And Water For People</v>
      </c>
      <c r="X90" s="11" t="str">
        <f t="shared" si="183"/>
        <v>Spring</v>
      </c>
      <c r="Y90" s="11">
        <f t="shared" si="184"/>
        <v>1</v>
      </c>
      <c r="Z90" s="11">
        <f t="shared" si="185"/>
        <v>1</v>
      </c>
      <c r="AA90" s="11">
        <f t="shared" si="186"/>
        <v>1</v>
      </c>
      <c r="AB90" s="11" t="str">
        <f t="shared" si="187"/>
        <v>"Springbox" --Intake Structure At A Spring</v>
      </c>
      <c r="AC90" s="11">
        <f t="shared" si="188"/>
        <v>1</v>
      </c>
      <c r="AD90" s="11">
        <f t="shared" si="189"/>
        <v>2014</v>
      </c>
      <c r="AE90" s="11">
        <f t="shared" si="190"/>
        <v>1</v>
      </c>
      <c r="AF90" s="11">
        <f t="shared" si="191"/>
        <v>3</v>
      </c>
      <c r="AG90" s="12">
        <f t="shared" si="245"/>
        <v>576000</v>
      </c>
      <c r="AH90" s="12">
        <f t="shared" si="192"/>
        <v>1152</v>
      </c>
      <c r="AI90" s="11">
        <f t="shared" si="193"/>
        <v>1</v>
      </c>
      <c r="AJ90" s="11">
        <f t="shared" si="194"/>
        <v>1</v>
      </c>
      <c r="AK90" s="11">
        <f t="shared" si="195"/>
        <v>1</v>
      </c>
      <c r="AL90" s="11">
        <f t="shared" si="196"/>
        <v>2014</v>
      </c>
      <c r="AM90" s="11">
        <f t="shared" si="197"/>
        <v>3</v>
      </c>
      <c r="AN90" s="11">
        <f t="shared" si="198"/>
        <v>9000</v>
      </c>
      <c r="AO90" s="11">
        <f t="shared" si="199"/>
        <v>0</v>
      </c>
      <c r="AP90" s="11" t="str">
        <f t="shared" si="200"/>
        <v xml:space="preserve"> </v>
      </c>
      <c r="AQ90" s="11" t="str">
        <f t="shared" si="201"/>
        <v xml:space="preserve"> </v>
      </c>
      <c r="AR90" s="11" t="str">
        <f t="shared" si="202"/>
        <v xml:space="preserve"> </v>
      </c>
      <c r="AS90" s="11">
        <f t="shared" si="203"/>
        <v>0</v>
      </c>
      <c r="AT90" s="11" t="str">
        <f t="shared" si="204"/>
        <v xml:space="preserve"> </v>
      </c>
      <c r="AU90" s="11" t="str">
        <f t="shared" si="205"/>
        <v/>
      </c>
      <c r="AV90" s="11" t="str">
        <f t="shared" si="206"/>
        <v xml:space="preserve"> </v>
      </c>
      <c r="AW90" s="11" t="str">
        <f t="shared" si="207"/>
        <v xml:space="preserve"> </v>
      </c>
      <c r="AX90" s="11">
        <f t="shared" si="208"/>
        <v>1</v>
      </c>
      <c r="AY90" s="11">
        <f t="shared" si="209"/>
        <v>3</v>
      </c>
      <c r="AZ90" s="11">
        <f t="shared" si="210"/>
        <v>2014</v>
      </c>
      <c r="BA90" s="11">
        <f t="shared" si="211"/>
        <v>1</v>
      </c>
      <c r="BB90" s="11">
        <f t="shared" si="212"/>
        <v>9000</v>
      </c>
      <c r="BC90" s="11">
        <f t="shared" si="213"/>
        <v>1</v>
      </c>
      <c r="BD90" s="11">
        <f t="shared" si="214"/>
        <v>2</v>
      </c>
      <c r="BE90" s="11">
        <f t="shared" si="215"/>
        <v>2014</v>
      </c>
      <c r="BF90" s="11">
        <f t="shared" si="216"/>
        <v>1</v>
      </c>
      <c r="BG90" s="11">
        <f t="shared" si="246"/>
        <v>1</v>
      </c>
      <c r="BH90" s="11">
        <f t="shared" si="217"/>
        <v>2014</v>
      </c>
      <c r="BI90" s="11">
        <f t="shared" si="218"/>
        <v>1</v>
      </c>
      <c r="BJ90" s="11">
        <f t="shared" si="219"/>
        <v>0</v>
      </c>
      <c r="BK90" s="11" t="str">
        <f t="shared" si="220"/>
        <v/>
      </c>
      <c r="BL90" s="11" t="str">
        <f t="shared" si="221"/>
        <v xml:space="preserve"> </v>
      </c>
      <c r="BM90" s="11" t="str">
        <f t="shared" si="222"/>
        <v xml:space="preserve"> </v>
      </c>
      <c r="BN90" s="11" t="str">
        <f t="shared" si="223"/>
        <v xml:space="preserve"> </v>
      </c>
      <c r="BO90" s="11" t="str">
        <f t="shared" si="224"/>
        <v xml:space="preserve"> </v>
      </c>
      <c r="BP90" s="11" t="str">
        <f t="shared" si="225"/>
        <v xml:space="preserve"> </v>
      </c>
      <c r="BQ90" s="11" t="str">
        <f t="shared" si="226"/>
        <v>0</v>
      </c>
      <c r="BR90" s="25">
        <f t="shared" si="227"/>
        <v>0</v>
      </c>
      <c r="BS90" s="11" t="str">
        <f t="shared" si="228"/>
        <v>Not Present</v>
      </c>
      <c r="BT90" s="11" t="str">
        <f t="shared" si="229"/>
        <v>0</v>
      </c>
      <c r="BU90" s="12">
        <f t="shared" si="230"/>
        <v>1</v>
      </c>
      <c r="BV90" s="12">
        <f t="shared" si="231"/>
        <v>0</v>
      </c>
      <c r="BW90" s="12">
        <f t="shared" si="247"/>
        <v>1</v>
      </c>
      <c r="BX90" s="12">
        <f t="shared" si="232"/>
        <v>1</v>
      </c>
      <c r="BY90" s="11">
        <f t="shared" si="248"/>
        <v>1</v>
      </c>
      <c r="BZ90" s="11">
        <f t="shared" si="233"/>
        <v>1</v>
      </c>
      <c r="CA90" s="11">
        <f t="shared" si="234"/>
        <v>2</v>
      </c>
      <c r="CB90" s="11">
        <f t="shared" si="235"/>
        <v>2016</v>
      </c>
      <c r="CC90" s="11">
        <f t="shared" si="236"/>
        <v>3</v>
      </c>
      <c r="CD90" s="11" t="str">
        <f t="shared" si="237"/>
        <v>No</v>
      </c>
      <c r="CE90" s="11">
        <f t="shared" si="238"/>
        <v>0</v>
      </c>
      <c r="CF90" s="11">
        <f t="shared" si="239"/>
        <v>0</v>
      </c>
      <c r="CG90" s="11">
        <f t="shared" si="249"/>
        <v>1</v>
      </c>
      <c r="CH90" s="11">
        <f t="shared" si="250"/>
        <v>0</v>
      </c>
      <c r="CI90" s="11">
        <f t="shared" si="240"/>
        <v>0</v>
      </c>
      <c r="CJ90" s="11">
        <f t="shared" si="241"/>
        <v>3</v>
      </c>
    </row>
    <row r="91" spans="1:88" x14ac:dyDescent="0.3">
      <c r="A91" s="11">
        <f t="shared" si="165"/>
        <v>2017</v>
      </c>
      <c r="B91" s="11" t="str">
        <f t="shared" si="166"/>
        <v>09-03-2017 22:39:44 CET</v>
      </c>
      <c r="C91" s="11" t="str">
        <f t="shared" si="167"/>
        <v>Rwanda</v>
      </c>
      <c r="D91" s="11" t="str">
        <f t="shared" si="168"/>
        <v>Rulindo</v>
      </c>
      <c r="E91" s="11" t="str">
        <f t="shared" si="169"/>
        <v>Shyorongi</v>
      </c>
      <c r="F91" s="11" t="str">
        <f t="shared" si="170"/>
        <v>Rubona</v>
      </c>
      <c r="G91" s="11" t="str">
        <f t="shared" si="171"/>
        <v>Rwahi</v>
      </c>
      <c r="H91" s="11" t="str">
        <f t="shared" si="172"/>
        <v/>
      </c>
      <c r="I91" s="11" t="str">
        <f t="shared" si="173"/>
        <v/>
      </c>
      <c r="J91" s="11" t="str">
        <f t="shared" si="174"/>
        <v>Bitete-Rwahi network</v>
      </c>
      <c r="K91" s="11">
        <f t="shared" si="175"/>
        <v>161</v>
      </c>
      <c r="L91" s="11">
        <f t="shared" si="251"/>
        <v>1316</v>
      </c>
      <c r="M91" s="11">
        <f t="shared" si="252"/>
        <v>15</v>
      </c>
      <c r="N91" s="11">
        <f t="shared" si="242"/>
        <v>87.733333333333334</v>
      </c>
      <c r="O91" s="11">
        <f t="shared" si="176"/>
        <v>40</v>
      </c>
      <c r="P91" s="11">
        <f t="shared" si="177"/>
        <v>121</v>
      </c>
      <c r="Q91" s="13">
        <f t="shared" si="243"/>
        <v>0.2484472049689441</v>
      </c>
      <c r="R91" s="11">
        <f t="shared" si="244"/>
        <v>0</v>
      </c>
      <c r="S91" s="11">
        <f t="shared" si="178"/>
        <v>1</v>
      </c>
      <c r="T91" s="11">
        <f t="shared" si="179"/>
        <v>1</v>
      </c>
      <c r="U91" s="11" t="str">
        <f t="shared" si="180"/>
        <v>Piped Network -- Gravity Only</v>
      </c>
      <c r="V91" s="11">
        <f t="shared" si="181"/>
        <v>2013</v>
      </c>
      <c r="W91" s="11" t="str">
        <f t="shared" si="182"/>
        <v>Governement (District, Wasac) And Water For People</v>
      </c>
      <c r="X91" s="11" t="str">
        <f t="shared" si="183"/>
        <v>Spring</v>
      </c>
      <c r="Y91" s="11">
        <f t="shared" si="184"/>
        <v>2</v>
      </c>
      <c r="Z91" s="11">
        <f t="shared" si="185"/>
        <v>1</v>
      </c>
      <c r="AA91" s="11">
        <f t="shared" si="186"/>
        <v>1</v>
      </c>
      <c r="AB91" s="11" t="str">
        <f t="shared" si="187"/>
        <v>"Springbox" --Intake Structure At A Spring</v>
      </c>
      <c r="AC91" s="11">
        <f t="shared" si="188"/>
        <v>1</v>
      </c>
      <c r="AD91" s="11">
        <f t="shared" si="189"/>
        <v>2013</v>
      </c>
      <c r="AE91" s="11">
        <f t="shared" si="190"/>
        <v>1</v>
      </c>
      <c r="AF91" s="11">
        <f t="shared" si="191"/>
        <v>12</v>
      </c>
      <c r="AG91" s="12">
        <f t="shared" si="245"/>
        <v>144000</v>
      </c>
      <c r="AH91" s="12">
        <f t="shared" si="192"/>
        <v>720</v>
      </c>
      <c r="AI91" s="11">
        <f t="shared" si="193"/>
        <v>1</v>
      </c>
      <c r="AJ91" s="11">
        <f t="shared" si="194"/>
        <v>1</v>
      </c>
      <c r="AK91" s="11">
        <f t="shared" si="195"/>
        <v>1</v>
      </c>
      <c r="AL91" s="11">
        <f t="shared" si="196"/>
        <v>2013</v>
      </c>
      <c r="AM91" s="11">
        <f t="shared" si="197"/>
        <v>1</v>
      </c>
      <c r="AN91" s="11">
        <f t="shared" si="198"/>
        <v>600</v>
      </c>
      <c r="AO91" s="11">
        <f t="shared" si="199"/>
        <v>1</v>
      </c>
      <c r="AP91" s="11">
        <f t="shared" si="200"/>
        <v>6</v>
      </c>
      <c r="AQ91" s="11">
        <f t="shared" si="201"/>
        <v>2013</v>
      </c>
      <c r="AR91" s="11">
        <f t="shared" si="202"/>
        <v>2</v>
      </c>
      <c r="AS91" s="11">
        <f t="shared" si="203"/>
        <v>1</v>
      </c>
      <c r="AT91" s="11">
        <f t="shared" si="204"/>
        <v>6</v>
      </c>
      <c r="AU91" s="11" t="str">
        <f t="shared" si="205"/>
        <v>Pressure Break Tank|Distribution Chamber|Ventouse, Washout</v>
      </c>
      <c r="AV91" s="11">
        <f t="shared" si="206"/>
        <v>2013</v>
      </c>
      <c r="AW91" s="11">
        <f t="shared" si="207"/>
        <v>1</v>
      </c>
      <c r="AX91" s="11">
        <f t="shared" si="208"/>
        <v>1</v>
      </c>
      <c r="AY91" s="11">
        <f t="shared" si="209"/>
        <v>1</v>
      </c>
      <c r="AZ91" s="11">
        <f t="shared" si="210"/>
        <v>2013</v>
      </c>
      <c r="BA91" s="11">
        <f t="shared" si="211"/>
        <v>1</v>
      </c>
      <c r="BB91" s="11">
        <f t="shared" si="212"/>
        <v>6500</v>
      </c>
      <c r="BC91" s="11">
        <f t="shared" si="213"/>
        <v>0</v>
      </c>
      <c r="BD91" s="11" t="str">
        <f t="shared" si="214"/>
        <v xml:space="preserve"> </v>
      </c>
      <c r="BE91" s="11" t="str">
        <f t="shared" si="215"/>
        <v xml:space="preserve"> </v>
      </c>
      <c r="BF91" s="11" t="str">
        <f t="shared" si="216"/>
        <v xml:space="preserve"> </v>
      </c>
      <c r="BG91" s="11" t="str">
        <f t="shared" si="246"/>
        <v xml:space="preserve"> </v>
      </c>
      <c r="BH91" s="11" t="str">
        <f t="shared" si="217"/>
        <v xml:space="preserve"> </v>
      </c>
      <c r="BI91" s="11" t="str">
        <f t="shared" si="218"/>
        <v xml:space="preserve"> </v>
      </c>
      <c r="BJ91" s="11">
        <f t="shared" si="219"/>
        <v>0</v>
      </c>
      <c r="BK91" s="11" t="str">
        <f t="shared" si="220"/>
        <v/>
      </c>
      <c r="BL91" s="11" t="str">
        <f t="shared" si="221"/>
        <v xml:space="preserve"> </v>
      </c>
      <c r="BM91" s="11" t="str">
        <f t="shared" si="222"/>
        <v xml:space="preserve"> </v>
      </c>
      <c r="BN91" s="11" t="str">
        <f t="shared" si="223"/>
        <v xml:space="preserve"> </v>
      </c>
      <c r="BO91" s="11" t="str">
        <f t="shared" si="224"/>
        <v xml:space="preserve"> </v>
      </c>
      <c r="BP91" s="11" t="str">
        <f t="shared" si="225"/>
        <v xml:space="preserve"> </v>
      </c>
      <c r="BQ91" s="11" t="str">
        <f t="shared" si="226"/>
        <v>0</v>
      </c>
      <c r="BR91" s="25">
        <f t="shared" si="227"/>
        <v>0</v>
      </c>
      <c r="BS91" s="11" t="str">
        <f t="shared" si="228"/>
        <v>Not Present</v>
      </c>
      <c r="BT91" s="11" t="str">
        <f t="shared" si="229"/>
        <v>0</v>
      </c>
      <c r="BU91" s="12">
        <f t="shared" si="230"/>
        <v>1</v>
      </c>
      <c r="BV91" s="12">
        <f t="shared" si="231"/>
        <v>0</v>
      </c>
      <c r="BW91" s="12">
        <f t="shared" si="247"/>
        <v>1</v>
      </c>
      <c r="BX91" s="12">
        <f t="shared" si="232"/>
        <v>1</v>
      </c>
      <c r="BY91" s="11">
        <f t="shared" si="248"/>
        <v>1</v>
      </c>
      <c r="BZ91" s="11">
        <f t="shared" si="233"/>
        <v>1</v>
      </c>
      <c r="CA91" s="11">
        <f t="shared" si="234"/>
        <v>1</v>
      </c>
      <c r="CB91" s="11">
        <f t="shared" si="235"/>
        <v>2013</v>
      </c>
      <c r="CC91" s="11">
        <f t="shared" si="236"/>
        <v>1</v>
      </c>
      <c r="CD91" s="11" t="str">
        <f t="shared" si="237"/>
        <v>No</v>
      </c>
      <c r="CE91" s="11">
        <f t="shared" si="238"/>
        <v>0</v>
      </c>
      <c r="CF91" s="11">
        <f t="shared" si="239"/>
        <v>0</v>
      </c>
      <c r="CG91" s="11">
        <f t="shared" si="249"/>
        <v>1</v>
      </c>
      <c r="CH91" s="11">
        <f t="shared" si="250"/>
        <v>0</v>
      </c>
      <c r="CI91" s="11">
        <f t="shared" si="240"/>
        <v>1</v>
      </c>
      <c r="CJ91" s="11">
        <f t="shared" si="241"/>
        <v>1</v>
      </c>
    </row>
    <row r="92" spans="1:88" x14ac:dyDescent="0.3">
      <c r="A92" s="11">
        <f t="shared" si="165"/>
        <v>2017</v>
      </c>
      <c r="B92" s="11" t="str">
        <f t="shared" si="166"/>
        <v>13-03-2017 22:19:44 CET</v>
      </c>
      <c r="C92" s="11" t="str">
        <f t="shared" si="167"/>
        <v>Rwanda</v>
      </c>
      <c r="D92" s="11" t="str">
        <f t="shared" si="168"/>
        <v>Rulindo</v>
      </c>
      <c r="E92" s="11" t="str">
        <f t="shared" si="169"/>
        <v>Bushoki</v>
      </c>
      <c r="F92" s="11" t="str">
        <f t="shared" si="170"/>
        <v>Giko</v>
      </c>
      <c r="G92" s="11" t="str">
        <f t="shared" si="171"/>
        <v>Karambo</v>
      </c>
      <c r="H92" s="11" t="str">
        <f t="shared" si="172"/>
        <v/>
      </c>
      <c r="I92" s="11" t="str">
        <f t="shared" si="173"/>
        <v/>
      </c>
      <c r="J92" s="11" t="str">
        <f t="shared" si="174"/>
        <v>Karambo water point/Buramira gravity</v>
      </c>
      <c r="K92" s="11">
        <f t="shared" si="175"/>
        <v>104</v>
      </c>
      <c r="L92" s="11">
        <f t="shared" si="251"/>
        <v>1255</v>
      </c>
      <c r="M92" s="11">
        <f t="shared" si="252"/>
        <v>1</v>
      </c>
      <c r="N92" s="11">
        <f t="shared" si="242"/>
        <v>1255</v>
      </c>
      <c r="O92" s="11">
        <f t="shared" si="176"/>
        <v>104</v>
      </c>
      <c r="P92" s="11" t="str">
        <f t="shared" si="177"/>
        <v xml:space="preserve"> </v>
      </c>
      <c r="Q92" s="13">
        <f t="shared" si="243"/>
        <v>1</v>
      </c>
      <c r="R92" s="11">
        <f t="shared" si="244"/>
        <v>1</v>
      </c>
      <c r="S92" s="11">
        <f t="shared" si="178"/>
        <v>0</v>
      </c>
      <c r="T92" s="11">
        <f t="shared" si="179"/>
        <v>1</v>
      </c>
      <c r="U92" s="11" t="str">
        <f t="shared" si="180"/>
        <v>Piped Network -- Gravity Only</v>
      </c>
      <c r="V92" s="11">
        <f t="shared" si="181"/>
        <v>2015</v>
      </c>
      <c r="W92" s="11" t="str">
        <f t="shared" si="182"/>
        <v>Gor</v>
      </c>
      <c r="X92" s="11" t="str">
        <f t="shared" si="183"/>
        <v>Spring</v>
      </c>
      <c r="Y92" s="11">
        <f t="shared" si="184"/>
        <v>2</v>
      </c>
      <c r="Z92" s="11">
        <f t="shared" si="185"/>
        <v>1</v>
      </c>
      <c r="AA92" s="11">
        <f t="shared" si="186"/>
        <v>0</v>
      </c>
      <c r="AB92" s="11" t="str">
        <f t="shared" si="187"/>
        <v/>
      </c>
      <c r="AC92" s="11" t="str">
        <f t="shared" si="188"/>
        <v xml:space="preserve"> </v>
      </c>
      <c r="AD92" s="11" t="str">
        <f t="shared" si="189"/>
        <v xml:space="preserve"> </v>
      </c>
      <c r="AE92" s="11" t="str">
        <f t="shared" si="190"/>
        <v xml:space="preserve"> </v>
      </c>
      <c r="AF92" s="11">
        <f t="shared" si="191"/>
        <v>30</v>
      </c>
      <c r="AG92" s="12">
        <f t="shared" si="245"/>
        <v>57600</v>
      </c>
      <c r="AH92" s="12">
        <f t="shared" si="192"/>
        <v>110.76923076923077</v>
      </c>
      <c r="AI92" s="11">
        <f t="shared" si="193"/>
        <v>1</v>
      </c>
      <c r="AJ92" s="11">
        <f t="shared" si="194"/>
        <v>0</v>
      </c>
      <c r="AK92" s="11" t="str">
        <f t="shared" si="195"/>
        <v xml:space="preserve"> </v>
      </c>
      <c r="AL92" s="11" t="str">
        <f t="shared" si="196"/>
        <v xml:space="preserve"> </v>
      </c>
      <c r="AM92" s="11" t="str">
        <f t="shared" si="197"/>
        <v xml:space="preserve"> </v>
      </c>
      <c r="AN92" s="11" t="str">
        <f t="shared" si="198"/>
        <v xml:space="preserve"> </v>
      </c>
      <c r="AO92" s="11">
        <f t="shared" si="199"/>
        <v>1</v>
      </c>
      <c r="AP92" s="11">
        <f t="shared" si="200"/>
        <v>1</v>
      </c>
      <c r="AQ92" s="11">
        <f t="shared" si="201"/>
        <v>2015</v>
      </c>
      <c r="AR92" s="11">
        <f t="shared" si="202"/>
        <v>1</v>
      </c>
      <c r="AS92" s="11">
        <f t="shared" si="203"/>
        <v>0</v>
      </c>
      <c r="AT92" s="11" t="str">
        <f t="shared" si="204"/>
        <v xml:space="preserve"> </v>
      </c>
      <c r="AU92" s="11" t="str">
        <f t="shared" si="205"/>
        <v/>
      </c>
      <c r="AV92" s="11" t="str">
        <f t="shared" si="206"/>
        <v xml:space="preserve"> </v>
      </c>
      <c r="AW92" s="11" t="str">
        <f t="shared" si="207"/>
        <v xml:space="preserve"> </v>
      </c>
      <c r="AX92" s="11">
        <f t="shared" si="208"/>
        <v>0</v>
      </c>
      <c r="AY92" s="11" t="str">
        <f t="shared" si="209"/>
        <v xml:space="preserve"> </v>
      </c>
      <c r="AZ92" s="11" t="str">
        <f t="shared" si="210"/>
        <v xml:space="preserve"> </v>
      </c>
      <c r="BA92" s="11" t="str">
        <f t="shared" si="211"/>
        <v xml:space="preserve"> </v>
      </c>
      <c r="BB92" s="11" t="str">
        <f t="shared" si="212"/>
        <v xml:space="preserve"> </v>
      </c>
      <c r="BC92" s="11">
        <f t="shared" si="213"/>
        <v>0</v>
      </c>
      <c r="BD92" s="11" t="str">
        <f t="shared" si="214"/>
        <v xml:space="preserve"> </v>
      </c>
      <c r="BE92" s="11" t="str">
        <f t="shared" si="215"/>
        <v xml:space="preserve"> </v>
      </c>
      <c r="BF92" s="11" t="str">
        <f t="shared" si="216"/>
        <v xml:space="preserve"> </v>
      </c>
      <c r="BG92" s="11" t="str">
        <f t="shared" si="246"/>
        <v xml:space="preserve"> </v>
      </c>
      <c r="BH92" s="11" t="str">
        <f t="shared" si="217"/>
        <v xml:space="preserve"> </v>
      </c>
      <c r="BI92" s="11" t="str">
        <f t="shared" si="218"/>
        <v xml:space="preserve"> </v>
      </c>
      <c r="BJ92" s="11">
        <f t="shared" si="219"/>
        <v>0</v>
      </c>
      <c r="BK92" s="11" t="str">
        <f t="shared" si="220"/>
        <v/>
      </c>
      <c r="BL92" s="11" t="str">
        <f t="shared" si="221"/>
        <v xml:space="preserve"> </v>
      </c>
      <c r="BM92" s="11" t="str">
        <f t="shared" si="222"/>
        <v xml:space="preserve"> </v>
      </c>
      <c r="BN92" s="11" t="str">
        <f t="shared" si="223"/>
        <v xml:space="preserve"> </v>
      </c>
      <c r="BO92" s="11" t="str">
        <f t="shared" si="224"/>
        <v xml:space="preserve"> </v>
      </c>
      <c r="BP92" s="11" t="str">
        <f t="shared" si="225"/>
        <v xml:space="preserve"> </v>
      </c>
      <c r="BQ92" s="11" t="str">
        <f t="shared" si="226"/>
        <v>0</v>
      </c>
      <c r="BR92" s="25">
        <f t="shared" si="227"/>
        <v>0</v>
      </c>
      <c r="BS92" s="11" t="str">
        <f t="shared" si="228"/>
        <v>Not Present</v>
      </c>
      <c r="BT92" s="11" t="str">
        <f t="shared" si="229"/>
        <v>0</v>
      </c>
      <c r="BU92" s="12">
        <f t="shared" si="230"/>
        <v>1</v>
      </c>
      <c r="BV92" s="12">
        <f t="shared" si="231"/>
        <v>0</v>
      </c>
      <c r="BW92" s="12">
        <f t="shared" si="247"/>
        <v>1</v>
      </c>
      <c r="BX92" s="12">
        <f t="shared" si="232"/>
        <v>1</v>
      </c>
      <c r="BY92" s="11">
        <f t="shared" si="248"/>
        <v>1</v>
      </c>
      <c r="BZ92" s="11">
        <f t="shared" si="233"/>
        <v>1</v>
      </c>
      <c r="CA92" s="11">
        <f t="shared" si="234"/>
        <v>1</v>
      </c>
      <c r="CB92" s="11">
        <f t="shared" si="235"/>
        <v>2015</v>
      </c>
      <c r="CC92" s="11">
        <f t="shared" si="236"/>
        <v>1</v>
      </c>
      <c r="CD92" s="11" t="str">
        <f t="shared" si="237"/>
        <v>No</v>
      </c>
      <c r="CE92" s="11">
        <f t="shared" si="238"/>
        <v>0</v>
      </c>
      <c r="CF92" s="11">
        <f t="shared" si="239"/>
        <v>0</v>
      </c>
      <c r="CG92" s="11">
        <f t="shared" si="249"/>
        <v>1</v>
      </c>
      <c r="CH92" s="11">
        <f t="shared" si="250"/>
        <v>0</v>
      </c>
      <c r="CI92" s="11">
        <f t="shared" si="240"/>
        <v>1</v>
      </c>
      <c r="CJ92" s="11">
        <f t="shared" si="241"/>
        <v>1</v>
      </c>
    </row>
    <row r="93" spans="1:88" x14ac:dyDescent="0.3">
      <c r="A93" s="11">
        <f t="shared" si="165"/>
        <v>2017</v>
      </c>
      <c r="B93" s="11" t="str">
        <f t="shared" si="166"/>
        <v>16-03-2017 06:23:31 CET</v>
      </c>
      <c r="C93" s="11" t="str">
        <f t="shared" si="167"/>
        <v>Rwanda</v>
      </c>
      <c r="D93" s="11" t="str">
        <f t="shared" si="168"/>
        <v>Rulindo</v>
      </c>
      <c r="E93" s="11" t="str">
        <f t="shared" si="169"/>
        <v>Burega</v>
      </c>
      <c r="F93" s="11" t="str">
        <f t="shared" si="170"/>
        <v>Taba</v>
      </c>
      <c r="G93" s="11" t="str">
        <f t="shared" si="171"/>
        <v>Lyinzovu</v>
      </c>
      <c r="H93" s="11" t="str">
        <f t="shared" si="172"/>
        <v/>
      </c>
      <c r="I93" s="11" t="str">
        <f t="shared" si="173"/>
        <v/>
      </c>
      <c r="J93" s="11" t="str">
        <f t="shared" si="174"/>
        <v>Rwamugaza</v>
      </c>
      <c r="K93" s="11">
        <f t="shared" si="175"/>
        <v>505</v>
      </c>
      <c r="L93" s="11">
        <f t="shared" si="251"/>
        <v>14106</v>
      </c>
      <c r="M93" s="11">
        <f t="shared" si="252"/>
        <v>38</v>
      </c>
      <c r="N93" s="11">
        <f t="shared" si="242"/>
        <v>371.21052631578948</v>
      </c>
      <c r="O93" s="11">
        <f t="shared" si="176"/>
        <v>505</v>
      </c>
      <c r="P93" s="11" t="str">
        <f t="shared" si="177"/>
        <v xml:space="preserve"> </v>
      </c>
      <c r="Q93" s="13">
        <f t="shared" si="243"/>
        <v>1</v>
      </c>
      <c r="R93" s="11">
        <f t="shared" si="244"/>
        <v>1</v>
      </c>
      <c r="S93" s="11">
        <f t="shared" si="178"/>
        <v>0</v>
      </c>
      <c r="T93" s="11">
        <f t="shared" si="179"/>
        <v>1</v>
      </c>
      <c r="U93" s="11" t="str">
        <f t="shared" si="180"/>
        <v>Piped Network With Pump</v>
      </c>
      <c r="V93" s="11">
        <f t="shared" si="181"/>
        <v>2012</v>
      </c>
      <c r="W93" s="11" t="str">
        <f t="shared" si="182"/>
        <v>Governement (District, Wasac) And Water For People</v>
      </c>
      <c r="X93" s="11" t="str">
        <f t="shared" si="183"/>
        <v>Spring</v>
      </c>
      <c r="Y93" s="11">
        <f t="shared" si="184"/>
        <v>3</v>
      </c>
      <c r="Z93" s="11">
        <f t="shared" si="185"/>
        <v>1</v>
      </c>
      <c r="AA93" s="11">
        <f t="shared" si="186"/>
        <v>1</v>
      </c>
      <c r="AB93" s="11" t="str">
        <f t="shared" si="187"/>
        <v/>
      </c>
      <c r="AC93" s="11">
        <f t="shared" si="188"/>
        <v>3</v>
      </c>
      <c r="AD93" s="11">
        <f t="shared" si="189"/>
        <v>2009</v>
      </c>
      <c r="AE93" s="11">
        <f t="shared" si="190"/>
        <v>1</v>
      </c>
      <c r="AF93" s="11">
        <f t="shared" si="191"/>
        <v>4.5</v>
      </c>
      <c r="AG93" s="12">
        <f t="shared" si="245"/>
        <v>384000</v>
      </c>
      <c r="AH93" s="12">
        <f t="shared" si="192"/>
        <v>152.07920792079207</v>
      </c>
      <c r="AI93" s="11">
        <f t="shared" si="193"/>
        <v>1</v>
      </c>
      <c r="AJ93" s="11">
        <f t="shared" si="194"/>
        <v>1</v>
      </c>
      <c r="AK93" s="11">
        <f t="shared" si="195"/>
        <v>2</v>
      </c>
      <c r="AL93" s="11">
        <f t="shared" si="196"/>
        <v>2012</v>
      </c>
      <c r="AM93" s="11">
        <f t="shared" si="197"/>
        <v>1</v>
      </c>
      <c r="AN93" s="11">
        <f t="shared" si="198"/>
        <v>5000</v>
      </c>
      <c r="AO93" s="11">
        <f t="shared" si="199"/>
        <v>1</v>
      </c>
      <c r="AP93" s="11">
        <f t="shared" si="200"/>
        <v>16</v>
      </c>
      <c r="AQ93" s="11">
        <f t="shared" si="201"/>
        <v>2012</v>
      </c>
      <c r="AR93" s="11">
        <f t="shared" si="202"/>
        <v>1</v>
      </c>
      <c r="AS93" s="11">
        <f t="shared" si="203"/>
        <v>1</v>
      </c>
      <c r="AT93" s="11">
        <f t="shared" si="204"/>
        <v>8</v>
      </c>
      <c r="AU93" s="11" t="str">
        <f t="shared" si="205"/>
        <v/>
      </c>
      <c r="AV93" s="11">
        <f t="shared" si="206"/>
        <v>2012</v>
      </c>
      <c r="AW93" s="11">
        <f t="shared" si="207"/>
        <v>1</v>
      </c>
      <c r="AX93" s="11">
        <f t="shared" si="208"/>
        <v>1</v>
      </c>
      <c r="AY93" s="11">
        <f t="shared" si="209"/>
        <v>2</v>
      </c>
      <c r="AZ93" s="11">
        <f t="shared" si="210"/>
        <v>2012</v>
      </c>
      <c r="BA93" s="11">
        <f t="shared" si="211"/>
        <v>1</v>
      </c>
      <c r="BB93" s="11">
        <f t="shared" si="212"/>
        <v>5000</v>
      </c>
      <c r="BC93" s="11">
        <f t="shared" si="213"/>
        <v>1</v>
      </c>
      <c r="BD93" s="11">
        <f t="shared" si="214"/>
        <v>1</v>
      </c>
      <c r="BE93" s="11">
        <f t="shared" si="215"/>
        <v>2009</v>
      </c>
      <c r="BF93" s="11">
        <f t="shared" si="216"/>
        <v>1</v>
      </c>
      <c r="BG93" s="11">
        <f t="shared" si="246"/>
        <v>1</v>
      </c>
      <c r="BH93" s="11">
        <f t="shared" si="217"/>
        <v>2009</v>
      </c>
      <c r="BI93" s="11">
        <f t="shared" si="218"/>
        <v>1</v>
      </c>
      <c r="BJ93" s="11">
        <f t="shared" si="219"/>
        <v>0</v>
      </c>
      <c r="BK93" s="11" t="str">
        <f t="shared" si="220"/>
        <v/>
      </c>
      <c r="BL93" s="11" t="str">
        <f t="shared" si="221"/>
        <v xml:space="preserve"> </v>
      </c>
      <c r="BM93" s="11" t="str">
        <f t="shared" si="222"/>
        <v xml:space="preserve"> </v>
      </c>
      <c r="BN93" s="11" t="str">
        <f t="shared" si="223"/>
        <v xml:space="preserve"> </v>
      </c>
      <c r="BO93" s="11" t="str">
        <f t="shared" si="224"/>
        <v xml:space="preserve"> </v>
      </c>
      <c r="BP93" s="11" t="str">
        <f t="shared" si="225"/>
        <v xml:space="preserve"> </v>
      </c>
      <c r="BQ93" s="11" t="str">
        <f t="shared" si="226"/>
        <v>0</v>
      </c>
      <c r="BR93" s="25">
        <f t="shared" si="227"/>
        <v>0</v>
      </c>
      <c r="BS93" s="11" t="str">
        <f t="shared" si="228"/>
        <v>Not Present</v>
      </c>
      <c r="BT93" s="11" t="str">
        <f t="shared" si="229"/>
        <v>0</v>
      </c>
      <c r="BU93" s="12">
        <f t="shared" si="230"/>
        <v>1</v>
      </c>
      <c r="BV93" s="12">
        <f t="shared" si="231"/>
        <v>0</v>
      </c>
      <c r="BW93" s="12">
        <f t="shared" si="247"/>
        <v>1</v>
      </c>
      <c r="BX93" s="12">
        <f t="shared" si="232"/>
        <v>1</v>
      </c>
      <c r="BY93" s="11">
        <f t="shared" si="248"/>
        <v>1</v>
      </c>
      <c r="BZ93" s="11">
        <f t="shared" si="233"/>
        <v>1</v>
      </c>
      <c r="CA93" s="11">
        <f t="shared" si="234"/>
        <v>1</v>
      </c>
      <c r="CB93" s="11">
        <f t="shared" si="235"/>
        <v>2012</v>
      </c>
      <c r="CC93" s="11">
        <f t="shared" si="236"/>
        <v>1</v>
      </c>
      <c r="CD93" s="11" t="str">
        <f t="shared" si="237"/>
        <v>No</v>
      </c>
      <c r="CE93" s="11">
        <f t="shared" si="238"/>
        <v>0</v>
      </c>
      <c r="CF93" s="11">
        <f t="shared" si="239"/>
        <v>0</v>
      </c>
      <c r="CG93" s="11">
        <f t="shared" si="249"/>
        <v>1</v>
      </c>
      <c r="CH93" s="11">
        <f t="shared" si="250"/>
        <v>0</v>
      </c>
      <c r="CI93" s="11">
        <f t="shared" si="240"/>
        <v>1</v>
      </c>
      <c r="CJ93" s="11">
        <f t="shared" si="241"/>
        <v>2</v>
      </c>
    </row>
    <row r="94" spans="1:88" x14ac:dyDescent="0.3">
      <c r="A94" s="11">
        <f t="shared" si="165"/>
        <v>2017</v>
      </c>
      <c r="B94" s="11" t="str">
        <f t="shared" si="166"/>
        <v>23-04-2017 14:41:30 CEST</v>
      </c>
      <c r="C94" s="11" t="str">
        <f t="shared" si="167"/>
        <v>Rwanda</v>
      </c>
      <c r="D94" s="11" t="str">
        <f t="shared" si="168"/>
        <v>Rulindo</v>
      </c>
      <c r="E94" s="11" t="str">
        <f t="shared" si="169"/>
        <v>Buyoga</v>
      </c>
      <c r="F94" s="11" t="str">
        <f t="shared" si="170"/>
        <v>Mwumba</v>
      </c>
      <c r="G94" s="11" t="str">
        <f t="shared" si="171"/>
        <v>Nyarubuye</v>
      </c>
      <c r="H94" s="11" t="str">
        <f t="shared" si="172"/>
        <v/>
      </c>
      <c r="I94" s="11" t="str">
        <f t="shared" si="173"/>
        <v/>
      </c>
      <c r="J94" s="11" t="str">
        <f t="shared" si="174"/>
        <v>kiruruma</v>
      </c>
      <c r="K94" s="11">
        <f t="shared" si="175"/>
        <v>173</v>
      </c>
      <c r="L94" s="11">
        <f t="shared" si="251"/>
        <v>8295</v>
      </c>
      <c r="M94" s="11">
        <f t="shared" si="252"/>
        <v>25</v>
      </c>
      <c r="N94" s="11">
        <f t="shared" si="242"/>
        <v>331.8</v>
      </c>
      <c r="O94" s="11">
        <f t="shared" si="176"/>
        <v>120</v>
      </c>
      <c r="P94" s="11">
        <f t="shared" si="177"/>
        <v>53</v>
      </c>
      <c r="Q94" s="13">
        <f t="shared" si="243"/>
        <v>0.69364161849710981</v>
      </c>
      <c r="R94" s="11">
        <f t="shared" si="244"/>
        <v>0</v>
      </c>
      <c r="S94" s="11">
        <f t="shared" si="178"/>
        <v>0</v>
      </c>
      <c r="T94" s="11">
        <f t="shared" si="179"/>
        <v>1</v>
      </c>
      <c r="U94" s="11" t="str">
        <f t="shared" si="180"/>
        <v>Piped Network -- Gravity Only</v>
      </c>
      <c r="V94" s="11">
        <f t="shared" si="181"/>
        <v>2014</v>
      </c>
      <c r="W94" s="11" t="str">
        <f t="shared" si="182"/>
        <v/>
      </c>
      <c r="X94" s="11" t="str">
        <f t="shared" si="183"/>
        <v>Spring</v>
      </c>
      <c r="Y94" s="11">
        <f t="shared" si="184"/>
        <v>1</v>
      </c>
      <c r="Z94" s="11">
        <f t="shared" si="185"/>
        <v>1</v>
      </c>
      <c r="AA94" s="11">
        <f t="shared" si="186"/>
        <v>1</v>
      </c>
      <c r="AB94" s="11" t="str">
        <f t="shared" si="187"/>
        <v>"Springbox" --Intake Structure At A Spring</v>
      </c>
      <c r="AC94" s="11">
        <f t="shared" si="188"/>
        <v>1</v>
      </c>
      <c r="AD94" s="11">
        <f t="shared" si="189"/>
        <v>2014</v>
      </c>
      <c r="AE94" s="11">
        <f t="shared" si="190"/>
        <v>1</v>
      </c>
      <c r="AF94" s="11">
        <f t="shared" si="191"/>
        <v>3</v>
      </c>
      <c r="AG94" s="12">
        <f t="shared" si="245"/>
        <v>576000</v>
      </c>
      <c r="AH94" s="12">
        <f t="shared" si="192"/>
        <v>960</v>
      </c>
      <c r="AI94" s="11">
        <f t="shared" si="193"/>
        <v>1</v>
      </c>
      <c r="AJ94" s="11">
        <f t="shared" si="194"/>
        <v>1</v>
      </c>
      <c r="AK94" s="11">
        <f t="shared" si="195"/>
        <v>1</v>
      </c>
      <c r="AL94" s="11">
        <f t="shared" si="196"/>
        <v>2014</v>
      </c>
      <c r="AM94" s="11">
        <f t="shared" si="197"/>
        <v>1</v>
      </c>
      <c r="AN94" s="11">
        <f t="shared" si="198"/>
        <v>6700</v>
      </c>
      <c r="AO94" s="11">
        <f t="shared" si="199"/>
        <v>1</v>
      </c>
      <c r="AP94" s="11">
        <f t="shared" si="200"/>
        <v>11</v>
      </c>
      <c r="AQ94" s="11">
        <f t="shared" si="201"/>
        <v>2014</v>
      </c>
      <c r="AR94" s="11">
        <f t="shared" si="202"/>
        <v>1</v>
      </c>
      <c r="AS94" s="11">
        <f t="shared" si="203"/>
        <v>0</v>
      </c>
      <c r="AT94" s="11" t="str">
        <f t="shared" si="204"/>
        <v xml:space="preserve"> </v>
      </c>
      <c r="AU94" s="11" t="str">
        <f t="shared" si="205"/>
        <v/>
      </c>
      <c r="AV94" s="11" t="str">
        <f t="shared" si="206"/>
        <v xml:space="preserve"> </v>
      </c>
      <c r="AW94" s="11" t="str">
        <f t="shared" si="207"/>
        <v xml:space="preserve"> </v>
      </c>
      <c r="AX94" s="11">
        <f t="shared" si="208"/>
        <v>1</v>
      </c>
      <c r="AY94" s="11">
        <f t="shared" si="209"/>
        <v>3</v>
      </c>
      <c r="AZ94" s="11">
        <f t="shared" si="210"/>
        <v>2016</v>
      </c>
      <c r="BA94" s="11">
        <f t="shared" si="211"/>
        <v>1</v>
      </c>
      <c r="BB94" s="11">
        <f t="shared" si="212"/>
        <v>6700</v>
      </c>
      <c r="BC94" s="11">
        <f t="shared" si="213"/>
        <v>1</v>
      </c>
      <c r="BD94" s="11">
        <f t="shared" si="214"/>
        <v>2</v>
      </c>
      <c r="BE94" s="11">
        <f t="shared" si="215"/>
        <v>2014</v>
      </c>
      <c r="BF94" s="11">
        <f t="shared" si="216"/>
        <v>1</v>
      </c>
      <c r="BG94" s="11">
        <f t="shared" si="246"/>
        <v>1</v>
      </c>
      <c r="BH94" s="11">
        <f t="shared" si="217"/>
        <v>2014</v>
      </c>
      <c r="BI94" s="11">
        <f t="shared" si="218"/>
        <v>1</v>
      </c>
      <c r="BJ94" s="11">
        <f t="shared" si="219"/>
        <v>0</v>
      </c>
      <c r="BK94" s="11" t="str">
        <f t="shared" si="220"/>
        <v/>
      </c>
      <c r="BL94" s="11" t="str">
        <f t="shared" si="221"/>
        <v xml:space="preserve"> </v>
      </c>
      <c r="BM94" s="11" t="str">
        <f t="shared" si="222"/>
        <v xml:space="preserve"> </v>
      </c>
      <c r="BN94" s="11" t="str">
        <f t="shared" si="223"/>
        <v xml:space="preserve"> </v>
      </c>
      <c r="BO94" s="11" t="str">
        <f t="shared" si="224"/>
        <v xml:space="preserve"> </v>
      </c>
      <c r="BP94" s="11" t="str">
        <f t="shared" si="225"/>
        <v xml:space="preserve"> </v>
      </c>
      <c r="BQ94" s="11" t="str">
        <f t="shared" si="226"/>
        <v>0</v>
      </c>
      <c r="BR94" s="25">
        <f t="shared" si="227"/>
        <v>0</v>
      </c>
      <c r="BS94" s="11" t="str">
        <f t="shared" si="228"/>
        <v>Not Present</v>
      </c>
      <c r="BT94" s="11" t="str">
        <f t="shared" si="229"/>
        <v>0</v>
      </c>
      <c r="BU94" s="12">
        <f t="shared" si="230"/>
        <v>1</v>
      </c>
      <c r="BV94" s="12">
        <f t="shared" si="231"/>
        <v>0</v>
      </c>
      <c r="BW94" s="12">
        <f t="shared" si="247"/>
        <v>1</v>
      </c>
      <c r="BX94" s="12">
        <f t="shared" si="232"/>
        <v>1</v>
      </c>
      <c r="BY94" s="11">
        <f t="shared" si="248"/>
        <v>1</v>
      </c>
      <c r="BZ94" s="11">
        <f t="shared" si="233"/>
        <v>1</v>
      </c>
      <c r="CA94" s="11">
        <f t="shared" si="234"/>
        <v>2</v>
      </c>
      <c r="CB94" s="11">
        <f t="shared" si="235"/>
        <v>2017</v>
      </c>
      <c r="CC94" s="11">
        <f t="shared" si="236"/>
        <v>3</v>
      </c>
      <c r="CD94" s="11" t="str">
        <f t="shared" si="237"/>
        <v>No</v>
      </c>
      <c r="CE94" s="11">
        <f t="shared" si="238"/>
        <v>0</v>
      </c>
      <c r="CF94" s="11">
        <f t="shared" si="239"/>
        <v>0</v>
      </c>
      <c r="CG94" s="11">
        <f t="shared" si="249"/>
        <v>1</v>
      </c>
      <c r="CH94" s="11">
        <f t="shared" si="250"/>
        <v>0</v>
      </c>
      <c r="CI94" s="11">
        <f t="shared" si="240"/>
        <v>1</v>
      </c>
      <c r="CJ94" s="11">
        <f t="shared" si="241"/>
        <v>2</v>
      </c>
    </row>
    <row r="95" spans="1:88" x14ac:dyDescent="0.3">
      <c r="A95" s="11">
        <f t="shared" si="165"/>
        <v>2017</v>
      </c>
      <c r="B95" s="11" t="str">
        <f t="shared" si="166"/>
        <v>12-03-2017 12:52:28 CET</v>
      </c>
      <c r="C95" s="11" t="str">
        <f t="shared" si="167"/>
        <v>Rwanda</v>
      </c>
      <c r="D95" s="11" t="str">
        <f t="shared" si="168"/>
        <v>Rulindo</v>
      </c>
      <c r="E95" s="11" t="str">
        <f t="shared" si="169"/>
        <v>Shyorongi</v>
      </c>
      <c r="F95" s="11" t="str">
        <f t="shared" si="170"/>
        <v>Muvumu</v>
      </c>
      <c r="G95" s="11" t="str">
        <f t="shared" si="171"/>
        <v>Mukumba</v>
      </c>
      <c r="H95" s="11" t="str">
        <f t="shared" si="172"/>
        <v/>
      </c>
      <c r="I95" s="11" t="str">
        <f t="shared" si="173"/>
        <v/>
      </c>
      <c r="J95" s="11" t="str">
        <f t="shared" si="174"/>
        <v>Muvumu- Taba</v>
      </c>
      <c r="K95" s="11">
        <f t="shared" si="175"/>
        <v>92</v>
      </c>
      <c r="L95" s="11"/>
      <c r="M95" s="11"/>
      <c r="N95" s="11"/>
      <c r="O95" s="11">
        <f t="shared" si="176"/>
        <v>20</v>
      </c>
      <c r="P95" s="11">
        <f t="shared" si="177"/>
        <v>72</v>
      </c>
      <c r="Q95" s="13">
        <f t="shared" si="243"/>
        <v>0.21739130434782608</v>
      </c>
      <c r="R95" s="11">
        <f t="shared" si="244"/>
        <v>0</v>
      </c>
      <c r="S95" s="11">
        <f t="shared" si="178"/>
        <v>0</v>
      </c>
      <c r="T95" s="11">
        <f t="shared" si="179"/>
        <v>1</v>
      </c>
      <c r="U95" s="11" t="str">
        <f t="shared" si="180"/>
        <v>Piped Network -- Gravity Only</v>
      </c>
      <c r="V95" s="11">
        <f t="shared" si="181"/>
        <v>2013</v>
      </c>
      <c r="W95" s="11" t="str">
        <f t="shared" si="182"/>
        <v>Governement (District, Wasac) And Water For People</v>
      </c>
      <c r="X95" s="11" t="str">
        <f t="shared" si="183"/>
        <v>Spring</v>
      </c>
      <c r="Y95" s="11">
        <f t="shared" si="184"/>
        <v>1</v>
      </c>
      <c r="Z95" s="11">
        <f t="shared" si="185"/>
        <v>1</v>
      </c>
      <c r="AA95" s="11">
        <f t="shared" si="186"/>
        <v>0</v>
      </c>
      <c r="AB95" s="11" t="str">
        <f t="shared" si="187"/>
        <v/>
      </c>
      <c r="AC95" s="11" t="str">
        <f t="shared" si="188"/>
        <v xml:space="preserve"> </v>
      </c>
      <c r="AD95" s="11" t="str">
        <f t="shared" si="189"/>
        <v xml:space="preserve"> </v>
      </c>
      <c r="AE95" s="11" t="str">
        <f t="shared" si="190"/>
        <v xml:space="preserve"> </v>
      </c>
      <c r="AF95" s="11">
        <f t="shared" si="191"/>
        <v>25</v>
      </c>
      <c r="AG95" s="12">
        <f t="shared" si="245"/>
        <v>69120</v>
      </c>
      <c r="AH95" s="12">
        <f t="shared" si="192"/>
        <v>691.2</v>
      </c>
      <c r="AI95" s="11">
        <f t="shared" si="193"/>
        <v>1</v>
      </c>
      <c r="AJ95" s="11">
        <f t="shared" si="194"/>
        <v>1</v>
      </c>
      <c r="AK95" s="11">
        <f t="shared" si="195"/>
        <v>1</v>
      </c>
      <c r="AL95" s="11">
        <f t="shared" si="196"/>
        <v>2013</v>
      </c>
      <c r="AM95" s="11">
        <f t="shared" si="197"/>
        <v>1</v>
      </c>
      <c r="AN95" s="11">
        <f t="shared" si="198"/>
        <v>800</v>
      </c>
      <c r="AO95" s="11">
        <f t="shared" si="199"/>
        <v>1</v>
      </c>
      <c r="AP95" s="11">
        <f t="shared" si="200"/>
        <v>3</v>
      </c>
      <c r="AQ95" s="11">
        <f t="shared" si="201"/>
        <v>2013</v>
      </c>
      <c r="AR95" s="11">
        <f t="shared" si="202"/>
        <v>2</v>
      </c>
      <c r="AS95" s="11">
        <f t="shared" si="203"/>
        <v>1</v>
      </c>
      <c r="AT95" s="11">
        <f t="shared" si="204"/>
        <v>9</v>
      </c>
      <c r="AU95" s="11" t="str">
        <f t="shared" si="205"/>
        <v>Pressure Break Tank|Distribution Chamber|Ventouse, Washout</v>
      </c>
      <c r="AV95" s="11">
        <f t="shared" si="206"/>
        <v>2013</v>
      </c>
      <c r="AW95" s="11">
        <f t="shared" si="207"/>
        <v>1</v>
      </c>
      <c r="AX95" s="11">
        <f t="shared" si="208"/>
        <v>1</v>
      </c>
      <c r="AY95" s="11">
        <f t="shared" si="209"/>
        <v>1</v>
      </c>
      <c r="AZ95" s="11">
        <f t="shared" si="210"/>
        <v>2013</v>
      </c>
      <c r="BA95" s="11">
        <f t="shared" si="211"/>
        <v>1</v>
      </c>
      <c r="BB95" s="11">
        <f t="shared" si="212"/>
        <v>7500</v>
      </c>
      <c r="BC95" s="11">
        <f t="shared" si="213"/>
        <v>0</v>
      </c>
      <c r="BD95" s="11" t="str">
        <f t="shared" si="214"/>
        <v xml:space="preserve"> </v>
      </c>
      <c r="BE95" s="11" t="str">
        <f t="shared" si="215"/>
        <v xml:space="preserve"> </v>
      </c>
      <c r="BF95" s="11" t="str">
        <f t="shared" si="216"/>
        <v xml:space="preserve"> </v>
      </c>
      <c r="BG95" s="11" t="str">
        <f t="shared" si="246"/>
        <v xml:space="preserve"> </v>
      </c>
      <c r="BH95" s="11" t="str">
        <f t="shared" si="217"/>
        <v xml:space="preserve"> </v>
      </c>
      <c r="BI95" s="11" t="str">
        <f t="shared" si="218"/>
        <v xml:space="preserve"> </v>
      </c>
      <c r="BJ95" s="11">
        <f t="shared" si="219"/>
        <v>0</v>
      </c>
      <c r="BK95" s="11" t="str">
        <f t="shared" si="220"/>
        <v/>
      </c>
      <c r="BL95" s="11" t="str">
        <f t="shared" si="221"/>
        <v xml:space="preserve"> </v>
      </c>
      <c r="BM95" s="11" t="str">
        <f t="shared" si="222"/>
        <v xml:space="preserve"> </v>
      </c>
      <c r="BN95" s="11" t="str">
        <f t="shared" si="223"/>
        <v xml:space="preserve"> </v>
      </c>
      <c r="BO95" s="11" t="str">
        <f t="shared" si="224"/>
        <v xml:space="preserve"> </v>
      </c>
      <c r="BP95" s="11" t="str">
        <f t="shared" si="225"/>
        <v xml:space="preserve"> </v>
      </c>
      <c r="BQ95" s="11" t="str">
        <f t="shared" si="226"/>
        <v>0</v>
      </c>
      <c r="BR95" s="25">
        <f t="shared" si="227"/>
        <v>0</v>
      </c>
      <c r="BS95" s="11" t="str">
        <f t="shared" si="228"/>
        <v>Not Present</v>
      </c>
      <c r="BT95" s="11" t="str">
        <f t="shared" si="229"/>
        <v>0</v>
      </c>
      <c r="BU95" s="12">
        <f t="shared" si="230"/>
        <v>1</v>
      </c>
      <c r="BV95" s="12">
        <f t="shared" si="231"/>
        <v>0</v>
      </c>
      <c r="BW95" s="12">
        <f t="shared" si="247"/>
        <v>1</v>
      </c>
      <c r="BX95" s="12">
        <f t="shared" si="232"/>
        <v>1</v>
      </c>
      <c r="BY95" s="11">
        <f t="shared" si="248"/>
        <v>1</v>
      </c>
      <c r="BZ95" s="11">
        <f t="shared" si="233"/>
        <v>1</v>
      </c>
      <c r="CA95" s="11">
        <f t="shared" si="234"/>
        <v>1</v>
      </c>
      <c r="CB95" s="11">
        <f t="shared" si="235"/>
        <v>2013</v>
      </c>
      <c r="CC95" s="11">
        <f t="shared" si="236"/>
        <v>1</v>
      </c>
      <c r="CD95" s="11" t="str">
        <f t="shared" si="237"/>
        <v>Yes</v>
      </c>
      <c r="CE95" s="11">
        <f t="shared" si="238"/>
        <v>1</v>
      </c>
      <c r="CF95" s="11">
        <f t="shared" si="239"/>
        <v>3</v>
      </c>
      <c r="CG95" s="11">
        <f t="shared" si="249"/>
        <v>0</v>
      </c>
      <c r="CH95" s="11">
        <f t="shared" si="250"/>
        <v>3</v>
      </c>
      <c r="CI95" s="11">
        <f t="shared" si="240"/>
        <v>1</v>
      </c>
      <c r="CJ95" s="11">
        <f t="shared" si="241"/>
        <v>2</v>
      </c>
    </row>
    <row r="96" spans="1:88" x14ac:dyDescent="0.3">
      <c r="A96" s="11">
        <f t="shared" si="165"/>
        <v>2017</v>
      </c>
      <c r="B96" s="11" t="str">
        <f t="shared" si="166"/>
        <v>04-06-2017 13:22:46 CEST</v>
      </c>
      <c r="C96" s="11" t="str">
        <f t="shared" si="167"/>
        <v>Rwanda</v>
      </c>
      <c r="D96" s="11" t="str">
        <f t="shared" si="168"/>
        <v>Rulindo</v>
      </c>
      <c r="E96" s="11" t="str">
        <f t="shared" si="169"/>
        <v>Kisaro</v>
      </c>
      <c r="F96" s="11" t="str">
        <f t="shared" si="170"/>
        <v>Gitatsa</v>
      </c>
      <c r="G96" s="11" t="str">
        <f t="shared" si="171"/>
        <v>Ruberano</v>
      </c>
      <c r="H96" s="11" t="str">
        <f t="shared" si="172"/>
        <v/>
      </c>
      <c r="I96" s="11" t="str">
        <f t="shared" si="173"/>
        <v/>
      </c>
      <c r="J96" s="11" t="str">
        <f t="shared" si="174"/>
        <v>gahama</v>
      </c>
      <c r="K96" s="11">
        <f t="shared" si="175"/>
        <v>132</v>
      </c>
      <c r="L96" s="11">
        <f t="shared" ref="L96:L117" si="253">(People_Using_System)</f>
        <v>10234</v>
      </c>
      <c r="M96" s="11">
        <f t="shared" ref="M96:M117" si="254">COUNTIFS(J:J,J96,T:T,1)</f>
        <v>11</v>
      </c>
      <c r="N96" s="11">
        <f t="shared" si="242"/>
        <v>930.36363636363637</v>
      </c>
      <c r="O96" s="11">
        <f t="shared" si="176"/>
        <v>100</v>
      </c>
      <c r="P96" s="11">
        <f t="shared" si="177"/>
        <v>32</v>
      </c>
      <c r="Q96" s="13">
        <f t="shared" si="243"/>
        <v>0.75757575757575757</v>
      </c>
      <c r="R96" s="11">
        <f t="shared" si="244"/>
        <v>0</v>
      </c>
      <c r="S96" s="11">
        <f t="shared" si="178"/>
        <v>0</v>
      </c>
      <c r="T96" s="11">
        <f t="shared" si="179"/>
        <v>1</v>
      </c>
      <c r="U96" s="11" t="str">
        <f t="shared" si="180"/>
        <v>Piped Network With Pump</v>
      </c>
      <c r="V96" s="11">
        <f t="shared" si="181"/>
        <v>2017</v>
      </c>
      <c r="W96" s="11" t="str">
        <f t="shared" si="182"/>
        <v/>
      </c>
      <c r="X96" s="11" t="str">
        <f t="shared" si="183"/>
        <v>Spring</v>
      </c>
      <c r="Y96" s="11">
        <f t="shared" si="184"/>
        <v>2</v>
      </c>
      <c r="Z96" s="11">
        <f t="shared" si="185"/>
        <v>1</v>
      </c>
      <c r="AA96" s="11">
        <f t="shared" si="186"/>
        <v>1</v>
      </c>
      <c r="AB96" s="11" t="str">
        <f t="shared" si="187"/>
        <v>"Springbox" --Intake Structure At A Spring</v>
      </c>
      <c r="AC96" s="11">
        <f t="shared" si="188"/>
        <v>2</v>
      </c>
      <c r="AD96" s="11">
        <f t="shared" si="189"/>
        <v>2012</v>
      </c>
      <c r="AE96" s="11">
        <f t="shared" si="190"/>
        <v>1</v>
      </c>
      <c r="AF96" s="11">
        <f t="shared" si="191"/>
        <v>65</v>
      </c>
      <c r="AG96" s="12">
        <f t="shared" si="245"/>
        <v>26584.615384615387</v>
      </c>
      <c r="AH96" s="12">
        <f t="shared" si="192"/>
        <v>53.169230769230772</v>
      </c>
      <c r="AI96" s="11">
        <f t="shared" si="193"/>
        <v>1</v>
      </c>
      <c r="AJ96" s="11">
        <f t="shared" si="194"/>
        <v>1</v>
      </c>
      <c r="AK96" s="11">
        <f t="shared" si="195"/>
        <v>2</v>
      </c>
      <c r="AL96" s="11">
        <f t="shared" si="196"/>
        <v>2012</v>
      </c>
      <c r="AM96" s="11">
        <f t="shared" si="197"/>
        <v>1</v>
      </c>
      <c r="AN96" s="11">
        <f t="shared" si="198"/>
        <v>30000</v>
      </c>
      <c r="AO96" s="11">
        <f t="shared" si="199"/>
        <v>1</v>
      </c>
      <c r="AP96" s="11">
        <f t="shared" si="200"/>
        <v>7</v>
      </c>
      <c r="AQ96" s="11">
        <f t="shared" si="201"/>
        <v>2012</v>
      </c>
      <c r="AR96" s="11">
        <f t="shared" si="202"/>
        <v>1</v>
      </c>
      <c r="AS96" s="11">
        <f t="shared" si="203"/>
        <v>1</v>
      </c>
      <c r="AT96" s="11">
        <f t="shared" si="204"/>
        <v>14</v>
      </c>
      <c r="AU96" s="11" t="str">
        <f t="shared" si="205"/>
        <v>Pressure Break Tank|Distribution Chamber|Washout, Air Release</v>
      </c>
      <c r="AV96" s="11">
        <f t="shared" si="206"/>
        <v>2012</v>
      </c>
      <c r="AW96" s="11">
        <f t="shared" si="207"/>
        <v>1</v>
      </c>
      <c r="AX96" s="11">
        <f t="shared" si="208"/>
        <v>1</v>
      </c>
      <c r="AY96" s="11">
        <f t="shared" si="209"/>
        <v>2</v>
      </c>
      <c r="AZ96" s="11">
        <f t="shared" si="210"/>
        <v>2012</v>
      </c>
      <c r="BA96" s="11">
        <f t="shared" si="211"/>
        <v>1</v>
      </c>
      <c r="BB96" s="11">
        <f t="shared" si="212"/>
        <v>30000</v>
      </c>
      <c r="BC96" s="11">
        <f t="shared" si="213"/>
        <v>1</v>
      </c>
      <c r="BD96" s="11">
        <f t="shared" si="214"/>
        <v>2</v>
      </c>
      <c r="BE96" s="11">
        <f t="shared" si="215"/>
        <v>2012</v>
      </c>
      <c r="BF96" s="11">
        <f t="shared" si="216"/>
        <v>1</v>
      </c>
      <c r="BG96" s="11">
        <f t="shared" si="246"/>
        <v>1</v>
      </c>
      <c r="BH96" s="11">
        <f t="shared" si="217"/>
        <v>2012</v>
      </c>
      <c r="BI96" s="11">
        <f t="shared" si="218"/>
        <v>1</v>
      </c>
      <c r="BJ96" s="11">
        <f t="shared" si="219"/>
        <v>0</v>
      </c>
      <c r="BK96" s="11" t="str">
        <f t="shared" si="220"/>
        <v/>
      </c>
      <c r="BL96" s="11" t="str">
        <f t="shared" si="221"/>
        <v xml:space="preserve"> </v>
      </c>
      <c r="BM96" s="11" t="str">
        <f t="shared" si="222"/>
        <v xml:space="preserve"> </v>
      </c>
      <c r="BN96" s="11" t="str">
        <f t="shared" si="223"/>
        <v xml:space="preserve"> </v>
      </c>
      <c r="BO96" s="11" t="str">
        <f t="shared" si="224"/>
        <v xml:space="preserve"> </v>
      </c>
      <c r="BP96" s="11" t="str">
        <f t="shared" si="225"/>
        <v xml:space="preserve"> </v>
      </c>
      <c r="BQ96" s="11" t="str">
        <f t="shared" si="226"/>
        <v>0</v>
      </c>
      <c r="BR96" s="25">
        <f t="shared" si="227"/>
        <v>0</v>
      </c>
      <c r="BS96" s="11" t="str">
        <f t="shared" si="228"/>
        <v>Not Present</v>
      </c>
      <c r="BT96" s="11" t="str">
        <f t="shared" si="229"/>
        <v>0</v>
      </c>
      <c r="BU96" s="12">
        <f t="shared" si="230"/>
        <v>1</v>
      </c>
      <c r="BV96" s="12">
        <f t="shared" si="231"/>
        <v>0</v>
      </c>
      <c r="BW96" s="12">
        <f t="shared" si="247"/>
        <v>1</v>
      </c>
      <c r="BX96" s="12">
        <f t="shared" si="232"/>
        <v>1</v>
      </c>
      <c r="BY96" s="11">
        <f t="shared" si="248"/>
        <v>1</v>
      </c>
      <c r="BZ96" s="11">
        <f t="shared" si="233"/>
        <v>1</v>
      </c>
      <c r="CA96" s="11">
        <f t="shared" si="234"/>
        <v>1</v>
      </c>
      <c r="CB96" s="11">
        <f t="shared" si="235"/>
        <v>2017</v>
      </c>
      <c r="CC96" s="11">
        <f t="shared" si="236"/>
        <v>1</v>
      </c>
      <c r="CD96" s="11" t="str">
        <f t="shared" si="237"/>
        <v>No</v>
      </c>
      <c r="CE96" s="11">
        <f t="shared" si="238"/>
        <v>0</v>
      </c>
      <c r="CF96" s="11">
        <f t="shared" si="239"/>
        <v>0</v>
      </c>
      <c r="CG96" s="11">
        <f t="shared" si="249"/>
        <v>1</v>
      </c>
      <c r="CH96" s="11">
        <f t="shared" si="250"/>
        <v>0</v>
      </c>
      <c r="CI96" s="11">
        <f t="shared" si="240"/>
        <v>1</v>
      </c>
      <c r="CJ96" s="11">
        <f t="shared" si="241"/>
        <v>1</v>
      </c>
    </row>
    <row r="97" spans="1:88" x14ac:dyDescent="0.3">
      <c r="A97" s="11">
        <f t="shared" si="165"/>
        <v>2017</v>
      </c>
      <c r="B97" s="11" t="str">
        <f t="shared" si="166"/>
        <v>09-03-2017 21:22:06 CET</v>
      </c>
      <c r="C97" s="11" t="str">
        <f t="shared" si="167"/>
        <v>Rwanda</v>
      </c>
      <c r="D97" s="11" t="str">
        <f t="shared" si="168"/>
        <v>Rulindo</v>
      </c>
      <c r="E97" s="11" t="str">
        <f t="shared" si="169"/>
        <v>Shyorongi</v>
      </c>
      <c r="F97" s="11" t="str">
        <f t="shared" si="170"/>
        <v>Rubona</v>
      </c>
      <c r="G97" s="11" t="str">
        <f t="shared" si="171"/>
        <v>Gishyita</v>
      </c>
      <c r="H97" s="11" t="str">
        <f t="shared" si="172"/>
        <v/>
      </c>
      <c r="I97" s="11" t="str">
        <f t="shared" si="173"/>
        <v/>
      </c>
      <c r="J97" s="11" t="str">
        <f t="shared" si="174"/>
        <v>Bitete-Rwahi network</v>
      </c>
      <c r="K97" s="11">
        <f t="shared" si="175"/>
        <v>205</v>
      </c>
      <c r="L97" s="11">
        <f t="shared" si="253"/>
        <v>1316</v>
      </c>
      <c r="M97" s="11">
        <f t="shared" si="254"/>
        <v>15</v>
      </c>
      <c r="N97" s="11">
        <f t="shared" si="242"/>
        <v>87.733333333333334</v>
      </c>
      <c r="O97" s="11">
        <f t="shared" si="176"/>
        <v>120</v>
      </c>
      <c r="P97" s="11">
        <f t="shared" si="177"/>
        <v>85</v>
      </c>
      <c r="Q97" s="13">
        <f t="shared" si="243"/>
        <v>0.58536585365853655</v>
      </c>
      <c r="R97" s="11">
        <f t="shared" si="244"/>
        <v>0</v>
      </c>
      <c r="S97" s="11">
        <f t="shared" si="178"/>
        <v>1</v>
      </c>
      <c r="T97" s="11">
        <f t="shared" si="179"/>
        <v>1</v>
      </c>
      <c r="U97" s="11" t="str">
        <f t="shared" si="180"/>
        <v>Piped Network -- Gravity Only</v>
      </c>
      <c r="V97" s="11">
        <f t="shared" si="181"/>
        <v>2013</v>
      </c>
      <c r="W97" s="11" t="str">
        <f t="shared" si="182"/>
        <v>Governement (District, Wasac) And Water For People</v>
      </c>
      <c r="X97" s="11" t="str">
        <f t="shared" si="183"/>
        <v>Spring</v>
      </c>
      <c r="Y97" s="11">
        <f t="shared" si="184"/>
        <v>2</v>
      </c>
      <c r="Z97" s="11">
        <f t="shared" si="185"/>
        <v>1</v>
      </c>
      <c r="AA97" s="11">
        <f t="shared" si="186"/>
        <v>1</v>
      </c>
      <c r="AB97" s="11" t="str">
        <f t="shared" si="187"/>
        <v>"Springbox" --Intake Structure At A Spring</v>
      </c>
      <c r="AC97" s="11">
        <f t="shared" si="188"/>
        <v>1</v>
      </c>
      <c r="AD97" s="11">
        <f t="shared" si="189"/>
        <v>2013</v>
      </c>
      <c r="AE97" s="11">
        <f t="shared" si="190"/>
        <v>1</v>
      </c>
      <c r="AF97" s="11">
        <f t="shared" si="191"/>
        <v>12</v>
      </c>
      <c r="AG97" s="12">
        <f t="shared" si="245"/>
        <v>144000</v>
      </c>
      <c r="AH97" s="12">
        <f t="shared" si="192"/>
        <v>240</v>
      </c>
      <c r="AI97" s="11">
        <f t="shared" si="193"/>
        <v>1</v>
      </c>
      <c r="AJ97" s="11">
        <f t="shared" si="194"/>
        <v>1</v>
      </c>
      <c r="AK97" s="11">
        <f t="shared" si="195"/>
        <v>1</v>
      </c>
      <c r="AL97" s="11">
        <f t="shared" si="196"/>
        <v>2013</v>
      </c>
      <c r="AM97" s="11">
        <f t="shared" si="197"/>
        <v>1</v>
      </c>
      <c r="AN97" s="11">
        <f t="shared" si="198"/>
        <v>600</v>
      </c>
      <c r="AO97" s="11">
        <f t="shared" si="199"/>
        <v>1</v>
      </c>
      <c r="AP97" s="11">
        <f t="shared" si="200"/>
        <v>6</v>
      </c>
      <c r="AQ97" s="11">
        <f t="shared" si="201"/>
        <v>2013</v>
      </c>
      <c r="AR97" s="11">
        <f t="shared" si="202"/>
        <v>2</v>
      </c>
      <c r="AS97" s="11">
        <f t="shared" si="203"/>
        <v>1</v>
      </c>
      <c r="AT97" s="11">
        <f t="shared" si="204"/>
        <v>6</v>
      </c>
      <c r="AU97" s="11" t="str">
        <f t="shared" si="205"/>
        <v>Pressure Break Tank|Distribution Chamber|Ventouse, Washout</v>
      </c>
      <c r="AV97" s="11">
        <f t="shared" si="206"/>
        <v>2013</v>
      </c>
      <c r="AW97" s="11">
        <f t="shared" si="207"/>
        <v>1</v>
      </c>
      <c r="AX97" s="11">
        <f t="shared" si="208"/>
        <v>1</v>
      </c>
      <c r="AY97" s="11">
        <f t="shared" si="209"/>
        <v>1</v>
      </c>
      <c r="AZ97" s="11">
        <f t="shared" si="210"/>
        <v>2013</v>
      </c>
      <c r="BA97" s="11">
        <f t="shared" si="211"/>
        <v>1</v>
      </c>
      <c r="BB97" s="11">
        <f t="shared" si="212"/>
        <v>6500</v>
      </c>
      <c r="BC97" s="11">
        <f t="shared" si="213"/>
        <v>0</v>
      </c>
      <c r="BD97" s="11" t="str">
        <f t="shared" si="214"/>
        <v xml:space="preserve"> </v>
      </c>
      <c r="BE97" s="11" t="str">
        <f t="shared" si="215"/>
        <v xml:space="preserve"> </v>
      </c>
      <c r="BF97" s="11" t="str">
        <f t="shared" si="216"/>
        <v xml:space="preserve"> </v>
      </c>
      <c r="BG97" s="11" t="str">
        <f t="shared" si="246"/>
        <v xml:space="preserve"> </v>
      </c>
      <c r="BH97" s="11" t="str">
        <f t="shared" si="217"/>
        <v xml:space="preserve"> </v>
      </c>
      <c r="BI97" s="11" t="str">
        <f t="shared" si="218"/>
        <v xml:space="preserve"> </v>
      </c>
      <c r="BJ97" s="11">
        <f t="shared" si="219"/>
        <v>0</v>
      </c>
      <c r="BK97" s="11" t="str">
        <f t="shared" si="220"/>
        <v/>
      </c>
      <c r="BL97" s="11" t="str">
        <f t="shared" si="221"/>
        <v xml:space="preserve"> </v>
      </c>
      <c r="BM97" s="11" t="str">
        <f t="shared" si="222"/>
        <v xml:space="preserve"> </v>
      </c>
      <c r="BN97" s="11" t="str">
        <f t="shared" si="223"/>
        <v xml:space="preserve"> </v>
      </c>
      <c r="BO97" s="11" t="str">
        <f t="shared" si="224"/>
        <v xml:space="preserve"> </v>
      </c>
      <c r="BP97" s="11" t="str">
        <f t="shared" si="225"/>
        <v xml:space="preserve"> </v>
      </c>
      <c r="BQ97" s="11" t="str">
        <f t="shared" si="226"/>
        <v>0</v>
      </c>
      <c r="BR97" s="25">
        <f t="shared" si="227"/>
        <v>0</v>
      </c>
      <c r="BS97" s="11" t="str">
        <f t="shared" si="228"/>
        <v>Not Present</v>
      </c>
      <c r="BT97" s="11" t="str">
        <f t="shared" si="229"/>
        <v>0</v>
      </c>
      <c r="BU97" s="12">
        <f t="shared" si="230"/>
        <v>1</v>
      </c>
      <c r="BV97" s="12">
        <f t="shared" si="231"/>
        <v>0</v>
      </c>
      <c r="BW97" s="12">
        <f t="shared" si="247"/>
        <v>1</v>
      </c>
      <c r="BX97" s="12">
        <f t="shared" si="232"/>
        <v>1</v>
      </c>
      <c r="BY97" s="11">
        <f t="shared" si="248"/>
        <v>1</v>
      </c>
      <c r="BZ97" s="11">
        <f t="shared" si="233"/>
        <v>1</v>
      </c>
      <c r="CA97" s="11">
        <f t="shared" si="234"/>
        <v>1</v>
      </c>
      <c r="CB97" s="11">
        <f t="shared" si="235"/>
        <v>2013</v>
      </c>
      <c r="CC97" s="11">
        <f t="shared" si="236"/>
        <v>1</v>
      </c>
      <c r="CD97" s="11" t="str">
        <f t="shared" si="237"/>
        <v>No</v>
      </c>
      <c r="CE97" s="11">
        <f t="shared" si="238"/>
        <v>0</v>
      </c>
      <c r="CF97" s="11">
        <f t="shared" si="239"/>
        <v>0</v>
      </c>
      <c r="CG97" s="11">
        <f t="shared" si="249"/>
        <v>1</v>
      </c>
      <c r="CH97" s="11">
        <f t="shared" si="250"/>
        <v>0</v>
      </c>
      <c r="CI97" s="11">
        <f t="shared" si="240"/>
        <v>1</v>
      </c>
      <c r="CJ97" s="11">
        <f t="shared" si="241"/>
        <v>1</v>
      </c>
    </row>
    <row r="98" spans="1:88" x14ac:dyDescent="0.3">
      <c r="A98" s="11">
        <f t="shared" si="165"/>
        <v>2017</v>
      </c>
      <c r="B98" s="11" t="str">
        <f t="shared" si="166"/>
        <v>23-03-2017 12:12:53 CET</v>
      </c>
      <c r="C98" s="11" t="str">
        <f t="shared" ref="C98:C129" si="255">PROPER(Geo_Level_1)</f>
        <v>Rwanda</v>
      </c>
      <c r="D98" s="11" t="str">
        <f t="shared" ref="D98:D129" si="256">PROPER(Geo_Level_2)</f>
        <v>Rulindo</v>
      </c>
      <c r="E98" s="11" t="str">
        <f t="shared" ref="E98:E129" si="257">PROPER(Geo_Level_3)</f>
        <v>Murambi</v>
      </c>
      <c r="F98" s="11" t="str">
        <f t="shared" ref="F98:F129" si="258">PROPER(Geo_Level_4)</f>
        <v>Mvuzo</v>
      </c>
      <c r="G98" s="11" t="str">
        <f t="shared" ref="G98:G129" si="259">PROPER(Geo_Level_5)</f>
        <v>Kabuga</v>
      </c>
      <c r="H98" s="11" t="str">
        <f t="shared" ref="H98:H129" si="260">PROPER(Geo_Level_6)</f>
        <v/>
      </c>
      <c r="I98" s="11" t="str">
        <f t="shared" ref="I98:I129" si="261">PROPER(Geo_Level_7)</f>
        <v/>
      </c>
      <c r="J98" s="11" t="str">
        <f t="shared" ref="J98:J129" si="262">IF(Unique_ID_Water_Point=0," ",Unique_ID_Water_Point)</f>
        <v>Gakoma network</v>
      </c>
      <c r="K98" s="11">
        <f t="shared" ref="K98:K129" si="263">IF(Total_Families_In_Community=0," ",Total_Families_In_Community)</f>
        <v>199</v>
      </c>
      <c r="L98" s="11">
        <f t="shared" si="253"/>
        <v>7108</v>
      </c>
      <c r="M98" s="11">
        <f t="shared" si="254"/>
        <v>2</v>
      </c>
      <c r="N98" s="11">
        <f t="shared" si="242"/>
        <v>3554</v>
      </c>
      <c r="O98" s="11">
        <f t="shared" ref="O98:O129" si="264">IF(Total_Families_With_Access=0," ",Total_Families_With_Access)</f>
        <v>101</v>
      </c>
      <c r="P98" s="11">
        <f t="shared" ref="P98:P129" si="265">IF(Total_Families_Without_Access=0," ",Total_Families_Without_Access)</f>
        <v>98</v>
      </c>
      <c r="Q98" s="13">
        <f t="shared" si="243"/>
        <v>0.50753768844221103</v>
      </c>
      <c r="R98" s="11">
        <f t="shared" si="244"/>
        <v>0</v>
      </c>
      <c r="S98" s="11">
        <f t="shared" si="178"/>
        <v>0</v>
      </c>
      <c r="T98" s="11">
        <f t="shared" ref="T98:T129" si="266">IF(Improved_Water_Point="Yes",1,0)</f>
        <v>1</v>
      </c>
      <c r="U98" s="11" t="str">
        <f t="shared" ref="U98:U129" si="267">PROPER(CONCATENATE(Type_Of_Water_Point_System,Type_Unimproved_Source))</f>
        <v>Piped Network -- Gravity Only</v>
      </c>
      <c r="V98" s="11">
        <f t="shared" ref="V98:V129" si="268">IF(Water_System_Construction_Date=0," ",Water_System_Construction_Date)</f>
        <v>2004</v>
      </c>
      <c r="W98" s="11" t="str">
        <f t="shared" ref="W98:W129" si="269">PROPER(Construction_Funder)</f>
        <v/>
      </c>
      <c r="X98" s="11" t="str">
        <f t="shared" ref="X98:X129" si="270">PROPER(Source_Type)</f>
        <v>Spring</v>
      </c>
      <c r="Y98" s="11">
        <f t="shared" ref="Y98:Y129" si="271">IF(Number_of_Sources=0," ",Number_of_Sources)</f>
        <v>2</v>
      </c>
      <c r="Z98" s="11">
        <f t="shared" ref="Z98:Z129" si="272">IF(Source_Protected="Yes",1,0)</f>
        <v>1</v>
      </c>
      <c r="AA98" s="11">
        <f t="shared" ref="AA98:AA129" si="273">IF(Presence_Intake=0," ",IF(Presence_Intake="Yes",1,0))</f>
        <v>0</v>
      </c>
      <c r="AB98" s="11" t="str">
        <f t="shared" ref="AB98:AB129" si="274">PROPER(Type_Intake_Structure)</f>
        <v/>
      </c>
      <c r="AC98" s="11" t="str">
        <f t="shared" ref="AC98:AC129" si="275">IF(Number_Of_Intakes=0," ",Number_Of_Intakes)</f>
        <v xml:space="preserve"> </v>
      </c>
      <c r="AD98" s="11" t="str">
        <f t="shared" ref="AD98:AD129" si="276">IF(Construction_Date_Intake=0," ",Construction_Date_Intake)</f>
        <v xml:space="preserve"> </v>
      </c>
      <c r="AE98" s="11" t="str">
        <f t="shared" ref="AE98:AE129" si="277">IF(Physical_State_Intake=0," ",IF(Physical_State_Intake="Normal",1,IF(Physical_State_Intake="Poor",2,IF(Physical_State_Intake="Does Not Function",3))))</f>
        <v xml:space="preserve"> </v>
      </c>
      <c r="AF98" s="11">
        <f t="shared" ref="AF98:AF129" si="278">IF(Seconds_To_Fill_20Liters=0," ",Seconds_To_Fill_20Liters)</f>
        <v>9</v>
      </c>
      <c r="AG98" s="12">
        <f t="shared" si="245"/>
        <v>192000</v>
      </c>
      <c r="AH98" s="12">
        <f t="shared" ref="AH98:AH129" si="279">IFERROR((AG98/(O98*5))," ")</f>
        <v>380.19801980198019</v>
      </c>
      <c r="AI98" s="11">
        <f t="shared" ref="AI98:AI129" si="280">IF(AH98=" ",0,IF(AH98&gt;=Gov_Standards_Quantity,1,0))</f>
        <v>1</v>
      </c>
      <c r="AJ98" s="11">
        <f t="shared" ref="AJ98:AJ129" si="281">IF(Presence_Conduction_Line=0," ",IF(Presence_Conduction_Line="Yes",1,0))</f>
        <v>0</v>
      </c>
      <c r="AK98" s="11" t="str">
        <f t="shared" ref="AK98:AK129" si="282">IF(Number_Of_Conduction_Lines=0," ",Number_Of_Conduction_Lines)</f>
        <v xml:space="preserve"> </v>
      </c>
      <c r="AL98" s="11" t="str">
        <f t="shared" ref="AL98:AL129" si="283">IF(Construction_Date_Conduction_Line=0," ",Construction_Date_Conduction_Line)</f>
        <v xml:space="preserve"> </v>
      </c>
      <c r="AM98" s="11" t="str">
        <f t="shared" ref="AM98:AM129" si="284">IF(Physical_State_Conduction_Line=0," ",IF(Physical_State_Conduction_Line="Normal",1,IF(Physical_State_Conduction_Line="Poor",2,IF(Physical_State_Conduction_Line="Does Not Function",3))))</f>
        <v xml:space="preserve"> </v>
      </c>
      <c r="AN98" s="11" t="str">
        <f t="shared" ref="AN98:AN129" si="285">IF(Length_Conduction_Line=0," ",Length_Conduction_Line)</f>
        <v xml:space="preserve"> </v>
      </c>
      <c r="AO98" s="11">
        <f t="shared" ref="AO98:AO129" si="286">IF(Presence_Storage_Tank=0," ",IF(Presence_Storage_Tank="Yes",1,0))</f>
        <v>1</v>
      </c>
      <c r="AP98" s="11">
        <f t="shared" ref="AP98:AP129" si="287">IF(Number_Of_Storage_Tanks=0," ",Number_Of_Storage_Tanks)</f>
        <v>2</v>
      </c>
      <c r="AQ98" s="11">
        <f t="shared" ref="AQ98:AQ129" si="288">IF(Construction_Date_Storage_Tank=0," ",Construction_Date_Storage_Tank)</f>
        <v>2004</v>
      </c>
      <c r="AR98" s="11">
        <f t="shared" ref="AR98:AR129" si="289">IF(Physical_State_Storage_Tank=0," ",IF(Physical_State_Storage_Tank="Normal",1,IF(Physical_State_Storage_Tank="Poor",2,IF(Physical_State_Storage_Tank="Does Not Function",3))))</f>
        <v>1</v>
      </c>
      <c r="AS98" s="11">
        <f t="shared" ref="AS98:AS129" si="290">IF(Presence_Other_Concrete_Structures=0," ",IF(Presence_Other_Concrete_Structures="Yes",1,0))</f>
        <v>0</v>
      </c>
      <c r="AT98" s="11" t="str">
        <f t="shared" ref="AT98:AT129" si="291">IF(Number_Of_Concrete_Structures=0," ",Number_Of_Concrete_Structures)</f>
        <v xml:space="preserve"> </v>
      </c>
      <c r="AU98" s="11" t="str">
        <f t="shared" ref="AU98:AU129" si="292">PROPER(Type_Concrete_Structures)</f>
        <v/>
      </c>
      <c r="AV98" s="11" t="str">
        <f t="shared" si="206"/>
        <v xml:space="preserve"> </v>
      </c>
      <c r="AW98" s="11" t="str">
        <f t="shared" ref="AW98:AW129" si="293">IF(Physical_State_Concrete_Structures=0," ",IF(Physical_State_Concrete_Structures="Normal",1,IF(Physical_State_Concrete_Structures="Poor",2,IF(Physical_State_Concrete_Structures="Does Not Function",3))))</f>
        <v xml:space="preserve"> </v>
      </c>
      <c r="AX98" s="11">
        <f t="shared" ref="AX98:AX129" si="294">IF(Presence_Distribution_Network=0," ",IF(Presence_Distribution_Network="Yes",1,0))</f>
        <v>1</v>
      </c>
      <c r="AY98" s="11">
        <f t="shared" ref="AY98:AY129" si="295">IF(Number_Of_Distribution_Networks=0," ",Number_Of_Distribution_Networks)</f>
        <v>1</v>
      </c>
      <c r="AZ98" s="11">
        <f t="shared" ref="AZ98:AZ129" si="296">IF(Construction_Date_Distribution_Network=0," ",Construction_Date_Distribution_Network)</f>
        <v>2004</v>
      </c>
      <c r="BA98" s="11">
        <f t="shared" ref="BA98:BA129" si="297">IF(Physical_State_Distribution_Network=0," ",IF(Physical_State_Distribution_Network="Normal",1,IF(Physical_State_Distribution_Network="Poor",2,IF(Physical_State_Distribution_Network="Does Not Function",3))))</f>
        <v>2</v>
      </c>
      <c r="BB98" s="11">
        <f t="shared" ref="BB98:BB129" si="298">IF(Length_Distribution_Network=0," ",Length_Distribution_Network)</f>
        <v>4000</v>
      </c>
      <c r="BC98" s="11">
        <f t="shared" ref="BC98:BC129" si="299">IF(Presence_Pump=0," ",IF(Presence_Pump="Yes",1,0))</f>
        <v>0</v>
      </c>
      <c r="BD98" s="11" t="str">
        <f t="shared" ref="BD98:BD129" si="300">IF(Number_Of_Pumps=0," ",Number_Of_Pumps)</f>
        <v xml:space="preserve"> </v>
      </c>
      <c r="BE98" s="11" t="str">
        <f t="shared" ref="BE98:BE129" si="301">IF(Construction_Date_Pump=0," ",Construction_Date_Pump)</f>
        <v xml:space="preserve"> </v>
      </c>
      <c r="BF98" s="11" t="str">
        <f t="shared" ref="BF98:BF129" si="302">IF(Physical_State_Pump=0," ",IF(Physical_State_Pump="Normal",1,IF(Physical_State_Pump="Poor",2,IF(Physical_State_Pump="Does Not Function",3))))</f>
        <v xml:space="preserve"> </v>
      </c>
      <c r="BG98" s="11" t="str">
        <f t="shared" si="246"/>
        <v xml:space="preserve"> </v>
      </c>
      <c r="BH98" s="11" t="str">
        <f t="shared" si="217"/>
        <v xml:space="preserve"> </v>
      </c>
      <c r="BI98" s="11" t="str">
        <f t="shared" ref="BI98:BI129" si="303">IF(Physical_State_Pump_House=0," ",IF(Physical_State_Pump_House="Normal",1,IF(Physical_State_Pump_House="Poor",2,IF(Physical_State_Pump_House="Does Not Function",3))))</f>
        <v xml:space="preserve"> </v>
      </c>
      <c r="BJ98" s="11">
        <f t="shared" ref="BJ98:BJ129" si="304">IF(Presence_Treatment_Equipment=0," ",IF(Presence_Treatment_Equipment="Yes",1,0))</f>
        <v>0</v>
      </c>
      <c r="BK98" s="11" t="str">
        <f t="shared" ref="BK98:BK129" si="305">PROPER(Type_Treatment_Facility)</f>
        <v/>
      </c>
      <c r="BL98" s="11" t="str">
        <f t="shared" ref="BL98:BL129" si="306">IF(Construction_Date_Treatment_Equipt=0," ",Construction_Date_Treatment_Equipt)</f>
        <v xml:space="preserve"> </v>
      </c>
      <c r="BM98" s="11" t="str">
        <f t="shared" ref="BM98:BM129" si="307">IF(Physical_State_Treatment_Equipt=0," ",IF(Physical_State_Treatment_Equipt="Normal",1,IF(Physical_State_Treatment_Equipt="Poor",2,IF(Physical_State_Treatment_Equipt="Does Not Function",3))))</f>
        <v xml:space="preserve"> </v>
      </c>
      <c r="BN98" s="11" t="str">
        <f t="shared" ref="BN98:BN129" si="308">IF(Presence_Treatment_Housing_Structure=0," ",IF(Presence_Treatment_Housing_Structure="Yes",1,0))</f>
        <v xml:space="preserve"> </v>
      </c>
      <c r="BO98" s="11" t="str">
        <f t="shared" ref="BO98:BO129" si="309">IF(Construction_Date_Treatment_Housing=0," ",Construction_Date_Treatment_Housing)</f>
        <v xml:space="preserve"> </v>
      </c>
      <c r="BP98" s="11" t="str">
        <f t="shared" ref="BP98:BP129" si="310">IF(Physical_State_Treatment_Housing=0," ",IF(Physical_State_Treatment_Housing="Normal",1,IF(Physical_State_Treatment_Housing="Poor",2,IF(Physical_State_Treatment_Housing="Does Not Function",3))))</f>
        <v xml:space="preserve"> </v>
      </c>
      <c r="BQ98" s="11" t="str">
        <f t="shared" ref="BQ98:BQ129" si="311">IF(ISBLANK(E_Coli_Result)," ",E_Coli_Result)</f>
        <v>0</v>
      </c>
      <c r="BR98" s="25">
        <f t="shared" ref="BR98:BR129" si="312">IF(ISBLANK(Residual_Chlorine_Result),"",Residual_Chlorine_Result)</f>
        <v>0</v>
      </c>
      <c r="BS98" s="11" t="str">
        <f t="shared" ref="BS98:BS129" si="313">IF(ISBLANK(Bacteria_Result)," ",Bacteria_Result)</f>
        <v>Not Present</v>
      </c>
      <c r="BT98" s="11" t="str">
        <f t="shared" ref="BT98:BT129" si="314">IF(ISBLANK(Turbidity_Result)," ",Turbidity_Result)</f>
        <v>0</v>
      </c>
      <c r="BU98" s="12">
        <f t="shared" ref="BU98:BU129" si="315">IF(BQ98="0",1,0)</f>
        <v>1</v>
      </c>
      <c r="BV98" s="12">
        <f t="shared" ref="BV98:BV129" si="316">IF(BR98="",0,IF(AND(BR98&gt;=0,BR98&lt;=0.5),0,1))</f>
        <v>0</v>
      </c>
      <c r="BW98" s="12">
        <f t="shared" si="247"/>
        <v>1</v>
      </c>
      <c r="BX98" s="12">
        <f t="shared" ref="BX98:BX129" si="317">IF(OR(BT98="5",BT98="4",BT98="3",BT98="2",BT98="1",BT98="0"),1,0)</f>
        <v>1</v>
      </c>
      <c r="BY98" s="11">
        <f t="shared" si="248"/>
        <v>1</v>
      </c>
      <c r="BZ98" s="11">
        <f t="shared" ref="BZ98:BZ129" si="318">IF(Presence_Kiosk=0," ",IF(Presence_Kiosk="Yes",1,0))</f>
        <v>1</v>
      </c>
      <c r="CA98" s="11">
        <f t="shared" ref="CA98:CA129" si="319">IF(Number_Of_Kiosks=0," ",Number_Of_Kiosks)</f>
        <v>2</v>
      </c>
      <c r="CB98" s="11">
        <f t="shared" ref="CB98:CB129" si="320">IF(Construction_Date_Kiosk=0," ",Construction_Date_Kiosk)</f>
        <v>2004</v>
      </c>
      <c r="CC98" s="11">
        <f t="shared" ref="CC98:CC129" si="321">IF(Physical_State_Kiosk=0," ",IF(Physical_State_Kiosk="Normal",1,IF(Physical_State_Kiosk="Poor",2,IF(Physical_State_Kiosk="Does Not Function",3))))</f>
        <v>3</v>
      </c>
      <c r="CD98" s="11" t="str">
        <f t="shared" ref="CD98:CD129" si="322">IF(Out_Of_Service_Or_Broken=0," ",Out_Of_Service_Or_Broken)</f>
        <v>Yes</v>
      </c>
      <c r="CE98" s="11">
        <f t="shared" ref="CE98:CE129" si="323">IF(CD98=" "," ",Number_Times_Broken)</f>
        <v>6</v>
      </c>
      <c r="CF98" s="11">
        <f t="shared" ref="CF98:CF129" si="324">IF(CD98=" "," ",Number__Of_Days_Broken)</f>
        <v>30</v>
      </c>
      <c r="CG98" s="11">
        <f t="shared" si="249"/>
        <v>0</v>
      </c>
      <c r="CH98" s="11">
        <f t="shared" si="250"/>
        <v>180</v>
      </c>
      <c r="CI98" s="11">
        <f t="shared" ref="CI98:CI129" si="325">IF(Water_Available="Yes",1,0)</f>
        <v>0</v>
      </c>
      <c r="CJ98" s="11">
        <f t="shared" ref="CJ98:CJ129" si="326">IF(Overall_Water_Point_Rating=0," ",IF(Overall_Water_Point_Rating="Normal",1,IF(Overall_Water_Point_Rating="Poor",2,IF(Overall_Water_Point_Rating="Does Not Function",3))))</f>
        <v>3</v>
      </c>
    </row>
    <row r="99" spans="1:88" x14ac:dyDescent="0.3">
      <c r="A99" s="11">
        <f t="shared" si="165"/>
        <v>2017</v>
      </c>
      <c r="B99" s="11" t="str">
        <f t="shared" si="166"/>
        <v>18-04-2017 06:48:14 CEST</v>
      </c>
      <c r="C99" s="11" t="str">
        <f t="shared" si="255"/>
        <v>Rwanda</v>
      </c>
      <c r="D99" s="11" t="str">
        <f t="shared" si="256"/>
        <v>Rulindo</v>
      </c>
      <c r="E99" s="11" t="str">
        <f t="shared" si="257"/>
        <v>Tumba</v>
      </c>
      <c r="F99" s="11" t="str">
        <f t="shared" si="258"/>
        <v>Gahabwa</v>
      </c>
      <c r="G99" s="11" t="str">
        <f t="shared" si="259"/>
        <v>Rushaki</v>
      </c>
      <c r="H99" s="11" t="str">
        <f t="shared" si="260"/>
        <v/>
      </c>
      <c r="I99" s="11" t="str">
        <f t="shared" si="261"/>
        <v/>
      </c>
      <c r="J99" s="11" t="str">
        <f t="shared" si="262"/>
        <v>Rushaki water point at Habimana/Nyirambuga pumping system</v>
      </c>
      <c r="K99" s="11">
        <f t="shared" si="263"/>
        <v>152</v>
      </c>
      <c r="L99" s="11">
        <f t="shared" si="253"/>
        <v>30604</v>
      </c>
      <c r="M99" s="11">
        <f t="shared" si="254"/>
        <v>1</v>
      </c>
      <c r="N99" s="11">
        <f t="shared" si="242"/>
        <v>30604</v>
      </c>
      <c r="O99" s="11">
        <f t="shared" si="264"/>
        <v>152</v>
      </c>
      <c r="P99" s="11" t="str">
        <f t="shared" si="265"/>
        <v xml:space="preserve"> </v>
      </c>
      <c r="Q99" s="13">
        <f t="shared" si="243"/>
        <v>1</v>
      </c>
      <c r="R99" s="11">
        <f t="shared" si="244"/>
        <v>1</v>
      </c>
      <c r="S99" s="11">
        <f t="shared" si="178"/>
        <v>0</v>
      </c>
      <c r="T99" s="11">
        <f t="shared" si="266"/>
        <v>1</v>
      </c>
      <c r="U99" s="11" t="str">
        <f t="shared" si="267"/>
        <v>Piped Network With Pump</v>
      </c>
      <c r="V99" s="11">
        <f t="shared" si="268"/>
        <v>2017</v>
      </c>
      <c r="W99" s="11" t="str">
        <f t="shared" si="269"/>
        <v>Governement (District, Wasac) And Water For People</v>
      </c>
      <c r="X99" s="11" t="str">
        <f t="shared" si="270"/>
        <v>Spring</v>
      </c>
      <c r="Y99" s="11">
        <f t="shared" si="271"/>
        <v>2</v>
      </c>
      <c r="Z99" s="11">
        <f t="shared" si="272"/>
        <v>1</v>
      </c>
      <c r="AA99" s="11">
        <f t="shared" si="273"/>
        <v>0</v>
      </c>
      <c r="AB99" s="11" t="str">
        <f t="shared" si="274"/>
        <v/>
      </c>
      <c r="AC99" s="11" t="str">
        <f t="shared" si="275"/>
        <v xml:space="preserve"> </v>
      </c>
      <c r="AD99" s="11" t="str">
        <f t="shared" si="276"/>
        <v xml:space="preserve"> </v>
      </c>
      <c r="AE99" s="11" t="str">
        <f t="shared" si="277"/>
        <v xml:space="preserve"> </v>
      </c>
      <c r="AF99" s="11">
        <f t="shared" si="278"/>
        <v>5</v>
      </c>
      <c r="AG99" s="12">
        <f t="shared" si="245"/>
        <v>345600</v>
      </c>
      <c r="AH99" s="12">
        <f t="shared" si="279"/>
        <v>454.73684210526318</v>
      </c>
      <c r="AI99" s="11">
        <f t="shared" si="280"/>
        <v>1</v>
      </c>
      <c r="AJ99" s="11">
        <f t="shared" si="281"/>
        <v>1</v>
      </c>
      <c r="AK99" s="11">
        <f t="shared" si="282"/>
        <v>1</v>
      </c>
      <c r="AL99" s="11">
        <f t="shared" si="283"/>
        <v>2017</v>
      </c>
      <c r="AM99" s="11">
        <f t="shared" si="284"/>
        <v>1</v>
      </c>
      <c r="AN99" s="11">
        <f t="shared" si="285"/>
        <v>2017</v>
      </c>
      <c r="AO99" s="11">
        <f t="shared" si="286"/>
        <v>1</v>
      </c>
      <c r="AP99" s="11">
        <f t="shared" si="287"/>
        <v>1</v>
      </c>
      <c r="AQ99" s="11">
        <f t="shared" si="288"/>
        <v>2017</v>
      </c>
      <c r="AR99" s="11">
        <f t="shared" si="289"/>
        <v>1</v>
      </c>
      <c r="AS99" s="11">
        <f t="shared" si="290"/>
        <v>0</v>
      </c>
      <c r="AT99" s="11" t="str">
        <f t="shared" si="291"/>
        <v xml:space="preserve"> </v>
      </c>
      <c r="AU99" s="11" t="str">
        <f t="shared" si="292"/>
        <v/>
      </c>
      <c r="AV99" s="11" t="str">
        <f t="shared" si="206"/>
        <v xml:space="preserve"> </v>
      </c>
      <c r="AW99" s="11" t="str">
        <f t="shared" si="293"/>
        <v xml:space="preserve"> </v>
      </c>
      <c r="AX99" s="11">
        <f t="shared" si="294"/>
        <v>1</v>
      </c>
      <c r="AY99" s="11">
        <f t="shared" si="295"/>
        <v>1</v>
      </c>
      <c r="AZ99" s="11">
        <f t="shared" si="296"/>
        <v>2017</v>
      </c>
      <c r="BA99" s="11">
        <f t="shared" si="297"/>
        <v>1</v>
      </c>
      <c r="BB99" s="11">
        <f t="shared" si="298"/>
        <v>1000</v>
      </c>
      <c r="BC99" s="11">
        <f t="shared" si="299"/>
        <v>0</v>
      </c>
      <c r="BD99" s="11" t="str">
        <f t="shared" si="300"/>
        <v xml:space="preserve"> </v>
      </c>
      <c r="BE99" s="11" t="str">
        <f t="shared" si="301"/>
        <v xml:space="preserve"> </v>
      </c>
      <c r="BF99" s="11" t="str">
        <f t="shared" si="302"/>
        <v xml:space="preserve"> </v>
      </c>
      <c r="BG99" s="11" t="str">
        <f t="shared" ref="BG99:BG130" si="327">IF(Presence_Pump_House=0," ",IF(Presence_Pump_House="Yes",1,0))</f>
        <v xml:space="preserve"> </v>
      </c>
      <c r="BH99" s="11" t="str">
        <f t="shared" si="217"/>
        <v xml:space="preserve"> </v>
      </c>
      <c r="BI99" s="11" t="str">
        <f t="shared" si="303"/>
        <v xml:space="preserve"> </v>
      </c>
      <c r="BJ99" s="11">
        <f t="shared" si="304"/>
        <v>0</v>
      </c>
      <c r="BK99" s="11" t="str">
        <f t="shared" si="305"/>
        <v/>
      </c>
      <c r="BL99" s="11" t="str">
        <f t="shared" si="306"/>
        <v xml:space="preserve"> </v>
      </c>
      <c r="BM99" s="11" t="str">
        <f t="shared" si="307"/>
        <v xml:space="preserve"> </v>
      </c>
      <c r="BN99" s="11" t="str">
        <f t="shared" si="308"/>
        <v xml:space="preserve"> </v>
      </c>
      <c r="BO99" s="11" t="str">
        <f t="shared" si="309"/>
        <v xml:space="preserve"> </v>
      </c>
      <c r="BP99" s="11" t="str">
        <f t="shared" si="310"/>
        <v xml:space="preserve"> </v>
      </c>
      <c r="BQ99" s="11" t="str">
        <f t="shared" si="311"/>
        <v>0</v>
      </c>
      <c r="BR99" s="25">
        <f t="shared" si="312"/>
        <v>0</v>
      </c>
      <c r="BS99" s="11" t="str">
        <f t="shared" si="313"/>
        <v>Not Present</v>
      </c>
      <c r="BT99" s="11" t="str">
        <f t="shared" si="314"/>
        <v>0</v>
      </c>
      <c r="BU99" s="12">
        <f t="shared" si="315"/>
        <v>1</v>
      </c>
      <c r="BV99" s="12">
        <f t="shared" si="316"/>
        <v>0</v>
      </c>
      <c r="BW99" s="12">
        <f t="shared" si="247"/>
        <v>1</v>
      </c>
      <c r="BX99" s="12">
        <f t="shared" si="317"/>
        <v>1</v>
      </c>
      <c r="BY99" s="11">
        <f t="shared" si="248"/>
        <v>1</v>
      </c>
      <c r="BZ99" s="11">
        <f t="shared" si="318"/>
        <v>1</v>
      </c>
      <c r="CA99" s="11">
        <f t="shared" si="319"/>
        <v>2</v>
      </c>
      <c r="CB99" s="11">
        <f t="shared" si="320"/>
        <v>2017</v>
      </c>
      <c r="CC99" s="11">
        <f t="shared" si="321"/>
        <v>1</v>
      </c>
      <c r="CD99" s="11" t="str">
        <f t="shared" si="322"/>
        <v>No</v>
      </c>
      <c r="CE99" s="11">
        <f t="shared" si="323"/>
        <v>0</v>
      </c>
      <c r="CF99" s="11">
        <f t="shared" si="324"/>
        <v>0</v>
      </c>
      <c r="CG99" s="11">
        <f t="shared" si="249"/>
        <v>1</v>
      </c>
      <c r="CH99" s="11">
        <f t="shared" si="250"/>
        <v>0</v>
      </c>
      <c r="CI99" s="11">
        <f t="shared" si="325"/>
        <v>1</v>
      </c>
      <c r="CJ99" s="11">
        <f t="shared" si="326"/>
        <v>1</v>
      </c>
    </row>
    <row r="100" spans="1:88" x14ac:dyDescent="0.3">
      <c r="A100" s="11">
        <f t="shared" si="165"/>
        <v>2017</v>
      </c>
      <c r="B100" s="11" t="str">
        <f t="shared" si="166"/>
        <v>07-03-2017 12:02:41 CET</v>
      </c>
      <c r="C100" s="11" t="str">
        <f t="shared" si="255"/>
        <v>Rwanda</v>
      </c>
      <c r="D100" s="11" t="str">
        <f t="shared" si="256"/>
        <v>Rulindo</v>
      </c>
      <c r="E100" s="11" t="str">
        <f t="shared" si="257"/>
        <v>Cyungo</v>
      </c>
      <c r="F100" s="11" t="str">
        <f t="shared" si="258"/>
        <v>Marembo</v>
      </c>
      <c r="G100" s="11" t="str">
        <f t="shared" si="259"/>
        <v>Nganzo</v>
      </c>
      <c r="H100" s="11" t="str">
        <f t="shared" si="260"/>
        <v/>
      </c>
      <c r="I100" s="11" t="str">
        <f t="shared" si="261"/>
        <v/>
      </c>
      <c r="J100" s="11" t="str">
        <f t="shared" si="262"/>
        <v>Mugomero Murambo</v>
      </c>
      <c r="K100" s="11">
        <f t="shared" si="263"/>
        <v>150</v>
      </c>
      <c r="L100" s="11">
        <f t="shared" si="253"/>
        <v>3456</v>
      </c>
      <c r="M100" s="11">
        <f t="shared" si="254"/>
        <v>3</v>
      </c>
      <c r="N100" s="11">
        <f t="shared" si="242"/>
        <v>1152</v>
      </c>
      <c r="O100" s="11">
        <f t="shared" si="264"/>
        <v>132</v>
      </c>
      <c r="P100" s="11">
        <f t="shared" si="265"/>
        <v>18</v>
      </c>
      <c r="Q100" s="13">
        <f t="shared" si="243"/>
        <v>0.88</v>
      </c>
      <c r="R100" s="11">
        <f t="shared" si="244"/>
        <v>0</v>
      </c>
      <c r="S100" s="11">
        <f t="shared" si="178"/>
        <v>0</v>
      </c>
      <c r="T100" s="11">
        <f t="shared" si="266"/>
        <v>1</v>
      </c>
      <c r="U100" s="11" t="str">
        <f t="shared" si="267"/>
        <v>Piped Network -- Gravity Only</v>
      </c>
      <c r="V100" s="11">
        <f t="shared" si="268"/>
        <v>2015</v>
      </c>
      <c r="W100" s="11" t="str">
        <f t="shared" si="269"/>
        <v>Governement (District, Wasac) And Water For People</v>
      </c>
      <c r="X100" s="11" t="str">
        <f t="shared" si="270"/>
        <v>Spring</v>
      </c>
      <c r="Y100" s="11">
        <f t="shared" si="271"/>
        <v>1</v>
      </c>
      <c r="Z100" s="11">
        <f t="shared" si="272"/>
        <v>1</v>
      </c>
      <c r="AA100" s="11">
        <f t="shared" si="273"/>
        <v>1</v>
      </c>
      <c r="AB100" s="11" t="str">
        <f t="shared" si="274"/>
        <v>"Springbox" --Intake Structure At A Spring</v>
      </c>
      <c r="AC100" s="11">
        <f t="shared" si="275"/>
        <v>1</v>
      </c>
      <c r="AD100" s="11">
        <f t="shared" si="276"/>
        <v>2015</v>
      </c>
      <c r="AE100" s="11">
        <f t="shared" si="277"/>
        <v>1</v>
      </c>
      <c r="AF100" s="11">
        <f t="shared" si="278"/>
        <v>120</v>
      </c>
      <c r="AG100" s="12">
        <f t="shared" si="245"/>
        <v>14400</v>
      </c>
      <c r="AH100" s="12">
        <f t="shared" si="279"/>
        <v>21.818181818181817</v>
      </c>
      <c r="AI100" s="11">
        <f t="shared" si="280"/>
        <v>1</v>
      </c>
      <c r="AJ100" s="11">
        <f t="shared" si="281"/>
        <v>1</v>
      </c>
      <c r="AK100" s="11">
        <f t="shared" si="282"/>
        <v>2</v>
      </c>
      <c r="AL100" s="11">
        <f t="shared" si="283"/>
        <v>2015</v>
      </c>
      <c r="AM100" s="11">
        <f t="shared" si="284"/>
        <v>1</v>
      </c>
      <c r="AN100" s="11">
        <f t="shared" si="285"/>
        <v>10000</v>
      </c>
      <c r="AO100" s="11">
        <f t="shared" si="286"/>
        <v>1</v>
      </c>
      <c r="AP100" s="11">
        <f t="shared" si="287"/>
        <v>10</v>
      </c>
      <c r="AQ100" s="11">
        <f t="shared" si="288"/>
        <v>2015</v>
      </c>
      <c r="AR100" s="11">
        <f t="shared" si="289"/>
        <v>1</v>
      </c>
      <c r="AS100" s="11">
        <f t="shared" si="290"/>
        <v>1</v>
      </c>
      <c r="AT100" s="11">
        <f t="shared" si="291"/>
        <v>3</v>
      </c>
      <c r="AU100" s="11" t="str">
        <f t="shared" si="292"/>
        <v>Distribution Chamber</v>
      </c>
      <c r="AV100" s="11">
        <f t="shared" si="206"/>
        <v>2015</v>
      </c>
      <c r="AW100" s="11">
        <f t="shared" si="293"/>
        <v>1</v>
      </c>
      <c r="AX100" s="11">
        <f t="shared" si="294"/>
        <v>1</v>
      </c>
      <c r="AY100" s="11">
        <f t="shared" si="295"/>
        <v>2</v>
      </c>
      <c r="AZ100" s="11">
        <f t="shared" si="296"/>
        <v>2015</v>
      </c>
      <c r="BA100" s="11">
        <f t="shared" si="297"/>
        <v>1</v>
      </c>
      <c r="BB100" s="11">
        <f t="shared" si="298"/>
        <v>10000</v>
      </c>
      <c r="BC100" s="11">
        <f t="shared" si="299"/>
        <v>0</v>
      </c>
      <c r="BD100" s="11" t="str">
        <f t="shared" si="300"/>
        <v xml:space="preserve"> </v>
      </c>
      <c r="BE100" s="11" t="str">
        <f t="shared" si="301"/>
        <v xml:space="preserve"> </v>
      </c>
      <c r="BF100" s="11" t="str">
        <f t="shared" si="302"/>
        <v xml:space="preserve"> </v>
      </c>
      <c r="BG100" s="11" t="str">
        <f t="shared" si="327"/>
        <v xml:space="preserve"> </v>
      </c>
      <c r="BH100" s="11" t="str">
        <f t="shared" si="217"/>
        <v xml:space="preserve"> </v>
      </c>
      <c r="BI100" s="11" t="str">
        <f t="shared" si="303"/>
        <v xml:space="preserve"> </v>
      </c>
      <c r="BJ100" s="11">
        <f t="shared" si="304"/>
        <v>0</v>
      </c>
      <c r="BK100" s="11" t="str">
        <f t="shared" si="305"/>
        <v/>
      </c>
      <c r="BL100" s="11" t="str">
        <f t="shared" si="306"/>
        <v xml:space="preserve"> </v>
      </c>
      <c r="BM100" s="11" t="str">
        <f t="shared" si="307"/>
        <v xml:space="preserve"> </v>
      </c>
      <c r="BN100" s="11" t="str">
        <f t="shared" si="308"/>
        <v xml:space="preserve"> </v>
      </c>
      <c r="BO100" s="11" t="str">
        <f t="shared" si="309"/>
        <v xml:space="preserve"> </v>
      </c>
      <c r="BP100" s="11" t="str">
        <f t="shared" si="310"/>
        <v xml:space="preserve"> </v>
      </c>
      <c r="BQ100" s="11" t="str">
        <f t="shared" si="311"/>
        <v>0</v>
      </c>
      <c r="BR100" s="25">
        <f t="shared" si="312"/>
        <v>0</v>
      </c>
      <c r="BS100" s="11" t="str">
        <f t="shared" si="313"/>
        <v>Not Present</v>
      </c>
      <c r="BT100" s="11" t="str">
        <f t="shared" si="314"/>
        <v>0</v>
      </c>
      <c r="BU100" s="12">
        <f t="shared" si="315"/>
        <v>1</v>
      </c>
      <c r="BV100" s="12">
        <f t="shared" si="316"/>
        <v>0</v>
      </c>
      <c r="BW100" s="12">
        <f t="shared" si="247"/>
        <v>1</v>
      </c>
      <c r="BX100" s="12">
        <f t="shared" si="317"/>
        <v>1</v>
      </c>
      <c r="BY100" s="11">
        <f t="shared" si="248"/>
        <v>1</v>
      </c>
      <c r="BZ100" s="11">
        <f t="shared" si="318"/>
        <v>1</v>
      </c>
      <c r="CA100" s="11">
        <f t="shared" si="319"/>
        <v>1</v>
      </c>
      <c r="CB100" s="11">
        <f t="shared" si="320"/>
        <v>2015</v>
      </c>
      <c r="CC100" s="11">
        <f t="shared" si="321"/>
        <v>1</v>
      </c>
      <c r="CD100" s="11" t="str">
        <f t="shared" si="322"/>
        <v>No</v>
      </c>
      <c r="CE100" s="11">
        <f t="shared" si="323"/>
        <v>0</v>
      </c>
      <c r="CF100" s="11">
        <f t="shared" si="324"/>
        <v>0</v>
      </c>
      <c r="CG100" s="11">
        <f t="shared" si="249"/>
        <v>1</v>
      </c>
      <c r="CH100" s="11">
        <f t="shared" si="250"/>
        <v>0</v>
      </c>
      <c r="CI100" s="11">
        <f t="shared" si="325"/>
        <v>1</v>
      </c>
      <c r="CJ100" s="11">
        <f t="shared" si="326"/>
        <v>1</v>
      </c>
    </row>
    <row r="101" spans="1:88" x14ac:dyDescent="0.3">
      <c r="A101" s="11">
        <f t="shared" si="165"/>
        <v>2017</v>
      </c>
      <c r="B101" s="11" t="str">
        <f t="shared" si="166"/>
        <v>23-03-2017 08:16:55 CET</v>
      </c>
      <c r="C101" s="11" t="str">
        <f t="shared" si="255"/>
        <v>Rwanda</v>
      </c>
      <c r="D101" s="11" t="str">
        <f t="shared" si="256"/>
        <v>Rulindo</v>
      </c>
      <c r="E101" s="11" t="str">
        <f t="shared" si="257"/>
        <v>Murambi</v>
      </c>
      <c r="F101" s="11" t="str">
        <f t="shared" si="258"/>
        <v>Mugambazi</v>
      </c>
      <c r="G101" s="11" t="str">
        <f t="shared" si="259"/>
        <v>Kigarama</v>
      </c>
      <c r="H101" s="11" t="str">
        <f t="shared" si="260"/>
        <v/>
      </c>
      <c r="I101" s="11" t="str">
        <f t="shared" si="261"/>
        <v/>
      </c>
      <c r="J101" s="11" t="str">
        <f t="shared" si="262"/>
        <v>Mutagata motorised network</v>
      </c>
      <c r="K101" s="11">
        <f t="shared" si="263"/>
        <v>169</v>
      </c>
      <c r="L101" s="11">
        <f t="shared" si="253"/>
        <v>26296</v>
      </c>
      <c r="M101" s="11">
        <f t="shared" si="254"/>
        <v>49</v>
      </c>
      <c r="N101" s="11">
        <f t="shared" si="242"/>
        <v>536.65306122448976</v>
      </c>
      <c r="O101" s="11">
        <f t="shared" si="264"/>
        <v>65</v>
      </c>
      <c r="P101" s="11">
        <f t="shared" si="265"/>
        <v>104</v>
      </c>
      <c r="Q101" s="13">
        <f t="shared" si="243"/>
        <v>0.38461538461538464</v>
      </c>
      <c r="R101" s="11">
        <f t="shared" si="244"/>
        <v>0</v>
      </c>
      <c r="S101" s="11">
        <f t="shared" si="178"/>
        <v>0</v>
      </c>
      <c r="T101" s="11">
        <f t="shared" si="266"/>
        <v>1</v>
      </c>
      <c r="U101" s="11" t="str">
        <f t="shared" si="267"/>
        <v>Piped Network With Pump</v>
      </c>
      <c r="V101" s="11">
        <f t="shared" si="268"/>
        <v>1987</v>
      </c>
      <c r="W101" s="11" t="str">
        <f t="shared" si="269"/>
        <v>Governement (District, Wasac) And Water For People</v>
      </c>
      <c r="X101" s="11" t="str">
        <f t="shared" si="270"/>
        <v>Spring</v>
      </c>
      <c r="Y101" s="11">
        <f t="shared" si="271"/>
        <v>1</v>
      </c>
      <c r="Z101" s="11">
        <f t="shared" si="272"/>
        <v>1</v>
      </c>
      <c r="AA101" s="11">
        <f t="shared" si="273"/>
        <v>1</v>
      </c>
      <c r="AB101" s="11" t="str">
        <f t="shared" si="274"/>
        <v>"Springbox" --Intake Structure At A Spring</v>
      </c>
      <c r="AC101" s="11">
        <f t="shared" si="275"/>
        <v>1</v>
      </c>
      <c r="AD101" s="11">
        <f t="shared" si="276"/>
        <v>2007</v>
      </c>
      <c r="AE101" s="11">
        <f t="shared" si="277"/>
        <v>1</v>
      </c>
      <c r="AF101" s="11">
        <f t="shared" si="278"/>
        <v>5</v>
      </c>
      <c r="AG101" s="12">
        <f t="shared" si="245"/>
        <v>345600</v>
      </c>
      <c r="AH101" s="12">
        <f t="shared" si="279"/>
        <v>1063.3846153846155</v>
      </c>
      <c r="AI101" s="11">
        <f t="shared" si="280"/>
        <v>1</v>
      </c>
      <c r="AJ101" s="11">
        <f t="shared" si="281"/>
        <v>1</v>
      </c>
      <c r="AK101" s="11">
        <f t="shared" si="282"/>
        <v>1</v>
      </c>
      <c r="AL101" s="11">
        <f t="shared" si="283"/>
        <v>2016</v>
      </c>
      <c r="AM101" s="11">
        <f t="shared" si="284"/>
        <v>1</v>
      </c>
      <c r="AN101" s="11">
        <f t="shared" si="285"/>
        <v>1900</v>
      </c>
      <c r="AO101" s="11">
        <f t="shared" si="286"/>
        <v>1</v>
      </c>
      <c r="AP101" s="11">
        <f t="shared" si="287"/>
        <v>39</v>
      </c>
      <c r="AQ101" s="11">
        <f t="shared" si="288"/>
        <v>2016</v>
      </c>
      <c r="AR101" s="11">
        <f t="shared" si="289"/>
        <v>1</v>
      </c>
      <c r="AS101" s="11">
        <f t="shared" si="290"/>
        <v>1</v>
      </c>
      <c r="AT101" s="11">
        <f t="shared" si="291"/>
        <v>17</v>
      </c>
      <c r="AU101" s="11" t="str">
        <f t="shared" si="292"/>
        <v>Pressure Break Tank|Distribution Chamber|Washout And Air Release</v>
      </c>
      <c r="AV101" s="11">
        <f t="shared" si="206"/>
        <v>2016</v>
      </c>
      <c r="AW101" s="11">
        <f t="shared" si="293"/>
        <v>1</v>
      </c>
      <c r="AX101" s="11">
        <f t="shared" si="294"/>
        <v>1</v>
      </c>
      <c r="AY101" s="11">
        <f t="shared" si="295"/>
        <v>6</v>
      </c>
      <c r="AZ101" s="11">
        <f t="shared" si="296"/>
        <v>2016</v>
      </c>
      <c r="BA101" s="11">
        <f t="shared" si="297"/>
        <v>1</v>
      </c>
      <c r="BB101" s="11">
        <f t="shared" si="298"/>
        <v>40000</v>
      </c>
      <c r="BC101" s="11">
        <f t="shared" si="299"/>
        <v>1</v>
      </c>
      <c r="BD101" s="11">
        <f t="shared" si="300"/>
        <v>5</v>
      </c>
      <c r="BE101" s="11">
        <f t="shared" si="301"/>
        <v>2017</v>
      </c>
      <c r="BF101" s="11">
        <f t="shared" si="302"/>
        <v>1</v>
      </c>
      <c r="BG101" s="11">
        <f t="shared" si="327"/>
        <v>1</v>
      </c>
      <c r="BH101" s="11">
        <f t="shared" si="217"/>
        <v>2016</v>
      </c>
      <c r="BI101" s="11">
        <f t="shared" si="303"/>
        <v>1</v>
      </c>
      <c r="BJ101" s="11">
        <f t="shared" si="304"/>
        <v>1</v>
      </c>
      <c r="BK101" s="11" t="str">
        <f t="shared" si="305"/>
        <v>Disinfection/Chlorination</v>
      </c>
      <c r="BL101" s="11">
        <f t="shared" si="306"/>
        <v>2017</v>
      </c>
      <c r="BM101" s="11">
        <f t="shared" si="307"/>
        <v>1</v>
      </c>
      <c r="BN101" s="11">
        <f t="shared" si="308"/>
        <v>0</v>
      </c>
      <c r="BO101" s="11" t="str">
        <f t="shared" si="309"/>
        <v xml:space="preserve"> </v>
      </c>
      <c r="BP101" s="11" t="str">
        <f t="shared" si="310"/>
        <v xml:space="preserve"> </v>
      </c>
      <c r="BQ101" s="11" t="str">
        <f t="shared" si="311"/>
        <v>0</v>
      </c>
      <c r="BR101" s="25">
        <f t="shared" si="312"/>
        <v>0</v>
      </c>
      <c r="BS101" s="11" t="str">
        <f t="shared" si="313"/>
        <v>Not Present</v>
      </c>
      <c r="BT101" s="11" t="str">
        <f t="shared" si="314"/>
        <v>0</v>
      </c>
      <c r="BU101" s="12">
        <f t="shared" si="315"/>
        <v>1</v>
      </c>
      <c r="BV101" s="12">
        <f t="shared" si="316"/>
        <v>0</v>
      </c>
      <c r="BW101" s="12">
        <f t="shared" si="247"/>
        <v>1</v>
      </c>
      <c r="BX101" s="12">
        <f t="shared" si="317"/>
        <v>1</v>
      </c>
      <c r="BY101" s="11">
        <f t="shared" si="248"/>
        <v>1</v>
      </c>
      <c r="BZ101" s="11">
        <f t="shared" si="318"/>
        <v>1</v>
      </c>
      <c r="CA101" s="11">
        <f t="shared" si="319"/>
        <v>64</v>
      </c>
      <c r="CB101" s="11">
        <f t="shared" si="320"/>
        <v>2016</v>
      </c>
      <c r="CC101" s="11">
        <f t="shared" si="321"/>
        <v>1</v>
      </c>
      <c r="CD101" s="11" t="str">
        <f t="shared" si="322"/>
        <v>No</v>
      </c>
      <c r="CE101" s="11">
        <f t="shared" si="323"/>
        <v>0</v>
      </c>
      <c r="CF101" s="11">
        <f t="shared" si="324"/>
        <v>0</v>
      </c>
      <c r="CG101" s="11">
        <f t="shared" si="249"/>
        <v>1</v>
      </c>
      <c r="CH101" s="11">
        <f t="shared" si="250"/>
        <v>0</v>
      </c>
      <c r="CI101" s="11">
        <f t="shared" si="325"/>
        <v>1</v>
      </c>
      <c r="CJ101" s="11">
        <f t="shared" si="326"/>
        <v>1</v>
      </c>
    </row>
    <row r="102" spans="1:88" x14ac:dyDescent="0.3">
      <c r="A102" s="11">
        <f t="shared" si="165"/>
        <v>2017</v>
      </c>
      <c r="B102" s="11" t="str">
        <f t="shared" si="166"/>
        <v>23-03-2017 18:37:57 CET</v>
      </c>
      <c r="C102" s="11" t="str">
        <f t="shared" si="255"/>
        <v>Rwanda</v>
      </c>
      <c r="D102" s="11" t="str">
        <f t="shared" si="256"/>
        <v>Rulindo</v>
      </c>
      <c r="E102" s="11" t="str">
        <f t="shared" si="257"/>
        <v>Masoro</v>
      </c>
      <c r="F102" s="11" t="str">
        <f t="shared" si="258"/>
        <v>Kabuga</v>
      </c>
      <c r="G102" s="11" t="str">
        <f t="shared" si="259"/>
        <v>Kanunga</v>
      </c>
      <c r="H102" s="11" t="str">
        <f t="shared" si="260"/>
        <v/>
      </c>
      <c r="I102" s="11" t="str">
        <f t="shared" si="261"/>
        <v/>
      </c>
      <c r="J102" s="11" t="str">
        <f t="shared" si="262"/>
        <v>Mutagata motorised network</v>
      </c>
      <c r="K102" s="11">
        <f t="shared" si="263"/>
        <v>143</v>
      </c>
      <c r="L102" s="11">
        <f t="shared" si="253"/>
        <v>26296</v>
      </c>
      <c r="M102" s="11">
        <f t="shared" si="254"/>
        <v>49</v>
      </c>
      <c r="N102" s="11">
        <f t="shared" si="242"/>
        <v>536.65306122448976</v>
      </c>
      <c r="O102" s="11">
        <f t="shared" si="264"/>
        <v>75</v>
      </c>
      <c r="P102" s="11">
        <f t="shared" si="265"/>
        <v>68</v>
      </c>
      <c r="Q102" s="13">
        <f t="shared" si="243"/>
        <v>0.52447552447552448</v>
      </c>
      <c r="R102" s="11">
        <f t="shared" si="244"/>
        <v>0</v>
      </c>
      <c r="S102" s="11">
        <f t="shared" si="178"/>
        <v>0</v>
      </c>
      <c r="T102" s="11">
        <f t="shared" si="266"/>
        <v>1</v>
      </c>
      <c r="U102" s="11" t="str">
        <f t="shared" si="267"/>
        <v>Piped Network With Pump</v>
      </c>
      <c r="V102" s="11">
        <f t="shared" si="268"/>
        <v>1987</v>
      </c>
      <c r="W102" s="11" t="str">
        <f t="shared" si="269"/>
        <v>Governement (District, Wasac) And Water For People</v>
      </c>
      <c r="X102" s="11" t="str">
        <f t="shared" si="270"/>
        <v>Spring</v>
      </c>
      <c r="Y102" s="11">
        <f t="shared" si="271"/>
        <v>1</v>
      </c>
      <c r="Z102" s="11">
        <f t="shared" si="272"/>
        <v>1</v>
      </c>
      <c r="AA102" s="11">
        <f t="shared" si="273"/>
        <v>1</v>
      </c>
      <c r="AB102" s="11" t="str">
        <f t="shared" si="274"/>
        <v>"Springbox" --Intake Structure At A Spring</v>
      </c>
      <c r="AC102" s="11">
        <f t="shared" si="275"/>
        <v>1</v>
      </c>
      <c r="AD102" s="11">
        <f t="shared" si="276"/>
        <v>2007</v>
      </c>
      <c r="AE102" s="11">
        <f t="shared" si="277"/>
        <v>1</v>
      </c>
      <c r="AF102" s="11">
        <f t="shared" si="278"/>
        <v>5</v>
      </c>
      <c r="AG102" s="12">
        <f t="shared" si="245"/>
        <v>345600</v>
      </c>
      <c r="AH102" s="12">
        <f t="shared" si="279"/>
        <v>921.6</v>
      </c>
      <c r="AI102" s="11">
        <f t="shared" si="280"/>
        <v>1</v>
      </c>
      <c r="AJ102" s="11">
        <f t="shared" si="281"/>
        <v>1</v>
      </c>
      <c r="AK102" s="11">
        <f t="shared" si="282"/>
        <v>1</v>
      </c>
      <c r="AL102" s="11">
        <f t="shared" si="283"/>
        <v>2016</v>
      </c>
      <c r="AM102" s="11">
        <f t="shared" si="284"/>
        <v>1</v>
      </c>
      <c r="AN102" s="11">
        <f t="shared" si="285"/>
        <v>1900</v>
      </c>
      <c r="AO102" s="11">
        <f t="shared" si="286"/>
        <v>1</v>
      </c>
      <c r="AP102" s="11">
        <f t="shared" si="287"/>
        <v>39</v>
      </c>
      <c r="AQ102" s="11">
        <f t="shared" si="288"/>
        <v>2016</v>
      </c>
      <c r="AR102" s="11">
        <f t="shared" si="289"/>
        <v>1</v>
      </c>
      <c r="AS102" s="11">
        <f t="shared" si="290"/>
        <v>1</v>
      </c>
      <c r="AT102" s="11">
        <f t="shared" si="291"/>
        <v>17</v>
      </c>
      <c r="AU102" s="11" t="str">
        <f t="shared" si="292"/>
        <v>Pressure Break Tank|Distribution Chamber|Washout And Air Release</v>
      </c>
      <c r="AV102" s="11">
        <f t="shared" si="206"/>
        <v>2016</v>
      </c>
      <c r="AW102" s="11">
        <f t="shared" si="293"/>
        <v>1</v>
      </c>
      <c r="AX102" s="11">
        <f t="shared" si="294"/>
        <v>1</v>
      </c>
      <c r="AY102" s="11">
        <f t="shared" si="295"/>
        <v>6</v>
      </c>
      <c r="AZ102" s="11">
        <f t="shared" si="296"/>
        <v>2016</v>
      </c>
      <c r="BA102" s="11">
        <f t="shared" si="297"/>
        <v>1</v>
      </c>
      <c r="BB102" s="11">
        <f t="shared" si="298"/>
        <v>40000</v>
      </c>
      <c r="BC102" s="11">
        <f t="shared" si="299"/>
        <v>1</v>
      </c>
      <c r="BD102" s="11">
        <f t="shared" si="300"/>
        <v>5</v>
      </c>
      <c r="BE102" s="11">
        <f t="shared" si="301"/>
        <v>2017</v>
      </c>
      <c r="BF102" s="11">
        <f t="shared" si="302"/>
        <v>1</v>
      </c>
      <c r="BG102" s="11">
        <f t="shared" si="327"/>
        <v>1</v>
      </c>
      <c r="BH102" s="11">
        <f t="shared" si="217"/>
        <v>2016</v>
      </c>
      <c r="BI102" s="11">
        <f t="shared" si="303"/>
        <v>1</v>
      </c>
      <c r="BJ102" s="11">
        <f t="shared" si="304"/>
        <v>1</v>
      </c>
      <c r="BK102" s="11" t="str">
        <f t="shared" si="305"/>
        <v>Disinfection/Chlorination</v>
      </c>
      <c r="BL102" s="11">
        <f t="shared" si="306"/>
        <v>2017</v>
      </c>
      <c r="BM102" s="11">
        <f t="shared" si="307"/>
        <v>1</v>
      </c>
      <c r="BN102" s="11">
        <f t="shared" si="308"/>
        <v>0</v>
      </c>
      <c r="BO102" s="11" t="str">
        <f t="shared" si="309"/>
        <v xml:space="preserve"> </v>
      </c>
      <c r="BP102" s="11" t="str">
        <f t="shared" si="310"/>
        <v xml:space="preserve"> </v>
      </c>
      <c r="BQ102" s="11" t="str">
        <f t="shared" si="311"/>
        <v>0</v>
      </c>
      <c r="BR102" s="25">
        <f t="shared" si="312"/>
        <v>0</v>
      </c>
      <c r="BS102" s="11" t="str">
        <f t="shared" si="313"/>
        <v>Not Present</v>
      </c>
      <c r="BT102" s="11" t="str">
        <f t="shared" si="314"/>
        <v>0</v>
      </c>
      <c r="BU102" s="12">
        <f t="shared" si="315"/>
        <v>1</v>
      </c>
      <c r="BV102" s="12">
        <f t="shared" si="316"/>
        <v>0</v>
      </c>
      <c r="BW102" s="12">
        <f t="shared" si="247"/>
        <v>1</v>
      </c>
      <c r="BX102" s="12">
        <f t="shared" si="317"/>
        <v>1</v>
      </c>
      <c r="BY102" s="11">
        <f t="shared" si="248"/>
        <v>1</v>
      </c>
      <c r="BZ102" s="11">
        <f t="shared" si="318"/>
        <v>1</v>
      </c>
      <c r="CA102" s="11">
        <f t="shared" si="319"/>
        <v>64</v>
      </c>
      <c r="CB102" s="11">
        <f t="shared" si="320"/>
        <v>2016</v>
      </c>
      <c r="CC102" s="11">
        <f t="shared" si="321"/>
        <v>1</v>
      </c>
      <c r="CD102" s="11" t="str">
        <f t="shared" si="322"/>
        <v>No</v>
      </c>
      <c r="CE102" s="11">
        <f t="shared" si="323"/>
        <v>0</v>
      </c>
      <c r="CF102" s="11">
        <f t="shared" si="324"/>
        <v>0</v>
      </c>
      <c r="CG102" s="11">
        <f t="shared" si="249"/>
        <v>1</v>
      </c>
      <c r="CH102" s="11">
        <f t="shared" si="250"/>
        <v>0</v>
      </c>
      <c r="CI102" s="11">
        <f t="shared" si="325"/>
        <v>1</v>
      </c>
      <c r="CJ102" s="11">
        <f t="shared" si="326"/>
        <v>1</v>
      </c>
    </row>
    <row r="103" spans="1:88" x14ac:dyDescent="0.3">
      <c r="A103" s="11">
        <f t="shared" si="165"/>
        <v>2017</v>
      </c>
      <c r="B103" s="11" t="str">
        <f t="shared" si="166"/>
        <v>12-03-2017 10:07:32 CET</v>
      </c>
      <c r="C103" s="11" t="str">
        <f t="shared" si="255"/>
        <v>Rwanda</v>
      </c>
      <c r="D103" s="11" t="str">
        <f t="shared" si="256"/>
        <v>Rulindo</v>
      </c>
      <c r="E103" s="11" t="str">
        <f t="shared" si="257"/>
        <v>Shyorongi</v>
      </c>
      <c r="F103" s="11" t="str">
        <f t="shared" si="258"/>
        <v>Muvumu</v>
      </c>
      <c r="G103" s="11" t="str">
        <f t="shared" si="259"/>
        <v>Kirurumo</v>
      </c>
      <c r="H103" s="11" t="str">
        <f t="shared" si="260"/>
        <v/>
      </c>
      <c r="I103" s="11" t="str">
        <f t="shared" si="261"/>
        <v/>
      </c>
      <c r="J103" s="11" t="str">
        <f t="shared" si="262"/>
        <v>Bitete-Muvumu</v>
      </c>
      <c r="K103" s="11">
        <f t="shared" si="263"/>
        <v>80</v>
      </c>
      <c r="L103" s="11">
        <f t="shared" si="253"/>
        <v>1316</v>
      </c>
      <c r="M103" s="11">
        <f t="shared" si="254"/>
        <v>7</v>
      </c>
      <c r="N103" s="11">
        <f t="shared" si="242"/>
        <v>188</v>
      </c>
      <c r="O103" s="11">
        <f t="shared" si="264"/>
        <v>5</v>
      </c>
      <c r="P103" s="11">
        <f t="shared" si="265"/>
        <v>75</v>
      </c>
      <c r="Q103" s="13">
        <f t="shared" si="243"/>
        <v>6.25E-2</v>
      </c>
      <c r="R103" s="11">
        <f t="shared" si="244"/>
        <v>0</v>
      </c>
      <c r="S103" s="11">
        <f t="shared" si="178"/>
        <v>1</v>
      </c>
      <c r="T103" s="11">
        <f t="shared" si="266"/>
        <v>1</v>
      </c>
      <c r="U103" s="11" t="str">
        <f t="shared" si="267"/>
        <v>Piped Network -- Gravity Only</v>
      </c>
      <c r="V103" s="11">
        <f t="shared" si="268"/>
        <v>2013</v>
      </c>
      <c r="W103" s="11" t="str">
        <f t="shared" si="269"/>
        <v>Governement (District, Wasac) And Water For People</v>
      </c>
      <c r="X103" s="11" t="str">
        <f t="shared" si="270"/>
        <v>Spring</v>
      </c>
      <c r="Y103" s="11">
        <f t="shared" si="271"/>
        <v>3</v>
      </c>
      <c r="Z103" s="11">
        <f t="shared" si="272"/>
        <v>1</v>
      </c>
      <c r="AA103" s="11">
        <f t="shared" si="273"/>
        <v>1</v>
      </c>
      <c r="AB103" s="11" t="str">
        <f t="shared" si="274"/>
        <v>"Springbox" --Intake Structure At A Spring</v>
      </c>
      <c r="AC103" s="11">
        <f t="shared" si="275"/>
        <v>1</v>
      </c>
      <c r="AD103" s="11">
        <f t="shared" si="276"/>
        <v>2013</v>
      </c>
      <c r="AE103" s="11">
        <f t="shared" si="277"/>
        <v>1</v>
      </c>
      <c r="AF103" s="11">
        <f t="shared" si="278"/>
        <v>11</v>
      </c>
      <c r="AG103" s="12">
        <f t="shared" si="245"/>
        <v>157090.90909090909</v>
      </c>
      <c r="AH103" s="12">
        <f t="shared" si="279"/>
        <v>6283.636363636364</v>
      </c>
      <c r="AI103" s="11">
        <f t="shared" si="280"/>
        <v>1</v>
      </c>
      <c r="AJ103" s="11">
        <f t="shared" si="281"/>
        <v>1</v>
      </c>
      <c r="AK103" s="11">
        <f t="shared" si="282"/>
        <v>1</v>
      </c>
      <c r="AL103" s="11">
        <f t="shared" si="283"/>
        <v>2013</v>
      </c>
      <c r="AM103" s="11">
        <f t="shared" si="284"/>
        <v>2</v>
      </c>
      <c r="AN103" s="11">
        <f t="shared" si="285"/>
        <v>1000</v>
      </c>
      <c r="AO103" s="11">
        <f t="shared" si="286"/>
        <v>1</v>
      </c>
      <c r="AP103" s="11">
        <f t="shared" si="287"/>
        <v>4</v>
      </c>
      <c r="AQ103" s="11">
        <f t="shared" si="288"/>
        <v>2013</v>
      </c>
      <c r="AR103" s="11">
        <f t="shared" si="289"/>
        <v>1</v>
      </c>
      <c r="AS103" s="11">
        <f t="shared" si="290"/>
        <v>1</v>
      </c>
      <c r="AT103" s="11">
        <f t="shared" si="291"/>
        <v>6</v>
      </c>
      <c r="AU103" s="11" t="str">
        <f t="shared" si="292"/>
        <v>Pressure Break Tank|Distribution Chamber|Ventouse, Washout</v>
      </c>
      <c r="AV103" s="11">
        <f t="shared" si="206"/>
        <v>2013</v>
      </c>
      <c r="AW103" s="11">
        <f t="shared" si="293"/>
        <v>1</v>
      </c>
      <c r="AX103" s="11">
        <f t="shared" si="294"/>
        <v>1</v>
      </c>
      <c r="AY103" s="11">
        <f t="shared" si="295"/>
        <v>1</v>
      </c>
      <c r="AZ103" s="11">
        <f t="shared" si="296"/>
        <v>2013</v>
      </c>
      <c r="BA103" s="11">
        <f t="shared" si="297"/>
        <v>1</v>
      </c>
      <c r="BB103" s="11">
        <f t="shared" si="298"/>
        <v>4000</v>
      </c>
      <c r="BC103" s="11">
        <f t="shared" si="299"/>
        <v>0</v>
      </c>
      <c r="BD103" s="11" t="str">
        <f t="shared" si="300"/>
        <v xml:space="preserve"> </v>
      </c>
      <c r="BE103" s="11" t="str">
        <f t="shared" si="301"/>
        <v xml:space="preserve"> </v>
      </c>
      <c r="BF103" s="11" t="str">
        <f t="shared" si="302"/>
        <v xml:space="preserve"> </v>
      </c>
      <c r="BG103" s="11" t="str">
        <f t="shared" si="327"/>
        <v xml:space="preserve"> </v>
      </c>
      <c r="BH103" s="11" t="str">
        <f t="shared" si="217"/>
        <v xml:space="preserve"> </v>
      </c>
      <c r="BI103" s="11" t="str">
        <f t="shared" si="303"/>
        <v xml:space="preserve"> </v>
      </c>
      <c r="BJ103" s="11">
        <f t="shared" si="304"/>
        <v>0</v>
      </c>
      <c r="BK103" s="11" t="str">
        <f t="shared" si="305"/>
        <v/>
      </c>
      <c r="BL103" s="11" t="str">
        <f t="shared" si="306"/>
        <v xml:space="preserve"> </v>
      </c>
      <c r="BM103" s="11" t="str">
        <f t="shared" si="307"/>
        <v xml:space="preserve"> </v>
      </c>
      <c r="BN103" s="11" t="str">
        <f t="shared" si="308"/>
        <v xml:space="preserve"> </v>
      </c>
      <c r="BO103" s="11" t="str">
        <f t="shared" si="309"/>
        <v xml:space="preserve"> </v>
      </c>
      <c r="BP103" s="11" t="str">
        <f t="shared" si="310"/>
        <v xml:space="preserve"> </v>
      </c>
      <c r="BQ103" s="11" t="str">
        <f t="shared" si="311"/>
        <v>0</v>
      </c>
      <c r="BR103" s="25">
        <f t="shared" si="312"/>
        <v>0</v>
      </c>
      <c r="BS103" s="11" t="str">
        <f t="shared" si="313"/>
        <v>Not Present</v>
      </c>
      <c r="BT103" s="11" t="str">
        <f t="shared" si="314"/>
        <v>0</v>
      </c>
      <c r="BU103" s="12">
        <f t="shared" si="315"/>
        <v>1</v>
      </c>
      <c r="BV103" s="12">
        <f t="shared" si="316"/>
        <v>0</v>
      </c>
      <c r="BW103" s="12">
        <f t="shared" si="247"/>
        <v>1</v>
      </c>
      <c r="BX103" s="12">
        <f t="shared" si="317"/>
        <v>1</v>
      </c>
      <c r="BY103" s="11">
        <f t="shared" si="248"/>
        <v>1</v>
      </c>
      <c r="BZ103" s="11">
        <f t="shared" si="318"/>
        <v>1</v>
      </c>
      <c r="CA103" s="11">
        <f t="shared" si="319"/>
        <v>1</v>
      </c>
      <c r="CB103" s="11">
        <f t="shared" si="320"/>
        <v>2013</v>
      </c>
      <c r="CC103" s="11">
        <f t="shared" si="321"/>
        <v>2</v>
      </c>
      <c r="CD103" s="11" t="str">
        <f t="shared" si="322"/>
        <v>No</v>
      </c>
      <c r="CE103" s="11">
        <f t="shared" si="323"/>
        <v>0</v>
      </c>
      <c r="CF103" s="11">
        <f t="shared" si="324"/>
        <v>0</v>
      </c>
      <c r="CG103" s="11">
        <f t="shared" si="249"/>
        <v>1</v>
      </c>
      <c r="CH103" s="11">
        <f t="shared" si="250"/>
        <v>0</v>
      </c>
      <c r="CI103" s="11">
        <f t="shared" si="325"/>
        <v>1</v>
      </c>
      <c r="CJ103" s="11">
        <f t="shared" si="326"/>
        <v>1</v>
      </c>
    </row>
    <row r="104" spans="1:88" x14ac:dyDescent="0.3">
      <c r="A104" s="11">
        <f t="shared" si="165"/>
        <v>2017</v>
      </c>
      <c r="B104" s="11" t="str">
        <f t="shared" si="166"/>
        <v>21-03-2017 14:11:28 CET</v>
      </c>
      <c r="C104" s="11" t="str">
        <f t="shared" si="255"/>
        <v>Rwanda</v>
      </c>
      <c r="D104" s="11" t="str">
        <f t="shared" si="256"/>
        <v>Rulindo</v>
      </c>
      <c r="E104" s="11" t="str">
        <f t="shared" si="257"/>
        <v>Rukozo</v>
      </c>
      <c r="F104" s="11" t="str">
        <f t="shared" si="258"/>
        <v>Buraro</v>
      </c>
      <c r="G104" s="11" t="str">
        <f t="shared" si="259"/>
        <v>Kamiyove</v>
      </c>
      <c r="H104" s="11" t="str">
        <f t="shared" si="260"/>
        <v/>
      </c>
      <c r="I104" s="11" t="str">
        <f t="shared" si="261"/>
        <v/>
      </c>
      <c r="J104" s="11" t="str">
        <f t="shared" si="262"/>
        <v>Kabonanyoni</v>
      </c>
      <c r="K104" s="11">
        <f t="shared" si="263"/>
        <v>40</v>
      </c>
      <c r="L104" s="11">
        <f t="shared" si="253"/>
        <v>7894</v>
      </c>
      <c r="M104" s="11">
        <f t="shared" si="254"/>
        <v>30</v>
      </c>
      <c r="N104" s="11">
        <f t="shared" si="242"/>
        <v>263.13333333333333</v>
      </c>
      <c r="O104" s="11">
        <f t="shared" si="264"/>
        <v>30</v>
      </c>
      <c r="P104" s="11">
        <f t="shared" si="265"/>
        <v>10</v>
      </c>
      <c r="Q104" s="13">
        <f t="shared" si="243"/>
        <v>0.75</v>
      </c>
      <c r="R104" s="11">
        <f t="shared" si="244"/>
        <v>0</v>
      </c>
      <c r="S104" s="11">
        <f t="shared" si="178"/>
        <v>1</v>
      </c>
      <c r="T104" s="11">
        <f t="shared" si="266"/>
        <v>1</v>
      </c>
      <c r="U104" s="11" t="str">
        <f t="shared" si="267"/>
        <v>Piped Network With Pump</v>
      </c>
      <c r="V104" s="11">
        <f t="shared" si="268"/>
        <v>2015</v>
      </c>
      <c r="W104" s="11" t="str">
        <f t="shared" si="269"/>
        <v>Governement (District, Wasac) And Water For People</v>
      </c>
      <c r="X104" s="11" t="str">
        <f t="shared" si="270"/>
        <v>Spring</v>
      </c>
      <c r="Y104" s="11">
        <f t="shared" si="271"/>
        <v>5</v>
      </c>
      <c r="Z104" s="11">
        <f t="shared" si="272"/>
        <v>1</v>
      </c>
      <c r="AA104" s="11">
        <f t="shared" si="273"/>
        <v>1</v>
      </c>
      <c r="AB104" s="11" t="str">
        <f t="shared" si="274"/>
        <v>"Springbox" --Intake Structure At A Spring</v>
      </c>
      <c r="AC104" s="11">
        <f t="shared" si="275"/>
        <v>5</v>
      </c>
      <c r="AD104" s="11">
        <f t="shared" si="276"/>
        <v>2015</v>
      </c>
      <c r="AE104" s="11">
        <f t="shared" si="277"/>
        <v>1</v>
      </c>
      <c r="AF104" s="11">
        <f t="shared" si="278"/>
        <v>15</v>
      </c>
      <c r="AG104" s="12">
        <f t="shared" si="245"/>
        <v>115200</v>
      </c>
      <c r="AH104" s="12">
        <f t="shared" si="279"/>
        <v>768</v>
      </c>
      <c r="AI104" s="11">
        <f t="shared" si="280"/>
        <v>1</v>
      </c>
      <c r="AJ104" s="11">
        <f t="shared" si="281"/>
        <v>1</v>
      </c>
      <c r="AK104" s="11">
        <f t="shared" si="282"/>
        <v>3</v>
      </c>
      <c r="AL104" s="11">
        <f t="shared" si="283"/>
        <v>2015</v>
      </c>
      <c r="AM104" s="11">
        <f t="shared" si="284"/>
        <v>1</v>
      </c>
      <c r="AN104" s="11">
        <f t="shared" si="285"/>
        <v>720</v>
      </c>
      <c r="AO104" s="11">
        <f t="shared" si="286"/>
        <v>1</v>
      </c>
      <c r="AP104" s="11">
        <f t="shared" si="287"/>
        <v>19</v>
      </c>
      <c r="AQ104" s="11">
        <f t="shared" si="288"/>
        <v>2015</v>
      </c>
      <c r="AR104" s="11">
        <f t="shared" si="289"/>
        <v>1</v>
      </c>
      <c r="AS104" s="11">
        <f t="shared" si="290"/>
        <v>1</v>
      </c>
      <c r="AT104" s="11">
        <f t="shared" si="291"/>
        <v>10</v>
      </c>
      <c r="AU104" s="11" t="str">
        <f t="shared" si="292"/>
        <v>Pressure Break Tank|Distribution Chamber</v>
      </c>
      <c r="AV104" s="11">
        <f t="shared" si="206"/>
        <v>2015</v>
      </c>
      <c r="AW104" s="11">
        <f t="shared" si="293"/>
        <v>1</v>
      </c>
      <c r="AX104" s="11">
        <f t="shared" si="294"/>
        <v>1</v>
      </c>
      <c r="AY104" s="11">
        <f t="shared" si="295"/>
        <v>3</v>
      </c>
      <c r="AZ104" s="11">
        <f t="shared" si="296"/>
        <v>2015</v>
      </c>
      <c r="BA104" s="11">
        <f t="shared" si="297"/>
        <v>1</v>
      </c>
      <c r="BB104" s="11">
        <f t="shared" si="298"/>
        <v>19000</v>
      </c>
      <c r="BC104" s="11">
        <f t="shared" si="299"/>
        <v>1</v>
      </c>
      <c r="BD104" s="11">
        <f t="shared" si="300"/>
        <v>2</v>
      </c>
      <c r="BE104" s="11">
        <f t="shared" si="301"/>
        <v>2016</v>
      </c>
      <c r="BF104" s="11">
        <f t="shared" si="302"/>
        <v>1</v>
      </c>
      <c r="BG104" s="11">
        <f t="shared" si="327"/>
        <v>1</v>
      </c>
      <c r="BH104" s="11">
        <f t="shared" si="217"/>
        <v>2016</v>
      </c>
      <c r="BI104" s="11">
        <f t="shared" si="303"/>
        <v>1</v>
      </c>
      <c r="BJ104" s="11">
        <f t="shared" si="304"/>
        <v>0</v>
      </c>
      <c r="BK104" s="11" t="str">
        <f t="shared" si="305"/>
        <v/>
      </c>
      <c r="BL104" s="11" t="str">
        <f t="shared" si="306"/>
        <v xml:space="preserve"> </v>
      </c>
      <c r="BM104" s="11" t="str">
        <f t="shared" si="307"/>
        <v xml:space="preserve"> </v>
      </c>
      <c r="BN104" s="11" t="str">
        <f t="shared" si="308"/>
        <v xml:space="preserve"> </v>
      </c>
      <c r="BO104" s="11" t="str">
        <f t="shared" si="309"/>
        <v xml:space="preserve"> </v>
      </c>
      <c r="BP104" s="11" t="str">
        <f t="shared" si="310"/>
        <v xml:space="preserve"> </v>
      </c>
      <c r="BQ104" s="11" t="str">
        <f t="shared" si="311"/>
        <v>0</v>
      </c>
      <c r="BR104" s="25">
        <f t="shared" si="312"/>
        <v>0</v>
      </c>
      <c r="BS104" s="11" t="str">
        <f t="shared" si="313"/>
        <v>Not Present</v>
      </c>
      <c r="BT104" s="11" t="str">
        <f t="shared" si="314"/>
        <v>0</v>
      </c>
      <c r="BU104" s="12">
        <f t="shared" si="315"/>
        <v>1</v>
      </c>
      <c r="BV104" s="12">
        <f t="shared" si="316"/>
        <v>0</v>
      </c>
      <c r="BW104" s="12">
        <f t="shared" si="247"/>
        <v>1</v>
      </c>
      <c r="BX104" s="12">
        <f t="shared" si="317"/>
        <v>1</v>
      </c>
      <c r="BY104" s="11">
        <f t="shared" si="248"/>
        <v>1</v>
      </c>
      <c r="BZ104" s="11">
        <f t="shared" si="318"/>
        <v>1</v>
      </c>
      <c r="CA104" s="11">
        <f t="shared" si="319"/>
        <v>31</v>
      </c>
      <c r="CB104" s="11">
        <f t="shared" si="320"/>
        <v>2015</v>
      </c>
      <c r="CC104" s="11">
        <f t="shared" si="321"/>
        <v>1</v>
      </c>
      <c r="CD104" s="11" t="str">
        <f t="shared" si="322"/>
        <v>No</v>
      </c>
      <c r="CE104" s="11">
        <f t="shared" si="323"/>
        <v>0</v>
      </c>
      <c r="CF104" s="11">
        <f t="shared" si="324"/>
        <v>0</v>
      </c>
      <c r="CG104" s="11">
        <f t="shared" si="249"/>
        <v>1</v>
      </c>
      <c r="CH104" s="11">
        <f t="shared" si="250"/>
        <v>0</v>
      </c>
      <c r="CI104" s="11">
        <f t="shared" si="325"/>
        <v>1</v>
      </c>
      <c r="CJ104" s="11">
        <f t="shared" si="326"/>
        <v>1</v>
      </c>
    </row>
    <row r="105" spans="1:88" x14ac:dyDescent="0.3">
      <c r="A105" s="11">
        <f t="shared" si="165"/>
        <v>2017</v>
      </c>
      <c r="B105" s="11" t="str">
        <f t="shared" si="166"/>
        <v>02-01-2015 23:48:15 CET</v>
      </c>
      <c r="C105" s="11" t="str">
        <f t="shared" si="255"/>
        <v>Rwanda</v>
      </c>
      <c r="D105" s="11" t="str">
        <f t="shared" si="256"/>
        <v>Rulindo</v>
      </c>
      <c r="E105" s="11" t="str">
        <f t="shared" si="257"/>
        <v>Mbogo</v>
      </c>
      <c r="F105" s="11" t="str">
        <f t="shared" si="258"/>
        <v>Ngiramazi</v>
      </c>
      <c r="G105" s="11" t="str">
        <f t="shared" si="259"/>
        <v>Gisha</v>
      </c>
      <c r="H105" s="11" t="str">
        <f t="shared" si="260"/>
        <v/>
      </c>
      <c r="I105" s="11" t="str">
        <f t="shared" si="261"/>
        <v/>
      </c>
      <c r="J105" s="11" t="str">
        <f t="shared" si="262"/>
        <v>Water point at Gisha center/Nyirambuga pumping</v>
      </c>
      <c r="K105" s="11">
        <f t="shared" si="263"/>
        <v>133</v>
      </c>
      <c r="L105" s="11">
        <f t="shared" si="253"/>
        <v>30604</v>
      </c>
      <c r="M105" s="11">
        <f t="shared" si="254"/>
        <v>1</v>
      </c>
      <c r="N105" s="11">
        <f t="shared" si="242"/>
        <v>30604</v>
      </c>
      <c r="O105" s="11">
        <f t="shared" si="264"/>
        <v>133</v>
      </c>
      <c r="P105" s="11" t="str">
        <f t="shared" si="265"/>
        <v xml:space="preserve"> </v>
      </c>
      <c r="Q105" s="13">
        <f t="shared" si="243"/>
        <v>1</v>
      </c>
      <c r="R105" s="11">
        <f t="shared" si="244"/>
        <v>1</v>
      </c>
      <c r="S105" s="11">
        <f t="shared" si="178"/>
        <v>0</v>
      </c>
      <c r="T105" s="11">
        <f t="shared" si="266"/>
        <v>1</v>
      </c>
      <c r="U105" s="11" t="str">
        <f t="shared" si="267"/>
        <v>Piped Network With Pump</v>
      </c>
      <c r="V105" s="11">
        <f t="shared" si="268"/>
        <v>2015</v>
      </c>
      <c r="W105" s="11" t="str">
        <f t="shared" si="269"/>
        <v>Gor</v>
      </c>
      <c r="X105" s="11" t="str">
        <f t="shared" si="270"/>
        <v>Spring</v>
      </c>
      <c r="Y105" s="11">
        <f t="shared" si="271"/>
        <v>11</v>
      </c>
      <c r="Z105" s="11">
        <f t="shared" si="272"/>
        <v>1</v>
      </c>
      <c r="AA105" s="11">
        <f t="shared" si="273"/>
        <v>0</v>
      </c>
      <c r="AB105" s="11" t="str">
        <f t="shared" si="274"/>
        <v/>
      </c>
      <c r="AC105" s="11" t="str">
        <f t="shared" si="275"/>
        <v xml:space="preserve"> </v>
      </c>
      <c r="AD105" s="11" t="str">
        <f t="shared" si="276"/>
        <v xml:space="preserve"> </v>
      </c>
      <c r="AE105" s="11" t="str">
        <f t="shared" si="277"/>
        <v xml:space="preserve"> </v>
      </c>
      <c r="AF105" s="11">
        <f t="shared" si="278"/>
        <v>4</v>
      </c>
      <c r="AG105" s="12">
        <f t="shared" si="245"/>
        <v>432000</v>
      </c>
      <c r="AH105" s="12">
        <f t="shared" si="279"/>
        <v>649.62406015037595</v>
      </c>
      <c r="AI105" s="11">
        <f t="shared" si="280"/>
        <v>1</v>
      </c>
      <c r="AJ105" s="11">
        <f t="shared" si="281"/>
        <v>0</v>
      </c>
      <c r="AK105" s="11" t="str">
        <f t="shared" si="282"/>
        <v xml:space="preserve"> </v>
      </c>
      <c r="AL105" s="11" t="str">
        <f t="shared" si="283"/>
        <v xml:space="preserve"> </v>
      </c>
      <c r="AM105" s="11" t="str">
        <f t="shared" si="284"/>
        <v xml:space="preserve"> </v>
      </c>
      <c r="AN105" s="11" t="str">
        <f t="shared" si="285"/>
        <v xml:space="preserve"> </v>
      </c>
      <c r="AO105" s="11">
        <f t="shared" si="286"/>
        <v>0</v>
      </c>
      <c r="AP105" s="11" t="str">
        <f t="shared" si="287"/>
        <v xml:space="preserve"> </v>
      </c>
      <c r="AQ105" s="11" t="str">
        <f t="shared" si="288"/>
        <v xml:space="preserve"> </v>
      </c>
      <c r="AR105" s="11" t="str">
        <f t="shared" si="289"/>
        <v xml:space="preserve"> </v>
      </c>
      <c r="AS105" s="11">
        <f t="shared" si="290"/>
        <v>0</v>
      </c>
      <c r="AT105" s="11" t="str">
        <f t="shared" si="291"/>
        <v xml:space="preserve"> </v>
      </c>
      <c r="AU105" s="11" t="str">
        <f t="shared" si="292"/>
        <v/>
      </c>
      <c r="AV105" s="11" t="str">
        <f t="shared" si="206"/>
        <v xml:space="preserve"> </v>
      </c>
      <c r="AW105" s="11" t="str">
        <f t="shared" si="293"/>
        <v xml:space="preserve"> </v>
      </c>
      <c r="AX105" s="11">
        <f t="shared" si="294"/>
        <v>0</v>
      </c>
      <c r="AY105" s="11" t="str">
        <f t="shared" si="295"/>
        <v xml:space="preserve"> </v>
      </c>
      <c r="AZ105" s="11" t="str">
        <f t="shared" si="296"/>
        <v xml:space="preserve"> </v>
      </c>
      <c r="BA105" s="11" t="str">
        <f t="shared" si="297"/>
        <v xml:space="preserve"> </v>
      </c>
      <c r="BB105" s="11" t="str">
        <f t="shared" si="298"/>
        <v xml:space="preserve"> </v>
      </c>
      <c r="BC105" s="11">
        <f t="shared" si="299"/>
        <v>0</v>
      </c>
      <c r="BD105" s="11" t="str">
        <f t="shared" si="300"/>
        <v xml:space="preserve"> </v>
      </c>
      <c r="BE105" s="11" t="str">
        <f t="shared" si="301"/>
        <v xml:space="preserve"> </v>
      </c>
      <c r="BF105" s="11" t="str">
        <f t="shared" si="302"/>
        <v xml:space="preserve"> </v>
      </c>
      <c r="BG105" s="11" t="str">
        <f t="shared" si="327"/>
        <v xml:space="preserve"> </v>
      </c>
      <c r="BH105" s="11" t="str">
        <f t="shared" si="217"/>
        <v xml:space="preserve"> </v>
      </c>
      <c r="BI105" s="11" t="str">
        <f t="shared" si="303"/>
        <v xml:space="preserve"> </v>
      </c>
      <c r="BJ105" s="11">
        <f t="shared" si="304"/>
        <v>0</v>
      </c>
      <c r="BK105" s="11" t="str">
        <f t="shared" si="305"/>
        <v/>
      </c>
      <c r="BL105" s="11" t="str">
        <f t="shared" si="306"/>
        <v xml:space="preserve"> </v>
      </c>
      <c r="BM105" s="11" t="str">
        <f t="shared" si="307"/>
        <v xml:space="preserve"> </v>
      </c>
      <c r="BN105" s="11" t="str">
        <f t="shared" si="308"/>
        <v xml:space="preserve"> </v>
      </c>
      <c r="BO105" s="11" t="str">
        <f t="shared" si="309"/>
        <v xml:space="preserve"> </v>
      </c>
      <c r="BP105" s="11" t="str">
        <f t="shared" si="310"/>
        <v xml:space="preserve"> </v>
      </c>
      <c r="BQ105" s="11" t="str">
        <f t="shared" si="311"/>
        <v>0</v>
      </c>
      <c r="BR105" s="25">
        <f t="shared" si="312"/>
        <v>0</v>
      </c>
      <c r="BS105" s="11" t="str">
        <f t="shared" si="313"/>
        <v>Not Present</v>
      </c>
      <c r="BT105" s="11" t="str">
        <f t="shared" si="314"/>
        <v>0</v>
      </c>
      <c r="BU105" s="12">
        <f t="shared" si="315"/>
        <v>1</v>
      </c>
      <c r="BV105" s="12">
        <f t="shared" si="316"/>
        <v>0</v>
      </c>
      <c r="BW105" s="12">
        <f t="shared" si="247"/>
        <v>1</v>
      </c>
      <c r="BX105" s="12">
        <f t="shared" si="317"/>
        <v>1</v>
      </c>
      <c r="BY105" s="11">
        <f t="shared" si="248"/>
        <v>1</v>
      </c>
      <c r="BZ105" s="11">
        <f t="shared" si="318"/>
        <v>1</v>
      </c>
      <c r="CA105" s="11">
        <f t="shared" si="319"/>
        <v>2</v>
      </c>
      <c r="CB105" s="11">
        <f t="shared" si="320"/>
        <v>2015</v>
      </c>
      <c r="CC105" s="11">
        <f t="shared" si="321"/>
        <v>2</v>
      </c>
      <c r="CD105" s="11" t="str">
        <f t="shared" si="322"/>
        <v>No</v>
      </c>
      <c r="CE105" s="11">
        <f t="shared" si="323"/>
        <v>0</v>
      </c>
      <c r="CF105" s="11">
        <f t="shared" si="324"/>
        <v>0</v>
      </c>
      <c r="CG105" s="11">
        <f t="shared" si="249"/>
        <v>1</v>
      </c>
      <c r="CH105" s="11">
        <f t="shared" si="250"/>
        <v>0</v>
      </c>
      <c r="CI105" s="11">
        <f t="shared" si="325"/>
        <v>1</v>
      </c>
      <c r="CJ105" s="11">
        <f t="shared" si="326"/>
        <v>1</v>
      </c>
    </row>
    <row r="106" spans="1:88" x14ac:dyDescent="0.3">
      <c r="A106" s="11">
        <f t="shared" si="165"/>
        <v>2017</v>
      </c>
      <c r="B106" s="11" t="str">
        <f t="shared" si="166"/>
        <v>04-06-2017 15:53:09 CEST</v>
      </c>
      <c r="C106" s="11" t="str">
        <f t="shared" si="255"/>
        <v>Rwanda</v>
      </c>
      <c r="D106" s="11" t="str">
        <f t="shared" si="256"/>
        <v>Rulindo</v>
      </c>
      <c r="E106" s="11" t="str">
        <f t="shared" si="257"/>
        <v>Mbogo</v>
      </c>
      <c r="F106" s="11" t="str">
        <f t="shared" si="258"/>
        <v>Rurenge</v>
      </c>
      <c r="G106" s="11" t="str">
        <f t="shared" si="259"/>
        <v>Karehe</v>
      </c>
      <c r="H106" s="11" t="str">
        <f t="shared" si="260"/>
        <v/>
      </c>
      <c r="I106" s="11" t="str">
        <f t="shared" si="261"/>
        <v/>
      </c>
      <c r="J106" s="11" t="str">
        <f t="shared" si="262"/>
        <v>Musenge network</v>
      </c>
      <c r="K106" s="11">
        <f t="shared" si="263"/>
        <v>135</v>
      </c>
      <c r="L106" s="11">
        <f t="shared" si="253"/>
        <v>6074</v>
      </c>
      <c r="M106" s="11">
        <f t="shared" si="254"/>
        <v>29</v>
      </c>
      <c r="N106" s="11">
        <f t="shared" si="242"/>
        <v>209.44827586206895</v>
      </c>
      <c r="O106" s="11">
        <f t="shared" si="264"/>
        <v>31</v>
      </c>
      <c r="P106" s="11">
        <f t="shared" si="265"/>
        <v>104</v>
      </c>
      <c r="Q106" s="13">
        <f t="shared" si="243"/>
        <v>0.22962962962962963</v>
      </c>
      <c r="R106" s="11">
        <f t="shared" si="244"/>
        <v>0</v>
      </c>
      <c r="S106" s="11">
        <f t="shared" si="178"/>
        <v>1</v>
      </c>
      <c r="T106" s="11">
        <f t="shared" si="266"/>
        <v>1</v>
      </c>
      <c r="U106" s="11" t="str">
        <f t="shared" si="267"/>
        <v>Piped Network -- Gravity Only</v>
      </c>
      <c r="V106" s="11">
        <f t="shared" si="268"/>
        <v>2014</v>
      </c>
      <c r="W106" s="11" t="str">
        <f t="shared" si="269"/>
        <v>Water For People, Wasac And Rulindo District</v>
      </c>
      <c r="X106" s="11" t="str">
        <f t="shared" si="270"/>
        <v>Spring</v>
      </c>
      <c r="Y106" s="11">
        <f t="shared" si="271"/>
        <v>1</v>
      </c>
      <c r="Z106" s="11">
        <f t="shared" si="272"/>
        <v>1</v>
      </c>
      <c r="AA106" s="11">
        <f t="shared" si="273"/>
        <v>1</v>
      </c>
      <c r="AB106" s="11" t="str">
        <f t="shared" si="274"/>
        <v>"Springbox" --Intake Structure At A Spring</v>
      </c>
      <c r="AC106" s="11">
        <f t="shared" si="275"/>
        <v>1</v>
      </c>
      <c r="AD106" s="11">
        <f t="shared" si="276"/>
        <v>2014</v>
      </c>
      <c r="AE106" s="11">
        <f t="shared" si="277"/>
        <v>1</v>
      </c>
      <c r="AF106" s="11">
        <f t="shared" si="278"/>
        <v>4.4400000000000004</v>
      </c>
      <c r="AG106" s="12">
        <f t="shared" si="245"/>
        <v>389189.18918918911</v>
      </c>
      <c r="AH106" s="12">
        <f t="shared" si="279"/>
        <v>2510.8979947689622</v>
      </c>
      <c r="AI106" s="11">
        <f t="shared" si="280"/>
        <v>1</v>
      </c>
      <c r="AJ106" s="11">
        <f t="shared" si="281"/>
        <v>1</v>
      </c>
      <c r="AK106" s="11">
        <f t="shared" si="282"/>
        <v>1</v>
      </c>
      <c r="AL106" s="11">
        <f t="shared" si="283"/>
        <v>2014</v>
      </c>
      <c r="AM106" s="11">
        <f t="shared" si="284"/>
        <v>1</v>
      </c>
      <c r="AN106" s="11">
        <f t="shared" si="285"/>
        <v>3000</v>
      </c>
      <c r="AO106" s="11">
        <f t="shared" si="286"/>
        <v>1</v>
      </c>
      <c r="AP106" s="11">
        <f t="shared" si="287"/>
        <v>16</v>
      </c>
      <c r="AQ106" s="11">
        <f t="shared" si="288"/>
        <v>2014</v>
      </c>
      <c r="AR106" s="11">
        <f t="shared" si="289"/>
        <v>1</v>
      </c>
      <c r="AS106" s="11">
        <f t="shared" si="290"/>
        <v>1</v>
      </c>
      <c r="AT106" s="11">
        <f t="shared" si="291"/>
        <v>8</v>
      </c>
      <c r="AU106" s="11" t="str">
        <f t="shared" si="292"/>
        <v>Washout, Air Release Chamber</v>
      </c>
      <c r="AV106" s="11">
        <f t="shared" si="206"/>
        <v>2014</v>
      </c>
      <c r="AW106" s="11">
        <f t="shared" si="293"/>
        <v>2</v>
      </c>
      <c r="AX106" s="11">
        <f t="shared" si="294"/>
        <v>1</v>
      </c>
      <c r="AY106" s="11">
        <f t="shared" si="295"/>
        <v>3</v>
      </c>
      <c r="AZ106" s="11">
        <f t="shared" si="296"/>
        <v>2014</v>
      </c>
      <c r="BA106" s="11">
        <f t="shared" si="297"/>
        <v>2</v>
      </c>
      <c r="BB106" s="11">
        <f t="shared" si="298"/>
        <v>20000</v>
      </c>
      <c r="BC106" s="11">
        <f t="shared" si="299"/>
        <v>1</v>
      </c>
      <c r="BD106" s="11">
        <f t="shared" si="300"/>
        <v>1</v>
      </c>
      <c r="BE106" s="11">
        <f t="shared" si="301"/>
        <v>2014</v>
      </c>
      <c r="BF106" s="11">
        <f t="shared" si="302"/>
        <v>2</v>
      </c>
      <c r="BG106" s="11">
        <f t="shared" si="327"/>
        <v>1</v>
      </c>
      <c r="BH106" s="11">
        <f t="shared" si="217"/>
        <v>2014</v>
      </c>
      <c r="BI106" s="11">
        <f t="shared" si="303"/>
        <v>1</v>
      </c>
      <c r="BJ106" s="11">
        <f t="shared" si="304"/>
        <v>0</v>
      </c>
      <c r="BK106" s="11" t="str">
        <f t="shared" si="305"/>
        <v/>
      </c>
      <c r="BL106" s="11" t="str">
        <f t="shared" si="306"/>
        <v xml:space="preserve"> </v>
      </c>
      <c r="BM106" s="11" t="str">
        <f t="shared" si="307"/>
        <v xml:space="preserve"> </v>
      </c>
      <c r="BN106" s="11" t="str">
        <f t="shared" si="308"/>
        <v xml:space="preserve"> </v>
      </c>
      <c r="BO106" s="11" t="str">
        <f t="shared" si="309"/>
        <v xml:space="preserve"> </v>
      </c>
      <c r="BP106" s="11" t="str">
        <f t="shared" si="310"/>
        <v xml:space="preserve"> </v>
      </c>
      <c r="BQ106" s="11" t="str">
        <f t="shared" si="311"/>
        <v>0</v>
      </c>
      <c r="BR106" s="25">
        <f t="shared" si="312"/>
        <v>0</v>
      </c>
      <c r="BS106" s="11" t="str">
        <f t="shared" si="313"/>
        <v>Not Present</v>
      </c>
      <c r="BT106" s="11" t="str">
        <f t="shared" si="314"/>
        <v>0</v>
      </c>
      <c r="BU106" s="12">
        <f t="shared" si="315"/>
        <v>1</v>
      </c>
      <c r="BV106" s="12">
        <f t="shared" si="316"/>
        <v>0</v>
      </c>
      <c r="BW106" s="12">
        <f t="shared" si="247"/>
        <v>1</v>
      </c>
      <c r="BX106" s="12">
        <f t="shared" si="317"/>
        <v>1</v>
      </c>
      <c r="BY106" s="11">
        <f t="shared" si="248"/>
        <v>1</v>
      </c>
      <c r="BZ106" s="11">
        <f t="shared" si="318"/>
        <v>1</v>
      </c>
      <c r="CA106" s="11">
        <f t="shared" si="319"/>
        <v>28</v>
      </c>
      <c r="CB106" s="11">
        <f t="shared" si="320"/>
        <v>2014</v>
      </c>
      <c r="CC106" s="11">
        <f t="shared" si="321"/>
        <v>1</v>
      </c>
      <c r="CD106" s="11" t="str">
        <f t="shared" si="322"/>
        <v>No</v>
      </c>
      <c r="CE106" s="11">
        <f t="shared" si="323"/>
        <v>0</v>
      </c>
      <c r="CF106" s="11">
        <f t="shared" si="324"/>
        <v>0</v>
      </c>
      <c r="CG106" s="11">
        <f t="shared" si="249"/>
        <v>1</v>
      </c>
      <c r="CH106" s="11">
        <f t="shared" si="250"/>
        <v>0</v>
      </c>
      <c r="CI106" s="11">
        <f t="shared" si="325"/>
        <v>1</v>
      </c>
      <c r="CJ106" s="11">
        <f t="shared" si="326"/>
        <v>1</v>
      </c>
    </row>
    <row r="107" spans="1:88" x14ac:dyDescent="0.3">
      <c r="A107" s="11">
        <f t="shared" si="165"/>
        <v>2017</v>
      </c>
      <c r="B107" s="11" t="str">
        <f t="shared" si="166"/>
        <v>20-04-2017 11:20:02 CEST</v>
      </c>
      <c r="C107" s="11" t="str">
        <f t="shared" si="255"/>
        <v>Rwanda</v>
      </c>
      <c r="D107" s="11" t="str">
        <f t="shared" si="256"/>
        <v>Rulindo</v>
      </c>
      <c r="E107" s="11" t="str">
        <f t="shared" si="257"/>
        <v>Tumba</v>
      </c>
      <c r="F107" s="11" t="str">
        <f t="shared" si="258"/>
        <v>Nyirabirori</v>
      </c>
      <c r="G107" s="11" t="str">
        <f t="shared" si="259"/>
        <v>Bukiga</v>
      </c>
      <c r="H107" s="11" t="str">
        <f t="shared" si="260"/>
        <v/>
      </c>
      <c r="I107" s="11" t="str">
        <f t="shared" si="261"/>
        <v/>
      </c>
      <c r="J107" s="11" t="str">
        <f t="shared" si="262"/>
        <v>Water point chez Hategekimana/Nyirambuga pumping</v>
      </c>
      <c r="K107" s="11">
        <f t="shared" si="263"/>
        <v>169</v>
      </c>
      <c r="L107" s="11">
        <f t="shared" si="253"/>
        <v>30604</v>
      </c>
      <c r="M107" s="11">
        <f t="shared" si="254"/>
        <v>1</v>
      </c>
      <c r="N107" s="11">
        <f t="shared" si="242"/>
        <v>30604</v>
      </c>
      <c r="O107" s="11">
        <f t="shared" si="264"/>
        <v>169</v>
      </c>
      <c r="P107" s="11" t="str">
        <f t="shared" si="265"/>
        <v xml:space="preserve"> </v>
      </c>
      <c r="Q107" s="13">
        <f t="shared" si="243"/>
        <v>1</v>
      </c>
      <c r="R107" s="11">
        <f t="shared" si="244"/>
        <v>1</v>
      </c>
      <c r="S107" s="11">
        <f t="shared" si="178"/>
        <v>0</v>
      </c>
      <c r="T107" s="11">
        <f t="shared" si="266"/>
        <v>1</v>
      </c>
      <c r="U107" s="11" t="str">
        <f t="shared" si="267"/>
        <v>Piped Network With Pump</v>
      </c>
      <c r="V107" s="11">
        <f t="shared" si="268"/>
        <v>2017</v>
      </c>
      <c r="W107" s="11" t="str">
        <f t="shared" si="269"/>
        <v>Governement (District, Wasac) And Water For People</v>
      </c>
      <c r="X107" s="11" t="str">
        <f t="shared" si="270"/>
        <v>Spring</v>
      </c>
      <c r="Y107" s="11">
        <f t="shared" si="271"/>
        <v>2</v>
      </c>
      <c r="Z107" s="11">
        <f t="shared" si="272"/>
        <v>1</v>
      </c>
      <c r="AA107" s="11">
        <f t="shared" si="273"/>
        <v>0</v>
      </c>
      <c r="AB107" s="11" t="str">
        <f t="shared" si="274"/>
        <v/>
      </c>
      <c r="AC107" s="11" t="str">
        <f t="shared" si="275"/>
        <v xml:space="preserve"> </v>
      </c>
      <c r="AD107" s="11" t="str">
        <f t="shared" si="276"/>
        <v xml:space="preserve"> </v>
      </c>
      <c r="AE107" s="11" t="str">
        <f t="shared" si="277"/>
        <v xml:space="preserve"> </v>
      </c>
      <c r="AF107" s="11">
        <f t="shared" si="278"/>
        <v>5</v>
      </c>
      <c r="AG107" s="12">
        <f t="shared" si="245"/>
        <v>345600</v>
      </c>
      <c r="AH107" s="12">
        <f t="shared" si="279"/>
        <v>408.99408284023667</v>
      </c>
      <c r="AI107" s="11">
        <f t="shared" si="280"/>
        <v>1</v>
      </c>
      <c r="AJ107" s="11">
        <f t="shared" si="281"/>
        <v>0</v>
      </c>
      <c r="AK107" s="11" t="str">
        <f t="shared" si="282"/>
        <v xml:space="preserve"> </v>
      </c>
      <c r="AL107" s="11" t="str">
        <f t="shared" si="283"/>
        <v xml:space="preserve"> </v>
      </c>
      <c r="AM107" s="11" t="str">
        <f t="shared" si="284"/>
        <v xml:space="preserve"> </v>
      </c>
      <c r="AN107" s="11" t="str">
        <f t="shared" si="285"/>
        <v xml:space="preserve"> </v>
      </c>
      <c r="AO107" s="11">
        <f t="shared" si="286"/>
        <v>0</v>
      </c>
      <c r="AP107" s="11" t="str">
        <f t="shared" si="287"/>
        <v xml:space="preserve"> </v>
      </c>
      <c r="AQ107" s="11" t="str">
        <f t="shared" si="288"/>
        <v xml:space="preserve"> </v>
      </c>
      <c r="AR107" s="11" t="str">
        <f t="shared" si="289"/>
        <v xml:space="preserve"> </v>
      </c>
      <c r="AS107" s="11">
        <f t="shared" si="290"/>
        <v>0</v>
      </c>
      <c r="AT107" s="11" t="str">
        <f t="shared" si="291"/>
        <v xml:space="preserve"> </v>
      </c>
      <c r="AU107" s="11" t="str">
        <f t="shared" si="292"/>
        <v/>
      </c>
      <c r="AV107" s="11" t="str">
        <f t="shared" si="206"/>
        <v xml:space="preserve"> </v>
      </c>
      <c r="AW107" s="11" t="str">
        <f t="shared" si="293"/>
        <v xml:space="preserve"> </v>
      </c>
      <c r="AX107" s="11">
        <f t="shared" si="294"/>
        <v>0</v>
      </c>
      <c r="AY107" s="11" t="str">
        <f t="shared" si="295"/>
        <v xml:space="preserve"> </v>
      </c>
      <c r="AZ107" s="11" t="str">
        <f t="shared" si="296"/>
        <v xml:space="preserve"> </v>
      </c>
      <c r="BA107" s="11" t="str">
        <f t="shared" si="297"/>
        <v xml:space="preserve"> </v>
      </c>
      <c r="BB107" s="11" t="str">
        <f t="shared" si="298"/>
        <v xml:space="preserve"> </v>
      </c>
      <c r="BC107" s="11">
        <f t="shared" si="299"/>
        <v>0</v>
      </c>
      <c r="BD107" s="11" t="str">
        <f t="shared" si="300"/>
        <v xml:space="preserve"> </v>
      </c>
      <c r="BE107" s="11" t="str">
        <f t="shared" si="301"/>
        <v xml:space="preserve"> </v>
      </c>
      <c r="BF107" s="11" t="str">
        <f t="shared" si="302"/>
        <v xml:space="preserve"> </v>
      </c>
      <c r="BG107" s="11" t="str">
        <f t="shared" si="327"/>
        <v xml:space="preserve"> </v>
      </c>
      <c r="BH107" s="11" t="str">
        <f t="shared" si="217"/>
        <v xml:space="preserve"> </v>
      </c>
      <c r="BI107" s="11" t="str">
        <f t="shared" si="303"/>
        <v xml:space="preserve"> </v>
      </c>
      <c r="BJ107" s="11">
        <f t="shared" si="304"/>
        <v>0</v>
      </c>
      <c r="BK107" s="11" t="str">
        <f t="shared" si="305"/>
        <v/>
      </c>
      <c r="BL107" s="11" t="str">
        <f t="shared" si="306"/>
        <v xml:space="preserve"> </v>
      </c>
      <c r="BM107" s="11" t="str">
        <f t="shared" si="307"/>
        <v xml:space="preserve"> </v>
      </c>
      <c r="BN107" s="11" t="str">
        <f t="shared" si="308"/>
        <v xml:space="preserve"> </v>
      </c>
      <c r="BO107" s="11" t="str">
        <f t="shared" si="309"/>
        <v xml:space="preserve"> </v>
      </c>
      <c r="BP107" s="11" t="str">
        <f t="shared" si="310"/>
        <v xml:space="preserve"> </v>
      </c>
      <c r="BQ107" s="11" t="str">
        <f t="shared" si="311"/>
        <v>0</v>
      </c>
      <c r="BR107" s="25">
        <f t="shared" si="312"/>
        <v>0</v>
      </c>
      <c r="BS107" s="11" t="str">
        <f t="shared" si="313"/>
        <v>Not Present</v>
      </c>
      <c r="BT107" s="11" t="str">
        <f t="shared" si="314"/>
        <v>0</v>
      </c>
      <c r="BU107" s="12">
        <f t="shared" si="315"/>
        <v>1</v>
      </c>
      <c r="BV107" s="12">
        <f t="shared" si="316"/>
        <v>0</v>
      </c>
      <c r="BW107" s="12">
        <f t="shared" si="247"/>
        <v>1</v>
      </c>
      <c r="BX107" s="12">
        <f t="shared" si="317"/>
        <v>1</v>
      </c>
      <c r="BY107" s="11">
        <f t="shared" si="248"/>
        <v>1</v>
      </c>
      <c r="BZ107" s="11">
        <f t="shared" si="318"/>
        <v>1</v>
      </c>
      <c r="CA107" s="11">
        <f t="shared" si="319"/>
        <v>2</v>
      </c>
      <c r="CB107" s="11">
        <f t="shared" si="320"/>
        <v>2017</v>
      </c>
      <c r="CC107" s="11">
        <f t="shared" si="321"/>
        <v>1</v>
      </c>
      <c r="CD107" s="11" t="str">
        <f t="shared" si="322"/>
        <v>No</v>
      </c>
      <c r="CE107" s="11">
        <f t="shared" si="323"/>
        <v>0</v>
      </c>
      <c r="CF107" s="11">
        <f t="shared" si="324"/>
        <v>0</v>
      </c>
      <c r="CG107" s="11">
        <f t="shared" si="249"/>
        <v>1</v>
      </c>
      <c r="CH107" s="11">
        <f t="shared" si="250"/>
        <v>0</v>
      </c>
      <c r="CI107" s="11">
        <f t="shared" si="325"/>
        <v>1</v>
      </c>
      <c r="CJ107" s="11">
        <f t="shared" si="326"/>
        <v>1</v>
      </c>
    </row>
    <row r="108" spans="1:88" x14ac:dyDescent="0.3">
      <c r="A108" s="11">
        <f t="shared" si="165"/>
        <v>2017</v>
      </c>
      <c r="B108" s="11" t="str">
        <f t="shared" si="166"/>
        <v>15-03-2017 07:54:08 CET</v>
      </c>
      <c r="C108" s="11" t="str">
        <f t="shared" si="255"/>
        <v>Rwanda</v>
      </c>
      <c r="D108" s="11" t="str">
        <f t="shared" si="256"/>
        <v>Rulindo</v>
      </c>
      <c r="E108" s="11" t="str">
        <f t="shared" si="257"/>
        <v>Base</v>
      </c>
      <c r="F108" s="11" t="str">
        <f t="shared" si="258"/>
        <v>Rwamahwa</v>
      </c>
      <c r="G108" s="11" t="str">
        <f t="shared" si="259"/>
        <v>Base</v>
      </c>
      <c r="H108" s="11" t="str">
        <f t="shared" si="260"/>
        <v/>
      </c>
      <c r="I108" s="11" t="str">
        <f t="shared" si="261"/>
        <v/>
      </c>
      <c r="J108" s="11" t="str">
        <f t="shared" si="262"/>
        <v>Rutembe</v>
      </c>
      <c r="K108" s="11">
        <f t="shared" si="263"/>
        <v>229</v>
      </c>
      <c r="L108" s="11">
        <f t="shared" si="253"/>
        <v>1012</v>
      </c>
      <c r="M108" s="11">
        <f t="shared" si="254"/>
        <v>7</v>
      </c>
      <c r="N108" s="11">
        <f t="shared" si="242"/>
        <v>144.57142857142858</v>
      </c>
      <c r="O108" s="11">
        <f t="shared" si="264"/>
        <v>200</v>
      </c>
      <c r="P108" s="11">
        <f t="shared" si="265"/>
        <v>29</v>
      </c>
      <c r="Q108" s="13">
        <f t="shared" si="243"/>
        <v>0.8733624454148472</v>
      </c>
      <c r="R108" s="11">
        <f t="shared" si="244"/>
        <v>0</v>
      </c>
      <c r="S108" s="11">
        <f t="shared" si="178"/>
        <v>1</v>
      </c>
      <c r="T108" s="11">
        <f t="shared" si="266"/>
        <v>1</v>
      </c>
      <c r="U108" s="11" t="str">
        <f t="shared" si="267"/>
        <v>Piped Network -- Gravity Only</v>
      </c>
      <c r="V108" s="11">
        <f t="shared" si="268"/>
        <v>2016</v>
      </c>
      <c r="W108" s="11" t="str">
        <f t="shared" si="269"/>
        <v>Governement (District, Wasac) And Water For People</v>
      </c>
      <c r="X108" s="11" t="str">
        <f t="shared" si="270"/>
        <v>Spring</v>
      </c>
      <c r="Y108" s="11">
        <f t="shared" si="271"/>
        <v>1</v>
      </c>
      <c r="Z108" s="11">
        <f t="shared" si="272"/>
        <v>0</v>
      </c>
      <c r="AA108" s="11">
        <f t="shared" si="273"/>
        <v>1</v>
      </c>
      <c r="AB108" s="11" t="str">
        <f t="shared" si="274"/>
        <v>"Springbox" --Intake Structure At A Spring</v>
      </c>
      <c r="AC108" s="11">
        <f t="shared" si="275"/>
        <v>1</v>
      </c>
      <c r="AD108" s="11">
        <f t="shared" si="276"/>
        <v>2016</v>
      </c>
      <c r="AE108" s="11">
        <f t="shared" si="277"/>
        <v>1</v>
      </c>
      <c r="AF108" s="11">
        <f t="shared" si="278"/>
        <v>75</v>
      </c>
      <c r="AG108" s="12">
        <f t="shared" si="245"/>
        <v>23040</v>
      </c>
      <c r="AH108" s="12">
        <f t="shared" si="279"/>
        <v>23.04</v>
      </c>
      <c r="AI108" s="11">
        <f t="shared" si="280"/>
        <v>1</v>
      </c>
      <c r="AJ108" s="11">
        <f t="shared" si="281"/>
        <v>1</v>
      </c>
      <c r="AK108" s="11">
        <f t="shared" si="282"/>
        <v>1</v>
      </c>
      <c r="AL108" s="11">
        <f t="shared" si="283"/>
        <v>2016</v>
      </c>
      <c r="AM108" s="11">
        <f t="shared" si="284"/>
        <v>1</v>
      </c>
      <c r="AN108" s="11">
        <f t="shared" si="285"/>
        <v>2700</v>
      </c>
      <c r="AO108" s="11">
        <f t="shared" si="286"/>
        <v>1</v>
      </c>
      <c r="AP108" s="11">
        <f t="shared" si="287"/>
        <v>2</v>
      </c>
      <c r="AQ108" s="11">
        <f t="shared" si="288"/>
        <v>2016</v>
      </c>
      <c r="AR108" s="11">
        <f t="shared" si="289"/>
        <v>1</v>
      </c>
      <c r="AS108" s="11">
        <f t="shared" si="290"/>
        <v>0</v>
      </c>
      <c r="AT108" s="11" t="str">
        <f t="shared" si="291"/>
        <v xml:space="preserve"> </v>
      </c>
      <c r="AU108" s="11" t="str">
        <f t="shared" si="292"/>
        <v/>
      </c>
      <c r="AV108" s="11" t="str">
        <f t="shared" si="206"/>
        <v xml:space="preserve"> </v>
      </c>
      <c r="AW108" s="11" t="str">
        <f t="shared" si="293"/>
        <v xml:space="preserve"> </v>
      </c>
      <c r="AX108" s="11">
        <f t="shared" si="294"/>
        <v>1</v>
      </c>
      <c r="AY108" s="11">
        <f t="shared" si="295"/>
        <v>1</v>
      </c>
      <c r="AZ108" s="11">
        <f t="shared" si="296"/>
        <v>2016</v>
      </c>
      <c r="BA108" s="11">
        <f t="shared" si="297"/>
        <v>1</v>
      </c>
      <c r="BB108" s="11">
        <f t="shared" si="298"/>
        <v>2700</v>
      </c>
      <c r="BC108" s="11">
        <f t="shared" si="299"/>
        <v>0</v>
      </c>
      <c r="BD108" s="11" t="str">
        <f t="shared" si="300"/>
        <v xml:space="preserve"> </v>
      </c>
      <c r="BE108" s="11" t="str">
        <f t="shared" si="301"/>
        <v xml:space="preserve"> </v>
      </c>
      <c r="BF108" s="11" t="str">
        <f t="shared" si="302"/>
        <v xml:space="preserve"> </v>
      </c>
      <c r="BG108" s="11" t="str">
        <f t="shared" si="327"/>
        <v xml:space="preserve"> </v>
      </c>
      <c r="BH108" s="11" t="str">
        <f t="shared" si="217"/>
        <v xml:space="preserve"> </v>
      </c>
      <c r="BI108" s="11" t="str">
        <f t="shared" si="303"/>
        <v xml:space="preserve"> </v>
      </c>
      <c r="BJ108" s="11">
        <f t="shared" si="304"/>
        <v>0</v>
      </c>
      <c r="BK108" s="11" t="str">
        <f t="shared" si="305"/>
        <v/>
      </c>
      <c r="BL108" s="11" t="str">
        <f t="shared" si="306"/>
        <v xml:space="preserve"> </v>
      </c>
      <c r="BM108" s="11" t="str">
        <f t="shared" si="307"/>
        <v xml:space="preserve"> </v>
      </c>
      <c r="BN108" s="11" t="str">
        <f t="shared" si="308"/>
        <v xml:space="preserve"> </v>
      </c>
      <c r="BO108" s="11" t="str">
        <f t="shared" si="309"/>
        <v xml:space="preserve"> </v>
      </c>
      <c r="BP108" s="11" t="str">
        <f t="shared" si="310"/>
        <v xml:space="preserve"> </v>
      </c>
      <c r="BQ108" s="11" t="str">
        <f t="shared" si="311"/>
        <v>0</v>
      </c>
      <c r="BR108" s="25">
        <f t="shared" si="312"/>
        <v>0</v>
      </c>
      <c r="BS108" s="11" t="str">
        <f t="shared" si="313"/>
        <v>Not Present</v>
      </c>
      <c r="BT108" s="11" t="str">
        <f t="shared" si="314"/>
        <v>0</v>
      </c>
      <c r="BU108" s="12">
        <f t="shared" si="315"/>
        <v>1</v>
      </c>
      <c r="BV108" s="12">
        <f t="shared" si="316"/>
        <v>0</v>
      </c>
      <c r="BW108" s="12">
        <f t="shared" si="247"/>
        <v>1</v>
      </c>
      <c r="BX108" s="12">
        <f t="shared" si="317"/>
        <v>1</v>
      </c>
      <c r="BY108" s="11">
        <f t="shared" si="248"/>
        <v>1</v>
      </c>
      <c r="BZ108" s="11">
        <f t="shared" si="318"/>
        <v>1</v>
      </c>
      <c r="CA108" s="11">
        <f t="shared" si="319"/>
        <v>2</v>
      </c>
      <c r="CB108" s="11">
        <f t="shared" si="320"/>
        <v>2016</v>
      </c>
      <c r="CC108" s="11">
        <f t="shared" si="321"/>
        <v>2</v>
      </c>
      <c r="CD108" s="11" t="str">
        <f t="shared" si="322"/>
        <v>No</v>
      </c>
      <c r="CE108" s="11">
        <f t="shared" si="323"/>
        <v>0</v>
      </c>
      <c r="CF108" s="11">
        <f t="shared" si="324"/>
        <v>0</v>
      </c>
      <c r="CG108" s="11">
        <f t="shared" si="249"/>
        <v>1</v>
      </c>
      <c r="CH108" s="11">
        <f t="shared" si="250"/>
        <v>0</v>
      </c>
      <c r="CI108" s="11">
        <f t="shared" si="325"/>
        <v>0</v>
      </c>
      <c r="CJ108" s="11">
        <f t="shared" si="326"/>
        <v>2</v>
      </c>
    </row>
    <row r="109" spans="1:88" x14ac:dyDescent="0.3">
      <c r="A109" s="11">
        <f t="shared" si="165"/>
        <v>2017</v>
      </c>
      <c r="B109" s="11" t="str">
        <f t="shared" si="166"/>
        <v>16-03-2017 08:47:40 CET</v>
      </c>
      <c r="C109" s="11" t="str">
        <f t="shared" si="255"/>
        <v>Rwanda</v>
      </c>
      <c r="D109" s="11" t="str">
        <f t="shared" si="256"/>
        <v>Rulindo</v>
      </c>
      <c r="E109" s="11" t="str">
        <f t="shared" si="257"/>
        <v>Mbogo</v>
      </c>
      <c r="F109" s="11" t="str">
        <f t="shared" si="258"/>
        <v>Bukro</v>
      </c>
      <c r="G109" s="11" t="str">
        <f t="shared" si="259"/>
        <v>Buhira</v>
      </c>
      <c r="H109" s="11" t="str">
        <f t="shared" si="260"/>
        <v/>
      </c>
      <c r="I109" s="11" t="str">
        <f t="shared" si="261"/>
        <v/>
      </c>
      <c r="J109" s="11" t="str">
        <f t="shared" si="262"/>
        <v>Musenge Network</v>
      </c>
      <c r="K109" s="11">
        <f t="shared" si="263"/>
        <v>100</v>
      </c>
      <c r="L109" s="11">
        <f t="shared" si="253"/>
        <v>6074</v>
      </c>
      <c r="M109" s="11">
        <f t="shared" si="254"/>
        <v>29</v>
      </c>
      <c r="N109" s="11">
        <f t="shared" si="242"/>
        <v>209.44827586206895</v>
      </c>
      <c r="O109" s="11">
        <f t="shared" si="264"/>
        <v>48</v>
      </c>
      <c r="P109" s="11">
        <f t="shared" si="265"/>
        <v>52</v>
      </c>
      <c r="Q109" s="13">
        <f t="shared" si="243"/>
        <v>0.48</v>
      </c>
      <c r="R109" s="11">
        <f t="shared" si="244"/>
        <v>0</v>
      </c>
      <c r="S109" s="11">
        <f t="shared" si="178"/>
        <v>1</v>
      </c>
      <c r="T109" s="11">
        <f t="shared" si="266"/>
        <v>1</v>
      </c>
      <c r="U109" s="11" t="str">
        <f t="shared" si="267"/>
        <v>Piped Network With Pump</v>
      </c>
      <c r="V109" s="11">
        <f t="shared" si="268"/>
        <v>2014</v>
      </c>
      <c r="W109" s="11" t="str">
        <f t="shared" si="269"/>
        <v>Governement (District, Wasac) And Water For People</v>
      </c>
      <c r="X109" s="11" t="str">
        <f t="shared" si="270"/>
        <v>Spring</v>
      </c>
      <c r="Y109" s="11">
        <f t="shared" si="271"/>
        <v>1</v>
      </c>
      <c r="Z109" s="11">
        <f t="shared" si="272"/>
        <v>1</v>
      </c>
      <c r="AA109" s="11">
        <f t="shared" si="273"/>
        <v>1</v>
      </c>
      <c r="AB109" s="11" t="str">
        <f t="shared" si="274"/>
        <v>"Springbox" --Intake Structure At A Spring</v>
      </c>
      <c r="AC109" s="11">
        <f t="shared" si="275"/>
        <v>1</v>
      </c>
      <c r="AD109" s="11">
        <f t="shared" si="276"/>
        <v>2014</v>
      </c>
      <c r="AE109" s="11">
        <f t="shared" si="277"/>
        <v>1</v>
      </c>
      <c r="AF109" s="11">
        <f t="shared" si="278"/>
        <v>4.4400000000000004</v>
      </c>
      <c r="AG109" s="12">
        <f t="shared" si="245"/>
        <v>389189.18918918911</v>
      </c>
      <c r="AH109" s="12">
        <f t="shared" si="279"/>
        <v>1621.6216216216212</v>
      </c>
      <c r="AI109" s="11">
        <f t="shared" si="280"/>
        <v>1</v>
      </c>
      <c r="AJ109" s="11">
        <f t="shared" si="281"/>
        <v>1</v>
      </c>
      <c r="AK109" s="11">
        <f t="shared" si="282"/>
        <v>1</v>
      </c>
      <c r="AL109" s="11">
        <f t="shared" si="283"/>
        <v>2014</v>
      </c>
      <c r="AM109" s="11">
        <f t="shared" si="284"/>
        <v>1</v>
      </c>
      <c r="AN109" s="11">
        <f t="shared" si="285"/>
        <v>3000</v>
      </c>
      <c r="AO109" s="11">
        <f t="shared" si="286"/>
        <v>1</v>
      </c>
      <c r="AP109" s="11">
        <f t="shared" si="287"/>
        <v>16</v>
      </c>
      <c r="AQ109" s="11">
        <f t="shared" si="288"/>
        <v>2014</v>
      </c>
      <c r="AR109" s="11">
        <f t="shared" si="289"/>
        <v>1</v>
      </c>
      <c r="AS109" s="11">
        <f t="shared" si="290"/>
        <v>1</v>
      </c>
      <c r="AT109" s="11">
        <f t="shared" si="291"/>
        <v>8</v>
      </c>
      <c r="AU109" s="11" t="str">
        <f t="shared" si="292"/>
        <v>Distribution Chamber|Washout And Air Release</v>
      </c>
      <c r="AV109" s="11">
        <f t="shared" si="206"/>
        <v>2014</v>
      </c>
      <c r="AW109" s="11">
        <f t="shared" si="293"/>
        <v>2</v>
      </c>
      <c r="AX109" s="11">
        <f t="shared" si="294"/>
        <v>1</v>
      </c>
      <c r="AY109" s="11">
        <f t="shared" si="295"/>
        <v>3</v>
      </c>
      <c r="AZ109" s="11">
        <f t="shared" si="296"/>
        <v>2014</v>
      </c>
      <c r="BA109" s="11">
        <f t="shared" si="297"/>
        <v>2</v>
      </c>
      <c r="BB109" s="11">
        <f t="shared" si="298"/>
        <v>20000</v>
      </c>
      <c r="BC109" s="11">
        <f t="shared" si="299"/>
        <v>1</v>
      </c>
      <c r="BD109" s="11">
        <f t="shared" si="300"/>
        <v>1</v>
      </c>
      <c r="BE109" s="11">
        <f t="shared" si="301"/>
        <v>2014</v>
      </c>
      <c r="BF109" s="11">
        <f t="shared" si="302"/>
        <v>2</v>
      </c>
      <c r="BG109" s="11">
        <f t="shared" si="327"/>
        <v>1</v>
      </c>
      <c r="BH109" s="11">
        <f t="shared" si="217"/>
        <v>2014</v>
      </c>
      <c r="BI109" s="11">
        <f t="shared" si="303"/>
        <v>1</v>
      </c>
      <c r="BJ109" s="11">
        <f t="shared" si="304"/>
        <v>0</v>
      </c>
      <c r="BK109" s="11" t="str">
        <f t="shared" si="305"/>
        <v/>
      </c>
      <c r="BL109" s="11" t="str">
        <f t="shared" si="306"/>
        <v xml:space="preserve"> </v>
      </c>
      <c r="BM109" s="11" t="str">
        <f t="shared" si="307"/>
        <v xml:space="preserve"> </v>
      </c>
      <c r="BN109" s="11" t="str">
        <f t="shared" si="308"/>
        <v xml:space="preserve"> </v>
      </c>
      <c r="BO109" s="11" t="str">
        <f t="shared" si="309"/>
        <v xml:space="preserve"> </v>
      </c>
      <c r="BP109" s="11" t="str">
        <f t="shared" si="310"/>
        <v xml:space="preserve"> </v>
      </c>
      <c r="BQ109" s="11" t="str">
        <f t="shared" si="311"/>
        <v>0</v>
      </c>
      <c r="BR109" s="25">
        <f t="shared" si="312"/>
        <v>0</v>
      </c>
      <c r="BS109" s="11" t="str">
        <f t="shared" si="313"/>
        <v>Not Present</v>
      </c>
      <c r="BT109" s="11" t="str">
        <f t="shared" si="314"/>
        <v>0</v>
      </c>
      <c r="BU109" s="12">
        <f t="shared" si="315"/>
        <v>1</v>
      </c>
      <c r="BV109" s="12">
        <f t="shared" si="316"/>
        <v>0</v>
      </c>
      <c r="BW109" s="12">
        <f t="shared" si="247"/>
        <v>1</v>
      </c>
      <c r="BX109" s="12">
        <f t="shared" si="317"/>
        <v>1</v>
      </c>
      <c r="BY109" s="11">
        <f t="shared" si="248"/>
        <v>1</v>
      </c>
      <c r="BZ109" s="11">
        <f t="shared" si="318"/>
        <v>1</v>
      </c>
      <c r="CA109" s="11">
        <f t="shared" si="319"/>
        <v>28</v>
      </c>
      <c r="CB109" s="11">
        <f t="shared" si="320"/>
        <v>2014</v>
      </c>
      <c r="CC109" s="11">
        <f t="shared" si="321"/>
        <v>1</v>
      </c>
      <c r="CD109" s="11" t="str">
        <f t="shared" si="322"/>
        <v>No</v>
      </c>
      <c r="CE109" s="11">
        <f t="shared" si="323"/>
        <v>0</v>
      </c>
      <c r="CF109" s="11">
        <f t="shared" si="324"/>
        <v>0</v>
      </c>
      <c r="CG109" s="11">
        <f t="shared" si="249"/>
        <v>1</v>
      </c>
      <c r="CH109" s="11">
        <f t="shared" si="250"/>
        <v>0</v>
      </c>
      <c r="CI109" s="11">
        <f t="shared" si="325"/>
        <v>1</v>
      </c>
      <c r="CJ109" s="11">
        <f t="shared" si="326"/>
        <v>2</v>
      </c>
    </row>
    <row r="110" spans="1:88" x14ac:dyDescent="0.3">
      <c r="A110" s="11">
        <f t="shared" si="165"/>
        <v>2017</v>
      </c>
      <c r="B110" s="11" t="str">
        <f t="shared" si="166"/>
        <v>03-01-2015 04:54:05 CET</v>
      </c>
      <c r="C110" s="11" t="str">
        <f t="shared" si="255"/>
        <v>Rwanda</v>
      </c>
      <c r="D110" s="11" t="str">
        <f t="shared" si="256"/>
        <v>Rulindo</v>
      </c>
      <c r="E110" s="11" t="str">
        <f t="shared" si="257"/>
        <v>Rukozo</v>
      </c>
      <c r="F110" s="11" t="str">
        <f t="shared" si="258"/>
        <v>Mberuka</v>
      </c>
      <c r="G110" s="11" t="str">
        <f t="shared" si="259"/>
        <v>Mataba</v>
      </c>
      <c r="H110" s="11" t="str">
        <f t="shared" si="260"/>
        <v/>
      </c>
      <c r="I110" s="11" t="str">
        <f t="shared" si="261"/>
        <v/>
      </c>
      <c r="J110" s="11" t="str">
        <f t="shared" si="262"/>
        <v>Kabonanyoni</v>
      </c>
      <c r="K110" s="11">
        <f t="shared" si="263"/>
        <v>70</v>
      </c>
      <c r="L110" s="11">
        <f t="shared" si="253"/>
        <v>7894</v>
      </c>
      <c r="M110" s="11">
        <f t="shared" si="254"/>
        <v>30</v>
      </c>
      <c r="N110" s="11">
        <f t="shared" si="242"/>
        <v>263.13333333333333</v>
      </c>
      <c r="O110" s="11">
        <f t="shared" si="264"/>
        <v>65</v>
      </c>
      <c r="P110" s="11">
        <f t="shared" si="265"/>
        <v>5</v>
      </c>
      <c r="Q110" s="13">
        <f t="shared" si="243"/>
        <v>0.9285714285714286</v>
      </c>
      <c r="R110" s="11">
        <f t="shared" si="244"/>
        <v>0</v>
      </c>
      <c r="S110" s="11">
        <f t="shared" si="178"/>
        <v>1</v>
      </c>
      <c r="T110" s="11">
        <f t="shared" si="266"/>
        <v>1</v>
      </c>
      <c r="U110" s="11" t="str">
        <f t="shared" si="267"/>
        <v>Piped Network With Pump</v>
      </c>
      <c r="V110" s="11">
        <f t="shared" si="268"/>
        <v>2015</v>
      </c>
      <c r="W110" s="11" t="str">
        <f t="shared" si="269"/>
        <v>Governement (District, Wasac) And Water For People</v>
      </c>
      <c r="X110" s="11" t="str">
        <f t="shared" si="270"/>
        <v>Spring</v>
      </c>
      <c r="Y110" s="11">
        <f t="shared" si="271"/>
        <v>5</v>
      </c>
      <c r="Z110" s="11">
        <f t="shared" si="272"/>
        <v>1</v>
      </c>
      <c r="AA110" s="11">
        <f t="shared" si="273"/>
        <v>1</v>
      </c>
      <c r="AB110" s="11" t="str">
        <f t="shared" si="274"/>
        <v>"Springbox" --Intake Structure At A Spring</v>
      </c>
      <c r="AC110" s="11">
        <f t="shared" si="275"/>
        <v>5</v>
      </c>
      <c r="AD110" s="11">
        <f t="shared" si="276"/>
        <v>2015</v>
      </c>
      <c r="AE110" s="11">
        <f t="shared" si="277"/>
        <v>1</v>
      </c>
      <c r="AF110" s="11">
        <f t="shared" si="278"/>
        <v>15</v>
      </c>
      <c r="AG110" s="12">
        <f t="shared" si="245"/>
        <v>115200</v>
      </c>
      <c r="AH110" s="12">
        <f t="shared" si="279"/>
        <v>354.46153846153845</v>
      </c>
      <c r="AI110" s="11">
        <f t="shared" si="280"/>
        <v>1</v>
      </c>
      <c r="AJ110" s="11">
        <f t="shared" si="281"/>
        <v>1</v>
      </c>
      <c r="AK110" s="11">
        <f t="shared" si="282"/>
        <v>1</v>
      </c>
      <c r="AL110" s="11">
        <f t="shared" si="283"/>
        <v>2015</v>
      </c>
      <c r="AM110" s="11">
        <f t="shared" si="284"/>
        <v>1</v>
      </c>
      <c r="AN110" s="11">
        <f t="shared" si="285"/>
        <v>720</v>
      </c>
      <c r="AO110" s="11">
        <f t="shared" si="286"/>
        <v>1</v>
      </c>
      <c r="AP110" s="11">
        <f t="shared" si="287"/>
        <v>19</v>
      </c>
      <c r="AQ110" s="11">
        <f t="shared" si="288"/>
        <v>2015</v>
      </c>
      <c r="AR110" s="11">
        <f t="shared" si="289"/>
        <v>1</v>
      </c>
      <c r="AS110" s="11">
        <f t="shared" si="290"/>
        <v>1</v>
      </c>
      <c r="AT110" s="11">
        <f t="shared" si="291"/>
        <v>10</v>
      </c>
      <c r="AU110" s="11" t="str">
        <f t="shared" si="292"/>
        <v>Pressure Break Tank|Distribution Chamber</v>
      </c>
      <c r="AV110" s="11">
        <f t="shared" si="206"/>
        <v>2015</v>
      </c>
      <c r="AW110" s="11">
        <f t="shared" si="293"/>
        <v>1</v>
      </c>
      <c r="AX110" s="11">
        <f t="shared" si="294"/>
        <v>1</v>
      </c>
      <c r="AY110" s="11">
        <f t="shared" si="295"/>
        <v>3</v>
      </c>
      <c r="AZ110" s="11">
        <f t="shared" si="296"/>
        <v>2015</v>
      </c>
      <c r="BA110" s="11">
        <f t="shared" si="297"/>
        <v>1</v>
      </c>
      <c r="BB110" s="11">
        <f t="shared" si="298"/>
        <v>19000</v>
      </c>
      <c r="BC110" s="11">
        <f t="shared" si="299"/>
        <v>1</v>
      </c>
      <c r="BD110" s="11">
        <f t="shared" si="300"/>
        <v>2</v>
      </c>
      <c r="BE110" s="11">
        <f t="shared" si="301"/>
        <v>2016</v>
      </c>
      <c r="BF110" s="11">
        <f t="shared" si="302"/>
        <v>1</v>
      </c>
      <c r="BG110" s="11">
        <f t="shared" si="327"/>
        <v>1</v>
      </c>
      <c r="BH110" s="11">
        <f t="shared" si="217"/>
        <v>2016</v>
      </c>
      <c r="BI110" s="11">
        <f t="shared" si="303"/>
        <v>1</v>
      </c>
      <c r="BJ110" s="11">
        <f t="shared" si="304"/>
        <v>0</v>
      </c>
      <c r="BK110" s="11" t="str">
        <f t="shared" si="305"/>
        <v/>
      </c>
      <c r="BL110" s="11" t="str">
        <f t="shared" si="306"/>
        <v xml:space="preserve"> </v>
      </c>
      <c r="BM110" s="11" t="str">
        <f t="shared" si="307"/>
        <v xml:space="preserve"> </v>
      </c>
      <c r="BN110" s="11" t="str">
        <f t="shared" si="308"/>
        <v xml:space="preserve"> </v>
      </c>
      <c r="BO110" s="11" t="str">
        <f t="shared" si="309"/>
        <v xml:space="preserve"> </v>
      </c>
      <c r="BP110" s="11" t="str">
        <f t="shared" si="310"/>
        <v xml:space="preserve"> </v>
      </c>
      <c r="BQ110" s="11" t="str">
        <f t="shared" si="311"/>
        <v>0</v>
      </c>
      <c r="BR110" s="25">
        <f t="shared" si="312"/>
        <v>0</v>
      </c>
      <c r="BS110" s="11" t="str">
        <f t="shared" si="313"/>
        <v>Not Present</v>
      </c>
      <c r="BT110" s="11" t="str">
        <f t="shared" si="314"/>
        <v>0</v>
      </c>
      <c r="BU110" s="12">
        <f t="shared" si="315"/>
        <v>1</v>
      </c>
      <c r="BV110" s="12">
        <f t="shared" si="316"/>
        <v>0</v>
      </c>
      <c r="BW110" s="12">
        <f t="shared" si="247"/>
        <v>1</v>
      </c>
      <c r="BX110" s="12">
        <f t="shared" si="317"/>
        <v>1</v>
      </c>
      <c r="BY110" s="11">
        <f t="shared" si="248"/>
        <v>1</v>
      </c>
      <c r="BZ110" s="11">
        <f t="shared" si="318"/>
        <v>1</v>
      </c>
      <c r="CA110" s="11">
        <f t="shared" si="319"/>
        <v>31</v>
      </c>
      <c r="CB110" s="11">
        <f t="shared" si="320"/>
        <v>2015</v>
      </c>
      <c r="CC110" s="11">
        <f t="shared" si="321"/>
        <v>1</v>
      </c>
      <c r="CD110" s="11" t="str">
        <f t="shared" si="322"/>
        <v>No</v>
      </c>
      <c r="CE110" s="11">
        <f t="shared" si="323"/>
        <v>0</v>
      </c>
      <c r="CF110" s="11">
        <f t="shared" si="324"/>
        <v>0</v>
      </c>
      <c r="CG110" s="11">
        <f t="shared" si="249"/>
        <v>1</v>
      </c>
      <c r="CH110" s="11">
        <f t="shared" si="250"/>
        <v>0</v>
      </c>
      <c r="CI110" s="11">
        <f t="shared" si="325"/>
        <v>1</v>
      </c>
      <c r="CJ110" s="11">
        <f t="shared" si="326"/>
        <v>1</v>
      </c>
    </row>
    <row r="111" spans="1:88" x14ac:dyDescent="0.3">
      <c r="A111" s="11">
        <f t="shared" si="165"/>
        <v>2017</v>
      </c>
      <c r="B111" s="11" t="str">
        <f t="shared" si="166"/>
        <v>09-03-2017 19:32:33 CET</v>
      </c>
      <c r="C111" s="11" t="str">
        <f t="shared" si="255"/>
        <v>Rwanda</v>
      </c>
      <c r="D111" s="11" t="str">
        <f t="shared" si="256"/>
        <v>Rulindo</v>
      </c>
      <c r="E111" s="11" t="str">
        <f t="shared" si="257"/>
        <v>Shyorongi</v>
      </c>
      <c r="F111" s="11" t="str">
        <f t="shared" si="258"/>
        <v>Rubona</v>
      </c>
      <c r="G111" s="11" t="str">
        <f t="shared" si="259"/>
        <v>Nyarusange</v>
      </c>
      <c r="H111" s="11" t="str">
        <f t="shared" si="260"/>
        <v/>
      </c>
      <c r="I111" s="11" t="str">
        <f t="shared" si="261"/>
        <v/>
      </c>
      <c r="J111" s="11" t="str">
        <f t="shared" si="262"/>
        <v>Gisoro- Nyundo network</v>
      </c>
      <c r="K111" s="11">
        <f t="shared" si="263"/>
        <v>97</v>
      </c>
      <c r="L111" s="11">
        <f t="shared" si="253"/>
        <v>2297</v>
      </c>
      <c r="M111" s="11">
        <f t="shared" si="254"/>
        <v>10</v>
      </c>
      <c r="N111" s="11">
        <f t="shared" si="242"/>
        <v>229.7</v>
      </c>
      <c r="O111" s="11">
        <f t="shared" si="264"/>
        <v>55</v>
      </c>
      <c r="P111" s="11">
        <f t="shared" si="265"/>
        <v>42</v>
      </c>
      <c r="Q111" s="13">
        <f t="shared" si="243"/>
        <v>0.5670103092783505</v>
      </c>
      <c r="R111" s="11">
        <f t="shared" si="244"/>
        <v>0</v>
      </c>
      <c r="S111" s="11">
        <f t="shared" si="178"/>
        <v>1</v>
      </c>
      <c r="T111" s="11">
        <f t="shared" si="266"/>
        <v>1</v>
      </c>
      <c r="U111" s="11" t="str">
        <f t="shared" si="267"/>
        <v>Piped Network -- Gravity Only</v>
      </c>
      <c r="V111" s="11">
        <f t="shared" si="268"/>
        <v>2013</v>
      </c>
      <c r="W111" s="11" t="str">
        <f t="shared" si="269"/>
        <v>Governement (District, Wasac) And Water For People</v>
      </c>
      <c r="X111" s="11" t="str">
        <f t="shared" si="270"/>
        <v>Spring</v>
      </c>
      <c r="Y111" s="11">
        <f t="shared" si="271"/>
        <v>1</v>
      </c>
      <c r="Z111" s="11">
        <f t="shared" si="272"/>
        <v>1</v>
      </c>
      <c r="AA111" s="11">
        <f t="shared" si="273"/>
        <v>1</v>
      </c>
      <c r="AB111" s="11" t="str">
        <f t="shared" si="274"/>
        <v>"Springbox" --Intake Structure At A Spring</v>
      </c>
      <c r="AC111" s="11">
        <f t="shared" si="275"/>
        <v>1</v>
      </c>
      <c r="AD111" s="11">
        <f t="shared" si="276"/>
        <v>2013</v>
      </c>
      <c r="AE111" s="11">
        <f t="shared" si="277"/>
        <v>1</v>
      </c>
      <c r="AF111" s="11">
        <f t="shared" si="278"/>
        <v>13</v>
      </c>
      <c r="AG111" s="12">
        <f t="shared" si="245"/>
        <v>132923.07692307694</v>
      </c>
      <c r="AH111" s="12">
        <f t="shared" si="279"/>
        <v>483.35664335664342</v>
      </c>
      <c r="AI111" s="11">
        <f t="shared" si="280"/>
        <v>1</v>
      </c>
      <c r="AJ111" s="11">
        <f t="shared" si="281"/>
        <v>1</v>
      </c>
      <c r="AK111" s="11">
        <f t="shared" si="282"/>
        <v>1</v>
      </c>
      <c r="AL111" s="11">
        <f t="shared" si="283"/>
        <v>2013</v>
      </c>
      <c r="AM111" s="11">
        <f t="shared" si="284"/>
        <v>1</v>
      </c>
      <c r="AN111" s="11">
        <f t="shared" si="285"/>
        <v>30</v>
      </c>
      <c r="AO111" s="11">
        <f t="shared" si="286"/>
        <v>1</v>
      </c>
      <c r="AP111" s="11">
        <f t="shared" si="287"/>
        <v>6</v>
      </c>
      <c r="AQ111" s="11">
        <f t="shared" si="288"/>
        <v>2013</v>
      </c>
      <c r="AR111" s="11">
        <f t="shared" si="289"/>
        <v>2</v>
      </c>
      <c r="AS111" s="11">
        <f t="shared" si="290"/>
        <v>1</v>
      </c>
      <c r="AT111" s="11">
        <f t="shared" si="291"/>
        <v>10</v>
      </c>
      <c r="AU111" s="11" t="str">
        <f t="shared" si="292"/>
        <v>Pressure Break Tank|Distribution Chamber|Ventouse, Washout</v>
      </c>
      <c r="AV111" s="11">
        <f t="shared" si="206"/>
        <v>2013</v>
      </c>
      <c r="AW111" s="11">
        <f t="shared" si="293"/>
        <v>1</v>
      </c>
      <c r="AX111" s="11">
        <f t="shared" si="294"/>
        <v>1</v>
      </c>
      <c r="AY111" s="11">
        <f t="shared" si="295"/>
        <v>2</v>
      </c>
      <c r="AZ111" s="11">
        <f t="shared" si="296"/>
        <v>2013</v>
      </c>
      <c r="BA111" s="11">
        <f t="shared" si="297"/>
        <v>1</v>
      </c>
      <c r="BB111" s="11">
        <f t="shared" si="298"/>
        <v>7000</v>
      </c>
      <c r="BC111" s="11">
        <f t="shared" si="299"/>
        <v>0</v>
      </c>
      <c r="BD111" s="11" t="str">
        <f t="shared" si="300"/>
        <v xml:space="preserve"> </v>
      </c>
      <c r="BE111" s="11" t="str">
        <f t="shared" si="301"/>
        <v xml:space="preserve"> </v>
      </c>
      <c r="BF111" s="11" t="str">
        <f t="shared" si="302"/>
        <v xml:space="preserve"> </v>
      </c>
      <c r="BG111" s="11" t="str">
        <f t="shared" si="327"/>
        <v xml:space="preserve"> </v>
      </c>
      <c r="BH111" s="11" t="str">
        <f t="shared" si="217"/>
        <v xml:space="preserve"> </v>
      </c>
      <c r="BI111" s="11" t="str">
        <f t="shared" si="303"/>
        <v xml:space="preserve"> </v>
      </c>
      <c r="BJ111" s="11">
        <f t="shared" si="304"/>
        <v>0</v>
      </c>
      <c r="BK111" s="11" t="str">
        <f t="shared" si="305"/>
        <v/>
      </c>
      <c r="BL111" s="11" t="str">
        <f t="shared" si="306"/>
        <v xml:space="preserve"> </v>
      </c>
      <c r="BM111" s="11" t="str">
        <f t="shared" si="307"/>
        <v xml:space="preserve"> </v>
      </c>
      <c r="BN111" s="11" t="str">
        <f t="shared" si="308"/>
        <v xml:space="preserve"> </v>
      </c>
      <c r="BO111" s="11" t="str">
        <f t="shared" si="309"/>
        <v xml:space="preserve"> </v>
      </c>
      <c r="BP111" s="11" t="str">
        <f t="shared" si="310"/>
        <v xml:space="preserve"> </v>
      </c>
      <c r="BQ111" s="11" t="str">
        <f t="shared" si="311"/>
        <v>0</v>
      </c>
      <c r="BR111" s="25">
        <f t="shared" si="312"/>
        <v>0</v>
      </c>
      <c r="BS111" s="11" t="str">
        <f t="shared" si="313"/>
        <v>Not Present</v>
      </c>
      <c r="BT111" s="11" t="str">
        <f t="shared" si="314"/>
        <v>0</v>
      </c>
      <c r="BU111" s="12">
        <f t="shared" si="315"/>
        <v>1</v>
      </c>
      <c r="BV111" s="12">
        <f t="shared" si="316"/>
        <v>0</v>
      </c>
      <c r="BW111" s="12">
        <f t="shared" si="247"/>
        <v>1</v>
      </c>
      <c r="BX111" s="12">
        <f t="shared" si="317"/>
        <v>1</v>
      </c>
      <c r="BY111" s="11">
        <f t="shared" si="248"/>
        <v>1</v>
      </c>
      <c r="BZ111" s="11">
        <f t="shared" si="318"/>
        <v>1</v>
      </c>
      <c r="CA111" s="11">
        <f t="shared" si="319"/>
        <v>1</v>
      </c>
      <c r="CB111" s="11">
        <f t="shared" si="320"/>
        <v>2013</v>
      </c>
      <c r="CC111" s="11">
        <f t="shared" si="321"/>
        <v>1</v>
      </c>
      <c r="CD111" s="11" t="str">
        <f t="shared" si="322"/>
        <v>No</v>
      </c>
      <c r="CE111" s="11">
        <f t="shared" si="323"/>
        <v>0</v>
      </c>
      <c r="CF111" s="11">
        <f t="shared" si="324"/>
        <v>0</v>
      </c>
      <c r="CG111" s="11">
        <f t="shared" si="249"/>
        <v>1</v>
      </c>
      <c r="CH111" s="11">
        <f t="shared" si="250"/>
        <v>0</v>
      </c>
      <c r="CI111" s="11">
        <f t="shared" si="325"/>
        <v>1</v>
      </c>
      <c r="CJ111" s="11">
        <f t="shared" si="326"/>
        <v>1</v>
      </c>
    </row>
    <row r="112" spans="1:88" x14ac:dyDescent="0.3">
      <c r="A112" s="11">
        <f t="shared" si="165"/>
        <v>2017</v>
      </c>
      <c r="B112" s="11" t="str">
        <f t="shared" si="166"/>
        <v>17-03-2017 05:21:46 CET</v>
      </c>
      <c r="C112" s="11" t="str">
        <f t="shared" si="255"/>
        <v>Rwanda</v>
      </c>
      <c r="D112" s="11" t="str">
        <f t="shared" si="256"/>
        <v>Rulindo</v>
      </c>
      <c r="E112" s="11" t="str">
        <f t="shared" si="257"/>
        <v>Ngoma</v>
      </c>
      <c r="F112" s="11" t="str">
        <f t="shared" si="258"/>
        <v>Kabuga</v>
      </c>
      <c r="G112" s="11" t="str">
        <f t="shared" si="259"/>
        <v>Kiruli</v>
      </c>
      <c r="H112" s="11" t="str">
        <f t="shared" si="260"/>
        <v/>
      </c>
      <c r="I112" s="11" t="str">
        <f t="shared" si="261"/>
        <v/>
      </c>
      <c r="J112" s="11" t="str">
        <f t="shared" si="262"/>
        <v>Musenge network</v>
      </c>
      <c r="K112" s="11">
        <f t="shared" si="263"/>
        <v>139</v>
      </c>
      <c r="L112" s="11">
        <f t="shared" si="253"/>
        <v>6074</v>
      </c>
      <c r="M112" s="11">
        <f t="shared" si="254"/>
        <v>29</v>
      </c>
      <c r="N112" s="11">
        <f t="shared" si="242"/>
        <v>209.44827586206895</v>
      </c>
      <c r="O112" s="11">
        <f t="shared" si="264"/>
        <v>139</v>
      </c>
      <c r="P112" s="11" t="str">
        <f t="shared" si="265"/>
        <v xml:space="preserve"> </v>
      </c>
      <c r="Q112" s="13">
        <f t="shared" si="243"/>
        <v>1</v>
      </c>
      <c r="R112" s="11">
        <f t="shared" si="244"/>
        <v>1</v>
      </c>
      <c r="S112" s="11">
        <f t="shared" si="178"/>
        <v>1</v>
      </c>
      <c r="T112" s="11">
        <f t="shared" si="266"/>
        <v>1</v>
      </c>
      <c r="U112" s="11" t="str">
        <f t="shared" si="267"/>
        <v>Piped Network With Pump</v>
      </c>
      <c r="V112" s="11">
        <f t="shared" si="268"/>
        <v>2014</v>
      </c>
      <c r="W112" s="11" t="str">
        <f t="shared" si="269"/>
        <v>Governement (District, Wasac) And Water For People</v>
      </c>
      <c r="X112" s="11" t="str">
        <f t="shared" si="270"/>
        <v>Spring</v>
      </c>
      <c r="Y112" s="11">
        <f t="shared" si="271"/>
        <v>1</v>
      </c>
      <c r="Z112" s="11">
        <f t="shared" si="272"/>
        <v>1</v>
      </c>
      <c r="AA112" s="11">
        <f t="shared" si="273"/>
        <v>1</v>
      </c>
      <c r="AB112" s="11" t="str">
        <f t="shared" si="274"/>
        <v>"Springbox" --Intake Structure At A Spring</v>
      </c>
      <c r="AC112" s="11">
        <f t="shared" si="275"/>
        <v>1</v>
      </c>
      <c r="AD112" s="11">
        <f t="shared" si="276"/>
        <v>2014</v>
      </c>
      <c r="AE112" s="11">
        <f t="shared" si="277"/>
        <v>1</v>
      </c>
      <c r="AF112" s="11">
        <f t="shared" si="278"/>
        <v>4.4400000000000004</v>
      </c>
      <c r="AG112" s="12">
        <f t="shared" si="245"/>
        <v>389189.18918918911</v>
      </c>
      <c r="AH112" s="12">
        <f t="shared" si="279"/>
        <v>559.98444487653114</v>
      </c>
      <c r="AI112" s="11">
        <f t="shared" si="280"/>
        <v>1</v>
      </c>
      <c r="AJ112" s="11">
        <f t="shared" si="281"/>
        <v>1</v>
      </c>
      <c r="AK112" s="11">
        <f t="shared" si="282"/>
        <v>1</v>
      </c>
      <c r="AL112" s="11">
        <f t="shared" si="283"/>
        <v>2014</v>
      </c>
      <c r="AM112" s="11">
        <f t="shared" si="284"/>
        <v>1</v>
      </c>
      <c r="AN112" s="11">
        <f t="shared" si="285"/>
        <v>3000</v>
      </c>
      <c r="AO112" s="11">
        <f t="shared" si="286"/>
        <v>1</v>
      </c>
      <c r="AP112" s="11">
        <f t="shared" si="287"/>
        <v>16</v>
      </c>
      <c r="AQ112" s="11">
        <f t="shared" si="288"/>
        <v>2014</v>
      </c>
      <c r="AR112" s="11">
        <f t="shared" si="289"/>
        <v>1</v>
      </c>
      <c r="AS112" s="11">
        <f t="shared" si="290"/>
        <v>1</v>
      </c>
      <c r="AT112" s="11">
        <f t="shared" si="291"/>
        <v>8</v>
      </c>
      <c r="AU112" s="11" t="str">
        <f t="shared" si="292"/>
        <v>Washout And Air Release Chamber</v>
      </c>
      <c r="AV112" s="11">
        <f t="shared" si="206"/>
        <v>2014</v>
      </c>
      <c r="AW112" s="11">
        <f t="shared" si="293"/>
        <v>2</v>
      </c>
      <c r="AX112" s="11">
        <f t="shared" si="294"/>
        <v>1</v>
      </c>
      <c r="AY112" s="11">
        <f t="shared" si="295"/>
        <v>3</v>
      </c>
      <c r="AZ112" s="11">
        <f t="shared" si="296"/>
        <v>2014</v>
      </c>
      <c r="BA112" s="11">
        <f t="shared" si="297"/>
        <v>2</v>
      </c>
      <c r="BB112" s="11">
        <f t="shared" si="298"/>
        <v>20000</v>
      </c>
      <c r="BC112" s="11">
        <f t="shared" si="299"/>
        <v>1</v>
      </c>
      <c r="BD112" s="11">
        <f t="shared" si="300"/>
        <v>1</v>
      </c>
      <c r="BE112" s="11">
        <f t="shared" si="301"/>
        <v>2014</v>
      </c>
      <c r="BF112" s="11">
        <f t="shared" si="302"/>
        <v>2</v>
      </c>
      <c r="BG112" s="11">
        <f t="shared" si="327"/>
        <v>1</v>
      </c>
      <c r="BH112" s="11">
        <f t="shared" si="217"/>
        <v>2014</v>
      </c>
      <c r="BI112" s="11">
        <f t="shared" si="303"/>
        <v>1</v>
      </c>
      <c r="BJ112" s="11">
        <f t="shared" si="304"/>
        <v>0</v>
      </c>
      <c r="BK112" s="11" t="str">
        <f t="shared" si="305"/>
        <v/>
      </c>
      <c r="BL112" s="11" t="str">
        <f t="shared" si="306"/>
        <v xml:space="preserve"> </v>
      </c>
      <c r="BM112" s="11" t="str">
        <f t="shared" si="307"/>
        <v xml:space="preserve"> </v>
      </c>
      <c r="BN112" s="11" t="str">
        <f t="shared" si="308"/>
        <v xml:space="preserve"> </v>
      </c>
      <c r="BO112" s="11" t="str">
        <f t="shared" si="309"/>
        <v xml:space="preserve"> </v>
      </c>
      <c r="BP112" s="11" t="str">
        <f t="shared" si="310"/>
        <v xml:space="preserve"> </v>
      </c>
      <c r="BQ112" s="11" t="str">
        <f t="shared" si="311"/>
        <v>0</v>
      </c>
      <c r="BR112" s="25">
        <f t="shared" si="312"/>
        <v>0</v>
      </c>
      <c r="BS112" s="11" t="str">
        <f t="shared" si="313"/>
        <v>Not Present</v>
      </c>
      <c r="BT112" s="11" t="str">
        <f t="shared" si="314"/>
        <v>0</v>
      </c>
      <c r="BU112" s="12">
        <f t="shared" si="315"/>
        <v>1</v>
      </c>
      <c r="BV112" s="12">
        <f t="shared" si="316"/>
        <v>0</v>
      </c>
      <c r="BW112" s="12">
        <f t="shared" si="247"/>
        <v>1</v>
      </c>
      <c r="BX112" s="12">
        <f t="shared" si="317"/>
        <v>1</v>
      </c>
      <c r="BY112" s="11">
        <f t="shared" si="248"/>
        <v>1</v>
      </c>
      <c r="BZ112" s="11">
        <f t="shared" si="318"/>
        <v>1</v>
      </c>
      <c r="CA112" s="11">
        <f t="shared" si="319"/>
        <v>28</v>
      </c>
      <c r="CB112" s="11">
        <f t="shared" si="320"/>
        <v>2017</v>
      </c>
      <c r="CC112" s="11">
        <f t="shared" si="321"/>
        <v>3</v>
      </c>
      <c r="CD112" s="11" t="str">
        <f t="shared" si="322"/>
        <v>No</v>
      </c>
      <c r="CE112" s="11">
        <f t="shared" si="323"/>
        <v>0</v>
      </c>
      <c r="CF112" s="11">
        <f t="shared" si="324"/>
        <v>0</v>
      </c>
      <c r="CG112" s="11">
        <f t="shared" si="249"/>
        <v>1</v>
      </c>
      <c r="CH112" s="11">
        <f t="shared" si="250"/>
        <v>0</v>
      </c>
      <c r="CI112" s="11">
        <f t="shared" si="325"/>
        <v>1</v>
      </c>
      <c r="CJ112" s="11">
        <f t="shared" si="326"/>
        <v>2</v>
      </c>
    </row>
    <row r="113" spans="1:88" x14ac:dyDescent="0.3">
      <c r="A113" s="11">
        <f t="shared" si="165"/>
        <v>2017</v>
      </c>
      <c r="B113" s="11" t="str">
        <f t="shared" si="166"/>
        <v>02-01-2015 05:51:02 CET</v>
      </c>
      <c r="C113" s="11" t="str">
        <f t="shared" si="255"/>
        <v>Rwanda</v>
      </c>
      <c r="D113" s="11" t="str">
        <f t="shared" si="256"/>
        <v>Rulindo</v>
      </c>
      <c r="E113" s="11" t="str">
        <f t="shared" si="257"/>
        <v>Cyungo</v>
      </c>
      <c r="F113" s="11" t="str">
        <f t="shared" si="258"/>
        <v>Burehe</v>
      </c>
      <c r="G113" s="11" t="str">
        <f t="shared" si="259"/>
        <v>Sove</v>
      </c>
      <c r="H113" s="11" t="str">
        <f t="shared" si="260"/>
        <v/>
      </c>
      <c r="I113" s="11" t="str">
        <f t="shared" si="261"/>
        <v/>
      </c>
      <c r="J113" s="11" t="str">
        <f t="shared" si="262"/>
        <v>Nyamagana</v>
      </c>
      <c r="K113" s="11">
        <f t="shared" si="263"/>
        <v>80</v>
      </c>
      <c r="L113" s="11">
        <f t="shared" si="253"/>
        <v>20456</v>
      </c>
      <c r="M113" s="11">
        <f t="shared" si="254"/>
        <v>36</v>
      </c>
      <c r="N113" s="11">
        <f t="shared" si="242"/>
        <v>568.22222222222217</v>
      </c>
      <c r="O113" s="11">
        <f t="shared" si="264"/>
        <v>50</v>
      </c>
      <c r="P113" s="11">
        <f t="shared" si="265"/>
        <v>30</v>
      </c>
      <c r="Q113" s="13">
        <f t="shared" si="243"/>
        <v>0.625</v>
      </c>
      <c r="R113" s="11">
        <f t="shared" si="244"/>
        <v>0</v>
      </c>
      <c r="S113" s="11">
        <f t="shared" si="178"/>
        <v>0</v>
      </c>
      <c r="T113" s="11">
        <f t="shared" si="266"/>
        <v>1</v>
      </c>
      <c r="U113" s="11" t="str">
        <f t="shared" si="267"/>
        <v>Piped Network -- Gravity Only</v>
      </c>
      <c r="V113" s="11">
        <f t="shared" si="268"/>
        <v>2011</v>
      </c>
      <c r="W113" s="11" t="str">
        <f t="shared" si="269"/>
        <v>Government And African Development Bank</v>
      </c>
      <c r="X113" s="11" t="str">
        <f t="shared" si="270"/>
        <v>Spring</v>
      </c>
      <c r="Y113" s="11">
        <f t="shared" si="271"/>
        <v>2</v>
      </c>
      <c r="Z113" s="11">
        <f t="shared" si="272"/>
        <v>1</v>
      </c>
      <c r="AA113" s="11">
        <f t="shared" si="273"/>
        <v>1</v>
      </c>
      <c r="AB113" s="11" t="str">
        <f t="shared" si="274"/>
        <v>Well</v>
      </c>
      <c r="AC113" s="11">
        <f t="shared" si="275"/>
        <v>1</v>
      </c>
      <c r="AD113" s="11">
        <f t="shared" si="276"/>
        <v>2015</v>
      </c>
      <c r="AE113" s="11">
        <f t="shared" si="277"/>
        <v>1</v>
      </c>
      <c r="AF113" s="11">
        <f t="shared" si="278"/>
        <v>5</v>
      </c>
      <c r="AG113" s="12">
        <f t="shared" si="245"/>
        <v>345600</v>
      </c>
      <c r="AH113" s="12">
        <f t="shared" si="279"/>
        <v>1382.4</v>
      </c>
      <c r="AI113" s="11">
        <f t="shared" si="280"/>
        <v>1</v>
      </c>
      <c r="AJ113" s="11">
        <f t="shared" si="281"/>
        <v>1</v>
      </c>
      <c r="AK113" s="11">
        <f t="shared" si="282"/>
        <v>2</v>
      </c>
      <c r="AL113" s="11">
        <f t="shared" si="283"/>
        <v>2015</v>
      </c>
      <c r="AM113" s="11">
        <f t="shared" si="284"/>
        <v>1</v>
      </c>
      <c r="AN113" s="11">
        <f t="shared" si="285"/>
        <v>2100</v>
      </c>
      <c r="AO113" s="11">
        <f t="shared" si="286"/>
        <v>1</v>
      </c>
      <c r="AP113" s="11">
        <f t="shared" si="287"/>
        <v>11</v>
      </c>
      <c r="AQ113" s="11">
        <f t="shared" si="288"/>
        <v>2011</v>
      </c>
      <c r="AR113" s="11">
        <f t="shared" si="289"/>
        <v>1</v>
      </c>
      <c r="AS113" s="11">
        <f t="shared" si="290"/>
        <v>1</v>
      </c>
      <c r="AT113" s="11">
        <f t="shared" si="291"/>
        <v>15</v>
      </c>
      <c r="AU113" s="11" t="str">
        <f t="shared" si="292"/>
        <v>Pressure Break Tank|Distribution Chamber</v>
      </c>
      <c r="AV113" s="11">
        <f t="shared" si="206"/>
        <v>2011</v>
      </c>
      <c r="AW113" s="11">
        <f t="shared" si="293"/>
        <v>1</v>
      </c>
      <c r="AX113" s="11">
        <f t="shared" si="294"/>
        <v>1</v>
      </c>
      <c r="AY113" s="11">
        <f t="shared" si="295"/>
        <v>3</v>
      </c>
      <c r="AZ113" s="11">
        <f t="shared" si="296"/>
        <v>2011</v>
      </c>
      <c r="BA113" s="11">
        <f t="shared" si="297"/>
        <v>2</v>
      </c>
      <c r="BB113" s="11">
        <f t="shared" si="298"/>
        <v>37000</v>
      </c>
      <c r="BC113" s="11">
        <f t="shared" si="299"/>
        <v>0</v>
      </c>
      <c r="BD113" s="11" t="str">
        <f t="shared" si="300"/>
        <v xml:space="preserve"> </v>
      </c>
      <c r="BE113" s="11" t="str">
        <f t="shared" si="301"/>
        <v xml:space="preserve"> </v>
      </c>
      <c r="BF113" s="11" t="str">
        <f t="shared" si="302"/>
        <v xml:space="preserve"> </v>
      </c>
      <c r="BG113" s="11" t="str">
        <f t="shared" si="327"/>
        <v xml:space="preserve"> </v>
      </c>
      <c r="BH113" s="11" t="str">
        <f t="shared" si="217"/>
        <v xml:space="preserve"> </v>
      </c>
      <c r="BI113" s="11" t="str">
        <f t="shared" si="303"/>
        <v xml:space="preserve"> </v>
      </c>
      <c r="BJ113" s="11">
        <f t="shared" si="304"/>
        <v>0</v>
      </c>
      <c r="BK113" s="11" t="str">
        <f t="shared" si="305"/>
        <v/>
      </c>
      <c r="BL113" s="11" t="str">
        <f t="shared" si="306"/>
        <v xml:space="preserve"> </v>
      </c>
      <c r="BM113" s="11" t="str">
        <f t="shared" si="307"/>
        <v xml:space="preserve"> </v>
      </c>
      <c r="BN113" s="11" t="str">
        <f t="shared" si="308"/>
        <v xml:space="preserve"> </v>
      </c>
      <c r="BO113" s="11" t="str">
        <f t="shared" si="309"/>
        <v xml:space="preserve"> </v>
      </c>
      <c r="BP113" s="11" t="str">
        <f t="shared" si="310"/>
        <v xml:space="preserve"> </v>
      </c>
      <c r="BQ113" s="11" t="str">
        <f t="shared" si="311"/>
        <v>0</v>
      </c>
      <c r="BR113" s="25">
        <f t="shared" si="312"/>
        <v>0</v>
      </c>
      <c r="BS113" s="11" t="str">
        <f t="shared" si="313"/>
        <v>Not Present</v>
      </c>
      <c r="BT113" s="11" t="str">
        <f t="shared" si="314"/>
        <v>0</v>
      </c>
      <c r="BU113" s="12">
        <f t="shared" si="315"/>
        <v>1</v>
      </c>
      <c r="BV113" s="12">
        <f t="shared" si="316"/>
        <v>0</v>
      </c>
      <c r="BW113" s="12">
        <f t="shared" si="247"/>
        <v>1</v>
      </c>
      <c r="BX113" s="12">
        <f t="shared" si="317"/>
        <v>1</v>
      </c>
      <c r="BY113" s="11">
        <f t="shared" si="248"/>
        <v>1</v>
      </c>
      <c r="BZ113" s="11">
        <f t="shared" si="318"/>
        <v>1</v>
      </c>
      <c r="CA113" s="11">
        <f t="shared" si="319"/>
        <v>29</v>
      </c>
      <c r="CB113" s="11">
        <f t="shared" si="320"/>
        <v>2011</v>
      </c>
      <c r="CC113" s="11">
        <f t="shared" si="321"/>
        <v>1</v>
      </c>
      <c r="CD113" s="11" t="str">
        <f t="shared" si="322"/>
        <v>Yes</v>
      </c>
      <c r="CE113" s="11">
        <f t="shared" si="323"/>
        <v>10</v>
      </c>
      <c r="CF113" s="11">
        <f t="shared" si="324"/>
        <v>35</v>
      </c>
      <c r="CG113" s="11">
        <f t="shared" si="249"/>
        <v>0</v>
      </c>
      <c r="CH113" s="11">
        <f t="shared" si="250"/>
        <v>350</v>
      </c>
      <c r="CI113" s="11">
        <f t="shared" si="325"/>
        <v>1</v>
      </c>
      <c r="CJ113" s="11">
        <f t="shared" si="326"/>
        <v>2</v>
      </c>
    </row>
    <row r="114" spans="1:88" x14ac:dyDescent="0.3">
      <c r="A114" s="11">
        <f t="shared" si="165"/>
        <v>2017</v>
      </c>
      <c r="B114" s="11" t="str">
        <f t="shared" si="166"/>
        <v>28-03-2017 10:11:47 CEST</v>
      </c>
      <c r="C114" s="11" t="str">
        <f t="shared" si="255"/>
        <v>Rwanda</v>
      </c>
      <c r="D114" s="11" t="str">
        <f t="shared" si="256"/>
        <v>Rulindo</v>
      </c>
      <c r="E114" s="11" t="str">
        <f t="shared" si="257"/>
        <v>Ntarabana</v>
      </c>
      <c r="F114" s="11" t="str">
        <f t="shared" si="258"/>
        <v>Kajevuba</v>
      </c>
      <c r="G114" s="11" t="str">
        <f t="shared" si="259"/>
        <v>Cyamutara</v>
      </c>
      <c r="H114" s="11" t="str">
        <f t="shared" si="260"/>
        <v/>
      </c>
      <c r="I114" s="11" t="str">
        <f t="shared" si="261"/>
        <v/>
      </c>
      <c r="J114" s="11" t="str">
        <f t="shared" si="262"/>
        <v>Rwamugaza network</v>
      </c>
      <c r="K114" s="11">
        <f t="shared" si="263"/>
        <v>243</v>
      </c>
      <c r="L114" s="11">
        <f t="shared" si="253"/>
        <v>14106</v>
      </c>
      <c r="M114" s="11">
        <f t="shared" si="254"/>
        <v>35</v>
      </c>
      <c r="N114" s="11">
        <f t="shared" si="242"/>
        <v>403.02857142857141</v>
      </c>
      <c r="O114" s="11">
        <f t="shared" si="264"/>
        <v>243</v>
      </c>
      <c r="P114" s="11" t="str">
        <f t="shared" si="265"/>
        <v xml:space="preserve"> </v>
      </c>
      <c r="Q114" s="13">
        <f t="shared" si="243"/>
        <v>1</v>
      </c>
      <c r="R114" s="11">
        <f t="shared" si="244"/>
        <v>1</v>
      </c>
      <c r="S114" s="11">
        <f t="shared" si="178"/>
        <v>0</v>
      </c>
      <c r="T114" s="11">
        <f t="shared" si="266"/>
        <v>1</v>
      </c>
      <c r="U114" s="11" t="str">
        <f t="shared" si="267"/>
        <v>Piped Network -- Gravity Only</v>
      </c>
      <c r="V114" s="11">
        <f t="shared" si="268"/>
        <v>2003</v>
      </c>
      <c r="W114" s="11" t="str">
        <f t="shared" si="269"/>
        <v>Government</v>
      </c>
      <c r="X114" s="11" t="str">
        <f t="shared" si="270"/>
        <v>Spring</v>
      </c>
      <c r="Y114" s="11">
        <f t="shared" si="271"/>
        <v>1</v>
      </c>
      <c r="Z114" s="11">
        <f t="shared" si="272"/>
        <v>1</v>
      </c>
      <c r="AA114" s="11">
        <f t="shared" si="273"/>
        <v>1</v>
      </c>
      <c r="AB114" s="11" t="str">
        <f t="shared" si="274"/>
        <v/>
      </c>
      <c r="AC114" s="11">
        <f t="shared" si="275"/>
        <v>1</v>
      </c>
      <c r="AD114" s="11">
        <f t="shared" si="276"/>
        <v>2003</v>
      </c>
      <c r="AE114" s="11">
        <f t="shared" si="277"/>
        <v>1</v>
      </c>
      <c r="AF114" s="11">
        <f t="shared" si="278"/>
        <v>3</v>
      </c>
      <c r="AG114" s="12">
        <f t="shared" si="245"/>
        <v>576000</v>
      </c>
      <c r="AH114" s="12">
        <f t="shared" si="279"/>
        <v>474.07407407407408</v>
      </c>
      <c r="AI114" s="11">
        <f t="shared" si="280"/>
        <v>1</v>
      </c>
      <c r="AJ114" s="11">
        <f t="shared" si="281"/>
        <v>1</v>
      </c>
      <c r="AK114" s="11">
        <f t="shared" si="282"/>
        <v>2</v>
      </c>
      <c r="AL114" s="11">
        <f t="shared" si="283"/>
        <v>2003</v>
      </c>
      <c r="AM114" s="11">
        <f t="shared" si="284"/>
        <v>1</v>
      </c>
      <c r="AN114" s="11">
        <f t="shared" si="285"/>
        <v>35000</v>
      </c>
      <c r="AO114" s="11">
        <f t="shared" si="286"/>
        <v>1</v>
      </c>
      <c r="AP114" s="11">
        <f t="shared" si="287"/>
        <v>7</v>
      </c>
      <c r="AQ114" s="11">
        <f t="shared" si="288"/>
        <v>2003</v>
      </c>
      <c r="AR114" s="11">
        <f t="shared" si="289"/>
        <v>1</v>
      </c>
      <c r="AS114" s="11">
        <f t="shared" si="290"/>
        <v>1</v>
      </c>
      <c r="AT114" s="11">
        <f t="shared" si="291"/>
        <v>12</v>
      </c>
      <c r="AU114" s="11" t="str">
        <f t="shared" si="292"/>
        <v/>
      </c>
      <c r="AV114" s="11">
        <f t="shared" si="206"/>
        <v>2003</v>
      </c>
      <c r="AW114" s="11">
        <f t="shared" si="293"/>
        <v>1</v>
      </c>
      <c r="AX114" s="11">
        <f t="shared" si="294"/>
        <v>1</v>
      </c>
      <c r="AY114" s="11">
        <f t="shared" si="295"/>
        <v>2</v>
      </c>
      <c r="AZ114" s="11">
        <f t="shared" si="296"/>
        <v>2003</v>
      </c>
      <c r="BA114" s="11">
        <f t="shared" si="297"/>
        <v>1</v>
      </c>
      <c r="BB114" s="11">
        <f t="shared" si="298"/>
        <v>35000</v>
      </c>
      <c r="BC114" s="11">
        <f t="shared" si="299"/>
        <v>0</v>
      </c>
      <c r="BD114" s="11" t="str">
        <f t="shared" si="300"/>
        <v xml:space="preserve"> </v>
      </c>
      <c r="BE114" s="11" t="str">
        <f t="shared" si="301"/>
        <v xml:space="preserve"> </v>
      </c>
      <c r="BF114" s="11" t="str">
        <f t="shared" si="302"/>
        <v xml:space="preserve"> </v>
      </c>
      <c r="BG114" s="11" t="str">
        <f t="shared" si="327"/>
        <v xml:space="preserve"> </v>
      </c>
      <c r="BH114" s="11" t="str">
        <f t="shared" si="217"/>
        <v xml:space="preserve"> </v>
      </c>
      <c r="BI114" s="11" t="str">
        <f t="shared" si="303"/>
        <v xml:space="preserve"> </v>
      </c>
      <c r="BJ114" s="11">
        <f t="shared" si="304"/>
        <v>0</v>
      </c>
      <c r="BK114" s="11" t="str">
        <f t="shared" si="305"/>
        <v/>
      </c>
      <c r="BL114" s="11" t="str">
        <f t="shared" si="306"/>
        <v xml:space="preserve"> </v>
      </c>
      <c r="BM114" s="11" t="str">
        <f t="shared" si="307"/>
        <v xml:space="preserve"> </v>
      </c>
      <c r="BN114" s="11" t="str">
        <f t="shared" si="308"/>
        <v xml:space="preserve"> </v>
      </c>
      <c r="BO114" s="11" t="str">
        <f t="shared" si="309"/>
        <v xml:space="preserve"> </v>
      </c>
      <c r="BP114" s="11" t="str">
        <f t="shared" si="310"/>
        <v xml:space="preserve"> </v>
      </c>
      <c r="BQ114" s="11" t="str">
        <f t="shared" si="311"/>
        <v>0</v>
      </c>
      <c r="BR114" s="25">
        <f t="shared" si="312"/>
        <v>0</v>
      </c>
      <c r="BS114" s="11" t="str">
        <f t="shared" si="313"/>
        <v>Not Present</v>
      </c>
      <c r="BT114" s="11" t="str">
        <f t="shared" si="314"/>
        <v>0</v>
      </c>
      <c r="BU114" s="12">
        <f t="shared" si="315"/>
        <v>1</v>
      </c>
      <c r="BV114" s="12">
        <f t="shared" si="316"/>
        <v>0</v>
      </c>
      <c r="BW114" s="12">
        <f t="shared" si="247"/>
        <v>1</v>
      </c>
      <c r="BX114" s="12">
        <f t="shared" si="317"/>
        <v>1</v>
      </c>
      <c r="BY114" s="11">
        <f t="shared" si="248"/>
        <v>1</v>
      </c>
      <c r="BZ114" s="11">
        <f t="shared" si="318"/>
        <v>1</v>
      </c>
      <c r="CA114" s="11">
        <f t="shared" si="319"/>
        <v>1</v>
      </c>
      <c r="CB114" s="11">
        <f t="shared" si="320"/>
        <v>2012</v>
      </c>
      <c r="CC114" s="11">
        <f t="shared" si="321"/>
        <v>1</v>
      </c>
      <c r="CD114" s="11" t="str">
        <f t="shared" si="322"/>
        <v>No</v>
      </c>
      <c r="CE114" s="11">
        <f t="shared" si="323"/>
        <v>0</v>
      </c>
      <c r="CF114" s="11">
        <f t="shared" si="324"/>
        <v>0</v>
      </c>
      <c r="CG114" s="11">
        <f t="shared" si="249"/>
        <v>1</v>
      </c>
      <c r="CH114" s="11">
        <f t="shared" si="250"/>
        <v>0</v>
      </c>
      <c r="CI114" s="11">
        <f t="shared" si="325"/>
        <v>1</v>
      </c>
      <c r="CJ114" s="11">
        <f t="shared" si="326"/>
        <v>1</v>
      </c>
    </row>
    <row r="115" spans="1:88" x14ac:dyDescent="0.3">
      <c r="A115" s="11">
        <f t="shared" si="165"/>
        <v>2017</v>
      </c>
      <c r="B115" s="11" t="str">
        <f t="shared" si="166"/>
        <v>28-03-2017 08:19:15 CEST</v>
      </c>
      <c r="C115" s="11" t="str">
        <f t="shared" si="255"/>
        <v>Rwanda</v>
      </c>
      <c r="D115" s="11" t="str">
        <f t="shared" si="256"/>
        <v>Rulindo</v>
      </c>
      <c r="E115" s="11" t="str">
        <f t="shared" si="257"/>
        <v>Ntarabana</v>
      </c>
      <c r="F115" s="11" t="str">
        <f t="shared" si="258"/>
        <v>Kiyanza</v>
      </c>
      <c r="G115" s="11" t="str">
        <f t="shared" si="259"/>
        <v>Kivubwe</v>
      </c>
      <c r="H115" s="11" t="str">
        <f t="shared" si="260"/>
        <v/>
      </c>
      <c r="I115" s="11" t="str">
        <f t="shared" si="261"/>
        <v/>
      </c>
      <c r="J115" s="11" t="str">
        <f t="shared" si="262"/>
        <v>Rwamugaza network</v>
      </c>
      <c r="K115" s="11">
        <f t="shared" si="263"/>
        <v>173</v>
      </c>
      <c r="L115" s="11">
        <f t="shared" si="253"/>
        <v>14106</v>
      </c>
      <c r="M115" s="11">
        <f t="shared" si="254"/>
        <v>35</v>
      </c>
      <c r="N115" s="11">
        <f t="shared" si="242"/>
        <v>403.02857142857141</v>
      </c>
      <c r="O115" s="11">
        <f t="shared" si="264"/>
        <v>173</v>
      </c>
      <c r="P115" s="11" t="str">
        <f t="shared" si="265"/>
        <v xml:space="preserve"> </v>
      </c>
      <c r="Q115" s="13">
        <f t="shared" si="243"/>
        <v>1</v>
      </c>
      <c r="R115" s="11">
        <f t="shared" si="244"/>
        <v>1</v>
      </c>
      <c r="S115" s="11">
        <f t="shared" si="178"/>
        <v>0</v>
      </c>
      <c r="T115" s="11">
        <f t="shared" si="266"/>
        <v>1</v>
      </c>
      <c r="U115" s="11" t="str">
        <f t="shared" si="267"/>
        <v>Piped Network -- Gravity Only</v>
      </c>
      <c r="V115" s="11">
        <f t="shared" si="268"/>
        <v>2003</v>
      </c>
      <c r="W115" s="11" t="str">
        <f t="shared" si="269"/>
        <v>Government</v>
      </c>
      <c r="X115" s="11" t="str">
        <f t="shared" si="270"/>
        <v>Spring</v>
      </c>
      <c r="Y115" s="11">
        <f t="shared" si="271"/>
        <v>2</v>
      </c>
      <c r="Z115" s="11">
        <f t="shared" si="272"/>
        <v>1</v>
      </c>
      <c r="AA115" s="11">
        <f t="shared" si="273"/>
        <v>1</v>
      </c>
      <c r="AB115" s="11" t="str">
        <f t="shared" si="274"/>
        <v/>
      </c>
      <c r="AC115" s="11">
        <f t="shared" si="275"/>
        <v>1</v>
      </c>
      <c r="AD115" s="11">
        <f t="shared" si="276"/>
        <v>2003</v>
      </c>
      <c r="AE115" s="11">
        <f t="shared" si="277"/>
        <v>1</v>
      </c>
      <c r="AF115" s="11">
        <f t="shared" si="278"/>
        <v>3</v>
      </c>
      <c r="AG115" s="12">
        <f t="shared" si="245"/>
        <v>576000</v>
      </c>
      <c r="AH115" s="12">
        <f t="shared" si="279"/>
        <v>665.89595375722547</v>
      </c>
      <c r="AI115" s="11">
        <f t="shared" si="280"/>
        <v>1</v>
      </c>
      <c r="AJ115" s="11">
        <f t="shared" si="281"/>
        <v>1</v>
      </c>
      <c r="AK115" s="11">
        <f t="shared" si="282"/>
        <v>2</v>
      </c>
      <c r="AL115" s="11">
        <f t="shared" si="283"/>
        <v>2003</v>
      </c>
      <c r="AM115" s="11">
        <f t="shared" si="284"/>
        <v>1</v>
      </c>
      <c r="AN115" s="11">
        <f t="shared" si="285"/>
        <v>35000</v>
      </c>
      <c r="AO115" s="11">
        <f t="shared" si="286"/>
        <v>1</v>
      </c>
      <c r="AP115" s="11">
        <f t="shared" si="287"/>
        <v>7</v>
      </c>
      <c r="AQ115" s="11">
        <f t="shared" si="288"/>
        <v>2003</v>
      </c>
      <c r="AR115" s="11">
        <f t="shared" si="289"/>
        <v>1</v>
      </c>
      <c r="AS115" s="11">
        <f t="shared" si="290"/>
        <v>1</v>
      </c>
      <c r="AT115" s="11">
        <f t="shared" si="291"/>
        <v>12</v>
      </c>
      <c r="AU115" s="11" t="str">
        <f t="shared" si="292"/>
        <v/>
      </c>
      <c r="AV115" s="11">
        <f t="shared" si="206"/>
        <v>2003</v>
      </c>
      <c r="AW115" s="11">
        <f t="shared" si="293"/>
        <v>1</v>
      </c>
      <c r="AX115" s="11">
        <f t="shared" si="294"/>
        <v>1</v>
      </c>
      <c r="AY115" s="11">
        <f t="shared" si="295"/>
        <v>2</v>
      </c>
      <c r="AZ115" s="11">
        <f t="shared" si="296"/>
        <v>2003</v>
      </c>
      <c r="BA115" s="11">
        <f t="shared" si="297"/>
        <v>1</v>
      </c>
      <c r="BB115" s="11">
        <f t="shared" si="298"/>
        <v>35000</v>
      </c>
      <c r="BC115" s="11">
        <f t="shared" si="299"/>
        <v>0</v>
      </c>
      <c r="BD115" s="11" t="str">
        <f t="shared" si="300"/>
        <v xml:space="preserve"> </v>
      </c>
      <c r="BE115" s="11" t="str">
        <f t="shared" si="301"/>
        <v xml:space="preserve"> </v>
      </c>
      <c r="BF115" s="11" t="str">
        <f t="shared" si="302"/>
        <v xml:space="preserve"> </v>
      </c>
      <c r="BG115" s="11" t="str">
        <f t="shared" si="327"/>
        <v xml:space="preserve"> </v>
      </c>
      <c r="BH115" s="11" t="str">
        <f t="shared" si="217"/>
        <v xml:space="preserve"> </v>
      </c>
      <c r="BI115" s="11" t="str">
        <f t="shared" si="303"/>
        <v xml:space="preserve"> </v>
      </c>
      <c r="BJ115" s="11">
        <f t="shared" si="304"/>
        <v>0</v>
      </c>
      <c r="BK115" s="11" t="str">
        <f t="shared" si="305"/>
        <v/>
      </c>
      <c r="BL115" s="11" t="str">
        <f t="shared" si="306"/>
        <v xml:space="preserve"> </v>
      </c>
      <c r="BM115" s="11" t="str">
        <f t="shared" si="307"/>
        <v xml:space="preserve"> </v>
      </c>
      <c r="BN115" s="11" t="str">
        <f t="shared" si="308"/>
        <v xml:space="preserve"> </v>
      </c>
      <c r="BO115" s="11" t="str">
        <f t="shared" si="309"/>
        <v xml:space="preserve"> </v>
      </c>
      <c r="BP115" s="11" t="str">
        <f t="shared" si="310"/>
        <v xml:space="preserve"> </v>
      </c>
      <c r="BQ115" s="11" t="str">
        <f t="shared" si="311"/>
        <v>0</v>
      </c>
      <c r="BR115" s="25">
        <f t="shared" si="312"/>
        <v>0</v>
      </c>
      <c r="BS115" s="11" t="str">
        <f t="shared" si="313"/>
        <v>Not Present</v>
      </c>
      <c r="BT115" s="11" t="str">
        <f t="shared" si="314"/>
        <v>0</v>
      </c>
      <c r="BU115" s="12">
        <f t="shared" si="315"/>
        <v>1</v>
      </c>
      <c r="BV115" s="12">
        <f t="shared" si="316"/>
        <v>0</v>
      </c>
      <c r="BW115" s="12">
        <f t="shared" si="247"/>
        <v>1</v>
      </c>
      <c r="BX115" s="12">
        <f t="shared" si="317"/>
        <v>1</v>
      </c>
      <c r="BY115" s="11">
        <f t="shared" si="248"/>
        <v>1</v>
      </c>
      <c r="BZ115" s="11">
        <f t="shared" si="318"/>
        <v>1</v>
      </c>
      <c r="CA115" s="11">
        <f t="shared" si="319"/>
        <v>1</v>
      </c>
      <c r="CB115" s="11">
        <f t="shared" si="320"/>
        <v>2003</v>
      </c>
      <c r="CC115" s="11">
        <f t="shared" si="321"/>
        <v>1</v>
      </c>
      <c r="CD115" s="11" t="str">
        <f t="shared" si="322"/>
        <v>No</v>
      </c>
      <c r="CE115" s="11">
        <f t="shared" si="323"/>
        <v>0</v>
      </c>
      <c r="CF115" s="11">
        <f t="shared" si="324"/>
        <v>0</v>
      </c>
      <c r="CG115" s="11">
        <f t="shared" si="249"/>
        <v>1</v>
      </c>
      <c r="CH115" s="11">
        <f t="shared" si="250"/>
        <v>0</v>
      </c>
      <c r="CI115" s="11">
        <f t="shared" si="325"/>
        <v>1</v>
      </c>
      <c r="CJ115" s="11">
        <f t="shared" si="326"/>
        <v>1</v>
      </c>
    </row>
    <row r="116" spans="1:88" x14ac:dyDescent="0.3">
      <c r="A116" s="11">
        <f t="shared" si="165"/>
        <v>2017</v>
      </c>
      <c r="B116" s="11" t="str">
        <f t="shared" si="166"/>
        <v>10-03-2017 10:18:45 CET</v>
      </c>
      <c r="C116" s="11" t="str">
        <f t="shared" si="255"/>
        <v>Rwanda</v>
      </c>
      <c r="D116" s="11" t="str">
        <f t="shared" si="256"/>
        <v>Rulindo</v>
      </c>
      <c r="E116" s="11" t="str">
        <f t="shared" si="257"/>
        <v>Ngoma</v>
      </c>
      <c r="F116" s="11" t="str">
        <f t="shared" si="258"/>
        <v>Karambo</v>
      </c>
      <c r="G116" s="11" t="str">
        <f t="shared" si="259"/>
        <v>Kagwa</v>
      </c>
      <c r="H116" s="11" t="str">
        <f t="shared" si="260"/>
        <v/>
      </c>
      <c r="I116" s="11" t="str">
        <f t="shared" si="261"/>
        <v/>
      </c>
      <c r="J116" s="11" t="str">
        <f t="shared" si="262"/>
        <v>Kabarore- Ngoma- Nyabuko network</v>
      </c>
      <c r="K116" s="11">
        <f t="shared" si="263"/>
        <v>123</v>
      </c>
      <c r="L116" s="11">
        <f t="shared" si="253"/>
        <v>8284</v>
      </c>
      <c r="M116" s="11">
        <f t="shared" si="254"/>
        <v>3</v>
      </c>
      <c r="N116" s="11">
        <f t="shared" si="242"/>
        <v>2761.3333333333335</v>
      </c>
      <c r="O116" s="11">
        <f t="shared" si="264"/>
        <v>41</v>
      </c>
      <c r="P116" s="11">
        <f t="shared" si="265"/>
        <v>82</v>
      </c>
      <c r="Q116" s="13">
        <f t="shared" si="243"/>
        <v>0.33333333333333331</v>
      </c>
      <c r="R116" s="11">
        <f t="shared" si="244"/>
        <v>0</v>
      </c>
      <c r="S116" s="11">
        <f t="shared" si="178"/>
        <v>0</v>
      </c>
      <c r="T116" s="11">
        <f t="shared" si="266"/>
        <v>1</v>
      </c>
      <c r="U116" s="11" t="str">
        <f t="shared" si="267"/>
        <v>Piped Network With Pump</v>
      </c>
      <c r="V116" s="11">
        <f t="shared" si="268"/>
        <v>2014</v>
      </c>
      <c r="W116" s="11" t="str">
        <f t="shared" si="269"/>
        <v>Governement (District, Wasac) And Water For People</v>
      </c>
      <c r="X116" s="11" t="str">
        <f t="shared" si="270"/>
        <v>Spring</v>
      </c>
      <c r="Y116" s="11">
        <f t="shared" si="271"/>
        <v>4</v>
      </c>
      <c r="Z116" s="11">
        <f t="shared" si="272"/>
        <v>1</v>
      </c>
      <c r="AA116" s="11">
        <f t="shared" si="273"/>
        <v>1</v>
      </c>
      <c r="AB116" s="11" t="str">
        <f t="shared" si="274"/>
        <v>"Springbox" --Intake Structure At A Spring|Collection Chamber</v>
      </c>
      <c r="AC116" s="11">
        <f t="shared" si="275"/>
        <v>5</v>
      </c>
      <c r="AD116" s="11">
        <f t="shared" si="276"/>
        <v>2014</v>
      </c>
      <c r="AE116" s="11">
        <f t="shared" si="277"/>
        <v>2</v>
      </c>
      <c r="AF116" s="11">
        <f t="shared" si="278"/>
        <v>4</v>
      </c>
      <c r="AG116" s="12">
        <f t="shared" si="245"/>
        <v>432000</v>
      </c>
      <c r="AH116" s="12">
        <f t="shared" si="279"/>
        <v>2107.3170731707319</v>
      </c>
      <c r="AI116" s="11">
        <f t="shared" si="280"/>
        <v>1</v>
      </c>
      <c r="AJ116" s="11">
        <f t="shared" si="281"/>
        <v>1</v>
      </c>
      <c r="AK116" s="11">
        <f t="shared" si="282"/>
        <v>2</v>
      </c>
      <c r="AL116" s="11">
        <f t="shared" si="283"/>
        <v>2014</v>
      </c>
      <c r="AM116" s="11">
        <f t="shared" si="284"/>
        <v>1</v>
      </c>
      <c r="AN116" s="11">
        <f t="shared" si="285"/>
        <v>8000</v>
      </c>
      <c r="AO116" s="11">
        <f t="shared" si="286"/>
        <v>1</v>
      </c>
      <c r="AP116" s="11">
        <f t="shared" si="287"/>
        <v>13</v>
      </c>
      <c r="AQ116" s="11">
        <f t="shared" si="288"/>
        <v>2014</v>
      </c>
      <c r="AR116" s="11">
        <f t="shared" si="289"/>
        <v>1</v>
      </c>
      <c r="AS116" s="11">
        <f t="shared" si="290"/>
        <v>0</v>
      </c>
      <c r="AT116" s="11" t="str">
        <f t="shared" si="291"/>
        <v xml:space="preserve"> </v>
      </c>
      <c r="AU116" s="11" t="str">
        <f t="shared" si="292"/>
        <v/>
      </c>
      <c r="AV116" s="11" t="str">
        <f t="shared" si="206"/>
        <v xml:space="preserve"> </v>
      </c>
      <c r="AW116" s="11" t="str">
        <f t="shared" si="293"/>
        <v xml:space="preserve"> </v>
      </c>
      <c r="AX116" s="11">
        <f t="shared" si="294"/>
        <v>1</v>
      </c>
      <c r="AY116" s="11">
        <f t="shared" si="295"/>
        <v>2</v>
      </c>
      <c r="AZ116" s="11">
        <f t="shared" si="296"/>
        <v>2014</v>
      </c>
      <c r="BA116" s="11">
        <f t="shared" si="297"/>
        <v>1</v>
      </c>
      <c r="BB116" s="11">
        <f t="shared" si="298"/>
        <v>7000</v>
      </c>
      <c r="BC116" s="11">
        <f t="shared" si="299"/>
        <v>1</v>
      </c>
      <c r="BD116" s="11">
        <f t="shared" si="300"/>
        <v>2</v>
      </c>
      <c r="BE116" s="11">
        <f t="shared" si="301"/>
        <v>2014</v>
      </c>
      <c r="BF116" s="11">
        <f t="shared" si="302"/>
        <v>2</v>
      </c>
      <c r="BG116" s="11">
        <f t="shared" si="327"/>
        <v>1</v>
      </c>
      <c r="BH116" s="11">
        <f t="shared" si="217"/>
        <v>2014</v>
      </c>
      <c r="BI116" s="11">
        <f t="shared" si="303"/>
        <v>1</v>
      </c>
      <c r="BJ116" s="11">
        <f t="shared" si="304"/>
        <v>0</v>
      </c>
      <c r="BK116" s="11" t="str">
        <f t="shared" si="305"/>
        <v/>
      </c>
      <c r="BL116" s="11" t="str">
        <f t="shared" si="306"/>
        <v xml:space="preserve"> </v>
      </c>
      <c r="BM116" s="11" t="str">
        <f t="shared" si="307"/>
        <v xml:space="preserve"> </v>
      </c>
      <c r="BN116" s="11" t="str">
        <f t="shared" si="308"/>
        <v xml:space="preserve"> </v>
      </c>
      <c r="BO116" s="11" t="str">
        <f t="shared" si="309"/>
        <v xml:space="preserve"> </v>
      </c>
      <c r="BP116" s="11" t="str">
        <f t="shared" si="310"/>
        <v xml:space="preserve"> </v>
      </c>
      <c r="BQ116" s="11" t="str">
        <f t="shared" si="311"/>
        <v>0</v>
      </c>
      <c r="BR116" s="25">
        <f t="shared" si="312"/>
        <v>0</v>
      </c>
      <c r="BS116" s="11" t="str">
        <f t="shared" si="313"/>
        <v>Not Present</v>
      </c>
      <c r="BT116" s="11" t="str">
        <f t="shared" si="314"/>
        <v>0</v>
      </c>
      <c r="BU116" s="12">
        <f t="shared" si="315"/>
        <v>1</v>
      </c>
      <c r="BV116" s="12">
        <f t="shared" si="316"/>
        <v>0</v>
      </c>
      <c r="BW116" s="12">
        <f t="shared" si="247"/>
        <v>1</v>
      </c>
      <c r="BX116" s="12">
        <f t="shared" si="317"/>
        <v>1</v>
      </c>
      <c r="BY116" s="11">
        <f t="shared" si="248"/>
        <v>1</v>
      </c>
      <c r="BZ116" s="11">
        <f t="shared" si="318"/>
        <v>1</v>
      </c>
      <c r="CA116" s="11">
        <f t="shared" si="319"/>
        <v>13</v>
      </c>
      <c r="CB116" s="11">
        <f t="shared" si="320"/>
        <v>2014</v>
      </c>
      <c r="CC116" s="11">
        <f t="shared" si="321"/>
        <v>1</v>
      </c>
      <c r="CD116" s="11" t="str">
        <f t="shared" si="322"/>
        <v>No</v>
      </c>
      <c r="CE116" s="11">
        <f t="shared" si="323"/>
        <v>0</v>
      </c>
      <c r="CF116" s="11">
        <f t="shared" si="324"/>
        <v>0</v>
      </c>
      <c r="CG116" s="11">
        <f t="shared" si="249"/>
        <v>1</v>
      </c>
      <c r="CH116" s="11">
        <f t="shared" si="250"/>
        <v>0</v>
      </c>
      <c r="CI116" s="11">
        <f t="shared" si="325"/>
        <v>1</v>
      </c>
      <c r="CJ116" s="11">
        <f t="shared" si="326"/>
        <v>1</v>
      </c>
    </row>
    <row r="117" spans="1:88" x14ac:dyDescent="0.3">
      <c r="A117" s="11">
        <f t="shared" si="165"/>
        <v>2017</v>
      </c>
      <c r="B117" s="11" t="str">
        <f t="shared" si="166"/>
        <v>16-04-2017 23:05:46 CEST</v>
      </c>
      <c r="C117" s="11" t="str">
        <f t="shared" si="255"/>
        <v>Rwanda</v>
      </c>
      <c r="D117" s="11" t="str">
        <f t="shared" si="256"/>
        <v>Rulindo</v>
      </c>
      <c r="E117" s="11" t="str">
        <f t="shared" si="257"/>
        <v>Buyoga</v>
      </c>
      <c r="F117" s="11" t="str">
        <f t="shared" si="258"/>
        <v>Karama</v>
      </c>
      <c r="G117" s="11" t="str">
        <f t="shared" si="259"/>
        <v>Kajeneni</v>
      </c>
      <c r="H117" s="11" t="str">
        <f t="shared" si="260"/>
        <v/>
      </c>
      <c r="I117" s="11" t="str">
        <f t="shared" si="261"/>
        <v/>
      </c>
      <c r="J117" s="11" t="str">
        <f t="shared" si="262"/>
        <v>Karambo center water point/Nyirambuga pumping</v>
      </c>
      <c r="K117" s="11">
        <f t="shared" si="263"/>
        <v>175</v>
      </c>
      <c r="L117" s="11">
        <f t="shared" si="253"/>
        <v>30604</v>
      </c>
      <c r="M117" s="11">
        <f t="shared" si="254"/>
        <v>1</v>
      </c>
      <c r="N117" s="11">
        <f t="shared" si="242"/>
        <v>30604</v>
      </c>
      <c r="O117" s="11">
        <f t="shared" si="264"/>
        <v>175</v>
      </c>
      <c r="P117" s="11" t="str">
        <f t="shared" si="265"/>
        <v xml:space="preserve"> </v>
      </c>
      <c r="Q117" s="13">
        <f t="shared" si="243"/>
        <v>1</v>
      </c>
      <c r="R117" s="11">
        <f t="shared" si="244"/>
        <v>1</v>
      </c>
      <c r="S117" s="11">
        <f t="shared" si="178"/>
        <v>0</v>
      </c>
      <c r="T117" s="11">
        <f t="shared" si="266"/>
        <v>1</v>
      </c>
      <c r="U117" s="11" t="str">
        <f t="shared" si="267"/>
        <v>Piped Network With Pump</v>
      </c>
      <c r="V117" s="11">
        <f t="shared" si="268"/>
        <v>2012</v>
      </c>
      <c r="W117" s="11" t="str">
        <f t="shared" si="269"/>
        <v>Governement (District, Wasac) And Water For People</v>
      </c>
      <c r="X117" s="11" t="str">
        <f t="shared" si="270"/>
        <v>Spring</v>
      </c>
      <c r="Y117" s="11">
        <f t="shared" si="271"/>
        <v>2</v>
      </c>
      <c r="Z117" s="11">
        <f t="shared" si="272"/>
        <v>1</v>
      </c>
      <c r="AA117" s="11">
        <f t="shared" si="273"/>
        <v>0</v>
      </c>
      <c r="AB117" s="11" t="str">
        <f t="shared" si="274"/>
        <v/>
      </c>
      <c r="AC117" s="11" t="str">
        <f t="shared" si="275"/>
        <v xml:space="preserve"> </v>
      </c>
      <c r="AD117" s="11" t="str">
        <f t="shared" si="276"/>
        <v xml:space="preserve"> </v>
      </c>
      <c r="AE117" s="11" t="str">
        <f t="shared" si="277"/>
        <v xml:space="preserve"> </v>
      </c>
      <c r="AF117" s="11">
        <f t="shared" si="278"/>
        <v>4</v>
      </c>
      <c r="AG117" s="12">
        <f t="shared" si="245"/>
        <v>432000</v>
      </c>
      <c r="AH117" s="12">
        <f t="shared" si="279"/>
        <v>493.71428571428572</v>
      </c>
      <c r="AI117" s="11">
        <f t="shared" si="280"/>
        <v>1</v>
      </c>
      <c r="AJ117" s="11">
        <f t="shared" si="281"/>
        <v>0</v>
      </c>
      <c r="AK117" s="11" t="str">
        <f t="shared" si="282"/>
        <v xml:space="preserve"> </v>
      </c>
      <c r="AL117" s="11" t="str">
        <f t="shared" si="283"/>
        <v xml:space="preserve"> </v>
      </c>
      <c r="AM117" s="11" t="str">
        <f t="shared" si="284"/>
        <v xml:space="preserve"> </v>
      </c>
      <c r="AN117" s="11" t="str">
        <f t="shared" si="285"/>
        <v xml:space="preserve"> </v>
      </c>
      <c r="AO117" s="11">
        <f t="shared" si="286"/>
        <v>0</v>
      </c>
      <c r="AP117" s="11" t="str">
        <f t="shared" si="287"/>
        <v xml:space="preserve"> </v>
      </c>
      <c r="AQ117" s="11" t="str">
        <f t="shared" si="288"/>
        <v xml:space="preserve"> </v>
      </c>
      <c r="AR117" s="11" t="str">
        <f t="shared" si="289"/>
        <v xml:space="preserve"> </v>
      </c>
      <c r="AS117" s="11">
        <f t="shared" si="290"/>
        <v>0</v>
      </c>
      <c r="AT117" s="11" t="str">
        <f t="shared" si="291"/>
        <v xml:space="preserve"> </v>
      </c>
      <c r="AU117" s="11" t="str">
        <f t="shared" si="292"/>
        <v/>
      </c>
      <c r="AV117" s="11" t="str">
        <f t="shared" si="206"/>
        <v xml:space="preserve"> </v>
      </c>
      <c r="AW117" s="11" t="str">
        <f t="shared" si="293"/>
        <v xml:space="preserve"> </v>
      </c>
      <c r="AX117" s="11">
        <f t="shared" si="294"/>
        <v>0</v>
      </c>
      <c r="AY117" s="11" t="str">
        <f t="shared" si="295"/>
        <v xml:space="preserve"> </v>
      </c>
      <c r="AZ117" s="11" t="str">
        <f t="shared" si="296"/>
        <v xml:space="preserve"> </v>
      </c>
      <c r="BA117" s="11" t="str">
        <f t="shared" si="297"/>
        <v xml:space="preserve"> </v>
      </c>
      <c r="BB117" s="11" t="str">
        <f t="shared" si="298"/>
        <v xml:space="preserve"> </v>
      </c>
      <c r="BC117" s="11">
        <f t="shared" si="299"/>
        <v>0</v>
      </c>
      <c r="BD117" s="11" t="str">
        <f t="shared" si="300"/>
        <v xml:space="preserve"> </v>
      </c>
      <c r="BE117" s="11" t="str">
        <f t="shared" si="301"/>
        <v xml:space="preserve"> </v>
      </c>
      <c r="BF117" s="11" t="str">
        <f t="shared" si="302"/>
        <v xml:space="preserve"> </v>
      </c>
      <c r="BG117" s="11" t="str">
        <f t="shared" si="327"/>
        <v xml:space="preserve"> </v>
      </c>
      <c r="BH117" s="11" t="str">
        <f t="shared" si="217"/>
        <v xml:space="preserve"> </v>
      </c>
      <c r="BI117" s="11" t="str">
        <f t="shared" si="303"/>
        <v xml:space="preserve"> </v>
      </c>
      <c r="BJ117" s="11">
        <f t="shared" si="304"/>
        <v>0</v>
      </c>
      <c r="BK117" s="11" t="str">
        <f t="shared" si="305"/>
        <v/>
      </c>
      <c r="BL117" s="11" t="str">
        <f t="shared" si="306"/>
        <v xml:space="preserve"> </v>
      </c>
      <c r="BM117" s="11" t="str">
        <f t="shared" si="307"/>
        <v xml:space="preserve"> </v>
      </c>
      <c r="BN117" s="11" t="str">
        <f t="shared" si="308"/>
        <v xml:space="preserve"> </v>
      </c>
      <c r="BO117" s="11" t="str">
        <f t="shared" si="309"/>
        <v xml:space="preserve"> </v>
      </c>
      <c r="BP117" s="11" t="str">
        <f t="shared" si="310"/>
        <v xml:space="preserve"> </v>
      </c>
      <c r="BQ117" s="11" t="str">
        <f t="shared" si="311"/>
        <v>0</v>
      </c>
      <c r="BR117" s="25">
        <f t="shared" si="312"/>
        <v>0</v>
      </c>
      <c r="BS117" s="11" t="str">
        <f t="shared" si="313"/>
        <v>Not Present</v>
      </c>
      <c r="BT117" s="11" t="str">
        <f t="shared" si="314"/>
        <v>0</v>
      </c>
      <c r="BU117" s="12">
        <f t="shared" si="315"/>
        <v>1</v>
      </c>
      <c r="BV117" s="12">
        <f t="shared" si="316"/>
        <v>0</v>
      </c>
      <c r="BW117" s="12">
        <f t="shared" si="247"/>
        <v>1</v>
      </c>
      <c r="BX117" s="12">
        <f t="shared" si="317"/>
        <v>1</v>
      </c>
      <c r="BY117" s="11">
        <f t="shared" si="248"/>
        <v>1</v>
      </c>
      <c r="BZ117" s="11">
        <f t="shared" si="318"/>
        <v>1</v>
      </c>
      <c r="CA117" s="11">
        <f t="shared" si="319"/>
        <v>2</v>
      </c>
      <c r="CB117" s="11">
        <f t="shared" si="320"/>
        <v>2012</v>
      </c>
      <c r="CC117" s="11">
        <f t="shared" si="321"/>
        <v>1</v>
      </c>
      <c r="CD117" s="11" t="str">
        <f t="shared" si="322"/>
        <v>No</v>
      </c>
      <c r="CE117" s="11">
        <f t="shared" si="323"/>
        <v>0</v>
      </c>
      <c r="CF117" s="11">
        <f t="shared" si="324"/>
        <v>0</v>
      </c>
      <c r="CG117" s="11">
        <f t="shared" si="249"/>
        <v>1</v>
      </c>
      <c r="CH117" s="11">
        <f t="shared" si="250"/>
        <v>0</v>
      </c>
      <c r="CI117" s="11">
        <f t="shared" si="325"/>
        <v>1</v>
      </c>
      <c r="CJ117" s="11">
        <f t="shared" si="326"/>
        <v>1</v>
      </c>
    </row>
    <row r="118" spans="1:88" x14ac:dyDescent="0.3">
      <c r="A118" s="11">
        <f t="shared" si="165"/>
        <v>2017</v>
      </c>
      <c r="B118" s="11" t="str">
        <f t="shared" si="166"/>
        <v>16-03-2017 08:29:07 CET</v>
      </c>
      <c r="C118" s="11" t="str">
        <f t="shared" si="255"/>
        <v>Rwanda</v>
      </c>
      <c r="D118" s="11" t="str">
        <f t="shared" si="256"/>
        <v>Rulindo</v>
      </c>
      <c r="E118" s="11" t="str">
        <f t="shared" si="257"/>
        <v>Murambi</v>
      </c>
      <c r="F118" s="11" t="str">
        <f t="shared" si="258"/>
        <v>Mvuzo</v>
      </c>
      <c r="G118" s="11" t="str">
        <f t="shared" si="259"/>
        <v>Ntyaba</v>
      </c>
      <c r="H118" s="11" t="str">
        <f t="shared" si="260"/>
        <v/>
      </c>
      <c r="I118" s="11" t="str">
        <f t="shared" si="261"/>
        <v/>
      </c>
      <c r="J118" s="11" t="str">
        <f t="shared" si="262"/>
        <v>0</v>
      </c>
      <c r="K118" s="11">
        <f t="shared" si="263"/>
        <v>680</v>
      </c>
      <c r="L118" s="11"/>
      <c r="M118" s="11"/>
      <c r="N118" s="11"/>
      <c r="O118" s="11">
        <f t="shared" si="264"/>
        <v>680</v>
      </c>
      <c r="P118" s="11" t="str">
        <f t="shared" si="265"/>
        <v xml:space="preserve"> </v>
      </c>
      <c r="Q118" s="13">
        <f t="shared" si="243"/>
        <v>1</v>
      </c>
      <c r="R118" s="11">
        <f t="shared" si="244"/>
        <v>1</v>
      </c>
      <c r="S118" s="11">
        <f t="shared" si="178"/>
        <v>0</v>
      </c>
      <c r="T118" s="11">
        <f t="shared" si="266"/>
        <v>1</v>
      </c>
      <c r="U118" s="11" t="str">
        <f t="shared" si="267"/>
        <v>Piped Network With Pump</v>
      </c>
      <c r="V118" s="11">
        <f t="shared" si="268"/>
        <v>2016</v>
      </c>
      <c r="W118" s="11" t="str">
        <f t="shared" si="269"/>
        <v>Governement (District, Wasac) And Water For People</v>
      </c>
      <c r="X118" s="11" t="str">
        <f t="shared" si="270"/>
        <v>Spring</v>
      </c>
      <c r="Y118" s="11">
        <f t="shared" si="271"/>
        <v>2</v>
      </c>
      <c r="Z118" s="11">
        <f t="shared" si="272"/>
        <v>1</v>
      </c>
      <c r="AA118" s="11">
        <f t="shared" si="273"/>
        <v>1</v>
      </c>
      <c r="AB118" s="11" t="str">
        <f t="shared" si="274"/>
        <v/>
      </c>
      <c r="AC118" s="11">
        <f t="shared" si="275"/>
        <v>1</v>
      </c>
      <c r="AD118" s="11">
        <f t="shared" si="276"/>
        <v>2016</v>
      </c>
      <c r="AE118" s="11">
        <f t="shared" si="277"/>
        <v>1</v>
      </c>
      <c r="AF118" s="11">
        <f t="shared" si="278"/>
        <v>3</v>
      </c>
      <c r="AG118" s="12">
        <f t="shared" si="245"/>
        <v>576000</v>
      </c>
      <c r="AH118" s="12">
        <f t="shared" si="279"/>
        <v>169.41176470588235</v>
      </c>
      <c r="AI118" s="11">
        <f t="shared" si="280"/>
        <v>1</v>
      </c>
      <c r="AJ118" s="11">
        <f t="shared" si="281"/>
        <v>1</v>
      </c>
      <c r="AK118" s="11">
        <f t="shared" si="282"/>
        <v>1</v>
      </c>
      <c r="AL118" s="11">
        <f t="shared" si="283"/>
        <v>2016</v>
      </c>
      <c r="AM118" s="11">
        <f t="shared" si="284"/>
        <v>1</v>
      </c>
      <c r="AN118" s="11">
        <f t="shared" si="285"/>
        <v>35000</v>
      </c>
      <c r="AO118" s="11">
        <f t="shared" si="286"/>
        <v>1</v>
      </c>
      <c r="AP118" s="11">
        <f t="shared" si="287"/>
        <v>6</v>
      </c>
      <c r="AQ118" s="11">
        <f t="shared" si="288"/>
        <v>2016</v>
      </c>
      <c r="AR118" s="11">
        <f t="shared" si="289"/>
        <v>1</v>
      </c>
      <c r="AS118" s="11">
        <f t="shared" si="290"/>
        <v>1</v>
      </c>
      <c r="AT118" s="11">
        <f t="shared" si="291"/>
        <v>30</v>
      </c>
      <c r="AU118" s="11" t="str">
        <f t="shared" si="292"/>
        <v/>
      </c>
      <c r="AV118" s="11">
        <f t="shared" si="206"/>
        <v>2016</v>
      </c>
      <c r="AW118" s="11">
        <f t="shared" si="293"/>
        <v>1</v>
      </c>
      <c r="AX118" s="11">
        <f t="shared" si="294"/>
        <v>1</v>
      </c>
      <c r="AY118" s="11">
        <f t="shared" si="295"/>
        <v>1</v>
      </c>
      <c r="AZ118" s="11">
        <f t="shared" si="296"/>
        <v>2016</v>
      </c>
      <c r="BA118" s="11">
        <f t="shared" si="297"/>
        <v>1</v>
      </c>
      <c r="BB118" s="11">
        <f t="shared" si="298"/>
        <v>35000</v>
      </c>
      <c r="BC118" s="11">
        <f t="shared" si="299"/>
        <v>1</v>
      </c>
      <c r="BD118" s="11">
        <f t="shared" si="300"/>
        <v>3</v>
      </c>
      <c r="BE118" s="11">
        <f t="shared" si="301"/>
        <v>2016</v>
      </c>
      <c r="BF118" s="11">
        <f t="shared" si="302"/>
        <v>1</v>
      </c>
      <c r="BG118" s="11">
        <f t="shared" si="327"/>
        <v>1</v>
      </c>
      <c r="BH118" s="11">
        <f t="shared" si="217"/>
        <v>2016</v>
      </c>
      <c r="BI118" s="11">
        <f t="shared" si="303"/>
        <v>1</v>
      </c>
      <c r="BJ118" s="11">
        <f t="shared" si="304"/>
        <v>0</v>
      </c>
      <c r="BK118" s="11" t="str">
        <f t="shared" si="305"/>
        <v/>
      </c>
      <c r="BL118" s="11" t="str">
        <f t="shared" si="306"/>
        <v xml:space="preserve"> </v>
      </c>
      <c r="BM118" s="11" t="str">
        <f t="shared" si="307"/>
        <v xml:space="preserve"> </v>
      </c>
      <c r="BN118" s="11" t="str">
        <f t="shared" si="308"/>
        <v xml:space="preserve"> </v>
      </c>
      <c r="BO118" s="11" t="str">
        <f t="shared" si="309"/>
        <v xml:space="preserve"> </v>
      </c>
      <c r="BP118" s="11" t="str">
        <f t="shared" si="310"/>
        <v xml:space="preserve"> </v>
      </c>
      <c r="BQ118" s="11" t="str">
        <f t="shared" si="311"/>
        <v>0</v>
      </c>
      <c r="BR118" s="25">
        <f t="shared" si="312"/>
        <v>0</v>
      </c>
      <c r="BS118" s="11" t="str">
        <f t="shared" si="313"/>
        <v>Not Present</v>
      </c>
      <c r="BT118" s="11" t="str">
        <f t="shared" si="314"/>
        <v>0</v>
      </c>
      <c r="BU118" s="12">
        <f t="shared" si="315"/>
        <v>1</v>
      </c>
      <c r="BV118" s="12">
        <f t="shared" si="316"/>
        <v>0</v>
      </c>
      <c r="BW118" s="12">
        <f t="shared" si="247"/>
        <v>1</v>
      </c>
      <c r="BX118" s="12">
        <f t="shared" si="317"/>
        <v>1</v>
      </c>
      <c r="BY118" s="11">
        <f t="shared" si="248"/>
        <v>1</v>
      </c>
      <c r="BZ118" s="11">
        <f t="shared" si="318"/>
        <v>1</v>
      </c>
      <c r="CA118" s="11">
        <f t="shared" si="319"/>
        <v>1</v>
      </c>
      <c r="CB118" s="11">
        <f t="shared" si="320"/>
        <v>2016</v>
      </c>
      <c r="CC118" s="11">
        <f t="shared" si="321"/>
        <v>1</v>
      </c>
      <c r="CD118" s="11" t="str">
        <f t="shared" si="322"/>
        <v>No</v>
      </c>
      <c r="CE118" s="11">
        <f t="shared" si="323"/>
        <v>0</v>
      </c>
      <c r="CF118" s="11">
        <f t="shared" si="324"/>
        <v>0</v>
      </c>
      <c r="CG118" s="11">
        <f t="shared" si="249"/>
        <v>1</v>
      </c>
      <c r="CH118" s="11">
        <f t="shared" si="250"/>
        <v>0</v>
      </c>
      <c r="CI118" s="11">
        <f t="shared" si="325"/>
        <v>1</v>
      </c>
      <c r="CJ118" s="11">
        <f t="shared" si="326"/>
        <v>1</v>
      </c>
    </row>
    <row r="119" spans="1:88" x14ac:dyDescent="0.3">
      <c r="A119" s="11">
        <f t="shared" si="165"/>
        <v>2017</v>
      </c>
      <c r="B119" s="11" t="str">
        <f t="shared" si="166"/>
        <v>28-03-2017 10:51:29 CEST</v>
      </c>
      <c r="C119" s="11" t="str">
        <f t="shared" si="255"/>
        <v>Rwanda</v>
      </c>
      <c r="D119" s="11" t="str">
        <f t="shared" si="256"/>
        <v>Rulindo</v>
      </c>
      <c r="E119" s="11" t="str">
        <f t="shared" si="257"/>
        <v>Ntarabana</v>
      </c>
      <c r="F119" s="11" t="str">
        <f t="shared" si="258"/>
        <v>Kiyanza</v>
      </c>
      <c r="G119" s="11" t="str">
        <f t="shared" si="259"/>
        <v>Nyarurama</v>
      </c>
      <c r="H119" s="11" t="str">
        <f t="shared" si="260"/>
        <v/>
      </c>
      <c r="I119" s="11" t="str">
        <f t="shared" si="261"/>
        <v/>
      </c>
      <c r="J119" s="11" t="str">
        <f t="shared" si="262"/>
        <v>Rwamugaza network</v>
      </c>
      <c r="K119" s="11">
        <f t="shared" si="263"/>
        <v>168</v>
      </c>
      <c r="L119" s="11">
        <f>(People_Using_System)</f>
        <v>14106</v>
      </c>
      <c r="M119" s="11">
        <f>COUNTIFS(J:J,J119,T:T,1)</f>
        <v>35</v>
      </c>
      <c r="N119" s="11">
        <f t="shared" si="242"/>
        <v>403.02857142857141</v>
      </c>
      <c r="O119" s="11">
        <f t="shared" si="264"/>
        <v>168</v>
      </c>
      <c r="P119" s="11" t="str">
        <f t="shared" si="265"/>
        <v xml:space="preserve"> </v>
      </c>
      <c r="Q119" s="13">
        <f t="shared" si="243"/>
        <v>1</v>
      </c>
      <c r="R119" s="11">
        <f t="shared" si="244"/>
        <v>1</v>
      </c>
      <c r="S119" s="11">
        <f t="shared" si="178"/>
        <v>0</v>
      </c>
      <c r="T119" s="11">
        <f t="shared" si="266"/>
        <v>1</v>
      </c>
      <c r="U119" s="11" t="str">
        <f t="shared" si="267"/>
        <v>Piped Network -- Gravity Only</v>
      </c>
      <c r="V119" s="11">
        <f t="shared" si="268"/>
        <v>2003</v>
      </c>
      <c r="W119" s="11" t="str">
        <f t="shared" si="269"/>
        <v>Government</v>
      </c>
      <c r="X119" s="11" t="str">
        <f t="shared" si="270"/>
        <v>Spring</v>
      </c>
      <c r="Y119" s="11">
        <f t="shared" si="271"/>
        <v>2</v>
      </c>
      <c r="Z119" s="11">
        <f t="shared" si="272"/>
        <v>1</v>
      </c>
      <c r="AA119" s="11">
        <f t="shared" si="273"/>
        <v>1</v>
      </c>
      <c r="AB119" s="11" t="str">
        <f t="shared" si="274"/>
        <v/>
      </c>
      <c r="AC119" s="11">
        <f t="shared" si="275"/>
        <v>1</v>
      </c>
      <c r="AD119" s="11">
        <f t="shared" si="276"/>
        <v>2003</v>
      </c>
      <c r="AE119" s="11">
        <f t="shared" si="277"/>
        <v>1</v>
      </c>
      <c r="AF119" s="11">
        <f t="shared" si="278"/>
        <v>3</v>
      </c>
      <c r="AG119" s="12">
        <f t="shared" si="245"/>
        <v>576000</v>
      </c>
      <c r="AH119" s="12">
        <f t="shared" si="279"/>
        <v>685.71428571428567</v>
      </c>
      <c r="AI119" s="11">
        <f t="shared" si="280"/>
        <v>1</v>
      </c>
      <c r="AJ119" s="11">
        <f t="shared" si="281"/>
        <v>1</v>
      </c>
      <c r="AK119" s="11">
        <f t="shared" si="282"/>
        <v>2</v>
      </c>
      <c r="AL119" s="11">
        <f t="shared" si="283"/>
        <v>2003</v>
      </c>
      <c r="AM119" s="11">
        <f t="shared" si="284"/>
        <v>1</v>
      </c>
      <c r="AN119" s="11">
        <f t="shared" si="285"/>
        <v>35000</v>
      </c>
      <c r="AO119" s="11">
        <f t="shared" si="286"/>
        <v>1</v>
      </c>
      <c r="AP119" s="11">
        <f t="shared" si="287"/>
        <v>7</v>
      </c>
      <c r="AQ119" s="11">
        <f t="shared" si="288"/>
        <v>2003</v>
      </c>
      <c r="AR119" s="11">
        <f t="shared" si="289"/>
        <v>1</v>
      </c>
      <c r="AS119" s="11">
        <f t="shared" si="290"/>
        <v>1</v>
      </c>
      <c r="AT119" s="11">
        <f t="shared" si="291"/>
        <v>12</v>
      </c>
      <c r="AU119" s="11" t="str">
        <f t="shared" si="292"/>
        <v/>
      </c>
      <c r="AV119" s="11">
        <f t="shared" si="206"/>
        <v>2003</v>
      </c>
      <c r="AW119" s="11">
        <f t="shared" si="293"/>
        <v>1</v>
      </c>
      <c r="AX119" s="11">
        <f t="shared" si="294"/>
        <v>1</v>
      </c>
      <c r="AY119" s="11">
        <f t="shared" si="295"/>
        <v>2</v>
      </c>
      <c r="AZ119" s="11">
        <f t="shared" si="296"/>
        <v>2003</v>
      </c>
      <c r="BA119" s="11">
        <f t="shared" si="297"/>
        <v>1</v>
      </c>
      <c r="BB119" s="11">
        <f t="shared" si="298"/>
        <v>35000</v>
      </c>
      <c r="BC119" s="11">
        <f t="shared" si="299"/>
        <v>0</v>
      </c>
      <c r="BD119" s="11" t="str">
        <f t="shared" si="300"/>
        <v xml:space="preserve"> </v>
      </c>
      <c r="BE119" s="11" t="str">
        <f t="shared" si="301"/>
        <v xml:space="preserve"> </v>
      </c>
      <c r="BF119" s="11" t="str">
        <f t="shared" si="302"/>
        <v xml:space="preserve"> </v>
      </c>
      <c r="BG119" s="11" t="str">
        <f t="shared" si="327"/>
        <v xml:space="preserve"> </v>
      </c>
      <c r="BH119" s="11" t="str">
        <f t="shared" si="217"/>
        <v xml:space="preserve"> </v>
      </c>
      <c r="BI119" s="11" t="str">
        <f t="shared" si="303"/>
        <v xml:space="preserve"> </v>
      </c>
      <c r="BJ119" s="11">
        <f t="shared" si="304"/>
        <v>0</v>
      </c>
      <c r="BK119" s="11" t="str">
        <f t="shared" si="305"/>
        <v/>
      </c>
      <c r="BL119" s="11" t="str">
        <f t="shared" si="306"/>
        <v xml:space="preserve"> </v>
      </c>
      <c r="BM119" s="11" t="str">
        <f t="shared" si="307"/>
        <v xml:space="preserve"> </v>
      </c>
      <c r="BN119" s="11" t="str">
        <f t="shared" si="308"/>
        <v xml:space="preserve"> </v>
      </c>
      <c r="BO119" s="11" t="str">
        <f t="shared" si="309"/>
        <v xml:space="preserve"> </v>
      </c>
      <c r="BP119" s="11" t="str">
        <f t="shared" si="310"/>
        <v xml:space="preserve"> </v>
      </c>
      <c r="BQ119" s="11" t="str">
        <f t="shared" si="311"/>
        <v>0</v>
      </c>
      <c r="BR119" s="25">
        <f t="shared" si="312"/>
        <v>0</v>
      </c>
      <c r="BS119" s="11" t="str">
        <f t="shared" si="313"/>
        <v>Not Present</v>
      </c>
      <c r="BT119" s="11" t="str">
        <f t="shared" si="314"/>
        <v>0</v>
      </c>
      <c r="BU119" s="12">
        <f t="shared" si="315"/>
        <v>1</v>
      </c>
      <c r="BV119" s="12">
        <f t="shared" si="316"/>
        <v>0</v>
      </c>
      <c r="BW119" s="12">
        <f t="shared" si="247"/>
        <v>1</v>
      </c>
      <c r="BX119" s="12">
        <f t="shared" si="317"/>
        <v>1</v>
      </c>
      <c r="BY119" s="11">
        <f t="shared" si="248"/>
        <v>1</v>
      </c>
      <c r="BZ119" s="11">
        <f t="shared" si="318"/>
        <v>1</v>
      </c>
      <c r="CA119" s="11">
        <f t="shared" si="319"/>
        <v>1</v>
      </c>
      <c r="CB119" s="11">
        <f t="shared" si="320"/>
        <v>2003</v>
      </c>
      <c r="CC119" s="11">
        <f t="shared" si="321"/>
        <v>1</v>
      </c>
      <c r="CD119" s="11" t="str">
        <f t="shared" si="322"/>
        <v>No</v>
      </c>
      <c r="CE119" s="11">
        <f t="shared" si="323"/>
        <v>0</v>
      </c>
      <c r="CF119" s="11">
        <f t="shared" si="324"/>
        <v>0</v>
      </c>
      <c r="CG119" s="11">
        <f t="shared" si="249"/>
        <v>1</v>
      </c>
      <c r="CH119" s="11">
        <f t="shared" si="250"/>
        <v>0</v>
      </c>
      <c r="CI119" s="11">
        <f t="shared" si="325"/>
        <v>0</v>
      </c>
      <c r="CJ119" s="11">
        <f t="shared" si="326"/>
        <v>2</v>
      </c>
    </row>
    <row r="120" spans="1:88" x14ac:dyDescent="0.3">
      <c r="A120" s="11">
        <f t="shared" si="165"/>
        <v>2017</v>
      </c>
      <c r="B120" s="11" t="str">
        <f t="shared" si="166"/>
        <v>03-01-2015 04:52:13 CET</v>
      </c>
      <c r="C120" s="11" t="str">
        <f t="shared" si="255"/>
        <v>Rwanda</v>
      </c>
      <c r="D120" s="11" t="str">
        <f t="shared" si="256"/>
        <v>Rulindo</v>
      </c>
      <c r="E120" s="11" t="str">
        <f t="shared" si="257"/>
        <v>Rukozo</v>
      </c>
      <c r="F120" s="11" t="str">
        <f t="shared" si="258"/>
        <v>Mberuka</v>
      </c>
      <c r="G120" s="11" t="str">
        <f t="shared" si="259"/>
        <v>Kabera</v>
      </c>
      <c r="H120" s="11" t="str">
        <f t="shared" si="260"/>
        <v/>
      </c>
      <c r="I120" s="11" t="str">
        <f t="shared" si="261"/>
        <v/>
      </c>
      <c r="J120" s="11" t="str">
        <f t="shared" si="262"/>
        <v>Kabonanyoni</v>
      </c>
      <c r="K120" s="11">
        <f t="shared" si="263"/>
        <v>138</v>
      </c>
      <c r="L120" s="11">
        <f>(People_Using_System)</f>
        <v>7894</v>
      </c>
      <c r="M120" s="11">
        <f>COUNTIFS(J:J,J120,T:T,1)</f>
        <v>30</v>
      </c>
      <c r="N120" s="11">
        <f t="shared" si="242"/>
        <v>263.13333333333333</v>
      </c>
      <c r="O120" s="11">
        <f t="shared" si="264"/>
        <v>130</v>
      </c>
      <c r="P120" s="11">
        <f t="shared" si="265"/>
        <v>8</v>
      </c>
      <c r="Q120" s="13">
        <f t="shared" si="243"/>
        <v>0.94202898550724634</v>
      </c>
      <c r="R120" s="11">
        <f t="shared" si="244"/>
        <v>0</v>
      </c>
      <c r="S120" s="11">
        <f t="shared" si="178"/>
        <v>1</v>
      </c>
      <c r="T120" s="11">
        <f t="shared" si="266"/>
        <v>1</v>
      </c>
      <c r="U120" s="11" t="str">
        <f t="shared" si="267"/>
        <v>Piped Network With Pump</v>
      </c>
      <c r="V120" s="11">
        <f t="shared" si="268"/>
        <v>2015</v>
      </c>
      <c r="W120" s="11" t="str">
        <f t="shared" si="269"/>
        <v>Governement (District, Wasac) And Water For People</v>
      </c>
      <c r="X120" s="11" t="str">
        <f t="shared" si="270"/>
        <v>Spring</v>
      </c>
      <c r="Y120" s="11">
        <f t="shared" si="271"/>
        <v>5</v>
      </c>
      <c r="Z120" s="11">
        <f t="shared" si="272"/>
        <v>1</v>
      </c>
      <c r="AA120" s="11">
        <f t="shared" si="273"/>
        <v>1</v>
      </c>
      <c r="AB120" s="11" t="str">
        <f t="shared" si="274"/>
        <v>"Springbox" --Intake Structure At A Spring</v>
      </c>
      <c r="AC120" s="11">
        <f t="shared" si="275"/>
        <v>5</v>
      </c>
      <c r="AD120" s="11">
        <f t="shared" si="276"/>
        <v>2015</v>
      </c>
      <c r="AE120" s="11">
        <f t="shared" si="277"/>
        <v>1</v>
      </c>
      <c r="AF120" s="11">
        <f t="shared" si="278"/>
        <v>15</v>
      </c>
      <c r="AG120" s="12">
        <f t="shared" si="245"/>
        <v>115200</v>
      </c>
      <c r="AH120" s="12">
        <f t="shared" si="279"/>
        <v>177.23076923076923</v>
      </c>
      <c r="AI120" s="11">
        <f t="shared" si="280"/>
        <v>1</v>
      </c>
      <c r="AJ120" s="11">
        <f t="shared" si="281"/>
        <v>1</v>
      </c>
      <c r="AK120" s="11">
        <f t="shared" si="282"/>
        <v>1</v>
      </c>
      <c r="AL120" s="11">
        <f t="shared" si="283"/>
        <v>2015</v>
      </c>
      <c r="AM120" s="11">
        <f t="shared" si="284"/>
        <v>1</v>
      </c>
      <c r="AN120" s="11">
        <f t="shared" si="285"/>
        <v>720</v>
      </c>
      <c r="AO120" s="11">
        <f t="shared" si="286"/>
        <v>1</v>
      </c>
      <c r="AP120" s="11">
        <f t="shared" si="287"/>
        <v>19</v>
      </c>
      <c r="AQ120" s="11">
        <f t="shared" si="288"/>
        <v>2015</v>
      </c>
      <c r="AR120" s="11">
        <f t="shared" si="289"/>
        <v>1</v>
      </c>
      <c r="AS120" s="11">
        <f t="shared" si="290"/>
        <v>1</v>
      </c>
      <c r="AT120" s="11">
        <f t="shared" si="291"/>
        <v>10</v>
      </c>
      <c r="AU120" s="11" t="str">
        <f t="shared" si="292"/>
        <v>Pressure Break Tank|Distribution Chamber|Null</v>
      </c>
      <c r="AV120" s="11">
        <f t="shared" si="206"/>
        <v>2015</v>
      </c>
      <c r="AW120" s="11">
        <f t="shared" si="293"/>
        <v>1</v>
      </c>
      <c r="AX120" s="11">
        <f t="shared" si="294"/>
        <v>1</v>
      </c>
      <c r="AY120" s="11">
        <f t="shared" si="295"/>
        <v>3</v>
      </c>
      <c r="AZ120" s="11">
        <f t="shared" si="296"/>
        <v>2015</v>
      </c>
      <c r="BA120" s="11">
        <f t="shared" si="297"/>
        <v>1</v>
      </c>
      <c r="BB120" s="11">
        <f t="shared" si="298"/>
        <v>19000</v>
      </c>
      <c r="BC120" s="11">
        <f t="shared" si="299"/>
        <v>1</v>
      </c>
      <c r="BD120" s="11">
        <f t="shared" si="300"/>
        <v>2</v>
      </c>
      <c r="BE120" s="11">
        <f t="shared" si="301"/>
        <v>2016</v>
      </c>
      <c r="BF120" s="11">
        <f t="shared" si="302"/>
        <v>1</v>
      </c>
      <c r="BG120" s="11">
        <f t="shared" si="327"/>
        <v>1</v>
      </c>
      <c r="BH120" s="11">
        <f t="shared" si="217"/>
        <v>2016</v>
      </c>
      <c r="BI120" s="11">
        <f t="shared" si="303"/>
        <v>2</v>
      </c>
      <c r="BJ120" s="11">
        <f t="shared" si="304"/>
        <v>0</v>
      </c>
      <c r="BK120" s="11" t="str">
        <f t="shared" si="305"/>
        <v/>
      </c>
      <c r="BL120" s="11" t="str">
        <f t="shared" si="306"/>
        <v xml:space="preserve"> </v>
      </c>
      <c r="BM120" s="11" t="str">
        <f t="shared" si="307"/>
        <v xml:space="preserve"> </v>
      </c>
      <c r="BN120" s="11" t="str">
        <f t="shared" si="308"/>
        <v xml:space="preserve"> </v>
      </c>
      <c r="BO120" s="11" t="str">
        <f t="shared" si="309"/>
        <v xml:space="preserve"> </v>
      </c>
      <c r="BP120" s="11" t="str">
        <f t="shared" si="310"/>
        <v xml:space="preserve"> </v>
      </c>
      <c r="BQ120" s="11" t="str">
        <f t="shared" si="311"/>
        <v>0</v>
      </c>
      <c r="BR120" s="25">
        <f t="shared" si="312"/>
        <v>0</v>
      </c>
      <c r="BS120" s="11" t="str">
        <f t="shared" si="313"/>
        <v>Not Present</v>
      </c>
      <c r="BT120" s="11" t="str">
        <f t="shared" si="314"/>
        <v>0</v>
      </c>
      <c r="BU120" s="12">
        <f t="shared" si="315"/>
        <v>1</v>
      </c>
      <c r="BV120" s="12">
        <f t="shared" si="316"/>
        <v>0</v>
      </c>
      <c r="BW120" s="12">
        <f t="shared" si="247"/>
        <v>1</v>
      </c>
      <c r="BX120" s="12">
        <f t="shared" si="317"/>
        <v>1</v>
      </c>
      <c r="BY120" s="11">
        <f t="shared" si="248"/>
        <v>1</v>
      </c>
      <c r="BZ120" s="11">
        <f t="shared" si="318"/>
        <v>1</v>
      </c>
      <c r="CA120" s="11">
        <f t="shared" si="319"/>
        <v>31</v>
      </c>
      <c r="CB120" s="11">
        <f t="shared" si="320"/>
        <v>2015</v>
      </c>
      <c r="CC120" s="11">
        <f t="shared" si="321"/>
        <v>1</v>
      </c>
      <c r="CD120" s="11" t="str">
        <f t="shared" si="322"/>
        <v>No</v>
      </c>
      <c r="CE120" s="11">
        <f t="shared" si="323"/>
        <v>0</v>
      </c>
      <c r="CF120" s="11">
        <f t="shared" si="324"/>
        <v>0</v>
      </c>
      <c r="CG120" s="11">
        <f t="shared" si="249"/>
        <v>1</v>
      </c>
      <c r="CH120" s="11">
        <f t="shared" si="250"/>
        <v>0</v>
      </c>
      <c r="CI120" s="11">
        <f t="shared" si="325"/>
        <v>1</v>
      </c>
      <c r="CJ120" s="11">
        <f t="shared" si="326"/>
        <v>1</v>
      </c>
    </row>
    <row r="121" spans="1:88" x14ac:dyDescent="0.3">
      <c r="A121" s="11">
        <f t="shared" si="165"/>
        <v>2017</v>
      </c>
      <c r="B121" s="11" t="str">
        <f t="shared" si="166"/>
        <v>24-03-2017 09:39:01 CET</v>
      </c>
      <c r="C121" s="11" t="str">
        <f t="shared" si="255"/>
        <v>Rwanda</v>
      </c>
      <c r="D121" s="11" t="str">
        <f t="shared" si="256"/>
        <v>Rulindo</v>
      </c>
      <c r="E121" s="11" t="str">
        <f t="shared" si="257"/>
        <v>Masoro</v>
      </c>
      <c r="F121" s="11" t="str">
        <f t="shared" si="258"/>
        <v>Nyamyumba</v>
      </c>
      <c r="G121" s="11" t="str">
        <f t="shared" si="259"/>
        <v>Rusenyi</v>
      </c>
      <c r="H121" s="11" t="str">
        <f t="shared" si="260"/>
        <v/>
      </c>
      <c r="I121" s="11" t="str">
        <f t="shared" si="261"/>
        <v/>
      </c>
      <c r="J121" s="11" t="str">
        <f t="shared" si="262"/>
        <v>marenge</v>
      </c>
      <c r="K121" s="11">
        <f t="shared" si="263"/>
        <v>156</v>
      </c>
      <c r="L121" s="11">
        <f>(People_Using_System)</f>
        <v>5544</v>
      </c>
      <c r="M121" s="11">
        <f>COUNTIFS(J:J,J121,T:T,1)</f>
        <v>14</v>
      </c>
      <c r="N121" s="11">
        <f t="shared" si="242"/>
        <v>396</v>
      </c>
      <c r="O121" s="11">
        <f t="shared" si="264"/>
        <v>156</v>
      </c>
      <c r="P121" s="11" t="str">
        <f t="shared" si="265"/>
        <v xml:space="preserve"> </v>
      </c>
      <c r="Q121" s="13">
        <f t="shared" si="243"/>
        <v>1</v>
      </c>
      <c r="R121" s="11">
        <f t="shared" si="244"/>
        <v>1</v>
      </c>
      <c r="S121" s="11">
        <f t="shared" si="178"/>
        <v>0</v>
      </c>
      <c r="T121" s="11">
        <f t="shared" si="266"/>
        <v>1</v>
      </c>
      <c r="U121" s="11" t="str">
        <f t="shared" si="267"/>
        <v>Piped Network With Pump</v>
      </c>
      <c r="V121" s="11">
        <f t="shared" si="268"/>
        <v>2016</v>
      </c>
      <c r="W121" s="11" t="str">
        <f t="shared" si="269"/>
        <v>Governement (District, Wasac) And Water For People</v>
      </c>
      <c r="X121" s="11" t="str">
        <f t="shared" si="270"/>
        <v>Spring</v>
      </c>
      <c r="Y121" s="11">
        <f t="shared" si="271"/>
        <v>2</v>
      </c>
      <c r="Z121" s="11">
        <f t="shared" si="272"/>
        <v>1</v>
      </c>
      <c r="AA121" s="11">
        <f t="shared" si="273"/>
        <v>1</v>
      </c>
      <c r="AB121" s="11" t="str">
        <f t="shared" si="274"/>
        <v>"Springbox" --Intake Structure At A Spring</v>
      </c>
      <c r="AC121" s="11">
        <f t="shared" si="275"/>
        <v>1</v>
      </c>
      <c r="AD121" s="11">
        <f t="shared" si="276"/>
        <v>2016</v>
      </c>
      <c r="AE121" s="11">
        <f t="shared" si="277"/>
        <v>1</v>
      </c>
      <c r="AF121" s="11">
        <f t="shared" si="278"/>
        <v>20</v>
      </c>
      <c r="AG121" s="12">
        <f t="shared" si="245"/>
        <v>86400</v>
      </c>
      <c r="AH121" s="12">
        <f t="shared" si="279"/>
        <v>110.76923076923077</v>
      </c>
      <c r="AI121" s="11">
        <f t="shared" si="280"/>
        <v>1</v>
      </c>
      <c r="AJ121" s="11">
        <f t="shared" si="281"/>
        <v>1</v>
      </c>
      <c r="AK121" s="11">
        <f t="shared" si="282"/>
        <v>2</v>
      </c>
      <c r="AL121" s="11">
        <f t="shared" si="283"/>
        <v>2016</v>
      </c>
      <c r="AM121" s="11">
        <f t="shared" si="284"/>
        <v>1</v>
      </c>
      <c r="AN121" s="11">
        <f t="shared" si="285"/>
        <v>5000</v>
      </c>
      <c r="AO121" s="11">
        <f t="shared" si="286"/>
        <v>1</v>
      </c>
      <c r="AP121" s="11">
        <f t="shared" si="287"/>
        <v>15</v>
      </c>
      <c r="AQ121" s="11">
        <f t="shared" si="288"/>
        <v>2016</v>
      </c>
      <c r="AR121" s="11">
        <f t="shared" si="289"/>
        <v>1</v>
      </c>
      <c r="AS121" s="11">
        <f t="shared" si="290"/>
        <v>0</v>
      </c>
      <c r="AT121" s="11" t="str">
        <f t="shared" si="291"/>
        <v xml:space="preserve"> </v>
      </c>
      <c r="AU121" s="11" t="str">
        <f t="shared" si="292"/>
        <v/>
      </c>
      <c r="AV121" s="11" t="str">
        <f t="shared" si="206"/>
        <v xml:space="preserve"> </v>
      </c>
      <c r="AW121" s="11" t="str">
        <f t="shared" si="293"/>
        <v xml:space="preserve"> </v>
      </c>
      <c r="AX121" s="11">
        <f t="shared" si="294"/>
        <v>1</v>
      </c>
      <c r="AY121" s="11">
        <f t="shared" si="295"/>
        <v>2</v>
      </c>
      <c r="AZ121" s="11">
        <f t="shared" si="296"/>
        <v>2016</v>
      </c>
      <c r="BA121" s="11">
        <f t="shared" si="297"/>
        <v>1</v>
      </c>
      <c r="BB121" s="11">
        <f t="shared" si="298"/>
        <v>5000</v>
      </c>
      <c r="BC121" s="11">
        <f t="shared" si="299"/>
        <v>1</v>
      </c>
      <c r="BD121" s="11">
        <f t="shared" si="300"/>
        <v>1</v>
      </c>
      <c r="BE121" s="11">
        <f t="shared" si="301"/>
        <v>2016</v>
      </c>
      <c r="BF121" s="11">
        <f t="shared" si="302"/>
        <v>1</v>
      </c>
      <c r="BG121" s="11">
        <f t="shared" si="327"/>
        <v>1</v>
      </c>
      <c r="BH121" s="11">
        <f t="shared" si="217"/>
        <v>2016</v>
      </c>
      <c r="BI121" s="11">
        <f t="shared" si="303"/>
        <v>1</v>
      </c>
      <c r="BJ121" s="11">
        <f t="shared" si="304"/>
        <v>0</v>
      </c>
      <c r="BK121" s="11" t="str">
        <f t="shared" si="305"/>
        <v/>
      </c>
      <c r="BL121" s="11" t="str">
        <f t="shared" si="306"/>
        <v xml:space="preserve"> </v>
      </c>
      <c r="BM121" s="11" t="str">
        <f t="shared" si="307"/>
        <v xml:space="preserve"> </v>
      </c>
      <c r="BN121" s="11" t="str">
        <f t="shared" si="308"/>
        <v xml:space="preserve"> </v>
      </c>
      <c r="BO121" s="11" t="str">
        <f t="shared" si="309"/>
        <v xml:space="preserve"> </v>
      </c>
      <c r="BP121" s="11" t="str">
        <f t="shared" si="310"/>
        <v xml:space="preserve"> </v>
      </c>
      <c r="BQ121" s="11" t="str">
        <f t="shared" si="311"/>
        <v>0</v>
      </c>
      <c r="BR121" s="25">
        <f t="shared" si="312"/>
        <v>0</v>
      </c>
      <c r="BS121" s="11" t="str">
        <f t="shared" si="313"/>
        <v>Not Present</v>
      </c>
      <c r="BT121" s="11" t="str">
        <f t="shared" si="314"/>
        <v>0</v>
      </c>
      <c r="BU121" s="12">
        <f t="shared" si="315"/>
        <v>1</v>
      </c>
      <c r="BV121" s="12">
        <f t="shared" si="316"/>
        <v>0</v>
      </c>
      <c r="BW121" s="12">
        <f t="shared" si="247"/>
        <v>1</v>
      </c>
      <c r="BX121" s="12">
        <f t="shared" si="317"/>
        <v>1</v>
      </c>
      <c r="BY121" s="11">
        <f t="shared" si="248"/>
        <v>1</v>
      </c>
      <c r="BZ121" s="11">
        <f t="shared" si="318"/>
        <v>1</v>
      </c>
      <c r="CA121" s="11">
        <f t="shared" si="319"/>
        <v>2</v>
      </c>
      <c r="CB121" s="11">
        <f t="shared" si="320"/>
        <v>2016</v>
      </c>
      <c r="CC121" s="11">
        <f t="shared" si="321"/>
        <v>1</v>
      </c>
      <c r="CD121" s="11" t="str">
        <f t="shared" si="322"/>
        <v>No</v>
      </c>
      <c r="CE121" s="11">
        <f t="shared" si="323"/>
        <v>0</v>
      </c>
      <c r="CF121" s="11">
        <f t="shared" si="324"/>
        <v>0</v>
      </c>
      <c r="CG121" s="11">
        <f t="shared" si="249"/>
        <v>1</v>
      </c>
      <c r="CH121" s="11">
        <f t="shared" si="250"/>
        <v>0</v>
      </c>
      <c r="CI121" s="11">
        <f t="shared" si="325"/>
        <v>1</v>
      </c>
      <c r="CJ121" s="11">
        <f t="shared" si="326"/>
        <v>1</v>
      </c>
    </row>
    <row r="122" spans="1:88" x14ac:dyDescent="0.3">
      <c r="A122" s="11">
        <f t="shared" si="165"/>
        <v>2017</v>
      </c>
      <c r="B122" s="11" t="str">
        <f t="shared" si="166"/>
        <v>20-04-2017 14:46:59 CEST</v>
      </c>
      <c r="C122" s="11" t="str">
        <f t="shared" si="255"/>
        <v>Rwanda</v>
      </c>
      <c r="D122" s="11" t="str">
        <f t="shared" si="256"/>
        <v>Rulindo</v>
      </c>
      <c r="E122" s="11" t="str">
        <f t="shared" si="257"/>
        <v>Mbogo</v>
      </c>
      <c r="F122" s="11" t="str">
        <f t="shared" si="258"/>
        <v>Mushali</v>
      </c>
      <c r="G122" s="11" t="str">
        <f t="shared" si="259"/>
        <v>Bukongi</v>
      </c>
      <c r="H122" s="11" t="str">
        <f t="shared" si="260"/>
        <v/>
      </c>
      <c r="I122" s="11" t="str">
        <f t="shared" si="261"/>
        <v/>
      </c>
      <c r="J122" s="11" t="str">
        <f t="shared" si="262"/>
        <v>Gitabage network</v>
      </c>
      <c r="K122" s="11">
        <f t="shared" si="263"/>
        <v>168</v>
      </c>
      <c r="L122" s="11"/>
      <c r="M122" s="11"/>
      <c r="N122" s="11"/>
      <c r="O122" s="11">
        <f t="shared" si="264"/>
        <v>72</v>
      </c>
      <c r="P122" s="11">
        <f t="shared" si="265"/>
        <v>96</v>
      </c>
      <c r="Q122" s="13">
        <f t="shared" si="243"/>
        <v>0.42857142857142855</v>
      </c>
      <c r="R122" s="11">
        <f t="shared" si="244"/>
        <v>0</v>
      </c>
      <c r="S122" s="11">
        <f t="shared" si="178"/>
        <v>0</v>
      </c>
      <c r="T122" s="11">
        <f t="shared" si="266"/>
        <v>1</v>
      </c>
      <c r="U122" s="11" t="str">
        <f t="shared" si="267"/>
        <v>Piped Network -- Gravity Only</v>
      </c>
      <c r="V122" s="11">
        <f t="shared" si="268"/>
        <v>2008</v>
      </c>
      <c r="W122" s="11" t="str">
        <f t="shared" si="269"/>
        <v>Catholic Church</v>
      </c>
      <c r="X122" s="11" t="str">
        <f t="shared" si="270"/>
        <v>Spring</v>
      </c>
      <c r="Y122" s="11">
        <f t="shared" si="271"/>
        <v>1</v>
      </c>
      <c r="Z122" s="11">
        <f t="shared" si="272"/>
        <v>1</v>
      </c>
      <c r="AA122" s="11">
        <f t="shared" si="273"/>
        <v>1</v>
      </c>
      <c r="AB122" s="11" t="str">
        <f t="shared" si="274"/>
        <v>"Springbox" --Intake Structure At A Spring</v>
      </c>
      <c r="AC122" s="11">
        <f t="shared" si="275"/>
        <v>1</v>
      </c>
      <c r="AD122" s="11">
        <f t="shared" si="276"/>
        <v>2008</v>
      </c>
      <c r="AE122" s="11">
        <f t="shared" si="277"/>
        <v>1</v>
      </c>
      <c r="AF122" s="11">
        <f t="shared" si="278"/>
        <v>40</v>
      </c>
      <c r="AG122" s="12">
        <f t="shared" si="245"/>
        <v>43200</v>
      </c>
      <c r="AH122" s="12">
        <f t="shared" si="279"/>
        <v>120</v>
      </c>
      <c r="AI122" s="11">
        <f t="shared" si="280"/>
        <v>1</v>
      </c>
      <c r="AJ122" s="11">
        <f t="shared" si="281"/>
        <v>1</v>
      </c>
      <c r="AK122" s="11">
        <f t="shared" si="282"/>
        <v>1</v>
      </c>
      <c r="AL122" s="11">
        <f t="shared" si="283"/>
        <v>2008</v>
      </c>
      <c r="AM122" s="11">
        <f t="shared" si="284"/>
        <v>1</v>
      </c>
      <c r="AN122" s="11">
        <f t="shared" si="285"/>
        <v>700</v>
      </c>
      <c r="AO122" s="11">
        <f t="shared" si="286"/>
        <v>1</v>
      </c>
      <c r="AP122" s="11">
        <f t="shared" si="287"/>
        <v>2</v>
      </c>
      <c r="AQ122" s="11">
        <f t="shared" si="288"/>
        <v>2008</v>
      </c>
      <c r="AR122" s="11">
        <f t="shared" si="289"/>
        <v>1</v>
      </c>
      <c r="AS122" s="11">
        <f t="shared" si="290"/>
        <v>0</v>
      </c>
      <c r="AT122" s="11" t="str">
        <f t="shared" si="291"/>
        <v xml:space="preserve"> </v>
      </c>
      <c r="AU122" s="11" t="str">
        <f t="shared" si="292"/>
        <v/>
      </c>
      <c r="AV122" s="11" t="str">
        <f t="shared" si="206"/>
        <v xml:space="preserve"> </v>
      </c>
      <c r="AW122" s="11" t="str">
        <f t="shared" si="293"/>
        <v xml:space="preserve"> </v>
      </c>
      <c r="AX122" s="11">
        <f t="shared" si="294"/>
        <v>1</v>
      </c>
      <c r="AY122" s="11">
        <f t="shared" si="295"/>
        <v>1</v>
      </c>
      <c r="AZ122" s="11">
        <f t="shared" si="296"/>
        <v>2008</v>
      </c>
      <c r="BA122" s="11">
        <f t="shared" si="297"/>
        <v>1</v>
      </c>
      <c r="BB122" s="11">
        <f t="shared" si="298"/>
        <v>500</v>
      </c>
      <c r="BC122" s="11">
        <f t="shared" si="299"/>
        <v>0</v>
      </c>
      <c r="BD122" s="11" t="str">
        <f t="shared" si="300"/>
        <v xml:space="preserve"> </v>
      </c>
      <c r="BE122" s="11" t="str">
        <f t="shared" si="301"/>
        <v xml:space="preserve"> </v>
      </c>
      <c r="BF122" s="11" t="str">
        <f t="shared" si="302"/>
        <v xml:space="preserve"> </v>
      </c>
      <c r="BG122" s="11" t="str">
        <f t="shared" si="327"/>
        <v xml:space="preserve"> </v>
      </c>
      <c r="BH122" s="11" t="str">
        <f t="shared" si="217"/>
        <v xml:space="preserve"> </v>
      </c>
      <c r="BI122" s="11" t="str">
        <f t="shared" si="303"/>
        <v xml:space="preserve"> </v>
      </c>
      <c r="BJ122" s="11">
        <f t="shared" si="304"/>
        <v>0</v>
      </c>
      <c r="BK122" s="11" t="str">
        <f t="shared" si="305"/>
        <v/>
      </c>
      <c r="BL122" s="11" t="str">
        <f t="shared" si="306"/>
        <v xml:space="preserve"> </v>
      </c>
      <c r="BM122" s="11" t="str">
        <f t="shared" si="307"/>
        <v xml:space="preserve"> </v>
      </c>
      <c r="BN122" s="11" t="str">
        <f t="shared" si="308"/>
        <v xml:space="preserve"> </v>
      </c>
      <c r="BO122" s="11" t="str">
        <f t="shared" si="309"/>
        <v xml:space="preserve"> </v>
      </c>
      <c r="BP122" s="11" t="str">
        <f t="shared" si="310"/>
        <v xml:space="preserve"> </v>
      </c>
      <c r="BQ122" s="11" t="str">
        <f t="shared" si="311"/>
        <v>0</v>
      </c>
      <c r="BR122" s="25">
        <f t="shared" si="312"/>
        <v>0</v>
      </c>
      <c r="BS122" s="11" t="str">
        <f t="shared" si="313"/>
        <v>Not Present</v>
      </c>
      <c r="BT122" s="11" t="str">
        <f t="shared" si="314"/>
        <v>0</v>
      </c>
      <c r="BU122" s="12">
        <f t="shared" si="315"/>
        <v>1</v>
      </c>
      <c r="BV122" s="12">
        <f t="shared" si="316"/>
        <v>0</v>
      </c>
      <c r="BW122" s="12">
        <f t="shared" si="247"/>
        <v>1</v>
      </c>
      <c r="BX122" s="12">
        <f t="shared" si="317"/>
        <v>1</v>
      </c>
      <c r="BY122" s="11">
        <f t="shared" si="248"/>
        <v>1</v>
      </c>
      <c r="BZ122" s="11">
        <f t="shared" si="318"/>
        <v>1</v>
      </c>
      <c r="CA122" s="11">
        <f t="shared" si="319"/>
        <v>3</v>
      </c>
      <c r="CB122" s="11">
        <f t="shared" si="320"/>
        <v>2008</v>
      </c>
      <c r="CC122" s="11">
        <f t="shared" si="321"/>
        <v>2</v>
      </c>
      <c r="CD122" s="11" t="str">
        <f t="shared" si="322"/>
        <v>No</v>
      </c>
      <c r="CE122" s="11">
        <f t="shared" si="323"/>
        <v>0</v>
      </c>
      <c r="CF122" s="11">
        <f t="shared" si="324"/>
        <v>0</v>
      </c>
      <c r="CG122" s="11">
        <f t="shared" si="249"/>
        <v>1</v>
      </c>
      <c r="CH122" s="11">
        <f t="shared" si="250"/>
        <v>0</v>
      </c>
      <c r="CI122" s="11">
        <f t="shared" si="325"/>
        <v>1</v>
      </c>
      <c r="CJ122" s="11">
        <f t="shared" si="326"/>
        <v>1</v>
      </c>
    </row>
    <row r="123" spans="1:88" x14ac:dyDescent="0.3">
      <c r="A123" s="11">
        <f t="shared" si="165"/>
        <v>2017</v>
      </c>
      <c r="B123" s="11" t="str">
        <f t="shared" si="166"/>
        <v>22-03-2017 14:33:40 CET</v>
      </c>
      <c r="C123" s="11" t="str">
        <f t="shared" si="255"/>
        <v>Rwanda</v>
      </c>
      <c r="D123" s="11" t="str">
        <f t="shared" si="256"/>
        <v>Rulindo</v>
      </c>
      <c r="E123" s="11" t="str">
        <f t="shared" si="257"/>
        <v>Rusiga</v>
      </c>
      <c r="F123" s="11" t="str">
        <f t="shared" si="258"/>
        <v>Kirenge</v>
      </c>
      <c r="G123" s="11" t="str">
        <f t="shared" si="259"/>
        <v>Kigarama</v>
      </c>
      <c r="H123" s="11" t="str">
        <f t="shared" si="260"/>
        <v/>
      </c>
      <c r="I123" s="11" t="str">
        <f t="shared" si="261"/>
        <v/>
      </c>
      <c r="J123" s="11" t="str">
        <f t="shared" si="262"/>
        <v>Kigarama water point/AEP Kigarama gravity</v>
      </c>
      <c r="K123" s="11">
        <f t="shared" si="263"/>
        <v>243</v>
      </c>
      <c r="L123" s="11">
        <f t="shared" ref="L123:L129" si="328">(People_Using_System)</f>
        <v>2621</v>
      </c>
      <c r="M123" s="11">
        <f t="shared" ref="M123:M129" si="329">COUNTIFS(J:J,J123,T:T,1)</f>
        <v>3</v>
      </c>
      <c r="N123" s="11">
        <f t="shared" si="242"/>
        <v>873.66666666666663</v>
      </c>
      <c r="O123" s="11">
        <f t="shared" si="264"/>
        <v>243</v>
      </c>
      <c r="P123" s="11" t="str">
        <f t="shared" si="265"/>
        <v xml:space="preserve"> </v>
      </c>
      <c r="Q123" s="13">
        <f t="shared" si="243"/>
        <v>1</v>
      </c>
      <c r="R123" s="11">
        <f t="shared" si="244"/>
        <v>1</v>
      </c>
      <c r="S123" s="11">
        <f t="shared" si="178"/>
        <v>0</v>
      </c>
      <c r="T123" s="11">
        <f t="shared" si="266"/>
        <v>1</v>
      </c>
      <c r="U123" s="11" t="str">
        <f t="shared" si="267"/>
        <v>Piped Network -- Gravity Only</v>
      </c>
      <c r="V123" s="11">
        <f t="shared" si="268"/>
        <v>2016</v>
      </c>
      <c r="W123" s="11" t="str">
        <f t="shared" si="269"/>
        <v>Governement (District, Wasac) And Water For People</v>
      </c>
      <c r="X123" s="11" t="str">
        <f t="shared" si="270"/>
        <v>Spring</v>
      </c>
      <c r="Y123" s="11">
        <f t="shared" si="271"/>
        <v>1</v>
      </c>
      <c r="Z123" s="11">
        <f t="shared" si="272"/>
        <v>1</v>
      </c>
      <c r="AA123" s="11">
        <f t="shared" si="273"/>
        <v>0</v>
      </c>
      <c r="AB123" s="11" t="str">
        <f t="shared" si="274"/>
        <v/>
      </c>
      <c r="AC123" s="11" t="str">
        <f t="shared" si="275"/>
        <v xml:space="preserve"> </v>
      </c>
      <c r="AD123" s="11" t="str">
        <f t="shared" si="276"/>
        <v xml:space="preserve"> </v>
      </c>
      <c r="AE123" s="11" t="str">
        <f t="shared" si="277"/>
        <v xml:space="preserve"> </v>
      </c>
      <c r="AF123" s="11">
        <f t="shared" si="278"/>
        <v>40</v>
      </c>
      <c r="AG123" s="12">
        <f t="shared" si="245"/>
        <v>43200</v>
      </c>
      <c r="AH123" s="12">
        <f t="shared" si="279"/>
        <v>35.555555555555557</v>
      </c>
      <c r="AI123" s="11">
        <f t="shared" si="280"/>
        <v>1</v>
      </c>
      <c r="AJ123" s="11">
        <f t="shared" si="281"/>
        <v>0</v>
      </c>
      <c r="AK123" s="11" t="str">
        <f t="shared" si="282"/>
        <v xml:space="preserve"> </v>
      </c>
      <c r="AL123" s="11" t="str">
        <f t="shared" si="283"/>
        <v xml:space="preserve"> </v>
      </c>
      <c r="AM123" s="11" t="str">
        <f t="shared" si="284"/>
        <v xml:space="preserve"> </v>
      </c>
      <c r="AN123" s="11" t="str">
        <f t="shared" si="285"/>
        <v xml:space="preserve"> </v>
      </c>
      <c r="AO123" s="11">
        <f t="shared" si="286"/>
        <v>0</v>
      </c>
      <c r="AP123" s="11" t="str">
        <f t="shared" si="287"/>
        <v xml:space="preserve"> </v>
      </c>
      <c r="AQ123" s="11" t="str">
        <f t="shared" si="288"/>
        <v xml:space="preserve"> </v>
      </c>
      <c r="AR123" s="11" t="str">
        <f t="shared" si="289"/>
        <v xml:space="preserve"> </v>
      </c>
      <c r="AS123" s="11">
        <f t="shared" si="290"/>
        <v>0</v>
      </c>
      <c r="AT123" s="11" t="str">
        <f t="shared" si="291"/>
        <v xml:space="preserve"> </v>
      </c>
      <c r="AU123" s="11" t="str">
        <f t="shared" si="292"/>
        <v/>
      </c>
      <c r="AV123" s="11" t="str">
        <f t="shared" si="206"/>
        <v xml:space="preserve"> </v>
      </c>
      <c r="AW123" s="11" t="str">
        <f t="shared" si="293"/>
        <v xml:space="preserve"> </v>
      </c>
      <c r="AX123" s="11">
        <f t="shared" si="294"/>
        <v>0</v>
      </c>
      <c r="AY123" s="11" t="str">
        <f t="shared" si="295"/>
        <v xml:space="preserve"> </v>
      </c>
      <c r="AZ123" s="11" t="str">
        <f t="shared" si="296"/>
        <v xml:space="preserve"> </v>
      </c>
      <c r="BA123" s="11" t="str">
        <f t="shared" si="297"/>
        <v xml:space="preserve"> </v>
      </c>
      <c r="BB123" s="11" t="str">
        <f t="shared" si="298"/>
        <v xml:space="preserve"> </v>
      </c>
      <c r="BC123" s="11">
        <f t="shared" si="299"/>
        <v>0</v>
      </c>
      <c r="BD123" s="11" t="str">
        <f t="shared" si="300"/>
        <v xml:space="preserve"> </v>
      </c>
      <c r="BE123" s="11" t="str">
        <f t="shared" si="301"/>
        <v xml:space="preserve"> </v>
      </c>
      <c r="BF123" s="11" t="str">
        <f t="shared" si="302"/>
        <v xml:space="preserve"> </v>
      </c>
      <c r="BG123" s="11" t="str">
        <f t="shared" si="327"/>
        <v xml:space="preserve"> </v>
      </c>
      <c r="BH123" s="11" t="str">
        <f t="shared" si="217"/>
        <v xml:space="preserve"> </v>
      </c>
      <c r="BI123" s="11" t="str">
        <f t="shared" si="303"/>
        <v xml:space="preserve"> </v>
      </c>
      <c r="BJ123" s="11">
        <f t="shared" si="304"/>
        <v>0</v>
      </c>
      <c r="BK123" s="11" t="str">
        <f t="shared" si="305"/>
        <v/>
      </c>
      <c r="BL123" s="11" t="str">
        <f t="shared" si="306"/>
        <v xml:space="preserve"> </v>
      </c>
      <c r="BM123" s="11" t="str">
        <f t="shared" si="307"/>
        <v xml:space="preserve"> </v>
      </c>
      <c r="BN123" s="11" t="str">
        <f t="shared" si="308"/>
        <v xml:space="preserve"> </v>
      </c>
      <c r="BO123" s="11" t="str">
        <f t="shared" si="309"/>
        <v xml:space="preserve"> </v>
      </c>
      <c r="BP123" s="11" t="str">
        <f t="shared" si="310"/>
        <v xml:space="preserve"> </v>
      </c>
      <c r="BQ123" s="11" t="str">
        <f t="shared" si="311"/>
        <v>0</v>
      </c>
      <c r="BR123" s="25">
        <f t="shared" si="312"/>
        <v>0</v>
      </c>
      <c r="BS123" s="11" t="str">
        <f t="shared" si="313"/>
        <v>Not Present</v>
      </c>
      <c r="BT123" s="11" t="str">
        <f t="shared" si="314"/>
        <v>0</v>
      </c>
      <c r="BU123" s="12">
        <f t="shared" si="315"/>
        <v>1</v>
      </c>
      <c r="BV123" s="12">
        <f t="shared" si="316"/>
        <v>0</v>
      </c>
      <c r="BW123" s="12">
        <f t="shared" si="247"/>
        <v>1</v>
      </c>
      <c r="BX123" s="12">
        <f t="shared" si="317"/>
        <v>1</v>
      </c>
      <c r="BY123" s="11">
        <f t="shared" si="248"/>
        <v>1</v>
      </c>
      <c r="BZ123" s="11">
        <f t="shared" si="318"/>
        <v>1</v>
      </c>
      <c r="CA123" s="11">
        <f t="shared" si="319"/>
        <v>2</v>
      </c>
      <c r="CB123" s="11">
        <f t="shared" si="320"/>
        <v>2016</v>
      </c>
      <c r="CC123" s="11">
        <f t="shared" si="321"/>
        <v>1</v>
      </c>
      <c r="CD123" s="11" t="str">
        <f t="shared" si="322"/>
        <v>No</v>
      </c>
      <c r="CE123" s="11">
        <f t="shared" si="323"/>
        <v>0</v>
      </c>
      <c r="CF123" s="11">
        <f t="shared" si="324"/>
        <v>0</v>
      </c>
      <c r="CG123" s="11">
        <f t="shared" si="249"/>
        <v>1</v>
      </c>
      <c r="CH123" s="11">
        <f t="shared" si="250"/>
        <v>0</v>
      </c>
      <c r="CI123" s="11">
        <f t="shared" si="325"/>
        <v>1</v>
      </c>
      <c r="CJ123" s="11">
        <f t="shared" si="326"/>
        <v>1</v>
      </c>
    </row>
    <row r="124" spans="1:88" x14ac:dyDescent="0.3">
      <c r="A124" s="11">
        <f t="shared" si="165"/>
        <v>2017</v>
      </c>
      <c r="B124" s="11" t="str">
        <f t="shared" si="166"/>
        <v>16-03-2017 08:18:40 CET</v>
      </c>
      <c r="C124" s="11" t="str">
        <f t="shared" si="255"/>
        <v>Rwanda</v>
      </c>
      <c r="D124" s="11" t="str">
        <f t="shared" si="256"/>
        <v>Rulindo</v>
      </c>
      <c r="E124" s="11" t="str">
        <f t="shared" si="257"/>
        <v>Murambi</v>
      </c>
      <c r="F124" s="11" t="str">
        <f t="shared" si="258"/>
        <v>Mugambazi</v>
      </c>
      <c r="G124" s="11" t="str">
        <f t="shared" si="259"/>
        <v>Ruri</v>
      </c>
      <c r="H124" s="11" t="str">
        <f t="shared" si="260"/>
        <v/>
      </c>
      <c r="I124" s="11" t="str">
        <f t="shared" si="261"/>
        <v/>
      </c>
      <c r="J124" s="11" t="str">
        <f t="shared" si="262"/>
        <v>0</v>
      </c>
      <c r="K124" s="11">
        <f t="shared" si="263"/>
        <v>945</v>
      </c>
      <c r="L124" s="11">
        <f t="shared" si="328"/>
        <v>26296</v>
      </c>
      <c r="M124" s="11">
        <f t="shared" si="329"/>
        <v>15</v>
      </c>
      <c r="N124" s="11">
        <f t="shared" si="242"/>
        <v>1753.0666666666666</v>
      </c>
      <c r="O124" s="11">
        <f t="shared" si="264"/>
        <v>945</v>
      </c>
      <c r="P124" s="11" t="str">
        <f t="shared" si="265"/>
        <v xml:space="preserve"> </v>
      </c>
      <c r="Q124" s="13">
        <f t="shared" si="243"/>
        <v>1</v>
      </c>
      <c r="R124" s="11">
        <f t="shared" si="244"/>
        <v>1</v>
      </c>
      <c r="S124" s="11">
        <f t="shared" si="178"/>
        <v>0</v>
      </c>
      <c r="T124" s="11">
        <f t="shared" si="266"/>
        <v>1</v>
      </c>
      <c r="U124" s="11" t="str">
        <f t="shared" si="267"/>
        <v>Piped Network With Pump</v>
      </c>
      <c r="V124" s="11">
        <f t="shared" si="268"/>
        <v>2016</v>
      </c>
      <c r="W124" s="11" t="str">
        <f t="shared" si="269"/>
        <v>Governement (District, Wasac) And Water For People</v>
      </c>
      <c r="X124" s="11" t="str">
        <f t="shared" si="270"/>
        <v>Spring</v>
      </c>
      <c r="Y124" s="11">
        <f t="shared" si="271"/>
        <v>2</v>
      </c>
      <c r="Z124" s="11">
        <f t="shared" si="272"/>
        <v>1</v>
      </c>
      <c r="AA124" s="11">
        <f t="shared" si="273"/>
        <v>1</v>
      </c>
      <c r="AB124" s="11" t="str">
        <f t="shared" si="274"/>
        <v>Collection Chamber</v>
      </c>
      <c r="AC124" s="11">
        <f t="shared" si="275"/>
        <v>1</v>
      </c>
      <c r="AD124" s="11">
        <f t="shared" si="276"/>
        <v>2016</v>
      </c>
      <c r="AE124" s="11">
        <f t="shared" si="277"/>
        <v>1</v>
      </c>
      <c r="AF124" s="11">
        <f t="shared" si="278"/>
        <v>3</v>
      </c>
      <c r="AG124" s="12">
        <f t="shared" si="245"/>
        <v>576000</v>
      </c>
      <c r="AH124" s="12">
        <f t="shared" si="279"/>
        <v>121.9047619047619</v>
      </c>
      <c r="AI124" s="11">
        <f t="shared" si="280"/>
        <v>1</v>
      </c>
      <c r="AJ124" s="11">
        <f t="shared" si="281"/>
        <v>1</v>
      </c>
      <c r="AK124" s="11">
        <f t="shared" si="282"/>
        <v>1</v>
      </c>
      <c r="AL124" s="11">
        <f t="shared" si="283"/>
        <v>2016</v>
      </c>
      <c r="AM124" s="11">
        <f t="shared" si="284"/>
        <v>1</v>
      </c>
      <c r="AN124" s="11">
        <f t="shared" si="285"/>
        <v>35000</v>
      </c>
      <c r="AO124" s="11">
        <f t="shared" si="286"/>
        <v>1</v>
      </c>
      <c r="AP124" s="11">
        <f t="shared" si="287"/>
        <v>45</v>
      </c>
      <c r="AQ124" s="11">
        <f t="shared" si="288"/>
        <v>2016</v>
      </c>
      <c r="AR124" s="11">
        <f t="shared" si="289"/>
        <v>1</v>
      </c>
      <c r="AS124" s="11">
        <f t="shared" si="290"/>
        <v>1</v>
      </c>
      <c r="AT124" s="11">
        <f t="shared" si="291"/>
        <v>38</v>
      </c>
      <c r="AU124" s="11" t="str">
        <f t="shared" si="292"/>
        <v/>
      </c>
      <c r="AV124" s="11">
        <f t="shared" si="206"/>
        <v>2016</v>
      </c>
      <c r="AW124" s="11">
        <f t="shared" si="293"/>
        <v>1</v>
      </c>
      <c r="AX124" s="11">
        <f t="shared" si="294"/>
        <v>1</v>
      </c>
      <c r="AY124" s="11">
        <f t="shared" si="295"/>
        <v>1</v>
      </c>
      <c r="AZ124" s="11">
        <f t="shared" si="296"/>
        <v>2016</v>
      </c>
      <c r="BA124" s="11">
        <f t="shared" si="297"/>
        <v>1</v>
      </c>
      <c r="BB124" s="11">
        <f t="shared" si="298"/>
        <v>35000</v>
      </c>
      <c r="BC124" s="11">
        <f t="shared" si="299"/>
        <v>1</v>
      </c>
      <c r="BD124" s="11">
        <f t="shared" si="300"/>
        <v>3</v>
      </c>
      <c r="BE124" s="11">
        <f t="shared" si="301"/>
        <v>2016</v>
      </c>
      <c r="BF124" s="11">
        <f t="shared" si="302"/>
        <v>1</v>
      </c>
      <c r="BG124" s="11">
        <f t="shared" si="327"/>
        <v>1</v>
      </c>
      <c r="BH124" s="11">
        <f t="shared" si="217"/>
        <v>2016</v>
      </c>
      <c r="BI124" s="11">
        <f t="shared" si="303"/>
        <v>1</v>
      </c>
      <c r="BJ124" s="11">
        <f t="shared" si="304"/>
        <v>0</v>
      </c>
      <c r="BK124" s="11" t="str">
        <f t="shared" si="305"/>
        <v/>
      </c>
      <c r="BL124" s="11" t="str">
        <f t="shared" si="306"/>
        <v xml:space="preserve"> </v>
      </c>
      <c r="BM124" s="11" t="str">
        <f t="shared" si="307"/>
        <v xml:space="preserve"> </v>
      </c>
      <c r="BN124" s="11" t="str">
        <f t="shared" si="308"/>
        <v xml:space="preserve"> </v>
      </c>
      <c r="BO124" s="11" t="str">
        <f t="shared" si="309"/>
        <v xml:space="preserve"> </v>
      </c>
      <c r="BP124" s="11" t="str">
        <f t="shared" si="310"/>
        <v xml:space="preserve"> </v>
      </c>
      <c r="BQ124" s="11" t="str">
        <f t="shared" si="311"/>
        <v>0</v>
      </c>
      <c r="BR124" s="25">
        <f t="shared" si="312"/>
        <v>0</v>
      </c>
      <c r="BS124" s="11" t="str">
        <f t="shared" si="313"/>
        <v>Not Present</v>
      </c>
      <c r="BT124" s="11" t="str">
        <f t="shared" si="314"/>
        <v>0</v>
      </c>
      <c r="BU124" s="12">
        <f t="shared" si="315"/>
        <v>1</v>
      </c>
      <c r="BV124" s="12">
        <f t="shared" si="316"/>
        <v>0</v>
      </c>
      <c r="BW124" s="12">
        <f t="shared" si="247"/>
        <v>1</v>
      </c>
      <c r="BX124" s="12">
        <f t="shared" si="317"/>
        <v>1</v>
      </c>
      <c r="BY124" s="11">
        <f t="shared" si="248"/>
        <v>1</v>
      </c>
      <c r="BZ124" s="11">
        <f t="shared" si="318"/>
        <v>1</v>
      </c>
      <c r="CA124" s="11">
        <f t="shared" si="319"/>
        <v>1</v>
      </c>
      <c r="CB124" s="11">
        <f t="shared" si="320"/>
        <v>2016</v>
      </c>
      <c r="CC124" s="11">
        <f t="shared" si="321"/>
        <v>1</v>
      </c>
      <c r="CD124" s="11" t="str">
        <f t="shared" si="322"/>
        <v>No</v>
      </c>
      <c r="CE124" s="11">
        <f t="shared" si="323"/>
        <v>0</v>
      </c>
      <c r="CF124" s="11">
        <f t="shared" si="324"/>
        <v>0</v>
      </c>
      <c r="CG124" s="11">
        <f t="shared" si="249"/>
        <v>1</v>
      </c>
      <c r="CH124" s="11">
        <f t="shared" si="250"/>
        <v>0</v>
      </c>
      <c r="CI124" s="11">
        <f t="shared" si="325"/>
        <v>1</v>
      </c>
      <c r="CJ124" s="11">
        <f t="shared" si="326"/>
        <v>1</v>
      </c>
    </row>
    <row r="125" spans="1:88" x14ac:dyDescent="0.3">
      <c r="A125" s="11">
        <f t="shared" si="165"/>
        <v>2017</v>
      </c>
      <c r="B125" s="11" t="str">
        <f t="shared" si="166"/>
        <v>28-03-2017 10:00:03 CEST</v>
      </c>
      <c r="C125" s="11" t="str">
        <f t="shared" si="255"/>
        <v>Rwanda</v>
      </c>
      <c r="D125" s="11" t="str">
        <f t="shared" si="256"/>
        <v>Rulindo</v>
      </c>
      <c r="E125" s="11" t="str">
        <f t="shared" si="257"/>
        <v>Kisaro</v>
      </c>
      <c r="F125" s="11" t="str">
        <f t="shared" si="258"/>
        <v>Mubuga</v>
      </c>
      <c r="G125" s="11" t="str">
        <f t="shared" si="259"/>
        <v>Rutabo</v>
      </c>
      <c r="H125" s="11" t="str">
        <f t="shared" si="260"/>
        <v/>
      </c>
      <c r="I125" s="11" t="str">
        <f t="shared" si="261"/>
        <v/>
      </c>
      <c r="J125" s="11" t="str">
        <f t="shared" si="262"/>
        <v>Gahama Kisaro network</v>
      </c>
      <c r="K125" s="11">
        <f t="shared" si="263"/>
        <v>148</v>
      </c>
      <c r="L125" s="11">
        <f t="shared" si="328"/>
        <v>10234</v>
      </c>
      <c r="M125" s="11">
        <f t="shared" si="329"/>
        <v>14</v>
      </c>
      <c r="N125" s="11">
        <f t="shared" si="242"/>
        <v>731</v>
      </c>
      <c r="O125" s="11">
        <f t="shared" si="264"/>
        <v>148</v>
      </c>
      <c r="P125" s="11" t="str">
        <f t="shared" si="265"/>
        <v xml:space="preserve"> </v>
      </c>
      <c r="Q125" s="13">
        <f t="shared" si="243"/>
        <v>1</v>
      </c>
      <c r="R125" s="11">
        <f t="shared" si="244"/>
        <v>1</v>
      </c>
      <c r="S125" s="11">
        <f t="shared" si="178"/>
        <v>0</v>
      </c>
      <c r="T125" s="11">
        <f t="shared" si="266"/>
        <v>1</v>
      </c>
      <c r="U125" s="11" t="str">
        <f t="shared" si="267"/>
        <v>Piped Network With Pump</v>
      </c>
      <c r="V125" s="11">
        <f t="shared" si="268"/>
        <v>2012</v>
      </c>
      <c r="W125" s="11" t="str">
        <f t="shared" si="269"/>
        <v>Governement (District, Wasac) And Water For People</v>
      </c>
      <c r="X125" s="11" t="str">
        <f t="shared" si="270"/>
        <v>Spring</v>
      </c>
      <c r="Y125" s="11">
        <f t="shared" si="271"/>
        <v>1</v>
      </c>
      <c r="Z125" s="11">
        <f t="shared" si="272"/>
        <v>1</v>
      </c>
      <c r="AA125" s="11">
        <f t="shared" si="273"/>
        <v>1</v>
      </c>
      <c r="AB125" s="11" t="str">
        <f t="shared" si="274"/>
        <v/>
      </c>
      <c r="AC125" s="11">
        <f t="shared" si="275"/>
        <v>1</v>
      </c>
      <c r="AD125" s="11">
        <f t="shared" si="276"/>
        <v>2012</v>
      </c>
      <c r="AE125" s="11">
        <f t="shared" si="277"/>
        <v>1</v>
      </c>
      <c r="AF125" s="11">
        <f t="shared" si="278"/>
        <v>3</v>
      </c>
      <c r="AG125" s="12">
        <f t="shared" si="245"/>
        <v>576000</v>
      </c>
      <c r="AH125" s="12">
        <f t="shared" si="279"/>
        <v>778.37837837837833</v>
      </c>
      <c r="AI125" s="11">
        <f t="shared" si="280"/>
        <v>1</v>
      </c>
      <c r="AJ125" s="11">
        <f t="shared" si="281"/>
        <v>1</v>
      </c>
      <c r="AK125" s="11">
        <f t="shared" si="282"/>
        <v>1</v>
      </c>
      <c r="AL125" s="11">
        <f t="shared" si="283"/>
        <v>2012</v>
      </c>
      <c r="AM125" s="11">
        <f t="shared" si="284"/>
        <v>1</v>
      </c>
      <c r="AN125" s="11">
        <f t="shared" si="285"/>
        <v>30000</v>
      </c>
      <c r="AO125" s="11">
        <f t="shared" si="286"/>
        <v>1</v>
      </c>
      <c r="AP125" s="11">
        <f t="shared" si="287"/>
        <v>7</v>
      </c>
      <c r="AQ125" s="11">
        <f t="shared" si="288"/>
        <v>2012</v>
      </c>
      <c r="AR125" s="11">
        <f t="shared" si="289"/>
        <v>1</v>
      </c>
      <c r="AS125" s="11">
        <f t="shared" si="290"/>
        <v>1</v>
      </c>
      <c r="AT125" s="11">
        <f t="shared" si="291"/>
        <v>14</v>
      </c>
      <c r="AU125" s="11" t="str">
        <f t="shared" si="292"/>
        <v/>
      </c>
      <c r="AV125" s="11">
        <f t="shared" si="206"/>
        <v>2012</v>
      </c>
      <c r="AW125" s="11">
        <f t="shared" si="293"/>
        <v>1</v>
      </c>
      <c r="AX125" s="11">
        <f t="shared" si="294"/>
        <v>1</v>
      </c>
      <c r="AY125" s="11">
        <f t="shared" si="295"/>
        <v>1</v>
      </c>
      <c r="AZ125" s="11">
        <f t="shared" si="296"/>
        <v>2012</v>
      </c>
      <c r="BA125" s="11">
        <f t="shared" si="297"/>
        <v>1</v>
      </c>
      <c r="BB125" s="11">
        <f t="shared" si="298"/>
        <v>30000</v>
      </c>
      <c r="BC125" s="11">
        <f t="shared" si="299"/>
        <v>1</v>
      </c>
      <c r="BD125" s="11">
        <f t="shared" si="300"/>
        <v>2</v>
      </c>
      <c r="BE125" s="11">
        <f t="shared" si="301"/>
        <v>2012</v>
      </c>
      <c r="BF125" s="11">
        <f t="shared" si="302"/>
        <v>2</v>
      </c>
      <c r="BG125" s="11">
        <f t="shared" si="327"/>
        <v>1</v>
      </c>
      <c r="BH125" s="11">
        <f t="shared" si="217"/>
        <v>2012</v>
      </c>
      <c r="BI125" s="11">
        <f t="shared" si="303"/>
        <v>1</v>
      </c>
      <c r="BJ125" s="11">
        <f t="shared" si="304"/>
        <v>0</v>
      </c>
      <c r="BK125" s="11" t="str">
        <f t="shared" si="305"/>
        <v/>
      </c>
      <c r="BL125" s="11" t="str">
        <f t="shared" si="306"/>
        <v xml:space="preserve"> </v>
      </c>
      <c r="BM125" s="11" t="str">
        <f t="shared" si="307"/>
        <v xml:space="preserve"> </v>
      </c>
      <c r="BN125" s="11" t="str">
        <f t="shared" si="308"/>
        <v xml:space="preserve"> </v>
      </c>
      <c r="BO125" s="11" t="str">
        <f t="shared" si="309"/>
        <v xml:space="preserve"> </v>
      </c>
      <c r="BP125" s="11" t="str">
        <f t="shared" si="310"/>
        <v xml:space="preserve"> </v>
      </c>
      <c r="BQ125" s="11" t="str">
        <f t="shared" si="311"/>
        <v>0</v>
      </c>
      <c r="BR125" s="25">
        <f t="shared" si="312"/>
        <v>0</v>
      </c>
      <c r="BS125" s="11" t="str">
        <f t="shared" si="313"/>
        <v>Not Present</v>
      </c>
      <c r="BT125" s="11" t="str">
        <f t="shared" si="314"/>
        <v>0</v>
      </c>
      <c r="BU125" s="12">
        <f t="shared" si="315"/>
        <v>1</v>
      </c>
      <c r="BV125" s="12">
        <f t="shared" si="316"/>
        <v>0</v>
      </c>
      <c r="BW125" s="12">
        <f t="shared" si="247"/>
        <v>1</v>
      </c>
      <c r="BX125" s="12">
        <f t="shared" si="317"/>
        <v>1</v>
      </c>
      <c r="BY125" s="11">
        <f t="shared" si="248"/>
        <v>1</v>
      </c>
      <c r="BZ125" s="11">
        <f t="shared" si="318"/>
        <v>1</v>
      </c>
      <c r="CA125" s="11">
        <f t="shared" si="319"/>
        <v>1</v>
      </c>
      <c r="CB125" s="11">
        <f t="shared" si="320"/>
        <v>2012</v>
      </c>
      <c r="CC125" s="11">
        <f t="shared" si="321"/>
        <v>2</v>
      </c>
      <c r="CD125" s="11" t="str">
        <f t="shared" si="322"/>
        <v>No</v>
      </c>
      <c r="CE125" s="11">
        <f t="shared" si="323"/>
        <v>0</v>
      </c>
      <c r="CF125" s="11">
        <f t="shared" si="324"/>
        <v>0</v>
      </c>
      <c r="CG125" s="11">
        <f t="shared" si="249"/>
        <v>1</v>
      </c>
      <c r="CH125" s="11">
        <f t="shared" si="250"/>
        <v>0</v>
      </c>
      <c r="CI125" s="11">
        <f t="shared" si="325"/>
        <v>0</v>
      </c>
      <c r="CJ125" s="11">
        <f t="shared" si="326"/>
        <v>2</v>
      </c>
    </row>
    <row r="126" spans="1:88" x14ac:dyDescent="0.3">
      <c r="A126" s="11">
        <f t="shared" si="165"/>
        <v>2017</v>
      </c>
      <c r="B126" s="11" t="str">
        <f t="shared" si="166"/>
        <v>13-03-2017 06:51:28 CET</v>
      </c>
      <c r="C126" s="11" t="str">
        <f t="shared" si="255"/>
        <v>Rwanda</v>
      </c>
      <c r="D126" s="11" t="str">
        <f t="shared" si="256"/>
        <v>Rulindo</v>
      </c>
      <c r="E126" s="11" t="str">
        <f t="shared" si="257"/>
        <v>Ngoma</v>
      </c>
      <c r="F126" s="11" t="str">
        <f t="shared" si="258"/>
        <v>Munyarwanda</v>
      </c>
      <c r="G126" s="11" t="str">
        <f t="shared" si="259"/>
        <v>Ngaru</v>
      </c>
      <c r="H126" s="11" t="str">
        <f t="shared" si="260"/>
        <v/>
      </c>
      <c r="I126" s="11" t="str">
        <f t="shared" si="261"/>
        <v/>
      </c>
      <c r="J126" s="11" t="str">
        <f t="shared" si="262"/>
        <v>Kabarore-Ngoma-Nyabuko network</v>
      </c>
      <c r="K126" s="11">
        <f t="shared" si="263"/>
        <v>106</v>
      </c>
      <c r="L126" s="11">
        <f t="shared" si="328"/>
        <v>8284</v>
      </c>
      <c r="M126" s="11">
        <f t="shared" si="329"/>
        <v>14</v>
      </c>
      <c r="N126" s="11">
        <f t="shared" si="242"/>
        <v>591.71428571428567</v>
      </c>
      <c r="O126" s="11">
        <f t="shared" si="264"/>
        <v>50</v>
      </c>
      <c r="P126" s="11">
        <f t="shared" si="265"/>
        <v>56</v>
      </c>
      <c r="Q126" s="13">
        <f t="shared" si="243"/>
        <v>0.47169811320754718</v>
      </c>
      <c r="R126" s="11">
        <f t="shared" si="244"/>
        <v>0</v>
      </c>
      <c r="S126" s="11">
        <f t="shared" si="178"/>
        <v>0</v>
      </c>
      <c r="T126" s="11">
        <f t="shared" si="266"/>
        <v>1</v>
      </c>
      <c r="U126" s="11" t="str">
        <f t="shared" si="267"/>
        <v>Piped Network With Pump</v>
      </c>
      <c r="V126" s="11">
        <f t="shared" si="268"/>
        <v>2014</v>
      </c>
      <c r="W126" s="11" t="str">
        <f t="shared" si="269"/>
        <v>Governement (District, Wasac) And Water For People</v>
      </c>
      <c r="X126" s="11" t="str">
        <f t="shared" si="270"/>
        <v>Spring</v>
      </c>
      <c r="Y126" s="11">
        <f t="shared" si="271"/>
        <v>4</v>
      </c>
      <c r="Z126" s="11">
        <f t="shared" si="272"/>
        <v>1</v>
      </c>
      <c r="AA126" s="11">
        <f t="shared" si="273"/>
        <v>1</v>
      </c>
      <c r="AB126" s="11" t="str">
        <f t="shared" si="274"/>
        <v>"Springbox" --Intake Structure At A Spring|Collection Chamber</v>
      </c>
      <c r="AC126" s="11">
        <f t="shared" si="275"/>
        <v>5</v>
      </c>
      <c r="AD126" s="11">
        <f t="shared" si="276"/>
        <v>2014</v>
      </c>
      <c r="AE126" s="11">
        <f t="shared" si="277"/>
        <v>1</v>
      </c>
      <c r="AF126" s="11">
        <f t="shared" si="278"/>
        <v>4</v>
      </c>
      <c r="AG126" s="12">
        <f t="shared" si="245"/>
        <v>432000</v>
      </c>
      <c r="AH126" s="12">
        <f t="shared" si="279"/>
        <v>1728</v>
      </c>
      <c r="AI126" s="11">
        <f t="shared" si="280"/>
        <v>1</v>
      </c>
      <c r="AJ126" s="11">
        <f t="shared" si="281"/>
        <v>1</v>
      </c>
      <c r="AK126" s="11">
        <f t="shared" si="282"/>
        <v>2</v>
      </c>
      <c r="AL126" s="11">
        <f t="shared" si="283"/>
        <v>2014</v>
      </c>
      <c r="AM126" s="11">
        <f t="shared" si="284"/>
        <v>1</v>
      </c>
      <c r="AN126" s="11">
        <f t="shared" si="285"/>
        <v>8000</v>
      </c>
      <c r="AO126" s="11">
        <f t="shared" si="286"/>
        <v>1</v>
      </c>
      <c r="AP126" s="11">
        <f t="shared" si="287"/>
        <v>13</v>
      </c>
      <c r="AQ126" s="11">
        <f t="shared" si="288"/>
        <v>2014</v>
      </c>
      <c r="AR126" s="11">
        <f t="shared" si="289"/>
        <v>1</v>
      </c>
      <c r="AS126" s="11">
        <f t="shared" si="290"/>
        <v>0</v>
      </c>
      <c r="AT126" s="11" t="str">
        <f t="shared" si="291"/>
        <v xml:space="preserve"> </v>
      </c>
      <c r="AU126" s="11" t="str">
        <f t="shared" si="292"/>
        <v/>
      </c>
      <c r="AV126" s="11" t="str">
        <f t="shared" si="206"/>
        <v xml:space="preserve"> </v>
      </c>
      <c r="AW126" s="11" t="str">
        <f t="shared" si="293"/>
        <v xml:space="preserve"> </v>
      </c>
      <c r="AX126" s="11">
        <f t="shared" si="294"/>
        <v>1</v>
      </c>
      <c r="AY126" s="11">
        <f t="shared" si="295"/>
        <v>2</v>
      </c>
      <c r="AZ126" s="11">
        <f t="shared" si="296"/>
        <v>2014</v>
      </c>
      <c r="BA126" s="11">
        <f t="shared" si="297"/>
        <v>1</v>
      </c>
      <c r="BB126" s="11">
        <f t="shared" si="298"/>
        <v>7000</v>
      </c>
      <c r="BC126" s="11">
        <f t="shared" si="299"/>
        <v>1</v>
      </c>
      <c r="BD126" s="11">
        <f t="shared" si="300"/>
        <v>4</v>
      </c>
      <c r="BE126" s="11">
        <f t="shared" si="301"/>
        <v>2014</v>
      </c>
      <c r="BF126" s="11">
        <f t="shared" si="302"/>
        <v>2</v>
      </c>
      <c r="BG126" s="11">
        <f t="shared" si="327"/>
        <v>1</v>
      </c>
      <c r="BH126" s="11">
        <f t="shared" si="217"/>
        <v>2014</v>
      </c>
      <c r="BI126" s="11">
        <f t="shared" si="303"/>
        <v>1</v>
      </c>
      <c r="BJ126" s="11">
        <f t="shared" si="304"/>
        <v>0</v>
      </c>
      <c r="BK126" s="11" t="str">
        <f t="shared" si="305"/>
        <v/>
      </c>
      <c r="BL126" s="11" t="str">
        <f t="shared" si="306"/>
        <v xml:space="preserve"> </v>
      </c>
      <c r="BM126" s="11" t="str">
        <f t="shared" si="307"/>
        <v xml:space="preserve"> </v>
      </c>
      <c r="BN126" s="11" t="str">
        <f t="shared" si="308"/>
        <v xml:space="preserve"> </v>
      </c>
      <c r="BO126" s="11" t="str">
        <f t="shared" si="309"/>
        <v xml:space="preserve"> </v>
      </c>
      <c r="BP126" s="11" t="str">
        <f t="shared" si="310"/>
        <v xml:space="preserve"> </v>
      </c>
      <c r="BQ126" s="11" t="str">
        <f t="shared" si="311"/>
        <v>0</v>
      </c>
      <c r="BR126" s="25">
        <f t="shared" si="312"/>
        <v>0</v>
      </c>
      <c r="BS126" s="11" t="str">
        <f t="shared" si="313"/>
        <v>Not Present</v>
      </c>
      <c r="BT126" s="11" t="str">
        <f t="shared" si="314"/>
        <v>0</v>
      </c>
      <c r="BU126" s="12">
        <f t="shared" si="315"/>
        <v>1</v>
      </c>
      <c r="BV126" s="12">
        <f t="shared" si="316"/>
        <v>0</v>
      </c>
      <c r="BW126" s="12">
        <f t="shared" si="247"/>
        <v>1</v>
      </c>
      <c r="BX126" s="12">
        <f t="shared" si="317"/>
        <v>1</v>
      </c>
      <c r="BY126" s="11">
        <f t="shared" si="248"/>
        <v>1</v>
      </c>
      <c r="BZ126" s="11">
        <f t="shared" si="318"/>
        <v>1</v>
      </c>
      <c r="CA126" s="11">
        <f t="shared" si="319"/>
        <v>17</v>
      </c>
      <c r="CB126" s="11">
        <f t="shared" si="320"/>
        <v>2014</v>
      </c>
      <c r="CC126" s="11">
        <f t="shared" si="321"/>
        <v>2</v>
      </c>
      <c r="CD126" s="11" t="str">
        <f t="shared" si="322"/>
        <v>Yes</v>
      </c>
      <c r="CE126" s="11">
        <f t="shared" si="323"/>
        <v>1</v>
      </c>
      <c r="CF126" s="11">
        <f t="shared" si="324"/>
        <v>10</v>
      </c>
      <c r="CG126" s="11">
        <f t="shared" si="249"/>
        <v>0</v>
      </c>
      <c r="CH126" s="11">
        <f t="shared" si="250"/>
        <v>10</v>
      </c>
      <c r="CI126" s="11">
        <f t="shared" si="325"/>
        <v>1</v>
      </c>
      <c r="CJ126" s="11">
        <f t="shared" si="326"/>
        <v>1</v>
      </c>
    </row>
    <row r="127" spans="1:88" x14ac:dyDescent="0.3">
      <c r="A127" s="11">
        <f t="shared" si="165"/>
        <v>2017</v>
      </c>
      <c r="B127" s="11" t="str">
        <f t="shared" si="166"/>
        <v>10-03-2017 14:27:37 CET</v>
      </c>
      <c r="C127" s="11" t="str">
        <f t="shared" si="255"/>
        <v>Rwanda</v>
      </c>
      <c r="D127" s="11" t="str">
        <f t="shared" si="256"/>
        <v>Rulindo</v>
      </c>
      <c r="E127" s="11" t="str">
        <f t="shared" si="257"/>
        <v>Bushoki</v>
      </c>
      <c r="F127" s="11" t="str">
        <f t="shared" si="258"/>
        <v>Gasiza</v>
      </c>
      <c r="G127" s="11" t="str">
        <f t="shared" si="259"/>
        <v>Gitwa</v>
      </c>
      <c r="H127" s="11" t="str">
        <f t="shared" si="260"/>
        <v/>
      </c>
      <c r="I127" s="11" t="str">
        <f t="shared" si="261"/>
        <v/>
      </c>
      <c r="J127" s="11" t="str">
        <f t="shared" si="262"/>
        <v>Water point at Gasiza Health Post/Tare-Rusiga pumping</v>
      </c>
      <c r="K127" s="11">
        <f t="shared" si="263"/>
        <v>134</v>
      </c>
      <c r="L127" s="11">
        <f t="shared" si="328"/>
        <v>9577</v>
      </c>
      <c r="M127" s="11">
        <f t="shared" si="329"/>
        <v>1</v>
      </c>
      <c r="N127" s="11">
        <f t="shared" si="242"/>
        <v>9577</v>
      </c>
      <c r="O127" s="11">
        <f t="shared" si="264"/>
        <v>134</v>
      </c>
      <c r="P127" s="11" t="str">
        <f t="shared" si="265"/>
        <v xml:space="preserve"> </v>
      </c>
      <c r="Q127" s="13">
        <f t="shared" si="243"/>
        <v>1</v>
      </c>
      <c r="R127" s="11">
        <f t="shared" si="244"/>
        <v>1</v>
      </c>
      <c r="S127" s="11">
        <f t="shared" si="178"/>
        <v>0</v>
      </c>
      <c r="T127" s="11">
        <f t="shared" si="266"/>
        <v>1</v>
      </c>
      <c r="U127" s="11" t="str">
        <f t="shared" si="267"/>
        <v>Piped Network With Pump</v>
      </c>
      <c r="V127" s="11">
        <f t="shared" si="268"/>
        <v>2015</v>
      </c>
      <c r="W127" s="11" t="str">
        <f t="shared" si="269"/>
        <v>Governement (District, Wasac) And Water For People</v>
      </c>
      <c r="X127" s="11" t="str">
        <f t="shared" si="270"/>
        <v>Spring</v>
      </c>
      <c r="Y127" s="11">
        <f t="shared" si="271"/>
        <v>10</v>
      </c>
      <c r="Z127" s="11">
        <f t="shared" si="272"/>
        <v>1</v>
      </c>
      <c r="AA127" s="11">
        <f t="shared" si="273"/>
        <v>1</v>
      </c>
      <c r="AB127" s="11" t="str">
        <f t="shared" si="274"/>
        <v>"Springbox" --Intake Structure At A Spring</v>
      </c>
      <c r="AC127" s="11">
        <f t="shared" si="275"/>
        <v>8</v>
      </c>
      <c r="AD127" s="11">
        <f t="shared" si="276"/>
        <v>2015</v>
      </c>
      <c r="AE127" s="11">
        <f t="shared" si="277"/>
        <v>1</v>
      </c>
      <c r="AF127" s="11">
        <f t="shared" si="278"/>
        <v>40</v>
      </c>
      <c r="AG127" s="12">
        <f t="shared" si="245"/>
        <v>43200</v>
      </c>
      <c r="AH127" s="12">
        <f t="shared" si="279"/>
        <v>64.477611940298502</v>
      </c>
      <c r="AI127" s="11">
        <f t="shared" si="280"/>
        <v>1</v>
      </c>
      <c r="AJ127" s="11">
        <f t="shared" si="281"/>
        <v>1</v>
      </c>
      <c r="AK127" s="11">
        <f t="shared" si="282"/>
        <v>1</v>
      </c>
      <c r="AL127" s="11">
        <f t="shared" si="283"/>
        <v>2015</v>
      </c>
      <c r="AM127" s="11">
        <f t="shared" si="284"/>
        <v>1</v>
      </c>
      <c r="AN127" s="11">
        <f t="shared" si="285"/>
        <v>4000</v>
      </c>
      <c r="AO127" s="11">
        <f t="shared" si="286"/>
        <v>1</v>
      </c>
      <c r="AP127" s="11">
        <f t="shared" si="287"/>
        <v>1</v>
      </c>
      <c r="AQ127" s="11">
        <f t="shared" si="288"/>
        <v>2015</v>
      </c>
      <c r="AR127" s="11">
        <f t="shared" si="289"/>
        <v>1</v>
      </c>
      <c r="AS127" s="11">
        <f t="shared" si="290"/>
        <v>0</v>
      </c>
      <c r="AT127" s="11" t="str">
        <f t="shared" si="291"/>
        <v xml:space="preserve"> </v>
      </c>
      <c r="AU127" s="11" t="str">
        <f t="shared" si="292"/>
        <v/>
      </c>
      <c r="AV127" s="11" t="str">
        <f t="shared" si="206"/>
        <v xml:space="preserve"> </v>
      </c>
      <c r="AW127" s="11" t="str">
        <f t="shared" si="293"/>
        <v xml:space="preserve"> </v>
      </c>
      <c r="AX127" s="11">
        <f t="shared" si="294"/>
        <v>1</v>
      </c>
      <c r="AY127" s="11">
        <f t="shared" si="295"/>
        <v>3</v>
      </c>
      <c r="AZ127" s="11">
        <f t="shared" si="296"/>
        <v>2015</v>
      </c>
      <c r="BA127" s="11">
        <f t="shared" si="297"/>
        <v>1</v>
      </c>
      <c r="BB127" s="11">
        <f t="shared" si="298"/>
        <v>8000</v>
      </c>
      <c r="BC127" s="11">
        <f t="shared" si="299"/>
        <v>1</v>
      </c>
      <c r="BD127" s="11">
        <f t="shared" si="300"/>
        <v>2</v>
      </c>
      <c r="BE127" s="11">
        <f t="shared" si="301"/>
        <v>2015</v>
      </c>
      <c r="BF127" s="11">
        <f t="shared" si="302"/>
        <v>1</v>
      </c>
      <c r="BG127" s="11">
        <f t="shared" si="327"/>
        <v>1</v>
      </c>
      <c r="BH127" s="11">
        <f t="shared" si="217"/>
        <v>2015</v>
      </c>
      <c r="BI127" s="11">
        <f t="shared" si="303"/>
        <v>1</v>
      </c>
      <c r="BJ127" s="11">
        <f t="shared" si="304"/>
        <v>0</v>
      </c>
      <c r="BK127" s="11" t="str">
        <f t="shared" si="305"/>
        <v/>
      </c>
      <c r="BL127" s="11" t="str">
        <f t="shared" si="306"/>
        <v xml:space="preserve"> </v>
      </c>
      <c r="BM127" s="11" t="str">
        <f t="shared" si="307"/>
        <v xml:space="preserve"> </v>
      </c>
      <c r="BN127" s="11" t="str">
        <f t="shared" si="308"/>
        <v xml:space="preserve"> </v>
      </c>
      <c r="BO127" s="11" t="str">
        <f t="shared" si="309"/>
        <v xml:space="preserve"> </v>
      </c>
      <c r="BP127" s="11" t="str">
        <f t="shared" si="310"/>
        <v xml:space="preserve"> </v>
      </c>
      <c r="BQ127" s="11" t="str">
        <f t="shared" si="311"/>
        <v>0</v>
      </c>
      <c r="BR127" s="25">
        <f t="shared" si="312"/>
        <v>0</v>
      </c>
      <c r="BS127" s="11" t="str">
        <f t="shared" si="313"/>
        <v>Not Present</v>
      </c>
      <c r="BT127" s="11" t="str">
        <f t="shared" si="314"/>
        <v>0</v>
      </c>
      <c r="BU127" s="12">
        <f t="shared" si="315"/>
        <v>1</v>
      </c>
      <c r="BV127" s="12">
        <f t="shared" si="316"/>
        <v>0</v>
      </c>
      <c r="BW127" s="12">
        <f t="shared" si="247"/>
        <v>1</v>
      </c>
      <c r="BX127" s="12">
        <f t="shared" si="317"/>
        <v>1</v>
      </c>
      <c r="BY127" s="11">
        <f t="shared" si="248"/>
        <v>1</v>
      </c>
      <c r="BZ127" s="11">
        <f t="shared" si="318"/>
        <v>1</v>
      </c>
      <c r="CA127" s="11">
        <f t="shared" si="319"/>
        <v>2</v>
      </c>
      <c r="CB127" s="11">
        <f t="shared" si="320"/>
        <v>2015</v>
      </c>
      <c r="CC127" s="11">
        <f t="shared" si="321"/>
        <v>1</v>
      </c>
      <c r="CD127" s="11" t="str">
        <f t="shared" si="322"/>
        <v>No</v>
      </c>
      <c r="CE127" s="11">
        <f t="shared" si="323"/>
        <v>0</v>
      </c>
      <c r="CF127" s="11">
        <f t="shared" si="324"/>
        <v>0</v>
      </c>
      <c r="CG127" s="11">
        <f t="shared" si="249"/>
        <v>1</v>
      </c>
      <c r="CH127" s="11">
        <f t="shared" si="250"/>
        <v>0</v>
      </c>
      <c r="CI127" s="11">
        <f t="shared" si="325"/>
        <v>1</v>
      </c>
      <c r="CJ127" s="11">
        <f t="shared" si="326"/>
        <v>1</v>
      </c>
    </row>
    <row r="128" spans="1:88" x14ac:dyDescent="0.3">
      <c r="A128" s="11">
        <f t="shared" si="165"/>
        <v>2017</v>
      </c>
      <c r="B128" s="11" t="str">
        <f t="shared" si="166"/>
        <v>09-03-2017 10:21:40 CET</v>
      </c>
      <c r="C128" s="11" t="str">
        <f t="shared" si="255"/>
        <v>Rwanda</v>
      </c>
      <c r="D128" s="11" t="str">
        <f t="shared" si="256"/>
        <v>Rulindo</v>
      </c>
      <c r="E128" s="11" t="str">
        <f t="shared" si="257"/>
        <v>Bushoki</v>
      </c>
      <c r="F128" s="11" t="str">
        <f t="shared" si="258"/>
        <v>Gasiza</v>
      </c>
      <c r="G128" s="11" t="str">
        <f t="shared" si="259"/>
        <v>Buhande</v>
      </c>
      <c r="H128" s="11" t="str">
        <f t="shared" si="260"/>
        <v/>
      </c>
      <c r="I128" s="11" t="str">
        <f t="shared" si="261"/>
        <v/>
      </c>
      <c r="J128" s="11" t="str">
        <f t="shared" si="262"/>
        <v>Water point from Rutare gravity on Tare-Rusiga pumping system</v>
      </c>
      <c r="K128" s="11">
        <f t="shared" si="263"/>
        <v>129</v>
      </c>
      <c r="L128" s="11">
        <f t="shared" si="328"/>
        <v>9577</v>
      </c>
      <c r="M128" s="11">
        <f t="shared" si="329"/>
        <v>1</v>
      </c>
      <c r="N128" s="11">
        <f t="shared" si="242"/>
        <v>9577</v>
      </c>
      <c r="O128" s="11">
        <f t="shared" si="264"/>
        <v>129</v>
      </c>
      <c r="P128" s="11" t="str">
        <f t="shared" si="265"/>
        <v xml:space="preserve"> </v>
      </c>
      <c r="Q128" s="13">
        <f t="shared" si="243"/>
        <v>1</v>
      </c>
      <c r="R128" s="11">
        <f t="shared" si="244"/>
        <v>1</v>
      </c>
      <c r="S128" s="11">
        <f t="shared" si="178"/>
        <v>0</v>
      </c>
      <c r="T128" s="11">
        <f t="shared" si="266"/>
        <v>1</v>
      </c>
      <c r="U128" s="11" t="str">
        <f t="shared" si="267"/>
        <v>Piped Network With Pump</v>
      </c>
      <c r="V128" s="11">
        <f t="shared" si="268"/>
        <v>2015</v>
      </c>
      <c r="W128" s="11" t="str">
        <f t="shared" si="269"/>
        <v>Government In Partnership With Water For People</v>
      </c>
      <c r="X128" s="11" t="str">
        <f t="shared" si="270"/>
        <v>Spring</v>
      </c>
      <c r="Y128" s="11">
        <f t="shared" si="271"/>
        <v>8</v>
      </c>
      <c r="Z128" s="11">
        <f t="shared" si="272"/>
        <v>1</v>
      </c>
      <c r="AA128" s="11">
        <f t="shared" si="273"/>
        <v>1</v>
      </c>
      <c r="AB128" s="11" t="str">
        <f t="shared" si="274"/>
        <v>"Springbox" --Intake Structure At A Spring</v>
      </c>
      <c r="AC128" s="11">
        <f t="shared" si="275"/>
        <v>8</v>
      </c>
      <c r="AD128" s="11">
        <f t="shared" si="276"/>
        <v>2015</v>
      </c>
      <c r="AE128" s="11">
        <f t="shared" si="277"/>
        <v>1</v>
      </c>
      <c r="AF128" s="11">
        <f t="shared" si="278"/>
        <v>40</v>
      </c>
      <c r="AG128" s="12">
        <f t="shared" si="245"/>
        <v>43200</v>
      </c>
      <c r="AH128" s="12">
        <f t="shared" si="279"/>
        <v>66.976744186046517</v>
      </c>
      <c r="AI128" s="11">
        <f t="shared" si="280"/>
        <v>1</v>
      </c>
      <c r="AJ128" s="11">
        <f t="shared" si="281"/>
        <v>1</v>
      </c>
      <c r="AK128" s="11">
        <f t="shared" si="282"/>
        <v>2</v>
      </c>
      <c r="AL128" s="11">
        <f t="shared" si="283"/>
        <v>2015</v>
      </c>
      <c r="AM128" s="11">
        <f t="shared" si="284"/>
        <v>1</v>
      </c>
      <c r="AN128" s="11">
        <f t="shared" si="285"/>
        <v>2000</v>
      </c>
      <c r="AO128" s="11">
        <f t="shared" si="286"/>
        <v>1</v>
      </c>
      <c r="AP128" s="11">
        <f t="shared" si="287"/>
        <v>4</v>
      </c>
      <c r="AQ128" s="11">
        <f t="shared" si="288"/>
        <v>2015</v>
      </c>
      <c r="AR128" s="11">
        <f t="shared" si="289"/>
        <v>1</v>
      </c>
      <c r="AS128" s="11">
        <f t="shared" si="290"/>
        <v>0</v>
      </c>
      <c r="AT128" s="11" t="str">
        <f t="shared" si="291"/>
        <v xml:space="preserve"> </v>
      </c>
      <c r="AU128" s="11" t="str">
        <f t="shared" si="292"/>
        <v/>
      </c>
      <c r="AV128" s="11" t="str">
        <f t="shared" si="206"/>
        <v xml:space="preserve"> </v>
      </c>
      <c r="AW128" s="11" t="str">
        <f t="shared" si="293"/>
        <v xml:space="preserve"> </v>
      </c>
      <c r="AX128" s="11">
        <f t="shared" si="294"/>
        <v>1</v>
      </c>
      <c r="AY128" s="11">
        <f t="shared" si="295"/>
        <v>1</v>
      </c>
      <c r="AZ128" s="11">
        <f t="shared" si="296"/>
        <v>2015</v>
      </c>
      <c r="BA128" s="11">
        <f t="shared" si="297"/>
        <v>1</v>
      </c>
      <c r="BB128" s="11">
        <f t="shared" si="298"/>
        <v>2000</v>
      </c>
      <c r="BC128" s="11">
        <f t="shared" si="299"/>
        <v>0</v>
      </c>
      <c r="BD128" s="11" t="str">
        <f t="shared" si="300"/>
        <v xml:space="preserve"> </v>
      </c>
      <c r="BE128" s="11" t="str">
        <f t="shared" si="301"/>
        <v xml:space="preserve"> </v>
      </c>
      <c r="BF128" s="11" t="str">
        <f t="shared" si="302"/>
        <v xml:space="preserve"> </v>
      </c>
      <c r="BG128" s="11" t="str">
        <f t="shared" si="327"/>
        <v xml:space="preserve"> </v>
      </c>
      <c r="BH128" s="11" t="str">
        <f t="shared" si="217"/>
        <v xml:space="preserve"> </v>
      </c>
      <c r="BI128" s="11" t="str">
        <f t="shared" si="303"/>
        <v xml:space="preserve"> </v>
      </c>
      <c r="BJ128" s="11">
        <f t="shared" si="304"/>
        <v>0</v>
      </c>
      <c r="BK128" s="11" t="str">
        <f t="shared" si="305"/>
        <v/>
      </c>
      <c r="BL128" s="11" t="str">
        <f t="shared" si="306"/>
        <v xml:space="preserve"> </v>
      </c>
      <c r="BM128" s="11" t="str">
        <f t="shared" si="307"/>
        <v xml:space="preserve"> </v>
      </c>
      <c r="BN128" s="11" t="str">
        <f t="shared" si="308"/>
        <v xml:space="preserve"> </v>
      </c>
      <c r="BO128" s="11" t="str">
        <f t="shared" si="309"/>
        <v xml:space="preserve"> </v>
      </c>
      <c r="BP128" s="11" t="str">
        <f t="shared" si="310"/>
        <v xml:space="preserve"> </v>
      </c>
      <c r="BQ128" s="11" t="str">
        <f t="shared" si="311"/>
        <v>0</v>
      </c>
      <c r="BR128" s="25">
        <f t="shared" si="312"/>
        <v>0</v>
      </c>
      <c r="BS128" s="11" t="str">
        <f t="shared" si="313"/>
        <v>Not Present</v>
      </c>
      <c r="BT128" s="11" t="str">
        <f t="shared" si="314"/>
        <v>0</v>
      </c>
      <c r="BU128" s="12">
        <f t="shared" si="315"/>
        <v>1</v>
      </c>
      <c r="BV128" s="12">
        <f t="shared" si="316"/>
        <v>0</v>
      </c>
      <c r="BW128" s="12">
        <f t="shared" si="247"/>
        <v>1</v>
      </c>
      <c r="BX128" s="12">
        <f t="shared" si="317"/>
        <v>1</v>
      </c>
      <c r="BY128" s="11">
        <f t="shared" si="248"/>
        <v>1</v>
      </c>
      <c r="BZ128" s="11">
        <f t="shared" si="318"/>
        <v>1</v>
      </c>
      <c r="CA128" s="11">
        <f t="shared" si="319"/>
        <v>4</v>
      </c>
      <c r="CB128" s="11">
        <f t="shared" si="320"/>
        <v>2015</v>
      </c>
      <c r="CC128" s="11">
        <f t="shared" si="321"/>
        <v>1</v>
      </c>
      <c r="CD128" s="11" t="str">
        <f t="shared" si="322"/>
        <v>No</v>
      </c>
      <c r="CE128" s="11">
        <f t="shared" si="323"/>
        <v>0</v>
      </c>
      <c r="CF128" s="11">
        <f t="shared" si="324"/>
        <v>0</v>
      </c>
      <c r="CG128" s="11">
        <f t="shared" si="249"/>
        <v>1</v>
      </c>
      <c r="CH128" s="11">
        <f t="shared" si="250"/>
        <v>0</v>
      </c>
      <c r="CI128" s="11">
        <f t="shared" si="325"/>
        <v>1</v>
      </c>
      <c r="CJ128" s="11">
        <f t="shared" si="326"/>
        <v>2</v>
      </c>
    </row>
    <row r="129" spans="1:88" x14ac:dyDescent="0.3">
      <c r="A129" s="11">
        <f t="shared" si="165"/>
        <v>2017</v>
      </c>
      <c r="B129" s="11" t="str">
        <f t="shared" si="166"/>
        <v>16-03-2017 06:14:05 CET</v>
      </c>
      <c r="C129" s="11" t="str">
        <f t="shared" si="255"/>
        <v>Rwanda</v>
      </c>
      <c r="D129" s="11" t="str">
        <f t="shared" si="256"/>
        <v>Rulindo</v>
      </c>
      <c r="E129" s="11" t="str">
        <f t="shared" si="257"/>
        <v>Burega</v>
      </c>
      <c r="F129" s="11" t="str">
        <f t="shared" si="258"/>
        <v>Karengeli</v>
      </c>
      <c r="G129" s="11" t="str">
        <f t="shared" si="259"/>
        <v>Mataba</v>
      </c>
      <c r="H129" s="11" t="str">
        <f t="shared" si="260"/>
        <v/>
      </c>
      <c r="I129" s="11" t="str">
        <f t="shared" si="261"/>
        <v/>
      </c>
      <c r="J129" s="11" t="str">
        <f t="shared" si="262"/>
        <v>Rwamugaza</v>
      </c>
      <c r="K129" s="11">
        <f t="shared" si="263"/>
        <v>495</v>
      </c>
      <c r="L129" s="11">
        <f t="shared" si="328"/>
        <v>14106</v>
      </c>
      <c r="M129" s="11">
        <f t="shared" si="329"/>
        <v>38</v>
      </c>
      <c r="N129" s="11">
        <f t="shared" si="242"/>
        <v>371.21052631578948</v>
      </c>
      <c r="O129" s="11">
        <f t="shared" si="264"/>
        <v>495</v>
      </c>
      <c r="P129" s="11" t="str">
        <f t="shared" si="265"/>
        <v xml:space="preserve"> </v>
      </c>
      <c r="Q129" s="13">
        <f t="shared" si="243"/>
        <v>1</v>
      </c>
      <c r="R129" s="11">
        <f t="shared" si="244"/>
        <v>1</v>
      </c>
      <c r="S129" s="11">
        <f t="shared" si="178"/>
        <v>0</v>
      </c>
      <c r="T129" s="11">
        <f t="shared" si="266"/>
        <v>1</v>
      </c>
      <c r="U129" s="11" t="str">
        <f t="shared" si="267"/>
        <v>Piped Network With Pump</v>
      </c>
      <c r="V129" s="11">
        <f t="shared" si="268"/>
        <v>2012</v>
      </c>
      <c r="W129" s="11" t="str">
        <f t="shared" si="269"/>
        <v>Governement (District, Wasac) And Water For People</v>
      </c>
      <c r="X129" s="11" t="str">
        <f t="shared" si="270"/>
        <v>Spring</v>
      </c>
      <c r="Y129" s="11">
        <f t="shared" si="271"/>
        <v>3</v>
      </c>
      <c r="Z129" s="11">
        <f t="shared" si="272"/>
        <v>1</v>
      </c>
      <c r="AA129" s="11">
        <f t="shared" si="273"/>
        <v>1</v>
      </c>
      <c r="AB129" s="11" t="str">
        <f t="shared" si="274"/>
        <v/>
      </c>
      <c r="AC129" s="11">
        <f t="shared" si="275"/>
        <v>3</v>
      </c>
      <c r="AD129" s="11">
        <f t="shared" si="276"/>
        <v>2009</v>
      </c>
      <c r="AE129" s="11">
        <f t="shared" si="277"/>
        <v>1</v>
      </c>
      <c r="AF129" s="11">
        <f t="shared" si="278"/>
        <v>4.5</v>
      </c>
      <c r="AG129" s="12">
        <f t="shared" si="245"/>
        <v>384000</v>
      </c>
      <c r="AH129" s="12">
        <f t="shared" si="279"/>
        <v>155.15151515151516</v>
      </c>
      <c r="AI129" s="11">
        <f t="shared" si="280"/>
        <v>1</v>
      </c>
      <c r="AJ129" s="11">
        <f t="shared" si="281"/>
        <v>1</v>
      </c>
      <c r="AK129" s="11">
        <f t="shared" si="282"/>
        <v>2</v>
      </c>
      <c r="AL129" s="11">
        <f t="shared" si="283"/>
        <v>2012</v>
      </c>
      <c r="AM129" s="11">
        <f t="shared" si="284"/>
        <v>1</v>
      </c>
      <c r="AN129" s="11">
        <f t="shared" si="285"/>
        <v>5000</v>
      </c>
      <c r="AO129" s="11">
        <f t="shared" si="286"/>
        <v>1</v>
      </c>
      <c r="AP129" s="11">
        <f t="shared" si="287"/>
        <v>16</v>
      </c>
      <c r="AQ129" s="11">
        <f t="shared" si="288"/>
        <v>16</v>
      </c>
      <c r="AR129" s="11">
        <f t="shared" si="289"/>
        <v>1</v>
      </c>
      <c r="AS129" s="11">
        <f t="shared" si="290"/>
        <v>1</v>
      </c>
      <c r="AT129" s="11">
        <f t="shared" si="291"/>
        <v>8</v>
      </c>
      <c r="AU129" s="11" t="str">
        <f t="shared" si="292"/>
        <v/>
      </c>
      <c r="AV129" s="11">
        <f t="shared" si="206"/>
        <v>2012</v>
      </c>
      <c r="AW129" s="11">
        <f t="shared" si="293"/>
        <v>1</v>
      </c>
      <c r="AX129" s="11">
        <f t="shared" si="294"/>
        <v>1</v>
      </c>
      <c r="AY129" s="11">
        <f t="shared" si="295"/>
        <v>2</v>
      </c>
      <c r="AZ129" s="11">
        <f t="shared" si="296"/>
        <v>2012</v>
      </c>
      <c r="BA129" s="11">
        <f t="shared" si="297"/>
        <v>1</v>
      </c>
      <c r="BB129" s="11">
        <f t="shared" si="298"/>
        <v>5000</v>
      </c>
      <c r="BC129" s="11">
        <f t="shared" si="299"/>
        <v>1</v>
      </c>
      <c r="BD129" s="11">
        <f t="shared" si="300"/>
        <v>1</v>
      </c>
      <c r="BE129" s="11">
        <f t="shared" si="301"/>
        <v>2009</v>
      </c>
      <c r="BF129" s="11">
        <f t="shared" si="302"/>
        <v>1</v>
      </c>
      <c r="BG129" s="11">
        <f t="shared" si="327"/>
        <v>1</v>
      </c>
      <c r="BH129" s="11">
        <f t="shared" si="217"/>
        <v>2009</v>
      </c>
      <c r="BI129" s="11">
        <f t="shared" si="303"/>
        <v>1</v>
      </c>
      <c r="BJ129" s="11">
        <f t="shared" si="304"/>
        <v>0</v>
      </c>
      <c r="BK129" s="11" t="str">
        <f t="shared" si="305"/>
        <v/>
      </c>
      <c r="BL129" s="11" t="str">
        <f t="shared" si="306"/>
        <v xml:space="preserve"> </v>
      </c>
      <c r="BM129" s="11" t="str">
        <f t="shared" si="307"/>
        <v xml:space="preserve"> </v>
      </c>
      <c r="BN129" s="11" t="str">
        <f t="shared" si="308"/>
        <v xml:space="preserve"> </v>
      </c>
      <c r="BO129" s="11" t="str">
        <f t="shared" si="309"/>
        <v xml:space="preserve"> </v>
      </c>
      <c r="BP129" s="11" t="str">
        <f t="shared" si="310"/>
        <v xml:space="preserve"> </v>
      </c>
      <c r="BQ129" s="11" t="str">
        <f t="shared" si="311"/>
        <v>0</v>
      </c>
      <c r="BR129" s="25">
        <f t="shared" si="312"/>
        <v>0</v>
      </c>
      <c r="BS129" s="11" t="str">
        <f t="shared" si="313"/>
        <v>Not Present</v>
      </c>
      <c r="BT129" s="11" t="str">
        <f t="shared" si="314"/>
        <v>0</v>
      </c>
      <c r="BU129" s="12">
        <f t="shared" si="315"/>
        <v>1</v>
      </c>
      <c r="BV129" s="12">
        <f t="shared" si="316"/>
        <v>0</v>
      </c>
      <c r="BW129" s="12">
        <f t="shared" si="247"/>
        <v>1</v>
      </c>
      <c r="BX129" s="12">
        <f t="shared" si="317"/>
        <v>1</v>
      </c>
      <c r="BY129" s="11">
        <f t="shared" si="248"/>
        <v>1</v>
      </c>
      <c r="BZ129" s="11">
        <f t="shared" si="318"/>
        <v>1</v>
      </c>
      <c r="CA129" s="11">
        <f t="shared" si="319"/>
        <v>1</v>
      </c>
      <c r="CB129" s="11">
        <f t="shared" si="320"/>
        <v>2012</v>
      </c>
      <c r="CC129" s="11">
        <f t="shared" si="321"/>
        <v>1</v>
      </c>
      <c r="CD129" s="11" t="str">
        <f t="shared" si="322"/>
        <v>No</v>
      </c>
      <c r="CE129" s="11">
        <f t="shared" si="323"/>
        <v>0</v>
      </c>
      <c r="CF129" s="11">
        <f t="shared" si="324"/>
        <v>0</v>
      </c>
      <c r="CG129" s="11">
        <f t="shared" si="249"/>
        <v>1</v>
      </c>
      <c r="CH129" s="11">
        <f t="shared" si="250"/>
        <v>0</v>
      </c>
      <c r="CI129" s="11">
        <f t="shared" si="325"/>
        <v>0</v>
      </c>
      <c r="CJ129" s="11">
        <f t="shared" si="326"/>
        <v>1</v>
      </c>
    </row>
    <row r="130" spans="1:88" x14ac:dyDescent="0.3">
      <c r="A130" s="11">
        <f t="shared" ref="A130:A193" si="330">IF(Year_Data_Was_Collected=0," ",Year_Data_Was_Collected)</f>
        <v>2017</v>
      </c>
      <c r="B130" s="11" t="str">
        <f t="shared" ref="B130:B193" si="331">IF(Collection_Date=0," ",Collection_Date)</f>
        <v>10-03-2017 04:19:58 CET</v>
      </c>
      <c r="C130" s="11" t="str">
        <f t="shared" ref="C130:C161" si="332">PROPER(Geo_Level_1)</f>
        <v>Rwanda</v>
      </c>
      <c r="D130" s="11" t="str">
        <f t="shared" ref="D130:D161" si="333">PROPER(Geo_Level_2)</f>
        <v>Rulindo</v>
      </c>
      <c r="E130" s="11" t="str">
        <f t="shared" ref="E130:E161" si="334">PROPER(Geo_Level_3)</f>
        <v>Ngoma</v>
      </c>
      <c r="F130" s="11" t="str">
        <f t="shared" ref="F130:F161" si="335">PROPER(Geo_Level_4)</f>
        <v>Karambo</v>
      </c>
      <c r="G130" s="11" t="str">
        <f t="shared" ref="G130:G161" si="336">PROPER(Geo_Level_5)</f>
        <v>Butare</v>
      </c>
      <c r="H130" s="11" t="str">
        <f t="shared" ref="H130:H161" si="337">PROPER(Geo_Level_6)</f>
        <v/>
      </c>
      <c r="I130" s="11" t="str">
        <f t="shared" ref="I130:I161" si="338">PROPER(Geo_Level_7)</f>
        <v/>
      </c>
      <c r="J130" s="11" t="str">
        <f t="shared" ref="J130:J161" si="339">IF(Unique_ID_Water_Point=0," ",Unique_ID_Water_Point)</f>
        <v>Shishi network</v>
      </c>
      <c r="K130" s="11">
        <f t="shared" ref="K130:K161" si="340">IF(Total_Families_In_Community=0," ",Total_Families_In_Community)</f>
        <v>122</v>
      </c>
      <c r="L130" s="11"/>
      <c r="M130" s="11"/>
      <c r="N130" s="11"/>
      <c r="O130" s="11">
        <f t="shared" ref="O130:O161" si="341">IF(Total_Families_With_Access=0," ",Total_Families_With_Access)</f>
        <v>40</v>
      </c>
      <c r="P130" s="11">
        <f t="shared" ref="P130:P161" si="342">IF(Total_Families_Without_Access=0," ",Total_Families_Without_Access)</f>
        <v>82</v>
      </c>
      <c r="Q130" s="13">
        <f t="shared" si="243"/>
        <v>0.32786885245901637</v>
      </c>
      <c r="R130" s="11">
        <f t="shared" si="244"/>
        <v>0</v>
      </c>
      <c r="S130" s="11">
        <f t="shared" ref="S130:S193" si="343">IF(T130=1,IF(N130="",0,IF(N130&lt;=Gov_Standard_Number_Users,1,0)),0)</f>
        <v>0</v>
      </c>
      <c r="T130" s="11">
        <f t="shared" ref="T130:T161" si="344">IF(Improved_Water_Point="Yes",1,0)</f>
        <v>1</v>
      </c>
      <c r="U130" s="11" t="str">
        <f t="shared" ref="U130:U161" si="345">PROPER(CONCATENATE(Type_Of_Water_Point_System,Type_Unimproved_Source))</f>
        <v>Piped Network -- Gravity Only</v>
      </c>
      <c r="V130" s="11">
        <f t="shared" ref="V130:V161" si="346">IF(Water_System_Construction_Date=0," ",Water_System_Construction_Date)</f>
        <v>2014</v>
      </c>
      <c r="W130" s="11" t="str">
        <f t="shared" ref="W130:W161" si="347">PROPER(Construction_Funder)</f>
        <v>Governement (District, Wasac) And Water For People</v>
      </c>
      <c r="X130" s="11" t="str">
        <f t="shared" ref="X130:X161" si="348">PROPER(Source_Type)</f>
        <v>Spring</v>
      </c>
      <c r="Y130" s="11">
        <f t="shared" ref="Y130:Y161" si="349">IF(Number_of_Sources=0," ",Number_of_Sources)</f>
        <v>1</v>
      </c>
      <c r="Z130" s="11">
        <f t="shared" ref="Z130:Z161" si="350">IF(Source_Protected="Yes",1,0)</f>
        <v>0</v>
      </c>
      <c r="AA130" s="11">
        <f t="shared" ref="AA130:AA161" si="351">IF(Presence_Intake=0," ",IF(Presence_Intake="Yes",1,0))</f>
        <v>1</v>
      </c>
      <c r="AB130" s="11" t="str">
        <f t="shared" ref="AB130:AB161" si="352">PROPER(Type_Intake_Structure)</f>
        <v>"Springbox" --Intake Structure At A Spring</v>
      </c>
      <c r="AC130" s="11">
        <f t="shared" ref="AC130:AC161" si="353">IF(Number_Of_Intakes=0," ",Number_Of_Intakes)</f>
        <v>1</v>
      </c>
      <c r="AD130" s="11">
        <f t="shared" ref="AD130:AD161" si="354">IF(Construction_Date_Intake=0," ",Construction_Date_Intake)</f>
        <v>2014</v>
      </c>
      <c r="AE130" s="11">
        <f t="shared" ref="AE130:AE161" si="355">IF(Physical_State_Intake=0," ",IF(Physical_State_Intake="Normal",1,IF(Physical_State_Intake="Poor",2,IF(Physical_State_Intake="Does Not Function",3))))</f>
        <v>2</v>
      </c>
      <c r="AF130" s="11">
        <f t="shared" ref="AF130:AF161" si="356">IF(Seconds_To_Fill_20Liters=0," ",Seconds_To_Fill_20Liters)</f>
        <v>28</v>
      </c>
      <c r="AG130" s="12">
        <f t="shared" si="245"/>
        <v>61714.285714285717</v>
      </c>
      <c r="AH130" s="12">
        <f t="shared" ref="AH130:AH161" si="357">IFERROR((AG130/(O130*5))," ")</f>
        <v>308.57142857142861</v>
      </c>
      <c r="AI130" s="11">
        <f t="shared" ref="AI130:AI161" si="358">IF(AH130=" ",0,IF(AH130&gt;=Gov_Standards_Quantity,1,0))</f>
        <v>1</v>
      </c>
      <c r="AJ130" s="11">
        <f t="shared" ref="AJ130:AJ161" si="359">IF(Presence_Conduction_Line=0," ",IF(Presence_Conduction_Line="Yes",1,0))</f>
        <v>1</v>
      </c>
      <c r="AK130" s="11">
        <f t="shared" ref="AK130:AK161" si="360">IF(Number_Of_Conduction_Lines=0," ",Number_Of_Conduction_Lines)</f>
        <v>1</v>
      </c>
      <c r="AL130" s="11">
        <f t="shared" ref="AL130:AL161" si="361">IF(Construction_Date_Conduction_Line=0," ",Construction_Date_Conduction_Line)</f>
        <v>2014</v>
      </c>
      <c r="AM130" s="11">
        <f t="shared" ref="AM130:AM161" si="362">IF(Physical_State_Conduction_Line=0," ",IF(Physical_State_Conduction_Line="Normal",1,IF(Physical_State_Conduction_Line="Poor",2,IF(Physical_State_Conduction_Line="Does Not Function",3))))</f>
        <v>1</v>
      </c>
      <c r="AN130" s="11">
        <f t="shared" ref="AN130:AN161" si="363">IF(Length_Conduction_Line=0," ",Length_Conduction_Line)</f>
        <v>700</v>
      </c>
      <c r="AO130" s="11">
        <f t="shared" ref="AO130:AO161" si="364">IF(Presence_Storage_Tank=0," ",IF(Presence_Storage_Tank="Yes",1,0))</f>
        <v>1</v>
      </c>
      <c r="AP130" s="11">
        <f t="shared" ref="AP130:AP161" si="365">IF(Number_Of_Storage_Tanks=0," ",Number_Of_Storage_Tanks)</f>
        <v>2</v>
      </c>
      <c r="AQ130" s="11">
        <f t="shared" ref="AQ130:AQ161" si="366">IF(Construction_Date_Storage_Tank=0," ",Construction_Date_Storage_Tank)</f>
        <v>2014</v>
      </c>
      <c r="AR130" s="11">
        <f t="shared" ref="AR130:AR161" si="367">IF(Physical_State_Storage_Tank=0," ",IF(Physical_State_Storage_Tank="Normal",1,IF(Physical_State_Storage_Tank="Poor",2,IF(Physical_State_Storage_Tank="Does Not Function",3))))</f>
        <v>1</v>
      </c>
      <c r="AS130" s="11">
        <f t="shared" ref="AS130:AS161" si="368">IF(Presence_Other_Concrete_Structures=0," ",IF(Presence_Other_Concrete_Structures="Yes",1,0))</f>
        <v>0</v>
      </c>
      <c r="AT130" s="11" t="str">
        <f t="shared" ref="AT130:AT161" si="369">IF(Number_Of_Concrete_Structures=0," ",Number_Of_Concrete_Structures)</f>
        <v xml:space="preserve"> </v>
      </c>
      <c r="AU130" s="11" t="str">
        <f t="shared" ref="AU130:AU161" si="370">PROPER(Type_Concrete_Structures)</f>
        <v/>
      </c>
      <c r="AV130" s="11" t="str">
        <f t="shared" ref="AV130:AV193" si="371">IF(Construction_Date_Concrete_Structures=0," ",Construction_Date_Concrete_Structures)</f>
        <v xml:space="preserve"> </v>
      </c>
      <c r="AW130" s="11" t="str">
        <f t="shared" ref="AW130:AW161" si="372">IF(Physical_State_Concrete_Structures=0," ",IF(Physical_State_Concrete_Structures="Normal",1,IF(Physical_State_Concrete_Structures="Poor",2,IF(Physical_State_Concrete_Structures="Does Not Function",3))))</f>
        <v xml:space="preserve"> </v>
      </c>
      <c r="AX130" s="11">
        <f t="shared" ref="AX130:AX161" si="373">IF(Presence_Distribution_Network=0," ",IF(Presence_Distribution_Network="Yes",1,0))</f>
        <v>1</v>
      </c>
      <c r="AY130" s="11">
        <f t="shared" ref="AY130:AY161" si="374">IF(Number_Of_Distribution_Networks=0," ",Number_Of_Distribution_Networks)</f>
        <v>1</v>
      </c>
      <c r="AZ130" s="11">
        <f t="shared" ref="AZ130:AZ161" si="375">IF(Construction_Date_Distribution_Network=0," ",Construction_Date_Distribution_Network)</f>
        <v>2014</v>
      </c>
      <c r="BA130" s="11">
        <f t="shared" ref="BA130:BA161" si="376">IF(Physical_State_Distribution_Network=0," ",IF(Physical_State_Distribution_Network="Normal",1,IF(Physical_State_Distribution_Network="Poor",2,IF(Physical_State_Distribution_Network="Does Not Function",3))))</f>
        <v>1</v>
      </c>
      <c r="BB130" s="11">
        <f t="shared" ref="BB130:BB161" si="377">IF(Length_Distribution_Network=0," ",Length_Distribution_Network)</f>
        <v>4000</v>
      </c>
      <c r="BC130" s="11">
        <f t="shared" ref="BC130:BC161" si="378">IF(Presence_Pump=0," ",IF(Presence_Pump="Yes",1,0))</f>
        <v>0</v>
      </c>
      <c r="BD130" s="11" t="str">
        <f t="shared" ref="BD130:BD161" si="379">IF(Number_Of_Pumps=0," ",Number_Of_Pumps)</f>
        <v xml:space="preserve"> </v>
      </c>
      <c r="BE130" s="11" t="str">
        <f t="shared" ref="BE130:BE161" si="380">IF(Construction_Date_Pump=0," ",Construction_Date_Pump)</f>
        <v xml:space="preserve"> </v>
      </c>
      <c r="BF130" s="11" t="str">
        <f t="shared" ref="BF130:BF161" si="381">IF(Physical_State_Pump=0," ",IF(Physical_State_Pump="Normal",1,IF(Physical_State_Pump="Poor",2,IF(Physical_State_Pump="Does Not Function",3))))</f>
        <v xml:space="preserve"> </v>
      </c>
      <c r="BG130" s="11" t="str">
        <f t="shared" si="327"/>
        <v xml:space="preserve"> </v>
      </c>
      <c r="BH130" s="11" t="str">
        <f t="shared" ref="BH130:BH193" si="382">IF(Construction_Date_Pump_House=0," ",Construction_Date_Pump_House)</f>
        <v xml:space="preserve"> </v>
      </c>
      <c r="BI130" s="11" t="str">
        <f t="shared" ref="BI130:BI161" si="383">IF(Physical_State_Pump_House=0," ",IF(Physical_State_Pump_House="Normal",1,IF(Physical_State_Pump_House="Poor",2,IF(Physical_State_Pump_House="Does Not Function",3))))</f>
        <v xml:space="preserve"> </v>
      </c>
      <c r="BJ130" s="11">
        <f t="shared" ref="BJ130:BJ161" si="384">IF(Presence_Treatment_Equipment=0," ",IF(Presence_Treatment_Equipment="Yes",1,0))</f>
        <v>0</v>
      </c>
      <c r="BK130" s="11" t="str">
        <f t="shared" ref="BK130:BK161" si="385">PROPER(Type_Treatment_Facility)</f>
        <v/>
      </c>
      <c r="BL130" s="11" t="str">
        <f t="shared" ref="BL130:BL161" si="386">IF(Construction_Date_Treatment_Equipt=0," ",Construction_Date_Treatment_Equipt)</f>
        <v xml:space="preserve"> </v>
      </c>
      <c r="BM130" s="11" t="str">
        <f t="shared" ref="BM130:BM161" si="387">IF(Physical_State_Treatment_Equipt=0," ",IF(Physical_State_Treatment_Equipt="Normal",1,IF(Physical_State_Treatment_Equipt="Poor",2,IF(Physical_State_Treatment_Equipt="Does Not Function",3))))</f>
        <v xml:space="preserve"> </v>
      </c>
      <c r="BN130" s="11" t="str">
        <f t="shared" ref="BN130:BN161" si="388">IF(Presence_Treatment_Housing_Structure=0," ",IF(Presence_Treatment_Housing_Structure="Yes",1,0))</f>
        <v xml:space="preserve"> </v>
      </c>
      <c r="BO130" s="11" t="str">
        <f t="shared" ref="BO130:BO161" si="389">IF(Construction_Date_Treatment_Housing=0," ",Construction_Date_Treatment_Housing)</f>
        <v xml:space="preserve"> </v>
      </c>
      <c r="BP130" s="11" t="str">
        <f t="shared" ref="BP130:BP161" si="390">IF(Physical_State_Treatment_Housing=0," ",IF(Physical_State_Treatment_Housing="Normal",1,IF(Physical_State_Treatment_Housing="Poor",2,IF(Physical_State_Treatment_Housing="Does Not Function",3))))</f>
        <v xml:space="preserve"> </v>
      </c>
      <c r="BQ130" s="11" t="str">
        <f t="shared" ref="BQ130:BQ161" si="391">IF(ISBLANK(E_Coli_Result)," ",E_Coli_Result)</f>
        <v>0</v>
      </c>
      <c r="BR130" s="25">
        <f t="shared" ref="BR130:BR161" si="392">IF(ISBLANK(Residual_Chlorine_Result),"",Residual_Chlorine_Result)</f>
        <v>0</v>
      </c>
      <c r="BS130" s="11" t="str">
        <f t="shared" ref="BS130:BS161" si="393">IF(ISBLANK(Bacteria_Result)," ",Bacteria_Result)</f>
        <v>Not Present</v>
      </c>
      <c r="BT130" s="11" t="str">
        <f t="shared" ref="BT130:BT161" si="394">IF(ISBLANK(Turbidity_Result)," ",Turbidity_Result)</f>
        <v>0</v>
      </c>
      <c r="BU130" s="12">
        <f t="shared" ref="BU130:BU161" si="395">IF(BQ130="0",1,0)</f>
        <v>1</v>
      </c>
      <c r="BV130" s="12">
        <f t="shared" ref="BV130:BV161" si="396">IF(BR130="",0,IF(AND(BR130&gt;=0,BR130&lt;=0.5),0,1))</f>
        <v>0</v>
      </c>
      <c r="BW130" s="12">
        <f t="shared" si="247"/>
        <v>1</v>
      </c>
      <c r="BX130" s="12">
        <f t="shared" ref="BX130:BX161" si="397">IF(OR(BT130="5",BT130="4",BT130="3",BT130="2",BT130="1",BT130="0"),1,0)</f>
        <v>1</v>
      </c>
      <c r="BY130" s="11">
        <f t="shared" si="248"/>
        <v>1</v>
      </c>
      <c r="BZ130" s="11">
        <f t="shared" ref="BZ130:BZ161" si="398">IF(Presence_Kiosk=0," ",IF(Presence_Kiosk="Yes",1,0))</f>
        <v>1</v>
      </c>
      <c r="CA130" s="11">
        <f t="shared" ref="CA130:CA161" si="399">IF(Number_Of_Kiosks=0," ",Number_Of_Kiosks)</f>
        <v>4</v>
      </c>
      <c r="CB130" s="11">
        <f t="shared" ref="CB130:CB161" si="400">IF(Construction_Date_Kiosk=0," ",Construction_Date_Kiosk)</f>
        <v>2014</v>
      </c>
      <c r="CC130" s="11">
        <f t="shared" ref="CC130:CC161" si="401">IF(Physical_State_Kiosk=0," ",IF(Physical_State_Kiosk="Normal",1,IF(Physical_State_Kiosk="Poor",2,IF(Physical_State_Kiosk="Does Not Function",3))))</f>
        <v>3</v>
      </c>
      <c r="CD130" s="11" t="str">
        <f t="shared" ref="CD130:CD161" si="402">IF(Out_Of_Service_Or_Broken=0," ",Out_Of_Service_Or_Broken)</f>
        <v>No</v>
      </c>
      <c r="CE130" s="11">
        <f t="shared" ref="CE130:CE161" si="403">IF(CD130=" "," ",Number_Times_Broken)</f>
        <v>0</v>
      </c>
      <c r="CF130" s="11">
        <f t="shared" ref="CF130:CF161" si="404">IF(CD130=" "," ",Number__Of_Days_Broken)</f>
        <v>0</v>
      </c>
      <c r="CG130" s="11">
        <f t="shared" si="249"/>
        <v>1</v>
      </c>
      <c r="CH130" s="11">
        <f t="shared" si="250"/>
        <v>0</v>
      </c>
      <c r="CI130" s="11">
        <f t="shared" ref="CI130:CI161" si="405">IF(Water_Available="Yes",1,0)</f>
        <v>1</v>
      </c>
      <c r="CJ130" s="11">
        <f t="shared" ref="CJ130:CJ161" si="406">IF(Overall_Water_Point_Rating=0," ",IF(Overall_Water_Point_Rating="Normal",1,IF(Overall_Water_Point_Rating="Poor",2,IF(Overall_Water_Point_Rating="Does Not Function",3))))</f>
        <v>2</v>
      </c>
    </row>
    <row r="131" spans="1:88" x14ac:dyDescent="0.3">
      <c r="A131" s="11">
        <f t="shared" si="330"/>
        <v>2017</v>
      </c>
      <c r="B131" s="11" t="str">
        <f t="shared" si="331"/>
        <v>10-03-2017 09:59:09 CET</v>
      </c>
      <c r="C131" s="11" t="str">
        <f t="shared" si="332"/>
        <v>Rwanda</v>
      </c>
      <c r="D131" s="11" t="str">
        <f t="shared" si="333"/>
        <v>Rulindo</v>
      </c>
      <c r="E131" s="11" t="str">
        <f t="shared" si="334"/>
        <v>Bushoki</v>
      </c>
      <c r="F131" s="11" t="str">
        <f t="shared" si="335"/>
        <v>N.Ngarama</v>
      </c>
      <c r="G131" s="11" t="str">
        <f t="shared" si="336"/>
        <v>Byimana</v>
      </c>
      <c r="H131" s="11" t="str">
        <f t="shared" si="337"/>
        <v/>
      </c>
      <c r="I131" s="11" t="str">
        <f t="shared" si="338"/>
        <v/>
      </c>
      <c r="J131" s="11" t="str">
        <f t="shared" si="339"/>
        <v>Water Point at College Foundation Sina Gerard/Tare-Rusiga pumping</v>
      </c>
      <c r="K131" s="11">
        <f t="shared" si="340"/>
        <v>92</v>
      </c>
      <c r="L131" s="11">
        <f>(People_Using_System)</f>
        <v>9577</v>
      </c>
      <c r="M131" s="11">
        <f>COUNTIFS(J:J,J131,T:T,1)</f>
        <v>1</v>
      </c>
      <c r="N131" s="11">
        <f t="shared" ref="N131:N194" si="407">L131/M131</f>
        <v>9577</v>
      </c>
      <c r="O131" s="11">
        <f t="shared" si="341"/>
        <v>92</v>
      </c>
      <c r="P131" s="11" t="str">
        <f t="shared" si="342"/>
        <v xml:space="preserve"> </v>
      </c>
      <c r="Q131" s="13">
        <f t="shared" ref="Q131:Q194" si="408">IFERROR(O131/K131," ")</f>
        <v>1</v>
      </c>
      <c r="R131" s="11">
        <f t="shared" ref="R131:R194" si="409">IF(Q131=" ",0,IF(Q131&gt;=95%,1,0))</f>
        <v>1</v>
      </c>
      <c r="S131" s="11">
        <f t="shared" si="343"/>
        <v>0</v>
      </c>
      <c r="T131" s="11">
        <f t="shared" si="344"/>
        <v>1</v>
      </c>
      <c r="U131" s="11" t="str">
        <f t="shared" si="345"/>
        <v>Piped Network With Pump</v>
      </c>
      <c r="V131" s="11">
        <f t="shared" si="346"/>
        <v>2015</v>
      </c>
      <c r="W131" s="11" t="str">
        <f t="shared" si="347"/>
        <v>Governement (District, Wasac) And Water For People</v>
      </c>
      <c r="X131" s="11" t="str">
        <f t="shared" si="348"/>
        <v>Spring</v>
      </c>
      <c r="Y131" s="11">
        <f t="shared" si="349"/>
        <v>8</v>
      </c>
      <c r="Z131" s="11">
        <f t="shared" si="350"/>
        <v>1</v>
      </c>
      <c r="AA131" s="11">
        <f t="shared" si="351"/>
        <v>1</v>
      </c>
      <c r="AB131" s="11" t="str">
        <f t="shared" si="352"/>
        <v>"Springbox" --Intake Structure At A Spring</v>
      </c>
      <c r="AC131" s="11">
        <f t="shared" si="353"/>
        <v>8</v>
      </c>
      <c r="AD131" s="11">
        <f t="shared" si="354"/>
        <v>2015</v>
      </c>
      <c r="AE131" s="11">
        <f t="shared" si="355"/>
        <v>1</v>
      </c>
      <c r="AF131" s="11">
        <f t="shared" si="356"/>
        <v>40</v>
      </c>
      <c r="AG131" s="12">
        <f t="shared" ref="AG131:AG194" si="410">IFERROR((20/AF131)*86400," ")</f>
        <v>43200</v>
      </c>
      <c r="AH131" s="12">
        <f t="shared" si="357"/>
        <v>93.913043478260875</v>
      </c>
      <c r="AI131" s="11">
        <f t="shared" si="358"/>
        <v>1</v>
      </c>
      <c r="AJ131" s="11">
        <f t="shared" si="359"/>
        <v>1</v>
      </c>
      <c r="AK131" s="11">
        <f t="shared" si="360"/>
        <v>1</v>
      </c>
      <c r="AL131" s="11">
        <f t="shared" si="361"/>
        <v>2015</v>
      </c>
      <c r="AM131" s="11">
        <f t="shared" si="362"/>
        <v>1</v>
      </c>
      <c r="AN131" s="11">
        <f t="shared" si="363"/>
        <v>4000</v>
      </c>
      <c r="AO131" s="11">
        <f t="shared" si="364"/>
        <v>1</v>
      </c>
      <c r="AP131" s="11">
        <f t="shared" si="365"/>
        <v>1</v>
      </c>
      <c r="AQ131" s="11">
        <f t="shared" si="366"/>
        <v>2015</v>
      </c>
      <c r="AR131" s="11">
        <f t="shared" si="367"/>
        <v>1</v>
      </c>
      <c r="AS131" s="11">
        <f t="shared" si="368"/>
        <v>0</v>
      </c>
      <c r="AT131" s="11" t="str">
        <f t="shared" si="369"/>
        <v xml:space="preserve"> </v>
      </c>
      <c r="AU131" s="11" t="str">
        <f t="shared" si="370"/>
        <v/>
      </c>
      <c r="AV131" s="11" t="str">
        <f t="shared" si="371"/>
        <v xml:space="preserve"> </v>
      </c>
      <c r="AW131" s="11" t="str">
        <f t="shared" si="372"/>
        <v xml:space="preserve"> </v>
      </c>
      <c r="AX131" s="11">
        <f t="shared" si="373"/>
        <v>1</v>
      </c>
      <c r="AY131" s="11">
        <f t="shared" si="374"/>
        <v>3</v>
      </c>
      <c r="AZ131" s="11">
        <f t="shared" si="375"/>
        <v>2015</v>
      </c>
      <c r="BA131" s="11">
        <f t="shared" si="376"/>
        <v>1</v>
      </c>
      <c r="BB131" s="11">
        <f t="shared" si="377"/>
        <v>8000</v>
      </c>
      <c r="BC131" s="11">
        <f t="shared" si="378"/>
        <v>1</v>
      </c>
      <c r="BD131" s="11">
        <f t="shared" si="379"/>
        <v>2</v>
      </c>
      <c r="BE131" s="11">
        <f t="shared" si="380"/>
        <v>2015</v>
      </c>
      <c r="BF131" s="11">
        <f t="shared" si="381"/>
        <v>1</v>
      </c>
      <c r="BG131" s="11">
        <f t="shared" ref="BG131:BG162" si="411">IF(Presence_Pump_House=0," ",IF(Presence_Pump_House="Yes",1,0))</f>
        <v>1</v>
      </c>
      <c r="BH131" s="11">
        <f t="shared" si="382"/>
        <v>2015</v>
      </c>
      <c r="BI131" s="11">
        <f t="shared" si="383"/>
        <v>1</v>
      </c>
      <c r="BJ131" s="11">
        <f t="shared" si="384"/>
        <v>0</v>
      </c>
      <c r="BK131" s="11" t="str">
        <f t="shared" si="385"/>
        <v/>
      </c>
      <c r="BL131" s="11" t="str">
        <f t="shared" si="386"/>
        <v xml:space="preserve"> </v>
      </c>
      <c r="BM131" s="11" t="str">
        <f t="shared" si="387"/>
        <v xml:space="preserve"> </v>
      </c>
      <c r="BN131" s="11" t="str">
        <f t="shared" si="388"/>
        <v xml:space="preserve"> </v>
      </c>
      <c r="BO131" s="11" t="str">
        <f t="shared" si="389"/>
        <v xml:space="preserve"> </v>
      </c>
      <c r="BP131" s="11" t="str">
        <f t="shared" si="390"/>
        <v xml:space="preserve"> </v>
      </c>
      <c r="BQ131" s="11" t="str">
        <f t="shared" si="391"/>
        <v>0</v>
      </c>
      <c r="BR131" s="25">
        <f t="shared" si="392"/>
        <v>0</v>
      </c>
      <c r="BS131" s="11" t="str">
        <f t="shared" si="393"/>
        <v>Not Present</v>
      </c>
      <c r="BT131" s="11" t="str">
        <f t="shared" si="394"/>
        <v>0</v>
      </c>
      <c r="BU131" s="12">
        <f t="shared" si="395"/>
        <v>1</v>
      </c>
      <c r="BV131" s="12">
        <f t="shared" si="396"/>
        <v>0</v>
      </c>
      <c r="BW131" s="12">
        <f t="shared" ref="BW131:BW194" si="412">IF(BS131="Not Present",1,0)</f>
        <v>1</v>
      </c>
      <c r="BX131" s="12">
        <f t="shared" si="397"/>
        <v>1</v>
      </c>
      <c r="BY131" s="11">
        <f t="shared" ref="BY131:BY194" si="413">IF(AND(BW131=1,BX131=1),1,(IF(AND(BU131=1,BX131=1),1,(IF(AND(BV131=1,BX131=1),1,0)))))</f>
        <v>1</v>
      </c>
      <c r="BZ131" s="11">
        <f t="shared" si="398"/>
        <v>1</v>
      </c>
      <c r="CA131" s="11">
        <f t="shared" si="399"/>
        <v>2</v>
      </c>
      <c r="CB131" s="11">
        <f t="shared" si="400"/>
        <v>2015</v>
      </c>
      <c r="CC131" s="11">
        <f t="shared" si="401"/>
        <v>1</v>
      </c>
      <c r="CD131" s="11" t="str">
        <f t="shared" si="402"/>
        <v>No</v>
      </c>
      <c r="CE131" s="11">
        <f t="shared" si="403"/>
        <v>0</v>
      </c>
      <c r="CF131" s="11">
        <f t="shared" si="404"/>
        <v>0</v>
      </c>
      <c r="CG131" s="11">
        <f t="shared" ref="CG131:CG194" si="414">IF(OR(CE131&gt;12,CF131&gt;1),0,1)</f>
        <v>1</v>
      </c>
      <c r="CH131" s="11">
        <f t="shared" ref="CH131:CH194" si="415">IFERROR((CE131*CF131)," ")</f>
        <v>0</v>
      </c>
      <c r="CI131" s="11">
        <f t="shared" si="405"/>
        <v>1</v>
      </c>
      <c r="CJ131" s="11">
        <f t="shared" si="406"/>
        <v>1</v>
      </c>
    </row>
    <row r="132" spans="1:88" x14ac:dyDescent="0.3">
      <c r="A132" s="11">
        <f t="shared" si="330"/>
        <v>2017</v>
      </c>
      <c r="B132" s="11" t="str">
        <f t="shared" si="331"/>
        <v>24-03-2017 04:48:57 CET</v>
      </c>
      <c r="C132" s="11" t="str">
        <f t="shared" si="332"/>
        <v>Rwanda</v>
      </c>
      <c r="D132" s="11" t="str">
        <f t="shared" si="333"/>
        <v>Rulindo</v>
      </c>
      <c r="E132" s="11" t="str">
        <f t="shared" si="334"/>
        <v>Masoro</v>
      </c>
      <c r="F132" s="11" t="str">
        <f t="shared" si="335"/>
        <v>Kivugiza</v>
      </c>
      <c r="G132" s="11" t="str">
        <f t="shared" si="336"/>
        <v>Rebero</v>
      </c>
      <c r="H132" s="11" t="str">
        <f t="shared" si="337"/>
        <v/>
      </c>
      <c r="I132" s="11" t="str">
        <f t="shared" si="338"/>
        <v/>
      </c>
      <c r="J132" s="11" t="str">
        <f t="shared" si="339"/>
        <v>Mutagata motorised network</v>
      </c>
      <c r="K132" s="11">
        <f t="shared" si="340"/>
        <v>376</v>
      </c>
      <c r="L132" s="11">
        <f>(People_Using_System)</f>
        <v>26296</v>
      </c>
      <c r="M132" s="11">
        <f>COUNTIFS(J:J,J132,T:T,1)</f>
        <v>49</v>
      </c>
      <c r="N132" s="11">
        <f t="shared" si="407"/>
        <v>536.65306122448976</v>
      </c>
      <c r="O132" s="11">
        <f t="shared" si="341"/>
        <v>123</v>
      </c>
      <c r="P132" s="11">
        <f t="shared" si="342"/>
        <v>253</v>
      </c>
      <c r="Q132" s="13">
        <f t="shared" si="408"/>
        <v>0.3271276595744681</v>
      </c>
      <c r="R132" s="11">
        <f t="shared" si="409"/>
        <v>0</v>
      </c>
      <c r="S132" s="11">
        <f t="shared" si="343"/>
        <v>0</v>
      </c>
      <c r="T132" s="11">
        <f t="shared" si="344"/>
        <v>1</v>
      </c>
      <c r="U132" s="11" t="str">
        <f t="shared" si="345"/>
        <v>Piped Network With Pump</v>
      </c>
      <c r="V132" s="11">
        <f t="shared" si="346"/>
        <v>1987</v>
      </c>
      <c r="W132" s="11" t="str">
        <f t="shared" si="347"/>
        <v>Governement (District, Wasac) And Water For People</v>
      </c>
      <c r="X132" s="11" t="str">
        <f t="shared" si="348"/>
        <v>Spring</v>
      </c>
      <c r="Y132" s="11">
        <f t="shared" si="349"/>
        <v>1</v>
      </c>
      <c r="Z132" s="11">
        <f t="shared" si="350"/>
        <v>1</v>
      </c>
      <c r="AA132" s="11">
        <f t="shared" si="351"/>
        <v>1</v>
      </c>
      <c r="AB132" s="11" t="str">
        <f t="shared" si="352"/>
        <v>"Springbox" --Intake Structure At A Spring</v>
      </c>
      <c r="AC132" s="11">
        <f t="shared" si="353"/>
        <v>1</v>
      </c>
      <c r="AD132" s="11">
        <f t="shared" si="354"/>
        <v>2007</v>
      </c>
      <c r="AE132" s="11">
        <f t="shared" si="355"/>
        <v>1</v>
      </c>
      <c r="AF132" s="11">
        <f t="shared" si="356"/>
        <v>5</v>
      </c>
      <c r="AG132" s="12">
        <f t="shared" si="410"/>
        <v>345600</v>
      </c>
      <c r="AH132" s="12">
        <f t="shared" si="357"/>
        <v>561.95121951219517</v>
      </c>
      <c r="AI132" s="11">
        <f t="shared" si="358"/>
        <v>1</v>
      </c>
      <c r="AJ132" s="11">
        <f t="shared" si="359"/>
        <v>1</v>
      </c>
      <c r="AK132" s="11">
        <f t="shared" si="360"/>
        <v>1</v>
      </c>
      <c r="AL132" s="11">
        <f t="shared" si="361"/>
        <v>2016</v>
      </c>
      <c r="AM132" s="11">
        <f t="shared" si="362"/>
        <v>1</v>
      </c>
      <c r="AN132" s="11">
        <f t="shared" si="363"/>
        <v>1900</v>
      </c>
      <c r="AO132" s="11">
        <f t="shared" si="364"/>
        <v>1</v>
      </c>
      <c r="AP132" s="11">
        <f t="shared" si="365"/>
        <v>39</v>
      </c>
      <c r="AQ132" s="11">
        <f t="shared" si="366"/>
        <v>2016</v>
      </c>
      <c r="AR132" s="11">
        <f t="shared" si="367"/>
        <v>1</v>
      </c>
      <c r="AS132" s="11">
        <f t="shared" si="368"/>
        <v>1</v>
      </c>
      <c r="AT132" s="11">
        <f t="shared" si="369"/>
        <v>17</v>
      </c>
      <c r="AU132" s="11" t="str">
        <f t="shared" si="370"/>
        <v>Pressure Break Tank|Distribution Chamber|Washout And Air Release</v>
      </c>
      <c r="AV132" s="11">
        <f t="shared" si="371"/>
        <v>2016</v>
      </c>
      <c r="AW132" s="11">
        <f t="shared" si="372"/>
        <v>1</v>
      </c>
      <c r="AX132" s="11">
        <f t="shared" si="373"/>
        <v>1</v>
      </c>
      <c r="AY132" s="11">
        <f t="shared" si="374"/>
        <v>6</v>
      </c>
      <c r="AZ132" s="11">
        <f t="shared" si="375"/>
        <v>2016</v>
      </c>
      <c r="BA132" s="11">
        <f t="shared" si="376"/>
        <v>1</v>
      </c>
      <c r="BB132" s="11">
        <f t="shared" si="377"/>
        <v>40000</v>
      </c>
      <c r="BC132" s="11">
        <f t="shared" si="378"/>
        <v>1</v>
      </c>
      <c r="BD132" s="11">
        <f t="shared" si="379"/>
        <v>5</v>
      </c>
      <c r="BE132" s="11">
        <f t="shared" si="380"/>
        <v>2017</v>
      </c>
      <c r="BF132" s="11">
        <f t="shared" si="381"/>
        <v>1</v>
      </c>
      <c r="BG132" s="11">
        <f t="shared" si="411"/>
        <v>1</v>
      </c>
      <c r="BH132" s="11">
        <f t="shared" si="382"/>
        <v>2016</v>
      </c>
      <c r="BI132" s="11">
        <f t="shared" si="383"/>
        <v>1</v>
      </c>
      <c r="BJ132" s="11">
        <f t="shared" si="384"/>
        <v>1</v>
      </c>
      <c r="BK132" s="11" t="str">
        <f t="shared" si="385"/>
        <v>Disinfection/Chlorination</v>
      </c>
      <c r="BL132" s="11">
        <f t="shared" si="386"/>
        <v>2017</v>
      </c>
      <c r="BM132" s="11">
        <f t="shared" si="387"/>
        <v>1</v>
      </c>
      <c r="BN132" s="11">
        <f t="shared" si="388"/>
        <v>0</v>
      </c>
      <c r="BO132" s="11" t="str">
        <f t="shared" si="389"/>
        <v xml:space="preserve"> </v>
      </c>
      <c r="BP132" s="11" t="str">
        <f t="shared" si="390"/>
        <v xml:space="preserve"> </v>
      </c>
      <c r="BQ132" s="11" t="str">
        <f t="shared" si="391"/>
        <v>0</v>
      </c>
      <c r="BR132" s="25">
        <f t="shared" si="392"/>
        <v>0</v>
      </c>
      <c r="BS132" s="11" t="str">
        <f t="shared" si="393"/>
        <v>Not Present</v>
      </c>
      <c r="BT132" s="11" t="str">
        <f t="shared" si="394"/>
        <v>0</v>
      </c>
      <c r="BU132" s="12">
        <f t="shared" si="395"/>
        <v>1</v>
      </c>
      <c r="BV132" s="12">
        <f t="shared" si="396"/>
        <v>0</v>
      </c>
      <c r="BW132" s="12">
        <f t="shared" si="412"/>
        <v>1</v>
      </c>
      <c r="BX132" s="12">
        <f t="shared" si="397"/>
        <v>1</v>
      </c>
      <c r="BY132" s="11">
        <f t="shared" si="413"/>
        <v>1</v>
      </c>
      <c r="BZ132" s="11">
        <f t="shared" si="398"/>
        <v>1</v>
      </c>
      <c r="CA132" s="11">
        <f t="shared" si="399"/>
        <v>64</v>
      </c>
      <c r="CB132" s="11">
        <f t="shared" si="400"/>
        <v>2016</v>
      </c>
      <c r="CC132" s="11">
        <f t="shared" si="401"/>
        <v>1</v>
      </c>
      <c r="CD132" s="11" t="str">
        <f t="shared" si="402"/>
        <v>No</v>
      </c>
      <c r="CE132" s="11">
        <f t="shared" si="403"/>
        <v>0</v>
      </c>
      <c r="CF132" s="11">
        <f t="shared" si="404"/>
        <v>0</v>
      </c>
      <c r="CG132" s="11">
        <f t="shared" si="414"/>
        <v>1</v>
      </c>
      <c r="CH132" s="11">
        <f t="shared" si="415"/>
        <v>0</v>
      </c>
      <c r="CI132" s="11">
        <f t="shared" si="405"/>
        <v>1</v>
      </c>
      <c r="CJ132" s="11">
        <f t="shared" si="406"/>
        <v>1</v>
      </c>
    </row>
    <row r="133" spans="1:88" x14ac:dyDescent="0.3">
      <c r="A133" s="11">
        <f t="shared" si="330"/>
        <v>2017</v>
      </c>
      <c r="B133" s="11" t="str">
        <f t="shared" si="331"/>
        <v>23-03-2017 16:09:15 CET</v>
      </c>
      <c r="C133" s="11" t="str">
        <f t="shared" si="332"/>
        <v>Rwanda</v>
      </c>
      <c r="D133" s="11" t="str">
        <f t="shared" si="333"/>
        <v>Rulindo</v>
      </c>
      <c r="E133" s="11" t="str">
        <f t="shared" si="334"/>
        <v>Murambi</v>
      </c>
      <c r="F133" s="11" t="str">
        <f t="shared" si="335"/>
        <v>Gatwa</v>
      </c>
      <c r="G133" s="11" t="str">
        <f t="shared" si="336"/>
        <v>Kigarama</v>
      </c>
      <c r="H133" s="11" t="str">
        <f t="shared" si="337"/>
        <v/>
      </c>
      <c r="I133" s="11" t="str">
        <f t="shared" si="338"/>
        <v/>
      </c>
      <c r="J133" s="11" t="str">
        <f t="shared" si="339"/>
        <v xml:space="preserve"> </v>
      </c>
      <c r="K133" s="11">
        <f t="shared" si="340"/>
        <v>209</v>
      </c>
      <c r="L133" s="11"/>
      <c r="M133" s="11"/>
      <c r="N133" s="11"/>
      <c r="O133" s="11">
        <f t="shared" si="341"/>
        <v>209</v>
      </c>
      <c r="P133" s="11" t="str">
        <f t="shared" si="342"/>
        <v xml:space="preserve"> </v>
      </c>
      <c r="Q133" s="13">
        <f t="shared" si="408"/>
        <v>1</v>
      </c>
      <c r="R133" s="11">
        <f t="shared" si="409"/>
        <v>1</v>
      </c>
      <c r="S133" s="11">
        <f t="shared" si="343"/>
        <v>0</v>
      </c>
      <c r="T133" s="11">
        <f t="shared" si="344"/>
        <v>1</v>
      </c>
      <c r="U133" s="11" t="str">
        <f t="shared" si="345"/>
        <v>Piped Network -- Gravity Only</v>
      </c>
      <c r="V133" s="11">
        <f t="shared" si="346"/>
        <v>2001</v>
      </c>
      <c r="W133" s="11" t="str">
        <f t="shared" si="347"/>
        <v/>
      </c>
      <c r="X133" s="11" t="str">
        <f t="shared" si="348"/>
        <v>Spring</v>
      </c>
      <c r="Y133" s="11">
        <f t="shared" si="349"/>
        <v>3</v>
      </c>
      <c r="Z133" s="11">
        <f t="shared" si="350"/>
        <v>1</v>
      </c>
      <c r="AA133" s="11">
        <f t="shared" si="351"/>
        <v>1</v>
      </c>
      <c r="AB133" s="11" t="str">
        <f t="shared" si="352"/>
        <v>"Springbox" --Intake Structure At A Spring</v>
      </c>
      <c r="AC133" s="11">
        <f t="shared" si="353"/>
        <v>1</v>
      </c>
      <c r="AD133" s="11">
        <f t="shared" si="354"/>
        <v>2001</v>
      </c>
      <c r="AE133" s="11">
        <f t="shared" si="355"/>
        <v>1</v>
      </c>
      <c r="AF133" s="11">
        <f t="shared" si="356"/>
        <v>14</v>
      </c>
      <c r="AG133" s="12">
        <f t="shared" si="410"/>
        <v>123428.57142857143</v>
      </c>
      <c r="AH133" s="12">
        <f t="shared" si="357"/>
        <v>118.11346548188654</v>
      </c>
      <c r="AI133" s="11">
        <f t="shared" si="358"/>
        <v>1</v>
      </c>
      <c r="AJ133" s="11">
        <f t="shared" si="359"/>
        <v>1</v>
      </c>
      <c r="AK133" s="11">
        <f t="shared" si="360"/>
        <v>1</v>
      </c>
      <c r="AL133" s="11">
        <f t="shared" si="361"/>
        <v>2001</v>
      </c>
      <c r="AM133" s="11">
        <f t="shared" si="362"/>
        <v>1</v>
      </c>
      <c r="AN133" s="11">
        <f t="shared" si="363"/>
        <v>12000</v>
      </c>
      <c r="AO133" s="11">
        <f t="shared" si="364"/>
        <v>1</v>
      </c>
      <c r="AP133" s="11">
        <f t="shared" si="365"/>
        <v>7</v>
      </c>
      <c r="AQ133" s="11">
        <f t="shared" si="366"/>
        <v>2001</v>
      </c>
      <c r="AR133" s="11">
        <f t="shared" si="367"/>
        <v>1</v>
      </c>
      <c r="AS133" s="11">
        <f t="shared" si="368"/>
        <v>0</v>
      </c>
      <c r="AT133" s="11" t="str">
        <f t="shared" si="369"/>
        <v xml:space="preserve"> </v>
      </c>
      <c r="AU133" s="11" t="str">
        <f t="shared" si="370"/>
        <v/>
      </c>
      <c r="AV133" s="11" t="str">
        <f t="shared" si="371"/>
        <v xml:space="preserve"> </v>
      </c>
      <c r="AW133" s="11" t="str">
        <f t="shared" si="372"/>
        <v xml:space="preserve"> </v>
      </c>
      <c r="AX133" s="11">
        <f t="shared" si="373"/>
        <v>1</v>
      </c>
      <c r="AY133" s="11">
        <f t="shared" si="374"/>
        <v>1</v>
      </c>
      <c r="AZ133" s="11">
        <f t="shared" si="375"/>
        <v>2001</v>
      </c>
      <c r="BA133" s="11">
        <f t="shared" si="376"/>
        <v>1</v>
      </c>
      <c r="BB133" s="11">
        <f t="shared" si="377"/>
        <v>12000</v>
      </c>
      <c r="BC133" s="11">
        <f t="shared" si="378"/>
        <v>0</v>
      </c>
      <c r="BD133" s="11" t="str">
        <f t="shared" si="379"/>
        <v xml:space="preserve"> </v>
      </c>
      <c r="BE133" s="11" t="str">
        <f t="shared" si="380"/>
        <v xml:space="preserve"> </v>
      </c>
      <c r="BF133" s="11" t="str">
        <f t="shared" si="381"/>
        <v xml:space="preserve"> </v>
      </c>
      <c r="BG133" s="11" t="str">
        <f t="shared" si="411"/>
        <v xml:space="preserve"> </v>
      </c>
      <c r="BH133" s="11" t="str">
        <f t="shared" si="382"/>
        <v xml:space="preserve"> </v>
      </c>
      <c r="BI133" s="11" t="str">
        <f t="shared" si="383"/>
        <v xml:space="preserve"> </v>
      </c>
      <c r="BJ133" s="11">
        <f t="shared" si="384"/>
        <v>0</v>
      </c>
      <c r="BK133" s="11" t="str">
        <f t="shared" si="385"/>
        <v/>
      </c>
      <c r="BL133" s="11" t="str">
        <f t="shared" si="386"/>
        <v xml:space="preserve"> </v>
      </c>
      <c r="BM133" s="11" t="str">
        <f t="shared" si="387"/>
        <v xml:space="preserve"> </v>
      </c>
      <c r="BN133" s="11" t="str">
        <f t="shared" si="388"/>
        <v xml:space="preserve"> </v>
      </c>
      <c r="BO133" s="11" t="str">
        <f t="shared" si="389"/>
        <v xml:space="preserve"> </v>
      </c>
      <c r="BP133" s="11" t="str">
        <f t="shared" si="390"/>
        <v xml:space="preserve"> </v>
      </c>
      <c r="BQ133" s="11" t="str">
        <f t="shared" si="391"/>
        <v>0</v>
      </c>
      <c r="BR133" s="25">
        <f t="shared" si="392"/>
        <v>0</v>
      </c>
      <c r="BS133" s="11" t="str">
        <f t="shared" si="393"/>
        <v>Not Present</v>
      </c>
      <c r="BT133" s="11" t="str">
        <f t="shared" si="394"/>
        <v>0</v>
      </c>
      <c r="BU133" s="12">
        <f t="shared" si="395"/>
        <v>1</v>
      </c>
      <c r="BV133" s="12">
        <f t="shared" si="396"/>
        <v>0</v>
      </c>
      <c r="BW133" s="12">
        <f t="shared" si="412"/>
        <v>1</v>
      </c>
      <c r="BX133" s="12">
        <f t="shared" si="397"/>
        <v>1</v>
      </c>
      <c r="BY133" s="11">
        <f t="shared" si="413"/>
        <v>1</v>
      </c>
      <c r="BZ133" s="11">
        <f t="shared" si="398"/>
        <v>1</v>
      </c>
      <c r="CA133" s="11">
        <f t="shared" si="399"/>
        <v>2</v>
      </c>
      <c r="CB133" s="11">
        <f t="shared" si="400"/>
        <v>2017</v>
      </c>
      <c r="CC133" s="11">
        <f t="shared" si="401"/>
        <v>1</v>
      </c>
      <c r="CD133" s="11" t="str">
        <f t="shared" si="402"/>
        <v>No</v>
      </c>
      <c r="CE133" s="11">
        <f t="shared" si="403"/>
        <v>0</v>
      </c>
      <c r="CF133" s="11">
        <f t="shared" si="404"/>
        <v>0</v>
      </c>
      <c r="CG133" s="11">
        <f t="shared" si="414"/>
        <v>1</v>
      </c>
      <c r="CH133" s="11">
        <f t="shared" si="415"/>
        <v>0</v>
      </c>
      <c r="CI133" s="11">
        <f t="shared" si="405"/>
        <v>1</v>
      </c>
      <c r="CJ133" s="11">
        <f t="shared" si="406"/>
        <v>1</v>
      </c>
    </row>
    <row r="134" spans="1:88" x14ac:dyDescent="0.3">
      <c r="A134" s="11">
        <f t="shared" si="330"/>
        <v>2017</v>
      </c>
      <c r="B134" s="11" t="str">
        <f t="shared" si="331"/>
        <v>23-04-2017 14:44:16 CEST</v>
      </c>
      <c r="C134" s="11" t="str">
        <f t="shared" si="332"/>
        <v>Rwanda</v>
      </c>
      <c r="D134" s="11" t="str">
        <f t="shared" si="333"/>
        <v>Rulindo</v>
      </c>
      <c r="E134" s="11" t="str">
        <f t="shared" si="334"/>
        <v>Buyoga</v>
      </c>
      <c r="F134" s="11" t="str">
        <f t="shared" si="335"/>
        <v>Butare</v>
      </c>
      <c r="G134" s="11" t="str">
        <f t="shared" si="336"/>
        <v>Kankanga</v>
      </c>
      <c r="H134" s="11" t="str">
        <f t="shared" si="337"/>
        <v/>
      </c>
      <c r="I134" s="11" t="str">
        <f t="shared" si="338"/>
        <v/>
      </c>
      <c r="J134" s="11" t="str">
        <f t="shared" si="339"/>
        <v xml:space="preserve"> </v>
      </c>
      <c r="K134" s="11">
        <f t="shared" si="340"/>
        <v>151</v>
      </c>
      <c r="L134" s="11"/>
      <c r="M134" s="11"/>
      <c r="N134" s="11"/>
      <c r="O134" s="11">
        <f t="shared" si="341"/>
        <v>100</v>
      </c>
      <c r="P134" s="11">
        <f t="shared" si="342"/>
        <v>51</v>
      </c>
      <c r="Q134" s="13">
        <f t="shared" si="408"/>
        <v>0.66225165562913912</v>
      </c>
      <c r="R134" s="11">
        <f t="shared" si="409"/>
        <v>0</v>
      </c>
      <c r="S134" s="11">
        <f t="shared" si="343"/>
        <v>0</v>
      </c>
      <c r="T134" s="11">
        <f t="shared" si="344"/>
        <v>1</v>
      </c>
      <c r="U134" s="11" t="str">
        <f t="shared" si="345"/>
        <v>Piped Network -- Gravity Only</v>
      </c>
      <c r="V134" s="11">
        <f t="shared" si="346"/>
        <v>2014</v>
      </c>
      <c r="W134" s="11" t="str">
        <f t="shared" si="347"/>
        <v>Governement (District, Wasac) And Water For People</v>
      </c>
      <c r="X134" s="11" t="str">
        <f t="shared" si="348"/>
        <v>Spring</v>
      </c>
      <c r="Y134" s="11">
        <f t="shared" si="349"/>
        <v>1</v>
      </c>
      <c r="Z134" s="11">
        <f t="shared" si="350"/>
        <v>1</v>
      </c>
      <c r="AA134" s="11">
        <f t="shared" si="351"/>
        <v>1</v>
      </c>
      <c r="AB134" s="11" t="str">
        <f t="shared" si="352"/>
        <v>"Springbox" --Intake Structure At A Spring</v>
      </c>
      <c r="AC134" s="11">
        <f t="shared" si="353"/>
        <v>1</v>
      </c>
      <c r="AD134" s="11">
        <f t="shared" si="354"/>
        <v>2014</v>
      </c>
      <c r="AE134" s="11">
        <f t="shared" si="355"/>
        <v>1</v>
      </c>
      <c r="AF134" s="11">
        <f t="shared" si="356"/>
        <v>3</v>
      </c>
      <c r="AG134" s="12">
        <f t="shared" si="410"/>
        <v>576000</v>
      </c>
      <c r="AH134" s="12">
        <f t="shared" si="357"/>
        <v>1152</v>
      </c>
      <c r="AI134" s="11">
        <f t="shared" si="358"/>
        <v>1</v>
      </c>
      <c r="AJ134" s="11">
        <f t="shared" si="359"/>
        <v>1</v>
      </c>
      <c r="AK134" s="11">
        <f t="shared" si="360"/>
        <v>3</v>
      </c>
      <c r="AL134" s="11">
        <f t="shared" si="361"/>
        <v>2014</v>
      </c>
      <c r="AM134" s="11">
        <f t="shared" si="362"/>
        <v>1</v>
      </c>
      <c r="AN134" s="11">
        <f t="shared" si="363"/>
        <v>9000</v>
      </c>
      <c r="AO134" s="11">
        <f t="shared" si="364"/>
        <v>1</v>
      </c>
      <c r="AP134" s="11">
        <f t="shared" si="365"/>
        <v>11</v>
      </c>
      <c r="AQ134" s="11">
        <f t="shared" si="366"/>
        <v>2014</v>
      </c>
      <c r="AR134" s="11">
        <f t="shared" si="367"/>
        <v>2</v>
      </c>
      <c r="AS134" s="11">
        <f t="shared" si="368"/>
        <v>0</v>
      </c>
      <c r="AT134" s="11" t="str">
        <f t="shared" si="369"/>
        <v xml:space="preserve"> </v>
      </c>
      <c r="AU134" s="11" t="str">
        <f t="shared" si="370"/>
        <v/>
      </c>
      <c r="AV134" s="11" t="str">
        <f t="shared" si="371"/>
        <v xml:space="preserve"> </v>
      </c>
      <c r="AW134" s="11" t="str">
        <f t="shared" si="372"/>
        <v xml:space="preserve"> </v>
      </c>
      <c r="AX134" s="11">
        <f t="shared" si="373"/>
        <v>1</v>
      </c>
      <c r="AY134" s="11">
        <f t="shared" si="374"/>
        <v>3</v>
      </c>
      <c r="AZ134" s="11">
        <f t="shared" si="375"/>
        <v>2014</v>
      </c>
      <c r="BA134" s="11">
        <f t="shared" si="376"/>
        <v>1</v>
      </c>
      <c r="BB134" s="11">
        <f t="shared" si="377"/>
        <v>9000</v>
      </c>
      <c r="BC134" s="11">
        <f t="shared" si="378"/>
        <v>1</v>
      </c>
      <c r="BD134" s="11">
        <f t="shared" si="379"/>
        <v>2</v>
      </c>
      <c r="BE134" s="11">
        <f t="shared" si="380"/>
        <v>2014</v>
      </c>
      <c r="BF134" s="11">
        <f t="shared" si="381"/>
        <v>1</v>
      </c>
      <c r="BG134" s="11">
        <f t="shared" si="411"/>
        <v>1</v>
      </c>
      <c r="BH134" s="11">
        <f t="shared" si="382"/>
        <v>2014</v>
      </c>
      <c r="BI134" s="11">
        <f t="shared" si="383"/>
        <v>1</v>
      </c>
      <c r="BJ134" s="11">
        <f t="shared" si="384"/>
        <v>0</v>
      </c>
      <c r="BK134" s="11" t="str">
        <f t="shared" si="385"/>
        <v/>
      </c>
      <c r="BL134" s="11" t="str">
        <f t="shared" si="386"/>
        <v xml:space="preserve"> </v>
      </c>
      <c r="BM134" s="11" t="str">
        <f t="shared" si="387"/>
        <v xml:space="preserve"> </v>
      </c>
      <c r="BN134" s="11" t="str">
        <f t="shared" si="388"/>
        <v xml:space="preserve"> </v>
      </c>
      <c r="BO134" s="11" t="str">
        <f t="shared" si="389"/>
        <v xml:space="preserve"> </v>
      </c>
      <c r="BP134" s="11" t="str">
        <f t="shared" si="390"/>
        <v xml:space="preserve"> </v>
      </c>
      <c r="BQ134" s="11" t="str">
        <f t="shared" si="391"/>
        <v>0</v>
      </c>
      <c r="BR134" s="25">
        <f t="shared" si="392"/>
        <v>0</v>
      </c>
      <c r="BS134" s="11" t="str">
        <f t="shared" si="393"/>
        <v>Not Present</v>
      </c>
      <c r="BT134" s="11" t="str">
        <f t="shared" si="394"/>
        <v>0</v>
      </c>
      <c r="BU134" s="12">
        <f t="shared" si="395"/>
        <v>1</v>
      </c>
      <c r="BV134" s="12">
        <f t="shared" si="396"/>
        <v>0</v>
      </c>
      <c r="BW134" s="12">
        <f t="shared" si="412"/>
        <v>1</v>
      </c>
      <c r="BX134" s="12">
        <f t="shared" si="397"/>
        <v>1</v>
      </c>
      <c r="BY134" s="11">
        <f t="shared" si="413"/>
        <v>1</v>
      </c>
      <c r="BZ134" s="11">
        <f t="shared" si="398"/>
        <v>1</v>
      </c>
      <c r="CA134" s="11">
        <f t="shared" si="399"/>
        <v>2</v>
      </c>
      <c r="CB134" s="11">
        <f t="shared" si="400"/>
        <v>2017</v>
      </c>
      <c r="CC134" s="11">
        <f t="shared" si="401"/>
        <v>1</v>
      </c>
      <c r="CD134" s="11" t="str">
        <f t="shared" si="402"/>
        <v>No</v>
      </c>
      <c r="CE134" s="11">
        <f t="shared" si="403"/>
        <v>0</v>
      </c>
      <c r="CF134" s="11">
        <f t="shared" si="404"/>
        <v>0</v>
      </c>
      <c r="CG134" s="11">
        <f t="shared" si="414"/>
        <v>1</v>
      </c>
      <c r="CH134" s="11">
        <f t="shared" si="415"/>
        <v>0</v>
      </c>
      <c r="CI134" s="11">
        <f t="shared" si="405"/>
        <v>1</v>
      </c>
      <c r="CJ134" s="11">
        <f t="shared" si="406"/>
        <v>1</v>
      </c>
    </row>
    <row r="135" spans="1:88" x14ac:dyDescent="0.3">
      <c r="A135" s="11">
        <f t="shared" si="330"/>
        <v>2017</v>
      </c>
      <c r="B135" s="11" t="str">
        <f t="shared" si="331"/>
        <v>08-03-2017 20:50:27 CET</v>
      </c>
      <c r="C135" s="11" t="str">
        <f t="shared" si="332"/>
        <v>Rwanda</v>
      </c>
      <c r="D135" s="11" t="str">
        <f t="shared" si="333"/>
        <v>Rulindo</v>
      </c>
      <c r="E135" s="11" t="str">
        <f t="shared" si="334"/>
        <v>Shyorongi</v>
      </c>
      <c r="F135" s="11" t="str">
        <f t="shared" si="335"/>
        <v>Bugaragara</v>
      </c>
      <c r="G135" s="11" t="str">
        <f t="shared" si="336"/>
        <v>Kabaraza</v>
      </c>
      <c r="H135" s="11" t="str">
        <f t="shared" si="337"/>
        <v/>
      </c>
      <c r="I135" s="11" t="str">
        <f t="shared" si="338"/>
        <v/>
      </c>
      <c r="J135" s="11" t="str">
        <f t="shared" si="339"/>
        <v>kinywamagana pumping network</v>
      </c>
      <c r="K135" s="11">
        <f t="shared" si="340"/>
        <v>165</v>
      </c>
      <c r="L135" s="11">
        <f>(People_Using_System)</f>
        <v>6436</v>
      </c>
      <c r="M135" s="11">
        <f>COUNTIFS(J:J,J135,T:T,1)</f>
        <v>26</v>
      </c>
      <c r="N135" s="11">
        <f t="shared" si="407"/>
        <v>247.53846153846155</v>
      </c>
      <c r="O135" s="11">
        <f t="shared" si="341"/>
        <v>40</v>
      </c>
      <c r="P135" s="11">
        <f t="shared" si="342"/>
        <v>125</v>
      </c>
      <c r="Q135" s="13">
        <f t="shared" si="408"/>
        <v>0.24242424242424243</v>
      </c>
      <c r="R135" s="11">
        <f t="shared" si="409"/>
        <v>0</v>
      </c>
      <c r="S135" s="11">
        <f t="shared" si="343"/>
        <v>1</v>
      </c>
      <c r="T135" s="11">
        <f t="shared" si="344"/>
        <v>1</v>
      </c>
      <c r="U135" s="11" t="str">
        <f t="shared" si="345"/>
        <v>Piped Network With Pump</v>
      </c>
      <c r="V135" s="11">
        <f t="shared" si="346"/>
        <v>2013</v>
      </c>
      <c r="W135" s="11" t="str">
        <f t="shared" si="347"/>
        <v>Governement (District, Wasac) And Water For People</v>
      </c>
      <c r="X135" s="11" t="str">
        <f t="shared" si="348"/>
        <v>Spring</v>
      </c>
      <c r="Y135" s="11">
        <f t="shared" si="349"/>
        <v>7</v>
      </c>
      <c r="Z135" s="11">
        <f t="shared" si="350"/>
        <v>1</v>
      </c>
      <c r="AA135" s="11">
        <f t="shared" si="351"/>
        <v>1</v>
      </c>
      <c r="AB135" s="11" t="str">
        <f t="shared" si="352"/>
        <v>"Springbox" --Intake Structure At A Spring</v>
      </c>
      <c r="AC135" s="11">
        <f t="shared" si="353"/>
        <v>3</v>
      </c>
      <c r="AD135" s="11">
        <f t="shared" si="354"/>
        <v>2013</v>
      </c>
      <c r="AE135" s="11">
        <f t="shared" si="355"/>
        <v>1</v>
      </c>
      <c r="AF135" s="11">
        <f t="shared" si="356"/>
        <v>10</v>
      </c>
      <c r="AG135" s="12">
        <f t="shared" si="410"/>
        <v>172800</v>
      </c>
      <c r="AH135" s="12">
        <f t="shared" si="357"/>
        <v>864</v>
      </c>
      <c r="AI135" s="11">
        <f t="shared" si="358"/>
        <v>1</v>
      </c>
      <c r="AJ135" s="11">
        <f t="shared" si="359"/>
        <v>1</v>
      </c>
      <c r="AK135" s="11">
        <f t="shared" si="360"/>
        <v>1</v>
      </c>
      <c r="AL135" s="11">
        <f t="shared" si="361"/>
        <v>2013</v>
      </c>
      <c r="AM135" s="11">
        <f t="shared" si="362"/>
        <v>1</v>
      </c>
      <c r="AN135" s="11">
        <f t="shared" si="363"/>
        <v>1500</v>
      </c>
      <c r="AO135" s="11">
        <f t="shared" si="364"/>
        <v>1</v>
      </c>
      <c r="AP135" s="11">
        <f t="shared" si="365"/>
        <v>20</v>
      </c>
      <c r="AQ135" s="11">
        <f t="shared" si="366"/>
        <v>2013</v>
      </c>
      <c r="AR135" s="11">
        <f t="shared" si="367"/>
        <v>1</v>
      </c>
      <c r="AS135" s="11">
        <f t="shared" si="368"/>
        <v>1</v>
      </c>
      <c r="AT135" s="11">
        <f t="shared" si="369"/>
        <v>25</v>
      </c>
      <c r="AU135" s="11" t="str">
        <f t="shared" si="370"/>
        <v>Distribution Chamber|Ventouse, Washout</v>
      </c>
      <c r="AV135" s="11">
        <f t="shared" si="371"/>
        <v>2013</v>
      </c>
      <c r="AW135" s="11">
        <f t="shared" si="372"/>
        <v>1</v>
      </c>
      <c r="AX135" s="11">
        <f t="shared" si="373"/>
        <v>1</v>
      </c>
      <c r="AY135" s="11">
        <f t="shared" si="374"/>
        <v>4</v>
      </c>
      <c r="AZ135" s="11">
        <f t="shared" si="375"/>
        <v>2013</v>
      </c>
      <c r="BA135" s="11">
        <f t="shared" si="376"/>
        <v>1</v>
      </c>
      <c r="BB135" s="11">
        <f t="shared" si="377"/>
        <v>11000</v>
      </c>
      <c r="BC135" s="11">
        <f t="shared" si="378"/>
        <v>1</v>
      </c>
      <c r="BD135" s="11">
        <f t="shared" si="379"/>
        <v>2</v>
      </c>
      <c r="BE135" s="11">
        <f t="shared" si="380"/>
        <v>2013</v>
      </c>
      <c r="BF135" s="11">
        <f t="shared" si="381"/>
        <v>2</v>
      </c>
      <c r="BG135" s="11">
        <f t="shared" si="411"/>
        <v>1</v>
      </c>
      <c r="BH135" s="11">
        <f t="shared" si="382"/>
        <v>2013</v>
      </c>
      <c r="BI135" s="11">
        <f t="shared" si="383"/>
        <v>1</v>
      </c>
      <c r="BJ135" s="11">
        <f t="shared" si="384"/>
        <v>0</v>
      </c>
      <c r="BK135" s="11" t="str">
        <f t="shared" si="385"/>
        <v/>
      </c>
      <c r="BL135" s="11" t="str">
        <f t="shared" si="386"/>
        <v xml:space="preserve"> </v>
      </c>
      <c r="BM135" s="11" t="str">
        <f t="shared" si="387"/>
        <v xml:space="preserve"> </v>
      </c>
      <c r="BN135" s="11" t="str">
        <f t="shared" si="388"/>
        <v xml:space="preserve"> </v>
      </c>
      <c r="BO135" s="11" t="str">
        <f t="shared" si="389"/>
        <v xml:space="preserve"> </v>
      </c>
      <c r="BP135" s="11" t="str">
        <f t="shared" si="390"/>
        <v xml:space="preserve"> </v>
      </c>
      <c r="BQ135" s="11" t="str">
        <f t="shared" si="391"/>
        <v>0</v>
      </c>
      <c r="BR135" s="25">
        <f t="shared" si="392"/>
        <v>0</v>
      </c>
      <c r="BS135" s="11" t="str">
        <f t="shared" si="393"/>
        <v>Not Present</v>
      </c>
      <c r="BT135" s="11" t="str">
        <f t="shared" si="394"/>
        <v>0</v>
      </c>
      <c r="BU135" s="12">
        <f t="shared" si="395"/>
        <v>1</v>
      </c>
      <c r="BV135" s="12">
        <f t="shared" si="396"/>
        <v>0</v>
      </c>
      <c r="BW135" s="12">
        <f t="shared" si="412"/>
        <v>1</v>
      </c>
      <c r="BX135" s="12">
        <f t="shared" si="397"/>
        <v>1</v>
      </c>
      <c r="BY135" s="11">
        <f t="shared" si="413"/>
        <v>1</v>
      </c>
      <c r="BZ135" s="11">
        <f t="shared" si="398"/>
        <v>1</v>
      </c>
      <c r="CA135" s="11">
        <f t="shared" si="399"/>
        <v>1</v>
      </c>
      <c r="CB135" s="11">
        <f t="shared" si="400"/>
        <v>2013</v>
      </c>
      <c r="CC135" s="11">
        <f t="shared" si="401"/>
        <v>1</v>
      </c>
      <c r="CD135" s="11" t="str">
        <f t="shared" si="402"/>
        <v>No</v>
      </c>
      <c r="CE135" s="11">
        <f t="shared" si="403"/>
        <v>0</v>
      </c>
      <c r="CF135" s="11">
        <f t="shared" si="404"/>
        <v>0</v>
      </c>
      <c r="CG135" s="11">
        <f t="shared" si="414"/>
        <v>1</v>
      </c>
      <c r="CH135" s="11">
        <f t="shared" si="415"/>
        <v>0</v>
      </c>
      <c r="CI135" s="11">
        <f t="shared" si="405"/>
        <v>1</v>
      </c>
      <c r="CJ135" s="11">
        <f t="shared" si="406"/>
        <v>2</v>
      </c>
    </row>
    <row r="136" spans="1:88" x14ac:dyDescent="0.3">
      <c r="A136" s="11">
        <f t="shared" si="330"/>
        <v>2017</v>
      </c>
      <c r="B136" s="11" t="str">
        <f t="shared" si="331"/>
        <v>23-03-2017 15:15:51 CET</v>
      </c>
      <c r="C136" s="11" t="str">
        <f t="shared" si="332"/>
        <v>Rwanda</v>
      </c>
      <c r="D136" s="11" t="str">
        <f t="shared" si="333"/>
        <v>Rulindo</v>
      </c>
      <c r="E136" s="11" t="str">
        <f t="shared" si="334"/>
        <v>Murambi</v>
      </c>
      <c r="F136" s="11" t="str">
        <f t="shared" si="335"/>
        <v>Bubangu</v>
      </c>
      <c r="G136" s="11" t="str">
        <f t="shared" si="336"/>
        <v>Taba</v>
      </c>
      <c r="H136" s="11" t="str">
        <f t="shared" si="337"/>
        <v/>
      </c>
      <c r="I136" s="11" t="str">
        <f t="shared" si="338"/>
        <v/>
      </c>
      <c r="J136" s="11" t="str">
        <f t="shared" si="339"/>
        <v>rwiseke</v>
      </c>
      <c r="K136" s="11">
        <f t="shared" si="340"/>
        <v>193</v>
      </c>
      <c r="L136" s="11">
        <f>(People_Using_System)</f>
        <v>9536</v>
      </c>
      <c r="M136" s="11">
        <f>COUNTIFS(J:J,J136,T:T,1)</f>
        <v>5</v>
      </c>
      <c r="N136" s="11">
        <f t="shared" si="407"/>
        <v>1907.2</v>
      </c>
      <c r="O136" s="11">
        <f t="shared" si="341"/>
        <v>193</v>
      </c>
      <c r="P136" s="11" t="str">
        <f t="shared" si="342"/>
        <v xml:space="preserve"> </v>
      </c>
      <c r="Q136" s="13">
        <f t="shared" si="408"/>
        <v>1</v>
      </c>
      <c r="R136" s="11">
        <f t="shared" si="409"/>
        <v>1</v>
      </c>
      <c r="S136" s="11">
        <f t="shared" si="343"/>
        <v>0</v>
      </c>
      <c r="T136" s="11">
        <f t="shared" si="344"/>
        <v>1</v>
      </c>
      <c r="U136" s="11" t="str">
        <f t="shared" si="345"/>
        <v>Piped Network With Pump</v>
      </c>
      <c r="V136" s="11">
        <f t="shared" si="346"/>
        <v>2001</v>
      </c>
      <c r="W136" s="11" t="str">
        <f t="shared" si="347"/>
        <v>Governement (District, Wasac) And Water For People</v>
      </c>
      <c r="X136" s="11" t="str">
        <f t="shared" si="348"/>
        <v>Spring</v>
      </c>
      <c r="Y136" s="11">
        <f t="shared" si="349"/>
        <v>3</v>
      </c>
      <c r="Z136" s="11">
        <f t="shared" si="350"/>
        <v>1</v>
      </c>
      <c r="AA136" s="11">
        <f t="shared" si="351"/>
        <v>1</v>
      </c>
      <c r="AB136" s="11" t="str">
        <f t="shared" si="352"/>
        <v>"Springbox" --Intake Structure At A Spring</v>
      </c>
      <c r="AC136" s="11">
        <f t="shared" si="353"/>
        <v>1</v>
      </c>
      <c r="AD136" s="11">
        <f t="shared" si="354"/>
        <v>2001</v>
      </c>
      <c r="AE136" s="11">
        <f t="shared" si="355"/>
        <v>1</v>
      </c>
      <c r="AF136" s="11">
        <f t="shared" si="356"/>
        <v>14</v>
      </c>
      <c r="AG136" s="12">
        <f t="shared" si="410"/>
        <v>123428.57142857143</v>
      </c>
      <c r="AH136" s="12">
        <f t="shared" si="357"/>
        <v>127.90525536639527</v>
      </c>
      <c r="AI136" s="11">
        <f t="shared" si="358"/>
        <v>1</v>
      </c>
      <c r="AJ136" s="11">
        <f t="shared" si="359"/>
        <v>1</v>
      </c>
      <c r="AK136" s="11">
        <f t="shared" si="360"/>
        <v>1</v>
      </c>
      <c r="AL136" s="11">
        <f t="shared" si="361"/>
        <v>2001</v>
      </c>
      <c r="AM136" s="11">
        <f t="shared" si="362"/>
        <v>1</v>
      </c>
      <c r="AN136" s="11">
        <f t="shared" si="363"/>
        <v>1200</v>
      </c>
      <c r="AO136" s="11">
        <f t="shared" si="364"/>
        <v>1</v>
      </c>
      <c r="AP136" s="11">
        <f t="shared" si="365"/>
        <v>7</v>
      </c>
      <c r="AQ136" s="11">
        <f t="shared" si="366"/>
        <v>2001</v>
      </c>
      <c r="AR136" s="11">
        <f t="shared" si="367"/>
        <v>1</v>
      </c>
      <c r="AS136" s="11">
        <f t="shared" si="368"/>
        <v>0</v>
      </c>
      <c r="AT136" s="11" t="str">
        <f t="shared" si="369"/>
        <v xml:space="preserve"> </v>
      </c>
      <c r="AU136" s="11" t="str">
        <f t="shared" si="370"/>
        <v/>
      </c>
      <c r="AV136" s="11" t="str">
        <f t="shared" si="371"/>
        <v xml:space="preserve"> </v>
      </c>
      <c r="AW136" s="11" t="str">
        <f t="shared" si="372"/>
        <v xml:space="preserve"> </v>
      </c>
      <c r="AX136" s="11">
        <f t="shared" si="373"/>
        <v>1</v>
      </c>
      <c r="AY136" s="11">
        <f t="shared" si="374"/>
        <v>1</v>
      </c>
      <c r="AZ136" s="11">
        <f t="shared" si="375"/>
        <v>2001</v>
      </c>
      <c r="BA136" s="11">
        <f t="shared" si="376"/>
        <v>1</v>
      </c>
      <c r="BB136" s="11">
        <f t="shared" si="377"/>
        <v>1200</v>
      </c>
      <c r="BC136" s="11">
        <f t="shared" si="378"/>
        <v>0</v>
      </c>
      <c r="BD136" s="11" t="str">
        <f t="shared" si="379"/>
        <v xml:space="preserve"> </v>
      </c>
      <c r="BE136" s="11" t="str">
        <f t="shared" si="380"/>
        <v xml:space="preserve"> </v>
      </c>
      <c r="BF136" s="11" t="str">
        <f t="shared" si="381"/>
        <v xml:space="preserve"> </v>
      </c>
      <c r="BG136" s="11" t="str">
        <f t="shared" si="411"/>
        <v xml:space="preserve"> </v>
      </c>
      <c r="BH136" s="11" t="str">
        <f t="shared" si="382"/>
        <v xml:space="preserve"> </v>
      </c>
      <c r="BI136" s="11" t="str">
        <f t="shared" si="383"/>
        <v xml:space="preserve"> </v>
      </c>
      <c r="BJ136" s="11">
        <f t="shared" si="384"/>
        <v>0</v>
      </c>
      <c r="BK136" s="11" t="str">
        <f t="shared" si="385"/>
        <v/>
      </c>
      <c r="BL136" s="11" t="str">
        <f t="shared" si="386"/>
        <v xml:space="preserve"> </v>
      </c>
      <c r="BM136" s="11" t="str">
        <f t="shared" si="387"/>
        <v xml:space="preserve"> </v>
      </c>
      <c r="BN136" s="11" t="str">
        <f t="shared" si="388"/>
        <v xml:space="preserve"> </v>
      </c>
      <c r="BO136" s="11" t="str">
        <f t="shared" si="389"/>
        <v xml:space="preserve"> </v>
      </c>
      <c r="BP136" s="11" t="str">
        <f t="shared" si="390"/>
        <v xml:space="preserve"> </v>
      </c>
      <c r="BQ136" s="11" t="str">
        <f t="shared" si="391"/>
        <v>0</v>
      </c>
      <c r="BR136" s="25">
        <f t="shared" si="392"/>
        <v>0</v>
      </c>
      <c r="BS136" s="11" t="str">
        <f t="shared" si="393"/>
        <v>Not Present</v>
      </c>
      <c r="BT136" s="11" t="str">
        <f t="shared" si="394"/>
        <v>0</v>
      </c>
      <c r="BU136" s="12">
        <f t="shared" si="395"/>
        <v>1</v>
      </c>
      <c r="BV136" s="12">
        <f t="shared" si="396"/>
        <v>0</v>
      </c>
      <c r="BW136" s="12">
        <f t="shared" si="412"/>
        <v>1</v>
      </c>
      <c r="BX136" s="12">
        <f t="shared" si="397"/>
        <v>1</v>
      </c>
      <c r="BY136" s="11">
        <f t="shared" si="413"/>
        <v>1</v>
      </c>
      <c r="BZ136" s="11">
        <f t="shared" si="398"/>
        <v>1</v>
      </c>
      <c r="CA136" s="11">
        <f t="shared" si="399"/>
        <v>1</v>
      </c>
      <c r="CB136" s="11">
        <f t="shared" si="400"/>
        <v>2001</v>
      </c>
      <c r="CC136" s="11">
        <f t="shared" si="401"/>
        <v>1</v>
      </c>
      <c r="CD136" s="11" t="str">
        <f t="shared" si="402"/>
        <v>No</v>
      </c>
      <c r="CE136" s="11">
        <f t="shared" si="403"/>
        <v>0</v>
      </c>
      <c r="CF136" s="11">
        <f t="shared" si="404"/>
        <v>0</v>
      </c>
      <c r="CG136" s="11">
        <f t="shared" si="414"/>
        <v>1</v>
      </c>
      <c r="CH136" s="11">
        <f t="shared" si="415"/>
        <v>0</v>
      </c>
      <c r="CI136" s="11">
        <f t="shared" si="405"/>
        <v>1</v>
      </c>
      <c r="CJ136" s="11">
        <f t="shared" si="406"/>
        <v>1</v>
      </c>
    </row>
    <row r="137" spans="1:88" x14ac:dyDescent="0.3">
      <c r="A137" s="11">
        <f t="shared" si="330"/>
        <v>2017</v>
      </c>
      <c r="B137" s="11" t="str">
        <f t="shared" si="331"/>
        <v>15-03-2017 06:11:26 CET</v>
      </c>
      <c r="C137" s="11" t="str">
        <f t="shared" si="332"/>
        <v>Rwanda</v>
      </c>
      <c r="D137" s="11" t="str">
        <f t="shared" si="333"/>
        <v>Rulindo</v>
      </c>
      <c r="E137" s="11" t="str">
        <f t="shared" si="334"/>
        <v>Rukozo</v>
      </c>
      <c r="F137" s="11" t="str">
        <f t="shared" si="335"/>
        <v>Bwimo</v>
      </c>
      <c r="G137" s="11" t="str">
        <f t="shared" si="336"/>
        <v>Gatwa</v>
      </c>
      <c r="H137" s="11" t="str">
        <f t="shared" si="337"/>
        <v/>
      </c>
      <c r="I137" s="11" t="str">
        <f t="shared" si="338"/>
        <v/>
      </c>
      <c r="J137" s="11" t="str">
        <f t="shared" si="339"/>
        <v>Gihanga II</v>
      </c>
      <c r="K137" s="11">
        <f t="shared" si="340"/>
        <v>151</v>
      </c>
      <c r="L137" s="11"/>
      <c r="M137" s="11"/>
      <c r="N137" s="11"/>
      <c r="O137" s="11">
        <f t="shared" si="341"/>
        <v>151</v>
      </c>
      <c r="P137" s="11" t="str">
        <f t="shared" si="342"/>
        <v xml:space="preserve"> </v>
      </c>
      <c r="Q137" s="13">
        <f t="shared" si="408"/>
        <v>1</v>
      </c>
      <c r="R137" s="11">
        <f t="shared" si="409"/>
        <v>1</v>
      </c>
      <c r="S137" s="11">
        <f t="shared" si="343"/>
        <v>0</v>
      </c>
      <c r="T137" s="11">
        <f t="shared" si="344"/>
        <v>1</v>
      </c>
      <c r="U137" s="11" t="str">
        <f t="shared" si="345"/>
        <v>Piped Network -- Gravity Only</v>
      </c>
      <c r="V137" s="11">
        <f t="shared" si="346"/>
        <v>2016</v>
      </c>
      <c r="W137" s="11" t="str">
        <f t="shared" si="347"/>
        <v/>
      </c>
      <c r="X137" s="11" t="str">
        <f t="shared" si="348"/>
        <v>Spring</v>
      </c>
      <c r="Y137" s="11">
        <f t="shared" si="349"/>
        <v>1</v>
      </c>
      <c r="Z137" s="11">
        <f t="shared" si="350"/>
        <v>1</v>
      </c>
      <c r="AA137" s="11">
        <f t="shared" si="351"/>
        <v>1</v>
      </c>
      <c r="AB137" s="11" t="str">
        <f t="shared" si="352"/>
        <v>"Springbox" --Intake Structure At A Spring</v>
      </c>
      <c r="AC137" s="11">
        <f t="shared" si="353"/>
        <v>1</v>
      </c>
      <c r="AD137" s="11">
        <f t="shared" si="354"/>
        <v>2016</v>
      </c>
      <c r="AE137" s="11">
        <f t="shared" si="355"/>
        <v>1</v>
      </c>
      <c r="AF137" s="11">
        <f t="shared" si="356"/>
        <v>15</v>
      </c>
      <c r="AG137" s="12">
        <f t="shared" si="410"/>
        <v>115200</v>
      </c>
      <c r="AH137" s="12">
        <f t="shared" si="357"/>
        <v>152.58278145695365</v>
      </c>
      <c r="AI137" s="11">
        <f t="shared" si="358"/>
        <v>1</v>
      </c>
      <c r="AJ137" s="11">
        <f t="shared" si="359"/>
        <v>1</v>
      </c>
      <c r="AK137" s="11">
        <f t="shared" si="360"/>
        <v>1</v>
      </c>
      <c r="AL137" s="11">
        <f t="shared" si="361"/>
        <v>2016</v>
      </c>
      <c r="AM137" s="11">
        <f t="shared" si="362"/>
        <v>1</v>
      </c>
      <c r="AN137" s="11">
        <f t="shared" si="363"/>
        <v>7000</v>
      </c>
      <c r="AO137" s="11">
        <f t="shared" si="364"/>
        <v>1</v>
      </c>
      <c r="AP137" s="11">
        <f t="shared" si="365"/>
        <v>3</v>
      </c>
      <c r="AQ137" s="11">
        <f t="shared" si="366"/>
        <v>2016</v>
      </c>
      <c r="AR137" s="11">
        <f t="shared" si="367"/>
        <v>1</v>
      </c>
      <c r="AS137" s="11">
        <f t="shared" si="368"/>
        <v>0</v>
      </c>
      <c r="AT137" s="11" t="str">
        <f t="shared" si="369"/>
        <v xml:space="preserve"> </v>
      </c>
      <c r="AU137" s="11" t="str">
        <f t="shared" si="370"/>
        <v/>
      </c>
      <c r="AV137" s="11" t="str">
        <f t="shared" si="371"/>
        <v xml:space="preserve"> </v>
      </c>
      <c r="AW137" s="11" t="str">
        <f t="shared" si="372"/>
        <v xml:space="preserve"> </v>
      </c>
      <c r="AX137" s="11">
        <f t="shared" si="373"/>
        <v>1</v>
      </c>
      <c r="AY137" s="11">
        <f t="shared" si="374"/>
        <v>1</v>
      </c>
      <c r="AZ137" s="11">
        <f t="shared" si="375"/>
        <v>2016</v>
      </c>
      <c r="BA137" s="11">
        <f t="shared" si="376"/>
        <v>1</v>
      </c>
      <c r="BB137" s="11">
        <f t="shared" si="377"/>
        <v>7000</v>
      </c>
      <c r="BC137" s="11">
        <f t="shared" si="378"/>
        <v>0</v>
      </c>
      <c r="BD137" s="11" t="str">
        <f t="shared" si="379"/>
        <v xml:space="preserve"> </v>
      </c>
      <c r="BE137" s="11" t="str">
        <f t="shared" si="380"/>
        <v xml:space="preserve"> </v>
      </c>
      <c r="BF137" s="11" t="str">
        <f t="shared" si="381"/>
        <v xml:space="preserve"> </v>
      </c>
      <c r="BG137" s="11" t="str">
        <f t="shared" si="411"/>
        <v xml:space="preserve"> </v>
      </c>
      <c r="BH137" s="11" t="str">
        <f t="shared" si="382"/>
        <v xml:space="preserve"> </v>
      </c>
      <c r="BI137" s="11" t="str">
        <f t="shared" si="383"/>
        <v xml:space="preserve"> </v>
      </c>
      <c r="BJ137" s="11">
        <f t="shared" si="384"/>
        <v>0</v>
      </c>
      <c r="BK137" s="11" t="str">
        <f t="shared" si="385"/>
        <v/>
      </c>
      <c r="BL137" s="11" t="str">
        <f t="shared" si="386"/>
        <v xml:space="preserve"> </v>
      </c>
      <c r="BM137" s="11" t="str">
        <f t="shared" si="387"/>
        <v xml:space="preserve"> </v>
      </c>
      <c r="BN137" s="11" t="str">
        <f t="shared" si="388"/>
        <v xml:space="preserve"> </v>
      </c>
      <c r="BO137" s="11" t="str">
        <f t="shared" si="389"/>
        <v xml:space="preserve"> </v>
      </c>
      <c r="BP137" s="11" t="str">
        <f t="shared" si="390"/>
        <v xml:space="preserve"> </v>
      </c>
      <c r="BQ137" s="11" t="str">
        <f t="shared" si="391"/>
        <v>0</v>
      </c>
      <c r="BR137" s="25">
        <f t="shared" si="392"/>
        <v>0</v>
      </c>
      <c r="BS137" s="11" t="str">
        <f t="shared" si="393"/>
        <v>Not Present</v>
      </c>
      <c r="BT137" s="11" t="str">
        <f t="shared" si="394"/>
        <v>0</v>
      </c>
      <c r="BU137" s="12">
        <f t="shared" si="395"/>
        <v>1</v>
      </c>
      <c r="BV137" s="12">
        <f t="shared" si="396"/>
        <v>0</v>
      </c>
      <c r="BW137" s="12">
        <f t="shared" si="412"/>
        <v>1</v>
      </c>
      <c r="BX137" s="12">
        <f t="shared" si="397"/>
        <v>1</v>
      </c>
      <c r="BY137" s="11">
        <f t="shared" si="413"/>
        <v>1</v>
      </c>
      <c r="BZ137" s="11">
        <f t="shared" si="398"/>
        <v>1</v>
      </c>
      <c r="CA137" s="11">
        <f t="shared" si="399"/>
        <v>2</v>
      </c>
      <c r="CB137" s="11">
        <f t="shared" si="400"/>
        <v>2017</v>
      </c>
      <c r="CC137" s="11">
        <f t="shared" si="401"/>
        <v>1</v>
      </c>
      <c r="CD137" s="11" t="str">
        <f t="shared" si="402"/>
        <v>No</v>
      </c>
      <c r="CE137" s="11">
        <f t="shared" si="403"/>
        <v>0</v>
      </c>
      <c r="CF137" s="11">
        <f t="shared" si="404"/>
        <v>0</v>
      </c>
      <c r="CG137" s="11">
        <f t="shared" si="414"/>
        <v>1</v>
      </c>
      <c r="CH137" s="11">
        <f t="shared" si="415"/>
        <v>0</v>
      </c>
      <c r="CI137" s="11">
        <f t="shared" si="405"/>
        <v>1</v>
      </c>
      <c r="CJ137" s="11">
        <f t="shared" si="406"/>
        <v>1</v>
      </c>
    </row>
    <row r="138" spans="1:88" x14ac:dyDescent="0.3">
      <c r="A138" s="11">
        <f t="shared" si="330"/>
        <v>2017</v>
      </c>
      <c r="B138" s="11" t="str">
        <f t="shared" si="331"/>
        <v>11-03-2017 20:02:59 CET</v>
      </c>
      <c r="C138" s="11" t="str">
        <f t="shared" si="332"/>
        <v>Rwanda</v>
      </c>
      <c r="D138" s="11" t="str">
        <f t="shared" si="333"/>
        <v>Rulindo</v>
      </c>
      <c r="E138" s="11" t="str">
        <f t="shared" si="334"/>
        <v>Base</v>
      </c>
      <c r="F138" s="11" t="str">
        <f t="shared" si="335"/>
        <v>Rwamahwa</v>
      </c>
      <c r="G138" s="11" t="str">
        <f t="shared" si="336"/>
        <v>Cyondo</v>
      </c>
      <c r="H138" s="11" t="str">
        <f t="shared" si="337"/>
        <v/>
      </c>
      <c r="I138" s="11" t="str">
        <f t="shared" si="338"/>
        <v/>
      </c>
      <c r="J138" s="11" t="str">
        <f t="shared" si="339"/>
        <v>Ruramba</v>
      </c>
      <c r="K138" s="11">
        <f t="shared" si="340"/>
        <v>173</v>
      </c>
      <c r="L138" s="11">
        <f t="shared" ref="L138:L152" si="416">(People_Using_System)</f>
        <v>1564</v>
      </c>
      <c r="M138" s="11">
        <f t="shared" ref="M138:M152" si="417">COUNTIFS(J:J,J138,T:T,1)</f>
        <v>4</v>
      </c>
      <c r="N138" s="11">
        <f t="shared" si="407"/>
        <v>391</v>
      </c>
      <c r="O138" s="11">
        <f t="shared" si="341"/>
        <v>150</v>
      </c>
      <c r="P138" s="11">
        <f t="shared" si="342"/>
        <v>23</v>
      </c>
      <c r="Q138" s="13">
        <f t="shared" si="408"/>
        <v>0.86705202312138729</v>
      </c>
      <c r="R138" s="11">
        <f t="shared" si="409"/>
        <v>0</v>
      </c>
      <c r="S138" s="11">
        <f t="shared" si="343"/>
        <v>0</v>
      </c>
      <c r="T138" s="11">
        <f t="shared" si="344"/>
        <v>1</v>
      </c>
      <c r="U138" s="11" t="str">
        <f t="shared" si="345"/>
        <v>Piped Network -- Gravity Only</v>
      </c>
      <c r="V138" s="11">
        <f t="shared" si="346"/>
        <v>2016</v>
      </c>
      <c r="W138" s="11" t="str">
        <f t="shared" si="347"/>
        <v>Governement (District, Wasac) And Water For People</v>
      </c>
      <c r="X138" s="11" t="str">
        <f t="shared" si="348"/>
        <v>Groundwater (Well, Etc.)</v>
      </c>
      <c r="Y138" s="11">
        <f t="shared" si="349"/>
        <v>1</v>
      </c>
      <c r="Z138" s="11">
        <f t="shared" si="350"/>
        <v>1</v>
      </c>
      <c r="AA138" s="11">
        <f t="shared" si="351"/>
        <v>1</v>
      </c>
      <c r="AB138" s="11" t="str">
        <f t="shared" si="352"/>
        <v>"Springbox" --Intake Structure At A Spring</v>
      </c>
      <c r="AC138" s="11">
        <f t="shared" si="353"/>
        <v>1</v>
      </c>
      <c r="AD138" s="11">
        <f t="shared" si="354"/>
        <v>2016</v>
      </c>
      <c r="AE138" s="11">
        <f t="shared" si="355"/>
        <v>1</v>
      </c>
      <c r="AF138" s="11">
        <f t="shared" si="356"/>
        <v>60</v>
      </c>
      <c r="AG138" s="12">
        <f t="shared" si="410"/>
        <v>28800</v>
      </c>
      <c r="AH138" s="12">
        <f t="shared" si="357"/>
        <v>38.4</v>
      </c>
      <c r="AI138" s="11">
        <f t="shared" si="358"/>
        <v>1</v>
      </c>
      <c r="AJ138" s="11">
        <f t="shared" si="359"/>
        <v>0</v>
      </c>
      <c r="AK138" s="11" t="str">
        <f t="shared" si="360"/>
        <v xml:space="preserve"> </v>
      </c>
      <c r="AL138" s="11" t="str">
        <f t="shared" si="361"/>
        <v xml:space="preserve"> </v>
      </c>
      <c r="AM138" s="11" t="str">
        <f t="shared" si="362"/>
        <v xml:space="preserve"> </v>
      </c>
      <c r="AN138" s="11" t="str">
        <f t="shared" si="363"/>
        <v xml:space="preserve"> </v>
      </c>
      <c r="AO138" s="11">
        <f t="shared" si="364"/>
        <v>1</v>
      </c>
      <c r="AP138" s="11">
        <f t="shared" si="365"/>
        <v>2</v>
      </c>
      <c r="AQ138" s="11">
        <f t="shared" si="366"/>
        <v>2016</v>
      </c>
      <c r="AR138" s="11">
        <f t="shared" si="367"/>
        <v>1</v>
      </c>
      <c r="AS138" s="11">
        <f t="shared" si="368"/>
        <v>1</v>
      </c>
      <c r="AT138" s="11">
        <f t="shared" si="369"/>
        <v>2</v>
      </c>
      <c r="AU138" s="11" t="str">
        <f t="shared" si="370"/>
        <v>Pressure Break Tank</v>
      </c>
      <c r="AV138" s="11">
        <f t="shared" si="371"/>
        <v>2016</v>
      </c>
      <c r="AW138" s="11">
        <f t="shared" si="372"/>
        <v>1</v>
      </c>
      <c r="AX138" s="11">
        <f t="shared" si="373"/>
        <v>0</v>
      </c>
      <c r="AY138" s="11" t="str">
        <f t="shared" si="374"/>
        <v xml:space="preserve"> </v>
      </c>
      <c r="AZ138" s="11" t="str">
        <f t="shared" si="375"/>
        <v xml:space="preserve"> </v>
      </c>
      <c r="BA138" s="11" t="str">
        <f t="shared" si="376"/>
        <v xml:space="preserve"> </v>
      </c>
      <c r="BB138" s="11" t="str">
        <f t="shared" si="377"/>
        <v xml:space="preserve"> </v>
      </c>
      <c r="BC138" s="11">
        <f t="shared" si="378"/>
        <v>0</v>
      </c>
      <c r="BD138" s="11" t="str">
        <f t="shared" si="379"/>
        <v xml:space="preserve"> </v>
      </c>
      <c r="BE138" s="11" t="str">
        <f t="shared" si="380"/>
        <v xml:space="preserve"> </v>
      </c>
      <c r="BF138" s="11" t="str">
        <f t="shared" si="381"/>
        <v xml:space="preserve"> </v>
      </c>
      <c r="BG138" s="11" t="str">
        <f t="shared" si="411"/>
        <v xml:space="preserve"> </v>
      </c>
      <c r="BH138" s="11" t="str">
        <f t="shared" si="382"/>
        <v xml:space="preserve"> </v>
      </c>
      <c r="BI138" s="11" t="str">
        <f t="shared" si="383"/>
        <v xml:space="preserve"> </v>
      </c>
      <c r="BJ138" s="11">
        <f t="shared" si="384"/>
        <v>0</v>
      </c>
      <c r="BK138" s="11" t="str">
        <f t="shared" si="385"/>
        <v/>
      </c>
      <c r="BL138" s="11" t="str">
        <f t="shared" si="386"/>
        <v xml:space="preserve"> </v>
      </c>
      <c r="BM138" s="11" t="str">
        <f t="shared" si="387"/>
        <v xml:space="preserve"> </v>
      </c>
      <c r="BN138" s="11" t="str">
        <f t="shared" si="388"/>
        <v xml:space="preserve"> </v>
      </c>
      <c r="BO138" s="11" t="str">
        <f t="shared" si="389"/>
        <v xml:space="preserve"> </v>
      </c>
      <c r="BP138" s="11" t="str">
        <f t="shared" si="390"/>
        <v xml:space="preserve"> </v>
      </c>
      <c r="BQ138" s="11" t="str">
        <f t="shared" si="391"/>
        <v>0</v>
      </c>
      <c r="BR138" s="25">
        <f t="shared" si="392"/>
        <v>0</v>
      </c>
      <c r="BS138" s="11" t="str">
        <f t="shared" si="393"/>
        <v>Not Present</v>
      </c>
      <c r="BT138" s="11" t="str">
        <f t="shared" si="394"/>
        <v>0</v>
      </c>
      <c r="BU138" s="12">
        <f t="shared" si="395"/>
        <v>1</v>
      </c>
      <c r="BV138" s="12">
        <f t="shared" si="396"/>
        <v>0</v>
      </c>
      <c r="BW138" s="12">
        <f t="shared" si="412"/>
        <v>1</v>
      </c>
      <c r="BX138" s="12">
        <f t="shared" si="397"/>
        <v>1</v>
      </c>
      <c r="BY138" s="11">
        <f t="shared" si="413"/>
        <v>1</v>
      </c>
      <c r="BZ138" s="11">
        <f t="shared" si="398"/>
        <v>1</v>
      </c>
      <c r="CA138" s="11">
        <f t="shared" si="399"/>
        <v>2</v>
      </c>
      <c r="CB138" s="11">
        <f t="shared" si="400"/>
        <v>2016</v>
      </c>
      <c r="CC138" s="11">
        <f t="shared" si="401"/>
        <v>3</v>
      </c>
      <c r="CD138" s="11" t="str">
        <f t="shared" si="402"/>
        <v>No</v>
      </c>
      <c r="CE138" s="11">
        <f t="shared" si="403"/>
        <v>0</v>
      </c>
      <c r="CF138" s="11">
        <f t="shared" si="404"/>
        <v>0</v>
      </c>
      <c r="CG138" s="11">
        <f t="shared" si="414"/>
        <v>1</v>
      </c>
      <c r="CH138" s="11">
        <f t="shared" si="415"/>
        <v>0</v>
      </c>
      <c r="CI138" s="11">
        <f t="shared" si="405"/>
        <v>0</v>
      </c>
      <c r="CJ138" s="11">
        <f t="shared" si="406"/>
        <v>3</v>
      </c>
    </row>
    <row r="139" spans="1:88" x14ac:dyDescent="0.3">
      <c r="A139" s="11">
        <f t="shared" si="330"/>
        <v>2017</v>
      </c>
      <c r="B139" s="11" t="str">
        <f t="shared" si="331"/>
        <v>09-03-2017 20:47:03 CET</v>
      </c>
      <c r="C139" s="11" t="str">
        <f t="shared" si="332"/>
        <v>Rwanda</v>
      </c>
      <c r="D139" s="11" t="str">
        <f t="shared" si="333"/>
        <v>Rulindo</v>
      </c>
      <c r="E139" s="11" t="str">
        <f t="shared" si="334"/>
        <v>Shyorongi</v>
      </c>
      <c r="F139" s="11" t="str">
        <f t="shared" si="335"/>
        <v>Rubona</v>
      </c>
      <c r="G139" s="11" t="str">
        <f t="shared" si="336"/>
        <v>Bwimo</v>
      </c>
      <c r="H139" s="11" t="str">
        <f t="shared" si="337"/>
        <v/>
      </c>
      <c r="I139" s="11" t="str">
        <f t="shared" si="338"/>
        <v/>
      </c>
      <c r="J139" s="11" t="str">
        <f t="shared" si="339"/>
        <v>Gisoro- Nyundo network</v>
      </c>
      <c r="K139" s="11">
        <f t="shared" si="340"/>
        <v>188</v>
      </c>
      <c r="L139" s="11">
        <f t="shared" si="416"/>
        <v>2297</v>
      </c>
      <c r="M139" s="11">
        <f t="shared" si="417"/>
        <v>10</v>
      </c>
      <c r="N139" s="11">
        <f t="shared" si="407"/>
        <v>229.7</v>
      </c>
      <c r="O139" s="11">
        <f t="shared" si="341"/>
        <v>80</v>
      </c>
      <c r="P139" s="11">
        <f t="shared" si="342"/>
        <v>108</v>
      </c>
      <c r="Q139" s="13">
        <f t="shared" si="408"/>
        <v>0.42553191489361702</v>
      </c>
      <c r="R139" s="11">
        <f t="shared" si="409"/>
        <v>0</v>
      </c>
      <c r="S139" s="11">
        <f t="shared" si="343"/>
        <v>1</v>
      </c>
      <c r="T139" s="11">
        <f t="shared" si="344"/>
        <v>1</v>
      </c>
      <c r="U139" s="11" t="str">
        <f t="shared" si="345"/>
        <v>Piped Network -- Gravity Only</v>
      </c>
      <c r="V139" s="11">
        <f t="shared" si="346"/>
        <v>2013</v>
      </c>
      <c r="W139" s="11" t="str">
        <f t="shared" si="347"/>
        <v>Governement (District, Wasac) And Water For People</v>
      </c>
      <c r="X139" s="11" t="str">
        <f t="shared" si="348"/>
        <v>Spring</v>
      </c>
      <c r="Y139" s="11">
        <f t="shared" si="349"/>
        <v>1</v>
      </c>
      <c r="Z139" s="11">
        <f t="shared" si="350"/>
        <v>1</v>
      </c>
      <c r="AA139" s="11">
        <f t="shared" si="351"/>
        <v>1</v>
      </c>
      <c r="AB139" s="11" t="str">
        <f t="shared" si="352"/>
        <v>"Springbox" --Intake Structure At A Spring</v>
      </c>
      <c r="AC139" s="11">
        <f t="shared" si="353"/>
        <v>1</v>
      </c>
      <c r="AD139" s="11">
        <f t="shared" si="354"/>
        <v>2013</v>
      </c>
      <c r="AE139" s="11">
        <f t="shared" si="355"/>
        <v>1</v>
      </c>
      <c r="AF139" s="11">
        <f t="shared" si="356"/>
        <v>13</v>
      </c>
      <c r="AG139" s="12">
        <f t="shared" si="410"/>
        <v>132923.07692307694</v>
      </c>
      <c r="AH139" s="12">
        <f t="shared" si="357"/>
        <v>332.30769230769232</v>
      </c>
      <c r="AI139" s="11">
        <f t="shared" si="358"/>
        <v>1</v>
      </c>
      <c r="AJ139" s="11">
        <f t="shared" si="359"/>
        <v>1</v>
      </c>
      <c r="AK139" s="11">
        <f t="shared" si="360"/>
        <v>1</v>
      </c>
      <c r="AL139" s="11">
        <f t="shared" si="361"/>
        <v>2013</v>
      </c>
      <c r="AM139" s="11">
        <f t="shared" si="362"/>
        <v>1</v>
      </c>
      <c r="AN139" s="11">
        <f t="shared" si="363"/>
        <v>13</v>
      </c>
      <c r="AO139" s="11">
        <f t="shared" si="364"/>
        <v>1</v>
      </c>
      <c r="AP139" s="11">
        <f t="shared" si="365"/>
        <v>6</v>
      </c>
      <c r="AQ139" s="11">
        <f t="shared" si="366"/>
        <v>2013</v>
      </c>
      <c r="AR139" s="11">
        <f t="shared" si="367"/>
        <v>2</v>
      </c>
      <c r="AS139" s="11">
        <f t="shared" si="368"/>
        <v>1</v>
      </c>
      <c r="AT139" s="11">
        <f t="shared" si="369"/>
        <v>10</v>
      </c>
      <c r="AU139" s="11" t="str">
        <f t="shared" si="370"/>
        <v>Pressure Break Tank|Distribution Chamber|Ventouse, Washout</v>
      </c>
      <c r="AV139" s="11">
        <f t="shared" si="371"/>
        <v>2013</v>
      </c>
      <c r="AW139" s="11">
        <f t="shared" si="372"/>
        <v>1</v>
      </c>
      <c r="AX139" s="11">
        <f t="shared" si="373"/>
        <v>1</v>
      </c>
      <c r="AY139" s="11">
        <f t="shared" si="374"/>
        <v>2</v>
      </c>
      <c r="AZ139" s="11">
        <f t="shared" si="375"/>
        <v>2013</v>
      </c>
      <c r="BA139" s="11">
        <f t="shared" si="376"/>
        <v>1</v>
      </c>
      <c r="BB139" s="11">
        <f t="shared" si="377"/>
        <v>7000</v>
      </c>
      <c r="BC139" s="11">
        <f t="shared" si="378"/>
        <v>0</v>
      </c>
      <c r="BD139" s="11" t="str">
        <f t="shared" si="379"/>
        <v xml:space="preserve"> </v>
      </c>
      <c r="BE139" s="11" t="str">
        <f t="shared" si="380"/>
        <v xml:space="preserve"> </v>
      </c>
      <c r="BF139" s="11" t="str">
        <f t="shared" si="381"/>
        <v xml:space="preserve"> </v>
      </c>
      <c r="BG139" s="11" t="str">
        <f t="shared" si="411"/>
        <v xml:space="preserve"> </v>
      </c>
      <c r="BH139" s="11" t="str">
        <f t="shared" si="382"/>
        <v xml:space="preserve"> </v>
      </c>
      <c r="BI139" s="11" t="str">
        <f t="shared" si="383"/>
        <v xml:space="preserve"> </v>
      </c>
      <c r="BJ139" s="11">
        <f t="shared" si="384"/>
        <v>0</v>
      </c>
      <c r="BK139" s="11" t="str">
        <f t="shared" si="385"/>
        <v/>
      </c>
      <c r="BL139" s="11" t="str">
        <f t="shared" si="386"/>
        <v xml:space="preserve"> </v>
      </c>
      <c r="BM139" s="11" t="str">
        <f t="shared" si="387"/>
        <v xml:space="preserve"> </v>
      </c>
      <c r="BN139" s="11" t="str">
        <f t="shared" si="388"/>
        <v xml:space="preserve"> </v>
      </c>
      <c r="BO139" s="11" t="str">
        <f t="shared" si="389"/>
        <v xml:space="preserve"> </v>
      </c>
      <c r="BP139" s="11" t="str">
        <f t="shared" si="390"/>
        <v xml:space="preserve"> </v>
      </c>
      <c r="BQ139" s="11" t="str">
        <f t="shared" si="391"/>
        <v>0</v>
      </c>
      <c r="BR139" s="25">
        <f t="shared" si="392"/>
        <v>0</v>
      </c>
      <c r="BS139" s="11" t="str">
        <f t="shared" si="393"/>
        <v>Not Present</v>
      </c>
      <c r="BT139" s="11" t="str">
        <f t="shared" si="394"/>
        <v>0</v>
      </c>
      <c r="BU139" s="12">
        <f t="shared" si="395"/>
        <v>1</v>
      </c>
      <c r="BV139" s="12">
        <f t="shared" si="396"/>
        <v>0</v>
      </c>
      <c r="BW139" s="12">
        <f t="shared" si="412"/>
        <v>1</v>
      </c>
      <c r="BX139" s="12">
        <f t="shared" si="397"/>
        <v>1</v>
      </c>
      <c r="BY139" s="11">
        <f t="shared" si="413"/>
        <v>1</v>
      </c>
      <c r="BZ139" s="11">
        <f t="shared" si="398"/>
        <v>1</v>
      </c>
      <c r="CA139" s="11">
        <f t="shared" si="399"/>
        <v>1</v>
      </c>
      <c r="CB139" s="11">
        <f t="shared" si="400"/>
        <v>2013</v>
      </c>
      <c r="CC139" s="11">
        <f t="shared" si="401"/>
        <v>1</v>
      </c>
      <c r="CD139" s="11" t="str">
        <f t="shared" si="402"/>
        <v>No</v>
      </c>
      <c r="CE139" s="11">
        <f t="shared" si="403"/>
        <v>0</v>
      </c>
      <c r="CF139" s="11">
        <f t="shared" si="404"/>
        <v>0</v>
      </c>
      <c r="CG139" s="11">
        <f t="shared" si="414"/>
        <v>1</v>
      </c>
      <c r="CH139" s="11">
        <f t="shared" si="415"/>
        <v>0</v>
      </c>
      <c r="CI139" s="11">
        <f t="shared" si="405"/>
        <v>1</v>
      </c>
      <c r="CJ139" s="11">
        <f t="shared" si="406"/>
        <v>1</v>
      </c>
    </row>
    <row r="140" spans="1:88" x14ac:dyDescent="0.3">
      <c r="A140" s="11">
        <f t="shared" si="330"/>
        <v>2017</v>
      </c>
      <c r="B140" s="11" t="str">
        <f t="shared" si="331"/>
        <v>23-03-2017 10:29:49 CET</v>
      </c>
      <c r="C140" s="11" t="str">
        <f t="shared" si="332"/>
        <v>Rwanda</v>
      </c>
      <c r="D140" s="11" t="str">
        <f t="shared" si="333"/>
        <v>Rulindo</v>
      </c>
      <c r="E140" s="11" t="str">
        <f t="shared" si="334"/>
        <v>Murambi</v>
      </c>
      <c r="F140" s="11" t="str">
        <f t="shared" si="335"/>
        <v>Bubangu</v>
      </c>
      <c r="G140" s="11" t="str">
        <f t="shared" si="336"/>
        <v>Gashubi</v>
      </c>
      <c r="H140" s="11" t="str">
        <f t="shared" si="337"/>
        <v/>
      </c>
      <c r="I140" s="11" t="str">
        <f t="shared" si="338"/>
        <v/>
      </c>
      <c r="J140" s="11" t="str">
        <f t="shared" si="339"/>
        <v>Mutagata Motorised Network</v>
      </c>
      <c r="K140" s="11">
        <f t="shared" si="340"/>
        <v>140</v>
      </c>
      <c r="L140" s="11">
        <f t="shared" si="416"/>
        <v>26296</v>
      </c>
      <c r="M140" s="11">
        <f t="shared" si="417"/>
        <v>49</v>
      </c>
      <c r="N140" s="11">
        <f t="shared" si="407"/>
        <v>536.65306122448976</v>
      </c>
      <c r="O140" s="11">
        <f t="shared" si="341"/>
        <v>35</v>
      </c>
      <c r="P140" s="11">
        <f t="shared" si="342"/>
        <v>105</v>
      </c>
      <c r="Q140" s="13">
        <f t="shared" si="408"/>
        <v>0.25</v>
      </c>
      <c r="R140" s="11">
        <f t="shared" si="409"/>
        <v>0</v>
      </c>
      <c r="S140" s="11">
        <f t="shared" si="343"/>
        <v>0</v>
      </c>
      <c r="T140" s="11">
        <f t="shared" si="344"/>
        <v>1</v>
      </c>
      <c r="U140" s="11" t="str">
        <f t="shared" si="345"/>
        <v>Piped Network With Pump</v>
      </c>
      <c r="V140" s="11">
        <f t="shared" si="346"/>
        <v>1987</v>
      </c>
      <c r="W140" s="11" t="str">
        <f t="shared" si="347"/>
        <v>Governement (District, Wasac) And Water For People</v>
      </c>
      <c r="X140" s="11" t="str">
        <f t="shared" si="348"/>
        <v>Spring</v>
      </c>
      <c r="Y140" s="11">
        <f t="shared" si="349"/>
        <v>1</v>
      </c>
      <c r="Z140" s="11">
        <f t="shared" si="350"/>
        <v>1</v>
      </c>
      <c r="AA140" s="11">
        <f t="shared" si="351"/>
        <v>1</v>
      </c>
      <c r="AB140" s="11" t="str">
        <f t="shared" si="352"/>
        <v>"Springbox" --Intake Structure At A Spring</v>
      </c>
      <c r="AC140" s="11">
        <f t="shared" si="353"/>
        <v>1</v>
      </c>
      <c r="AD140" s="11">
        <f t="shared" si="354"/>
        <v>2007</v>
      </c>
      <c r="AE140" s="11">
        <f t="shared" si="355"/>
        <v>1</v>
      </c>
      <c r="AF140" s="11">
        <f t="shared" si="356"/>
        <v>5</v>
      </c>
      <c r="AG140" s="12">
        <f t="shared" si="410"/>
        <v>345600</v>
      </c>
      <c r="AH140" s="12">
        <f t="shared" si="357"/>
        <v>1974.8571428571429</v>
      </c>
      <c r="AI140" s="11">
        <f t="shared" si="358"/>
        <v>1</v>
      </c>
      <c r="AJ140" s="11">
        <f t="shared" si="359"/>
        <v>1</v>
      </c>
      <c r="AK140" s="11">
        <f t="shared" si="360"/>
        <v>1</v>
      </c>
      <c r="AL140" s="11">
        <f t="shared" si="361"/>
        <v>2016</v>
      </c>
      <c r="AM140" s="11">
        <f t="shared" si="362"/>
        <v>1</v>
      </c>
      <c r="AN140" s="11">
        <f t="shared" si="363"/>
        <v>1900</v>
      </c>
      <c r="AO140" s="11">
        <f t="shared" si="364"/>
        <v>1</v>
      </c>
      <c r="AP140" s="11">
        <f t="shared" si="365"/>
        <v>39</v>
      </c>
      <c r="AQ140" s="11">
        <f t="shared" si="366"/>
        <v>2016</v>
      </c>
      <c r="AR140" s="11">
        <f t="shared" si="367"/>
        <v>1</v>
      </c>
      <c r="AS140" s="11">
        <f t="shared" si="368"/>
        <v>1</v>
      </c>
      <c r="AT140" s="11">
        <f t="shared" si="369"/>
        <v>17</v>
      </c>
      <c r="AU140" s="11" t="str">
        <f t="shared" si="370"/>
        <v>Pressure Break Tank|Distribution Chamber|Washout And Air Release</v>
      </c>
      <c r="AV140" s="11">
        <f t="shared" si="371"/>
        <v>2016</v>
      </c>
      <c r="AW140" s="11">
        <f t="shared" si="372"/>
        <v>1</v>
      </c>
      <c r="AX140" s="11">
        <f t="shared" si="373"/>
        <v>1</v>
      </c>
      <c r="AY140" s="11">
        <f t="shared" si="374"/>
        <v>6</v>
      </c>
      <c r="AZ140" s="11">
        <f t="shared" si="375"/>
        <v>2016</v>
      </c>
      <c r="BA140" s="11">
        <f t="shared" si="376"/>
        <v>1</v>
      </c>
      <c r="BB140" s="11">
        <f t="shared" si="377"/>
        <v>40000</v>
      </c>
      <c r="BC140" s="11">
        <f t="shared" si="378"/>
        <v>1</v>
      </c>
      <c r="BD140" s="11">
        <f t="shared" si="379"/>
        <v>5</v>
      </c>
      <c r="BE140" s="11">
        <f t="shared" si="380"/>
        <v>2017</v>
      </c>
      <c r="BF140" s="11">
        <f t="shared" si="381"/>
        <v>1</v>
      </c>
      <c r="BG140" s="11">
        <f t="shared" si="411"/>
        <v>1</v>
      </c>
      <c r="BH140" s="11">
        <f t="shared" si="382"/>
        <v>2016</v>
      </c>
      <c r="BI140" s="11">
        <f t="shared" si="383"/>
        <v>1</v>
      </c>
      <c r="BJ140" s="11">
        <f t="shared" si="384"/>
        <v>1</v>
      </c>
      <c r="BK140" s="11" t="str">
        <f t="shared" si="385"/>
        <v>Disinfection/Chlorination</v>
      </c>
      <c r="BL140" s="11">
        <f t="shared" si="386"/>
        <v>2017</v>
      </c>
      <c r="BM140" s="11">
        <f t="shared" si="387"/>
        <v>1</v>
      </c>
      <c r="BN140" s="11">
        <f t="shared" si="388"/>
        <v>0</v>
      </c>
      <c r="BO140" s="11" t="str">
        <f t="shared" si="389"/>
        <v xml:space="preserve"> </v>
      </c>
      <c r="BP140" s="11" t="str">
        <f t="shared" si="390"/>
        <v xml:space="preserve"> </v>
      </c>
      <c r="BQ140" s="11" t="str">
        <f t="shared" si="391"/>
        <v>0</v>
      </c>
      <c r="BR140" s="25">
        <f t="shared" si="392"/>
        <v>0</v>
      </c>
      <c r="BS140" s="11" t="str">
        <f t="shared" si="393"/>
        <v>Not Present</v>
      </c>
      <c r="BT140" s="11" t="str">
        <f t="shared" si="394"/>
        <v>0</v>
      </c>
      <c r="BU140" s="12">
        <f t="shared" si="395"/>
        <v>1</v>
      </c>
      <c r="BV140" s="12">
        <f t="shared" si="396"/>
        <v>0</v>
      </c>
      <c r="BW140" s="12">
        <f t="shared" si="412"/>
        <v>1</v>
      </c>
      <c r="BX140" s="12">
        <f t="shared" si="397"/>
        <v>1</v>
      </c>
      <c r="BY140" s="11">
        <f t="shared" si="413"/>
        <v>1</v>
      </c>
      <c r="BZ140" s="11">
        <f t="shared" si="398"/>
        <v>1</v>
      </c>
      <c r="CA140" s="11">
        <f t="shared" si="399"/>
        <v>64</v>
      </c>
      <c r="CB140" s="11">
        <f t="shared" si="400"/>
        <v>2016</v>
      </c>
      <c r="CC140" s="11">
        <f t="shared" si="401"/>
        <v>1</v>
      </c>
      <c r="CD140" s="11" t="str">
        <f t="shared" si="402"/>
        <v>No</v>
      </c>
      <c r="CE140" s="11">
        <f t="shared" si="403"/>
        <v>0</v>
      </c>
      <c r="CF140" s="11">
        <f t="shared" si="404"/>
        <v>0</v>
      </c>
      <c r="CG140" s="11">
        <f t="shared" si="414"/>
        <v>1</v>
      </c>
      <c r="CH140" s="11">
        <f t="shared" si="415"/>
        <v>0</v>
      </c>
      <c r="CI140" s="11">
        <f t="shared" si="405"/>
        <v>1</v>
      </c>
      <c r="CJ140" s="11">
        <f t="shared" si="406"/>
        <v>2</v>
      </c>
    </row>
    <row r="141" spans="1:88" x14ac:dyDescent="0.3">
      <c r="A141" s="11">
        <f t="shared" si="330"/>
        <v>2017</v>
      </c>
      <c r="B141" s="11" t="str">
        <f t="shared" si="331"/>
        <v>13-03-2017 21:36:18 CET</v>
      </c>
      <c r="C141" s="11" t="str">
        <f t="shared" si="332"/>
        <v>Rwanda</v>
      </c>
      <c r="D141" s="11" t="str">
        <f t="shared" si="333"/>
        <v>Rulindo</v>
      </c>
      <c r="E141" s="11" t="str">
        <f t="shared" si="334"/>
        <v>Bushoki</v>
      </c>
      <c r="F141" s="11" t="str">
        <f t="shared" si="335"/>
        <v>Giko</v>
      </c>
      <c r="G141" s="11" t="str">
        <f t="shared" si="336"/>
        <v>Kigamba</v>
      </c>
      <c r="H141" s="11" t="str">
        <f t="shared" si="337"/>
        <v/>
      </c>
      <c r="I141" s="11" t="str">
        <f t="shared" si="338"/>
        <v/>
      </c>
      <c r="J141" s="11" t="str">
        <f t="shared" si="339"/>
        <v>Kigamba water point/Rutomvu gravity</v>
      </c>
      <c r="K141" s="11">
        <f t="shared" si="340"/>
        <v>172</v>
      </c>
      <c r="L141" s="11">
        <f t="shared" si="416"/>
        <v>3015</v>
      </c>
      <c r="M141" s="11">
        <f t="shared" si="417"/>
        <v>1</v>
      </c>
      <c r="N141" s="11">
        <f t="shared" si="407"/>
        <v>3015</v>
      </c>
      <c r="O141" s="11">
        <f t="shared" si="341"/>
        <v>172</v>
      </c>
      <c r="P141" s="11" t="str">
        <f t="shared" si="342"/>
        <v xml:space="preserve"> </v>
      </c>
      <c r="Q141" s="13">
        <f t="shared" si="408"/>
        <v>1</v>
      </c>
      <c r="R141" s="11">
        <f t="shared" si="409"/>
        <v>1</v>
      </c>
      <c r="S141" s="11">
        <f t="shared" si="343"/>
        <v>0</v>
      </c>
      <c r="T141" s="11">
        <f t="shared" si="344"/>
        <v>1</v>
      </c>
      <c r="U141" s="11" t="str">
        <f t="shared" si="345"/>
        <v>Piped Network -- Gravity Only</v>
      </c>
      <c r="V141" s="11">
        <f t="shared" si="346"/>
        <v>2013</v>
      </c>
      <c r="W141" s="11" t="str">
        <f t="shared" si="347"/>
        <v>Gor</v>
      </c>
      <c r="X141" s="11" t="str">
        <f t="shared" si="348"/>
        <v>Spring</v>
      </c>
      <c r="Y141" s="11">
        <f t="shared" si="349"/>
        <v>1</v>
      </c>
      <c r="Z141" s="11">
        <f t="shared" si="350"/>
        <v>1</v>
      </c>
      <c r="AA141" s="11">
        <f t="shared" si="351"/>
        <v>0</v>
      </c>
      <c r="AB141" s="11" t="str">
        <f t="shared" si="352"/>
        <v/>
      </c>
      <c r="AC141" s="11" t="str">
        <f t="shared" si="353"/>
        <v xml:space="preserve"> </v>
      </c>
      <c r="AD141" s="11" t="str">
        <f t="shared" si="354"/>
        <v xml:space="preserve"> </v>
      </c>
      <c r="AE141" s="11" t="str">
        <f t="shared" si="355"/>
        <v xml:space="preserve"> </v>
      </c>
      <c r="AF141" s="11">
        <f t="shared" si="356"/>
        <v>40</v>
      </c>
      <c r="AG141" s="12">
        <f t="shared" si="410"/>
        <v>43200</v>
      </c>
      <c r="AH141" s="12">
        <f t="shared" si="357"/>
        <v>50.232558139534881</v>
      </c>
      <c r="AI141" s="11">
        <f t="shared" si="358"/>
        <v>1</v>
      </c>
      <c r="AJ141" s="11">
        <f t="shared" si="359"/>
        <v>0</v>
      </c>
      <c r="AK141" s="11" t="str">
        <f t="shared" si="360"/>
        <v xml:space="preserve"> </v>
      </c>
      <c r="AL141" s="11" t="str">
        <f t="shared" si="361"/>
        <v xml:space="preserve"> </v>
      </c>
      <c r="AM141" s="11" t="str">
        <f t="shared" si="362"/>
        <v xml:space="preserve"> </v>
      </c>
      <c r="AN141" s="11" t="str">
        <f t="shared" si="363"/>
        <v xml:space="preserve"> </v>
      </c>
      <c r="AO141" s="11">
        <f t="shared" si="364"/>
        <v>0</v>
      </c>
      <c r="AP141" s="11" t="str">
        <f t="shared" si="365"/>
        <v xml:space="preserve"> </v>
      </c>
      <c r="AQ141" s="11" t="str">
        <f t="shared" si="366"/>
        <v xml:space="preserve"> </v>
      </c>
      <c r="AR141" s="11" t="str">
        <f t="shared" si="367"/>
        <v xml:space="preserve"> </v>
      </c>
      <c r="AS141" s="11">
        <f t="shared" si="368"/>
        <v>0</v>
      </c>
      <c r="AT141" s="11" t="str">
        <f t="shared" si="369"/>
        <v xml:space="preserve"> </v>
      </c>
      <c r="AU141" s="11" t="str">
        <f t="shared" si="370"/>
        <v/>
      </c>
      <c r="AV141" s="11" t="str">
        <f t="shared" si="371"/>
        <v xml:space="preserve"> </v>
      </c>
      <c r="AW141" s="11" t="str">
        <f t="shared" si="372"/>
        <v xml:space="preserve"> </v>
      </c>
      <c r="AX141" s="11">
        <f t="shared" si="373"/>
        <v>0</v>
      </c>
      <c r="AY141" s="11" t="str">
        <f t="shared" si="374"/>
        <v xml:space="preserve"> </v>
      </c>
      <c r="AZ141" s="11" t="str">
        <f t="shared" si="375"/>
        <v xml:space="preserve"> </v>
      </c>
      <c r="BA141" s="11" t="str">
        <f t="shared" si="376"/>
        <v xml:space="preserve"> </v>
      </c>
      <c r="BB141" s="11" t="str">
        <f t="shared" si="377"/>
        <v xml:space="preserve"> </v>
      </c>
      <c r="BC141" s="11">
        <f t="shared" si="378"/>
        <v>0</v>
      </c>
      <c r="BD141" s="11" t="str">
        <f t="shared" si="379"/>
        <v xml:space="preserve"> </v>
      </c>
      <c r="BE141" s="11" t="str">
        <f t="shared" si="380"/>
        <v xml:space="preserve"> </v>
      </c>
      <c r="BF141" s="11" t="str">
        <f t="shared" si="381"/>
        <v xml:space="preserve"> </v>
      </c>
      <c r="BG141" s="11" t="str">
        <f t="shared" si="411"/>
        <v xml:space="preserve"> </v>
      </c>
      <c r="BH141" s="11" t="str">
        <f t="shared" si="382"/>
        <v xml:space="preserve"> </v>
      </c>
      <c r="BI141" s="11" t="str">
        <f t="shared" si="383"/>
        <v xml:space="preserve"> </v>
      </c>
      <c r="BJ141" s="11">
        <f t="shared" si="384"/>
        <v>0</v>
      </c>
      <c r="BK141" s="11" t="str">
        <f t="shared" si="385"/>
        <v/>
      </c>
      <c r="BL141" s="11" t="str">
        <f t="shared" si="386"/>
        <v xml:space="preserve"> </v>
      </c>
      <c r="BM141" s="11" t="str">
        <f t="shared" si="387"/>
        <v xml:space="preserve"> </v>
      </c>
      <c r="BN141" s="11" t="str">
        <f t="shared" si="388"/>
        <v xml:space="preserve"> </v>
      </c>
      <c r="BO141" s="11" t="str">
        <f t="shared" si="389"/>
        <v xml:space="preserve"> </v>
      </c>
      <c r="BP141" s="11" t="str">
        <f t="shared" si="390"/>
        <v xml:space="preserve"> </v>
      </c>
      <c r="BQ141" s="11" t="str">
        <f t="shared" si="391"/>
        <v>0</v>
      </c>
      <c r="BR141" s="25">
        <f t="shared" si="392"/>
        <v>0</v>
      </c>
      <c r="BS141" s="11" t="str">
        <f t="shared" si="393"/>
        <v>Not Present</v>
      </c>
      <c r="BT141" s="11" t="str">
        <f t="shared" si="394"/>
        <v>0</v>
      </c>
      <c r="BU141" s="12">
        <f t="shared" si="395"/>
        <v>1</v>
      </c>
      <c r="BV141" s="12">
        <f t="shared" si="396"/>
        <v>0</v>
      </c>
      <c r="BW141" s="12">
        <f t="shared" si="412"/>
        <v>1</v>
      </c>
      <c r="BX141" s="12">
        <f t="shared" si="397"/>
        <v>1</v>
      </c>
      <c r="BY141" s="11">
        <f t="shared" si="413"/>
        <v>1</v>
      </c>
      <c r="BZ141" s="11">
        <f t="shared" si="398"/>
        <v>1</v>
      </c>
      <c r="CA141" s="11">
        <f t="shared" si="399"/>
        <v>1</v>
      </c>
      <c r="CB141" s="11">
        <f t="shared" si="400"/>
        <v>2013</v>
      </c>
      <c r="CC141" s="11">
        <f t="shared" si="401"/>
        <v>1</v>
      </c>
      <c r="CD141" s="11" t="str">
        <f t="shared" si="402"/>
        <v>No</v>
      </c>
      <c r="CE141" s="11">
        <f t="shared" si="403"/>
        <v>0</v>
      </c>
      <c r="CF141" s="11">
        <f t="shared" si="404"/>
        <v>0</v>
      </c>
      <c r="CG141" s="11">
        <f t="shared" si="414"/>
        <v>1</v>
      </c>
      <c r="CH141" s="11">
        <f t="shared" si="415"/>
        <v>0</v>
      </c>
      <c r="CI141" s="11">
        <f t="shared" si="405"/>
        <v>1</v>
      </c>
      <c r="CJ141" s="11">
        <f t="shared" si="406"/>
        <v>1</v>
      </c>
    </row>
    <row r="142" spans="1:88" x14ac:dyDescent="0.3">
      <c r="A142" s="11">
        <f t="shared" si="330"/>
        <v>2017</v>
      </c>
      <c r="B142" s="11" t="str">
        <f t="shared" si="331"/>
        <v>25-04-2017 00:23:58 CEST</v>
      </c>
      <c r="C142" s="11" t="str">
        <f t="shared" si="332"/>
        <v>Rwanda</v>
      </c>
      <c r="D142" s="11" t="str">
        <f t="shared" si="333"/>
        <v>Rulindo</v>
      </c>
      <c r="E142" s="11" t="str">
        <f t="shared" si="334"/>
        <v>Ntarabana</v>
      </c>
      <c r="F142" s="11" t="str">
        <f t="shared" si="335"/>
        <v>Mahaza</v>
      </c>
      <c r="G142" s="11" t="str">
        <f t="shared" si="336"/>
        <v>Karera</v>
      </c>
      <c r="H142" s="11" t="str">
        <f t="shared" si="337"/>
        <v/>
      </c>
      <c r="I142" s="11" t="str">
        <f t="shared" si="338"/>
        <v/>
      </c>
      <c r="J142" s="11" t="str">
        <f t="shared" si="339"/>
        <v>Rwamugaza network</v>
      </c>
      <c r="K142" s="11">
        <f t="shared" si="340"/>
        <v>182</v>
      </c>
      <c r="L142" s="11">
        <f t="shared" si="416"/>
        <v>14106</v>
      </c>
      <c r="M142" s="11">
        <f t="shared" si="417"/>
        <v>35</v>
      </c>
      <c r="N142" s="11">
        <f t="shared" si="407"/>
        <v>403.02857142857141</v>
      </c>
      <c r="O142" s="11">
        <f t="shared" si="341"/>
        <v>182</v>
      </c>
      <c r="P142" s="11" t="str">
        <f t="shared" si="342"/>
        <v xml:space="preserve"> </v>
      </c>
      <c r="Q142" s="13">
        <f t="shared" si="408"/>
        <v>1</v>
      </c>
      <c r="R142" s="11">
        <f t="shared" si="409"/>
        <v>1</v>
      </c>
      <c r="S142" s="11">
        <f t="shared" si="343"/>
        <v>0</v>
      </c>
      <c r="T142" s="11">
        <f t="shared" si="344"/>
        <v>1</v>
      </c>
      <c r="U142" s="11" t="str">
        <f t="shared" si="345"/>
        <v>Piped Network -- Gravity Only</v>
      </c>
      <c r="V142" s="11">
        <f t="shared" si="346"/>
        <v>2014</v>
      </c>
      <c r="W142" s="11" t="str">
        <f t="shared" si="347"/>
        <v>Governement (District, Wasac) And Water For People</v>
      </c>
      <c r="X142" s="11" t="str">
        <f t="shared" si="348"/>
        <v>Spring</v>
      </c>
      <c r="Y142" s="11">
        <f t="shared" si="349"/>
        <v>2</v>
      </c>
      <c r="Z142" s="11">
        <f t="shared" si="350"/>
        <v>1</v>
      </c>
      <c r="AA142" s="11">
        <f t="shared" si="351"/>
        <v>1</v>
      </c>
      <c r="AB142" s="11" t="str">
        <f t="shared" si="352"/>
        <v/>
      </c>
      <c r="AC142" s="11">
        <f t="shared" si="353"/>
        <v>1</v>
      </c>
      <c r="AD142" s="11">
        <f t="shared" si="354"/>
        <v>2003</v>
      </c>
      <c r="AE142" s="11">
        <f t="shared" si="355"/>
        <v>1</v>
      </c>
      <c r="AF142" s="11">
        <f t="shared" si="356"/>
        <v>3</v>
      </c>
      <c r="AG142" s="12">
        <f t="shared" si="410"/>
        <v>576000</v>
      </c>
      <c r="AH142" s="12">
        <f t="shared" si="357"/>
        <v>632.96703296703299</v>
      </c>
      <c r="AI142" s="11">
        <f t="shared" si="358"/>
        <v>1</v>
      </c>
      <c r="AJ142" s="11">
        <f t="shared" si="359"/>
        <v>1</v>
      </c>
      <c r="AK142" s="11">
        <f t="shared" si="360"/>
        <v>2</v>
      </c>
      <c r="AL142" s="11">
        <f t="shared" si="361"/>
        <v>2003</v>
      </c>
      <c r="AM142" s="11">
        <f t="shared" si="362"/>
        <v>1</v>
      </c>
      <c r="AN142" s="11">
        <f t="shared" si="363"/>
        <v>35000</v>
      </c>
      <c r="AO142" s="11">
        <f t="shared" si="364"/>
        <v>1</v>
      </c>
      <c r="AP142" s="11">
        <f t="shared" si="365"/>
        <v>7</v>
      </c>
      <c r="AQ142" s="11">
        <f t="shared" si="366"/>
        <v>2003</v>
      </c>
      <c r="AR142" s="11">
        <f t="shared" si="367"/>
        <v>1</v>
      </c>
      <c r="AS142" s="11">
        <f t="shared" si="368"/>
        <v>1</v>
      </c>
      <c r="AT142" s="11">
        <f t="shared" si="369"/>
        <v>14</v>
      </c>
      <c r="AU142" s="11" t="str">
        <f t="shared" si="370"/>
        <v/>
      </c>
      <c r="AV142" s="11">
        <f t="shared" si="371"/>
        <v>2003</v>
      </c>
      <c r="AW142" s="11">
        <f t="shared" si="372"/>
        <v>1</v>
      </c>
      <c r="AX142" s="11">
        <f t="shared" si="373"/>
        <v>1</v>
      </c>
      <c r="AY142" s="11">
        <f t="shared" si="374"/>
        <v>1</v>
      </c>
      <c r="AZ142" s="11">
        <f t="shared" si="375"/>
        <v>2003</v>
      </c>
      <c r="BA142" s="11">
        <f t="shared" si="376"/>
        <v>1</v>
      </c>
      <c r="BB142" s="11">
        <f t="shared" si="377"/>
        <v>35000</v>
      </c>
      <c r="BC142" s="11">
        <f t="shared" si="378"/>
        <v>0</v>
      </c>
      <c r="BD142" s="11" t="str">
        <f t="shared" si="379"/>
        <v xml:space="preserve"> </v>
      </c>
      <c r="BE142" s="11" t="str">
        <f t="shared" si="380"/>
        <v xml:space="preserve"> </v>
      </c>
      <c r="BF142" s="11" t="str">
        <f t="shared" si="381"/>
        <v xml:space="preserve"> </v>
      </c>
      <c r="BG142" s="11" t="str">
        <f t="shared" si="411"/>
        <v xml:space="preserve"> </v>
      </c>
      <c r="BH142" s="11" t="str">
        <f t="shared" si="382"/>
        <v xml:space="preserve"> </v>
      </c>
      <c r="BI142" s="11" t="str">
        <f t="shared" si="383"/>
        <v xml:space="preserve"> </v>
      </c>
      <c r="BJ142" s="11">
        <f t="shared" si="384"/>
        <v>0</v>
      </c>
      <c r="BK142" s="11" t="str">
        <f t="shared" si="385"/>
        <v/>
      </c>
      <c r="BL142" s="11" t="str">
        <f t="shared" si="386"/>
        <v xml:space="preserve"> </v>
      </c>
      <c r="BM142" s="11" t="str">
        <f t="shared" si="387"/>
        <v xml:space="preserve"> </v>
      </c>
      <c r="BN142" s="11" t="str">
        <f t="shared" si="388"/>
        <v xml:space="preserve"> </v>
      </c>
      <c r="BO142" s="11" t="str">
        <f t="shared" si="389"/>
        <v xml:space="preserve"> </v>
      </c>
      <c r="BP142" s="11" t="str">
        <f t="shared" si="390"/>
        <v xml:space="preserve"> </v>
      </c>
      <c r="BQ142" s="11" t="str">
        <f t="shared" si="391"/>
        <v>0</v>
      </c>
      <c r="BR142" s="25">
        <f t="shared" si="392"/>
        <v>0</v>
      </c>
      <c r="BS142" s="11" t="str">
        <f t="shared" si="393"/>
        <v>Not Present</v>
      </c>
      <c r="BT142" s="11" t="str">
        <f t="shared" si="394"/>
        <v>0</v>
      </c>
      <c r="BU142" s="12">
        <f t="shared" si="395"/>
        <v>1</v>
      </c>
      <c r="BV142" s="12">
        <f t="shared" si="396"/>
        <v>0</v>
      </c>
      <c r="BW142" s="12">
        <f t="shared" si="412"/>
        <v>1</v>
      </c>
      <c r="BX142" s="12">
        <f t="shared" si="397"/>
        <v>1</v>
      </c>
      <c r="BY142" s="11">
        <f t="shared" si="413"/>
        <v>1</v>
      </c>
      <c r="BZ142" s="11">
        <f t="shared" si="398"/>
        <v>1</v>
      </c>
      <c r="CA142" s="11">
        <f t="shared" si="399"/>
        <v>1</v>
      </c>
      <c r="CB142" s="11">
        <f t="shared" si="400"/>
        <v>2014</v>
      </c>
      <c r="CC142" s="11">
        <f t="shared" si="401"/>
        <v>1</v>
      </c>
      <c r="CD142" s="11" t="str">
        <f t="shared" si="402"/>
        <v>No</v>
      </c>
      <c r="CE142" s="11">
        <f t="shared" si="403"/>
        <v>0</v>
      </c>
      <c r="CF142" s="11">
        <f t="shared" si="404"/>
        <v>0</v>
      </c>
      <c r="CG142" s="11">
        <f t="shared" si="414"/>
        <v>1</v>
      </c>
      <c r="CH142" s="11">
        <f t="shared" si="415"/>
        <v>0</v>
      </c>
      <c r="CI142" s="11">
        <f t="shared" si="405"/>
        <v>1</v>
      </c>
      <c r="CJ142" s="11">
        <f t="shared" si="406"/>
        <v>1</v>
      </c>
    </row>
    <row r="143" spans="1:88" x14ac:dyDescent="0.3">
      <c r="A143" s="11">
        <f t="shared" si="330"/>
        <v>2017</v>
      </c>
      <c r="B143" s="11" t="str">
        <f t="shared" si="331"/>
        <v>08-03-2017 18:25:12 CET</v>
      </c>
      <c r="C143" s="11" t="str">
        <f t="shared" si="332"/>
        <v>Rwanda</v>
      </c>
      <c r="D143" s="11" t="str">
        <f t="shared" si="333"/>
        <v>Rulindo</v>
      </c>
      <c r="E143" s="11" t="str">
        <f t="shared" si="334"/>
        <v>Base</v>
      </c>
      <c r="F143" s="11" t="str">
        <f t="shared" si="335"/>
        <v>Rwamahwa</v>
      </c>
      <c r="G143" s="11" t="str">
        <f t="shared" si="336"/>
        <v>Mutima</v>
      </c>
      <c r="H143" s="11" t="str">
        <f t="shared" si="337"/>
        <v/>
      </c>
      <c r="I143" s="11" t="str">
        <f t="shared" si="338"/>
        <v/>
      </c>
      <c r="J143" s="11" t="str">
        <f t="shared" si="339"/>
        <v>Rutare I</v>
      </c>
      <c r="K143" s="11">
        <f t="shared" si="340"/>
        <v>169</v>
      </c>
      <c r="L143" s="11">
        <f t="shared" si="416"/>
        <v>345</v>
      </c>
      <c r="M143" s="11">
        <f t="shared" si="417"/>
        <v>5</v>
      </c>
      <c r="N143" s="11">
        <f t="shared" si="407"/>
        <v>69</v>
      </c>
      <c r="O143" s="11">
        <f t="shared" si="341"/>
        <v>140</v>
      </c>
      <c r="P143" s="11">
        <f t="shared" si="342"/>
        <v>29</v>
      </c>
      <c r="Q143" s="13">
        <f t="shared" si="408"/>
        <v>0.82840236686390534</v>
      </c>
      <c r="R143" s="11">
        <f t="shared" si="409"/>
        <v>0</v>
      </c>
      <c r="S143" s="11">
        <f t="shared" si="343"/>
        <v>1</v>
      </c>
      <c r="T143" s="11">
        <f t="shared" si="344"/>
        <v>1</v>
      </c>
      <c r="U143" s="11" t="str">
        <f t="shared" si="345"/>
        <v>Piped Network -- Gravity Only</v>
      </c>
      <c r="V143" s="11">
        <f t="shared" si="346"/>
        <v>2016</v>
      </c>
      <c r="W143" s="11" t="str">
        <f t="shared" si="347"/>
        <v>Governement (District, Wasac) And Water For People</v>
      </c>
      <c r="X143" s="11" t="str">
        <f t="shared" si="348"/>
        <v>Spring</v>
      </c>
      <c r="Y143" s="11">
        <f t="shared" si="349"/>
        <v>1</v>
      </c>
      <c r="Z143" s="11">
        <f t="shared" si="350"/>
        <v>1</v>
      </c>
      <c r="AA143" s="11">
        <f t="shared" si="351"/>
        <v>1</v>
      </c>
      <c r="AB143" s="11" t="str">
        <f t="shared" si="352"/>
        <v>"Springbox" --Intake Structure At A Spring</v>
      </c>
      <c r="AC143" s="11">
        <f t="shared" si="353"/>
        <v>2</v>
      </c>
      <c r="AD143" s="11">
        <f t="shared" si="354"/>
        <v>2016</v>
      </c>
      <c r="AE143" s="11">
        <f t="shared" si="355"/>
        <v>2</v>
      </c>
      <c r="AF143" s="11">
        <f t="shared" si="356"/>
        <v>20</v>
      </c>
      <c r="AG143" s="12">
        <f t="shared" si="410"/>
        <v>86400</v>
      </c>
      <c r="AH143" s="12">
        <f t="shared" si="357"/>
        <v>123.42857142857143</v>
      </c>
      <c r="AI143" s="11">
        <f t="shared" si="358"/>
        <v>1</v>
      </c>
      <c r="AJ143" s="11">
        <f t="shared" si="359"/>
        <v>1</v>
      </c>
      <c r="AK143" s="11">
        <f t="shared" si="360"/>
        <v>1</v>
      </c>
      <c r="AL143" s="11">
        <f t="shared" si="361"/>
        <v>2017</v>
      </c>
      <c r="AM143" s="11">
        <f t="shared" si="362"/>
        <v>1</v>
      </c>
      <c r="AN143" s="11">
        <f t="shared" si="363"/>
        <v>3800</v>
      </c>
      <c r="AO143" s="11">
        <f t="shared" si="364"/>
        <v>1</v>
      </c>
      <c r="AP143" s="11">
        <f t="shared" si="365"/>
        <v>2</v>
      </c>
      <c r="AQ143" s="11">
        <f t="shared" si="366"/>
        <v>2016</v>
      </c>
      <c r="AR143" s="11">
        <f t="shared" si="367"/>
        <v>1</v>
      </c>
      <c r="AS143" s="11">
        <f t="shared" si="368"/>
        <v>0</v>
      </c>
      <c r="AT143" s="11" t="str">
        <f t="shared" si="369"/>
        <v xml:space="preserve"> </v>
      </c>
      <c r="AU143" s="11" t="str">
        <f t="shared" si="370"/>
        <v/>
      </c>
      <c r="AV143" s="11" t="str">
        <f t="shared" si="371"/>
        <v xml:space="preserve"> </v>
      </c>
      <c r="AW143" s="11" t="str">
        <f t="shared" si="372"/>
        <v xml:space="preserve"> </v>
      </c>
      <c r="AX143" s="11">
        <f t="shared" si="373"/>
        <v>0</v>
      </c>
      <c r="AY143" s="11" t="str">
        <f t="shared" si="374"/>
        <v xml:space="preserve"> </v>
      </c>
      <c r="AZ143" s="11" t="str">
        <f t="shared" si="375"/>
        <v xml:space="preserve"> </v>
      </c>
      <c r="BA143" s="11" t="str">
        <f t="shared" si="376"/>
        <v xml:space="preserve"> </v>
      </c>
      <c r="BB143" s="11" t="str">
        <f t="shared" si="377"/>
        <v xml:space="preserve"> </v>
      </c>
      <c r="BC143" s="11">
        <f t="shared" si="378"/>
        <v>0</v>
      </c>
      <c r="BD143" s="11" t="str">
        <f t="shared" si="379"/>
        <v xml:space="preserve"> </v>
      </c>
      <c r="BE143" s="11" t="str">
        <f t="shared" si="380"/>
        <v xml:space="preserve"> </v>
      </c>
      <c r="BF143" s="11" t="str">
        <f t="shared" si="381"/>
        <v xml:space="preserve"> </v>
      </c>
      <c r="BG143" s="11" t="str">
        <f t="shared" si="411"/>
        <v xml:space="preserve"> </v>
      </c>
      <c r="BH143" s="11" t="str">
        <f t="shared" si="382"/>
        <v xml:space="preserve"> </v>
      </c>
      <c r="BI143" s="11" t="str">
        <f t="shared" si="383"/>
        <v xml:space="preserve"> </v>
      </c>
      <c r="BJ143" s="11">
        <f t="shared" si="384"/>
        <v>0</v>
      </c>
      <c r="BK143" s="11" t="str">
        <f t="shared" si="385"/>
        <v/>
      </c>
      <c r="BL143" s="11" t="str">
        <f t="shared" si="386"/>
        <v xml:space="preserve"> </v>
      </c>
      <c r="BM143" s="11" t="str">
        <f t="shared" si="387"/>
        <v xml:space="preserve"> </v>
      </c>
      <c r="BN143" s="11" t="str">
        <f t="shared" si="388"/>
        <v xml:space="preserve"> </v>
      </c>
      <c r="BO143" s="11" t="str">
        <f t="shared" si="389"/>
        <v xml:space="preserve"> </v>
      </c>
      <c r="BP143" s="11" t="str">
        <f t="shared" si="390"/>
        <v xml:space="preserve"> </v>
      </c>
      <c r="BQ143" s="11" t="str">
        <f t="shared" si="391"/>
        <v>0</v>
      </c>
      <c r="BR143" s="25">
        <f t="shared" si="392"/>
        <v>0</v>
      </c>
      <c r="BS143" s="11" t="str">
        <f t="shared" si="393"/>
        <v>Not Present</v>
      </c>
      <c r="BT143" s="11" t="str">
        <f t="shared" si="394"/>
        <v>0</v>
      </c>
      <c r="BU143" s="12">
        <f t="shared" si="395"/>
        <v>1</v>
      </c>
      <c r="BV143" s="12">
        <f t="shared" si="396"/>
        <v>0</v>
      </c>
      <c r="BW143" s="12">
        <f t="shared" si="412"/>
        <v>1</v>
      </c>
      <c r="BX143" s="12">
        <f t="shared" si="397"/>
        <v>1</v>
      </c>
      <c r="BY143" s="11">
        <f t="shared" si="413"/>
        <v>1</v>
      </c>
      <c r="BZ143" s="11">
        <f t="shared" si="398"/>
        <v>1</v>
      </c>
      <c r="CA143" s="11">
        <f t="shared" si="399"/>
        <v>2</v>
      </c>
      <c r="CB143" s="11">
        <f t="shared" si="400"/>
        <v>2017</v>
      </c>
      <c r="CC143" s="11">
        <f t="shared" si="401"/>
        <v>1</v>
      </c>
      <c r="CD143" s="11" t="str">
        <f t="shared" si="402"/>
        <v>No</v>
      </c>
      <c r="CE143" s="11">
        <f t="shared" si="403"/>
        <v>0</v>
      </c>
      <c r="CF143" s="11">
        <f t="shared" si="404"/>
        <v>0</v>
      </c>
      <c r="CG143" s="11">
        <f t="shared" si="414"/>
        <v>1</v>
      </c>
      <c r="CH143" s="11">
        <f t="shared" si="415"/>
        <v>0</v>
      </c>
      <c r="CI143" s="11">
        <f t="shared" si="405"/>
        <v>1</v>
      </c>
      <c r="CJ143" s="11">
        <f t="shared" si="406"/>
        <v>1</v>
      </c>
    </row>
    <row r="144" spans="1:88" x14ac:dyDescent="0.3">
      <c r="A144" s="11">
        <f t="shared" si="330"/>
        <v>2017</v>
      </c>
      <c r="B144" s="11" t="str">
        <f t="shared" si="331"/>
        <v>03-01-2015 04:49:24 CET</v>
      </c>
      <c r="C144" s="11" t="str">
        <f t="shared" si="332"/>
        <v>Rwanda</v>
      </c>
      <c r="D144" s="11" t="str">
        <f t="shared" si="333"/>
        <v>Rulindo</v>
      </c>
      <c r="E144" s="11" t="str">
        <f t="shared" si="334"/>
        <v>Rukozo</v>
      </c>
      <c r="F144" s="11" t="str">
        <f t="shared" si="335"/>
        <v>Mbuye</v>
      </c>
      <c r="G144" s="11" t="str">
        <f t="shared" si="336"/>
        <v>Ruhanga</v>
      </c>
      <c r="H144" s="11" t="str">
        <f t="shared" si="337"/>
        <v/>
      </c>
      <c r="I144" s="11" t="str">
        <f t="shared" si="338"/>
        <v/>
      </c>
      <c r="J144" s="11" t="str">
        <f t="shared" si="339"/>
        <v>Kabonanyoni</v>
      </c>
      <c r="K144" s="11">
        <f t="shared" si="340"/>
        <v>150</v>
      </c>
      <c r="L144" s="11">
        <f t="shared" si="416"/>
        <v>7894</v>
      </c>
      <c r="M144" s="11">
        <f t="shared" si="417"/>
        <v>30</v>
      </c>
      <c r="N144" s="11">
        <f t="shared" si="407"/>
        <v>263.13333333333333</v>
      </c>
      <c r="O144" s="11">
        <f t="shared" si="341"/>
        <v>145</v>
      </c>
      <c r="P144" s="11">
        <f t="shared" si="342"/>
        <v>5</v>
      </c>
      <c r="Q144" s="13">
        <f t="shared" si="408"/>
        <v>0.96666666666666667</v>
      </c>
      <c r="R144" s="11">
        <f t="shared" si="409"/>
        <v>1</v>
      </c>
      <c r="S144" s="11">
        <f t="shared" si="343"/>
        <v>1</v>
      </c>
      <c r="T144" s="11">
        <f t="shared" si="344"/>
        <v>1</v>
      </c>
      <c r="U144" s="11" t="str">
        <f t="shared" si="345"/>
        <v>Piped Network With Pump</v>
      </c>
      <c r="V144" s="11">
        <f t="shared" si="346"/>
        <v>2015</v>
      </c>
      <c r="W144" s="11" t="str">
        <f t="shared" si="347"/>
        <v>Governement (District, Wasac) And Water For People</v>
      </c>
      <c r="X144" s="11" t="str">
        <f t="shared" si="348"/>
        <v>Spring</v>
      </c>
      <c r="Y144" s="11">
        <f t="shared" si="349"/>
        <v>5</v>
      </c>
      <c r="Z144" s="11">
        <f t="shared" si="350"/>
        <v>1</v>
      </c>
      <c r="AA144" s="11">
        <f t="shared" si="351"/>
        <v>1</v>
      </c>
      <c r="AB144" s="11" t="str">
        <f t="shared" si="352"/>
        <v>"Springbox" --Intake Structure At A Spring</v>
      </c>
      <c r="AC144" s="11">
        <f t="shared" si="353"/>
        <v>5</v>
      </c>
      <c r="AD144" s="11">
        <f t="shared" si="354"/>
        <v>2015</v>
      </c>
      <c r="AE144" s="11">
        <f t="shared" si="355"/>
        <v>1</v>
      </c>
      <c r="AF144" s="11">
        <f t="shared" si="356"/>
        <v>15</v>
      </c>
      <c r="AG144" s="12">
        <f t="shared" si="410"/>
        <v>115200</v>
      </c>
      <c r="AH144" s="12">
        <f t="shared" si="357"/>
        <v>158.89655172413794</v>
      </c>
      <c r="AI144" s="11">
        <f t="shared" si="358"/>
        <v>1</v>
      </c>
      <c r="AJ144" s="11">
        <f t="shared" si="359"/>
        <v>1</v>
      </c>
      <c r="AK144" s="11">
        <f t="shared" si="360"/>
        <v>1</v>
      </c>
      <c r="AL144" s="11">
        <f t="shared" si="361"/>
        <v>2015</v>
      </c>
      <c r="AM144" s="11">
        <f t="shared" si="362"/>
        <v>1</v>
      </c>
      <c r="AN144" s="11">
        <f t="shared" si="363"/>
        <v>720</v>
      </c>
      <c r="AO144" s="11">
        <f t="shared" si="364"/>
        <v>1</v>
      </c>
      <c r="AP144" s="11">
        <f t="shared" si="365"/>
        <v>2015</v>
      </c>
      <c r="AQ144" s="11">
        <f t="shared" si="366"/>
        <v>2015</v>
      </c>
      <c r="AR144" s="11">
        <f t="shared" si="367"/>
        <v>1</v>
      </c>
      <c r="AS144" s="11">
        <f t="shared" si="368"/>
        <v>1</v>
      </c>
      <c r="AT144" s="11">
        <f t="shared" si="369"/>
        <v>10</v>
      </c>
      <c r="AU144" s="11" t="str">
        <f t="shared" si="370"/>
        <v>Pressure Break Tank|Distribution Chamber|Null</v>
      </c>
      <c r="AV144" s="11">
        <f t="shared" si="371"/>
        <v>2015</v>
      </c>
      <c r="AW144" s="11">
        <f t="shared" si="372"/>
        <v>1</v>
      </c>
      <c r="AX144" s="11">
        <f t="shared" si="373"/>
        <v>1</v>
      </c>
      <c r="AY144" s="11">
        <f t="shared" si="374"/>
        <v>3</v>
      </c>
      <c r="AZ144" s="11">
        <f t="shared" si="375"/>
        <v>2015</v>
      </c>
      <c r="BA144" s="11">
        <f t="shared" si="376"/>
        <v>1</v>
      </c>
      <c r="BB144" s="11">
        <f t="shared" si="377"/>
        <v>19000</v>
      </c>
      <c r="BC144" s="11">
        <f t="shared" si="378"/>
        <v>1</v>
      </c>
      <c r="BD144" s="11">
        <f t="shared" si="379"/>
        <v>2</v>
      </c>
      <c r="BE144" s="11">
        <f t="shared" si="380"/>
        <v>2016</v>
      </c>
      <c r="BF144" s="11">
        <f t="shared" si="381"/>
        <v>1</v>
      </c>
      <c r="BG144" s="11">
        <f t="shared" si="411"/>
        <v>1</v>
      </c>
      <c r="BH144" s="11">
        <f t="shared" si="382"/>
        <v>2016</v>
      </c>
      <c r="BI144" s="11">
        <f t="shared" si="383"/>
        <v>1</v>
      </c>
      <c r="BJ144" s="11">
        <f t="shared" si="384"/>
        <v>0</v>
      </c>
      <c r="BK144" s="11" t="str">
        <f t="shared" si="385"/>
        <v/>
      </c>
      <c r="BL144" s="11" t="str">
        <f t="shared" si="386"/>
        <v xml:space="preserve"> </v>
      </c>
      <c r="BM144" s="11" t="str">
        <f t="shared" si="387"/>
        <v xml:space="preserve"> </v>
      </c>
      <c r="BN144" s="11" t="str">
        <f t="shared" si="388"/>
        <v xml:space="preserve"> </v>
      </c>
      <c r="BO144" s="11" t="str">
        <f t="shared" si="389"/>
        <v xml:space="preserve"> </v>
      </c>
      <c r="BP144" s="11" t="str">
        <f t="shared" si="390"/>
        <v xml:space="preserve"> </v>
      </c>
      <c r="BQ144" s="11" t="str">
        <f t="shared" si="391"/>
        <v>0</v>
      </c>
      <c r="BR144" s="25">
        <f t="shared" si="392"/>
        <v>0</v>
      </c>
      <c r="BS144" s="11" t="str">
        <f t="shared" si="393"/>
        <v>Not Present</v>
      </c>
      <c r="BT144" s="11" t="str">
        <f t="shared" si="394"/>
        <v>0</v>
      </c>
      <c r="BU144" s="12">
        <f t="shared" si="395"/>
        <v>1</v>
      </c>
      <c r="BV144" s="12">
        <f t="shared" si="396"/>
        <v>0</v>
      </c>
      <c r="BW144" s="12">
        <f t="shared" si="412"/>
        <v>1</v>
      </c>
      <c r="BX144" s="12">
        <f t="shared" si="397"/>
        <v>1</v>
      </c>
      <c r="BY144" s="11">
        <f t="shared" si="413"/>
        <v>1</v>
      </c>
      <c r="BZ144" s="11">
        <f t="shared" si="398"/>
        <v>1</v>
      </c>
      <c r="CA144" s="11">
        <f t="shared" si="399"/>
        <v>31</v>
      </c>
      <c r="CB144" s="11">
        <f t="shared" si="400"/>
        <v>2015</v>
      </c>
      <c r="CC144" s="11">
        <f t="shared" si="401"/>
        <v>1</v>
      </c>
      <c r="CD144" s="11" t="str">
        <f t="shared" si="402"/>
        <v>No</v>
      </c>
      <c r="CE144" s="11">
        <f t="shared" si="403"/>
        <v>0</v>
      </c>
      <c r="CF144" s="11">
        <f t="shared" si="404"/>
        <v>0</v>
      </c>
      <c r="CG144" s="11">
        <f t="shared" si="414"/>
        <v>1</v>
      </c>
      <c r="CH144" s="11">
        <f t="shared" si="415"/>
        <v>0</v>
      </c>
      <c r="CI144" s="11">
        <f t="shared" si="405"/>
        <v>1</v>
      </c>
      <c r="CJ144" s="11">
        <f t="shared" si="406"/>
        <v>1</v>
      </c>
    </row>
    <row r="145" spans="1:88" x14ac:dyDescent="0.3">
      <c r="A145" s="11">
        <f t="shared" si="330"/>
        <v>2017</v>
      </c>
      <c r="B145" s="11" t="str">
        <f t="shared" si="331"/>
        <v>14-03-2017 23:06:49 CET</v>
      </c>
      <c r="C145" s="11" t="str">
        <f t="shared" si="332"/>
        <v>Rwanda</v>
      </c>
      <c r="D145" s="11" t="str">
        <f t="shared" si="333"/>
        <v>Rulindo</v>
      </c>
      <c r="E145" s="11" t="str">
        <f t="shared" si="334"/>
        <v>Rusiga</v>
      </c>
      <c r="F145" s="11" t="str">
        <f t="shared" si="335"/>
        <v>Taba</v>
      </c>
      <c r="G145" s="11" t="str">
        <f t="shared" si="336"/>
        <v>Kingazi</v>
      </c>
      <c r="H145" s="11" t="str">
        <f t="shared" si="337"/>
        <v/>
      </c>
      <c r="I145" s="11" t="str">
        <f t="shared" si="338"/>
        <v/>
      </c>
      <c r="J145" s="11" t="str">
        <f t="shared" si="339"/>
        <v>Kingazi4 wpt/Nyakabizi1&amp;2</v>
      </c>
      <c r="K145" s="11">
        <f t="shared" si="340"/>
        <v>157</v>
      </c>
      <c r="L145" s="11">
        <f t="shared" si="416"/>
        <v>1259</v>
      </c>
      <c r="M145" s="11">
        <f t="shared" si="417"/>
        <v>1</v>
      </c>
      <c r="N145" s="11">
        <f t="shared" si="407"/>
        <v>1259</v>
      </c>
      <c r="O145" s="11">
        <f t="shared" si="341"/>
        <v>157</v>
      </c>
      <c r="P145" s="11" t="str">
        <f t="shared" si="342"/>
        <v xml:space="preserve"> </v>
      </c>
      <c r="Q145" s="13">
        <f t="shared" si="408"/>
        <v>1</v>
      </c>
      <c r="R145" s="11">
        <f t="shared" si="409"/>
        <v>1</v>
      </c>
      <c r="S145" s="11">
        <f t="shared" si="343"/>
        <v>0</v>
      </c>
      <c r="T145" s="11">
        <f t="shared" si="344"/>
        <v>1</v>
      </c>
      <c r="U145" s="11" t="str">
        <f t="shared" si="345"/>
        <v>Piped Network -- Gravity Only</v>
      </c>
      <c r="V145" s="11">
        <f t="shared" si="346"/>
        <v>2013</v>
      </c>
      <c r="W145" s="11" t="str">
        <f t="shared" si="347"/>
        <v>Gor</v>
      </c>
      <c r="X145" s="11" t="str">
        <f t="shared" si="348"/>
        <v>Spring</v>
      </c>
      <c r="Y145" s="11">
        <f t="shared" si="349"/>
        <v>1</v>
      </c>
      <c r="Z145" s="11">
        <f t="shared" si="350"/>
        <v>1</v>
      </c>
      <c r="AA145" s="11">
        <f t="shared" si="351"/>
        <v>0</v>
      </c>
      <c r="AB145" s="11" t="str">
        <f t="shared" si="352"/>
        <v/>
      </c>
      <c r="AC145" s="11" t="str">
        <f t="shared" si="353"/>
        <v xml:space="preserve"> </v>
      </c>
      <c r="AD145" s="11" t="str">
        <f t="shared" si="354"/>
        <v xml:space="preserve"> </v>
      </c>
      <c r="AE145" s="11" t="str">
        <f t="shared" si="355"/>
        <v xml:space="preserve"> </v>
      </c>
      <c r="AF145" s="11">
        <f t="shared" si="356"/>
        <v>20</v>
      </c>
      <c r="AG145" s="12">
        <f t="shared" si="410"/>
        <v>86400</v>
      </c>
      <c r="AH145" s="12">
        <f t="shared" si="357"/>
        <v>110.06369426751593</v>
      </c>
      <c r="AI145" s="11">
        <f t="shared" si="358"/>
        <v>1</v>
      </c>
      <c r="AJ145" s="11">
        <f t="shared" si="359"/>
        <v>0</v>
      </c>
      <c r="AK145" s="11" t="str">
        <f t="shared" si="360"/>
        <v xml:space="preserve"> </v>
      </c>
      <c r="AL145" s="11" t="str">
        <f t="shared" si="361"/>
        <v xml:space="preserve"> </v>
      </c>
      <c r="AM145" s="11" t="str">
        <f t="shared" si="362"/>
        <v xml:space="preserve"> </v>
      </c>
      <c r="AN145" s="11" t="str">
        <f t="shared" si="363"/>
        <v xml:space="preserve"> </v>
      </c>
      <c r="AO145" s="11">
        <f t="shared" si="364"/>
        <v>0</v>
      </c>
      <c r="AP145" s="11" t="str">
        <f t="shared" si="365"/>
        <v xml:space="preserve"> </v>
      </c>
      <c r="AQ145" s="11" t="str">
        <f t="shared" si="366"/>
        <v xml:space="preserve"> </v>
      </c>
      <c r="AR145" s="11" t="str">
        <f t="shared" si="367"/>
        <v xml:space="preserve"> </v>
      </c>
      <c r="AS145" s="11">
        <f t="shared" si="368"/>
        <v>0</v>
      </c>
      <c r="AT145" s="11" t="str">
        <f t="shared" si="369"/>
        <v xml:space="preserve"> </v>
      </c>
      <c r="AU145" s="11" t="str">
        <f t="shared" si="370"/>
        <v/>
      </c>
      <c r="AV145" s="11" t="str">
        <f t="shared" si="371"/>
        <v xml:space="preserve"> </v>
      </c>
      <c r="AW145" s="11" t="str">
        <f t="shared" si="372"/>
        <v xml:space="preserve"> </v>
      </c>
      <c r="AX145" s="11">
        <f t="shared" si="373"/>
        <v>0</v>
      </c>
      <c r="AY145" s="11" t="str">
        <f t="shared" si="374"/>
        <v xml:space="preserve"> </v>
      </c>
      <c r="AZ145" s="11" t="str">
        <f t="shared" si="375"/>
        <v xml:space="preserve"> </v>
      </c>
      <c r="BA145" s="11" t="str">
        <f t="shared" si="376"/>
        <v xml:space="preserve"> </v>
      </c>
      <c r="BB145" s="11" t="str">
        <f t="shared" si="377"/>
        <v xml:space="preserve"> </v>
      </c>
      <c r="BC145" s="11">
        <f t="shared" si="378"/>
        <v>0</v>
      </c>
      <c r="BD145" s="11" t="str">
        <f t="shared" si="379"/>
        <v xml:space="preserve"> </v>
      </c>
      <c r="BE145" s="11" t="str">
        <f t="shared" si="380"/>
        <v xml:space="preserve"> </v>
      </c>
      <c r="BF145" s="11" t="str">
        <f t="shared" si="381"/>
        <v xml:space="preserve"> </v>
      </c>
      <c r="BG145" s="11" t="str">
        <f t="shared" si="411"/>
        <v xml:space="preserve"> </v>
      </c>
      <c r="BH145" s="11" t="str">
        <f t="shared" si="382"/>
        <v xml:space="preserve"> </v>
      </c>
      <c r="BI145" s="11" t="str">
        <f t="shared" si="383"/>
        <v xml:space="preserve"> </v>
      </c>
      <c r="BJ145" s="11">
        <f t="shared" si="384"/>
        <v>0</v>
      </c>
      <c r="BK145" s="11" t="str">
        <f t="shared" si="385"/>
        <v/>
      </c>
      <c r="BL145" s="11" t="str">
        <f t="shared" si="386"/>
        <v xml:space="preserve"> </v>
      </c>
      <c r="BM145" s="11" t="str">
        <f t="shared" si="387"/>
        <v xml:space="preserve"> </v>
      </c>
      <c r="BN145" s="11" t="str">
        <f t="shared" si="388"/>
        <v xml:space="preserve"> </v>
      </c>
      <c r="BO145" s="11" t="str">
        <f t="shared" si="389"/>
        <v xml:space="preserve"> </v>
      </c>
      <c r="BP145" s="11" t="str">
        <f t="shared" si="390"/>
        <v xml:space="preserve"> </v>
      </c>
      <c r="BQ145" s="11" t="str">
        <f t="shared" si="391"/>
        <v>0</v>
      </c>
      <c r="BR145" s="25">
        <f t="shared" si="392"/>
        <v>0</v>
      </c>
      <c r="BS145" s="11" t="str">
        <f t="shared" si="393"/>
        <v>Not Present</v>
      </c>
      <c r="BT145" s="11" t="str">
        <f t="shared" si="394"/>
        <v>0</v>
      </c>
      <c r="BU145" s="12">
        <f t="shared" si="395"/>
        <v>1</v>
      </c>
      <c r="BV145" s="12">
        <f t="shared" si="396"/>
        <v>0</v>
      </c>
      <c r="BW145" s="12">
        <f t="shared" si="412"/>
        <v>1</v>
      </c>
      <c r="BX145" s="12">
        <f t="shared" si="397"/>
        <v>1</v>
      </c>
      <c r="BY145" s="11">
        <f t="shared" si="413"/>
        <v>1</v>
      </c>
      <c r="BZ145" s="11">
        <f t="shared" si="398"/>
        <v>1</v>
      </c>
      <c r="CA145" s="11">
        <f t="shared" si="399"/>
        <v>1</v>
      </c>
      <c r="CB145" s="11">
        <f t="shared" si="400"/>
        <v>2013</v>
      </c>
      <c r="CC145" s="11">
        <f t="shared" si="401"/>
        <v>3</v>
      </c>
      <c r="CD145" s="11" t="str">
        <f t="shared" si="402"/>
        <v>No</v>
      </c>
      <c r="CE145" s="11">
        <f t="shared" si="403"/>
        <v>0</v>
      </c>
      <c r="CF145" s="11">
        <f t="shared" si="404"/>
        <v>0</v>
      </c>
      <c r="CG145" s="11">
        <f t="shared" si="414"/>
        <v>1</v>
      </c>
      <c r="CH145" s="11">
        <f t="shared" si="415"/>
        <v>0</v>
      </c>
      <c r="CI145" s="11">
        <f t="shared" si="405"/>
        <v>0</v>
      </c>
      <c r="CJ145" s="11">
        <f t="shared" si="406"/>
        <v>3</v>
      </c>
    </row>
    <row r="146" spans="1:88" x14ac:dyDescent="0.3">
      <c r="A146" s="11">
        <f t="shared" si="330"/>
        <v>2017</v>
      </c>
      <c r="B146" s="11" t="str">
        <f t="shared" si="331"/>
        <v>23-04-2017 14:42:31 CEST</v>
      </c>
      <c r="C146" s="11" t="str">
        <f t="shared" si="332"/>
        <v>Rwanda</v>
      </c>
      <c r="D146" s="11" t="str">
        <f t="shared" si="333"/>
        <v>Rulindo</v>
      </c>
      <c r="E146" s="11" t="str">
        <f t="shared" si="334"/>
        <v>Buyoga</v>
      </c>
      <c r="F146" s="11" t="str">
        <f t="shared" si="335"/>
        <v>Gitumba</v>
      </c>
      <c r="G146" s="11" t="str">
        <f t="shared" si="336"/>
        <v>Rutabo</v>
      </c>
      <c r="H146" s="11" t="str">
        <f t="shared" si="337"/>
        <v/>
      </c>
      <c r="I146" s="11" t="str">
        <f t="shared" si="338"/>
        <v/>
      </c>
      <c r="J146" s="11" t="str">
        <f t="shared" si="339"/>
        <v>kiruruma</v>
      </c>
      <c r="K146" s="11">
        <f t="shared" si="340"/>
        <v>128</v>
      </c>
      <c r="L146" s="11">
        <f t="shared" si="416"/>
        <v>8295</v>
      </c>
      <c r="M146" s="11">
        <f t="shared" si="417"/>
        <v>25</v>
      </c>
      <c r="N146" s="11">
        <f t="shared" si="407"/>
        <v>331.8</v>
      </c>
      <c r="O146" s="11">
        <f t="shared" si="341"/>
        <v>80</v>
      </c>
      <c r="P146" s="11">
        <f t="shared" si="342"/>
        <v>48</v>
      </c>
      <c r="Q146" s="13">
        <f t="shared" si="408"/>
        <v>0.625</v>
      </c>
      <c r="R146" s="11">
        <f t="shared" si="409"/>
        <v>0</v>
      </c>
      <c r="S146" s="11">
        <f t="shared" si="343"/>
        <v>0</v>
      </c>
      <c r="T146" s="11">
        <f t="shared" si="344"/>
        <v>1</v>
      </c>
      <c r="U146" s="11" t="str">
        <f t="shared" si="345"/>
        <v>Piped Network With Pump</v>
      </c>
      <c r="V146" s="11">
        <f t="shared" si="346"/>
        <v>2014</v>
      </c>
      <c r="W146" s="11" t="str">
        <f t="shared" si="347"/>
        <v>Governement (District, Wasac) And Water For People</v>
      </c>
      <c r="X146" s="11" t="str">
        <f t="shared" si="348"/>
        <v>Spring</v>
      </c>
      <c r="Y146" s="11">
        <f t="shared" si="349"/>
        <v>1</v>
      </c>
      <c r="Z146" s="11">
        <f t="shared" si="350"/>
        <v>1</v>
      </c>
      <c r="AA146" s="11">
        <f t="shared" si="351"/>
        <v>1</v>
      </c>
      <c r="AB146" s="11" t="str">
        <f t="shared" si="352"/>
        <v>"Springbox" --Intake Structure At A Spring</v>
      </c>
      <c r="AC146" s="11">
        <f t="shared" si="353"/>
        <v>1</v>
      </c>
      <c r="AD146" s="11">
        <f t="shared" si="354"/>
        <v>2014</v>
      </c>
      <c r="AE146" s="11">
        <f t="shared" si="355"/>
        <v>1</v>
      </c>
      <c r="AF146" s="11">
        <f t="shared" si="356"/>
        <v>3</v>
      </c>
      <c r="AG146" s="12">
        <f t="shared" si="410"/>
        <v>576000</v>
      </c>
      <c r="AH146" s="12">
        <f t="shared" si="357"/>
        <v>1440</v>
      </c>
      <c r="AI146" s="11">
        <f t="shared" si="358"/>
        <v>1</v>
      </c>
      <c r="AJ146" s="11">
        <f t="shared" si="359"/>
        <v>1</v>
      </c>
      <c r="AK146" s="11">
        <f t="shared" si="360"/>
        <v>3</v>
      </c>
      <c r="AL146" s="11">
        <f t="shared" si="361"/>
        <v>2014</v>
      </c>
      <c r="AM146" s="11">
        <f t="shared" si="362"/>
        <v>1</v>
      </c>
      <c r="AN146" s="11">
        <f t="shared" si="363"/>
        <v>9000</v>
      </c>
      <c r="AO146" s="11">
        <f t="shared" si="364"/>
        <v>1</v>
      </c>
      <c r="AP146" s="11">
        <f t="shared" si="365"/>
        <v>11</v>
      </c>
      <c r="AQ146" s="11">
        <f t="shared" si="366"/>
        <v>2014</v>
      </c>
      <c r="AR146" s="11">
        <f t="shared" si="367"/>
        <v>1</v>
      </c>
      <c r="AS146" s="11">
        <f t="shared" si="368"/>
        <v>0</v>
      </c>
      <c r="AT146" s="11" t="str">
        <f t="shared" si="369"/>
        <v xml:space="preserve"> </v>
      </c>
      <c r="AU146" s="11" t="str">
        <f t="shared" si="370"/>
        <v/>
      </c>
      <c r="AV146" s="11" t="str">
        <f t="shared" si="371"/>
        <v xml:space="preserve"> </v>
      </c>
      <c r="AW146" s="11" t="str">
        <f t="shared" si="372"/>
        <v xml:space="preserve"> </v>
      </c>
      <c r="AX146" s="11">
        <f t="shared" si="373"/>
        <v>1</v>
      </c>
      <c r="AY146" s="11">
        <f t="shared" si="374"/>
        <v>3</v>
      </c>
      <c r="AZ146" s="11">
        <f t="shared" si="375"/>
        <v>2014</v>
      </c>
      <c r="BA146" s="11">
        <f t="shared" si="376"/>
        <v>1</v>
      </c>
      <c r="BB146" s="11">
        <f t="shared" si="377"/>
        <v>9000</v>
      </c>
      <c r="BC146" s="11">
        <f t="shared" si="378"/>
        <v>0</v>
      </c>
      <c r="BD146" s="11" t="str">
        <f t="shared" si="379"/>
        <v xml:space="preserve"> </v>
      </c>
      <c r="BE146" s="11" t="str">
        <f t="shared" si="380"/>
        <v xml:space="preserve"> </v>
      </c>
      <c r="BF146" s="11" t="str">
        <f t="shared" si="381"/>
        <v xml:space="preserve"> </v>
      </c>
      <c r="BG146" s="11" t="str">
        <f t="shared" si="411"/>
        <v xml:space="preserve"> </v>
      </c>
      <c r="BH146" s="11" t="str">
        <f t="shared" si="382"/>
        <v xml:space="preserve"> </v>
      </c>
      <c r="BI146" s="11" t="str">
        <f t="shared" si="383"/>
        <v xml:space="preserve"> </v>
      </c>
      <c r="BJ146" s="11">
        <f t="shared" si="384"/>
        <v>0</v>
      </c>
      <c r="BK146" s="11" t="str">
        <f t="shared" si="385"/>
        <v/>
      </c>
      <c r="BL146" s="11" t="str">
        <f t="shared" si="386"/>
        <v xml:space="preserve"> </v>
      </c>
      <c r="BM146" s="11" t="str">
        <f t="shared" si="387"/>
        <v xml:space="preserve"> </v>
      </c>
      <c r="BN146" s="11" t="str">
        <f t="shared" si="388"/>
        <v xml:space="preserve"> </v>
      </c>
      <c r="BO146" s="11" t="str">
        <f t="shared" si="389"/>
        <v xml:space="preserve"> </v>
      </c>
      <c r="BP146" s="11" t="str">
        <f t="shared" si="390"/>
        <v xml:space="preserve"> </v>
      </c>
      <c r="BQ146" s="11" t="str">
        <f t="shared" si="391"/>
        <v>0</v>
      </c>
      <c r="BR146" s="25">
        <f t="shared" si="392"/>
        <v>0</v>
      </c>
      <c r="BS146" s="11" t="str">
        <f t="shared" si="393"/>
        <v>Not Present</v>
      </c>
      <c r="BT146" s="11" t="str">
        <f t="shared" si="394"/>
        <v>0</v>
      </c>
      <c r="BU146" s="12">
        <f t="shared" si="395"/>
        <v>1</v>
      </c>
      <c r="BV146" s="12">
        <f t="shared" si="396"/>
        <v>0</v>
      </c>
      <c r="BW146" s="12">
        <f t="shared" si="412"/>
        <v>1</v>
      </c>
      <c r="BX146" s="12">
        <f t="shared" si="397"/>
        <v>1</v>
      </c>
      <c r="BY146" s="11">
        <f t="shared" si="413"/>
        <v>1</v>
      </c>
      <c r="BZ146" s="11">
        <f t="shared" si="398"/>
        <v>1</v>
      </c>
      <c r="CA146" s="11">
        <f t="shared" si="399"/>
        <v>1</v>
      </c>
      <c r="CB146" s="11">
        <f t="shared" si="400"/>
        <v>2014</v>
      </c>
      <c r="CC146" s="11">
        <f t="shared" si="401"/>
        <v>1</v>
      </c>
      <c r="CD146" s="11" t="str">
        <f t="shared" si="402"/>
        <v>No</v>
      </c>
      <c r="CE146" s="11">
        <f t="shared" si="403"/>
        <v>0</v>
      </c>
      <c r="CF146" s="11">
        <f t="shared" si="404"/>
        <v>0</v>
      </c>
      <c r="CG146" s="11">
        <f t="shared" si="414"/>
        <v>1</v>
      </c>
      <c r="CH146" s="11">
        <f t="shared" si="415"/>
        <v>0</v>
      </c>
      <c r="CI146" s="11">
        <f t="shared" si="405"/>
        <v>1</v>
      </c>
      <c r="CJ146" s="11">
        <f t="shared" si="406"/>
        <v>1</v>
      </c>
    </row>
    <row r="147" spans="1:88" x14ac:dyDescent="0.3">
      <c r="A147" s="11">
        <f t="shared" si="330"/>
        <v>2017</v>
      </c>
      <c r="B147" s="11" t="str">
        <f t="shared" si="331"/>
        <v>10-03-2017 12:37:33 CET</v>
      </c>
      <c r="C147" s="11" t="str">
        <f t="shared" si="332"/>
        <v>Rwanda</v>
      </c>
      <c r="D147" s="11" t="str">
        <f t="shared" si="333"/>
        <v>Rulindo</v>
      </c>
      <c r="E147" s="11" t="str">
        <f t="shared" si="334"/>
        <v>Bushoki</v>
      </c>
      <c r="F147" s="11" t="str">
        <f t="shared" si="335"/>
        <v>Mukoto</v>
      </c>
      <c r="G147" s="11" t="str">
        <f t="shared" si="336"/>
        <v>Marembo</v>
      </c>
      <c r="H147" s="11" t="str">
        <f t="shared" si="337"/>
        <v/>
      </c>
      <c r="I147" s="11" t="str">
        <f t="shared" si="338"/>
        <v/>
      </c>
      <c r="J147" s="11" t="str">
        <f t="shared" si="339"/>
        <v>Marembo water point/Tare-Rusiga pumping</v>
      </c>
      <c r="K147" s="11">
        <f t="shared" si="340"/>
        <v>90</v>
      </c>
      <c r="L147" s="11">
        <f t="shared" si="416"/>
        <v>9577</v>
      </c>
      <c r="M147" s="11">
        <f t="shared" si="417"/>
        <v>1</v>
      </c>
      <c r="N147" s="11">
        <f t="shared" si="407"/>
        <v>9577</v>
      </c>
      <c r="O147" s="11">
        <f t="shared" si="341"/>
        <v>90</v>
      </c>
      <c r="P147" s="11" t="str">
        <f t="shared" si="342"/>
        <v xml:space="preserve"> </v>
      </c>
      <c r="Q147" s="13">
        <f t="shared" si="408"/>
        <v>1</v>
      </c>
      <c r="R147" s="11">
        <f t="shared" si="409"/>
        <v>1</v>
      </c>
      <c r="S147" s="11">
        <f t="shared" si="343"/>
        <v>0</v>
      </c>
      <c r="T147" s="11">
        <f t="shared" si="344"/>
        <v>1</v>
      </c>
      <c r="U147" s="11" t="str">
        <f t="shared" si="345"/>
        <v>Piped Network With Pump</v>
      </c>
      <c r="V147" s="11">
        <f t="shared" si="346"/>
        <v>2015</v>
      </c>
      <c r="W147" s="11" t="str">
        <f t="shared" si="347"/>
        <v>Governement (District, Wasac) And Water For People</v>
      </c>
      <c r="X147" s="11" t="str">
        <f t="shared" si="348"/>
        <v>Spring</v>
      </c>
      <c r="Y147" s="11">
        <f t="shared" si="349"/>
        <v>8</v>
      </c>
      <c r="Z147" s="11">
        <f t="shared" si="350"/>
        <v>1</v>
      </c>
      <c r="AA147" s="11">
        <f t="shared" si="351"/>
        <v>1</v>
      </c>
      <c r="AB147" s="11" t="str">
        <f t="shared" si="352"/>
        <v>"Springbox" --Intake Structure At A Spring</v>
      </c>
      <c r="AC147" s="11">
        <f t="shared" si="353"/>
        <v>8</v>
      </c>
      <c r="AD147" s="11">
        <f t="shared" si="354"/>
        <v>2015</v>
      </c>
      <c r="AE147" s="11">
        <f t="shared" si="355"/>
        <v>1</v>
      </c>
      <c r="AF147" s="11">
        <f t="shared" si="356"/>
        <v>40</v>
      </c>
      <c r="AG147" s="12">
        <f t="shared" si="410"/>
        <v>43200</v>
      </c>
      <c r="AH147" s="12">
        <f t="shared" si="357"/>
        <v>96</v>
      </c>
      <c r="AI147" s="11">
        <f t="shared" si="358"/>
        <v>1</v>
      </c>
      <c r="AJ147" s="11">
        <f t="shared" si="359"/>
        <v>1</v>
      </c>
      <c r="AK147" s="11">
        <f t="shared" si="360"/>
        <v>1</v>
      </c>
      <c r="AL147" s="11">
        <f t="shared" si="361"/>
        <v>2015</v>
      </c>
      <c r="AM147" s="11">
        <f t="shared" si="362"/>
        <v>1</v>
      </c>
      <c r="AN147" s="11">
        <f t="shared" si="363"/>
        <v>4000</v>
      </c>
      <c r="AO147" s="11">
        <f t="shared" si="364"/>
        <v>1</v>
      </c>
      <c r="AP147" s="11">
        <f t="shared" si="365"/>
        <v>1</v>
      </c>
      <c r="AQ147" s="11">
        <f t="shared" si="366"/>
        <v>2015</v>
      </c>
      <c r="AR147" s="11">
        <f t="shared" si="367"/>
        <v>1</v>
      </c>
      <c r="AS147" s="11">
        <f t="shared" si="368"/>
        <v>0</v>
      </c>
      <c r="AT147" s="11" t="str">
        <f t="shared" si="369"/>
        <v xml:space="preserve"> </v>
      </c>
      <c r="AU147" s="11" t="str">
        <f t="shared" si="370"/>
        <v/>
      </c>
      <c r="AV147" s="11" t="str">
        <f t="shared" si="371"/>
        <v xml:space="preserve"> </v>
      </c>
      <c r="AW147" s="11" t="str">
        <f t="shared" si="372"/>
        <v xml:space="preserve"> </v>
      </c>
      <c r="AX147" s="11">
        <f t="shared" si="373"/>
        <v>1</v>
      </c>
      <c r="AY147" s="11">
        <f t="shared" si="374"/>
        <v>1</v>
      </c>
      <c r="AZ147" s="11">
        <f t="shared" si="375"/>
        <v>2015</v>
      </c>
      <c r="BA147" s="11">
        <f t="shared" si="376"/>
        <v>1</v>
      </c>
      <c r="BB147" s="11">
        <f t="shared" si="377"/>
        <v>8000</v>
      </c>
      <c r="BC147" s="11">
        <f t="shared" si="378"/>
        <v>1</v>
      </c>
      <c r="BD147" s="11">
        <f t="shared" si="379"/>
        <v>2</v>
      </c>
      <c r="BE147" s="11">
        <f t="shared" si="380"/>
        <v>2015</v>
      </c>
      <c r="BF147" s="11">
        <f t="shared" si="381"/>
        <v>1</v>
      </c>
      <c r="BG147" s="11">
        <f t="shared" si="411"/>
        <v>1</v>
      </c>
      <c r="BH147" s="11">
        <f t="shared" si="382"/>
        <v>2015</v>
      </c>
      <c r="BI147" s="11">
        <f t="shared" si="383"/>
        <v>1</v>
      </c>
      <c r="BJ147" s="11">
        <f t="shared" si="384"/>
        <v>0</v>
      </c>
      <c r="BK147" s="11" t="str">
        <f t="shared" si="385"/>
        <v/>
      </c>
      <c r="BL147" s="11" t="str">
        <f t="shared" si="386"/>
        <v xml:space="preserve"> </v>
      </c>
      <c r="BM147" s="11" t="str">
        <f t="shared" si="387"/>
        <v xml:space="preserve"> </v>
      </c>
      <c r="BN147" s="11" t="str">
        <f t="shared" si="388"/>
        <v xml:space="preserve"> </v>
      </c>
      <c r="BO147" s="11" t="str">
        <f t="shared" si="389"/>
        <v xml:space="preserve"> </v>
      </c>
      <c r="BP147" s="11" t="str">
        <f t="shared" si="390"/>
        <v xml:space="preserve"> </v>
      </c>
      <c r="BQ147" s="11" t="str">
        <f t="shared" si="391"/>
        <v>0</v>
      </c>
      <c r="BR147" s="25">
        <f t="shared" si="392"/>
        <v>0</v>
      </c>
      <c r="BS147" s="11" t="str">
        <f t="shared" si="393"/>
        <v>Not Present</v>
      </c>
      <c r="BT147" s="11" t="str">
        <f t="shared" si="394"/>
        <v>0</v>
      </c>
      <c r="BU147" s="12">
        <f t="shared" si="395"/>
        <v>1</v>
      </c>
      <c r="BV147" s="12">
        <f t="shared" si="396"/>
        <v>0</v>
      </c>
      <c r="BW147" s="12">
        <f t="shared" si="412"/>
        <v>1</v>
      </c>
      <c r="BX147" s="12">
        <f t="shared" si="397"/>
        <v>1</v>
      </c>
      <c r="BY147" s="11">
        <f t="shared" si="413"/>
        <v>1</v>
      </c>
      <c r="BZ147" s="11">
        <f t="shared" si="398"/>
        <v>1</v>
      </c>
      <c r="CA147" s="11">
        <f t="shared" si="399"/>
        <v>1</v>
      </c>
      <c r="CB147" s="11">
        <f t="shared" si="400"/>
        <v>2015</v>
      </c>
      <c r="CC147" s="11">
        <f t="shared" si="401"/>
        <v>1</v>
      </c>
      <c r="CD147" s="11" t="str">
        <f t="shared" si="402"/>
        <v>No</v>
      </c>
      <c r="CE147" s="11">
        <f t="shared" si="403"/>
        <v>0</v>
      </c>
      <c r="CF147" s="11">
        <f t="shared" si="404"/>
        <v>0</v>
      </c>
      <c r="CG147" s="11">
        <f t="shared" si="414"/>
        <v>1</v>
      </c>
      <c r="CH147" s="11">
        <f t="shared" si="415"/>
        <v>0</v>
      </c>
      <c r="CI147" s="11">
        <f t="shared" si="405"/>
        <v>1</v>
      </c>
      <c r="CJ147" s="11">
        <f t="shared" si="406"/>
        <v>1</v>
      </c>
    </row>
    <row r="148" spans="1:88" x14ac:dyDescent="0.3">
      <c r="A148" s="11">
        <f t="shared" si="330"/>
        <v>2017</v>
      </c>
      <c r="B148" s="11" t="str">
        <f t="shared" si="331"/>
        <v>23-03-2017 10:42:17 CET</v>
      </c>
      <c r="C148" s="11" t="str">
        <f t="shared" si="332"/>
        <v>Rwanda</v>
      </c>
      <c r="D148" s="11" t="str">
        <f t="shared" si="333"/>
        <v>Rulindo</v>
      </c>
      <c r="E148" s="11" t="str">
        <f t="shared" si="334"/>
        <v>Murambi</v>
      </c>
      <c r="F148" s="11" t="str">
        <f t="shared" si="335"/>
        <v>Bubangu</v>
      </c>
      <c r="G148" s="11" t="str">
        <f t="shared" si="336"/>
        <v>Mayange</v>
      </c>
      <c r="H148" s="11" t="str">
        <f t="shared" si="337"/>
        <v/>
      </c>
      <c r="I148" s="11" t="str">
        <f t="shared" si="338"/>
        <v/>
      </c>
      <c r="J148" s="11" t="str">
        <f t="shared" si="339"/>
        <v>Mutagata Motorised Network</v>
      </c>
      <c r="K148" s="11">
        <f t="shared" si="340"/>
        <v>198</v>
      </c>
      <c r="L148" s="11">
        <f t="shared" si="416"/>
        <v>26296</v>
      </c>
      <c r="M148" s="11">
        <f t="shared" si="417"/>
        <v>49</v>
      </c>
      <c r="N148" s="11">
        <f t="shared" si="407"/>
        <v>536.65306122448976</v>
      </c>
      <c r="O148" s="11">
        <f t="shared" si="341"/>
        <v>160</v>
      </c>
      <c r="P148" s="11">
        <f t="shared" si="342"/>
        <v>38</v>
      </c>
      <c r="Q148" s="13">
        <f t="shared" si="408"/>
        <v>0.80808080808080807</v>
      </c>
      <c r="R148" s="11">
        <f t="shared" si="409"/>
        <v>0</v>
      </c>
      <c r="S148" s="11">
        <f t="shared" si="343"/>
        <v>0</v>
      </c>
      <c r="T148" s="11">
        <f t="shared" si="344"/>
        <v>1</v>
      </c>
      <c r="U148" s="11" t="str">
        <f t="shared" si="345"/>
        <v>Piped Network With Pump</v>
      </c>
      <c r="V148" s="11">
        <f t="shared" si="346"/>
        <v>1987</v>
      </c>
      <c r="W148" s="11" t="str">
        <f t="shared" si="347"/>
        <v>Governement (District, Wasac) And Water For People</v>
      </c>
      <c r="X148" s="11" t="str">
        <f t="shared" si="348"/>
        <v>Spring</v>
      </c>
      <c r="Y148" s="11">
        <f t="shared" si="349"/>
        <v>1</v>
      </c>
      <c r="Z148" s="11">
        <f t="shared" si="350"/>
        <v>1</v>
      </c>
      <c r="AA148" s="11">
        <f t="shared" si="351"/>
        <v>1</v>
      </c>
      <c r="AB148" s="11" t="str">
        <f t="shared" si="352"/>
        <v>"Springbox" --Intake Structure At A Spring</v>
      </c>
      <c r="AC148" s="11">
        <f t="shared" si="353"/>
        <v>1</v>
      </c>
      <c r="AD148" s="11">
        <f t="shared" si="354"/>
        <v>2007</v>
      </c>
      <c r="AE148" s="11">
        <f t="shared" si="355"/>
        <v>1</v>
      </c>
      <c r="AF148" s="11">
        <f t="shared" si="356"/>
        <v>5</v>
      </c>
      <c r="AG148" s="12">
        <f t="shared" si="410"/>
        <v>345600</v>
      </c>
      <c r="AH148" s="12">
        <f t="shared" si="357"/>
        <v>432</v>
      </c>
      <c r="AI148" s="11">
        <f t="shared" si="358"/>
        <v>1</v>
      </c>
      <c r="AJ148" s="11">
        <f t="shared" si="359"/>
        <v>1</v>
      </c>
      <c r="AK148" s="11">
        <f t="shared" si="360"/>
        <v>1</v>
      </c>
      <c r="AL148" s="11">
        <f t="shared" si="361"/>
        <v>2016</v>
      </c>
      <c r="AM148" s="11">
        <f t="shared" si="362"/>
        <v>1</v>
      </c>
      <c r="AN148" s="11">
        <f t="shared" si="363"/>
        <v>1900</v>
      </c>
      <c r="AO148" s="11">
        <f t="shared" si="364"/>
        <v>1</v>
      </c>
      <c r="AP148" s="11">
        <f t="shared" si="365"/>
        <v>39</v>
      </c>
      <c r="AQ148" s="11">
        <f t="shared" si="366"/>
        <v>2016</v>
      </c>
      <c r="AR148" s="11">
        <f t="shared" si="367"/>
        <v>1</v>
      </c>
      <c r="AS148" s="11">
        <f t="shared" si="368"/>
        <v>1</v>
      </c>
      <c r="AT148" s="11">
        <f t="shared" si="369"/>
        <v>17</v>
      </c>
      <c r="AU148" s="11" t="str">
        <f t="shared" si="370"/>
        <v>Pressure Break Tank|Distribution Chamber|Washout And Air Release Chamber</v>
      </c>
      <c r="AV148" s="11">
        <f t="shared" si="371"/>
        <v>2016</v>
      </c>
      <c r="AW148" s="11">
        <f t="shared" si="372"/>
        <v>1</v>
      </c>
      <c r="AX148" s="11">
        <f t="shared" si="373"/>
        <v>1</v>
      </c>
      <c r="AY148" s="11">
        <f t="shared" si="374"/>
        <v>6</v>
      </c>
      <c r="AZ148" s="11">
        <f t="shared" si="375"/>
        <v>2016</v>
      </c>
      <c r="BA148" s="11">
        <f t="shared" si="376"/>
        <v>1</v>
      </c>
      <c r="BB148" s="11">
        <f t="shared" si="377"/>
        <v>40000</v>
      </c>
      <c r="BC148" s="11">
        <f t="shared" si="378"/>
        <v>1</v>
      </c>
      <c r="BD148" s="11">
        <f t="shared" si="379"/>
        <v>5</v>
      </c>
      <c r="BE148" s="11">
        <f t="shared" si="380"/>
        <v>2017</v>
      </c>
      <c r="BF148" s="11">
        <f t="shared" si="381"/>
        <v>1</v>
      </c>
      <c r="BG148" s="11">
        <f t="shared" si="411"/>
        <v>1</v>
      </c>
      <c r="BH148" s="11">
        <f t="shared" si="382"/>
        <v>2016</v>
      </c>
      <c r="BI148" s="11">
        <f t="shared" si="383"/>
        <v>1</v>
      </c>
      <c r="BJ148" s="11">
        <f t="shared" si="384"/>
        <v>1</v>
      </c>
      <c r="BK148" s="11" t="str">
        <f t="shared" si="385"/>
        <v>Disinfection/Chlorination</v>
      </c>
      <c r="BL148" s="11">
        <f t="shared" si="386"/>
        <v>2017</v>
      </c>
      <c r="BM148" s="11">
        <f t="shared" si="387"/>
        <v>1</v>
      </c>
      <c r="BN148" s="11">
        <f t="shared" si="388"/>
        <v>0</v>
      </c>
      <c r="BO148" s="11" t="str">
        <f t="shared" si="389"/>
        <v xml:space="preserve"> </v>
      </c>
      <c r="BP148" s="11" t="str">
        <f t="shared" si="390"/>
        <v xml:space="preserve"> </v>
      </c>
      <c r="BQ148" s="11" t="str">
        <f t="shared" si="391"/>
        <v>0</v>
      </c>
      <c r="BR148" s="25">
        <f t="shared" si="392"/>
        <v>0</v>
      </c>
      <c r="BS148" s="11" t="str">
        <f t="shared" si="393"/>
        <v>Not Present</v>
      </c>
      <c r="BT148" s="11" t="str">
        <f t="shared" si="394"/>
        <v>0</v>
      </c>
      <c r="BU148" s="12">
        <f t="shared" si="395"/>
        <v>1</v>
      </c>
      <c r="BV148" s="12">
        <f t="shared" si="396"/>
        <v>0</v>
      </c>
      <c r="BW148" s="12">
        <f t="shared" si="412"/>
        <v>1</v>
      </c>
      <c r="BX148" s="12">
        <f t="shared" si="397"/>
        <v>1</v>
      </c>
      <c r="BY148" s="11">
        <f t="shared" si="413"/>
        <v>1</v>
      </c>
      <c r="BZ148" s="11">
        <f t="shared" si="398"/>
        <v>1</v>
      </c>
      <c r="CA148" s="11">
        <f t="shared" si="399"/>
        <v>64</v>
      </c>
      <c r="CB148" s="11">
        <f t="shared" si="400"/>
        <v>2016</v>
      </c>
      <c r="CC148" s="11">
        <f t="shared" si="401"/>
        <v>1</v>
      </c>
      <c r="CD148" s="11" t="str">
        <f t="shared" si="402"/>
        <v>No</v>
      </c>
      <c r="CE148" s="11">
        <f t="shared" si="403"/>
        <v>0</v>
      </c>
      <c r="CF148" s="11">
        <f t="shared" si="404"/>
        <v>0</v>
      </c>
      <c r="CG148" s="11">
        <f t="shared" si="414"/>
        <v>1</v>
      </c>
      <c r="CH148" s="11">
        <f t="shared" si="415"/>
        <v>0</v>
      </c>
      <c r="CI148" s="11">
        <f t="shared" si="405"/>
        <v>1</v>
      </c>
      <c r="CJ148" s="11">
        <f t="shared" si="406"/>
        <v>1</v>
      </c>
    </row>
    <row r="149" spans="1:88" x14ac:dyDescent="0.3">
      <c r="A149" s="11">
        <f t="shared" si="330"/>
        <v>2017</v>
      </c>
      <c r="B149" s="11" t="str">
        <f t="shared" si="331"/>
        <v>15-03-2017 19:10:33 CET</v>
      </c>
      <c r="C149" s="11" t="str">
        <f t="shared" si="332"/>
        <v>Rwanda</v>
      </c>
      <c r="D149" s="11" t="str">
        <f t="shared" si="333"/>
        <v>Rulindo</v>
      </c>
      <c r="E149" s="11" t="str">
        <f t="shared" si="334"/>
        <v>Tumba</v>
      </c>
      <c r="F149" s="11" t="str">
        <f t="shared" si="335"/>
        <v>Nyirabirori</v>
      </c>
      <c r="G149" s="11" t="str">
        <f t="shared" si="336"/>
        <v>Gatsinde</v>
      </c>
      <c r="H149" s="11" t="str">
        <f t="shared" si="337"/>
        <v/>
      </c>
      <c r="I149" s="11" t="str">
        <f t="shared" si="338"/>
        <v/>
      </c>
      <c r="J149" s="11" t="str">
        <f t="shared" si="339"/>
        <v>Kiringo wpt/Nyirambuga pumping</v>
      </c>
      <c r="K149" s="11">
        <f t="shared" si="340"/>
        <v>178</v>
      </c>
      <c r="L149" s="11">
        <f t="shared" si="416"/>
        <v>30604</v>
      </c>
      <c r="M149" s="11">
        <f t="shared" si="417"/>
        <v>1</v>
      </c>
      <c r="N149" s="11">
        <f t="shared" si="407"/>
        <v>30604</v>
      </c>
      <c r="O149" s="11">
        <f t="shared" si="341"/>
        <v>178</v>
      </c>
      <c r="P149" s="11" t="str">
        <f t="shared" si="342"/>
        <v xml:space="preserve"> </v>
      </c>
      <c r="Q149" s="13">
        <f t="shared" si="408"/>
        <v>1</v>
      </c>
      <c r="R149" s="11">
        <f t="shared" si="409"/>
        <v>1</v>
      </c>
      <c r="S149" s="11">
        <f t="shared" si="343"/>
        <v>0</v>
      </c>
      <c r="T149" s="11">
        <f t="shared" si="344"/>
        <v>1</v>
      </c>
      <c r="U149" s="11" t="str">
        <f t="shared" si="345"/>
        <v>Piped Network With Pump</v>
      </c>
      <c r="V149" s="11">
        <f t="shared" si="346"/>
        <v>2012</v>
      </c>
      <c r="W149" s="11" t="str">
        <f t="shared" si="347"/>
        <v>Gor</v>
      </c>
      <c r="X149" s="11" t="str">
        <f t="shared" si="348"/>
        <v>Spring</v>
      </c>
      <c r="Y149" s="11">
        <f t="shared" si="349"/>
        <v>11</v>
      </c>
      <c r="Z149" s="11">
        <f t="shared" si="350"/>
        <v>1</v>
      </c>
      <c r="AA149" s="11">
        <f t="shared" si="351"/>
        <v>0</v>
      </c>
      <c r="AB149" s="11" t="str">
        <f t="shared" si="352"/>
        <v/>
      </c>
      <c r="AC149" s="11" t="str">
        <f t="shared" si="353"/>
        <v xml:space="preserve"> </v>
      </c>
      <c r="AD149" s="11" t="str">
        <f t="shared" si="354"/>
        <v xml:space="preserve"> </v>
      </c>
      <c r="AE149" s="11" t="str">
        <f t="shared" si="355"/>
        <v xml:space="preserve"> </v>
      </c>
      <c r="AF149" s="11">
        <f t="shared" si="356"/>
        <v>4</v>
      </c>
      <c r="AG149" s="12">
        <f t="shared" si="410"/>
        <v>432000</v>
      </c>
      <c r="AH149" s="12">
        <f t="shared" si="357"/>
        <v>485.39325842696627</v>
      </c>
      <c r="AI149" s="11">
        <f t="shared" si="358"/>
        <v>1</v>
      </c>
      <c r="AJ149" s="11">
        <f t="shared" si="359"/>
        <v>0</v>
      </c>
      <c r="AK149" s="11" t="str">
        <f t="shared" si="360"/>
        <v xml:space="preserve"> </v>
      </c>
      <c r="AL149" s="11" t="str">
        <f t="shared" si="361"/>
        <v xml:space="preserve"> </v>
      </c>
      <c r="AM149" s="11" t="str">
        <f t="shared" si="362"/>
        <v xml:space="preserve"> </v>
      </c>
      <c r="AN149" s="11" t="str">
        <f t="shared" si="363"/>
        <v xml:space="preserve"> </v>
      </c>
      <c r="AO149" s="11">
        <f t="shared" si="364"/>
        <v>1</v>
      </c>
      <c r="AP149" s="11">
        <f t="shared" si="365"/>
        <v>1</v>
      </c>
      <c r="AQ149" s="11">
        <f t="shared" si="366"/>
        <v>2012</v>
      </c>
      <c r="AR149" s="11">
        <f t="shared" si="367"/>
        <v>1</v>
      </c>
      <c r="AS149" s="11">
        <f t="shared" si="368"/>
        <v>0</v>
      </c>
      <c r="AT149" s="11" t="str">
        <f t="shared" si="369"/>
        <v xml:space="preserve"> </v>
      </c>
      <c r="AU149" s="11" t="str">
        <f t="shared" si="370"/>
        <v/>
      </c>
      <c r="AV149" s="11" t="str">
        <f t="shared" si="371"/>
        <v xml:space="preserve"> </v>
      </c>
      <c r="AW149" s="11" t="str">
        <f t="shared" si="372"/>
        <v xml:space="preserve"> </v>
      </c>
      <c r="AX149" s="11">
        <f t="shared" si="373"/>
        <v>0</v>
      </c>
      <c r="AY149" s="11" t="str">
        <f t="shared" si="374"/>
        <v xml:space="preserve"> </v>
      </c>
      <c r="AZ149" s="11" t="str">
        <f t="shared" si="375"/>
        <v xml:space="preserve"> </v>
      </c>
      <c r="BA149" s="11" t="str">
        <f t="shared" si="376"/>
        <v xml:space="preserve"> </v>
      </c>
      <c r="BB149" s="11" t="str">
        <f t="shared" si="377"/>
        <v xml:space="preserve"> </v>
      </c>
      <c r="BC149" s="11">
        <f t="shared" si="378"/>
        <v>0</v>
      </c>
      <c r="BD149" s="11" t="str">
        <f t="shared" si="379"/>
        <v xml:space="preserve"> </v>
      </c>
      <c r="BE149" s="11" t="str">
        <f t="shared" si="380"/>
        <v xml:space="preserve"> </v>
      </c>
      <c r="BF149" s="11" t="str">
        <f t="shared" si="381"/>
        <v xml:space="preserve"> </v>
      </c>
      <c r="BG149" s="11" t="str">
        <f t="shared" si="411"/>
        <v xml:space="preserve"> </v>
      </c>
      <c r="BH149" s="11" t="str">
        <f t="shared" si="382"/>
        <v xml:space="preserve"> </v>
      </c>
      <c r="BI149" s="11" t="str">
        <f t="shared" si="383"/>
        <v xml:space="preserve"> </v>
      </c>
      <c r="BJ149" s="11">
        <f t="shared" si="384"/>
        <v>0</v>
      </c>
      <c r="BK149" s="11" t="str">
        <f t="shared" si="385"/>
        <v/>
      </c>
      <c r="BL149" s="11" t="str">
        <f t="shared" si="386"/>
        <v xml:space="preserve"> </v>
      </c>
      <c r="BM149" s="11" t="str">
        <f t="shared" si="387"/>
        <v xml:space="preserve"> </v>
      </c>
      <c r="BN149" s="11" t="str">
        <f t="shared" si="388"/>
        <v xml:space="preserve"> </v>
      </c>
      <c r="BO149" s="11" t="str">
        <f t="shared" si="389"/>
        <v xml:space="preserve"> </v>
      </c>
      <c r="BP149" s="11" t="str">
        <f t="shared" si="390"/>
        <v xml:space="preserve"> </v>
      </c>
      <c r="BQ149" s="11" t="str">
        <f t="shared" si="391"/>
        <v>0</v>
      </c>
      <c r="BR149" s="25">
        <f t="shared" si="392"/>
        <v>0</v>
      </c>
      <c r="BS149" s="11" t="str">
        <f t="shared" si="393"/>
        <v>Not Present</v>
      </c>
      <c r="BT149" s="11" t="str">
        <f t="shared" si="394"/>
        <v>0</v>
      </c>
      <c r="BU149" s="12">
        <f t="shared" si="395"/>
        <v>1</v>
      </c>
      <c r="BV149" s="12">
        <f t="shared" si="396"/>
        <v>0</v>
      </c>
      <c r="BW149" s="12">
        <f t="shared" si="412"/>
        <v>1</v>
      </c>
      <c r="BX149" s="12">
        <f t="shared" si="397"/>
        <v>1</v>
      </c>
      <c r="BY149" s="11">
        <f t="shared" si="413"/>
        <v>1</v>
      </c>
      <c r="BZ149" s="11">
        <f t="shared" si="398"/>
        <v>1</v>
      </c>
      <c r="CA149" s="11">
        <f t="shared" si="399"/>
        <v>1</v>
      </c>
      <c r="CB149" s="11">
        <f t="shared" si="400"/>
        <v>2012</v>
      </c>
      <c r="CC149" s="11">
        <f t="shared" si="401"/>
        <v>1</v>
      </c>
      <c r="CD149" s="11" t="str">
        <f t="shared" si="402"/>
        <v>No</v>
      </c>
      <c r="CE149" s="11">
        <f t="shared" si="403"/>
        <v>0</v>
      </c>
      <c r="CF149" s="11">
        <f t="shared" si="404"/>
        <v>0</v>
      </c>
      <c r="CG149" s="11">
        <f t="shared" si="414"/>
        <v>1</v>
      </c>
      <c r="CH149" s="11">
        <f t="shared" si="415"/>
        <v>0</v>
      </c>
      <c r="CI149" s="11">
        <f t="shared" si="405"/>
        <v>1</v>
      </c>
      <c r="CJ149" s="11">
        <f t="shared" si="406"/>
        <v>1</v>
      </c>
    </row>
    <row r="150" spans="1:88" x14ac:dyDescent="0.3">
      <c r="A150" s="11">
        <f t="shared" si="330"/>
        <v>2017</v>
      </c>
      <c r="B150" s="11" t="str">
        <f t="shared" si="331"/>
        <v>22-03-2017 20:21:44 CET</v>
      </c>
      <c r="C150" s="11" t="str">
        <f t="shared" si="332"/>
        <v>Rwanda</v>
      </c>
      <c r="D150" s="11" t="str">
        <f t="shared" si="333"/>
        <v>Rulindo</v>
      </c>
      <c r="E150" s="11" t="str">
        <f t="shared" si="334"/>
        <v>Murambi</v>
      </c>
      <c r="F150" s="11" t="str">
        <f t="shared" si="335"/>
        <v>Mvuzo</v>
      </c>
      <c r="G150" s="11" t="str">
        <f t="shared" si="336"/>
        <v>Rurama</v>
      </c>
      <c r="H150" s="11" t="str">
        <f t="shared" si="337"/>
        <v/>
      </c>
      <c r="I150" s="11" t="str">
        <f t="shared" si="338"/>
        <v/>
      </c>
      <c r="J150" s="11" t="str">
        <f t="shared" si="339"/>
        <v>Mutagata Motorised Network</v>
      </c>
      <c r="K150" s="11">
        <f t="shared" si="340"/>
        <v>155</v>
      </c>
      <c r="L150" s="11">
        <f t="shared" si="416"/>
        <v>26296</v>
      </c>
      <c r="M150" s="11">
        <f t="shared" si="417"/>
        <v>49</v>
      </c>
      <c r="N150" s="11">
        <f t="shared" si="407"/>
        <v>536.65306122448976</v>
      </c>
      <c r="O150" s="11">
        <f t="shared" si="341"/>
        <v>60</v>
      </c>
      <c r="P150" s="11">
        <f t="shared" si="342"/>
        <v>95</v>
      </c>
      <c r="Q150" s="13">
        <f t="shared" si="408"/>
        <v>0.38709677419354838</v>
      </c>
      <c r="R150" s="11">
        <f t="shared" si="409"/>
        <v>0</v>
      </c>
      <c r="S150" s="11">
        <f t="shared" si="343"/>
        <v>0</v>
      </c>
      <c r="T150" s="11">
        <f t="shared" si="344"/>
        <v>1</v>
      </c>
      <c r="U150" s="11" t="str">
        <f t="shared" si="345"/>
        <v>Piped Network With Pump</v>
      </c>
      <c r="V150" s="11">
        <f t="shared" si="346"/>
        <v>1987</v>
      </c>
      <c r="W150" s="11" t="str">
        <f t="shared" si="347"/>
        <v>Governement (District, Wasac) And Water For People</v>
      </c>
      <c r="X150" s="11" t="str">
        <f t="shared" si="348"/>
        <v>Spring</v>
      </c>
      <c r="Y150" s="11">
        <f t="shared" si="349"/>
        <v>1</v>
      </c>
      <c r="Z150" s="11">
        <f t="shared" si="350"/>
        <v>1</v>
      </c>
      <c r="AA150" s="11">
        <f t="shared" si="351"/>
        <v>1</v>
      </c>
      <c r="AB150" s="11" t="str">
        <f t="shared" si="352"/>
        <v>"Springbox" --Intake Structure At A Spring</v>
      </c>
      <c r="AC150" s="11">
        <f t="shared" si="353"/>
        <v>1</v>
      </c>
      <c r="AD150" s="11">
        <f t="shared" si="354"/>
        <v>2007</v>
      </c>
      <c r="AE150" s="11">
        <f t="shared" si="355"/>
        <v>1</v>
      </c>
      <c r="AF150" s="11">
        <f t="shared" si="356"/>
        <v>5</v>
      </c>
      <c r="AG150" s="12">
        <f t="shared" si="410"/>
        <v>345600</v>
      </c>
      <c r="AH150" s="12">
        <f t="shared" si="357"/>
        <v>1152</v>
      </c>
      <c r="AI150" s="11">
        <f t="shared" si="358"/>
        <v>1</v>
      </c>
      <c r="AJ150" s="11">
        <f t="shared" si="359"/>
        <v>1</v>
      </c>
      <c r="AK150" s="11">
        <f t="shared" si="360"/>
        <v>1</v>
      </c>
      <c r="AL150" s="11">
        <f t="shared" si="361"/>
        <v>2016</v>
      </c>
      <c r="AM150" s="11">
        <f t="shared" si="362"/>
        <v>1</v>
      </c>
      <c r="AN150" s="11">
        <f t="shared" si="363"/>
        <v>1900</v>
      </c>
      <c r="AO150" s="11">
        <f t="shared" si="364"/>
        <v>1</v>
      </c>
      <c r="AP150" s="11">
        <f t="shared" si="365"/>
        <v>39</v>
      </c>
      <c r="AQ150" s="11">
        <f t="shared" si="366"/>
        <v>2016</v>
      </c>
      <c r="AR150" s="11">
        <f t="shared" si="367"/>
        <v>1</v>
      </c>
      <c r="AS150" s="11">
        <f t="shared" si="368"/>
        <v>1</v>
      </c>
      <c r="AT150" s="11">
        <f t="shared" si="369"/>
        <v>17</v>
      </c>
      <c r="AU150" s="11" t="str">
        <f t="shared" si="370"/>
        <v>Pressure Break Tank|Distribution Chamber|Washout And Air Release Chamber</v>
      </c>
      <c r="AV150" s="11">
        <f t="shared" si="371"/>
        <v>2016</v>
      </c>
      <c r="AW150" s="11">
        <f t="shared" si="372"/>
        <v>1</v>
      </c>
      <c r="AX150" s="11">
        <f t="shared" si="373"/>
        <v>1</v>
      </c>
      <c r="AY150" s="11">
        <f t="shared" si="374"/>
        <v>6</v>
      </c>
      <c r="AZ150" s="11">
        <f t="shared" si="375"/>
        <v>2016</v>
      </c>
      <c r="BA150" s="11">
        <f t="shared" si="376"/>
        <v>1</v>
      </c>
      <c r="BB150" s="11">
        <f t="shared" si="377"/>
        <v>40000</v>
      </c>
      <c r="BC150" s="11">
        <f t="shared" si="378"/>
        <v>1</v>
      </c>
      <c r="BD150" s="11">
        <f t="shared" si="379"/>
        <v>5</v>
      </c>
      <c r="BE150" s="11">
        <f t="shared" si="380"/>
        <v>2017</v>
      </c>
      <c r="BF150" s="11">
        <f t="shared" si="381"/>
        <v>1</v>
      </c>
      <c r="BG150" s="11">
        <f t="shared" si="411"/>
        <v>1</v>
      </c>
      <c r="BH150" s="11">
        <f t="shared" si="382"/>
        <v>2016</v>
      </c>
      <c r="BI150" s="11">
        <f t="shared" si="383"/>
        <v>1</v>
      </c>
      <c r="BJ150" s="11">
        <f t="shared" si="384"/>
        <v>1</v>
      </c>
      <c r="BK150" s="11" t="str">
        <f t="shared" si="385"/>
        <v>Disinfection/Chlorination</v>
      </c>
      <c r="BL150" s="11">
        <f t="shared" si="386"/>
        <v>2017</v>
      </c>
      <c r="BM150" s="11">
        <f t="shared" si="387"/>
        <v>1</v>
      </c>
      <c r="BN150" s="11">
        <f t="shared" si="388"/>
        <v>0</v>
      </c>
      <c r="BO150" s="11" t="str">
        <f t="shared" si="389"/>
        <v xml:space="preserve"> </v>
      </c>
      <c r="BP150" s="11" t="str">
        <f t="shared" si="390"/>
        <v xml:space="preserve"> </v>
      </c>
      <c r="BQ150" s="11" t="str">
        <f t="shared" si="391"/>
        <v>0</v>
      </c>
      <c r="BR150" s="25">
        <f t="shared" si="392"/>
        <v>0</v>
      </c>
      <c r="BS150" s="11" t="str">
        <f t="shared" si="393"/>
        <v>Not Present</v>
      </c>
      <c r="BT150" s="11" t="str">
        <f t="shared" si="394"/>
        <v>0</v>
      </c>
      <c r="BU150" s="12">
        <f t="shared" si="395"/>
        <v>1</v>
      </c>
      <c r="BV150" s="12">
        <f t="shared" si="396"/>
        <v>0</v>
      </c>
      <c r="BW150" s="12">
        <f t="shared" si="412"/>
        <v>1</v>
      </c>
      <c r="BX150" s="12">
        <f t="shared" si="397"/>
        <v>1</v>
      </c>
      <c r="BY150" s="11">
        <f t="shared" si="413"/>
        <v>1</v>
      </c>
      <c r="BZ150" s="11">
        <f t="shared" si="398"/>
        <v>1</v>
      </c>
      <c r="CA150" s="11">
        <f t="shared" si="399"/>
        <v>64</v>
      </c>
      <c r="CB150" s="11">
        <f t="shared" si="400"/>
        <v>2016</v>
      </c>
      <c r="CC150" s="11">
        <f t="shared" si="401"/>
        <v>1</v>
      </c>
      <c r="CD150" s="11" t="str">
        <f t="shared" si="402"/>
        <v>No</v>
      </c>
      <c r="CE150" s="11">
        <f t="shared" si="403"/>
        <v>0</v>
      </c>
      <c r="CF150" s="11">
        <f t="shared" si="404"/>
        <v>0</v>
      </c>
      <c r="CG150" s="11">
        <f t="shared" si="414"/>
        <v>1</v>
      </c>
      <c r="CH150" s="11">
        <f t="shared" si="415"/>
        <v>0</v>
      </c>
      <c r="CI150" s="11">
        <f t="shared" si="405"/>
        <v>1</v>
      </c>
      <c r="CJ150" s="11">
        <f t="shared" si="406"/>
        <v>1</v>
      </c>
    </row>
    <row r="151" spans="1:88" x14ac:dyDescent="0.3">
      <c r="A151" s="11">
        <f t="shared" si="330"/>
        <v>2017</v>
      </c>
      <c r="B151" s="11" t="str">
        <f t="shared" si="331"/>
        <v>20-04-2017 08:22:17 CEST</v>
      </c>
      <c r="C151" s="11" t="str">
        <f t="shared" si="332"/>
        <v>Rwanda</v>
      </c>
      <c r="D151" s="11" t="str">
        <f t="shared" si="333"/>
        <v>Rulindo</v>
      </c>
      <c r="E151" s="11" t="str">
        <f t="shared" si="334"/>
        <v>Tumba</v>
      </c>
      <c r="F151" s="11" t="str">
        <f t="shared" si="335"/>
        <v>Nyirabirori</v>
      </c>
      <c r="G151" s="11" t="str">
        <f t="shared" si="336"/>
        <v>Gatare</v>
      </c>
      <c r="H151" s="11" t="str">
        <f t="shared" si="337"/>
        <v/>
      </c>
      <c r="I151" s="11" t="str">
        <f t="shared" si="338"/>
        <v/>
      </c>
      <c r="J151" s="11" t="str">
        <f t="shared" si="339"/>
        <v>Gatare water point near cafe plantation/Nyirambuga pumping</v>
      </c>
      <c r="K151" s="11">
        <f t="shared" si="340"/>
        <v>143</v>
      </c>
      <c r="L151" s="11">
        <f t="shared" si="416"/>
        <v>30604</v>
      </c>
      <c r="M151" s="11">
        <f t="shared" si="417"/>
        <v>1</v>
      </c>
      <c r="N151" s="11">
        <f t="shared" si="407"/>
        <v>30604</v>
      </c>
      <c r="O151" s="11">
        <f t="shared" si="341"/>
        <v>143</v>
      </c>
      <c r="P151" s="11" t="str">
        <f t="shared" si="342"/>
        <v xml:space="preserve"> </v>
      </c>
      <c r="Q151" s="13">
        <f t="shared" si="408"/>
        <v>1</v>
      </c>
      <c r="R151" s="11">
        <f t="shared" si="409"/>
        <v>1</v>
      </c>
      <c r="S151" s="11">
        <f t="shared" si="343"/>
        <v>0</v>
      </c>
      <c r="T151" s="11">
        <f t="shared" si="344"/>
        <v>1</v>
      </c>
      <c r="U151" s="11" t="str">
        <f t="shared" si="345"/>
        <v>Piped Network With Pump</v>
      </c>
      <c r="V151" s="11">
        <f t="shared" si="346"/>
        <v>2012</v>
      </c>
      <c r="W151" s="11" t="str">
        <f t="shared" si="347"/>
        <v>Governement (District, Wasac) And Water For People</v>
      </c>
      <c r="X151" s="11" t="str">
        <f t="shared" si="348"/>
        <v>Spring</v>
      </c>
      <c r="Y151" s="11">
        <f t="shared" si="349"/>
        <v>2</v>
      </c>
      <c r="Z151" s="11">
        <f t="shared" si="350"/>
        <v>1</v>
      </c>
      <c r="AA151" s="11">
        <f t="shared" si="351"/>
        <v>0</v>
      </c>
      <c r="AB151" s="11" t="str">
        <f t="shared" si="352"/>
        <v/>
      </c>
      <c r="AC151" s="11" t="str">
        <f t="shared" si="353"/>
        <v xml:space="preserve"> </v>
      </c>
      <c r="AD151" s="11" t="str">
        <f t="shared" si="354"/>
        <v xml:space="preserve"> </v>
      </c>
      <c r="AE151" s="11" t="str">
        <f t="shared" si="355"/>
        <v xml:space="preserve"> </v>
      </c>
      <c r="AF151" s="11">
        <f t="shared" si="356"/>
        <v>5</v>
      </c>
      <c r="AG151" s="12">
        <f t="shared" si="410"/>
        <v>345600</v>
      </c>
      <c r="AH151" s="12">
        <f t="shared" si="357"/>
        <v>483.35664335664336</v>
      </c>
      <c r="AI151" s="11">
        <f t="shared" si="358"/>
        <v>1</v>
      </c>
      <c r="AJ151" s="11">
        <f t="shared" si="359"/>
        <v>0</v>
      </c>
      <c r="AK151" s="11" t="str">
        <f t="shared" si="360"/>
        <v xml:space="preserve"> </v>
      </c>
      <c r="AL151" s="11" t="str">
        <f t="shared" si="361"/>
        <v xml:space="preserve"> </v>
      </c>
      <c r="AM151" s="11" t="str">
        <f t="shared" si="362"/>
        <v xml:space="preserve"> </v>
      </c>
      <c r="AN151" s="11" t="str">
        <f t="shared" si="363"/>
        <v xml:space="preserve"> </v>
      </c>
      <c r="AO151" s="11">
        <f t="shared" si="364"/>
        <v>1</v>
      </c>
      <c r="AP151" s="11">
        <f t="shared" si="365"/>
        <v>1</v>
      </c>
      <c r="AQ151" s="11">
        <f t="shared" si="366"/>
        <v>2012</v>
      </c>
      <c r="AR151" s="11">
        <f t="shared" si="367"/>
        <v>1</v>
      </c>
      <c r="AS151" s="11">
        <f t="shared" si="368"/>
        <v>1</v>
      </c>
      <c r="AT151" s="11">
        <f t="shared" si="369"/>
        <v>2</v>
      </c>
      <c r="AU151" s="11" t="str">
        <f t="shared" si="370"/>
        <v>Pressure Break Tank|Distribution Chamber</v>
      </c>
      <c r="AV151" s="11">
        <f t="shared" si="371"/>
        <v>2017</v>
      </c>
      <c r="AW151" s="11">
        <f t="shared" si="372"/>
        <v>1</v>
      </c>
      <c r="AX151" s="11">
        <f t="shared" si="373"/>
        <v>0</v>
      </c>
      <c r="AY151" s="11" t="str">
        <f t="shared" si="374"/>
        <v xml:space="preserve"> </v>
      </c>
      <c r="AZ151" s="11" t="str">
        <f t="shared" si="375"/>
        <v xml:space="preserve"> </v>
      </c>
      <c r="BA151" s="11" t="str">
        <f t="shared" si="376"/>
        <v xml:space="preserve"> </v>
      </c>
      <c r="BB151" s="11" t="str">
        <f t="shared" si="377"/>
        <v xml:space="preserve"> </v>
      </c>
      <c r="BC151" s="11">
        <f t="shared" si="378"/>
        <v>0</v>
      </c>
      <c r="BD151" s="11" t="str">
        <f t="shared" si="379"/>
        <v xml:space="preserve"> </v>
      </c>
      <c r="BE151" s="11" t="str">
        <f t="shared" si="380"/>
        <v xml:space="preserve"> </v>
      </c>
      <c r="BF151" s="11" t="str">
        <f t="shared" si="381"/>
        <v xml:space="preserve"> </v>
      </c>
      <c r="BG151" s="11" t="str">
        <f t="shared" si="411"/>
        <v xml:space="preserve"> </v>
      </c>
      <c r="BH151" s="11" t="str">
        <f t="shared" si="382"/>
        <v xml:space="preserve"> </v>
      </c>
      <c r="BI151" s="11" t="str">
        <f t="shared" si="383"/>
        <v xml:space="preserve"> </v>
      </c>
      <c r="BJ151" s="11">
        <f t="shared" si="384"/>
        <v>0</v>
      </c>
      <c r="BK151" s="11" t="str">
        <f t="shared" si="385"/>
        <v/>
      </c>
      <c r="BL151" s="11" t="str">
        <f t="shared" si="386"/>
        <v xml:space="preserve"> </v>
      </c>
      <c r="BM151" s="11" t="str">
        <f t="shared" si="387"/>
        <v xml:space="preserve"> </v>
      </c>
      <c r="BN151" s="11" t="str">
        <f t="shared" si="388"/>
        <v xml:space="preserve"> </v>
      </c>
      <c r="BO151" s="11" t="str">
        <f t="shared" si="389"/>
        <v xml:space="preserve"> </v>
      </c>
      <c r="BP151" s="11" t="str">
        <f t="shared" si="390"/>
        <v xml:space="preserve"> </v>
      </c>
      <c r="BQ151" s="11" t="str">
        <f t="shared" si="391"/>
        <v>0</v>
      </c>
      <c r="BR151" s="25">
        <f t="shared" si="392"/>
        <v>0</v>
      </c>
      <c r="BS151" s="11" t="str">
        <f t="shared" si="393"/>
        <v>Not Present</v>
      </c>
      <c r="BT151" s="11" t="str">
        <f t="shared" si="394"/>
        <v>0</v>
      </c>
      <c r="BU151" s="12">
        <f t="shared" si="395"/>
        <v>1</v>
      </c>
      <c r="BV151" s="12">
        <f t="shared" si="396"/>
        <v>0</v>
      </c>
      <c r="BW151" s="12">
        <f t="shared" si="412"/>
        <v>1</v>
      </c>
      <c r="BX151" s="12">
        <f t="shared" si="397"/>
        <v>1</v>
      </c>
      <c r="BY151" s="11">
        <f t="shared" si="413"/>
        <v>1</v>
      </c>
      <c r="BZ151" s="11">
        <f t="shared" si="398"/>
        <v>1</v>
      </c>
      <c r="CA151" s="11">
        <f t="shared" si="399"/>
        <v>2</v>
      </c>
      <c r="CB151" s="11">
        <f t="shared" si="400"/>
        <v>2012</v>
      </c>
      <c r="CC151" s="11">
        <f t="shared" si="401"/>
        <v>3</v>
      </c>
      <c r="CD151" s="11" t="str">
        <f t="shared" si="402"/>
        <v>No</v>
      </c>
      <c r="CE151" s="11">
        <f t="shared" si="403"/>
        <v>0</v>
      </c>
      <c r="CF151" s="11">
        <f t="shared" si="404"/>
        <v>0</v>
      </c>
      <c r="CG151" s="11">
        <f t="shared" si="414"/>
        <v>1</v>
      </c>
      <c r="CH151" s="11">
        <f t="shared" si="415"/>
        <v>0</v>
      </c>
      <c r="CI151" s="11">
        <f t="shared" si="405"/>
        <v>0</v>
      </c>
      <c r="CJ151" s="11">
        <f t="shared" si="406"/>
        <v>3</v>
      </c>
    </row>
    <row r="152" spans="1:88" x14ac:dyDescent="0.3">
      <c r="A152" s="11">
        <f t="shared" si="330"/>
        <v>2017</v>
      </c>
      <c r="B152" s="11" t="str">
        <f t="shared" si="331"/>
        <v>23-03-2017 06:27:26 CET</v>
      </c>
      <c r="C152" s="11" t="str">
        <f t="shared" si="332"/>
        <v>Rwanda</v>
      </c>
      <c r="D152" s="11" t="str">
        <f t="shared" si="333"/>
        <v>Rulindo</v>
      </c>
      <c r="E152" s="11" t="str">
        <f t="shared" si="334"/>
        <v>Kisaro</v>
      </c>
      <c r="F152" s="11" t="str">
        <f t="shared" si="335"/>
        <v>Sayo</v>
      </c>
      <c r="G152" s="11" t="str">
        <f t="shared" si="336"/>
        <v>Rusongati</v>
      </c>
      <c r="H152" s="11" t="str">
        <f t="shared" si="337"/>
        <v/>
      </c>
      <c r="I152" s="11" t="str">
        <f t="shared" si="338"/>
        <v/>
      </c>
      <c r="J152" s="11" t="str">
        <f t="shared" si="339"/>
        <v>Kiruruma</v>
      </c>
      <c r="K152" s="11">
        <f t="shared" si="340"/>
        <v>163</v>
      </c>
      <c r="L152" s="11">
        <f t="shared" si="416"/>
        <v>8295</v>
      </c>
      <c r="M152" s="11">
        <f t="shared" si="417"/>
        <v>25</v>
      </c>
      <c r="N152" s="11">
        <f t="shared" si="407"/>
        <v>331.8</v>
      </c>
      <c r="O152" s="11">
        <f t="shared" si="341"/>
        <v>160</v>
      </c>
      <c r="P152" s="11">
        <f t="shared" si="342"/>
        <v>3</v>
      </c>
      <c r="Q152" s="13">
        <f t="shared" si="408"/>
        <v>0.98159509202453987</v>
      </c>
      <c r="R152" s="11">
        <f t="shared" si="409"/>
        <v>1</v>
      </c>
      <c r="S152" s="11">
        <f t="shared" si="343"/>
        <v>0</v>
      </c>
      <c r="T152" s="11">
        <f t="shared" si="344"/>
        <v>1</v>
      </c>
      <c r="U152" s="11" t="str">
        <f t="shared" si="345"/>
        <v>Piped Network With Pump</v>
      </c>
      <c r="V152" s="11">
        <f t="shared" si="346"/>
        <v>2014</v>
      </c>
      <c r="W152" s="11" t="str">
        <f t="shared" si="347"/>
        <v>Governement (District, Wasac) And Water For People</v>
      </c>
      <c r="X152" s="11" t="str">
        <f t="shared" si="348"/>
        <v>Spring|Groundwater (Well, Etc.)</v>
      </c>
      <c r="Y152" s="11">
        <f t="shared" si="349"/>
        <v>1</v>
      </c>
      <c r="Z152" s="11">
        <f t="shared" si="350"/>
        <v>1</v>
      </c>
      <c r="AA152" s="11">
        <f t="shared" si="351"/>
        <v>1</v>
      </c>
      <c r="AB152" s="11" t="str">
        <f t="shared" si="352"/>
        <v>"Springbox" --Intake Structure At A Spring</v>
      </c>
      <c r="AC152" s="11">
        <f t="shared" si="353"/>
        <v>3</v>
      </c>
      <c r="AD152" s="11">
        <f t="shared" si="354"/>
        <v>2014</v>
      </c>
      <c r="AE152" s="11">
        <f t="shared" si="355"/>
        <v>1</v>
      </c>
      <c r="AF152" s="11">
        <f t="shared" si="356"/>
        <v>3</v>
      </c>
      <c r="AG152" s="12">
        <f t="shared" si="410"/>
        <v>576000</v>
      </c>
      <c r="AH152" s="12">
        <f t="shared" si="357"/>
        <v>720</v>
      </c>
      <c r="AI152" s="11">
        <f t="shared" si="358"/>
        <v>1</v>
      </c>
      <c r="AJ152" s="11">
        <f t="shared" si="359"/>
        <v>1</v>
      </c>
      <c r="AK152" s="11">
        <f t="shared" si="360"/>
        <v>3</v>
      </c>
      <c r="AL152" s="11">
        <f t="shared" si="361"/>
        <v>2014</v>
      </c>
      <c r="AM152" s="11">
        <f t="shared" si="362"/>
        <v>1</v>
      </c>
      <c r="AN152" s="11">
        <f t="shared" si="363"/>
        <v>9000</v>
      </c>
      <c r="AO152" s="11">
        <f t="shared" si="364"/>
        <v>1</v>
      </c>
      <c r="AP152" s="11">
        <f t="shared" si="365"/>
        <v>15</v>
      </c>
      <c r="AQ152" s="11">
        <f t="shared" si="366"/>
        <v>2014</v>
      </c>
      <c r="AR152" s="11">
        <f t="shared" si="367"/>
        <v>1</v>
      </c>
      <c r="AS152" s="11">
        <f t="shared" si="368"/>
        <v>1</v>
      </c>
      <c r="AT152" s="11">
        <f t="shared" si="369"/>
        <v>5</v>
      </c>
      <c r="AU152" s="11" t="str">
        <f t="shared" si="370"/>
        <v>Pressure Break Tank</v>
      </c>
      <c r="AV152" s="11">
        <f t="shared" si="371"/>
        <v>2014</v>
      </c>
      <c r="AW152" s="11">
        <f t="shared" si="372"/>
        <v>1</v>
      </c>
      <c r="AX152" s="11">
        <f t="shared" si="373"/>
        <v>1</v>
      </c>
      <c r="AY152" s="11">
        <f t="shared" si="374"/>
        <v>3</v>
      </c>
      <c r="AZ152" s="11">
        <f t="shared" si="375"/>
        <v>2014</v>
      </c>
      <c r="BA152" s="11">
        <f t="shared" si="376"/>
        <v>1</v>
      </c>
      <c r="BB152" s="11">
        <f t="shared" si="377"/>
        <v>4000</v>
      </c>
      <c r="BC152" s="11">
        <f t="shared" si="378"/>
        <v>1</v>
      </c>
      <c r="BD152" s="11">
        <f t="shared" si="379"/>
        <v>2</v>
      </c>
      <c r="BE152" s="11">
        <f t="shared" si="380"/>
        <v>2014</v>
      </c>
      <c r="BF152" s="11">
        <f t="shared" si="381"/>
        <v>1</v>
      </c>
      <c r="BG152" s="11">
        <f t="shared" si="411"/>
        <v>1</v>
      </c>
      <c r="BH152" s="11">
        <f t="shared" si="382"/>
        <v>2014</v>
      </c>
      <c r="BI152" s="11">
        <f t="shared" si="383"/>
        <v>1</v>
      </c>
      <c r="BJ152" s="11">
        <f t="shared" si="384"/>
        <v>0</v>
      </c>
      <c r="BK152" s="11" t="str">
        <f t="shared" si="385"/>
        <v/>
      </c>
      <c r="BL152" s="11" t="str">
        <f t="shared" si="386"/>
        <v xml:space="preserve"> </v>
      </c>
      <c r="BM152" s="11" t="str">
        <f t="shared" si="387"/>
        <v xml:space="preserve"> </v>
      </c>
      <c r="BN152" s="11" t="str">
        <f t="shared" si="388"/>
        <v xml:space="preserve"> </v>
      </c>
      <c r="BO152" s="11" t="str">
        <f t="shared" si="389"/>
        <v xml:space="preserve"> </v>
      </c>
      <c r="BP152" s="11" t="str">
        <f t="shared" si="390"/>
        <v xml:space="preserve"> </v>
      </c>
      <c r="BQ152" s="11" t="str">
        <f t="shared" si="391"/>
        <v>0</v>
      </c>
      <c r="BR152" s="25">
        <f t="shared" si="392"/>
        <v>0</v>
      </c>
      <c r="BS152" s="11" t="str">
        <f t="shared" si="393"/>
        <v>Not Present</v>
      </c>
      <c r="BT152" s="11" t="str">
        <f t="shared" si="394"/>
        <v>0</v>
      </c>
      <c r="BU152" s="12">
        <f t="shared" si="395"/>
        <v>1</v>
      </c>
      <c r="BV152" s="12">
        <f t="shared" si="396"/>
        <v>0</v>
      </c>
      <c r="BW152" s="12">
        <f t="shared" si="412"/>
        <v>1</v>
      </c>
      <c r="BX152" s="12">
        <f t="shared" si="397"/>
        <v>1</v>
      </c>
      <c r="BY152" s="11">
        <f t="shared" si="413"/>
        <v>1</v>
      </c>
      <c r="BZ152" s="11">
        <f t="shared" si="398"/>
        <v>1</v>
      </c>
      <c r="CA152" s="11">
        <f t="shared" si="399"/>
        <v>2</v>
      </c>
      <c r="CB152" s="11">
        <f t="shared" si="400"/>
        <v>2014</v>
      </c>
      <c r="CC152" s="11">
        <f t="shared" si="401"/>
        <v>1</v>
      </c>
      <c r="CD152" s="11" t="str">
        <f t="shared" si="402"/>
        <v>No</v>
      </c>
      <c r="CE152" s="11">
        <f t="shared" si="403"/>
        <v>0</v>
      </c>
      <c r="CF152" s="11">
        <f t="shared" si="404"/>
        <v>0</v>
      </c>
      <c r="CG152" s="11">
        <f t="shared" si="414"/>
        <v>1</v>
      </c>
      <c r="CH152" s="11">
        <f t="shared" si="415"/>
        <v>0</v>
      </c>
      <c r="CI152" s="11">
        <f t="shared" si="405"/>
        <v>1</v>
      </c>
      <c r="CJ152" s="11">
        <f t="shared" si="406"/>
        <v>1</v>
      </c>
    </row>
    <row r="153" spans="1:88" x14ac:dyDescent="0.3">
      <c r="A153" s="11">
        <f t="shared" si="330"/>
        <v>2017</v>
      </c>
      <c r="B153" s="11" t="str">
        <f t="shared" si="331"/>
        <v>09-03-2017 05:54:56 CET</v>
      </c>
      <c r="C153" s="11" t="str">
        <f t="shared" si="332"/>
        <v>Rwanda</v>
      </c>
      <c r="D153" s="11" t="str">
        <f t="shared" si="333"/>
        <v>Rulindo</v>
      </c>
      <c r="E153" s="11" t="str">
        <f t="shared" si="334"/>
        <v>Shyorongi</v>
      </c>
      <c r="F153" s="11" t="str">
        <f t="shared" si="335"/>
        <v>Kijabagwe</v>
      </c>
      <c r="G153" s="11" t="str">
        <f t="shared" si="336"/>
        <v>Rimwe</v>
      </c>
      <c r="H153" s="11" t="str">
        <f t="shared" si="337"/>
        <v/>
      </c>
      <c r="I153" s="11" t="str">
        <f t="shared" si="338"/>
        <v/>
      </c>
      <c r="J153" s="11" t="str">
        <f t="shared" si="339"/>
        <v>kirikumuryango network</v>
      </c>
      <c r="K153" s="11">
        <f t="shared" si="340"/>
        <v>120</v>
      </c>
      <c r="L153" s="11"/>
      <c r="M153" s="11"/>
      <c r="N153" s="11"/>
      <c r="O153" s="11">
        <f t="shared" si="341"/>
        <v>60</v>
      </c>
      <c r="P153" s="11">
        <f t="shared" si="342"/>
        <v>60</v>
      </c>
      <c r="Q153" s="13">
        <f t="shared" si="408"/>
        <v>0.5</v>
      </c>
      <c r="R153" s="11">
        <f t="shared" si="409"/>
        <v>0</v>
      </c>
      <c r="S153" s="11">
        <f t="shared" si="343"/>
        <v>0</v>
      </c>
      <c r="T153" s="11">
        <f t="shared" si="344"/>
        <v>1</v>
      </c>
      <c r="U153" s="11" t="str">
        <f t="shared" si="345"/>
        <v>Piped Network -- Gravity Only</v>
      </c>
      <c r="V153" s="11">
        <f t="shared" si="346"/>
        <v>2013</v>
      </c>
      <c r="W153" s="11" t="str">
        <f t="shared" si="347"/>
        <v>Governement (District, Wasac) And Water For People</v>
      </c>
      <c r="X153" s="11" t="str">
        <f t="shared" si="348"/>
        <v>Spring</v>
      </c>
      <c r="Y153" s="11">
        <f t="shared" si="349"/>
        <v>1</v>
      </c>
      <c r="Z153" s="11">
        <f t="shared" si="350"/>
        <v>1</v>
      </c>
      <c r="AA153" s="11">
        <f t="shared" si="351"/>
        <v>1</v>
      </c>
      <c r="AB153" s="11" t="str">
        <f t="shared" si="352"/>
        <v>"Springbox" --Intake Structure At A Spring</v>
      </c>
      <c r="AC153" s="11">
        <f t="shared" si="353"/>
        <v>1</v>
      </c>
      <c r="AD153" s="11">
        <f t="shared" si="354"/>
        <v>2013</v>
      </c>
      <c r="AE153" s="11">
        <f t="shared" si="355"/>
        <v>1</v>
      </c>
      <c r="AF153" s="11">
        <f t="shared" si="356"/>
        <v>11</v>
      </c>
      <c r="AG153" s="12">
        <f t="shared" si="410"/>
        <v>157090.90909090909</v>
      </c>
      <c r="AH153" s="12">
        <f t="shared" si="357"/>
        <v>523.63636363636363</v>
      </c>
      <c r="AI153" s="11">
        <f t="shared" si="358"/>
        <v>1</v>
      </c>
      <c r="AJ153" s="11">
        <f t="shared" si="359"/>
        <v>1</v>
      </c>
      <c r="AK153" s="11">
        <f t="shared" si="360"/>
        <v>1</v>
      </c>
      <c r="AL153" s="11">
        <f t="shared" si="361"/>
        <v>2013</v>
      </c>
      <c r="AM153" s="11">
        <f t="shared" si="362"/>
        <v>1</v>
      </c>
      <c r="AN153" s="11">
        <f t="shared" si="363"/>
        <v>500</v>
      </c>
      <c r="AO153" s="11">
        <f t="shared" si="364"/>
        <v>1</v>
      </c>
      <c r="AP153" s="11">
        <f t="shared" si="365"/>
        <v>17</v>
      </c>
      <c r="AQ153" s="11">
        <f t="shared" si="366"/>
        <v>2013</v>
      </c>
      <c r="AR153" s="11">
        <f t="shared" si="367"/>
        <v>1</v>
      </c>
      <c r="AS153" s="11">
        <f t="shared" si="368"/>
        <v>1</v>
      </c>
      <c r="AT153" s="11">
        <f t="shared" si="369"/>
        <v>6</v>
      </c>
      <c r="AU153" s="11" t="str">
        <f t="shared" si="370"/>
        <v>Distribution Chamber|Ventouse, Washout</v>
      </c>
      <c r="AV153" s="11">
        <f t="shared" si="371"/>
        <v>2013</v>
      </c>
      <c r="AW153" s="11">
        <f t="shared" si="372"/>
        <v>1</v>
      </c>
      <c r="AX153" s="11">
        <f t="shared" si="373"/>
        <v>1</v>
      </c>
      <c r="AY153" s="11">
        <f t="shared" si="374"/>
        <v>2</v>
      </c>
      <c r="AZ153" s="11">
        <f t="shared" si="375"/>
        <v>2013</v>
      </c>
      <c r="BA153" s="11">
        <f t="shared" si="376"/>
        <v>1</v>
      </c>
      <c r="BB153" s="11">
        <f t="shared" si="377"/>
        <v>3500</v>
      </c>
      <c r="BC153" s="11">
        <f t="shared" si="378"/>
        <v>0</v>
      </c>
      <c r="BD153" s="11" t="str">
        <f t="shared" si="379"/>
        <v xml:space="preserve"> </v>
      </c>
      <c r="BE153" s="11" t="str">
        <f t="shared" si="380"/>
        <v xml:space="preserve"> </v>
      </c>
      <c r="BF153" s="11" t="str">
        <f t="shared" si="381"/>
        <v xml:space="preserve"> </v>
      </c>
      <c r="BG153" s="11" t="str">
        <f t="shared" si="411"/>
        <v xml:space="preserve"> </v>
      </c>
      <c r="BH153" s="11" t="str">
        <f t="shared" si="382"/>
        <v xml:space="preserve"> </v>
      </c>
      <c r="BI153" s="11" t="str">
        <f t="shared" si="383"/>
        <v xml:space="preserve"> </v>
      </c>
      <c r="BJ153" s="11">
        <f t="shared" si="384"/>
        <v>0</v>
      </c>
      <c r="BK153" s="11" t="str">
        <f t="shared" si="385"/>
        <v/>
      </c>
      <c r="BL153" s="11" t="str">
        <f t="shared" si="386"/>
        <v xml:space="preserve"> </v>
      </c>
      <c r="BM153" s="11" t="str">
        <f t="shared" si="387"/>
        <v xml:space="preserve"> </v>
      </c>
      <c r="BN153" s="11" t="str">
        <f t="shared" si="388"/>
        <v xml:space="preserve"> </v>
      </c>
      <c r="BO153" s="11" t="str">
        <f t="shared" si="389"/>
        <v xml:space="preserve"> </v>
      </c>
      <c r="BP153" s="11" t="str">
        <f t="shared" si="390"/>
        <v xml:space="preserve"> </v>
      </c>
      <c r="BQ153" s="11" t="str">
        <f t="shared" si="391"/>
        <v>0</v>
      </c>
      <c r="BR153" s="25">
        <f t="shared" si="392"/>
        <v>0</v>
      </c>
      <c r="BS153" s="11" t="str">
        <f t="shared" si="393"/>
        <v>Not Present</v>
      </c>
      <c r="BT153" s="11" t="str">
        <f t="shared" si="394"/>
        <v>0</v>
      </c>
      <c r="BU153" s="12">
        <f t="shared" si="395"/>
        <v>1</v>
      </c>
      <c r="BV153" s="12">
        <f t="shared" si="396"/>
        <v>0</v>
      </c>
      <c r="BW153" s="12">
        <f t="shared" si="412"/>
        <v>1</v>
      </c>
      <c r="BX153" s="12">
        <f t="shared" si="397"/>
        <v>1</v>
      </c>
      <c r="BY153" s="11">
        <f t="shared" si="413"/>
        <v>1</v>
      </c>
      <c r="BZ153" s="11">
        <f t="shared" si="398"/>
        <v>1</v>
      </c>
      <c r="CA153" s="11">
        <f t="shared" si="399"/>
        <v>1</v>
      </c>
      <c r="CB153" s="11">
        <f t="shared" si="400"/>
        <v>2013</v>
      </c>
      <c r="CC153" s="11">
        <f t="shared" si="401"/>
        <v>1</v>
      </c>
      <c r="CD153" s="11" t="str">
        <f t="shared" si="402"/>
        <v>No</v>
      </c>
      <c r="CE153" s="11">
        <f t="shared" si="403"/>
        <v>0</v>
      </c>
      <c r="CF153" s="11">
        <f t="shared" si="404"/>
        <v>0</v>
      </c>
      <c r="CG153" s="11">
        <f t="shared" si="414"/>
        <v>1</v>
      </c>
      <c r="CH153" s="11">
        <f t="shared" si="415"/>
        <v>0</v>
      </c>
      <c r="CI153" s="11">
        <f t="shared" si="405"/>
        <v>1</v>
      </c>
      <c r="CJ153" s="11">
        <f t="shared" si="406"/>
        <v>1</v>
      </c>
    </row>
    <row r="154" spans="1:88" x14ac:dyDescent="0.3">
      <c r="A154" s="11">
        <f t="shared" si="330"/>
        <v>2017</v>
      </c>
      <c r="B154" s="11" t="str">
        <f t="shared" si="331"/>
        <v>21-03-2017 14:13:31 CET</v>
      </c>
      <c r="C154" s="11" t="str">
        <f t="shared" si="332"/>
        <v>Rwanda</v>
      </c>
      <c r="D154" s="11" t="str">
        <f t="shared" si="333"/>
        <v>Rulindo</v>
      </c>
      <c r="E154" s="11" t="str">
        <f t="shared" si="334"/>
        <v>Rukozo</v>
      </c>
      <c r="F154" s="11" t="str">
        <f t="shared" si="335"/>
        <v>Mbuye</v>
      </c>
      <c r="G154" s="11" t="str">
        <f t="shared" si="336"/>
        <v>Nyarusebeya</v>
      </c>
      <c r="H154" s="11" t="str">
        <f t="shared" si="337"/>
        <v/>
      </c>
      <c r="I154" s="11" t="str">
        <f t="shared" si="338"/>
        <v/>
      </c>
      <c r="J154" s="11" t="str">
        <f t="shared" si="339"/>
        <v>Kabonanyoni</v>
      </c>
      <c r="K154" s="11">
        <f t="shared" si="340"/>
        <v>60</v>
      </c>
      <c r="L154" s="11">
        <f>(People_Using_System)</f>
        <v>7894</v>
      </c>
      <c r="M154" s="11">
        <f>COUNTIFS(J:J,J154,T:T,1)</f>
        <v>30</v>
      </c>
      <c r="N154" s="11">
        <f t="shared" si="407"/>
        <v>263.13333333333333</v>
      </c>
      <c r="O154" s="11">
        <f t="shared" si="341"/>
        <v>55</v>
      </c>
      <c r="P154" s="11">
        <f t="shared" si="342"/>
        <v>5</v>
      </c>
      <c r="Q154" s="13">
        <f t="shared" si="408"/>
        <v>0.91666666666666663</v>
      </c>
      <c r="R154" s="11">
        <f t="shared" si="409"/>
        <v>0</v>
      </c>
      <c r="S154" s="11">
        <f t="shared" si="343"/>
        <v>1</v>
      </c>
      <c r="T154" s="11">
        <f t="shared" si="344"/>
        <v>1</v>
      </c>
      <c r="U154" s="11" t="str">
        <f t="shared" si="345"/>
        <v>Piped Network With Pump</v>
      </c>
      <c r="V154" s="11">
        <f t="shared" si="346"/>
        <v>2015</v>
      </c>
      <c r="W154" s="11" t="str">
        <f t="shared" si="347"/>
        <v>Governement (District, Wasac) And Water For People</v>
      </c>
      <c r="X154" s="11" t="str">
        <f t="shared" si="348"/>
        <v>Spring</v>
      </c>
      <c r="Y154" s="11">
        <f t="shared" si="349"/>
        <v>5</v>
      </c>
      <c r="Z154" s="11">
        <f t="shared" si="350"/>
        <v>1</v>
      </c>
      <c r="AA154" s="11">
        <f t="shared" si="351"/>
        <v>1</v>
      </c>
      <c r="AB154" s="11" t="str">
        <f t="shared" si="352"/>
        <v>"Springbox" --Intake Structure At A Spring</v>
      </c>
      <c r="AC154" s="11">
        <f t="shared" si="353"/>
        <v>5</v>
      </c>
      <c r="AD154" s="11">
        <f t="shared" si="354"/>
        <v>2015</v>
      </c>
      <c r="AE154" s="11">
        <f t="shared" si="355"/>
        <v>1</v>
      </c>
      <c r="AF154" s="11">
        <f t="shared" si="356"/>
        <v>15</v>
      </c>
      <c r="AG154" s="12">
        <f t="shared" si="410"/>
        <v>115200</v>
      </c>
      <c r="AH154" s="12">
        <f t="shared" si="357"/>
        <v>418.90909090909093</v>
      </c>
      <c r="AI154" s="11">
        <f t="shared" si="358"/>
        <v>1</v>
      </c>
      <c r="AJ154" s="11">
        <f t="shared" si="359"/>
        <v>1</v>
      </c>
      <c r="AK154" s="11">
        <f t="shared" si="360"/>
        <v>1</v>
      </c>
      <c r="AL154" s="11">
        <f t="shared" si="361"/>
        <v>2015</v>
      </c>
      <c r="AM154" s="11">
        <f t="shared" si="362"/>
        <v>1</v>
      </c>
      <c r="AN154" s="11">
        <f t="shared" si="363"/>
        <v>720</v>
      </c>
      <c r="AO154" s="11">
        <f t="shared" si="364"/>
        <v>1</v>
      </c>
      <c r="AP154" s="11">
        <f t="shared" si="365"/>
        <v>19</v>
      </c>
      <c r="AQ154" s="11">
        <f t="shared" si="366"/>
        <v>2015</v>
      </c>
      <c r="AR154" s="11">
        <f t="shared" si="367"/>
        <v>1</v>
      </c>
      <c r="AS154" s="11">
        <f t="shared" si="368"/>
        <v>1</v>
      </c>
      <c r="AT154" s="11">
        <f t="shared" si="369"/>
        <v>10</v>
      </c>
      <c r="AU154" s="11" t="str">
        <f t="shared" si="370"/>
        <v>Pressure Break Tank|Distribution Chamber|Null</v>
      </c>
      <c r="AV154" s="11">
        <f t="shared" si="371"/>
        <v>2015</v>
      </c>
      <c r="AW154" s="11">
        <f t="shared" si="372"/>
        <v>1</v>
      </c>
      <c r="AX154" s="11">
        <f t="shared" si="373"/>
        <v>1</v>
      </c>
      <c r="AY154" s="11">
        <f t="shared" si="374"/>
        <v>3</v>
      </c>
      <c r="AZ154" s="11">
        <f t="shared" si="375"/>
        <v>2015</v>
      </c>
      <c r="BA154" s="11">
        <f t="shared" si="376"/>
        <v>1</v>
      </c>
      <c r="BB154" s="11">
        <f t="shared" si="377"/>
        <v>19000</v>
      </c>
      <c r="BC154" s="11">
        <f t="shared" si="378"/>
        <v>1</v>
      </c>
      <c r="BD154" s="11">
        <f t="shared" si="379"/>
        <v>2</v>
      </c>
      <c r="BE154" s="11">
        <f t="shared" si="380"/>
        <v>2016</v>
      </c>
      <c r="BF154" s="11">
        <f t="shared" si="381"/>
        <v>1</v>
      </c>
      <c r="BG154" s="11">
        <f t="shared" si="411"/>
        <v>1</v>
      </c>
      <c r="BH154" s="11">
        <f t="shared" si="382"/>
        <v>2016</v>
      </c>
      <c r="BI154" s="11">
        <f t="shared" si="383"/>
        <v>1</v>
      </c>
      <c r="BJ154" s="11">
        <f t="shared" si="384"/>
        <v>0</v>
      </c>
      <c r="BK154" s="11" t="str">
        <f t="shared" si="385"/>
        <v/>
      </c>
      <c r="BL154" s="11" t="str">
        <f t="shared" si="386"/>
        <v xml:space="preserve"> </v>
      </c>
      <c r="BM154" s="11" t="str">
        <f t="shared" si="387"/>
        <v xml:space="preserve"> </v>
      </c>
      <c r="BN154" s="11" t="str">
        <f t="shared" si="388"/>
        <v xml:space="preserve"> </v>
      </c>
      <c r="BO154" s="11" t="str">
        <f t="shared" si="389"/>
        <v xml:space="preserve"> </v>
      </c>
      <c r="BP154" s="11" t="str">
        <f t="shared" si="390"/>
        <v xml:space="preserve"> </v>
      </c>
      <c r="BQ154" s="11" t="str">
        <f t="shared" si="391"/>
        <v>0</v>
      </c>
      <c r="BR154" s="25">
        <f t="shared" si="392"/>
        <v>0</v>
      </c>
      <c r="BS154" s="11" t="str">
        <f t="shared" si="393"/>
        <v>Not Present</v>
      </c>
      <c r="BT154" s="11" t="str">
        <f t="shared" si="394"/>
        <v>0</v>
      </c>
      <c r="BU154" s="12">
        <f t="shared" si="395"/>
        <v>1</v>
      </c>
      <c r="BV154" s="12">
        <f t="shared" si="396"/>
        <v>0</v>
      </c>
      <c r="BW154" s="12">
        <f t="shared" si="412"/>
        <v>1</v>
      </c>
      <c r="BX154" s="12">
        <f t="shared" si="397"/>
        <v>1</v>
      </c>
      <c r="BY154" s="11">
        <f t="shared" si="413"/>
        <v>1</v>
      </c>
      <c r="BZ154" s="11">
        <f t="shared" si="398"/>
        <v>1</v>
      </c>
      <c r="CA154" s="11">
        <f t="shared" si="399"/>
        <v>31</v>
      </c>
      <c r="CB154" s="11">
        <f t="shared" si="400"/>
        <v>2015</v>
      </c>
      <c r="CC154" s="11">
        <f t="shared" si="401"/>
        <v>1</v>
      </c>
      <c r="CD154" s="11" t="str">
        <f t="shared" si="402"/>
        <v>No</v>
      </c>
      <c r="CE154" s="11">
        <f t="shared" si="403"/>
        <v>0</v>
      </c>
      <c r="CF154" s="11">
        <f t="shared" si="404"/>
        <v>0</v>
      </c>
      <c r="CG154" s="11">
        <f t="shared" si="414"/>
        <v>1</v>
      </c>
      <c r="CH154" s="11">
        <f t="shared" si="415"/>
        <v>0</v>
      </c>
      <c r="CI154" s="11">
        <f t="shared" si="405"/>
        <v>1</v>
      </c>
      <c r="CJ154" s="11">
        <f t="shared" si="406"/>
        <v>1</v>
      </c>
    </row>
    <row r="155" spans="1:88" x14ac:dyDescent="0.3">
      <c r="A155" s="11">
        <f t="shared" si="330"/>
        <v>2017</v>
      </c>
      <c r="B155" s="11" t="str">
        <f t="shared" si="331"/>
        <v>09-03-2017 21:36:45 CET</v>
      </c>
      <c r="C155" s="11" t="str">
        <f t="shared" si="332"/>
        <v>Rwanda</v>
      </c>
      <c r="D155" s="11" t="str">
        <f t="shared" si="333"/>
        <v>Rulindo</v>
      </c>
      <c r="E155" s="11" t="str">
        <f t="shared" si="334"/>
        <v>Shyorongi</v>
      </c>
      <c r="F155" s="11" t="str">
        <f t="shared" si="335"/>
        <v>Rubona</v>
      </c>
      <c r="G155" s="11" t="str">
        <f t="shared" si="336"/>
        <v>Ngona</v>
      </c>
      <c r="H155" s="11" t="str">
        <f t="shared" si="337"/>
        <v/>
      </c>
      <c r="I155" s="11" t="str">
        <f t="shared" si="338"/>
        <v/>
      </c>
      <c r="J155" s="11" t="str">
        <f t="shared" si="339"/>
        <v>Bitete-Rwahi network</v>
      </c>
      <c r="K155" s="11">
        <f t="shared" si="340"/>
        <v>122</v>
      </c>
      <c r="L155" s="11">
        <f>(People_Using_System)</f>
        <v>1316</v>
      </c>
      <c r="M155" s="11">
        <f>COUNTIFS(J:J,J155,T:T,1)</f>
        <v>15</v>
      </c>
      <c r="N155" s="11">
        <f t="shared" si="407"/>
        <v>87.733333333333334</v>
      </c>
      <c r="O155" s="11">
        <f t="shared" si="341"/>
        <v>35</v>
      </c>
      <c r="P155" s="11">
        <f t="shared" si="342"/>
        <v>87</v>
      </c>
      <c r="Q155" s="13">
        <f t="shared" si="408"/>
        <v>0.28688524590163933</v>
      </c>
      <c r="R155" s="11">
        <f t="shared" si="409"/>
        <v>0</v>
      </c>
      <c r="S155" s="11">
        <f t="shared" si="343"/>
        <v>1</v>
      </c>
      <c r="T155" s="11">
        <f t="shared" si="344"/>
        <v>1</v>
      </c>
      <c r="U155" s="11" t="str">
        <f t="shared" si="345"/>
        <v>Piped Network -- Gravity Only</v>
      </c>
      <c r="V155" s="11">
        <f t="shared" si="346"/>
        <v>2013</v>
      </c>
      <c r="W155" s="11" t="str">
        <f t="shared" si="347"/>
        <v>Governement (District, Wasac) And Water For People</v>
      </c>
      <c r="X155" s="11" t="str">
        <f t="shared" si="348"/>
        <v>Spring</v>
      </c>
      <c r="Y155" s="11">
        <f t="shared" si="349"/>
        <v>2</v>
      </c>
      <c r="Z155" s="11">
        <f t="shared" si="350"/>
        <v>1</v>
      </c>
      <c r="AA155" s="11">
        <f t="shared" si="351"/>
        <v>1</v>
      </c>
      <c r="AB155" s="11" t="str">
        <f t="shared" si="352"/>
        <v>"Springbox" --Intake Structure At A Spring</v>
      </c>
      <c r="AC155" s="11">
        <f t="shared" si="353"/>
        <v>1</v>
      </c>
      <c r="AD155" s="11">
        <f t="shared" si="354"/>
        <v>2013</v>
      </c>
      <c r="AE155" s="11">
        <f t="shared" si="355"/>
        <v>1</v>
      </c>
      <c r="AF155" s="11">
        <f t="shared" si="356"/>
        <v>12</v>
      </c>
      <c r="AG155" s="12">
        <f t="shared" si="410"/>
        <v>144000</v>
      </c>
      <c r="AH155" s="12">
        <f t="shared" si="357"/>
        <v>822.85714285714289</v>
      </c>
      <c r="AI155" s="11">
        <f t="shared" si="358"/>
        <v>1</v>
      </c>
      <c r="AJ155" s="11">
        <f t="shared" si="359"/>
        <v>1</v>
      </c>
      <c r="AK155" s="11">
        <f t="shared" si="360"/>
        <v>1</v>
      </c>
      <c r="AL155" s="11">
        <f t="shared" si="361"/>
        <v>2013</v>
      </c>
      <c r="AM155" s="11">
        <f t="shared" si="362"/>
        <v>1</v>
      </c>
      <c r="AN155" s="11">
        <f t="shared" si="363"/>
        <v>600</v>
      </c>
      <c r="AO155" s="11">
        <f t="shared" si="364"/>
        <v>1</v>
      </c>
      <c r="AP155" s="11">
        <f t="shared" si="365"/>
        <v>6</v>
      </c>
      <c r="AQ155" s="11">
        <f t="shared" si="366"/>
        <v>2013</v>
      </c>
      <c r="AR155" s="11">
        <f t="shared" si="367"/>
        <v>2</v>
      </c>
      <c r="AS155" s="11">
        <f t="shared" si="368"/>
        <v>1</v>
      </c>
      <c r="AT155" s="11">
        <f t="shared" si="369"/>
        <v>6</v>
      </c>
      <c r="AU155" s="11" t="str">
        <f t="shared" si="370"/>
        <v>Pressure Break Tank|Distribution Chamber|Ventouse, Washout</v>
      </c>
      <c r="AV155" s="11">
        <f t="shared" si="371"/>
        <v>2013</v>
      </c>
      <c r="AW155" s="11">
        <f t="shared" si="372"/>
        <v>1</v>
      </c>
      <c r="AX155" s="11">
        <f t="shared" si="373"/>
        <v>1</v>
      </c>
      <c r="AY155" s="11">
        <f t="shared" si="374"/>
        <v>1</v>
      </c>
      <c r="AZ155" s="11">
        <f t="shared" si="375"/>
        <v>2013</v>
      </c>
      <c r="BA155" s="11">
        <f t="shared" si="376"/>
        <v>1</v>
      </c>
      <c r="BB155" s="11">
        <f t="shared" si="377"/>
        <v>6500</v>
      </c>
      <c r="BC155" s="11">
        <f t="shared" si="378"/>
        <v>0</v>
      </c>
      <c r="BD155" s="11" t="str">
        <f t="shared" si="379"/>
        <v xml:space="preserve"> </v>
      </c>
      <c r="BE155" s="11" t="str">
        <f t="shared" si="380"/>
        <v xml:space="preserve"> </v>
      </c>
      <c r="BF155" s="11" t="str">
        <f t="shared" si="381"/>
        <v xml:space="preserve"> </v>
      </c>
      <c r="BG155" s="11" t="str">
        <f t="shared" si="411"/>
        <v xml:space="preserve"> </v>
      </c>
      <c r="BH155" s="11" t="str">
        <f t="shared" si="382"/>
        <v xml:space="preserve"> </v>
      </c>
      <c r="BI155" s="11" t="str">
        <f t="shared" si="383"/>
        <v xml:space="preserve"> </v>
      </c>
      <c r="BJ155" s="11">
        <f t="shared" si="384"/>
        <v>0</v>
      </c>
      <c r="BK155" s="11" t="str">
        <f t="shared" si="385"/>
        <v/>
      </c>
      <c r="BL155" s="11" t="str">
        <f t="shared" si="386"/>
        <v xml:space="preserve"> </v>
      </c>
      <c r="BM155" s="11" t="str">
        <f t="shared" si="387"/>
        <v xml:space="preserve"> </v>
      </c>
      <c r="BN155" s="11" t="str">
        <f t="shared" si="388"/>
        <v xml:space="preserve"> </v>
      </c>
      <c r="BO155" s="11" t="str">
        <f t="shared" si="389"/>
        <v xml:space="preserve"> </v>
      </c>
      <c r="BP155" s="11" t="str">
        <f t="shared" si="390"/>
        <v xml:space="preserve"> </v>
      </c>
      <c r="BQ155" s="11" t="str">
        <f t="shared" si="391"/>
        <v>0</v>
      </c>
      <c r="BR155" s="25">
        <f t="shared" si="392"/>
        <v>0</v>
      </c>
      <c r="BS155" s="11" t="str">
        <f t="shared" si="393"/>
        <v>Not Present</v>
      </c>
      <c r="BT155" s="11" t="str">
        <f t="shared" si="394"/>
        <v>0</v>
      </c>
      <c r="BU155" s="12">
        <f t="shared" si="395"/>
        <v>1</v>
      </c>
      <c r="BV155" s="12">
        <f t="shared" si="396"/>
        <v>0</v>
      </c>
      <c r="BW155" s="12">
        <f t="shared" si="412"/>
        <v>1</v>
      </c>
      <c r="BX155" s="12">
        <f t="shared" si="397"/>
        <v>1</v>
      </c>
      <c r="BY155" s="11">
        <f t="shared" si="413"/>
        <v>1</v>
      </c>
      <c r="BZ155" s="11">
        <f t="shared" si="398"/>
        <v>1</v>
      </c>
      <c r="CA155" s="11">
        <f t="shared" si="399"/>
        <v>1</v>
      </c>
      <c r="CB155" s="11">
        <f t="shared" si="400"/>
        <v>2013</v>
      </c>
      <c r="CC155" s="11">
        <f t="shared" si="401"/>
        <v>1</v>
      </c>
      <c r="CD155" s="11" t="str">
        <f t="shared" si="402"/>
        <v>No</v>
      </c>
      <c r="CE155" s="11">
        <f t="shared" si="403"/>
        <v>0</v>
      </c>
      <c r="CF155" s="11">
        <f t="shared" si="404"/>
        <v>0</v>
      </c>
      <c r="CG155" s="11">
        <f t="shared" si="414"/>
        <v>1</v>
      </c>
      <c r="CH155" s="11">
        <f t="shared" si="415"/>
        <v>0</v>
      </c>
      <c r="CI155" s="11">
        <f t="shared" si="405"/>
        <v>1</v>
      </c>
      <c r="CJ155" s="11">
        <f t="shared" si="406"/>
        <v>1</v>
      </c>
    </row>
    <row r="156" spans="1:88" x14ac:dyDescent="0.3">
      <c r="A156" s="11">
        <f t="shared" si="330"/>
        <v>2017</v>
      </c>
      <c r="B156" s="11" t="str">
        <f t="shared" si="331"/>
        <v>09-03-2017 06:15:39 CET</v>
      </c>
      <c r="C156" s="11" t="str">
        <f t="shared" si="332"/>
        <v>Rwanda</v>
      </c>
      <c r="D156" s="11" t="str">
        <f t="shared" si="333"/>
        <v>Rulindo</v>
      </c>
      <c r="E156" s="11" t="str">
        <f t="shared" si="334"/>
        <v>Shyorongi</v>
      </c>
      <c r="F156" s="11" t="str">
        <f t="shared" si="335"/>
        <v>Rubona</v>
      </c>
      <c r="G156" s="11" t="str">
        <f t="shared" si="336"/>
        <v>Kigali</v>
      </c>
      <c r="H156" s="11" t="str">
        <f t="shared" si="337"/>
        <v/>
      </c>
      <c r="I156" s="11" t="str">
        <f t="shared" si="338"/>
        <v/>
      </c>
      <c r="J156" s="11" t="str">
        <f t="shared" si="339"/>
        <v>kirikumuryango network</v>
      </c>
      <c r="K156" s="11">
        <f t="shared" si="340"/>
        <v>220</v>
      </c>
      <c r="L156" s="11"/>
      <c r="M156" s="11"/>
      <c r="N156" s="11"/>
      <c r="O156" s="11">
        <f t="shared" si="341"/>
        <v>120</v>
      </c>
      <c r="P156" s="11">
        <f t="shared" si="342"/>
        <v>100</v>
      </c>
      <c r="Q156" s="13">
        <f t="shared" si="408"/>
        <v>0.54545454545454541</v>
      </c>
      <c r="R156" s="11">
        <f t="shared" si="409"/>
        <v>0</v>
      </c>
      <c r="S156" s="11">
        <f t="shared" si="343"/>
        <v>0</v>
      </c>
      <c r="T156" s="11">
        <f t="shared" si="344"/>
        <v>1</v>
      </c>
      <c r="U156" s="11" t="str">
        <f t="shared" si="345"/>
        <v>Piped Network -- Gravity Only</v>
      </c>
      <c r="V156" s="11">
        <f t="shared" si="346"/>
        <v>2013</v>
      </c>
      <c r="W156" s="11" t="str">
        <f t="shared" si="347"/>
        <v>Governement (District, Wasac) And Water For People</v>
      </c>
      <c r="X156" s="11" t="str">
        <f t="shared" si="348"/>
        <v>Spring</v>
      </c>
      <c r="Y156" s="11">
        <f t="shared" si="349"/>
        <v>1</v>
      </c>
      <c r="Z156" s="11">
        <f t="shared" si="350"/>
        <v>1</v>
      </c>
      <c r="AA156" s="11">
        <f t="shared" si="351"/>
        <v>1</v>
      </c>
      <c r="AB156" s="11" t="str">
        <f t="shared" si="352"/>
        <v>"Springbox" --Intake Structure At A Spring</v>
      </c>
      <c r="AC156" s="11">
        <f t="shared" si="353"/>
        <v>1</v>
      </c>
      <c r="AD156" s="11">
        <f t="shared" si="354"/>
        <v>2013</v>
      </c>
      <c r="AE156" s="11">
        <f t="shared" si="355"/>
        <v>1</v>
      </c>
      <c r="AF156" s="11">
        <f t="shared" si="356"/>
        <v>11</v>
      </c>
      <c r="AG156" s="12">
        <f t="shared" si="410"/>
        <v>157090.90909090909</v>
      </c>
      <c r="AH156" s="12">
        <f t="shared" si="357"/>
        <v>261.81818181818181</v>
      </c>
      <c r="AI156" s="11">
        <f t="shared" si="358"/>
        <v>1</v>
      </c>
      <c r="AJ156" s="11">
        <f t="shared" si="359"/>
        <v>1</v>
      </c>
      <c r="AK156" s="11">
        <f t="shared" si="360"/>
        <v>1</v>
      </c>
      <c r="AL156" s="11">
        <f t="shared" si="361"/>
        <v>2013</v>
      </c>
      <c r="AM156" s="11">
        <f t="shared" si="362"/>
        <v>1</v>
      </c>
      <c r="AN156" s="11">
        <f t="shared" si="363"/>
        <v>500</v>
      </c>
      <c r="AO156" s="11">
        <f t="shared" si="364"/>
        <v>1</v>
      </c>
      <c r="AP156" s="11">
        <f t="shared" si="365"/>
        <v>17</v>
      </c>
      <c r="AQ156" s="11">
        <f t="shared" si="366"/>
        <v>2013</v>
      </c>
      <c r="AR156" s="11">
        <f t="shared" si="367"/>
        <v>1</v>
      </c>
      <c r="AS156" s="11">
        <f t="shared" si="368"/>
        <v>1</v>
      </c>
      <c r="AT156" s="11">
        <f t="shared" si="369"/>
        <v>6</v>
      </c>
      <c r="AU156" s="11" t="str">
        <f t="shared" si="370"/>
        <v>Distribution Chamber|Ventouse, Washout</v>
      </c>
      <c r="AV156" s="11">
        <f t="shared" si="371"/>
        <v>2013</v>
      </c>
      <c r="AW156" s="11">
        <f t="shared" si="372"/>
        <v>1</v>
      </c>
      <c r="AX156" s="11">
        <f t="shared" si="373"/>
        <v>1</v>
      </c>
      <c r="AY156" s="11">
        <f t="shared" si="374"/>
        <v>2</v>
      </c>
      <c r="AZ156" s="11">
        <f t="shared" si="375"/>
        <v>2013</v>
      </c>
      <c r="BA156" s="11">
        <f t="shared" si="376"/>
        <v>1</v>
      </c>
      <c r="BB156" s="11">
        <f t="shared" si="377"/>
        <v>3500</v>
      </c>
      <c r="BC156" s="11">
        <f t="shared" si="378"/>
        <v>0</v>
      </c>
      <c r="BD156" s="11" t="str">
        <f t="shared" si="379"/>
        <v xml:space="preserve"> </v>
      </c>
      <c r="BE156" s="11" t="str">
        <f t="shared" si="380"/>
        <v xml:space="preserve"> </v>
      </c>
      <c r="BF156" s="11" t="str">
        <f t="shared" si="381"/>
        <v xml:space="preserve"> </v>
      </c>
      <c r="BG156" s="11" t="str">
        <f t="shared" si="411"/>
        <v xml:space="preserve"> </v>
      </c>
      <c r="BH156" s="11" t="str">
        <f t="shared" si="382"/>
        <v xml:space="preserve"> </v>
      </c>
      <c r="BI156" s="11" t="str">
        <f t="shared" si="383"/>
        <v xml:space="preserve"> </v>
      </c>
      <c r="BJ156" s="11">
        <f t="shared" si="384"/>
        <v>0</v>
      </c>
      <c r="BK156" s="11" t="str">
        <f t="shared" si="385"/>
        <v/>
      </c>
      <c r="BL156" s="11" t="str">
        <f t="shared" si="386"/>
        <v xml:space="preserve"> </v>
      </c>
      <c r="BM156" s="11" t="str">
        <f t="shared" si="387"/>
        <v xml:space="preserve"> </v>
      </c>
      <c r="BN156" s="11" t="str">
        <f t="shared" si="388"/>
        <v xml:space="preserve"> </v>
      </c>
      <c r="BO156" s="11" t="str">
        <f t="shared" si="389"/>
        <v xml:space="preserve"> </v>
      </c>
      <c r="BP156" s="11" t="str">
        <f t="shared" si="390"/>
        <v xml:space="preserve"> </v>
      </c>
      <c r="BQ156" s="11" t="str">
        <f t="shared" si="391"/>
        <v>0</v>
      </c>
      <c r="BR156" s="25">
        <f t="shared" si="392"/>
        <v>0</v>
      </c>
      <c r="BS156" s="11" t="str">
        <f t="shared" si="393"/>
        <v>Not Present</v>
      </c>
      <c r="BT156" s="11" t="str">
        <f t="shared" si="394"/>
        <v>0</v>
      </c>
      <c r="BU156" s="12">
        <f t="shared" si="395"/>
        <v>1</v>
      </c>
      <c r="BV156" s="12">
        <f t="shared" si="396"/>
        <v>0</v>
      </c>
      <c r="BW156" s="12">
        <f t="shared" si="412"/>
        <v>1</v>
      </c>
      <c r="BX156" s="12">
        <f t="shared" si="397"/>
        <v>1</v>
      </c>
      <c r="BY156" s="11">
        <f t="shared" si="413"/>
        <v>1</v>
      </c>
      <c r="BZ156" s="11">
        <f t="shared" si="398"/>
        <v>1</v>
      </c>
      <c r="CA156" s="11">
        <f t="shared" si="399"/>
        <v>1</v>
      </c>
      <c r="CB156" s="11">
        <f t="shared" si="400"/>
        <v>2013</v>
      </c>
      <c r="CC156" s="11">
        <f t="shared" si="401"/>
        <v>1</v>
      </c>
      <c r="CD156" s="11" t="str">
        <f t="shared" si="402"/>
        <v>No</v>
      </c>
      <c r="CE156" s="11">
        <f t="shared" si="403"/>
        <v>0</v>
      </c>
      <c r="CF156" s="11">
        <f t="shared" si="404"/>
        <v>0</v>
      </c>
      <c r="CG156" s="11">
        <f t="shared" si="414"/>
        <v>1</v>
      </c>
      <c r="CH156" s="11">
        <f t="shared" si="415"/>
        <v>0</v>
      </c>
      <c r="CI156" s="11">
        <f t="shared" si="405"/>
        <v>1</v>
      </c>
      <c r="CJ156" s="11">
        <f t="shared" si="406"/>
        <v>1</v>
      </c>
    </row>
    <row r="157" spans="1:88" x14ac:dyDescent="0.3">
      <c r="A157" s="11">
        <f t="shared" si="330"/>
        <v>2017</v>
      </c>
      <c r="B157" s="11" t="str">
        <f t="shared" si="331"/>
        <v>09-03-2017 17:44:28 CET</v>
      </c>
      <c r="C157" s="11" t="str">
        <f t="shared" si="332"/>
        <v>Rwanda</v>
      </c>
      <c r="D157" s="11" t="str">
        <f t="shared" si="333"/>
        <v>Rulindo</v>
      </c>
      <c r="E157" s="11" t="str">
        <f t="shared" si="334"/>
        <v>Shyorongi</v>
      </c>
      <c r="F157" s="11" t="str">
        <f t="shared" si="335"/>
        <v>Rutonde</v>
      </c>
      <c r="G157" s="11" t="str">
        <f t="shared" si="336"/>
        <v>Nyabyondo</v>
      </c>
      <c r="H157" s="11" t="str">
        <f t="shared" si="337"/>
        <v/>
      </c>
      <c r="I157" s="11" t="str">
        <f t="shared" si="338"/>
        <v/>
      </c>
      <c r="J157" s="11" t="str">
        <f t="shared" si="339"/>
        <v>kirikumuryango network</v>
      </c>
      <c r="K157" s="11">
        <f t="shared" si="340"/>
        <v>312</v>
      </c>
      <c r="L157" s="11"/>
      <c r="M157" s="11"/>
      <c r="N157" s="11"/>
      <c r="O157" s="11">
        <f t="shared" si="341"/>
        <v>150</v>
      </c>
      <c r="P157" s="11">
        <f t="shared" si="342"/>
        <v>162</v>
      </c>
      <c r="Q157" s="13">
        <f t="shared" si="408"/>
        <v>0.48076923076923078</v>
      </c>
      <c r="R157" s="11">
        <f t="shared" si="409"/>
        <v>0</v>
      </c>
      <c r="S157" s="11">
        <f t="shared" si="343"/>
        <v>0</v>
      </c>
      <c r="T157" s="11">
        <f t="shared" si="344"/>
        <v>1</v>
      </c>
      <c r="U157" s="11" t="str">
        <f t="shared" si="345"/>
        <v>Piped Network -- Gravity Only</v>
      </c>
      <c r="V157" s="11">
        <f t="shared" si="346"/>
        <v>2013</v>
      </c>
      <c r="W157" s="11" t="str">
        <f t="shared" si="347"/>
        <v>Governement (District, Wasac) And Water For People</v>
      </c>
      <c r="X157" s="11" t="str">
        <f t="shared" si="348"/>
        <v>Spring</v>
      </c>
      <c r="Y157" s="11">
        <f t="shared" si="349"/>
        <v>1</v>
      </c>
      <c r="Z157" s="11">
        <f t="shared" si="350"/>
        <v>1</v>
      </c>
      <c r="AA157" s="11">
        <f t="shared" si="351"/>
        <v>1</v>
      </c>
      <c r="AB157" s="11" t="str">
        <f t="shared" si="352"/>
        <v>"Springbox" --Intake Structure At A Spring</v>
      </c>
      <c r="AC157" s="11">
        <f t="shared" si="353"/>
        <v>1</v>
      </c>
      <c r="AD157" s="11">
        <f t="shared" si="354"/>
        <v>2013</v>
      </c>
      <c r="AE157" s="11">
        <f t="shared" si="355"/>
        <v>1</v>
      </c>
      <c r="AF157" s="11">
        <f t="shared" si="356"/>
        <v>11</v>
      </c>
      <c r="AG157" s="12">
        <f t="shared" si="410"/>
        <v>157090.90909090909</v>
      </c>
      <c r="AH157" s="12">
        <f t="shared" si="357"/>
        <v>209.45454545454544</v>
      </c>
      <c r="AI157" s="11">
        <f t="shared" si="358"/>
        <v>1</v>
      </c>
      <c r="AJ157" s="11">
        <f t="shared" si="359"/>
        <v>1</v>
      </c>
      <c r="AK157" s="11">
        <f t="shared" si="360"/>
        <v>1</v>
      </c>
      <c r="AL157" s="11">
        <f t="shared" si="361"/>
        <v>2013</v>
      </c>
      <c r="AM157" s="11">
        <f t="shared" si="362"/>
        <v>1</v>
      </c>
      <c r="AN157" s="11">
        <f t="shared" si="363"/>
        <v>500</v>
      </c>
      <c r="AO157" s="11">
        <f t="shared" si="364"/>
        <v>1</v>
      </c>
      <c r="AP157" s="11">
        <f t="shared" si="365"/>
        <v>17</v>
      </c>
      <c r="AQ157" s="11">
        <f t="shared" si="366"/>
        <v>2013</v>
      </c>
      <c r="AR157" s="11">
        <f t="shared" si="367"/>
        <v>1</v>
      </c>
      <c r="AS157" s="11">
        <f t="shared" si="368"/>
        <v>1</v>
      </c>
      <c r="AT157" s="11">
        <f t="shared" si="369"/>
        <v>6</v>
      </c>
      <c r="AU157" s="11" t="str">
        <f t="shared" si="370"/>
        <v>Distribution Chamber|Ventouse, Washout</v>
      </c>
      <c r="AV157" s="11">
        <f t="shared" si="371"/>
        <v>2013</v>
      </c>
      <c r="AW157" s="11">
        <f t="shared" si="372"/>
        <v>1</v>
      </c>
      <c r="AX157" s="11">
        <f t="shared" si="373"/>
        <v>1</v>
      </c>
      <c r="AY157" s="11">
        <f t="shared" si="374"/>
        <v>2</v>
      </c>
      <c r="AZ157" s="11">
        <f t="shared" si="375"/>
        <v>2013</v>
      </c>
      <c r="BA157" s="11">
        <f t="shared" si="376"/>
        <v>2</v>
      </c>
      <c r="BB157" s="11">
        <f t="shared" si="377"/>
        <v>10000</v>
      </c>
      <c r="BC157" s="11">
        <f t="shared" si="378"/>
        <v>0</v>
      </c>
      <c r="BD157" s="11" t="str">
        <f t="shared" si="379"/>
        <v xml:space="preserve"> </v>
      </c>
      <c r="BE157" s="11" t="str">
        <f t="shared" si="380"/>
        <v xml:space="preserve"> </v>
      </c>
      <c r="BF157" s="11" t="str">
        <f t="shared" si="381"/>
        <v xml:space="preserve"> </v>
      </c>
      <c r="BG157" s="11" t="str">
        <f t="shared" si="411"/>
        <v xml:space="preserve"> </v>
      </c>
      <c r="BH157" s="11" t="str">
        <f t="shared" si="382"/>
        <v xml:space="preserve"> </v>
      </c>
      <c r="BI157" s="11" t="str">
        <f t="shared" si="383"/>
        <v xml:space="preserve"> </v>
      </c>
      <c r="BJ157" s="11">
        <f t="shared" si="384"/>
        <v>0</v>
      </c>
      <c r="BK157" s="11" t="str">
        <f t="shared" si="385"/>
        <v/>
      </c>
      <c r="BL157" s="11" t="str">
        <f t="shared" si="386"/>
        <v xml:space="preserve"> </v>
      </c>
      <c r="BM157" s="11" t="str">
        <f t="shared" si="387"/>
        <v xml:space="preserve"> </v>
      </c>
      <c r="BN157" s="11" t="str">
        <f t="shared" si="388"/>
        <v xml:space="preserve"> </v>
      </c>
      <c r="BO157" s="11" t="str">
        <f t="shared" si="389"/>
        <v xml:space="preserve"> </v>
      </c>
      <c r="BP157" s="11" t="str">
        <f t="shared" si="390"/>
        <v xml:space="preserve"> </v>
      </c>
      <c r="BQ157" s="11" t="str">
        <f t="shared" si="391"/>
        <v>0</v>
      </c>
      <c r="BR157" s="25">
        <f t="shared" si="392"/>
        <v>0</v>
      </c>
      <c r="BS157" s="11" t="str">
        <f t="shared" si="393"/>
        <v>Not Present</v>
      </c>
      <c r="BT157" s="11" t="str">
        <f t="shared" si="394"/>
        <v>0</v>
      </c>
      <c r="BU157" s="12">
        <f t="shared" si="395"/>
        <v>1</v>
      </c>
      <c r="BV157" s="12">
        <f t="shared" si="396"/>
        <v>0</v>
      </c>
      <c r="BW157" s="12">
        <f t="shared" si="412"/>
        <v>1</v>
      </c>
      <c r="BX157" s="12">
        <f t="shared" si="397"/>
        <v>1</v>
      </c>
      <c r="BY157" s="11">
        <f t="shared" si="413"/>
        <v>1</v>
      </c>
      <c r="BZ157" s="11">
        <f t="shared" si="398"/>
        <v>1</v>
      </c>
      <c r="CA157" s="11">
        <f t="shared" si="399"/>
        <v>1</v>
      </c>
      <c r="CB157" s="11">
        <f t="shared" si="400"/>
        <v>2013</v>
      </c>
      <c r="CC157" s="11">
        <f t="shared" si="401"/>
        <v>1</v>
      </c>
      <c r="CD157" s="11" t="str">
        <f t="shared" si="402"/>
        <v>No</v>
      </c>
      <c r="CE157" s="11">
        <f t="shared" si="403"/>
        <v>0</v>
      </c>
      <c r="CF157" s="11">
        <f t="shared" si="404"/>
        <v>0</v>
      </c>
      <c r="CG157" s="11">
        <f t="shared" si="414"/>
        <v>1</v>
      </c>
      <c r="CH157" s="11">
        <f t="shared" si="415"/>
        <v>0</v>
      </c>
      <c r="CI157" s="11">
        <f t="shared" si="405"/>
        <v>1</v>
      </c>
      <c r="CJ157" s="11">
        <f t="shared" si="406"/>
        <v>1</v>
      </c>
    </row>
    <row r="158" spans="1:88" x14ac:dyDescent="0.3">
      <c r="A158" s="11">
        <f t="shared" si="330"/>
        <v>2017</v>
      </c>
      <c r="B158" s="11" t="str">
        <f t="shared" si="331"/>
        <v>16-03-2017 07:43:16 CET</v>
      </c>
      <c r="C158" s="11" t="str">
        <f t="shared" si="332"/>
        <v>Rwanda</v>
      </c>
      <c r="D158" s="11" t="str">
        <f t="shared" si="333"/>
        <v>Rulindo</v>
      </c>
      <c r="E158" s="11" t="str">
        <f t="shared" si="334"/>
        <v>Burega</v>
      </c>
      <c r="F158" s="11" t="str">
        <f t="shared" si="335"/>
        <v>Butangampundu</v>
      </c>
      <c r="G158" s="11" t="str">
        <f t="shared" si="336"/>
        <v>Karugaju</v>
      </c>
      <c r="H158" s="11" t="str">
        <f t="shared" si="337"/>
        <v/>
      </c>
      <c r="I158" s="11" t="str">
        <f t="shared" si="338"/>
        <v/>
      </c>
      <c r="J158" s="11" t="str">
        <f t="shared" si="339"/>
        <v>Rwamugaza</v>
      </c>
      <c r="K158" s="11">
        <f t="shared" si="340"/>
        <v>345</v>
      </c>
      <c r="L158" s="11">
        <f t="shared" ref="L158:L165" si="418">(People_Using_System)</f>
        <v>14106</v>
      </c>
      <c r="M158" s="11">
        <f t="shared" ref="M158:M165" si="419">COUNTIFS(J:J,J158,T:T,1)</f>
        <v>38</v>
      </c>
      <c r="N158" s="11">
        <f t="shared" si="407"/>
        <v>371.21052631578948</v>
      </c>
      <c r="O158" s="11">
        <f t="shared" si="341"/>
        <v>345</v>
      </c>
      <c r="P158" s="11" t="str">
        <f t="shared" si="342"/>
        <v xml:space="preserve"> </v>
      </c>
      <c r="Q158" s="13">
        <f t="shared" si="408"/>
        <v>1</v>
      </c>
      <c r="R158" s="11">
        <f t="shared" si="409"/>
        <v>1</v>
      </c>
      <c r="S158" s="11">
        <f t="shared" si="343"/>
        <v>0</v>
      </c>
      <c r="T158" s="11">
        <f t="shared" si="344"/>
        <v>1</v>
      </c>
      <c r="U158" s="11" t="str">
        <f t="shared" si="345"/>
        <v>Piped Network -- Gravity Only</v>
      </c>
      <c r="V158" s="11">
        <f t="shared" si="346"/>
        <v>2014</v>
      </c>
      <c r="W158" s="11" t="str">
        <f t="shared" si="347"/>
        <v>Governement (District, Wasac) And Water For People</v>
      </c>
      <c r="X158" s="11" t="str">
        <f t="shared" si="348"/>
        <v>Spring</v>
      </c>
      <c r="Y158" s="11">
        <f t="shared" si="349"/>
        <v>2</v>
      </c>
      <c r="Z158" s="11">
        <f t="shared" si="350"/>
        <v>1</v>
      </c>
      <c r="AA158" s="11">
        <f t="shared" si="351"/>
        <v>1</v>
      </c>
      <c r="AB158" s="11" t="str">
        <f t="shared" si="352"/>
        <v/>
      </c>
      <c r="AC158" s="11">
        <f t="shared" si="353"/>
        <v>2</v>
      </c>
      <c r="AD158" s="11">
        <f t="shared" si="354"/>
        <v>2003</v>
      </c>
      <c r="AE158" s="11">
        <f t="shared" si="355"/>
        <v>1</v>
      </c>
      <c r="AF158" s="11">
        <f t="shared" si="356"/>
        <v>3.5</v>
      </c>
      <c r="AG158" s="12">
        <f t="shared" si="410"/>
        <v>493714.28571428574</v>
      </c>
      <c r="AH158" s="12">
        <f t="shared" si="357"/>
        <v>286.21118012422363</v>
      </c>
      <c r="AI158" s="11">
        <f t="shared" si="358"/>
        <v>1</v>
      </c>
      <c r="AJ158" s="11">
        <f t="shared" si="359"/>
        <v>1</v>
      </c>
      <c r="AK158" s="11">
        <f t="shared" si="360"/>
        <v>1</v>
      </c>
      <c r="AL158" s="11">
        <f t="shared" si="361"/>
        <v>2003</v>
      </c>
      <c r="AM158" s="11">
        <f t="shared" si="362"/>
        <v>1</v>
      </c>
      <c r="AN158" s="11">
        <f t="shared" si="363"/>
        <v>8000</v>
      </c>
      <c r="AO158" s="11">
        <f t="shared" si="364"/>
        <v>1</v>
      </c>
      <c r="AP158" s="11">
        <f t="shared" si="365"/>
        <v>20</v>
      </c>
      <c r="AQ158" s="11">
        <f t="shared" si="366"/>
        <v>2014</v>
      </c>
      <c r="AR158" s="11">
        <f t="shared" si="367"/>
        <v>1</v>
      </c>
      <c r="AS158" s="11">
        <f t="shared" si="368"/>
        <v>1</v>
      </c>
      <c r="AT158" s="11">
        <f t="shared" si="369"/>
        <v>16</v>
      </c>
      <c r="AU158" s="11" t="str">
        <f t="shared" si="370"/>
        <v/>
      </c>
      <c r="AV158" s="11">
        <f t="shared" si="371"/>
        <v>2014</v>
      </c>
      <c r="AW158" s="11">
        <f t="shared" si="372"/>
        <v>1</v>
      </c>
      <c r="AX158" s="11">
        <f t="shared" si="373"/>
        <v>0</v>
      </c>
      <c r="AY158" s="11" t="str">
        <f t="shared" si="374"/>
        <v xml:space="preserve"> </v>
      </c>
      <c r="AZ158" s="11" t="str">
        <f t="shared" si="375"/>
        <v xml:space="preserve"> </v>
      </c>
      <c r="BA158" s="11" t="str">
        <f t="shared" si="376"/>
        <v xml:space="preserve"> </v>
      </c>
      <c r="BB158" s="11" t="str">
        <f t="shared" si="377"/>
        <v xml:space="preserve"> </v>
      </c>
      <c r="BC158" s="11">
        <f t="shared" si="378"/>
        <v>0</v>
      </c>
      <c r="BD158" s="11" t="str">
        <f t="shared" si="379"/>
        <v xml:space="preserve"> </v>
      </c>
      <c r="BE158" s="11" t="str">
        <f t="shared" si="380"/>
        <v xml:space="preserve"> </v>
      </c>
      <c r="BF158" s="11" t="str">
        <f t="shared" si="381"/>
        <v xml:space="preserve"> </v>
      </c>
      <c r="BG158" s="11" t="str">
        <f t="shared" si="411"/>
        <v xml:space="preserve"> </v>
      </c>
      <c r="BH158" s="11" t="str">
        <f t="shared" si="382"/>
        <v xml:space="preserve"> </v>
      </c>
      <c r="BI158" s="11" t="str">
        <f t="shared" si="383"/>
        <v xml:space="preserve"> </v>
      </c>
      <c r="BJ158" s="11">
        <f t="shared" si="384"/>
        <v>0</v>
      </c>
      <c r="BK158" s="11" t="str">
        <f t="shared" si="385"/>
        <v/>
      </c>
      <c r="BL158" s="11" t="str">
        <f t="shared" si="386"/>
        <v xml:space="preserve"> </v>
      </c>
      <c r="BM158" s="11" t="str">
        <f t="shared" si="387"/>
        <v xml:space="preserve"> </v>
      </c>
      <c r="BN158" s="11" t="str">
        <f t="shared" si="388"/>
        <v xml:space="preserve"> </v>
      </c>
      <c r="BO158" s="11" t="str">
        <f t="shared" si="389"/>
        <v xml:space="preserve"> </v>
      </c>
      <c r="BP158" s="11" t="str">
        <f t="shared" si="390"/>
        <v xml:space="preserve"> </v>
      </c>
      <c r="BQ158" s="11" t="str">
        <f t="shared" si="391"/>
        <v>0</v>
      </c>
      <c r="BR158" s="25">
        <f t="shared" si="392"/>
        <v>0</v>
      </c>
      <c r="BS158" s="11" t="str">
        <f t="shared" si="393"/>
        <v>Not Present</v>
      </c>
      <c r="BT158" s="11" t="str">
        <f t="shared" si="394"/>
        <v>0</v>
      </c>
      <c r="BU158" s="12">
        <f t="shared" si="395"/>
        <v>1</v>
      </c>
      <c r="BV158" s="12">
        <f t="shared" si="396"/>
        <v>0</v>
      </c>
      <c r="BW158" s="12">
        <f t="shared" si="412"/>
        <v>1</v>
      </c>
      <c r="BX158" s="12">
        <f t="shared" si="397"/>
        <v>1</v>
      </c>
      <c r="BY158" s="11">
        <f t="shared" si="413"/>
        <v>1</v>
      </c>
      <c r="BZ158" s="11">
        <f t="shared" si="398"/>
        <v>1</v>
      </c>
      <c r="CA158" s="11">
        <f t="shared" si="399"/>
        <v>1</v>
      </c>
      <c r="CB158" s="11">
        <f t="shared" si="400"/>
        <v>2014</v>
      </c>
      <c r="CC158" s="11">
        <f t="shared" si="401"/>
        <v>3</v>
      </c>
      <c r="CD158" s="11" t="str">
        <f t="shared" si="402"/>
        <v>No</v>
      </c>
      <c r="CE158" s="11">
        <f t="shared" si="403"/>
        <v>0</v>
      </c>
      <c r="CF158" s="11">
        <f t="shared" si="404"/>
        <v>0</v>
      </c>
      <c r="CG158" s="11">
        <f t="shared" si="414"/>
        <v>1</v>
      </c>
      <c r="CH158" s="11">
        <f t="shared" si="415"/>
        <v>0</v>
      </c>
      <c r="CI158" s="11">
        <f t="shared" si="405"/>
        <v>0</v>
      </c>
      <c r="CJ158" s="11">
        <f t="shared" si="406"/>
        <v>2</v>
      </c>
    </row>
    <row r="159" spans="1:88" x14ac:dyDescent="0.3">
      <c r="A159" s="11">
        <f t="shared" si="330"/>
        <v>2017</v>
      </c>
      <c r="B159" s="11" t="str">
        <f t="shared" si="331"/>
        <v>03-01-2015 02:02:29 CET</v>
      </c>
      <c r="C159" s="11" t="str">
        <f t="shared" si="332"/>
        <v>Rwanda</v>
      </c>
      <c r="D159" s="11" t="str">
        <f t="shared" si="333"/>
        <v>Rulindo</v>
      </c>
      <c r="E159" s="11" t="str">
        <f t="shared" si="334"/>
        <v>Tumba</v>
      </c>
      <c r="F159" s="11" t="str">
        <f t="shared" si="335"/>
        <v>Nyirabirori</v>
      </c>
      <c r="G159" s="11" t="str">
        <f t="shared" si="336"/>
        <v>Bukiga</v>
      </c>
      <c r="H159" s="11" t="str">
        <f t="shared" si="337"/>
        <v/>
      </c>
      <c r="I159" s="11" t="str">
        <f t="shared" si="338"/>
        <v/>
      </c>
      <c r="J159" s="11" t="str">
        <f t="shared" si="339"/>
        <v>Water point at Nyirabirori cell/Nyirambuga pumping</v>
      </c>
      <c r="K159" s="11">
        <f t="shared" si="340"/>
        <v>169</v>
      </c>
      <c r="L159" s="11">
        <f t="shared" si="418"/>
        <v>30604</v>
      </c>
      <c r="M159" s="11">
        <f t="shared" si="419"/>
        <v>1</v>
      </c>
      <c r="N159" s="11">
        <f t="shared" si="407"/>
        <v>30604</v>
      </c>
      <c r="O159" s="11">
        <f t="shared" si="341"/>
        <v>169</v>
      </c>
      <c r="P159" s="11" t="str">
        <f t="shared" si="342"/>
        <v xml:space="preserve"> </v>
      </c>
      <c r="Q159" s="13">
        <f t="shared" si="408"/>
        <v>1</v>
      </c>
      <c r="R159" s="11">
        <f t="shared" si="409"/>
        <v>1</v>
      </c>
      <c r="S159" s="11">
        <f t="shared" si="343"/>
        <v>0</v>
      </c>
      <c r="T159" s="11">
        <f t="shared" si="344"/>
        <v>1</v>
      </c>
      <c r="U159" s="11" t="str">
        <f t="shared" si="345"/>
        <v>Piped Network With Pump</v>
      </c>
      <c r="V159" s="11">
        <f t="shared" si="346"/>
        <v>2012</v>
      </c>
      <c r="W159" s="11" t="str">
        <f t="shared" si="347"/>
        <v>Governement (District, Wasac) And Water For People</v>
      </c>
      <c r="X159" s="11" t="str">
        <f t="shared" si="348"/>
        <v>Spring</v>
      </c>
      <c r="Y159" s="11">
        <f t="shared" si="349"/>
        <v>11</v>
      </c>
      <c r="Z159" s="11">
        <f t="shared" si="350"/>
        <v>1</v>
      </c>
      <c r="AA159" s="11">
        <f t="shared" si="351"/>
        <v>0</v>
      </c>
      <c r="AB159" s="11" t="str">
        <f t="shared" si="352"/>
        <v/>
      </c>
      <c r="AC159" s="11" t="str">
        <f t="shared" si="353"/>
        <v xml:space="preserve"> </v>
      </c>
      <c r="AD159" s="11" t="str">
        <f t="shared" si="354"/>
        <v xml:space="preserve"> </v>
      </c>
      <c r="AE159" s="11" t="str">
        <f t="shared" si="355"/>
        <v xml:space="preserve"> </v>
      </c>
      <c r="AF159" s="11">
        <f t="shared" si="356"/>
        <v>4</v>
      </c>
      <c r="AG159" s="12">
        <f t="shared" si="410"/>
        <v>432000</v>
      </c>
      <c r="AH159" s="12">
        <f t="shared" si="357"/>
        <v>511.24260355029588</v>
      </c>
      <c r="AI159" s="11">
        <f t="shared" si="358"/>
        <v>1</v>
      </c>
      <c r="AJ159" s="11">
        <f t="shared" si="359"/>
        <v>0</v>
      </c>
      <c r="AK159" s="11" t="str">
        <f t="shared" si="360"/>
        <v xml:space="preserve"> </v>
      </c>
      <c r="AL159" s="11" t="str">
        <f t="shared" si="361"/>
        <v xml:space="preserve"> </v>
      </c>
      <c r="AM159" s="11" t="str">
        <f t="shared" si="362"/>
        <v xml:space="preserve"> </v>
      </c>
      <c r="AN159" s="11" t="str">
        <f t="shared" si="363"/>
        <v xml:space="preserve"> </v>
      </c>
      <c r="AO159" s="11">
        <f t="shared" si="364"/>
        <v>0</v>
      </c>
      <c r="AP159" s="11" t="str">
        <f t="shared" si="365"/>
        <v xml:space="preserve"> </v>
      </c>
      <c r="AQ159" s="11" t="str">
        <f t="shared" si="366"/>
        <v xml:space="preserve"> </v>
      </c>
      <c r="AR159" s="11" t="str">
        <f t="shared" si="367"/>
        <v xml:space="preserve"> </v>
      </c>
      <c r="AS159" s="11">
        <f t="shared" si="368"/>
        <v>0</v>
      </c>
      <c r="AT159" s="11" t="str">
        <f t="shared" si="369"/>
        <v xml:space="preserve"> </v>
      </c>
      <c r="AU159" s="11" t="str">
        <f t="shared" si="370"/>
        <v/>
      </c>
      <c r="AV159" s="11" t="str">
        <f t="shared" si="371"/>
        <v xml:space="preserve"> </v>
      </c>
      <c r="AW159" s="11" t="str">
        <f t="shared" si="372"/>
        <v xml:space="preserve"> </v>
      </c>
      <c r="AX159" s="11">
        <f t="shared" si="373"/>
        <v>0</v>
      </c>
      <c r="AY159" s="11" t="str">
        <f t="shared" si="374"/>
        <v xml:space="preserve"> </v>
      </c>
      <c r="AZ159" s="11" t="str">
        <f t="shared" si="375"/>
        <v xml:space="preserve"> </v>
      </c>
      <c r="BA159" s="11" t="str">
        <f t="shared" si="376"/>
        <v xml:space="preserve"> </v>
      </c>
      <c r="BB159" s="11" t="str">
        <f t="shared" si="377"/>
        <v xml:space="preserve"> </v>
      </c>
      <c r="BC159" s="11">
        <f t="shared" si="378"/>
        <v>0</v>
      </c>
      <c r="BD159" s="11" t="str">
        <f t="shared" si="379"/>
        <v xml:space="preserve"> </v>
      </c>
      <c r="BE159" s="11" t="str">
        <f t="shared" si="380"/>
        <v xml:space="preserve"> </v>
      </c>
      <c r="BF159" s="11" t="str">
        <f t="shared" si="381"/>
        <v xml:space="preserve"> </v>
      </c>
      <c r="BG159" s="11" t="str">
        <f t="shared" si="411"/>
        <v xml:space="preserve"> </v>
      </c>
      <c r="BH159" s="11" t="str">
        <f t="shared" si="382"/>
        <v xml:space="preserve"> </v>
      </c>
      <c r="BI159" s="11" t="str">
        <f t="shared" si="383"/>
        <v xml:space="preserve"> </v>
      </c>
      <c r="BJ159" s="11">
        <f t="shared" si="384"/>
        <v>0</v>
      </c>
      <c r="BK159" s="11" t="str">
        <f t="shared" si="385"/>
        <v/>
      </c>
      <c r="BL159" s="11" t="str">
        <f t="shared" si="386"/>
        <v xml:space="preserve"> </v>
      </c>
      <c r="BM159" s="11" t="str">
        <f t="shared" si="387"/>
        <v xml:space="preserve"> </v>
      </c>
      <c r="BN159" s="11" t="str">
        <f t="shared" si="388"/>
        <v xml:space="preserve"> </v>
      </c>
      <c r="BO159" s="11" t="str">
        <f t="shared" si="389"/>
        <v xml:space="preserve"> </v>
      </c>
      <c r="BP159" s="11" t="str">
        <f t="shared" si="390"/>
        <v xml:space="preserve"> </v>
      </c>
      <c r="BQ159" s="11" t="str">
        <f t="shared" si="391"/>
        <v>0</v>
      </c>
      <c r="BR159" s="25">
        <f t="shared" si="392"/>
        <v>0</v>
      </c>
      <c r="BS159" s="11" t="str">
        <f t="shared" si="393"/>
        <v>Not Present</v>
      </c>
      <c r="BT159" s="11" t="str">
        <f t="shared" si="394"/>
        <v>0</v>
      </c>
      <c r="BU159" s="12">
        <f t="shared" si="395"/>
        <v>1</v>
      </c>
      <c r="BV159" s="12">
        <f t="shared" si="396"/>
        <v>0</v>
      </c>
      <c r="BW159" s="12">
        <f t="shared" si="412"/>
        <v>1</v>
      </c>
      <c r="BX159" s="12">
        <f t="shared" si="397"/>
        <v>1</v>
      </c>
      <c r="BY159" s="11">
        <f t="shared" si="413"/>
        <v>1</v>
      </c>
      <c r="BZ159" s="11">
        <f t="shared" si="398"/>
        <v>1</v>
      </c>
      <c r="CA159" s="11">
        <f t="shared" si="399"/>
        <v>1</v>
      </c>
      <c r="CB159" s="11">
        <f t="shared" si="400"/>
        <v>2012</v>
      </c>
      <c r="CC159" s="11">
        <f t="shared" si="401"/>
        <v>1</v>
      </c>
      <c r="CD159" s="11" t="str">
        <f t="shared" si="402"/>
        <v>No</v>
      </c>
      <c r="CE159" s="11">
        <f t="shared" si="403"/>
        <v>0</v>
      </c>
      <c r="CF159" s="11">
        <f t="shared" si="404"/>
        <v>0</v>
      </c>
      <c r="CG159" s="11">
        <f t="shared" si="414"/>
        <v>1</v>
      </c>
      <c r="CH159" s="11">
        <f t="shared" si="415"/>
        <v>0</v>
      </c>
      <c r="CI159" s="11">
        <f t="shared" si="405"/>
        <v>1</v>
      </c>
      <c r="CJ159" s="11">
        <f t="shared" si="406"/>
        <v>1</v>
      </c>
    </row>
    <row r="160" spans="1:88" x14ac:dyDescent="0.3">
      <c r="A160" s="11">
        <f t="shared" si="330"/>
        <v>2017</v>
      </c>
      <c r="B160" s="11" t="str">
        <f t="shared" si="331"/>
        <v>15-03-2017 16:58:14 CET</v>
      </c>
      <c r="C160" s="11" t="str">
        <f t="shared" si="332"/>
        <v>Rwanda</v>
      </c>
      <c r="D160" s="11" t="str">
        <f t="shared" si="333"/>
        <v>Rulindo</v>
      </c>
      <c r="E160" s="11" t="str">
        <f t="shared" si="334"/>
        <v>Rusiga</v>
      </c>
      <c r="F160" s="11" t="str">
        <f t="shared" si="335"/>
        <v>Kirenge</v>
      </c>
      <c r="G160" s="11" t="str">
        <f t="shared" si="336"/>
        <v>Rebero</v>
      </c>
      <c r="H160" s="11" t="str">
        <f t="shared" si="337"/>
        <v/>
      </c>
      <c r="I160" s="11" t="str">
        <f t="shared" si="338"/>
        <v/>
      </c>
      <c r="J160" s="11" t="str">
        <f t="shared" si="339"/>
        <v>Kirenge water point/Tare-Rusiga pumping</v>
      </c>
      <c r="K160" s="11">
        <f t="shared" si="340"/>
        <v>181</v>
      </c>
      <c r="L160" s="11">
        <f t="shared" si="418"/>
        <v>9577</v>
      </c>
      <c r="M160" s="11">
        <f t="shared" si="419"/>
        <v>1</v>
      </c>
      <c r="N160" s="11">
        <f t="shared" si="407"/>
        <v>9577</v>
      </c>
      <c r="O160" s="11">
        <f t="shared" si="341"/>
        <v>181</v>
      </c>
      <c r="P160" s="11" t="str">
        <f t="shared" si="342"/>
        <v xml:space="preserve"> </v>
      </c>
      <c r="Q160" s="13">
        <f t="shared" si="408"/>
        <v>1</v>
      </c>
      <c r="R160" s="11">
        <f t="shared" si="409"/>
        <v>1</v>
      </c>
      <c r="S160" s="11">
        <f t="shared" si="343"/>
        <v>0</v>
      </c>
      <c r="T160" s="11">
        <f t="shared" si="344"/>
        <v>1</v>
      </c>
      <c r="U160" s="11" t="str">
        <f t="shared" si="345"/>
        <v>Piped Network With Pump</v>
      </c>
      <c r="V160" s="11">
        <f t="shared" si="346"/>
        <v>2015</v>
      </c>
      <c r="W160" s="11" t="str">
        <f t="shared" si="347"/>
        <v>Governement (District, Wasac) And Water For People</v>
      </c>
      <c r="X160" s="11" t="str">
        <f t="shared" si="348"/>
        <v>Spring</v>
      </c>
      <c r="Y160" s="11">
        <f t="shared" si="349"/>
        <v>10</v>
      </c>
      <c r="Z160" s="11">
        <f t="shared" si="350"/>
        <v>1</v>
      </c>
      <c r="AA160" s="11">
        <f t="shared" si="351"/>
        <v>0</v>
      </c>
      <c r="AB160" s="11" t="str">
        <f t="shared" si="352"/>
        <v/>
      </c>
      <c r="AC160" s="11" t="str">
        <f t="shared" si="353"/>
        <v xml:space="preserve"> </v>
      </c>
      <c r="AD160" s="11" t="str">
        <f t="shared" si="354"/>
        <v xml:space="preserve"> </v>
      </c>
      <c r="AE160" s="11" t="str">
        <f t="shared" si="355"/>
        <v xml:space="preserve"> </v>
      </c>
      <c r="AF160" s="11">
        <f t="shared" si="356"/>
        <v>40</v>
      </c>
      <c r="AG160" s="12">
        <f t="shared" si="410"/>
        <v>43200</v>
      </c>
      <c r="AH160" s="12">
        <f t="shared" si="357"/>
        <v>47.734806629834253</v>
      </c>
      <c r="AI160" s="11">
        <f t="shared" si="358"/>
        <v>1</v>
      </c>
      <c r="AJ160" s="11">
        <f t="shared" si="359"/>
        <v>0</v>
      </c>
      <c r="AK160" s="11" t="str">
        <f t="shared" si="360"/>
        <v xml:space="preserve"> </v>
      </c>
      <c r="AL160" s="11" t="str">
        <f t="shared" si="361"/>
        <v xml:space="preserve"> </v>
      </c>
      <c r="AM160" s="11" t="str">
        <f t="shared" si="362"/>
        <v xml:space="preserve"> </v>
      </c>
      <c r="AN160" s="11" t="str">
        <f t="shared" si="363"/>
        <v xml:space="preserve"> </v>
      </c>
      <c r="AO160" s="11">
        <f t="shared" si="364"/>
        <v>0</v>
      </c>
      <c r="AP160" s="11" t="str">
        <f t="shared" si="365"/>
        <v xml:space="preserve"> </v>
      </c>
      <c r="AQ160" s="11" t="str">
        <f t="shared" si="366"/>
        <v xml:space="preserve"> </v>
      </c>
      <c r="AR160" s="11" t="str">
        <f t="shared" si="367"/>
        <v xml:space="preserve"> </v>
      </c>
      <c r="AS160" s="11">
        <f t="shared" si="368"/>
        <v>0</v>
      </c>
      <c r="AT160" s="11" t="str">
        <f t="shared" si="369"/>
        <v xml:space="preserve"> </v>
      </c>
      <c r="AU160" s="11" t="str">
        <f t="shared" si="370"/>
        <v/>
      </c>
      <c r="AV160" s="11" t="str">
        <f t="shared" si="371"/>
        <v xml:space="preserve"> </v>
      </c>
      <c r="AW160" s="11" t="str">
        <f t="shared" si="372"/>
        <v xml:space="preserve"> </v>
      </c>
      <c r="AX160" s="11">
        <f t="shared" si="373"/>
        <v>0</v>
      </c>
      <c r="AY160" s="11" t="str">
        <f t="shared" si="374"/>
        <v xml:space="preserve"> </v>
      </c>
      <c r="AZ160" s="11" t="str">
        <f t="shared" si="375"/>
        <v xml:space="preserve"> </v>
      </c>
      <c r="BA160" s="11" t="str">
        <f t="shared" si="376"/>
        <v xml:space="preserve"> </v>
      </c>
      <c r="BB160" s="11" t="str">
        <f t="shared" si="377"/>
        <v xml:space="preserve"> </v>
      </c>
      <c r="BC160" s="11">
        <f t="shared" si="378"/>
        <v>0</v>
      </c>
      <c r="BD160" s="11" t="str">
        <f t="shared" si="379"/>
        <v xml:space="preserve"> </v>
      </c>
      <c r="BE160" s="11" t="str">
        <f t="shared" si="380"/>
        <v xml:space="preserve"> </v>
      </c>
      <c r="BF160" s="11" t="str">
        <f t="shared" si="381"/>
        <v xml:space="preserve"> </v>
      </c>
      <c r="BG160" s="11" t="str">
        <f t="shared" si="411"/>
        <v xml:space="preserve"> </v>
      </c>
      <c r="BH160" s="11" t="str">
        <f t="shared" si="382"/>
        <v xml:space="preserve"> </v>
      </c>
      <c r="BI160" s="11" t="str">
        <f t="shared" si="383"/>
        <v xml:space="preserve"> </v>
      </c>
      <c r="BJ160" s="11">
        <f t="shared" si="384"/>
        <v>0</v>
      </c>
      <c r="BK160" s="11" t="str">
        <f t="shared" si="385"/>
        <v/>
      </c>
      <c r="BL160" s="11" t="str">
        <f t="shared" si="386"/>
        <v xml:space="preserve"> </v>
      </c>
      <c r="BM160" s="11" t="str">
        <f t="shared" si="387"/>
        <v xml:space="preserve"> </v>
      </c>
      <c r="BN160" s="11" t="str">
        <f t="shared" si="388"/>
        <v xml:space="preserve"> </v>
      </c>
      <c r="BO160" s="11" t="str">
        <f t="shared" si="389"/>
        <v xml:space="preserve"> </v>
      </c>
      <c r="BP160" s="11" t="str">
        <f t="shared" si="390"/>
        <v xml:space="preserve"> </v>
      </c>
      <c r="BQ160" s="11" t="str">
        <f t="shared" si="391"/>
        <v>0</v>
      </c>
      <c r="BR160" s="25">
        <f t="shared" si="392"/>
        <v>0</v>
      </c>
      <c r="BS160" s="11" t="str">
        <f t="shared" si="393"/>
        <v>Not Present</v>
      </c>
      <c r="BT160" s="11" t="str">
        <f t="shared" si="394"/>
        <v>0</v>
      </c>
      <c r="BU160" s="12">
        <f t="shared" si="395"/>
        <v>1</v>
      </c>
      <c r="BV160" s="12">
        <f t="shared" si="396"/>
        <v>0</v>
      </c>
      <c r="BW160" s="12">
        <f t="shared" si="412"/>
        <v>1</v>
      </c>
      <c r="BX160" s="12">
        <f t="shared" si="397"/>
        <v>1</v>
      </c>
      <c r="BY160" s="11">
        <f t="shared" si="413"/>
        <v>1</v>
      </c>
      <c r="BZ160" s="11">
        <f t="shared" si="398"/>
        <v>1</v>
      </c>
      <c r="CA160" s="11">
        <f t="shared" si="399"/>
        <v>1</v>
      </c>
      <c r="CB160" s="11">
        <f t="shared" si="400"/>
        <v>2015</v>
      </c>
      <c r="CC160" s="11">
        <f t="shared" si="401"/>
        <v>1</v>
      </c>
      <c r="CD160" s="11" t="str">
        <f t="shared" si="402"/>
        <v>No</v>
      </c>
      <c r="CE160" s="11">
        <f t="shared" si="403"/>
        <v>0</v>
      </c>
      <c r="CF160" s="11">
        <f t="shared" si="404"/>
        <v>0</v>
      </c>
      <c r="CG160" s="11">
        <f t="shared" si="414"/>
        <v>1</v>
      </c>
      <c r="CH160" s="11">
        <f t="shared" si="415"/>
        <v>0</v>
      </c>
      <c r="CI160" s="11">
        <f t="shared" si="405"/>
        <v>1</v>
      </c>
      <c r="CJ160" s="11">
        <f t="shared" si="406"/>
        <v>1</v>
      </c>
    </row>
    <row r="161" spans="1:88" x14ac:dyDescent="0.3">
      <c r="A161" s="11">
        <f t="shared" si="330"/>
        <v>2017</v>
      </c>
      <c r="B161" s="11" t="str">
        <f t="shared" si="331"/>
        <v>23-03-2017 11:53:31 CET</v>
      </c>
      <c r="C161" s="11" t="str">
        <f t="shared" si="332"/>
        <v>Rwanda</v>
      </c>
      <c r="D161" s="11" t="str">
        <f t="shared" si="333"/>
        <v>Rulindo</v>
      </c>
      <c r="E161" s="11" t="str">
        <f t="shared" si="334"/>
        <v>Masoro</v>
      </c>
      <c r="F161" s="11" t="str">
        <f t="shared" si="335"/>
        <v>Shengampuri</v>
      </c>
      <c r="G161" s="11" t="str">
        <f t="shared" si="336"/>
        <v>Umubuga</v>
      </c>
      <c r="H161" s="11" t="str">
        <f t="shared" si="337"/>
        <v/>
      </c>
      <c r="I161" s="11" t="str">
        <f t="shared" si="338"/>
        <v/>
      </c>
      <c r="J161" s="11" t="str">
        <f t="shared" si="339"/>
        <v>Mutagata Gravity Network</v>
      </c>
      <c r="K161" s="11">
        <f t="shared" si="340"/>
        <v>175</v>
      </c>
      <c r="L161" s="11">
        <f t="shared" si="418"/>
        <v>26296</v>
      </c>
      <c r="M161" s="11">
        <f t="shared" si="419"/>
        <v>12</v>
      </c>
      <c r="N161" s="11">
        <f t="shared" si="407"/>
        <v>2191.3333333333335</v>
      </c>
      <c r="O161" s="11">
        <f t="shared" si="341"/>
        <v>58</v>
      </c>
      <c r="P161" s="11">
        <f t="shared" si="342"/>
        <v>117</v>
      </c>
      <c r="Q161" s="13">
        <f t="shared" si="408"/>
        <v>0.33142857142857141</v>
      </c>
      <c r="R161" s="11">
        <f t="shared" si="409"/>
        <v>0</v>
      </c>
      <c r="S161" s="11">
        <f t="shared" si="343"/>
        <v>0</v>
      </c>
      <c r="T161" s="11">
        <f t="shared" si="344"/>
        <v>1</v>
      </c>
      <c r="U161" s="11" t="str">
        <f t="shared" si="345"/>
        <v>Piped Network -- Gravity Only</v>
      </c>
      <c r="V161" s="11">
        <f t="shared" si="346"/>
        <v>2004</v>
      </c>
      <c r="W161" s="11" t="str">
        <f t="shared" si="347"/>
        <v/>
      </c>
      <c r="X161" s="11" t="str">
        <f t="shared" si="348"/>
        <v>Spring</v>
      </c>
      <c r="Y161" s="11">
        <f t="shared" si="349"/>
        <v>1</v>
      </c>
      <c r="Z161" s="11">
        <f t="shared" si="350"/>
        <v>1</v>
      </c>
      <c r="AA161" s="11">
        <f t="shared" si="351"/>
        <v>1</v>
      </c>
      <c r="AB161" s="11" t="str">
        <f t="shared" si="352"/>
        <v>"Springbox" --Intake Structure At A Spring</v>
      </c>
      <c r="AC161" s="11">
        <f t="shared" si="353"/>
        <v>1</v>
      </c>
      <c r="AD161" s="11">
        <f t="shared" si="354"/>
        <v>2004</v>
      </c>
      <c r="AE161" s="11">
        <f t="shared" si="355"/>
        <v>2</v>
      </c>
      <c r="AF161" s="11">
        <f t="shared" si="356"/>
        <v>8</v>
      </c>
      <c r="AG161" s="12">
        <f t="shared" si="410"/>
        <v>216000</v>
      </c>
      <c r="AH161" s="12">
        <f t="shared" si="357"/>
        <v>744.82758620689651</v>
      </c>
      <c r="AI161" s="11">
        <f t="shared" si="358"/>
        <v>1</v>
      </c>
      <c r="AJ161" s="11">
        <f t="shared" si="359"/>
        <v>1</v>
      </c>
      <c r="AK161" s="11">
        <f t="shared" si="360"/>
        <v>1</v>
      </c>
      <c r="AL161" s="11">
        <f t="shared" si="361"/>
        <v>2004</v>
      </c>
      <c r="AM161" s="11">
        <f t="shared" si="362"/>
        <v>2</v>
      </c>
      <c r="AN161" s="11">
        <f t="shared" si="363"/>
        <v>3500</v>
      </c>
      <c r="AO161" s="11">
        <f t="shared" si="364"/>
        <v>1</v>
      </c>
      <c r="AP161" s="11">
        <f t="shared" si="365"/>
        <v>6</v>
      </c>
      <c r="AQ161" s="11">
        <f t="shared" si="366"/>
        <v>2004</v>
      </c>
      <c r="AR161" s="11">
        <f t="shared" si="367"/>
        <v>2</v>
      </c>
      <c r="AS161" s="11">
        <f t="shared" si="368"/>
        <v>1</v>
      </c>
      <c r="AT161" s="11">
        <f t="shared" si="369"/>
        <v>4</v>
      </c>
      <c r="AU161" s="11" t="str">
        <f t="shared" si="370"/>
        <v>Distribution Chamber|Washout And Air Release Chamber</v>
      </c>
      <c r="AV161" s="11">
        <f t="shared" si="371"/>
        <v>2004</v>
      </c>
      <c r="AW161" s="11">
        <f t="shared" si="372"/>
        <v>2</v>
      </c>
      <c r="AX161" s="11">
        <f t="shared" si="373"/>
        <v>1</v>
      </c>
      <c r="AY161" s="11">
        <f t="shared" si="374"/>
        <v>2</v>
      </c>
      <c r="AZ161" s="11">
        <f t="shared" si="375"/>
        <v>2004</v>
      </c>
      <c r="BA161" s="11">
        <f t="shared" si="376"/>
        <v>2</v>
      </c>
      <c r="BB161" s="11">
        <f t="shared" si="377"/>
        <v>4500</v>
      </c>
      <c r="BC161" s="11">
        <f t="shared" si="378"/>
        <v>0</v>
      </c>
      <c r="BD161" s="11" t="str">
        <f t="shared" si="379"/>
        <v xml:space="preserve"> </v>
      </c>
      <c r="BE161" s="11" t="str">
        <f t="shared" si="380"/>
        <v xml:space="preserve"> </v>
      </c>
      <c r="BF161" s="11" t="str">
        <f t="shared" si="381"/>
        <v xml:space="preserve"> </v>
      </c>
      <c r="BG161" s="11" t="str">
        <f t="shared" si="411"/>
        <v xml:space="preserve"> </v>
      </c>
      <c r="BH161" s="11" t="str">
        <f t="shared" si="382"/>
        <v xml:space="preserve"> </v>
      </c>
      <c r="BI161" s="11" t="str">
        <f t="shared" si="383"/>
        <v xml:space="preserve"> </v>
      </c>
      <c r="BJ161" s="11">
        <f t="shared" si="384"/>
        <v>0</v>
      </c>
      <c r="BK161" s="11" t="str">
        <f t="shared" si="385"/>
        <v/>
      </c>
      <c r="BL161" s="11" t="str">
        <f t="shared" si="386"/>
        <v xml:space="preserve"> </v>
      </c>
      <c r="BM161" s="11" t="str">
        <f t="shared" si="387"/>
        <v xml:space="preserve"> </v>
      </c>
      <c r="BN161" s="11" t="str">
        <f t="shared" si="388"/>
        <v xml:space="preserve"> </v>
      </c>
      <c r="BO161" s="11" t="str">
        <f t="shared" si="389"/>
        <v xml:space="preserve"> </v>
      </c>
      <c r="BP161" s="11" t="str">
        <f t="shared" si="390"/>
        <v xml:space="preserve"> </v>
      </c>
      <c r="BQ161" s="11" t="str">
        <f t="shared" si="391"/>
        <v>0</v>
      </c>
      <c r="BR161" s="25">
        <f t="shared" si="392"/>
        <v>0</v>
      </c>
      <c r="BS161" s="11" t="str">
        <f t="shared" si="393"/>
        <v>Not Present</v>
      </c>
      <c r="BT161" s="11" t="str">
        <f t="shared" si="394"/>
        <v>0</v>
      </c>
      <c r="BU161" s="12">
        <f t="shared" si="395"/>
        <v>1</v>
      </c>
      <c r="BV161" s="12">
        <f t="shared" si="396"/>
        <v>0</v>
      </c>
      <c r="BW161" s="12">
        <f t="shared" si="412"/>
        <v>1</v>
      </c>
      <c r="BX161" s="12">
        <f t="shared" si="397"/>
        <v>1</v>
      </c>
      <c r="BY161" s="11">
        <f t="shared" si="413"/>
        <v>1</v>
      </c>
      <c r="BZ161" s="11">
        <f t="shared" si="398"/>
        <v>1</v>
      </c>
      <c r="CA161" s="11">
        <f t="shared" si="399"/>
        <v>12</v>
      </c>
      <c r="CB161" s="11">
        <f t="shared" si="400"/>
        <v>2004</v>
      </c>
      <c r="CC161" s="11">
        <f t="shared" si="401"/>
        <v>2</v>
      </c>
      <c r="CD161" s="11" t="str">
        <f t="shared" si="402"/>
        <v>No</v>
      </c>
      <c r="CE161" s="11">
        <f t="shared" si="403"/>
        <v>0</v>
      </c>
      <c r="CF161" s="11">
        <f t="shared" si="404"/>
        <v>0</v>
      </c>
      <c r="CG161" s="11">
        <f t="shared" si="414"/>
        <v>1</v>
      </c>
      <c r="CH161" s="11">
        <f t="shared" si="415"/>
        <v>0</v>
      </c>
      <c r="CI161" s="11">
        <f t="shared" si="405"/>
        <v>0</v>
      </c>
      <c r="CJ161" s="11">
        <f t="shared" si="406"/>
        <v>2</v>
      </c>
    </row>
    <row r="162" spans="1:88" x14ac:dyDescent="0.3">
      <c r="A162" s="11">
        <f t="shared" si="330"/>
        <v>2017</v>
      </c>
      <c r="B162" s="11" t="str">
        <f t="shared" si="331"/>
        <v>15-03-2017 06:56:02 CET</v>
      </c>
      <c r="C162" s="11" t="str">
        <f t="shared" ref="C162:C193" si="420">PROPER(Geo_Level_1)</f>
        <v>Rwanda</v>
      </c>
      <c r="D162" s="11" t="str">
        <f t="shared" ref="D162:D193" si="421">PROPER(Geo_Level_2)</f>
        <v>Rulindo</v>
      </c>
      <c r="E162" s="11" t="str">
        <f t="shared" ref="E162:E193" si="422">PROPER(Geo_Level_3)</f>
        <v>Base</v>
      </c>
      <c r="F162" s="11" t="str">
        <f t="shared" ref="F162:F193" si="423">PROPER(Geo_Level_4)</f>
        <v>Rwamahwa</v>
      </c>
      <c r="G162" s="11" t="str">
        <f t="shared" ref="G162:G193" si="424">PROPER(Geo_Level_5)</f>
        <v>Base</v>
      </c>
      <c r="H162" s="11" t="str">
        <f t="shared" ref="H162:H193" si="425">PROPER(Geo_Level_6)</f>
        <v/>
      </c>
      <c r="I162" s="11" t="str">
        <f t="shared" ref="I162:I193" si="426">PROPER(Geo_Level_7)</f>
        <v/>
      </c>
      <c r="J162" s="11" t="str">
        <f t="shared" ref="J162:J193" si="427">IF(Unique_ID_Water_Point=0," ",Unique_ID_Water_Point)</f>
        <v>Rutare I</v>
      </c>
      <c r="K162" s="11">
        <f t="shared" ref="K162:K193" si="428">IF(Total_Families_In_Community=0," ",Total_Families_In_Community)</f>
        <v>229</v>
      </c>
      <c r="L162" s="11">
        <f t="shared" si="418"/>
        <v>345</v>
      </c>
      <c r="M162" s="11">
        <f t="shared" si="419"/>
        <v>5</v>
      </c>
      <c r="N162" s="11">
        <f t="shared" si="407"/>
        <v>69</v>
      </c>
      <c r="O162" s="11">
        <f t="shared" ref="O162:O193" si="429">IF(Total_Families_With_Access=0," ",Total_Families_With_Access)</f>
        <v>200</v>
      </c>
      <c r="P162" s="11">
        <f t="shared" ref="P162:P193" si="430">IF(Total_Families_Without_Access=0," ",Total_Families_Without_Access)</f>
        <v>29</v>
      </c>
      <c r="Q162" s="13">
        <f t="shared" si="408"/>
        <v>0.8733624454148472</v>
      </c>
      <c r="R162" s="11">
        <f t="shared" si="409"/>
        <v>0</v>
      </c>
      <c r="S162" s="11">
        <f t="shared" si="343"/>
        <v>1</v>
      </c>
      <c r="T162" s="11">
        <f t="shared" ref="T162:T193" si="431">IF(Improved_Water_Point="Yes",1,0)</f>
        <v>1</v>
      </c>
      <c r="U162" s="11" t="str">
        <f t="shared" ref="U162:U193" si="432">PROPER(CONCATENATE(Type_Of_Water_Point_System,Type_Unimproved_Source))</f>
        <v>Piped Network -- Gravity Only</v>
      </c>
      <c r="V162" s="11">
        <f t="shared" ref="V162:V193" si="433">IF(Water_System_Construction_Date=0," ",Water_System_Construction_Date)</f>
        <v>2016</v>
      </c>
      <c r="W162" s="11" t="str">
        <f t="shared" ref="W162:W193" si="434">PROPER(Construction_Funder)</f>
        <v>Governement (District, Wasac) And Water For People</v>
      </c>
      <c r="X162" s="11" t="str">
        <f t="shared" ref="X162:X193" si="435">PROPER(Source_Type)</f>
        <v>Spring</v>
      </c>
      <c r="Y162" s="11">
        <f t="shared" ref="Y162:Y193" si="436">IF(Number_of_Sources=0," ",Number_of_Sources)</f>
        <v>2</v>
      </c>
      <c r="Z162" s="11">
        <f t="shared" ref="Z162:Z193" si="437">IF(Source_Protected="Yes",1,0)</f>
        <v>1</v>
      </c>
      <c r="AA162" s="11">
        <f t="shared" ref="AA162:AA193" si="438">IF(Presence_Intake=0," ",IF(Presence_Intake="Yes",1,0))</f>
        <v>1</v>
      </c>
      <c r="AB162" s="11" t="str">
        <f t="shared" ref="AB162:AB193" si="439">PROPER(Type_Intake_Structure)</f>
        <v>"Springbox" --Intake Structure At A Spring</v>
      </c>
      <c r="AC162" s="11">
        <f t="shared" ref="AC162:AC193" si="440">IF(Number_Of_Intakes=0," ",Number_Of_Intakes)</f>
        <v>1</v>
      </c>
      <c r="AD162" s="11">
        <f t="shared" ref="AD162:AD193" si="441">IF(Construction_Date_Intake=0," ",Construction_Date_Intake)</f>
        <v>2016</v>
      </c>
      <c r="AE162" s="11">
        <f t="shared" ref="AE162:AE193" si="442">IF(Physical_State_Intake=0," ",IF(Physical_State_Intake="Normal",1,IF(Physical_State_Intake="Poor",2,IF(Physical_State_Intake="Does Not Function",3))))</f>
        <v>2</v>
      </c>
      <c r="AF162" s="11">
        <f t="shared" ref="AF162:AF193" si="443">IF(Seconds_To_Fill_20Liters=0," ",Seconds_To_Fill_20Liters)</f>
        <v>50</v>
      </c>
      <c r="AG162" s="12">
        <f t="shared" si="410"/>
        <v>34560</v>
      </c>
      <c r="AH162" s="12">
        <f t="shared" ref="AH162:AH193" si="444">IFERROR((AG162/(O162*5))," ")</f>
        <v>34.56</v>
      </c>
      <c r="AI162" s="11">
        <f t="shared" ref="AI162:AI193" si="445">IF(AH162=" ",0,IF(AH162&gt;=Gov_Standards_Quantity,1,0))</f>
        <v>1</v>
      </c>
      <c r="AJ162" s="11">
        <f t="shared" ref="AJ162:AJ193" si="446">IF(Presence_Conduction_Line=0," ",IF(Presence_Conduction_Line="Yes",1,0))</f>
        <v>1</v>
      </c>
      <c r="AK162" s="11">
        <f t="shared" ref="AK162:AK193" si="447">IF(Number_Of_Conduction_Lines=0," ",Number_Of_Conduction_Lines)</f>
        <v>1</v>
      </c>
      <c r="AL162" s="11">
        <f t="shared" ref="AL162:AL193" si="448">IF(Construction_Date_Conduction_Line=0," ",Construction_Date_Conduction_Line)</f>
        <v>2014</v>
      </c>
      <c r="AM162" s="11">
        <f t="shared" ref="AM162:AM193" si="449">IF(Physical_State_Conduction_Line=0," ",IF(Physical_State_Conduction_Line="Normal",1,IF(Physical_State_Conduction_Line="Poor",2,IF(Physical_State_Conduction_Line="Does Not Function",3))))</f>
        <v>2</v>
      </c>
      <c r="AN162" s="11">
        <f t="shared" ref="AN162:AN193" si="450">IF(Length_Conduction_Line=0," ",Length_Conduction_Line)</f>
        <v>4500</v>
      </c>
      <c r="AO162" s="11">
        <f t="shared" ref="AO162:AO193" si="451">IF(Presence_Storage_Tank=0," ",IF(Presence_Storage_Tank="Yes",1,0))</f>
        <v>1</v>
      </c>
      <c r="AP162" s="11">
        <f t="shared" ref="AP162:AP193" si="452">IF(Number_Of_Storage_Tanks=0," ",Number_Of_Storage_Tanks)</f>
        <v>2</v>
      </c>
      <c r="AQ162" s="11">
        <f t="shared" ref="AQ162:AQ193" si="453">IF(Construction_Date_Storage_Tank=0," ",Construction_Date_Storage_Tank)</f>
        <v>2016</v>
      </c>
      <c r="AR162" s="11">
        <f t="shared" ref="AR162:AR193" si="454">IF(Physical_State_Storage_Tank=0," ",IF(Physical_State_Storage_Tank="Normal",1,IF(Physical_State_Storage_Tank="Poor",2,IF(Physical_State_Storage_Tank="Does Not Function",3))))</f>
        <v>1</v>
      </c>
      <c r="AS162" s="11">
        <f t="shared" ref="AS162:AS193" si="455">IF(Presence_Other_Concrete_Structures=0," ",IF(Presence_Other_Concrete_Structures="Yes",1,0))</f>
        <v>0</v>
      </c>
      <c r="AT162" s="11" t="str">
        <f t="shared" ref="AT162:AT193" si="456">IF(Number_Of_Concrete_Structures=0," ",Number_Of_Concrete_Structures)</f>
        <v xml:space="preserve"> </v>
      </c>
      <c r="AU162" s="11" t="str">
        <f t="shared" ref="AU162:AU193" si="457">PROPER(Type_Concrete_Structures)</f>
        <v/>
      </c>
      <c r="AV162" s="11" t="str">
        <f t="shared" si="371"/>
        <v xml:space="preserve"> </v>
      </c>
      <c r="AW162" s="11" t="str">
        <f t="shared" ref="AW162:AW193" si="458">IF(Physical_State_Concrete_Structures=0," ",IF(Physical_State_Concrete_Structures="Normal",1,IF(Physical_State_Concrete_Structures="Poor",2,IF(Physical_State_Concrete_Structures="Does Not Function",3))))</f>
        <v xml:space="preserve"> </v>
      </c>
      <c r="AX162" s="11">
        <f t="shared" ref="AX162:AX193" si="459">IF(Presence_Distribution_Network=0," ",IF(Presence_Distribution_Network="Yes",1,0))</f>
        <v>0</v>
      </c>
      <c r="AY162" s="11" t="str">
        <f t="shared" ref="AY162:AY193" si="460">IF(Number_Of_Distribution_Networks=0," ",Number_Of_Distribution_Networks)</f>
        <v xml:space="preserve"> </v>
      </c>
      <c r="AZ162" s="11" t="str">
        <f t="shared" ref="AZ162:AZ193" si="461">IF(Construction_Date_Distribution_Network=0," ",Construction_Date_Distribution_Network)</f>
        <v xml:space="preserve"> </v>
      </c>
      <c r="BA162" s="11" t="str">
        <f t="shared" ref="BA162:BA193" si="462">IF(Physical_State_Distribution_Network=0," ",IF(Physical_State_Distribution_Network="Normal",1,IF(Physical_State_Distribution_Network="Poor",2,IF(Physical_State_Distribution_Network="Does Not Function",3))))</f>
        <v xml:space="preserve"> </v>
      </c>
      <c r="BB162" s="11" t="str">
        <f t="shared" ref="BB162:BB193" si="463">IF(Length_Distribution_Network=0," ",Length_Distribution_Network)</f>
        <v xml:space="preserve"> </v>
      </c>
      <c r="BC162" s="11">
        <f t="shared" ref="BC162:BC193" si="464">IF(Presence_Pump=0," ",IF(Presence_Pump="Yes",1,0))</f>
        <v>0</v>
      </c>
      <c r="BD162" s="11" t="str">
        <f t="shared" ref="BD162:BD193" si="465">IF(Number_Of_Pumps=0," ",Number_Of_Pumps)</f>
        <v xml:space="preserve"> </v>
      </c>
      <c r="BE162" s="11" t="str">
        <f t="shared" ref="BE162:BE193" si="466">IF(Construction_Date_Pump=0," ",Construction_Date_Pump)</f>
        <v xml:space="preserve"> </v>
      </c>
      <c r="BF162" s="11" t="str">
        <f t="shared" ref="BF162:BF193" si="467">IF(Physical_State_Pump=0," ",IF(Physical_State_Pump="Normal",1,IF(Physical_State_Pump="Poor",2,IF(Physical_State_Pump="Does Not Function",3))))</f>
        <v xml:space="preserve"> </v>
      </c>
      <c r="BG162" s="11" t="str">
        <f t="shared" si="411"/>
        <v xml:space="preserve"> </v>
      </c>
      <c r="BH162" s="11" t="str">
        <f t="shared" si="382"/>
        <v xml:space="preserve"> </v>
      </c>
      <c r="BI162" s="11" t="str">
        <f t="shared" ref="BI162:BI193" si="468">IF(Physical_State_Pump_House=0," ",IF(Physical_State_Pump_House="Normal",1,IF(Physical_State_Pump_House="Poor",2,IF(Physical_State_Pump_House="Does Not Function",3))))</f>
        <v xml:space="preserve"> </v>
      </c>
      <c r="BJ162" s="11">
        <f t="shared" ref="BJ162:BJ193" si="469">IF(Presence_Treatment_Equipment=0," ",IF(Presence_Treatment_Equipment="Yes",1,0))</f>
        <v>0</v>
      </c>
      <c r="BK162" s="11" t="str">
        <f t="shared" ref="BK162:BK193" si="470">PROPER(Type_Treatment_Facility)</f>
        <v/>
      </c>
      <c r="BL162" s="11" t="str">
        <f t="shared" ref="BL162:BL193" si="471">IF(Construction_Date_Treatment_Equipt=0," ",Construction_Date_Treatment_Equipt)</f>
        <v xml:space="preserve"> </v>
      </c>
      <c r="BM162" s="11" t="str">
        <f t="shared" ref="BM162:BM193" si="472">IF(Physical_State_Treatment_Equipt=0," ",IF(Physical_State_Treatment_Equipt="Normal",1,IF(Physical_State_Treatment_Equipt="Poor",2,IF(Physical_State_Treatment_Equipt="Does Not Function",3))))</f>
        <v xml:space="preserve"> </v>
      </c>
      <c r="BN162" s="11" t="str">
        <f t="shared" ref="BN162:BN193" si="473">IF(Presence_Treatment_Housing_Structure=0," ",IF(Presence_Treatment_Housing_Structure="Yes",1,0))</f>
        <v xml:space="preserve"> </v>
      </c>
      <c r="BO162" s="11" t="str">
        <f t="shared" ref="BO162:BO193" si="474">IF(Construction_Date_Treatment_Housing=0," ",Construction_Date_Treatment_Housing)</f>
        <v xml:space="preserve"> </v>
      </c>
      <c r="BP162" s="11" t="str">
        <f t="shared" ref="BP162:BP193" si="475">IF(Physical_State_Treatment_Housing=0," ",IF(Physical_State_Treatment_Housing="Normal",1,IF(Physical_State_Treatment_Housing="Poor",2,IF(Physical_State_Treatment_Housing="Does Not Function",3))))</f>
        <v xml:space="preserve"> </v>
      </c>
      <c r="BQ162" s="11" t="str">
        <f t="shared" ref="BQ162:BQ193" si="476">IF(ISBLANK(E_Coli_Result)," ",E_Coli_Result)</f>
        <v>0</v>
      </c>
      <c r="BR162" s="25">
        <f t="shared" ref="BR162:BR193" si="477">IF(ISBLANK(Residual_Chlorine_Result),"",Residual_Chlorine_Result)</f>
        <v>0</v>
      </c>
      <c r="BS162" s="11" t="str">
        <f t="shared" ref="BS162:BS193" si="478">IF(ISBLANK(Bacteria_Result)," ",Bacteria_Result)</f>
        <v>Not Present</v>
      </c>
      <c r="BT162" s="11" t="str">
        <f t="shared" ref="BT162:BT193" si="479">IF(ISBLANK(Turbidity_Result)," ",Turbidity_Result)</f>
        <v>0</v>
      </c>
      <c r="BU162" s="12">
        <f t="shared" ref="BU162:BU193" si="480">IF(BQ162="0",1,0)</f>
        <v>1</v>
      </c>
      <c r="BV162" s="12">
        <f t="shared" ref="BV162:BV193" si="481">IF(BR162="",0,IF(AND(BR162&gt;=0,BR162&lt;=0.5),0,1))</f>
        <v>0</v>
      </c>
      <c r="BW162" s="12">
        <f t="shared" si="412"/>
        <v>1</v>
      </c>
      <c r="BX162" s="12">
        <f t="shared" ref="BX162:BX193" si="482">IF(OR(BT162="5",BT162="4",BT162="3",BT162="2",BT162="1",BT162="0"),1,0)</f>
        <v>1</v>
      </c>
      <c r="BY162" s="11">
        <f t="shared" si="413"/>
        <v>1</v>
      </c>
      <c r="BZ162" s="11">
        <f t="shared" ref="BZ162:BZ193" si="483">IF(Presence_Kiosk=0," ",IF(Presence_Kiosk="Yes",1,0))</f>
        <v>1</v>
      </c>
      <c r="CA162" s="11">
        <f t="shared" ref="CA162:CA193" si="484">IF(Number_Of_Kiosks=0," ",Number_Of_Kiosks)</f>
        <v>2</v>
      </c>
      <c r="CB162" s="11">
        <f t="shared" ref="CB162:CB193" si="485">IF(Construction_Date_Kiosk=0," ",Construction_Date_Kiosk)</f>
        <v>2016</v>
      </c>
      <c r="CC162" s="11">
        <f t="shared" ref="CC162:CC193" si="486">IF(Physical_State_Kiosk=0," ",IF(Physical_State_Kiosk="Normal",1,IF(Physical_State_Kiosk="Poor",2,IF(Physical_State_Kiosk="Does Not Function",3))))</f>
        <v>1</v>
      </c>
      <c r="CD162" s="11" t="str">
        <f t="shared" ref="CD162:CD193" si="487">IF(Out_Of_Service_Or_Broken=0," ",Out_Of_Service_Or_Broken)</f>
        <v>No</v>
      </c>
      <c r="CE162" s="11">
        <f t="shared" ref="CE162:CE193" si="488">IF(CD162=" "," ",Number_Times_Broken)</f>
        <v>0</v>
      </c>
      <c r="CF162" s="11">
        <f t="shared" ref="CF162:CF193" si="489">IF(CD162=" "," ",Number__Of_Days_Broken)</f>
        <v>0</v>
      </c>
      <c r="CG162" s="11">
        <f t="shared" si="414"/>
        <v>1</v>
      </c>
      <c r="CH162" s="11">
        <f t="shared" si="415"/>
        <v>0</v>
      </c>
      <c r="CI162" s="11">
        <f t="shared" ref="CI162:CI193" si="490">IF(Water_Available="Yes",1,0)</f>
        <v>1</v>
      </c>
      <c r="CJ162" s="11">
        <f t="shared" ref="CJ162:CJ193" si="491">IF(Overall_Water_Point_Rating=0," ",IF(Overall_Water_Point_Rating="Normal",1,IF(Overall_Water_Point_Rating="Poor",2,IF(Overall_Water_Point_Rating="Does Not Function",3))))</f>
        <v>2</v>
      </c>
    </row>
    <row r="163" spans="1:88" x14ac:dyDescent="0.3">
      <c r="A163" s="11">
        <f t="shared" si="330"/>
        <v>2017</v>
      </c>
      <c r="B163" s="11" t="str">
        <f t="shared" si="331"/>
        <v>15-03-2017 18:57:58 CET</v>
      </c>
      <c r="C163" s="11" t="str">
        <f t="shared" si="420"/>
        <v>Rwanda</v>
      </c>
      <c r="D163" s="11" t="str">
        <f t="shared" si="421"/>
        <v>Rulindo</v>
      </c>
      <c r="E163" s="11" t="str">
        <f t="shared" si="422"/>
        <v>Bushoki</v>
      </c>
      <c r="F163" s="11" t="str">
        <f t="shared" si="423"/>
        <v>Giko</v>
      </c>
      <c r="G163" s="11" t="str">
        <f t="shared" si="424"/>
        <v>Buramira</v>
      </c>
      <c r="H163" s="11" t="str">
        <f t="shared" si="425"/>
        <v/>
      </c>
      <c r="I163" s="11" t="str">
        <f t="shared" si="426"/>
        <v/>
      </c>
      <c r="J163" s="11" t="str">
        <f t="shared" si="427"/>
        <v>Giko cell water point/Nyirambuga pumping</v>
      </c>
      <c r="K163" s="11">
        <f t="shared" si="428"/>
        <v>134</v>
      </c>
      <c r="L163" s="11">
        <f t="shared" si="418"/>
        <v>30604</v>
      </c>
      <c r="M163" s="11">
        <f t="shared" si="419"/>
        <v>1</v>
      </c>
      <c r="N163" s="11">
        <f t="shared" si="407"/>
        <v>30604</v>
      </c>
      <c r="O163" s="11">
        <f t="shared" si="429"/>
        <v>134</v>
      </c>
      <c r="P163" s="11" t="str">
        <f t="shared" si="430"/>
        <v xml:space="preserve"> </v>
      </c>
      <c r="Q163" s="13">
        <f t="shared" si="408"/>
        <v>1</v>
      </c>
      <c r="R163" s="11">
        <f t="shared" si="409"/>
        <v>1</v>
      </c>
      <c r="S163" s="11">
        <f t="shared" si="343"/>
        <v>0</v>
      </c>
      <c r="T163" s="11">
        <f t="shared" si="431"/>
        <v>1</v>
      </c>
      <c r="U163" s="11" t="str">
        <f t="shared" si="432"/>
        <v>Piped Network With Pump</v>
      </c>
      <c r="V163" s="11">
        <f t="shared" si="433"/>
        <v>2012</v>
      </c>
      <c r="W163" s="11" t="str">
        <f t="shared" si="434"/>
        <v>Gor</v>
      </c>
      <c r="X163" s="11" t="str">
        <f t="shared" si="435"/>
        <v>Spring</v>
      </c>
      <c r="Y163" s="11">
        <f t="shared" si="436"/>
        <v>11</v>
      </c>
      <c r="Z163" s="11">
        <f t="shared" si="437"/>
        <v>1</v>
      </c>
      <c r="AA163" s="11">
        <f t="shared" si="438"/>
        <v>0</v>
      </c>
      <c r="AB163" s="11" t="str">
        <f t="shared" si="439"/>
        <v/>
      </c>
      <c r="AC163" s="11" t="str">
        <f t="shared" si="440"/>
        <v xml:space="preserve"> </v>
      </c>
      <c r="AD163" s="11" t="str">
        <f t="shared" si="441"/>
        <v xml:space="preserve"> </v>
      </c>
      <c r="AE163" s="11" t="str">
        <f t="shared" si="442"/>
        <v xml:space="preserve"> </v>
      </c>
      <c r="AF163" s="11">
        <f t="shared" si="443"/>
        <v>4</v>
      </c>
      <c r="AG163" s="12">
        <f t="shared" si="410"/>
        <v>432000</v>
      </c>
      <c r="AH163" s="12">
        <f t="shared" si="444"/>
        <v>644.77611940298505</v>
      </c>
      <c r="AI163" s="11">
        <f t="shared" si="445"/>
        <v>1</v>
      </c>
      <c r="AJ163" s="11">
        <f t="shared" si="446"/>
        <v>0</v>
      </c>
      <c r="AK163" s="11" t="str">
        <f t="shared" si="447"/>
        <v xml:space="preserve"> </v>
      </c>
      <c r="AL163" s="11" t="str">
        <f t="shared" si="448"/>
        <v xml:space="preserve"> </v>
      </c>
      <c r="AM163" s="11" t="str">
        <f t="shared" si="449"/>
        <v xml:space="preserve"> </v>
      </c>
      <c r="AN163" s="11" t="str">
        <f t="shared" si="450"/>
        <v xml:space="preserve"> </v>
      </c>
      <c r="AO163" s="11">
        <f t="shared" si="451"/>
        <v>0</v>
      </c>
      <c r="AP163" s="11" t="str">
        <f t="shared" si="452"/>
        <v xml:space="preserve"> </v>
      </c>
      <c r="AQ163" s="11" t="str">
        <f t="shared" si="453"/>
        <v xml:space="preserve"> </v>
      </c>
      <c r="AR163" s="11" t="str">
        <f t="shared" si="454"/>
        <v xml:space="preserve"> </v>
      </c>
      <c r="AS163" s="11">
        <f t="shared" si="455"/>
        <v>0</v>
      </c>
      <c r="AT163" s="11" t="str">
        <f t="shared" si="456"/>
        <v xml:space="preserve"> </v>
      </c>
      <c r="AU163" s="11" t="str">
        <f t="shared" si="457"/>
        <v/>
      </c>
      <c r="AV163" s="11" t="str">
        <f t="shared" si="371"/>
        <v xml:space="preserve"> </v>
      </c>
      <c r="AW163" s="11" t="str">
        <f t="shared" si="458"/>
        <v xml:space="preserve"> </v>
      </c>
      <c r="AX163" s="11">
        <f t="shared" si="459"/>
        <v>0</v>
      </c>
      <c r="AY163" s="11" t="str">
        <f t="shared" si="460"/>
        <v xml:space="preserve"> </v>
      </c>
      <c r="AZ163" s="11" t="str">
        <f t="shared" si="461"/>
        <v xml:space="preserve"> </v>
      </c>
      <c r="BA163" s="11" t="str">
        <f t="shared" si="462"/>
        <v xml:space="preserve"> </v>
      </c>
      <c r="BB163" s="11" t="str">
        <f t="shared" si="463"/>
        <v xml:space="preserve"> </v>
      </c>
      <c r="BC163" s="11">
        <f t="shared" si="464"/>
        <v>0</v>
      </c>
      <c r="BD163" s="11" t="str">
        <f t="shared" si="465"/>
        <v xml:space="preserve"> </v>
      </c>
      <c r="BE163" s="11" t="str">
        <f t="shared" si="466"/>
        <v xml:space="preserve"> </v>
      </c>
      <c r="BF163" s="11" t="str">
        <f t="shared" si="467"/>
        <v xml:space="preserve"> </v>
      </c>
      <c r="BG163" s="11" t="str">
        <f t="shared" ref="BG163:BG194" si="492">IF(Presence_Pump_House=0," ",IF(Presence_Pump_House="Yes",1,0))</f>
        <v xml:space="preserve"> </v>
      </c>
      <c r="BH163" s="11" t="str">
        <f t="shared" si="382"/>
        <v xml:space="preserve"> </v>
      </c>
      <c r="BI163" s="11" t="str">
        <f t="shared" si="468"/>
        <v xml:space="preserve"> </v>
      </c>
      <c r="BJ163" s="11">
        <f t="shared" si="469"/>
        <v>0</v>
      </c>
      <c r="BK163" s="11" t="str">
        <f t="shared" si="470"/>
        <v/>
      </c>
      <c r="BL163" s="11" t="str">
        <f t="shared" si="471"/>
        <v xml:space="preserve"> </v>
      </c>
      <c r="BM163" s="11" t="str">
        <f t="shared" si="472"/>
        <v xml:space="preserve"> </v>
      </c>
      <c r="BN163" s="11" t="str">
        <f t="shared" si="473"/>
        <v xml:space="preserve"> </v>
      </c>
      <c r="BO163" s="11" t="str">
        <f t="shared" si="474"/>
        <v xml:space="preserve"> </v>
      </c>
      <c r="BP163" s="11" t="str">
        <f t="shared" si="475"/>
        <v xml:space="preserve"> </v>
      </c>
      <c r="BQ163" s="11" t="str">
        <f t="shared" si="476"/>
        <v>0</v>
      </c>
      <c r="BR163" s="25">
        <f t="shared" si="477"/>
        <v>0</v>
      </c>
      <c r="BS163" s="11" t="str">
        <f t="shared" si="478"/>
        <v>Not Present</v>
      </c>
      <c r="BT163" s="11" t="str">
        <f t="shared" si="479"/>
        <v>0</v>
      </c>
      <c r="BU163" s="12">
        <f t="shared" si="480"/>
        <v>1</v>
      </c>
      <c r="BV163" s="12">
        <f t="shared" si="481"/>
        <v>0</v>
      </c>
      <c r="BW163" s="12">
        <f t="shared" si="412"/>
        <v>1</v>
      </c>
      <c r="BX163" s="12">
        <f t="shared" si="482"/>
        <v>1</v>
      </c>
      <c r="BY163" s="11">
        <f t="shared" si="413"/>
        <v>1</v>
      </c>
      <c r="BZ163" s="11">
        <f t="shared" si="483"/>
        <v>1</v>
      </c>
      <c r="CA163" s="11">
        <f t="shared" si="484"/>
        <v>1</v>
      </c>
      <c r="CB163" s="11">
        <f t="shared" si="485"/>
        <v>2012</v>
      </c>
      <c r="CC163" s="11">
        <f t="shared" si="486"/>
        <v>1</v>
      </c>
      <c r="CD163" s="11" t="str">
        <f t="shared" si="487"/>
        <v>No</v>
      </c>
      <c r="CE163" s="11">
        <f t="shared" si="488"/>
        <v>0</v>
      </c>
      <c r="CF163" s="11">
        <f t="shared" si="489"/>
        <v>0</v>
      </c>
      <c r="CG163" s="11">
        <f t="shared" si="414"/>
        <v>1</v>
      </c>
      <c r="CH163" s="11">
        <f t="shared" si="415"/>
        <v>0</v>
      </c>
      <c r="CI163" s="11">
        <f t="shared" si="490"/>
        <v>1</v>
      </c>
      <c r="CJ163" s="11">
        <f t="shared" si="491"/>
        <v>1</v>
      </c>
    </row>
    <row r="164" spans="1:88" x14ac:dyDescent="0.3">
      <c r="A164" s="11">
        <f t="shared" si="330"/>
        <v>2017</v>
      </c>
      <c r="B164" s="11" t="str">
        <f t="shared" si="331"/>
        <v>18-04-2017 06:45:43 CEST</v>
      </c>
      <c r="C164" s="11" t="str">
        <f t="shared" si="420"/>
        <v>Rwanda</v>
      </c>
      <c r="D164" s="11" t="str">
        <f t="shared" si="421"/>
        <v>Rulindo</v>
      </c>
      <c r="E164" s="11" t="str">
        <f t="shared" si="422"/>
        <v>Tumba</v>
      </c>
      <c r="F164" s="11" t="str">
        <f t="shared" si="423"/>
        <v>Gahabwa</v>
      </c>
      <c r="G164" s="11" t="str">
        <f t="shared" si="424"/>
        <v>Rushaki</v>
      </c>
      <c r="H164" s="11" t="str">
        <f t="shared" si="425"/>
        <v/>
      </c>
      <c r="I164" s="11" t="str">
        <f t="shared" si="426"/>
        <v/>
      </c>
      <c r="J164" s="11" t="str">
        <f t="shared" si="427"/>
        <v>Rushaki water point Bizimana/Nyirambuga pumping system</v>
      </c>
      <c r="K164" s="11">
        <f t="shared" si="428"/>
        <v>152</v>
      </c>
      <c r="L164" s="11">
        <f t="shared" si="418"/>
        <v>30604</v>
      </c>
      <c r="M164" s="11">
        <f t="shared" si="419"/>
        <v>1</v>
      </c>
      <c r="N164" s="11">
        <f t="shared" si="407"/>
        <v>30604</v>
      </c>
      <c r="O164" s="11">
        <f t="shared" si="429"/>
        <v>152</v>
      </c>
      <c r="P164" s="11" t="str">
        <f t="shared" si="430"/>
        <v xml:space="preserve"> </v>
      </c>
      <c r="Q164" s="13">
        <f t="shared" si="408"/>
        <v>1</v>
      </c>
      <c r="R164" s="11">
        <f t="shared" si="409"/>
        <v>1</v>
      </c>
      <c r="S164" s="11">
        <f t="shared" si="343"/>
        <v>0</v>
      </c>
      <c r="T164" s="11">
        <f t="shared" si="431"/>
        <v>1</v>
      </c>
      <c r="U164" s="11" t="str">
        <f t="shared" si="432"/>
        <v>Piped Network With Pump</v>
      </c>
      <c r="V164" s="11">
        <f t="shared" si="433"/>
        <v>2017</v>
      </c>
      <c r="W164" s="11" t="str">
        <f t="shared" si="434"/>
        <v>Governement (District, Wasac) And Water For People</v>
      </c>
      <c r="X164" s="11" t="str">
        <f t="shared" si="435"/>
        <v>Spring</v>
      </c>
      <c r="Y164" s="11">
        <f t="shared" si="436"/>
        <v>2</v>
      </c>
      <c r="Z164" s="11">
        <f t="shared" si="437"/>
        <v>1</v>
      </c>
      <c r="AA164" s="11">
        <f t="shared" si="438"/>
        <v>0</v>
      </c>
      <c r="AB164" s="11" t="str">
        <f t="shared" si="439"/>
        <v/>
      </c>
      <c r="AC164" s="11" t="str">
        <f t="shared" si="440"/>
        <v xml:space="preserve"> </v>
      </c>
      <c r="AD164" s="11" t="str">
        <f t="shared" si="441"/>
        <v xml:space="preserve"> </v>
      </c>
      <c r="AE164" s="11" t="str">
        <f t="shared" si="442"/>
        <v xml:space="preserve"> </v>
      </c>
      <c r="AF164" s="11">
        <f t="shared" si="443"/>
        <v>5</v>
      </c>
      <c r="AG164" s="12">
        <f t="shared" si="410"/>
        <v>345600</v>
      </c>
      <c r="AH164" s="12">
        <f t="shared" si="444"/>
        <v>454.73684210526318</v>
      </c>
      <c r="AI164" s="11">
        <f t="shared" si="445"/>
        <v>1</v>
      </c>
      <c r="AJ164" s="11">
        <f t="shared" si="446"/>
        <v>0</v>
      </c>
      <c r="AK164" s="11" t="str">
        <f t="shared" si="447"/>
        <v xml:space="preserve"> </v>
      </c>
      <c r="AL164" s="11" t="str">
        <f t="shared" si="448"/>
        <v xml:space="preserve"> </v>
      </c>
      <c r="AM164" s="11" t="str">
        <f t="shared" si="449"/>
        <v xml:space="preserve"> </v>
      </c>
      <c r="AN164" s="11" t="str">
        <f t="shared" si="450"/>
        <v xml:space="preserve"> </v>
      </c>
      <c r="AO164" s="11">
        <f t="shared" si="451"/>
        <v>0</v>
      </c>
      <c r="AP164" s="11" t="str">
        <f t="shared" si="452"/>
        <v xml:space="preserve"> </v>
      </c>
      <c r="AQ164" s="11" t="str">
        <f t="shared" si="453"/>
        <v xml:space="preserve"> </v>
      </c>
      <c r="AR164" s="11" t="str">
        <f t="shared" si="454"/>
        <v xml:space="preserve"> </v>
      </c>
      <c r="AS164" s="11">
        <f t="shared" si="455"/>
        <v>1</v>
      </c>
      <c r="AT164" s="11">
        <f t="shared" si="456"/>
        <v>1</v>
      </c>
      <c r="AU164" s="11" t="str">
        <f t="shared" si="457"/>
        <v>Distribution Chamber</v>
      </c>
      <c r="AV164" s="11">
        <f t="shared" si="371"/>
        <v>2017</v>
      </c>
      <c r="AW164" s="11">
        <f t="shared" si="458"/>
        <v>1</v>
      </c>
      <c r="AX164" s="11">
        <f t="shared" si="459"/>
        <v>1</v>
      </c>
      <c r="AY164" s="11">
        <f t="shared" si="460"/>
        <v>1</v>
      </c>
      <c r="AZ164" s="11">
        <f t="shared" si="461"/>
        <v>2017</v>
      </c>
      <c r="BA164" s="11">
        <f t="shared" si="462"/>
        <v>1</v>
      </c>
      <c r="BB164" s="11">
        <f t="shared" si="463"/>
        <v>1000</v>
      </c>
      <c r="BC164" s="11">
        <f t="shared" si="464"/>
        <v>0</v>
      </c>
      <c r="BD164" s="11" t="str">
        <f t="shared" si="465"/>
        <v xml:space="preserve"> </v>
      </c>
      <c r="BE164" s="11" t="str">
        <f t="shared" si="466"/>
        <v xml:space="preserve"> </v>
      </c>
      <c r="BF164" s="11" t="str">
        <f t="shared" si="467"/>
        <v xml:space="preserve"> </v>
      </c>
      <c r="BG164" s="11" t="str">
        <f t="shared" si="492"/>
        <v xml:space="preserve"> </v>
      </c>
      <c r="BH164" s="11" t="str">
        <f t="shared" si="382"/>
        <v xml:space="preserve"> </v>
      </c>
      <c r="BI164" s="11" t="str">
        <f t="shared" si="468"/>
        <v xml:space="preserve"> </v>
      </c>
      <c r="BJ164" s="11">
        <f t="shared" si="469"/>
        <v>0</v>
      </c>
      <c r="BK164" s="11" t="str">
        <f t="shared" si="470"/>
        <v/>
      </c>
      <c r="BL164" s="11" t="str">
        <f t="shared" si="471"/>
        <v xml:space="preserve"> </v>
      </c>
      <c r="BM164" s="11" t="str">
        <f t="shared" si="472"/>
        <v xml:space="preserve"> </v>
      </c>
      <c r="BN164" s="11" t="str">
        <f t="shared" si="473"/>
        <v xml:space="preserve"> </v>
      </c>
      <c r="BO164" s="11" t="str">
        <f t="shared" si="474"/>
        <v xml:space="preserve"> </v>
      </c>
      <c r="BP164" s="11" t="str">
        <f t="shared" si="475"/>
        <v xml:space="preserve"> </v>
      </c>
      <c r="BQ164" s="11" t="str">
        <f t="shared" si="476"/>
        <v>0</v>
      </c>
      <c r="BR164" s="25">
        <f t="shared" si="477"/>
        <v>0</v>
      </c>
      <c r="BS164" s="11" t="str">
        <f t="shared" si="478"/>
        <v>Not Present</v>
      </c>
      <c r="BT164" s="11" t="str">
        <f t="shared" si="479"/>
        <v>0</v>
      </c>
      <c r="BU164" s="12">
        <f t="shared" si="480"/>
        <v>1</v>
      </c>
      <c r="BV164" s="12">
        <f t="shared" si="481"/>
        <v>0</v>
      </c>
      <c r="BW164" s="12">
        <f t="shared" si="412"/>
        <v>1</v>
      </c>
      <c r="BX164" s="12">
        <f t="shared" si="482"/>
        <v>1</v>
      </c>
      <c r="BY164" s="11">
        <f t="shared" si="413"/>
        <v>1</v>
      </c>
      <c r="BZ164" s="11">
        <f t="shared" si="483"/>
        <v>1</v>
      </c>
      <c r="CA164" s="11">
        <f t="shared" si="484"/>
        <v>2</v>
      </c>
      <c r="CB164" s="11">
        <f t="shared" si="485"/>
        <v>2017</v>
      </c>
      <c r="CC164" s="11">
        <f t="shared" si="486"/>
        <v>1</v>
      </c>
      <c r="CD164" s="11" t="str">
        <f t="shared" si="487"/>
        <v>No</v>
      </c>
      <c r="CE164" s="11">
        <f t="shared" si="488"/>
        <v>0</v>
      </c>
      <c r="CF164" s="11">
        <f t="shared" si="489"/>
        <v>0</v>
      </c>
      <c r="CG164" s="11">
        <f t="shared" si="414"/>
        <v>1</v>
      </c>
      <c r="CH164" s="11">
        <f t="shared" si="415"/>
        <v>0</v>
      </c>
      <c r="CI164" s="11">
        <f t="shared" si="490"/>
        <v>1</v>
      </c>
      <c r="CJ164" s="11">
        <f t="shared" si="491"/>
        <v>1</v>
      </c>
    </row>
    <row r="165" spans="1:88" x14ac:dyDescent="0.3">
      <c r="A165" s="11">
        <f t="shared" si="330"/>
        <v>2017</v>
      </c>
      <c r="B165" s="11" t="str">
        <f t="shared" si="331"/>
        <v>10-03-2017 10:54:58 CET</v>
      </c>
      <c r="C165" s="11" t="str">
        <f t="shared" si="420"/>
        <v>Rwanda</v>
      </c>
      <c r="D165" s="11" t="str">
        <f t="shared" si="421"/>
        <v>Rulindo</v>
      </c>
      <c r="E165" s="11" t="str">
        <f t="shared" si="422"/>
        <v>Bushoki</v>
      </c>
      <c r="F165" s="11" t="str">
        <f t="shared" si="423"/>
        <v>N.Ngarama</v>
      </c>
      <c r="G165" s="11" t="str">
        <f t="shared" si="424"/>
        <v>Bubiro</v>
      </c>
      <c r="H165" s="11" t="str">
        <f t="shared" si="425"/>
        <v/>
      </c>
      <c r="I165" s="11" t="str">
        <f t="shared" si="426"/>
        <v/>
      </c>
      <c r="J165" s="11" t="str">
        <f t="shared" si="427"/>
        <v>Gakenke-Muyongwe-Karyango-Mugera Water point/Tare-Rusiga pumping</v>
      </c>
      <c r="K165" s="11">
        <f t="shared" si="428"/>
        <v>300</v>
      </c>
      <c r="L165" s="11">
        <f t="shared" si="418"/>
        <v>9577</v>
      </c>
      <c r="M165" s="11">
        <f t="shared" si="419"/>
        <v>1</v>
      </c>
      <c r="N165" s="11">
        <f t="shared" si="407"/>
        <v>9577</v>
      </c>
      <c r="O165" s="11">
        <f t="shared" si="429"/>
        <v>300</v>
      </c>
      <c r="P165" s="11" t="str">
        <f t="shared" si="430"/>
        <v xml:space="preserve"> </v>
      </c>
      <c r="Q165" s="13">
        <f t="shared" si="408"/>
        <v>1</v>
      </c>
      <c r="R165" s="11">
        <f t="shared" si="409"/>
        <v>1</v>
      </c>
      <c r="S165" s="11">
        <f t="shared" si="343"/>
        <v>0</v>
      </c>
      <c r="T165" s="11">
        <f t="shared" si="431"/>
        <v>1</v>
      </c>
      <c r="U165" s="11" t="str">
        <f t="shared" si="432"/>
        <v>Piped Network With Pump</v>
      </c>
      <c r="V165" s="11">
        <f t="shared" si="433"/>
        <v>2015</v>
      </c>
      <c r="W165" s="11" t="str">
        <f t="shared" si="434"/>
        <v>Governement (District, Wasac) And Water For People</v>
      </c>
      <c r="X165" s="11" t="str">
        <f t="shared" si="435"/>
        <v>Spring</v>
      </c>
      <c r="Y165" s="11">
        <f t="shared" si="436"/>
        <v>8</v>
      </c>
      <c r="Z165" s="11">
        <f t="shared" si="437"/>
        <v>1</v>
      </c>
      <c r="AA165" s="11">
        <f t="shared" si="438"/>
        <v>0</v>
      </c>
      <c r="AB165" s="11" t="str">
        <f t="shared" si="439"/>
        <v/>
      </c>
      <c r="AC165" s="11" t="str">
        <f t="shared" si="440"/>
        <v xml:space="preserve"> </v>
      </c>
      <c r="AD165" s="11" t="str">
        <f t="shared" si="441"/>
        <v xml:space="preserve"> </v>
      </c>
      <c r="AE165" s="11" t="str">
        <f t="shared" si="442"/>
        <v xml:space="preserve"> </v>
      </c>
      <c r="AF165" s="11">
        <f t="shared" si="443"/>
        <v>40</v>
      </c>
      <c r="AG165" s="12">
        <f t="shared" si="410"/>
        <v>43200</v>
      </c>
      <c r="AH165" s="12">
        <f t="shared" si="444"/>
        <v>28.8</v>
      </c>
      <c r="AI165" s="11">
        <f t="shared" si="445"/>
        <v>1</v>
      </c>
      <c r="AJ165" s="11">
        <f t="shared" si="446"/>
        <v>1</v>
      </c>
      <c r="AK165" s="11">
        <f t="shared" si="447"/>
        <v>1</v>
      </c>
      <c r="AL165" s="11">
        <f t="shared" si="448"/>
        <v>2015</v>
      </c>
      <c r="AM165" s="11">
        <f t="shared" si="449"/>
        <v>1</v>
      </c>
      <c r="AN165" s="11">
        <f t="shared" si="450"/>
        <v>4000</v>
      </c>
      <c r="AO165" s="11">
        <f t="shared" si="451"/>
        <v>1</v>
      </c>
      <c r="AP165" s="11">
        <f t="shared" si="452"/>
        <v>1</v>
      </c>
      <c r="AQ165" s="11">
        <f t="shared" si="453"/>
        <v>2015</v>
      </c>
      <c r="AR165" s="11">
        <f t="shared" si="454"/>
        <v>1</v>
      </c>
      <c r="AS165" s="11">
        <f t="shared" si="455"/>
        <v>0</v>
      </c>
      <c r="AT165" s="11" t="str">
        <f t="shared" si="456"/>
        <v xml:space="preserve"> </v>
      </c>
      <c r="AU165" s="11" t="str">
        <f t="shared" si="457"/>
        <v/>
      </c>
      <c r="AV165" s="11" t="str">
        <f t="shared" si="371"/>
        <v xml:space="preserve"> </v>
      </c>
      <c r="AW165" s="11" t="str">
        <f t="shared" si="458"/>
        <v xml:space="preserve"> </v>
      </c>
      <c r="AX165" s="11">
        <f t="shared" si="459"/>
        <v>1</v>
      </c>
      <c r="AY165" s="11">
        <f t="shared" si="460"/>
        <v>3</v>
      </c>
      <c r="AZ165" s="11">
        <f t="shared" si="461"/>
        <v>2015</v>
      </c>
      <c r="BA165" s="11">
        <f t="shared" si="462"/>
        <v>1</v>
      </c>
      <c r="BB165" s="11">
        <f t="shared" si="463"/>
        <v>4000</v>
      </c>
      <c r="BC165" s="11">
        <f t="shared" si="464"/>
        <v>1</v>
      </c>
      <c r="BD165" s="11">
        <f t="shared" si="465"/>
        <v>2</v>
      </c>
      <c r="BE165" s="11">
        <f t="shared" si="466"/>
        <v>2015</v>
      </c>
      <c r="BF165" s="11">
        <f t="shared" si="467"/>
        <v>1</v>
      </c>
      <c r="BG165" s="11">
        <f t="shared" si="492"/>
        <v>1</v>
      </c>
      <c r="BH165" s="11">
        <f t="shared" si="382"/>
        <v>2015</v>
      </c>
      <c r="BI165" s="11">
        <f t="shared" si="468"/>
        <v>1</v>
      </c>
      <c r="BJ165" s="11">
        <f t="shared" si="469"/>
        <v>0</v>
      </c>
      <c r="BK165" s="11" t="str">
        <f t="shared" si="470"/>
        <v/>
      </c>
      <c r="BL165" s="11" t="str">
        <f t="shared" si="471"/>
        <v xml:space="preserve"> </v>
      </c>
      <c r="BM165" s="11" t="str">
        <f t="shared" si="472"/>
        <v xml:space="preserve"> </v>
      </c>
      <c r="BN165" s="11" t="str">
        <f t="shared" si="473"/>
        <v xml:space="preserve"> </v>
      </c>
      <c r="BO165" s="11" t="str">
        <f t="shared" si="474"/>
        <v xml:space="preserve"> </v>
      </c>
      <c r="BP165" s="11" t="str">
        <f t="shared" si="475"/>
        <v xml:space="preserve"> </v>
      </c>
      <c r="BQ165" s="11" t="str">
        <f t="shared" si="476"/>
        <v>0</v>
      </c>
      <c r="BR165" s="25">
        <f t="shared" si="477"/>
        <v>0</v>
      </c>
      <c r="BS165" s="11" t="str">
        <f t="shared" si="478"/>
        <v>Not Present</v>
      </c>
      <c r="BT165" s="11" t="str">
        <f t="shared" si="479"/>
        <v>0</v>
      </c>
      <c r="BU165" s="12">
        <f t="shared" si="480"/>
        <v>1</v>
      </c>
      <c r="BV165" s="12">
        <f t="shared" si="481"/>
        <v>0</v>
      </c>
      <c r="BW165" s="12">
        <f t="shared" si="412"/>
        <v>1</v>
      </c>
      <c r="BX165" s="12">
        <f t="shared" si="482"/>
        <v>1</v>
      </c>
      <c r="BY165" s="11">
        <f t="shared" si="413"/>
        <v>1</v>
      </c>
      <c r="BZ165" s="11">
        <f t="shared" si="483"/>
        <v>1</v>
      </c>
      <c r="CA165" s="11">
        <f t="shared" si="484"/>
        <v>2</v>
      </c>
      <c r="CB165" s="11">
        <f t="shared" si="485"/>
        <v>2015</v>
      </c>
      <c r="CC165" s="11">
        <f t="shared" si="486"/>
        <v>1</v>
      </c>
      <c r="CD165" s="11" t="str">
        <f t="shared" si="487"/>
        <v>No</v>
      </c>
      <c r="CE165" s="11">
        <f t="shared" si="488"/>
        <v>0</v>
      </c>
      <c r="CF165" s="11">
        <f t="shared" si="489"/>
        <v>0</v>
      </c>
      <c r="CG165" s="11">
        <f t="shared" si="414"/>
        <v>1</v>
      </c>
      <c r="CH165" s="11">
        <f t="shared" si="415"/>
        <v>0</v>
      </c>
      <c r="CI165" s="11">
        <f t="shared" si="490"/>
        <v>1</v>
      </c>
      <c r="CJ165" s="11">
        <f t="shared" si="491"/>
        <v>1</v>
      </c>
    </row>
    <row r="166" spans="1:88" x14ac:dyDescent="0.3">
      <c r="A166" s="11">
        <f t="shared" si="330"/>
        <v>2017</v>
      </c>
      <c r="B166" s="11" t="str">
        <f t="shared" si="331"/>
        <v>23-03-2017 06:19:41 CET</v>
      </c>
      <c r="C166" s="11" t="str">
        <f t="shared" si="420"/>
        <v>Rwanda</v>
      </c>
      <c r="D166" s="11" t="str">
        <f t="shared" si="421"/>
        <v>Rulindo</v>
      </c>
      <c r="E166" s="11" t="str">
        <f t="shared" si="422"/>
        <v>Kinihira</v>
      </c>
      <c r="F166" s="11" t="str">
        <f t="shared" si="423"/>
        <v>Marembo</v>
      </c>
      <c r="G166" s="11" t="str">
        <f t="shared" si="424"/>
        <v>Cyogo</v>
      </c>
      <c r="H166" s="11" t="str">
        <f t="shared" si="425"/>
        <v/>
      </c>
      <c r="I166" s="11" t="str">
        <f t="shared" si="426"/>
        <v/>
      </c>
      <c r="J166" s="11" t="str">
        <f t="shared" si="427"/>
        <v>Nyamagana-Kinihira</v>
      </c>
      <c r="K166" s="11">
        <f t="shared" si="428"/>
        <v>184</v>
      </c>
      <c r="L166" s="11"/>
      <c r="M166" s="11"/>
      <c r="N166" s="11"/>
      <c r="O166" s="11">
        <f t="shared" si="429"/>
        <v>65</v>
      </c>
      <c r="P166" s="11">
        <f t="shared" si="430"/>
        <v>119</v>
      </c>
      <c r="Q166" s="13">
        <f t="shared" si="408"/>
        <v>0.35326086956521741</v>
      </c>
      <c r="R166" s="11">
        <f t="shared" si="409"/>
        <v>0</v>
      </c>
      <c r="S166" s="11">
        <f t="shared" si="343"/>
        <v>0</v>
      </c>
      <c r="T166" s="11">
        <f t="shared" si="431"/>
        <v>1</v>
      </c>
      <c r="U166" s="11" t="str">
        <f t="shared" si="432"/>
        <v>Piped Network With Pump</v>
      </c>
      <c r="V166" s="11">
        <f t="shared" si="433"/>
        <v>2015</v>
      </c>
      <c r="W166" s="11" t="str">
        <f t="shared" si="434"/>
        <v>Governement (District, Wasac) And Water For People</v>
      </c>
      <c r="X166" s="11" t="str">
        <f t="shared" si="435"/>
        <v>Spring</v>
      </c>
      <c r="Y166" s="11">
        <f t="shared" si="436"/>
        <v>2</v>
      </c>
      <c r="Z166" s="11">
        <f t="shared" si="437"/>
        <v>1</v>
      </c>
      <c r="AA166" s="11">
        <f t="shared" si="438"/>
        <v>1</v>
      </c>
      <c r="AB166" s="11" t="str">
        <f t="shared" si="439"/>
        <v>"Springbox" --Intake Structure At A Spring</v>
      </c>
      <c r="AC166" s="11">
        <f t="shared" si="440"/>
        <v>1</v>
      </c>
      <c r="AD166" s="11">
        <f t="shared" si="441"/>
        <v>2015</v>
      </c>
      <c r="AE166" s="11">
        <f t="shared" si="442"/>
        <v>1</v>
      </c>
      <c r="AF166" s="11">
        <f t="shared" si="443"/>
        <v>5</v>
      </c>
      <c r="AG166" s="12">
        <f t="shared" si="410"/>
        <v>345600</v>
      </c>
      <c r="AH166" s="12">
        <f t="shared" si="444"/>
        <v>1063.3846153846155</v>
      </c>
      <c r="AI166" s="11">
        <f t="shared" si="445"/>
        <v>1</v>
      </c>
      <c r="AJ166" s="11">
        <f t="shared" si="446"/>
        <v>1</v>
      </c>
      <c r="AK166" s="11">
        <f t="shared" si="447"/>
        <v>1</v>
      </c>
      <c r="AL166" s="11">
        <f t="shared" si="448"/>
        <v>2015</v>
      </c>
      <c r="AM166" s="11">
        <f t="shared" si="449"/>
        <v>1</v>
      </c>
      <c r="AN166" s="11">
        <f t="shared" si="450"/>
        <v>1000</v>
      </c>
      <c r="AO166" s="11">
        <f t="shared" si="451"/>
        <v>1</v>
      </c>
      <c r="AP166" s="11">
        <f t="shared" si="452"/>
        <v>7</v>
      </c>
      <c r="AQ166" s="11">
        <f t="shared" si="453"/>
        <v>2015</v>
      </c>
      <c r="AR166" s="11">
        <f t="shared" si="454"/>
        <v>1</v>
      </c>
      <c r="AS166" s="11">
        <f t="shared" si="455"/>
        <v>1</v>
      </c>
      <c r="AT166" s="11">
        <f t="shared" si="456"/>
        <v>18</v>
      </c>
      <c r="AU166" s="11" t="str">
        <f t="shared" si="457"/>
        <v>Distribution Chamber|Ventouse, Washout</v>
      </c>
      <c r="AV166" s="11">
        <f t="shared" si="371"/>
        <v>2015</v>
      </c>
      <c r="AW166" s="11">
        <f t="shared" si="458"/>
        <v>1</v>
      </c>
      <c r="AX166" s="11">
        <f t="shared" si="459"/>
        <v>1</v>
      </c>
      <c r="AY166" s="11">
        <f t="shared" si="460"/>
        <v>3</v>
      </c>
      <c r="AZ166" s="11">
        <f t="shared" si="461"/>
        <v>2015</v>
      </c>
      <c r="BA166" s="11">
        <f t="shared" si="462"/>
        <v>1</v>
      </c>
      <c r="BB166" s="11">
        <f t="shared" si="463"/>
        <v>6000</v>
      </c>
      <c r="BC166" s="11">
        <f t="shared" si="464"/>
        <v>1</v>
      </c>
      <c r="BD166" s="11">
        <f t="shared" si="465"/>
        <v>2</v>
      </c>
      <c r="BE166" s="11">
        <f t="shared" si="466"/>
        <v>2015</v>
      </c>
      <c r="BF166" s="11">
        <f t="shared" si="467"/>
        <v>1</v>
      </c>
      <c r="BG166" s="11">
        <f t="shared" si="492"/>
        <v>1</v>
      </c>
      <c r="BH166" s="11">
        <f t="shared" si="382"/>
        <v>2015</v>
      </c>
      <c r="BI166" s="11">
        <f t="shared" si="468"/>
        <v>1</v>
      </c>
      <c r="BJ166" s="11">
        <f t="shared" si="469"/>
        <v>0</v>
      </c>
      <c r="BK166" s="11" t="str">
        <f t="shared" si="470"/>
        <v/>
      </c>
      <c r="BL166" s="11" t="str">
        <f t="shared" si="471"/>
        <v xml:space="preserve"> </v>
      </c>
      <c r="BM166" s="11" t="str">
        <f t="shared" si="472"/>
        <v xml:space="preserve"> </v>
      </c>
      <c r="BN166" s="11" t="str">
        <f t="shared" si="473"/>
        <v xml:space="preserve"> </v>
      </c>
      <c r="BO166" s="11" t="str">
        <f t="shared" si="474"/>
        <v xml:space="preserve"> </v>
      </c>
      <c r="BP166" s="11" t="str">
        <f t="shared" si="475"/>
        <v xml:space="preserve"> </v>
      </c>
      <c r="BQ166" s="11" t="str">
        <f t="shared" si="476"/>
        <v>0</v>
      </c>
      <c r="BR166" s="25">
        <f t="shared" si="477"/>
        <v>0</v>
      </c>
      <c r="BS166" s="11" t="str">
        <f t="shared" si="478"/>
        <v>Not Present</v>
      </c>
      <c r="BT166" s="11" t="str">
        <f t="shared" si="479"/>
        <v>0</v>
      </c>
      <c r="BU166" s="12">
        <f t="shared" si="480"/>
        <v>1</v>
      </c>
      <c r="BV166" s="12">
        <f t="shared" si="481"/>
        <v>0</v>
      </c>
      <c r="BW166" s="12">
        <f t="shared" si="412"/>
        <v>1</v>
      </c>
      <c r="BX166" s="12">
        <f t="shared" si="482"/>
        <v>1</v>
      </c>
      <c r="BY166" s="11">
        <f t="shared" si="413"/>
        <v>1</v>
      </c>
      <c r="BZ166" s="11">
        <f t="shared" si="483"/>
        <v>1</v>
      </c>
      <c r="CA166" s="11">
        <f t="shared" si="484"/>
        <v>2</v>
      </c>
      <c r="CB166" s="11">
        <f t="shared" si="485"/>
        <v>2015</v>
      </c>
      <c r="CC166" s="11">
        <f t="shared" si="486"/>
        <v>1</v>
      </c>
      <c r="CD166" s="11" t="str">
        <f t="shared" si="487"/>
        <v>No</v>
      </c>
      <c r="CE166" s="11">
        <f t="shared" si="488"/>
        <v>0</v>
      </c>
      <c r="CF166" s="11">
        <f t="shared" si="489"/>
        <v>0</v>
      </c>
      <c r="CG166" s="11">
        <f t="shared" si="414"/>
        <v>1</v>
      </c>
      <c r="CH166" s="11">
        <f t="shared" si="415"/>
        <v>0</v>
      </c>
      <c r="CI166" s="11">
        <f t="shared" si="490"/>
        <v>1</v>
      </c>
      <c r="CJ166" s="11">
        <f t="shared" si="491"/>
        <v>1</v>
      </c>
    </row>
    <row r="167" spans="1:88" x14ac:dyDescent="0.3">
      <c r="A167" s="11">
        <f t="shared" si="330"/>
        <v>2017</v>
      </c>
      <c r="B167" s="11" t="str">
        <f t="shared" si="331"/>
        <v>23-03-2017 15:44:33 CET</v>
      </c>
      <c r="C167" s="11" t="str">
        <f t="shared" si="420"/>
        <v>Rwanda</v>
      </c>
      <c r="D167" s="11" t="str">
        <f t="shared" si="421"/>
        <v>Rulindo</v>
      </c>
      <c r="E167" s="11" t="str">
        <f t="shared" si="422"/>
        <v>Murambi</v>
      </c>
      <c r="F167" s="11" t="str">
        <f t="shared" si="423"/>
        <v>Gatwa</v>
      </c>
      <c r="G167" s="11" t="str">
        <f t="shared" si="424"/>
        <v>Kigarama</v>
      </c>
      <c r="H167" s="11" t="str">
        <f t="shared" si="425"/>
        <v/>
      </c>
      <c r="I167" s="11" t="str">
        <f t="shared" si="426"/>
        <v/>
      </c>
      <c r="J167" s="11" t="str">
        <f t="shared" si="427"/>
        <v>rwisike</v>
      </c>
      <c r="K167" s="11">
        <f t="shared" si="428"/>
        <v>209</v>
      </c>
      <c r="L167" s="11">
        <f>(People_Using_System)</f>
        <v>9536</v>
      </c>
      <c r="M167" s="11">
        <f>COUNTIFS(J:J,J167,T:T,1)</f>
        <v>1</v>
      </c>
      <c r="N167" s="11">
        <f t="shared" si="407"/>
        <v>9536</v>
      </c>
      <c r="O167" s="11">
        <f t="shared" si="429"/>
        <v>209</v>
      </c>
      <c r="P167" s="11" t="str">
        <f t="shared" si="430"/>
        <v xml:space="preserve"> </v>
      </c>
      <c r="Q167" s="13">
        <f t="shared" si="408"/>
        <v>1</v>
      </c>
      <c r="R167" s="11">
        <f t="shared" si="409"/>
        <v>1</v>
      </c>
      <c r="S167" s="11">
        <f t="shared" si="343"/>
        <v>0</v>
      </c>
      <c r="T167" s="11">
        <f t="shared" si="431"/>
        <v>1</v>
      </c>
      <c r="U167" s="11" t="str">
        <f t="shared" si="432"/>
        <v>Piped Network -- Gravity Only</v>
      </c>
      <c r="V167" s="11">
        <f t="shared" si="433"/>
        <v>2001</v>
      </c>
      <c r="W167" s="11" t="str">
        <f t="shared" si="434"/>
        <v>Governement (District, Wasac) And Water For People</v>
      </c>
      <c r="X167" s="11" t="str">
        <f t="shared" si="435"/>
        <v>Spring</v>
      </c>
      <c r="Y167" s="11">
        <f t="shared" si="436"/>
        <v>3</v>
      </c>
      <c r="Z167" s="11">
        <f t="shared" si="437"/>
        <v>1</v>
      </c>
      <c r="AA167" s="11">
        <f t="shared" si="438"/>
        <v>1</v>
      </c>
      <c r="AB167" s="11" t="str">
        <f t="shared" si="439"/>
        <v>"Springbox" --Intake Structure At A Spring</v>
      </c>
      <c r="AC167" s="11">
        <f t="shared" si="440"/>
        <v>1</v>
      </c>
      <c r="AD167" s="11">
        <f t="shared" si="441"/>
        <v>2001</v>
      </c>
      <c r="AE167" s="11">
        <f t="shared" si="442"/>
        <v>1</v>
      </c>
      <c r="AF167" s="11">
        <f t="shared" si="443"/>
        <v>14</v>
      </c>
      <c r="AG167" s="12">
        <f t="shared" si="410"/>
        <v>123428.57142857143</v>
      </c>
      <c r="AH167" s="12">
        <f t="shared" si="444"/>
        <v>118.11346548188654</v>
      </c>
      <c r="AI167" s="11">
        <f t="shared" si="445"/>
        <v>1</v>
      </c>
      <c r="AJ167" s="11">
        <f t="shared" si="446"/>
        <v>1</v>
      </c>
      <c r="AK167" s="11">
        <f t="shared" si="447"/>
        <v>1</v>
      </c>
      <c r="AL167" s="11">
        <f t="shared" si="448"/>
        <v>2001</v>
      </c>
      <c r="AM167" s="11">
        <f t="shared" si="449"/>
        <v>1</v>
      </c>
      <c r="AN167" s="11">
        <f t="shared" si="450"/>
        <v>1200</v>
      </c>
      <c r="AO167" s="11">
        <f t="shared" si="451"/>
        <v>1</v>
      </c>
      <c r="AP167" s="11">
        <f t="shared" si="452"/>
        <v>7</v>
      </c>
      <c r="AQ167" s="11">
        <f t="shared" si="453"/>
        <v>2001</v>
      </c>
      <c r="AR167" s="11">
        <f t="shared" si="454"/>
        <v>1</v>
      </c>
      <c r="AS167" s="11">
        <f t="shared" si="455"/>
        <v>0</v>
      </c>
      <c r="AT167" s="11" t="str">
        <f t="shared" si="456"/>
        <v xml:space="preserve"> </v>
      </c>
      <c r="AU167" s="11" t="str">
        <f t="shared" si="457"/>
        <v/>
      </c>
      <c r="AV167" s="11" t="str">
        <f t="shared" si="371"/>
        <v xml:space="preserve"> </v>
      </c>
      <c r="AW167" s="11" t="str">
        <f t="shared" si="458"/>
        <v xml:space="preserve"> </v>
      </c>
      <c r="AX167" s="11">
        <f t="shared" si="459"/>
        <v>1</v>
      </c>
      <c r="AY167" s="11">
        <f t="shared" si="460"/>
        <v>1</v>
      </c>
      <c r="AZ167" s="11">
        <f t="shared" si="461"/>
        <v>2001</v>
      </c>
      <c r="BA167" s="11">
        <f t="shared" si="462"/>
        <v>1</v>
      </c>
      <c r="BB167" s="11">
        <f t="shared" si="463"/>
        <v>1200</v>
      </c>
      <c r="BC167" s="11">
        <f t="shared" si="464"/>
        <v>0</v>
      </c>
      <c r="BD167" s="11" t="str">
        <f t="shared" si="465"/>
        <v xml:space="preserve"> </v>
      </c>
      <c r="BE167" s="11" t="str">
        <f t="shared" si="466"/>
        <v xml:space="preserve"> </v>
      </c>
      <c r="BF167" s="11" t="str">
        <f t="shared" si="467"/>
        <v xml:space="preserve"> </v>
      </c>
      <c r="BG167" s="11" t="str">
        <f t="shared" si="492"/>
        <v xml:space="preserve"> </v>
      </c>
      <c r="BH167" s="11" t="str">
        <f t="shared" si="382"/>
        <v xml:space="preserve"> </v>
      </c>
      <c r="BI167" s="11" t="str">
        <f t="shared" si="468"/>
        <v xml:space="preserve"> </v>
      </c>
      <c r="BJ167" s="11">
        <f t="shared" si="469"/>
        <v>0</v>
      </c>
      <c r="BK167" s="11" t="str">
        <f t="shared" si="470"/>
        <v/>
      </c>
      <c r="BL167" s="11" t="str">
        <f t="shared" si="471"/>
        <v xml:space="preserve"> </v>
      </c>
      <c r="BM167" s="11" t="str">
        <f t="shared" si="472"/>
        <v xml:space="preserve"> </v>
      </c>
      <c r="BN167" s="11" t="str">
        <f t="shared" si="473"/>
        <v xml:space="preserve"> </v>
      </c>
      <c r="BO167" s="11" t="str">
        <f t="shared" si="474"/>
        <v xml:space="preserve"> </v>
      </c>
      <c r="BP167" s="11" t="str">
        <f t="shared" si="475"/>
        <v xml:space="preserve"> </v>
      </c>
      <c r="BQ167" s="11" t="str">
        <f t="shared" si="476"/>
        <v>0</v>
      </c>
      <c r="BR167" s="25">
        <f t="shared" si="477"/>
        <v>0</v>
      </c>
      <c r="BS167" s="11" t="str">
        <f t="shared" si="478"/>
        <v>Not Present</v>
      </c>
      <c r="BT167" s="11" t="str">
        <f t="shared" si="479"/>
        <v>0</v>
      </c>
      <c r="BU167" s="12">
        <f t="shared" si="480"/>
        <v>1</v>
      </c>
      <c r="BV167" s="12">
        <f t="shared" si="481"/>
        <v>0</v>
      </c>
      <c r="BW167" s="12">
        <f t="shared" si="412"/>
        <v>1</v>
      </c>
      <c r="BX167" s="12">
        <f t="shared" si="482"/>
        <v>1</v>
      </c>
      <c r="BY167" s="11">
        <f t="shared" si="413"/>
        <v>1</v>
      </c>
      <c r="BZ167" s="11">
        <f t="shared" si="483"/>
        <v>1</v>
      </c>
      <c r="CA167" s="11">
        <f t="shared" si="484"/>
        <v>1</v>
      </c>
      <c r="CB167" s="11">
        <f t="shared" si="485"/>
        <v>2001</v>
      </c>
      <c r="CC167" s="11">
        <f t="shared" si="486"/>
        <v>1</v>
      </c>
      <c r="CD167" s="11" t="str">
        <f t="shared" si="487"/>
        <v>No</v>
      </c>
      <c r="CE167" s="11">
        <f t="shared" si="488"/>
        <v>0</v>
      </c>
      <c r="CF167" s="11">
        <f t="shared" si="489"/>
        <v>0</v>
      </c>
      <c r="CG167" s="11">
        <f t="shared" si="414"/>
        <v>1</v>
      </c>
      <c r="CH167" s="11">
        <f t="shared" si="415"/>
        <v>0</v>
      </c>
      <c r="CI167" s="11">
        <f t="shared" si="490"/>
        <v>1</v>
      </c>
      <c r="CJ167" s="11">
        <f t="shared" si="491"/>
        <v>1</v>
      </c>
    </row>
    <row r="168" spans="1:88" x14ac:dyDescent="0.3">
      <c r="A168" s="11">
        <f t="shared" si="330"/>
        <v>2017</v>
      </c>
      <c r="B168" s="11" t="str">
        <f t="shared" si="331"/>
        <v>25-03-2017 20:47:43 CET</v>
      </c>
      <c r="C168" s="11" t="str">
        <f t="shared" si="420"/>
        <v>Rwanda</v>
      </c>
      <c r="D168" s="11" t="str">
        <f t="shared" si="421"/>
        <v>Rulindo</v>
      </c>
      <c r="E168" s="11" t="str">
        <f t="shared" si="422"/>
        <v>Buyoga</v>
      </c>
      <c r="F168" s="11" t="str">
        <f t="shared" si="423"/>
        <v>Butare</v>
      </c>
      <c r="G168" s="11" t="str">
        <f t="shared" si="424"/>
        <v>Kankanga</v>
      </c>
      <c r="H168" s="11" t="str">
        <f t="shared" si="425"/>
        <v/>
      </c>
      <c r="I168" s="11" t="str">
        <f t="shared" si="426"/>
        <v/>
      </c>
      <c r="J168" s="11" t="str">
        <f t="shared" si="427"/>
        <v>Kiduha</v>
      </c>
      <c r="K168" s="11">
        <f t="shared" si="428"/>
        <v>151</v>
      </c>
      <c r="L168" s="11"/>
      <c r="M168" s="11"/>
      <c r="N168" s="11"/>
      <c r="O168" s="11">
        <f t="shared" si="429"/>
        <v>130</v>
      </c>
      <c r="P168" s="11">
        <f t="shared" si="430"/>
        <v>21</v>
      </c>
      <c r="Q168" s="13">
        <f t="shared" si="408"/>
        <v>0.86092715231788075</v>
      </c>
      <c r="R168" s="11">
        <f t="shared" si="409"/>
        <v>0</v>
      </c>
      <c r="S168" s="11">
        <f t="shared" si="343"/>
        <v>0</v>
      </c>
      <c r="T168" s="11">
        <f t="shared" si="431"/>
        <v>1</v>
      </c>
      <c r="U168" s="11" t="str">
        <f t="shared" si="432"/>
        <v>Piped Network -- Gravity Only</v>
      </c>
      <c r="V168" s="11">
        <f t="shared" si="433"/>
        <v>2007</v>
      </c>
      <c r="W168" s="11" t="str">
        <f t="shared" si="434"/>
        <v>Italians(Lake Angels)</v>
      </c>
      <c r="X168" s="11" t="str">
        <f t="shared" si="435"/>
        <v>Groundwater (Well, Etc.)</v>
      </c>
      <c r="Y168" s="11">
        <f t="shared" si="436"/>
        <v>1</v>
      </c>
      <c r="Z168" s="11">
        <f t="shared" si="437"/>
        <v>0</v>
      </c>
      <c r="AA168" s="11">
        <f t="shared" si="438"/>
        <v>1</v>
      </c>
      <c r="AB168" s="11" t="str">
        <f t="shared" si="439"/>
        <v>"Springbox" --Intake Structure At A Spring</v>
      </c>
      <c r="AC168" s="11">
        <f t="shared" si="440"/>
        <v>1</v>
      </c>
      <c r="AD168" s="11">
        <f t="shared" si="441"/>
        <v>2007</v>
      </c>
      <c r="AE168" s="11">
        <f t="shared" si="442"/>
        <v>2</v>
      </c>
      <c r="AF168" s="11">
        <f t="shared" si="443"/>
        <v>20</v>
      </c>
      <c r="AG168" s="12">
        <f t="shared" si="410"/>
        <v>86400</v>
      </c>
      <c r="AH168" s="12">
        <f t="shared" si="444"/>
        <v>132.92307692307693</v>
      </c>
      <c r="AI168" s="11">
        <f t="shared" si="445"/>
        <v>1</v>
      </c>
      <c r="AJ168" s="11">
        <f t="shared" si="446"/>
        <v>1</v>
      </c>
      <c r="AK168" s="11">
        <f t="shared" si="447"/>
        <v>1</v>
      </c>
      <c r="AL168" s="11">
        <f t="shared" si="448"/>
        <v>2007</v>
      </c>
      <c r="AM168" s="11">
        <f t="shared" si="449"/>
        <v>2</v>
      </c>
      <c r="AN168" s="11">
        <f t="shared" si="450"/>
        <v>2200</v>
      </c>
      <c r="AO168" s="11">
        <f t="shared" si="451"/>
        <v>1</v>
      </c>
      <c r="AP168" s="11">
        <f t="shared" si="452"/>
        <v>3</v>
      </c>
      <c r="AQ168" s="11">
        <f t="shared" si="453"/>
        <v>2007</v>
      </c>
      <c r="AR168" s="11">
        <f t="shared" si="454"/>
        <v>2</v>
      </c>
      <c r="AS168" s="11">
        <f t="shared" si="455"/>
        <v>0</v>
      </c>
      <c r="AT168" s="11" t="str">
        <f t="shared" si="456"/>
        <v xml:space="preserve"> </v>
      </c>
      <c r="AU168" s="11" t="str">
        <f t="shared" si="457"/>
        <v/>
      </c>
      <c r="AV168" s="11" t="str">
        <f t="shared" si="371"/>
        <v xml:space="preserve"> </v>
      </c>
      <c r="AW168" s="11" t="str">
        <f t="shared" si="458"/>
        <v xml:space="preserve"> </v>
      </c>
      <c r="AX168" s="11">
        <f t="shared" si="459"/>
        <v>0</v>
      </c>
      <c r="AY168" s="11" t="str">
        <f t="shared" si="460"/>
        <v xml:space="preserve"> </v>
      </c>
      <c r="AZ168" s="11" t="str">
        <f t="shared" si="461"/>
        <v xml:space="preserve"> </v>
      </c>
      <c r="BA168" s="11" t="str">
        <f t="shared" si="462"/>
        <v xml:space="preserve"> </v>
      </c>
      <c r="BB168" s="11" t="str">
        <f t="shared" si="463"/>
        <v xml:space="preserve"> </v>
      </c>
      <c r="BC168" s="11">
        <f t="shared" si="464"/>
        <v>0</v>
      </c>
      <c r="BD168" s="11" t="str">
        <f t="shared" si="465"/>
        <v xml:space="preserve"> </v>
      </c>
      <c r="BE168" s="11" t="str">
        <f t="shared" si="466"/>
        <v xml:space="preserve"> </v>
      </c>
      <c r="BF168" s="11" t="str">
        <f t="shared" si="467"/>
        <v xml:space="preserve"> </v>
      </c>
      <c r="BG168" s="11" t="str">
        <f t="shared" si="492"/>
        <v xml:space="preserve"> </v>
      </c>
      <c r="BH168" s="11" t="str">
        <f t="shared" si="382"/>
        <v xml:space="preserve"> </v>
      </c>
      <c r="BI168" s="11" t="str">
        <f t="shared" si="468"/>
        <v xml:space="preserve"> </v>
      </c>
      <c r="BJ168" s="11">
        <f t="shared" si="469"/>
        <v>0</v>
      </c>
      <c r="BK168" s="11" t="str">
        <f t="shared" si="470"/>
        <v/>
      </c>
      <c r="BL168" s="11" t="str">
        <f t="shared" si="471"/>
        <v xml:space="preserve"> </v>
      </c>
      <c r="BM168" s="11" t="str">
        <f t="shared" si="472"/>
        <v xml:space="preserve"> </v>
      </c>
      <c r="BN168" s="11" t="str">
        <f t="shared" si="473"/>
        <v xml:space="preserve"> </v>
      </c>
      <c r="BO168" s="11" t="str">
        <f t="shared" si="474"/>
        <v xml:space="preserve"> </v>
      </c>
      <c r="BP168" s="11" t="str">
        <f t="shared" si="475"/>
        <v xml:space="preserve"> </v>
      </c>
      <c r="BQ168" s="11" t="str">
        <f t="shared" si="476"/>
        <v>0</v>
      </c>
      <c r="BR168" s="25">
        <f t="shared" si="477"/>
        <v>0</v>
      </c>
      <c r="BS168" s="11" t="str">
        <f t="shared" si="478"/>
        <v>Not Present</v>
      </c>
      <c r="BT168" s="11" t="str">
        <f t="shared" si="479"/>
        <v>0</v>
      </c>
      <c r="BU168" s="12">
        <f t="shared" si="480"/>
        <v>1</v>
      </c>
      <c r="BV168" s="12">
        <f t="shared" si="481"/>
        <v>0</v>
      </c>
      <c r="BW168" s="12">
        <f t="shared" si="412"/>
        <v>1</v>
      </c>
      <c r="BX168" s="12">
        <f t="shared" si="482"/>
        <v>1</v>
      </c>
      <c r="BY168" s="11">
        <f t="shared" si="413"/>
        <v>1</v>
      </c>
      <c r="BZ168" s="11">
        <f t="shared" si="483"/>
        <v>1</v>
      </c>
      <c r="CA168" s="11">
        <f t="shared" si="484"/>
        <v>2</v>
      </c>
      <c r="CB168" s="11">
        <f t="shared" si="485"/>
        <v>2007</v>
      </c>
      <c r="CC168" s="11">
        <f t="shared" si="486"/>
        <v>2</v>
      </c>
      <c r="CD168" s="11" t="str">
        <f t="shared" si="487"/>
        <v>No</v>
      </c>
      <c r="CE168" s="11">
        <f t="shared" si="488"/>
        <v>0</v>
      </c>
      <c r="CF168" s="11">
        <f t="shared" si="489"/>
        <v>0</v>
      </c>
      <c r="CG168" s="11">
        <f t="shared" si="414"/>
        <v>1</v>
      </c>
      <c r="CH168" s="11">
        <f t="shared" si="415"/>
        <v>0</v>
      </c>
      <c r="CI168" s="11">
        <f t="shared" si="490"/>
        <v>1</v>
      </c>
      <c r="CJ168" s="11">
        <f t="shared" si="491"/>
        <v>2</v>
      </c>
    </row>
    <row r="169" spans="1:88" x14ac:dyDescent="0.3">
      <c r="A169" s="11">
        <f t="shared" si="330"/>
        <v>2017</v>
      </c>
      <c r="B169" s="11" t="str">
        <f t="shared" si="331"/>
        <v>21-03-2017 16:54:16 CET</v>
      </c>
      <c r="C169" s="11" t="str">
        <f t="shared" si="420"/>
        <v>Rwanda</v>
      </c>
      <c r="D169" s="11" t="str">
        <f t="shared" si="421"/>
        <v>Rulindo</v>
      </c>
      <c r="E169" s="11" t="str">
        <f t="shared" si="422"/>
        <v>Kinihira</v>
      </c>
      <c r="F169" s="11" t="str">
        <f t="shared" si="423"/>
        <v>Rebero</v>
      </c>
      <c r="G169" s="11" t="str">
        <f t="shared" si="424"/>
        <v>Taba</v>
      </c>
      <c r="H169" s="11" t="str">
        <f t="shared" si="425"/>
        <v/>
      </c>
      <c r="I169" s="11" t="str">
        <f t="shared" si="426"/>
        <v/>
      </c>
      <c r="J169" s="11" t="str">
        <f t="shared" si="427"/>
        <v>Miyove-Kinihira</v>
      </c>
      <c r="K169" s="11">
        <f t="shared" si="428"/>
        <v>122</v>
      </c>
      <c r="L169" s="11">
        <f>(People_Using_System)</f>
        <v>10452</v>
      </c>
      <c r="M169" s="11">
        <f>COUNTIFS(J:J,J169,T:T,1)</f>
        <v>19</v>
      </c>
      <c r="N169" s="11">
        <f t="shared" si="407"/>
        <v>550.10526315789468</v>
      </c>
      <c r="O169" s="11">
        <f t="shared" si="429"/>
        <v>60</v>
      </c>
      <c r="P169" s="11">
        <f t="shared" si="430"/>
        <v>62</v>
      </c>
      <c r="Q169" s="13">
        <f t="shared" si="408"/>
        <v>0.49180327868852458</v>
      </c>
      <c r="R169" s="11">
        <f t="shared" si="409"/>
        <v>0</v>
      </c>
      <c r="S169" s="11">
        <f t="shared" si="343"/>
        <v>0</v>
      </c>
      <c r="T169" s="11">
        <f t="shared" si="431"/>
        <v>1</v>
      </c>
      <c r="U169" s="11" t="str">
        <f t="shared" si="432"/>
        <v>Piped Network -- Gravity Only</v>
      </c>
      <c r="V169" s="11">
        <f t="shared" si="433"/>
        <v>2001</v>
      </c>
      <c r="W169" s="11" t="str">
        <f t="shared" si="434"/>
        <v>Gkww</v>
      </c>
      <c r="X169" s="11" t="str">
        <f t="shared" si="435"/>
        <v>Spring</v>
      </c>
      <c r="Y169" s="11">
        <f t="shared" si="436"/>
        <v>6</v>
      </c>
      <c r="Z169" s="11">
        <f t="shared" si="437"/>
        <v>1</v>
      </c>
      <c r="AA169" s="11">
        <f t="shared" si="438"/>
        <v>1</v>
      </c>
      <c r="AB169" s="11" t="str">
        <f t="shared" si="439"/>
        <v>"Springbox" --Intake Structure At A Spring</v>
      </c>
      <c r="AC169" s="11">
        <f t="shared" si="440"/>
        <v>3</v>
      </c>
      <c r="AD169" s="11">
        <f t="shared" si="441"/>
        <v>1989</v>
      </c>
      <c r="AE169" s="11">
        <f t="shared" si="442"/>
        <v>2</v>
      </c>
      <c r="AF169" s="11">
        <f t="shared" si="443"/>
        <v>5</v>
      </c>
      <c r="AG169" s="12">
        <f t="shared" si="410"/>
        <v>345600</v>
      </c>
      <c r="AH169" s="12">
        <f t="shared" si="444"/>
        <v>1152</v>
      </c>
      <c r="AI169" s="11">
        <f t="shared" si="445"/>
        <v>1</v>
      </c>
      <c r="AJ169" s="11">
        <f t="shared" si="446"/>
        <v>1</v>
      </c>
      <c r="AK169" s="11">
        <f t="shared" si="447"/>
        <v>1</v>
      </c>
      <c r="AL169" s="11">
        <f t="shared" si="448"/>
        <v>1989</v>
      </c>
      <c r="AM169" s="11">
        <f t="shared" si="449"/>
        <v>2</v>
      </c>
      <c r="AN169" s="11">
        <f t="shared" si="450"/>
        <v>8000</v>
      </c>
      <c r="AO169" s="11">
        <f t="shared" si="451"/>
        <v>1</v>
      </c>
      <c r="AP169" s="11">
        <f t="shared" si="452"/>
        <v>4</v>
      </c>
      <c r="AQ169" s="11">
        <f t="shared" si="453"/>
        <v>1989</v>
      </c>
      <c r="AR169" s="11">
        <f t="shared" si="454"/>
        <v>1</v>
      </c>
      <c r="AS169" s="11">
        <f t="shared" si="455"/>
        <v>1</v>
      </c>
      <c r="AT169" s="11">
        <f t="shared" si="456"/>
        <v>18</v>
      </c>
      <c r="AU169" s="11" t="str">
        <f t="shared" si="457"/>
        <v>Distribution Chamber|Ventouse, Washout</v>
      </c>
      <c r="AV169" s="11">
        <f t="shared" si="371"/>
        <v>1989</v>
      </c>
      <c r="AW169" s="11">
        <f t="shared" si="458"/>
        <v>2</v>
      </c>
      <c r="AX169" s="11">
        <f t="shared" si="459"/>
        <v>1</v>
      </c>
      <c r="AY169" s="11">
        <f t="shared" si="460"/>
        <v>2</v>
      </c>
      <c r="AZ169" s="11">
        <f t="shared" si="461"/>
        <v>1989</v>
      </c>
      <c r="BA169" s="11">
        <f t="shared" si="462"/>
        <v>2</v>
      </c>
      <c r="BB169" s="11">
        <f t="shared" si="463"/>
        <v>15000</v>
      </c>
      <c r="BC169" s="11">
        <f t="shared" si="464"/>
        <v>0</v>
      </c>
      <c r="BD169" s="11" t="str">
        <f t="shared" si="465"/>
        <v xml:space="preserve"> </v>
      </c>
      <c r="BE169" s="11" t="str">
        <f t="shared" si="466"/>
        <v xml:space="preserve"> </v>
      </c>
      <c r="BF169" s="11" t="str">
        <f t="shared" si="467"/>
        <v xml:space="preserve"> </v>
      </c>
      <c r="BG169" s="11" t="str">
        <f t="shared" si="492"/>
        <v xml:space="preserve"> </v>
      </c>
      <c r="BH169" s="11" t="str">
        <f t="shared" si="382"/>
        <v xml:space="preserve"> </v>
      </c>
      <c r="BI169" s="11" t="str">
        <f t="shared" si="468"/>
        <v xml:space="preserve"> </v>
      </c>
      <c r="BJ169" s="11">
        <f t="shared" si="469"/>
        <v>0</v>
      </c>
      <c r="BK169" s="11" t="str">
        <f t="shared" si="470"/>
        <v/>
      </c>
      <c r="BL169" s="11" t="str">
        <f t="shared" si="471"/>
        <v xml:space="preserve"> </v>
      </c>
      <c r="BM169" s="11" t="str">
        <f t="shared" si="472"/>
        <v xml:space="preserve"> </v>
      </c>
      <c r="BN169" s="11" t="str">
        <f t="shared" si="473"/>
        <v xml:space="preserve"> </v>
      </c>
      <c r="BO169" s="11" t="str">
        <f t="shared" si="474"/>
        <v xml:space="preserve"> </v>
      </c>
      <c r="BP169" s="11" t="str">
        <f t="shared" si="475"/>
        <v xml:space="preserve"> </v>
      </c>
      <c r="BQ169" s="11" t="str">
        <f t="shared" si="476"/>
        <v>0</v>
      </c>
      <c r="BR169" s="25">
        <f t="shared" si="477"/>
        <v>0</v>
      </c>
      <c r="BS169" s="11" t="str">
        <f t="shared" si="478"/>
        <v>Not Present</v>
      </c>
      <c r="BT169" s="11" t="str">
        <f t="shared" si="479"/>
        <v>0</v>
      </c>
      <c r="BU169" s="12">
        <f t="shared" si="480"/>
        <v>1</v>
      </c>
      <c r="BV169" s="12">
        <f t="shared" si="481"/>
        <v>0</v>
      </c>
      <c r="BW169" s="12">
        <f t="shared" si="412"/>
        <v>1</v>
      </c>
      <c r="BX169" s="12">
        <f t="shared" si="482"/>
        <v>1</v>
      </c>
      <c r="BY169" s="11">
        <f t="shared" si="413"/>
        <v>1</v>
      </c>
      <c r="BZ169" s="11">
        <f t="shared" si="483"/>
        <v>1</v>
      </c>
      <c r="CA169" s="11">
        <f t="shared" si="484"/>
        <v>2</v>
      </c>
      <c r="CB169" s="11">
        <f t="shared" si="485"/>
        <v>2015</v>
      </c>
      <c r="CC169" s="11">
        <f t="shared" si="486"/>
        <v>1</v>
      </c>
      <c r="CD169" s="11" t="str">
        <f t="shared" si="487"/>
        <v>No</v>
      </c>
      <c r="CE169" s="11">
        <f t="shared" si="488"/>
        <v>0</v>
      </c>
      <c r="CF169" s="11">
        <f t="shared" si="489"/>
        <v>0</v>
      </c>
      <c r="CG169" s="11">
        <f t="shared" si="414"/>
        <v>1</v>
      </c>
      <c r="CH169" s="11">
        <f t="shared" si="415"/>
        <v>0</v>
      </c>
      <c r="CI169" s="11">
        <f t="shared" si="490"/>
        <v>1</v>
      </c>
      <c r="CJ169" s="11">
        <f t="shared" si="491"/>
        <v>2</v>
      </c>
    </row>
    <row r="170" spans="1:88" x14ac:dyDescent="0.3">
      <c r="A170" s="11">
        <f t="shared" si="330"/>
        <v>2017</v>
      </c>
      <c r="B170" s="11" t="str">
        <f t="shared" si="331"/>
        <v>21-03-2017 14:14:12 CET</v>
      </c>
      <c r="C170" s="11" t="str">
        <f t="shared" si="420"/>
        <v>Rwanda</v>
      </c>
      <c r="D170" s="11" t="str">
        <f t="shared" si="421"/>
        <v>Rulindo</v>
      </c>
      <c r="E170" s="11" t="str">
        <f t="shared" si="422"/>
        <v>Rukozo</v>
      </c>
      <c r="F170" s="11" t="str">
        <f t="shared" si="423"/>
        <v>Mbuye</v>
      </c>
      <c r="G170" s="11" t="str">
        <f t="shared" si="424"/>
        <v>Musare</v>
      </c>
      <c r="H170" s="11" t="str">
        <f t="shared" si="425"/>
        <v/>
      </c>
      <c r="I170" s="11" t="str">
        <f t="shared" si="426"/>
        <v/>
      </c>
      <c r="J170" s="11" t="str">
        <f t="shared" si="427"/>
        <v>Kabonanyoni</v>
      </c>
      <c r="K170" s="11">
        <f t="shared" si="428"/>
        <v>40</v>
      </c>
      <c r="L170" s="11">
        <f>(People_Using_System)</f>
        <v>7894</v>
      </c>
      <c r="M170" s="11">
        <f>COUNTIFS(J:J,J170,T:T,1)</f>
        <v>30</v>
      </c>
      <c r="N170" s="11">
        <f t="shared" si="407"/>
        <v>263.13333333333333</v>
      </c>
      <c r="O170" s="11">
        <f t="shared" si="429"/>
        <v>35</v>
      </c>
      <c r="P170" s="11">
        <f t="shared" si="430"/>
        <v>5</v>
      </c>
      <c r="Q170" s="13">
        <f t="shared" si="408"/>
        <v>0.875</v>
      </c>
      <c r="R170" s="11">
        <f t="shared" si="409"/>
        <v>0</v>
      </c>
      <c r="S170" s="11">
        <f t="shared" si="343"/>
        <v>1</v>
      </c>
      <c r="T170" s="11">
        <f t="shared" si="431"/>
        <v>1</v>
      </c>
      <c r="U170" s="11" t="str">
        <f t="shared" si="432"/>
        <v>Piped Network With Pump</v>
      </c>
      <c r="V170" s="11">
        <f t="shared" si="433"/>
        <v>2015</v>
      </c>
      <c r="W170" s="11" t="str">
        <f t="shared" si="434"/>
        <v>Governement (District, Wasac) And Water For People</v>
      </c>
      <c r="X170" s="11" t="str">
        <f t="shared" si="435"/>
        <v>Spring</v>
      </c>
      <c r="Y170" s="11">
        <f t="shared" si="436"/>
        <v>5</v>
      </c>
      <c r="Z170" s="11">
        <f t="shared" si="437"/>
        <v>1</v>
      </c>
      <c r="AA170" s="11">
        <f t="shared" si="438"/>
        <v>1</v>
      </c>
      <c r="AB170" s="11" t="str">
        <f t="shared" si="439"/>
        <v>"Springbox" --Intake Structure At A Spring</v>
      </c>
      <c r="AC170" s="11">
        <f t="shared" si="440"/>
        <v>5</v>
      </c>
      <c r="AD170" s="11">
        <f t="shared" si="441"/>
        <v>2015</v>
      </c>
      <c r="AE170" s="11">
        <f t="shared" si="442"/>
        <v>1</v>
      </c>
      <c r="AF170" s="11">
        <f t="shared" si="443"/>
        <v>15</v>
      </c>
      <c r="AG170" s="12">
        <f t="shared" si="410"/>
        <v>115200</v>
      </c>
      <c r="AH170" s="12">
        <f t="shared" si="444"/>
        <v>658.28571428571433</v>
      </c>
      <c r="AI170" s="11">
        <f t="shared" si="445"/>
        <v>1</v>
      </c>
      <c r="AJ170" s="11">
        <f t="shared" si="446"/>
        <v>1</v>
      </c>
      <c r="AK170" s="11">
        <f t="shared" si="447"/>
        <v>1</v>
      </c>
      <c r="AL170" s="11">
        <f t="shared" si="448"/>
        <v>2015</v>
      </c>
      <c r="AM170" s="11">
        <f t="shared" si="449"/>
        <v>1</v>
      </c>
      <c r="AN170" s="11">
        <f t="shared" si="450"/>
        <v>720</v>
      </c>
      <c r="AO170" s="11">
        <f t="shared" si="451"/>
        <v>1</v>
      </c>
      <c r="AP170" s="11">
        <f t="shared" si="452"/>
        <v>19</v>
      </c>
      <c r="AQ170" s="11">
        <f t="shared" si="453"/>
        <v>2015</v>
      </c>
      <c r="AR170" s="11">
        <f t="shared" si="454"/>
        <v>1</v>
      </c>
      <c r="AS170" s="11">
        <f t="shared" si="455"/>
        <v>1</v>
      </c>
      <c r="AT170" s="11">
        <f t="shared" si="456"/>
        <v>10</v>
      </c>
      <c r="AU170" s="11" t="str">
        <f t="shared" si="457"/>
        <v>Pressure Break Tank|Distribution Chamber</v>
      </c>
      <c r="AV170" s="11">
        <f t="shared" si="371"/>
        <v>2015</v>
      </c>
      <c r="AW170" s="11">
        <f t="shared" si="458"/>
        <v>1</v>
      </c>
      <c r="AX170" s="11">
        <f t="shared" si="459"/>
        <v>1</v>
      </c>
      <c r="AY170" s="11">
        <f t="shared" si="460"/>
        <v>3</v>
      </c>
      <c r="AZ170" s="11">
        <f t="shared" si="461"/>
        <v>2015</v>
      </c>
      <c r="BA170" s="11">
        <f t="shared" si="462"/>
        <v>2</v>
      </c>
      <c r="BB170" s="11">
        <f t="shared" si="463"/>
        <v>19000</v>
      </c>
      <c r="BC170" s="11">
        <f t="shared" si="464"/>
        <v>1</v>
      </c>
      <c r="BD170" s="11">
        <f t="shared" si="465"/>
        <v>2</v>
      </c>
      <c r="BE170" s="11">
        <f t="shared" si="466"/>
        <v>2016</v>
      </c>
      <c r="BF170" s="11">
        <f t="shared" si="467"/>
        <v>1</v>
      </c>
      <c r="BG170" s="11">
        <f t="shared" si="492"/>
        <v>1</v>
      </c>
      <c r="BH170" s="11">
        <f t="shared" si="382"/>
        <v>2016</v>
      </c>
      <c r="BI170" s="11">
        <f t="shared" si="468"/>
        <v>1</v>
      </c>
      <c r="BJ170" s="11">
        <f t="shared" si="469"/>
        <v>0</v>
      </c>
      <c r="BK170" s="11" t="str">
        <f t="shared" si="470"/>
        <v/>
      </c>
      <c r="BL170" s="11" t="str">
        <f t="shared" si="471"/>
        <v xml:space="preserve"> </v>
      </c>
      <c r="BM170" s="11" t="str">
        <f t="shared" si="472"/>
        <v xml:space="preserve"> </v>
      </c>
      <c r="BN170" s="11" t="str">
        <f t="shared" si="473"/>
        <v xml:space="preserve"> </v>
      </c>
      <c r="BO170" s="11" t="str">
        <f t="shared" si="474"/>
        <v xml:space="preserve"> </v>
      </c>
      <c r="BP170" s="11" t="str">
        <f t="shared" si="475"/>
        <v xml:space="preserve"> </v>
      </c>
      <c r="BQ170" s="11" t="str">
        <f t="shared" si="476"/>
        <v>0</v>
      </c>
      <c r="BR170" s="25">
        <f t="shared" si="477"/>
        <v>0</v>
      </c>
      <c r="BS170" s="11" t="str">
        <f t="shared" si="478"/>
        <v>Not Present</v>
      </c>
      <c r="BT170" s="11" t="str">
        <f t="shared" si="479"/>
        <v>0</v>
      </c>
      <c r="BU170" s="12">
        <f t="shared" si="480"/>
        <v>1</v>
      </c>
      <c r="BV170" s="12">
        <f t="shared" si="481"/>
        <v>0</v>
      </c>
      <c r="BW170" s="12">
        <f t="shared" si="412"/>
        <v>1</v>
      </c>
      <c r="BX170" s="12">
        <f t="shared" si="482"/>
        <v>1</v>
      </c>
      <c r="BY170" s="11">
        <f t="shared" si="413"/>
        <v>1</v>
      </c>
      <c r="BZ170" s="11">
        <f t="shared" si="483"/>
        <v>1</v>
      </c>
      <c r="CA170" s="11">
        <f t="shared" si="484"/>
        <v>31</v>
      </c>
      <c r="CB170" s="11">
        <f t="shared" si="485"/>
        <v>2015</v>
      </c>
      <c r="CC170" s="11">
        <f t="shared" si="486"/>
        <v>1</v>
      </c>
      <c r="CD170" s="11" t="str">
        <f t="shared" si="487"/>
        <v>No</v>
      </c>
      <c r="CE170" s="11">
        <f t="shared" si="488"/>
        <v>0</v>
      </c>
      <c r="CF170" s="11">
        <f t="shared" si="489"/>
        <v>0</v>
      </c>
      <c r="CG170" s="11">
        <f t="shared" si="414"/>
        <v>1</v>
      </c>
      <c r="CH170" s="11">
        <f t="shared" si="415"/>
        <v>0</v>
      </c>
      <c r="CI170" s="11">
        <f t="shared" si="490"/>
        <v>1</v>
      </c>
      <c r="CJ170" s="11">
        <f t="shared" si="491"/>
        <v>1</v>
      </c>
    </row>
    <row r="171" spans="1:88" x14ac:dyDescent="0.3">
      <c r="A171" s="11">
        <f t="shared" si="330"/>
        <v>2017</v>
      </c>
      <c r="B171" s="11" t="str">
        <f t="shared" si="331"/>
        <v>14-04-2017 21:19:29 CEST</v>
      </c>
      <c r="C171" s="11" t="str">
        <f t="shared" si="420"/>
        <v>Rwanda</v>
      </c>
      <c r="D171" s="11" t="str">
        <f t="shared" si="421"/>
        <v>Rulindo</v>
      </c>
      <c r="E171" s="11" t="str">
        <f t="shared" si="422"/>
        <v>Bushoki</v>
      </c>
      <c r="F171" s="11" t="str">
        <f t="shared" si="423"/>
        <v>Kayenzi</v>
      </c>
      <c r="G171" s="11" t="str">
        <f t="shared" si="424"/>
        <v>Gitaba</v>
      </c>
      <c r="H171" s="11" t="str">
        <f t="shared" si="425"/>
        <v/>
      </c>
      <c r="I171" s="11" t="str">
        <f t="shared" si="426"/>
        <v/>
      </c>
      <c r="J171" s="11" t="str">
        <f t="shared" si="427"/>
        <v>Murambo catchment</v>
      </c>
      <c r="K171" s="11">
        <f t="shared" si="428"/>
        <v>118</v>
      </c>
      <c r="L171" s="11"/>
      <c r="M171" s="11"/>
      <c r="N171" s="11"/>
      <c r="O171" s="11">
        <f t="shared" si="429"/>
        <v>118</v>
      </c>
      <c r="P171" s="11" t="str">
        <f t="shared" si="430"/>
        <v xml:space="preserve"> </v>
      </c>
      <c r="Q171" s="13">
        <f t="shared" si="408"/>
        <v>1</v>
      </c>
      <c r="R171" s="11">
        <f t="shared" si="409"/>
        <v>1</v>
      </c>
      <c r="S171" s="11">
        <f t="shared" si="343"/>
        <v>0</v>
      </c>
      <c r="T171" s="11">
        <f t="shared" si="431"/>
        <v>1</v>
      </c>
      <c r="U171" s="11" t="str">
        <f t="shared" si="432"/>
        <v>Piped Network -- Gravity Only</v>
      </c>
      <c r="V171" s="11">
        <f t="shared" si="433"/>
        <v>2015</v>
      </c>
      <c r="W171" s="11" t="str">
        <f t="shared" si="434"/>
        <v>Rulindo District</v>
      </c>
      <c r="X171" s="11" t="str">
        <f t="shared" si="435"/>
        <v>Spring</v>
      </c>
      <c r="Y171" s="11">
        <f t="shared" si="436"/>
        <v>1</v>
      </c>
      <c r="Z171" s="11">
        <f t="shared" si="437"/>
        <v>1</v>
      </c>
      <c r="AA171" s="11">
        <f t="shared" si="438"/>
        <v>1</v>
      </c>
      <c r="AB171" s="11" t="str">
        <f t="shared" si="439"/>
        <v>"Springbox" --Intake Structure At A Spring</v>
      </c>
      <c r="AC171" s="11">
        <f t="shared" si="440"/>
        <v>1</v>
      </c>
      <c r="AD171" s="11">
        <f t="shared" si="441"/>
        <v>2015</v>
      </c>
      <c r="AE171" s="11">
        <f t="shared" si="442"/>
        <v>1</v>
      </c>
      <c r="AF171" s="11">
        <f t="shared" si="443"/>
        <v>20</v>
      </c>
      <c r="AG171" s="12">
        <f t="shared" si="410"/>
        <v>86400</v>
      </c>
      <c r="AH171" s="12">
        <f t="shared" si="444"/>
        <v>146.4406779661017</v>
      </c>
      <c r="AI171" s="11">
        <f t="shared" si="445"/>
        <v>1</v>
      </c>
      <c r="AJ171" s="11">
        <f t="shared" si="446"/>
        <v>1</v>
      </c>
      <c r="AK171" s="11">
        <f t="shared" si="447"/>
        <v>1</v>
      </c>
      <c r="AL171" s="11">
        <f t="shared" si="448"/>
        <v>2015</v>
      </c>
      <c r="AM171" s="11">
        <f t="shared" si="449"/>
        <v>1</v>
      </c>
      <c r="AN171" s="11">
        <f t="shared" si="450"/>
        <v>100</v>
      </c>
      <c r="AO171" s="11">
        <f t="shared" si="451"/>
        <v>1</v>
      </c>
      <c r="AP171" s="11">
        <f t="shared" si="452"/>
        <v>1</v>
      </c>
      <c r="AQ171" s="11">
        <f t="shared" si="453"/>
        <v>2015</v>
      </c>
      <c r="AR171" s="11">
        <f t="shared" si="454"/>
        <v>1</v>
      </c>
      <c r="AS171" s="11">
        <f t="shared" si="455"/>
        <v>0</v>
      </c>
      <c r="AT171" s="11" t="str">
        <f t="shared" si="456"/>
        <v xml:space="preserve"> </v>
      </c>
      <c r="AU171" s="11" t="str">
        <f t="shared" si="457"/>
        <v/>
      </c>
      <c r="AV171" s="11" t="str">
        <f t="shared" si="371"/>
        <v xml:space="preserve"> </v>
      </c>
      <c r="AW171" s="11" t="str">
        <f t="shared" si="458"/>
        <v xml:space="preserve"> </v>
      </c>
      <c r="AX171" s="11">
        <f t="shared" si="459"/>
        <v>1</v>
      </c>
      <c r="AY171" s="11">
        <f t="shared" si="460"/>
        <v>1</v>
      </c>
      <c r="AZ171" s="11">
        <f t="shared" si="461"/>
        <v>2015</v>
      </c>
      <c r="BA171" s="11">
        <f t="shared" si="462"/>
        <v>1</v>
      </c>
      <c r="BB171" s="11">
        <f t="shared" si="463"/>
        <v>1000</v>
      </c>
      <c r="BC171" s="11">
        <f t="shared" si="464"/>
        <v>0</v>
      </c>
      <c r="BD171" s="11" t="str">
        <f t="shared" si="465"/>
        <v xml:space="preserve"> </v>
      </c>
      <c r="BE171" s="11" t="str">
        <f t="shared" si="466"/>
        <v xml:space="preserve"> </v>
      </c>
      <c r="BF171" s="11" t="str">
        <f t="shared" si="467"/>
        <v xml:space="preserve"> </v>
      </c>
      <c r="BG171" s="11" t="str">
        <f t="shared" si="492"/>
        <v xml:space="preserve"> </v>
      </c>
      <c r="BH171" s="11" t="str">
        <f t="shared" si="382"/>
        <v xml:space="preserve"> </v>
      </c>
      <c r="BI171" s="11" t="str">
        <f t="shared" si="468"/>
        <v xml:space="preserve"> </v>
      </c>
      <c r="BJ171" s="11">
        <f t="shared" si="469"/>
        <v>0</v>
      </c>
      <c r="BK171" s="11" t="str">
        <f t="shared" si="470"/>
        <v/>
      </c>
      <c r="BL171" s="11" t="str">
        <f t="shared" si="471"/>
        <v xml:space="preserve"> </v>
      </c>
      <c r="BM171" s="11" t="str">
        <f t="shared" si="472"/>
        <v xml:space="preserve"> </v>
      </c>
      <c r="BN171" s="11" t="str">
        <f t="shared" si="473"/>
        <v xml:space="preserve"> </v>
      </c>
      <c r="BO171" s="11" t="str">
        <f t="shared" si="474"/>
        <v xml:space="preserve"> </v>
      </c>
      <c r="BP171" s="11" t="str">
        <f t="shared" si="475"/>
        <v xml:space="preserve"> </v>
      </c>
      <c r="BQ171" s="11" t="str">
        <f t="shared" si="476"/>
        <v>0</v>
      </c>
      <c r="BR171" s="25">
        <f t="shared" si="477"/>
        <v>0</v>
      </c>
      <c r="BS171" s="11" t="str">
        <f t="shared" si="478"/>
        <v>Not Present</v>
      </c>
      <c r="BT171" s="11" t="str">
        <f t="shared" si="479"/>
        <v>0</v>
      </c>
      <c r="BU171" s="12">
        <f t="shared" si="480"/>
        <v>1</v>
      </c>
      <c r="BV171" s="12">
        <f t="shared" si="481"/>
        <v>0</v>
      </c>
      <c r="BW171" s="12">
        <f t="shared" si="412"/>
        <v>1</v>
      </c>
      <c r="BX171" s="12">
        <f t="shared" si="482"/>
        <v>1</v>
      </c>
      <c r="BY171" s="11">
        <f t="shared" si="413"/>
        <v>1</v>
      </c>
      <c r="BZ171" s="11">
        <f t="shared" si="483"/>
        <v>1</v>
      </c>
      <c r="CA171" s="11">
        <f t="shared" si="484"/>
        <v>1</v>
      </c>
      <c r="CB171" s="11">
        <f t="shared" si="485"/>
        <v>2015</v>
      </c>
      <c r="CC171" s="11">
        <f t="shared" si="486"/>
        <v>1</v>
      </c>
      <c r="CD171" s="11" t="str">
        <f t="shared" si="487"/>
        <v>No</v>
      </c>
      <c r="CE171" s="11">
        <f t="shared" si="488"/>
        <v>0</v>
      </c>
      <c r="CF171" s="11">
        <f t="shared" si="489"/>
        <v>0</v>
      </c>
      <c r="CG171" s="11">
        <f t="shared" si="414"/>
        <v>1</v>
      </c>
      <c r="CH171" s="11">
        <f t="shared" si="415"/>
        <v>0</v>
      </c>
      <c r="CI171" s="11">
        <f t="shared" si="490"/>
        <v>1</v>
      </c>
      <c r="CJ171" s="11">
        <f t="shared" si="491"/>
        <v>1</v>
      </c>
    </row>
    <row r="172" spans="1:88" x14ac:dyDescent="0.3">
      <c r="A172" s="11">
        <f t="shared" si="330"/>
        <v>2017</v>
      </c>
      <c r="B172" s="11" t="str">
        <f t="shared" si="331"/>
        <v>07-03-2017 13:39:51 CET</v>
      </c>
      <c r="C172" s="11" t="str">
        <f t="shared" si="420"/>
        <v>Rwanda</v>
      </c>
      <c r="D172" s="11" t="str">
        <f t="shared" si="421"/>
        <v>Rulindo</v>
      </c>
      <c r="E172" s="11" t="str">
        <f t="shared" si="422"/>
        <v>Bushoki</v>
      </c>
      <c r="F172" s="11" t="str">
        <f t="shared" si="423"/>
        <v>Mukoto</v>
      </c>
      <c r="G172" s="11" t="str">
        <f t="shared" si="424"/>
        <v>Muko</v>
      </c>
      <c r="H172" s="11" t="str">
        <f t="shared" si="425"/>
        <v/>
      </c>
      <c r="I172" s="11" t="str">
        <f t="shared" si="426"/>
        <v/>
      </c>
      <c r="J172" s="11" t="str">
        <f t="shared" si="427"/>
        <v>Rusave water supply system/Water point at Anselme Gerant</v>
      </c>
      <c r="K172" s="11">
        <f t="shared" si="428"/>
        <v>116</v>
      </c>
      <c r="L172" s="11">
        <f t="shared" ref="L172:L177" si="493">(People_Using_System)</f>
        <v>567</v>
      </c>
      <c r="M172" s="11">
        <f t="shared" ref="M172:M177" si="494">COUNTIFS(J:J,J172,T:T,1)</f>
        <v>1</v>
      </c>
      <c r="N172" s="11">
        <f t="shared" si="407"/>
        <v>567</v>
      </c>
      <c r="O172" s="11">
        <f t="shared" si="429"/>
        <v>116</v>
      </c>
      <c r="P172" s="11" t="str">
        <f t="shared" si="430"/>
        <v xml:space="preserve"> </v>
      </c>
      <c r="Q172" s="13">
        <f t="shared" si="408"/>
        <v>1</v>
      </c>
      <c r="R172" s="11">
        <f t="shared" si="409"/>
        <v>1</v>
      </c>
      <c r="S172" s="11">
        <f t="shared" si="343"/>
        <v>0</v>
      </c>
      <c r="T172" s="11">
        <f t="shared" si="431"/>
        <v>1</v>
      </c>
      <c r="U172" s="11" t="str">
        <f t="shared" si="432"/>
        <v>Piped Network -- Gravity Only</v>
      </c>
      <c r="V172" s="11">
        <f t="shared" si="433"/>
        <v>2013</v>
      </c>
      <c r="W172" s="11" t="str">
        <f t="shared" si="434"/>
        <v>Government</v>
      </c>
      <c r="X172" s="11" t="str">
        <f t="shared" si="435"/>
        <v>Spring</v>
      </c>
      <c r="Y172" s="11">
        <f t="shared" si="436"/>
        <v>2</v>
      </c>
      <c r="Z172" s="11">
        <f t="shared" si="437"/>
        <v>1</v>
      </c>
      <c r="AA172" s="11">
        <f t="shared" si="438"/>
        <v>0</v>
      </c>
      <c r="AB172" s="11" t="str">
        <f t="shared" si="439"/>
        <v/>
      </c>
      <c r="AC172" s="11" t="str">
        <f t="shared" si="440"/>
        <v xml:space="preserve"> </v>
      </c>
      <c r="AD172" s="11" t="str">
        <f t="shared" si="441"/>
        <v xml:space="preserve"> </v>
      </c>
      <c r="AE172" s="11" t="str">
        <f t="shared" si="442"/>
        <v xml:space="preserve"> </v>
      </c>
      <c r="AF172" s="11">
        <f t="shared" si="443"/>
        <v>120</v>
      </c>
      <c r="AG172" s="12">
        <f t="shared" si="410"/>
        <v>14400</v>
      </c>
      <c r="AH172" s="12">
        <f t="shared" si="444"/>
        <v>24.827586206896552</v>
      </c>
      <c r="AI172" s="11">
        <f t="shared" si="445"/>
        <v>1</v>
      </c>
      <c r="AJ172" s="11">
        <f t="shared" si="446"/>
        <v>0</v>
      </c>
      <c r="AK172" s="11" t="str">
        <f t="shared" si="447"/>
        <v xml:space="preserve"> </v>
      </c>
      <c r="AL172" s="11" t="str">
        <f t="shared" si="448"/>
        <v xml:space="preserve"> </v>
      </c>
      <c r="AM172" s="11" t="str">
        <f t="shared" si="449"/>
        <v xml:space="preserve"> </v>
      </c>
      <c r="AN172" s="11" t="str">
        <f t="shared" si="450"/>
        <v xml:space="preserve"> </v>
      </c>
      <c r="AO172" s="11">
        <f t="shared" si="451"/>
        <v>0</v>
      </c>
      <c r="AP172" s="11" t="str">
        <f t="shared" si="452"/>
        <v xml:space="preserve"> </v>
      </c>
      <c r="AQ172" s="11" t="str">
        <f t="shared" si="453"/>
        <v xml:space="preserve"> </v>
      </c>
      <c r="AR172" s="11" t="str">
        <f t="shared" si="454"/>
        <v xml:space="preserve"> </v>
      </c>
      <c r="AS172" s="11">
        <f t="shared" si="455"/>
        <v>0</v>
      </c>
      <c r="AT172" s="11" t="str">
        <f t="shared" si="456"/>
        <v xml:space="preserve"> </v>
      </c>
      <c r="AU172" s="11" t="str">
        <f t="shared" si="457"/>
        <v/>
      </c>
      <c r="AV172" s="11" t="str">
        <f t="shared" si="371"/>
        <v xml:space="preserve"> </v>
      </c>
      <c r="AW172" s="11" t="str">
        <f t="shared" si="458"/>
        <v xml:space="preserve"> </v>
      </c>
      <c r="AX172" s="11">
        <f t="shared" si="459"/>
        <v>0</v>
      </c>
      <c r="AY172" s="11" t="str">
        <f t="shared" si="460"/>
        <v xml:space="preserve"> </v>
      </c>
      <c r="AZ172" s="11" t="str">
        <f t="shared" si="461"/>
        <v xml:space="preserve"> </v>
      </c>
      <c r="BA172" s="11" t="str">
        <f t="shared" si="462"/>
        <v xml:space="preserve"> </v>
      </c>
      <c r="BB172" s="11" t="str">
        <f t="shared" si="463"/>
        <v xml:space="preserve"> </v>
      </c>
      <c r="BC172" s="11">
        <f t="shared" si="464"/>
        <v>0</v>
      </c>
      <c r="BD172" s="11" t="str">
        <f t="shared" si="465"/>
        <v xml:space="preserve"> </v>
      </c>
      <c r="BE172" s="11" t="str">
        <f t="shared" si="466"/>
        <v xml:space="preserve"> </v>
      </c>
      <c r="BF172" s="11" t="str">
        <f t="shared" si="467"/>
        <v xml:space="preserve"> </v>
      </c>
      <c r="BG172" s="11" t="str">
        <f t="shared" si="492"/>
        <v xml:space="preserve"> </v>
      </c>
      <c r="BH172" s="11" t="str">
        <f t="shared" si="382"/>
        <v xml:space="preserve"> </v>
      </c>
      <c r="BI172" s="11" t="str">
        <f t="shared" si="468"/>
        <v xml:space="preserve"> </v>
      </c>
      <c r="BJ172" s="11">
        <f t="shared" si="469"/>
        <v>0</v>
      </c>
      <c r="BK172" s="11" t="str">
        <f t="shared" si="470"/>
        <v/>
      </c>
      <c r="BL172" s="11" t="str">
        <f t="shared" si="471"/>
        <v xml:space="preserve"> </v>
      </c>
      <c r="BM172" s="11" t="str">
        <f t="shared" si="472"/>
        <v xml:space="preserve"> </v>
      </c>
      <c r="BN172" s="11" t="str">
        <f t="shared" si="473"/>
        <v xml:space="preserve"> </v>
      </c>
      <c r="BO172" s="11" t="str">
        <f t="shared" si="474"/>
        <v xml:space="preserve"> </v>
      </c>
      <c r="BP172" s="11" t="str">
        <f t="shared" si="475"/>
        <v xml:space="preserve"> </v>
      </c>
      <c r="BQ172" s="11" t="str">
        <f t="shared" si="476"/>
        <v>0</v>
      </c>
      <c r="BR172" s="25">
        <f t="shared" si="477"/>
        <v>0</v>
      </c>
      <c r="BS172" s="11" t="str">
        <f t="shared" si="478"/>
        <v>Not Present</v>
      </c>
      <c r="BT172" s="11" t="str">
        <f t="shared" si="479"/>
        <v>0</v>
      </c>
      <c r="BU172" s="12">
        <f t="shared" si="480"/>
        <v>1</v>
      </c>
      <c r="BV172" s="12">
        <f t="shared" si="481"/>
        <v>0</v>
      </c>
      <c r="BW172" s="12">
        <f t="shared" si="412"/>
        <v>1</v>
      </c>
      <c r="BX172" s="12">
        <f t="shared" si="482"/>
        <v>1</v>
      </c>
      <c r="BY172" s="11">
        <f t="shared" si="413"/>
        <v>1</v>
      </c>
      <c r="BZ172" s="11">
        <f t="shared" si="483"/>
        <v>1</v>
      </c>
      <c r="CA172" s="11">
        <f t="shared" si="484"/>
        <v>3</v>
      </c>
      <c r="CB172" s="11">
        <f t="shared" si="485"/>
        <v>2013</v>
      </c>
      <c r="CC172" s="11">
        <f t="shared" si="486"/>
        <v>1</v>
      </c>
      <c r="CD172" s="11" t="str">
        <f t="shared" si="487"/>
        <v>No</v>
      </c>
      <c r="CE172" s="11">
        <f t="shared" si="488"/>
        <v>0</v>
      </c>
      <c r="CF172" s="11">
        <f t="shared" si="489"/>
        <v>0</v>
      </c>
      <c r="CG172" s="11">
        <f t="shared" si="414"/>
        <v>1</v>
      </c>
      <c r="CH172" s="11">
        <f t="shared" si="415"/>
        <v>0</v>
      </c>
      <c r="CI172" s="11">
        <f t="shared" si="490"/>
        <v>1</v>
      </c>
      <c r="CJ172" s="11">
        <f t="shared" si="491"/>
        <v>1</v>
      </c>
    </row>
    <row r="173" spans="1:88" x14ac:dyDescent="0.3">
      <c r="A173" s="11">
        <f t="shared" si="330"/>
        <v>2017</v>
      </c>
      <c r="B173" s="11" t="str">
        <f t="shared" si="331"/>
        <v>08-03-2017 21:35:17 CET</v>
      </c>
      <c r="C173" s="11" t="str">
        <f t="shared" si="420"/>
        <v>Rwanda</v>
      </c>
      <c r="D173" s="11" t="str">
        <f t="shared" si="421"/>
        <v>Rulindo</v>
      </c>
      <c r="E173" s="11" t="str">
        <f t="shared" si="422"/>
        <v>Shyorongi</v>
      </c>
      <c r="F173" s="11" t="str">
        <f t="shared" si="423"/>
        <v>Bugaragara</v>
      </c>
      <c r="G173" s="11" t="str">
        <f t="shared" si="424"/>
        <v>Gatwa</v>
      </c>
      <c r="H173" s="11" t="str">
        <f t="shared" si="425"/>
        <v/>
      </c>
      <c r="I173" s="11" t="str">
        <f t="shared" si="426"/>
        <v/>
      </c>
      <c r="J173" s="11" t="str">
        <f t="shared" si="427"/>
        <v>kinywamagana pumping network</v>
      </c>
      <c r="K173" s="11">
        <f t="shared" si="428"/>
        <v>354</v>
      </c>
      <c r="L173" s="11">
        <f t="shared" si="493"/>
        <v>6436</v>
      </c>
      <c r="M173" s="11">
        <f t="shared" si="494"/>
        <v>26</v>
      </c>
      <c r="N173" s="11">
        <f t="shared" si="407"/>
        <v>247.53846153846155</v>
      </c>
      <c r="O173" s="11">
        <f t="shared" si="429"/>
        <v>120</v>
      </c>
      <c r="P173" s="11">
        <f t="shared" si="430"/>
        <v>234</v>
      </c>
      <c r="Q173" s="13">
        <f t="shared" si="408"/>
        <v>0.33898305084745761</v>
      </c>
      <c r="R173" s="11">
        <f t="shared" si="409"/>
        <v>0</v>
      </c>
      <c r="S173" s="11">
        <f t="shared" si="343"/>
        <v>1</v>
      </c>
      <c r="T173" s="11">
        <f t="shared" si="431"/>
        <v>1</v>
      </c>
      <c r="U173" s="11" t="str">
        <f t="shared" si="432"/>
        <v>Piped Network With Pump</v>
      </c>
      <c r="V173" s="11">
        <f t="shared" si="433"/>
        <v>2013</v>
      </c>
      <c r="W173" s="11" t="str">
        <f t="shared" si="434"/>
        <v>Governement (District, Wasac) And Water For People</v>
      </c>
      <c r="X173" s="11" t="str">
        <f t="shared" si="435"/>
        <v>Spring</v>
      </c>
      <c r="Y173" s="11">
        <f t="shared" si="436"/>
        <v>7</v>
      </c>
      <c r="Z173" s="11">
        <f t="shared" si="437"/>
        <v>1</v>
      </c>
      <c r="AA173" s="11">
        <f t="shared" si="438"/>
        <v>1</v>
      </c>
      <c r="AB173" s="11" t="str">
        <f t="shared" si="439"/>
        <v>"Springbox" --Intake Structure At A Spring</v>
      </c>
      <c r="AC173" s="11">
        <f t="shared" si="440"/>
        <v>3</v>
      </c>
      <c r="AD173" s="11">
        <f t="shared" si="441"/>
        <v>2013</v>
      </c>
      <c r="AE173" s="11">
        <f t="shared" si="442"/>
        <v>1</v>
      </c>
      <c r="AF173" s="11">
        <f t="shared" si="443"/>
        <v>10</v>
      </c>
      <c r="AG173" s="12">
        <f t="shared" si="410"/>
        <v>172800</v>
      </c>
      <c r="AH173" s="12">
        <f t="shared" si="444"/>
        <v>288</v>
      </c>
      <c r="AI173" s="11">
        <f t="shared" si="445"/>
        <v>1</v>
      </c>
      <c r="AJ173" s="11">
        <f t="shared" si="446"/>
        <v>1</v>
      </c>
      <c r="AK173" s="11">
        <f t="shared" si="447"/>
        <v>1</v>
      </c>
      <c r="AL173" s="11">
        <f t="shared" si="448"/>
        <v>2013</v>
      </c>
      <c r="AM173" s="11">
        <f t="shared" si="449"/>
        <v>1</v>
      </c>
      <c r="AN173" s="11">
        <f t="shared" si="450"/>
        <v>1500</v>
      </c>
      <c r="AO173" s="11">
        <f t="shared" si="451"/>
        <v>1</v>
      </c>
      <c r="AP173" s="11">
        <f t="shared" si="452"/>
        <v>20</v>
      </c>
      <c r="AQ173" s="11">
        <f t="shared" si="453"/>
        <v>2013</v>
      </c>
      <c r="AR173" s="11">
        <f t="shared" si="454"/>
        <v>1</v>
      </c>
      <c r="AS173" s="11">
        <f t="shared" si="455"/>
        <v>1</v>
      </c>
      <c r="AT173" s="11">
        <f t="shared" si="456"/>
        <v>25</v>
      </c>
      <c r="AU173" s="11" t="str">
        <f t="shared" si="457"/>
        <v>Distribution Chamber|Ventouse, Washout</v>
      </c>
      <c r="AV173" s="11">
        <f t="shared" si="371"/>
        <v>2013</v>
      </c>
      <c r="AW173" s="11">
        <f t="shared" si="458"/>
        <v>1</v>
      </c>
      <c r="AX173" s="11">
        <f t="shared" si="459"/>
        <v>1</v>
      </c>
      <c r="AY173" s="11">
        <f t="shared" si="460"/>
        <v>4</v>
      </c>
      <c r="AZ173" s="11">
        <f t="shared" si="461"/>
        <v>2013</v>
      </c>
      <c r="BA173" s="11">
        <f t="shared" si="462"/>
        <v>1</v>
      </c>
      <c r="BB173" s="11">
        <f t="shared" si="463"/>
        <v>11000</v>
      </c>
      <c r="BC173" s="11">
        <f t="shared" si="464"/>
        <v>1</v>
      </c>
      <c r="BD173" s="11">
        <f t="shared" si="465"/>
        <v>2</v>
      </c>
      <c r="BE173" s="11">
        <f t="shared" si="466"/>
        <v>2013</v>
      </c>
      <c r="BF173" s="11">
        <f t="shared" si="467"/>
        <v>2</v>
      </c>
      <c r="BG173" s="11">
        <f t="shared" si="492"/>
        <v>1</v>
      </c>
      <c r="BH173" s="11">
        <f t="shared" si="382"/>
        <v>2013</v>
      </c>
      <c r="BI173" s="11">
        <f t="shared" si="468"/>
        <v>1</v>
      </c>
      <c r="BJ173" s="11">
        <f t="shared" si="469"/>
        <v>0</v>
      </c>
      <c r="BK173" s="11" t="str">
        <f t="shared" si="470"/>
        <v/>
      </c>
      <c r="BL173" s="11" t="str">
        <f t="shared" si="471"/>
        <v xml:space="preserve"> </v>
      </c>
      <c r="BM173" s="11" t="str">
        <f t="shared" si="472"/>
        <v xml:space="preserve"> </v>
      </c>
      <c r="BN173" s="11" t="str">
        <f t="shared" si="473"/>
        <v xml:space="preserve"> </v>
      </c>
      <c r="BO173" s="11" t="str">
        <f t="shared" si="474"/>
        <v xml:space="preserve"> </v>
      </c>
      <c r="BP173" s="11" t="str">
        <f t="shared" si="475"/>
        <v xml:space="preserve"> </v>
      </c>
      <c r="BQ173" s="11" t="str">
        <f t="shared" si="476"/>
        <v>0</v>
      </c>
      <c r="BR173" s="25">
        <f t="shared" si="477"/>
        <v>0</v>
      </c>
      <c r="BS173" s="11" t="str">
        <f t="shared" si="478"/>
        <v>Not Present</v>
      </c>
      <c r="BT173" s="11" t="str">
        <f t="shared" si="479"/>
        <v>0</v>
      </c>
      <c r="BU173" s="12">
        <f t="shared" si="480"/>
        <v>1</v>
      </c>
      <c r="BV173" s="12">
        <f t="shared" si="481"/>
        <v>0</v>
      </c>
      <c r="BW173" s="12">
        <f t="shared" si="412"/>
        <v>1</v>
      </c>
      <c r="BX173" s="12">
        <f t="shared" si="482"/>
        <v>1</v>
      </c>
      <c r="BY173" s="11">
        <f t="shared" si="413"/>
        <v>1</v>
      </c>
      <c r="BZ173" s="11">
        <f t="shared" si="483"/>
        <v>1</v>
      </c>
      <c r="CA173" s="11">
        <f t="shared" si="484"/>
        <v>1</v>
      </c>
      <c r="CB173" s="11">
        <f t="shared" si="485"/>
        <v>2013</v>
      </c>
      <c r="CC173" s="11">
        <f t="shared" si="486"/>
        <v>1</v>
      </c>
      <c r="CD173" s="11" t="str">
        <f t="shared" si="487"/>
        <v>No</v>
      </c>
      <c r="CE173" s="11">
        <f t="shared" si="488"/>
        <v>0</v>
      </c>
      <c r="CF173" s="11">
        <f t="shared" si="489"/>
        <v>0</v>
      </c>
      <c r="CG173" s="11">
        <f t="shared" si="414"/>
        <v>1</v>
      </c>
      <c r="CH173" s="11">
        <f t="shared" si="415"/>
        <v>0</v>
      </c>
      <c r="CI173" s="11">
        <f t="shared" si="490"/>
        <v>1</v>
      </c>
      <c r="CJ173" s="11">
        <f t="shared" si="491"/>
        <v>2</v>
      </c>
    </row>
    <row r="174" spans="1:88" x14ac:dyDescent="0.3">
      <c r="A174" s="11">
        <f t="shared" si="330"/>
        <v>2017</v>
      </c>
      <c r="B174" s="11" t="str">
        <f t="shared" si="331"/>
        <v>28-03-2017 08:41:37 CEST</v>
      </c>
      <c r="C174" s="11" t="str">
        <f t="shared" si="420"/>
        <v>Rwanda</v>
      </c>
      <c r="D174" s="11" t="str">
        <f t="shared" si="421"/>
        <v>Rulindo</v>
      </c>
      <c r="E174" s="11" t="str">
        <f t="shared" si="422"/>
        <v>Ntarabana</v>
      </c>
      <c r="F174" s="11" t="str">
        <f t="shared" si="423"/>
        <v>Mahaza</v>
      </c>
      <c r="G174" s="11" t="str">
        <f t="shared" si="424"/>
        <v>Rusekabuye</v>
      </c>
      <c r="H174" s="11" t="str">
        <f t="shared" si="425"/>
        <v/>
      </c>
      <c r="I174" s="11" t="str">
        <f t="shared" si="426"/>
        <v/>
      </c>
      <c r="J174" s="11" t="str">
        <f t="shared" si="427"/>
        <v>Rwamugaza network</v>
      </c>
      <c r="K174" s="11">
        <f t="shared" si="428"/>
        <v>195</v>
      </c>
      <c r="L174" s="11">
        <f t="shared" si="493"/>
        <v>14106</v>
      </c>
      <c r="M174" s="11">
        <f t="shared" si="494"/>
        <v>35</v>
      </c>
      <c r="N174" s="11">
        <f t="shared" si="407"/>
        <v>403.02857142857141</v>
      </c>
      <c r="O174" s="11">
        <f t="shared" si="429"/>
        <v>195</v>
      </c>
      <c r="P174" s="11" t="str">
        <f t="shared" si="430"/>
        <v xml:space="preserve"> </v>
      </c>
      <c r="Q174" s="13">
        <f t="shared" si="408"/>
        <v>1</v>
      </c>
      <c r="R174" s="11">
        <f t="shared" si="409"/>
        <v>1</v>
      </c>
      <c r="S174" s="11">
        <f t="shared" si="343"/>
        <v>0</v>
      </c>
      <c r="T174" s="11">
        <f t="shared" si="431"/>
        <v>1</v>
      </c>
      <c r="U174" s="11" t="str">
        <f t="shared" si="432"/>
        <v>Piped Network -- Gravity Only</v>
      </c>
      <c r="V174" s="11">
        <f t="shared" si="433"/>
        <v>2003</v>
      </c>
      <c r="W174" s="11" t="str">
        <f t="shared" si="434"/>
        <v>Government</v>
      </c>
      <c r="X174" s="11" t="str">
        <f t="shared" si="435"/>
        <v>Spring</v>
      </c>
      <c r="Y174" s="11">
        <f t="shared" si="436"/>
        <v>2</v>
      </c>
      <c r="Z174" s="11">
        <f t="shared" si="437"/>
        <v>1</v>
      </c>
      <c r="AA174" s="11">
        <f t="shared" si="438"/>
        <v>1</v>
      </c>
      <c r="AB174" s="11" t="str">
        <f t="shared" si="439"/>
        <v/>
      </c>
      <c r="AC174" s="11">
        <f t="shared" si="440"/>
        <v>1</v>
      </c>
      <c r="AD174" s="11">
        <f t="shared" si="441"/>
        <v>2003</v>
      </c>
      <c r="AE174" s="11">
        <f t="shared" si="442"/>
        <v>1</v>
      </c>
      <c r="AF174" s="11">
        <f t="shared" si="443"/>
        <v>3</v>
      </c>
      <c r="AG174" s="12">
        <f t="shared" si="410"/>
        <v>576000</v>
      </c>
      <c r="AH174" s="12">
        <f t="shared" si="444"/>
        <v>590.76923076923072</v>
      </c>
      <c r="AI174" s="11">
        <f t="shared" si="445"/>
        <v>1</v>
      </c>
      <c r="AJ174" s="11">
        <f t="shared" si="446"/>
        <v>1</v>
      </c>
      <c r="AK174" s="11">
        <f t="shared" si="447"/>
        <v>2</v>
      </c>
      <c r="AL174" s="11">
        <f t="shared" si="448"/>
        <v>2003</v>
      </c>
      <c r="AM174" s="11">
        <f t="shared" si="449"/>
        <v>1</v>
      </c>
      <c r="AN174" s="11">
        <f t="shared" si="450"/>
        <v>3500</v>
      </c>
      <c r="AO174" s="11">
        <f t="shared" si="451"/>
        <v>1</v>
      </c>
      <c r="AP174" s="11">
        <f t="shared" si="452"/>
        <v>7</v>
      </c>
      <c r="AQ174" s="11">
        <f t="shared" si="453"/>
        <v>2003</v>
      </c>
      <c r="AR174" s="11">
        <f t="shared" si="454"/>
        <v>1</v>
      </c>
      <c r="AS174" s="11">
        <f t="shared" si="455"/>
        <v>1</v>
      </c>
      <c r="AT174" s="11">
        <f t="shared" si="456"/>
        <v>12</v>
      </c>
      <c r="AU174" s="11" t="str">
        <f t="shared" si="457"/>
        <v/>
      </c>
      <c r="AV174" s="11">
        <f t="shared" si="371"/>
        <v>2003</v>
      </c>
      <c r="AW174" s="11">
        <f t="shared" si="458"/>
        <v>1</v>
      </c>
      <c r="AX174" s="11">
        <f t="shared" si="459"/>
        <v>1</v>
      </c>
      <c r="AY174" s="11">
        <f t="shared" si="460"/>
        <v>2</v>
      </c>
      <c r="AZ174" s="11">
        <f t="shared" si="461"/>
        <v>2003</v>
      </c>
      <c r="BA174" s="11">
        <f t="shared" si="462"/>
        <v>1</v>
      </c>
      <c r="BB174" s="11">
        <f t="shared" si="463"/>
        <v>35000</v>
      </c>
      <c r="BC174" s="11">
        <f t="shared" si="464"/>
        <v>0</v>
      </c>
      <c r="BD174" s="11" t="str">
        <f t="shared" si="465"/>
        <v xml:space="preserve"> </v>
      </c>
      <c r="BE174" s="11" t="str">
        <f t="shared" si="466"/>
        <v xml:space="preserve"> </v>
      </c>
      <c r="BF174" s="11" t="str">
        <f t="shared" si="467"/>
        <v xml:space="preserve"> </v>
      </c>
      <c r="BG174" s="11" t="str">
        <f t="shared" si="492"/>
        <v xml:space="preserve"> </v>
      </c>
      <c r="BH174" s="11" t="str">
        <f t="shared" si="382"/>
        <v xml:space="preserve"> </v>
      </c>
      <c r="BI174" s="11" t="str">
        <f t="shared" si="468"/>
        <v xml:space="preserve"> </v>
      </c>
      <c r="BJ174" s="11">
        <f t="shared" si="469"/>
        <v>0</v>
      </c>
      <c r="BK174" s="11" t="str">
        <f t="shared" si="470"/>
        <v/>
      </c>
      <c r="BL174" s="11" t="str">
        <f t="shared" si="471"/>
        <v xml:space="preserve"> </v>
      </c>
      <c r="BM174" s="11" t="str">
        <f t="shared" si="472"/>
        <v xml:space="preserve"> </v>
      </c>
      <c r="BN174" s="11" t="str">
        <f t="shared" si="473"/>
        <v xml:space="preserve"> </v>
      </c>
      <c r="BO174" s="11" t="str">
        <f t="shared" si="474"/>
        <v xml:space="preserve"> </v>
      </c>
      <c r="BP174" s="11" t="str">
        <f t="shared" si="475"/>
        <v xml:space="preserve"> </v>
      </c>
      <c r="BQ174" s="11" t="str">
        <f t="shared" si="476"/>
        <v>0</v>
      </c>
      <c r="BR174" s="25">
        <f t="shared" si="477"/>
        <v>0</v>
      </c>
      <c r="BS174" s="11" t="str">
        <f t="shared" si="478"/>
        <v>Not Present</v>
      </c>
      <c r="BT174" s="11" t="str">
        <f t="shared" si="479"/>
        <v>0</v>
      </c>
      <c r="BU174" s="12">
        <f t="shared" si="480"/>
        <v>1</v>
      </c>
      <c r="BV174" s="12">
        <f t="shared" si="481"/>
        <v>0</v>
      </c>
      <c r="BW174" s="12">
        <f t="shared" si="412"/>
        <v>1</v>
      </c>
      <c r="BX174" s="12">
        <f t="shared" si="482"/>
        <v>1</v>
      </c>
      <c r="BY174" s="11">
        <f t="shared" si="413"/>
        <v>1</v>
      </c>
      <c r="BZ174" s="11">
        <f t="shared" si="483"/>
        <v>1</v>
      </c>
      <c r="CA174" s="11">
        <f t="shared" si="484"/>
        <v>1</v>
      </c>
      <c r="CB174" s="11">
        <f t="shared" si="485"/>
        <v>2003</v>
      </c>
      <c r="CC174" s="11">
        <f t="shared" si="486"/>
        <v>1</v>
      </c>
      <c r="CD174" s="11" t="str">
        <f t="shared" si="487"/>
        <v>No</v>
      </c>
      <c r="CE174" s="11">
        <f t="shared" si="488"/>
        <v>0</v>
      </c>
      <c r="CF174" s="11">
        <f t="shared" si="489"/>
        <v>0</v>
      </c>
      <c r="CG174" s="11">
        <f t="shared" si="414"/>
        <v>1</v>
      </c>
      <c r="CH174" s="11">
        <f t="shared" si="415"/>
        <v>0</v>
      </c>
      <c r="CI174" s="11">
        <f t="shared" si="490"/>
        <v>1</v>
      </c>
      <c r="CJ174" s="11">
        <f t="shared" si="491"/>
        <v>1</v>
      </c>
    </row>
    <row r="175" spans="1:88" x14ac:dyDescent="0.3">
      <c r="A175" s="11">
        <f t="shared" si="330"/>
        <v>2017</v>
      </c>
      <c r="B175" s="11" t="str">
        <f t="shared" si="331"/>
        <v>02-06-2017 09:28:08 CEST</v>
      </c>
      <c r="C175" s="11" t="str">
        <f t="shared" si="420"/>
        <v>Rwanda</v>
      </c>
      <c r="D175" s="11" t="str">
        <f t="shared" si="421"/>
        <v>Rulindo</v>
      </c>
      <c r="E175" s="11" t="str">
        <f t="shared" si="422"/>
        <v>Cyinzuzi</v>
      </c>
      <c r="F175" s="11" t="str">
        <f t="shared" si="423"/>
        <v>Rudogo</v>
      </c>
      <c r="G175" s="11" t="str">
        <f t="shared" si="424"/>
        <v>Musenyi</v>
      </c>
      <c r="H175" s="11" t="str">
        <f t="shared" si="425"/>
        <v/>
      </c>
      <c r="I175" s="11" t="str">
        <f t="shared" si="426"/>
        <v/>
      </c>
      <c r="J175" s="11" t="str">
        <f t="shared" si="427"/>
        <v>Kararama</v>
      </c>
      <c r="K175" s="11">
        <f t="shared" si="428"/>
        <v>98</v>
      </c>
      <c r="L175" s="11">
        <f t="shared" si="493"/>
        <v>6572</v>
      </c>
      <c r="M175" s="11">
        <f t="shared" si="494"/>
        <v>4</v>
      </c>
      <c r="N175" s="11">
        <f t="shared" si="407"/>
        <v>1643</v>
      </c>
      <c r="O175" s="11">
        <f t="shared" si="429"/>
        <v>10</v>
      </c>
      <c r="P175" s="11">
        <f t="shared" si="430"/>
        <v>88</v>
      </c>
      <c r="Q175" s="13">
        <f t="shared" si="408"/>
        <v>0.10204081632653061</v>
      </c>
      <c r="R175" s="11">
        <f t="shared" si="409"/>
        <v>0</v>
      </c>
      <c r="S175" s="11">
        <f t="shared" si="343"/>
        <v>0</v>
      </c>
      <c r="T175" s="11">
        <f t="shared" si="431"/>
        <v>1</v>
      </c>
      <c r="U175" s="11" t="str">
        <f t="shared" si="432"/>
        <v>Piped Network With Pump</v>
      </c>
      <c r="V175" s="11">
        <f t="shared" si="433"/>
        <v>2009</v>
      </c>
      <c r="W175" s="11" t="str">
        <f t="shared" si="434"/>
        <v>Water For People</v>
      </c>
      <c r="X175" s="11" t="str">
        <f t="shared" si="435"/>
        <v>Spring</v>
      </c>
      <c r="Y175" s="11">
        <f t="shared" si="436"/>
        <v>3</v>
      </c>
      <c r="Z175" s="11">
        <f t="shared" si="437"/>
        <v>1</v>
      </c>
      <c r="AA175" s="11">
        <f t="shared" si="438"/>
        <v>1</v>
      </c>
      <c r="AB175" s="11" t="str">
        <f t="shared" si="439"/>
        <v>"Springbox" --Intake Structure At A Spring</v>
      </c>
      <c r="AC175" s="11">
        <f t="shared" si="440"/>
        <v>3</v>
      </c>
      <c r="AD175" s="11">
        <f t="shared" si="441"/>
        <v>2009</v>
      </c>
      <c r="AE175" s="11">
        <f t="shared" si="442"/>
        <v>1</v>
      </c>
      <c r="AF175" s="11">
        <f t="shared" si="443"/>
        <v>4.5</v>
      </c>
      <c r="AG175" s="12">
        <f t="shared" si="410"/>
        <v>384000</v>
      </c>
      <c r="AH175" s="12">
        <f t="shared" si="444"/>
        <v>7680</v>
      </c>
      <c r="AI175" s="11">
        <f t="shared" si="445"/>
        <v>1</v>
      </c>
      <c r="AJ175" s="11">
        <f t="shared" si="446"/>
        <v>1</v>
      </c>
      <c r="AK175" s="11">
        <f t="shared" si="447"/>
        <v>2</v>
      </c>
      <c r="AL175" s="11">
        <f t="shared" si="448"/>
        <v>2009</v>
      </c>
      <c r="AM175" s="11">
        <f t="shared" si="449"/>
        <v>1</v>
      </c>
      <c r="AN175" s="11">
        <f t="shared" si="450"/>
        <v>5000</v>
      </c>
      <c r="AO175" s="11">
        <f t="shared" si="451"/>
        <v>1</v>
      </c>
      <c r="AP175" s="11">
        <f t="shared" si="452"/>
        <v>7</v>
      </c>
      <c r="AQ175" s="11">
        <f t="shared" si="453"/>
        <v>2009</v>
      </c>
      <c r="AR175" s="11">
        <f t="shared" si="454"/>
        <v>1</v>
      </c>
      <c r="AS175" s="11">
        <f t="shared" si="455"/>
        <v>1</v>
      </c>
      <c r="AT175" s="11">
        <f t="shared" si="456"/>
        <v>14</v>
      </c>
      <c r="AU175" s="11" t="str">
        <f t="shared" si="457"/>
        <v>Pressure Break Tank|Distribution Chamber</v>
      </c>
      <c r="AV175" s="11">
        <f t="shared" si="371"/>
        <v>2009</v>
      </c>
      <c r="AW175" s="11">
        <f t="shared" si="458"/>
        <v>1</v>
      </c>
      <c r="AX175" s="11">
        <f t="shared" si="459"/>
        <v>1</v>
      </c>
      <c r="AY175" s="11">
        <f t="shared" si="460"/>
        <v>2</v>
      </c>
      <c r="AZ175" s="11">
        <f t="shared" si="461"/>
        <v>2009</v>
      </c>
      <c r="BA175" s="11">
        <f t="shared" si="462"/>
        <v>1</v>
      </c>
      <c r="BB175" s="11">
        <f t="shared" si="463"/>
        <v>5000</v>
      </c>
      <c r="BC175" s="11">
        <f t="shared" si="464"/>
        <v>1</v>
      </c>
      <c r="BD175" s="11">
        <f t="shared" si="465"/>
        <v>1</v>
      </c>
      <c r="BE175" s="11">
        <f t="shared" si="466"/>
        <v>2012</v>
      </c>
      <c r="BF175" s="11">
        <f t="shared" si="467"/>
        <v>1</v>
      </c>
      <c r="BG175" s="11">
        <f t="shared" si="492"/>
        <v>1</v>
      </c>
      <c r="BH175" s="11">
        <f t="shared" si="382"/>
        <v>2012</v>
      </c>
      <c r="BI175" s="11">
        <f t="shared" si="468"/>
        <v>1</v>
      </c>
      <c r="BJ175" s="11">
        <f t="shared" si="469"/>
        <v>0</v>
      </c>
      <c r="BK175" s="11" t="str">
        <f t="shared" si="470"/>
        <v/>
      </c>
      <c r="BL175" s="11" t="str">
        <f t="shared" si="471"/>
        <v xml:space="preserve"> </v>
      </c>
      <c r="BM175" s="11" t="str">
        <f t="shared" si="472"/>
        <v xml:space="preserve"> </v>
      </c>
      <c r="BN175" s="11" t="str">
        <f t="shared" si="473"/>
        <v xml:space="preserve"> </v>
      </c>
      <c r="BO175" s="11" t="str">
        <f t="shared" si="474"/>
        <v xml:space="preserve"> </v>
      </c>
      <c r="BP175" s="11" t="str">
        <f t="shared" si="475"/>
        <v xml:space="preserve"> </v>
      </c>
      <c r="BQ175" s="11" t="str">
        <f t="shared" si="476"/>
        <v>0</v>
      </c>
      <c r="BR175" s="25">
        <f t="shared" si="477"/>
        <v>0</v>
      </c>
      <c r="BS175" s="11" t="str">
        <f t="shared" si="478"/>
        <v>Not Present</v>
      </c>
      <c r="BT175" s="11" t="str">
        <f t="shared" si="479"/>
        <v>0</v>
      </c>
      <c r="BU175" s="12">
        <f t="shared" si="480"/>
        <v>1</v>
      </c>
      <c r="BV175" s="12">
        <f t="shared" si="481"/>
        <v>0</v>
      </c>
      <c r="BW175" s="12">
        <f t="shared" si="412"/>
        <v>1</v>
      </c>
      <c r="BX175" s="12">
        <f t="shared" si="482"/>
        <v>1</v>
      </c>
      <c r="BY175" s="11">
        <f t="shared" si="413"/>
        <v>1</v>
      </c>
      <c r="BZ175" s="11">
        <f t="shared" si="483"/>
        <v>1</v>
      </c>
      <c r="CA175" s="11">
        <f t="shared" si="484"/>
        <v>1</v>
      </c>
      <c r="CB175" s="11">
        <f t="shared" si="485"/>
        <v>2012</v>
      </c>
      <c r="CC175" s="11">
        <f t="shared" si="486"/>
        <v>1</v>
      </c>
      <c r="CD175" s="11" t="str">
        <f t="shared" si="487"/>
        <v>No</v>
      </c>
      <c r="CE175" s="11">
        <f t="shared" si="488"/>
        <v>0</v>
      </c>
      <c r="CF175" s="11">
        <f t="shared" si="489"/>
        <v>0</v>
      </c>
      <c r="CG175" s="11">
        <f t="shared" si="414"/>
        <v>1</v>
      </c>
      <c r="CH175" s="11">
        <f t="shared" si="415"/>
        <v>0</v>
      </c>
      <c r="CI175" s="11">
        <f t="shared" si="490"/>
        <v>1</v>
      </c>
      <c r="CJ175" s="11">
        <f t="shared" si="491"/>
        <v>1</v>
      </c>
    </row>
    <row r="176" spans="1:88" x14ac:dyDescent="0.3">
      <c r="A176" s="11">
        <f t="shared" si="330"/>
        <v>2017</v>
      </c>
      <c r="B176" s="11" t="str">
        <f t="shared" si="331"/>
        <v>05-04-2017 21:06:38 CEST</v>
      </c>
      <c r="C176" s="11" t="str">
        <f t="shared" si="420"/>
        <v>Rwanda</v>
      </c>
      <c r="D176" s="11" t="str">
        <f t="shared" si="421"/>
        <v>Rulindo</v>
      </c>
      <c r="E176" s="11" t="str">
        <f t="shared" si="422"/>
        <v>Bushoki</v>
      </c>
      <c r="F176" s="11" t="str">
        <f t="shared" si="423"/>
        <v>N.Ngarama</v>
      </c>
      <c r="G176" s="11" t="str">
        <f t="shared" si="424"/>
        <v>Gifuba</v>
      </c>
      <c r="H176" s="11" t="str">
        <f t="shared" si="425"/>
        <v/>
      </c>
      <c r="I176" s="11" t="str">
        <f t="shared" si="426"/>
        <v/>
      </c>
      <c r="J176" s="11" t="str">
        <f t="shared" si="427"/>
        <v>Rutare source catchment area</v>
      </c>
      <c r="K176" s="11">
        <f t="shared" si="428"/>
        <v>108</v>
      </c>
      <c r="L176" s="11">
        <f t="shared" si="493"/>
        <v>9577</v>
      </c>
      <c r="M176" s="11">
        <f t="shared" si="494"/>
        <v>1</v>
      </c>
      <c r="N176" s="11">
        <f t="shared" si="407"/>
        <v>9577</v>
      </c>
      <c r="O176" s="11">
        <f t="shared" si="429"/>
        <v>108</v>
      </c>
      <c r="P176" s="11" t="str">
        <f t="shared" si="430"/>
        <v xml:space="preserve"> </v>
      </c>
      <c r="Q176" s="13">
        <f t="shared" si="408"/>
        <v>1</v>
      </c>
      <c r="R176" s="11">
        <f t="shared" si="409"/>
        <v>1</v>
      </c>
      <c r="S176" s="11">
        <f t="shared" si="343"/>
        <v>0</v>
      </c>
      <c r="T176" s="11">
        <f t="shared" si="431"/>
        <v>1</v>
      </c>
      <c r="U176" s="11" t="str">
        <f t="shared" si="432"/>
        <v>Piped Network -- Gravity Only</v>
      </c>
      <c r="V176" s="11">
        <f t="shared" si="433"/>
        <v>1960</v>
      </c>
      <c r="W176" s="11" t="str">
        <f t="shared" si="434"/>
        <v>Government</v>
      </c>
      <c r="X176" s="11" t="str">
        <f t="shared" si="435"/>
        <v>Spring</v>
      </c>
      <c r="Y176" s="11">
        <f t="shared" si="436"/>
        <v>1</v>
      </c>
      <c r="Z176" s="11">
        <f t="shared" si="437"/>
        <v>1</v>
      </c>
      <c r="AA176" s="11">
        <f t="shared" si="438"/>
        <v>1</v>
      </c>
      <c r="AB176" s="11" t="str">
        <f t="shared" si="439"/>
        <v>"Springbox" --Intake Structure At A Spring</v>
      </c>
      <c r="AC176" s="11">
        <f t="shared" si="440"/>
        <v>1</v>
      </c>
      <c r="AD176" s="11">
        <f t="shared" si="441"/>
        <v>1960</v>
      </c>
      <c r="AE176" s="11">
        <f t="shared" si="442"/>
        <v>2</v>
      </c>
      <c r="AF176" s="11">
        <f t="shared" si="443"/>
        <v>20</v>
      </c>
      <c r="AG176" s="12">
        <f t="shared" si="410"/>
        <v>86400</v>
      </c>
      <c r="AH176" s="12">
        <f t="shared" si="444"/>
        <v>160</v>
      </c>
      <c r="AI176" s="11">
        <f t="shared" si="445"/>
        <v>1</v>
      </c>
      <c r="AJ176" s="11">
        <f t="shared" si="446"/>
        <v>1</v>
      </c>
      <c r="AK176" s="11">
        <f t="shared" si="447"/>
        <v>1</v>
      </c>
      <c r="AL176" s="11">
        <f t="shared" si="448"/>
        <v>1960</v>
      </c>
      <c r="AM176" s="11">
        <f t="shared" si="449"/>
        <v>2</v>
      </c>
      <c r="AN176" s="11">
        <f t="shared" si="450"/>
        <v>100</v>
      </c>
      <c r="AO176" s="11">
        <f t="shared" si="451"/>
        <v>0</v>
      </c>
      <c r="AP176" s="11" t="str">
        <f t="shared" si="452"/>
        <v xml:space="preserve"> </v>
      </c>
      <c r="AQ176" s="11" t="str">
        <f t="shared" si="453"/>
        <v xml:space="preserve"> </v>
      </c>
      <c r="AR176" s="11" t="str">
        <f t="shared" si="454"/>
        <v xml:space="preserve"> </v>
      </c>
      <c r="AS176" s="11">
        <f t="shared" si="455"/>
        <v>1</v>
      </c>
      <c r="AT176" s="11">
        <f t="shared" si="456"/>
        <v>1</v>
      </c>
      <c r="AU176" s="11" t="str">
        <f t="shared" si="457"/>
        <v>Distribution Chamber</v>
      </c>
      <c r="AV176" s="11">
        <f t="shared" si="371"/>
        <v>1960</v>
      </c>
      <c r="AW176" s="11">
        <f t="shared" si="458"/>
        <v>2</v>
      </c>
      <c r="AX176" s="11">
        <f t="shared" si="459"/>
        <v>1</v>
      </c>
      <c r="AY176" s="11">
        <f t="shared" si="460"/>
        <v>1</v>
      </c>
      <c r="AZ176" s="11">
        <f t="shared" si="461"/>
        <v>1960</v>
      </c>
      <c r="BA176" s="11">
        <f t="shared" si="462"/>
        <v>2</v>
      </c>
      <c r="BB176" s="11">
        <f t="shared" si="463"/>
        <v>1000</v>
      </c>
      <c r="BC176" s="11">
        <f t="shared" si="464"/>
        <v>0</v>
      </c>
      <c r="BD176" s="11" t="str">
        <f t="shared" si="465"/>
        <v xml:space="preserve"> </v>
      </c>
      <c r="BE176" s="11" t="str">
        <f t="shared" si="466"/>
        <v xml:space="preserve"> </v>
      </c>
      <c r="BF176" s="11" t="str">
        <f t="shared" si="467"/>
        <v xml:space="preserve"> </v>
      </c>
      <c r="BG176" s="11" t="str">
        <f t="shared" si="492"/>
        <v xml:space="preserve"> </v>
      </c>
      <c r="BH176" s="11" t="str">
        <f t="shared" si="382"/>
        <v xml:space="preserve"> </v>
      </c>
      <c r="BI176" s="11" t="str">
        <f t="shared" si="468"/>
        <v xml:space="preserve"> </v>
      </c>
      <c r="BJ176" s="11">
        <f t="shared" si="469"/>
        <v>0</v>
      </c>
      <c r="BK176" s="11" t="str">
        <f t="shared" si="470"/>
        <v/>
      </c>
      <c r="BL176" s="11" t="str">
        <f t="shared" si="471"/>
        <v xml:space="preserve"> </v>
      </c>
      <c r="BM176" s="11" t="str">
        <f t="shared" si="472"/>
        <v xml:space="preserve"> </v>
      </c>
      <c r="BN176" s="11" t="str">
        <f t="shared" si="473"/>
        <v xml:space="preserve"> </v>
      </c>
      <c r="BO176" s="11" t="str">
        <f t="shared" si="474"/>
        <v xml:space="preserve"> </v>
      </c>
      <c r="BP176" s="11" t="str">
        <f t="shared" si="475"/>
        <v xml:space="preserve"> </v>
      </c>
      <c r="BQ176" s="11" t="str">
        <f t="shared" si="476"/>
        <v>0</v>
      </c>
      <c r="BR176" s="25">
        <f t="shared" si="477"/>
        <v>0</v>
      </c>
      <c r="BS176" s="11" t="str">
        <f t="shared" si="478"/>
        <v>Not Present</v>
      </c>
      <c r="BT176" s="11" t="str">
        <f t="shared" si="479"/>
        <v>0</v>
      </c>
      <c r="BU176" s="12">
        <f t="shared" si="480"/>
        <v>1</v>
      </c>
      <c r="BV176" s="12">
        <f t="shared" si="481"/>
        <v>0</v>
      </c>
      <c r="BW176" s="12">
        <f t="shared" si="412"/>
        <v>1</v>
      </c>
      <c r="BX176" s="12">
        <f t="shared" si="482"/>
        <v>1</v>
      </c>
      <c r="BY176" s="11">
        <f t="shared" si="413"/>
        <v>1</v>
      </c>
      <c r="BZ176" s="11">
        <f t="shared" si="483"/>
        <v>1</v>
      </c>
      <c r="CA176" s="11" t="str">
        <f t="shared" si="484"/>
        <v xml:space="preserve"> </v>
      </c>
      <c r="CB176" s="11">
        <f t="shared" si="485"/>
        <v>1960</v>
      </c>
      <c r="CC176" s="11">
        <f t="shared" si="486"/>
        <v>2</v>
      </c>
      <c r="CD176" s="11" t="str">
        <f t="shared" si="487"/>
        <v>No</v>
      </c>
      <c r="CE176" s="11">
        <f t="shared" si="488"/>
        <v>0</v>
      </c>
      <c r="CF176" s="11">
        <f t="shared" si="489"/>
        <v>0</v>
      </c>
      <c r="CG176" s="11">
        <f t="shared" si="414"/>
        <v>1</v>
      </c>
      <c r="CH176" s="11">
        <f t="shared" si="415"/>
        <v>0</v>
      </c>
      <c r="CI176" s="11">
        <f t="shared" si="490"/>
        <v>1</v>
      </c>
      <c r="CJ176" s="11">
        <f t="shared" si="491"/>
        <v>2</v>
      </c>
    </row>
    <row r="177" spans="1:88" x14ac:dyDescent="0.3">
      <c r="A177" s="11">
        <f t="shared" si="330"/>
        <v>2017</v>
      </c>
      <c r="B177" s="11" t="str">
        <f t="shared" si="331"/>
        <v>15-04-2017 22:06:22 CEST</v>
      </c>
      <c r="C177" s="11" t="str">
        <f t="shared" si="420"/>
        <v>Rwanda</v>
      </c>
      <c r="D177" s="11" t="str">
        <f t="shared" si="421"/>
        <v>Rulindo</v>
      </c>
      <c r="E177" s="11" t="str">
        <f t="shared" si="422"/>
        <v>Bushoki</v>
      </c>
      <c r="F177" s="11" t="str">
        <f t="shared" si="423"/>
        <v>Gasiza</v>
      </c>
      <c r="G177" s="11" t="str">
        <f t="shared" si="424"/>
        <v>Remera</v>
      </c>
      <c r="H177" s="11" t="str">
        <f t="shared" si="425"/>
        <v/>
      </c>
      <c r="I177" s="11" t="str">
        <f t="shared" si="426"/>
        <v/>
      </c>
      <c r="J177" s="11" t="str">
        <f t="shared" si="427"/>
        <v>Gasiza market water point1/Nyagahondo gravity system</v>
      </c>
      <c r="K177" s="11">
        <f t="shared" si="428"/>
        <v>228</v>
      </c>
      <c r="L177" s="11">
        <f t="shared" si="493"/>
        <v>844</v>
      </c>
      <c r="M177" s="11">
        <f t="shared" si="494"/>
        <v>1</v>
      </c>
      <c r="N177" s="11">
        <f t="shared" si="407"/>
        <v>844</v>
      </c>
      <c r="O177" s="11">
        <f t="shared" si="429"/>
        <v>228</v>
      </c>
      <c r="P177" s="11" t="str">
        <f t="shared" si="430"/>
        <v xml:space="preserve"> </v>
      </c>
      <c r="Q177" s="13">
        <f t="shared" si="408"/>
        <v>1</v>
      </c>
      <c r="R177" s="11">
        <f t="shared" si="409"/>
        <v>1</v>
      </c>
      <c r="S177" s="11">
        <f t="shared" si="343"/>
        <v>0</v>
      </c>
      <c r="T177" s="11">
        <f t="shared" si="431"/>
        <v>1</v>
      </c>
      <c r="U177" s="11" t="str">
        <f t="shared" si="432"/>
        <v>Piped Network -- Gravity Only</v>
      </c>
      <c r="V177" s="11">
        <f t="shared" si="433"/>
        <v>2010</v>
      </c>
      <c r="W177" s="11" t="str">
        <f t="shared" si="434"/>
        <v>Caritas</v>
      </c>
      <c r="X177" s="11" t="str">
        <f t="shared" si="435"/>
        <v>Spring</v>
      </c>
      <c r="Y177" s="11">
        <f t="shared" si="436"/>
        <v>1</v>
      </c>
      <c r="Z177" s="11">
        <f t="shared" si="437"/>
        <v>1</v>
      </c>
      <c r="AA177" s="11">
        <f t="shared" si="438"/>
        <v>0</v>
      </c>
      <c r="AB177" s="11" t="str">
        <f t="shared" si="439"/>
        <v/>
      </c>
      <c r="AC177" s="11" t="str">
        <f t="shared" si="440"/>
        <v xml:space="preserve"> </v>
      </c>
      <c r="AD177" s="11" t="str">
        <f t="shared" si="441"/>
        <v xml:space="preserve"> </v>
      </c>
      <c r="AE177" s="11" t="str">
        <f t="shared" si="442"/>
        <v xml:space="preserve"> </v>
      </c>
      <c r="AF177" s="11">
        <f t="shared" si="443"/>
        <v>30</v>
      </c>
      <c r="AG177" s="12">
        <f t="shared" si="410"/>
        <v>57600</v>
      </c>
      <c r="AH177" s="12">
        <f t="shared" si="444"/>
        <v>50.526315789473685</v>
      </c>
      <c r="AI177" s="11">
        <f t="shared" si="445"/>
        <v>1</v>
      </c>
      <c r="AJ177" s="11">
        <f t="shared" si="446"/>
        <v>0</v>
      </c>
      <c r="AK177" s="11" t="str">
        <f t="shared" si="447"/>
        <v xml:space="preserve"> </v>
      </c>
      <c r="AL177" s="11" t="str">
        <f t="shared" si="448"/>
        <v xml:space="preserve"> </v>
      </c>
      <c r="AM177" s="11" t="str">
        <f t="shared" si="449"/>
        <v xml:space="preserve"> </v>
      </c>
      <c r="AN177" s="11" t="str">
        <f t="shared" si="450"/>
        <v xml:space="preserve"> </v>
      </c>
      <c r="AO177" s="11">
        <f t="shared" si="451"/>
        <v>1</v>
      </c>
      <c r="AP177" s="11">
        <f t="shared" si="452"/>
        <v>1</v>
      </c>
      <c r="AQ177" s="11">
        <f t="shared" si="453"/>
        <v>2010</v>
      </c>
      <c r="AR177" s="11">
        <f t="shared" si="454"/>
        <v>1</v>
      </c>
      <c r="AS177" s="11">
        <f t="shared" si="455"/>
        <v>0</v>
      </c>
      <c r="AT177" s="11" t="str">
        <f t="shared" si="456"/>
        <v xml:space="preserve"> </v>
      </c>
      <c r="AU177" s="11" t="str">
        <f t="shared" si="457"/>
        <v/>
      </c>
      <c r="AV177" s="11" t="str">
        <f t="shared" si="371"/>
        <v xml:space="preserve"> </v>
      </c>
      <c r="AW177" s="11" t="str">
        <f t="shared" si="458"/>
        <v xml:space="preserve"> </v>
      </c>
      <c r="AX177" s="11">
        <f t="shared" si="459"/>
        <v>1</v>
      </c>
      <c r="AY177" s="11">
        <f t="shared" si="460"/>
        <v>2</v>
      </c>
      <c r="AZ177" s="11">
        <f t="shared" si="461"/>
        <v>2010</v>
      </c>
      <c r="BA177" s="11">
        <f t="shared" si="462"/>
        <v>1</v>
      </c>
      <c r="BB177" s="11">
        <f t="shared" si="463"/>
        <v>1000</v>
      </c>
      <c r="BC177" s="11">
        <f t="shared" si="464"/>
        <v>0</v>
      </c>
      <c r="BD177" s="11" t="str">
        <f t="shared" si="465"/>
        <v xml:space="preserve"> </v>
      </c>
      <c r="BE177" s="11" t="str">
        <f t="shared" si="466"/>
        <v xml:space="preserve"> </v>
      </c>
      <c r="BF177" s="11" t="str">
        <f t="shared" si="467"/>
        <v xml:space="preserve"> </v>
      </c>
      <c r="BG177" s="11" t="str">
        <f t="shared" si="492"/>
        <v xml:space="preserve"> </v>
      </c>
      <c r="BH177" s="11" t="str">
        <f t="shared" si="382"/>
        <v xml:space="preserve"> </v>
      </c>
      <c r="BI177" s="11" t="str">
        <f t="shared" si="468"/>
        <v xml:space="preserve"> </v>
      </c>
      <c r="BJ177" s="11">
        <f t="shared" si="469"/>
        <v>0</v>
      </c>
      <c r="BK177" s="11" t="str">
        <f t="shared" si="470"/>
        <v/>
      </c>
      <c r="BL177" s="11" t="str">
        <f t="shared" si="471"/>
        <v xml:space="preserve"> </v>
      </c>
      <c r="BM177" s="11" t="str">
        <f t="shared" si="472"/>
        <v xml:space="preserve"> </v>
      </c>
      <c r="BN177" s="11" t="str">
        <f t="shared" si="473"/>
        <v xml:space="preserve"> </v>
      </c>
      <c r="BO177" s="11" t="str">
        <f t="shared" si="474"/>
        <v xml:space="preserve"> </v>
      </c>
      <c r="BP177" s="11" t="str">
        <f t="shared" si="475"/>
        <v xml:space="preserve"> </v>
      </c>
      <c r="BQ177" s="11" t="str">
        <f t="shared" si="476"/>
        <v>0</v>
      </c>
      <c r="BR177" s="25">
        <f t="shared" si="477"/>
        <v>0</v>
      </c>
      <c r="BS177" s="11" t="str">
        <f t="shared" si="478"/>
        <v>Not Present</v>
      </c>
      <c r="BT177" s="11" t="str">
        <f t="shared" si="479"/>
        <v>0</v>
      </c>
      <c r="BU177" s="12">
        <f t="shared" si="480"/>
        <v>1</v>
      </c>
      <c r="BV177" s="12">
        <f t="shared" si="481"/>
        <v>0</v>
      </c>
      <c r="BW177" s="12">
        <f t="shared" si="412"/>
        <v>1</v>
      </c>
      <c r="BX177" s="12">
        <f t="shared" si="482"/>
        <v>1</v>
      </c>
      <c r="BY177" s="11">
        <f t="shared" si="413"/>
        <v>1</v>
      </c>
      <c r="BZ177" s="11">
        <f t="shared" si="483"/>
        <v>1</v>
      </c>
      <c r="CA177" s="11">
        <f t="shared" si="484"/>
        <v>1</v>
      </c>
      <c r="CB177" s="11">
        <f t="shared" si="485"/>
        <v>2010</v>
      </c>
      <c r="CC177" s="11">
        <f t="shared" si="486"/>
        <v>3</v>
      </c>
      <c r="CD177" s="11" t="str">
        <f t="shared" si="487"/>
        <v>No</v>
      </c>
      <c r="CE177" s="11">
        <f t="shared" si="488"/>
        <v>0</v>
      </c>
      <c r="CF177" s="11">
        <f t="shared" si="489"/>
        <v>0</v>
      </c>
      <c r="CG177" s="11">
        <f t="shared" si="414"/>
        <v>1</v>
      </c>
      <c r="CH177" s="11">
        <f t="shared" si="415"/>
        <v>0</v>
      </c>
      <c r="CI177" s="11">
        <f t="shared" si="490"/>
        <v>0</v>
      </c>
      <c r="CJ177" s="11">
        <f t="shared" si="491"/>
        <v>3</v>
      </c>
    </row>
    <row r="178" spans="1:88" x14ac:dyDescent="0.3">
      <c r="A178" s="11">
        <f t="shared" si="330"/>
        <v>2017</v>
      </c>
      <c r="B178" s="11" t="str">
        <f t="shared" si="331"/>
        <v>06-03-2017 17:15:09 CET</v>
      </c>
      <c r="C178" s="11" t="str">
        <f t="shared" si="420"/>
        <v>Rwanda</v>
      </c>
      <c r="D178" s="11" t="str">
        <f t="shared" si="421"/>
        <v>Rulindo</v>
      </c>
      <c r="E178" s="11" t="str">
        <f t="shared" si="422"/>
        <v>Shyorongi</v>
      </c>
      <c r="F178" s="11" t="str">
        <f t="shared" si="423"/>
        <v>Rutonde</v>
      </c>
      <c r="G178" s="11" t="str">
        <f t="shared" si="424"/>
        <v>Bugarura</v>
      </c>
      <c r="H178" s="11" t="str">
        <f t="shared" si="425"/>
        <v/>
      </c>
      <c r="I178" s="11" t="str">
        <f t="shared" si="426"/>
        <v/>
      </c>
      <c r="J178" s="11" t="str">
        <f t="shared" si="427"/>
        <v xml:space="preserve"> </v>
      </c>
      <c r="K178" s="11">
        <f t="shared" si="428"/>
        <v>5000</v>
      </c>
      <c r="L178" s="11"/>
      <c r="M178" s="11"/>
      <c r="N178" s="11"/>
      <c r="O178" s="11">
        <f t="shared" si="429"/>
        <v>3000</v>
      </c>
      <c r="P178" s="11">
        <f t="shared" si="430"/>
        <v>2000</v>
      </c>
      <c r="Q178" s="13">
        <f t="shared" si="408"/>
        <v>0.6</v>
      </c>
      <c r="R178" s="11">
        <f t="shared" si="409"/>
        <v>0</v>
      </c>
      <c r="S178" s="11">
        <f t="shared" si="343"/>
        <v>0</v>
      </c>
      <c r="T178" s="11">
        <f t="shared" si="431"/>
        <v>1</v>
      </c>
      <c r="U178" s="11" t="str">
        <f t="shared" si="432"/>
        <v>Piped Network -- Gravity Only</v>
      </c>
      <c r="V178" s="11">
        <f t="shared" si="433"/>
        <v>2000</v>
      </c>
      <c r="W178" s="11" t="str">
        <f t="shared" si="434"/>
        <v>Governement (District, Wasac) And Water For People</v>
      </c>
      <c r="X178" s="11" t="str">
        <f t="shared" si="435"/>
        <v>Spring</v>
      </c>
      <c r="Y178" s="11">
        <f t="shared" si="436"/>
        <v>5</v>
      </c>
      <c r="Z178" s="11">
        <f t="shared" si="437"/>
        <v>1</v>
      </c>
      <c r="AA178" s="11">
        <f t="shared" si="438"/>
        <v>1</v>
      </c>
      <c r="AB178" s="11" t="str">
        <f t="shared" si="439"/>
        <v>"Springbox" --Intake Structure At A Spring</v>
      </c>
      <c r="AC178" s="11">
        <f t="shared" si="440"/>
        <v>4</v>
      </c>
      <c r="AD178" s="11">
        <f t="shared" si="441"/>
        <v>2010</v>
      </c>
      <c r="AE178" s="11">
        <f t="shared" si="442"/>
        <v>1</v>
      </c>
      <c r="AF178" s="11">
        <f t="shared" si="443"/>
        <v>20</v>
      </c>
      <c r="AG178" s="12">
        <f t="shared" si="410"/>
        <v>86400</v>
      </c>
      <c r="AH178" s="12">
        <f t="shared" si="444"/>
        <v>5.76</v>
      </c>
      <c r="AI178" s="11">
        <f t="shared" si="445"/>
        <v>0</v>
      </c>
      <c r="AJ178" s="11">
        <f t="shared" si="446"/>
        <v>1</v>
      </c>
      <c r="AK178" s="11">
        <f t="shared" si="447"/>
        <v>1</v>
      </c>
      <c r="AL178" s="11">
        <f t="shared" si="448"/>
        <v>2010</v>
      </c>
      <c r="AM178" s="11">
        <f t="shared" si="449"/>
        <v>1</v>
      </c>
      <c r="AN178" s="11">
        <f t="shared" si="450"/>
        <v>6500</v>
      </c>
      <c r="AO178" s="11">
        <f t="shared" si="451"/>
        <v>1</v>
      </c>
      <c r="AP178" s="11">
        <f t="shared" si="452"/>
        <v>2</v>
      </c>
      <c r="AQ178" s="11">
        <f t="shared" si="453"/>
        <v>2010</v>
      </c>
      <c r="AR178" s="11">
        <f t="shared" si="454"/>
        <v>2</v>
      </c>
      <c r="AS178" s="11">
        <f t="shared" si="455"/>
        <v>1</v>
      </c>
      <c r="AT178" s="11">
        <f t="shared" si="456"/>
        <v>20</v>
      </c>
      <c r="AU178" s="11" t="str">
        <f t="shared" si="457"/>
        <v>Sedimentation Tank|Pressure Break Tank|Distribution Chamber</v>
      </c>
      <c r="AV178" s="11">
        <f t="shared" si="371"/>
        <v>2010</v>
      </c>
      <c r="AW178" s="11">
        <f t="shared" si="458"/>
        <v>3</v>
      </c>
      <c r="AX178" s="11">
        <f t="shared" si="459"/>
        <v>1</v>
      </c>
      <c r="AY178" s="11">
        <f t="shared" si="460"/>
        <v>6</v>
      </c>
      <c r="AZ178" s="11">
        <f t="shared" si="461"/>
        <v>2010</v>
      </c>
      <c r="BA178" s="11">
        <f t="shared" si="462"/>
        <v>2</v>
      </c>
      <c r="BB178" s="11">
        <f t="shared" si="463"/>
        <v>10000</v>
      </c>
      <c r="BC178" s="11">
        <f t="shared" si="464"/>
        <v>1</v>
      </c>
      <c r="BD178" s="11">
        <f t="shared" si="465"/>
        <v>1</v>
      </c>
      <c r="BE178" s="11">
        <f t="shared" si="466"/>
        <v>2010</v>
      </c>
      <c r="BF178" s="11">
        <f t="shared" si="467"/>
        <v>3</v>
      </c>
      <c r="BG178" s="11">
        <f t="shared" si="492"/>
        <v>1</v>
      </c>
      <c r="BH178" s="11">
        <f t="shared" si="382"/>
        <v>2010</v>
      </c>
      <c r="BI178" s="11">
        <f t="shared" si="468"/>
        <v>3</v>
      </c>
      <c r="BJ178" s="11">
        <f t="shared" si="469"/>
        <v>1</v>
      </c>
      <c r="BK178" s="11" t="str">
        <f t="shared" si="470"/>
        <v>Disinfection/Chlorination</v>
      </c>
      <c r="BL178" s="11">
        <f t="shared" si="471"/>
        <v>2010</v>
      </c>
      <c r="BM178" s="11">
        <f t="shared" si="472"/>
        <v>1</v>
      </c>
      <c r="BN178" s="11">
        <f t="shared" si="473"/>
        <v>0</v>
      </c>
      <c r="BO178" s="11" t="str">
        <f t="shared" si="474"/>
        <v xml:space="preserve"> </v>
      </c>
      <c r="BP178" s="11" t="str">
        <f t="shared" si="475"/>
        <v xml:space="preserve"> </v>
      </c>
      <c r="BQ178" s="11" t="str">
        <f t="shared" si="476"/>
        <v>0</v>
      </c>
      <c r="BR178" s="25">
        <f t="shared" si="477"/>
        <v>0</v>
      </c>
      <c r="BS178" s="11" t="str">
        <f t="shared" si="478"/>
        <v>Not Present</v>
      </c>
      <c r="BT178" s="11" t="str">
        <f t="shared" si="479"/>
        <v>0</v>
      </c>
      <c r="BU178" s="12">
        <f t="shared" si="480"/>
        <v>1</v>
      </c>
      <c r="BV178" s="12">
        <f t="shared" si="481"/>
        <v>0</v>
      </c>
      <c r="BW178" s="12">
        <f t="shared" si="412"/>
        <v>1</v>
      </c>
      <c r="BX178" s="12">
        <f t="shared" si="482"/>
        <v>1</v>
      </c>
      <c r="BY178" s="11">
        <f t="shared" si="413"/>
        <v>1</v>
      </c>
      <c r="BZ178" s="11">
        <f t="shared" si="483"/>
        <v>1</v>
      </c>
      <c r="CA178" s="11">
        <f t="shared" si="484"/>
        <v>14</v>
      </c>
      <c r="CB178" s="11">
        <f t="shared" si="485"/>
        <v>2010</v>
      </c>
      <c r="CC178" s="11">
        <f t="shared" si="486"/>
        <v>3</v>
      </c>
      <c r="CD178" s="11" t="str">
        <f t="shared" si="487"/>
        <v>Yes</v>
      </c>
      <c r="CE178" s="11">
        <f t="shared" si="488"/>
        <v>5</v>
      </c>
      <c r="CF178" s="11">
        <f t="shared" si="489"/>
        <v>15</v>
      </c>
      <c r="CG178" s="11">
        <f t="shared" si="414"/>
        <v>0</v>
      </c>
      <c r="CH178" s="11">
        <f t="shared" si="415"/>
        <v>75</v>
      </c>
      <c r="CI178" s="11">
        <f t="shared" si="490"/>
        <v>0</v>
      </c>
      <c r="CJ178" s="11">
        <f t="shared" si="491"/>
        <v>3</v>
      </c>
    </row>
    <row r="179" spans="1:88" x14ac:dyDescent="0.3">
      <c r="A179" s="11">
        <f t="shared" si="330"/>
        <v>2017</v>
      </c>
      <c r="B179" s="11" t="str">
        <f t="shared" si="331"/>
        <v>12-03-2017 10:47:06 CET</v>
      </c>
      <c r="C179" s="11" t="str">
        <f t="shared" si="420"/>
        <v>Rwanda</v>
      </c>
      <c r="D179" s="11" t="str">
        <f t="shared" si="421"/>
        <v>Rulindo</v>
      </c>
      <c r="E179" s="11" t="str">
        <f t="shared" si="422"/>
        <v>Shyorongi</v>
      </c>
      <c r="F179" s="11" t="str">
        <f t="shared" si="423"/>
        <v>Muvumu</v>
      </c>
      <c r="G179" s="11" t="str">
        <f t="shared" si="424"/>
        <v>Karama</v>
      </c>
      <c r="H179" s="11" t="str">
        <f t="shared" si="425"/>
        <v/>
      </c>
      <c r="I179" s="11" t="str">
        <f t="shared" si="426"/>
        <v/>
      </c>
      <c r="J179" s="11" t="str">
        <f t="shared" si="427"/>
        <v>Bitete-Muvumu</v>
      </c>
      <c r="K179" s="11">
        <f t="shared" si="428"/>
        <v>121</v>
      </c>
      <c r="L179" s="11">
        <f>(People_Using_System)</f>
        <v>1316</v>
      </c>
      <c r="M179" s="11">
        <f>COUNTIFS(J:J,J179,T:T,1)</f>
        <v>7</v>
      </c>
      <c r="N179" s="11">
        <f t="shared" si="407"/>
        <v>188</v>
      </c>
      <c r="O179" s="11">
        <f t="shared" si="429"/>
        <v>40</v>
      </c>
      <c r="P179" s="11">
        <f t="shared" si="430"/>
        <v>81</v>
      </c>
      <c r="Q179" s="13">
        <f t="shared" si="408"/>
        <v>0.33057851239669422</v>
      </c>
      <c r="R179" s="11">
        <f t="shared" si="409"/>
        <v>0</v>
      </c>
      <c r="S179" s="11">
        <f t="shared" si="343"/>
        <v>1</v>
      </c>
      <c r="T179" s="11">
        <f t="shared" si="431"/>
        <v>1</v>
      </c>
      <c r="U179" s="11" t="str">
        <f t="shared" si="432"/>
        <v>Piped Network -- Gravity Only</v>
      </c>
      <c r="V179" s="11">
        <f t="shared" si="433"/>
        <v>2013</v>
      </c>
      <c r="W179" s="11" t="str">
        <f t="shared" si="434"/>
        <v>Governement (District, Wasac) And Water For People</v>
      </c>
      <c r="X179" s="11" t="str">
        <f t="shared" si="435"/>
        <v>Spring</v>
      </c>
      <c r="Y179" s="11">
        <f t="shared" si="436"/>
        <v>3</v>
      </c>
      <c r="Z179" s="11">
        <f t="shared" si="437"/>
        <v>1</v>
      </c>
      <c r="AA179" s="11">
        <f t="shared" si="438"/>
        <v>1</v>
      </c>
      <c r="AB179" s="11" t="str">
        <f t="shared" si="439"/>
        <v>"Springbox" --Intake Structure At A Spring</v>
      </c>
      <c r="AC179" s="11">
        <f t="shared" si="440"/>
        <v>1</v>
      </c>
      <c r="AD179" s="11">
        <f t="shared" si="441"/>
        <v>2013</v>
      </c>
      <c r="AE179" s="11">
        <f t="shared" si="442"/>
        <v>1</v>
      </c>
      <c r="AF179" s="11">
        <f t="shared" si="443"/>
        <v>11</v>
      </c>
      <c r="AG179" s="12">
        <f t="shared" si="410"/>
        <v>157090.90909090909</v>
      </c>
      <c r="AH179" s="12">
        <f t="shared" si="444"/>
        <v>785.4545454545455</v>
      </c>
      <c r="AI179" s="11">
        <f t="shared" si="445"/>
        <v>1</v>
      </c>
      <c r="AJ179" s="11">
        <f t="shared" si="446"/>
        <v>1</v>
      </c>
      <c r="AK179" s="11">
        <f t="shared" si="447"/>
        <v>1000</v>
      </c>
      <c r="AL179" s="11">
        <f t="shared" si="448"/>
        <v>2013</v>
      </c>
      <c r="AM179" s="11">
        <f t="shared" si="449"/>
        <v>2</v>
      </c>
      <c r="AN179" s="11">
        <f t="shared" si="450"/>
        <v>1000</v>
      </c>
      <c r="AO179" s="11">
        <f t="shared" si="451"/>
        <v>1</v>
      </c>
      <c r="AP179" s="11">
        <f t="shared" si="452"/>
        <v>4</v>
      </c>
      <c r="AQ179" s="11">
        <f t="shared" si="453"/>
        <v>2013</v>
      </c>
      <c r="AR179" s="11">
        <f t="shared" si="454"/>
        <v>1</v>
      </c>
      <c r="AS179" s="11">
        <f t="shared" si="455"/>
        <v>1</v>
      </c>
      <c r="AT179" s="11">
        <f t="shared" si="456"/>
        <v>6</v>
      </c>
      <c r="AU179" s="11" t="str">
        <f t="shared" si="457"/>
        <v>Pressure Break Tank|Distribution Chamber|Ventouse,Washout</v>
      </c>
      <c r="AV179" s="11">
        <f t="shared" si="371"/>
        <v>2013</v>
      </c>
      <c r="AW179" s="11">
        <f t="shared" si="458"/>
        <v>2</v>
      </c>
      <c r="AX179" s="11">
        <f t="shared" si="459"/>
        <v>1</v>
      </c>
      <c r="AY179" s="11">
        <f t="shared" si="460"/>
        <v>1</v>
      </c>
      <c r="AZ179" s="11">
        <f t="shared" si="461"/>
        <v>2013</v>
      </c>
      <c r="BA179" s="11">
        <f t="shared" si="462"/>
        <v>1</v>
      </c>
      <c r="BB179" s="11">
        <f t="shared" si="463"/>
        <v>4000</v>
      </c>
      <c r="BC179" s="11">
        <f t="shared" si="464"/>
        <v>0</v>
      </c>
      <c r="BD179" s="11" t="str">
        <f t="shared" si="465"/>
        <v xml:space="preserve"> </v>
      </c>
      <c r="BE179" s="11" t="str">
        <f t="shared" si="466"/>
        <v xml:space="preserve"> </v>
      </c>
      <c r="BF179" s="11" t="str">
        <f t="shared" si="467"/>
        <v xml:space="preserve"> </v>
      </c>
      <c r="BG179" s="11" t="str">
        <f t="shared" si="492"/>
        <v xml:space="preserve"> </v>
      </c>
      <c r="BH179" s="11" t="str">
        <f t="shared" si="382"/>
        <v xml:space="preserve"> </v>
      </c>
      <c r="BI179" s="11" t="str">
        <f t="shared" si="468"/>
        <v xml:space="preserve"> </v>
      </c>
      <c r="BJ179" s="11">
        <f t="shared" si="469"/>
        <v>0</v>
      </c>
      <c r="BK179" s="11" t="str">
        <f t="shared" si="470"/>
        <v/>
      </c>
      <c r="BL179" s="11" t="str">
        <f t="shared" si="471"/>
        <v xml:space="preserve"> </v>
      </c>
      <c r="BM179" s="11" t="str">
        <f t="shared" si="472"/>
        <v xml:space="preserve"> </v>
      </c>
      <c r="BN179" s="11" t="str">
        <f t="shared" si="473"/>
        <v xml:space="preserve"> </v>
      </c>
      <c r="BO179" s="11" t="str">
        <f t="shared" si="474"/>
        <v xml:space="preserve"> </v>
      </c>
      <c r="BP179" s="11" t="str">
        <f t="shared" si="475"/>
        <v xml:space="preserve"> </v>
      </c>
      <c r="BQ179" s="11" t="str">
        <f t="shared" si="476"/>
        <v>0</v>
      </c>
      <c r="BR179" s="25">
        <f t="shared" si="477"/>
        <v>0</v>
      </c>
      <c r="BS179" s="11" t="str">
        <f t="shared" si="478"/>
        <v>Not Present</v>
      </c>
      <c r="BT179" s="11" t="str">
        <f t="shared" si="479"/>
        <v>0</v>
      </c>
      <c r="BU179" s="12">
        <f t="shared" si="480"/>
        <v>1</v>
      </c>
      <c r="BV179" s="12">
        <f t="shared" si="481"/>
        <v>0</v>
      </c>
      <c r="BW179" s="12">
        <f t="shared" si="412"/>
        <v>1</v>
      </c>
      <c r="BX179" s="12">
        <f t="shared" si="482"/>
        <v>1</v>
      </c>
      <c r="BY179" s="11">
        <f t="shared" si="413"/>
        <v>1</v>
      </c>
      <c r="BZ179" s="11">
        <f t="shared" si="483"/>
        <v>1</v>
      </c>
      <c r="CA179" s="11">
        <f t="shared" si="484"/>
        <v>1</v>
      </c>
      <c r="CB179" s="11">
        <f t="shared" si="485"/>
        <v>2013</v>
      </c>
      <c r="CC179" s="11">
        <f t="shared" si="486"/>
        <v>1</v>
      </c>
      <c r="CD179" s="11" t="str">
        <f t="shared" si="487"/>
        <v>No</v>
      </c>
      <c r="CE179" s="11">
        <f t="shared" si="488"/>
        <v>0</v>
      </c>
      <c r="CF179" s="11">
        <f t="shared" si="489"/>
        <v>0</v>
      </c>
      <c r="CG179" s="11">
        <f t="shared" si="414"/>
        <v>1</v>
      </c>
      <c r="CH179" s="11">
        <f t="shared" si="415"/>
        <v>0</v>
      </c>
      <c r="CI179" s="11">
        <f t="shared" si="490"/>
        <v>1</v>
      </c>
      <c r="CJ179" s="11">
        <f t="shared" si="491"/>
        <v>1</v>
      </c>
    </row>
    <row r="180" spans="1:88" x14ac:dyDescent="0.3">
      <c r="A180" s="11">
        <f t="shared" si="330"/>
        <v>2017</v>
      </c>
      <c r="B180" s="11" t="str">
        <f t="shared" si="331"/>
        <v>16-03-2017 06:03:20 CET</v>
      </c>
      <c r="C180" s="11" t="str">
        <f t="shared" si="420"/>
        <v>Rwanda</v>
      </c>
      <c r="D180" s="11" t="str">
        <f t="shared" si="421"/>
        <v>Rulindo</v>
      </c>
      <c r="E180" s="11" t="str">
        <f t="shared" si="422"/>
        <v>Burega</v>
      </c>
      <c r="F180" s="11" t="str">
        <f t="shared" si="423"/>
        <v>Karengeli</v>
      </c>
      <c r="G180" s="11" t="str">
        <f t="shared" si="424"/>
        <v>Mataba</v>
      </c>
      <c r="H180" s="11" t="str">
        <f t="shared" si="425"/>
        <v/>
      </c>
      <c r="I180" s="11" t="str">
        <f t="shared" si="426"/>
        <v/>
      </c>
      <c r="J180" s="11" t="str">
        <f t="shared" si="427"/>
        <v>Rwamugaza</v>
      </c>
      <c r="K180" s="11">
        <f t="shared" si="428"/>
        <v>495</v>
      </c>
      <c r="L180" s="11">
        <f>(People_Using_System)</f>
        <v>14106</v>
      </c>
      <c r="M180" s="11">
        <f>COUNTIFS(J:J,J180,T:T,1)</f>
        <v>38</v>
      </c>
      <c r="N180" s="11">
        <f t="shared" si="407"/>
        <v>371.21052631578948</v>
      </c>
      <c r="O180" s="11">
        <f t="shared" si="429"/>
        <v>495</v>
      </c>
      <c r="P180" s="11" t="str">
        <f t="shared" si="430"/>
        <v xml:space="preserve"> </v>
      </c>
      <c r="Q180" s="13">
        <f t="shared" si="408"/>
        <v>1</v>
      </c>
      <c r="R180" s="11">
        <f t="shared" si="409"/>
        <v>1</v>
      </c>
      <c r="S180" s="11">
        <f t="shared" si="343"/>
        <v>0</v>
      </c>
      <c r="T180" s="11">
        <f t="shared" si="431"/>
        <v>1</v>
      </c>
      <c r="U180" s="11" t="str">
        <f t="shared" si="432"/>
        <v>Piped Network With Pump</v>
      </c>
      <c r="V180" s="11">
        <f t="shared" si="433"/>
        <v>2012</v>
      </c>
      <c r="W180" s="11" t="str">
        <f t="shared" si="434"/>
        <v>Governement (District, Wasac) And Water For People</v>
      </c>
      <c r="X180" s="11" t="str">
        <f t="shared" si="435"/>
        <v>Spring</v>
      </c>
      <c r="Y180" s="11">
        <f t="shared" si="436"/>
        <v>3</v>
      </c>
      <c r="Z180" s="11">
        <f t="shared" si="437"/>
        <v>1</v>
      </c>
      <c r="AA180" s="11">
        <f t="shared" si="438"/>
        <v>1</v>
      </c>
      <c r="AB180" s="11" t="str">
        <f t="shared" si="439"/>
        <v/>
      </c>
      <c r="AC180" s="11">
        <f t="shared" si="440"/>
        <v>3</v>
      </c>
      <c r="AD180" s="11">
        <f t="shared" si="441"/>
        <v>2009</v>
      </c>
      <c r="AE180" s="11">
        <f t="shared" si="442"/>
        <v>1</v>
      </c>
      <c r="AF180" s="11">
        <f t="shared" si="443"/>
        <v>4.5</v>
      </c>
      <c r="AG180" s="12">
        <f t="shared" si="410"/>
        <v>384000</v>
      </c>
      <c r="AH180" s="12">
        <f t="shared" si="444"/>
        <v>155.15151515151516</v>
      </c>
      <c r="AI180" s="11">
        <f t="shared" si="445"/>
        <v>1</v>
      </c>
      <c r="AJ180" s="11">
        <f t="shared" si="446"/>
        <v>1</v>
      </c>
      <c r="AK180" s="11">
        <f t="shared" si="447"/>
        <v>2</v>
      </c>
      <c r="AL180" s="11">
        <f t="shared" si="448"/>
        <v>2012</v>
      </c>
      <c r="AM180" s="11">
        <f t="shared" si="449"/>
        <v>2</v>
      </c>
      <c r="AN180" s="11">
        <f t="shared" si="450"/>
        <v>5000</v>
      </c>
      <c r="AO180" s="11">
        <f t="shared" si="451"/>
        <v>1</v>
      </c>
      <c r="AP180" s="11">
        <f t="shared" si="452"/>
        <v>16</v>
      </c>
      <c r="AQ180" s="11">
        <f t="shared" si="453"/>
        <v>2012</v>
      </c>
      <c r="AR180" s="11">
        <f t="shared" si="454"/>
        <v>1</v>
      </c>
      <c r="AS180" s="11">
        <f t="shared" si="455"/>
        <v>1</v>
      </c>
      <c r="AT180" s="11">
        <f t="shared" si="456"/>
        <v>8</v>
      </c>
      <c r="AU180" s="11" t="str">
        <f t="shared" si="457"/>
        <v/>
      </c>
      <c r="AV180" s="11">
        <f t="shared" si="371"/>
        <v>2012</v>
      </c>
      <c r="AW180" s="11">
        <f t="shared" si="458"/>
        <v>1</v>
      </c>
      <c r="AX180" s="11">
        <f t="shared" si="459"/>
        <v>1</v>
      </c>
      <c r="AY180" s="11">
        <f t="shared" si="460"/>
        <v>2</v>
      </c>
      <c r="AZ180" s="11">
        <f t="shared" si="461"/>
        <v>2012</v>
      </c>
      <c r="BA180" s="11">
        <f t="shared" si="462"/>
        <v>1</v>
      </c>
      <c r="BB180" s="11">
        <f t="shared" si="463"/>
        <v>5000</v>
      </c>
      <c r="BC180" s="11">
        <f t="shared" si="464"/>
        <v>1</v>
      </c>
      <c r="BD180" s="11">
        <f t="shared" si="465"/>
        <v>1</v>
      </c>
      <c r="BE180" s="11">
        <f t="shared" si="466"/>
        <v>2009</v>
      </c>
      <c r="BF180" s="11">
        <f t="shared" si="467"/>
        <v>1</v>
      </c>
      <c r="BG180" s="11">
        <f t="shared" si="492"/>
        <v>1</v>
      </c>
      <c r="BH180" s="11">
        <f t="shared" si="382"/>
        <v>2009</v>
      </c>
      <c r="BI180" s="11">
        <f t="shared" si="468"/>
        <v>1</v>
      </c>
      <c r="BJ180" s="11">
        <f t="shared" si="469"/>
        <v>0</v>
      </c>
      <c r="BK180" s="11" t="str">
        <f t="shared" si="470"/>
        <v/>
      </c>
      <c r="BL180" s="11" t="str">
        <f t="shared" si="471"/>
        <v xml:space="preserve"> </v>
      </c>
      <c r="BM180" s="11" t="str">
        <f t="shared" si="472"/>
        <v xml:space="preserve"> </v>
      </c>
      <c r="BN180" s="11" t="str">
        <f t="shared" si="473"/>
        <v xml:space="preserve"> </v>
      </c>
      <c r="BO180" s="11" t="str">
        <f t="shared" si="474"/>
        <v xml:space="preserve"> </v>
      </c>
      <c r="BP180" s="11" t="str">
        <f t="shared" si="475"/>
        <v xml:space="preserve"> </v>
      </c>
      <c r="BQ180" s="11" t="str">
        <f t="shared" si="476"/>
        <v>0</v>
      </c>
      <c r="BR180" s="25">
        <f t="shared" si="477"/>
        <v>0</v>
      </c>
      <c r="BS180" s="11" t="str">
        <f t="shared" si="478"/>
        <v>Not Present</v>
      </c>
      <c r="BT180" s="11" t="str">
        <f t="shared" si="479"/>
        <v>0</v>
      </c>
      <c r="BU180" s="12">
        <f t="shared" si="480"/>
        <v>1</v>
      </c>
      <c r="BV180" s="12">
        <f t="shared" si="481"/>
        <v>0</v>
      </c>
      <c r="BW180" s="12">
        <f t="shared" si="412"/>
        <v>1</v>
      </c>
      <c r="BX180" s="12">
        <f t="shared" si="482"/>
        <v>1</v>
      </c>
      <c r="BY180" s="11">
        <f t="shared" si="413"/>
        <v>1</v>
      </c>
      <c r="BZ180" s="11">
        <f t="shared" si="483"/>
        <v>1</v>
      </c>
      <c r="CA180" s="11">
        <f t="shared" si="484"/>
        <v>1</v>
      </c>
      <c r="CB180" s="11">
        <f t="shared" si="485"/>
        <v>2012</v>
      </c>
      <c r="CC180" s="11">
        <f t="shared" si="486"/>
        <v>1</v>
      </c>
      <c r="CD180" s="11" t="str">
        <f t="shared" si="487"/>
        <v>No</v>
      </c>
      <c r="CE180" s="11">
        <f t="shared" si="488"/>
        <v>0</v>
      </c>
      <c r="CF180" s="11">
        <f t="shared" si="489"/>
        <v>0</v>
      </c>
      <c r="CG180" s="11">
        <f t="shared" si="414"/>
        <v>1</v>
      </c>
      <c r="CH180" s="11">
        <f t="shared" si="415"/>
        <v>0</v>
      </c>
      <c r="CI180" s="11">
        <f t="shared" si="490"/>
        <v>0</v>
      </c>
      <c r="CJ180" s="11">
        <f t="shared" si="491"/>
        <v>1</v>
      </c>
    </row>
    <row r="181" spans="1:88" x14ac:dyDescent="0.3">
      <c r="A181" s="11">
        <f t="shared" si="330"/>
        <v>2017</v>
      </c>
      <c r="B181" s="11" t="str">
        <f t="shared" si="331"/>
        <v>10-03-2017 04:16:01 CET</v>
      </c>
      <c r="C181" s="11" t="str">
        <f t="shared" si="420"/>
        <v>Rwanda</v>
      </c>
      <c r="D181" s="11" t="str">
        <f t="shared" si="421"/>
        <v>Rulindo</v>
      </c>
      <c r="E181" s="11" t="str">
        <f t="shared" si="422"/>
        <v>Ngoma</v>
      </c>
      <c r="F181" s="11" t="str">
        <f t="shared" si="423"/>
        <v>Karambo</v>
      </c>
      <c r="G181" s="11" t="str">
        <f t="shared" si="424"/>
        <v>Butare</v>
      </c>
      <c r="H181" s="11" t="str">
        <f t="shared" si="425"/>
        <v/>
      </c>
      <c r="I181" s="11" t="str">
        <f t="shared" si="426"/>
        <v/>
      </c>
      <c r="J181" s="11" t="str">
        <f t="shared" si="427"/>
        <v>Shishi network</v>
      </c>
      <c r="K181" s="11">
        <f t="shared" si="428"/>
        <v>122</v>
      </c>
      <c r="L181" s="11"/>
      <c r="M181" s="11"/>
      <c r="N181" s="11"/>
      <c r="O181" s="11">
        <f t="shared" si="429"/>
        <v>44</v>
      </c>
      <c r="P181" s="11">
        <f t="shared" si="430"/>
        <v>78</v>
      </c>
      <c r="Q181" s="13">
        <f t="shared" si="408"/>
        <v>0.36065573770491804</v>
      </c>
      <c r="R181" s="11">
        <f t="shared" si="409"/>
        <v>0</v>
      </c>
      <c r="S181" s="11">
        <f t="shared" si="343"/>
        <v>0</v>
      </c>
      <c r="T181" s="11">
        <f t="shared" si="431"/>
        <v>1</v>
      </c>
      <c r="U181" s="11" t="str">
        <f t="shared" si="432"/>
        <v>Piped Network -- Gravity Only</v>
      </c>
      <c r="V181" s="11">
        <f t="shared" si="433"/>
        <v>2014</v>
      </c>
      <c r="W181" s="11" t="str">
        <f t="shared" si="434"/>
        <v>Governement (District, Wasac) And Water For People</v>
      </c>
      <c r="X181" s="11" t="str">
        <f t="shared" si="435"/>
        <v>Spring</v>
      </c>
      <c r="Y181" s="11">
        <f t="shared" si="436"/>
        <v>1</v>
      </c>
      <c r="Z181" s="11">
        <f t="shared" si="437"/>
        <v>0</v>
      </c>
      <c r="AA181" s="11">
        <f t="shared" si="438"/>
        <v>1</v>
      </c>
      <c r="AB181" s="11" t="str">
        <f t="shared" si="439"/>
        <v>"Springbox" --Intake Structure At A Spring</v>
      </c>
      <c r="AC181" s="11">
        <f t="shared" si="440"/>
        <v>1</v>
      </c>
      <c r="AD181" s="11">
        <f t="shared" si="441"/>
        <v>2014</v>
      </c>
      <c r="AE181" s="11">
        <f t="shared" si="442"/>
        <v>2</v>
      </c>
      <c r="AF181" s="11">
        <f t="shared" si="443"/>
        <v>28</v>
      </c>
      <c r="AG181" s="12">
        <f t="shared" si="410"/>
        <v>61714.285714285717</v>
      </c>
      <c r="AH181" s="12">
        <f t="shared" si="444"/>
        <v>280.51948051948051</v>
      </c>
      <c r="AI181" s="11">
        <f t="shared" si="445"/>
        <v>1</v>
      </c>
      <c r="AJ181" s="11">
        <f t="shared" si="446"/>
        <v>1</v>
      </c>
      <c r="AK181" s="11">
        <f t="shared" si="447"/>
        <v>1</v>
      </c>
      <c r="AL181" s="11">
        <f t="shared" si="448"/>
        <v>2014</v>
      </c>
      <c r="AM181" s="11">
        <f t="shared" si="449"/>
        <v>1</v>
      </c>
      <c r="AN181" s="11">
        <f t="shared" si="450"/>
        <v>700</v>
      </c>
      <c r="AO181" s="11">
        <f t="shared" si="451"/>
        <v>1</v>
      </c>
      <c r="AP181" s="11">
        <f t="shared" si="452"/>
        <v>2</v>
      </c>
      <c r="AQ181" s="11">
        <f t="shared" si="453"/>
        <v>2014</v>
      </c>
      <c r="AR181" s="11">
        <f t="shared" si="454"/>
        <v>1</v>
      </c>
      <c r="AS181" s="11">
        <f t="shared" si="455"/>
        <v>0</v>
      </c>
      <c r="AT181" s="11" t="str">
        <f t="shared" si="456"/>
        <v xml:space="preserve"> </v>
      </c>
      <c r="AU181" s="11" t="str">
        <f t="shared" si="457"/>
        <v/>
      </c>
      <c r="AV181" s="11" t="str">
        <f t="shared" si="371"/>
        <v xml:space="preserve"> </v>
      </c>
      <c r="AW181" s="11" t="str">
        <f t="shared" si="458"/>
        <v xml:space="preserve"> </v>
      </c>
      <c r="AX181" s="11">
        <f t="shared" si="459"/>
        <v>1</v>
      </c>
      <c r="AY181" s="11">
        <f t="shared" si="460"/>
        <v>1</v>
      </c>
      <c r="AZ181" s="11">
        <f t="shared" si="461"/>
        <v>2014</v>
      </c>
      <c r="BA181" s="11">
        <f t="shared" si="462"/>
        <v>1</v>
      </c>
      <c r="BB181" s="11">
        <f t="shared" si="463"/>
        <v>4000</v>
      </c>
      <c r="BC181" s="11">
        <f t="shared" si="464"/>
        <v>0</v>
      </c>
      <c r="BD181" s="11" t="str">
        <f t="shared" si="465"/>
        <v xml:space="preserve"> </v>
      </c>
      <c r="BE181" s="11" t="str">
        <f t="shared" si="466"/>
        <v xml:space="preserve"> </v>
      </c>
      <c r="BF181" s="11" t="str">
        <f t="shared" si="467"/>
        <v xml:space="preserve"> </v>
      </c>
      <c r="BG181" s="11" t="str">
        <f t="shared" si="492"/>
        <v xml:space="preserve"> </v>
      </c>
      <c r="BH181" s="11" t="str">
        <f t="shared" si="382"/>
        <v xml:space="preserve"> </v>
      </c>
      <c r="BI181" s="11" t="str">
        <f t="shared" si="468"/>
        <v xml:space="preserve"> </v>
      </c>
      <c r="BJ181" s="11">
        <f t="shared" si="469"/>
        <v>0</v>
      </c>
      <c r="BK181" s="11" t="str">
        <f t="shared" si="470"/>
        <v/>
      </c>
      <c r="BL181" s="11" t="str">
        <f t="shared" si="471"/>
        <v xml:space="preserve"> </v>
      </c>
      <c r="BM181" s="11" t="str">
        <f t="shared" si="472"/>
        <v xml:space="preserve"> </v>
      </c>
      <c r="BN181" s="11" t="str">
        <f t="shared" si="473"/>
        <v xml:space="preserve"> </v>
      </c>
      <c r="BO181" s="11" t="str">
        <f t="shared" si="474"/>
        <v xml:space="preserve"> </v>
      </c>
      <c r="BP181" s="11" t="str">
        <f t="shared" si="475"/>
        <v xml:space="preserve"> </v>
      </c>
      <c r="BQ181" s="11" t="str">
        <f t="shared" si="476"/>
        <v>0</v>
      </c>
      <c r="BR181" s="25">
        <f t="shared" si="477"/>
        <v>0</v>
      </c>
      <c r="BS181" s="11" t="str">
        <f t="shared" si="478"/>
        <v>Not Present</v>
      </c>
      <c r="BT181" s="11" t="str">
        <f t="shared" si="479"/>
        <v>0</v>
      </c>
      <c r="BU181" s="12">
        <f t="shared" si="480"/>
        <v>1</v>
      </c>
      <c r="BV181" s="12">
        <f t="shared" si="481"/>
        <v>0</v>
      </c>
      <c r="BW181" s="12">
        <f t="shared" si="412"/>
        <v>1</v>
      </c>
      <c r="BX181" s="12">
        <f t="shared" si="482"/>
        <v>1</v>
      </c>
      <c r="BY181" s="11">
        <f t="shared" si="413"/>
        <v>1</v>
      </c>
      <c r="BZ181" s="11">
        <f t="shared" si="483"/>
        <v>1</v>
      </c>
      <c r="CA181" s="11">
        <f t="shared" si="484"/>
        <v>4</v>
      </c>
      <c r="CB181" s="11">
        <f t="shared" si="485"/>
        <v>2014</v>
      </c>
      <c r="CC181" s="11">
        <f t="shared" si="486"/>
        <v>2</v>
      </c>
      <c r="CD181" s="11" t="str">
        <f t="shared" si="487"/>
        <v>No</v>
      </c>
      <c r="CE181" s="11">
        <f t="shared" si="488"/>
        <v>0</v>
      </c>
      <c r="CF181" s="11">
        <f t="shared" si="489"/>
        <v>0</v>
      </c>
      <c r="CG181" s="11">
        <f t="shared" si="414"/>
        <v>1</v>
      </c>
      <c r="CH181" s="11">
        <f t="shared" si="415"/>
        <v>0</v>
      </c>
      <c r="CI181" s="11">
        <f t="shared" si="490"/>
        <v>1</v>
      </c>
      <c r="CJ181" s="11">
        <f t="shared" si="491"/>
        <v>2</v>
      </c>
    </row>
    <row r="182" spans="1:88" x14ac:dyDescent="0.3">
      <c r="A182" s="11">
        <f t="shared" si="330"/>
        <v>2017</v>
      </c>
      <c r="B182" s="11" t="str">
        <f t="shared" si="331"/>
        <v>12-03-2017 07:21:51 CET</v>
      </c>
      <c r="C182" s="11" t="str">
        <f t="shared" si="420"/>
        <v>Rwanda</v>
      </c>
      <c r="D182" s="11" t="str">
        <f t="shared" si="421"/>
        <v>Rulindo</v>
      </c>
      <c r="E182" s="11" t="str">
        <f t="shared" si="422"/>
        <v>Rukozo</v>
      </c>
      <c r="F182" s="11" t="str">
        <f t="shared" si="423"/>
        <v>Mberuka</v>
      </c>
      <c r="G182" s="11" t="str">
        <f t="shared" si="424"/>
        <v>Gahwazi</v>
      </c>
      <c r="H182" s="11" t="str">
        <f t="shared" si="425"/>
        <v/>
      </c>
      <c r="I182" s="11" t="str">
        <f t="shared" si="426"/>
        <v/>
      </c>
      <c r="J182" s="11" t="str">
        <f t="shared" si="427"/>
        <v>Nyamagana</v>
      </c>
      <c r="K182" s="11">
        <f t="shared" si="428"/>
        <v>35</v>
      </c>
      <c r="L182" s="11">
        <f>(People_Using_System)</f>
        <v>20456</v>
      </c>
      <c r="M182" s="11">
        <f>COUNTIFS(J:J,J182,T:T,1)</f>
        <v>36</v>
      </c>
      <c r="N182" s="11">
        <f t="shared" si="407"/>
        <v>568.22222222222217</v>
      </c>
      <c r="O182" s="11">
        <f t="shared" si="429"/>
        <v>35</v>
      </c>
      <c r="P182" s="11" t="str">
        <f t="shared" si="430"/>
        <v xml:space="preserve"> </v>
      </c>
      <c r="Q182" s="13">
        <f t="shared" si="408"/>
        <v>1</v>
      </c>
      <c r="R182" s="11">
        <f t="shared" si="409"/>
        <v>1</v>
      </c>
      <c r="S182" s="11">
        <f t="shared" si="343"/>
        <v>0</v>
      </c>
      <c r="T182" s="11">
        <f t="shared" si="431"/>
        <v>1</v>
      </c>
      <c r="U182" s="11" t="str">
        <f t="shared" si="432"/>
        <v>Piped Network -- Gravity Only</v>
      </c>
      <c r="V182" s="11">
        <f t="shared" si="433"/>
        <v>2011</v>
      </c>
      <c r="W182" s="11" t="str">
        <f t="shared" si="434"/>
        <v>Government And African Development Bank</v>
      </c>
      <c r="X182" s="11" t="str">
        <f t="shared" si="435"/>
        <v>Spring</v>
      </c>
      <c r="Y182" s="11">
        <f t="shared" si="436"/>
        <v>2</v>
      </c>
      <c r="Z182" s="11">
        <f t="shared" si="437"/>
        <v>1</v>
      </c>
      <c r="AA182" s="11">
        <f t="shared" si="438"/>
        <v>1</v>
      </c>
      <c r="AB182" s="11" t="str">
        <f t="shared" si="439"/>
        <v>"Springbox" --Intake Structure At A Spring</v>
      </c>
      <c r="AC182" s="11">
        <f t="shared" si="440"/>
        <v>1</v>
      </c>
      <c r="AD182" s="11">
        <f t="shared" si="441"/>
        <v>2015</v>
      </c>
      <c r="AE182" s="11">
        <f t="shared" si="442"/>
        <v>1</v>
      </c>
      <c r="AF182" s="11">
        <f t="shared" si="443"/>
        <v>5</v>
      </c>
      <c r="AG182" s="12">
        <f t="shared" si="410"/>
        <v>345600</v>
      </c>
      <c r="AH182" s="12">
        <f t="shared" si="444"/>
        <v>1974.8571428571429</v>
      </c>
      <c r="AI182" s="11">
        <f t="shared" si="445"/>
        <v>1</v>
      </c>
      <c r="AJ182" s="11">
        <f t="shared" si="446"/>
        <v>1</v>
      </c>
      <c r="AK182" s="11">
        <f t="shared" si="447"/>
        <v>2</v>
      </c>
      <c r="AL182" s="11">
        <f t="shared" si="448"/>
        <v>2015</v>
      </c>
      <c r="AM182" s="11">
        <f t="shared" si="449"/>
        <v>1</v>
      </c>
      <c r="AN182" s="11">
        <f t="shared" si="450"/>
        <v>2100</v>
      </c>
      <c r="AO182" s="11">
        <f t="shared" si="451"/>
        <v>1</v>
      </c>
      <c r="AP182" s="11">
        <f t="shared" si="452"/>
        <v>11</v>
      </c>
      <c r="AQ182" s="11">
        <f t="shared" si="453"/>
        <v>2011</v>
      </c>
      <c r="AR182" s="11">
        <f t="shared" si="454"/>
        <v>1</v>
      </c>
      <c r="AS182" s="11">
        <f t="shared" si="455"/>
        <v>1</v>
      </c>
      <c r="AT182" s="11">
        <f t="shared" si="456"/>
        <v>15</v>
      </c>
      <c r="AU182" s="11" t="str">
        <f t="shared" si="457"/>
        <v>Pressure Break Tank|Distribution Chamber</v>
      </c>
      <c r="AV182" s="11">
        <f t="shared" si="371"/>
        <v>2011</v>
      </c>
      <c r="AW182" s="11">
        <f t="shared" si="458"/>
        <v>1</v>
      </c>
      <c r="AX182" s="11">
        <f t="shared" si="459"/>
        <v>1</v>
      </c>
      <c r="AY182" s="11">
        <f t="shared" si="460"/>
        <v>3</v>
      </c>
      <c r="AZ182" s="11">
        <f t="shared" si="461"/>
        <v>2011</v>
      </c>
      <c r="BA182" s="11">
        <f t="shared" si="462"/>
        <v>2</v>
      </c>
      <c r="BB182" s="11">
        <f t="shared" si="463"/>
        <v>37000</v>
      </c>
      <c r="BC182" s="11">
        <f t="shared" si="464"/>
        <v>0</v>
      </c>
      <c r="BD182" s="11" t="str">
        <f t="shared" si="465"/>
        <v xml:space="preserve"> </v>
      </c>
      <c r="BE182" s="11" t="str">
        <f t="shared" si="466"/>
        <v xml:space="preserve"> </v>
      </c>
      <c r="BF182" s="11" t="str">
        <f t="shared" si="467"/>
        <v xml:space="preserve"> </v>
      </c>
      <c r="BG182" s="11" t="str">
        <f t="shared" si="492"/>
        <v xml:space="preserve"> </v>
      </c>
      <c r="BH182" s="11" t="str">
        <f t="shared" si="382"/>
        <v xml:space="preserve"> </v>
      </c>
      <c r="BI182" s="11" t="str">
        <f t="shared" si="468"/>
        <v xml:space="preserve"> </v>
      </c>
      <c r="BJ182" s="11">
        <f t="shared" si="469"/>
        <v>0</v>
      </c>
      <c r="BK182" s="11" t="str">
        <f t="shared" si="470"/>
        <v/>
      </c>
      <c r="BL182" s="11" t="str">
        <f t="shared" si="471"/>
        <v xml:space="preserve"> </v>
      </c>
      <c r="BM182" s="11" t="str">
        <f t="shared" si="472"/>
        <v xml:space="preserve"> </v>
      </c>
      <c r="BN182" s="11" t="str">
        <f t="shared" si="473"/>
        <v xml:space="preserve"> </v>
      </c>
      <c r="BO182" s="11" t="str">
        <f t="shared" si="474"/>
        <v xml:space="preserve"> </v>
      </c>
      <c r="BP182" s="11" t="str">
        <f t="shared" si="475"/>
        <v xml:space="preserve"> </v>
      </c>
      <c r="BQ182" s="11" t="str">
        <f t="shared" si="476"/>
        <v>0</v>
      </c>
      <c r="BR182" s="25">
        <f t="shared" si="477"/>
        <v>0</v>
      </c>
      <c r="BS182" s="11" t="str">
        <f t="shared" si="478"/>
        <v>Not Present</v>
      </c>
      <c r="BT182" s="11" t="str">
        <f t="shared" si="479"/>
        <v>0</v>
      </c>
      <c r="BU182" s="12">
        <f t="shared" si="480"/>
        <v>1</v>
      </c>
      <c r="BV182" s="12">
        <f t="shared" si="481"/>
        <v>0</v>
      </c>
      <c r="BW182" s="12">
        <f t="shared" si="412"/>
        <v>1</v>
      </c>
      <c r="BX182" s="12">
        <f t="shared" si="482"/>
        <v>1</v>
      </c>
      <c r="BY182" s="11">
        <f t="shared" si="413"/>
        <v>1</v>
      </c>
      <c r="BZ182" s="11">
        <f t="shared" si="483"/>
        <v>1</v>
      </c>
      <c r="CA182" s="11">
        <f t="shared" si="484"/>
        <v>29</v>
      </c>
      <c r="CB182" s="11">
        <f t="shared" si="485"/>
        <v>2011</v>
      </c>
      <c r="CC182" s="11">
        <f t="shared" si="486"/>
        <v>1</v>
      </c>
      <c r="CD182" s="11" t="str">
        <f t="shared" si="487"/>
        <v>Yes</v>
      </c>
      <c r="CE182" s="11">
        <f t="shared" si="488"/>
        <v>10</v>
      </c>
      <c r="CF182" s="11">
        <f t="shared" si="489"/>
        <v>30</v>
      </c>
      <c r="CG182" s="11">
        <f t="shared" si="414"/>
        <v>0</v>
      </c>
      <c r="CH182" s="11">
        <f t="shared" si="415"/>
        <v>300</v>
      </c>
      <c r="CI182" s="11">
        <f t="shared" si="490"/>
        <v>1</v>
      </c>
      <c r="CJ182" s="11">
        <f t="shared" si="491"/>
        <v>2</v>
      </c>
    </row>
    <row r="183" spans="1:88" x14ac:dyDescent="0.3">
      <c r="A183" s="11">
        <f t="shared" si="330"/>
        <v>2017</v>
      </c>
      <c r="B183" s="11" t="str">
        <f t="shared" si="331"/>
        <v>21-03-2017 15:58:29 CET</v>
      </c>
      <c r="C183" s="11" t="str">
        <f t="shared" si="420"/>
        <v>Rwanda</v>
      </c>
      <c r="D183" s="11" t="str">
        <f t="shared" si="421"/>
        <v>Rulindo</v>
      </c>
      <c r="E183" s="11" t="str">
        <f t="shared" si="422"/>
        <v>Kinihira</v>
      </c>
      <c r="F183" s="11" t="str">
        <f t="shared" si="423"/>
        <v>Karegamazi</v>
      </c>
      <c r="G183" s="11" t="str">
        <f t="shared" si="424"/>
        <v>Magezi</v>
      </c>
      <c r="H183" s="11" t="str">
        <f t="shared" si="425"/>
        <v/>
      </c>
      <c r="I183" s="11" t="str">
        <f t="shared" si="426"/>
        <v/>
      </c>
      <c r="J183" s="11" t="str">
        <f t="shared" si="427"/>
        <v>Miyove-Kinihira</v>
      </c>
      <c r="K183" s="11">
        <f t="shared" si="428"/>
        <v>141</v>
      </c>
      <c r="L183" s="11">
        <f>(People_Using_System)</f>
        <v>10452</v>
      </c>
      <c r="M183" s="11">
        <f>COUNTIFS(J:J,J183,T:T,1)</f>
        <v>19</v>
      </c>
      <c r="N183" s="11">
        <f t="shared" si="407"/>
        <v>550.10526315789468</v>
      </c>
      <c r="O183" s="11">
        <f t="shared" si="429"/>
        <v>60</v>
      </c>
      <c r="P183" s="11">
        <f t="shared" si="430"/>
        <v>81</v>
      </c>
      <c r="Q183" s="13">
        <f t="shared" si="408"/>
        <v>0.42553191489361702</v>
      </c>
      <c r="R183" s="11">
        <f t="shared" si="409"/>
        <v>0</v>
      </c>
      <c r="S183" s="11">
        <f t="shared" si="343"/>
        <v>0</v>
      </c>
      <c r="T183" s="11">
        <f t="shared" si="431"/>
        <v>1</v>
      </c>
      <c r="U183" s="11" t="str">
        <f t="shared" si="432"/>
        <v>Piped Network -- Gravity Only</v>
      </c>
      <c r="V183" s="11">
        <f t="shared" si="433"/>
        <v>1989</v>
      </c>
      <c r="W183" s="11" t="str">
        <f t="shared" si="434"/>
        <v>Gkww</v>
      </c>
      <c r="X183" s="11" t="str">
        <f t="shared" si="435"/>
        <v>Spring</v>
      </c>
      <c r="Y183" s="11">
        <f t="shared" si="436"/>
        <v>6</v>
      </c>
      <c r="Z183" s="11">
        <f t="shared" si="437"/>
        <v>1</v>
      </c>
      <c r="AA183" s="11">
        <f t="shared" si="438"/>
        <v>1</v>
      </c>
      <c r="AB183" s="11" t="str">
        <f t="shared" si="439"/>
        <v>"Springbox" --Intake Structure At A Spring</v>
      </c>
      <c r="AC183" s="11">
        <f t="shared" si="440"/>
        <v>3</v>
      </c>
      <c r="AD183" s="11">
        <f t="shared" si="441"/>
        <v>1989</v>
      </c>
      <c r="AE183" s="11">
        <f t="shared" si="442"/>
        <v>2</v>
      </c>
      <c r="AF183" s="11">
        <f t="shared" si="443"/>
        <v>5</v>
      </c>
      <c r="AG183" s="12">
        <f t="shared" si="410"/>
        <v>345600</v>
      </c>
      <c r="AH183" s="12">
        <f t="shared" si="444"/>
        <v>1152</v>
      </c>
      <c r="AI183" s="11">
        <f t="shared" si="445"/>
        <v>1</v>
      </c>
      <c r="AJ183" s="11">
        <f t="shared" si="446"/>
        <v>1</v>
      </c>
      <c r="AK183" s="11">
        <f t="shared" si="447"/>
        <v>1</v>
      </c>
      <c r="AL183" s="11">
        <f t="shared" si="448"/>
        <v>1989</v>
      </c>
      <c r="AM183" s="11">
        <f t="shared" si="449"/>
        <v>2</v>
      </c>
      <c r="AN183" s="11">
        <f t="shared" si="450"/>
        <v>8000</v>
      </c>
      <c r="AO183" s="11">
        <f t="shared" si="451"/>
        <v>1</v>
      </c>
      <c r="AP183" s="11">
        <f t="shared" si="452"/>
        <v>4</v>
      </c>
      <c r="AQ183" s="11">
        <f t="shared" si="453"/>
        <v>1989</v>
      </c>
      <c r="AR183" s="11">
        <f t="shared" si="454"/>
        <v>1</v>
      </c>
      <c r="AS183" s="11">
        <f t="shared" si="455"/>
        <v>1</v>
      </c>
      <c r="AT183" s="11">
        <f t="shared" si="456"/>
        <v>18</v>
      </c>
      <c r="AU183" s="11" t="str">
        <f t="shared" si="457"/>
        <v>Distribution Chamber|Ventouse,Washout</v>
      </c>
      <c r="AV183" s="11">
        <f t="shared" si="371"/>
        <v>1989</v>
      </c>
      <c r="AW183" s="11">
        <f t="shared" si="458"/>
        <v>2</v>
      </c>
      <c r="AX183" s="11">
        <f t="shared" si="459"/>
        <v>1</v>
      </c>
      <c r="AY183" s="11">
        <f t="shared" si="460"/>
        <v>2</v>
      </c>
      <c r="AZ183" s="11">
        <f t="shared" si="461"/>
        <v>1989</v>
      </c>
      <c r="BA183" s="11">
        <f t="shared" si="462"/>
        <v>2</v>
      </c>
      <c r="BB183" s="11">
        <f t="shared" si="463"/>
        <v>15000</v>
      </c>
      <c r="BC183" s="11">
        <f t="shared" si="464"/>
        <v>0</v>
      </c>
      <c r="BD183" s="11" t="str">
        <f t="shared" si="465"/>
        <v xml:space="preserve"> </v>
      </c>
      <c r="BE183" s="11" t="str">
        <f t="shared" si="466"/>
        <v xml:space="preserve"> </v>
      </c>
      <c r="BF183" s="11" t="str">
        <f t="shared" si="467"/>
        <v xml:space="preserve"> </v>
      </c>
      <c r="BG183" s="11" t="str">
        <f t="shared" si="492"/>
        <v xml:space="preserve"> </v>
      </c>
      <c r="BH183" s="11" t="str">
        <f t="shared" si="382"/>
        <v xml:space="preserve"> </v>
      </c>
      <c r="BI183" s="11" t="str">
        <f t="shared" si="468"/>
        <v xml:space="preserve"> </v>
      </c>
      <c r="BJ183" s="11">
        <f t="shared" si="469"/>
        <v>0</v>
      </c>
      <c r="BK183" s="11" t="str">
        <f t="shared" si="470"/>
        <v/>
      </c>
      <c r="BL183" s="11" t="str">
        <f t="shared" si="471"/>
        <v xml:space="preserve"> </v>
      </c>
      <c r="BM183" s="11" t="str">
        <f t="shared" si="472"/>
        <v xml:space="preserve"> </v>
      </c>
      <c r="BN183" s="11" t="str">
        <f t="shared" si="473"/>
        <v xml:space="preserve"> </v>
      </c>
      <c r="BO183" s="11" t="str">
        <f t="shared" si="474"/>
        <v xml:space="preserve"> </v>
      </c>
      <c r="BP183" s="11" t="str">
        <f t="shared" si="475"/>
        <v xml:space="preserve"> </v>
      </c>
      <c r="BQ183" s="11" t="str">
        <f t="shared" si="476"/>
        <v>0</v>
      </c>
      <c r="BR183" s="25">
        <f t="shared" si="477"/>
        <v>0</v>
      </c>
      <c r="BS183" s="11" t="str">
        <f t="shared" si="478"/>
        <v>Not Present</v>
      </c>
      <c r="BT183" s="11" t="str">
        <f t="shared" si="479"/>
        <v>0</v>
      </c>
      <c r="BU183" s="12">
        <f t="shared" si="480"/>
        <v>1</v>
      </c>
      <c r="BV183" s="12">
        <f t="shared" si="481"/>
        <v>0</v>
      </c>
      <c r="BW183" s="12">
        <f t="shared" si="412"/>
        <v>1</v>
      </c>
      <c r="BX183" s="12">
        <f t="shared" si="482"/>
        <v>1</v>
      </c>
      <c r="BY183" s="11">
        <f t="shared" si="413"/>
        <v>1</v>
      </c>
      <c r="BZ183" s="11">
        <f t="shared" si="483"/>
        <v>1</v>
      </c>
      <c r="CA183" s="11">
        <f t="shared" si="484"/>
        <v>1</v>
      </c>
      <c r="CB183" s="11">
        <f t="shared" si="485"/>
        <v>1989</v>
      </c>
      <c r="CC183" s="11">
        <f t="shared" si="486"/>
        <v>2</v>
      </c>
      <c r="CD183" s="11" t="str">
        <f t="shared" si="487"/>
        <v>No</v>
      </c>
      <c r="CE183" s="11">
        <f t="shared" si="488"/>
        <v>0</v>
      </c>
      <c r="CF183" s="11">
        <f t="shared" si="489"/>
        <v>0</v>
      </c>
      <c r="CG183" s="11">
        <f t="shared" si="414"/>
        <v>1</v>
      </c>
      <c r="CH183" s="11">
        <f t="shared" si="415"/>
        <v>0</v>
      </c>
      <c r="CI183" s="11">
        <f t="shared" si="490"/>
        <v>1</v>
      </c>
      <c r="CJ183" s="11">
        <f t="shared" si="491"/>
        <v>2</v>
      </c>
    </row>
    <row r="184" spans="1:88" x14ac:dyDescent="0.3">
      <c r="A184" s="11">
        <f t="shared" si="330"/>
        <v>2017</v>
      </c>
      <c r="B184" s="11" t="str">
        <f t="shared" si="331"/>
        <v>21-03-2017 16:40:24 CET</v>
      </c>
      <c r="C184" s="11" t="str">
        <f t="shared" si="420"/>
        <v>Rwanda</v>
      </c>
      <c r="D184" s="11" t="str">
        <f t="shared" si="421"/>
        <v>Rulindo</v>
      </c>
      <c r="E184" s="11" t="str">
        <f t="shared" si="422"/>
        <v>Kinihira</v>
      </c>
      <c r="F184" s="11" t="str">
        <f t="shared" si="423"/>
        <v>Karegamazi</v>
      </c>
      <c r="G184" s="11" t="str">
        <f t="shared" si="424"/>
        <v>Gatembe</v>
      </c>
      <c r="H184" s="11" t="str">
        <f t="shared" si="425"/>
        <v/>
      </c>
      <c r="I184" s="11" t="str">
        <f t="shared" si="426"/>
        <v/>
      </c>
      <c r="J184" s="11" t="str">
        <f t="shared" si="427"/>
        <v>Miyove-Kinihira</v>
      </c>
      <c r="K184" s="11">
        <f t="shared" si="428"/>
        <v>149</v>
      </c>
      <c r="L184" s="11">
        <f>(People_Using_System)</f>
        <v>10452</v>
      </c>
      <c r="M184" s="11">
        <f>COUNTIFS(J:J,J184,T:T,1)</f>
        <v>19</v>
      </c>
      <c r="N184" s="11">
        <f t="shared" si="407"/>
        <v>550.10526315789468</v>
      </c>
      <c r="O184" s="11">
        <f t="shared" si="429"/>
        <v>60</v>
      </c>
      <c r="P184" s="11">
        <f t="shared" si="430"/>
        <v>89</v>
      </c>
      <c r="Q184" s="13">
        <f t="shared" si="408"/>
        <v>0.40268456375838924</v>
      </c>
      <c r="R184" s="11">
        <f t="shared" si="409"/>
        <v>0</v>
      </c>
      <c r="S184" s="11">
        <f t="shared" si="343"/>
        <v>0</v>
      </c>
      <c r="T184" s="11">
        <f t="shared" si="431"/>
        <v>1</v>
      </c>
      <c r="U184" s="11" t="str">
        <f t="shared" si="432"/>
        <v>Piped Network -- Gravity Only</v>
      </c>
      <c r="V184" s="11">
        <f t="shared" si="433"/>
        <v>2001</v>
      </c>
      <c r="W184" s="11" t="str">
        <f t="shared" si="434"/>
        <v>Gkww</v>
      </c>
      <c r="X184" s="11" t="str">
        <f t="shared" si="435"/>
        <v>Spring</v>
      </c>
      <c r="Y184" s="11">
        <f t="shared" si="436"/>
        <v>6</v>
      </c>
      <c r="Z184" s="11">
        <f t="shared" si="437"/>
        <v>1</v>
      </c>
      <c r="AA184" s="11">
        <f t="shared" si="438"/>
        <v>1</v>
      </c>
      <c r="AB184" s="11" t="str">
        <f t="shared" si="439"/>
        <v>"Springbox" --Intake Structure At A Spring</v>
      </c>
      <c r="AC184" s="11">
        <f t="shared" si="440"/>
        <v>3</v>
      </c>
      <c r="AD184" s="11">
        <f t="shared" si="441"/>
        <v>1989</v>
      </c>
      <c r="AE184" s="11">
        <f t="shared" si="442"/>
        <v>2</v>
      </c>
      <c r="AF184" s="11">
        <f t="shared" si="443"/>
        <v>5</v>
      </c>
      <c r="AG184" s="12">
        <f t="shared" si="410"/>
        <v>345600</v>
      </c>
      <c r="AH184" s="12">
        <f t="shared" si="444"/>
        <v>1152</v>
      </c>
      <c r="AI184" s="11">
        <f t="shared" si="445"/>
        <v>1</v>
      </c>
      <c r="AJ184" s="11">
        <f t="shared" si="446"/>
        <v>1</v>
      </c>
      <c r="AK184" s="11">
        <f t="shared" si="447"/>
        <v>1</v>
      </c>
      <c r="AL184" s="11">
        <f t="shared" si="448"/>
        <v>1989</v>
      </c>
      <c r="AM184" s="11">
        <f t="shared" si="449"/>
        <v>2</v>
      </c>
      <c r="AN184" s="11">
        <f t="shared" si="450"/>
        <v>8000</v>
      </c>
      <c r="AO184" s="11">
        <f t="shared" si="451"/>
        <v>1</v>
      </c>
      <c r="AP184" s="11">
        <f t="shared" si="452"/>
        <v>4</v>
      </c>
      <c r="AQ184" s="11">
        <f t="shared" si="453"/>
        <v>1989</v>
      </c>
      <c r="AR184" s="11">
        <f t="shared" si="454"/>
        <v>1</v>
      </c>
      <c r="AS184" s="11">
        <f t="shared" si="455"/>
        <v>1</v>
      </c>
      <c r="AT184" s="11">
        <f t="shared" si="456"/>
        <v>18</v>
      </c>
      <c r="AU184" s="11" t="str">
        <f t="shared" si="457"/>
        <v>Distribution Chamber|Ventouse, Washout</v>
      </c>
      <c r="AV184" s="11">
        <f t="shared" si="371"/>
        <v>1989</v>
      </c>
      <c r="AW184" s="11">
        <f t="shared" si="458"/>
        <v>2</v>
      </c>
      <c r="AX184" s="11">
        <f t="shared" si="459"/>
        <v>1</v>
      </c>
      <c r="AY184" s="11">
        <f t="shared" si="460"/>
        <v>2</v>
      </c>
      <c r="AZ184" s="11">
        <f t="shared" si="461"/>
        <v>1989</v>
      </c>
      <c r="BA184" s="11">
        <f t="shared" si="462"/>
        <v>2</v>
      </c>
      <c r="BB184" s="11">
        <f t="shared" si="463"/>
        <v>15000</v>
      </c>
      <c r="BC184" s="11">
        <f t="shared" si="464"/>
        <v>0</v>
      </c>
      <c r="BD184" s="11" t="str">
        <f t="shared" si="465"/>
        <v xml:space="preserve"> </v>
      </c>
      <c r="BE184" s="11" t="str">
        <f t="shared" si="466"/>
        <v xml:space="preserve"> </v>
      </c>
      <c r="BF184" s="11" t="str">
        <f t="shared" si="467"/>
        <v xml:space="preserve"> </v>
      </c>
      <c r="BG184" s="11" t="str">
        <f t="shared" si="492"/>
        <v xml:space="preserve"> </v>
      </c>
      <c r="BH184" s="11" t="str">
        <f t="shared" si="382"/>
        <v xml:space="preserve"> </v>
      </c>
      <c r="BI184" s="11" t="str">
        <f t="shared" si="468"/>
        <v xml:space="preserve"> </v>
      </c>
      <c r="BJ184" s="11">
        <f t="shared" si="469"/>
        <v>0</v>
      </c>
      <c r="BK184" s="11" t="str">
        <f t="shared" si="470"/>
        <v/>
      </c>
      <c r="BL184" s="11" t="str">
        <f t="shared" si="471"/>
        <v xml:space="preserve"> </v>
      </c>
      <c r="BM184" s="11" t="str">
        <f t="shared" si="472"/>
        <v xml:space="preserve"> </v>
      </c>
      <c r="BN184" s="11" t="str">
        <f t="shared" si="473"/>
        <v xml:space="preserve"> </v>
      </c>
      <c r="BO184" s="11" t="str">
        <f t="shared" si="474"/>
        <v xml:space="preserve"> </v>
      </c>
      <c r="BP184" s="11" t="str">
        <f t="shared" si="475"/>
        <v xml:space="preserve"> </v>
      </c>
      <c r="BQ184" s="11" t="str">
        <f t="shared" si="476"/>
        <v>0</v>
      </c>
      <c r="BR184" s="25">
        <f t="shared" si="477"/>
        <v>0</v>
      </c>
      <c r="BS184" s="11" t="str">
        <f t="shared" si="478"/>
        <v>Not Present</v>
      </c>
      <c r="BT184" s="11" t="str">
        <f t="shared" si="479"/>
        <v>0</v>
      </c>
      <c r="BU184" s="12">
        <f t="shared" si="480"/>
        <v>1</v>
      </c>
      <c r="BV184" s="12">
        <f t="shared" si="481"/>
        <v>0</v>
      </c>
      <c r="BW184" s="12">
        <f t="shared" si="412"/>
        <v>1</v>
      </c>
      <c r="BX184" s="12">
        <f t="shared" si="482"/>
        <v>1</v>
      </c>
      <c r="BY184" s="11">
        <f t="shared" si="413"/>
        <v>1</v>
      </c>
      <c r="BZ184" s="11">
        <f t="shared" si="483"/>
        <v>1</v>
      </c>
      <c r="CA184" s="11">
        <f t="shared" si="484"/>
        <v>1</v>
      </c>
      <c r="CB184" s="11">
        <f t="shared" si="485"/>
        <v>1989</v>
      </c>
      <c r="CC184" s="11">
        <f t="shared" si="486"/>
        <v>2</v>
      </c>
      <c r="CD184" s="11" t="str">
        <f t="shared" si="487"/>
        <v>No</v>
      </c>
      <c r="CE184" s="11">
        <f t="shared" si="488"/>
        <v>0</v>
      </c>
      <c r="CF184" s="11">
        <f t="shared" si="489"/>
        <v>0</v>
      </c>
      <c r="CG184" s="11">
        <f t="shared" si="414"/>
        <v>1</v>
      </c>
      <c r="CH184" s="11">
        <f t="shared" si="415"/>
        <v>0</v>
      </c>
      <c r="CI184" s="11">
        <f t="shared" si="490"/>
        <v>1</v>
      </c>
      <c r="CJ184" s="11">
        <f t="shared" si="491"/>
        <v>2</v>
      </c>
    </row>
    <row r="185" spans="1:88" x14ac:dyDescent="0.3">
      <c r="A185" s="11">
        <f t="shared" si="330"/>
        <v>2017</v>
      </c>
      <c r="B185" s="11" t="str">
        <f t="shared" si="331"/>
        <v>22-03-2017 18:04:28 CET</v>
      </c>
      <c r="C185" s="11" t="str">
        <f t="shared" si="420"/>
        <v>Rwanda</v>
      </c>
      <c r="D185" s="11" t="str">
        <f t="shared" si="421"/>
        <v>Rulindo</v>
      </c>
      <c r="E185" s="11" t="str">
        <f t="shared" si="422"/>
        <v>Kinihira</v>
      </c>
      <c r="F185" s="11" t="str">
        <f t="shared" si="423"/>
        <v>Butunzi</v>
      </c>
      <c r="G185" s="11" t="str">
        <f t="shared" si="424"/>
        <v>Barayi</v>
      </c>
      <c r="H185" s="11" t="str">
        <f t="shared" si="425"/>
        <v/>
      </c>
      <c r="I185" s="11" t="str">
        <f t="shared" si="426"/>
        <v/>
      </c>
      <c r="J185" s="11" t="str">
        <f t="shared" si="427"/>
        <v>Nyamagana-Kinihira</v>
      </c>
      <c r="K185" s="11">
        <f t="shared" si="428"/>
        <v>151</v>
      </c>
      <c r="L185" s="11"/>
      <c r="M185" s="11"/>
      <c r="N185" s="11"/>
      <c r="O185" s="11">
        <f t="shared" si="429"/>
        <v>80</v>
      </c>
      <c r="P185" s="11">
        <f t="shared" si="430"/>
        <v>71</v>
      </c>
      <c r="Q185" s="13">
        <f t="shared" si="408"/>
        <v>0.5298013245033113</v>
      </c>
      <c r="R185" s="11">
        <f t="shared" si="409"/>
        <v>0</v>
      </c>
      <c r="S185" s="11">
        <f t="shared" si="343"/>
        <v>0</v>
      </c>
      <c r="T185" s="11">
        <f t="shared" si="431"/>
        <v>1</v>
      </c>
      <c r="U185" s="11" t="str">
        <f t="shared" si="432"/>
        <v>Piped Network With Pump</v>
      </c>
      <c r="V185" s="11">
        <f t="shared" si="433"/>
        <v>2015</v>
      </c>
      <c r="W185" s="11" t="str">
        <f t="shared" si="434"/>
        <v>Governement (District, Wasac) And Water For People</v>
      </c>
      <c r="X185" s="11" t="str">
        <f t="shared" si="435"/>
        <v>Spring</v>
      </c>
      <c r="Y185" s="11">
        <f t="shared" si="436"/>
        <v>2</v>
      </c>
      <c r="Z185" s="11">
        <f t="shared" si="437"/>
        <v>1</v>
      </c>
      <c r="AA185" s="11">
        <f t="shared" si="438"/>
        <v>1</v>
      </c>
      <c r="AB185" s="11" t="str">
        <f t="shared" si="439"/>
        <v>"Springbox" --Intake Structure At A Spring</v>
      </c>
      <c r="AC185" s="11">
        <f t="shared" si="440"/>
        <v>1</v>
      </c>
      <c r="AD185" s="11">
        <f t="shared" si="441"/>
        <v>2015</v>
      </c>
      <c r="AE185" s="11">
        <f t="shared" si="442"/>
        <v>1</v>
      </c>
      <c r="AF185" s="11">
        <f t="shared" si="443"/>
        <v>5</v>
      </c>
      <c r="AG185" s="12">
        <f t="shared" si="410"/>
        <v>345600</v>
      </c>
      <c r="AH185" s="12">
        <f t="shared" si="444"/>
        <v>864</v>
      </c>
      <c r="AI185" s="11">
        <f t="shared" si="445"/>
        <v>1</v>
      </c>
      <c r="AJ185" s="11">
        <f t="shared" si="446"/>
        <v>1</v>
      </c>
      <c r="AK185" s="11">
        <f t="shared" si="447"/>
        <v>1</v>
      </c>
      <c r="AL185" s="11">
        <f t="shared" si="448"/>
        <v>2015</v>
      </c>
      <c r="AM185" s="11">
        <f t="shared" si="449"/>
        <v>1</v>
      </c>
      <c r="AN185" s="11">
        <f t="shared" si="450"/>
        <v>1000</v>
      </c>
      <c r="AO185" s="11">
        <f t="shared" si="451"/>
        <v>1</v>
      </c>
      <c r="AP185" s="11">
        <f t="shared" si="452"/>
        <v>7</v>
      </c>
      <c r="AQ185" s="11">
        <f t="shared" si="453"/>
        <v>2015</v>
      </c>
      <c r="AR185" s="11">
        <f t="shared" si="454"/>
        <v>1</v>
      </c>
      <c r="AS185" s="11">
        <f t="shared" si="455"/>
        <v>1</v>
      </c>
      <c r="AT185" s="11">
        <f t="shared" si="456"/>
        <v>8</v>
      </c>
      <c r="AU185" s="11" t="str">
        <f t="shared" si="457"/>
        <v>Distribution Chamber|Ventouse, Washout</v>
      </c>
      <c r="AV185" s="11">
        <f t="shared" si="371"/>
        <v>2015</v>
      </c>
      <c r="AW185" s="11">
        <f t="shared" si="458"/>
        <v>1</v>
      </c>
      <c r="AX185" s="11">
        <f t="shared" si="459"/>
        <v>1</v>
      </c>
      <c r="AY185" s="11">
        <f t="shared" si="460"/>
        <v>3</v>
      </c>
      <c r="AZ185" s="11">
        <f t="shared" si="461"/>
        <v>2015</v>
      </c>
      <c r="BA185" s="11">
        <f t="shared" si="462"/>
        <v>1</v>
      </c>
      <c r="BB185" s="11">
        <f t="shared" si="463"/>
        <v>6000</v>
      </c>
      <c r="BC185" s="11">
        <f t="shared" si="464"/>
        <v>1</v>
      </c>
      <c r="BD185" s="11">
        <f t="shared" si="465"/>
        <v>2</v>
      </c>
      <c r="BE185" s="11">
        <f t="shared" si="466"/>
        <v>2015</v>
      </c>
      <c r="BF185" s="11">
        <f t="shared" si="467"/>
        <v>1</v>
      </c>
      <c r="BG185" s="11">
        <f t="shared" si="492"/>
        <v>1</v>
      </c>
      <c r="BH185" s="11">
        <f t="shared" si="382"/>
        <v>2015</v>
      </c>
      <c r="BI185" s="11">
        <f t="shared" si="468"/>
        <v>1</v>
      </c>
      <c r="BJ185" s="11">
        <f t="shared" si="469"/>
        <v>0</v>
      </c>
      <c r="BK185" s="11" t="str">
        <f t="shared" si="470"/>
        <v/>
      </c>
      <c r="BL185" s="11" t="str">
        <f t="shared" si="471"/>
        <v xml:space="preserve"> </v>
      </c>
      <c r="BM185" s="11" t="str">
        <f t="shared" si="472"/>
        <v xml:space="preserve"> </v>
      </c>
      <c r="BN185" s="11" t="str">
        <f t="shared" si="473"/>
        <v xml:space="preserve"> </v>
      </c>
      <c r="BO185" s="11" t="str">
        <f t="shared" si="474"/>
        <v xml:space="preserve"> </v>
      </c>
      <c r="BP185" s="11" t="str">
        <f t="shared" si="475"/>
        <v xml:space="preserve"> </v>
      </c>
      <c r="BQ185" s="11" t="str">
        <f t="shared" si="476"/>
        <v>0</v>
      </c>
      <c r="BR185" s="25">
        <f t="shared" si="477"/>
        <v>0</v>
      </c>
      <c r="BS185" s="11" t="str">
        <f t="shared" si="478"/>
        <v>Not Present</v>
      </c>
      <c r="BT185" s="11" t="str">
        <f t="shared" si="479"/>
        <v>0</v>
      </c>
      <c r="BU185" s="12">
        <f t="shared" si="480"/>
        <v>1</v>
      </c>
      <c r="BV185" s="12">
        <f t="shared" si="481"/>
        <v>0</v>
      </c>
      <c r="BW185" s="12">
        <f t="shared" si="412"/>
        <v>1</v>
      </c>
      <c r="BX185" s="12">
        <f t="shared" si="482"/>
        <v>1</v>
      </c>
      <c r="BY185" s="11">
        <f t="shared" si="413"/>
        <v>1</v>
      </c>
      <c r="BZ185" s="11">
        <f t="shared" si="483"/>
        <v>1</v>
      </c>
      <c r="CA185" s="11">
        <f t="shared" si="484"/>
        <v>3</v>
      </c>
      <c r="CB185" s="11">
        <f t="shared" si="485"/>
        <v>2015</v>
      </c>
      <c r="CC185" s="11">
        <f t="shared" si="486"/>
        <v>1</v>
      </c>
      <c r="CD185" s="11" t="str">
        <f t="shared" si="487"/>
        <v>No</v>
      </c>
      <c r="CE185" s="11">
        <f t="shared" si="488"/>
        <v>0</v>
      </c>
      <c r="CF185" s="11">
        <f t="shared" si="489"/>
        <v>0</v>
      </c>
      <c r="CG185" s="11">
        <f t="shared" si="414"/>
        <v>1</v>
      </c>
      <c r="CH185" s="11">
        <f t="shared" si="415"/>
        <v>0</v>
      </c>
      <c r="CI185" s="11">
        <f t="shared" si="490"/>
        <v>1</v>
      </c>
      <c r="CJ185" s="11">
        <f t="shared" si="491"/>
        <v>1</v>
      </c>
    </row>
    <row r="186" spans="1:88" x14ac:dyDescent="0.3">
      <c r="A186" s="11">
        <f t="shared" si="330"/>
        <v>2017</v>
      </c>
      <c r="B186" s="11" t="str">
        <f t="shared" si="331"/>
        <v>10-03-2017 13:01:19 CET</v>
      </c>
      <c r="C186" s="11" t="str">
        <f t="shared" si="420"/>
        <v>Rwanda</v>
      </c>
      <c r="D186" s="11" t="str">
        <f t="shared" si="421"/>
        <v>Rulindo</v>
      </c>
      <c r="E186" s="11" t="str">
        <f t="shared" si="422"/>
        <v>Bushoki</v>
      </c>
      <c r="F186" s="11" t="str">
        <f t="shared" si="423"/>
        <v>Mukoto</v>
      </c>
      <c r="G186" s="11" t="str">
        <f t="shared" si="424"/>
        <v>Marembo</v>
      </c>
      <c r="H186" s="11" t="str">
        <f t="shared" si="425"/>
        <v/>
      </c>
      <c r="I186" s="11" t="str">
        <f t="shared" si="426"/>
        <v/>
      </c>
      <c r="J186" s="11" t="str">
        <f t="shared" si="427"/>
        <v>Marembo police station/Tare-Rusiga pumping</v>
      </c>
      <c r="K186" s="11">
        <f t="shared" si="428"/>
        <v>90</v>
      </c>
      <c r="L186" s="11">
        <f t="shared" ref="L186:L198" si="495">(People_Using_System)</f>
        <v>9577</v>
      </c>
      <c r="M186" s="11">
        <f t="shared" ref="M186:M198" si="496">COUNTIFS(J:J,J186,T:T,1)</f>
        <v>1</v>
      </c>
      <c r="N186" s="11">
        <f t="shared" si="407"/>
        <v>9577</v>
      </c>
      <c r="O186" s="11">
        <f t="shared" si="429"/>
        <v>90</v>
      </c>
      <c r="P186" s="11" t="str">
        <f t="shared" si="430"/>
        <v xml:space="preserve"> </v>
      </c>
      <c r="Q186" s="13">
        <f t="shared" si="408"/>
        <v>1</v>
      </c>
      <c r="R186" s="11">
        <f t="shared" si="409"/>
        <v>1</v>
      </c>
      <c r="S186" s="11">
        <f t="shared" si="343"/>
        <v>0</v>
      </c>
      <c r="T186" s="11">
        <f t="shared" si="431"/>
        <v>1</v>
      </c>
      <c r="U186" s="11" t="str">
        <f t="shared" si="432"/>
        <v>Piped Network With Pump</v>
      </c>
      <c r="V186" s="11">
        <f t="shared" si="433"/>
        <v>2015</v>
      </c>
      <c r="W186" s="11" t="str">
        <f t="shared" si="434"/>
        <v>Governement (District, Wasac) And Water For People</v>
      </c>
      <c r="X186" s="11" t="str">
        <f t="shared" si="435"/>
        <v>Spring</v>
      </c>
      <c r="Y186" s="11">
        <f t="shared" si="436"/>
        <v>10</v>
      </c>
      <c r="Z186" s="11">
        <f t="shared" si="437"/>
        <v>1</v>
      </c>
      <c r="AA186" s="11">
        <f t="shared" si="438"/>
        <v>1</v>
      </c>
      <c r="AB186" s="11" t="str">
        <f t="shared" si="439"/>
        <v>"Springbox" --Intake Structure At A Spring</v>
      </c>
      <c r="AC186" s="11">
        <f t="shared" si="440"/>
        <v>8</v>
      </c>
      <c r="AD186" s="11">
        <f t="shared" si="441"/>
        <v>2015</v>
      </c>
      <c r="AE186" s="11">
        <f t="shared" si="442"/>
        <v>1</v>
      </c>
      <c r="AF186" s="11">
        <f t="shared" si="443"/>
        <v>40</v>
      </c>
      <c r="AG186" s="12">
        <f t="shared" si="410"/>
        <v>43200</v>
      </c>
      <c r="AH186" s="12">
        <f t="shared" si="444"/>
        <v>96</v>
      </c>
      <c r="AI186" s="11">
        <f t="shared" si="445"/>
        <v>1</v>
      </c>
      <c r="AJ186" s="11">
        <f t="shared" si="446"/>
        <v>1</v>
      </c>
      <c r="AK186" s="11">
        <f t="shared" si="447"/>
        <v>1</v>
      </c>
      <c r="AL186" s="11">
        <f t="shared" si="448"/>
        <v>2015</v>
      </c>
      <c r="AM186" s="11">
        <f t="shared" si="449"/>
        <v>1</v>
      </c>
      <c r="AN186" s="11">
        <f t="shared" si="450"/>
        <v>4000</v>
      </c>
      <c r="AO186" s="11">
        <f t="shared" si="451"/>
        <v>0</v>
      </c>
      <c r="AP186" s="11" t="str">
        <f t="shared" si="452"/>
        <v xml:space="preserve"> </v>
      </c>
      <c r="AQ186" s="11" t="str">
        <f t="shared" si="453"/>
        <v xml:space="preserve"> </v>
      </c>
      <c r="AR186" s="11" t="str">
        <f t="shared" si="454"/>
        <v xml:space="preserve"> </v>
      </c>
      <c r="AS186" s="11">
        <f t="shared" si="455"/>
        <v>0</v>
      </c>
      <c r="AT186" s="11" t="str">
        <f t="shared" si="456"/>
        <v xml:space="preserve"> </v>
      </c>
      <c r="AU186" s="11" t="str">
        <f t="shared" si="457"/>
        <v/>
      </c>
      <c r="AV186" s="11" t="str">
        <f t="shared" si="371"/>
        <v xml:space="preserve"> </v>
      </c>
      <c r="AW186" s="11" t="str">
        <f t="shared" si="458"/>
        <v xml:space="preserve"> </v>
      </c>
      <c r="AX186" s="11">
        <f t="shared" si="459"/>
        <v>1</v>
      </c>
      <c r="AY186" s="11">
        <f t="shared" si="460"/>
        <v>1</v>
      </c>
      <c r="AZ186" s="11">
        <f t="shared" si="461"/>
        <v>2015</v>
      </c>
      <c r="BA186" s="11">
        <f t="shared" si="462"/>
        <v>1</v>
      </c>
      <c r="BB186" s="11">
        <f t="shared" si="463"/>
        <v>8000</v>
      </c>
      <c r="BC186" s="11">
        <f t="shared" si="464"/>
        <v>1</v>
      </c>
      <c r="BD186" s="11">
        <f t="shared" si="465"/>
        <v>2</v>
      </c>
      <c r="BE186" s="11">
        <f t="shared" si="466"/>
        <v>2015</v>
      </c>
      <c r="BF186" s="11">
        <f t="shared" si="467"/>
        <v>1</v>
      </c>
      <c r="BG186" s="11">
        <f t="shared" si="492"/>
        <v>1</v>
      </c>
      <c r="BH186" s="11">
        <f t="shared" si="382"/>
        <v>2015</v>
      </c>
      <c r="BI186" s="11">
        <f t="shared" si="468"/>
        <v>1</v>
      </c>
      <c r="BJ186" s="11">
        <f t="shared" si="469"/>
        <v>0</v>
      </c>
      <c r="BK186" s="11" t="str">
        <f t="shared" si="470"/>
        <v/>
      </c>
      <c r="BL186" s="11" t="str">
        <f t="shared" si="471"/>
        <v xml:space="preserve"> </v>
      </c>
      <c r="BM186" s="11" t="str">
        <f t="shared" si="472"/>
        <v xml:space="preserve"> </v>
      </c>
      <c r="BN186" s="11" t="str">
        <f t="shared" si="473"/>
        <v xml:space="preserve"> </v>
      </c>
      <c r="BO186" s="11" t="str">
        <f t="shared" si="474"/>
        <v xml:space="preserve"> </v>
      </c>
      <c r="BP186" s="11" t="str">
        <f t="shared" si="475"/>
        <v xml:space="preserve"> </v>
      </c>
      <c r="BQ186" s="11" t="str">
        <f t="shared" si="476"/>
        <v>0</v>
      </c>
      <c r="BR186" s="25">
        <f t="shared" si="477"/>
        <v>0</v>
      </c>
      <c r="BS186" s="11" t="str">
        <f t="shared" si="478"/>
        <v>Not Present</v>
      </c>
      <c r="BT186" s="11" t="str">
        <f t="shared" si="479"/>
        <v>0</v>
      </c>
      <c r="BU186" s="12">
        <f t="shared" si="480"/>
        <v>1</v>
      </c>
      <c r="BV186" s="12">
        <f t="shared" si="481"/>
        <v>0</v>
      </c>
      <c r="BW186" s="12">
        <f t="shared" si="412"/>
        <v>1</v>
      </c>
      <c r="BX186" s="12">
        <f t="shared" si="482"/>
        <v>1</v>
      </c>
      <c r="BY186" s="11">
        <f t="shared" si="413"/>
        <v>1</v>
      </c>
      <c r="BZ186" s="11">
        <f t="shared" si="483"/>
        <v>1</v>
      </c>
      <c r="CA186" s="11">
        <f t="shared" si="484"/>
        <v>1</v>
      </c>
      <c r="CB186" s="11">
        <f t="shared" si="485"/>
        <v>2015</v>
      </c>
      <c r="CC186" s="11">
        <f t="shared" si="486"/>
        <v>1</v>
      </c>
      <c r="CD186" s="11" t="str">
        <f t="shared" si="487"/>
        <v>No</v>
      </c>
      <c r="CE186" s="11">
        <f t="shared" si="488"/>
        <v>0</v>
      </c>
      <c r="CF186" s="11">
        <f t="shared" si="489"/>
        <v>0</v>
      </c>
      <c r="CG186" s="11">
        <f t="shared" si="414"/>
        <v>1</v>
      </c>
      <c r="CH186" s="11">
        <f t="shared" si="415"/>
        <v>0</v>
      </c>
      <c r="CI186" s="11">
        <f t="shared" si="490"/>
        <v>1</v>
      </c>
      <c r="CJ186" s="11">
        <f t="shared" si="491"/>
        <v>1</v>
      </c>
    </row>
    <row r="187" spans="1:88" x14ac:dyDescent="0.3">
      <c r="A187" s="11">
        <f t="shared" si="330"/>
        <v>2017</v>
      </c>
      <c r="B187" s="11" t="str">
        <f t="shared" si="331"/>
        <v>28-03-2017 09:55:50 CEST</v>
      </c>
      <c r="C187" s="11" t="str">
        <f t="shared" si="420"/>
        <v>Rwanda</v>
      </c>
      <c r="D187" s="11" t="str">
        <f t="shared" si="421"/>
        <v>Rulindo</v>
      </c>
      <c r="E187" s="11" t="str">
        <f t="shared" si="422"/>
        <v>Kisaro</v>
      </c>
      <c r="F187" s="11" t="str">
        <f t="shared" si="423"/>
        <v>Mubuga</v>
      </c>
      <c r="G187" s="11" t="str">
        <f t="shared" si="424"/>
        <v>Nyakarekare</v>
      </c>
      <c r="H187" s="11" t="str">
        <f t="shared" si="425"/>
        <v/>
      </c>
      <c r="I187" s="11" t="str">
        <f t="shared" si="426"/>
        <v/>
      </c>
      <c r="J187" s="11" t="str">
        <f t="shared" si="427"/>
        <v>Gahama Kisaro network</v>
      </c>
      <c r="K187" s="11">
        <f t="shared" si="428"/>
        <v>150</v>
      </c>
      <c r="L187" s="11">
        <f t="shared" si="495"/>
        <v>10234</v>
      </c>
      <c r="M187" s="11">
        <f t="shared" si="496"/>
        <v>14</v>
      </c>
      <c r="N187" s="11">
        <f t="shared" si="407"/>
        <v>731</v>
      </c>
      <c r="O187" s="11">
        <f t="shared" si="429"/>
        <v>150</v>
      </c>
      <c r="P187" s="11" t="str">
        <f t="shared" si="430"/>
        <v xml:space="preserve"> </v>
      </c>
      <c r="Q187" s="13">
        <f t="shared" si="408"/>
        <v>1</v>
      </c>
      <c r="R187" s="11">
        <f t="shared" si="409"/>
        <v>1</v>
      </c>
      <c r="S187" s="11">
        <f t="shared" si="343"/>
        <v>0</v>
      </c>
      <c r="T187" s="11">
        <f t="shared" si="431"/>
        <v>1</v>
      </c>
      <c r="U187" s="11" t="str">
        <f t="shared" si="432"/>
        <v>Piped Network With Pump</v>
      </c>
      <c r="V187" s="11">
        <f t="shared" si="433"/>
        <v>2012</v>
      </c>
      <c r="W187" s="11" t="str">
        <f t="shared" si="434"/>
        <v>Governement (District, Wasac) And Water For People</v>
      </c>
      <c r="X187" s="11" t="str">
        <f t="shared" si="435"/>
        <v>Spring</v>
      </c>
      <c r="Y187" s="11">
        <f t="shared" si="436"/>
        <v>1</v>
      </c>
      <c r="Z187" s="11">
        <f t="shared" si="437"/>
        <v>1</v>
      </c>
      <c r="AA187" s="11">
        <f t="shared" si="438"/>
        <v>1</v>
      </c>
      <c r="AB187" s="11" t="str">
        <f t="shared" si="439"/>
        <v/>
      </c>
      <c r="AC187" s="11">
        <f t="shared" si="440"/>
        <v>1</v>
      </c>
      <c r="AD187" s="11">
        <f t="shared" si="441"/>
        <v>2012</v>
      </c>
      <c r="AE187" s="11">
        <f t="shared" si="442"/>
        <v>1</v>
      </c>
      <c r="AF187" s="11">
        <f t="shared" si="443"/>
        <v>3</v>
      </c>
      <c r="AG187" s="12">
        <f t="shared" si="410"/>
        <v>576000</v>
      </c>
      <c r="AH187" s="12">
        <f t="shared" si="444"/>
        <v>768</v>
      </c>
      <c r="AI187" s="11">
        <f t="shared" si="445"/>
        <v>1</v>
      </c>
      <c r="AJ187" s="11">
        <f t="shared" si="446"/>
        <v>1</v>
      </c>
      <c r="AK187" s="11">
        <f t="shared" si="447"/>
        <v>1</v>
      </c>
      <c r="AL187" s="11">
        <f t="shared" si="448"/>
        <v>2012</v>
      </c>
      <c r="AM187" s="11">
        <f t="shared" si="449"/>
        <v>1</v>
      </c>
      <c r="AN187" s="11">
        <f t="shared" si="450"/>
        <v>30000</v>
      </c>
      <c r="AO187" s="11">
        <f t="shared" si="451"/>
        <v>1</v>
      </c>
      <c r="AP187" s="11">
        <f t="shared" si="452"/>
        <v>7</v>
      </c>
      <c r="AQ187" s="11">
        <f t="shared" si="453"/>
        <v>2012</v>
      </c>
      <c r="AR187" s="11">
        <f t="shared" si="454"/>
        <v>1</v>
      </c>
      <c r="AS187" s="11">
        <f t="shared" si="455"/>
        <v>1</v>
      </c>
      <c r="AT187" s="11">
        <f t="shared" si="456"/>
        <v>14</v>
      </c>
      <c r="AU187" s="11" t="str">
        <f t="shared" si="457"/>
        <v/>
      </c>
      <c r="AV187" s="11">
        <f t="shared" si="371"/>
        <v>2012</v>
      </c>
      <c r="AW187" s="11">
        <f t="shared" si="458"/>
        <v>2</v>
      </c>
      <c r="AX187" s="11">
        <f t="shared" si="459"/>
        <v>1</v>
      </c>
      <c r="AY187" s="11">
        <f t="shared" si="460"/>
        <v>1</v>
      </c>
      <c r="AZ187" s="11">
        <f t="shared" si="461"/>
        <v>2012</v>
      </c>
      <c r="BA187" s="11">
        <f t="shared" si="462"/>
        <v>1</v>
      </c>
      <c r="BB187" s="11">
        <f t="shared" si="463"/>
        <v>30000</v>
      </c>
      <c r="BC187" s="11">
        <f t="shared" si="464"/>
        <v>1</v>
      </c>
      <c r="BD187" s="11">
        <f t="shared" si="465"/>
        <v>2</v>
      </c>
      <c r="BE187" s="11">
        <f t="shared" si="466"/>
        <v>2012</v>
      </c>
      <c r="BF187" s="11">
        <f t="shared" si="467"/>
        <v>2</v>
      </c>
      <c r="BG187" s="11">
        <f t="shared" si="492"/>
        <v>1</v>
      </c>
      <c r="BH187" s="11">
        <f t="shared" si="382"/>
        <v>2012</v>
      </c>
      <c r="BI187" s="11">
        <f t="shared" si="468"/>
        <v>1</v>
      </c>
      <c r="BJ187" s="11">
        <f t="shared" si="469"/>
        <v>0</v>
      </c>
      <c r="BK187" s="11" t="str">
        <f t="shared" si="470"/>
        <v/>
      </c>
      <c r="BL187" s="11" t="str">
        <f t="shared" si="471"/>
        <v xml:space="preserve"> </v>
      </c>
      <c r="BM187" s="11" t="str">
        <f t="shared" si="472"/>
        <v xml:space="preserve"> </v>
      </c>
      <c r="BN187" s="11" t="str">
        <f t="shared" si="473"/>
        <v xml:space="preserve"> </v>
      </c>
      <c r="BO187" s="11" t="str">
        <f t="shared" si="474"/>
        <v xml:space="preserve"> </v>
      </c>
      <c r="BP187" s="11" t="str">
        <f t="shared" si="475"/>
        <v xml:space="preserve"> </v>
      </c>
      <c r="BQ187" s="11" t="str">
        <f t="shared" si="476"/>
        <v>0</v>
      </c>
      <c r="BR187" s="25">
        <f t="shared" si="477"/>
        <v>0</v>
      </c>
      <c r="BS187" s="11" t="str">
        <f t="shared" si="478"/>
        <v>Not Present</v>
      </c>
      <c r="BT187" s="11" t="str">
        <f t="shared" si="479"/>
        <v>0</v>
      </c>
      <c r="BU187" s="12">
        <f t="shared" si="480"/>
        <v>1</v>
      </c>
      <c r="BV187" s="12">
        <f t="shared" si="481"/>
        <v>0</v>
      </c>
      <c r="BW187" s="12">
        <f t="shared" si="412"/>
        <v>1</v>
      </c>
      <c r="BX187" s="12">
        <f t="shared" si="482"/>
        <v>1</v>
      </c>
      <c r="BY187" s="11">
        <f t="shared" si="413"/>
        <v>1</v>
      </c>
      <c r="BZ187" s="11">
        <f t="shared" si="483"/>
        <v>1</v>
      </c>
      <c r="CA187" s="11">
        <f t="shared" si="484"/>
        <v>1</v>
      </c>
      <c r="CB187" s="11">
        <f t="shared" si="485"/>
        <v>2012</v>
      </c>
      <c r="CC187" s="11">
        <f t="shared" si="486"/>
        <v>2</v>
      </c>
      <c r="CD187" s="11" t="str">
        <f t="shared" si="487"/>
        <v>No</v>
      </c>
      <c r="CE187" s="11">
        <f t="shared" si="488"/>
        <v>0</v>
      </c>
      <c r="CF187" s="11">
        <f t="shared" si="489"/>
        <v>0</v>
      </c>
      <c r="CG187" s="11">
        <f t="shared" si="414"/>
        <v>1</v>
      </c>
      <c r="CH187" s="11">
        <f t="shared" si="415"/>
        <v>0</v>
      </c>
      <c r="CI187" s="11">
        <f t="shared" si="490"/>
        <v>0</v>
      </c>
      <c r="CJ187" s="11">
        <f t="shared" si="491"/>
        <v>2</v>
      </c>
    </row>
    <row r="188" spans="1:88" x14ac:dyDescent="0.3">
      <c r="A188" s="11">
        <f t="shared" si="330"/>
        <v>2017</v>
      </c>
      <c r="B188" s="11" t="str">
        <f t="shared" si="331"/>
        <v>13-03-2017 06:50:42 CET</v>
      </c>
      <c r="C188" s="11" t="str">
        <f t="shared" si="420"/>
        <v>Rwanda</v>
      </c>
      <c r="D188" s="11" t="str">
        <f t="shared" si="421"/>
        <v>Rulindo</v>
      </c>
      <c r="E188" s="11" t="str">
        <f t="shared" si="422"/>
        <v>Ngoma</v>
      </c>
      <c r="F188" s="11" t="str">
        <f t="shared" si="423"/>
        <v>Munyarwanda</v>
      </c>
      <c r="G188" s="11" t="str">
        <f t="shared" si="424"/>
        <v>Kirungu</v>
      </c>
      <c r="H188" s="11" t="str">
        <f t="shared" si="425"/>
        <v/>
      </c>
      <c r="I188" s="11" t="str">
        <f t="shared" si="426"/>
        <v/>
      </c>
      <c r="J188" s="11" t="str">
        <f t="shared" si="427"/>
        <v>Kabarore-Ngoma-Nyabuko network</v>
      </c>
      <c r="K188" s="11">
        <f t="shared" si="428"/>
        <v>77</v>
      </c>
      <c r="L188" s="11">
        <f t="shared" si="495"/>
        <v>8284</v>
      </c>
      <c r="M188" s="11">
        <f t="shared" si="496"/>
        <v>14</v>
      </c>
      <c r="N188" s="11">
        <f t="shared" si="407"/>
        <v>591.71428571428567</v>
      </c>
      <c r="O188" s="11">
        <f t="shared" si="429"/>
        <v>77</v>
      </c>
      <c r="P188" s="11" t="str">
        <f t="shared" si="430"/>
        <v xml:space="preserve"> </v>
      </c>
      <c r="Q188" s="13">
        <f t="shared" si="408"/>
        <v>1</v>
      </c>
      <c r="R188" s="11">
        <f t="shared" si="409"/>
        <v>1</v>
      </c>
      <c r="S188" s="11">
        <f t="shared" si="343"/>
        <v>0</v>
      </c>
      <c r="T188" s="11">
        <f t="shared" si="431"/>
        <v>1</v>
      </c>
      <c r="U188" s="11" t="str">
        <f t="shared" si="432"/>
        <v>Piped Network With Pump</v>
      </c>
      <c r="V188" s="11">
        <f t="shared" si="433"/>
        <v>2014</v>
      </c>
      <c r="W188" s="11" t="str">
        <f t="shared" si="434"/>
        <v>Governement (District, Wasac) And Water For People</v>
      </c>
      <c r="X188" s="11" t="str">
        <f t="shared" si="435"/>
        <v>Spring</v>
      </c>
      <c r="Y188" s="11">
        <f t="shared" si="436"/>
        <v>4</v>
      </c>
      <c r="Z188" s="11">
        <f t="shared" si="437"/>
        <v>1</v>
      </c>
      <c r="AA188" s="11">
        <f t="shared" si="438"/>
        <v>1</v>
      </c>
      <c r="AB188" s="11" t="str">
        <f t="shared" si="439"/>
        <v>"Springbox" --Intake Structure At A Spring|Collection Chamber</v>
      </c>
      <c r="AC188" s="11">
        <f t="shared" si="440"/>
        <v>5</v>
      </c>
      <c r="AD188" s="11">
        <f t="shared" si="441"/>
        <v>2014</v>
      </c>
      <c r="AE188" s="11">
        <f t="shared" si="442"/>
        <v>1</v>
      </c>
      <c r="AF188" s="11">
        <f t="shared" si="443"/>
        <v>4</v>
      </c>
      <c r="AG188" s="12">
        <f t="shared" si="410"/>
        <v>432000</v>
      </c>
      <c r="AH188" s="12">
        <f t="shared" si="444"/>
        <v>1122.077922077922</v>
      </c>
      <c r="AI188" s="11">
        <f t="shared" si="445"/>
        <v>1</v>
      </c>
      <c r="AJ188" s="11">
        <f t="shared" si="446"/>
        <v>1</v>
      </c>
      <c r="AK188" s="11">
        <f t="shared" si="447"/>
        <v>2</v>
      </c>
      <c r="AL188" s="11">
        <f t="shared" si="448"/>
        <v>2014</v>
      </c>
      <c r="AM188" s="11">
        <f t="shared" si="449"/>
        <v>1</v>
      </c>
      <c r="AN188" s="11">
        <f t="shared" si="450"/>
        <v>8000</v>
      </c>
      <c r="AO188" s="11">
        <f t="shared" si="451"/>
        <v>1</v>
      </c>
      <c r="AP188" s="11">
        <f t="shared" si="452"/>
        <v>13</v>
      </c>
      <c r="AQ188" s="11">
        <f t="shared" si="453"/>
        <v>2014</v>
      </c>
      <c r="AR188" s="11">
        <f t="shared" si="454"/>
        <v>1</v>
      </c>
      <c r="AS188" s="11">
        <f t="shared" si="455"/>
        <v>0</v>
      </c>
      <c r="AT188" s="11" t="str">
        <f t="shared" si="456"/>
        <v xml:space="preserve"> </v>
      </c>
      <c r="AU188" s="11" t="str">
        <f t="shared" si="457"/>
        <v/>
      </c>
      <c r="AV188" s="11" t="str">
        <f t="shared" si="371"/>
        <v xml:space="preserve"> </v>
      </c>
      <c r="AW188" s="11" t="str">
        <f t="shared" si="458"/>
        <v xml:space="preserve"> </v>
      </c>
      <c r="AX188" s="11">
        <f t="shared" si="459"/>
        <v>1</v>
      </c>
      <c r="AY188" s="11">
        <f t="shared" si="460"/>
        <v>2</v>
      </c>
      <c r="AZ188" s="11">
        <f t="shared" si="461"/>
        <v>2014</v>
      </c>
      <c r="BA188" s="11">
        <f t="shared" si="462"/>
        <v>1</v>
      </c>
      <c r="BB188" s="11">
        <f t="shared" si="463"/>
        <v>7000</v>
      </c>
      <c r="BC188" s="11">
        <f t="shared" si="464"/>
        <v>1</v>
      </c>
      <c r="BD188" s="11">
        <f t="shared" si="465"/>
        <v>4</v>
      </c>
      <c r="BE188" s="11">
        <f t="shared" si="466"/>
        <v>2014</v>
      </c>
      <c r="BF188" s="11">
        <f t="shared" si="467"/>
        <v>2</v>
      </c>
      <c r="BG188" s="11">
        <f t="shared" si="492"/>
        <v>1</v>
      </c>
      <c r="BH188" s="11">
        <f t="shared" si="382"/>
        <v>2014</v>
      </c>
      <c r="BI188" s="11">
        <f t="shared" si="468"/>
        <v>1</v>
      </c>
      <c r="BJ188" s="11">
        <f t="shared" si="469"/>
        <v>0</v>
      </c>
      <c r="BK188" s="11" t="str">
        <f t="shared" si="470"/>
        <v/>
      </c>
      <c r="BL188" s="11" t="str">
        <f t="shared" si="471"/>
        <v xml:space="preserve"> </v>
      </c>
      <c r="BM188" s="11" t="str">
        <f t="shared" si="472"/>
        <v xml:space="preserve"> </v>
      </c>
      <c r="BN188" s="11" t="str">
        <f t="shared" si="473"/>
        <v xml:space="preserve"> </v>
      </c>
      <c r="BO188" s="11" t="str">
        <f t="shared" si="474"/>
        <v xml:space="preserve"> </v>
      </c>
      <c r="BP188" s="11" t="str">
        <f t="shared" si="475"/>
        <v xml:space="preserve"> </v>
      </c>
      <c r="BQ188" s="11" t="str">
        <f t="shared" si="476"/>
        <v>0</v>
      </c>
      <c r="BR188" s="25">
        <f t="shared" si="477"/>
        <v>0</v>
      </c>
      <c r="BS188" s="11" t="str">
        <f t="shared" si="478"/>
        <v>Not Present</v>
      </c>
      <c r="BT188" s="11" t="str">
        <f t="shared" si="479"/>
        <v>0</v>
      </c>
      <c r="BU188" s="12">
        <f t="shared" si="480"/>
        <v>1</v>
      </c>
      <c r="BV188" s="12">
        <f t="shared" si="481"/>
        <v>0</v>
      </c>
      <c r="BW188" s="12">
        <f t="shared" si="412"/>
        <v>1</v>
      </c>
      <c r="BX188" s="12">
        <f t="shared" si="482"/>
        <v>1</v>
      </c>
      <c r="BY188" s="11">
        <f t="shared" si="413"/>
        <v>1</v>
      </c>
      <c r="BZ188" s="11">
        <f t="shared" si="483"/>
        <v>1</v>
      </c>
      <c r="CA188" s="11">
        <f t="shared" si="484"/>
        <v>17</v>
      </c>
      <c r="CB188" s="11">
        <f t="shared" si="485"/>
        <v>2014</v>
      </c>
      <c r="CC188" s="11">
        <f t="shared" si="486"/>
        <v>2</v>
      </c>
      <c r="CD188" s="11" t="str">
        <f t="shared" si="487"/>
        <v>Yes</v>
      </c>
      <c r="CE188" s="11">
        <f t="shared" si="488"/>
        <v>1</v>
      </c>
      <c r="CF188" s="11">
        <f t="shared" si="489"/>
        <v>10</v>
      </c>
      <c r="CG188" s="11">
        <f t="shared" si="414"/>
        <v>0</v>
      </c>
      <c r="CH188" s="11">
        <f t="shared" si="415"/>
        <v>10</v>
      </c>
      <c r="CI188" s="11">
        <f t="shared" si="490"/>
        <v>1</v>
      </c>
      <c r="CJ188" s="11">
        <f t="shared" si="491"/>
        <v>1</v>
      </c>
    </row>
    <row r="189" spans="1:88" x14ac:dyDescent="0.3">
      <c r="A189" s="11">
        <f t="shared" si="330"/>
        <v>2017</v>
      </c>
      <c r="B189" s="11" t="str">
        <f t="shared" si="331"/>
        <v>25-04-2017 16:49:20 CEST</v>
      </c>
      <c r="C189" s="11" t="str">
        <f t="shared" si="420"/>
        <v>Rwanda</v>
      </c>
      <c r="D189" s="11" t="str">
        <f t="shared" si="421"/>
        <v>Rulindo</v>
      </c>
      <c r="E189" s="11" t="str">
        <f t="shared" si="422"/>
        <v>Kisaro</v>
      </c>
      <c r="F189" s="11" t="str">
        <f t="shared" si="423"/>
        <v>Murama</v>
      </c>
      <c r="G189" s="11" t="str">
        <f t="shared" si="424"/>
        <v>Kibingwe</v>
      </c>
      <c r="H189" s="11" t="str">
        <f t="shared" si="425"/>
        <v/>
      </c>
      <c r="I189" s="11" t="str">
        <f t="shared" si="426"/>
        <v/>
      </c>
      <c r="J189" s="11" t="str">
        <f t="shared" si="427"/>
        <v>Gahama Kisaro network</v>
      </c>
      <c r="K189" s="11">
        <f t="shared" si="428"/>
        <v>122</v>
      </c>
      <c r="L189" s="11">
        <f t="shared" si="495"/>
        <v>10234</v>
      </c>
      <c r="M189" s="11">
        <f t="shared" si="496"/>
        <v>14</v>
      </c>
      <c r="N189" s="11">
        <f t="shared" si="407"/>
        <v>731</v>
      </c>
      <c r="O189" s="11">
        <f t="shared" si="429"/>
        <v>122</v>
      </c>
      <c r="P189" s="11" t="str">
        <f t="shared" si="430"/>
        <v xml:space="preserve"> </v>
      </c>
      <c r="Q189" s="13">
        <f t="shared" si="408"/>
        <v>1</v>
      </c>
      <c r="R189" s="11">
        <f t="shared" si="409"/>
        <v>1</v>
      </c>
      <c r="S189" s="11">
        <f t="shared" si="343"/>
        <v>0</v>
      </c>
      <c r="T189" s="11">
        <f t="shared" si="431"/>
        <v>1</v>
      </c>
      <c r="U189" s="11" t="str">
        <f t="shared" si="432"/>
        <v>Piped Network With Pump</v>
      </c>
      <c r="V189" s="11">
        <f t="shared" si="433"/>
        <v>2012</v>
      </c>
      <c r="W189" s="11" t="str">
        <f t="shared" si="434"/>
        <v>Governement (District, Wasac) And Water For People</v>
      </c>
      <c r="X189" s="11" t="str">
        <f t="shared" si="435"/>
        <v>Spring</v>
      </c>
      <c r="Y189" s="11">
        <f t="shared" si="436"/>
        <v>1</v>
      </c>
      <c r="Z189" s="11">
        <f t="shared" si="437"/>
        <v>1</v>
      </c>
      <c r="AA189" s="11">
        <f t="shared" si="438"/>
        <v>1</v>
      </c>
      <c r="AB189" s="11" t="str">
        <f t="shared" si="439"/>
        <v/>
      </c>
      <c r="AC189" s="11">
        <f t="shared" si="440"/>
        <v>1</v>
      </c>
      <c r="AD189" s="11">
        <f t="shared" si="441"/>
        <v>2012</v>
      </c>
      <c r="AE189" s="11">
        <f t="shared" si="442"/>
        <v>1</v>
      </c>
      <c r="AF189" s="11">
        <f t="shared" si="443"/>
        <v>120</v>
      </c>
      <c r="AG189" s="12">
        <f t="shared" si="410"/>
        <v>14400</v>
      </c>
      <c r="AH189" s="12">
        <f t="shared" si="444"/>
        <v>23.606557377049182</v>
      </c>
      <c r="AI189" s="11">
        <f t="shared" si="445"/>
        <v>1</v>
      </c>
      <c r="AJ189" s="11">
        <f t="shared" si="446"/>
        <v>1</v>
      </c>
      <c r="AK189" s="11">
        <f t="shared" si="447"/>
        <v>2</v>
      </c>
      <c r="AL189" s="11">
        <f t="shared" si="448"/>
        <v>2012</v>
      </c>
      <c r="AM189" s="11">
        <f t="shared" si="449"/>
        <v>1</v>
      </c>
      <c r="AN189" s="11">
        <f t="shared" si="450"/>
        <v>30000</v>
      </c>
      <c r="AO189" s="11">
        <f t="shared" si="451"/>
        <v>1</v>
      </c>
      <c r="AP189" s="11">
        <f t="shared" si="452"/>
        <v>6</v>
      </c>
      <c r="AQ189" s="11">
        <f t="shared" si="453"/>
        <v>2012</v>
      </c>
      <c r="AR189" s="11">
        <f t="shared" si="454"/>
        <v>1</v>
      </c>
      <c r="AS189" s="11">
        <f t="shared" si="455"/>
        <v>1</v>
      </c>
      <c r="AT189" s="11">
        <f t="shared" si="456"/>
        <v>12</v>
      </c>
      <c r="AU189" s="11" t="str">
        <f t="shared" si="457"/>
        <v/>
      </c>
      <c r="AV189" s="11">
        <f t="shared" si="371"/>
        <v>2012</v>
      </c>
      <c r="AW189" s="11">
        <f t="shared" si="458"/>
        <v>1</v>
      </c>
      <c r="AX189" s="11">
        <f t="shared" si="459"/>
        <v>1</v>
      </c>
      <c r="AY189" s="11">
        <f t="shared" si="460"/>
        <v>1</v>
      </c>
      <c r="AZ189" s="11">
        <f t="shared" si="461"/>
        <v>2012</v>
      </c>
      <c r="BA189" s="11">
        <f t="shared" si="462"/>
        <v>1</v>
      </c>
      <c r="BB189" s="11">
        <f t="shared" si="463"/>
        <v>30000</v>
      </c>
      <c r="BC189" s="11">
        <f t="shared" si="464"/>
        <v>0</v>
      </c>
      <c r="BD189" s="11" t="str">
        <f t="shared" si="465"/>
        <v xml:space="preserve"> </v>
      </c>
      <c r="BE189" s="11" t="str">
        <f t="shared" si="466"/>
        <v xml:space="preserve"> </v>
      </c>
      <c r="BF189" s="11" t="str">
        <f t="shared" si="467"/>
        <v xml:space="preserve"> </v>
      </c>
      <c r="BG189" s="11" t="str">
        <f t="shared" si="492"/>
        <v xml:space="preserve"> </v>
      </c>
      <c r="BH189" s="11" t="str">
        <f t="shared" si="382"/>
        <v xml:space="preserve"> </v>
      </c>
      <c r="BI189" s="11" t="str">
        <f t="shared" si="468"/>
        <v xml:space="preserve"> </v>
      </c>
      <c r="BJ189" s="11">
        <f t="shared" si="469"/>
        <v>0</v>
      </c>
      <c r="BK189" s="11" t="str">
        <f t="shared" si="470"/>
        <v/>
      </c>
      <c r="BL189" s="11" t="str">
        <f t="shared" si="471"/>
        <v xml:space="preserve"> </v>
      </c>
      <c r="BM189" s="11" t="str">
        <f t="shared" si="472"/>
        <v xml:space="preserve"> </v>
      </c>
      <c r="BN189" s="11" t="str">
        <f t="shared" si="473"/>
        <v xml:space="preserve"> </v>
      </c>
      <c r="BO189" s="11" t="str">
        <f t="shared" si="474"/>
        <v xml:space="preserve"> </v>
      </c>
      <c r="BP189" s="11" t="str">
        <f t="shared" si="475"/>
        <v xml:space="preserve"> </v>
      </c>
      <c r="BQ189" s="11" t="str">
        <f t="shared" si="476"/>
        <v>0</v>
      </c>
      <c r="BR189" s="25">
        <f t="shared" si="477"/>
        <v>0</v>
      </c>
      <c r="BS189" s="11" t="str">
        <f t="shared" si="478"/>
        <v>Not Present</v>
      </c>
      <c r="BT189" s="11" t="str">
        <f t="shared" si="479"/>
        <v>0</v>
      </c>
      <c r="BU189" s="12">
        <f t="shared" si="480"/>
        <v>1</v>
      </c>
      <c r="BV189" s="12">
        <f t="shared" si="481"/>
        <v>0</v>
      </c>
      <c r="BW189" s="12">
        <f t="shared" si="412"/>
        <v>1</v>
      </c>
      <c r="BX189" s="12">
        <f t="shared" si="482"/>
        <v>1</v>
      </c>
      <c r="BY189" s="11">
        <f t="shared" si="413"/>
        <v>1</v>
      </c>
      <c r="BZ189" s="11">
        <f t="shared" si="483"/>
        <v>1</v>
      </c>
      <c r="CA189" s="11">
        <f t="shared" si="484"/>
        <v>1</v>
      </c>
      <c r="CB189" s="11">
        <f t="shared" si="485"/>
        <v>2013</v>
      </c>
      <c r="CC189" s="11">
        <f t="shared" si="486"/>
        <v>1</v>
      </c>
      <c r="CD189" s="11" t="str">
        <f t="shared" si="487"/>
        <v>No</v>
      </c>
      <c r="CE189" s="11">
        <f t="shared" si="488"/>
        <v>0</v>
      </c>
      <c r="CF189" s="11">
        <f t="shared" si="489"/>
        <v>0</v>
      </c>
      <c r="CG189" s="11">
        <f t="shared" si="414"/>
        <v>1</v>
      </c>
      <c r="CH189" s="11">
        <f t="shared" si="415"/>
        <v>0</v>
      </c>
      <c r="CI189" s="11">
        <f t="shared" si="490"/>
        <v>1</v>
      </c>
      <c r="CJ189" s="11">
        <f t="shared" si="491"/>
        <v>1</v>
      </c>
    </row>
    <row r="190" spans="1:88" x14ac:dyDescent="0.3">
      <c r="A190" s="11">
        <f t="shared" si="330"/>
        <v>2017</v>
      </c>
      <c r="B190" s="11" t="str">
        <f t="shared" si="331"/>
        <v>16-04-2017 23:08:28 CEST</v>
      </c>
      <c r="C190" s="11" t="str">
        <f t="shared" si="420"/>
        <v>Rwanda</v>
      </c>
      <c r="D190" s="11" t="str">
        <f t="shared" si="421"/>
        <v>Rulindo</v>
      </c>
      <c r="E190" s="11" t="str">
        <f t="shared" si="422"/>
        <v>Buyoga</v>
      </c>
      <c r="F190" s="11" t="str">
        <f t="shared" si="423"/>
        <v>Karama</v>
      </c>
      <c r="G190" s="11" t="str">
        <f t="shared" si="424"/>
        <v>Karambo</v>
      </c>
      <c r="H190" s="11" t="str">
        <f t="shared" si="425"/>
        <v/>
      </c>
      <c r="I190" s="11" t="str">
        <f t="shared" si="426"/>
        <v/>
      </c>
      <c r="J190" s="11" t="str">
        <f t="shared" si="427"/>
        <v>Karambo water point/Nyirambuga pumping</v>
      </c>
      <c r="K190" s="11">
        <f t="shared" si="428"/>
        <v>165</v>
      </c>
      <c r="L190" s="11">
        <f t="shared" si="495"/>
        <v>30604</v>
      </c>
      <c r="M190" s="11">
        <f t="shared" si="496"/>
        <v>1</v>
      </c>
      <c r="N190" s="11">
        <f t="shared" si="407"/>
        <v>30604</v>
      </c>
      <c r="O190" s="11">
        <f t="shared" si="429"/>
        <v>165</v>
      </c>
      <c r="P190" s="11" t="str">
        <f t="shared" si="430"/>
        <v xml:space="preserve"> </v>
      </c>
      <c r="Q190" s="13">
        <f t="shared" si="408"/>
        <v>1</v>
      </c>
      <c r="R190" s="11">
        <f t="shared" si="409"/>
        <v>1</v>
      </c>
      <c r="S190" s="11">
        <f t="shared" si="343"/>
        <v>0</v>
      </c>
      <c r="T190" s="11">
        <f t="shared" si="431"/>
        <v>1</v>
      </c>
      <c r="U190" s="11" t="str">
        <f t="shared" si="432"/>
        <v>Piped Network With Pump</v>
      </c>
      <c r="V190" s="11">
        <f t="shared" si="433"/>
        <v>2012</v>
      </c>
      <c r="W190" s="11" t="str">
        <f t="shared" si="434"/>
        <v>Governement (District, Wasac) And Water For People</v>
      </c>
      <c r="X190" s="11" t="str">
        <f t="shared" si="435"/>
        <v>Spring</v>
      </c>
      <c r="Y190" s="11">
        <f t="shared" si="436"/>
        <v>2</v>
      </c>
      <c r="Z190" s="11">
        <f t="shared" si="437"/>
        <v>1</v>
      </c>
      <c r="AA190" s="11">
        <f t="shared" si="438"/>
        <v>0</v>
      </c>
      <c r="AB190" s="11" t="str">
        <f t="shared" si="439"/>
        <v/>
      </c>
      <c r="AC190" s="11" t="str">
        <f t="shared" si="440"/>
        <v xml:space="preserve"> </v>
      </c>
      <c r="AD190" s="11" t="str">
        <f t="shared" si="441"/>
        <v xml:space="preserve"> </v>
      </c>
      <c r="AE190" s="11" t="str">
        <f t="shared" si="442"/>
        <v xml:space="preserve"> </v>
      </c>
      <c r="AF190" s="11">
        <f t="shared" si="443"/>
        <v>4</v>
      </c>
      <c r="AG190" s="12">
        <f t="shared" si="410"/>
        <v>432000</v>
      </c>
      <c r="AH190" s="12">
        <f t="shared" si="444"/>
        <v>523.63636363636363</v>
      </c>
      <c r="AI190" s="11">
        <f t="shared" si="445"/>
        <v>1</v>
      </c>
      <c r="AJ190" s="11">
        <f t="shared" si="446"/>
        <v>0</v>
      </c>
      <c r="AK190" s="11" t="str">
        <f t="shared" si="447"/>
        <v xml:space="preserve"> </v>
      </c>
      <c r="AL190" s="11" t="str">
        <f t="shared" si="448"/>
        <v xml:space="preserve"> </v>
      </c>
      <c r="AM190" s="11" t="str">
        <f t="shared" si="449"/>
        <v xml:space="preserve"> </v>
      </c>
      <c r="AN190" s="11" t="str">
        <f t="shared" si="450"/>
        <v xml:space="preserve"> </v>
      </c>
      <c r="AO190" s="11">
        <f t="shared" si="451"/>
        <v>0</v>
      </c>
      <c r="AP190" s="11" t="str">
        <f t="shared" si="452"/>
        <v xml:space="preserve"> </v>
      </c>
      <c r="AQ190" s="11" t="str">
        <f t="shared" si="453"/>
        <v xml:space="preserve"> </v>
      </c>
      <c r="AR190" s="11" t="str">
        <f t="shared" si="454"/>
        <v xml:space="preserve"> </v>
      </c>
      <c r="AS190" s="11">
        <f t="shared" si="455"/>
        <v>0</v>
      </c>
      <c r="AT190" s="11" t="str">
        <f t="shared" si="456"/>
        <v xml:space="preserve"> </v>
      </c>
      <c r="AU190" s="11" t="str">
        <f t="shared" si="457"/>
        <v/>
      </c>
      <c r="AV190" s="11" t="str">
        <f t="shared" si="371"/>
        <v xml:space="preserve"> </v>
      </c>
      <c r="AW190" s="11" t="str">
        <f t="shared" si="458"/>
        <v xml:space="preserve"> </v>
      </c>
      <c r="AX190" s="11">
        <f t="shared" si="459"/>
        <v>0</v>
      </c>
      <c r="AY190" s="11" t="str">
        <f t="shared" si="460"/>
        <v xml:space="preserve"> </v>
      </c>
      <c r="AZ190" s="11" t="str">
        <f t="shared" si="461"/>
        <v xml:space="preserve"> </v>
      </c>
      <c r="BA190" s="11" t="str">
        <f t="shared" si="462"/>
        <v xml:space="preserve"> </v>
      </c>
      <c r="BB190" s="11" t="str">
        <f t="shared" si="463"/>
        <v xml:space="preserve"> </v>
      </c>
      <c r="BC190" s="11">
        <f t="shared" si="464"/>
        <v>0</v>
      </c>
      <c r="BD190" s="11" t="str">
        <f t="shared" si="465"/>
        <v xml:space="preserve"> </v>
      </c>
      <c r="BE190" s="11" t="str">
        <f t="shared" si="466"/>
        <v xml:space="preserve"> </v>
      </c>
      <c r="BF190" s="11" t="str">
        <f t="shared" si="467"/>
        <v xml:space="preserve"> </v>
      </c>
      <c r="BG190" s="11" t="str">
        <f t="shared" si="492"/>
        <v xml:space="preserve"> </v>
      </c>
      <c r="BH190" s="11" t="str">
        <f t="shared" si="382"/>
        <v xml:space="preserve"> </v>
      </c>
      <c r="BI190" s="11" t="str">
        <f t="shared" si="468"/>
        <v xml:space="preserve"> </v>
      </c>
      <c r="BJ190" s="11">
        <f t="shared" si="469"/>
        <v>0</v>
      </c>
      <c r="BK190" s="11" t="str">
        <f t="shared" si="470"/>
        <v/>
      </c>
      <c r="BL190" s="11" t="str">
        <f t="shared" si="471"/>
        <v xml:space="preserve"> </v>
      </c>
      <c r="BM190" s="11" t="str">
        <f t="shared" si="472"/>
        <v xml:space="preserve"> </v>
      </c>
      <c r="BN190" s="11" t="str">
        <f t="shared" si="473"/>
        <v xml:space="preserve"> </v>
      </c>
      <c r="BO190" s="11" t="str">
        <f t="shared" si="474"/>
        <v xml:space="preserve"> </v>
      </c>
      <c r="BP190" s="11" t="str">
        <f t="shared" si="475"/>
        <v xml:space="preserve"> </v>
      </c>
      <c r="BQ190" s="11" t="str">
        <f t="shared" si="476"/>
        <v>0</v>
      </c>
      <c r="BR190" s="25">
        <f t="shared" si="477"/>
        <v>0</v>
      </c>
      <c r="BS190" s="11" t="str">
        <f t="shared" si="478"/>
        <v>Not Present</v>
      </c>
      <c r="BT190" s="11" t="str">
        <f t="shared" si="479"/>
        <v>0</v>
      </c>
      <c r="BU190" s="12">
        <f t="shared" si="480"/>
        <v>1</v>
      </c>
      <c r="BV190" s="12">
        <f t="shared" si="481"/>
        <v>0</v>
      </c>
      <c r="BW190" s="12">
        <f t="shared" si="412"/>
        <v>1</v>
      </c>
      <c r="BX190" s="12">
        <f t="shared" si="482"/>
        <v>1</v>
      </c>
      <c r="BY190" s="11">
        <f t="shared" si="413"/>
        <v>1</v>
      </c>
      <c r="BZ190" s="11">
        <f t="shared" si="483"/>
        <v>1</v>
      </c>
      <c r="CA190" s="11">
        <f t="shared" si="484"/>
        <v>1</v>
      </c>
      <c r="CB190" s="11">
        <f t="shared" si="485"/>
        <v>2012</v>
      </c>
      <c r="CC190" s="11">
        <f t="shared" si="486"/>
        <v>1</v>
      </c>
      <c r="CD190" s="11" t="str">
        <f t="shared" si="487"/>
        <v>No</v>
      </c>
      <c r="CE190" s="11">
        <f t="shared" si="488"/>
        <v>0</v>
      </c>
      <c r="CF190" s="11">
        <f t="shared" si="489"/>
        <v>0</v>
      </c>
      <c r="CG190" s="11">
        <f t="shared" si="414"/>
        <v>1</v>
      </c>
      <c r="CH190" s="11">
        <f t="shared" si="415"/>
        <v>0</v>
      </c>
      <c r="CI190" s="11">
        <f t="shared" si="490"/>
        <v>1</v>
      </c>
      <c r="CJ190" s="11">
        <f t="shared" si="491"/>
        <v>1</v>
      </c>
    </row>
    <row r="191" spans="1:88" x14ac:dyDescent="0.3">
      <c r="A191" s="11">
        <f t="shared" si="330"/>
        <v>2017</v>
      </c>
      <c r="B191" s="11" t="str">
        <f t="shared" si="331"/>
        <v>05-04-2017 21:47:27 CEST</v>
      </c>
      <c r="C191" s="11" t="str">
        <f t="shared" si="420"/>
        <v>Rwanda</v>
      </c>
      <c r="D191" s="11" t="str">
        <f t="shared" si="421"/>
        <v>Rulindo</v>
      </c>
      <c r="E191" s="11" t="str">
        <f t="shared" si="422"/>
        <v>Bushoki</v>
      </c>
      <c r="F191" s="11" t="str">
        <f t="shared" si="423"/>
        <v>N.Ngarama</v>
      </c>
      <c r="G191" s="11" t="str">
        <f t="shared" si="424"/>
        <v>Tare</v>
      </c>
      <c r="H191" s="11" t="str">
        <f t="shared" si="425"/>
        <v/>
      </c>
      <c r="I191" s="11" t="str">
        <f t="shared" si="426"/>
        <v/>
      </c>
      <c r="J191" s="11" t="str">
        <f t="shared" si="427"/>
        <v>Tare-Rusiga pumping system/Water point at Tare</v>
      </c>
      <c r="K191" s="11">
        <f t="shared" si="428"/>
        <v>109</v>
      </c>
      <c r="L191" s="11">
        <f t="shared" si="495"/>
        <v>9577</v>
      </c>
      <c r="M191" s="11">
        <f t="shared" si="496"/>
        <v>1</v>
      </c>
      <c r="N191" s="11">
        <f t="shared" si="407"/>
        <v>9577</v>
      </c>
      <c r="O191" s="11">
        <f t="shared" si="429"/>
        <v>109</v>
      </c>
      <c r="P191" s="11" t="str">
        <f t="shared" si="430"/>
        <v xml:space="preserve"> </v>
      </c>
      <c r="Q191" s="13">
        <f t="shared" si="408"/>
        <v>1</v>
      </c>
      <c r="R191" s="11">
        <f t="shared" si="409"/>
        <v>1</v>
      </c>
      <c r="S191" s="11">
        <f t="shared" si="343"/>
        <v>0</v>
      </c>
      <c r="T191" s="11">
        <f t="shared" si="431"/>
        <v>1</v>
      </c>
      <c r="U191" s="11" t="str">
        <f t="shared" si="432"/>
        <v>Piped Network With Pump</v>
      </c>
      <c r="V191" s="11">
        <f t="shared" si="433"/>
        <v>2015</v>
      </c>
      <c r="W191" s="11" t="str">
        <f t="shared" si="434"/>
        <v>Governement (District, Wasac) And Water For People</v>
      </c>
      <c r="X191" s="11" t="str">
        <f t="shared" si="435"/>
        <v>Spring</v>
      </c>
      <c r="Y191" s="11">
        <f t="shared" si="436"/>
        <v>1</v>
      </c>
      <c r="Z191" s="11">
        <f t="shared" si="437"/>
        <v>1</v>
      </c>
      <c r="AA191" s="11">
        <f t="shared" si="438"/>
        <v>0</v>
      </c>
      <c r="AB191" s="11" t="str">
        <f t="shared" si="439"/>
        <v/>
      </c>
      <c r="AC191" s="11" t="str">
        <f t="shared" si="440"/>
        <v xml:space="preserve"> </v>
      </c>
      <c r="AD191" s="11" t="str">
        <f t="shared" si="441"/>
        <v xml:space="preserve"> </v>
      </c>
      <c r="AE191" s="11" t="str">
        <f t="shared" si="442"/>
        <v xml:space="preserve"> </v>
      </c>
      <c r="AF191" s="11">
        <f t="shared" si="443"/>
        <v>40</v>
      </c>
      <c r="AG191" s="12">
        <f t="shared" si="410"/>
        <v>43200</v>
      </c>
      <c r="AH191" s="12">
        <f t="shared" si="444"/>
        <v>79.266055045871553</v>
      </c>
      <c r="AI191" s="11">
        <f t="shared" si="445"/>
        <v>1</v>
      </c>
      <c r="AJ191" s="11">
        <f t="shared" si="446"/>
        <v>0</v>
      </c>
      <c r="AK191" s="11" t="str">
        <f t="shared" si="447"/>
        <v xml:space="preserve"> </v>
      </c>
      <c r="AL191" s="11" t="str">
        <f t="shared" si="448"/>
        <v xml:space="preserve"> </v>
      </c>
      <c r="AM191" s="11" t="str">
        <f t="shared" si="449"/>
        <v xml:space="preserve"> </v>
      </c>
      <c r="AN191" s="11" t="str">
        <f t="shared" si="450"/>
        <v xml:space="preserve"> </v>
      </c>
      <c r="AO191" s="11">
        <f t="shared" si="451"/>
        <v>0</v>
      </c>
      <c r="AP191" s="11" t="str">
        <f t="shared" si="452"/>
        <v xml:space="preserve"> </v>
      </c>
      <c r="AQ191" s="11" t="str">
        <f t="shared" si="453"/>
        <v xml:space="preserve"> </v>
      </c>
      <c r="AR191" s="11" t="str">
        <f t="shared" si="454"/>
        <v xml:space="preserve"> </v>
      </c>
      <c r="AS191" s="11">
        <f t="shared" si="455"/>
        <v>0</v>
      </c>
      <c r="AT191" s="11" t="str">
        <f t="shared" si="456"/>
        <v xml:space="preserve"> </v>
      </c>
      <c r="AU191" s="11" t="str">
        <f t="shared" si="457"/>
        <v/>
      </c>
      <c r="AV191" s="11" t="str">
        <f t="shared" si="371"/>
        <v xml:space="preserve"> </v>
      </c>
      <c r="AW191" s="11" t="str">
        <f t="shared" si="458"/>
        <v xml:space="preserve"> </v>
      </c>
      <c r="AX191" s="11">
        <f t="shared" si="459"/>
        <v>0</v>
      </c>
      <c r="AY191" s="11" t="str">
        <f t="shared" si="460"/>
        <v xml:space="preserve"> </v>
      </c>
      <c r="AZ191" s="11" t="str">
        <f t="shared" si="461"/>
        <v xml:space="preserve"> </v>
      </c>
      <c r="BA191" s="11" t="str">
        <f t="shared" si="462"/>
        <v xml:space="preserve"> </v>
      </c>
      <c r="BB191" s="11" t="str">
        <f t="shared" si="463"/>
        <v xml:space="preserve"> </v>
      </c>
      <c r="BC191" s="11">
        <f t="shared" si="464"/>
        <v>0</v>
      </c>
      <c r="BD191" s="11" t="str">
        <f t="shared" si="465"/>
        <v xml:space="preserve"> </v>
      </c>
      <c r="BE191" s="11" t="str">
        <f t="shared" si="466"/>
        <v xml:space="preserve"> </v>
      </c>
      <c r="BF191" s="11" t="str">
        <f t="shared" si="467"/>
        <v xml:space="preserve"> </v>
      </c>
      <c r="BG191" s="11" t="str">
        <f t="shared" si="492"/>
        <v xml:space="preserve"> </v>
      </c>
      <c r="BH191" s="11" t="str">
        <f t="shared" si="382"/>
        <v xml:space="preserve"> </v>
      </c>
      <c r="BI191" s="11" t="str">
        <f t="shared" si="468"/>
        <v xml:space="preserve"> </v>
      </c>
      <c r="BJ191" s="11">
        <f t="shared" si="469"/>
        <v>0</v>
      </c>
      <c r="BK191" s="11" t="str">
        <f t="shared" si="470"/>
        <v/>
      </c>
      <c r="BL191" s="11" t="str">
        <f t="shared" si="471"/>
        <v xml:space="preserve"> </v>
      </c>
      <c r="BM191" s="11" t="str">
        <f t="shared" si="472"/>
        <v xml:space="preserve"> </v>
      </c>
      <c r="BN191" s="11" t="str">
        <f t="shared" si="473"/>
        <v xml:space="preserve"> </v>
      </c>
      <c r="BO191" s="11" t="str">
        <f t="shared" si="474"/>
        <v xml:space="preserve"> </v>
      </c>
      <c r="BP191" s="11" t="str">
        <f t="shared" si="475"/>
        <v xml:space="preserve"> </v>
      </c>
      <c r="BQ191" s="11" t="str">
        <f t="shared" si="476"/>
        <v>0</v>
      </c>
      <c r="BR191" s="25">
        <f t="shared" si="477"/>
        <v>0</v>
      </c>
      <c r="BS191" s="11" t="str">
        <f t="shared" si="478"/>
        <v>Not Present</v>
      </c>
      <c r="BT191" s="11" t="str">
        <f t="shared" si="479"/>
        <v>0</v>
      </c>
      <c r="BU191" s="12">
        <f t="shared" si="480"/>
        <v>1</v>
      </c>
      <c r="BV191" s="12">
        <f t="shared" si="481"/>
        <v>0</v>
      </c>
      <c r="BW191" s="12">
        <f t="shared" si="412"/>
        <v>1</v>
      </c>
      <c r="BX191" s="12">
        <f t="shared" si="482"/>
        <v>1</v>
      </c>
      <c r="BY191" s="11">
        <f t="shared" si="413"/>
        <v>1</v>
      </c>
      <c r="BZ191" s="11">
        <f t="shared" si="483"/>
        <v>1</v>
      </c>
      <c r="CA191" s="11">
        <f t="shared" si="484"/>
        <v>1</v>
      </c>
      <c r="CB191" s="11">
        <f t="shared" si="485"/>
        <v>2015</v>
      </c>
      <c r="CC191" s="11">
        <f t="shared" si="486"/>
        <v>1</v>
      </c>
      <c r="CD191" s="11" t="str">
        <f t="shared" si="487"/>
        <v>No</v>
      </c>
      <c r="CE191" s="11">
        <f t="shared" si="488"/>
        <v>0</v>
      </c>
      <c r="CF191" s="11">
        <f t="shared" si="489"/>
        <v>0</v>
      </c>
      <c r="CG191" s="11">
        <f t="shared" si="414"/>
        <v>1</v>
      </c>
      <c r="CH191" s="11">
        <f t="shared" si="415"/>
        <v>0</v>
      </c>
      <c r="CI191" s="11">
        <f t="shared" si="490"/>
        <v>1</v>
      </c>
      <c r="CJ191" s="11">
        <f t="shared" si="491"/>
        <v>1</v>
      </c>
    </row>
    <row r="192" spans="1:88" x14ac:dyDescent="0.3">
      <c r="A192" s="11">
        <f t="shared" si="330"/>
        <v>2017</v>
      </c>
      <c r="B192" s="11" t="str">
        <f t="shared" si="331"/>
        <v>23-03-2017 08:09:12 CET</v>
      </c>
      <c r="C192" s="11" t="str">
        <f t="shared" si="420"/>
        <v>Rwanda</v>
      </c>
      <c r="D192" s="11" t="str">
        <f t="shared" si="421"/>
        <v>Rulindo</v>
      </c>
      <c r="E192" s="11" t="str">
        <f t="shared" si="422"/>
        <v>Murambi</v>
      </c>
      <c r="F192" s="11" t="str">
        <f t="shared" si="423"/>
        <v>Mugambazi</v>
      </c>
      <c r="G192" s="11" t="str">
        <f t="shared" si="424"/>
        <v>Kigarama</v>
      </c>
      <c r="H192" s="11" t="str">
        <f t="shared" si="425"/>
        <v/>
      </c>
      <c r="I192" s="11" t="str">
        <f t="shared" si="426"/>
        <v/>
      </c>
      <c r="J192" s="11" t="str">
        <f t="shared" si="427"/>
        <v>Mutagata motorised network</v>
      </c>
      <c r="K192" s="11">
        <f t="shared" si="428"/>
        <v>169</v>
      </c>
      <c r="L192" s="11">
        <f t="shared" si="495"/>
        <v>26296</v>
      </c>
      <c r="M192" s="11">
        <f t="shared" si="496"/>
        <v>49</v>
      </c>
      <c r="N192" s="11">
        <f t="shared" si="407"/>
        <v>536.65306122448976</v>
      </c>
      <c r="O192" s="11">
        <f t="shared" si="429"/>
        <v>57</v>
      </c>
      <c r="P192" s="11">
        <f t="shared" si="430"/>
        <v>112</v>
      </c>
      <c r="Q192" s="13">
        <f t="shared" si="408"/>
        <v>0.33727810650887574</v>
      </c>
      <c r="R192" s="11">
        <f t="shared" si="409"/>
        <v>0</v>
      </c>
      <c r="S192" s="11">
        <f t="shared" si="343"/>
        <v>0</v>
      </c>
      <c r="T192" s="11">
        <f t="shared" si="431"/>
        <v>1</v>
      </c>
      <c r="U192" s="11" t="str">
        <f t="shared" si="432"/>
        <v>Piped Network With Pump</v>
      </c>
      <c r="V192" s="11">
        <f t="shared" si="433"/>
        <v>2016</v>
      </c>
      <c r="W192" s="11" t="str">
        <f t="shared" si="434"/>
        <v>Governement (District, Wasac) And Water For People</v>
      </c>
      <c r="X192" s="11" t="str">
        <f t="shared" si="435"/>
        <v>Spring</v>
      </c>
      <c r="Y192" s="11">
        <f t="shared" si="436"/>
        <v>1</v>
      </c>
      <c r="Z192" s="11">
        <f t="shared" si="437"/>
        <v>1</v>
      </c>
      <c r="AA192" s="11">
        <f t="shared" si="438"/>
        <v>1</v>
      </c>
      <c r="AB192" s="11" t="str">
        <f t="shared" si="439"/>
        <v>"Springbox" --Intake Structure At A Spring</v>
      </c>
      <c r="AC192" s="11">
        <f t="shared" si="440"/>
        <v>1</v>
      </c>
      <c r="AD192" s="11">
        <f t="shared" si="441"/>
        <v>2007</v>
      </c>
      <c r="AE192" s="11">
        <f t="shared" si="442"/>
        <v>1</v>
      </c>
      <c r="AF192" s="11">
        <f t="shared" si="443"/>
        <v>5</v>
      </c>
      <c r="AG192" s="12">
        <f t="shared" si="410"/>
        <v>345600</v>
      </c>
      <c r="AH192" s="12">
        <f t="shared" si="444"/>
        <v>1212.6315789473683</v>
      </c>
      <c r="AI192" s="11">
        <f t="shared" si="445"/>
        <v>1</v>
      </c>
      <c r="AJ192" s="11">
        <f t="shared" si="446"/>
        <v>1</v>
      </c>
      <c r="AK192" s="11">
        <f t="shared" si="447"/>
        <v>1</v>
      </c>
      <c r="AL192" s="11">
        <f t="shared" si="448"/>
        <v>2016</v>
      </c>
      <c r="AM192" s="11">
        <f t="shared" si="449"/>
        <v>1</v>
      </c>
      <c r="AN192" s="11">
        <f t="shared" si="450"/>
        <v>1900</v>
      </c>
      <c r="AO192" s="11">
        <f t="shared" si="451"/>
        <v>1</v>
      </c>
      <c r="AP192" s="11">
        <f t="shared" si="452"/>
        <v>39</v>
      </c>
      <c r="AQ192" s="11">
        <f t="shared" si="453"/>
        <v>2016</v>
      </c>
      <c r="AR192" s="11">
        <f t="shared" si="454"/>
        <v>1</v>
      </c>
      <c r="AS192" s="11">
        <f t="shared" si="455"/>
        <v>1</v>
      </c>
      <c r="AT192" s="11">
        <f t="shared" si="456"/>
        <v>17</v>
      </c>
      <c r="AU192" s="11" t="str">
        <f t="shared" si="457"/>
        <v>Pressure Break Tank|Distribution Chamber|Washout And Air Release</v>
      </c>
      <c r="AV192" s="11">
        <f t="shared" si="371"/>
        <v>2016</v>
      </c>
      <c r="AW192" s="11">
        <f t="shared" si="458"/>
        <v>1</v>
      </c>
      <c r="AX192" s="11">
        <f t="shared" si="459"/>
        <v>1</v>
      </c>
      <c r="AY192" s="11">
        <f t="shared" si="460"/>
        <v>6</v>
      </c>
      <c r="AZ192" s="11">
        <f t="shared" si="461"/>
        <v>2016</v>
      </c>
      <c r="BA192" s="11">
        <f t="shared" si="462"/>
        <v>1</v>
      </c>
      <c r="BB192" s="11">
        <f t="shared" si="463"/>
        <v>40000</v>
      </c>
      <c r="BC192" s="11">
        <f t="shared" si="464"/>
        <v>1</v>
      </c>
      <c r="BD192" s="11">
        <f t="shared" si="465"/>
        <v>5</v>
      </c>
      <c r="BE192" s="11">
        <f t="shared" si="466"/>
        <v>2017</v>
      </c>
      <c r="BF192" s="11">
        <f t="shared" si="467"/>
        <v>1</v>
      </c>
      <c r="BG192" s="11">
        <f t="shared" si="492"/>
        <v>1</v>
      </c>
      <c r="BH192" s="11">
        <f t="shared" si="382"/>
        <v>2016</v>
      </c>
      <c r="BI192" s="11">
        <f t="shared" si="468"/>
        <v>1</v>
      </c>
      <c r="BJ192" s="11">
        <f t="shared" si="469"/>
        <v>1</v>
      </c>
      <c r="BK192" s="11" t="str">
        <f t="shared" si="470"/>
        <v>Disinfection/Chlorination</v>
      </c>
      <c r="BL192" s="11">
        <f t="shared" si="471"/>
        <v>2017</v>
      </c>
      <c r="BM192" s="11">
        <f t="shared" si="472"/>
        <v>1</v>
      </c>
      <c r="BN192" s="11">
        <f t="shared" si="473"/>
        <v>0</v>
      </c>
      <c r="BO192" s="11" t="str">
        <f t="shared" si="474"/>
        <v xml:space="preserve"> </v>
      </c>
      <c r="BP192" s="11" t="str">
        <f t="shared" si="475"/>
        <v xml:space="preserve"> </v>
      </c>
      <c r="BQ192" s="11" t="str">
        <f t="shared" si="476"/>
        <v>0</v>
      </c>
      <c r="BR192" s="25">
        <f t="shared" si="477"/>
        <v>0</v>
      </c>
      <c r="BS192" s="11" t="str">
        <f t="shared" si="478"/>
        <v>Not Present</v>
      </c>
      <c r="BT192" s="11" t="str">
        <f t="shared" si="479"/>
        <v>0</v>
      </c>
      <c r="BU192" s="12">
        <f t="shared" si="480"/>
        <v>1</v>
      </c>
      <c r="BV192" s="12">
        <f t="shared" si="481"/>
        <v>0</v>
      </c>
      <c r="BW192" s="12">
        <f t="shared" si="412"/>
        <v>1</v>
      </c>
      <c r="BX192" s="12">
        <f t="shared" si="482"/>
        <v>1</v>
      </c>
      <c r="BY192" s="11">
        <f t="shared" si="413"/>
        <v>1</v>
      </c>
      <c r="BZ192" s="11">
        <f t="shared" si="483"/>
        <v>1</v>
      </c>
      <c r="CA192" s="11">
        <f t="shared" si="484"/>
        <v>64</v>
      </c>
      <c r="CB192" s="11">
        <f t="shared" si="485"/>
        <v>2016</v>
      </c>
      <c r="CC192" s="11">
        <f t="shared" si="486"/>
        <v>1</v>
      </c>
      <c r="CD192" s="11" t="str">
        <f t="shared" si="487"/>
        <v>No</v>
      </c>
      <c r="CE192" s="11">
        <f t="shared" si="488"/>
        <v>0</v>
      </c>
      <c r="CF192" s="11">
        <f t="shared" si="489"/>
        <v>0</v>
      </c>
      <c r="CG192" s="11">
        <f t="shared" si="414"/>
        <v>1</v>
      </c>
      <c r="CH192" s="11">
        <f t="shared" si="415"/>
        <v>0</v>
      </c>
      <c r="CI192" s="11">
        <f t="shared" si="490"/>
        <v>1</v>
      </c>
      <c r="CJ192" s="11">
        <f t="shared" si="491"/>
        <v>1</v>
      </c>
    </row>
    <row r="193" spans="1:88" x14ac:dyDescent="0.3">
      <c r="A193" s="11">
        <f t="shared" si="330"/>
        <v>2017</v>
      </c>
      <c r="B193" s="11" t="str">
        <f t="shared" si="331"/>
        <v>15-03-2017 15:45:23 CET</v>
      </c>
      <c r="C193" s="11" t="str">
        <f t="shared" si="420"/>
        <v>Rwanda</v>
      </c>
      <c r="D193" s="11" t="str">
        <f t="shared" si="421"/>
        <v>Rulindo</v>
      </c>
      <c r="E193" s="11" t="str">
        <f t="shared" si="422"/>
        <v>Cyinzuzi</v>
      </c>
      <c r="F193" s="11" t="str">
        <f t="shared" si="423"/>
        <v>Budakiranya</v>
      </c>
      <c r="G193" s="11" t="str">
        <f t="shared" si="424"/>
        <v>Kamatongo</v>
      </c>
      <c r="H193" s="11" t="str">
        <f t="shared" si="425"/>
        <v/>
      </c>
      <c r="I193" s="11" t="str">
        <f t="shared" si="426"/>
        <v/>
      </c>
      <c r="J193" s="11" t="str">
        <f t="shared" si="427"/>
        <v>0</v>
      </c>
      <c r="K193" s="11">
        <f t="shared" si="428"/>
        <v>1125</v>
      </c>
      <c r="L193" s="11">
        <f t="shared" si="495"/>
        <v>6572</v>
      </c>
      <c r="M193" s="11">
        <f t="shared" si="496"/>
        <v>15</v>
      </c>
      <c r="N193" s="11">
        <f t="shared" si="407"/>
        <v>438.13333333333333</v>
      </c>
      <c r="O193" s="11" t="str">
        <f t="shared" si="429"/>
        <v xml:space="preserve"> </v>
      </c>
      <c r="P193" s="11">
        <f t="shared" si="430"/>
        <v>1125</v>
      </c>
      <c r="Q193" s="13" t="str">
        <f t="shared" si="408"/>
        <v xml:space="preserve"> </v>
      </c>
      <c r="R193" s="11">
        <f t="shared" si="409"/>
        <v>0</v>
      </c>
      <c r="S193" s="11">
        <f t="shared" si="343"/>
        <v>0</v>
      </c>
      <c r="T193" s="11">
        <f t="shared" si="431"/>
        <v>1</v>
      </c>
      <c r="U193" s="11" t="str">
        <f t="shared" si="432"/>
        <v>Piped Network With Pump</v>
      </c>
      <c r="V193" s="11">
        <f t="shared" si="433"/>
        <v>2014</v>
      </c>
      <c r="W193" s="11" t="str">
        <f t="shared" si="434"/>
        <v>Governement (District, Wasac) And Water For People</v>
      </c>
      <c r="X193" s="11" t="str">
        <f t="shared" si="435"/>
        <v>Spring</v>
      </c>
      <c r="Y193" s="11">
        <f t="shared" si="436"/>
        <v>3</v>
      </c>
      <c r="Z193" s="11">
        <f t="shared" si="437"/>
        <v>1</v>
      </c>
      <c r="AA193" s="11">
        <f t="shared" si="438"/>
        <v>1</v>
      </c>
      <c r="AB193" s="11" t="str">
        <f t="shared" si="439"/>
        <v/>
      </c>
      <c r="AC193" s="11">
        <f t="shared" si="440"/>
        <v>3</v>
      </c>
      <c r="AD193" s="11">
        <f t="shared" si="441"/>
        <v>2009</v>
      </c>
      <c r="AE193" s="11">
        <f t="shared" si="442"/>
        <v>3</v>
      </c>
      <c r="AF193" s="11">
        <f t="shared" si="443"/>
        <v>4.5</v>
      </c>
      <c r="AG193" s="12">
        <f t="shared" si="410"/>
        <v>384000</v>
      </c>
      <c r="AH193" s="12" t="str">
        <f t="shared" si="444"/>
        <v xml:space="preserve"> </v>
      </c>
      <c r="AI193" s="11">
        <f t="shared" si="445"/>
        <v>0</v>
      </c>
      <c r="AJ193" s="11">
        <f t="shared" si="446"/>
        <v>1</v>
      </c>
      <c r="AK193" s="11">
        <f t="shared" si="447"/>
        <v>2</v>
      </c>
      <c r="AL193" s="11">
        <f t="shared" si="448"/>
        <v>2009</v>
      </c>
      <c r="AM193" s="11">
        <f t="shared" si="449"/>
        <v>1</v>
      </c>
      <c r="AN193" s="11">
        <f t="shared" si="450"/>
        <v>3000</v>
      </c>
      <c r="AO193" s="11">
        <f t="shared" si="451"/>
        <v>1</v>
      </c>
      <c r="AP193" s="11">
        <f t="shared" si="452"/>
        <v>3</v>
      </c>
      <c r="AQ193" s="11">
        <f t="shared" si="453"/>
        <v>2014</v>
      </c>
      <c r="AR193" s="11">
        <f t="shared" si="454"/>
        <v>3</v>
      </c>
      <c r="AS193" s="11">
        <f t="shared" si="455"/>
        <v>1</v>
      </c>
      <c r="AT193" s="11">
        <f t="shared" si="456"/>
        <v>8</v>
      </c>
      <c r="AU193" s="11" t="str">
        <f t="shared" si="457"/>
        <v/>
      </c>
      <c r="AV193" s="11">
        <f t="shared" si="371"/>
        <v>2014</v>
      </c>
      <c r="AW193" s="11">
        <f t="shared" si="458"/>
        <v>3</v>
      </c>
      <c r="AX193" s="11">
        <f t="shared" si="459"/>
        <v>1</v>
      </c>
      <c r="AY193" s="11">
        <f t="shared" si="460"/>
        <v>2</v>
      </c>
      <c r="AZ193" s="11">
        <f t="shared" si="461"/>
        <v>2014</v>
      </c>
      <c r="BA193" s="11">
        <f t="shared" si="462"/>
        <v>3</v>
      </c>
      <c r="BB193" s="11">
        <f t="shared" si="463"/>
        <v>3000</v>
      </c>
      <c r="BC193" s="11">
        <f t="shared" si="464"/>
        <v>1</v>
      </c>
      <c r="BD193" s="11">
        <f t="shared" si="465"/>
        <v>1</v>
      </c>
      <c r="BE193" s="11">
        <f t="shared" si="466"/>
        <v>2009</v>
      </c>
      <c r="BF193" s="11">
        <f t="shared" si="467"/>
        <v>1</v>
      </c>
      <c r="BG193" s="11">
        <f t="shared" si="492"/>
        <v>1</v>
      </c>
      <c r="BH193" s="11">
        <f t="shared" si="382"/>
        <v>2009</v>
      </c>
      <c r="BI193" s="11">
        <f t="shared" si="468"/>
        <v>1</v>
      </c>
      <c r="BJ193" s="11">
        <f t="shared" si="469"/>
        <v>0</v>
      </c>
      <c r="BK193" s="11" t="str">
        <f t="shared" si="470"/>
        <v/>
      </c>
      <c r="BL193" s="11" t="str">
        <f t="shared" si="471"/>
        <v xml:space="preserve"> </v>
      </c>
      <c r="BM193" s="11" t="str">
        <f t="shared" si="472"/>
        <v xml:space="preserve"> </v>
      </c>
      <c r="BN193" s="11" t="str">
        <f t="shared" si="473"/>
        <v xml:space="preserve"> </v>
      </c>
      <c r="BO193" s="11" t="str">
        <f t="shared" si="474"/>
        <v xml:space="preserve"> </v>
      </c>
      <c r="BP193" s="11" t="str">
        <f t="shared" si="475"/>
        <v xml:space="preserve"> </v>
      </c>
      <c r="BQ193" s="11" t="str">
        <f t="shared" si="476"/>
        <v>0</v>
      </c>
      <c r="BR193" s="25">
        <f t="shared" si="477"/>
        <v>0</v>
      </c>
      <c r="BS193" s="11" t="str">
        <f t="shared" si="478"/>
        <v>Not Present</v>
      </c>
      <c r="BT193" s="11" t="str">
        <f t="shared" si="479"/>
        <v>0</v>
      </c>
      <c r="BU193" s="12">
        <f t="shared" si="480"/>
        <v>1</v>
      </c>
      <c r="BV193" s="12">
        <f t="shared" si="481"/>
        <v>0</v>
      </c>
      <c r="BW193" s="12">
        <f t="shared" si="412"/>
        <v>1</v>
      </c>
      <c r="BX193" s="12">
        <f t="shared" si="482"/>
        <v>1</v>
      </c>
      <c r="BY193" s="11">
        <f t="shared" si="413"/>
        <v>1</v>
      </c>
      <c r="BZ193" s="11">
        <f t="shared" si="483"/>
        <v>1</v>
      </c>
      <c r="CA193" s="11">
        <f t="shared" si="484"/>
        <v>1</v>
      </c>
      <c r="CB193" s="11">
        <f t="shared" si="485"/>
        <v>2014</v>
      </c>
      <c r="CC193" s="11">
        <f t="shared" si="486"/>
        <v>3</v>
      </c>
      <c r="CD193" s="11" t="str">
        <f t="shared" si="487"/>
        <v>Yes</v>
      </c>
      <c r="CE193" s="11">
        <f t="shared" si="488"/>
        <v>365</v>
      </c>
      <c r="CF193" s="11">
        <f t="shared" si="489"/>
        <v>0</v>
      </c>
      <c r="CG193" s="11">
        <f t="shared" si="414"/>
        <v>0</v>
      </c>
      <c r="CH193" s="11">
        <f t="shared" si="415"/>
        <v>0</v>
      </c>
      <c r="CI193" s="11">
        <f t="shared" si="490"/>
        <v>0</v>
      </c>
      <c r="CJ193" s="11">
        <f t="shared" si="491"/>
        <v>3</v>
      </c>
    </row>
    <row r="194" spans="1:88" x14ac:dyDescent="0.3">
      <c r="A194" s="11">
        <f t="shared" ref="A194:A257" si="497">IF(Year_Data_Was_Collected=0," ",Year_Data_Was_Collected)</f>
        <v>2017</v>
      </c>
      <c r="B194" s="11" t="str">
        <f t="shared" ref="B194:B257" si="498">IF(Collection_Date=0," ",Collection_Date)</f>
        <v>15-04-2017 22:00:32 CEST</v>
      </c>
      <c r="C194" s="11" t="str">
        <f t="shared" ref="C194:C257" si="499">PROPER(Geo_Level_1)</f>
        <v>Rwanda</v>
      </c>
      <c r="D194" s="11" t="str">
        <f t="shared" ref="D194:D257" si="500">PROPER(Geo_Level_2)</f>
        <v>Rulindo</v>
      </c>
      <c r="E194" s="11" t="str">
        <f t="shared" ref="E194:E257" si="501">PROPER(Geo_Level_3)</f>
        <v>Bushoki</v>
      </c>
      <c r="F194" s="11" t="str">
        <f t="shared" ref="F194:F257" si="502">PROPER(Geo_Level_4)</f>
        <v>Gasiza</v>
      </c>
      <c r="G194" s="11" t="str">
        <f t="shared" ref="G194:G257" si="503">PROPER(Geo_Level_5)</f>
        <v>Remera</v>
      </c>
      <c r="H194" s="11" t="str">
        <f t="shared" ref="H194:H257" si="504">PROPER(Geo_Level_6)</f>
        <v/>
      </c>
      <c r="I194" s="11" t="str">
        <f t="shared" ref="I194:I257" si="505">PROPER(Geo_Level_7)</f>
        <v/>
      </c>
      <c r="J194" s="11" t="str">
        <f t="shared" ref="J194:J257" si="506">IF(Unique_ID_Water_Point=0," ",Unique_ID_Water_Point)</f>
        <v>Water point at Nyagahondo source1/Nyagahondo gravity system</v>
      </c>
      <c r="K194" s="11">
        <f t="shared" ref="K194:K257" si="507">IF(Total_Families_In_Community=0," ",Total_Families_In_Community)</f>
        <v>228</v>
      </c>
      <c r="L194" s="11">
        <f t="shared" si="495"/>
        <v>844</v>
      </c>
      <c r="M194" s="11">
        <f t="shared" si="496"/>
        <v>1</v>
      </c>
      <c r="N194" s="11">
        <f t="shared" si="407"/>
        <v>844</v>
      </c>
      <c r="O194" s="11">
        <f t="shared" ref="O194:O257" si="508">IF(Total_Families_With_Access=0," ",Total_Families_With_Access)</f>
        <v>228</v>
      </c>
      <c r="P194" s="11" t="str">
        <f t="shared" ref="P194:P257" si="509">IF(Total_Families_Without_Access=0," ",Total_Families_Without_Access)</f>
        <v xml:space="preserve"> </v>
      </c>
      <c r="Q194" s="13">
        <f t="shared" si="408"/>
        <v>1</v>
      </c>
      <c r="R194" s="11">
        <f t="shared" si="409"/>
        <v>1</v>
      </c>
      <c r="S194" s="11">
        <f t="shared" ref="S194:S257" si="510">IF(T194=1,IF(N194="",0,IF(N194&lt;=Gov_Standard_Number_Users,1,0)),0)</f>
        <v>0</v>
      </c>
      <c r="T194" s="11">
        <f t="shared" ref="T194:T257" si="511">IF(Improved_Water_Point="Yes",1,0)</f>
        <v>1</v>
      </c>
      <c r="U194" s="11" t="str">
        <f t="shared" ref="U194:U257" si="512">PROPER(CONCATENATE(Type_Of_Water_Point_System,Type_Unimproved_Source))</f>
        <v>Piped Network -- Gravity Only</v>
      </c>
      <c r="V194" s="11">
        <f t="shared" ref="V194:V257" si="513">IF(Water_System_Construction_Date=0," ",Water_System_Construction_Date)</f>
        <v>2010</v>
      </c>
      <c r="W194" s="11" t="str">
        <f t="shared" ref="W194:W257" si="514">PROPER(Construction_Funder)</f>
        <v>Caritas</v>
      </c>
      <c r="X194" s="11" t="str">
        <f t="shared" ref="X194:X257" si="515">PROPER(Source_Type)</f>
        <v>Spring</v>
      </c>
      <c r="Y194" s="11">
        <f t="shared" ref="Y194:Y257" si="516">IF(Number_of_Sources=0," ",Number_of_Sources)</f>
        <v>2</v>
      </c>
      <c r="Z194" s="11">
        <f t="shared" ref="Z194:Z257" si="517">IF(Source_Protected="Yes",1,0)</f>
        <v>0</v>
      </c>
      <c r="AA194" s="11">
        <f t="shared" ref="AA194:AA257" si="518">IF(Presence_Intake=0," ",IF(Presence_Intake="Yes",1,0))</f>
        <v>0</v>
      </c>
      <c r="AB194" s="11" t="str">
        <f t="shared" ref="AB194:AB257" si="519">PROPER(Type_Intake_Structure)</f>
        <v/>
      </c>
      <c r="AC194" s="11" t="str">
        <f t="shared" ref="AC194:AC257" si="520">IF(Number_Of_Intakes=0," ",Number_Of_Intakes)</f>
        <v xml:space="preserve"> </v>
      </c>
      <c r="AD194" s="11" t="str">
        <f t="shared" ref="AD194:AD257" si="521">IF(Construction_Date_Intake=0," ",Construction_Date_Intake)</f>
        <v xml:space="preserve"> </v>
      </c>
      <c r="AE194" s="11" t="str">
        <f t="shared" ref="AE194:AE257" si="522">IF(Physical_State_Intake=0," ",IF(Physical_State_Intake="Normal",1,IF(Physical_State_Intake="Poor",2,IF(Physical_State_Intake="Does Not Function",3))))</f>
        <v xml:space="preserve"> </v>
      </c>
      <c r="AF194" s="11">
        <f t="shared" ref="AF194:AF257" si="523">IF(Seconds_To_Fill_20Liters=0," ",Seconds_To_Fill_20Liters)</f>
        <v>30</v>
      </c>
      <c r="AG194" s="12">
        <f t="shared" si="410"/>
        <v>57600</v>
      </c>
      <c r="AH194" s="12">
        <f t="shared" ref="AH194:AH200" si="524">IFERROR((AG194/(O194*5))," ")</f>
        <v>50.526315789473685</v>
      </c>
      <c r="AI194" s="11">
        <f t="shared" ref="AI194:AI200" si="525">IF(AH194=" ",0,IF(AH194&gt;=Gov_Standards_Quantity,1,0))</f>
        <v>1</v>
      </c>
      <c r="AJ194" s="11">
        <f t="shared" ref="AJ194:AJ257" si="526">IF(Presence_Conduction_Line=0," ",IF(Presence_Conduction_Line="Yes",1,0))</f>
        <v>1</v>
      </c>
      <c r="AK194" s="11">
        <f t="shared" ref="AK194:AK257" si="527">IF(Number_Of_Conduction_Lines=0," ",Number_Of_Conduction_Lines)</f>
        <v>1</v>
      </c>
      <c r="AL194" s="11">
        <f t="shared" ref="AL194:AL257" si="528">IF(Construction_Date_Conduction_Line=0," ",Construction_Date_Conduction_Line)</f>
        <v>2010</v>
      </c>
      <c r="AM194" s="11">
        <f t="shared" ref="AM194:AM257" si="529">IF(Physical_State_Conduction_Line=0," ",IF(Physical_State_Conduction_Line="Normal",1,IF(Physical_State_Conduction_Line="Poor",2,IF(Physical_State_Conduction_Line="Does Not Function",3))))</f>
        <v>1</v>
      </c>
      <c r="AN194" s="11">
        <f t="shared" ref="AN194:AN257" si="530">IF(Length_Conduction_Line=0," ",Length_Conduction_Line)</f>
        <v>100</v>
      </c>
      <c r="AO194" s="11">
        <f t="shared" ref="AO194:AO257" si="531">IF(Presence_Storage_Tank=0," ",IF(Presence_Storage_Tank="Yes",1,0))</f>
        <v>1</v>
      </c>
      <c r="AP194" s="11">
        <f t="shared" ref="AP194:AP257" si="532">IF(Number_Of_Storage_Tanks=0," ",Number_Of_Storage_Tanks)</f>
        <v>1</v>
      </c>
      <c r="AQ194" s="11">
        <f t="shared" ref="AQ194:AQ257" si="533">IF(Construction_Date_Storage_Tank=0," ",Construction_Date_Storage_Tank)</f>
        <v>2010</v>
      </c>
      <c r="AR194" s="11">
        <f t="shared" ref="AR194:AR257" si="534">IF(Physical_State_Storage_Tank=0," ",IF(Physical_State_Storage_Tank="Normal",1,IF(Physical_State_Storage_Tank="Poor",2,IF(Physical_State_Storage_Tank="Does Not Function",3))))</f>
        <v>1</v>
      </c>
      <c r="AS194" s="11">
        <f t="shared" ref="AS194:AS257" si="535">IF(Presence_Other_Concrete_Structures=0," ",IF(Presence_Other_Concrete_Structures="Yes",1,0))</f>
        <v>0</v>
      </c>
      <c r="AT194" s="11" t="str">
        <f t="shared" ref="AT194:AT257" si="536">IF(Number_Of_Concrete_Structures=0," ",Number_Of_Concrete_Structures)</f>
        <v xml:space="preserve"> </v>
      </c>
      <c r="AU194" s="11" t="str">
        <f t="shared" ref="AU194:AU257" si="537">PROPER(Type_Concrete_Structures)</f>
        <v/>
      </c>
      <c r="AV194" s="11" t="str">
        <f t="shared" ref="AV194:AV257" si="538">IF(Construction_Date_Concrete_Structures=0," ",Construction_Date_Concrete_Structures)</f>
        <v xml:space="preserve"> </v>
      </c>
      <c r="AW194" s="11" t="str">
        <f t="shared" ref="AW194:AW257" si="539">IF(Physical_State_Concrete_Structures=0," ",IF(Physical_State_Concrete_Structures="Normal",1,IF(Physical_State_Concrete_Structures="Poor",2,IF(Physical_State_Concrete_Structures="Does Not Function",3))))</f>
        <v xml:space="preserve"> </v>
      </c>
      <c r="AX194" s="11">
        <f t="shared" ref="AX194:AX257" si="540">IF(Presence_Distribution_Network=0," ",IF(Presence_Distribution_Network="Yes",1,0))</f>
        <v>1</v>
      </c>
      <c r="AY194" s="11">
        <f t="shared" ref="AY194:AY257" si="541">IF(Number_Of_Distribution_Networks=0," ",Number_Of_Distribution_Networks)</f>
        <v>2</v>
      </c>
      <c r="AZ194" s="11">
        <f t="shared" ref="AZ194:AZ257" si="542">IF(Construction_Date_Distribution_Network=0," ",Construction_Date_Distribution_Network)</f>
        <v>2010</v>
      </c>
      <c r="BA194" s="11">
        <f t="shared" ref="BA194:BA257" si="543">IF(Physical_State_Distribution_Network=0," ",IF(Physical_State_Distribution_Network="Normal",1,IF(Physical_State_Distribution_Network="Poor",2,IF(Physical_State_Distribution_Network="Does Not Function",3))))</f>
        <v>1</v>
      </c>
      <c r="BB194" s="11">
        <f t="shared" ref="BB194:BB257" si="544">IF(Length_Distribution_Network=0," ",Length_Distribution_Network)</f>
        <v>1000</v>
      </c>
      <c r="BC194" s="11">
        <f t="shared" ref="BC194:BC257" si="545">IF(Presence_Pump=0," ",IF(Presence_Pump="Yes",1,0))</f>
        <v>0</v>
      </c>
      <c r="BD194" s="11" t="str">
        <f t="shared" ref="BD194:BD257" si="546">IF(Number_Of_Pumps=0," ",Number_Of_Pumps)</f>
        <v xml:space="preserve"> </v>
      </c>
      <c r="BE194" s="11" t="str">
        <f t="shared" ref="BE194:BE257" si="547">IF(Construction_Date_Pump=0," ",Construction_Date_Pump)</f>
        <v xml:space="preserve"> </v>
      </c>
      <c r="BF194" s="11" t="str">
        <f t="shared" ref="BF194:BF257" si="548">IF(Physical_State_Pump=0," ",IF(Physical_State_Pump="Normal",1,IF(Physical_State_Pump="Poor",2,IF(Physical_State_Pump="Does Not Function",3))))</f>
        <v xml:space="preserve"> </v>
      </c>
      <c r="BG194" s="11" t="str">
        <f t="shared" si="492"/>
        <v xml:space="preserve"> </v>
      </c>
      <c r="BH194" s="11" t="str">
        <f t="shared" ref="BH194:BH257" si="549">IF(Construction_Date_Pump_House=0," ",Construction_Date_Pump_House)</f>
        <v xml:space="preserve"> </v>
      </c>
      <c r="BI194" s="11" t="str">
        <f t="shared" ref="BI194:BI257" si="550">IF(Physical_State_Pump_House=0," ",IF(Physical_State_Pump_House="Normal",1,IF(Physical_State_Pump_House="Poor",2,IF(Physical_State_Pump_House="Does Not Function",3))))</f>
        <v xml:space="preserve"> </v>
      </c>
      <c r="BJ194" s="11">
        <f t="shared" ref="BJ194:BJ257" si="551">IF(Presence_Treatment_Equipment=0," ",IF(Presence_Treatment_Equipment="Yes",1,0))</f>
        <v>0</v>
      </c>
      <c r="BK194" s="11" t="str">
        <f t="shared" ref="BK194:BK257" si="552">PROPER(Type_Treatment_Facility)</f>
        <v/>
      </c>
      <c r="BL194" s="11" t="str">
        <f t="shared" ref="BL194:BL257" si="553">IF(Construction_Date_Treatment_Equipt=0," ",Construction_Date_Treatment_Equipt)</f>
        <v xml:space="preserve"> </v>
      </c>
      <c r="BM194" s="11" t="str">
        <f t="shared" ref="BM194:BM257" si="554">IF(Physical_State_Treatment_Equipt=0," ",IF(Physical_State_Treatment_Equipt="Normal",1,IF(Physical_State_Treatment_Equipt="Poor",2,IF(Physical_State_Treatment_Equipt="Does Not Function",3))))</f>
        <v xml:space="preserve"> </v>
      </c>
      <c r="BN194" s="11" t="str">
        <f t="shared" ref="BN194:BN257" si="555">IF(Presence_Treatment_Housing_Structure=0," ",IF(Presence_Treatment_Housing_Structure="Yes",1,0))</f>
        <v xml:space="preserve"> </v>
      </c>
      <c r="BO194" s="11" t="str">
        <f t="shared" ref="BO194:BO257" si="556">IF(Construction_Date_Treatment_Housing=0," ",Construction_Date_Treatment_Housing)</f>
        <v xml:space="preserve"> </v>
      </c>
      <c r="BP194" s="11" t="str">
        <f t="shared" ref="BP194:BP257" si="557">IF(Physical_State_Treatment_Housing=0," ",IF(Physical_State_Treatment_Housing="Normal",1,IF(Physical_State_Treatment_Housing="Poor",2,IF(Physical_State_Treatment_Housing="Does Not Function",3))))</f>
        <v xml:space="preserve"> </v>
      </c>
      <c r="BQ194" s="11" t="str">
        <f t="shared" ref="BQ194:BQ257" si="558">IF(ISBLANK(E_Coli_Result)," ",E_Coli_Result)</f>
        <v>0</v>
      </c>
      <c r="BR194" s="25">
        <f t="shared" ref="BR194:BR257" si="559">IF(ISBLANK(Residual_Chlorine_Result),"",Residual_Chlorine_Result)</f>
        <v>0</v>
      </c>
      <c r="BS194" s="11" t="str">
        <f t="shared" ref="BS194:BS257" si="560">IF(ISBLANK(Bacteria_Result)," ",Bacteria_Result)</f>
        <v>Not Present</v>
      </c>
      <c r="BT194" s="11" t="str">
        <f t="shared" ref="BT194:BT257" si="561">IF(ISBLANK(Turbidity_Result)," ",Turbidity_Result)</f>
        <v>0</v>
      </c>
      <c r="BU194" s="12">
        <f t="shared" ref="BU194:BU200" si="562">IF(BQ194="0",1,0)</f>
        <v>1</v>
      </c>
      <c r="BV194" s="12">
        <f t="shared" ref="BV194:BV200" si="563">IF(BR194="",0,IF(AND(BR194&gt;=0,BR194&lt;=0.5),0,1))</f>
        <v>0</v>
      </c>
      <c r="BW194" s="12">
        <f t="shared" si="412"/>
        <v>1</v>
      </c>
      <c r="BX194" s="12">
        <f t="shared" ref="BX194:BX200" si="564">IF(OR(BT194="5",BT194="4",BT194="3",BT194="2",BT194="1",BT194="0"),1,0)</f>
        <v>1</v>
      </c>
      <c r="BY194" s="11">
        <f t="shared" si="413"/>
        <v>1</v>
      </c>
      <c r="BZ194" s="11">
        <f t="shared" ref="BZ194:BZ257" si="565">IF(Presence_Kiosk=0," ",IF(Presence_Kiosk="Yes",1,0))</f>
        <v>1</v>
      </c>
      <c r="CA194" s="11">
        <f t="shared" ref="CA194:CA257" si="566">IF(Number_Of_Kiosks=0," ",Number_Of_Kiosks)</f>
        <v>1</v>
      </c>
      <c r="CB194" s="11">
        <f t="shared" ref="CB194:CB257" si="567">IF(Construction_Date_Kiosk=0," ",Construction_Date_Kiosk)</f>
        <v>2010</v>
      </c>
      <c r="CC194" s="11">
        <f t="shared" ref="CC194:CC257" si="568">IF(Physical_State_Kiosk=0," ",IF(Physical_State_Kiosk="Normal",1,IF(Physical_State_Kiosk="Poor",2,IF(Physical_State_Kiosk="Does Not Function",3))))</f>
        <v>1</v>
      </c>
      <c r="CD194" s="11" t="str">
        <f t="shared" ref="CD194:CD257" si="569">IF(Out_Of_Service_Or_Broken=0," ",Out_Of_Service_Or_Broken)</f>
        <v>No</v>
      </c>
      <c r="CE194" s="11">
        <f t="shared" ref="CE194:CE200" si="570">IF(CD194=" "," ",Number_Times_Broken)</f>
        <v>0</v>
      </c>
      <c r="CF194" s="11">
        <f t="shared" ref="CF194:CF200" si="571">IF(CD194=" "," ",Number__Of_Days_Broken)</f>
        <v>0</v>
      </c>
      <c r="CG194" s="11">
        <f t="shared" si="414"/>
        <v>1</v>
      </c>
      <c r="CH194" s="11">
        <f t="shared" si="415"/>
        <v>0</v>
      </c>
      <c r="CI194" s="11">
        <f t="shared" ref="CI194:CI257" si="572">IF(Water_Available="Yes",1,0)</f>
        <v>1</v>
      </c>
      <c r="CJ194" s="11">
        <f t="shared" ref="CJ194:CJ257" si="573">IF(Overall_Water_Point_Rating=0," ",IF(Overall_Water_Point_Rating="Normal",1,IF(Overall_Water_Point_Rating="Poor",2,IF(Overall_Water_Point_Rating="Does Not Function",3))))</f>
        <v>1</v>
      </c>
    </row>
    <row r="195" spans="1:88" x14ac:dyDescent="0.3">
      <c r="A195" s="11">
        <f t="shared" si="497"/>
        <v>2017</v>
      </c>
      <c r="B195" s="11" t="str">
        <f t="shared" si="498"/>
        <v>03-01-2015 00:41:30 CET</v>
      </c>
      <c r="C195" s="11" t="str">
        <f t="shared" si="499"/>
        <v>Rwanda</v>
      </c>
      <c r="D195" s="11" t="str">
        <f t="shared" si="500"/>
        <v>Rulindo</v>
      </c>
      <c r="E195" s="11" t="str">
        <f t="shared" si="501"/>
        <v>Tumba</v>
      </c>
      <c r="F195" s="11" t="str">
        <f t="shared" si="502"/>
        <v>Taba</v>
      </c>
      <c r="G195" s="11" t="str">
        <f t="shared" si="503"/>
        <v>Nyirataba</v>
      </c>
      <c r="H195" s="11" t="str">
        <f t="shared" si="504"/>
        <v/>
      </c>
      <c r="I195" s="11" t="str">
        <f t="shared" si="505"/>
        <v/>
      </c>
      <c r="J195" s="11" t="str">
        <f t="shared" si="506"/>
        <v>Nyirataba1 water point/Nyirambuga pumping</v>
      </c>
      <c r="K195" s="11">
        <f t="shared" si="507"/>
        <v>169</v>
      </c>
      <c r="L195" s="11">
        <f t="shared" si="495"/>
        <v>30604</v>
      </c>
      <c r="M195" s="11">
        <f t="shared" si="496"/>
        <v>1</v>
      </c>
      <c r="N195" s="11">
        <f t="shared" ref="N195:N200" si="574">L195/M195</f>
        <v>30604</v>
      </c>
      <c r="O195" s="11">
        <f t="shared" si="508"/>
        <v>169</v>
      </c>
      <c r="P195" s="11" t="str">
        <f t="shared" si="509"/>
        <v xml:space="preserve"> </v>
      </c>
      <c r="Q195" s="13">
        <f t="shared" ref="Q195:Q200" si="575">IFERROR(O195/K195," ")</f>
        <v>1</v>
      </c>
      <c r="R195" s="11">
        <f t="shared" ref="R195:R200" si="576">IF(Q195=" ",0,IF(Q195&gt;=95%,1,0))</f>
        <v>1</v>
      </c>
      <c r="S195" s="11">
        <f t="shared" si="510"/>
        <v>0</v>
      </c>
      <c r="T195" s="11">
        <f t="shared" si="511"/>
        <v>1</v>
      </c>
      <c r="U195" s="11" t="str">
        <f t="shared" si="512"/>
        <v>Piped Network With Pump</v>
      </c>
      <c r="V195" s="11">
        <f t="shared" si="513"/>
        <v>2015</v>
      </c>
      <c r="W195" s="11" t="str">
        <f t="shared" si="514"/>
        <v>Governement (District, Wasac) And Water For People</v>
      </c>
      <c r="X195" s="11" t="str">
        <f t="shared" si="515"/>
        <v>Spring</v>
      </c>
      <c r="Y195" s="11">
        <f t="shared" si="516"/>
        <v>11</v>
      </c>
      <c r="Z195" s="11">
        <f t="shared" si="517"/>
        <v>1</v>
      </c>
      <c r="AA195" s="11">
        <f t="shared" si="518"/>
        <v>0</v>
      </c>
      <c r="AB195" s="11" t="str">
        <f t="shared" si="519"/>
        <v/>
      </c>
      <c r="AC195" s="11" t="str">
        <f t="shared" si="520"/>
        <v xml:space="preserve"> </v>
      </c>
      <c r="AD195" s="11" t="str">
        <f t="shared" si="521"/>
        <v xml:space="preserve"> </v>
      </c>
      <c r="AE195" s="11" t="str">
        <f t="shared" si="522"/>
        <v xml:space="preserve"> </v>
      </c>
      <c r="AF195" s="11">
        <f t="shared" si="523"/>
        <v>4</v>
      </c>
      <c r="AG195" s="12">
        <f t="shared" ref="AG195:AG200" si="577">IFERROR((20/AF195)*86400," ")</f>
        <v>432000</v>
      </c>
      <c r="AH195" s="12">
        <f t="shared" si="524"/>
        <v>511.24260355029588</v>
      </c>
      <c r="AI195" s="11">
        <f t="shared" si="525"/>
        <v>1</v>
      </c>
      <c r="AJ195" s="11">
        <f t="shared" si="526"/>
        <v>0</v>
      </c>
      <c r="AK195" s="11" t="str">
        <f t="shared" si="527"/>
        <v xml:space="preserve"> </v>
      </c>
      <c r="AL195" s="11" t="str">
        <f t="shared" si="528"/>
        <v xml:space="preserve"> </v>
      </c>
      <c r="AM195" s="11" t="str">
        <f t="shared" si="529"/>
        <v xml:space="preserve"> </v>
      </c>
      <c r="AN195" s="11" t="str">
        <f t="shared" si="530"/>
        <v xml:space="preserve"> </v>
      </c>
      <c r="AO195" s="11">
        <f t="shared" si="531"/>
        <v>0</v>
      </c>
      <c r="AP195" s="11" t="str">
        <f t="shared" si="532"/>
        <v xml:space="preserve"> </v>
      </c>
      <c r="AQ195" s="11" t="str">
        <f t="shared" si="533"/>
        <v xml:space="preserve"> </v>
      </c>
      <c r="AR195" s="11" t="str">
        <f t="shared" si="534"/>
        <v xml:space="preserve"> </v>
      </c>
      <c r="AS195" s="11">
        <f t="shared" si="535"/>
        <v>0</v>
      </c>
      <c r="AT195" s="11" t="str">
        <f t="shared" si="536"/>
        <v xml:space="preserve"> </v>
      </c>
      <c r="AU195" s="11" t="str">
        <f t="shared" si="537"/>
        <v/>
      </c>
      <c r="AV195" s="11" t="str">
        <f t="shared" si="538"/>
        <v xml:space="preserve"> </v>
      </c>
      <c r="AW195" s="11" t="str">
        <f t="shared" si="539"/>
        <v xml:space="preserve"> </v>
      </c>
      <c r="AX195" s="11">
        <f t="shared" si="540"/>
        <v>0</v>
      </c>
      <c r="AY195" s="11" t="str">
        <f t="shared" si="541"/>
        <v xml:space="preserve"> </v>
      </c>
      <c r="AZ195" s="11" t="str">
        <f t="shared" si="542"/>
        <v xml:space="preserve"> </v>
      </c>
      <c r="BA195" s="11" t="str">
        <f t="shared" si="543"/>
        <v xml:space="preserve"> </v>
      </c>
      <c r="BB195" s="11" t="str">
        <f t="shared" si="544"/>
        <v xml:space="preserve"> </v>
      </c>
      <c r="BC195" s="11">
        <f t="shared" si="545"/>
        <v>0</v>
      </c>
      <c r="BD195" s="11" t="str">
        <f t="shared" si="546"/>
        <v xml:space="preserve"> </v>
      </c>
      <c r="BE195" s="11" t="str">
        <f t="shared" si="547"/>
        <v xml:space="preserve"> </v>
      </c>
      <c r="BF195" s="11" t="str">
        <f t="shared" si="548"/>
        <v xml:space="preserve"> </v>
      </c>
      <c r="BG195" s="11" t="str">
        <f t="shared" ref="BG195:BG258" si="578">IF(Presence_Pump_House=0," ",IF(Presence_Pump_House="Yes",1,0))</f>
        <v xml:space="preserve"> </v>
      </c>
      <c r="BH195" s="11" t="str">
        <f t="shared" si="549"/>
        <v xml:space="preserve"> </v>
      </c>
      <c r="BI195" s="11" t="str">
        <f t="shared" si="550"/>
        <v xml:space="preserve"> </v>
      </c>
      <c r="BJ195" s="11">
        <f t="shared" si="551"/>
        <v>0</v>
      </c>
      <c r="BK195" s="11" t="str">
        <f t="shared" si="552"/>
        <v/>
      </c>
      <c r="BL195" s="11" t="str">
        <f t="shared" si="553"/>
        <v xml:space="preserve"> </v>
      </c>
      <c r="BM195" s="11" t="str">
        <f t="shared" si="554"/>
        <v xml:space="preserve"> </v>
      </c>
      <c r="BN195" s="11" t="str">
        <f t="shared" si="555"/>
        <v xml:space="preserve"> </v>
      </c>
      <c r="BO195" s="11" t="str">
        <f t="shared" si="556"/>
        <v xml:space="preserve"> </v>
      </c>
      <c r="BP195" s="11" t="str">
        <f t="shared" si="557"/>
        <v xml:space="preserve"> </v>
      </c>
      <c r="BQ195" s="11" t="str">
        <f t="shared" si="558"/>
        <v>0</v>
      </c>
      <c r="BR195" s="25">
        <f t="shared" si="559"/>
        <v>0</v>
      </c>
      <c r="BS195" s="11" t="str">
        <f t="shared" si="560"/>
        <v>Not Present</v>
      </c>
      <c r="BT195" s="11" t="str">
        <f t="shared" si="561"/>
        <v>0</v>
      </c>
      <c r="BU195" s="12">
        <f t="shared" si="562"/>
        <v>1</v>
      </c>
      <c r="BV195" s="12">
        <f t="shared" si="563"/>
        <v>0</v>
      </c>
      <c r="BW195" s="12">
        <f t="shared" ref="BW195:BW258" si="579">IF(BS195="Not Present",1,0)</f>
        <v>1</v>
      </c>
      <c r="BX195" s="12">
        <f t="shared" si="564"/>
        <v>1</v>
      </c>
      <c r="BY195" s="11">
        <f t="shared" ref="BY195:BY200" si="580">IF(AND(BW195=1,BX195=1),1,(IF(AND(BU195=1,BX195=1),1,(IF(AND(BV195=1,BX195=1),1,0)))))</f>
        <v>1</v>
      </c>
      <c r="BZ195" s="11">
        <f t="shared" si="565"/>
        <v>1</v>
      </c>
      <c r="CA195" s="11">
        <f t="shared" si="566"/>
        <v>2</v>
      </c>
      <c r="CB195" s="11">
        <f t="shared" si="567"/>
        <v>2015</v>
      </c>
      <c r="CC195" s="11">
        <f t="shared" si="568"/>
        <v>1</v>
      </c>
      <c r="CD195" s="11" t="str">
        <f t="shared" si="569"/>
        <v>No</v>
      </c>
      <c r="CE195" s="11">
        <f t="shared" si="570"/>
        <v>0</v>
      </c>
      <c r="CF195" s="11">
        <f t="shared" si="571"/>
        <v>0</v>
      </c>
      <c r="CG195" s="11">
        <f t="shared" ref="CG195:CG200" si="581">IF(OR(CE195&gt;12,CF195&gt;1),0,1)</f>
        <v>1</v>
      </c>
      <c r="CH195" s="11">
        <f t="shared" ref="CH195:CH200" si="582">IFERROR((CE195*CF195)," ")</f>
        <v>0</v>
      </c>
      <c r="CI195" s="11">
        <f t="shared" si="572"/>
        <v>1</v>
      </c>
      <c r="CJ195" s="11">
        <f t="shared" si="573"/>
        <v>1</v>
      </c>
    </row>
    <row r="196" spans="1:88" x14ac:dyDescent="0.3">
      <c r="A196" s="11">
        <f t="shared" si="497"/>
        <v>2017</v>
      </c>
      <c r="B196" s="11" t="str">
        <f t="shared" si="498"/>
        <v>03-01-2015 02:09:09 CET</v>
      </c>
      <c r="C196" s="11" t="str">
        <f t="shared" si="499"/>
        <v>Rwanda</v>
      </c>
      <c r="D196" s="11" t="str">
        <f t="shared" si="500"/>
        <v>Rulindo</v>
      </c>
      <c r="E196" s="11" t="str">
        <f t="shared" si="501"/>
        <v>Tumba</v>
      </c>
      <c r="F196" s="11" t="str">
        <f t="shared" si="502"/>
        <v>Nyirabirori</v>
      </c>
      <c r="G196" s="11" t="str">
        <f t="shared" si="503"/>
        <v>Bukiga</v>
      </c>
      <c r="H196" s="11" t="str">
        <f t="shared" si="504"/>
        <v/>
      </c>
      <c r="I196" s="11" t="str">
        <f t="shared" si="505"/>
        <v/>
      </c>
      <c r="J196" s="11" t="str">
        <f t="shared" si="506"/>
        <v>Bukiga water point/Nyirambuga pumping</v>
      </c>
      <c r="K196" s="11">
        <f t="shared" si="507"/>
        <v>169</v>
      </c>
      <c r="L196" s="11">
        <f t="shared" si="495"/>
        <v>30604</v>
      </c>
      <c r="M196" s="11">
        <f t="shared" si="496"/>
        <v>1</v>
      </c>
      <c r="N196" s="11">
        <f t="shared" si="574"/>
        <v>30604</v>
      </c>
      <c r="O196" s="11">
        <f t="shared" si="508"/>
        <v>169</v>
      </c>
      <c r="P196" s="11" t="str">
        <f t="shared" si="509"/>
        <v xml:space="preserve"> </v>
      </c>
      <c r="Q196" s="13">
        <f t="shared" si="575"/>
        <v>1</v>
      </c>
      <c r="R196" s="11">
        <f t="shared" si="576"/>
        <v>1</v>
      </c>
      <c r="S196" s="11">
        <f t="shared" si="510"/>
        <v>0</v>
      </c>
      <c r="T196" s="11">
        <f t="shared" si="511"/>
        <v>1</v>
      </c>
      <c r="U196" s="11" t="str">
        <f t="shared" si="512"/>
        <v>Piped Network With Pump</v>
      </c>
      <c r="V196" s="11">
        <f t="shared" si="513"/>
        <v>2012</v>
      </c>
      <c r="W196" s="11" t="str">
        <f t="shared" si="514"/>
        <v>Governement (District, Wasac) And Water For People</v>
      </c>
      <c r="X196" s="11" t="str">
        <f t="shared" si="515"/>
        <v>Spring</v>
      </c>
      <c r="Y196" s="11">
        <f t="shared" si="516"/>
        <v>11</v>
      </c>
      <c r="Z196" s="11">
        <f t="shared" si="517"/>
        <v>1</v>
      </c>
      <c r="AA196" s="11">
        <f t="shared" si="518"/>
        <v>0</v>
      </c>
      <c r="AB196" s="11" t="str">
        <f t="shared" si="519"/>
        <v/>
      </c>
      <c r="AC196" s="11" t="str">
        <f t="shared" si="520"/>
        <v xml:space="preserve"> </v>
      </c>
      <c r="AD196" s="11" t="str">
        <f t="shared" si="521"/>
        <v xml:space="preserve"> </v>
      </c>
      <c r="AE196" s="11" t="str">
        <f t="shared" si="522"/>
        <v xml:space="preserve"> </v>
      </c>
      <c r="AF196" s="11">
        <f t="shared" si="523"/>
        <v>4</v>
      </c>
      <c r="AG196" s="12">
        <f t="shared" si="577"/>
        <v>432000</v>
      </c>
      <c r="AH196" s="12">
        <f t="shared" si="524"/>
        <v>511.24260355029588</v>
      </c>
      <c r="AI196" s="11">
        <f t="shared" si="525"/>
        <v>1</v>
      </c>
      <c r="AJ196" s="11">
        <f t="shared" si="526"/>
        <v>0</v>
      </c>
      <c r="AK196" s="11" t="str">
        <f t="shared" si="527"/>
        <v xml:space="preserve"> </v>
      </c>
      <c r="AL196" s="11" t="str">
        <f t="shared" si="528"/>
        <v xml:space="preserve"> </v>
      </c>
      <c r="AM196" s="11" t="str">
        <f t="shared" si="529"/>
        <v xml:space="preserve"> </v>
      </c>
      <c r="AN196" s="11" t="str">
        <f t="shared" si="530"/>
        <v xml:space="preserve"> </v>
      </c>
      <c r="AO196" s="11">
        <f t="shared" si="531"/>
        <v>0</v>
      </c>
      <c r="AP196" s="11" t="str">
        <f t="shared" si="532"/>
        <v xml:space="preserve"> </v>
      </c>
      <c r="AQ196" s="11" t="str">
        <f t="shared" si="533"/>
        <v xml:space="preserve"> </v>
      </c>
      <c r="AR196" s="11" t="str">
        <f t="shared" si="534"/>
        <v xml:space="preserve"> </v>
      </c>
      <c r="AS196" s="11">
        <f t="shared" si="535"/>
        <v>0</v>
      </c>
      <c r="AT196" s="11" t="str">
        <f t="shared" si="536"/>
        <v xml:space="preserve"> </v>
      </c>
      <c r="AU196" s="11" t="str">
        <f t="shared" si="537"/>
        <v/>
      </c>
      <c r="AV196" s="11" t="str">
        <f t="shared" si="538"/>
        <v xml:space="preserve"> </v>
      </c>
      <c r="AW196" s="11" t="str">
        <f t="shared" si="539"/>
        <v xml:space="preserve"> </v>
      </c>
      <c r="AX196" s="11">
        <f t="shared" si="540"/>
        <v>0</v>
      </c>
      <c r="AY196" s="11" t="str">
        <f t="shared" si="541"/>
        <v xml:space="preserve"> </v>
      </c>
      <c r="AZ196" s="11" t="str">
        <f t="shared" si="542"/>
        <v xml:space="preserve"> </v>
      </c>
      <c r="BA196" s="11" t="str">
        <f t="shared" si="543"/>
        <v xml:space="preserve"> </v>
      </c>
      <c r="BB196" s="11" t="str">
        <f t="shared" si="544"/>
        <v xml:space="preserve"> </v>
      </c>
      <c r="BC196" s="11">
        <f t="shared" si="545"/>
        <v>0</v>
      </c>
      <c r="BD196" s="11" t="str">
        <f t="shared" si="546"/>
        <v xml:space="preserve"> </v>
      </c>
      <c r="BE196" s="11" t="str">
        <f t="shared" si="547"/>
        <v xml:space="preserve"> </v>
      </c>
      <c r="BF196" s="11" t="str">
        <f t="shared" si="548"/>
        <v xml:space="preserve"> </v>
      </c>
      <c r="BG196" s="11" t="str">
        <f t="shared" si="578"/>
        <v xml:space="preserve"> </v>
      </c>
      <c r="BH196" s="11" t="str">
        <f t="shared" si="549"/>
        <v xml:space="preserve"> </v>
      </c>
      <c r="BI196" s="11" t="str">
        <f t="shared" si="550"/>
        <v xml:space="preserve"> </v>
      </c>
      <c r="BJ196" s="11">
        <f t="shared" si="551"/>
        <v>0</v>
      </c>
      <c r="BK196" s="11" t="str">
        <f t="shared" si="552"/>
        <v/>
      </c>
      <c r="BL196" s="11" t="str">
        <f t="shared" si="553"/>
        <v xml:space="preserve"> </v>
      </c>
      <c r="BM196" s="11" t="str">
        <f t="shared" si="554"/>
        <v xml:space="preserve"> </v>
      </c>
      <c r="BN196" s="11" t="str">
        <f t="shared" si="555"/>
        <v xml:space="preserve"> </v>
      </c>
      <c r="BO196" s="11" t="str">
        <f t="shared" si="556"/>
        <v xml:space="preserve"> </v>
      </c>
      <c r="BP196" s="11" t="str">
        <f t="shared" si="557"/>
        <v xml:space="preserve"> </v>
      </c>
      <c r="BQ196" s="11" t="str">
        <f t="shared" si="558"/>
        <v>0</v>
      </c>
      <c r="BR196" s="25">
        <f t="shared" si="559"/>
        <v>0</v>
      </c>
      <c r="BS196" s="11" t="str">
        <f t="shared" si="560"/>
        <v>Not Present</v>
      </c>
      <c r="BT196" s="11" t="str">
        <f t="shared" si="561"/>
        <v>0</v>
      </c>
      <c r="BU196" s="12">
        <f t="shared" si="562"/>
        <v>1</v>
      </c>
      <c r="BV196" s="12">
        <f t="shared" si="563"/>
        <v>0</v>
      </c>
      <c r="BW196" s="12">
        <f t="shared" si="579"/>
        <v>1</v>
      </c>
      <c r="BX196" s="12">
        <f t="shared" si="564"/>
        <v>1</v>
      </c>
      <c r="BY196" s="11">
        <f t="shared" si="580"/>
        <v>1</v>
      </c>
      <c r="BZ196" s="11">
        <f t="shared" si="565"/>
        <v>1</v>
      </c>
      <c r="CA196" s="11">
        <f t="shared" si="566"/>
        <v>2</v>
      </c>
      <c r="CB196" s="11">
        <f t="shared" si="567"/>
        <v>2012</v>
      </c>
      <c r="CC196" s="11">
        <f t="shared" si="568"/>
        <v>1</v>
      </c>
      <c r="CD196" s="11" t="str">
        <f t="shared" si="569"/>
        <v>No</v>
      </c>
      <c r="CE196" s="11">
        <f t="shared" si="570"/>
        <v>0</v>
      </c>
      <c r="CF196" s="11">
        <f t="shared" si="571"/>
        <v>0</v>
      </c>
      <c r="CG196" s="11">
        <f t="shared" si="581"/>
        <v>1</v>
      </c>
      <c r="CH196" s="11">
        <f t="shared" si="582"/>
        <v>0</v>
      </c>
      <c r="CI196" s="11">
        <f t="shared" si="572"/>
        <v>1</v>
      </c>
      <c r="CJ196" s="11">
        <f t="shared" si="573"/>
        <v>1</v>
      </c>
    </row>
    <row r="197" spans="1:88" x14ac:dyDescent="0.3">
      <c r="A197" s="11">
        <f t="shared" si="497"/>
        <v>2017</v>
      </c>
      <c r="B197" s="11" t="str">
        <f t="shared" si="498"/>
        <v>12-03-2017 18:40:59 CET</v>
      </c>
      <c r="C197" s="11" t="str">
        <f t="shared" si="499"/>
        <v>Rwanda</v>
      </c>
      <c r="D197" s="11" t="str">
        <f t="shared" si="500"/>
        <v>Rulindo</v>
      </c>
      <c r="E197" s="11" t="str">
        <f t="shared" si="501"/>
        <v>Base</v>
      </c>
      <c r="F197" s="11" t="str">
        <f t="shared" si="502"/>
        <v>Gitare</v>
      </c>
      <c r="G197" s="11" t="str">
        <f t="shared" si="503"/>
        <v>Gisiza</v>
      </c>
      <c r="H197" s="11" t="str">
        <f t="shared" si="504"/>
        <v/>
      </c>
      <c r="I197" s="11" t="str">
        <f t="shared" si="505"/>
        <v/>
      </c>
      <c r="J197" s="11" t="str">
        <f t="shared" si="506"/>
        <v>Rwicanyoni</v>
      </c>
      <c r="K197" s="11">
        <f t="shared" si="507"/>
        <v>116</v>
      </c>
      <c r="L197" s="11">
        <f t="shared" si="495"/>
        <v>698</v>
      </c>
      <c r="M197" s="11">
        <f t="shared" si="496"/>
        <v>7</v>
      </c>
      <c r="N197" s="11">
        <f t="shared" si="574"/>
        <v>99.714285714285708</v>
      </c>
      <c r="O197" s="11">
        <f t="shared" si="508"/>
        <v>115</v>
      </c>
      <c r="P197" s="11">
        <f t="shared" si="509"/>
        <v>1</v>
      </c>
      <c r="Q197" s="13">
        <f t="shared" si="575"/>
        <v>0.99137931034482762</v>
      </c>
      <c r="R197" s="11">
        <f t="shared" si="576"/>
        <v>1</v>
      </c>
      <c r="S197" s="11">
        <f t="shared" si="510"/>
        <v>1</v>
      </c>
      <c r="T197" s="11">
        <f t="shared" si="511"/>
        <v>1</v>
      </c>
      <c r="U197" s="11" t="str">
        <f t="shared" si="512"/>
        <v>Piped Network -- Gravity Only</v>
      </c>
      <c r="V197" s="11">
        <f t="shared" si="513"/>
        <v>2016</v>
      </c>
      <c r="W197" s="11" t="str">
        <f t="shared" si="514"/>
        <v>Governement (District, Wasac) And Water For People</v>
      </c>
      <c r="X197" s="11" t="str">
        <f t="shared" si="515"/>
        <v>Spring</v>
      </c>
      <c r="Y197" s="11">
        <f t="shared" si="516"/>
        <v>2</v>
      </c>
      <c r="Z197" s="11">
        <f t="shared" si="517"/>
        <v>1</v>
      </c>
      <c r="AA197" s="11">
        <f t="shared" si="518"/>
        <v>1</v>
      </c>
      <c r="AB197" s="11" t="str">
        <f t="shared" si="519"/>
        <v>"Springbox" --Intake Structure At A Spring</v>
      </c>
      <c r="AC197" s="11">
        <f t="shared" si="520"/>
        <v>2</v>
      </c>
      <c r="AD197" s="11">
        <f t="shared" si="521"/>
        <v>2016</v>
      </c>
      <c r="AE197" s="11">
        <f t="shared" si="522"/>
        <v>1</v>
      </c>
      <c r="AF197" s="11">
        <f t="shared" si="523"/>
        <v>10</v>
      </c>
      <c r="AG197" s="12">
        <f t="shared" si="577"/>
        <v>172800</v>
      </c>
      <c r="AH197" s="12">
        <f t="shared" si="524"/>
        <v>300.52173913043481</v>
      </c>
      <c r="AI197" s="11">
        <f t="shared" si="525"/>
        <v>1</v>
      </c>
      <c r="AJ197" s="11">
        <f t="shared" si="526"/>
        <v>1</v>
      </c>
      <c r="AK197" s="11">
        <f t="shared" si="527"/>
        <v>1</v>
      </c>
      <c r="AL197" s="11">
        <f t="shared" si="528"/>
        <v>2016</v>
      </c>
      <c r="AM197" s="11">
        <f t="shared" si="529"/>
        <v>1</v>
      </c>
      <c r="AN197" s="11">
        <f t="shared" si="530"/>
        <v>8600</v>
      </c>
      <c r="AO197" s="11">
        <f t="shared" si="531"/>
        <v>1</v>
      </c>
      <c r="AP197" s="11">
        <f t="shared" si="532"/>
        <v>3</v>
      </c>
      <c r="AQ197" s="11">
        <f t="shared" si="533"/>
        <v>2016</v>
      </c>
      <c r="AR197" s="11">
        <f t="shared" si="534"/>
        <v>1</v>
      </c>
      <c r="AS197" s="11">
        <f t="shared" si="535"/>
        <v>0</v>
      </c>
      <c r="AT197" s="11" t="str">
        <f t="shared" si="536"/>
        <v xml:space="preserve"> </v>
      </c>
      <c r="AU197" s="11" t="str">
        <f t="shared" si="537"/>
        <v/>
      </c>
      <c r="AV197" s="11" t="str">
        <f t="shared" si="538"/>
        <v xml:space="preserve"> </v>
      </c>
      <c r="AW197" s="11" t="str">
        <f t="shared" si="539"/>
        <v xml:space="preserve"> </v>
      </c>
      <c r="AX197" s="11">
        <f t="shared" si="540"/>
        <v>0</v>
      </c>
      <c r="AY197" s="11" t="str">
        <f t="shared" si="541"/>
        <v xml:space="preserve"> </v>
      </c>
      <c r="AZ197" s="11" t="str">
        <f t="shared" si="542"/>
        <v xml:space="preserve"> </v>
      </c>
      <c r="BA197" s="11" t="str">
        <f t="shared" si="543"/>
        <v xml:space="preserve"> </v>
      </c>
      <c r="BB197" s="11" t="str">
        <f t="shared" si="544"/>
        <v xml:space="preserve"> </v>
      </c>
      <c r="BC197" s="11">
        <f t="shared" si="545"/>
        <v>0</v>
      </c>
      <c r="BD197" s="11" t="str">
        <f t="shared" si="546"/>
        <v xml:space="preserve"> </v>
      </c>
      <c r="BE197" s="11" t="str">
        <f t="shared" si="547"/>
        <v xml:space="preserve"> </v>
      </c>
      <c r="BF197" s="11" t="str">
        <f t="shared" si="548"/>
        <v xml:space="preserve"> </v>
      </c>
      <c r="BG197" s="11" t="str">
        <f t="shared" si="578"/>
        <v xml:space="preserve"> </v>
      </c>
      <c r="BH197" s="11" t="str">
        <f t="shared" si="549"/>
        <v xml:space="preserve"> </v>
      </c>
      <c r="BI197" s="11" t="str">
        <f t="shared" si="550"/>
        <v xml:space="preserve"> </v>
      </c>
      <c r="BJ197" s="11">
        <f t="shared" si="551"/>
        <v>0</v>
      </c>
      <c r="BK197" s="11" t="str">
        <f t="shared" si="552"/>
        <v/>
      </c>
      <c r="BL197" s="11" t="str">
        <f t="shared" si="553"/>
        <v xml:space="preserve"> </v>
      </c>
      <c r="BM197" s="11" t="str">
        <f t="shared" si="554"/>
        <v xml:space="preserve"> </v>
      </c>
      <c r="BN197" s="11" t="str">
        <f t="shared" si="555"/>
        <v xml:space="preserve"> </v>
      </c>
      <c r="BO197" s="11" t="str">
        <f t="shared" si="556"/>
        <v xml:space="preserve"> </v>
      </c>
      <c r="BP197" s="11" t="str">
        <f t="shared" si="557"/>
        <v xml:space="preserve"> </v>
      </c>
      <c r="BQ197" s="11" t="str">
        <f t="shared" si="558"/>
        <v>0</v>
      </c>
      <c r="BR197" s="25">
        <f t="shared" si="559"/>
        <v>0</v>
      </c>
      <c r="BS197" s="11" t="str">
        <f t="shared" si="560"/>
        <v>Not Present</v>
      </c>
      <c r="BT197" s="11" t="str">
        <f t="shared" si="561"/>
        <v>0</v>
      </c>
      <c r="BU197" s="12">
        <f t="shared" si="562"/>
        <v>1</v>
      </c>
      <c r="BV197" s="12">
        <f t="shared" si="563"/>
        <v>0</v>
      </c>
      <c r="BW197" s="12">
        <f t="shared" si="579"/>
        <v>1</v>
      </c>
      <c r="BX197" s="12">
        <f t="shared" si="564"/>
        <v>1</v>
      </c>
      <c r="BY197" s="11">
        <f t="shared" si="580"/>
        <v>1</v>
      </c>
      <c r="BZ197" s="11">
        <f t="shared" si="565"/>
        <v>1</v>
      </c>
      <c r="CA197" s="11">
        <f t="shared" si="566"/>
        <v>2</v>
      </c>
      <c r="CB197" s="11">
        <f t="shared" si="567"/>
        <v>2016</v>
      </c>
      <c r="CC197" s="11">
        <f t="shared" si="568"/>
        <v>1</v>
      </c>
      <c r="CD197" s="11" t="str">
        <f t="shared" si="569"/>
        <v>No</v>
      </c>
      <c r="CE197" s="11">
        <f t="shared" si="570"/>
        <v>0</v>
      </c>
      <c r="CF197" s="11">
        <f t="shared" si="571"/>
        <v>0</v>
      </c>
      <c r="CG197" s="11">
        <f t="shared" si="581"/>
        <v>1</v>
      </c>
      <c r="CH197" s="11">
        <f t="shared" si="582"/>
        <v>0</v>
      </c>
      <c r="CI197" s="11">
        <f t="shared" si="572"/>
        <v>1</v>
      </c>
      <c r="CJ197" s="11">
        <f t="shared" si="573"/>
        <v>1</v>
      </c>
    </row>
    <row r="198" spans="1:88" x14ac:dyDescent="0.3">
      <c r="A198" s="11">
        <f t="shared" si="497"/>
        <v>2017</v>
      </c>
      <c r="B198" s="11" t="str">
        <f t="shared" si="498"/>
        <v>15-04-2017 21:57:59 CEST</v>
      </c>
      <c r="C198" s="11" t="str">
        <f t="shared" si="499"/>
        <v>Rwanda</v>
      </c>
      <c r="D198" s="11" t="str">
        <f t="shared" si="500"/>
        <v>Rulindo</v>
      </c>
      <c r="E198" s="11" t="str">
        <f t="shared" si="501"/>
        <v>Bushoki</v>
      </c>
      <c r="F198" s="11" t="str">
        <f t="shared" si="502"/>
        <v>Gasiza</v>
      </c>
      <c r="G198" s="11" t="str">
        <f t="shared" si="503"/>
        <v>Remera</v>
      </c>
      <c r="H198" s="11" t="str">
        <f t="shared" si="504"/>
        <v/>
      </c>
      <c r="I198" s="11" t="str">
        <f t="shared" si="505"/>
        <v/>
      </c>
      <c r="J198" s="11" t="str">
        <f t="shared" si="506"/>
        <v>Water point near Gitera/Nyagahondo water gravity system</v>
      </c>
      <c r="K198" s="11">
        <f t="shared" si="507"/>
        <v>228</v>
      </c>
      <c r="L198" s="11">
        <f t="shared" si="495"/>
        <v>844</v>
      </c>
      <c r="M198" s="11">
        <f t="shared" si="496"/>
        <v>1</v>
      </c>
      <c r="N198" s="11">
        <f t="shared" si="574"/>
        <v>844</v>
      </c>
      <c r="O198" s="11">
        <f t="shared" si="508"/>
        <v>228</v>
      </c>
      <c r="P198" s="11" t="str">
        <f t="shared" si="509"/>
        <v xml:space="preserve"> </v>
      </c>
      <c r="Q198" s="13">
        <f t="shared" si="575"/>
        <v>1</v>
      </c>
      <c r="R198" s="11">
        <f t="shared" si="576"/>
        <v>1</v>
      </c>
      <c r="S198" s="11">
        <f t="shared" si="510"/>
        <v>0</v>
      </c>
      <c r="T198" s="11">
        <f t="shared" si="511"/>
        <v>1</v>
      </c>
      <c r="U198" s="11" t="str">
        <f t="shared" si="512"/>
        <v>Piped Network -- Gravity Only</v>
      </c>
      <c r="V198" s="11">
        <f t="shared" si="513"/>
        <v>2010</v>
      </c>
      <c r="W198" s="11" t="str">
        <f t="shared" si="514"/>
        <v>Caritas</v>
      </c>
      <c r="X198" s="11" t="str">
        <f t="shared" si="515"/>
        <v>Spring</v>
      </c>
      <c r="Y198" s="11">
        <f t="shared" si="516"/>
        <v>1</v>
      </c>
      <c r="Z198" s="11">
        <f t="shared" si="517"/>
        <v>1</v>
      </c>
      <c r="AA198" s="11">
        <f t="shared" si="518"/>
        <v>0</v>
      </c>
      <c r="AB198" s="11" t="str">
        <f t="shared" si="519"/>
        <v/>
      </c>
      <c r="AC198" s="11" t="str">
        <f t="shared" si="520"/>
        <v xml:space="preserve"> </v>
      </c>
      <c r="AD198" s="11" t="str">
        <f t="shared" si="521"/>
        <v xml:space="preserve"> </v>
      </c>
      <c r="AE198" s="11" t="str">
        <f t="shared" si="522"/>
        <v xml:space="preserve"> </v>
      </c>
      <c r="AF198" s="11">
        <f t="shared" si="523"/>
        <v>30</v>
      </c>
      <c r="AG198" s="12">
        <f t="shared" si="577"/>
        <v>57600</v>
      </c>
      <c r="AH198" s="12">
        <f t="shared" si="524"/>
        <v>50.526315789473685</v>
      </c>
      <c r="AI198" s="11">
        <f t="shared" si="525"/>
        <v>1</v>
      </c>
      <c r="AJ198" s="11">
        <f t="shared" si="526"/>
        <v>1</v>
      </c>
      <c r="AK198" s="11">
        <f t="shared" si="527"/>
        <v>1</v>
      </c>
      <c r="AL198" s="11">
        <f t="shared" si="528"/>
        <v>2010</v>
      </c>
      <c r="AM198" s="11">
        <f t="shared" si="529"/>
        <v>1</v>
      </c>
      <c r="AN198" s="11">
        <f t="shared" si="530"/>
        <v>1000</v>
      </c>
      <c r="AO198" s="11">
        <f t="shared" si="531"/>
        <v>1</v>
      </c>
      <c r="AP198" s="11">
        <f t="shared" si="532"/>
        <v>1</v>
      </c>
      <c r="AQ198" s="11">
        <f t="shared" si="533"/>
        <v>2010</v>
      </c>
      <c r="AR198" s="11">
        <f t="shared" si="534"/>
        <v>1</v>
      </c>
      <c r="AS198" s="11">
        <f t="shared" si="535"/>
        <v>0</v>
      </c>
      <c r="AT198" s="11" t="str">
        <f t="shared" si="536"/>
        <v xml:space="preserve"> </v>
      </c>
      <c r="AU198" s="11" t="str">
        <f t="shared" si="537"/>
        <v/>
      </c>
      <c r="AV198" s="11" t="str">
        <f t="shared" si="538"/>
        <v xml:space="preserve"> </v>
      </c>
      <c r="AW198" s="11" t="str">
        <f t="shared" si="539"/>
        <v xml:space="preserve"> </v>
      </c>
      <c r="AX198" s="11">
        <f t="shared" si="540"/>
        <v>0</v>
      </c>
      <c r="AY198" s="11" t="str">
        <f t="shared" si="541"/>
        <v xml:space="preserve"> </v>
      </c>
      <c r="AZ198" s="11" t="str">
        <f t="shared" si="542"/>
        <v xml:space="preserve"> </v>
      </c>
      <c r="BA198" s="11" t="str">
        <f t="shared" si="543"/>
        <v xml:space="preserve"> </v>
      </c>
      <c r="BB198" s="11" t="str">
        <f t="shared" si="544"/>
        <v xml:space="preserve"> </v>
      </c>
      <c r="BC198" s="11">
        <f t="shared" si="545"/>
        <v>0</v>
      </c>
      <c r="BD198" s="11" t="str">
        <f t="shared" si="546"/>
        <v xml:space="preserve"> </v>
      </c>
      <c r="BE198" s="11" t="str">
        <f t="shared" si="547"/>
        <v xml:space="preserve"> </v>
      </c>
      <c r="BF198" s="11" t="str">
        <f t="shared" si="548"/>
        <v xml:space="preserve"> </v>
      </c>
      <c r="BG198" s="11" t="str">
        <f t="shared" si="578"/>
        <v xml:space="preserve"> </v>
      </c>
      <c r="BH198" s="11" t="str">
        <f t="shared" si="549"/>
        <v xml:space="preserve"> </v>
      </c>
      <c r="BI198" s="11" t="str">
        <f t="shared" si="550"/>
        <v xml:space="preserve"> </v>
      </c>
      <c r="BJ198" s="11">
        <f t="shared" si="551"/>
        <v>0</v>
      </c>
      <c r="BK198" s="11" t="str">
        <f t="shared" si="552"/>
        <v/>
      </c>
      <c r="BL198" s="11" t="str">
        <f t="shared" si="553"/>
        <v xml:space="preserve"> </v>
      </c>
      <c r="BM198" s="11" t="str">
        <f t="shared" si="554"/>
        <v xml:space="preserve"> </v>
      </c>
      <c r="BN198" s="11" t="str">
        <f t="shared" si="555"/>
        <v xml:space="preserve"> </v>
      </c>
      <c r="BO198" s="11" t="str">
        <f t="shared" si="556"/>
        <v xml:space="preserve"> </v>
      </c>
      <c r="BP198" s="11" t="str">
        <f t="shared" si="557"/>
        <v xml:space="preserve"> </v>
      </c>
      <c r="BQ198" s="11" t="str">
        <f t="shared" si="558"/>
        <v>0</v>
      </c>
      <c r="BR198" s="25">
        <f t="shared" si="559"/>
        <v>0</v>
      </c>
      <c r="BS198" s="11" t="str">
        <f t="shared" si="560"/>
        <v>Not Present</v>
      </c>
      <c r="BT198" s="11" t="str">
        <f t="shared" si="561"/>
        <v>0</v>
      </c>
      <c r="BU198" s="12">
        <f t="shared" si="562"/>
        <v>1</v>
      </c>
      <c r="BV198" s="12">
        <f t="shared" si="563"/>
        <v>0</v>
      </c>
      <c r="BW198" s="12">
        <f t="shared" si="579"/>
        <v>1</v>
      </c>
      <c r="BX198" s="12">
        <f t="shared" si="564"/>
        <v>1</v>
      </c>
      <c r="BY198" s="11">
        <f t="shared" si="580"/>
        <v>1</v>
      </c>
      <c r="BZ198" s="11">
        <f t="shared" si="565"/>
        <v>1</v>
      </c>
      <c r="CA198" s="11">
        <f t="shared" si="566"/>
        <v>1</v>
      </c>
      <c r="CB198" s="11">
        <f t="shared" si="567"/>
        <v>2010</v>
      </c>
      <c r="CC198" s="11">
        <f t="shared" si="568"/>
        <v>1</v>
      </c>
      <c r="CD198" s="11" t="str">
        <f t="shared" si="569"/>
        <v>No</v>
      </c>
      <c r="CE198" s="11">
        <f t="shared" si="570"/>
        <v>0</v>
      </c>
      <c r="CF198" s="11">
        <f t="shared" si="571"/>
        <v>0</v>
      </c>
      <c r="CG198" s="11">
        <f t="shared" si="581"/>
        <v>1</v>
      </c>
      <c r="CH198" s="11">
        <f t="shared" si="582"/>
        <v>0</v>
      </c>
      <c r="CI198" s="11">
        <f t="shared" si="572"/>
        <v>1</v>
      </c>
      <c r="CJ198" s="11">
        <f t="shared" si="573"/>
        <v>1</v>
      </c>
    </row>
    <row r="199" spans="1:88" x14ac:dyDescent="0.3">
      <c r="A199" s="11">
        <f t="shared" si="497"/>
        <v>2017</v>
      </c>
      <c r="B199" s="11" t="str">
        <f t="shared" si="498"/>
        <v>09-03-2017 18:12:19 CET</v>
      </c>
      <c r="C199" s="11" t="str">
        <f t="shared" si="499"/>
        <v>Rwanda</v>
      </c>
      <c r="D199" s="11" t="str">
        <f t="shared" si="500"/>
        <v>Rulindo</v>
      </c>
      <c r="E199" s="11" t="str">
        <f t="shared" si="501"/>
        <v>Ngoma</v>
      </c>
      <c r="F199" s="11" t="str">
        <f t="shared" si="502"/>
        <v>Karambo</v>
      </c>
      <c r="G199" s="11" t="str">
        <f t="shared" si="503"/>
        <v>Karambi</v>
      </c>
      <c r="H199" s="11" t="str">
        <f t="shared" si="504"/>
        <v/>
      </c>
      <c r="I199" s="11" t="str">
        <f t="shared" si="505"/>
        <v/>
      </c>
      <c r="J199" s="11" t="str">
        <f t="shared" si="506"/>
        <v>Gahama network</v>
      </c>
      <c r="K199" s="11">
        <f t="shared" si="507"/>
        <v>117</v>
      </c>
      <c r="L199" s="11"/>
      <c r="M199" s="11"/>
      <c r="N199" s="11"/>
      <c r="O199" s="11">
        <f t="shared" si="508"/>
        <v>29</v>
      </c>
      <c r="P199" s="11">
        <f t="shared" si="509"/>
        <v>88</v>
      </c>
      <c r="Q199" s="13">
        <f t="shared" si="575"/>
        <v>0.24786324786324787</v>
      </c>
      <c r="R199" s="11">
        <f t="shared" si="576"/>
        <v>0</v>
      </c>
      <c r="S199" s="11">
        <f t="shared" si="510"/>
        <v>0</v>
      </c>
      <c r="T199" s="11">
        <f t="shared" si="511"/>
        <v>1</v>
      </c>
      <c r="U199" s="11" t="str">
        <f t="shared" si="512"/>
        <v>Piped Network -- Gravity Only</v>
      </c>
      <c r="V199" s="11">
        <f t="shared" si="513"/>
        <v>2014</v>
      </c>
      <c r="W199" s="11" t="str">
        <f t="shared" si="514"/>
        <v>Governement (District, Wasac) And Water For People</v>
      </c>
      <c r="X199" s="11" t="str">
        <f t="shared" si="515"/>
        <v>Spring</v>
      </c>
      <c r="Y199" s="11">
        <f t="shared" si="516"/>
        <v>1</v>
      </c>
      <c r="Z199" s="11">
        <f t="shared" si="517"/>
        <v>0</v>
      </c>
      <c r="AA199" s="11">
        <f t="shared" si="518"/>
        <v>1</v>
      </c>
      <c r="AB199" s="11" t="str">
        <f t="shared" si="519"/>
        <v>"Springbox" --Intake Structure At A Spring</v>
      </c>
      <c r="AC199" s="11">
        <f t="shared" si="520"/>
        <v>1</v>
      </c>
      <c r="AD199" s="11">
        <f t="shared" si="521"/>
        <v>2014</v>
      </c>
      <c r="AE199" s="11">
        <f t="shared" si="522"/>
        <v>2</v>
      </c>
      <c r="AF199" s="11">
        <f t="shared" si="523"/>
        <v>15</v>
      </c>
      <c r="AG199" s="12">
        <f t="shared" si="577"/>
        <v>115200</v>
      </c>
      <c r="AH199" s="12">
        <f t="shared" si="524"/>
        <v>794.48275862068965</v>
      </c>
      <c r="AI199" s="11">
        <f t="shared" si="525"/>
        <v>1</v>
      </c>
      <c r="AJ199" s="11">
        <f t="shared" si="526"/>
        <v>1</v>
      </c>
      <c r="AK199" s="11">
        <f t="shared" si="527"/>
        <v>1</v>
      </c>
      <c r="AL199" s="11">
        <f t="shared" si="528"/>
        <v>2014</v>
      </c>
      <c r="AM199" s="11">
        <f t="shared" si="529"/>
        <v>1</v>
      </c>
      <c r="AN199" s="11">
        <f t="shared" si="530"/>
        <v>1800</v>
      </c>
      <c r="AO199" s="11">
        <f t="shared" si="531"/>
        <v>1</v>
      </c>
      <c r="AP199" s="11">
        <f t="shared" si="532"/>
        <v>2</v>
      </c>
      <c r="AQ199" s="11">
        <f t="shared" si="533"/>
        <v>2014</v>
      </c>
      <c r="AR199" s="11">
        <f t="shared" si="534"/>
        <v>1</v>
      </c>
      <c r="AS199" s="11">
        <f t="shared" si="535"/>
        <v>1</v>
      </c>
      <c r="AT199" s="11">
        <f t="shared" si="536"/>
        <v>1</v>
      </c>
      <c r="AU199" s="11" t="str">
        <f t="shared" si="537"/>
        <v>Distribution Chamber</v>
      </c>
      <c r="AV199" s="11">
        <f t="shared" si="538"/>
        <v>2014</v>
      </c>
      <c r="AW199" s="11">
        <f t="shared" si="539"/>
        <v>1</v>
      </c>
      <c r="AX199" s="11">
        <f t="shared" si="540"/>
        <v>1</v>
      </c>
      <c r="AY199" s="11">
        <f t="shared" si="541"/>
        <v>1</v>
      </c>
      <c r="AZ199" s="11">
        <f t="shared" si="542"/>
        <v>2014</v>
      </c>
      <c r="BA199" s="11">
        <f t="shared" si="543"/>
        <v>1</v>
      </c>
      <c r="BB199" s="11">
        <f t="shared" si="544"/>
        <v>1200</v>
      </c>
      <c r="BC199" s="11">
        <f t="shared" si="545"/>
        <v>0</v>
      </c>
      <c r="BD199" s="11" t="str">
        <f t="shared" si="546"/>
        <v xml:space="preserve"> </v>
      </c>
      <c r="BE199" s="11" t="str">
        <f t="shared" si="547"/>
        <v xml:space="preserve"> </v>
      </c>
      <c r="BF199" s="11" t="str">
        <f t="shared" si="548"/>
        <v xml:space="preserve"> </v>
      </c>
      <c r="BG199" s="11" t="str">
        <f t="shared" si="578"/>
        <v xml:space="preserve"> </v>
      </c>
      <c r="BH199" s="11" t="str">
        <f t="shared" si="549"/>
        <v xml:space="preserve"> </v>
      </c>
      <c r="BI199" s="11" t="str">
        <f t="shared" si="550"/>
        <v xml:space="preserve"> </v>
      </c>
      <c r="BJ199" s="11">
        <f t="shared" si="551"/>
        <v>0</v>
      </c>
      <c r="BK199" s="11" t="str">
        <f t="shared" si="552"/>
        <v/>
      </c>
      <c r="BL199" s="11" t="str">
        <f t="shared" si="553"/>
        <v xml:space="preserve"> </v>
      </c>
      <c r="BM199" s="11" t="str">
        <f t="shared" si="554"/>
        <v xml:space="preserve"> </v>
      </c>
      <c r="BN199" s="11" t="str">
        <f t="shared" si="555"/>
        <v xml:space="preserve"> </v>
      </c>
      <c r="BO199" s="11" t="str">
        <f t="shared" si="556"/>
        <v xml:space="preserve"> </v>
      </c>
      <c r="BP199" s="11" t="str">
        <f t="shared" si="557"/>
        <v xml:space="preserve"> </v>
      </c>
      <c r="BQ199" s="11" t="str">
        <f t="shared" si="558"/>
        <v>0</v>
      </c>
      <c r="BR199" s="25">
        <f t="shared" si="559"/>
        <v>0</v>
      </c>
      <c r="BS199" s="11" t="str">
        <f t="shared" si="560"/>
        <v>Not Present</v>
      </c>
      <c r="BT199" s="11" t="str">
        <f t="shared" si="561"/>
        <v>0</v>
      </c>
      <c r="BU199" s="12">
        <f t="shared" si="562"/>
        <v>1</v>
      </c>
      <c r="BV199" s="12">
        <f t="shared" si="563"/>
        <v>0</v>
      </c>
      <c r="BW199" s="12">
        <f t="shared" si="579"/>
        <v>1</v>
      </c>
      <c r="BX199" s="12">
        <f t="shared" si="564"/>
        <v>1</v>
      </c>
      <c r="BY199" s="11">
        <f t="shared" si="580"/>
        <v>1</v>
      </c>
      <c r="BZ199" s="11">
        <f t="shared" si="565"/>
        <v>1</v>
      </c>
      <c r="CA199" s="11">
        <f t="shared" si="566"/>
        <v>5</v>
      </c>
      <c r="CB199" s="11">
        <f t="shared" si="567"/>
        <v>2014</v>
      </c>
      <c r="CC199" s="11">
        <f t="shared" si="568"/>
        <v>2</v>
      </c>
      <c r="CD199" s="11" t="str">
        <f t="shared" si="569"/>
        <v>No</v>
      </c>
      <c r="CE199" s="11">
        <f t="shared" si="570"/>
        <v>0</v>
      </c>
      <c r="CF199" s="11">
        <f t="shared" si="571"/>
        <v>0</v>
      </c>
      <c r="CG199" s="11">
        <f t="shared" si="581"/>
        <v>1</v>
      </c>
      <c r="CH199" s="11">
        <f t="shared" si="582"/>
        <v>0</v>
      </c>
      <c r="CI199" s="11">
        <f t="shared" si="572"/>
        <v>1</v>
      </c>
      <c r="CJ199" s="11">
        <f t="shared" si="573"/>
        <v>2</v>
      </c>
    </row>
    <row r="200" spans="1:88" x14ac:dyDescent="0.3">
      <c r="A200" s="11">
        <f t="shared" si="497"/>
        <v>2017</v>
      </c>
      <c r="B200" s="11" t="str">
        <f t="shared" si="498"/>
        <v>12-03-2017 07:08:55 CET</v>
      </c>
      <c r="C200" s="11" t="str">
        <f t="shared" si="499"/>
        <v>Rwanda</v>
      </c>
      <c r="D200" s="11" t="str">
        <f t="shared" si="500"/>
        <v>Rulindo</v>
      </c>
      <c r="E200" s="11" t="str">
        <f t="shared" si="501"/>
        <v>Rukozo</v>
      </c>
      <c r="F200" s="11" t="str">
        <f t="shared" si="502"/>
        <v>Buraro</v>
      </c>
      <c r="G200" s="11" t="str">
        <f t="shared" si="503"/>
        <v>Kivomo</v>
      </c>
      <c r="H200" s="11" t="str">
        <f t="shared" si="504"/>
        <v/>
      </c>
      <c r="I200" s="11" t="str">
        <f t="shared" si="505"/>
        <v/>
      </c>
      <c r="J200" s="11" t="str">
        <f t="shared" si="506"/>
        <v>Nyamagana</v>
      </c>
      <c r="K200" s="11">
        <f t="shared" si="507"/>
        <v>78</v>
      </c>
      <c r="L200" s="11">
        <f t="shared" ref="L200:L263" si="583">(People_Using_System)</f>
        <v>20456</v>
      </c>
      <c r="M200" s="11">
        <f t="shared" ref="M200:M263" si="584">COUNTIFS(J:J,J200,T:T,1)</f>
        <v>36</v>
      </c>
      <c r="N200" s="11">
        <f t="shared" si="574"/>
        <v>568.22222222222217</v>
      </c>
      <c r="O200" s="11">
        <f t="shared" si="508"/>
        <v>70</v>
      </c>
      <c r="P200" s="11">
        <f t="shared" si="509"/>
        <v>8</v>
      </c>
      <c r="Q200" s="13">
        <f t="shared" si="575"/>
        <v>0.89743589743589747</v>
      </c>
      <c r="R200" s="11">
        <f t="shared" si="576"/>
        <v>0</v>
      </c>
      <c r="S200" s="11">
        <f t="shared" si="510"/>
        <v>0</v>
      </c>
      <c r="T200" s="11">
        <f t="shared" si="511"/>
        <v>1</v>
      </c>
      <c r="U200" s="11" t="str">
        <f t="shared" si="512"/>
        <v>Piped Network -- Gravity Only</v>
      </c>
      <c r="V200" s="11">
        <f t="shared" si="513"/>
        <v>2011</v>
      </c>
      <c r="W200" s="11" t="str">
        <f t="shared" si="514"/>
        <v>Government And African Development Bank</v>
      </c>
      <c r="X200" s="11" t="str">
        <f t="shared" si="515"/>
        <v>Spring</v>
      </c>
      <c r="Y200" s="11">
        <f t="shared" si="516"/>
        <v>2</v>
      </c>
      <c r="Z200" s="11">
        <f t="shared" si="517"/>
        <v>1</v>
      </c>
      <c r="AA200" s="11">
        <f t="shared" si="518"/>
        <v>1</v>
      </c>
      <c r="AB200" s="11" t="str">
        <f t="shared" si="519"/>
        <v>"Springbox" --Intake Structure At A Spring</v>
      </c>
      <c r="AC200" s="11">
        <f t="shared" si="520"/>
        <v>1</v>
      </c>
      <c r="AD200" s="11">
        <f t="shared" si="521"/>
        <v>2015</v>
      </c>
      <c r="AE200" s="11">
        <f t="shared" si="522"/>
        <v>1</v>
      </c>
      <c r="AF200" s="11">
        <f t="shared" si="523"/>
        <v>5</v>
      </c>
      <c r="AG200" s="12">
        <f t="shared" si="577"/>
        <v>345600</v>
      </c>
      <c r="AH200" s="12">
        <f t="shared" si="524"/>
        <v>987.42857142857144</v>
      </c>
      <c r="AI200" s="11">
        <f t="shared" si="525"/>
        <v>1</v>
      </c>
      <c r="AJ200" s="11">
        <f t="shared" si="526"/>
        <v>1</v>
      </c>
      <c r="AK200" s="11">
        <f t="shared" si="527"/>
        <v>2</v>
      </c>
      <c r="AL200" s="11">
        <f t="shared" si="528"/>
        <v>2015</v>
      </c>
      <c r="AM200" s="11">
        <f t="shared" si="529"/>
        <v>1</v>
      </c>
      <c r="AN200" s="11">
        <f t="shared" si="530"/>
        <v>2100</v>
      </c>
      <c r="AO200" s="11">
        <f t="shared" si="531"/>
        <v>1</v>
      </c>
      <c r="AP200" s="11">
        <f t="shared" si="532"/>
        <v>11</v>
      </c>
      <c r="AQ200" s="11">
        <f t="shared" si="533"/>
        <v>2011</v>
      </c>
      <c r="AR200" s="11">
        <f t="shared" si="534"/>
        <v>1</v>
      </c>
      <c r="AS200" s="11">
        <f t="shared" si="535"/>
        <v>1</v>
      </c>
      <c r="AT200" s="11">
        <f t="shared" si="536"/>
        <v>15</v>
      </c>
      <c r="AU200" s="11" t="str">
        <f t="shared" si="537"/>
        <v>Pressure Break Tank|Distribution Chamber</v>
      </c>
      <c r="AV200" s="11">
        <f t="shared" si="538"/>
        <v>2011</v>
      </c>
      <c r="AW200" s="11">
        <f t="shared" si="539"/>
        <v>1</v>
      </c>
      <c r="AX200" s="11">
        <f t="shared" si="540"/>
        <v>1</v>
      </c>
      <c r="AY200" s="11">
        <f t="shared" si="541"/>
        <v>3</v>
      </c>
      <c r="AZ200" s="11">
        <f t="shared" si="542"/>
        <v>2011</v>
      </c>
      <c r="BA200" s="11">
        <f t="shared" si="543"/>
        <v>2</v>
      </c>
      <c r="BB200" s="11">
        <f t="shared" si="544"/>
        <v>37000</v>
      </c>
      <c r="BC200" s="11">
        <f t="shared" si="545"/>
        <v>0</v>
      </c>
      <c r="BD200" s="11" t="str">
        <f t="shared" si="546"/>
        <v xml:space="preserve"> </v>
      </c>
      <c r="BE200" s="11" t="str">
        <f t="shared" si="547"/>
        <v xml:space="preserve"> </v>
      </c>
      <c r="BF200" s="11" t="str">
        <f t="shared" si="548"/>
        <v xml:space="preserve"> </v>
      </c>
      <c r="BG200" s="11" t="str">
        <f t="shared" si="578"/>
        <v xml:space="preserve"> </v>
      </c>
      <c r="BH200" s="11" t="str">
        <f t="shared" si="549"/>
        <v xml:space="preserve"> </v>
      </c>
      <c r="BI200" s="11" t="str">
        <f t="shared" si="550"/>
        <v xml:space="preserve"> </v>
      </c>
      <c r="BJ200" s="11">
        <f t="shared" si="551"/>
        <v>0</v>
      </c>
      <c r="BK200" s="11" t="str">
        <f t="shared" si="552"/>
        <v/>
      </c>
      <c r="BL200" s="11" t="str">
        <f t="shared" si="553"/>
        <v xml:space="preserve"> </v>
      </c>
      <c r="BM200" s="11" t="str">
        <f t="shared" si="554"/>
        <v xml:space="preserve"> </v>
      </c>
      <c r="BN200" s="11" t="str">
        <f t="shared" si="555"/>
        <v xml:space="preserve"> </v>
      </c>
      <c r="BO200" s="11" t="str">
        <f t="shared" si="556"/>
        <v xml:space="preserve"> </v>
      </c>
      <c r="BP200" s="11" t="str">
        <f t="shared" si="557"/>
        <v xml:space="preserve"> </v>
      </c>
      <c r="BQ200" s="11" t="str">
        <f t="shared" si="558"/>
        <v>0</v>
      </c>
      <c r="BR200" s="25">
        <f t="shared" si="559"/>
        <v>0</v>
      </c>
      <c r="BS200" s="11" t="str">
        <f t="shared" si="560"/>
        <v>Not Present</v>
      </c>
      <c r="BT200" s="11" t="str">
        <f t="shared" si="561"/>
        <v>0</v>
      </c>
      <c r="BU200" s="12">
        <f t="shared" si="562"/>
        <v>1</v>
      </c>
      <c r="BV200" s="12">
        <f t="shared" si="563"/>
        <v>0</v>
      </c>
      <c r="BW200" s="12">
        <f t="shared" si="579"/>
        <v>1</v>
      </c>
      <c r="BX200" s="12">
        <f t="shared" si="564"/>
        <v>1</v>
      </c>
      <c r="BY200" s="11">
        <f t="shared" si="580"/>
        <v>1</v>
      </c>
      <c r="BZ200" s="11">
        <f t="shared" si="565"/>
        <v>1</v>
      </c>
      <c r="CA200" s="11">
        <f t="shared" si="566"/>
        <v>29</v>
      </c>
      <c r="CB200" s="11">
        <f t="shared" si="567"/>
        <v>2011</v>
      </c>
      <c r="CC200" s="11">
        <f t="shared" si="568"/>
        <v>2</v>
      </c>
      <c r="CD200" s="11" t="str">
        <f t="shared" si="569"/>
        <v>Yes</v>
      </c>
      <c r="CE200" s="11">
        <f t="shared" si="570"/>
        <v>10</v>
      </c>
      <c r="CF200" s="11">
        <f t="shared" si="571"/>
        <v>25</v>
      </c>
      <c r="CG200" s="11">
        <f t="shared" si="581"/>
        <v>0</v>
      </c>
      <c r="CH200" s="11">
        <f t="shared" si="582"/>
        <v>250</v>
      </c>
      <c r="CI200" s="11">
        <f t="shared" si="572"/>
        <v>0</v>
      </c>
      <c r="CJ200" s="11">
        <f t="shared" si="573"/>
        <v>2</v>
      </c>
    </row>
    <row r="201" spans="1:88" x14ac:dyDescent="0.3">
      <c r="A201" s="11">
        <f t="shared" si="497"/>
        <v>2017</v>
      </c>
      <c r="B201" s="11" t="str">
        <f t="shared" si="498"/>
        <v>02-01-2015 05:52:39 CET</v>
      </c>
      <c r="C201" s="11" t="str">
        <f t="shared" si="499"/>
        <v>Rwanda</v>
      </c>
      <c r="D201" s="11" t="str">
        <f t="shared" si="500"/>
        <v>Rulindo</v>
      </c>
      <c r="E201" s="11" t="str">
        <f t="shared" si="501"/>
        <v>Base</v>
      </c>
      <c r="F201" s="11" t="str">
        <f t="shared" si="502"/>
        <v>Cyohoha</v>
      </c>
      <c r="G201" s="11" t="str">
        <f t="shared" si="503"/>
        <v>Kabingo</v>
      </c>
      <c r="H201" s="11" t="str">
        <f t="shared" si="504"/>
        <v/>
      </c>
      <c r="I201" s="11" t="str">
        <f t="shared" si="505"/>
        <v/>
      </c>
      <c r="J201" s="11" t="str">
        <f t="shared" si="506"/>
        <v>Nyamagana</v>
      </c>
      <c r="K201" s="11">
        <f t="shared" si="507"/>
        <v>65</v>
      </c>
      <c r="L201" s="11">
        <f t="shared" si="583"/>
        <v>20456</v>
      </c>
      <c r="M201" s="11">
        <f t="shared" si="584"/>
        <v>36</v>
      </c>
      <c r="N201" s="11">
        <f t="shared" ref="N201:N264" si="585">L201/M201</f>
        <v>568.22222222222217</v>
      </c>
      <c r="O201" s="11">
        <f t="shared" si="508"/>
        <v>60</v>
      </c>
      <c r="P201" s="11">
        <f t="shared" si="509"/>
        <v>5</v>
      </c>
      <c r="Q201" s="13">
        <f t="shared" ref="Q201:Q264" si="586">IFERROR(O201/K201," ")</f>
        <v>0.92307692307692313</v>
      </c>
      <c r="R201" s="11">
        <f t="shared" ref="R201:R264" si="587">IF(Q201=" ",0,IF(Q201&gt;=95%,1,0))</f>
        <v>0</v>
      </c>
      <c r="S201" s="11">
        <f t="shared" si="510"/>
        <v>0</v>
      </c>
      <c r="T201" s="11">
        <f t="shared" si="511"/>
        <v>1</v>
      </c>
      <c r="U201" s="11" t="str">
        <f t="shared" si="512"/>
        <v>Piped Network -- Gravity Only</v>
      </c>
      <c r="V201" s="11">
        <f t="shared" si="513"/>
        <v>2011</v>
      </c>
      <c r="W201" s="11" t="str">
        <f t="shared" si="514"/>
        <v>Government And African Development Bank</v>
      </c>
      <c r="X201" s="11" t="str">
        <f t="shared" si="515"/>
        <v>Spring</v>
      </c>
      <c r="Y201" s="11">
        <f t="shared" si="516"/>
        <v>2</v>
      </c>
      <c r="Z201" s="11">
        <f t="shared" si="517"/>
        <v>1</v>
      </c>
      <c r="AA201" s="11">
        <f t="shared" si="518"/>
        <v>1</v>
      </c>
      <c r="AB201" s="11" t="str">
        <f t="shared" si="519"/>
        <v>"Springbox" --Intake Structure At A Spring</v>
      </c>
      <c r="AC201" s="11">
        <f t="shared" si="520"/>
        <v>1</v>
      </c>
      <c r="AD201" s="11">
        <f t="shared" si="521"/>
        <v>2015</v>
      </c>
      <c r="AE201" s="11">
        <f t="shared" si="522"/>
        <v>1</v>
      </c>
      <c r="AF201" s="11">
        <f t="shared" si="523"/>
        <v>5</v>
      </c>
      <c r="AG201" s="12">
        <f t="shared" ref="AG201:AG264" si="588">IFERROR((20/AF201)*86400," ")</f>
        <v>345600</v>
      </c>
      <c r="AH201" s="12">
        <f t="shared" ref="AH201:AH264" si="589">IFERROR((AG201/(O201*5))," ")</f>
        <v>1152</v>
      </c>
      <c r="AI201" s="11">
        <f t="shared" ref="AI201:AI264" si="590">IF(AH201=" ",0,IF(AH201&gt;=Gov_Standards_Quantity,1,0))</f>
        <v>1</v>
      </c>
      <c r="AJ201" s="11">
        <f t="shared" si="526"/>
        <v>1</v>
      </c>
      <c r="AK201" s="11">
        <f t="shared" si="527"/>
        <v>2</v>
      </c>
      <c r="AL201" s="11">
        <f t="shared" si="528"/>
        <v>2015</v>
      </c>
      <c r="AM201" s="11">
        <f t="shared" si="529"/>
        <v>1</v>
      </c>
      <c r="AN201" s="11">
        <f t="shared" si="530"/>
        <v>2100</v>
      </c>
      <c r="AO201" s="11">
        <f t="shared" si="531"/>
        <v>1</v>
      </c>
      <c r="AP201" s="11">
        <f t="shared" si="532"/>
        <v>11</v>
      </c>
      <c r="AQ201" s="11">
        <f t="shared" si="533"/>
        <v>2011</v>
      </c>
      <c r="AR201" s="11">
        <f t="shared" si="534"/>
        <v>1</v>
      </c>
      <c r="AS201" s="11">
        <f t="shared" si="535"/>
        <v>1</v>
      </c>
      <c r="AT201" s="11">
        <f t="shared" si="536"/>
        <v>15</v>
      </c>
      <c r="AU201" s="11" t="str">
        <f t="shared" si="537"/>
        <v>Pressure Break Tank|Distribution Chamber</v>
      </c>
      <c r="AV201" s="11">
        <f t="shared" si="538"/>
        <v>2011</v>
      </c>
      <c r="AW201" s="11">
        <f t="shared" si="539"/>
        <v>1</v>
      </c>
      <c r="AX201" s="11">
        <f t="shared" si="540"/>
        <v>1</v>
      </c>
      <c r="AY201" s="11">
        <f t="shared" si="541"/>
        <v>3</v>
      </c>
      <c r="AZ201" s="11">
        <f t="shared" si="542"/>
        <v>2011</v>
      </c>
      <c r="BA201" s="11">
        <f t="shared" si="543"/>
        <v>2</v>
      </c>
      <c r="BB201" s="11">
        <f t="shared" si="544"/>
        <v>37000</v>
      </c>
      <c r="BC201" s="11">
        <f t="shared" si="545"/>
        <v>0</v>
      </c>
      <c r="BD201" s="11" t="str">
        <f t="shared" si="546"/>
        <v xml:space="preserve"> </v>
      </c>
      <c r="BE201" s="11" t="str">
        <f t="shared" si="547"/>
        <v xml:space="preserve"> </v>
      </c>
      <c r="BF201" s="11" t="str">
        <f t="shared" si="548"/>
        <v xml:space="preserve"> </v>
      </c>
      <c r="BG201" s="11" t="str">
        <f t="shared" si="578"/>
        <v xml:space="preserve"> </v>
      </c>
      <c r="BH201" s="11" t="str">
        <f t="shared" si="549"/>
        <v xml:space="preserve"> </v>
      </c>
      <c r="BI201" s="11" t="str">
        <f t="shared" si="550"/>
        <v xml:space="preserve"> </v>
      </c>
      <c r="BJ201" s="11">
        <f t="shared" si="551"/>
        <v>0</v>
      </c>
      <c r="BK201" s="11" t="str">
        <f t="shared" si="552"/>
        <v/>
      </c>
      <c r="BL201" s="11" t="str">
        <f t="shared" si="553"/>
        <v xml:space="preserve"> </v>
      </c>
      <c r="BM201" s="11" t="str">
        <f t="shared" si="554"/>
        <v xml:space="preserve"> </v>
      </c>
      <c r="BN201" s="11" t="str">
        <f t="shared" si="555"/>
        <v xml:space="preserve"> </v>
      </c>
      <c r="BO201" s="11" t="str">
        <f t="shared" si="556"/>
        <v xml:space="preserve"> </v>
      </c>
      <c r="BP201" s="11" t="str">
        <f t="shared" si="557"/>
        <v xml:space="preserve"> </v>
      </c>
      <c r="BQ201" s="11" t="str">
        <f t="shared" si="558"/>
        <v>0</v>
      </c>
      <c r="BR201" s="25">
        <f t="shared" si="559"/>
        <v>0</v>
      </c>
      <c r="BS201" s="11" t="str">
        <f t="shared" si="560"/>
        <v>Not Present</v>
      </c>
      <c r="BT201" s="11" t="str">
        <f t="shared" si="561"/>
        <v>0</v>
      </c>
      <c r="BU201" s="12">
        <f t="shared" ref="BU201:BU264" si="591">IF(BQ201="0",1,0)</f>
        <v>1</v>
      </c>
      <c r="BV201" s="12">
        <f t="shared" ref="BV201:BV264" si="592">IF(BR201="",0,IF(AND(BR201&gt;=0,BR201&lt;=0.5),0,1))</f>
        <v>0</v>
      </c>
      <c r="BW201" s="12">
        <f t="shared" si="579"/>
        <v>1</v>
      </c>
      <c r="BX201" s="12">
        <f t="shared" ref="BX201:BX264" si="593">IF(OR(BT201="5",BT201="4",BT201="3",BT201="2",BT201="1",BT201="0"),1,0)</f>
        <v>1</v>
      </c>
      <c r="BY201" s="11">
        <f t="shared" ref="BY201:BY264" si="594">IF(AND(BW201=1,BX201=1),1,(IF(AND(BU201=1,BX201=1),1,(IF(AND(BV201=1,BX201=1),1,0)))))</f>
        <v>1</v>
      </c>
      <c r="BZ201" s="11">
        <f t="shared" si="565"/>
        <v>1</v>
      </c>
      <c r="CA201" s="11">
        <f t="shared" si="566"/>
        <v>29</v>
      </c>
      <c r="CB201" s="11">
        <f t="shared" si="567"/>
        <v>2011</v>
      </c>
      <c r="CC201" s="11">
        <f t="shared" si="568"/>
        <v>1</v>
      </c>
      <c r="CD201" s="11" t="str">
        <f t="shared" si="569"/>
        <v>No</v>
      </c>
      <c r="CE201" s="11">
        <f t="shared" ref="CE201:CE264" si="595">IF(CD201=" "," ",Number_Times_Broken)</f>
        <v>0</v>
      </c>
      <c r="CF201" s="11">
        <f t="shared" ref="CF201:CF264" si="596">IF(CD201=" "," ",Number__Of_Days_Broken)</f>
        <v>0</v>
      </c>
      <c r="CG201" s="11">
        <f t="shared" ref="CG201:CG264" si="597">IF(OR(CE201&gt;12,CF201&gt;1),0,1)</f>
        <v>1</v>
      </c>
      <c r="CH201" s="11">
        <f t="shared" ref="CH201:CH264" si="598">IFERROR((CE201*CF201)," ")</f>
        <v>0</v>
      </c>
      <c r="CI201" s="11">
        <f t="shared" si="572"/>
        <v>1</v>
      </c>
      <c r="CJ201" s="11">
        <f t="shared" si="573"/>
        <v>2</v>
      </c>
    </row>
    <row r="202" spans="1:88" x14ac:dyDescent="0.3">
      <c r="A202" s="11">
        <f t="shared" si="497"/>
        <v>2017</v>
      </c>
      <c r="B202" s="11" t="str">
        <f t="shared" si="498"/>
        <v>07-03-2017 21:14:55 CET</v>
      </c>
      <c r="C202" s="11" t="str">
        <f t="shared" si="499"/>
        <v>Rwanda</v>
      </c>
      <c r="D202" s="11" t="str">
        <f t="shared" si="500"/>
        <v>Rulindo</v>
      </c>
      <c r="E202" s="11" t="str">
        <f t="shared" si="501"/>
        <v>Base</v>
      </c>
      <c r="F202" s="11" t="str">
        <f t="shared" si="502"/>
        <v>Rwamahwa</v>
      </c>
      <c r="G202" s="11" t="str">
        <f t="shared" si="503"/>
        <v>Kiruli</v>
      </c>
      <c r="H202" s="11" t="str">
        <f t="shared" si="504"/>
        <v/>
      </c>
      <c r="I202" s="11" t="str">
        <f t="shared" si="505"/>
        <v/>
      </c>
      <c r="J202" s="11" t="str">
        <f t="shared" si="506"/>
        <v>Migogo</v>
      </c>
      <c r="K202" s="11">
        <f t="shared" si="507"/>
        <v>223</v>
      </c>
      <c r="L202" s="11">
        <f t="shared" si="583"/>
        <v>558</v>
      </c>
      <c r="M202" s="11">
        <f t="shared" si="584"/>
        <v>10</v>
      </c>
      <c r="N202" s="11">
        <f t="shared" si="585"/>
        <v>55.8</v>
      </c>
      <c r="O202" s="11">
        <f t="shared" si="508"/>
        <v>200</v>
      </c>
      <c r="P202" s="11">
        <f t="shared" si="509"/>
        <v>23</v>
      </c>
      <c r="Q202" s="13">
        <f t="shared" si="586"/>
        <v>0.89686098654708524</v>
      </c>
      <c r="R202" s="11">
        <f t="shared" si="587"/>
        <v>0</v>
      </c>
      <c r="S202" s="11">
        <f t="shared" si="510"/>
        <v>1</v>
      </c>
      <c r="T202" s="11">
        <f t="shared" si="511"/>
        <v>1</v>
      </c>
      <c r="U202" s="11" t="str">
        <f t="shared" si="512"/>
        <v>Piped Network -- Gravity Only</v>
      </c>
      <c r="V202" s="11">
        <f t="shared" si="513"/>
        <v>2009</v>
      </c>
      <c r="W202" s="11" t="str">
        <f t="shared" si="514"/>
        <v>Italians(Lake Angels)</v>
      </c>
      <c r="X202" s="11" t="str">
        <f t="shared" si="515"/>
        <v>Spring</v>
      </c>
      <c r="Y202" s="11">
        <f t="shared" si="516"/>
        <v>1</v>
      </c>
      <c r="Z202" s="11">
        <f t="shared" si="517"/>
        <v>0</v>
      </c>
      <c r="AA202" s="11">
        <f t="shared" si="518"/>
        <v>1</v>
      </c>
      <c r="AB202" s="11" t="str">
        <f t="shared" si="519"/>
        <v>"Springbox" --Intake Structure At A Spring</v>
      </c>
      <c r="AC202" s="11">
        <f t="shared" si="520"/>
        <v>1</v>
      </c>
      <c r="AD202" s="11">
        <f t="shared" si="521"/>
        <v>2009</v>
      </c>
      <c r="AE202" s="11">
        <f t="shared" si="522"/>
        <v>2</v>
      </c>
      <c r="AF202" s="11">
        <f t="shared" si="523"/>
        <v>20</v>
      </c>
      <c r="AG202" s="12">
        <f t="shared" si="588"/>
        <v>86400</v>
      </c>
      <c r="AH202" s="12">
        <f t="shared" si="589"/>
        <v>86.4</v>
      </c>
      <c r="AI202" s="11">
        <f t="shared" si="590"/>
        <v>1</v>
      </c>
      <c r="AJ202" s="11">
        <f t="shared" si="526"/>
        <v>1</v>
      </c>
      <c r="AK202" s="11">
        <f t="shared" si="527"/>
        <v>2</v>
      </c>
      <c r="AL202" s="11">
        <f t="shared" si="528"/>
        <v>2009</v>
      </c>
      <c r="AM202" s="11">
        <f t="shared" si="529"/>
        <v>2</v>
      </c>
      <c r="AN202" s="11">
        <f t="shared" si="530"/>
        <v>3000</v>
      </c>
      <c r="AO202" s="11">
        <f t="shared" si="531"/>
        <v>1</v>
      </c>
      <c r="AP202" s="11">
        <f t="shared" si="532"/>
        <v>3</v>
      </c>
      <c r="AQ202" s="11">
        <f t="shared" si="533"/>
        <v>2009</v>
      </c>
      <c r="AR202" s="11">
        <f t="shared" si="534"/>
        <v>2</v>
      </c>
      <c r="AS202" s="11">
        <f t="shared" si="535"/>
        <v>0</v>
      </c>
      <c r="AT202" s="11" t="str">
        <f t="shared" si="536"/>
        <v xml:space="preserve"> </v>
      </c>
      <c r="AU202" s="11" t="str">
        <f t="shared" si="537"/>
        <v/>
      </c>
      <c r="AV202" s="11" t="str">
        <f t="shared" si="538"/>
        <v xml:space="preserve"> </v>
      </c>
      <c r="AW202" s="11" t="str">
        <f t="shared" si="539"/>
        <v xml:space="preserve"> </v>
      </c>
      <c r="AX202" s="11">
        <f t="shared" si="540"/>
        <v>1</v>
      </c>
      <c r="AY202" s="11">
        <f t="shared" si="541"/>
        <v>2</v>
      </c>
      <c r="AZ202" s="11">
        <f t="shared" si="542"/>
        <v>2012</v>
      </c>
      <c r="BA202" s="11">
        <f t="shared" si="543"/>
        <v>2</v>
      </c>
      <c r="BB202" s="11">
        <f t="shared" si="544"/>
        <v>3000</v>
      </c>
      <c r="BC202" s="11">
        <f t="shared" si="545"/>
        <v>0</v>
      </c>
      <c r="BD202" s="11" t="str">
        <f t="shared" si="546"/>
        <v xml:space="preserve"> </v>
      </c>
      <c r="BE202" s="11" t="str">
        <f t="shared" si="547"/>
        <v xml:space="preserve"> </v>
      </c>
      <c r="BF202" s="11" t="str">
        <f t="shared" si="548"/>
        <v xml:space="preserve"> </v>
      </c>
      <c r="BG202" s="11" t="str">
        <f t="shared" si="578"/>
        <v xml:space="preserve"> </v>
      </c>
      <c r="BH202" s="11" t="str">
        <f t="shared" si="549"/>
        <v xml:space="preserve"> </v>
      </c>
      <c r="BI202" s="11" t="str">
        <f t="shared" si="550"/>
        <v xml:space="preserve"> </v>
      </c>
      <c r="BJ202" s="11">
        <f t="shared" si="551"/>
        <v>0</v>
      </c>
      <c r="BK202" s="11" t="str">
        <f t="shared" si="552"/>
        <v/>
      </c>
      <c r="BL202" s="11" t="str">
        <f t="shared" si="553"/>
        <v xml:space="preserve"> </v>
      </c>
      <c r="BM202" s="11" t="str">
        <f t="shared" si="554"/>
        <v xml:space="preserve"> </v>
      </c>
      <c r="BN202" s="11" t="str">
        <f t="shared" si="555"/>
        <v xml:space="preserve"> </v>
      </c>
      <c r="BO202" s="11" t="str">
        <f t="shared" si="556"/>
        <v xml:space="preserve"> </v>
      </c>
      <c r="BP202" s="11" t="str">
        <f t="shared" si="557"/>
        <v xml:space="preserve"> </v>
      </c>
      <c r="BQ202" s="11" t="str">
        <f t="shared" si="558"/>
        <v>0</v>
      </c>
      <c r="BR202" s="25">
        <f t="shared" si="559"/>
        <v>0</v>
      </c>
      <c r="BS202" s="11" t="str">
        <f t="shared" si="560"/>
        <v>Not Present</v>
      </c>
      <c r="BT202" s="11" t="str">
        <f t="shared" si="561"/>
        <v>0</v>
      </c>
      <c r="BU202" s="12">
        <f t="shared" si="591"/>
        <v>1</v>
      </c>
      <c r="BV202" s="12">
        <f t="shared" si="592"/>
        <v>0</v>
      </c>
      <c r="BW202" s="12">
        <f t="shared" si="579"/>
        <v>1</v>
      </c>
      <c r="BX202" s="12">
        <f t="shared" si="593"/>
        <v>1</v>
      </c>
      <c r="BY202" s="11">
        <f t="shared" si="594"/>
        <v>1</v>
      </c>
      <c r="BZ202" s="11">
        <f t="shared" si="565"/>
        <v>1</v>
      </c>
      <c r="CA202" s="11">
        <f t="shared" si="566"/>
        <v>1</v>
      </c>
      <c r="CB202" s="11">
        <f t="shared" si="567"/>
        <v>2009</v>
      </c>
      <c r="CC202" s="11">
        <f t="shared" si="568"/>
        <v>2</v>
      </c>
      <c r="CD202" s="11" t="str">
        <f t="shared" si="569"/>
        <v>No</v>
      </c>
      <c r="CE202" s="11">
        <f t="shared" si="595"/>
        <v>0</v>
      </c>
      <c r="CF202" s="11">
        <f t="shared" si="596"/>
        <v>0</v>
      </c>
      <c r="CG202" s="11">
        <f t="shared" si="597"/>
        <v>1</v>
      </c>
      <c r="CH202" s="11">
        <f t="shared" si="598"/>
        <v>0</v>
      </c>
      <c r="CI202" s="11">
        <f t="shared" si="572"/>
        <v>1</v>
      </c>
      <c r="CJ202" s="11">
        <f t="shared" si="573"/>
        <v>2</v>
      </c>
    </row>
    <row r="203" spans="1:88" x14ac:dyDescent="0.3">
      <c r="A203" s="11">
        <f t="shared" si="497"/>
        <v>2017</v>
      </c>
      <c r="B203" s="11" t="str">
        <f t="shared" si="498"/>
        <v>09-03-2017 18:12:00 CET</v>
      </c>
      <c r="C203" s="11" t="str">
        <f t="shared" si="499"/>
        <v>Rwanda</v>
      </c>
      <c r="D203" s="11" t="str">
        <f t="shared" si="500"/>
        <v>Rulindo</v>
      </c>
      <c r="E203" s="11" t="str">
        <f t="shared" si="501"/>
        <v>Ngoma</v>
      </c>
      <c r="F203" s="11" t="str">
        <f t="shared" si="502"/>
        <v>Karambo</v>
      </c>
      <c r="G203" s="11" t="str">
        <f t="shared" si="503"/>
        <v>Karambi</v>
      </c>
      <c r="H203" s="11" t="str">
        <f t="shared" si="504"/>
        <v/>
      </c>
      <c r="I203" s="11" t="str">
        <f t="shared" si="505"/>
        <v/>
      </c>
      <c r="J203" s="11" t="str">
        <f t="shared" si="506"/>
        <v>Gahama network</v>
      </c>
      <c r="K203" s="11">
        <f t="shared" si="507"/>
        <v>117</v>
      </c>
      <c r="L203" s="11">
        <f t="shared" si="583"/>
        <v>0</v>
      </c>
      <c r="M203" s="11">
        <f t="shared" si="584"/>
        <v>5</v>
      </c>
      <c r="N203" s="11">
        <f t="shared" si="585"/>
        <v>0</v>
      </c>
      <c r="O203" s="11">
        <f t="shared" si="508"/>
        <v>25</v>
      </c>
      <c r="P203" s="11">
        <f t="shared" si="509"/>
        <v>92</v>
      </c>
      <c r="Q203" s="13">
        <f t="shared" si="586"/>
        <v>0.21367521367521367</v>
      </c>
      <c r="R203" s="11">
        <f t="shared" si="587"/>
        <v>0</v>
      </c>
      <c r="S203" s="11">
        <f t="shared" si="510"/>
        <v>1</v>
      </c>
      <c r="T203" s="11">
        <f t="shared" si="511"/>
        <v>1</v>
      </c>
      <c r="U203" s="11" t="str">
        <f t="shared" si="512"/>
        <v>Piped Network -- Gravity Only</v>
      </c>
      <c r="V203" s="11">
        <f t="shared" si="513"/>
        <v>2014</v>
      </c>
      <c r="W203" s="11" t="str">
        <f t="shared" si="514"/>
        <v>Governement (District, Wasac) And Water For People</v>
      </c>
      <c r="X203" s="11" t="str">
        <f t="shared" si="515"/>
        <v>Spring</v>
      </c>
      <c r="Y203" s="11">
        <f t="shared" si="516"/>
        <v>1</v>
      </c>
      <c r="Z203" s="11">
        <f t="shared" si="517"/>
        <v>0</v>
      </c>
      <c r="AA203" s="11">
        <f t="shared" si="518"/>
        <v>1</v>
      </c>
      <c r="AB203" s="11" t="str">
        <f t="shared" si="519"/>
        <v>"Springbox" --Intake Structure At A Spring</v>
      </c>
      <c r="AC203" s="11">
        <f t="shared" si="520"/>
        <v>1</v>
      </c>
      <c r="AD203" s="11">
        <f t="shared" si="521"/>
        <v>2014</v>
      </c>
      <c r="AE203" s="11">
        <f t="shared" si="522"/>
        <v>2</v>
      </c>
      <c r="AF203" s="11">
        <f t="shared" si="523"/>
        <v>15</v>
      </c>
      <c r="AG203" s="12">
        <f t="shared" si="588"/>
        <v>115200</v>
      </c>
      <c r="AH203" s="12">
        <f t="shared" si="589"/>
        <v>921.6</v>
      </c>
      <c r="AI203" s="11">
        <f t="shared" si="590"/>
        <v>1</v>
      </c>
      <c r="AJ203" s="11">
        <f t="shared" si="526"/>
        <v>1</v>
      </c>
      <c r="AK203" s="11">
        <f t="shared" si="527"/>
        <v>1</v>
      </c>
      <c r="AL203" s="11">
        <f t="shared" si="528"/>
        <v>2014</v>
      </c>
      <c r="AM203" s="11">
        <f t="shared" si="529"/>
        <v>1</v>
      </c>
      <c r="AN203" s="11">
        <f t="shared" si="530"/>
        <v>1800</v>
      </c>
      <c r="AO203" s="11">
        <f t="shared" si="531"/>
        <v>1</v>
      </c>
      <c r="AP203" s="11">
        <f t="shared" si="532"/>
        <v>2</v>
      </c>
      <c r="AQ203" s="11">
        <f t="shared" si="533"/>
        <v>2014</v>
      </c>
      <c r="AR203" s="11">
        <f t="shared" si="534"/>
        <v>1</v>
      </c>
      <c r="AS203" s="11">
        <f t="shared" si="535"/>
        <v>1</v>
      </c>
      <c r="AT203" s="11">
        <f t="shared" si="536"/>
        <v>1</v>
      </c>
      <c r="AU203" s="11" t="str">
        <f t="shared" si="537"/>
        <v>Distribution Chamber</v>
      </c>
      <c r="AV203" s="11">
        <f t="shared" si="538"/>
        <v>2014</v>
      </c>
      <c r="AW203" s="11">
        <f t="shared" si="539"/>
        <v>1</v>
      </c>
      <c r="AX203" s="11">
        <f t="shared" si="540"/>
        <v>1</v>
      </c>
      <c r="AY203" s="11">
        <f t="shared" si="541"/>
        <v>1</v>
      </c>
      <c r="AZ203" s="11">
        <f t="shared" si="542"/>
        <v>2014</v>
      </c>
      <c r="BA203" s="11">
        <f t="shared" si="543"/>
        <v>1</v>
      </c>
      <c r="BB203" s="11">
        <f t="shared" si="544"/>
        <v>1200</v>
      </c>
      <c r="BC203" s="11">
        <f t="shared" si="545"/>
        <v>0</v>
      </c>
      <c r="BD203" s="11" t="str">
        <f t="shared" si="546"/>
        <v xml:space="preserve"> </v>
      </c>
      <c r="BE203" s="11" t="str">
        <f t="shared" si="547"/>
        <v xml:space="preserve"> </v>
      </c>
      <c r="BF203" s="11" t="str">
        <f t="shared" si="548"/>
        <v xml:space="preserve"> </v>
      </c>
      <c r="BG203" s="11" t="str">
        <f t="shared" si="578"/>
        <v xml:space="preserve"> </v>
      </c>
      <c r="BH203" s="11" t="str">
        <f t="shared" si="549"/>
        <v xml:space="preserve"> </v>
      </c>
      <c r="BI203" s="11" t="str">
        <f t="shared" si="550"/>
        <v xml:space="preserve"> </v>
      </c>
      <c r="BJ203" s="11">
        <f t="shared" si="551"/>
        <v>0</v>
      </c>
      <c r="BK203" s="11" t="str">
        <f t="shared" si="552"/>
        <v/>
      </c>
      <c r="BL203" s="11" t="str">
        <f t="shared" si="553"/>
        <v xml:space="preserve"> </v>
      </c>
      <c r="BM203" s="11" t="str">
        <f t="shared" si="554"/>
        <v xml:space="preserve"> </v>
      </c>
      <c r="BN203" s="11" t="str">
        <f t="shared" si="555"/>
        <v xml:space="preserve"> </v>
      </c>
      <c r="BO203" s="11" t="str">
        <f t="shared" si="556"/>
        <v xml:space="preserve"> </v>
      </c>
      <c r="BP203" s="11" t="str">
        <f t="shared" si="557"/>
        <v xml:space="preserve"> </v>
      </c>
      <c r="BQ203" s="11" t="str">
        <f t="shared" si="558"/>
        <v>0</v>
      </c>
      <c r="BR203" s="25">
        <f t="shared" si="559"/>
        <v>0</v>
      </c>
      <c r="BS203" s="11" t="str">
        <f t="shared" si="560"/>
        <v>Not Present</v>
      </c>
      <c r="BT203" s="11" t="str">
        <f t="shared" si="561"/>
        <v>0</v>
      </c>
      <c r="BU203" s="12">
        <f t="shared" si="591"/>
        <v>1</v>
      </c>
      <c r="BV203" s="12">
        <f t="shared" si="592"/>
        <v>0</v>
      </c>
      <c r="BW203" s="12">
        <f t="shared" si="579"/>
        <v>1</v>
      </c>
      <c r="BX203" s="12">
        <f t="shared" si="593"/>
        <v>1</v>
      </c>
      <c r="BY203" s="11">
        <f t="shared" si="594"/>
        <v>1</v>
      </c>
      <c r="BZ203" s="11">
        <f t="shared" si="565"/>
        <v>1</v>
      </c>
      <c r="CA203" s="11">
        <f t="shared" si="566"/>
        <v>5</v>
      </c>
      <c r="CB203" s="11">
        <f t="shared" si="567"/>
        <v>2014</v>
      </c>
      <c r="CC203" s="11">
        <f t="shared" si="568"/>
        <v>3</v>
      </c>
      <c r="CD203" s="11" t="str">
        <f t="shared" si="569"/>
        <v>No</v>
      </c>
      <c r="CE203" s="11">
        <f t="shared" si="595"/>
        <v>0</v>
      </c>
      <c r="CF203" s="11">
        <f t="shared" si="596"/>
        <v>0</v>
      </c>
      <c r="CG203" s="11">
        <f t="shared" si="597"/>
        <v>1</v>
      </c>
      <c r="CH203" s="11">
        <f t="shared" si="598"/>
        <v>0</v>
      </c>
      <c r="CI203" s="11">
        <f t="shared" si="572"/>
        <v>1</v>
      </c>
      <c r="CJ203" s="11">
        <f t="shared" si="573"/>
        <v>2</v>
      </c>
    </row>
    <row r="204" spans="1:88" x14ac:dyDescent="0.3">
      <c r="A204" s="11">
        <f t="shared" si="497"/>
        <v>2017</v>
      </c>
      <c r="B204" s="11" t="str">
        <f t="shared" si="498"/>
        <v>23-04-2017 14:42:15 CEST</v>
      </c>
      <c r="C204" s="11" t="str">
        <f t="shared" si="499"/>
        <v>Rwanda</v>
      </c>
      <c r="D204" s="11" t="str">
        <f t="shared" si="500"/>
        <v>Rulindo</v>
      </c>
      <c r="E204" s="11" t="str">
        <f t="shared" si="501"/>
        <v>Buyoga</v>
      </c>
      <c r="F204" s="11" t="str">
        <f t="shared" si="502"/>
        <v>Ndarage</v>
      </c>
      <c r="G204" s="11" t="str">
        <f t="shared" si="503"/>
        <v>Kagozi</v>
      </c>
      <c r="H204" s="11" t="str">
        <f t="shared" si="504"/>
        <v/>
      </c>
      <c r="I204" s="11" t="str">
        <f t="shared" si="505"/>
        <v/>
      </c>
      <c r="J204" s="11" t="str">
        <f t="shared" si="506"/>
        <v>ndarage</v>
      </c>
      <c r="K204" s="11">
        <f t="shared" si="507"/>
        <v>155</v>
      </c>
      <c r="L204" s="11">
        <f t="shared" si="583"/>
        <v>0</v>
      </c>
      <c r="M204" s="11">
        <f t="shared" si="584"/>
        <v>9</v>
      </c>
      <c r="N204" s="11">
        <f t="shared" si="585"/>
        <v>0</v>
      </c>
      <c r="O204" s="11">
        <f t="shared" si="508"/>
        <v>130</v>
      </c>
      <c r="P204" s="11">
        <f t="shared" si="509"/>
        <v>25</v>
      </c>
      <c r="Q204" s="13">
        <f t="shared" si="586"/>
        <v>0.83870967741935487</v>
      </c>
      <c r="R204" s="11">
        <f t="shared" si="587"/>
        <v>0</v>
      </c>
      <c r="S204" s="11">
        <f t="shared" si="510"/>
        <v>1</v>
      </c>
      <c r="T204" s="11">
        <f t="shared" si="511"/>
        <v>1</v>
      </c>
      <c r="U204" s="11" t="str">
        <f t="shared" si="512"/>
        <v>Piped Network -- Gravity Only</v>
      </c>
      <c r="V204" s="11">
        <f t="shared" si="513"/>
        <v>2014</v>
      </c>
      <c r="W204" s="11" t="str">
        <f t="shared" si="514"/>
        <v>Governement (District, Wasac) And Water For People</v>
      </c>
      <c r="X204" s="11" t="str">
        <f t="shared" si="515"/>
        <v>Spring</v>
      </c>
      <c r="Y204" s="11">
        <f t="shared" si="516"/>
        <v>1</v>
      </c>
      <c r="Z204" s="11">
        <f t="shared" si="517"/>
        <v>1</v>
      </c>
      <c r="AA204" s="11">
        <f t="shared" si="518"/>
        <v>1</v>
      </c>
      <c r="AB204" s="11" t="str">
        <f t="shared" si="519"/>
        <v>"Springbox" --Intake Structure At A Spring</v>
      </c>
      <c r="AC204" s="11">
        <f t="shared" si="520"/>
        <v>2</v>
      </c>
      <c r="AD204" s="11">
        <f t="shared" si="521"/>
        <v>2014</v>
      </c>
      <c r="AE204" s="11">
        <f t="shared" si="522"/>
        <v>1</v>
      </c>
      <c r="AF204" s="11">
        <f t="shared" si="523"/>
        <v>60</v>
      </c>
      <c r="AG204" s="12">
        <f t="shared" si="588"/>
        <v>28800</v>
      </c>
      <c r="AH204" s="12">
        <f t="shared" si="589"/>
        <v>44.307692307692307</v>
      </c>
      <c r="AI204" s="11">
        <f t="shared" si="590"/>
        <v>1</v>
      </c>
      <c r="AJ204" s="11">
        <f t="shared" si="526"/>
        <v>1</v>
      </c>
      <c r="AK204" s="11">
        <f t="shared" si="527"/>
        <v>1</v>
      </c>
      <c r="AL204" s="11">
        <f t="shared" si="528"/>
        <v>2014</v>
      </c>
      <c r="AM204" s="11">
        <f t="shared" si="529"/>
        <v>1</v>
      </c>
      <c r="AN204" s="11">
        <f t="shared" si="530"/>
        <v>5000</v>
      </c>
      <c r="AO204" s="11">
        <f t="shared" si="531"/>
        <v>1</v>
      </c>
      <c r="AP204" s="11">
        <f t="shared" si="532"/>
        <v>5</v>
      </c>
      <c r="AQ204" s="11">
        <f t="shared" si="533"/>
        <v>2014</v>
      </c>
      <c r="AR204" s="11">
        <f t="shared" si="534"/>
        <v>1</v>
      </c>
      <c r="AS204" s="11">
        <f t="shared" si="535"/>
        <v>0</v>
      </c>
      <c r="AT204" s="11" t="str">
        <f t="shared" si="536"/>
        <v xml:space="preserve"> </v>
      </c>
      <c r="AU204" s="11" t="str">
        <f t="shared" si="537"/>
        <v/>
      </c>
      <c r="AV204" s="11" t="str">
        <f t="shared" si="538"/>
        <v xml:space="preserve"> </v>
      </c>
      <c r="AW204" s="11" t="str">
        <f t="shared" si="539"/>
        <v xml:space="preserve"> </v>
      </c>
      <c r="AX204" s="11">
        <f t="shared" si="540"/>
        <v>1</v>
      </c>
      <c r="AY204" s="11">
        <f t="shared" si="541"/>
        <v>1</v>
      </c>
      <c r="AZ204" s="11">
        <f t="shared" si="542"/>
        <v>2014</v>
      </c>
      <c r="BA204" s="11">
        <f t="shared" si="543"/>
        <v>1</v>
      </c>
      <c r="BB204" s="11">
        <f t="shared" si="544"/>
        <v>6700</v>
      </c>
      <c r="BC204" s="11">
        <f t="shared" si="545"/>
        <v>0</v>
      </c>
      <c r="BD204" s="11" t="str">
        <f t="shared" si="546"/>
        <v xml:space="preserve"> </v>
      </c>
      <c r="BE204" s="11" t="str">
        <f t="shared" si="547"/>
        <v xml:space="preserve"> </v>
      </c>
      <c r="BF204" s="11" t="str">
        <f t="shared" si="548"/>
        <v xml:space="preserve"> </v>
      </c>
      <c r="BG204" s="11" t="str">
        <f t="shared" si="578"/>
        <v xml:space="preserve"> </v>
      </c>
      <c r="BH204" s="11" t="str">
        <f t="shared" si="549"/>
        <v xml:space="preserve"> </v>
      </c>
      <c r="BI204" s="11" t="str">
        <f t="shared" si="550"/>
        <v xml:space="preserve"> </v>
      </c>
      <c r="BJ204" s="11">
        <f t="shared" si="551"/>
        <v>0</v>
      </c>
      <c r="BK204" s="11" t="str">
        <f t="shared" si="552"/>
        <v/>
      </c>
      <c r="BL204" s="11" t="str">
        <f t="shared" si="553"/>
        <v xml:space="preserve"> </v>
      </c>
      <c r="BM204" s="11" t="str">
        <f t="shared" si="554"/>
        <v xml:space="preserve"> </v>
      </c>
      <c r="BN204" s="11" t="str">
        <f t="shared" si="555"/>
        <v xml:space="preserve"> </v>
      </c>
      <c r="BO204" s="11" t="str">
        <f t="shared" si="556"/>
        <v xml:space="preserve"> </v>
      </c>
      <c r="BP204" s="11" t="str">
        <f t="shared" si="557"/>
        <v xml:space="preserve"> </v>
      </c>
      <c r="BQ204" s="11" t="str">
        <f t="shared" si="558"/>
        <v>0</v>
      </c>
      <c r="BR204" s="25">
        <f t="shared" si="559"/>
        <v>0</v>
      </c>
      <c r="BS204" s="11" t="str">
        <f t="shared" si="560"/>
        <v>Not Present</v>
      </c>
      <c r="BT204" s="11" t="str">
        <f t="shared" si="561"/>
        <v>0</v>
      </c>
      <c r="BU204" s="12">
        <f t="shared" si="591"/>
        <v>1</v>
      </c>
      <c r="BV204" s="12">
        <f t="shared" si="592"/>
        <v>0</v>
      </c>
      <c r="BW204" s="12">
        <f t="shared" si="579"/>
        <v>1</v>
      </c>
      <c r="BX204" s="12">
        <f t="shared" si="593"/>
        <v>1</v>
      </c>
      <c r="BY204" s="11">
        <f t="shared" si="594"/>
        <v>1</v>
      </c>
      <c r="BZ204" s="11">
        <f t="shared" si="565"/>
        <v>1</v>
      </c>
      <c r="CA204" s="11">
        <f t="shared" si="566"/>
        <v>1</v>
      </c>
      <c r="CB204" s="11">
        <f t="shared" si="567"/>
        <v>2014</v>
      </c>
      <c r="CC204" s="11">
        <f t="shared" si="568"/>
        <v>1</v>
      </c>
      <c r="CD204" s="11" t="str">
        <f t="shared" si="569"/>
        <v>No</v>
      </c>
      <c r="CE204" s="11">
        <f t="shared" si="595"/>
        <v>0</v>
      </c>
      <c r="CF204" s="11">
        <f t="shared" si="596"/>
        <v>0</v>
      </c>
      <c r="CG204" s="11">
        <f t="shared" si="597"/>
        <v>1</v>
      </c>
      <c r="CH204" s="11">
        <f t="shared" si="598"/>
        <v>0</v>
      </c>
      <c r="CI204" s="11">
        <f t="shared" si="572"/>
        <v>1</v>
      </c>
      <c r="CJ204" s="11">
        <f t="shared" si="573"/>
        <v>1</v>
      </c>
    </row>
    <row r="205" spans="1:88" x14ac:dyDescent="0.3">
      <c r="A205" s="11">
        <f t="shared" si="497"/>
        <v>2017</v>
      </c>
      <c r="B205" s="11" t="str">
        <f t="shared" si="498"/>
        <v>08-03-2017 19:36:27 CET</v>
      </c>
      <c r="C205" s="11" t="str">
        <f t="shared" si="499"/>
        <v>Rwanda</v>
      </c>
      <c r="D205" s="11" t="str">
        <f t="shared" si="500"/>
        <v>Rulindo</v>
      </c>
      <c r="E205" s="11" t="str">
        <f t="shared" si="501"/>
        <v>Shyorongi</v>
      </c>
      <c r="F205" s="11" t="str">
        <f t="shared" si="502"/>
        <v>Bugaragara</v>
      </c>
      <c r="G205" s="11" t="str">
        <f t="shared" si="503"/>
        <v>Nyarushinya</v>
      </c>
      <c r="H205" s="11" t="str">
        <f t="shared" si="504"/>
        <v/>
      </c>
      <c r="I205" s="11" t="str">
        <f t="shared" si="505"/>
        <v/>
      </c>
      <c r="J205" s="11" t="str">
        <f t="shared" si="506"/>
        <v>kinywamagana pumping network</v>
      </c>
      <c r="K205" s="11">
        <f t="shared" si="507"/>
        <v>238</v>
      </c>
      <c r="L205" s="11">
        <f t="shared" si="583"/>
        <v>6436</v>
      </c>
      <c r="M205" s="11">
        <f t="shared" si="584"/>
        <v>26</v>
      </c>
      <c r="N205" s="11">
        <f t="shared" si="585"/>
        <v>247.53846153846155</v>
      </c>
      <c r="O205" s="11">
        <f t="shared" si="508"/>
        <v>150</v>
      </c>
      <c r="P205" s="11">
        <f t="shared" si="509"/>
        <v>88</v>
      </c>
      <c r="Q205" s="13">
        <f t="shared" si="586"/>
        <v>0.63025210084033612</v>
      </c>
      <c r="R205" s="11">
        <f t="shared" si="587"/>
        <v>0</v>
      </c>
      <c r="S205" s="11">
        <f t="shared" si="510"/>
        <v>1</v>
      </c>
      <c r="T205" s="11">
        <f t="shared" si="511"/>
        <v>1</v>
      </c>
      <c r="U205" s="11" t="str">
        <f t="shared" si="512"/>
        <v>Piped Network With Pump</v>
      </c>
      <c r="V205" s="11">
        <f t="shared" si="513"/>
        <v>2013</v>
      </c>
      <c r="W205" s="11" t="str">
        <f t="shared" si="514"/>
        <v>Governement (District, Wasac) And Water For People</v>
      </c>
      <c r="X205" s="11" t="str">
        <f t="shared" si="515"/>
        <v>Spring</v>
      </c>
      <c r="Y205" s="11">
        <f t="shared" si="516"/>
        <v>7</v>
      </c>
      <c r="Z205" s="11">
        <f t="shared" si="517"/>
        <v>1</v>
      </c>
      <c r="AA205" s="11">
        <f t="shared" si="518"/>
        <v>1</v>
      </c>
      <c r="AB205" s="11" t="str">
        <f t="shared" si="519"/>
        <v>"Springbox" --Intake Structure At A Spring</v>
      </c>
      <c r="AC205" s="11">
        <f t="shared" si="520"/>
        <v>3</v>
      </c>
      <c r="AD205" s="11">
        <f t="shared" si="521"/>
        <v>2013</v>
      </c>
      <c r="AE205" s="11">
        <f t="shared" si="522"/>
        <v>1</v>
      </c>
      <c r="AF205" s="11">
        <f t="shared" si="523"/>
        <v>10</v>
      </c>
      <c r="AG205" s="12">
        <f t="shared" si="588"/>
        <v>172800</v>
      </c>
      <c r="AH205" s="12">
        <f t="shared" si="589"/>
        <v>230.4</v>
      </c>
      <c r="AI205" s="11">
        <f t="shared" si="590"/>
        <v>1</v>
      </c>
      <c r="AJ205" s="11">
        <f t="shared" si="526"/>
        <v>1</v>
      </c>
      <c r="AK205" s="11">
        <f t="shared" si="527"/>
        <v>1</v>
      </c>
      <c r="AL205" s="11">
        <f t="shared" si="528"/>
        <v>2013</v>
      </c>
      <c r="AM205" s="11">
        <f t="shared" si="529"/>
        <v>1</v>
      </c>
      <c r="AN205" s="11">
        <f t="shared" si="530"/>
        <v>1500</v>
      </c>
      <c r="AO205" s="11">
        <f t="shared" si="531"/>
        <v>1</v>
      </c>
      <c r="AP205" s="11">
        <f t="shared" si="532"/>
        <v>20</v>
      </c>
      <c r="AQ205" s="11">
        <f t="shared" si="533"/>
        <v>2013</v>
      </c>
      <c r="AR205" s="11">
        <f t="shared" si="534"/>
        <v>1</v>
      </c>
      <c r="AS205" s="11">
        <f t="shared" si="535"/>
        <v>1</v>
      </c>
      <c r="AT205" s="11">
        <f t="shared" si="536"/>
        <v>25</v>
      </c>
      <c r="AU205" s="11" t="str">
        <f t="shared" si="537"/>
        <v>Distribution Chamber|Ventouse, Washout</v>
      </c>
      <c r="AV205" s="11">
        <f t="shared" si="538"/>
        <v>2013</v>
      </c>
      <c r="AW205" s="11">
        <f t="shared" si="539"/>
        <v>1</v>
      </c>
      <c r="AX205" s="11">
        <f t="shared" si="540"/>
        <v>1</v>
      </c>
      <c r="AY205" s="11">
        <f t="shared" si="541"/>
        <v>4</v>
      </c>
      <c r="AZ205" s="11">
        <f t="shared" si="542"/>
        <v>2013</v>
      </c>
      <c r="BA205" s="11">
        <f t="shared" si="543"/>
        <v>1</v>
      </c>
      <c r="BB205" s="11">
        <f t="shared" si="544"/>
        <v>11000</v>
      </c>
      <c r="BC205" s="11">
        <f t="shared" si="545"/>
        <v>1</v>
      </c>
      <c r="BD205" s="11">
        <f t="shared" si="546"/>
        <v>2</v>
      </c>
      <c r="BE205" s="11">
        <f t="shared" si="547"/>
        <v>2013</v>
      </c>
      <c r="BF205" s="11">
        <f t="shared" si="548"/>
        <v>2</v>
      </c>
      <c r="BG205" s="11">
        <f t="shared" si="578"/>
        <v>1</v>
      </c>
      <c r="BH205" s="11">
        <f t="shared" si="549"/>
        <v>2013</v>
      </c>
      <c r="BI205" s="11">
        <f t="shared" si="550"/>
        <v>1</v>
      </c>
      <c r="BJ205" s="11">
        <f t="shared" si="551"/>
        <v>0</v>
      </c>
      <c r="BK205" s="11" t="str">
        <f t="shared" si="552"/>
        <v/>
      </c>
      <c r="BL205" s="11" t="str">
        <f t="shared" si="553"/>
        <v xml:space="preserve"> </v>
      </c>
      <c r="BM205" s="11" t="str">
        <f t="shared" si="554"/>
        <v xml:space="preserve"> </v>
      </c>
      <c r="BN205" s="11" t="str">
        <f t="shared" si="555"/>
        <v xml:space="preserve"> </v>
      </c>
      <c r="BO205" s="11" t="str">
        <f t="shared" si="556"/>
        <v xml:space="preserve"> </v>
      </c>
      <c r="BP205" s="11" t="str">
        <f t="shared" si="557"/>
        <v xml:space="preserve"> </v>
      </c>
      <c r="BQ205" s="11" t="str">
        <f t="shared" si="558"/>
        <v>0</v>
      </c>
      <c r="BR205" s="25">
        <f t="shared" si="559"/>
        <v>0</v>
      </c>
      <c r="BS205" s="11" t="str">
        <f t="shared" si="560"/>
        <v>Not Present</v>
      </c>
      <c r="BT205" s="11" t="str">
        <f t="shared" si="561"/>
        <v>0</v>
      </c>
      <c r="BU205" s="12">
        <f t="shared" si="591"/>
        <v>1</v>
      </c>
      <c r="BV205" s="12">
        <f t="shared" si="592"/>
        <v>0</v>
      </c>
      <c r="BW205" s="12">
        <f t="shared" si="579"/>
        <v>1</v>
      </c>
      <c r="BX205" s="12">
        <f t="shared" si="593"/>
        <v>1</v>
      </c>
      <c r="BY205" s="11">
        <f t="shared" si="594"/>
        <v>1</v>
      </c>
      <c r="BZ205" s="11">
        <f t="shared" si="565"/>
        <v>1</v>
      </c>
      <c r="CA205" s="11">
        <f t="shared" si="566"/>
        <v>1</v>
      </c>
      <c r="CB205" s="11">
        <f t="shared" si="567"/>
        <v>2013</v>
      </c>
      <c r="CC205" s="11">
        <f t="shared" si="568"/>
        <v>1</v>
      </c>
      <c r="CD205" s="11" t="str">
        <f t="shared" si="569"/>
        <v>No</v>
      </c>
      <c r="CE205" s="11">
        <f t="shared" si="595"/>
        <v>0</v>
      </c>
      <c r="CF205" s="11">
        <f t="shared" si="596"/>
        <v>0</v>
      </c>
      <c r="CG205" s="11">
        <f t="shared" si="597"/>
        <v>1</v>
      </c>
      <c r="CH205" s="11">
        <f t="shared" si="598"/>
        <v>0</v>
      </c>
      <c r="CI205" s="11">
        <f t="shared" si="572"/>
        <v>1</v>
      </c>
      <c r="CJ205" s="11">
        <f t="shared" si="573"/>
        <v>2</v>
      </c>
    </row>
    <row r="206" spans="1:88" x14ac:dyDescent="0.3">
      <c r="A206" s="11">
        <f t="shared" si="497"/>
        <v>2017</v>
      </c>
      <c r="B206" s="11" t="str">
        <f t="shared" si="498"/>
        <v>09-03-2017 21:46:11 CET</v>
      </c>
      <c r="C206" s="11" t="str">
        <f t="shared" si="499"/>
        <v>Rwanda</v>
      </c>
      <c r="D206" s="11" t="str">
        <f t="shared" si="500"/>
        <v>Rulindo</v>
      </c>
      <c r="E206" s="11" t="str">
        <f t="shared" si="501"/>
        <v>Shyorongi</v>
      </c>
      <c r="F206" s="11" t="str">
        <f t="shared" si="502"/>
        <v>Rubona</v>
      </c>
      <c r="G206" s="11" t="str">
        <f t="shared" si="503"/>
        <v>Rwahi</v>
      </c>
      <c r="H206" s="11" t="str">
        <f t="shared" si="504"/>
        <v/>
      </c>
      <c r="I206" s="11" t="str">
        <f t="shared" si="505"/>
        <v/>
      </c>
      <c r="J206" s="11" t="str">
        <f t="shared" si="506"/>
        <v>Bitete-Rwahi network</v>
      </c>
      <c r="K206" s="11">
        <f t="shared" si="507"/>
        <v>450</v>
      </c>
      <c r="L206" s="11">
        <f t="shared" si="583"/>
        <v>1316</v>
      </c>
      <c r="M206" s="11">
        <f t="shared" si="584"/>
        <v>15</v>
      </c>
      <c r="N206" s="11">
        <f t="shared" si="585"/>
        <v>87.733333333333334</v>
      </c>
      <c r="O206" s="11">
        <f t="shared" si="508"/>
        <v>450</v>
      </c>
      <c r="P206" s="11" t="str">
        <f t="shared" si="509"/>
        <v xml:space="preserve"> </v>
      </c>
      <c r="Q206" s="13">
        <f t="shared" si="586"/>
        <v>1</v>
      </c>
      <c r="R206" s="11">
        <f t="shared" si="587"/>
        <v>1</v>
      </c>
      <c r="S206" s="11">
        <f t="shared" si="510"/>
        <v>1</v>
      </c>
      <c r="T206" s="11">
        <f t="shared" si="511"/>
        <v>1</v>
      </c>
      <c r="U206" s="11" t="str">
        <f t="shared" si="512"/>
        <v>Piped Network -- Gravity Only</v>
      </c>
      <c r="V206" s="11">
        <f t="shared" si="513"/>
        <v>2013</v>
      </c>
      <c r="W206" s="11" t="str">
        <f t="shared" si="514"/>
        <v>Governement (District, Wasac) And Water For People</v>
      </c>
      <c r="X206" s="11" t="str">
        <f t="shared" si="515"/>
        <v>Spring</v>
      </c>
      <c r="Y206" s="11">
        <f t="shared" si="516"/>
        <v>2</v>
      </c>
      <c r="Z206" s="11">
        <f t="shared" si="517"/>
        <v>1</v>
      </c>
      <c r="AA206" s="11">
        <f t="shared" si="518"/>
        <v>1</v>
      </c>
      <c r="AB206" s="11" t="str">
        <f t="shared" si="519"/>
        <v>"Springbox" --Intake Structure At A Spring</v>
      </c>
      <c r="AC206" s="11">
        <f t="shared" si="520"/>
        <v>1</v>
      </c>
      <c r="AD206" s="11">
        <f t="shared" si="521"/>
        <v>2013</v>
      </c>
      <c r="AE206" s="11">
        <f t="shared" si="522"/>
        <v>1</v>
      </c>
      <c r="AF206" s="11">
        <f t="shared" si="523"/>
        <v>12</v>
      </c>
      <c r="AG206" s="12">
        <f t="shared" si="588"/>
        <v>144000</v>
      </c>
      <c r="AH206" s="12">
        <f t="shared" si="589"/>
        <v>64</v>
      </c>
      <c r="AI206" s="11">
        <f t="shared" si="590"/>
        <v>1</v>
      </c>
      <c r="AJ206" s="11">
        <f t="shared" si="526"/>
        <v>1</v>
      </c>
      <c r="AK206" s="11">
        <f t="shared" si="527"/>
        <v>1</v>
      </c>
      <c r="AL206" s="11">
        <f t="shared" si="528"/>
        <v>2013</v>
      </c>
      <c r="AM206" s="11">
        <f t="shared" si="529"/>
        <v>1</v>
      </c>
      <c r="AN206" s="11">
        <f t="shared" si="530"/>
        <v>600</v>
      </c>
      <c r="AO206" s="11">
        <f t="shared" si="531"/>
        <v>1</v>
      </c>
      <c r="AP206" s="11">
        <f t="shared" si="532"/>
        <v>6</v>
      </c>
      <c r="AQ206" s="11">
        <f t="shared" si="533"/>
        <v>2013</v>
      </c>
      <c r="AR206" s="11">
        <f t="shared" si="534"/>
        <v>2</v>
      </c>
      <c r="AS206" s="11">
        <f t="shared" si="535"/>
        <v>1</v>
      </c>
      <c r="AT206" s="11">
        <f t="shared" si="536"/>
        <v>6</v>
      </c>
      <c r="AU206" s="11" t="str">
        <f t="shared" si="537"/>
        <v>Pressure Break Tank|Distribution Chamber|Ventouse, Washout</v>
      </c>
      <c r="AV206" s="11">
        <f t="shared" si="538"/>
        <v>2013</v>
      </c>
      <c r="AW206" s="11">
        <f t="shared" si="539"/>
        <v>1</v>
      </c>
      <c r="AX206" s="11">
        <f t="shared" si="540"/>
        <v>1</v>
      </c>
      <c r="AY206" s="11">
        <f t="shared" si="541"/>
        <v>1</v>
      </c>
      <c r="AZ206" s="11">
        <f t="shared" si="542"/>
        <v>2013</v>
      </c>
      <c r="BA206" s="11">
        <f t="shared" si="543"/>
        <v>1</v>
      </c>
      <c r="BB206" s="11">
        <f t="shared" si="544"/>
        <v>6500</v>
      </c>
      <c r="BC206" s="11">
        <f t="shared" si="545"/>
        <v>0</v>
      </c>
      <c r="BD206" s="11" t="str">
        <f t="shared" si="546"/>
        <v xml:space="preserve"> </v>
      </c>
      <c r="BE206" s="11" t="str">
        <f t="shared" si="547"/>
        <v xml:space="preserve"> </v>
      </c>
      <c r="BF206" s="11" t="str">
        <f t="shared" si="548"/>
        <v xml:space="preserve"> </v>
      </c>
      <c r="BG206" s="11" t="str">
        <f t="shared" si="578"/>
        <v xml:space="preserve"> </v>
      </c>
      <c r="BH206" s="11" t="str">
        <f t="shared" si="549"/>
        <v xml:space="preserve"> </v>
      </c>
      <c r="BI206" s="11" t="str">
        <f t="shared" si="550"/>
        <v xml:space="preserve"> </v>
      </c>
      <c r="BJ206" s="11">
        <f t="shared" si="551"/>
        <v>0</v>
      </c>
      <c r="BK206" s="11" t="str">
        <f t="shared" si="552"/>
        <v/>
      </c>
      <c r="BL206" s="11" t="str">
        <f t="shared" si="553"/>
        <v xml:space="preserve"> </v>
      </c>
      <c r="BM206" s="11" t="str">
        <f t="shared" si="554"/>
        <v xml:space="preserve"> </v>
      </c>
      <c r="BN206" s="11" t="str">
        <f t="shared" si="555"/>
        <v xml:space="preserve"> </v>
      </c>
      <c r="BO206" s="11" t="str">
        <f t="shared" si="556"/>
        <v xml:space="preserve"> </v>
      </c>
      <c r="BP206" s="11" t="str">
        <f t="shared" si="557"/>
        <v xml:space="preserve"> </v>
      </c>
      <c r="BQ206" s="11" t="str">
        <f t="shared" si="558"/>
        <v>0</v>
      </c>
      <c r="BR206" s="25">
        <f t="shared" si="559"/>
        <v>0</v>
      </c>
      <c r="BS206" s="11" t="str">
        <f t="shared" si="560"/>
        <v>Not Present</v>
      </c>
      <c r="BT206" s="11" t="str">
        <f t="shared" si="561"/>
        <v>0</v>
      </c>
      <c r="BU206" s="12">
        <f t="shared" si="591"/>
        <v>1</v>
      </c>
      <c r="BV206" s="12">
        <f t="shared" si="592"/>
        <v>0</v>
      </c>
      <c r="BW206" s="12">
        <f t="shared" si="579"/>
        <v>1</v>
      </c>
      <c r="BX206" s="12">
        <f t="shared" si="593"/>
        <v>1</v>
      </c>
      <c r="BY206" s="11">
        <f t="shared" si="594"/>
        <v>1</v>
      </c>
      <c r="BZ206" s="11">
        <f t="shared" si="565"/>
        <v>1</v>
      </c>
      <c r="CA206" s="11">
        <f t="shared" si="566"/>
        <v>1</v>
      </c>
      <c r="CB206" s="11">
        <f t="shared" si="567"/>
        <v>2013</v>
      </c>
      <c r="CC206" s="11">
        <f t="shared" si="568"/>
        <v>1</v>
      </c>
      <c r="CD206" s="11" t="str">
        <f t="shared" si="569"/>
        <v>No</v>
      </c>
      <c r="CE206" s="11">
        <f t="shared" si="595"/>
        <v>0</v>
      </c>
      <c r="CF206" s="11">
        <f t="shared" si="596"/>
        <v>0</v>
      </c>
      <c r="CG206" s="11">
        <f t="shared" si="597"/>
        <v>1</v>
      </c>
      <c r="CH206" s="11">
        <f t="shared" si="598"/>
        <v>0</v>
      </c>
      <c r="CI206" s="11">
        <f t="shared" si="572"/>
        <v>1</v>
      </c>
      <c r="CJ206" s="11">
        <f t="shared" si="573"/>
        <v>1</v>
      </c>
    </row>
    <row r="207" spans="1:88" x14ac:dyDescent="0.3">
      <c r="A207" s="11">
        <f t="shared" si="497"/>
        <v>2017</v>
      </c>
      <c r="B207" s="11" t="str">
        <f t="shared" si="498"/>
        <v>05-04-2017 19:22:56 CEST</v>
      </c>
      <c r="C207" s="11" t="str">
        <f t="shared" si="499"/>
        <v>Rwanda</v>
      </c>
      <c r="D207" s="11" t="str">
        <f t="shared" si="500"/>
        <v>Rulindo</v>
      </c>
      <c r="E207" s="11" t="str">
        <f t="shared" si="501"/>
        <v>Bushoki</v>
      </c>
      <c r="F207" s="11" t="str">
        <f t="shared" si="502"/>
        <v>N.Ngarama</v>
      </c>
      <c r="G207" s="11" t="str">
        <f t="shared" si="503"/>
        <v>Gifuba</v>
      </c>
      <c r="H207" s="11" t="str">
        <f t="shared" si="504"/>
        <v/>
      </c>
      <c r="I207" s="11" t="str">
        <f t="shared" si="505"/>
        <v/>
      </c>
      <c r="J207" s="11" t="str">
        <f t="shared" si="506"/>
        <v>Rutare-Nyirangarama gravity system/Water point at ADEPR NYIRANGARAMA</v>
      </c>
      <c r="K207" s="11">
        <f t="shared" si="507"/>
        <v>108</v>
      </c>
      <c r="L207" s="11">
        <f t="shared" si="583"/>
        <v>726</v>
      </c>
      <c r="M207" s="11">
        <f t="shared" si="584"/>
        <v>1</v>
      </c>
      <c r="N207" s="11">
        <f t="shared" si="585"/>
        <v>726</v>
      </c>
      <c r="O207" s="11">
        <f t="shared" si="508"/>
        <v>108</v>
      </c>
      <c r="P207" s="11" t="str">
        <f t="shared" si="509"/>
        <v xml:space="preserve"> </v>
      </c>
      <c r="Q207" s="13">
        <f t="shared" si="586"/>
        <v>1</v>
      </c>
      <c r="R207" s="11">
        <f t="shared" si="587"/>
        <v>1</v>
      </c>
      <c r="S207" s="11">
        <f t="shared" si="510"/>
        <v>0</v>
      </c>
      <c r="T207" s="11">
        <f t="shared" si="511"/>
        <v>1</v>
      </c>
      <c r="U207" s="11" t="str">
        <f t="shared" si="512"/>
        <v>Piped Network -- Gravity Only</v>
      </c>
      <c r="V207" s="11">
        <f t="shared" si="513"/>
        <v>2015</v>
      </c>
      <c r="W207" s="11" t="str">
        <f t="shared" si="514"/>
        <v>Government</v>
      </c>
      <c r="X207" s="11" t="str">
        <f t="shared" si="515"/>
        <v>Spring</v>
      </c>
      <c r="Y207" s="11">
        <f t="shared" si="516"/>
        <v>1</v>
      </c>
      <c r="Z207" s="11">
        <f t="shared" si="517"/>
        <v>1</v>
      </c>
      <c r="AA207" s="11">
        <f t="shared" si="518"/>
        <v>0</v>
      </c>
      <c r="AB207" s="11" t="str">
        <f t="shared" si="519"/>
        <v/>
      </c>
      <c r="AC207" s="11" t="str">
        <f t="shared" si="520"/>
        <v xml:space="preserve"> </v>
      </c>
      <c r="AD207" s="11" t="str">
        <f t="shared" si="521"/>
        <v xml:space="preserve"> </v>
      </c>
      <c r="AE207" s="11" t="str">
        <f t="shared" si="522"/>
        <v xml:space="preserve"> </v>
      </c>
      <c r="AF207" s="11">
        <f t="shared" si="523"/>
        <v>20</v>
      </c>
      <c r="AG207" s="12">
        <f t="shared" si="588"/>
        <v>86400</v>
      </c>
      <c r="AH207" s="12">
        <f t="shared" si="589"/>
        <v>160</v>
      </c>
      <c r="AI207" s="11">
        <f t="shared" si="590"/>
        <v>1</v>
      </c>
      <c r="AJ207" s="11">
        <f t="shared" si="526"/>
        <v>0</v>
      </c>
      <c r="AK207" s="11" t="str">
        <f t="shared" si="527"/>
        <v xml:space="preserve"> </v>
      </c>
      <c r="AL207" s="11" t="str">
        <f t="shared" si="528"/>
        <v xml:space="preserve"> </v>
      </c>
      <c r="AM207" s="11" t="str">
        <f t="shared" si="529"/>
        <v xml:space="preserve"> </v>
      </c>
      <c r="AN207" s="11" t="str">
        <f t="shared" si="530"/>
        <v xml:space="preserve"> </v>
      </c>
      <c r="AO207" s="11">
        <f t="shared" si="531"/>
        <v>0</v>
      </c>
      <c r="AP207" s="11" t="str">
        <f t="shared" si="532"/>
        <v xml:space="preserve"> </v>
      </c>
      <c r="AQ207" s="11" t="str">
        <f t="shared" si="533"/>
        <v xml:space="preserve"> </v>
      </c>
      <c r="AR207" s="11" t="str">
        <f t="shared" si="534"/>
        <v xml:space="preserve"> </v>
      </c>
      <c r="AS207" s="11">
        <f t="shared" si="535"/>
        <v>0</v>
      </c>
      <c r="AT207" s="11" t="str">
        <f t="shared" si="536"/>
        <v xml:space="preserve"> </v>
      </c>
      <c r="AU207" s="11" t="str">
        <f t="shared" si="537"/>
        <v/>
      </c>
      <c r="AV207" s="11" t="str">
        <f t="shared" si="538"/>
        <v xml:space="preserve"> </v>
      </c>
      <c r="AW207" s="11" t="str">
        <f t="shared" si="539"/>
        <v xml:space="preserve"> </v>
      </c>
      <c r="AX207" s="11">
        <f t="shared" si="540"/>
        <v>0</v>
      </c>
      <c r="AY207" s="11" t="str">
        <f t="shared" si="541"/>
        <v xml:space="preserve"> </v>
      </c>
      <c r="AZ207" s="11" t="str">
        <f t="shared" si="542"/>
        <v xml:space="preserve"> </v>
      </c>
      <c r="BA207" s="11" t="str">
        <f t="shared" si="543"/>
        <v xml:space="preserve"> </v>
      </c>
      <c r="BB207" s="11" t="str">
        <f t="shared" si="544"/>
        <v xml:space="preserve"> </v>
      </c>
      <c r="BC207" s="11">
        <f t="shared" si="545"/>
        <v>0</v>
      </c>
      <c r="BD207" s="11" t="str">
        <f t="shared" si="546"/>
        <v xml:space="preserve"> </v>
      </c>
      <c r="BE207" s="11" t="str">
        <f t="shared" si="547"/>
        <v xml:space="preserve"> </v>
      </c>
      <c r="BF207" s="11" t="str">
        <f t="shared" si="548"/>
        <v xml:space="preserve"> </v>
      </c>
      <c r="BG207" s="11" t="str">
        <f t="shared" si="578"/>
        <v xml:space="preserve"> </v>
      </c>
      <c r="BH207" s="11" t="str">
        <f t="shared" si="549"/>
        <v xml:space="preserve"> </v>
      </c>
      <c r="BI207" s="11" t="str">
        <f t="shared" si="550"/>
        <v xml:space="preserve"> </v>
      </c>
      <c r="BJ207" s="11">
        <f t="shared" si="551"/>
        <v>0</v>
      </c>
      <c r="BK207" s="11" t="str">
        <f t="shared" si="552"/>
        <v/>
      </c>
      <c r="BL207" s="11" t="str">
        <f t="shared" si="553"/>
        <v xml:space="preserve"> </v>
      </c>
      <c r="BM207" s="11" t="str">
        <f t="shared" si="554"/>
        <v xml:space="preserve"> </v>
      </c>
      <c r="BN207" s="11" t="str">
        <f t="shared" si="555"/>
        <v xml:space="preserve"> </v>
      </c>
      <c r="BO207" s="11" t="str">
        <f t="shared" si="556"/>
        <v xml:space="preserve"> </v>
      </c>
      <c r="BP207" s="11" t="str">
        <f t="shared" si="557"/>
        <v xml:space="preserve"> </v>
      </c>
      <c r="BQ207" s="11" t="str">
        <f t="shared" si="558"/>
        <v>0</v>
      </c>
      <c r="BR207" s="25">
        <f t="shared" si="559"/>
        <v>0</v>
      </c>
      <c r="BS207" s="11" t="str">
        <f t="shared" si="560"/>
        <v>Not Present</v>
      </c>
      <c r="BT207" s="11" t="str">
        <f t="shared" si="561"/>
        <v>0</v>
      </c>
      <c r="BU207" s="12">
        <f t="shared" si="591"/>
        <v>1</v>
      </c>
      <c r="BV207" s="12">
        <f t="shared" si="592"/>
        <v>0</v>
      </c>
      <c r="BW207" s="12">
        <f t="shared" si="579"/>
        <v>1</v>
      </c>
      <c r="BX207" s="12">
        <f t="shared" si="593"/>
        <v>1</v>
      </c>
      <c r="BY207" s="11">
        <f t="shared" si="594"/>
        <v>1</v>
      </c>
      <c r="BZ207" s="11">
        <f t="shared" si="565"/>
        <v>1</v>
      </c>
      <c r="CA207" s="11">
        <f t="shared" si="566"/>
        <v>1</v>
      </c>
      <c r="CB207" s="11">
        <f t="shared" si="567"/>
        <v>2015</v>
      </c>
      <c r="CC207" s="11">
        <f t="shared" si="568"/>
        <v>1</v>
      </c>
      <c r="CD207" s="11" t="str">
        <f t="shared" si="569"/>
        <v>No</v>
      </c>
      <c r="CE207" s="11">
        <f t="shared" si="595"/>
        <v>0</v>
      </c>
      <c r="CF207" s="11">
        <f t="shared" si="596"/>
        <v>0</v>
      </c>
      <c r="CG207" s="11">
        <f t="shared" si="597"/>
        <v>1</v>
      </c>
      <c r="CH207" s="11">
        <f t="shared" si="598"/>
        <v>0</v>
      </c>
      <c r="CI207" s="11">
        <f t="shared" si="572"/>
        <v>1</v>
      </c>
      <c r="CJ207" s="11">
        <f t="shared" si="573"/>
        <v>1</v>
      </c>
    </row>
    <row r="208" spans="1:88" x14ac:dyDescent="0.3">
      <c r="A208" s="11">
        <f t="shared" si="497"/>
        <v>2017</v>
      </c>
      <c r="B208" s="11" t="str">
        <f t="shared" si="498"/>
        <v>22-03-2017 20:20:27 CET</v>
      </c>
      <c r="C208" s="11" t="str">
        <f t="shared" si="499"/>
        <v>Rwanda</v>
      </c>
      <c r="D208" s="11" t="str">
        <f t="shared" si="500"/>
        <v>Rulindo</v>
      </c>
      <c r="E208" s="11" t="str">
        <f t="shared" si="501"/>
        <v>Murambi</v>
      </c>
      <c r="F208" s="11" t="str">
        <f t="shared" si="502"/>
        <v>Mvuzo</v>
      </c>
      <c r="G208" s="11" t="str">
        <f t="shared" si="503"/>
        <v>Munyinya</v>
      </c>
      <c r="H208" s="11" t="str">
        <f t="shared" si="504"/>
        <v/>
      </c>
      <c r="I208" s="11" t="str">
        <f t="shared" si="505"/>
        <v/>
      </c>
      <c r="J208" s="11" t="str">
        <f t="shared" si="506"/>
        <v>Mutagata Motorised Network</v>
      </c>
      <c r="K208" s="11">
        <f t="shared" si="507"/>
        <v>130</v>
      </c>
      <c r="L208" s="11">
        <f t="shared" si="583"/>
        <v>26296</v>
      </c>
      <c r="M208" s="11">
        <f t="shared" si="584"/>
        <v>49</v>
      </c>
      <c r="N208" s="11">
        <f t="shared" si="585"/>
        <v>536.65306122448976</v>
      </c>
      <c r="O208" s="11">
        <f t="shared" si="508"/>
        <v>130</v>
      </c>
      <c r="P208" s="11" t="str">
        <f t="shared" si="509"/>
        <v xml:space="preserve"> </v>
      </c>
      <c r="Q208" s="13">
        <f t="shared" si="586"/>
        <v>1</v>
      </c>
      <c r="R208" s="11">
        <f t="shared" si="587"/>
        <v>1</v>
      </c>
      <c r="S208" s="11">
        <f t="shared" si="510"/>
        <v>0</v>
      </c>
      <c r="T208" s="11">
        <f t="shared" si="511"/>
        <v>1</v>
      </c>
      <c r="U208" s="11" t="str">
        <f t="shared" si="512"/>
        <v>Piped Network With Pump</v>
      </c>
      <c r="V208" s="11">
        <f t="shared" si="513"/>
        <v>1987</v>
      </c>
      <c r="W208" s="11" t="str">
        <f t="shared" si="514"/>
        <v>Governement (District, Wasac) And Water For People</v>
      </c>
      <c r="X208" s="11" t="str">
        <f t="shared" si="515"/>
        <v>Spring</v>
      </c>
      <c r="Y208" s="11">
        <f t="shared" si="516"/>
        <v>1</v>
      </c>
      <c r="Z208" s="11">
        <f t="shared" si="517"/>
        <v>1</v>
      </c>
      <c r="AA208" s="11">
        <f t="shared" si="518"/>
        <v>1</v>
      </c>
      <c r="AB208" s="11" t="str">
        <f t="shared" si="519"/>
        <v>"Springbox" --Intake Structure At A Spring</v>
      </c>
      <c r="AC208" s="11">
        <f t="shared" si="520"/>
        <v>1</v>
      </c>
      <c r="AD208" s="11">
        <f t="shared" si="521"/>
        <v>2007</v>
      </c>
      <c r="AE208" s="11">
        <f t="shared" si="522"/>
        <v>1</v>
      </c>
      <c r="AF208" s="11">
        <f t="shared" si="523"/>
        <v>5</v>
      </c>
      <c r="AG208" s="12">
        <f t="shared" si="588"/>
        <v>345600</v>
      </c>
      <c r="AH208" s="12">
        <f t="shared" si="589"/>
        <v>531.69230769230774</v>
      </c>
      <c r="AI208" s="11">
        <f t="shared" si="590"/>
        <v>1</v>
      </c>
      <c r="AJ208" s="11">
        <f t="shared" si="526"/>
        <v>1</v>
      </c>
      <c r="AK208" s="11">
        <f t="shared" si="527"/>
        <v>1</v>
      </c>
      <c r="AL208" s="11">
        <f t="shared" si="528"/>
        <v>2016</v>
      </c>
      <c r="AM208" s="11">
        <f t="shared" si="529"/>
        <v>1</v>
      </c>
      <c r="AN208" s="11">
        <f t="shared" si="530"/>
        <v>1900</v>
      </c>
      <c r="AO208" s="11">
        <f t="shared" si="531"/>
        <v>1</v>
      </c>
      <c r="AP208" s="11">
        <f t="shared" si="532"/>
        <v>39</v>
      </c>
      <c r="AQ208" s="11">
        <f t="shared" si="533"/>
        <v>2016</v>
      </c>
      <c r="AR208" s="11">
        <f t="shared" si="534"/>
        <v>1</v>
      </c>
      <c r="AS208" s="11">
        <f t="shared" si="535"/>
        <v>1</v>
      </c>
      <c r="AT208" s="11">
        <f t="shared" si="536"/>
        <v>17</v>
      </c>
      <c r="AU208" s="11" t="str">
        <f t="shared" si="537"/>
        <v>Pressure Break Tank|Distribution Chamber|Washout And Air Release Chamber</v>
      </c>
      <c r="AV208" s="11">
        <f t="shared" si="538"/>
        <v>2016</v>
      </c>
      <c r="AW208" s="11">
        <f t="shared" si="539"/>
        <v>1</v>
      </c>
      <c r="AX208" s="11">
        <f t="shared" si="540"/>
        <v>1</v>
      </c>
      <c r="AY208" s="11">
        <f t="shared" si="541"/>
        <v>6</v>
      </c>
      <c r="AZ208" s="11">
        <f t="shared" si="542"/>
        <v>2016</v>
      </c>
      <c r="BA208" s="11">
        <f t="shared" si="543"/>
        <v>1</v>
      </c>
      <c r="BB208" s="11">
        <f t="shared" si="544"/>
        <v>40000</v>
      </c>
      <c r="BC208" s="11">
        <f t="shared" si="545"/>
        <v>1</v>
      </c>
      <c r="BD208" s="11">
        <f t="shared" si="546"/>
        <v>5</v>
      </c>
      <c r="BE208" s="11">
        <f t="shared" si="547"/>
        <v>2017</v>
      </c>
      <c r="BF208" s="11">
        <f t="shared" si="548"/>
        <v>1</v>
      </c>
      <c r="BG208" s="11">
        <f t="shared" si="578"/>
        <v>1</v>
      </c>
      <c r="BH208" s="11">
        <f t="shared" si="549"/>
        <v>2016</v>
      </c>
      <c r="BI208" s="11">
        <f t="shared" si="550"/>
        <v>1</v>
      </c>
      <c r="BJ208" s="11">
        <f t="shared" si="551"/>
        <v>1</v>
      </c>
      <c r="BK208" s="11" t="str">
        <f t="shared" si="552"/>
        <v>Disinfection/Chlorination</v>
      </c>
      <c r="BL208" s="11">
        <f t="shared" si="553"/>
        <v>2017</v>
      </c>
      <c r="BM208" s="11">
        <f t="shared" si="554"/>
        <v>1</v>
      </c>
      <c r="BN208" s="11">
        <f t="shared" si="555"/>
        <v>0</v>
      </c>
      <c r="BO208" s="11" t="str">
        <f t="shared" si="556"/>
        <v xml:space="preserve"> </v>
      </c>
      <c r="BP208" s="11" t="str">
        <f t="shared" si="557"/>
        <v xml:space="preserve"> </v>
      </c>
      <c r="BQ208" s="11" t="str">
        <f t="shared" si="558"/>
        <v>0</v>
      </c>
      <c r="BR208" s="25">
        <f t="shared" si="559"/>
        <v>0</v>
      </c>
      <c r="BS208" s="11" t="str">
        <f t="shared" si="560"/>
        <v>Not Present</v>
      </c>
      <c r="BT208" s="11" t="str">
        <f t="shared" si="561"/>
        <v>0</v>
      </c>
      <c r="BU208" s="12">
        <f t="shared" si="591"/>
        <v>1</v>
      </c>
      <c r="BV208" s="12">
        <f t="shared" si="592"/>
        <v>0</v>
      </c>
      <c r="BW208" s="12">
        <f t="shared" si="579"/>
        <v>1</v>
      </c>
      <c r="BX208" s="12">
        <f t="shared" si="593"/>
        <v>1</v>
      </c>
      <c r="BY208" s="11">
        <f t="shared" si="594"/>
        <v>1</v>
      </c>
      <c r="BZ208" s="11">
        <f t="shared" si="565"/>
        <v>1</v>
      </c>
      <c r="CA208" s="11">
        <f t="shared" si="566"/>
        <v>64</v>
      </c>
      <c r="CB208" s="11">
        <f t="shared" si="567"/>
        <v>2016</v>
      </c>
      <c r="CC208" s="11">
        <f t="shared" si="568"/>
        <v>1</v>
      </c>
      <c r="CD208" s="11" t="str">
        <f t="shared" si="569"/>
        <v>No</v>
      </c>
      <c r="CE208" s="11">
        <f t="shared" si="595"/>
        <v>0</v>
      </c>
      <c r="CF208" s="11">
        <f t="shared" si="596"/>
        <v>0</v>
      </c>
      <c r="CG208" s="11">
        <f t="shared" si="597"/>
        <v>1</v>
      </c>
      <c r="CH208" s="11">
        <f t="shared" si="598"/>
        <v>0</v>
      </c>
      <c r="CI208" s="11">
        <f t="shared" si="572"/>
        <v>1</v>
      </c>
      <c r="CJ208" s="11">
        <f t="shared" si="573"/>
        <v>1</v>
      </c>
    </row>
    <row r="209" spans="1:88" x14ac:dyDescent="0.3">
      <c r="A209" s="11">
        <f t="shared" si="497"/>
        <v>2017</v>
      </c>
      <c r="B209" s="11" t="str">
        <f t="shared" si="498"/>
        <v>12-03-2017 07:10:57 CET</v>
      </c>
      <c r="C209" s="11" t="str">
        <f t="shared" si="499"/>
        <v>Rwanda</v>
      </c>
      <c r="D209" s="11" t="str">
        <f t="shared" si="500"/>
        <v>Rulindo</v>
      </c>
      <c r="E209" s="11" t="str">
        <f t="shared" si="501"/>
        <v>Rukozo</v>
      </c>
      <c r="F209" s="11" t="str">
        <f t="shared" si="502"/>
        <v>Buraro</v>
      </c>
      <c r="G209" s="11" t="str">
        <f t="shared" si="503"/>
        <v>Kivomo</v>
      </c>
      <c r="H209" s="11" t="str">
        <f t="shared" si="504"/>
        <v/>
      </c>
      <c r="I209" s="11" t="str">
        <f t="shared" si="505"/>
        <v/>
      </c>
      <c r="J209" s="11" t="str">
        <f t="shared" si="506"/>
        <v>Nyamagana</v>
      </c>
      <c r="K209" s="11">
        <f t="shared" si="507"/>
        <v>700</v>
      </c>
      <c r="L209" s="11">
        <f t="shared" si="583"/>
        <v>20456</v>
      </c>
      <c r="M209" s="11">
        <f t="shared" si="584"/>
        <v>36</v>
      </c>
      <c r="N209" s="11">
        <f t="shared" si="585"/>
        <v>568.22222222222217</v>
      </c>
      <c r="O209" s="11">
        <f t="shared" si="508"/>
        <v>700</v>
      </c>
      <c r="P209" s="11" t="str">
        <f t="shared" si="509"/>
        <v xml:space="preserve"> </v>
      </c>
      <c r="Q209" s="13">
        <f t="shared" si="586"/>
        <v>1</v>
      </c>
      <c r="R209" s="11">
        <f t="shared" si="587"/>
        <v>1</v>
      </c>
      <c r="S209" s="11">
        <f t="shared" si="510"/>
        <v>0</v>
      </c>
      <c r="T209" s="11">
        <f t="shared" si="511"/>
        <v>1</v>
      </c>
      <c r="U209" s="11" t="str">
        <f t="shared" si="512"/>
        <v>Piped Network -- Gravity Only</v>
      </c>
      <c r="V209" s="11">
        <f t="shared" si="513"/>
        <v>2011</v>
      </c>
      <c r="W209" s="11" t="str">
        <f t="shared" si="514"/>
        <v>Government And African Development Bank</v>
      </c>
      <c r="X209" s="11" t="str">
        <f t="shared" si="515"/>
        <v>Spring</v>
      </c>
      <c r="Y209" s="11">
        <f t="shared" si="516"/>
        <v>2</v>
      </c>
      <c r="Z209" s="11">
        <f t="shared" si="517"/>
        <v>1</v>
      </c>
      <c r="AA209" s="11">
        <f t="shared" si="518"/>
        <v>1</v>
      </c>
      <c r="AB209" s="11" t="str">
        <f t="shared" si="519"/>
        <v>"Springbox" --Intake Structure At A Spring</v>
      </c>
      <c r="AC209" s="11">
        <f t="shared" si="520"/>
        <v>1</v>
      </c>
      <c r="AD209" s="11">
        <f t="shared" si="521"/>
        <v>2015</v>
      </c>
      <c r="AE209" s="11">
        <f t="shared" si="522"/>
        <v>1</v>
      </c>
      <c r="AF209" s="11">
        <f t="shared" si="523"/>
        <v>5</v>
      </c>
      <c r="AG209" s="12">
        <f t="shared" si="588"/>
        <v>345600</v>
      </c>
      <c r="AH209" s="12">
        <f t="shared" si="589"/>
        <v>98.742857142857147</v>
      </c>
      <c r="AI209" s="11">
        <f t="shared" si="590"/>
        <v>1</v>
      </c>
      <c r="AJ209" s="11">
        <f t="shared" si="526"/>
        <v>1</v>
      </c>
      <c r="AK209" s="11">
        <f t="shared" si="527"/>
        <v>2</v>
      </c>
      <c r="AL209" s="11">
        <f t="shared" si="528"/>
        <v>2015</v>
      </c>
      <c r="AM209" s="11">
        <f t="shared" si="529"/>
        <v>1</v>
      </c>
      <c r="AN209" s="11">
        <f t="shared" si="530"/>
        <v>2100</v>
      </c>
      <c r="AO209" s="11">
        <f t="shared" si="531"/>
        <v>1</v>
      </c>
      <c r="AP209" s="11">
        <f t="shared" si="532"/>
        <v>11</v>
      </c>
      <c r="AQ209" s="11">
        <f t="shared" si="533"/>
        <v>2011</v>
      </c>
      <c r="AR209" s="11">
        <f t="shared" si="534"/>
        <v>1</v>
      </c>
      <c r="AS209" s="11">
        <f t="shared" si="535"/>
        <v>1</v>
      </c>
      <c r="AT209" s="11">
        <f t="shared" si="536"/>
        <v>15</v>
      </c>
      <c r="AU209" s="11" t="str">
        <f t="shared" si="537"/>
        <v>Pressure Break Tank|Distribution Chamber</v>
      </c>
      <c r="AV209" s="11">
        <f t="shared" si="538"/>
        <v>2011</v>
      </c>
      <c r="AW209" s="11">
        <f t="shared" si="539"/>
        <v>1</v>
      </c>
      <c r="AX209" s="11">
        <f t="shared" si="540"/>
        <v>1</v>
      </c>
      <c r="AY209" s="11">
        <f t="shared" si="541"/>
        <v>3</v>
      </c>
      <c r="AZ209" s="11">
        <f t="shared" si="542"/>
        <v>2011</v>
      </c>
      <c r="BA209" s="11">
        <f t="shared" si="543"/>
        <v>2</v>
      </c>
      <c r="BB209" s="11">
        <f t="shared" si="544"/>
        <v>37000</v>
      </c>
      <c r="BC209" s="11">
        <f t="shared" si="545"/>
        <v>0</v>
      </c>
      <c r="BD209" s="11" t="str">
        <f t="shared" si="546"/>
        <v xml:space="preserve"> </v>
      </c>
      <c r="BE209" s="11" t="str">
        <f t="shared" si="547"/>
        <v xml:space="preserve"> </v>
      </c>
      <c r="BF209" s="11" t="str">
        <f t="shared" si="548"/>
        <v xml:space="preserve"> </v>
      </c>
      <c r="BG209" s="11" t="str">
        <f t="shared" si="578"/>
        <v xml:space="preserve"> </v>
      </c>
      <c r="BH209" s="11" t="str">
        <f t="shared" si="549"/>
        <v xml:space="preserve"> </v>
      </c>
      <c r="BI209" s="11" t="str">
        <f t="shared" si="550"/>
        <v xml:space="preserve"> </v>
      </c>
      <c r="BJ209" s="11">
        <f t="shared" si="551"/>
        <v>0</v>
      </c>
      <c r="BK209" s="11" t="str">
        <f t="shared" si="552"/>
        <v/>
      </c>
      <c r="BL209" s="11" t="str">
        <f t="shared" si="553"/>
        <v xml:space="preserve"> </v>
      </c>
      <c r="BM209" s="11" t="str">
        <f t="shared" si="554"/>
        <v xml:space="preserve"> </v>
      </c>
      <c r="BN209" s="11" t="str">
        <f t="shared" si="555"/>
        <v xml:space="preserve"> </v>
      </c>
      <c r="BO209" s="11" t="str">
        <f t="shared" si="556"/>
        <v xml:space="preserve"> </v>
      </c>
      <c r="BP209" s="11" t="str">
        <f t="shared" si="557"/>
        <v xml:space="preserve"> </v>
      </c>
      <c r="BQ209" s="11" t="str">
        <f t="shared" si="558"/>
        <v>0</v>
      </c>
      <c r="BR209" s="25">
        <f t="shared" si="559"/>
        <v>0</v>
      </c>
      <c r="BS209" s="11" t="str">
        <f t="shared" si="560"/>
        <v>Not Present</v>
      </c>
      <c r="BT209" s="11" t="str">
        <f t="shared" si="561"/>
        <v>0</v>
      </c>
      <c r="BU209" s="12">
        <f t="shared" si="591"/>
        <v>1</v>
      </c>
      <c r="BV209" s="12">
        <f t="shared" si="592"/>
        <v>0</v>
      </c>
      <c r="BW209" s="12">
        <f t="shared" si="579"/>
        <v>1</v>
      </c>
      <c r="BX209" s="12">
        <f t="shared" si="593"/>
        <v>1</v>
      </c>
      <c r="BY209" s="11">
        <f t="shared" si="594"/>
        <v>1</v>
      </c>
      <c r="BZ209" s="11">
        <f t="shared" si="565"/>
        <v>1</v>
      </c>
      <c r="CA209" s="11">
        <f t="shared" si="566"/>
        <v>29</v>
      </c>
      <c r="CB209" s="11">
        <f t="shared" si="567"/>
        <v>2011</v>
      </c>
      <c r="CC209" s="11">
        <f t="shared" si="568"/>
        <v>1</v>
      </c>
      <c r="CD209" s="11" t="str">
        <f t="shared" si="569"/>
        <v>Yes</v>
      </c>
      <c r="CE209" s="11">
        <f t="shared" si="595"/>
        <v>10</v>
      </c>
      <c r="CF209" s="11">
        <f t="shared" si="596"/>
        <v>22</v>
      </c>
      <c r="CG209" s="11">
        <f t="shared" si="597"/>
        <v>0</v>
      </c>
      <c r="CH209" s="11">
        <f t="shared" si="598"/>
        <v>220</v>
      </c>
      <c r="CI209" s="11">
        <f t="shared" si="572"/>
        <v>1</v>
      </c>
      <c r="CJ209" s="11">
        <f t="shared" si="573"/>
        <v>2</v>
      </c>
    </row>
    <row r="210" spans="1:88" x14ac:dyDescent="0.3">
      <c r="A210" s="11">
        <f t="shared" si="497"/>
        <v>2017</v>
      </c>
      <c r="B210" s="11" t="str">
        <f t="shared" si="498"/>
        <v>15-04-2017 23:35:15 CEST</v>
      </c>
      <c r="C210" s="11" t="str">
        <f t="shared" si="499"/>
        <v>Rwanda</v>
      </c>
      <c r="D210" s="11" t="str">
        <f t="shared" si="500"/>
        <v>Rulindo</v>
      </c>
      <c r="E210" s="11" t="str">
        <f t="shared" si="501"/>
        <v>Rusiga</v>
      </c>
      <c r="F210" s="11" t="str">
        <f t="shared" si="502"/>
        <v>Gako</v>
      </c>
      <c r="G210" s="11" t="str">
        <f t="shared" si="503"/>
        <v>Gifumba</v>
      </c>
      <c r="H210" s="11" t="str">
        <f t="shared" si="504"/>
        <v/>
      </c>
      <c r="I210" s="11" t="str">
        <f t="shared" si="505"/>
        <v/>
      </c>
      <c r="J210" s="11" t="str">
        <f t="shared" si="506"/>
        <v>Source Murungurira/Murungurira-Nyakariba gravity system</v>
      </c>
      <c r="K210" s="11">
        <f t="shared" si="507"/>
        <v>188</v>
      </c>
      <c r="L210" s="11">
        <f t="shared" si="583"/>
        <v>0</v>
      </c>
      <c r="M210" s="11">
        <f t="shared" si="584"/>
        <v>1</v>
      </c>
      <c r="N210" s="11">
        <f t="shared" si="585"/>
        <v>0</v>
      </c>
      <c r="O210" s="11">
        <f t="shared" si="508"/>
        <v>188</v>
      </c>
      <c r="P210" s="11" t="str">
        <f t="shared" si="509"/>
        <v xml:space="preserve"> </v>
      </c>
      <c r="Q210" s="13">
        <f t="shared" si="586"/>
        <v>1</v>
      </c>
      <c r="R210" s="11">
        <f t="shared" si="587"/>
        <v>1</v>
      </c>
      <c r="S210" s="11">
        <f t="shared" si="510"/>
        <v>1</v>
      </c>
      <c r="T210" s="11">
        <f t="shared" si="511"/>
        <v>1</v>
      </c>
      <c r="U210" s="11" t="str">
        <f t="shared" si="512"/>
        <v>Piped Network -- Gravity Only</v>
      </c>
      <c r="V210" s="11">
        <f t="shared" si="513"/>
        <v>2010</v>
      </c>
      <c r="W210" s="11" t="str">
        <f t="shared" si="514"/>
        <v>Local Government</v>
      </c>
      <c r="X210" s="11" t="str">
        <f t="shared" si="515"/>
        <v>Spring</v>
      </c>
      <c r="Y210" s="11">
        <f t="shared" si="516"/>
        <v>2</v>
      </c>
      <c r="Z210" s="11">
        <f t="shared" si="517"/>
        <v>0</v>
      </c>
      <c r="AA210" s="11">
        <f t="shared" si="518"/>
        <v>0</v>
      </c>
      <c r="AB210" s="11" t="str">
        <f t="shared" si="519"/>
        <v/>
      </c>
      <c r="AC210" s="11" t="str">
        <f t="shared" si="520"/>
        <v xml:space="preserve"> </v>
      </c>
      <c r="AD210" s="11" t="str">
        <f t="shared" si="521"/>
        <v xml:space="preserve"> </v>
      </c>
      <c r="AE210" s="11" t="str">
        <f t="shared" si="522"/>
        <v xml:space="preserve"> </v>
      </c>
      <c r="AF210" s="11">
        <f t="shared" si="523"/>
        <v>50</v>
      </c>
      <c r="AG210" s="12">
        <f t="shared" si="588"/>
        <v>34560</v>
      </c>
      <c r="AH210" s="12">
        <f t="shared" si="589"/>
        <v>36.765957446808514</v>
      </c>
      <c r="AI210" s="11">
        <f t="shared" si="590"/>
        <v>1</v>
      </c>
      <c r="AJ210" s="11">
        <f t="shared" si="526"/>
        <v>1</v>
      </c>
      <c r="AK210" s="11">
        <f t="shared" si="527"/>
        <v>1</v>
      </c>
      <c r="AL210" s="11">
        <f t="shared" si="528"/>
        <v>2010</v>
      </c>
      <c r="AM210" s="11">
        <f t="shared" si="529"/>
        <v>2</v>
      </c>
      <c r="AN210" s="11">
        <f t="shared" si="530"/>
        <v>100</v>
      </c>
      <c r="AO210" s="11">
        <f t="shared" si="531"/>
        <v>1</v>
      </c>
      <c r="AP210" s="11">
        <f t="shared" si="532"/>
        <v>1</v>
      </c>
      <c r="AQ210" s="11">
        <f t="shared" si="533"/>
        <v>2010</v>
      </c>
      <c r="AR210" s="11">
        <f t="shared" si="534"/>
        <v>2</v>
      </c>
      <c r="AS210" s="11">
        <f t="shared" si="535"/>
        <v>1</v>
      </c>
      <c r="AT210" s="11">
        <f t="shared" si="536"/>
        <v>1</v>
      </c>
      <c r="AU210" s="11" t="str">
        <f t="shared" si="537"/>
        <v>Distribution Chamber</v>
      </c>
      <c r="AV210" s="11">
        <f t="shared" si="538"/>
        <v>2010</v>
      </c>
      <c r="AW210" s="11">
        <f t="shared" si="539"/>
        <v>3</v>
      </c>
      <c r="AX210" s="11">
        <f t="shared" si="540"/>
        <v>0</v>
      </c>
      <c r="AY210" s="11" t="str">
        <f t="shared" si="541"/>
        <v xml:space="preserve"> </v>
      </c>
      <c r="AZ210" s="11" t="str">
        <f t="shared" si="542"/>
        <v xml:space="preserve"> </v>
      </c>
      <c r="BA210" s="11" t="str">
        <f t="shared" si="543"/>
        <v xml:space="preserve"> </v>
      </c>
      <c r="BB210" s="11" t="str">
        <f t="shared" si="544"/>
        <v xml:space="preserve"> </v>
      </c>
      <c r="BC210" s="11">
        <f t="shared" si="545"/>
        <v>0</v>
      </c>
      <c r="BD210" s="11" t="str">
        <f t="shared" si="546"/>
        <v xml:space="preserve"> </v>
      </c>
      <c r="BE210" s="11" t="str">
        <f t="shared" si="547"/>
        <v xml:space="preserve"> </v>
      </c>
      <c r="BF210" s="11" t="str">
        <f t="shared" si="548"/>
        <v xml:space="preserve"> </v>
      </c>
      <c r="BG210" s="11" t="str">
        <f t="shared" si="578"/>
        <v xml:space="preserve"> </v>
      </c>
      <c r="BH210" s="11" t="str">
        <f t="shared" si="549"/>
        <v xml:space="preserve"> </v>
      </c>
      <c r="BI210" s="11" t="str">
        <f t="shared" si="550"/>
        <v xml:space="preserve"> </v>
      </c>
      <c r="BJ210" s="11">
        <f t="shared" si="551"/>
        <v>0</v>
      </c>
      <c r="BK210" s="11" t="str">
        <f t="shared" si="552"/>
        <v/>
      </c>
      <c r="BL210" s="11" t="str">
        <f t="shared" si="553"/>
        <v xml:space="preserve"> </v>
      </c>
      <c r="BM210" s="11" t="str">
        <f t="shared" si="554"/>
        <v xml:space="preserve"> </v>
      </c>
      <c r="BN210" s="11" t="str">
        <f t="shared" si="555"/>
        <v xml:space="preserve"> </v>
      </c>
      <c r="BO210" s="11" t="str">
        <f t="shared" si="556"/>
        <v xml:space="preserve"> </v>
      </c>
      <c r="BP210" s="11" t="str">
        <f t="shared" si="557"/>
        <v xml:space="preserve"> </v>
      </c>
      <c r="BQ210" s="11" t="str">
        <f t="shared" si="558"/>
        <v>0</v>
      </c>
      <c r="BR210" s="25">
        <f t="shared" si="559"/>
        <v>0</v>
      </c>
      <c r="BS210" s="11" t="str">
        <f t="shared" si="560"/>
        <v>Not Present</v>
      </c>
      <c r="BT210" s="11" t="str">
        <f t="shared" si="561"/>
        <v>0</v>
      </c>
      <c r="BU210" s="12">
        <f t="shared" si="591"/>
        <v>1</v>
      </c>
      <c r="BV210" s="12">
        <f t="shared" si="592"/>
        <v>0</v>
      </c>
      <c r="BW210" s="12">
        <f t="shared" si="579"/>
        <v>1</v>
      </c>
      <c r="BX210" s="12">
        <f t="shared" si="593"/>
        <v>1</v>
      </c>
      <c r="BY210" s="11">
        <f t="shared" si="594"/>
        <v>1</v>
      </c>
      <c r="BZ210" s="11">
        <f t="shared" si="565"/>
        <v>1</v>
      </c>
      <c r="CA210" s="11">
        <f t="shared" si="566"/>
        <v>1</v>
      </c>
      <c r="CB210" s="11">
        <f t="shared" si="567"/>
        <v>2010</v>
      </c>
      <c r="CC210" s="11">
        <f t="shared" si="568"/>
        <v>2</v>
      </c>
      <c r="CD210" s="11" t="str">
        <f t="shared" si="569"/>
        <v>No</v>
      </c>
      <c r="CE210" s="11">
        <f t="shared" si="595"/>
        <v>0</v>
      </c>
      <c r="CF210" s="11">
        <f t="shared" si="596"/>
        <v>0</v>
      </c>
      <c r="CG210" s="11">
        <f t="shared" si="597"/>
        <v>1</v>
      </c>
      <c r="CH210" s="11">
        <f t="shared" si="598"/>
        <v>0</v>
      </c>
      <c r="CI210" s="11">
        <f t="shared" si="572"/>
        <v>0</v>
      </c>
      <c r="CJ210" s="11">
        <f t="shared" si="573"/>
        <v>2</v>
      </c>
    </row>
    <row r="211" spans="1:88" x14ac:dyDescent="0.3">
      <c r="A211" s="11">
        <f t="shared" si="497"/>
        <v>2017</v>
      </c>
      <c r="B211" s="11" t="str">
        <f t="shared" si="498"/>
        <v>24-03-2017 08:54:47 CET</v>
      </c>
      <c r="C211" s="11" t="str">
        <f t="shared" si="499"/>
        <v>Rwanda</v>
      </c>
      <c r="D211" s="11" t="str">
        <f t="shared" si="500"/>
        <v>Rulindo</v>
      </c>
      <c r="E211" s="11" t="str">
        <f t="shared" si="501"/>
        <v>Masoro</v>
      </c>
      <c r="F211" s="11" t="str">
        <f t="shared" si="502"/>
        <v>Nyamyumba</v>
      </c>
      <c r="G211" s="11" t="str">
        <f t="shared" si="503"/>
        <v>Kabeza</v>
      </c>
      <c r="H211" s="11" t="str">
        <f t="shared" si="504"/>
        <v/>
      </c>
      <c r="I211" s="11" t="str">
        <f t="shared" si="505"/>
        <v/>
      </c>
      <c r="J211" s="11" t="str">
        <f t="shared" si="506"/>
        <v>marenge</v>
      </c>
      <c r="K211" s="11">
        <f t="shared" si="507"/>
        <v>120</v>
      </c>
      <c r="L211" s="11">
        <f t="shared" si="583"/>
        <v>5544</v>
      </c>
      <c r="M211" s="11">
        <f t="shared" si="584"/>
        <v>14</v>
      </c>
      <c r="N211" s="11">
        <f t="shared" si="585"/>
        <v>396</v>
      </c>
      <c r="O211" s="11">
        <f t="shared" si="508"/>
        <v>120</v>
      </c>
      <c r="P211" s="11" t="str">
        <f t="shared" si="509"/>
        <v xml:space="preserve"> </v>
      </c>
      <c r="Q211" s="13">
        <f t="shared" si="586"/>
        <v>1</v>
      </c>
      <c r="R211" s="11">
        <f t="shared" si="587"/>
        <v>1</v>
      </c>
      <c r="S211" s="11">
        <f t="shared" si="510"/>
        <v>0</v>
      </c>
      <c r="T211" s="11">
        <f t="shared" si="511"/>
        <v>1</v>
      </c>
      <c r="U211" s="11" t="str">
        <f t="shared" si="512"/>
        <v>Piped Network With Pump</v>
      </c>
      <c r="V211" s="11">
        <f t="shared" si="513"/>
        <v>2016</v>
      </c>
      <c r="W211" s="11" t="str">
        <f t="shared" si="514"/>
        <v>Governement (District, Wasac) And Water For People</v>
      </c>
      <c r="X211" s="11" t="str">
        <f t="shared" si="515"/>
        <v>Spring</v>
      </c>
      <c r="Y211" s="11">
        <f t="shared" si="516"/>
        <v>2</v>
      </c>
      <c r="Z211" s="11">
        <f t="shared" si="517"/>
        <v>1</v>
      </c>
      <c r="AA211" s="11">
        <f t="shared" si="518"/>
        <v>1</v>
      </c>
      <c r="AB211" s="11" t="str">
        <f t="shared" si="519"/>
        <v>"Springbox" --Intake Structure At A Spring</v>
      </c>
      <c r="AC211" s="11">
        <f t="shared" si="520"/>
        <v>2</v>
      </c>
      <c r="AD211" s="11">
        <f t="shared" si="521"/>
        <v>2016</v>
      </c>
      <c r="AE211" s="11">
        <f t="shared" si="522"/>
        <v>1</v>
      </c>
      <c r="AF211" s="11">
        <f t="shared" si="523"/>
        <v>20</v>
      </c>
      <c r="AG211" s="12">
        <f t="shared" si="588"/>
        <v>86400</v>
      </c>
      <c r="AH211" s="12">
        <f t="shared" si="589"/>
        <v>144</v>
      </c>
      <c r="AI211" s="11">
        <f t="shared" si="590"/>
        <v>1</v>
      </c>
      <c r="AJ211" s="11">
        <f t="shared" si="526"/>
        <v>1</v>
      </c>
      <c r="AK211" s="11">
        <f t="shared" si="527"/>
        <v>2</v>
      </c>
      <c r="AL211" s="11">
        <f t="shared" si="528"/>
        <v>2016</v>
      </c>
      <c r="AM211" s="11">
        <f t="shared" si="529"/>
        <v>1</v>
      </c>
      <c r="AN211" s="11">
        <f t="shared" si="530"/>
        <v>5000</v>
      </c>
      <c r="AO211" s="11">
        <f t="shared" si="531"/>
        <v>1</v>
      </c>
      <c r="AP211" s="11">
        <f t="shared" si="532"/>
        <v>7</v>
      </c>
      <c r="AQ211" s="11">
        <f t="shared" si="533"/>
        <v>2016</v>
      </c>
      <c r="AR211" s="11">
        <f t="shared" si="534"/>
        <v>1</v>
      </c>
      <c r="AS211" s="11">
        <f t="shared" si="535"/>
        <v>0</v>
      </c>
      <c r="AT211" s="11" t="str">
        <f t="shared" si="536"/>
        <v xml:space="preserve"> </v>
      </c>
      <c r="AU211" s="11" t="str">
        <f t="shared" si="537"/>
        <v/>
      </c>
      <c r="AV211" s="11" t="str">
        <f t="shared" si="538"/>
        <v xml:space="preserve"> </v>
      </c>
      <c r="AW211" s="11" t="str">
        <f t="shared" si="539"/>
        <v xml:space="preserve"> </v>
      </c>
      <c r="AX211" s="11">
        <f t="shared" si="540"/>
        <v>1</v>
      </c>
      <c r="AY211" s="11">
        <f t="shared" si="541"/>
        <v>2</v>
      </c>
      <c r="AZ211" s="11">
        <f t="shared" si="542"/>
        <v>2016</v>
      </c>
      <c r="BA211" s="11">
        <f t="shared" si="543"/>
        <v>1</v>
      </c>
      <c r="BB211" s="11">
        <f t="shared" si="544"/>
        <v>5000</v>
      </c>
      <c r="BC211" s="11">
        <f t="shared" si="545"/>
        <v>1</v>
      </c>
      <c r="BD211" s="11">
        <f t="shared" si="546"/>
        <v>1</v>
      </c>
      <c r="BE211" s="11">
        <f t="shared" si="547"/>
        <v>2016</v>
      </c>
      <c r="BF211" s="11">
        <f t="shared" si="548"/>
        <v>1</v>
      </c>
      <c r="BG211" s="11">
        <f t="shared" si="578"/>
        <v>1</v>
      </c>
      <c r="BH211" s="11">
        <f t="shared" si="549"/>
        <v>2016</v>
      </c>
      <c r="BI211" s="11">
        <f t="shared" si="550"/>
        <v>1</v>
      </c>
      <c r="BJ211" s="11">
        <f t="shared" si="551"/>
        <v>0</v>
      </c>
      <c r="BK211" s="11" t="str">
        <f t="shared" si="552"/>
        <v/>
      </c>
      <c r="BL211" s="11" t="str">
        <f t="shared" si="553"/>
        <v xml:space="preserve"> </v>
      </c>
      <c r="BM211" s="11" t="str">
        <f t="shared" si="554"/>
        <v xml:space="preserve"> </v>
      </c>
      <c r="BN211" s="11" t="str">
        <f t="shared" si="555"/>
        <v xml:space="preserve"> </v>
      </c>
      <c r="BO211" s="11" t="str">
        <f t="shared" si="556"/>
        <v xml:space="preserve"> </v>
      </c>
      <c r="BP211" s="11" t="str">
        <f t="shared" si="557"/>
        <v xml:space="preserve"> </v>
      </c>
      <c r="BQ211" s="11" t="str">
        <f t="shared" si="558"/>
        <v>0</v>
      </c>
      <c r="BR211" s="25">
        <f t="shared" si="559"/>
        <v>0</v>
      </c>
      <c r="BS211" s="11" t="str">
        <f t="shared" si="560"/>
        <v>Not Present</v>
      </c>
      <c r="BT211" s="11" t="str">
        <f t="shared" si="561"/>
        <v>0</v>
      </c>
      <c r="BU211" s="12">
        <f t="shared" si="591"/>
        <v>1</v>
      </c>
      <c r="BV211" s="12">
        <f t="shared" si="592"/>
        <v>0</v>
      </c>
      <c r="BW211" s="12">
        <f t="shared" si="579"/>
        <v>1</v>
      </c>
      <c r="BX211" s="12">
        <f t="shared" si="593"/>
        <v>1</v>
      </c>
      <c r="BY211" s="11">
        <f t="shared" si="594"/>
        <v>1</v>
      </c>
      <c r="BZ211" s="11">
        <f t="shared" si="565"/>
        <v>1</v>
      </c>
      <c r="CA211" s="11">
        <f t="shared" si="566"/>
        <v>2</v>
      </c>
      <c r="CB211" s="11">
        <f t="shared" si="567"/>
        <v>2016</v>
      </c>
      <c r="CC211" s="11">
        <f t="shared" si="568"/>
        <v>1</v>
      </c>
      <c r="CD211" s="11" t="str">
        <f t="shared" si="569"/>
        <v>No</v>
      </c>
      <c r="CE211" s="11">
        <f t="shared" si="595"/>
        <v>0</v>
      </c>
      <c r="CF211" s="11">
        <f t="shared" si="596"/>
        <v>0</v>
      </c>
      <c r="CG211" s="11">
        <f t="shared" si="597"/>
        <v>1</v>
      </c>
      <c r="CH211" s="11">
        <f t="shared" si="598"/>
        <v>0</v>
      </c>
      <c r="CI211" s="11">
        <f t="shared" si="572"/>
        <v>1</v>
      </c>
      <c r="CJ211" s="11">
        <f t="shared" si="573"/>
        <v>1</v>
      </c>
    </row>
    <row r="212" spans="1:88" x14ac:dyDescent="0.3">
      <c r="A212" s="11">
        <f t="shared" si="497"/>
        <v>2017</v>
      </c>
      <c r="B212" s="11" t="str">
        <f t="shared" si="498"/>
        <v>02-01-2015 23:42:17 CET</v>
      </c>
      <c r="C212" s="11" t="str">
        <f t="shared" si="499"/>
        <v>Rwanda</v>
      </c>
      <c r="D212" s="11" t="str">
        <f t="shared" si="500"/>
        <v>Rulindo</v>
      </c>
      <c r="E212" s="11" t="str">
        <f t="shared" si="501"/>
        <v>Mbogo</v>
      </c>
      <c r="F212" s="11" t="str">
        <f t="shared" si="502"/>
        <v>Ngiramazi</v>
      </c>
      <c r="G212" s="11" t="str">
        <f t="shared" si="503"/>
        <v>Gisha</v>
      </c>
      <c r="H212" s="11" t="str">
        <f t="shared" si="504"/>
        <v/>
      </c>
      <c r="I212" s="11" t="str">
        <f t="shared" si="505"/>
        <v/>
      </c>
      <c r="J212" s="11" t="str">
        <f t="shared" si="506"/>
        <v>Water point at Gisha church/Nyirambuga Pumping</v>
      </c>
      <c r="K212" s="11">
        <f t="shared" si="507"/>
        <v>133</v>
      </c>
      <c r="L212" s="11">
        <f t="shared" si="583"/>
        <v>30604</v>
      </c>
      <c r="M212" s="11">
        <f t="shared" si="584"/>
        <v>1</v>
      </c>
      <c r="N212" s="11">
        <f t="shared" si="585"/>
        <v>30604</v>
      </c>
      <c r="O212" s="11">
        <f t="shared" si="508"/>
        <v>133</v>
      </c>
      <c r="P212" s="11" t="str">
        <f t="shared" si="509"/>
        <v xml:space="preserve"> </v>
      </c>
      <c r="Q212" s="13">
        <f t="shared" si="586"/>
        <v>1</v>
      </c>
      <c r="R212" s="11">
        <f t="shared" si="587"/>
        <v>1</v>
      </c>
      <c r="S212" s="11">
        <f t="shared" si="510"/>
        <v>0</v>
      </c>
      <c r="T212" s="11">
        <f t="shared" si="511"/>
        <v>1</v>
      </c>
      <c r="U212" s="11" t="str">
        <f t="shared" si="512"/>
        <v>Piped Network With Pump</v>
      </c>
      <c r="V212" s="11">
        <f t="shared" si="513"/>
        <v>2015</v>
      </c>
      <c r="W212" s="11" t="str">
        <f t="shared" si="514"/>
        <v>Governement (District, Wasac) And Water For People</v>
      </c>
      <c r="X212" s="11" t="str">
        <f t="shared" si="515"/>
        <v>Spring</v>
      </c>
      <c r="Y212" s="11">
        <f t="shared" si="516"/>
        <v>11</v>
      </c>
      <c r="Z212" s="11">
        <f t="shared" si="517"/>
        <v>1</v>
      </c>
      <c r="AA212" s="11">
        <f t="shared" si="518"/>
        <v>0</v>
      </c>
      <c r="AB212" s="11" t="str">
        <f t="shared" si="519"/>
        <v/>
      </c>
      <c r="AC212" s="11" t="str">
        <f t="shared" si="520"/>
        <v xml:space="preserve"> </v>
      </c>
      <c r="AD212" s="11" t="str">
        <f t="shared" si="521"/>
        <v xml:space="preserve"> </v>
      </c>
      <c r="AE212" s="11" t="str">
        <f t="shared" si="522"/>
        <v xml:space="preserve"> </v>
      </c>
      <c r="AF212" s="11">
        <f t="shared" si="523"/>
        <v>4</v>
      </c>
      <c r="AG212" s="12">
        <f t="shared" si="588"/>
        <v>432000</v>
      </c>
      <c r="AH212" s="12">
        <f t="shared" si="589"/>
        <v>649.62406015037595</v>
      </c>
      <c r="AI212" s="11">
        <f t="shared" si="590"/>
        <v>1</v>
      </c>
      <c r="AJ212" s="11">
        <f t="shared" si="526"/>
        <v>0</v>
      </c>
      <c r="AK212" s="11" t="str">
        <f t="shared" si="527"/>
        <v xml:space="preserve"> </v>
      </c>
      <c r="AL212" s="11" t="str">
        <f t="shared" si="528"/>
        <v xml:space="preserve"> </v>
      </c>
      <c r="AM212" s="11" t="str">
        <f t="shared" si="529"/>
        <v xml:space="preserve"> </v>
      </c>
      <c r="AN212" s="11" t="str">
        <f t="shared" si="530"/>
        <v xml:space="preserve"> </v>
      </c>
      <c r="AO212" s="11">
        <f t="shared" si="531"/>
        <v>0</v>
      </c>
      <c r="AP212" s="11" t="str">
        <f t="shared" si="532"/>
        <v xml:space="preserve"> </v>
      </c>
      <c r="AQ212" s="11" t="str">
        <f t="shared" si="533"/>
        <v xml:space="preserve"> </v>
      </c>
      <c r="AR212" s="11" t="str">
        <f t="shared" si="534"/>
        <v xml:space="preserve"> </v>
      </c>
      <c r="AS212" s="11">
        <f t="shared" si="535"/>
        <v>0</v>
      </c>
      <c r="AT212" s="11" t="str">
        <f t="shared" si="536"/>
        <v xml:space="preserve"> </v>
      </c>
      <c r="AU212" s="11" t="str">
        <f t="shared" si="537"/>
        <v/>
      </c>
      <c r="AV212" s="11" t="str">
        <f t="shared" si="538"/>
        <v xml:space="preserve"> </v>
      </c>
      <c r="AW212" s="11" t="str">
        <f t="shared" si="539"/>
        <v xml:space="preserve"> </v>
      </c>
      <c r="AX212" s="11">
        <f t="shared" si="540"/>
        <v>0</v>
      </c>
      <c r="AY212" s="11" t="str">
        <f t="shared" si="541"/>
        <v xml:space="preserve"> </v>
      </c>
      <c r="AZ212" s="11" t="str">
        <f t="shared" si="542"/>
        <v xml:space="preserve"> </v>
      </c>
      <c r="BA212" s="11" t="str">
        <f t="shared" si="543"/>
        <v xml:space="preserve"> </v>
      </c>
      <c r="BB212" s="11" t="str">
        <f t="shared" si="544"/>
        <v xml:space="preserve"> </v>
      </c>
      <c r="BC212" s="11">
        <f t="shared" si="545"/>
        <v>0</v>
      </c>
      <c r="BD212" s="11" t="str">
        <f t="shared" si="546"/>
        <v xml:space="preserve"> </v>
      </c>
      <c r="BE212" s="11" t="str">
        <f t="shared" si="547"/>
        <v xml:space="preserve"> </v>
      </c>
      <c r="BF212" s="11" t="str">
        <f t="shared" si="548"/>
        <v xml:space="preserve"> </v>
      </c>
      <c r="BG212" s="11" t="str">
        <f t="shared" si="578"/>
        <v xml:space="preserve"> </v>
      </c>
      <c r="BH212" s="11" t="str">
        <f t="shared" si="549"/>
        <v xml:space="preserve"> </v>
      </c>
      <c r="BI212" s="11" t="str">
        <f t="shared" si="550"/>
        <v xml:space="preserve"> </v>
      </c>
      <c r="BJ212" s="11">
        <f t="shared" si="551"/>
        <v>0</v>
      </c>
      <c r="BK212" s="11" t="str">
        <f t="shared" si="552"/>
        <v/>
      </c>
      <c r="BL212" s="11" t="str">
        <f t="shared" si="553"/>
        <v xml:space="preserve"> </v>
      </c>
      <c r="BM212" s="11" t="str">
        <f t="shared" si="554"/>
        <v xml:space="preserve"> </v>
      </c>
      <c r="BN212" s="11" t="str">
        <f t="shared" si="555"/>
        <v xml:space="preserve"> </v>
      </c>
      <c r="BO212" s="11" t="str">
        <f t="shared" si="556"/>
        <v xml:space="preserve"> </v>
      </c>
      <c r="BP212" s="11" t="str">
        <f t="shared" si="557"/>
        <v xml:space="preserve"> </v>
      </c>
      <c r="BQ212" s="11" t="str">
        <f t="shared" si="558"/>
        <v>0</v>
      </c>
      <c r="BR212" s="25">
        <f t="shared" si="559"/>
        <v>0</v>
      </c>
      <c r="BS212" s="11" t="str">
        <f t="shared" si="560"/>
        <v>Not Present</v>
      </c>
      <c r="BT212" s="11" t="str">
        <f t="shared" si="561"/>
        <v>0</v>
      </c>
      <c r="BU212" s="12">
        <f t="shared" si="591"/>
        <v>1</v>
      </c>
      <c r="BV212" s="12">
        <f t="shared" si="592"/>
        <v>0</v>
      </c>
      <c r="BW212" s="12">
        <f t="shared" si="579"/>
        <v>1</v>
      </c>
      <c r="BX212" s="12">
        <f t="shared" si="593"/>
        <v>1</v>
      </c>
      <c r="BY212" s="11">
        <f t="shared" si="594"/>
        <v>1</v>
      </c>
      <c r="BZ212" s="11">
        <f t="shared" si="565"/>
        <v>1</v>
      </c>
      <c r="CA212" s="11">
        <f t="shared" si="566"/>
        <v>2</v>
      </c>
      <c r="CB212" s="11">
        <f t="shared" si="567"/>
        <v>2015</v>
      </c>
      <c r="CC212" s="11">
        <f t="shared" si="568"/>
        <v>1</v>
      </c>
      <c r="CD212" s="11" t="str">
        <f t="shared" si="569"/>
        <v>No</v>
      </c>
      <c r="CE212" s="11">
        <f t="shared" si="595"/>
        <v>0</v>
      </c>
      <c r="CF212" s="11">
        <f t="shared" si="596"/>
        <v>0</v>
      </c>
      <c r="CG212" s="11">
        <f t="shared" si="597"/>
        <v>1</v>
      </c>
      <c r="CH212" s="11">
        <f t="shared" si="598"/>
        <v>0</v>
      </c>
      <c r="CI212" s="11">
        <f t="shared" si="572"/>
        <v>1</v>
      </c>
      <c r="CJ212" s="11">
        <f t="shared" si="573"/>
        <v>1</v>
      </c>
    </row>
    <row r="213" spans="1:88" x14ac:dyDescent="0.3">
      <c r="A213" s="11">
        <f t="shared" si="497"/>
        <v>2017</v>
      </c>
      <c r="B213" s="11" t="str">
        <f t="shared" si="498"/>
        <v>12-03-2017 13:01:14 CET</v>
      </c>
      <c r="C213" s="11" t="str">
        <f t="shared" si="499"/>
        <v>Rwanda</v>
      </c>
      <c r="D213" s="11" t="str">
        <f t="shared" si="500"/>
        <v>Rulindo</v>
      </c>
      <c r="E213" s="11" t="str">
        <f t="shared" si="501"/>
        <v>Shyorongi</v>
      </c>
      <c r="F213" s="11" t="str">
        <f t="shared" si="502"/>
        <v>Muvumu</v>
      </c>
      <c r="G213" s="11" t="str">
        <f t="shared" si="503"/>
        <v>Kagunda</v>
      </c>
      <c r="H213" s="11" t="str">
        <f t="shared" si="504"/>
        <v/>
      </c>
      <c r="I213" s="11" t="str">
        <f t="shared" si="505"/>
        <v/>
      </c>
      <c r="J213" s="11" t="str">
        <f t="shared" si="506"/>
        <v>Muvumu- Taba</v>
      </c>
      <c r="K213" s="11">
        <f t="shared" si="507"/>
        <v>94</v>
      </c>
      <c r="L213" s="11">
        <f t="shared" si="583"/>
        <v>0</v>
      </c>
      <c r="M213" s="11">
        <f t="shared" si="584"/>
        <v>10</v>
      </c>
      <c r="N213" s="11">
        <f t="shared" si="585"/>
        <v>0</v>
      </c>
      <c r="O213" s="11">
        <f t="shared" si="508"/>
        <v>35</v>
      </c>
      <c r="P213" s="11">
        <f t="shared" si="509"/>
        <v>59</v>
      </c>
      <c r="Q213" s="13">
        <f t="shared" si="586"/>
        <v>0.37234042553191488</v>
      </c>
      <c r="R213" s="11">
        <f t="shared" si="587"/>
        <v>0</v>
      </c>
      <c r="S213" s="11">
        <f t="shared" si="510"/>
        <v>1</v>
      </c>
      <c r="T213" s="11">
        <f t="shared" si="511"/>
        <v>1</v>
      </c>
      <c r="U213" s="11" t="str">
        <f t="shared" si="512"/>
        <v>Piped Network -- Gravity Only</v>
      </c>
      <c r="V213" s="11">
        <f t="shared" si="513"/>
        <v>2013</v>
      </c>
      <c r="W213" s="11" t="str">
        <f t="shared" si="514"/>
        <v>Governement (District, Wasac) And Water For People</v>
      </c>
      <c r="X213" s="11" t="str">
        <f t="shared" si="515"/>
        <v>Spring</v>
      </c>
      <c r="Y213" s="11">
        <f t="shared" si="516"/>
        <v>1</v>
      </c>
      <c r="Z213" s="11">
        <f t="shared" si="517"/>
        <v>1</v>
      </c>
      <c r="AA213" s="11">
        <f t="shared" si="518"/>
        <v>0</v>
      </c>
      <c r="AB213" s="11" t="str">
        <f t="shared" si="519"/>
        <v/>
      </c>
      <c r="AC213" s="11" t="str">
        <f t="shared" si="520"/>
        <v xml:space="preserve"> </v>
      </c>
      <c r="AD213" s="11" t="str">
        <f t="shared" si="521"/>
        <v xml:space="preserve"> </v>
      </c>
      <c r="AE213" s="11" t="str">
        <f t="shared" si="522"/>
        <v xml:space="preserve"> </v>
      </c>
      <c r="AF213" s="11">
        <f t="shared" si="523"/>
        <v>25</v>
      </c>
      <c r="AG213" s="12">
        <f t="shared" si="588"/>
        <v>69120</v>
      </c>
      <c r="AH213" s="12">
        <f t="shared" si="589"/>
        <v>394.97142857142859</v>
      </c>
      <c r="AI213" s="11">
        <f t="shared" si="590"/>
        <v>1</v>
      </c>
      <c r="AJ213" s="11">
        <f t="shared" si="526"/>
        <v>1</v>
      </c>
      <c r="AK213" s="11">
        <f t="shared" si="527"/>
        <v>1</v>
      </c>
      <c r="AL213" s="11">
        <f t="shared" si="528"/>
        <v>2013</v>
      </c>
      <c r="AM213" s="11">
        <f t="shared" si="529"/>
        <v>1</v>
      </c>
      <c r="AN213" s="11">
        <f t="shared" si="530"/>
        <v>800</v>
      </c>
      <c r="AO213" s="11">
        <f t="shared" si="531"/>
        <v>1</v>
      </c>
      <c r="AP213" s="11">
        <f t="shared" si="532"/>
        <v>3</v>
      </c>
      <c r="AQ213" s="11">
        <f t="shared" si="533"/>
        <v>2013</v>
      </c>
      <c r="AR213" s="11">
        <f t="shared" si="534"/>
        <v>2</v>
      </c>
      <c r="AS213" s="11">
        <f t="shared" si="535"/>
        <v>1</v>
      </c>
      <c r="AT213" s="11">
        <f t="shared" si="536"/>
        <v>9</v>
      </c>
      <c r="AU213" s="11" t="str">
        <f t="shared" si="537"/>
        <v>Pressure Break Tank|Distribution Chamber|Ventouse, Washout</v>
      </c>
      <c r="AV213" s="11">
        <f t="shared" si="538"/>
        <v>2013</v>
      </c>
      <c r="AW213" s="11">
        <f t="shared" si="539"/>
        <v>1</v>
      </c>
      <c r="AX213" s="11">
        <f t="shared" si="540"/>
        <v>1</v>
      </c>
      <c r="AY213" s="11">
        <f t="shared" si="541"/>
        <v>1</v>
      </c>
      <c r="AZ213" s="11">
        <f t="shared" si="542"/>
        <v>2013</v>
      </c>
      <c r="BA213" s="11">
        <f t="shared" si="543"/>
        <v>1</v>
      </c>
      <c r="BB213" s="11">
        <f t="shared" si="544"/>
        <v>7500</v>
      </c>
      <c r="BC213" s="11">
        <f t="shared" si="545"/>
        <v>0</v>
      </c>
      <c r="BD213" s="11" t="str">
        <f t="shared" si="546"/>
        <v xml:space="preserve"> </v>
      </c>
      <c r="BE213" s="11" t="str">
        <f t="shared" si="547"/>
        <v xml:space="preserve"> </v>
      </c>
      <c r="BF213" s="11" t="str">
        <f t="shared" si="548"/>
        <v xml:space="preserve"> </v>
      </c>
      <c r="BG213" s="11" t="str">
        <f t="shared" si="578"/>
        <v xml:space="preserve"> </v>
      </c>
      <c r="BH213" s="11" t="str">
        <f t="shared" si="549"/>
        <v xml:space="preserve"> </v>
      </c>
      <c r="BI213" s="11" t="str">
        <f t="shared" si="550"/>
        <v xml:space="preserve"> </v>
      </c>
      <c r="BJ213" s="11">
        <f t="shared" si="551"/>
        <v>0</v>
      </c>
      <c r="BK213" s="11" t="str">
        <f t="shared" si="552"/>
        <v/>
      </c>
      <c r="BL213" s="11" t="str">
        <f t="shared" si="553"/>
        <v xml:space="preserve"> </v>
      </c>
      <c r="BM213" s="11" t="str">
        <f t="shared" si="554"/>
        <v xml:space="preserve"> </v>
      </c>
      <c r="BN213" s="11" t="str">
        <f t="shared" si="555"/>
        <v xml:space="preserve"> </v>
      </c>
      <c r="BO213" s="11" t="str">
        <f t="shared" si="556"/>
        <v xml:space="preserve"> </v>
      </c>
      <c r="BP213" s="11" t="str">
        <f t="shared" si="557"/>
        <v xml:space="preserve"> </v>
      </c>
      <c r="BQ213" s="11" t="str">
        <f t="shared" si="558"/>
        <v>0</v>
      </c>
      <c r="BR213" s="25">
        <f t="shared" si="559"/>
        <v>0</v>
      </c>
      <c r="BS213" s="11" t="str">
        <f t="shared" si="560"/>
        <v>Not Present</v>
      </c>
      <c r="BT213" s="11" t="str">
        <f t="shared" si="561"/>
        <v>0</v>
      </c>
      <c r="BU213" s="12">
        <f t="shared" si="591"/>
        <v>1</v>
      </c>
      <c r="BV213" s="12">
        <f t="shared" si="592"/>
        <v>0</v>
      </c>
      <c r="BW213" s="12">
        <f t="shared" si="579"/>
        <v>1</v>
      </c>
      <c r="BX213" s="12">
        <f t="shared" si="593"/>
        <v>1</v>
      </c>
      <c r="BY213" s="11">
        <f t="shared" si="594"/>
        <v>1</v>
      </c>
      <c r="BZ213" s="11">
        <f t="shared" si="565"/>
        <v>1</v>
      </c>
      <c r="CA213" s="11">
        <f t="shared" si="566"/>
        <v>1</v>
      </c>
      <c r="CB213" s="11">
        <f t="shared" si="567"/>
        <v>2013</v>
      </c>
      <c r="CC213" s="11">
        <f t="shared" si="568"/>
        <v>1</v>
      </c>
      <c r="CD213" s="11" t="str">
        <f t="shared" si="569"/>
        <v>Yes</v>
      </c>
      <c r="CE213" s="11">
        <f t="shared" si="595"/>
        <v>1</v>
      </c>
      <c r="CF213" s="11">
        <f t="shared" si="596"/>
        <v>3</v>
      </c>
      <c r="CG213" s="11">
        <f t="shared" si="597"/>
        <v>0</v>
      </c>
      <c r="CH213" s="11">
        <f t="shared" si="598"/>
        <v>3</v>
      </c>
      <c r="CI213" s="11">
        <f t="shared" si="572"/>
        <v>1</v>
      </c>
      <c r="CJ213" s="11">
        <f t="shared" si="573"/>
        <v>2</v>
      </c>
    </row>
    <row r="214" spans="1:88" x14ac:dyDescent="0.3">
      <c r="A214" s="11">
        <f t="shared" si="497"/>
        <v>2017</v>
      </c>
      <c r="B214" s="11" t="str">
        <f t="shared" si="498"/>
        <v>09-03-2017 17:12:10 CET</v>
      </c>
      <c r="C214" s="11" t="str">
        <f t="shared" si="499"/>
        <v>Rwanda</v>
      </c>
      <c r="D214" s="11" t="str">
        <f t="shared" si="500"/>
        <v>Rulindo</v>
      </c>
      <c r="E214" s="11" t="str">
        <f t="shared" si="501"/>
        <v>Shyorongi</v>
      </c>
      <c r="F214" s="11" t="str">
        <f t="shared" si="502"/>
        <v>Rutonde</v>
      </c>
      <c r="G214" s="11" t="str">
        <f t="shared" si="503"/>
        <v>Nyamirembe</v>
      </c>
      <c r="H214" s="11" t="str">
        <f t="shared" si="504"/>
        <v/>
      </c>
      <c r="I214" s="11" t="str">
        <f t="shared" si="505"/>
        <v/>
      </c>
      <c r="J214" s="11" t="str">
        <f t="shared" si="506"/>
        <v>kirikumuryango network</v>
      </c>
      <c r="K214" s="11">
        <f t="shared" si="507"/>
        <v>256</v>
      </c>
      <c r="L214" s="11">
        <f t="shared" si="583"/>
        <v>0</v>
      </c>
      <c r="M214" s="11">
        <f t="shared" si="584"/>
        <v>26</v>
      </c>
      <c r="N214" s="11">
        <f t="shared" si="585"/>
        <v>0</v>
      </c>
      <c r="O214" s="11">
        <f t="shared" si="508"/>
        <v>120</v>
      </c>
      <c r="P214" s="11">
        <f t="shared" si="509"/>
        <v>136</v>
      </c>
      <c r="Q214" s="13">
        <f t="shared" si="586"/>
        <v>0.46875</v>
      </c>
      <c r="R214" s="11">
        <f t="shared" si="587"/>
        <v>0</v>
      </c>
      <c r="S214" s="11">
        <f t="shared" si="510"/>
        <v>1</v>
      </c>
      <c r="T214" s="11">
        <f t="shared" si="511"/>
        <v>1</v>
      </c>
      <c r="U214" s="11" t="str">
        <f t="shared" si="512"/>
        <v>Piped Network -- Gravity Only</v>
      </c>
      <c r="V214" s="11">
        <f t="shared" si="513"/>
        <v>2013</v>
      </c>
      <c r="W214" s="11" t="str">
        <f t="shared" si="514"/>
        <v>Governement (District, Wasac) And Water For People</v>
      </c>
      <c r="X214" s="11" t="str">
        <f t="shared" si="515"/>
        <v>Spring</v>
      </c>
      <c r="Y214" s="11">
        <f t="shared" si="516"/>
        <v>1</v>
      </c>
      <c r="Z214" s="11">
        <f t="shared" si="517"/>
        <v>1</v>
      </c>
      <c r="AA214" s="11">
        <f t="shared" si="518"/>
        <v>1</v>
      </c>
      <c r="AB214" s="11" t="str">
        <f t="shared" si="519"/>
        <v>"Springbox" --Intake Structure At A Spring</v>
      </c>
      <c r="AC214" s="11">
        <f t="shared" si="520"/>
        <v>1</v>
      </c>
      <c r="AD214" s="11">
        <f t="shared" si="521"/>
        <v>2013</v>
      </c>
      <c r="AE214" s="11">
        <f t="shared" si="522"/>
        <v>1</v>
      </c>
      <c r="AF214" s="11">
        <f t="shared" si="523"/>
        <v>11</v>
      </c>
      <c r="AG214" s="12">
        <f t="shared" si="588"/>
        <v>157090.90909090909</v>
      </c>
      <c r="AH214" s="12">
        <f t="shared" si="589"/>
        <v>261.81818181818181</v>
      </c>
      <c r="AI214" s="11">
        <f t="shared" si="590"/>
        <v>1</v>
      </c>
      <c r="AJ214" s="11">
        <f t="shared" si="526"/>
        <v>1</v>
      </c>
      <c r="AK214" s="11">
        <f t="shared" si="527"/>
        <v>1</v>
      </c>
      <c r="AL214" s="11">
        <f t="shared" si="528"/>
        <v>2013</v>
      </c>
      <c r="AM214" s="11">
        <f t="shared" si="529"/>
        <v>1</v>
      </c>
      <c r="AN214" s="11">
        <f t="shared" si="530"/>
        <v>500</v>
      </c>
      <c r="AO214" s="11">
        <f t="shared" si="531"/>
        <v>1</v>
      </c>
      <c r="AP214" s="11">
        <f t="shared" si="532"/>
        <v>17</v>
      </c>
      <c r="AQ214" s="11">
        <f t="shared" si="533"/>
        <v>2013</v>
      </c>
      <c r="AR214" s="11">
        <f t="shared" si="534"/>
        <v>1</v>
      </c>
      <c r="AS214" s="11">
        <f t="shared" si="535"/>
        <v>1</v>
      </c>
      <c r="AT214" s="11">
        <f t="shared" si="536"/>
        <v>6</v>
      </c>
      <c r="AU214" s="11" t="str">
        <f t="shared" si="537"/>
        <v>Distribution Chamber|Ventouse, Washout</v>
      </c>
      <c r="AV214" s="11">
        <f t="shared" si="538"/>
        <v>2013</v>
      </c>
      <c r="AW214" s="11">
        <f t="shared" si="539"/>
        <v>1</v>
      </c>
      <c r="AX214" s="11">
        <f t="shared" si="540"/>
        <v>1</v>
      </c>
      <c r="AY214" s="11">
        <f t="shared" si="541"/>
        <v>2</v>
      </c>
      <c r="AZ214" s="11">
        <f t="shared" si="542"/>
        <v>2013</v>
      </c>
      <c r="BA214" s="11">
        <f t="shared" si="543"/>
        <v>1</v>
      </c>
      <c r="BB214" s="11">
        <f t="shared" si="544"/>
        <v>10000</v>
      </c>
      <c r="BC214" s="11">
        <f t="shared" si="545"/>
        <v>0</v>
      </c>
      <c r="BD214" s="11" t="str">
        <f t="shared" si="546"/>
        <v xml:space="preserve"> </v>
      </c>
      <c r="BE214" s="11" t="str">
        <f t="shared" si="547"/>
        <v xml:space="preserve"> </v>
      </c>
      <c r="BF214" s="11" t="str">
        <f t="shared" si="548"/>
        <v xml:space="preserve"> </v>
      </c>
      <c r="BG214" s="11" t="str">
        <f t="shared" si="578"/>
        <v xml:space="preserve"> </v>
      </c>
      <c r="BH214" s="11" t="str">
        <f t="shared" si="549"/>
        <v xml:space="preserve"> </v>
      </c>
      <c r="BI214" s="11" t="str">
        <f t="shared" si="550"/>
        <v xml:space="preserve"> </v>
      </c>
      <c r="BJ214" s="11">
        <f t="shared" si="551"/>
        <v>0</v>
      </c>
      <c r="BK214" s="11" t="str">
        <f t="shared" si="552"/>
        <v/>
      </c>
      <c r="BL214" s="11" t="str">
        <f t="shared" si="553"/>
        <v xml:space="preserve"> </v>
      </c>
      <c r="BM214" s="11" t="str">
        <f t="shared" si="554"/>
        <v xml:space="preserve"> </v>
      </c>
      <c r="BN214" s="11" t="str">
        <f t="shared" si="555"/>
        <v xml:space="preserve"> </v>
      </c>
      <c r="BO214" s="11" t="str">
        <f t="shared" si="556"/>
        <v xml:space="preserve"> </v>
      </c>
      <c r="BP214" s="11" t="str">
        <f t="shared" si="557"/>
        <v xml:space="preserve"> </v>
      </c>
      <c r="BQ214" s="11" t="str">
        <f t="shared" si="558"/>
        <v>0</v>
      </c>
      <c r="BR214" s="25">
        <f t="shared" si="559"/>
        <v>0</v>
      </c>
      <c r="BS214" s="11" t="str">
        <f t="shared" si="560"/>
        <v>Not Present</v>
      </c>
      <c r="BT214" s="11" t="str">
        <f t="shared" si="561"/>
        <v>0</v>
      </c>
      <c r="BU214" s="12">
        <f t="shared" si="591"/>
        <v>1</v>
      </c>
      <c r="BV214" s="12">
        <f t="shared" si="592"/>
        <v>0</v>
      </c>
      <c r="BW214" s="12">
        <f t="shared" si="579"/>
        <v>1</v>
      </c>
      <c r="BX214" s="12">
        <f t="shared" si="593"/>
        <v>1</v>
      </c>
      <c r="BY214" s="11">
        <f t="shared" si="594"/>
        <v>1</v>
      </c>
      <c r="BZ214" s="11">
        <f t="shared" si="565"/>
        <v>1</v>
      </c>
      <c r="CA214" s="11">
        <f t="shared" si="566"/>
        <v>1</v>
      </c>
      <c r="CB214" s="11">
        <f t="shared" si="567"/>
        <v>2013</v>
      </c>
      <c r="CC214" s="11">
        <f t="shared" si="568"/>
        <v>1</v>
      </c>
      <c r="CD214" s="11" t="str">
        <f t="shared" si="569"/>
        <v>No</v>
      </c>
      <c r="CE214" s="11">
        <f t="shared" si="595"/>
        <v>0</v>
      </c>
      <c r="CF214" s="11">
        <f t="shared" si="596"/>
        <v>0</v>
      </c>
      <c r="CG214" s="11">
        <f t="shared" si="597"/>
        <v>1</v>
      </c>
      <c r="CH214" s="11">
        <f t="shared" si="598"/>
        <v>0</v>
      </c>
      <c r="CI214" s="11">
        <f t="shared" si="572"/>
        <v>1</v>
      </c>
      <c r="CJ214" s="11">
        <f t="shared" si="573"/>
        <v>1</v>
      </c>
    </row>
    <row r="215" spans="1:88" x14ac:dyDescent="0.3">
      <c r="A215" s="11">
        <f t="shared" si="497"/>
        <v>2017</v>
      </c>
      <c r="B215" s="11" t="str">
        <f t="shared" si="498"/>
        <v>22-03-2017 19:19:56 CET</v>
      </c>
      <c r="C215" s="11" t="str">
        <f t="shared" si="499"/>
        <v>Rwanda</v>
      </c>
      <c r="D215" s="11" t="str">
        <f t="shared" si="500"/>
        <v>Rulindo</v>
      </c>
      <c r="E215" s="11" t="str">
        <f t="shared" si="501"/>
        <v>Kinihira</v>
      </c>
      <c r="F215" s="11" t="str">
        <f t="shared" si="502"/>
        <v>Butunzi</v>
      </c>
      <c r="G215" s="11" t="str">
        <f t="shared" si="503"/>
        <v>Ndorandi</v>
      </c>
      <c r="H215" s="11" t="str">
        <f t="shared" si="504"/>
        <v/>
      </c>
      <c r="I215" s="11" t="str">
        <f t="shared" si="505"/>
        <v/>
      </c>
      <c r="J215" s="11" t="str">
        <f t="shared" si="506"/>
        <v>Nyamagana-Kinihira</v>
      </c>
      <c r="K215" s="11">
        <f t="shared" si="507"/>
        <v>139</v>
      </c>
      <c r="L215" s="11">
        <f t="shared" si="583"/>
        <v>0</v>
      </c>
      <c r="M215" s="11">
        <f t="shared" si="584"/>
        <v>15</v>
      </c>
      <c r="N215" s="11">
        <f t="shared" si="585"/>
        <v>0</v>
      </c>
      <c r="O215" s="11">
        <f t="shared" si="508"/>
        <v>50</v>
      </c>
      <c r="P215" s="11">
        <f t="shared" si="509"/>
        <v>89</v>
      </c>
      <c r="Q215" s="13">
        <f t="shared" si="586"/>
        <v>0.35971223021582732</v>
      </c>
      <c r="R215" s="11">
        <f t="shared" si="587"/>
        <v>0</v>
      </c>
      <c r="S215" s="11">
        <f t="shared" si="510"/>
        <v>1</v>
      </c>
      <c r="T215" s="11">
        <f t="shared" si="511"/>
        <v>1</v>
      </c>
      <c r="U215" s="11" t="str">
        <f t="shared" si="512"/>
        <v>Piped Network With Pump</v>
      </c>
      <c r="V215" s="11">
        <f t="shared" si="513"/>
        <v>2015</v>
      </c>
      <c r="W215" s="11" t="str">
        <f t="shared" si="514"/>
        <v>Governement (District, Wasac) And Water For People</v>
      </c>
      <c r="X215" s="11" t="str">
        <f t="shared" si="515"/>
        <v>Spring</v>
      </c>
      <c r="Y215" s="11">
        <f t="shared" si="516"/>
        <v>2</v>
      </c>
      <c r="Z215" s="11">
        <f t="shared" si="517"/>
        <v>1</v>
      </c>
      <c r="AA215" s="11">
        <f t="shared" si="518"/>
        <v>1</v>
      </c>
      <c r="AB215" s="11" t="str">
        <f t="shared" si="519"/>
        <v>"Springbox" --Intake Structure At A Spring</v>
      </c>
      <c r="AC215" s="11">
        <f t="shared" si="520"/>
        <v>1</v>
      </c>
      <c r="AD215" s="11">
        <f t="shared" si="521"/>
        <v>2015</v>
      </c>
      <c r="AE215" s="11">
        <f t="shared" si="522"/>
        <v>1</v>
      </c>
      <c r="AF215" s="11">
        <f t="shared" si="523"/>
        <v>5</v>
      </c>
      <c r="AG215" s="12">
        <f t="shared" si="588"/>
        <v>345600</v>
      </c>
      <c r="AH215" s="12">
        <f t="shared" si="589"/>
        <v>1382.4</v>
      </c>
      <c r="AI215" s="11">
        <f t="shared" si="590"/>
        <v>1</v>
      </c>
      <c r="AJ215" s="11">
        <f t="shared" si="526"/>
        <v>1</v>
      </c>
      <c r="AK215" s="11">
        <f t="shared" si="527"/>
        <v>1</v>
      </c>
      <c r="AL215" s="11">
        <f t="shared" si="528"/>
        <v>2015</v>
      </c>
      <c r="AM215" s="11">
        <f t="shared" si="529"/>
        <v>1</v>
      </c>
      <c r="AN215" s="11">
        <f t="shared" si="530"/>
        <v>1000</v>
      </c>
      <c r="AO215" s="11">
        <f t="shared" si="531"/>
        <v>1</v>
      </c>
      <c r="AP215" s="11">
        <f t="shared" si="532"/>
        <v>7</v>
      </c>
      <c r="AQ215" s="11">
        <f t="shared" si="533"/>
        <v>2015</v>
      </c>
      <c r="AR215" s="11">
        <f t="shared" si="534"/>
        <v>1</v>
      </c>
      <c r="AS215" s="11">
        <f t="shared" si="535"/>
        <v>1</v>
      </c>
      <c r="AT215" s="11">
        <f t="shared" si="536"/>
        <v>8</v>
      </c>
      <c r="AU215" s="11" t="str">
        <f t="shared" si="537"/>
        <v>Distribution Chamber|Ventouse, Washout</v>
      </c>
      <c r="AV215" s="11">
        <f t="shared" si="538"/>
        <v>2015</v>
      </c>
      <c r="AW215" s="11">
        <f t="shared" si="539"/>
        <v>1</v>
      </c>
      <c r="AX215" s="11">
        <f t="shared" si="540"/>
        <v>1</v>
      </c>
      <c r="AY215" s="11">
        <f t="shared" si="541"/>
        <v>3</v>
      </c>
      <c r="AZ215" s="11">
        <f t="shared" si="542"/>
        <v>2015</v>
      </c>
      <c r="BA215" s="11">
        <f t="shared" si="543"/>
        <v>1</v>
      </c>
      <c r="BB215" s="11">
        <f t="shared" si="544"/>
        <v>6000</v>
      </c>
      <c r="BC215" s="11">
        <f t="shared" si="545"/>
        <v>1</v>
      </c>
      <c r="BD215" s="11">
        <f t="shared" si="546"/>
        <v>2</v>
      </c>
      <c r="BE215" s="11">
        <f t="shared" si="547"/>
        <v>2015</v>
      </c>
      <c r="BF215" s="11">
        <f t="shared" si="548"/>
        <v>1</v>
      </c>
      <c r="BG215" s="11">
        <f t="shared" si="578"/>
        <v>1</v>
      </c>
      <c r="BH215" s="11">
        <f t="shared" si="549"/>
        <v>2015</v>
      </c>
      <c r="BI215" s="11">
        <f t="shared" si="550"/>
        <v>1</v>
      </c>
      <c r="BJ215" s="11">
        <f t="shared" si="551"/>
        <v>0</v>
      </c>
      <c r="BK215" s="11" t="str">
        <f t="shared" si="552"/>
        <v/>
      </c>
      <c r="BL215" s="11" t="str">
        <f t="shared" si="553"/>
        <v xml:space="preserve"> </v>
      </c>
      <c r="BM215" s="11" t="str">
        <f t="shared" si="554"/>
        <v xml:space="preserve"> </v>
      </c>
      <c r="BN215" s="11" t="str">
        <f t="shared" si="555"/>
        <v xml:space="preserve"> </v>
      </c>
      <c r="BO215" s="11" t="str">
        <f t="shared" si="556"/>
        <v xml:space="preserve"> </v>
      </c>
      <c r="BP215" s="11" t="str">
        <f t="shared" si="557"/>
        <v xml:space="preserve"> </v>
      </c>
      <c r="BQ215" s="11" t="str">
        <f t="shared" si="558"/>
        <v>0</v>
      </c>
      <c r="BR215" s="25">
        <f t="shared" si="559"/>
        <v>0</v>
      </c>
      <c r="BS215" s="11" t="str">
        <f t="shared" si="560"/>
        <v>Not Present</v>
      </c>
      <c r="BT215" s="11" t="str">
        <f t="shared" si="561"/>
        <v>0</v>
      </c>
      <c r="BU215" s="12">
        <f t="shared" si="591"/>
        <v>1</v>
      </c>
      <c r="BV215" s="12">
        <f t="shared" si="592"/>
        <v>0</v>
      </c>
      <c r="BW215" s="12">
        <f t="shared" si="579"/>
        <v>1</v>
      </c>
      <c r="BX215" s="12">
        <f t="shared" si="593"/>
        <v>1</v>
      </c>
      <c r="BY215" s="11">
        <f t="shared" si="594"/>
        <v>1</v>
      </c>
      <c r="BZ215" s="11">
        <f t="shared" si="565"/>
        <v>1</v>
      </c>
      <c r="CA215" s="11">
        <f t="shared" si="566"/>
        <v>2</v>
      </c>
      <c r="CB215" s="11">
        <f t="shared" si="567"/>
        <v>2015</v>
      </c>
      <c r="CC215" s="11">
        <f t="shared" si="568"/>
        <v>1</v>
      </c>
      <c r="CD215" s="11" t="str">
        <f t="shared" si="569"/>
        <v>No</v>
      </c>
      <c r="CE215" s="11">
        <f t="shared" si="595"/>
        <v>0</v>
      </c>
      <c r="CF215" s="11">
        <f t="shared" si="596"/>
        <v>0</v>
      </c>
      <c r="CG215" s="11">
        <f t="shared" si="597"/>
        <v>1</v>
      </c>
      <c r="CH215" s="11">
        <f t="shared" si="598"/>
        <v>0</v>
      </c>
      <c r="CI215" s="11">
        <f t="shared" si="572"/>
        <v>1</v>
      </c>
      <c r="CJ215" s="11">
        <f t="shared" si="573"/>
        <v>1</v>
      </c>
    </row>
    <row r="216" spans="1:88" x14ac:dyDescent="0.3">
      <c r="A216" s="11">
        <f t="shared" si="497"/>
        <v>2017</v>
      </c>
      <c r="B216" s="11" t="str">
        <f t="shared" si="498"/>
        <v>20-04-2017 18:08:52 CEST</v>
      </c>
      <c r="C216" s="11" t="str">
        <f t="shared" si="499"/>
        <v>Rwanda</v>
      </c>
      <c r="D216" s="11" t="str">
        <f t="shared" si="500"/>
        <v>Rulindo</v>
      </c>
      <c r="E216" s="11" t="str">
        <f t="shared" si="501"/>
        <v>Rusiga</v>
      </c>
      <c r="F216" s="11" t="str">
        <f t="shared" si="502"/>
        <v>Gako</v>
      </c>
      <c r="G216" s="11" t="str">
        <f t="shared" si="503"/>
        <v>Nkanga</v>
      </c>
      <c r="H216" s="11" t="str">
        <f t="shared" si="504"/>
        <v/>
      </c>
      <c r="I216" s="11" t="str">
        <f t="shared" si="505"/>
        <v/>
      </c>
      <c r="J216" s="11" t="str">
        <f t="shared" si="506"/>
        <v>Water point chez Nsabayezu/Kivomo-Ntakara gravity</v>
      </c>
      <c r="K216" s="11">
        <f t="shared" si="507"/>
        <v>198</v>
      </c>
      <c r="L216" s="11">
        <f t="shared" si="583"/>
        <v>0</v>
      </c>
      <c r="M216" s="11">
        <f t="shared" si="584"/>
        <v>1</v>
      </c>
      <c r="N216" s="11">
        <f t="shared" si="585"/>
        <v>0</v>
      </c>
      <c r="O216" s="11">
        <f t="shared" si="508"/>
        <v>198</v>
      </c>
      <c r="P216" s="11" t="str">
        <f t="shared" si="509"/>
        <v xml:space="preserve"> </v>
      </c>
      <c r="Q216" s="13">
        <f t="shared" si="586"/>
        <v>1</v>
      </c>
      <c r="R216" s="11">
        <f t="shared" si="587"/>
        <v>1</v>
      </c>
      <c r="S216" s="11">
        <f t="shared" si="510"/>
        <v>1</v>
      </c>
      <c r="T216" s="11">
        <f t="shared" si="511"/>
        <v>1</v>
      </c>
      <c r="U216" s="11" t="str">
        <f t="shared" si="512"/>
        <v>Piped Network -- Gravity Only</v>
      </c>
      <c r="V216" s="11">
        <f t="shared" si="513"/>
        <v>2015</v>
      </c>
      <c r="W216" s="11" t="str">
        <f t="shared" si="514"/>
        <v>Governement (District, Wasac) And Water For People</v>
      </c>
      <c r="X216" s="11" t="str">
        <f t="shared" si="515"/>
        <v>Spring</v>
      </c>
      <c r="Y216" s="11">
        <f t="shared" si="516"/>
        <v>2</v>
      </c>
      <c r="Z216" s="11">
        <f t="shared" si="517"/>
        <v>1</v>
      </c>
      <c r="AA216" s="11">
        <f t="shared" si="518"/>
        <v>0</v>
      </c>
      <c r="AB216" s="11" t="str">
        <f t="shared" si="519"/>
        <v/>
      </c>
      <c r="AC216" s="11" t="str">
        <f t="shared" si="520"/>
        <v xml:space="preserve"> </v>
      </c>
      <c r="AD216" s="11" t="str">
        <f t="shared" si="521"/>
        <v xml:space="preserve"> </v>
      </c>
      <c r="AE216" s="11" t="str">
        <f t="shared" si="522"/>
        <v xml:space="preserve"> </v>
      </c>
      <c r="AF216" s="11">
        <f t="shared" si="523"/>
        <v>50</v>
      </c>
      <c r="AG216" s="12">
        <f t="shared" si="588"/>
        <v>34560</v>
      </c>
      <c r="AH216" s="12">
        <f t="shared" si="589"/>
        <v>34.909090909090907</v>
      </c>
      <c r="AI216" s="11">
        <f t="shared" si="590"/>
        <v>1</v>
      </c>
      <c r="AJ216" s="11">
        <f t="shared" si="526"/>
        <v>0</v>
      </c>
      <c r="AK216" s="11" t="str">
        <f t="shared" si="527"/>
        <v xml:space="preserve"> </v>
      </c>
      <c r="AL216" s="11" t="str">
        <f t="shared" si="528"/>
        <v xml:space="preserve"> </v>
      </c>
      <c r="AM216" s="11" t="str">
        <f t="shared" si="529"/>
        <v xml:space="preserve"> </v>
      </c>
      <c r="AN216" s="11" t="str">
        <f t="shared" si="530"/>
        <v xml:space="preserve"> </v>
      </c>
      <c r="AO216" s="11">
        <f t="shared" si="531"/>
        <v>0</v>
      </c>
      <c r="AP216" s="11" t="str">
        <f t="shared" si="532"/>
        <v xml:space="preserve"> </v>
      </c>
      <c r="AQ216" s="11" t="str">
        <f t="shared" si="533"/>
        <v xml:space="preserve"> </v>
      </c>
      <c r="AR216" s="11" t="str">
        <f t="shared" si="534"/>
        <v xml:space="preserve"> </v>
      </c>
      <c r="AS216" s="11">
        <f t="shared" si="535"/>
        <v>1</v>
      </c>
      <c r="AT216" s="11">
        <f t="shared" si="536"/>
        <v>1</v>
      </c>
      <c r="AU216" s="11" t="str">
        <f t="shared" si="537"/>
        <v>Water Point Valve Chamber</v>
      </c>
      <c r="AV216" s="11">
        <f t="shared" si="538"/>
        <v>2015</v>
      </c>
      <c r="AW216" s="11">
        <f t="shared" si="539"/>
        <v>3</v>
      </c>
      <c r="AX216" s="11">
        <f t="shared" si="540"/>
        <v>0</v>
      </c>
      <c r="AY216" s="11" t="str">
        <f t="shared" si="541"/>
        <v xml:space="preserve"> </v>
      </c>
      <c r="AZ216" s="11" t="str">
        <f t="shared" si="542"/>
        <v xml:space="preserve"> </v>
      </c>
      <c r="BA216" s="11" t="str">
        <f t="shared" si="543"/>
        <v xml:space="preserve"> </v>
      </c>
      <c r="BB216" s="11" t="str">
        <f t="shared" si="544"/>
        <v xml:space="preserve"> </v>
      </c>
      <c r="BC216" s="11">
        <f t="shared" si="545"/>
        <v>0</v>
      </c>
      <c r="BD216" s="11" t="str">
        <f t="shared" si="546"/>
        <v xml:space="preserve"> </v>
      </c>
      <c r="BE216" s="11" t="str">
        <f t="shared" si="547"/>
        <v xml:space="preserve"> </v>
      </c>
      <c r="BF216" s="11" t="str">
        <f t="shared" si="548"/>
        <v xml:space="preserve"> </v>
      </c>
      <c r="BG216" s="11" t="str">
        <f t="shared" si="578"/>
        <v xml:space="preserve"> </v>
      </c>
      <c r="BH216" s="11" t="str">
        <f t="shared" si="549"/>
        <v xml:space="preserve"> </v>
      </c>
      <c r="BI216" s="11" t="str">
        <f t="shared" si="550"/>
        <v xml:space="preserve"> </v>
      </c>
      <c r="BJ216" s="11">
        <f t="shared" si="551"/>
        <v>0</v>
      </c>
      <c r="BK216" s="11" t="str">
        <f t="shared" si="552"/>
        <v/>
      </c>
      <c r="BL216" s="11" t="str">
        <f t="shared" si="553"/>
        <v xml:space="preserve"> </v>
      </c>
      <c r="BM216" s="11" t="str">
        <f t="shared" si="554"/>
        <v xml:space="preserve"> </v>
      </c>
      <c r="BN216" s="11" t="str">
        <f t="shared" si="555"/>
        <v xml:space="preserve"> </v>
      </c>
      <c r="BO216" s="11" t="str">
        <f t="shared" si="556"/>
        <v xml:space="preserve"> </v>
      </c>
      <c r="BP216" s="11" t="str">
        <f t="shared" si="557"/>
        <v xml:space="preserve"> </v>
      </c>
      <c r="BQ216" s="11" t="str">
        <f t="shared" si="558"/>
        <v>0</v>
      </c>
      <c r="BR216" s="25">
        <f t="shared" si="559"/>
        <v>0</v>
      </c>
      <c r="BS216" s="11" t="str">
        <f t="shared" si="560"/>
        <v>Not Present</v>
      </c>
      <c r="BT216" s="11" t="str">
        <f t="shared" si="561"/>
        <v>0</v>
      </c>
      <c r="BU216" s="12">
        <f t="shared" si="591"/>
        <v>1</v>
      </c>
      <c r="BV216" s="12">
        <f t="shared" si="592"/>
        <v>0</v>
      </c>
      <c r="BW216" s="12">
        <f t="shared" si="579"/>
        <v>1</v>
      </c>
      <c r="BX216" s="12">
        <f t="shared" si="593"/>
        <v>1</v>
      </c>
      <c r="BY216" s="11">
        <f t="shared" si="594"/>
        <v>1</v>
      </c>
      <c r="BZ216" s="11">
        <f t="shared" si="565"/>
        <v>1</v>
      </c>
      <c r="CA216" s="11">
        <f t="shared" si="566"/>
        <v>1</v>
      </c>
      <c r="CB216" s="11">
        <f t="shared" si="567"/>
        <v>2015</v>
      </c>
      <c r="CC216" s="11">
        <f t="shared" si="568"/>
        <v>3</v>
      </c>
      <c r="CD216" s="11" t="str">
        <f t="shared" si="569"/>
        <v>No</v>
      </c>
      <c r="CE216" s="11">
        <f t="shared" si="595"/>
        <v>0</v>
      </c>
      <c r="CF216" s="11">
        <f t="shared" si="596"/>
        <v>0</v>
      </c>
      <c r="CG216" s="11">
        <f t="shared" si="597"/>
        <v>1</v>
      </c>
      <c r="CH216" s="11">
        <f t="shared" si="598"/>
        <v>0</v>
      </c>
      <c r="CI216" s="11">
        <f t="shared" si="572"/>
        <v>0</v>
      </c>
      <c r="CJ216" s="11">
        <f t="shared" si="573"/>
        <v>3</v>
      </c>
    </row>
    <row r="217" spans="1:88" x14ac:dyDescent="0.3">
      <c r="A217" s="11">
        <f t="shared" si="497"/>
        <v>2017</v>
      </c>
      <c r="B217" s="11" t="str">
        <f t="shared" si="498"/>
        <v>13-03-2017 22:06:38 CET</v>
      </c>
      <c r="C217" s="11" t="str">
        <f t="shared" si="499"/>
        <v>Rwanda</v>
      </c>
      <c r="D217" s="11" t="str">
        <f t="shared" si="500"/>
        <v>Rulindo</v>
      </c>
      <c r="E217" s="11" t="str">
        <f t="shared" si="501"/>
        <v>Bushoki</v>
      </c>
      <c r="F217" s="11" t="str">
        <f t="shared" si="502"/>
        <v>Giko</v>
      </c>
      <c r="G217" s="11" t="str">
        <f t="shared" si="503"/>
        <v>Kivomo</v>
      </c>
      <c r="H217" s="11" t="str">
        <f t="shared" si="504"/>
        <v/>
      </c>
      <c r="I217" s="11" t="str">
        <f t="shared" si="505"/>
        <v/>
      </c>
      <c r="J217" s="11" t="str">
        <f t="shared" si="506"/>
        <v>Kivomo water point/Buramira gravity</v>
      </c>
      <c r="K217" s="11">
        <f t="shared" si="507"/>
        <v>127</v>
      </c>
      <c r="L217" s="11">
        <f t="shared" si="583"/>
        <v>1255</v>
      </c>
      <c r="M217" s="11">
        <f t="shared" si="584"/>
        <v>1</v>
      </c>
      <c r="N217" s="11">
        <f t="shared" si="585"/>
        <v>1255</v>
      </c>
      <c r="O217" s="11">
        <f t="shared" si="508"/>
        <v>127</v>
      </c>
      <c r="P217" s="11" t="str">
        <f t="shared" si="509"/>
        <v xml:space="preserve"> </v>
      </c>
      <c r="Q217" s="13">
        <f t="shared" si="586"/>
        <v>1</v>
      </c>
      <c r="R217" s="11">
        <f t="shared" si="587"/>
        <v>1</v>
      </c>
      <c r="S217" s="11">
        <f t="shared" si="510"/>
        <v>0</v>
      </c>
      <c r="T217" s="11">
        <f t="shared" si="511"/>
        <v>1</v>
      </c>
      <c r="U217" s="11" t="str">
        <f t="shared" si="512"/>
        <v>Piped Network -- Gravity Only|Private Tap With Piped Supply</v>
      </c>
      <c r="V217" s="11">
        <f t="shared" si="513"/>
        <v>2015</v>
      </c>
      <c r="W217" s="11" t="str">
        <f t="shared" si="514"/>
        <v>Gor</v>
      </c>
      <c r="X217" s="11" t="str">
        <f t="shared" si="515"/>
        <v>Spring</v>
      </c>
      <c r="Y217" s="11">
        <f t="shared" si="516"/>
        <v>1</v>
      </c>
      <c r="Z217" s="11">
        <f t="shared" si="517"/>
        <v>1</v>
      </c>
      <c r="AA217" s="11">
        <f t="shared" si="518"/>
        <v>0</v>
      </c>
      <c r="AB217" s="11" t="str">
        <f t="shared" si="519"/>
        <v/>
      </c>
      <c r="AC217" s="11" t="str">
        <f t="shared" si="520"/>
        <v xml:space="preserve"> </v>
      </c>
      <c r="AD217" s="11" t="str">
        <f t="shared" si="521"/>
        <v xml:space="preserve"> </v>
      </c>
      <c r="AE217" s="11" t="str">
        <f t="shared" si="522"/>
        <v xml:space="preserve"> </v>
      </c>
      <c r="AF217" s="11">
        <f t="shared" si="523"/>
        <v>30</v>
      </c>
      <c r="AG217" s="12">
        <f t="shared" si="588"/>
        <v>57600</v>
      </c>
      <c r="AH217" s="12">
        <f t="shared" si="589"/>
        <v>90.70866141732283</v>
      </c>
      <c r="AI217" s="11">
        <f t="shared" si="590"/>
        <v>1</v>
      </c>
      <c r="AJ217" s="11">
        <f t="shared" si="526"/>
        <v>0</v>
      </c>
      <c r="AK217" s="11" t="str">
        <f t="shared" si="527"/>
        <v xml:space="preserve"> </v>
      </c>
      <c r="AL217" s="11" t="str">
        <f t="shared" si="528"/>
        <v xml:space="preserve"> </v>
      </c>
      <c r="AM217" s="11" t="str">
        <f t="shared" si="529"/>
        <v xml:space="preserve"> </v>
      </c>
      <c r="AN217" s="11" t="str">
        <f t="shared" si="530"/>
        <v xml:space="preserve"> </v>
      </c>
      <c r="AO217" s="11">
        <f t="shared" si="531"/>
        <v>0</v>
      </c>
      <c r="AP217" s="11" t="str">
        <f t="shared" si="532"/>
        <v xml:space="preserve"> </v>
      </c>
      <c r="AQ217" s="11" t="str">
        <f t="shared" si="533"/>
        <v xml:space="preserve"> </v>
      </c>
      <c r="AR217" s="11" t="str">
        <f t="shared" si="534"/>
        <v xml:space="preserve"> </v>
      </c>
      <c r="AS217" s="11">
        <f t="shared" si="535"/>
        <v>0</v>
      </c>
      <c r="AT217" s="11" t="str">
        <f t="shared" si="536"/>
        <v xml:space="preserve"> </v>
      </c>
      <c r="AU217" s="11" t="str">
        <f t="shared" si="537"/>
        <v/>
      </c>
      <c r="AV217" s="11" t="str">
        <f t="shared" si="538"/>
        <v xml:space="preserve"> </v>
      </c>
      <c r="AW217" s="11" t="str">
        <f t="shared" si="539"/>
        <v xml:space="preserve"> </v>
      </c>
      <c r="AX217" s="11">
        <f t="shared" si="540"/>
        <v>0</v>
      </c>
      <c r="AY217" s="11" t="str">
        <f t="shared" si="541"/>
        <v xml:space="preserve"> </v>
      </c>
      <c r="AZ217" s="11" t="str">
        <f t="shared" si="542"/>
        <v xml:space="preserve"> </v>
      </c>
      <c r="BA217" s="11" t="str">
        <f t="shared" si="543"/>
        <v xml:space="preserve"> </v>
      </c>
      <c r="BB217" s="11" t="str">
        <f t="shared" si="544"/>
        <v xml:space="preserve"> </v>
      </c>
      <c r="BC217" s="11">
        <f t="shared" si="545"/>
        <v>0</v>
      </c>
      <c r="BD217" s="11" t="str">
        <f t="shared" si="546"/>
        <v xml:space="preserve"> </v>
      </c>
      <c r="BE217" s="11" t="str">
        <f t="shared" si="547"/>
        <v xml:space="preserve"> </v>
      </c>
      <c r="BF217" s="11" t="str">
        <f t="shared" si="548"/>
        <v xml:space="preserve"> </v>
      </c>
      <c r="BG217" s="11" t="str">
        <f t="shared" si="578"/>
        <v xml:space="preserve"> </v>
      </c>
      <c r="BH217" s="11" t="str">
        <f t="shared" si="549"/>
        <v xml:space="preserve"> </v>
      </c>
      <c r="BI217" s="11" t="str">
        <f t="shared" si="550"/>
        <v xml:space="preserve"> </v>
      </c>
      <c r="BJ217" s="11">
        <f t="shared" si="551"/>
        <v>0</v>
      </c>
      <c r="BK217" s="11" t="str">
        <f t="shared" si="552"/>
        <v/>
      </c>
      <c r="BL217" s="11" t="str">
        <f t="shared" si="553"/>
        <v xml:space="preserve"> </v>
      </c>
      <c r="BM217" s="11" t="str">
        <f t="shared" si="554"/>
        <v xml:space="preserve"> </v>
      </c>
      <c r="BN217" s="11" t="str">
        <f t="shared" si="555"/>
        <v xml:space="preserve"> </v>
      </c>
      <c r="BO217" s="11" t="str">
        <f t="shared" si="556"/>
        <v xml:space="preserve"> </v>
      </c>
      <c r="BP217" s="11" t="str">
        <f t="shared" si="557"/>
        <v xml:space="preserve"> </v>
      </c>
      <c r="BQ217" s="11" t="str">
        <f t="shared" si="558"/>
        <v>0</v>
      </c>
      <c r="BR217" s="25">
        <f t="shared" si="559"/>
        <v>0</v>
      </c>
      <c r="BS217" s="11" t="str">
        <f t="shared" si="560"/>
        <v>Not Present</v>
      </c>
      <c r="BT217" s="11" t="str">
        <f t="shared" si="561"/>
        <v>0</v>
      </c>
      <c r="BU217" s="12">
        <f t="shared" si="591"/>
        <v>1</v>
      </c>
      <c r="BV217" s="12">
        <f t="shared" si="592"/>
        <v>0</v>
      </c>
      <c r="BW217" s="12">
        <f t="shared" si="579"/>
        <v>1</v>
      </c>
      <c r="BX217" s="12">
        <f t="shared" si="593"/>
        <v>1</v>
      </c>
      <c r="BY217" s="11">
        <f t="shared" si="594"/>
        <v>1</v>
      </c>
      <c r="BZ217" s="11">
        <f t="shared" si="565"/>
        <v>1</v>
      </c>
      <c r="CA217" s="11">
        <f t="shared" si="566"/>
        <v>1</v>
      </c>
      <c r="CB217" s="11">
        <f t="shared" si="567"/>
        <v>2015</v>
      </c>
      <c r="CC217" s="11">
        <f t="shared" si="568"/>
        <v>1</v>
      </c>
      <c r="CD217" s="11" t="str">
        <f t="shared" si="569"/>
        <v>No</v>
      </c>
      <c r="CE217" s="11">
        <f t="shared" si="595"/>
        <v>0</v>
      </c>
      <c r="CF217" s="11">
        <f t="shared" si="596"/>
        <v>0</v>
      </c>
      <c r="CG217" s="11">
        <f t="shared" si="597"/>
        <v>1</v>
      </c>
      <c r="CH217" s="11">
        <f t="shared" si="598"/>
        <v>0</v>
      </c>
      <c r="CI217" s="11">
        <f t="shared" si="572"/>
        <v>1</v>
      </c>
      <c r="CJ217" s="11">
        <f t="shared" si="573"/>
        <v>1</v>
      </c>
    </row>
    <row r="218" spans="1:88" x14ac:dyDescent="0.3">
      <c r="A218" s="11">
        <f t="shared" si="497"/>
        <v>2017</v>
      </c>
      <c r="B218" s="11" t="str">
        <f t="shared" si="498"/>
        <v>09-03-2017 17:05:26 CET</v>
      </c>
      <c r="C218" s="11" t="str">
        <f t="shared" si="499"/>
        <v>Rwanda</v>
      </c>
      <c r="D218" s="11" t="str">
        <f t="shared" si="500"/>
        <v>Rulindo</v>
      </c>
      <c r="E218" s="11" t="str">
        <f t="shared" si="501"/>
        <v>Shyorongi</v>
      </c>
      <c r="F218" s="11" t="str">
        <f t="shared" si="502"/>
        <v>Rutonde</v>
      </c>
      <c r="G218" s="11" t="str">
        <f t="shared" si="503"/>
        <v>Rweya</v>
      </c>
      <c r="H218" s="11" t="str">
        <f t="shared" si="504"/>
        <v/>
      </c>
      <c r="I218" s="11" t="str">
        <f t="shared" si="505"/>
        <v/>
      </c>
      <c r="J218" s="11" t="str">
        <f t="shared" si="506"/>
        <v>kirikumuryango network</v>
      </c>
      <c r="K218" s="11">
        <f t="shared" si="507"/>
        <v>212</v>
      </c>
      <c r="L218" s="11">
        <f t="shared" si="583"/>
        <v>0</v>
      </c>
      <c r="M218" s="11">
        <f t="shared" si="584"/>
        <v>26</v>
      </c>
      <c r="N218" s="11">
        <f t="shared" si="585"/>
        <v>0</v>
      </c>
      <c r="O218" s="11">
        <f t="shared" si="508"/>
        <v>90</v>
      </c>
      <c r="P218" s="11">
        <f t="shared" si="509"/>
        <v>122</v>
      </c>
      <c r="Q218" s="13">
        <f t="shared" si="586"/>
        <v>0.42452830188679247</v>
      </c>
      <c r="R218" s="11">
        <f t="shared" si="587"/>
        <v>0</v>
      </c>
      <c r="S218" s="11">
        <f t="shared" si="510"/>
        <v>1</v>
      </c>
      <c r="T218" s="11">
        <f t="shared" si="511"/>
        <v>1</v>
      </c>
      <c r="U218" s="11" t="str">
        <f t="shared" si="512"/>
        <v>Piped Network -- Gravity Only</v>
      </c>
      <c r="V218" s="11">
        <f t="shared" si="513"/>
        <v>2013</v>
      </c>
      <c r="W218" s="11" t="str">
        <f t="shared" si="514"/>
        <v>Governement (District, Wasac) And Water For People</v>
      </c>
      <c r="X218" s="11" t="str">
        <f t="shared" si="515"/>
        <v>Spring</v>
      </c>
      <c r="Y218" s="11">
        <f t="shared" si="516"/>
        <v>1</v>
      </c>
      <c r="Z218" s="11">
        <f t="shared" si="517"/>
        <v>1</v>
      </c>
      <c r="AA218" s="11">
        <f t="shared" si="518"/>
        <v>1</v>
      </c>
      <c r="AB218" s="11" t="str">
        <f t="shared" si="519"/>
        <v>"Springbox" --Intake Structure At A Spring</v>
      </c>
      <c r="AC218" s="11">
        <f t="shared" si="520"/>
        <v>1</v>
      </c>
      <c r="AD218" s="11">
        <f t="shared" si="521"/>
        <v>2013</v>
      </c>
      <c r="AE218" s="11">
        <f t="shared" si="522"/>
        <v>1</v>
      </c>
      <c r="AF218" s="11">
        <f t="shared" si="523"/>
        <v>11</v>
      </c>
      <c r="AG218" s="12">
        <f t="shared" si="588"/>
        <v>157090.90909090909</v>
      </c>
      <c r="AH218" s="12">
        <f t="shared" si="589"/>
        <v>349.09090909090907</v>
      </c>
      <c r="AI218" s="11">
        <f t="shared" si="590"/>
        <v>1</v>
      </c>
      <c r="AJ218" s="11">
        <f t="shared" si="526"/>
        <v>1</v>
      </c>
      <c r="AK218" s="11">
        <f t="shared" si="527"/>
        <v>1</v>
      </c>
      <c r="AL218" s="11">
        <f t="shared" si="528"/>
        <v>2013</v>
      </c>
      <c r="AM218" s="11">
        <f t="shared" si="529"/>
        <v>1</v>
      </c>
      <c r="AN218" s="11">
        <f t="shared" si="530"/>
        <v>500</v>
      </c>
      <c r="AO218" s="11">
        <f t="shared" si="531"/>
        <v>1</v>
      </c>
      <c r="AP218" s="11">
        <f t="shared" si="532"/>
        <v>17</v>
      </c>
      <c r="AQ218" s="11">
        <f t="shared" si="533"/>
        <v>2013</v>
      </c>
      <c r="AR218" s="11">
        <f t="shared" si="534"/>
        <v>1</v>
      </c>
      <c r="AS218" s="11">
        <f t="shared" si="535"/>
        <v>1</v>
      </c>
      <c r="AT218" s="11">
        <f t="shared" si="536"/>
        <v>6</v>
      </c>
      <c r="AU218" s="11" t="str">
        <f t="shared" si="537"/>
        <v>Distribution Chamber|Ventouse, Washout</v>
      </c>
      <c r="AV218" s="11">
        <f t="shared" si="538"/>
        <v>2013</v>
      </c>
      <c r="AW218" s="11">
        <f t="shared" si="539"/>
        <v>1</v>
      </c>
      <c r="AX218" s="11">
        <f t="shared" si="540"/>
        <v>1</v>
      </c>
      <c r="AY218" s="11">
        <f t="shared" si="541"/>
        <v>2</v>
      </c>
      <c r="AZ218" s="11">
        <f t="shared" si="542"/>
        <v>2013</v>
      </c>
      <c r="BA218" s="11">
        <f t="shared" si="543"/>
        <v>1</v>
      </c>
      <c r="BB218" s="11">
        <f t="shared" si="544"/>
        <v>10000</v>
      </c>
      <c r="BC218" s="11">
        <f t="shared" si="545"/>
        <v>0</v>
      </c>
      <c r="BD218" s="11" t="str">
        <f t="shared" si="546"/>
        <v xml:space="preserve"> </v>
      </c>
      <c r="BE218" s="11" t="str">
        <f t="shared" si="547"/>
        <v xml:space="preserve"> </v>
      </c>
      <c r="BF218" s="11" t="str">
        <f t="shared" si="548"/>
        <v xml:space="preserve"> </v>
      </c>
      <c r="BG218" s="11" t="str">
        <f t="shared" si="578"/>
        <v xml:space="preserve"> </v>
      </c>
      <c r="BH218" s="11" t="str">
        <f t="shared" si="549"/>
        <v xml:space="preserve"> </v>
      </c>
      <c r="BI218" s="11" t="str">
        <f t="shared" si="550"/>
        <v xml:space="preserve"> </v>
      </c>
      <c r="BJ218" s="11">
        <f t="shared" si="551"/>
        <v>0</v>
      </c>
      <c r="BK218" s="11" t="str">
        <f t="shared" si="552"/>
        <v/>
      </c>
      <c r="BL218" s="11" t="str">
        <f t="shared" si="553"/>
        <v xml:space="preserve"> </v>
      </c>
      <c r="BM218" s="11" t="str">
        <f t="shared" si="554"/>
        <v xml:space="preserve"> </v>
      </c>
      <c r="BN218" s="11" t="str">
        <f t="shared" si="555"/>
        <v xml:space="preserve"> </v>
      </c>
      <c r="BO218" s="11" t="str">
        <f t="shared" si="556"/>
        <v xml:space="preserve"> </v>
      </c>
      <c r="BP218" s="11" t="str">
        <f t="shared" si="557"/>
        <v xml:space="preserve"> </v>
      </c>
      <c r="BQ218" s="11" t="str">
        <f t="shared" si="558"/>
        <v>0</v>
      </c>
      <c r="BR218" s="25">
        <f t="shared" si="559"/>
        <v>0</v>
      </c>
      <c r="BS218" s="11" t="str">
        <f t="shared" si="560"/>
        <v>Not Present</v>
      </c>
      <c r="BT218" s="11" t="str">
        <f t="shared" si="561"/>
        <v>0</v>
      </c>
      <c r="BU218" s="12">
        <f t="shared" si="591"/>
        <v>1</v>
      </c>
      <c r="BV218" s="12">
        <f t="shared" si="592"/>
        <v>0</v>
      </c>
      <c r="BW218" s="12">
        <f t="shared" si="579"/>
        <v>1</v>
      </c>
      <c r="BX218" s="12">
        <f t="shared" si="593"/>
        <v>1</v>
      </c>
      <c r="BY218" s="11">
        <f t="shared" si="594"/>
        <v>1</v>
      </c>
      <c r="BZ218" s="11">
        <f t="shared" si="565"/>
        <v>1</v>
      </c>
      <c r="CA218" s="11">
        <f t="shared" si="566"/>
        <v>1</v>
      </c>
      <c r="CB218" s="11">
        <f t="shared" si="567"/>
        <v>2013</v>
      </c>
      <c r="CC218" s="11">
        <f t="shared" si="568"/>
        <v>1</v>
      </c>
      <c r="CD218" s="11" t="str">
        <f t="shared" si="569"/>
        <v>No</v>
      </c>
      <c r="CE218" s="11">
        <f t="shared" si="595"/>
        <v>0</v>
      </c>
      <c r="CF218" s="11">
        <f t="shared" si="596"/>
        <v>0</v>
      </c>
      <c r="CG218" s="11">
        <f t="shared" si="597"/>
        <v>1</v>
      </c>
      <c r="CH218" s="11">
        <f t="shared" si="598"/>
        <v>0</v>
      </c>
      <c r="CI218" s="11">
        <f t="shared" si="572"/>
        <v>1</v>
      </c>
      <c r="CJ218" s="11">
        <f t="shared" si="573"/>
        <v>1</v>
      </c>
    </row>
    <row r="219" spans="1:88" x14ac:dyDescent="0.3">
      <c r="A219" s="11">
        <f t="shared" si="497"/>
        <v>2017</v>
      </c>
      <c r="B219" s="11" t="str">
        <f t="shared" si="498"/>
        <v>02-01-2015 23:38:00 CET</v>
      </c>
      <c r="C219" s="11" t="str">
        <f t="shared" si="499"/>
        <v>Rwanda</v>
      </c>
      <c r="D219" s="11" t="str">
        <f t="shared" si="500"/>
        <v>Rulindo</v>
      </c>
      <c r="E219" s="11" t="str">
        <f t="shared" si="501"/>
        <v>Mbogo</v>
      </c>
      <c r="F219" s="11" t="str">
        <f t="shared" si="502"/>
        <v>Ngiramazi</v>
      </c>
      <c r="G219" s="11" t="str">
        <f t="shared" si="503"/>
        <v>Gisha</v>
      </c>
      <c r="H219" s="11" t="str">
        <f t="shared" si="504"/>
        <v/>
      </c>
      <c r="I219" s="11" t="str">
        <f t="shared" si="505"/>
        <v/>
      </c>
      <c r="J219" s="11" t="str">
        <f t="shared" si="506"/>
        <v>Water point 2 at Gisha/Nyirambuga pumping</v>
      </c>
      <c r="K219" s="11">
        <f t="shared" si="507"/>
        <v>133</v>
      </c>
      <c r="L219" s="11">
        <f t="shared" si="583"/>
        <v>30604</v>
      </c>
      <c r="M219" s="11">
        <f t="shared" si="584"/>
        <v>1</v>
      </c>
      <c r="N219" s="11">
        <f t="shared" si="585"/>
        <v>30604</v>
      </c>
      <c r="O219" s="11">
        <f t="shared" si="508"/>
        <v>133</v>
      </c>
      <c r="P219" s="11" t="str">
        <f t="shared" si="509"/>
        <v xml:space="preserve"> </v>
      </c>
      <c r="Q219" s="13">
        <f t="shared" si="586"/>
        <v>1</v>
      </c>
      <c r="R219" s="11">
        <f t="shared" si="587"/>
        <v>1</v>
      </c>
      <c r="S219" s="11">
        <f t="shared" si="510"/>
        <v>0</v>
      </c>
      <c r="T219" s="11">
        <f t="shared" si="511"/>
        <v>1</v>
      </c>
      <c r="U219" s="11" t="str">
        <f t="shared" si="512"/>
        <v>Piped Network With Pump</v>
      </c>
      <c r="V219" s="11">
        <f t="shared" si="513"/>
        <v>2015</v>
      </c>
      <c r="W219" s="11" t="str">
        <f t="shared" si="514"/>
        <v>Governement (District, Wasac) And Water For People</v>
      </c>
      <c r="X219" s="11" t="str">
        <f t="shared" si="515"/>
        <v>Spring</v>
      </c>
      <c r="Y219" s="11">
        <f t="shared" si="516"/>
        <v>11</v>
      </c>
      <c r="Z219" s="11">
        <f t="shared" si="517"/>
        <v>1</v>
      </c>
      <c r="AA219" s="11">
        <f t="shared" si="518"/>
        <v>0</v>
      </c>
      <c r="AB219" s="11" t="str">
        <f t="shared" si="519"/>
        <v/>
      </c>
      <c r="AC219" s="11" t="str">
        <f t="shared" si="520"/>
        <v xml:space="preserve"> </v>
      </c>
      <c r="AD219" s="11" t="str">
        <f t="shared" si="521"/>
        <v xml:space="preserve"> </v>
      </c>
      <c r="AE219" s="11" t="str">
        <f t="shared" si="522"/>
        <v xml:space="preserve"> </v>
      </c>
      <c r="AF219" s="11">
        <f t="shared" si="523"/>
        <v>4</v>
      </c>
      <c r="AG219" s="12">
        <f t="shared" si="588"/>
        <v>432000</v>
      </c>
      <c r="AH219" s="12">
        <f t="shared" si="589"/>
        <v>649.62406015037595</v>
      </c>
      <c r="AI219" s="11">
        <f t="shared" si="590"/>
        <v>1</v>
      </c>
      <c r="AJ219" s="11">
        <f t="shared" si="526"/>
        <v>0</v>
      </c>
      <c r="AK219" s="11" t="str">
        <f t="shared" si="527"/>
        <v xml:space="preserve"> </v>
      </c>
      <c r="AL219" s="11" t="str">
        <f t="shared" si="528"/>
        <v xml:space="preserve"> </v>
      </c>
      <c r="AM219" s="11" t="str">
        <f t="shared" si="529"/>
        <v xml:space="preserve"> </v>
      </c>
      <c r="AN219" s="11" t="str">
        <f t="shared" si="530"/>
        <v xml:space="preserve"> </v>
      </c>
      <c r="AO219" s="11">
        <f t="shared" si="531"/>
        <v>1</v>
      </c>
      <c r="AP219" s="11">
        <f t="shared" si="532"/>
        <v>1</v>
      </c>
      <c r="AQ219" s="11">
        <f t="shared" si="533"/>
        <v>2015</v>
      </c>
      <c r="AR219" s="11">
        <f t="shared" si="534"/>
        <v>1</v>
      </c>
      <c r="AS219" s="11">
        <f t="shared" si="535"/>
        <v>0</v>
      </c>
      <c r="AT219" s="11" t="str">
        <f t="shared" si="536"/>
        <v xml:space="preserve"> </v>
      </c>
      <c r="AU219" s="11" t="str">
        <f t="shared" si="537"/>
        <v/>
      </c>
      <c r="AV219" s="11" t="str">
        <f t="shared" si="538"/>
        <v xml:space="preserve"> </v>
      </c>
      <c r="AW219" s="11" t="str">
        <f t="shared" si="539"/>
        <v xml:space="preserve"> </v>
      </c>
      <c r="AX219" s="11">
        <f t="shared" si="540"/>
        <v>0</v>
      </c>
      <c r="AY219" s="11" t="str">
        <f t="shared" si="541"/>
        <v xml:space="preserve"> </v>
      </c>
      <c r="AZ219" s="11" t="str">
        <f t="shared" si="542"/>
        <v xml:space="preserve"> </v>
      </c>
      <c r="BA219" s="11" t="str">
        <f t="shared" si="543"/>
        <v xml:space="preserve"> </v>
      </c>
      <c r="BB219" s="11" t="str">
        <f t="shared" si="544"/>
        <v xml:space="preserve"> </v>
      </c>
      <c r="BC219" s="11">
        <f t="shared" si="545"/>
        <v>0</v>
      </c>
      <c r="BD219" s="11" t="str">
        <f t="shared" si="546"/>
        <v xml:space="preserve"> </v>
      </c>
      <c r="BE219" s="11" t="str">
        <f t="shared" si="547"/>
        <v xml:space="preserve"> </v>
      </c>
      <c r="BF219" s="11" t="str">
        <f t="shared" si="548"/>
        <v xml:space="preserve"> </v>
      </c>
      <c r="BG219" s="11" t="str">
        <f t="shared" si="578"/>
        <v xml:space="preserve"> </v>
      </c>
      <c r="BH219" s="11" t="str">
        <f t="shared" si="549"/>
        <v xml:space="preserve"> </v>
      </c>
      <c r="BI219" s="11" t="str">
        <f t="shared" si="550"/>
        <v xml:space="preserve"> </v>
      </c>
      <c r="BJ219" s="11">
        <f t="shared" si="551"/>
        <v>0</v>
      </c>
      <c r="BK219" s="11" t="str">
        <f t="shared" si="552"/>
        <v/>
      </c>
      <c r="BL219" s="11" t="str">
        <f t="shared" si="553"/>
        <v xml:space="preserve"> </v>
      </c>
      <c r="BM219" s="11" t="str">
        <f t="shared" si="554"/>
        <v xml:space="preserve"> </v>
      </c>
      <c r="BN219" s="11" t="str">
        <f t="shared" si="555"/>
        <v xml:space="preserve"> </v>
      </c>
      <c r="BO219" s="11" t="str">
        <f t="shared" si="556"/>
        <v xml:space="preserve"> </v>
      </c>
      <c r="BP219" s="11" t="str">
        <f t="shared" si="557"/>
        <v xml:space="preserve"> </v>
      </c>
      <c r="BQ219" s="11" t="str">
        <f t="shared" si="558"/>
        <v>0</v>
      </c>
      <c r="BR219" s="25">
        <f t="shared" si="559"/>
        <v>0</v>
      </c>
      <c r="BS219" s="11" t="str">
        <f t="shared" si="560"/>
        <v>Not Present</v>
      </c>
      <c r="BT219" s="11" t="str">
        <f t="shared" si="561"/>
        <v>0</v>
      </c>
      <c r="BU219" s="12">
        <f t="shared" si="591"/>
        <v>1</v>
      </c>
      <c r="BV219" s="12">
        <f t="shared" si="592"/>
        <v>0</v>
      </c>
      <c r="BW219" s="12">
        <f t="shared" si="579"/>
        <v>1</v>
      </c>
      <c r="BX219" s="12">
        <f t="shared" si="593"/>
        <v>1</v>
      </c>
      <c r="BY219" s="11">
        <f t="shared" si="594"/>
        <v>1</v>
      </c>
      <c r="BZ219" s="11">
        <f t="shared" si="565"/>
        <v>1</v>
      </c>
      <c r="CA219" s="11">
        <f t="shared" si="566"/>
        <v>2</v>
      </c>
      <c r="CB219" s="11">
        <f t="shared" si="567"/>
        <v>2015</v>
      </c>
      <c r="CC219" s="11">
        <f t="shared" si="568"/>
        <v>1</v>
      </c>
      <c r="CD219" s="11" t="str">
        <f t="shared" si="569"/>
        <v>No</v>
      </c>
      <c r="CE219" s="11">
        <f t="shared" si="595"/>
        <v>0</v>
      </c>
      <c r="CF219" s="11">
        <f t="shared" si="596"/>
        <v>0</v>
      </c>
      <c r="CG219" s="11">
        <f t="shared" si="597"/>
        <v>1</v>
      </c>
      <c r="CH219" s="11">
        <f t="shared" si="598"/>
        <v>0</v>
      </c>
      <c r="CI219" s="11">
        <f t="shared" si="572"/>
        <v>1</v>
      </c>
      <c r="CJ219" s="11">
        <f t="shared" si="573"/>
        <v>1</v>
      </c>
    </row>
    <row r="220" spans="1:88" x14ac:dyDescent="0.3">
      <c r="A220" s="11">
        <f t="shared" si="497"/>
        <v>2017</v>
      </c>
      <c r="B220" s="11" t="str">
        <f t="shared" si="498"/>
        <v>28-03-2017 10:17:27 CEST</v>
      </c>
      <c r="C220" s="11" t="str">
        <f t="shared" si="499"/>
        <v>Rwanda</v>
      </c>
      <c r="D220" s="11" t="str">
        <f t="shared" si="500"/>
        <v>Rulindo</v>
      </c>
      <c r="E220" s="11" t="str">
        <f t="shared" si="501"/>
        <v>Ntarabana</v>
      </c>
      <c r="F220" s="11" t="str">
        <f t="shared" si="502"/>
        <v>Kajevuba</v>
      </c>
      <c r="G220" s="11" t="str">
        <f t="shared" si="503"/>
        <v>Gitambi</v>
      </c>
      <c r="H220" s="11" t="str">
        <f t="shared" si="504"/>
        <v/>
      </c>
      <c r="I220" s="11" t="str">
        <f t="shared" si="505"/>
        <v/>
      </c>
      <c r="J220" s="11" t="str">
        <f t="shared" si="506"/>
        <v>Rwamugaza network</v>
      </c>
      <c r="K220" s="11">
        <f t="shared" si="507"/>
        <v>230</v>
      </c>
      <c r="L220" s="11">
        <f t="shared" si="583"/>
        <v>14106</v>
      </c>
      <c r="M220" s="11">
        <f t="shared" si="584"/>
        <v>35</v>
      </c>
      <c r="N220" s="11">
        <f t="shared" si="585"/>
        <v>403.02857142857141</v>
      </c>
      <c r="O220" s="11">
        <f t="shared" si="508"/>
        <v>230</v>
      </c>
      <c r="P220" s="11" t="str">
        <f t="shared" si="509"/>
        <v xml:space="preserve"> </v>
      </c>
      <c r="Q220" s="13">
        <f t="shared" si="586"/>
        <v>1</v>
      </c>
      <c r="R220" s="11">
        <f t="shared" si="587"/>
        <v>1</v>
      </c>
      <c r="S220" s="11">
        <f t="shared" si="510"/>
        <v>0</v>
      </c>
      <c r="T220" s="11">
        <f t="shared" si="511"/>
        <v>1</v>
      </c>
      <c r="U220" s="11" t="str">
        <f t="shared" si="512"/>
        <v>Piped Network -- Gravity Only</v>
      </c>
      <c r="V220" s="11">
        <f t="shared" si="513"/>
        <v>2003</v>
      </c>
      <c r="W220" s="11" t="str">
        <f t="shared" si="514"/>
        <v>Government</v>
      </c>
      <c r="X220" s="11" t="str">
        <f t="shared" si="515"/>
        <v>Spring</v>
      </c>
      <c r="Y220" s="11">
        <f t="shared" si="516"/>
        <v>1</v>
      </c>
      <c r="Z220" s="11">
        <f t="shared" si="517"/>
        <v>1</v>
      </c>
      <c r="AA220" s="11">
        <f t="shared" si="518"/>
        <v>1</v>
      </c>
      <c r="AB220" s="11" t="str">
        <f t="shared" si="519"/>
        <v/>
      </c>
      <c r="AC220" s="11">
        <f t="shared" si="520"/>
        <v>1</v>
      </c>
      <c r="AD220" s="11">
        <f t="shared" si="521"/>
        <v>2003</v>
      </c>
      <c r="AE220" s="11">
        <f t="shared" si="522"/>
        <v>1</v>
      </c>
      <c r="AF220" s="11">
        <f t="shared" si="523"/>
        <v>3</v>
      </c>
      <c r="AG220" s="12">
        <f t="shared" si="588"/>
        <v>576000</v>
      </c>
      <c r="AH220" s="12">
        <f t="shared" si="589"/>
        <v>500.86956521739131</v>
      </c>
      <c r="AI220" s="11">
        <f t="shared" si="590"/>
        <v>1</v>
      </c>
      <c r="AJ220" s="11">
        <f t="shared" si="526"/>
        <v>1</v>
      </c>
      <c r="AK220" s="11">
        <f t="shared" si="527"/>
        <v>2</v>
      </c>
      <c r="AL220" s="11">
        <f t="shared" si="528"/>
        <v>2003</v>
      </c>
      <c r="AM220" s="11">
        <f t="shared" si="529"/>
        <v>1</v>
      </c>
      <c r="AN220" s="11">
        <f t="shared" si="530"/>
        <v>35000</v>
      </c>
      <c r="AO220" s="11">
        <f t="shared" si="531"/>
        <v>1</v>
      </c>
      <c r="AP220" s="11">
        <f t="shared" si="532"/>
        <v>7</v>
      </c>
      <c r="AQ220" s="11">
        <f t="shared" si="533"/>
        <v>2003</v>
      </c>
      <c r="AR220" s="11">
        <f t="shared" si="534"/>
        <v>1</v>
      </c>
      <c r="AS220" s="11">
        <f t="shared" si="535"/>
        <v>1</v>
      </c>
      <c r="AT220" s="11">
        <f t="shared" si="536"/>
        <v>12</v>
      </c>
      <c r="AU220" s="11" t="str">
        <f t="shared" si="537"/>
        <v/>
      </c>
      <c r="AV220" s="11">
        <f t="shared" si="538"/>
        <v>2003</v>
      </c>
      <c r="AW220" s="11">
        <f t="shared" si="539"/>
        <v>1</v>
      </c>
      <c r="AX220" s="11">
        <f t="shared" si="540"/>
        <v>1</v>
      </c>
      <c r="AY220" s="11">
        <f t="shared" si="541"/>
        <v>2</v>
      </c>
      <c r="AZ220" s="11">
        <f t="shared" si="542"/>
        <v>2003</v>
      </c>
      <c r="BA220" s="11">
        <f t="shared" si="543"/>
        <v>1</v>
      </c>
      <c r="BB220" s="11">
        <f t="shared" si="544"/>
        <v>3500</v>
      </c>
      <c r="BC220" s="11">
        <f t="shared" si="545"/>
        <v>0</v>
      </c>
      <c r="BD220" s="11" t="str">
        <f t="shared" si="546"/>
        <v xml:space="preserve"> </v>
      </c>
      <c r="BE220" s="11" t="str">
        <f t="shared" si="547"/>
        <v xml:space="preserve"> </v>
      </c>
      <c r="BF220" s="11" t="str">
        <f t="shared" si="548"/>
        <v xml:space="preserve"> </v>
      </c>
      <c r="BG220" s="11" t="str">
        <f t="shared" si="578"/>
        <v xml:space="preserve"> </v>
      </c>
      <c r="BH220" s="11" t="str">
        <f t="shared" si="549"/>
        <v xml:space="preserve"> </v>
      </c>
      <c r="BI220" s="11" t="str">
        <f t="shared" si="550"/>
        <v xml:space="preserve"> </v>
      </c>
      <c r="BJ220" s="11">
        <f t="shared" si="551"/>
        <v>0</v>
      </c>
      <c r="BK220" s="11" t="str">
        <f t="shared" si="552"/>
        <v/>
      </c>
      <c r="BL220" s="11" t="str">
        <f t="shared" si="553"/>
        <v xml:space="preserve"> </v>
      </c>
      <c r="BM220" s="11" t="str">
        <f t="shared" si="554"/>
        <v xml:space="preserve"> </v>
      </c>
      <c r="BN220" s="11" t="str">
        <f t="shared" si="555"/>
        <v xml:space="preserve"> </v>
      </c>
      <c r="BO220" s="11" t="str">
        <f t="shared" si="556"/>
        <v xml:space="preserve"> </v>
      </c>
      <c r="BP220" s="11" t="str">
        <f t="shared" si="557"/>
        <v xml:space="preserve"> </v>
      </c>
      <c r="BQ220" s="11" t="str">
        <f t="shared" si="558"/>
        <v>0</v>
      </c>
      <c r="BR220" s="25">
        <f t="shared" si="559"/>
        <v>0</v>
      </c>
      <c r="BS220" s="11" t="str">
        <f t="shared" si="560"/>
        <v>Not Present</v>
      </c>
      <c r="BT220" s="11" t="str">
        <f t="shared" si="561"/>
        <v>0</v>
      </c>
      <c r="BU220" s="12">
        <f t="shared" si="591"/>
        <v>1</v>
      </c>
      <c r="BV220" s="12">
        <f t="shared" si="592"/>
        <v>0</v>
      </c>
      <c r="BW220" s="12">
        <f t="shared" si="579"/>
        <v>1</v>
      </c>
      <c r="BX220" s="12">
        <f t="shared" si="593"/>
        <v>1</v>
      </c>
      <c r="BY220" s="11">
        <f t="shared" si="594"/>
        <v>1</v>
      </c>
      <c r="BZ220" s="11">
        <f t="shared" si="565"/>
        <v>1</v>
      </c>
      <c r="CA220" s="11">
        <f t="shared" si="566"/>
        <v>1</v>
      </c>
      <c r="CB220" s="11">
        <f t="shared" si="567"/>
        <v>2003</v>
      </c>
      <c r="CC220" s="11">
        <f t="shared" si="568"/>
        <v>1</v>
      </c>
      <c r="CD220" s="11" t="str">
        <f t="shared" si="569"/>
        <v>No</v>
      </c>
      <c r="CE220" s="11">
        <f t="shared" si="595"/>
        <v>0</v>
      </c>
      <c r="CF220" s="11">
        <f t="shared" si="596"/>
        <v>0</v>
      </c>
      <c r="CG220" s="11">
        <f t="shared" si="597"/>
        <v>1</v>
      </c>
      <c r="CH220" s="11">
        <f t="shared" si="598"/>
        <v>0</v>
      </c>
      <c r="CI220" s="11">
        <f t="shared" si="572"/>
        <v>1</v>
      </c>
      <c r="CJ220" s="11">
        <f t="shared" si="573"/>
        <v>1</v>
      </c>
    </row>
    <row r="221" spans="1:88" x14ac:dyDescent="0.3">
      <c r="A221" s="11">
        <f t="shared" si="497"/>
        <v>2017</v>
      </c>
      <c r="B221" s="11" t="str">
        <f t="shared" si="498"/>
        <v>25-03-2017 20:47:10 CET</v>
      </c>
      <c r="C221" s="11" t="str">
        <f t="shared" si="499"/>
        <v>Rwanda</v>
      </c>
      <c r="D221" s="11" t="str">
        <f t="shared" si="500"/>
        <v>Rulindo</v>
      </c>
      <c r="E221" s="11" t="str">
        <f t="shared" si="501"/>
        <v>Buyoga</v>
      </c>
      <c r="F221" s="11" t="str">
        <f t="shared" si="502"/>
        <v>Butare</v>
      </c>
      <c r="G221" s="11" t="str">
        <f t="shared" si="503"/>
        <v>Giko</v>
      </c>
      <c r="H221" s="11" t="str">
        <f t="shared" si="504"/>
        <v/>
      </c>
      <c r="I221" s="11" t="str">
        <f t="shared" si="505"/>
        <v/>
      </c>
      <c r="J221" s="11" t="str">
        <f t="shared" si="506"/>
        <v>Kiduha</v>
      </c>
      <c r="K221" s="11">
        <f t="shared" si="507"/>
        <v>151</v>
      </c>
      <c r="L221" s="11">
        <f t="shared" si="583"/>
        <v>0</v>
      </c>
      <c r="M221" s="11">
        <f t="shared" si="584"/>
        <v>7</v>
      </c>
      <c r="N221" s="11">
        <f t="shared" si="585"/>
        <v>0</v>
      </c>
      <c r="O221" s="11">
        <f t="shared" si="508"/>
        <v>130</v>
      </c>
      <c r="P221" s="11">
        <f t="shared" si="509"/>
        <v>21</v>
      </c>
      <c r="Q221" s="13">
        <f t="shared" si="586"/>
        <v>0.86092715231788075</v>
      </c>
      <c r="R221" s="11">
        <f t="shared" si="587"/>
        <v>0</v>
      </c>
      <c r="S221" s="11">
        <f t="shared" si="510"/>
        <v>1</v>
      </c>
      <c r="T221" s="11">
        <f t="shared" si="511"/>
        <v>1</v>
      </c>
      <c r="U221" s="11" t="str">
        <f t="shared" si="512"/>
        <v>Piped Network -- Gravity Only</v>
      </c>
      <c r="V221" s="11">
        <f t="shared" si="513"/>
        <v>2007</v>
      </c>
      <c r="W221" s="11" t="str">
        <f t="shared" si="514"/>
        <v>Governement (District, Wasac) And Water For People</v>
      </c>
      <c r="X221" s="11" t="str">
        <f t="shared" si="515"/>
        <v>Spring</v>
      </c>
      <c r="Y221" s="11">
        <f t="shared" si="516"/>
        <v>1</v>
      </c>
      <c r="Z221" s="11">
        <f t="shared" si="517"/>
        <v>0</v>
      </c>
      <c r="AA221" s="11">
        <f t="shared" si="518"/>
        <v>1</v>
      </c>
      <c r="AB221" s="11" t="str">
        <f t="shared" si="519"/>
        <v>"Springbox" --Intake Structure At A Spring</v>
      </c>
      <c r="AC221" s="11">
        <f t="shared" si="520"/>
        <v>1</v>
      </c>
      <c r="AD221" s="11">
        <f t="shared" si="521"/>
        <v>2007</v>
      </c>
      <c r="AE221" s="11">
        <f t="shared" si="522"/>
        <v>2</v>
      </c>
      <c r="AF221" s="11">
        <f t="shared" si="523"/>
        <v>20</v>
      </c>
      <c r="AG221" s="12">
        <f t="shared" si="588"/>
        <v>86400</v>
      </c>
      <c r="AH221" s="12">
        <f t="shared" si="589"/>
        <v>132.92307692307693</v>
      </c>
      <c r="AI221" s="11">
        <f t="shared" si="590"/>
        <v>1</v>
      </c>
      <c r="AJ221" s="11">
        <f t="shared" si="526"/>
        <v>1</v>
      </c>
      <c r="AK221" s="11">
        <f t="shared" si="527"/>
        <v>1</v>
      </c>
      <c r="AL221" s="11">
        <f t="shared" si="528"/>
        <v>2007</v>
      </c>
      <c r="AM221" s="11">
        <f t="shared" si="529"/>
        <v>2</v>
      </c>
      <c r="AN221" s="11">
        <f t="shared" si="530"/>
        <v>2200</v>
      </c>
      <c r="AO221" s="11">
        <f t="shared" si="531"/>
        <v>1</v>
      </c>
      <c r="AP221" s="11">
        <f t="shared" si="532"/>
        <v>3</v>
      </c>
      <c r="AQ221" s="11">
        <f t="shared" si="533"/>
        <v>2007</v>
      </c>
      <c r="AR221" s="11">
        <f t="shared" si="534"/>
        <v>2</v>
      </c>
      <c r="AS221" s="11">
        <f t="shared" si="535"/>
        <v>0</v>
      </c>
      <c r="AT221" s="11" t="str">
        <f t="shared" si="536"/>
        <v xml:space="preserve"> </v>
      </c>
      <c r="AU221" s="11" t="str">
        <f t="shared" si="537"/>
        <v/>
      </c>
      <c r="AV221" s="11" t="str">
        <f t="shared" si="538"/>
        <v xml:space="preserve"> </v>
      </c>
      <c r="AW221" s="11" t="str">
        <f t="shared" si="539"/>
        <v xml:space="preserve"> </v>
      </c>
      <c r="AX221" s="11">
        <f t="shared" si="540"/>
        <v>0</v>
      </c>
      <c r="AY221" s="11" t="str">
        <f t="shared" si="541"/>
        <v xml:space="preserve"> </v>
      </c>
      <c r="AZ221" s="11" t="str">
        <f t="shared" si="542"/>
        <v xml:space="preserve"> </v>
      </c>
      <c r="BA221" s="11" t="str">
        <f t="shared" si="543"/>
        <v xml:space="preserve"> </v>
      </c>
      <c r="BB221" s="11" t="str">
        <f t="shared" si="544"/>
        <v xml:space="preserve"> </v>
      </c>
      <c r="BC221" s="11">
        <f t="shared" si="545"/>
        <v>0</v>
      </c>
      <c r="BD221" s="11" t="str">
        <f t="shared" si="546"/>
        <v xml:space="preserve"> </v>
      </c>
      <c r="BE221" s="11" t="str">
        <f t="shared" si="547"/>
        <v xml:space="preserve"> </v>
      </c>
      <c r="BF221" s="11" t="str">
        <f t="shared" si="548"/>
        <v xml:space="preserve"> </v>
      </c>
      <c r="BG221" s="11" t="str">
        <f t="shared" si="578"/>
        <v xml:space="preserve"> </v>
      </c>
      <c r="BH221" s="11" t="str">
        <f t="shared" si="549"/>
        <v xml:space="preserve"> </v>
      </c>
      <c r="BI221" s="11" t="str">
        <f t="shared" si="550"/>
        <v xml:space="preserve"> </v>
      </c>
      <c r="BJ221" s="11">
        <f t="shared" si="551"/>
        <v>0</v>
      </c>
      <c r="BK221" s="11" t="str">
        <f t="shared" si="552"/>
        <v/>
      </c>
      <c r="BL221" s="11" t="str">
        <f t="shared" si="553"/>
        <v xml:space="preserve"> </v>
      </c>
      <c r="BM221" s="11" t="str">
        <f t="shared" si="554"/>
        <v xml:space="preserve"> </v>
      </c>
      <c r="BN221" s="11" t="str">
        <f t="shared" si="555"/>
        <v xml:space="preserve"> </v>
      </c>
      <c r="BO221" s="11" t="str">
        <f t="shared" si="556"/>
        <v xml:space="preserve"> </v>
      </c>
      <c r="BP221" s="11" t="str">
        <f t="shared" si="557"/>
        <v xml:space="preserve"> </v>
      </c>
      <c r="BQ221" s="11" t="str">
        <f t="shared" si="558"/>
        <v>0</v>
      </c>
      <c r="BR221" s="25">
        <f t="shared" si="559"/>
        <v>0</v>
      </c>
      <c r="BS221" s="11" t="str">
        <f t="shared" si="560"/>
        <v>Not Present</v>
      </c>
      <c r="BT221" s="11" t="str">
        <f t="shared" si="561"/>
        <v>0</v>
      </c>
      <c r="BU221" s="12">
        <f t="shared" si="591"/>
        <v>1</v>
      </c>
      <c r="BV221" s="12">
        <f t="shared" si="592"/>
        <v>0</v>
      </c>
      <c r="BW221" s="12">
        <f t="shared" si="579"/>
        <v>1</v>
      </c>
      <c r="BX221" s="12">
        <f t="shared" si="593"/>
        <v>1</v>
      </c>
      <c r="BY221" s="11">
        <f t="shared" si="594"/>
        <v>1</v>
      </c>
      <c r="BZ221" s="11">
        <f t="shared" si="565"/>
        <v>1</v>
      </c>
      <c r="CA221" s="11">
        <f t="shared" si="566"/>
        <v>2</v>
      </c>
      <c r="CB221" s="11">
        <f t="shared" si="567"/>
        <v>2007</v>
      </c>
      <c r="CC221" s="11">
        <f t="shared" si="568"/>
        <v>1</v>
      </c>
      <c r="CD221" s="11" t="str">
        <f t="shared" si="569"/>
        <v>No</v>
      </c>
      <c r="CE221" s="11">
        <f t="shared" si="595"/>
        <v>0</v>
      </c>
      <c r="CF221" s="11">
        <f t="shared" si="596"/>
        <v>0</v>
      </c>
      <c r="CG221" s="11">
        <f t="shared" si="597"/>
        <v>1</v>
      </c>
      <c r="CH221" s="11">
        <f t="shared" si="598"/>
        <v>0</v>
      </c>
      <c r="CI221" s="11">
        <f t="shared" si="572"/>
        <v>1</v>
      </c>
      <c r="CJ221" s="11">
        <f t="shared" si="573"/>
        <v>2</v>
      </c>
    </row>
    <row r="222" spans="1:88" x14ac:dyDescent="0.3">
      <c r="A222" s="11">
        <f t="shared" si="497"/>
        <v>2017</v>
      </c>
      <c r="B222" s="11" t="str">
        <f t="shared" si="498"/>
        <v>02-01-2015 05:48:18 CET</v>
      </c>
      <c r="C222" s="11" t="str">
        <f t="shared" si="499"/>
        <v>Rwanda</v>
      </c>
      <c r="D222" s="11" t="str">
        <f t="shared" si="500"/>
        <v>Rulindo</v>
      </c>
      <c r="E222" s="11" t="str">
        <f t="shared" si="501"/>
        <v>Cyungo</v>
      </c>
      <c r="F222" s="11" t="str">
        <f t="shared" si="502"/>
        <v>Rwili</v>
      </c>
      <c r="G222" s="11" t="str">
        <f t="shared" si="503"/>
        <v>Karambi</v>
      </c>
      <c r="H222" s="11" t="str">
        <f t="shared" si="504"/>
        <v/>
      </c>
      <c r="I222" s="11" t="str">
        <f t="shared" si="505"/>
        <v/>
      </c>
      <c r="J222" s="11" t="str">
        <f t="shared" si="506"/>
        <v>Nyamagana</v>
      </c>
      <c r="K222" s="11">
        <f t="shared" si="507"/>
        <v>80</v>
      </c>
      <c r="L222" s="11">
        <f t="shared" si="583"/>
        <v>20456</v>
      </c>
      <c r="M222" s="11">
        <f t="shared" si="584"/>
        <v>36</v>
      </c>
      <c r="N222" s="11">
        <f t="shared" si="585"/>
        <v>568.22222222222217</v>
      </c>
      <c r="O222" s="11">
        <f t="shared" si="508"/>
        <v>20</v>
      </c>
      <c r="P222" s="11">
        <f t="shared" si="509"/>
        <v>60</v>
      </c>
      <c r="Q222" s="13">
        <f t="shared" si="586"/>
        <v>0.25</v>
      </c>
      <c r="R222" s="11">
        <f t="shared" si="587"/>
        <v>0</v>
      </c>
      <c r="S222" s="11">
        <f t="shared" si="510"/>
        <v>0</v>
      </c>
      <c r="T222" s="11">
        <f t="shared" si="511"/>
        <v>1</v>
      </c>
      <c r="U222" s="11" t="str">
        <f t="shared" si="512"/>
        <v>Piped Network -- Gravity Only</v>
      </c>
      <c r="V222" s="11">
        <f t="shared" si="513"/>
        <v>2011</v>
      </c>
      <c r="W222" s="11" t="str">
        <f t="shared" si="514"/>
        <v>Government And African Development Bank</v>
      </c>
      <c r="X222" s="11" t="str">
        <f t="shared" si="515"/>
        <v>Spring</v>
      </c>
      <c r="Y222" s="11">
        <f t="shared" si="516"/>
        <v>2</v>
      </c>
      <c r="Z222" s="11">
        <f t="shared" si="517"/>
        <v>1</v>
      </c>
      <c r="AA222" s="11">
        <f t="shared" si="518"/>
        <v>1</v>
      </c>
      <c r="AB222" s="11" t="str">
        <f t="shared" si="519"/>
        <v>"Springbox" --Intake Structure At A Spring</v>
      </c>
      <c r="AC222" s="11">
        <f t="shared" si="520"/>
        <v>1</v>
      </c>
      <c r="AD222" s="11">
        <f t="shared" si="521"/>
        <v>2015</v>
      </c>
      <c r="AE222" s="11">
        <f t="shared" si="522"/>
        <v>1</v>
      </c>
      <c r="AF222" s="11">
        <f t="shared" si="523"/>
        <v>5</v>
      </c>
      <c r="AG222" s="12">
        <f t="shared" si="588"/>
        <v>345600</v>
      </c>
      <c r="AH222" s="12">
        <f t="shared" si="589"/>
        <v>3456</v>
      </c>
      <c r="AI222" s="11">
        <f t="shared" si="590"/>
        <v>1</v>
      </c>
      <c r="AJ222" s="11">
        <f t="shared" si="526"/>
        <v>1</v>
      </c>
      <c r="AK222" s="11">
        <f t="shared" si="527"/>
        <v>2</v>
      </c>
      <c r="AL222" s="11">
        <f t="shared" si="528"/>
        <v>2015</v>
      </c>
      <c r="AM222" s="11">
        <f t="shared" si="529"/>
        <v>1</v>
      </c>
      <c r="AN222" s="11">
        <f t="shared" si="530"/>
        <v>2100</v>
      </c>
      <c r="AO222" s="11">
        <f t="shared" si="531"/>
        <v>1</v>
      </c>
      <c r="AP222" s="11">
        <f t="shared" si="532"/>
        <v>11</v>
      </c>
      <c r="AQ222" s="11">
        <f t="shared" si="533"/>
        <v>2011</v>
      </c>
      <c r="AR222" s="11">
        <f t="shared" si="534"/>
        <v>1</v>
      </c>
      <c r="AS222" s="11">
        <f t="shared" si="535"/>
        <v>1</v>
      </c>
      <c r="AT222" s="11">
        <f t="shared" si="536"/>
        <v>15</v>
      </c>
      <c r="AU222" s="11" t="str">
        <f t="shared" si="537"/>
        <v>Pressure Break Tank|Distribution Chamber</v>
      </c>
      <c r="AV222" s="11">
        <f t="shared" si="538"/>
        <v>2011</v>
      </c>
      <c r="AW222" s="11">
        <f t="shared" si="539"/>
        <v>1</v>
      </c>
      <c r="AX222" s="11">
        <f t="shared" si="540"/>
        <v>1</v>
      </c>
      <c r="AY222" s="11">
        <f t="shared" si="541"/>
        <v>3</v>
      </c>
      <c r="AZ222" s="11">
        <f t="shared" si="542"/>
        <v>2011</v>
      </c>
      <c r="BA222" s="11">
        <f t="shared" si="543"/>
        <v>2</v>
      </c>
      <c r="BB222" s="11">
        <f t="shared" si="544"/>
        <v>37000</v>
      </c>
      <c r="BC222" s="11">
        <f t="shared" si="545"/>
        <v>0</v>
      </c>
      <c r="BD222" s="11" t="str">
        <f t="shared" si="546"/>
        <v xml:space="preserve"> </v>
      </c>
      <c r="BE222" s="11" t="str">
        <f t="shared" si="547"/>
        <v xml:space="preserve"> </v>
      </c>
      <c r="BF222" s="11" t="str">
        <f t="shared" si="548"/>
        <v xml:space="preserve"> </v>
      </c>
      <c r="BG222" s="11" t="str">
        <f t="shared" si="578"/>
        <v xml:space="preserve"> </v>
      </c>
      <c r="BH222" s="11" t="str">
        <f t="shared" si="549"/>
        <v xml:space="preserve"> </v>
      </c>
      <c r="BI222" s="11" t="str">
        <f t="shared" si="550"/>
        <v xml:space="preserve"> </v>
      </c>
      <c r="BJ222" s="11">
        <f t="shared" si="551"/>
        <v>0</v>
      </c>
      <c r="BK222" s="11" t="str">
        <f t="shared" si="552"/>
        <v/>
      </c>
      <c r="BL222" s="11" t="str">
        <f t="shared" si="553"/>
        <v xml:space="preserve"> </v>
      </c>
      <c r="BM222" s="11" t="str">
        <f t="shared" si="554"/>
        <v xml:space="preserve"> </v>
      </c>
      <c r="BN222" s="11" t="str">
        <f t="shared" si="555"/>
        <v xml:space="preserve"> </v>
      </c>
      <c r="BO222" s="11" t="str">
        <f t="shared" si="556"/>
        <v xml:space="preserve"> </v>
      </c>
      <c r="BP222" s="11" t="str">
        <f t="shared" si="557"/>
        <v xml:space="preserve"> </v>
      </c>
      <c r="BQ222" s="11" t="str">
        <f t="shared" si="558"/>
        <v>0</v>
      </c>
      <c r="BR222" s="25">
        <f t="shared" si="559"/>
        <v>0</v>
      </c>
      <c r="BS222" s="11" t="str">
        <f t="shared" si="560"/>
        <v>Not Present</v>
      </c>
      <c r="BT222" s="11" t="str">
        <f t="shared" si="561"/>
        <v>0</v>
      </c>
      <c r="BU222" s="12">
        <f t="shared" si="591"/>
        <v>1</v>
      </c>
      <c r="BV222" s="12">
        <f t="shared" si="592"/>
        <v>0</v>
      </c>
      <c r="BW222" s="12">
        <f t="shared" si="579"/>
        <v>1</v>
      </c>
      <c r="BX222" s="12">
        <f t="shared" si="593"/>
        <v>1</v>
      </c>
      <c r="BY222" s="11">
        <f t="shared" si="594"/>
        <v>1</v>
      </c>
      <c r="BZ222" s="11">
        <f t="shared" si="565"/>
        <v>1</v>
      </c>
      <c r="CA222" s="11">
        <f t="shared" si="566"/>
        <v>29</v>
      </c>
      <c r="CB222" s="11">
        <f t="shared" si="567"/>
        <v>2011</v>
      </c>
      <c r="CC222" s="11">
        <f t="shared" si="568"/>
        <v>1</v>
      </c>
      <c r="CD222" s="11" t="str">
        <f t="shared" si="569"/>
        <v>Yes</v>
      </c>
      <c r="CE222" s="11">
        <f t="shared" si="595"/>
        <v>7</v>
      </c>
      <c r="CF222" s="11">
        <f t="shared" si="596"/>
        <v>60</v>
      </c>
      <c r="CG222" s="11">
        <f t="shared" si="597"/>
        <v>0</v>
      </c>
      <c r="CH222" s="11">
        <f t="shared" si="598"/>
        <v>420</v>
      </c>
      <c r="CI222" s="11">
        <f t="shared" si="572"/>
        <v>0</v>
      </c>
      <c r="CJ222" s="11">
        <f t="shared" si="573"/>
        <v>2</v>
      </c>
    </row>
    <row r="223" spans="1:88" x14ac:dyDescent="0.3">
      <c r="A223" s="11">
        <f t="shared" si="497"/>
        <v>2017</v>
      </c>
      <c r="B223" s="11" t="str">
        <f t="shared" si="498"/>
        <v>21-04-2017 16:34:16 CEST</v>
      </c>
      <c r="C223" s="11" t="str">
        <f t="shared" si="499"/>
        <v>Rwanda</v>
      </c>
      <c r="D223" s="11" t="str">
        <f t="shared" si="500"/>
        <v>Rulindo</v>
      </c>
      <c r="E223" s="11" t="str">
        <f t="shared" si="501"/>
        <v>Rusiga</v>
      </c>
      <c r="F223" s="11" t="str">
        <f t="shared" si="502"/>
        <v>Taba</v>
      </c>
      <c r="G223" s="11" t="str">
        <f t="shared" si="503"/>
        <v>Bitare</v>
      </c>
      <c r="H223" s="11" t="str">
        <f t="shared" si="504"/>
        <v/>
      </c>
      <c r="I223" s="11" t="str">
        <f t="shared" si="505"/>
        <v/>
      </c>
      <c r="J223" s="11" t="str">
        <f t="shared" si="506"/>
        <v>Bitare-Gahondo sources catchment area</v>
      </c>
      <c r="K223" s="11">
        <f t="shared" si="507"/>
        <v>113</v>
      </c>
      <c r="L223" s="11">
        <f t="shared" si="583"/>
        <v>9577</v>
      </c>
      <c r="M223" s="11">
        <f t="shared" si="584"/>
        <v>1</v>
      </c>
      <c r="N223" s="11">
        <f t="shared" si="585"/>
        <v>9577</v>
      </c>
      <c r="O223" s="11">
        <f t="shared" si="508"/>
        <v>113</v>
      </c>
      <c r="P223" s="11" t="str">
        <f t="shared" si="509"/>
        <v xml:space="preserve"> </v>
      </c>
      <c r="Q223" s="13">
        <f t="shared" si="586"/>
        <v>1</v>
      </c>
      <c r="R223" s="11">
        <f t="shared" si="587"/>
        <v>1</v>
      </c>
      <c r="S223" s="11">
        <f t="shared" si="510"/>
        <v>0</v>
      </c>
      <c r="T223" s="11">
        <f t="shared" si="511"/>
        <v>1</v>
      </c>
      <c r="U223" s="11" t="str">
        <f t="shared" si="512"/>
        <v>Piped Network -- Gravity Only</v>
      </c>
      <c r="V223" s="11">
        <f t="shared" si="513"/>
        <v>2017</v>
      </c>
      <c r="W223" s="11" t="str">
        <f t="shared" si="514"/>
        <v>Government Of Rwanda</v>
      </c>
      <c r="X223" s="11" t="str">
        <f t="shared" si="515"/>
        <v>Spring</v>
      </c>
      <c r="Y223" s="11">
        <f t="shared" si="516"/>
        <v>2</v>
      </c>
      <c r="Z223" s="11">
        <f t="shared" si="517"/>
        <v>1</v>
      </c>
      <c r="AA223" s="11">
        <f t="shared" si="518"/>
        <v>1</v>
      </c>
      <c r="AB223" s="11" t="str">
        <f t="shared" si="519"/>
        <v>"Springbox" --Intake Structure At A Spring</v>
      </c>
      <c r="AC223" s="11">
        <f t="shared" si="520"/>
        <v>2</v>
      </c>
      <c r="AD223" s="11">
        <f t="shared" si="521"/>
        <v>2017</v>
      </c>
      <c r="AE223" s="11">
        <f t="shared" si="522"/>
        <v>1</v>
      </c>
      <c r="AF223" s="11">
        <f t="shared" si="523"/>
        <v>10</v>
      </c>
      <c r="AG223" s="12">
        <f t="shared" si="588"/>
        <v>172800</v>
      </c>
      <c r="AH223" s="12">
        <f t="shared" si="589"/>
        <v>305.84070796460179</v>
      </c>
      <c r="AI223" s="11">
        <f t="shared" si="590"/>
        <v>1</v>
      </c>
      <c r="AJ223" s="11">
        <f t="shared" si="526"/>
        <v>1</v>
      </c>
      <c r="AK223" s="11">
        <f t="shared" si="527"/>
        <v>2</v>
      </c>
      <c r="AL223" s="11">
        <f t="shared" si="528"/>
        <v>2017</v>
      </c>
      <c r="AM223" s="11">
        <f t="shared" si="529"/>
        <v>1</v>
      </c>
      <c r="AN223" s="11">
        <f t="shared" si="530"/>
        <v>400</v>
      </c>
      <c r="AO223" s="11">
        <f t="shared" si="531"/>
        <v>1</v>
      </c>
      <c r="AP223" s="11">
        <f t="shared" si="532"/>
        <v>2</v>
      </c>
      <c r="AQ223" s="11">
        <f t="shared" si="533"/>
        <v>2017</v>
      </c>
      <c r="AR223" s="11">
        <f t="shared" si="534"/>
        <v>1</v>
      </c>
      <c r="AS223" s="11">
        <f t="shared" si="535"/>
        <v>0</v>
      </c>
      <c r="AT223" s="11" t="str">
        <f t="shared" si="536"/>
        <v xml:space="preserve"> </v>
      </c>
      <c r="AU223" s="11" t="str">
        <f t="shared" si="537"/>
        <v/>
      </c>
      <c r="AV223" s="11" t="str">
        <f t="shared" si="538"/>
        <v xml:space="preserve"> </v>
      </c>
      <c r="AW223" s="11" t="str">
        <f t="shared" si="539"/>
        <v xml:space="preserve"> </v>
      </c>
      <c r="AX223" s="11">
        <f t="shared" si="540"/>
        <v>0</v>
      </c>
      <c r="AY223" s="11" t="str">
        <f t="shared" si="541"/>
        <v xml:space="preserve"> </v>
      </c>
      <c r="AZ223" s="11" t="str">
        <f t="shared" si="542"/>
        <v xml:space="preserve"> </v>
      </c>
      <c r="BA223" s="11" t="str">
        <f t="shared" si="543"/>
        <v xml:space="preserve"> </v>
      </c>
      <c r="BB223" s="11" t="str">
        <f t="shared" si="544"/>
        <v xml:space="preserve"> </v>
      </c>
      <c r="BC223" s="11">
        <f t="shared" si="545"/>
        <v>0</v>
      </c>
      <c r="BD223" s="11" t="str">
        <f t="shared" si="546"/>
        <v xml:space="preserve"> </v>
      </c>
      <c r="BE223" s="11" t="str">
        <f t="shared" si="547"/>
        <v xml:space="preserve"> </v>
      </c>
      <c r="BF223" s="11" t="str">
        <f t="shared" si="548"/>
        <v xml:space="preserve"> </v>
      </c>
      <c r="BG223" s="11" t="str">
        <f t="shared" si="578"/>
        <v xml:space="preserve"> </v>
      </c>
      <c r="BH223" s="11" t="str">
        <f t="shared" si="549"/>
        <v xml:space="preserve"> </v>
      </c>
      <c r="BI223" s="11" t="str">
        <f t="shared" si="550"/>
        <v xml:space="preserve"> </v>
      </c>
      <c r="BJ223" s="11">
        <f t="shared" si="551"/>
        <v>0</v>
      </c>
      <c r="BK223" s="11" t="str">
        <f t="shared" si="552"/>
        <v/>
      </c>
      <c r="BL223" s="11" t="str">
        <f t="shared" si="553"/>
        <v xml:space="preserve"> </v>
      </c>
      <c r="BM223" s="11" t="str">
        <f t="shared" si="554"/>
        <v xml:space="preserve"> </v>
      </c>
      <c r="BN223" s="11" t="str">
        <f t="shared" si="555"/>
        <v xml:space="preserve"> </v>
      </c>
      <c r="BO223" s="11" t="str">
        <f t="shared" si="556"/>
        <v xml:space="preserve"> </v>
      </c>
      <c r="BP223" s="11" t="str">
        <f t="shared" si="557"/>
        <v xml:space="preserve"> </v>
      </c>
      <c r="BQ223" s="11" t="str">
        <f t="shared" si="558"/>
        <v>0</v>
      </c>
      <c r="BR223" s="25">
        <f t="shared" si="559"/>
        <v>0</v>
      </c>
      <c r="BS223" s="11" t="str">
        <f t="shared" si="560"/>
        <v>Not Present</v>
      </c>
      <c r="BT223" s="11" t="str">
        <f t="shared" si="561"/>
        <v>0</v>
      </c>
      <c r="BU223" s="12">
        <f t="shared" si="591"/>
        <v>1</v>
      </c>
      <c r="BV223" s="12">
        <f t="shared" si="592"/>
        <v>0</v>
      </c>
      <c r="BW223" s="12">
        <f t="shared" si="579"/>
        <v>1</v>
      </c>
      <c r="BX223" s="12">
        <f t="shared" si="593"/>
        <v>1</v>
      </c>
      <c r="BY223" s="11">
        <f t="shared" si="594"/>
        <v>1</v>
      </c>
      <c r="BZ223" s="11">
        <f t="shared" si="565"/>
        <v>1</v>
      </c>
      <c r="CA223" s="11">
        <f t="shared" si="566"/>
        <v>2</v>
      </c>
      <c r="CB223" s="11">
        <f t="shared" si="567"/>
        <v>2017</v>
      </c>
      <c r="CC223" s="11">
        <f t="shared" si="568"/>
        <v>1</v>
      </c>
      <c r="CD223" s="11" t="str">
        <f t="shared" si="569"/>
        <v>No</v>
      </c>
      <c r="CE223" s="11">
        <f t="shared" si="595"/>
        <v>0</v>
      </c>
      <c r="CF223" s="11">
        <f t="shared" si="596"/>
        <v>0</v>
      </c>
      <c r="CG223" s="11">
        <f t="shared" si="597"/>
        <v>1</v>
      </c>
      <c r="CH223" s="11">
        <f t="shared" si="598"/>
        <v>0</v>
      </c>
      <c r="CI223" s="11">
        <f t="shared" si="572"/>
        <v>1</v>
      </c>
      <c r="CJ223" s="11">
        <f t="shared" si="573"/>
        <v>1</v>
      </c>
    </row>
    <row r="224" spans="1:88" x14ac:dyDescent="0.3">
      <c r="A224" s="11">
        <f t="shared" si="497"/>
        <v>2017</v>
      </c>
      <c r="B224" s="11" t="str">
        <f t="shared" si="498"/>
        <v>10-03-2017 10:23:31 CET</v>
      </c>
      <c r="C224" s="11" t="str">
        <f t="shared" si="499"/>
        <v>Rwanda</v>
      </c>
      <c r="D224" s="11" t="str">
        <f t="shared" si="500"/>
        <v>Rulindo</v>
      </c>
      <c r="E224" s="11" t="str">
        <f t="shared" si="501"/>
        <v>Ngoma</v>
      </c>
      <c r="F224" s="11" t="str">
        <f t="shared" si="502"/>
        <v>Kabuga</v>
      </c>
      <c r="G224" s="11" t="str">
        <f t="shared" si="503"/>
        <v>Nyabuko</v>
      </c>
      <c r="H224" s="11" t="str">
        <f t="shared" si="504"/>
        <v/>
      </c>
      <c r="I224" s="11" t="str">
        <f t="shared" si="505"/>
        <v/>
      </c>
      <c r="J224" s="11" t="str">
        <f t="shared" si="506"/>
        <v>Kabarore-Ngoma-Nyabuko network</v>
      </c>
      <c r="K224" s="11">
        <f t="shared" si="507"/>
        <v>122</v>
      </c>
      <c r="L224" s="11">
        <f t="shared" si="583"/>
        <v>8284</v>
      </c>
      <c r="M224" s="11">
        <f t="shared" si="584"/>
        <v>14</v>
      </c>
      <c r="N224" s="11">
        <f t="shared" si="585"/>
        <v>591.71428571428567</v>
      </c>
      <c r="O224" s="11">
        <f t="shared" si="508"/>
        <v>25</v>
      </c>
      <c r="P224" s="11">
        <f t="shared" si="509"/>
        <v>97</v>
      </c>
      <c r="Q224" s="13">
        <f t="shared" si="586"/>
        <v>0.20491803278688525</v>
      </c>
      <c r="R224" s="11">
        <f t="shared" si="587"/>
        <v>0</v>
      </c>
      <c r="S224" s="11">
        <f t="shared" si="510"/>
        <v>0</v>
      </c>
      <c r="T224" s="11">
        <f t="shared" si="511"/>
        <v>1</v>
      </c>
      <c r="U224" s="11" t="str">
        <f t="shared" si="512"/>
        <v>Piped Network With Pump</v>
      </c>
      <c r="V224" s="11">
        <f t="shared" si="513"/>
        <v>2014</v>
      </c>
      <c r="W224" s="11" t="str">
        <f t="shared" si="514"/>
        <v>Governement (District, Wasac) And Water For People</v>
      </c>
      <c r="X224" s="11" t="str">
        <f t="shared" si="515"/>
        <v>Spring|Groundwater (Well, Etc.)</v>
      </c>
      <c r="Y224" s="11">
        <f t="shared" si="516"/>
        <v>4</v>
      </c>
      <c r="Z224" s="11">
        <f t="shared" si="517"/>
        <v>1</v>
      </c>
      <c r="AA224" s="11">
        <f t="shared" si="518"/>
        <v>1</v>
      </c>
      <c r="AB224" s="11" t="str">
        <f t="shared" si="519"/>
        <v>"Springbox" --Intake Structure At A Spring|Collection Chamber</v>
      </c>
      <c r="AC224" s="11">
        <f t="shared" si="520"/>
        <v>5</v>
      </c>
      <c r="AD224" s="11">
        <f t="shared" si="521"/>
        <v>2014</v>
      </c>
      <c r="AE224" s="11">
        <f t="shared" si="522"/>
        <v>2</v>
      </c>
      <c r="AF224" s="11">
        <f t="shared" si="523"/>
        <v>4</v>
      </c>
      <c r="AG224" s="12">
        <f t="shared" si="588"/>
        <v>432000</v>
      </c>
      <c r="AH224" s="12">
        <f t="shared" si="589"/>
        <v>3456</v>
      </c>
      <c r="AI224" s="11">
        <f t="shared" si="590"/>
        <v>1</v>
      </c>
      <c r="AJ224" s="11">
        <f t="shared" si="526"/>
        <v>1</v>
      </c>
      <c r="AK224" s="11">
        <f t="shared" si="527"/>
        <v>2</v>
      </c>
      <c r="AL224" s="11">
        <f t="shared" si="528"/>
        <v>2014</v>
      </c>
      <c r="AM224" s="11">
        <f t="shared" si="529"/>
        <v>1</v>
      </c>
      <c r="AN224" s="11">
        <f t="shared" si="530"/>
        <v>8000</v>
      </c>
      <c r="AO224" s="11">
        <f t="shared" si="531"/>
        <v>1</v>
      </c>
      <c r="AP224" s="11">
        <f t="shared" si="532"/>
        <v>13</v>
      </c>
      <c r="AQ224" s="11">
        <f t="shared" si="533"/>
        <v>2014</v>
      </c>
      <c r="AR224" s="11">
        <f t="shared" si="534"/>
        <v>1</v>
      </c>
      <c r="AS224" s="11">
        <f t="shared" si="535"/>
        <v>0</v>
      </c>
      <c r="AT224" s="11" t="str">
        <f t="shared" si="536"/>
        <v xml:space="preserve"> </v>
      </c>
      <c r="AU224" s="11" t="str">
        <f t="shared" si="537"/>
        <v/>
      </c>
      <c r="AV224" s="11" t="str">
        <f t="shared" si="538"/>
        <v xml:space="preserve"> </v>
      </c>
      <c r="AW224" s="11" t="str">
        <f t="shared" si="539"/>
        <v xml:space="preserve"> </v>
      </c>
      <c r="AX224" s="11">
        <f t="shared" si="540"/>
        <v>1</v>
      </c>
      <c r="AY224" s="11">
        <f t="shared" si="541"/>
        <v>2</v>
      </c>
      <c r="AZ224" s="11">
        <f t="shared" si="542"/>
        <v>2014</v>
      </c>
      <c r="BA224" s="11">
        <f t="shared" si="543"/>
        <v>1</v>
      </c>
      <c r="BB224" s="11">
        <f t="shared" si="544"/>
        <v>7000</v>
      </c>
      <c r="BC224" s="11">
        <f t="shared" si="545"/>
        <v>1</v>
      </c>
      <c r="BD224" s="11">
        <f t="shared" si="546"/>
        <v>2</v>
      </c>
      <c r="BE224" s="11">
        <f t="shared" si="547"/>
        <v>2014</v>
      </c>
      <c r="BF224" s="11">
        <f t="shared" si="548"/>
        <v>2</v>
      </c>
      <c r="BG224" s="11">
        <f t="shared" si="578"/>
        <v>1</v>
      </c>
      <c r="BH224" s="11">
        <f t="shared" si="549"/>
        <v>2014</v>
      </c>
      <c r="BI224" s="11">
        <f t="shared" si="550"/>
        <v>1</v>
      </c>
      <c r="BJ224" s="11">
        <f t="shared" si="551"/>
        <v>0</v>
      </c>
      <c r="BK224" s="11" t="str">
        <f t="shared" si="552"/>
        <v/>
      </c>
      <c r="BL224" s="11" t="str">
        <f t="shared" si="553"/>
        <v xml:space="preserve"> </v>
      </c>
      <c r="BM224" s="11" t="str">
        <f t="shared" si="554"/>
        <v xml:space="preserve"> </v>
      </c>
      <c r="BN224" s="11" t="str">
        <f t="shared" si="555"/>
        <v xml:space="preserve"> </v>
      </c>
      <c r="BO224" s="11" t="str">
        <f t="shared" si="556"/>
        <v xml:space="preserve"> </v>
      </c>
      <c r="BP224" s="11" t="str">
        <f t="shared" si="557"/>
        <v xml:space="preserve"> </v>
      </c>
      <c r="BQ224" s="11" t="str">
        <f t="shared" si="558"/>
        <v>0</v>
      </c>
      <c r="BR224" s="25">
        <f t="shared" si="559"/>
        <v>0</v>
      </c>
      <c r="BS224" s="11" t="str">
        <f t="shared" si="560"/>
        <v>Not Present</v>
      </c>
      <c r="BT224" s="11" t="str">
        <f t="shared" si="561"/>
        <v>0</v>
      </c>
      <c r="BU224" s="12">
        <f t="shared" si="591"/>
        <v>1</v>
      </c>
      <c r="BV224" s="12">
        <f t="shared" si="592"/>
        <v>0</v>
      </c>
      <c r="BW224" s="12">
        <f t="shared" si="579"/>
        <v>1</v>
      </c>
      <c r="BX224" s="12">
        <f t="shared" si="593"/>
        <v>1</v>
      </c>
      <c r="BY224" s="11">
        <f t="shared" si="594"/>
        <v>1</v>
      </c>
      <c r="BZ224" s="11">
        <f t="shared" si="565"/>
        <v>1</v>
      </c>
      <c r="CA224" s="11">
        <f t="shared" si="566"/>
        <v>17</v>
      </c>
      <c r="CB224" s="11">
        <f t="shared" si="567"/>
        <v>2014</v>
      </c>
      <c r="CC224" s="11">
        <f t="shared" si="568"/>
        <v>1</v>
      </c>
      <c r="CD224" s="11" t="str">
        <f t="shared" si="569"/>
        <v>No</v>
      </c>
      <c r="CE224" s="11">
        <f t="shared" si="595"/>
        <v>0</v>
      </c>
      <c r="CF224" s="11">
        <f t="shared" si="596"/>
        <v>0</v>
      </c>
      <c r="CG224" s="11">
        <f t="shared" si="597"/>
        <v>1</v>
      </c>
      <c r="CH224" s="11">
        <f t="shared" si="598"/>
        <v>0</v>
      </c>
      <c r="CI224" s="11">
        <f t="shared" si="572"/>
        <v>1</v>
      </c>
      <c r="CJ224" s="11">
        <f t="shared" si="573"/>
        <v>1</v>
      </c>
    </row>
    <row r="225" spans="1:88" x14ac:dyDescent="0.3">
      <c r="A225" s="11">
        <f t="shared" si="497"/>
        <v>2017</v>
      </c>
      <c r="B225" s="11" t="str">
        <f t="shared" si="498"/>
        <v>13-03-2017 21:39:13 CET</v>
      </c>
      <c r="C225" s="11" t="str">
        <f t="shared" si="499"/>
        <v>Rwanda</v>
      </c>
      <c r="D225" s="11" t="str">
        <f t="shared" si="500"/>
        <v>Rulindo</v>
      </c>
      <c r="E225" s="11" t="str">
        <f t="shared" si="501"/>
        <v>Bushoki</v>
      </c>
      <c r="F225" s="11" t="str">
        <f t="shared" si="502"/>
        <v>Giko</v>
      </c>
      <c r="G225" s="11" t="str">
        <f t="shared" si="503"/>
        <v>Kigamba</v>
      </c>
      <c r="H225" s="11" t="str">
        <f t="shared" si="504"/>
        <v/>
      </c>
      <c r="I225" s="11" t="str">
        <f t="shared" si="505"/>
        <v/>
      </c>
      <c r="J225" s="11" t="str">
        <f t="shared" si="506"/>
        <v>Kigamba2 water point/Rutomvu gravity</v>
      </c>
      <c r="K225" s="11">
        <f t="shared" si="507"/>
        <v>172</v>
      </c>
      <c r="L225" s="11">
        <f t="shared" si="583"/>
        <v>3015</v>
      </c>
      <c r="M225" s="11">
        <f t="shared" si="584"/>
        <v>1</v>
      </c>
      <c r="N225" s="11">
        <f t="shared" si="585"/>
        <v>3015</v>
      </c>
      <c r="O225" s="11">
        <f t="shared" si="508"/>
        <v>172</v>
      </c>
      <c r="P225" s="11" t="str">
        <f t="shared" si="509"/>
        <v xml:space="preserve"> </v>
      </c>
      <c r="Q225" s="13">
        <f t="shared" si="586"/>
        <v>1</v>
      </c>
      <c r="R225" s="11">
        <f t="shared" si="587"/>
        <v>1</v>
      </c>
      <c r="S225" s="11">
        <f t="shared" si="510"/>
        <v>0</v>
      </c>
      <c r="T225" s="11">
        <f t="shared" si="511"/>
        <v>1</v>
      </c>
      <c r="U225" s="11" t="str">
        <f t="shared" si="512"/>
        <v>Piped Network -- Gravity Only</v>
      </c>
      <c r="V225" s="11">
        <f t="shared" si="513"/>
        <v>2013</v>
      </c>
      <c r="W225" s="11" t="str">
        <f t="shared" si="514"/>
        <v>Gor</v>
      </c>
      <c r="X225" s="11" t="str">
        <f t="shared" si="515"/>
        <v>Spring</v>
      </c>
      <c r="Y225" s="11">
        <f t="shared" si="516"/>
        <v>1</v>
      </c>
      <c r="Z225" s="11">
        <f t="shared" si="517"/>
        <v>1</v>
      </c>
      <c r="AA225" s="11">
        <f t="shared" si="518"/>
        <v>0</v>
      </c>
      <c r="AB225" s="11" t="str">
        <f t="shared" si="519"/>
        <v/>
      </c>
      <c r="AC225" s="11" t="str">
        <f t="shared" si="520"/>
        <v xml:space="preserve"> </v>
      </c>
      <c r="AD225" s="11" t="str">
        <f t="shared" si="521"/>
        <v xml:space="preserve"> </v>
      </c>
      <c r="AE225" s="11" t="str">
        <f t="shared" si="522"/>
        <v xml:space="preserve"> </v>
      </c>
      <c r="AF225" s="11">
        <f t="shared" si="523"/>
        <v>40</v>
      </c>
      <c r="AG225" s="12">
        <f t="shared" si="588"/>
        <v>43200</v>
      </c>
      <c r="AH225" s="12">
        <f t="shared" si="589"/>
        <v>50.232558139534881</v>
      </c>
      <c r="AI225" s="11">
        <f t="shared" si="590"/>
        <v>1</v>
      </c>
      <c r="AJ225" s="11">
        <f t="shared" si="526"/>
        <v>0</v>
      </c>
      <c r="AK225" s="11" t="str">
        <f t="shared" si="527"/>
        <v xml:space="preserve"> </v>
      </c>
      <c r="AL225" s="11" t="str">
        <f t="shared" si="528"/>
        <v xml:space="preserve"> </v>
      </c>
      <c r="AM225" s="11" t="str">
        <f t="shared" si="529"/>
        <v xml:space="preserve"> </v>
      </c>
      <c r="AN225" s="11" t="str">
        <f t="shared" si="530"/>
        <v xml:space="preserve"> </v>
      </c>
      <c r="AO225" s="11">
        <f t="shared" si="531"/>
        <v>0</v>
      </c>
      <c r="AP225" s="11" t="str">
        <f t="shared" si="532"/>
        <v xml:space="preserve"> </v>
      </c>
      <c r="AQ225" s="11" t="str">
        <f t="shared" si="533"/>
        <v xml:space="preserve"> </v>
      </c>
      <c r="AR225" s="11" t="str">
        <f t="shared" si="534"/>
        <v xml:space="preserve"> </v>
      </c>
      <c r="AS225" s="11">
        <f t="shared" si="535"/>
        <v>0</v>
      </c>
      <c r="AT225" s="11" t="str">
        <f t="shared" si="536"/>
        <v xml:space="preserve"> </v>
      </c>
      <c r="AU225" s="11" t="str">
        <f t="shared" si="537"/>
        <v/>
      </c>
      <c r="AV225" s="11" t="str">
        <f t="shared" si="538"/>
        <v xml:space="preserve"> </v>
      </c>
      <c r="AW225" s="11" t="str">
        <f t="shared" si="539"/>
        <v xml:space="preserve"> </v>
      </c>
      <c r="AX225" s="11">
        <f t="shared" si="540"/>
        <v>0</v>
      </c>
      <c r="AY225" s="11" t="str">
        <f t="shared" si="541"/>
        <v xml:space="preserve"> </v>
      </c>
      <c r="AZ225" s="11" t="str">
        <f t="shared" si="542"/>
        <v xml:space="preserve"> </v>
      </c>
      <c r="BA225" s="11" t="str">
        <f t="shared" si="543"/>
        <v xml:space="preserve"> </v>
      </c>
      <c r="BB225" s="11" t="str">
        <f t="shared" si="544"/>
        <v xml:space="preserve"> </v>
      </c>
      <c r="BC225" s="11">
        <f t="shared" si="545"/>
        <v>0</v>
      </c>
      <c r="BD225" s="11" t="str">
        <f t="shared" si="546"/>
        <v xml:space="preserve"> </v>
      </c>
      <c r="BE225" s="11" t="str">
        <f t="shared" si="547"/>
        <v xml:space="preserve"> </v>
      </c>
      <c r="BF225" s="11" t="str">
        <f t="shared" si="548"/>
        <v xml:space="preserve"> </v>
      </c>
      <c r="BG225" s="11" t="str">
        <f t="shared" si="578"/>
        <v xml:space="preserve"> </v>
      </c>
      <c r="BH225" s="11" t="str">
        <f t="shared" si="549"/>
        <v xml:space="preserve"> </v>
      </c>
      <c r="BI225" s="11" t="str">
        <f t="shared" si="550"/>
        <v xml:space="preserve"> </v>
      </c>
      <c r="BJ225" s="11">
        <f t="shared" si="551"/>
        <v>0</v>
      </c>
      <c r="BK225" s="11" t="str">
        <f t="shared" si="552"/>
        <v/>
      </c>
      <c r="BL225" s="11" t="str">
        <f t="shared" si="553"/>
        <v xml:space="preserve"> </v>
      </c>
      <c r="BM225" s="11" t="str">
        <f t="shared" si="554"/>
        <v xml:space="preserve"> </v>
      </c>
      <c r="BN225" s="11" t="str">
        <f t="shared" si="555"/>
        <v xml:space="preserve"> </v>
      </c>
      <c r="BO225" s="11" t="str">
        <f t="shared" si="556"/>
        <v xml:space="preserve"> </v>
      </c>
      <c r="BP225" s="11" t="str">
        <f t="shared" si="557"/>
        <v xml:space="preserve"> </v>
      </c>
      <c r="BQ225" s="11" t="str">
        <f t="shared" si="558"/>
        <v>0</v>
      </c>
      <c r="BR225" s="25">
        <f t="shared" si="559"/>
        <v>0</v>
      </c>
      <c r="BS225" s="11" t="str">
        <f t="shared" si="560"/>
        <v>Not Present</v>
      </c>
      <c r="BT225" s="11" t="str">
        <f t="shared" si="561"/>
        <v>0</v>
      </c>
      <c r="BU225" s="12">
        <f t="shared" si="591"/>
        <v>1</v>
      </c>
      <c r="BV225" s="12">
        <f t="shared" si="592"/>
        <v>0</v>
      </c>
      <c r="BW225" s="12">
        <f t="shared" si="579"/>
        <v>1</v>
      </c>
      <c r="BX225" s="12">
        <f t="shared" si="593"/>
        <v>1</v>
      </c>
      <c r="BY225" s="11">
        <f t="shared" si="594"/>
        <v>1</v>
      </c>
      <c r="BZ225" s="11">
        <f t="shared" si="565"/>
        <v>1</v>
      </c>
      <c r="CA225" s="11">
        <f t="shared" si="566"/>
        <v>1</v>
      </c>
      <c r="CB225" s="11">
        <f t="shared" si="567"/>
        <v>2013</v>
      </c>
      <c r="CC225" s="11">
        <f t="shared" si="568"/>
        <v>1</v>
      </c>
      <c r="CD225" s="11" t="str">
        <f t="shared" si="569"/>
        <v>No</v>
      </c>
      <c r="CE225" s="11">
        <f t="shared" si="595"/>
        <v>0</v>
      </c>
      <c r="CF225" s="11">
        <f t="shared" si="596"/>
        <v>0</v>
      </c>
      <c r="CG225" s="11">
        <f t="shared" si="597"/>
        <v>1</v>
      </c>
      <c r="CH225" s="11">
        <f t="shared" si="598"/>
        <v>0</v>
      </c>
      <c r="CI225" s="11">
        <f t="shared" si="572"/>
        <v>1</v>
      </c>
      <c r="CJ225" s="11">
        <f t="shared" si="573"/>
        <v>1</v>
      </c>
    </row>
    <row r="226" spans="1:88" x14ac:dyDescent="0.3">
      <c r="A226" s="11">
        <f t="shared" si="497"/>
        <v>2017</v>
      </c>
      <c r="B226" s="11" t="str">
        <f t="shared" si="498"/>
        <v>09-03-2017 22:00:18 CET</v>
      </c>
      <c r="C226" s="11" t="str">
        <f t="shared" si="499"/>
        <v>Rwanda</v>
      </c>
      <c r="D226" s="11" t="str">
        <f t="shared" si="500"/>
        <v>Rulindo</v>
      </c>
      <c r="E226" s="11" t="str">
        <f t="shared" si="501"/>
        <v>Shyorongi</v>
      </c>
      <c r="F226" s="11" t="str">
        <f t="shared" si="502"/>
        <v>Rubona</v>
      </c>
      <c r="G226" s="11" t="str">
        <f t="shared" si="503"/>
        <v>Nyarunyinya</v>
      </c>
      <c r="H226" s="11" t="str">
        <f t="shared" si="504"/>
        <v/>
      </c>
      <c r="I226" s="11" t="str">
        <f t="shared" si="505"/>
        <v/>
      </c>
      <c r="J226" s="11" t="str">
        <f t="shared" si="506"/>
        <v>Bitete-Rwahi network</v>
      </c>
      <c r="K226" s="11">
        <f t="shared" si="507"/>
        <v>132</v>
      </c>
      <c r="L226" s="11">
        <f t="shared" si="583"/>
        <v>1316</v>
      </c>
      <c r="M226" s="11">
        <f t="shared" si="584"/>
        <v>15</v>
      </c>
      <c r="N226" s="11">
        <f t="shared" si="585"/>
        <v>87.733333333333334</v>
      </c>
      <c r="O226" s="11">
        <f t="shared" si="508"/>
        <v>35</v>
      </c>
      <c r="P226" s="11">
        <f t="shared" si="509"/>
        <v>97</v>
      </c>
      <c r="Q226" s="13">
        <f t="shared" si="586"/>
        <v>0.26515151515151514</v>
      </c>
      <c r="R226" s="11">
        <f t="shared" si="587"/>
        <v>0</v>
      </c>
      <c r="S226" s="11">
        <f t="shared" si="510"/>
        <v>1</v>
      </c>
      <c r="T226" s="11">
        <f t="shared" si="511"/>
        <v>1</v>
      </c>
      <c r="U226" s="11" t="str">
        <f t="shared" si="512"/>
        <v>Piped Network -- Gravity Only</v>
      </c>
      <c r="V226" s="11">
        <f t="shared" si="513"/>
        <v>2013</v>
      </c>
      <c r="W226" s="11" t="str">
        <f t="shared" si="514"/>
        <v>Governement (District, Wasac) And Water For People</v>
      </c>
      <c r="X226" s="11" t="str">
        <f t="shared" si="515"/>
        <v>Spring</v>
      </c>
      <c r="Y226" s="11">
        <f t="shared" si="516"/>
        <v>2</v>
      </c>
      <c r="Z226" s="11">
        <f t="shared" si="517"/>
        <v>1</v>
      </c>
      <c r="AA226" s="11">
        <f t="shared" si="518"/>
        <v>1</v>
      </c>
      <c r="AB226" s="11" t="str">
        <f t="shared" si="519"/>
        <v>"Springbox" --Intake Structure At A Spring</v>
      </c>
      <c r="AC226" s="11">
        <f t="shared" si="520"/>
        <v>1</v>
      </c>
      <c r="AD226" s="11">
        <f t="shared" si="521"/>
        <v>2013</v>
      </c>
      <c r="AE226" s="11">
        <f t="shared" si="522"/>
        <v>1</v>
      </c>
      <c r="AF226" s="11">
        <f t="shared" si="523"/>
        <v>12</v>
      </c>
      <c r="AG226" s="12">
        <f t="shared" si="588"/>
        <v>144000</v>
      </c>
      <c r="AH226" s="12">
        <f t="shared" si="589"/>
        <v>822.85714285714289</v>
      </c>
      <c r="AI226" s="11">
        <f t="shared" si="590"/>
        <v>1</v>
      </c>
      <c r="AJ226" s="11">
        <f t="shared" si="526"/>
        <v>1</v>
      </c>
      <c r="AK226" s="11">
        <f t="shared" si="527"/>
        <v>1</v>
      </c>
      <c r="AL226" s="11">
        <f t="shared" si="528"/>
        <v>2013</v>
      </c>
      <c r="AM226" s="11">
        <f t="shared" si="529"/>
        <v>1</v>
      </c>
      <c r="AN226" s="11">
        <f t="shared" si="530"/>
        <v>600</v>
      </c>
      <c r="AO226" s="11">
        <f t="shared" si="531"/>
        <v>1</v>
      </c>
      <c r="AP226" s="11">
        <f t="shared" si="532"/>
        <v>6</v>
      </c>
      <c r="AQ226" s="11">
        <f t="shared" si="533"/>
        <v>2013</v>
      </c>
      <c r="AR226" s="11">
        <f t="shared" si="534"/>
        <v>2</v>
      </c>
      <c r="AS226" s="11">
        <f t="shared" si="535"/>
        <v>1</v>
      </c>
      <c r="AT226" s="11">
        <f t="shared" si="536"/>
        <v>6</v>
      </c>
      <c r="AU226" s="11" t="str">
        <f t="shared" si="537"/>
        <v>Pressure Break Tank|Distribution Chamber|Ventouse, Washout</v>
      </c>
      <c r="AV226" s="11">
        <f t="shared" si="538"/>
        <v>2013</v>
      </c>
      <c r="AW226" s="11">
        <f t="shared" si="539"/>
        <v>1</v>
      </c>
      <c r="AX226" s="11">
        <f t="shared" si="540"/>
        <v>1</v>
      </c>
      <c r="AY226" s="11">
        <f t="shared" si="541"/>
        <v>1</v>
      </c>
      <c r="AZ226" s="11">
        <f t="shared" si="542"/>
        <v>2013</v>
      </c>
      <c r="BA226" s="11">
        <f t="shared" si="543"/>
        <v>1</v>
      </c>
      <c r="BB226" s="11">
        <f t="shared" si="544"/>
        <v>6500</v>
      </c>
      <c r="BC226" s="11">
        <f t="shared" si="545"/>
        <v>0</v>
      </c>
      <c r="BD226" s="11" t="str">
        <f t="shared" si="546"/>
        <v xml:space="preserve"> </v>
      </c>
      <c r="BE226" s="11" t="str">
        <f t="shared" si="547"/>
        <v xml:space="preserve"> </v>
      </c>
      <c r="BF226" s="11" t="str">
        <f t="shared" si="548"/>
        <v xml:space="preserve"> </v>
      </c>
      <c r="BG226" s="11" t="str">
        <f t="shared" si="578"/>
        <v xml:space="preserve"> </v>
      </c>
      <c r="BH226" s="11" t="str">
        <f t="shared" si="549"/>
        <v xml:space="preserve"> </v>
      </c>
      <c r="BI226" s="11" t="str">
        <f t="shared" si="550"/>
        <v xml:space="preserve"> </v>
      </c>
      <c r="BJ226" s="11">
        <f t="shared" si="551"/>
        <v>0</v>
      </c>
      <c r="BK226" s="11" t="str">
        <f t="shared" si="552"/>
        <v/>
      </c>
      <c r="BL226" s="11" t="str">
        <f t="shared" si="553"/>
        <v xml:space="preserve"> </v>
      </c>
      <c r="BM226" s="11" t="str">
        <f t="shared" si="554"/>
        <v xml:space="preserve"> </v>
      </c>
      <c r="BN226" s="11" t="str">
        <f t="shared" si="555"/>
        <v xml:space="preserve"> </v>
      </c>
      <c r="BO226" s="11" t="str">
        <f t="shared" si="556"/>
        <v xml:space="preserve"> </v>
      </c>
      <c r="BP226" s="11" t="str">
        <f t="shared" si="557"/>
        <v xml:space="preserve"> </v>
      </c>
      <c r="BQ226" s="11" t="str">
        <f t="shared" si="558"/>
        <v>0</v>
      </c>
      <c r="BR226" s="25">
        <f t="shared" si="559"/>
        <v>0</v>
      </c>
      <c r="BS226" s="11" t="str">
        <f t="shared" si="560"/>
        <v>Not Present</v>
      </c>
      <c r="BT226" s="11" t="str">
        <f t="shared" si="561"/>
        <v>0</v>
      </c>
      <c r="BU226" s="12">
        <f t="shared" si="591"/>
        <v>1</v>
      </c>
      <c r="BV226" s="12">
        <f t="shared" si="592"/>
        <v>0</v>
      </c>
      <c r="BW226" s="12">
        <f t="shared" si="579"/>
        <v>1</v>
      </c>
      <c r="BX226" s="12">
        <f t="shared" si="593"/>
        <v>1</v>
      </c>
      <c r="BY226" s="11">
        <f t="shared" si="594"/>
        <v>1</v>
      </c>
      <c r="BZ226" s="11">
        <f t="shared" si="565"/>
        <v>1</v>
      </c>
      <c r="CA226" s="11">
        <f t="shared" si="566"/>
        <v>1</v>
      </c>
      <c r="CB226" s="11">
        <f t="shared" si="567"/>
        <v>2013</v>
      </c>
      <c r="CC226" s="11">
        <f t="shared" si="568"/>
        <v>2</v>
      </c>
      <c r="CD226" s="11" t="str">
        <f t="shared" si="569"/>
        <v>No</v>
      </c>
      <c r="CE226" s="11">
        <f t="shared" si="595"/>
        <v>0</v>
      </c>
      <c r="CF226" s="11">
        <f t="shared" si="596"/>
        <v>0</v>
      </c>
      <c r="CG226" s="11">
        <f t="shared" si="597"/>
        <v>1</v>
      </c>
      <c r="CH226" s="11">
        <f t="shared" si="598"/>
        <v>0</v>
      </c>
      <c r="CI226" s="11">
        <f t="shared" si="572"/>
        <v>1</v>
      </c>
      <c r="CJ226" s="11">
        <f t="shared" si="573"/>
        <v>1</v>
      </c>
    </row>
    <row r="227" spans="1:88" x14ac:dyDescent="0.3">
      <c r="A227" s="11">
        <f t="shared" si="497"/>
        <v>2017</v>
      </c>
      <c r="B227" s="11" t="str">
        <f t="shared" si="498"/>
        <v>13-03-2017 21:27:57 CET</v>
      </c>
      <c r="C227" s="11" t="str">
        <f t="shared" si="499"/>
        <v>Rwanda</v>
      </c>
      <c r="D227" s="11" t="str">
        <f t="shared" si="500"/>
        <v>Rulindo</v>
      </c>
      <c r="E227" s="11" t="str">
        <f t="shared" si="501"/>
        <v>Bushoki</v>
      </c>
      <c r="F227" s="11" t="str">
        <f t="shared" si="502"/>
        <v>Kayenzi</v>
      </c>
      <c r="G227" s="11" t="str">
        <f t="shared" si="503"/>
        <v>Gitaba</v>
      </c>
      <c r="H227" s="11" t="str">
        <f t="shared" si="504"/>
        <v/>
      </c>
      <c r="I227" s="11" t="str">
        <f t="shared" si="505"/>
        <v/>
      </c>
      <c r="J227" s="11" t="str">
        <f t="shared" si="506"/>
        <v>Ngarama water point/Rutomvu gravity</v>
      </c>
      <c r="K227" s="11">
        <f t="shared" si="507"/>
        <v>110</v>
      </c>
      <c r="L227" s="11">
        <f t="shared" si="583"/>
        <v>3015</v>
      </c>
      <c r="M227" s="11">
        <f t="shared" si="584"/>
        <v>1</v>
      </c>
      <c r="N227" s="11">
        <f t="shared" si="585"/>
        <v>3015</v>
      </c>
      <c r="O227" s="11">
        <f t="shared" si="508"/>
        <v>110</v>
      </c>
      <c r="P227" s="11" t="str">
        <f t="shared" si="509"/>
        <v xml:space="preserve"> </v>
      </c>
      <c r="Q227" s="13">
        <f t="shared" si="586"/>
        <v>1</v>
      </c>
      <c r="R227" s="11">
        <f t="shared" si="587"/>
        <v>1</v>
      </c>
      <c r="S227" s="11">
        <f t="shared" si="510"/>
        <v>0</v>
      </c>
      <c r="T227" s="11">
        <f t="shared" si="511"/>
        <v>1</v>
      </c>
      <c r="U227" s="11" t="str">
        <f t="shared" si="512"/>
        <v>Piped Network -- Gravity Only</v>
      </c>
      <c r="V227" s="11">
        <f t="shared" si="513"/>
        <v>2013</v>
      </c>
      <c r="W227" s="11" t="str">
        <f t="shared" si="514"/>
        <v>Gor</v>
      </c>
      <c r="X227" s="11" t="str">
        <f t="shared" si="515"/>
        <v>Spring</v>
      </c>
      <c r="Y227" s="11">
        <f t="shared" si="516"/>
        <v>1</v>
      </c>
      <c r="Z227" s="11">
        <f t="shared" si="517"/>
        <v>1</v>
      </c>
      <c r="AA227" s="11">
        <f t="shared" si="518"/>
        <v>0</v>
      </c>
      <c r="AB227" s="11" t="str">
        <f t="shared" si="519"/>
        <v/>
      </c>
      <c r="AC227" s="11" t="str">
        <f t="shared" si="520"/>
        <v xml:space="preserve"> </v>
      </c>
      <c r="AD227" s="11" t="str">
        <f t="shared" si="521"/>
        <v xml:space="preserve"> </v>
      </c>
      <c r="AE227" s="11" t="str">
        <f t="shared" si="522"/>
        <v xml:space="preserve"> </v>
      </c>
      <c r="AF227" s="11">
        <f t="shared" si="523"/>
        <v>40</v>
      </c>
      <c r="AG227" s="12">
        <f t="shared" si="588"/>
        <v>43200</v>
      </c>
      <c r="AH227" s="12">
        <f t="shared" si="589"/>
        <v>78.545454545454547</v>
      </c>
      <c r="AI227" s="11">
        <f t="shared" si="590"/>
        <v>1</v>
      </c>
      <c r="AJ227" s="11">
        <f t="shared" si="526"/>
        <v>0</v>
      </c>
      <c r="AK227" s="11" t="str">
        <f t="shared" si="527"/>
        <v xml:space="preserve"> </v>
      </c>
      <c r="AL227" s="11" t="str">
        <f t="shared" si="528"/>
        <v xml:space="preserve"> </v>
      </c>
      <c r="AM227" s="11" t="str">
        <f t="shared" si="529"/>
        <v xml:space="preserve"> </v>
      </c>
      <c r="AN227" s="11" t="str">
        <f t="shared" si="530"/>
        <v xml:space="preserve"> </v>
      </c>
      <c r="AO227" s="11">
        <f t="shared" si="531"/>
        <v>1</v>
      </c>
      <c r="AP227" s="11">
        <f t="shared" si="532"/>
        <v>1</v>
      </c>
      <c r="AQ227" s="11">
        <f t="shared" si="533"/>
        <v>2013</v>
      </c>
      <c r="AR227" s="11">
        <f t="shared" si="534"/>
        <v>1</v>
      </c>
      <c r="AS227" s="11">
        <f t="shared" si="535"/>
        <v>0</v>
      </c>
      <c r="AT227" s="11" t="str">
        <f t="shared" si="536"/>
        <v xml:space="preserve"> </v>
      </c>
      <c r="AU227" s="11" t="str">
        <f t="shared" si="537"/>
        <v/>
      </c>
      <c r="AV227" s="11" t="str">
        <f t="shared" si="538"/>
        <v xml:space="preserve"> </v>
      </c>
      <c r="AW227" s="11" t="str">
        <f t="shared" si="539"/>
        <v xml:space="preserve"> </v>
      </c>
      <c r="AX227" s="11">
        <f t="shared" si="540"/>
        <v>0</v>
      </c>
      <c r="AY227" s="11" t="str">
        <f t="shared" si="541"/>
        <v xml:space="preserve"> </v>
      </c>
      <c r="AZ227" s="11" t="str">
        <f t="shared" si="542"/>
        <v xml:space="preserve"> </v>
      </c>
      <c r="BA227" s="11" t="str">
        <f t="shared" si="543"/>
        <v xml:space="preserve"> </v>
      </c>
      <c r="BB227" s="11" t="str">
        <f t="shared" si="544"/>
        <v xml:space="preserve"> </v>
      </c>
      <c r="BC227" s="11">
        <f t="shared" si="545"/>
        <v>0</v>
      </c>
      <c r="BD227" s="11" t="str">
        <f t="shared" si="546"/>
        <v xml:space="preserve"> </v>
      </c>
      <c r="BE227" s="11" t="str">
        <f t="shared" si="547"/>
        <v xml:space="preserve"> </v>
      </c>
      <c r="BF227" s="11" t="str">
        <f t="shared" si="548"/>
        <v xml:space="preserve"> </v>
      </c>
      <c r="BG227" s="11" t="str">
        <f t="shared" si="578"/>
        <v xml:space="preserve"> </v>
      </c>
      <c r="BH227" s="11" t="str">
        <f t="shared" si="549"/>
        <v xml:space="preserve"> </v>
      </c>
      <c r="BI227" s="11" t="str">
        <f t="shared" si="550"/>
        <v xml:space="preserve"> </v>
      </c>
      <c r="BJ227" s="11">
        <f t="shared" si="551"/>
        <v>0</v>
      </c>
      <c r="BK227" s="11" t="str">
        <f t="shared" si="552"/>
        <v/>
      </c>
      <c r="BL227" s="11" t="str">
        <f t="shared" si="553"/>
        <v xml:space="preserve"> </v>
      </c>
      <c r="BM227" s="11" t="str">
        <f t="shared" si="554"/>
        <v xml:space="preserve"> </v>
      </c>
      <c r="BN227" s="11" t="str">
        <f t="shared" si="555"/>
        <v xml:space="preserve"> </v>
      </c>
      <c r="BO227" s="11" t="str">
        <f t="shared" si="556"/>
        <v xml:space="preserve"> </v>
      </c>
      <c r="BP227" s="11" t="str">
        <f t="shared" si="557"/>
        <v xml:space="preserve"> </v>
      </c>
      <c r="BQ227" s="11" t="str">
        <f t="shared" si="558"/>
        <v>0</v>
      </c>
      <c r="BR227" s="25">
        <f t="shared" si="559"/>
        <v>0</v>
      </c>
      <c r="BS227" s="11" t="str">
        <f t="shared" si="560"/>
        <v>Not Present</v>
      </c>
      <c r="BT227" s="11" t="str">
        <f t="shared" si="561"/>
        <v>0</v>
      </c>
      <c r="BU227" s="12">
        <f t="shared" si="591"/>
        <v>1</v>
      </c>
      <c r="BV227" s="12">
        <f t="shared" si="592"/>
        <v>0</v>
      </c>
      <c r="BW227" s="12">
        <f t="shared" si="579"/>
        <v>1</v>
      </c>
      <c r="BX227" s="12">
        <f t="shared" si="593"/>
        <v>1</v>
      </c>
      <c r="BY227" s="11">
        <f t="shared" si="594"/>
        <v>1</v>
      </c>
      <c r="BZ227" s="11">
        <f t="shared" si="565"/>
        <v>1</v>
      </c>
      <c r="CA227" s="11">
        <f t="shared" si="566"/>
        <v>1</v>
      </c>
      <c r="CB227" s="11">
        <f t="shared" si="567"/>
        <v>2013</v>
      </c>
      <c r="CC227" s="11">
        <f t="shared" si="568"/>
        <v>1</v>
      </c>
      <c r="CD227" s="11" t="str">
        <f t="shared" si="569"/>
        <v>No</v>
      </c>
      <c r="CE227" s="11">
        <f t="shared" si="595"/>
        <v>0</v>
      </c>
      <c r="CF227" s="11">
        <f t="shared" si="596"/>
        <v>0</v>
      </c>
      <c r="CG227" s="11">
        <f t="shared" si="597"/>
        <v>1</v>
      </c>
      <c r="CH227" s="11">
        <f t="shared" si="598"/>
        <v>0</v>
      </c>
      <c r="CI227" s="11">
        <f t="shared" si="572"/>
        <v>1</v>
      </c>
      <c r="CJ227" s="11">
        <f t="shared" si="573"/>
        <v>1</v>
      </c>
    </row>
    <row r="228" spans="1:88" x14ac:dyDescent="0.3">
      <c r="A228" s="11">
        <f t="shared" si="497"/>
        <v>2017</v>
      </c>
      <c r="B228" s="11" t="str">
        <f t="shared" si="498"/>
        <v>28-03-2017 10:58:16 CEST</v>
      </c>
      <c r="C228" s="11" t="str">
        <f t="shared" si="499"/>
        <v>Rwanda</v>
      </c>
      <c r="D228" s="11" t="str">
        <f t="shared" si="500"/>
        <v>Rulindo</v>
      </c>
      <c r="E228" s="11" t="str">
        <f t="shared" si="501"/>
        <v>Kisaro</v>
      </c>
      <c r="F228" s="11" t="str">
        <f t="shared" si="502"/>
        <v>Kamushenyi</v>
      </c>
      <c r="G228" s="11" t="str">
        <f t="shared" si="503"/>
        <v>Karambi</v>
      </c>
      <c r="H228" s="11" t="str">
        <f t="shared" si="504"/>
        <v/>
      </c>
      <c r="I228" s="11" t="str">
        <f t="shared" si="505"/>
        <v/>
      </c>
      <c r="J228" s="11" t="str">
        <f t="shared" si="506"/>
        <v>Gahama Kisaro network</v>
      </c>
      <c r="K228" s="11">
        <f t="shared" si="507"/>
        <v>184</v>
      </c>
      <c r="L228" s="11">
        <f t="shared" si="583"/>
        <v>10234</v>
      </c>
      <c r="M228" s="11">
        <f t="shared" si="584"/>
        <v>14</v>
      </c>
      <c r="N228" s="11">
        <f t="shared" si="585"/>
        <v>731</v>
      </c>
      <c r="O228" s="11">
        <f t="shared" si="508"/>
        <v>184</v>
      </c>
      <c r="P228" s="11" t="str">
        <f t="shared" si="509"/>
        <v xml:space="preserve"> </v>
      </c>
      <c r="Q228" s="13">
        <f t="shared" si="586"/>
        <v>1</v>
      </c>
      <c r="R228" s="11">
        <f t="shared" si="587"/>
        <v>1</v>
      </c>
      <c r="S228" s="11">
        <f t="shared" si="510"/>
        <v>0</v>
      </c>
      <c r="T228" s="11">
        <f t="shared" si="511"/>
        <v>1</v>
      </c>
      <c r="U228" s="11" t="str">
        <f t="shared" si="512"/>
        <v>Piped Network With Pump</v>
      </c>
      <c r="V228" s="11">
        <f t="shared" si="513"/>
        <v>2012</v>
      </c>
      <c r="W228" s="11" t="str">
        <f t="shared" si="514"/>
        <v>Governement (District, Wasac) And Water For People</v>
      </c>
      <c r="X228" s="11" t="str">
        <f t="shared" si="515"/>
        <v>Spring</v>
      </c>
      <c r="Y228" s="11">
        <f t="shared" si="516"/>
        <v>1</v>
      </c>
      <c r="Z228" s="11">
        <f t="shared" si="517"/>
        <v>1</v>
      </c>
      <c r="AA228" s="11">
        <f t="shared" si="518"/>
        <v>1</v>
      </c>
      <c r="AB228" s="11" t="str">
        <f t="shared" si="519"/>
        <v/>
      </c>
      <c r="AC228" s="11">
        <f t="shared" si="520"/>
        <v>1</v>
      </c>
      <c r="AD228" s="11">
        <f t="shared" si="521"/>
        <v>2012</v>
      </c>
      <c r="AE228" s="11">
        <f t="shared" si="522"/>
        <v>1</v>
      </c>
      <c r="AF228" s="11">
        <f t="shared" si="523"/>
        <v>3</v>
      </c>
      <c r="AG228" s="12">
        <f t="shared" si="588"/>
        <v>576000</v>
      </c>
      <c r="AH228" s="12">
        <f t="shared" si="589"/>
        <v>626.08695652173913</v>
      </c>
      <c r="AI228" s="11">
        <f t="shared" si="590"/>
        <v>1</v>
      </c>
      <c r="AJ228" s="11">
        <f t="shared" si="526"/>
        <v>1</v>
      </c>
      <c r="AK228" s="11">
        <f t="shared" si="527"/>
        <v>1</v>
      </c>
      <c r="AL228" s="11">
        <f t="shared" si="528"/>
        <v>2012</v>
      </c>
      <c r="AM228" s="11">
        <f t="shared" si="529"/>
        <v>1</v>
      </c>
      <c r="AN228" s="11">
        <f t="shared" si="530"/>
        <v>30000</v>
      </c>
      <c r="AO228" s="11">
        <f t="shared" si="531"/>
        <v>1</v>
      </c>
      <c r="AP228" s="11">
        <f t="shared" si="532"/>
        <v>7</v>
      </c>
      <c r="AQ228" s="11">
        <f t="shared" si="533"/>
        <v>2012</v>
      </c>
      <c r="AR228" s="11">
        <f t="shared" si="534"/>
        <v>1</v>
      </c>
      <c r="AS228" s="11">
        <f t="shared" si="535"/>
        <v>1</v>
      </c>
      <c r="AT228" s="11">
        <f t="shared" si="536"/>
        <v>14</v>
      </c>
      <c r="AU228" s="11" t="str">
        <f t="shared" si="537"/>
        <v/>
      </c>
      <c r="AV228" s="11">
        <f t="shared" si="538"/>
        <v>2012</v>
      </c>
      <c r="AW228" s="11">
        <f t="shared" si="539"/>
        <v>1</v>
      </c>
      <c r="AX228" s="11">
        <f t="shared" si="540"/>
        <v>1</v>
      </c>
      <c r="AY228" s="11">
        <f t="shared" si="541"/>
        <v>1</v>
      </c>
      <c r="AZ228" s="11">
        <f t="shared" si="542"/>
        <v>2012</v>
      </c>
      <c r="BA228" s="11">
        <f t="shared" si="543"/>
        <v>1</v>
      </c>
      <c r="BB228" s="11">
        <f t="shared" si="544"/>
        <v>30000</v>
      </c>
      <c r="BC228" s="11">
        <f t="shared" si="545"/>
        <v>1</v>
      </c>
      <c r="BD228" s="11">
        <f t="shared" si="546"/>
        <v>2</v>
      </c>
      <c r="BE228" s="11">
        <f t="shared" si="547"/>
        <v>2012</v>
      </c>
      <c r="BF228" s="11">
        <f t="shared" si="548"/>
        <v>2</v>
      </c>
      <c r="BG228" s="11">
        <f t="shared" si="578"/>
        <v>1</v>
      </c>
      <c r="BH228" s="11">
        <f t="shared" si="549"/>
        <v>2012</v>
      </c>
      <c r="BI228" s="11">
        <f t="shared" si="550"/>
        <v>1</v>
      </c>
      <c r="BJ228" s="11">
        <f t="shared" si="551"/>
        <v>0</v>
      </c>
      <c r="BK228" s="11" t="str">
        <f t="shared" si="552"/>
        <v/>
      </c>
      <c r="BL228" s="11" t="str">
        <f t="shared" si="553"/>
        <v xml:space="preserve"> </v>
      </c>
      <c r="BM228" s="11" t="str">
        <f t="shared" si="554"/>
        <v xml:space="preserve"> </v>
      </c>
      <c r="BN228" s="11" t="str">
        <f t="shared" si="555"/>
        <v xml:space="preserve"> </v>
      </c>
      <c r="BO228" s="11" t="str">
        <f t="shared" si="556"/>
        <v xml:space="preserve"> </v>
      </c>
      <c r="BP228" s="11" t="str">
        <f t="shared" si="557"/>
        <v xml:space="preserve"> </v>
      </c>
      <c r="BQ228" s="11" t="str">
        <f t="shared" si="558"/>
        <v>0</v>
      </c>
      <c r="BR228" s="25">
        <f t="shared" si="559"/>
        <v>0</v>
      </c>
      <c r="BS228" s="11" t="str">
        <f t="shared" si="560"/>
        <v>Not Present</v>
      </c>
      <c r="BT228" s="11" t="str">
        <f t="shared" si="561"/>
        <v>0</v>
      </c>
      <c r="BU228" s="12">
        <f t="shared" si="591"/>
        <v>1</v>
      </c>
      <c r="BV228" s="12">
        <f t="shared" si="592"/>
        <v>0</v>
      </c>
      <c r="BW228" s="12">
        <f t="shared" si="579"/>
        <v>1</v>
      </c>
      <c r="BX228" s="12">
        <f t="shared" si="593"/>
        <v>1</v>
      </c>
      <c r="BY228" s="11">
        <f t="shared" si="594"/>
        <v>1</v>
      </c>
      <c r="BZ228" s="11">
        <f t="shared" si="565"/>
        <v>1</v>
      </c>
      <c r="CA228" s="11">
        <f t="shared" si="566"/>
        <v>1</v>
      </c>
      <c r="CB228" s="11">
        <f t="shared" si="567"/>
        <v>2012</v>
      </c>
      <c r="CC228" s="11">
        <f t="shared" si="568"/>
        <v>1</v>
      </c>
      <c r="CD228" s="11" t="str">
        <f t="shared" si="569"/>
        <v>No</v>
      </c>
      <c r="CE228" s="11">
        <f t="shared" si="595"/>
        <v>0</v>
      </c>
      <c r="CF228" s="11">
        <f t="shared" si="596"/>
        <v>0</v>
      </c>
      <c r="CG228" s="11">
        <f t="shared" si="597"/>
        <v>1</v>
      </c>
      <c r="CH228" s="11">
        <f t="shared" si="598"/>
        <v>0</v>
      </c>
      <c r="CI228" s="11">
        <f t="shared" si="572"/>
        <v>0</v>
      </c>
      <c r="CJ228" s="11">
        <f t="shared" si="573"/>
        <v>2</v>
      </c>
    </row>
    <row r="229" spans="1:88" x14ac:dyDescent="0.3">
      <c r="A229" s="11">
        <f t="shared" si="497"/>
        <v>2017</v>
      </c>
      <c r="B229" s="11" t="str">
        <f t="shared" si="498"/>
        <v>10-03-2017 12:20:17 CET</v>
      </c>
      <c r="C229" s="11" t="str">
        <f t="shared" si="499"/>
        <v>Rwanda</v>
      </c>
      <c r="D229" s="11" t="str">
        <f t="shared" si="500"/>
        <v>Rulindo</v>
      </c>
      <c r="E229" s="11" t="str">
        <f t="shared" si="501"/>
        <v>Mbogo</v>
      </c>
      <c r="F229" s="11" t="str">
        <f t="shared" si="502"/>
        <v>Bukoro</v>
      </c>
      <c r="G229" s="11" t="str">
        <f t="shared" si="503"/>
        <v>Rwambogo</v>
      </c>
      <c r="H229" s="11" t="str">
        <f t="shared" si="504"/>
        <v/>
      </c>
      <c r="I229" s="11" t="str">
        <f t="shared" si="505"/>
        <v/>
      </c>
      <c r="J229" s="11" t="str">
        <f t="shared" si="506"/>
        <v>Rwambogo</v>
      </c>
      <c r="K229" s="11">
        <f t="shared" si="507"/>
        <v>156</v>
      </c>
      <c r="L229" s="11">
        <f t="shared" si="583"/>
        <v>934</v>
      </c>
      <c r="M229" s="11">
        <f t="shared" si="584"/>
        <v>3</v>
      </c>
      <c r="N229" s="11">
        <f t="shared" si="585"/>
        <v>311.33333333333331</v>
      </c>
      <c r="O229" s="11">
        <f t="shared" si="508"/>
        <v>50</v>
      </c>
      <c r="P229" s="11">
        <f t="shared" si="509"/>
        <v>106</v>
      </c>
      <c r="Q229" s="13">
        <f t="shared" si="586"/>
        <v>0.32051282051282054</v>
      </c>
      <c r="R229" s="11">
        <f t="shared" si="587"/>
        <v>0</v>
      </c>
      <c r="S229" s="11">
        <f t="shared" si="510"/>
        <v>0</v>
      </c>
      <c r="T229" s="11">
        <f t="shared" si="511"/>
        <v>1</v>
      </c>
      <c r="U229" s="11" t="str">
        <f t="shared" si="512"/>
        <v>Piped Network -- Gravity Only</v>
      </c>
      <c r="V229" s="11">
        <f t="shared" si="513"/>
        <v>2016</v>
      </c>
      <c r="W229" s="11" t="str">
        <f t="shared" si="514"/>
        <v>Governement (District, Wasac) And Water For People</v>
      </c>
      <c r="X229" s="11" t="str">
        <f t="shared" si="515"/>
        <v>Spring</v>
      </c>
      <c r="Y229" s="11">
        <f t="shared" si="516"/>
        <v>2</v>
      </c>
      <c r="Z229" s="11">
        <f t="shared" si="517"/>
        <v>1</v>
      </c>
      <c r="AA229" s="11">
        <f t="shared" si="518"/>
        <v>1</v>
      </c>
      <c r="AB229" s="11" t="str">
        <f t="shared" si="519"/>
        <v>"Springbox" --Intake Structure At A Spring</v>
      </c>
      <c r="AC229" s="11">
        <f t="shared" si="520"/>
        <v>2</v>
      </c>
      <c r="AD229" s="11">
        <f t="shared" si="521"/>
        <v>2016</v>
      </c>
      <c r="AE229" s="11">
        <f t="shared" si="522"/>
        <v>1</v>
      </c>
      <c r="AF229" s="11">
        <f t="shared" si="523"/>
        <v>60</v>
      </c>
      <c r="AG229" s="12">
        <f t="shared" si="588"/>
        <v>28800</v>
      </c>
      <c r="AH229" s="12">
        <f t="shared" si="589"/>
        <v>115.2</v>
      </c>
      <c r="AI229" s="11">
        <f t="shared" si="590"/>
        <v>1</v>
      </c>
      <c r="AJ229" s="11">
        <f t="shared" si="526"/>
        <v>1</v>
      </c>
      <c r="AK229" s="11">
        <f t="shared" si="527"/>
        <v>1</v>
      </c>
      <c r="AL229" s="11">
        <f t="shared" si="528"/>
        <v>2016</v>
      </c>
      <c r="AM229" s="11">
        <f t="shared" si="529"/>
        <v>1</v>
      </c>
      <c r="AN229" s="11">
        <f t="shared" si="530"/>
        <v>700</v>
      </c>
      <c r="AO229" s="11">
        <f t="shared" si="531"/>
        <v>1</v>
      </c>
      <c r="AP229" s="11">
        <f t="shared" si="532"/>
        <v>1</v>
      </c>
      <c r="AQ229" s="11">
        <f t="shared" si="533"/>
        <v>2016</v>
      </c>
      <c r="AR229" s="11">
        <f t="shared" si="534"/>
        <v>2</v>
      </c>
      <c r="AS229" s="11">
        <f t="shared" si="535"/>
        <v>0</v>
      </c>
      <c r="AT229" s="11" t="str">
        <f t="shared" si="536"/>
        <v xml:space="preserve"> </v>
      </c>
      <c r="AU229" s="11" t="str">
        <f t="shared" si="537"/>
        <v/>
      </c>
      <c r="AV229" s="11" t="str">
        <f t="shared" si="538"/>
        <v xml:space="preserve"> </v>
      </c>
      <c r="AW229" s="11" t="str">
        <f t="shared" si="539"/>
        <v xml:space="preserve"> </v>
      </c>
      <c r="AX229" s="11">
        <f t="shared" si="540"/>
        <v>1</v>
      </c>
      <c r="AY229" s="11">
        <f t="shared" si="541"/>
        <v>1</v>
      </c>
      <c r="AZ229" s="11">
        <f t="shared" si="542"/>
        <v>2016</v>
      </c>
      <c r="BA229" s="11">
        <f t="shared" si="543"/>
        <v>1</v>
      </c>
      <c r="BB229" s="11">
        <f t="shared" si="544"/>
        <v>350</v>
      </c>
      <c r="BC229" s="11">
        <f t="shared" si="545"/>
        <v>0</v>
      </c>
      <c r="BD229" s="11" t="str">
        <f t="shared" si="546"/>
        <v xml:space="preserve"> </v>
      </c>
      <c r="BE229" s="11" t="str">
        <f t="shared" si="547"/>
        <v xml:space="preserve"> </v>
      </c>
      <c r="BF229" s="11" t="str">
        <f t="shared" si="548"/>
        <v xml:space="preserve"> </v>
      </c>
      <c r="BG229" s="11" t="str">
        <f t="shared" si="578"/>
        <v xml:space="preserve"> </v>
      </c>
      <c r="BH229" s="11" t="str">
        <f t="shared" si="549"/>
        <v xml:space="preserve"> </v>
      </c>
      <c r="BI229" s="11" t="str">
        <f t="shared" si="550"/>
        <v xml:space="preserve"> </v>
      </c>
      <c r="BJ229" s="11">
        <f t="shared" si="551"/>
        <v>0</v>
      </c>
      <c r="BK229" s="11" t="str">
        <f t="shared" si="552"/>
        <v/>
      </c>
      <c r="BL229" s="11" t="str">
        <f t="shared" si="553"/>
        <v xml:space="preserve"> </v>
      </c>
      <c r="BM229" s="11" t="str">
        <f t="shared" si="554"/>
        <v xml:space="preserve"> </v>
      </c>
      <c r="BN229" s="11" t="str">
        <f t="shared" si="555"/>
        <v xml:space="preserve"> </v>
      </c>
      <c r="BO229" s="11" t="str">
        <f t="shared" si="556"/>
        <v xml:space="preserve"> </v>
      </c>
      <c r="BP229" s="11" t="str">
        <f t="shared" si="557"/>
        <v xml:space="preserve"> </v>
      </c>
      <c r="BQ229" s="11" t="str">
        <f t="shared" si="558"/>
        <v>0</v>
      </c>
      <c r="BR229" s="25">
        <f t="shared" si="559"/>
        <v>0</v>
      </c>
      <c r="BS229" s="11" t="str">
        <f t="shared" si="560"/>
        <v>Not Present</v>
      </c>
      <c r="BT229" s="11" t="str">
        <f t="shared" si="561"/>
        <v>0</v>
      </c>
      <c r="BU229" s="12">
        <f t="shared" si="591"/>
        <v>1</v>
      </c>
      <c r="BV229" s="12">
        <f t="shared" si="592"/>
        <v>0</v>
      </c>
      <c r="BW229" s="12">
        <f t="shared" si="579"/>
        <v>1</v>
      </c>
      <c r="BX229" s="12">
        <f t="shared" si="593"/>
        <v>1</v>
      </c>
      <c r="BY229" s="11">
        <f t="shared" si="594"/>
        <v>1</v>
      </c>
      <c r="BZ229" s="11">
        <f t="shared" si="565"/>
        <v>1</v>
      </c>
      <c r="CA229" s="11">
        <f t="shared" si="566"/>
        <v>3</v>
      </c>
      <c r="CB229" s="11">
        <f t="shared" si="567"/>
        <v>2016</v>
      </c>
      <c r="CC229" s="11">
        <f t="shared" si="568"/>
        <v>1</v>
      </c>
      <c r="CD229" s="11" t="str">
        <f t="shared" si="569"/>
        <v>No</v>
      </c>
      <c r="CE229" s="11">
        <f t="shared" si="595"/>
        <v>0</v>
      </c>
      <c r="CF229" s="11">
        <f t="shared" si="596"/>
        <v>0</v>
      </c>
      <c r="CG229" s="11">
        <f t="shared" si="597"/>
        <v>1</v>
      </c>
      <c r="CH229" s="11">
        <f t="shared" si="598"/>
        <v>0</v>
      </c>
      <c r="CI229" s="11">
        <f t="shared" si="572"/>
        <v>0</v>
      </c>
      <c r="CJ229" s="11">
        <f t="shared" si="573"/>
        <v>2</v>
      </c>
    </row>
    <row r="230" spans="1:88" x14ac:dyDescent="0.3">
      <c r="A230" s="11">
        <f t="shared" si="497"/>
        <v>2017</v>
      </c>
      <c r="B230" s="11" t="str">
        <f t="shared" si="498"/>
        <v>23-03-2017 17:25:45 CET</v>
      </c>
      <c r="C230" s="11" t="str">
        <f t="shared" si="499"/>
        <v>Rwanda</v>
      </c>
      <c r="D230" s="11" t="str">
        <f t="shared" si="500"/>
        <v>Rulindo</v>
      </c>
      <c r="E230" s="11" t="str">
        <f t="shared" si="501"/>
        <v>Buyoga</v>
      </c>
      <c r="F230" s="11" t="str">
        <f t="shared" si="502"/>
        <v>Ndarage</v>
      </c>
      <c r="G230" s="11" t="str">
        <f t="shared" si="503"/>
        <v>Karambi</v>
      </c>
      <c r="H230" s="11" t="str">
        <f t="shared" si="504"/>
        <v/>
      </c>
      <c r="I230" s="11" t="str">
        <f t="shared" si="505"/>
        <v/>
      </c>
      <c r="J230" s="11" t="str">
        <f t="shared" si="506"/>
        <v>Ndarage</v>
      </c>
      <c r="K230" s="11">
        <f t="shared" si="507"/>
        <v>112</v>
      </c>
      <c r="L230" s="11">
        <f t="shared" si="583"/>
        <v>0</v>
      </c>
      <c r="M230" s="11">
        <f t="shared" si="584"/>
        <v>9</v>
      </c>
      <c r="N230" s="11">
        <f t="shared" si="585"/>
        <v>0</v>
      </c>
      <c r="O230" s="11">
        <f t="shared" si="508"/>
        <v>100</v>
      </c>
      <c r="P230" s="11">
        <f t="shared" si="509"/>
        <v>12</v>
      </c>
      <c r="Q230" s="13">
        <f t="shared" si="586"/>
        <v>0.8928571428571429</v>
      </c>
      <c r="R230" s="11">
        <f t="shared" si="587"/>
        <v>0</v>
      </c>
      <c r="S230" s="11">
        <f t="shared" si="510"/>
        <v>1</v>
      </c>
      <c r="T230" s="11">
        <f t="shared" si="511"/>
        <v>1</v>
      </c>
      <c r="U230" s="11" t="str">
        <f t="shared" si="512"/>
        <v>Piped Network -- Gravity Only</v>
      </c>
      <c r="V230" s="11">
        <f t="shared" si="513"/>
        <v>2014</v>
      </c>
      <c r="W230" s="11" t="str">
        <f t="shared" si="514"/>
        <v>Governement (District, Wasac) And Water For People</v>
      </c>
      <c r="X230" s="11" t="str">
        <f t="shared" si="515"/>
        <v>Spring</v>
      </c>
      <c r="Y230" s="11">
        <f t="shared" si="516"/>
        <v>2</v>
      </c>
      <c r="Z230" s="11">
        <f t="shared" si="517"/>
        <v>1</v>
      </c>
      <c r="AA230" s="11">
        <f t="shared" si="518"/>
        <v>1</v>
      </c>
      <c r="AB230" s="11" t="str">
        <f t="shared" si="519"/>
        <v>"Springbox" --Intake Structure At A Spring</v>
      </c>
      <c r="AC230" s="11">
        <f t="shared" si="520"/>
        <v>1</v>
      </c>
      <c r="AD230" s="11">
        <f t="shared" si="521"/>
        <v>2014</v>
      </c>
      <c r="AE230" s="11">
        <f t="shared" si="522"/>
        <v>1</v>
      </c>
      <c r="AF230" s="11">
        <f t="shared" si="523"/>
        <v>30</v>
      </c>
      <c r="AG230" s="12">
        <f t="shared" si="588"/>
        <v>57600</v>
      </c>
      <c r="AH230" s="12">
        <f t="shared" si="589"/>
        <v>115.2</v>
      </c>
      <c r="AI230" s="11">
        <f t="shared" si="590"/>
        <v>1</v>
      </c>
      <c r="AJ230" s="11">
        <f t="shared" si="526"/>
        <v>1</v>
      </c>
      <c r="AK230" s="11">
        <f t="shared" si="527"/>
        <v>1</v>
      </c>
      <c r="AL230" s="11">
        <f t="shared" si="528"/>
        <v>2014</v>
      </c>
      <c r="AM230" s="11">
        <f t="shared" si="529"/>
        <v>1</v>
      </c>
      <c r="AN230" s="11">
        <f t="shared" si="530"/>
        <v>6700</v>
      </c>
      <c r="AO230" s="11">
        <f t="shared" si="531"/>
        <v>1</v>
      </c>
      <c r="AP230" s="11">
        <f t="shared" si="532"/>
        <v>5</v>
      </c>
      <c r="AQ230" s="11">
        <f t="shared" si="533"/>
        <v>2014</v>
      </c>
      <c r="AR230" s="11">
        <f t="shared" si="534"/>
        <v>1</v>
      </c>
      <c r="AS230" s="11">
        <f t="shared" si="535"/>
        <v>0</v>
      </c>
      <c r="AT230" s="11" t="str">
        <f t="shared" si="536"/>
        <v xml:space="preserve"> </v>
      </c>
      <c r="AU230" s="11" t="str">
        <f t="shared" si="537"/>
        <v/>
      </c>
      <c r="AV230" s="11" t="str">
        <f t="shared" si="538"/>
        <v xml:space="preserve"> </v>
      </c>
      <c r="AW230" s="11" t="str">
        <f t="shared" si="539"/>
        <v xml:space="preserve"> </v>
      </c>
      <c r="AX230" s="11">
        <f t="shared" si="540"/>
        <v>1</v>
      </c>
      <c r="AY230" s="11">
        <f t="shared" si="541"/>
        <v>1</v>
      </c>
      <c r="AZ230" s="11">
        <f t="shared" si="542"/>
        <v>2014</v>
      </c>
      <c r="BA230" s="11">
        <f t="shared" si="543"/>
        <v>1</v>
      </c>
      <c r="BB230" s="11">
        <f t="shared" si="544"/>
        <v>6700</v>
      </c>
      <c r="BC230" s="11">
        <f t="shared" si="545"/>
        <v>0</v>
      </c>
      <c r="BD230" s="11" t="str">
        <f t="shared" si="546"/>
        <v xml:space="preserve"> </v>
      </c>
      <c r="BE230" s="11" t="str">
        <f t="shared" si="547"/>
        <v xml:space="preserve"> </v>
      </c>
      <c r="BF230" s="11" t="str">
        <f t="shared" si="548"/>
        <v xml:space="preserve"> </v>
      </c>
      <c r="BG230" s="11" t="str">
        <f t="shared" si="578"/>
        <v xml:space="preserve"> </v>
      </c>
      <c r="BH230" s="11" t="str">
        <f t="shared" si="549"/>
        <v xml:space="preserve"> </v>
      </c>
      <c r="BI230" s="11" t="str">
        <f t="shared" si="550"/>
        <v xml:space="preserve"> </v>
      </c>
      <c r="BJ230" s="11">
        <f t="shared" si="551"/>
        <v>0</v>
      </c>
      <c r="BK230" s="11" t="str">
        <f t="shared" si="552"/>
        <v/>
      </c>
      <c r="BL230" s="11" t="str">
        <f t="shared" si="553"/>
        <v xml:space="preserve"> </v>
      </c>
      <c r="BM230" s="11" t="str">
        <f t="shared" si="554"/>
        <v xml:space="preserve"> </v>
      </c>
      <c r="BN230" s="11" t="str">
        <f t="shared" si="555"/>
        <v xml:space="preserve"> </v>
      </c>
      <c r="BO230" s="11" t="str">
        <f t="shared" si="556"/>
        <v xml:space="preserve"> </v>
      </c>
      <c r="BP230" s="11" t="str">
        <f t="shared" si="557"/>
        <v xml:space="preserve"> </v>
      </c>
      <c r="BQ230" s="11" t="str">
        <f t="shared" si="558"/>
        <v>0</v>
      </c>
      <c r="BR230" s="25">
        <f t="shared" si="559"/>
        <v>0</v>
      </c>
      <c r="BS230" s="11" t="str">
        <f t="shared" si="560"/>
        <v>Not Present</v>
      </c>
      <c r="BT230" s="11" t="str">
        <f t="shared" si="561"/>
        <v>0</v>
      </c>
      <c r="BU230" s="12">
        <f t="shared" si="591"/>
        <v>1</v>
      </c>
      <c r="BV230" s="12">
        <f t="shared" si="592"/>
        <v>0</v>
      </c>
      <c r="BW230" s="12">
        <f t="shared" si="579"/>
        <v>1</v>
      </c>
      <c r="BX230" s="12">
        <f t="shared" si="593"/>
        <v>1</v>
      </c>
      <c r="BY230" s="11">
        <f t="shared" si="594"/>
        <v>1</v>
      </c>
      <c r="BZ230" s="11">
        <f t="shared" si="565"/>
        <v>1</v>
      </c>
      <c r="CA230" s="11">
        <f t="shared" si="566"/>
        <v>1</v>
      </c>
      <c r="CB230" s="11">
        <f t="shared" si="567"/>
        <v>2014</v>
      </c>
      <c r="CC230" s="11">
        <f t="shared" si="568"/>
        <v>1</v>
      </c>
      <c r="CD230" s="11" t="str">
        <f t="shared" si="569"/>
        <v>No</v>
      </c>
      <c r="CE230" s="11">
        <f t="shared" si="595"/>
        <v>0</v>
      </c>
      <c r="CF230" s="11">
        <f t="shared" si="596"/>
        <v>0</v>
      </c>
      <c r="CG230" s="11">
        <f t="shared" si="597"/>
        <v>1</v>
      </c>
      <c r="CH230" s="11">
        <f t="shared" si="598"/>
        <v>0</v>
      </c>
      <c r="CI230" s="11">
        <f t="shared" si="572"/>
        <v>1</v>
      </c>
      <c r="CJ230" s="11">
        <f t="shared" si="573"/>
        <v>1</v>
      </c>
    </row>
    <row r="231" spans="1:88" x14ac:dyDescent="0.3">
      <c r="A231" s="11">
        <f t="shared" si="497"/>
        <v>2017</v>
      </c>
      <c r="B231" s="11" t="str">
        <f t="shared" si="498"/>
        <v>20-04-2017 14:50:31 CEST</v>
      </c>
      <c r="C231" s="11" t="str">
        <f t="shared" si="499"/>
        <v>Rwanda</v>
      </c>
      <c r="D231" s="11" t="str">
        <f t="shared" si="500"/>
        <v>Rulindo</v>
      </c>
      <c r="E231" s="11" t="str">
        <f t="shared" si="501"/>
        <v>Mbogo</v>
      </c>
      <c r="F231" s="11" t="str">
        <f t="shared" si="502"/>
        <v>Mushali</v>
      </c>
      <c r="G231" s="11" t="str">
        <f t="shared" si="503"/>
        <v>Bukongi</v>
      </c>
      <c r="H231" s="11" t="str">
        <f t="shared" si="504"/>
        <v/>
      </c>
      <c r="I231" s="11" t="str">
        <f t="shared" si="505"/>
        <v/>
      </c>
      <c r="J231" s="11" t="str">
        <f t="shared" si="506"/>
        <v>Gitabage network</v>
      </c>
      <c r="K231" s="11">
        <f t="shared" si="507"/>
        <v>168</v>
      </c>
      <c r="L231" s="11">
        <f t="shared" si="583"/>
        <v>0</v>
      </c>
      <c r="M231" s="11">
        <f t="shared" si="584"/>
        <v>3</v>
      </c>
      <c r="N231" s="11">
        <f t="shared" si="585"/>
        <v>0</v>
      </c>
      <c r="O231" s="11">
        <f t="shared" si="508"/>
        <v>45</v>
      </c>
      <c r="P231" s="11">
        <f t="shared" si="509"/>
        <v>123</v>
      </c>
      <c r="Q231" s="13">
        <f t="shared" si="586"/>
        <v>0.26785714285714285</v>
      </c>
      <c r="R231" s="11">
        <f t="shared" si="587"/>
        <v>0</v>
      </c>
      <c r="S231" s="11">
        <f t="shared" si="510"/>
        <v>1</v>
      </c>
      <c r="T231" s="11">
        <f t="shared" si="511"/>
        <v>1</v>
      </c>
      <c r="U231" s="11" t="str">
        <f t="shared" si="512"/>
        <v>Piped Network -- Gravity Only</v>
      </c>
      <c r="V231" s="11">
        <f t="shared" si="513"/>
        <v>2008</v>
      </c>
      <c r="W231" s="11" t="str">
        <f t="shared" si="514"/>
        <v>Catholic Church</v>
      </c>
      <c r="X231" s="11" t="str">
        <f t="shared" si="515"/>
        <v>Spring</v>
      </c>
      <c r="Y231" s="11">
        <f t="shared" si="516"/>
        <v>1</v>
      </c>
      <c r="Z231" s="11">
        <f t="shared" si="517"/>
        <v>1</v>
      </c>
      <c r="AA231" s="11">
        <f t="shared" si="518"/>
        <v>1</v>
      </c>
      <c r="AB231" s="11" t="str">
        <f t="shared" si="519"/>
        <v>"Springbox" --Intake Structure At A Spring</v>
      </c>
      <c r="AC231" s="11">
        <f t="shared" si="520"/>
        <v>1</v>
      </c>
      <c r="AD231" s="11">
        <f t="shared" si="521"/>
        <v>2008</v>
      </c>
      <c r="AE231" s="11">
        <f t="shared" si="522"/>
        <v>1</v>
      </c>
      <c r="AF231" s="11">
        <f t="shared" si="523"/>
        <v>40</v>
      </c>
      <c r="AG231" s="12">
        <f t="shared" si="588"/>
        <v>43200</v>
      </c>
      <c r="AH231" s="12">
        <f t="shared" si="589"/>
        <v>192</v>
      </c>
      <c r="AI231" s="11">
        <f t="shared" si="590"/>
        <v>1</v>
      </c>
      <c r="AJ231" s="11">
        <f t="shared" si="526"/>
        <v>1</v>
      </c>
      <c r="AK231" s="11">
        <f t="shared" si="527"/>
        <v>1</v>
      </c>
      <c r="AL231" s="11">
        <f t="shared" si="528"/>
        <v>2008</v>
      </c>
      <c r="AM231" s="11">
        <f t="shared" si="529"/>
        <v>1</v>
      </c>
      <c r="AN231" s="11">
        <f t="shared" si="530"/>
        <v>700</v>
      </c>
      <c r="AO231" s="11">
        <f t="shared" si="531"/>
        <v>1</v>
      </c>
      <c r="AP231" s="11">
        <f t="shared" si="532"/>
        <v>2</v>
      </c>
      <c r="AQ231" s="11">
        <f t="shared" si="533"/>
        <v>2008</v>
      </c>
      <c r="AR231" s="11">
        <f t="shared" si="534"/>
        <v>1</v>
      </c>
      <c r="AS231" s="11">
        <f t="shared" si="535"/>
        <v>0</v>
      </c>
      <c r="AT231" s="11" t="str">
        <f t="shared" si="536"/>
        <v xml:space="preserve"> </v>
      </c>
      <c r="AU231" s="11" t="str">
        <f t="shared" si="537"/>
        <v/>
      </c>
      <c r="AV231" s="11" t="str">
        <f t="shared" si="538"/>
        <v xml:space="preserve"> </v>
      </c>
      <c r="AW231" s="11" t="str">
        <f t="shared" si="539"/>
        <v xml:space="preserve"> </v>
      </c>
      <c r="AX231" s="11">
        <f t="shared" si="540"/>
        <v>1</v>
      </c>
      <c r="AY231" s="11">
        <f t="shared" si="541"/>
        <v>1</v>
      </c>
      <c r="AZ231" s="11">
        <f t="shared" si="542"/>
        <v>2008</v>
      </c>
      <c r="BA231" s="11">
        <f t="shared" si="543"/>
        <v>1</v>
      </c>
      <c r="BB231" s="11">
        <f t="shared" si="544"/>
        <v>500</v>
      </c>
      <c r="BC231" s="11">
        <f t="shared" si="545"/>
        <v>0</v>
      </c>
      <c r="BD231" s="11" t="str">
        <f t="shared" si="546"/>
        <v xml:space="preserve"> </v>
      </c>
      <c r="BE231" s="11" t="str">
        <f t="shared" si="547"/>
        <v xml:space="preserve"> </v>
      </c>
      <c r="BF231" s="11" t="str">
        <f t="shared" si="548"/>
        <v xml:space="preserve"> </v>
      </c>
      <c r="BG231" s="11" t="str">
        <f t="shared" si="578"/>
        <v xml:space="preserve"> </v>
      </c>
      <c r="BH231" s="11" t="str">
        <f t="shared" si="549"/>
        <v xml:space="preserve"> </v>
      </c>
      <c r="BI231" s="11" t="str">
        <f t="shared" si="550"/>
        <v xml:space="preserve"> </v>
      </c>
      <c r="BJ231" s="11">
        <f t="shared" si="551"/>
        <v>0</v>
      </c>
      <c r="BK231" s="11" t="str">
        <f t="shared" si="552"/>
        <v/>
      </c>
      <c r="BL231" s="11" t="str">
        <f t="shared" si="553"/>
        <v xml:space="preserve"> </v>
      </c>
      <c r="BM231" s="11" t="str">
        <f t="shared" si="554"/>
        <v xml:space="preserve"> </v>
      </c>
      <c r="BN231" s="11" t="str">
        <f t="shared" si="555"/>
        <v xml:space="preserve"> </v>
      </c>
      <c r="BO231" s="11" t="str">
        <f t="shared" si="556"/>
        <v xml:space="preserve"> </v>
      </c>
      <c r="BP231" s="11" t="str">
        <f t="shared" si="557"/>
        <v xml:space="preserve"> </v>
      </c>
      <c r="BQ231" s="11" t="str">
        <f t="shared" si="558"/>
        <v>0</v>
      </c>
      <c r="BR231" s="25">
        <f t="shared" si="559"/>
        <v>0</v>
      </c>
      <c r="BS231" s="11" t="str">
        <f t="shared" si="560"/>
        <v>Not Present</v>
      </c>
      <c r="BT231" s="11" t="str">
        <f t="shared" si="561"/>
        <v>0</v>
      </c>
      <c r="BU231" s="12">
        <f t="shared" si="591"/>
        <v>1</v>
      </c>
      <c r="BV231" s="12">
        <f t="shared" si="592"/>
        <v>0</v>
      </c>
      <c r="BW231" s="12">
        <f t="shared" si="579"/>
        <v>1</v>
      </c>
      <c r="BX231" s="12">
        <f t="shared" si="593"/>
        <v>1</v>
      </c>
      <c r="BY231" s="11">
        <f t="shared" si="594"/>
        <v>1</v>
      </c>
      <c r="BZ231" s="11">
        <f t="shared" si="565"/>
        <v>1</v>
      </c>
      <c r="CA231" s="11">
        <f t="shared" si="566"/>
        <v>3</v>
      </c>
      <c r="CB231" s="11">
        <f t="shared" si="567"/>
        <v>2008</v>
      </c>
      <c r="CC231" s="11">
        <f t="shared" si="568"/>
        <v>2</v>
      </c>
      <c r="CD231" s="11" t="str">
        <f t="shared" si="569"/>
        <v>No</v>
      </c>
      <c r="CE231" s="11">
        <f t="shared" si="595"/>
        <v>0</v>
      </c>
      <c r="CF231" s="11">
        <f t="shared" si="596"/>
        <v>0</v>
      </c>
      <c r="CG231" s="11">
        <f t="shared" si="597"/>
        <v>1</v>
      </c>
      <c r="CH231" s="11">
        <f t="shared" si="598"/>
        <v>0</v>
      </c>
      <c r="CI231" s="11">
        <f t="shared" si="572"/>
        <v>1</v>
      </c>
      <c r="CJ231" s="11">
        <f t="shared" si="573"/>
        <v>1</v>
      </c>
    </row>
    <row r="232" spans="1:88" x14ac:dyDescent="0.3">
      <c r="A232" s="11">
        <f t="shared" si="497"/>
        <v>2017</v>
      </c>
      <c r="B232" s="11" t="str">
        <f t="shared" si="498"/>
        <v>16-03-2017 07:38:18 CET</v>
      </c>
      <c r="C232" s="11" t="str">
        <f t="shared" si="499"/>
        <v>Rwanda</v>
      </c>
      <c r="D232" s="11" t="str">
        <f t="shared" si="500"/>
        <v>Rulindo</v>
      </c>
      <c r="E232" s="11" t="str">
        <f t="shared" si="501"/>
        <v>Burega</v>
      </c>
      <c r="F232" s="11" t="str">
        <f t="shared" si="502"/>
        <v>Butangampundu</v>
      </c>
      <c r="G232" s="11" t="str">
        <f t="shared" si="503"/>
        <v>Kisigiro</v>
      </c>
      <c r="H232" s="11" t="str">
        <f t="shared" si="504"/>
        <v/>
      </c>
      <c r="I232" s="11" t="str">
        <f t="shared" si="505"/>
        <v/>
      </c>
      <c r="J232" s="11" t="str">
        <f t="shared" si="506"/>
        <v>Rwamugaza</v>
      </c>
      <c r="K232" s="11">
        <f t="shared" si="507"/>
        <v>605</v>
      </c>
      <c r="L232" s="11">
        <f t="shared" si="583"/>
        <v>14106</v>
      </c>
      <c r="M232" s="11">
        <f t="shared" si="584"/>
        <v>38</v>
      </c>
      <c r="N232" s="11">
        <f t="shared" si="585"/>
        <v>371.21052631578948</v>
      </c>
      <c r="O232" s="11">
        <f t="shared" si="508"/>
        <v>605</v>
      </c>
      <c r="P232" s="11" t="str">
        <f t="shared" si="509"/>
        <v xml:space="preserve"> </v>
      </c>
      <c r="Q232" s="13">
        <f t="shared" si="586"/>
        <v>1</v>
      </c>
      <c r="R232" s="11">
        <f t="shared" si="587"/>
        <v>1</v>
      </c>
      <c r="S232" s="11">
        <f t="shared" si="510"/>
        <v>0</v>
      </c>
      <c r="T232" s="11">
        <f t="shared" si="511"/>
        <v>1</v>
      </c>
      <c r="U232" s="11" t="str">
        <f t="shared" si="512"/>
        <v>Piped Network -- Gravity Only</v>
      </c>
      <c r="V232" s="11">
        <f t="shared" si="513"/>
        <v>2003</v>
      </c>
      <c r="W232" s="11" t="str">
        <f t="shared" si="514"/>
        <v>Government</v>
      </c>
      <c r="X232" s="11" t="str">
        <f t="shared" si="515"/>
        <v>Spring</v>
      </c>
      <c r="Y232" s="11">
        <f t="shared" si="516"/>
        <v>2</v>
      </c>
      <c r="Z232" s="11">
        <f t="shared" si="517"/>
        <v>1</v>
      </c>
      <c r="AA232" s="11">
        <f t="shared" si="518"/>
        <v>1</v>
      </c>
      <c r="AB232" s="11" t="str">
        <f t="shared" si="519"/>
        <v/>
      </c>
      <c r="AC232" s="11">
        <f t="shared" si="520"/>
        <v>2</v>
      </c>
      <c r="AD232" s="11">
        <f t="shared" si="521"/>
        <v>2003</v>
      </c>
      <c r="AE232" s="11">
        <f t="shared" si="522"/>
        <v>1</v>
      </c>
      <c r="AF232" s="11">
        <f t="shared" si="523"/>
        <v>3.5</v>
      </c>
      <c r="AG232" s="12">
        <f t="shared" si="588"/>
        <v>493714.28571428574</v>
      </c>
      <c r="AH232" s="12">
        <f t="shared" si="589"/>
        <v>163.21133412042505</v>
      </c>
      <c r="AI232" s="11">
        <f t="shared" si="590"/>
        <v>1</v>
      </c>
      <c r="AJ232" s="11">
        <f t="shared" si="526"/>
        <v>1</v>
      </c>
      <c r="AK232" s="11">
        <f t="shared" si="527"/>
        <v>1</v>
      </c>
      <c r="AL232" s="11">
        <f t="shared" si="528"/>
        <v>2003</v>
      </c>
      <c r="AM232" s="11">
        <f t="shared" si="529"/>
        <v>1</v>
      </c>
      <c r="AN232" s="11">
        <f t="shared" si="530"/>
        <v>8000</v>
      </c>
      <c r="AO232" s="11">
        <f t="shared" si="531"/>
        <v>1</v>
      </c>
      <c r="AP232" s="11">
        <f t="shared" si="532"/>
        <v>20</v>
      </c>
      <c r="AQ232" s="11">
        <f t="shared" si="533"/>
        <v>2003</v>
      </c>
      <c r="AR232" s="11">
        <f t="shared" si="534"/>
        <v>1</v>
      </c>
      <c r="AS232" s="11">
        <f t="shared" si="535"/>
        <v>1</v>
      </c>
      <c r="AT232" s="11">
        <f t="shared" si="536"/>
        <v>16</v>
      </c>
      <c r="AU232" s="11" t="str">
        <f t="shared" si="537"/>
        <v/>
      </c>
      <c r="AV232" s="11">
        <f t="shared" si="538"/>
        <v>2003</v>
      </c>
      <c r="AW232" s="11">
        <f t="shared" si="539"/>
        <v>2</v>
      </c>
      <c r="AX232" s="11">
        <f t="shared" si="540"/>
        <v>0</v>
      </c>
      <c r="AY232" s="11" t="str">
        <f t="shared" si="541"/>
        <v xml:space="preserve"> </v>
      </c>
      <c r="AZ232" s="11" t="str">
        <f t="shared" si="542"/>
        <v xml:space="preserve"> </v>
      </c>
      <c r="BA232" s="11" t="str">
        <f t="shared" si="543"/>
        <v xml:space="preserve"> </v>
      </c>
      <c r="BB232" s="11" t="str">
        <f t="shared" si="544"/>
        <v xml:space="preserve"> </v>
      </c>
      <c r="BC232" s="11">
        <f t="shared" si="545"/>
        <v>0</v>
      </c>
      <c r="BD232" s="11" t="str">
        <f t="shared" si="546"/>
        <v xml:space="preserve"> </v>
      </c>
      <c r="BE232" s="11" t="str">
        <f t="shared" si="547"/>
        <v xml:space="preserve"> </v>
      </c>
      <c r="BF232" s="11" t="str">
        <f t="shared" si="548"/>
        <v xml:space="preserve"> </v>
      </c>
      <c r="BG232" s="11" t="str">
        <f t="shared" si="578"/>
        <v xml:space="preserve"> </v>
      </c>
      <c r="BH232" s="11" t="str">
        <f t="shared" si="549"/>
        <v xml:space="preserve"> </v>
      </c>
      <c r="BI232" s="11" t="str">
        <f t="shared" si="550"/>
        <v xml:space="preserve"> </v>
      </c>
      <c r="BJ232" s="11">
        <f t="shared" si="551"/>
        <v>0</v>
      </c>
      <c r="BK232" s="11" t="str">
        <f t="shared" si="552"/>
        <v/>
      </c>
      <c r="BL232" s="11" t="str">
        <f t="shared" si="553"/>
        <v xml:space="preserve"> </v>
      </c>
      <c r="BM232" s="11" t="str">
        <f t="shared" si="554"/>
        <v xml:space="preserve"> </v>
      </c>
      <c r="BN232" s="11" t="str">
        <f t="shared" si="555"/>
        <v xml:space="preserve"> </v>
      </c>
      <c r="BO232" s="11" t="str">
        <f t="shared" si="556"/>
        <v xml:space="preserve"> </v>
      </c>
      <c r="BP232" s="11" t="str">
        <f t="shared" si="557"/>
        <v xml:space="preserve"> </v>
      </c>
      <c r="BQ232" s="11" t="str">
        <f t="shared" si="558"/>
        <v>0</v>
      </c>
      <c r="BR232" s="25">
        <f t="shared" si="559"/>
        <v>0</v>
      </c>
      <c r="BS232" s="11" t="str">
        <f t="shared" si="560"/>
        <v>Not Present</v>
      </c>
      <c r="BT232" s="11" t="str">
        <f t="shared" si="561"/>
        <v>0</v>
      </c>
      <c r="BU232" s="12">
        <f t="shared" si="591"/>
        <v>1</v>
      </c>
      <c r="BV232" s="12">
        <f t="shared" si="592"/>
        <v>0</v>
      </c>
      <c r="BW232" s="12">
        <f t="shared" si="579"/>
        <v>1</v>
      </c>
      <c r="BX232" s="12">
        <f t="shared" si="593"/>
        <v>1</v>
      </c>
      <c r="BY232" s="11">
        <f t="shared" si="594"/>
        <v>1</v>
      </c>
      <c r="BZ232" s="11">
        <f t="shared" si="565"/>
        <v>1</v>
      </c>
      <c r="CA232" s="11">
        <f t="shared" si="566"/>
        <v>1</v>
      </c>
      <c r="CB232" s="11">
        <f t="shared" si="567"/>
        <v>2003</v>
      </c>
      <c r="CC232" s="11">
        <f t="shared" si="568"/>
        <v>2</v>
      </c>
      <c r="CD232" s="11" t="str">
        <f t="shared" si="569"/>
        <v>No</v>
      </c>
      <c r="CE232" s="11">
        <f t="shared" si="595"/>
        <v>0</v>
      </c>
      <c r="CF232" s="11">
        <f t="shared" si="596"/>
        <v>0</v>
      </c>
      <c r="CG232" s="11">
        <f t="shared" si="597"/>
        <v>1</v>
      </c>
      <c r="CH232" s="11">
        <f t="shared" si="598"/>
        <v>0</v>
      </c>
      <c r="CI232" s="11">
        <f t="shared" si="572"/>
        <v>0</v>
      </c>
      <c r="CJ232" s="11">
        <f t="shared" si="573"/>
        <v>1</v>
      </c>
    </row>
    <row r="233" spans="1:88" x14ac:dyDescent="0.3">
      <c r="A233" s="11">
        <f t="shared" si="497"/>
        <v>2017</v>
      </c>
      <c r="B233" s="11" t="str">
        <f t="shared" si="498"/>
        <v>23-03-2017 10:02:03 CET</v>
      </c>
      <c r="C233" s="11" t="str">
        <f t="shared" si="499"/>
        <v>Rwanda</v>
      </c>
      <c r="D233" s="11" t="str">
        <f t="shared" si="500"/>
        <v>Rulindo</v>
      </c>
      <c r="E233" s="11" t="str">
        <f t="shared" si="501"/>
        <v>Murambi</v>
      </c>
      <c r="F233" s="11" t="str">
        <f t="shared" si="502"/>
        <v>Bubangu</v>
      </c>
      <c r="G233" s="11" t="str">
        <f t="shared" si="503"/>
        <v>Gashubi</v>
      </c>
      <c r="H233" s="11" t="str">
        <f t="shared" si="504"/>
        <v/>
      </c>
      <c r="I233" s="11" t="str">
        <f t="shared" si="505"/>
        <v/>
      </c>
      <c r="J233" s="11" t="str">
        <f t="shared" si="506"/>
        <v>Mutagata Motorised Network</v>
      </c>
      <c r="K233" s="11">
        <f t="shared" si="507"/>
        <v>140</v>
      </c>
      <c r="L233" s="11">
        <f t="shared" si="583"/>
        <v>26296</v>
      </c>
      <c r="M233" s="11">
        <f t="shared" si="584"/>
        <v>49</v>
      </c>
      <c r="N233" s="11">
        <f t="shared" si="585"/>
        <v>536.65306122448976</v>
      </c>
      <c r="O233" s="11">
        <f t="shared" si="508"/>
        <v>39</v>
      </c>
      <c r="P233" s="11">
        <f t="shared" si="509"/>
        <v>101</v>
      </c>
      <c r="Q233" s="13">
        <f t="shared" si="586"/>
        <v>0.27857142857142858</v>
      </c>
      <c r="R233" s="11">
        <f t="shared" si="587"/>
        <v>0</v>
      </c>
      <c r="S233" s="11">
        <f t="shared" si="510"/>
        <v>0</v>
      </c>
      <c r="T233" s="11">
        <f t="shared" si="511"/>
        <v>1</v>
      </c>
      <c r="U233" s="11" t="str">
        <f t="shared" si="512"/>
        <v>Piped Network With Pump</v>
      </c>
      <c r="V233" s="11">
        <f t="shared" si="513"/>
        <v>1987</v>
      </c>
      <c r="W233" s="11" t="str">
        <f t="shared" si="514"/>
        <v>Governement (District, Wasac) And Water For People</v>
      </c>
      <c r="X233" s="11" t="str">
        <f t="shared" si="515"/>
        <v>Spring</v>
      </c>
      <c r="Y233" s="11">
        <f t="shared" si="516"/>
        <v>1</v>
      </c>
      <c r="Z233" s="11">
        <f t="shared" si="517"/>
        <v>1</v>
      </c>
      <c r="AA233" s="11">
        <f t="shared" si="518"/>
        <v>1</v>
      </c>
      <c r="AB233" s="11" t="str">
        <f t="shared" si="519"/>
        <v>"Springbox" --Intake Structure At A Spring</v>
      </c>
      <c r="AC233" s="11">
        <f t="shared" si="520"/>
        <v>1</v>
      </c>
      <c r="AD233" s="11">
        <f t="shared" si="521"/>
        <v>2007</v>
      </c>
      <c r="AE233" s="11">
        <f t="shared" si="522"/>
        <v>1</v>
      </c>
      <c r="AF233" s="11">
        <f t="shared" si="523"/>
        <v>5</v>
      </c>
      <c r="AG233" s="12">
        <f t="shared" si="588"/>
        <v>345600</v>
      </c>
      <c r="AH233" s="12">
        <f t="shared" si="589"/>
        <v>1772.3076923076924</v>
      </c>
      <c r="AI233" s="11">
        <f t="shared" si="590"/>
        <v>1</v>
      </c>
      <c r="AJ233" s="11">
        <f t="shared" si="526"/>
        <v>1</v>
      </c>
      <c r="AK233" s="11">
        <f t="shared" si="527"/>
        <v>1</v>
      </c>
      <c r="AL233" s="11">
        <f t="shared" si="528"/>
        <v>2016</v>
      </c>
      <c r="AM233" s="11">
        <f t="shared" si="529"/>
        <v>1</v>
      </c>
      <c r="AN233" s="11">
        <f t="shared" si="530"/>
        <v>1900</v>
      </c>
      <c r="AO233" s="11">
        <f t="shared" si="531"/>
        <v>1</v>
      </c>
      <c r="AP233" s="11">
        <f t="shared" si="532"/>
        <v>39</v>
      </c>
      <c r="AQ233" s="11">
        <f t="shared" si="533"/>
        <v>2016</v>
      </c>
      <c r="AR233" s="11">
        <f t="shared" si="534"/>
        <v>1</v>
      </c>
      <c r="AS233" s="11">
        <f t="shared" si="535"/>
        <v>1</v>
      </c>
      <c r="AT233" s="11">
        <f t="shared" si="536"/>
        <v>17</v>
      </c>
      <c r="AU233" s="11" t="str">
        <f t="shared" si="537"/>
        <v>Pressure Break Tank|Distribution Chamber|Washout And Air Release</v>
      </c>
      <c r="AV233" s="11">
        <f t="shared" si="538"/>
        <v>2016</v>
      </c>
      <c r="AW233" s="11">
        <f t="shared" si="539"/>
        <v>1</v>
      </c>
      <c r="AX233" s="11">
        <f t="shared" si="540"/>
        <v>1</v>
      </c>
      <c r="AY233" s="11">
        <f t="shared" si="541"/>
        <v>6</v>
      </c>
      <c r="AZ233" s="11">
        <f t="shared" si="542"/>
        <v>2016</v>
      </c>
      <c r="BA233" s="11">
        <f t="shared" si="543"/>
        <v>1</v>
      </c>
      <c r="BB233" s="11">
        <f t="shared" si="544"/>
        <v>40000</v>
      </c>
      <c r="BC233" s="11">
        <f t="shared" si="545"/>
        <v>1</v>
      </c>
      <c r="BD233" s="11">
        <f t="shared" si="546"/>
        <v>5</v>
      </c>
      <c r="BE233" s="11">
        <f t="shared" si="547"/>
        <v>2017</v>
      </c>
      <c r="BF233" s="11">
        <f t="shared" si="548"/>
        <v>1</v>
      </c>
      <c r="BG233" s="11">
        <f t="shared" si="578"/>
        <v>1</v>
      </c>
      <c r="BH233" s="11">
        <f t="shared" si="549"/>
        <v>2016</v>
      </c>
      <c r="BI233" s="11">
        <f t="shared" si="550"/>
        <v>1</v>
      </c>
      <c r="BJ233" s="11">
        <f t="shared" si="551"/>
        <v>1</v>
      </c>
      <c r="BK233" s="11" t="str">
        <f t="shared" si="552"/>
        <v>Disinfection/Chlorination</v>
      </c>
      <c r="BL233" s="11">
        <f t="shared" si="553"/>
        <v>2017</v>
      </c>
      <c r="BM233" s="11">
        <f t="shared" si="554"/>
        <v>1</v>
      </c>
      <c r="BN233" s="11">
        <f t="shared" si="555"/>
        <v>0</v>
      </c>
      <c r="BO233" s="11" t="str">
        <f t="shared" si="556"/>
        <v xml:space="preserve"> </v>
      </c>
      <c r="BP233" s="11" t="str">
        <f t="shared" si="557"/>
        <v xml:space="preserve"> </v>
      </c>
      <c r="BQ233" s="11" t="str">
        <f t="shared" si="558"/>
        <v>0</v>
      </c>
      <c r="BR233" s="25">
        <f t="shared" si="559"/>
        <v>0</v>
      </c>
      <c r="BS233" s="11" t="str">
        <f t="shared" si="560"/>
        <v>Not Present</v>
      </c>
      <c r="BT233" s="11" t="str">
        <f t="shared" si="561"/>
        <v>0</v>
      </c>
      <c r="BU233" s="12">
        <f t="shared" si="591"/>
        <v>1</v>
      </c>
      <c r="BV233" s="12">
        <f t="shared" si="592"/>
        <v>0</v>
      </c>
      <c r="BW233" s="12">
        <f t="shared" si="579"/>
        <v>1</v>
      </c>
      <c r="BX233" s="12">
        <f t="shared" si="593"/>
        <v>1</v>
      </c>
      <c r="BY233" s="11">
        <f t="shared" si="594"/>
        <v>1</v>
      </c>
      <c r="BZ233" s="11">
        <f t="shared" si="565"/>
        <v>1</v>
      </c>
      <c r="CA233" s="11">
        <f t="shared" si="566"/>
        <v>64</v>
      </c>
      <c r="CB233" s="11">
        <f t="shared" si="567"/>
        <v>2016</v>
      </c>
      <c r="CC233" s="11">
        <f t="shared" si="568"/>
        <v>1</v>
      </c>
      <c r="CD233" s="11" t="str">
        <f t="shared" si="569"/>
        <v>No</v>
      </c>
      <c r="CE233" s="11">
        <f t="shared" si="595"/>
        <v>0</v>
      </c>
      <c r="CF233" s="11">
        <f t="shared" si="596"/>
        <v>0</v>
      </c>
      <c r="CG233" s="11">
        <f t="shared" si="597"/>
        <v>1</v>
      </c>
      <c r="CH233" s="11">
        <f t="shared" si="598"/>
        <v>0</v>
      </c>
      <c r="CI233" s="11">
        <f t="shared" si="572"/>
        <v>1</v>
      </c>
      <c r="CJ233" s="11">
        <f t="shared" si="573"/>
        <v>1</v>
      </c>
    </row>
    <row r="234" spans="1:88" x14ac:dyDescent="0.3">
      <c r="A234" s="11">
        <f t="shared" si="497"/>
        <v>2017</v>
      </c>
      <c r="B234" s="11" t="str">
        <f t="shared" si="498"/>
        <v>16-04-2017 22:01:00 CEST</v>
      </c>
      <c r="C234" s="11" t="str">
        <f t="shared" si="499"/>
        <v>Rwanda</v>
      </c>
      <c r="D234" s="11" t="str">
        <f t="shared" si="500"/>
        <v>Rulindo</v>
      </c>
      <c r="E234" s="11" t="str">
        <f t="shared" si="501"/>
        <v>Base</v>
      </c>
      <c r="F234" s="11" t="str">
        <f t="shared" si="502"/>
        <v>Gitare</v>
      </c>
      <c r="G234" s="11" t="str">
        <f t="shared" si="503"/>
        <v>Mugenda I</v>
      </c>
      <c r="H234" s="11" t="str">
        <f t="shared" si="504"/>
        <v/>
      </c>
      <c r="I234" s="11" t="str">
        <f t="shared" si="505"/>
        <v/>
      </c>
      <c r="J234" s="11" t="str">
        <f t="shared" si="506"/>
        <v>Water point at Innocent's/Nyirambuga pumping system</v>
      </c>
      <c r="K234" s="11">
        <f t="shared" si="507"/>
        <v>117</v>
      </c>
      <c r="L234" s="11">
        <f t="shared" si="583"/>
        <v>30604</v>
      </c>
      <c r="M234" s="11">
        <f t="shared" si="584"/>
        <v>1</v>
      </c>
      <c r="N234" s="11">
        <f t="shared" si="585"/>
        <v>30604</v>
      </c>
      <c r="O234" s="11">
        <f t="shared" si="508"/>
        <v>117</v>
      </c>
      <c r="P234" s="11" t="str">
        <f t="shared" si="509"/>
        <v xml:space="preserve"> </v>
      </c>
      <c r="Q234" s="13">
        <f t="shared" si="586"/>
        <v>1</v>
      </c>
      <c r="R234" s="11">
        <f t="shared" si="587"/>
        <v>1</v>
      </c>
      <c r="S234" s="11">
        <f t="shared" si="510"/>
        <v>0</v>
      </c>
      <c r="T234" s="11">
        <f t="shared" si="511"/>
        <v>1</v>
      </c>
      <c r="U234" s="11" t="str">
        <f t="shared" si="512"/>
        <v>Piped Network With Pump</v>
      </c>
      <c r="V234" s="11">
        <f t="shared" si="513"/>
        <v>2012</v>
      </c>
      <c r="W234" s="11" t="str">
        <f t="shared" si="514"/>
        <v>Governement (District, Wasac) And Water For People</v>
      </c>
      <c r="X234" s="11" t="str">
        <f t="shared" si="515"/>
        <v>Spring</v>
      </c>
      <c r="Y234" s="11">
        <f t="shared" si="516"/>
        <v>2</v>
      </c>
      <c r="Z234" s="11">
        <f t="shared" si="517"/>
        <v>1</v>
      </c>
      <c r="AA234" s="11">
        <f t="shared" si="518"/>
        <v>0</v>
      </c>
      <c r="AB234" s="11" t="str">
        <f t="shared" si="519"/>
        <v/>
      </c>
      <c r="AC234" s="11" t="str">
        <f t="shared" si="520"/>
        <v xml:space="preserve"> </v>
      </c>
      <c r="AD234" s="11" t="str">
        <f t="shared" si="521"/>
        <v xml:space="preserve"> </v>
      </c>
      <c r="AE234" s="11" t="str">
        <f t="shared" si="522"/>
        <v xml:space="preserve"> </v>
      </c>
      <c r="AF234" s="11">
        <f t="shared" si="523"/>
        <v>4</v>
      </c>
      <c r="AG234" s="12">
        <f t="shared" si="588"/>
        <v>432000</v>
      </c>
      <c r="AH234" s="12">
        <f t="shared" si="589"/>
        <v>738.46153846153845</v>
      </c>
      <c r="AI234" s="11">
        <f t="shared" si="590"/>
        <v>1</v>
      </c>
      <c r="AJ234" s="11">
        <f t="shared" si="526"/>
        <v>0</v>
      </c>
      <c r="AK234" s="11" t="str">
        <f t="shared" si="527"/>
        <v xml:space="preserve"> </v>
      </c>
      <c r="AL234" s="11" t="str">
        <f t="shared" si="528"/>
        <v xml:space="preserve"> </v>
      </c>
      <c r="AM234" s="11" t="str">
        <f t="shared" si="529"/>
        <v xml:space="preserve"> </v>
      </c>
      <c r="AN234" s="11" t="str">
        <f t="shared" si="530"/>
        <v xml:space="preserve"> </v>
      </c>
      <c r="AO234" s="11">
        <f t="shared" si="531"/>
        <v>0</v>
      </c>
      <c r="AP234" s="11" t="str">
        <f t="shared" si="532"/>
        <v xml:space="preserve"> </v>
      </c>
      <c r="AQ234" s="11" t="str">
        <f t="shared" si="533"/>
        <v xml:space="preserve"> </v>
      </c>
      <c r="AR234" s="11" t="str">
        <f t="shared" si="534"/>
        <v xml:space="preserve"> </v>
      </c>
      <c r="AS234" s="11">
        <f t="shared" si="535"/>
        <v>0</v>
      </c>
      <c r="AT234" s="11" t="str">
        <f t="shared" si="536"/>
        <v xml:space="preserve"> </v>
      </c>
      <c r="AU234" s="11" t="str">
        <f t="shared" si="537"/>
        <v/>
      </c>
      <c r="AV234" s="11" t="str">
        <f t="shared" si="538"/>
        <v xml:space="preserve"> </v>
      </c>
      <c r="AW234" s="11" t="str">
        <f t="shared" si="539"/>
        <v xml:space="preserve"> </v>
      </c>
      <c r="AX234" s="11">
        <f t="shared" si="540"/>
        <v>0</v>
      </c>
      <c r="AY234" s="11" t="str">
        <f t="shared" si="541"/>
        <v xml:space="preserve"> </v>
      </c>
      <c r="AZ234" s="11" t="str">
        <f t="shared" si="542"/>
        <v xml:space="preserve"> </v>
      </c>
      <c r="BA234" s="11" t="str">
        <f t="shared" si="543"/>
        <v xml:space="preserve"> </v>
      </c>
      <c r="BB234" s="11" t="str">
        <f t="shared" si="544"/>
        <v xml:space="preserve"> </v>
      </c>
      <c r="BC234" s="11">
        <f t="shared" si="545"/>
        <v>0</v>
      </c>
      <c r="BD234" s="11" t="str">
        <f t="shared" si="546"/>
        <v xml:space="preserve"> </v>
      </c>
      <c r="BE234" s="11" t="str">
        <f t="shared" si="547"/>
        <v xml:space="preserve"> </v>
      </c>
      <c r="BF234" s="11" t="str">
        <f t="shared" si="548"/>
        <v xml:space="preserve"> </v>
      </c>
      <c r="BG234" s="11" t="str">
        <f t="shared" si="578"/>
        <v xml:space="preserve"> </v>
      </c>
      <c r="BH234" s="11" t="str">
        <f t="shared" si="549"/>
        <v xml:space="preserve"> </v>
      </c>
      <c r="BI234" s="11" t="str">
        <f t="shared" si="550"/>
        <v xml:space="preserve"> </v>
      </c>
      <c r="BJ234" s="11">
        <f t="shared" si="551"/>
        <v>0</v>
      </c>
      <c r="BK234" s="11" t="str">
        <f t="shared" si="552"/>
        <v/>
      </c>
      <c r="BL234" s="11" t="str">
        <f t="shared" si="553"/>
        <v xml:space="preserve"> </v>
      </c>
      <c r="BM234" s="11" t="str">
        <f t="shared" si="554"/>
        <v xml:space="preserve"> </v>
      </c>
      <c r="BN234" s="11" t="str">
        <f t="shared" si="555"/>
        <v xml:space="preserve"> </v>
      </c>
      <c r="BO234" s="11" t="str">
        <f t="shared" si="556"/>
        <v xml:space="preserve"> </v>
      </c>
      <c r="BP234" s="11" t="str">
        <f t="shared" si="557"/>
        <v xml:space="preserve"> </v>
      </c>
      <c r="BQ234" s="11" t="str">
        <f t="shared" si="558"/>
        <v>0</v>
      </c>
      <c r="BR234" s="25">
        <f t="shared" si="559"/>
        <v>0</v>
      </c>
      <c r="BS234" s="11" t="str">
        <f t="shared" si="560"/>
        <v>Not Present</v>
      </c>
      <c r="BT234" s="11" t="str">
        <f t="shared" si="561"/>
        <v>0</v>
      </c>
      <c r="BU234" s="12">
        <f t="shared" si="591"/>
        <v>1</v>
      </c>
      <c r="BV234" s="12">
        <f t="shared" si="592"/>
        <v>0</v>
      </c>
      <c r="BW234" s="12">
        <f t="shared" si="579"/>
        <v>1</v>
      </c>
      <c r="BX234" s="12">
        <f t="shared" si="593"/>
        <v>1</v>
      </c>
      <c r="BY234" s="11">
        <f t="shared" si="594"/>
        <v>1</v>
      </c>
      <c r="BZ234" s="11">
        <f t="shared" si="565"/>
        <v>1</v>
      </c>
      <c r="CA234" s="11">
        <f t="shared" si="566"/>
        <v>2</v>
      </c>
      <c r="CB234" s="11">
        <f t="shared" si="567"/>
        <v>2012</v>
      </c>
      <c r="CC234" s="11">
        <f t="shared" si="568"/>
        <v>1</v>
      </c>
      <c r="CD234" s="11" t="str">
        <f t="shared" si="569"/>
        <v>No</v>
      </c>
      <c r="CE234" s="11">
        <f t="shared" si="595"/>
        <v>0</v>
      </c>
      <c r="CF234" s="11">
        <f t="shared" si="596"/>
        <v>0</v>
      </c>
      <c r="CG234" s="11">
        <f t="shared" si="597"/>
        <v>1</v>
      </c>
      <c r="CH234" s="11">
        <f t="shared" si="598"/>
        <v>0</v>
      </c>
      <c r="CI234" s="11">
        <f t="shared" si="572"/>
        <v>1</v>
      </c>
      <c r="CJ234" s="11">
        <f t="shared" si="573"/>
        <v>1</v>
      </c>
    </row>
    <row r="235" spans="1:88" x14ac:dyDescent="0.3">
      <c r="A235" s="11">
        <f t="shared" si="497"/>
        <v>2017</v>
      </c>
      <c r="B235" s="11" t="str">
        <f t="shared" si="498"/>
        <v>23-03-2017 17:25:53 CET</v>
      </c>
      <c r="C235" s="11" t="str">
        <f t="shared" si="499"/>
        <v>Rwanda</v>
      </c>
      <c r="D235" s="11" t="str">
        <f t="shared" si="500"/>
        <v>Rulindo</v>
      </c>
      <c r="E235" s="11" t="str">
        <f t="shared" si="501"/>
        <v>Buyoga</v>
      </c>
      <c r="F235" s="11" t="str">
        <f t="shared" si="502"/>
        <v>Busoro</v>
      </c>
      <c r="G235" s="11" t="str">
        <f t="shared" si="503"/>
        <v>Rugarama</v>
      </c>
      <c r="H235" s="11" t="str">
        <f t="shared" si="504"/>
        <v/>
      </c>
      <c r="I235" s="11" t="str">
        <f t="shared" si="505"/>
        <v/>
      </c>
      <c r="J235" s="11" t="str">
        <f t="shared" si="506"/>
        <v>Ndarage</v>
      </c>
      <c r="K235" s="11">
        <f t="shared" si="507"/>
        <v>189</v>
      </c>
      <c r="L235" s="11">
        <f t="shared" si="583"/>
        <v>0</v>
      </c>
      <c r="M235" s="11">
        <f t="shared" si="584"/>
        <v>9</v>
      </c>
      <c r="N235" s="11">
        <f t="shared" si="585"/>
        <v>0</v>
      </c>
      <c r="O235" s="11">
        <f t="shared" si="508"/>
        <v>170</v>
      </c>
      <c r="P235" s="11">
        <f t="shared" si="509"/>
        <v>19</v>
      </c>
      <c r="Q235" s="13">
        <f t="shared" si="586"/>
        <v>0.89947089947089942</v>
      </c>
      <c r="R235" s="11">
        <f t="shared" si="587"/>
        <v>0</v>
      </c>
      <c r="S235" s="11">
        <f t="shared" si="510"/>
        <v>1</v>
      </c>
      <c r="T235" s="11">
        <f t="shared" si="511"/>
        <v>1</v>
      </c>
      <c r="U235" s="11" t="str">
        <f t="shared" si="512"/>
        <v>Piped Network -- Gravity Only</v>
      </c>
      <c r="V235" s="11">
        <f t="shared" si="513"/>
        <v>2014</v>
      </c>
      <c r="W235" s="11" t="str">
        <f t="shared" si="514"/>
        <v>Governement (District, Wasac) And Water For People</v>
      </c>
      <c r="X235" s="11" t="str">
        <f t="shared" si="515"/>
        <v>Spring</v>
      </c>
      <c r="Y235" s="11">
        <f t="shared" si="516"/>
        <v>2</v>
      </c>
      <c r="Z235" s="11">
        <f t="shared" si="517"/>
        <v>1</v>
      </c>
      <c r="AA235" s="11">
        <f t="shared" si="518"/>
        <v>1</v>
      </c>
      <c r="AB235" s="11" t="str">
        <f t="shared" si="519"/>
        <v>"Springbox" --Intake Structure At A Spring</v>
      </c>
      <c r="AC235" s="11">
        <f t="shared" si="520"/>
        <v>1</v>
      </c>
      <c r="AD235" s="11">
        <f t="shared" si="521"/>
        <v>2014</v>
      </c>
      <c r="AE235" s="11">
        <f t="shared" si="522"/>
        <v>1</v>
      </c>
      <c r="AF235" s="11">
        <f t="shared" si="523"/>
        <v>30</v>
      </c>
      <c r="AG235" s="12">
        <f t="shared" si="588"/>
        <v>57600</v>
      </c>
      <c r="AH235" s="12">
        <f t="shared" si="589"/>
        <v>67.764705882352942</v>
      </c>
      <c r="AI235" s="11">
        <f t="shared" si="590"/>
        <v>1</v>
      </c>
      <c r="AJ235" s="11">
        <f t="shared" si="526"/>
        <v>1</v>
      </c>
      <c r="AK235" s="11">
        <f t="shared" si="527"/>
        <v>1</v>
      </c>
      <c r="AL235" s="11">
        <f t="shared" si="528"/>
        <v>2014</v>
      </c>
      <c r="AM235" s="11">
        <f t="shared" si="529"/>
        <v>1</v>
      </c>
      <c r="AN235" s="11">
        <f t="shared" si="530"/>
        <v>6700</v>
      </c>
      <c r="AO235" s="11">
        <f t="shared" si="531"/>
        <v>1</v>
      </c>
      <c r="AP235" s="11">
        <f t="shared" si="532"/>
        <v>5</v>
      </c>
      <c r="AQ235" s="11">
        <f t="shared" si="533"/>
        <v>2014</v>
      </c>
      <c r="AR235" s="11">
        <f t="shared" si="534"/>
        <v>1</v>
      </c>
      <c r="AS235" s="11">
        <f t="shared" si="535"/>
        <v>0</v>
      </c>
      <c r="AT235" s="11" t="str">
        <f t="shared" si="536"/>
        <v xml:space="preserve"> </v>
      </c>
      <c r="AU235" s="11" t="str">
        <f t="shared" si="537"/>
        <v/>
      </c>
      <c r="AV235" s="11" t="str">
        <f t="shared" si="538"/>
        <v xml:space="preserve"> </v>
      </c>
      <c r="AW235" s="11" t="str">
        <f t="shared" si="539"/>
        <v xml:space="preserve"> </v>
      </c>
      <c r="AX235" s="11">
        <f t="shared" si="540"/>
        <v>1</v>
      </c>
      <c r="AY235" s="11">
        <f t="shared" si="541"/>
        <v>1</v>
      </c>
      <c r="AZ235" s="11">
        <f t="shared" si="542"/>
        <v>2014</v>
      </c>
      <c r="BA235" s="11">
        <f t="shared" si="543"/>
        <v>1</v>
      </c>
      <c r="BB235" s="11">
        <f t="shared" si="544"/>
        <v>6700</v>
      </c>
      <c r="BC235" s="11">
        <f t="shared" si="545"/>
        <v>0</v>
      </c>
      <c r="BD235" s="11" t="str">
        <f t="shared" si="546"/>
        <v xml:space="preserve"> </v>
      </c>
      <c r="BE235" s="11" t="str">
        <f t="shared" si="547"/>
        <v xml:space="preserve"> </v>
      </c>
      <c r="BF235" s="11" t="str">
        <f t="shared" si="548"/>
        <v xml:space="preserve"> </v>
      </c>
      <c r="BG235" s="11" t="str">
        <f t="shared" si="578"/>
        <v xml:space="preserve"> </v>
      </c>
      <c r="BH235" s="11" t="str">
        <f t="shared" si="549"/>
        <v xml:space="preserve"> </v>
      </c>
      <c r="BI235" s="11" t="str">
        <f t="shared" si="550"/>
        <v xml:space="preserve"> </v>
      </c>
      <c r="BJ235" s="11">
        <f t="shared" si="551"/>
        <v>0</v>
      </c>
      <c r="BK235" s="11" t="str">
        <f t="shared" si="552"/>
        <v/>
      </c>
      <c r="BL235" s="11" t="str">
        <f t="shared" si="553"/>
        <v xml:space="preserve"> </v>
      </c>
      <c r="BM235" s="11" t="str">
        <f t="shared" si="554"/>
        <v xml:space="preserve"> </v>
      </c>
      <c r="BN235" s="11" t="str">
        <f t="shared" si="555"/>
        <v xml:space="preserve"> </v>
      </c>
      <c r="BO235" s="11" t="str">
        <f t="shared" si="556"/>
        <v xml:space="preserve"> </v>
      </c>
      <c r="BP235" s="11" t="str">
        <f t="shared" si="557"/>
        <v xml:space="preserve"> </v>
      </c>
      <c r="BQ235" s="11" t="str">
        <f t="shared" si="558"/>
        <v>0</v>
      </c>
      <c r="BR235" s="25">
        <f t="shared" si="559"/>
        <v>0</v>
      </c>
      <c r="BS235" s="11" t="str">
        <f t="shared" si="560"/>
        <v>Not Present</v>
      </c>
      <c r="BT235" s="11" t="str">
        <f t="shared" si="561"/>
        <v>0</v>
      </c>
      <c r="BU235" s="12">
        <f t="shared" si="591"/>
        <v>1</v>
      </c>
      <c r="BV235" s="12">
        <f t="shared" si="592"/>
        <v>0</v>
      </c>
      <c r="BW235" s="12">
        <f t="shared" si="579"/>
        <v>1</v>
      </c>
      <c r="BX235" s="12">
        <f t="shared" si="593"/>
        <v>1</v>
      </c>
      <c r="BY235" s="11">
        <f t="shared" si="594"/>
        <v>1</v>
      </c>
      <c r="BZ235" s="11">
        <f t="shared" si="565"/>
        <v>1</v>
      </c>
      <c r="CA235" s="11">
        <f t="shared" si="566"/>
        <v>1</v>
      </c>
      <c r="CB235" s="11">
        <f t="shared" si="567"/>
        <v>2014</v>
      </c>
      <c r="CC235" s="11">
        <f t="shared" si="568"/>
        <v>1</v>
      </c>
      <c r="CD235" s="11" t="str">
        <f t="shared" si="569"/>
        <v>No</v>
      </c>
      <c r="CE235" s="11">
        <f t="shared" si="595"/>
        <v>0</v>
      </c>
      <c r="CF235" s="11">
        <f t="shared" si="596"/>
        <v>0</v>
      </c>
      <c r="CG235" s="11">
        <f t="shared" si="597"/>
        <v>1</v>
      </c>
      <c r="CH235" s="11">
        <f t="shared" si="598"/>
        <v>0</v>
      </c>
      <c r="CI235" s="11">
        <f t="shared" si="572"/>
        <v>1</v>
      </c>
      <c r="CJ235" s="11">
        <f t="shared" si="573"/>
        <v>1</v>
      </c>
    </row>
    <row r="236" spans="1:88" x14ac:dyDescent="0.3">
      <c r="A236" s="11">
        <f t="shared" si="497"/>
        <v>2017</v>
      </c>
      <c r="B236" s="11" t="str">
        <f t="shared" si="498"/>
        <v>23-03-2017 10:33:47 CET</v>
      </c>
      <c r="C236" s="11" t="str">
        <f t="shared" si="499"/>
        <v>Rwanda</v>
      </c>
      <c r="D236" s="11" t="str">
        <f t="shared" si="500"/>
        <v>Rulindo</v>
      </c>
      <c r="E236" s="11" t="str">
        <f t="shared" si="501"/>
        <v>Murambi</v>
      </c>
      <c r="F236" s="11" t="str">
        <f t="shared" si="502"/>
        <v>Bubangu</v>
      </c>
      <c r="G236" s="11" t="str">
        <f t="shared" si="503"/>
        <v>Rebero</v>
      </c>
      <c r="H236" s="11" t="str">
        <f t="shared" si="504"/>
        <v/>
      </c>
      <c r="I236" s="11" t="str">
        <f t="shared" si="505"/>
        <v/>
      </c>
      <c r="J236" s="11" t="str">
        <f t="shared" si="506"/>
        <v>Mutagata Motorised Network</v>
      </c>
      <c r="K236" s="11">
        <f t="shared" si="507"/>
        <v>148</v>
      </c>
      <c r="L236" s="11">
        <f t="shared" si="583"/>
        <v>26296</v>
      </c>
      <c r="M236" s="11">
        <f t="shared" si="584"/>
        <v>49</v>
      </c>
      <c r="N236" s="11">
        <f t="shared" si="585"/>
        <v>536.65306122448976</v>
      </c>
      <c r="O236" s="11">
        <f t="shared" si="508"/>
        <v>70</v>
      </c>
      <c r="P236" s="11">
        <f t="shared" si="509"/>
        <v>78</v>
      </c>
      <c r="Q236" s="13">
        <f t="shared" si="586"/>
        <v>0.47297297297297297</v>
      </c>
      <c r="R236" s="11">
        <f t="shared" si="587"/>
        <v>0</v>
      </c>
      <c r="S236" s="11">
        <f t="shared" si="510"/>
        <v>0</v>
      </c>
      <c r="T236" s="11">
        <f t="shared" si="511"/>
        <v>1</v>
      </c>
      <c r="U236" s="11" t="str">
        <f t="shared" si="512"/>
        <v>Piped Network With Pump</v>
      </c>
      <c r="V236" s="11">
        <f t="shared" si="513"/>
        <v>2016</v>
      </c>
      <c r="W236" s="11" t="str">
        <f t="shared" si="514"/>
        <v>Governement (District, Wasac) And Water For People</v>
      </c>
      <c r="X236" s="11" t="str">
        <f t="shared" si="515"/>
        <v>Spring</v>
      </c>
      <c r="Y236" s="11">
        <f t="shared" si="516"/>
        <v>1</v>
      </c>
      <c r="Z236" s="11">
        <f t="shared" si="517"/>
        <v>1</v>
      </c>
      <c r="AA236" s="11">
        <f t="shared" si="518"/>
        <v>1</v>
      </c>
      <c r="AB236" s="11" t="str">
        <f t="shared" si="519"/>
        <v>"Springbox" --Intake Structure At A Spring</v>
      </c>
      <c r="AC236" s="11">
        <f t="shared" si="520"/>
        <v>1</v>
      </c>
      <c r="AD236" s="11">
        <f t="shared" si="521"/>
        <v>2007</v>
      </c>
      <c r="AE236" s="11">
        <f t="shared" si="522"/>
        <v>1</v>
      </c>
      <c r="AF236" s="11">
        <f t="shared" si="523"/>
        <v>5</v>
      </c>
      <c r="AG236" s="12">
        <f t="shared" si="588"/>
        <v>345600</v>
      </c>
      <c r="AH236" s="12">
        <f t="shared" si="589"/>
        <v>987.42857142857144</v>
      </c>
      <c r="AI236" s="11">
        <f t="shared" si="590"/>
        <v>1</v>
      </c>
      <c r="AJ236" s="11">
        <f t="shared" si="526"/>
        <v>1</v>
      </c>
      <c r="AK236" s="11">
        <f t="shared" si="527"/>
        <v>1</v>
      </c>
      <c r="AL236" s="11">
        <f t="shared" si="528"/>
        <v>2016</v>
      </c>
      <c r="AM236" s="11">
        <f t="shared" si="529"/>
        <v>1</v>
      </c>
      <c r="AN236" s="11">
        <f t="shared" si="530"/>
        <v>1900</v>
      </c>
      <c r="AO236" s="11">
        <f t="shared" si="531"/>
        <v>1</v>
      </c>
      <c r="AP236" s="11">
        <f t="shared" si="532"/>
        <v>39</v>
      </c>
      <c r="AQ236" s="11">
        <f t="shared" si="533"/>
        <v>2016</v>
      </c>
      <c r="AR236" s="11">
        <f t="shared" si="534"/>
        <v>1</v>
      </c>
      <c r="AS236" s="11">
        <f t="shared" si="535"/>
        <v>1</v>
      </c>
      <c r="AT236" s="11">
        <f t="shared" si="536"/>
        <v>17</v>
      </c>
      <c r="AU236" s="11" t="str">
        <f t="shared" si="537"/>
        <v>Pressure Break Tank|Distribution Chamber|Washout And Air Release</v>
      </c>
      <c r="AV236" s="11">
        <f t="shared" si="538"/>
        <v>2016</v>
      </c>
      <c r="AW236" s="11">
        <f t="shared" si="539"/>
        <v>1</v>
      </c>
      <c r="AX236" s="11">
        <f t="shared" si="540"/>
        <v>1</v>
      </c>
      <c r="AY236" s="11">
        <f t="shared" si="541"/>
        <v>6</v>
      </c>
      <c r="AZ236" s="11">
        <f t="shared" si="542"/>
        <v>2016</v>
      </c>
      <c r="BA236" s="11">
        <f t="shared" si="543"/>
        <v>1</v>
      </c>
      <c r="BB236" s="11">
        <f t="shared" si="544"/>
        <v>40000</v>
      </c>
      <c r="BC236" s="11">
        <f t="shared" si="545"/>
        <v>1</v>
      </c>
      <c r="BD236" s="11">
        <f t="shared" si="546"/>
        <v>5</v>
      </c>
      <c r="BE236" s="11">
        <f t="shared" si="547"/>
        <v>2017</v>
      </c>
      <c r="BF236" s="11">
        <f t="shared" si="548"/>
        <v>1</v>
      </c>
      <c r="BG236" s="11">
        <f t="shared" si="578"/>
        <v>1</v>
      </c>
      <c r="BH236" s="11">
        <f t="shared" si="549"/>
        <v>2016</v>
      </c>
      <c r="BI236" s="11">
        <f t="shared" si="550"/>
        <v>1</v>
      </c>
      <c r="BJ236" s="11">
        <f t="shared" si="551"/>
        <v>1</v>
      </c>
      <c r="BK236" s="11" t="str">
        <f t="shared" si="552"/>
        <v>Disinfection/Chlorination</v>
      </c>
      <c r="BL236" s="11">
        <f t="shared" si="553"/>
        <v>2017</v>
      </c>
      <c r="BM236" s="11">
        <f t="shared" si="554"/>
        <v>1</v>
      </c>
      <c r="BN236" s="11">
        <f t="shared" si="555"/>
        <v>0</v>
      </c>
      <c r="BO236" s="11" t="str">
        <f t="shared" si="556"/>
        <v xml:space="preserve"> </v>
      </c>
      <c r="BP236" s="11" t="str">
        <f t="shared" si="557"/>
        <v xml:space="preserve"> </v>
      </c>
      <c r="BQ236" s="11" t="str">
        <f t="shared" si="558"/>
        <v>0</v>
      </c>
      <c r="BR236" s="25">
        <f t="shared" si="559"/>
        <v>0</v>
      </c>
      <c r="BS236" s="11" t="str">
        <f t="shared" si="560"/>
        <v>Not Present</v>
      </c>
      <c r="BT236" s="11" t="str">
        <f t="shared" si="561"/>
        <v>0</v>
      </c>
      <c r="BU236" s="12">
        <f t="shared" si="591"/>
        <v>1</v>
      </c>
      <c r="BV236" s="12">
        <f t="shared" si="592"/>
        <v>0</v>
      </c>
      <c r="BW236" s="12">
        <f t="shared" si="579"/>
        <v>1</v>
      </c>
      <c r="BX236" s="12">
        <f t="shared" si="593"/>
        <v>1</v>
      </c>
      <c r="BY236" s="11">
        <f t="shared" si="594"/>
        <v>1</v>
      </c>
      <c r="BZ236" s="11">
        <f t="shared" si="565"/>
        <v>1</v>
      </c>
      <c r="CA236" s="11">
        <f t="shared" si="566"/>
        <v>64</v>
      </c>
      <c r="CB236" s="11">
        <f t="shared" si="567"/>
        <v>2016</v>
      </c>
      <c r="CC236" s="11">
        <f t="shared" si="568"/>
        <v>1</v>
      </c>
      <c r="CD236" s="11" t="str">
        <f t="shared" si="569"/>
        <v>No</v>
      </c>
      <c r="CE236" s="11">
        <f t="shared" si="595"/>
        <v>0</v>
      </c>
      <c r="CF236" s="11">
        <f t="shared" si="596"/>
        <v>0</v>
      </c>
      <c r="CG236" s="11">
        <f t="shared" si="597"/>
        <v>1</v>
      </c>
      <c r="CH236" s="11">
        <f t="shared" si="598"/>
        <v>0</v>
      </c>
      <c r="CI236" s="11">
        <f t="shared" si="572"/>
        <v>1</v>
      </c>
      <c r="CJ236" s="11">
        <f t="shared" si="573"/>
        <v>1</v>
      </c>
    </row>
    <row r="237" spans="1:88" x14ac:dyDescent="0.3">
      <c r="A237" s="11">
        <f t="shared" si="497"/>
        <v>2017</v>
      </c>
      <c r="B237" s="11" t="str">
        <f t="shared" si="498"/>
        <v>18-04-2017 07:06:07 CEST</v>
      </c>
      <c r="C237" s="11" t="str">
        <f t="shared" si="499"/>
        <v>Rwanda</v>
      </c>
      <c r="D237" s="11" t="str">
        <f t="shared" si="500"/>
        <v>Rulindo</v>
      </c>
      <c r="E237" s="11" t="str">
        <f t="shared" si="501"/>
        <v>Tumba</v>
      </c>
      <c r="F237" s="11" t="str">
        <f t="shared" si="502"/>
        <v>Barari</v>
      </c>
      <c r="G237" s="11" t="str">
        <f t="shared" si="503"/>
        <v>Gaseke</v>
      </c>
      <c r="H237" s="11" t="str">
        <f t="shared" si="504"/>
        <v/>
      </c>
      <c r="I237" s="11" t="str">
        <f t="shared" si="505"/>
        <v/>
      </c>
      <c r="J237" s="11" t="str">
        <f t="shared" si="506"/>
        <v>Water point chez Rujugiro/Nyirambuga pumping system</v>
      </c>
      <c r="K237" s="11">
        <f t="shared" si="507"/>
        <v>149</v>
      </c>
      <c r="L237" s="11">
        <f t="shared" si="583"/>
        <v>30604</v>
      </c>
      <c r="M237" s="11">
        <f t="shared" si="584"/>
        <v>1</v>
      </c>
      <c r="N237" s="11">
        <f t="shared" si="585"/>
        <v>30604</v>
      </c>
      <c r="O237" s="11">
        <f t="shared" si="508"/>
        <v>149</v>
      </c>
      <c r="P237" s="11" t="str">
        <f t="shared" si="509"/>
        <v xml:space="preserve"> </v>
      </c>
      <c r="Q237" s="13">
        <f t="shared" si="586"/>
        <v>1</v>
      </c>
      <c r="R237" s="11">
        <f t="shared" si="587"/>
        <v>1</v>
      </c>
      <c r="S237" s="11">
        <f t="shared" si="510"/>
        <v>0</v>
      </c>
      <c r="T237" s="11">
        <f t="shared" si="511"/>
        <v>1</v>
      </c>
      <c r="U237" s="11" t="str">
        <f t="shared" si="512"/>
        <v>Piped Network With Pump</v>
      </c>
      <c r="V237" s="11">
        <f t="shared" si="513"/>
        <v>2016</v>
      </c>
      <c r="W237" s="11" t="str">
        <f t="shared" si="514"/>
        <v>Governement (District, Wasac) And Water For People</v>
      </c>
      <c r="X237" s="11" t="str">
        <f t="shared" si="515"/>
        <v>Spring</v>
      </c>
      <c r="Y237" s="11">
        <f t="shared" si="516"/>
        <v>2</v>
      </c>
      <c r="Z237" s="11">
        <f t="shared" si="517"/>
        <v>1</v>
      </c>
      <c r="AA237" s="11">
        <f t="shared" si="518"/>
        <v>0</v>
      </c>
      <c r="AB237" s="11" t="str">
        <f t="shared" si="519"/>
        <v/>
      </c>
      <c r="AC237" s="11" t="str">
        <f t="shared" si="520"/>
        <v xml:space="preserve"> </v>
      </c>
      <c r="AD237" s="11" t="str">
        <f t="shared" si="521"/>
        <v xml:space="preserve"> </v>
      </c>
      <c r="AE237" s="11" t="str">
        <f t="shared" si="522"/>
        <v xml:space="preserve"> </v>
      </c>
      <c r="AF237" s="11">
        <f t="shared" si="523"/>
        <v>5</v>
      </c>
      <c r="AG237" s="12">
        <f t="shared" si="588"/>
        <v>345600</v>
      </c>
      <c r="AH237" s="12">
        <f t="shared" si="589"/>
        <v>463.89261744966444</v>
      </c>
      <c r="AI237" s="11">
        <f t="shared" si="590"/>
        <v>1</v>
      </c>
      <c r="AJ237" s="11">
        <f t="shared" si="526"/>
        <v>0</v>
      </c>
      <c r="AK237" s="11" t="str">
        <f t="shared" si="527"/>
        <v xml:space="preserve"> </v>
      </c>
      <c r="AL237" s="11" t="str">
        <f t="shared" si="528"/>
        <v xml:space="preserve"> </v>
      </c>
      <c r="AM237" s="11" t="str">
        <f t="shared" si="529"/>
        <v xml:space="preserve"> </v>
      </c>
      <c r="AN237" s="11" t="str">
        <f t="shared" si="530"/>
        <v xml:space="preserve"> </v>
      </c>
      <c r="AO237" s="11">
        <f t="shared" si="531"/>
        <v>0</v>
      </c>
      <c r="AP237" s="11" t="str">
        <f t="shared" si="532"/>
        <v xml:space="preserve"> </v>
      </c>
      <c r="AQ237" s="11" t="str">
        <f t="shared" si="533"/>
        <v xml:space="preserve"> </v>
      </c>
      <c r="AR237" s="11" t="str">
        <f t="shared" si="534"/>
        <v xml:space="preserve"> </v>
      </c>
      <c r="AS237" s="11">
        <f t="shared" si="535"/>
        <v>0</v>
      </c>
      <c r="AT237" s="11" t="str">
        <f t="shared" si="536"/>
        <v xml:space="preserve"> </v>
      </c>
      <c r="AU237" s="11" t="str">
        <f t="shared" si="537"/>
        <v/>
      </c>
      <c r="AV237" s="11" t="str">
        <f t="shared" si="538"/>
        <v xml:space="preserve"> </v>
      </c>
      <c r="AW237" s="11" t="str">
        <f t="shared" si="539"/>
        <v xml:space="preserve"> </v>
      </c>
      <c r="AX237" s="11">
        <f t="shared" si="540"/>
        <v>0</v>
      </c>
      <c r="AY237" s="11" t="str">
        <f t="shared" si="541"/>
        <v xml:space="preserve"> </v>
      </c>
      <c r="AZ237" s="11" t="str">
        <f t="shared" si="542"/>
        <v xml:space="preserve"> </v>
      </c>
      <c r="BA237" s="11" t="str">
        <f t="shared" si="543"/>
        <v xml:space="preserve"> </v>
      </c>
      <c r="BB237" s="11" t="str">
        <f t="shared" si="544"/>
        <v xml:space="preserve"> </v>
      </c>
      <c r="BC237" s="11">
        <f t="shared" si="545"/>
        <v>0</v>
      </c>
      <c r="BD237" s="11" t="str">
        <f t="shared" si="546"/>
        <v xml:space="preserve"> </v>
      </c>
      <c r="BE237" s="11" t="str">
        <f t="shared" si="547"/>
        <v xml:space="preserve"> </v>
      </c>
      <c r="BF237" s="11" t="str">
        <f t="shared" si="548"/>
        <v xml:space="preserve"> </v>
      </c>
      <c r="BG237" s="11" t="str">
        <f t="shared" si="578"/>
        <v xml:space="preserve"> </v>
      </c>
      <c r="BH237" s="11" t="str">
        <f t="shared" si="549"/>
        <v xml:space="preserve"> </v>
      </c>
      <c r="BI237" s="11" t="str">
        <f t="shared" si="550"/>
        <v xml:space="preserve"> </v>
      </c>
      <c r="BJ237" s="11">
        <f t="shared" si="551"/>
        <v>0</v>
      </c>
      <c r="BK237" s="11" t="str">
        <f t="shared" si="552"/>
        <v/>
      </c>
      <c r="BL237" s="11" t="str">
        <f t="shared" si="553"/>
        <v xml:space="preserve"> </v>
      </c>
      <c r="BM237" s="11" t="str">
        <f t="shared" si="554"/>
        <v xml:space="preserve"> </v>
      </c>
      <c r="BN237" s="11" t="str">
        <f t="shared" si="555"/>
        <v xml:space="preserve"> </v>
      </c>
      <c r="BO237" s="11" t="str">
        <f t="shared" si="556"/>
        <v xml:space="preserve"> </v>
      </c>
      <c r="BP237" s="11" t="str">
        <f t="shared" si="557"/>
        <v xml:space="preserve"> </v>
      </c>
      <c r="BQ237" s="11" t="str">
        <f t="shared" si="558"/>
        <v>0</v>
      </c>
      <c r="BR237" s="25">
        <f t="shared" si="559"/>
        <v>0</v>
      </c>
      <c r="BS237" s="11" t="str">
        <f t="shared" si="560"/>
        <v>Not Present</v>
      </c>
      <c r="BT237" s="11" t="str">
        <f t="shared" si="561"/>
        <v>0</v>
      </c>
      <c r="BU237" s="12">
        <f t="shared" si="591"/>
        <v>1</v>
      </c>
      <c r="BV237" s="12">
        <f t="shared" si="592"/>
        <v>0</v>
      </c>
      <c r="BW237" s="12">
        <f t="shared" si="579"/>
        <v>1</v>
      </c>
      <c r="BX237" s="12">
        <f t="shared" si="593"/>
        <v>1</v>
      </c>
      <c r="BY237" s="11">
        <f t="shared" si="594"/>
        <v>1</v>
      </c>
      <c r="BZ237" s="11">
        <f t="shared" si="565"/>
        <v>1</v>
      </c>
      <c r="CA237" s="11">
        <f t="shared" si="566"/>
        <v>2</v>
      </c>
      <c r="CB237" s="11">
        <f t="shared" si="567"/>
        <v>2016</v>
      </c>
      <c r="CC237" s="11">
        <f t="shared" si="568"/>
        <v>1</v>
      </c>
      <c r="CD237" s="11" t="str">
        <f t="shared" si="569"/>
        <v>No</v>
      </c>
      <c r="CE237" s="11">
        <f t="shared" si="595"/>
        <v>0</v>
      </c>
      <c r="CF237" s="11">
        <f t="shared" si="596"/>
        <v>0</v>
      </c>
      <c r="CG237" s="11">
        <f t="shared" si="597"/>
        <v>1</v>
      </c>
      <c r="CH237" s="11">
        <f t="shared" si="598"/>
        <v>0</v>
      </c>
      <c r="CI237" s="11">
        <f t="shared" si="572"/>
        <v>1</v>
      </c>
      <c r="CJ237" s="11">
        <f t="shared" si="573"/>
        <v>1</v>
      </c>
    </row>
    <row r="238" spans="1:88" x14ac:dyDescent="0.3">
      <c r="A238" s="11">
        <f t="shared" si="497"/>
        <v>2017</v>
      </c>
      <c r="B238" s="11" t="str">
        <f t="shared" si="498"/>
        <v>16-04-2017 21:46:10 CEST</v>
      </c>
      <c r="C238" s="11" t="str">
        <f t="shared" si="499"/>
        <v>Rwanda</v>
      </c>
      <c r="D238" s="11" t="str">
        <f t="shared" si="500"/>
        <v>Rulindo</v>
      </c>
      <c r="E238" s="11" t="str">
        <f t="shared" si="501"/>
        <v>Bushoki</v>
      </c>
      <c r="F238" s="11" t="str">
        <f t="shared" si="502"/>
        <v>Mukoto</v>
      </c>
      <c r="G238" s="11" t="str">
        <f t="shared" si="503"/>
        <v>Buvumo</v>
      </c>
      <c r="H238" s="11" t="str">
        <f t="shared" si="504"/>
        <v/>
      </c>
      <c r="I238" s="11" t="str">
        <f t="shared" si="505"/>
        <v/>
      </c>
      <c r="J238" s="11" t="str">
        <f t="shared" si="506"/>
        <v>Rukungeri-Bushoki cafe washing factory gravity system</v>
      </c>
      <c r="K238" s="11">
        <f t="shared" si="507"/>
        <v>124</v>
      </c>
      <c r="L238" s="11">
        <f t="shared" si="583"/>
        <v>0</v>
      </c>
      <c r="M238" s="11">
        <f t="shared" si="584"/>
        <v>1</v>
      </c>
      <c r="N238" s="11">
        <f t="shared" si="585"/>
        <v>0</v>
      </c>
      <c r="O238" s="11">
        <f t="shared" si="508"/>
        <v>124</v>
      </c>
      <c r="P238" s="11" t="str">
        <f t="shared" si="509"/>
        <v xml:space="preserve"> </v>
      </c>
      <c r="Q238" s="13">
        <f t="shared" si="586"/>
        <v>1</v>
      </c>
      <c r="R238" s="11">
        <f t="shared" si="587"/>
        <v>1</v>
      </c>
      <c r="S238" s="11">
        <f t="shared" si="510"/>
        <v>1</v>
      </c>
      <c r="T238" s="11">
        <f t="shared" si="511"/>
        <v>1</v>
      </c>
      <c r="U238" s="11" t="str">
        <f t="shared" si="512"/>
        <v>Piped Network -- Gravity Only</v>
      </c>
      <c r="V238" s="11">
        <f t="shared" si="513"/>
        <v>2007</v>
      </c>
      <c r="W238" s="11" t="str">
        <f t="shared" si="514"/>
        <v>Local Government In Partnership With Bushoki Cafe Washing Factory</v>
      </c>
      <c r="X238" s="11" t="str">
        <f t="shared" si="515"/>
        <v>Spring</v>
      </c>
      <c r="Y238" s="11">
        <f t="shared" si="516"/>
        <v>1</v>
      </c>
      <c r="Z238" s="11">
        <f t="shared" si="517"/>
        <v>1</v>
      </c>
      <c r="AA238" s="11">
        <f t="shared" si="518"/>
        <v>0</v>
      </c>
      <c r="AB238" s="11" t="str">
        <f t="shared" si="519"/>
        <v/>
      </c>
      <c r="AC238" s="11" t="str">
        <f t="shared" si="520"/>
        <v xml:space="preserve"> </v>
      </c>
      <c r="AD238" s="11" t="str">
        <f t="shared" si="521"/>
        <v xml:space="preserve"> </v>
      </c>
      <c r="AE238" s="11" t="str">
        <f t="shared" si="522"/>
        <v xml:space="preserve"> </v>
      </c>
      <c r="AF238" s="11">
        <f t="shared" si="523"/>
        <v>40</v>
      </c>
      <c r="AG238" s="12">
        <f t="shared" si="588"/>
        <v>43200</v>
      </c>
      <c r="AH238" s="12">
        <f t="shared" si="589"/>
        <v>69.677419354838705</v>
      </c>
      <c r="AI238" s="11">
        <f t="shared" si="590"/>
        <v>1</v>
      </c>
      <c r="AJ238" s="11">
        <f t="shared" si="526"/>
        <v>1</v>
      </c>
      <c r="AK238" s="11">
        <f t="shared" si="527"/>
        <v>100</v>
      </c>
      <c r="AL238" s="11">
        <f t="shared" si="528"/>
        <v>2007</v>
      </c>
      <c r="AM238" s="11">
        <f t="shared" si="529"/>
        <v>1</v>
      </c>
      <c r="AN238" s="11">
        <f t="shared" si="530"/>
        <v>800</v>
      </c>
      <c r="AO238" s="11">
        <f t="shared" si="531"/>
        <v>1</v>
      </c>
      <c r="AP238" s="11">
        <f t="shared" si="532"/>
        <v>1</v>
      </c>
      <c r="AQ238" s="11">
        <f t="shared" si="533"/>
        <v>2007</v>
      </c>
      <c r="AR238" s="11">
        <f t="shared" si="534"/>
        <v>2</v>
      </c>
      <c r="AS238" s="11">
        <f t="shared" si="535"/>
        <v>0</v>
      </c>
      <c r="AT238" s="11" t="str">
        <f t="shared" si="536"/>
        <v xml:space="preserve"> </v>
      </c>
      <c r="AU238" s="11" t="str">
        <f t="shared" si="537"/>
        <v/>
      </c>
      <c r="AV238" s="11" t="str">
        <f t="shared" si="538"/>
        <v xml:space="preserve"> </v>
      </c>
      <c r="AW238" s="11" t="str">
        <f t="shared" si="539"/>
        <v xml:space="preserve"> </v>
      </c>
      <c r="AX238" s="11">
        <f t="shared" si="540"/>
        <v>0</v>
      </c>
      <c r="AY238" s="11" t="str">
        <f t="shared" si="541"/>
        <v xml:space="preserve"> </v>
      </c>
      <c r="AZ238" s="11" t="str">
        <f t="shared" si="542"/>
        <v xml:space="preserve"> </v>
      </c>
      <c r="BA238" s="11" t="str">
        <f t="shared" si="543"/>
        <v xml:space="preserve"> </v>
      </c>
      <c r="BB238" s="11" t="str">
        <f t="shared" si="544"/>
        <v xml:space="preserve"> </v>
      </c>
      <c r="BC238" s="11">
        <f t="shared" si="545"/>
        <v>0</v>
      </c>
      <c r="BD238" s="11" t="str">
        <f t="shared" si="546"/>
        <v xml:space="preserve"> </v>
      </c>
      <c r="BE238" s="11" t="str">
        <f t="shared" si="547"/>
        <v xml:space="preserve"> </v>
      </c>
      <c r="BF238" s="11" t="str">
        <f t="shared" si="548"/>
        <v xml:space="preserve"> </v>
      </c>
      <c r="BG238" s="11" t="str">
        <f t="shared" si="578"/>
        <v xml:space="preserve"> </v>
      </c>
      <c r="BH238" s="11" t="str">
        <f t="shared" si="549"/>
        <v xml:space="preserve"> </v>
      </c>
      <c r="BI238" s="11" t="str">
        <f t="shared" si="550"/>
        <v xml:space="preserve"> </v>
      </c>
      <c r="BJ238" s="11">
        <f t="shared" si="551"/>
        <v>0</v>
      </c>
      <c r="BK238" s="11" t="str">
        <f t="shared" si="552"/>
        <v/>
      </c>
      <c r="BL238" s="11" t="str">
        <f t="shared" si="553"/>
        <v xml:space="preserve"> </v>
      </c>
      <c r="BM238" s="11" t="str">
        <f t="shared" si="554"/>
        <v xml:space="preserve"> </v>
      </c>
      <c r="BN238" s="11" t="str">
        <f t="shared" si="555"/>
        <v xml:space="preserve"> </v>
      </c>
      <c r="BO238" s="11" t="str">
        <f t="shared" si="556"/>
        <v xml:space="preserve"> </v>
      </c>
      <c r="BP238" s="11" t="str">
        <f t="shared" si="557"/>
        <v xml:space="preserve"> </v>
      </c>
      <c r="BQ238" s="11" t="str">
        <f t="shared" si="558"/>
        <v>0</v>
      </c>
      <c r="BR238" s="25">
        <f t="shared" si="559"/>
        <v>0</v>
      </c>
      <c r="BS238" s="11" t="str">
        <f t="shared" si="560"/>
        <v>Not Present</v>
      </c>
      <c r="BT238" s="11" t="str">
        <f t="shared" si="561"/>
        <v>0</v>
      </c>
      <c r="BU238" s="12">
        <f t="shared" si="591"/>
        <v>1</v>
      </c>
      <c r="BV238" s="12">
        <f t="shared" si="592"/>
        <v>0</v>
      </c>
      <c r="BW238" s="12">
        <f t="shared" si="579"/>
        <v>1</v>
      </c>
      <c r="BX238" s="12">
        <f t="shared" si="593"/>
        <v>1</v>
      </c>
      <c r="BY238" s="11">
        <f t="shared" si="594"/>
        <v>1</v>
      </c>
      <c r="BZ238" s="11">
        <f t="shared" si="565"/>
        <v>1</v>
      </c>
      <c r="CA238" s="11">
        <f t="shared" si="566"/>
        <v>1</v>
      </c>
      <c r="CB238" s="11">
        <f t="shared" si="567"/>
        <v>2007</v>
      </c>
      <c r="CC238" s="11">
        <f t="shared" si="568"/>
        <v>3</v>
      </c>
      <c r="CD238" s="11" t="str">
        <f t="shared" si="569"/>
        <v>No</v>
      </c>
      <c r="CE238" s="11">
        <f t="shared" si="595"/>
        <v>0</v>
      </c>
      <c r="CF238" s="11">
        <f t="shared" si="596"/>
        <v>0</v>
      </c>
      <c r="CG238" s="11">
        <f t="shared" si="597"/>
        <v>1</v>
      </c>
      <c r="CH238" s="11">
        <f t="shared" si="598"/>
        <v>0</v>
      </c>
      <c r="CI238" s="11">
        <f t="shared" si="572"/>
        <v>1</v>
      </c>
      <c r="CJ238" s="11">
        <f t="shared" si="573"/>
        <v>2</v>
      </c>
    </row>
    <row r="239" spans="1:88" x14ac:dyDescent="0.3">
      <c r="A239" s="11">
        <f t="shared" si="497"/>
        <v>2017</v>
      </c>
      <c r="B239" s="11" t="str">
        <f t="shared" si="498"/>
        <v>15-03-2017 07:36:13 CET</v>
      </c>
      <c r="C239" s="11" t="str">
        <f t="shared" si="499"/>
        <v>Rwanda</v>
      </c>
      <c r="D239" s="11" t="str">
        <f t="shared" si="500"/>
        <v>Rulindo</v>
      </c>
      <c r="E239" s="11" t="str">
        <f t="shared" si="501"/>
        <v>Base</v>
      </c>
      <c r="F239" s="11" t="str">
        <f t="shared" si="502"/>
        <v>Gitare</v>
      </c>
      <c r="G239" s="11" t="str">
        <f t="shared" si="503"/>
        <v>Nyamugali</v>
      </c>
      <c r="H239" s="11" t="str">
        <f t="shared" si="504"/>
        <v/>
      </c>
      <c r="I239" s="11" t="str">
        <f t="shared" si="505"/>
        <v/>
      </c>
      <c r="J239" s="11" t="str">
        <f t="shared" si="506"/>
        <v>Rutembe</v>
      </c>
      <c r="K239" s="11">
        <f t="shared" si="507"/>
        <v>229</v>
      </c>
      <c r="L239" s="11">
        <f t="shared" si="583"/>
        <v>1012</v>
      </c>
      <c r="M239" s="11">
        <f t="shared" si="584"/>
        <v>7</v>
      </c>
      <c r="N239" s="11">
        <f t="shared" si="585"/>
        <v>144.57142857142858</v>
      </c>
      <c r="O239" s="11">
        <f t="shared" si="508"/>
        <v>200</v>
      </c>
      <c r="P239" s="11">
        <f t="shared" si="509"/>
        <v>29</v>
      </c>
      <c r="Q239" s="13">
        <f t="shared" si="586"/>
        <v>0.8733624454148472</v>
      </c>
      <c r="R239" s="11">
        <f t="shared" si="587"/>
        <v>0</v>
      </c>
      <c r="S239" s="11">
        <f t="shared" si="510"/>
        <v>1</v>
      </c>
      <c r="T239" s="11">
        <f t="shared" si="511"/>
        <v>1</v>
      </c>
      <c r="U239" s="11" t="str">
        <f t="shared" si="512"/>
        <v>Piped Network -- Gravity Only</v>
      </c>
      <c r="V239" s="11">
        <f t="shared" si="513"/>
        <v>2016</v>
      </c>
      <c r="W239" s="11" t="str">
        <f t="shared" si="514"/>
        <v>Governement (District, Wasac) And Water For People</v>
      </c>
      <c r="X239" s="11" t="str">
        <f t="shared" si="515"/>
        <v>Groundwater (Well, Etc.)</v>
      </c>
      <c r="Y239" s="11">
        <f t="shared" si="516"/>
        <v>2</v>
      </c>
      <c r="Z239" s="11">
        <f t="shared" si="517"/>
        <v>1</v>
      </c>
      <c r="AA239" s="11">
        <f t="shared" si="518"/>
        <v>1</v>
      </c>
      <c r="AB239" s="11" t="str">
        <f t="shared" si="519"/>
        <v>"Springbox" --Intake Structure At A Spring</v>
      </c>
      <c r="AC239" s="11">
        <f t="shared" si="520"/>
        <v>1</v>
      </c>
      <c r="AD239" s="11">
        <f t="shared" si="521"/>
        <v>2016</v>
      </c>
      <c r="AE239" s="11">
        <f t="shared" si="522"/>
        <v>1</v>
      </c>
      <c r="AF239" s="11">
        <f t="shared" si="523"/>
        <v>50</v>
      </c>
      <c r="AG239" s="12">
        <f t="shared" si="588"/>
        <v>34560</v>
      </c>
      <c r="AH239" s="12">
        <f t="shared" si="589"/>
        <v>34.56</v>
      </c>
      <c r="AI239" s="11">
        <f t="shared" si="590"/>
        <v>1</v>
      </c>
      <c r="AJ239" s="11">
        <f t="shared" si="526"/>
        <v>1</v>
      </c>
      <c r="AK239" s="11">
        <f t="shared" si="527"/>
        <v>1</v>
      </c>
      <c r="AL239" s="11">
        <f t="shared" si="528"/>
        <v>2016</v>
      </c>
      <c r="AM239" s="11">
        <f t="shared" si="529"/>
        <v>2</v>
      </c>
      <c r="AN239" s="11">
        <f t="shared" si="530"/>
        <v>3500</v>
      </c>
      <c r="AO239" s="11">
        <f t="shared" si="531"/>
        <v>1</v>
      </c>
      <c r="AP239" s="11">
        <f t="shared" si="532"/>
        <v>2</v>
      </c>
      <c r="AQ239" s="11">
        <f t="shared" si="533"/>
        <v>2016</v>
      </c>
      <c r="AR239" s="11">
        <f t="shared" si="534"/>
        <v>3</v>
      </c>
      <c r="AS239" s="11">
        <f t="shared" si="535"/>
        <v>0</v>
      </c>
      <c r="AT239" s="11" t="str">
        <f t="shared" si="536"/>
        <v xml:space="preserve"> </v>
      </c>
      <c r="AU239" s="11" t="str">
        <f t="shared" si="537"/>
        <v/>
      </c>
      <c r="AV239" s="11" t="str">
        <f t="shared" si="538"/>
        <v xml:space="preserve"> </v>
      </c>
      <c r="AW239" s="11" t="str">
        <f t="shared" si="539"/>
        <v xml:space="preserve"> </v>
      </c>
      <c r="AX239" s="11">
        <f t="shared" si="540"/>
        <v>0</v>
      </c>
      <c r="AY239" s="11" t="str">
        <f t="shared" si="541"/>
        <v xml:space="preserve"> </v>
      </c>
      <c r="AZ239" s="11" t="str">
        <f t="shared" si="542"/>
        <v xml:space="preserve"> </v>
      </c>
      <c r="BA239" s="11" t="str">
        <f t="shared" si="543"/>
        <v xml:space="preserve"> </v>
      </c>
      <c r="BB239" s="11" t="str">
        <f t="shared" si="544"/>
        <v xml:space="preserve"> </v>
      </c>
      <c r="BC239" s="11">
        <f t="shared" si="545"/>
        <v>0</v>
      </c>
      <c r="BD239" s="11" t="str">
        <f t="shared" si="546"/>
        <v xml:space="preserve"> </v>
      </c>
      <c r="BE239" s="11" t="str">
        <f t="shared" si="547"/>
        <v xml:space="preserve"> </v>
      </c>
      <c r="BF239" s="11" t="str">
        <f t="shared" si="548"/>
        <v xml:space="preserve"> </v>
      </c>
      <c r="BG239" s="11" t="str">
        <f t="shared" si="578"/>
        <v xml:space="preserve"> </v>
      </c>
      <c r="BH239" s="11" t="str">
        <f t="shared" si="549"/>
        <v xml:space="preserve"> </v>
      </c>
      <c r="BI239" s="11" t="str">
        <f t="shared" si="550"/>
        <v xml:space="preserve"> </v>
      </c>
      <c r="BJ239" s="11">
        <f t="shared" si="551"/>
        <v>0</v>
      </c>
      <c r="BK239" s="11" t="str">
        <f t="shared" si="552"/>
        <v/>
      </c>
      <c r="BL239" s="11" t="str">
        <f t="shared" si="553"/>
        <v xml:space="preserve"> </v>
      </c>
      <c r="BM239" s="11" t="str">
        <f t="shared" si="554"/>
        <v xml:space="preserve"> </v>
      </c>
      <c r="BN239" s="11" t="str">
        <f t="shared" si="555"/>
        <v xml:space="preserve"> </v>
      </c>
      <c r="BO239" s="11" t="str">
        <f t="shared" si="556"/>
        <v xml:space="preserve"> </v>
      </c>
      <c r="BP239" s="11" t="str">
        <f t="shared" si="557"/>
        <v xml:space="preserve"> </v>
      </c>
      <c r="BQ239" s="11" t="str">
        <f t="shared" si="558"/>
        <v>0</v>
      </c>
      <c r="BR239" s="25">
        <f t="shared" si="559"/>
        <v>0</v>
      </c>
      <c r="BS239" s="11" t="str">
        <f t="shared" si="560"/>
        <v>Not Present</v>
      </c>
      <c r="BT239" s="11" t="str">
        <f t="shared" si="561"/>
        <v>0</v>
      </c>
      <c r="BU239" s="12">
        <f t="shared" si="591"/>
        <v>1</v>
      </c>
      <c r="BV239" s="12">
        <f t="shared" si="592"/>
        <v>0</v>
      </c>
      <c r="BW239" s="12">
        <f t="shared" si="579"/>
        <v>1</v>
      </c>
      <c r="BX239" s="12">
        <f t="shared" si="593"/>
        <v>1</v>
      </c>
      <c r="BY239" s="11">
        <f t="shared" si="594"/>
        <v>1</v>
      </c>
      <c r="BZ239" s="11">
        <f t="shared" si="565"/>
        <v>1</v>
      </c>
      <c r="CA239" s="11">
        <f t="shared" si="566"/>
        <v>2</v>
      </c>
      <c r="CB239" s="11">
        <f t="shared" si="567"/>
        <v>2016</v>
      </c>
      <c r="CC239" s="11">
        <f t="shared" si="568"/>
        <v>3</v>
      </c>
      <c r="CD239" s="11" t="str">
        <f t="shared" si="569"/>
        <v>No</v>
      </c>
      <c r="CE239" s="11">
        <f t="shared" si="595"/>
        <v>0</v>
      </c>
      <c r="CF239" s="11">
        <f t="shared" si="596"/>
        <v>0</v>
      </c>
      <c r="CG239" s="11">
        <f t="shared" si="597"/>
        <v>1</v>
      </c>
      <c r="CH239" s="11">
        <f t="shared" si="598"/>
        <v>0</v>
      </c>
      <c r="CI239" s="11">
        <f t="shared" si="572"/>
        <v>0</v>
      </c>
      <c r="CJ239" s="11">
        <f t="shared" si="573"/>
        <v>3</v>
      </c>
    </row>
    <row r="240" spans="1:88" x14ac:dyDescent="0.3">
      <c r="A240" s="11">
        <f t="shared" si="497"/>
        <v>2017</v>
      </c>
      <c r="B240" s="11" t="str">
        <f t="shared" si="498"/>
        <v>15-03-2017 17:12:21 CET</v>
      </c>
      <c r="C240" s="11" t="str">
        <f t="shared" si="499"/>
        <v>Rwanda</v>
      </c>
      <c r="D240" s="11" t="str">
        <f t="shared" si="500"/>
        <v>Rulindo</v>
      </c>
      <c r="E240" s="11" t="str">
        <f t="shared" si="501"/>
        <v>Burega</v>
      </c>
      <c r="F240" s="11" t="str">
        <f t="shared" si="502"/>
        <v>Butangampundu</v>
      </c>
      <c r="G240" s="11" t="str">
        <f t="shared" si="503"/>
        <v>Kisigiro</v>
      </c>
      <c r="H240" s="11" t="str">
        <f t="shared" si="504"/>
        <v/>
      </c>
      <c r="I240" s="11" t="str">
        <f t="shared" si="505"/>
        <v/>
      </c>
      <c r="J240" s="11" t="str">
        <f t="shared" si="506"/>
        <v>Rwamugaza</v>
      </c>
      <c r="K240" s="11">
        <f t="shared" si="507"/>
        <v>605</v>
      </c>
      <c r="L240" s="11">
        <f t="shared" si="583"/>
        <v>14106</v>
      </c>
      <c r="M240" s="11">
        <f t="shared" si="584"/>
        <v>38</v>
      </c>
      <c r="N240" s="11">
        <f t="shared" si="585"/>
        <v>371.21052631578948</v>
      </c>
      <c r="O240" s="11">
        <f t="shared" si="508"/>
        <v>605</v>
      </c>
      <c r="P240" s="11" t="str">
        <f t="shared" si="509"/>
        <v xml:space="preserve"> </v>
      </c>
      <c r="Q240" s="13">
        <f t="shared" si="586"/>
        <v>1</v>
      </c>
      <c r="R240" s="11">
        <f t="shared" si="587"/>
        <v>1</v>
      </c>
      <c r="S240" s="11">
        <f t="shared" si="510"/>
        <v>0</v>
      </c>
      <c r="T240" s="11">
        <f t="shared" si="511"/>
        <v>1</v>
      </c>
      <c r="U240" s="11" t="str">
        <f t="shared" si="512"/>
        <v>Piped Network With Pump</v>
      </c>
      <c r="V240" s="11">
        <f t="shared" si="513"/>
        <v>2012</v>
      </c>
      <c r="W240" s="11" t="str">
        <f t="shared" si="514"/>
        <v>Governement (District, Wasac) And Water For People</v>
      </c>
      <c r="X240" s="11" t="str">
        <f t="shared" si="515"/>
        <v>Spring</v>
      </c>
      <c r="Y240" s="11">
        <f t="shared" si="516"/>
        <v>3</v>
      </c>
      <c r="Z240" s="11">
        <f t="shared" si="517"/>
        <v>1</v>
      </c>
      <c r="AA240" s="11">
        <f t="shared" si="518"/>
        <v>1</v>
      </c>
      <c r="AB240" s="11" t="str">
        <f t="shared" si="519"/>
        <v/>
      </c>
      <c r="AC240" s="11">
        <f t="shared" si="520"/>
        <v>3</v>
      </c>
      <c r="AD240" s="11">
        <f t="shared" si="521"/>
        <v>2009</v>
      </c>
      <c r="AE240" s="11">
        <f t="shared" si="522"/>
        <v>1</v>
      </c>
      <c r="AF240" s="11">
        <f t="shared" si="523"/>
        <v>4.5</v>
      </c>
      <c r="AG240" s="12">
        <f t="shared" si="588"/>
        <v>384000</v>
      </c>
      <c r="AH240" s="12">
        <f t="shared" si="589"/>
        <v>126.94214876033058</v>
      </c>
      <c r="AI240" s="11">
        <f t="shared" si="590"/>
        <v>1</v>
      </c>
      <c r="AJ240" s="11">
        <f t="shared" si="526"/>
        <v>1</v>
      </c>
      <c r="AK240" s="11">
        <f t="shared" si="527"/>
        <v>2</v>
      </c>
      <c r="AL240" s="11">
        <f t="shared" si="528"/>
        <v>2012</v>
      </c>
      <c r="AM240" s="11">
        <f t="shared" si="529"/>
        <v>1</v>
      </c>
      <c r="AN240" s="11">
        <f t="shared" si="530"/>
        <v>5000</v>
      </c>
      <c r="AO240" s="11">
        <f t="shared" si="531"/>
        <v>1</v>
      </c>
      <c r="AP240" s="11">
        <f t="shared" si="532"/>
        <v>16</v>
      </c>
      <c r="AQ240" s="11">
        <f t="shared" si="533"/>
        <v>2012</v>
      </c>
      <c r="AR240" s="11">
        <f t="shared" si="534"/>
        <v>1</v>
      </c>
      <c r="AS240" s="11">
        <f t="shared" si="535"/>
        <v>1</v>
      </c>
      <c r="AT240" s="11">
        <f t="shared" si="536"/>
        <v>23</v>
      </c>
      <c r="AU240" s="11" t="str">
        <f t="shared" si="537"/>
        <v/>
      </c>
      <c r="AV240" s="11">
        <f t="shared" si="538"/>
        <v>2012</v>
      </c>
      <c r="AW240" s="11">
        <f t="shared" si="539"/>
        <v>1</v>
      </c>
      <c r="AX240" s="11">
        <f t="shared" si="540"/>
        <v>1</v>
      </c>
      <c r="AY240" s="11">
        <f t="shared" si="541"/>
        <v>2</v>
      </c>
      <c r="AZ240" s="11">
        <f t="shared" si="542"/>
        <v>2012</v>
      </c>
      <c r="BA240" s="11">
        <f t="shared" si="543"/>
        <v>1</v>
      </c>
      <c r="BB240" s="11">
        <f t="shared" si="544"/>
        <v>5000</v>
      </c>
      <c r="BC240" s="11">
        <f t="shared" si="545"/>
        <v>1</v>
      </c>
      <c r="BD240" s="11">
        <f t="shared" si="546"/>
        <v>1</v>
      </c>
      <c r="BE240" s="11">
        <f t="shared" si="547"/>
        <v>2009</v>
      </c>
      <c r="BF240" s="11">
        <f t="shared" si="548"/>
        <v>1</v>
      </c>
      <c r="BG240" s="11">
        <f t="shared" si="578"/>
        <v>1</v>
      </c>
      <c r="BH240" s="11">
        <f t="shared" si="549"/>
        <v>2009</v>
      </c>
      <c r="BI240" s="11">
        <f t="shared" si="550"/>
        <v>1</v>
      </c>
      <c r="BJ240" s="11">
        <f t="shared" si="551"/>
        <v>0</v>
      </c>
      <c r="BK240" s="11" t="str">
        <f t="shared" si="552"/>
        <v/>
      </c>
      <c r="BL240" s="11" t="str">
        <f t="shared" si="553"/>
        <v xml:space="preserve"> </v>
      </c>
      <c r="BM240" s="11" t="str">
        <f t="shared" si="554"/>
        <v xml:space="preserve"> </v>
      </c>
      <c r="BN240" s="11" t="str">
        <f t="shared" si="555"/>
        <v xml:space="preserve"> </v>
      </c>
      <c r="BO240" s="11" t="str">
        <f t="shared" si="556"/>
        <v xml:space="preserve"> </v>
      </c>
      <c r="BP240" s="11" t="str">
        <f t="shared" si="557"/>
        <v xml:space="preserve"> </v>
      </c>
      <c r="BQ240" s="11" t="str">
        <f t="shared" si="558"/>
        <v>0</v>
      </c>
      <c r="BR240" s="25">
        <f t="shared" si="559"/>
        <v>0</v>
      </c>
      <c r="BS240" s="11" t="str">
        <f t="shared" si="560"/>
        <v>Not Present</v>
      </c>
      <c r="BT240" s="11" t="str">
        <f t="shared" si="561"/>
        <v>0</v>
      </c>
      <c r="BU240" s="12">
        <f t="shared" si="591"/>
        <v>1</v>
      </c>
      <c r="BV240" s="12">
        <f t="shared" si="592"/>
        <v>0</v>
      </c>
      <c r="BW240" s="12">
        <f t="shared" si="579"/>
        <v>1</v>
      </c>
      <c r="BX240" s="12">
        <f t="shared" si="593"/>
        <v>1</v>
      </c>
      <c r="BY240" s="11">
        <f t="shared" si="594"/>
        <v>1</v>
      </c>
      <c r="BZ240" s="11">
        <f t="shared" si="565"/>
        <v>1</v>
      </c>
      <c r="CA240" s="11">
        <f t="shared" si="566"/>
        <v>1</v>
      </c>
      <c r="CB240" s="11">
        <f t="shared" si="567"/>
        <v>2012</v>
      </c>
      <c r="CC240" s="11">
        <f t="shared" si="568"/>
        <v>1</v>
      </c>
      <c r="CD240" s="11" t="str">
        <f t="shared" si="569"/>
        <v>No</v>
      </c>
      <c r="CE240" s="11">
        <f t="shared" si="595"/>
        <v>0</v>
      </c>
      <c r="CF240" s="11">
        <f t="shared" si="596"/>
        <v>0</v>
      </c>
      <c r="CG240" s="11">
        <f t="shared" si="597"/>
        <v>1</v>
      </c>
      <c r="CH240" s="11">
        <f t="shared" si="598"/>
        <v>0</v>
      </c>
      <c r="CI240" s="11">
        <f t="shared" si="572"/>
        <v>0</v>
      </c>
      <c r="CJ240" s="11">
        <f t="shared" si="573"/>
        <v>1</v>
      </c>
    </row>
    <row r="241" spans="1:88" x14ac:dyDescent="0.3">
      <c r="A241" s="11">
        <f t="shared" si="497"/>
        <v>2017</v>
      </c>
      <c r="B241" s="11" t="str">
        <f t="shared" si="498"/>
        <v>10-03-2017 12:31:20 CET</v>
      </c>
      <c r="C241" s="11" t="str">
        <f t="shared" si="499"/>
        <v>Rwanda</v>
      </c>
      <c r="D241" s="11" t="str">
        <f t="shared" si="500"/>
        <v>Rulindo</v>
      </c>
      <c r="E241" s="11" t="str">
        <f t="shared" si="501"/>
        <v>Mbogo</v>
      </c>
      <c r="F241" s="11" t="str">
        <f t="shared" si="502"/>
        <v>Bukoro</v>
      </c>
      <c r="G241" s="11" t="str">
        <f t="shared" si="503"/>
        <v>Rwambogo</v>
      </c>
      <c r="H241" s="11" t="str">
        <f t="shared" si="504"/>
        <v/>
      </c>
      <c r="I241" s="11" t="str">
        <f t="shared" si="505"/>
        <v/>
      </c>
      <c r="J241" s="11" t="str">
        <f t="shared" si="506"/>
        <v>Rwambogo</v>
      </c>
      <c r="K241" s="11">
        <f t="shared" si="507"/>
        <v>156</v>
      </c>
      <c r="L241" s="11">
        <f t="shared" si="583"/>
        <v>934</v>
      </c>
      <c r="M241" s="11">
        <f t="shared" si="584"/>
        <v>3</v>
      </c>
      <c r="N241" s="11">
        <f t="shared" si="585"/>
        <v>311.33333333333331</v>
      </c>
      <c r="O241" s="11">
        <f t="shared" si="508"/>
        <v>52</v>
      </c>
      <c r="P241" s="11">
        <f t="shared" si="509"/>
        <v>104</v>
      </c>
      <c r="Q241" s="13">
        <f t="shared" si="586"/>
        <v>0.33333333333333331</v>
      </c>
      <c r="R241" s="11">
        <f t="shared" si="587"/>
        <v>0</v>
      </c>
      <c r="S241" s="11">
        <f t="shared" si="510"/>
        <v>0</v>
      </c>
      <c r="T241" s="11">
        <f t="shared" si="511"/>
        <v>1</v>
      </c>
      <c r="U241" s="11" t="str">
        <f t="shared" si="512"/>
        <v>Piped Network -- Gravity Only</v>
      </c>
      <c r="V241" s="11">
        <f t="shared" si="513"/>
        <v>2016</v>
      </c>
      <c r="W241" s="11" t="str">
        <f t="shared" si="514"/>
        <v>Governement (District, Wasac) And Water For People</v>
      </c>
      <c r="X241" s="11" t="str">
        <f t="shared" si="515"/>
        <v>Spring</v>
      </c>
      <c r="Y241" s="11">
        <f t="shared" si="516"/>
        <v>2</v>
      </c>
      <c r="Z241" s="11">
        <f t="shared" si="517"/>
        <v>1</v>
      </c>
      <c r="AA241" s="11">
        <f t="shared" si="518"/>
        <v>1</v>
      </c>
      <c r="AB241" s="11" t="str">
        <f t="shared" si="519"/>
        <v>"Springbox" --Intake Structure At A Spring|Collection Chamber</v>
      </c>
      <c r="AC241" s="11">
        <f t="shared" si="520"/>
        <v>2</v>
      </c>
      <c r="AD241" s="11">
        <f t="shared" si="521"/>
        <v>2016</v>
      </c>
      <c r="AE241" s="11">
        <f t="shared" si="522"/>
        <v>1</v>
      </c>
      <c r="AF241" s="11">
        <f t="shared" si="523"/>
        <v>60</v>
      </c>
      <c r="AG241" s="12">
        <f t="shared" si="588"/>
        <v>28800</v>
      </c>
      <c r="AH241" s="12">
        <f t="shared" si="589"/>
        <v>110.76923076923077</v>
      </c>
      <c r="AI241" s="11">
        <f t="shared" si="590"/>
        <v>1</v>
      </c>
      <c r="AJ241" s="11">
        <f t="shared" si="526"/>
        <v>1</v>
      </c>
      <c r="AK241" s="11">
        <f t="shared" si="527"/>
        <v>1</v>
      </c>
      <c r="AL241" s="11">
        <f t="shared" si="528"/>
        <v>2016</v>
      </c>
      <c r="AM241" s="11">
        <f t="shared" si="529"/>
        <v>1</v>
      </c>
      <c r="AN241" s="11">
        <f t="shared" si="530"/>
        <v>700</v>
      </c>
      <c r="AO241" s="11">
        <f t="shared" si="531"/>
        <v>1</v>
      </c>
      <c r="AP241" s="11">
        <f t="shared" si="532"/>
        <v>1</v>
      </c>
      <c r="AQ241" s="11">
        <f t="shared" si="533"/>
        <v>2016</v>
      </c>
      <c r="AR241" s="11">
        <f t="shared" si="534"/>
        <v>2</v>
      </c>
      <c r="AS241" s="11">
        <f t="shared" si="535"/>
        <v>0</v>
      </c>
      <c r="AT241" s="11" t="str">
        <f t="shared" si="536"/>
        <v xml:space="preserve"> </v>
      </c>
      <c r="AU241" s="11" t="str">
        <f t="shared" si="537"/>
        <v/>
      </c>
      <c r="AV241" s="11" t="str">
        <f t="shared" si="538"/>
        <v xml:space="preserve"> </v>
      </c>
      <c r="AW241" s="11" t="str">
        <f t="shared" si="539"/>
        <v xml:space="preserve"> </v>
      </c>
      <c r="AX241" s="11">
        <f t="shared" si="540"/>
        <v>1</v>
      </c>
      <c r="AY241" s="11">
        <f t="shared" si="541"/>
        <v>1</v>
      </c>
      <c r="AZ241" s="11">
        <f t="shared" si="542"/>
        <v>2016</v>
      </c>
      <c r="BA241" s="11">
        <f t="shared" si="543"/>
        <v>1</v>
      </c>
      <c r="BB241" s="11">
        <f t="shared" si="544"/>
        <v>350</v>
      </c>
      <c r="BC241" s="11">
        <f t="shared" si="545"/>
        <v>0</v>
      </c>
      <c r="BD241" s="11" t="str">
        <f t="shared" si="546"/>
        <v xml:space="preserve"> </v>
      </c>
      <c r="BE241" s="11" t="str">
        <f t="shared" si="547"/>
        <v xml:space="preserve"> </v>
      </c>
      <c r="BF241" s="11" t="str">
        <f t="shared" si="548"/>
        <v xml:space="preserve"> </v>
      </c>
      <c r="BG241" s="11" t="str">
        <f t="shared" si="578"/>
        <v xml:space="preserve"> </v>
      </c>
      <c r="BH241" s="11" t="str">
        <f t="shared" si="549"/>
        <v xml:space="preserve"> </v>
      </c>
      <c r="BI241" s="11" t="str">
        <f t="shared" si="550"/>
        <v xml:space="preserve"> </v>
      </c>
      <c r="BJ241" s="11">
        <f t="shared" si="551"/>
        <v>0</v>
      </c>
      <c r="BK241" s="11" t="str">
        <f t="shared" si="552"/>
        <v/>
      </c>
      <c r="BL241" s="11" t="str">
        <f t="shared" si="553"/>
        <v xml:space="preserve"> </v>
      </c>
      <c r="BM241" s="11" t="str">
        <f t="shared" si="554"/>
        <v xml:space="preserve"> </v>
      </c>
      <c r="BN241" s="11" t="str">
        <f t="shared" si="555"/>
        <v xml:space="preserve"> </v>
      </c>
      <c r="BO241" s="11" t="str">
        <f t="shared" si="556"/>
        <v xml:space="preserve"> </v>
      </c>
      <c r="BP241" s="11" t="str">
        <f t="shared" si="557"/>
        <v xml:space="preserve"> </v>
      </c>
      <c r="BQ241" s="11" t="str">
        <f t="shared" si="558"/>
        <v>0</v>
      </c>
      <c r="BR241" s="25">
        <f t="shared" si="559"/>
        <v>0</v>
      </c>
      <c r="BS241" s="11" t="str">
        <f t="shared" si="560"/>
        <v>Not Present</v>
      </c>
      <c r="BT241" s="11" t="str">
        <f t="shared" si="561"/>
        <v>0</v>
      </c>
      <c r="BU241" s="12">
        <f t="shared" si="591"/>
        <v>1</v>
      </c>
      <c r="BV241" s="12">
        <f t="shared" si="592"/>
        <v>0</v>
      </c>
      <c r="BW241" s="12">
        <f t="shared" si="579"/>
        <v>1</v>
      </c>
      <c r="BX241" s="12">
        <f t="shared" si="593"/>
        <v>1</v>
      </c>
      <c r="BY241" s="11">
        <f t="shared" si="594"/>
        <v>1</v>
      </c>
      <c r="BZ241" s="11">
        <f t="shared" si="565"/>
        <v>1</v>
      </c>
      <c r="CA241" s="11">
        <f t="shared" si="566"/>
        <v>3</v>
      </c>
      <c r="CB241" s="11">
        <f t="shared" si="567"/>
        <v>2016</v>
      </c>
      <c r="CC241" s="11">
        <f t="shared" si="568"/>
        <v>3</v>
      </c>
      <c r="CD241" s="11" t="str">
        <f t="shared" si="569"/>
        <v>No</v>
      </c>
      <c r="CE241" s="11">
        <f t="shared" si="595"/>
        <v>0</v>
      </c>
      <c r="CF241" s="11">
        <f t="shared" si="596"/>
        <v>0</v>
      </c>
      <c r="CG241" s="11">
        <f t="shared" si="597"/>
        <v>1</v>
      </c>
      <c r="CH241" s="11">
        <f t="shared" si="598"/>
        <v>0</v>
      </c>
      <c r="CI241" s="11">
        <f t="shared" si="572"/>
        <v>0</v>
      </c>
      <c r="CJ241" s="11">
        <f t="shared" si="573"/>
        <v>3</v>
      </c>
    </row>
    <row r="242" spans="1:88" x14ac:dyDescent="0.3">
      <c r="A242" s="11">
        <f t="shared" si="497"/>
        <v>2017</v>
      </c>
      <c r="B242" s="11" t="str">
        <f t="shared" si="498"/>
        <v>16-04-2017 22:49:51 CEST</v>
      </c>
      <c r="C242" s="11" t="str">
        <f t="shared" si="499"/>
        <v>Rwanda</v>
      </c>
      <c r="D242" s="11" t="str">
        <f t="shared" si="500"/>
        <v>Rulindo</v>
      </c>
      <c r="E242" s="11" t="str">
        <f t="shared" si="501"/>
        <v>Buyoga</v>
      </c>
      <c r="F242" s="11" t="str">
        <f t="shared" si="502"/>
        <v>Busoro</v>
      </c>
      <c r="G242" s="11" t="str">
        <f t="shared" si="503"/>
        <v>Rugarama</v>
      </c>
      <c r="H242" s="11" t="str">
        <f t="shared" si="504"/>
        <v/>
      </c>
      <c r="I242" s="11" t="str">
        <f t="shared" si="505"/>
        <v/>
      </c>
      <c r="J242" s="11" t="str">
        <f t="shared" si="506"/>
        <v>Water at Kaziba chez Verene/Nyirambuga pumping system</v>
      </c>
      <c r="K242" s="11">
        <f t="shared" si="507"/>
        <v>189</v>
      </c>
      <c r="L242" s="11">
        <f t="shared" si="583"/>
        <v>30604</v>
      </c>
      <c r="M242" s="11">
        <f t="shared" si="584"/>
        <v>1</v>
      </c>
      <c r="N242" s="11">
        <f t="shared" si="585"/>
        <v>30604</v>
      </c>
      <c r="O242" s="11">
        <f t="shared" si="508"/>
        <v>189</v>
      </c>
      <c r="P242" s="11" t="str">
        <f t="shared" si="509"/>
        <v xml:space="preserve"> </v>
      </c>
      <c r="Q242" s="13">
        <f t="shared" si="586"/>
        <v>1</v>
      </c>
      <c r="R242" s="11">
        <f t="shared" si="587"/>
        <v>1</v>
      </c>
      <c r="S242" s="11">
        <f t="shared" si="510"/>
        <v>0</v>
      </c>
      <c r="T242" s="11">
        <f t="shared" si="511"/>
        <v>1</v>
      </c>
      <c r="U242" s="11" t="str">
        <f t="shared" si="512"/>
        <v>Piped Network With Pump</v>
      </c>
      <c r="V242" s="11">
        <f t="shared" si="513"/>
        <v>2012</v>
      </c>
      <c r="W242" s="11" t="str">
        <f t="shared" si="514"/>
        <v>Governement (District, Wasac) And Water For People</v>
      </c>
      <c r="X242" s="11" t="str">
        <f t="shared" si="515"/>
        <v>Spring</v>
      </c>
      <c r="Y242" s="11">
        <f t="shared" si="516"/>
        <v>2</v>
      </c>
      <c r="Z242" s="11">
        <f t="shared" si="517"/>
        <v>1</v>
      </c>
      <c r="AA242" s="11">
        <f t="shared" si="518"/>
        <v>0</v>
      </c>
      <c r="AB242" s="11" t="str">
        <f t="shared" si="519"/>
        <v/>
      </c>
      <c r="AC242" s="11" t="str">
        <f t="shared" si="520"/>
        <v xml:space="preserve"> </v>
      </c>
      <c r="AD242" s="11" t="str">
        <f t="shared" si="521"/>
        <v xml:space="preserve"> </v>
      </c>
      <c r="AE242" s="11" t="str">
        <f t="shared" si="522"/>
        <v xml:space="preserve"> </v>
      </c>
      <c r="AF242" s="11">
        <f t="shared" si="523"/>
        <v>4</v>
      </c>
      <c r="AG242" s="12">
        <f t="shared" si="588"/>
        <v>432000</v>
      </c>
      <c r="AH242" s="12">
        <f t="shared" si="589"/>
        <v>457.14285714285717</v>
      </c>
      <c r="AI242" s="11">
        <f t="shared" si="590"/>
        <v>1</v>
      </c>
      <c r="AJ242" s="11">
        <f t="shared" si="526"/>
        <v>0</v>
      </c>
      <c r="AK242" s="11" t="str">
        <f t="shared" si="527"/>
        <v xml:space="preserve"> </v>
      </c>
      <c r="AL242" s="11" t="str">
        <f t="shared" si="528"/>
        <v xml:space="preserve"> </v>
      </c>
      <c r="AM242" s="11" t="str">
        <f t="shared" si="529"/>
        <v xml:space="preserve"> </v>
      </c>
      <c r="AN242" s="11" t="str">
        <f t="shared" si="530"/>
        <v xml:space="preserve"> </v>
      </c>
      <c r="AO242" s="11">
        <f t="shared" si="531"/>
        <v>0</v>
      </c>
      <c r="AP242" s="11" t="str">
        <f t="shared" si="532"/>
        <v xml:space="preserve"> </v>
      </c>
      <c r="AQ242" s="11" t="str">
        <f t="shared" si="533"/>
        <v xml:space="preserve"> </v>
      </c>
      <c r="AR242" s="11" t="str">
        <f t="shared" si="534"/>
        <v xml:space="preserve"> </v>
      </c>
      <c r="AS242" s="11">
        <f t="shared" si="535"/>
        <v>0</v>
      </c>
      <c r="AT242" s="11" t="str">
        <f t="shared" si="536"/>
        <v xml:space="preserve"> </v>
      </c>
      <c r="AU242" s="11" t="str">
        <f t="shared" si="537"/>
        <v/>
      </c>
      <c r="AV242" s="11" t="str">
        <f t="shared" si="538"/>
        <v xml:space="preserve"> </v>
      </c>
      <c r="AW242" s="11" t="str">
        <f t="shared" si="539"/>
        <v xml:space="preserve"> </v>
      </c>
      <c r="AX242" s="11">
        <f t="shared" si="540"/>
        <v>0</v>
      </c>
      <c r="AY242" s="11" t="str">
        <f t="shared" si="541"/>
        <v xml:space="preserve"> </v>
      </c>
      <c r="AZ242" s="11" t="str">
        <f t="shared" si="542"/>
        <v xml:space="preserve"> </v>
      </c>
      <c r="BA242" s="11" t="str">
        <f t="shared" si="543"/>
        <v xml:space="preserve"> </v>
      </c>
      <c r="BB242" s="11" t="str">
        <f t="shared" si="544"/>
        <v xml:space="preserve"> </v>
      </c>
      <c r="BC242" s="11">
        <f t="shared" si="545"/>
        <v>0</v>
      </c>
      <c r="BD242" s="11" t="str">
        <f t="shared" si="546"/>
        <v xml:space="preserve"> </v>
      </c>
      <c r="BE242" s="11" t="str">
        <f t="shared" si="547"/>
        <v xml:space="preserve"> </v>
      </c>
      <c r="BF242" s="11" t="str">
        <f t="shared" si="548"/>
        <v xml:space="preserve"> </v>
      </c>
      <c r="BG242" s="11" t="str">
        <f t="shared" si="578"/>
        <v xml:space="preserve"> </v>
      </c>
      <c r="BH242" s="11" t="str">
        <f t="shared" si="549"/>
        <v xml:space="preserve"> </v>
      </c>
      <c r="BI242" s="11" t="str">
        <f t="shared" si="550"/>
        <v xml:space="preserve"> </v>
      </c>
      <c r="BJ242" s="11">
        <f t="shared" si="551"/>
        <v>0</v>
      </c>
      <c r="BK242" s="11" t="str">
        <f t="shared" si="552"/>
        <v/>
      </c>
      <c r="BL242" s="11" t="str">
        <f t="shared" si="553"/>
        <v xml:space="preserve"> </v>
      </c>
      <c r="BM242" s="11" t="str">
        <f t="shared" si="554"/>
        <v xml:space="preserve"> </v>
      </c>
      <c r="BN242" s="11" t="str">
        <f t="shared" si="555"/>
        <v xml:space="preserve"> </v>
      </c>
      <c r="BO242" s="11" t="str">
        <f t="shared" si="556"/>
        <v xml:space="preserve"> </v>
      </c>
      <c r="BP242" s="11" t="str">
        <f t="shared" si="557"/>
        <v xml:space="preserve"> </v>
      </c>
      <c r="BQ242" s="11" t="str">
        <f t="shared" si="558"/>
        <v>0</v>
      </c>
      <c r="BR242" s="25">
        <f t="shared" si="559"/>
        <v>0</v>
      </c>
      <c r="BS242" s="11" t="str">
        <f t="shared" si="560"/>
        <v>Not Present</v>
      </c>
      <c r="BT242" s="11" t="str">
        <f t="shared" si="561"/>
        <v>0</v>
      </c>
      <c r="BU242" s="12">
        <f t="shared" si="591"/>
        <v>1</v>
      </c>
      <c r="BV242" s="12">
        <f t="shared" si="592"/>
        <v>0</v>
      </c>
      <c r="BW242" s="12">
        <f t="shared" si="579"/>
        <v>1</v>
      </c>
      <c r="BX242" s="12">
        <f t="shared" si="593"/>
        <v>1</v>
      </c>
      <c r="BY242" s="11">
        <f t="shared" si="594"/>
        <v>1</v>
      </c>
      <c r="BZ242" s="11">
        <f t="shared" si="565"/>
        <v>1</v>
      </c>
      <c r="CA242" s="11">
        <f t="shared" si="566"/>
        <v>2</v>
      </c>
      <c r="CB242" s="11">
        <f t="shared" si="567"/>
        <v>2012</v>
      </c>
      <c r="CC242" s="11">
        <f t="shared" si="568"/>
        <v>1</v>
      </c>
      <c r="CD242" s="11" t="str">
        <f t="shared" si="569"/>
        <v>No</v>
      </c>
      <c r="CE242" s="11">
        <f t="shared" si="595"/>
        <v>0</v>
      </c>
      <c r="CF242" s="11">
        <f t="shared" si="596"/>
        <v>0</v>
      </c>
      <c r="CG242" s="11">
        <f t="shared" si="597"/>
        <v>1</v>
      </c>
      <c r="CH242" s="11">
        <f t="shared" si="598"/>
        <v>0</v>
      </c>
      <c r="CI242" s="11">
        <f t="shared" si="572"/>
        <v>1</v>
      </c>
      <c r="CJ242" s="11">
        <f t="shared" si="573"/>
        <v>1</v>
      </c>
    </row>
    <row r="243" spans="1:88" x14ac:dyDescent="0.3">
      <c r="A243" s="11">
        <f t="shared" si="497"/>
        <v>2017</v>
      </c>
      <c r="B243" s="11" t="str">
        <f t="shared" si="498"/>
        <v>15-03-2017 15:05:55 CET</v>
      </c>
      <c r="C243" s="11" t="str">
        <f t="shared" si="499"/>
        <v>Rwanda</v>
      </c>
      <c r="D243" s="11" t="str">
        <f t="shared" si="500"/>
        <v>Rulindo</v>
      </c>
      <c r="E243" s="11" t="str">
        <f t="shared" si="501"/>
        <v>Cyinzuzi</v>
      </c>
      <c r="F243" s="11" t="str">
        <f t="shared" si="502"/>
        <v>Budakiranya</v>
      </c>
      <c r="G243" s="11" t="str">
        <f t="shared" si="503"/>
        <v>Kamatongo</v>
      </c>
      <c r="H243" s="11" t="str">
        <f t="shared" si="504"/>
        <v/>
      </c>
      <c r="I243" s="11" t="str">
        <f t="shared" si="505"/>
        <v/>
      </c>
      <c r="J243" s="11" t="str">
        <f t="shared" si="506"/>
        <v>0</v>
      </c>
      <c r="K243" s="11">
        <f t="shared" si="507"/>
        <v>1125</v>
      </c>
      <c r="L243" s="11">
        <f t="shared" si="583"/>
        <v>6572</v>
      </c>
      <c r="M243" s="11">
        <f t="shared" si="584"/>
        <v>15</v>
      </c>
      <c r="N243" s="11">
        <f t="shared" si="585"/>
        <v>438.13333333333333</v>
      </c>
      <c r="O243" s="11" t="str">
        <f t="shared" si="508"/>
        <v xml:space="preserve"> </v>
      </c>
      <c r="P243" s="11">
        <f t="shared" si="509"/>
        <v>1125</v>
      </c>
      <c r="Q243" s="13" t="str">
        <f t="shared" si="586"/>
        <v xml:space="preserve"> </v>
      </c>
      <c r="R243" s="11">
        <f t="shared" si="587"/>
        <v>0</v>
      </c>
      <c r="S243" s="11">
        <f t="shared" si="510"/>
        <v>0</v>
      </c>
      <c r="T243" s="11">
        <f t="shared" si="511"/>
        <v>1</v>
      </c>
      <c r="U243" s="11" t="str">
        <f t="shared" si="512"/>
        <v>Piped Network With Pump</v>
      </c>
      <c r="V243" s="11">
        <f t="shared" si="513"/>
        <v>2014</v>
      </c>
      <c r="W243" s="11" t="str">
        <f t="shared" si="514"/>
        <v>Governement (District, Wasac) And Water For People</v>
      </c>
      <c r="X243" s="11" t="str">
        <f t="shared" si="515"/>
        <v>Spring</v>
      </c>
      <c r="Y243" s="11">
        <f t="shared" si="516"/>
        <v>3</v>
      </c>
      <c r="Z243" s="11">
        <f t="shared" si="517"/>
        <v>1</v>
      </c>
      <c r="AA243" s="11">
        <f t="shared" si="518"/>
        <v>1</v>
      </c>
      <c r="AB243" s="11" t="str">
        <f t="shared" si="519"/>
        <v>"Springbox" --Intake Structure At A Spring</v>
      </c>
      <c r="AC243" s="11">
        <f t="shared" si="520"/>
        <v>2</v>
      </c>
      <c r="AD243" s="11">
        <f t="shared" si="521"/>
        <v>2009</v>
      </c>
      <c r="AE243" s="11">
        <f t="shared" si="522"/>
        <v>1</v>
      </c>
      <c r="AF243" s="11">
        <f t="shared" si="523"/>
        <v>4.5</v>
      </c>
      <c r="AG243" s="12">
        <f t="shared" si="588"/>
        <v>384000</v>
      </c>
      <c r="AH243" s="12" t="str">
        <f t="shared" si="589"/>
        <v xml:space="preserve"> </v>
      </c>
      <c r="AI243" s="11">
        <f t="shared" si="590"/>
        <v>0</v>
      </c>
      <c r="AJ243" s="11">
        <f t="shared" si="526"/>
        <v>1</v>
      </c>
      <c r="AK243" s="11">
        <f t="shared" si="527"/>
        <v>2</v>
      </c>
      <c r="AL243" s="11">
        <f t="shared" si="528"/>
        <v>2014</v>
      </c>
      <c r="AM243" s="11">
        <f t="shared" si="529"/>
        <v>3</v>
      </c>
      <c r="AN243" s="11">
        <f t="shared" si="530"/>
        <v>3000</v>
      </c>
      <c r="AO243" s="11">
        <f t="shared" si="531"/>
        <v>1</v>
      </c>
      <c r="AP243" s="11">
        <f t="shared" si="532"/>
        <v>6</v>
      </c>
      <c r="AQ243" s="11">
        <f t="shared" si="533"/>
        <v>2014</v>
      </c>
      <c r="AR243" s="11">
        <f t="shared" si="534"/>
        <v>3</v>
      </c>
      <c r="AS243" s="11">
        <f t="shared" si="535"/>
        <v>1</v>
      </c>
      <c r="AT243" s="11">
        <f t="shared" si="536"/>
        <v>13</v>
      </c>
      <c r="AU243" s="11" t="str">
        <f t="shared" si="537"/>
        <v/>
      </c>
      <c r="AV243" s="11">
        <f t="shared" si="538"/>
        <v>2014</v>
      </c>
      <c r="AW243" s="11">
        <f t="shared" si="539"/>
        <v>3</v>
      </c>
      <c r="AX243" s="11">
        <f t="shared" si="540"/>
        <v>1</v>
      </c>
      <c r="AY243" s="11">
        <f t="shared" si="541"/>
        <v>2</v>
      </c>
      <c r="AZ243" s="11">
        <f t="shared" si="542"/>
        <v>2014</v>
      </c>
      <c r="BA243" s="11">
        <f t="shared" si="543"/>
        <v>3</v>
      </c>
      <c r="BB243" s="11">
        <f t="shared" si="544"/>
        <v>3000</v>
      </c>
      <c r="BC243" s="11">
        <f t="shared" si="545"/>
        <v>1</v>
      </c>
      <c r="BD243" s="11">
        <f t="shared" si="546"/>
        <v>1</v>
      </c>
      <c r="BE243" s="11">
        <f t="shared" si="547"/>
        <v>2009</v>
      </c>
      <c r="BF243" s="11">
        <f t="shared" si="548"/>
        <v>1</v>
      </c>
      <c r="BG243" s="11">
        <f t="shared" si="578"/>
        <v>1</v>
      </c>
      <c r="BH243" s="11">
        <f t="shared" si="549"/>
        <v>2009</v>
      </c>
      <c r="BI243" s="11">
        <f t="shared" si="550"/>
        <v>1</v>
      </c>
      <c r="BJ243" s="11">
        <f t="shared" si="551"/>
        <v>0</v>
      </c>
      <c r="BK243" s="11" t="str">
        <f t="shared" si="552"/>
        <v/>
      </c>
      <c r="BL243" s="11" t="str">
        <f t="shared" si="553"/>
        <v xml:space="preserve"> </v>
      </c>
      <c r="BM243" s="11" t="str">
        <f t="shared" si="554"/>
        <v xml:space="preserve"> </v>
      </c>
      <c r="BN243" s="11" t="str">
        <f t="shared" si="555"/>
        <v xml:space="preserve"> </v>
      </c>
      <c r="BO243" s="11" t="str">
        <f t="shared" si="556"/>
        <v xml:space="preserve"> </v>
      </c>
      <c r="BP243" s="11" t="str">
        <f t="shared" si="557"/>
        <v xml:space="preserve"> </v>
      </c>
      <c r="BQ243" s="11" t="str">
        <f t="shared" si="558"/>
        <v>0</v>
      </c>
      <c r="BR243" s="25">
        <f t="shared" si="559"/>
        <v>0</v>
      </c>
      <c r="BS243" s="11" t="str">
        <f t="shared" si="560"/>
        <v>Not Present</v>
      </c>
      <c r="BT243" s="11" t="str">
        <f t="shared" si="561"/>
        <v>0</v>
      </c>
      <c r="BU243" s="12">
        <f t="shared" si="591"/>
        <v>1</v>
      </c>
      <c r="BV243" s="12">
        <f t="shared" si="592"/>
        <v>0</v>
      </c>
      <c r="BW243" s="12">
        <f t="shared" si="579"/>
        <v>1</v>
      </c>
      <c r="BX243" s="12">
        <f t="shared" si="593"/>
        <v>1</v>
      </c>
      <c r="BY243" s="11">
        <f t="shared" si="594"/>
        <v>1</v>
      </c>
      <c r="BZ243" s="11">
        <f t="shared" si="565"/>
        <v>1</v>
      </c>
      <c r="CA243" s="11">
        <f t="shared" si="566"/>
        <v>1</v>
      </c>
      <c r="CB243" s="11">
        <f t="shared" si="567"/>
        <v>2014</v>
      </c>
      <c r="CC243" s="11">
        <f t="shared" si="568"/>
        <v>3</v>
      </c>
      <c r="CD243" s="11" t="str">
        <f t="shared" si="569"/>
        <v>Yes</v>
      </c>
      <c r="CE243" s="11">
        <f t="shared" si="595"/>
        <v>365</v>
      </c>
      <c r="CF243" s="11">
        <f t="shared" si="596"/>
        <v>0</v>
      </c>
      <c r="CG243" s="11">
        <f t="shared" si="597"/>
        <v>0</v>
      </c>
      <c r="CH243" s="11">
        <f t="shared" si="598"/>
        <v>0</v>
      </c>
      <c r="CI243" s="11">
        <f t="shared" si="572"/>
        <v>0</v>
      </c>
      <c r="CJ243" s="11">
        <f t="shared" si="573"/>
        <v>3</v>
      </c>
    </row>
    <row r="244" spans="1:88" x14ac:dyDescent="0.3">
      <c r="A244" s="11">
        <f t="shared" si="497"/>
        <v>2017</v>
      </c>
      <c r="B244" s="11" t="str">
        <f t="shared" si="498"/>
        <v>21-03-2017 18:05:25 CET</v>
      </c>
      <c r="C244" s="11" t="str">
        <f t="shared" si="499"/>
        <v>Rwanda</v>
      </c>
      <c r="D244" s="11" t="str">
        <f t="shared" si="500"/>
        <v>Rulindo</v>
      </c>
      <c r="E244" s="11" t="str">
        <f t="shared" si="501"/>
        <v>Kinihira</v>
      </c>
      <c r="F244" s="11" t="str">
        <f t="shared" si="502"/>
        <v>Butunzi</v>
      </c>
      <c r="G244" s="11" t="str">
        <f t="shared" si="503"/>
        <v>Barayi</v>
      </c>
      <c r="H244" s="11" t="str">
        <f t="shared" si="504"/>
        <v/>
      </c>
      <c r="I244" s="11" t="str">
        <f t="shared" si="505"/>
        <v/>
      </c>
      <c r="J244" s="11" t="str">
        <f t="shared" si="506"/>
        <v>Miyove- Kinihira</v>
      </c>
      <c r="K244" s="11">
        <f t="shared" si="507"/>
        <v>1600</v>
      </c>
      <c r="L244" s="11">
        <f t="shared" si="583"/>
        <v>10452</v>
      </c>
      <c r="M244" s="11">
        <f t="shared" si="584"/>
        <v>4</v>
      </c>
      <c r="N244" s="11">
        <f t="shared" si="585"/>
        <v>2613</v>
      </c>
      <c r="O244" s="11">
        <f t="shared" si="508"/>
        <v>1600</v>
      </c>
      <c r="P244" s="11" t="str">
        <f t="shared" si="509"/>
        <v xml:space="preserve"> </v>
      </c>
      <c r="Q244" s="13">
        <f t="shared" si="586"/>
        <v>1</v>
      </c>
      <c r="R244" s="11">
        <f t="shared" si="587"/>
        <v>1</v>
      </c>
      <c r="S244" s="11">
        <f t="shared" si="510"/>
        <v>0</v>
      </c>
      <c r="T244" s="11">
        <f t="shared" si="511"/>
        <v>1</v>
      </c>
      <c r="U244" s="11" t="str">
        <f t="shared" si="512"/>
        <v>Piped Network -- Gravity Only</v>
      </c>
      <c r="V244" s="11">
        <f t="shared" si="513"/>
        <v>2001</v>
      </c>
      <c r="W244" s="11" t="str">
        <f t="shared" si="514"/>
        <v>Gkww</v>
      </c>
      <c r="X244" s="11" t="str">
        <f t="shared" si="515"/>
        <v>Spring</v>
      </c>
      <c r="Y244" s="11">
        <f t="shared" si="516"/>
        <v>1</v>
      </c>
      <c r="Z244" s="11">
        <f t="shared" si="517"/>
        <v>1</v>
      </c>
      <c r="AA244" s="11">
        <f t="shared" si="518"/>
        <v>1</v>
      </c>
      <c r="AB244" s="11" t="str">
        <f t="shared" si="519"/>
        <v>"Springbox" --Intake Structure At A Spring</v>
      </c>
      <c r="AC244" s="11">
        <f t="shared" si="520"/>
        <v>3</v>
      </c>
      <c r="AD244" s="11">
        <f t="shared" si="521"/>
        <v>1989</v>
      </c>
      <c r="AE244" s="11">
        <f t="shared" si="522"/>
        <v>2</v>
      </c>
      <c r="AF244" s="11">
        <f t="shared" si="523"/>
        <v>5</v>
      </c>
      <c r="AG244" s="12">
        <f t="shared" si="588"/>
        <v>345600</v>
      </c>
      <c r="AH244" s="12">
        <f t="shared" si="589"/>
        <v>43.2</v>
      </c>
      <c r="AI244" s="11">
        <f t="shared" si="590"/>
        <v>1</v>
      </c>
      <c r="AJ244" s="11">
        <f t="shared" si="526"/>
        <v>1</v>
      </c>
      <c r="AK244" s="11">
        <f t="shared" si="527"/>
        <v>1</v>
      </c>
      <c r="AL244" s="11">
        <f t="shared" si="528"/>
        <v>1989</v>
      </c>
      <c r="AM244" s="11">
        <f t="shared" si="529"/>
        <v>2</v>
      </c>
      <c r="AN244" s="11">
        <f t="shared" si="530"/>
        <v>8000</v>
      </c>
      <c r="AO244" s="11">
        <f t="shared" si="531"/>
        <v>1</v>
      </c>
      <c r="AP244" s="11">
        <f t="shared" si="532"/>
        <v>4</v>
      </c>
      <c r="AQ244" s="11">
        <f t="shared" si="533"/>
        <v>1989</v>
      </c>
      <c r="AR244" s="11">
        <f t="shared" si="534"/>
        <v>1</v>
      </c>
      <c r="AS244" s="11">
        <f t="shared" si="535"/>
        <v>1</v>
      </c>
      <c r="AT244" s="11">
        <f t="shared" si="536"/>
        <v>18</v>
      </c>
      <c r="AU244" s="11" t="str">
        <f t="shared" si="537"/>
        <v>Distribution Chamber|Ventouse, Washout</v>
      </c>
      <c r="AV244" s="11">
        <f t="shared" si="538"/>
        <v>1989</v>
      </c>
      <c r="AW244" s="11">
        <f t="shared" si="539"/>
        <v>2</v>
      </c>
      <c r="AX244" s="11">
        <f t="shared" si="540"/>
        <v>1</v>
      </c>
      <c r="AY244" s="11">
        <f t="shared" si="541"/>
        <v>2</v>
      </c>
      <c r="AZ244" s="11">
        <f t="shared" si="542"/>
        <v>1989</v>
      </c>
      <c r="BA244" s="11">
        <f t="shared" si="543"/>
        <v>2</v>
      </c>
      <c r="BB244" s="11">
        <f t="shared" si="544"/>
        <v>1989</v>
      </c>
      <c r="BC244" s="11">
        <f t="shared" si="545"/>
        <v>0</v>
      </c>
      <c r="BD244" s="11" t="str">
        <f t="shared" si="546"/>
        <v xml:space="preserve"> </v>
      </c>
      <c r="BE244" s="11" t="str">
        <f t="shared" si="547"/>
        <v xml:space="preserve"> </v>
      </c>
      <c r="BF244" s="11" t="str">
        <f t="shared" si="548"/>
        <v xml:space="preserve"> </v>
      </c>
      <c r="BG244" s="11" t="str">
        <f t="shared" si="578"/>
        <v xml:space="preserve"> </v>
      </c>
      <c r="BH244" s="11" t="str">
        <f t="shared" si="549"/>
        <v xml:space="preserve"> </v>
      </c>
      <c r="BI244" s="11" t="str">
        <f t="shared" si="550"/>
        <v xml:space="preserve"> </v>
      </c>
      <c r="BJ244" s="11">
        <f t="shared" si="551"/>
        <v>0</v>
      </c>
      <c r="BK244" s="11" t="str">
        <f t="shared" si="552"/>
        <v/>
      </c>
      <c r="BL244" s="11" t="str">
        <f t="shared" si="553"/>
        <v xml:space="preserve"> </v>
      </c>
      <c r="BM244" s="11" t="str">
        <f t="shared" si="554"/>
        <v xml:space="preserve"> </v>
      </c>
      <c r="BN244" s="11" t="str">
        <f t="shared" si="555"/>
        <v xml:space="preserve"> </v>
      </c>
      <c r="BO244" s="11" t="str">
        <f t="shared" si="556"/>
        <v xml:space="preserve"> </v>
      </c>
      <c r="BP244" s="11" t="str">
        <f t="shared" si="557"/>
        <v xml:space="preserve"> </v>
      </c>
      <c r="BQ244" s="11" t="str">
        <f t="shared" si="558"/>
        <v>0</v>
      </c>
      <c r="BR244" s="25">
        <f t="shared" si="559"/>
        <v>0</v>
      </c>
      <c r="BS244" s="11" t="str">
        <f t="shared" si="560"/>
        <v>Not Present</v>
      </c>
      <c r="BT244" s="11" t="str">
        <f t="shared" si="561"/>
        <v>0</v>
      </c>
      <c r="BU244" s="12">
        <f t="shared" si="591"/>
        <v>1</v>
      </c>
      <c r="BV244" s="12">
        <f t="shared" si="592"/>
        <v>0</v>
      </c>
      <c r="BW244" s="12">
        <f t="shared" si="579"/>
        <v>1</v>
      </c>
      <c r="BX244" s="12">
        <f t="shared" si="593"/>
        <v>1</v>
      </c>
      <c r="BY244" s="11">
        <f t="shared" si="594"/>
        <v>1</v>
      </c>
      <c r="BZ244" s="11">
        <f t="shared" si="565"/>
        <v>1</v>
      </c>
      <c r="CA244" s="11">
        <f t="shared" si="566"/>
        <v>1</v>
      </c>
      <c r="CB244" s="11">
        <f t="shared" si="567"/>
        <v>1989</v>
      </c>
      <c r="CC244" s="11">
        <f t="shared" si="568"/>
        <v>2</v>
      </c>
      <c r="CD244" s="11" t="str">
        <f t="shared" si="569"/>
        <v>No</v>
      </c>
      <c r="CE244" s="11">
        <f t="shared" si="595"/>
        <v>0</v>
      </c>
      <c r="CF244" s="11">
        <f t="shared" si="596"/>
        <v>0</v>
      </c>
      <c r="CG244" s="11">
        <f t="shared" si="597"/>
        <v>1</v>
      </c>
      <c r="CH244" s="11">
        <f t="shared" si="598"/>
        <v>0</v>
      </c>
      <c r="CI244" s="11">
        <f t="shared" si="572"/>
        <v>1</v>
      </c>
      <c r="CJ244" s="11">
        <f t="shared" si="573"/>
        <v>2</v>
      </c>
    </row>
    <row r="245" spans="1:88" x14ac:dyDescent="0.3">
      <c r="A245" s="11">
        <f t="shared" si="497"/>
        <v>2017</v>
      </c>
      <c r="B245" s="11" t="str">
        <f t="shared" si="498"/>
        <v>02-06-2017 08:58:12 CEST</v>
      </c>
      <c r="C245" s="11" t="str">
        <f t="shared" si="499"/>
        <v>Rwanda</v>
      </c>
      <c r="D245" s="11" t="str">
        <f t="shared" si="500"/>
        <v>Rulindo</v>
      </c>
      <c r="E245" s="11" t="str">
        <f t="shared" si="501"/>
        <v>Cyinzuzi</v>
      </c>
      <c r="F245" s="11" t="str">
        <f t="shared" si="502"/>
        <v>Migendezo</v>
      </c>
      <c r="G245" s="11" t="str">
        <f t="shared" si="503"/>
        <v>Gitabage</v>
      </c>
      <c r="H245" s="11" t="str">
        <f t="shared" si="504"/>
        <v/>
      </c>
      <c r="I245" s="11" t="str">
        <f t="shared" si="505"/>
        <v/>
      </c>
      <c r="J245" s="11" t="str">
        <f t="shared" si="506"/>
        <v>Kararama</v>
      </c>
      <c r="K245" s="11">
        <f t="shared" si="507"/>
        <v>120</v>
      </c>
      <c r="L245" s="11">
        <f t="shared" si="583"/>
        <v>6572</v>
      </c>
      <c r="M245" s="11">
        <f t="shared" si="584"/>
        <v>4</v>
      </c>
      <c r="N245" s="11">
        <f t="shared" si="585"/>
        <v>1643</v>
      </c>
      <c r="O245" s="11">
        <f t="shared" si="508"/>
        <v>110</v>
      </c>
      <c r="P245" s="11">
        <f t="shared" si="509"/>
        <v>10</v>
      </c>
      <c r="Q245" s="13">
        <f t="shared" si="586"/>
        <v>0.91666666666666663</v>
      </c>
      <c r="R245" s="11">
        <f t="shared" si="587"/>
        <v>0</v>
      </c>
      <c r="S245" s="11">
        <f t="shared" si="510"/>
        <v>0</v>
      </c>
      <c r="T245" s="11">
        <f t="shared" si="511"/>
        <v>1</v>
      </c>
      <c r="U245" s="11" t="str">
        <f t="shared" si="512"/>
        <v>Piped Network With Pump</v>
      </c>
      <c r="V245" s="11">
        <f t="shared" si="513"/>
        <v>2009</v>
      </c>
      <c r="W245" s="11" t="str">
        <f t="shared" si="514"/>
        <v>Water For People</v>
      </c>
      <c r="X245" s="11" t="str">
        <f t="shared" si="515"/>
        <v>Spring</v>
      </c>
      <c r="Y245" s="11">
        <f t="shared" si="516"/>
        <v>3</v>
      </c>
      <c r="Z245" s="11">
        <f t="shared" si="517"/>
        <v>1</v>
      </c>
      <c r="AA245" s="11">
        <f t="shared" si="518"/>
        <v>1</v>
      </c>
      <c r="AB245" s="11" t="str">
        <f t="shared" si="519"/>
        <v>"Springbox" --Intake Structure At A Spring</v>
      </c>
      <c r="AC245" s="11">
        <f t="shared" si="520"/>
        <v>3</v>
      </c>
      <c r="AD245" s="11">
        <f t="shared" si="521"/>
        <v>2009</v>
      </c>
      <c r="AE245" s="11">
        <f t="shared" si="522"/>
        <v>1</v>
      </c>
      <c r="AF245" s="11">
        <f t="shared" si="523"/>
        <v>4.5</v>
      </c>
      <c r="AG245" s="12">
        <f t="shared" si="588"/>
        <v>384000</v>
      </c>
      <c r="AH245" s="12">
        <f t="shared" si="589"/>
        <v>698.18181818181813</v>
      </c>
      <c r="AI245" s="11">
        <f t="shared" si="590"/>
        <v>1</v>
      </c>
      <c r="AJ245" s="11">
        <f t="shared" si="526"/>
        <v>1</v>
      </c>
      <c r="AK245" s="11">
        <f t="shared" si="527"/>
        <v>2</v>
      </c>
      <c r="AL245" s="11">
        <f t="shared" si="528"/>
        <v>2012</v>
      </c>
      <c r="AM245" s="11">
        <f t="shared" si="529"/>
        <v>1</v>
      </c>
      <c r="AN245" s="11">
        <f t="shared" si="530"/>
        <v>5000</v>
      </c>
      <c r="AO245" s="11">
        <f t="shared" si="531"/>
        <v>1</v>
      </c>
      <c r="AP245" s="11">
        <f t="shared" si="532"/>
        <v>7</v>
      </c>
      <c r="AQ245" s="11">
        <f t="shared" si="533"/>
        <v>2012</v>
      </c>
      <c r="AR245" s="11">
        <f t="shared" si="534"/>
        <v>1</v>
      </c>
      <c r="AS245" s="11">
        <f t="shared" si="535"/>
        <v>1</v>
      </c>
      <c r="AT245" s="11">
        <f t="shared" si="536"/>
        <v>14</v>
      </c>
      <c r="AU245" s="11" t="str">
        <f t="shared" si="537"/>
        <v>Sedimentation Tank|Pressure Break Tank|Distribution Chamber</v>
      </c>
      <c r="AV245" s="11">
        <f t="shared" si="538"/>
        <v>2012</v>
      </c>
      <c r="AW245" s="11">
        <f t="shared" si="539"/>
        <v>1</v>
      </c>
      <c r="AX245" s="11">
        <f t="shared" si="540"/>
        <v>1</v>
      </c>
      <c r="AY245" s="11">
        <f t="shared" si="541"/>
        <v>2</v>
      </c>
      <c r="AZ245" s="11">
        <f t="shared" si="542"/>
        <v>2012</v>
      </c>
      <c r="BA245" s="11">
        <f t="shared" si="543"/>
        <v>1</v>
      </c>
      <c r="BB245" s="11">
        <f t="shared" si="544"/>
        <v>5000</v>
      </c>
      <c r="BC245" s="11">
        <f t="shared" si="545"/>
        <v>1</v>
      </c>
      <c r="BD245" s="11">
        <f t="shared" si="546"/>
        <v>1</v>
      </c>
      <c r="BE245" s="11">
        <f t="shared" si="547"/>
        <v>2009</v>
      </c>
      <c r="BF245" s="11">
        <f t="shared" si="548"/>
        <v>1</v>
      </c>
      <c r="BG245" s="11">
        <f t="shared" si="578"/>
        <v>1</v>
      </c>
      <c r="BH245" s="11">
        <f t="shared" si="549"/>
        <v>2009</v>
      </c>
      <c r="BI245" s="11">
        <f t="shared" si="550"/>
        <v>1</v>
      </c>
      <c r="BJ245" s="11">
        <f t="shared" si="551"/>
        <v>0</v>
      </c>
      <c r="BK245" s="11" t="str">
        <f t="shared" si="552"/>
        <v/>
      </c>
      <c r="BL245" s="11" t="str">
        <f t="shared" si="553"/>
        <v xml:space="preserve"> </v>
      </c>
      <c r="BM245" s="11" t="str">
        <f t="shared" si="554"/>
        <v xml:space="preserve"> </v>
      </c>
      <c r="BN245" s="11" t="str">
        <f t="shared" si="555"/>
        <v xml:space="preserve"> </v>
      </c>
      <c r="BO245" s="11" t="str">
        <f t="shared" si="556"/>
        <v xml:space="preserve"> </v>
      </c>
      <c r="BP245" s="11" t="str">
        <f t="shared" si="557"/>
        <v xml:space="preserve"> </v>
      </c>
      <c r="BQ245" s="11" t="str">
        <f t="shared" si="558"/>
        <v>0</v>
      </c>
      <c r="BR245" s="25">
        <f t="shared" si="559"/>
        <v>0</v>
      </c>
      <c r="BS245" s="11" t="str">
        <f t="shared" si="560"/>
        <v>Not Present</v>
      </c>
      <c r="BT245" s="11" t="str">
        <f t="shared" si="561"/>
        <v>0</v>
      </c>
      <c r="BU245" s="12">
        <f t="shared" si="591"/>
        <v>1</v>
      </c>
      <c r="BV245" s="12">
        <f t="shared" si="592"/>
        <v>0</v>
      </c>
      <c r="BW245" s="12">
        <f t="shared" si="579"/>
        <v>1</v>
      </c>
      <c r="BX245" s="12">
        <f t="shared" si="593"/>
        <v>1</v>
      </c>
      <c r="BY245" s="11">
        <f t="shared" si="594"/>
        <v>1</v>
      </c>
      <c r="BZ245" s="11">
        <f t="shared" si="565"/>
        <v>1</v>
      </c>
      <c r="CA245" s="11">
        <f t="shared" si="566"/>
        <v>1</v>
      </c>
      <c r="CB245" s="11">
        <f t="shared" si="567"/>
        <v>2012</v>
      </c>
      <c r="CC245" s="11">
        <f t="shared" si="568"/>
        <v>1</v>
      </c>
      <c r="CD245" s="11" t="str">
        <f t="shared" si="569"/>
        <v>No</v>
      </c>
      <c r="CE245" s="11">
        <f t="shared" si="595"/>
        <v>0</v>
      </c>
      <c r="CF245" s="11">
        <f t="shared" si="596"/>
        <v>0</v>
      </c>
      <c r="CG245" s="11">
        <f t="shared" si="597"/>
        <v>1</v>
      </c>
      <c r="CH245" s="11">
        <f t="shared" si="598"/>
        <v>0</v>
      </c>
      <c r="CI245" s="11">
        <f t="shared" si="572"/>
        <v>1</v>
      </c>
      <c r="CJ245" s="11">
        <f t="shared" si="573"/>
        <v>1</v>
      </c>
    </row>
    <row r="246" spans="1:88" x14ac:dyDescent="0.3">
      <c r="A246" s="11">
        <f t="shared" si="497"/>
        <v>2017</v>
      </c>
      <c r="B246" s="11" t="str">
        <f t="shared" si="498"/>
        <v>12-03-2017 13:12:04 CET</v>
      </c>
      <c r="C246" s="11" t="str">
        <f t="shared" si="499"/>
        <v>Rwanda</v>
      </c>
      <c r="D246" s="11" t="str">
        <f t="shared" si="500"/>
        <v>Rulindo</v>
      </c>
      <c r="E246" s="11" t="str">
        <f t="shared" si="501"/>
        <v>Shyorongi</v>
      </c>
      <c r="F246" s="11" t="str">
        <f t="shared" si="502"/>
        <v>Muvumu</v>
      </c>
      <c r="G246" s="11" t="str">
        <f t="shared" si="503"/>
        <v>Muvumu</v>
      </c>
      <c r="H246" s="11" t="str">
        <f t="shared" si="504"/>
        <v/>
      </c>
      <c r="I246" s="11" t="str">
        <f t="shared" si="505"/>
        <v/>
      </c>
      <c r="J246" s="11" t="str">
        <f t="shared" si="506"/>
        <v>Muvumu- Taba</v>
      </c>
      <c r="K246" s="11">
        <f t="shared" si="507"/>
        <v>132</v>
      </c>
      <c r="L246" s="11">
        <f t="shared" si="583"/>
        <v>0</v>
      </c>
      <c r="M246" s="11">
        <f t="shared" si="584"/>
        <v>10</v>
      </c>
      <c r="N246" s="11">
        <f t="shared" si="585"/>
        <v>0</v>
      </c>
      <c r="O246" s="11">
        <f t="shared" si="508"/>
        <v>75</v>
      </c>
      <c r="P246" s="11">
        <f t="shared" si="509"/>
        <v>57</v>
      </c>
      <c r="Q246" s="13">
        <f t="shared" si="586"/>
        <v>0.56818181818181823</v>
      </c>
      <c r="R246" s="11">
        <f t="shared" si="587"/>
        <v>0</v>
      </c>
      <c r="S246" s="11">
        <f t="shared" si="510"/>
        <v>1</v>
      </c>
      <c r="T246" s="11">
        <f t="shared" si="511"/>
        <v>1</v>
      </c>
      <c r="U246" s="11" t="str">
        <f t="shared" si="512"/>
        <v>Piped Network -- Gravity Only</v>
      </c>
      <c r="V246" s="11">
        <f t="shared" si="513"/>
        <v>2013</v>
      </c>
      <c r="W246" s="11" t="str">
        <f t="shared" si="514"/>
        <v>Governement (District, Wasac) And Water For People</v>
      </c>
      <c r="X246" s="11" t="str">
        <f t="shared" si="515"/>
        <v>Spring</v>
      </c>
      <c r="Y246" s="11">
        <f t="shared" si="516"/>
        <v>1</v>
      </c>
      <c r="Z246" s="11">
        <f t="shared" si="517"/>
        <v>1</v>
      </c>
      <c r="AA246" s="11">
        <f t="shared" si="518"/>
        <v>0</v>
      </c>
      <c r="AB246" s="11" t="str">
        <f t="shared" si="519"/>
        <v/>
      </c>
      <c r="AC246" s="11" t="str">
        <f t="shared" si="520"/>
        <v xml:space="preserve"> </v>
      </c>
      <c r="AD246" s="11" t="str">
        <f t="shared" si="521"/>
        <v xml:space="preserve"> </v>
      </c>
      <c r="AE246" s="11" t="str">
        <f t="shared" si="522"/>
        <v xml:space="preserve"> </v>
      </c>
      <c r="AF246" s="11">
        <f t="shared" si="523"/>
        <v>25</v>
      </c>
      <c r="AG246" s="12">
        <f t="shared" si="588"/>
        <v>69120</v>
      </c>
      <c r="AH246" s="12">
        <f t="shared" si="589"/>
        <v>184.32</v>
      </c>
      <c r="AI246" s="11">
        <f t="shared" si="590"/>
        <v>1</v>
      </c>
      <c r="AJ246" s="11">
        <f t="shared" si="526"/>
        <v>1</v>
      </c>
      <c r="AK246" s="11">
        <f t="shared" si="527"/>
        <v>1</v>
      </c>
      <c r="AL246" s="11">
        <f t="shared" si="528"/>
        <v>2013</v>
      </c>
      <c r="AM246" s="11">
        <f t="shared" si="529"/>
        <v>1</v>
      </c>
      <c r="AN246" s="11">
        <f t="shared" si="530"/>
        <v>800</v>
      </c>
      <c r="AO246" s="11">
        <f t="shared" si="531"/>
        <v>1</v>
      </c>
      <c r="AP246" s="11">
        <f t="shared" si="532"/>
        <v>3</v>
      </c>
      <c r="AQ246" s="11">
        <f t="shared" si="533"/>
        <v>2013</v>
      </c>
      <c r="AR246" s="11">
        <f t="shared" si="534"/>
        <v>2</v>
      </c>
      <c r="AS246" s="11">
        <f t="shared" si="535"/>
        <v>1</v>
      </c>
      <c r="AT246" s="11">
        <f t="shared" si="536"/>
        <v>9</v>
      </c>
      <c r="AU246" s="11" t="str">
        <f t="shared" si="537"/>
        <v>Pressure Break Tank|Distribution Chamber|Ventouse, Washout</v>
      </c>
      <c r="AV246" s="11">
        <f t="shared" si="538"/>
        <v>2013</v>
      </c>
      <c r="AW246" s="11">
        <f t="shared" si="539"/>
        <v>1</v>
      </c>
      <c r="AX246" s="11">
        <f t="shared" si="540"/>
        <v>1</v>
      </c>
      <c r="AY246" s="11">
        <f t="shared" si="541"/>
        <v>1</v>
      </c>
      <c r="AZ246" s="11">
        <f t="shared" si="542"/>
        <v>2013</v>
      </c>
      <c r="BA246" s="11">
        <f t="shared" si="543"/>
        <v>1</v>
      </c>
      <c r="BB246" s="11">
        <f t="shared" si="544"/>
        <v>7500</v>
      </c>
      <c r="BC246" s="11">
        <f t="shared" si="545"/>
        <v>0</v>
      </c>
      <c r="BD246" s="11" t="str">
        <f t="shared" si="546"/>
        <v xml:space="preserve"> </v>
      </c>
      <c r="BE246" s="11" t="str">
        <f t="shared" si="547"/>
        <v xml:space="preserve"> </v>
      </c>
      <c r="BF246" s="11" t="str">
        <f t="shared" si="548"/>
        <v xml:space="preserve"> </v>
      </c>
      <c r="BG246" s="11" t="str">
        <f t="shared" si="578"/>
        <v xml:space="preserve"> </v>
      </c>
      <c r="BH246" s="11" t="str">
        <f t="shared" si="549"/>
        <v xml:space="preserve"> </v>
      </c>
      <c r="BI246" s="11" t="str">
        <f t="shared" si="550"/>
        <v xml:space="preserve"> </v>
      </c>
      <c r="BJ246" s="11">
        <f t="shared" si="551"/>
        <v>0</v>
      </c>
      <c r="BK246" s="11" t="str">
        <f t="shared" si="552"/>
        <v/>
      </c>
      <c r="BL246" s="11" t="str">
        <f t="shared" si="553"/>
        <v xml:space="preserve"> </v>
      </c>
      <c r="BM246" s="11" t="str">
        <f t="shared" si="554"/>
        <v xml:space="preserve"> </v>
      </c>
      <c r="BN246" s="11" t="str">
        <f t="shared" si="555"/>
        <v xml:space="preserve"> </v>
      </c>
      <c r="BO246" s="11" t="str">
        <f t="shared" si="556"/>
        <v xml:space="preserve"> </v>
      </c>
      <c r="BP246" s="11" t="str">
        <f t="shared" si="557"/>
        <v xml:space="preserve"> </v>
      </c>
      <c r="BQ246" s="11" t="str">
        <f t="shared" si="558"/>
        <v>0</v>
      </c>
      <c r="BR246" s="25">
        <f t="shared" si="559"/>
        <v>0</v>
      </c>
      <c r="BS246" s="11" t="str">
        <f t="shared" si="560"/>
        <v>Not Present</v>
      </c>
      <c r="BT246" s="11" t="str">
        <f t="shared" si="561"/>
        <v>0</v>
      </c>
      <c r="BU246" s="12">
        <f t="shared" si="591"/>
        <v>1</v>
      </c>
      <c r="BV246" s="12">
        <f t="shared" si="592"/>
        <v>0</v>
      </c>
      <c r="BW246" s="12">
        <f t="shared" si="579"/>
        <v>1</v>
      </c>
      <c r="BX246" s="12">
        <f t="shared" si="593"/>
        <v>1</v>
      </c>
      <c r="BY246" s="11">
        <f t="shared" si="594"/>
        <v>1</v>
      </c>
      <c r="BZ246" s="11">
        <f t="shared" si="565"/>
        <v>1</v>
      </c>
      <c r="CA246" s="11">
        <f t="shared" si="566"/>
        <v>1</v>
      </c>
      <c r="CB246" s="11">
        <f t="shared" si="567"/>
        <v>2013</v>
      </c>
      <c r="CC246" s="11">
        <f t="shared" si="568"/>
        <v>1</v>
      </c>
      <c r="CD246" s="11" t="str">
        <f t="shared" si="569"/>
        <v>Yes</v>
      </c>
      <c r="CE246" s="11">
        <f t="shared" si="595"/>
        <v>1</v>
      </c>
      <c r="CF246" s="11">
        <f t="shared" si="596"/>
        <v>3</v>
      </c>
      <c r="CG246" s="11">
        <f t="shared" si="597"/>
        <v>0</v>
      </c>
      <c r="CH246" s="11">
        <f t="shared" si="598"/>
        <v>3</v>
      </c>
      <c r="CI246" s="11">
        <f t="shared" si="572"/>
        <v>1</v>
      </c>
      <c r="CJ246" s="11">
        <f t="shared" si="573"/>
        <v>2</v>
      </c>
    </row>
    <row r="247" spans="1:88" x14ac:dyDescent="0.3">
      <c r="A247" s="11">
        <f t="shared" si="497"/>
        <v>2017</v>
      </c>
      <c r="B247" s="11" t="str">
        <f t="shared" si="498"/>
        <v>06-04-2017 19:18:02 CEST</v>
      </c>
      <c r="C247" s="11" t="str">
        <f t="shared" si="499"/>
        <v>Rwanda</v>
      </c>
      <c r="D247" s="11" t="str">
        <f t="shared" si="500"/>
        <v>Rulindo</v>
      </c>
      <c r="E247" s="11" t="str">
        <f t="shared" si="501"/>
        <v>Bushoki</v>
      </c>
      <c r="F247" s="11" t="str">
        <f t="shared" si="502"/>
        <v>Mukoto</v>
      </c>
      <c r="G247" s="11" t="str">
        <f t="shared" si="503"/>
        <v>Buyogoma</v>
      </c>
      <c r="H247" s="11" t="str">
        <f t="shared" si="504"/>
        <v/>
      </c>
      <c r="I247" s="11" t="str">
        <f t="shared" si="505"/>
        <v/>
      </c>
      <c r="J247" s="11" t="str">
        <f t="shared" si="506"/>
        <v>Buyogoma water point</v>
      </c>
      <c r="K247" s="11">
        <f t="shared" si="507"/>
        <v>130</v>
      </c>
      <c r="L247" s="11">
        <f t="shared" si="583"/>
        <v>0</v>
      </c>
      <c r="M247" s="11">
        <f t="shared" si="584"/>
        <v>1</v>
      </c>
      <c r="N247" s="11">
        <f t="shared" si="585"/>
        <v>0</v>
      </c>
      <c r="O247" s="11">
        <f t="shared" si="508"/>
        <v>130</v>
      </c>
      <c r="P247" s="11" t="str">
        <f t="shared" si="509"/>
        <v xml:space="preserve"> </v>
      </c>
      <c r="Q247" s="13">
        <f t="shared" si="586"/>
        <v>1</v>
      </c>
      <c r="R247" s="11">
        <f t="shared" si="587"/>
        <v>1</v>
      </c>
      <c r="S247" s="11">
        <f t="shared" si="510"/>
        <v>1</v>
      </c>
      <c r="T247" s="11">
        <f t="shared" si="511"/>
        <v>1</v>
      </c>
      <c r="U247" s="11" t="str">
        <f t="shared" si="512"/>
        <v>Piped Network -- Gravity Only</v>
      </c>
      <c r="V247" s="11">
        <f t="shared" si="513"/>
        <v>2013</v>
      </c>
      <c r="W247" s="11" t="str">
        <f t="shared" si="514"/>
        <v>Government Of Rwanda</v>
      </c>
      <c r="X247" s="11" t="str">
        <f t="shared" si="515"/>
        <v>Spring</v>
      </c>
      <c r="Y247" s="11">
        <f t="shared" si="516"/>
        <v>1</v>
      </c>
      <c r="Z247" s="11">
        <f t="shared" si="517"/>
        <v>1</v>
      </c>
      <c r="AA247" s="11">
        <f t="shared" si="518"/>
        <v>0</v>
      </c>
      <c r="AB247" s="11" t="str">
        <f t="shared" si="519"/>
        <v/>
      </c>
      <c r="AC247" s="11" t="str">
        <f t="shared" si="520"/>
        <v xml:space="preserve"> </v>
      </c>
      <c r="AD247" s="11" t="str">
        <f t="shared" si="521"/>
        <v xml:space="preserve"> </v>
      </c>
      <c r="AE247" s="11" t="str">
        <f t="shared" si="522"/>
        <v xml:space="preserve"> </v>
      </c>
      <c r="AF247" s="11">
        <f t="shared" si="523"/>
        <v>40</v>
      </c>
      <c r="AG247" s="12">
        <f t="shared" si="588"/>
        <v>43200</v>
      </c>
      <c r="AH247" s="12">
        <f t="shared" si="589"/>
        <v>66.461538461538467</v>
      </c>
      <c r="AI247" s="11">
        <f t="shared" si="590"/>
        <v>1</v>
      </c>
      <c r="AJ247" s="11">
        <f t="shared" si="526"/>
        <v>0</v>
      </c>
      <c r="AK247" s="11" t="str">
        <f t="shared" si="527"/>
        <v xml:space="preserve"> </v>
      </c>
      <c r="AL247" s="11" t="str">
        <f t="shared" si="528"/>
        <v xml:space="preserve"> </v>
      </c>
      <c r="AM247" s="11" t="str">
        <f t="shared" si="529"/>
        <v xml:space="preserve"> </v>
      </c>
      <c r="AN247" s="11" t="str">
        <f t="shared" si="530"/>
        <v xml:space="preserve"> </v>
      </c>
      <c r="AO247" s="11">
        <f t="shared" si="531"/>
        <v>0</v>
      </c>
      <c r="AP247" s="11" t="str">
        <f t="shared" si="532"/>
        <v xml:space="preserve"> </v>
      </c>
      <c r="AQ247" s="11" t="str">
        <f t="shared" si="533"/>
        <v xml:space="preserve"> </v>
      </c>
      <c r="AR247" s="11" t="str">
        <f t="shared" si="534"/>
        <v xml:space="preserve"> </v>
      </c>
      <c r="AS247" s="11">
        <f t="shared" si="535"/>
        <v>0</v>
      </c>
      <c r="AT247" s="11" t="str">
        <f t="shared" si="536"/>
        <v xml:space="preserve"> </v>
      </c>
      <c r="AU247" s="11" t="str">
        <f t="shared" si="537"/>
        <v/>
      </c>
      <c r="AV247" s="11" t="str">
        <f t="shared" si="538"/>
        <v xml:space="preserve"> </v>
      </c>
      <c r="AW247" s="11" t="str">
        <f t="shared" si="539"/>
        <v xml:space="preserve"> </v>
      </c>
      <c r="AX247" s="11">
        <f t="shared" si="540"/>
        <v>0</v>
      </c>
      <c r="AY247" s="11" t="str">
        <f t="shared" si="541"/>
        <v xml:space="preserve"> </v>
      </c>
      <c r="AZ247" s="11" t="str">
        <f t="shared" si="542"/>
        <v xml:space="preserve"> </v>
      </c>
      <c r="BA247" s="11" t="str">
        <f t="shared" si="543"/>
        <v xml:space="preserve"> </v>
      </c>
      <c r="BB247" s="11" t="str">
        <f t="shared" si="544"/>
        <v xml:space="preserve"> </v>
      </c>
      <c r="BC247" s="11">
        <f t="shared" si="545"/>
        <v>0</v>
      </c>
      <c r="BD247" s="11" t="str">
        <f t="shared" si="546"/>
        <v xml:space="preserve"> </v>
      </c>
      <c r="BE247" s="11" t="str">
        <f t="shared" si="547"/>
        <v xml:space="preserve"> </v>
      </c>
      <c r="BF247" s="11" t="str">
        <f t="shared" si="548"/>
        <v xml:space="preserve"> </v>
      </c>
      <c r="BG247" s="11" t="str">
        <f t="shared" si="578"/>
        <v xml:space="preserve"> </v>
      </c>
      <c r="BH247" s="11" t="str">
        <f t="shared" si="549"/>
        <v xml:space="preserve"> </v>
      </c>
      <c r="BI247" s="11" t="str">
        <f t="shared" si="550"/>
        <v xml:space="preserve"> </v>
      </c>
      <c r="BJ247" s="11">
        <f t="shared" si="551"/>
        <v>0</v>
      </c>
      <c r="BK247" s="11" t="str">
        <f t="shared" si="552"/>
        <v/>
      </c>
      <c r="BL247" s="11" t="str">
        <f t="shared" si="553"/>
        <v xml:space="preserve"> </v>
      </c>
      <c r="BM247" s="11" t="str">
        <f t="shared" si="554"/>
        <v xml:space="preserve"> </v>
      </c>
      <c r="BN247" s="11" t="str">
        <f t="shared" si="555"/>
        <v xml:space="preserve"> </v>
      </c>
      <c r="BO247" s="11" t="str">
        <f t="shared" si="556"/>
        <v xml:space="preserve"> </v>
      </c>
      <c r="BP247" s="11" t="str">
        <f t="shared" si="557"/>
        <v xml:space="preserve"> </v>
      </c>
      <c r="BQ247" s="11" t="str">
        <f t="shared" si="558"/>
        <v>0</v>
      </c>
      <c r="BR247" s="25">
        <f t="shared" si="559"/>
        <v>0</v>
      </c>
      <c r="BS247" s="11" t="str">
        <f t="shared" si="560"/>
        <v>Not Present</v>
      </c>
      <c r="BT247" s="11" t="str">
        <f t="shared" si="561"/>
        <v>0</v>
      </c>
      <c r="BU247" s="12">
        <f t="shared" si="591"/>
        <v>1</v>
      </c>
      <c r="BV247" s="12">
        <f t="shared" si="592"/>
        <v>0</v>
      </c>
      <c r="BW247" s="12">
        <f t="shared" si="579"/>
        <v>1</v>
      </c>
      <c r="BX247" s="12">
        <f t="shared" si="593"/>
        <v>1</v>
      </c>
      <c r="BY247" s="11">
        <f t="shared" si="594"/>
        <v>1</v>
      </c>
      <c r="BZ247" s="11">
        <f t="shared" si="565"/>
        <v>1</v>
      </c>
      <c r="CA247" s="11">
        <f t="shared" si="566"/>
        <v>1</v>
      </c>
      <c r="CB247" s="11">
        <f t="shared" si="567"/>
        <v>2013</v>
      </c>
      <c r="CC247" s="11">
        <f t="shared" si="568"/>
        <v>3</v>
      </c>
      <c r="CD247" s="11" t="str">
        <f t="shared" si="569"/>
        <v>No</v>
      </c>
      <c r="CE247" s="11">
        <f t="shared" si="595"/>
        <v>0</v>
      </c>
      <c r="CF247" s="11">
        <f t="shared" si="596"/>
        <v>0</v>
      </c>
      <c r="CG247" s="11">
        <f t="shared" si="597"/>
        <v>1</v>
      </c>
      <c r="CH247" s="11">
        <f t="shared" si="598"/>
        <v>0</v>
      </c>
      <c r="CI247" s="11">
        <f t="shared" si="572"/>
        <v>0</v>
      </c>
      <c r="CJ247" s="11">
        <f t="shared" si="573"/>
        <v>3</v>
      </c>
    </row>
    <row r="248" spans="1:88" x14ac:dyDescent="0.3">
      <c r="A248" s="11">
        <f t="shared" si="497"/>
        <v>2017</v>
      </c>
      <c r="B248" s="11" t="str">
        <f t="shared" si="498"/>
        <v>24-04-2017 23:23:19 CEST</v>
      </c>
      <c r="C248" s="11" t="str">
        <f t="shared" si="499"/>
        <v>Rwanda</v>
      </c>
      <c r="D248" s="11" t="str">
        <f t="shared" si="500"/>
        <v>Rulindo</v>
      </c>
      <c r="E248" s="11" t="str">
        <f t="shared" si="501"/>
        <v>Burega</v>
      </c>
      <c r="F248" s="11" t="str">
        <f t="shared" si="502"/>
        <v>Butangampundu</v>
      </c>
      <c r="G248" s="11" t="str">
        <f t="shared" si="503"/>
        <v>Karambi</v>
      </c>
      <c r="H248" s="11" t="str">
        <f t="shared" si="504"/>
        <v/>
      </c>
      <c r="I248" s="11" t="str">
        <f t="shared" si="505"/>
        <v/>
      </c>
      <c r="J248" s="11" t="str">
        <f t="shared" si="506"/>
        <v>Rwamugaza network</v>
      </c>
      <c r="K248" s="11">
        <f t="shared" si="507"/>
        <v>73</v>
      </c>
      <c r="L248" s="11">
        <f t="shared" si="583"/>
        <v>14106</v>
      </c>
      <c r="M248" s="11">
        <f t="shared" si="584"/>
        <v>35</v>
      </c>
      <c r="N248" s="11">
        <f t="shared" si="585"/>
        <v>403.02857142857141</v>
      </c>
      <c r="O248" s="11">
        <f t="shared" si="508"/>
        <v>73</v>
      </c>
      <c r="P248" s="11" t="str">
        <f t="shared" si="509"/>
        <v xml:space="preserve"> </v>
      </c>
      <c r="Q248" s="13">
        <f t="shared" si="586"/>
        <v>1</v>
      </c>
      <c r="R248" s="11">
        <f t="shared" si="587"/>
        <v>1</v>
      </c>
      <c r="S248" s="11">
        <f t="shared" si="510"/>
        <v>0</v>
      </c>
      <c r="T248" s="11">
        <f t="shared" si="511"/>
        <v>1</v>
      </c>
      <c r="U248" s="11" t="str">
        <f t="shared" si="512"/>
        <v>Piped Network -- Gravity Only</v>
      </c>
      <c r="V248" s="11">
        <f t="shared" si="513"/>
        <v>2003</v>
      </c>
      <c r="W248" s="11" t="str">
        <f t="shared" si="514"/>
        <v>Government</v>
      </c>
      <c r="X248" s="11" t="str">
        <f t="shared" si="515"/>
        <v>Spring</v>
      </c>
      <c r="Y248" s="11">
        <f t="shared" si="516"/>
        <v>2</v>
      </c>
      <c r="Z248" s="11">
        <f t="shared" si="517"/>
        <v>1</v>
      </c>
      <c r="AA248" s="11">
        <f t="shared" si="518"/>
        <v>1</v>
      </c>
      <c r="AB248" s="11" t="str">
        <f t="shared" si="519"/>
        <v/>
      </c>
      <c r="AC248" s="11">
        <f t="shared" si="520"/>
        <v>1</v>
      </c>
      <c r="AD248" s="11">
        <f t="shared" si="521"/>
        <v>2003</v>
      </c>
      <c r="AE248" s="11">
        <f t="shared" si="522"/>
        <v>1</v>
      </c>
      <c r="AF248" s="11">
        <f t="shared" si="523"/>
        <v>3</v>
      </c>
      <c r="AG248" s="12">
        <f t="shared" si="588"/>
        <v>576000</v>
      </c>
      <c r="AH248" s="12">
        <f t="shared" si="589"/>
        <v>1578.0821917808219</v>
      </c>
      <c r="AI248" s="11">
        <f t="shared" si="590"/>
        <v>1</v>
      </c>
      <c r="AJ248" s="11">
        <f t="shared" si="526"/>
        <v>1</v>
      </c>
      <c r="AK248" s="11">
        <f t="shared" si="527"/>
        <v>2</v>
      </c>
      <c r="AL248" s="11">
        <f t="shared" si="528"/>
        <v>2003</v>
      </c>
      <c r="AM248" s="11">
        <f t="shared" si="529"/>
        <v>1</v>
      </c>
      <c r="AN248" s="11">
        <f t="shared" si="530"/>
        <v>35000</v>
      </c>
      <c r="AO248" s="11">
        <f t="shared" si="531"/>
        <v>1</v>
      </c>
      <c r="AP248" s="11">
        <f t="shared" si="532"/>
        <v>7</v>
      </c>
      <c r="AQ248" s="11">
        <f t="shared" si="533"/>
        <v>2003</v>
      </c>
      <c r="AR248" s="11">
        <f t="shared" si="534"/>
        <v>1</v>
      </c>
      <c r="AS248" s="11">
        <f t="shared" si="535"/>
        <v>1</v>
      </c>
      <c r="AT248" s="11">
        <f t="shared" si="536"/>
        <v>14</v>
      </c>
      <c r="AU248" s="11" t="str">
        <f t="shared" si="537"/>
        <v/>
      </c>
      <c r="AV248" s="11">
        <f t="shared" si="538"/>
        <v>2003</v>
      </c>
      <c r="AW248" s="11">
        <f t="shared" si="539"/>
        <v>1</v>
      </c>
      <c r="AX248" s="11">
        <f t="shared" si="540"/>
        <v>1</v>
      </c>
      <c r="AY248" s="11">
        <f t="shared" si="541"/>
        <v>1</v>
      </c>
      <c r="AZ248" s="11">
        <f t="shared" si="542"/>
        <v>2003</v>
      </c>
      <c r="BA248" s="11">
        <f t="shared" si="543"/>
        <v>1</v>
      </c>
      <c r="BB248" s="11">
        <f t="shared" si="544"/>
        <v>35000</v>
      </c>
      <c r="BC248" s="11">
        <f t="shared" si="545"/>
        <v>0</v>
      </c>
      <c r="BD248" s="11" t="str">
        <f t="shared" si="546"/>
        <v xml:space="preserve"> </v>
      </c>
      <c r="BE248" s="11" t="str">
        <f t="shared" si="547"/>
        <v xml:space="preserve"> </v>
      </c>
      <c r="BF248" s="11" t="str">
        <f t="shared" si="548"/>
        <v xml:space="preserve"> </v>
      </c>
      <c r="BG248" s="11" t="str">
        <f t="shared" si="578"/>
        <v xml:space="preserve"> </v>
      </c>
      <c r="BH248" s="11" t="str">
        <f t="shared" si="549"/>
        <v xml:space="preserve"> </v>
      </c>
      <c r="BI248" s="11" t="str">
        <f t="shared" si="550"/>
        <v xml:space="preserve"> </v>
      </c>
      <c r="BJ248" s="11">
        <f t="shared" si="551"/>
        <v>0</v>
      </c>
      <c r="BK248" s="11" t="str">
        <f t="shared" si="552"/>
        <v/>
      </c>
      <c r="BL248" s="11" t="str">
        <f t="shared" si="553"/>
        <v xml:space="preserve"> </v>
      </c>
      <c r="BM248" s="11" t="str">
        <f t="shared" si="554"/>
        <v xml:space="preserve"> </v>
      </c>
      <c r="BN248" s="11" t="str">
        <f t="shared" si="555"/>
        <v xml:space="preserve"> </v>
      </c>
      <c r="BO248" s="11" t="str">
        <f t="shared" si="556"/>
        <v xml:space="preserve"> </v>
      </c>
      <c r="BP248" s="11" t="str">
        <f t="shared" si="557"/>
        <v xml:space="preserve"> </v>
      </c>
      <c r="BQ248" s="11" t="str">
        <f t="shared" si="558"/>
        <v>0</v>
      </c>
      <c r="BR248" s="25">
        <f t="shared" si="559"/>
        <v>0</v>
      </c>
      <c r="BS248" s="11" t="str">
        <f t="shared" si="560"/>
        <v>Not Present</v>
      </c>
      <c r="BT248" s="11" t="str">
        <f t="shared" si="561"/>
        <v>0</v>
      </c>
      <c r="BU248" s="12">
        <f t="shared" si="591"/>
        <v>1</v>
      </c>
      <c r="BV248" s="12">
        <f t="shared" si="592"/>
        <v>0</v>
      </c>
      <c r="BW248" s="12">
        <f t="shared" si="579"/>
        <v>1</v>
      </c>
      <c r="BX248" s="12">
        <f t="shared" si="593"/>
        <v>1</v>
      </c>
      <c r="BY248" s="11">
        <f t="shared" si="594"/>
        <v>1</v>
      </c>
      <c r="BZ248" s="11">
        <f t="shared" si="565"/>
        <v>1</v>
      </c>
      <c r="CA248" s="11">
        <f t="shared" si="566"/>
        <v>1</v>
      </c>
      <c r="CB248" s="11">
        <f t="shared" si="567"/>
        <v>2013</v>
      </c>
      <c r="CC248" s="11">
        <f t="shared" si="568"/>
        <v>3</v>
      </c>
      <c r="CD248" s="11" t="str">
        <f t="shared" si="569"/>
        <v>No</v>
      </c>
      <c r="CE248" s="11">
        <f t="shared" si="595"/>
        <v>0</v>
      </c>
      <c r="CF248" s="11">
        <f t="shared" si="596"/>
        <v>0</v>
      </c>
      <c r="CG248" s="11">
        <f t="shared" si="597"/>
        <v>1</v>
      </c>
      <c r="CH248" s="11">
        <f t="shared" si="598"/>
        <v>0</v>
      </c>
      <c r="CI248" s="11">
        <f t="shared" si="572"/>
        <v>0</v>
      </c>
      <c r="CJ248" s="11">
        <f t="shared" si="573"/>
        <v>2</v>
      </c>
    </row>
    <row r="249" spans="1:88" x14ac:dyDescent="0.3">
      <c r="A249" s="11">
        <f t="shared" si="497"/>
        <v>2017</v>
      </c>
      <c r="B249" s="11" t="str">
        <f t="shared" si="498"/>
        <v>09-03-2017 06:00:41 CET</v>
      </c>
      <c r="C249" s="11" t="str">
        <f t="shared" si="499"/>
        <v>Rwanda</v>
      </c>
      <c r="D249" s="11" t="str">
        <f t="shared" si="500"/>
        <v>Rulindo</v>
      </c>
      <c r="E249" s="11" t="str">
        <f t="shared" si="501"/>
        <v>Shyorongi</v>
      </c>
      <c r="F249" s="11" t="str">
        <f t="shared" si="502"/>
        <v>Kijabagwe</v>
      </c>
      <c r="G249" s="11" t="str">
        <f t="shared" si="503"/>
        <v>Rimwe</v>
      </c>
      <c r="H249" s="11" t="str">
        <f t="shared" si="504"/>
        <v/>
      </c>
      <c r="I249" s="11" t="str">
        <f t="shared" si="505"/>
        <v/>
      </c>
      <c r="J249" s="11" t="str">
        <f t="shared" si="506"/>
        <v>kirikumuryango network</v>
      </c>
      <c r="K249" s="11">
        <f t="shared" si="507"/>
        <v>120</v>
      </c>
      <c r="L249" s="11">
        <f t="shared" si="583"/>
        <v>0</v>
      </c>
      <c r="M249" s="11">
        <f t="shared" si="584"/>
        <v>26</v>
      </c>
      <c r="N249" s="11">
        <f t="shared" si="585"/>
        <v>0</v>
      </c>
      <c r="O249" s="11">
        <f t="shared" si="508"/>
        <v>60</v>
      </c>
      <c r="P249" s="11">
        <f t="shared" si="509"/>
        <v>60</v>
      </c>
      <c r="Q249" s="13">
        <f t="shared" si="586"/>
        <v>0.5</v>
      </c>
      <c r="R249" s="11">
        <f t="shared" si="587"/>
        <v>0</v>
      </c>
      <c r="S249" s="11">
        <f t="shared" si="510"/>
        <v>1</v>
      </c>
      <c r="T249" s="11">
        <f t="shared" si="511"/>
        <v>1</v>
      </c>
      <c r="U249" s="11" t="str">
        <f t="shared" si="512"/>
        <v>Piped Network -- Gravity Only</v>
      </c>
      <c r="V249" s="11">
        <f t="shared" si="513"/>
        <v>2013</v>
      </c>
      <c r="W249" s="11" t="str">
        <f t="shared" si="514"/>
        <v>Governement (District, Wasac) And Water For People</v>
      </c>
      <c r="X249" s="11" t="str">
        <f t="shared" si="515"/>
        <v>Spring</v>
      </c>
      <c r="Y249" s="11">
        <f t="shared" si="516"/>
        <v>1</v>
      </c>
      <c r="Z249" s="11">
        <f t="shared" si="517"/>
        <v>1</v>
      </c>
      <c r="AA249" s="11">
        <f t="shared" si="518"/>
        <v>1</v>
      </c>
      <c r="AB249" s="11" t="str">
        <f t="shared" si="519"/>
        <v>"Springbox" --Intake Structure At A Spring</v>
      </c>
      <c r="AC249" s="11">
        <f t="shared" si="520"/>
        <v>1</v>
      </c>
      <c r="AD249" s="11">
        <f t="shared" si="521"/>
        <v>2013</v>
      </c>
      <c r="AE249" s="11">
        <f t="shared" si="522"/>
        <v>1</v>
      </c>
      <c r="AF249" s="11">
        <f t="shared" si="523"/>
        <v>11</v>
      </c>
      <c r="AG249" s="12">
        <f t="shared" si="588"/>
        <v>157090.90909090909</v>
      </c>
      <c r="AH249" s="12">
        <f t="shared" si="589"/>
        <v>523.63636363636363</v>
      </c>
      <c r="AI249" s="11">
        <f t="shared" si="590"/>
        <v>1</v>
      </c>
      <c r="AJ249" s="11">
        <f t="shared" si="526"/>
        <v>1</v>
      </c>
      <c r="AK249" s="11">
        <f t="shared" si="527"/>
        <v>1</v>
      </c>
      <c r="AL249" s="11">
        <f t="shared" si="528"/>
        <v>2013</v>
      </c>
      <c r="AM249" s="11">
        <f t="shared" si="529"/>
        <v>1</v>
      </c>
      <c r="AN249" s="11">
        <f t="shared" si="530"/>
        <v>500</v>
      </c>
      <c r="AO249" s="11">
        <f t="shared" si="531"/>
        <v>1</v>
      </c>
      <c r="AP249" s="11">
        <f t="shared" si="532"/>
        <v>17</v>
      </c>
      <c r="AQ249" s="11">
        <f t="shared" si="533"/>
        <v>2013</v>
      </c>
      <c r="AR249" s="11">
        <f t="shared" si="534"/>
        <v>1</v>
      </c>
      <c r="AS249" s="11">
        <f t="shared" si="535"/>
        <v>1</v>
      </c>
      <c r="AT249" s="11">
        <f t="shared" si="536"/>
        <v>6</v>
      </c>
      <c r="AU249" s="11" t="str">
        <f t="shared" si="537"/>
        <v>Distribution Chamber|Ventouse, Washout</v>
      </c>
      <c r="AV249" s="11">
        <f t="shared" si="538"/>
        <v>2013</v>
      </c>
      <c r="AW249" s="11">
        <f t="shared" si="539"/>
        <v>1</v>
      </c>
      <c r="AX249" s="11">
        <f t="shared" si="540"/>
        <v>1</v>
      </c>
      <c r="AY249" s="11">
        <f t="shared" si="541"/>
        <v>2</v>
      </c>
      <c r="AZ249" s="11">
        <f t="shared" si="542"/>
        <v>2013</v>
      </c>
      <c r="BA249" s="11">
        <f t="shared" si="543"/>
        <v>1</v>
      </c>
      <c r="BB249" s="11">
        <f t="shared" si="544"/>
        <v>3500</v>
      </c>
      <c r="BC249" s="11">
        <f t="shared" si="545"/>
        <v>0</v>
      </c>
      <c r="BD249" s="11" t="str">
        <f t="shared" si="546"/>
        <v xml:space="preserve"> </v>
      </c>
      <c r="BE249" s="11" t="str">
        <f t="shared" si="547"/>
        <v xml:space="preserve"> </v>
      </c>
      <c r="BF249" s="11" t="str">
        <f t="shared" si="548"/>
        <v xml:space="preserve"> </v>
      </c>
      <c r="BG249" s="11" t="str">
        <f t="shared" si="578"/>
        <v xml:space="preserve"> </v>
      </c>
      <c r="BH249" s="11" t="str">
        <f t="shared" si="549"/>
        <v xml:space="preserve"> </v>
      </c>
      <c r="BI249" s="11" t="str">
        <f t="shared" si="550"/>
        <v xml:space="preserve"> </v>
      </c>
      <c r="BJ249" s="11">
        <f t="shared" si="551"/>
        <v>0</v>
      </c>
      <c r="BK249" s="11" t="str">
        <f t="shared" si="552"/>
        <v/>
      </c>
      <c r="BL249" s="11" t="str">
        <f t="shared" si="553"/>
        <v xml:space="preserve"> </v>
      </c>
      <c r="BM249" s="11" t="str">
        <f t="shared" si="554"/>
        <v xml:space="preserve"> </v>
      </c>
      <c r="BN249" s="11" t="str">
        <f t="shared" si="555"/>
        <v xml:space="preserve"> </v>
      </c>
      <c r="BO249" s="11" t="str">
        <f t="shared" si="556"/>
        <v xml:space="preserve"> </v>
      </c>
      <c r="BP249" s="11" t="str">
        <f t="shared" si="557"/>
        <v xml:space="preserve"> </v>
      </c>
      <c r="BQ249" s="11" t="str">
        <f t="shared" si="558"/>
        <v>0</v>
      </c>
      <c r="BR249" s="25">
        <f t="shared" si="559"/>
        <v>0</v>
      </c>
      <c r="BS249" s="11" t="str">
        <f t="shared" si="560"/>
        <v>Not Present</v>
      </c>
      <c r="BT249" s="11" t="str">
        <f t="shared" si="561"/>
        <v>0</v>
      </c>
      <c r="BU249" s="12">
        <f t="shared" si="591"/>
        <v>1</v>
      </c>
      <c r="BV249" s="12">
        <f t="shared" si="592"/>
        <v>0</v>
      </c>
      <c r="BW249" s="12">
        <f t="shared" si="579"/>
        <v>1</v>
      </c>
      <c r="BX249" s="12">
        <f t="shared" si="593"/>
        <v>1</v>
      </c>
      <c r="BY249" s="11">
        <f t="shared" si="594"/>
        <v>1</v>
      </c>
      <c r="BZ249" s="11">
        <f t="shared" si="565"/>
        <v>1</v>
      </c>
      <c r="CA249" s="11">
        <f t="shared" si="566"/>
        <v>1</v>
      </c>
      <c r="CB249" s="11">
        <f t="shared" si="567"/>
        <v>2013</v>
      </c>
      <c r="CC249" s="11">
        <f t="shared" si="568"/>
        <v>1</v>
      </c>
      <c r="CD249" s="11" t="str">
        <f t="shared" si="569"/>
        <v>No</v>
      </c>
      <c r="CE249" s="11">
        <f t="shared" si="595"/>
        <v>0</v>
      </c>
      <c r="CF249" s="11">
        <f t="shared" si="596"/>
        <v>0</v>
      </c>
      <c r="CG249" s="11">
        <f t="shared" si="597"/>
        <v>1</v>
      </c>
      <c r="CH249" s="11">
        <f t="shared" si="598"/>
        <v>0</v>
      </c>
      <c r="CI249" s="11">
        <f t="shared" si="572"/>
        <v>1</v>
      </c>
      <c r="CJ249" s="11">
        <f t="shared" si="573"/>
        <v>1</v>
      </c>
    </row>
    <row r="250" spans="1:88" x14ac:dyDescent="0.3">
      <c r="A250" s="11">
        <f t="shared" si="497"/>
        <v>2017</v>
      </c>
      <c r="B250" s="11" t="str">
        <f t="shared" si="498"/>
        <v>08-03-2017 06:52:39 CET</v>
      </c>
      <c r="C250" s="11" t="str">
        <f t="shared" si="499"/>
        <v>Rwanda</v>
      </c>
      <c r="D250" s="11" t="str">
        <f t="shared" si="500"/>
        <v>Rulindo</v>
      </c>
      <c r="E250" s="11" t="str">
        <f t="shared" si="501"/>
        <v>Base</v>
      </c>
      <c r="F250" s="11" t="str">
        <f t="shared" si="502"/>
        <v>Cyohoha</v>
      </c>
      <c r="G250" s="11" t="str">
        <f t="shared" si="503"/>
        <v>Rubanda</v>
      </c>
      <c r="H250" s="11" t="str">
        <f t="shared" si="504"/>
        <v/>
      </c>
      <c r="I250" s="11" t="str">
        <f t="shared" si="505"/>
        <v/>
      </c>
      <c r="J250" s="11" t="str">
        <f t="shared" si="506"/>
        <v>Migogo</v>
      </c>
      <c r="K250" s="11">
        <f t="shared" si="507"/>
        <v>170</v>
      </c>
      <c r="L250" s="11">
        <f t="shared" si="583"/>
        <v>558</v>
      </c>
      <c r="M250" s="11">
        <f t="shared" si="584"/>
        <v>10</v>
      </c>
      <c r="N250" s="11">
        <f t="shared" si="585"/>
        <v>55.8</v>
      </c>
      <c r="O250" s="11">
        <f t="shared" si="508"/>
        <v>120</v>
      </c>
      <c r="P250" s="11">
        <f t="shared" si="509"/>
        <v>50</v>
      </c>
      <c r="Q250" s="13">
        <f t="shared" si="586"/>
        <v>0.70588235294117652</v>
      </c>
      <c r="R250" s="11">
        <f t="shared" si="587"/>
        <v>0</v>
      </c>
      <c r="S250" s="11">
        <f t="shared" si="510"/>
        <v>1</v>
      </c>
      <c r="T250" s="11">
        <f t="shared" si="511"/>
        <v>1</v>
      </c>
      <c r="U250" s="11" t="str">
        <f t="shared" si="512"/>
        <v>Piped Network -- Gravity Only</v>
      </c>
      <c r="V250" s="11">
        <f t="shared" si="513"/>
        <v>2013</v>
      </c>
      <c r="W250" s="11" t="str">
        <f t="shared" si="514"/>
        <v>Lake Angels</v>
      </c>
      <c r="X250" s="11" t="str">
        <f t="shared" si="515"/>
        <v>Spring</v>
      </c>
      <c r="Y250" s="11">
        <f t="shared" si="516"/>
        <v>1</v>
      </c>
      <c r="Z250" s="11">
        <f t="shared" si="517"/>
        <v>0</v>
      </c>
      <c r="AA250" s="11">
        <f t="shared" si="518"/>
        <v>1</v>
      </c>
      <c r="AB250" s="11" t="str">
        <f t="shared" si="519"/>
        <v>"Springbox" --Intake Structure At A Spring</v>
      </c>
      <c r="AC250" s="11">
        <f t="shared" si="520"/>
        <v>1</v>
      </c>
      <c r="AD250" s="11">
        <f t="shared" si="521"/>
        <v>2009</v>
      </c>
      <c r="AE250" s="11">
        <f t="shared" si="522"/>
        <v>2</v>
      </c>
      <c r="AF250" s="11">
        <f t="shared" si="523"/>
        <v>60</v>
      </c>
      <c r="AG250" s="12">
        <f t="shared" si="588"/>
        <v>28800</v>
      </c>
      <c r="AH250" s="12">
        <f t="shared" si="589"/>
        <v>48</v>
      </c>
      <c r="AI250" s="11">
        <f t="shared" si="590"/>
        <v>1</v>
      </c>
      <c r="AJ250" s="11">
        <f t="shared" si="526"/>
        <v>1</v>
      </c>
      <c r="AK250" s="11">
        <f t="shared" si="527"/>
        <v>2</v>
      </c>
      <c r="AL250" s="11">
        <f t="shared" si="528"/>
        <v>2009</v>
      </c>
      <c r="AM250" s="11">
        <f t="shared" si="529"/>
        <v>2</v>
      </c>
      <c r="AN250" s="11">
        <f t="shared" si="530"/>
        <v>3000</v>
      </c>
      <c r="AO250" s="11">
        <f t="shared" si="531"/>
        <v>1</v>
      </c>
      <c r="AP250" s="11">
        <f t="shared" si="532"/>
        <v>3</v>
      </c>
      <c r="AQ250" s="11">
        <f t="shared" si="533"/>
        <v>2009</v>
      </c>
      <c r="AR250" s="11">
        <f t="shared" si="534"/>
        <v>2</v>
      </c>
      <c r="AS250" s="11">
        <f t="shared" si="535"/>
        <v>0</v>
      </c>
      <c r="AT250" s="11" t="str">
        <f t="shared" si="536"/>
        <v xml:space="preserve"> </v>
      </c>
      <c r="AU250" s="11" t="str">
        <f t="shared" si="537"/>
        <v/>
      </c>
      <c r="AV250" s="11" t="str">
        <f t="shared" si="538"/>
        <v xml:space="preserve"> </v>
      </c>
      <c r="AW250" s="11" t="str">
        <f t="shared" si="539"/>
        <v xml:space="preserve"> </v>
      </c>
      <c r="AX250" s="11">
        <f t="shared" si="540"/>
        <v>1</v>
      </c>
      <c r="AY250" s="11">
        <f t="shared" si="541"/>
        <v>2</v>
      </c>
      <c r="AZ250" s="11">
        <f t="shared" si="542"/>
        <v>2009</v>
      </c>
      <c r="BA250" s="11">
        <f t="shared" si="543"/>
        <v>2</v>
      </c>
      <c r="BB250" s="11">
        <f t="shared" si="544"/>
        <v>3000</v>
      </c>
      <c r="BC250" s="11">
        <f t="shared" si="545"/>
        <v>0</v>
      </c>
      <c r="BD250" s="11" t="str">
        <f t="shared" si="546"/>
        <v xml:space="preserve"> </v>
      </c>
      <c r="BE250" s="11" t="str">
        <f t="shared" si="547"/>
        <v xml:space="preserve"> </v>
      </c>
      <c r="BF250" s="11" t="str">
        <f t="shared" si="548"/>
        <v xml:space="preserve"> </v>
      </c>
      <c r="BG250" s="11" t="str">
        <f t="shared" si="578"/>
        <v xml:space="preserve"> </v>
      </c>
      <c r="BH250" s="11" t="str">
        <f t="shared" si="549"/>
        <v xml:space="preserve"> </v>
      </c>
      <c r="BI250" s="11" t="str">
        <f t="shared" si="550"/>
        <v xml:space="preserve"> </v>
      </c>
      <c r="BJ250" s="11">
        <f t="shared" si="551"/>
        <v>0</v>
      </c>
      <c r="BK250" s="11" t="str">
        <f t="shared" si="552"/>
        <v/>
      </c>
      <c r="BL250" s="11" t="str">
        <f t="shared" si="553"/>
        <v xml:space="preserve"> </v>
      </c>
      <c r="BM250" s="11" t="str">
        <f t="shared" si="554"/>
        <v xml:space="preserve"> </v>
      </c>
      <c r="BN250" s="11" t="str">
        <f t="shared" si="555"/>
        <v xml:space="preserve"> </v>
      </c>
      <c r="BO250" s="11" t="str">
        <f t="shared" si="556"/>
        <v xml:space="preserve"> </v>
      </c>
      <c r="BP250" s="11" t="str">
        <f t="shared" si="557"/>
        <v xml:space="preserve"> </v>
      </c>
      <c r="BQ250" s="11" t="str">
        <f t="shared" si="558"/>
        <v>0</v>
      </c>
      <c r="BR250" s="25">
        <f t="shared" si="559"/>
        <v>0</v>
      </c>
      <c r="BS250" s="11" t="str">
        <f t="shared" si="560"/>
        <v>Not Present</v>
      </c>
      <c r="BT250" s="11" t="str">
        <f t="shared" si="561"/>
        <v>0</v>
      </c>
      <c r="BU250" s="12">
        <f t="shared" si="591"/>
        <v>1</v>
      </c>
      <c r="BV250" s="12">
        <f t="shared" si="592"/>
        <v>0</v>
      </c>
      <c r="BW250" s="12">
        <f t="shared" si="579"/>
        <v>1</v>
      </c>
      <c r="BX250" s="12">
        <f t="shared" si="593"/>
        <v>1</v>
      </c>
      <c r="BY250" s="11">
        <f t="shared" si="594"/>
        <v>1</v>
      </c>
      <c r="BZ250" s="11">
        <f t="shared" si="565"/>
        <v>1</v>
      </c>
      <c r="CA250" s="11">
        <f t="shared" si="566"/>
        <v>2</v>
      </c>
      <c r="CB250" s="11">
        <f t="shared" si="567"/>
        <v>2013</v>
      </c>
      <c r="CC250" s="11">
        <f t="shared" si="568"/>
        <v>2</v>
      </c>
      <c r="CD250" s="11" t="str">
        <f t="shared" si="569"/>
        <v>No</v>
      </c>
      <c r="CE250" s="11">
        <f t="shared" si="595"/>
        <v>0</v>
      </c>
      <c r="CF250" s="11">
        <f t="shared" si="596"/>
        <v>0</v>
      </c>
      <c r="CG250" s="11">
        <f t="shared" si="597"/>
        <v>1</v>
      </c>
      <c r="CH250" s="11">
        <f t="shared" si="598"/>
        <v>0</v>
      </c>
      <c r="CI250" s="11">
        <f t="shared" si="572"/>
        <v>1</v>
      </c>
      <c r="CJ250" s="11">
        <f t="shared" si="573"/>
        <v>2</v>
      </c>
    </row>
    <row r="251" spans="1:88" x14ac:dyDescent="0.3">
      <c r="A251" s="11">
        <f t="shared" si="497"/>
        <v>2017</v>
      </c>
      <c r="B251" s="11" t="str">
        <f t="shared" si="498"/>
        <v>21-03-2017 17:46:27 CET</v>
      </c>
      <c r="C251" s="11" t="str">
        <f t="shared" si="499"/>
        <v>Rwanda</v>
      </c>
      <c r="D251" s="11" t="str">
        <f t="shared" si="500"/>
        <v>Rulindo</v>
      </c>
      <c r="E251" s="11" t="str">
        <f t="shared" si="501"/>
        <v>Kinihira</v>
      </c>
      <c r="F251" s="11" t="str">
        <f t="shared" si="502"/>
        <v>Karegamazi</v>
      </c>
      <c r="G251" s="11" t="str">
        <f t="shared" si="503"/>
        <v>Ntunguru</v>
      </c>
      <c r="H251" s="11" t="str">
        <f t="shared" si="504"/>
        <v/>
      </c>
      <c r="I251" s="11" t="str">
        <f t="shared" si="505"/>
        <v/>
      </c>
      <c r="J251" s="11" t="str">
        <f t="shared" si="506"/>
        <v>Miyove-Kinihira</v>
      </c>
      <c r="K251" s="11">
        <f t="shared" si="507"/>
        <v>168</v>
      </c>
      <c r="L251" s="11">
        <f t="shared" si="583"/>
        <v>10452</v>
      </c>
      <c r="M251" s="11">
        <f t="shared" si="584"/>
        <v>19</v>
      </c>
      <c r="N251" s="11">
        <f t="shared" si="585"/>
        <v>550.10526315789468</v>
      </c>
      <c r="O251" s="11">
        <f t="shared" si="508"/>
        <v>70</v>
      </c>
      <c r="P251" s="11">
        <f t="shared" si="509"/>
        <v>98</v>
      </c>
      <c r="Q251" s="13">
        <f t="shared" si="586"/>
        <v>0.41666666666666669</v>
      </c>
      <c r="R251" s="11">
        <f t="shared" si="587"/>
        <v>0</v>
      </c>
      <c r="S251" s="11">
        <f t="shared" si="510"/>
        <v>0</v>
      </c>
      <c r="T251" s="11">
        <f t="shared" si="511"/>
        <v>1</v>
      </c>
      <c r="U251" s="11" t="str">
        <f t="shared" si="512"/>
        <v>Piped Network -- Gravity Only</v>
      </c>
      <c r="V251" s="11">
        <f t="shared" si="513"/>
        <v>2001</v>
      </c>
      <c r="W251" s="11" t="str">
        <f t="shared" si="514"/>
        <v>Gkww</v>
      </c>
      <c r="X251" s="11" t="str">
        <f t="shared" si="515"/>
        <v>Spring</v>
      </c>
      <c r="Y251" s="11">
        <f t="shared" si="516"/>
        <v>6</v>
      </c>
      <c r="Z251" s="11">
        <f t="shared" si="517"/>
        <v>1</v>
      </c>
      <c r="AA251" s="11">
        <f t="shared" si="518"/>
        <v>1</v>
      </c>
      <c r="AB251" s="11" t="str">
        <f t="shared" si="519"/>
        <v>"Springbox" --Intake Structure At A Spring</v>
      </c>
      <c r="AC251" s="11">
        <f t="shared" si="520"/>
        <v>3</v>
      </c>
      <c r="AD251" s="11">
        <f t="shared" si="521"/>
        <v>1989</v>
      </c>
      <c r="AE251" s="11">
        <f t="shared" si="522"/>
        <v>2</v>
      </c>
      <c r="AF251" s="11">
        <f t="shared" si="523"/>
        <v>5</v>
      </c>
      <c r="AG251" s="12">
        <f t="shared" si="588"/>
        <v>345600</v>
      </c>
      <c r="AH251" s="12">
        <f t="shared" si="589"/>
        <v>987.42857142857144</v>
      </c>
      <c r="AI251" s="11">
        <f t="shared" si="590"/>
        <v>1</v>
      </c>
      <c r="AJ251" s="11">
        <f t="shared" si="526"/>
        <v>1</v>
      </c>
      <c r="AK251" s="11">
        <f t="shared" si="527"/>
        <v>1</v>
      </c>
      <c r="AL251" s="11">
        <f t="shared" si="528"/>
        <v>1989</v>
      </c>
      <c r="AM251" s="11">
        <f t="shared" si="529"/>
        <v>2</v>
      </c>
      <c r="AN251" s="11">
        <f t="shared" si="530"/>
        <v>8000</v>
      </c>
      <c r="AO251" s="11">
        <f t="shared" si="531"/>
        <v>1</v>
      </c>
      <c r="AP251" s="11">
        <f t="shared" si="532"/>
        <v>4</v>
      </c>
      <c r="AQ251" s="11">
        <f t="shared" si="533"/>
        <v>1989</v>
      </c>
      <c r="AR251" s="11">
        <f t="shared" si="534"/>
        <v>1</v>
      </c>
      <c r="AS251" s="11">
        <f t="shared" si="535"/>
        <v>1</v>
      </c>
      <c r="AT251" s="11">
        <f t="shared" si="536"/>
        <v>18</v>
      </c>
      <c r="AU251" s="11" t="str">
        <f t="shared" si="537"/>
        <v>Distribution Chamber|Ventouse, Washout</v>
      </c>
      <c r="AV251" s="11">
        <f t="shared" si="538"/>
        <v>1989</v>
      </c>
      <c r="AW251" s="11">
        <f t="shared" si="539"/>
        <v>2</v>
      </c>
      <c r="AX251" s="11">
        <f t="shared" si="540"/>
        <v>1</v>
      </c>
      <c r="AY251" s="11">
        <f t="shared" si="541"/>
        <v>2</v>
      </c>
      <c r="AZ251" s="11">
        <f t="shared" si="542"/>
        <v>1989</v>
      </c>
      <c r="BA251" s="11">
        <f t="shared" si="543"/>
        <v>2</v>
      </c>
      <c r="BB251" s="11">
        <f t="shared" si="544"/>
        <v>15000</v>
      </c>
      <c r="BC251" s="11">
        <f t="shared" si="545"/>
        <v>0</v>
      </c>
      <c r="BD251" s="11" t="str">
        <f t="shared" si="546"/>
        <v xml:space="preserve"> </v>
      </c>
      <c r="BE251" s="11" t="str">
        <f t="shared" si="547"/>
        <v xml:space="preserve"> </v>
      </c>
      <c r="BF251" s="11" t="str">
        <f t="shared" si="548"/>
        <v xml:space="preserve"> </v>
      </c>
      <c r="BG251" s="11" t="str">
        <f t="shared" si="578"/>
        <v xml:space="preserve"> </v>
      </c>
      <c r="BH251" s="11" t="str">
        <f t="shared" si="549"/>
        <v xml:space="preserve"> </v>
      </c>
      <c r="BI251" s="11" t="str">
        <f t="shared" si="550"/>
        <v xml:space="preserve"> </v>
      </c>
      <c r="BJ251" s="11">
        <f t="shared" si="551"/>
        <v>0</v>
      </c>
      <c r="BK251" s="11" t="str">
        <f t="shared" si="552"/>
        <v/>
      </c>
      <c r="BL251" s="11" t="str">
        <f t="shared" si="553"/>
        <v xml:space="preserve"> </v>
      </c>
      <c r="BM251" s="11" t="str">
        <f t="shared" si="554"/>
        <v xml:space="preserve"> </v>
      </c>
      <c r="BN251" s="11" t="str">
        <f t="shared" si="555"/>
        <v xml:space="preserve"> </v>
      </c>
      <c r="BO251" s="11" t="str">
        <f t="shared" si="556"/>
        <v xml:space="preserve"> </v>
      </c>
      <c r="BP251" s="11" t="str">
        <f t="shared" si="557"/>
        <v xml:space="preserve"> </v>
      </c>
      <c r="BQ251" s="11" t="str">
        <f t="shared" si="558"/>
        <v>0</v>
      </c>
      <c r="BR251" s="25">
        <f t="shared" si="559"/>
        <v>0</v>
      </c>
      <c r="BS251" s="11" t="str">
        <f t="shared" si="560"/>
        <v>Not Present</v>
      </c>
      <c r="BT251" s="11" t="str">
        <f t="shared" si="561"/>
        <v>0</v>
      </c>
      <c r="BU251" s="12">
        <f t="shared" si="591"/>
        <v>1</v>
      </c>
      <c r="BV251" s="12">
        <f t="shared" si="592"/>
        <v>0</v>
      </c>
      <c r="BW251" s="12">
        <f t="shared" si="579"/>
        <v>1</v>
      </c>
      <c r="BX251" s="12">
        <f t="shared" si="593"/>
        <v>1</v>
      </c>
      <c r="BY251" s="11">
        <f t="shared" si="594"/>
        <v>1</v>
      </c>
      <c r="BZ251" s="11">
        <f t="shared" si="565"/>
        <v>1</v>
      </c>
      <c r="CA251" s="11">
        <f t="shared" si="566"/>
        <v>1</v>
      </c>
      <c r="CB251" s="11">
        <f t="shared" si="567"/>
        <v>1989</v>
      </c>
      <c r="CC251" s="11">
        <f t="shared" si="568"/>
        <v>2</v>
      </c>
      <c r="CD251" s="11" t="str">
        <f t="shared" si="569"/>
        <v>No</v>
      </c>
      <c r="CE251" s="11">
        <f t="shared" si="595"/>
        <v>0</v>
      </c>
      <c r="CF251" s="11">
        <f t="shared" si="596"/>
        <v>0</v>
      </c>
      <c r="CG251" s="11">
        <f t="shared" si="597"/>
        <v>1</v>
      </c>
      <c r="CH251" s="11">
        <f t="shared" si="598"/>
        <v>0</v>
      </c>
      <c r="CI251" s="11">
        <f t="shared" si="572"/>
        <v>1</v>
      </c>
      <c r="CJ251" s="11">
        <f t="shared" si="573"/>
        <v>2</v>
      </c>
    </row>
    <row r="252" spans="1:88" x14ac:dyDescent="0.3">
      <c r="A252" s="11">
        <f t="shared" si="497"/>
        <v>2017</v>
      </c>
      <c r="B252" s="11" t="str">
        <f t="shared" si="498"/>
        <v>25-03-2017 11:31:56 CET</v>
      </c>
      <c r="C252" s="11" t="str">
        <f t="shared" si="499"/>
        <v>Rwanda</v>
      </c>
      <c r="D252" s="11" t="str">
        <f t="shared" si="500"/>
        <v>Rulindo</v>
      </c>
      <c r="E252" s="11" t="str">
        <f t="shared" si="501"/>
        <v>Masoro</v>
      </c>
      <c r="F252" s="11" t="str">
        <f t="shared" si="502"/>
        <v>Kivugiza</v>
      </c>
      <c r="G252" s="11" t="str">
        <f t="shared" si="503"/>
        <v>Musenga</v>
      </c>
      <c r="H252" s="11" t="str">
        <f t="shared" si="504"/>
        <v/>
      </c>
      <c r="I252" s="11" t="str">
        <f t="shared" si="505"/>
        <v/>
      </c>
      <c r="J252" s="11" t="str">
        <f t="shared" si="506"/>
        <v>Mutagata Gravity network</v>
      </c>
      <c r="K252" s="11">
        <f t="shared" si="507"/>
        <v>185</v>
      </c>
      <c r="L252" s="11">
        <f t="shared" si="583"/>
        <v>26296</v>
      </c>
      <c r="M252" s="11">
        <f t="shared" si="584"/>
        <v>12</v>
      </c>
      <c r="N252" s="11">
        <f t="shared" si="585"/>
        <v>2191.3333333333335</v>
      </c>
      <c r="O252" s="11">
        <f t="shared" si="508"/>
        <v>140</v>
      </c>
      <c r="P252" s="11">
        <f t="shared" si="509"/>
        <v>45</v>
      </c>
      <c r="Q252" s="13">
        <f t="shared" si="586"/>
        <v>0.7567567567567568</v>
      </c>
      <c r="R252" s="11">
        <f t="shared" si="587"/>
        <v>0</v>
      </c>
      <c r="S252" s="11">
        <f t="shared" si="510"/>
        <v>0</v>
      </c>
      <c r="T252" s="11">
        <f t="shared" si="511"/>
        <v>1</v>
      </c>
      <c r="U252" s="11" t="str">
        <f t="shared" si="512"/>
        <v>Piped Network -- Gravity Only</v>
      </c>
      <c r="V252" s="11">
        <f t="shared" si="513"/>
        <v>1987</v>
      </c>
      <c r="W252" s="11" t="str">
        <f t="shared" si="514"/>
        <v/>
      </c>
      <c r="X252" s="11" t="str">
        <f t="shared" si="515"/>
        <v>Spring</v>
      </c>
      <c r="Y252" s="11">
        <f t="shared" si="516"/>
        <v>1</v>
      </c>
      <c r="Z252" s="11">
        <f t="shared" si="517"/>
        <v>1</v>
      </c>
      <c r="AA252" s="11">
        <f t="shared" si="518"/>
        <v>1</v>
      </c>
      <c r="AB252" s="11" t="str">
        <f t="shared" si="519"/>
        <v>"Springbox" --Intake Structure At A Spring</v>
      </c>
      <c r="AC252" s="11">
        <f t="shared" si="520"/>
        <v>1</v>
      </c>
      <c r="AD252" s="11">
        <f t="shared" si="521"/>
        <v>2004</v>
      </c>
      <c r="AE252" s="11">
        <f t="shared" si="522"/>
        <v>2</v>
      </c>
      <c r="AF252" s="11">
        <f t="shared" si="523"/>
        <v>8</v>
      </c>
      <c r="AG252" s="12">
        <f t="shared" si="588"/>
        <v>216000</v>
      </c>
      <c r="AH252" s="12">
        <f t="shared" si="589"/>
        <v>308.57142857142856</v>
      </c>
      <c r="AI252" s="11">
        <f t="shared" si="590"/>
        <v>1</v>
      </c>
      <c r="AJ252" s="11">
        <f t="shared" si="526"/>
        <v>1</v>
      </c>
      <c r="AK252" s="11">
        <f t="shared" si="527"/>
        <v>1</v>
      </c>
      <c r="AL252" s="11">
        <f t="shared" si="528"/>
        <v>2004</v>
      </c>
      <c r="AM252" s="11">
        <f t="shared" si="529"/>
        <v>2</v>
      </c>
      <c r="AN252" s="11">
        <f t="shared" si="530"/>
        <v>3500</v>
      </c>
      <c r="AO252" s="11">
        <f t="shared" si="531"/>
        <v>1</v>
      </c>
      <c r="AP252" s="11">
        <f t="shared" si="532"/>
        <v>6</v>
      </c>
      <c r="AQ252" s="11">
        <f t="shared" si="533"/>
        <v>2004</v>
      </c>
      <c r="AR252" s="11">
        <f t="shared" si="534"/>
        <v>2</v>
      </c>
      <c r="AS252" s="11">
        <f t="shared" si="535"/>
        <v>1</v>
      </c>
      <c r="AT252" s="11">
        <f t="shared" si="536"/>
        <v>4</v>
      </c>
      <c r="AU252" s="11" t="str">
        <f t="shared" si="537"/>
        <v>Distribution Chamber|Washout And Air Release</v>
      </c>
      <c r="AV252" s="11">
        <f t="shared" si="538"/>
        <v>2004</v>
      </c>
      <c r="AW252" s="11">
        <f t="shared" si="539"/>
        <v>2</v>
      </c>
      <c r="AX252" s="11">
        <f t="shared" si="540"/>
        <v>1</v>
      </c>
      <c r="AY252" s="11">
        <f t="shared" si="541"/>
        <v>2</v>
      </c>
      <c r="AZ252" s="11">
        <f t="shared" si="542"/>
        <v>2004</v>
      </c>
      <c r="BA252" s="11">
        <f t="shared" si="543"/>
        <v>2</v>
      </c>
      <c r="BB252" s="11">
        <f t="shared" si="544"/>
        <v>4500</v>
      </c>
      <c r="BC252" s="11">
        <f t="shared" si="545"/>
        <v>0</v>
      </c>
      <c r="BD252" s="11" t="str">
        <f t="shared" si="546"/>
        <v xml:space="preserve"> </v>
      </c>
      <c r="BE252" s="11" t="str">
        <f t="shared" si="547"/>
        <v xml:space="preserve"> </v>
      </c>
      <c r="BF252" s="11" t="str">
        <f t="shared" si="548"/>
        <v xml:space="preserve"> </v>
      </c>
      <c r="BG252" s="11" t="str">
        <f t="shared" si="578"/>
        <v xml:space="preserve"> </v>
      </c>
      <c r="BH252" s="11" t="str">
        <f t="shared" si="549"/>
        <v xml:space="preserve"> </v>
      </c>
      <c r="BI252" s="11" t="str">
        <f t="shared" si="550"/>
        <v xml:space="preserve"> </v>
      </c>
      <c r="BJ252" s="11">
        <f t="shared" si="551"/>
        <v>0</v>
      </c>
      <c r="BK252" s="11" t="str">
        <f t="shared" si="552"/>
        <v/>
      </c>
      <c r="BL252" s="11" t="str">
        <f t="shared" si="553"/>
        <v xml:space="preserve"> </v>
      </c>
      <c r="BM252" s="11" t="str">
        <f t="shared" si="554"/>
        <v xml:space="preserve"> </v>
      </c>
      <c r="BN252" s="11" t="str">
        <f t="shared" si="555"/>
        <v xml:space="preserve"> </v>
      </c>
      <c r="BO252" s="11" t="str">
        <f t="shared" si="556"/>
        <v xml:space="preserve"> </v>
      </c>
      <c r="BP252" s="11" t="str">
        <f t="shared" si="557"/>
        <v xml:space="preserve"> </v>
      </c>
      <c r="BQ252" s="11" t="str">
        <f t="shared" si="558"/>
        <v>0</v>
      </c>
      <c r="BR252" s="25">
        <f t="shared" si="559"/>
        <v>0</v>
      </c>
      <c r="BS252" s="11" t="str">
        <f t="shared" si="560"/>
        <v>Not Present</v>
      </c>
      <c r="BT252" s="11" t="str">
        <f t="shared" si="561"/>
        <v>0</v>
      </c>
      <c r="BU252" s="12">
        <f t="shared" si="591"/>
        <v>1</v>
      </c>
      <c r="BV252" s="12">
        <f t="shared" si="592"/>
        <v>0</v>
      </c>
      <c r="BW252" s="12">
        <f t="shared" si="579"/>
        <v>1</v>
      </c>
      <c r="BX252" s="12">
        <f t="shared" si="593"/>
        <v>1</v>
      </c>
      <c r="BY252" s="11">
        <f t="shared" si="594"/>
        <v>1</v>
      </c>
      <c r="BZ252" s="11">
        <f t="shared" si="565"/>
        <v>1</v>
      </c>
      <c r="CA252" s="11">
        <f t="shared" si="566"/>
        <v>12</v>
      </c>
      <c r="CB252" s="11">
        <f t="shared" si="567"/>
        <v>2015</v>
      </c>
      <c r="CC252" s="11">
        <f t="shared" si="568"/>
        <v>3</v>
      </c>
      <c r="CD252" s="11" t="str">
        <f t="shared" si="569"/>
        <v>No</v>
      </c>
      <c r="CE252" s="11">
        <f t="shared" si="595"/>
        <v>0</v>
      </c>
      <c r="CF252" s="11">
        <f t="shared" si="596"/>
        <v>0</v>
      </c>
      <c r="CG252" s="11">
        <f t="shared" si="597"/>
        <v>1</v>
      </c>
      <c r="CH252" s="11">
        <f t="shared" si="598"/>
        <v>0</v>
      </c>
      <c r="CI252" s="11">
        <f t="shared" si="572"/>
        <v>1</v>
      </c>
      <c r="CJ252" s="11">
        <f t="shared" si="573"/>
        <v>2</v>
      </c>
    </row>
    <row r="253" spans="1:88" x14ac:dyDescent="0.3">
      <c r="A253" s="11">
        <f t="shared" si="497"/>
        <v>2017</v>
      </c>
      <c r="B253" s="11" t="str">
        <f t="shared" si="498"/>
        <v>10-03-2017 11:29:29 CET</v>
      </c>
      <c r="C253" s="11" t="str">
        <f t="shared" si="499"/>
        <v>Rwanda</v>
      </c>
      <c r="D253" s="11" t="str">
        <f t="shared" si="500"/>
        <v>Rulindo</v>
      </c>
      <c r="E253" s="11" t="str">
        <f t="shared" si="501"/>
        <v>Rusiga</v>
      </c>
      <c r="F253" s="11" t="str">
        <f t="shared" si="502"/>
        <v>Gako</v>
      </c>
      <c r="G253" s="11" t="str">
        <f t="shared" si="503"/>
        <v>Nkanga</v>
      </c>
      <c r="H253" s="11" t="str">
        <f t="shared" si="504"/>
        <v/>
      </c>
      <c r="I253" s="11" t="str">
        <f t="shared" si="505"/>
        <v/>
      </c>
      <c r="J253" s="11" t="str">
        <f t="shared" si="506"/>
        <v>Nganzo-Kabarore</v>
      </c>
      <c r="K253" s="11">
        <f t="shared" si="507"/>
        <v>198</v>
      </c>
      <c r="L253" s="11">
        <f t="shared" si="583"/>
        <v>0</v>
      </c>
      <c r="M253" s="11">
        <f t="shared" si="584"/>
        <v>5</v>
      </c>
      <c r="N253" s="11">
        <f t="shared" si="585"/>
        <v>0</v>
      </c>
      <c r="O253" s="11">
        <f t="shared" si="508"/>
        <v>98</v>
      </c>
      <c r="P253" s="11">
        <f t="shared" si="509"/>
        <v>100</v>
      </c>
      <c r="Q253" s="13">
        <f t="shared" si="586"/>
        <v>0.49494949494949497</v>
      </c>
      <c r="R253" s="11">
        <f t="shared" si="587"/>
        <v>0</v>
      </c>
      <c r="S253" s="11">
        <f t="shared" si="510"/>
        <v>1</v>
      </c>
      <c r="T253" s="11">
        <f t="shared" si="511"/>
        <v>1</v>
      </c>
      <c r="U253" s="11" t="str">
        <f t="shared" si="512"/>
        <v>Piped Network -- Gravity Only</v>
      </c>
      <c r="V253" s="11">
        <f t="shared" si="513"/>
        <v>2014</v>
      </c>
      <c r="W253" s="11" t="str">
        <f t="shared" si="514"/>
        <v>Governement (District, Wasac) And Water For People</v>
      </c>
      <c r="X253" s="11" t="str">
        <f t="shared" si="515"/>
        <v>Spring</v>
      </c>
      <c r="Y253" s="11">
        <f t="shared" si="516"/>
        <v>1</v>
      </c>
      <c r="Z253" s="11">
        <f t="shared" si="517"/>
        <v>1</v>
      </c>
      <c r="AA253" s="11">
        <f t="shared" si="518"/>
        <v>1</v>
      </c>
      <c r="AB253" s="11" t="str">
        <f t="shared" si="519"/>
        <v>"Springbox" --Intake Structure At A Spring</v>
      </c>
      <c r="AC253" s="11">
        <f t="shared" si="520"/>
        <v>1</v>
      </c>
      <c r="AD253" s="11">
        <f t="shared" si="521"/>
        <v>2014</v>
      </c>
      <c r="AE253" s="11">
        <f t="shared" si="522"/>
        <v>2</v>
      </c>
      <c r="AF253" s="11">
        <f t="shared" si="523"/>
        <v>20</v>
      </c>
      <c r="AG253" s="12">
        <f t="shared" si="588"/>
        <v>86400</v>
      </c>
      <c r="AH253" s="12">
        <f t="shared" si="589"/>
        <v>176.32653061224491</v>
      </c>
      <c r="AI253" s="11">
        <f t="shared" si="590"/>
        <v>1</v>
      </c>
      <c r="AJ253" s="11">
        <f t="shared" si="526"/>
        <v>1</v>
      </c>
      <c r="AK253" s="11">
        <f t="shared" si="527"/>
        <v>1</v>
      </c>
      <c r="AL253" s="11">
        <f t="shared" si="528"/>
        <v>2014</v>
      </c>
      <c r="AM253" s="11">
        <f t="shared" si="529"/>
        <v>2</v>
      </c>
      <c r="AN253" s="11">
        <f t="shared" si="530"/>
        <v>400</v>
      </c>
      <c r="AO253" s="11">
        <f t="shared" si="531"/>
        <v>1</v>
      </c>
      <c r="AP253" s="11">
        <f t="shared" si="532"/>
        <v>3</v>
      </c>
      <c r="AQ253" s="11">
        <f t="shared" si="533"/>
        <v>2014</v>
      </c>
      <c r="AR253" s="11">
        <f t="shared" si="534"/>
        <v>1</v>
      </c>
      <c r="AS253" s="11">
        <f t="shared" si="535"/>
        <v>0</v>
      </c>
      <c r="AT253" s="11" t="str">
        <f t="shared" si="536"/>
        <v xml:space="preserve"> </v>
      </c>
      <c r="AU253" s="11" t="str">
        <f t="shared" si="537"/>
        <v/>
      </c>
      <c r="AV253" s="11" t="str">
        <f t="shared" si="538"/>
        <v xml:space="preserve"> </v>
      </c>
      <c r="AW253" s="11" t="str">
        <f t="shared" si="539"/>
        <v xml:space="preserve"> </v>
      </c>
      <c r="AX253" s="11">
        <f t="shared" si="540"/>
        <v>1</v>
      </c>
      <c r="AY253" s="11">
        <f t="shared" si="541"/>
        <v>2</v>
      </c>
      <c r="AZ253" s="11">
        <f t="shared" si="542"/>
        <v>2014</v>
      </c>
      <c r="BA253" s="11">
        <f t="shared" si="543"/>
        <v>3</v>
      </c>
      <c r="BB253" s="11">
        <f t="shared" si="544"/>
        <v>800</v>
      </c>
      <c r="BC253" s="11">
        <f t="shared" si="545"/>
        <v>0</v>
      </c>
      <c r="BD253" s="11" t="str">
        <f t="shared" si="546"/>
        <v xml:space="preserve"> </v>
      </c>
      <c r="BE253" s="11" t="str">
        <f t="shared" si="547"/>
        <v xml:space="preserve"> </v>
      </c>
      <c r="BF253" s="11" t="str">
        <f t="shared" si="548"/>
        <v xml:space="preserve"> </v>
      </c>
      <c r="BG253" s="11" t="str">
        <f t="shared" si="578"/>
        <v xml:space="preserve"> </v>
      </c>
      <c r="BH253" s="11" t="str">
        <f t="shared" si="549"/>
        <v xml:space="preserve"> </v>
      </c>
      <c r="BI253" s="11" t="str">
        <f t="shared" si="550"/>
        <v xml:space="preserve"> </v>
      </c>
      <c r="BJ253" s="11">
        <f t="shared" si="551"/>
        <v>0</v>
      </c>
      <c r="BK253" s="11" t="str">
        <f t="shared" si="552"/>
        <v/>
      </c>
      <c r="BL253" s="11" t="str">
        <f t="shared" si="553"/>
        <v xml:space="preserve"> </v>
      </c>
      <c r="BM253" s="11" t="str">
        <f t="shared" si="554"/>
        <v xml:space="preserve"> </v>
      </c>
      <c r="BN253" s="11" t="str">
        <f t="shared" si="555"/>
        <v xml:space="preserve"> </v>
      </c>
      <c r="BO253" s="11" t="str">
        <f t="shared" si="556"/>
        <v xml:space="preserve"> </v>
      </c>
      <c r="BP253" s="11" t="str">
        <f t="shared" si="557"/>
        <v xml:space="preserve"> </v>
      </c>
      <c r="BQ253" s="11" t="str">
        <f t="shared" si="558"/>
        <v>0</v>
      </c>
      <c r="BR253" s="25">
        <f t="shared" si="559"/>
        <v>0</v>
      </c>
      <c r="BS253" s="11" t="str">
        <f t="shared" si="560"/>
        <v>Not Present</v>
      </c>
      <c r="BT253" s="11" t="str">
        <f t="shared" si="561"/>
        <v>0</v>
      </c>
      <c r="BU253" s="12">
        <f t="shared" si="591"/>
        <v>1</v>
      </c>
      <c r="BV253" s="12">
        <f t="shared" si="592"/>
        <v>0</v>
      </c>
      <c r="BW253" s="12">
        <f t="shared" si="579"/>
        <v>1</v>
      </c>
      <c r="BX253" s="12">
        <f t="shared" si="593"/>
        <v>1</v>
      </c>
      <c r="BY253" s="11">
        <f t="shared" si="594"/>
        <v>1</v>
      </c>
      <c r="BZ253" s="11">
        <f t="shared" si="565"/>
        <v>1</v>
      </c>
      <c r="CA253" s="11">
        <f t="shared" si="566"/>
        <v>5</v>
      </c>
      <c r="CB253" s="11">
        <f t="shared" si="567"/>
        <v>2014</v>
      </c>
      <c r="CC253" s="11">
        <f t="shared" si="568"/>
        <v>3</v>
      </c>
      <c r="CD253" s="11" t="str">
        <f t="shared" si="569"/>
        <v>Yes</v>
      </c>
      <c r="CE253" s="11">
        <f t="shared" si="595"/>
        <v>5</v>
      </c>
      <c r="CF253" s="11">
        <f t="shared" si="596"/>
        <v>30</v>
      </c>
      <c r="CG253" s="11">
        <f t="shared" si="597"/>
        <v>0</v>
      </c>
      <c r="CH253" s="11">
        <f t="shared" si="598"/>
        <v>150</v>
      </c>
      <c r="CI253" s="11">
        <f t="shared" si="572"/>
        <v>0</v>
      </c>
      <c r="CJ253" s="11">
        <f t="shared" si="573"/>
        <v>3</v>
      </c>
    </row>
    <row r="254" spans="1:88" x14ac:dyDescent="0.3">
      <c r="A254" s="11">
        <f t="shared" si="497"/>
        <v>2017</v>
      </c>
      <c r="B254" s="11" t="str">
        <f t="shared" si="498"/>
        <v>09-03-2017 08:43:49 CET</v>
      </c>
      <c r="C254" s="11" t="str">
        <f t="shared" si="499"/>
        <v>Rwanda</v>
      </c>
      <c r="D254" s="11" t="str">
        <f t="shared" si="500"/>
        <v>Rulindo</v>
      </c>
      <c r="E254" s="11" t="str">
        <f t="shared" si="501"/>
        <v>Base</v>
      </c>
      <c r="F254" s="11" t="str">
        <f t="shared" si="502"/>
        <v>Rwamahwa</v>
      </c>
      <c r="G254" s="11" t="str">
        <f t="shared" si="503"/>
        <v>Base</v>
      </c>
      <c r="H254" s="11" t="str">
        <f t="shared" si="504"/>
        <v/>
      </c>
      <c r="I254" s="11" t="str">
        <f t="shared" si="505"/>
        <v/>
      </c>
      <c r="J254" s="11" t="str">
        <f t="shared" si="506"/>
        <v>Rutare II</v>
      </c>
      <c r="K254" s="11">
        <f t="shared" si="507"/>
        <v>77</v>
      </c>
      <c r="L254" s="11">
        <f t="shared" si="583"/>
        <v>1458</v>
      </c>
      <c r="M254" s="11">
        <f t="shared" si="584"/>
        <v>6</v>
      </c>
      <c r="N254" s="11">
        <f t="shared" si="585"/>
        <v>243</v>
      </c>
      <c r="O254" s="11">
        <f t="shared" si="508"/>
        <v>70</v>
      </c>
      <c r="P254" s="11">
        <f t="shared" si="509"/>
        <v>7</v>
      </c>
      <c r="Q254" s="13">
        <f t="shared" si="586"/>
        <v>0.90909090909090906</v>
      </c>
      <c r="R254" s="11">
        <f t="shared" si="587"/>
        <v>0</v>
      </c>
      <c r="S254" s="11">
        <f t="shared" si="510"/>
        <v>1</v>
      </c>
      <c r="T254" s="11">
        <f t="shared" si="511"/>
        <v>1</v>
      </c>
      <c r="U254" s="11" t="str">
        <f t="shared" si="512"/>
        <v>Piped Network -- Gravity Only</v>
      </c>
      <c r="V254" s="11">
        <f t="shared" si="513"/>
        <v>2005</v>
      </c>
      <c r="W254" s="11" t="str">
        <f t="shared" si="514"/>
        <v>Governement (District, Wasac) And Water For People</v>
      </c>
      <c r="X254" s="11" t="str">
        <f t="shared" si="515"/>
        <v>Spring</v>
      </c>
      <c r="Y254" s="11">
        <f t="shared" si="516"/>
        <v>1</v>
      </c>
      <c r="Z254" s="11">
        <f t="shared" si="517"/>
        <v>1</v>
      </c>
      <c r="AA254" s="11">
        <f t="shared" si="518"/>
        <v>1</v>
      </c>
      <c r="AB254" s="11" t="str">
        <f t="shared" si="519"/>
        <v>"Springbox" --Intake Structure At A Spring</v>
      </c>
      <c r="AC254" s="11">
        <f t="shared" si="520"/>
        <v>1</v>
      </c>
      <c r="AD254" s="11">
        <f t="shared" si="521"/>
        <v>2005</v>
      </c>
      <c r="AE254" s="11">
        <f t="shared" si="522"/>
        <v>1</v>
      </c>
      <c r="AF254" s="11">
        <f t="shared" si="523"/>
        <v>75</v>
      </c>
      <c r="AG254" s="12">
        <f t="shared" si="588"/>
        <v>23040</v>
      </c>
      <c r="AH254" s="12">
        <f t="shared" si="589"/>
        <v>65.828571428571422</v>
      </c>
      <c r="AI254" s="11">
        <f t="shared" si="590"/>
        <v>1</v>
      </c>
      <c r="AJ254" s="11">
        <f t="shared" si="526"/>
        <v>1</v>
      </c>
      <c r="AK254" s="11">
        <f t="shared" si="527"/>
        <v>1</v>
      </c>
      <c r="AL254" s="11">
        <f t="shared" si="528"/>
        <v>2005</v>
      </c>
      <c r="AM254" s="11">
        <f t="shared" si="529"/>
        <v>1</v>
      </c>
      <c r="AN254" s="11">
        <f t="shared" si="530"/>
        <v>7000</v>
      </c>
      <c r="AO254" s="11">
        <f t="shared" si="531"/>
        <v>1</v>
      </c>
      <c r="AP254" s="11">
        <f t="shared" si="532"/>
        <v>2</v>
      </c>
      <c r="AQ254" s="11">
        <f t="shared" si="533"/>
        <v>2005</v>
      </c>
      <c r="AR254" s="11">
        <f t="shared" si="534"/>
        <v>1</v>
      </c>
      <c r="AS254" s="11">
        <f t="shared" si="535"/>
        <v>1</v>
      </c>
      <c r="AT254" s="11">
        <f t="shared" si="536"/>
        <v>2</v>
      </c>
      <c r="AU254" s="11" t="str">
        <f t="shared" si="537"/>
        <v>Pressure Break Tank</v>
      </c>
      <c r="AV254" s="11">
        <f t="shared" si="538"/>
        <v>2017</v>
      </c>
      <c r="AW254" s="11">
        <f t="shared" si="539"/>
        <v>1</v>
      </c>
      <c r="AX254" s="11">
        <f t="shared" si="540"/>
        <v>0</v>
      </c>
      <c r="AY254" s="11" t="str">
        <f t="shared" si="541"/>
        <v xml:space="preserve"> </v>
      </c>
      <c r="AZ254" s="11" t="str">
        <f t="shared" si="542"/>
        <v xml:space="preserve"> </v>
      </c>
      <c r="BA254" s="11" t="str">
        <f t="shared" si="543"/>
        <v xml:space="preserve"> </v>
      </c>
      <c r="BB254" s="11" t="str">
        <f t="shared" si="544"/>
        <v xml:space="preserve"> </v>
      </c>
      <c r="BC254" s="11">
        <f t="shared" si="545"/>
        <v>0</v>
      </c>
      <c r="BD254" s="11" t="str">
        <f t="shared" si="546"/>
        <v xml:space="preserve"> </v>
      </c>
      <c r="BE254" s="11" t="str">
        <f t="shared" si="547"/>
        <v xml:space="preserve"> </v>
      </c>
      <c r="BF254" s="11" t="str">
        <f t="shared" si="548"/>
        <v xml:space="preserve"> </v>
      </c>
      <c r="BG254" s="11" t="str">
        <f t="shared" si="578"/>
        <v xml:space="preserve"> </v>
      </c>
      <c r="BH254" s="11" t="str">
        <f t="shared" si="549"/>
        <v xml:space="preserve"> </v>
      </c>
      <c r="BI254" s="11" t="str">
        <f t="shared" si="550"/>
        <v xml:space="preserve"> </v>
      </c>
      <c r="BJ254" s="11">
        <f t="shared" si="551"/>
        <v>0</v>
      </c>
      <c r="BK254" s="11" t="str">
        <f t="shared" si="552"/>
        <v/>
      </c>
      <c r="BL254" s="11" t="str">
        <f t="shared" si="553"/>
        <v xml:space="preserve"> </v>
      </c>
      <c r="BM254" s="11" t="str">
        <f t="shared" si="554"/>
        <v xml:space="preserve"> </v>
      </c>
      <c r="BN254" s="11" t="str">
        <f t="shared" si="555"/>
        <v xml:space="preserve"> </v>
      </c>
      <c r="BO254" s="11" t="str">
        <f t="shared" si="556"/>
        <v xml:space="preserve"> </v>
      </c>
      <c r="BP254" s="11" t="str">
        <f t="shared" si="557"/>
        <v xml:space="preserve"> </v>
      </c>
      <c r="BQ254" s="11" t="str">
        <f t="shared" si="558"/>
        <v>0</v>
      </c>
      <c r="BR254" s="25">
        <f t="shared" si="559"/>
        <v>0</v>
      </c>
      <c r="BS254" s="11" t="str">
        <f t="shared" si="560"/>
        <v>Not Present</v>
      </c>
      <c r="BT254" s="11" t="str">
        <f t="shared" si="561"/>
        <v>0</v>
      </c>
      <c r="BU254" s="12">
        <f t="shared" si="591"/>
        <v>1</v>
      </c>
      <c r="BV254" s="12">
        <f t="shared" si="592"/>
        <v>0</v>
      </c>
      <c r="BW254" s="12">
        <f t="shared" si="579"/>
        <v>1</v>
      </c>
      <c r="BX254" s="12">
        <f t="shared" si="593"/>
        <v>1</v>
      </c>
      <c r="BY254" s="11">
        <f t="shared" si="594"/>
        <v>1</v>
      </c>
      <c r="BZ254" s="11">
        <f t="shared" si="565"/>
        <v>1</v>
      </c>
      <c r="CA254" s="11">
        <f t="shared" si="566"/>
        <v>2</v>
      </c>
      <c r="CB254" s="11">
        <f t="shared" si="567"/>
        <v>2016</v>
      </c>
      <c r="CC254" s="11">
        <f t="shared" si="568"/>
        <v>1</v>
      </c>
      <c r="CD254" s="11" t="str">
        <f t="shared" si="569"/>
        <v>No</v>
      </c>
      <c r="CE254" s="11">
        <f t="shared" si="595"/>
        <v>0</v>
      </c>
      <c r="CF254" s="11">
        <f t="shared" si="596"/>
        <v>0</v>
      </c>
      <c r="CG254" s="11">
        <f t="shared" si="597"/>
        <v>1</v>
      </c>
      <c r="CH254" s="11">
        <f t="shared" si="598"/>
        <v>0</v>
      </c>
      <c r="CI254" s="11">
        <f t="shared" si="572"/>
        <v>1</v>
      </c>
      <c r="CJ254" s="11">
        <f t="shared" si="573"/>
        <v>1</v>
      </c>
    </row>
    <row r="255" spans="1:88" x14ac:dyDescent="0.3">
      <c r="A255" s="11">
        <f t="shared" si="497"/>
        <v>2017</v>
      </c>
      <c r="B255" s="11" t="str">
        <f t="shared" si="498"/>
        <v>13-03-2017 22:02:44 CET</v>
      </c>
      <c r="C255" s="11" t="str">
        <f t="shared" si="499"/>
        <v>Rwanda</v>
      </c>
      <c r="D255" s="11" t="str">
        <f t="shared" si="500"/>
        <v>Rulindo</v>
      </c>
      <c r="E255" s="11" t="str">
        <f t="shared" si="501"/>
        <v>Bushoki</v>
      </c>
      <c r="F255" s="11" t="str">
        <f t="shared" si="502"/>
        <v>Giko</v>
      </c>
      <c r="G255" s="11" t="str">
        <f t="shared" si="503"/>
        <v>Kigamba</v>
      </c>
      <c r="H255" s="11" t="str">
        <f t="shared" si="504"/>
        <v/>
      </c>
      <c r="I255" s="11" t="str">
        <f t="shared" si="505"/>
        <v/>
      </c>
      <c r="J255" s="11" t="str">
        <f t="shared" si="506"/>
        <v>Nkore source catchment</v>
      </c>
      <c r="K255" s="11">
        <f t="shared" si="507"/>
        <v>172</v>
      </c>
      <c r="L255" s="11">
        <f t="shared" si="583"/>
        <v>0</v>
      </c>
      <c r="M255" s="11">
        <f t="shared" si="584"/>
        <v>1</v>
      </c>
      <c r="N255" s="11">
        <f t="shared" si="585"/>
        <v>0</v>
      </c>
      <c r="O255" s="11">
        <f t="shared" si="508"/>
        <v>172</v>
      </c>
      <c r="P255" s="11" t="str">
        <f t="shared" si="509"/>
        <v xml:space="preserve"> </v>
      </c>
      <c r="Q255" s="13">
        <f t="shared" si="586"/>
        <v>1</v>
      </c>
      <c r="R255" s="11">
        <f t="shared" si="587"/>
        <v>1</v>
      </c>
      <c r="S255" s="11">
        <f t="shared" si="510"/>
        <v>1</v>
      </c>
      <c r="T255" s="11">
        <f t="shared" si="511"/>
        <v>1</v>
      </c>
      <c r="U255" s="11" t="str">
        <f t="shared" si="512"/>
        <v>Piped Network -- Gravity Only</v>
      </c>
      <c r="V255" s="11">
        <f t="shared" si="513"/>
        <v>2013</v>
      </c>
      <c r="W255" s="11" t="str">
        <f t="shared" si="514"/>
        <v>Gor</v>
      </c>
      <c r="X255" s="11" t="str">
        <f t="shared" si="515"/>
        <v>Spring</v>
      </c>
      <c r="Y255" s="11">
        <f t="shared" si="516"/>
        <v>1</v>
      </c>
      <c r="Z255" s="11">
        <f t="shared" si="517"/>
        <v>1</v>
      </c>
      <c r="AA255" s="11">
        <f t="shared" si="518"/>
        <v>0</v>
      </c>
      <c r="AB255" s="11" t="str">
        <f t="shared" si="519"/>
        <v/>
      </c>
      <c r="AC255" s="11" t="str">
        <f t="shared" si="520"/>
        <v xml:space="preserve"> </v>
      </c>
      <c r="AD255" s="11" t="str">
        <f t="shared" si="521"/>
        <v xml:space="preserve"> </v>
      </c>
      <c r="AE255" s="11" t="str">
        <f t="shared" si="522"/>
        <v xml:space="preserve"> </v>
      </c>
      <c r="AF255" s="11">
        <f t="shared" si="523"/>
        <v>40</v>
      </c>
      <c r="AG255" s="12">
        <f t="shared" si="588"/>
        <v>43200</v>
      </c>
      <c r="AH255" s="12">
        <f t="shared" si="589"/>
        <v>50.232558139534881</v>
      </c>
      <c r="AI255" s="11">
        <f t="shared" si="590"/>
        <v>1</v>
      </c>
      <c r="AJ255" s="11">
        <f t="shared" si="526"/>
        <v>1</v>
      </c>
      <c r="AK255" s="11">
        <f t="shared" si="527"/>
        <v>1</v>
      </c>
      <c r="AL255" s="11">
        <f t="shared" si="528"/>
        <v>2013</v>
      </c>
      <c r="AM255" s="11">
        <f t="shared" si="529"/>
        <v>1</v>
      </c>
      <c r="AN255" s="11">
        <f t="shared" si="530"/>
        <v>50</v>
      </c>
      <c r="AO255" s="11">
        <f t="shared" si="531"/>
        <v>1</v>
      </c>
      <c r="AP255" s="11">
        <f t="shared" si="532"/>
        <v>1</v>
      </c>
      <c r="AQ255" s="11">
        <f t="shared" si="533"/>
        <v>2013</v>
      </c>
      <c r="AR255" s="11">
        <f t="shared" si="534"/>
        <v>1</v>
      </c>
      <c r="AS255" s="11">
        <f t="shared" si="535"/>
        <v>0</v>
      </c>
      <c r="AT255" s="11" t="str">
        <f t="shared" si="536"/>
        <v xml:space="preserve"> </v>
      </c>
      <c r="AU255" s="11" t="str">
        <f t="shared" si="537"/>
        <v/>
      </c>
      <c r="AV255" s="11" t="str">
        <f t="shared" si="538"/>
        <v xml:space="preserve"> </v>
      </c>
      <c r="AW255" s="11" t="str">
        <f t="shared" si="539"/>
        <v xml:space="preserve"> </v>
      </c>
      <c r="AX255" s="11">
        <f t="shared" si="540"/>
        <v>1</v>
      </c>
      <c r="AY255" s="11">
        <f t="shared" si="541"/>
        <v>1</v>
      </c>
      <c r="AZ255" s="11">
        <f t="shared" si="542"/>
        <v>2013</v>
      </c>
      <c r="BA255" s="11">
        <f t="shared" si="543"/>
        <v>1</v>
      </c>
      <c r="BB255" s="11">
        <f t="shared" si="544"/>
        <v>2000</v>
      </c>
      <c r="BC255" s="11">
        <f t="shared" si="545"/>
        <v>0</v>
      </c>
      <c r="BD255" s="11" t="str">
        <f t="shared" si="546"/>
        <v xml:space="preserve"> </v>
      </c>
      <c r="BE255" s="11" t="str">
        <f t="shared" si="547"/>
        <v xml:space="preserve"> </v>
      </c>
      <c r="BF255" s="11" t="str">
        <f t="shared" si="548"/>
        <v xml:space="preserve"> </v>
      </c>
      <c r="BG255" s="11" t="str">
        <f t="shared" si="578"/>
        <v xml:space="preserve"> </v>
      </c>
      <c r="BH255" s="11" t="str">
        <f t="shared" si="549"/>
        <v xml:space="preserve"> </v>
      </c>
      <c r="BI255" s="11" t="str">
        <f t="shared" si="550"/>
        <v xml:space="preserve"> </v>
      </c>
      <c r="BJ255" s="11">
        <f t="shared" si="551"/>
        <v>0</v>
      </c>
      <c r="BK255" s="11" t="str">
        <f t="shared" si="552"/>
        <v/>
      </c>
      <c r="BL255" s="11" t="str">
        <f t="shared" si="553"/>
        <v xml:space="preserve"> </v>
      </c>
      <c r="BM255" s="11" t="str">
        <f t="shared" si="554"/>
        <v xml:space="preserve"> </v>
      </c>
      <c r="BN255" s="11" t="str">
        <f t="shared" si="555"/>
        <v xml:space="preserve"> </v>
      </c>
      <c r="BO255" s="11" t="str">
        <f t="shared" si="556"/>
        <v xml:space="preserve"> </v>
      </c>
      <c r="BP255" s="11" t="str">
        <f t="shared" si="557"/>
        <v xml:space="preserve"> </v>
      </c>
      <c r="BQ255" s="11" t="str">
        <f t="shared" si="558"/>
        <v>0</v>
      </c>
      <c r="BR255" s="25">
        <f t="shared" si="559"/>
        <v>0</v>
      </c>
      <c r="BS255" s="11" t="str">
        <f t="shared" si="560"/>
        <v>Not Present</v>
      </c>
      <c r="BT255" s="11" t="str">
        <f t="shared" si="561"/>
        <v>0</v>
      </c>
      <c r="BU255" s="12">
        <f t="shared" si="591"/>
        <v>1</v>
      </c>
      <c r="BV255" s="12">
        <f t="shared" si="592"/>
        <v>0</v>
      </c>
      <c r="BW255" s="12">
        <f t="shared" si="579"/>
        <v>1</v>
      </c>
      <c r="BX255" s="12">
        <f t="shared" si="593"/>
        <v>1</v>
      </c>
      <c r="BY255" s="11">
        <f t="shared" si="594"/>
        <v>1</v>
      </c>
      <c r="BZ255" s="11">
        <f t="shared" si="565"/>
        <v>1</v>
      </c>
      <c r="CA255" s="11">
        <f t="shared" si="566"/>
        <v>1</v>
      </c>
      <c r="CB255" s="11">
        <f t="shared" si="567"/>
        <v>2013</v>
      </c>
      <c r="CC255" s="11">
        <f t="shared" si="568"/>
        <v>2</v>
      </c>
      <c r="CD255" s="11" t="str">
        <f t="shared" si="569"/>
        <v>No</v>
      </c>
      <c r="CE255" s="11">
        <f t="shared" si="595"/>
        <v>0</v>
      </c>
      <c r="CF255" s="11">
        <f t="shared" si="596"/>
        <v>0</v>
      </c>
      <c r="CG255" s="11">
        <f t="shared" si="597"/>
        <v>1</v>
      </c>
      <c r="CH255" s="11">
        <f t="shared" si="598"/>
        <v>0</v>
      </c>
      <c r="CI255" s="11">
        <f t="shared" si="572"/>
        <v>1</v>
      </c>
      <c r="CJ255" s="11">
        <f t="shared" si="573"/>
        <v>2</v>
      </c>
    </row>
    <row r="256" spans="1:88" x14ac:dyDescent="0.3">
      <c r="A256" s="11">
        <f t="shared" si="497"/>
        <v>2017</v>
      </c>
      <c r="B256" s="11" t="str">
        <f t="shared" si="498"/>
        <v>21-03-2017 14:30:24 CET</v>
      </c>
      <c r="C256" s="11" t="str">
        <f t="shared" si="499"/>
        <v>Rwanda</v>
      </c>
      <c r="D256" s="11" t="str">
        <f t="shared" si="500"/>
        <v>Rulindo</v>
      </c>
      <c r="E256" s="11" t="str">
        <f t="shared" si="501"/>
        <v>Kinihira</v>
      </c>
      <c r="F256" s="11" t="str">
        <f t="shared" si="502"/>
        <v>Karegamazi</v>
      </c>
      <c r="G256" s="11" t="str">
        <f t="shared" si="503"/>
        <v>Magezi</v>
      </c>
      <c r="H256" s="11" t="str">
        <f t="shared" si="504"/>
        <v/>
      </c>
      <c r="I256" s="11" t="str">
        <f t="shared" si="505"/>
        <v/>
      </c>
      <c r="J256" s="11" t="str">
        <f t="shared" si="506"/>
        <v>Miyove-Kinihira</v>
      </c>
      <c r="K256" s="11">
        <f t="shared" si="507"/>
        <v>141</v>
      </c>
      <c r="L256" s="11">
        <f t="shared" si="583"/>
        <v>10452</v>
      </c>
      <c r="M256" s="11">
        <f t="shared" si="584"/>
        <v>19</v>
      </c>
      <c r="N256" s="11">
        <f t="shared" si="585"/>
        <v>550.10526315789468</v>
      </c>
      <c r="O256" s="11">
        <f t="shared" si="508"/>
        <v>80</v>
      </c>
      <c r="P256" s="11">
        <f t="shared" si="509"/>
        <v>61</v>
      </c>
      <c r="Q256" s="13">
        <f t="shared" si="586"/>
        <v>0.56737588652482274</v>
      </c>
      <c r="R256" s="11">
        <f t="shared" si="587"/>
        <v>0</v>
      </c>
      <c r="S256" s="11">
        <f t="shared" si="510"/>
        <v>0</v>
      </c>
      <c r="T256" s="11">
        <f t="shared" si="511"/>
        <v>1</v>
      </c>
      <c r="U256" s="11" t="str">
        <f t="shared" si="512"/>
        <v>Piped Network -- Gravity Only</v>
      </c>
      <c r="V256" s="11">
        <f t="shared" si="513"/>
        <v>2001</v>
      </c>
      <c r="W256" s="11" t="str">
        <f t="shared" si="514"/>
        <v>Gkww</v>
      </c>
      <c r="X256" s="11" t="str">
        <f t="shared" si="515"/>
        <v>Spring</v>
      </c>
      <c r="Y256" s="11">
        <f t="shared" si="516"/>
        <v>6</v>
      </c>
      <c r="Z256" s="11">
        <f t="shared" si="517"/>
        <v>1</v>
      </c>
      <c r="AA256" s="11">
        <f t="shared" si="518"/>
        <v>1</v>
      </c>
      <c r="AB256" s="11" t="str">
        <f t="shared" si="519"/>
        <v>"Springbox" --Intake Structure At A Spring</v>
      </c>
      <c r="AC256" s="11">
        <f t="shared" si="520"/>
        <v>3</v>
      </c>
      <c r="AD256" s="11">
        <f t="shared" si="521"/>
        <v>1989</v>
      </c>
      <c r="AE256" s="11">
        <f t="shared" si="522"/>
        <v>2</v>
      </c>
      <c r="AF256" s="11">
        <f t="shared" si="523"/>
        <v>5</v>
      </c>
      <c r="AG256" s="12">
        <f t="shared" si="588"/>
        <v>345600</v>
      </c>
      <c r="AH256" s="12">
        <f t="shared" si="589"/>
        <v>864</v>
      </c>
      <c r="AI256" s="11">
        <f t="shared" si="590"/>
        <v>1</v>
      </c>
      <c r="AJ256" s="11">
        <f t="shared" si="526"/>
        <v>1</v>
      </c>
      <c r="AK256" s="11">
        <f t="shared" si="527"/>
        <v>1</v>
      </c>
      <c r="AL256" s="11">
        <f t="shared" si="528"/>
        <v>1989</v>
      </c>
      <c r="AM256" s="11">
        <f t="shared" si="529"/>
        <v>2</v>
      </c>
      <c r="AN256" s="11">
        <f t="shared" si="530"/>
        <v>8000</v>
      </c>
      <c r="AO256" s="11">
        <f t="shared" si="531"/>
        <v>1</v>
      </c>
      <c r="AP256" s="11">
        <f t="shared" si="532"/>
        <v>4</v>
      </c>
      <c r="AQ256" s="11">
        <f t="shared" si="533"/>
        <v>1989</v>
      </c>
      <c r="AR256" s="11">
        <f t="shared" si="534"/>
        <v>1</v>
      </c>
      <c r="AS256" s="11">
        <f t="shared" si="535"/>
        <v>1</v>
      </c>
      <c r="AT256" s="11">
        <f t="shared" si="536"/>
        <v>18</v>
      </c>
      <c r="AU256" s="11" t="str">
        <f t="shared" si="537"/>
        <v>Distribution Chamber|Ventouse, Washout</v>
      </c>
      <c r="AV256" s="11">
        <f t="shared" si="538"/>
        <v>1989</v>
      </c>
      <c r="AW256" s="11">
        <f t="shared" si="539"/>
        <v>2</v>
      </c>
      <c r="AX256" s="11">
        <f t="shared" si="540"/>
        <v>1</v>
      </c>
      <c r="AY256" s="11">
        <f t="shared" si="541"/>
        <v>2</v>
      </c>
      <c r="AZ256" s="11">
        <f t="shared" si="542"/>
        <v>1989</v>
      </c>
      <c r="BA256" s="11">
        <f t="shared" si="543"/>
        <v>2</v>
      </c>
      <c r="BB256" s="11">
        <f t="shared" si="544"/>
        <v>15000</v>
      </c>
      <c r="BC256" s="11">
        <f t="shared" si="545"/>
        <v>0</v>
      </c>
      <c r="BD256" s="11" t="str">
        <f t="shared" si="546"/>
        <v xml:space="preserve"> </v>
      </c>
      <c r="BE256" s="11" t="str">
        <f t="shared" si="547"/>
        <v xml:space="preserve"> </v>
      </c>
      <c r="BF256" s="11" t="str">
        <f t="shared" si="548"/>
        <v xml:space="preserve"> </v>
      </c>
      <c r="BG256" s="11" t="str">
        <f t="shared" si="578"/>
        <v xml:space="preserve"> </v>
      </c>
      <c r="BH256" s="11" t="str">
        <f t="shared" si="549"/>
        <v xml:space="preserve"> </v>
      </c>
      <c r="BI256" s="11" t="str">
        <f t="shared" si="550"/>
        <v xml:space="preserve"> </v>
      </c>
      <c r="BJ256" s="11">
        <f t="shared" si="551"/>
        <v>0</v>
      </c>
      <c r="BK256" s="11" t="str">
        <f t="shared" si="552"/>
        <v/>
      </c>
      <c r="BL256" s="11" t="str">
        <f t="shared" si="553"/>
        <v xml:space="preserve"> </v>
      </c>
      <c r="BM256" s="11" t="str">
        <f t="shared" si="554"/>
        <v xml:space="preserve"> </v>
      </c>
      <c r="BN256" s="11" t="str">
        <f t="shared" si="555"/>
        <v xml:space="preserve"> </v>
      </c>
      <c r="BO256" s="11" t="str">
        <f t="shared" si="556"/>
        <v xml:space="preserve"> </v>
      </c>
      <c r="BP256" s="11" t="str">
        <f t="shared" si="557"/>
        <v xml:space="preserve"> </v>
      </c>
      <c r="BQ256" s="11" t="str">
        <f t="shared" si="558"/>
        <v>0</v>
      </c>
      <c r="BR256" s="25">
        <f t="shared" si="559"/>
        <v>0</v>
      </c>
      <c r="BS256" s="11" t="str">
        <f t="shared" si="560"/>
        <v>Not Present</v>
      </c>
      <c r="BT256" s="11" t="str">
        <f t="shared" si="561"/>
        <v>0</v>
      </c>
      <c r="BU256" s="12">
        <f t="shared" si="591"/>
        <v>1</v>
      </c>
      <c r="BV256" s="12">
        <f t="shared" si="592"/>
        <v>0</v>
      </c>
      <c r="BW256" s="12">
        <f t="shared" si="579"/>
        <v>1</v>
      </c>
      <c r="BX256" s="12">
        <f t="shared" si="593"/>
        <v>1</v>
      </c>
      <c r="BY256" s="11">
        <f t="shared" si="594"/>
        <v>1</v>
      </c>
      <c r="BZ256" s="11">
        <f t="shared" si="565"/>
        <v>1</v>
      </c>
      <c r="CA256" s="11">
        <f t="shared" si="566"/>
        <v>1</v>
      </c>
      <c r="CB256" s="11">
        <f t="shared" si="567"/>
        <v>1989</v>
      </c>
      <c r="CC256" s="11">
        <f t="shared" si="568"/>
        <v>2</v>
      </c>
      <c r="CD256" s="11" t="str">
        <f t="shared" si="569"/>
        <v>No</v>
      </c>
      <c r="CE256" s="11">
        <f t="shared" si="595"/>
        <v>0</v>
      </c>
      <c r="CF256" s="11">
        <f t="shared" si="596"/>
        <v>0</v>
      </c>
      <c r="CG256" s="11">
        <f t="shared" si="597"/>
        <v>1</v>
      </c>
      <c r="CH256" s="11">
        <f t="shared" si="598"/>
        <v>0</v>
      </c>
      <c r="CI256" s="11">
        <f t="shared" si="572"/>
        <v>1</v>
      </c>
      <c r="CJ256" s="11">
        <f t="shared" si="573"/>
        <v>2</v>
      </c>
    </row>
    <row r="257" spans="1:88" x14ac:dyDescent="0.3">
      <c r="A257" s="11">
        <f t="shared" si="497"/>
        <v>2017</v>
      </c>
      <c r="B257" s="11" t="str">
        <f t="shared" si="498"/>
        <v>21-03-2017 13:55:34 CET</v>
      </c>
      <c r="C257" s="11" t="str">
        <f t="shared" si="499"/>
        <v>Rwanda</v>
      </c>
      <c r="D257" s="11" t="str">
        <f t="shared" si="500"/>
        <v>Rulindo</v>
      </c>
      <c r="E257" s="11" t="str">
        <f t="shared" si="501"/>
        <v>Rukozo</v>
      </c>
      <c r="F257" s="11" t="str">
        <f t="shared" si="502"/>
        <v>Buraro</v>
      </c>
      <c r="G257" s="11" t="str">
        <f t="shared" si="503"/>
        <v>Kabingo</v>
      </c>
      <c r="H257" s="11" t="str">
        <f t="shared" si="504"/>
        <v/>
      </c>
      <c r="I257" s="11" t="str">
        <f t="shared" si="505"/>
        <v/>
      </c>
      <c r="J257" s="11" t="str">
        <f t="shared" si="506"/>
        <v>Kabonanyoni</v>
      </c>
      <c r="K257" s="11">
        <f t="shared" si="507"/>
        <v>38</v>
      </c>
      <c r="L257" s="11">
        <f t="shared" si="583"/>
        <v>7894</v>
      </c>
      <c r="M257" s="11">
        <f t="shared" si="584"/>
        <v>30</v>
      </c>
      <c r="N257" s="11">
        <f t="shared" si="585"/>
        <v>263.13333333333333</v>
      </c>
      <c r="O257" s="11">
        <f t="shared" si="508"/>
        <v>35</v>
      </c>
      <c r="P257" s="11">
        <f t="shared" si="509"/>
        <v>3</v>
      </c>
      <c r="Q257" s="13">
        <f t="shared" si="586"/>
        <v>0.92105263157894735</v>
      </c>
      <c r="R257" s="11">
        <f t="shared" si="587"/>
        <v>0</v>
      </c>
      <c r="S257" s="11">
        <f t="shared" si="510"/>
        <v>1</v>
      </c>
      <c r="T257" s="11">
        <f t="shared" si="511"/>
        <v>1</v>
      </c>
      <c r="U257" s="11" t="str">
        <f t="shared" si="512"/>
        <v>Piped Network With Pump</v>
      </c>
      <c r="V257" s="11">
        <f t="shared" si="513"/>
        <v>2015</v>
      </c>
      <c r="W257" s="11" t="str">
        <f t="shared" si="514"/>
        <v>Governement (District, Wasac) And Water For People</v>
      </c>
      <c r="X257" s="11" t="str">
        <f t="shared" si="515"/>
        <v>Spring</v>
      </c>
      <c r="Y257" s="11">
        <f t="shared" si="516"/>
        <v>5</v>
      </c>
      <c r="Z257" s="11">
        <f t="shared" si="517"/>
        <v>1</v>
      </c>
      <c r="AA257" s="11">
        <f t="shared" si="518"/>
        <v>1</v>
      </c>
      <c r="AB257" s="11" t="str">
        <f t="shared" si="519"/>
        <v>"Springbox" --Intake Structure At A Spring</v>
      </c>
      <c r="AC257" s="11">
        <f t="shared" si="520"/>
        <v>5</v>
      </c>
      <c r="AD257" s="11">
        <f t="shared" si="521"/>
        <v>2015</v>
      </c>
      <c r="AE257" s="11">
        <f t="shared" si="522"/>
        <v>1</v>
      </c>
      <c r="AF257" s="11">
        <f t="shared" si="523"/>
        <v>15</v>
      </c>
      <c r="AG257" s="12">
        <f t="shared" si="588"/>
        <v>115200</v>
      </c>
      <c r="AH257" s="12">
        <f t="shared" si="589"/>
        <v>658.28571428571433</v>
      </c>
      <c r="AI257" s="11">
        <f t="shared" si="590"/>
        <v>1</v>
      </c>
      <c r="AJ257" s="11">
        <f t="shared" si="526"/>
        <v>1</v>
      </c>
      <c r="AK257" s="11">
        <f t="shared" si="527"/>
        <v>1</v>
      </c>
      <c r="AL257" s="11">
        <f t="shared" si="528"/>
        <v>2015</v>
      </c>
      <c r="AM257" s="11">
        <f t="shared" si="529"/>
        <v>1</v>
      </c>
      <c r="AN257" s="11">
        <f t="shared" si="530"/>
        <v>720</v>
      </c>
      <c r="AO257" s="11">
        <f t="shared" si="531"/>
        <v>1</v>
      </c>
      <c r="AP257" s="11">
        <f t="shared" si="532"/>
        <v>19</v>
      </c>
      <c r="AQ257" s="11">
        <f t="shared" si="533"/>
        <v>2015</v>
      </c>
      <c r="AR257" s="11">
        <f t="shared" si="534"/>
        <v>1</v>
      </c>
      <c r="AS257" s="11">
        <f t="shared" si="535"/>
        <v>1</v>
      </c>
      <c r="AT257" s="11">
        <f t="shared" si="536"/>
        <v>10</v>
      </c>
      <c r="AU257" s="11" t="str">
        <f t="shared" si="537"/>
        <v>Pressure Break Tank|Distribution Chamber|Null</v>
      </c>
      <c r="AV257" s="11">
        <f t="shared" si="538"/>
        <v>2015</v>
      </c>
      <c r="AW257" s="11">
        <f t="shared" si="539"/>
        <v>1</v>
      </c>
      <c r="AX257" s="11">
        <f t="shared" si="540"/>
        <v>1</v>
      </c>
      <c r="AY257" s="11">
        <f t="shared" si="541"/>
        <v>3</v>
      </c>
      <c r="AZ257" s="11">
        <f t="shared" si="542"/>
        <v>2015</v>
      </c>
      <c r="BA257" s="11">
        <f t="shared" si="543"/>
        <v>1</v>
      </c>
      <c r="BB257" s="11">
        <f t="shared" si="544"/>
        <v>19000</v>
      </c>
      <c r="BC257" s="11">
        <f t="shared" si="545"/>
        <v>1</v>
      </c>
      <c r="BD257" s="11">
        <f t="shared" si="546"/>
        <v>2</v>
      </c>
      <c r="BE257" s="11">
        <f t="shared" si="547"/>
        <v>2016</v>
      </c>
      <c r="BF257" s="11">
        <f t="shared" si="548"/>
        <v>1</v>
      </c>
      <c r="BG257" s="11">
        <f t="shared" si="578"/>
        <v>1</v>
      </c>
      <c r="BH257" s="11">
        <f t="shared" si="549"/>
        <v>2016</v>
      </c>
      <c r="BI257" s="11">
        <f t="shared" si="550"/>
        <v>1</v>
      </c>
      <c r="BJ257" s="11">
        <f t="shared" si="551"/>
        <v>0</v>
      </c>
      <c r="BK257" s="11" t="str">
        <f t="shared" si="552"/>
        <v/>
      </c>
      <c r="BL257" s="11" t="str">
        <f t="shared" si="553"/>
        <v xml:space="preserve"> </v>
      </c>
      <c r="BM257" s="11" t="str">
        <f t="shared" si="554"/>
        <v xml:space="preserve"> </v>
      </c>
      <c r="BN257" s="11" t="str">
        <f t="shared" si="555"/>
        <v xml:space="preserve"> </v>
      </c>
      <c r="BO257" s="11" t="str">
        <f t="shared" si="556"/>
        <v xml:space="preserve"> </v>
      </c>
      <c r="BP257" s="11" t="str">
        <f t="shared" si="557"/>
        <v xml:space="preserve"> </v>
      </c>
      <c r="BQ257" s="11" t="str">
        <f t="shared" si="558"/>
        <v>0</v>
      </c>
      <c r="BR257" s="25">
        <f t="shared" si="559"/>
        <v>0</v>
      </c>
      <c r="BS257" s="11" t="str">
        <f t="shared" si="560"/>
        <v>Not Present</v>
      </c>
      <c r="BT257" s="11" t="str">
        <f t="shared" si="561"/>
        <v>0</v>
      </c>
      <c r="BU257" s="12">
        <f t="shared" si="591"/>
        <v>1</v>
      </c>
      <c r="BV257" s="12">
        <f t="shared" si="592"/>
        <v>0</v>
      </c>
      <c r="BW257" s="12">
        <f t="shared" si="579"/>
        <v>1</v>
      </c>
      <c r="BX257" s="12">
        <f t="shared" si="593"/>
        <v>1</v>
      </c>
      <c r="BY257" s="11">
        <f t="shared" si="594"/>
        <v>1</v>
      </c>
      <c r="BZ257" s="11">
        <f t="shared" si="565"/>
        <v>1</v>
      </c>
      <c r="CA257" s="11">
        <f t="shared" si="566"/>
        <v>31</v>
      </c>
      <c r="CB257" s="11">
        <f t="shared" si="567"/>
        <v>2015</v>
      </c>
      <c r="CC257" s="11">
        <f t="shared" si="568"/>
        <v>1</v>
      </c>
      <c r="CD257" s="11" t="str">
        <f t="shared" si="569"/>
        <v>No</v>
      </c>
      <c r="CE257" s="11">
        <f t="shared" si="595"/>
        <v>0</v>
      </c>
      <c r="CF257" s="11">
        <f t="shared" si="596"/>
        <v>0</v>
      </c>
      <c r="CG257" s="11">
        <f t="shared" si="597"/>
        <v>1</v>
      </c>
      <c r="CH257" s="11">
        <f t="shared" si="598"/>
        <v>0</v>
      </c>
      <c r="CI257" s="11">
        <f t="shared" si="572"/>
        <v>1</v>
      </c>
      <c r="CJ257" s="11">
        <f t="shared" si="573"/>
        <v>1</v>
      </c>
    </row>
    <row r="258" spans="1:88" x14ac:dyDescent="0.3">
      <c r="A258" s="11">
        <f t="shared" ref="A258:A321" si="599">IF(Year_Data_Was_Collected=0," ",Year_Data_Was_Collected)</f>
        <v>2017</v>
      </c>
      <c r="B258" s="11" t="str">
        <f t="shared" ref="B258:B321" si="600">IF(Collection_Date=0," ",Collection_Date)</f>
        <v>06-04-2017 19:13:07 CEST</v>
      </c>
      <c r="C258" s="11" t="str">
        <f t="shared" ref="C258:C321" si="601">PROPER(Geo_Level_1)</f>
        <v>Rwanda</v>
      </c>
      <c r="D258" s="11" t="str">
        <f t="shared" ref="D258:D321" si="602">PROPER(Geo_Level_2)</f>
        <v>Rulindo</v>
      </c>
      <c r="E258" s="11" t="str">
        <f t="shared" ref="E258:E321" si="603">PROPER(Geo_Level_3)</f>
        <v>Bushoki</v>
      </c>
      <c r="F258" s="11" t="str">
        <f t="shared" ref="F258:F321" si="604">PROPER(Geo_Level_4)</f>
        <v>N.Ngarama</v>
      </c>
      <c r="G258" s="11" t="str">
        <f t="shared" ref="G258:G321" si="605">PROPER(Geo_Level_5)</f>
        <v>Remera</v>
      </c>
      <c r="H258" s="11" t="str">
        <f t="shared" ref="H258:H321" si="606">PROPER(Geo_Level_6)</f>
        <v/>
      </c>
      <c r="I258" s="11" t="str">
        <f t="shared" ref="I258:I321" si="607">PROPER(Geo_Level_7)</f>
        <v/>
      </c>
      <c r="J258" s="11" t="str">
        <f t="shared" ref="J258:J321" si="608">IF(Unique_ID_Water_Point=0," ",Unique_ID_Water_Point)</f>
        <v>Kinyankera gravity system</v>
      </c>
      <c r="K258" s="11">
        <f t="shared" ref="K258:K321" si="609">IF(Total_Families_In_Community=0," ",Total_Families_In_Community)</f>
        <v>105</v>
      </c>
      <c r="L258" s="11">
        <f t="shared" si="583"/>
        <v>0</v>
      </c>
      <c r="M258" s="11">
        <f t="shared" si="584"/>
        <v>1</v>
      </c>
      <c r="N258" s="11">
        <f t="shared" si="585"/>
        <v>0</v>
      </c>
      <c r="O258" s="11">
        <f t="shared" ref="O258:O321" si="610">IF(Total_Families_With_Access=0," ",Total_Families_With_Access)</f>
        <v>105</v>
      </c>
      <c r="P258" s="11" t="str">
        <f t="shared" ref="P258:P321" si="611">IF(Total_Families_Without_Access=0," ",Total_Families_Without_Access)</f>
        <v xml:space="preserve"> </v>
      </c>
      <c r="Q258" s="13">
        <f t="shared" si="586"/>
        <v>1</v>
      </c>
      <c r="R258" s="11">
        <f t="shared" si="587"/>
        <v>1</v>
      </c>
      <c r="S258" s="11">
        <f t="shared" ref="S258:S321" si="612">IF(T258=1,IF(N258="",0,IF(N258&lt;=Gov_Standard_Number_Users,1,0)),0)</f>
        <v>1</v>
      </c>
      <c r="T258" s="11">
        <f t="shared" ref="T258:T321" si="613">IF(Improved_Water_Point="Yes",1,0)</f>
        <v>1</v>
      </c>
      <c r="U258" s="11" t="str">
        <f t="shared" ref="U258:U321" si="614">PROPER(CONCATENATE(Type_Of_Water_Point_System,Type_Unimproved_Source))</f>
        <v>Piped Network -- Gravity Only</v>
      </c>
      <c r="V258" s="11">
        <f t="shared" ref="V258:V321" si="615">IF(Water_System_Construction_Date=0," ",Water_System_Construction_Date)</f>
        <v>2010</v>
      </c>
      <c r="W258" s="11" t="str">
        <f t="shared" ref="W258:W321" si="616">PROPER(Construction_Funder)</f>
        <v>Local Government And Community</v>
      </c>
      <c r="X258" s="11" t="str">
        <f t="shared" ref="X258:X321" si="617">PROPER(Source_Type)</f>
        <v>Spring</v>
      </c>
      <c r="Y258" s="11">
        <f t="shared" ref="Y258:Y321" si="618">IF(Number_of_Sources=0," ",Number_of_Sources)</f>
        <v>1</v>
      </c>
      <c r="Z258" s="11">
        <f t="shared" ref="Z258:Z321" si="619">IF(Source_Protected="Yes",1,0)</f>
        <v>1</v>
      </c>
      <c r="AA258" s="11">
        <f t="shared" ref="AA258:AA321" si="620">IF(Presence_Intake=0," ",IF(Presence_Intake="Yes",1,0))</f>
        <v>0</v>
      </c>
      <c r="AB258" s="11" t="str">
        <f t="shared" ref="AB258:AB321" si="621">PROPER(Type_Intake_Structure)</f>
        <v/>
      </c>
      <c r="AC258" s="11" t="str">
        <f t="shared" ref="AC258:AC321" si="622">IF(Number_Of_Intakes=0," ",Number_Of_Intakes)</f>
        <v xml:space="preserve"> </v>
      </c>
      <c r="AD258" s="11" t="str">
        <f t="shared" ref="AD258:AD321" si="623">IF(Construction_Date_Intake=0," ",Construction_Date_Intake)</f>
        <v xml:space="preserve"> </v>
      </c>
      <c r="AE258" s="11" t="str">
        <f t="shared" ref="AE258:AE321" si="624">IF(Physical_State_Intake=0," ",IF(Physical_State_Intake="Normal",1,IF(Physical_State_Intake="Poor",2,IF(Physical_State_Intake="Does Not Function",3))))</f>
        <v xml:space="preserve"> </v>
      </c>
      <c r="AF258" s="11">
        <f t="shared" ref="AF258:AF321" si="625">IF(Seconds_To_Fill_20Liters=0," ",Seconds_To_Fill_20Liters)</f>
        <v>20</v>
      </c>
      <c r="AG258" s="12">
        <f t="shared" si="588"/>
        <v>86400</v>
      </c>
      <c r="AH258" s="12">
        <f t="shared" si="589"/>
        <v>164.57142857142858</v>
      </c>
      <c r="AI258" s="11">
        <f t="shared" si="590"/>
        <v>1</v>
      </c>
      <c r="AJ258" s="11">
        <f t="shared" ref="AJ258:AJ321" si="626">IF(Presence_Conduction_Line=0," ",IF(Presence_Conduction_Line="Yes",1,0))</f>
        <v>1</v>
      </c>
      <c r="AK258" s="11">
        <f t="shared" ref="AK258:AK321" si="627">IF(Number_Of_Conduction_Lines=0," ",Number_Of_Conduction_Lines)</f>
        <v>1</v>
      </c>
      <c r="AL258" s="11">
        <f t="shared" ref="AL258:AL321" si="628">IF(Construction_Date_Conduction_Line=0," ",Construction_Date_Conduction_Line)</f>
        <v>2015</v>
      </c>
      <c r="AM258" s="11">
        <f t="shared" ref="AM258:AM321" si="629">IF(Physical_State_Conduction_Line=0," ",IF(Physical_State_Conduction_Line="Normal",1,IF(Physical_State_Conduction_Line="Poor",2,IF(Physical_State_Conduction_Line="Does Not Function",3))))</f>
        <v>1</v>
      </c>
      <c r="AN258" s="11">
        <f t="shared" ref="AN258:AN321" si="630">IF(Length_Conduction_Line=0," ",Length_Conduction_Line)</f>
        <v>100</v>
      </c>
      <c r="AO258" s="11">
        <f t="shared" ref="AO258:AO321" si="631">IF(Presence_Storage_Tank=0," ",IF(Presence_Storage_Tank="Yes",1,0))</f>
        <v>1</v>
      </c>
      <c r="AP258" s="11">
        <f t="shared" ref="AP258:AP321" si="632">IF(Number_Of_Storage_Tanks=0," ",Number_Of_Storage_Tanks)</f>
        <v>1</v>
      </c>
      <c r="AQ258" s="11">
        <f t="shared" ref="AQ258:AQ321" si="633">IF(Construction_Date_Storage_Tank=0," ",Construction_Date_Storage_Tank)</f>
        <v>2015</v>
      </c>
      <c r="AR258" s="11">
        <f t="shared" ref="AR258:AR321" si="634">IF(Physical_State_Storage_Tank=0," ",IF(Physical_State_Storage_Tank="Normal",1,IF(Physical_State_Storage_Tank="Poor",2,IF(Physical_State_Storage_Tank="Does Not Function",3))))</f>
        <v>1</v>
      </c>
      <c r="AS258" s="11">
        <f t="shared" ref="AS258:AS321" si="635">IF(Presence_Other_Concrete_Structures=0," ",IF(Presence_Other_Concrete_Structures="Yes",1,0))</f>
        <v>0</v>
      </c>
      <c r="AT258" s="11" t="str">
        <f t="shared" ref="AT258:AT321" si="636">IF(Number_Of_Concrete_Structures=0," ",Number_Of_Concrete_Structures)</f>
        <v xml:space="preserve"> </v>
      </c>
      <c r="AU258" s="11" t="str">
        <f t="shared" ref="AU258:AU321" si="637">PROPER(Type_Concrete_Structures)</f>
        <v/>
      </c>
      <c r="AV258" s="11" t="str">
        <f t="shared" ref="AV258:AV321" si="638">IF(Construction_Date_Concrete_Structures=0," ",Construction_Date_Concrete_Structures)</f>
        <v xml:space="preserve"> </v>
      </c>
      <c r="AW258" s="11" t="str">
        <f t="shared" ref="AW258:AW321" si="639">IF(Physical_State_Concrete_Structures=0," ",IF(Physical_State_Concrete_Structures="Normal",1,IF(Physical_State_Concrete_Structures="Poor",2,IF(Physical_State_Concrete_Structures="Does Not Function",3))))</f>
        <v xml:space="preserve"> </v>
      </c>
      <c r="AX258" s="11">
        <f t="shared" ref="AX258:AX321" si="640">IF(Presence_Distribution_Network=0," ",IF(Presence_Distribution_Network="Yes",1,0))</f>
        <v>1</v>
      </c>
      <c r="AY258" s="11">
        <f t="shared" ref="AY258:AY321" si="641">IF(Number_Of_Distribution_Networks=0," ",Number_Of_Distribution_Networks)</f>
        <v>1</v>
      </c>
      <c r="AZ258" s="11">
        <f t="shared" ref="AZ258:AZ321" si="642">IF(Construction_Date_Distribution_Network=0," ",Construction_Date_Distribution_Network)</f>
        <v>2015</v>
      </c>
      <c r="BA258" s="11">
        <f t="shared" ref="BA258:BA321" si="643">IF(Physical_State_Distribution_Network=0," ",IF(Physical_State_Distribution_Network="Normal",1,IF(Physical_State_Distribution_Network="Poor",2,IF(Physical_State_Distribution_Network="Does Not Function",3))))</f>
        <v>1</v>
      </c>
      <c r="BB258" s="11">
        <f t="shared" ref="BB258:BB321" si="644">IF(Length_Distribution_Network=0," ",Length_Distribution_Network)</f>
        <v>1000</v>
      </c>
      <c r="BC258" s="11">
        <f t="shared" ref="BC258:BC321" si="645">IF(Presence_Pump=0," ",IF(Presence_Pump="Yes",1,0))</f>
        <v>0</v>
      </c>
      <c r="BD258" s="11" t="str">
        <f t="shared" ref="BD258:BD321" si="646">IF(Number_Of_Pumps=0," ",Number_Of_Pumps)</f>
        <v xml:space="preserve"> </v>
      </c>
      <c r="BE258" s="11" t="str">
        <f t="shared" ref="BE258:BE321" si="647">IF(Construction_Date_Pump=0," ",Construction_Date_Pump)</f>
        <v xml:space="preserve"> </v>
      </c>
      <c r="BF258" s="11" t="str">
        <f t="shared" ref="BF258:BF321" si="648">IF(Physical_State_Pump=0," ",IF(Physical_State_Pump="Normal",1,IF(Physical_State_Pump="Poor",2,IF(Physical_State_Pump="Does Not Function",3))))</f>
        <v xml:space="preserve"> </v>
      </c>
      <c r="BG258" s="11" t="str">
        <f t="shared" si="578"/>
        <v xml:space="preserve"> </v>
      </c>
      <c r="BH258" s="11" t="str">
        <f t="shared" ref="BH258:BH321" si="649">IF(Construction_Date_Pump_House=0," ",Construction_Date_Pump_House)</f>
        <v xml:space="preserve"> </v>
      </c>
      <c r="BI258" s="11" t="str">
        <f t="shared" ref="BI258:BI321" si="650">IF(Physical_State_Pump_House=0," ",IF(Physical_State_Pump_House="Normal",1,IF(Physical_State_Pump_House="Poor",2,IF(Physical_State_Pump_House="Does Not Function",3))))</f>
        <v xml:space="preserve"> </v>
      </c>
      <c r="BJ258" s="11">
        <f t="shared" ref="BJ258:BJ321" si="651">IF(Presence_Treatment_Equipment=0," ",IF(Presence_Treatment_Equipment="Yes",1,0))</f>
        <v>0</v>
      </c>
      <c r="BK258" s="11" t="str">
        <f t="shared" ref="BK258:BK321" si="652">PROPER(Type_Treatment_Facility)</f>
        <v/>
      </c>
      <c r="BL258" s="11" t="str">
        <f t="shared" ref="BL258:BL321" si="653">IF(Construction_Date_Treatment_Equipt=0," ",Construction_Date_Treatment_Equipt)</f>
        <v xml:space="preserve"> </v>
      </c>
      <c r="BM258" s="11" t="str">
        <f t="shared" ref="BM258:BM321" si="654">IF(Physical_State_Treatment_Equipt=0," ",IF(Physical_State_Treatment_Equipt="Normal",1,IF(Physical_State_Treatment_Equipt="Poor",2,IF(Physical_State_Treatment_Equipt="Does Not Function",3))))</f>
        <v xml:space="preserve"> </v>
      </c>
      <c r="BN258" s="11" t="str">
        <f t="shared" ref="BN258:BN321" si="655">IF(Presence_Treatment_Housing_Structure=0," ",IF(Presence_Treatment_Housing_Structure="Yes",1,0))</f>
        <v xml:space="preserve"> </v>
      </c>
      <c r="BO258" s="11" t="str">
        <f t="shared" ref="BO258:BO321" si="656">IF(Construction_Date_Treatment_Housing=0," ",Construction_Date_Treatment_Housing)</f>
        <v xml:space="preserve"> </v>
      </c>
      <c r="BP258" s="11" t="str">
        <f t="shared" ref="BP258:BP321" si="657">IF(Physical_State_Treatment_Housing=0," ",IF(Physical_State_Treatment_Housing="Normal",1,IF(Physical_State_Treatment_Housing="Poor",2,IF(Physical_State_Treatment_Housing="Does Not Function",3))))</f>
        <v xml:space="preserve"> </v>
      </c>
      <c r="BQ258" s="11" t="str">
        <f t="shared" ref="BQ258:BQ321" si="658">IF(ISBLANK(E_Coli_Result)," ",E_Coli_Result)</f>
        <v>0</v>
      </c>
      <c r="BR258" s="25">
        <f t="shared" ref="BR258:BR321" si="659">IF(ISBLANK(Residual_Chlorine_Result),"",Residual_Chlorine_Result)</f>
        <v>0</v>
      </c>
      <c r="BS258" s="11" t="str">
        <f t="shared" ref="BS258:BS321" si="660">IF(ISBLANK(Bacteria_Result)," ",Bacteria_Result)</f>
        <v>Not Present</v>
      </c>
      <c r="BT258" s="11" t="str">
        <f t="shared" ref="BT258:BT321" si="661">IF(ISBLANK(Turbidity_Result)," ",Turbidity_Result)</f>
        <v>0</v>
      </c>
      <c r="BU258" s="12">
        <f t="shared" si="591"/>
        <v>1</v>
      </c>
      <c r="BV258" s="12">
        <f t="shared" si="592"/>
        <v>0</v>
      </c>
      <c r="BW258" s="12">
        <f t="shared" si="579"/>
        <v>1</v>
      </c>
      <c r="BX258" s="12">
        <f t="shared" si="593"/>
        <v>1</v>
      </c>
      <c r="BY258" s="11">
        <f t="shared" si="594"/>
        <v>1</v>
      </c>
      <c r="BZ258" s="11">
        <f t="shared" ref="BZ258:BZ321" si="662">IF(Presence_Kiosk=0," ",IF(Presence_Kiosk="Yes",1,0))</f>
        <v>1</v>
      </c>
      <c r="CA258" s="11">
        <f t="shared" ref="CA258:CA321" si="663">IF(Number_Of_Kiosks=0," ",Number_Of_Kiosks)</f>
        <v>3</v>
      </c>
      <c r="CB258" s="11">
        <f t="shared" ref="CB258:CB321" si="664">IF(Construction_Date_Kiosk=0," ",Construction_Date_Kiosk)</f>
        <v>2010</v>
      </c>
      <c r="CC258" s="11">
        <f t="shared" ref="CC258:CC321" si="665">IF(Physical_State_Kiosk=0," ",IF(Physical_State_Kiosk="Normal",1,IF(Physical_State_Kiosk="Poor",2,IF(Physical_State_Kiosk="Does Not Function",3))))</f>
        <v>1</v>
      </c>
      <c r="CD258" s="11" t="str">
        <f t="shared" ref="CD258:CD321" si="666">IF(Out_Of_Service_Or_Broken=0," ",Out_Of_Service_Or_Broken)</f>
        <v>No</v>
      </c>
      <c r="CE258" s="11">
        <f t="shared" si="595"/>
        <v>0</v>
      </c>
      <c r="CF258" s="11">
        <f t="shared" si="596"/>
        <v>0</v>
      </c>
      <c r="CG258" s="11">
        <f t="shared" si="597"/>
        <v>1</v>
      </c>
      <c r="CH258" s="11">
        <f t="shared" si="598"/>
        <v>0</v>
      </c>
      <c r="CI258" s="11">
        <f t="shared" ref="CI258:CI321" si="667">IF(Water_Available="Yes",1,0)</f>
        <v>1</v>
      </c>
      <c r="CJ258" s="11">
        <f t="shared" ref="CJ258:CJ321" si="668">IF(Overall_Water_Point_Rating=0," ",IF(Overall_Water_Point_Rating="Normal",1,IF(Overall_Water_Point_Rating="Poor",2,IF(Overall_Water_Point_Rating="Does Not Function",3))))</f>
        <v>1</v>
      </c>
    </row>
    <row r="259" spans="1:88" x14ac:dyDescent="0.3">
      <c r="A259" s="11">
        <f t="shared" si="599"/>
        <v>2017</v>
      </c>
      <c r="B259" s="11" t="str">
        <f t="shared" si="600"/>
        <v>09-03-2017 18:11:13 CET</v>
      </c>
      <c r="C259" s="11" t="str">
        <f t="shared" si="601"/>
        <v>Rwanda</v>
      </c>
      <c r="D259" s="11" t="str">
        <f t="shared" si="602"/>
        <v>Rulindo</v>
      </c>
      <c r="E259" s="11" t="str">
        <f t="shared" si="603"/>
        <v>Ngoma</v>
      </c>
      <c r="F259" s="11" t="str">
        <f t="shared" si="604"/>
        <v>Karambo</v>
      </c>
      <c r="G259" s="11" t="str">
        <f t="shared" si="605"/>
        <v>Jyambere</v>
      </c>
      <c r="H259" s="11" t="str">
        <f t="shared" si="606"/>
        <v/>
      </c>
      <c r="I259" s="11" t="str">
        <f t="shared" si="607"/>
        <v/>
      </c>
      <c r="J259" s="11" t="str">
        <f t="shared" si="608"/>
        <v>Gahama network</v>
      </c>
      <c r="K259" s="11">
        <f t="shared" si="609"/>
        <v>117</v>
      </c>
      <c r="L259" s="11">
        <f t="shared" si="583"/>
        <v>0</v>
      </c>
      <c r="M259" s="11">
        <f t="shared" si="584"/>
        <v>5</v>
      </c>
      <c r="N259" s="11">
        <f t="shared" si="585"/>
        <v>0</v>
      </c>
      <c r="O259" s="11">
        <f t="shared" si="610"/>
        <v>52</v>
      </c>
      <c r="P259" s="11">
        <f t="shared" si="611"/>
        <v>65</v>
      </c>
      <c r="Q259" s="13">
        <f t="shared" si="586"/>
        <v>0.44444444444444442</v>
      </c>
      <c r="R259" s="11">
        <f t="shared" si="587"/>
        <v>0</v>
      </c>
      <c r="S259" s="11">
        <f t="shared" si="612"/>
        <v>1</v>
      </c>
      <c r="T259" s="11">
        <f t="shared" si="613"/>
        <v>1</v>
      </c>
      <c r="U259" s="11" t="str">
        <f t="shared" si="614"/>
        <v>Piped Network -- Gravity Only</v>
      </c>
      <c r="V259" s="11">
        <f t="shared" si="615"/>
        <v>2014</v>
      </c>
      <c r="W259" s="11" t="str">
        <f t="shared" si="616"/>
        <v>Governement (District, Wasac) And Water For People</v>
      </c>
      <c r="X259" s="11" t="str">
        <f t="shared" si="617"/>
        <v>Spring</v>
      </c>
      <c r="Y259" s="11">
        <f t="shared" si="618"/>
        <v>1</v>
      </c>
      <c r="Z259" s="11">
        <f t="shared" si="619"/>
        <v>0</v>
      </c>
      <c r="AA259" s="11">
        <f t="shared" si="620"/>
        <v>1</v>
      </c>
      <c r="AB259" s="11" t="str">
        <f t="shared" si="621"/>
        <v>"Springbox" --Intake Structure At A Spring</v>
      </c>
      <c r="AC259" s="11">
        <f t="shared" si="622"/>
        <v>1</v>
      </c>
      <c r="AD259" s="11">
        <f t="shared" si="623"/>
        <v>2014</v>
      </c>
      <c r="AE259" s="11">
        <f t="shared" si="624"/>
        <v>2</v>
      </c>
      <c r="AF259" s="11">
        <f t="shared" si="625"/>
        <v>15</v>
      </c>
      <c r="AG259" s="12">
        <f t="shared" si="588"/>
        <v>115200</v>
      </c>
      <c r="AH259" s="12">
        <f t="shared" si="589"/>
        <v>443.07692307692309</v>
      </c>
      <c r="AI259" s="11">
        <f t="shared" si="590"/>
        <v>1</v>
      </c>
      <c r="AJ259" s="11">
        <f t="shared" si="626"/>
        <v>1</v>
      </c>
      <c r="AK259" s="11">
        <f t="shared" si="627"/>
        <v>1</v>
      </c>
      <c r="AL259" s="11">
        <f t="shared" si="628"/>
        <v>2014</v>
      </c>
      <c r="AM259" s="11">
        <f t="shared" si="629"/>
        <v>1</v>
      </c>
      <c r="AN259" s="11">
        <f t="shared" si="630"/>
        <v>1800</v>
      </c>
      <c r="AO259" s="11">
        <f t="shared" si="631"/>
        <v>1</v>
      </c>
      <c r="AP259" s="11">
        <f t="shared" si="632"/>
        <v>2</v>
      </c>
      <c r="AQ259" s="11">
        <f t="shared" si="633"/>
        <v>2014</v>
      </c>
      <c r="AR259" s="11">
        <f t="shared" si="634"/>
        <v>1</v>
      </c>
      <c r="AS259" s="11">
        <f t="shared" si="635"/>
        <v>1</v>
      </c>
      <c r="AT259" s="11">
        <f t="shared" si="636"/>
        <v>1</v>
      </c>
      <c r="AU259" s="11" t="str">
        <f t="shared" si="637"/>
        <v>Distribution Chamber</v>
      </c>
      <c r="AV259" s="11">
        <f t="shared" si="638"/>
        <v>2014</v>
      </c>
      <c r="AW259" s="11">
        <f t="shared" si="639"/>
        <v>1</v>
      </c>
      <c r="AX259" s="11">
        <f t="shared" si="640"/>
        <v>1</v>
      </c>
      <c r="AY259" s="11">
        <f t="shared" si="641"/>
        <v>1</v>
      </c>
      <c r="AZ259" s="11">
        <f t="shared" si="642"/>
        <v>2014</v>
      </c>
      <c r="BA259" s="11">
        <f t="shared" si="643"/>
        <v>1</v>
      </c>
      <c r="BB259" s="11">
        <f t="shared" si="644"/>
        <v>1200</v>
      </c>
      <c r="BC259" s="11">
        <f t="shared" si="645"/>
        <v>0</v>
      </c>
      <c r="BD259" s="11" t="str">
        <f t="shared" si="646"/>
        <v xml:space="preserve"> </v>
      </c>
      <c r="BE259" s="11" t="str">
        <f t="shared" si="647"/>
        <v xml:space="preserve"> </v>
      </c>
      <c r="BF259" s="11" t="str">
        <f t="shared" si="648"/>
        <v xml:space="preserve"> </v>
      </c>
      <c r="BG259" s="11" t="str">
        <f t="shared" ref="BG259:BG322" si="669">IF(Presence_Pump_House=0," ",IF(Presence_Pump_House="Yes",1,0))</f>
        <v xml:space="preserve"> </v>
      </c>
      <c r="BH259" s="11" t="str">
        <f t="shared" si="649"/>
        <v xml:space="preserve"> </v>
      </c>
      <c r="BI259" s="11" t="str">
        <f t="shared" si="650"/>
        <v xml:space="preserve"> </v>
      </c>
      <c r="BJ259" s="11">
        <f t="shared" si="651"/>
        <v>0</v>
      </c>
      <c r="BK259" s="11" t="str">
        <f t="shared" si="652"/>
        <v/>
      </c>
      <c r="BL259" s="11" t="str">
        <f t="shared" si="653"/>
        <v xml:space="preserve"> </v>
      </c>
      <c r="BM259" s="11" t="str">
        <f t="shared" si="654"/>
        <v xml:space="preserve"> </v>
      </c>
      <c r="BN259" s="11" t="str">
        <f t="shared" si="655"/>
        <v xml:space="preserve"> </v>
      </c>
      <c r="BO259" s="11" t="str">
        <f t="shared" si="656"/>
        <v xml:space="preserve"> </v>
      </c>
      <c r="BP259" s="11" t="str">
        <f t="shared" si="657"/>
        <v xml:space="preserve"> </v>
      </c>
      <c r="BQ259" s="11" t="str">
        <f t="shared" si="658"/>
        <v>0</v>
      </c>
      <c r="BR259" s="25">
        <f t="shared" si="659"/>
        <v>0</v>
      </c>
      <c r="BS259" s="11" t="str">
        <f t="shared" si="660"/>
        <v>Not Present</v>
      </c>
      <c r="BT259" s="11" t="str">
        <f t="shared" si="661"/>
        <v>0</v>
      </c>
      <c r="BU259" s="12">
        <f t="shared" si="591"/>
        <v>1</v>
      </c>
      <c r="BV259" s="12">
        <f t="shared" si="592"/>
        <v>0</v>
      </c>
      <c r="BW259" s="12">
        <f t="shared" ref="BW259:BW322" si="670">IF(BS259="Not Present",1,0)</f>
        <v>1</v>
      </c>
      <c r="BX259" s="12">
        <f t="shared" si="593"/>
        <v>1</v>
      </c>
      <c r="BY259" s="11">
        <f t="shared" si="594"/>
        <v>1</v>
      </c>
      <c r="BZ259" s="11">
        <f t="shared" si="662"/>
        <v>1</v>
      </c>
      <c r="CA259" s="11">
        <f t="shared" si="663"/>
        <v>5</v>
      </c>
      <c r="CB259" s="11">
        <f t="shared" si="664"/>
        <v>2014</v>
      </c>
      <c r="CC259" s="11">
        <f t="shared" si="665"/>
        <v>1</v>
      </c>
      <c r="CD259" s="11" t="str">
        <f t="shared" si="666"/>
        <v>No</v>
      </c>
      <c r="CE259" s="11">
        <f t="shared" si="595"/>
        <v>0</v>
      </c>
      <c r="CF259" s="11">
        <f t="shared" si="596"/>
        <v>0</v>
      </c>
      <c r="CG259" s="11">
        <f t="shared" si="597"/>
        <v>1</v>
      </c>
      <c r="CH259" s="11">
        <f t="shared" si="598"/>
        <v>0</v>
      </c>
      <c r="CI259" s="11">
        <f t="shared" si="667"/>
        <v>1</v>
      </c>
      <c r="CJ259" s="11">
        <f t="shared" si="668"/>
        <v>2</v>
      </c>
    </row>
    <row r="260" spans="1:88" x14ac:dyDescent="0.3">
      <c r="A260" s="11">
        <f t="shared" si="599"/>
        <v>2017</v>
      </c>
      <c r="B260" s="11" t="str">
        <f t="shared" si="600"/>
        <v>18-04-2017 06:56:47 CEST</v>
      </c>
      <c r="C260" s="11" t="str">
        <f t="shared" si="601"/>
        <v>Rwanda</v>
      </c>
      <c r="D260" s="11" t="str">
        <f t="shared" si="602"/>
        <v>Rulindo</v>
      </c>
      <c r="E260" s="11" t="str">
        <f t="shared" si="603"/>
        <v>Tumba</v>
      </c>
      <c r="F260" s="11" t="str">
        <f t="shared" si="604"/>
        <v>Gahabwa</v>
      </c>
      <c r="G260" s="11" t="str">
        <f t="shared" si="605"/>
        <v>Kabuga</v>
      </c>
      <c r="H260" s="11" t="str">
        <f t="shared" si="606"/>
        <v/>
      </c>
      <c r="I260" s="11" t="str">
        <f t="shared" si="607"/>
        <v/>
      </c>
      <c r="J260" s="11" t="str">
        <f t="shared" si="608"/>
        <v>Water point chez Ntuyenabo/Nyirambuga pumping system</v>
      </c>
      <c r="K260" s="11">
        <f t="shared" si="609"/>
        <v>155</v>
      </c>
      <c r="L260" s="11">
        <f t="shared" si="583"/>
        <v>30604</v>
      </c>
      <c r="M260" s="11">
        <f t="shared" si="584"/>
        <v>1</v>
      </c>
      <c r="N260" s="11">
        <f t="shared" si="585"/>
        <v>30604</v>
      </c>
      <c r="O260" s="11">
        <f t="shared" si="610"/>
        <v>155</v>
      </c>
      <c r="P260" s="11" t="str">
        <f t="shared" si="611"/>
        <v xml:space="preserve"> </v>
      </c>
      <c r="Q260" s="13">
        <f t="shared" si="586"/>
        <v>1</v>
      </c>
      <c r="R260" s="11">
        <f t="shared" si="587"/>
        <v>1</v>
      </c>
      <c r="S260" s="11">
        <f t="shared" si="612"/>
        <v>0</v>
      </c>
      <c r="T260" s="11">
        <f t="shared" si="613"/>
        <v>1</v>
      </c>
      <c r="U260" s="11" t="str">
        <f t="shared" si="614"/>
        <v>Piped Network With Pump</v>
      </c>
      <c r="V260" s="11">
        <f t="shared" si="615"/>
        <v>2017</v>
      </c>
      <c r="W260" s="11" t="str">
        <f t="shared" si="616"/>
        <v>Governement (District, Wasac) And Water For People</v>
      </c>
      <c r="X260" s="11" t="str">
        <f t="shared" si="617"/>
        <v>Spring</v>
      </c>
      <c r="Y260" s="11">
        <f t="shared" si="618"/>
        <v>2</v>
      </c>
      <c r="Z260" s="11">
        <f t="shared" si="619"/>
        <v>1</v>
      </c>
      <c r="AA260" s="11">
        <f t="shared" si="620"/>
        <v>0</v>
      </c>
      <c r="AB260" s="11" t="str">
        <f t="shared" si="621"/>
        <v/>
      </c>
      <c r="AC260" s="11" t="str">
        <f t="shared" si="622"/>
        <v xml:space="preserve"> </v>
      </c>
      <c r="AD260" s="11" t="str">
        <f t="shared" si="623"/>
        <v xml:space="preserve"> </v>
      </c>
      <c r="AE260" s="11" t="str">
        <f t="shared" si="624"/>
        <v xml:space="preserve"> </v>
      </c>
      <c r="AF260" s="11">
        <f t="shared" si="625"/>
        <v>5</v>
      </c>
      <c r="AG260" s="12">
        <f t="shared" si="588"/>
        <v>345600</v>
      </c>
      <c r="AH260" s="12">
        <f t="shared" si="589"/>
        <v>445.93548387096774</v>
      </c>
      <c r="AI260" s="11">
        <f t="shared" si="590"/>
        <v>1</v>
      </c>
      <c r="AJ260" s="11">
        <f t="shared" si="626"/>
        <v>0</v>
      </c>
      <c r="AK260" s="11" t="str">
        <f t="shared" si="627"/>
        <v xml:space="preserve"> </v>
      </c>
      <c r="AL260" s="11" t="str">
        <f t="shared" si="628"/>
        <v xml:space="preserve"> </v>
      </c>
      <c r="AM260" s="11" t="str">
        <f t="shared" si="629"/>
        <v xml:space="preserve"> </v>
      </c>
      <c r="AN260" s="11" t="str">
        <f t="shared" si="630"/>
        <v xml:space="preserve"> </v>
      </c>
      <c r="AO260" s="11">
        <f t="shared" si="631"/>
        <v>0</v>
      </c>
      <c r="AP260" s="11" t="str">
        <f t="shared" si="632"/>
        <v xml:space="preserve"> </v>
      </c>
      <c r="AQ260" s="11" t="str">
        <f t="shared" si="633"/>
        <v xml:space="preserve"> </v>
      </c>
      <c r="AR260" s="11" t="str">
        <f t="shared" si="634"/>
        <v xml:space="preserve"> </v>
      </c>
      <c r="AS260" s="11">
        <f t="shared" si="635"/>
        <v>0</v>
      </c>
      <c r="AT260" s="11" t="str">
        <f t="shared" si="636"/>
        <v xml:space="preserve"> </v>
      </c>
      <c r="AU260" s="11" t="str">
        <f t="shared" si="637"/>
        <v/>
      </c>
      <c r="AV260" s="11" t="str">
        <f t="shared" si="638"/>
        <v xml:space="preserve"> </v>
      </c>
      <c r="AW260" s="11" t="str">
        <f t="shared" si="639"/>
        <v xml:space="preserve"> </v>
      </c>
      <c r="AX260" s="11">
        <f t="shared" si="640"/>
        <v>0</v>
      </c>
      <c r="AY260" s="11" t="str">
        <f t="shared" si="641"/>
        <v xml:space="preserve"> </v>
      </c>
      <c r="AZ260" s="11" t="str">
        <f t="shared" si="642"/>
        <v xml:space="preserve"> </v>
      </c>
      <c r="BA260" s="11" t="str">
        <f t="shared" si="643"/>
        <v xml:space="preserve"> </v>
      </c>
      <c r="BB260" s="11" t="str">
        <f t="shared" si="644"/>
        <v xml:space="preserve"> </v>
      </c>
      <c r="BC260" s="11">
        <f t="shared" si="645"/>
        <v>0</v>
      </c>
      <c r="BD260" s="11" t="str">
        <f t="shared" si="646"/>
        <v xml:space="preserve"> </v>
      </c>
      <c r="BE260" s="11" t="str">
        <f t="shared" si="647"/>
        <v xml:space="preserve"> </v>
      </c>
      <c r="BF260" s="11" t="str">
        <f t="shared" si="648"/>
        <v xml:space="preserve"> </v>
      </c>
      <c r="BG260" s="11" t="str">
        <f t="shared" si="669"/>
        <v xml:space="preserve"> </v>
      </c>
      <c r="BH260" s="11" t="str">
        <f t="shared" si="649"/>
        <v xml:space="preserve"> </v>
      </c>
      <c r="BI260" s="11" t="str">
        <f t="shared" si="650"/>
        <v xml:space="preserve"> </v>
      </c>
      <c r="BJ260" s="11">
        <f t="shared" si="651"/>
        <v>0</v>
      </c>
      <c r="BK260" s="11" t="str">
        <f t="shared" si="652"/>
        <v/>
      </c>
      <c r="BL260" s="11" t="str">
        <f t="shared" si="653"/>
        <v xml:space="preserve"> </v>
      </c>
      <c r="BM260" s="11" t="str">
        <f t="shared" si="654"/>
        <v xml:space="preserve"> </v>
      </c>
      <c r="BN260" s="11" t="str">
        <f t="shared" si="655"/>
        <v xml:space="preserve"> </v>
      </c>
      <c r="BO260" s="11" t="str">
        <f t="shared" si="656"/>
        <v xml:space="preserve"> </v>
      </c>
      <c r="BP260" s="11" t="str">
        <f t="shared" si="657"/>
        <v xml:space="preserve"> </v>
      </c>
      <c r="BQ260" s="11" t="str">
        <f t="shared" si="658"/>
        <v>0</v>
      </c>
      <c r="BR260" s="25">
        <f t="shared" si="659"/>
        <v>0</v>
      </c>
      <c r="BS260" s="11" t="str">
        <f t="shared" si="660"/>
        <v>Not Present</v>
      </c>
      <c r="BT260" s="11" t="str">
        <f t="shared" si="661"/>
        <v>0</v>
      </c>
      <c r="BU260" s="12">
        <f t="shared" si="591"/>
        <v>1</v>
      </c>
      <c r="BV260" s="12">
        <f t="shared" si="592"/>
        <v>0</v>
      </c>
      <c r="BW260" s="12">
        <f t="shared" si="670"/>
        <v>1</v>
      </c>
      <c r="BX260" s="12">
        <f t="shared" si="593"/>
        <v>1</v>
      </c>
      <c r="BY260" s="11">
        <f t="shared" si="594"/>
        <v>1</v>
      </c>
      <c r="BZ260" s="11">
        <f t="shared" si="662"/>
        <v>1</v>
      </c>
      <c r="CA260" s="11">
        <f t="shared" si="663"/>
        <v>2</v>
      </c>
      <c r="CB260" s="11">
        <f t="shared" si="664"/>
        <v>2017</v>
      </c>
      <c r="CC260" s="11">
        <f t="shared" si="665"/>
        <v>3</v>
      </c>
      <c r="CD260" s="11" t="str">
        <f t="shared" si="666"/>
        <v>No</v>
      </c>
      <c r="CE260" s="11">
        <f t="shared" si="595"/>
        <v>0</v>
      </c>
      <c r="CF260" s="11">
        <f t="shared" si="596"/>
        <v>0</v>
      </c>
      <c r="CG260" s="11">
        <f t="shared" si="597"/>
        <v>1</v>
      </c>
      <c r="CH260" s="11">
        <f t="shared" si="598"/>
        <v>0</v>
      </c>
      <c r="CI260" s="11">
        <f t="shared" si="667"/>
        <v>0</v>
      </c>
      <c r="CJ260" s="11">
        <f t="shared" si="668"/>
        <v>3</v>
      </c>
    </row>
    <row r="261" spans="1:88" x14ac:dyDescent="0.3">
      <c r="A261" s="11">
        <f t="shared" si="599"/>
        <v>2017</v>
      </c>
      <c r="B261" s="11" t="str">
        <f t="shared" si="600"/>
        <v>15-03-2017 08:00:12 CET</v>
      </c>
      <c r="C261" s="11" t="str">
        <f t="shared" si="601"/>
        <v>Rwanda</v>
      </c>
      <c r="D261" s="11" t="str">
        <f t="shared" si="602"/>
        <v>Rulindo</v>
      </c>
      <c r="E261" s="11" t="str">
        <f t="shared" si="603"/>
        <v>Base</v>
      </c>
      <c r="F261" s="11" t="str">
        <f t="shared" si="604"/>
        <v>Cyohoha</v>
      </c>
      <c r="G261" s="11" t="str">
        <f t="shared" si="605"/>
        <v>Kabuga</v>
      </c>
      <c r="H261" s="11" t="str">
        <f t="shared" si="606"/>
        <v/>
      </c>
      <c r="I261" s="11" t="str">
        <f t="shared" si="607"/>
        <v/>
      </c>
      <c r="J261" s="11" t="str">
        <f t="shared" si="608"/>
        <v>Gihanga</v>
      </c>
      <c r="K261" s="11">
        <f t="shared" si="609"/>
        <v>73</v>
      </c>
      <c r="L261" s="11">
        <f t="shared" si="583"/>
        <v>2456</v>
      </c>
      <c r="M261" s="11">
        <f t="shared" si="584"/>
        <v>10</v>
      </c>
      <c r="N261" s="11">
        <f t="shared" si="585"/>
        <v>245.6</v>
      </c>
      <c r="O261" s="11">
        <f t="shared" si="610"/>
        <v>60</v>
      </c>
      <c r="P261" s="11">
        <f t="shared" si="611"/>
        <v>13</v>
      </c>
      <c r="Q261" s="13">
        <f t="shared" si="586"/>
        <v>0.82191780821917804</v>
      </c>
      <c r="R261" s="11">
        <f t="shared" si="587"/>
        <v>0</v>
      </c>
      <c r="S261" s="11">
        <f t="shared" si="612"/>
        <v>1</v>
      </c>
      <c r="T261" s="11">
        <f t="shared" si="613"/>
        <v>1</v>
      </c>
      <c r="U261" s="11" t="str">
        <f t="shared" si="614"/>
        <v>Piped Network -- Gravity Only</v>
      </c>
      <c r="V261" s="11">
        <f t="shared" si="615"/>
        <v>2016</v>
      </c>
      <c r="W261" s="11" t="str">
        <f t="shared" si="616"/>
        <v>Governement (District, Wasac) And Water For People</v>
      </c>
      <c r="X261" s="11" t="str">
        <f t="shared" si="617"/>
        <v>Spring</v>
      </c>
      <c r="Y261" s="11">
        <f t="shared" si="618"/>
        <v>1</v>
      </c>
      <c r="Z261" s="11">
        <f t="shared" si="619"/>
        <v>1</v>
      </c>
      <c r="AA261" s="11">
        <f t="shared" si="620"/>
        <v>1</v>
      </c>
      <c r="AB261" s="11" t="str">
        <f t="shared" si="621"/>
        <v>"Springbox" --Intake Structure At A Spring</v>
      </c>
      <c r="AC261" s="11">
        <f t="shared" si="622"/>
        <v>1</v>
      </c>
      <c r="AD261" s="11">
        <f t="shared" si="623"/>
        <v>2016</v>
      </c>
      <c r="AE261" s="11">
        <f t="shared" si="624"/>
        <v>2</v>
      </c>
      <c r="AF261" s="11">
        <f t="shared" si="625"/>
        <v>15</v>
      </c>
      <c r="AG261" s="12">
        <f t="shared" si="588"/>
        <v>115200</v>
      </c>
      <c r="AH261" s="12">
        <f t="shared" si="589"/>
        <v>384</v>
      </c>
      <c r="AI261" s="11">
        <f t="shared" si="590"/>
        <v>1</v>
      </c>
      <c r="AJ261" s="11">
        <f t="shared" si="626"/>
        <v>1</v>
      </c>
      <c r="AK261" s="11">
        <f t="shared" si="627"/>
        <v>1</v>
      </c>
      <c r="AL261" s="11">
        <f t="shared" si="628"/>
        <v>2016</v>
      </c>
      <c r="AM261" s="11">
        <f t="shared" si="629"/>
        <v>2</v>
      </c>
      <c r="AN261" s="11">
        <f t="shared" si="630"/>
        <v>7200</v>
      </c>
      <c r="AO261" s="11">
        <f t="shared" si="631"/>
        <v>1</v>
      </c>
      <c r="AP261" s="11">
        <f t="shared" si="632"/>
        <v>6</v>
      </c>
      <c r="AQ261" s="11">
        <f t="shared" si="633"/>
        <v>2016</v>
      </c>
      <c r="AR261" s="11">
        <f t="shared" si="634"/>
        <v>2</v>
      </c>
      <c r="AS261" s="11">
        <f t="shared" si="635"/>
        <v>0</v>
      </c>
      <c r="AT261" s="11" t="str">
        <f t="shared" si="636"/>
        <v xml:space="preserve"> </v>
      </c>
      <c r="AU261" s="11" t="str">
        <f t="shared" si="637"/>
        <v/>
      </c>
      <c r="AV261" s="11" t="str">
        <f t="shared" si="638"/>
        <v xml:space="preserve"> </v>
      </c>
      <c r="AW261" s="11" t="str">
        <f t="shared" si="639"/>
        <v xml:space="preserve"> </v>
      </c>
      <c r="AX261" s="11">
        <f t="shared" si="640"/>
        <v>0</v>
      </c>
      <c r="AY261" s="11" t="str">
        <f t="shared" si="641"/>
        <v xml:space="preserve"> </v>
      </c>
      <c r="AZ261" s="11" t="str">
        <f t="shared" si="642"/>
        <v xml:space="preserve"> </v>
      </c>
      <c r="BA261" s="11" t="str">
        <f t="shared" si="643"/>
        <v xml:space="preserve"> </v>
      </c>
      <c r="BB261" s="11" t="str">
        <f t="shared" si="644"/>
        <v xml:space="preserve"> </v>
      </c>
      <c r="BC261" s="11">
        <f t="shared" si="645"/>
        <v>0</v>
      </c>
      <c r="BD261" s="11" t="str">
        <f t="shared" si="646"/>
        <v xml:space="preserve"> </v>
      </c>
      <c r="BE261" s="11" t="str">
        <f t="shared" si="647"/>
        <v xml:space="preserve"> </v>
      </c>
      <c r="BF261" s="11" t="str">
        <f t="shared" si="648"/>
        <v xml:space="preserve"> </v>
      </c>
      <c r="BG261" s="11" t="str">
        <f t="shared" si="669"/>
        <v xml:space="preserve"> </v>
      </c>
      <c r="BH261" s="11" t="str">
        <f t="shared" si="649"/>
        <v xml:space="preserve"> </v>
      </c>
      <c r="BI261" s="11" t="str">
        <f t="shared" si="650"/>
        <v xml:space="preserve"> </v>
      </c>
      <c r="BJ261" s="11">
        <f t="shared" si="651"/>
        <v>0</v>
      </c>
      <c r="BK261" s="11" t="str">
        <f t="shared" si="652"/>
        <v/>
      </c>
      <c r="BL261" s="11" t="str">
        <f t="shared" si="653"/>
        <v xml:space="preserve"> </v>
      </c>
      <c r="BM261" s="11" t="str">
        <f t="shared" si="654"/>
        <v xml:space="preserve"> </v>
      </c>
      <c r="BN261" s="11" t="str">
        <f t="shared" si="655"/>
        <v xml:space="preserve"> </v>
      </c>
      <c r="BO261" s="11" t="str">
        <f t="shared" si="656"/>
        <v xml:space="preserve"> </v>
      </c>
      <c r="BP261" s="11" t="str">
        <f t="shared" si="657"/>
        <v xml:space="preserve"> </v>
      </c>
      <c r="BQ261" s="11" t="str">
        <f t="shared" si="658"/>
        <v>0</v>
      </c>
      <c r="BR261" s="25">
        <f t="shared" si="659"/>
        <v>0</v>
      </c>
      <c r="BS261" s="11" t="str">
        <f t="shared" si="660"/>
        <v>Not Present</v>
      </c>
      <c r="BT261" s="11" t="str">
        <f t="shared" si="661"/>
        <v>0</v>
      </c>
      <c r="BU261" s="12">
        <f t="shared" si="591"/>
        <v>1</v>
      </c>
      <c r="BV261" s="12">
        <f t="shared" si="592"/>
        <v>0</v>
      </c>
      <c r="BW261" s="12">
        <f t="shared" si="670"/>
        <v>1</v>
      </c>
      <c r="BX261" s="12">
        <f t="shared" si="593"/>
        <v>1</v>
      </c>
      <c r="BY261" s="11">
        <f t="shared" si="594"/>
        <v>1</v>
      </c>
      <c r="BZ261" s="11">
        <f t="shared" si="662"/>
        <v>1</v>
      </c>
      <c r="CA261" s="11">
        <f t="shared" si="663"/>
        <v>2</v>
      </c>
      <c r="CB261" s="11">
        <f t="shared" si="664"/>
        <v>2016</v>
      </c>
      <c r="CC261" s="11">
        <f t="shared" si="665"/>
        <v>3</v>
      </c>
      <c r="CD261" s="11" t="str">
        <f t="shared" si="666"/>
        <v>Yes</v>
      </c>
      <c r="CE261" s="11">
        <f t="shared" si="595"/>
        <v>7</v>
      </c>
      <c r="CF261" s="11">
        <f t="shared" si="596"/>
        <v>7</v>
      </c>
      <c r="CG261" s="11">
        <f t="shared" si="597"/>
        <v>0</v>
      </c>
      <c r="CH261" s="11">
        <f t="shared" si="598"/>
        <v>49</v>
      </c>
      <c r="CI261" s="11">
        <f t="shared" si="667"/>
        <v>0</v>
      </c>
      <c r="CJ261" s="11">
        <f t="shared" si="668"/>
        <v>2</v>
      </c>
    </row>
    <row r="262" spans="1:88" x14ac:dyDescent="0.3">
      <c r="A262" s="11">
        <f t="shared" si="599"/>
        <v>2017</v>
      </c>
      <c r="B262" s="11" t="str">
        <f t="shared" si="600"/>
        <v>20-04-2017 10:42:00 CEST</v>
      </c>
      <c r="C262" s="11" t="str">
        <f t="shared" si="601"/>
        <v>Rwanda</v>
      </c>
      <c r="D262" s="11" t="str">
        <f t="shared" si="602"/>
        <v>Rulindo</v>
      </c>
      <c r="E262" s="11" t="str">
        <f t="shared" si="603"/>
        <v>Tumba</v>
      </c>
      <c r="F262" s="11" t="str">
        <f t="shared" si="604"/>
        <v>Nyirabirori</v>
      </c>
      <c r="G262" s="11" t="str">
        <f t="shared" si="605"/>
        <v>Gihanga</v>
      </c>
      <c r="H262" s="11" t="str">
        <f t="shared" si="606"/>
        <v/>
      </c>
      <c r="I262" s="11" t="str">
        <f t="shared" si="607"/>
        <v/>
      </c>
      <c r="J262" s="11" t="str">
        <f t="shared" si="608"/>
        <v>Water point at Gihanga under road/Nyirambuga pumping</v>
      </c>
      <c r="K262" s="11">
        <f t="shared" si="609"/>
        <v>152</v>
      </c>
      <c r="L262" s="11">
        <f t="shared" si="583"/>
        <v>30604</v>
      </c>
      <c r="M262" s="11">
        <f t="shared" si="584"/>
        <v>1</v>
      </c>
      <c r="N262" s="11">
        <f t="shared" si="585"/>
        <v>30604</v>
      </c>
      <c r="O262" s="11">
        <f t="shared" si="610"/>
        <v>152</v>
      </c>
      <c r="P262" s="11" t="str">
        <f t="shared" si="611"/>
        <v xml:space="preserve"> </v>
      </c>
      <c r="Q262" s="13">
        <f t="shared" si="586"/>
        <v>1</v>
      </c>
      <c r="R262" s="11">
        <f t="shared" si="587"/>
        <v>1</v>
      </c>
      <c r="S262" s="11">
        <f t="shared" si="612"/>
        <v>0</v>
      </c>
      <c r="T262" s="11">
        <f t="shared" si="613"/>
        <v>1</v>
      </c>
      <c r="U262" s="11" t="str">
        <f t="shared" si="614"/>
        <v>Piped Network With Pump</v>
      </c>
      <c r="V262" s="11">
        <f t="shared" si="615"/>
        <v>2017</v>
      </c>
      <c r="W262" s="11" t="str">
        <f t="shared" si="616"/>
        <v>Governement (District, Wasac) And Water For People</v>
      </c>
      <c r="X262" s="11" t="str">
        <f t="shared" si="617"/>
        <v>Spring</v>
      </c>
      <c r="Y262" s="11">
        <f t="shared" si="618"/>
        <v>2</v>
      </c>
      <c r="Z262" s="11">
        <f t="shared" si="619"/>
        <v>1</v>
      </c>
      <c r="AA262" s="11">
        <f t="shared" si="620"/>
        <v>0</v>
      </c>
      <c r="AB262" s="11" t="str">
        <f t="shared" si="621"/>
        <v/>
      </c>
      <c r="AC262" s="11" t="str">
        <f t="shared" si="622"/>
        <v xml:space="preserve"> </v>
      </c>
      <c r="AD262" s="11" t="str">
        <f t="shared" si="623"/>
        <v xml:space="preserve"> </v>
      </c>
      <c r="AE262" s="11" t="str">
        <f t="shared" si="624"/>
        <v xml:space="preserve"> </v>
      </c>
      <c r="AF262" s="11">
        <f t="shared" si="625"/>
        <v>5</v>
      </c>
      <c r="AG262" s="12">
        <f t="shared" si="588"/>
        <v>345600</v>
      </c>
      <c r="AH262" s="12">
        <f t="shared" si="589"/>
        <v>454.73684210526318</v>
      </c>
      <c r="AI262" s="11">
        <f t="shared" si="590"/>
        <v>1</v>
      </c>
      <c r="AJ262" s="11">
        <f t="shared" si="626"/>
        <v>0</v>
      </c>
      <c r="AK262" s="11" t="str">
        <f t="shared" si="627"/>
        <v xml:space="preserve"> </v>
      </c>
      <c r="AL262" s="11" t="str">
        <f t="shared" si="628"/>
        <v xml:space="preserve"> </v>
      </c>
      <c r="AM262" s="11" t="str">
        <f t="shared" si="629"/>
        <v xml:space="preserve"> </v>
      </c>
      <c r="AN262" s="11" t="str">
        <f t="shared" si="630"/>
        <v xml:space="preserve"> </v>
      </c>
      <c r="AO262" s="11">
        <f t="shared" si="631"/>
        <v>1</v>
      </c>
      <c r="AP262" s="11">
        <f t="shared" si="632"/>
        <v>1</v>
      </c>
      <c r="AQ262" s="11">
        <f t="shared" si="633"/>
        <v>2017</v>
      </c>
      <c r="AR262" s="11">
        <f t="shared" si="634"/>
        <v>1</v>
      </c>
      <c r="AS262" s="11">
        <f t="shared" si="635"/>
        <v>1</v>
      </c>
      <c r="AT262" s="11">
        <f t="shared" si="636"/>
        <v>1</v>
      </c>
      <c r="AU262" s="11" t="str">
        <f t="shared" si="637"/>
        <v>Washout</v>
      </c>
      <c r="AV262" s="11">
        <f t="shared" si="638"/>
        <v>2017</v>
      </c>
      <c r="AW262" s="11">
        <f t="shared" si="639"/>
        <v>1</v>
      </c>
      <c r="AX262" s="11">
        <f t="shared" si="640"/>
        <v>0</v>
      </c>
      <c r="AY262" s="11" t="str">
        <f t="shared" si="641"/>
        <v xml:space="preserve"> </v>
      </c>
      <c r="AZ262" s="11" t="str">
        <f t="shared" si="642"/>
        <v xml:space="preserve"> </v>
      </c>
      <c r="BA262" s="11" t="str">
        <f t="shared" si="643"/>
        <v xml:space="preserve"> </v>
      </c>
      <c r="BB262" s="11" t="str">
        <f t="shared" si="644"/>
        <v xml:space="preserve"> </v>
      </c>
      <c r="BC262" s="11">
        <f t="shared" si="645"/>
        <v>0</v>
      </c>
      <c r="BD262" s="11" t="str">
        <f t="shared" si="646"/>
        <v xml:space="preserve"> </v>
      </c>
      <c r="BE262" s="11" t="str">
        <f t="shared" si="647"/>
        <v xml:space="preserve"> </v>
      </c>
      <c r="BF262" s="11" t="str">
        <f t="shared" si="648"/>
        <v xml:space="preserve"> </v>
      </c>
      <c r="BG262" s="11" t="str">
        <f t="shared" si="669"/>
        <v xml:space="preserve"> </v>
      </c>
      <c r="BH262" s="11" t="str">
        <f t="shared" si="649"/>
        <v xml:space="preserve"> </v>
      </c>
      <c r="BI262" s="11" t="str">
        <f t="shared" si="650"/>
        <v xml:space="preserve"> </v>
      </c>
      <c r="BJ262" s="11">
        <f t="shared" si="651"/>
        <v>0</v>
      </c>
      <c r="BK262" s="11" t="str">
        <f t="shared" si="652"/>
        <v/>
      </c>
      <c r="BL262" s="11" t="str">
        <f t="shared" si="653"/>
        <v xml:space="preserve"> </v>
      </c>
      <c r="BM262" s="11" t="str">
        <f t="shared" si="654"/>
        <v xml:space="preserve"> </v>
      </c>
      <c r="BN262" s="11" t="str">
        <f t="shared" si="655"/>
        <v xml:space="preserve"> </v>
      </c>
      <c r="BO262" s="11" t="str">
        <f t="shared" si="656"/>
        <v xml:space="preserve"> </v>
      </c>
      <c r="BP262" s="11" t="str">
        <f t="shared" si="657"/>
        <v xml:space="preserve"> </v>
      </c>
      <c r="BQ262" s="11" t="str">
        <f t="shared" si="658"/>
        <v>0</v>
      </c>
      <c r="BR262" s="25">
        <f t="shared" si="659"/>
        <v>0</v>
      </c>
      <c r="BS262" s="11" t="str">
        <f t="shared" si="660"/>
        <v>Not Present</v>
      </c>
      <c r="BT262" s="11" t="str">
        <f t="shared" si="661"/>
        <v>0</v>
      </c>
      <c r="BU262" s="12">
        <f t="shared" si="591"/>
        <v>1</v>
      </c>
      <c r="BV262" s="12">
        <f t="shared" si="592"/>
        <v>0</v>
      </c>
      <c r="BW262" s="12">
        <f t="shared" si="670"/>
        <v>1</v>
      </c>
      <c r="BX262" s="12">
        <f t="shared" si="593"/>
        <v>1</v>
      </c>
      <c r="BY262" s="11">
        <f t="shared" si="594"/>
        <v>1</v>
      </c>
      <c r="BZ262" s="11">
        <f t="shared" si="662"/>
        <v>1</v>
      </c>
      <c r="CA262" s="11">
        <f t="shared" si="663"/>
        <v>2</v>
      </c>
      <c r="CB262" s="11">
        <f t="shared" si="664"/>
        <v>2017</v>
      </c>
      <c r="CC262" s="11">
        <f t="shared" si="665"/>
        <v>1</v>
      </c>
      <c r="CD262" s="11" t="str">
        <f t="shared" si="666"/>
        <v>No</v>
      </c>
      <c r="CE262" s="11">
        <f t="shared" si="595"/>
        <v>0</v>
      </c>
      <c r="CF262" s="11">
        <f t="shared" si="596"/>
        <v>0</v>
      </c>
      <c r="CG262" s="11">
        <f t="shared" si="597"/>
        <v>1</v>
      </c>
      <c r="CH262" s="11">
        <f t="shared" si="598"/>
        <v>0</v>
      </c>
      <c r="CI262" s="11">
        <f t="shared" si="667"/>
        <v>1</v>
      </c>
      <c r="CJ262" s="11">
        <f t="shared" si="668"/>
        <v>1</v>
      </c>
    </row>
    <row r="263" spans="1:88" x14ac:dyDescent="0.3">
      <c r="A263" s="11">
        <f t="shared" si="599"/>
        <v>2017</v>
      </c>
      <c r="B263" s="11" t="str">
        <f t="shared" si="600"/>
        <v>26-03-2017 23:13:51 CEST</v>
      </c>
      <c r="C263" s="11" t="str">
        <f t="shared" si="601"/>
        <v>Rwanda</v>
      </c>
      <c r="D263" s="11" t="str">
        <f t="shared" si="602"/>
        <v>Rulindo</v>
      </c>
      <c r="E263" s="11" t="str">
        <f t="shared" si="603"/>
        <v>Mbogo</v>
      </c>
      <c r="F263" s="11" t="str">
        <f t="shared" si="604"/>
        <v>Rurenge</v>
      </c>
      <c r="G263" s="11" t="str">
        <f t="shared" si="605"/>
        <v>Gitaba</v>
      </c>
      <c r="H263" s="11" t="str">
        <f t="shared" si="606"/>
        <v/>
      </c>
      <c r="I263" s="11" t="str">
        <f t="shared" si="607"/>
        <v/>
      </c>
      <c r="J263" s="11" t="str">
        <f t="shared" si="608"/>
        <v>Musenge network</v>
      </c>
      <c r="K263" s="11">
        <f t="shared" si="609"/>
        <v>195</v>
      </c>
      <c r="L263" s="11">
        <f t="shared" si="583"/>
        <v>6074</v>
      </c>
      <c r="M263" s="11">
        <f t="shared" si="584"/>
        <v>29</v>
      </c>
      <c r="N263" s="11">
        <f t="shared" si="585"/>
        <v>209.44827586206895</v>
      </c>
      <c r="O263" s="11">
        <f t="shared" si="610"/>
        <v>100</v>
      </c>
      <c r="P263" s="11">
        <f t="shared" si="611"/>
        <v>95</v>
      </c>
      <c r="Q263" s="13">
        <f t="shared" si="586"/>
        <v>0.51282051282051277</v>
      </c>
      <c r="R263" s="11">
        <f t="shared" si="587"/>
        <v>0</v>
      </c>
      <c r="S263" s="11">
        <f t="shared" si="612"/>
        <v>1</v>
      </c>
      <c r="T263" s="11">
        <f t="shared" si="613"/>
        <v>1</v>
      </c>
      <c r="U263" s="11" t="str">
        <f t="shared" si="614"/>
        <v>Piped Network With Pump</v>
      </c>
      <c r="V263" s="11">
        <f t="shared" si="615"/>
        <v>2014</v>
      </c>
      <c r="W263" s="11" t="str">
        <f t="shared" si="616"/>
        <v>Governement (District, Wasac) And Water For People</v>
      </c>
      <c r="X263" s="11" t="str">
        <f t="shared" si="617"/>
        <v>Spring</v>
      </c>
      <c r="Y263" s="11">
        <f t="shared" si="618"/>
        <v>1</v>
      </c>
      <c r="Z263" s="11">
        <f t="shared" si="619"/>
        <v>1</v>
      </c>
      <c r="AA263" s="11">
        <f t="shared" si="620"/>
        <v>1</v>
      </c>
      <c r="AB263" s="11" t="str">
        <f t="shared" si="621"/>
        <v>"Springbox" --Intake Structure At A Spring</v>
      </c>
      <c r="AC263" s="11">
        <f t="shared" si="622"/>
        <v>1</v>
      </c>
      <c r="AD263" s="11">
        <f t="shared" si="623"/>
        <v>2014</v>
      </c>
      <c r="AE263" s="11">
        <f t="shared" si="624"/>
        <v>1</v>
      </c>
      <c r="AF263" s="11">
        <f t="shared" si="625"/>
        <v>4.4400000000000004</v>
      </c>
      <c r="AG263" s="12">
        <f t="shared" si="588"/>
        <v>389189.18918918911</v>
      </c>
      <c r="AH263" s="12">
        <f t="shared" si="589"/>
        <v>778.37837837837822</v>
      </c>
      <c r="AI263" s="11">
        <f t="shared" si="590"/>
        <v>1</v>
      </c>
      <c r="AJ263" s="11">
        <f t="shared" si="626"/>
        <v>1</v>
      </c>
      <c r="AK263" s="11">
        <f t="shared" si="627"/>
        <v>1</v>
      </c>
      <c r="AL263" s="11">
        <f t="shared" si="628"/>
        <v>2014</v>
      </c>
      <c r="AM263" s="11">
        <f t="shared" si="629"/>
        <v>1</v>
      </c>
      <c r="AN263" s="11">
        <f t="shared" si="630"/>
        <v>3000</v>
      </c>
      <c r="AO263" s="11">
        <f t="shared" si="631"/>
        <v>1</v>
      </c>
      <c r="AP263" s="11">
        <f t="shared" si="632"/>
        <v>16</v>
      </c>
      <c r="AQ263" s="11">
        <f t="shared" si="633"/>
        <v>2014</v>
      </c>
      <c r="AR263" s="11">
        <f t="shared" si="634"/>
        <v>1</v>
      </c>
      <c r="AS263" s="11">
        <f t="shared" si="635"/>
        <v>1</v>
      </c>
      <c r="AT263" s="11">
        <f t="shared" si="636"/>
        <v>8</v>
      </c>
      <c r="AU263" s="11" t="str">
        <f t="shared" si="637"/>
        <v>Washout And Air Release</v>
      </c>
      <c r="AV263" s="11">
        <f t="shared" si="638"/>
        <v>2014</v>
      </c>
      <c r="AW263" s="11">
        <f t="shared" si="639"/>
        <v>2</v>
      </c>
      <c r="AX263" s="11">
        <f t="shared" si="640"/>
        <v>1</v>
      </c>
      <c r="AY263" s="11">
        <f t="shared" si="641"/>
        <v>3</v>
      </c>
      <c r="AZ263" s="11">
        <f t="shared" si="642"/>
        <v>2014</v>
      </c>
      <c r="BA263" s="11">
        <f t="shared" si="643"/>
        <v>2</v>
      </c>
      <c r="BB263" s="11">
        <f t="shared" si="644"/>
        <v>20000</v>
      </c>
      <c r="BC263" s="11">
        <f t="shared" si="645"/>
        <v>1</v>
      </c>
      <c r="BD263" s="11">
        <f t="shared" si="646"/>
        <v>1</v>
      </c>
      <c r="BE263" s="11">
        <f t="shared" si="647"/>
        <v>2014</v>
      </c>
      <c r="BF263" s="11">
        <f t="shared" si="648"/>
        <v>1</v>
      </c>
      <c r="BG263" s="11">
        <f t="shared" si="669"/>
        <v>1</v>
      </c>
      <c r="BH263" s="11">
        <f t="shared" si="649"/>
        <v>2014</v>
      </c>
      <c r="BI263" s="11">
        <f t="shared" si="650"/>
        <v>1</v>
      </c>
      <c r="BJ263" s="11">
        <f t="shared" si="651"/>
        <v>0</v>
      </c>
      <c r="BK263" s="11" t="str">
        <f t="shared" si="652"/>
        <v/>
      </c>
      <c r="BL263" s="11" t="str">
        <f t="shared" si="653"/>
        <v xml:space="preserve"> </v>
      </c>
      <c r="BM263" s="11" t="str">
        <f t="shared" si="654"/>
        <v xml:space="preserve"> </v>
      </c>
      <c r="BN263" s="11" t="str">
        <f t="shared" si="655"/>
        <v xml:space="preserve"> </v>
      </c>
      <c r="BO263" s="11" t="str">
        <f t="shared" si="656"/>
        <v xml:space="preserve"> </v>
      </c>
      <c r="BP263" s="11" t="str">
        <f t="shared" si="657"/>
        <v xml:space="preserve"> </v>
      </c>
      <c r="BQ263" s="11" t="str">
        <f t="shared" si="658"/>
        <v>0</v>
      </c>
      <c r="BR263" s="25">
        <f t="shared" si="659"/>
        <v>0</v>
      </c>
      <c r="BS263" s="11" t="str">
        <f t="shared" si="660"/>
        <v>Not Present</v>
      </c>
      <c r="BT263" s="11" t="str">
        <f t="shared" si="661"/>
        <v>0</v>
      </c>
      <c r="BU263" s="12">
        <f t="shared" si="591"/>
        <v>1</v>
      </c>
      <c r="BV263" s="12">
        <f t="shared" si="592"/>
        <v>0</v>
      </c>
      <c r="BW263" s="12">
        <f t="shared" si="670"/>
        <v>1</v>
      </c>
      <c r="BX263" s="12">
        <f t="shared" si="593"/>
        <v>1</v>
      </c>
      <c r="BY263" s="11">
        <f t="shared" si="594"/>
        <v>1</v>
      </c>
      <c r="BZ263" s="11">
        <f t="shared" si="662"/>
        <v>1</v>
      </c>
      <c r="CA263" s="11">
        <f t="shared" si="663"/>
        <v>28</v>
      </c>
      <c r="CB263" s="11">
        <f t="shared" si="664"/>
        <v>2016</v>
      </c>
      <c r="CC263" s="11">
        <f t="shared" si="665"/>
        <v>1</v>
      </c>
      <c r="CD263" s="11" t="str">
        <f t="shared" si="666"/>
        <v>No</v>
      </c>
      <c r="CE263" s="11">
        <f t="shared" si="595"/>
        <v>0</v>
      </c>
      <c r="CF263" s="11">
        <f t="shared" si="596"/>
        <v>0</v>
      </c>
      <c r="CG263" s="11">
        <f t="shared" si="597"/>
        <v>1</v>
      </c>
      <c r="CH263" s="11">
        <f t="shared" si="598"/>
        <v>0</v>
      </c>
      <c r="CI263" s="11">
        <f t="shared" si="667"/>
        <v>1</v>
      </c>
      <c r="CJ263" s="11">
        <f t="shared" si="668"/>
        <v>1</v>
      </c>
    </row>
    <row r="264" spans="1:88" x14ac:dyDescent="0.3">
      <c r="A264" s="11">
        <f t="shared" si="599"/>
        <v>2017</v>
      </c>
      <c r="B264" s="11" t="str">
        <f t="shared" si="600"/>
        <v>24-03-2017 04:35:44 CET</v>
      </c>
      <c r="C264" s="11" t="str">
        <f t="shared" si="601"/>
        <v>Rwanda</v>
      </c>
      <c r="D264" s="11" t="str">
        <f t="shared" si="602"/>
        <v>Rulindo</v>
      </c>
      <c r="E264" s="11" t="str">
        <f t="shared" si="603"/>
        <v>Masoro</v>
      </c>
      <c r="F264" s="11" t="str">
        <f t="shared" si="604"/>
        <v>Kivugiza</v>
      </c>
      <c r="G264" s="11" t="str">
        <f t="shared" si="605"/>
        <v>Gasenga</v>
      </c>
      <c r="H264" s="11" t="str">
        <f t="shared" si="606"/>
        <v/>
      </c>
      <c r="I264" s="11" t="str">
        <f t="shared" si="607"/>
        <v/>
      </c>
      <c r="J264" s="11" t="str">
        <f t="shared" si="608"/>
        <v>Mutagata motorised network</v>
      </c>
      <c r="K264" s="11">
        <f t="shared" si="609"/>
        <v>284</v>
      </c>
      <c r="L264" s="11">
        <f t="shared" ref="L264:L327" si="671">(People_Using_System)</f>
        <v>26296</v>
      </c>
      <c r="M264" s="11">
        <f t="shared" ref="M264:M327" si="672">COUNTIFS(J:J,J264,T:T,1)</f>
        <v>49</v>
      </c>
      <c r="N264" s="11">
        <f t="shared" si="585"/>
        <v>536.65306122448976</v>
      </c>
      <c r="O264" s="11">
        <f t="shared" si="610"/>
        <v>138</v>
      </c>
      <c r="P264" s="11">
        <f t="shared" si="611"/>
        <v>146</v>
      </c>
      <c r="Q264" s="13">
        <f t="shared" si="586"/>
        <v>0.4859154929577465</v>
      </c>
      <c r="R264" s="11">
        <f t="shared" si="587"/>
        <v>0</v>
      </c>
      <c r="S264" s="11">
        <f t="shared" si="612"/>
        <v>0</v>
      </c>
      <c r="T264" s="11">
        <f t="shared" si="613"/>
        <v>1</v>
      </c>
      <c r="U264" s="11" t="str">
        <f t="shared" si="614"/>
        <v>Piped Network With Pump</v>
      </c>
      <c r="V264" s="11">
        <f t="shared" si="615"/>
        <v>1987</v>
      </c>
      <c r="W264" s="11" t="str">
        <f t="shared" si="616"/>
        <v>Governement (District, Wasac) And Water For People</v>
      </c>
      <c r="X264" s="11" t="str">
        <f t="shared" si="617"/>
        <v>Spring</v>
      </c>
      <c r="Y264" s="11">
        <f t="shared" si="618"/>
        <v>1</v>
      </c>
      <c r="Z264" s="11">
        <f t="shared" si="619"/>
        <v>1</v>
      </c>
      <c r="AA264" s="11">
        <f t="shared" si="620"/>
        <v>1</v>
      </c>
      <c r="AB264" s="11" t="str">
        <f t="shared" si="621"/>
        <v>"Springbox" --Intake Structure At A Spring</v>
      </c>
      <c r="AC264" s="11">
        <f t="shared" si="622"/>
        <v>1</v>
      </c>
      <c r="AD264" s="11">
        <f t="shared" si="623"/>
        <v>2007</v>
      </c>
      <c r="AE264" s="11">
        <f t="shared" si="624"/>
        <v>1</v>
      </c>
      <c r="AF264" s="11">
        <f t="shared" si="625"/>
        <v>5</v>
      </c>
      <c r="AG264" s="12">
        <f t="shared" si="588"/>
        <v>345600</v>
      </c>
      <c r="AH264" s="12">
        <f t="shared" si="589"/>
        <v>500.86956521739131</v>
      </c>
      <c r="AI264" s="11">
        <f t="shared" si="590"/>
        <v>1</v>
      </c>
      <c r="AJ264" s="11">
        <f t="shared" si="626"/>
        <v>1</v>
      </c>
      <c r="AK264" s="11">
        <f t="shared" si="627"/>
        <v>1</v>
      </c>
      <c r="AL264" s="11">
        <f t="shared" si="628"/>
        <v>2016</v>
      </c>
      <c r="AM264" s="11">
        <f t="shared" si="629"/>
        <v>1</v>
      </c>
      <c r="AN264" s="11">
        <f t="shared" si="630"/>
        <v>1900</v>
      </c>
      <c r="AO264" s="11">
        <f t="shared" si="631"/>
        <v>1</v>
      </c>
      <c r="AP264" s="11">
        <f t="shared" si="632"/>
        <v>39</v>
      </c>
      <c r="AQ264" s="11">
        <f t="shared" si="633"/>
        <v>2016</v>
      </c>
      <c r="AR264" s="11">
        <f t="shared" si="634"/>
        <v>1</v>
      </c>
      <c r="AS264" s="11">
        <f t="shared" si="635"/>
        <v>1</v>
      </c>
      <c r="AT264" s="11">
        <f t="shared" si="636"/>
        <v>17</v>
      </c>
      <c r="AU264" s="11" t="str">
        <f t="shared" si="637"/>
        <v>Pressure Break Tank|Distribution Chamber|Washout And Air Release</v>
      </c>
      <c r="AV264" s="11">
        <f t="shared" si="638"/>
        <v>2016</v>
      </c>
      <c r="AW264" s="11">
        <f t="shared" si="639"/>
        <v>1</v>
      </c>
      <c r="AX264" s="11">
        <f t="shared" si="640"/>
        <v>1</v>
      </c>
      <c r="AY264" s="11">
        <f t="shared" si="641"/>
        <v>6</v>
      </c>
      <c r="AZ264" s="11">
        <f t="shared" si="642"/>
        <v>2016</v>
      </c>
      <c r="BA264" s="11">
        <f t="shared" si="643"/>
        <v>1</v>
      </c>
      <c r="BB264" s="11">
        <f t="shared" si="644"/>
        <v>40000</v>
      </c>
      <c r="BC264" s="11">
        <f t="shared" si="645"/>
        <v>1</v>
      </c>
      <c r="BD264" s="11">
        <f t="shared" si="646"/>
        <v>5</v>
      </c>
      <c r="BE264" s="11">
        <f t="shared" si="647"/>
        <v>2017</v>
      </c>
      <c r="BF264" s="11">
        <f t="shared" si="648"/>
        <v>1</v>
      </c>
      <c r="BG264" s="11">
        <f t="shared" si="669"/>
        <v>1</v>
      </c>
      <c r="BH264" s="11">
        <f t="shared" si="649"/>
        <v>2016</v>
      </c>
      <c r="BI264" s="11">
        <f t="shared" si="650"/>
        <v>1</v>
      </c>
      <c r="BJ264" s="11">
        <f t="shared" si="651"/>
        <v>1</v>
      </c>
      <c r="BK264" s="11" t="str">
        <f t="shared" si="652"/>
        <v>Disinfection/Chlorination</v>
      </c>
      <c r="BL264" s="11">
        <f t="shared" si="653"/>
        <v>2017</v>
      </c>
      <c r="BM264" s="11">
        <f t="shared" si="654"/>
        <v>1</v>
      </c>
      <c r="BN264" s="11">
        <f t="shared" si="655"/>
        <v>0</v>
      </c>
      <c r="BO264" s="11" t="str">
        <f t="shared" si="656"/>
        <v xml:space="preserve"> </v>
      </c>
      <c r="BP264" s="11" t="str">
        <f t="shared" si="657"/>
        <v xml:space="preserve"> </v>
      </c>
      <c r="BQ264" s="11" t="str">
        <f t="shared" si="658"/>
        <v>0</v>
      </c>
      <c r="BR264" s="25">
        <f t="shared" si="659"/>
        <v>0</v>
      </c>
      <c r="BS264" s="11" t="str">
        <f t="shared" si="660"/>
        <v>Not Present</v>
      </c>
      <c r="BT264" s="11" t="str">
        <f t="shared" si="661"/>
        <v>0</v>
      </c>
      <c r="BU264" s="12">
        <f t="shared" si="591"/>
        <v>1</v>
      </c>
      <c r="BV264" s="12">
        <f t="shared" si="592"/>
        <v>0</v>
      </c>
      <c r="BW264" s="12">
        <f t="shared" si="670"/>
        <v>1</v>
      </c>
      <c r="BX264" s="12">
        <f t="shared" si="593"/>
        <v>1</v>
      </c>
      <c r="BY264" s="11">
        <f t="shared" si="594"/>
        <v>1</v>
      </c>
      <c r="BZ264" s="11">
        <f t="shared" si="662"/>
        <v>1</v>
      </c>
      <c r="CA264" s="11">
        <f t="shared" si="663"/>
        <v>64</v>
      </c>
      <c r="CB264" s="11">
        <f t="shared" si="664"/>
        <v>2016</v>
      </c>
      <c r="CC264" s="11">
        <f t="shared" si="665"/>
        <v>1</v>
      </c>
      <c r="CD264" s="11" t="str">
        <f t="shared" si="666"/>
        <v>No</v>
      </c>
      <c r="CE264" s="11">
        <f t="shared" si="595"/>
        <v>0</v>
      </c>
      <c r="CF264" s="11">
        <f t="shared" si="596"/>
        <v>0</v>
      </c>
      <c r="CG264" s="11">
        <f t="shared" si="597"/>
        <v>1</v>
      </c>
      <c r="CH264" s="11">
        <f t="shared" si="598"/>
        <v>0</v>
      </c>
      <c r="CI264" s="11">
        <f t="shared" si="667"/>
        <v>1</v>
      </c>
      <c r="CJ264" s="11">
        <f t="shared" si="668"/>
        <v>1</v>
      </c>
    </row>
    <row r="265" spans="1:88" x14ac:dyDescent="0.3">
      <c r="A265" s="11">
        <f t="shared" si="599"/>
        <v>2017</v>
      </c>
      <c r="B265" s="11" t="str">
        <f t="shared" si="600"/>
        <v>15-03-2017 05:16:20 CET</v>
      </c>
      <c r="C265" s="11" t="str">
        <f t="shared" si="601"/>
        <v>Rwanda</v>
      </c>
      <c r="D265" s="11" t="str">
        <f t="shared" si="602"/>
        <v>Rulindo</v>
      </c>
      <c r="E265" s="11" t="str">
        <f t="shared" si="603"/>
        <v>Base</v>
      </c>
      <c r="F265" s="11" t="str">
        <f t="shared" si="604"/>
        <v>Rwamahwa</v>
      </c>
      <c r="G265" s="11" t="str">
        <f t="shared" si="605"/>
        <v>Karambi</v>
      </c>
      <c r="H265" s="11" t="str">
        <f t="shared" si="606"/>
        <v/>
      </c>
      <c r="I265" s="11" t="str">
        <f t="shared" si="607"/>
        <v/>
      </c>
      <c r="J265" s="11" t="str">
        <f t="shared" si="608"/>
        <v>Rwankende</v>
      </c>
      <c r="K265" s="11">
        <f t="shared" si="609"/>
        <v>192</v>
      </c>
      <c r="L265" s="11">
        <f t="shared" si="671"/>
        <v>1789</v>
      </c>
      <c r="M265" s="11">
        <f t="shared" si="672"/>
        <v>14</v>
      </c>
      <c r="N265" s="11">
        <f t="shared" ref="N265:N328" si="673">L265/M265</f>
        <v>127.78571428571429</v>
      </c>
      <c r="O265" s="11">
        <f t="shared" si="610"/>
        <v>180</v>
      </c>
      <c r="P265" s="11">
        <f t="shared" si="611"/>
        <v>12</v>
      </c>
      <c r="Q265" s="13">
        <f t="shared" ref="Q265:Q328" si="674">IFERROR(O265/K265," ")</f>
        <v>0.9375</v>
      </c>
      <c r="R265" s="11">
        <f t="shared" ref="R265:R328" si="675">IF(Q265=" ",0,IF(Q265&gt;=95%,1,0))</f>
        <v>0</v>
      </c>
      <c r="S265" s="11">
        <f t="shared" si="612"/>
        <v>1</v>
      </c>
      <c r="T265" s="11">
        <f t="shared" si="613"/>
        <v>1</v>
      </c>
      <c r="U265" s="11" t="str">
        <f t="shared" si="614"/>
        <v>Piped Network -- Gravity Only</v>
      </c>
      <c r="V265" s="11">
        <f t="shared" si="615"/>
        <v>2012</v>
      </c>
      <c r="W265" s="11" t="str">
        <f t="shared" si="616"/>
        <v>Padiri</v>
      </c>
      <c r="X265" s="11" t="str">
        <f t="shared" si="617"/>
        <v>Spring</v>
      </c>
      <c r="Y265" s="11">
        <f t="shared" si="618"/>
        <v>3</v>
      </c>
      <c r="Z265" s="11">
        <f t="shared" si="619"/>
        <v>1</v>
      </c>
      <c r="AA265" s="11">
        <f t="shared" si="620"/>
        <v>1</v>
      </c>
      <c r="AB265" s="11" t="str">
        <f t="shared" si="621"/>
        <v>"Springbox" --Intake Structure At A Spring</v>
      </c>
      <c r="AC265" s="11">
        <f t="shared" si="622"/>
        <v>2</v>
      </c>
      <c r="AD265" s="11">
        <f t="shared" si="623"/>
        <v>2012</v>
      </c>
      <c r="AE265" s="11">
        <f t="shared" si="624"/>
        <v>1</v>
      </c>
      <c r="AF265" s="11">
        <f t="shared" si="625"/>
        <v>30</v>
      </c>
      <c r="AG265" s="12">
        <f t="shared" ref="AG265:AG328" si="676">IFERROR((20/AF265)*86400," ")</f>
        <v>57600</v>
      </c>
      <c r="AH265" s="12">
        <f t="shared" ref="AH265:AH328" si="677">IFERROR((AG265/(O265*5))," ")</f>
        <v>64</v>
      </c>
      <c r="AI265" s="11">
        <f t="shared" ref="AI265:AI328" si="678">IF(AH265=" ",0,IF(AH265&gt;=Gov_Standards_Quantity,1,0))</f>
        <v>1</v>
      </c>
      <c r="AJ265" s="11">
        <f t="shared" si="626"/>
        <v>1</v>
      </c>
      <c r="AK265" s="11">
        <f t="shared" si="627"/>
        <v>1</v>
      </c>
      <c r="AL265" s="11">
        <f t="shared" si="628"/>
        <v>2016</v>
      </c>
      <c r="AM265" s="11">
        <f t="shared" si="629"/>
        <v>1</v>
      </c>
      <c r="AN265" s="11">
        <f t="shared" si="630"/>
        <v>6450</v>
      </c>
      <c r="AO265" s="11">
        <f t="shared" si="631"/>
        <v>1</v>
      </c>
      <c r="AP265" s="11">
        <f t="shared" si="632"/>
        <v>2</v>
      </c>
      <c r="AQ265" s="11">
        <f t="shared" si="633"/>
        <v>2012</v>
      </c>
      <c r="AR265" s="11">
        <f t="shared" si="634"/>
        <v>1</v>
      </c>
      <c r="AS265" s="11">
        <f t="shared" si="635"/>
        <v>1</v>
      </c>
      <c r="AT265" s="11">
        <f t="shared" si="636"/>
        <v>2</v>
      </c>
      <c r="AU265" s="11" t="str">
        <f t="shared" si="637"/>
        <v>Distribution Chamber</v>
      </c>
      <c r="AV265" s="11">
        <f t="shared" si="638"/>
        <v>2012</v>
      </c>
      <c r="AW265" s="11">
        <f t="shared" si="639"/>
        <v>1</v>
      </c>
      <c r="AX265" s="11">
        <f t="shared" si="640"/>
        <v>1</v>
      </c>
      <c r="AY265" s="11">
        <f t="shared" si="641"/>
        <v>1</v>
      </c>
      <c r="AZ265" s="11">
        <f t="shared" si="642"/>
        <v>2012</v>
      </c>
      <c r="BA265" s="11">
        <f t="shared" si="643"/>
        <v>1</v>
      </c>
      <c r="BB265" s="11">
        <f t="shared" si="644"/>
        <v>6450</v>
      </c>
      <c r="BC265" s="11">
        <f t="shared" si="645"/>
        <v>0</v>
      </c>
      <c r="BD265" s="11" t="str">
        <f t="shared" si="646"/>
        <v xml:space="preserve"> </v>
      </c>
      <c r="BE265" s="11" t="str">
        <f t="shared" si="647"/>
        <v xml:space="preserve"> </v>
      </c>
      <c r="BF265" s="11" t="str">
        <f t="shared" si="648"/>
        <v xml:space="preserve"> </v>
      </c>
      <c r="BG265" s="11" t="str">
        <f t="shared" si="669"/>
        <v xml:space="preserve"> </v>
      </c>
      <c r="BH265" s="11" t="str">
        <f t="shared" si="649"/>
        <v xml:space="preserve"> </v>
      </c>
      <c r="BI265" s="11" t="str">
        <f t="shared" si="650"/>
        <v xml:space="preserve"> </v>
      </c>
      <c r="BJ265" s="11">
        <f t="shared" si="651"/>
        <v>0</v>
      </c>
      <c r="BK265" s="11" t="str">
        <f t="shared" si="652"/>
        <v/>
      </c>
      <c r="BL265" s="11" t="str">
        <f t="shared" si="653"/>
        <v xml:space="preserve"> </v>
      </c>
      <c r="BM265" s="11" t="str">
        <f t="shared" si="654"/>
        <v xml:space="preserve"> </v>
      </c>
      <c r="BN265" s="11" t="str">
        <f t="shared" si="655"/>
        <v xml:space="preserve"> </v>
      </c>
      <c r="BO265" s="11" t="str">
        <f t="shared" si="656"/>
        <v xml:space="preserve"> </v>
      </c>
      <c r="BP265" s="11" t="str">
        <f t="shared" si="657"/>
        <v xml:space="preserve"> </v>
      </c>
      <c r="BQ265" s="11" t="str">
        <f t="shared" si="658"/>
        <v>0</v>
      </c>
      <c r="BR265" s="25">
        <f t="shared" si="659"/>
        <v>0</v>
      </c>
      <c r="BS265" s="11" t="str">
        <f t="shared" si="660"/>
        <v>Not Present</v>
      </c>
      <c r="BT265" s="11" t="str">
        <f t="shared" si="661"/>
        <v>0</v>
      </c>
      <c r="BU265" s="12">
        <f t="shared" ref="BU265:BU328" si="679">IF(BQ265="0",1,0)</f>
        <v>1</v>
      </c>
      <c r="BV265" s="12">
        <f t="shared" ref="BV265:BV328" si="680">IF(BR265="",0,IF(AND(BR265&gt;=0,BR265&lt;=0.5),0,1))</f>
        <v>0</v>
      </c>
      <c r="BW265" s="12">
        <f t="shared" si="670"/>
        <v>1</v>
      </c>
      <c r="BX265" s="12">
        <f t="shared" ref="BX265:BX328" si="681">IF(OR(BT265="5",BT265="4",BT265="3",BT265="2",BT265="1",BT265="0"),1,0)</f>
        <v>1</v>
      </c>
      <c r="BY265" s="11">
        <f t="shared" ref="BY265:BY328" si="682">IF(AND(BW265=1,BX265=1),1,(IF(AND(BU265=1,BX265=1),1,(IF(AND(BV265=1,BX265=1),1,0)))))</f>
        <v>1</v>
      </c>
      <c r="BZ265" s="11">
        <f t="shared" si="662"/>
        <v>1</v>
      </c>
      <c r="CA265" s="11">
        <f t="shared" si="663"/>
        <v>1</v>
      </c>
      <c r="CB265" s="11">
        <f t="shared" si="664"/>
        <v>2012</v>
      </c>
      <c r="CC265" s="11">
        <f t="shared" si="665"/>
        <v>1</v>
      </c>
      <c r="CD265" s="11" t="str">
        <f t="shared" si="666"/>
        <v>No</v>
      </c>
      <c r="CE265" s="11">
        <f t="shared" ref="CE265:CE328" si="683">IF(CD265=" "," ",Number_Times_Broken)</f>
        <v>0</v>
      </c>
      <c r="CF265" s="11">
        <f t="shared" ref="CF265:CF328" si="684">IF(CD265=" "," ",Number__Of_Days_Broken)</f>
        <v>0</v>
      </c>
      <c r="CG265" s="11">
        <f t="shared" ref="CG265:CG328" si="685">IF(OR(CE265&gt;12,CF265&gt;1),0,1)</f>
        <v>1</v>
      </c>
      <c r="CH265" s="11">
        <f t="shared" ref="CH265:CH328" si="686">IFERROR((CE265*CF265)," ")</f>
        <v>0</v>
      </c>
      <c r="CI265" s="11">
        <f t="shared" si="667"/>
        <v>1</v>
      </c>
      <c r="CJ265" s="11">
        <f t="shared" si="668"/>
        <v>1</v>
      </c>
    </row>
    <row r="266" spans="1:88" x14ac:dyDescent="0.3">
      <c r="A266" s="11">
        <f t="shared" si="599"/>
        <v>2017</v>
      </c>
      <c r="B266" s="11" t="str">
        <f t="shared" si="600"/>
        <v>21-04-2017 16:22:36 CEST</v>
      </c>
      <c r="C266" s="11" t="str">
        <f t="shared" si="601"/>
        <v>Rwanda</v>
      </c>
      <c r="D266" s="11" t="str">
        <f t="shared" si="602"/>
        <v>Rulindo</v>
      </c>
      <c r="E266" s="11" t="str">
        <f t="shared" si="603"/>
        <v>Rusiga</v>
      </c>
      <c r="F266" s="11" t="str">
        <f t="shared" si="604"/>
        <v>Taba</v>
      </c>
      <c r="G266" s="11" t="str">
        <f t="shared" si="605"/>
        <v>Karenge</v>
      </c>
      <c r="H266" s="11" t="str">
        <f t="shared" si="606"/>
        <v/>
      </c>
      <c r="I266" s="11" t="str">
        <f t="shared" si="607"/>
        <v/>
      </c>
      <c r="J266" s="11" t="str">
        <f t="shared" si="608"/>
        <v>Water point at Kukabuga/Bitare-Gahondo gravity</v>
      </c>
      <c r="K266" s="11">
        <f t="shared" si="609"/>
        <v>112</v>
      </c>
      <c r="L266" s="11">
        <f t="shared" si="671"/>
        <v>9577</v>
      </c>
      <c r="M266" s="11">
        <f t="shared" si="672"/>
        <v>1</v>
      </c>
      <c r="N266" s="11">
        <f t="shared" si="673"/>
        <v>9577</v>
      </c>
      <c r="O266" s="11">
        <f t="shared" si="610"/>
        <v>112</v>
      </c>
      <c r="P266" s="11" t="str">
        <f t="shared" si="611"/>
        <v xml:space="preserve"> </v>
      </c>
      <c r="Q266" s="13">
        <f t="shared" si="674"/>
        <v>1</v>
      </c>
      <c r="R266" s="11">
        <f t="shared" si="675"/>
        <v>1</v>
      </c>
      <c r="S266" s="11">
        <f t="shared" si="612"/>
        <v>0</v>
      </c>
      <c r="T266" s="11">
        <f t="shared" si="613"/>
        <v>1</v>
      </c>
      <c r="U266" s="11" t="str">
        <f t="shared" si="614"/>
        <v>Piped Network -- Gravity Only</v>
      </c>
      <c r="V266" s="11">
        <f t="shared" si="615"/>
        <v>1989</v>
      </c>
      <c r="W266" s="11" t="str">
        <f t="shared" si="616"/>
        <v>Catholic Church</v>
      </c>
      <c r="X266" s="11" t="str">
        <f t="shared" si="617"/>
        <v>Spring</v>
      </c>
      <c r="Y266" s="11">
        <f t="shared" si="618"/>
        <v>2</v>
      </c>
      <c r="Z266" s="11">
        <f t="shared" si="619"/>
        <v>1</v>
      </c>
      <c r="AA266" s="11">
        <f t="shared" si="620"/>
        <v>1</v>
      </c>
      <c r="AB266" s="11" t="str">
        <f t="shared" si="621"/>
        <v>"Springbox" --Intake Structure At A Spring</v>
      </c>
      <c r="AC266" s="11">
        <f t="shared" si="622"/>
        <v>2</v>
      </c>
      <c r="AD266" s="11">
        <f t="shared" si="623"/>
        <v>2017</v>
      </c>
      <c r="AE266" s="11">
        <f t="shared" si="624"/>
        <v>1</v>
      </c>
      <c r="AF266" s="11">
        <f t="shared" si="625"/>
        <v>10</v>
      </c>
      <c r="AG266" s="12">
        <f t="shared" si="676"/>
        <v>172800</v>
      </c>
      <c r="AH266" s="12">
        <f t="shared" si="677"/>
        <v>308.57142857142856</v>
      </c>
      <c r="AI266" s="11">
        <f t="shared" si="678"/>
        <v>1</v>
      </c>
      <c r="AJ266" s="11">
        <f t="shared" si="626"/>
        <v>1</v>
      </c>
      <c r="AK266" s="11">
        <f t="shared" si="627"/>
        <v>2</v>
      </c>
      <c r="AL266" s="11">
        <f t="shared" si="628"/>
        <v>2017</v>
      </c>
      <c r="AM266" s="11">
        <f t="shared" si="629"/>
        <v>1</v>
      </c>
      <c r="AN266" s="11">
        <f t="shared" si="630"/>
        <v>400</v>
      </c>
      <c r="AO266" s="11">
        <f t="shared" si="631"/>
        <v>1</v>
      </c>
      <c r="AP266" s="11">
        <f t="shared" si="632"/>
        <v>1</v>
      </c>
      <c r="AQ266" s="11">
        <f t="shared" si="633"/>
        <v>1989</v>
      </c>
      <c r="AR266" s="11">
        <f t="shared" si="634"/>
        <v>3</v>
      </c>
      <c r="AS266" s="11">
        <f t="shared" si="635"/>
        <v>0</v>
      </c>
      <c r="AT266" s="11" t="str">
        <f t="shared" si="636"/>
        <v xml:space="preserve"> </v>
      </c>
      <c r="AU266" s="11" t="str">
        <f t="shared" si="637"/>
        <v/>
      </c>
      <c r="AV266" s="11" t="str">
        <f t="shared" si="638"/>
        <v xml:space="preserve"> </v>
      </c>
      <c r="AW266" s="11" t="str">
        <f t="shared" si="639"/>
        <v xml:space="preserve"> </v>
      </c>
      <c r="AX266" s="11">
        <f t="shared" si="640"/>
        <v>0</v>
      </c>
      <c r="AY266" s="11" t="str">
        <f t="shared" si="641"/>
        <v xml:space="preserve"> </v>
      </c>
      <c r="AZ266" s="11" t="str">
        <f t="shared" si="642"/>
        <v xml:space="preserve"> </v>
      </c>
      <c r="BA266" s="11" t="str">
        <f t="shared" si="643"/>
        <v xml:space="preserve"> </v>
      </c>
      <c r="BB266" s="11" t="str">
        <f t="shared" si="644"/>
        <v xml:space="preserve"> </v>
      </c>
      <c r="BC266" s="11">
        <f t="shared" si="645"/>
        <v>0</v>
      </c>
      <c r="BD266" s="11" t="str">
        <f t="shared" si="646"/>
        <v xml:space="preserve"> </v>
      </c>
      <c r="BE266" s="11" t="str">
        <f t="shared" si="647"/>
        <v xml:space="preserve"> </v>
      </c>
      <c r="BF266" s="11" t="str">
        <f t="shared" si="648"/>
        <v xml:space="preserve"> </v>
      </c>
      <c r="BG266" s="11" t="str">
        <f t="shared" si="669"/>
        <v xml:space="preserve"> </v>
      </c>
      <c r="BH266" s="11" t="str">
        <f t="shared" si="649"/>
        <v xml:space="preserve"> </v>
      </c>
      <c r="BI266" s="11" t="str">
        <f t="shared" si="650"/>
        <v xml:space="preserve"> </v>
      </c>
      <c r="BJ266" s="11">
        <f t="shared" si="651"/>
        <v>0</v>
      </c>
      <c r="BK266" s="11" t="str">
        <f t="shared" si="652"/>
        <v/>
      </c>
      <c r="BL266" s="11" t="str">
        <f t="shared" si="653"/>
        <v xml:space="preserve"> </v>
      </c>
      <c r="BM266" s="11" t="str">
        <f t="shared" si="654"/>
        <v xml:space="preserve"> </v>
      </c>
      <c r="BN266" s="11" t="str">
        <f t="shared" si="655"/>
        <v xml:space="preserve"> </v>
      </c>
      <c r="BO266" s="11" t="str">
        <f t="shared" si="656"/>
        <v xml:space="preserve"> </v>
      </c>
      <c r="BP266" s="11" t="str">
        <f t="shared" si="657"/>
        <v xml:space="preserve"> </v>
      </c>
      <c r="BQ266" s="11" t="str">
        <f t="shared" si="658"/>
        <v>0</v>
      </c>
      <c r="BR266" s="25">
        <f t="shared" si="659"/>
        <v>0</v>
      </c>
      <c r="BS266" s="11" t="str">
        <f t="shared" si="660"/>
        <v>Not Present</v>
      </c>
      <c r="BT266" s="11" t="str">
        <f t="shared" si="661"/>
        <v>0</v>
      </c>
      <c r="BU266" s="12">
        <f t="shared" si="679"/>
        <v>1</v>
      </c>
      <c r="BV266" s="12">
        <f t="shared" si="680"/>
        <v>0</v>
      </c>
      <c r="BW266" s="12">
        <f t="shared" si="670"/>
        <v>1</v>
      </c>
      <c r="BX266" s="12">
        <f t="shared" si="681"/>
        <v>1</v>
      </c>
      <c r="BY266" s="11">
        <f t="shared" si="682"/>
        <v>1</v>
      </c>
      <c r="BZ266" s="11">
        <f t="shared" si="662"/>
        <v>1</v>
      </c>
      <c r="CA266" s="11">
        <f t="shared" si="663"/>
        <v>1</v>
      </c>
      <c r="CB266" s="11">
        <f t="shared" si="664"/>
        <v>1989</v>
      </c>
      <c r="CC266" s="11">
        <f t="shared" si="665"/>
        <v>3</v>
      </c>
      <c r="CD266" s="11" t="str">
        <f t="shared" si="666"/>
        <v>No</v>
      </c>
      <c r="CE266" s="11">
        <f t="shared" si="683"/>
        <v>0</v>
      </c>
      <c r="CF266" s="11">
        <f t="shared" si="684"/>
        <v>0</v>
      </c>
      <c r="CG266" s="11">
        <f t="shared" si="685"/>
        <v>1</v>
      </c>
      <c r="CH266" s="11">
        <f t="shared" si="686"/>
        <v>0</v>
      </c>
      <c r="CI266" s="11">
        <f t="shared" si="667"/>
        <v>0</v>
      </c>
      <c r="CJ266" s="11">
        <f t="shared" si="668"/>
        <v>2</v>
      </c>
    </row>
    <row r="267" spans="1:88" x14ac:dyDescent="0.3">
      <c r="A267" s="11">
        <f t="shared" si="599"/>
        <v>2017</v>
      </c>
      <c r="B267" s="11" t="str">
        <f t="shared" si="600"/>
        <v>15-03-2017 19:58:10 CET</v>
      </c>
      <c r="C267" s="11" t="str">
        <f t="shared" si="601"/>
        <v>Rwanda</v>
      </c>
      <c r="D267" s="11" t="str">
        <f t="shared" si="602"/>
        <v>Rulindo</v>
      </c>
      <c r="E267" s="11" t="str">
        <f t="shared" si="603"/>
        <v>Tumba</v>
      </c>
      <c r="F267" s="11" t="str">
        <f t="shared" si="604"/>
        <v>Nyirabirori</v>
      </c>
      <c r="G267" s="11" t="str">
        <f t="shared" si="605"/>
        <v>Murambi</v>
      </c>
      <c r="H267" s="11" t="str">
        <f t="shared" si="606"/>
        <v/>
      </c>
      <c r="I267" s="11" t="str">
        <f t="shared" si="607"/>
        <v/>
      </c>
      <c r="J267" s="11" t="str">
        <f t="shared" si="608"/>
        <v>Water point at Kayenzi cell near TCT/Nyirambuga pumping system</v>
      </c>
      <c r="K267" s="11">
        <f t="shared" si="609"/>
        <v>174</v>
      </c>
      <c r="L267" s="11">
        <f t="shared" si="671"/>
        <v>30604</v>
      </c>
      <c r="M267" s="11">
        <f t="shared" si="672"/>
        <v>1</v>
      </c>
      <c r="N267" s="11">
        <f t="shared" si="673"/>
        <v>30604</v>
      </c>
      <c r="O267" s="11">
        <f t="shared" si="610"/>
        <v>174</v>
      </c>
      <c r="P267" s="11" t="str">
        <f t="shared" si="611"/>
        <v xml:space="preserve"> </v>
      </c>
      <c r="Q267" s="13">
        <f t="shared" si="674"/>
        <v>1</v>
      </c>
      <c r="R267" s="11">
        <f t="shared" si="675"/>
        <v>1</v>
      </c>
      <c r="S267" s="11">
        <f t="shared" si="612"/>
        <v>0</v>
      </c>
      <c r="T267" s="11">
        <f t="shared" si="613"/>
        <v>1</v>
      </c>
      <c r="U267" s="11" t="str">
        <f t="shared" si="614"/>
        <v>Piped Network With Pump</v>
      </c>
      <c r="V267" s="11">
        <f t="shared" si="615"/>
        <v>2012</v>
      </c>
      <c r="W267" s="11" t="str">
        <f t="shared" si="616"/>
        <v>Gor</v>
      </c>
      <c r="X267" s="11" t="str">
        <f t="shared" si="617"/>
        <v>Spring</v>
      </c>
      <c r="Y267" s="11">
        <f t="shared" si="618"/>
        <v>11</v>
      </c>
      <c r="Z267" s="11">
        <f t="shared" si="619"/>
        <v>1</v>
      </c>
      <c r="AA267" s="11">
        <f t="shared" si="620"/>
        <v>0</v>
      </c>
      <c r="AB267" s="11" t="str">
        <f t="shared" si="621"/>
        <v/>
      </c>
      <c r="AC267" s="11" t="str">
        <f t="shared" si="622"/>
        <v xml:space="preserve"> </v>
      </c>
      <c r="AD267" s="11" t="str">
        <f t="shared" si="623"/>
        <v xml:space="preserve"> </v>
      </c>
      <c r="AE267" s="11" t="str">
        <f t="shared" si="624"/>
        <v xml:space="preserve"> </v>
      </c>
      <c r="AF267" s="11">
        <f t="shared" si="625"/>
        <v>4</v>
      </c>
      <c r="AG267" s="12">
        <f t="shared" si="676"/>
        <v>432000</v>
      </c>
      <c r="AH267" s="12">
        <f t="shared" si="677"/>
        <v>496.55172413793105</v>
      </c>
      <c r="AI267" s="11">
        <f t="shared" si="678"/>
        <v>1</v>
      </c>
      <c r="AJ267" s="11">
        <f t="shared" si="626"/>
        <v>0</v>
      </c>
      <c r="AK267" s="11" t="str">
        <f t="shared" si="627"/>
        <v xml:space="preserve"> </v>
      </c>
      <c r="AL267" s="11" t="str">
        <f t="shared" si="628"/>
        <v xml:space="preserve"> </v>
      </c>
      <c r="AM267" s="11" t="str">
        <f t="shared" si="629"/>
        <v xml:space="preserve"> </v>
      </c>
      <c r="AN267" s="11" t="str">
        <f t="shared" si="630"/>
        <v xml:space="preserve"> </v>
      </c>
      <c r="AO267" s="11">
        <f t="shared" si="631"/>
        <v>0</v>
      </c>
      <c r="AP267" s="11" t="str">
        <f t="shared" si="632"/>
        <v xml:space="preserve"> </v>
      </c>
      <c r="AQ267" s="11" t="str">
        <f t="shared" si="633"/>
        <v xml:space="preserve"> </v>
      </c>
      <c r="AR267" s="11" t="str">
        <f t="shared" si="634"/>
        <v xml:space="preserve"> </v>
      </c>
      <c r="AS267" s="11">
        <f t="shared" si="635"/>
        <v>0</v>
      </c>
      <c r="AT267" s="11" t="str">
        <f t="shared" si="636"/>
        <v xml:space="preserve"> </v>
      </c>
      <c r="AU267" s="11" t="str">
        <f t="shared" si="637"/>
        <v/>
      </c>
      <c r="AV267" s="11" t="str">
        <f t="shared" si="638"/>
        <v xml:space="preserve"> </v>
      </c>
      <c r="AW267" s="11" t="str">
        <f t="shared" si="639"/>
        <v xml:space="preserve"> </v>
      </c>
      <c r="AX267" s="11">
        <f t="shared" si="640"/>
        <v>0</v>
      </c>
      <c r="AY267" s="11" t="str">
        <f t="shared" si="641"/>
        <v xml:space="preserve"> </v>
      </c>
      <c r="AZ267" s="11" t="str">
        <f t="shared" si="642"/>
        <v xml:space="preserve"> </v>
      </c>
      <c r="BA267" s="11" t="str">
        <f t="shared" si="643"/>
        <v xml:space="preserve"> </v>
      </c>
      <c r="BB267" s="11" t="str">
        <f t="shared" si="644"/>
        <v xml:space="preserve"> </v>
      </c>
      <c r="BC267" s="11">
        <f t="shared" si="645"/>
        <v>0</v>
      </c>
      <c r="BD267" s="11" t="str">
        <f t="shared" si="646"/>
        <v xml:space="preserve"> </v>
      </c>
      <c r="BE267" s="11" t="str">
        <f t="shared" si="647"/>
        <v xml:space="preserve"> </v>
      </c>
      <c r="BF267" s="11" t="str">
        <f t="shared" si="648"/>
        <v xml:space="preserve"> </v>
      </c>
      <c r="BG267" s="11" t="str">
        <f t="shared" si="669"/>
        <v xml:space="preserve"> </v>
      </c>
      <c r="BH267" s="11" t="str">
        <f t="shared" si="649"/>
        <v xml:space="preserve"> </v>
      </c>
      <c r="BI267" s="11" t="str">
        <f t="shared" si="650"/>
        <v xml:space="preserve"> </v>
      </c>
      <c r="BJ267" s="11">
        <f t="shared" si="651"/>
        <v>0</v>
      </c>
      <c r="BK267" s="11" t="str">
        <f t="shared" si="652"/>
        <v/>
      </c>
      <c r="BL267" s="11" t="str">
        <f t="shared" si="653"/>
        <v xml:space="preserve"> </v>
      </c>
      <c r="BM267" s="11" t="str">
        <f t="shared" si="654"/>
        <v xml:space="preserve"> </v>
      </c>
      <c r="BN267" s="11" t="str">
        <f t="shared" si="655"/>
        <v xml:space="preserve"> </v>
      </c>
      <c r="BO267" s="11" t="str">
        <f t="shared" si="656"/>
        <v xml:space="preserve"> </v>
      </c>
      <c r="BP267" s="11" t="str">
        <f t="shared" si="657"/>
        <v xml:space="preserve"> </v>
      </c>
      <c r="BQ267" s="11" t="str">
        <f t="shared" si="658"/>
        <v>0</v>
      </c>
      <c r="BR267" s="25">
        <f t="shared" si="659"/>
        <v>0</v>
      </c>
      <c r="BS267" s="11" t="str">
        <f t="shared" si="660"/>
        <v>Not Present</v>
      </c>
      <c r="BT267" s="11" t="str">
        <f t="shared" si="661"/>
        <v>0</v>
      </c>
      <c r="BU267" s="12">
        <f t="shared" si="679"/>
        <v>1</v>
      </c>
      <c r="BV267" s="12">
        <f t="shared" si="680"/>
        <v>0</v>
      </c>
      <c r="BW267" s="12">
        <f t="shared" si="670"/>
        <v>1</v>
      </c>
      <c r="BX267" s="12">
        <f t="shared" si="681"/>
        <v>1</v>
      </c>
      <c r="BY267" s="11">
        <f t="shared" si="682"/>
        <v>1</v>
      </c>
      <c r="BZ267" s="11">
        <f t="shared" si="662"/>
        <v>1</v>
      </c>
      <c r="CA267" s="11">
        <f t="shared" si="663"/>
        <v>1</v>
      </c>
      <c r="CB267" s="11">
        <f t="shared" si="664"/>
        <v>2012</v>
      </c>
      <c r="CC267" s="11">
        <f t="shared" si="665"/>
        <v>1</v>
      </c>
      <c r="CD267" s="11" t="str">
        <f t="shared" si="666"/>
        <v>No</v>
      </c>
      <c r="CE267" s="11">
        <f t="shared" si="683"/>
        <v>0</v>
      </c>
      <c r="CF267" s="11">
        <f t="shared" si="684"/>
        <v>0</v>
      </c>
      <c r="CG267" s="11">
        <f t="shared" si="685"/>
        <v>1</v>
      </c>
      <c r="CH267" s="11">
        <f t="shared" si="686"/>
        <v>0</v>
      </c>
      <c r="CI267" s="11">
        <f t="shared" si="667"/>
        <v>1</v>
      </c>
      <c r="CJ267" s="11">
        <f t="shared" si="668"/>
        <v>1</v>
      </c>
    </row>
    <row r="268" spans="1:88" x14ac:dyDescent="0.3">
      <c r="A268" s="11">
        <f t="shared" si="599"/>
        <v>2017</v>
      </c>
      <c r="B268" s="11" t="str">
        <f t="shared" si="600"/>
        <v>15-03-2017 05:16:46 CET</v>
      </c>
      <c r="C268" s="11" t="str">
        <f t="shared" si="601"/>
        <v>Rwanda</v>
      </c>
      <c r="D268" s="11" t="str">
        <f t="shared" si="602"/>
        <v>Rulindo</v>
      </c>
      <c r="E268" s="11" t="str">
        <f t="shared" si="603"/>
        <v>Base</v>
      </c>
      <c r="F268" s="11" t="str">
        <f t="shared" si="604"/>
        <v>Rwamahwa</v>
      </c>
      <c r="G268" s="11" t="str">
        <f t="shared" si="605"/>
        <v>Karambi</v>
      </c>
      <c r="H268" s="11" t="str">
        <f t="shared" si="606"/>
        <v/>
      </c>
      <c r="I268" s="11" t="str">
        <f t="shared" si="607"/>
        <v/>
      </c>
      <c r="J268" s="11" t="str">
        <f t="shared" si="608"/>
        <v>Rwankende</v>
      </c>
      <c r="K268" s="11">
        <f t="shared" si="609"/>
        <v>192</v>
      </c>
      <c r="L268" s="11">
        <f t="shared" si="671"/>
        <v>1789</v>
      </c>
      <c r="M268" s="11">
        <f t="shared" si="672"/>
        <v>14</v>
      </c>
      <c r="N268" s="11">
        <f t="shared" si="673"/>
        <v>127.78571428571429</v>
      </c>
      <c r="O268" s="11">
        <f t="shared" si="610"/>
        <v>180</v>
      </c>
      <c r="P268" s="11">
        <f t="shared" si="611"/>
        <v>12</v>
      </c>
      <c r="Q268" s="13">
        <f t="shared" si="674"/>
        <v>0.9375</v>
      </c>
      <c r="R268" s="11">
        <f t="shared" si="675"/>
        <v>0</v>
      </c>
      <c r="S268" s="11">
        <f t="shared" si="612"/>
        <v>1</v>
      </c>
      <c r="T268" s="11">
        <f t="shared" si="613"/>
        <v>1</v>
      </c>
      <c r="U268" s="11" t="str">
        <f t="shared" si="614"/>
        <v>Piped Network -- Gravity Only|Private Tap With Piped Supply</v>
      </c>
      <c r="V268" s="11">
        <f t="shared" si="615"/>
        <v>2016</v>
      </c>
      <c r="W268" s="11" t="str">
        <f t="shared" si="616"/>
        <v>Governement (District, Wasac) And Water For People</v>
      </c>
      <c r="X268" s="11" t="str">
        <f t="shared" si="617"/>
        <v>Spring</v>
      </c>
      <c r="Y268" s="11">
        <f t="shared" si="618"/>
        <v>2</v>
      </c>
      <c r="Z268" s="11">
        <f t="shared" si="619"/>
        <v>1</v>
      </c>
      <c r="AA268" s="11">
        <f t="shared" si="620"/>
        <v>1</v>
      </c>
      <c r="AB268" s="11" t="str">
        <f t="shared" si="621"/>
        <v>"Springbox" --Intake Structure At A Spring</v>
      </c>
      <c r="AC268" s="11">
        <f t="shared" si="622"/>
        <v>3</v>
      </c>
      <c r="AD268" s="11">
        <f t="shared" si="623"/>
        <v>2016</v>
      </c>
      <c r="AE268" s="11">
        <f t="shared" si="624"/>
        <v>1</v>
      </c>
      <c r="AF268" s="11">
        <f t="shared" si="625"/>
        <v>30</v>
      </c>
      <c r="AG268" s="12">
        <f t="shared" si="676"/>
        <v>57600</v>
      </c>
      <c r="AH268" s="12">
        <f t="shared" si="677"/>
        <v>64</v>
      </c>
      <c r="AI268" s="11">
        <f t="shared" si="678"/>
        <v>1</v>
      </c>
      <c r="AJ268" s="11">
        <f t="shared" si="626"/>
        <v>1</v>
      </c>
      <c r="AK268" s="11">
        <f t="shared" si="627"/>
        <v>2</v>
      </c>
      <c r="AL268" s="11">
        <f t="shared" si="628"/>
        <v>2012</v>
      </c>
      <c r="AM268" s="11">
        <f t="shared" si="629"/>
        <v>1</v>
      </c>
      <c r="AN268" s="11">
        <f t="shared" si="630"/>
        <v>6450</v>
      </c>
      <c r="AO268" s="11">
        <f t="shared" si="631"/>
        <v>1</v>
      </c>
      <c r="AP268" s="11">
        <f t="shared" si="632"/>
        <v>2</v>
      </c>
      <c r="AQ268" s="11">
        <f t="shared" si="633"/>
        <v>2012</v>
      </c>
      <c r="AR268" s="11">
        <f t="shared" si="634"/>
        <v>1</v>
      </c>
      <c r="AS268" s="11">
        <f t="shared" si="635"/>
        <v>1</v>
      </c>
      <c r="AT268" s="11">
        <f t="shared" si="636"/>
        <v>2</v>
      </c>
      <c r="AU268" s="11" t="str">
        <f t="shared" si="637"/>
        <v>Distribution Chamber</v>
      </c>
      <c r="AV268" s="11">
        <f t="shared" si="638"/>
        <v>2012</v>
      </c>
      <c r="AW268" s="11">
        <f t="shared" si="639"/>
        <v>1</v>
      </c>
      <c r="AX268" s="11">
        <f t="shared" si="640"/>
        <v>1</v>
      </c>
      <c r="AY268" s="11">
        <f t="shared" si="641"/>
        <v>2</v>
      </c>
      <c r="AZ268" s="11">
        <f t="shared" si="642"/>
        <v>2016</v>
      </c>
      <c r="BA268" s="11">
        <f t="shared" si="643"/>
        <v>1</v>
      </c>
      <c r="BB268" s="11">
        <f t="shared" si="644"/>
        <v>1000</v>
      </c>
      <c r="BC268" s="11">
        <f t="shared" si="645"/>
        <v>0</v>
      </c>
      <c r="BD268" s="11" t="str">
        <f t="shared" si="646"/>
        <v xml:space="preserve"> </v>
      </c>
      <c r="BE268" s="11" t="str">
        <f t="shared" si="647"/>
        <v xml:space="preserve"> </v>
      </c>
      <c r="BF268" s="11" t="str">
        <f t="shared" si="648"/>
        <v xml:space="preserve"> </v>
      </c>
      <c r="BG268" s="11" t="str">
        <f t="shared" si="669"/>
        <v xml:space="preserve"> </v>
      </c>
      <c r="BH268" s="11" t="str">
        <f t="shared" si="649"/>
        <v xml:space="preserve"> </v>
      </c>
      <c r="BI268" s="11" t="str">
        <f t="shared" si="650"/>
        <v xml:space="preserve"> </v>
      </c>
      <c r="BJ268" s="11">
        <f t="shared" si="651"/>
        <v>0</v>
      </c>
      <c r="BK268" s="11" t="str">
        <f t="shared" si="652"/>
        <v/>
      </c>
      <c r="BL268" s="11" t="str">
        <f t="shared" si="653"/>
        <v xml:space="preserve"> </v>
      </c>
      <c r="BM268" s="11" t="str">
        <f t="shared" si="654"/>
        <v xml:space="preserve"> </v>
      </c>
      <c r="BN268" s="11" t="str">
        <f t="shared" si="655"/>
        <v xml:space="preserve"> </v>
      </c>
      <c r="BO268" s="11" t="str">
        <f t="shared" si="656"/>
        <v xml:space="preserve"> </v>
      </c>
      <c r="BP268" s="11" t="str">
        <f t="shared" si="657"/>
        <v xml:space="preserve"> </v>
      </c>
      <c r="BQ268" s="11" t="str">
        <f t="shared" si="658"/>
        <v>0</v>
      </c>
      <c r="BR268" s="25">
        <f t="shared" si="659"/>
        <v>0</v>
      </c>
      <c r="BS268" s="11" t="str">
        <f t="shared" si="660"/>
        <v>Not Present</v>
      </c>
      <c r="BT268" s="11" t="str">
        <f t="shared" si="661"/>
        <v>0</v>
      </c>
      <c r="BU268" s="12">
        <f t="shared" si="679"/>
        <v>1</v>
      </c>
      <c r="BV268" s="12">
        <f t="shared" si="680"/>
        <v>0</v>
      </c>
      <c r="BW268" s="12">
        <f t="shared" si="670"/>
        <v>1</v>
      </c>
      <c r="BX268" s="12">
        <f t="shared" si="681"/>
        <v>1</v>
      </c>
      <c r="BY268" s="11">
        <f t="shared" si="682"/>
        <v>1</v>
      </c>
      <c r="BZ268" s="11">
        <f t="shared" si="662"/>
        <v>1</v>
      </c>
      <c r="CA268" s="11">
        <f t="shared" si="663"/>
        <v>2</v>
      </c>
      <c r="CB268" s="11">
        <f t="shared" si="664"/>
        <v>2012</v>
      </c>
      <c r="CC268" s="11">
        <f t="shared" si="665"/>
        <v>2</v>
      </c>
      <c r="CD268" s="11" t="str">
        <f t="shared" si="666"/>
        <v>No</v>
      </c>
      <c r="CE268" s="11">
        <f t="shared" si="683"/>
        <v>0</v>
      </c>
      <c r="CF268" s="11">
        <f t="shared" si="684"/>
        <v>0</v>
      </c>
      <c r="CG268" s="11">
        <f t="shared" si="685"/>
        <v>1</v>
      </c>
      <c r="CH268" s="11">
        <f t="shared" si="686"/>
        <v>0</v>
      </c>
      <c r="CI268" s="11">
        <f t="shared" si="667"/>
        <v>1</v>
      </c>
      <c r="CJ268" s="11">
        <f t="shared" si="668"/>
        <v>1</v>
      </c>
    </row>
    <row r="269" spans="1:88" x14ac:dyDescent="0.3">
      <c r="A269" s="11">
        <f t="shared" si="599"/>
        <v>2017</v>
      </c>
      <c r="B269" s="11" t="str">
        <f t="shared" si="600"/>
        <v>14-03-2017 22:35:17 CET</v>
      </c>
      <c r="C269" s="11" t="str">
        <f t="shared" si="601"/>
        <v>Rwanda</v>
      </c>
      <c r="D269" s="11" t="str">
        <f t="shared" si="602"/>
        <v>Rulindo</v>
      </c>
      <c r="E269" s="11" t="str">
        <f t="shared" si="603"/>
        <v>Rusiga</v>
      </c>
      <c r="F269" s="11" t="str">
        <f t="shared" si="604"/>
        <v>Kirenge</v>
      </c>
      <c r="G269" s="11" t="str">
        <f t="shared" si="605"/>
        <v>Kigarama</v>
      </c>
      <c r="H269" s="11" t="str">
        <f t="shared" si="606"/>
        <v/>
      </c>
      <c r="I269" s="11" t="str">
        <f t="shared" si="607"/>
        <v/>
      </c>
      <c r="J269" s="11" t="str">
        <f t="shared" si="608"/>
        <v>Kigarama water point/AEP Kigarama</v>
      </c>
      <c r="K269" s="11">
        <f t="shared" si="609"/>
        <v>243</v>
      </c>
      <c r="L269" s="11">
        <f t="shared" si="671"/>
        <v>2621</v>
      </c>
      <c r="M269" s="11">
        <f t="shared" si="672"/>
        <v>1</v>
      </c>
      <c r="N269" s="11">
        <f t="shared" si="673"/>
        <v>2621</v>
      </c>
      <c r="O269" s="11">
        <f t="shared" si="610"/>
        <v>243</v>
      </c>
      <c r="P269" s="11" t="str">
        <f t="shared" si="611"/>
        <v xml:space="preserve"> </v>
      </c>
      <c r="Q269" s="13">
        <f t="shared" si="674"/>
        <v>1</v>
      </c>
      <c r="R269" s="11">
        <f t="shared" si="675"/>
        <v>1</v>
      </c>
      <c r="S269" s="11">
        <f t="shared" si="612"/>
        <v>0</v>
      </c>
      <c r="T269" s="11">
        <f t="shared" si="613"/>
        <v>1</v>
      </c>
      <c r="U269" s="11" t="str">
        <f t="shared" si="614"/>
        <v>Piped Network -- Gravity Only</v>
      </c>
      <c r="V269" s="11">
        <f t="shared" si="615"/>
        <v>2015</v>
      </c>
      <c r="W269" s="11" t="str">
        <f t="shared" si="616"/>
        <v>Gor</v>
      </c>
      <c r="X269" s="11" t="str">
        <f t="shared" si="617"/>
        <v>Spring</v>
      </c>
      <c r="Y269" s="11">
        <f t="shared" si="618"/>
        <v>1</v>
      </c>
      <c r="Z269" s="11">
        <f t="shared" si="619"/>
        <v>1</v>
      </c>
      <c r="AA269" s="11">
        <f t="shared" si="620"/>
        <v>0</v>
      </c>
      <c r="AB269" s="11" t="str">
        <f t="shared" si="621"/>
        <v/>
      </c>
      <c r="AC269" s="11" t="str">
        <f t="shared" si="622"/>
        <v xml:space="preserve"> </v>
      </c>
      <c r="AD269" s="11" t="str">
        <f t="shared" si="623"/>
        <v xml:space="preserve"> </v>
      </c>
      <c r="AE269" s="11" t="str">
        <f t="shared" si="624"/>
        <v xml:space="preserve"> </v>
      </c>
      <c r="AF269" s="11">
        <f t="shared" si="625"/>
        <v>40</v>
      </c>
      <c r="AG269" s="12">
        <f t="shared" si="676"/>
        <v>43200</v>
      </c>
      <c r="AH269" s="12">
        <f t="shared" si="677"/>
        <v>35.555555555555557</v>
      </c>
      <c r="AI269" s="11">
        <f t="shared" si="678"/>
        <v>1</v>
      </c>
      <c r="AJ269" s="11">
        <f t="shared" si="626"/>
        <v>0</v>
      </c>
      <c r="AK269" s="11" t="str">
        <f t="shared" si="627"/>
        <v xml:space="preserve"> </v>
      </c>
      <c r="AL269" s="11" t="str">
        <f t="shared" si="628"/>
        <v xml:space="preserve"> </v>
      </c>
      <c r="AM269" s="11" t="str">
        <f t="shared" si="629"/>
        <v xml:space="preserve"> </v>
      </c>
      <c r="AN269" s="11" t="str">
        <f t="shared" si="630"/>
        <v xml:space="preserve"> </v>
      </c>
      <c r="AO269" s="11">
        <f t="shared" si="631"/>
        <v>1</v>
      </c>
      <c r="AP269" s="11">
        <f t="shared" si="632"/>
        <v>1</v>
      </c>
      <c r="AQ269" s="11">
        <f t="shared" si="633"/>
        <v>2015</v>
      </c>
      <c r="AR269" s="11">
        <f t="shared" si="634"/>
        <v>1</v>
      </c>
      <c r="AS269" s="11">
        <f t="shared" si="635"/>
        <v>0</v>
      </c>
      <c r="AT269" s="11" t="str">
        <f t="shared" si="636"/>
        <v xml:space="preserve"> </v>
      </c>
      <c r="AU269" s="11" t="str">
        <f t="shared" si="637"/>
        <v/>
      </c>
      <c r="AV269" s="11" t="str">
        <f t="shared" si="638"/>
        <v xml:space="preserve"> </v>
      </c>
      <c r="AW269" s="11" t="str">
        <f t="shared" si="639"/>
        <v xml:space="preserve"> </v>
      </c>
      <c r="AX269" s="11">
        <f t="shared" si="640"/>
        <v>0</v>
      </c>
      <c r="AY269" s="11" t="str">
        <f t="shared" si="641"/>
        <v xml:space="preserve"> </v>
      </c>
      <c r="AZ269" s="11" t="str">
        <f t="shared" si="642"/>
        <v xml:space="preserve"> </v>
      </c>
      <c r="BA269" s="11" t="str">
        <f t="shared" si="643"/>
        <v xml:space="preserve"> </v>
      </c>
      <c r="BB269" s="11" t="str">
        <f t="shared" si="644"/>
        <v xml:space="preserve"> </v>
      </c>
      <c r="BC269" s="11">
        <f t="shared" si="645"/>
        <v>0</v>
      </c>
      <c r="BD269" s="11" t="str">
        <f t="shared" si="646"/>
        <v xml:space="preserve"> </v>
      </c>
      <c r="BE269" s="11" t="str">
        <f t="shared" si="647"/>
        <v xml:space="preserve"> </v>
      </c>
      <c r="BF269" s="11" t="str">
        <f t="shared" si="648"/>
        <v xml:space="preserve"> </v>
      </c>
      <c r="BG269" s="11" t="str">
        <f t="shared" si="669"/>
        <v xml:space="preserve"> </v>
      </c>
      <c r="BH269" s="11" t="str">
        <f t="shared" si="649"/>
        <v xml:space="preserve"> </v>
      </c>
      <c r="BI269" s="11" t="str">
        <f t="shared" si="650"/>
        <v xml:space="preserve"> </v>
      </c>
      <c r="BJ269" s="11">
        <f t="shared" si="651"/>
        <v>0</v>
      </c>
      <c r="BK269" s="11" t="str">
        <f t="shared" si="652"/>
        <v/>
      </c>
      <c r="BL269" s="11" t="str">
        <f t="shared" si="653"/>
        <v xml:space="preserve"> </v>
      </c>
      <c r="BM269" s="11" t="str">
        <f t="shared" si="654"/>
        <v xml:space="preserve"> </v>
      </c>
      <c r="BN269" s="11" t="str">
        <f t="shared" si="655"/>
        <v xml:space="preserve"> </v>
      </c>
      <c r="BO269" s="11" t="str">
        <f t="shared" si="656"/>
        <v xml:space="preserve"> </v>
      </c>
      <c r="BP269" s="11" t="str">
        <f t="shared" si="657"/>
        <v xml:space="preserve"> </v>
      </c>
      <c r="BQ269" s="11" t="str">
        <f t="shared" si="658"/>
        <v>0</v>
      </c>
      <c r="BR269" s="25">
        <f t="shared" si="659"/>
        <v>0</v>
      </c>
      <c r="BS269" s="11" t="str">
        <f t="shared" si="660"/>
        <v>Not Present</v>
      </c>
      <c r="BT269" s="11" t="str">
        <f t="shared" si="661"/>
        <v>0</v>
      </c>
      <c r="BU269" s="12">
        <f t="shared" si="679"/>
        <v>1</v>
      </c>
      <c r="BV269" s="12">
        <f t="shared" si="680"/>
        <v>0</v>
      </c>
      <c r="BW269" s="12">
        <f t="shared" si="670"/>
        <v>1</v>
      </c>
      <c r="BX269" s="12">
        <f t="shared" si="681"/>
        <v>1</v>
      </c>
      <c r="BY269" s="11">
        <f t="shared" si="682"/>
        <v>1</v>
      </c>
      <c r="BZ269" s="11">
        <f t="shared" si="662"/>
        <v>1</v>
      </c>
      <c r="CA269" s="11">
        <f t="shared" si="663"/>
        <v>1</v>
      </c>
      <c r="CB269" s="11">
        <f t="shared" si="664"/>
        <v>2015</v>
      </c>
      <c r="CC269" s="11">
        <f t="shared" si="665"/>
        <v>1</v>
      </c>
      <c r="CD269" s="11" t="str">
        <f t="shared" si="666"/>
        <v>No</v>
      </c>
      <c r="CE269" s="11">
        <f t="shared" si="683"/>
        <v>0</v>
      </c>
      <c r="CF269" s="11">
        <f t="shared" si="684"/>
        <v>0</v>
      </c>
      <c r="CG269" s="11">
        <f t="shared" si="685"/>
        <v>1</v>
      </c>
      <c r="CH269" s="11">
        <f t="shared" si="686"/>
        <v>0</v>
      </c>
      <c r="CI269" s="11">
        <f t="shared" si="667"/>
        <v>1</v>
      </c>
      <c r="CJ269" s="11">
        <f t="shared" si="668"/>
        <v>1</v>
      </c>
    </row>
    <row r="270" spans="1:88" x14ac:dyDescent="0.3">
      <c r="A270" s="11">
        <f t="shared" si="599"/>
        <v>2017</v>
      </c>
      <c r="B270" s="11" t="str">
        <f t="shared" si="600"/>
        <v>12-03-2017 07:05:32 CET</v>
      </c>
      <c r="C270" s="11" t="str">
        <f t="shared" si="601"/>
        <v>Rwanda</v>
      </c>
      <c r="D270" s="11" t="str">
        <f t="shared" si="602"/>
        <v>Rulindo</v>
      </c>
      <c r="E270" s="11" t="str">
        <f t="shared" si="603"/>
        <v>Rukozo</v>
      </c>
      <c r="F270" s="11" t="str">
        <f t="shared" si="604"/>
        <v>Buraro</v>
      </c>
      <c r="G270" s="11" t="str">
        <f t="shared" si="605"/>
        <v>Kivomo</v>
      </c>
      <c r="H270" s="11" t="str">
        <f t="shared" si="606"/>
        <v/>
      </c>
      <c r="I270" s="11" t="str">
        <f t="shared" si="607"/>
        <v/>
      </c>
      <c r="J270" s="11" t="str">
        <f t="shared" si="608"/>
        <v>Nyamagana</v>
      </c>
      <c r="K270" s="11">
        <f t="shared" si="609"/>
        <v>1100</v>
      </c>
      <c r="L270" s="11">
        <f t="shared" si="671"/>
        <v>20456</v>
      </c>
      <c r="M270" s="11">
        <f t="shared" si="672"/>
        <v>36</v>
      </c>
      <c r="N270" s="11">
        <f t="shared" si="673"/>
        <v>568.22222222222217</v>
      </c>
      <c r="O270" s="11">
        <f t="shared" si="610"/>
        <v>1100</v>
      </c>
      <c r="P270" s="11" t="str">
        <f t="shared" si="611"/>
        <v xml:space="preserve"> </v>
      </c>
      <c r="Q270" s="13">
        <f t="shared" si="674"/>
        <v>1</v>
      </c>
      <c r="R270" s="11">
        <f t="shared" si="675"/>
        <v>1</v>
      </c>
      <c r="S270" s="11">
        <f t="shared" si="612"/>
        <v>0</v>
      </c>
      <c r="T270" s="11">
        <f t="shared" si="613"/>
        <v>1</v>
      </c>
      <c r="U270" s="11" t="str">
        <f t="shared" si="614"/>
        <v>Piped Network -- Gravity Only</v>
      </c>
      <c r="V270" s="11">
        <f t="shared" si="615"/>
        <v>2011</v>
      </c>
      <c r="W270" s="11" t="str">
        <f t="shared" si="616"/>
        <v>Government And African Development Bank</v>
      </c>
      <c r="X270" s="11" t="str">
        <f t="shared" si="617"/>
        <v>Spring</v>
      </c>
      <c r="Y270" s="11">
        <f t="shared" si="618"/>
        <v>2</v>
      </c>
      <c r="Z270" s="11">
        <f t="shared" si="619"/>
        <v>1</v>
      </c>
      <c r="AA270" s="11">
        <f t="shared" si="620"/>
        <v>1</v>
      </c>
      <c r="AB270" s="11" t="str">
        <f t="shared" si="621"/>
        <v>"Springbox" --Intake Structure At A Spring</v>
      </c>
      <c r="AC270" s="11">
        <f t="shared" si="622"/>
        <v>1</v>
      </c>
      <c r="AD270" s="11">
        <f t="shared" si="623"/>
        <v>2015</v>
      </c>
      <c r="AE270" s="11">
        <f t="shared" si="624"/>
        <v>1</v>
      </c>
      <c r="AF270" s="11">
        <f t="shared" si="625"/>
        <v>5</v>
      </c>
      <c r="AG270" s="12">
        <f t="shared" si="676"/>
        <v>345600</v>
      </c>
      <c r="AH270" s="12">
        <f t="shared" si="677"/>
        <v>62.836363636363636</v>
      </c>
      <c r="AI270" s="11">
        <f t="shared" si="678"/>
        <v>1</v>
      </c>
      <c r="AJ270" s="11">
        <f t="shared" si="626"/>
        <v>1</v>
      </c>
      <c r="AK270" s="11">
        <f t="shared" si="627"/>
        <v>2</v>
      </c>
      <c r="AL270" s="11">
        <f t="shared" si="628"/>
        <v>2015</v>
      </c>
      <c r="AM270" s="11">
        <f t="shared" si="629"/>
        <v>1</v>
      </c>
      <c r="AN270" s="11">
        <f t="shared" si="630"/>
        <v>2100</v>
      </c>
      <c r="AO270" s="11">
        <f t="shared" si="631"/>
        <v>1</v>
      </c>
      <c r="AP270" s="11">
        <f t="shared" si="632"/>
        <v>11</v>
      </c>
      <c r="AQ270" s="11">
        <f t="shared" si="633"/>
        <v>2011</v>
      </c>
      <c r="AR270" s="11">
        <f t="shared" si="634"/>
        <v>1</v>
      </c>
      <c r="AS270" s="11">
        <f t="shared" si="635"/>
        <v>1</v>
      </c>
      <c r="AT270" s="11">
        <f t="shared" si="636"/>
        <v>15</v>
      </c>
      <c r="AU270" s="11" t="str">
        <f t="shared" si="637"/>
        <v>Pressure Break Tank|Distribution Chamber</v>
      </c>
      <c r="AV270" s="11">
        <f t="shared" si="638"/>
        <v>2011</v>
      </c>
      <c r="AW270" s="11">
        <f t="shared" si="639"/>
        <v>1</v>
      </c>
      <c r="AX270" s="11">
        <f t="shared" si="640"/>
        <v>1</v>
      </c>
      <c r="AY270" s="11">
        <f t="shared" si="641"/>
        <v>3</v>
      </c>
      <c r="AZ270" s="11">
        <f t="shared" si="642"/>
        <v>2011</v>
      </c>
      <c r="BA270" s="11">
        <f t="shared" si="643"/>
        <v>2</v>
      </c>
      <c r="BB270" s="11">
        <f t="shared" si="644"/>
        <v>37000</v>
      </c>
      <c r="BC270" s="11">
        <f t="shared" si="645"/>
        <v>0</v>
      </c>
      <c r="BD270" s="11" t="str">
        <f t="shared" si="646"/>
        <v xml:space="preserve"> </v>
      </c>
      <c r="BE270" s="11" t="str">
        <f t="shared" si="647"/>
        <v xml:space="preserve"> </v>
      </c>
      <c r="BF270" s="11" t="str">
        <f t="shared" si="648"/>
        <v xml:space="preserve"> </v>
      </c>
      <c r="BG270" s="11" t="str">
        <f t="shared" si="669"/>
        <v xml:space="preserve"> </v>
      </c>
      <c r="BH270" s="11" t="str">
        <f t="shared" si="649"/>
        <v xml:space="preserve"> </v>
      </c>
      <c r="BI270" s="11" t="str">
        <f t="shared" si="650"/>
        <v xml:space="preserve"> </v>
      </c>
      <c r="BJ270" s="11">
        <f t="shared" si="651"/>
        <v>0</v>
      </c>
      <c r="BK270" s="11" t="str">
        <f t="shared" si="652"/>
        <v/>
      </c>
      <c r="BL270" s="11" t="str">
        <f t="shared" si="653"/>
        <v xml:space="preserve"> </v>
      </c>
      <c r="BM270" s="11" t="str">
        <f t="shared" si="654"/>
        <v xml:space="preserve"> </v>
      </c>
      <c r="BN270" s="11" t="str">
        <f t="shared" si="655"/>
        <v xml:space="preserve"> </v>
      </c>
      <c r="BO270" s="11" t="str">
        <f t="shared" si="656"/>
        <v xml:space="preserve"> </v>
      </c>
      <c r="BP270" s="11" t="str">
        <f t="shared" si="657"/>
        <v xml:space="preserve"> </v>
      </c>
      <c r="BQ270" s="11" t="str">
        <f t="shared" si="658"/>
        <v>0</v>
      </c>
      <c r="BR270" s="25">
        <f t="shared" si="659"/>
        <v>0</v>
      </c>
      <c r="BS270" s="11" t="str">
        <f t="shared" si="660"/>
        <v>Not Present</v>
      </c>
      <c r="BT270" s="11" t="str">
        <f t="shared" si="661"/>
        <v>0</v>
      </c>
      <c r="BU270" s="12">
        <f t="shared" si="679"/>
        <v>1</v>
      </c>
      <c r="BV270" s="12">
        <f t="shared" si="680"/>
        <v>0</v>
      </c>
      <c r="BW270" s="12">
        <f t="shared" si="670"/>
        <v>1</v>
      </c>
      <c r="BX270" s="12">
        <f t="shared" si="681"/>
        <v>1</v>
      </c>
      <c r="BY270" s="11">
        <f t="shared" si="682"/>
        <v>1</v>
      </c>
      <c r="BZ270" s="11">
        <f t="shared" si="662"/>
        <v>1</v>
      </c>
      <c r="CA270" s="11">
        <f t="shared" si="663"/>
        <v>29</v>
      </c>
      <c r="CB270" s="11">
        <f t="shared" si="664"/>
        <v>2011</v>
      </c>
      <c r="CC270" s="11">
        <f t="shared" si="665"/>
        <v>1</v>
      </c>
      <c r="CD270" s="11" t="str">
        <f t="shared" si="666"/>
        <v>Yes</v>
      </c>
      <c r="CE270" s="11">
        <f t="shared" si="683"/>
        <v>10</v>
      </c>
      <c r="CF270" s="11">
        <f t="shared" si="684"/>
        <v>25</v>
      </c>
      <c r="CG270" s="11">
        <f t="shared" si="685"/>
        <v>0</v>
      </c>
      <c r="CH270" s="11">
        <f t="shared" si="686"/>
        <v>250</v>
      </c>
      <c r="CI270" s="11">
        <f t="shared" si="667"/>
        <v>0</v>
      </c>
      <c r="CJ270" s="11">
        <f t="shared" si="668"/>
        <v>2</v>
      </c>
    </row>
    <row r="271" spans="1:88" x14ac:dyDescent="0.3">
      <c r="A271" s="11">
        <f t="shared" si="599"/>
        <v>2017</v>
      </c>
      <c r="B271" s="11" t="str">
        <f t="shared" si="600"/>
        <v>28-03-2017 10:35:17 CEST</v>
      </c>
      <c r="C271" s="11" t="str">
        <f t="shared" si="601"/>
        <v>Rwanda</v>
      </c>
      <c r="D271" s="11" t="str">
        <f t="shared" si="602"/>
        <v>Rulindo</v>
      </c>
      <c r="E271" s="11" t="str">
        <f t="shared" si="603"/>
        <v>Ntarabana</v>
      </c>
      <c r="F271" s="11" t="str">
        <f t="shared" si="604"/>
        <v>Kajevuba</v>
      </c>
      <c r="G271" s="11" t="str">
        <f t="shared" si="605"/>
        <v>Nyarubuye</v>
      </c>
      <c r="H271" s="11" t="str">
        <f t="shared" si="606"/>
        <v/>
      </c>
      <c r="I271" s="11" t="str">
        <f t="shared" si="607"/>
        <v/>
      </c>
      <c r="J271" s="11" t="str">
        <f t="shared" si="608"/>
        <v>Rwamugaza network</v>
      </c>
      <c r="K271" s="11">
        <f t="shared" si="609"/>
        <v>229</v>
      </c>
      <c r="L271" s="11">
        <f t="shared" si="671"/>
        <v>14106</v>
      </c>
      <c r="M271" s="11">
        <f t="shared" si="672"/>
        <v>35</v>
      </c>
      <c r="N271" s="11">
        <f t="shared" si="673"/>
        <v>403.02857142857141</v>
      </c>
      <c r="O271" s="11">
        <f t="shared" si="610"/>
        <v>229</v>
      </c>
      <c r="P271" s="11" t="str">
        <f t="shared" si="611"/>
        <v xml:space="preserve"> </v>
      </c>
      <c r="Q271" s="13">
        <f t="shared" si="674"/>
        <v>1</v>
      </c>
      <c r="R271" s="11">
        <f t="shared" si="675"/>
        <v>1</v>
      </c>
      <c r="S271" s="11">
        <f t="shared" si="612"/>
        <v>0</v>
      </c>
      <c r="T271" s="11">
        <f t="shared" si="613"/>
        <v>1</v>
      </c>
      <c r="U271" s="11" t="str">
        <f t="shared" si="614"/>
        <v>Piped Network -- Gravity Only</v>
      </c>
      <c r="V271" s="11">
        <f t="shared" si="615"/>
        <v>2003</v>
      </c>
      <c r="W271" s="11" t="str">
        <f t="shared" si="616"/>
        <v>Government</v>
      </c>
      <c r="X271" s="11" t="str">
        <f t="shared" si="617"/>
        <v>Spring</v>
      </c>
      <c r="Y271" s="11">
        <f t="shared" si="618"/>
        <v>2</v>
      </c>
      <c r="Z271" s="11">
        <f t="shared" si="619"/>
        <v>1</v>
      </c>
      <c r="AA271" s="11">
        <f t="shared" si="620"/>
        <v>1</v>
      </c>
      <c r="AB271" s="11" t="str">
        <f t="shared" si="621"/>
        <v/>
      </c>
      <c r="AC271" s="11">
        <f t="shared" si="622"/>
        <v>1</v>
      </c>
      <c r="AD271" s="11">
        <f t="shared" si="623"/>
        <v>2003</v>
      </c>
      <c r="AE271" s="11">
        <f t="shared" si="624"/>
        <v>1</v>
      </c>
      <c r="AF271" s="11">
        <f t="shared" si="625"/>
        <v>3</v>
      </c>
      <c r="AG271" s="12">
        <f t="shared" si="676"/>
        <v>576000</v>
      </c>
      <c r="AH271" s="12">
        <f t="shared" si="677"/>
        <v>503.05676855895194</v>
      </c>
      <c r="AI271" s="11">
        <f t="shared" si="678"/>
        <v>1</v>
      </c>
      <c r="AJ271" s="11">
        <f t="shared" si="626"/>
        <v>1</v>
      </c>
      <c r="AK271" s="11">
        <f t="shared" si="627"/>
        <v>2</v>
      </c>
      <c r="AL271" s="11">
        <f t="shared" si="628"/>
        <v>2003</v>
      </c>
      <c r="AM271" s="11">
        <f t="shared" si="629"/>
        <v>1</v>
      </c>
      <c r="AN271" s="11">
        <f t="shared" si="630"/>
        <v>35000</v>
      </c>
      <c r="AO271" s="11">
        <f t="shared" si="631"/>
        <v>1</v>
      </c>
      <c r="AP271" s="11">
        <f t="shared" si="632"/>
        <v>7</v>
      </c>
      <c r="AQ271" s="11">
        <f t="shared" si="633"/>
        <v>2003</v>
      </c>
      <c r="AR271" s="11">
        <f t="shared" si="634"/>
        <v>1</v>
      </c>
      <c r="AS271" s="11">
        <f t="shared" si="635"/>
        <v>1</v>
      </c>
      <c r="AT271" s="11">
        <f t="shared" si="636"/>
        <v>12</v>
      </c>
      <c r="AU271" s="11" t="str">
        <f t="shared" si="637"/>
        <v/>
      </c>
      <c r="AV271" s="11">
        <f t="shared" si="638"/>
        <v>2003</v>
      </c>
      <c r="AW271" s="11">
        <f t="shared" si="639"/>
        <v>1</v>
      </c>
      <c r="AX271" s="11">
        <f t="shared" si="640"/>
        <v>1</v>
      </c>
      <c r="AY271" s="11">
        <f t="shared" si="641"/>
        <v>2</v>
      </c>
      <c r="AZ271" s="11">
        <f t="shared" si="642"/>
        <v>2003</v>
      </c>
      <c r="BA271" s="11">
        <f t="shared" si="643"/>
        <v>1</v>
      </c>
      <c r="BB271" s="11">
        <f t="shared" si="644"/>
        <v>35000</v>
      </c>
      <c r="BC271" s="11">
        <f t="shared" si="645"/>
        <v>0</v>
      </c>
      <c r="BD271" s="11" t="str">
        <f t="shared" si="646"/>
        <v xml:space="preserve"> </v>
      </c>
      <c r="BE271" s="11" t="str">
        <f t="shared" si="647"/>
        <v xml:space="preserve"> </v>
      </c>
      <c r="BF271" s="11" t="str">
        <f t="shared" si="648"/>
        <v xml:space="preserve"> </v>
      </c>
      <c r="BG271" s="11" t="str">
        <f t="shared" si="669"/>
        <v xml:space="preserve"> </v>
      </c>
      <c r="BH271" s="11" t="str">
        <f t="shared" si="649"/>
        <v xml:space="preserve"> </v>
      </c>
      <c r="BI271" s="11" t="str">
        <f t="shared" si="650"/>
        <v xml:space="preserve"> </v>
      </c>
      <c r="BJ271" s="11">
        <f t="shared" si="651"/>
        <v>0</v>
      </c>
      <c r="BK271" s="11" t="str">
        <f t="shared" si="652"/>
        <v/>
      </c>
      <c r="BL271" s="11" t="str">
        <f t="shared" si="653"/>
        <v xml:space="preserve"> </v>
      </c>
      <c r="BM271" s="11" t="str">
        <f t="shared" si="654"/>
        <v xml:space="preserve"> </v>
      </c>
      <c r="BN271" s="11" t="str">
        <f t="shared" si="655"/>
        <v xml:space="preserve"> </v>
      </c>
      <c r="BO271" s="11" t="str">
        <f t="shared" si="656"/>
        <v xml:space="preserve"> </v>
      </c>
      <c r="BP271" s="11" t="str">
        <f t="shared" si="657"/>
        <v xml:space="preserve"> </v>
      </c>
      <c r="BQ271" s="11" t="str">
        <f t="shared" si="658"/>
        <v>0</v>
      </c>
      <c r="BR271" s="25">
        <f t="shared" si="659"/>
        <v>0</v>
      </c>
      <c r="BS271" s="11" t="str">
        <f t="shared" si="660"/>
        <v>Not Present</v>
      </c>
      <c r="BT271" s="11" t="str">
        <f t="shared" si="661"/>
        <v>0</v>
      </c>
      <c r="BU271" s="12">
        <f t="shared" si="679"/>
        <v>1</v>
      </c>
      <c r="BV271" s="12">
        <f t="shared" si="680"/>
        <v>0</v>
      </c>
      <c r="BW271" s="12">
        <f t="shared" si="670"/>
        <v>1</v>
      </c>
      <c r="BX271" s="12">
        <f t="shared" si="681"/>
        <v>1</v>
      </c>
      <c r="BY271" s="11">
        <f t="shared" si="682"/>
        <v>1</v>
      </c>
      <c r="BZ271" s="11">
        <f t="shared" si="662"/>
        <v>1</v>
      </c>
      <c r="CA271" s="11">
        <f t="shared" si="663"/>
        <v>1</v>
      </c>
      <c r="CB271" s="11">
        <f t="shared" si="664"/>
        <v>2003</v>
      </c>
      <c r="CC271" s="11">
        <f t="shared" si="665"/>
        <v>1</v>
      </c>
      <c r="CD271" s="11" t="str">
        <f t="shared" si="666"/>
        <v>No</v>
      </c>
      <c r="CE271" s="11">
        <f t="shared" si="683"/>
        <v>0</v>
      </c>
      <c r="CF271" s="11">
        <f t="shared" si="684"/>
        <v>0</v>
      </c>
      <c r="CG271" s="11">
        <f t="shared" si="685"/>
        <v>1</v>
      </c>
      <c r="CH271" s="11">
        <f t="shared" si="686"/>
        <v>0</v>
      </c>
      <c r="CI271" s="11">
        <f t="shared" si="667"/>
        <v>1</v>
      </c>
      <c r="CJ271" s="11">
        <f t="shared" si="668"/>
        <v>1</v>
      </c>
    </row>
    <row r="272" spans="1:88" x14ac:dyDescent="0.3">
      <c r="A272" s="11">
        <f t="shared" si="599"/>
        <v>2017</v>
      </c>
      <c r="B272" s="11" t="str">
        <f t="shared" si="600"/>
        <v>02-01-2015 13:38:41 CET</v>
      </c>
      <c r="C272" s="11" t="str">
        <f t="shared" si="601"/>
        <v>Rwanda</v>
      </c>
      <c r="D272" s="11" t="str">
        <f t="shared" si="602"/>
        <v>Rulindo</v>
      </c>
      <c r="E272" s="11" t="str">
        <f t="shared" si="603"/>
        <v>Buyoga</v>
      </c>
      <c r="F272" s="11" t="str">
        <f t="shared" si="604"/>
        <v>Karama</v>
      </c>
      <c r="G272" s="11" t="str">
        <f t="shared" si="605"/>
        <v>Karambo</v>
      </c>
      <c r="H272" s="11" t="str">
        <f t="shared" si="606"/>
        <v/>
      </c>
      <c r="I272" s="11" t="str">
        <f t="shared" si="607"/>
        <v/>
      </c>
      <c r="J272" s="11" t="str">
        <f t="shared" si="608"/>
        <v>Water point at Karama cell/Nyirambuga pumping</v>
      </c>
      <c r="K272" s="11">
        <f t="shared" si="609"/>
        <v>165</v>
      </c>
      <c r="L272" s="11">
        <f t="shared" si="671"/>
        <v>30604</v>
      </c>
      <c r="M272" s="11">
        <f t="shared" si="672"/>
        <v>1</v>
      </c>
      <c r="N272" s="11">
        <f t="shared" si="673"/>
        <v>30604</v>
      </c>
      <c r="O272" s="11">
        <f t="shared" si="610"/>
        <v>165</v>
      </c>
      <c r="P272" s="11" t="str">
        <f t="shared" si="611"/>
        <v xml:space="preserve"> </v>
      </c>
      <c r="Q272" s="13">
        <f t="shared" si="674"/>
        <v>1</v>
      </c>
      <c r="R272" s="11">
        <f t="shared" si="675"/>
        <v>1</v>
      </c>
      <c r="S272" s="11">
        <f t="shared" si="612"/>
        <v>0</v>
      </c>
      <c r="T272" s="11">
        <f t="shared" si="613"/>
        <v>1</v>
      </c>
      <c r="U272" s="11" t="str">
        <f t="shared" si="614"/>
        <v>Piped Network With Pump</v>
      </c>
      <c r="V272" s="11">
        <f t="shared" si="615"/>
        <v>2015</v>
      </c>
      <c r="W272" s="11" t="str">
        <f t="shared" si="616"/>
        <v>Governement (District, Wasac) And Water For People</v>
      </c>
      <c r="X272" s="11" t="str">
        <f t="shared" si="617"/>
        <v>Spring</v>
      </c>
      <c r="Y272" s="11">
        <f t="shared" si="618"/>
        <v>11</v>
      </c>
      <c r="Z272" s="11">
        <f t="shared" si="619"/>
        <v>1</v>
      </c>
      <c r="AA272" s="11">
        <f t="shared" si="620"/>
        <v>0</v>
      </c>
      <c r="AB272" s="11" t="str">
        <f t="shared" si="621"/>
        <v/>
      </c>
      <c r="AC272" s="11" t="str">
        <f t="shared" si="622"/>
        <v xml:space="preserve"> </v>
      </c>
      <c r="AD272" s="11" t="str">
        <f t="shared" si="623"/>
        <v xml:space="preserve"> </v>
      </c>
      <c r="AE272" s="11" t="str">
        <f t="shared" si="624"/>
        <v xml:space="preserve"> </v>
      </c>
      <c r="AF272" s="11">
        <f t="shared" si="625"/>
        <v>4</v>
      </c>
      <c r="AG272" s="12">
        <f t="shared" si="676"/>
        <v>432000</v>
      </c>
      <c r="AH272" s="12">
        <f t="shared" si="677"/>
        <v>523.63636363636363</v>
      </c>
      <c r="AI272" s="11">
        <f t="shared" si="678"/>
        <v>1</v>
      </c>
      <c r="AJ272" s="11">
        <f t="shared" si="626"/>
        <v>0</v>
      </c>
      <c r="AK272" s="11" t="str">
        <f t="shared" si="627"/>
        <v xml:space="preserve"> </v>
      </c>
      <c r="AL272" s="11" t="str">
        <f t="shared" si="628"/>
        <v xml:space="preserve"> </v>
      </c>
      <c r="AM272" s="11" t="str">
        <f t="shared" si="629"/>
        <v xml:space="preserve"> </v>
      </c>
      <c r="AN272" s="11" t="str">
        <f t="shared" si="630"/>
        <v xml:space="preserve"> </v>
      </c>
      <c r="AO272" s="11">
        <f t="shared" si="631"/>
        <v>1</v>
      </c>
      <c r="AP272" s="11">
        <f t="shared" si="632"/>
        <v>1</v>
      </c>
      <c r="AQ272" s="11">
        <f t="shared" si="633"/>
        <v>2015</v>
      </c>
      <c r="AR272" s="11">
        <f t="shared" si="634"/>
        <v>1</v>
      </c>
      <c r="AS272" s="11">
        <f t="shared" si="635"/>
        <v>0</v>
      </c>
      <c r="AT272" s="11" t="str">
        <f t="shared" si="636"/>
        <v xml:space="preserve"> </v>
      </c>
      <c r="AU272" s="11" t="str">
        <f t="shared" si="637"/>
        <v/>
      </c>
      <c r="AV272" s="11" t="str">
        <f t="shared" si="638"/>
        <v xml:space="preserve"> </v>
      </c>
      <c r="AW272" s="11" t="str">
        <f t="shared" si="639"/>
        <v xml:space="preserve"> </v>
      </c>
      <c r="AX272" s="11">
        <f t="shared" si="640"/>
        <v>0</v>
      </c>
      <c r="AY272" s="11" t="str">
        <f t="shared" si="641"/>
        <v xml:space="preserve"> </v>
      </c>
      <c r="AZ272" s="11" t="str">
        <f t="shared" si="642"/>
        <v xml:space="preserve"> </v>
      </c>
      <c r="BA272" s="11" t="str">
        <f t="shared" si="643"/>
        <v xml:space="preserve"> </v>
      </c>
      <c r="BB272" s="11" t="str">
        <f t="shared" si="644"/>
        <v xml:space="preserve"> </v>
      </c>
      <c r="BC272" s="11">
        <f t="shared" si="645"/>
        <v>0</v>
      </c>
      <c r="BD272" s="11" t="str">
        <f t="shared" si="646"/>
        <v xml:space="preserve"> </v>
      </c>
      <c r="BE272" s="11" t="str">
        <f t="shared" si="647"/>
        <v xml:space="preserve"> </v>
      </c>
      <c r="BF272" s="11" t="str">
        <f t="shared" si="648"/>
        <v xml:space="preserve"> </v>
      </c>
      <c r="BG272" s="11" t="str">
        <f t="shared" si="669"/>
        <v xml:space="preserve"> </v>
      </c>
      <c r="BH272" s="11" t="str">
        <f t="shared" si="649"/>
        <v xml:space="preserve"> </v>
      </c>
      <c r="BI272" s="11" t="str">
        <f t="shared" si="650"/>
        <v xml:space="preserve"> </v>
      </c>
      <c r="BJ272" s="11">
        <f t="shared" si="651"/>
        <v>0</v>
      </c>
      <c r="BK272" s="11" t="str">
        <f t="shared" si="652"/>
        <v/>
      </c>
      <c r="BL272" s="11" t="str">
        <f t="shared" si="653"/>
        <v xml:space="preserve"> </v>
      </c>
      <c r="BM272" s="11" t="str">
        <f t="shared" si="654"/>
        <v xml:space="preserve"> </v>
      </c>
      <c r="BN272" s="11" t="str">
        <f t="shared" si="655"/>
        <v xml:space="preserve"> </v>
      </c>
      <c r="BO272" s="11" t="str">
        <f t="shared" si="656"/>
        <v xml:space="preserve"> </v>
      </c>
      <c r="BP272" s="11" t="str">
        <f t="shared" si="657"/>
        <v xml:space="preserve"> </v>
      </c>
      <c r="BQ272" s="11" t="str">
        <f t="shared" si="658"/>
        <v>0</v>
      </c>
      <c r="BR272" s="25">
        <f t="shared" si="659"/>
        <v>0</v>
      </c>
      <c r="BS272" s="11" t="str">
        <f t="shared" si="660"/>
        <v>Not Present</v>
      </c>
      <c r="BT272" s="11" t="str">
        <f t="shared" si="661"/>
        <v>0</v>
      </c>
      <c r="BU272" s="12">
        <f t="shared" si="679"/>
        <v>1</v>
      </c>
      <c r="BV272" s="12">
        <f t="shared" si="680"/>
        <v>0</v>
      </c>
      <c r="BW272" s="12">
        <f t="shared" si="670"/>
        <v>1</v>
      </c>
      <c r="BX272" s="12">
        <f t="shared" si="681"/>
        <v>1</v>
      </c>
      <c r="BY272" s="11">
        <f t="shared" si="682"/>
        <v>1</v>
      </c>
      <c r="BZ272" s="11">
        <f t="shared" si="662"/>
        <v>1</v>
      </c>
      <c r="CA272" s="11">
        <f t="shared" si="663"/>
        <v>2</v>
      </c>
      <c r="CB272" s="11">
        <f t="shared" si="664"/>
        <v>2015</v>
      </c>
      <c r="CC272" s="11">
        <f t="shared" si="665"/>
        <v>1</v>
      </c>
      <c r="CD272" s="11" t="str">
        <f t="shared" si="666"/>
        <v>No</v>
      </c>
      <c r="CE272" s="11">
        <f t="shared" si="683"/>
        <v>0</v>
      </c>
      <c r="CF272" s="11">
        <f t="shared" si="684"/>
        <v>0</v>
      </c>
      <c r="CG272" s="11">
        <f t="shared" si="685"/>
        <v>1</v>
      </c>
      <c r="CH272" s="11">
        <f t="shared" si="686"/>
        <v>0</v>
      </c>
      <c r="CI272" s="11">
        <f t="shared" si="667"/>
        <v>1</v>
      </c>
      <c r="CJ272" s="11">
        <f t="shared" si="668"/>
        <v>1</v>
      </c>
    </row>
    <row r="273" spans="1:88" x14ac:dyDescent="0.3">
      <c r="A273" s="11">
        <f t="shared" si="599"/>
        <v>2017</v>
      </c>
      <c r="B273" s="11" t="str">
        <f t="shared" si="600"/>
        <v>22-04-2017 12:23:03 CEST</v>
      </c>
      <c r="C273" s="11" t="str">
        <f t="shared" si="601"/>
        <v>Rwanda</v>
      </c>
      <c r="D273" s="11" t="str">
        <f t="shared" si="602"/>
        <v>Rulindo</v>
      </c>
      <c r="E273" s="11" t="str">
        <f t="shared" si="603"/>
        <v>Murambi</v>
      </c>
      <c r="F273" s="11" t="str">
        <f t="shared" si="604"/>
        <v>Mugambazi</v>
      </c>
      <c r="G273" s="11" t="str">
        <f t="shared" si="605"/>
        <v>Gahama</v>
      </c>
      <c r="H273" s="11" t="str">
        <f t="shared" si="606"/>
        <v/>
      </c>
      <c r="I273" s="11" t="str">
        <f t="shared" si="607"/>
        <v/>
      </c>
      <c r="J273" s="11" t="str">
        <f t="shared" si="608"/>
        <v xml:space="preserve"> </v>
      </c>
      <c r="K273" s="11">
        <f t="shared" si="609"/>
        <v>115</v>
      </c>
      <c r="L273" s="11">
        <f t="shared" si="671"/>
        <v>26296</v>
      </c>
      <c r="M273" s="11">
        <f t="shared" si="672"/>
        <v>31</v>
      </c>
      <c r="N273" s="11">
        <f t="shared" si="673"/>
        <v>848.25806451612902</v>
      </c>
      <c r="O273" s="11">
        <f t="shared" si="610"/>
        <v>115</v>
      </c>
      <c r="P273" s="11" t="str">
        <f t="shared" si="611"/>
        <v xml:space="preserve"> </v>
      </c>
      <c r="Q273" s="13">
        <f t="shared" si="674"/>
        <v>1</v>
      </c>
      <c r="R273" s="11">
        <f t="shared" si="675"/>
        <v>1</v>
      </c>
      <c r="S273" s="11">
        <f t="shared" si="612"/>
        <v>0</v>
      </c>
      <c r="T273" s="11">
        <f t="shared" si="613"/>
        <v>1</v>
      </c>
      <c r="U273" s="11" t="str">
        <f t="shared" si="614"/>
        <v>Piped Network -- Gravity Only</v>
      </c>
      <c r="V273" s="11">
        <f t="shared" si="615"/>
        <v>2003</v>
      </c>
      <c r="W273" s="11" t="str">
        <f t="shared" si="616"/>
        <v>Government</v>
      </c>
      <c r="X273" s="11" t="str">
        <f t="shared" si="617"/>
        <v>Spring</v>
      </c>
      <c r="Y273" s="11">
        <f t="shared" si="618"/>
        <v>1</v>
      </c>
      <c r="Z273" s="11">
        <f t="shared" si="619"/>
        <v>0</v>
      </c>
      <c r="AA273" s="11">
        <f t="shared" si="620"/>
        <v>0</v>
      </c>
      <c r="AB273" s="11" t="str">
        <f t="shared" si="621"/>
        <v/>
      </c>
      <c r="AC273" s="11" t="str">
        <f t="shared" si="622"/>
        <v xml:space="preserve"> </v>
      </c>
      <c r="AD273" s="11" t="str">
        <f t="shared" si="623"/>
        <v xml:space="preserve"> </v>
      </c>
      <c r="AE273" s="11" t="str">
        <f t="shared" si="624"/>
        <v xml:space="preserve"> </v>
      </c>
      <c r="AF273" s="11">
        <f t="shared" si="625"/>
        <v>87</v>
      </c>
      <c r="AG273" s="12">
        <f t="shared" si="676"/>
        <v>19862.068965517243</v>
      </c>
      <c r="AH273" s="12">
        <f t="shared" si="677"/>
        <v>34.54272863568216</v>
      </c>
      <c r="AI273" s="11">
        <f t="shared" si="678"/>
        <v>1</v>
      </c>
      <c r="AJ273" s="11">
        <f t="shared" si="626"/>
        <v>0</v>
      </c>
      <c r="AK273" s="11" t="str">
        <f t="shared" si="627"/>
        <v xml:space="preserve"> </v>
      </c>
      <c r="AL273" s="11" t="str">
        <f t="shared" si="628"/>
        <v xml:space="preserve"> </v>
      </c>
      <c r="AM273" s="11" t="str">
        <f t="shared" si="629"/>
        <v xml:space="preserve"> </v>
      </c>
      <c r="AN273" s="11" t="str">
        <f t="shared" si="630"/>
        <v xml:space="preserve"> </v>
      </c>
      <c r="AO273" s="11">
        <f t="shared" si="631"/>
        <v>1</v>
      </c>
      <c r="AP273" s="11">
        <f t="shared" si="632"/>
        <v>1</v>
      </c>
      <c r="AQ273" s="11">
        <f t="shared" si="633"/>
        <v>2003</v>
      </c>
      <c r="AR273" s="11">
        <f t="shared" si="634"/>
        <v>2</v>
      </c>
      <c r="AS273" s="11">
        <f t="shared" si="635"/>
        <v>0</v>
      </c>
      <c r="AT273" s="11" t="str">
        <f t="shared" si="636"/>
        <v xml:space="preserve"> </v>
      </c>
      <c r="AU273" s="11" t="str">
        <f t="shared" si="637"/>
        <v/>
      </c>
      <c r="AV273" s="11" t="str">
        <f t="shared" si="638"/>
        <v xml:space="preserve"> </v>
      </c>
      <c r="AW273" s="11" t="str">
        <f t="shared" si="639"/>
        <v xml:space="preserve"> </v>
      </c>
      <c r="AX273" s="11">
        <f t="shared" si="640"/>
        <v>1</v>
      </c>
      <c r="AY273" s="11">
        <f t="shared" si="641"/>
        <v>1</v>
      </c>
      <c r="AZ273" s="11">
        <f t="shared" si="642"/>
        <v>2003</v>
      </c>
      <c r="BA273" s="11">
        <f t="shared" si="643"/>
        <v>2</v>
      </c>
      <c r="BB273" s="11">
        <f t="shared" si="644"/>
        <v>100</v>
      </c>
      <c r="BC273" s="11">
        <f t="shared" si="645"/>
        <v>0</v>
      </c>
      <c r="BD273" s="11" t="str">
        <f t="shared" si="646"/>
        <v xml:space="preserve"> </v>
      </c>
      <c r="BE273" s="11" t="str">
        <f t="shared" si="647"/>
        <v xml:space="preserve"> </v>
      </c>
      <c r="BF273" s="11" t="str">
        <f t="shared" si="648"/>
        <v xml:space="preserve"> </v>
      </c>
      <c r="BG273" s="11" t="str">
        <f t="shared" si="669"/>
        <v xml:space="preserve"> </v>
      </c>
      <c r="BH273" s="11" t="str">
        <f t="shared" si="649"/>
        <v xml:space="preserve"> </v>
      </c>
      <c r="BI273" s="11" t="str">
        <f t="shared" si="650"/>
        <v xml:space="preserve"> </v>
      </c>
      <c r="BJ273" s="11">
        <f t="shared" si="651"/>
        <v>0</v>
      </c>
      <c r="BK273" s="11" t="str">
        <f t="shared" si="652"/>
        <v/>
      </c>
      <c r="BL273" s="11" t="str">
        <f t="shared" si="653"/>
        <v xml:space="preserve"> </v>
      </c>
      <c r="BM273" s="11" t="str">
        <f t="shared" si="654"/>
        <v xml:space="preserve"> </v>
      </c>
      <c r="BN273" s="11" t="str">
        <f t="shared" si="655"/>
        <v xml:space="preserve"> </v>
      </c>
      <c r="BO273" s="11" t="str">
        <f t="shared" si="656"/>
        <v xml:space="preserve"> </v>
      </c>
      <c r="BP273" s="11" t="str">
        <f t="shared" si="657"/>
        <v xml:space="preserve"> </v>
      </c>
      <c r="BQ273" s="11" t="str">
        <f t="shared" si="658"/>
        <v>0</v>
      </c>
      <c r="BR273" s="25">
        <f t="shared" si="659"/>
        <v>0</v>
      </c>
      <c r="BS273" s="11" t="str">
        <f t="shared" si="660"/>
        <v>Not Present</v>
      </c>
      <c r="BT273" s="11" t="str">
        <f t="shared" si="661"/>
        <v>0</v>
      </c>
      <c r="BU273" s="12">
        <f t="shared" si="679"/>
        <v>1</v>
      </c>
      <c r="BV273" s="12">
        <f t="shared" si="680"/>
        <v>0</v>
      </c>
      <c r="BW273" s="12">
        <f t="shared" si="670"/>
        <v>1</v>
      </c>
      <c r="BX273" s="12">
        <f t="shared" si="681"/>
        <v>1</v>
      </c>
      <c r="BY273" s="11">
        <f t="shared" si="682"/>
        <v>1</v>
      </c>
      <c r="BZ273" s="11">
        <f t="shared" si="662"/>
        <v>1</v>
      </c>
      <c r="CA273" s="11">
        <f t="shared" si="663"/>
        <v>1</v>
      </c>
      <c r="CB273" s="11">
        <f t="shared" si="664"/>
        <v>2003</v>
      </c>
      <c r="CC273" s="11">
        <f t="shared" si="665"/>
        <v>2</v>
      </c>
      <c r="CD273" s="11" t="str">
        <f t="shared" si="666"/>
        <v>No</v>
      </c>
      <c r="CE273" s="11">
        <f t="shared" si="683"/>
        <v>0</v>
      </c>
      <c r="CF273" s="11">
        <f t="shared" si="684"/>
        <v>0</v>
      </c>
      <c r="CG273" s="11">
        <f t="shared" si="685"/>
        <v>1</v>
      </c>
      <c r="CH273" s="11">
        <f t="shared" si="686"/>
        <v>0</v>
      </c>
      <c r="CI273" s="11">
        <f t="shared" si="667"/>
        <v>1</v>
      </c>
      <c r="CJ273" s="11">
        <f t="shared" si="668"/>
        <v>2</v>
      </c>
    </row>
    <row r="274" spans="1:88" x14ac:dyDescent="0.3">
      <c r="A274" s="11">
        <f t="shared" si="599"/>
        <v>2017</v>
      </c>
      <c r="B274" s="11" t="str">
        <f t="shared" si="600"/>
        <v>03-01-2015 01:06:32 CET</v>
      </c>
      <c r="C274" s="11" t="str">
        <f t="shared" si="601"/>
        <v>Rwanda</v>
      </c>
      <c r="D274" s="11" t="str">
        <f t="shared" si="602"/>
        <v>Rulindo</v>
      </c>
      <c r="E274" s="11" t="str">
        <f t="shared" si="603"/>
        <v>Tumba</v>
      </c>
      <c r="F274" s="11" t="str">
        <f t="shared" si="604"/>
        <v>Gahabwa</v>
      </c>
      <c r="G274" s="11" t="str">
        <f t="shared" si="605"/>
        <v>Mafene</v>
      </c>
      <c r="H274" s="11" t="str">
        <f t="shared" si="606"/>
        <v/>
      </c>
      <c r="I274" s="11" t="str">
        <f t="shared" si="607"/>
        <v/>
      </c>
      <c r="J274" s="11" t="str">
        <f t="shared" si="608"/>
        <v>Water point at Gahabwa cell(near EP Gahabwa)/Nyirambuga pumping</v>
      </c>
      <c r="K274" s="11">
        <f t="shared" si="609"/>
        <v>172</v>
      </c>
      <c r="L274" s="11">
        <f t="shared" si="671"/>
        <v>30604</v>
      </c>
      <c r="M274" s="11">
        <f t="shared" si="672"/>
        <v>1</v>
      </c>
      <c r="N274" s="11">
        <f t="shared" si="673"/>
        <v>30604</v>
      </c>
      <c r="O274" s="11">
        <f t="shared" si="610"/>
        <v>172</v>
      </c>
      <c r="P274" s="11" t="str">
        <f t="shared" si="611"/>
        <v xml:space="preserve"> </v>
      </c>
      <c r="Q274" s="13">
        <f t="shared" si="674"/>
        <v>1</v>
      </c>
      <c r="R274" s="11">
        <f t="shared" si="675"/>
        <v>1</v>
      </c>
      <c r="S274" s="11">
        <f t="shared" si="612"/>
        <v>0</v>
      </c>
      <c r="T274" s="11">
        <f t="shared" si="613"/>
        <v>1</v>
      </c>
      <c r="U274" s="11" t="str">
        <f t="shared" si="614"/>
        <v>Piped Network With Pump</v>
      </c>
      <c r="V274" s="11">
        <f t="shared" si="615"/>
        <v>2015</v>
      </c>
      <c r="W274" s="11" t="str">
        <f t="shared" si="616"/>
        <v>Governement (District, Wasac) And Water For People</v>
      </c>
      <c r="X274" s="11" t="str">
        <f t="shared" si="617"/>
        <v>Spring</v>
      </c>
      <c r="Y274" s="11">
        <f t="shared" si="618"/>
        <v>11</v>
      </c>
      <c r="Z274" s="11">
        <f t="shared" si="619"/>
        <v>1</v>
      </c>
      <c r="AA274" s="11">
        <f t="shared" si="620"/>
        <v>0</v>
      </c>
      <c r="AB274" s="11" t="str">
        <f t="shared" si="621"/>
        <v/>
      </c>
      <c r="AC274" s="11" t="str">
        <f t="shared" si="622"/>
        <v xml:space="preserve"> </v>
      </c>
      <c r="AD274" s="11" t="str">
        <f t="shared" si="623"/>
        <v xml:space="preserve"> </v>
      </c>
      <c r="AE274" s="11" t="str">
        <f t="shared" si="624"/>
        <v xml:space="preserve"> </v>
      </c>
      <c r="AF274" s="11">
        <f t="shared" si="625"/>
        <v>4</v>
      </c>
      <c r="AG274" s="12">
        <f t="shared" si="676"/>
        <v>432000</v>
      </c>
      <c r="AH274" s="12">
        <f t="shared" si="677"/>
        <v>502.32558139534882</v>
      </c>
      <c r="AI274" s="11">
        <f t="shared" si="678"/>
        <v>1</v>
      </c>
      <c r="AJ274" s="11">
        <f t="shared" si="626"/>
        <v>0</v>
      </c>
      <c r="AK274" s="11" t="str">
        <f t="shared" si="627"/>
        <v xml:space="preserve"> </v>
      </c>
      <c r="AL274" s="11" t="str">
        <f t="shared" si="628"/>
        <v xml:space="preserve"> </v>
      </c>
      <c r="AM274" s="11" t="str">
        <f t="shared" si="629"/>
        <v xml:space="preserve"> </v>
      </c>
      <c r="AN274" s="11" t="str">
        <f t="shared" si="630"/>
        <v xml:space="preserve"> </v>
      </c>
      <c r="AO274" s="11">
        <f t="shared" si="631"/>
        <v>1</v>
      </c>
      <c r="AP274" s="11">
        <f t="shared" si="632"/>
        <v>1</v>
      </c>
      <c r="AQ274" s="11">
        <f t="shared" si="633"/>
        <v>2015</v>
      </c>
      <c r="AR274" s="11">
        <f t="shared" si="634"/>
        <v>1</v>
      </c>
      <c r="AS274" s="11">
        <f t="shared" si="635"/>
        <v>0</v>
      </c>
      <c r="AT274" s="11" t="str">
        <f t="shared" si="636"/>
        <v xml:space="preserve"> </v>
      </c>
      <c r="AU274" s="11" t="str">
        <f t="shared" si="637"/>
        <v/>
      </c>
      <c r="AV274" s="11" t="str">
        <f t="shared" si="638"/>
        <v xml:space="preserve"> </v>
      </c>
      <c r="AW274" s="11" t="str">
        <f t="shared" si="639"/>
        <v xml:space="preserve"> </v>
      </c>
      <c r="AX274" s="11">
        <f t="shared" si="640"/>
        <v>0</v>
      </c>
      <c r="AY274" s="11" t="str">
        <f t="shared" si="641"/>
        <v xml:space="preserve"> </v>
      </c>
      <c r="AZ274" s="11" t="str">
        <f t="shared" si="642"/>
        <v xml:space="preserve"> </v>
      </c>
      <c r="BA274" s="11" t="str">
        <f t="shared" si="643"/>
        <v xml:space="preserve"> </v>
      </c>
      <c r="BB274" s="11" t="str">
        <f t="shared" si="644"/>
        <v xml:space="preserve"> </v>
      </c>
      <c r="BC274" s="11">
        <f t="shared" si="645"/>
        <v>0</v>
      </c>
      <c r="BD274" s="11" t="str">
        <f t="shared" si="646"/>
        <v xml:space="preserve"> </v>
      </c>
      <c r="BE274" s="11" t="str">
        <f t="shared" si="647"/>
        <v xml:space="preserve"> </v>
      </c>
      <c r="BF274" s="11" t="str">
        <f t="shared" si="648"/>
        <v xml:space="preserve"> </v>
      </c>
      <c r="BG274" s="11" t="str">
        <f t="shared" si="669"/>
        <v xml:space="preserve"> </v>
      </c>
      <c r="BH274" s="11" t="str">
        <f t="shared" si="649"/>
        <v xml:space="preserve"> </v>
      </c>
      <c r="BI274" s="11" t="str">
        <f t="shared" si="650"/>
        <v xml:space="preserve"> </v>
      </c>
      <c r="BJ274" s="11">
        <f t="shared" si="651"/>
        <v>0</v>
      </c>
      <c r="BK274" s="11" t="str">
        <f t="shared" si="652"/>
        <v/>
      </c>
      <c r="BL274" s="11" t="str">
        <f t="shared" si="653"/>
        <v xml:space="preserve"> </v>
      </c>
      <c r="BM274" s="11" t="str">
        <f t="shared" si="654"/>
        <v xml:space="preserve"> </v>
      </c>
      <c r="BN274" s="11" t="str">
        <f t="shared" si="655"/>
        <v xml:space="preserve"> </v>
      </c>
      <c r="BO274" s="11" t="str">
        <f t="shared" si="656"/>
        <v xml:space="preserve"> </v>
      </c>
      <c r="BP274" s="11" t="str">
        <f t="shared" si="657"/>
        <v xml:space="preserve"> </v>
      </c>
      <c r="BQ274" s="11" t="str">
        <f t="shared" si="658"/>
        <v>0</v>
      </c>
      <c r="BR274" s="25">
        <f t="shared" si="659"/>
        <v>0</v>
      </c>
      <c r="BS274" s="11" t="str">
        <f t="shared" si="660"/>
        <v>Not Present</v>
      </c>
      <c r="BT274" s="11" t="str">
        <f t="shared" si="661"/>
        <v>0</v>
      </c>
      <c r="BU274" s="12">
        <f t="shared" si="679"/>
        <v>1</v>
      </c>
      <c r="BV274" s="12">
        <f t="shared" si="680"/>
        <v>0</v>
      </c>
      <c r="BW274" s="12">
        <f t="shared" si="670"/>
        <v>1</v>
      </c>
      <c r="BX274" s="12">
        <f t="shared" si="681"/>
        <v>1</v>
      </c>
      <c r="BY274" s="11">
        <f t="shared" si="682"/>
        <v>1</v>
      </c>
      <c r="BZ274" s="11">
        <f t="shared" si="662"/>
        <v>1</v>
      </c>
      <c r="CA274" s="11">
        <f t="shared" si="663"/>
        <v>2</v>
      </c>
      <c r="CB274" s="11">
        <f t="shared" si="664"/>
        <v>2015</v>
      </c>
      <c r="CC274" s="11">
        <f t="shared" si="665"/>
        <v>1</v>
      </c>
      <c r="CD274" s="11" t="str">
        <f t="shared" si="666"/>
        <v>No</v>
      </c>
      <c r="CE274" s="11">
        <f t="shared" si="683"/>
        <v>0</v>
      </c>
      <c r="CF274" s="11">
        <f t="shared" si="684"/>
        <v>0</v>
      </c>
      <c r="CG274" s="11">
        <f t="shared" si="685"/>
        <v>1</v>
      </c>
      <c r="CH274" s="11">
        <f t="shared" si="686"/>
        <v>0</v>
      </c>
      <c r="CI274" s="11">
        <f t="shared" si="667"/>
        <v>1</v>
      </c>
      <c r="CJ274" s="11">
        <f t="shared" si="668"/>
        <v>1</v>
      </c>
    </row>
    <row r="275" spans="1:88" x14ac:dyDescent="0.3">
      <c r="A275" s="11">
        <f t="shared" si="599"/>
        <v>2017</v>
      </c>
      <c r="B275" s="11" t="str">
        <f t="shared" si="600"/>
        <v>09-03-2017 18:10:47 CET</v>
      </c>
      <c r="C275" s="11" t="str">
        <f t="shared" si="601"/>
        <v>Rwanda</v>
      </c>
      <c r="D275" s="11" t="str">
        <f t="shared" si="602"/>
        <v>Rulindo</v>
      </c>
      <c r="E275" s="11" t="str">
        <f t="shared" si="603"/>
        <v>Ngoma</v>
      </c>
      <c r="F275" s="11" t="str">
        <f t="shared" si="604"/>
        <v>Karambo</v>
      </c>
      <c r="G275" s="11" t="str">
        <f t="shared" si="605"/>
        <v>Karambi</v>
      </c>
      <c r="H275" s="11" t="str">
        <f t="shared" si="606"/>
        <v/>
      </c>
      <c r="I275" s="11" t="str">
        <f t="shared" si="607"/>
        <v/>
      </c>
      <c r="J275" s="11" t="str">
        <f t="shared" si="608"/>
        <v>Gahama network</v>
      </c>
      <c r="K275" s="11">
        <f t="shared" si="609"/>
        <v>117</v>
      </c>
      <c r="L275" s="11">
        <f t="shared" si="671"/>
        <v>0</v>
      </c>
      <c r="M275" s="11">
        <f t="shared" si="672"/>
        <v>5</v>
      </c>
      <c r="N275" s="11">
        <f t="shared" si="673"/>
        <v>0</v>
      </c>
      <c r="O275" s="11">
        <f t="shared" si="610"/>
        <v>33</v>
      </c>
      <c r="P275" s="11">
        <f t="shared" si="611"/>
        <v>84</v>
      </c>
      <c r="Q275" s="13">
        <f t="shared" si="674"/>
        <v>0.28205128205128205</v>
      </c>
      <c r="R275" s="11">
        <f t="shared" si="675"/>
        <v>0</v>
      </c>
      <c r="S275" s="11">
        <f t="shared" si="612"/>
        <v>1</v>
      </c>
      <c r="T275" s="11">
        <f t="shared" si="613"/>
        <v>1</v>
      </c>
      <c r="U275" s="11" t="str">
        <f t="shared" si="614"/>
        <v>Piped Network -- Gravity Only</v>
      </c>
      <c r="V275" s="11">
        <f t="shared" si="615"/>
        <v>2014</v>
      </c>
      <c r="W275" s="11" t="str">
        <f t="shared" si="616"/>
        <v>Governement (District, Wasac) And Water For People</v>
      </c>
      <c r="X275" s="11" t="str">
        <f t="shared" si="617"/>
        <v>Spring</v>
      </c>
      <c r="Y275" s="11">
        <f t="shared" si="618"/>
        <v>1</v>
      </c>
      <c r="Z275" s="11">
        <f t="shared" si="619"/>
        <v>0</v>
      </c>
      <c r="AA275" s="11">
        <f t="shared" si="620"/>
        <v>1</v>
      </c>
      <c r="AB275" s="11" t="str">
        <f t="shared" si="621"/>
        <v>"Springbox" --Intake Structure At A Spring</v>
      </c>
      <c r="AC275" s="11">
        <f t="shared" si="622"/>
        <v>1</v>
      </c>
      <c r="AD275" s="11">
        <f t="shared" si="623"/>
        <v>2014</v>
      </c>
      <c r="AE275" s="11">
        <f t="shared" si="624"/>
        <v>2</v>
      </c>
      <c r="AF275" s="11">
        <f t="shared" si="625"/>
        <v>15</v>
      </c>
      <c r="AG275" s="12">
        <f t="shared" si="676"/>
        <v>115200</v>
      </c>
      <c r="AH275" s="12">
        <f t="shared" si="677"/>
        <v>698.18181818181813</v>
      </c>
      <c r="AI275" s="11">
        <f t="shared" si="678"/>
        <v>1</v>
      </c>
      <c r="AJ275" s="11">
        <f t="shared" si="626"/>
        <v>1</v>
      </c>
      <c r="AK275" s="11">
        <f t="shared" si="627"/>
        <v>1</v>
      </c>
      <c r="AL275" s="11">
        <f t="shared" si="628"/>
        <v>2014</v>
      </c>
      <c r="AM275" s="11">
        <f t="shared" si="629"/>
        <v>1</v>
      </c>
      <c r="AN275" s="11">
        <f t="shared" si="630"/>
        <v>1800</v>
      </c>
      <c r="AO275" s="11">
        <f t="shared" si="631"/>
        <v>1</v>
      </c>
      <c r="AP275" s="11">
        <f t="shared" si="632"/>
        <v>2</v>
      </c>
      <c r="AQ275" s="11">
        <f t="shared" si="633"/>
        <v>2014</v>
      </c>
      <c r="AR275" s="11">
        <f t="shared" si="634"/>
        <v>1</v>
      </c>
      <c r="AS275" s="11">
        <f t="shared" si="635"/>
        <v>1</v>
      </c>
      <c r="AT275" s="11">
        <f t="shared" si="636"/>
        <v>1</v>
      </c>
      <c r="AU275" s="11" t="str">
        <f t="shared" si="637"/>
        <v>Distribution Chamber</v>
      </c>
      <c r="AV275" s="11">
        <f t="shared" si="638"/>
        <v>2014</v>
      </c>
      <c r="AW275" s="11">
        <f t="shared" si="639"/>
        <v>1</v>
      </c>
      <c r="AX275" s="11">
        <f t="shared" si="640"/>
        <v>1</v>
      </c>
      <c r="AY275" s="11">
        <f t="shared" si="641"/>
        <v>1</v>
      </c>
      <c r="AZ275" s="11">
        <f t="shared" si="642"/>
        <v>2014</v>
      </c>
      <c r="BA275" s="11">
        <f t="shared" si="643"/>
        <v>1</v>
      </c>
      <c r="BB275" s="11">
        <f t="shared" si="644"/>
        <v>1200</v>
      </c>
      <c r="BC275" s="11">
        <f t="shared" si="645"/>
        <v>0</v>
      </c>
      <c r="BD275" s="11" t="str">
        <f t="shared" si="646"/>
        <v xml:space="preserve"> </v>
      </c>
      <c r="BE275" s="11" t="str">
        <f t="shared" si="647"/>
        <v xml:space="preserve"> </v>
      </c>
      <c r="BF275" s="11" t="str">
        <f t="shared" si="648"/>
        <v xml:space="preserve"> </v>
      </c>
      <c r="BG275" s="11" t="str">
        <f t="shared" si="669"/>
        <v xml:space="preserve"> </v>
      </c>
      <c r="BH275" s="11" t="str">
        <f t="shared" si="649"/>
        <v xml:space="preserve"> </v>
      </c>
      <c r="BI275" s="11" t="str">
        <f t="shared" si="650"/>
        <v xml:space="preserve"> </v>
      </c>
      <c r="BJ275" s="11">
        <f t="shared" si="651"/>
        <v>0</v>
      </c>
      <c r="BK275" s="11" t="str">
        <f t="shared" si="652"/>
        <v/>
      </c>
      <c r="BL275" s="11" t="str">
        <f t="shared" si="653"/>
        <v xml:space="preserve"> </v>
      </c>
      <c r="BM275" s="11" t="str">
        <f t="shared" si="654"/>
        <v xml:space="preserve"> </v>
      </c>
      <c r="BN275" s="11" t="str">
        <f t="shared" si="655"/>
        <v xml:space="preserve"> </v>
      </c>
      <c r="BO275" s="11" t="str">
        <f t="shared" si="656"/>
        <v xml:space="preserve"> </v>
      </c>
      <c r="BP275" s="11" t="str">
        <f t="shared" si="657"/>
        <v xml:space="preserve"> </v>
      </c>
      <c r="BQ275" s="11" t="str">
        <f t="shared" si="658"/>
        <v>0</v>
      </c>
      <c r="BR275" s="25">
        <f t="shared" si="659"/>
        <v>0</v>
      </c>
      <c r="BS275" s="11" t="str">
        <f t="shared" si="660"/>
        <v>Not Present</v>
      </c>
      <c r="BT275" s="11" t="str">
        <f t="shared" si="661"/>
        <v>0</v>
      </c>
      <c r="BU275" s="12">
        <f t="shared" si="679"/>
        <v>1</v>
      </c>
      <c r="BV275" s="12">
        <f t="shared" si="680"/>
        <v>0</v>
      </c>
      <c r="BW275" s="12">
        <f t="shared" si="670"/>
        <v>1</v>
      </c>
      <c r="BX275" s="12">
        <f t="shared" si="681"/>
        <v>1</v>
      </c>
      <c r="BY275" s="11">
        <f t="shared" si="682"/>
        <v>1</v>
      </c>
      <c r="BZ275" s="11">
        <f t="shared" si="662"/>
        <v>1</v>
      </c>
      <c r="CA275" s="11">
        <f t="shared" si="663"/>
        <v>5</v>
      </c>
      <c r="CB275" s="11">
        <f t="shared" si="664"/>
        <v>2014</v>
      </c>
      <c r="CC275" s="11">
        <f t="shared" si="665"/>
        <v>3</v>
      </c>
      <c r="CD275" s="11" t="str">
        <f t="shared" si="666"/>
        <v>No</v>
      </c>
      <c r="CE275" s="11">
        <f t="shared" si="683"/>
        <v>0</v>
      </c>
      <c r="CF275" s="11">
        <f t="shared" si="684"/>
        <v>0</v>
      </c>
      <c r="CG275" s="11">
        <f t="shared" si="685"/>
        <v>1</v>
      </c>
      <c r="CH275" s="11">
        <f t="shared" si="686"/>
        <v>0</v>
      </c>
      <c r="CI275" s="11">
        <f t="shared" si="667"/>
        <v>1</v>
      </c>
      <c r="CJ275" s="11">
        <f t="shared" si="668"/>
        <v>2</v>
      </c>
    </row>
    <row r="276" spans="1:88" x14ac:dyDescent="0.3">
      <c r="A276" s="11">
        <f t="shared" si="599"/>
        <v>2017</v>
      </c>
      <c r="B276" s="11" t="str">
        <f t="shared" si="600"/>
        <v>28-03-2017 10:32:24 CEST</v>
      </c>
      <c r="C276" s="11" t="str">
        <f t="shared" si="601"/>
        <v>Rwanda</v>
      </c>
      <c r="D276" s="11" t="str">
        <f t="shared" si="602"/>
        <v>Rulindo</v>
      </c>
      <c r="E276" s="11" t="str">
        <f t="shared" si="603"/>
        <v>Ntarabana</v>
      </c>
      <c r="F276" s="11" t="str">
        <f t="shared" si="604"/>
        <v>Kajevuba</v>
      </c>
      <c r="G276" s="11" t="str">
        <f t="shared" si="605"/>
        <v>Nyarubuye</v>
      </c>
      <c r="H276" s="11" t="str">
        <f t="shared" si="606"/>
        <v/>
      </c>
      <c r="I276" s="11" t="str">
        <f t="shared" si="607"/>
        <v/>
      </c>
      <c r="J276" s="11" t="str">
        <f t="shared" si="608"/>
        <v>Rwamugaza network</v>
      </c>
      <c r="K276" s="11">
        <f t="shared" si="609"/>
        <v>229</v>
      </c>
      <c r="L276" s="11">
        <f t="shared" si="671"/>
        <v>14106</v>
      </c>
      <c r="M276" s="11">
        <f t="shared" si="672"/>
        <v>35</v>
      </c>
      <c r="N276" s="11">
        <f t="shared" si="673"/>
        <v>403.02857142857141</v>
      </c>
      <c r="O276" s="11">
        <f t="shared" si="610"/>
        <v>229</v>
      </c>
      <c r="P276" s="11" t="str">
        <f t="shared" si="611"/>
        <v xml:space="preserve"> </v>
      </c>
      <c r="Q276" s="13">
        <f t="shared" si="674"/>
        <v>1</v>
      </c>
      <c r="R276" s="11">
        <f t="shared" si="675"/>
        <v>1</v>
      </c>
      <c r="S276" s="11">
        <f t="shared" si="612"/>
        <v>0</v>
      </c>
      <c r="T276" s="11">
        <f t="shared" si="613"/>
        <v>1</v>
      </c>
      <c r="U276" s="11" t="str">
        <f t="shared" si="614"/>
        <v>Piped Network -- Gravity Only</v>
      </c>
      <c r="V276" s="11">
        <f t="shared" si="615"/>
        <v>2003</v>
      </c>
      <c r="W276" s="11" t="str">
        <f t="shared" si="616"/>
        <v>Government</v>
      </c>
      <c r="X276" s="11" t="str">
        <f t="shared" si="617"/>
        <v>Spring</v>
      </c>
      <c r="Y276" s="11">
        <f t="shared" si="618"/>
        <v>2</v>
      </c>
      <c r="Z276" s="11">
        <f t="shared" si="619"/>
        <v>1</v>
      </c>
      <c r="AA276" s="11">
        <f t="shared" si="620"/>
        <v>1</v>
      </c>
      <c r="AB276" s="11" t="str">
        <f t="shared" si="621"/>
        <v/>
      </c>
      <c r="AC276" s="11">
        <f t="shared" si="622"/>
        <v>2</v>
      </c>
      <c r="AD276" s="11">
        <f t="shared" si="623"/>
        <v>2003</v>
      </c>
      <c r="AE276" s="11">
        <f t="shared" si="624"/>
        <v>1</v>
      </c>
      <c r="AF276" s="11">
        <f t="shared" si="625"/>
        <v>3</v>
      </c>
      <c r="AG276" s="12">
        <f t="shared" si="676"/>
        <v>576000</v>
      </c>
      <c r="AH276" s="12">
        <f t="shared" si="677"/>
        <v>503.05676855895194</v>
      </c>
      <c r="AI276" s="11">
        <f t="shared" si="678"/>
        <v>1</v>
      </c>
      <c r="AJ276" s="11">
        <f t="shared" si="626"/>
        <v>1</v>
      </c>
      <c r="AK276" s="11">
        <f t="shared" si="627"/>
        <v>2</v>
      </c>
      <c r="AL276" s="11">
        <f t="shared" si="628"/>
        <v>2003</v>
      </c>
      <c r="AM276" s="11">
        <f t="shared" si="629"/>
        <v>1</v>
      </c>
      <c r="AN276" s="11">
        <f t="shared" si="630"/>
        <v>35000</v>
      </c>
      <c r="AO276" s="11">
        <f t="shared" si="631"/>
        <v>1</v>
      </c>
      <c r="AP276" s="11">
        <f t="shared" si="632"/>
        <v>7</v>
      </c>
      <c r="AQ276" s="11">
        <f t="shared" si="633"/>
        <v>2003</v>
      </c>
      <c r="AR276" s="11">
        <f t="shared" si="634"/>
        <v>1</v>
      </c>
      <c r="AS276" s="11">
        <f t="shared" si="635"/>
        <v>1</v>
      </c>
      <c r="AT276" s="11">
        <f t="shared" si="636"/>
        <v>14</v>
      </c>
      <c r="AU276" s="11" t="str">
        <f t="shared" si="637"/>
        <v/>
      </c>
      <c r="AV276" s="11">
        <f t="shared" si="638"/>
        <v>2003</v>
      </c>
      <c r="AW276" s="11">
        <f t="shared" si="639"/>
        <v>1</v>
      </c>
      <c r="AX276" s="11">
        <f t="shared" si="640"/>
        <v>1</v>
      </c>
      <c r="AY276" s="11">
        <f t="shared" si="641"/>
        <v>2</v>
      </c>
      <c r="AZ276" s="11">
        <f t="shared" si="642"/>
        <v>2003</v>
      </c>
      <c r="BA276" s="11">
        <f t="shared" si="643"/>
        <v>1</v>
      </c>
      <c r="BB276" s="11">
        <f t="shared" si="644"/>
        <v>35000</v>
      </c>
      <c r="BC276" s="11">
        <f t="shared" si="645"/>
        <v>0</v>
      </c>
      <c r="BD276" s="11" t="str">
        <f t="shared" si="646"/>
        <v xml:space="preserve"> </v>
      </c>
      <c r="BE276" s="11" t="str">
        <f t="shared" si="647"/>
        <v xml:space="preserve"> </v>
      </c>
      <c r="BF276" s="11" t="str">
        <f t="shared" si="648"/>
        <v xml:space="preserve"> </v>
      </c>
      <c r="BG276" s="11" t="str">
        <f t="shared" si="669"/>
        <v xml:space="preserve"> </v>
      </c>
      <c r="BH276" s="11" t="str">
        <f t="shared" si="649"/>
        <v xml:space="preserve"> </v>
      </c>
      <c r="BI276" s="11" t="str">
        <f t="shared" si="650"/>
        <v xml:space="preserve"> </v>
      </c>
      <c r="BJ276" s="11">
        <f t="shared" si="651"/>
        <v>0</v>
      </c>
      <c r="BK276" s="11" t="str">
        <f t="shared" si="652"/>
        <v/>
      </c>
      <c r="BL276" s="11" t="str">
        <f t="shared" si="653"/>
        <v xml:space="preserve"> </v>
      </c>
      <c r="BM276" s="11" t="str">
        <f t="shared" si="654"/>
        <v xml:space="preserve"> </v>
      </c>
      <c r="BN276" s="11" t="str">
        <f t="shared" si="655"/>
        <v xml:space="preserve"> </v>
      </c>
      <c r="BO276" s="11" t="str">
        <f t="shared" si="656"/>
        <v xml:space="preserve"> </v>
      </c>
      <c r="BP276" s="11" t="str">
        <f t="shared" si="657"/>
        <v xml:space="preserve"> </v>
      </c>
      <c r="BQ276" s="11" t="str">
        <f t="shared" si="658"/>
        <v>0</v>
      </c>
      <c r="BR276" s="25">
        <f t="shared" si="659"/>
        <v>0</v>
      </c>
      <c r="BS276" s="11" t="str">
        <f t="shared" si="660"/>
        <v>Not Present</v>
      </c>
      <c r="BT276" s="11" t="str">
        <f t="shared" si="661"/>
        <v>0</v>
      </c>
      <c r="BU276" s="12">
        <f t="shared" si="679"/>
        <v>1</v>
      </c>
      <c r="BV276" s="12">
        <f t="shared" si="680"/>
        <v>0</v>
      </c>
      <c r="BW276" s="12">
        <f t="shared" si="670"/>
        <v>1</v>
      </c>
      <c r="BX276" s="12">
        <f t="shared" si="681"/>
        <v>1</v>
      </c>
      <c r="BY276" s="11">
        <f t="shared" si="682"/>
        <v>1</v>
      </c>
      <c r="BZ276" s="11">
        <f t="shared" si="662"/>
        <v>1</v>
      </c>
      <c r="CA276" s="11">
        <f t="shared" si="663"/>
        <v>1</v>
      </c>
      <c r="CB276" s="11">
        <f t="shared" si="664"/>
        <v>2003</v>
      </c>
      <c r="CC276" s="11">
        <f t="shared" si="665"/>
        <v>1</v>
      </c>
      <c r="CD276" s="11" t="str">
        <f t="shared" si="666"/>
        <v>No</v>
      </c>
      <c r="CE276" s="11">
        <f t="shared" si="683"/>
        <v>0</v>
      </c>
      <c r="CF276" s="11">
        <f t="shared" si="684"/>
        <v>0</v>
      </c>
      <c r="CG276" s="11">
        <f t="shared" si="685"/>
        <v>1</v>
      </c>
      <c r="CH276" s="11">
        <f t="shared" si="686"/>
        <v>0</v>
      </c>
      <c r="CI276" s="11">
        <f t="shared" si="667"/>
        <v>1</v>
      </c>
      <c r="CJ276" s="11">
        <f t="shared" si="668"/>
        <v>1</v>
      </c>
    </row>
    <row r="277" spans="1:88" x14ac:dyDescent="0.3">
      <c r="A277" s="11">
        <f t="shared" si="599"/>
        <v>2017</v>
      </c>
      <c r="B277" s="11" t="str">
        <f t="shared" si="600"/>
        <v>12-03-2017 12:49:35 CET</v>
      </c>
      <c r="C277" s="11" t="str">
        <f t="shared" si="601"/>
        <v>Rwanda</v>
      </c>
      <c r="D277" s="11" t="str">
        <f t="shared" si="602"/>
        <v>Rulindo</v>
      </c>
      <c r="E277" s="11" t="str">
        <f t="shared" si="603"/>
        <v>Shyorongi</v>
      </c>
      <c r="F277" s="11" t="str">
        <f t="shared" si="604"/>
        <v>Muvumu</v>
      </c>
      <c r="G277" s="11" t="str">
        <f t="shared" si="605"/>
        <v>Kagunda</v>
      </c>
      <c r="H277" s="11" t="str">
        <f t="shared" si="606"/>
        <v/>
      </c>
      <c r="I277" s="11" t="str">
        <f t="shared" si="607"/>
        <v/>
      </c>
      <c r="J277" s="11" t="str">
        <f t="shared" si="608"/>
        <v>Muvumu- Taba</v>
      </c>
      <c r="K277" s="11">
        <f t="shared" si="609"/>
        <v>94</v>
      </c>
      <c r="L277" s="11">
        <f t="shared" si="671"/>
        <v>0</v>
      </c>
      <c r="M277" s="11">
        <f t="shared" si="672"/>
        <v>10</v>
      </c>
      <c r="N277" s="11">
        <f t="shared" si="673"/>
        <v>0</v>
      </c>
      <c r="O277" s="11">
        <f t="shared" si="610"/>
        <v>20</v>
      </c>
      <c r="P277" s="11">
        <f t="shared" si="611"/>
        <v>74</v>
      </c>
      <c r="Q277" s="13">
        <f t="shared" si="674"/>
        <v>0.21276595744680851</v>
      </c>
      <c r="R277" s="11">
        <f t="shared" si="675"/>
        <v>0</v>
      </c>
      <c r="S277" s="11">
        <f t="shared" si="612"/>
        <v>1</v>
      </c>
      <c r="T277" s="11">
        <f t="shared" si="613"/>
        <v>1</v>
      </c>
      <c r="U277" s="11" t="str">
        <f t="shared" si="614"/>
        <v>Piped Network -- Gravity Only</v>
      </c>
      <c r="V277" s="11">
        <f t="shared" si="615"/>
        <v>2013</v>
      </c>
      <c r="W277" s="11" t="str">
        <f t="shared" si="616"/>
        <v>Governement (District, Wasac) And Water For People</v>
      </c>
      <c r="X277" s="11" t="str">
        <f t="shared" si="617"/>
        <v>Spring</v>
      </c>
      <c r="Y277" s="11">
        <f t="shared" si="618"/>
        <v>1</v>
      </c>
      <c r="Z277" s="11">
        <f t="shared" si="619"/>
        <v>1</v>
      </c>
      <c r="AA277" s="11">
        <f t="shared" si="620"/>
        <v>0</v>
      </c>
      <c r="AB277" s="11" t="str">
        <f t="shared" si="621"/>
        <v/>
      </c>
      <c r="AC277" s="11" t="str">
        <f t="shared" si="622"/>
        <v xml:space="preserve"> </v>
      </c>
      <c r="AD277" s="11" t="str">
        <f t="shared" si="623"/>
        <v xml:space="preserve"> </v>
      </c>
      <c r="AE277" s="11" t="str">
        <f t="shared" si="624"/>
        <v xml:space="preserve"> </v>
      </c>
      <c r="AF277" s="11">
        <f t="shared" si="625"/>
        <v>25</v>
      </c>
      <c r="AG277" s="12">
        <f t="shared" si="676"/>
        <v>69120</v>
      </c>
      <c r="AH277" s="12">
        <f t="shared" si="677"/>
        <v>691.2</v>
      </c>
      <c r="AI277" s="11">
        <f t="shared" si="678"/>
        <v>1</v>
      </c>
      <c r="AJ277" s="11">
        <f t="shared" si="626"/>
        <v>1</v>
      </c>
      <c r="AK277" s="11">
        <f t="shared" si="627"/>
        <v>1</v>
      </c>
      <c r="AL277" s="11">
        <f t="shared" si="628"/>
        <v>2013</v>
      </c>
      <c r="AM277" s="11">
        <f t="shared" si="629"/>
        <v>1</v>
      </c>
      <c r="AN277" s="11">
        <f t="shared" si="630"/>
        <v>800</v>
      </c>
      <c r="AO277" s="11">
        <f t="shared" si="631"/>
        <v>1</v>
      </c>
      <c r="AP277" s="11">
        <f t="shared" si="632"/>
        <v>3</v>
      </c>
      <c r="AQ277" s="11">
        <f t="shared" si="633"/>
        <v>2013</v>
      </c>
      <c r="AR277" s="11">
        <f t="shared" si="634"/>
        <v>2</v>
      </c>
      <c r="AS277" s="11">
        <f t="shared" si="635"/>
        <v>1</v>
      </c>
      <c r="AT277" s="11">
        <f t="shared" si="636"/>
        <v>9</v>
      </c>
      <c r="AU277" s="11" t="str">
        <f t="shared" si="637"/>
        <v>Pressure Break Tank|Distribution Chamber|Ventouse, Washout</v>
      </c>
      <c r="AV277" s="11">
        <f t="shared" si="638"/>
        <v>2013</v>
      </c>
      <c r="AW277" s="11">
        <f t="shared" si="639"/>
        <v>1</v>
      </c>
      <c r="AX277" s="11">
        <f t="shared" si="640"/>
        <v>1</v>
      </c>
      <c r="AY277" s="11">
        <f t="shared" si="641"/>
        <v>1</v>
      </c>
      <c r="AZ277" s="11">
        <f t="shared" si="642"/>
        <v>2013</v>
      </c>
      <c r="BA277" s="11">
        <f t="shared" si="643"/>
        <v>1</v>
      </c>
      <c r="BB277" s="11">
        <f t="shared" si="644"/>
        <v>7500</v>
      </c>
      <c r="BC277" s="11">
        <f t="shared" si="645"/>
        <v>0</v>
      </c>
      <c r="BD277" s="11" t="str">
        <f t="shared" si="646"/>
        <v xml:space="preserve"> </v>
      </c>
      <c r="BE277" s="11" t="str">
        <f t="shared" si="647"/>
        <v xml:space="preserve"> </v>
      </c>
      <c r="BF277" s="11" t="str">
        <f t="shared" si="648"/>
        <v xml:space="preserve"> </v>
      </c>
      <c r="BG277" s="11" t="str">
        <f t="shared" si="669"/>
        <v xml:space="preserve"> </v>
      </c>
      <c r="BH277" s="11" t="str">
        <f t="shared" si="649"/>
        <v xml:space="preserve"> </v>
      </c>
      <c r="BI277" s="11" t="str">
        <f t="shared" si="650"/>
        <v xml:space="preserve"> </v>
      </c>
      <c r="BJ277" s="11">
        <f t="shared" si="651"/>
        <v>0</v>
      </c>
      <c r="BK277" s="11" t="str">
        <f t="shared" si="652"/>
        <v/>
      </c>
      <c r="BL277" s="11" t="str">
        <f t="shared" si="653"/>
        <v xml:space="preserve"> </v>
      </c>
      <c r="BM277" s="11" t="str">
        <f t="shared" si="654"/>
        <v xml:space="preserve"> </v>
      </c>
      <c r="BN277" s="11" t="str">
        <f t="shared" si="655"/>
        <v xml:space="preserve"> </v>
      </c>
      <c r="BO277" s="11" t="str">
        <f t="shared" si="656"/>
        <v xml:space="preserve"> </v>
      </c>
      <c r="BP277" s="11" t="str">
        <f t="shared" si="657"/>
        <v xml:space="preserve"> </v>
      </c>
      <c r="BQ277" s="11" t="str">
        <f t="shared" si="658"/>
        <v>0</v>
      </c>
      <c r="BR277" s="25">
        <f t="shared" si="659"/>
        <v>0</v>
      </c>
      <c r="BS277" s="11" t="str">
        <f t="shared" si="660"/>
        <v>Not Present</v>
      </c>
      <c r="BT277" s="11" t="str">
        <f t="shared" si="661"/>
        <v>0</v>
      </c>
      <c r="BU277" s="12">
        <f t="shared" si="679"/>
        <v>1</v>
      </c>
      <c r="BV277" s="12">
        <f t="shared" si="680"/>
        <v>0</v>
      </c>
      <c r="BW277" s="12">
        <f t="shared" si="670"/>
        <v>1</v>
      </c>
      <c r="BX277" s="12">
        <f t="shared" si="681"/>
        <v>1</v>
      </c>
      <c r="BY277" s="11">
        <f t="shared" si="682"/>
        <v>1</v>
      </c>
      <c r="BZ277" s="11">
        <f t="shared" si="662"/>
        <v>1</v>
      </c>
      <c r="CA277" s="11">
        <f t="shared" si="663"/>
        <v>1</v>
      </c>
      <c r="CB277" s="11">
        <f t="shared" si="664"/>
        <v>2013</v>
      </c>
      <c r="CC277" s="11">
        <f t="shared" si="665"/>
        <v>1</v>
      </c>
      <c r="CD277" s="11" t="str">
        <f t="shared" si="666"/>
        <v>Yes</v>
      </c>
      <c r="CE277" s="11">
        <f t="shared" si="683"/>
        <v>1</v>
      </c>
      <c r="CF277" s="11">
        <f t="shared" si="684"/>
        <v>3</v>
      </c>
      <c r="CG277" s="11">
        <f t="shared" si="685"/>
        <v>0</v>
      </c>
      <c r="CH277" s="11">
        <f t="shared" si="686"/>
        <v>3</v>
      </c>
      <c r="CI277" s="11">
        <f t="shared" si="667"/>
        <v>1</v>
      </c>
      <c r="CJ277" s="11">
        <f t="shared" si="668"/>
        <v>2</v>
      </c>
    </row>
    <row r="278" spans="1:88" x14ac:dyDescent="0.3">
      <c r="A278" s="11">
        <f t="shared" si="599"/>
        <v>2017</v>
      </c>
      <c r="B278" s="11" t="str">
        <f t="shared" si="600"/>
        <v>16-03-2017 06:18:13 CET</v>
      </c>
      <c r="C278" s="11" t="str">
        <f t="shared" si="601"/>
        <v>Rwanda</v>
      </c>
      <c r="D278" s="11" t="str">
        <f t="shared" si="602"/>
        <v>Rulindo</v>
      </c>
      <c r="E278" s="11" t="str">
        <f t="shared" si="603"/>
        <v>Burega</v>
      </c>
      <c r="F278" s="11" t="str">
        <f t="shared" si="604"/>
        <v>Karengeli</v>
      </c>
      <c r="G278" s="11" t="str">
        <f t="shared" si="605"/>
        <v>Rwamiko</v>
      </c>
      <c r="H278" s="11" t="str">
        <f t="shared" si="606"/>
        <v/>
      </c>
      <c r="I278" s="11" t="str">
        <f t="shared" si="607"/>
        <v/>
      </c>
      <c r="J278" s="11" t="str">
        <f t="shared" si="608"/>
        <v>Rwamugaza</v>
      </c>
      <c r="K278" s="11">
        <f t="shared" si="609"/>
        <v>440</v>
      </c>
      <c r="L278" s="11">
        <f t="shared" si="671"/>
        <v>14106</v>
      </c>
      <c r="M278" s="11">
        <f t="shared" si="672"/>
        <v>38</v>
      </c>
      <c r="N278" s="11">
        <f t="shared" si="673"/>
        <v>371.21052631578948</v>
      </c>
      <c r="O278" s="11">
        <f t="shared" si="610"/>
        <v>440</v>
      </c>
      <c r="P278" s="11" t="str">
        <f t="shared" si="611"/>
        <v xml:space="preserve"> </v>
      </c>
      <c r="Q278" s="13">
        <f t="shared" si="674"/>
        <v>1</v>
      </c>
      <c r="R278" s="11">
        <f t="shared" si="675"/>
        <v>1</v>
      </c>
      <c r="S278" s="11">
        <f t="shared" si="612"/>
        <v>0</v>
      </c>
      <c r="T278" s="11">
        <f t="shared" si="613"/>
        <v>1</v>
      </c>
      <c r="U278" s="11" t="str">
        <f t="shared" si="614"/>
        <v>Piped Network With Pump</v>
      </c>
      <c r="V278" s="11">
        <f t="shared" si="615"/>
        <v>2012</v>
      </c>
      <c r="W278" s="11" t="str">
        <f t="shared" si="616"/>
        <v>Governement (District, Wasac) And Water For People</v>
      </c>
      <c r="X278" s="11" t="str">
        <f t="shared" si="617"/>
        <v>Spring</v>
      </c>
      <c r="Y278" s="11">
        <f t="shared" si="618"/>
        <v>3</v>
      </c>
      <c r="Z278" s="11">
        <f t="shared" si="619"/>
        <v>1</v>
      </c>
      <c r="AA278" s="11">
        <f t="shared" si="620"/>
        <v>1</v>
      </c>
      <c r="AB278" s="11" t="str">
        <f t="shared" si="621"/>
        <v/>
      </c>
      <c r="AC278" s="11">
        <f t="shared" si="622"/>
        <v>3</v>
      </c>
      <c r="AD278" s="11">
        <f t="shared" si="623"/>
        <v>2009</v>
      </c>
      <c r="AE278" s="11">
        <f t="shared" si="624"/>
        <v>1</v>
      </c>
      <c r="AF278" s="11">
        <f t="shared" si="625"/>
        <v>4.5</v>
      </c>
      <c r="AG278" s="12">
        <f t="shared" si="676"/>
        <v>384000</v>
      </c>
      <c r="AH278" s="12">
        <f t="shared" si="677"/>
        <v>174.54545454545453</v>
      </c>
      <c r="AI278" s="11">
        <f t="shared" si="678"/>
        <v>1</v>
      </c>
      <c r="AJ278" s="11">
        <f t="shared" si="626"/>
        <v>1</v>
      </c>
      <c r="AK278" s="11">
        <f t="shared" si="627"/>
        <v>2</v>
      </c>
      <c r="AL278" s="11">
        <f t="shared" si="628"/>
        <v>2012</v>
      </c>
      <c r="AM278" s="11">
        <f t="shared" si="629"/>
        <v>1</v>
      </c>
      <c r="AN278" s="11">
        <f t="shared" si="630"/>
        <v>5000</v>
      </c>
      <c r="AO278" s="11">
        <f t="shared" si="631"/>
        <v>1</v>
      </c>
      <c r="AP278" s="11">
        <f t="shared" si="632"/>
        <v>16</v>
      </c>
      <c r="AQ278" s="11">
        <f t="shared" si="633"/>
        <v>2012</v>
      </c>
      <c r="AR278" s="11">
        <f t="shared" si="634"/>
        <v>1</v>
      </c>
      <c r="AS278" s="11">
        <f t="shared" si="635"/>
        <v>1</v>
      </c>
      <c r="AT278" s="11">
        <f t="shared" si="636"/>
        <v>8</v>
      </c>
      <c r="AU278" s="11" t="str">
        <f t="shared" si="637"/>
        <v/>
      </c>
      <c r="AV278" s="11">
        <f t="shared" si="638"/>
        <v>2012</v>
      </c>
      <c r="AW278" s="11">
        <f t="shared" si="639"/>
        <v>1</v>
      </c>
      <c r="AX278" s="11">
        <f t="shared" si="640"/>
        <v>1</v>
      </c>
      <c r="AY278" s="11">
        <f t="shared" si="641"/>
        <v>2</v>
      </c>
      <c r="AZ278" s="11">
        <f t="shared" si="642"/>
        <v>2012</v>
      </c>
      <c r="BA278" s="11">
        <f t="shared" si="643"/>
        <v>1</v>
      </c>
      <c r="BB278" s="11">
        <f t="shared" si="644"/>
        <v>5000</v>
      </c>
      <c r="BC278" s="11">
        <f t="shared" si="645"/>
        <v>1</v>
      </c>
      <c r="BD278" s="11">
        <f t="shared" si="646"/>
        <v>1</v>
      </c>
      <c r="BE278" s="11">
        <f t="shared" si="647"/>
        <v>2009</v>
      </c>
      <c r="BF278" s="11">
        <f t="shared" si="648"/>
        <v>1</v>
      </c>
      <c r="BG278" s="11">
        <f t="shared" si="669"/>
        <v>1</v>
      </c>
      <c r="BH278" s="11">
        <f t="shared" si="649"/>
        <v>2009</v>
      </c>
      <c r="BI278" s="11">
        <f t="shared" si="650"/>
        <v>1</v>
      </c>
      <c r="BJ278" s="11">
        <f t="shared" si="651"/>
        <v>0</v>
      </c>
      <c r="BK278" s="11" t="str">
        <f t="shared" si="652"/>
        <v/>
      </c>
      <c r="BL278" s="11" t="str">
        <f t="shared" si="653"/>
        <v xml:space="preserve"> </v>
      </c>
      <c r="BM278" s="11" t="str">
        <f t="shared" si="654"/>
        <v xml:space="preserve"> </v>
      </c>
      <c r="BN278" s="11" t="str">
        <f t="shared" si="655"/>
        <v xml:space="preserve"> </v>
      </c>
      <c r="BO278" s="11" t="str">
        <f t="shared" si="656"/>
        <v xml:space="preserve"> </v>
      </c>
      <c r="BP278" s="11" t="str">
        <f t="shared" si="657"/>
        <v xml:space="preserve"> </v>
      </c>
      <c r="BQ278" s="11" t="str">
        <f t="shared" si="658"/>
        <v>0</v>
      </c>
      <c r="BR278" s="25">
        <f t="shared" si="659"/>
        <v>0</v>
      </c>
      <c r="BS278" s="11" t="str">
        <f t="shared" si="660"/>
        <v>Not Present</v>
      </c>
      <c r="BT278" s="11" t="str">
        <f t="shared" si="661"/>
        <v>0</v>
      </c>
      <c r="BU278" s="12">
        <f t="shared" si="679"/>
        <v>1</v>
      </c>
      <c r="BV278" s="12">
        <f t="shared" si="680"/>
        <v>0</v>
      </c>
      <c r="BW278" s="12">
        <f t="shared" si="670"/>
        <v>1</v>
      </c>
      <c r="BX278" s="12">
        <f t="shared" si="681"/>
        <v>1</v>
      </c>
      <c r="BY278" s="11">
        <f t="shared" si="682"/>
        <v>1</v>
      </c>
      <c r="BZ278" s="11">
        <f t="shared" si="662"/>
        <v>1</v>
      </c>
      <c r="CA278" s="11">
        <f t="shared" si="663"/>
        <v>1</v>
      </c>
      <c r="CB278" s="11">
        <f t="shared" si="664"/>
        <v>2012</v>
      </c>
      <c r="CC278" s="11">
        <f t="shared" si="665"/>
        <v>1</v>
      </c>
      <c r="CD278" s="11" t="str">
        <f t="shared" si="666"/>
        <v>No</v>
      </c>
      <c r="CE278" s="11">
        <f t="shared" si="683"/>
        <v>0</v>
      </c>
      <c r="CF278" s="11">
        <f t="shared" si="684"/>
        <v>0</v>
      </c>
      <c r="CG278" s="11">
        <f t="shared" si="685"/>
        <v>1</v>
      </c>
      <c r="CH278" s="11">
        <f t="shared" si="686"/>
        <v>0</v>
      </c>
      <c r="CI278" s="11">
        <f t="shared" si="667"/>
        <v>1</v>
      </c>
      <c r="CJ278" s="11">
        <f t="shared" si="668"/>
        <v>1</v>
      </c>
    </row>
    <row r="279" spans="1:88" x14ac:dyDescent="0.3">
      <c r="A279" s="11">
        <f t="shared" si="599"/>
        <v>2017</v>
      </c>
      <c r="B279" s="11" t="str">
        <f t="shared" si="600"/>
        <v>12-03-2017 12:46:37 CET</v>
      </c>
      <c r="C279" s="11" t="str">
        <f t="shared" si="601"/>
        <v>Rwanda</v>
      </c>
      <c r="D279" s="11" t="str">
        <f t="shared" si="602"/>
        <v>Rulindo</v>
      </c>
      <c r="E279" s="11" t="str">
        <f t="shared" si="603"/>
        <v>Rusiga</v>
      </c>
      <c r="F279" s="11" t="str">
        <f t="shared" si="604"/>
        <v>Taba</v>
      </c>
      <c r="G279" s="11" t="str">
        <f t="shared" si="605"/>
        <v>Bitare</v>
      </c>
      <c r="H279" s="11" t="str">
        <f t="shared" si="606"/>
        <v/>
      </c>
      <c r="I279" s="11" t="str">
        <f t="shared" si="607"/>
        <v/>
      </c>
      <c r="J279" s="11" t="str">
        <f t="shared" si="608"/>
        <v>Muvumu-Taba</v>
      </c>
      <c r="K279" s="11">
        <f t="shared" si="609"/>
        <v>113</v>
      </c>
      <c r="L279" s="11">
        <f t="shared" si="671"/>
        <v>0</v>
      </c>
      <c r="M279" s="11">
        <f t="shared" si="672"/>
        <v>2</v>
      </c>
      <c r="N279" s="11">
        <f t="shared" si="673"/>
        <v>0</v>
      </c>
      <c r="O279" s="11">
        <f t="shared" si="610"/>
        <v>20</v>
      </c>
      <c r="P279" s="11">
        <f t="shared" si="611"/>
        <v>93</v>
      </c>
      <c r="Q279" s="13">
        <f t="shared" si="674"/>
        <v>0.17699115044247787</v>
      </c>
      <c r="R279" s="11">
        <f t="shared" si="675"/>
        <v>0</v>
      </c>
      <c r="S279" s="11">
        <f t="shared" si="612"/>
        <v>1</v>
      </c>
      <c r="T279" s="11">
        <f t="shared" si="613"/>
        <v>1</v>
      </c>
      <c r="U279" s="11" t="str">
        <f t="shared" si="614"/>
        <v>Piped Network -- Gravity Only</v>
      </c>
      <c r="V279" s="11">
        <f t="shared" si="615"/>
        <v>2013</v>
      </c>
      <c r="W279" s="11" t="str">
        <f t="shared" si="616"/>
        <v>Governement (District, Wasac) And Water For People</v>
      </c>
      <c r="X279" s="11" t="str">
        <f t="shared" si="617"/>
        <v>Spring</v>
      </c>
      <c r="Y279" s="11">
        <f t="shared" si="618"/>
        <v>1</v>
      </c>
      <c r="Z279" s="11">
        <f t="shared" si="619"/>
        <v>1</v>
      </c>
      <c r="AA279" s="11">
        <f t="shared" si="620"/>
        <v>0</v>
      </c>
      <c r="AB279" s="11" t="str">
        <f t="shared" si="621"/>
        <v/>
      </c>
      <c r="AC279" s="11" t="str">
        <f t="shared" si="622"/>
        <v xml:space="preserve"> </v>
      </c>
      <c r="AD279" s="11" t="str">
        <f t="shared" si="623"/>
        <v xml:space="preserve"> </v>
      </c>
      <c r="AE279" s="11" t="str">
        <f t="shared" si="624"/>
        <v xml:space="preserve"> </v>
      </c>
      <c r="AF279" s="11">
        <f t="shared" si="625"/>
        <v>25</v>
      </c>
      <c r="AG279" s="12">
        <f t="shared" si="676"/>
        <v>69120</v>
      </c>
      <c r="AH279" s="12">
        <f t="shared" si="677"/>
        <v>691.2</v>
      </c>
      <c r="AI279" s="11">
        <f t="shared" si="678"/>
        <v>1</v>
      </c>
      <c r="AJ279" s="11">
        <f t="shared" si="626"/>
        <v>1</v>
      </c>
      <c r="AK279" s="11">
        <f t="shared" si="627"/>
        <v>1</v>
      </c>
      <c r="AL279" s="11">
        <f t="shared" si="628"/>
        <v>2013</v>
      </c>
      <c r="AM279" s="11">
        <f t="shared" si="629"/>
        <v>1</v>
      </c>
      <c r="AN279" s="11">
        <f t="shared" si="630"/>
        <v>800</v>
      </c>
      <c r="AO279" s="11">
        <f t="shared" si="631"/>
        <v>1</v>
      </c>
      <c r="AP279" s="11">
        <f t="shared" si="632"/>
        <v>3</v>
      </c>
      <c r="AQ279" s="11">
        <f t="shared" si="633"/>
        <v>2013</v>
      </c>
      <c r="AR279" s="11">
        <f t="shared" si="634"/>
        <v>2</v>
      </c>
      <c r="AS279" s="11">
        <f t="shared" si="635"/>
        <v>1</v>
      </c>
      <c r="AT279" s="11">
        <f t="shared" si="636"/>
        <v>9</v>
      </c>
      <c r="AU279" s="11" t="str">
        <f t="shared" si="637"/>
        <v>Pressure Break Tank|Distribution Chamber|Washout, Ventouse</v>
      </c>
      <c r="AV279" s="11">
        <f t="shared" si="638"/>
        <v>2013</v>
      </c>
      <c r="AW279" s="11">
        <f t="shared" si="639"/>
        <v>1</v>
      </c>
      <c r="AX279" s="11">
        <f t="shared" si="640"/>
        <v>1</v>
      </c>
      <c r="AY279" s="11">
        <f t="shared" si="641"/>
        <v>1</v>
      </c>
      <c r="AZ279" s="11">
        <f t="shared" si="642"/>
        <v>2013</v>
      </c>
      <c r="BA279" s="11">
        <f t="shared" si="643"/>
        <v>1</v>
      </c>
      <c r="BB279" s="11">
        <f t="shared" si="644"/>
        <v>7500</v>
      </c>
      <c r="BC279" s="11">
        <f t="shared" si="645"/>
        <v>0</v>
      </c>
      <c r="BD279" s="11" t="str">
        <f t="shared" si="646"/>
        <v xml:space="preserve"> </v>
      </c>
      <c r="BE279" s="11" t="str">
        <f t="shared" si="647"/>
        <v xml:space="preserve"> </v>
      </c>
      <c r="BF279" s="11" t="str">
        <f t="shared" si="648"/>
        <v xml:space="preserve"> </v>
      </c>
      <c r="BG279" s="11" t="str">
        <f t="shared" si="669"/>
        <v xml:space="preserve"> </v>
      </c>
      <c r="BH279" s="11" t="str">
        <f t="shared" si="649"/>
        <v xml:space="preserve"> </v>
      </c>
      <c r="BI279" s="11" t="str">
        <f t="shared" si="650"/>
        <v xml:space="preserve"> </v>
      </c>
      <c r="BJ279" s="11">
        <f t="shared" si="651"/>
        <v>0</v>
      </c>
      <c r="BK279" s="11" t="str">
        <f t="shared" si="652"/>
        <v/>
      </c>
      <c r="BL279" s="11" t="str">
        <f t="shared" si="653"/>
        <v xml:space="preserve"> </v>
      </c>
      <c r="BM279" s="11" t="str">
        <f t="shared" si="654"/>
        <v xml:space="preserve"> </v>
      </c>
      <c r="BN279" s="11" t="str">
        <f t="shared" si="655"/>
        <v xml:space="preserve"> </v>
      </c>
      <c r="BO279" s="11" t="str">
        <f t="shared" si="656"/>
        <v xml:space="preserve"> </v>
      </c>
      <c r="BP279" s="11" t="str">
        <f t="shared" si="657"/>
        <v xml:space="preserve"> </v>
      </c>
      <c r="BQ279" s="11" t="str">
        <f t="shared" si="658"/>
        <v>0</v>
      </c>
      <c r="BR279" s="25">
        <f t="shared" si="659"/>
        <v>0</v>
      </c>
      <c r="BS279" s="11" t="str">
        <f t="shared" si="660"/>
        <v>Not Present</v>
      </c>
      <c r="BT279" s="11" t="str">
        <f t="shared" si="661"/>
        <v>0</v>
      </c>
      <c r="BU279" s="12">
        <f t="shared" si="679"/>
        <v>1</v>
      </c>
      <c r="BV279" s="12">
        <f t="shared" si="680"/>
        <v>0</v>
      </c>
      <c r="BW279" s="12">
        <f t="shared" si="670"/>
        <v>1</v>
      </c>
      <c r="BX279" s="12">
        <f t="shared" si="681"/>
        <v>1</v>
      </c>
      <c r="BY279" s="11">
        <f t="shared" si="682"/>
        <v>1</v>
      </c>
      <c r="BZ279" s="11">
        <f t="shared" si="662"/>
        <v>1</v>
      </c>
      <c r="CA279" s="11">
        <f t="shared" si="663"/>
        <v>1</v>
      </c>
      <c r="CB279" s="11">
        <f t="shared" si="664"/>
        <v>2013</v>
      </c>
      <c r="CC279" s="11">
        <f t="shared" si="665"/>
        <v>2</v>
      </c>
      <c r="CD279" s="11" t="str">
        <f t="shared" si="666"/>
        <v>Yes</v>
      </c>
      <c r="CE279" s="11">
        <f t="shared" si="683"/>
        <v>1</v>
      </c>
      <c r="CF279" s="11">
        <f t="shared" si="684"/>
        <v>3</v>
      </c>
      <c r="CG279" s="11">
        <f t="shared" si="685"/>
        <v>0</v>
      </c>
      <c r="CH279" s="11">
        <f t="shared" si="686"/>
        <v>3</v>
      </c>
      <c r="CI279" s="11">
        <f t="shared" si="667"/>
        <v>1</v>
      </c>
      <c r="CJ279" s="11">
        <f t="shared" si="668"/>
        <v>2</v>
      </c>
    </row>
    <row r="280" spans="1:88" x14ac:dyDescent="0.3">
      <c r="A280" s="11">
        <f t="shared" si="599"/>
        <v>2017</v>
      </c>
      <c r="B280" s="11" t="str">
        <f t="shared" si="600"/>
        <v>10-03-2017 13:36:21 CET</v>
      </c>
      <c r="C280" s="11" t="str">
        <f t="shared" si="601"/>
        <v>Rwanda</v>
      </c>
      <c r="D280" s="11" t="str">
        <f t="shared" si="602"/>
        <v>Rulindo</v>
      </c>
      <c r="E280" s="11" t="str">
        <f t="shared" si="603"/>
        <v>Bushoki</v>
      </c>
      <c r="F280" s="11" t="str">
        <f t="shared" si="604"/>
        <v>Mukoto</v>
      </c>
      <c r="G280" s="11" t="str">
        <f t="shared" si="605"/>
        <v>Gatare</v>
      </c>
      <c r="H280" s="11" t="str">
        <f t="shared" si="606"/>
        <v/>
      </c>
      <c r="I280" s="11" t="str">
        <f t="shared" si="607"/>
        <v/>
      </c>
      <c r="J280" s="11" t="str">
        <f t="shared" si="608"/>
        <v>Gatare water point/Tare-Rusiga pumping</v>
      </c>
      <c r="K280" s="11">
        <f t="shared" si="609"/>
        <v>129</v>
      </c>
      <c r="L280" s="11">
        <f t="shared" si="671"/>
        <v>9577</v>
      </c>
      <c r="M280" s="11">
        <f t="shared" si="672"/>
        <v>1</v>
      </c>
      <c r="N280" s="11">
        <f t="shared" si="673"/>
        <v>9577</v>
      </c>
      <c r="O280" s="11">
        <f t="shared" si="610"/>
        <v>129</v>
      </c>
      <c r="P280" s="11" t="str">
        <f t="shared" si="611"/>
        <v xml:space="preserve"> </v>
      </c>
      <c r="Q280" s="13">
        <f t="shared" si="674"/>
        <v>1</v>
      </c>
      <c r="R280" s="11">
        <f t="shared" si="675"/>
        <v>1</v>
      </c>
      <c r="S280" s="11">
        <f t="shared" si="612"/>
        <v>0</v>
      </c>
      <c r="T280" s="11">
        <f t="shared" si="613"/>
        <v>1</v>
      </c>
      <c r="U280" s="11" t="str">
        <f t="shared" si="614"/>
        <v>Piped Network With Pump</v>
      </c>
      <c r="V280" s="11">
        <f t="shared" si="615"/>
        <v>2015</v>
      </c>
      <c r="W280" s="11" t="str">
        <f t="shared" si="616"/>
        <v>Governement (District, Wasac) And Water For People</v>
      </c>
      <c r="X280" s="11" t="str">
        <f t="shared" si="617"/>
        <v>Spring</v>
      </c>
      <c r="Y280" s="11">
        <f t="shared" si="618"/>
        <v>10</v>
      </c>
      <c r="Z280" s="11">
        <f t="shared" si="619"/>
        <v>1</v>
      </c>
      <c r="AA280" s="11">
        <f t="shared" si="620"/>
        <v>1</v>
      </c>
      <c r="AB280" s="11" t="str">
        <f t="shared" si="621"/>
        <v>"Springbox" --Intake Structure At A Spring</v>
      </c>
      <c r="AC280" s="11">
        <f t="shared" si="622"/>
        <v>8</v>
      </c>
      <c r="AD280" s="11">
        <f t="shared" si="623"/>
        <v>2015</v>
      </c>
      <c r="AE280" s="11">
        <f t="shared" si="624"/>
        <v>1</v>
      </c>
      <c r="AF280" s="11">
        <f t="shared" si="625"/>
        <v>40</v>
      </c>
      <c r="AG280" s="12">
        <f t="shared" si="676"/>
        <v>43200</v>
      </c>
      <c r="AH280" s="12">
        <f t="shared" si="677"/>
        <v>66.976744186046517</v>
      </c>
      <c r="AI280" s="11">
        <f t="shared" si="678"/>
        <v>1</v>
      </c>
      <c r="AJ280" s="11">
        <f t="shared" si="626"/>
        <v>1</v>
      </c>
      <c r="AK280" s="11">
        <f t="shared" si="627"/>
        <v>1</v>
      </c>
      <c r="AL280" s="11">
        <f t="shared" si="628"/>
        <v>2015</v>
      </c>
      <c r="AM280" s="11">
        <f t="shared" si="629"/>
        <v>1</v>
      </c>
      <c r="AN280" s="11">
        <f t="shared" si="630"/>
        <v>4000</v>
      </c>
      <c r="AO280" s="11">
        <f t="shared" si="631"/>
        <v>1</v>
      </c>
      <c r="AP280" s="11">
        <f t="shared" si="632"/>
        <v>1</v>
      </c>
      <c r="AQ280" s="11">
        <f t="shared" si="633"/>
        <v>2015</v>
      </c>
      <c r="AR280" s="11">
        <f t="shared" si="634"/>
        <v>1</v>
      </c>
      <c r="AS280" s="11">
        <f t="shared" si="635"/>
        <v>0</v>
      </c>
      <c r="AT280" s="11" t="str">
        <f t="shared" si="636"/>
        <v xml:space="preserve"> </v>
      </c>
      <c r="AU280" s="11" t="str">
        <f t="shared" si="637"/>
        <v/>
      </c>
      <c r="AV280" s="11" t="str">
        <f t="shared" si="638"/>
        <v xml:space="preserve"> </v>
      </c>
      <c r="AW280" s="11" t="str">
        <f t="shared" si="639"/>
        <v xml:space="preserve"> </v>
      </c>
      <c r="AX280" s="11">
        <f t="shared" si="640"/>
        <v>1</v>
      </c>
      <c r="AY280" s="11">
        <f t="shared" si="641"/>
        <v>1</v>
      </c>
      <c r="AZ280" s="11">
        <f t="shared" si="642"/>
        <v>2015</v>
      </c>
      <c r="BA280" s="11">
        <f t="shared" si="643"/>
        <v>1</v>
      </c>
      <c r="BB280" s="11">
        <f t="shared" si="644"/>
        <v>8000</v>
      </c>
      <c r="BC280" s="11">
        <f t="shared" si="645"/>
        <v>1</v>
      </c>
      <c r="BD280" s="11">
        <f t="shared" si="646"/>
        <v>2</v>
      </c>
      <c r="BE280" s="11">
        <f t="shared" si="647"/>
        <v>2015</v>
      </c>
      <c r="BF280" s="11">
        <f t="shared" si="648"/>
        <v>1</v>
      </c>
      <c r="BG280" s="11">
        <f t="shared" si="669"/>
        <v>1</v>
      </c>
      <c r="BH280" s="11">
        <f t="shared" si="649"/>
        <v>2015</v>
      </c>
      <c r="BI280" s="11">
        <f t="shared" si="650"/>
        <v>1</v>
      </c>
      <c r="BJ280" s="11">
        <f t="shared" si="651"/>
        <v>0</v>
      </c>
      <c r="BK280" s="11" t="str">
        <f t="shared" si="652"/>
        <v/>
      </c>
      <c r="BL280" s="11" t="str">
        <f t="shared" si="653"/>
        <v xml:space="preserve"> </v>
      </c>
      <c r="BM280" s="11" t="str">
        <f t="shared" si="654"/>
        <v xml:space="preserve"> </v>
      </c>
      <c r="BN280" s="11" t="str">
        <f t="shared" si="655"/>
        <v xml:space="preserve"> </v>
      </c>
      <c r="BO280" s="11" t="str">
        <f t="shared" si="656"/>
        <v xml:space="preserve"> </v>
      </c>
      <c r="BP280" s="11" t="str">
        <f t="shared" si="657"/>
        <v xml:space="preserve"> </v>
      </c>
      <c r="BQ280" s="11" t="str">
        <f t="shared" si="658"/>
        <v>0</v>
      </c>
      <c r="BR280" s="25">
        <f t="shared" si="659"/>
        <v>0</v>
      </c>
      <c r="BS280" s="11" t="str">
        <f t="shared" si="660"/>
        <v>Not Present</v>
      </c>
      <c r="BT280" s="11" t="str">
        <f t="shared" si="661"/>
        <v>0</v>
      </c>
      <c r="BU280" s="12">
        <f t="shared" si="679"/>
        <v>1</v>
      </c>
      <c r="BV280" s="12">
        <f t="shared" si="680"/>
        <v>0</v>
      </c>
      <c r="BW280" s="12">
        <f t="shared" si="670"/>
        <v>1</v>
      </c>
      <c r="BX280" s="12">
        <f t="shared" si="681"/>
        <v>1</v>
      </c>
      <c r="BY280" s="11">
        <f t="shared" si="682"/>
        <v>1</v>
      </c>
      <c r="BZ280" s="11">
        <f t="shared" si="662"/>
        <v>1</v>
      </c>
      <c r="CA280" s="11">
        <f t="shared" si="663"/>
        <v>2</v>
      </c>
      <c r="CB280" s="11">
        <f t="shared" si="664"/>
        <v>2015</v>
      </c>
      <c r="CC280" s="11">
        <f t="shared" si="665"/>
        <v>1</v>
      </c>
      <c r="CD280" s="11" t="str">
        <f t="shared" si="666"/>
        <v>No</v>
      </c>
      <c r="CE280" s="11">
        <f t="shared" si="683"/>
        <v>0</v>
      </c>
      <c r="CF280" s="11">
        <f t="shared" si="684"/>
        <v>0</v>
      </c>
      <c r="CG280" s="11">
        <f t="shared" si="685"/>
        <v>1</v>
      </c>
      <c r="CH280" s="11">
        <f t="shared" si="686"/>
        <v>0</v>
      </c>
      <c r="CI280" s="11">
        <f t="shared" si="667"/>
        <v>1</v>
      </c>
      <c r="CJ280" s="11">
        <f t="shared" si="668"/>
        <v>1</v>
      </c>
    </row>
    <row r="281" spans="1:88" x14ac:dyDescent="0.3">
      <c r="A281" s="11">
        <f t="shared" si="599"/>
        <v>2017</v>
      </c>
      <c r="B281" s="11" t="str">
        <f t="shared" si="600"/>
        <v>25-04-2017 00:12:47 CEST</v>
      </c>
      <c r="C281" s="11" t="str">
        <f t="shared" si="601"/>
        <v>Rwanda</v>
      </c>
      <c r="D281" s="11" t="str">
        <f t="shared" si="602"/>
        <v>Rulindo</v>
      </c>
      <c r="E281" s="11" t="str">
        <f t="shared" si="603"/>
        <v>Ntarabana</v>
      </c>
      <c r="F281" s="11" t="str">
        <f t="shared" si="604"/>
        <v>Kajevuba</v>
      </c>
      <c r="G281" s="11" t="str">
        <f t="shared" si="605"/>
        <v>Kazi</v>
      </c>
      <c r="H281" s="11" t="str">
        <f t="shared" si="606"/>
        <v/>
      </c>
      <c r="I281" s="11" t="str">
        <f t="shared" si="607"/>
        <v/>
      </c>
      <c r="J281" s="11" t="str">
        <f t="shared" si="608"/>
        <v>Rwamugaza network</v>
      </c>
      <c r="K281" s="11">
        <f t="shared" si="609"/>
        <v>184</v>
      </c>
      <c r="L281" s="11">
        <f t="shared" si="671"/>
        <v>14106</v>
      </c>
      <c r="M281" s="11">
        <f t="shared" si="672"/>
        <v>35</v>
      </c>
      <c r="N281" s="11">
        <f t="shared" si="673"/>
        <v>403.02857142857141</v>
      </c>
      <c r="O281" s="11">
        <f t="shared" si="610"/>
        <v>184</v>
      </c>
      <c r="P281" s="11" t="str">
        <f t="shared" si="611"/>
        <v xml:space="preserve"> </v>
      </c>
      <c r="Q281" s="13">
        <f t="shared" si="674"/>
        <v>1</v>
      </c>
      <c r="R281" s="11">
        <f t="shared" si="675"/>
        <v>1</v>
      </c>
      <c r="S281" s="11">
        <f t="shared" si="612"/>
        <v>0</v>
      </c>
      <c r="T281" s="11">
        <f t="shared" si="613"/>
        <v>1</v>
      </c>
      <c r="U281" s="11" t="str">
        <f t="shared" si="614"/>
        <v>Piped Network -- Gravity Only</v>
      </c>
      <c r="V281" s="11">
        <f t="shared" si="615"/>
        <v>2003</v>
      </c>
      <c r="W281" s="11" t="str">
        <f t="shared" si="616"/>
        <v>Governement (District, Wasac) And Water For People</v>
      </c>
      <c r="X281" s="11" t="str">
        <f t="shared" si="617"/>
        <v>Spring</v>
      </c>
      <c r="Y281" s="11">
        <f t="shared" si="618"/>
        <v>2</v>
      </c>
      <c r="Z281" s="11">
        <f t="shared" si="619"/>
        <v>1</v>
      </c>
      <c r="AA281" s="11">
        <f t="shared" si="620"/>
        <v>1</v>
      </c>
      <c r="AB281" s="11" t="str">
        <f t="shared" si="621"/>
        <v/>
      </c>
      <c r="AC281" s="11">
        <f t="shared" si="622"/>
        <v>1</v>
      </c>
      <c r="AD281" s="11">
        <f t="shared" si="623"/>
        <v>2003</v>
      </c>
      <c r="AE281" s="11">
        <f t="shared" si="624"/>
        <v>1</v>
      </c>
      <c r="AF281" s="11">
        <f t="shared" si="625"/>
        <v>3</v>
      </c>
      <c r="AG281" s="12">
        <f t="shared" si="676"/>
        <v>576000</v>
      </c>
      <c r="AH281" s="12">
        <f t="shared" si="677"/>
        <v>626.08695652173913</v>
      </c>
      <c r="AI281" s="11">
        <f t="shared" si="678"/>
        <v>1</v>
      </c>
      <c r="AJ281" s="11">
        <f t="shared" si="626"/>
        <v>1</v>
      </c>
      <c r="AK281" s="11">
        <f t="shared" si="627"/>
        <v>2</v>
      </c>
      <c r="AL281" s="11">
        <f t="shared" si="628"/>
        <v>2003</v>
      </c>
      <c r="AM281" s="11">
        <f t="shared" si="629"/>
        <v>1</v>
      </c>
      <c r="AN281" s="11">
        <f t="shared" si="630"/>
        <v>35000</v>
      </c>
      <c r="AO281" s="11">
        <f t="shared" si="631"/>
        <v>1</v>
      </c>
      <c r="AP281" s="11">
        <f t="shared" si="632"/>
        <v>7</v>
      </c>
      <c r="AQ281" s="11">
        <f t="shared" si="633"/>
        <v>2003</v>
      </c>
      <c r="AR281" s="11">
        <f t="shared" si="634"/>
        <v>1</v>
      </c>
      <c r="AS281" s="11">
        <f t="shared" si="635"/>
        <v>1</v>
      </c>
      <c r="AT281" s="11">
        <f t="shared" si="636"/>
        <v>14</v>
      </c>
      <c r="AU281" s="11" t="str">
        <f t="shared" si="637"/>
        <v/>
      </c>
      <c r="AV281" s="11">
        <f t="shared" si="638"/>
        <v>2003</v>
      </c>
      <c r="AW281" s="11">
        <f t="shared" si="639"/>
        <v>1</v>
      </c>
      <c r="AX281" s="11">
        <f t="shared" si="640"/>
        <v>1</v>
      </c>
      <c r="AY281" s="11">
        <f t="shared" si="641"/>
        <v>1</v>
      </c>
      <c r="AZ281" s="11">
        <f t="shared" si="642"/>
        <v>2003</v>
      </c>
      <c r="BA281" s="11">
        <f t="shared" si="643"/>
        <v>1</v>
      </c>
      <c r="BB281" s="11">
        <f t="shared" si="644"/>
        <v>35000</v>
      </c>
      <c r="BC281" s="11">
        <f t="shared" si="645"/>
        <v>0</v>
      </c>
      <c r="BD281" s="11" t="str">
        <f t="shared" si="646"/>
        <v xml:space="preserve"> </v>
      </c>
      <c r="BE281" s="11" t="str">
        <f t="shared" si="647"/>
        <v xml:space="preserve"> </v>
      </c>
      <c r="BF281" s="11" t="str">
        <f t="shared" si="648"/>
        <v xml:space="preserve"> </v>
      </c>
      <c r="BG281" s="11" t="str">
        <f t="shared" si="669"/>
        <v xml:space="preserve"> </v>
      </c>
      <c r="BH281" s="11" t="str">
        <f t="shared" si="649"/>
        <v xml:space="preserve"> </v>
      </c>
      <c r="BI281" s="11" t="str">
        <f t="shared" si="650"/>
        <v xml:space="preserve"> </v>
      </c>
      <c r="BJ281" s="11">
        <f t="shared" si="651"/>
        <v>0</v>
      </c>
      <c r="BK281" s="11" t="str">
        <f t="shared" si="652"/>
        <v/>
      </c>
      <c r="BL281" s="11" t="str">
        <f t="shared" si="653"/>
        <v xml:space="preserve"> </v>
      </c>
      <c r="BM281" s="11" t="str">
        <f t="shared" si="654"/>
        <v xml:space="preserve"> </v>
      </c>
      <c r="BN281" s="11" t="str">
        <f t="shared" si="655"/>
        <v xml:space="preserve"> </v>
      </c>
      <c r="BO281" s="11" t="str">
        <f t="shared" si="656"/>
        <v xml:space="preserve"> </v>
      </c>
      <c r="BP281" s="11" t="str">
        <f t="shared" si="657"/>
        <v xml:space="preserve"> </v>
      </c>
      <c r="BQ281" s="11" t="str">
        <f t="shared" si="658"/>
        <v>0</v>
      </c>
      <c r="BR281" s="25">
        <f t="shared" si="659"/>
        <v>0</v>
      </c>
      <c r="BS281" s="11" t="str">
        <f t="shared" si="660"/>
        <v>Not Present</v>
      </c>
      <c r="BT281" s="11" t="str">
        <f t="shared" si="661"/>
        <v>0</v>
      </c>
      <c r="BU281" s="12">
        <f t="shared" si="679"/>
        <v>1</v>
      </c>
      <c r="BV281" s="12">
        <f t="shared" si="680"/>
        <v>0</v>
      </c>
      <c r="BW281" s="12">
        <f t="shared" si="670"/>
        <v>1</v>
      </c>
      <c r="BX281" s="12">
        <f t="shared" si="681"/>
        <v>1</v>
      </c>
      <c r="BY281" s="11">
        <f t="shared" si="682"/>
        <v>1</v>
      </c>
      <c r="BZ281" s="11">
        <f t="shared" si="662"/>
        <v>1</v>
      </c>
      <c r="CA281" s="11">
        <f t="shared" si="663"/>
        <v>1</v>
      </c>
      <c r="CB281" s="11">
        <f t="shared" si="664"/>
        <v>2003</v>
      </c>
      <c r="CC281" s="11">
        <f t="shared" si="665"/>
        <v>1</v>
      </c>
      <c r="CD281" s="11" t="str">
        <f t="shared" si="666"/>
        <v>No</v>
      </c>
      <c r="CE281" s="11">
        <f t="shared" si="683"/>
        <v>0</v>
      </c>
      <c r="CF281" s="11">
        <f t="shared" si="684"/>
        <v>0</v>
      </c>
      <c r="CG281" s="11">
        <f t="shared" si="685"/>
        <v>1</v>
      </c>
      <c r="CH281" s="11">
        <f t="shared" si="686"/>
        <v>0</v>
      </c>
      <c r="CI281" s="11">
        <f t="shared" si="667"/>
        <v>1</v>
      </c>
      <c r="CJ281" s="11">
        <f t="shared" si="668"/>
        <v>1</v>
      </c>
    </row>
    <row r="282" spans="1:88" x14ac:dyDescent="0.3">
      <c r="A282" s="11">
        <f t="shared" si="599"/>
        <v>2017</v>
      </c>
      <c r="B282" s="11" t="str">
        <f t="shared" si="600"/>
        <v>28-03-2017 08:34:10 CEST</v>
      </c>
      <c r="C282" s="11" t="str">
        <f t="shared" si="601"/>
        <v>Rwanda</v>
      </c>
      <c r="D282" s="11" t="str">
        <f t="shared" si="602"/>
        <v>Rulindo</v>
      </c>
      <c r="E282" s="11" t="str">
        <f t="shared" si="603"/>
        <v>Ntarabana</v>
      </c>
      <c r="F282" s="11" t="str">
        <f t="shared" si="604"/>
        <v>Mahaza</v>
      </c>
      <c r="G282" s="11" t="str">
        <f t="shared" si="605"/>
        <v>Gitwa</v>
      </c>
      <c r="H282" s="11" t="str">
        <f t="shared" si="606"/>
        <v/>
      </c>
      <c r="I282" s="11" t="str">
        <f t="shared" si="607"/>
        <v/>
      </c>
      <c r="J282" s="11" t="str">
        <f t="shared" si="608"/>
        <v>Rwamugaza network</v>
      </c>
      <c r="K282" s="11">
        <f t="shared" si="609"/>
        <v>120</v>
      </c>
      <c r="L282" s="11">
        <f t="shared" si="671"/>
        <v>14106</v>
      </c>
      <c r="M282" s="11">
        <f t="shared" si="672"/>
        <v>35</v>
      </c>
      <c r="N282" s="11">
        <f t="shared" si="673"/>
        <v>403.02857142857141</v>
      </c>
      <c r="O282" s="11">
        <f t="shared" si="610"/>
        <v>120</v>
      </c>
      <c r="P282" s="11" t="str">
        <f t="shared" si="611"/>
        <v xml:space="preserve"> </v>
      </c>
      <c r="Q282" s="13">
        <f t="shared" si="674"/>
        <v>1</v>
      </c>
      <c r="R282" s="11">
        <f t="shared" si="675"/>
        <v>1</v>
      </c>
      <c r="S282" s="11">
        <f t="shared" si="612"/>
        <v>0</v>
      </c>
      <c r="T282" s="11">
        <f t="shared" si="613"/>
        <v>1</v>
      </c>
      <c r="U282" s="11" t="str">
        <f t="shared" si="614"/>
        <v>Piped Network -- Gravity Only</v>
      </c>
      <c r="V282" s="11">
        <f t="shared" si="615"/>
        <v>2003</v>
      </c>
      <c r="W282" s="11" t="str">
        <f t="shared" si="616"/>
        <v>Government</v>
      </c>
      <c r="X282" s="11" t="str">
        <f t="shared" si="617"/>
        <v>Spring</v>
      </c>
      <c r="Y282" s="11">
        <f t="shared" si="618"/>
        <v>2</v>
      </c>
      <c r="Z282" s="11">
        <f t="shared" si="619"/>
        <v>1</v>
      </c>
      <c r="AA282" s="11">
        <f t="shared" si="620"/>
        <v>1</v>
      </c>
      <c r="AB282" s="11" t="str">
        <f t="shared" si="621"/>
        <v/>
      </c>
      <c r="AC282" s="11">
        <f t="shared" si="622"/>
        <v>1</v>
      </c>
      <c r="AD282" s="11">
        <f t="shared" si="623"/>
        <v>2003</v>
      </c>
      <c r="AE282" s="11">
        <f t="shared" si="624"/>
        <v>1</v>
      </c>
      <c r="AF282" s="11">
        <f t="shared" si="625"/>
        <v>3</v>
      </c>
      <c r="AG282" s="12">
        <f t="shared" si="676"/>
        <v>576000</v>
      </c>
      <c r="AH282" s="12">
        <f t="shared" si="677"/>
        <v>960</v>
      </c>
      <c r="AI282" s="11">
        <f t="shared" si="678"/>
        <v>1</v>
      </c>
      <c r="AJ282" s="11">
        <f t="shared" si="626"/>
        <v>1</v>
      </c>
      <c r="AK282" s="11">
        <f t="shared" si="627"/>
        <v>2</v>
      </c>
      <c r="AL282" s="11">
        <f t="shared" si="628"/>
        <v>2003</v>
      </c>
      <c r="AM282" s="11">
        <f t="shared" si="629"/>
        <v>1</v>
      </c>
      <c r="AN282" s="11">
        <f t="shared" si="630"/>
        <v>35000</v>
      </c>
      <c r="AO282" s="11">
        <f t="shared" si="631"/>
        <v>1</v>
      </c>
      <c r="AP282" s="11">
        <f t="shared" si="632"/>
        <v>7</v>
      </c>
      <c r="AQ282" s="11">
        <f t="shared" si="633"/>
        <v>2003</v>
      </c>
      <c r="AR282" s="11">
        <f t="shared" si="634"/>
        <v>1</v>
      </c>
      <c r="AS282" s="11">
        <f t="shared" si="635"/>
        <v>1</v>
      </c>
      <c r="AT282" s="11">
        <f t="shared" si="636"/>
        <v>12</v>
      </c>
      <c r="AU282" s="11" t="str">
        <f t="shared" si="637"/>
        <v/>
      </c>
      <c r="AV282" s="11">
        <f t="shared" si="638"/>
        <v>2003</v>
      </c>
      <c r="AW282" s="11">
        <f t="shared" si="639"/>
        <v>1</v>
      </c>
      <c r="AX282" s="11">
        <f t="shared" si="640"/>
        <v>1</v>
      </c>
      <c r="AY282" s="11">
        <f t="shared" si="641"/>
        <v>2</v>
      </c>
      <c r="AZ282" s="11">
        <f t="shared" si="642"/>
        <v>2003</v>
      </c>
      <c r="BA282" s="11">
        <f t="shared" si="643"/>
        <v>1</v>
      </c>
      <c r="BB282" s="11">
        <f t="shared" si="644"/>
        <v>35000</v>
      </c>
      <c r="BC282" s="11">
        <f t="shared" si="645"/>
        <v>0</v>
      </c>
      <c r="BD282" s="11" t="str">
        <f t="shared" si="646"/>
        <v xml:space="preserve"> </v>
      </c>
      <c r="BE282" s="11" t="str">
        <f t="shared" si="647"/>
        <v xml:space="preserve"> </v>
      </c>
      <c r="BF282" s="11" t="str">
        <f t="shared" si="648"/>
        <v xml:space="preserve"> </v>
      </c>
      <c r="BG282" s="11" t="str">
        <f t="shared" si="669"/>
        <v xml:space="preserve"> </v>
      </c>
      <c r="BH282" s="11" t="str">
        <f t="shared" si="649"/>
        <v xml:space="preserve"> </v>
      </c>
      <c r="BI282" s="11" t="str">
        <f t="shared" si="650"/>
        <v xml:space="preserve"> </v>
      </c>
      <c r="BJ282" s="11">
        <f t="shared" si="651"/>
        <v>0</v>
      </c>
      <c r="BK282" s="11" t="str">
        <f t="shared" si="652"/>
        <v/>
      </c>
      <c r="BL282" s="11" t="str">
        <f t="shared" si="653"/>
        <v xml:space="preserve"> </v>
      </c>
      <c r="BM282" s="11" t="str">
        <f t="shared" si="654"/>
        <v xml:space="preserve"> </v>
      </c>
      <c r="BN282" s="11" t="str">
        <f t="shared" si="655"/>
        <v xml:space="preserve"> </v>
      </c>
      <c r="BO282" s="11" t="str">
        <f t="shared" si="656"/>
        <v xml:space="preserve"> </v>
      </c>
      <c r="BP282" s="11" t="str">
        <f t="shared" si="657"/>
        <v xml:space="preserve"> </v>
      </c>
      <c r="BQ282" s="11" t="str">
        <f t="shared" si="658"/>
        <v>0</v>
      </c>
      <c r="BR282" s="25">
        <f t="shared" si="659"/>
        <v>0</v>
      </c>
      <c r="BS282" s="11" t="str">
        <f t="shared" si="660"/>
        <v>Not Present</v>
      </c>
      <c r="BT282" s="11" t="str">
        <f t="shared" si="661"/>
        <v>0</v>
      </c>
      <c r="BU282" s="12">
        <f t="shared" si="679"/>
        <v>1</v>
      </c>
      <c r="BV282" s="12">
        <f t="shared" si="680"/>
        <v>0</v>
      </c>
      <c r="BW282" s="12">
        <f t="shared" si="670"/>
        <v>1</v>
      </c>
      <c r="BX282" s="12">
        <f t="shared" si="681"/>
        <v>1</v>
      </c>
      <c r="BY282" s="11">
        <f t="shared" si="682"/>
        <v>1</v>
      </c>
      <c r="BZ282" s="11">
        <f t="shared" si="662"/>
        <v>1</v>
      </c>
      <c r="CA282" s="11">
        <f t="shared" si="663"/>
        <v>1</v>
      </c>
      <c r="CB282" s="11">
        <f t="shared" si="664"/>
        <v>2003</v>
      </c>
      <c r="CC282" s="11">
        <f t="shared" si="665"/>
        <v>1</v>
      </c>
      <c r="CD282" s="11" t="str">
        <f t="shared" si="666"/>
        <v>No</v>
      </c>
      <c r="CE282" s="11">
        <f t="shared" si="683"/>
        <v>0</v>
      </c>
      <c r="CF282" s="11">
        <f t="shared" si="684"/>
        <v>0</v>
      </c>
      <c r="CG282" s="11">
        <f t="shared" si="685"/>
        <v>1</v>
      </c>
      <c r="CH282" s="11">
        <f t="shared" si="686"/>
        <v>0</v>
      </c>
      <c r="CI282" s="11">
        <f t="shared" si="667"/>
        <v>1</v>
      </c>
      <c r="CJ282" s="11">
        <f t="shared" si="668"/>
        <v>1</v>
      </c>
    </row>
    <row r="283" spans="1:88" x14ac:dyDescent="0.3">
      <c r="A283" s="11">
        <f t="shared" si="599"/>
        <v>2017</v>
      </c>
      <c r="B283" s="11" t="str">
        <f t="shared" si="600"/>
        <v>18-04-2017 20:05:03 CEST</v>
      </c>
      <c r="C283" s="11" t="str">
        <f t="shared" si="601"/>
        <v>Rwanda</v>
      </c>
      <c r="D283" s="11" t="str">
        <f t="shared" si="602"/>
        <v>Rulindo</v>
      </c>
      <c r="E283" s="11" t="str">
        <f t="shared" si="603"/>
        <v>Tumba</v>
      </c>
      <c r="F283" s="11" t="str">
        <f t="shared" si="604"/>
        <v>Taba</v>
      </c>
      <c r="G283" s="11" t="str">
        <f t="shared" si="605"/>
        <v>Ruvumba</v>
      </c>
      <c r="H283" s="11" t="str">
        <f t="shared" si="606"/>
        <v/>
      </c>
      <c r="I283" s="11" t="str">
        <f t="shared" si="607"/>
        <v/>
      </c>
      <c r="J283" s="11" t="str">
        <f t="shared" si="608"/>
        <v>Water point chez Darage/Nyirambuga pumping system</v>
      </c>
      <c r="K283" s="11">
        <f t="shared" si="609"/>
        <v>109</v>
      </c>
      <c r="L283" s="11">
        <f t="shared" si="671"/>
        <v>30604</v>
      </c>
      <c r="M283" s="11">
        <f t="shared" si="672"/>
        <v>1</v>
      </c>
      <c r="N283" s="11">
        <f t="shared" si="673"/>
        <v>30604</v>
      </c>
      <c r="O283" s="11">
        <f t="shared" si="610"/>
        <v>109</v>
      </c>
      <c r="P283" s="11" t="str">
        <f t="shared" si="611"/>
        <v xml:space="preserve"> </v>
      </c>
      <c r="Q283" s="13">
        <f t="shared" si="674"/>
        <v>1</v>
      </c>
      <c r="R283" s="11">
        <f t="shared" si="675"/>
        <v>1</v>
      </c>
      <c r="S283" s="11">
        <f t="shared" si="612"/>
        <v>0</v>
      </c>
      <c r="T283" s="11">
        <f t="shared" si="613"/>
        <v>1</v>
      </c>
      <c r="U283" s="11" t="str">
        <f t="shared" si="614"/>
        <v>Piped Network With Pump</v>
      </c>
      <c r="V283" s="11">
        <f t="shared" si="615"/>
        <v>2012</v>
      </c>
      <c r="W283" s="11" t="str">
        <f t="shared" si="616"/>
        <v>Governement (District, Wasac) And Water For People</v>
      </c>
      <c r="X283" s="11" t="str">
        <f t="shared" si="617"/>
        <v>Spring</v>
      </c>
      <c r="Y283" s="11">
        <f t="shared" si="618"/>
        <v>2</v>
      </c>
      <c r="Z283" s="11">
        <f t="shared" si="619"/>
        <v>1</v>
      </c>
      <c r="AA283" s="11">
        <f t="shared" si="620"/>
        <v>0</v>
      </c>
      <c r="AB283" s="11" t="str">
        <f t="shared" si="621"/>
        <v/>
      </c>
      <c r="AC283" s="11" t="str">
        <f t="shared" si="622"/>
        <v xml:space="preserve"> </v>
      </c>
      <c r="AD283" s="11" t="str">
        <f t="shared" si="623"/>
        <v xml:space="preserve"> </v>
      </c>
      <c r="AE283" s="11" t="str">
        <f t="shared" si="624"/>
        <v xml:space="preserve"> </v>
      </c>
      <c r="AF283" s="11">
        <f t="shared" si="625"/>
        <v>5</v>
      </c>
      <c r="AG283" s="12">
        <f t="shared" si="676"/>
        <v>345600</v>
      </c>
      <c r="AH283" s="12">
        <f t="shared" si="677"/>
        <v>634.12844036697243</v>
      </c>
      <c r="AI283" s="11">
        <f t="shared" si="678"/>
        <v>1</v>
      </c>
      <c r="AJ283" s="11">
        <f t="shared" si="626"/>
        <v>0</v>
      </c>
      <c r="AK283" s="11" t="str">
        <f t="shared" si="627"/>
        <v xml:space="preserve"> </v>
      </c>
      <c r="AL283" s="11" t="str">
        <f t="shared" si="628"/>
        <v xml:space="preserve"> </v>
      </c>
      <c r="AM283" s="11" t="str">
        <f t="shared" si="629"/>
        <v xml:space="preserve"> </v>
      </c>
      <c r="AN283" s="11" t="str">
        <f t="shared" si="630"/>
        <v xml:space="preserve"> </v>
      </c>
      <c r="AO283" s="11">
        <f t="shared" si="631"/>
        <v>0</v>
      </c>
      <c r="AP283" s="11" t="str">
        <f t="shared" si="632"/>
        <v xml:space="preserve"> </v>
      </c>
      <c r="AQ283" s="11" t="str">
        <f t="shared" si="633"/>
        <v xml:space="preserve"> </v>
      </c>
      <c r="AR283" s="11" t="str">
        <f t="shared" si="634"/>
        <v xml:space="preserve"> </v>
      </c>
      <c r="AS283" s="11">
        <f t="shared" si="635"/>
        <v>0</v>
      </c>
      <c r="AT283" s="11" t="str">
        <f t="shared" si="636"/>
        <v xml:space="preserve"> </v>
      </c>
      <c r="AU283" s="11" t="str">
        <f t="shared" si="637"/>
        <v/>
      </c>
      <c r="AV283" s="11" t="str">
        <f t="shared" si="638"/>
        <v xml:space="preserve"> </v>
      </c>
      <c r="AW283" s="11" t="str">
        <f t="shared" si="639"/>
        <v xml:space="preserve"> </v>
      </c>
      <c r="AX283" s="11">
        <f t="shared" si="640"/>
        <v>0</v>
      </c>
      <c r="AY283" s="11" t="str">
        <f t="shared" si="641"/>
        <v xml:space="preserve"> </v>
      </c>
      <c r="AZ283" s="11" t="str">
        <f t="shared" si="642"/>
        <v xml:space="preserve"> </v>
      </c>
      <c r="BA283" s="11" t="str">
        <f t="shared" si="643"/>
        <v xml:space="preserve"> </v>
      </c>
      <c r="BB283" s="11" t="str">
        <f t="shared" si="644"/>
        <v xml:space="preserve"> </v>
      </c>
      <c r="BC283" s="11">
        <f t="shared" si="645"/>
        <v>0</v>
      </c>
      <c r="BD283" s="11" t="str">
        <f t="shared" si="646"/>
        <v xml:space="preserve"> </v>
      </c>
      <c r="BE283" s="11" t="str">
        <f t="shared" si="647"/>
        <v xml:space="preserve"> </v>
      </c>
      <c r="BF283" s="11" t="str">
        <f t="shared" si="648"/>
        <v xml:space="preserve"> </v>
      </c>
      <c r="BG283" s="11" t="str">
        <f t="shared" si="669"/>
        <v xml:space="preserve"> </v>
      </c>
      <c r="BH283" s="11" t="str">
        <f t="shared" si="649"/>
        <v xml:space="preserve"> </v>
      </c>
      <c r="BI283" s="11" t="str">
        <f t="shared" si="650"/>
        <v xml:space="preserve"> </v>
      </c>
      <c r="BJ283" s="11">
        <f t="shared" si="651"/>
        <v>0</v>
      </c>
      <c r="BK283" s="11" t="str">
        <f t="shared" si="652"/>
        <v/>
      </c>
      <c r="BL283" s="11" t="str">
        <f t="shared" si="653"/>
        <v xml:space="preserve"> </v>
      </c>
      <c r="BM283" s="11" t="str">
        <f t="shared" si="654"/>
        <v xml:space="preserve"> </v>
      </c>
      <c r="BN283" s="11" t="str">
        <f t="shared" si="655"/>
        <v xml:space="preserve"> </v>
      </c>
      <c r="BO283" s="11" t="str">
        <f t="shared" si="656"/>
        <v xml:space="preserve"> </v>
      </c>
      <c r="BP283" s="11" t="str">
        <f t="shared" si="657"/>
        <v xml:space="preserve"> </v>
      </c>
      <c r="BQ283" s="11" t="str">
        <f t="shared" si="658"/>
        <v>0</v>
      </c>
      <c r="BR283" s="25">
        <f t="shared" si="659"/>
        <v>0</v>
      </c>
      <c r="BS283" s="11" t="str">
        <f t="shared" si="660"/>
        <v>Not Present</v>
      </c>
      <c r="BT283" s="11" t="str">
        <f t="shared" si="661"/>
        <v>0</v>
      </c>
      <c r="BU283" s="12">
        <f t="shared" si="679"/>
        <v>1</v>
      </c>
      <c r="BV283" s="12">
        <f t="shared" si="680"/>
        <v>0</v>
      </c>
      <c r="BW283" s="12">
        <f t="shared" si="670"/>
        <v>1</v>
      </c>
      <c r="BX283" s="12">
        <f t="shared" si="681"/>
        <v>1</v>
      </c>
      <c r="BY283" s="11">
        <f t="shared" si="682"/>
        <v>1</v>
      </c>
      <c r="BZ283" s="11">
        <f t="shared" si="662"/>
        <v>1</v>
      </c>
      <c r="CA283" s="11">
        <f t="shared" si="663"/>
        <v>2</v>
      </c>
      <c r="CB283" s="11">
        <f t="shared" si="664"/>
        <v>2012</v>
      </c>
      <c r="CC283" s="11">
        <f t="shared" si="665"/>
        <v>3</v>
      </c>
      <c r="CD283" s="11" t="str">
        <f t="shared" si="666"/>
        <v>No</v>
      </c>
      <c r="CE283" s="11">
        <f t="shared" si="683"/>
        <v>0</v>
      </c>
      <c r="CF283" s="11">
        <f t="shared" si="684"/>
        <v>0</v>
      </c>
      <c r="CG283" s="11">
        <f t="shared" si="685"/>
        <v>1</v>
      </c>
      <c r="CH283" s="11">
        <f t="shared" si="686"/>
        <v>0</v>
      </c>
      <c r="CI283" s="11">
        <f t="shared" si="667"/>
        <v>0</v>
      </c>
      <c r="CJ283" s="11">
        <f t="shared" si="668"/>
        <v>3</v>
      </c>
    </row>
    <row r="284" spans="1:88" x14ac:dyDescent="0.3">
      <c r="A284" s="11">
        <f t="shared" si="599"/>
        <v>2017</v>
      </c>
      <c r="B284" s="11" t="str">
        <f t="shared" si="600"/>
        <v>08-03-2017 16:42:54 CET</v>
      </c>
      <c r="C284" s="11" t="str">
        <f t="shared" si="601"/>
        <v>Rwanda</v>
      </c>
      <c r="D284" s="11" t="str">
        <f t="shared" si="602"/>
        <v>Rulindo</v>
      </c>
      <c r="E284" s="11" t="str">
        <f t="shared" si="603"/>
        <v>Base</v>
      </c>
      <c r="F284" s="11" t="str">
        <f t="shared" si="604"/>
        <v>Rwamahwa</v>
      </c>
      <c r="G284" s="11" t="str">
        <f t="shared" si="605"/>
        <v>Karambi</v>
      </c>
      <c r="H284" s="11" t="str">
        <f t="shared" si="606"/>
        <v/>
      </c>
      <c r="I284" s="11" t="str">
        <f t="shared" si="607"/>
        <v/>
      </c>
      <c r="J284" s="11" t="str">
        <f t="shared" si="608"/>
        <v>Rwankende</v>
      </c>
      <c r="K284" s="11">
        <f t="shared" si="609"/>
        <v>192</v>
      </c>
      <c r="L284" s="11">
        <f t="shared" si="671"/>
        <v>1789</v>
      </c>
      <c r="M284" s="11">
        <f t="shared" si="672"/>
        <v>14</v>
      </c>
      <c r="N284" s="11">
        <f t="shared" si="673"/>
        <v>127.78571428571429</v>
      </c>
      <c r="O284" s="11">
        <f t="shared" si="610"/>
        <v>100</v>
      </c>
      <c r="P284" s="11">
        <f t="shared" si="611"/>
        <v>92</v>
      </c>
      <c r="Q284" s="13">
        <f t="shared" si="674"/>
        <v>0.52083333333333337</v>
      </c>
      <c r="R284" s="11">
        <f t="shared" si="675"/>
        <v>0</v>
      </c>
      <c r="S284" s="11">
        <f t="shared" si="612"/>
        <v>1</v>
      </c>
      <c r="T284" s="11">
        <f t="shared" si="613"/>
        <v>1</v>
      </c>
      <c r="U284" s="11" t="str">
        <f t="shared" si="614"/>
        <v>Piped Network -- Gravity Only</v>
      </c>
      <c r="V284" s="11">
        <f t="shared" si="615"/>
        <v>2017</v>
      </c>
      <c r="W284" s="11" t="str">
        <f t="shared" si="616"/>
        <v>Governement (District, Wasac) And Water For People</v>
      </c>
      <c r="X284" s="11" t="str">
        <f t="shared" si="617"/>
        <v>Spring</v>
      </c>
      <c r="Y284" s="11">
        <f t="shared" si="618"/>
        <v>3</v>
      </c>
      <c r="Z284" s="11">
        <f t="shared" si="619"/>
        <v>1</v>
      </c>
      <c r="AA284" s="11">
        <f t="shared" si="620"/>
        <v>1</v>
      </c>
      <c r="AB284" s="11" t="str">
        <f t="shared" si="621"/>
        <v>"Springbox" --Intake Structure At A Spring</v>
      </c>
      <c r="AC284" s="11">
        <f t="shared" si="622"/>
        <v>2</v>
      </c>
      <c r="AD284" s="11">
        <f t="shared" si="623"/>
        <v>2012</v>
      </c>
      <c r="AE284" s="11">
        <f t="shared" si="624"/>
        <v>2</v>
      </c>
      <c r="AF284" s="11">
        <f t="shared" si="625"/>
        <v>45</v>
      </c>
      <c r="AG284" s="12">
        <f t="shared" si="676"/>
        <v>38400</v>
      </c>
      <c r="AH284" s="12">
        <f t="shared" si="677"/>
        <v>76.8</v>
      </c>
      <c r="AI284" s="11">
        <f t="shared" si="678"/>
        <v>1</v>
      </c>
      <c r="AJ284" s="11">
        <f t="shared" si="626"/>
        <v>1</v>
      </c>
      <c r="AK284" s="11">
        <f t="shared" si="627"/>
        <v>2</v>
      </c>
      <c r="AL284" s="11">
        <f t="shared" si="628"/>
        <v>2016</v>
      </c>
      <c r="AM284" s="11">
        <f t="shared" si="629"/>
        <v>3</v>
      </c>
      <c r="AN284" s="11">
        <f t="shared" si="630"/>
        <v>1000</v>
      </c>
      <c r="AO284" s="11">
        <f t="shared" si="631"/>
        <v>1</v>
      </c>
      <c r="AP284" s="11">
        <f t="shared" si="632"/>
        <v>3</v>
      </c>
      <c r="AQ284" s="11">
        <f t="shared" si="633"/>
        <v>2012</v>
      </c>
      <c r="AR284" s="11">
        <f t="shared" si="634"/>
        <v>2</v>
      </c>
      <c r="AS284" s="11">
        <f t="shared" si="635"/>
        <v>1</v>
      </c>
      <c r="AT284" s="11">
        <f t="shared" si="636"/>
        <v>1</v>
      </c>
      <c r="AU284" s="11" t="str">
        <f t="shared" si="637"/>
        <v>Distribution Chamber</v>
      </c>
      <c r="AV284" s="11">
        <f t="shared" si="638"/>
        <v>2012</v>
      </c>
      <c r="AW284" s="11">
        <f t="shared" si="639"/>
        <v>1</v>
      </c>
      <c r="AX284" s="11">
        <f t="shared" si="640"/>
        <v>1</v>
      </c>
      <c r="AY284" s="11">
        <f t="shared" si="641"/>
        <v>2</v>
      </c>
      <c r="AZ284" s="11">
        <f t="shared" si="642"/>
        <v>2016</v>
      </c>
      <c r="BA284" s="11">
        <f t="shared" si="643"/>
        <v>1</v>
      </c>
      <c r="BB284" s="11">
        <f t="shared" si="644"/>
        <v>1200</v>
      </c>
      <c r="BC284" s="11">
        <f t="shared" si="645"/>
        <v>0</v>
      </c>
      <c r="BD284" s="11" t="str">
        <f t="shared" si="646"/>
        <v xml:space="preserve"> </v>
      </c>
      <c r="BE284" s="11" t="str">
        <f t="shared" si="647"/>
        <v xml:space="preserve"> </v>
      </c>
      <c r="BF284" s="11" t="str">
        <f t="shared" si="648"/>
        <v xml:space="preserve"> </v>
      </c>
      <c r="BG284" s="11" t="str">
        <f t="shared" si="669"/>
        <v xml:space="preserve"> </v>
      </c>
      <c r="BH284" s="11" t="str">
        <f t="shared" si="649"/>
        <v xml:space="preserve"> </v>
      </c>
      <c r="BI284" s="11" t="str">
        <f t="shared" si="650"/>
        <v xml:space="preserve"> </v>
      </c>
      <c r="BJ284" s="11">
        <f t="shared" si="651"/>
        <v>0</v>
      </c>
      <c r="BK284" s="11" t="str">
        <f t="shared" si="652"/>
        <v/>
      </c>
      <c r="BL284" s="11" t="str">
        <f t="shared" si="653"/>
        <v xml:space="preserve"> </v>
      </c>
      <c r="BM284" s="11" t="str">
        <f t="shared" si="654"/>
        <v xml:space="preserve"> </v>
      </c>
      <c r="BN284" s="11" t="str">
        <f t="shared" si="655"/>
        <v xml:space="preserve"> </v>
      </c>
      <c r="BO284" s="11" t="str">
        <f t="shared" si="656"/>
        <v xml:space="preserve"> </v>
      </c>
      <c r="BP284" s="11" t="str">
        <f t="shared" si="657"/>
        <v xml:space="preserve"> </v>
      </c>
      <c r="BQ284" s="11" t="str">
        <f t="shared" si="658"/>
        <v>0</v>
      </c>
      <c r="BR284" s="25">
        <f t="shared" si="659"/>
        <v>0</v>
      </c>
      <c r="BS284" s="11" t="str">
        <f t="shared" si="660"/>
        <v>Not Present</v>
      </c>
      <c r="BT284" s="11" t="str">
        <f t="shared" si="661"/>
        <v>0</v>
      </c>
      <c r="BU284" s="12">
        <f t="shared" si="679"/>
        <v>1</v>
      </c>
      <c r="BV284" s="12">
        <f t="shared" si="680"/>
        <v>0</v>
      </c>
      <c r="BW284" s="12">
        <f t="shared" si="670"/>
        <v>1</v>
      </c>
      <c r="BX284" s="12">
        <f t="shared" si="681"/>
        <v>1</v>
      </c>
      <c r="BY284" s="11">
        <f t="shared" si="682"/>
        <v>1</v>
      </c>
      <c r="BZ284" s="11">
        <f t="shared" si="662"/>
        <v>1</v>
      </c>
      <c r="CA284" s="11">
        <f t="shared" si="663"/>
        <v>2</v>
      </c>
      <c r="CB284" s="11">
        <f t="shared" si="664"/>
        <v>2017</v>
      </c>
      <c r="CC284" s="11">
        <f t="shared" si="665"/>
        <v>3</v>
      </c>
      <c r="CD284" s="11" t="str">
        <f t="shared" si="666"/>
        <v>No</v>
      </c>
      <c r="CE284" s="11">
        <f t="shared" si="683"/>
        <v>0</v>
      </c>
      <c r="CF284" s="11">
        <f t="shared" si="684"/>
        <v>0</v>
      </c>
      <c r="CG284" s="11">
        <f t="shared" si="685"/>
        <v>1</v>
      </c>
      <c r="CH284" s="11">
        <f t="shared" si="686"/>
        <v>0</v>
      </c>
      <c r="CI284" s="11">
        <f t="shared" si="667"/>
        <v>1</v>
      </c>
      <c r="CJ284" s="11">
        <f t="shared" si="668"/>
        <v>2</v>
      </c>
    </row>
    <row r="285" spans="1:88" x14ac:dyDescent="0.3">
      <c r="A285" s="11">
        <f t="shared" si="599"/>
        <v>2017</v>
      </c>
      <c r="B285" s="11" t="str">
        <f t="shared" si="600"/>
        <v>09-03-2017 08:15:30 CET</v>
      </c>
      <c r="C285" s="11" t="str">
        <f t="shared" si="601"/>
        <v>Rwanda</v>
      </c>
      <c r="D285" s="11" t="str">
        <f t="shared" si="602"/>
        <v>Rulindo</v>
      </c>
      <c r="E285" s="11" t="str">
        <f t="shared" si="603"/>
        <v>Shyorongi</v>
      </c>
      <c r="F285" s="11" t="str">
        <f t="shared" si="604"/>
        <v>Rubona</v>
      </c>
      <c r="G285" s="11" t="str">
        <f t="shared" si="605"/>
        <v>Bwimo</v>
      </c>
      <c r="H285" s="11" t="str">
        <f t="shared" si="606"/>
        <v/>
      </c>
      <c r="I285" s="11" t="str">
        <f t="shared" si="607"/>
        <v/>
      </c>
      <c r="J285" s="11" t="str">
        <f t="shared" si="608"/>
        <v>Gisoro-Nyundo network</v>
      </c>
      <c r="K285" s="11">
        <f t="shared" si="609"/>
        <v>188</v>
      </c>
      <c r="L285" s="11">
        <f t="shared" si="671"/>
        <v>2297</v>
      </c>
      <c r="M285" s="11">
        <f t="shared" si="672"/>
        <v>2</v>
      </c>
      <c r="N285" s="11">
        <f t="shared" si="673"/>
        <v>1148.5</v>
      </c>
      <c r="O285" s="11">
        <f t="shared" si="610"/>
        <v>30</v>
      </c>
      <c r="P285" s="11">
        <f t="shared" si="611"/>
        <v>158</v>
      </c>
      <c r="Q285" s="13">
        <f t="shared" si="674"/>
        <v>0.15957446808510639</v>
      </c>
      <c r="R285" s="11">
        <f t="shared" si="675"/>
        <v>0</v>
      </c>
      <c r="S285" s="11">
        <f t="shared" si="612"/>
        <v>0</v>
      </c>
      <c r="T285" s="11">
        <f t="shared" si="613"/>
        <v>1</v>
      </c>
      <c r="U285" s="11" t="str">
        <f t="shared" si="614"/>
        <v>Piped Network -- Gravity Only</v>
      </c>
      <c r="V285" s="11">
        <f t="shared" si="615"/>
        <v>2013</v>
      </c>
      <c r="W285" s="11" t="str">
        <f t="shared" si="616"/>
        <v>Governement (District, Wasac) And Water For People</v>
      </c>
      <c r="X285" s="11" t="str">
        <f t="shared" si="617"/>
        <v>Spring</v>
      </c>
      <c r="Y285" s="11">
        <f t="shared" si="618"/>
        <v>1</v>
      </c>
      <c r="Z285" s="11">
        <f t="shared" si="619"/>
        <v>1</v>
      </c>
      <c r="AA285" s="11">
        <f t="shared" si="620"/>
        <v>1</v>
      </c>
      <c r="AB285" s="11" t="str">
        <f t="shared" si="621"/>
        <v>"Springbox" --Intake Structure At A Spring</v>
      </c>
      <c r="AC285" s="11">
        <f t="shared" si="622"/>
        <v>1</v>
      </c>
      <c r="AD285" s="11">
        <f t="shared" si="623"/>
        <v>2013</v>
      </c>
      <c r="AE285" s="11">
        <f t="shared" si="624"/>
        <v>1</v>
      </c>
      <c r="AF285" s="11">
        <f t="shared" si="625"/>
        <v>13</v>
      </c>
      <c r="AG285" s="12">
        <f t="shared" si="676"/>
        <v>132923.07692307694</v>
      </c>
      <c r="AH285" s="12">
        <f t="shared" si="677"/>
        <v>886.15384615384619</v>
      </c>
      <c r="AI285" s="11">
        <f t="shared" si="678"/>
        <v>1</v>
      </c>
      <c r="AJ285" s="11">
        <f t="shared" si="626"/>
        <v>1</v>
      </c>
      <c r="AK285" s="11">
        <f t="shared" si="627"/>
        <v>2013</v>
      </c>
      <c r="AL285" s="11">
        <f t="shared" si="628"/>
        <v>2013</v>
      </c>
      <c r="AM285" s="11">
        <f t="shared" si="629"/>
        <v>1</v>
      </c>
      <c r="AN285" s="11">
        <f t="shared" si="630"/>
        <v>30</v>
      </c>
      <c r="AO285" s="11">
        <f t="shared" si="631"/>
        <v>1</v>
      </c>
      <c r="AP285" s="11">
        <f t="shared" si="632"/>
        <v>6</v>
      </c>
      <c r="AQ285" s="11">
        <f t="shared" si="633"/>
        <v>2013</v>
      </c>
      <c r="AR285" s="11">
        <f t="shared" si="634"/>
        <v>2</v>
      </c>
      <c r="AS285" s="11">
        <f t="shared" si="635"/>
        <v>1</v>
      </c>
      <c r="AT285" s="11">
        <f t="shared" si="636"/>
        <v>10</v>
      </c>
      <c r="AU285" s="11" t="str">
        <f t="shared" si="637"/>
        <v>Pressure Break Tank|Distribution Chamber|Ventouse, Washout</v>
      </c>
      <c r="AV285" s="11">
        <f t="shared" si="638"/>
        <v>2013</v>
      </c>
      <c r="AW285" s="11">
        <f t="shared" si="639"/>
        <v>1</v>
      </c>
      <c r="AX285" s="11">
        <f t="shared" si="640"/>
        <v>1</v>
      </c>
      <c r="AY285" s="11">
        <f t="shared" si="641"/>
        <v>2</v>
      </c>
      <c r="AZ285" s="11">
        <f t="shared" si="642"/>
        <v>2013</v>
      </c>
      <c r="BA285" s="11">
        <f t="shared" si="643"/>
        <v>1</v>
      </c>
      <c r="BB285" s="11">
        <f t="shared" si="644"/>
        <v>7000</v>
      </c>
      <c r="BC285" s="11">
        <f t="shared" si="645"/>
        <v>0</v>
      </c>
      <c r="BD285" s="11" t="str">
        <f t="shared" si="646"/>
        <v xml:space="preserve"> </v>
      </c>
      <c r="BE285" s="11" t="str">
        <f t="shared" si="647"/>
        <v xml:space="preserve"> </v>
      </c>
      <c r="BF285" s="11" t="str">
        <f t="shared" si="648"/>
        <v xml:space="preserve"> </v>
      </c>
      <c r="BG285" s="11" t="str">
        <f t="shared" si="669"/>
        <v xml:space="preserve"> </v>
      </c>
      <c r="BH285" s="11" t="str">
        <f t="shared" si="649"/>
        <v xml:space="preserve"> </v>
      </c>
      <c r="BI285" s="11" t="str">
        <f t="shared" si="650"/>
        <v xml:space="preserve"> </v>
      </c>
      <c r="BJ285" s="11">
        <f t="shared" si="651"/>
        <v>0</v>
      </c>
      <c r="BK285" s="11" t="str">
        <f t="shared" si="652"/>
        <v/>
      </c>
      <c r="BL285" s="11" t="str">
        <f t="shared" si="653"/>
        <v xml:space="preserve"> </v>
      </c>
      <c r="BM285" s="11" t="str">
        <f t="shared" si="654"/>
        <v xml:space="preserve"> </v>
      </c>
      <c r="BN285" s="11" t="str">
        <f t="shared" si="655"/>
        <v xml:space="preserve"> </v>
      </c>
      <c r="BO285" s="11" t="str">
        <f t="shared" si="656"/>
        <v xml:space="preserve"> </v>
      </c>
      <c r="BP285" s="11" t="str">
        <f t="shared" si="657"/>
        <v xml:space="preserve"> </v>
      </c>
      <c r="BQ285" s="11" t="str">
        <f t="shared" si="658"/>
        <v>0</v>
      </c>
      <c r="BR285" s="25">
        <f t="shared" si="659"/>
        <v>0</v>
      </c>
      <c r="BS285" s="11" t="str">
        <f t="shared" si="660"/>
        <v>Not Present</v>
      </c>
      <c r="BT285" s="11" t="str">
        <f t="shared" si="661"/>
        <v>0</v>
      </c>
      <c r="BU285" s="12">
        <f t="shared" si="679"/>
        <v>1</v>
      </c>
      <c r="BV285" s="12">
        <f t="shared" si="680"/>
        <v>0</v>
      </c>
      <c r="BW285" s="12">
        <f t="shared" si="670"/>
        <v>1</v>
      </c>
      <c r="BX285" s="12">
        <f t="shared" si="681"/>
        <v>1</v>
      </c>
      <c r="BY285" s="11">
        <f t="shared" si="682"/>
        <v>1</v>
      </c>
      <c r="BZ285" s="11">
        <f t="shared" si="662"/>
        <v>1</v>
      </c>
      <c r="CA285" s="11">
        <f t="shared" si="663"/>
        <v>1</v>
      </c>
      <c r="CB285" s="11">
        <f t="shared" si="664"/>
        <v>2013</v>
      </c>
      <c r="CC285" s="11">
        <f t="shared" si="665"/>
        <v>2</v>
      </c>
      <c r="CD285" s="11" t="str">
        <f t="shared" si="666"/>
        <v>No</v>
      </c>
      <c r="CE285" s="11">
        <f t="shared" si="683"/>
        <v>0</v>
      </c>
      <c r="CF285" s="11">
        <f t="shared" si="684"/>
        <v>0</v>
      </c>
      <c r="CG285" s="11">
        <f t="shared" si="685"/>
        <v>1</v>
      </c>
      <c r="CH285" s="11">
        <f t="shared" si="686"/>
        <v>0</v>
      </c>
      <c r="CI285" s="11">
        <f t="shared" si="667"/>
        <v>1</v>
      </c>
      <c r="CJ285" s="11">
        <f t="shared" si="668"/>
        <v>1</v>
      </c>
    </row>
    <row r="286" spans="1:88" x14ac:dyDescent="0.3">
      <c r="A286" s="11">
        <f t="shared" si="599"/>
        <v>2017</v>
      </c>
      <c r="B286" s="11" t="str">
        <f t="shared" si="600"/>
        <v>16-03-2017 08:55:02 CET</v>
      </c>
      <c r="C286" s="11" t="str">
        <f t="shared" si="601"/>
        <v>Rwanda</v>
      </c>
      <c r="D286" s="11" t="str">
        <f t="shared" si="602"/>
        <v>Rulindo</v>
      </c>
      <c r="E286" s="11" t="str">
        <f t="shared" si="603"/>
        <v>Cyinzuzi</v>
      </c>
      <c r="F286" s="11" t="str">
        <f t="shared" si="604"/>
        <v>Budakiranya</v>
      </c>
      <c r="G286" s="11" t="str">
        <f t="shared" si="605"/>
        <v>Gihinga</v>
      </c>
      <c r="H286" s="11" t="str">
        <f t="shared" si="606"/>
        <v/>
      </c>
      <c r="I286" s="11" t="str">
        <f t="shared" si="607"/>
        <v/>
      </c>
      <c r="J286" s="11" t="str">
        <f t="shared" si="608"/>
        <v>0</v>
      </c>
      <c r="K286" s="11">
        <f t="shared" si="609"/>
        <v>850</v>
      </c>
      <c r="L286" s="11">
        <f t="shared" si="671"/>
        <v>6572</v>
      </c>
      <c r="M286" s="11">
        <f t="shared" si="672"/>
        <v>15</v>
      </c>
      <c r="N286" s="11">
        <f t="shared" si="673"/>
        <v>438.13333333333333</v>
      </c>
      <c r="O286" s="11">
        <f t="shared" si="610"/>
        <v>850</v>
      </c>
      <c r="P286" s="11" t="str">
        <f t="shared" si="611"/>
        <v xml:space="preserve"> </v>
      </c>
      <c r="Q286" s="13">
        <f t="shared" si="674"/>
        <v>1</v>
      </c>
      <c r="R286" s="11">
        <f t="shared" si="675"/>
        <v>1</v>
      </c>
      <c r="S286" s="11">
        <f t="shared" si="612"/>
        <v>0</v>
      </c>
      <c r="T286" s="11">
        <f t="shared" si="613"/>
        <v>1</v>
      </c>
      <c r="U286" s="11" t="str">
        <f t="shared" si="614"/>
        <v>Piped Network With Pump</v>
      </c>
      <c r="V286" s="11">
        <f t="shared" si="615"/>
        <v>2016</v>
      </c>
      <c r="W286" s="11" t="str">
        <f t="shared" si="616"/>
        <v>Governement (District, Wasac) And Water For People</v>
      </c>
      <c r="X286" s="11" t="str">
        <f t="shared" si="617"/>
        <v>Spring</v>
      </c>
      <c r="Y286" s="11">
        <f t="shared" si="618"/>
        <v>2</v>
      </c>
      <c r="Z286" s="11">
        <f t="shared" si="619"/>
        <v>1</v>
      </c>
      <c r="AA286" s="11">
        <f t="shared" si="620"/>
        <v>1</v>
      </c>
      <c r="AB286" s="11" t="str">
        <f t="shared" si="621"/>
        <v/>
      </c>
      <c r="AC286" s="11">
        <f t="shared" si="622"/>
        <v>1</v>
      </c>
      <c r="AD286" s="11">
        <f t="shared" si="623"/>
        <v>2016</v>
      </c>
      <c r="AE286" s="11">
        <f t="shared" si="624"/>
        <v>1</v>
      </c>
      <c r="AF286" s="11">
        <f t="shared" si="625"/>
        <v>3</v>
      </c>
      <c r="AG286" s="12">
        <f t="shared" si="676"/>
        <v>576000</v>
      </c>
      <c r="AH286" s="12">
        <f t="shared" si="677"/>
        <v>135.52941176470588</v>
      </c>
      <c r="AI286" s="11">
        <f t="shared" si="678"/>
        <v>1</v>
      </c>
      <c r="AJ286" s="11">
        <f t="shared" si="626"/>
        <v>1</v>
      </c>
      <c r="AK286" s="11">
        <f t="shared" si="627"/>
        <v>1</v>
      </c>
      <c r="AL286" s="11">
        <f t="shared" si="628"/>
        <v>2016</v>
      </c>
      <c r="AM286" s="11">
        <f t="shared" si="629"/>
        <v>1</v>
      </c>
      <c r="AN286" s="11">
        <f t="shared" si="630"/>
        <v>35000</v>
      </c>
      <c r="AO286" s="11">
        <f t="shared" si="631"/>
        <v>1</v>
      </c>
      <c r="AP286" s="11">
        <f t="shared" si="632"/>
        <v>2</v>
      </c>
      <c r="AQ286" s="11">
        <f t="shared" si="633"/>
        <v>2016</v>
      </c>
      <c r="AR286" s="11">
        <f t="shared" si="634"/>
        <v>1</v>
      </c>
      <c r="AS286" s="11">
        <f t="shared" si="635"/>
        <v>1</v>
      </c>
      <c r="AT286" s="11">
        <f t="shared" si="636"/>
        <v>6</v>
      </c>
      <c r="AU286" s="11" t="str">
        <f t="shared" si="637"/>
        <v/>
      </c>
      <c r="AV286" s="11">
        <f t="shared" si="638"/>
        <v>2016</v>
      </c>
      <c r="AW286" s="11">
        <f t="shared" si="639"/>
        <v>1</v>
      </c>
      <c r="AX286" s="11">
        <f t="shared" si="640"/>
        <v>1</v>
      </c>
      <c r="AY286" s="11">
        <f t="shared" si="641"/>
        <v>1</v>
      </c>
      <c r="AZ286" s="11">
        <f t="shared" si="642"/>
        <v>2016</v>
      </c>
      <c r="BA286" s="11">
        <f t="shared" si="643"/>
        <v>1</v>
      </c>
      <c r="BB286" s="11">
        <f t="shared" si="644"/>
        <v>1000</v>
      </c>
      <c r="BC286" s="11">
        <f t="shared" si="645"/>
        <v>1</v>
      </c>
      <c r="BD286" s="11">
        <f t="shared" si="646"/>
        <v>3</v>
      </c>
      <c r="BE286" s="11">
        <f t="shared" si="647"/>
        <v>2016</v>
      </c>
      <c r="BF286" s="11">
        <f t="shared" si="648"/>
        <v>1</v>
      </c>
      <c r="BG286" s="11">
        <f t="shared" si="669"/>
        <v>1</v>
      </c>
      <c r="BH286" s="11">
        <f t="shared" si="649"/>
        <v>2016</v>
      </c>
      <c r="BI286" s="11">
        <f t="shared" si="650"/>
        <v>1</v>
      </c>
      <c r="BJ286" s="11">
        <f t="shared" si="651"/>
        <v>0</v>
      </c>
      <c r="BK286" s="11" t="str">
        <f t="shared" si="652"/>
        <v/>
      </c>
      <c r="BL286" s="11" t="str">
        <f t="shared" si="653"/>
        <v xml:space="preserve"> </v>
      </c>
      <c r="BM286" s="11" t="str">
        <f t="shared" si="654"/>
        <v xml:space="preserve"> </v>
      </c>
      <c r="BN286" s="11" t="str">
        <f t="shared" si="655"/>
        <v xml:space="preserve"> </v>
      </c>
      <c r="BO286" s="11" t="str">
        <f t="shared" si="656"/>
        <v xml:space="preserve"> </v>
      </c>
      <c r="BP286" s="11" t="str">
        <f t="shared" si="657"/>
        <v xml:space="preserve"> </v>
      </c>
      <c r="BQ286" s="11" t="str">
        <f t="shared" si="658"/>
        <v>0</v>
      </c>
      <c r="BR286" s="25">
        <f t="shared" si="659"/>
        <v>0</v>
      </c>
      <c r="BS286" s="11" t="str">
        <f t="shared" si="660"/>
        <v>Not Present</v>
      </c>
      <c r="BT286" s="11" t="str">
        <f t="shared" si="661"/>
        <v>0</v>
      </c>
      <c r="BU286" s="12">
        <f t="shared" si="679"/>
        <v>1</v>
      </c>
      <c r="BV286" s="12">
        <f t="shared" si="680"/>
        <v>0</v>
      </c>
      <c r="BW286" s="12">
        <f t="shared" si="670"/>
        <v>1</v>
      </c>
      <c r="BX286" s="12">
        <f t="shared" si="681"/>
        <v>1</v>
      </c>
      <c r="BY286" s="11">
        <f t="shared" si="682"/>
        <v>1</v>
      </c>
      <c r="BZ286" s="11">
        <f t="shared" si="662"/>
        <v>1</v>
      </c>
      <c r="CA286" s="11">
        <f t="shared" si="663"/>
        <v>1</v>
      </c>
      <c r="CB286" s="11">
        <f t="shared" si="664"/>
        <v>2016</v>
      </c>
      <c r="CC286" s="11">
        <f t="shared" si="665"/>
        <v>1</v>
      </c>
      <c r="CD286" s="11" t="str">
        <f t="shared" si="666"/>
        <v>No</v>
      </c>
      <c r="CE286" s="11">
        <f t="shared" si="683"/>
        <v>0</v>
      </c>
      <c r="CF286" s="11">
        <f t="shared" si="684"/>
        <v>0</v>
      </c>
      <c r="CG286" s="11">
        <f t="shared" si="685"/>
        <v>1</v>
      </c>
      <c r="CH286" s="11">
        <f t="shared" si="686"/>
        <v>0</v>
      </c>
      <c r="CI286" s="11">
        <f t="shared" si="667"/>
        <v>1</v>
      </c>
      <c r="CJ286" s="11">
        <f t="shared" si="668"/>
        <v>1</v>
      </c>
    </row>
    <row r="287" spans="1:88" x14ac:dyDescent="0.3">
      <c r="A287" s="11">
        <f t="shared" si="599"/>
        <v>2017</v>
      </c>
      <c r="B287" s="11" t="str">
        <f t="shared" si="600"/>
        <v>15-03-2017 06:11:05 CET</v>
      </c>
      <c r="C287" s="11" t="str">
        <f t="shared" si="601"/>
        <v>Rwanda</v>
      </c>
      <c r="D287" s="11" t="str">
        <f t="shared" si="602"/>
        <v>Rulindo</v>
      </c>
      <c r="E287" s="11" t="str">
        <f t="shared" si="603"/>
        <v>Rukozo</v>
      </c>
      <c r="F287" s="11" t="str">
        <f t="shared" si="604"/>
        <v>Bwimo</v>
      </c>
      <c r="G287" s="11" t="str">
        <f t="shared" si="605"/>
        <v>Gatiba</v>
      </c>
      <c r="H287" s="11" t="str">
        <f t="shared" si="606"/>
        <v/>
      </c>
      <c r="I287" s="11" t="str">
        <f t="shared" si="607"/>
        <v/>
      </c>
      <c r="J287" s="11" t="str">
        <f t="shared" si="608"/>
        <v>Gihanga II</v>
      </c>
      <c r="K287" s="11">
        <f t="shared" si="609"/>
        <v>151</v>
      </c>
      <c r="L287" s="11">
        <f t="shared" si="671"/>
        <v>0</v>
      </c>
      <c r="M287" s="11">
        <f t="shared" si="672"/>
        <v>5</v>
      </c>
      <c r="N287" s="11">
        <f t="shared" si="673"/>
        <v>0</v>
      </c>
      <c r="O287" s="11">
        <f t="shared" si="610"/>
        <v>151</v>
      </c>
      <c r="P287" s="11" t="str">
        <f t="shared" si="611"/>
        <v xml:space="preserve"> </v>
      </c>
      <c r="Q287" s="13">
        <f t="shared" si="674"/>
        <v>1</v>
      </c>
      <c r="R287" s="11">
        <f t="shared" si="675"/>
        <v>1</v>
      </c>
      <c r="S287" s="11">
        <f t="shared" si="612"/>
        <v>1</v>
      </c>
      <c r="T287" s="11">
        <f t="shared" si="613"/>
        <v>1</v>
      </c>
      <c r="U287" s="11" t="str">
        <f t="shared" si="614"/>
        <v>Piped Network -- Gravity Only</v>
      </c>
      <c r="V287" s="11">
        <f t="shared" si="615"/>
        <v>2016</v>
      </c>
      <c r="W287" s="11" t="str">
        <f t="shared" si="616"/>
        <v>Governement (District, Wasac) And Water For People</v>
      </c>
      <c r="X287" s="11" t="str">
        <f t="shared" si="617"/>
        <v>Groundwater (Well, Etc.)</v>
      </c>
      <c r="Y287" s="11">
        <f t="shared" si="618"/>
        <v>1</v>
      </c>
      <c r="Z287" s="11">
        <f t="shared" si="619"/>
        <v>1</v>
      </c>
      <c r="AA287" s="11">
        <f t="shared" si="620"/>
        <v>1</v>
      </c>
      <c r="AB287" s="11" t="str">
        <f t="shared" si="621"/>
        <v>"Springbox" --Intake Structure At A Spring</v>
      </c>
      <c r="AC287" s="11">
        <f t="shared" si="622"/>
        <v>1</v>
      </c>
      <c r="AD287" s="11">
        <f t="shared" si="623"/>
        <v>2012</v>
      </c>
      <c r="AE287" s="11">
        <f t="shared" si="624"/>
        <v>1</v>
      </c>
      <c r="AF287" s="11">
        <f t="shared" si="625"/>
        <v>15</v>
      </c>
      <c r="AG287" s="12">
        <f t="shared" si="676"/>
        <v>115200</v>
      </c>
      <c r="AH287" s="12">
        <f t="shared" si="677"/>
        <v>152.58278145695365</v>
      </c>
      <c r="AI287" s="11">
        <f t="shared" si="678"/>
        <v>1</v>
      </c>
      <c r="AJ287" s="11">
        <f t="shared" si="626"/>
        <v>1</v>
      </c>
      <c r="AK287" s="11">
        <f t="shared" si="627"/>
        <v>1</v>
      </c>
      <c r="AL287" s="11">
        <f t="shared" si="628"/>
        <v>2016</v>
      </c>
      <c r="AM287" s="11">
        <f t="shared" si="629"/>
        <v>1</v>
      </c>
      <c r="AN287" s="11">
        <f t="shared" si="630"/>
        <v>7000</v>
      </c>
      <c r="AO287" s="11">
        <f t="shared" si="631"/>
        <v>1</v>
      </c>
      <c r="AP287" s="11">
        <f t="shared" si="632"/>
        <v>3</v>
      </c>
      <c r="AQ287" s="11">
        <f t="shared" si="633"/>
        <v>2016</v>
      </c>
      <c r="AR287" s="11">
        <f t="shared" si="634"/>
        <v>1</v>
      </c>
      <c r="AS287" s="11">
        <f t="shared" si="635"/>
        <v>0</v>
      </c>
      <c r="AT287" s="11" t="str">
        <f t="shared" si="636"/>
        <v xml:space="preserve"> </v>
      </c>
      <c r="AU287" s="11" t="str">
        <f t="shared" si="637"/>
        <v/>
      </c>
      <c r="AV287" s="11" t="str">
        <f t="shared" si="638"/>
        <v xml:space="preserve"> </v>
      </c>
      <c r="AW287" s="11" t="str">
        <f t="shared" si="639"/>
        <v xml:space="preserve"> </v>
      </c>
      <c r="AX287" s="11">
        <f t="shared" si="640"/>
        <v>0</v>
      </c>
      <c r="AY287" s="11" t="str">
        <f t="shared" si="641"/>
        <v xml:space="preserve"> </v>
      </c>
      <c r="AZ287" s="11" t="str">
        <f t="shared" si="642"/>
        <v xml:space="preserve"> </v>
      </c>
      <c r="BA287" s="11" t="str">
        <f t="shared" si="643"/>
        <v xml:space="preserve"> </v>
      </c>
      <c r="BB287" s="11" t="str">
        <f t="shared" si="644"/>
        <v xml:space="preserve"> </v>
      </c>
      <c r="BC287" s="11">
        <f t="shared" si="645"/>
        <v>0</v>
      </c>
      <c r="BD287" s="11" t="str">
        <f t="shared" si="646"/>
        <v xml:space="preserve"> </v>
      </c>
      <c r="BE287" s="11" t="str">
        <f t="shared" si="647"/>
        <v xml:space="preserve"> </v>
      </c>
      <c r="BF287" s="11" t="str">
        <f t="shared" si="648"/>
        <v xml:space="preserve"> </v>
      </c>
      <c r="BG287" s="11" t="str">
        <f t="shared" si="669"/>
        <v xml:space="preserve"> </v>
      </c>
      <c r="BH287" s="11" t="str">
        <f t="shared" si="649"/>
        <v xml:space="preserve"> </v>
      </c>
      <c r="BI287" s="11" t="str">
        <f t="shared" si="650"/>
        <v xml:space="preserve"> </v>
      </c>
      <c r="BJ287" s="11">
        <f t="shared" si="651"/>
        <v>0</v>
      </c>
      <c r="BK287" s="11" t="str">
        <f t="shared" si="652"/>
        <v/>
      </c>
      <c r="BL287" s="11" t="str">
        <f t="shared" si="653"/>
        <v xml:space="preserve"> </v>
      </c>
      <c r="BM287" s="11" t="str">
        <f t="shared" si="654"/>
        <v xml:space="preserve"> </v>
      </c>
      <c r="BN287" s="11" t="str">
        <f t="shared" si="655"/>
        <v xml:space="preserve"> </v>
      </c>
      <c r="BO287" s="11" t="str">
        <f t="shared" si="656"/>
        <v xml:space="preserve"> </v>
      </c>
      <c r="BP287" s="11" t="str">
        <f t="shared" si="657"/>
        <v xml:space="preserve"> </v>
      </c>
      <c r="BQ287" s="11" t="str">
        <f t="shared" si="658"/>
        <v>0</v>
      </c>
      <c r="BR287" s="25">
        <f t="shared" si="659"/>
        <v>0</v>
      </c>
      <c r="BS287" s="11" t="str">
        <f t="shared" si="660"/>
        <v>Not Present</v>
      </c>
      <c r="BT287" s="11" t="str">
        <f t="shared" si="661"/>
        <v>0</v>
      </c>
      <c r="BU287" s="12">
        <f t="shared" si="679"/>
        <v>1</v>
      </c>
      <c r="BV287" s="12">
        <f t="shared" si="680"/>
        <v>0</v>
      </c>
      <c r="BW287" s="12">
        <f t="shared" si="670"/>
        <v>1</v>
      </c>
      <c r="BX287" s="12">
        <f t="shared" si="681"/>
        <v>1</v>
      </c>
      <c r="BY287" s="11">
        <f t="shared" si="682"/>
        <v>1</v>
      </c>
      <c r="BZ287" s="11">
        <f t="shared" si="662"/>
        <v>1</v>
      </c>
      <c r="CA287" s="11">
        <f t="shared" si="663"/>
        <v>2</v>
      </c>
      <c r="CB287" s="11">
        <f t="shared" si="664"/>
        <v>2016</v>
      </c>
      <c r="CC287" s="11">
        <f t="shared" si="665"/>
        <v>1</v>
      </c>
      <c r="CD287" s="11" t="str">
        <f t="shared" si="666"/>
        <v>No</v>
      </c>
      <c r="CE287" s="11">
        <f t="shared" si="683"/>
        <v>0</v>
      </c>
      <c r="CF287" s="11">
        <f t="shared" si="684"/>
        <v>0</v>
      </c>
      <c r="CG287" s="11">
        <f t="shared" si="685"/>
        <v>1</v>
      </c>
      <c r="CH287" s="11">
        <f t="shared" si="686"/>
        <v>0</v>
      </c>
      <c r="CI287" s="11">
        <f t="shared" si="667"/>
        <v>1</v>
      </c>
      <c r="CJ287" s="11">
        <f t="shared" si="668"/>
        <v>1</v>
      </c>
    </row>
    <row r="288" spans="1:88" x14ac:dyDescent="0.3">
      <c r="A288" s="11">
        <f t="shared" si="599"/>
        <v>2017</v>
      </c>
      <c r="B288" s="11" t="str">
        <f t="shared" si="600"/>
        <v>21-03-2017 18:17:08 CET</v>
      </c>
      <c r="C288" s="11" t="str">
        <f t="shared" si="601"/>
        <v>Rwanda</v>
      </c>
      <c r="D288" s="11" t="str">
        <f t="shared" si="602"/>
        <v>Rulindo</v>
      </c>
      <c r="E288" s="11" t="str">
        <f t="shared" si="603"/>
        <v>Kinihira</v>
      </c>
      <c r="F288" s="11" t="str">
        <f t="shared" si="604"/>
        <v>Butunzi</v>
      </c>
      <c r="G288" s="11" t="str">
        <f t="shared" si="605"/>
        <v>Kiniihira</v>
      </c>
      <c r="H288" s="11" t="str">
        <f t="shared" si="606"/>
        <v/>
      </c>
      <c r="I288" s="11" t="str">
        <f t="shared" si="607"/>
        <v/>
      </c>
      <c r="J288" s="11" t="str">
        <f t="shared" si="608"/>
        <v>Miyove- Kinihira</v>
      </c>
      <c r="K288" s="11">
        <f t="shared" si="609"/>
        <v>118</v>
      </c>
      <c r="L288" s="11">
        <f t="shared" si="671"/>
        <v>10452</v>
      </c>
      <c r="M288" s="11">
        <f t="shared" si="672"/>
        <v>4</v>
      </c>
      <c r="N288" s="11">
        <f t="shared" si="673"/>
        <v>2613</v>
      </c>
      <c r="O288" s="11">
        <f t="shared" si="610"/>
        <v>60</v>
      </c>
      <c r="P288" s="11">
        <f t="shared" si="611"/>
        <v>58</v>
      </c>
      <c r="Q288" s="13">
        <f t="shared" si="674"/>
        <v>0.50847457627118642</v>
      </c>
      <c r="R288" s="11">
        <f t="shared" si="675"/>
        <v>0</v>
      </c>
      <c r="S288" s="11">
        <f t="shared" si="612"/>
        <v>0</v>
      </c>
      <c r="T288" s="11">
        <f t="shared" si="613"/>
        <v>1</v>
      </c>
      <c r="U288" s="11" t="str">
        <f t="shared" si="614"/>
        <v>Piped Network -- Gravity Only</v>
      </c>
      <c r="V288" s="11">
        <f t="shared" si="615"/>
        <v>2001</v>
      </c>
      <c r="W288" s="11" t="str">
        <f t="shared" si="616"/>
        <v>Gkww</v>
      </c>
      <c r="X288" s="11" t="str">
        <f t="shared" si="617"/>
        <v>Spring</v>
      </c>
      <c r="Y288" s="11">
        <f t="shared" si="618"/>
        <v>6</v>
      </c>
      <c r="Z288" s="11">
        <f t="shared" si="619"/>
        <v>1</v>
      </c>
      <c r="AA288" s="11">
        <f t="shared" si="620"/>
        <v>1</v>
      </c>
      <c r="AB288" s="11" t="str">
        <f t="shared" si="621"/>
        <v>"Springbox" --Intake Structure At A Spring</v>
      </c>
      <c r="AC288" s="11">
        <f t="shared" si="622"/>
        <v>3</v>
      </c>
      <c r="AD288" s="11">
        <f t="shared" si="623"/>
        <v>1989</v>
      </c>
      <c r="AE288" s="11">
        <f t="shared" si="624"/>
        <v>2</v>
      </c>
      <c r="AF288" s="11">
        <f t="shared" si="625"/>
        <v>5</v>
      </c>
      <c r="AG288" s="12">
        <f t="shared" si="676"/>
        <v>345600</v>
      </c>
      <c r="AH288" s="12">
        <f t="shared" si="677"/>
        <v>1152</v>
      </c>
      <c r="AI288" s="11">
        <f t="shared" si="678"/>
        <v>1</v>
      </c>
      <c r="AJ288" s="11">
        <f t="shared" si="626"/>
        <v>1</v>
      </c>
      <c r="AK288" s="11">
        <f t="shared" si="627"/>
        <v>1</v>
      </c>
      <c r="AL288" s="11">
        <f t="shared" si="628"/>
        <v>1989</v>
      </c>
      <c r="AM288" s="11">
        <f t="shared" si="629"/>
        <v>2</v>
      </c>
      <c r="AN288" s="11">
        <f t="shared" si="630"/>
        <v>8000</v>
      </c>
      <c r="AO288" s="11">
        <f t="shared" si="631"/>
        <v>1</v>
      </c>
      <c r="AP288" s="11">
        <f t="shared" si="632"/>
        <v>4</v>
      </c>
      <c r="AQ288" s="11">
        <f t="shared" si="633"/>
        <v>1989</v>
      </c>
      <c r="AR288" s="11">
        <f t="shared" si="634"/>
        <v>1</v>
      </c>
      <c r="AS288" s="11">
        <f t="shared" si="635"/>
        <v>1</v>
      </c>
      <c r="AT288" s="11">
        <f t="shared" si="636"/>
        <v>18</v>
      </c>
      <c r="AU288" s="11" t="str">
        <f t="shared" si="637"/>
        <v>Distribution Chamber|Ventouse, Washout</v>
      </c>
      <c r="AV288" s="11">
        <f t="shared" si="638"/>
        <v>1989</v>
      </c>
      <c r="AW288" s="11">
        <f t="shared" si="639"/>
        <v>2</v>
      </c>
      <c r="AX288" s="11">
        <f t="shared" si="640"/>
        <v>1</v>
      </c>
      <c r="AY288" s="11">
        <f t="shared" si="641"/>
        <v>2</v>
      </c>
      <c r="AZ288" s="11">
        <f t="shared" si="642"/>
        <v>1989</v>
      </c>
      <c r="BA288" s="11">
        <f t="shared" si="643"/>
        <v>2</v>
      </c>
      <c r="BB288" s="11">
        <f t="shared" si="644"/>
        <v>15000</v>
      </c>
      <c r="BC288" s="11">
        <f t="shared" si="645"/>
        <v>0</v>
      </c>
      <c r="BD288" s="11" t="str">
        <f t="shared" si="646"/>
        <v xml:space="preserve"> </v>
      </c>
      <c r="BE288" s="11" t="str">
        <f t="shared" si="647"/>
        <v xml:space="preserve"> </v>
      </c>
      <c r="BF288" s="11" t="str">
        <f t="shared" si="648"/>
        <v xml:space="preserve"> </v>
      </c>
      <c r="BG288" s="11" t="str">
        <f t="shared" si="669"/>
        <v xml:space="preserve"> </v>
      </c>
      <c r="BH288" s="11" t="str">
        <f t="shared" si="649"/>
        <v xml:space="preserve"> </v>
      </c>
      <c r="BI288" s="11" t="str">
        <f t="shared" si="650"/>
        <v xml:space="preserve"> </v>
      </c>
      <c r="BJ288" s="11">
        <f t="shared" si="651"/>
        <v>0</v>
      </c>
      <c r="BK288" s="11" t="str">
        <f t="shared" si="652"/>
        <v/>
      </c>
      <c r="BL288" s="11" t="str">
        <f t="shared" si="653"/>
        <v xml:space="preserve"> </v>
      </c>
      <c r="BM288" s="11" t="str">
        <f t="shared" si="654"/>
        <v xml:space="preserve"> </v>
      </c>
      <c r="BN288" s="11" t="str">
        <f t="shared" si="655"/>
        <v xml:space="preserve"> </v>
      </c>
      <c r="BO288" s="11" t="str">
        <f t="shared" si="656"/>
        <v xml:space="preserve"> </v>
      </c>
      <c r="BP288" s="11" t="str">
        <f t="shared" si="657"/>
        <v xml:space="preserve"> </v>
      </c>
      <c r="BQ288" s="11" t="str">
        <f t="shared" si="658"/>
        <v>0</v>
      </c>
      <c r="BR288" s="25">
        <f t="shared" si="659"/>
        <v>0</v>
      </c>
      <c r="BS288" s="11" t="str">
        <f t="shared" si="660"/>
        <v>Not Present</v>
      </c>
      <c r="BT288" s="11" t="str">
        <f t="shared" si="661"/>
        <v>0</v>
      </c>
      <c r="BU288" s="12">
        <f t="shared" si="679"/>
        <v>1</v>
      </c>
      <c r="BV288" s="12">
        <f t="shared" si="680"/>
        <v>0</v>
      </c>
      <c r="BW288" s="12">
        <f t="shared" si="670"/>
        <v>1</v>
      </c>
      <c r="BX288" s="12">
        <f t="shared" si="681"/>
        <v>1</v>
      </c>
      <c r="BY288" s="11">
        <f t="shared" si="682"/>
        <v>1</v>
      </c>
      <c r="BZ288" s="11">
        <f t="shared" si="662"/>
        <v>1</v>
      </c>
      <c r="CA288" s="11">
        <f t="shared" si="663"/>
        <v>1</v>
      </c>
      <c r="CB288" s="11">
        <f t="shared" si="664"/>
        <v>1989</v>
      </c>
      <c r="CC288" s="11">
        <f t="shared" si="665"/>
        <v>2</v>
      </c>
      <c r="CD288" s="11" t="str">
        <f t="shared" si="666"/>
        <v>No</v>
      </c>
      <c r="CE288" s="11">
        <f t="shared" si="683"/>
        <v>0</v>
      </c>
      <c r="CF288" s="11">
        <f t="shared" si="684"/>
        <v>0</v>
      </c>
      <c r="CG288" s="11">
        <f t="shared" si="685"/>
        <v>1</v>
      </c>
      <c r="CH288" s="11">
        <f t="shared" si="686"/>
        <v>0</v>
      </c>
      <c r="CI288" s="11">
        <f t="shared" si="667"/>
        <v>1</v>
      </c>
      <c r="CJ288" s="11">
        <f t="shared" si="668"/>
        <v>2</v>
      </c>
    </row>
    <row r="289" spans="1:88" x14ac:dyDescent="0.3">
      <c r="A289" s="11">
        <f t="shared" si="599"/>
        <v>2017</v>
      </c>
      <c r="B289" s="11" t="str">
        <f t="shared" si="600"/>
        <v>09-03-2017 20:34:41 CET</v>
      </c>
      <c r="C289" s="11" t="str">
        <f t="shared" si="601"/>
        <v>Rwanda</v>
      </c>
      <c r="D289" s="11" t="str">
        <f t="shared" si="602"/>
        <v>Rulindo</v>
      </c>
      <c r="E289" s="11" t="str">
        <f t="shared" si="603"/>
        <v>Shyorongi</v>
      </c>
      <c r="F289" s="11" t="str">
        <f t="shared" si="604"/>
        <v>Rubona</v>
      </c>
      <c r="G289" s="11" t="str">
        <f t="shared" si="605"/>
        <v>Kigali</v>
      </c>
      <c r="H289" s="11" t="str">
        <f t="shared" si="606"/>
        <v/>
      </c>
      <c r="I289" s="11" t="str">
        <f t="shared" si="607"/>
        <v/>
      </c>
      <c r="J289" s="11" t="str">
        <f t="shared" si="608"/>
        <v>Gisoro- Nyundo network</v>
      </c>
      <c r="K289" s="11">
        <f t="shared" si="609"/>
        <v>220</v>
      </c>
      <c r="L289" s="11">
        <f t="shared" si="671"/>
        <v>2297</v>
      </c>
      <c r="M289" s="11">
        <f t="shared" si="672"/>
        <v>10</v>
      </c>
      <c r="N289" s="11">
        <f t="shared" si="673"/>
        <v>229.7</v>
      </c>
      <c r="O289" s="11">
        <f t="shared" si="610"/>
        <v>25</v>
      </c>
      <c r="P289" s="11">
        <f t="shared" si="611"/>
        <v>195</v>
      </c>
      <c r="Q289" s="13">
        <f t="shared" si="674"/>
        <v>0.11363636363636363</v>
      </c>
      <c r="R289" s="11">
        <f t="shared" si="675"/>
        <v>0</v>
      </c>
      <c r="S289" s="11">
        <f t="shared" si="612"/>
        <v>1</v>
      </c>
      <c r="T289" s="11">
        <f t="shared" si="613"/>
        <v>1</v>
      </c>
      <c r="U289" s="11" t="str">
        <f t="shared" si="614"/>
        <v>Piped Network -- Gravity Only</v>
      </c>
      <c r="V289" s="11">
        <f t="shared" si="615"/>
        <v>2013</v>
      </c>
      <c r="W289" s="11" t="str">
        <f t="shared" si="616"/>
        <v>Governement (District, Wasac) And Water For People</v>
      </c>
      <c r="X289" s="11" t="str">
        <f t="shared" si="617"/>
        <v>Spring</v>
      </c>
      <c r="Y289" s="11">
        <f t="shared" si="618"/>
        <v>1</v>
      </c>
      <c r="Z289" s="11">
        <f t="shared" si="619"/>
        <v>1</v>
      </c>
      <c r="AA289" s="11">
        <f t="shared" si="620"/>
        <v>1</v>
      </c>
      <c r="AB289" s="11" t="str">
        <f t="shared" si="621"/>
        <v>"Springbox" --Intake Structure At A Spring</v>
      </c>
      <c r="AC289" s="11">
        <f t="shared" si="622"/>
        <v>1</v>
      </c>
      <c r="AD289" s="11">
        <f t="shared" si="623"/>
        <v>2013</v>
      </c>
      <c r="AE289" s="11">
        <f t="shared" si="624"/>
        <v>1</v>
      </c>
      <c r="AF289" s="11">
        <f t="shared" si="625"/>
        <v>13</v>
      </c>
      <c r="AG289" s="12">
        <f t="shared" si="676"/>
        <v>132923.07692307694</v>
      </c>
      <c r="AH289" s="12">
        <f t="shared" si="677"/>
        <v>1063.3846153846155</v>
      </c>
      <c r="AI289" s="11">
        <f t="shared" si="678"/>
        <v>1</v>
      </c>
      <c r="AJ289" s="11">
        <f t="shared" si="626"/>
        <v>1</v>
      </c>
      <c r="AK289" s="11">
        <f t="shared" si="627"/>
        <v>1</v>
      </c>
      <c r="AL289" s="11">
        <f t="shared" si="628"/>
        <v>2013</v>
      </c>
      <c r="AM289" s="11">
        <f t="shared" si="629"/>
        <v>1</v>
      </c>
      <c r="AN289" s="11">
        <f t="shared" si="630"/>
        <v>30</v>
      </c>
      <c r="AO289" s="11">
        <f t="shared" si="631"/>
        <v>1</v>
      </c>
      <c r="AP289" s="11">
        <f t="shared" si="632"/>
        <v>6</v>
      </c>
      <c r="AQ289" s="11">
        <f t="shared" si="633"/>
        <v>2013</v>
      </c>
      <c r="AR289" s="11">
        <f t="shared" si="634"/>
        <v>2</v>
      </c>
      <c r="AS289" s="11">
        <f t="shared" si="635"/>
        <v>1</v>
      </c>
      <c r="AT289" s="11">
        <f t="shared" si="636"/>
        <v>10</v>
      </c>
      <c r="AU289" s="11" t="str">
        <f t="shared" si="637"/>
        <v>Pressure Break Tank|Distribution Chamber|Ventouse, Washout</v>
      </c>
      <c r="AV289" s="11">
        <f t="shared" si="638"/>
        <v>2013</v>
      </c>
      <c r="AW289" s="11">
        <f t="shared" si="639"/>
        <v>1</v>
      </c>
      <c r="AX289" s="11">
        <f t="shared" si="640"/>
        <v>1</v>
      </c>
      <c r="AY289" s="11">
        <f t="shared" si="641"/>
        <v>2</v>
      </c>
      <c r="AZ289" s="11">
        <f t="shared" si="642"/>
        <v>2013</v>
      </c>
      <c r="BA289" s="11">
        <f t="shared" si="643"/>
        <v>1</v>
      </c>
      <c r="BB289" s="11">
        <f t="shared" si="644"/>
        <v>7000</v>
      </c>
      <c r="BC289" s="11">
        <f t="shared" si="645"/>
        <v>0</v>
      </c>
      <c r="BD289" s="11" t="str">
        <f t="shared" si="646"/>
        <v xml:space="preserve"> </v>
      </c>
      <c r="BE289" s="11" t="str">
        <f t="shared" si="647"/>
        <v xml:space="preserve"> </v>
      </c>
      <c r="BF289" s="11" t="str">
        <f t="shared" si="648"/>
        <v xml:space="preserve"> </v>
      </c>
      <c r="BG289" s="11" t="str">
        <f t="shared" si="669"/>
        <v xml:space="preserve"> </v>
      </c>
      <c r="BH289" s="11" t="str">
        <f t="shared" si="649"/>
        <v xml:space="preserve"> </v>
      </c>
      <c r="BI289" s="11" t="str">
        <f t="shared" si="650"/>
        <v xml:space="preserve"> </v>
      </c>
      <c r="BJ289" s="11">
        <f t="shared" si="651"/>
        <v>0</v>
      </c>
      <c r="BK289" s="11" t="str">
        <f t="shared" si="652"/>
        <v/>
      </c>
      <c r="BL289" s="11" t="str">
        <f t="shared" si="653"/>
        <v xml:space="preserve"> </v>
      </c>
      <c r="BM289" s="11" t="str">
        <f t="shared" si="654"/>
        <v xml:space="preserve"> </v>
      </c>
      <c r="BN289" s="11" t="str">
        <f t="shared" si="655"/>
        <v xml:space="preserve"> </v>
      </c>
      <c r="BO289" s="11" t="str">
        <f t="shared" si="656"/>
        <v xml:space="preserve"> </v>
      </c>
      <c r="BP289" s="11" t="str">
        <f t="shared" si="657"/>
        <v xml:space="preserve"> </v>
      </c>
      <c r="BQ289" s="11" t="str">
        <f t="shared" si="658"/>
        <v>0</v>
      </c>
      <c r="BR289" s="25">
        <f t="shared" si="659"/>
        <v>0</v>
      </c>
      <c r="BS289" s="11" t="str">
        <f t="shared" si="660"/>
        <v>Not Present</v>
      </c>
      <c r="BT289" s="11" t="str">
        <f t="shared" si="661"/>
        <v>0</v>
      </c>
      <c r="BU289" s="12">
        <f t="shared" si="679"/>
        <v>1</v>
      </c>
      <c r="BV289" s="12">
        <f t="shared" si="680"/>
        <v>0</v>
      </c>
      <c r="BW289" s="12">
        <f t="shared" si="670"/>
        <v>1</v>
      </c>
      <c r="BX289" s="12">
        <f t="shared" si="681"/>
        <v>1</v>
      </c>
      <c r="BY289" s="11">
        <f t="shared" si="682"/>
        <v>1</v>
      </c>
      <c r="BZ289" s="11">
        <f t="shared" si="662"/>
        <v>1</v>
      </c>
      <c r="CA289" s="11">
        <f t="shared" si="663"/>
        <v>1</v>
      </c>
      <c r="CB289" s="11">
        <f t="shared" si="664"/>
        <v>2013</v>
      </c>
      <c r="CC289" s="11">
        <f t="shared" si="665"/>
        <v>1</v>
      </c>
      <c r="CD289" s="11" t="str">
        <f t="shared" si="666"/>
        <v>No</v>
      </c>
      <c r="CE289" s="11">
        <f t="shared" si="683"/>
        <v>0</v>
      </c>
      <c r="CF289" s="11">
        <f t="shared" si="684"/>
        <v>0</v>
      </c>
      <c r="CG289" s="11">
        <f t="shared" si="685"/>
        <v>1</v>
      </c>
      <c r="CH289" s="11">
        <f t="shared" si="686"/>
        <v>0</v>
      </c>
      <c r="CI289" s="11">
        <f t="shared" si="667"/>
        <v>1</v>
      </c>
      <c r="CJ289" s="11">
        <f t="shared" si="668"/>
        <v>1</v>
      </c>
    </row>
    <row r="290" spans="1:88" x14ac:dyDescent="0.3">
      <c r="A290" s="11">
        <f t="shared" si="599"/>
        <v>2017</v>
      </c>
      <c r="B290" s="11" t="str">
        <f t="shared" si="600"/>
        <v>02-01-2015 12:32:19 CET</v>
      </c>
      <c r="C290" s="11" t="str">
        <f t="shared" si="601"/>
        <v>Rwanda</v>
      </c>
      <c r="D290" s="11" t="str">
        <f t="shared" si="602"/>
        <v>Rulindo</v>
      </c>
      <c r="E290" s="11" t="str">
        <f t="shared" si="603"/>
        <v>Buyoga</v>
      </c>
      <c r="F290" s="11" t="str">
        <f t="shared" si="604"/>
        <v>Mwumba</v>
      </c>
      <c r="G290" s="11" t="str">
        <f t="shared" si="605"/>
        <v>Gakoma</v>
      </c>
      <c r="H290" s="11" t="str">
        <f t="shared" si="606"/>
        <v/>
      </c>
      <c r="I290" s="11" t="str">
        <f t="shared" si="607"/>
        <v/>
      </c>
      <c r="J290" s="11" t="str">
        <f t="shared" si="608"/>
        <v>Water point at Gakoma/Nyirambuga pumping</v>
      </c>
      <c r="K290" s="11">
        <f t="shared" si="609"/>
        <v>176</v>
      </c>
      <c r="L290" s="11">
        <f t="shared" si="671"/>
        <v>30604</v>
      </c>
      <c r="M290" s="11">
        <f t="shared" si="672"/>
        <v>1</v>
      </c>
      <c r="N290" s="11">
        <f t="shared" si="673"/>
        <v>30604</v>
      </c>
      <c r="O290" s="11">
        <f t="shared" si="610"/>
        <v>176</v>
      </c>
      <c r="P290" s="11" t="str">
        <f t="shared" si="611"/>
        <v xml:space="preserve"> </v>
      </c>
      <c r="Q290" s="13">
        <f t="shared" si="674"/>
        <v>1</v>
      </c>
      <c r="R290" s="11">
        <f t="shared" si="675"/>
        <v>1</v>
      </c>
      <c r="S290" s="11">
        <f t="shared" si="612"/>
        <v>0</v>
      </c>
      <c r="T290" s="11">
        <f t="shared" si="613"/>
        <v>1</v>
      </c>
      <c r="U290" s="11" t="str">
        <f t="shared" si="614"/>
        <v>Piped Network With Pump</v>
      </c>
      <c r="V290" s="11">
        <f t="shared" si="615"/>
        <v>2015</v>
      </c>
      <c r="W290" s="11" t="str">
        <f t="shared" si="616"/>
        <v>Governement (District, Wasac) And Water For People</v>
      </c>
      <c r="X290" s="11" t="str">
        <f t="shared" si="617"/>
        <v>Spring</v>
      </c>
      <c r="Y290" s="11">
        <f t="shared" si="618"/>
        <v>11</v>
      </c>
      <c r="Z290" s="11">
        <f t="shared" si="619"/>
        <v>1</v>
      </c>
      <c r="AA290" s="11">
        <f t="shared" si="620"/>
        <v>0</v>
      </c>
      <c r="AB290" s="11" t="str">
        <f t="shared" si="621"/>
        <v/>
      </c>
      <c r="AC290" s="11" t="str">
        <f t="shared" si="622"/>
        <v xml:space="preserve"> </v>
      </c>
      <c r="AD290" s="11" t="str">
        <f t="shared" si="623"/>
        <v xml:space="preserve"> </v>
      </c>
      <c r="AE290" s="11" t="str">
        <f t="shared" si="624"/>
        <v xml:space="preserve"> </v>
      </c>
      <c r="AF290" s="11">
        <f t="shared" si="625"/>
        <v>4</v>
      </c>
      <c r="AG290" s="12">
        <f t="shared" si="676"/>
        <v>432000</v>
      </c>
      <c r="AH290" s="12">
        <f t="shared" si="677"/>
        <v>490.90909090909093</v>
      </c>
      <c r="AI290" s="11">
        <f t="shared" si="678"/>
        <v>1</v>
      </c>
      <c r="AJ290" s="11">
        <f t="shared" si="626"/>
        <v>0</v>
      </c>
      <c r="AK290" s="11" t="str">
        <f t="shared" si="627"/>
        <v xml:space="preserve"> </v>
      </c>
      <c r="AL290" s="11" t="str">
        <f t="shared" si="628"/>
        <v xml:space="preserve"> </v>
      </c>
      <c r="AM290" s="11" t="str">
        <f t="shared" si="629"/>
        <v xml:space="preserve"> </v>
      </c>
      <c r="AN290" s="11" t="str">
        <f t="shared" si="630"/>
        <v xml:space="preserve"> </v>
      </c>
      <c r="AO290" s="11">
        <f t="shared" si="631"/>
        <v>0</v>
      </c>
      <c r="AP290" s="11" t="str">
        <f t="shared" si="632"/>
        <v xml:space="preserve"> </v>
      </c>
      <c r="AQ290" s="11" t="str">
        <f t="shared" si="633"/>
        <v xml:space="preserve"> </v>
      </c>
      <c r="AR290" s="11" t="str">
        <f t="shared" si="634"/>
        <v xml:space="preserve"> </v>
      </c>
      <c r="AS290" s="11">
        <f t="shared" si="635"/>
        <v>0</v>
      </c>
      <c r="AT290" s="11" t="str">
        <f t="shared" si="636"/>
        <v xml:space="preserve"> </v>
      </c>
      <c r="AU290" s="11" t="str">
        <f t="shared" si="637"/>
        <v/>
      </c>
      <c r="AV290" s="11" t="str">
        <f t="shared" si="638"/>
        <v xml:space="preserve"> </v>
      </c>
      <c r="AW290" s="11" t="str">
        <f t="shared" si="639"/>
        <v xml:space="preserve"> </v>
      </c>
      <c r="AX290" s="11">
        <f t="shared" si="640"/>
        <v>0</v>
      </c>
      <c r="AY290" s="11" t="str">
        <f t="shared" si="641"/>
        <v xml:space="preserve"> </v>
      </c>
      <c r="AZ290" s="11" t="str">
        <f t="shared" si="642"/>
        <v xml:space="preserve"> </v>
      </c>
      <c r="BA290" s="11" t="str">
        <f t="shared" si="643"/>
        <v xml:space="preserve"> </v>
      </c>
      <c r="BB290" s="11" t="str">
        <f t="shared" si="644"/>
        <v xml:space="preserve"> </v>
      </c>
      <c r="BC290" s="11">
        <f t="shared" si="645"/>
        <v>0</v>
      </c>
      <c r="BD290" s="11" t="str">
        <f t="shared" si="646"/>
        <v xml:space="preserve"> </v>
      </c>
      <c r="BE290" s="11" t="str">
        <f t="shared" si="647"/>
        <v xml:space="preserve"> </v>
      </c>
      <c r="BF290" s="11" t="str">
        <f t="shared" si="648"/>
        <v xml:space="preserve"> </v>
      </c>
      <c r="BG290" s="11" t="str">
        <f t="shared" si="669"/>
        <v xml:space="preserve"> </v>
      </c>
      <c r="BH290" s="11" t="str">
        <f t="shared" si="649"/>
        <v xml:space="preserve"> </v>
      </c>
      <c r="BI290" s="11" t="str">
        <f t="shared" si="650"/>
        <v xml:space="preserve"> </v>
      </c>
      <c r="BJ290" s="11">
        <f t="shared" si="651"/>
        <v>0</v>
      </c>
      <c r="BK290" s="11" t="str">
        <f t="shared" si="652"/>
        <v/>
      </c>
      <c r="BL290" s="11" t="str">
        <f t="shared" si="653"/>
        <v xml:space="preserve"> </v>
      </c>
      <c r="BM290" s="11" t="str">
        <f t="shared" si="654"/>
        <v xml:space="preserve"> </v>
      </c>
      <c r="BN290" s="11" t="str">
        <f t="shared" si="655"/>
        <v xml:space="preserve"> </v>
      </c>
      <c r="BO290" s="11" t="str">
        <f t="shared" si="656"/>
        <v xml:space="preserve"> </v>
      </c>
      <c r="BP290" s="11" t="str">
        <f t="shared" si="657"/>
        <v xml:space="preserve"> </v>
      </c>
      <c r="BQ290" s="11" t="str">
        <f t="shared" si="658"/>
        <v>0</v>
      </c>
      <c r="BR290" s="25">
        <f t="shared" si="659"/>
        <v>0</v>
      </c>
      <c r="BS290" s="11" t="str">
        <f t="shared" si="660"/>
        <v>Not Present</v>
      </c>
      <c r="BT290" s="11" t="str">
        <f t="shared" si="661"/>
        <v>0</v>
      </c>
      <c r="BU290" s="12">
        <f t="shared" si="679"/>
        <v>1</v>
      </c>
      <c r="BV290" s="12">
        <f t="shared" si="680"/>
        <v>0</v>
      </c>
      <c r="BW290" s="12">
        <f t="shared" si="670"/>
        <v>1</v>
      </c>
      <c r="BX290" s="12">
        <f t="shared" si="681"/>
        <v>1</v>
      </c>
      <c r="BY290" s="11">
        <f t="shared" si="682"/>
        <v>1</v>
      </c>
      <c r="BZ290" s="11">
        <f t="shared" si="662"/>
        <v>1</v>
      </c>
      <c r="CA290" s="11">
        <f t="shared" si="663"/>
        <v>2</v>
      </c>
      <c r="CB290" s="11">
        <f t="shared" si="664"/>
        <v>2015</v>
      </c>
      <c r="CC290" s="11">
        <f t="shared" si="665"/>
        <v>1</v>
      </c>
      <c r="CD290" s="11" t="str">
        <f t="shared" si="666"/>
        <v>No</v>
      </c>
      <c r="CE290" s="11">
        <f t="shared" si="683"/>
        <v>0</v>
      </c>
      <c r="CF290" s="11">
        <f t="shared" si="684"/>
        <v>0</v>
      </c>
      <c r="CG290" s="11">
        <f t="shared" si="685"/>
        <v>1</v>
      </c>
      <c r="CH290" s="11">
        <f t="shared" si="686"/>
        <v>0</v>
      </c>
      <c r="CI290" s="11">
        <f t="shared" si="667"/>
        <v>1</v>
      </c>
      <c r="CJ290" s="11">
        <f t="shared" si="668"/>
        <v>1</v>
      </c>
    </row>
    <row r="291" spans="1:88" x14ac:dyDescent="0.3">
      <c r="A291" s="11">
        <f t="shared" si="599"/>
        <v>2017</v>
      </c>
      <c r="B291" s="11" t="str">
        <f t="shared" si="600"/>
        <v>04-06-2017 07:40:17 CEST</v>
      </c>
      <c r="C291" s="11" t="str">
        <f t="shared" si="601"/>
        <v>Rwanda</v>
      </c>
      <c r="D291" s="11" t="str">
        <f t="shared" si="602"/>
        <v>Rulindo</v>
      </c>
      <c r="E291" s="11" t="str">
        <f t="shared" si="603"/>
        <v>Kisaro</v>
      </c>
      <c r="F291" s="11" t="str">
        <f t="shared" si="604"/>
        <v>Mubuga</v>
      </c>
      <c r="G291" s="11" t="str">
        <f t="shared" si="605"/>
        <v>Rutabo</v>
      </c>
      <c r="H291" s="11" t="str">
        <f t="shared" si="606"/>
        <v/>
      </c>
      <c r="I291" s="11" t="str">
        <f t="shared" si="607"/>
        <v/>
      </c>
      <c r="J291" s="11" t="str">
        <f t="shared" si="608"/>
        <v>gahama</v>
      </c>
      <c r="K291" s="11">
        <f t="shared" si="609"/>
        <v>148</v>
      </c>
      <c r="L291" s="11">
        <f t="shared" si="671"/>
        <v>10234</v>
      </c>
      <c r="M291" s="11">
        <f t="shared" si="672"/>
        <v>11</v>
      </c>
      <c r="N291" s="11">
        <f t="shared" si="673"/>
        <v>930.36363636363637</v>
      </c>
      <c r="O291" s="11">
        <f t="shared" si="610"/>
        <v>120</v>
      </c>
      <c r="P291" s="11">
        <f t="shared" si="611"/>
        <v>28</v>
      </c>
      <c r="Q291" s="13">
        <f t="shared" si="674"/>
        <v>0.81081081081081086</v>
      </c>
      <c r="R291" s="11">
        <f t="shared" si="675"/>
        <v>0</v>
      </c>
      <c r="S291" s="11">
        <f t="shared" si="612"/>
        <v>0</v>
      </c>
      <c r="T291" s="11">
        <f t="shared" si="613"/>
        <v>1</v>
      </c>
      <c r="U291" s="11" t="str">
        <f t="shared" si="614"/>
        <v>Piped Network With Pump</v>
      </c>
      <c r="V291" s="11">
        <f t="shared" si="615"/>
        <v>2017</v>
      </c>
      <c r="W291" s="11" t="str">
        <f t="shared" si="616"/>
        <v/>
      </c>
      <c r="X291" s="11" t="str">
        <f t="shared" si="617"/>
        <v>Spring</v>
      </c>
      <c r="Y291" s="11">
        <f t="shared" si="618"/>
        <v>2</v>
      </c>
      <c r="Z291" s="11">
        <f t="shared" si="619"/>
        <v>1</v>
      </c>
      <c r="AA291" s="11">
        <f t="shared" si="620"/>
        <v>1</v>
      </c>
      <c r="AB291" s="11" t="str">
        <f t="shared" si="621"/>
        <v>"Springbox" --Intake Structure At A Spring</v>
      </c>
      <c r="AC291" s="11">
        <f t="shared" si="622"/>
        <v>2</v>
      </c>
      <c r="AD291" s="11">
        <f t="shared" si="623"/>
        <v>2017</v>
      </c>
      <c r="AE291" s="11">
        <f t="shared" si="624"/>
        <v>1</v>
      </c>
      <c r="AF291" s="11">
        <f t="shared" si="625"/>
        <v>65</v>
      </c>
      <c r="AG291" s="12">
        <f t="shared" si="676"/>
        <v>26584.615384615387</v>
      </c>
      <c r="AH291" s="12">
        <f t="shared" si="677"/>
        <v>44.307692307692314</v>
      </c>
      <c r="AI291" s="11">
        <f t="shared" si="678"/>
        <v>1</v>
      </c>
      <c r="AJ291" s="11">
        <f t="shared" si="626"/>
        <v>1</v>
      </c>
      <c r="AK291" s="11">
        <f t="shared" si="627"/>
        <v>1</v>
      </c>
      <c r="AL291" s="11">
        <f t="shared" si="628"/>
        <v>2017</v>
      </c>
      <c r="AM291" s="11">
        <f t="shared" si="629"/>
        <v>1</v>
      </c>
      <c r="AN291" s="11">
        <f t="shared" si="630"/>
        <v>12000</v>
      </c>
      <c r="AO291" s="11">
        <f t="shared" si="631"/>
        <v>1</v>
      </c>
      <c r="AP291" s="11">
        <f t="shared" si="632"/>
        <v>2012</v>
      </c>
      <c r="AQ291" s="11">
        <f t="shared" si="633"/>
        <v>2012</v>
      </c>
      <c r="AR291" s="11">
        <f t="shared" si="634"/>
        <v>1</v>
      </c>
      <c r="AS291" s="11">
        <f t="shared" si="635"/>
        <v>0</v>
      </c>
      <c r="AT291" s="11" t="str">
        <f t="shared" si="636"/>
        <v xml:space="preserve"> </v>
      </c>
      <c r="AU291" s="11" t="str">
        <f t="shared" si="637"/>
        <v/>
      </c>
      <c r="AV291" s="11" t="str">
        <f t="shared" si="638"/>
        <v xml:space="preserve"> </v>
      </c>
      <c r="AW291" s="11" t="str">
        <f t="shared" si="639"/>
        <v xml:space="preserve"> </v>
      </c>
      <c r="AX291" s="11">
        <f t="shared" si="640"/>
        <v>1</v>
      </c>
      <c r="AY291" s="11">
        <f t="shared" si="641"/>
        <v>2</v>
      </c>
      <c r="AZ291" s="11">
        <f t="shared" si="642"/>
        <v>2012</v>
      </c>
      <c r="BA291" s="11">
        <f t="shared" si="643"/>
        <v>1</v>
      </c>
      <c r="BB291" s="11">
        <f t="shared" si="644"/>
        <v>12000</v>
      </c>
      <c r="BC291" s="11">
        <f t="shared" si="645"/>
        <v>0</v>
      </c>
      <c r="BD291" s="11" t="str">
        <f t="shared" si="646"/>
        <v xml:space="preserve"> </v>
      </c>
      <c r="BE291" s="11" t="str">
        <f t="shared" si="647"/>
        <v xml:space="preserve"> </v>
      </c>
      <c r="BF291" s="11" t="str">
        <f t="shared" si="648"/>
        <v xml:space="preserve"> </v>
      </c>
      <c r="BG291" s="11" t="str">
        <f t="shared" si="669"/>
        <v xml:space="preserve"> </v>
      </c>
      <c r="BH291" s="11" t="str">
        <f t="shared" si="649"/>
        <v xml:space="preserve"> </v>
      </c>
      <c r="BI291" s="11" t="str">
        <f t="shared" si="650"/>
        <v xml:space="preserve"> </v>
      </c>
      <c r="BJ291" s="11">
        <f t="shared" si="651"/>
        <v>0</v>
      </c>
      <c r="BK291" s="11" t="str">
        <f t="shared" si="652"/>
        <v/>
      </c>
      <c r="BL291" s="11" t="str">
        <f t="shared" si="653"/>
        <v xml:space="preserve"> </v>
      </c>
      <c r="BM291" s="11" t="str">
        <f t="shared" si="654"/>
        <v xml:space="preserve"> </v>
      </c>
      <c r="BN291" s="11" t="str">
        <f t="shared" si="655"/>
        <v xml:space="preserve"> </v>
      </c>
      <c r="BO291" s="11" t="str">
        <f t="shared" si="656"/>
        <v xml:space="preserve"> </v>
      </c>
      <c r="BP291" s="11" t="str">
        <f t="shared" si="657"/>
        <v xml:space="preserve"> </v>
      </c>
      <c r="BQ291" s="11" t="str">
        <f t="shared" si="658"/>
        <v>0</v>
      </c>
      <c r="BR291" s="25">
        <f t="shared" si="659"/>
        <v>0</v>
      </c>
      <c r="BS291" s="11" t="str">
        <f t="shared" si="660"/>
        <v>Not Present</v>
      </c>
      <c r="BT291" s="11" t="str">
        <f t="shared" si="661"/>
        <v>0</v>
      </c>
      <c r="BU291" s="12">
        <f t="shared" si="679"/>
        <v>1</v>
      </c>
      <c r="BV291" s="12">
        <f t="shared" si="680"/>
        <v>0</v>
      </c>
      <c r="BW291" s="12">
        <f t="shared" si="670"/>
        <v>1</v>
      </c>
      <c r="BX291" s="12">
        <f t="shared" si="681"/>
        <v>1</v>
      </c>
      <c r="BY291" s="11">
        <f t="shared" si="682"/>
        <v>1</v>
      </c>
      <c r="BZ291" s="11">
        <f t="shared" si="662"/>
        <v>1</v>
      </c>
      <c r="CA291" s="11">
        <f t="shared" si="663"/>
        <v>1</v>
      </c>
      <c r="CB291" s="11">
        <f t="shared" si="664"/>
        <v>2017</v>
      </c>
      <c r="CC291" s="11">
        <f t="shared" si="665"/>
        <v>1</v>
      </c>
      <c r="CD291" s="11" t="str">
        <f t="shared" si="666"/>
        <v>No</v>
      </c>
      <c r="CE291" s="11">
        <f t="shared" si="683"/>
        <v>0</v>
      </c>
      <c r="CF291" s="11">
        <f t="shared" si="684"/>
        <v>0</v>
      </c>
      <c r="CG291" s="11">
        <f t="shared" si="685"/>
        <v>1</v>
      </c>
      <c r="CH291" s="11">
        <f t="shared" si="686"/>
        <v>0</v>
      </c>
      <c r="CI291" s="11">
        <f t="shared" si="667"/>
        <v>1</v>
      </c>
      <c r="CJ291" s="11">
        <f t="shared" si="668"/>
        <v>1</v>
      </c>
    </row>
    <row r="292" spans="1:88" x14ac:dyDescent="0.3">
      <c r="A292" s="11">
        <f t="shared" si="599"/>
        <v>2017</v>
      </c>
      <c r="B292" s="11" t="str">
        <f t="shared" si="600"/>
        <v>13-03-2017 07:29:19 CET</v>
      </c>
      <c r="C292" s="11" t="str">
        <f t="shared" si="601"/>
        <v>Rwanda</v>
      </c>
      <c r="D292" s="11" t="str">
        <f t="shared" si="602"/>
        <v>Rulindo</v>
      </c>
      <c r="E292" s="11" t="str">
        <f t="shared" si="603"/>
        <v>Ngoma</v>
      </c>
      <c r="F292" s="11" t="str">
        <f t="shared" si="604"/>
        <v>Mugote</v>
      </c>
      <c r="G292" s="11" t="str">
        <f t="shared" si="605"/>
        <v>Kiboha</v>
      </c>
      <c r="H292" s="11" t="str">
        <f t="shared" si="606"/>
        <v/>
      </c>
      <c r="I292" s="11" t="str">
        <f t="shared" si="607"/>
        <v/>
      </c>
      <c r="J292" s="11" t="str">
        <f t="shared" si="608"/>
        <v>Kabarore-Ngoma- Nyabuko network</v>
      </c>
      <c r="K292" s="11">
        <f t="shared" si="609"/>
        <v>74</v>
      </c>
      <c r="L292" s="11">
        <f t="shared" si="671"/>
        <v>8284</v>
      </c>
      <c r="M292" s="11">
        <f t="shared" si="672"/>
        <v>1</v>
      </c>
      <c r="N292" s="11">
        <f t="shared" si="673"/>
        <v>8284</v>
      </c>
      <c r="O292" s="11">
        <f t="shared" si="610"/>
        <v>35</v>
      </c>
      <c r="P292" s="11">
        <f t="shared" si="611"/>
        <v>39</v>
      </c>
      <c r="Q292" s="13">
        <f t="shared" si="674"/>
        <v>0.47297297297297297</v>
      </c>
      <c r="R292" s="11">
        <f t="shared" si="675"/>
        <v>0</v>
      </c>
      <c r="S292" s="11">
        <f t="shared" si="612"/>
        <v>0</v>
      </c>
      <c r="T292" s="11">
        <f t="shared" si="613"/>
        <v>1</v>
      </c>
      <c r="U292" s="11" t="str">
        <f t="shared" si="614"/>
        <v>Piped Network With Pump</v>
      </c>
      <c r="V292" s="11">
        <f t="shared" si="615"/>
        <v>2014</v>
      </c>
      <c r="W292" s="11" t="str">
        <f t="shared" si="616"/>
        <v>Governement (District, Wasac) And Water For People</v>
      </c>
      <c r="X292" s="11" t="str">
        <f t="shared" si="617"/>
        <v>Spring</v>
      </c>
      <c r="Y292" s="11">
        <f t="shared" si="618"/>
        <v>4</v>
      </c>
      <c r="Z292" s="11">
        <f t="shared" si="619"/>
        <v>1</v>
      </c>
      <c r="AA292" s="11">
        <f t="shared" si="620"/>
        <v>1</v>
      </c>
      <c r="AB292" s="11" t="str">
        <f t="shared" si="621"/>
        <v>"Springbox" --Intake Structure At A Spring|Collection Chamber</v>
      </c>
      <c r="AC292" s="11">
        <f t="shared" si="622"/>
        <v>5</v>
      </c>
      <c r="AD292" s="11">
        <f t="shared" si="623"/>
        <v>2014</v>
      </c>
      <c r="AE292" s="11">
        <f t="shared" si="624"/>
        <v>1</v>
      </c>
      <c r="AF292" s="11">
        <f t="shared" si="625"/>
        <v>4</v>
      </c>
      <c r="AG292" s="12">
        <f t="shared" si="676"/>
        <v>432000</v>
      </c>
      <c r="AH292" s="12">
        <f t="shared" si="677"/>
        <v>2468.5714285714284</v>
      </c>
      <c r="AI292" s="11">
        <f t="shared" si="678"/>
        <v>1</v>
      </c>
      <c r="AJ292" s="11">
        <f t="shared" si="626"/>
        <v>1</v>
      </c>
      <c r="AK292" s="11">
        <f t="shared" si="627"/>
        <v>2</v>
      </c>
      <c r="AL292" s="11">
        <f t="shared" si="628"/>
        <v>2014</v>
      </c>
      <c r="AM292" s="11">
        <f t="shared" si="629"/>
        <v>1</v>
      </c>
      <c r="AN292" s="11">
        <f t="shared" si="630"/>
        <v>8000</v>
      </c>
      <c r="AO292" s="11">
        <f t="shared" si="631"/>
        <v>1</v>
      </c>
      <c r="AP292" s="11">
        <f t="shared" si="632"/>
        <v>13</v>
      </c>
      <c r="AQ292" s="11">
        <f t="shared" si="633"/>
        <v>2014</v>
      </c>
      <c r="AR292" s="11">
        <f t="shared" si="634"/>
        <v>1</v>
      </c>
      <c r="AS292" s="11">
        <f t="shared" si="635"/>
        <v>0</v>
      </c>
      <c r="AT292" s="11" t="str">
        <f t="shared" si="636"/>
        <v xml:space="preserve"> </v>
      </c>
      <c r="AU292" s="11" t="str">
        <f t="shared" si="637"/>
        <v/>
      </c>
      <c r="AV292" s="11" t="str">
        <f t="shared" si="638"/>
        <v xml:space="preserve"> </v>
      </c>
      <c r="AW292" s="11" t="str">
        <f t="shared" si="639"/>
        <v xml:space="preserve"> </v>
      </c>
      <c r="AX292" s="11">
        <f t="shared" si="640"/>
        <v>1</v>
      </c>
      <c r="AY292" s="11">
        <f t="shared" si="641"/>
        <v>2</v>
      </c>
      <c r="AZ292" s="11">
        <f t="shared" si="642"/>
        <v>2014</v>
      </c>
      <c r="BA292" s="11">
        <f t="shared" si="643"/>
        <v>1</v>
      </c>
      <c r="BB292" s="11">
        <f t="shared" si="644"/>
        <v>7000</v>
      </c>
      <c r="BC292" s="11">
        <f t="shared" si="645"/>
        <v>1</v>
      </c>
      <c r="BD292" s="11">
        <f t="shared" si="646"/>
        <v>4</v>
      </c>
      <c r="BE292" s="11">
        <f t="shared" si="647"/>
        <v>2014</v>
      </c>
      <c r="BF292" s="11">
        <f t="shared" si="648"/>
        <v>2</v>
      </c>
      <c r="BG292" s="11">
        <f t="shared" si="669"/>
        <v>1</v>
      </c>
      <c r="BH292" s="11">
        <f t="shared" si="649"/>
        <v>2014</v>
      </c>
      <c r="BI292" s="11">
        <f t="shared" si="650"/>
        <v>1</v>
      </c>
      <c r="BJ292" s="11">
        <f t="shared" si="651"/>
        <v>0</v>
      </c>
      <c r="BK292" s="11" t="str">
        <f t="shared" si="652"/>
        <v/>
      </c>
      <c r="BL292" s="11" t="str">
        <f t="shared" si="653"/>
        <v xml:space="preserve"> </v>
      </c>
      <c r="BM292" s="11" t="str">
        <f t="shared" si="654"/>
        <v xml:space="preserve"> </v>
      </c>
      <c r="BN292" s="11" t="str">
        <f t="shared" si="655"/>
        <v xml:space="preserve"> </v>
      </c>
      <c r="BO292" s="11" t="str">
        <f t="shared" si="656"/>
        <v xml:space="preserve"> </v>
      </c>
      <c r="BP292" s="11" t="str">
        <f t="shared" si="657"/>
        <v xml:space="preserve"> </v>
      </c>
      <c r="BQ292" s="11" t="str">
        <f t="shared" si="658"/>
        <v>0</v>
      </c>
      <c r="BR292" s="25">
        <f t="shared" si="659"/>
        <v>0</v>
      </c>
      <c r="BS292" s="11" t="str">
        <f t="shared" si="660"/>
        <v>Not Present</v>
      </c>
      <c r="BT292" s="11" t="str">
        <f t="shared" si="661"/>
        <v>0</v>
      </c>
      <c r="BU292" s="12">
        <f t="shared" si="679"/>
        <v>1</v>
      </c>
      <c r="BV292" s="12">
        <f t="shared" si="680"/>
        <v>0</v>
      </c>
      <c r="BW292" s="12">
        <f t="shared" si="670"/>
        <v>1</v>
      </c>
      <c r="BX292" s="12">
        <f t="shared" si="681"/>
        <v>1</v>
      </c>
      <c r="BY292" s="11">
        <f t="shared" si="682"/>
        <v>1</v>
      </c>
      <c r="BZ292" s="11">
        <f t="shared" si="662"/>
        <v>1</v>
      </c>
      <c r="CA292" s="11">
        <f t="shared" si="663"/>
        <v>17</v>
      </c>
      <c r="CB292" s="11">
        <f t="shared" si="664"/>
        <v>2014</v>
      </c>
      <c r="CC292" s="11">
        <f t="shared" si="665"/>
        <v>1</v>
      </c>
      <c r="CD292" s="11" t="str">
        <f t="shared" si="666"/>
        <v>Yes</v>
      </c>
      <c r="CE292" s="11">
        <f t="shared" si="683"/>
        <v>1</v>
      </c>
      <c r="CF292" s="11">
        <f t="shared" si="684"/>
        <v>10</v>
      </c>
      <c r="CG292" s="11">
        <f t="shared" si="685"/>
        <v>0</v>
      </c>
      <c r="CH292" s="11">
        <f t="shared" si="686"/>
        <v>10</v>
      </c>
      <c r="CI292" s="11">
        <f t="shared" si="667"/>
        <v>1</v>
      </c>
      <c r="CJ292" s="11">
        <f t="shared" si="668"/>
        <v>1</v>
      </c>
    </row>
    <row r="293" spans="1:88" x14ac:dyDescent="0.3">
      <c r="A293" s="11">
        <f t="shared" si="599"/>
        <v>2017</v>
      </c>
      <c r="B293" s="11" t="str">
        <f t="shared" si="600"/>
        <v>07-03-2017 11:09:04 CET</v>
      </c>
      <c r="C293" s="11" t="str">
        <f t="shared" si="601"/>
        <v>Rwanda</v>
      </c>
      <c r="D293" s="11" t="str">
        <f t="shared" si="602"/>
        <v>Rulindo</v>
      </c>
      <c r="E293" s="11" t="str">
        <f t="shared" si="603"/>
        <v>Mbogo</v>
      </c>
      <c r="F293" s="11" t="str">
        <f t="shared" si="604"/>
        <v>Bukoro</v>
      </c>
      <c r="G293" s="11" t="str">
        <f t="shared" si="605"/>
        <v>Gasama</v>
      </c>
      <c r="H293" s="11" t="str">
        <f t="shared" si="606"/>
        <v/>
      </c>
      <c r="I293" s="11" t="str">
        <f t="shared" si="607"/>
        <v/>
      </c>
      <c r="J293" s="11" t="str">
        <f t="shared" si="608"/>
        <v>Gasama</v>
      </c>
      <c r="K293" s="11">
        <f t="shared" si="609"/>
        <v>118</v>
      </c>
      <c r="L293" s="11">
        <f t="shared" si="671"/>
        <v>911</v>
      </c>
      <c r="M293" s="11">
        <f t="shared" si="672"/>
        <v>5</v>
      </c>
      <c r="N293" s="11">
        <f t="shared" si="673"/>
        <v>182.2</v>
      </c>
      <c r="O293" s="11">
        <f t="shared" si="610"/>
        <v>32</v>
      </c>
      <c r="P293" s="11">
        <f t="shared" si="611"/>
        <v>86</v>
      </c>
      <c r="Q293" s="13">
        <f t="shared" si="674"/>
        <v>0.2711864406779661</v>
      </c>
      <c r="R293" s="11">
        <f t="shared" si="675"/>
        <v>0</v>
      </c>
      <c r="S293" s="11">
        <f t="shared" si="612"/>
        <v>1</v>
      </c>
      <c r="T293" s="11">
        <f t="shared" si="613"/>
        <v>1</v>
      </c>
      <c r="U293" s="11" t="str">
        <f t="shared" si="614"/>
        <v>Piped Network -- Gravity Only</v>
      </c>
      <c r="V293" s="11">
        <f t="shared" si="615"/>
        <v>1997</v>
      </c>
      <c r="W293" s="11" t="str">
        <f t="shared" si="616"/>
        <v>Governement (District, Wasac) And Water For People</v>
      </c>
      <c r="X293" s="11" t="str">
        <f t="shared" si="617"/>
        <v>Spring</v>
      </c>
      <c r="Y293" s="11">
        <f t="shared" si="618"/>
        <v>2</v>
      </c>
      <c r="Z293" s="11">
        <f t="shared" si="619"/>
        <v>1</v>
      </c>
      <c r="AA293" s="11">
        <f t="shared" si="620"/>
        <v>1</v>
      </c>
      <c r="AB293" s="11" t="str">
        <f t="shared" si="621"/>
        <v>Start And Collection Chamber</v>
      </c>
      <c r="AC293" s="11">
        <f t="shared" si="622"/>
        <v>2</v>
      </c>
      <c r="AD293" s="11">
        <f t="shared" si="623"/>
        <v>2016</v>
      </c>
      <c r="AE293" s="11">
        <f t="shared" si="624"/>
        <v>1</v>
      </c>
      <c r="AF293" s="11">
        <f t="shared" si="625"/>
        <v>30</v>
      </c>
      <c r="AG293" s="12">
        <f t="shared" si="676"/>
        <v>57600</v>
      </c>
      <c r="AH293" s="12">
        <f t="shared" si="677"/>
        <v>360</v>
      </c>
      <c r="AI293" s="11">
        <f t="shared" si="678"/>
        <v>1</v>
      </c>
      <c r="AJ293" s="11">
        <f t="shared" si="626"/>
        <v>1</v>
      </c>
      <c r="AK293" s="11">
        <f t="shared" si="627"/>
        <v>1</v>
      </c>
      <c r="AL293" s="11">
        <f t="shared" si="628"/>
        <v>2016</v>
      </c>
      <c r="AM293" s="11">
        <f t="shared" si="629"/>
        <v>1</v>
      </c>
      <c r="AN293" s="11">
        <f t="shared" si="630"/>
        <v>700</v>
      </c>
      <c r="AO293" s="11">
        <f t="shared" si="631"/>
        <v>1</v>
      </c>
      <c r="AP293" s="11">
        <f t="shared" si="632"/>
        <v>1</v>
      </c>
      <c r="AQ293" s="11">
        <f t="shared" si="633"/>
        <v>2016</v>
      </c>
      <c r="AR293" s="11">
        <f t="shared" si="634"/>
        <v>1</v>
      </c>
      <c r="AS293" s="11">
        <f t="shared" si="635"/>
        <v>1</v>
      </c>
      <c r="AT293" s="11">
        <f t="shared" si="636"/>
        <v>2</v>
      </c>
      <c r="AU293" s="11" t="str">
        <f t="shared" si="637"/>
        <v>Washout And Air Release Chambers</v>
      </c>
      <c r="AV293" s="11">
        <f t="shared" si="638"/>
        <v>2016</v>
      </c>
      <c r="AW293" s="11">
        <f t="shared" si="639"/>
        <v>1</v>
      </c>
      <c r="AX293" s="11">
        <f t="shared" si="640"/>
        <v>1</v>
      </c>
      <c r="AY293" s="11">
        <f t="shared" si="641"/>
        <v>2</v>
      </c>
      <c r="AZ293" s="11">
        <f t="shared" si="642"/>
        <v>2016</v>
      </c>
      <c r="BA293" s="11">
        <f t="shared" si="643"/>
        <v>1</v>
      </c>
      <c r="BB293" s="11">
        <f t="shared" si="644"/>
        <v>800</v>
      </c>
      <c r="BC293" s="11">
        <f t="shared" si="645"/>
        <v>0</v>
      </c>
      <c r="BD293" s="11" t="str">
        <f t="shared" si="646"/>
        <v xml:space="preserve"> </v>
      </c>
      <c r="BE293" s="11" t="str">
        <f t="shared" si="647"/>
        <v xml:space="preserve"> </v>
      </c>
      <c r="BF293" s="11" t="str">
        <f t="shared" si="648"/>
        <v xml:space="preserve"> </v>
      </c>
      <c r="BG293" s="11" t="str">
        <f t="shared" si="669"/>
        <v xml:space="preserve"> </v>
      </c>
      <c r="BH293" s="11" t="str">
        <f t="shared" si="649"/>
        <v xml:space="preserve"> </v>
      </c>
      <c r="BI293" s="11" t="str">
        <f t="shared" si="650"/>
        <v xml:space="preserve"> </v>
      </c>
      <c r="BJ293" s="11">
        <f t="shared" si="651"/>
        <v>0</v>
      </c>
      <c r="BK293" s="11" t="str">
        <f t="shared" si="652"/>
        <v/>
      </c>
      <c r="BL293" s="11" t="str">
        <f t="shared" si="653"/>
        <v xml:space="preserve"> </v>
      </c>
      <c r="BM293" s="11" t="str">
        <f t="shared" si="654"/>
        <v xml:space="preserve"> </v>
      </c>
      <c r="BN293" s="11" t="str">
        <f t="shared" si="655"/>
        <v xml:space="preserve"> </v>
      </c>
      <c r="BO293" s="11" t="str">
        <f t="shared" si="656"/>
        <v xml:space="preserve"> </v>
      </c>
      <c r="BP293" s="11" t="str">
        <f t="shared" si="657"/>
        <v xml:space="preserve"> </v>
      </c>
      <c r="BQ293" s="11" t="str">
        <f t="shared" si="658"/>
        <v>0</v>
      </c>
      <c r="BR293" s="25">
        <f t="shared" si="659"/>
        <v>0</v>
      </c>
      <c r="BS293" s="11" t="str">
        <f t="shared" si="660"/>
        <v>Not Present</v>
      </c>
      <c r="BT293" s="11" t="str">
        <f t="shared" si="661"/>
        <v>0</v>
      </c>
      <c r="BU293" s="12">
        <f t="shared" si="679"/>
        <v>1</v>
      </c>
      <c r="BV293" s="12">
        <f t="shared" si="680"/>
        <v>0</v>
      </c>
      <c r="BW293" s="12">
        <f t="shared" si="670"/>
        <v>1</v>
      </c>
      <c r="BX293" s="12">
        <f t="shared" si="681"/>
        <v>1</v>
      </c>
      <c r="BY293" s="11">
        <f t="shared" si="682"/>
        <v>1</v>
      </c>
      <c r="BZ293" s="11">
        <f t="shared" si="662"/>
        <v>1</v>
      </c>
      <c r="CA293" s="11">
        <f t="shared" si="663"/>
        <v>5</v>
      </c>
      <c r="CB293" s="11">
        <f t="shared" si="664"/>
        <v>2016</v>
      </c>
      <c r="CC293" s="11">
        <f t="shared" si="665"/>
        <v>1</v>
      </c>
      <c r="CD293" s="11" t="str">
        <f t="shared" si="666"/>
        <v>No</v>
      </c>
      <c r="CE293" s="11">
        <f t="shared" si="683"/>
        <v>0</v>
      </c>
      <c r="CF293" s="11">
        <f t="shared" si="684"/>
        <v>0</v>
      </c>
      <c r="CG293" s="11">
        <f t="shared" si="685"/>
        <v>1</v>
      </c>
      <c r="CH293" s="11">
        <f t="shared" si="686"/>
        <v>0</v>
      </c>
      <c r="CI293" s="11">
        <f t="shared" si="667"/>
        <v>1</v>
      </c>
      <c r="CJ293" s="11">
        <f t="shared" si="668"/>
        <v>1</v>
      </c>
    </row>
    <row r="294" spans="1:88" x14ac:dyDescent="0.3">
      <c r="A294" s="11">
        <f t="shared" si="599"/>
        <v>2017</v>
      </c>
      <c r="B294" s="11" t="str">
        <f t="shared" si="600"/>
        <v>07-03-2017 20:49:35 CET</v>
      </c>
      <c r="C294" s="11" t="str">
        <f t="shared" si="601"/>
        <v>Rwanda</v>
      </c>
      <c r="D294" s="11" t="str">
        <f t="shared" si="602"/>
        <v>Rulindo</v>
      </c>
      <c r="E294" s="11" t="str">
        <f t="shared" si="603"/>
        <v>Mbogo</v>
      </c>
      <c r="F294" s="11" t="str">
        <f t="shared" si="604"/>
        <v>Bukoro</v>
      </c>
      <c r="G294" s="11" t="str">
        <f t="shared" si="605"/>
        <v>Bukoro</v>
      </c>
      <c r="H294" s="11" t="str">
        <f t="shared" si="606"/>
        <v/>
      </c>
      <c r="I294" s="11" t="str">
        <f t="shared" si="607"/>
        <v/>
      </c>
      <c r="J294" s="11" t="str">
        <f t="shared" si="608"/>
        <v>Kibuye</v>
      </c>
      <c r="K294" s="11">
        <f t="shared" si="609"/>
        <v>186</v>
      </c>
      <c r="L294" s="11">
        <f t="shared" si="671"/>
        <v>1232</v>
      </c>
      <c r="M294" s="11">
        <f t="shared" si="672"/>
        <v>3</v>
      </c>
      <c r="N294" s="11">
        <f t="shared" si="673"/>
        <v>410.66666666666669</v>
      </c>
      <c r="O294" s="11">
        <f t="shared" si="610"/>
        <v>37</v>
      </c>
      <c r="P294" s="11">
        <f t="shared" si="611"/>
        <v>149</v>
      </c>
      <c r="Q294" s="13">
        <f t="shared" si="674"/>
        <v>0.19892473118279569</v>
      </c>
      <c r="R294" s="11">
        <f t="shared" si="675"/>
        <v>0</v>
      </c>
      <c r="S294" s="11">
        <f t="shared" si="612"/>
        <v>0</v>
      </c>
      <c r="T294" s="11">
        <f t="shared" si="613"/>
        <v>1</v>
      </c>
      <c r="U294" s="11" t="str">
        <f t="shared" si="614"/>
        <v>Piped Network -- Gravity Only</v>
      </c>
      <c r="V294" s="11">
        <f t="shared" si="615"/>
        <v>2016</v>
      </c>
      <c r="W294" s="11" t="str">
        <f t="shared" si="616"/>
        <v>Governement (District, Wasac) And Water For People</v>
      </c>
      <c r="X294" s="11" t="str">
        <f t="shared" si="617"/>
        <v>Spring</v>
      </c>
      <c r="Y294" s="11">
        <f t="shared" si="618"/>
        <v>2</v>
      </c>
      <c r="Z294" s="11">
        <f t="shared" si="619"/>
        <v>1</v>
      </c>
      <c r="AA294" s="11">
        <f t="shared" si="620"/>
        <v>1</v>
      </c>
      <c r="AB294" s="11" t="str">
        <f t="shared" si="621"/>
        <v>Start And Collection Chamber</v>
      </c>
      <c r="AC294" s="11">
        <f t="shared" si="622"/>
        <v>2</v>
      </c>
      <c r="AD294" s="11">
        <f t="shared" si="623"/>
        <v>2016</v>
      </c>
      <c r="AE294" s="11">
        <f t="shared" si="624"/>
        <v>1</v>
      </c>
      <c r="AF294" s="11">
        <f t="shared" si="625"/>
        <v>45</v>
      </c>
      <c r="AG294" s="12">
        <f t="shared" si="676"/>
        <v>38400</v>
      </c>
      <c r="AH294" s="12">
        <f t="shared" si="677"/>
        <v>207.56756756756758</v>
      </c>
      <c r="AI294" s="11">
        <f t="shared" si="678"/>
        <v>1</v>
      </c>
      <c r="AJ294" s="11">
        <f t="shared" si="626"/>
        <v>1</v>
      </c>
      <c r="AK294" s="11">
        <f t="shared" si="627"/>
        <v>1</v>
      </c>
      <c r="AL294" s="11">
        <f t="shared" si="628"/>
        <v>2016</v>
      </c>
      <c r="AM294" s="11">
        <f t="shared" si="629"/>
        <v>1</v>
      </c>
      <c r="AN294" s="11">
        <f t="shared" si="630"/>
        <v>1500</v>
      </c>
      <c r="AO294" s="11">
        <f t="shared" si="631"/>
        <v>0</v>
      </c>
      <c r="AP294" s="11" t="str">
        <f t="shared" si="632"/>
        <v xml:space="preserve"> </v>
      </c>
      <c r="AQ294" s="11" t="str">
        <f t="shared" si="633"/>
        <v xml:space="preserve"> </v>
      </c>
      <c r="AR294" s="11" t="str">
        <f t="shared" si="634"/>
        <v xml:space="preserve"> </v>
      </c>
      <c r="AS294" s="11">
        <f t="shared" si="635"/>
        <v>1</v>
      </c>
      <c r="AT294" s="11">
        <f t="shared" si="636"/>
        <v>1</v>
      </c>
      <c r="AU294" s="11" t="str">
        <f t="shared" si="637"/>
        <v>Washout Chamber</v>
      </c>
      <c r="AV294" s="11">
        <f t="shared" si="638"/>
        <v>2016</v>
      </c>
      <c r="AW294" s="11">
        <f t="shared" si="639"/>
        <v>1</v>
      </c>
      <c r="AX294" s="11">
        <f t="shared" si="640"/>
        <v>1</v>
      </c>
      <c r="AY294" s="11">
        <f t="shared" si="641"/>
        <v>1</v>
      </c>
      <c r="AZ294" s="11">
        <f t="shared" si="642"/>
        <v>2016</v>
      </c>
      <c r="BA294" s="11">
        <f t="shared" si="643"/>
        <v>1</v>
      </c>
      <c r="BB294" s="11">
        <f t="shared" si="644"/>
        <v>1000</v>
      </c>
      <c r="BC294" s="11">
        <f t="shared" si="645"/>
        <v>0</v>
      </c>
      <c r="BD294" s="11" t="str">
        <f t="shared" si="646"/>
        <v xml:space="preserve"> </v>
      </c>
      <c r="BE294" s="11" t="str">
        <f t="shared" si="647"/>
        <v xml:space="preserve"> </v>
      </c>
      <c r="BF294" s="11" t="str">
        <f t="shared" si="648"/>
        <v xml:space="preserve"> </v>
      </c>
      <c r="BG294" s="11" t="str">
        <f t="shared" si="669"/>
        <v xml:space="preserve"> </v>
      </c>
      <c r="BH294" s="11" t="str">
        <f t="shared" si="649"/>
        <v xml:space="preserve"> </v>
      </c>
      <c r="BI294" s="11" t="str">
        <f t="shared" si="650"/>
        <v xml:space="preserve"> </v>
      </c>
      <c r="BJ294" s="11">
        <f t="shared" si="651"/>
        <v>0</v>
      </c>
      <c r="BK294" s="11" t="str">
        <f t="shared" si="652"/>
        <v/>
      </c>
      <c r="BL294" s="11" t="str">
        <f t="shared" si="653"/>
        <v xml:space="preserve"> </v>
      </c>
      <c r="BM294" s="11" t="str">
        <f t="shared" si="654"/>
        <v xml:space="preserve"> </v>
      </c>
      <c r="BN294" s="11" t="str">
        <f t="shared" si="655"/>
        <v xml:space="preserve"> </v>
      </c>
      <c r="BO294" s="11" t="str">
        <f t="shared" si="656"/>
        <v xml:space="preserve"> </v>
      </c>
      <c r="BP294" s="11" t="str">
        <f t="shared" si="657"/>
        <v xml:space="preserve"> </v>
      </c>
      <c r="BQ294" s="11" t="str">
        <f t="shared" si="658"/>
        <v>0</v>
      </c>
      <c r="BR294" s="25">
        <f t="shared" si="659"/>
        <v>0</v>
      </c>
      <c r="BS294" s="11" t="str">
        <f t="shared" si="660"/>
        <v>Not Present</v>
      </c>
      <c r="BT294" s="11" t="str">
        <f t="shared" si="661"/>
        <v>0</v>
      </c>
      <c r="BU294" s="12">
        <f t="shared" si="679"/>
        <v>1</v>
      </c>
      <c r="BV294" s="12">
        <f t="shared" si="680"/>
        <v>0</v>
      </c>
      <c r="BW294" s="12">
        <f t="shared" si="670"/>
        <v>1</v>
      </c>
      <c r="BX294" s="12">
        <f t="shared" si="681"/>
        <v>1</v>
      </c>
      <c r="BY294" s="11">
        <f t="shared" si="682"/>
        <v>1</v>
      </c>
      <c r="BZ294" s="11">
        <f t="shared" si="662"/>
        <v>1</v>
      </c>
      <c r="CA294" s="11">
        <f t="shared" si="663"/>
        <v>2</v>
      </c>
      <c r="CB294" s="11">
        <f t="shared" si="664"/>
        <v>2016</v>
      </c>
      <c r="CC294" s="11">
        <f t="shared" si="665"/>
        <v>1</v>
      </c>
      <c r="CD294" s="11" t="str">
        <f t="shared" si="666"/>
        <v>No</v>
      </c>
      <c r="CE294" s="11">
        <f t="shared" si="683"/>
        <v>0</v>
      </c>
      <c r="CF294" s="11">
        <f t="shared" si="684"/>
        <v>0</v>
      </c>
      <c r="CG294" s="11">
        <f t="shared" si="685"/>
        <v>1</v>
      </c>
      <c r="CH294" s="11">
        <f t="shared" si="686"/>
        <v>0</v>
      </c>
      <c r="CI294" s="11">
        <f t="shared" si="667"/>
        <v>1</v>
      </c>
      <c r="CJ294" s="11">
        <f t="shared" si="668"/>
        <v>1</v>
      </c>
    </row>
    <row r="295" spans="1:88" x14ac:dyDescent="0.3">
      <c r="A295" s="11">
        <f t="shared" si="599"/>
        <v>2017</v>
      </c>
      <c r="B295" s="11" t="str">
        <f t="shared" si="600"/>
        <v>15-04-2017 23:32:30 CEST</v>
      </c>
      <c r="C295" s="11" t="str">
        <f t="shared" si="601"/>
        <v>Rwanda</v>
      </c>
      <c r="D295" s="11" t="str">
        <f t="shared" si="602"/>
        <v>Rulindo</v>
      </c>
      <c r="E295" s="11" t="str">
        <f t="shared" si="603"/>
        <v>Rusiga</v>
      </c>
      <c r="F295" s="11" t="str">
        <f t="shared" si="604"/>
        <v>Gako</v>
      </c>
      <c r="G295" s="11" t="str">
        <f t="shared" si="605"/>
        <v>Gifumba</v>
      </c>
      <c r="H295" s="11" t="str">
        <f t="shared" si="606"/>
        <v/>
      </c>
      <c r="I295" s="11" t="str">
        <f t="shared" si="607"/>
        <v/>
      </c>
      <c r="J295" s="11" t="str">
        <f t="shared" si="608"/>
        <v>Gifumba gravity system</v>
      </c>
      <c r="K295" s="11">
        <f t="shared" si="609"/>
        <v>188</v>
      </c>
      <c r="L295" s="11">
        <f t="shared" si="671"/>
        <v>0</v>
      </c>
      <c r="M295" s="11">
        <f t="shared" si="672"/>
        <v>1</v>
      </c>
      <c r="N295" s="11">
        <f t="shared" si="673"/>
        <v>0</v>
      </c>
      <c r="O295" s="11">
        <f t="shared" si="610"/>
        <v>188</v>
      </c>
      <c r="P295" s="11" t="str">
        <f t="shared" si="611"/>
        <v xml:space="preserve"> </v>
      </c>
      <c r="Q295" s="13">
        <f t="shared" si="674"/>
        <v>1</v>
      </c>
      <c r="R295" s="11">
        <f t="shared" si="675"/>
        <v>1</v>
      </c>
      <c r="S295" s="11">
        <f t="shared" si="612"/>
        <v>1</v>
      </c>
      <c r="T295" s="11">
        <f t="shared" si="613"/>
        <v>1</v>
      </c>
      <c r="U295" s="11" t="str">
        <f t="shared" si="614"/>
        <v>Piped Network -- Gravity Only</v>
      </c>
      <c r="V295" s="11">
        <f t="shared" si="615"/>
        <v>2010</v>
      </c>
      <c r="W295" s="11" t="str">
        <f t="shared" si="616"/>
        <v>Local Government</v>
      </c>
      <c r="X295" s="11" t="str">
        <f t="shared" si="617"/>
        <v>Spring</v>
      </c>
      <c r="Y295" s="11">
        <f t="shared" si="618"/>
        <v>1</v>
      </c>
      <c r="Z295" s="11">
        <f t="shared" si="619"/>
        <v>1</v>
      </c>
      <c r="AA295" s="11">
        <f t="shared" si="620"/>
        <v>0</v>
      </c>
      <c r="AB295" s="11" t="str">
        <f t="shared" si="621"/>
        <v/>
      </c>
      <c r="AC295" s="11" t="str">
        <f t="shared" si="622"/>
        <v xml:space="preserve"> </v>
      </c>
      <c r="AD295" s="11" t="str">
        <f t="shared" si="623"/>
        <v xml:space="preserve"> </v>
      </c>
      <c r="AE295" s="11" t="str">
        <f t="shared" si="624"/>
        <v xml:space="preserve"> </v>
      </c>
      <c r="AF295" s="11">
        <f t="shared" si="625"/>
        <v>50</v>
      </c>
      <c r="AG295" s="12">
        <f t="shared" si="676"/>
        <v>34560</v>
      </c>
      <c r="AH295" s="12">
        <f t="shared" si="677"/>
        <v>36.765957446808514</v>
      </c>
      <c r="AI295" s="11">
        <f t="shared" si="678"/>
        <v>1</v>
      </c>
      <c r="AJ295" s="11">
        <f t="shared" si="626"/>
        <v>1</v>
      </c>
      <c r="AK295" s="11">
        <f t="shared" si="627"/>
        <v>1</v>
      </c>
      <c r="AL295" s="11">
        <f t="shared" si="628"/>
        <v>2010</v>
      </c>
      <c r="AM295" s="11">
        <f t="shared" si="629"/>
        <v>3</v>
      </c>
      <c r="AN295" s="11">
        <f t="shared" si="630"/>
        <v>700</v>
      </c>
      <c r="AO295" s="11">
        <f t="shared" si="631"/>
        <v>1</v>
      </c>
      <c r="AP295" s="11">
        <f t="shared" si="632"/>
        <v>1</v>
      </c>
      <c r="AQ295" s="11">
        <f t="shared" si="633"/>
        <v>2010</v>
      </c>
      <c r="AR295" s="11">
        <f t="shared" si="634"/>
        <v>2</v>
      </c>
      <c r="AS295" s="11">
        <f t="shared" si="635"/>
        <v>0</v>
      </c>
      <c r="AT295" s="11" t="str">
        <f t="shared" si="636"/>
        <v xml:space="preserve"> </v>
      </c>
      <c r="AU295" s="11" t="str">
        <f t="shared" si="637"/>
        <v/>
      </c>
      <c r="AV295" s="11" t="str">
        <f t="shared" si="638"/>
        <v xml:space="preserve"> </v>
      </c>
      <c r="AW295" s="11" t="str">
        <f t="shared" si="639"/>
        <v xml:space="preserve"> </v>
      </c>
      <c r="AX295" s="11">
        <f t="shared" si="640"/>
        <v>0</v>
      </c>
      <c r="AY295" s="11" t="str">
        <f t="shared" si="641"/>
        <v xml:space="preserve"> </v>
      </c>
      <c r="AZ295" s="11" t="str">
        <f t="shared" si="642"/>
        <v xml:space="preserve"> </v>
      </c>
      <c r="BA295" s="11" t="str">
        <f t="shared" si="643"/>
        <v xml:space="preserve"> </v>
      </c>
      <c r="BB295" s="11" t="str">
        <f t="shared" si="644"/>
        <v xml:space="preserve"> </v>
      </c>
      <c r="BC295" s="11">
        <f t="shared" si="645"/>
        <v>0</v>
      </c>
      <c r="BD295" s="11" t="str">
        <f t="shared" si="646"/>
        <v xml:space="preserve"> </v>
      </c>
      <c r="BE295" s="11" t="str">
        <f t="shared" si="647"/>
        <v xml:space="preserve"> </v>
      </c>
      <c r="BF295" s="11" t="str">
        <f t="shared" si="648"/>
        <v xml:space="preserve"> </v>
      </c>
      <c r="BG295" s="11" t="str">
        <f t="shared" si="669"/>
        <v xml:space="preserve"> </v>
      </c>
      <c r="BH295" s="11" t="str">
        <f t="shared" si="649"/>
        <v xml:space="preserve"> </v>
      </c>
      <c r="BI295" s="11" t="str">
        <f t="shared" si="650"/>
        <v xml:space="preserve"> </v>
      </c>
      <c r="BJ295" s="11">
        <f t="shared" si="651"/>
        <v>0</v>
      </c>
      <c r="BK295" s="11" t="str">
        <f t="shared" si="652"/>
        <v/>
      </c>
      <c r="BL295" s="11" t="str">
        <f t="shared" si="653"/>
        <v xml:space="preserve"> </v>
      </c>
      <c r="BM295" s="11" t="str">
        <f t="shared" si="654"/>
        <v xml:space="preserve"> </v>
      </c>
      <c r="BN295" s="11" t="str">
        <f t="shared" si="655"/>
        <v xml:space="preserve"> </v>
      </c>
      <c r="BO295" s="11" t="str">
        <f t="shared" si="656"/>
        <v xml:space="preserve"> </v>
      </c>
      <c r="BP295" s="11" t="str">
        <f t="shared" si="657"/>
        <v xml:space="preserve"> </v>
      </c>
      <c r="BQ295" s="11" t="str">
        <f t="shared" si="658"/>
        <v>0</v>
      </c>
      <c r="BR295" s="25">
        <f t="shared" si="659"/>
        <v>0</v>
      </c>
      <c r="BS295" s="11" t="str">
        <f t="shared" si="660"/>
        <v>Not Present</v>
      </c>
      <c r="BT295" s="11" t="str">
        <f t="shared" si="661"/>
        <v>0</v>
      </c>
      <c r="BU295" s="12">
        <f t="shared" si="679"/>
        <v>1</v>
      </c>
      <c r="BV295" s="12">
        <f t="shared" si="680"/>
        <v>0</v>
      </c>
      <c r="BW295" s="12">
        <f t="shared" si="670"/>
        <v>1</v>
      </c>
      <c r="BX295" s="12">
        <f t="shared" si="681"/>
        <v>1</v>
      </c>
      <c r="BY295" s="11">
        <f t="shared" si="682"/>
        <v>1</v>
      </c>
      <c r="BZ295" s="11">
        <f t="shared" si="662"/>
        <v>1</v>
      </c>
      <c r="CA295" s="11" t="str">
        <f t="shared" si="663"/>
        <v xml:space="preserve"> </v>
      </c>
      <c r="CB295" s="11">
        <f t="shared" si="664"/>
        <v>2010</v>
      </c>
      <c r="CC295" s="11">
        <f t="shared" si="665"/>
        <v>3</v>
      </c>
      <c r="CD295" s="11" t="str">
        <f t="shared" si="666"/>
        <v>No</v>
      </c>
      <c r="CE295" s="11">
        <f t="shared" si="683"/>
        <v>0</v>
      </c>
      <c r="CF295" s="11">
        <f t="shared" si="684"/>
        <v>0</v>
      </c>
      <c r="CG295" s="11">
        <f t="shared" si="685"/>
        <v>1</v>
      </c>
      <c r="CH295" s="11">
        <f t="shared" si="686"/>
        <v>0</v>
      </c>
      <c r="CI295" s="11">
        <f t="shared" si="667"/>
        <v>0</v>
      </c>
      <c r="CJ295" s="11">
        <f t="shared" si="668"/>
        <v>2</v>
      </c>
    </row>
    <row r="296" spans="1:88" x14ac:dyDescent="0.3">
      <c r="A296" s="11">
        <f t="shared" si="599"/>
        <v>2017</v>
      </c>
      <c r="B296" s="11" t="str">
        <f t="shared" si="600"/>
        <v>22-03-2017 14:32:00 CET</v>
      </c>
      <c r="C296" s="11" t="str">
        <f t="shared" si="601"/>
        <v>Rwanda</v>
      </c>
      <c r="D296" s="11" t="str">
        <f t="shared" si="602"/>
        <v>Rulindo</v>
      </c>
      <c r="E296" s="11" t="str">
        <f t="shared" si="603"/>
        <v>Rusiga</v>
      </c>
      <c r="F296" s="11" t="str">
        <f t="shared" si="604"/>
        <v>Kirenge</v>
      </c>
      <c r="G296" s="11" t="str">
        <f t="shared" si="605"/>
        <v>Kigarama</v>
      </c>
      <c r="H296" s="11" t="str">
        <f t="shared" si="606"/>
        <v/>
      </c>
      <c r="I296" s="11" t="str">
        <f t="shared" si="607"/>
        <v/>
      </c>
      <c r="J296" s="11" t="str">
        <f t="shared" si="608"/>
        <v>Kigarama water point/AEP Kigarama gravity</v>
      </c>
      <c r="K296" s="11">
        <f t="shared" si="609"/>
        <v>243</v>
      </c>
      <c r="L296" s="11">
        <f t="shared" si="671"/>
        <v>2621</v>
      </c>
      <c r="M296" s="11">
        <f t="shared" si="672"/>
        <v>3</v>
      </c>
      <c r="N296" s="11">
        <f t="shared" si="673"/>
        <v>873.66666666666663</v>
      </c>
      <c r="O296" s="11">
        <f t="shared" si="610"/>
        <v>243</v>
      </c>
      <c r="P296" s="11" t="str">
        <f t="shared" si="611"/>
        <v xml:space="preserve"> </v>
      </c>
      <c r="Q296" s="13">
        <f t="shared" si="674"/>
        <v>1</v>
      </c>
      <c r="R296" s="11">
        <f t="shared" si="675"/>
        <v>1</v>
      </c>
      <c r="S296" s="11">
        <f t="shared" si="612"/>
        <v>0</v>
      </c>
      <c r="T296" s="11">
        <f t="shared" si="613"/>
        <v>1</v>
      </c>
      <c r="U296" s="11" t="str">
        <f t="shared" si="614"/>
        <v>Piped Network -- Gravity Only</v>
      </c>
      <c r="V296" s="11">
        <f t="shared" si="615"/>
        <v>2016</v>
      </c>
      <c r="W296" s="11" t="str">
        <f t="shared" si="616"/>
        <v>Governement (District, Wasac) And Water For People</v>
      </c>
      <c r="X296" s="11" t="str">
        <f t="shared" si="617"/>
        <v>Spring</v>
      </c>
      <c r="Y296" s="11">
        <f t="shared" si="618"/>
        <v>1</v>
      </c>
      <c r="Z296" s="11">
        <f t="shared" si="619"/>
        <v>1</v>
      </c>
      <c r="AA296" s="11">
        <f t="shared" si="620"/>
        <v>0</v>
      </c>
      <c r="AB296" s="11" t="str">
        <f t="shared" si="621"/>
        <v/>
      </c>
      <c r="AC296" s="11" t="str">
        <f t="shared" si="622"/>
        <v xml:space="preserve"> </v>
      </c>
      <c r="AD296" s="11" t="str">
        <f t="shared" si="623"/>
        <v xml:space="preserve"> </v>
      </c>
      <c r="AE296" s="11" t="str">
        <f t="shared" si="624"/>
        <v xml:space="preserve"> </v>
      </c>
      <c r="AF296" s="11">
        <f t="shared" si="625"/>
        <v>40</v>
      </c>
      <c r="AG296" s="12">
        <f t="shared" si="676"/>
        <v>43200</v>
      </c>
      <c r="AH296" s="12">
        <f t="shared" si="677"/>
        <v>35.555555555555557</v>
      </c>
      <c r="AI296" s="11">
        <f t="shared" si="678"/>
        <v>1</v>
      </c>
      <c r="AJ296" s="11">
        <f t="shared" si="626"/>
        <v>0</v>
      </c>
      <c r="AK296" s="11" t="str">
        <f t="shared" si="627"/>
        <v xml:space="preserve"> </v>
      </c>
      <c r="AL296" s="11" t="str">
        <f t="shared" si="628"/>
        <v xml:space="preserve"> </v>
      </c>
      <c r="AM296" s="11" t="str">
        <f t="shared" si="629"/>
        <v xml:space="preserve"> </v>
      </c>
      <c r="AN296" s="11" t="str">
        <f t="shared" si="630"/>
        <v xml:space="preserve"> </v>
      </c>
      <c r="AO296" s="11">
        <f t="shared" si="631"/>
        <v>0</v>
      </c>
      <c r="AP296" s="11" t="str">
        <f t="shared" si="632"/>
        <v xml:space="preserve"> </v>
      </c>
      <c r="AQ296" s="11" t="str">
        <f t="shared" si="633"/>
        <v xml:space="preserve"> </v>
      </c>
      <c r="AR296" s="11" t="str">
        <f t="shared" si="634"/>
        <v xml:space="preserve"> </v>
      </c>
      <c r="AS296" s="11">
        <f t="shared" si="635"/>
        <v>0</v>
      </c>
      <c r="AT296" s="11" t="str">
        <f t="shared" si="636"/>
        <v xml:space="preserve"> </v>
      </c>
      <c r="AU296" s="11" t="str">
        <f t="shared" si="637"/>
        <v/>
      </c>
      <c r="AV296" s="11" t="str">
        <f t="shared" si="638"/>
        <v xml:space="preserve"> </v>
      </c>
      <c r="AW296" s="11" t="str">
        <f t="shared" si="639"/>
        <v xml:space="preserve"> </v>
      </c>
      <c r="AX296" s="11">
        <f t="shared" si="640"/>
        <v>0</v>
      </c>
      <c r="AY296" s="11" t="str">
        <f t="shared" si="641"/>
        <v xml:space="preserve"> </v>
      </c>
      <c r="AZ296" s="11" t="str">
        <f t="shared" si="642"/>
        <v xml:space="preserve"> </v>
      </c>
      <c r="BA296" s="11" t="str">
        <f t="shared" si="643"/>
        <v xml:space="preserve"> </v>
      </c>
      <c r="BB296" s="11" t="str">
        <f t="shared" si="644"/>
        <v xml:space="preserve"> </v>
      </c>
      <c r="BC296" s="11">
        <f t="shared" si="645"/>
        <v>0</v>
      </c>
      <c r="BD296" s="11" t="str">
        <f t="shared" si="646"/>
        <v xml:space="preserve"> </v>
      </c>
      <c r="BE296" s="11" t="str">
        <f t="shared" si="647"/>
        <v xml:space="preserve"> </v>
      </c>
      <c r="BF296" s="11" t="str">
        <f t="shared" si="648"/>
        <v xml:space="preserve"> </v>
      </c>
      <c r="BG296" s="11" t="str">
        <f t="shared" si="669"/>
        <v xml:space="preserve"> </v>
      </c>
      <c r="BH296" s="11" t="str">
        <f t="shared" si="649"/>
        <v xml:space="preserve"> </v>
      </c>
      <c r="BI296" s="11" t="str">
        <f t="shared" si="650"/>
        <v xml:space="preserve"> </v>
      </c>
      <c r="BJ296" s="11">
        <f t="shared" si="651"/>
        <v>0</v>
      </c>
      <c r="BK296" s="11" t="str">
        <f t="shared" si="652"/>
        <v/>
      </c>
      <c r="BL296" s="11" t="str">
        <f t="shared" si="653"/>
        <v xml:space="preserve"> </v>
      </c>
      <c r="BM296" s="11" t="str">
        <f t="shared" si="654"/>
        <v xml:space="preserve"> </v>
      </c>
      <c r="BN296" s="11" t="str">
        <f t="shared" si="655"/>
        <v xml:space="preserve"> </v>
      </c>
      <c r="BO296" s="11" t="str">
        <f t="shared" si="656"/>
        <v xml:space="preserve"> </v>
      </c>
      <c r="BP296" s="11" t="str">
        <f t="shared" si="657"/>
        <v xml:space="preserve"> </v>
      </c>
      <c r="BQ296" s="11" t="str">
        <f t="shared" si="658"/>
        <v>0</v>
      </c>
      <c r="BR296" s="25">
        <f t="shared" si="659"/>
        <v>0</v>
      </c>
      <c r="BS296" s="11" t="str">
        <f t="shared" si="660"/>
        <v>Not Present</v>
      </c>
      <c r="BT296" s="11" t="str">
        <f t="shared" si="661"/>
        <v>0</v>
      </c>
      <c r="BU296" s="12">
        <f t="shared" si="679"/>
        <v>1</v>
      </c>
      <c r="BV296" s="12">
        <f t="shared" si="680"/>
        <v>0</v>
      </c>
      <c r="BW296" s="12">
        <f t="shared" si="670"/>
        <v>1</v>
      </c>
      <c r="BX296" s="12">
        <f t="shared" si="681"/>
        <v>1</v>
      </c>
      <c r="BY296" s="11">
        <f t="shared" si="682"/>
        <v>1</v>
      </c>
      <c r="BZ296" s="11">
        <f t="shared" si="662"/>
        <v>1</v>
      </c>
      <c r="CA296" s="11">
        <f t="shared" si="663"/>
        <v>2</v>
      </c>
      <c r="CB296" s="11">
        <f t="shared" si="664"/>
        <v>2016</v>
      </c>
      <c r="CC296" s="11">
        <f t="shared" si="665"/>
        <v>1</v>
      </c>
      <c r="CD296" s="11" t="str">
        <f t="shared" si="666"/>
        <v>No</v>
      </c>
      <c r="CE296" s="11">
        <f t="shared" si="683"/>
        <v>0</v>
      </c>
      <c r="CF296" s="11">
        <f t="shared" si="684"/>
        <v>0</v>
      </c>
      <c r="CG296" s="11">
        <f t="shared" si="685"/>
        <v>1</v>
      </c>
      <c r="CH296" s="11">
        <f t="shared" si="686"/>
        <v>0</v>
      </c>
      <c r="CI296" s="11">
        <f t="shared" si="667"/>
        <v>1</v>
      </c>
      <c r="CJ296" s="11">
        <f t="shared" si="668"/>
        <v>1</v>
      </c>
    </row>
    <row r="297" spans="1:88" x14ac:dyDescent="0.3">
      <c r="A297" s="11">
        <f t="shared" si="599"/>
        <v>2017</v>
      </c>
      <c r="B297" s="11" t="str">
        <f t="shared" si="600"/>
        <v>10-03-2017 15:07:32 CET</v>
      </c>
      <c r="C297" s="11" t="str">
        <f t="shared" si="601"/>
        <v>Rwanda</v>
      </c>
      <c r="D297" s="11" t="str">
        <f t="shared" si="602"/>
        <v>Rulindo</v>
      </c>
      <c r="E297" s="11" t="str">
        <f t="shared" si="603"/>
        <v>Bushoki</v>
      </c>
      <c r="F297" s="11" t="str">
        <f t="shared" si="604"/>
        <v>Gasiza</v>
      </c>
      <c r="G297" s="11" t="str">
        <f t="shared" si="605"/>
        <v>Ruhanga</v>
      </c>
      <c r="H297" s="11" t="str">
        <f t="shared" si="606"/>
        <v/>
      </c>
      <c r="I297" s="11" t="str">
        <f t="shared" si="607"/>
        <v/>
      </c>
      <c r="J297" s="11" t="str">
        <f t="shared" si="608"/>
        <v>Ruhanga2 water point/Tare-Rusiga pumping</v>
      </c>
      <c r="K297" s="11">
        <f t="shared" si="609"/>
        <v>147</v>
      </c>
      <c r="L297" s="11">
        <f t="shared" si="671"/>
        <v>9577</v>
      </c>
      <c r="M297" s="11">
        <f t="shared" si="672"/>
        <v>1</v>
      </c>
      <c r="N297" s="11">
        <f t="shared" si="673"/>
        <v>9577</v>
      </c>
      <c r="O297" s="11">
        <f t="shared" si="610"/>
        <v>147</v>
      </c>
      <c r="P297" s="11" t="str">
        <f t="shared" si="611"/>
        <v xml:space="preserve"> </v>
      </c>
      <c r="Q297" s="13">
        <f t="shared" si="674"/>
        <v>1</v>
      </c>
      <c r="R297" s="11">
        <f t="shared" si="675"/>
        <v>1</v>
      </c>
      <c r="S297" s="11">
        <f t="shared" si="612"/>
        <v>0</v>
      </c>
      <c r="T297" s="11">
        <f t="shared" si="613"/>
        <v>1</v>
      </c>
      <c r="U297" s="11" t="str">
        <f t="shared" si="614"/>
        <v>Piped Network With Pump</v>
      </c>
      <c r="V297" s="11">
        <f t="shared" si="615"/>
        <v>2015</v>
      </c>
      <c r="W297" s="11" t="str">
        <f t="shared" si="616"/>
        <v>Governement (District, Wasac) And Water For People</v>
      </c>
      <c r="X297" s="11" t="str">
        <f t="shared" si="617"/>
        <v>Spring</v>
      </c>
      <c r="Y297" s="11">
        <f t="shared" si="618"/>
        <v>10</v>
      </c>
      <c r="Z297" s="11">
        <f t="shared" si="619"/>
        <v>1</v>
      </c>
      <c r="AA297" s="11">
        <f t="shared" si="620"/>
        <v>1</v>
      </c>
      <c r="AB297" s="11" t="str">
        <f t="shared" si="621"/>
        <v>"Springbox" --Intake Structure At A Spring</v>
      </c>
      <c r="AC297" s="11">
        <f t="shared" si="622"/>
        <v>8</v>
      </c>
      <c r="AD297" s="11">
        <f t="shared" si="623"/>
        <v>2015</v>
      </c>
      <c r="AE297" s="11">
        <f t="shared" si="624"/>
        <v>1</v>
      </c>
      <c r="AF297" s="11">
        <f t="shared" si="625"/>
        <v>40</v>
      </c>
      <c r="AG297" s="12">
        <f t="shared" si="676"/>
        <v>43200</v>
      </c>
      <c r="AH297" s="12">
        <f t="shared" si="677"/>
        <v>58.775510204081634</v>
      </c>
      <c r="AI297" s="11">
        <f t="shared" si="678"/>
        <v>1</v>
      </c>
      <c r="AJ297" s="11">
        <f t="shared" si="626"/>
        <v>1</v>
      </c>
      <c r="AK297" s="11">
        <f t="shared" si="627"/>
        <v>1</v>
      </c>
      <c r="AL297" s="11">
        <f t="shared" si="628"/>
        <v>2015</v>
      </c>
      <c r="AM297" s="11">
        <f t="shared" si="629"/>
        <v>1</v>
      </c>
      <c r="AN297" s="11">
        <f t="shared" si="630"/>
        <v>4000</v>
      </c>
      <c r="AO297" s="11">
        <f t="shared" si="631"/>
        <v>1</v>
      </c>
      <c r="AP297" s="11">
        <f t="shared" si="632"/>
        <v>1</v>
      </c>
      <c r="AQ297" s="11">
        <f t="shared" si="633"/>
        <v>2015</v>
      </c>
      <c r="AR297" s="11">
        <f t="shared" si="634"/>
        <v>1</v>
      </c>
      <c r="AS297" s="11">
        <f t="shared" si="635"/>
        <v>0</v>
      </c>
      <c r="AT297" s="11" t="str">
        <f t="shared" si="636"/>
        <v xml:space="preserve"> </v>
      </c>
      <c r="AU297" s="11" t="str">
        <f t="shared" si="637"/>
        <v/>
      </c>
      <c r="AV297" s="11" t="str">
        <f t="shared" si="638"/>
        <v xml:space="preserve"> </v>
      </c>
      <c r="AW297" s="11" t="str">
        <f t="shared" si="639"/>
        <v xml:space="preserve"> </v>
      </c>
      <c r="AX297" s="11">
        <f t="shared" si="640"/>
        <v>1</v>
      </c>
      <c r="AY297" s="11">
        <f t="shared" si="641"/>
        <v>3</v>
      </c>
      <c r="AZ297" s="11">
        <f t="shared" si="642"/>
        <v>2015</v>
      </c>
      <c r="BA297" s="11">
        <f t="shared" si="643"/>
        <v>1</v>
      </c>
      <c r="BB297" s="11">
        <f t="shared" si="644"/>
        <v>8000</v>
      </c>
      <c r="BC297" s="11">
        <f t="shared" si="645"/>
        <v>1</v>
      </c>
      <c r="BD297" s="11">
        <f t="shared" si="646"/>
        <v>2</v>
      </c>
      <c r="BE297" s="11">
        <f t="shared" si="647"/>
        <v>2015</v>
      </c>
      <c r="BF297" s="11">
        <f t="shared" si="648"/>
        <v>1</v>
      </c>
      <c r="BG297" s="11">
        <f t="shared" si="669"/>
        <v>1</v>
      </c>
      <c r="BH297" s="11">
        <f t="shared" si="649"/>
        <v>2015</v>
      </c>
      <c r="BI297" s="11">
        <f t="shared" si="650"/>
        <v>1</v>
      </c>
      <c r="BJ297" s="11">
        <f t="shared" si="651"/>
        <v>0</v>
      </c>
      <c r="BK297" s="11" t="str">
        <f t="shared" si="652"/>
        <v/>
      </c>
      <c r="BL297" s="11" t="str">
        <f t="shared" si="653"/>
        <v xml:space="preserve"> </v>
      </c>
      <c r="BM297" s="11" t="str">
        <f t="shared" si="654"/>
        <v xml:space="preserve"> </v>
      </c>
      <c r="BN297" s="11" t="str">
        <f t="shared" si="655"/>
        <v xml:space="preserve"> </v>
      </c>
      <c r="BO297" s="11" t="str">
        <f t="shared" si="656"/>
        <v xml:space="preserve"> </v>
      </c>
      <c r="BP297" s="11" t="str">
        <f t="shared" si="657"/>
        <v xml:space="preserve"> </v>
      </c>
      <c r="BQ297" s="11" t="str">
        <f t="shared" si="658"/>
        <v>0</v>
      </c>
      <c r="BR297" s="25">
        <f t="shared" si="659"/>
        <v>0</v>
      </c>
      <c r="BS297" s="11" t="str">
        <f t="shared" si="660"/>
        <v>Not Present</v>
      </c>
      <c r="BT297" s="11" t="str">
        <f t="shared" si="661"/>
        <v>0</v>
      </c>
      <c r="BU297" s="12">
        <f t="shared" si="679"/>
        <v>1</v>
      </c>
      <c r="BV297" s="12">
        <f t="shared" si="680"/>
        <v>0</v>
      </c>
      <c r="BW297" s="12">
        <f t="shared" si="670"/>
        <v>1</v>
      </c>
      <c r="BX297" s="12">
        <f t="shared" si="681"/>
        <v>1</v>
      </c>
      <c r="BY297" s="11">
        <f t="shared" si="682"/>
        <v>1</v>
      </c>
      <c r="BZ297" s="11">
        <f t="shared" si="662"/>
        <v>1</v>
      </c>
      <c r="CA297" s="11">
        <f t="shared" si="663"/>
        <v>2</v>
      </c>
      <c r="CB297" s="11">
        <f t="shared" si="664"/>
        <v>2015</v>
      </c>
      <c r="CC297" s="11">
        <f t="shared" si="665"/>
        <v>1</v>
      </c>
      <c r="CD297" s="11" t="str">
        <f t="shared" si="666"/>
        <v>No</v>
      </c>
      <c r="CE297" s="11">
        <f t="shared" si="683"/>
        <v>0</v>
      </c>
      <c r="CF297" s="11">
        <f t="shared" si="684"/>
        <v>0</v>
      </c>
      <c r="CG297" s="11">
        <f t="shared" si="685"/>
        <v>1</v>
      </c>
      <c r="CH297" s="11">
        <f t="shared" si="686"/>
        <v>0</v>
      </c>
      <c r="CI297" s="11">
        <f t="shared" si="667"/>
        <v>1</v>
      </c>
      <c r="CJ297" s="11">
        <f t="shared" si="668"/>
        <v>1</v>
      </c>
    </row>
    <row r="298" spans="1:88" x14ac:dyDescent="0.3">
      <c r="A298" s="11">
        <f t="shared" si="599"/>
        <v>2017</v>
      </c>
      <c r="B298" s="11" t="str">
        <f t="shared" si="600"/>
        <v>16-03-2017 08:48:57 CET</v>
      </c>
      <c r="C298" s="11" t="str">
        <f t="shared" si="601"/>
        <v>Rwanda</v>
      </c>
      <c r="D298" s="11" t="str">
        <f t="shared" si="602"/>
        <v>Rulindo</v>
      </c>
      <c r="E298" s="11" t="str">
        <f t="shared" si="603"/>
        <v>Mbogo</v>
      </c>
      <c r="F298" s="11" t="str">
        <f t="shared" si="604"/>
        <v>Rurenge</v>
      </c>
      <c r="G298" s="11" t="str">
        <f t="shared" si="605"/>
        <v>Gicumbi</v>
      </c>
      <c r="H298" s="11" t="str">
        <f t="shared" si="606"/>
        <v/>
      </c>
      <c r="I298" s="11" t="str">
        <f t="shared" si="607"/>
        <v/>
      </c>
      <c r="J298" s="11" t="str">
        <f t="shared" si="608"/>
        <v>Musenge Network</v>
      </c>
      <c r="K298" s="11">
        <f t="shared" si="609"/>
        <v>141</v>
      </c>
      <c r="L298" s="11">
        <f t="shared" si="671"/>
        <v>6074</v>
      </c>
      <c r="M298" s="11">
        <f t="shared" si="672"/>
        <v>29</v>
      </c>
      <c r="N298" s="11">
        <f t="shared" si="673"/>
        <v>209.44827586206895</v>
      </c>
      <c r="O298" s="11">
        <f t="shared" si="610"/>
        <v>35</v>
      </c>
      <c r="P298" s="11">
        <f t="shared" si="611"/>
        <v>106</v>
      </c>
      <c r="Q298" s="13">
        <f t="shared" si="674"/>
        <v>0.24822695035460993</v>
      </c>
      <c r="R298" s="11">
        <f t="shared" si="675"/>
        <v>0</v>
      </c>
      <c r="S298" s="11">
        <f t="shared" si="612"/>
        <v>1</v>
      </c>
      <c r="T298" s="11">
        <f t="shared" si="613"/>
        <v>1</v>
      </c>
      <c r="U298" s="11" t="str">
        <f t="shared" si="614"/>
        <v>Piped Network With Pump</v>
      </c>
      <c r="V298" s="11">
        <f t="shared" si="615"/>
        <v>2014</v>
      </c>
      <c r="W298" s="11" t="str">
        <f t="shared" si="616"/>
        <v>Governement (District, Wasac) And Water For People</v>
      </c>
      <c r="X298" s="11" t="str">
        <f t="shared" si="617"/>
        <v>Spring</v>
      </c>
      <c r="Y298" s="11">
        <f t="shared" si="618"/>
        <v>1</v>
      </c>
      <c r="Z298" s="11">
        <f t="shared" si="619"/>
        <v>1</v>
      </c>
      <c r="AA298" s="11">
        <f t="shared" si="620"/>
        <v>1</v>
      </c>
      <c r="AB298" s="11" t="str">
        <f t="shared" si="621"/>
        <v>"Springbox" --Intake Structure At A Spring</v>
      </c>
      <c r="AC298" s="11">
        <f t="shared" si="622"/>
        <v>1</v>
      </c>
      <c r="AD298" s="11">
        <f t="shared" si="623"/>
        <v>2014</v>
      </c>
      <c r="AE298" s="11">
        <f t="shared" si="624"/>
        <v>1</v>
      </c>
      <c r="AF298" s="11">
        <f t="shared" si="625"/>
        <v>4.4400000000000004</v>
      </c>
      <c r="AG298" s="12">
        <f t="shared" si="676"/>
        <v>389189.18918918911</v>
      </c>
      <c r="AH298" s="12">
        <f t="shared" si="677"/>
        <v>2223.9382239382235</v>
      </c>
      <c r="AI298" s="11">
        <f t="shared" si="678"/>
        <v>1</v>
      </c>
      <c r="AJ298" s="11">
        <f t="shared" si="626"/>
        <v>1</v>
      </c>
      <c r="AK298" s="11">
        <f t="shared" si="627"/>
        <v>1</v>
      </c>
      <c r="AL298" s="11">
        <f t="shared" si="628"/>
        <v>2014</v>
      </c>
      <c r="AM298" s="11">
        <f t="shared" si="629"/>
        <v>1</v>
      </c>
      <c r="AN298" s="11">
        <f t="shared" si="630"/>
        <v>3000</v>
      </c>
      <c r="AO298" s="11">
        <f t="shared" si="631"/>
        <v>1</v>
      </c>
      <c r="AP298" s="11">
        <f t="shared" si="632"/>
        <v>16</v>
      </c>
      <c r="AQ298" s="11">
        <f t="shared" si="633"/>
        <v>2014</v>
      </c>
      <c r="AR298" s="11">
        <f t="shared" si="634"/>
        <v>1</v>
      </c>
      <c r="AS298" s="11">
        <f t="shared" si="635"/>
        <v>1</v>
      </c>
      <c r="AT298" s="11">
        <f t="shared" si="636"/>
        <v>8</v>
      </c>
      <c r="AU298" s="11" t="str">
        <f t="shared" si="637"/>
        <v>Distribution Chamber|Washout And Air Release Chamber</v>
      </c>
      <c r="AV298" s="11">
        <f t="shared" si="638"/>
        <v>2014</v>
      </c>
      <c r="AW298" s="11">
        <f t="shared" si="639"/>
        <v>2</v>
      </c>
      <c r="AX298" s="11">
        <f t="shared" si="640"/>
        <v>1</v>
      </c>
      <c r="AY298" s="11">
        <f t="shared" si="641"/>
        <v>3</v>
      </c>
      <c r="AZ298" s="11">
        <f t="shared" si="642"/>
        <v>2014</v>
      </c>
      <c r="BA298" s="11">
        <f t="shared" si="643"/>
        <v>2</v>
      </c>
      <c r="BB298" s="11">
        <f t="shared" si="644"/>
        <v>20000</v>
      </c>
      <c r="BC298" s="11">
        <f t="shared" si="645"/>
        <v>1</v>
      </c>
      <c r="BD298" s="11">
        <f t="shared" si="646"/>
        <v>2</v>
      </c>
      <c r="BE298" s="11">
        <f t="shared" si="647"/>
        <v>2014</v>
      </c>
      <c r="BF298" s="11">
        <f t="shared" si="648"/>
        <v>2</v>
      </c>
      <c r="BG298" s="11">
        <f t="shared" si="669"/>
        <v>1</v>
      </c>
      <c r="BH298" s="11">
        <f t="shared" si="649"/>
        <v>2014</v>
      </c>
      <c r="BI298" s="11">
        <f t="shared" si="650"/>
        <v>1</v>
      </c>
      <c r="BJ298" s="11">
        <f t="shared" si="651"/>
        <v>0</v>
      </c>
      <c r="BK298" s="11" t="str">
        <f t="shared" si="652"/>
        <v/>
      </c>
      <c r="BL298" s="11" t="str">
        <f t="shared" si="653"/>
        <v xml:space="preserve"> </v>
      </c>
      <c r="BM298" s="11" t="str">
        <f t="shared" si="654"/>
        <v xml:space="preserve"> </v>
      </c>
      <c r="BN298" s="11" t="str">
        <f t="shared" si="655"/>
        <v xml:space="preserve"> </v>
      </c>
      <c r="BO298" s="11" t="str">
        <f t="shared" si="656"/>
        <v xml:space="preserve"> </v>
      </c>
      <c r="BP298" s="11" t="str">
        <f t="shared" si="657"/>
        <v xml:space="preserve"> </v>
      </c>
      <c r="BQ298" s="11" t="str">
        <f t="shared" si="658"/>
        <v>0</v>
      </c>
      <c r="BR298" s="25">
        <f t="shared" si="659"/>
        <v>0</v>
      </c>
      <c r="BS298" s="11" t="str">
        <f t="shared" si="660"/>
        <v>Not Present</v>
      </c>
      <c r="BT298" s="11" t="str">
        <f t="shared" si="661"/>
        <v>0</v>
      </c>
      <c r="BU298" s="12">
        <f t="shared" si="679"/>
        <v>1</v>
      </c>
      <c r="BV298" s="12">
        <f t="shared" si="680"/>
        <v>0</v>
      </c>
      <c r="BW298" s="12">
        <f t="shared" si="670"/>
        <v>1</v>
      </c>
      <c r="BX298" s="12">
        <f t="shared" si="681"/>
        <v>1</v>
      </c>
      <c r="BY298" s="11">
        <f t="shared" si="682"/>
        <v>1</v>
      </c>
      <c r="BZ298" s="11">
        <f t="shared" si="662"/>
        <v>1</v>
      </c>
      <c r="CA298" s="11">
        <f t="shared" si="663"/>
        <v>28</v>
      </c>
      <c r="CB298" s="11">
        <f t="shared" si="664"/>
        <v>2014</v>
      </c>
      <c r="CC298" s="11">
        <f t="shared" si="665"/>
        <v>1</v>
      </c>
      <c r="CD298" s="11" t="str">
        <f t="shared" si="666"/>
        <v>No</v>
      </c>
      <c r="CE298" s="11">
        <f t="shared" si="683"/>
        <v>0</v>
      </c>
      <c r="CF298" s="11">
        <f t="shared" si="684"/>
        <v>0</v>
      </c>
      <c r="CG298" s="11">
        <f t="shared" si="685"/>
        <v>1</v>
      </c>
      <c r="CH298" s="11">
        <f t="shared" si="686"/>
        <v>0</v>
      </c>
      <c r="CI298" s="11">
        <f t="shared" si="667"/>
        <v>1</v>
      </c>
      <c r="CJ298" s="11">
        <f t="shared" si="668"/>
        <v>1</v>
      </c>
    </row>
    <row r="299" spans="1:88" x14ac:dyDescent="0.3">
      <c r="A299" s="11">
        <f t="shared" si="599"/>
        <v>2017</v>
      </c>
      <c r="B299" s="11" t="str">
        <f t="shared" si="600"/>
        <v>13-03-2017 06:48:53 CET</v>
      </c>
      <c r="C299" s="11" t="str">
        <f t="shared" si="601"/>
        <v>Rwanda</v>
      </c>
      <c r="D299" s="11" t="str">
        <f t="shared" si="602"/>
        <v>Rulindo</v>
      </c>
      <c r="E299" s="11" t="str">
        <f t="shared" si="603"/>
        <v>Ngoma</v>
      </c>
      <c r="F299" s="11" t="str">
        <f t="shared" si="604"/>
        <v>Munyarwanda</v>
      </c>
      <c r="G299" s="11" t="str">
        <f t="shared" si="605"/>
        <v>Ngaru</v>
      </c>
      <c r="H299" s="11" t="str">
        <f t="shared" si="606"/>
        <v/>
      </c>
      <c r="I299" s="11" t="str">
        <f t="shared" si="607"/>
        <v/>
      </c>
      <c r="J299" s="11" t="str">
        <f t="shared" si="608"/>
        <v>Kabarore-Ngoma-Nyabuko network</v>
      </c>
      <c r="K299" s="11">
        <f t="shared" si="609"/>
        <v>106</v>
      </c>
      <c r="L299" s="11">
        <f t="shared" si="671"/>
        <v>8284</v>
      </c>
      <c r="M299" s="11">
        <f t="shared" si="672"/>
        <v>14</v>
      </c>
      <c r="N299" s="11">
        <f t="shared" si="673"/>
        <v>591.71428571428567</v>
      </c>
      <c r="O299" s="11">
        <f t="shared" si="610"/>
        <v>56</v>
      </c>
      <c r="P299" s="11">
        <f t="shared" si="611"/>
        <v>50</v>
      </c>
      <c r="Q299" s="13">
        <f t="shared" si="674"/>
        <v>0.52830188679245282</v>
      </c>
      <c r="R299" s="11">
        <f t="shared" si="675"/>
        <v>0</v>
      </c>
      <c r="S299" s="11">
        <f t="shared" si="612"/>
        <v>0</v>
      </c>
      <c r="T299" s="11">
        <f t="shared" si="613"/>
        <v>1</v>
      </c>
      <c r="U299" s="11" t="str">
        <f t="shared" si="614"/>
        <v>Piped Network With Pump</v>
      </c>
      <c r="V299" s="11">
        <f t="shared" si="615"/>
        <v>2014</v>
      </c>
      <c r="W299" s="11" t="str">
        <f t="shared" si="616"/>
        <v>Governement (District, Wasac) And Water For People</v>
      </c>
      <c r="X299" s="11" t="str">
        <f t="shared" si="617"/>
        <v>Spring</v>
      </c>
      <c r="Y299" s="11">
        <f t="shared" si="618"/>
        <v>4</v>
      </c>
      <c r="Z299" s="11">
        <f t="shared" si="619"/>
        <v>1</v>
      </c>
      <c r="AA299" s="11">
        <f t="shared" si="620"/>
        <v>1</v>
      </c>
      <c r="AB299" s="11" t="str">
        <f t="shared" si="621"/>
        <v>"Springbox" --Intake Structure At A Spring|Collection Chamber</v>
      </c>
      <c r="AC299" s="11">
        <f t="shared" si="622"/>
        <v>5</v>
      </c>
      <c r="AD299" s="11">
        <f t="shared" si="623"/>
        <v>2014</v>
      </c>
      <c r="AE299" s="11">
        <f t="shared" si="624"/>
        <v>1</v>
      </c>
      <c r="AF299" s="11">
        <f t="shared" si="625"/>
        <v>4</v>
      </c>
      <c r="AG299" s="12">
        <f t="shared" si="676"/>
        <v>432000</v>
      </c>
      <c r="AH299" s="12">
        <f t="shared" si="677"/>
        <v>1542.8571428571429</v>
      </c>
      <c r="AI299" s="11">
        <f t="shared" si="678"/>
        <v>1</v>
      </c>
      <c r="AJ299" s="11">
        <f t="shared" si="626"/>
        <v>1</v>
      </c>
      <c r="AK299" s="11">
        <f t="shared" si="627"/>
        <v>2</v>
      </c>
      <c r="AL299" s="11">
        <f t="shared" si="628"/>
        <v>2014</v>
      </c>
      <c r="AM299" s="11">
        <f t="shared" si="629"/>
        <v>1</v>
      </c>
      <c r="AN299" s="11">
        <f t="shared" si="630"/>
        <v>8000</v>
      </c>
      <c r="AO299" s="11">
        <f t="shared" si="631"/>
        <v>1</v>
      </c>
      <c r="AP299" s="11">
        <f t="shared" si="632"/>
        <v>13</v>
      </c>
      <c r="AQ299" s="11">
        <f t="shared" si="633"/>
        <v>2014</v>
      </c>
      <c r="AR299" s="11">
        <f t="shared" si="634"/>
        <v>1</v>
      </c>
      <c r="AS299" s="11">
        <f t="shared" si="635"/>
        <v>0</v>
      </c>
      <c r="AT299" s="11" t="str">
        <f t="shared" si="636"/>
        <v xml:space="preserve"> </v>
      </c>
      <c r="AU299" s="11" t="str">
        <f t="shared" si="637"/>
        <v/>
      </c>
      <c r="AV299" s="11" t="str">
        <f t="shared" si="638"/>
        <v xml:space="preserve"> </v>
      </c>
      <c r="AW299" s="11" t="str">
        <f t="shared" si="639"/>
        <v xml:space="preserve"> </v>
      </c>
      <c r="AX299" s="11">
        <f t="shared" si="640"/>
        <v>1</v>
      </c>
      <c r="AY299" s="11">
        <f t="shared" si="641"/>
        <v>2</v>
      </c>
      <c r="AZ299" s="11">
        <f t="shared" si="642"/>
        <v>2014</v>
      </c>
      <c r="BA299" s="11">
        <f t="shared" si="643"/>
        <v>1</v>
      </c>
      <c r="BB299" s="11">
        <f t="shared" si="644"/>
        <v>7000</v>
      </c>
      <c r="BC299" s="11">
        <f t="shared" si="645"/>
        <v>1</v>
      </c>
      <c r="BD299" s="11">
        <f t="shared" si="646"/>
        <v>4</v>
      </c>
      <c r="BE299" s="11">
        <f t="shared" si="647"/>
        <v>2014</v>
      </c>
      <c r="BF299" s="11">
        <f t="shared" si="648"/>
        <v>2</v>
      </c>
      <c r="BG299" s="11">
        <f t="shared" si="669"/>
        <v>1</v>
      </c>
      <c r="BH299" s="11">
        <f t="shared" si="649"/>
        <v>2014</v>
      </c>
      <c r="BI299" s="11">
        <f t="shared" si="650"/>
        <v>1</v>
      </c>
      <c r="BJ299" s="11">
        <f t="shared" si="651"/>
        <v>0</v>
      </c>
      <c r="BK299" s="11" t="str">
        <f t="shared" si="652"/>
        <v/>
      </c>
      <c r="BL299" s="11" t="str">
        <f t="shared" si="653"/>
        <v xml:space="preserve"> </v>
      </c>
      <c r="BM299" s="11" t="str">
        <f t="shared" si="654"/>
        <v xml:space="preserve"> </v>
      </c>
      <c r="BN299" s="11" t="str">
        <f t="shared" si="655"/>
        <v xml:space="preserve"> </v>
      </c>
      <c r="BO299" s="11" t="str">
        <f t="shared" si="656"/>
        <v xml:space="preserve"> </v>
      </c>
      <c r="BP299" s="11" t="str">
        <f t="shared" si="657"/>
        <v xml:space="preserve"> </v>
      </c>
      <c r="BQ299" s="11" t="str">
        <f t="shared" si="658"/>
        <v>0</v>
      </c>
      <c r="BR299" s="25">
        <f t="shared" si="659"/>
        <v>0</v>
      </c>
      <c r="BS299" s="11" t="str">
        <f t="shared" si="660"/>
        <v>Not Present</v>
      </c>
      <c r="BT299" s="11" t="str">
        <f t="shared" si="661"/>
        <v>0</v>
      </c>
      <c r="BU299" s="12">
        <f t="shared" si="679"/>
        <v>1</v>
      </c>
      <c r="BV299" s="12">
        <f t="shared" si="680"/>
        <v>0</v>
      </c>
      <c r="BW299" s="12">
        <f t="shared" si="670"/>
        <v>1</v>
      </c>
      <c r="BX299" s="12">
        <f t="shared" si="681"/>
        <v>1</v>
      </c>
      <c r="BY299" s="11">
        <f t="shared" si="682"/>
        <v>1</v>
      </c>
      <c r="BZ299" s="11">
        <f t="shared" si="662"/>
        <v>1</v>
      </c>
      <c r="CA299" s="11">
        <f t="shared" si="663"/>
        <v>17</v>
      </c>
      <c r="CB299" s="11">
        <f t="shared" si="664"/>
        <v>2014</v>
      </c>
      <c r="CC299" s="11">
        <f t="shared" si="665"/>
        <v>2</v>
      </c>
      <c r="CD299" s="11" t="str">
        <f t="shared" si="666"/>
        <v>Yes</v>
      </c>
      <c r="CE299" s="11">
        <f t="shared" si="683"/>
        <v>1</v>
      </c>
      <c r="CF299" s="11">
        <f t="shared" si="684"/>
        <v>10</v>
      </c>
      <c r="CG299" s="11">
        <f t="shared" si="685"/>
        <v>0</v>
      </c>
      <c r="CH299" s="11">
        <f t="shared" si="686"/>
        <v>10</v>
      </c>
      <c r="CI299" s="11">
        <f t="shared" si="667"/>
        <v>1</v>
      </c>
      <c r="CJ299" s="11">
        <f t="shared" si="668"/>
        <v>1</v>
      </c>
    </row>
    <row r="300" spans="1:88" x14ac:dyDescent="0.3">
      <c r="A300" s="11">
        <f t="shared" si="599"/>
        <v>2017</v>
      </c>
      <c r="B300" s="11" t="str">
        <f t="shared" si="600"/>
        <v>09-03-2017 06:43:17 CET</v>
      </c>
      <c r="C300" s="11" t="str">
        <f t="shared" si="601"/>
        <v>Rwanda</v>
      </c>
      <c r="D300" s="11" t="str">
        <f t="shared" si="602"/>
        <v>Rulindo</v>
      </c>
      <c r="E300" s="11" t="str">
        <f t="shared" si="603"/>
        <v>Shyorongi</v>
      </c>
      <c r="F300" s="11" t="str">
        <f t="shared" si="604"/>
        <v>Kijabagwe</v>
      </c>
      <c r="G300" s="11" t="str">
        <f t="shared" si="605"/>
        <v>Kabagabaga</v>
      </c>
      <c r="H300" s="11" t="str">
        <f t="shared" si="606"/>
        <v/>
      </c>
      <c r="I300" s="11" t="str">
        <f t="shared" si="607"/>
        <v/>
      </c>
      <c r="J300" s="11" t="str">
        <f t="shared" si="608"/>
        <v>kirikumuryango network</v>
      </c>
      <c r="K300" s="11">
        <f t="shared" si="609"/>
        <v>850</v>
      </c>
      <c r="L300" s="11">
        <f t="shared" si="671"/>
        <v>0</v>
      </c>
      <c r="M300" s="11">
        <f t="shared" si="672"/>
        <v>26</v>
      </c>
      <c r="N300" s="11">
        <f t="shared" si="673"/>
        <v>0</v>
      </c>
      <c r="O300" s="11">
        <f t="shared" si="610"/>
        <v>850</v>
      </c>
      <c r="P300" s="11" t="str">
        <f t="shared" si="611"/>
        <v xml:space="preserve"> </v>
      </c>
      <c r="Q300" s="13">
        <f t="shared" si="674"/>
        <v>1</v>
      </c>
      <c r="R300" s="11">
        <f t="shared" si="675"/>
        <v>1</v>
      </c>
      <c r="S300" s="11">
        <f t="shared" si="612"/>
        <v>1</v>
      </c>
      <c r="T300" s="11">
        <f t="shared" si="613"/>
        <v>1</v>
      </c>
      <c r="U300" s="11" t="str">
        <f t="shared" si="614"/>
        <v>Piped Network -- Gravity Only</v>
      </c>
      <c r="V300" s="11">
        <f t="shared" si="615"/>
        <v>2013</v>
      </c>
      <c r="W300" s="11" t="str">
        <f t="shared" si="616"/>
        <v>Governement (District, Wasac) And Water For People</v>
      </c>
      <c r="X300" s="11" t="str">
        <f t="shared" si="617"/>
        <v>Spring</v>
      </c>
      <c r="Y300" s="11">
        <f t="shared" si="618"/>
        <v>1</v>
      </c>
      <c r="Z300" s="11">
        <f t="shared" si="619"/>
        <v>1</v>
      </c>
      <c r="AA300" s="11">
        <f t="shared" si="620"/>
        <v>1</v>
      </c>
      <c r="AB300" s="11" t="str">
        <f t="shared" si="621"/>
        <v>"Springbox" --Intake Structure At A Spring</v>
      </c>
      <c r="AC300" s="11">
        <f t="shared" si="622"/>
        <v>1</v>
      </c>
      <c r="AD300" s="11">
        <f t="shared" si="623"/>
        <v>2013</v>
      </c>
      <c r="AE300" s="11">
        <f t="shared" si="624"/>
        <v>1</v>
      </c>
      <c r="AF300" s="11">
        <f t="shared" si="625"/>
        <v>11</v>
      </c>
      <c r="AG300" s="12">
        <f t="shared" si="676"/>
        <v>157090.90909090909</v>
      </c>
      <c r="AH300" s="12">
        <f t="shared" si="677"/>
        <v>36.962566844919785</v>
      </c>
      <c r="AI300" s="11">
        <f t="shared" si="678"/>
        <v>1</v>
      </c>
      <c r="AJ300" s="11">
        <f t="shared" si="626"/>
        <v>1</v>
      </c>
      <c r="AK300" s="11">
        <f t="shared" si="627"/>
        <v>1</v>
      </c>
      <c r="AL300" s="11">
        <f t="shared" si="628"/>
        <v>2013</v>
      </c>
      <c r="AM300" s="11">
        <f t="shared" si="629"/>
        <v>1</v>
      </c>
      <c r="AN300" s="11">
        <f t="shared" si="630"/>
        <v>500</v>
      </c>
      <c r="AO300" s="11">
        <f t="shared" si="631"/>
        <v>1</v>
      </c>
      <c r="AP300" s="11">
        <f t="shared" si="632"/>
        <v>17</v>
      </c>
      <c r="AQ300" s="11">
        <f t="shared" si="633"/>
        <v>2013</v>
      </c>
      <c r="AR300" s="11">
        <f t="shared" si="634"/>
        <v>1</v>
      </c>
      <c r="AS300" s="11">
        <f t="shared" si="635"/>
        <v>1</v>
      </c>
      <c r="AT300" s="11">
        <f t="shared" si="636"/>
        <v>6</v>
      </c>
      <c r="AU300" s="11" t="str">
        <f t="shared" si="637"/>
        <v>Distribution Chamber|Ventouse ,Washout</v>
      </c>
      <c r="AV300" s="11">
        <f t="shared" si="638"/>
        <v>2013</v>
      </c>
      <c r="AW300" s="11">
        <f t="shared" si="639"/>
        <v>1</v>
      </c>
      <c r="AX300" s="11">
        <f t="shared" si="640"/>
        <v>1</v>
      </c>
      <c r="AY300" s="11">
        <f t="shared" si="641"/>
        <v>2</v>
      </c>
      <c r="AZ300" s="11">
        <f t="shared" si="642"/>
        <v>2013</v>
      </c>
      <c r="BA300" s="11">
        <f t="shared" si="643"/>
        <v>1</v>
      </c>
      <c r="BB300" s="11">
        <f t="shared" si="644"/>
        <v>3500</v>
      </c>
      <c r="BC300" s="11">
        <f t="shared" si="645"/>
        <v>0</v>
      </c>
      <c r="BD300" s="11" t="str">
        <f t="shared" si="646"/>
        <v xml:space="preserve"> </v>
      </c>
      <c r="BE300" s="11" t="str">
        <f t="shared" si="647"/>
        <v xml:space="preserve"> </v>
      </c>
      <c r="BF300" s="11" t="str">
        <f t="shared" si="648"/>
        <v xml:space="preserve"> </v>
      </c>
      <c r="BG300" s="11" t="str">
        <f t="shared" si="669"/>
        <v xml:space="preserve"> </v>
      </c>
      <c r="BH300" s="11" t="str">
        <f t="shared" si="649"/>
        <v xml:space="preserve"> </v>
      </c>
      <c r="BI300" s="11" t="str">
        <f t="shared" si="650"/>
        <v xml:space="preserve"> </v>
      </c>
      <c r="BJ300" s="11">
        <f t="shared" si="651"/>
        <v>0</v>
      </c>
      <c r="BK300" s="11" t="str">
        <f t="shared" si="652"/>
        <v/>
      </c>
      <c r="BL300" s="11" t="str">
        <f t="shared" si="653"/>
        <v xml:space="preserve"> </v>
      </c>
      <c r="BM300" s="11" t="str">
        <f t="shared" si="654"/>
        <v xml:space="preserve"> </v>
      </c>
      <c r="BN300" s="11" t="str">
        <f t="shared" si="655"/>
        <v xml:space="preserve"> </v>
      </c>
      <c r="BO300" s="11" t="str">
        <f t="shared" si="656"/>
        <v xml:space="preserve"> </v>
      </c>
      <c r="BP300" s="11" t="str">
        <f t="shared" si="657"/>
        <v xml:space="preserve"> </v>
      </c>
      <c r="BQ300" s="11" t="str">
        <f t="shared" si="658"/>
        <v>0</v>
      </c>
      <c r="BR300" s="25">
        <f t="shared" si="659"/>
        <v>0</v>
      </c>
      <c r="BS300" s="11" t="str">
        <f t="shared" si="660"/>
        <v>Not Present</v>
      </c>
      <c r="BT300" s="11" t="str">
        <f t="shared" si="661"/>
        <v>0</v>
      </c>
      <c r="BU300" s="12">
        <f t="shared" si="679"/>
        <v>1</v>
      </c>
      <c r="BV300" s="12">
        <f t="shared" si="680"/>
        <v>0</v>
      </c>
      <c r="BW300" s="12">
        <f t="shared" si="670"/>
        <v>1</v>
      </c>
      <c r="BX300" s="12">
        <f t="shared" si="681"/>
        <v>1</v>
      </c>
      <c r="BY300" s="11">
        <f t="shared" si="682"/>
        <v>1</v>
      </c>
      <c r="BZ300" s="11">
        <f t="shared" si="662"/>
        <v>1</v>
      </c>
      <c r="CA300" s="11">
        <f t="shared" si="663"/>
        <v>1</v>
      </c>
      <c r="CB300" s="11">
        <f t="shared" si="664"/>
        <v>2013</v>
      </c>
      <c r="CC300" s="11">
        <f t="shared" si="665"/>
        <v>1</v>
      </c>
      <c r="CD300" s="11" t="str">
        <f t="shared" si="666"/>
        <v>No</v>
      </c>
      <c r="CE300" s="11">
        <f t="shared" si="683"/>
        <v>0</v>
      </c>
      <c r="CF300" s="11">
        <f t="shared" si="684"/>
        <v>0</v>
      </c>
      <c r="CG300" s="11">
        <f t="shared" si="685"/>
        <v>1</v>
      </c>
      <c r="CH300" s="11">
        <f t="shared" si="686"/>
        <v>0</v>
      </c>
      <c r="CI300" s="11">
        <f t="shared" si="667"/>
        <v>1</v>
      </c>
      <c r="CJ300" s="11">
        <f t="shared" si="668"/>
        <v>1</v>
      </c>
    </row>
    <row r="301" spans="1:88" x14ac:dyDescent="0.3">
      <c r="A301" s="11">
        <f t="shared" si="599"/>
        <v>2017</v>
      </c>
      <c r="B301" s="11" t="str">
        <f t="shared" si="600"/>
        <v>20-04-2017 14:37:41 CEST</v>
      </c>
      <c r="C301" s="11" t="str">
        <f t="shared" si="601"/>
        <v>Rwanda</v>
      </c>
      <c r="D301" s="11" t="str">
        <f t="shared" si="602"/>
        <v>Rulindo</v>
      </c>
      <c r="E301" s="11" t="str">
        <f t="shared" si="603"/>
        <v>Mbogo</v>
      </c>
      <c r="F301" s="11" t="str">
        <f t="shared" si="604"/>
        <v>Bukoro</v>
      </c>
      <c r="G301" s="11" t="str">
        <f t="shared" si="605"/>
        <v>Karindi</v>
      </c>
      <c r="H301" s="11" t="str">
        <f t="shared" si="606"/>
        <v/>
      </c>
      <c r="I301" s="11" t="str">
        <f t="shared" si="607"/>
        <v/>
      </c>
      <c r="J301" s="11" t="str">
        <f t="shared" si="608"/>
        <v xml:space="preserve"> </v>
      </c>
      <c r="K301" s="11">
        <f t="shared" si="609"/>
        <v>120</v>
      </c>
      <c r="L301" s="11">
        <f t="shared" si="671"/>
        <v>510</v>
      </c>
      <c r="M301" s="11">
        <f t="shared" si="672"/>
        <v>31</v>
      </c>
      <c r="N301" s="11">
        <f t="shared" si="673"/>
        <v>16.451612903225808</v>
      </c>
      <c r="O301" s="11">
        <f t="shared" si="610"/>
        <v>45</v>
      </c>
      <c r="P301" s="11">
        <f t="shared" si="611"/>
        <v>75</v>
      </c>
      <c r="Q301" s="13">
        <f t="shared" si="674"/>
        <v>0.375</v>
      </c>
      <c r="R301" s="11">
        <f t="shared" si="675"/>
        <v>0</v>
      </c>
      <c r="S301" s="11">
        <f t="shared" si="612"/>
        <v>1</v>
      </c>
      <c r="T301" s="11">
        <f t="shared" si="613"/>
        <v>1</v>
      </c>
      <c r="U301" s="11" t="str">
        <f t="shared" si="614"/>
        <v>Piped Network -- Gravity Only</v>
      </c>
      <c r="V301" s="11">
        <f t="shared" si="615"/>
        <v>2007</v>
      </c>
      <c r="W301" s="11" t="str">
        <f t="shared" si="616"/>
        <v/>
      </c>
      <c r="X301" s="11" t="str">
        <f t="shared" si="617"/>
        <v>Spring</v>
      </c>
      <c r="Y301" s="11">
        <f t="shared" si="618"/>
        <v>1</v>
      </c>
      <c r="Z301" s="11">
        <f t="shared" si="619"/>
        <v>1</v>
      </c>
      <c r="AA301" s="11">
        <f t="shared" si="620"/>
        <v>1</v>
      </c>
      <c r="AB301" s="11" t="str">
        <f t="shared" si="621"/>
        <v>"Springbox" --Intake Structure At A Spring</v>
      </c>
      <c r="AC301" s="11">
        <f t="shared" si="622"/>
        <v>1</v>
      </c>
      <c r="AD301" s="11">
        <f t="shared" si="623"/>
        <v>2016</v>
      </c>
      <c r="AE301" s="11">
        <f t="shared" si="624"/>
        <v>1</v>
      </c>
      <c r="AF301" s="11">
        <f t="shared" si="625"/>
        <v>180</v>
      </c>
      <c r="AG301" s="12">
        <f t="shared" si="676"/>
        <v>9600</v>
      </c>
      <c r="AH301" s="12">
        <f t="shared" si="677"/>
        <v>42.666666666666664</v>
      </c>
      <c r="AI301" s="11">
        <f t="shared" si="678"/>
        <v>1</v>
      </c>
      <c r="AJ301" s="11">
        <f t="shared" si="626"/>
        <v>1</v>
      </c>
      <c r="AK301" s="11">
        <f t="shared" si="627"/>
        <v>1</v>
      </c>
      <c r="AL301" s="11">
        <f t="shared" si="628"/>
        <v>2007</v>
      </c>
      <c r="AM301" s="11">
        <f t="shared" si="629"/>
        <v>1</v>
      </c>
      <c r="AN301" s="11">
        <f t="shared" si="630"/>
        <v>1000</v>
      </c>
      <c r="AO301" s="11">
        <f t="shared" si="631"/>
        <v>1</v>
      </c>
      <c r="AP301" s="11">
        <f t="shared" si="632"/>
        <v>1</v>
      </c>
      <c r="AQ301" s="11">
        <f t="shared" si="633"/>
        <v>1998</v>
      </c>
      <c r="AR301" s="11">
        <f t="shared" si="634"/>
        <v>1</v>
      </c>
      <c r="AS301" s="11">
        <f t="shared" si="635"/>
        <v>0</v>
      </c>
      <c r="AT301" s="11" t="str">
        <f t="shared" si="636"/>
        <v xml:space="preserve"> </v>
      </c>
      <c r="AU301" s="11" t="str">
        <f t="shared" si="637"/>
        <v/>
      </c>
      <c r="AV301" s="11" t="str">
        <f t="shared" si="638"/>
        <v xml:space="preserve"> </v>
      </c>
      <c r="AW301" s="11" t="str">
        <f t="shared" si="639"/>
        <v xml:space="preserve"> </v>
      </c>
      <c r="AX301" s="11">
        <f t="shared" si="640"/>
        <v>0</v>
      </c>
      <c r="AY301" s="11" t="str">
        <f t="shared" si="641"/>
        <v xml:space="preserve"> </v>
      </c>
      <c r="AZ301" s="11" t="str">
        <f t="shared" si="642"/>
        <v xml:space="preserve"> </v>
      </c>
      <c r="BA301" s="11" t="str">
        <f t="shared" si="643"/>
        <v xml:space="preserve"> </v>
      </c>
      <c r="BB301" s="11" t="str">
        <f t="shared" si="644"/>
        <v xml:space="preserve"> </v>
      </c>
      <c r="BC301" s="11">
        <f t="shared" si="645"/>
        <v>0</v>
      </c>
      <c r="BD301" s="11" t="str">
        <f t="shared" si="646"/>
        <v xml:space="preserve"> </v>
      </c>
      <c r="BE301" s="11" t="str">
        <f t="shared" si="647"/>
        <v xml:space="preserve"> </v>
      </c>
      <c r="BF301" s="11" t="str">
        <f t="shared" si="648"/>
        <v xml:space="preserve"> </v>
      </c>
      <c r="BG301" s="11" t="str">
        <f t="shared" si="669"/>
        <v xml:space="preserve"> </v>
      </c>
      <c r="BH301" s="11" t="str">
        <f t="shared" si="649"/>
        <v xml:space="preserve"> </v>
      </c>
      <c r="BI301" s="11" t="str">
        <f t="shared" si="650"/>
        <v xml:space="preserve"> </v>
      </c>
      <c r="BJ301" s="11">
        <f t="shared" si="651"/>
        <v>0</v>
      </c>
      <c r="BK301" s="11" t="str">
        <f t="shared" si="652"/>
        <v/>
      </c>
      <c r="BL301" s="11" t="str">
        <f t="shared" si="653"/>
        <v xml:space="preserve"> </v>
      </c>
      <c r="BM301" s="11" t="str">
        <f t="shared" si="654"/>
        <v xml:space="preserve"> </v>
      </c>
      <c r="BN301" s="11" t="str">
        <f t="shared" si="655"/>
        <v xml:space="preserve"> </v>
      </c>
      <c r="BO301" s="11" t="str">
        <f t="shared" si="656"/>
        <v xml:space="preserve"> </v>
      </c>
      <c r="BP301" s="11" t="str">
        <f t="shared" si="657"/>
        <v xml:space="preserve"> </v>
      </c>
      <c r="BQ301" s="11" t="str">
        <f t="shared" si="658"/>
        <v>0</v>
      </c>
      <c r="BR301" s="25">
        <f t="shared" si="659"/>
        <v>0</v>
      </c>
      <c r="BS301" s="11" t="str">
        <f t="shared" si="660"/>
        <v>Not Present</v>
      </c>
      <c r="BT301" s="11" t="str">
        <f t="shared" si="661"/>
        <v>0</v>
      </c>
      <c r="BU301" s="12">
        <f t="shared" si="679"/>
        <v>1</v>
      </c>
      <c r="BV301" s="12">
        <f t="shared" si="680"/>
        <v>0</v>
      </c>
      <c r="BW301" s="12">
        <f t="shared" si="670"/>
        <v>1</v>
      </c>
      <c r="BX301" s="12">
        <f t="shared" si="681"/>
        <v>1</v>
      </c>
      <c r="BY301" s="11">
        <f t="shared" si="682"/>
        <v>1</v>
      </c>
      <c r="BZ301" s="11">
        <f t="shared" si="662"/>
        <v>1</v>
      </c>
      <c r="CA301" s="11">
        <f t="shared" si="663"/>
        <v>1</v>
      </c>
      <c r="CB301" s="11">
        <f t="shared" si="664"/>
        <v>2016</v>
      </c>
      <c r="CC301" s="11">
        <f t="shared" si="665"/>
        <v>1</v>
      </c>
      <c r="CD301" s="11" t="str">
        <f t="shared" si="666"/>
        <v>No</v>
      </c>
      <c r="CE301" s="11">
        <f t="shared" si="683"/>
        <v>0</v>
      </c>
      <c r="CF301" s="11">
        <f t="shared" si="684"/>
        <v>0</v>
      </c>
      <c r="CG301" s="11">
        <f t="shared" si="685"/>
        <v>1</v>
      </c>
      <c r="CH301" s="11">
        <f t="shared" si="686"/>
        <v>0</v>
      </c>
      <c r="CI301" s="11">
        <f t="shared" si="667"/>
        <v>1</v>
      </c>
      <c r="CJ301" s="11">
        <f t="shared" si="668"/>
        <v>1</v>
      </c>
    </row>
    <row r="302" spans="1:88" x14ac:dyDescent="0.3">
      <c r="A302" s="11">
        <f t="shared" si="599"/>
        <v>2017</v>
      </c>
      <c r="B302" s="11" t="str">
        <f t="shared" si="600"/>
        <v>07-03-2017 10:31:03 CET</v>
      </c>
      <c r="C302" s="11" t="str">
        <f t="shared" si="601"/>
        <v>Rwanda</v>
      </c>
      <c r="D302" s="11" t="str">
        <f t="shared" si="602"/>
        <v>Rulindo</v>
      </c>
      <c r="E302" s="11" t="str">
        <f t="shared" si="603"/>
        <v>Mbogo</v>
      </c>
      <c r="F302" s="11" t="str">
        <f t="shared" si="604"/>
        <v>Bukoro</v>
      </c>
      <c r="G302" s="11" t="str">
        <f t="shared" si="605"/>
        <v>Gasama</v>
      </c>
      <c r="H302" s="11" t="str">
        <f t="shared" si="606"/>
        <v/>
      </c>
      <c r="I302" s="11" t="str">
        <f t="shared" si="607"/>
        <v/>
      </c>
      <c r="J302" s="11" t="str">
        <f t="shared" si="608"/>
        <v>Gasama</v>
      </c>
      <c r="K302" s="11">
        <f t="shared" si="609"/>
        <v>118</v>
      </c>
      <c r="L302" s="11">
        <f t="shared" si="671"/>
        <v>911</v>
      </c>
      <c r="M302" s="11">
        <f t="shared" si="672"/>
        <v>5</v>
      </c>
      <c r="N302" s="11">
        <f t="shared" si="673"/>
        <v>182.2</v>
      </c>
      <c r="O302" s="11">
        <f t="shared" si="610"/>
        <v>21</v>
      </c>
      <c r="P302" s="11">
        <f t="shared" si="611"/>
        <v>97</v>
      </c>
      <c r="Q302" s="13">
        <f t="shared" si="674"/>
        <v>0.17796610169491525</v>
      </c>
      <c r="R302" s="11">
        <f t="shared" si="675"/>
        <v>0</v>
      </c>
      <c r="S302" s="11">
        <f t="shared" si="612"/>
        <v>1</v>
      </c>
      <c r="T302" s="11">
        <f t="shared" si="613"/>
        <v>1</v>
      </c>
      <c r="U302" s="11" t="str">
        <f t="shared" si="614"/>
        <v>Piped Network -- Gravity Only</v>
      </c>
      <c r="V302" s="11">
        <f t="shared" si="615"/>
        <v>1997</v>
      </c>
      <c r="W302" s="11" t="str">
        <f t="shared" si="616"/>
        <v>Governement (District, Wasac) And Water For People</v>
      </c>
      <c r="X302" s="11" t="str">
        <f t="shared" si="617"/>
        <v>Spring</v>
      </c>
      <c r="Y302" s="11">
        <f t="shared" si="618"/>
        <v>2</v>
      </c>
      <c r="Z302" s="11">
        <f t="shared" si="619"/>
        <v>1</v>
      </c>
      <c r="AA302" s="11">
        <f t="shared" si="620"/>
        <v>1</v>
      </c>
      <c r="AB302" s="11" t="str">
        <f t="shared" si="621"/>
        <v>Start And Collection Chamber</v>
      </c>
      <c r="AC302" s="11">
        <f t="shared" si="622"/>
        <v>2</v>
      </c>
      <c r="AD302" s="11">
        <f t="shared" si="623"/>
        <v>2016</v>
      </c>
      <c r="AE302" s="11">
        <f t="shared" si="624"/>
        <v>1</v>
      </c>
      <c r="AF302" s="11">
        <f t="shared" si="625"/>
        <v>30</v>
      </c>
      <c r="AG302" s="12">
        <f t="shared" si="676"/>
        <v>57600</v>
      </c>
      <c r="AH302" s="12">
        <f t="shared" si="677"/>
        <v>548.57142857142856</v>
      </c>
      <c r="AI302" s="11">
        <f t="shared" si="678"/>
        <v>1</v>
      </c>
      <c r="AJ302" s="11">
        <f t="shared" si="626"/>
        <v>1</v>
      </c>
      <c r="AK302" s="11">
        <f t="shared" si="627"/>
        <v>1</v>
      </c>
      <c r="AL302" s="11">
        <f t="shared" si="628"/>
        <v>2016</v>
      </c>
      <c r="AM302" s="11">
        <f t="shared" si="629"/>
        <v>1</v>
      </c>
      <c r="AN302" s="11">
        <f t="shared" si="630"/>
        <v>700</v>
      </c>
      <c r="AO302" s="11">
        <f t="shared" si="631"/>
        <v>1</v>
      </c>
      <c r="AP302" s="11">
        <f t="shared" si="632"/>
        <v>1</v>
      </c>
      <c r="AQ302" s="11">
        <f t="shared" si="633"/>
        <v>2016</v>
      </c>
      <c r="AR302" s="11">
        <f t="shared" si="634"/>
        <v>1</v>
      </c>
      <c r="AS302" s="11">
        <f t="shared" si="635"/>
        <v>1</v>
      </c>
      <c r="AT302" s="11">
        <f t="shared" si="636"/>
        <v>2</v>
      </c>
      <c r="AU302" s="11" t="str">
        <f t="shared" si="637"/>
        <v>Washout And Valve Chamber</v>
      </c>
      <c r="AV302" s="11">
        <f t="shared" si="638"/>
        <v>2016</v>
      </c>
      <c r="AW302" s="11">
        <f t="shared" si="639"/>
        <v>1</v>
      </c>
      <c r="AX302" s="11">
        <f t="shared" si="640"/>
        <v>1</v>
      </c>
      <c r="AY302" s="11">
        <f t="shared" si="641"/>
        <v>2</v>
      </c>
      <c r="AZ302" s="11">
        <f t="shared" si="642"/>
        <v>2016</v>
      </c>
      <c r="BA302" s="11">
        <f t="shared" si="643"/>
        <v>1</v>
      </c>
      <c r="BB302" s="11">
        <f t="shared" si="644"/>
        <v>800</v>
      </c>
      <c r="BC302" s="11">
        <f t="shared" si="645"/>
        <v>0</v>
      </c>
      <c r="BD302" s="11" t="str">
        <f t="shared" si="646"/>
        <v xml:space="preserve"> </v>
      </c>
      <c r="BE302" s="11" t="str">
        <f t="shared" si="647"/>
        <v xml:space="preserve"> </v>
      </c>
      <c r="BF302" s="11" t="str">
        <f t="shared" si="648"/>
        <v xml:space="preserve"> </v>
      </c>
      <c r="BG302" s="11" t="str">
        <f t="shared" si="669"/>
        <v xml:space="preserve"> </v>
      </c>
      <c r="BH302" s="11" t="str">
        <f t="shared" si="649"/>
        <v xml:space="preserve"> </v>
      </c>
      <c r="BI302" s="11" t="str">
        <f t="shared" si="650"/>
        <v xml:space="preserve"> </v>
      </c>
      <c r="BJ302" s="11">
        <f t="shared" si="651"/>
        <v>0</v>
      </c>
      <c r="BK302" s="11" t="str">
        <f t="shared" si="652"/>
        <v/>
      </c>
      <c r="BL302" s="11" t="str">
        <f t="shared" si="653"/>
        <v xml:space="preserve"> </v>
      </c>
      <c r="BM302" s="11" t="str">
        <f t="shared" si="654"/>
        <v xml:space="preserve"> </v>
      </c>
      <c r="BN302" s="11" t="str">
        <f t="shared" si="655"/>
        <v xml:space="preserve"> </v>
      </c>
      <c r="BO302" s="11" t="str">
        <f t="shared" si="656"/>
        <v xml:space="preserve"> </v>
      </c>
      <c r="BP302" s="11" t="str">
        <f t="shared" si="657"/>
        <v xml:space="preserve"> </v>
      </c>
      <c r="BQ302" s="11" t="str">
        <f t="shared" si="658"/>
        <v>0</v>
      </c>
      <c r="BR302" s="25">
        <f t="shared" si="659"/>
        <v>0</v>
      </c>
      <c r="BS302" s="11" t="str">
        <f t="shared" si="660"/>
        <v>Not Present</v>
      </c>
      <c r="BT302" s="11" t="str">
        <f t="shared" si="661"/>
        <v>0</v>
      </c>
      <c r="BU302" s="12">
        <f t="shared" si="679"/>
        <v>1</v>
      </c>
      <c r="BV302" s="12">
        <f t="shared" si="680"/>
        <v>0</v>
      </c>
      <c r="BW302" s="12">
        <f t="shared" si="670"/>
        <v>1</v>
      </c>
      <c r="BX302" s="12">
        <f t="shared" si="681"/>
        <v>1</v>
      </c>
      <c r="BY302" s="11">
        <f t="shared" si="682"/>
        <v>1</v>
      </c>
      <c r="BZ302" s="11">
        <f t="shared" si="662"/>
        <v>1</v>
      </c>
      <c r="CA302" s="11">
        <f t="shared" si="663"/>
        <v>5</v>
      </c>
      <c r="CB302" s="11">
        <f t="shared" si="664"/>
        <v>2016</v>
      </c>
      <c r="CC302" s="11">
        <f t="shared" si="665"/>
        <v>1</v>
      </c>
      <c r="CD302" s="11" t="str">
        <f t="shared" si="666"/>
        <v>No</v>
      </c>
      <c r="CE302" s="11">
        <f t="shared" si="683"/>
        <v>0</v>
      </c>
      <c r="CF302" s="11">
        <f t="shared" si="684"/>
        <v>0</v>
      </c>
      <c r="CG302" s="11">
        <f t="shared" si="685"/>
        <v>1</v>
      </c>
      <c r="CH302" s="11">
        <f t="shared" si="686"/>
        <v>0</v>
      </c>
      <c r="CI302" s="11">
        <f t="shared" si="667"/>
        <v>1</v>
      </c>
      <c r="CJ302" s="11">
        <f t="shared" si="668"/>
        <v>1</v>
      </c>
    </row>
    <row r="303" spans="1:88" x14ac:dyDescent="0.3">
      <c r="A303" s="11">
        <f t="shared" si="599"/>
        <v>2017</v>
      </c>
      <c r="B303" s="11" t="str">
        <f t="shared" si="600"/>
        <v>23-03-2017 12:05:56 CET</v>
      </c>
      <c r="C303" s="11" t="str">
        <f t="shared" si="601"/>
        <v>Rwanda</v>
      </c>
      <c r="D303" s="11" t="str">
        <f t="shared" si="602"/>
        <v>Rulindo</v>
      </c>
      <c r="E303" s="11" t="str">
        <f t="shared" si="603"/>
        <v>Murambi</v>
      </c>
      <c r="F303" s="11" t="str">
        <f t="shared" si="604"/>
        <v>Gatwa</v>
      </c>
      <c r="G303" s="11" t="str">
        <f t="shared" si="605"/>
        <v>Gatare</v>
      </c>
      <c r="H303" s="11" t="str">
        <f t="shared" si="606"/>
        <v/>
      </c>
      <c r="I303" s="11" t="str">
        <f t="shared" si="607"/>
        <v/>
      </c>
      <c r="J303" s="11" t="str">
        <f t="shared" si="608"/>
        <v>rwiseke</v>
      </c>
      <c r="K303" s="11">
        <f t="shared" si="609"/>
        <v>179</v>
      </c>
      <c r="L303" s="11">
        <f t="shared" si="671"/>
        <v>9536</v>
      </c>
      <c r="M303" s="11">
        <f t="shared" si="672"/>
        <v>5</v>
      </c>
      <c r="N303" s="11">
        <f t="shared" si="673"/>
        <v>1907.2</v>
      </c>
      <c r="O303" s="11">
        <f t="shared" si="610"/>
        <v>179</v>
      </c>
      <c r="P303" s="11" t="str">
        <f t="shared" si="611"/>
        <v xml:space="preserve"> </v>
      </c>
      <c r="Q303" s="13">
        <f t="shared" si="674"/>
        <v>1</v>
      </c>
      <c r="R303" s="11">
        <f t="shared" si="675"/>
        <v>1</v>
      </c>
      <c r="S303" s="11">
        <f t="shared" si="612"/>
        <v>0</v>
      </c>
      <c r="T303" s="11">
        <f t="shared" si="613"/>
        <v>1</v>
      </c>
      <c r="U303" s="11" t="str">
        <f t="shared" si="614"/>
        <v>Piped Network -- Gravity Only</v>
      </c>
      <c r="V303" s="11">
        <f t="shared" si="615"/>
        <v>2001</v>
      </c>
      <c r="W303" s="11" t="str">
        <f t="shared" si="616"/>
        <v>Governement (District, Wasac) And Water For People</v>
      </c>
      <c r="X303" s="11" t="str">
        <f t="shared" si="617"/>
        <v>Spring</v>
      </c>
      <c r="Y303" s="11">
        <f t="shared" si="618"/>
        <v>3</v>
      </c>
      <c r="Z303" s="11">
        <f t="shared" si="619"/>
        <v>1</v>
      </c>
      <c r="AA303" s="11">
        <f t="shared" si="620"/>
        <v>0</v>
      </c>
      <c r="AB303" s="11" t="str">
        <f t="shared" si="621"/>
        <v/>
      </c>
      <c r="AC303" s="11" t="str">
        <f t="shared" si="622"/>
        <v xml:space="preserve"> </v>
      </c>
      <c r="AD303" s="11" t="str">
        <f t="shared" si="623"/>
        <v xml:space="preserve"> </v>
      </c>
      <c r="AE303" s="11" t="str">
        <f t="shared" si="624"/>
        <v xml:space="preserve"> </v>
      </c>
      <c r="AF303" s="11">
        <f t="shared" si="625"/>
        <v>55</v>
      </c>
      <c r="AG303" s="12">
        <f t="shared" si="676"/>
        <v>31418.18181818182</v>
      </c>
      <c r="AH303" s="12">
        <f t="shared" si="677"/>
        <v>35.10411376333164</v>
      </c>
      <c r="AI303" s="11">
        <f t="shared" si="678"/>
        <v>1</v>
      </c>
      <c r="AJ303" s="11">
        <f t="shared" si="626"/>
        <v>1</v>
      </c>
      <c r="AK303" s="11">
        <f t="shared" si="627"/>
        <v>1</v>
      </c>
      <c r="AL303" s="11">
        <f t="shared" si="628"/>
        <v>2001</v>
      </c>
      <c r="AM303" s="11">
        <f t="shared" si="629"/>
        <v>1</v>
      </c>
      <c r="AN303" s="11">
        <f t="shared" si="630"/>
        <v>1200</v>
      </c>
      <c r="AO303" s="11">
        <f t="shared" si="631"/>
        <v>1</v>
      </c>
      <c r="AP303" s="11">
        <f t="shared" si="632"/>
        <v>7</v>
      </c>
      <c r="AQ303" s="11">
        <f t="shared" si="633"/>
        <v>2001</v>
      </c>
      <c r="AR303" s="11">
        <f t="shared" si="634"/>
        <v>1</v>
      </c>
      <c r="AS303" s="11">
        <f t="shared" si="635"/>
        <v>0</v>
      </c>
      <c r="AT303" s="11" t="str">
        <f t="shared" si="636"/>
        <v xml:space="preserve"> </v>
      </c>
      <c r="AU303" s="11" t="str">
        <f t="shared" si="637"/>
        <v/>
      </c>
      <c r="AV303" s="11" t="str">
        <f t="shared" si="638"/>
        <v xml:space="preserve"> </v>
      </c>
      <c r="AW303" s="11" t="str">
        <f t="shared" si="639"/>
        <v xml:space="preserve"> </v>
      </c>
      <c r="AX303" s="11">
        <f t="shared" si="640"/>
        <v>1</v>
      </c>
      <c r="AY303" s="11">
        <f t="shared" si="641"/>
        <v>1</v>
      </c>
      <c r="AZ303" s="11">
        <f t="shared" si="642"/>
        <v>2001</v>
      </c>
      <c r="BA303" s="11">
        <f t="shared" si="643"/>
        <v>1</v>
      </c>
      <c r="BB303" s="11">
        <f t="shared" si="644"/>
        <v>1200</v>
      </c>
      <c r="BC303" s="11">
        <f t="shared" si="645"/>
        <v>0</v>
      </c>
      <c r="BD303" s="11" t="str">
        <f t="shared" si="646"/>
        <v xml:space="preserve"> </v>
      </c>
      <c r="BE303" s="11" t="str">
        <f t="shared" si="647"/>
        <v xml:space="preserve"> </v>
      </c>
      <c r="BF303" s="11" t="str">
        <f t="shared" si="648"/>
        <v xml:space="preserve"> </v>
      </c>
      <c r="BG303" s="11" t="str">
        <f t="shared" si="669"/>
        <v xml:space="preserve"> </v>
      </c>
      <c r="BH303" s="11" t="str">
        <f t="shared" si="649"/>
        <v xml:space="preserve"> </v>
      </c>
      <c r="BI303" s="11" t="str">
        <f t="shared" si="650"/>
        <v xml:space="preserve"> </v>
      </c>
      <c r="BJ303" s="11">
        <f t="shared" si="651"/>
        <v>0</v>
      </c>
      <c r="BK303" s="11" t="str">
        <f t="shared" si="652"/>
        <v/>
      </c>
      <c r="BL303" s="11" t="str">
        <f t="shared" si="653"/>
        <v xml:space="preserve"> </v>
      </c>
      <c r="BM303" s="11" t="str">
        <f t="shared" si="654"/>
        <v xml:space="preserve"> </v>
      </c>
      <c r="BN303" s="11" t="str">
        <f t="shared" si="655"/>
        <v xml:space="preserve"> </v>
      </c>
      <c r="BO303" s="11" t="str">
        <f t="shared" si="656"/>
        <v xml:space="preserve"> </v>
      </c>
      <c r="BP303" s="11" t="str">
        <f t="shared" si="657"/>
        <v xml:space="preserve"> </v>
      </c>
      <c r="BQ303" s="11" t="str">
        <f t="shared" si="658"/>
        <v>0</v>
      </c>
      <c r="BR303" s="25">
        <f t="shared" si="659"/>
        <v>0</v>
      </c>
      <c r="BS303" s="11" t="str">
        <f t="shared" si="660"/>
        <v>Not Present</v>
      </c>
      <c r="BT303" s="11" t="str">
        <f t="shared" si="661"/>
        <v>0</v>
      </c>
      <c r="BU303" s="12">
        <f t="shared" si="679"/>
        <v>1</v>
      </c>
      <c r="BV303" s="12">
        <f t="shared" si="680"/>
        <v>0</v>
      </c>
      <c r="BW303" s="12">
        <f t="shared" si="670"/>
        <v>1</v>
      </c>
      <c r="BX303" s="12">
        <f t="shared" si="681"/>
        <v>1</v>
      </c>
      <c r="BY303" s="11">
        <f t="shared" si="682"/>
        <v>1</v>
      </c>
      <c r="BZ303" s="11">
        <f t="shared" si="662"/>
        <v>1</v>
      </c>
      <c r="CA303" s="11">
        <f t="shared" si="663"/>
        <v>1</v>
      </c>
      <c r="CB303" s="11">
        <f t="shared" si="664"/>
        <v>2001</v>
      </c>
      <c r="CC303" s="11">
        <f t="shared" si="665"/>
        <v>1</v>
      </c>
      <c r="CD303" s="11" t="str">
        <f t="shared" si="666"/>
        <v>No</v>
      </c>
      <c r="CE303" s="11">
        <f t="shared" si="683"/>
        <v>0</v>
      </c>
      <c r="CF303" s="11">
        <f t="shared" si="684"/>
        <v>0</v>
      </c>
      <c r="CG303" s="11">
        <f t="shared" si="685"/>
        <v>1</v>
      </c>
      <c r="CH303" s="11">
        <f t="shared" si="686"/>
        <v>0</v>
      </c>
      <c r="CI303" s="11">
        <f t="shared" si="667"/>
        <v>1</v>
      </c>
      <c r="CJ303" s="11">
        <f t="shared" si="668"/>
        <v>1</v>
      </c>
    </row>
    <row r="304" spans="1:88" x14ac:dyDescent="0.3">
      <c r="A304" s="11">
        <f t="shared" si="599"/>
        <v>2017</v>
      </c>
      <c r="B304" s="11" t="str">
        <f t="shared" si="600"/>
        <v>10-03-2017 10:24:35 CET</v>
      </c>
      <c r="C304" s="11" t="str">
        <f t="shared" si="601"/>
        <v>Rwanda</v>
      </c>
      <c r="D304" s="11" t="str">
        <f t="shared" si="602"/>
        <v>Rulindo</v>
      </c>
      <c r="E304" s="11" t="str">
        <f t="shared" si="603"/>
        <v>Ngoma</v>
      </c>
      <c r="F304" s="11" t="str">
        <f t="shared" si="604"/>
        <v>Kabuga</v>
      </c>
      <c r="G304" s="11" t="str">
        <f t="shared" si="605"/>
        <v>Kirambo</v>
      </c>
      <c r="H304" s="11" t="str">
        <f t="shared" si="606"/>
        <v/>
      </c>
      <c r="I304" s="11" t="str">
        <f t="shared" si="607"/>
        <v/>
      </c>
      <c r="J304" s="11" t="str">
        <f t="shared" si="608"/>
        <v>Kabarore-Ngoma-Nyabuko network</v>
      </c>
      <c r="K304" s="11">
        <f t="shared" si="609"/>
        <v>131</v>
      </c>
      <c r="L304" s="11">
        <f t="shared" si="671"/>
        <v>8284</v>
      </c>
      <c r="M304" s="11">
        <f t="shared" si="672"/>
        <v>14</v>
      </c>
      <c r="N304" s="11">
        <f t="shared" si="673"/>
        <v>591.71428571428567</v>
      </c>
      <c r="O304" s="11">
        <f t="shared" si="610"/>
        <v>48</v>
      </c>
      <c r="P304" s="11">
        <f t="shared" si="611"/>
        <v>83</v>
      </c>
      <c r="Q304" s="13">
        <f t="shared" si="674"/>
        <v>0.36641221374045801</v>
      </c>
      <c r="R304" s="11">
        <f t="shared" si="675"/>
        <v>0</v>
      </c>
      <c r="S304" s="11">
        <f t="shared" si="612"/>
        <v>0</v>
      </c>
      <c r="T304" s="11">
        <f t="shared" si="613"/>
        <v>1</v>
      </c>
      <c r="U304" s="11" t="str">
        <f t="shared" si="614"/>
        <v>Piped Network With Pump</v>
      </c>
      <c r="V304" s="11">
        <f t="shared" si="615"/>
        <v>2014</v>
      </c>
      <c r="W304" s="11" t="str">
        <f t="shared" si="616"/>
        <v>Governement (District, Wasac) And Water For People</v>
      </c>
      <c r="X304" s="11" t="str">
        <f t="shared" si="617"/>
        <v>Spring</v>
      </c>
      <c r="Y304" s="11">
        <f t="shared" si="618"/>
        <v>4</v>
      </c>
      <c r="Z304" s="11">
        <f t="shared" si="619"/>
        <v>1</v>
      </c>
      <c r="AA304" s="11">
        <f t="shared" si="620"/>
        <v>1</v>
      </c>
      <c r="AB304" s="11" t="str">
        <f t="shared" si="621"/>
        <v>"Springbox" --Intake Structure At A Spring|Collection Chamber</v>
      </c>
      <c r="AC304" s="11">
        <f t="shared" si="622"/>
        <v>5</v>
      </c>
      <c r="AD304" s="11">
        <f t="shared" si="623"/>
        <v>2014</v>
      </c>
      <c r="AE304" s="11">
        <f t="shared" si="624"/>
        <v>1</v>
      </c>
      <c r="AF304" s="11">
        <f t="shared" si="625"/>
        <v>4</v>
      </c>
      <c r="AG304" s="12">
        <f t="shared" si="676"/>
        <v>432000</v>
      </c>
      <c r="AH304" s="12">
        <f t="shared" si="677"/>
        <v>1800</v>
      </c>
      <c r="AI304" s="11">
        <f t="shared" si="678"/>
        <v>1</v>
      </c>
      <c r="AJ304" s="11">
        <f t="shared" si="626"/>
        <v>1</v>
      </c>
      <c r="AK304" s="11">
        <f t="shared" si="627"/>
        <v>2</v>
      </c>
      <c r="AL304" s="11">
        <f t="shared" si="628"/>
        <v>2014</v>
      </c>
      <c r="AM304" s="11">
        <f t="shared" si="629"/>
        <v>1</v>
      </c>
      <c r="AN304" s="11">
        <f t="shared" si="630"/>
        <v>8000</v>
      </c>
      <c r="AO304" s="11">
        <f t="shared" si="631"/>
        <v>1</v>
      </c>
      <c r="AP304" s="11">
        <f t="shared" si="632"/>
        <v>13</v>
      </c>
      <c r="AQ304" s="11">
        <f t="shared" si="633"/>
        <v>2014</v>
      </c>
      <c r="AR304" s="11">
        <f t="shared" si="634"/>
        <v>1</v>
      </c>
      <c r="AS304" s="11">
        <f t="shared" si="635"/>
        <v>0</v>
      </c>
      <c r="AT304" s="11" t="str">
        <f t="shared" si="636"/>
        <v xml:space="preserve"> </v>
      </c>
      <c r="AU304" s="11" t="str">
        <f t="shared" si="637"/>
        <v/>
      </c>
      <c r="AV304" s="11" t="str">
        <f t="shared" si="638"/>
        <v xml:space="preserve"> </v>
      </c>
      <c r="AW304" s="11" t="str">
        <f t="shared" si="639"/>
        <v xml:space="preserve"> </v>
      </c>
      <c r="AX304" s="11">
        <f t="shared" si="640"/>
        <v>1</v>
      </c>
      <c r="AY304" s="11">
        <f t="shared" si="641"/>
        <v>2</v>
      </c>
      <c r="AZ304" s="11">
        <f t="shared" si="642"/>
        <v>2014</v>
      </c>
      <c r="BA304" s="11">
        <f t="shared" si="643"/>
        <v>1</v>
      </c>
      <c r="BB304" s="11">
        <f t="shared" si="644"/>
        <v>7000</v>
      </c>
      <c r="BC304" s="11">
        <f t="shared" si="645"/>
        <v>1</v>
      </c>
      <c r="BD304" s="11">
        <f t="shared" si="646"/>
        <v>2</v>
      </c>
      <c r="BE304" s="11">
        <f t="shared" si="647"/>
        <v>2014</v>
      </c>
      <c r="BF304" s="11">
        <f t="shared" si="648"/>
        <v>2</v>
      </c>
      <c r="BG304" s="11">
        <f t="shared" si="669"/>
        <v>1</v>
      </c>
      <c r="BH304" s="11">
        <f t="shared" si="649"/>
        <v>2014</v>
      </c>
      <c r="BI304" s="11">
        <f t="shared" si="650"/>
        <v>1</v>
      </c>
      <c r="BJ304" s="11">
        <f t="shared" si="651"/>
        <v>0</v>
      </c>
      <c r="BK304" s="11" t="str">
        <f t="shared" si="652"/>
        <v/>
      </c>
      <c r="BL304" s="11" t="str">
        <f t="shared" si="653"/>
        <v xml:space="preserve"> </v>
      </c>
      <c r="BM304" s="11" t="str">
        <f t="shared" si="654"/>
        <v xml:space="preserve"> </v>
      </c>
      <c r="BN304" s="11" t="str">
        <f t="shared" si="655"/>
        <v xml:space="preserve"> </v>
      </c>
      <c r="BO304" s="11" t="str">
        <f t="shared" si="656"/>
        <v xml:space="preserve"> </v>
      </c>
      <c r="BP304" s="11" t="str">
        <f t="shared" si="657"/>
        <v xml:space="preserve"> </v>
      </c>
      <c r="BQ304" s="11" t="str">
        <f t="shared" si="658"/>
        <v>0</v>
      </c>
      <c r="BR304" s="25">
        <f t="shared" si="659"/>
        <v>0</v>
      </c>
      <c r="BS304" s="11" t="str">
        <f t="shared" si="660"/>
        <v>Not Present</v>
      </c>
      <c r="BT304" s="11" t="str">
        <f t="shared" si="661"/>
        <v>0</v>
      </c>
      <c r="BU304" s="12">
        <f t="shared" si="679"/>
        <v>1</v>
      </c>
      <c r="BV304" s="12">
        <f t="shared" si="680"/>
        <v>0</v>
      </c>
      <c r="BW304" s="12">
        <f t="shared" si="670"/>
        <v>1</v>
      </c>
      <c r="BX304" s="12">
        <f t="shared" si="681"/>
        <v>1</v>
      </c>
      <c r="BY304" s="11">
        <f t="shared" si="682"/>
        <v>1</v>
      </c>
      <c r="BZ304" s="11">
        <f t="shared" si="662"/>
        <v>1</v>
      </c>
      <c r="CA304" s="11">
        <f t="shared" si="663"/>
        <v>17</v>
      </c>
      <c r="CB304" s="11">
        <f t="shared" si="664"/>
        <v>2014</v>
      </c>
      <c r="CC304" s="11">
        <f t="shared" si="665"/>
        <v>1</v>
      </c>
      <c r="CD304" s="11" t="str">
        <f t="shared" si="666"/>
        <v>Yes</v>
      </c>
      <c r="CE304" s="11">
        <f t="shared" si="683"/>
        <v>1</v>
      </c>
      <c r="CF304" s="11">
        <f t="shared" si="684"/>
        <v>10</v>
      </c>
      <c r="CG304" s="11">
        <f t="shared" si="685"/>
        <v>0</v>
      </c>
      <c r="CH304" s="11">
        <f t="shared" si="686"/>
        <v>10</v>
      </c>
      <c r="CI304" s="11">
        <f t="shared" si="667"/>
        <v>1</v>
      </c>
      <c r="CJ304" s="11">
        <f t="shared" si="668"/>
        <v>1</v>
      </c>
    </row>
    <row r="305" spans="1:88" x14ac:dyDescent="0.3">
      <c r="A305" s="11">
        <f t="shared" si="599"/>
        <v>2017</v>
      </c>
      <c r="B305" s="11" t="str">
        <f t="shared" si="600"/>
        <v>11-03-2017 10:12:28 CET</v>
      </c>
      <c r="C305" s="11" t="str">
        <f t="shared" si="601"/>
        <v>Rwanda</v>
      </c>
      <c r="D305" s="11" t="str">
        <f t="shared" si="602"/>
        <v>Rulindo</v>
      </c>
      <c r="E305" s="11" t="str">
        <f t="shared" si="603"/>
        <v>Rukozo</v>
      </c>
      <c r="F305" s="11" t="str">
        <f t="shared" si="604"/>
        <v>Mberuka</v>
      </c>
      <c r="G305" s="11" t="str">
        <f t="shared" si="605"/>
        <v>Gahwazi</v>
      </c>
      <c r="H305" s="11" t="str">
        <f t="shared" si="606"/>
        <v/>
      </c>
      <c r="I305" s="11" t="str">
        <f t="shared" si="607"/>
        <v/>
      </c>
      <c r="J305" s="11" t="str">
        <f t="shared" si="608"/>
        <v>Nyamagana</v>
      </c>
      <c r="K305" s="11">
        <f t="shared" si="609"/>
        <v>50</v>
      </c>
      <c r="L305" s="11">
        <f t="shared" si="671"/>
        <v>20456</v>
      </c>
      <c r="M305" s="11">
        <f t="shared" si="672"/>
        <v>36</v>
      </c>
      <c r="N305" s="11">
        <f t="shared" si="673"/>
        <v>568.22222222222217</v>
      </c>
      <c r="O305" s="11">
        <f t="shared" si="610"/>
        <v>45</v>
      </c>
      <c r="P305" s="11">
        <f t="shared" si="611"/>
        <v>5</v>
      </c>
      <c r="Q305" s="13">
        <f t="shared" si="674"/>
        <v>0.9</v>
      </c>
      <c r="R305" s="11">
        <f t="shared" si="675"/>
        <v>0</v>
      </c>
      <c r="S305" s="11">
        <f t="shared" si="612"/>
        <v>0</v>
      </c>
      <c r="T305" s="11">
        <f t="shared" si="613"/>
        <v>1</v>
      </c>
      <c r="U305" s="11" t="str">
        <f t="shared" si="614"/>
        <v>Piped Network -- Gravity Only</v>
      </c>
      <c r="V305" s="11">
        <f t="shared" si="615"/>
        <v>2011</v>
      </c>
      <c r="W305" s="11" t="str">
        <f t="shared" si="616"/>
        <v>Government And African Development Bank</v>
      </c>
      <c r="X305" s="11" t="str">
        <f t="shared" si="617"/>
        <v>Spring</v>
      </c>
      <c r="Y305" s="11">
        <f t="shared" si="618"/>
        <v>2</v>
      </c>
      <c r="Z305" s="11">
        <f t="shared" si="619"/>
        <v>1</v>
      </c>
      <c r="AA305" s="11">
        <f t="shared" si="620"/>
        <v>1</v>
      </c>
      <c r="AB305" s="11" t="str">
        <f t="shared" si="621"/>
        <v>"Springbox" --Intake Structure At A Spring</v>
      </c>
      <c r="AC305" s="11">
        <f t="shared" si="622"/>
        <v>1</v>
      </c>
      <c r="AD305" s="11">
        <f t="shared" si="623"/>
        <v>2015</v>
      </c>
      <c r="AE305" s="11">
        <f t="shared" si="624"/>
        <v>1</v>
      </c>
      <c r="AF305" s="11">
        <f t="shared" si="625"/>
        <v>5</v>
      </c>
      <c r="AG305" s="12">
        <f t="shared" si="676"/>
        <v>345600</v>
      </c>
      <c r="AH305" s="12">
        <f t="shared" si="677"/>
        <v>1536</v>
      </c>
      <c r="AI305" s="11">
        <f t="shared" si="678"/>
        <v>1</v>
      </c>
      <c r="AJ305" s="11">
        <f t="shared" si="626"/>
        <v>1</v>
      </c>
      <c r="AK305" s="11">
        <f t="shared" si="627"/>
        <v>2</v>
      </c>
      <c r="AL305" s="11">
        <f t="shared" si="628"/>
        <v>2011</v>
      </c>
      <c r="AM305" s="11">
        <f t="shared" si="629"/>
        <v>1</v>
      </c>
      <c r="AN305" s="11">
        <f t="shared" si="630"/>
        <v>5</v>
      </c>
      <c r="AO305" s="11">
        <f t="shared" si="631"/>
        <v>1</v>
      </c>
      <c r="AP305" s="11">
        <f t="shared" si="632"/>
        <v>11</v>
      </c>
      <c r="AQ305" s="11">
        <f t="shared" si="633"/>
        <v>2011</v>
      </c>
      <c r="AR305" s="11">
        <f t="shared" si="634"/>
        <v>1</v>
      </c>
      <c r="AS305" s="11">
        <f t="shared" si="635"/>
        <v>1</v>
      </c>
      <c r="AT305" s="11">
        <f t="shared" si="636"/>
        <v>15</v>
      </c>
      <c r="AU305" s="11" t="str">
        <f t="shared" si="637"/>
        <v>Pressure Break Tank|Distribution Chamber</v>
      </c>
      <c r="AV305" s="11">
        <f t="shared" si="638"/>
        <v>2011</v>
      </c>
      <c r="AW305" s="11">
        <f t="shared" si="639"/>
        <v>1</v>
      </c>
      <c r="AX305" s="11">
        <f t="shared" si="640"/>
        <v>1</v>
      </c>
      <c r="AY305" s="11">
        <f t="shared" si="641"/>
        <v>3</v>
      </c>
      <c r="AZ305" s="11">
        <f t="shared" si="642"/>
        <v>2011</v>
      </c>
      <c r="BA305" s="11">
        <f t="shared" si="643"/>
        <v>2</v>
      </c>
      <c r="BB305" s="11">
        <f t="shared" si="644"/>
        <v>37000</v>
      </c>
      <c r="BC305" s="11">
        <f t="shared" si="645"/>
        <v>0</v>
      </c>
      <c r="BD305" s="11" t="str">
        <f t="shared" si="646"/>
        <v xml:space="preserve"> </v>
      </c>
      <c r="BE305" s="11" t="str">
        <f t="shared" si="647"/>
        <v xml:space="preserve"> </v>
      </c>
      <c r="BF305" s="11" t="str">
        <f t="shared" si="648"/>
        <v xml:space="preserve"> </v>
      </c>
      <c r="BG305" s="11" t="str">
        <f t="shared" si="669"/>
        <v xml:space="preserve"> </v>
      </c>
      <c r="BH305" s="11" t="str">
        <f t="shared" si="649"/>
        <v xml:space="preserve"> </v>
      </c>
      <c r="BI305" s="11" t="str">
        <f t="shared" si="650"/>
        <v xml:space="preserve"> </v>
      </c>
      <c r="BJ305" s="11">
        <f t="shared" si="651"/>
        <v>0</v>
      </c>
      <c r="BK305" s="11" t="str">
        <f t="shared" si="652"/>
        <v/>
      </c>
      <c r="BL305" s="11" t="str">
        <f t="shared" si="653"/>
        <v xml:space="preserve"> </v>
      </c>
      <c r="BM305" s="11" t="str">
        <f t="shared" si="654"/>
        <v xml:space="preserve"> </v>
      </c>
      <c r="BN305" s="11" t="str">
        <f t="shared" si="655"/>
        <v xml:space="preserve"> </v>
      </c>
      <c r="BO305" s="11" t="str">
        <f t="shared" si="656"/>
        <v xml:space="preserve"> </v>
      </c>
      <c r="BP305" s="11" t="str">
        <f t="shared" si="657"/>
        <v xml:space="preserve"> </v>
      </c>
      <c r="BQ305" s="11" t="str">
        <f t="shared" si="658"/>
        <v>0</v>
      </c>
      <c r="BR305" s="25">
        <f t="shared" si="659"/>
        <v>0</v>
      </c>
      <c r="BS305" s="11" t="str">
        <f t="shared" si="660"/>
        <v>Not Present</v>
      </c>
      <c r="BT305" s="11" t="str">
        <f t="shared" si="661"/>
        <v>0</v>
      </c>
      <c r="BU305" s="12">
        <f t="shared" si="679"/>
        <v>1</v>
      </c>
      <c r="BV305" s="12">
        <f t="shared" si="680"/>
        <v>0</v>
      </c>
      <c r="BW305" s="12">
        <f t="shared" si="670"/>
        <v>1</v>
      </c>
      <c r="BX305" s="12">
        <f t="shared" si="681"/>
        <v>1</v>
      </c>
      <c r="BY305" s="11">
        <f t="shared" si="682"/>
        <v>1</v>
      </c>
      <c r="BZ305" s="11">
        <f t="shared" si="662"/>
        <v>1</v>
      </c>
      <c r="CA305" s="11">
        <f t="shared" si="663"/>
        <v>29</v>
      </c>
      <c r="CB305" s="11">
        <f t="shared" si="664"/>
        <v>2011</v>
      </c>
      <c r="CC305" s="11">
        <f t="shared" si="665"/>
        <v>1</v>
      </c>
      <c r="CD305" s="11" t="str">
        <f t="shared" si="666"/>
        <v>Yes</v>
      </c>
      <c r="CE305" s="11">
        <f t="shared" si="683"/>
        <v>10</v>
      </c>
      <c r="CF305" s="11">
        <f t="shared" si="684"/>
        <v>25</v>
      </c>
      <c r="CG305" s="11">
        <f t="shared" si="685"/>
        <v>0</v>
      </c>
      <c r="CH305" s="11">
        <f t="shared" si="686"/>
        <v>250</v>
      </c>
      <c r="CI305" s="11">
        <f t="shared" si="667"/>
        <v>0</v>
      </c>
      <c r="CJ305" s="11">
        <f t="shared" si="668"/>
        <v>2</v>
      </c>
    </row>
    <row r="306" spans="1:88" x14ac:dyDescent="0.3">
      <c r="A306" s="11">
        <f t="shared" si="599"/>
        <v>2017</v>
      </c>
      <c r="B306" s="11" t="str">
        <f t="shared" si="600"/>
        <v>11-03-2017 10:06:20 CET</v>
      </c>
      <c r="C306" s="11" t="str">
        <f t="shared" si="601"/>
        <v>Rwanda</v>
      </c>
      <c r="D306" s="11" t="str">
        <f t="shared" si="602"/>
        <v>Rulindo</v>
      </c>
      <c r="E306" s="11" t="str">
        <f t="shared" si="603"/>
        <v>Rukozo</v>
      </c>
      <c r="F306" s="11" t="str">
        <f t="shared" si="604"/>
        <v>Mberuka</v>
      </c>
      <c r="G306" s="11" t="str">
        <f t="shared" si="605"/>
        <v>Gakubo</v>
      </c>
      <c r="H306" s="11" t="str">
        <f t="shared" si="606"/>
        <v/>
      </c>
      <c r="I306" s="11" t="str">
        <f t="shared" si="607"/>
        <v/>
      </c>
      <c r="J306" s="11" t="str">
        <f t="shared" si="608"/>
        <v>Nyamagana</v>
      </c>
      <c r="K306" s="11">
        <f t="shared" si="609"/>
        <v>450</v>
      </c>
      <c r="L306" s="11">
        <f t="shared" si="671"/>
        <v>20456</v>
      </c>
      <c r="M306" s="11">
        <f t="shared" si="672"/>
        <v>36</v>
      </c>
      <c r="N306" s="11">
        <f t="shared" si="673"/>
        <v>568.22222222222217</v>
      </c>
      <c r="O306" s="11">
        <f t="shared" si="610"/>
        <v>450</v>
      </c>
      <c r="P306" s="11" t="str">
        <f t="shared" si="611"/>
        <v xml:space="preserve"> </v>
      </c>
      <c r="Q306" s="13">
        <f t="shared" si="674"/>
        <v>1</v>
      </c>
      <c r="R306" s="11">
        <f t="shared" si="675"/>
        <v>1</v>
      </c>
      <c r="S306" s="11">
        <f t="shared" si="612"/>
        <v>0</v>
      </c>
      <c r="T306" s="11">
        <f t="shared" si="613"/>
        <v>1</v>
      </c>
      <c r="U306" s="11" t="str">
        <f t="shared" si="614"/>
        <v>Piped Network -- Gravity Only</v>
      </c>
      <c r="V306" s="11">
        <f t="shared" si="615"/>
        <v>2011</v>
      </c>
      <c r="W306" s="11" t="str">
        <f t="shared" si="616"/>
        <v>Government And African Development Bank</v>
      </c>
      <c r="X306" s="11" t="str">
        <f t="shared" si="617"/>
        <v>Spring</v>
      </c>
      <c r="Y306" s="11">
        <f t="shared" si="618"/>
        <v>2</v>
      </c>
      <c r="Z306" s="11">
        <f t="shared" si="619"/>
        <v>1</v>
      </c>
      <c r="AA306" s="11">
        <f t="shared" si="620"/>
        <v>1</v>
      </c>
      <c r="AB306" s="11" t="str">
        <f t="shared" si="621"/>
        <v>"Springbox" --Intake Structure At A Spring</v>
      </c>
      <c r="AC306" s="11">
        <f t="shared" si="622"/>
        <v>1</v>
      </c>
      <c r="AD306" s="11">
        <f t="shared" si="623"/>
        <v>2015</v>
      </c>
      <c r="AE306" s="11">
        <f t="shared" si="624"/>
        <v>1</v>
      </c>
      <c r="AF306" s="11">
        <f t="shared" si="625"/>
        <v>5</v>
      </c>
      <c r="AG306" s="12">
        <f t="shared" si="676"/>
        <v>345600</v>
      </c>
      <c r="AH306" s="12">
        <f t="shared" si="677"/>
        <v>153.6</v>
      </c>
      <c r="AI306" s="11">
        <f t="shared" si="678"/>
        <v>1</v>
      </c>
      <c r="AJ306" s="11">
        <f t="shared" si="626"/>
        <v>1</v>
      </c>
      <c r="AK306" s="11">
        <f t="shared" si="627"/>
        <v>2</v>
      </c>
      <c r="AL306" s="11">
        <f t="shared" si="628"/>
        <v>2011</v>
      </c>
      <c r="AM306" s="11">
        <f t="shared" si="629"/>
        <v>1</v>
      </c>
      <c r="AN306" s="11">
        <f t="shared" si="630"/>
        <v>5</v>
      </c>
      <c r="AO306" s="11">
        <f t="shared" si="631"/>
        <v>1</v>
      </c>
      <c r="AP306" s="11">
        <f t="shared" si="632"/>
        <v>11</v>
      </c>
      <c r="AQ306" s="11">
        <f t="shared" si="633"/>
        <v>2011</v>
      </c>
      <c r="AR306" s="11">
        <f t="shared" si="634"/>
        <v>1</v>
      </c>
      <c r="AS306" s="11">
        <f t="shared" si="635"/>
        <v>1</v>
      </c>
      <c r="AT306" s="11">
        <f t="shared" si="636"/>
        <v>15</v>
      </c>
      <c r="AU306" s="11" t="str">
        <f t="shared" si="637"/>
        <v>Pressure Break Tank|Distribution Chamber</v>
      </c>
      <c r="AV306" s="11">
        <f t="shared" si="638"/>
        <v>2011</v>
      </c>
      <c r="AW306" s="11">
        <f t="shared" si="639"/>
        <v>1</v>
      </c>
      <c r="AX306" s="11">
        <f t="shared" si="640"/>
        <v>1</v>
      </c>
      <c r="AY306" s="11">
        <f t="shared" si="641"/>
        <v>3</v>
      </c>
      <c r="AZ306" s="11">
        <f t="shared" si="642"/>
        <v>2011</v>
      </c>
      <c r="BA306" s="11">
        <f t="shared" si="643"/>
        <v>2</v>
      </c>
      <c r="BB306" s="11">
        <f t="shared" si="644"/>
        <v>37000</v>
      </c>
      <c r="BC306" s="11">
        <f t="shared" si="645"/>
        <v>0</v>
      </c>
      <c r="BD306" s="11" t="str">
        <f t="shared" si="646"/>
        <v xml:space="preserve"> </v>
      </c>
      <c r="BE306" s="11" t="str">
        <f t="shared" si="647"/>
        <v xml:space="preserve"> </v>
      </c>
      <c r="BF306" s="11" t="str">
        <f t="shared" si="648"/>
        <v xml:space="preserve"> </v>
      </c>
      <c r="BG306" s="11" t="str">
        <f t="shared" si="669"/>
        <v xml:space="preserve"> </v>
      </c>
      <c r="BH306" s="11" t="str">
        <f t="shared" si="649"/>
        <v xml:space="preserve"> </v>
      </c>
      <c r="BI306" s="11" t="str">
        <f t="shared" si="650"/>
        <v xml:space="preserve"> </v>
      </c>
      <c r="BJ306" s="11">
        <f t="shared" si="651"/>
        <v>0</v>
      </c>
      <c r="BK306" s="11" t="str">
        <f t="shared" si="652"/>
        <v/>
      </c>
      <c r="BL306" s="11" t="str">
        <f t="shared" si="653"/>
        <v xml:space="preserve"> </v>
      </c>
      <c r="BM306" s="11" t="str">
        <f t="shared" si="654"/>
        <v xml:space="preserve"> </v>
      </c>
      <c r="BN306" s="11" t="str">
        <f t="shared" si="655"/>
        <v xml:space="preserve"> </v>
      </c>
      <c r="BO306" s="11" t="str">
        <f t="shared" si="656"/>
        <v xml:space="preserve"> </v>
      </c>
      <c r="BP306" s="11" t="str">
        <f t="shared" si="657"/>
        <v xml:space="preserve"> </v>
      </c>
      <c r="BQ306" s="11" t="str">
        <f t="shared" si="658"/>
        <v>0</v>
      </c>
      <c r="BR306" s="25">
        <f t="shared" si="659"/>
        <v>0</v>
      </c>
      <c r="BS306" s="11" t="str">
        <f t="shared" si="660"/>
        <v>Not Present</v>
      </c>
      <c r="BT306" s="11" t="str">
        <f t="shared" si="661"/>
        <v>0</v>
      </c>
      <c r="BU306" s="12">
        <f t="shared" si="679"/>
        <v>1</v>
      </c>
      <c r="BV306" s="12">
        <f t="shared" si="680"/>
        <v>0</v>
      </c>
      <c r="BW306" s="12">
        <f t="shared" si="670"/>
        <v>1</v>
      </c>
      <c r="BX306" s="12">
        <f t="shared" si="681"/>
        <v>1</v>
      </c>
      <c r="BY306" s="11">
        <f t="shared" si="682"/>
        <v>1</v>
      </c>
      <c r="BZ306" s="11">
        <f t="shared" si="662"/>
        <v>1</v>
      </c>
      <c r="CA306" s="11">
        <f t="shared" si="663"/>
        <v>29</v>
      </c>
      <c r="CB306" s="11">
        <f t="shared" si="664"/>
        <v>2011</v>
      </c>
      <c r="CC306" s="11">
        <f t="shared" si="665"/>
        <v>1</v>
      </c>
      <c r="CD306" s="11" t="str">
        <f t="shared" si="666"/>
        <v>Yes</v>
      </c>
      <c r="CE306" s="11">
        <f t="shared" si="683"/>
        <v>10</v>
      </c>
      <c r="CF306" s="11">
        <f t="shared" si="684"/>
        <v>22</v>
      </c>
      <c r="CG306" s="11">
        <f t="shared" si="685"/>
        <v>0</v>
      </c>
      <c r="CH306" s="11">
        <f t="shared" si="686"/>
        <v>220</v>
      </c>
      <c r="CI306" s="11">
        <f t="shared" si="667"/>
        <v>1</v>
      </c>
      <c r="CJ306" s="11">
        <f t="shared" si="668"/>
        <v>2</v>
      </c>
    </row>
    <row r="307" spans="1:88" x14ac:dyDescent="0.3">
      <c r="A307" s="11">
        <f t="shared" si="599"/>
        <v>2017</v>
      </c>
      <c r="B307" s="11" t="str">
        <f t="shared" si="600"/>
        <v>13-03-2017 06:49:46 CET</v>
      </c>
      <c r="C307" s="11" t="str">
        <f t="shared" si="601"/>
        <v>Rwanda</v>
      </c>
      <c r="D307" s="11" t="str">
        <f t="shared" si="602"/>
        <v>Rulindo</v>
      </c>
      <c r="E307" s="11" t="str">
        <f t="shared" si="603"/>
        <v>Ngoma</v>
      </c>
      <c r="F307" s="11" t="str">
        <f t="shared" si="604"/>
        <v>Munyarwanda</v>
      </c>
      <c r="G307" s="11" t="str">
        <f t="shared" si="605"/>
        <v>Busizi</v>
      </c>
      <c r="H307" s="11" t="str">
        <f t="shared" si="606"/>
        <v/>
      </c>
      <c r="I307" s="11" t="str">
        <f t="shared" si="607"/>
        <v/>
      </c>
      <c r="J307" s="11" t="str">
        <f t="shared" si="608"/>
        <v>Kabarore-Ngoma-Nyabuko network</v>
      </c>
      <c r="K307" s="11">
        <f t="shared" si="609"/>
        <v>100</v>
      </c>
      <c r="L307" s="11">
        <f t="shared" si="671"/>
        <v>8284</v>
      </c>
      <c r="M307" s="11">
        <f t="shared" si="672"/>
        <v>14</v>
      </c>
      <c r="N307" s="11">
        <f t="shared" si="673"/>
        <v>591.71428571428567</v>
      </c>
      <c r="O307" s="11">
        <f t="shared" si="610"/>
        <v>21</v>
      </c>
      <c r="P307" s="11">
        <f t="shared" si="611"/>
        <v>79</v>
      </c>
      <c r="Q307" s="13">
        <f t="shared" si="674"/>
        <v>0.21</v>
      </c>
      <c r="R307" s="11">
        <f t="shared" si="675"/>
        <v>0</v>
      </c>
      <c r="S307" s="11">
        <f t="shared" si="612"/>
        <v>0</v>
      </c>
      <c r="T307" s="11">
        <f t="shared" si="613"/>
        <v>1</v>
      </c>
      <c r="U307" s="11" t="str">
        <f t="shared" si="614"/>
        <v>Piped Network With Pump</v>
      </c>
      <c r="V307" s="11">
        <f t="shared" si="615"/>
        <v>2014</v>
      </c>
      <c r="W307" s="11" t="str">
        <f t="shared" si="616"/>
        <v>Governement (District, Wasac) And Water For People</v>
      </c>
      <c r="X307" s="11" t="str">
        <f t="shared" si="617"/>
        <v>Spring</v>
      </c>
      <c r="Y307" s="11">
        <f t="shared" si="618"/>
        <v>4</v>
      </c>
      <c r="Z307" s="11">
        <f t="shared" si="619"/>
        <v>1</v>
      </c>
      <c r="AA307" s="11">
        <f t="shared" si="620"/>
        <v>1</v>
      </c>
      <c r="AB307" s="11" t="str">
        <f t="shared" si="621"/>
        <v>"Springbox" --Intake Structure At A Spring|Collection Chamber</v>
      </c>
      <c r="AC307" s="11">
        <f t="shared" si="622"/>
        <v>5</v>
      </c>
      <c r="AD307" s="11">
        <f t="shared" si="623"/>
        <v>2014</v>
      </c>
      <c r="AE307" s="11">
        <f t="shared" si="624"/>
        <v>1</v>
      </c>
      <c r="AF307" s="11">
        <f t="shared" si="625"/>
        <v>4</v>
      </c>
      <c r="AG307" s="12">
        <f t="shared" si="676"/>
        <v>432000</v>
      </c>
      <c r="AH307" s="12">
        <f t="shared" si="677"/>
        <v>4114.2857142857147</v>
      </c>
      <c r="AI307" s="11">
        <f t="shared" si="678"/>
        <v>1</v>
      </c>
      <c r="AJ307" s="11">
        <f t="shared" si="626"/>
        <v>1</v>
      </c>
      <c r="AK307" s="11">
        <f t="shared" si="627"/>
        <v>2</v>
      </c>
      <c r="AL307" s="11">
        <f t="shared" si="628"/>
        <v>2014</v>
      </c>
      <c r="AM307" s="11">
        <f t="shared" si="629"/>
        <v>1</v>
      </c>
      <c r="AN307" s="11">
        <f t="shared" si="630"/>
        <v>8000</v>
      </c>
      <c r="AO307" s="11">
        <f t="shared" si="631"/>
        <v>1</v>
      </c>
      <c r="AP307" s="11">
        <f t="shared" si="632"/>
        <v>13</v>
      </c>
      <c r="AQ307" s="11">
        <f t="shared" si="633"/>
        <v>2014</v>
      </c>
      <c r="AR307" s="11">
        <f t="shared" si="634"/>
        <v>1</v>
      </c>
      <c r="AS307" s="11">
        <f t="shared" si="635"/>
        <v>0</v>
      </c>
      <c r="AT307" s="11" t="str">
        <f t="shared" si="636"/>
        <v xml:space="preserve"> </v>
      </c>
      <c r="AU307" s="11" t="str">
        <f t="shared" si="637"/>
        <v/>
      </c>
      <c r="AV307" s="11" t="str">
        <f t="shared" si="638"/>
        <v xml:space="preserve"> </v>
      </c>
      <c r="AW307" s="11" t="str">
        <f t="shared" si="639"/>
        <v xml:space="preserve"> </v>
      </c>
      <c r="AX307" s="11">
        <f t="shared" si="640"/>
        <v>1</v>
      </c>
      <c r="AY307" s="11">
        <f t="shared" si="641"/>
        <v>2</v>
      </c>
      <c r="AZ307" s="11">
        <f t="shared" si="642"/>
        <v>2014</v>
      </c>
      <c r="BA307" s="11">
        <f t="shared" si="643"/>
        <v>1</v>
      </c>
      <c r="BB307" s="11">
        <f t="shared" si="644"/>
        <v>7000</v>
      </c>
      <c r="BC307" s="11">
        <f t="shared" si="645"/>
        <v>1</v>
      </c>
      <c r="BD307" s="11">
        <f t="shared" si="646"/>
        <v>4</v>
      </c>
      <c r="BE307" s="11">
        <f t="shared" si="647"/>
        <v>2014</v>
      </c>
      <c r="BF307" s="11">
        <f t="shared" si="648"/>
        <v>2</v>
      </c>
      <c r="BG307" s="11">
        <f t="shared" si="669"/>
        <v>1</v>
      </c>
      <c r="BH307" s="11">
        <f t="shared" si="649"/>
        <v>2014</v>
      </c>
      <c r="BI307" s="11">
        <f t="shared" si="650"/>
        <v>1</v>
      </c>
      <c r="BJ307" s="11">
        <f t="shared" si="651"/>
        <v>0</v>
      </c>
      <c r="BK307" s="11" t="str">
        <f t="shared" si="652"/>
        <v/>
      </c>
      <c r="BL307" s="11" t="str">
        <f t="shared" si="653"/>
        <v xml:space="preserve"> </v>
      </c>
      <c r="BM307" s="11" t="str">
        <f t="shared" si="654"/>
        <v xml:space="preserve"> </v>
      </c>
      <c r="BN307" s="11" t="str">
        <f t="shared" si="655"/>
        <v xml:space="preserve"> </v>
      </c>
      <c r="BO307" s="11" t="str">
        <f t="shared" si="656"/>
        <v xml:space="preserve"> </v>
      </c>
      <c r="BP307" s="11" t="str">
        <f t="shared" si="657"/>
        <v xml:space="preserve"> </v>
      </c>
      <c r="BQ307" s="11" t="str">
        <f t="shared" si="658"/>
        <v>0</v>
      </c>
      <c r="BR307" s="25">
        <f t="shared" si="659"/>
        <v>0</v>
      </c>
      <c r="BS307" s="11" t="str">
        <f t="shared" si="660"/>
        <v>Not Present</v>
      </c>
      <c r="BT307" s="11" t="str">
        <f t="shared" si="661"/>
        <v>0</v>
      </c>
      <c r="BU307" s="12">
        <f t="shared" si="679"/>
        <v>1</v>
      </c>
      <c r="BV307" s="12">
        <f t="shared" si="680"/>
        <v>0</v>
      </c>
      <c r="BW307" s="12">
        <f t="shared" si="670"/>
        <v>1</v>
      </c>
      <c r="BX307" s="12">
        <f t="shared" si="681"/>
        <v>1</v>
      </c>
      <c r="BY307" s="11">
        <f t="shared" si="682"/>
        <v>1</v>
      </c>
      <c r="BZ307" s="11">
        <f t="shared" si="662"/>
        <v>1</v>
      </c>
      <c r="CA307" s="11">
        <f t="shared" si="663"/>
        <v>17</v>
      </c>
      <c r="CB307" s="11">
        <f t="shared" si="664"/>
        <v>2014</v>
      </c>
      <c r="CC307" s="11">
        <f t="shared" si="665"/>
        <v>3</v>
      </c>
      <c r="CD307" s="11" t="str">
        <f t="shared" si="666"/>
        <v>Yes</v>
      </c>
      <c r="CE307" s="11">
        <f t="shared" si="683"/>
        <v>1</v>
      </c>
      <c r="CF307" s="11">
        <f t="shared" si="684"/>
        <v>10</v>
      </c>
      <c r="CG307" s="11">
        <f t="shared" si="685"/>
        <v>0</v>
      </c>
      <c r="CH307" s="11">
        <f t="shared" si="686"/>
        <v>10</v>
      </c>
      <c r="CI307" s="11">
        <f t="shared" si="667"/>
        <v>1</v>
      </c>
      <c r="CJ307" s="11">
        <f t="shared" si="668"/>
        <v>2</v>
      </c>
    </row>
    <row r="308" spans="1:88" x14ac:dyDescent="0.3">
      <c r="A308" s="11">
        <f t="shared" si="599"/>
        <v>2017</v>
      </c>
      <c r="B308" s="11" t="str">
        <f t="shared" si="600"/>
        <v>28-03-2017 08:51:12 CEST</v>
      </c>
      <c r="C308" s="11" t="str">
        <f t="shared" si="601"/>
        <v>Rwanda</v>
      </c>
      <c r="D308" s="11" t="str">
        <f t="shared" si="602"/>
        <v>Rulindo</v>
      </c>
      <c r="E308" s="11" t="str">
        <f t="shared" si="603"/>
        <v>Ntarabana</v>
      </c>
      <c r="F308" s="11" t="str">
        <f t="shared" si="604"/>
        <v>Kajevuba</v>
      </c>
      <c r="G308" s="11" t="str">
        <f t="shared" si="605"/>
        <v>Bikamba</v>
      </c>
      <c r="H308" s="11" t="str">
        <f t="shared" si="606"/>
        <v/>
      </c>
      <c r="I308" s="11" t="str">
        <f t="shared" si="607"/>
        <v/>
      </c>
      <c r="J308" s="11" t="str">
        <f t="shared" si="608"/>
        <v>Rwamugaza network</v>
      </c>
      <c r="K308" s="11">
        <f t="shared" si="609"/>
        <v>205</v>
      </c>
      <c r="L308" s="11">
        <f t="shared" si="671"/>
        <v>14106</v>
      </c>
      <c r="M308" s="11">
        <f t="shared" si="672"/>
        <v>35</v>
      </c>
      <c r="N308" s="11">
        <f t="shared" si="673"/>
        <v>403.02857142857141</v>
      </c>
      <c r="O308" s="11">
        <f t="shared" si="610"/>
        <v>205</v>
      </c>
      <c r="P308" s="11" t="str">
        <f t="shared" si="611"/>
        <v xml:space="preserve"> </v>
      </c>
      <c r="Q308" s="13">
        <f t="shared" si="674"/>
        <v>1</v>
      </c>
      <c r="R308" s="11">
        <f t="shared" si="675"/>
        <v>1</v>
      </c>
      <c r="S308" s="11">
        <f t="shared" si="612"/>
        <v>0</v>
      </c>
      <c r="T308" s="11">
        <f t="shared" si="613"/>
        <v>1</v>
      </c>
      <c r="U308" s="11" t="str">
        <f t="shared" si="614"/>
        <v>Piped Network -- Gravity Only</v>
      </c>
      <c r="V308" s="11">
        <f t="shared" si="615"/>
        <v>2003</v>
      </c>
      <c r="W308" s="11" t="str">
        <f t="shared" si="616"/>
        <v>Government</v>
      </c>
      <c r="X308" s="11" t="str">
        <f t="shared" si="617"/>
        <v>Spring</v>
      </c>
      <c r="Y308" s="11">
        <f t="shared" si="618"/>
        <v>2</v>
      </c>
      <c r="Z308" s="11">
        <f t="shared" si="619"/>
        <v>1</v>
      </c>
      <c r="AA308" s="11">
        <f t="shared" si="620"/>
        <v>1</v>
      </c>
      <c r="AB308" s="11" t="str">
        <f t="shared" si="621"/>
        <v/>
      </c>
      <c r="AC308" s="11">
        <f t="shared" si="622"/>
        <v>1</v>
      </c>
      <c r="AD308" s="11">
        <f t="shared" si="623"/>
        <v>2003</v>
      </c>
      <c r="AE308" s="11">
        <f t="shared" si="624"/>
        <v>1</v>
      </c>
      <c r="AF308" s="11">
        <f t="shared" si="625"/>
        <v>3</v>
      </c>
      <c r="AG308" s="12">
        <f t="shared" si="676"/>
        <v>576000</v>
      </c>
      <c r="AH308" s="12">
        <f t="shared" si="677"/>
        <v>561.95121951219517</v>
      </c>
      <c r="AI308" s="11">
        <f t="shared" si="678"/>
        <v>1</v>
      </c>
      <c r="AJ308" s="11">
        <f t="shared" si="626"/>
        <v>1</v>
      </c>
      <c r="AK308" s="11">
        <f t="shared" si="627"/>
        <v>2</v>
      </c>
      <c r="AL308" s="11">
        <f t="shared" si="628"/>
        <v>2003</v>
      </c>
      <c r="AM308" s="11">
        <f t="shared" si="629"/>
        <v>1</v>
      </c>
      <c r="AN308" s="11">
        <f t="shared" si="630"/>
        <v>35000</v>
      </c>
      <c r="AO308" s="11">
        <f t="shared" si="631"/>
        <v>1</v>
      </c>
      <c r="AP308" s="11">
        <f t="shared" si="632"/>
        <v>7</v>
      </c>
      <c r="AQ308" s="11">
        <f t="shared" si="633"/>
        <v>2003</v>
      </c>
      <c r="AR308" s="11">
        <f t="shared" si="634"/>
        <v>1</v>
      </c>
      <c r="AS308" s="11">
        <f t="shared" si="635"/>
        <v>1</v>
      </c>
      <c r="AT308" s="11">
        <f t="shared" si="636"/>
        <v>12</v>
      </c>
      <c r="AU308" s="11" t="str">
        <f t="shared" si="637"/>
        <v/>
      </c>
      <c r="AV308" s="11">
        <f t="shared" si="638"/>
        <v>2003</v>
      </c>
      <c r="AW308" s="11">
        <f t="shared" si="639"/>
        <v>1</v>
      </c>
      <c r="AX308" s="11">
        <f t="shared" si="640"/>
        <v>1</v>
      </c>
      <c r="AY308" s="11">
        <f t="shared" si="641"/>
        <v>2</v>
      </c>
      <c r="AZ308" s="11">
        <f t="shared" si="642"/>
        <v>2003</v>
      </c>
      <c r="BA308" s="11">
        <f t="shared" si="643"/>
        <v>1</v>
      </c>
      <c r="BB308" s="11">
        <f t="shared" si="644"/>
        <v>35000</v>
      </c>
      <c r="BC308" s="11">
        <f t="shared" si="645"/>
        <v>0</v>
      </c>
      <c r="BD308" s="11" t="str">
        <f t="shared" si="646"/>
        <v xml:space="preserve"> </v>
      </c>
      <c r="BE308" s="11" t="str">
        <f t="shared" si="647"/>
        <v xml:space="preserve"> </v>
      </c>
      <c r="BF308" s="11" t="str">
        <f t="shared" si="648"/>
        <v xml:space="preserve"> </v>
      </c>
      <c r="BG308" s="11" t="str">
        <f t="shared" si="669"/>
        <v xml:space="preserve"> </v>
      </c>
      <c r="BH308" s="11" t="str">
        <f t="shared" si="649"/>
        <v xml:space="preserve"> </v>
      </c>
      <c r="BI308" s="11" t="str">
        <f t="shared" si="650"/>
        <v xml:space="preserve"> </v>
      </c>
      <c r="BJ308" s="11">
        <f t="shared" si="651"/>
        <v>0</v>
      </c>
      <c r="BK308" s="11" t="str">
        <f t="shared" si="652"/>
        <v/>
      </c>
      <c r="BL308" s="11" t="str">
        <f t="shared" si="653"/>
        <v xml:space="preserve"> </v>
      </c>
      <c r="BM308" s="11" t="str">
        <f t="shared" si="654"/>
        <v xml:space="preserve"> </v>
      </c>
      <c r="BN308" s="11" t="str">
        <f t="shared" si="655"/>
        <v xml:space="preserve"> </v>
      </c>
      <c r="BO308" s="11" t="str">
        <f t="shared" si="656"/>
        <v xml:space="preserve"> </v>
      </c>
      <c r="BP308" s="11" t="str">
        <f t="shared" si="657"/>
        <v xml:space="preserve"> </v>
      </c>
      <c r="BQ308" s="11" t="str">
        <f t="shared" si="658"/>
        <v>0</v>
      </c>
      <c r="BR308" s="25">
        <f t="shared" si="659"/>
        <v>0</v>
      </c>
      <c r="BS308" s="11" t="str">
        <f t="shared" si="660"/>
        <v>Not Present</v>
      </c>
      <c r="BT308" s="11" t="str">
        <f t="shared" si="661"/>
        <v>0</v>
      </c>
      <c r="BU308" s="12">
        <f t="shared" si="679"/>
        <v>1</v>
      </c>
      <c r="BV308" s="12">
        <f t="shared" si="680"/>
        <v>0</v>
      </c>
      <c r="BW308" s="12">
        <f t="shared" si="670"/>
        <v>1</v>
      </c>
      <c r="BX308" s="12">
        <f t="shared" si="681"/>
        <v>1</v>
      </c>
      <c r="BY308" s="11">
        <f t="shared" si="682"/>
        <v>1</v>
      </c>
      <c r="BZ308" s="11">
        <f t="shared" si="662"/>
        <v>1</v>
      </c>
      <c r="CA308" s="11">
        <f t="shared" si="663"/>
        <v>1</v>
      </c>
      <c r="CB308" s="11">
        <f t="shared" si="664"/>
        <v>2003</v>
      </c>
      <c r="CC308" s="11">
        <f t="shared" si="665"/>
        <v>1</v>
      </c>
      <c r="CD308" s="11" t="str">
        <f t="shared" si="666"/>
        <v>No</v>
      </c>
      <c r="CE308" s="11">
        <f t="shared" si="683"/>
        <v>0</v>
      </c>
      <c r="CF308" s="11">
        <f t="shared" si="684"/>
        <v>0</v>
      </c>
      <c r="CG308" s="11">
        <f t="shared" si="685"/>
        <v>1</v>
      </c>
      <c r="CH308" s="11">
        <f t="shared" si="686"/>
        <v>0</v>
      </c>
      <c r="CI308" s="11">
        <f t="shared" si="667"/>
        <v>1</v>
      </c>
      <c r="CJ308" s="11">
        <f t="shared" si="668"/>
        <v>1</v>
      </c>
    </row>
    <row r="309" spans="1:88" x14ac:dyDescent="0.3">
      <c r="A309" s="11">
        <f t="shared" si="599"/>
        <v>2017</v>
      </c>
      <c r="B309" s="11" t="str">
        <f t="shared" si="600"/>
        <v>15-03-2017 05:14:09 CET</v>
      </c>
      <c r="C309" s="11" t="str">
        <f t="shared" si="601"/>
        <v>Rwanda</v>
      </c>
      <c r="D309" s="11" t="str">
        <f t="shared" si="602"/>
        <v>Rulindo</v>
      </c>
      <c r="E309" s="11" t="str">
        <f t="shared" si="603"/>
        <v>Base</v>
      </c>
      <c r="F309" s="11" t="str">
        <f t="shared" si="604"/>
        <v>Rwamahwa</v>
      </c>
      <c r="G309" s="11" t="str">
        <f t="shared" si="605"/>
        <v>Karambi</v>
      </c>
      <c r="H309" s="11" t="str">
        <f t="shared" si="606"/>
        <v/>
      </c>
      <c r="I309" s="11" t="str">
        <f t="shared" si="607"/>
        <v/>
      </c>
      <c r="J309" s="11" t="str">
        <f t="shared" si="608"/>
        <v>Rwankende</v>
      </c>
      <c r="K309" s="11">
        <f t="shared" si="609"/>
        <v>192</v>
      </c>
      <c r="L309" s="11">
        <f t="shared" si="671"/>
        <v>1789</v>
      </c>
      <c r="M309" s="11">
        <f t="shared" si="672"/>
        <v>14</v>
      </c>
      <c r="N309" s="11">
        <f t="shared" si="673"/>
        <v>127.78571428571429</v>
      </c>
      <c r="O309" s="11">
        <f t="shared" si="610"/>
        <v>180</v>
      </c>
      <c r="P309" s="11">
        <f t="shared" si="611"/>
        <v>12</v>
      </c>
      <c r="Q309" s="13">
        <f t="shared" si="674"/>
        <v>0.9375</v>
      </c>
      <c r="R309" s="11">
        <f t="shared" si="675"/>
        <v>0</v>
      </c>
      <c r="S309" s="11">
        <f t="shared" si="612"/>
        <v>1</v>
      </c>
      <c r="T309" s="11">
        <f t="shared" si="613"/>
        <v>1</v>
      </c>
      <c r="U309" s="11" t="str">
        <f t="shared" si="614"/>
        <v>Piped Network -- Gravity Only</v>
      </c>
      <c r="V309" s="11">
        <f t="shared" si="615"/>
        <v>2012</v>
      </c>
      <c r="W309" s="11" t="str">
        <f t="shared" si="616"/>
        <v>Padiri</v>
      </c>
      <c r="X309" s="11" t="str">
        <f t="shared" si="617"/>
        <v>Spring|Groundwater (Well, Etc.)</v>
      </c>
      <c r="Y309" s="11">
        <f t="shared" si="618"/>
        <v>3</v>
      </c>
      <c r="Z309" s="11">
        <f t="shared" si="619"/>
        <v>1</v>
      </c>
      <c r="AA309" s="11">
        <f t="shared" si="620"/>
        <v>1</v>
      </c>
      <c r="AB309" s="11" t="str">
        <f t="shared" si="621"/>
        <v>"Springbox" --Intake Structure At A Spring</v>
      </c>
      <c r="AC309" s="11">
        <f t="shared" si="622"/>
        <v>2</v>
      </c>
      <c r="AD309" s="11">
        <f t="shared" si="623"/>
        <v>2016</v>
      </c>
      <c r="AE309" s="11">
        <f t="shared" si="624"/>
        <v>1</v>
      </c>
      <c r="AF309" s="11">
        <f t="shared" si="625"/>
        <v>30</v>
      </c>
      <c r="AG309" s="12">
        <f t="shared" si="676"/>
        <v>57600</v>
      </c>
      <c r="AH309" s="12">
        <f t="shared" si="677"/>
        <v>64</v>
      </c>
      <c r="AI309" s="11">
        <f t="shared" si="678"/>
        <v>1</v>
      </c>
      <c r="AJ309" s="11">
        <f t="shared" si="626"/>
        <v>1</v>
      </c>
      <c r="AK309" s="11">
        <f t="shared" si="627"/>
        <v>1</v>
      </c>
      <c r="AL309" s="11">
        <f t="shared" si="628"/>
        <v>2016</v>
      </c>
      <c r="AM309" s="11">
        <f t="shared" si="629"/>
        <v>1</v>
      </c>
      <c r="AN309" s="11">
        <f t="shared" si="630"/>
        <v>6450</v>
      </c>
      <c r="AO309" s="11">
        <f t="shared" si="631"/>
        <v>1</v>
      </c>
      <c r="AP309" s="11">
        <f t="shared" si="632"/>
        <v>2</v>
      </c>
      <c r="AQ309" s="11">
        <f t="shared" si="633"/>
        <v>2012</v>
      </c>
      <c r="AR309" s="11">
        <f t="shared" si="634"/>
        <v>1</v>
      </c>
      <c r="AS309" s="11">
        <f t="shared" si="635"/>
        <v>1</v>
      </c>
      <c r="AT309" s="11">
        <f t="shared" si="636"/>
        <v>2</v>
      </c>
      <c r="AU309" s="11" t="str">
        <f t="shared" si="637"/>
        <v>Distribution Chamber</v>
      </c>
      <c r="AV309" s="11">
        <f t="shared" si="638"/>
        <v>2012</v>
      </c>
      <c r="AW309" s="11">
        <f t="shared" si="639"/>
        <v>1</v>
      </c>
      <c r="AX309" s="11">
        <f t="shared" si="640"/>
        <v>0</v>
      </c>
      <c r="AY309" s="11" t="str">
        <f t="shared" si="641"/>
        <v xml:space="preserve"> </v>
      </c>
      <c r="AZ309" s="11" t="str">
        <f t="shared" si="642"/>
        <v xml:space="preserve"> </v>
      </c>
      <c r="BA309" s="11" t="str">
        <f t="shared" si="643"/>
        <v xml:space="preserve"> </v>
      </c>
      <c r="BB309" s="11" t="str">
        <f t="shared" si="644"/>
        <v xml:space="preserve"> </v>
      </c>
      <c r="BC309" s="11">
        <f t="shared" si="645"/>
        <v>0</v>
      </c>
      <c r="BD309" s="11" t="str">
        <f t="shared" si="646"/>
        <v xml:space="preserve"> </v>
      </c>
      <c r="BE309" s="11" t="str">
        <f t="shared" si="647"/>
        <v xml:space="preserve"> </v>
      </c>
      <c r="BF309" s="11" t="str">
        <f t="shared" si="648"/>
        <v xml:space="preserve"> </v>
      </c>
      <c r="BG309" s="11" t="str">
        <f t="shared" si="669"/>
        <v xml:space="preserve"> </v>
      </c>
      <c r="BH309" s="11" t="str">
        <f t="shared" si="649"/>
        <v xml:space="preserve"> </v>
      </c>
      <c r="BI309" s="11" t="str">
        <f t="shared" si="650"/>
        <v xml:space="preserve"> </v>
      </c>
      <c r="BJ309" s="11">
        <f t="shared" si="651"/>
        <v>0</v>
      </c>
      <c r="BK309" s="11" t="str">
        <f t="shared" si="652"/>
        <v/>
      </c>
      <c r="BL309" s="11" t="str">
        <f t="shared" si="653"/>
        <v xml:space="preserve"> </v>
      </c>
      <c r="BM309" s="11" t="str">
        <f t="shared" si="654"/>
        <v xml:space="preserve"> </v>
      </c>
      <c r="BN309" s="11" t="str">
        <f t="shared" si="655"/>
        <v xml:space="preserve"> </v>
      </c>
      <c r="BO309" s="11" t="str">
        <f t="shared" si="656"/>
        <v xml:space="preserve"> </v>
      </c>
      <c r="BP309" s="11" t="str">
        <f t="shared" si="657"/>
        <v xml:space="preserve"> </v>
      </c>
      <c r="BQ309" s="11" t="str">
        <f t="shared" si="658"/>
        <v>0</v>
      </c>
      <c r="BR309" s="25">
        <f t="shared" si="659"/>
        <v>0</v>
      </c>
      <c r="BS309" s="11" t="str">
        <f t="shared" si="660"/>
        <v>Not Present</v>
      </c>
      <c r="BT309" s="11" t="str">
        <f t="shared" si="661"/>
        <v>0</v>
      </c>
      <c r="BU309" s="12">
        <f t="shared" si="679"/>
        <v>1</v>
      </c>
      <c r="BV309" s="12">
        <f t="shared" si="680"/>
        <v>0</v>
      </c>
      <c r="BW309" s="12">
        <f t="shared" si="670"/>
        <v>1</v>
      </c>
      <c r="BX309" s="12">
        <f t="shared" si="681"/>
        <v>1</v>
      </c>
      <c r="BY309" s="11">
        <f t="shared" si="682"/>
        <v>1</v>
      </c>
      <c r="BZ309" s="11">
        <f t="shared" si="662"/>
        <v>1</v>
      </c>
      <c r="CA309" s="11">
        <f t="shared" si="663"/>
        <v>1</v>
      </c>
      <c r="CB309" s="11">
        <f t="shared" si="664"/>
        <v>2012</v>
      </c>
      <c r="CC309" s="11">
        <f t="shared" si="665"/>
        <v>2</v>
      </c>
      <c r="CD309" s="11" t="str">
        <f t="shared" si="666"/>
        <v>No</v>
      </c>
      <c r="CE309" s="11">
        <f t="shared" si="683"/>
        <v>0</v>
      </c>
      <c r="CF309" s="11">
        <f t="shared" si="684"/>
        <v>0</v>
      </c>
      <c r="CG309" s="11">
        <f t="shared" si="685"/>
        <v>1</v>
      </c>
      <c r="CH309" s="11">
        <f t="shared" si="686"/>
        <v>0</v>
      </c>
      <c r="CI309" s="11">
        <f t="shared" si="667"/>
        <v>0</v>
      </c>
      <c r="CJ309" s="11">
        <f t="shared" si="668"/>
        <v>1</v>
      </c>
    </row>
    <row r="310" spans="1:88" x14ac:dyDescent="0.3">
      <c r="A310" s="11">
        <f t="shared" si="599"/>
        <v>2017</v>
      </c>
      <c r="B310" s="11" t="str">
        <f t="shared" si="600"/>
        <v>25-03-2017 11:21:50 CET</v>
      </c>
      <c r="C310" s="11" t="str">
        <f t="shared" si="601"/>
        <v>Rwanda</v>
      </c>
      <c r="D310" s="11" t="str">
        <f t="shared" si="602"/>
        <v>Rulindo</v>
      </c>
      <c r="E310" s="11" t="str">
        <f t="shared" si="603"/>
        <v>Masoro</v>
      </c>
      <c r="F310" s="11" t="str">
        <f t="shared" si="604"/>
        <v>Shengampuri</v>
      </c>
      <c r="G310" s="11" t="str">
        <f t="shared" si="605"/>
        <v>Umubuga</v>
      </c>
      <c r="H310" s="11" t="str">
        <f t="shared" si="606"/>
        <v/>
      </c>
      <c r="I310" s="11" t="str">
        <f t="shared" si="607"/>
        <v/>
      </c>
      <c r="J310" s="11" t="str">
        <f t="shared" si="608"/>
        <v>Mutagata Gravity network</v>
      </c>
      <c r="K310" s="11">
        <f t="shared" si="609"/>
        <v>175</v>
      </c>
      <c r="L310" s="11">
        <f t="shared" si="671"/>
        <v>26296</v>
      </c>
      <c r="M310" s="11">
        <f t="shared" si="672"/>
        <v>12</v>
      </c>
      <c r="N310" s="11">
        <f t="shared" si="673"/>
        <v>2191.3333333333335</v>
      </c>
      <c r="O310" s="11">
        <f t="shared" si="610"/>
        <v>63</v>
      </c>
      <c r="P310" s="11">
        <f t="shared" si="611"/>
        <v>112</v>
      </c>
      <c r="Q310" s="13">
        <f t="shared" si="674"/>
        <v>0.36</v>
      </c>
      <c r="R310" s="11">
        <f t="shared" si="675"/>
        <v>0</v>
      </c>
      <c r="S310" s="11">
        <f t="shared" si="612"/>
        <v>0</v>
      </c>
      <c r="T310" s="11">
        <f t="shared" si="613"/>
        <v>1</v>
      </c>
      <c r="U310" s="11" t="str">
        <f t="shared" si="614"/>
        <v>Piped Network -- Gravity Only</v>
      </c>
      <c r="V310" s="11">
        <f t="shared" si="615"/>
        <v>2004</v>
      </c>
      <c r="W310" s="11" t="str">
        <f t="shared" si="616"/>
        <v/>
      </c>
      <c r="X310" s="11" t="str">
        <f t="shared" si="617"/>
        <v>Spring</v>
      </c>
      <c r="Y310" s="11">
        <f t="shared" si="618"/>
        <v>1</v>
      </c>
      <c r="Z310" s="11">
        <f t="shared" si="619"/>
        <v>1</v>
      </c>
      <c r="AA310" s="11">
        <f t="shared" si="620"/>
        <v>1</v>
      </c>
      <c r="AB310" s="11" t="str">
        <f t="shared" si="621"/>
        <v>"Springbox" --Intake Structure At A Spring</v>
      </c>
      <c r="AC310" s="11">
        <f t="shared" si="622"/>
        <v>1</v>
      </c>
      <c r="AD310" s="11">
        <f t="shared" si="623"/>
        <v>2004</v>
      </c>
      <c r="AE310" s="11">
        <f t="shared" si="624"/>
        <v>2</v>
      </c>
      <c r="AF310" s="11">
        <f t="shared" si="625"/>
        <v>8</v>
      </c>
      <c r="AG310" s="12">
        <f t="shared" si="676"/>
        <v>216000</v>
      </c>
      <c r="AH310" s="12">
        <f t="shared" si="677"/>
        <v>685.71428571428567</v>
      </c>
      <c r="AI310" s="11">
        <f t="shared" si="678"/>
        <v>1</v>
      </c>
      <c r="AJ310" s="11">
        <f t="shared" si="626"/>
        <v>1</v>
      </c>
      <c r="AK310" s="11">
        <f t="shared" si="627"/>
        <v>1</v>
      </c>
      <c r="AL310" s="11">
        <f t="shared" si="628"/>
        <v>2004</v>
      </c>
      <c r="AM310" s="11">
        <f t="shared" si="629"/>
        <v>2</v>
      </c>
      <c r="AN310" s="11">
        <f t="shared" si="630"/>
        <v>3500</v>
      </c>
      <c r="AO310" s="11">
        <f t="shared" si="631"/>
        <v>1</v>
      </c>
      <c r="AP310" s="11">
        <f t="shared" si="632"/>
        <v>6</v>
      </c>
      <c r="AQ310" s="11">
        <f t="shared" si="633"/>
        <v>2004</v>
      </c>
      <c r="AR310" s="11">
        <f t="shared" si="634"/>
        <v>2</v>
      </c>
      <c r="AS310" s="11">
        <f t="shared" si="635"/>
        <v>1</v>
      </c>
      <c r="AT310" s="11">
        <f t="shared" si="636"/>
        <v>4</v>
      </c>
      <c r="AU310" s="11" t="str">
        <f t="shared" si="637"/>
        <v>Distribution Chamber|Washout And Air Release</v>
      </c>
      <c r="AV310" s="11">
        <f t="shared" si="638"/>
        <v>2004</v>
      </c>
      <c r="AW310" s="11">
        <f t="shared" si="639"/>
        <v>2</v>
      </c>
      <c r="AX310" s="11">
        <f t="shared" si="640"/>
        <v>1</v>
      </c>
      <c r="AY310" s="11">
        <f t="shared" si="641"/>
        <v>2</v>
      </c>
      <c r="AZ310" s="11">
        <f t="shared" si="642"/>
        <v>2004</v>
      </c>
      <c r="BA310" s="11">
        <f t="shared" si="643"/>
        <v>2</v>
      </c>
      <c r="BB310" s="11">
        <f t="shared" si="644"/>
        <v>4500</v>
      </c>
      <c r="BC310" s="11">
        <f t="shared" si="645"/>
        <v>0</v>
      </c>
      <c r="BD310" s="11" t="str">
        <f t="shared" si="646"/>
        <v xml:space="preserve"> </v>
      </c>
      <c r="BE310" s="11" t="str">
        <f t="shared" si="647"/>
        <v xml:space="preserve"> </v>
      </c>
      <c r="BF310" s="11" t="str">
        <f t="shared" si="648"/>
        <v xml:space="preserve"> </v>
      </c>
      <c r="BG310" s="11" t="str">
        <f t="shared" si="669"/>
        <v xml:space="preserve"> </v>
      </c>
      <c r="BH310" s="11" t="str">
        <f t="shared" si="649"/>
        <v xml:space="preserve"> </v>
      </c>
      <c r="BI310" s="11" t="str">
        <f t="shared" si="650"/>
        <v xml:space="preserve"> </v>
      </c>
      <c r="BJ310" s="11">
        <f t="shared" si="651"/>
        <v>0</v>
      </c>
      <c r="BK310" s="11" t="str">
        <f t="shared" si="652"/>
        <v/>
      </c>
      <c r="BL310" s="11" t="str">
        <f t="shared" si="653"/>
        <v xml:space="preserve"> </v>
      </c>
      <c r="BM310" s="11" t="str">
        <f t="shared" si="654"/>
        <v xml:space="preserve"> </v>
      </c>
      <c r="BN310" s="11" t="str">
        <f t="shared" si="655"/>
        <v xml:space="preserve"> </v>
      </c>
      <c r="BO310" s="11" t="str">
        <f t="shared" si="656"/>
        <v xml:space="preserve"> </v>
      </c>
      <c r="BP310" s="11" t="str">
        <f t="shared" si="657"/>
        <v xml:space="preserve"> </v>
      </c>
      <c r="BQ310" s="11" t="str">
        <f t="shared" si="658"/>
        <v>0</v>
      </c>
      <c r="BR310" s="25">
        <f t="shared" si="659"/>
        <v>0</v>
      </c>
      <c r="BS310" s="11" t="str">
        <f t="shared" si="660"/>
        <v>Not Present</v>
      </c>
      <c r="BT310" s="11" t="str">
        <f t="shared" si="661"/>
        <v>0</v>
      </c>
      <c r="BU310" s="12">
        <f t="shared" si="679"/>
        <v>1</v>
      </c>
      <c r="BV310" s="12">
        <f t="shared" si="680"/>
        <v>0</v>
      </c>
      <c r="BW310" s="12">
        <f t="shared" si="670"/>
        <v>1</v>
      </c>
      <c r="BX310" s="12">
        <f t="shared" si="681"/>
        <v>1</v>
      </c>
      <c r="BY310" s="11">
        <f t="shared" si="682"/>
        <v>1</v>
      </c>
      <c r="BZ310" s="11">
        <f t="shared" si="662"/>
        <v>1</v>
      </c>
      <c r="CA310" s="11">
        <f t="shared" si="663"/>
        <v>12</v>
      </c>
      <c r="CB310" s="11">
        <f t="shared" si="664"/>
        <v>2016</v>
      </c>
      <c r="CC310" s="11">
        <f t="shared" si="665"/>
        <v>1</v>
      </c>
      <c r="CD310" s="11" t="str">
        <f t="shared" si="666"/>
        <v>No</v>
      </c>
      <c r="CE310" s="11">
        <f t="shared" si="683"/>
        <v>0</v>
      </c>
      <c r="CF310" s="11">
        <f t="shared" si="684"/>
        <v>0</v>
      </c>
      <c r="CG310" s="11">
        <f t="shared" si="685"/>
        <v>1</v>
      </c>
      <c r="CH310" s="11">
        <f t="shared" si="686"/>
        <v>0</v>
      </c>
      <c r="CI310" s="11">
        <f t="shared" si="667"/>
        <v>1</v>
      </c>
      <c r="CJ310" s="11">
        <f t="shared" si="668"/>
        <v>2</v>
      </c>
    </row>
    <row r="311" spans="1:88" x14ac:dyDescent="0.3">
      <c r="A311" s="11">
        <f t="shared" si="599"/>
        <v>2017</v>
      </c>
      <c r="B311" s="11" t="str">
        <f t="shared" si="600"/>
        <v>13-03-2017 21:09:46 CET</v>
      </c>
      <c r="C311" s="11" t="str">
        <f t="shared" si="601"/>
        <v>Rwanda</v>
      </c>
      <c r="D311" s="11" t="str">
        <f t="shared" si="602"/>
        <v>Rulindo</v>
      </c>
      <c r="E311" s="11" t="str">
        <f t="shared" si="603"/>
        <v>Base</v>
      </c>
      <c r="F311" s="11" t="str">
        <f t="shared" si="604"/>
        <v>Gitare</v>
      </c>
      <c r="G311" s="11" t="str">
        <f t="shared" si="605"/>
        <v>Gihora</v>
      </c>
      <c r="H311" s="11" t="str">
        <f t="shared" si="606"/>
        <v/>
      </c>
      <c r="I311" s="11" t="str">
        <f t="shared" si="607"/>
        <v/>
      </c>
      <c r="J311" s="11" t="str">
        <f t="shared" si="608"/>
        <v>Gihora2 water point/Rutomvu gravity</v>
      </c>
      <c r="K311" s="11">
        <f t="shared" si="609"/>
        <v>101</v>
      </c>
      <c r="L311" s="11">
        <f t="shared" si="671"/>
        <v>3015</v>
      </c>
      <c r="M311" s="11">
        <f t="shared" si="672"/>
        <v>2</v>
      </c>
      <c r="N311" s="11">
        <f t="shared" si="673"/>
        <v>1507.5</v>
      </c>
      <c r="O311" s="11">
        <f t="shared" si="610"/>
        <v>101</v>
      </c>
      <c r="P311" s="11" t="str">
        <f t="shared" si="611"/>
        <v xml:space="preserve"> </v>
      </c>
      <c r="Q311" s="13">
        <f t="shared" si="674"/>
        <v>1</v>
      </c>
      <c r="R311" s="11">
        <f t="shared" si="675"/>
        <v>1</v>
      </c>
      <c r="S311" s="11">
        <f t="shared" si="612"/>
        <v>0</v>
      </c>
      <c r="T311" s="11">
        <f t="shared" si="613"/>
        <v>1</v>
      </c>
      <c r="U311" s="11" t="str">
        <f t="shared" si="614"/>
        <v>Piped Network -- Gravity Only</v>
      </c>
      <c r="V311" s="11">
        <f t="shared" si="615"/>
        <v>2013</v>
      </c>
      <c r="W311" s="11" t="str">
        <f t="shared" si="616"/>
        <v>Gor</v>
      </c>
      <c r="X311" s="11" t="str">
        <f t="shared" si="617"/>
        <v>Spring</v>
      </c>
      <c r="Y311" s="11">
        <f t="shared" si="618"/>
        <v>1</v>
      </c>
      <c r="Z311" s="11">
        <f t="shared" si="619"/>
        <v>1</v>
      </c>
      <c r="AA311" s="11">
        <f t="shared" si="620"/>
        <v>0</v>
      </c>
      <c r="AB311" s="11" t="str">
        <f t="shared" si="621"/>
        <v/>
      </c>
      <c r="AC311" s="11" t="str">
        <f t="shared" si="622"/>
        <v xml:space="preserve"> </v>
      </c>
      <c r="AD311" s="11" t="str">
        <f t="shared" si="623"/>
        <v xml:space="preserve"> </v>
      </c>
      <c r="AE311" s="11" t="str">
        <f t="shared" si="624"/>
        <v xml:space="preserve"> </v>
      </c>
      <c r="AF311" s="11">
        <f t="shared" si="625"/>
        <v>40</v>
      </c>
      <c r="AG311" s="12">
        <f t="shared" si="676"/>
        <v>43200</v>
      </c>
      <c r="AH311" s="12">
        <f t="shared" si="677"/>
        <v>85.544554455445549</v>
      </c>
      <c r="AI311" s="11">
        <f t="shared" si="678"/>
        <v>1</v>
      </c>
      <c r="AJ311" s="11">
        <f t="shared" si="626"/>
        <v>0</v>
      </c>
      <c r="AK311" s="11" t="str">
        <f t="shared" si="627"/>
        <v xml:space="preserve"> </v>
      </c>
      <c r="AL311" s="11" t="str">
        <f t="shared" si="628"/>
        <v xml:space="preserve"> </v>
      </c>
      <c r="AM311" s="11" t="str">
        <f t="shared" si="629"/>
        <v xml:space="preserve"> </v>
      </c>
      <c r="AN311" s="11" t="str">
        <f t="shared" si="630"/>
        <v xml:space="preserve"> </v>
      </c>
      <c r="AO311" s="11">
        <f t="shared" si="631"/>
        <v>1</v>
      </c>
      <c r="AP311" s="11">
        <f t="shared" si="632"/>
        <v>1</v>
      </c>
      <c r="AQ311" s="11">
        <f t="shared" si="633"/>
        <v>2013</v>
      </c>
      <c r="AR311" s="11">
        <f t="shared" si="634"/>
        <v>1</v>
      </c>
      <c r="AS311" s="11">
        <f t="shared" si="635"/>
        <v>0</v>
      </c>
      <c r="AT311" s="11" t="str">
        <f t="shared" si="636"/>
        <v xml:space="preserve"> </v>
      </c>
      <c r="AU311" s="11" t="str">
        <f t="shared" si="637"/>
        <v/>
      </c>
      <c r="AV311" s="11" t="str">
        <f t="shared" si="638"/>
        <v xml:space="preserve"> </v>
      </c>
      <c r="AW311" s="11" t="str">
        <f t="shared" si="639"/>
        <v xml:space="preserve"> </v>
      </c>
      <c r="AX311" s="11">
        <f t="shared" si="640"/>
        <v>0</v>
      </c>
      <c r="AY311" s="11" t="str">
        <f t="shared" si="641"/>
        <v xml:space="preserve"> </v>
      </c>
      <c r="AZ311" s="11" t="str">
        <f t="shared" si="642"/>
        <v xml:space="preserve"> </v>
      </c>
      <c r="BA311" s="11" t="str">
        <f t="shared" si="643"/>
        <v xml:space="preserve"> </v>
      </c>
      <c r="BB311" s="11" t="str">
        <f t="shared" si="644"/>
        <v xml:space="preserve"> </v>
      </c>
      <c r="BC311" s="11">
        <f t="shared" si="645"/>
        <v>0</v>
      </c>
      <c r="BD311" s="11" t="str">
        <f t="shared" si="646"/>
        <v xml:space="preserve"> </v>
      </c>
      <c r="BE311" s="11" t="str">
        <f t="shared" si="647"/>
        <v xml:space="preserve"> </v>
      </c>
      <c r="BF311" s="11" t="str">
        <f t="shared" si="648"/>
        <v xml:space="preserve"> </v>
      </c>
      <c r="BG311" s="11" t="str">
        <f t="shared" si="669"/>
        <v xml:space="preserve"> </v>
      </c>
      <c r="BH311" s="11" t="str">
        <f t="shared" si="649"/>
        <v xml:space="preserve"> </v>
      </c>
      <c r="BI311" s="11" t="str">
        <f t="shared" si="650"/>
        <v xml:space="preserve"> </v>
      </c>
      <c r="BJ311" s="11">
        <f t="shared" si="651"/>
        <v>0</v>
      </c>
      <c r="BK311" s="11" t="str">
        <f t="shared" si="652"/>
        <v/>
      </c>
      <c r="BL311" s="11" t="str">
        <f t="shared" si="653"/>
        <v xml:space="preserve"> </v>
      </c>
      <c r="BM311" s="11" t="str">
        <f t="shared" si="654"/>
        <v xml:space="preserve"> </v>
      </c>
      <c r="BN311" s="11" t="str">
        <f t="shared" si="655"/>
        <v xml:space="preserve"> </v>
      </c>
      <c r="BO311" s="11" t="str">
        <f t="shared" si="656"/>
        <v xml:space="preserve"> </v>
      </c>
      <c r="BP311" s="11" t="str">
        <f t="shared" si="657"/>
        <v xml:space="preserve"> </v>
      </c>
      <c r="BQ311" s="11" t="str">
        <f t="shared" si="658"/>
        <v>0</v>
      </c>
      <c r="BR311" s="25">
        <f t="shared" si="659"/>
        <v>0</v>
      </c>
      <c r="BS311" s="11" t="str">
        <f t="shared" si="660"/>
        <v>Not Present</v>
      </c>
      <c r="BT311" s="11" t="str">
        <f t="shared" si="661"/>
        <v>0</v>
      </c>
      <c r="BU311" s="12">
        <f t="shared" si="679"/>
        <v>1</v>
      </c>
      <c r="BV311" s="12">
        <f t="shared" si="680"/>
        <v>0</v>
      </c>
      <c r="BW311" s="12">
        <f t="shared" si="670"/>
        <v>1</v>
      </c>
      <c r="BX311" s="12">
        <f t="shared" si="681"/>
        <v>1</v>
      </c>
      <c r="BY311" s="11">
        <f t="shared" si="682"/>
        <v>1</v>
      </c>
      <c r="BZ311" s="11">
        <f t="shared" si="662"/>
        <v>1</v>
      </c>
      <c r="CA311" s="11">
        <f t="shared" si="663"/>
        <v>1</v>
      </c>
      <c r="CB311" s="11">
        <f t="shared" si="664"/>
        <v>2013</v>
      </c>
      <c r="CC311" s="11">
        <f t="shared" si="665"/>
        <v>2</v>
      </c>
      <c r="CD311" s="11" t="str">
        <f t="shared" si="666"/>
        <v>No</v>
      </c>
      <c r="CE311" s="11">
        <f t="shared" si="683"/>
        <v>0</v>
      </c>
      <c r="CF311" s="11">
        <f t="shared" si="684"/>
        <v>0</v>
      </c>
      <c r="CG311" s="11">
        <f t="shared" si="685"/>
        <v>1</v>
      </c>
      <c r="CH311" s="11">
        <f t="shared" si="686"/>
        <v>0</v>
      </c>
      <c r="CI311" s="11">
        <f t="shared" si="667"/>
        <v>1</v>
      </c>
      <c r="CJ311" s="11">
        <f t="shared" si="668"/>
        <v>1</v>
      </c>
    </row>
    <row r="312" spans="1:88" x14ac:dyDescent="0.3">
      <c r="A312" s="11">
        <f t="shared" si="599"/>
        <v>2017</v>
      </c>
      <c r="B312" s="11" t="str">
        <f t="shared" si="600"/>
        <v>03-01-2015 01:22:57 CET</v>
      </c>
      <c r="C312" s="11" t="str">
        <f t="shared" si="601"/>
        <v>Rwanda</v>
      </c>
      <c r="D312" s="11" t="str">
        <f t="shared" si="602"/>
        <v>Rulindo</v>
      </c>
      <c r="E312" s="11" t="str">
        <f t="shared" si="603"/>
        <v>Tumba</v>
      </c>
      <c r="F312" s="11" t="str">
        <f t="shared" si="604"/>
        <v>Gahabwa</v>
      </c>
      <c r="G312" s="11" t="str">
        <f t="shared" si="605"/>
        <v>Kagusa</v>
      </c>
      <c r="H312" s="11" t="str">
        <f t="shared" si="606"/>
        <v/>
      </c>
      <c r="I312" s="11" t="str">
        <f t="shared" si="607"/>
        <v/>
      </c>
      <c r="J312" s="11" t="str">
        <f t="shared" si="608"/>
        <v>Kagusa water point/Nyirambuga pumping</v>
      </c>
      <c r="K312" s="11">
        <f t="shared" si="609"/>
        <v>146</v>
      </c>
      <c r="L312" s="11">
        <f t="shared" si="671"/>
        <v>30604</v>
      </c>
      <c r="M312" s="11">
        <f t="shared" si="672"/>
        <v>1</v>
      </c>
      <c r="N312" s="11">
        <f t="shared" si="673"/>
        <v>30604</v>
      </c>
      <c r="O312" s="11">
        <f t="shared" si="610"/>
        <v>146</v>
      </c>
      <c r="P312" s="11" t="str">
        <f t="shared" si="611"/>
        <v xml:space="preserve"> </v>
      </c>
      <c r="Q312" s="13">
        <f t="shared" si="674"/>
        <v>1</v>
      </c>
      <c r="R312" s="11">
        <f t="shared" si="675"/>
        <v>1</v>
      </c>
      <c r="S312" s="11">
        <f t="shared" si="612"/>
        <v>0</v>
      </c>
      <c r="T312" s="11">
        <f t="shared" si="613"/>
        <v>1</v>
      </c>
      <c r="U312" s="11" t="str">
        <f t="shared" si="614"/>
        <v>Piped Network With Pump</v>
      </c>
      <c r="V312" s="11">
        <f t="shared" si="615"/>
        <v>2015</v>
      </c>
      <c r="W312" s="11" t="str">
        <f t="shared" si="616"/>
        <v>Governement (District, Wasac) And Water For People</v>
      </c>
      <c r="X312" s="11" t="str">
        <f t="shared" si="617"/>
        <v>Spring</v>
      </c>
      <c r="Y312" s="11">
        <f t="shared" si="618"/>
        <v>11</v>
      </c>
      <c r="Z312" s="11">
        <f t="shared" si="619"/>
        <v>1</v>
      </c>
      <c r="AA312" s="11">
        <f t="shared" si="620"/>
        <v>0</v>
      </c>
      <c r="AB312" s="11" t="str">
        <f t="shared" si="621"/>
        <v/>
      </c>
      <c r="AC312" s="11" t="str">
        <f t="shared" si="622"/>
        <v xml:space="preserve"> </v>
      </c>
      <c r="AD312" s="11" t="str">
        <f t="shared" si="623"/>
        <v xml:space="preserve"> </v>
      </c>
      <c r="AE312" s="11" t="str">
        <f t="shared" si="624"/>
        <v xml:space="preserve"> </v>
      </c>
      <c r="AF312" s="11">
        <f t="shared" si="625"/>
        <v>4</v>
      </c>
      <c r="AG312" s="12">
        <f t="shared" si="676"/>
        <v>432000</v>
      </c>
      <c r="AH312" s="12">
        <f t="shared" si="677"/>
        <v>591.78082191780823</v>
      </c>
      <c r="AI312" s="11">
        <f t="shared" si="678"/>
        <v>1</v>
      </c>
      <c r="AJ312" s="11">
        <f t="shared" si="626"/>
        <v>0</v>
      </c>
      <c r="AK312" s="11" t="str">
        <f t="shared" si="627"/>
        <v xml:space="preserve"> </v>
      </c>
      <c r="AL312" s="11" t="str">
        <f t="shared" si="628"/>
        <v xml:space="preserve"> </v>
      </c>
      <c r="AM312" s="11" t="str">
        <f t="shared" si="629"/>
        <v xml:space="preserve"> </v>
      </c>
      <c r="AN312" s="11" t="str">
        <f t="shared" si="630"/>
        <v xml:space="preserve"> </v>
      </c>
      <c r="AO312" s="11">
        <f t="shared" si="631"/>
        <v>1</v>
      </c>
      <c r="AP312" s="11">
        <f t="shared" si="632"/>
        <v>1</v>
      </c>
      <c r="AQ312" s="11">
        <f t="shared" si="633"/>
        <v>2015</v>
      </c>
      <c r="AR312" s="11">
        <f t="shared" si="634"/>
        <v>1</v>
      </c>
      <c r="AS312" s="11">
        <f t="shared" si="635"/>
        <v>0</v>
      </c>
      <c r="AT312" s="11" t="str">
        <f t="shared" si="636"/>
        <v xml:space="preserve"> </v>
      </c>
      <c r="AU312" s="11" t="str">
        <f t="shared" si="637"/>
        <v/>
      </c>
      <c r="AV312" s="11" t="str">
        <f t="shared" si="638"/>
        <v xml:space="preserve"> </v>
      </c>
      <c r="AW312" s="11" t="str">
        <f t="shared" si="639"/>
        <v xml:space="preserve"> </v>
      </c>
      <c r="AX312" s="11">
        <f t="shared" si="640"/>
        <v>0</v>
      </c>
      <c r="AY312" s="11" t="str">
        <f t="shared" si="641"/>
        <v xml:space="preserve"> </v>
      </c>
      <c r="AZ312" s="11" t="str">
        <f t="shared" si="642"/>
        <v xml:space="preserve"> </v>
      </c>
      <c r="BA312" s="11" t="str">
        <f t="shared" si="643"/>
        <v xml:space="preserve"> </v>
      </c>
      <c r="BB312" s="11" t="str">
        <f t="shared" si="644"/>
        <v xml:space="preserve"> </v>
      </c>
      <c r="BC312" s="11">
        <f t="shared" si="645"/>
        <v>0</v>
      </c>
      <c r="BD312" s="11" t="str">
        <f t="shared" si="646"/>
        <v xml:space="preserve"> </v>
      </c>
      <c r="BE312" s="11" t="str">
        <f t="shared" si="647"/>
        <v xml:space="preserve"> </v>
      </c>
      <c r="BF312" s="11" t="str">
        <f t="shared" si="648"/>
        <v xml:space="preserve"> </v>
      </c>
      <c r="BG312" s="11" t="str">
        <f t="shared" si="669"/>
        <v xml:space="preserve"> </v>
      </c>
      <c r="BH312" s="11" t="str">
        <f t="shared" si="649"/>
        <v xml:space="preserve"> </v>
      </c>
      <c r="BI312" s="11" t="str">
        <f t="shared" si="650"/>
        <v xml:space="preserve"> </v>
      </c>
      <c r="BJ312" s="11">
        <f t="shared" si="651"/>
        <v>0</v>
      </c>
      <c r="BK312" s="11" t="str">
        <f t="shared" si="652"/>
        <v/>
      </c>
      <c r="BL312" s="11" t="str">
        <f t="shared" si="653"/>
        <v xml:space="preserve"> </v>
      </c>
      <c r="BM312" s="11" t="str">
        <f t="shared" si="654"/>
        <v xml:space="preserve"> </v>
      </c>
      <c r="BN312" s="11" t="str">
        <f t="shared" si="655"/>
        <v xml:space="preserve"> </v>
      </c>
      <c r="BO312" s="11" t="str">
        <f t="shared" si="656"/>
        <v xml:space="preserve"> </v>
      </c>
      <c r="BP312" s="11" t="str">
        <f t="shared" si="657"/>
        <v xml:space="preserve"> </v>
      </c>
      <c r="BQ312" s="11" t="str">
        <f t="shared" si="658"/>
        <v>0</v>
      </c>
      <c r="BR312" s="25">
        <f t="shared" si="659"/>
        <v>0</v>
      </c>
      <c r="BS312" s="11" t="str">
        <f t="shared" si="660"/>
        <v>Not Present</v>
      </c>
      <c r="BT312" s="11" t="str">
        <f t="shared" si="661"/>
        <v>0</v>
      </c>
      <c r="BU312" s="12">
        <f t="shared" si="679"/>
        <v>1</v>
      </c>
      <c r="BV312" s="12">
        <f t="shared" si="680"/>
        <v>0</v>
      </c>
      <c r="BW312" s="12">
        <f t="shared" si="670"/>
        <v>1</v>
      </c>
      <c r="BX312" s="12">
        <f t="shared" si="681"/>
        <v>1</v>
      </c>
      <c r="BY312" s="11">
        <f t="shared" si="682"/>
        <v>1</v>
      </c>
      <c r="BZ312" s="11">
        <f t="shared" si="662"/>
        <v>1</v>
      </c>
      <c r="CA312" s="11">
        <f t="shared" si="663"/>
        <v>2</v>
      </c>
      <c r="CB312" s="11">
        <f t="shared" si="664"/>
        <v>2015</v>
      </c>
      <c r="CC312" s="11">
        <f t="shared" si="665"/>
        <v>1</v>
      </c>
      <c r="CD312" s="11" t="str">
        <f t="shared" si="666"/>
        <v>No</v>
      </c>
      <c r="CE312" s="11">
        <f t="shared" si="683"/>
        <v>0</v>
      </c>
      <c r="CF312" s="11">
        <f t="shared" si="684"/>
        <v>0</v>
      </c>
      <c r="CG312" s="11">
        <f t="shared" si="685"/>
        <v>1</v>
      </c>
      <c r="CH312" s="11">
        <f t="shared" si="686"/>
        <v>0</v>
      </c>
      <c r="CI312" s="11">
        <f t="shared" si="667"/>
        <v>1</v>
      </c>
      <c r="CJ312" s="11">
        <f t="shared" si="668"/>
        <v>1</v>
      </c>
    </row>
    <row r="313" spans="1:88" x14ac:dyDescent="0.3">
      <c r="A313" s="11">
        <f t="shared" si="599"/>
        <v>2017</v>
      </c>
      <c r="B313" s="11" t="str">
        <f t="shared" si="600"/>
        <v>21-03-2017 14:01:28 CET</v>
      </c>
      <c r="C313" s="11" t="str">
        <f t="shared" si="601"/>
        <v>Rwanda</v>
      </c>
      <c r="D313" s="11" t="str">
        <f t="shared" si="602"/>
        <v>Rulindo</v>
      </c>
      <c r="E313" s="11" t="str">
        <f t="shared" si="603"/>
        <v>Kinihira</v>
      </c>
      <c r="F313" s="11" t="str">
        <f t="shared" si="604"/>
        <v>Karegamazi</v>
      </c>
      <c r="G313" s="11" t="str">
        <f t="shared" si="605"/>
        <v>Buhita</v>
      </c>
      <c r="H313" s="11" t="str">
        <f t="shared" si="606"/>
        <v/>
      </c>
      <c r="I313" s="11" t="str">
        <f t="shared" si="607"/>
        <v/>
      </c>
      <c r="J313" s="11" t="str">
        <f t="shared" si="608"/>
        <v>Miyove-Kinihira</v>
      </c>
      <c r="K313" s="11">
        <f t="shared" si="609"/>
        <v>131</v>
      </c>
      <c r="L313" s="11">
        <f t="shared" si="671"/>
        <v>10452</v>
      </c>
      <c r="M313" s="11">
        <f t="shared" si="672"/>
        <v>19</v>
      </c>
      <c r="N313" s="11">
        <f t="shared" si="673"/>
        <v>550.10526315789468</v>
      </c>
      <c r="O313" s="11">
        <f t="shared" si="610"/>
        <v>60</v>
      </c>
      <c r="P313" s="11">
        <f t="shared" si="611"/>
        <v>71</v>
      </c>
      <c r="Q313" s="13">
        <f t="shared" si="674"/>
        <v>0.4580152671755725</v>
      </c>
      <c r="R313" s="11">
        <f t="shared" si="675"/>
        <v>0</v>
      </c>
      <c r="S313" s="11">
        <f t="shared" si="612"/>
        <v>0</v>
      </c>
      <c r="T313" s="11">
        <f t="shared" si="613"/>
        <v>1</v>
      </c>
      <c r="U313" s="11" t="str">
        <f t="shared" si="614"/>
        <v>Piped Network -- Gravity Only</v>
      </c>
      <c r="V313" s="11">
        <f t="shared" si="615"/>
        <v>2001</v>
      </c>
      <c r="W313" s="11" t="str">
        <f t="shared" si="616"/>
        <v>Gkww</v>
      </c>
      <c r="X313" s="11" t="str">
        <f t="shared" si="617"/>
        <v>Spring</v>
      </c>
      <c r="Y313" s="11">
        <f t="shared" si="618"/>
        <v>6</v>
      </c>
      <c r="Z313" s="11">
        <f t="shared" si="619"/>
        <v>1</v>
      </c>
      <c r="AA313" s="11">
        <f t="shared" si="620"/>
        <v>1</v>
      </c>
      <c r="AB313" s="11" t="str">
        <f t="shared" si="621"/>
        <v>"Springbox" --Intake Structure At A Spring</v>
      </c>
      <c r="AC313" s="11">
        <f t="shared" si="622"/>
        <v>3</v>
      </c>
      <c r="AD313" s="11">
        <f t="shared" si="623"/>
        <v>1989</v>
      </c>
      <c r="AE313" s="11">
        <f t="shared" si="624"/>
        <v>2</v>
      </c>
      <c r="AF313" s="11">
        <f t="shared" si="625"/>
        <v>5</v>
      </c>
      <c r="AG313" s="12">
        <f t="shared" si="676"/>
        <v>345600</v>
      </c>
      <c r="AH313" s="12">
        <f t="shared" si="677"/>
        <v>1152</v>
      </c>
      <c r="AI313" s="11">
        <f t="shared" si="678"/>
        <v>1</v>
      </c>
      <c r="AJ313" s="11">
        <f t="shared" si="626"/>
        <v>1</v>
      </c>
      <c r="AK313" s="11">
        <f t="shared" si="627"/>
        <v>1</v>
      </c>
      <c r="AL313" s="11">
        <f t="shared" si="628"/>
        <v>1989</v>
      </c>
      <c r="AM313" s="11">
        <f t="shared" si="629"/>
        <v>2</v>
      </c>
      <c r="AN313" s="11">
        <f t="shared" si="630"/>
        <v>8000</v>
      </c>
      <c r="AO313" s="11">
        <f t="shared" si="631"/>
        <v>1</v>
      </c>
      <c r="AP313" s="11">
        <f t="shared" si="632"/>
        <v>4</v>
      </c>
      <c r="AQ313" s="11">
        <f t="shared" si="633"/>
        <v>1989</v>
      </c>
      <c r="AR313" s="11">
        <f t="shared" si="634"/>
        <v>1</v>
      </c>
      <c r="AS313" s="11">
        <f t="shared" si="635"/>
        <v>1</v>
      </c>
      <c r="AT313" s="11">
        <f t="shared" si="636"/>
        <v>18</v>
      </c>
      <c r="AU313" s="11" t="str">
        <f t="shared" si="637"/>
        <v>Distribution Chamber|Ventouse, Washout</v>
      </c>
      <c r="AV313" s="11">
        <f t="shared" si="638"/>
        <v>1989</v>
      </c>
      <c r="AW313" s="11">
        <f t="shared" si="639"/>
        <v>2</v>
      </c>
      <c r="AX313" s="11">
        <f t="shared" si="640"/>
        <v>1</v>
      </c>
      <c r="AY313" s="11">
        <f t="shared" si="641"/>
        <v>2</v>
      </c>
      <c r="AZ313" s="11">
        <f t="shared" si="642"/>
        <v>1989</v>
      </c>
      <c r="BA313" s="11">
        <f t="shared" si="643"/>
        <v>2</v>
      </c>
      <c r="BB313" s="11">
        <f t="shared" si="644"/>
        <v>15000</v>
      </c>
      <c r="BC313" s="11">
        <f t="shared" si="645"/>
        <v>0</v>
      </c>
      <c r="BD313" s="11" t="str">
        <f t="shared" si="646"/>
        <v xml:space="preserve"> </v>
      </c>
      <c r="BE313" s="11" t="str">
        <f t="shared" si="647"/>
        <v xml:space="preserve"> </v>
      </c>
      <c r="BF313" s="11" t="str">
        <f t="shared" si="648"/>
        <v xml:space="preserve"> </v>
      </c>
      <c r="BG313" s="11" t="str">
        <f t="shared" si="669"/>
        <v xml:space="preserve"> </v>
      </c>
      <c r="BH313" s="11" t="str">
        <f t="shared" si="649"/>
        <v xml:space="preserve"> </v>
      </c>
      <c r="BI313" s="11" t="str">
        <f t="shared" si="650"/>
        <v xml:space="preserve"> </v>
      </c>
      <c r="BJ313" s="11">
        <f t="shared" si="651"/>
        <v>0</v>
      </c>
      <c r="BK313" s="11" t="str">
        <f t="shared" si="652"/>
        <v/>
      </c>
      <c r="BL313" s="11" t="str">
        <f t="shared" si="653"/>
        <v xml:space="preserve"> </v>
      </c>
      <c r="BM313" s="11" t="str">
        <f t="shared" si="654"/>
        <v xml:space="preserve"> </v>
      </c>
      <c r="BN313" s="11" t="str">
        <f t="shared" si="655"/>
        <v xml:space="preserve"> </v>
      </c>
      <c r="BO313" s="11" t="str">
        <f t="shared" si="656"/>
        <v xml:space="preserve"> </v>
      </c>
      <c r="BP313" s="11" t="str">
        <f t="shared" si="657"/>
        <v xml:space="preserve"> </v>
      </c>
      <c r="BQ313" s="11" t="str">
        <f t="shared" si="658"/>
        <v>0</v>
      </c>
      <c r="BR313" s="25">
        <f t="shared" si="659"/>
        <v>0</v>
      </c>
      <c r="BS313" s="11" t="str">
        <f t="shared" si="660"/>
        <v>Not Present</v>
      </c>
      <c r="BT313" s="11" t="str">
        <f t="shared" si="661"/>
        <v>0</v>
      </c>
      <c r="BU313" s="12">
        <f t="shared" si="679"/>
        <v>1</v>
      </c>
      <c r="BV313" s="12">
        <f t="shared" si="680"/>
        <v>0</v>
      </c>
      <c r="BW313" s="12">
        <f t="shared" si="670"/>
        <v>1</v>
      </c>
      <c r="BX313" s="12">
        <f t="shared" si="681"/>
        <v>1</v>
      </c>
      <c r="BY313" s="11">
        <f t="shared" si="682"/>
        <v>1</v>
      </c>
      <c r="BZ313" s="11">
        <f t="shared" si="662"/>
        <v>1</v>
      </c>
      <c r="CA313" s="11">
        <f t="shared" si="663"/>
        <v>2</v>
      </c>
      <c r="CB313" s="11">
        <f t="shared" si="664"/>
        <v>2015</v>
      </c>
      <c r="CC313" s="11">
        <f t="shared" si="665"/>
        <v>1</v>
      </c>
      <c r="CD313" s="11" t="str">
        <f t="shared" si="666"/>
        <v>No</v>
      </c>
      <c r="CE313" s="11">
        <f t="shared" si="683"/>
        <v>0</v>
      </c>
      <c r="CF313" s="11">
        <f t="shared" si="684"/>
        <v>0</v>
      </c>
      <c r="CG313" s="11">
        <f t="shared" si="685"/>
        <v>1</v>
      </c>
      <c r="CH313" s="11">
        <f t="shared" si="686"/>
        <v>0</v>
      </c>
      <c r="CI313" s="11">
        <f t="shared" si="667"/>
        <v>1</v>
      </c>
      <c r="CJ313" s="11">
        <f t="shared" si="668"/>
        <v>2</v>
      </c>
    </row>
    <row r="314" spans="1:88" x14ac:dyDescent="0.3">
      <c r="A314" s="11">
        <f t="shared" si="599"/>
        <v>2017</v>
      </c>
      <c r="B314" s="11" t="str">
        <f t="shared" si="600"/>
        <v>12-03-2017 13:19:37 CET</v>
      </c>
      <c r="C314" s="11" t="str">
        <f t="shared" si="601"/>
        <v>Rwanda</v>
      </c>
      <c r="D314" s="11" t="str">
        <f t="shared" si="602"/>
        <v>Rulindo</v>
      </c>
      <c r="E314" s="11" t="str">
        <f t="shared" si="603"/>
        <v>Shyorongi</v>
      </c>
      <c r="F314" s="11" t="str">
        <f t="shared" si="604"/>
        <v>Muvumu</v>
      </c>
      <c r="G314" s="11" t="str">
        <f t="shared" si="605"/>
        <v>Muvumu</v>
      </c>
      <c r="H314" s="11" t="str">
        <f t="shared" si="606"/>
        <v/>
      </c>
      <c r="I314" s="11" t="str">
        <f t="shared" si="607"/>
        <v/>
      </c>
      <c r="J314" s="11" t="str">
        <f t="shared" si="608"/>
        <v>Muvumu- Taba</v>
      </c>
      <c r="K314" s="11">
        <f t="shared" si="609"/>
        <v>400</v>
      </c>
      <c r="L314" s="11">
        <f t="shared" si="671"/>
        <v>0</v>
      </c>
      <c r="M314" s="11">
        <f t="shared" si="672"/>
        <v>10</v>
      </c>
      <c r="N314" s="11">
        <f t="shared" si="673"/>
        <v>0</v>
      </c>
      <c r="O314" s="11">
        <f t="shared" si="610"/>
        <v>400</v>
      </c>
      <c r="P314" s="11" t="str">
        <f t="shared" si="611"/>
        <v xml:space="preserve"> </v>
      </c>
      <c r="Q314" s="13">
        <f t="shared" si="674"/>
        <v>1</v>
      </c>
      <c r="R314" s="11">
        <f t="shared" si="675"/>
        <v>1</v>
      </c>
      <c r="S314" s="11">
        <f t="shared" si="612"/>
        <v>1</v>
      </c>
      <c r="T314" s="11">
        <f t="shared" si="613"/>
        <v>1</v>
      </c>
      <c r="U314" s="11" t="str">
        <f t="shared" si="614"/>
        <v>Piped Network -- Gravity Only</v>
      </c>
      <c r="V314" s="11">
        <f t="shared" si="615"/>
        <v>2013</v>
      </c>
      <c r="W314" s="11" t="str">
        <f t="shared" si="616"/>
        <v>Governement (District, Wasac) And Water For People</v>
      </c>
      <c r="X314" s="11" t="str">
        <f t="shared" si="617"/>
        <v>Spring</v>
      </c>
      <c r="Y314" s="11">
        <f t="shared" si="618"/>
        <v>1</v>
      </c>
      <c r="Z314" s="11">
        <f t="shared" si="619"/>
        <v>1</v>
      </c>
      <c r="AA314" s="11">
        <f t="shared" si="620"/>
        <v>0</v>
      </c>
      <c r="AB314" s="11" t="str">
        <f t="shared" si="621"/>
        <v/>
      </c>
      <c r="AC314" s="11" t="str">
        <f t="shared" si="622"/>
        <v xml:space="preserve"> </v>
      </c>
      <c r="AD314" s="11" t="str">
        <f t="shared" si="623"/>
        <v xml:space="preserve"> </v>
      </c>
      <c r="AE314" s="11" t="str">
        <f t="shared" si="624"/>
        <v xml:space="preserve"> </v>
      </c>
      <c r="AF314" s="11">
        <f t="shared" si="625"/>
        <v>25</v>
      </c>
      <c r="AG314" s="12">
        <f t="shared" si="676"/>
        <v>69120</v>
      </c>
      <c r="AH314" s="12">
        <f t="shared" si="677"/>
        <v>34.56</v>
      </c>
      <c r="AI314" s="11">
        <f t="shared" si="678"/>
        <v>1</v>
      </c>
      <c r="AJ314" s="11">
        <f t="shared" si="626"/>
        <v>1</v>
      </c>
      <c r="AK314" s="11">
        <f t="shared" si="627"/>
        <v>1</v>
      </c>
      <c r="AL314" s="11">
        <f t="shared" si="628"/>
        <v>2013</v>
      </c>
      <c r="AM314" s="11">
        <f t="shared" si="629"/>
        <v>1</v>
      </c>
      <c r="AN314" s="11">
        <f t="shared" si="630"/>
        <v>800</v>
      </c>
      <c r="AO314" s="11">
        <f t="shared" si="631"/>
        <v>1</v>
      </c>
      <c r="AP314" s="11">
        <f t="shared" si="632"/>
        <v>3</v>
      </c>
      <c r="AQ314" s="11">
        <f t="shared" si="633"/>
        <v>2013</v>
      </c>
      <c r="AR314" s="11">
        <f t="shared" si="634"/>
        <v>2</v>
      </c>
      <c r="AS314" s="11">
        <f t="shared" si="635"/>
        <v>1</v>
      </c>
      <c r="AT314" s="11">
        <f t="shared" si="636"/>
        <v>9</v>
      </c>
      <c r="AU314" s="11" t="str">
        <f t="shared" si="637"/>
        <v>Pressure Break Tank|Distribution Chamber|Ventouse, Washout</v>
      </c>
      <c r="AV314" s="11">
        <f t="shared" si="638"/>
        <v>2013</v>
      </c>
      <c r="AW314" s="11">
        <f t="shared" si="639"/>
        <v>1</v>
      </c>
      <c r="AX314" s="11">
        <f t="shared" si="640"/>
        <v>1</v>
      </c>
      <c r="AY314" s="11">
        <f t="shared" si="641"/>
        <v>1</v>
      </c>
      <c r="AZ314" s="11">
        <f t="shared" si="642"/>
        <v>2013</v>
      </c>
      <c r="BA314" s="11">
        <f t="shared" si="643"/>
        <v>1</v>
      </c>
      <c r="BB314" s="11">
        <f t="shared" si="644"/>
        <v>7500</v>
      </c>
      <c r="BC314" s="11">
        <f t="shared" si="645"/>
        <v>0</v>
      </c>
      <c r="BD314" s="11" t="str">
        <f t="shared" si="646"/>
        <v xml:space="preserve"> </v>
      </c>
      <c r="BE314" s="11" t="str">
        <f t="shared" si="647"/>
        <v xml:space="preserve"> </v>
      </c>
      <c r="BF314" s="11" t="str">
        <f t="shared" si="648"/>
        <v xml:space="preserve"> </v>
      </c>
      <c r="BG314" s="11" t="str">
        <f t="shared" si="669"/>
        <v xml:space="preserve"> </v>
      </c>
      <c r="BH314" s="11" t="str">
        <f t="shared" si="649"/>
        <v xml:space="preserve"> </v>
      </c>
      <c r="BI314" s="11" t="str">
        <f t="shared" si="650"/>
        <v xml:space="preserve"> </v>
      </c>
      <c r="BJ314" s="11">
        <f t="shared" si="651"/>
        <v>0</v>
      </c>
      <c r="BK314" s="11" t="str">
        <f t="shared" si="652"/>
        <v/>
      </c>
      <c r="BL314" s="11" t="str">
        <f t="shared" si="653"/>
        <v xml:space="preserve"> </v>
      </c>
      <c r="BM314" s="11" t="str">
        <f t="shared" si="654"/>
        <v xml:space="preserve"> </v>
      </c>
      <c r="BN314" s="11" t="str">
        <f t="shared" si="655"/>
        <v xml:space="preserve"> </v>
      </c>
      <c r="BO314" s="11" t="str">
        <f t="shared" si="656"/>
        <v xml:space="preserve"> </v>
      </c>
      <c r="BP314" s="11" t="str">
        <f t="shared" si="657"/>
        <v xml:space="preserve"> </v>
      </c>
      <c r="BQ314" s="11" t="str">
        <f t="shared" si="658"/>
        <v>0</v>
      </c>
      <c r="BR314" s="25">
        <f t="shared" si="659"/>
        <v>0</v>
      </c>
      <c r="BS314" s="11" t="str">
        <f t="shared" si="660"/>
        <v>Not Present</v>
      </c>
      <c r="BT314" s="11" t="str">
        <f t="shared" si="661"/>
        <v>0</v>
      </c>
      <c r="BU314" s="12">
        <f t="shared" si="679"/>
        <v>1</v>
      </c>
      <c r="BV314" s="12">
        <f t="shared" si="680"/>
        <v>0</v>
      </c>
      <c r="BW314" s="12">
        <f t="shared" si="670"/>
        <v>1</v>
      </c>
      <c r="BX314" s="12">
        <f t="shared" si="681"/>
        <v>1</v>
      </c>
      <c r="BY314" s="11">
        <f t="shared" si="682"/>
        <v>1</v>
      </c>
      <c r="BZ314" s="11">
        <f t="shared" si="662"/>
        <v>1</v>
      </c>
      <c r="CA314" s="11">
        <f t="shared" si="663"/>
        <v>1</v>
      </c>
      <c r="CB314" s="11">
        <f t="shared" si="664"/>
        <v>2013</v>
      </c>
      <c r="CC314" s="11">
        <f t="shared" si="665"/>
        <v>1</v>
      </c>
      <c r="CD314" s="11" t="str">
        <f t="shared" si="666"/>
        <v>Yes</v>
      </c>
      <c r="CE314" s="11">
        <f t="shared" si="683"/>
        <v>1</v>
      </c>
      <c r="CF314" s="11">
        <f t="shared" si="684"/>
        <v>3</v>
      </c>
      <c r="CG314" s="11">
        <f t="shared" si="685"/>
        <v>0</v>
      </c>
      <c r="CH314" s="11">
        <f t="shared" si="686"/>
        <v>3</v>
      </c>
      <c r="CI314" s="11">
        <f t="shared" si="667"/>
        <v>1</v>
      </c>
      <c r="CJ314" s="11">
        <f t="shared" si="668"/>
        <v>2</v>
      </c>
    </row>
    <row r="315" spans="1:88" x14ac:dyDescent="0.3">
      <c r="A315" s="11">
        <f t="shared" si="599"/>
        <v>2017</v>
      </c>
      <c r="B315" s="11" t="str">
        <f t="shared" si="600"/>
        <v>10-03-2017 13:13:09 CET</v>
      </c>
      <c r="C315" s="11" t="str">
        <f t="shared" si="601"/>
        <v>Rwanda</v>
      </c>
      <c r="D315" s="11" t="str">
        <f t="shared" si="602"/>
        <v>Rulindo</v>
      </c>
      <c r="E315" s="11" t="str">
        <f t="shared" si="603"/>
        <v>Bushoki</v>
      </c>
      <c r="F315" s="11" t="str">
        <f t="shared" si="604"/>
        <v>Mukoto</v>
      </c>
      <c r="G315" s="11" t="str">
        <f t="shared" si="605"/>
        <v>Marembo</v>
      </c>
      <c r="H315" s="11" t="str">
        <f t="shared" si="606"/>
        <v/>
      </c>
      <c r="I315" s="11" t="str">
        <f t="shared" si="607"/>
        <v/>
      </c>
      <c r="J315" s="11" t="str">
        <f t="shared" si="608"/>
        <v>Water point at Marembo school/Tare-Rusiga pumping</v>
      </c>
      <c r="K315" s="11">
        <f t="shared" si="609"/>
        <v>90</v>
      </c>
      <c r="L315" s="11">
        <f t="shared" si="671"/>
        <v>9577</v>
      </c>
      <c r="M315" s="11">
        <f t="shared" si="672"/>
        <v>1</v>
      </c>
      <c r="N315" s="11">
        <f t="shared" si="673"/>
        <v>9577</v>
      </c>
      <c r="O315" s="11">
        <f t="shared" si="610"/>
        <v>90</v>
      </c>
      <c r="P315" s="11" t="str">
        <f t="shared" si="611"/>
        <v xml:space="preserve"> </v>
      </c>
      <c r="Q315" s="13">
        <f t="shared" si="674"/>
        <v>1</v>
      </c>
      <c r="R315" s="11">
        <f t="shared" si="675"/>
        <v>1</v>
      </c>
      <c r="S315" s="11">
        <f t="shared" si="612"/>
        <v>0</v>
      </c>
      <c r="T315" s="11">
        <f t="shared" si="613"/>
        <v>1</v>
      </c>
      <c r="U315" s="11" t="str">
        <f t="shared" si="614"/>
        <v>Piped Network With Pump</v>
      </c>
      <c r="V315" s="11">
        <f t="shared" si="615"/>
        <v>2015</v>
      </c>
      <c r="W315" s="11" t="str">
        <f t="shared" si="616"/>
        <v>Governement (District, Wasac) And Water For People</v>
      </c>
      <c r="X315" s="11" t="str">
        <f t="shared" si="617"/>
        <v>Spring</v>
      </c>
      <c r="Y315" s="11">
        <f t="shared" si="618"/>
        <v>10</v>
      </c>
      <c r="Z315" s="11">
        <f t="shared" si="619"/>
        <v>1</v>
      </c>
      <c r="AA315" s="11">
        <f t="shared" si="620"/>
        <v>1</v>
      </c>
      <c r="AB315" s="11" t="str">
        <f t="shared" si="621"/>
        <v>"Springbox" --Intake Structure At A Spring</v>
      </c>
      <c r="AC315" s="11">
        <f t="shared" si="622"/>
        <v>8</v>
      </c>
      <c r="AD315" s="11">
        <f t="shared" si="623"/>
        <v>2015</v>
      </c>
      <c r="AE315" s="11">
        <f t="shared" si="624"/>
        <v>1</v>
      </c>
      <c r="AF315" s="11">
        <f t="shared" si="625"/>
        <v>40</v>
      </c>
      <c r="AG315" s="12">
        <f t="shared" si="676"/>
        <v>43200</v>
      </c>
      <c r="AH315" s="12">
        <f t="shared" si="677"/>
        <v>96</v>
      </c>
      <c r="AI315" s="11">
        <f t="shared" si="678"/>
        <v>1</v>
      </c>
      <c r="AJ315" s="11">
        <f t="shared" si="626"/>
        <v>1</v>
      </c>
      <c r="AK315" s="11">
        <f t="shared" si="627"/>
        <v>1</v>
      </c>
      <c r="AL315" s="11">
        <f t="shared" si="628"/>
        <v>2015</v>
      </c>
      <c r="AM315" s="11">
        <f t="shared" si="629"/>
        <v>1</v>
      </c>
      <c r="AN315" s="11">
        <f t="shared" si="630"/>
        <v>4000</v>
      </c>
      <c r="AO315" s="11">
        <f t="shared" si="631"/>
        <v>0</v>
      </c>
      <c r="AP315" s="11" t="str">
        <f t="shared" si="632"/>
        <v xml:space="preserve"> </v>
      </c>
      <c r="AQ315" s="11" t="str">
        <f t="shared" si="633"/>
        <v xml:space="preserve"> </v>
      </c>
      <c r="AR315" s="11" t="str">
        <f t="shared" si="634"/>
        <v xml:space="preserve"> </v>
      </c>
      <c r="AS315" s="11">
        <f t="shared" si="635"/>
        <v>0</v>
      </c>
      <c r="AT315" s="11" t="str">
        <f t="shared" si="636"/>
        <v xml:space="preserve"> </v>
      </c>
      <c r="AU315" s="11" t="str">
        <f t="shared" si="637"/>
        <v/>
      </c>
      <c r="AV315" s="11" t="str">
        <f t="shared" si="638"/>
        <v xml:space="preserve"> </v>
      </c>
      <c r="AW315" s="11" t="str">
        <f t="shared" si="639"/>
        <v xml:space="preserve"> </v>
      </c>
      <c r="AX315" s="11">
        <f t="shared" si="640"/>
        <v>1</v>
      </c>
      <c r="AY315" s="11">
        <f t="shared" si="641"/>
        <v>1</v>
      </c>
      <c r="AZ315" s="11">
        <f t="shared" si="642"/>
        <v>2015</v>
      </c>
      <c r="BA315" s="11">
        <f t="shared" si="643"/>
        <v>1</v>
      </c>
      <c r="BB315" s="11">
        <f t="shared" si="644"/>
        <v>8000</v>
      </c>
      <c r="BC315" s="11">
        <f t="shared" si="645"/>
        <v>1</v>
      </c>
      <c r="BD315" s="11">
        <f t="shared" si="646"/>
        <v>2</v>
      </c>
      <c r="BE315" s="11">
        <f t="shared" si="647"/>
        <v>2015</v>
      </c>
      <c r="BF315" s="11">
        <f t="shared" si="648"/>
        <v>1</v>
      </c>
      <c r="BG315" s="11">
        <f t="shared" si="669"/>
        <v>1</v>
      </c>
      <c r="BH315" s="11">
        <f t="shared" si="649"/>
        <v>2015</v>
      </c>
      <c r="BI315" s="11">
        <f t="shared" si="650"/>
        <v>1</v>
      </c>
      <c r="BJ315" s="11">
        <f t="shared" si="651"/>
        <v>0</v>
      </c>
      <c r="BK315" s="11" t="str">
        <f t="shared" si="652"/>
        <v/>
      </c>
      <c r="BL315" s="11" t="str">
        <f t="shared" si="653"/>
        <v xml:space="preserve"> </v>
      </c>
      <c r="BM315" s="11" t="str">
        <f t="shared" si="654"/>
        <v xml:space="preserve"> </v>
      </c>
      <c r="BN315" s="11" t="str">
        <f t="shared" si="655"/>
        <v xml:space="preserve"> </v>
      </c>
      <c r="BO315" s="11" t="str">
        <f t="shared" si="656"/>
        <v xml:space="preserve"> </v>
      </c>
      <c r="BP315" s="11" t="str">
        <f t="shared" si="657"/>
        <v xml:space="preserve"> </v>
      </c>
      <c r="BQ315" s="11" t="str">
        <f t="shared" si="658"/>
        <v>0</v>
      </c>
      <c r="BR315" s="25">
        <f t="shared" si="659"/>
        <v>0</v>
      </c>
      <c r="BS315" s="11" t="str">
        <f t="shared" si="660"/>
        <v>Not Present</v>
      </c>
      <c r="BT315" s="11" t="str">
        <f t="shared" si="661"/>
        <v>0</v>
      </c>
      <c r="BU315" s="12">
        <f t="shared" si="679"/>
        <v>1</v>
      </c>
      <c r="BV315" s="12">
        <f t="shared" si="680"/>
        <v>0</v>
      </c>
      <c r="BW315" s="12">
        <f t="shared" si="670"/>
        <v>1</v>
      </c>
      <c r="BX315" s="12">
        <f t="shared" si="681"/>
        <v>1</v>
      </c>
      <c r="BY315" s="11">
        <f t="shared" si="682"/>
        <v>1</v>
      </c>
      <c r="BZ315" s="11">
        <f t="shared" si="662"/>
        <v>1</v>
      </c>
      <c r="CA315" s="11">
        <f t="shared" si="663"/>
        <v>2</v>
      </c>
      <c r="CB315" s="11">
        <f t="shared" si="664"/>
        <v>2015</v>
      </c>
      <c r="CC315" s="11">
        <f t="shared" si="665"/>
        <v>1</v>
      </c>
      <c r="CD315" s="11" t="str">
        <f t="shared" si="666"/>
        <v>No</v>
      </c>
      <c r="CE315" s="11">
        <f t="shared" si="683"/>
        <v>0</v>
      </c>
      <c r="CF315" s="11">
        <f t="shared" si="684"/>
        <v>0</v>
      </c>
      <c r="CG315" s="11">
        <f t="shared" si="685"/>
        <v>1</v>
      </c>
      <c r="CH315" s="11">
        <f t="shared" si="686"/>
        <v>0</v>
      </c>
      <c r="CI315" s="11">
        <f t="shared" si="667"/>
        <v>1</v>
      </c>
      <c r="CJ315" s="11">
        <f t="shared" si="668"/>
        <v>1</v>
      </c>
    </row>
    <row r="316" spans="1:88" x14ac:dyDescent="0.3">
      <c r="A316" s="11">
        <f t="shared" si="599"/>
        <v>2017</v>
      </c>
      <c r="B316" s="11" t="str">
        <f t="shared" si="600"/>
        <v>10-03-2017 14:37:25 CET</v>
      </c>
      <c r="C316" s="11" t="str">
        <f t="shared" si="601"/>
        <v>Rwanda</v>
      </c>
      <c r="D316" s="11" t="str">
        <f t="shared" si="602"/>
        <v>Rulindo</v>
      </c>
      <c r="E316" s="11" t="str">
        <f t="shared" si="603"/>
        <v>Bushoki</v>
      </c>
      <c r="F316" s="11" t="str">
        <f t="shared" si="604"/>
        <v>Gasiza</v>
      </c>
      <c r="G316" s="11" t="str">
        <f t="shared" si="605"/>
        <v>Ruhanga</v>
      </c>
      <c r="H316" s="11" t="str">
        <f t="shared" si="606"/>
        <v/>
      </c>
      <c r="I316" s="11" t="str">
        <f t="shared" si="607"/>
        <v/>
      </c>
      <c r="J316" s="11" t="str">
        <f t="shared" si="608"/>
        <v>Ruhanga center Water point/Tare-Rusiga pumping</v>
      </c>
      <c r="K316" s="11">
        <f t="shared" si="609"/>
        <v>147</v>
      </c>
      <c r="L316" s="11">
        <f t="shared" si="671"/>
        <v>9577</v>
      </c>
      <c r="M316" s="11">
        <f t="shared" si="672"/>
        <v>1</v>
      </c>
      <c r="N316" s="11">
        <f t="shared" si="673"/>
        <v>9577</v>
      </c>
      <c r="O316" s="11">
        <f t="shared" si="610"/>
        <v>147</v>
      </c>
      <c r="P316" s="11" t="str">
        <f t="shared" si="611"/>
        <v xml:space="preserve"> </v>
      </c>
      <c r="Q316" s="13">
        <f t="shared" si="674"/>
        <v>1</v>
      </c>
      <c r="R316" s="11">
        <f t="shared" si="675"/>
        <v>1</v>
      </c>
      <c r="S316" s="11">
        <f t="shared" si="612"/>
        <v>0</v>
      </c>
      <c r="T316" s="11">
        <f t="shared" si="613"/>
        <v>1</v>
      </c>
      <c r="U316" s="11" t="str">
        <f t="shared" si="614"/>
        <v>Piped Network With Pump</v>
      </c>
      <c r="V316" s="11">
        <f t="shared" si="615"/>
        <v>2015</v>
      </c>
      <c r="W316" s="11" t="str">
        <f t="shared" si="616"/>
        <v>Governement (District, Wasac) And Water For People</v>
      </c>
      <c r="X316" s="11" t="str">
        <f t="shared" si="617"/>
        <v>Spring</v>
      </c>
      <c r="Y316" s="11">
        <f t="shared" si="618"/>
        <v>10</v>
      </c>
      <c r="Z316" s="11">
        <f t="shared" si="619"/>
        <v>1</v>
      </c>
      <c r="AA316" s="11">
        <f t="shared" si="620"/>
        <v>1</v>
      </c>
      <c r="AB316" s="11" t="str">
        <f t="shared" si="621"/>
        <v>"Springbox" --Intake Structure At A Spring</v>
      </c>
      <c r="AC316" s="11">
        <f t="shared" si="622"/>
        <v>8</v>
      </c>
      <c r="AD316" s="11">
        <f t="shared" si="623"/>
        <v>2015</v>
      </c>
      <c r="AE316" s="11">
        <f t="shared" si="624"/>
        <v>1</v>
      </c>
      <c r="AF316" s="11">
        <f t="shared" si="625"/>
        <v>40</v>
      </c>
      <c r="AG316" s="12">
        <f t="shared" si="676"/>
        <v>43200</v>
      </c>
      <c r="AH316" s="12">
        <f t="shared" si="677"/>
        <v>58.775510204081634</v>
      </c>
      <c r="AI316" s="11">
        <f t="shared" si="678"/>
        <v>1</v>
      </c>
      <c r="AJ316" s="11">
        <f t="shared" si="626"/>
        <v>1</v>
      </c>
      <c r="AK316" s="11">
        <f t="shared" si="627"/>
        <v>1</v>
      </c>
      <c r="AL316" s="11">
        <f t="shared" si="628"/>
        <v>2015</v>
      </c>
      <c r="AM316" s="11">
        <f t="shared" si="629"/>
        <v>1</v>
      </c>
      <c r="AN316" s="11">
        <f t="shared" si="630"/>
        <v>4000</v>
      </c>
      <c r="AO316" s="11">
        <f t="shared" si="631"/>
        <v>0</v>
      </c>
      <c r="AP316" s="11" t="str">
        <f t="shared" si="632"/>
        <v xml:space="preserve"> </v>
      </c>
      <c r="AQ316" s="11" t="str">
        <f t="shared" si="633"/>
        <v xml:space="preserve"> </v>
      </c>
      <c r="AR316" s="11" t="str">
        <f t="shared" si="634"/>
        <v xml:space="preserve"> </v>
      </c>
      <c r="AS316" s="11">
        <f t="shared" si="635"/>
        <v>0</v>
      </c>
      <c r="AT316" s="11" t="str">
        <f t="shared" si="636"/>
        <v xml:space="preserve"> </v>
      </c>
      <c r="AU316" s="11" t="str">
        <f t="shared" si="637"/>
        <v/>
      </c>
      <c r="AV316" s="11" t="str">
        <f t="shared" si="638"/>
        <v xml:space="preserve"> </v>
      </c>
      <c r="AW316" s="11" t="str">
        <f t="shared" si="639"/>
        <v xml:space="preserve"> </v>
      </c>
      <c r="AX316" s="11">
        <f t="shared" si="640"/>
        <v>1</v>
      </c>
      <c r="AY316" s="11">
        <f t="shared" si="641"/>
        <v>3</v>
      </c>
      <c r="AZ316" s="11">
        <f t="shared" si="642"/>
        <v>2015</v>
      </c>
      <c r="BA316" s="11">
        <f t="shared" si="643"/>
        <v>1</v>
      </c>
      <c r="BB316" s="11">
        <f t="shared" si="644"/>
        <v>8000</v>
      </c>
      <c r="BC316" s="11">
        <f t="shared" si="645"/>
        <v>1</v>
      </c>
      <c r="BD316" s="11">
        <f t="shared" si="646"/>
        <v>2</v>
      </c>
      <c r="BE316" s="11">
        <f t="shared" si="647"/>
        <v>2015</v>
      </c>
      <c r="BF316" s="11">
        <f t="shared" si="648"/>
        <v>1</v>
      </c>
      <c r="BG316" s="11">
        <f t="shared" si="669"/>
        <v>1</v>
      </c>
      <c r="BH316" s="11">
        <f t="shared" si="649"/>
        <v>2015</v>
      </c>
      <c r="BI316" s="11">
        <f t="shared" si="650"/>
        <v>1</v>
      </c>
      <c r="BJ316" s="11">
        <f t="shared" si="651"/>
        <v>0</v>
      </c>
      <c r="BK316" s="11" t="str">
        <f t="shared" si="652"/>
        <v/>
      </c>
      <c r="BL316" s="11" t="str">
        <f t="shared" si="653"/>
        <v xml:space="preserve"> </v>
      </c>
      <c r="BM316" s="11" t="str">
        <f t="shared" si="654"/>
        <v xml:space="preserve"> </v>
      </c>
      <c r="BN316" s="11" t="str">
        <f t="shared" si="655"/>
        <v xml:space="preserve"> </v>
      </c>
      <c r="BO316" s="11" t="str">
        <f t="shared" si="656"/>
        <v xml:space="preserve"> </v>
      </c>
      <c r="BP316" s="11" t="str">
        <f t="shared" si="657"/>
        <v xml:space="preserve"> </v>
      </c>
      <c r="BQ316" s="11" t="str">
        <f t="shared" si="658"/>
        <v>0</v>
      </c>
      <c r="BR316" s="25">
        <f t="shared" si="659"/>
        <v>0</v>
      </c>
      <c r="BS316" s="11" t="str">
        <f t="shared" si="660"/>
        <v>Not Present</v>
      </c>
      <c r="BT316" s="11" t="str">
        <f t="shared" si="661"/>
        <v>0</v>
      </c>
      <c r="BU316" s="12">
        <f t="shared" si="679"/>
        <v>1</v>
      </c>
      <c r="BV316" s="12">
        <f t="shared" si="680"/>
        <v>0</v>
      </c>
      <c r="BW316" s="12">
        <f t="shared" si="670"/>
        <v>1</v>
      </c>
      <c r="BX316" s="12">
        <f t="shared" si="681"/>
        <v>1</v>
      </c>
      <c r="BY316" s="11">
        <f t="shared" si="682"/>
        <v>1</v>
      </c>
      <c r="BZ316" s="11">
        <f t="shared" si="662"/>
        <v>1</v>
      </c>
      <c r="CA316" s="11">
        <f t="shared" si="663"/>
        <v>2015</v>
      </c>
      <c r="CB316" s="11">
        <f t="shared" si="664"/>
        <v>2015</v>
      </c>
      <c r="CC316" s="11">
        <f t="shared" si="665"/>
        <v>1</v>
      </c>
      <c r="CD316" s="11" t="str">
        <f t="shared" si="666"/>
        <v>No</v>
      </c>
      <c r="CE316" s="11">
        <f t="shared" si="683"/>
        <v>0</v>
      </c>
      <c r="CF316" s="11">
        <f t="shared" si="684"/>
        <v>0</v>
      </c>
      <c r="CG316" s="11">
        <f t="shared" si="685"/>
        <v>1</v>
      </c>
      <c r="CH316" s="11">
        <f t="shared" si="686"/>
        <v>0</v>
      </c>
      <c r="CI316" s="11">
        <f t="shared" si="667"/>
        <v>1</v>
      </c>
      <c r="CJ316" s="11">
        <f t="shared" si="668"/>
        <v>1</v>
      </c>
    </row>
    <row r="317" spans="1:88" x14ac:dyDescent="0.3">
      <c r="A317" s="11">
        <f t="shared" si="599"/>
        <v>2017</v>
      </c>
      <c r="B317" s="11" t="str">
        <f t="shared" si="600"/>
        <v>13-03-2017 21:12:55 CET</v>
      </c>
      <c r="C317" s="11" t="str">
        <f t="shared" si="601"/>
        <v>Rwanda</v>
      </c>
      <c r="D317" s="11" t="str">
        <f t="shared" si="602"/>
        <v>Rulindo</v>
      </c>
      <c r="E317" s="11" t="str">
        <f t="shared" si="603"/>
        <v>Bushoki</v>
      </c>
      <c r="F317" s="11" t="str">
        <f t="shared" si="604"/>
        <v>Giko</v>
      </c>
      <c r="G317" s="11" t="str">
        <f t="shared" si="605"/>
        <v>Rugote</v>
      </c>
      <c r="H317" s="11" t="str">
        <f t="shared" si="606"/>
        <v/>
      </c>
      <c r="I317" s="11" t="str">
        <f t="shared" si="607"/>
        <v/>
      </c>
      <c r="J317" s="11" t="str">
        <f t="shared" si="608"/>
        <v>Rugote water point/Rutomvu gravity system</v>
      </c>
      <c r="K317" s="11">
        <f t="shared" si="609"/>
        <v>147</v>
      </c>
      <c r="L317" s="11">
        <f t="shared" si="671"/>
        <v>3015</v>
      </c>
      <c r="M317" s="11">
        <f t="shared" si="672"/>
        <v>1</v>
      </c>
      <c r="N317" s="11">
        <f t="shared" si="673"/>
        <v>3015</v>
      </c>
      <c r="O317" s="11">
        <f t="shared" si="610"/>
        <v>147</v>
      </c>
      <c r="P317" s="11" t="str">
        <f t="shared" si="611"/>
        <v xml:space="preserve"> </v>
      </c>
      <c r="Q317" s="13">
        <f t="shared" si="674"/>
        <v>1</v>
      </c>
      <c r="R317" s="11">
        <f t="shared" si="675"/>
        <v>1</v>
      </c>
      <c r="S317" s="11">
        <f t="shared" si="612"/>
        <v>0</v>
      </c>
      <c r="T317" s="11">
        <f t="shared" si="613"/>
        <v>1</v>
      </c>
      <c r="U317" s="11" t="str">
        <f t="shared" si="614"/>
        <v>Piped Network -- Gravity Only</v>
      </c>
      <c r="V317" s="11">
        <f t="shared" si="615"/>
        <v>2013</v>
      </c>
      <c r="W317" s="11" t="str">
        <f t="shared" si="616"/>
        <v>Gor</v>
      </c>
      <c r="X317" s="11" t="str">
        <f t="shared" si="617"/>
        <v>Spring</v>
      </c>
      <c r="Y317" s="11">
        <f t="shared" si="618"/>
        <v>1</v>
      </c>
      <c r="Z317" s="11">
        <f t="shared" si="619"/>
        <v>1</v>
      </c>
      <c r="AA317" s="11">
        <f t="shared" si="620"/>
        <v>0</v>
      </c>
      <c r="AB317" s="11" t="str">
        <f t="shared" si="621"/>
        <v/>
      </c>
      <c r="AC317" s="11" t="str">
        <f t="shared" si="622"/>
        <v xml:space="preserve"> </v>
      </c>
      <c r="AD317" s="11" t="str">
        <f t="shared" si="623"/>
        <v xml:space="preserve"> </v>
      </c>
      <c r="AE317" s="11" t="str">
        <f t="shared" si="624"/>
        <v xml:space="preserve"> </v>
      </c>
      <c r="AF317" s="11">
        <f t="shared" si="625"/>
        <v>40</v>
      </c>
      <c r="AG317" s="12">
        <f t="shared" si="676"/>
        <v>43200</v>
      </c>
      <c r="AH317" s="12">
        <f t="shared" si="677"/>
        <v>58.775510204081634</v>
      </c>
      <c r="AI317" s="11">
        <f t="shared" si="678"/>
        <v>1</v>
      </c>
      <c r="AJ317" s="11">
        <f t="shared" si="626"/>
        <v>0</v>
      </c>
      <c r="AK317" s="11" t="str">
        <f t="shared" si="627"/>
        <v xml:space="preserve"> </v>
      </c>
      <c r="AL317" s="11" t="str">
        <f t="shared" si="628"/>
        <v xml:space="preserve"> </v>
      </c>
      <c r="AM317" s="11" t="str">
        <f t="shared" si="629"/>
        <v xml:space="preserve"> </v>
      </c>
      <c r="AN317" s="11" t="str">
        <f t="shared" si="630"/>
        <v xml:space="preserve"> </v>
      </c>
      <c r="AO317" s="11">
        <f t="shared" si="631"/>
        <v>1</v>
      </c>
      <c r="AP317" s="11">
        <f t="shared" si="632"/>
        <v>1</v>
      </c>
      <c r="AQ317" s="11">
        <f t="shared" si="633"/>
        <v>2013</v>
      </c>
      <c r="AR317" s="11">
        <f t="shared" si="634"/>
        <v>1</v>
      </c>
      <c r="AS317" s="11">
        <f t="shared" si="635"/>
        <v>0</v>
      </c>
      <c r="AT317" s="11" t="str">
        <f t="shared" si="636"/>
        <v xml:space="preserve"> </v>
      </c>
      <c r="AU317" s="11" t="str">
        <f t="shared" si="637"/>
        <v/>
      </c>
      <c r="AV317" s="11" t="str">
        <f t="shared" si="638"/>
        <v xml:space="preserve"> </v>
      </c>
      <c r="AW317" s="11" t="str">
        <f t="shared" si="639"/>
        <v xml:space="preserve"> </v>
      </c>
      <c r="AX317" s="11">
        <f t="shared" si="640"/>
        <v>0</v>
      </c>
      <c r="AY317" s="11" t="str">
        <f t="shared" si="641"/>
        <v xml:space="preserve"> </v>
      </c>
      <c r="AZ317" s="11" t="str">
        <f t="shared" si="642"/>
        <v xml:space="preserve"> </v>
      </c>
      <c r="BA317" s="11" t="str">
        <f t="shared" si="643"/>
        <v xml:space="preserve"> </v>
      </c>
      <c r="BB317" s="11" t="str">
        <f t="shared" si="644"/>
        <v xml:space="preserve"> </v>
      </c>
      <c r="BC317" s="11">
        <f t="shared" si="645"/>
        <v>0</v>
      </c>
      <c r="BD317" s="11" t="str">
        <f t="shared" si="646"/>
        <v xml:space="preserve"> </v>
      </c>
      <c r="BE317" s="11" t="str">
        <f t="shared" si="647"/>
        <v xml:space="preserve"> </v>
      </c>
      <c r="BF317" s="11" t="str">
        <f t="shared" si="648"/>
        <v xml:space="preserve"> </v>
      </c>
      <c r="BG317" s="11" t="str">
        <f t="shared" si="669"/>
        <v xml:space="preserve"> </v>
      </c>
      <c r="BH317" s="11" t="str">
        <f t="shared" si="649"/>
        <v xml:space="preserve"> </v>
      </c>
      <c r="BI317" s="11" t="str">
        <f t="shared" si="650"/>
        <v xml:space="preserve"> </v>
      </c>
      <c r="BJ317" s="11">
        <f t="shared" si="651"/>
        <v>0</v>
      </c>
      <c r="BK317" s="11" t="str">
        <f t="shared" si="652"/>
        <v/>
      </c>
      <c r="BL317" s="11" t="str">
        <f t="shared" si="653"/>
        <v xml:space="preserve"> </v>
      </c>
      <c r="BM317" s="11" t="str">
        <f t="shared" si="654"/>
        <v xml:space="preserve"> </v>
      </c>
      <c r="BN317" s="11" t="str">
        <f t="shared" si="655"/>
        <v xml:space="preserve"> </v>
      </c>
      <c r="BO317" s="11" t="str">
        <f t="shared" si="656"/>
        <v xml:space="preserve"> </v>
      </c>
      <c r="BP317" s="11" t="str">
        <f t="shared" si="657"/>
        <v xml:space="preserve"> </v>
      </c>
      <c r="BQ317" s="11" t="str">
        <f t="shared" si="658"/>
        <v>0</v>
      </c>
      <c r="BR317" s="25">
        <f t="shared" si="659"/>
        <v>0</v>
      </c>
      <c r="BS317" s="11" t="str">
        <f t="shared" si="660"/>
        <v>Not Present</v>
      </c>
      <c r="BT317" s="11" t="str">
        <f t="shared" si="661"/>
        <v>0</v>
      </c>
      <c r="BU317" s="12">
        <f t="shared" si="679"/>
        <v>1</v>
      </c>
      <c r="BV317" s="12">
        <f t="shared" si="680"/>
        <v>0</v>
      </c>
      <c r="BW317" s="12">
        <f t="shared" si="670"/>
        <v>1</v>
      </c>
      <c r="BX317" s="12">
        <f t="shared" si="681"/>
        <v>1</v>
      </c>
      <c r="BY317" s="11">
        <f t="shared" si="682"/>
        <v>1</v>
      </c>
      <c r="BZ317" s="11">
        <f t="shared" si="662"/>
        <v>1</v>
      </c>
      <c r="CA317" s="11">
        <f t="shared" si="663"/>
        <v>1</v>
      </c>
      <c r="CB317" s="11">
        <f t="shared" si="664"/>
        <v>2013</v>
      </c>
      <c r="CC317" s="11">
        <f t="shared" si="665"/>
        <v>1</v>
      </c>
      <c r="CD317" s="11" t="str">
        <f t="shared" si="666"/>
        <v>No</v>
      </c>
      <c r="CE317" s="11">
        <f t="shared" si="683"/>
        <v>0</v>
      </c>
      <c r="CF317" s="11">
        <f t="shared" si="684"/>
        <v>0</v>
      </c>
      <c r="CG317" s="11">
        <f t="shared" si="685"/>
        <v>1</v>
      </c>
      <c r="CH317" s="11">
        <f t="shared" si="686"/>
        <v>0</v>
      </c>
      <c r="CI317" s="11">
        <f t="shared" si="667"/>
        <v>1</v>
      </c>
      <c r="CJ317" s="11">
        <f t="shared" si="668"/>
        <v>1</v>
      </c>
    </row>
    <row r="318" spans="1:88" x14ac:dyDescent="0.3">
      <c r="A318" s="11">
        <f t="shared" si="599"/>
        <v>2017</v>
      </c>
      <c r="B318" s="11" t="str">
        <f t="shared" si="600"/>
        <v>24-04-2017 07:11:34 CEST</v>
      </c>
      <c r="C318" s="11" t="str">
        <f t="shared" si="601"/>
        <v>Rwanda</v>
      </c>
      <c r="D318" s="11" t="str">
        <f t="shared" si="602"/>
        <v>Rulindo</v>
      </c>
      <c r="E318" s="11" t="str">
        <f t="shared" si="603"/>
        <v>Murambi</v>
      </c>
      <c r="F318" s="11" t="str">
        <f t="shared" si="604"/>
        <v>Mugambazi</v>
      </c>
      <c r="G318" s="11" t="str">
        <f t="shared" si="605"/>
        <v>Gashinge</v>
      </c>
      <c r="H318" s="11" t="str">
        <f t="shared" si="606"/>
        <v/>
      </c>
      <c r="I318" s="11" t="str">
        <f t="shared" si="607"/>
        <v/>
      </c>
      <c r="J318" s="11" t="str">
        <f t="shared" si="608"/>
        <v>Mutagata motorised network</v>
      </c>
      <c r="K318" s="11">
        <f t="shared" si="609"/>
        <v>229</v>
      </c>
      <c r="L318" s="11">
        <f t="shared" si="671"/>
        <v>26296</v>
      </c>
      <c r="M318" s="11">
        <f t="shared" si="672"/>
        <v>49</v>
      </c>
      <c r="N318" s="11">
        <f t="shared" si="673"/>
        <v>536.65306122448976</v>
      </c>
      <c r="O318" s="11">
        <f t="shared" si="610"/>
        <v>149</v>
      </c>
      <c r="P318" s="11">
        <f t="shared" si="611"/>
        <v>80</v>
      </c>
      <c r="Q318" s="13">
        <f t="shared" si="674"/>
        <v>0.6506550218340611</v>
      </c>
      <c r="R318" s="11">
        <f t="shared" si="675"/>
        <v>0</v>
      </c>
      <c r="S318" s="11">
        <f t="shared" si="612"/>
        <v>0</v>
      </c>
      <c r="T318" s="11">
        <f t="shared" si="613"/>
        <v>1</v>
      </c>
      <c r="U318" s="11" t="str">
        <f t="shared" si="614"/>
        <v>Piped Network With Pump</v>
      </c>
      <c r="V318" s="11">
        <f t="shared" si="615"/>
        <v>2016</v>
      </c>
      <c r="W318" s="11" t="str">
        <f t="shared" si="616"/>
        <v>Governement (District, Wasac) And Water For People</v>
      </c>
      <c r="X318" s="11" t="str">
        <f t="shared" si="617"/>
        <v>Spring</v>
      </c>
      <c r="Y318" s="11">
        <f t="shared" si="618"/>
        <v>1</v>
      </c>
      <c r="Z318" s="11">
        <f t="shared" si="619"/>
        <v>1</v>
      </c>
      <c r="AA318" s="11">
        <f t="shared" si="620"/>
        <v>1</v>
      </c>
      <c r="AB318" s="11" t="str">
        <f t="shared" si="621"/>
        <v>"Springbox" --Intake Structure At A Spring</v>
      </c>
      <c r="AC318" s="11">
        <f t="shared" si="622"/>
        <v>1</v>
      </c>
      <c r="AD318" s="11">
        <f t="shared" si="623"/>
        <v>2007</v>
      </c>
      <c r="AE318" s="11">
        <f t="shared" si="624"/>
        <v>1</v>
      </c>
      <c r="AF318" s="11">
        <f t="shared" si="625"/>
        <v>5</v>
      </c>
      <c r="AG318" s="12">
        <f t="shared" si="676"/>
        <v>345600</v>
      </c>
      <c r="AH318" s="12">
        <f t="shared" si="677"/>
        <v>463.89261744966444</v>
      </c>
      <c r="AI318" s="11">
        <f t="shared" si="678"/>
        <v>1</v>
      </c>
      <c r="AJ318" s="11">
        <f t="shared" si="626"/>
        <v>1</v>
      </c>
      <c r="AK318" s="11">
        <f t="shared" si="627"/>
        <v>1</v>
      </c>
      <c r="AL318" s="11">
        <f t="shared" si="628"/>
        <v>2016</v>
      </c>
      <c r="AM318" s="11">
        <f t="shared" si="629"/>
        <v>1</v>
      </c>
      <c r="AN318" s="11">
        <f t="shared" si="630"/>
        <v>1900</v>
      </c>
      <c r="AO318" s="11">
        <f t="shared" si="631"/>
        <v>1</v>
      </c>
      <c r="AP318" s="11">
        <f t="shared" si="632"/>
        <v>39</v>
      </c>
      <c r="AQ318" s="11">
        <f t="shared" si="633"/>
        <v>2016</v>
      </c>
      <c r="AR318" s="11">
        <f t="shared" si="634"/>
        <v>1</v>
      </c>
      <c r="AS318" s="11">
        <f t="shared" si="635"/>
        <v>1</v>
      </c>
      <c r="AT318" s="11">
        <f t="shared" si="636"/>
        <v>17</v>
      </c>
      <c r="AU318" s="11" t="str">
        <f t="shared" si="637"/>
        <v>Pressure Break Tank|Distribution Chamber|Washout And Air Release Chamber</v>
      </c>
      <c r="AV318" s="11">
        <f t="shared" si="638"/>
        <v>2016</v>
      </c>
      <c r="AW318" s="11">
        <f t="shared" si="639"/>
        <v>1</v>
      </c>
      <c r="AX318" s="11">
        <f t="shared" si="640"/>
        <v>1</v>
      </c>
      <c r="AY318" s="11">
        <f t="shared" si="641"/>
        <v>6</v>
      </c>
      <c r="AZ318" s="11">
        <f t="shared" si="642"/>
        <v>2016</v>
      </c>
      <c r="BA318" s="11">
        <f t="shared" si="643"/>
        <v>1</v>
      </c>
      <c r="BB318" s="11">
        <f t="shared" si="644"/>
        <v>40000</v>
      </c>
      <c r="BC318" s="11">
        <f t="shared" si="645"/>
        <v>1</v>
      </c>
      <c r="BD318" s="11">
        <f t="shared" si="646"/>
        <v>5</v>
      </c>
      <c r="BE318" s="11">
        <f t="shared" si="647"/>
        <v>2017</v>
      </c>
      <c r="BF318" s="11">
        <f t="shared" si="648"/>
        <v>1</v>
      </c>
      <c r="BG318" s="11">
        <f t="shared" si="669"/>
        <v>1</v>
      </c>
      <c r="BH318" s="11">
        <f t="shared" si="649"/>
        <v>2016</v>
      </c>
      <c r="BI318" s="11">
        <f t="shared" si="650"/>
        <v>1</v>
      </c>
      <c r="BJ318" s="11">
        <f t="shared" si="651"/>
        <v>1</v>
      </c>
      <c r="BK318" s="11" t="str">
        <f t="shared" si="652"/>
        <v>Disinfection/Chlorination</v>
      </c>
      <c r="BL318" s="11">
        <f t="shared" si="653"/>
        <v>2017</v>
      </c>
      <c r="BM318" s="11">
        <f t="shared" si="654"/>
        <v>1</v>
      </c>
      <c r="BN318" s="11">
        <f t="shared" si="655"/>
        <v>0</v>
      </c>
      <c r="BO318" s="11" t="str">
        <f t="shared" si="656"/>
        <v xml:space="preserve"> </v>
      </c>
      <c r="BP318" s="11" t="str">
        <f t="shared" si="657"/>
        <v xml:space="preserve"> </v>
      </c>
      <c r="BQ318" s="11" t="str">
        <f t="shared" si="658"/>
        <v>0</v>
      </c>
      <c r="BR318" s="25">
        <f t="shared" si="659"/>
        <v>0</v>
      </c>
      <c r="BS318" s="11" t="str">
        <f t="shared" si="660"/>
        <v>Not Present</v>
      </c>
      <c r="BT318" s="11" t="str">
        <f t="shared" si="661"/>
        <v>0</v>
      </c>
      <c r="BU318" s="12">
        <f t="shared" si="679"/>
        <v>1</v>
      </c>
      <c r="BV318" s="12">
        <f t="shared" si="680"/>
        <v>0</v>
      </c>
      <c r="BW318" s="12">
        <f t="shared" si="670"/>
        <v>1</v>
      </c>
      <c r="BX318" s="12">
        <f t="shared" si="681"/>
        <v>1</v>
      </c>
      <c r="BY318" s="11">
        <f t="shared" si="682"/>
        <v>1</v>
      </c>
      <c r="BZ318" s="11">
        <f t="shared" si="662"/>
        <v>1</v>
      </c>
      <c r="CA318" s="11">
        <f t="shared" si="663"/>
        <v>64</v>
      </c>
      <c r="CB318" s="11">
        <f t="shared" si="664"/>
        <v>2016</v>
      </c>
      <c r="CC318" s="11">
        <f t="shared" si="665"/>
        <v>2</v>
      </c>
      <c r="CD318" s="11" t="str">
        <f t="shared" si="666"/>
        <v>No</v>
      </c>
      <c r="CE318" s="11">
        <f t="shared" si="683"/>
        <v>0</v>
      </c>
      <c r="CF318" s="11">
        <f t="shared" si="684"/>
        <v>0</v>
      </c>
      <c r="CG318" s="11">
        <f t="shared" si="685"/>
        <v>1</v>
      </c>
      <c r="CH318" s="11">
        <f t="shared" si="686"/>
        <v>0</v>
      </c>
      <c r="CI318" s="11">
        <f t="shared" si="667"/>
        <v>1</v>
      </c>
      <c r="CJ318" s="11">
        <f t="shared" si="668"/>
        <v>1</v>
      </c>
    </row>
    <row r="319" spans="1:88" x14ac:dyDescent="0.3">
      <c r="A319" s="11">
        <f t="shared" si="599"/>
        <v>2017</v>
      </c>
      <c r="B319" s="11" t="str">
        <f t="shared" si="600"/>
        <v>23-04-2017 14:42:46 CEST</v>
      </c>
      <c r="C319" s="11" t="str">
        <f t="shared" si="601"/>
        <v>Rwanda</v>
      </c>
      <c r="D319" s="11" t="str">
        <f t="shared" si="602"/>
        <v>Rulindo</v>
      </c>
      <c r="E319" s="11" t="str">
        <f t="shared" si="603"/>
        <v>Buyoga</v>
      </c>
      <c r="F319" s="11" t="str">
        <f t="shared" si="604"/>
        <v>Gitumba</v>
      </c>
      <c r="G319" s="11" t="str">
        <f t="shared" si="605"/>
        <v>Rutabo</v>
      </c>
      <c r="H319" s="11" t="str">
        <f t="shared" si="606"/>
        <v/>
      </c>
      <c r="I319" s="11" t="str">
        <f t="shared" si="607"/>
        <v/>
      </c>
      <c r="J319" s="11" t="str">
        <f t="shared" si="608"/>
        <v xml:space="preserve"> </v>
      </c>
      <c r="K319" s="11">
        <f t="shared" si="609"/>
        <v>128</v>
      </c>
      <c r="L319" s="11">
        <f t="shared" si="671"/>
        <v>0</v>
      </c>
      <c r="M319" s="11">
        <f t="shared" si="672"/>
        <v>31</v>
      </c>
      <c r="N319" s="11">
        <f t="shared" si="673"/>
        <v>0</v>
      </c>
      <c r="O319" s="11">
        <f t="shared" si="610"/>
        <v>80</v>
      </c>
      <c r="P319" s="11">
        <f t="shared" si="611"/>
        <v>48</v>
      </c>
      <c r="Q319" s="13">
        <f t="shared" si="674"/>
        <v>0.625</v>
      </c>
      <c r="R319" s="11">
        <f t="shared" si="675"/>
        <v>0</v>
      </c>
      <c r="S319" s="11">
        <f t="shared" si="612"/>
        <v>1</v>
      </c>
      <c r="T319" s="11">
        <f t="shared" si="613"/>
        <v>1</v>
      </c>
      <c r="U319" s="11" t="str">
        <f t="shared" si="614"/>
        <v>Piped Network With Pump</v>
      </c>
      <c r="V319" s="11">
        <f t="shared" si="615"/>
        <v>2014</v>
      </c>
      <c r="W319" s="11" t="str">
        <f t="shared" si="616"/>
        <v/>
      </c>
      <c r="X319" s="11" t="str">
        <f t="shared" si="617"/>
        <v>Spring</v>
      </c>
      <c r="Y319" s="11">
        <f t="shared" si="618"/>
        <v>1</v>
      </c>
      <c r="Z319" s="11">
        <f t="shared" si="619"/>
        <v>1</v>
      </c>
      <c r="AA319" s="11">
        <f t="shared" si="620"/>
        <v>1</v>
      </c>
      <c r="AB319" s="11" t="str">
        <f t="shared" si="621"/>
        <v>"Springbox" --Intake Structure At A Spring</v>
      </c>
      <c r="AC319" s="11">
        <f t="shared" si="622"/>
        <v>1</v>
      </c>
      <c r="AD319" s="11">
        <f t="shared" si="623"/>
        <v>2014</v>
      </c>
      <c r="AE319" s="11">
        <f t="shared" si="624"/>
        <v>1</v>
      </c>
      <c r="AF319" s="11">
        <f t="shared" si="625"/>
        <v>3</v>
      </c>
      <c r="AG319" s="12">
        <f t="shared" si="676"/>
        <v>576000</v>
      </c>
      <c r="AH319" s="12">
        <f t="shared" si="677"/>
        <v>1440</v>
      </c>
      <c r="AI319" s="11">
        <f t="shared" si="678"/>
        <v>1</v>
      </c>
      <c r="AJ319" s="11">
        <f t="shared" si="626"/>
        <v>1</v>
      </c>
      <c r="AK319" s="11">
        <f t="shared" si="627"/>
        <v>3</v>
      </c>
      <c r="AL319" s="11">
        <f t="shared" si="628"/>
        <v>2014</v>
      </c>
      <c r="AM319" s="11">
        <f t="shared" si="629"/>
        <v>1</v>
      </c>
      <c r="AN319" s="11">
        <f t="shared" si="630"/>
        <v>9000</v>
      </c>
      <c r="AO319" s="11">
        <f t="shared" si="631"/>
        <v>1</v>
      </c>
      <c r="AP319" s="11">
        <f t="shared" si="632"/>
        <v>11</v>
      </c>
      <c r="AQ319" s="11">
        <f t="shared" si="633"/>
        <v>2014</v>
      </c>
      <c r="AR319" s="11">
        <f t="shared" si="634"/>
        <v>1</v>
      </c>
      <c r="AS319" s="11">
        <f t="shared" si="635"/>
        <v>0</v>
      </c>
      <c r="AT319" s="11" t="str">
        <f t="shared" si="636"/>
        <v xml:space="preserve"> </v>
      </c>
      <c r="AU319" s="11" t="str">
        <f t="shared" si="637"/>
        <v/>
      </c>
      <c r="AV319" s="11" t="str">
        <f t="shared" si="638"/>
        <v xml:space="preserve"> </v>
      </c>
      <c r="AW319" s="11" t="str">
        <f t="shared" si="639"/>
        <v xml:space="preserve"> </v>
      </c>
      <c r="AX319" s="11">
        <f t="shared" si="640"/>
        <v>1</v>
      </c>
      <c r="AY319" s="11">
        <f t="shared" si="641"/>
        <v>3</v>
      </c>
      <c r="AZ319" s="11">
        <f t="shared" si="642"/>
        <v>2014</v>
      </c>
      <c r="BA319" s="11">
        <f t="shared" si="643"/>
        <v>1</v>
      </c>
      <c r="BB319" s="11">
        <f t="shared" si="644"/>
        <v>9000</v>
      </c>
      <c r="BC319" s="11">
        <f t="shared" si="645"/>
        <v>0</v>
      </c>
      <c r="BD319" s="11" t="str">
        <f t="shared" si="646"/>
        <v xml:space="preserve"> </v>
      </c>
      <c r="BE319" s="11" t="str">
        <f t="shared" si="647"/>
        <v xml:space="preserve"> </v>
      </c>
      <c r="BF319" s="11" t="str">
        <f t="shared" si="648"/>
        <v xml:space="preserve"> </v>
      </c>
      <c r="BG319" s="11" t="str">
        <f t="shared" si="669"/>
        <v xml:space="preserve"> </v>
      </c>
      <c r="BH319" s="11" t="str">
        <f t="shared" si="649"/>
        <v xml:space="preserve"> </v>
      </c>
      <c r="BI319" s="11" t="str">
        <f t="shared" si="650"/>
        <v xml:space="preserve"> </v>
      </c>
      <c r="BJ319" s="11">
        <f t="shared" si="651"/>
        <v>0</v>
      </c>
      <c r="BK319" s="11" t="str">
        <f t="shared" si="652"/>
        <v/>
      </c>
      <c r="BL319" s="11" t="str">
        <f t="shared" si="653"/>
        <v xml:space="preserve"> </v>
      </c>
      <c r="BM319" s="11" t="str">
        <f t="shared" si="654"/>
        <v xml:space="preserve"> </v>
      </c>
      <c r="BN319" s="11" t="str">
        <f t="shared" si="655"/>
        <v xml:space="preserve"> </v>
      </c>
      <c r="BO319" s="11" t="str">
        <f t="shared" si="656"/>
        <v xml:space="preserve"> </v>
      </c>
      <c r="BP319" s="11" t="str">
        <f t="shared" si="657"/>
        <v xml:space="preserve"> </v>
      </c>
      <c r="BQ319" s="11" t="str">
        <f t="shared" si="658"/>
        <v>0</v>
      </c>
      <c r="BR319" s="25">
        <f t="shared" si="659"/>
        <v>0</v>
      </c>
      <c r="BS319" s="11" t="str">
        <f t="shared" si="660"/>
        <v>Not Present</v>
      </c>
      <c r="BT319" s="11" t="str">
        <f t="shared" si="661"/>
        <v>0</v>
      </c>
      <c r="BU319" s="12">
        <f t="shared" si="679"/>
        <v>1</v>
      </c>
      <c r="BV319" s="12">
        <f t="shared" si="680"/>
        <v>0</v>
      </c>
      <c r="BW319" s="12">
        <f t="shared" si="670"/>
        <v>1</v>
      </c>
      <c r="BX319" s="12">
        <f t="shared" si="681"/>
        <v>1</v>
      </c>
      <c r="BY319" s="11">
        <f t="shared" si="682"/>
        <v>1</v>
      </c>
      <c r="BZ319" s="11">
        <f t="shared" si="662"/>
        <v>1</v>
      </c>
      <c r="CA319" s="11">
        <f t="shared" si="663"/>
        <v>1</v>
      </c>
      <c r="CB319" s="11">
        <f t="shared" si="664"/>
        <v>2014</v>
      </c>
      <c r="CC319" s="11">
        <f t="shared" si="665"/>
        <v>1</v>
      </c>
      <c r="CD319" s="11" t="str">
        <f t="shared" si="666"/>
        <v>No</v>
      </c>
      <c r="CE319" s="11">
        <f t="shared" si="683"/>
        <v>0</v>
      </c>
      <c r="CF319" s="11">
        <f t="shared" si="684"/>
        <v>0</v>
      </c>
      <c r="CG319" s="11">
        <f t="shared" si="685"/>
        <v>1</v>
      </c>
      <c r="CH319" s="11">
        <f t="shared" si="686"/>
        <v>0</v>
      </c>
      <c r="CI319" s="11">
        <f t="shared" si="667"/>
        <v>1</v>
      </c>
      <c r="CJ319" s="11">
        <f t="shared" si="668"/>
        <v>1</v>
      </c>
    </row>
    <row r="320" spans="1:88" x14ac:dyDescent="0.3">
      <c r="A320" s="11">
        <f t="shared" si="599"/>
        <v>2017</v>
      </c>
      <c r="B320" s="11" t="str">
        <f t="shared" si="600"/>
        <v>16-03-2017 08:45:32 CET</v>
      </c>
      <c r="C320" s="11" t="str">
        <f t="shared" si="601"/>
        <v>Rwanda</v>
      </c>
      <c r="D320" s="11" t="str">
        <f t="shared" si="602"/>
        <v>Rulindo</v>
      </c>
      <c r="E320" s="11" t="str">
        <f t="shared" si="603"/>
        <v>Cyinzuzi</v>
      </c>
      <c r="F320" s="11" t="str">
        <f t="shared" si="604"/>
        <v>Budakiranya</v>
      </c>
      <c r="G320" s="11" t="str">
        <f t="shared" si="605"/>
        <v>Gihinga</v>
      </c>
      <c r="H320" s="11" t="str">
        <f t="shared" si="606"/>
        <v/>
      </c>
      <c r="I320" s="11" t="str">
        <f t="shared" si="607"/>
        <v/>
      </c>
      <c r="J320" s="11" t="str">
        <f t="shared" si="608"/>
        <v>0</v>
      </c>
      <c r="K320" s="11">
        <f t="shared" si="609"/>
        <v>850</v>
      </c>
      <c r="L320" s="11">
        <f t="shared" si="671"/>
        <v>6572</v>
      </c>
      <c r="M320" s="11">
        <f t="shared" si="672"/>
        <v>15</v>
      </c>
      <c r="N320" s="11">
        <f t="shared" si="673"/>
        <v>438.13333333333333</v>
      </c>
      <c r="O320" s="11">
        <f t="shared" si="610"/>
        <v>850</v>
      </c>
      <c r="P320" s="11" t="str">
        <f t="shared" si="611"/>
        <v xml:space="preserve"> </v>
      </c>
      <c r="Q320" s="13">
        <f t="shared" si="674"/>
        <v>1</v>
      </c>
      <c r="R320" s="11">
        <f t="shared" si="675"/>
        <v>1</v>
      </c>
      <c r="S320" s="11">
        <f t="shared" si="612"/>
        <v>0</v>
      </c>
      <c r="T320" s="11">
        <f t="shared" si="613"/>
        <v>1</v>
      </c>
      <c r="U320" s="11" t="str">
        <f t="shared" si="614"/>
        <v>Piped Network With Pump</v>
      </c>
      <c r="V320" s="11">
        <f t="shared" si="615"/>
        <v>2016</v>
      </c>
      <c r="W320" s="11" t="str">
        <f t="shared" si="616"/>
        <v>Governement (District, Wasac) And Water For People</v>
      </c>
      <c r="X320" s="11" t="str">
        <f t="shared" si="617"/>
        <v>Spring</v>
      </c>
      <c r="Y320" s="11">
        <f t="shared" si="618"/>
        <v>2</v>
      </c>
      <c r="Z320" s="11">
        <f t="shared" si="619"/>
        <v>1</v>
      </c>
      <c r="AA320" s="11">
        <f t="shared" si="620"/>
        <v>1</v>
      </c>
      <c r="AB320" s="11" t="str">
        <f t="shared" si="621"/>
        <v/>
      </c>
      <c r="AC320" s="11">
        <f t="shared" si="622"/>
        <v>1</v>
      </c>
      <c r="AD320" s="11">
        <f t="shared" si="623"/>
        <v>2016</v>
      </c>
      <c r="AE320" s="11">
        <f t="shared" si="624"/>
        <v>1</v>
      </c>
      <c r="AF320" s="11">
        <f t="shared" si="625"/>
        <v>3</v>
      </c>
      <c r="AG320" s="12">
        <f t="shared" si="676"/>
        <v>576000</v>
      </c>
      <c r="AH320" s="12">
        <f t="shared" si="677"/>
        <v>135.52941176470588</v>
      </c>
      <c r="AI320" s="11">
        <f t="shared" si="678"/>
        <v>1</v>
      </c>
      <c r="AJ320" s="11">
        <f t="shared" si="626"/>
        <v>1</v>
      </c>
      <c r="AK320" s="11">
        <f t="shared" si="627"/>
        <v>1</v>
      </c>
      <c r="AL320" s="11">
        <f t="shared" si="628"/>
        <v>2016</v>
      </c>
      <c r="AM320" s="11">
        <f t="shared" si="629"/>
        <v>1</v>
      </c>
      <c r="AN320" s="11">
        <f t="shared" si="630"/>
        <v>35000</v>
      </c>
      <c r="AO320" s="11">
        <f t="shared" si="631"/>
        <v>1</v>
      </c>
      <c r="AP320" s="11">
        <f t="shared" si="632"/>
        <v>2</v>
      </c>
      <c r="AQ320" s="11">
        <f t="shared" si="633"/>
        <v>2016</v>
      </c>
      <c r="AR320" s="11">
        <f t="shared" si="634"/>
        <v>1</v>
      </c>
      <c r="AS320" s="11">
        <f t="shared" si="635"/>
        <v>1</v>
      </c>
      <c r="AT320" s="11">
        <f t="shared" si="636"/>
        <v>6</v>
      </c>
      <c r="AU320" s="11" t="str">
        <f t="shared" si="637"/>
        <v/>
      </c>
      <c r="AV320" s="11">
        <f t="shared" si="638"/>
        <v>2016</v>
      </c>
      <c r="AW320" s="11">
        <f t="shared" si="639"/>
        <v>2</v>
      </c>
      <c r="AX320" s="11">
        <f t="shared" si="640"/>
        <v>1</v>
      </c>
      <c r="AY320" s="11">
        <f t="shared" si="641"/>
        <v>1</v>
      </c>
      <c r="AZ320" s="11">
        <f t="shared" si="642"/>
        <v>2016</v>
      </c>
      <c r="BA320" s="11">
        <f t="shared" si="643"/>
        <v>1</v>
      </c>
      <c r="BB320" s="11">
        <f t="shared" si="644"/>
        <v>1000</v>
      </c>
      <c r="BC320" s="11">
        <f t="shared" si="645"/>
        <v>1</v>
      </c>
      <c r="BD320" s="11">
        <f t="shared" si="646"/>
        <v>3</v>
      </c>
      <c r="BE320" s="11">
        <f t="shared" si="647"/>
        <v>2016</v>
      </c>
      <c r="BF320" s="11">
        <f t="shared" si="648"/>
        <v>1</v>
      </c>
      <c r="BG320" s="11">
        <f t="shared" si="669"/>
        <v>1</v>
      </c>
      <c r="BH320" s="11">
        <f t="shared" si="649"/>
        <v>2016</v>
      </c>
      <c r="BI320" s="11">
        <f t="shared" si="650"/>
        <v>1</v>
      </c>
      <c r="BJ320" s="11">
        <f t="shared" si="651"/>
        <v>0</v>
      </c>
      <c r="BK320" s="11" t="str">
        <f t="shared" si="652"/>
        <v/>
      </c>
      <c r="BL320" s="11" t="str">
        <f t="shared" si="653"/>
        <v xml:space="preserve"> </v>
      </c>
      <c r="BM320" s="11" t="str">
        <f t="shared" si="654"/>
        <v xml:space="preserve"> </v>
      </c>
      <c r="BN320" s="11" t="str">
        <f t="shared" si="655"/>
        <v xml:space="preserve"> </v>
      </c>
      <c r="BO320" s="11" t="str">
        <f t="shared" si="656"/>
        <v xml:space="preserve"> </v>
      </c>
      <c r="BP320" s="11" t="str">
        <f t="shared" si="657"/>
        <v xml:space="preserve"> </v>
      </c>
      <c r="BQ320" s="11" t="str">
        <f t="shared" si="658"/>
        <v>0</v>
      </c>
      <c r="BR320" s="25">
        <f t="shared" si="659"/>
        <v>0</v>
      </c>
      <c r="BS320" s="11" t="str">
        <f t="shared" si="660"/>
        <v>Not Present</v>
      </c>
      <c r="BT320" s="11" t="str">
        <f t="shared" si="661"/>
        <v>0</v>
      </c>
      <c r="BU320" s="12">
        <f t="shared" si="679"/>
        <v>1</v>
      </c>
      <c r="BV320" s="12">
        <f t="shared" si="680"/>
        <v>0</v>
      </c>
      <c r="BW320" s="12">
        <f t="shared" si="670"/>
        <v>1</v>
      </c>
      <c r="BX320" s="12">
        <f t="shared" si="681"/>
        <v>1</v>
      </c>
      <c r="BY320" s="11">
        <f t="shared" si="682"/>
        <v>1</v>
      </c>
      <c r="BZ320" s="11">
        <f t="shared" si="662"/>
        <v>1</v>
      </c>
      <c r="CA320" s="11">
        <f t="shared" si="663"/>
        <v>1</v>
      </c>
      <c r="CB320" s="11">
        <f t="shared" si="664"/>
        <v>2016</v>
      </c>
      <c r="CC320" s="11">
        <f t="shared" si="665"/>
        <v>1</v>
      </c>
      <c r="CD320" s="11" t="str">
        <f t="shared" si="666"/>
        <v>No</v>
      </c>
      <c r="CE320" s="11">
        <f t="shared" si="683"/>
        <v>0</v>
      </c>
      <c r="CF320" s="11">
        <f t="shared" si="684"/>
        <v>0</v>
      </c>
      <c r="CG320" s="11">
        <f t="shared" si="685"/>
        <v>1</v>
      </c>
      <c r="CH320" s="11">
        <f t="shared" si="686"/>
        <v>0</v>
      </c>
      <c r="CI320" s="11">
        <f t="shared" si="667"/>
        <v>1</v>
      </c>
      <c r="CJ320" s="11">
        <f t="shared" si="668"/>
        <v>1</v>
      </c>
    </row>
    <row r="321" spans="1:88" x14ac:dyDescent="0.3">
      <c r="A321" s="11">
        <f t="shared" si="599"/>
        <v>2017</v>
      </c>
      <c r="B321" s="11" t="str">
        <f t="shared" si="600"/>
        <v>07-03-2017 12:26:49 CET</v>
      </c>
      <c r="C321" s="11" t="str">
        <f t="shared" si="601"/>
        <v>Rwanda</v>
      </c>
      <c r="D321" s="11" t="str">
        <f t="shared" si="602"/>
        <v>Rulindo</v>
      </c>
      <c r="E321" s="11" t="str">
        <f t="shared" si="603"/>
        <v>Mbogo</v>
      </c>
      <c r="F321" s="11" t="str">
        <f t="shared" si="604"/>
        <v>Mushali</v>
      </c>
      <c r="G321" s="11" t="str">
        <f t="shared" si="605"/>
        <v>Nyakabuye</v>
      </c>
      <c r="H321" s="11" t="str">
        <f t="shared" si="606"/>
        <v/>
      </c>
      <c r="I321" s="11" t="str">
        <f t="shared" si="607"/>
        <v/>
      </c>
      <c r="J321" s="11" t="str">
        <f t="shared" si="608"/>
        <v>Matyazo network</v>
      </c>
      <c r="K321" s="11">
        <f t="shared" si="609"/>
        <v>147</v>
      </c>
      <c r="L321" s="11">
        <f t="shared" si="671"/>
        <v>0</v>
      </c>
      <c r="M321" s="11">
        <f t="shared" si="672"/>
        <v>4</v>
      </c>
      <c r="N321" s="11">
        <f t="shared" si="673"/>
        <v>0</v>
      </c>
      <c r="O321" s="11">
        <f t="shared" si="610"/>
        <v>147</v>
      </c>
      <c r="P321" s="11" t="str">
        <f t="shared" si="611"/>
        <v xml:space="preserve"> </v>
      </c>
      <c r="Q321" s="13">
        <f t="shared" si="674"/>
        <v>1</v>
      </c>
      <c r="R321" s="11">
        <f t="shared" si="675"/>
        <v>1</v>
      </c>
      <c r="S321" s="11">
        <f t="shared" si="612"/>
        <v>1</v>
      </c>
      <c r="T321" s="11">
        <f t="shared" si="613"/>
        <v>1</v>
      </c>
      <c r="U321" s="11" t="str">
        <f t="shared" si="614"/>
        <v>Piped Network -- Gravity Only</v>
      </c>
      <c r="V321" s="11">
        <f t="shared" si="615"/>
        <v>2016</v>
      </c>
      <c r="W321" s="11" t="str">
        <f t="shared" si="616"/>
        <v>Governement (District, Wasac) And Water For People</v>
      </c>
      <c r="X321" s="11" t="str">
        <f t="shared" si="617"/>
        <v>Spring</v>
      </c>
      <c r="Y321" s="11">
        <f t="shared" si="618"/>
        <v>3</v>
      </c>
      <c r="Z321" s="11">
        <f t="shared" si="619"/>
        <v>1</v>
      </c>
      <c r="AA321" s="11">
        <f t="shared" si="620"/>
        <v>1</v>
      </c>
      <c r="AB321" s="11" t="str">
        <f t="shared" si="621"/>
        <v>"Springbox" --Intake Structure At A Spring|Collection Chamber</v>
      </c>
      <c r="AC321" s="11">
        <f t="shared" si="622"/>
        <v>4</v>
      </c>
      <c r="AD321" s="11">
        <f t="shared" si="623"/>
        <v>2016</v>
      </c>
      <c r="AE321" s="11">
        <f t="shared" si="624"/>
        <v>1</v>
      </c>
      <c r="AF321" s="11">
        <f t="shared" si="625"/>
        <v>17</v>
      </c>
      <c r="AG321" s="12">
        <f t="shared" si="676"/>
        <v>101647.05882352941</v>
      </c>
      <c r="AH321" s="12">
        <f t="shared" si="677"/>
        <v>138.29531812725091</v>
      </c>
      <c r="AI321" s="11">
        <f t="shared" si="678"/>
        <v>1</v>
      </c>
      <c r="AJ321" s="11">
        <f t="shared" si="626"/>
        <v>1</v>
      </c>
      <c r="AK321" s="11">
        <f t="shared" si="627"/>
        <v>1</v>
      </c>
      <c r="AL321" s="11">
        <f t="shared" si="628"/>
        <v>2016</v>
      </c>
      <c r="AM321" s="11">
        <f t="shared" si="629"/>
        <v>1</v>
      </c>
      <c r="AN321" s="11">
        <f t="shared" si="630"/>
        <v>4300</v>
      </c>
      <c r="AO321" s="11">
        <f t="shared" si="631"/>
        <v>1</v>
      </c>
      <c r="AP321" s="11">
        <f t="shared" si="632"/>
        <v>1</v>
      </c>
      <c r="AQ321" s="11">
        <f t="shared" si="633"/>
        <v>2016</v>
      </c>
      <c r="AR321" s="11">
        <f t="shared" si="634"/>
        <v>1</v>
      </c>
      <c r="AS321" s="11">
        <f t="shared" si="635"/>
        <v>1</v>
      </c>
      <c r="AT321" s="11">
        <f t="shared" si="636"/>
        <v>2</v>
      </c>
      <c r="AU321" s="11" t="str">
        <f t="shared" si="637"/>
        <v>Air Release Chamber, Washout Chamber</v>
      </c>
      <c r="AV321" s="11">
        <f t="shared" si="638"/>
        <v>2016</v>
      </c>
      <c r="AW321" s="11">
        <f t="shared" si="639"/>
        <v>1</v>
      </c>
      <c r="AX321" s="11">
        <f t="shared" si="640"/>
        <v>1</v>
      </c>
      <c r="AY321" s="11">
        <f t="shared" si="641"/>
        <v>1</v>
      </c>
      <c r="AZ321" s="11">
        <f t="shared" si="642"/>
        <v>2016</v>
      </c>
      <c r="BA321" s="11">
        <f t="shared" si="643"/>
        <v>1</v>
      </c>
      <c r="BB321" s="11">
        <f t="shared" si="644"/>
        <v>1800</v>
      </c>
      <c r="BC321" s="11">
        <f t="shared" si="645"/>
        <v>0</v>
      </c>
      <c r="BD321" s="11" t="str">
        <f t="shared" si="646"/>
        <v xml:space="preserve"> </v>
      </c>
      <c r="BE321" s="11" t="str">
        <f t="shared" si="647"/>
        <v xml:space="preserve"> </v>
      </c>
      <c r="BF321" s="11" t="str">
        <f t="shared" si="648"/>
        <v xml:space="preserve"> </v>
      </c>
      <c r="BG321" s="11" t="str">
        <f t="shared" si="669"/>
        <v xml:space="preserve"> </v>
      </c>
      <c r="BH321" s="11" t="str">
        <f t="shared" si="649"/>
        <v xml:space="preserve"> </v>
      </c>
      <c r="BI321" s="11" t="str">
        <f t="shared" si="650"/>
        <v xml:space="preserve"> </v>
      </c>
      <c r="BJ321" s="11">
        <f t="shared" si="651"/>
        <v>0</v>
      </c>
      <c r="BK321" s="11" t="str">
        <f t="shared" si="652"/>
        <v/>
      </c>
      <c r="BL321" s="11" t="str">
        <f t="shared" si="653"/>
        <v xml:space="preserve"> </v>
      </c>
      <c r="BM321" s="11" t="str">
        <f t="shared" si="654"/>
        <v xml:space="preserve"> </v>
      </c>
      <c r="BN321" s="11" t="str">
        <f t="shared" si="655"/>
        <v xml:space="preserve"> </v>
      </c>
      <c r="BO321" s="11" t="str">
        <f t="shared" si="656"/>
        <v xml:space="preserve"> </v>
      </c>
      <c r="BP321" s="11" t="str">
        <f t="shared" si="657"/>
        <v xml:space="preserve"> </v>
      </c>
      <c r="BQ321" s="11" t="str">
        <f t="shared" si="658"/>
        <v>0</v>
      </c>
      <c r="BR321" s="25">
        <f t="shared" si="659"/>
        <v>0</v>
      </c>
      <c r="BS321" s="11" t="str">
        <f t="shared" si="660"/>
        <v>Not Present</v>
      </c>
      <c r="BT321" s="11" t="str">
        <f t="shared" si="661"/>
        <v>0</v>
      </c>
      <c r="BU321" s="12">
        <f t="shared" si="679"/>
        <v>1</v>
      </c>
      <c r="BV321" s="12">
        <f t="shared" si="680"/>
        <v>0</v>
      </c>
      <c r="BW321" s="12">
        <f t="shared" si="670"/>
        <v>1</v>
      </c>
      <c r="BX321" s="12">
        <f t="shared" si="681"/>
        <v>1</v>
      </c>
      <c r="BY321" s="11">
        <f t="shared" si="682"/>
        <v>1</v>
      </c>
      <c r="BZ321" s="11">
        <f t="shared" si="662"/>
        <v>1</v>
      </c>
      <c r="CA321" s="11">
        <f t="shared" si="663"/>
        <v>4</v>
      </c>
      <c r="CB321" s="11">
        <f t="shared" si="664"/>
        <v>2016</v>
      </c>
      <c r="CC321" s="11">
        <f t="shared" si="665"/>
        <v>3</v>
      </c>
      <c r="CD321" s="11" t="str">
        <f t="shared" si="666"/>
        <v>Yes</v>
      </c>
      <c r="CE321" s="11">
        <f t="shared" si="683"/>
        <v>1</v>
      </c>
      <c r="CF321" s="11">
        <f t="shared" si="684"/>
        <v>30</v>
      </c>
      <c r="CG321" s="11">
        <f t="shared" si="685"/>
        <v>0</v>
      </c>
      <c r="CH321" s="11">
        <f t="shared" si="686"/>
        <v>30</v>
      </c>
      <c r="CI321" s="11">
        <f t="shared" si="667"/>
        <v>0</v>
      </c>
      <c r="CJ321" s="11">
        <f t="shared" si="668"/>
        <v>2</v>
      </c>
    </row>
    <row r="322" spans="1:88" x14ac:dyDescent="0.3">
      <c r="A322" s="11">
        <f t="shared" ref="A322:A385" si="687">IF(Year_Data_Was_Collected=0," ",Year_Data_Was_Collected)</f>
        <v>2017</v>
      </c>
      <c r="B322" s="11" t="str">
        <f t="shared" ref="B322:B385" si="688">IF(Collection_Date=0," ",Collection_Date)</f>
        <v>12-03-2017 07:19:35 CET</v>
      </c>
      <c r="C322" s="11" t="str">
        <f t="shared" ref="C322:C385" si="689">PROPER(Geo_Level_1)</f>
        <v>Rwanda</v>
      </c>
      <c r="D322" s="11" t="str">
        <f t="shared" ref="D322:D385" si="690">PROPER(Geo_Level_2)</f>
        <v>Rulindo</v>
      </c>
      <c r="E322" s="11" t="str">
        <f t="shared" ref="E322:E385" si="691">PROPER(Geo_Level_3)</f>
        <v>Rukozo</v>
      </c>
      <c r="F322" s="11" t="str">
        <f t="shared" ref="F322:F385" si="692">PROPER(Geo_Level_4)</f>
        <v>Bwimo</v>
      </c>
      <c r="G322" s="11" t="str">
        <f t="shared" ref="G322:G385" si="693">PROPER(Geo_Level_5)</f>
        <v>Gatwa</v>
      </c>
      <c r="H322" s="11" t="str">
        <f t="shared" ref="H322:H385" si="694">PROPER(Geo_Level_6)</f>
        <v/>
      </c>
      <c r="I322" s="11" t="str">
        <f t="shared" ref="I322:I385" si="695">PROPER(Geo_Level_7)</f>
        <v/>
      </c>
      <c r="J322" s="11" t="str">
        <f t="shared" ref="J322:J385" si="696">IF(Unique_ID_Water_Point=0," ",Unique_ID_Water_Point)</f>
        <v>Nyamagana</v>
      </c>
      <c r="K322" s="11">
        <f t="shared" ref="K322:K385" si="697">IF(Total_Families_In_Community=0," ",Total_Families_In_Community)</f>
        <v>100</v>
      </c>
      <c r="L322" s="11">
        <f t="shared" si="671"/>
        <v>20456</v>
      </c>
      <c r="M322" s="11">
        <f t="shared" si="672"/>
        <v>36</v>
      </c>
      <c r="N322" s="11">
        <f t="shared" si="673"/>
        <v>568.22222222222217</v>
      </c>
      <c r="O322" s="11">
        <f t="shared" ref="O322:O385" si="698">IF(Total_Families_With_Access=0," ",Total_Families_With_Access)</f>
        <v>95</v>
      </c>
      <c r="P322" s="11">
        <f t="shared" ref="P322:P385" si="699">IF(Total_Families_Without_Access=0," ",Total_Families_Without_Access)</f>
        <v>5</v>
      </c>
      <c r="Q322" s="13">
        <f t="shared" si="674"/>
        <v>0.95</v>
      </c>
      <c r="R322" s="11">
        <f t="shared" si="675"/>
        <v>1</v>
      </c>
      <c r="S322" s="11">
        <f t="shared" ref="S322:S385" si="700">IF(T322=1,IF(N322="",0,IF(N322&lt;=Gov_Standard_Number_Users,1,0)),0)</f>
        <v>0</v>
      </c>
      <c r="T322" s="11">
        <f t="shared" ref="T322:T385" si="701">IF(Improved_Water_Point="Yes",1,0)</f>
        <v>1</v>
      </c>
      <c r="U322" s="11" t="str">
        <f t="shared" ref="U322:U385" si="702">PROPER(CONCATENATE(Type_Of_Water_Point_System,Type_Unimproved_Source))</f>
        <v>Piped Network -- Gravity Only</v>
      </c>
      <c r="V322" s="11">
        <f t="shared" ref="V322:V385" si="703">IF(Water_System_Construction_Date=0," ",Water_System_Construction_Date)</f>
        <v>2011</v>
      </c>
      <c r="W322" s="11" t="str">
        <f t="shared" ref="W322:W385" si="704">PROPER(Construction_Funder)</f>
        <v>Government And African Development Bank</v>
      </c>
      <c r="X322" s="11" t="str">
        <f t="shared" ref="X322:X385" si="705">PROPER(Source_Type)</f>
        <v>Spring</v>
      </c>
      <c r="Y322" s="11">
        <f t="shared" ref="Y322:Y385" si="706">IF(Number_of_Sources=0," ",Number_of_Sources)</f>
        <v>2</v>
      </c>
      <c r="Z322" s="11">
        <f t="shared" ref="Z322:Z385" si="707">IF(Source_Protected="Yes",1,0)</f>
        <v>1</v>
      </c>
      <c r="AA322" s="11">
        <f t="shared" ref="AA322:AA385" si="708">IF(Presence_Intake=0," ",IF(Presence_Intake="Yes",1,0))</f>
        <v>1</v>
      </c>
      <c r="AB322" s="11" t="str">
        <f t="shared" ref="AB322:AB385" si="709">PROPER(Type_Intake_Structure)</f>
        <v>"Springbox" --Intake Structure At A Spring</v>
      </c>
      <c r="AC322" s="11">
        <f t="shared" ref="AC322:AC385" si="710">IF(Number_Of_Intakes=0," ",Number_Of_Intakes)</f>
        <v>1</v>
      </c>
      <c r="AD322" s="11">
        <f t="shared" ref="AD322:AD385" si="711">IF(Construction_Date_Intake=0," ",Construction_Date_Intake)</f>
        <v>2015</v>
      </c>
      <c r="AE322" s="11">
        <f t="shared" ref="AE322:AE385" si="712">IF(Physical_State_Intake=0," ",IF(Physical_State_Intake="Normal",1,IF(Physical_State_Intake="Poor",2,IF(Physical_State_Intake="Does Not Function",3))))</f>
        <v>1</v>
      </c>
      <c r="AF322" s="11">
        <f t="shared" ref="AF322:AF385" si="713">IF(Seconds_To_Fill_20Liters=0," ",Seconds_To_Fill_20Liters)</f>
        <v>5</v>
      </c>
      <c r="AG322" s="12">
        <f t="shared" si="676"/>
        <v>345600</v>
      </c>
      <c r="AH322" s="12">
        <f t="shared" si="677"/>
        <v>727.57894736842104</v>
      </c>
      <c r="AI322" s="11">
        <f t="shared" si="678"/>
        <v>1</v>
      </c>
      <c r="AJ322" s="11">
        <f t="shared" ref="AJ322:AJ385" si="714">IF(Presence_Conduction_Line=0," ",IF(Presence_Conduction_Line="Yes",1,0))</f>
        <v>1</v>
      </c>
      <c r="AK322" s="11">
        <f t="shared" ref="AK322:AK385" si="715">IF(Number_Of_Conduction_Lines=0," ",Number_Of_Conduction_Lines)</f>
        <v>2</v>
      </c>
      <c r="AL322" s="11">
        <f t="shared" ref="AL322:AL385" si="716">IF(Construction_Date_Conduction_Line=0," ",Construction_Date_Conduction_Line)</f>
        <v>2011</v>
      </c>
      <c r="AM322" s="11">
        <f t="shared" ref="AM322:AM385" si="717">IF(Physical_State_Conduction_Line=0," ",IF(Physical_State_Conduction_Line="Normal",1,IF(Physical_State_Conduction_Line="Poor",2,IF(Physical_State_Conduction_Line="Does Not Function",3))))</f>
        <v>1</v>
      </c>
      <c r="AN322" s="11">
        <f t="shared" ref="AN322:AN385" si="718">IF(Length_Conduction_Line=0," ",Length_Conduction_Line)</f>
        <v>2100</v>
      </c>
      <c r="AO322" s="11">
        <f t="shared" ref="AO322:AO385" si="719">IF(Presence_Storage_Tank=0," ",IF(Presence_Storage_Tank="Yes",1,0))</f>
        <v>1</v>
      </c>
      <c r="AP322" s="11">
        <f t="shared" ref="AP322:AP385" si="720">IF(Number_Of_Storage_Tanks=0," ",Number_Of_Storage_Tanks)</f>
        <v>11</v>
      </c>
      <c r="AQ322" s="11">
        <f t="shared" ref="AQ322:AQ385" si="721">IF(Construction_Date_Storage_Tank=0," ",Construction_Date_Storage_Tank)</f>
        <v>2011</v>
      </c>
      <c r="AR322" s="11">
        <f t="shared" ref="AR322:AR385" si="722">IF(Physical_State_Storage_Tank=0," ",IF(Physical_State_Storage_Tank="Normal",1,IF(Physical_State_Storage_Tank="Poor",2,IF(Physical_State_Storage_Tank="Does Not Function",3))))</f>
        <v>1</v>
      </c>
      <c r="AS322" s="11">
        <f t="shared" ref="AS322:AS385" si="723">IF(Presence_Other_Concrete_Structures=0," ",IF(Presence_Other_Concrete_Structures="Yes",1,0))</f>
        <v>1</v>
      </c>
      <c r="AT322" s="11">
        <f t="shared" ref="AT322:AT385" si="724">IF(Number_Of_Concrete_Structures=0," ",Number_Of_Concrete_Structures)</f>
        <v>1</v>
      </c>
      <c r="AU322" s="11" t="str">
        <f t="shared" ref="AU322:AU385" si="725">PROPER(Type_Concrete_Structures)</f>
        <v>Pressure Break Tank|Distribution Chamber</v>
      </c>
      <c r="AV322" s="11">
        <f t="shared" ref="AV322:AV385" si="726">IF(Construction_Date_Concrete_Structures=0," ",Construction_Date_Concrete_Structures)</f>
        <v>2011</v>
      </c>
      <c r="AW322" s="11">
        <f t="shared" ref="AW322:AW385" si="727">IF(Physical_State_Concrete_Structures=0," ",IF(Physical_State_Concrete_Structures="Normal",1,IF(Physical_State_Concrete_Structures="Poor",2,IF(Physical_State_Concrete_Structures="Does Not Function",3))))</f>
        <v>1</v>
      </c>
      <c r="AX322" s="11">
        <f t="shared" ref="AX322:AX385" si="728">IF(Presence_Distribution_Network=0," ",IF(Presence_Distribution_Network="Yes",1,0))</f>
        <v>1</v>
      </c>
      <c r="AY322" s="11">
        <f t="shared" ref="AY322:AY385" si="729">IF(Number_Of_Distribution_Networks=0," ",Number_Of_Distribution_Networks)</f>
        <v>3</v>
      </c>
      <c r="AZ322" s="11">
        <f t="shared" ref="AZ322:AZ385" si="730">IF(Construction_Date_Distribution_Network=0," ",Construction_Date_Distribution_Network)</f>
        <v>2011</v>
      </c>
      <c r="BA322" s="11">
        <f t="shared" ref="BA322:BA385" si="731">IF(Physical_State_Distribution_Network=0," ",IF(Physical_State_Distribution_Network="Normal",1,IF(Physical_State_Distribution_Network="Poor",2,IF(Physical_State_Distribution_Network="Does Not Function",3))))</f>
        <v>2</v>
      </c>
      <c r="BB322" s="11">
        <f t="shared" ref="BB322:BB385" si="732">IF(Length_Distribution_Network=0," ",Length_Distribution_Network)</f>
        <v>37000</v>
      </c>
      <c r="BC322" s="11">
        <f t="shared" ref="BC322:BC385" si="733">IF(Presence_Pump=0," ",IF(Presence_Pump="Yes",1,0))</f>
        <v>0</v>
      </c>
      <c r="BD322" s="11" t="str">
        <f t="shared" ref="BD322:BD385" si="734">IF(Number_Of_Pumps=0," ",Number_Of_Pumps)</f>
        <v xml:space="preserve"> </v>
      </c>
      <c r="BE322" s="11" t="str">
        <f t="shared" ref="BE322:BE385" si="735">IF(Construction_Date_Pump=0," ",Construction_Date_Pump)</f>
        <v xml:space="preserve"> </v>
      </c>
      <c r="BF322" s="11" t="str">
        <f t="shared" ref="BF322:BF385" si="736">IF(Physical_State_Pump=0," ",IF(Physical_State_Pump="Normal",1,IF(Physical_State_Pump="Poor",2,IF(Physical_State_Pump="Does Not Function",3))))</f>
        <v xml:space="preserve"> </v>
      </c>
      <c r="BG322" s="11" t="str">
        <f t="shared" si="669"/>
        <v xml:space="preserve"> </v>
      </c>
      <c r="BH322" s="11" t="str">
        <f t="shared" ref="BH322:BH385" si="737">IF(Construction_Date_Pump_House=0," ",Construction_Date_Pump_House)</f>
        <v xml:space="preserve"> </v>
      </c>
      <c r="BI322" s="11" t="str">
        <f t="shared" ref="BI322:BI385" si="738">IF(Physical_State_Pump_House=0," ",IF(Physical_State_Pump_House="Normal",1,IF(Physical_State_Pump_House="Poor",2,IF(Physical_State_Pump_House="Does Not Function",3))))</f>
        <v xml:space="preserve"> </v>
      </c>
      <c r="BJ322" s="11">
        <f t="shared" ref="BJ322:BJ385" si="739">IF(Presence_Treatment_Equipment=0," ",IF(Presence_Treatment_Equipment="Yes",1,0))</f>
        <v>0</v>
      </c>
      <c r="BK322" s="11" t="str">
        <f t="shared" ref="BK322:BK385" si="740">PROPER(Type_Treatment_Facility)</f>
        <v/>
      </c>
      <c r="BL322" s="11" t="str">
        <f t="shared" ref="BL322:BL385" si="741">IF(Construction_Date_Treatment_Equipt=0," ",Construction_Date_Treatment_Equipt)</f>
        <v xml:space="preserve"> </v>
      </c>
      <c r="BM322" s="11" t="str">
        <f t="shared" ref="BM322:BM385" si="742">IF(Physical_State_Treatment_Equipt=0," ",IF(Physical_State_Treatment_Equipt="Normal",1,IF(Physical_State_Treatment_Equipt="Poor",2,IF(Physical_State_Treatment_Equipt="Does Not Function",3))))</f>
        <v xml:space="preserve"> </v>
      </c>
      <c r="BN322" s="11" t="str">
        <f t="shared" ref="BN322:BN385" si="743">IF(Presence_Treatment_Housing_Structure=0," ",IF(Presence_Treatment_Housing_Structure="Yes",1,0))</f>
        <v xml:space="preserve"> </v>
      </c>
      <c r="BO322" s="11" t="str">
        <f t="shared" ref="BO322:BO385" si="744">IF(Construction_Date_Treatment_Housing=0," ",Construction_Date_Treatment_Housing)</f>
        <v xml:space="preserve"> </v>
      </c>
      <c r="BP322" s="11" t="str">
        <f t="shared" ref="BP322:BP385" si="745">IF(Physical_State_Treatment_Housing=0," ",IF(Physical_State_Treatment_Housing="Normal",1,IF(Physical_State_Treatment_Housing="Poor",2,IF(Physical_State_Treatment_Housing="Does Not Function",3))))</f>
        <v xml:space="preserve"> </v>
      </c>
      <c r="BQ322" s="11" t="str">
        <f t="shared" ref="BQ322:BQ385" si="746">IF(ISBLANK(E_Coli_Result)," ",E_Coli_Result)</f>
        <v>0</v>
      </c>
      <c r="BR322" s="25">
        <f t="shared" ref="BR322:BR385" si="747">IF(ISBLANK(Residual_Chlorine_Result),"",Residual_Chlorine_Result)</f>
        <v>0</v>
      </c>
      <c r="BS322" s="11" t="str">
        <f t="shared" ref="BS322:BS385" si="748">IF(ISBLANK(Bacteria_Result)," ",Bacteria_Result)</f>
        <v>Not Present</v>
      </c>
      <c r="BT322" s="11" t="str">
        <f t="shared" ref="BT322:BT385" si="749">IF(ISBLANK(Turbidity_Result)," ",Turbidity_Result)</f>
        <v>0</v>
      </c>
      <c r="BU322" s="12">
        <f t="shared" si="679"/>
        <v>1</v>
      </c>
      <c r="BV322" s="12">
        <f t="shared" si="680"/>
        <v>0</v>
      </c>
      <c r="BW322" s="12">
        <f t="shared" si="670"/>
        <v>1</v>
      </c>
      <c r="BX322" s="12">
        <f t="shared" si="681"/>
        <v>1</v>
      </c>
      <c r="BY322" s="11">
        <f t="shared" si="682"/>
        <v>1</v>
      </c>
      <c r="BZ322" s="11">
        <f t="shared" ref="BZ322:BZ385" si="750">IF(Presence_Kiosk=0," ",IF(Presence_Kiosk="Yes",1,0))</f>
        <v>1</v>
      </c>
      <c r="CA322" s="11">
        <f t="shared" ref="CA322:CA385" si="751">IF(Number_Of_Kiosks=0," ",Number_Of_Kiosks)</f>
        <v>29</v>
      </c>
      <c r="CB322" s="11">
        <f t="shared" ref="CB322:CB385" si="752">IF(Construction_Date_Kiosk=0," ",Construction_Date_Kiosk)</f>
        <v>2011</v>
      </c>
      <c r="CC322" s="11">
        <f t="shared" ref="CC322:CC385" si="753">IF(Physical_State_Kiosk=0," ",IF(Physical_State_Kiosk="Normal",1,IF(Physical_State_Kiosk="Poor",2,IF(Physical_State_Kiosk="Does Not Function",3))))</f>
        <v>1</v>
      </c>
      <c r="CD322" s="11" t="str">
        <f t="shared" ref="CD322:CD385" si="754">IF(Out_Of_Service_Or_Broken=0," ",Out_Of_Service_Or_Broken)</f>
        <v>Yes</v>
      </c>
      <c r="CE322" s="11">
        <f t="shared" si="683"/>
        <v>7</v>
      </c>
      <c r="CF322" s="11">
        <f t="shared" si="684"/>
        <v>25</v>
      </c>
      <c r="CG322" s="11">
        <f t="shared" si="685"/>
        <v>0</v>
      </c>
      <c r="CH322" s="11">
        <f t="shared" si="686"/>
        <v>175</v>
      </c>
      <c r="CI322" s="11">
        <f t="shared" ref="CI322:CI385" si="755">IF(Water_Available="Yes",1,0)</f>
        <v>1</v>
      </c>
      <c r="CJ322" s="11">
        <f t="shared" ref="CJ322:CJ385" si="756">IF(Overall_Water_Point_Rating=0," ",IF(Overall_Water_Point_Rating="Normal",1,IF(Overall_Water_Point_Rating="Poor",2,IF(Overall_Water_Point_Rating="Does Not Function",3))))</f>
        <v>2</v>
      </c>
    </row>
    <row r="323" spans="1:88" x14ac:dyDescent="0.3">
      <c r="A323" s="11">
        <f t="shared" si="687"/>
        <v>2017</v>
      </c>
      <c r="B323" s="11" t="str">
        <f t="shared" si="688"/>
        <v>15-03-2017 05:14:18 CET</v>
      </c>
      <c r="C323" s="11" t="str">
        <f t="shared" si="689"/>
        <v>Rwanda</v>
      </c>
      <c r="D323" s="11" t="str">
        <f t="shared" si="690"/>
        <v>Rulindo</v>
      </c>
      <c r="E323" s="11" t="str">
        <f t="shared" si="691"/>
        <v>Base</v>
      </c>
      <c r="F323" s="11" t="str">
        <f t="shared" si="692"/>
        <v>Rwamahwa</v>
      </c>
      <c r="G323" s="11" t="str">
        <f t="shared" si="693"/>
        <v>Karambi</v>
      </c>
      <c r="H323" s="11" t="str">
        <f t="shared" si="694"/>
        <v/>
      </c>
      <c r="I323" s="11" t="str">
        <f t="shared" si="695"/>
        <v/>
      </c>
      <c r="J323" s="11" t="str">
        <f t="shared" si="696"/>
        <v>Rwankende</v>
      </c>
      <c r="K323" s="11">
        <f t="shared" si="697"/>
        <v>192</v>
      </c>
      <c r="L323" s="11">
        <f t="shared" si="671"/>
        <v>1789</v>
      </c>
      <c r="M323" s="11">
        <f t="shared" si="672"/>
        <v>14</v>
      </c>
      <c r="N323" s="11">
        <f t="shared" si="673"/>
        <v>127.78571428571429</v>
      </c>
      <c r="O323" s="11">
        <f t="shared" si="698"/>
        <v>180</v>
      </c>
      <c r="P323" s="11">
        <f t="shared" si="699"/>
        <v>12</v>
      </c>
      <c r="Q323" s="13">
        <f t="shared" si="674"/>
        <v>0.9375</v>
      </c>
      <c r="R323" s="11">
        <f t="shared" si="675"/>
        <v>0</v>
      </c>
      <c r="S323" s="11">
        <f t="shared" si="700"/>
        <v>1</v>
      </c>
      <c r="T323" s="11">
        <f t="shared" si="701"/>
        <v>1</v>
      </c>
      <c r="U323" s="11" t="str">
        <f t="shared" si="702"/>
        <v>Piped Network -- Gravity Only</v>
      </c>
      <c r="V323" s="11">
        <f t="shared" si="703"/>
        <v>2012</v>
      </c>
      <c r="W323" s="11" t="str">
        <f t="shared" si="704"/>
        <v>Padiri</v>
      </c>
      <c r="X323" s="11" t="str">
        <f t="shared" si="705"/>
        <v>Spring|Groundwater (Well, Etc.)</v>
      </c>
      <c r="Y323" s="11">
        <f t="shared" si="706"/>
        <v>1</v>
      </c>
      <c r="Z323" s="11">
        <f t="shared" si="707"/>
        <v>0</v>
      </c>
      <c r="AA323" s="11">
        <f t="shared" si="708"/>
        <v>1</v>
      </c>
      <c r="AB323" s="11" t="str">
        <f t="shared" si="709"/>
        <v>"Springbox" --Intake Structure At A Spring|Well</v>
      </c>
      <c r="AC323" s="11">
        <f t="shared" si="710"/>
        <v>2</v>
      </c>
      <c r="AD323" s="11">
        <f t="shared" si="711"/>
        <v>2016</v>
      </c>
      <c r="AE323" s="11">
        <f t="shared" si="712"/>
        <v>1</v>
      </c>
      <c r="AF323" s="11">
        <f t="shared" si="713"/>
        <v>30</v>
      </c>
      <c r="AG323" s="12">
        <f t="shared" si="676"/>
        <v>57600</v>
      </c>
      <c r="AH323" s="12">
        <f t="shared" si="677"/>
        <v>64</v>
      </c>
      <c r="AI323" s="11">
        <f t="shared" si="678"/>
        <v>1</v>
      </c>
      <c r="AJ323" s="11">
        <f t="shared" si="714"/>
        <v>1</v>
      </c>
      <c r="AK323" s="11">
        <f t="shared" si="715"/>
        <v>1</v>
      </c>
      <c r="AL323" s="11">
        <f t="shared" si="716"/>
        <v>2016</v>
      </c>
      <c r="AM323" s="11">
        <f t="shared" si="717"/>
        <v>1</v>
      </c>
      <c r="AN323" s="11">
        <f t="shared" si="718"/>
        <v>6450</v>
      </c>
      <c r="AO323" s="11">
        <f t="shared" si="719"/>
        <v>1</v>
      </c>
      <c r="AP323" s="11">
        <f t="shared" si="720"/>
        <v>3</v>
      </c>
      <c r="AQ323" s="11">
        <f t="shared" si="721"/>
        <v>2012</v>
      </c>
      <c r="AR323" s="11">
        <f t="shared" si="722"/>
        <v>1</v>
      </c>
      <c r="AS323" s="11">
        <f t="shared" si="723"/>
        <v>1</v>
      </c>
      <c r="AT323" s="11">
        <f t="shared" si="724"/>
        <v>2</v>
      </c>
      <c r="AU323" s="11" t="str">
        <f t="shared" si="725"/>
        <v>Distribution Chamber</v>
      </c>
      <c r="AV323" s="11">
        <f t="shared" si="726"/>
        <v>2016</v>
      </c>
      <c r="AW323" s="11">
        <f t="shared" si="727"/>
        <v>1</v>
      </c>
      <c r="AX323" s="11">
        <f t="shared" si="728"/>
        <v>0</v>
      </c>
      <c r="AY323" s="11" t="str">
        <f t="shared" si="729"/>
        <v xml:space="preserve"> </v>
      </c>
      <c r="AZ323" s="11" t="str">
        <f t="shared" si="730"/>
        <v xml:space="preserve"> </v>
      </c>
      <c r="BA323" s="11" t="str">
        <f t="shared" si="731"/>
        <v xml:space="preserve"> </v>
      </c>
      <c r="BB323" s="11" t="str">
        <f t="shared" si="732"/>
        <v xml:space="preserve"> </v>
      </c>
      <c r="BC323" s="11">
        <f t="shared" si="733"/>
        <v>0</v>
      </c>
      <c r="BD323" s="11" t="str">
        <f t="shared" si="734"/>
        <v xml:space="preserve"> </v>
      </c>
      <c r="BE323" s="11" t="str">
        <f t="shared" si="735"/>
        <v xml:space="preserve"> </v>
      </c>
      <c r="BF323" s="11" t="str">
        <f t="shared" si="736"/>
        <v xml:space="preserve"> </v>
      </c>
      <c r="BG323" s="11" t="str">
        <f t="shared" ref="BG323:BG386" si="757">IF(Presence_Pump_House=0," ",IF(Presence_Pump_House="Yes",1,0))</f>
        <v xml:space="preserve"> </v>
      </c>
      <c r="BH323" s="11" t="str">
        <f t="shared" si="737"/>
        <v xml:space="preserve"> </v>
      </c>
      <c r="BI323" s="11" t="str">
        <f t="shared" si="738"/>
        <v xml:space="preserve"> </v>
      </c>
      <c r="BJ323" s="11">
        <f t="shared" si="739"/>
        <v>0</v>
      </c>
      <c r="BK323" s="11" t="str">
        <f t="shared" si="740"/>
        <v/>
      </c>
      <c r="BL323" s="11" t="str">
        <f t="shared" si="741"/>
        <v xml:space="preserve"> </v>
      </c>
      <c r="BM323" s="11" t="str">
        <f t="shared" si="742"/>
        <v xml:space="preserve"> </v>
      </c>
      <c r="BN323" s="11" t="str">
        <f t="shared" si="743"/>
        <v xml:space="preserve"> </v>
      </c>
      <c r="BO323" s="11" t="str">
        <f t="shared" si="744"/>
        <v xml:space="preserve"> </v>
      </c>
      <c r="BP323" s="11" t="str">
        <f t="shared" si="745"/>
        <v xml:space="preserve"> </v>
      </c>
      <c r="BQ323" s="11" t="str">
        <f t="shared" si="746"/>
        <v>0</v>
      </c>
      <c r="BR323" s="25">
        <f t="shared" si="747"/>
        <v>0</v>
      </c>
      <c r="BS323" s="11" t="str">
        <f t="shared" si="748"/>
        <v>Not Present</v>
      </c>
      <c r="BT323" s="11" t="str">
        <f t="shared" si="749"/>
        <v>0</v>
      </c>
      <c r="BU323" s="12">
        <f t="shared" si="679"/>
        <v>1</v>
      </c>
      <c r="BV323" s="12">
        <f t="shared" si="680"/>
        <v>0</v>
      </c>
      <c r="BW323" s="12">
        <f t="shared" ref="BW323:BW386" si="758">IF(BS323="Not Present",1,0)</f>
        <v>1</v>
      </c>
      <c r="BX323" s="12">
        <f t="shared" si="681"/>
        <v>1</v>
      </c>
      <c r="BY323" s="11">
        <f t="shared" si="682"/>
        <v>1</v>
      </c>
      <c r="BZ323" s="11">
        <f t="shared" si="750"/>
        <v>1</v>
      </c>
      <c r="CA323" s="11">
        <f t="shared" si="751"/>
        <v>1</v>
      </c>
      <c r="CB323" s="11">
        <f t="shared" si="752"/>
        <v>2012</v>
      </c>
      <c r="CC323" s="11">
        <f t="shared" si="753"/>
        <v>1</v>
      </c>
      <c r="CD323" s="11" t="str">
        <f t="shared" si="754"/>
        <v>No</v>
      </c>
      <c r="CE323" s="11">
        <f t="shared" si="683"/>
        <v>0</v>
      </c>
      <c r="CF323" s="11">
        <f t="shared" si="684"/>
        <v>0</v>
      </c>
      <c r="CG323" s="11">
        <f t="shared" si="685"/>
        <v>1</v>
      </c>
      <c r="CH323" s="11">
        <f t="shared" si="686"/>
        <v>0</v>
      </c>
      <c r="CI323" s="11">
        <f t="shared" si="755"/>
        <v>1</v>
      </c>
      <c r="CJ323" s="11">
        <f t="shared" si="756"/>
        <v>1</v>
      </c>
    </row>
    <row r="324" spans="1:88" x14ac:dyDescent="0.3">
      <c r="A324" s="11">
        <f t="shared" si="687"/>
        <v>2017</v>
      </c>
      <c r="B324" s="11" t="str">
        <f t="shared" si="688"/>
        <v>09-03-2017 04:51:27 CET</v>
      </c>
      <c r="C324" s="11" t="str">
        <f t="shared" si="689"/>
        <v>Rwanda</v>
      </c>
      <c r="D324" s="11" t="str">
        <f t="shared" si="690"/>
        <v>Rulindo</v>
      </c>
      <c r="E324" s="11" t="str">
        <f t="shared" si="691"/>
        <v>Shyorongi</v>
      </c>
      <c r="F324" s="11" t="str">
        <f t="shared" si="692"/>
        <v>Kijabagwe</v>
      </c>
      <c r="G324" s="11" t="str">
        <f t="shared" si="693"/>
        <v>Kabagabaga</v>
      </c>
      <c r="H324" s="11" t="str">
        <f t="shared" si="694"/>
        <v/>
      </c>
      <c r="I324" s="11" t="str">
        <f t="shared" si="695"/>
        <v/>
      </c>
      <c r="J324" s="11" t="str">
        <f t="shared" si="696"/>
        <v>kirikumuryango network</v>
      </c>
      <c r="K324" s="11">
        <f t="shared" si="697"/>
        <v>181</v>
      </c>
      <c r="L324" s="11">
        <f t="shared" si="671"/>
        <v>0</v>
      </c>
      <c r="M324" s="11">
        <f t="shared" si="672"/>
        <v>26</v>
      </c>
      <c r="N324" s="11">
        <f t="shared" si="673"/>
        <v>0</v>
      </c>
      <c r="O324" s="11">
        <f t="shared" si="698"/>
        <v>75</v>
      </c>
      <c r="P324" s="11">
        <f t="shared" si="699"/>
        <v>106</v>
      </c>
      <c r="Q324" s="13">
        <f t="shared" si="674"/>
        <v>0.4143646408839779</v>
      </c>
      <c r="R324" s="11">
        <f t="shared" si="675"/>
        <v>0</v>
      </c>
      <c r="S324" s="11">
        <f t="shared" si="700"/>
        <v>1</v>
      </c>
      <c r="T324" s="11">
        <f t="shared" si="701"/>
        <v>1</v>
      </c>
      <c r="U324" s="11" t="str">
        <f t="shared" si="702"/>
        <v>Piped Network -- Gravity Only</v>
      </c>
      <c r="V324" s="11">
        <f t="shared" si="703"/>
        <v>2013</v>
      </c>
      <c r="W324" s="11" t="str">
        <f t="shared" si="704"/>
        <v>Governement (District, Wasac) And Water For People</v>
      </c>
      <c r="X324" s="11" t="str">
        <f t="shared" si="705"/>
        <v>Spring</v>
      </c>
      <c r="Y324" s="11">
        <f t="shared" si="706"/>
        <v>1</v>
      </c>
      <c r="Z324" s="11">
        <f t="shared" si="707"/>
        <v>1</v>
      </c>
      <c r="AA324" s="11">
        <f t="shared" si="708"/>
        <v>1</v>
      </c>
      <c r="AB324" s="11" t="str">
        <f t="shared" si="709"/>
        <v>"Springbox" --Intake Structure At A Spring</v>
      </c>
      <c r="AC324" s="11">
        <f t="shared" si="710"/>
        <v>1</v>
      </c>
      <c r="AD324" s="11">
        <f t="shared" si="711"/>
        <v>2013</v>
      </c>
      <c r="AE324" s="11">
        <f t="shared" si="712"/>
        <v>1</v>
      </c>
      <c r="AF324" s="11">
        <f t="shared" si="713"/>
        <v>11</v>
      </c>
      <c r="AG324" s="12">
        <f t="shared" si="676"/>
        <v>157090.90909090909</v>
      </c>
      <c r="AH324" s="12">
        <f t="shared" si="677"/>
        <v>418.90909090909088</v>
      </c>
      <c r="AI324" s="11">
        <f t="shared" si="678"/>
        <v>1</v>
      </c>
      <c r="AJ324" s="11">
        <f t="shared" si="714"/>
        <v>1</v>
      </c>
      <c r="AK324" s="11">
        <f t="shared" si="715"/>
        <v>1</v>
      </c>
      <c r="AL324" s="11">
        <f t="shared" si="716"/>
        <v>2013</v>
      </c>
      <c r="AM324" s="11">
        <f t="shared" si="717"/>
        <v>1</v>
      </c>
      <c r="AN324" s="11">
        <f t="shared" si="718"/>
        <v>500</v>
      </c>
      <c r="AO324" s="11">
        <f t="shared" si="719"/>
        <v>1</v>
      </c>
      <c r="AP324" s="11">
        <f t="shared" si="720"/>
        <v>17</v>
      </c>
      <c r="AQ324" s="11">
        <f t="shared" si="721"/>
        <v>2013</v>
      </c>
      <c r="AR324" s="11">
        <f t="shared" si="722"/>
        <v>1</v>
      </c>
      <c r="AS324" s="11">
        <f t="shared" si="723"/>
        <v>1</v>
      </c>
      <c r="AT324" s="11">
        <f t="shared" si="724"/>
        <v>6</v>
      </c>
      <c r="AU324" s="11" t="str">
        <f t="shared" si="725"/>
        <v>Distribution Chamber|Ventouse,Washout</v>
      </c>
      <c r="AV324" s="11">
        <f t="shared" si="726"/>
        <v>2013</v>
      </c>
      <c r="AW324" s="11">
        <f t="shared" si="727"/>
        <v>1</v>
      </c>
      <c r="AX324" s="11">
        <f t="shared" si="728"/>
        <v>1</v>
      </c>
      <c r="AY324" s="11">
        <f t="shared" si="729"/>
        <v>2</v>
      </c>
      <c r="AZ324" s="11">
        <f t="shared" si="730"/>
        <v>2013</v>
      </c>
      <c r="BA324" s="11">
        <f t="shared" si="731"/>
        <v>1</v>
      </c>
      <c r="BB324" s="11">
        <f t="shared" si="732"/>
        <v>3500</v>
      </c>
      <c r="BC324" s="11">
        <f t="shared" si="733"/>
        <v>0</v>
      </c>
      <c r="BD324" s="11" t="str">
        <f t="shared" si="734"/>
        <v xml:space="preserve"> </v>
      </c>
      <c r="BE324" s="11" t="str">
        <f t="shared" si="735"/>
        <v xml:space="preserve"> </v>
      </c>
      <c r="BF324" s="11" t="str">
        <f t="shared" si="736"/>
        <v xml:space="preserve"> </v>
      </c>
      <c r="BG324" s="11" t="str">
        <f t="shared" si="757"/>
        <v xml:space="preserve"> </v>
      </c>
      <c r="BH324" s="11" t="str">
        <f t="shared" si="737"/>
        <v xml:space="preserve"> </v>
      </c>
      <c r="BI324" s="11" t="str">
        <f t="shared" si="738"/>
        <v xml:space="preserve"> </v>
      </c>
      <c r="BJ324" s="11">
        <f t="shared" si="739"/>
        <v>0</v>
      </c>
      <c r="BK324" s="11" t="str">
        <f t="shared" si="740"/>
        <v/>
      </c>
      <c r="BL324" s="11" t="str">
        <f t="shared" si="741"/>
        <v xml:space="preserve"> </v>
      </c>
      <c r="BM324" s="11" t="str">
        <f t="shared" si="742"/>
        <v xml:space="preserve"> </v>
      </c>
      <c r="BN324" s="11" t="str">
        <f t="shared" si="743"/>
        <v xml:space="preserve"> </v>
      </c>
      <c r="BO324" s="11" t="str">
        <f t="shared" si="744"/>
        <v xml:space="preserve"> </v>
      </c>
      <c r="BP324" s="11" t="str">
        <f t="shared" si="745"/>
        <v xml:space="preserve"> </v>
      </c>
      <c r="BQ324" s="11" t="str">
        <f t="shared" si="746"/>
        <v>0</v>
      </c>
      <c r="BR324" s="25">
        <f t="shared" si="747"/>
        <v>0</v>
      </c>
      <c r="BS324" s="11" t="str">
        <f t="shared" si="748"/>
        <v>Not Present</v>
      </c>
      <c r="BT324" s="11" t="str">
        <f t="shared" si="749"/>
        <v>0</v>
      </c>
      <c r="BU324" s="12">
        <f t="shared" si="679"/>
        <v>1</v>
      </c>
      <c r="BV324" s="12">
        <f t="shared" si="680"/>
        <v>0</v>
      </c>
      <c r="BW324" s="12">
        <f t="shared" si="758"/>
        <v>1</v>
      </c>
      <c r="BX324" s="12">
        <f t="shared" si="681"/>
        <v>1</v>
      </c>
      <c r="BY324" s="11">
        <f t="shared" si="682"/>
        <v>1</v>
      </c>
      <c r="BZ324" s="11">
        <f t="shared" si="750"/>
        <v>1</v>
      </c>
      <c r="CA324" s="11">
        <f t="shared" si="751"/>
        <v>1</v>
      </c>
      <c r="CB324" s="11">
        <f t="shared" si="752"/>
        <v>2013</v>
      </c>
      <c r="CC324" s="11">
        <f t="shared" si="753"/>
        <v>1</v>
      </c>
      <c r="CD324" s="11" t="str">
        <f t="shared" si="754"/>
        <v>No</v>
      </c>
      <c r="CE324" s="11">
        <f t="shared" si="683"/>
        <v>0</v>
      </c>
      <c r="CF324" s="11">
        <f t="shared" si="684"/>
        <v>0</v>
      </c>
      <c r="CG324" s="11">
        <f t="shared" si="685"/>
        <v>1</v>
      </c>
      <c r="CH324" s="11">
        <f t="shared" si="686"/>
        <v>0</v>
      </c>
      <c r="CI324" s="11">
        <f t="shared" si="755"/>
        <v>1</v>
      </c>
      <c r="CJ324" s="11">
        <f t="shared" si="756"/>
        <v>1</v>
      </c>
    </row>
    <row r="325" spans="1:88" x14ac:dyDescent="0.3">
      <c r="A325" s="11">
        <f t="shared" si="687"/>
        <v>2017</v>
      </c>
      <c r="B325" s="11" t="str">
        <f t="shared" si="688"/>
        <v>08-03-2017 22:55:11 CET</v>
      </c>
      <c r="C325" s="11" t="str">
        <f t="shared" si="689"/>
        <v>Rwanda</v>
      </c>
      <c r="D325" s="11" t="str">
        <f t="shared" si="690"/>
        <v>Rulindo</v>
      </c>
      <c r="E325" s="11" t="str">
        <f t="shared" si="691"/>
        <v>Shyorongi</v>
      </c>
      <c r="F325" s="11" t="str">
        <f t="shared" si="692"/>
        <v>Rutonde</v>
      </c>
      <c r="G325" s="11" t="str">
        <f t="shared" si="693"/>
        <v>Rutonde</v>
      </c>
      <c r="H325" s="11" t="str">
        <f t="shared" si="694"/>
        <v/>
      </c>
      <c r="I325" s="11" t="str">
        <f t="shared" si="695"/>
        <v/>
      </c>
      <c r="J325" s="11" t="str">
        <f t="shared" si="696"/>
        <v>kirikumuryango network</v>
      </c>
      <c r="K325" s="11">
        <f t="shared" si="697"/>
        <v>241</v>
      </c>
      <c r="L325" s="11">
        <f t="shared" si="671"/>
        <v>0</v>
      </c>
      <c r="M325" s="11">
        <f t="shared" si="672"/>
        <v>26</v>
      </c>
      <c r="N325" s="11">
        <f t="shared" si="673"/>
        <v>0</v>
      </c>
      <c r="O325" s="11">
        <f t="shared" si="698"/>
        <v>98</v>
      </c>
      <c r="P325" s="11">
        <f t="shared" si="699"/>
        <v>143</v>
      </c>
      <c r="Q325" s="13">
        <f t="shared" si="674"/>
        <v>0.40663900414937759</v>
      </c>
      <c r="R325" s="11">
        <f t="shared" si="675"/>
        <v>0</v>
      </c>
      <c r="S325" s="11">
        <f t="shared" si="700"/>
        <v>1</v>
      </c>
      <c r="T325" s="11">
        <f t="shared" si="701"/>
        <v>1</v>
      </c>
      <c r="U325" s="11" t="str">
        <f t="shared" si="702"/>
        <v>Piped Network -- Gravity Only</v>
      </c>
      <c r="V325" s="11">
        <f t="shared" si="703"/>
        <v>2013</v>
      </c>
      <c r="W325" s="11" t="str">
        <f t="shared" si="704"/>
        <v>Governement (District, Wasac) And Water For People</v>
      </c>
      <c r="X325" s="11" t="str">
        <f t="shared" si="705"/>
        <v>Spring</v>
      </c>
      <c r="Y325" s="11">
        <f t="shared" si="706"/>
        <v>1</v>
      </c>
      <c r="Z325" s="11">
        <f t="shared" si="707"/>
        <v>1</v>
      </c>
      <c r="AA325" s="11">
        <f t="shared" si="708"/>
        <v>1</v>
      </c>
      <c r="AB325" s="11" t="str">
        <f t="shared" si="709"/>
        <v>"Springbox" --Intake Structure At A Spring</v>
      </c>
      <c r="AC325" s="11">
        <f t="shared" si="710"/>
        <v>1</v>
      </c>
      <c r="AD325" s="11">
        <f t="shared" si="711"/>
        <v>2013</v>
      </c>
      <c r="AE325" s="11">
        <f t="shared" si="712"/>
        <v>1</v>
      </c>
      <c r="AF325" s="11">
        <f t="shared" si="713"/>
        <v>11</v>
      </c>
      <c r="AG325" s="12">
        <f t="shared" si="676"/>
        <v>157090.90909090909</v>
      </c>
      <c r="AH325" s="12">
        <f t="shared" si="677"/>
        <v>320.59369202226344</v>
      </c>
      <c r="AI325" s="11">
        <f t="shared" si="678"/>
        <v>1</v>
      </c>
      <c r="AJ325" s="11">
        <f t="shared" si="714"/>
        <v>1</v>
      </c>
      <c r="AK325" s="11">
        <f t="shared" si="715"/>
        <v>1</v>
      </c>
      <c r="AL325" s="11">
        <f t="shared" si="716"/>
        <v>2013</v>
      </c>
      <c r="AM325" s="11">
        <f t="shared" si="717"/>
        <v>1</v>
      </c>
      <c r="AN325" s="11">
        <f t="shared" si="718"/>
        <v>11</v>
      </c>
      <c r="AO325" s="11">
        <f t="shared" si="719"/>
        <v>1</v>
      </c>
      <c r="AP325" s="11">
        <f t="shared" si="720"/>
        <v>17</v>
      </c>
      <c r="AQ325" s="11">
        <f t="shared" si="721"/>
        <v>2013</v>
      </c>
      <c r="AR325" s="11">
        <f t="shared" si="722"/>
        <v>1</v>
      </c>
      <c r="AS325" s="11">
        <f t="shared" si="723"/>
        <v>1</v>
      </c>
      <c r="AT325" s="11">
        <f t="shared" si="724"/>
        <v>6</v>
      </c>
      <c r="AU325" s="11" t="str">
        <f t="shared" si="725"/>
        <v>Distribution Chamber|Ventouse, Washout</v>
      </c>
      <c r="AV325" s="11">
        <f t="shared" si="726"/>
        <v>2013</v>
      </c>
      <c r="AW325" s="11">
        <f t="shared" si="727"/>
        <v>1</v>
      </c>
      <c r="AX325" s="11">
        <f t="shared" si="728"/>
        <v>1</v>
      </c>
      <c r="AY325" s="11">
        <f t="shared" si="729"/>
        <v>2</v>
      </c>
      <c r="AZ325" s="11">
        <f t="shared" si="730"/>
        <v>2013</v>
      </c>
      <c r="BA325" s="11">
        <f t="shared" si="731"/>
        <v>1</v>
      </c>
      <c r="BB325" s="11">
        <f t="shared" si="732"/>
        <v>3500</v>
      </c>
      <c r="BC325" s="11">
        <f t="shared" si="733"/>
        <v>0</v>
      </c>
      <c r="BD325" s="11" t="str">
        <f t="shared" si="734"/>
        <v xml:space="preserve"> </v>
      </c>
      <c r="BE325" s="11" t="str">
        <f t="shared" si="735"/>
        <v xml:space="preserve"> </v>
      </c>
      <c r="BF325" s="11" t="str">
        <f t="shared" si="736"/>
        <v xml:space="preserve"> </v>
      </c>
      <c r="BG325" s="11" t="str">
        <f t="shared" si="757"/>
        <v xml:space="preserve"> </v>
      </c>
      <c r="BH325" s="11" t="str">
        <f t="shared" si="737"/>
        <v xml:space="preserve"> </v>
      </c>
      <c r="BI325" s="11" t="str">
        <f t="shared" si="738"/>
        <v xml:space="preserve"> </v>
      </c>
      <c r="BJ325" s="11">
        <f t="shared" si="739"/>
        <v>0</v>
      </c>
      <c r="BK325" s="11" t="str">
        <f t="shared" si="740"/>
        <v/>
      </c>
      <c r="BL325" s="11" t="str">
        <f t="shared" si="741"/>
        <v xml:space="preserve"> </v>
      </c>
      <c r="BM325" s="11" t="str">
        <f t="shared" si="742"/>
        <v xml:space="preserve"> </v>
      </c>
      <c r="BN325" s="11" t="str">
        <f t="shared" si="743"/>
        <v xml:space="preserve"> </v>
      </c>
      <c r="BO325" s="11" t="str">
        <f t="shared" si="744"/>
        <v xml:space="preserve"> </v>
      </c>
      <c r="BP325" s="11" t="str">
        <f t="shared" si="745"/>
        <v xml:space="preserve"> </v>
      </c>
      <c r="BQ325" s="11" t="str">
        <f t="shared" si="746"/>
        <v>0</v>
      </c>
      <c r="BR325" s="25">
        <f t="shared" si="747"/>
        <v>0</v>
      </c>
      <c r="BS325" s="11" t="str">
        <f t="shared" si="748"/>
        <v>Not Present</v>
      </c>
      <c r="BT325" s="11" t="str">
        <f t="shared" si="749"/>
        <v>0</v>
      </c>
      <c r="BU325" s="12">
        <f t="shared" si="679"/>
        <v>1</v>
      </c>
      <c r="BV325" s="12">
        <f t="shared" si="680"/>
        <v>0</v>
      </c>
      <c r="BW325" s="12">
        <f t="shared" si="758"/>
        <v>1</v>
      </c>
      <c r="BX325" s="12">
        <f t="shared" si="681"/>
        <v>1</v>
      </c>
      <c r="BY325" s="11">
        <f t="shared" si="682"/>
        <v>1</v>
      </c>
      <c r="BZ325" s="11">
        <f t="shared" si="750"/>
        <v>1</v>
      </c>
      <c r="CA325" s="11">
        <f t="shared" si="751"/>
        <v>1</v>
      </c>
      <c r="CB325" s="11">
        <f t="shared" si="752"/>
        <v>2013</v>
      </c>
      <c r="CC325" s="11">
        <f t="shared" si="753"/>
        <v>1</v>
      </c>
      <c r="CD325" s="11" t="str">
        <f t="shared" si="754"/>
        <v>No</v>
      </c>
      <c r="CE325" s="11">
        <f t="shared" si="683"/>
        <v>0</v>
      </c>
      <c r="CF325" s="11">
        <f t="shared" si="684"/>
        <v>0</v>
      </c>
      <c r="CG325" s="11">
        <f t="shared" si="685"/>
        <v>1</v>
      </c>
      <c r="CH325" s="11">
        <f t="shared" si="686"/>
        <v>0</v>
      </c>
      <c r="CI325" s="11">
        <f t="shared" si="755"/>
        <v>1</v>
      </c>
      <c r="CJ325" s="11">
        <f t="shared" si="756"/>
        <v>1</v>
      </c>
    </row>
    <row r="326" spans="1:88" x14ac:dyDescent="0.3">
      <c r="A326" s="11">
        <f t="shared" si="687"/>
        <v>2017</v>
      </c>
      <c r="B326" s="11" t="str">
        <f t="shared" si="688"/>
        <v>16-04-2017 22:04:20 CEST</v>
      </c>
      <c r="C326" s="11" t="str">
        <f t="shared" si="689"/>
        <v>Rwanda</v>
      </c>
      <c r="D326" s="11" t="str">
        <f t="shared" si="690"/>
        <v>Rulindo</v>
      </c>
      <c r="E326" s="11" t="str">
        <f t="shared" si="691"/>
        <v>Base</v>
      </c>
      <c r="F326" s="11" t="str">
        <f t="shared" si="692"/>
        <v>Gitare</v>
      </c>
      <c r="G326" s="11" t="str">
        <f t="shared" si="693"/>
        <v>Mugenda I</v>
      </c>
      <c r="H326" s="11" t="str">
        <f t="shared" si="694"/>
        <v/>
      </c>
      <c r="I326" s="11" t="str">
        <f t="shared" si="695"/>
        <v/>
      </c>
      <c r="J326" s="11" t="str">
        <f t="shared" si="696"/>
        <v>Gitare center water point/Nyirambuga pumping system</v>
      </c>
      <c r="K326" s="11">
        <f t="shared" si="697"/>
        <v>117</v>
      </c>
      <c r="L326" s="11">
        <f t="shared" si="671"/>
        <v>30604</v>
      </c>
      <c r="M326" s="11">
        <f t="shared" si="672"/>
        <v>1</v>
      </c>
      <c r="N326" s="11">
        <f t="shared" si="673"/>
        <v>30604</v>
      </c>
      <c r="O326" s="11">
        <f t="shared" si="698"/>
        <v>117</v>
      </c>
      <c r="P326" s="11" t="str">
        <f t="shared" si="699"/>
        <v xml:space="preserve"> </v>
      </c>
      <c r="Q326" s="13">
        <f t="shared" si="674"/>
        <v>1</v>
      </c>
      <c r="R326" s="11">
        <f t="shared" si="675"/>
        <v>1</v>
      </c>
      <c r="S326" s="11">
        <f t="shared" si="700"/>
        <v>0</v>
      </c>
      <c r="T326" s="11">
        <f t="shared" si="701"/>
        <v>1</v>
      </c>
      <c r="U326" s="11" t="str">
        <f t="shared" si="702"/>
        <v>Piped Network With Pump</v>
      </c>
      <c r="V326" s="11">
        <f t="shared" si="703"/>
        <v>2012</v>
      </c>
      <c r="W326" s="11" t="str">
        <f t="shared" si="704"/>
        <v>Local Government</v>
      </c>
      <c r="X326" s="11" t="str">
        <f t="shared" si="705"/>
        <v>Spring</v>
      </c>
      <c r="Y326" s="11">
        <f t="shared" si="706"/>
        <v>2</v>
      </c>
      <c r="Z326" s="11">
        <f t="shared" si="707"/>
        <v>1</v>
      </c>
      <c r="AA326" s="11">
        <f t="shared" si="708"/>
        <v>0</v>
      </c>
      <c r="AB326" s="11" t="str">
        <f t="shared" si="709"/>
        <v/>
      </c>
      <c r="AC326" s="11" t="str">
        <f t="shared" si="710"/>
        <v xml:space="preserve"> </v>
      </c>
      <c r="AD326" s="11" t="str">
        <f t="shared" si="711"/>
        <v xml:space="preserve"> </v>
      </c>
      <c r="AE326" s="11" t="str">
        <f t="shared" si="712"/>
        <v xml:space="preserve"> </v>
      </c>
      <c r="AF326" s="11">
        <f t="shared" si="713"/>
        <v>4</v>
      </c>
      <c r="AG326" s="12">
        <f t="shared" si="676"/>
        <v>432000</v>
      </c>
      <c r="AH326" s="12">
        <f t="shared" si="677"/>
        <v>738.46153846153845</v>
      </c>
      <c r="AI326" s="11">
        <f t="shared" si="678"/>
        <v>1</v>
      </c>
      <c r="AJ326" s="11">
        <f t="shared" si="714"/>
        <v>0</v>
      </c>
      <c r="AK326" s="11" t="str">
        <f t="shared" si="715"/>
        <v xml:space="preserve"> </v>
      </c>
      <c r="AL326" s="11" t="str">
        <f t="shared" si="716"/>
        <v xml:space="preserve"> </v>
      </c>
      <c r="AM326" s="11" t="str">
        <f t="shared" si="717"/>
        <v xml:space="preserve"> </v>
      </c>
      <c r="AN326" s="11" t="str">
        <f t="shared" si="718"/>
        <v xml:space="preserve"> </v>
      </c>
      <c r="AO326" s="11">
        <f t="shared" si="719"/>
        <v>1</v>
      </c>
      <c r="AP326" s="11">
        <f t="shared" si="720"/>
        <v>1</v>
      </c>
      <c r="AQ326" s="11">
        <f t="shared" si="721"/>
        <v>2012</v>
      </c>
      <c r="AR326" s="11">
        <f t="shared" si="722"/>
        <v>1</v>
      </c>
      <c r="AS326" s="11">
        <f t="shared" si="723"/>
        <v>0</v>
      </c>
      <c r="AT326" s="11" t="str">
        <f t="shared" si="724"/>
        <v xml:space="preserve"> </v>
      </c>
      <c r="AU326" s="11" t="str">
        <f t="shared" si="725"/>
        <v/>
      </c>
      <c r="AV326" s="11" t="str">
        <f t="shared" si="726"/>
        <v xml:space="preserve"> </v>
      </c>
      <c r="AW326" s="11" t="str">
        <f t="shared" si="727"/>
        <v xml:space="preserve"> </v>
      </c>
      <c r="AX326" s="11">
        <f t="shared" si="728"/>
        <v>0</v>
      </c>
      <c r="AY326" s="11" t="str">
        <f t="shared" si="729"/>
        <v xml:space="preserve"> </v>
      </c>
      <c r="AZ326" s="11" t="str">
        <f t="shared" si="730"/>
        <v xml:space="preserve"> </v>
      </c>
      <c r="BA326" s="11" t="str">
        <f t="shared" si="731"/>
        <v xml:space="preserve"> </v>
      </c>
      <c r="BB326" s="11" t="str">
        <f t="shared" si="732"/>
        <v xml:space="preserve"> </v>
      </c>
      <c r="BC326" s="11">
        <f t="shared" si="733"/>
        <v>0</v>
      </c>
      <c r="BD326" s="11" t="str">
        <f t="shared" si="734"/>
        <v xml:space="preserve"> </v>
      </c>
      <c r="BE326" s="11" t="str">
        <f t="shared" si="735"/>
        <v xml:space="preserve"> </v>
      </c>
      <c r="BF326" s="11" t="str">
        <f t="shared" si="736"/>
        <v xml:space="preserve"> </v>
      </c>
      <c r="BG326" s="11" t="str">
        <f t="shared" si="757"/>
        <v xml:space="preserve"> </v>
      </c>
      <c r="BH326" s="11" t="str">
        <f t="shared" si="737"/>
        <v xml:space="preserve"> </v>
      </c>
      <c r="BI326" s="11" t="str">
        <f t="shared" si="738"/>
        <v xml:space="preserve"> </v>
      </c>
      <c r="BJ326" s="11">
        <f t="shared" si="739"/>
        <v>0</v>
      </c>
      <c r="BK326" s="11" t="str">
        <f t="shared" si="740"/>
        <v/>
      </c>
      <c r="BL326" s="11" t="str">
        <f t="shared" si="741"/>
        <v xml:space="preserve"> </v>
      </c>
      <c r="BM326" s="11" t="str">
        <f t="shared" si="742"/>
        <v xml:space="preserve"> </v>
      </c>
      <c r="BN326" s="11" t="str">
        <f t="shared" si="743"/>
        <v xml:space="preserve"> </v>
      </c>
      <c r="BO326" s="11" t="str">
        <f t="shared" si="744"/>
        <v xml:space="preserve"> </v>
      </c>
      <c r="BP326" s="11" t="str">
        <f t="shared" si="745"/>
        <v xml:space="preserve"> </v>
      </c>
      <c r="BQ326" s="11" t="str">
        <f t="shared" si="746"/>
        <v>0</v>
      </c>
      <c r="BR326" s="25">
        <f t="shared" si="747"/>
        <v>0</v>
      </c>
      <c r="BS326" s="11" t="str">
        <f t="shared" si="748"/>
        <v>Not Present</v>
      </c>
      <c r="BT326" s="11" t="str">
        <f t="shared" si="749"/>
        <v>0</v>
      </c>
      <c r="BU326" s="12">
        <f t="shared" si="679"/>
        <v>1</v>
      </c>
      <c r="BV326" s="12">
        <f t="shared" si="680"/>
        <v>0</v>
      </c>
      <c r="BW326" s="12">
        <f t="shared" si="758"/>
        <v>1</v>
      </c>
      <c r="BX326" s="12">
        <f t="shared" si="681"/>
        <v>1</v>
      </c>
      <c r="BY326" s="11">
        <f t="shared" si="682"/>
        <v>1</v>
      </c>
      <c r="BZ326" s="11">
        <f t="shared" si="750"/>
        <v>1</v>
      </c>
      <c r="CA326" s="11">
        <f t="shared" si="751"/>
        <v>2</v>
      </c>
      <c r="CB326" s="11">
        <f t="shared" si="752"/>
        <v>2012</v>
      </c>
      <c r="CC326" s="11">
        <f t="shared" si="753"/>
        <v>1</v>
      </c>
      <c r="CD326" s="11" t="str">
        <f t="shared" si="754"/>
        <v>No</v>
      </c>
      <c r="CE326" s="11">
        <f t="shared" si="683"/>
        <v>0</v>
      </c>
      <c r="CF326" s="11">
        <f t="shared" si="684"/>
        <v>0</v>
      </c>
      <c r="CG326" s="11">
        <f t="shared" si="685"/>
        <v>1</v>
      </c>
      <c r="CH326" s="11">
        <f t="shared" si="686"/>
        <v>0</v>
      </c>
      <c r="CI326" s="11">
        <f t="shared" si="755"/>
        <v>0</v>
      </c>
      <c r="CJ326" s="11">
        <f t="shared" si="756"/>
        <v>1</v>
      </c>
    </row>
    <row r="327" spans="1:88" x14ac:dyDescent="0.3">
      <c r="A327" s="11">
        <f t="shared" si="687"/>
        <v>2017</v>
      </c>
      <c r="B327" s="11" t="str">
        <f t="shared" si="688"/>
        <v>09-03-2017 11:06:38 CET</v>
      </c>
      <c r="C327" s="11" t="str">
        <f t="shared" si="689"/>
        <v>Rwanda</v>
      </c>
      <c r="D327" s="11" t="str">
        <f t="shared" si="690"/>
        <v>Rulindo</v>
      </c>
      <c r="E327" s="11" t="str">
        <f t="shared" si="691"/>
        <v>Bushoki</v>
      </c>
      <c r="F327" s="11" t="str">
        <f t="shared" si="692"/>
        <v>Gasiza</v>
      </c>
      <c r="G327" s="11" t="str">
        <f t="shared" si="693"/>
        <v>Remera</v>
      </c>
      <c r="H327" s="11" t="str">
        <f t="shared" si="694"/>
        <v/>
      </c>
      <c r="I327" s="11" t="str">
        <f t="shared" si="695"/>
        <v/>
      </c>
      <c r="J327" s="11" t="str">
        <f t="shared" si="696"/>
        <v>Gasiza center water point served by gravity before Tare pumping</v>
      </c>
      <c r="K327" s="11">
        <f t="shared" si="697"/>
        <v>228</v>
      </c>
      <c r="L327" s="11">
        <f t="shared" si="671"/>
        <v>9577</v>
      </c>
      <c r="M327" s="11">
        <f t="shared" si="672"/>
        <v>1</v>
      </c>
      <c r="N327" s="11">
        <f t="shared" si="673"/>
        <v>9577</v>
      </c>
      <c r="O327" s="11">
        <f t="shared" si="698"/>
        <v>228</v>
      </c>
      <c r="P327" s="11" t="str">
        <f t="shared" si="699"/>
        <v xml:space="preserve"> </v>
      </c>
      <c r="Q327" s="13">
        <f t="shared" si="674"/>
        <v>1</v>
      </c>
      <c r="R327" s="11">
        <f t="shared" si="675"/>
        <v>1</v>
      </c>
      <c r="S327" s="11">
        <f t="shared" si="700"/>
        <v>0</v>
      </c>
      <c r="T327" s="11">
        <f t="shared" si="701"/>
        <v>1</v>
      </c>
      <c r="U327" s="11" t="str">
        <f t="shared" si="702"/>
        <v>Piped Network With Pump</v>
      </c>
      <c r="V327" s="11">
        <f t="shared" si="703"/>
        <v>2015</v>
      </c>
      <c r="W327" s="11" t="str">
        <f t="shared" si="704"/>
        <v>Gvt And Water For People</v>
      </c>
      <c r="X327" s="11" t="str">
        <f t="shared" si="705"/>
        <v>Spring</v>
      </c>
      <c r="Y327" s="11">
        <f t="shared" si="706"/>
        <v>8</v>
      </c>
      <c r="Z327" s="11">
        <f t="shared" si="707"/>
        <v>1</v>
      </c>
      <c r="AA327" s="11">
        <f t="shared" si="708"/>
        <v>1</v>
      </c>
      <c r="AB327" s="11" t="str">
        <f t="shared" si="709"/>
        <v>"Springbox" --Intake Structure At A Spring</v>
      </c>
      <c r="AC327" s="11">
        <f t="shared" si="710"/>
        <v>8</v>
      </c>
      <c r="AD327" s="11">
        <f t="shared" si="711"/>
        <v>2015</v>
      </c>
      <c r="AE327" s="11">
        <f t="shared" si="712"/>
        <v>1</v>
      </c>
      <c r="AF327" s="11">
        <f t="shared" si="713"/>
        <v>40</v>
      </c>
      <c r="AG327" s="12">
        <f t="shared" si="676"/>
        <v>43200</v>
      </c>
      <c r="AH327" s="12">
        <f t="shared" si="677"/>
        <v>37.89473684210526</v>
      </c>
      <c r="AI327" s="11">
        <f t="shared" si="678"/>
        <v>1</v>
      </c>
      <c r="AJ327" s="11">
        <f t="shared" si="714"/>
        <v>1</v>
      </c>
      <c r="AK327" s="11">
        <f t="shared" si="715"/>
        <v>1</v>
      </c>
      <c r="AL327" s="11">
        <f t="shared" si="716"/>
        <v>2015</v>
      </c>
      <c r="AM327" s="11">
        <f t="shared" si="717"/>
        <v>1</v>
      </c>
      <c r="AN327" s="11">
        <f t="shared" si="718"/>
        <v>4000</v>
      </c>
      <c r="AO327" s="11">
        <f t="shared" si="719"/>
        <v>1</v>
      </c>
      <c r="AP327" s="11">
        <f t="shared" si="720"/>
        <v>1</v>
      </c>
      <c r="AQ327" s="11">
        <f t="shared" si="721"/>
        <v>2015</v>
      </c>
      <c r="AR327" s="11">
        <f t="shared" si="722"/>
        <v>1</v>
      </c>
      <c r="AS327" s="11">
        <f t="shared" si="723"/>
        <v>0</v>
      </c>
      <c r="AT327" s="11" t="str">
        <f t="shared" si="724"/>
        <v xml:space="preserve"> </v>
      </c>
      <c r="AU327" s="11" t="str">
        <f t="shared" si="725"/>
        <v/>
      </c>
      <c r="AV327" s="11" t="str">
        <f t="shared" si="726"/>
        <v xml:space="preserve"> </v>
      </c>
      <c r="AW327" s="11" t="str">
        <f t="shared" si="727"/>
        <v xml:space="preserve"> </v>
      </c>
      <c r="AX327" s="11">
        <f t="shared" si="728"/>
        <v>1</v>
      </c>
      <c r="AY327" s="11">
        <f t="shared" si="729"/>
        <v>1</v>
      </c>
      <c r="AZ327" s="11">
        <f t="shared" si="730"/>
        <v>2015</v>
      </c>
      <c r="BA327" s="11">
        <f t="shared" si="731"/>
        <v>1</v>
      </c>
      <c r="BB327" s="11">
        <f t="shared" si="732"/>
        <v>2000</v>
      </c>
      <c r="BC327" s="11">
        <f t="shared" si="733"/>
        <v>0</v>
      </c>
      <c r="BD327" s="11" t="str">
        <f t="shared" si="734"/>
        <v xml:space="preserve"> </v>
      </c>
      <c r="BE327" s="11" t="str">
        <f t="shared" si="735"/>
        <v xml:space="preserve"> </v>
      </c>
      <c r="BF327" s="11" t="str">
        <f t="shared" si="736"/>
        <v xml:space="preserve"> </v>
      </c>
      <c r="BG327" s="11" t="str">
        <f t="shared" si="757"/>
        <v xml:space="preserve"> </v>
      </c>
      <c r="BH327" s="11" t="str">
        <f t="shared" si="737"/>
        <v xml:space="preserve"> </v>
      </c>
      <c r="BI327" s="11" t="str">
        <f t="shared" si="738"/>
        <v xml:space="preserve"> </v>
      </c>
      <c r="BJ327" s="11">
        <f t="shared" si="739"/>
        <v>0</v>
      </c>
      <c r="BK327" s="11" t="str">
        <f t="shared" si="740"/>
        <v/>
      </c>
      <c r="BL327" s="11" t="str">
        <f t="shared" si="741"/>
        <v xml:space="preserve"> </v>
      </c>
      <c r="BM327" s="11" t="str">
        <f t="shared" si="742"/>
        <v xml:space="preserve"> </v>
      </c>
      <c r="BN327" s="11" t="str">
        <f t="shared" si="743"/>
        <v xml:space="preserve"> </v>
      </c>
      <c r="BO327" s="11" t="str">
        <f t="shared" si="744"/>
        <v xml:space="preserve"> </v>
      </c>
      <c r="BP327" s="11" t="str">
        <f t="shared" si="745"/>
        <v xml:space="preserve"> </v>
      </c>
      <c r="BQ327" s="11" t="str">
        <f t="shared" si="746"/>
        <v>0</v>
      </c>
      <c r="BR327" s="25">
        <f t="shared" si="747"/>
        <v>0</v>
      </c>
      <c r="BS327" s="11" t="str">
        <f t="shared" si="748"/>
        <v>Not Present</v>
      </c>
      <c r="BT327" s="11" t="str">
        <f t="shared" si="749"/>
        <v>0</v>
      </c>
      <c r="BU327" s="12">
        <f t="shared" si="679"/>
        <v>1</v>
      </c>
      <c r="BV327" s="12">
        <f t="shared" si="680"/>
        <v>0</v>
      </c>
      <c r="BW327" s="12">
        <f t="shared" si="758"/>
        <v>1</v>
      </c>
      <c r="BX327" s="12">
        <f t="shared" si="681"/>
        <v>1</v>
      </c>
      <c r="BY327" s="11">
        <f t="shared" si="682"/>
        <v>1</v>
      </c>
      <c r="BZ327" s="11">
        <f t="shared" si="750"/>
        <v>1</v>
      </c>
      <c r="CA327" s="11">
        <f t="shared" si="751"/>
        <v>1</v>
      </c>
      <c r="CB327" s="11">
        <f t="shared" si="752"/>
        <v>2015</v>
      </c>
      <c r="CC327" s="11">
        <f t="shared" si="753"/>
        <v>1</v>
      </c>
      <c r="CD327" s="11" t="str">
        <f t="shared" si="754"/>
        <v>No</v>
      </c>
      <c r="CE327" s="11">
        <f t="shared" si="683"/>
        <v>0</v>
      </c>
      <c r="CF327" s="11">
        <f t="shared" si="684"/>
        <v>0</v>
      </c>
      <c r="CG327" s="11">
        <f t="shared" si="685"/>
        <v>1</v>
      </c>
      <c r="CH327" s="11">
        <f t="shared" si="686"/>
        <v>0</v>
      </c>
      <c r="CI327" s="11">
        <f t="shared" si="755"/>
        <v>1</v>
      </c>
      <c r="CJ327" s="11">
        <f t="shared" si="756"/>
        <v>1</v>
      </c>
    </row>
    <row r="328" spans="1:88" x14ac:dyDescent="0.3">
      <c r="A328" s="11">
        <f t="shared" si="687"/>
        <v>2017</v>
      </c>
      <c r="B328" s="11" t="str">
        <f t="shared" si="688"/>
        <v>17-03-2017 05:22:57 CET</v>
      </c>
      <c r="C328" s="11" t="str">
        <f t="shared" si="689"/>
        <v>Rwanda</v>
      </c>
      <c r="D328" s="11" t="str">
        <f t="shared" si="690"/>
        <v>Rulindo</v>
      </c>
      <c r="E328" s="11" t="str">
        <f t="shared" si="691"/>
        <v>Mbogo</v>
      </c>
      <c r="F328" s="11" t="str">
        <f t="shared" si="692"/>
        <v>Rurenge</v>
      </c>
      <c r="G328" s="11" t="str">
        <f t="shared" si="693"/>
        <v>Karehe</v>
      </c>
      <c r="H328" s="11" t="str">
        <f t="shared" si="694"/>
        <v/>
      </c>
      <c r="I328" s="11" t="str">
        <f t="shared" si="695"/>
        <v/>
      </c>
      <c r="J328" s="11" t="str">
        <f t="shared" si="696"/>
        <v>Musenge network</v>
      </c>
      <c r="K328" s="11">
        <f t="shared" si="697"/>
        <v>135</v>
      </c>
      <c r="L328" s="11">
        <f t="shared" ref="L328:L391" si="759">(People_Using_System)</f>
        <v>6074</v>
      </c>
      <c r="M328" s="11">
        <f t="shared" ref="M328:M391" si="760">COUNTIFS(J:J,J328,T:T,1)</f>
        <v>29</v>
      </c>
      <c r="N328" s="11">
        <f t="shared" si="673"/>
        <v>209.44827586206895</v>
      </c>
      <c r="O328" s="11">
        <f t="shared" si="698"/>
        <v>67</v>
      </c>
      <c r="P328" s="11">
        <f t="shared" si="699"/>
        <v>68</v>
      </c>
      <c r="Q328" s="13">
        <f t="shared" si="674"/>
        <v>0.49629629629629629</v>
      </c>
      <c r="R328" s="11">
        <f t="shared" si="675"/>
        <v>0</v>
      </c>
      <c r="S328" s="11">
        <f t="shared" si="700"/>
        <v>1</v>
      </c>
      <c r="T328" s="11">
        <f t="shared" si="701"/>
        <v>1</v>
      </c>
      <c r="U328" s="11" t="str">
        <f t="shared" si="702"/>
        <v>Piped Network With Pump</v>
      </c>
      <c r="V328" s="11">
        <f t="shared" si="703"/>
        <v>2014</v>
      </c>
      <c r="W328" s="11" t="str">
        <f t="shared" si="704"/>
        <v>Governement (District, Wasac) And Water For People</v>
      </c>
      <c r="X328" s="11" t="str">
        <f t="shared" si="705"/>
        <v>Spring</v>
      </c>
      <c r="Y328" s="11">
        <f t="shared" si="706"/>
        <v>1</v>
      </c>
      <c r="Z328" s="11">
        <f t="shared" si="707"/>
        <v>1</v>
      </c>
      <c r="AA328" s="11">
        <f t="shared" si="708"/>
        <v>1</v>
      </c>
      <c r="AB328" s="11" t="str">
        <f t="shared" si="709"/>
        <v>"Springbox" --Intake Structure At A Spring</v>
      </c>
      <c r="AC328" s="11">
        <f t="shared" si="710"/>
        <v>1</v>
      </c>
      <c r="AD328" s="11">
        <f t="shared" si="711"/>
        <v>2014</v>
      </c>
      <c r="AE328" s="11">
        <f t="shared" si="712"/>
        <v>1</v>
      </c>
      <c r="AF328" s="11">
        <f t="shared" si="713"/>
        <v>4.4400000000000004</v>
      </c>
      <c r="AG328" s="12">
        <f t="shared" si="676"/>
        <v>389189.18918918911</v>
      </c>
      <c r="AH328" s="12">
        <f t="shared" si="677"/>
        <v>1161.758773699072</v>
      </c>
      <c r="AI328" s="11">
        <f t="shared" si="678"/>
        <v>1</v>
      </c>
      <c r="AJ328" s="11">
        <f t="shared" si="714"/>
        <v>1</v>
      </c>
      <c r="AK328" s="11">
        <f t="shared" si="715"/>
        <v>1</v>
      </c>
      <c r="AL328" s="11">
        <f t="shared" si="716"/>
        <v>2014</v>
      </c>
      <c r="AM328" s="11">
        <f t="shared" si="717"/>
        <v>1</v>
      </c>
      <c r="AN328" s="11">
        <f t="shared" si="718"/>
        <v>3000</v>
      </c>
      <c r="AO328" s="11">
        <f t="shared" si="719"/>
        <v>1</v>
      </c>
      <c r="AP328" s="11">
        <f t="shared" si="720"/>
        <v>16</v>
      </c>
      <c r="AQ328" s="11">
        <f t="shared" si="721"/>
        <v>2014</v>
      </c>
      <c r="AR328" s="11">
        <f t="shared" si="722"/>
        <v>1</v>
      </c>
      <c r="AS328" s="11">
        <f t="shared" si="723"/>
        <v>1</v>
      </c>
      <c r="AT328" s="11">
        <f t="shared" si="724"/>
        <v>8</v>
      </c>
      <c r="AU328" s="11" t="str">
        <f t="shared" si="725"/>
        <v>Washout And Air Release Chamber</v>
      </c>
      <c r="AV328" s="11">
        <f t="shared" si="726"/>
        <v>2014</v>
      </c>
      <c r="AW328" s="11">
        <f t="shared" si="727"/>
        <v>2</v>
      </c>
      <c r="AX328" s="11">
        <f t="shared" si="728"/>
        <v>1</v>
      </c>
      <c r="AY328" s="11">
        <f t="shared" si="729"/>
        <v>3</v>
      </c>
      <c r="AZ328" s="11">
        <f t="shared" si="730"/>
        <v>2014</v>
      </c>
      <c r="BA328" s="11">
        <f t="shared" si="731"/>
        <v>2</v>
      </c>
      <c r="BB328" s="11">
        <f t="shared" si="732"/>
        <v>20000</v>
      </c>
      <c r="BC328" s="11">
        <f t="shared" si="733"/>
        <v>1</v>
      </c>
      <c r="BD328" s="11">
        <f t="shared" si="734"/>
        <v>1</v>
      </c>
      <c r="BE328" s="11">
        <f t="shared" si="735"/>
        <v>2014</v>
      </c>
      <c r="BF328" s="11">
        <f t="shared" si="736"/>
        <v>2</v>
      </c>
      <c r="BG328" s="11">
        <f t="shared" si="757"/>
        <v>1</v>
      </c>
      <c r="BH328" s="11">
        <f t="shared" si="737"/>
        <v>2014</v>
      </c>
      <c r="BI328" s="11">
        <f t="shared" si="738"/>
        <v>1</v>
      </c>
      <c r="BJ328" s="11">
        <f t="shared" si="739"/>
        <v>0</v>
      </c>
      <c r="BK328" s="11" t="str">
        <f t="shared" si="740"/>
        <v/>
      </c>
      <c r="BL328" s="11" t="str">
        <f t="shared" si="741"/>
        <v xml:space="preserve"> </v>
      </c>
      <c r="BM328" s="11" t="str">
        <f t="shared" si="742"/>
        <v xml:space="preserve"> </v>
      </c>
      <c r="BN328" s="11" t="str">
        <f t="shared" si="743"/>
        <v xml:space="preserve"> </v>
      </c>
      <c r="BO328" s="11" t="str">
        <f t="shared" si="744"/>
        <v xml:space="preserve"> </v>
      </c>
      <c r="BP328" s="11" t="str">
        <f t="shared" si="745"/>
        <v xml:space="preserve"> </v>
      </c>
      <c r="BQ328" s="11" t="str">
        <f t="shared" si="746"/>
        <v>0</v>
      </c>
      <c r="BR328" s="25">
        <f t="shared" si="747"/>
        <v>0</v>
      </c>
      <c r="BS328" s="11" t="str">
        <f t="shared" si="748"/>
        <v>Not Present</v>
      </c>
      <c r="BT328" s="11" t="str">
        <f t="shared" si="749"/>
        <v>0</v>
      </c>
      <c r="BU328" s="12">
        <f t="shared" si="679"/>
        <v>1</v>
      </c>
      <c r="BV328" s="12">
        <f t="shared" si="680"/>
        <v>0</v>
      </c>
      <c r="BW328" s="12">
        <f t="shared" si="758"/>
        <v>1</v>
      </c>
      <c r="BX328" s="12">
        <f t="shared" si="681"/>
        <v>1</v>
      </c>
      <c r="BY328" s="11">
        <f t="shared" si="682"/>
        <v>1</v>
      </c>
      <c r="BZ328" s="11">
        <f t="shared" si="750"/>
        <v>1</v>
      </c>
      <c r="CA328" s="11">
        <f t="shared" si="751"/>
        <v>28</v>
      </c>
      <c r="CB328" s="11">
        <f t="shared" si="752"/>
        <v>2014</v>
      </c>
      <c r="CC328" s="11">
        <f t="shared" si="753"/>
        <v>1</v>
      </c>
      <c r="CD328" s="11" t="str">
        <f t="shared" si="754"/>
        <v>No</v>
      </c>
      <c r="CE328" s="11">
        <f t="shared" si="683"/>
        <v>0</v>
      </c>
      <c r="CF328" s="11">
        <f t="shared" si="684"/>
        <v>0</v>
      </c>
      <c r="CG328" s="11">
        <f t="shared" si="685"/>
        <v>1</v>
      </c>
      <c r="CH328" s="11">
        <f t="shared" si="686"/>
        <v>0</v>
      </c>
      <c r="CI328" s="11">
        <f t="shared" si="755"/>
        <v>1</v>
      </c>
      <c r="CJ328" s="11">
        <f t="shared" si="756"/>
        <v>1</v>
      </c>
    </row>
    <row r="329" spans="1:88" x14ac:dyDescent="0.3">
      <c r="A329" s="11">
        <f t="shared" si="687"/>
        <v>2017</v>
      </c>
      <c r="B329" s="11" t="str">
        <f t="shared" si="688"/>
        <v>08-03-2017 20:29:26 CET</v>
      </c>
      <c r="C329" s="11" t="str">
        <f t="shared" si="689"/>
        <v>Rwanda</v>
      </c>
      <c r="D329" s="11" t="str">
        <f t="shared" si="690"/>
        <v>Rulindo</v>
      </c>
      <c r="E329" s="11" t="str">
        <f t="shared" si="691"/>
        <v>Shyorongi</v>
      </c>
      <c r="F329" s="11" t="str">
        <f t="shared" si="692"/>
        <v>Rubona</v>
      </c>
      <c r="G329" s="11" t="str">
        <f t="shared" si="693"/>
        <v>Nyarunyinya</v>
      </c>
      <c r="H329" s="11" t="str">
        <f t="shared" si="694"/>
        <v/>
      </c>
      <c r="I329" s="11" t="str">
        <f t="shared" si="695"/>
        <v/>
      </c>
      <c r="J329" s="11" t="str">
        <f t="shared" si="696"/>
        <v>kinywamagana pumping network</v>
      </c>
      <c r="K329" s="11">
        <f t="shared" si="697"/>
        <v>132</v>
      </c>
      <c r="L329" s="11">
        <f t="shared" si="759"/>
        <v>6436</v>
      </c>
      <c r="M329" s="11">
        <f t="shared" si="760"/>
        <v>26</v>
      </c>
      <c r="N329" s="11">
        <f t="shared" ref="N329:N392" si="761">L329/M329</f>
        <v>247.53846153846155</v>
      </c>
      <c r="O329" s="11">
        <f t="shared" si="698"/>
        <v>92</v>
      </c>
      <c r="P329" s="11">
        <f t="shared" si="699"/>
        <v>40</v>
      </c>
      <c r="Q329" s="13">
        <f t="shared" ref="Q329:Q392" si="762">IFERROR(O329/K329," ")</f>
        <v>0.69696969696969702</v>
      </c>
      <c r="R329" s="11">
        <f t="shared" ref="R329:R392" si="763">IF(Q329=" ",0,IF(Q329&gt;=95%,1,0))</f>
        <v>0</v>
      </c>
      <c r="S329" s="11">
        <f t="shared" si="700"/>
        <v>1</v>
      </c>
      <c r="T329" s="11">
        <f t="shared" si="701"/>
        <v>1</v>
      </c>
      <c r="U329" s="11" t="str">
        <f t="shared" si="702"/>
        <v>Piped Network With Pump</v>
      </c>
      <c r="V329" s="11">
        <f t="shared" si="703"/>
        <v>2013</v>
      </c>
      <c r="W329" s="11" t="str">
        <f t="shared" si="704"/>
        <v>Governement (District, Wasac) And Water For People</v>
      </c>
      <c r="X329" s="11" t="str">
        <f t="shared" si="705"/>
        <v>Spring</v>
      </c>
      <c r="Y329" s="11">
        <f t="shared" si="706"/>
        <v>7</v>
      </c>
      <c r="Z329" s="11">
        <f t="shared" si="707"/>
        <v>1</v>
      </c>
      <c r="AA329" s="11">
        <f t="shared" si="708"/>
        <v>1</v>
      </c>
      <c r="AB329" s="11" t="str">
        <f t="shared" si="709"/>
        <v>"Springbox" --Intake Structure At A Spring</v>
      </c>
      <c r="AC329" s="11">
        <f t="shared" si="710"/>
        <v>3</v>
      </c>
      <c r="AD329" s="11">
        <f t="shared" si="711"/>
        <v>2013</v>
      </c>
      <c r="AE329" s="11">
        <f t="shared" si="712"/>
        <v>1</v>
      </c>
      <c r="AF329" s="11">
        <f t="shared" si="713"/>
        <v>10</v>
      </c>
      <c r="AG329" s="12">
        <f t="shared" ref="AG329:AG392" si="764">IFERROR((20/AF329)*86400," ")</f>
        <v>172800</v>
      </c>
      <c r="AH329" s="12">
        <f t="shared" ref="AH329:AH392" si="765">IFERROR((AG329/(O329*5))," ")</f>
        <v>375.6521739130435</v>
      </c>
      <c r="AI329" s="11">
        <f t="shared" ref="AI329:AI392" si="766">IF(AH329=" ",0,IF(AH329&gt;=Gov_Standards_Quantity,1,0))</f>
        <v>1</v>
      </c>
      <c r="AJ329" s="11">
        <f t="shared" si="714"/>
        <v>1</v>
      </c>
      <c r="AK329" s="11">
        <f t="shared" si="715"/>
        <v>1</v>
      </c>
      <c r="AL329" s="11">
        <f t="shared" si="716"/>
        <v>2013</v>
      </c>
      <c r="AM329" s="11">
        <f t="shared" si="717"/>
        <v>1</v>
      </c>
      <c r="AN329" s="11">
        <f t="shared" si="718"/>
        <v>1500</v>
      </c>
      <c r="AO329" s="11">
        <f t="shared" si="719"/>
        <v>1</v>
      </c>
      <c r="AP329" s="11">
        <f t="shared" si="720"/>
        <v>20</v>
      </c>
      <c r="AQ329" s="11">
        <f t="shared" si="721"/>
        <v>2013</v>
      </c>
      <c r="AR329" s="11">
        <f t="shared" si="722"/>
        <v>1</v>
      </c>
      <c r="AS329" s="11">
        <f t="shared" si="723"/>
        <v>1</v>
      </c>
      <c r="AT329" s="11">
        <f t="shared" si="724"/>
        <v>25</v>
      </c>
      <c r="AU329" s="11" t="str">
        <f t="shared" si="725"/>
        <v>Distribution Chamber|Ventouse, Washout</v>
      </c>
      <c r="AV329" s="11">
        <f t="shared" si="726"/>
        <v>2013</v>
      </c>
      <c r="AW329" s="11">
        <f t="shared" si="727"/>
        <v>1</v>
      </c>
      <c r="AX329" s="11">
        <f t="shared" si="728"/>
        <v>1</v>
      </c>
      <c r="AY329" s="11">
        <f t="shared" si="729"/>
        <v>4</v>
      </c>
      <c r="AZ329" s="11">
        <f t="shared" si="730"/>
        <v>2013</v>
      </c>
      <c r="BA329" s="11">
        <f t="shared" si="731"/>
        <v>1</v>
      </c>
      <c r="BB329" s="11">
        <f t="shared" si="732"/>
        <v>11000</v>
      </c>
      <c r="BC329" s="11">
        <f t="shared" si="733"/>
        <v>1</v>
      </c>
      <c r="BD329" s="11">
        <f t="shared" si="734"/>
        <v>2</v>
      </c>
      <c r="BE329" s="11">
        <f t="shared" si="735"/>
        <v>2013</v>
      </c>
      <c r="BF329" s="11">
        <f t="shared" si="736"/>
        <v>2</v>
      </c>
      <c r="BG329" s="11">
        <f t="shared" si="757"/>
        <v>1</v>
      </c>
      <c r="BH329" s="11">
        <f t="shared" si="737"/>
        <v>2013</v>
      </c>
      <c r="BI329" s="11">
        <f t="shared" si="738"/>
        <v>1</v>
      </c>
      <c r="BJ329" s="11">
        <f t="shared" si="739"/>
        <v>0</v>
      </c>
      <c r="BK329" s="11" t="str">
        <f t="shared" si="740"/>
        <v/>
      </c>
      <c r="BL329" s="11" t="str">
        <f t="shared" si="741"/>
        <v xml:space="preserve"> </v>
      </c>
      <c r="BM329" s="11" t="str">
        <f t="shared" si="742"/>
        <v xml:space="preserve"> </v>
      </c>
      <c r="BN329" s="11" t="str">
        <f t="shared" si="743"/>
        <v xml:space="preserve"> </v>
      </c>
      <c r="BO329" s="11" t="str">
        <f t="shared" si="744"/>
        <v xml:space="preserve"> </v>
      </c>
      <c r="BP329" s="11" t="str">
        <f t="shared" si="745"/>
        <v xml:space="preserve"> </v>
      </c>
      <c r="BQ329" s="11" t="str">
        <f t="shared" si="746"/>
        <v>0</v>
      </c>
      <c r="BR329" s="25">
        <f t="shared" si="747"/>
        <v>0</v>
      </c>
      <c r="BS329" s="11" t="str">
        <f t="shared" si="748"/>
        <v>Not Present</v>
      </c>
      <c r="BT329" s="11" t="str">
        <f t="shared" si="749"/>
        <v>0</v>
      </c>
      <c r="BU329" s="12">
        <f t="shared" ref="BU329:BU392" si="767">IF(BQ329="0",1,0)</f>
        <v>1</v>
      </c>
      <c r="BV329" s="12">
        <f t="shared" ref="BV329:BV392" si="768">IF(BR329="",0,IF(AND(BR329&gt;=0,BR329&lt;=0.5),0,1))</f>
        <v>0</v>
      </c>
      <c r="BW329" s="12">
        <f t="shared" si="758"/>
        <v>1</v>
      </c>
      <c r="BX329" s="12">
        <f t="shared" ref="BX329:BX392" si="769">IF(OR(BT329="5",BT329="4",BT329="3",BT329="2",BT329="1",BT329="0"),1,0)</f>
        <v>1</v>
      </c>
      <c r="BY329" s="11">
        <f t="shared" ref="BY329:BY392" si="770">IF(AND(BW329=1,BX329=1),1,(IF(AND(BU329=1,BX329=1),1,(IF(AND(BV329=1,BX329=1),1,0)))))</f>
        <v>1</v>
      </c>
      <c r="BZ329" s="11">
        <f t="shared" si="750"/>
        <v>1</v>
      </c>
      <c r="CA329" s="11">
        <f t="shared" si="751"/>
        <v>1</v>
      </c>
      <c r="CB329" s="11">
        <f t="shared" si="752"/>
        <v>2013</v>
      </c>
      <c r="CC329" s="11">
        <f t="shared" si="753"/>
        <v>3</v>
      </c>
      <c r="CD329" s="11" t="str">
        <f t="shared" si="754"/>
        <v>No</v>
      </c>
      <c r="CE329" s="11">
        <f t="shared" ref="CE329:CE392" si="771">IF(CD329=" "," ",Number_Times_Broken)</f>
        <v>0</v>
      </c>
      <c r="CF329" s="11">
        <f t="shared" ref="CF329:CF392" si="772">IF(CD329=" "," ",Number__Of_Days_Broken)</f>
        <v>0</v>
      </c>
      <c r="CG329" s="11">
        <f t="shared" ref="CG329:CG392" si="773">IF(OR(CE329&gt;12,CF329&gt;1),0,1)</f>
        <v>1</v>
      </c>
      <c r="CH329" s="11">
        <f t="shared" ref="CH329:CH392" si="774">IFERROR((CE329*CF329)," ")</f>
        <v>0</v>
      </c>
      <c r="CI329" s="11">
        <f t="shared" si="755"/>
        <v>1</v>
      </c>
      <c r="CJ329" s="11">
        <f t="shared" si="756"/>
        <v>3</v>
      </c>
    </row>
    <row r="330" spans="1:88" x14ac:dyDescent="0.3">
      <c r="A330" s="11">
        <f t="shared" si="687"/>
        <v>2017</v>
      </c>
      <c r="B330" s="11" t="str">
        <f t="shared" si="688"/>
        <v>08-03-2017 23:02:18 CET</v>
      </c>
      <c r="C330" s="11" t="str">
        <f t="shared" si="689"/>
        <v>Rwanda</v>
      </c>
      <c r="D330" s="11" t="str">
        <f t="shared" si="690"/>
        <v>Rulindo</v>
      </c>
      <c r="E330" s="11" t="str">
        <f t="shared" si="691"/>
        <v>Shyorongi</v>
      </c>
      <c r="F330" s="11" t="str">
        <f t="shared" si="692"/>
        <v>Rutonde</v>
      </c>
      <c r="G330" s="11" t="str">
        <f t="shared" si="693"/>
        <v>Rutonde</v>
      </c>
      <c r="H330" s="11" t="str">
        <f t="shared" si="694"/>
        <v/>
      </c>
      <c r="I330" s="11" t="str">
        <f t="shared" si="695"/>
        <v/>
      </c>
      <c r="J330" s="11" t="str">
        <f t="shared" si="696"/>
        <v>kirikumuryango network</v>
      </c>
      <c r="K330" s="11">
        <f t="shared" si="697"/>
        <v>1350</v>
      </c>
      <c r="L330" s="11">
        <f t="shared" si="759"/>
        <v>0</v>
      </c>
      <c r="M330" s="11">
        <f t="shared" si="760"/>
        <v>26</v>
      </c>
      <c r="N330" s="11">
        <f t="shared" si="761"/>
        <v>0</v>
      </c>
      <c r="O330" s="11">
        <f t="shared" si="698"/>
        <v>1350</v>
      </c>
      <c r="P330" s="11" t="str">
        <f t="shared" si="699"/>
        <v xml:space="preserve"> </v>
      </c>
      <c r="Q330" s="13">
        <f t="shared" si="762"/>
        <v>1</v>
      </c>
      <c r="R330" s="11">
        <f t="shared" si="763"/>
        <v>1</v>
      </c>
      <c r="S330" s="11">
        <f t="shared" si="700"/>
        <v>1</v>
      </c>
      <c r="T330" s="11">
        <f t="shared" si="701"/>
        <v>1</v>
      </c>
      <c r="U330" s="11" t="str">
        <f t="shared" si="702"/>
        <v>Piped Network -- Gravity Only</v>
      </c>
      <c r="V330" s="11">
        <f t="shared" si="703"/>
        <v>2013</v>
      </c>
      <c r="W330" s="11" t="str">
        <f t="shared" si="704"/>
        <v>Governement (District, Wasac) And Water For People</v>
      </c>
      <c r="X330" s="11" t="str">
        <f t="shared" si="705"/>
        <v>Spring</v>
      </c>
      <c r="Y330" s="11">
        <f t="shared" si="706"/>
        <v>1</v>
      </c>
      <c r="Z330" s="11">
        <f t="shared" si="707"/>
        <v>1</v>
      </c>
      <c r="AA330" s="11">
        <f t="shared" si="708"/>
        <v>1</v>
      </c>
      <c r="AB330" s="11" t="str">
        <f t="shared" si="709"/>
        <v>"Springbox" --Intake Structure At A Spring</v>
      </c>
      <c r="AC330" s="11">
        <f t="shared" si="710"/>
        <v>1</v>
      </c>
      <c r="AD330" s="11">
        <f t="shared" si="711"/>
        <v>2013</v>
      </c>
      <c r="AE330" s="11">
        <f t="shared" si="712"/>
        <v>1</v>
      </c>
      <c r="AF330" s="11">
        <f t="shared" si="713"/>
        <v>11</v>
      </c>
      <c r="AG330" s="12">
        <f t="shared" si="764"/>
        <v>157090.90909090909</v>
      </c>
      <c r="AH330" s="12">
        <f t="shared" si="765"/>
        <v>23.272727272727273</v>
      </c>
      <c r="AI330" s="11">
        <f t="shared" si="766"/>
        <v>1</v>
      </c>
      <c r="AJ330" s="11">
        <f t="shared" si="714"/>
        <v>1</v>
      </c>
      <c r="AK330" s="11">
        <f t="shared" si="715"/>
        <v>1</v>
      </c>
      <c r="AL330" s="11">
        <f t="shared" si="716"/>
        <v>2013</v>
      </c>
      <c r="AM330" s="11">
        <f t="shared" si="717"/>
        <v>1</v>
      </c>
      <c r="AN330" s="11">
        <f t="shared" si="718"/>
        <v>500</v>
      </c>
      <c r="AO330" s="11">
        <f t="shared" si="719"/>
        <v>1</v>
      </c>
      <c r="AP330" s="11">
        <f t="shared" si="720"/>
        <v>17</v>
      </c>
      <c r="AQ330" s="11">
        <f t="shared" si="721"/>
        <v>2013</v>
      </c>
      <c r="AR330" s="11">
        <f t="shared" si="722"/>
        <v>1</v>
      </c>
      <c r="AS330" s="11">
        <f t="shared" si="723"/>
        <v>1</v>
      </c>
      <c r="AT330" s="11">
        <f t="shared" si="724"/>
        <v>6</v>
      </c>
      <c r="AU330" s="11" t="str">
        <f t="shared" si="725"/>
        <v>Distribution Chamber|Ventouse, Washout</v>
      </c>
      <c r="AV330" s="11">
        <f t="shared" si="726"/>
        <v>2013</v>
      </c>
      <c r="AW330" s="11">
        <f t="shared" si="727"/>
        <v>1</v>
      </c>
      <c r="AX330" s="11">
        <f t="shared" si="728"/>
        <v>1</v>
      </c>
      <c r="AY330" s="11">
        <f t="shared" si="729"/>
        <v>2</v>
      </c>
      <c r="AZ330" s="11">
        <f t="shared" si="730"/>
        <v>2013</v>
      </c>
      <c r="BA330" s="11">
        <f t="shared" si="731"/>
        <v>1</v>
      </c>
      <c r="BB330" s="11">
        <f t="shared" si="732"/>
        <v>3500</v>
      </c>
      <c r="BC330" s="11">
        <f t="shared" si="733"/>
        <v>0</v>
      </c>
      <c r="BD330" s="11" t="str">
        <f t="shared" si="734"/>
        <v xml:space="preserve"> </v>
      </c>
      <c r="BE330" s="11" t="str">
        <f t="shared" si="735"/>
        <v xml:space="preserve"> </v>
      </c>
      <c r="BF330" s="11" t="str">
        <f t="shared" si="736"/>
        <v xml:space="preserve"> </v>
      </c>
      <c r="BG330" s="11" t="str">
        <f t="shared" si="757"/>
        <v xml:space="preserve"> </v>
      </c>
      <c r="BH330" s="11" t="str">
        <f t="shared" si="737"/>
        <v xml:space="preserve"> </v>
      </c>
      <c r="BI330" s="11" t="str">
        <f t="shared" si="738"/>
        <v xml:space="preserve"> </v>
      </c>
      <c r="BJ330" s="11">
        <f t="shared" si="739"/>
        <v>0</v>
      </c>
      <c r="BK330" s="11" t="str">
        <f t="shared" si="740"/>
        <v/>
      </c>
      <c r="BL330" s="11" t="str">
        <f t="shared" si="741"/>
        <v xml:space="preserve"> </v>
      </c>
      <c r="BM330" s="11" t="str">
        <f t="shared" si="742"/>
        <v xml:space="preserve"> </v>
      </c>
      <c r="BN330" s="11" t="str">
        <f t="shared" si="743"/>
        <v xml:space="preserve"> </v>
      </c>
      <c r="BO330" s="11" t="str">
        <f t="shared" si="744"/>
        <v xml:space="preserve"> </v>
      </c>
      <c r="BP330" s="11" t="str">
        <f t="shared" si="745"/>
        <v xml:space="preserve"> </v>
      </c>
      <c r="BQ330" s="11" t="str">
        <f t="shared" si="746"/>
        <v>0</v>
      </c>
      <c r="BR330" s="25">
        <f t="shared" si="747"/>
        <v>0</v>
      </c>
      <c r="BS330" s="11" t="str">
        <f t="shared" si="748"/>
        <v>Not Present</v>
      </c>
      <c r="BT330" s="11" t="str">
        <f t="shared" si="749"/>
        <v>0</v>
      </c>
      <c r="BU330" s="12">
        <f t="shared" si="767"/>
        <v>1</v>
      </c>
      <c r="BV330" s="12">
        <f t="shared" si="768"/>
        <v>0</v>
      </c>
      <c r="BW330" s="12">
        <f t="shared" si="758"/>
        <v>1</v>
      </c>
      <c r="BX330" s="12">
        <f t="shared" si="769"/>
        <v>1</v>
      </c>
      <c r="BY330" s="11">
        <f t="shared" si="770"/>
        <v>1</v>
      </c>
      <c r="BZ330" s="11">
        <f t="shared" si="750"/>
        <v>1</v>
      </c>
      <c r="CA330" s="11">
        <f t="shared" si="751"/>
        <v>1</v>
      </c>
      <c r="CB330" s="11">
        <f t="shared" si="752"/>
        <v>2013</v>
      </c>
      <c r="CC330" s="11">
        <f t="shared" si="753"/>
        <v>1</v>
      </c>
      <c r="CD330" s="11" t="str">
        <f t="shared" si="754"/>
        <v>No</v>
      </c>
      <c r="CE330" s="11">
        <f t="shared" si="771"/>
        <v>0</v>
      </c>
      <c r="CF330" s="11">
        <f t="shared" si="772"/>
        <v>0</v>
      </c>
      <c r="CG330" s="11">
        <f t="shared" si="773"/>
        <v>1</v>
      </c>
      <c r="CH330" s="11">
        <f t="shared" si="774"/>
        <v>0</v>
      </c>
      <c r="CI330" s="11">
        <f t="shared" si="755"/>
        <v>1</v>
      </c>
      <c r="CJ330" s="11">
        <f t="shared" si="756"/>
        <v>1</v>
      </c>
    </row>
    <row r="331" spans="1:88" x14ac:dyDescent="0.3">
      <c r="A331" s="11">
        <f t="shared" si="687"/>
        <v>2017</v>
      </c>
      <c r="B331" s="11" t="str">
        <f t="shared" si="688"/>
        <v>16-04-2017 21:50:47 CEST</v>
      </c>
      <c r="C331" s="11" t="str">
        <f t="shared" si="689"/>
        <v>Rwanda</v>
      </c>
      <c r="D331" s="11" t="str">
        <f t="shared" si="690"/>
        <v>Rulindo</v>
      </c>
      <c r="E331" s="11" t="str">
        <f t="shared" si="691"/>
        <v>Base</v>
      </c>
      <c r="F331" s="11" t="str">
        <f t="shared" si="692"/>
        <v>Gitare</v>
      </c>
      <c r="G331" s="11" t="str">
        <f t="shared" si="693"/>
        <v>Mugenda I</v>
      </c>
      <c r="H331" s="11" t="str">
        <f t="shared" si="694"/>
        <v/>
      </c>
      <c r="I331" s="11" t="str">
        <f t="shared" si="695"/>
        <v/>
      </c>
      <c r="J331" s="11" t="str">
        <f t="shared" si="696"/>
        <v>Gitare cell water point/Nyirambuga pumping system</v>
      </c>
      <c r="K331" s="11">
        <f t="shared" si="697"/>
        <v>117</v>
      </c>
      <c r="L331" s="11">
        <f t="shared" si="759"/>
        <v>30604</v>
      </c>
      <c r="M331" s="11">
        <f t="shared" si="760"/>
        <v>1</v>
      </c>
      <c r="N331" s="11">
        <f t="shared" si="761"/>
        <v>30604</v>
      </c>
      <c r="O331" s="11">
        <f t="shared" si="698"/>
        <v>117</v>
      </c>
      <c r="P331" s="11" t="str">
        <f t="shared" si="699"/>
        <v xml:space="preserve"> </v>
      </c>
      <c r="Q331" s="13">
        <f t="shared" si="762"/>
        <v>1</v>
      </c>
      <c r="R331" s="11">
        <f t="shared" si="763"/>
        <v>1</v>
      </c>
      <c r="S331" s="11">
        <f t="shared" si="700"/>
        <v>0</v>
      </c>
      <c r="T331" s="11">
        <f t="shared" si="701"/>
        <v>1</v>
      </c>
      <c r="U331" s="11" t="str">
        <f t="shared" si="702"/>
        <v>Piped Network With Pump</v>
      </c>
      <c r="V331" s="11">
        <f t="shared" si="703"/>
        <v>2012</v>
      </c>
      <c r="W331" s="11" t="str">
        <f t="shared" si="704"/>
        <v>Governement (District, Wasac) And Water For People</v>
      </c>
      <c r="X331" s="11" t="str">
        <f t="shared" si="705"/>
        <v>Spring</v>
      </c>
      <c r="Y331" s="11">
        <f t="shared" si="706"/>
        <v>1</v>
      </c>
      <c r="Z331" s="11">
        <f t="shared" si="707"/>
        <v>1</v>
      </c>
      <c r="AA331" s="11">
        <f t="shared" si="708"/>
        <v>0</v>
      </c>
      <c r="AB331" s="11" t="str">
        <f t="shared" si="709"/>
        <v/>
      </c>
      <c r="AC331" s="11" t="str">
        <f t="shared" si="710"/>
        <v xml:space="preserve"> </v>
      </c>
      <c r="AD331" s="11" t="str">
        <f t="shared" si="711"/>
        <v xml:space="preserve"> </v>
      </c>
      <c r="AE331" s="11" t="str">
        <f t="shared" si="712"/>
        <v xml:space="preserve"> </v>
      </c>
      <c r="AF331" s="11">
        <f t="shared" si="713"/>
        <v>4</v>
      </c>
      <c r="AG331" s="12">
        <f t="shared" si="764"/>
        <v>432000</v>
      </c>
      <c r="AH331" s="12">
        <f t="shared" si="765"/>
        <v>738.46153846153845</v>
      </c>
      <c r="AI331" s="11">
        <f t="shared" si="766"/>
        <v>1</v>
      </c>
      <c r="AJ331" s="11">
        <f t="shared" si="714"/>
        <v>0</v>
      </c>
      <c r="AK331" s="11" t="str">
        <f t="shared" si="715"/>
        <v xml:space="preserve"> </v>
      </c>
      <c r="AL331" s="11" t="str">
        <f t="shared" si="716"/>
        <v xml:space="preserve"> </v>
      </c>
      <c r="AM331" s="11" t="str">
        <f t="shared" si="717"/>
        <v xml:space="preserve"> </v>
      </c>
      <c r="AN331" s="11" t="str">
        <f t="shared" si="718"/>
        <v xml:space="preserve"> </v>
      </c>
      <c r="AO331" s="11">
        <f t="shared" si="719"/>
        <v>0</v>
      </c>
      <c r="AP331" s="11" t="str">
        <f t="shared" si="720"/>
        <v xml:space="preserve"> </v>
      </c>
      <c r="AQ331" s="11" t="str">
        <f t="shared" si="721"/>
        <v xml:space="preserve"> </v>
      </c>
      <c r="AR331" s="11" t="str">
        <f t="shared" si="722"/>
        <v xml:space="preserve"> </v>
      </c>
      <c r="AS331" s="11">
        <f t="shared" si="723"/>
        <v>0</v>
      </c>
      <c r="AT331" s="11" t="str">
        <f t="shared" si="724"/>
        <v xml:space="preserve"> </v>
      </c>
      <c r="AU331" s="11" t="str">
        <f t="shared" si="725"/>
        <v/>
      </c>
      <c r="AV331" s="11" t="str">
        <f t="shared" si="726"/>
        <v xml:space="preserve"> </v>
      </c>
      <c r="AW331" s="11" t="str">
        <f t="shared" si="727"/>
        <v xml:space="preserve"> </v>
      </c>
      <c r="AX331" s="11">
        <f t="shared" si="728"/>
        <v>0</v>
      </c>
      <c r="AY331" s="11" t="str">
        <f t="shared" si="729"/>
        <v xml:space="preserve"> </v>
      </c>
      <c r="AZ331" s="11" t="str">
        <f t="shared" si="730"/>
        <v xml:space="preserve"> </v>
      </c>
      <c r="BA331" s="11" t="str">
        <f t="shared" si="731"/>
        <v xml:space="preserve"> </v>
      </c>
      <c r="BB331" s="11" t="str">
        <f t="shared" si="732"/>
        <v xml:space="preserve"> </v>
      </c>
      <c r="BC331" s="11">
        <f t="shared" si="733"/>
        <v>0</v>
      </c>
      <c r="BD331" s="11" t="str">
        <f t="shared" si="734"/>
        <v xml:space="preserve"> </v>
      </c>
      <c r="BE331" s="11" t="str">
        <f t="shared" si="735"/>
        <v xml:space="preserve"> </v>
      </c>
      <c r="BF331" s="11" t="str">
        <f t="shared" si="736"/>
        <v xml:space="preserve"> </v>
      </c>
      <c r="BG331" s="11" t="str">
        <f t="shared" si="757"/>
        <v xml:space="preserve"> </v>
      </c>
      <c r="BH331" s="11" t="str">
        <f t="shared" si="737"/>
        <v xml:space="preserve"> </v>
      </c>
      <c r="BI331" s="11" t="str">
        <f t="shared" si="738"/>
        <v xml:space="preserve"> </v>
      </c>
      <c r="BJ331" s="11">
        <f t="shared" si="739"/>
        <v>0</v>
      </c>
      <c r="BK331" s="11" t="str">
        <f t="shared" si="740"/>
        <v/>
      </c>
      <c r="BL331" s="11" t="str">
        <f t="shared" si="741"/>
        <v xml:space="preserve"> </v>
      </c>
      <c r="BM331" s="11" t="str">
        <f t="shared" si="742"/>
        <v xml:space="preserve"> </v>
      </c>
      <c r="BN331" s="11" t="str">
        <f t="shared" si="743"/>
        <v xml:space="preserve"> </v>
      </c>
      <c r="BO331" s="11" t="str">
        <f t="shared" si="744"/>
        <v xml:space="preserve"> </v>
      </c>
      <c r="BP331" s="11" t="str">
        <f t="shared" si="745"/>
        <v xml:space="preserve"> </v>
      </c>
      <c r="BQ331" s="11" t="str">
        <f t="shared" si="746"/>
        <v>0</v>
      </c>
      <c r="BR331" s="25">
        <f t="shared" si="747"/>
        <v>0</v>
      </c>
      <c r="BS331" s="11" t="str">
        <f t="shared" si="748"/>
        <v>Not Present</v>
      </c>
      <c r="BT331" s="11" t="str">
        <f t="shared" si="749"/>
        <v>0</v>
      </c>
      <c r="BU331" s="12">
        <f t="shared" si="767"/>
        <v>1</v>
      </c>
      <c r="BV331" s="12">
        <f t="shared" si="768"/>
        <v>0</v>
      </c>
      <c r="BW331" s="12">
        <f t="shared" si="758"/>
        <v>1</v>
      </c>
      <c r="BX331" s="12">
        <f t="shared" si="769"/>
        <v>1</v>
      </c>
      <c r="BY331" s="11">
        <f t="shared" si="770"/>
        <v>1</v>
      </c>
      <c r="BZ331" s="11">
        <f t="shared" si="750"/>
        <v>1</v>
      </c>
      <c r="CA331" s="11">
        <f t="shared" si="751"/>
        <v>6</v>
      </c>
      <c r="CB331" s="11">
        <f t="shared" si="752"/>
        <v>2012</v>
      </c>
      <c r="CC331" s="11">
        <f t="shared" si="753"/>
        <v>3</v>
      </c>
      <c r="CD331" s="11" t="str">
        <f t="shared" si="754"/>
        <v>No</v>
      </c>
      <c r="CE331" s="11">
        <f t="shared" si="771"/>
        <v>0</v>
      </c>
      <c r="CF331" s="11">
        <f t="shared" si="772"/>
        <v>0</v>
      </c>
      <c r="CG331" s="11">
        <f t="shared" si="773"/>
        <v>1</v>
      </c>
      <c r="CH331" s="11">
        <f t="shared" si="774"/>
        <v>0</v>
      </c>
      <c r="CI331" s="11">
        <f t="shared" si="755"/>
        <v>0</v>
      </c>
      <c r="CJ331" s="11">
        <f t="shared" si="756"/>
        <v>3</v>
      </c>
    </row>
    <row r="332" spans="1:88" x14ac:dyDescent="0.3">
      <c r="A332" s="11">
        <f t="shared" si="687"/>
        <v>2017</v>
      </c>
      <c r="B332" s="11" t="str">
        <f t="shared" si="688"/>
        <v>28-03-2017 10:25:40 CEST</v>
      </c>
      <c r="C332" s="11" t="str">
        <f t="shared" si="689"/>
        <v>Rwanda</v>
      </c>
      <c r="D332" s="11" t="str">
        <f t="shared" si="690"/>
        <v>Rulindo</v>
      </c>
      <c r="E332" s="11" t="str">
        <f t="shared" si="691"/>
        <v>Ntarabana</v>
      </c>
      <c r="F332" s="11" t="str">
        <f t="shared" si="692"/>
        <v>Kajevuba</v>
      </c>
      <c r="G332" s="11" t="str">
        <f t="shared" si="693"/>
        <v>Nyarubuye</v>
      </c>
      <c r="H332" s="11" t="str">
        <f t="shared" si="694"/>
        <v/>
      </c>
      <c r="I332" s="11" t="str">
        <f t="shared" si="695"/>
        <v/>
      </c>
      <c r="J332" s="11" t="str">
        <f t="shared" si="696"/>
        <v>Rwamugaza network</v>
      </c>
      <c r="K332" s="11">
        <f t="shared" si="697"/>
        <v>229</v>
      </c>
      <c r="L332" s="11">
        <f t="shared" si="759"/>
        <v>14106</v>
      </c>
      <c r="M332" s="11">
        <f t="shared" si="760"/>
        <v>35</v>
      </c>
      <c r="N332" s="11">
        <f t="shared" si="761"/>
        <v>403.02857142857141</v>
      </c>
      <c r="O332" s="11">
        <f t="shared" si="698"/>
        <v>229</v>
      </c>
      <c r="P332" s="11" t="str">
        <f t="shared" si="699"/>
        <v xml:space="preserve"> </v>
      </c>
      <c r="Q332" s="13">
        <f t="shared" si="762"/>
        <v>1</v>
      </c>
      <c r="R332" s="11">
        <f t="shared" si="763"/>
        <v>1</v>
      </c>
      <c r="S332" s="11">
        <f t="shared" si="700"/>
        <v>0</v>
      </c>
      <c r="T332" s="11">
        <f t="shared" si="701"/>
        <v>1</v>
      </c>
      <c r="U332" s="11" t="str">
        <f t="shared" si="702"/>
        <v>Piped Network -- Gravity Only</v>
      </c>
      <c r="V332" s="11">
        <f t="shared" si="703"/>
        <v>2003</v>
      </c>
      <c r="W332" s="11" t="str">
        <f t="shared" si="704"/>
        <v>Government</v>
      </c>
      <c r="X332" s="11" t="str">
        <f t="shared" si="705"/>
        <v>Spring</v>
      </c>
      <c r="Y332" s="11">
        <f t="shared" si="706"/>
        <v>2</v>
      </c>
      <c r="Z332" s="11">
        <f t="shared" si="707"/>
        <v>1</v>
      </c>
      <c r="AA332" s="11">
        <f t="shared" si="708"/>
        <v>1</v>
      </c>
      <c r="AB332" s="11" t="str">
        <f t="shared" si="709"/>
        <v/>
      </c>
      <c r="AC332" s="11">
        <f t="shared" si="710"/>
        <v>1</v>
      </c>
      <c r="AD332" s="11">
        <f t="shared" si="711"/>
        <v>2003</v>
      </c>
      <c r="AE332" s="11">
        <f t="shared" si="712"/>
        <v>1</v>
      </c>
      <c r="AF332" s="11">
        <f t="shared" si="713"/>
        <v>3</v>
      </c>
      <c r="AG332" s="12">
        <f t="shared" si="764"/>
        <v>576000</v>
      </c>
      <c r="AH332" s="12">
        <f t="shared" si="765"/>
        <v>503.05676855895194</v>
      </c>
      <c r="AI332" s="11">
        <f t="shared" si="766"/>
        <v>1</v>
      </c>
      <c r="AJ332" s="11">
        <f t="shared" si="714"/>
        <v>1</v>
      </c>
      <c r="AK332" s="11">
        <f t="shared" si="715"/>
        <v>2</v>
      </c>
      <c r="AL332" s="11">
        <f t="shared" si="716"/>
        <v>2003</v>
      </c>
      <c r="AM332" s="11">
        <f t="shared" si="717"/>
        <v>1</v>
      </c>
      <c r="AN332" s="11">
        <f t="shared" si="718"/>
        <v>35000</v>
      </c>
      <c r="AO332" s="11">
        <f t="shared" si="719"/>
        <v>1</v>
      </c>
      <c r="AP332" s="11">
        <f t="shared" si="720"/>
        <v>7</v>
      </c>
      <c r="AQ332" s="11">
        <f t="shared" si="721"/>
        <v>2003</v>
      </c>
      <c r="AR332" s="11">
        <f t="shared" si="722"/>
        <v>1</v>
      </c>
      <c r="AS332" s="11">
        <f t="shared" si="723"/>
        <v>1</v>
      </c>
      <c r="AT332" s="11">
        <f t="shared" si="724"/>
        <v>12</v>
      </c>
      <c r="AU332" s="11" t="str">
        <f t="shared" si="725"/>
        <v/>
      </c>
      <c r="AV332" s="11">
        <f t="shared" si="726"/>
        <v>2003</v>
      </c>
      <c r="AW332" s="11">
        <f t="shared" si="727"/>
        <v>1</v>
      </c>
      <c r="AX332" s="11">
        <f t="shared" si="728"/>
        <v>1</v>
      </c>
      <c r="AY332" s="11">
        <f t="shared" si="729"/>
        <v>2</v>
      </c>
      <c r="AZ332" s="11">
        <f t="shared" si="730"/>
        <v>2003</v>
      </c>
      <c r="BA332" s="11">
        <f t="shared" si="731"/>
        <v>1</v>
      </c>
      <c r="BB332" s="11">
        <f t="shared" si="732"/>
        <v>35000</v>
      </c>
      <c r="BC332" s="11">
        <f t="shared" si="733"/>
        <v>0</v>
      </c>
      <c r="BD332" s="11" t="str">
        <f t="shared" si="734"/>
        <v xml:space="preserve"> </v>
      </c>
      <c r="BE332" s="11" t="str">
        <f t="shared" si="735"/>
        <v xml:space="preserve"> </v>
      </c>
      <c r="BF332" s="11" t="str">
        <f t="shared" si="736"/>
        <v xml:space="preserve"> </v>
      </c>
      <c r="BG332" s="11" t="str">
        <f t="shared" si="757"/>
        <v xml:space="preserve"> </v>
      </c>
      <c r="BH332" s="11" t="str">
        <f t="shared" si="737"/>
        <v xml:space="preserve"> </v>
      </c>
      <c r="BI332" s="11" t="str">
        <f t="shared" si="738"/>
        <v xml:space="preserve"> </v>
      </c>
      <c r="BJ332" s="11">
        <f t="shared" si="739"/>
        <v>0</v>
      </c>
      <c r="BK332" s="11" t="str">
        <f t="shared" si="740"/>
        <v/>
      </c>
      <c r="BL332" s="11" t="str">
        <f t="shared" si="741"/>
        <v xml:space="preserve"> </v>
      </c>
      <c r="BM332" s="11" t="str">
        <f t="shared" si="742"/>
        <v xml:space="preserve"> </v>
      </c>
      <c r="BN332" s="11" t="str">
        <f t="shared" si="743"/>
        <v xml:space="preserve"> </v>
      </c>
      <c r="BO332" s="11" t="str">
        <f t="shared" si="744"/>
        <v xml:space="preserve"> </v>
      </c>
      <c r="BP332" s="11" t="str">
        <f t="shared" si="745"/>
        <v xml:space="preserve"> </v>
      </c>
      <c r="BQ332" s="11" t="str">
        <f t="shared" si="746"/>
        <v>0</v>
      </c>
      <c r="BR332" s="25">
        <f t="shared" si="747"/>
        <v>0</v>
      </c>
      <c r="BS332" s="11" t="str">
        <f t="shared" si="748"/>
        <v>Not Present</v>
      </c>
      <c r="BT332" s="11" t="str">
        <f t="shared" si="749"/>
        <v>0</v>
      </c>
      <c r="BU332" s="12">
        <f t="shared" si="767"/>
        <v>1</v>
      </c>
      <c r="BV332" s="12">
        <f t="shared" si="768"/>
        <v>0</v>
      </c>
      <c r="BW332" s="12">
        <f t="shared" si="758"/>
        <v>1</v>
      </c>
      <c r="BX332" s="12">
        <f t="shared" si="769"/>
        <v>1</v>
      </c>
      <c r="BY332" s="11">
        <f t="shared" si="770"/>
        <v>1</v>
      </c>
      <c r="BZ332" s="11">
        <f t="shared" si="750"/>
        <v>1</v>
      </c>
      <c r="CA332" s="11">
        <f t="shared" si="751"/>
        <v>1</v>
      </c>
      <c r="CB332" s="11">
        <f t="shared" si="752"/>
        <v>2003</v>
      </c>
      <c r="CC332" s="11">
        <f t="shared" si="753"/>
        <v>1</v>
      </c>
      <c r="CD332" s="11" t="str">
        <f t="shared" si="754"/>
        <v>No</v>
      </c>
      <c r="CE332" s="11">
        <f t="shared" si="771"/>
        <v>0</v>
      </c>
      <c r="CF332" s="11">
        <f t="shared" si="772"/>
        <v>0</v>
      </c>
      <c r="CG332" s="11">
        <f t="shared" si="773"/>
        <v>1</v>
      </c>
      <c r="CH332" s="11">
        <f t="shared" si="774"/>
        <v>0</v>
      </c>
      <c r="CI332" s="11">
        <f t="shared" si="755"/>
        <v>1</v>
      </c>
      <c r="CJ332" s="11">
        <f t="shared" si="756"/>
        <v>1</v>
      </c>
    </row>
    <row r="333" spans="1:88" x14ac:dyDescent="0.3">
      <c r="A333" s="11">
        <f t="shared" si="687"/>
        <v>2017</v>
      </c>
      <c r="B333" s="11" t="str">
        <f t="shared" si="688"/>
        <v>11-03-2017 09:24:23 CET</v>
      </c>
      <c r="C333" s="11" t="str">
        <f t="shared" si="689"/>
        <v>Rwanda</v>
      </c>
      <c r="D333" s="11" t="str">
        <f t="shared" si="690"/>
        <v>Rulindo</v>
      </c>
      <c r="E333" s="11" t="str">
        <f t="shared" si="691"/>
        <v>Rukozo</v>
      </c>
      <c r="F333" s="11" t="str">
        <f t="shared" si="692"/>
        <v>Bwimo</v>
      </c>
      <c r="G333" s="11" t="str">
        <f t="shared" si="693"/>
        <v>Gatwa</v>
      </c>
      <c r="H333" s="11" t="str">
        <f t="shared" si="694"/>
        <v/>
      </c>
      <c r="I333" s="11" t="str">
        <f t="shared" si="695"/>
        <v/>
      </c>
      <c r="J333" s="11" t="str">
        <f t="shared" si="696"/>
        <v>Nyamagana</v>
      </c>
      <c r="K333" s="11">
        <f t="shared" si="697"/>
        <v>850</v>
      </c>
      <c r="L333" s="11">
        <f t="shared" si="759"/>
        <v>20456</v>
      </c>
      <c r="M333" s="11">
        <f t="shared" si="760"/>
        <v>36</v>
      </c>
      <c r="N333" s="11">
        <f t="shared" si="761"/>
        <v>568.22222222222217</v>
      </c>
      <c r="O333" s="11">
        <f t="shared" si="698"/>
        <v>850</v>
      </c>
      <c r="P333" s="11" t="str">
        <f t="shared" si="699"/>
        <v xml:space="preserve"> </v>
      </c>
      <c r="Q333" s="13">
        <f t="shared" si="762"/>
        <v>1</v>
      </c>
      <c r="R333" s="11">
        <f t="shared" si="763"/>
        <v>1</v>
      </c>
      <c r="S333" s="11">
        <f t="shared" si="700"/>
        <v>0</v>
      </c>
      <c r="T333" s="11">
        <f t="shared" si="701"/>
        <v>1</v>
      </c>
      <c r="U333" s="11" t="str">
        <f t="shared" si="702"/>
        <v>Piped Network -- Gravity Only</v>
      </c>
      <c r="V333" s="11">
        <f t="shared" si="703"/>
        <v>2011</v>
      </c>
      <c r="W333" s="11" t="str">
        <f t="shared" si="704"/>
        <v>Government And African Development Bank</v>
      </c>
      <c r="X333" s="11" t="str">
        <f t="shared" si="705"/>
        <v>Spring</v>
      </c>
      <c r="Y333" s="11">
        <f t="shared" si="706"/>
        <v>2</v>
      </c>
      <c r="Z333" s="11">
        <f t="shared" si="707"/>
        <v>1</v>
      </c>
      <c r="AA333" s="11">
        <f t="shared" si="708"/>
        <v>1</v>
      </c>
      <c r="AB333" s="11" t="str">
        <f t="shared" si="709"/>
        <v>"Springbox" --Intake Structure At A Spring</v>
      </c>
      <c r="AC333" s="11">
        <f t="shared" si="710"/>
        <v>1</v>
      </c>
      <c r="AD333" s="11">
        <f t="shared" si="711"/>
        <v>2015</v>
      </c>
      <c r="AE333" s="11">
        <f t="shared" si="712"/>
        <v>1</v>
      </c>
      <c r="AF333" s="11">
        <f t="shared" si="713"/>
        <v>5</v>
      </c>
      <c r="AG333" s="12">
        <f t="shared" si="764"/>
        <v>345600</v>
      </c>
      <c r="AH333" s="12">
        <f t="shared" si="765"/>
        <v>81.317647058823525</v>
      </c>
      <c r="AI333" s="11">
        <f t="shared" si="766"/>
        <v>1</v>
      </c>
      <c r="AJ333" s="11">
        <f t="shared" si="714"/>
        <v>1</v>
      </c>
      <c r="AK333" s="11">
        <f t="shared" si="715"/>
        <v>2</v>
      </c>
      <c r="AL333" s="11">
        <f t="shared" si="716"/>
        <v>2015</v>
      </c>
      <c r="AM333" s="11">
        <f t="shared" si="717"/>
        <v>1</v>
      </c>
      <c r="AN333" s="11">
        <f t="shared" si="718"/>
        <v>2100</v>
      </c>
      <c r="AO333" s="11">
        <f t="shared" si="719"/>
        <v>1</v>
      </c>
      <c r="AP333" s="11">
        <f t="shared" si="720"/>
        <v>11</v>
      </c>
      <c r="AQ333" s="11">
        <f t="shared" si="721"/>
        <v>2011</v>
      </c>
      <c r="AR333" s="11">
        <f t="shared" si="722"/>
        <v>1</v>
      </c>
      <c r="AS333" s="11">
        <f t="shared" si="723"/>
        <v>1</v>
      </c>
      <c r="AT333" s="11">
        <f t="shared" si="724"/>
        <v>15</v>
      </c>
      <c r="AU333" s="11" t="str">
        <f t="shared" si="725"/>
        <v>Pressure Break Tank|Distribution Chamber</v>
      </c>
      <c r="AV333" s="11">
        <f t="shared" si="726"/>
        <v>2011</v>
      </c>
      <c r="AW333" s="11">
        <f t="shared" si="727"/>
        <v>1</v>
      </c>
      <c r="AX333" s="11">
        <f t="shared" si="728"/>
        <v>1</v>
      </c>
      <c r="AY333" s="11">
        <f t="shared" si="729"/>
        <v>3</v>
      </c>
      <c r="AZ333" s="11">
        <f t="shared" si="730"/>
        <v>2011</v>
      </c>
      <c r="BA333" s="11">
        <f t="shared" si="731"/>
        <v>2</v>
      </c>
      <c r="BB333" s="11">
        <f t="shared" si="732"/>
        <v>37000</v>
      </c>
      <c r="BC333" s="11">
        <f t="shared" si="733"/>
        <v>0</v>
      </c>
      <c r="BD333" s="11" t="str">
        <f t="shared" si="734"/>
        <v xml:space="preserve"> </v>
      </c>
      <c r="BE333" s="11" t="str">
        <f t="shared" si="735"/>
        <v xml:space="preserve"> </v>
      </c>
      <c r="BF333" s="11" t="str">
        <f t="shared" si="736"/>
        <v xml:space="preserve"> </v>
      </c>
      <c r="BG333" s="11" t="str">
        <f t="shared" si="757"/>
        <v xml:space="preserve"> </v>
      </c>
      <c r="BH333" s="11" t="str">
        <f t="shared" si="737"/>
        <v xml:space="preserve"> </v>
      </c>
      <c r="BI333" s="11" t="str">
        <f t="shared" si="738"/>
        <v xml:space="preserve"> </v>
      </c>
      <c r="BJ333" s="11">
        <f t="shared" si="739"/>
        <v>0</v>
      </c>
      <c r="BK333" s="11" t="str">
        <f t="shared" si="740"/>
        <v/>
      </c>
      <c r="BL333" s="11" t="str">
        <f t="shared" si="741"/>
        <v xml:space="preserve"> </v>
      </c>
      <c r="BM333" s="11" t="str">
        <f t="shared" si="742"/>
        <v xml:space="preserve"> </v>
      </c>
      <c r="BN333" s="11" t="str">
        <f t="shared" si="743"/>
        <v xml:space="preserve"> </v>
      </c>
      <c r="BO333" s="11" t="str">
        <f t="shared" si="744"/>
        <v xml:space="preserve"> </v>
      </c>
      <c r="BP333" s="11" t="str">
        <f t="shared" si="745"/>
        <v xml:space="preserve"> </v>
      </c>
      <c r="BQ333" s="11" t="str">
        <f t="shared" si="746"/>
        <v>0</v>
      </c>
      <c r="BR333" s="25">
        <f t="shared" si="747"/>
        <v>0</v>
      </c>
      <c r="BS333" s="11" t="str">
        <f t="shared" si="748"/>
        <v>Not Present</v>
      </c>
      <c r="BT333" s="11" t="str">
        <f t="shared" si="749"/>
        <v>0</v>
      </c>
      <c r="BU333" s="12">
        <f t="shared" si="767"/>
        <v>1</v>
      </c>
      <c r="BV333" s="12">
        <f t="shared" si="768"/>
        <v>0</v>
      </c>
      <c r="BW333" s="12">
        <f t="shared" si="758"/>
        <v>1</v>
      </c>
      <c r="BX333" s="12">
        <f t="shared" si="769"/>
        <v>1</v>
      </c>
      <c r="BY333" s="11">
        <f t="shared" si="770"/>
        <v>1</v>
      </c>
      <c r="BZ333" s="11">
        <f t="shared" si="750"/>
        <v>1</v>
      </c>
      <c r="CA333" s="11">
        <f t="shared" si="751"/>
        <v>29</v>
      </c>
      <c r="CB333" s="11">
        <f t="shared" si="752"/>
        <v>2011</v>
      </c>
      <c r="CC333" s="11">
        <f t="shared" si="753"/>
        <v>1</v>
      </c>
      <c r="CD333" s="11" t="str">
        <f t="shared" si="754"/>
        <v>Yes</v>
      </c>
      <c r="CE333" s="11">
        <f t="shared" si="771"/>
        <v>10</v>
      </c>
      <c r="CF333" s="11">
        <f t="shared" si="772"/>
        <v>22</v>
      </c>
      <c r="CG333" s="11">
        <f t="shared" si="773"/>
        <v>0</v>
      </c>
      <c r="CH333" s="11">
        <f t="shared" si="774"/>
        <v>220</v>
      </c>
      <c r="CI333" s="11">
        <f t="shared" si="755"/>
        <v>1</v>
      </c>
      <c r="CJ333" s="11">
        <f t="shared" si="756"/>
        <v>2</v>
      </c>
    </row>
    <row r="334" spans="1:88" x14ac:dyDescent="0.3">
      <c r="A334" s="11">
        <f t="shared" si="687"/>
        <v>2017</v>
      </c>
      <c r="B334" s="11" t="str">
        <f t="shared" si="688"/>
        <v>24-03-2017 15:49:45 CET</v>
      </c>
      <c r="C334" s="11" t="str">
        <f t="shared" si="689"/>
        <v>Rwanda</v>
      </c>
      <c r="D334" s="11" t="str">
        <f t="shared" si="690"/>
        <v>Rulindo</v>
      </c>
      <c r="E334" s="11" t="str">
        <f t="shared" si="691"/>
        <v>Buyoga</v>
      </c>
      <c r="F334" s="11" t="str">
        <f t="shared" si="692"/>
        <v>Butare</v>
      </c>
      <c r="G334" s="11" t="str">
        <f t="shared" si="693"/>
        <v>Ryanyirakayobe</v>
      </c>
      <c r="H334" s="11" t="str">
        <f t="shared" si="694"/>
        <v/>
      </c>
      <c r="I334" s="11" t="str">
        <f t="shared" si="695"/>
        <v/>
      </c>
      <c r="J334" s="11" t="str">
        <f t="shared" si="696"/>
        <v>Nyagahera</v>
      </c>
      <c r="K334" s="11">
        <f t="shared" si="697"/>
        <v>96</v>
      </c>
      <c r="L334" s="11">
        <f t="shared" si="759"/>
        <v>0</v>
      </c>
      <c r="M334" s="11">
        <f t="shared" si="760"/>
        <v>4</v>
      </c>
      <c r="N334" s="11">
        <f t="shared" si="761"/>
        <v>0</v>
      </c>
      <c r="O334" s="11">
        <f t="shared" si="698"/>
        <v>80</v>
      </c>
      <c r="P334" s="11">
        <f t="shared" si="699"/>
        <v>16</v>
      </c>
      <c r="Q334" s="13">
        <f t="shared" si="762"/>
        <v>0.83333333333333337</v>
      </c>
      <c r="R334" s="11">
        <f t="shared" si="763"/>
        <v>0</v>
      </c>
      <c r="S334" s="11">
        <f t="shared" si="700"/>
        <v>1</v>
      </c>
      <c r="T334" s="11">
        <f t="shared" si="701"/>
        <v>1</v>
      </c>
      <c r="U334" s="11" t="str">
        <f t="shared" si="702"/>
        <v>Piped Network -- Gravity Only</v>
      </c>
      <c r="V334" s="11">
        <f t="shared" si="703"/>
        <v>2014</v>
      </c>
      <c r="W334" s="11" t="str">
        <f t="shared" si="704"/>
        <v>Governement (District, Wasac) And Water For People</v>
      </c>
      <c r="X334" s="11" t="str">
        <f t="shared" si="705"/>
        <v>Spring</v>
      </c>
      <c r="Y334" s="11">
        <f t="shared" si="706"/>
        <v>1</v>
      </c>
      <c r="Z334" s="11">
        <f t="shared" si="707"/>
        <v>0</v>
      </c>
      <c r="AA334" s="11">
        <f t="shared" si="708"/>
        <v>1</v>
      </c>
      <c r="AB334" s="11" t="str">
        <f t="shared" si="709"/>
        <v>"Springbox" --Intake Structure At A Spring</v>
      </c>
      <c r="AC334" s="11">
        <f t="shared" si="710"/>
        <v>1</v>
      </c>
      <c r="AD334" s="11">
        <f t="shared" si="711"/>
        <v>2014</v>
      </c>
      <c r="AE334" s="11">
        <f t="shared" si="712"/>
        <v>1</v>
      </c>
      <c r="AF334" s="11">
        <f t="shared" si="713"/>
        <v>16</v>
      </c>
      <c r="AG334" s="12">
        <f t="shared" si="764"/>
        <v>108000</v>
      </c>
      <c r="AH334" s="12">
        <f t="shared" si="765"/>
        <v>270</v>
      </c>
      <c r="AI334" s="11">
        <f t="shared" si="766"/>
        <v>1</v>
      </c>
      <c r="AJ334" s="11">
        <f t="shared" si="714"/>
        <v>1</v>
      </c>
      <c r="AK334" s="11">
        <f t="shared" si="715"/>
        <v>1</v>
      </c>
      <c r="AL334" s="11">
        <f t="shared" si="716"/>
        <v>2014</v>
      </c>
      <c r="AM334" s="11">
        <f t="shared" si="717"/>
        <v>1</v>
      </c>
      <c r="AN334" s="11">
        <f t="shared" si="718"/>
        <v>6800</v>
      </c>
      <c r="AO334" s="11">
        <f t="shared" si="719"/>
        <v>1</v>
      </c>
      <c r="AP334" s="11">
        <f t="shared" si="720"/>
        <v>3</v>
      </c>
      <c r="AQ334" s="11">
        <f t="shared" si="721"/>
        <v>2014</v>
      </c>
      <c r="AR334" s="11">
        <f t="shared" si="722"/>
        <v>1</v>
      </c>
      <c r="AS334" s="11">
        <f t="shared" si="723"/>
        <v>0</v>
      </c>
      <c r="AT334" s="11" t="str">
        <f t="shared" si="724"/>
        <v xml:space="preserve"> </v>
      </c>
      <c r="AU334" s="11" t="str">
        <f t="shared" si="725"/>
        <v/>
      </c>
      <c r="AV334" s="11" t="str">
        <f t="shared" si="726"/>
        <v xml:space="preserve"> </v>
      </c>
      <c r="AW334" s="11" t="str">
        <f t="shared" si="727"/>
        <v xml:space="preserve"> </v>
      </c>
      <c r="AX334" s="11">
        <f t="shared" si="728"/>
        <v>1</v>
      </c>
      <c r="AY334" s="11">
        <f t="shared" si="729"/>
        <v>3</v>
      </c>
      <c r="AZ334" s="11">
        <f t="shared" si="730"/>
        <v>2014</v>
      </c>
      <c r="BA334" s="11">
        <f t="shared" si="731"/>
        <v>1</v>
      </c>
      <c r="BB334" s="11">
        <f t="shared" si="732"/>
        <v>1200</v>
      </c>
      <c r="BC334" s="11">
        <f t="shared" si="733"/>
        <v>0</v>
      </c>
      <c r="BD334" s="11" t="str">
        <f t="shared" si="734"/>
        <v xml:space="preserve"> </v>
      </c>
      <c r="BE334" s="11" t="str">
        <f t="shared" si="735"/>
        <v xml:space="preserve"> </v>
      </c>
      <c r="BF334" s="11" t="str">
        <f t="shared" si="736"/>
        <v xml:space="preserve"> </v>
      </c>
      <c r="BG334" s="11" t="str">
        <f t="shared" si="757"/>
        <v xml:space="preserve"> </v>
      </c>
      <c r="BH334" s="11" t="str">
        <f t="shared" si="737"/>
        <v xml:space="preserve"> </v>
      </c>
      <c r="BI334" s="11" t="str">
        <f t="shared" si="738"/>
        <v xml:space="preserve"> </v>
      </c>
      <c r="BJ334" s="11">
        <f t="shared" si="739"/>
        <v>0</v>
      </c>
      <c r="BK334" s="11" t="str">
        <f t="shared" si="740"/>
        <v/>
      </c>
      <c r="BL334" s="11" t="str">
        <f t="shared" si="741"/>
        <v xml:space="preserve"> </v>
      </c>
      <c r="BM334" s="11" t="str">
        <f t="shared" si="742"/>
        <v xml:space="preserve"> </v>
      </c>
      <c r="BN334" s="11" t="str">
        <f t="shared" si="743"/>
        <v xml:space="preserve"> </v>
      </c>
      <c r="BO334" s="11" t="str">
        <f t="shared" si="744"/>
        <v xml:space="preserve"> </v>
      </c>
      <c r="BP334" s="11" t="str">
        <f t="shared" si="745"/>
        <v xml:space="preserve"> </v>
      </c>
      <c r="BQ334" s="11" t="str">
        <f t="shared" si="746"/>
        <v>0</v>
      </c>
      <c r="BR334" s="25">
        <f t="shared" si="747"/>
        <v>0</v>
      </c>
      <c r="BS334" s="11" t="str">
        <f t="shared" si="748"/>
        <v>Not Present</v>
      </c>
      <c r="BT334" s="11" t="str">
        <f t="shared" si="749"/>
        <v>0</v>
      </c>
      <c r="BU334" s="12">
        <f t="shared" si="767"/>
        <v>1</v>
      </c>
      <c r="BV334" s="12">
        <f t="shared" si="768"/>
        <v>0</v>
      </c>
      <c r="BW334" s="12">
        <f t="shared" si="758"/>
        <v>1</v>
      </c>
      <c r="BX334" s="12">
        <f t="shared" si="769"/>
        <v>1</v>
      </c>
      <c r="BY334" s="11">
        <f t="shared" si="770"/>
        <v>1</v>
      </c>
      <c r="BZ334" s="11">
        <f t="shared" si="750"/>
        <v>1</v>
      </c>
      <c r="CA334" s="11">
        <f t="shared" si="751"/>
        <v>2</v>
      </c>
      <c r="CB334" s="11">
        <f t="shared" si="752"/>
        <v>2014</v>
      </c>
      <c r="CC334" s="11">
        <f t="shared" si="753"/>
        <v>1</v>
      </c>
      <c r="CD334" s="11" t="str">
        <f t="shared" si="754"/>
        <v>No</v>
      </c>
      <c r="CE334" s="11">
        <f t="shared" si="771"/>
        <v>0</v>
      </c>
      <c r="CF334" s="11">
        <f t="shared" si="772"/>
        <v>0</v>
      </c>
      <c r="CG334" s="11">
        <f t="shared" si="773"/>
        <v>1</v>
      </c>
      <c r="CH334" s="11">
        <f t="shared" si="774"/>
        <v>0</v>
      </c>
      <c r="CI334" s="11">
        <f t="shared" si="755"/>
        <v>1</v>
      </c>
      <c r="CJ334" s="11">
        <f t="shared" si="756"/>
        <v>1</v>
      </c>
    </row>
    <row r="335" spans="1:88" x14ac:dyDescent="0.3">
      <c r="A335" s="11">
        <f t="shared" si="687"/>
        <v>2017</v>
      </c>
      <c r="B335" s="11" t="str">
        <f t="shared" si="688"/>
        <v>28-03-2017 09:17:43 CEST</v>
      </c>
      <c r="C335" s="11" t="str">
        <f t="shared" si="689"/>
        <v>Rwanda</v>
      </c>
      <c r="D335" s="11" t="str">
        <f t="shared" si="690"/>
        <v>Rulindo</v>
      </c>
      <c r="E335" s="11" t="str">
        <f t="shared" si="691"/>
        <v>Kisaro</v>
      </c>
      <c r="F335" s="11" t="str">
        <f t="shared" si="692"/>
        <v>Kamushenyi</v>
      </c>
      <c r="G335" s="11" t="str">
        <f t="shared" si="693"/>
        <v>Amahoro</v>
      </c>
      <c r="H335" s="11" t="str">
        <f t="shared" si="694"/>
        <v/>
      </c>
      <c r="I335" s="11" t="str">
        <f t="shared" si="695"/>
        <v/>
      </c>
      <c r="J335" s="11" t="str">
        <f t="shared" si="696"/>
        <v>Gicumbi Mutete network</v>
      </c>
      <c r="K335" s="11">
        <f t="shared" si="697"/>
        <v>109</v>
      </c>
      <c r="L335" s="11">
        <f t="shared" si="759"/>
        <v>0</v>
      </c>
      <c r="M335" s="11">
        <f t="shared" si="760"/>
        <v>1</v>
      </c>
      <c r="N335" s="11">
        <f t="shared" si="761"/>
        <v>0</v>
      </c>
      <c r="O335" s="11">
        <f t="shared" si="698"/>
        <v>109</v>
      </c>
      <c r="P335" s="11" t="str">
        <f t="shared" si="699"/>
        <v xml:space="preserve"> </v>
      </c>
      <c r="Q335" s="13">
        <f t="shared" si="762"/>
        <v>1</v>
      </c>
      <c r="R335" s="11">
        <f t="shared" si="763"/>
        <v>1</v>
      </c>
      <c r="S335" s="11">
        <f t="shared" si="700"/>
        <v>1</v>
      </c>
      <c r="T335" s="11">
        <f t="shared" si="701"/>
        <v>1</v>
      </c>
      <c r="U335" s="11" t="str">
        <f t="shared" si="702"/>
        <v>Piped Network With Pump</v>
      </c>
      <c r="V335" s="11">
        <f t="shared" si="703"/>
        <v>2009</v>
      </c>
      <c r="W335" s="11" t="str">
        <f t="shared" si="704"/>
        <v>Government</v>
      </c>
      <c r="X335" s="11" t="str">
        <f t="shared" si="705"/>
        <v>Spring</v>
      </c>
      <c r="Y335" s="11">
        <f t="shared" si="706"/>
        <v>3</v>
      </c>
      <c r="Z335" s="11">
        <f t="shared" si="707"/>
        <v>1</v>
      </c>
      <c r="AA335" s="11">
        <f t="shared" si="708"/>
        <v>1</v>
      </c>
      <c r="AB335" s="11" t="str">
        <f t="shared" si="709"/>
        <v/>
      </c>
      <c r="AC335" s="11">
        <f t="shared" si="710"/>
        <v>1</v>
      </c>
      <c r="AD335" s="11">
        <f t="shared" si="711"/>
        <v>2009</v>
      </c>
      <c r="AE335" s="11">
        <f t="shared" si="712"/>
        <v>1</v>
      </c>
      <c r="AF335" s="11">
        <f t="shared" si="713"/>
        <v>30</v>
      </c>
      <c r="AG335" s="12">
        <f t="shared" si="764"/>
        <v>57600</v>
      </c>
      <c r="AH335" s="12">
        <f t="shared" si="765"/>
        <v>105.68807339449542</v>
      </c>
      <c r="AI335" s="11">
        <f t="shared" si="766"/>
        <v>1</v>
      </c>
      <c r="AJ335" s="11">
        <f t="shared" si="714"/>
        <v>1</v>
      </c>
      <c r="AK335" s="11">
        <f t="shared" si="715"/>
        <v>2</v>
      </c>
      <c r="AL335" s="11">
        <f t="shared" si="716"/>
        <v>2009</v>
      </c>
      <c r="AM335" s="11">
        <f t="shared" si="717"/>
        <v>1</v>
      </c>
      <c r="AN335" s="11">
        <f t="shared" si="718"/>
        <v>30000</v>
      </c>
      <c r="AO335" s="11">
        <f t="shared" si="719"/>
        <v>1</v>
      </c>
      <c r="AP335" s="11">
        <f t="shared" si="720"/>
        <v>5</v>
      </c>
      <c r="AQ335" s="11">
        <f t="shared" si="721"/>
        <v>2009</v>
      </c>
      <c r="AR335" s="11">
        <f t="shared" si="722"/>
        <v>1</v>
      </c>
      <c r="AS335" s="11">
        <f t="shared" si="723"/>
        <v>1</v>
      </c>
      <c r="AT335" s="11">
        <f t="shared" si="724"/>
        <v>10</v>
      </c>
      <c r="AU335" s="11" t="str">
        <f t="shared" si="725"/>
        <v/>
      </c>
      <c r="AV335" s="11">
        <f t="shared" si="726"/>
        <v>2009</v>
      </c>
      <c r="AW335" s="11">
        <f t="shared" si="727"/>
        <v>1</v>
      </c>
      <c r="AX335" s="11">
        <f t="shared" si="728"/>
        <v>1</v>
      </c>
      <c r="AY335" s="11">
        <f t="shared" si="729"/>
        <v>2</v>
      </c>
      <c r="AZ335" s="11">
        <f t="shared" si="730"/>
        <v>2009</v>
      </c>
      <c r="BA335" s="11">
        <f t="shared" si="731"/>
        <v>1</v>
      </c>
      <c r="BB335" s="11">
        <f t="shared" si="732"/>
        <v>30000</v>
      </c>
      <c r="BC335" s="11">
        <f t="shared" si="733"/>
        <v>1</v>
      </c>
      <c r="BD335" s="11">
        <f t="shared" si="734"/>
        <v>1</v>
      </c>
      <c r="BE335" s="11">
        <f t="shared" si="735"/>
        <v>2009</v>
      </c>
      <c r="BF335" s="11">
        <f t="shared" si="736"/>
        <v>2</v>
      </c>
      <c r="BG335" s="11">
        <f t="shared" si="757"/>
        <v>1</v>
      </c>
      <c r="BH335" s="11">
        <f t="shared" si="737"/>
        <v>2009</v>
      </c>
      <c r="BI335" s="11">
        <f t="shared" si="738"/>
        <v>1</v>
      </c>
      <c r="BJ335" s="11">
        <f t="shared" si="739"/>
        <v>0</v>
      </c>
      <c r="BK335" s="11" t="str">
        <f t="shared" si="740"/>
        <v/>
      </c>
      <c r="BL335" s="11" t="str">
        <f t="shared" si="741"/>
        <v xml:space="preserve"> </v>
      </c>
      <c r="BM335" s="11" t="str">
        <f t="shared" si="742"/>
        <v xml:space="preserve"> </v>
      </c>
      <c r="BN335" s="11" t="str">
        <f t="shared" si="743"/>
        <v xml:space="preserve"> </v>
      </c>
      <c r="BO335" s="11" t="str">
        <f t="shared" si="744"/>
        <v xml:space="preserve"> </v>
      </c>
      <c r="BP335" s="11" t="str">
        <f t="shared" si="745"/>
        <v xml:space="preserve"> </v>
      </c>
      <c r="BQ335" s="11" t="str">
        <f t="shared" si="746"/>
        <v>0</v>
      </c>
      <c r="BR335" s="25">
        <f t="shared" si="747"/>
        <v>0</v>
      </c>
      <c r="BS335" s="11" t="str">
        <f t="shared" si="748"/>
        <v>Not Present</v>
      </c>
      <c r="BT335" s="11" t="str">
        <f t="shared" si="749"/>
        <v>0</v>
      </c>
      <c r="BU335" s="12">
        <f t="shared" si="767"/>
        <v>1</v>
      </c>
      <c r="BV335" s="12">
        <f t="shared" si="768"/>
        <v>0</v>
      </c>
      <c r="BW335" s="12">
        <f t="shared" si="758"/>
        <v>1</v>
      </c>
      <c r="BX335" s="12">
        <f t="shared" si="769"/>
        <v>1</v>
      </c>
      <c r="BY335" s="11">
        <f t="shared" si="770"/>
        <v>1</v>
      </c>
      <c r="BZ335" s="11">
        <f t="shared" si="750"/>
        <v>1</v>
      </c>
      <c r="CA335" s="11">
        <f t="shared" si="751"/>
        <v>1</v>
      </c>
      <c r="CB335" s="11">
        <f t="shared" si="752"/>
        <v>2009</v>
      </c>
      <c r="CC335" s="11">
        <f t="shared" si="753"/>
        <v>1</v>
      </c>
      <c r="CD335" s="11" t="str">
        <f t="shared" si="754"/>
        <v>No</v>
      </c>
      <c r="CE335" s="11">
        <f t="shared" si="771"/>
        <v>0</v>
      </c>
      <c r="CF335" s="11">
        <f t="shared" si="772"/>
        <v>0</v>
      </c>
      <c r="CG335" s="11">
        <f t="shared" si="773"/>
        <v>1</v>
      </c>
      <c r="CH335" s="11">
        <f t="shared" si="774"/>
        <v>0</v>
      </c>
      <c r="CI335" s="11">
        <f t="shared" si="755"/>
        <v>1</v>
      </c>
      <c r="CJ335" s="11">
        <f t="shared" si="756"/>
        <v>1</v>
      </c>
    </row>
    <row r="336" spans="1:88" x14ac:dyDescent="0.3">
      <c r="A336" s="11">
        <f t="shared" si="687"/>
        <v>2017</v>
      </c>
      <c r="B336" s="11" t="str">
        <f t="shared" si="688"/>
        <v>13-03-2017 21:20:14 CET</v>
      </c>
      <c r="C336" s="11" t="str">
        <f t="shared" si="689"/>
        <v>Rwanda</v>
      </c>
      <c r="D336" s="11" t="str">
        <f t="shared" si="690"/>
        <v>Rulindo</v>
      </c>
      <c r="E336" s="11" t="str">
        <f t="shared" si="691"/>
        <v>Bushoki</v>
      </c>
      <c r="F336" s="11" t="str">
        <f t="shared" si="692"/>
        <v>Giko</v>
      </c>
      <c r="G336" s="11" t="str">
        <f t="shared" si="693"/>
        <v>Cyili</v>
      </c>
      <c r="H336" s="11" t="str">
        <f t="shared" si="694"/>
        <v/>
      </c>
      <c r="I336" s="11" t="str">
        <f t="shared" si="695"/>
        <v/>
      </c>
      <c r="J336" s="11" t="str">
        <f t="shared" si="696"/>
        <v>Rutomvu source catchment area and intake structures</v>
      </c>
      <c r="K336" s="11">
        <f t="shared" si="697"/>
        <v>169</v>
      </c>
      <c r="L336" s="11">
        <f t="shared" si="759"/>
        <v>3015</v>
      </c>
      <c r="M336" s="11">
        <f t="shared" si="760"/>
        <v>1</v>
      </c>
      <c r="N336" s="11">
        <f t="shared" si="761"/>
        <v>3015</v>
      </c>
      <c r="O336" s="11">
        <f t="shared" si="698"/>
        <v>169</v>
      </c>
      <c r="P336" s="11" t="str">
        <f t="shared" si="699"/>
        <v xml:space="preserve"> </v>
      </c>
      <c r="Q336" s="13">
        <f t="shared" si="762"/>
        <v>1</v>
      </c>
      <c r="R336" s="11">
        <f t="shared" si="763"/>
        <v>1</v>
      </c>
      <c r="S336" s="11">
        <f t="shared" si="700"/>
        <v>0</v>
      </c>
      <c r="T336" s="11">
        <f t="shared" si="701"/>
        <v>1</v>
      </c>
      <c r="U336" s="11" t="str">
        <f t="shared" si="702"/>
        <v>Piped Network -- Gravity Only</v>
      </c>
      <c r="V336" s="11">
        <f t="shared" si="703"/>
        <v>2013</v>
      </c>
      <c r="W336" s="11" t="str">
        <f t="shared" si="704"/>
        <v>Gor</v>
      </c>
      <c r="X336" s="11" t="str">
        <f t="shared" si="705"/>
        <v>Spring</v>
      </c>
      <c r="Y336" s="11">
        <f t="shared" si="706"/>
        <v>1</v>
      </c>
      <c r="Z336" s="11">
        <f t="shared" si="707"/>
        <v>0</v>
      </c>
      <c r="AA336" s="11">
        <f t="shared" si="708"/>
        <v>1</v>
      </c>
      <c r="AB336" s="11" t="str">
        <f t="shared" si="709"/>
        <v>"Springbox" --Intake Structure At A Spring</v>
      </c>
      <c r="AC336" s="11">
        <f t="shared" si="710"/>
        <v>2</v>
      </c>
      <c r="AD336" s="11">
        <f t="shared" si="711"/>
        <v>2013</v>
      </c>
      <c r="AE336" s="11">
        <f t="shared" si="712"/>
        <v>1</v>
      </c>
      <c r="AF336" s="11">
        <f t="shared" si="713"/>
        <v>40</v>
      </c>
      <c r="AG336" s="12">
        <f t="shared" si="764"/>
        <v>43200</v>
      </c>
      <c r="AH336" s="12">
        <f t="shared" si="765"/>
        <v>51.124260355029584</v>
      </c>
      <c r="AI336" s="11">
        <f t="shared" si="766"/>
        <v>1</v>
      </c>
      <c r="AJ336" s="11">
        <f t="shared" si="714"/>
        <v>1</v>
      </c>
      <c r="AK336" s="11">
        <f t="shared" si="715"/>
        <v>1</v>
      </c>
      <c r="AL336" s="11">
        <f t="shared" si="716"/>
        <v>2013</v>
      </c>
      <c r="AM336" s="11">
        <f t="shared" si="717"/>
        <v>1</v>
      </c>
      <c r="AN336" s="11">
        <f t="shared" si="718"/>
        <v>100</v>
      </c>
      <c r="AO336" s="11">
        <f t="shared" si="719"/>
        <v>1</v>
      </c>
      <c r="AP336" s="11">
        <f t="shared" si="720"/>
        <v>1</v>
      </c>
      <c r="AQ336" s="11">
        <f t="shared" si="721"/>
        <v>2013</v>
      </c>
      <c r="AR336" s="11">
        <f t="shared" si="722"/>
        <v>1</v>
      </c>
      <c r="AS336" s="11">
        <f t="shared" si="723"/>
        <v>0</v>
      </c>
      <c r="AT336" s="11" t="str">
        <f t="shared" si="724"/>
        <v xml:space="preserve"> </v>
      </c>
      <c r="AU336" s="11" t="str">
        <f t="shared" si="725"/>
        <v/>
      </c>
      <c r="AV336" s="11" t="str">
        <f t="shared" si="726"/>
        <v xml:space="preserve"> </v>
      </c>
      <c r="AW336" s="11" t="str">
        <f t="shared" si="727"/>
        <v xml:space="preserve"> </v>
      </c>
      <c r="AX336" s="11">
        <f t="shared" si="728"/>
        <v>1</v>
      </c>
      <c r="AY336" s="11">
        <f t="shared" si="729"/>
        <v>2</v>
      </c>
      <c r="AZ336" s="11">
        <f t="shared" si="730"/>
        <v>2013</v>
      </c>
      <c r="BA336" s="11">
        <f t="shared" si="731"/>
        <v>1</v>
      </c>
      <c r="BB336" s="11">
        <f t="shared" si="732"/>
        <v>2000</v>
      </c>
      <c r="BC336" s="11">
        <f t="shared" si="733"/>
        <v>0</v>
      </c>
      <c r="BD336" s="11" t="str">
        <f t="shared" si="734"/>
        <v xml:space="preserve"> </v>
      </c>
      <c r="BE336" s="11" t="str">
        <f t="shared" si="735"/>
        <v xml:space="preserve"> </v>
      </c>
      <c r="BF336" s="11" t="str">
        <f t="shared" si="736"/>
        <v xml:space="preserve"> </v>
      </c>
      <c r="BG336" s="11" t="str">
        <f t="shared" si="757"/>
        <v xml:space="preserve"> </v>
      </c>
      <c r="BH336" s="11" t="str">
        <f t="shared" si="737"/>
        <v xml:space="preserve"> </v>
      </c>
      <c r="BI336" s="11" t="str">
        <f t="shared" si="738"/>
        <v xml:space="preserve"> </v>
      </c>
      <c r="BJ336" s="11">
        <f t="shared" si="739"/>
        <v>0</v>
      </c>
      <c r="BK336" s="11" t="str">
        <f t="shared" si="740"/>
        <v/>
      </c>
      <c r="BL336" s="11" t="str">
        <f t="shared" si="741"/>
        <v xml:space="preserve"> </v>
      </c>
      <c r="BM336" s="11" t="str">
        <f t="shared" si="742"/>
        <v xml:space="preserve"> </v>
      </c>
      <c r="BN336" s="11" t="str">
        <f t="shared" si="743"/>
        <v xml:space="preserve"> </v>
      </c>
      <c r="BO336" s="11" t="str">
        <f t="shared" si="744"/>
        <v xml:space="preserve"> </v>
      </c>
      <c r="BP336" s="11" t="str">
        <f t="shared" si="745"/>
        <v xml:space="preserve"> </v>
      </c>
      <c r="BQ336" s="11" t="str">
        <f t="shared" si="746"/>
        <v>0</v>
      </c>
      <c r="BR336" s="25">
        <f t="shared" si="747"/>
        <v>0</v>
      </c>
      <c r="BS336" s="11" t="str">
        <f t="shared" si="748"/>
        <v>Not Present</v>
      </c>
      <c r="BT336" s="11" t="str">
        <f t="shared" si="749"/>
        <v>0</v>
      </c>
      <c r="BU336" s="12">
        <f t="shared" si="767"/>
        <v>1</v>
      </c>
      <c r="BV336" s="12">
        <f t="shared" si="768"/>
        <v>0</v>
      </c>
      <c r="BW336" s="12">
        <f t="shared" si="758"/>
        <v>1</v>
      </c>
      <c r="BX336" s="12">
        <f t="shared" si="769"/>
        <v>1</v>
      </c>
      <c r="BY336" s="11">
        <f t="shared" si="770"/>
        <v>1</v>
      </c>
      <c r="BZ336" s="11">
        <f t="shared" si="750"/>
        <v>1</v>
      </c>
      <c r="CA336" s="11">
        <f t="shared" si="751"/>
        <v>1</v>
      </c>
      <c r="CB336" s="11">
        <f t="shared" si="752"/>
        <v>2013</v>
      </c>
      <c r="CC336" s="11">
        <f t="shared" si="753"/>
        <v>1</v>
      </c>
      <c r="CD336" s="11" t="str">
        <f t="shared" si="754"/>
        <v>No</v>
      </c>
      <c r="CE336" s="11">
        <f t="shared" si="771"/>
        <v>0</v>
      </c>
      <c r="CF336" s="11">
        <f t="shared" si="772"/>
        <v>0</v>
      </c>
      <c r="CG336" s="11">
        <f t="shared" si="773"/>
        <v>1</v>
      </c>
      <c r="CH336" s="11">
        <f t="shared" si="774"/>
        <v>0</v>
      </c>
      <c r="CI336" s="11">
        <f t="shared" si="755"/>
        <v>1</v>
      </c>
      <c r="CJ336" s="11">
        <f t="shared" si="756"/>
        <v>1</v>
      </c>
    </row>
    <row r="337" spans="1:88" x14ac:dyDescent="0.3">
      <c r="A337" s="11">
        <f t="shared" si="687"/>
        <v>2017</v>
      </c>
      <c r="B337" s="11" t="str">
        <f t="shared" si="688"/>
        <v>20-04-2017 10:21:55 CEST</v>
      </c>
      <c r="C337" s="11" t="str">
        <f t="shared" si="689"/>
        <v>Rwanda</v>
      </c>
      <c r="D337" s="11" t="str">
        <f t="shared" si="690"/>
        <v>Rulindo</v>
      </c>
      <c r="E337" s="11" t="str">
        <f t="shared" si="691"/>
        <v>Tumba</v>
      </c>
      <c r="F337" s="11" t="str">
        <f t="shared" si="692"/>
        <v>Nyirabirori</v>
      </c>
      <c r="G337" s="11" t="str">
        <f t="shared" si="693"/>
        <v>Gihanga</v>
      </c>
      <c r="H337" s="11" t="str">
        <f t="shared" si="694"/>
        <v/>
      </c>
      <c r="I337" s="11" t="str">
        <f t="shared" si="695"/>
        <v/>
      </c>
      <c r="J337" s="11" t="str">
        <f t="shared" si="696"/>
        <v>Water point at Rusura Primary school/Nyirambuga pumping</v>
      </c>
      <c r="K337" s="11">
        <f t="shared" si="697"/>
        <v>152</v>
      </c>
      <c r="L337" s="11">
        <f t="shared" si="759"/>
        <v>30604</v>
      </c>
      <c r="M337" s="11">
        <f t="shared" si="760"/>
        <v>1</v>
      </c>
      <c r="N337" s="11">
        <f t="shared" si="761"/>
        <v>30604</v>
      </c>
      <c r="O337" s="11">
        <f t="shared" si="698"/>
        <v>152</v>
      </c>
      <c r="P337" s="11" t="str">
        <f t="shared" si="699"/>
        <v xml:space="preserve"> </v>
      </c>
      <c r="Q337" s="13">
        <f t="shared" si="762"/>
        <v>1</v>
      </c>
      <c r="R337" s="11">
        <f t="shared" si="763"/>
        <v>1</v>
      </c>
      <c r="S337" s="11">
        <f t="shared" si="700"/>
        <v>0</v>
      </c>
      <c r="T337" s="11">
        <f t="shared" si="701"/>
        <v>1</v>
      </c>
      <c r="U337" s="11" t="str">
        <f t="shared" si="702"/>
        <v>Piped Network With Pump</v>
      </c>
      <c r="V337" s="11">
        <f t="shared" si="703"/>
        <v>2017</v>
      </c>
      <c r="W337" s="11" t="str">
        <f t="shared" si="704"/>
        <v>Governement (District, Wasac) And Water For People</v>
      </c>
      <c r="X337" s="11" t="str">
        <f t="shared" si="705"/>
        <v>Spring</v>
      </c>
      <c r="Y337" s="11">
        <f t="shared" si="706"/>
        <v>2</v>
      </c>
      <c r="Z337" s="11">
        <f t="shared" si="707"/>
        <v>1</v>
      </c>
      <c r="AA337" s="11">
        <f t="shared" si="708"/>
        <v>0</v>
      </c>
      <c r="AB337" s="11" t="str">
        <f t="shared" si="709"/>
        <v/>
      </c>
      <c r="AC337" s="11" t="str">
        <f t="shared" si="710"/>
        <v xml:space="preserve"> </v>
      </c>
      <c r="AD337" s="11" t="str">
        <f t="shared" si="711"/>
        <v xml:space="preserve"> </v>
      </c>
      <c r="AE337" s="11" t="str">
        <f t="shared" si="712"/>
        <v xml:space="preserve"> </v>
      </c>
      <c r="AF337" s="11">
        <f t="shared" si="713"/>
        <v>5</v>
      </c>
      <c r="AG337" s="12">
        <f t="shared" si="764"/>
        <v>345600</v>
      </c>
      <c r="AH337" s="12">
        <f t="shared" si="765"/>
        <v>454.73684210526318</v>
      </c>
      <c r="AI337" s="11">
        <f t="shared" si="766"/>
        <v>1</v>
      </c>
      <c r="AJ337" s="11">
        <f t="shared" si="714"/>
        <v>0</v>
      </c>
      <c r="AK337" s="11" t="str">
        <f t="shared" si="715"/>
        <v xml:space="preserve"> </v>
      </c>
      <c r="AL337" s="11" t="str">
        <f t="shared" si="716"/>
        <v xml:space="preserve"> </v>
      </c>
      <c r="AM337" s="11" t="str">
        <f t="shared" si="717"/>
        <v xml:space="preserve"> </v>
      </c>
      <c r="AN337" s="11" t="str">
        <f t="shared" si="718"/>
        <v xml:space="preserve"> </v>
      </c>
      <c r="AO337" s="11">
        <f t="shared" si="719"/>
        <v>1</v>
      </c>
      <c r="AP337" s="11">
        <f t="shared" si="720"/>
        <v>1</v>
      </c>
      <c r="AQ337" s="11">
        <f t="shared" si="721"/>
        <v>2017</v>
      </c>
      <c r="AR337" s="11">
        <f t="shared" si="722"/>
        <v>1</v>
      </c>
      <c r="AS337" s="11">
        <f t="shared" si="723"/>
        <v>0</v>
      </c>
      <c r="AT337" s="11" t="str">
        <f t="shared" si="724"/>
        <v xml:space="preserve"> </v>
      </c>
      <c r="AU337" s="11" t="str">
        <f t="shared" si="725"/>
        <v/>
      </c>
      <c r="AV337" s="11" t="str">
        <f t="shared" si="726"/>
        <v xml:space="preserve"> </v>
      </c>
      <c r="AW337" s="11" t="str">
        <f t="shared" si="727"/>
        <v xml:space="preserve"> </v>
      </c>
      <c r="AX337" s="11">
        <f t="shared" si="728"/>
        <v>0</v>
      </c>
      <c r="AY337" s="11" t="str">
        <f t="shared" si="729"/>
        <v xml:space="preserve"> </v>
      </c>
      <c r="AZ337" s="11" t="str">
        <f t="shared" si="730"/>
        <v xml:space="preserve"> </v>
      </c>
      <c r="BA337" s="11" t="str">
        <f t="shared" si="731"/>
        <v xml:space="preserve"> </v>
      </c>
      <c r="BB337" s="11" t="str">
        <f t="shared" si="732"/>
        <v xml:space="preserve"> </v>
      </c>
      <c r="BC337" s="11">
        <f t="shared" si="733"/>
        <v>0</v>
      </c>
      <c r="BD337" s="11" t="str">
        <f t="shared" si="734"/>
        <v xml:space="preserve"> </v>
      </c>
      <c r="BE337" s="11" t="str">
        <f t="shared" si="735"/>
        <v xml:space="preserve"> </v>
      </c>
      <c r="BF337" s="11" t="str">
        <f t="shared" si="736"/>
        <v xml:space="preserve"> </v>
      </c>
      <c r="BG337" s="11" t="str">
        <f t="shared" si="757"/>
        <v xml:space="preserve"> </v>
      </c>
      <c r="BH337" s="11" t="str">
        <f t="shared" si="737"/>
        <v xml:space="preserve"> </v>
      </c>
      <c r="BI337" s="11" t="str">
        <f t="shared" si="738"/>
        <v xml:space="preserve"> </v>
      </c>
      <c r="BJ337" s="11">
        <f t="shared" si="739"/>
        <v>0</v>
      </c>
      <c r="BK337" s="11" t="str">
        <f t="shared" si="740"/>
        <v/>
      </c>
      <c r="BL337" s="11" t="str">
        <f t="shared" si="741"/>
        <v xml:space="preserve"> </v>
      </c>
      <c r="BM337" s="11" t="str">
        <f t="shared" si="742"/>
        <v xml:space="preserve"> </v>
      </c>
      <c r="BN337" s="11" t="str">
        <f t="shared" si="743"/>
        <v xml:space="preserve"> </v>
      </c>
      <c r="BO337" s="11" t="str">
        <f t="shared" si="744"/>
        <v xml:space="preserve"> </v>
      </c>
      <c r="BP337" s="11" t="str">
        <f t="shared" si="745"/>
        <v xml:space="preserve"> </v>
      </c>
      <c r="BQ337" s="11" t="str">
        <f t="shared" si="746"/>
        <v>0</v>
      </c>
      <c r="BR337" s="25">
        <f t="shared" si="747"/>
        <v>0</v>
      </c>
      <c r="BS337" s="11" t="str">
        <f t="shared" si="748"/>
        <v>Not Present</v>
      </c>
      <c r="BT337" s="11" t="str">
        <f t="shared" si="749"/>
        <v>0</v>
      </c>
      <c r="BU337" s="12">
        <f t="shared" si="767"/>
        <v>1</v>
      </c>
      <c r="BV337" s="12">
        <f t="shared" si="768"/>
        <v>0</v>
      </c>
      <c r="BW337" s="12">
        <f t="shared" si="758"/>
        <v>1</v>
      </c>
      <c r="BX337" s="12">
        <f t="shared" si="769"/>
        <v>1</v>
      </c>
      <c r="BY337" s="11">
        <f t="shared" si="770"/>
        <v>1</v>
      </c>
      <c r="BZ337" s="11">
        <f t="shared" si="750"/>
        <v>1</v>
      </c>
      <c r="CA337" s="11">
        <f t="shared" si="751"/>
        <v>2</v>
      </c>
      <c r="CB337" s="11">
        <f t="shared" si="752"/>
        <v>2017</v>
      </c>
      <c r="CC337" s="11">
        <f t="shared" si="753"/>
        <v>1</v>
      </c>
      <c r="CD337" s="11" t="str">
        <f t="shared" si="754"/>
        <v>No</v>
      </c>
      <c r="CE337" s="11">
        <f t="shared" si="771"/>
        <v>0</v>
      </c>
      <c r="CF337" s="11">
        <f t="shared" si="772"/>
        <v>0</v>
      </c>
      <c r="CG337" s="11">
        <f t="shared" si="773"/>
        <v>1</v>
      </c>
      <c r="CH337" s="11">
        <f t="shared" si="774"/>
        <v>0</v>
      </c>
      <c r="CI337" s="11">
        <f t="shared" si="755"/>
        <v>1</v>
      </c>
      <c r="CJ337" s="11">
        <f t="shared" si="756"/>
        <v>1</v>
      </c>
    </row>
    <row r="338" spans="1:88" x14ac:dyDescent="0.3">
      <c r="A338" s="11">
        <f t="shared" si="687"/>
        <v>2017</v>
      </c>
      <c r="B338" s="11" t="str">
        <f t="shared" si="688"/>
        <v>16-03-2017 08:50:19 CET</v>
      </c>
      <c r="C338" s="11" t="str">
        <f t="shared" si="689"/>
        <v>Rwanda</v>
      </c>
      <c r="D338" s="11" t="str">
        <f t="shared" si="690"/>
        <v>Rulindo</v>
      </c>
      <c r="E338" s="11" t="str">
        <f t="shared" si="691"/>
        <v>Mbogo</v>
      </c>
      <c r="F338" s="11" t="str">
        <f t="shared" si="692"/>
        <v>Bukoro</v>
      </c>
      <c r="G338" s="11" t="str">
        <f t="shared" si="693"/>
        <v>Kalindi</v>
      </c>
      <c r="H338" s="11" t="str">
        <f t="shared" si="694"/>
        <v/>
      </c>
      <c r="I338" s="11" t="str">
        <f t="shared" si="695"/>
        <v/>
      </c>
      <c r="J338" s="11" t="str">
        <f t="shared" si="696"/>
        <v>Musenge Network</v>
      </c>
      <c r="K338" s="11">
        <f t="shared" si="697"/>
        <v>120</v>
      </c>
      <c r="L338" s="11">
        <f t="shared" si="759"/>
        <v>6074</v>
      </c>
      <c r="M338" s="11">
        <f t="shared" si="760"/>
        <v>29</v>
      </c>
      <c r="N338" s="11">
        <f t="shared" si="761"/>
        <v>209.44827586206895</v>
      </c>
      <c r="O338" s="11">
        <f t="shared" si="698"/>
        <v>65</v>
      </c>
      <c r="P338" s="11">
        <f t="shared" si="699"/>
        <v>55</v>
      </c>
      <c r="Q338" s="13">
        <f t="shared" si="762"/>
        <v>0.54166666666666663</v>
      </c>
      <c r="R338" s="11">
        <f t="shared" si="763"/>
        <v>0</v>
      </c>
      <c r="S338" s="11">
        <f t="shared" si="700"/>
        <v>1</v>
      </c>
      <c r="T338" s="11">
        <f t="shared" si="701"/>
        <v>1</v>
      </c>
      <c r="U338" s="11" t="str">
        <f t="shared" si="702"/>
        <v>Piped Network With Pump</v>
      </c>
      <c r="V338" s="11">
        <f t="shared" si="703"/>
        <v>2014</v>
      </c>
      <c r="W338" s="11" t="str">
        <f t="shared" si="704"/>
        <v>Wfp</v>
      </c>
      <c r="X338" s="11" t="str">
        <f t="shared" si="705"/>
        <v>Spring</v>
      </c>
      <c r="Y338" s="11">
        <f t="shared" si="706"/>
        <v>1</v>
      </c>
      <c r="Z338" s="11">
        <f t="shared" si="707"/>
        <v>1</v>
      </c>
      <c r="AA338" s="11">
        <f t="shared" si="708"/>
        <v>1</v>
      </c>
      <c r="AB338" s="11" t="str">
        <f t="shared" si="709"/>
        <v>"Springbox" --Intake Structure At A Spring</v>
      </c>
      <c r="AC338" s="11">
        <f t="shared" si="710"/>
        <v>1</v>
      </c>
      <c r="AD338" s="11">
        <f t="shared" si="711"/>
        <v>2014</v>
      </c>
      <c r="AE338" s="11">
        <f t="shared" si="712"/>
        <v>1</v>
      </c>
      <c r="AF338" s="11">
        <f t="shared" si="713"/>
        <v>4.4400000000000004</v>
      </c>
      <c r="AG338" s="12">
        <f t="shared" si="764"/>
        <v>389189.18918918911</v>
      </c>
      <c r="AH338" s="12">
        <f t="shared" si="765"/>
        <v>1197.5051975051972</v>
      </c>
      <c r="AI338" s="11">
        <f t="shared" si="766"/>
        <v>1</v>
      </c>
      <c r="AJ338" s="11">
        <f t="shared" si="714"/>
        <v>1</v>
      </c>
      <c r="AK338" s="11">
        <f t="shared" si="715"/>
        <v>1</v>
      </c>
      <c r="AL338" s="11">
        <f t="shared" si="716"/>
        <v>2014</v>
      </c>
      <c r="AM338" s="11">
        <f t="shared" si="717"/>
        <v>1</v>
      </c>
      <c r="AN338" s="11">
        <f t="shared" si="718"/>
        <v>3000</v>
      </c>
      <c r="AO338" s="11">
        <f t="shared" si="719"/>
        <v>1</v>
      </c>
      <c r="AP338" s="11">
        <f t="shared" si="720"/>
        <v>16</v>
      </c>
      <c r="AQ338" s="11">
        <f t="shared" si="721"/>
        <v>2014</v>
      </c>
      <c r="AR338" s="11">
        <f t="shared" si="722"/>
        <v>1</v>
      </c>
      <c r="AS338" s="11">
        <f t="shared" si="723"/>
        <v>1</v>
      </c>
      <c r="AT338" s="11">
        <f t="shared" si="724"/>
        <v>8</v>
      </c>
      <c r="AU338" s="11" t="str">
        <f t="shared" si="725"/>
        <v>Distribution Chamber|Washout And Air Release</v>
      </c>
      <c r="AV338" s="11">
        <f t="shared" si="726"/>
        <v>2014</v>
      </c>
      <c r="AW338" s="11">
        <f t="shared" si="727"/>
        <v>2</v>
      </c>
      <c r="AX338" s="11">
        <f t="shared" si="728"/>
        <v>1</v>
      </c>
      <c r="AY338" s="11">
        <f t="shared" si="729"/>
        <v>3</v>
      </c>
      <c r="AZ338" s="11">
        <f t="shared" si="730"/>
        <v>2014</v>
      </c>
      <c r="BA338" s="11">
        <f t="shared" si="731"/>
        <v>2</v>
      </c>
      <c r="BB338" s="11">
        <f t="shared" si="732"/>
        <v>20000</v>
      </c>
      <c r="BC338" s="11">
        <f t="shared" si="733"/>
        <v>1</v>
      </c>
      <c r="BD338" s="11">
        <f t="shared" si="734"/>
        <v>2</v>
      </c>
      <c r="BE338" s="11">
        <f t="shared" si="735"/>
        <v>2014</v>
      </c>
      <c r="BF338" s="11">
        <f t="shared" si="736"/>
        <v>2</v>
      </c>
      <c r="BG338" s="11">
        <f t="shared" si="757"/>
        <v>1</v>
      </c>
      <c r="BH338" s="11">
        <f t="shared" si="737"/>
        <v>2014</v>
      </c>
      <c r="BI338" s="11">
        <f t="shared" si="738"/>
        <v>1</v>
      </c>
      <c r="BJ338" s="11">
        <f t="shared" si="739"/>
        <v>0</v>
      </c>
      <c r="BK338" s="11" t="str">
        <f t="shared" si="740"/>
        <v/>
      </c>
      <c r="BL338" s="11" t="str">
        <f t="shared" si="741"/>
        <v xml:space="preserve"> </v>
      </c>
      <c r="BM338" s="11" t="str">
        <f t="shared" si="742"/>
        <v xml:space="preserve"> </v>
      </c>
      <c r="BN338" s="11" t="str">
        <f t="shared" si="743"/>
        <v xml:space="preserve"> </v>
      </c>
      <c r="BO338" s="11" t="str">
        <f t="shared" si="744"/>
        <v xml:space="preserve"> </v>
      </c>
      <c r="BP338" s="11" t="str">
        <f t="shared" si="745"/>
        <v xml:space="preserve"> </v>
      </c>
      <c r="BQ338" s="11" t="str">
        <f t="shared" si="746"/>
        <v>0</v>
      </c>
      <c r="BR338" s="25">
        <f t="shared" si="747"/>
        <v>0</v>
      </c>
      <c r="BS338" s="11" t="str">
        <f t="shared" si="748"/>
        <v>Not Present</v>
      </c>
      <c r="BT338" s="11" t="str">
        <f t="shared" si="749"/>
        <v>0</v>
      </c>
      <c r="BU338" s="12">
        <f t="shared" si="767"/>
        <v>1</v>
      </c>
      <c r="BV338" s="12">
        <f t="shared" si="768"/>
        <v>0</v>
      </c>
      <c r="BW338" s="12">
        <f t="shared" si="758"/>
        <v>1</v>
      </c>
      <c r="BX338" s="12">
        <f t="shared" si="769"/>
        <v>1</v>
      </c>
      <c r="BY338" s="11">
        <f t="shared" si="770"/>
        <v>1</v>
      </c>
      <c r="BZ338" s="11">
        <f t="shared" si="750"/>
        <v>1</v>
      </c>
      <c r="CA338" s="11">
        <f t="shared" si="751"/>
        <v>28</v>
      </c>
      <c r="CB338" s="11">
        <f t="shared" si="752"/>
        <v>2014</v>
      </c>
      <c r="CC338" s="11">
        <f t="shared" si="753"/>
        <v>3</v>
      </c>
      <c r="CD338" s="11" t="str">
        <f t="shared" si="754"/>
        <v>Yes</v>
      </c>
      <c r="CE338" s="11">
        <f t="shared" si="771"/>
        <v>8</v>
      </c>
      <c r="CF338" s="11">
        <f t="shared" si="772"/>
        <v>30</v>
      </c>
      <c r="CG338" s="11">
        <f t="shared" si="773"/>
        <v>0</v>
      </c>
      <c r="CH338" s="11">
        <f t="shared" si="774"/>
        <v>240</v>
      </c>
      <c r="CI338" s="11">
        <f t="shared" si="755"/>
        <v>0</v>
      </c>
      <c r="CJ338" s="11">
        <f t="shared" si="756"/>
        <v>3</v>
      </c>
    </row>
    <row r="339" spans="1:88" x14ac:dyDescent="0.3">
      <c r="A339" s="11">
        <f t="shared" si="687"/>
        <v>2017</v>
      </c>
      <c r="B339" s="11" t="str">
        <f t="shared" si="688"/>
        <v>21-03-2017 15:02:15 CET</v>
      </c>
      <c r="C339" s="11" t="str">
        <f t="shared" si="689"/>
        <v>Rwanda</v>
      </c>
      <c r="D339" s="11" t="str">
        <f t="shared" si="690"/>
        <v>Rulindo</v>
      </c>
      <c r="E339" s="11" t="str">
        <f t="shared" si="691"/>
        <v>Kinihira</v>
      </c>
      <c r="F339" s="11" t="str">
        <f t="shared" si="692"/>
        <v>Rebero</v>
      </c>
      <c r="G339" s="11" t="str">
        <f t="shared" si="693"/>
        <v>Ndusu</v>
      </c>
      <c r="H339" s="11" t="str">
        <f t="shared" si="694"/>
        <v/>
      </c>
      <c r="I339" s="11" t="str">
        <f t="shared" si="695"/>
        <v/>
      </c>
      <c r="J339" s="11" t="str">
        <f t="shared" si="696"/>
        <v>Miyove-Kinihira</v>
      </c>
      <c r="K339" s="11">
        <f t="shared" si="697"/>
        <v>146</v>
      </c>
      <c r="L339" s="11">
        <f t="shared" si="759"/>
        <v>10452</v>
      </c>
      <c r="M339" s="11">
        <f t="shared" si="760"/>
        <v>19</v>
      </c>
      <c r="N339" s="11">
        <f t="shared" si="761"/>
        <v>550.10526315789468</v>
      </c>
      <c r="O339" s="11">
        <f t="shared" si="698"/>
        <v>60</v>
      </c>
      <c r="P339" s="11">
        <f t="shared" si="699"/>
        <v>86</v>
      </c>
      <c r="Q339" s="13">
        <f t="shared" si="762"/>
        <v>0.41095890410958902</v>
      </c>
      <c r="R339" s="11">
        <f t="shared" si="763"/>
        <v>0</v>
      </c>
      <c r="S339" s="11">
        <f t="shared" si="700"/>
        <v>0</v>
      </c>
      <c r="T339" s="11">
        <f t="shared" si="701"/>
        <v>1</v>
      </c>
      <c r="U339" s="11" t="str">
        <f t="shared" si="702"/>
        <v>Piped Network -- Gravity Only</v>
      </c>
      <c r="V339" s="11">
        <f t="shared" si="703"/>
        <v>2001</v>
      </c>
      <c r="W339" s="11" t="str">
        <f t="shared" si="704"/>
        <v>Gkww</v>
      </c>
      <c r="X339" s="11" t="str">
        <f t="shared" si="705"/>
        <v>Spring</v>
      </c>
      <c r="Y339" s="11">
        <f t="shared" si="706"/>
        <v>6</v>
      </c>
      <c r="Z339" s="11">
        <f t="shared" si="707"/>
        <v>1</v>
      </c>
      <c r="AA339" s="11">
        <f t="shared" si="708"/>
        <v>1</v>
      </c>
      <c r="AB339" s="11" t="str">
        <f t="shared" si="709"/>
        <v>"Springbox" --Intake Structure At A Spring</v>
      </c>
      <c r="AC339" s="11">
        <f t="shared" si="710"/>
        <v>3</v>
      </c>
      <c r="AD339" s="11">
        <f t="shared" si="711"/>
        <v>1989</v>
      </c>
      <c r="AE339" s="11">
        <f t="shared" si="712"/>
        <v>2</v>
      </c>
      <c r="AF339" s="11">
        <f t="shared" si="713"/>
        <v>5</v>
      </c>
      <c r="AG339" s="12">
        <f t="shared" si="764"/>
        <v>345600</v>
      </c>
      <c r="AH339" s="12">
        <f t="shared" si="765"/>
        <v>1152</v>
      </c>
      <c r="AI339" s="11">
        <f t="shared" si="766"/>
        <v>1</v>
      </c>
      <c r="AJ339" s="11">
        <f t="shared" si="714"/>
        <v>1</v>
      </c>
      <c r="AK339" s="11">
        <f t="shared" si="715"/>
        <v>1</v>
      </c>
      <c r="AL339" s="11">
        <f t="shared" si="716"/>
        <v>1989</v>
      </c>
      <c r="AM339" s="11">
        <f t="shared" si="717"/>
        <v>2</v>
      </c>
      <c r="AN339" s="11">
        <f t="shared" si="718"/>
        <v>8000</v>
      </c>
      <c r="AO339" s="11">
        <f t="shared" si="719"/>
        <v>1</v>
      </c>
      <c r="AP339" s="11">
        <f t="shared" si="720"/>
        <v>4</v>
      </c>
      <c r="AQ339" s="11">
        <f t="shared" si="721"/>
        <v>1989</v>
      </c>
      <c r="AR339" s="11">
        <f t="shared" si="722"/>
        <v>1</v>
      </c>
      <c r="AS339" s="11">
        <f t="shared" si="723"/>
        <v>1</v>
      </c>
      <c r="AT339" s="11">
        <f t="shared" si="724"/>
        <v>18</v>
      </c>
      <c r="AU339" s="11" t="str">
        <f t="shared" si="725"/>
        <v>Distribution Chamber|Ventouse, Washout</v>
      </c>
      <c r="AV339" s="11">
        <f t="shared" si="726"/>
        <v>1989</v>
      </c>
      <c r="AW339" s="11">
        <f t="shared" si="727"/>
        <v>2</v>
      </c>
      <c r="AX339" s="11">
        <f t="shared" si="728"/>
        <v>1</v>
      </c>
      <c r="AY339" s="11">
        <f t="shared" si="729"/>
        <v>2</v>
      </c>
      <c r="AZ339" s="11">
        <f t="shared" si="730"/>
        <v>1989</v>
      </c>
      <c r="BA339" s="11">
        <f t="shared" si="731"/>
        <v>2</v>
      </c>
      <c r="BB339" s="11">
        <f t="shared" si="732"/>
        <v>15000</v>
      </c>
      <c r="BC339" s="11">
        <f t="shared" si="733"/>
        <v>0</v>
      </c>
      <c r="BD339" s="11" t="str">
        <f t="shared" si="734"/>
        <v xml:space="preserve"> </v>
      </c>
      <c r="BE339" s="11" t="str">
        <f t="shared" si="735"/>
        <v xml:space="preserve"> </v>
      </c>
      <c r="BF339" s="11" t="str">
        <f t="shared" si="736"/>
        <v xml:space="preserve"> </v>
      </c>
      <c r="BG339" s="11" t="str">
        <f t="shared" si="757"/>
        <v xml:space="preserve"> </v>
      </c>
      <c r="BH339" s="11" t="str">
        <f t="shared" si="737"/>
        <v xml:space="preserve"> </v>
      </c>
      <c r="BI339" s="11" t="str">
        <f t="shared" si="738"/>
        <v xml:space="preserve"> </v>
      </c>
      <c r="BJ339" s="11">
        <f t="shared" si="739"/>
        <v>0</v>
      </c>
      <c r="BK339" s="11" t="str">
        <f t="shared" si="740"/>
        <v/>
      </c>
      <c r="BL339" s="11" t="str">
        <f t="shared" si="741"/>
        <v xml:space="preserve"> </v>
      </c>
      <c r="BM339" s="11" t="str">
        <f t="shared" si="742"/>
        <v xml:space="preserve"> </v>
      </c>
      <c r="BN339" s="11" t="str">
        <f t="shared" si="743"/>
        <v xml:space="preserve"> </v>
      </c>
      <c r="BO339" s="11" t="str">
        <f t="shared" si="744"/>
        <v xml:space="preserve"> </v>
      </c>
      <c r="BP339" s="11" t="str">
        <f t="shared" si="745"/>
        <v xml:space="preserve"> </v>
      </c>
      <c r="BQ339" s="11" t="str">
        <f t="shared" si="746"/>
        <v>0</v>
      </c>
      <c r="BR339" s="25">
        <f t="shared" si="747"/>
        <v>0</v>
      </c>
      <c r="BS339" s="11" t="str">
        <f t="shared" si="748"/>
        <v>Not Present</v>
      </c>
      <c r="BT339" s="11" t="str">
        <f t="shared" si="749"/>
        <v>0</v>
      </c>
      <c r="BU339" s="12">
        <f t="shared" si="767"/>
        <v>1</v>
      </c>
      <c r="BV339" s="12">
        <f t="shared" si="768"/>
        <v>0</v>
      </c>
      <c r="BW339" s="12">
        <f t="shared" si="758"/>
        <v>1</v>
      </c>
      <c r="BX339" s="12">
        <f t="shared" si="769"/>
        <v>1</v>
      </c>
      <c r="BY339" s="11">
        <f t="shared" si="770"/>
        <v>1</v>
      </c>
      <c r="BZ339" s="11">
        <f t="shared" si="750"/>
        <v>1</v>
      </c>
      <c r="CA339" s="11">
        <f t="shared" si="751"/>
        <v>2</v>
      </c>
      <c r="CB339" s="11">
        <f t="shared" si="752"/>
        <v>2015</v>
      </c>
      <c r="CC339" s="11">
        <f t="shared" si="753"/>
        <v>1</v>
      </c>
      <c r="CD339" s="11" t="str">
        <f t="shared" si="754"/>
        <v>No</v>
      </c>
      <c r="CE339" s="11">
        <f t="shared" si="771"/>
        <v>0</v>
      </c>
      <c r="CF339" s="11">
        <f t="shared" si="772"/>
        <v>0</v>
      </c>
      <c r="CG339" s="11">
        <f t="shared" si="773"/>
        <v>1</v>
      </c>
      <c r="CH339" s="11">
        <f t="shared" si="774"/>
        <v>0</v>
      </c>
      <c r="CI339" s="11">
        <f t="shared" si="755"/>
        <v>1</v>
      </c>
      <c r="CJ339" s="11">
        <f t="shared" si="756"/>
        <v>2</v>
      </c>
    </row>
    <row r="340" spans="1:88" x14ac:dyDescent="0.3">
      <c r="A340" s="11">
        <f t="shared" si="687"/>
        <v>2017</v>
      </c>
      <c r="B340" s="11" t="str">
        <f t="shared" si="688"/>
        <v>08-03-2017 22:16:46 CET</v>
      </c>
      <c r="C340" s="11" t="str">
        <f t="shared" si="689"/>
        <v>Rwanda</v>
      </c>
      <c r="D340" s="11" t="str">
        <f t="shared" si="690"/>
        <v>Rulindo</v>
      </c>
      <c r="E340" s="11" t="str">
        <f t="shared" si="691"/>
        <v>Shyorongi</v>
      </c>
      <c r="F340" s="11" t="str">
        <f t="shared" si="692"/>
        <v>Rutonde</v>
      </c>
      <c r="G340" s="11" t="str">
        <f t="shared" si="693"/>
        <v>Mwagiro</v>
      </c>
      <c r="H340" s="11" t="str">
        <f t="shared" si="694"/>
        <v/>
      </c>
      <c r="I340" s="11" t="str">
        <f t="shared" si="695"/>
        <v/>
      </c>
      <c r="J340" s="11" t="str">
        <f t="shared" si="696"/>
        <v>Kirikumuryango network</v>
      </c>
      <c r="K340" s="11">
        <f t="shared" si="697"/>
        <v>139</v>
      </c>
      <c r="L340" s="11">
        <f t="shared" si="759"/>
        <v>0</v>
      </c>
      <c r="M340" s="11">
        <f t="shared" si="760"/>
        <v>26</v>
      </c>
      <c r="N340" s="11">
        <f t="shared" si="761"/>
        <v>0</v>
      </c>
      <c r="O340" s="11">
        <f t="shared" si="698"/>
        <v>50</v>
      </c>
      <c r="P340" s="11">
        <f t="shared" si="699"/>
        <v>89</v>
      </c>
      <c r="Q340" s="13">
        <f t="shared" si="762"/>
        <v>0.35971223021582732</v>
      </c>
      <c r="R340" s="11">
        <f t="shared" si="763"/>
        <v>0</v>
      </c>
      <c r="S340" s="11">
        <f t="shared" si="700"/>
        <v>1</v>
      </c>
      <c r="T340" s="11">
        <f t="shared" si="701"/>
        <v>1</v>
      </c>
      <c r="U340" s="11" t="str">
        <f t="shared" si="702"/>
        <v>Piped Network -- Gravity Only</v>
      </c>
      <c r="V340" s="11">
        <f t="shared" si="703"/>
        <v>2013</v>
      </c>
      <c r="W340" s="11" t="str">
        <f t="shared" si="704"/>
        <v>Governement (District, Wasac) And Water For People</v>
      </c>
      <c r="X340" s="11" t="str">
        <f t="shared" si="705"/>
        <v>Spring</v>
      </c>
      <c r="Y340" s="11">
        <f t="shared" si="706"/>
        <v>1</v>
      </c>
      <c r="Z340" s="11">
        <f t="shared" si="707"/>
        <v>1</v>
      </c>
      <c r="AA340" s="11">
        <f t="shared" si="708"/>
        <v>1</v>
      </c>
      <c r="AB340" s="11" t="str">
        <f t="shared" si="709"/>
        <v>"Springbox" --Intake Structure At A Spring</v>
      </c>
      <c r="AC340" s="11">
        <f t="shared" si="710"/>
        <v>1</v>
      </c>
      <c r="AD340" s="11">
        <f t="shared" si="711"/>
        <v>2013</v>
      </c>
      <c r="AE340" s="11">
        <f t="shared" si="712"/>
        <v>1</v>
      </c>
      <c r="AF340" s="11">
        <f t="shared" si="713"/>
        <v>11</v>
      </c>
      <c r="AG340" s="12">
        <f t="shared" si="764"/>
        <v>157090.90909090909</v>
      </c>
      <c r="AH340" s="12">
        <f t="shared" si="765"/>
        <v>628.36363636363637</v>
      </c>
      <c r="AI340" s="11">
        <f t="shared" si="766"/>
        <v>1</v>
      </c>
      <c r="AJ340" s="11">
        <f t="shared" si="714"/>
        <v>1</v>
      </c>
      <c r="AK340" s="11">
        <f t="shared" si="715"/>
        <v>1</v>
      </c>
      <c r="AL340" s="11">
        <f t="shared" si="716"/>
        <v>2013</v>
      </c>
      <c r="AM340" s="11">
        <f t="shared" si="717"/>
        <v>1</v>
      </c>
      <c r="AN340" s="11">
        <f t="shared" si="718"/>
        <v>500</v>
      </c>
      <c r="AO340" s="11">
        <f t="shared" si="719"/>
        <v>1</v>
      </c>
      <c r="AP340" s="11">
        <f t="shared" si="720"/>
        <v>17</v>
      </c>
      <c r="AQ340" s="11">
        <f t="shared" si="721"/>
        <v>2013</v>
      </c>
      <c r="AR340" s="11">
        <f t="shared" si="722"/>
        <v>1</v>
      </c>
      <c r="AS340" s="11">
        <f t="shared" si="723"/>
        <v>1</v>
      </c>
      <c r="AT340" s="11">
        <f t="shared" si="724"/>
        <v>6</v>
      </c>
      <c r="AU340" s="11" t="str">
        <f t="shared" si="725"/>
        <v>Distribution Chamber|Ventouse, Washout</v>
      </c>
      <c r="AV340" s="11">
        <f t="shared" si="726"/>
        <v>2013</v>
      </c>
      <c r="AW340" s="11">
        <f t="shared" si="727"/>
        <v>1</v>
      </c>
      <c r="AX340" s="11">
        <f t="shared" si="728"/>
        <v>1</v>
      </c>
      <c r="AY340" s="11">
        <f t="shared" si="729"/>
        <v>2</v>
      </c>
      <c r="AZ340" s="11">
        <f t="shared" si="730"/>
        <v>2013</v>
      </c>
      <c r="BA340" s="11">
        <f t="shared" si="731"/>
        <v>1</v>
      </c>
      <c r="BB340" s="11">
        <f t="shared" si="732"/>
        <v>3500</v>
      </c>
      <c r="BC340" s="11">
        <f t="shared" si="733"/>
        <v>0</v>
      </c>
      <c r="BD340" s="11" t="str">
        <f t="shared" si="734"/>
        <v xml:space="preserve"> </v>
      </c>
      <c r="BE340" s="11" t="str">
        <f t="shared" si="735"/>
        <v xml:space="preserve"> </v>
      </c>
      <c r="BF340" s="11" t="str">
        <f t="shared" si="736"/>
        <v xml:space="preserve"> </v>
      </c>
      <c r="BG340" s="11" t="str">
        <f t="shared" si="757"/>
        <v xml:space="preserve"> </v>
      </c>
      <c r="BH340" s="11" t="str">
        <f t="shared" si="737"/>
        <v xml:space="preserve"> </v>
      </c>
      <c r="BI340" s="11" t="str">
        <f t="shared" si="738"/>
        <v xml:space="preserve"> </v>
      </c>
      <c r="BJ340" s="11">
        <f t="shared" si="739"/>
        <v>0</v>
      </c>
      <c r="BK340" s="11" t="str">
        <f t="shared" si="740"/>
        <v/>
      </c>
      <c r="BL340" s="11" t="str">
        <f t="shared" si="741"/>
        <v xml:space="preserve"> </v>
      </c>
      <c r="BM340" s="11" t="str">
        <f t="shared" si="742"/>
        <v xml:space="preserve"> </v>
      </c>
      <c r="BN340" s="11" t="str">
        <f t="shared" si="743"/>
        <v xml:space="preserve"> </v>
      </c>
      <c r="BO340" s="11" t="str">
        <f t="shared" si="744"/>
        <v xml:space="preserve"> </v>
      </c>
      <c r="BP340" s="11" t="str">
        <f t="shared" si="745"/>
        <v xml:space="preserve"> </v>
      </c>
      <c r="BQ340" s="11" t="str">
        <f t="shared" si="746"/>
        <v>0</v>
      </c>
      <c r="BR340" s="25">
        <f t="shared" si="747"/>
        <v>0</v>
      </c>
      <c r="BS340" s="11" t="str">
        <f t="shared" si="748"/>
        <v>Not Present</v>
      </c>
      <c r="BT340" s="11" t="str">
        <f t="shared" si="749"/>
        <v>0</v>
      </c>
      <c r="BU340" s="12">
        <f t="shared" si="767"/>
        <v>1</v>
      </c>
      <c r="BV340" s="12">
        <f t="shared" si="768"/>
        <v>0</v>
      </c>
      <c r="BW340" s="12">
        <f t="shared" si="758"/>
        <v>1</v>
      </c>
      <c r="BX340" s="12">
        <f t="shared" si="769"/>
        <v>1</v>
      </c>
      <c r="BY340" s="11">
        <f t="shared" si="770"/>
        <v>1</v>
      </c>
      <c r="BZ340" s="11">
        <f t="shared" si="750"/>
        <v>1</v>
      </c>
      <c r="CA340" s="11">
        <f t="shared" si="751"/>
        <v>1</v>
      </c>
      <c r="CB340" s="11">
        <f t="shared" si="752"/>
        <v>2013</v>
      </c>
      <c r="CC340" s="11">
        <f t="shared" si="753"/>
        <v>1</v>
      </c>
      <c r="CD340" s="11" t="str">
        <f t="shared" si="754"/>
        <v>No</v>
      </c>
      <c r="CE340" s="11">
        <f t="shared" si="771"/>
        <v>0</v>
      </c>
      <c r="CF340" s="11">
        <f t="shared" si="772"/>
        <v>0</v>
      </c>
      <c r="CG340" s="11">
        <f t="shared" si="773"/>
        <v>1</v>
      </c>
      <c r="CH340" s="11">
        <f t="shared" si="774"/>
        <v>0</v>
      </c>
      <c r="CI340" s="11">
        <f t="shared" si="755"/>
        <v>1</v>
      </c>
      <c r="CJ340" s="11">
        <f t="shared" si="756"/>
        <v>1</v>
      </c>
    </row>
    <row r="341" spans="1:88" x14ac:dyDescent="0.3">
      <c r="A341" s="11">
        <f t="shared" si="687"/>
        <v>2017</v>
      </c>
      <c r="B341" s="11" t="str">
        <f t="shared" si="688"/>
        <v>23-03-2017 07:41:57 CET</v>
      </c>
      <c r="C341" s="11" t="str">
        <f t="shared" si="689"/>
        <v>Rwanda</v>
      </c>
      <c r="D341" s="11" t="str">
        <f t="shared" si="690"/>
        <v>Rulindo</v>
      </c>
      <c r="E341" s="11" t="str">
        <f t="shared" si="691"/>
        <v>Masoro</v>
      </c>
      <c r="F341" s="11" t="str">
        <f t="shared" si="692"/>
        <v>Kabuga</v>
      </c>
      <c r="G341" s="11" t="str">
        <f t="shared" si="693"/>
        <v>Karambi</v>
      </c>
      <c r="H341" s="11" t="str">
        <f t="shared" si="694"/>
        <v/>
      </c>
      <c r="I341" s="11" t="str">
        <f t="shared" si="695"/>
        <v/>
      </c>
      <c r="J341" s="11" t="str">
        <f t="shared" si="696"/>
        <v>Mutagata motorised network</v>
      </c>
      <c r="K341" s="11">
        <f t="shared" si="697"/>
        <v>127</v>
      </c>
      <c r="L341" s="11">
        <f t="shared" si="759"/>
        <v>26296</v>
      </c>
      <c r="M341" s="11">
        <f t="shared" si="760"/>
        <v>49</v>
      </c>
      <c r="N341" s="11">
        <f t="shared" si="761"/>
        <v>536.65306122448976</v>
      </c>
      <c r="O341" s="11">
        <f t="shared" si="698"/>
        <v>127</v>
      </c>
      <c r="P341" s="11" t="str">
        <f t="shared" si="699"/>
        <v xml:space="preserve"> </v>
      </c>
      <c r="Q341" s="13">
        <f t="shared" si="762"/>
        <v>1</v>
      </c>
      <c r="R341" s="11">
        <f t="shared" si="763"/>
        <v>1</v>
      </c>
      <c r="S341" s="11">
        <f t="shared" si="700"/>
        <v>0</v>
      </c>
      <c r="T341" s="11">
        <f t="shared" si="701"/>
        <v>1</v>
      </c>
      <c r="U341" s="11" t="str">
        <f t="shared" si="702"/>
        <v>Piped Network With Pump</v>
      </c>
      <c r="V341" s="11">
        <f t="shared" si="703"/>
        <v>1987</v>
      </c>
      <c r="W341" s="11" t="str">
        <f t="shared" si="704"/>
        <v>Governement (District, Wasac) And Water For People</v>
      </c>
      <c r="X341" s="11" t="str">
        <f t="shared" si="705"/>
        <v>Spring</v>
      </c>
      <c r="Y341" s="11">
        <f t="shared" si="706"/>
        <v>1</v>
      </c>
      <c r="Z341" s="11">
        <f t="shared" si="707"/>
        <v>1</v>
      </c>
      <c r="AA341" s="11">
        <f t="shared" si="708"/>
        <v>1</v>
      </c>
      <c r="AB341" s="11" t="str">
        <f t="shared" si="709"/>
        <v>"Springbox" --Intake Structure At A Spring</v>
      </c>
      <c r="AC341" s="11">
        <f t="shared" si="710"/>
        <v>1</v>
      </c>
      <c r="AD341" s="11">
        <f t="shared" si="711"/>
        <v>2007</v>
      </c>
      <c r="AE341" s="11">
        <f t="shared" si="712"/>
        <v>1</v>
      </c>
      <c r="AF341" s="11">
        <f t="shared" si="713"/>
        <v>5</v>
      </c>
      <c r="AG341" s="12">
        <f t="shared" si="764"/>
        <v>345600</v>
      </c>
      <c r="AH341" s="12">
        <f t="shared" si="765"/>
        <v>544.25196850393706</v>
      </c>
      <c r="AI341" s="11">
        <f t="shared" si="766"/>
        <v>1</v>
      </c>
      <c r="AJ341" s="11">
        <f t="shared" si="714"/>
        <v>1</v>
      </c>
      <c r="AK341" s="11">
        <f t="shared" si="715"/>
        <v>1</v>
      </c>
      <c r="AL341" s="11">
        <f t="shared" si="716"/>
        <v>2016</v>
      </c>
      <c r="AM341" s="11">
        <f t="shared" si="717"/>
        <v>1</v>
      </c>
      <c r="AN341" s="11">
        <f t="shared" si="718"/>
        <v>1900</v>
      </c>
      <c r="AO341" s="11">
        <f t="shared" si="719"/>
        <v>1</v>
      </c>
      <c r="AP341" s="11">
        <f t="shared" si="720"/>
        <v>39</v>
      </c>
      <c r="AQ341" s="11">
        <f t="shared" si="721"/>
        <v>2016</v>
      </c>
      <c r="AR341" s="11">
        <f t="shared" si="722"/>
        <v>1</v>
      </c>
      <c r="AS341" s="11">
        <f t="shared" si="723"/>
        <v>1</v>
      </c>
      <c r="AT341" s="11">
        <f t="shared" si="724"/>
        <v>17</v>
      </c>
      <c r="AU341" s="11" t="str">
        <f t="shared" si="725"/>
        <v>Pressure Break Tank|Distribution Chamber|Washout And Air Release</v>
      </c>
      <c r="AV341" s="11">
        <f t="shared" si="726"/>
        <v>2016</v>
      </c>
      <c r="AW341" s="11">
        <f t="shared" si="727"/>
        <v>1</v>
      </c>
      <c r="AX341" s="11">
        <f t="shared" si="728"/>
        <v>1</v>
      </c>
      <c r="AY341" s="11">
        <f t="shared" si="729"/>
        <v>6</v>
      </c>
      <c r="AZ341" s="11">
        <f t="shared" si="730"/>
        <v>2016</v>
      </c>
      <c r="BA341" s="11">
        <f t="shared" si="731"/>
        <v>1</v>
      </c>
      <c r="BB341" s="11">
        <f t="shared" si="732"/>
        <v>40000</v>
      </c>
      <c r="BC341" s="11">
        <f t="shared" si="733"/>
        <v>1</v>
      </c>
      <c r="BD341" s="11">
        <f t="shared" si="734"/>
        <v>5</v>
      </c>
      <c r="BE341" s="11">
        <f t="shared" si="735"/>
        <v>2017</v>
      </c>
      <c r="BF341" s="11">
        <f t="shared" si="736"/>
        <v>1</v>
      </c>
      <c r="BG341" s="11">
        <f t="shared" si="757"/>
        <v>1</v>
      </c>
      <c r="BH341" s="11">
        <f t="shared" si="737"/>
        <v>2016</v>
      </c>
      <c r="BI341" s="11">
        <f t="shared" si="738"/>
        <v>1</v>
      </c>
      <c r="BJ341" s="11">
        <f t="shared" si="739"/>
        <v>1</v>
      </c>
      <c r="BK341" s="11" t="str">
        <f t="shared" si="740"/>
        <v>Disinfection/Chlorination</v>
      </c>
      <c r="BL341" s="11">
        <f t="shared" si="741"/>
        <v>2017</v>
      </c>
      <c r="BM341" s="11">
        <f t="shared" si="742"/>
        <v>1</v>
      </c>
      <c r="BN341" s="11">
        <f t="shared" si="743"/>
        <v>0</v>
      </c>
      <c r="BO341" s="11" t="str">
        <f t="shared" si="744"/>
        <v xml:space="preserve"> </v>
      </c>
      <c r="BP341" s="11" t="str">
        <f t="shared" si="745"/>
        <v xml:space="preserve"> </v>
      </c>
      <c r="BQ341" s="11" t="str">
        <f t="shared" si="746"/>
        <v>0</v>
      </c>
      <c r="BR341" s="25">
        <f t="shared" si="747"/>
        <v>0</v>
      </c>
      <c r="BS341" s="11" t="str">
        <f t="shared" si="748"/>
        <v>Not Present</v>
      </c>
      <c r="BT341" s="11" t="str">
        <f t="shared" si="749"/>
        <v>0</v>
      </c>
      <c r="BU341" s="12">
        <f t="shared" si="767"/>
        <v>1</v>
      </c>
      <c r="BV341" s="12">
        <f t="shared" si="768"/>
        <v>0</v>
      </c>
      <c r="BW341" s="12">
        <f t="shared" si="758"/>
        <v>1</v>
      </c>
      <c r="BX341" s="12">
        <f t="shared" si="769"/>
        <v>1</v>
      </c>
      <c r="BY341" s="11">
        <f t="shared" si="770"/>
        <v>1</v>
      </c>
      <c r="BZ341" s="11">
        <f t="shared" si="750"/>
        <v>1</v>
      </c>
      <c r="CA341" s="11">
        <f t="shared" si="751"/>
        <v>64</v>
      </c>
      <c r="CB341" s="11">
        <f t="shared" si="752"/>
        <v>2016</v>
      </c>
      <c r="CC341" s="11">
        <f t="shared" si="753"/>
        <v>1</v>
      </c>
      <c r="CD341" s="11" t="str">
        <f t="shared" si="754"/>
        <v>No</v>
      </c>
      <c r="CE341" s="11">
        <f t="shared" si="771"/>
        <v>0</v>
      </c>
      <c r="CF341" s="11">
        <f t="shared" si="772"/>
        <v>0</v>
      </c>
      <c r="CG341" s="11">
        <f t="shared" si="773"/>
        <v>1</v>
      </c>
      <c r="CH341" s="11">
        <f t="shared" si="774"/>
        <v>0</v>
      </c>
      <c r="CI341" s="11">
        <f t="shared" si="755"/>
        <v>1</v>
      </c>
      <c r="CJ341" s="11">
        <f t="shared" si="756"/>
        <v>1</v>
      </c>
    </row>
    <row r="342" spans="1:88" x14ac:dyDescent="0.3">
      <c r="A342" s="11">
        <f t="shared" si="687"/>
        <v>2017</v>
      </c>
      <c r="B342" s="11" t="str">
        <f t="shared" si="688"/>
        <v>13-03-2017 22:16:58 CET</v>
      </c>
      <c r="C342" s="11" t="str">
        <f t="shared" si="689"/>
        <v>Rwanda</v>
      </c>
      <c r="D342" s="11" t="str">
        <f t="shared" si="690"/>
        <v>Rulindo</v>
      </c>
      <c r="E342" s="11" t="str">
        <f t="shared" si="691"/>
        <v>Bushoki</v>
      </c>
      <c r="F342" s="11" t="str">
        <f t="shared" si="692"/>
        <v>Giko</v>
      </c>
      <c r="G342" s="11" t="str">
        <f t="shared" si="693"/>
        <v>Buramira</v>
      </c>
      <c r="H342" s="11" t="str">
        <f t="shared" si="694"/>
        <v/>
      </c>
      <c r="I342" s="11" t="str">
        <f t="shared" si="695"/>
        <v/>
      </c>
      <c r="J342" s="11" t="str">
        <f t="shared" si="696"/>
        <v>Buramira water point/Buramira gravity</v>
      </c>
      <c r="K342" s="11">
        <f t="shared" si="697"/>
        <v>104</v>
      </c>
      <c r="L342" s="11">
        <f t="shared" si="759"/>
        <v>1255</v>
      </c>
      <c r="M342" s="11">
        <f t="shared" si="760"/>
        <v>1</v>
      </c>
      <c r="N342" s="11">
        <f t="shared" si="761"/>
        <v>1255</v>
      </c>
      <c r="O342" s="11">
        <f t="shared" si="698"/>
        <v>104</v>
      </c>
      <c r="P342" s="11" t="str">
        <f t="shared" si="699"/>
        <v xml:space="preserve"> </v>
      </c>
      <c r="Q342" s="13">
        <f t="shared" si="762"/>
        <v>1</v>
      </c>
      <c r="R342" s="11">
        <f t="shared" si="763"/>
        <v>1</v>
      </c>
      <c r="S342" s="11">
        <f t="shared" si="700"/>
        <v>0</v>
      </c>
      <c r="T342" s="11">
        <f t="shared" si="701"/>
        <v>1</v>
      </c>
      <c r="U342" s="11" t="str">
        <f t="shared" si="702"/>
        <v>Piped Network -- Gravity Only</v>
      </c>
      <c r="V342" s="11">
        <f t="shared" si="703"/>
        <v>2015</v>
      </c>
      <c r="W342" s="11" t="str">
        <f t="shared" si="704"/>
        <v>Gor</v>
      </c>
      <c r="X342" s="11" t="str">
        <f t="shared" si="705"/>
        <v>Spring</v>
      </c>
      <c r="Y342" s="11">
        <f t="shared" si="706"/>
        <v>2</v>
      </c>
      <c r="Z342" s="11">
        <f t="shared" si="707"/>
        <v>1</v>
      </c>
      <c r="AA342" s="11">
        <f t="shared" si="708"/>
        <v>0</v>
      </c>
      <c r="AB342" s="11" t="str">
        <f t="shared" si="709"/>
        <v/>
      </c>
      <c r="AC342" s="11" t="str">
        <f t="shared" si="710"/>
        <v xml:space="preserve"> </v>
      </c>
      <c r="AD342" s="11" t="str">
        <f t="shared" si="711"/>
        <v xml:space="preserve"> </v>
      </c>
      <c r="AE342" s="11" t="str">
        <f t="shared" si="712"/>
        <v xml:space="preserve"> </v>
      </c>
      <c r="AF342" s="11">
        <f t="shared" si="713"/>
        <v>30</v>
      </c>
      <c r="AG342" s="12">
        <f t="shared" si="764"/>
        <v>57600</v>
      </c>
      <c r="AH342" s="12">
        <f t="shared" si="765"/>
        <v>110.76923076923077</v>
      </c>
      <c r="AI342" s="11">
        <f t="shared" si="766"/>
        <v>1</v>
      </c>
      <c r="AJ342" s="11">
        <f t="shared" si="714"/>
        <v>0</v>
      </c>
      <c r="AK342" s="11" t="str">
        <f t="shared" si="715"/>
        <v xml:space="preserve"> </v>
      </c>
      <c r="AL342" s="11" t="str">
        <f t="shared" si="716"/>
        <v xml:space="preserve"> </v>
      </c>
      <c r="AM342" s="11" t="str">
        <f t="shared" si="717"/>
        <v xml:space="preserve"> </v>
      </c>
      <c r="AN342" s="11" t="str">
        <f t="shared" si="718"/>
        <v xml:space="preserve"> </v>
      </c>
      <c r="AO342" s="11">
        <f t="shared" si="719"/>
        <v>0</v>
      </c>
      <c r="AP342" s="11" t="str">
        <f t="shared" si="720"/>
        <v xml:space="preserve"> </v>
      </c>
      <c r="AQ342" s="11" t="str">
        <f t="shared" si="721"/>
        <v xml:space="preserve"> </v>
      </c>
      <c r="AR342" s="11" t="str">
        <f t="shared" si="722"/>
        <v xml:space="preserve"> </v>
      </c>
      <c r="AS342" s="11">
        <f t="shared" si="723"/>
        <v>0</v>
      </c>
      <c r="AT342" s="11" t="str">
        <f t="shared" si="724"/>
        <v xml:space="preserve"> </v>
      </c>
      <c r="AU342" s="11" t="str">
        <f t="shared" si="725"/>
        <v/>
      </c>
      <c r="AV342" s="11" t="str">
        <f t="shared" si="726"/>
        <v xml:space="preserve"> </v>
      </c>
      <c r="AW342" s="11" t="str">
        <f t="shared" si="727"/>
        <v xml:space="preserve"> </v>
      </c>
      <c r="AX342" s="11">
        <f t="shared" si="728"/>
        <v>0</v>
      </c>
      <c r="AY342" s="11" t="str">
        <f t="shared" si="729"/>
        <v xml:space="preserve"> </v>
      </c>
      <c r="AZ342" s="11" t="str">
        <f t="shared" si="730"/>
        <v xml:space="preserve"> </v>
      </c>
      <c r="BA342" s="11" t="str">
        <f t="shared" si="731"/>
        <v xml:space="preserve"> </v>
      </c>
      <c r="BB342" s="11" t="str">
        <f t="shared" si="732"/>
        <v xml:space="preserve"> </v>
      </c>
      <c r="BC342" s="11">
        <f t="shared" si="733"/>
        <v>0</v>
      </c>
      <c r="BD342" s="11" t="str">
        <f t="shared" si="734"/>
        <v xml:space="preserve"> </v>
      </c>
      <c r="BE342" s="11" t="str">
        <f t="shared" si="735"/>
        <v xml:space="preserve"> </v>
      </c>
      <c r="BF342" s="11" t="str">
        <f t="shared" si="736"/>
        <v xml:space="preserve"> </v>
      </c>
      <c r="BG342" s="11" t="str">
        <f t="shared" si="757"/>
        <v xml:space="preserve"> </v>
      </c>
      <c r="BH342" s="11" t="str">
        <f t="shared" si="737"/>
        <v xml:space="preserve"> </v>
      </c>
      <c r="BI342" s="11" t="str">
        <f t="shared" si="738"/>
        <v xml:space="preserve"> </v>
      </c>
      <c r="BJ342" s="11">
        <f t="shared" si="739"/>
        <v>0</v>
      </c>
      <c r="BK342" s="11" t="str">
        <f t="shared" si="740"/>
        <v/>
      </c>
      <c r="BL342" s="11" t="str">
        <f t="shared" si="741"/>
        <v xml:space="preserve"> </v>
      </c>
      <c r="BM342" s="11" t="str">
        <f t="shared" si="742"/>
        <v xml:space="preserve"> </v>
      </c>
      <c r="BN342" s="11" t="str">
        <f t="shared" si="743"/>
        <v xml:space="preserve"> </v>
      </c>
      <c r="BO342" s="11" t="str">
        <f t="shared" si="744"/>
        <v xml:space="preserve"> </v>
      </c>
      <c r="BP342" s="11" t="str">
        <f t="shared" si="745"/>
        <v xml:space="preserve"> </v>
      </c>
      <c r="BQ342" s="11" t="str">
        <f t="shared" si="746"/>
        <v>0</v>
      </c>
      <c r="BR342" s="25">
        <f t="shared" si="747"/>
        <v>0</v>
      </c>
      <c r="BS342" s="11" t="str">
        <f t="shared" si="748"/>
        <v>Not Present</v>
      </c>
      <c r="BT342" s="11" t="str">
        <f t="shared" si="749"/>
        <v>0</v>
      </c>
      <c r="BU342" s="12">
        <f t="shared" si="767"/>
        <v>1</v>
      </c>
      <c r="BV342" s="12">
        <f t="shared" si="768"/>
        <v>0</v>
      </c>
      <c r="BW342" s="12">
        <f t="shared" si="758"/>
        <v>1</v>
      </c>
      <c r="BX342" s="12">
        <f t="shared" si="769"/>
        <v>1</v>
      </c>
      <c r="BY342" s="11">
        <f t="shared" si="770"/>
        <v>1</v>
      </c>
      <c r="BZ342" s="11">
        <f t="shared" si="750"/>
        <v>1</v>
      </c>
      <c r="CA342" s="11">
        <f t="shared" si="751"/>
        <v>1</v>
      </c>
      <c r="CB342" s="11">
        <f t="shared" si="752"/>
        <v>2015</v>
      </c>
      <c r="CC342" s="11">
        <f t="shared" si="753"/>
        <v>1</v>
      </c>
      <c r="CD342" s="11" t="str">
        <f t="shared" si="754"/>
        <v>No</v>
      </c>
      <c r="CE342" s="11">
        <f t="shared" si="771"/>
        <v>0</v>
      </c>
      <c r="CF342" s="11">
        <f t="shared" si="772"/>
        <v>0</v>
      </c>
      <c r="CG342" s="11">
        <f t="shared" si="773"/>
        <v>1</v>
      </c>
      <c r="CH342" s="11">
        <f t="shared" si="774"/>
        <v>0</v>
      </c>
      <c r="CI342" s="11">
        <f t="shared" si="755"/>
        <v>1</v>
      </c>
      <c r="CJ342" s="11">
        <f t="shared" si="756"/>
        <v>1</v>
      </c>
    </row>
    <row r="343" spans="1:88" x14ac:dyDescent="0.3">
      <c r="A343" s="11">
        <f t="shared" si="687"/>
        <v>2017</v>
      </c>
      <c r="B343" s="11" t="str">
        <f t="shared" si="688"/>
        <v>08-03-2017 20:43:19 CET</v>
      </c>
      <c r="C343" s="11" t="str">
        <f t="shared" si="689"/>
        <v>Rwanda</v>
      </c>
      <c r="D343" s="11" t="str">
        <f t="shared" si="690"/>
        <v>Rulindo</v>
      </c>
      <c r="E343" s="11" t="str">
        <f t="shared" si="691"/>
        <v>Rusiga</v>
      </c>
      <c r="F343" s="11" t="str">
        <f t="shared" si="692"/>
        <v>Gako</v>
      </c>
      <c r="G343" s="11" t="str">
        <f t="shared" si="693"/>
        <v>Rwintare</v>
      </c>
      <c r="H343" s="11" t="str">
        <f t="shared" si="694"/>
        <v/>
      </c>
      <c r="I343" s="11" t="str">
        <f t="shared" si="695"/>
        <v/>
      </c>
      <c r="J343" s="11" t="str">
        <f t="shared" si="696"/>
        <v>kinywamagana pumping network</v>
      </c>
      <c r="K343" s="11">
        <f t="shared" si="697"/>
        <v>281</v>
      </c>
      <c r="L343" s="11">
        <f t="shared" si="759"/>
        <v>6436</v>
      </c>
      <c r="M343" s="11">
        <f t="shared" si="760"/>
        <v>26</v>
      </c>
      <c r="N343" s="11">
        <f t="shared" si="761"/>
        <v>247.53846153846155</v>
      </c>
      <c r="O343" s="11">
        <f t="shared" si="698"/>
        <v>80</v>
      </c>
      <c r="P343" s="11">
        <f t="shared" si="699"/>
        <v>201</v>
      </c>
      <c r="Q343" s="13">
        <f t="shared" si="762"/>
        <v>0.28469750889679718</v>
      </c>
      <c r="R343" s="11">
        <f t="shared" si="763"/>
        <v>0</v>
      </c>
      <c r="S343" s="11">
        <f t="shared" si="700"/>
        <v>1</v>
      </c>
      <c r="T343" s="11">
        <f t="shared" si="701"/>
        <v>1</v>
      </c>
      <c r="U343" s="11" t="str">
        <f t="shared" si="702"/>
        <v>Piped Network With Pump</v>
      </c>
      <c r="V343" s="11">
        <f t="shared" si="703"/>
        <v>2013</v>
      </c>
      <c r="W343" s="11" t="str">
        <f t="shared" si="704"/>
        <v>Governement (District, Wasac) And Water For People</v>
      </c>
      <c r="X343" s="11" t="str">
        <f t="shared" si="705"/>
        <v>Spring</v>
      </c>
      <c r="Y343" s="11">
        <f t="shared" si="706"/>
        <v>7</v>
      </c>
      <c r="Z343" s="11">
        <f t="shared" si="707"/>
        <v>1</v>
      </c>
      <c r="AA343" s="11">
        <f t="shared" si="708"/>
        <v>1</v>
      </c>
      <c r="AB343" s="11" t="str">
        <f t="shared" si="709"/>
        <v>"Springbox" --Intake Structure At A Spring</v>
      </c>
      <c r="AC343" s="11">
        <f t="shared" si="710"/>
        <v>3</v>
      </c>
      <c r="AD343" s="11">
        <f t="shared" si="711"/>
        <v>2013</v>
      </c>
      <c r="AE343" s="11">
        <f t="shared" si="712"/>
        <v>1</v>
      </c>
      <c r="AF343" s="11">
        <f t="shared" si="713"/>
        <v>10</v>
      </c>
      <c r="AG343" s="12">
        <f t="shared" si="764"/>
        <v>172800</v>
      </c>
      <c r="AH343" s="12">
        <f t="shared" si="765"/>
        <v>432</v>
      </c>
      <c r="AI343" s="11">
        <f t="shared" si="766"/>
        <v>1</v>
      </c>
      <c r="AJ343" s="11">
        <f t="shared" si="714"/>
        <v>1</v>
      </c>
      <c r="AK343" s="11">
        <f t="shared" si="715"/>
        <v>1</v>
      </c>
      <c r="AL343" s="11">
        <f t="shared" si="716"/>
        <v>2013</v>
      </c>
      <c r="AM343" s="11">
        <f t="shared" si="717"/>
        <v>1</v>
      </c>
      <c r="AN343" s="11">
        <f t="shared" si="718"/>
        <v>1500</v>
      </c>
      <c r="AO343" s="11">
        <f t="shared" si="719"/>
        <v>1</v>
      </c>
      <c r="AP343" s="11">
        <f t="shared" si="720"/>
        <v>20</v>
      </c>
      <c r="AQ343" s="11">
        <f t="shared" si="721"/>
        <v>2013</v>
      </c>
      <c r="AR343" s="11">
        <f t="shared" si="722"/>
        <v>1</v>
      </c>
      <c r="AS343" s="11">
        <f t="shared" si="723"/>
        <v>1</v>
      </c>
      <c r="AT343" s="11">
        <f t="shared" si="724"/>
        <v>25</v>
      </c>
      <c r="AU343" s="11" t="str">
        <f t="shared" si="725"/>
        <v>Distribution Chamber|Ventouse, Washout</v>
      </c>
      <c r="AV343" s="11">
        <f t="shared" si="726"/>
        <v>2013</v>
      </c>
      <c r="AW343" s="11">
        <f t="shared" si="727"/>
        <v>1</v>
      </c>
      <c r="AX343" s="11">
        <f t="shared" si="728"/>
        <v>1</v>
      </c>
      <c r="AY343" s="11">
        <f t="shared" si="729"/>
        <v>4</v>
      </c>
      <c r="AZ343" s="11">
        <f t="shared" si="730"/>
        <v>2013</v>
      </c>
      <c r="BA343" s="11">
        <f t="shared" si="731"/>
        <v>1</v>
      </c>
      <c r="BB343" s="11">
        <f t="shared" si="732"/>
        <v>11000</v>
      </c>
      <c r="BC343" s="11">
        <f t="shared" si="733"/>
        <v>1</v>
      </c>
      <c r="BD343" s="11">
        <f t="shared" si="734"/>
        <v>2</v>
      </c>
      <c r="BE343" s="11">
        <f t="shared" si="735"/>
        <v>2013</v>
      </c>
      <c r="BF343" s="11">
        <f t="shared" si="736"/>
        <v>2</v>
      </c>
      <c r="BG343" s="11">
        <f t="shared" si="757"/>
        <v>1</v>
      </c>
      <c r="BH343" s="11">
        <f t="shared" si="737"/>
        <v>2013</v>
      </c>
      <c r="BI343" s="11">
        <f t="shared" si="738"/>
        <v>1</v>
      </c>
      <c r="BJ343" s="11">
        <f t="shared" si="739"/>
        <v>0</v>
      </c>
      <c r="BK343" s="11" t="str">
        <f t="shared" si="740"/>
        <v/>
      </c>
      <c r="BL343" s="11" t="str">
        <f t="shared" si="741"/>
        <v xml:space="preserve"> </v>
      </c>
      <c r="BM343" s="11" t="str">
        <f t="shared" si="742"/>
        <v xml:space="preserve"> </v>
      </c>
      <c r="BN343" s="11" t="str">
        <f t="shared" si="743"/>
        <v xml:space="preserve"> </v>
      </c>
      <c r="BO343" s="11" t="str">
        <f t="shared" si="744"/>
        <v xml:space="preserve"> </v>
      </c>
      <c r="BP343" s="11" t="str">
        <f t="shared" si="745"/>
        <v xml:space="preserve"> </v>
      </c>
      <c r="BQ343" s="11" t="str">
        <f t="shared" si="746"/>
        <v>0</v>
      </c>
      <c r="BR343" s="25">
        <f t="shared" si="747"/>
        <v>0</v>
      </c>
      <c r="BS343" s="11" t="str">
        <f t="shared" si="748"/>
        <v>Not Present</v>
      </c>
      <c r="BT343" s="11" t="str">
        <f t="shared" si="749"/>
        <v>0</v>
      </c>
      <c r="BU343" s="12">
        <f t="shared" si="767"/>
        <v>1</v>
      </c>
      <c r="BV343" s="12">
        <f t="shared" si="768"/>
        <v>0</v>
      </c>
      <c r="BW343" s="12">
        <f t="shared" si="758"/>
        <v>1</v>
      </c>
      <c r="BX343" s="12">
        <f t="shared" si="769"/>
        <v>1</v>
      </c>
      <c r="BY343" s="11">
        <f t="shared" si="770"/>
        <v>1</v>
      </c>
      <c r="BZ343" s="11">
        <f t="shared" si="750"/>
        <v>1</v>
      </c>
      <c r="CA343" s="11">
        <f t="shared" si="751"/>
        <v>1</v>
      </c>
      <c r="CB343" s="11">
        <f t="shared" si="752"/>
        <v>2013</v>
      </c>
      <c r="CC343" s="11">
        <f t="shared" si="753"/>
        <v>1</v>
      </c>
      <c r="CD343" s="11" t="str">
        <f t="shared" si="754"/>
        <v>No</v>
      </c>
      <c r="CE343" s="11">
        <f t="shared" si="771"/>
        <v>0</v>
      </c>
      <c r="CF343" s="11">
        <f t="shared" si="772"/>
        <v>0</v>
      </c>
      <c r="CG343" s="11">
        <f t="shared" si="773"/>
        <v>1</v>
      </c>
      <c r="CH343" s="11">
        <f t="shared" si="774"/>
        <v>0</v>
      </c>
      <c r="CI343" s="11">
        <f t="shared" si="755"/>
        <v>1</v>
      </c>
      <c r="CJ343" s="11">
        <f t="shared" si="756"/>
        <v>2</v>
      </c>
    </row>
    <row r="344" spans="1:88" x14ac:dyDescent="0.3">
      <c r="A344" s="11">
        <f t="shared" si="687"/>
        <v>2017</v>
      </c>
      <c r="B344" s="11" t="str">
        <f t="shared" si="688"/>
        <v>08-03-2017 19:50:43 CET</v>
      </c>
      <c r="C344" s="11" t="str">
        <f t="shared" si="689"/>
        <v>Rwanda</v>
      </c>
      <c r="D344" s="11" t="str">
        <f t="shared" si="690"/>
        <v>Rulindo</v>
      </c>
      <c r="E344" s="11" t="str">
        <f t="shared" si="691"/>
        <v>Shyorongi</v>
      </c>
      <c r="F344" s="11" t="str">
        <f t="shared" si="692"/>
        <v>Bugaragara</v>
      </c>
      <c r="G344" s="11" t="str">
        <f t="shared" si="693"/>
        <v>Kigarama</v>
      </c>
      <c r="H344" s="11" t="str">
        <f t="shared" si="694"/>
        <v/>
      </c>
      <c r="I344" s="11" t="str">
        <f t="shared" si="695"/>
        <v/>
      </c>
      <c r="J344" s="11" t="str">
        <f t="shared" si="696"/>
        <v>kinywamagana pumping network</v>
      </c>
      <c r="K344" s="11">
        <f t="shared" si="697"/>
        <v>233</v>
      </c>
      <c r="L344" s="11">
        <f t="shared" si="759"/>
        <v>6436</v>
      </c>
      <c r="M344" s="11">
        <f t="shared" si="760"/>
        <v>26</v>
      </c>
      <c r="N344" s="11">
        <f t="shared" si="761"/>
        <v>247.53846153846155</v>
      </c>
      <c r="O344" s="11">
        <f t="shared" si="698"/>
        <v>69</v>
      </c>
      <c r="P344" s="11">
        <f t="shared" si="699"/>
        <v>164</v>
      </c>
      <c r="Q344" s="13">
        <f t="shared" si="762"/>
        <v>0.29613733905579398</v>
      </c>
      <c r="R344" s="11">
        <f t="shared" si="763"/>
        <v>0</v>
      </c>
      <c r="S344" s="11">
        <f t="shared" si="700"/>
        <v>1</v>
      </c>
      <c r="T344" s="11">
        <f t="shared" si="701"/>
        <v>1</v>
      </c>
      <c r="U344" s="11" t="str">
        <f t="shared" si="702"/>
        <v>Piped Network With Pump</v>
      </c>
      <c r="V344" s="11">
        <f t="shared" si="703"/>
        <v>2013</v>
      </c>
      <c r="W344" s="11" t="str">
        <f t="shared" si="704"/>
        <v>Governement (District, Wasac) And Water For People</v>
      </c>
      <c r="X344" s="11" t="str">
        <f t="shared" si="705"/>
        <v>Spring</v>
      </c>
      <c r="Y344" s="11">
        <f t="shared" si="706"/>
        <v>7</v>
      </c>
      <c r="Z344" s="11">
        <f t="shared" si="707"/>
        <v>1</v>
      </c>
      <c r="AA344" s="11">
        <f t="shared" si="708"/>
        <v>1</v>
      </c>
      <c r="AB344" s="11" t="str">
        <f t="shared" si="709"/>
        <v>"Springbox" --Intake Structure At A Spring</v>
      </c>
      <c r="AC344" s="11">
        <f t="shared" si="710"/>
        <v>3</v>
      </c>
      <c r="AD344" s="11">
        <f t="shared" si="711"/>
        <v>2013</v>
      </c>
      <c r="AE344" s="11">
        <f t="shared" si="712"/>
        <v>1</v>
      </c>
      <c r="AF344" s="11">
        <f t="shared" si="713"/>
        <v>10</v>
      </c>
      <c r="AG344" s="12">
        <f t="shared" si="764"/>
        <v>172800</v>
      </c>
      <c r="AH344" s="12">
        <f t="shared" si="765"/>
        <v>500.86956521739131</v>
      </c>
      <c r="AI344" s="11">
        <f t="shared" si="766"/>
        <v>1</v>
      </c>
      <c r="AJ344" s="11">
        <f t="shared" si="714"/>
        <v>1</v>
      </c>
      <c r="AK344" s="11">
        <f t="shared" si="715"/>
        <v>1</v>
      </c>
      <c r="AL344" s="11">
        <f t="shared" si="716"/>
        <v>2013</v>
      </c>
      <c r="AM344" s="11">
        <f t="shared" si="717"/>
        <v>1</v>
      </c>
      <c r="AN344" s="11">
        <f t="shared" si="718"/>
        <v>1500</v>
      </c>
      <c r="AO344" s="11">
        <f t="shared" si="719"/>
        <v>1</v>
      </c>
      <c r="AP344" s="11">
        <f t="shared" si="720"/>
        <v>20</v>
      </c>
      <c r="AQ344" s="11">
        <f t="shared" si="721"/>
        <v>2013</v>
      </c>
      <c r="AR344" s="11">
        <f t="shared" si="722"/>
        <v>1</v>
      </c>
      <c r="AS344" s="11">
        <f t="shared" si="723"/>
        <v>1</v>
      </c>
      <c r="AT344" s="11">
        <f t="shared" si="724"/>
        <v>25</v>
      </c>
      <c r="AU344" s="11" t="str">
        <f t="shared" si="725"/>
        <v>Distribution Chamber|Ventouse, Washout</v>
      </c>
      <c r="AV344" s="11">
        <f t="shared" si="726"/>
        <v>2013</v>
      </c>
      <c r="AW344" s="11">
        <f t="shared" si="727"/>
        <v>1</v>
      </c>
      <c r="AX344" s="11">
        <f t="shared" si="728"/>
        <v>1</v>
      </c>
      <c r="AY344" s="11">
        <f t="shared" si="729"/>
        <v>4</v>
      </c>
      <c r="AZ344" s="11">
        <f t="shared" si="730"/>
        <v>2013</v>
      </c>
      <c r="BA344" s="11">
        <f t="shared" si="731"/>
        <v>1</v>
      </c>
      <c r="BB344" s="11">
        <f t="shared" si="732"/>
        <v>11000</v>
      </c>
      <c r="BC344" s="11">
        <f t="shared" si="733"/>
        <v>1</v>
      </c>
      <c r="BD344" s="11">
        <f t="shared" si="734"/>
        <v>2</v>
      </c>
      <c r="BE344" s="11">
        <f t="shared" si="735"/>
        <v>2013</v>
      </c>
      <c r="BF344" s="11">
        <f t="shared" si="736"/>
        <v>2</v>
      </c>
      <c r="BG344" s="11">
        <f t="shared" si="757"/>
        <v>1</v>
      </c>
      <c r="BH344" s="11">
        <f t="shared" si="737"/>
        <v>2013</v>
      </c>
      <c r="BI344" s="11">
        <f t="shared" si="738"/>
        <v>1</v>
      </c>
      <c r="BJ344" s="11">
        <f t="shared" si="739"/>
        <v>0</v>
      </c>
      <c r="BK344" s="11" t="str">
        <f t="shared" si="740"/>
        <v/>
      </c>
      <c r="BL344" s="11" t="str">
        <f t="shared" si="741"/>
        <v xml:space="preserve"> </v>
      </c>
      <c r="BM344" s="11" t="str">
        <f t="shared" si="742"/>
        <v xml:space="preserve"> </v>
      </c>
      <c r="BN344" s="11" t="str">
        <f t="shared" si="743"/>
        <v xml:space="preserve"> </v>
      </c>
      <c r="BO344" s="11" t="str">
        <f t="shared" si="744"/>
        <v xml:space="preserve"> </v>
      </c>
      <c r="BP344" s="11" t="str">
        <f t="shared" si="745"/>
        <v xml:space="preserve"> </v>
      </c>
      <c r="BQ344" s="11" t="str">
        <f t="shared" si="746"/>
        <v>0</v>
      </c>
      <c r="BR344" s="25">
        <f t="shared" si="747"/>
        <v>0</v>
      </c>
      <c r="BS344" s="11" t="str">
        <f t="shared" si="748"/>
        <v>Not Present</v>
      </c>
      <c r="BT344" s="11" t="str">
        <f t="shared" si="749"/>
        <v>0</v>
      </c>
      <c r="BU344" s="12">
        <f t="shared" si="767"/>
        <v>1</v>
      </c>
      <c r="BV344" s="12">
        <f t="shared" si="768"/>
        <v>0</v>
      </c>
      <c r="BW344" s="12">
        <f t="shared" si="758"/>
        <v>1</v>
      </c>
      <c r="BX344" s="12">
        <f t="shared" si="769"/>
        <v>1</v>
      </c>
      <c r="BY344" s="11">
        <f t="shared" si="770"/>
        <v>1</v>
      </c>
      <c r="BZ344" s="11">
        <f t="shared" si="750"/>
        <v>1</v>
      </c>
      <c r="CA344" s="11">
        <f t="shared" si="751"/>
        <v>1</v>
      </c>
      <c r="CB344" s="11">
        <f t="shared" si="752"/>
        <v>2013</v>
      </c>
      <c r="CC344" s="11">
        <f t="shared" si="753"/>
        <v>1</v>
      </c>
      <c r="CD344" s="11" t="str">
        <f t="shared" si="754"/>
        <v>No</v>
      </c>
      <c r="CE344" s="11">
        <f t="shared" si="771"/>
        <v>0</v>
      </c>
      <c r="CF344" s="11">
        <f t="shared" si="772"/>
        <v>0</v>
      </c>
      <c r="CG344" s="11">
        <f t="shared" si="773"/>
        <v>1</v>
      </c>
      <c r="CH344" s="11">
        <f t="shared" si="774"/>
        <v>0</v>
      </c>
      <c r="CI344" s="11">
        <f t="shared" si="755"/>
        <v>1</v>
      </c>
      <c r="CJ344" s="11">
        <f t="shared" si="756"/>
        <v>2</v>
      </c>
    </row>
    <row r="345" spans="1:88" x14ac:dyDescent="0.3">
      <c r="A345" s="11">
        <f t="shared" si="687"/>
        <v>2017</v>
      </c>
      <c r="B345" s="11" t="str">
        <f t="shared" si="688"/>
        <v>07-03-2017 12:05:42 CET</v>
      </c>
      <c r="C345" s="11" t="str">
        <f t="shared" si="689"/>
        <v>Rwanda</v>
      </c>
      <c r="D345" s="11" t="str">
        <f t="shared" si="690"/>
        <v>Rulindo</v>
      </c>
      <c r="E345" s="11" t="str">
        <f t="shared" si="691"/>
        <v>Mbogo</v>
      </c>
      <c r="F345" s="11" t="str">
        <f t="shared" si="692"/>
        <v>Bukoro</v>
      </c>
      <c r="G345" s="11" t="str">
        <f t="shared" si="693"/>
        <v>Gasama</v>
      </c>
      <c r="H345" s="11" t="str">
        <f t="shared" si="694"/>
        <v/>
      </c>
      <c r="I345" s="11" t="str">
        <f t="shared" si="695"/>
        <v/>
      </c>
      <c r="J345" s="11" t="str">
        <f t="shared" si="696"/>
        <v>Gasama</v>
      </c>
      <c r="K345" s="11">
        <f t="shared" si="697"/>
        <v>118</v>
      </c>
      <c r="L345" s="11">
        <f t="shared" si="759"/>
        <v>911</v>
      </c>
      <c r="M345" s="11">
        <f t="shared" si="760"/>
        <v>5</v>
      </c>
      <c r="N345" s="11">
        <f t="shared" si="761"/>
        <v>182.2</v>
      </c>
      <c r="O345" s="11">
        <f t="shared" si="698"/>
        <v>31</v>
      </c>
      <c r="P345" s="11">
        <f t="shared" si="699"/>
        <v>87</v>
      </c>
      <c r="Q345" s="13">
        <f t="shared" si="762"/>
        <v>0.26271186440677968</v>
      </c>
      <c r="R345" s="11">
        <f t="shared" si="763"/>
        <v>0</v>
      </c>
      <c r="S345" s="11">
        <f t="shared" si="700"/>
        <v>1</v>
      </c>
      <c r="T345" s="11">
        <f t="shared" si="701"/>
        <v>1</v>
      </c>
      <c r="U345" s="11" t="str">
        <f t="shared" si="702"/>
        <v>Piped Network -- Gravity Only</v>
      </c>
      <c r="V345" s="11">
        <f t="shared" si="703"/>
        <v>1997</v>
      </c>
      <c r="W345" s="11" t="str">
        <f t="shared" si="704"/>
        <v>Governement (District, Wasac) And Water For People</v>
      </c>
      <c r="X345" s="11" t="str">
        <f t="shared" si="705"/>
        <v>Spring</v>
      </c>
      <c r="Y345" s="11">
        <f t="shared" si="706"/>
        <v>2</v>
      </c>
      <c r="Z345" s="11">
        <f t="shared" si="707"/>
        <v>1</v>
      </c>
      <c r="AA345" s="11">
        <f t="shared" si="708"/>
        <v>1</v>
      </c>
      <c r="AB345" s="11" t="str">
        <f t="shared" si="709"/>
        <v>Start And Collection Chamber</v>
      </c>
      <c r="AC345" s="11">
        <f t="shared" si="710"/>
        <v>2</v>
      </c>
      <c r="AD345" s="11">
        <f t="shared" si="711"/>
        <v>2016</v>
      </c>
      <c r="AE345" s="11">
        <f t="shared" si="712"/>
        <v>1</v>
      </c>
      <c r="AF345" s="11">
        <f t="shared" si="713"/>
        <v>30</v>
      </c>
      <c r="AG345" s="12">
        <f t="shared" si="764"/>
        <v>57600</v>
      </c>
      <c r="AH345" s="12">
        <f t="shared" si="765"/>
        <v>371.61290322580646</v>
      </c>
      <c r="AI345" s="11">
        <f t="shared" si="766"/>
        <v>1</v>
      </c>
      <c r="AJ345" s="11">
        <f t="shared" si="714"/>
        <v>1</v>
      </c>
      <c r="AK345" s="11">
        <f t="shared" si="715"/>
        <v>1</v>
      </c>
      <c r="AL345" s="11">
        <f t="shared" si="716"/>
        <v>2016</v>
      </c>
      <c r="AM345" s="11">
        <f t="shared" si="717"/>
        <v>1</v>
      </c>
      <c r="AN345" s="11">
        <f t="shared" si="718"/>
        <v>700</v>
      </c>
      <c r="AO345" s="11">
        <f t="shared" si="719"/>
        <v>1</v>
      </c>
      <c r="AP345" s="11">
        <f t="shared" si="720"/>
        <v>1</v>
      </c>
      <c r="AQ345" s="11">
        <f t="shared" si="721"/>
        <v>2016</v>
      </c>
      <c r="AR345" s="11">
        <f t="shared" si="722"/>
        <v>1</v>
      </c>
      <c r="AS345" s="11">
        <f t="shared" si="723"/>
        <v>1</v>
      </c>
      <c r="AT345" s="11">
        <f t="shared" si="724"/>
        <v>2</v>
      </c>
      <c r="AU345" s="11" t="str">
        <f t="shared" si="725"/>
        <v>Washout And Air Release Chamber</v>
      </c>
      <c r="AV345" s="11">
        <f t="shared" si="726"/>
        <v>2016</v>
      </c>
      <c r="AW345" s="11">
        <f t="shared" si="727"/>
        <v>1</v>
      </c>
      <c r="AX345" s="11">
        <f t="shared" si="728"/>
        <v>1</v>
      </c>
      <c r="AY345" s="11">
        <f t="shared" si="729"/>
        <v>2</v>
      </c>
      <c r="AZ345" s="11">
        <f t="shared" si="730"/>
        <v>2016</v>
      </c>
      <c r="BA345" s="11">
        <f t="shared" si="731"/>
        <v>1</v>
      </c>
      <c r="BB345" s="11">
        <f t="shared" si="732"/>
        <v>800</v>
      </c>
      <c r="BC345" s="11">
        <f t="shared" si="733"/>
        <v>0</v>
      </c>
      <c r="BD345" s="11" t="str">
        <f t="shared" si="734"/>
        <v xml:space="preserve"> </v>
      </c>
      <c r="BE345" s="11" t="str">
        <f t="shared" si="735"/>
        <v xml:space="preserve"> </v>
      </c>
      <c r="BF345" s="11" t="str">
        <f t="shared" si="736"/>
        <v xml:space="preserve"> </v>
      </c>
      <c r="BG345" s="11" t="str">
        <f t="shared" si="757"/>
        <v xml:space="preserve"> </v>
      </c>
      <c r="BH345" s="11" t="str">
        <f t="shared" si="737"/>
        <v xml:space="preserve"> </v>
      </c>
      <c r="BI345" s="11" t="str">
        <f t="shared" si="738"/>
        <v xml:space="preserve"> </v>
      </c>
      <c r="BJ345" s="11">
        <f t="shared" si="739"/>
        <v>0</v>
      </c>
      <c r="BK345" s="11" t="str">
        <f t="shared" si="740"/>
        <v/>
      </c>
      <c r="BL345" s="11" t="str">
        <f t="shared" si="741"/>
        <v xml:space="preserve"> </v>
      </c>
      <c r="BM345" s="11" t="str">
        <f t="shared" si="742"/>
        <v xml:space="preserve"> </v>
      </c>
      <c r="BN345" s="11" t="str">
        <f t="shared" si="743"/>
        <v xml:space="preserve"> </v>
      </c>
      <c r="BO345" s="11" t="str">
        <f t="shared" si="744"/>
        <v xml:space="preserve"> </v>
      </c>
      <c r="BP345" s="11" t="str">
        <f t="shared" si="745"/>
        <v xml:space="preserve"> </v>
      </c>
      <c r="BQ345" s="11" t="str">
        <f t="shared" si="746"/>
        <v>0</v>
      </c>
      <c r="BR345" s="25">
        <f t="shared" si="747"/>
        <v>0</v>
      </c>
      <c r="BS345" s="11" t="str">
        <f t="shared" si="748"/>
        <v>Not Present</v>
      </c>
      <c r="BT345" s="11" t="str">
        <f t="shared" si="749"/>
        <v>0</v>
      </c>
      <c r="BU345" s="12">
        <f t="shared" si="767"/>
        <v>1</v>
      </c>
      <c r="BV345" s="12">
        <f t="shared" si="768"/>
        <v>0</v>
      </c>
      <c r="BW345" s="12">
        <f t="shared" si="758"/>
        <v>1</v>
      </c>
      <c r="BX345" s="12">
        <f t="shared" si="769"/>
        <v>1</v>
      </c>
      <c r="BY345" s="11">
        <f t="shared" si="770"/>
        <v>1</v>
      </c>
      <c r="BZ345" s="11">
        <f t="shared" si="750"/>
        <v>1</v>
      </c>
      <c r="CA345" s="11">
        <f t="shared" si="751"/>
        <v>5</v>
      </c>
      <c r="CB345" s="11">
        <f t="shared" si="752"/>
        <v>2016</v>
      </c>
      <c r="CC345" s="11">
        <f t="shared" si="753"/>
        <v>1</v>
      </c>
      <c r="CD345" s="11" t="str">
        <f t="shared" si="754"/>
        <v>No</v>
      </c>
      <c r="CE345" s="11">
        <f t="shared" si="771"/>
        <v>0</v>
      </c>
      <c r="CF345" s="11">
        <f t="shared" si="772"/>
        <v>0</v>
      </c>
      <c r="CG345" s="11">
        <f t="shared" si="773"/>
        <v>1</v>
      </c>
      <c r="CH345" s="11">
        <f t="shared" si="774"/>
        <v>0</v>
      </c>
      <c r="CI345" s="11">
        <f t="shared" si="755"/>
        <v>0</v>
      </c>
      <c r="CJ345" s="11">
        <f t="shared" si="756"/>
        <v>2</v>
      </c>
    </row>
    <row r="346" spans="1:88" x14ac:dyDescent="0.3">
      <c r="A346" s="11">
        <f t="shared" si="687"/>
        <v>2017</v>
      </c>
      <c r="B346" s="11" t="str">
        <f t="shared" si="688"/>
        <v>16-03-2017 07:34:17 CET</v>
      </c>
      <c r="C346" s="11" t="str">
        <f t="shared" si="689"/>
        <v>Rwanda</v>
      </c>
      <c r="D346" s="11" t="str">
        <f t="shared" si="690"/>
        <v>Rulindo</v>
      </c>
      <c r="E346" s="11" t="str">
        <f t="shared" si="691"/>
        <v>Burega</v>
      </c>
      <c r="F346" s="11" t="str">
        <f t="shared" si="692"/>
        <v>Karengeli</v>
      </c>
      <c r="G346" s="11" t="str">
        <f t="shared" si="693"/>
        <v>Kiziba</v>
      </c>
      <c r="H346" s="11" t="str">
        <f t="shared" si="694"/>
        <v/>
      </c>
      <c r="I346" s="11" t="str">
        <f t="shared" si="695"/>
        <v/>
      </c>
      <c r="J346" s="11" t="str">
        <f t="shared" si="696"/>
        <v>Rwamugaza</v>
      </c>
      <c r="K346" s="11">
        <f t="shared" si="697"/>
        <v>400</v>
      </c>
      <c r="L346" s="11">
        <f t="shared" si="759"/>
        <v>14106</v>
      </c>
      <c r="M346" s="11">
        <f t="shared" si="760"/>
        <v>38</v>
      </c>
      <c r="N346" s="11">
        <f t="shared" si="761"/>
        <v>371.21052631578948</v>
      </c>
      <c r="O346" s="11">
        <f t="shared" si="698"/>
        <v>400</v>
      </c>
      <c r="P346" s="11" t="str">
        <f t="shared" si="699"/>
        <v xml:space="preserve"> </v>
      </c>
      <c r="Q346" s="13">
        <f t="shared" si="762"/>
        <v>1</v>
      </c>
      <c r="R346" s="11">
        <f t="shared" si="763"/>
        <v>1</v>
      </c>
      <c r="S346" s="11">
        <f t="shared" si="700"/>
        <v>0</v>
      </c>
      <c r="T346" s="11">
        <f t="shared" si="701"/>
        <v>1</v>
      </c>
      <c r="U346" s="11" t="str">
        <f t="shared" si="702"/>
        <v>Piped Network -- Gravity Only</v>
      </c>
      <c r="V346" s="11">
        <f t="shared" si="703"/>
        <v>2003</v>
      </c>
      <c r="W346" s="11" t="str">
        <f t="shared" si="704"/>
        <v>Government</v>
      </c>
      <c r="X346" s="11" t="str">
        <f t="shared" si="705"/>
        <v>Spring</v>
      </c>
      <c r="Y346" s="11">
        <f t="shared" si="706"/>
        <v>2</v>
      </c>
      <c r="Z346" s="11">
        <f t="shared" si="707"/>
        <v>1</v>
      </c>
      <c r="AA346" s="11">
        <f t="shared" si="708"/>
        <v>1</v>
      </c>
      <c r="AB346" s="11" t="str">
        <f t="shared" si="709"/>
        <v/>
      </c>
      <c r="AC346" s="11">
        <f t="shared" si="710"/>
        <v>2</v>
      </c>
      <c r="AD346" s="11">
        <f t="shared" si="711"/>
        <v>2003</v>
      </c>
      <c r="AE346" s="11">
        <f t="shared" si="712"/>
        <v>1</v>
      </c>
      <c r="AF346" s="11">
        <f t="shared" si="713"/>
        <v>3.5</v>
      </c>
      <c r="AG346" s="12">
        <f t="shared" si="764"/>
        <v>493714.28571428574</v>
      </c>
      <c r="AH346" s="12">
        <f t="shared" si="765"/>
        <v>246.85714285714286</v>
      </c>
      <c r="AI346" s="11">
        <f t="shared" si="766"/>
        <v>1</v>
      </c>
      <c r="AJ346" s="11">
        <f t="shared" si="714"/>
        <v>1</v>
      </c>
      <c r="AK346" s="11">
        <f t="shared" si="715"/>
        <v>1</v>
      </c>
      <c r="AL346" s="11">
        <f t="shared" si="716"/>
        <v>2003</v>
      </c>
      <c r="AM346" s="11">
        <f t="shared" si="717"/>
        <v>1</v>
      </c>
      <c r="AN346" s="11">
        <f t="shared" si="718"/>
        <v>8000</v>
      </c>
      <c r="AO346" s="11">
        <f t="shared" si="719"/>
        <v>1</v>
      </c>
      <c r="AP346" s="11">
        <f t="shared" si="720"/>
        <v>20</v>
      </c>
      <c r="AQ346" s="11">
        <f t="shared" si="721"/>
        <v>2003</v>
      </c>
      <c r="AR346" s="11">
        <f t="shared" si="722"/>
        <v>1</v>
      </c>
      <c r="AS346" s="11">
        <f t="shared" si="723"/>
        <v>1</v>
      </c>
      <c r="AT346" s="11">
        <f t="shared" si="724"/>
        <v>16</v>
      </c>
      <c r="AU346" s="11" t="str">
        <f t="shared" si="725"/>
        <v/>
      </c>
      <c r="AV346" s="11">
        <f t="shared" si="726"/>
        <v>2003</v>
      </c>
      <c r="AW346" s="11">
        <f t="shared" si="727"/>
        <v>1</v>
      </c>
      <c r="AX346" s="11">
        <f t="shared" si="728"/>
        <v>0</v>
      </c>
      <c r="AY346" s="11" t="str">
        <f t="shared" si="729"/>
        <v xml:space="preserve"> </v>
      </c>
      <c r="AZ346" s="11" t="str">
        <f t="shared" si="730"/>
        <v xml:space="preserve"> </v>
      </c>
      <c r="BA346" s="11" t="str">
        <f t="shared" si="731"/>
        <v xml:space="preserve"> </v>
      </c>
      <c r="BB346" s="11" t="str">
        <f t="shared" si="732"/>
        <v xml:space="preserve"> </v>
      </c>
      <c r="BC346" s="11">
        <f t="shared" si="733"/>
        <v>0</v>
      </c>
      <c r="BD346" s="11" t="str">
        <f t="shared" si="734"/>
        <v xml:space="preserve"> </v>
      </c>
      <c r="BE346" s="11" t="str">
        <f t="shared" si="735"/>
        <v xml:space="preserve"> </v>
      </c>
      <c r="BF346" s="11" t="str">
        <f t="shared" si="736"/>
        <v xml:space="preserve"> </v>
      </c>
      <c r="BG346" s="11" t="str">
        <f t="shared" si="757"/>
        <v xml:space="preserve"> </v>
      </c>
      <c r="BH346" s="11" t="str">
        <f t="shared" si="737"/>
        <v xml:space="preserve"> </v>
      </c>
      <c r="BI346" s="11" t="str">
        <f t="shared" si="738"/>
        <v xml:space="preserve"> </v>
      </c>
      <c r="BJ346" s="11">
        <f t="shared" si="739"/>
        <v>0</v>
      </c>
      <c r="BK346" s="11" t="str">
        <f t="shared" si="740"/>
        <v/>
      </c>
      <c r="BL346" s="11" t="str">
        <f t="shared" si="741"/>
        <v xml:space="preserve"> </v>
      </c>
      <c r="BM346" s="11" t="str">
        <f t="shared" si="742"/>
        <v xml:space="preserve"> </v>
      </c>
      <c r="BN346" s="11" t="str">
        <f t="shared" si="743"/>
        <v xml:space="preserve"> </v>
      </c>
      <c r="BO346" s="11" t="str">
        <f t="shared" si="744"/>
        <v xml:space="preserve"> </v>
      </c>
      <c r="BP346" s="11" t="str">
        <f t="shared" si="745"/>
        <v xml:space="preserve"> </v>
      </c>
      <c r="BQ346" s="11" t="str">
        <f t="shared" si="746"/>
        <v>0</v>
      </c>
      <c r="BR346" s="25">
        <f t="shared" si="747"/>
        <v>0</v>
      </c>
      <c r="BS346" s="11" t="str">
        <f t="shared" si="748"/>
        <v>Not Present</v>
      </c>
      <c r="BT346" s="11" t="str">
        <f t="shared" si="749"/>
        <v>0</v>
      </c>
      <c r="BU346" s="12">
        <f t="shared" si="767"/>
        <v>1</v>
      </c>
      <c r="BV346" s="12">
        <f t="shared" si="768"/>
        <v>0</v>
      </c>
      <c r="BW346" s="12">
        <f t="shared" si="758"/>
        <v>1</v>
      </c>
      <c r="BX346" s="12">
        <f t="shared" si="769"/>
        <v>1</v>
      </c>
      <c r="BY346" s="11">
        <f t="shared" si="770"/>
        <v>1</v>
      </c>
      <c r="BZ346" s="11">
        <f t="shared" si="750"/>
        <v>1</v>
      </c>
      <c r="CA346" s="11">
        <f t="shared" si="751"/>
        <v>1</v>
      </c>
      <c r="CB346" s="11">
        <f t="shared" si="752"/>
        <v>2003</v>
      </c>
      <c r="CC346" s="11">
        <f t="shared" si="753"/>
        <v>2</v>
      </c>
      <c r="CD346" s="11" t="str">
        <f t="shared" si="754"/>
        <v>No</v>
      </c>
      <c r="CE346" s="11">
        <f t="shared" si="771"/>
        <v>0</v>
      </c>
      <c r="CF346" s="11">
        <f t="shared" si="772"/>
        <v>0</v>
      </c>
      <c r="CG346" s="11">
        <f t="shared" si="773"/>
        <v>1</v>
      </c>
      <c r="CH346" s="11">
        <f t="shared" si="774"/>
        <v>0</v>
      </c>
      <c r="CI346" s="11">
        <f t="shared" si="755"/>
        <v>0</v>
      </c>
      <c r="CJ346" s="11">
        <f t="shared" si="756"/>
        <v>2</v>
      </c>
    </row>
    <row r="347" spans="1:88" x14ac:dyDescent="0.3">
      <c r="A347" s="11">
        <f t="shared" si="687"/>
        <v>2017</v>
      </c>
      <c r="B347" s="11" t="str">
        <f t="shared" si="688"/>
        <v>23-04-2017 14:44:03 CEST</v>
      </c>
      <c r="C347" s="11" t="str">
        <f t="shared" si="689"/>
        <v>Rwanda</v>
      </c>
      <c r="D347" s="11" t="str">
        <f t="shared" si="690"/>
        <v>Rulindo</v>
      </c>
      <c r="E347" s="11" t="str">
        <f t="shared" si="691"/>
        <v>Buyoga</v>
      </c>
      <c r="F347" s="11" t="str">
        <f t="shared" si="692"/>
        <v>Butare</v>
      </c>
      <c r="G347" s="11" t="str">
        <f t="shared" si="693"/>
        <v>Kankanga</v>
      </c>
      <c r="H347" s="11" t="str">
        <f t="shared" si="694"/>
        <v/>
      </c>
      <c r="I347" s="11" t="str">
        <f t="shared" si="695"/>
        <v/>
      </c>
      <c r="J347" s="11" t="str">
        <f t="shared" si="696"/>
        <v>nyiragahera</v>
      </c>
      <c r="K347" s="11">
        <f t="shared" si="697"/>
        <v>151</v>
      </c>
      <c r="L347" s="11">
        <f t="shared" si="759"/>
        <v>0</v>
      </c>
      <c r="M347" s="11">
        <f t="shared" si="760"/>
        <v>1</v>
      </c>
      <c r="N347" s="11">
        <f t="shared" si="761"/>
        <v>0</v>
      </c>
      <c r="O347" s="11">
        <f t="shared" si="698"/>
        <v>105</v>
      </c>
      <c r="P347" s="11">
        <f t="shared" si="699"/>
        <v>46</v>
      </c>
      <c r="Q347" s="13">
        <f t="shared" si="762"/>
        <v>0.69536423841059603</v>
      </c>
      <c r="R347" s="11">
        <f t="shared" si="763"/>
        <v>0</v>
      </c>
      <c r="S347" s="11">
        <f t="shared" si="700"/>
        <v>1</v>
      </c>
      <c r="T347" s="11">
        <f t="shared" si="701"/>
        <v>1</v>
      </c>
      <c r="U347" s="11" t="str">
        <f t="shared" si="702"/>
        <v>Piped Network With Pump</v>
      </c>
      <c r="V347" s="11">
        <f t="shared" si="703"/>
        <v>2014</v>
      </c>
      <c r="W347" s="11" t="str">
        <f t="shared" si="704"/>
        <v>Governement (District, Wasac) And Water For People</v>
      </c>
      <c r="X347" s="11" t="str">
        <f t="shared" si="705"/>
        <v>Spring</v>
      </c>
      <c r="Y347" s="11">
        <f t="shared" si="706"/>
        <v>1</v>
      </c>
      <c r="Z347" s="11">
        <f t="shared" si="707"/>
        <v>1</v>
      </c>
      <c r="AA347" s="11">
        <f t="shared" si="708"/>
        <v>1</v>
      </c>
      <c r="AB347" s="11" t="str">
        <f t="shared" si="709"/>
        <v>"Springbox" --Intake Structure At A Spring</v>
      </c>
      <c r="AC347" s="11">
        <f t="shared" si="710"/>
        <v>1</v>
      </c>
      <c r="AD347" s="11">
        <f t="shared" si="711"/>
        <v>2014</v>
      </c>
      <c r="AE347" s="11">
        <f t="shared" si="712"/>
        <v>1</v>
      </c>
      <c r="AF347" s="11">
        <f t="shared" si="713"/>
        <v>3</v>
      </c>
      <c r="AG347" s="12">
        <f t="shared" si="764"/>
        <v>576000</v>
      </c>
      <c r="AH347" s="12">
        <f t="shared" si="765"/>
        <v>1097.1428571428571</v>
      </c>
      <c r="AI347" s="11">
        <f t="shared" si="766"/>
        <v>1</v>
      </c>
      <c r="AJ347" s="11">
        <f t="shared" si="714"/>
        <v>1</v>
      </c>
      <c r="AK347" s="11">
        <f t="shared" si="715"/>
        <v>3</v>
      </c>
      <c r="AL347" s="11">
        <f t="shared" si="716"/>
        <v>2014</v>
      </c>
      <c r="AM347" s="11">
        <f t="shared" si="717"/>
        <v>1</v>
      </c>
      <c r="AN347" s="11">
        <f t="shared" si="718"/>
        <v>9000</v>
      </c>
      <c r="AO347" s="11">
        <f t="shared" si="719"/>
        <v>1</v>
      </c>
      <c r="AP347" s="11">
        <f t="shared" si="720"/>
        <v>11</v>
      </c>
      <c r="AQ347" s="11">
        <f t="shared" si="721"/>
        <v>2014</v>
      </c>
      <c r="AR347" s="11">
        <f t="shared" si="722"/>
        <v>1</v>
      </c>
      <c r="AS347" s="11">
        <f t="shared" si="723"/>
        <v>0</v>
      </c>
      <c r="AT347" s="11" t="str">
        <f t="shared" si="724"/>
        <v xml:space="preserve"> </v>
      </c>
      <c r="AU347" s="11" t="str">
        <f t="shared" si="725"/>
        <v/>
      </c>
      <c r="AV347" s="11" t="str">
        <f t="shared" si="726"/>
        <v xml:space="preserve"> </v>
      </c>
      <c r="AW347" s="11" t="str">
        <f t="shared" si="727"/>
        <v xml:space="preserve"> </v>
      </c>
      <c r="AX347" s="11">
        <f t="shared" si="728"/>
        <v>1</v>
      </c>
      <c r="AY347" s="11">
        <f t="shared" si="729"/>
        <v>3</v>
      </c>
      <c r="AZ347" s="11">
        <f t="shared" si="730"/>
        <v>2014</v>
      </c>
      <c r="BA347" s="11">
        <f t="shared" si="731"/>
        <v>1</v>
      </c>
      <c r="BB347" s="11">
        <f t="shared" si="732"/>
        <v>9000</v>
      </c>
      <c r="BC347" s="11">
        <f t="shared" si="733"/>
        <v>1</v>
      </c>
      <c r="BD347" s="11">
        <f t="shared" si="734"/>
        <v>2</v>
      </c>
      <c r="BE347" s="11">
        <f t="shared" si="735"/>
        <v>2014</v>
      </c>
      <c r="BF347" s="11">
        <f t="shared" si="736"/>
        <v>1</v>
      </c>
      <c r="BG347" s="11">
        <f t="shared" si="757"/>
        <v>1</v>
      </c>
      <c r="BH347" s="11">
        <f t="shared" si="737"/>
        <v>2014</v>
      </c>
      <c r="BI347" s="11">
        <f t="shared" si="738"/>
        <v>1</v>
      </c>
      <c r="BJ347" s="11">
        <f t="shared" si="739"/>
        <v>0</v>
      </c>
      <c r="BK347" s="11" t="str">
        <f t="shared" si="740"/>
        <v/>
      </c>
      <c r="BL347" s="11" t="str">
        <f t="shared" si="741"/>
        <v xml:space="preserve"> </v>
      </c>
      <c r="BM347" s="11" t="str">
        <f t="shared" si="742"/>
        <v xml:space="preserve"> </v>
      </c>
      <c r="BN347" s="11" t="str">
        <f t="shared" si="743"/>
        <v xml:space="preserve"> </v>
      </c>
      <c r="BO347" s="11" t="str">
        <f t="shared" si="744"/>
        <v xml:space="preserve"> </v>
      </c>
      <c r="BP347" s="11" t="str">
        <f t="shared" si="745"/>
        <v xml:space="preserve"> </v>
      </c>
      <c r="BQ347" s="11" t="str">
        <f t="shared" si="746"/>
        <v>0</v>
      </c>
      <c r="BR347" s="25">
        <f t="shared" si="747"/>
        <v>0</v>
      </c>
      <c r="BS347" s="11" t="str">
        <f t="shared" si="748"/>
        <v>Not Present</v>
      </c>
      <c r="BT347" s="11" t="str">
        <f t="shared" si="749"/>
        <v>0</v>
      </c>
      <c r="BU347" s="12">
        <f t="shared" si="767"/>
        <v>1</v>
      </c>
      <c r="BV347" s="12">
        <f t="shared" si="768"/>
        <v>0</v>
      </c>
      <c r="BW347" s="12">
        <f t="shared" si="758"/>
        <v>1</v>
      </c>
      <c r="BX347" s="12">
        <f t="shared" si="769"/>
        <v>1</v>
      </c>
      <c r="BY347" s="11">
        <f t="shared" si="770"/>
        <v>1</v>
      </c>
      <c r="BZ347" s="11">
        <f t="shared" si="750"/>
        <v>1</v>
      </c>
      <c r="CA347" s="11">
        <f t="shared" si="751"/>
        <v>2</v>
      </c>
      <c r="CB347" s="11">
        <f t="shared" si="752"/>
        <v>2014</v>
      </c>
      <c r="CC347" s="11">
        <f t="shared" si="753"/>
        <v>1</v>
      </c>
      <c r="CD347" s="11" t="str">
        <f t="shared" si="754"/>
        <v>No</v>
      </c>
      <c r="CE347" s="11">
        <f t="shared" si="771"/>
        <v>0</v>
      </c>
      <c r="CF347" s="11">
        <f t="shared" si="772"/>
        <v>0</v>
      </c>
      <c r="CG347" s="11">
        <f t="shared" si="773"/>
        <v>1</v>
      </c>
      <c r="CH347" s="11">
        <f t="shared" si="774"/>
        <v>0</v>
      </c>
      <c r="CI347" s="11">
        <f t="shared" si="755"/>
        <v>1</v>
      </c>
      <c r="CJ347" s="11">
        <f t="shared" si="756"/>
        <v>1</v>
      </c>
    </row>
    <row r="348" spans="1:88" x14ac:dyDescent="0.3">
      <c r="A348" s="11">
        <f t="shared" si="687"/>
        <v>2017</v>
      </c>
      <c r="B348" s="11" t="str">
        <f t="shared" si="688"/>
        <v>08-03-2017 18:52:55 CET</v>
      </c>
      <c r="C348" s="11" t="str">
        <f t="shared" si="689"/>
        <v>Rwanda</v>
      </c>
      <c r="D348" s="11" t="str">
        <f t="shared" si="690"/>
        <v>Rulindo</v>
      </c>
      <c r="E348" s="11" t="str">
        <f t="shared" si="691"/>
        <v>Base</v>
      </c>
      <c r="F348" s="11" t="str">
        <f t="shared" si="692"/>
        <v>Rwamahwa</v>
      </c>
      <c r="G348" s="11" t="str">
        <f t="shared" si="693"/>
        <v>Mutima</v>
      </c>
      <c r="H348" s="11" t="str">
        <f t="shared" si="694"/>
        <v/>
      </c>
      <c r="I348" s="11" t="str">
        <f t="shared" si="695"/>
        <v/>
      </c>
      <c r="J348" s="11" t="str">
        <f t="shared" si="696"/>
        <v>Rutare I</v>
      </c>
      <c r="K348" s="11">
        <f t="shared" si="697"/>
        <v>169</v>
      </c>
      <c r="L348" s="11">
        <f t="shared" si="759"/>
        <v>345</v>
      </c>
      <c r="M348" s="11">
        <f t="shared" si="760"/>
        <v>5</v>
      </c>
      <c r="N348" s="11">
        <f t="shared" si="761"/>
        <v>69</v>
      </c>
      <c r="O348" s="11">
        <f t="shared" si="698"/>
        <v>140</v>
      </c>
      <c r="P348" s="11">
        <f t="shared" si="699"/>
        <v>29</v>
      </c>
      <c r="Q348" s="13">
        <f t="shared" si="762"/>
        <v>0.82840236686390534</v>
      </c>
      <c r="R348" s="11">
        <f t="shared" si="763"/>
        <v>0</v>
      </c>
      <c r="S348" s="11">
        <f t="shared" si="700"/>
        <v>1</v>
      </c>
      <c r="T348" s="11">
        <f t="shared" si="701"/>
        <v>1</v>
      </c>
      <c r="U348" s="11" t="str">
        <f t="shared" si="702"/>
        <v>Piped Network -- Gravity Only</v>
      </c>
      <c r="V348" s="11">
        <f t="shared" si="703"/>
        <v>2016</v>
      </c>
      <c r="W348" s="11" t="str">
        <f t="shared" si="704"/>
        <v/>
      </c>
      <c r="X348" s="11" t="str">
        <f t="shared" si="705"/>
        <v>Spring</v>
      </c>
      <c r="Y348" s="11">
        <f t="shared" si="706"/>
        <v>1</v>
      </c>
      <c r="Z348" s="11">
        <f t="shared" si="707"/>
        <v>1</v>
      </c>
      <c r="AA348" s="11">
        <f t="shared" si="708"/>
        <v>1</v>
      </c>
      <c r="AB348" s="11" t="str">
        <f t="shared" si="709"/>
        <v>"Springbox" --Intake Structure At A Spring</v>
      </c>
      <c r="AC348" s="11">
        <f t="shared" si="710"/>
        <v>1</v>
      </c>
      <c r="AD348" s="11">
        <f t="shared" si="711"/>
        <v>2016</v>
      </c>
      <c r="AE348" s="11">
        <f t="shared" si="712"/>
        <v>1</v>
      </c>
      <c r="AF348" s="11">
        <f t="shared" si="713"/>
        <v>20</v>
      </c>
      <c r="AG348" s="12">
        <f t="shared" si="764"/>
        <v>86400</v>
      </c>
      <c r="AH348" s="12">
        <f t="shared" si="765"/>
        <v>123.42857142857143</v>
      </c>
      <c r="AI348" s="11">
        <f t="shared" si="766"/>
        <v>1</v>
      </c>
      <c r="AJ348" s="11">
        <f t="shared" si="714"/>
        <v>0</v>
      </c>
      <c r="AK348" s="11" t="str">
        <f t="shared" si="715"/>
        <v xml:space="preserve"> </v>
      </c>
      <c r="AL348" s="11" t="str">
        <f t="shared" si="716"/>
        <v xml:space="preserve"> </v>
      </c>
      <c r="AM348" s="11" t="str">
        <f t="shared" si="717"/>
        <v xml:space="preserve"> </v>
      </c>
      <c r="AN348" s="11" t="str">
        <f t="shared" si="718"/>
        <v xml:space="preserve"> </v>
      </c>
      <c r="AO348" s="11">
        <f t="shared" si="719"/>
        <v>0</v>
      </c>
      <c r="AP348" s="11" t="str">
        <f t="shared" si="720"/>
        <v xml:space="preserve"> </v>
      </c>
      <c r="AQ348" s="11" t="str">
        <f t="shared" si="721"/>
        <v xml:space="preserve"> </v>
      </c>
      <c r="AR348" s="11" t="str">
        <f t="shared" si="722"/>
        <v xml:space="preserve"> </v>
      </c>
      <c r="AS348" s="11">
        <f t="shared" si="723"/>
        <v>0</v>
      </c>
      <c r="AT348" s="11" t="str">
        <f t="shared" si="724"/>
        <v xml:space="preserve"> </v>
      </c>
      <c r="AU348" s="11" t="str">
        <f t="shared" si="725"/>
        <v/>
      </c>
      <c r="AV348" s="11" t="str">
        <f t="shared" si="726"/>
        <v xml:space="preserve"> </v>
      </c>
      <c r="AW348" s="11" t="str">
        <f t="shared" si="727"/>
        <v xml:space="preserve"> </v>
      </c>
      <c r="AX348" s="11">
        <f t="shared" si="728"/>
        <v>0</v>
      </c>
      <c r="AY348" s="11" t="str">
        <f t="shared" si="729"/>
        <v xml:space="preserve"> </v>
      </c>
      <c r="AZ348" s="11" t="str">
        <f t="shared" si="730"/>
        <v xml:space="preserve"> </v>
      </c>
      <c r="BA348" s="11" t="str">
        <f t="shared" si="731"/>
        <v xml:space="preserve"> </v>
      </c>
      <c r="BB348" s="11" t="str">
        <f t="shared" si="732"/>
        <v xml:space="preserve"> </v>
      </c>
      <c r="BC348" s="11">
        <f t="shared" si="733"/>
        <v>0</v>
      </c>
      <c r="BD348" s="11" t="str">
        <f t="shared" si="734"/>
        <v xml:space="preserve"> </v>
      </c>
      <c r="BE348" s="11" t="str">
        <f t="shared" si="735"/>
        <v xml:space="preserve"> </v>
      </c>
      <c r="BF348" s="11" t="str">
        <f t="shared" si="736"/>
        <v xml:space="preserve"> </v>
      </c>
      <c r="BG348" s="11" t="str">
        <f t="shared" si="757"/>
        <v xml:space="preserve"> </v>
      </c>
      <c r="BH348" s="11" t="str">
        <f t="shared" si="737"/>
        <v xml:space="preserve"> </v>
      </c>
      <c r="BI348" s="11" t="str">
        <f t="shared" si="738"/>
        <v xml:space="preserve"> </v>
      </c>
      <c r="BJ348" s="11">
        <f t="shared" si="739"/>
        <v>0</v>
      </c>
      <c r="BK348" s="11" t="str">
        <f t="shared" si="740"/>
        <v/>
      </c>
      <c r="BL348" s="11" t="str">
        <f t="shared" si="741"/>
        <v xml:space="preserve"> </v>
      </c>
      <c r="BM348" s="11" t="str">
        <f t="shared" si="742"/>
        <v xml:space="preserve"> </v>
      </c>
      <c r="BN348" s="11" t="str">
        <f t="shared" si="743"/>
        <v xml:space="preserve"> </v>
      </c>
      <c r="BO348" s="11" t="str">
        <f t="shared" si="744"/>
        <v xml:space="preserve"> </v>
      </c>
      <c r="BP348" s="11" t="str">
        <f t="shared" si="745"/>
        <v xml:space="preserve"> </v>
      </c>
      <c r="BQ348" s="11" t="str">
        <f t="shared" si="746"/>
        <v>0</v>
      </c>
      <c r="BR348" s="25">
        <f t="shared" si="747"/>
        <v>0</v>
      </c>
      <c r="BS348" s="11" t="str">
        <f t="shared" si="748"/>
        <v>Not Present</v>
      </c>
      <c r="BT348" s="11" t="str">
        <f t="shared" si="749"/>
        <v>0</v>
      </c>
      <c r="BU348" s="12">
        <f t="shared" si="767"/>
        <v>1</v>
      </c>
      <c r="BV348" s="12">
        <f t="shared" si="768"/>
        <v>0</v>
      </c>
      <c r="BW348" s="12">
        <f t="shared" si="758"/>
        <v>1</v>
      </c>
      <c r="BX348" s="12">
        <f t="shared" si="769"/>
        <v>1</v>
      </c>
      <c r="BY348" s="11">
        <f t="shared" si="770"/>
        <v>1</v>
      </c>
      <c r="BZ348" s="11">
        <f t="shared" si="750"/>
        <v>1</v>
      </c>
      <c r="CA348" s="11">
        <f t="shared" si="751"/>
        <v>2</v>
      </c>
      <c r="CB348" s="11">
        <f t="shared" si="752"/>
        <v>2016</v>
      </c>
      <c r="CC348" s="11">
        <f t="shared" si="753"/>
        <v>1</v>
      </c>
      <c r="CD348" s="11" t="str">
        <f t="shared" si="754"/>
        <v>No</v>
      </c>
      <c r="CE348" s="11">
        <f t="shared" si="771"/>
        <v>0</v>
      </c>
      <c r="CF348" s="11">
        <f t="shared" si="772"/>
        <v>0</v>
      </c>
      <c r="CG348" s="11">
        <f t="shared" si="773"/>
        <v>1</v>
      </c>
      <c r="CH348" s="11">
        <f t="shared" si="774"/>
        <v>0</v>
      </c>
      <c r="CI348" s="11">
        <f t="shared" si="755"/>
        <v>1</v>
      </c>
      <c r="CJ348" s="11">
        <f t="shared" si="756"/>
        <v>1</v>
      </c>
    </row>
    <row r="349" spans="1:88" x14ac:dyDescent="0.3">
      <c r="A349" s="11">
        <f t="shared" si="687"/>
        <v>2017</v>
      </c>
      <c r="B349" s="11" t="str">
        <f t="shared" si="688"/>
        <v>09-03-2017 11:25:37 CET</v>
      </c>
      <c r="C349" s="11" t="str">
        <f t="shared" si="689"/>
        <v>Rwanda</v>
      </c>
      <c r="D349" s="11" t="str">
        <f t="shared" si="690"/>
        <v>Rulindo</v>
      </c>
      <c r="E349" s="11" t="str">
        <f t="shared" si="691"/>
        <v>Base</v>
      </c>
      <c r="F349" s="11" t="str">
        <f t="shared" si="692"/>
        <v>Cyohoha</v>
      </c>
      <c r="G349" s="11" t="str">
        <f t="shared" si="693"/>
        <v>Buramba</v>
      </c>
      <c r="H349" s="11" t="str">
        <f t="shared" si="694"/>
        <v/>
      </c>
      <c r="I349" s="11" t="str">
        <f t="shared" si="695"/>
        <v/>
      </c>
      <c r="J349" s="11" t="str">
        <f t="shared" si="696"/>
        <v>Gihanga</v>
      </c>
      <c r="K349" s="11">
        <f t="shared" si="697"/>
        <v>163</v>
      </c>
      <c r="L349" s="11">
        <f t="shared" si="759"/>
        <v>2456</v>
      </c>
      <c r="M349" s="11">
        <f t="shared" si="760"/>
        <v>10</v>
      </c>
      <c r="N349" s="11">
        <f t="shared" si="761"/>
        <v>245.6</v>
      </c>
      <c r="O349" s="11">
        <f t="shared" si="698"/>
        <v>120</v>
      </c>
      <c r="P349" s="11">
        <f t="shared" si="699"/>
        <v>43</v>
      </c>
      <c r="Q349" s="13">
        <f t="shared" si="762"/>
        <v>0.73619631901840488</v>
      </c>
      <c r="R349" s="11">
        <f t="shared" si="763"/>
        <v>0</v>
      </c>
      <c r="S349" s="11">
        <f t="shared" si="700"/>
        <v>1</v>
      </c>
      <c r="T349" s="11">
        <f t="shared" si="701"/>
        <v>1</v>
      </c>
      <c r="U349" s="11" t="str">
        <f t="shared" si="702"/>
        <v>Piped Network -- Gravity Only</v>
      </c>
      <c r="V349" s="11">
        <f t="shared" si="703"/>
        <v>2015</v>
      </c>
      <c r="W349" s="11" t="str">
        <f t="shared" si="704"/>
        <v>Governement (District, Wasac) And Water For People</v>
      </c>
      <c r="X349" s="11" t="str">
        <f t="shared" si="705"/>
        <v>Groundwater (Well, Etc.)</v>
      </c>
      <c r="Y349" s="11">
        <f t="shared" si="706"/>
        <v>1</v>
      </c>
      <c r="Z349" s="11">
        <f t="shared" si="707"/>
        <v>1</v>
      </c>
      <c r="AA349" s="11">
        <f t="shared" si="708"/>
        <v>1</v>
      </c>
      <c r="AB349" s="11" t="str">
        <f t="shared" si="709"/>
        <v>"Springbox" --Intake Structure At A Spring</v>
      </c>
      <c r="AC349" s="11">
        <f t="shared" si="710"/>
        <v>1</v>
      </c>
      <c r="AD349" s="11">
        <f t="shared" si="711"/>
        <v>2016</v>
      </c>
      <c r="AE349" s="11">
        <f t="shared" si="712"/>
        <v>1</v>
      </c>
      <c r="AF349" s="11">
        <f t="shared" si="713"/>
        <v>15</v>
      </c>
      <c r="AG349" s="12">
        <f t="shared" si="764"/>
        <v>115200</v>
      </c>
      <c r="AH349" s="12">
        <f t="shared" si="765"/>
        <v>192</v>
      </c>
      <c r="AI349" s="11">
        <f t="shared" si="766"/>
        <v>1</v>
      </c>
      <c r="AJ349" s="11">
        <f t="shared" si="714"/>
        <v>0</v>
      </c>
      <c r="AK349" s="11" t="str">
        <f t="shared" si="715"/>
        <v xml:space="preserve"> </v>
      </c>
      <c r="AL349" s="11" t="str">
        <f t="shared" si="716"/>
        <v xml:space="preserve"> </v>
      </c>
      <c r="AM349" s="11" t="str">
        <f t="shared" si="717"/>
        <v xml:space="preserve"> </v>
      </c>
      <c r="AN349" s="11" t="str">
        <f t="shared" si="718"/>
        <v xml:space="preserve"> </v>
      </c>
      <c r="AO349" s="11">
        <f t="shared" si="719"/>
        <v>0</v>
      </c>
      <c r="AP349" s="11" t="str">
        <f t="shared" si="720"/>
        <v xml:space="preserve"> </v>
      </c>
      <c r="AQ349" s="11" t="str">
        <f t="shared" si="721"/>
        <v xml:space="preserve"> </v>
      </c>
      <c r="AR349" s="11" t="str">
        <f t="shared" si="722"/>
        <v xml:space="preserve"> </v>
      </c>
      <c r="AS349" s="11">
        <f t="shared" si="723"/>
        <v>0</v>
      </c>
      <c r="AT349" s="11" t="str">
        <f t="shared" si="724"/>
        <v xml:space="preserve"> </v>
      </c>
      <c r="AU349" s="11" t="str">
        <f t="shared" si="725"/>
        <v/>
      </c>
      <c r="AV349" s="11" t="str">
        <f t="shared" si="726"/>
        <v xml:space="preserve"> </v>
      </c>
      <c r="AW349" s="11" t="str">
        <f t="shared" si="727"/>
        <v xml:space="preserve"> </v>
      </c>
      <c r="AX349" s="11">
        <f t="shared" si="728"/>
        <v>0</v>
      </c>
      <c r="AY349" s="11" t="str">
        <f t="shared" si="729"/>
        <v xml:space="preserve"> </v>
      </c>
      <c r="AZ349" s="11" t="str">
        <f t="shared" si="730"/>
        <v xml:space="preserve"> </v>
      </c>
      <c r="BA349" s="11" t="str">
        <f t="shared" si="731"/>
        <v xml:space="preserve"> </v>
      </c>
      <c r="BB349" s="11" t="str">
        <f t="shared" si="732"/>
        <v xml:space="preserve"> </v>
      </c>
      <c r="BC349" s="11">
        <f t="shared" si="733"/>
        <v>0</v>
      </c>
      <c r="BD349" s="11" t="str">
        <f t="shared" si="734"/>
        <v xml:space="preserve"> </v>
      </c>
      <c r="BE349" s="11" t="str">
        <f t="shared" si="735"/>
        <v xml:space="preserve"> </v>
      </c>
      <c r="BF349" s="11" t="str">
        <f t="shared" si="736"/>
        <v xml:space="preserve"> </v>
      </c>
      <c r="BG349" s="11" t="str">
        <f t="shared" si="757"/>
        <v xml:space="preserve"> </v>
      </c>
      <c r="BH349" s="11" t="str">
        <f t="shared" si="737"/>
        <v xml:space="preserve"> </v>
      </c>
      <c r="BI349" s="11" t="str">
        <f t="shared" si="738"/>
        <v xml:space="preserve"> </v>
      </c>
      <c r="BJ349" s="11">
        <f t="shared" si="739"/>
        <v>0</v>
      </c>
      <c r="BK349" s="11" t="str">
        <f t="shared" si="740"/>
        <v/>
      </c>
      <c r="BL349" s="11" t="str">
        <f t="shared" si="741"/>
        <v xml:space="preserve"> </v>
      </c>
      <c r="BM349" s="11" t="str">
        <f t="shared" si="742"/>
        <v xml:space="preserve"> </v>
      </c>
      <c r="BN349" s="11" t="str">
        <f t="shared" si="743"/>
        <v xml:space="preserve"> </v>
      </c>
      <c r="BO349" s="11" t="str">
        <f t="shared" si="744"/>
        <v xml:space="preserve"> </v>
      </c>
      <c r="BP349" s="11" t="str">
        <f t="shared" si="745"/>
        <v xml:space="preserve"> </v>
      </c>
      <c r="BQ349" s="11" t="str">
        <f t="shared" si="746"/>
        <v>0</v>
      </c>
      <c r="BR349" s="25">
        <f t="shared" si="747"/>
        <v>0</v>
      </c>
      <c r="BS349" s="11" t="str">
        <f t="shared" si="748"/>
        <v>Not Present</v>
      </c>
      <c r="BT349" s="11" t="str">
        <f t="shared" si="749"/>
        <v>0</v>
      </c>
      <c r="BU349" s="12">
        <f t="shared" si="767"/>
        <v>1</v>
      </c>
      <c r="BV349" s="12">
        <f t="shared" si="768"/>
        <v>0</v>
      </c>
      <c r="BW349" s="12">
        <f t="shared" si="758"/>
        <v>1</v>
      </c>
      <c r="BX349" s="12">
        <f t="shared" si="769"/>
        <v>1</v>
      </c>
      <c r="BY349" s="11">
        <f t="shared" si="770"/>
        <v>1</v>
      </c>
      <c r="BZ349" s="11">
        <f t="shared" si="750"/>
        <v>1</v>
      </c>
      <c r="CA349" s="11">
        <f t="shared" si="751"/>
        <v>1</v>
      </c>
      <c r="CB349" s="11">
        <f t="shared" si="752"/>
        <v>2016</v>
      </c>
      <c r="CC349" s="11">
        <f t="shared" si="753"/>
        <v>1</v>
      </c>
      <c r="CD349" s="11" t="str">
        <f t="shared" si="754"/>
        <v>No</v>
      </c>
      <c r="CE349" s="11">
        <f t="shared" si="771"/>
        <v>0</v>
      </c>
      <c r="CF349" s="11">
        <f t="shared" si="772"/>
        <v>0</v>
      </c>
      <c r="CG349" s="11">
        <f t="shared" si="773"/>
        <v>1</v>
      </c>
      <c r="CH349" s="11">
        <f t="shared" si="774"/>
        <v>0</v>
      </c>
      <c r="CI349" s="11">
        <f t="shared" si="755"/>
        <v>1</v>
      </c>
      <c r="CJ349" s="11">
        <f t="shared" si="756"/>
        <v>1</v>
      </c>
    </row>
    <row r="350" spans="1:88" x14ac:dyDescent="0.3">
      <c r="A350" s="11">
        <f t="shared" si="687"/>
        <v>2017</v>
      </c>
      <c r="B350" s="11" t="str">
        <f t="shared" si="688"/>
        <v>23-03-2017 07:29:27 CET</v>
      </c>
      <c r="C350" s="11" t="str">
        <f t="shared" si="689"/>
        <v>Rwanda</v>
      </c>
      <c r="D350" s="11" t="str">
        <f t="shared" si="690"/>
        <v>Rulindo</v>
      </c>
      <c r="E350" s="11" t="str">
        <f t="shared" si="691"/>
        <v>Murambi</v>
      </c>
      <c r="F350" s="11" t="str">
        <f t="shared" si="692"/>
        <v>Mugambazi</v>
      </c>
      <c r="G350" s="11" t="str">
        <f t="shared" si="693"/>
        <v>Kigarama</v>
      </c>
      <c r="H350" s="11" t="str">
        <f t="shared" si="694"/>
        <v/>
      </c>
      <c r="I350" s="11" t="str">
        <f t="shared" si="695"/>
        <v/>
      </c>
      <c r="J350" s="11" t="str">
        <f t="shared" si="696"/>
        <v>Mutagata motorised network</v>
      </c>
      <c r="K350" s="11">
        <f t="shared" si="697"/>
        <v>169</v>
      </c>
      <c r="L350" s="11">
        <f t="shared" si="759"/>
        <v>26296</v>
      </c>
      <c r="M350" s="11">
        <f t="shared" si="760"/>
        <v>49</v>
      </c>
      <c r="N350" s="11">
        <f t="shared" si="761"/>
        <v>536.65306122448976</v>
      </c>
      <c r="O350" s="11">
        <f t="shared" si="698"/>
        <v>47</v>
      </c>
      <c r="P350" s="11">
        <f t="shared" si="699"/>
        <v>122</v>
      </c>
      <c r="Q350" s="13">
        <f t="shared" si="762"/>
        <v>0.27810650887573962</v>
      </c>
      <c r="R350" s="11">
        <f t="shared" si="763"/>
        <v>0</v>
      </c>
      <c r="S350" s="11">
        <f t="shared" si="700"/>
        <v>0</v>
      </c>
      <c r="T350" s="11">
        <f t="shared" si="701"/>
        <v>1</v>
      </c>
      <c r="U350" s="11" t="str">
        <f t="shared" si="702"/>
        <v>Piped Network With Pump</v>
      </c>
      <c r="V350" s="11">
        <f t="shared" si="703"/>
        <v>1987</v>
      </c>
      <c r="W350" s="11" t="str">
        <f t="shared" si="704"/>
        <v>Governement (District, Wasac) And Water For People</v>
      </c>
      <c r="X350" s="11" t="str">
        <f t="shared" si="705"/>
        <v>Spring</v>
      </c>
      <c r="Y350" s="11">
        <f t="shared" si="706"/>
        <v>1</v>
      </c>
      <c r="Z350" s="11">
        <f t="shared" si="707"/>
        <v>1</v>
      </c>
      <c r="AA350" s="11">
        <f t="shared" si="708"/>
        <v>1</v>
      </c>
      <c r="AB350" s="11" t="str">
        <f t="shared" si="709"/>
        <v>"Springbox" --Intake Structure At A Spring</v>
      </c>
      <c r="AC350" s="11">
        <f t="shared" si="710"/>
        <v>1</v>
      </c>
      <c r="AD350" s="11">
        <f t="shared" si="711"/>
        <v>2007</v>
      </c>
      <c r="AE350" s="11">
        <f t="shared" si="712"/>
        <v>1</v>
      </c>
      <c r="AF350" s="11">
        <f t="shared" si="713"/>
        <v>5</v>
      </c>
      <c r="AG350" s="12">
        <f t="shared" si="764"/>
        <v>345600</v>
      </c>
      <c r="AH350" s="12">
        <f t="shared" si="765"/>
        <v>1470.6382978723404</v>
      </c>
      <c r="AI350" s="11">
        <f t="shared" si="766"/>
        <v>1</v>
      </c>
      <c r="AJ350" s="11">
        <f t="shared" si="714"/>
        <v>1</v>
      </c>
      <c r="AK350" s="11">
        <f t="shared" si="715"/>
        <v>1</v>
      </c>
      <c r="AL350" s="11">
        <f t="shared" si="716"/>
        <v>2016</v>
      </c>
      <c r="AM350" s="11">
        <f t="shared" si="717"/>
        <v>1</v>
      </c>
      <c r="AN350" s="11">
        <f t="shared" si="718"/>
        <v>1900</v>
      </c>
      <c r="AO350" s="11">
        <f t="shared" si="719"/>
        <v>1</v>
      </c>
      <c r="AP350" s="11">
        <f t="shared" si="720"/>
        <v>39</v>
      </c>
      <c r="AQ350" s="11">
        <f t="shared" si="721"/>
        <v>2016</v>
      </c>
      <c r="AR350" s="11">
        <f t="shared" si="722"/>
        <v>1</v>
      </c>
      <c r="AS350" s="11">
        <f t="shared" si="723"/>
        <v>1</v>
      </c>
      <c r="AT350" s="11">
        <f t="shared" si="724"/>
        <v>17</v>
      </c>
      <c r="AU350" s="11" t="str">
        <f t="shared" si="725"/>
        <v>Pressure Break Tank|Distribution Chamber|Washout And Air Release</v>
      </c>
      <c r="AV350" s="11">
        <f t="shared" si="726"/>
        <v>2016</v>
      </c>
      <c r="AW350" s="11">
        <f t="shared" si="727"/>
        <v>1</v>
      </c>
      <c r="AX350" s="11">
        <f t="shared" si="728"/>
        <v>1</v>
      </c>
      <c r="AY350" s="11">
        <f t="shared" si="729"/>
        <v>6</v>
      </c>
      <c r="AZ350" s="11">
        <f t="shared" si="730"/>
        <v>2016</v>
      </c>
      <c r="BA350" s="11">
        <f t="shared" si="731"/>
        <v>1</v>
      </c>
      <c r="BB350" s="11">
        <f t="shared" si="732"/>
        <v>40000</v>
      </c>
      <c r="BC350" s="11">
        <f t="shared" si="733"/>
        <v>1</v>
      </c>
      <c r="BD350" s="11">
        <f t="shared" si="734"/>
        <v>5</v>
      </c>
      <c r="BE350" s="11">
        <f t="shared" si="735"/>
        <v>2017</v>
      </c>
      <c r="BF350" s="11">
        <f t="shared" si="736"/>
        <v>1</v>
      </c>
      <c r="BG350" s="11">
        <f t="shared" si="757"/>
        <v>1</v>
      </c>
      <c r="BH350" s="11">
        <f t="shared" si="737"/>
        <v>2016</v>
      </c>
      <c r="BI350" s="11">
        <f t="shared" si="738"/>
        <v>1</v>
      </c>
      <c r="BJ350" s="11">
        <f t="shared" si="739"/>
        <v>1</v>
      </c>
      <c r="BK350" s="11" t="str">
        <f t="shared" si="740"/>
        <v>Disinfection/Chlorination</v>
      </c>
      <c r="BL350" s="11">
        <f t="shared" si="741"/>
        <v>2017</v>
      </c>
      <c r="BM350" s="11">
        <f t="shared" si="742"/>
        <v>1</v>
      </c>
      <c r="BN350" s="11">
        <f t="shared" si="743"/>
        <v>0</v>
      </c>
      <c r="BO350" s="11" t="str">
        <f t="shared" si="744"/>
        <v xml:space="preserve"> </v>
      </c>
      <c r="BP350" s="11" t="str">
        <f t="shared" si="745"/>
        <v xml:space="preserve"> </v>
      </c>
      <c r="BQ350" s="11" t="str">
        <f t="shared" si="746"/>
        <v>0</v>
      </c>
      <c r="BR350" s="25">
        <f t="shared" si="747"/>
        <v>0</v>
      </c>
      <c r="BS350" s="11" t="str">
        <f t="shared" si="748"/>
        <v>Not Present</v>
      </c>
      <c r="BT350" s="11" t="str">
        <f t="shared" si="749"/>
        <v>0</v>
      </c>
      <c r="BU350" s="12">
        <f t="shared" si="767"/>
        <v>1</v>
      </c>
      <c r="BV350" s="12">
        <f t="shared" si="768"/>
        <v>0</v>
      </c>
      <c r="BW350" s="12">
        <f t="shared" si="758"/>
        <v>1</v>
      </c>
      <c r="BX350" s="12">
        <f t="shared" si="769"/>
        <v>1</v>
      </c>
      <c r="BY350" s="11">
        <f t="shared" si="770"/>
        <v>1</v>
      </c>
      <c r="BZ350" s="11">
        <f t="shared" si="750"/>
        <v>1</v>
      </c>
      <c r="CA350" s="11">
        <f t="shared" si="751"/>
        <v>64</v>
      </c>
      <c r="CB350" s="11">
        <f t="shared" si="752"/>
        <v>2016</v>
      </c>
      <c r="CC350" s="11">
        <f t="shared" si="753"/>
        <v>1</v>
      </c>
      <c r="CD350" s="11" t="str">
        <f t="shared" si="754"/>
        <v>No</v>
      </c>
      <c r="CE350" s="11">
        <f t="shared" si="771"/>
        <v>0</v>
      </c>
      <c r="CF350" s="11">
        <f t="shared" si="772"/>
        <v>0</v>
      </c>
      <c r="CG350" s="11">
        <f t="shared" si="773"/>
        <v>1</v>
      </c>
      <c r="CH350" s="11">
        <f t="shared" si="774"/>
        <v>0</v>
      </c>
      <c r="CI350" s="11">
        <f t="shared" si="755"/>
        <v>1</v>
      </c>
      <c r="CJ350" s="11">
        <f t="shared" si="756"/>
        <v>1</v>
      </c>
    </row>
    <row r="351" spans="1:88" x14ac:dyDescent="0.3">
      <c r="A351" s="11">
        <f t="shared" si="687"/>
        <v>2017</v>
      </c>
      <c r="B351" s="11" t="str">
        <f t="shared" si="688"/>
        <v>07-03-2017 11:01:57 CET</v>
      </c>
      <c r="C351" s="11" t="str">
        <f t="shared" si="689"/>
        <v>Rwanda</v>
      </c>
      <c r="D351" s="11" t="str">
        <f t="shared" si="690"/>
        <v>Rulindo</v>
      </c>
      <c r="E351" s="11" t="str">
        <f t="shared" si="691"/>
        <v>Base</v>
      </c>
      <c r="F351" s="11" t="str">
        <f t="shared" si="692"/>
        <v>Rwamahwa</v>
      </c>
      <c r="G351" s="11" t="str">
        <f t="shared" si="693"/>
        <v>Karambi</v>
      </c>
      <c r="H351" s="11" t="str">
        <f t="shared" si="694"/>
        <v/>
      </c>
      <c r="I351" s="11" t="str">
        <f t="shared" si="695"/>
        <v/>
      </c>
      <c r="J351" s="11" t="str">
        <f t="shared" si="696"/>
        <v>Rwankende</v>
      </c>
      <c r="K351" s="11">
        <f t="shared" si="697"/>
        <v>192</v>
      </c>
      <c r="L351" s="11">
        <f t="shared" si="759"/>
        <v>1789</v>
      </c>
      <c r="M351" s="11">
        <f t="shared" si="760"/>
        <v>14</v>
      </c>
      <c r="N351" s="11">
        <f t="shared" si="761"/>
        <v>127.78571428571429</v>
      </c>
      <c r="O351" s="11">
        <f t="shared" si="698"/>
        <v>100</v>
      </c>
      <c r="P351" s="11">
        <f t="shared" si="699"/>
        <v>92</v>
      </c>
      <c r="Q351" s="13">
        <f t="shared" si="762"/>
        <v>0.52083333333333337</v>
      </c>
      <c r="R351" s="11">
        <f t="shared" si="763"/>
        <v>0</v>
      </c>
      <c r="S351" s="11">
        <f t="shared" si="700"/>
        <v>1</v>
      </c>
      <c r="T351" s="11">
        <f t="shared" si="701"/>
        <v>1</v>
      </c>
      <c r="U351" s="11" t="str">
        <f t="shared" si="702"/>
        <v>Piped Network -- Gravity Only</v>
      </c>
      <c r="V351" s="11">
        <f t="shared" si="703"/>
        <v>2012</v>
      </c>
      <c r="W351" s="11" t="str">
        <f t="shared" si="704"/>
        <v>Padiri</v>
      </c>
      <c r="X351" s="11" t="str">
        <f t="shared" si="705"/>
        <v>Spring</v>
      </c>
      <c r="Y351" s="11">
        <f t="shared" si="706"/>
        <v>3</v>
      </c>
      <c r="Z351" s="11">
        <f t="shared" si="707"/>
        <v>0</v>
      </c>
      <c r="AA351" s="11">
        <f t="shared" si="708"/>
        <v>1</v>
      </c>
      <c r="AB351" s="11" t="str">
        <f t="shared" si="709"/>
        <v>"Springbox" --Intake Structure At A Spring</v>
      </c>
      <c r="AC351" s="11">
        <f t="shared" si="710"/>
        <v>2</v>
      </c>
      <c r="AD351" s="11">
        <f t="shared" si="711"/>
        <v>2012</v>
      </c>
      <c r="AE351" s="11">
        <f t="shared" si="712"/>
        <v>1</v>
      </c>
      <c r="AF351" s="11">
        <f t="shared" si="713"/>
        <v>50</v>
      </c>
      <c r="AG351" s="12">
        <f t="shared" si="764"/>
        <v>34560</v>
      </c>
      <c r="AH351" s="12">
        <f t="shared" si="765"/>
        <v>69.12</v>
      </c>
      <c r="AI351" s="11">
        <f t="shared" si="766"/>
        <v>1</v>
      </c>
      <c r="AJ351" s="11">
        <f t="shared" si="714"/>
        <v>1</v>
      </c>
      <c r="AK351" s="11">
        <f t="shared" si="715"/>
        <v>1</v>
      </c>
      <c r="AL351" s="11">
        <f t="shared" si="716"/>
        <v>2012</v>
      </c>
      <c r="AM351" s="11">
        <f t="shared" si="717"/>
        <v>1</v>
      </c>
      <c r="AN351" s="11">
        <f t="shared" si="718"/>
        <v>6450</v>
      </c>
      <c r="AO351" s="11">
        <f t="shared" si="719"/>
        <v>1</v>
      </c>
      <c r="AP351" s="11">
        <f t="shared" si="720"/>
        <v>1</v>
      </c>
      <c r="AQ351" s="11">
        <f t="shared" si="721"/>
        <v>2</v>
      </c>
      <c r="AR351" s="11">
        <f t="shared" si="722"/>
        <v>1</v>
      </c>
      <c r="AS351" s="11">
        <f t="shared" si="723"/>
        <v>1</v>
      </c>
      <c r="AT351" s="11">
        <f t="shared" si="724"/>
        <v>3</v>
      </c>
      <c r="AU351" s="11" t="str">
        <f t="shared" si="725"/>
        <v>Distribution Chamber</v>
      </c>
      <c r="AV351" s="11">
        <f t="shared" si="726"/>
        <v>2017</v>
      </c>
      <c r="AW351" s="11">
        <f t="shared" si="727"/>
        <v>1</v>
      </c>
      <c r="AX351" s="11">
        <f t="shared" si="728"/>
        <v>1</v>
      </c>
      <c r="AY351" s="11">
        <f t="shared" si="729"/>
        <v>2</v>
      </c>
      <c r="AZ351" s="11">
        <f t="shared" si="730"/>
        <v>2012</v>
      </c>
      <c r="BA351" s="11">
        <f t="shared" si="731"/>
        <v>1</v>
      </c>
      <c r="BB351" s="11">
        <f t="shared" si="732"/>
        <v>6800</v>
      </c>
      <c r="BC351" s="11">
        <f t="shared" si="733"/>
        <v>0</v>
      </c>
      <c r="BD351" s="11" t="str">
        <f t="shared" si="734"/>
        <v xml:space="preserve"> </v>
      </c>
      <c r="BE351" s="11" t="str">
        <f t="shared" si="735"/>
        <v xml:space="preserve"> </v>
      </c>
      <c r="BF351" s="11" t="str">
        <f t="shared" si="736"/>
        <v xml:space="preserve"> </v>
      </c>
      <c r="BG351" s="11" t="str">
        <f t="shared" si="757"/>
        <v xml:space="preserve"> </v>
      </c>
      <c r="BH351" s="11" t="str">
        <f t="shared" si="737"/>
        <v xml:space="preserve"> </v>
      </c>
      <c r="BI351" s="11" t="str">
        <f t="shared" si="738"/>
        <v xml:space="preserve"> </v>
      </c>
      <c r="BJ351" s="11">
        <f t="shared" si="739"/>
        <v>0</v>
      </c>
      <c r="BK351" s="11" t="str">
        <f t="shared" si="740"/>
        <v/>
      </c>
      <c r="BL351" s="11" t="str">
        <f t="shared" si="741"/>
        <v xml:space="preserve"> </v>
      </c>
      <c r="BM351" s="11" t="str">
        <f t="shared" si="742"/>
        <v xml:space="preserve"> </v>
      </c>
      <c r="BN351" s="11" t="str">
        <f t="shared" si="743"/>
        <v xml:space="preserve"> </v>
      </c>
      <c r="BO351" s="11" t="str">
        <f t="shared" si="744"/>
        <v xml:space="preserve"> </v>
      </c>
      <c r="BP351" s="11" t="str">
        <f t="shared" si="745"/>
        <v xml:space="preserve"> </v>
      </c>
      <c r="BQ351" s="11" t="str">
        <f t="shared" si="746"/>
        <v>0</v>
      </c>
      <c r="BR351" s="25">
        <f t="shared" si="747"/>
        <v>0</v>
      </c>
      <c r="BS351" s="11" t="str">
        <f t="shared" si="748"/>
        <v>Not Present</v>
      </c>
      <c r="BT351" s="11" t="str">
        <f t="shared" si="749"/>
        <v>0</v>
      </c>
      <c r="BU351" s="12">
        <f t="shared" si="767"/>
        <v>1</v>
      </c>
      <c r="BV351" s="12">
        <f t="shared" si="768"/>
        <v>0</v>
      </c>
      <c r="BW351" s="12">
        <f t="shared" si="758"/>
        <v>1</v>
      </c>
      <c r="BX351" s="12">
        <f t="shared" si="769"/>
        <v>1</v>
      </c>
      <c r="BY351" s="11">
        <f t="shared" si="770"/>
        <v>1</v>
      </c>
      <c r="BZ351" s="11">
        <f t="shared" si="750"/>
        <v>1</v>
      </c>
      <c r="CA351" s="11">
        <f t="shared" si="751"/>
        <v>1</v>
      </c>
      <c r="CB351" s="11">
        <f t="shared" si="752"/>
        <v>2012</v>
      </c>
      <c r="CC351" s="11">
        <f t="shared" si="753"/>
        <v>1</v>
      </c>
      <c r="CD351" s="11" t="str">
        <f t="shared" si="754"/>
        <v>No</v>
      </c>
      <c r="CE351" s="11">
        <f t="shared" si="771"/>
        <v>0</v>
      </c>
      <c r="CF351" s="11">
        <f t="shared" si="772"/>
        <v>0</v>
      </c>
      <c r="CG351" s="11">
        <f t="shared" si="773"/>
        <v>1</v>
      </c>
      <c r="CH351" s="11">
        <f t="shared" si="774"/>
        <v>0</v>
      </c>
      <c r="CI351" s="11">
        <f t="shared" si="755"/>
        <v>1</v>
      </c>
      <c r="CJ351" s="11">
        <f t="shared" si="756"/>
        <v>1</v>
      </c>
    </row>
    <row r="352" spans="1:88" x14ac:dyDescent="0.3">
      <c r="A352" s="11">
        <f t="shared" si="687"/>
        <v>2017</v>
      </c>
      <c r="B352" s="11" t="str">
        <f t="shared" si="688"/>
        <v>23-04-2017 14:42:39 CEST</v>
      </c>
      <c r="C352" s="11" t="str">
        <f t="shared" si="689"/>
        <v>Rwanda</v>
      </c>
      <c r="D352" s="11" t="str">
        <f t="shared" si="690"/>
        <v>Rulindo</v>
      </c>
      <c r="E352" s="11" t="str">
        <f t="shared" si="691"/>
        <v>Buyoga</v>
      </c>
      <c r="F352" s="11" t="str">
        <f t="shared" si="692"/>
        <v>Gahororo</v>
      </c>
      <c r="G352" s="11" t="str">
        <f t="shared" si="693"/>
        <v>Gitabura</v>
      </c>
      <c r="H352" s="11" t="str">
        <f t="shared" si="694"/>
        <v/>
      </c>
      <c r="I352" s="11" t="str">
        <f t="shared" si="695"/>
        <v/>
      </c>
      <c r="J352" s="11" t="str">
        <f t="shared" si="696"/>
        <v>kiruruma</v>
      </c>
      <c r="K352" s="11">
        <f t="shared" si="697"/>
        <v>129</v>
      </c>
      <c r="L352" s="11">
        <f t="shared" si="759"/>
        <v>8295</v>
      </c>
      <c r="M352" s="11">
        <f t="shared" si="760"/>
        <v>25</v>
      </c>
      <c r="N352" s="11">
        <f t="shared" si="761"/>
        <v>331.8</v>
      </c>
      <c r="O352" s="11">
        <f t="shared" si="698"/>
        <v>96</v>
      </c>
      <c r="P352" s="11">
        <f t="shared" si="699"/>
        <v>33</v>
      </c>
      <c r="Q352" s="13">
        <f t="shared" si="762"/>
        <v>0.7441860465116279</v>
      </c>
      <c r="R352" s="11">
        <f t="shared" si="763"/>
        <v>0</v>
      </c>
      <c r="S352" s="11">
        <f t="shared" si="700"/>
        <v>0</v>
      </c>
      <c r="T352" s="11">
        <f t="shared" si="701"/>
        <v>1</v>
      </c>
      <c r="U352" s="11" t="str">
        <f t="shared" si="702"/>
        <v>Piped Network With Pump</v>
      </c>
      <c r="V352" s="11">
        <f t="shared" si="703"/>
        <v>2014</v>
      </c>
      <c r="W352" s="11" t="str">
        <f t="shared" si="704"/>
        <v>Governement (District, Wasac) And Water For People</v>
      </c>
      <c r="X352" s="11" t="str">
        <f t="shared" si="705"/>
        <v>Spring</v>
      </c>
      <c r="Y352" s="11">
        <f t="shared" si="706"/>
        <v>1</v>
      </c>
      <c r="Z352" s="11">
        <f t="shared" si="707"/>
        <v>1</v>
      </c>
      <c r="AA352" s="11">
        <f t="shared" si="708"/>
        <v>1</v>
      </c>
      <c r="AB352" s="11" t="str">
        <f t="shared" si="709"/>
        <v>"Springbox" --Intake Structure At A Spring</v>
      </c>
      <c r="AC352" s="11">
        <f t="shared" si="710"/>
        <v>1</v>
      </c>
      <c r="AD352" s="11">
        <f t="shared" si="711"/>
        <v>2014</v>
      </c>
      <c r="AE352" s="11">
        <f t="shared" si="712"/>
        <v>1</v>
      </c>
      <c r="AF352" s="11">
        <f t="shared" si="713"/>
        <v>3</v>
      </c>
      <c r="AG352" s="12">
        <f t="shared" si="764"/>
        <v>576000</v>
      </c>
      <c r="AH352" s="12">
        <f t="shared" si="765"/>
        <v>1200</v>
      </c>
      <c r="AI352" s="11">
        <f t="shared" si="766"/>
        <v>1</v>
      </c>
      <c r="AJ352" s="11">
        <f t="shared" si="714"/>
        <v>1</v>
      </c>
      <c r="AK352" s="11">
        <f t="shared" si="715"/>
        <v>4</v>
      </c>
      <c r="AL352" s="11">
        <f t="shared" si="716"/>
        <v>2014</v>
      </c>
      <c r="AM352" s="11">
        <f t="shared" si="717"/>
        <v>1</v>
      </c>
      <c r="AN352" s="11">
        <f t="shared" si="718"/>
        <v>9000</v>
      </c>
      <c r="AO352" s="11">
        <f t="shared" si="719"/>
        <v>1</v>
      </c>
      <c r="AP352" s="11">
        <f t="shared" si="720"/>
        <v>4</v>
      </c>
      <c r="AQ352" s="11">
        <f t="shared" si="721"/>
        <v>20147</v>
      </c>
      <c r="AR352" s="11">
        <f t="shared" si="722"/>
        <v>1</v>
      </c>
      <c r="AS352" s="11">
        <f t="shared" si="723"/>
        <v>0</v>
      </c>
      <c r="AT352" s="11" t="str">
        <f t="shared" si="724"/>
        <v xml:space="preserve"> </v>
      </c>
      <c r="AU352" s="11" t="str">
        <f t="shared" si="725"/>
        <v/>
      </c>
      <c r="AV352" s="11" t="str">
        <f t="shared" si="726"/>
        <v xml:space="preserve"> </v>
      </c>
      <c r="AW352" s="11" t="str">
        <f t="shared" si="727"/>
        <v xml:space="preserve"> </v>
      </c>
      <c r="AX352" s="11">
        <f t="shared" si="728"/>
        <v>1</v>
      </c>
      <c r="AY352" s="11">
        <f t="shared" si="729"/>
        <v>3</v>
      </c>
      <c r="AZ352" s="11">
        <f t="shared" si="730"/>
        <v>2014</v>
      </c>
      <c r="BA352" s="11">
        <f t="shared" si="731"/>
        <v>1</v>
      </c>
      <c r="BB352" s="11">
        <f t="shared" si="732"/>
        <v>9000</v>
      </c>
      <c r="BC352" s="11">
        <f t="shared" si="733"/>
        <v>1</v>
      </c>
      <c r="BD352" s="11">
        <f t="shared" si="734"/>
        <v>2</v>
      </c>
      <c r="BE352" s="11">
        <f t="shared" si="735"/>
        <v>2014</v>
      </c>
      <c r="BF352" s="11">
        <f t="shared" si="736"/>
        <v>1</v>
      </c>
      <c r="BG352" s="11">
        <f t="shared" si="757"/>
        <v>1</v>
      </c>
      <c r="BH352" s="11">
        <f t="shared" si="737"/>
        <v>2014</v>
      </c>
      <c r="BI352" s="11">
        <f t="shared" si="738"/>
        <v>1</v>
      </c>
      <c r="BJ352" s="11">
        <f t="shared" si="739"/>
        <v>0</v>
      </c>
      <c r="BK352" s="11" t="str">
        <f t="shared" si="740"/>
        <v/>
      </c>
      <c r="BL352" s="11" t="str">
        <f t="shared" si="741"/>
        <v xml:space="preserve"> </v>
      </c>
      <c r="BM352" s="11" t="str">
        <f t="shared" si="742"/>
        <v xml:space="preserve"> </v>
      </c>
      <c r="BN352" s="11" t="str">
        <f t="shared" si="743"/>
        <v xml:space="preserve"> </v>
      </c>
      <c r="BO352" s="11" t="str">
        <f t="shared" si="744"/>
        <v xml:space="preserve"> </v>
      </c>
      <c r="BP352" s="11" t="str">
        <f t="shared" si="745"/>
        <v xml:space="preserve"> </v>
      </c>
      <c r="BQ352" s="11" t="str">
        <f t="shared" si="746"/>
        <v>0</v>
      </c>
      <c r="BR352" s="25">
        <f t="shared" si="747"/>
        <v>0</v>
      </c>
      <c r="BS352" s="11" t="str">
        <f t="shared" si="748"/>
        <v>Not Present</v>
      </c>
      <c r="BT352" s="11" t="str">
        <f t="shared" si="749"/>
        <v>0</v>
      </c>
      <c r="BU352" s="12">
        <f t="shared" si="767"/>
        <v>1</v>
      </c>
      <c r="BV352" s="12">
        <f t="shared" si="768"/>
        <v>0</v>
      </c>
      <c r="BW352" s="12">
        <f t="shared" si="758"/>
        <v>1</v>
      </c>
      <c r="BX352" s="12">
        <f t="shared" si="769"/>
        <v>1</v>
      </c>
      <c r="BY352" s="11">
        <f t="shared" si="770"/>
        <v>1</v>
      </c>
      <c r="BZ352" s="11">
        <f t="shared" si="750"/>
        <v>1</v>
      </c>
      <c r="CA352" s="11">
        <f t="shared" si="751"/>
        <v>1</v>
      </c>
      <c r="CB352" s="11">
        <f t="shared" si="752"/>
        <v>9633</v>
      </c>
      <c r="CC352" s="11">
        <f t="shared" si="753"/>
        <v>1</v>
      </c>
      <c r="CD352" s="11" t="str">
        <f t="shared" si="754"/>
        <v>No</v>
      </c>
      <c r="CE352" s="11">
        <f t="shared" si="771"/>
        <v>0</v>
      </c>
      <c r="CF352" s="11">
        <f t="shared" si="772"/>
        <v>0</v>
      </c>
      <c r="CG352" s="11">
        <f t="shared" si="773"/>
        <v>1</v>
      </c>
      <c r="CH352" s="11">
        <f t="shared" si="774"/>
        <v>0</v>
      </c>
      <c r="CI352" s="11">
        <f t="shared" si="755"/>
        <v>1</v>
      </c>
      <c r="CJ352" s="11">
        <f t="shared" si="756"/>
        <v>1</v>
      </c>
    </row>
    <row r="353" spans="1:88" x14ac:dyDescent="0.3">
      <c r="A353" s="11">
        <f t="shared" si="687"/>
        <v>2017</v>
      </c>
      <c r="B353" s="11" t="str">
        <f t="shared" si="688"/>
        <v>14-04-2017 22:18:55 CEST</v>
      </c>
      <c r="C353" s="11" t="str">
        <f t="shared" si="689"/>
        <v>Rwanda</v>
      </c>
      <c r="D353" s="11" t="str">
        <f t="shared" si="690"/>
        <v>Rulindo</v>
      </c>
      <c r="E353" s="11" t="str">
        <f t="shared" si="691"/>
        <v>Bushoki</v>
      </c>
      <c r="F353" s="11" t="str">
        <f t="shared" si="692"/>
        <v>Mukoto</v>
      </c>
      <c r="G353" s="11" t="str">
        <f t="shared" si="693"/>
        <v>Gatare</v>
      </c>
      <c r="H353" s="11" t="str">
        <f t="shared" si="694"/>
        <v/>
      </c>
      <c r="I353" s="11" t="str">
        <f t="shared" si="695"/>
        <v/>
      </c>
      <c r="J353" s="11" t="str">
        <f t="shared" si="696"/>
        <v>Nkombe gravity system catchment area</v>
      </c>
      <c r="K353" s="11">
        <f t="shared" si="697"/>
        <v>129</v>
      </c>
      <c r="L353" s="11">
        <f t="shared" si="759"/>
        <v>0</v>
      </c>
      <c r="M353" s="11">
        <f t="shared" si="760"/>
        <v>1</v>
      </c>
      <c r="N353" s="11">
        <f t="shared" si="761"/>
        <v>0</v>
      </c>
      <c r="O353" s="11">
        <f t="shared" si="698"/>
        <v>129</v>
      </c>
      <c r="P353" s="11" t="str">
        <f t="shared" si="699"/>
        <v xml:space="preserve"> </v>
      </c>
      <c r="Q353" s="13">
        <f t="shared" si="762"/>
        <v>1</v>
      </c>
      <c r="R353" s="11">
        <f t="shared" si="763"/>
        <v>1</v>
      </c>
      <c r="S353" s="11">
        <f t="shared" si="700"/>
        <v>1</v>
      </c>
      <c r="T353" s="11">
        <f t="shared" si="701"/>
        <v>1</v>
      </c>
      <c r="U353" s="11" t="str">
        <f t="shared" si="702"/>
        <v>Piped Network -- Gravity Only</v>
      </c>
      <c r="V353" s="11">
        <f t="shared" si="703"/>
        <v>2002</v>
      </c>
      <c r="W353" s="11" t="str">
        <f t="shared" si="704"/>
        <v>Coforwa</v>
      </c>
      <c r="X353" s="11" t="str">
        <f t="shared" si="705"/>
        <v>Spring|Lake/Reservoir</v>
      </c>
      <c r="Y353" s="11">
        <f t="shared" si="706"/>
        <v>4</v>
      </c>
      <c r="Z353" s="11">
        <f t="shared" si="707"/>
        <v>1</v>
      </c>
      <c r="AA353" s="11">
        <f t="shared" si="708"/>
        <v>1</v>
      </c>
      <c r="AB353" s="11" t="str">
        <f t="shared" si="709"/>
        <v>"Springbox" --Intake Structure At A Spring</v>
      </c>
      <c r="AC353" s="11" t="str">
        <f t="shared" si="710"/>
        <v xml:space="preserve"> </v>
      </c>
      <c r="AD353" s="11">
        <f t="shared" si="711"/>
        <v>2002</v>
      </c>
      <c r="AE353" s="11">
        <f t="shared" si="712"/>
        <v>1</v>
      </c>
      <c r="AF353" s="11">
        <f t="shared" si="713"/>
        <v>18</v>
      </c>
      <c r="AG353" s="12">
        <f t="shared" si="764"/>
        <v>96000</v>
      </c>
      <c r="AH353" s="12">
        <f t="shared" si="765"/>
        <v>148.83720930232559</v>
      </c>
      <c r="AI353" s="11">
        <f t="shared" si="766"/>
        <v>1</v>
      </c>
      <c r="AJ353" s="11">
        <f t="shared" si="714"/>
        <v>1</v>
      </c>
      <c r="AK353" s="11">
        <f t="shared" si="715"/>
        <v>3</v>
      </c>
      <c r="AL353" s="11">
        <f t="shared" si="716"/>
        <v>2002</v>
      </c>
      <c r="AM353" s="11">
        <f t="shared" si="717"/>
        <v>1</v>
      </c>
      <c r="AN353" s="11">
        <f t="shared" si="718"/>
        <v>100</v>
      </c>
      <c r="AO353" s="11">
        <f t="shared" si="719"/>
        <v>1</v>
      </c>
      <c r="AP353" s="11">
        <f t="shared" si="720"/>
        <v>1</v>
      </c>
      <c r="AQ353" s="11">
        <f t="shared" si="721"/>
        <v>2002</v>
      </c>
      <c r="AR353" s="11">
        <f t="shared" si="722"/>
        <v>1</v>
      </c>
      <c r="AS353" s="11">
        <f t="shared" si="723"/>
        <v>0</v>
      </c>
      <c r="AT353" s="11" t="str">
        <f t="shared" si="724"/>
        <v xml:space="preserve"> </v>
      </c>
      <c r="AU353" s="11" t="str">
        <f t="shared" si="725"/>
        <v/>
      </c>
      <c r="AV353" s="11" t="str">
        <f t="shared" si="726"/>
        <v xml:space="preserve"> </v>
      </c>
      <c r="AW353" s="11" t="str">
        <f t="shared" si="727"/>
        <v xml:space="preserve"> </v>
      </c>
      <c r="AX353" s="11">
        <f t="shared" si="728"/>
        <v>1</v>
      </c>
      <c r="AY353" s="11">
        <f t="shared" si="729"/>
        <v>1</v>
      </c>
      <c r="AZ353" s="11">
        <f t="shared" si="730"/>
        <v>2002</v>
      </c>
      <c r="BA353" s="11">
        <f t="shared" si="731"/>
        <v>1</v>
      </c>
      <c r="BB353" s="11">
        <f t="shared" si="732"/>
        <v>1000</v>
      </c>
      <c r="BC353" s="11">
        <f t="shared" si="733"/>
        <v>0</v>
      </c>
      <c r="BD353" s="11" t="str">
        <f t="shared" si="734"/>
        <v xml:space="preserve"> </v>
      </c>
      <c r="BE353" s="11" t="str">
        <f t="shared" si="735"/>
        <v xml:space="preserve"> </v>
      </c>
      <c r="BF353" s="11" t="str">
        <f t="shared" si="736"/>
        <v xml:space="preserve"> </v>
      </c>
      <c r="BG353" s="11" t="str">
        <f t="shared" si="757"/>
        <v xml:space="preserve"> </v>
      </c>
      <c r="BH353" s="11" t="str">
        <f t="shared" si="737"/>
        <v xml:space="preserve"> </v>
      </c>
      <c r="BI353" s="11" t="str">
        <f t="shared" si="738"/>
        <v xml:space="preserve"> </v>
      </c>
      <c r="BJ353" s="11">
        <f t="shared" si="739"/>
        <v>0</v>
      </c>
      <c r="BK353" s="11" t="str">
        <f t="shared" si="740"/>
        <v/>
      </c>
      <c r="BL353" s="11" t="str">
        <f t="shared" si="741"/>
        <v xml:space="preserve"> </v>
      </c>
      <c r="BM353" s="11" t="str">
        <f t="shared" si="742"/>
        <v xml:space="preserve"> </v>
      </c>
      <c r="BN353" s="11" t="str">
        <f t="shared" si="743"/>
        <v xml:space="preserve"> </v>
      </c>
      <c r="BO353" s="11" t="str">
        <f t="shared" si="744"/>
        <v xml:space="preserve"> </v>
      </c>
      <c r="BP353" s="11" t="str">
        <f t="shared" si="745"/>
        <v xml:space="preserve"> </v>
      </c>
      <c r="BQ353" s="11" t="str">
        <f t="shared" si="746"/>
        <v>0</v>
      </c>
      <c r="BR353" s="25">
        <f t="shared" si="747"/>
        <v>0</v>
      </c>
      <c r="BS353" s="11" t="str">
        <f t="shared" si="748"/>
        <v>Not Present</v>
      </c>
      <c r="BT353" s="11" t="str">
        <f t="shared" si="749"/>
        <v>0</v>
      </c>
      <c r="BU353" s="12">
        <f t="shared" si="767"/>
        <v>1</v>
      </c>
      <c r="BV353" s="12">
        <f t="shared" si="768"/>
        <v>0</v>
      </c>
      <c r="BW353" s="12">
        <f t="shared" si="758"/>
        <v>1</v>
      </c>
      <c r="BX353" s="12">
        <f t="shared" si="769"/>
        <v>1</v>
      </c>
      <c r="BY353" s="11">
        <f t="shared" si="770"/>
        <v>1</v>
      </c>
      <c r="BZ353" s="11">
        <f t="shared" si="750"/>
        <v>1</v>
      </c>
      <c r="CA353" s="11">
        <f t="shared" si="751"/>
        <v>1</v>
      </c>
      <c r="CB353" s="11">
        <f t="shared" si="752"/>
        <v>2002</v>
      </c>
      <c r="CC353" s="11">
        <f t="shared" si="753"/>
        <v>1</v>
      </c>
      <c r="CD353" s="11" t="str">
        <f t="shared" si="754"/>
        <v>No</v>
      </c>
      <c r="CE353" s="11">
        <f t="shared" si="771"/>
        <v>0</v>
      </c>
      <c r="CF353" s="11">
        <f t="shared" si="772"/>
        <v>0</v>
      </c>
      <c r="CG353" s="11">
        <f t="shared" si="773"/>
        <v>1</v>
      </c>
      <c r="CH353" s="11">
        <f t="shared" si="774"/>
        <v>0</v>
      </c>
      <c r="CI353" s="11">
        <f t="shared" si="755"/>
        <v>1</v>
      </c>
      <c r="CJ353" s="11">
        <f t="shared" si="756"/>
        <v>1</v>
      </c>
    </row>
    <row r="354" spans="1:88" x14ac:dyDescent="0.3">
      <c r="A354" s="11">
        <f t="shared" si="687"/>
        <v>2017</v>
      </c>
      <c r="B354" s="11" t="str">
        <f t="shared" si="688"/>
        <v>15-03-2017 06:10:52 CET</v>
      </c>
      <c r="C354" s="11" t="str">
        <f t="shared" si="689"/>
        <v>Rwanda</v>
      </c>
      <c r="D354" s="11" t="str">
        <f t="shared" si="690"/>
        <v>Rulindo</v>
      </c>
      <c r="E354" s="11" t="str">
        <f t="shared" si="691"/>
        <v>Rukozo</v>
      </c>
      <c r="F354" s="11" t="str">
        <f t="shared" si="692"/>
        <v>Bwimo</v>
      </c>
      <c r="G354" s="11" t="str">
        <f t="shared" si="693"/>
        <v>Gatiba</v>
      </c>
      <c r="H354" s="11" t="str">
        <f t="shared" si="694"/>
        <v/>
      </c>
      <c r="I354" s="11" t="str">
        <f t="shared" si="695"/>
        <v/>
      </c>
      <c r="J354" s="11" t="str">
        <f t="shared" si="696"/>
        <v>Gihanga II</v>
      </c>
      <c r="K354" s="11">
        <f t="shared" si="697"/>
        <v>151</v>
      </c>
      <c r="L354" s="11">
        <f t="shared" si="759"/>
        <v>0</v>
      </c>
      <c r="M354" s="11">
        <f t="shared" si="760"/>
        <v>5</v>
      </c>
      <c r="N354" s="11">
        <f t="shared" si="761"/>
        <v>0</v>
      </c>
      <c r="O354" s="11">
        <f t="shared" si="698"/>
        <v>151</v>
      </c>
      <c r="P354" s="11" t="str">
        <f t="shared" si="699"/>
        <v xml:space="preserve"> </v>
      </c>
      <c r="Q354" s="13">
        <f t="shared" si="762"/>
        <v>1</v>
      </c>
      <c r="R354" s="11">
        <f t="shared" si="763"/>
        <v>1</v>
      </c>
      <c r="S354" s="11">
        <f t="shared" si="700"/>
        <v>1</v>
      </c>
      <c r="T354" s="11">
        <f t="shared" si="701"/>
        <v>1</v>
      </c>
      <c r="U354" s="11" t="str">
        <f t="shared" si="702"/>
        <v>Piped Network -- Gravity Only</v>
      </c>
      <c r="V354" s="11">
        <f t="shared" si="703"/>
        <v>2016</v>
      </c>
      <c r="W354" s="11" t="str">
        <f t="shared" si="704"/>
        <v>Governement (District, Wasac) And Water For People</v>
      </c>
      <c r="X354" s="11" t="str">
        <f t="shared" si="705"/>
        <v>Groundwater (Well, Etc.)</v>
      </c>
      <c r="Y354" s="11">
        <f t="shared" si="706"/>
        <v>1</v>
      </c>
      <c r="Z354" s="11">
        <f t="shared" si="707"/>
        <v>1</v>
      </c>
      <c r="AA354" s="11">
        <f t="shared" si="708"/>
        <v>1</v>
      </c>
      <c r="AB354" s="11" t="str">
        <f t="shared" si="709"/>
        <v>"Springbox" --Intake Structure At A Spring</v>
      </c>
      <c r="AC354" s="11">
        <f t="shared" si="710"/>
        <v>1</v>
      </c>
      <c r="AD354" s="11">
        <f t="shared" si="711"/>
        <v>2016</v>
      </c>
      <c r="AE354" s="11">
        <f t="shared" si="712"/>
        <v>1</v>
      </c>
      <c r="AF354" s="11">
        <f t="shared" si="713"/>
        <v>15</v>
      </c>
      <c r="AG354" s="12">
        <f t="shared" si="764"/>
        <v>115200</v>
      </c>
      <c r="AH354" s="12">
        <f t="shared" si="765"/>
        <v>152.58278145695365</v>
      </c>
      <c r="AI354" s="11">
        <f t="shared" si="766"/>
        <v>1</v>
      </c>
      <c r="AJ354" s="11">
        <f t="shared" si="714"/>
        <v>1</v>
      </c>
      <c r="AK354" s="11">
        <f t="shared" si="715"/>
        <v>1</v>
      </c>
      <c r="AL354" s="11">
        <f t="shared" si="716"/>
        <v>2016</v>
      </c>
      <c r="AM354" s="11">
        <f t="shared" si="717"/>
        <v>1</v>
      </c>
      <c r="AN354" s="11">
        <f t="shared" si="718"/>
        <v>7000</v>
      </c>
      <c r="AO354" s="11">
        <f t="shared" si="719"/>
        <v>1</v>
      </c>
      <c r="AP354" s="11">
        <f t="shared" si="720"/>
        <v>3</v>
      </c>
      <c r="AQ354" s="11">
        <f t="shared" si="721"/>
        <v>2016</v>
      </c>
      <c r="AR354" s="11">
        <f t="shared" si="722"/>
        <v>1</v>
      </c>
      <c r="AS354" s="11">
        <f t="shared" si="723"/>
        <v>0</v>
      </c>
      <c r="AT354" s="11" t="str">
        <f t="shared" si="724"/>
        <v xml:space="preserve"> </v>
      </c>
      <c r="AU354" s="11" t="str">
        <f t="shared" si="725"/>
        <v/>
      </c>
      <c r="AV354" s="11" t="str">
        <f t="shared" si="726"/>
        <v xml:space="preserve"> </v>
      </c>
      <c r="AW354" s="11" t="str">
        <f t="shared" si="727"/>
        <v xml:space="preserve"> </v>
      </c>
      <c r="AX354" s="11">
        <f t="shared" si="728"/>
        <v>0</v>
      </c>
      <c r="AY354" s="11" t="str">
        <f t="shared" si="729"/>
        <v xml:space="preserve"> </v>
      </c>
      <c r="AZ354" s="11" t="str">
        <f t="shared" si="730"/>
        <v xml:space="preserve"> </v>
      </c>
      <c r="BA354" s="11" t="str">
        <f t="shared" si="731"/>
        <v xml:space="preserve"> </v>
      </c>
      <c r="BB354" s="11" t="str">
        <f t="shared" si="732"/>
        <v xml:space="preserve"> </v>
      </c>
      <c r="BC354" s="11">
        <f t="shared" si="733"/>
        <v>0</v>
      </c>
      <c r="BD354" s="11" t="str">
        <f t="shared" si="734"/>
        <v xml:space="preserve"> </v>
      </c>
      <c r="BE354" s="11" t="str">
        <f t="shared" si="735"/>
        <v xml:space="preserve"> </v>
      </c>
      <c r="BF354" s="11" t="str">
        <f t="shared" si="736"/>
        <v xml:space="preserve"> </v>
      </c>
      <c r="BG354" s="11" t="str">
        <f t="shared" si="757"/>
        <v xml:space="preserve"> </v>
      </c>
      <c r="BH354" s="11" t="str">
        <f t="shared" si="737"/>
        <v xml:space="preserve"> </v>
      </c>
      <c r="BI354" s="11" t="str">
        <f t="shared" si="738"/>
        <v xml:space="preserve"> </v>
      </c>
      <c r="BJ354" s="11">
        <f t="shared" si="739"/>
        <v>0</v>
      </c>
      <c r="BK354" s="11" t="str">
        <f t="shared" si="740"/>
        <v/>
      </c>
      <c r="BL354" s="11" t="str">
        <f t="shared" si="741"/>
        <v xml:space="preserve"> </v>
      </c>
      <c r="BM354" s="11" t="str">
        <f t="shared" si="742"/>
        <v xml:space="preserve"> </v>
      </c>
      <c r="BN354" s="11" t="str">
        <f t="shared" si="743"/>
        <v xml:space="preserve"> </v>
      </c>
      <c r="BO354" s="11" t="str">
        <f t="shared" si="744"/>
        <v xml:space="preserve"> </v>
      </c>
      <c r="BP354" s="11" t="str">
        <f t="shared" si="745"/>
        <v xml:space="preserve"> </v>
      </c>
      <c r="BQ354" s="11" t="str">
        <f t="shared" si="746"/>
        <v>0</v>
      </c>
      <c r="BR354" s="25">
        <f t="shared" si="747"/>
        <v>0</v>
      </c>
      <c r="BS354" s="11" t="str">
        <f t="shared" si="748"/>
        <v>Not Present</v>
      </c>
      <c r="BT354" s="11" t="str">
        <f t="shared" si="749"/>
        <v>0</v>
      </c>
      <c r="BU354" s="12">
        <f t="shared" si="767"/>
        <v>1</v>
      </c>
      <c r="BV354" s="12">
        <f t="shared" si="768"/>
        <v>0</v>
      </c>
      <c r="BW354" s="12">
        <f t="shared" si="758"/>
        <v>1</v>
      </c>
      <c r="BX354" s="12">
        <f t="shared" si="769"/>
        <v>1</v>
      </c>
      <c r="BY354" s="11">
        <f t="shared" si="770"/>
        <v>1</v>
      </c>
      <c r="BZ354" s="11">
        <f t="shared" si="750"/>
        <v>1</v>
      </c>
      <c r="CA354" s="11">
        <f t="shared" si="751"/>
        <v>2</v>
      </c>
      <c r="CB354" s="11">
        <f t="shared" si="752"/>
        <v>2016</v>
      </c>
      <c r="CC354" s="11">
        <f t="shared" si="753"/>
        <v>1</v>
      </c>
      <c r="CD354" s="11" t="str">
        <f t="shared" si="754"/>
        <v>No</v>
      </c>
      <c r="CE354" s="11">
        <f t="shared" si="771"/>
        <v>0</v>
      </c>
      <c r="CF354" s="11">
        <f t="shared" si="772"/>
        <v>0</v>
      </c>
      <c r="CG354" s="11">
        <f t="shared" si="773"/>
        <v>1</v>
      </c>
      <c r="CH354" s="11">
        <f t="shared" si="774"/>
        <v>0</v>
      </c>
      <c r="CI354" s="11">
        <f t="shared" si="755"/>
        <v>1</v>
      </c>
      <c r="CJ354" s="11">
        <f t="shared" si="756"/>
        <v>1</v>
      </c>
    </row>
    <row r="355" spans="1:88" x14ac:dyDescent="0.3">
      <c r="A355" s="11">
        <f t="shared" si="687"/>
        <v>2017</v>
      </c>
      <c r="B355" s="11" t="str">
        <f t="shared" si="688"/>
        <v>13-03-2017 21:44:00 CET</v>
      </c>
      <c r="C355" s="11" t="str">
        <f t="shared" si="689"/>
        <v>Rwanda</v>
      </c>
      <c r="D355" s="11" t="str">
        <f t="shared" si="690"/>
        <v>Rulindo</v>
      </c>
      <c r="E355" s="11" t="str">
        <f t="shared" si="691"/>
        <v>Bushoki</v>
      </c>
      <c r="F355" s="11" t="str">
        <f t="shared" si="692"/>
        <v>Giko</v>
      </c>
      <c r="G355" s="11" t="str">
        <f t="shared" si="693"/>
        <v>Kigamba</v>
      </c>
      <c r="H355" s="11" t="str">
        <f t="shared" si="694"/>
        <v/>
      </c>
      <c r="I355" s="11" t="str">
        <f t="shared" si="695"/>
        <v/>
      </c>
      <c r="J355" s="11" t="str">
        <f t="shared" si="696"/>
        <v>Water point at GS Ngarama/Rutumvo gravity</v>
      </c>
      <c r="K355" s="11">
        <f t="shared" si="697"/>
        <v>172</v>
      </c>
      <c r="L355" s="11">
        <f t="shared" si="759"/>
        <v>0</v>
      </c>
      <c r="M355" s="11">
        <f t="shared" si="760"/>
        <v>1</v>
      </c>
      <c r="N355" s="11">
        <f t="shared" si="761"/>
        <v>0</v>
      </c>
      <c r="O355" s="11">
        <f t="shared" si="698"/>
        <v>172</v>
      </c>
      <c r="P355" s="11" t="str">
        <f t="shared" si="699"/>
        <v xml:space="preserve"> </v>
      </c>
      <c r="Q355" s="13">
        <f t="shared" si="762"/>
        <v>1</v>
      </c>
      <c r="R355" s="11">
        <f t="shared" si="763"/>
        <v>1</v>
      </c>
      <c r="S355" s="11">
        <f t="shared" si="700"/>
        <v>1</v>
      </c>
      <c r="T355" s="11">
        <f t="shared" si="701"/>
        <v>1</v>
      </c>
      <c r="U355" s="11" t="str">
        <f t="shared" si="702"/>
        <v>Piped Network -- Gravity Only</v>
      </c>
      <c r="V355" s="11">
        <f t="shared" si="703"/>
        <v>2013</v>
      </c>
      <c r="W355" s="11" t="str">
        <f t="shared" si="704"/>
        <v>Gor</v>
      </c>
      <c r="X355" s="11" t="str">
        <f t="shared" si="705"/>
        <v>Spring</v>
      </c>
      <c r="Y355" s="11">
        <f t="shared" si="706"/>
        <v>1</v>
      </c>
      <c r="Z355" s="11">
        <f t="shared" si="707"/>
        <v>1</v>
      </c>
      <c r="AA355" s="11">
        <f t="shared" si="708"/>
        <v>0</v>
      </c>
      <c r="AB355" s="11" t="str">
        <f t="shared" si="709"/>
        <v/>
      </c>
      <c r="AC355" s="11" t="str">
        <f t="shared" si="710"/>
        <v xml:space="preserve"> </v>
      </c>
      <c r="AD355" s="11" t="str">
        <f t="shared" si="711"/>
        <v xml:space="preserve"> </v>
      </c>
      <c r="AE355" s="11" t="str">
        <f t="shared" si="712"/>
        <v xml:space="preserve"> </v>
      </c>
      <c r="AF355" s="11">
        <f t="shared" si="713"/>
        <v>40</v>
      </c>
      <c r="AG355" s="12">
        <f t="shared" si="764"/>
        <v>43200</v>
      </c>
      <c r="AH355" s="12">
        <f t="shared" si="765"/>
        <v>50.232558139534881</v>
      </c>
      <c r="AI355" s="11">
        <f t="shared" si="766"/>
        <v>1</v>
      </c>
      <c r="AJ355" s="11">
        <f t="shared" si="714"/>
        <v>0</v>
      </c>
      <c r="AK355" s="11" t="str">
        <f t="shared" si="715"/>
        <v xml:space="preserve"> </v>
      </c>
      <c r="AL355" s="11" t="str">
        <f t="shared" si="716"/>
        <v xml:space="preserve"> </v>
      </c>
      <c r="AM355" s="11" t="str">
        <f t="shared" si="717"/>
        <v xml:space="preserve"> </v>
      </c>
      <c r="AN355" s="11" t="str">
        <f t="shared" si="718"/>
        <v xml:space="preserve"> </v>
      </c>
      <c r="AO355" s="11">
        <f t="shared" si="719"/>
        <v>0</v>
      </c>
      <c r="AP355" s="11" t="str">
        <f t="shared" si="720"/>
        <v xml:space="preserve"> </v>
      </c>
      <c r="AQ355" s="11" t="str">
        <f t="shared" si="721"/>
        <v xml:space="preserve"> </v>
      </c>
      <c r="AR355" s="11" t="str">
        <f t="shared" si="722"/>
        <v xml:space="preserve"> </v>
      </c>
      <c r="AS355" s="11">
        <f t="shared" si="723"/>
        <v>0</v>
      </c>
      <c r="AT355" s="11" t="str">
        <f t="shared" si="724"/>
        <v xml:space="preserve"> </v>
      </c>
      <c r="AU355" s="11" t="str">
        <f t="shared" si="725"/>
        <v/>
      </c>
      <c r="AV355" s="11" t="str">
        <f t="shared" si="726"/>
        <v xml:space="preserve"> </v>
      </c>
      <c r="AW355" s="11" t="str">
        <f t="shared" si="727"/>
        <v xml:space="preserve"> </v>
      </c>
      <c r="AX355" s="11">
        <f t="shared" si="728"/>
        <v>0</v>
      </c>
      <c r="AY355" s="11" t="str">
        <f t="shared" si="729"/>
        <v xml:space="preserve"> </v>
      </c>
      <c r="AZ355" s="11" t="str">
        <f t="shared" si="730"/>
        <v xml:space="preserve"> </v>
      </c>
      <c r="BA355" s="11" t="str">
        <f t="shared" si="731"/>
        <v xml:space="preserve"> </v>
      </c>
      <c r="BB355" s="11" t="str">
        <f t="shared" si="732"/>
        <v xml:space="preserve"> </v>
      </c>
      <c r="BC355" s="11">
        <f t="shared" si="733"/>
        <v>0</v>
      </c>
      <c r="BD355" s="11" t="str">
        <f t="shared" si="734"/>
        <v xml:space="preserve"> </v>
      </c>
      <c r="BE355" s="11" t="str">
        <f t="shared" si="735"/>
        <v xml:space="preserve"> </v>
      </c>
      <c r="BF355" s="11" t="str">
        <f t="shared" si="736"/>
        <v xml:space="preserve"> </v>
      </c>
      <c r="BG355" s="11" t="str">
        <f t="shared" si="757"/>
        <v xml:space="preserve"> </v>
      </c>
      <c r="BH355" s="11" t="str">
        <f t="shared" si="737"/>
        <v xml:space="preserve"> </v>
      </c>
      <c r="BI355" s="11" t="str">
        <f t="shared" si="738"/>
        <v xml:space="preserve"> </v>
      </c>
      <c r="BJ355" s="11">
        <f t="shared" si="739"/>
        <v>0</v>
      </c>
      <c r="BK355" s="11" t="str">
        <f t="shared" si="740"/>
        <v/>
      </c>
      <c r="BL355" s="11" t="str">
        <f t="shared" si="741"/>
        <v xml:space="preserve"> </v>
      </c>
      <c r="BM355" s="11" t="str">
        <f t="shared" si="742"/>
        <v xml:space="preserve"> </v>
      </c>
      <c r="BN355" s="11" t="str">
        <f t="shared" si="743"/>
        <v xml:space="preserve"> </v>
      </c>
      <c r="BO355" s="11" t="str">
        <f t="shared" si="744"/>
        <v xml:space="preserve"> </v>
      </c>
      <c r="BP355" s="11" t="str">
        <f t="shared" si="745"/>
        <v xml:space="preserve"> </v>
      </c>
      <c r="BQ355" s="11" t="str">
        <f t="shared" si="746"/>
        <v>0</v>
      </c>
      <c r="BR355" s="25">
        <f t="shared" si="747"/>
        <v>0</v>
      </c>
      <c r="BS355" s="11" t="str">
        <f t="shared" si="748"/>
        <v>Not Present</v>
      </c>
      <c r="BT355" s="11" t="str">
        <f t="shared" si="749"/>
        <v>0</v>
      </c>
      <c r="BU355" s="12">
        <f t="shared" si="767"/>
        <v>1</v>
      </c>
      <c r="BV355" s="12">
        <f t="shared" si="768"/>
        <v>0</v>
      </c>
      <c r="BW355" s="12">
        <f t="shared" si="758"/>
        <v>1</v>
      </c>
      <c r="BX355" s="12">
        <f t="shared" si="769"/>
        <v>1</v>
      </c>
      <c r="BY355" s="11">
        <f t="shared" si="770"/>
        <v>1</v>
      </c>
      <c r="BZ355" s="11">
        <f t="shared" si="750"/>
        <v>1</v>
      </c>
      <c r="CA355" s="11">
        <f t="shared" si="751"/>
        <v>2</v>
      </c>
      <c r="CB355" s="11">
        <f t="shared" si="752"/>
        <v>2013</v>
      </c>
      <c r="CC355" s="11">
        <f t="shared" si="753"/>
        <v>1</v>
      </c>
      <c r="CD355" s="11" t="str">
        <f t="shared" si="754"/>
        <v>No</v>
      </c>
      <c r="CE355" s="11">
        <f t="shared" si="771"/>
        <v>0</v>
      </c>
      <c r="CF355" s="11">
        <f t="shared" si="772"/>
        <v>0</v>
      </c>
      <c r="CG355" s="11">
        <f t="shared" si="773"/>
        <v>1</v>
      </c>
      <c r="CH355" s="11">
        <f t="shared" si="774"/>
        <v>0</v>
      </c>
      <c r="CI355" s="11">
        <f t="shared" si="755"/>
        <v>1</v>
      </c>
      <c r="CJ355" s="11">
        <f t="shared" si="756"/>
        <v>1</v>
      </c>
    </row>
    <row r="356" spans="1:88" x14ac:dyDescent="0.3">
      <c r="A356" s="11">
        <f t="shared" si="687"/>
        <v>2017</v>
      </c>
      <c r="B356" s="11" t="str">
        <f t="shared" si="688"/>
        <v>13-03-2017 21:22:46 CET</v>
      </c>
      <c r="C356" s="11" t="str">
        <f t="shared" si="689"/>
        <v>Rwanda</v>
      </c>
      <c r="D356" s="11" t="str">
        <f t="shared" si="690"/>
        <v>Rulindo</v>
      </c>
      <c r="E356" s="11" t="str">
        <f t="shared" si="691"/>
        <v>Bushoki</v>
      </c>
      <c r="F356" s="11" t="str">
        <f t="shared" si="692"/>
        <v>Giko</v>
      </c>
      <c r="G356" s="11" t="str">
        <f t="shared" si="693"/>
        <v>Cyili</v>
      </c>
      <c r="H356" s="11" t="str">
        <f t="shared" si="694"/>
        <v/>
      </c>
      <c r="I356" s="11" t="str">
        <f t="shared" si="695"/>
        <v/>
      </c>
      <c r="J356" s="11" t="str">
        <f t="shared" si="696"/>
        <v>Cyili2 water point/Rutomvu gravity</v>
      </c>
      <c r="K356" s="11">
        <f t="shared" si="697"/>
        <v>169</v>
      </c>
      <c r="L356" s="11">
        <f t="shared" si="759"/>
        <v>3015</v>
      </c>
      <c r="M356" s="11">
        <f t="shared" si="760"/>
        <v>1</v>
      </c>
      <c r="N356" s="11">
        <f t="shared" si="761"/>
        <v>3015</v>
      </c>
      <c r="O356" s="11">
        <f t="shared" si="698"/>
        <v>169</v>
      </c>
      <c r="P356" s="11" t="str">
        <f t="shared" si="699"/>
        <v xml:space="preserve"> </v>
      </c>
      <c r="Q356" s="13">
        <f t="shared" si="762"/>
        <v>1</v>
      </c>
      <c r="R356" s="11">
        <f t="shared" si="763"/>
        <v>1</v>
      </c>
      <c r="S356" s="11">
        <f t="shared" si="700"/>
        <v>0</v>
      </c>
      <c r="T356" s="11">
        <f t="shared" si="701"/>
        <v>1</v>
      </c>
      <c r="U356" s="11" t="str">
        <f t="shared" si="702"/>
        <v>Piped Network -- Gravity Only</v>
      </c>
      <c r="V356" s="11">
        <f t="shared" si="703"/>
        <v>2013</v>
      </c>
      <c r="W356" s="11" t="str">
        <f t="shared" si="704"/>
        <v>Gor</v>
      </c>
      <c r="X356" s="11" t="str">
        <f t="shared" si="705"/>
        <v>Spring</v>
      </c>
      <c r="Y356" s="11">
        <f t="shared" si="706"/>
        <v>1</v>
      </c>
      <c r="Z356" s="11">
        <f t="shared" si="707"/>
        <v>1</v>
      </c>
      <c r="AA356" s="11">
        <f t="shared" si="708"/>
        <v>0</v>
      </c>
      <c r="AB356" s="11" t="str">
        <f t="shared" si="709"/>
        <v/>
      </c>
      <c r="AC356" s="11" t="str">
        <f t="shared" si="710"/>
        <v xml:space="preserve"> </v>
      </c>
      <c r="AD356" s="11" t="str">
        <f t="shared" si="711"/>
        <v xml:space="preserve"> </v>
      </c>
      <c r="AE356" s="11" t="str">
        <f t="shared" si="712"/>
        <v xml:space="preserve"> </v>
      </c>
      <c r="AF356" s="11">
        <f t="shared" si="713"/>
        <v>40</v>
      </c>
      <c r="AG356" s="12">
        <f t="shared" si="764"/>
        <v>43200</v>
      </c>
      <c r="AH356" s="12">
        <f t="shared" si="765"/>
        <v>51.124260355029584</v>
      </c>
      <c r="AI356" s="11">
        <f t="shared" si="766"/>
        <v>1</v>
      </c>
      <c r="AJ356" s="11">
        <f t="shared" si="714"/>
        <v>0</v>
      </c>
      <c r="AK356" s="11" t="str">
        <f t="shared" si="715"/>
        <v xml:space="preserve"> </v>
      </c>
      <c r="AL356" s="11" t="str">
        <f t="shared" si="716"/>
        <v xml:space="preserve"> </v>
      </c>
      <c r="AM356" s="11" t="str">
        <f t="shared" si="717"/>
        <v xml:space="preserve"> </v>
      </c>
      <c r="AN356" s="11" t="str">
        <f t="shared" si="718"/>
        <v xml:space="preserve"> </v>
      </c>
      <c r="AO356" s="11">
        <f t="shared" si="719"/>
        <v>1</v>
      </c>
      <c r="AP356" s="11">
        <f t="shared" si="720"/>
        <v>1</v>
      </c>
      <c r="AQ356" s="11">
        <f t="shared" si="721"/>
        <v>2013</v>
      </c>
      <c r="AR356" s="11">
        <f t="shared" si="722"/>
        <v>1</v>
      </c>
      <c r="AS356" s="11">
        <f t="shared" si="723"/>
        <v>0</v>
      </c>
      <c r="AT356" s="11" t="str">
        <f t="shared" si="724"/>
        <v xml:space="preserve"> </v>
      </c>
      <c r="AU356" s="11" t="str">
        <f t="shared" si="725"/>
        <v/>
      </c>
      <c r="AV356" s="11" t="str">
        <f t="shared" si="726"/>
        <v xml:space="preserve"> </v>
      </c>
      <c r="AW356" s="11" t="str">
        <f t="shared" si="727"/>
        <v xml:space="preserve"> </v>
      </c>
      <c r="AX356" s="11">
        <f t="shared" si="728"/>
        <v>0</v>
      </c>
      <c r="AY356" s="11" t="str">
        <f t="shared" si="729"/>
        <v xml:space="preserve"> </v>
      </c>
      <c r="AZ356" s="11" t="str">
        <f t="shared" si="730"/>
        <v xml:space="preserve"> </v>
      </c>
      <c r="BA356" s="11" t="str">
        <f t="shared" si="731"/>
        <v xml:space="preserve"> </v>
      </c>
      <c r="BB356" s="11" t="str">
        <f t="shared" si="732"/>
        <v xml:space="preserve"> </v>
      </c>
      <c r="BC356" s="11">
        <f t="shared" si="733"/>
        <v>0</v>
      </c>
      <c r="BD356" s="11" t="str">
        <f t="shared" si="734"/>
        <v xml:space="preserve"> </v>
      </c>
      <c r="BE356" s="11" t="str">
        <f t="shared" si="735"/>
        <v xml:space="preserve"> </v>
      </c>
      <c r="BF356" s="11" t="str">
        <f t="shared" si="736"/>
        <v xml:space="preserve"> </v>
      </c>
      <c r="BG356" s="11" t="str">
        <f t="shared" si="757"/>
        <v xml:space="preserve"> </v>
      </c>
      <c r="BH356" s="11" t="str">
        <f t="shared" si="737"/>
        <v xml:space="preserve"> </v>
      </c>
      <c r="BI356" s="11" t="str">
        <f t="shared" si="738"/>
        <v xml:space="preserve"> </v>
      </c>
      <c r="BJ356" s="11">
        <f t="shared" si="739"/>
        <v>0</v>
      </c>
      <c r="BK356" s="11" t="str">
        <f t="shared" si="740"/>
        <v/>
      </c>
      <c r="BL356" s="11" t="str">
        <f t="shared" si="741"/>
        <v xml:space="preserve"> </v>
      </c>
      <c r="BM356" s="11" t="str">
        <f t="shared" si="742"/>
        <v xml:space="preserve"> </v>
      </c>
      <c r="BN356" s="11" t="str">
        <f t="shared" si="743"/>
        <v xml:space="preserve"> </v>
      </c>
      <c r="BO356" s="11" t="str">
        <f t="shared" si="744"/>
        <v xml:space="preserve"> </v>
      </c>
      <c r="BP356" s="11" t="str">
        <f t="shared" si="745"/>
        <v xml:space="preserve"> </v>
      </c>
      <c r="BQ356" s="11" t="str">
        <f t="shared" si="746"/>
        <v>0</v>
      </c>
      <c r="BR356" s="25">
        <f t="shared" si="747"/>
        <v>0</v>
      </c>
      <c r="BS356" s="11" t="str">
        <f t="shared" si="748"/>
        <v>Not Present</v>
      </c>
      <c r="BT356" s="11" t="str">
        <f t="shared" si="749"/>
        <v>0</v>
      </c>
      <c r="BU356" s="12">
        <f t="shared" si="767"/>
        <v>1</v>
      </c>
      <c r="BV356" s="12">
        <f t="shared" si="768"/>
        <v>0</v>
      </c>
      <c r="BW356" s="12">
        <f t="shared" si="758"/>
        <v>1</v>
      </c>
      <c r="BX356" s="12">
        <f t="shared" si="769"/>
        <v>1</v>
      </c>
      <c r="BY356" s="11">
        <f t="shared" si="770"/>
        <v>1</v>
      </c>
      <c r="BZ356" s="11">
        <f t="shared" si="750"/>
        <v>1</v>
      </c>
      <c r="CA356" s="11">
        <f t="shared" si="751"/>
        <v>1</v>
      </c>
      <c r="CB356" s="11">
        <f t="shared" si="752"/>
        <v>2013</v>
      </c>
      <c r="CC356" s="11">
        <f t="shared" si="753"/>
        <v>3</v>
      </c>
      <c r="CD356" s="11" t="str">
        <f t="shared" si="754"/>
        <v>No</v>
      </c>
      <c r="CE356" s="11">
        <f t="shared" si="771"/>
        <v>0</v>
      </c>
      <c r="CF356" s="11">
        <f t="shared" si="772"/>
        <v>0</v>
      </c>
      <c r="CG356" s="11">
        <f t="shared" si="773"/>
        <v>1</v>
      </c>
      <c r="CH356" s="11">
        <f t="shared" si="774"/>
        <v>0</v>
      </c>
      <c r="CI356" s="11">
        <f t="shared" si="755"/>
        <v>1</v>
      </c>
      <c r="CJ356" s="11">
        <f t="shared" si="756"/>
        <v>3</v>
      </c>
    </row>
    <row r="357" spans="1:88" x14ac:dyDescent="0.3">
      <c r="A357" s="11">
        <f t="shared" si="687"/>
        <v>2017</v>
      </c>
      <c r="B357" s="11" t="str">
        <f t="shared" si="688"/>
        <v>16-03-2017 06:29:08 CET</v>
      </c>
      <c r="C357" s="11" t="str">
        <f t="shared" si="689"/>
        <v>Rwanda</v>
      </c>
      <c r="D357" s="11" t="str">
        <f t="shared" si="690"/>
        <v>Rulindo</v>
      </c>
      <c r="E357" s="11" t="str">
        <f t="shared" si="691"/>
        <v>Burega</v>
      </c>
      <c r="F357" s="11" t="str">
        <f t="shared" si="692"/>
        <v>Taba</v>
      </c>
      <c r="G357" s="11" t="str">
        <f t="shared" si="693"/>
        <v>Nyagisozi</v>
      </c>
      <c r="H357" s="11" t="str">
        <f t="shared" si="694"/>
        <v/>
      </c>
      <c r="I357" s="11" t="str">
        <f t="shared" si="695"/>
        <v/>
      </c>
      <c r="J357" s="11" t="str">
        <f t="shared" si="696"/>
        <v>Rwamugaza</v>
      </c>
      <c r="K357" s="11">
        <f t="shared" si="697"/>
        <v>505</v>
      </c>
      <c r="L357" s="11">
        <f t="shared" si="759"/>
        <v>14106</v>
      </c>
      <c r="M357" s="11">
        <f t="shared" si="760"/>
        <v>38</v>
      </c>
      <c r="N357" s="11">
        <f t="shared" si="761"/>
        <v>371.21052631578948</v>
      </c>
      <c r="O357" s="11">
        <f t="shared" si="698"/>
        <v>505</v>
      </c>
      <c r="P357" s="11" t="str">
        <f t="shared" si="699"/>
        <v xml:space="preserve"> </v>
      </c>
      <c r="Q357" s="13">
        <f t="shared" si="762"/>
        <v>1</v>
      </c>
      <c r="R357" s="11">
        <f t="shared" si="763"/>
        <v>1</v>
      </c>
      <c r="S357" s="11">
        <f t="shared" si="700"/>
        <v>0</v>
      </c>
      <c r="T357" s="11">
        <f t="shared" si="701"/>
        <v>1</v>
      </c>
      <c r="U357" s="11" t="str">
        <f t="shared" si="702"/>
        <v>Piped Network With Pump</v>
      </c>
      <c r="V357" s="11">
        <f t="shared" si="703"/>
        <v>2012</v>
      </c>
      <c r="W357" s="11" t="str">
        <f t="shared" si="704"/>
        <v>Governement (District, Wasac) And Water For People</v>
      </c>
      <c r="X357" s="11" t="str">
        <f t="shared" si="705"/>
        <v>Spring</v>
      </c>
      <c r="Y357" s="11">
        <f t="shared" si="706"/>
        <v>3</v>
      </c>
      <c r="Z357" s="11">
        <f t="shared" si="707"/>
        <v>1</v>
      </c>
      <c r="AA357" s="11">
        <f t="shared" si="708"/>
        <v>1</v>
      </c>
      <c r="AB357" s="11" t="str">
        <f t="shared" si="709"/>
        <v/>
      </c>
      <c r="AC357" s="11">
        <f t="shared" si="710"/>
        <v>2</v>
      </c>
      <c r="AD357" s="11">
        <f t="shared" si="711"/>
        <v>2009</v>
      </c>
      <c r="AE357" s="11">
        <f t="shared" si="712"/>
        <v>1</v>
      </c>
      <c r="AF357" s="11">
        <f t="shared" si="713"/>
        <v>4.5</v>
      </c>
      <c r="AG357" s="12">
        <f t="shared" si="764"/>
        <v>384000</v>
      </c>
      <c r="AH357" s="12">
        <f t="shared" si="765"/>
        <v>152.07920792079207</v>
      </c>
      <c r="AI357" s="11">
        <f t="shared" si="766"/>
        <v>1</v>
      </c>
      <c r="AJ357" s="11">
        <f t="shared" si="714"/>
        <v>1</v>
      </c>
      <c r="AK357" s="11">
        <f t="shared" si="715"/>
        <v>2</v>
      </c>
      <c r="AL357" s="11">
        <f t="shared" si="716"/>
        <v>2012</v>
      </c>
      <c r="AM357" s="11">
        <f t="shared" si="717"/>
        <v>1</v>
      </c>
      <c r="AN357" s="11">
        <f t="shared" si="718"/>
        <v>5000</v>
      </c>
      <c r="AO357" s="11">
        <f t="shared" si="719"/>
        <v>1</v>
      </c>
      <c r="AP357" s="11">
        <f t="shared" si="720"/>
        <v>16</v>
      </c>
      <c r="AQ357" s="11">
        <f t="shared" si="721"/>
        <v>2012</v>
      </c>
      <c r="AR357" s="11">
        <f t="shared" si="722"/>
        <v>1</v>
      </c>
      <c r="AS357" s="11">
        <f t="shared" si="723"/>
        <v>1</v>
      </c>
      <c r="AT357" s="11">
        <f t="shared" si="724"/>
        <v>8</v>
      </c>
      <c r="AU357" s="11" t="str">
        <f t="shared" si="725"/>
        <v/>
      </c>
      <c r="AV357" s="11">
        <f t="shared" si="726"/>
        <v>2012</v>
      </c>
      <c r="AW357" s="11">
        <f t="shared" si="727"/>
        <v>1</v>
      </c>
      <c r="AX357" s="11">
        <f t="shared" si="728"/>
        <v>1</v>
      </c>
      <c r="AY357" s="11">
        <f t="shared" si="729"/>
        <v>2</v>
      </c>
      <c r="AZ357" s="11">
        <f t="shared" si="730"/>
        <v>2012</v>
      </c>
      <c r="BA357" s="11">
        <f t="shared" si="731"/>
        <v>1</v>
      </c>
      <c r="BB357" s="11">
        <f t="shared" si="732"/>
        <v>5000</v>
      </c>
      <c r="BC357" s="11">
        <f t="shared" si="733"/>
        <v>1</v>
      </c>
      <c r="BD357" s="11">
        <f t="shared" si="734"/>
        <v>1</v>
      </c>
      <c r="BE357" s="11">
        <f t="shared" si="735"/>
        <v>2009</v>
      </c>
      <c r="BF357" s="11">
        <f t="shared" si="736"/>
        <v>1</v>
      </c>
      <c r="BG357" s="11">
        <f t="shared" si="757"/>
        <v>1</v>
      </c>
      <c r="BH357" s="11">
        <f t="shared" si="737"/>
        <v>2009</v>
      </c>
      <c r="BI357" s="11">
        <f t="shared" si="738"/>
        <v>1</v>
      </c>
      <c r="BJ357" s="11">
        <f t="shared" si="739"/>
        <v>0</v>
      </c>
      <c r="BK357" s="11" t="str">
        <f t="shared" si="740"/>
        <v/>
      </c>
      <c r="BL357" s="11" t="str">
        <f t="shared" si="741"/>
        <v xml:space="preserve"> </v>
      </c>
      <c r="BM357" s="11" t="str">
        <f t="shared" si="742"/>
        <v xml:space="preserve"> </v>
      </c>
      <c r="BN357" s="11" t="str">
        <f t="shared" si="743"/>
        <v xml:space="preserve"> </v>
      </c>
      <c r="BO357" s="11" t="str">
        <f t="shared" si="744"/>
        <v xml:space="preserve"> </v>
      </c>
      <c r="BP357" s="11" t="str">
        <f t="shared" si="745"/>
        <v xml:space="preserve"> </v>
      </c>
      <c r="BQ357" s="11" t="str">
        <f t="shared" si="746"/>
        <v>0</v>
      </c>
      <c r="BR357" s="25">
        <f t="shared" si="747"/>
        <v>0</v>
      </c>
      <c r="BS357" s="11" t="str">
        <f t="shared" si="748"/>
        <v>Not Present</v>
      </c>
      <c r="BT357" s="11" t="str">
        <f t="shared" si="749"/>
        <v>0</v>
      </c>
      <c r="BU357" s="12">
        <f t="shared" si="767"/>
        <v>1</v>
      </c>
      <c r="BV357" s="12">
        <f t="shared" si="768"/>
        <v>0</v>
      </c>
      <c r="BW357" s="12">
        <f t="shared" si="758"/>
        <v>1</v>
      </c>
      <c r="BX357" s="12">
        <f t="shared" si="769"/>
        <v>1</v>
      </c>
      <c r="BY357" s="11">
        <f t="shared" si="770"/>
        <v>1</v>
      </c>
      <c r="BZ357" s="11">
        <f t="shared" si="750"/>
        <v>1</v>
      </c>
      <c r="CA357" s="11">
        <f t="shared" si="751"/>
        <v>1</v>
      </c>
      <c r="CB357" s="11">
        <f t="shared" si="752"/>
        <v>2012</v>
      </c>
      <c r="CC357" s="11">
        <f t="shared" si="753"/>
        <v>1</v>
      </c>
      <c r="CD357" s="11" t="str">
        <f t="shared" si="754"/>
        <v>No</v>
      </c>
      <c r="CE357" s="11">
        <f t="shared" si="771"/>
        <v>0</v>
      </c>
      <c r="CF357" s="11">
        <f t="shared" si="772"/>
        <v>0</v>
      </c>
      <c r="CG357" s="11">
        <f t="shared" si="773"/>
        <v>1</v>
      </c>
      <c r="CH357" s="11">
        <f t="shared" si="774"/>
        <v>0</v>
      </c>
      <c r="CI357" s="11">
        <f t="shared" si="755"/>
        <v>0</v>
      </c>
      <c r="CJ357" s="11">
        <f t="shared" si="756"/>
        <v>1</v>
      </c>
    </row>
    <row r="358" spans="1:88" x14ac:dyDescent="0.3">
      <c r="A358" s="11">
        <f t="shared" si="687"/>
        <v>2017</v>
      </c>
      <c r="B358" s="11" t="str">
        <f t="shared" si="688"/>
        <v>28-03-2017 08:58:31 CEST</v>
      </c>
      <c r="C358" s="11" t="str">
        <f t="shared" si="689"/>
        <v>Rwanda</v>
      </c>
      <c r="D358" s="11" t="str">
        <f t="shared" si="690"/>
        <v>Rulindo</v>
      </c>
      <c r="E358" s="11" t="str">
        <f t="shared" si="691"/>
        <v>Ntarabana</v>
      </c>
      <c r="F358" s="11" t="str">
        <f t="shared" si="692"/>
        <v>Kiyanza</v>
      </c>
      <c r="G358" s="11" t="str">
        <f t="shared" si="693"/>
        <v>Gatobotobo</v>
      </c>
      <c r="H358" s="11" t="str">
        <f t="shared" si="694"/>
        <v/>
      </c>
      <c r="I358" s="11" t="str">
        <f t="shared" si="695"/>
        <v/>
      </c>
      <c r="J358" s="11" t="str">
        <f t="shared" si="696"/>
        <v>Rwamugaza network</v>
      </c>
      <c r="K358" s="11">
        <f t="shared" si="697"/>
        <v>103</v>
      </c>
      <c r="L358" s="11">
        <f t="shared" si="759"/>
        <v>14106</v>
      </c>
      <c r="M358" s="11">
        <f t="shared" si="760"/>
        <v>35</v>
      </c>
      <c r="N358" s="11">
        <f t="shared" si="761"/>
        <v>403.02857142857141</v>
      </c>
      <c r="O358" s="11">
        <f t="shared" si="698"/>
        <v>103</v>
      </c>
      <c r="P358" s="11" t="str">
        <f t="shared" si="699"/>
        <v xml:space="preserve"> </v>
      </c>
      <c r="Q358" s="13">
        <f t="shared" si="762"/>
        <v>1</v>
      </c>
      <c r="R358" s="11">
        <f t="shared" si="763"/>
        <v>1</v>
      </c>
      <c r="S358" s="11">
        <f t="shared" si="700"/>
        <v>0</v>
      </c>
      <c r="T358" s="11">
        <f t="shared" si="701"/>
        <v>1</v>
      </c>
      <c r="U358" s="11" t="str">
        <f t="shared" si="702"/>
        <v>Piped Network -- Gravity Only</v>
      </c>
      <c r="V358" s="11">
        <f t="shared" si="703"/>
        <v>2003</v>
      </c>
      <c r="W358" s="11" t="str">
        <f t="shared" si="704"/>
        <v>Government</v>
      </c>
      <c r="X358" s="11" t="str">
        <f t="shared" si="705"/>
        <v>Spring</v>
      </c>
      <c r="Y358" s="11">
        <f t="shared" si="706"/>
        <v>2</v>
      </c>
      <c r="Z358" s="11">
        <f t="shared" si="707"/>
        <v>1</v>
      </c>
      <c r="AA358" s="11">
        <f t="shared" si="708"/>
        <v>1</v>
      </c>
      <c r="AB358" s="11" t="str">
        <f t="shared" si="709"/>
        <v/>
      </c>
      <c r="AC358" s="11">
        <f t="shared" si="710"/>
        <v>1</v>
      </c>
      <c r="AD358" s="11">
        <f t="shared" si="711"/>
        <v>2003</v>
      </c>
      <c r="AE358" s="11">
        <f t="shared" si="712"/>
        <v>1</v>
      </c>
      <c r="AF358" s="11">
        <f t="shared" si="713"/>
        <v>3</v>
      </c>
      <c r="AG358" s="12">
        <f t="shared" si="764"/>
        <v>576000</v>
      </c>
      <c r="AH358" s="12">
        <f t="shared" si="765"/>
        <v>1118.4466019417475</v>
      </c>
      <c r="AI358" s="11">
        <f t="shared" si="766"/>
        <v>1</v>
      </c>
      <c r="AJ358" s="11">
        <f t="shared" si="714"/>
        <v>1</v>
      </c>
      <c r="AK358" s="11">
        <f t="shared" si="715"/>
        <v>2</v>
      </c>
      <c r="AL358" s="11">
        <f t="shared" si="716"/>
        <v>2003</v>
      </c>
      <c r="AM358" s="11">
        <f t="shared" si="717"/>
        <v>1</v>
      </c>
      <c r="AN358" s="11">
        <f t="shared" si="718"/>
        <v>35000</v>
      </c>
      <c r="AO358" s="11">
        <f t="shared" si="719"/>
        <v>1</v>
      </c>
      <c r="AP358" s="11">
        <f t="shared" si="720"/>
        <v>7</v>
      </c>
      <c r="AQ358" s="11">
        <f t="shared" si="721"/>
        <v>2003</v>
      </c>
      <c r="AR358" s="11">
        <f t="shared" si="722"/>
        <v>1</v>
      </c>
      <c r="AS358" s="11">
        <f t="shared" si="723"/>
        <v>1</v>
      </c>
      <c r="AT358" s="11">
        <f t="shared" si="724"/>
        <v>12</v>
      </c>
      <c r="AU358" s="11" t="str">
        <f t="shared" si="725"/>
        <v/>
      </c>
      <c r="AV358" s="11">
        <f t="shared" si="726"/>
        <v>2003</v>
      </c>
      <c r="AW358" s="11">
        <f t="shared" si="727"/>
        <v>1</v>
      </c>
      <c r="AX358" s="11">
        <f t="shared" si="728"/>
        <v>1</v>
      </c>
      <c r="AY358" s="11">
        <f t="shared" si="729"/>
        <v>2</v>
      </c>
      <c r="AZ358" s="11">
        <f t="shared" si="730"/>
        <v>2003</v>
      </c>
      <c r="BA358" s="11">
        <f t="shared" si="731"/>
        <v>1</v>
      </c>
      <c r="BB358" s="11">
        <f t="shared" si="732"/>
        <v>35000</v>
      </c>
      <c r="BC358" s="11">
        <f t="shared" si="733"/>
        <v>0</v>
      </c>
      <c r="BD358" s="11" t="str">
        <f t="shared" si="734"/>
        <v xml:space="preserve"> </v>
      </c>
      <c r="BE358" s="11" t="str">
        <f t="shared" si="735"/>
        <v xml:space="preserve"> </v>
      </c>
      <c r="BF358" s="11" t="str">
        <f t="shared" si="736"/>
        <v xml:space="preserve"> </v>
      </c>
      <c r="BG358" s="11" t="str">
        <f t="shared" si="757"/>
        <v xml:space="preserve"> </v>
      </c>
      <c r="BH358" s="11" t="str">
        <f t="shared" si="737"/>
        <v xml:space="preserve"> </v>
      </c>
      <c r="BI358" s="11" t="str">
        <f t="shared" si="738"/>
        <v xml:space="preserve"> </v>
      </c>
      <c r="BJ358" s="11">
        <f t="shared" si="739"/>
        <v>0</v>
      </c>
      <c r="BK358" s="11" t="str">
        <f t="shared" si="740"/>
        <v/>
      </c>
      <c r="BL358" s="11" t="str">
        <f t="shared" si="741"/>
        <v xml:space="preserve"> </v>
      </c>
      <c r="BM358" s="11" t="str">
        <f t="shared" si="742"/>
        <v xml:space="preserve"> </v>
      </c>
      <c r="BN358" s="11" t="str">
        <f t="shared" si="743"/>
        <v xml:space="preserve"> </v>
      </c>
      <c r="BO358" s="11" t="str">
        <f t="shared" si="744"/>
        <v xml:space="preserve"> </v>
      </c>
      <c r="BP358" s="11" t="str">
        <f t="shared" si="745"/>
        <v xml:space="preserve"> </v>
      </c>
      <c r="BQ358" s="11" t="str">
        <f t="shared" si="746"/>
        <v>0</v>
      </c>
      <c r="BR358" s="25">
        <f t="shared" si="747"/>
        <v>0</v>
      </c>
      <c r="BS358" s="11" t="str">
        <f t="shared" si="748"/>
        <v>Not Present</v>
      </c>
      <c r="BT358" s="11" t="str">
        <f t="shared" si="749"/>
        <v>0</v>
      </c>
      <c r="BU358" s="12">
        <f t="shared" si="767"/>
        <v>1</v>
      </c>
      <c r="BV358" s="12">
        <f t="shared" si="768"/>
        <v>0</v>
      </c>
      <c r="BW358" s="12">
        <f t="shared" si="758"/>
        <v>1</v>
      </c>
      <c r="BX358" s="12">
        <f t="shared" si="769"/>
        <v>1</v>
      </c>
      <c r="BY358" s="11">
        <f t="shared" si="770"/>
        <v>1</v>
      </c>
      <c r="BZ358" s="11">
        <f t="shared" si="750"/>
        <v>1</v>
      </c>
      <c r="CA358" s="11">
        <f t="shared" si="751"/>
        <v>1</v>
      </c>
      <c r="CB358" s="11">
        <f t="shared" si="752"/>
        <v>2003</v>
      </c>
      <c r="CC358" s="11">
        <f t="shared" si="753"/>
        <v>1</v>
      </c>
      <c r="CD358" s="11" t="str">
        <f t="shared" si="754"/>
        <v>No</v>
      </c>
      <c r="CE358" s="11">
        <f t="shared" si="771"/>
        <v>0</v>
      </c>
      <c r="CF358" s="11">
        <f t="shared" si="772"/>
        <v>0</v>
      </c>
      <c r="CG358" s="11">
        <f t="shared" si="773"/>
        <v>1</v>
      </c>
      <c r="CH358" s="11">
        <f t="shared" si="774"/>
        <v>0</v>
      </c>
      <c r="CI358" s="11">
        <f t="shared" si="755"/>
        <v>0</v>
      </c>
      <c r="CJ358" s="11">
        <f t="shared" si="756"/>
        <v>2</v>
      </c>
    </row>
    <row r="359" spans="1:88" x14ac:dyDescent="0.3">
      <c r="A359" s="11">
        <f t="shared" si="687"/>
        <v>2017</v>
      </c>
      <c r="B359" s="11" t="str">
        <f t="shared" si="688"/>
        <v>28-03-2017 08:45:12 CEST</v>
      </c>
      <c r="C359" s="11" t="str">
        <f t="shared" si="689"/>
        <v>Rwanda</v>
      </c>
      <c r="D359" s="11" t="str">
        <f t="shared" si="690"/>
        <v>Rulindo</v>
      </c>
      <c r="E359" s="11" t="str">
        <f t="shared" si="691"/>
        <v>Ntarabana</v>
      </c>
      <c r="F359" s="11" t="str">
        <f t="shared" si="692"/>
        <v>Mahaza</v>
      </c>
      <c r="G359" s="11" t="str">
        <f t="shared" si="693"/>
        <v>Rugogwe</v>
      </c>
      <c r="H359" s="11" t="str">
        <f t="shared" si="694"/>
        <v/>
      </c>
      <c r="I359" s="11" t="str">
        <f t="shared" si="695"/>
        <v/>
      </c>
      <c r="J359" s="11" t="str">
        <f t="shared" si="696"/>
        <v>Rwamugaza network</v>
      </c>
      <c r="K359" s="11">
        <f t="shared" si="697"/>
        <v>192</v>
      </c>
      <c r="L359" s="11">
        <f t="shared" si="759"/>
        <v>14106</v>
      </c>
      <c r="M359" s="11">
        <f t="shared" si="760"/>
        <v>35</v>
      </c>
      <c r="N359" s="11">
        <f t="shared" si="761"/>
        <v>403.02857142857141</v>
      </c>
      <c r="O359" s="11">
        <f t="shared" si="698"/>
        <v>192</v>
      </c>
      <c r="P359" s="11" t="str">
        <f t="shared" si="699"/>
        <v xml:space="preserve"> </v>
      </c>
      <c r="Q359" s="13">
        <f t="shared" si="762"/>
        <v>1</v>
      </c>
      <c r="R359" s="11">
        <f t="shared" si="763"/>
        <v>1</v>
      </c>
      <c r="S359" s="11">
        <f t="shared" si="700"/>
        <v>0</v>
      </c>
      <c r="T359" s="11">
        <f t="shared" si="701"/>
        <v>1</v>
      </c>
      <c r="U359" s="11" t="str">
        <f t="shared" si="702"/>
        <v>Piped Network -- Gravity Only</v>
      </c>
      <c r="V359" s="11">
        <f t="shared" si="703"/>
        <v>2003</v>
      </c>
      <c r="W359" s="11" t="str">
        <f t="shared" si="704"/>
        <v>Government</v>
      </c>
      <c r="X359" s="11" t="str">
        <f t="shared" si="705"/>
        <v>Spring</v>
      </c>
      <c r="Y359" s="11">
        <f t="shared" si="706"/>
        <v>2</v>
      </c>
      <c r="Z359" s="11">
        <f t="shared" si="707"/>
        <v>1</v>
      </c>
      <c r="AA359" s="11">
        <f t="shared" si="708"/>
        <v>1</v>
      </c>
      <c r="AB359" s="11" t="str">
        <f t="shared" si="709"/>
        <v/>
      </c>
      <c r="AC359" s="11">
        <f t="shared" si="710"/>
        <v>1</v>
      </c>
      <c r="AD359" s="11">
        <f t="shared" si="711"/>
        <v>2003</v>
      </c>
      <c r="AE359" s="11">
        <f t="shared" si="712"/>
        <v>1</v>
      </c>
      <c r="AF359" s="11">
        <f t="shared" si="713"/>
        <v>3</v>
      </c>
      <c r="AG359" s="12">
        <f t="shared" si="764"/>
        <v>576000</v>
      </c>
      <c r="AH359" s="12">
        <f t="shared" si="765"/>
        <v>600</v>
      </c>
      <c r="AI359" s="11">
        <f t="shared" si="766"/>
        <v>1</v>
      </c>
      <c r="AJ359" s="11">
        <f t="shared" si="714"/>
        <v>1</v>
      </c>
      <c r="AK359" s="11">
        <f t="shared" si="715"/>
        <v>2</v>
      </c>
      <c r="AL359" s="11">
        <f t="shared" si="716"/>
        <v>2003</v>
      </c>
      <c r="AM359" s="11">
        <f t="shared" si="717"/>
        <v>1</v>
      </c>
      <c r="AN359" s="11">
        <f t="shared" si="718"/>
        <v>35000</v>
      </c>
      <c r="AO359" s="11">
        <f t="shared" si="719"/>
        <v>1</v>
      </c>
      <c r="AP359" s="11">
        <f t="shared" si="720"/>
        <v>7</v>
      </c>
      <c r="AQ359" s="11">
        <f t="shared" si="721"/>
        <v>2003</v>
      </c>
      <c r="AR359" s="11">
        <f t="shared" si="722"/>
        <v>1</v>
      </c>
      <c r="AS359" s="11">
        <f t="shared" si="723"/>
        <v>1</v>
      </c>
      <c r="AT359" s="11">
        <f t="shared" si="724"/>
        <v>12</v>
      </c>
      <c r="AU359" s="11" t="str">
        <f t="shared" si="725"/>
        <v/>
      </c>
      <c r="AV359" s="11">
        <f t="shared" si="726"/>
        <v>2003</v>
      </c>
      <c r="AW359" s="11">
        <f t="shared" si="727"/>
        <v>1</v>
      </c>
      <c r="AX359" s="11">
        <f t="shared" si="728"/>
        <v>1</v>
      </c>
      <c r="AY359" s="11">
        <f t="shared" si="729"/>
        <v>2</v>
      </c>
      <c r="AZ359" s="11">
        <f t="shared" si="730"/>
        <v>2003</v>
      </c>
      <c r="BA359" s="11">
        <f t="shared" si="731"/>
        <v>1</v>
      </c>
      <c r="BB359" s="11">
        <f t="shared" si="732"/>
        <v>35000</v>
      </c>
      <c r="BC359" s="11">
        <f t="shared" si="733"/>
        <v>0</v>
      </c>
      <c r="BD359" s="11" t="str">
        <f t="shared" si="734"/>
        <v xml:space="preserve"> </v>
      </c>
      <c r="BE359" s="11" t="str">
        <f t="shared" si="735"/>
        <v xml:space="preserve"> </v>
      </c>
      <c r="BF359" s="11" t="str">
        <f t="shared" si="736"/>
        <v xml:space="preserve"> </v>
      </c>
      <c r="BG359" s="11" t="str">
        <f t="shared" si="757"/>
        <v xml:space="preserve"> </v>
      </c>
      <c r="BH359" s="11" t="str">
        <f t="shared" si="737"/>
        <v xml:space="preserve"> </v>
      </c>
      <c r="BI359" s="11" t="str">
        <f t="shared" si="738"/>
        <v xml:space="preserve"> </v>
      </c>
      <c r="BJ359" s="11">
        <f t="shared" si="739"/>
        <v>0</v>
      </c>
      <c r="BK359" s="11" t="str">
        <f t="shared" si="740"/>
        <v/>
      </c>
      <c r="BL359" s="11" t="str">
        <f t="shared" si="741"/>
        <v xml:space="preserve"> </v>
      </c>
      <c r="BM359" s="11" t="str">
        <f t="shared" si="742"/>
        <v xml:space="preserve"> </v>
      </c>
      <c r="BN359" s="11" t="str">
        <f t="shared" si="743"/>
        <v xml:space="preserve"> </v>
      </c>
      <c r="BO359" s="11" t="str">
        <f t="shared" si="744"/>
        <v xml:space="preserve"> </v>
      </c>
      <c r="BP359" s="11" t="str">
        <f t="shared" si="745"/>
        <v xml:space="preserve"> </v>
      </c>
      <c r="BQ359" s="11" t="str">
        <f t="shared" si="746"/>
        <v>0</v>
      </c>
      <c r="BR359" s="25">
        <f t="shared" si="747"/>
        <v>0</v>
      </c>
      <c r="BS359" s="11" t="str">
        <f t="shared" si="748"/>
        <v>Not Present</v>
      </c>
      <c r="BT359" s="11" t="str">
        <f t="shared" si="749"/>
        <v>0</v>
      </c>
      <c r="BU359" s="12">
        <f t="shared" si="767"/>
        <v>1</v>
      </c>
      <c r="BV359" s="12">
        <f t="shared" si="768"/>
        <v>0</v>
      </c>
      <c r="BW359" s="12">
        <f t="shared" si="758"/>
        <v>1</v>
      </c>
      <c r="BX359" s="12">
        <f t="shared" si="769"/>
        <v>1</v>
      </c>
      <c r="BY359" s="11">
        <f t="shared" si="770"/>
        <v>1</v>
      </c>
      <c r="BZ359" s="11">
        <f t="shared" si="750"/>
        <v>1</v>
      </c>
      <c r="CA359" s="11">
        <f t="shared" si="751"/>
        <v>1</v>
      </c>
      <c r="CB359" s="11">
        <f t="shared" si="752"/>
        <v>2003</v>
      </c>
      <c r="CC359" s="11">
        <f t="shared" si="753"/>
        <v>1</v>
      </c>
      <c r="CD359" s="11" t="str">
        <f t="shared" si="754"/>
        <v>No</v>
      </c>
      <c r="CE359" s="11">
        <f t="shared" si="771"/>
        <v>0</v>
      </c>
      <c r="CF359" s="11">
        <f t="shared" si="772"/>
        <v>0</v>
      </c>
      <c r="CG359" s="11">
        <f t="shared" si="773"/>
        <v>1</v>
      </c>
      <c r="CH359" s="11">
        <f t="shared" si="774"/>
        <v>0</v>
      </c>
      <c r="CI359" s="11">
        <f t="shared" si="755"/>
        <v>1</v>
      </c>
      <c r="CJ359" s="11">
        <f t="shared" si="756"/>
        <v>1</v>
      </c>
    </row>
    <row r="360" spans="1:88" x14ac:dyDescent="0.3">
      <c r="A360" s="11">
        <f t="shared" si="687"/>
        <v>2017</v>
      </c>
      <c r="B360" s="11" t="str">
        <f t="shared" si="688"/>
        <v>15-03-2017 16:52:08 CET</v>
      </c>
      <c r="C360" s="11" t="str">
        <f t="shared" si="689"/>
        <v>Rwanda</v>
      </c>
      <c r="D360" s="11" t="str">
        <f t="shared" si="690"/>
        <v>Rulindo</v>
      </c>
      <c r="E360" s="11" t="str">
        <f t="shared" si="691"/>
        <v>Rusiga</v>
      </c>
      <c r="F360" s="11" t="str">
        <f t="shared" si="692"/>
        <v>Gako</v>
      </c>
      <c r="G360" s="11" t="str">
        <f t="shared" si="693"/>
        <v>Kabunigu</v>
      </c>
      <c r="H360" s="11" t="str">
        <f t="shared" si="694"/>
        <v/>
      </c>
      <c r="I360" s="11" t="str">
        <f t="shared" si="695"/>
        <v/>
      </c>
      <c r="J360" s="11" t="str">
        <f t="shared" si="696"/>
        <v>Gako-Kabunigo water point/Tare-Rusiga pumping</v>
      </c>
      <c r="K360" s="11">
        <f t="shared" si="697"/>
        <v>219</v>
      </c>
      <c r="L360" s="11">
        <f t="shared" si="759"/>
        <v>9577</v>
      </c>
      <c r="M360" s="11">
        <f t="shared" si="760"/>
        <v>1</v>
      </c>
      <c r="N360" s="11">
        <f t="shared" si="761"/>
        <v>9577</v>
      </c>
      <c r="O360" s="11">
        <f t="shared" si="698"/>
        <v>219</v>
      </c>
      <c r="P360" s="11" t="str">
        <f t="shared" si="699"/>
        <v xml:space="preserve"> </v>
      </c>
      <c r="Q360" s="13">
        <f t="shared" si="762"/>
        <v>1</v>
      </c>
      <c r="R360" s="11">
        <f t="shared" si="763"/>
        <v>1</v>
      </c>
      <c r="S360" s="11">
        <f t="shared" si="700"/>
        <v>0</v>
      </c>
      <c r="T360" s="11">
        <f t="shared" si="701"/>
        <v>1</v>
      </c>
      <c r="U360" s="11" t="str">
        <f t="shared" si="702"/>
        <v>Piped Network With Pump</v>
      </c>
      <c r="V360" s="11">
        <f t="shared" si="703"/>
        <v>2015</v>
      </c>
      <c r="W360" s="11" t="str">
        <f t="shared" si="704"/>
        <v>Governement (District, Wasac) And Water For People</v>
      </c>
      <c r="X360" s="11" t="str">
        <f t="shared" si="705"/>
        <v>Spring</v>
      </c>
      <c r="Y360" s="11">
        <f t="shared" si="706"/>
        <v>10</v>
      </c>
      <c r="Z360" s="11">
        <f t="shared" si="707"/>
        <v>1</v>
      </c>
      <c r="AA360" s="11">
        <f t="shared" si="708"/>
        <v>0</v>
      </c>
      <c r="AB360" s="11" t="str">
        <f t="shared" si="709"/>
        <v/>
      </c>
      <c r="AC360" s="11" t="str">
        <f t="shared" si="710"/>
        <v xml:space="preserve"> </v>
      </c>
      <c r="AD360" s="11" t="str">
        <f t="shared" si="711"/>
        <v xml:space="preserve"> </v>
      </c>
      <c r="AE360" s="11" t="str">
        <f t="shared" si="712"/>
        <v xml:space="preserve"> </v>
      </c>
      <c r="AF360" s="11">
        <f t="shared" si="713"/>
        <v>40</v>
      </c>
      <c r="AG360" s="12">
        <f t="shared" si="764"/>
        <v>43200</v>
      </c>
      <c r="AH360" s="12">
        <f t="shared" si="765"/>
        <v>39.452054794520549</v>
      </c>
      <c r="AI360" s="11">
        <f t="shared" si="766"/>
        <v>1</v>
      </c>
      <c r="AJ360" s="11">
        <f t="shared" si="714"/>
        <v>0</v>
      </c>
      <c r="AK360" s="11" t="str">
        <f t="shared" si="715"/>
        <v xml:space="preserve"> </v>
      </c>
      <c r="AL360" s="11" t="str">
        <f t="shared" si="716"/>
        <v xml:space="preserve"> </v>
      </c>
      <c r="AM360" s="11" t="str">
        <f t="shared" si="717"/>
        <v xml:space="preserve"> </v>
      </c>
      <c r="AN360" s="11" t="str">
        <f t="shared" si="718"/>
        <v xml:space="preserve"> </v>
      </c>
      <c r="AO360" s="11">
        <f t="shared" si="719"/>
        <v>0</v>
      </c>
      <c r="AP360" s="11" t="str">
        <f t="shared" si="720"/>
        <v xml:space="preserve"> </v>
      </c>
      <c r="AQ360" s="11" t="str">
        <f t="shared" si="721"/>
        <v xml:space="preserve"> </v>
      </c>
      <c r="AR360" s="11" t="str">
        <f t="shared" si="722"/>
        <v xml:space="preserve"> </v>
      </c>
      <c r="AS360" s="11">
        <f t="shared" si="723"/>
        <v>0</v>
      </c>
      <c r="AT360" s="11" t="str">
        <f t="shared" si="724"/>
        <v xml:space="preserve"> </v>
      </c>
      <c r="AU360" s="11" t="str">
        <f t="shared" si="725"/>
        <v/>
      </c>
      <c r="AV360" s="11" t="str">
        <f t="shared" si="726"/>
        <v xml:space="preserve"> </v>
      </c>
      <c r="AW360" s="11" t="str">
        <f t="shared" si="727"/>
        <v xml:space="preserve"> </v>
      </c>
      <c r="AX360" s="11">
        <f t="shared" si="728"/>
        <v>0</v>
      </c>
      <c r="AY360" s="11" t="str">
        <f t="shared" si="729"/>
        <v xml:space="preserve"> </v>
      </c>
      <c r="AZ360" s="11" t="str">
        <f t="shared" si="730"/>
        <v xml:space="preserve"> </v>
      </c>
      <c r="BA360" s="11" t="str">
        <f t="shared" si="731"/>
        <v xml:space="preserve"> </v>
      </c>
      <c r="BB360" s="11" t="str">
        <f t="shared" si="732"/>
        <v xml:space="preserve"> </v>
      </c>
      <c r="BC360" s="11">
        <f t="shared" si="733"/>
        <v>0</v>
      </c>
      <c r="BD360" s="11" t="str">
        <f t="shared" si="734"/>
        <v xml:space="preserve"> </v>
      </c>
      <c r="BE360" s="11" t="str">
        <f t="shared" si="735"/>
        <v xml:space="preserve"> </v>
      </c>
      <c r="BF360" s="11" t="str">
        <f t="shared" si="736"/>
        <v xml:space="preserve"> </v>
      </c>
      <c r="BG360" s="11" t="str">
        <f t="shared" si="757"/>
        <v xml:space="preserve"> </v>
      </c>
      <c r="BH360" s="11" t="str">
        <f t="shared" si="737"/>
        <v xml:space="preserve"> </v>
      </c>
      <c r="BI360" s="11" t="str">
        <f t="shared" si="738"/>
        <v xml:space="preserve"> </v>
      </c>
      <c r="BJ360" s="11">
        <f t="shared" si="739"/>
        <v>0</v>
      </c>
      <c r="BK360" s="11" t="str">
        <f t="shared" si="740"/>
        <v/>
      </c>
      <c r="BL360" s="11" t="str">
        <f t="shared" si="741"/>
        <v xml:space="preserve"> </v>
      </c>
      <c r="BM360" s="11" t="str">
        <f t="shared" si="742"/>
        <v xml:space="preserve"> </v>
      </c>
      <c r="BN360" s="11" t="str">
        <f t="shared" si="743"/>
        <v xml:space="preserve"> </v>
      </c>
      <c r="BO360" s="11" t="str">
        <f t="shared" si="744"/>
        <v xml:space="preserve"> </v>
      </c>
      <c r="BP360" s="11" t="str">
        <f t="shared" si="745"/>
        <v xml:space="preserve"> </v>
      </c>
      <c r="BQ360" s="11" t="str">
        <f t="shared" si="746"/>
        <v>0</v>
      </c>
      <c r="BR360" s="25">
        <f t="shared" si="747"/>
        <v>0</v>
      </c>
      <c r="BS360" s="11" t="str">
        <f t="shared" si="748"/>
        <v>Not Present</v>
      </c>
      <c r="BT360" s="11" t="str">
        <f t="shared" si="749"/>
        <v>0</v>
      </c>
      <c r="BU360" s="12">
        <f t="shared" si="767"/>
        <v>1</v>
      </c>
      <c r="BV360" s="12">
        <f t="shared" si="768"/>
        <v>0</v>
      </c>
      <c r="BW360" s="12">
        <f t="shared" si="758"/>
        <v>1</v>
      </c>
      <c r="BX360" s="12">
        <f t="shared" si="769"/>
        <v>1</v>
      </c>
      <c r="BY360" s="11">
        <f t="shared" si="770"/>
        <v>1</v>
      </c>
      <c r="BZ360" s="11">
        <f t="shared" si="750"/>
        <v>1</v>
      </c>
      <c r="CA360" s="11">
        <f t="shared" si="751"/>
        <v>2</v>
      </c>
      <c r="CB360" s="11">
        <f t="shared" si="752"/>
        <v>2015</v>
      </c>
      <c r="CC360" s="11">
        <f t="shared" si="753"/>
        <v>1</v>
      </c>
      <c r="CD360" s="11" t="str">
        <f t="shared" si="754"/>
        <v>No</v>
      </c>
      <c r="CE360" s="11">
        <f t="shared" si="771"/>
        <v>0</v>
      </c>
      <c r="CF360" s="11">
        <f t="shared" si="772"/>
        <v>0</v>
      </c>
      <c r="CG360" s="11">
        <f t="shared" si="773"/>
        <v>1</v>
      </c>
      <c r="CH360" s="11">
        <f t="shared" si="774"/>
        <v>0</v>
      </c>
      <c r="CI360" s="11">
        <f t="shared" si="755"/>
        <v>1</v>
      </c>
      <c r="CJ360" s="11">
        <f t="shared" si="756"/>
        <v>1</v>
      </c>
    </row>
    <row r="361" spans="1:88" x14ac:dyDescent="0.3">
      <c r="A361" s="11">
        <f t="shared" si="687"/>
        <v>2017</v>
      </c>
      <c r="B361" s="11" t="str">
        <f t="shared" si="688"/>
        <v>02-01-2015 23:21:15 CET</v>
      </c>
      <c r="C361" s="11" t="str">
        <f t="shared" si="689"/>
        <v>Rwanda</v>
      </c>
      <c r="D361" s="11" t="str">
        <f t="shared" si="690"/>
        <v>Rulindo</v>
      </c>
      <c r="E361" s="11" t="str">
        <f t="shared" si="691"/>
        <v>Tumba</v>
      </c>
      <c r="F361" s="11" t="str">
        <f t="shared" si="692"/>
        <v>Gahabwa</v>
      </c>
      <c r="G361" s="11" t="str">
        <f t="shared" si="693"/>
        <v>Rushaki</v>
      </c>
      <c r="H361" s="11" t="str">
        <f t="shared" si="694"/>
        <v/>
      </c>
      <c r="I361" s="11" t="str">
        <f t="shared" si="695"/>
        <v/>
      </c>
      <c r="J361" s="11" t="str">
        <f t="shared" si="696"/>
        <v>Water point at Marembo center/Nyirambuga pumping</v>
      </c>
      <c r="K361" s="11">
        <f t="shared" si="697"/>
        <v>152</v>
      </c>
      <c r="L361" s="11">
        <f t="shared" si="759"/>
        <v>30604</v>
      </c>
      <c r="M361" s="11">
        <f t="shared" si="760"/>
        <v>1</v>
      </c>
      <c r="N361" s="11">
        <f t="shared" si="761"/>
        <v>30604</v>
      </c>
      <c r="O361" s="11">
        <f t="shared" si="698"/>
        <v>152</v>
      </c>
      <c r="P361" s="11" t="str">
        <f t="shared" si="699"/>
        <v xml:space="preserve"> </v>
      </c>
      <c r="Q361" s="13">
        <f t="shared" si="762"/>
        <v>1</v>
      </c>
      <c r="R361" s="11">
        <f t="shared" si="763"/>
        <v>1</v>
      </c>
      <c r="S361" s="11">
        <f t="shared" si="700"/>
        <v>0</v>
      </c>
      <c r="T361" s="11">
        <f t="shared" si="701"/>
        <v>1</v>
      </c>
      <c r="U361" s="11" t="str">
        <f t="shared" si="702"/>
        <v>Piped Network With Pump</v>
      </c>
      <c r="V361" s="11">
        <f t="shared" si="703"/>
        <v>2015</v>
      </c>
      <c r="W361" s="11" t="str">
        <f t="shared" si="704"/>
        <v>Governement (District, Wasac) And Water For People</v>
      </c>
      <c r="X361" s="11" t="str">
        <f t="shared" si="705"/>
        <v>Spring</v>
      </c>
      <c r="Y361" s="11">
        <f t="shared" si="706"/>
        <v>11</v>
      </c>
      <c r="Z361" s="11">
        <f t="shared" si="707"/>
        <v>1</v>
      </c>
      <c r="AA361" s="11">
        <f t="shared" si="708"/>
        <v>0</v>
      </c>
      <c r="AB361" s="11" t="str">
        <f t="shared" si="709"/>
        <v/>
      </c>
      <c r="AC361" s="11" t="str">
        <f t="shared" si="710"/>
        <v xml:space="preserve"> </v>
      </c>
      <c r="AD361" s="11" t="str">
        <f t="shared" si="711"/>
        <v xml:space="preserve"> </v>
      </c>
      <c r="AE361" s="11" t="str">
        <f t="shared" si="712"/>
        <v xml:space="preserve"> </v>
      </c>
      <c r="AF361" s="11">
        <f t="shared" si="713"/>
        <v>4</v>
      </c>
      <c r="AG361" s="12">
        <f t="shared" si="764"/>
        <v>432000</v>
      </c>
      <c r="AH361" s="12">
        <f t="shared" si="765"/>
        <v>568.42105263157896</v>
      </c>
      <c r="AI361" s="11">
        <f t="shared" si="766"/>
        <v>1</v>
      </c>
      <c r="AJ361" s="11">
        <f t="shared" si="714"/>
        <v>0</v>
      </c>
      <c r="AK361" s="11" t="str">
        <f t="shared" si="715"/>
        <v xml:space="preserve"> </v>
      </c>
      <c r="AL361" s="11" t="str">
        <f t="shared" si="716"/>
        <v xml:space="preserve"> </v>
      </c>
      <c r="AM361" s="11" t="str">
        <f t="shared" si="717"/>
        <v xml:space="preserve"> </v>
      </c>
      <c r="AN361" s="11" t="str">
        <f t="shared" si="718"/>
        <v xml:space="preserve"> </v>
      </c>
      <c r="AO361" s="11">
        <f t="shared" si="719"/>
        <v>1</v>
      </c>
      <c r="AP361" s="11">
        <f t="shared" si="720"/>
        <v>1</v>
      </c>
      <c r="AQ361" s="11">
        <f t="shared" si="721"/>
        <v>2015</v>
      </c>
      <c r="AR361" s="11">
        <f t="shared" si="722"/>
        <v>1</v>
      </c>
      <c r="AS361" s="11">
        <f t="shared" si="723"/>
        <v>0</v>
      </c>
      <c r="AT361" s="11" t="str">
        <f t="shared" si="724"/>
        <v xml:space="preserve"> </v>
      </c>
      <c r="AU361" s="11" t="str">
        <f t="shared" si="725"/>
        <v/>
      </c>
      <c r="AV361" s="11" t="str">
        <f t="shared" si="726"/>
        <v xml:space="preserve"> </v>
      </c>
      <c r="AW361" s="11" t="str">
        <f t="shared" si="727"/>
        <v xml:space="preserve"> </v>
      </c>
      <c r="AX361" s="11">
        <f t="shared" si="728"/>
        <v>0</v>
      </c>
      <c r="AY361" s="11" t="str">
        <f t="shared" si="729"/>
        <v xml:space="preserve"> </v>
      </c>
      <c r="AZ361" s="11" t="str">
        <f t="shared" si="730"/>
        <v xml:space="preserve"> </v>
      </c>
      <c r="BA361" s="11" t="str">
        <f t="shared" si="731"/>
        <v xml:space="preserve"> </v>
      </c>
      <c r="BB361" s="11" t="str">
        <f t="shared" si="732"/>
        <v xml:space="preserve"> </v>
      </c>
      <c r="BC361" s="11">
        <f t="shared" si="733"/>
        <v>0</v>
      </c>
      <c r="BD361" s="11" t="str">
        <f t="shared" si="734"/>
        <v xml:space="preserve"> </v>
      </c>
      <c r="BE361" s="11" t="str">
        <f t="shared" si="735"/>
        <v xml:space="preserve"> </v>
      </c>
      <c r="BF361" s="11" t="str">
        <f t="shared" si="736"/>
        <v xml:space="preserve"> </v>
      </c>
      <c r="BG361" s="11" t="str">
        <f t="shared" si="757"/>
        <v xml:space="preserve"> </v>
      </c>
      <c r="BH361" s="11" t="str">
        <f t="shared" si="737"/>
        <v xml:space="preserve"> </v>
      </c>
      <c r="BI361" s="11" t="str">
        <f t="shared" si="738"/>
        <v xml:space="preserve"> </v>
      </c>
      <c r="BJ361" s="11">
        <f t="shared" si="739"/>
        <v>0</v>
      </c>
      <c r="BK361" s="11" t="str">
        <f t="shared" si="740"/>
        <v/>
      </c>
      <c r="BL361" s="11" t="str">
        <f t="shared" si="741"/>
        <v xml:space="preserve"> </v>
      </c>
      <c r="BM361" s="11" t="str">
        <f t="shared" si="742"/>
        <v xml:space="preserve"> </v>
      </c>
      <c r="BN361" s="11" t="str">
        <f t="shared" si="743"/>
        <v xml:space="preserve"> </v>
      </c>
      <c r="BO361" s="11" t="str">
        <f t="shared" si="744"/>
        <v xml:space="preserve"> </v>
      </c>
      <c r="BP361" s="11" t="str">
        <f t="shared" si="745"/>
        <v xml:space="preserve"> </v>
      </c>
      <c r="BQ361" s="11" t="str">
        <f t="shared" si="746"/>
        <v>0</v>
      </c>
      <c r="BR361" s="25">
        <f t="shared" si="747"/>
        <v>0</v>
      </c>
      <c r="BS361" s="11" t="str">
        <f t="shared" si="748"/>
        <v>Not Present</v>
      </c>
      <c r="BT361" s="11" t="str">
        <f t="shared" si="749"/>
        <v>0</v>
      </c>
      <c r="BU361" s="12">
        <f t="shared" si="767"/>
        <v>1</v>
      </c>
      <c r="BV361" s="12">
        <f t="shared" si="768"/>
        <v>0</v>
      </c>
      <c r="BW361" s="12">
        <f t="shared" si="758"/>
        <v>1</v>
      </c>
      <c r="BX361" s="12">
        <f t="shared" si="769"/>
        <v>1</v>
      </c>
      <c r="BY361" s="11">
        <f t="shared" si="770"/>
        <v>1</v>
      </c>
      <c r="BZ361" s="11">
        <f t="shared" si="750"/>
        <v>1</v>
      </c>
      <c r="CA361" s="11">
        <f t="shared" si="751"/>
        <v>2</v>
      </c>
      <c r="CB361" s="11">
        <f t="shared" si="752"/>
        <v>2015</v>
      </c>
      <c r="CC361" s="11">
        <f t="shared" si="753"/>
        <v>1</v>
      </c>
      <c r="CD361" s="11" t="str">
        <f t="shared" si="754"/>
        <v>No</v>
      </c>
      <c r="CE361" s="11">
        <f t="shared" si="771"/>
        <v>0</v>
      </c>
      <c r="CF361" s="11">
        <f t="shared" si="772"/>
        <v>0</v>
      </c>
      <c r="CG361" s="11">
        <f t="shared" si="773"/>
        <v>1</v>
      </c>
      <c r="CH361" s="11">
        <f t="shared" si="774"/>
        <v>0</v>
      </c>
      <c r="CI361" s="11">
        <f t="shared" si="755"/>
        <v>1</v>
      </c>
      <c r="CJ361" s="11">
        <f t="shared" si="756"/>
        <v>1</v>
      </c>
    </row>
    <row r="362" spans="1:88" x14ac:dyDescent="0.3">
      <c r="A362" s="11">
        <f t="shared" si="687"/>
        <v>2017</v>
      </c>
      <c r="B362" s="11" t="str">
        <f t="shared" si="688"/>
        <v>02-01-2015 12:48:41 CET</v>
      </c>
      <c r="C362" s="11" t="str">
        <f t="shared" si="689"/>
        <v>Rwanda</v>
      </c>
      <c r="D362" s="11" t="str">
        <f t="shared" si="690"/>
        <v>Rulindo</v>
      </c>
      <c r="E362" s="11" t="str">
        <f t="shared" si="691"/>
        <v>Buyoga</v>
      </c>
      <c r="F362" s="11" t="str">
        <f t="shared" si="692"/>
        <v>Karama</v>
      </c>
      <c r="G362" s="11" t="str">
        <f t="shared" si="693"/>
        <v>Cyasenga</v>
      </c>
      <c r="H362" s="11" t="str">
        <f t="shared" si="694"/>
        <v/>
      </c>
      <c r="I362" s="11" t="str">
        <f t="shared" si="695"/>
        <v/>
      </c>
      <c r="J362" s="11" t="str">
        <f t="shared" si="696"/>
        <v>Water point at Cyasenga/Nyirambuga pumping</v>
      </c>
      <c r="K362" s="11">
        <f t="shared" si="697"/>
        <v>165</v>
      </c>
      <c r="L362" s="11">
        <f t="shared" si="759"/>
        <v>30604</v>
      </c>
      <c r="M362" s="11">
        <f t="shared" si="760"/>
        <v>1</v>
      </c>
      <c r="N362" s="11">
        <f t="shared" si="761"/>
        <v>30604</v>
      </c>
      <c r="O362" s="11">
        <f t="shared" si="698"/>
        <v>165</v>
      </c>
      <c r="P362" s="11" t="str">
        <f t="shared" si="699"/>
        <v xml:space="preserve"> </v>
      </c>
      <c r="Q362" s="13">
        <f t="shared" si="762"/>
        <v>1</v>
      </c>
      <c r="R362" s="11">
        <f t="shared" si="763"/>
        <v>1</v>
      </c>
      <c r="S362" s="11">
        <f t="shared" si="700"/>
        <v>0</v>
      </c>
      <c r="T362" s="11">
        <f t="shared" si="701"/>
        <v>1</v>
      </c>
      <c r="U362" s="11" t="str">
        <f t="shared" si="702"/>
        <v>Piped Network With Pump</v>
      </c>
      <c r="V362" s="11">
        <f t="shared" si="703"/>
        <v>2015</v>
      </c>
      <c r="W362" s="11" t="str">
        <f t="shared" si="704"/>
        <v>Governement (District, Wasac) And Water For People</v>
      </c>
      <c r="X362" s="11" t="str">
        <f t="shared" si="705"/>
        <v>Spring</v>
      </c>
      <c r="Y362" s="11">
        <f t="shared" si="706"/>
        <v>11</v>
      </c>
      <c r="Z362" s="11">
        <f t="shared" si="707"/>
        <v>1</v>
      </c>
      <c r="AA362" s="11">
        <f t="shared" si="708"/>
        <v>0</v>
      </c>
      <c r="AB362" s="11" t="str">
        <f t="shared" si="709"/>
        <v/>
      </c>
      <c r="AC362" s="11" t="str">
        <f t="shared" si="710"/>
        <v xml:space="preserve"> </v>
      </c>
      <c r="AD362" s="11" t="str">
        <f t="shared" si="711"/>
        <v xml:space="preserve"> </v>
      </c>
      <c r="AE362" s="11" t="str">
        <f t="shared" si="712"/>
        <v xml:space="preserve"> </v>
      </c>
      <c r="AF362" s="11">
        <f t="shared" si="713"/>
        <v>4</v>
      </c>
      <c r="AG362" s="12">
        <f t="shared" si="764"/>
        <v>432000</v>
      </c>
      <c r="AH362" s="12">
        <f t="shared" si="765"/>
        <v>523.63636363636363</v>
      </c>
      <c r="AI362" s="11">
        <f t="shared" si="766"/>
        <v>1</v>
      </c>
      <c r="AJ362" s="11">
        <f t="shared" si="714"/>
        <v>0</v>
      </c>
      <c r="AK362" s="11" t="str">
        <f t="shared" si="715"/>
        <v xml:space="preserve"> </v>
      </c>
      <c r="AL362" s="11" t="str">
        <f t="shared" si="716"/>
        <v xml:space="preserve"> </v>
      </c>
      <c r="AM362" s="11" t="str">
        <f t="shared" si="717"/>
        <v xml:space="preserve"> </v>
      </c>
      <c r="AN362" s="11" t="str">
        <f t="shared" si="718"/>
        <v xml:space="preserve"> </v>
      </c>
      <c r="AO362" s="11">
        <f t="shared" si="719"/>
        <v>1</v>
      </c>
      <c r="AP362" s="11">
        <f t="shared" si="720"/>
        <v>1</v>
      </c>
      <c r="AQ362" s="11">
        <f t="shared" si="721"/>
        <v>2015</v>
      </c>
      <c r="AR362" s="11">
        <f t="shared" si="722"/>
        <v>1</v>
      </c>
      <c r="AS362" s="11">
        <f t="shared" si="723"/>
        <v>0</v>
      </c>
      <c r="AT362" s="11" t="str">
        <f t="shared" si="724"/>
        <v xml:space="preserve"> </v>
      </c>
      <c r="AU362" s="11" t="str">
        <f t="shared" si="725"/>
        <v/>
      </c>
      <c r="AV362" s="11" t="str">
        <f t="shared" si="726"/>
        <v xml:space="preserve"> </v>
      </c>
      <c r="AW362" s="11" t="str">
        <f t="shared" si="727"/>
        <v xml:space="preserve"> </v>
      </c>
      <c r="AX362" s="11">
        <f t="shared" si="728"/>
        <v>0</v>
      </c>
      <c r="AY362" s="11" t="str">
        <f t="shared" si="729"/>
        <v xml:space="preserve"> </v>
      </c>
      <c r="AZ362" s="11" t="str">
        <f t="shared" si="730"/>
        <v xml:space="preserve"> </v>
      </c>
      <c r="BA362" s="11" t="str">
        <f t="shared" si="731"/>
        <v xml:space="preserve"> </v>
      </c>
      <c r="BB362" s="11" t="str">
        <f t="shared" si="732"/>
        <v xml:space="preserve"> </v>
      </c>
      <c r="BC362" s="11">
        <f t="shared" si="733"/>
        <v>0</v>
      </c>
      <c r="BD362" s="11" t="str">
        <f t="shared" si="734"/>
        <v xml:space="preserve"> </v>
      </c>
      <c r="BE362" s="11" t="str">
        <f t="shared" si="735"/>
        <v xml:space="preserve"> </v>
      </c>
      <c r="BF362" s="11" t="str">
        <f t="shared" si="736"/>
        <v xml:space="preserve"> </v>
      </c>
      <c r="BG362" s="11" t="str">
        <f t="shared" si="757"/>
        <v xml:space="preserve"> </v>
      </c>
      <c r="BH362" s="11" t="str">
        <f t="shared" si="737"/>
        <v xml:space="preserve"> </v>
      </c>
      <c r="BI362" s="11" t="str">
        <f t="shared" si="738"/>
        <v xml:space="preserve"> </v>
      </c>
      <c r="BJ362" s="11">
        <f t="shared" si="739"/>
        <v>0</v>
      </c>
      <c r="BK362" s="11" t="str">
        <f t="shared" si="740"/>
        <v/>
      </c>
      <c r="BL362" s="11" t="str">
        <f t="shared" si="741"/>
        <v xml:space="preserve"> </v>
      </c>
      <c r="BM362" s="11" t="str">
        <f t="shared" si="742"/>
        <v xml:space="preserve"> </v>
      </c>
      <c r="BN362" s="11" t="str">
        <f t="shared" si="743"/>
        <v xml:space="preserve"> </v>
      </c>
      <c r="BO362" s="11" t="str">
        <f t="shared" si="744"/>
        <v xml:space="preserve"> </v>
      </c>
      <c r="BP362" s="11" t="str">
        <f t="shared" si="745"/>
        <v xml:space="preserve"> </v>
      </c>
      <c r="BQ362" s="11" t="str">
        <f t="shared" si="746"/>
        <v>0</v>
      </c>
      <c r="BR362" s="25">
        <f t="shared" si="747"/>
        <v>0</v>
      </c>
      <c r="BS362" s="11" t="str">
        <f t="shared" si="748"/>
        <v>Not Present</v>
      </c>
      <c r="BT362" s="11" t="str">
        <f t="shared" si="749"/>
        <v>0</v>
      </c>
      <c r="BU362" s="12">
        <f t="shared" si="767"/>
        <v>1</v>
      </c>
      <c r="BV362" s="12">
        <f t="shared" si="768"/>
        <v>0</v>
      </c>
      <c r="BW362" s="12">
        <f t="shared" si="758"/>
        <v>1</v>
      </c>
      <c r="BX362" s="12">
        <f t="shared" si="769"/>
        <v>1</v>
      </c>
      <c r="BY362" s="11">
        <f t="shared" si="770"/>
        <v>1</v>
      </c>
      <c r="BZ362" s="11">
        <f t="shared" si="750"/>
        <v>1</v>
      </c>
      <c r="CA362" s="11">
        <f t="shared" si="751"/>
        <v>2</v>
      </c>
      <c r="CB362" s="11">
        <f t="shared" si="752"/>
        <v>2015</v>
      </c>
      <c r="CC362" s="11">
        <f t="shared" si="753"/>
        <v>1</v>
      </c>
      <c r="CD362" s="11" t="str">
        <f t="shared" si="754"/>
        <v>No</v>
      </c>
      <c r="CE362" s="11">
        <f t="shared" si="771"/>
        <v>0</v>
      </c>
      <c r="CF362" s="11">
        <f t="shared" si="772"/>
        <v>0</v>
      </c>
      <c r="CG362" s="11">
        <f t="shared" si="773"/>
        <v>1</v>
      </c>
      <c r="CH362" s="11">
        <f t="shared" si="774"/>
        <v>0</v>
      </c>
      <c r="CI362" s="11">
        <f t="shared" si="755"/>
        <v>1</v>
      </c>
      <c r="CJ362" s="11">
        <f t="shared" si="756"/>
        <v>1</v>
      </c>
    </row>
    <row r="363" spans="1:88" x14ac:dyDescent="0.3">
      <c r="A363" s="11">
        <f t="shared" si="687"/>
        <v>2017</v>
      </c>
      <c r="B363" s="11" t="str">
        <f t="shared" si="688"/>
        <v>21-03-2017 17:08:53 CET</v>
      </c>
      <c r="C363" s="11" t="str">
        <f t="shared" si="689"/>
        <v>Rwanda</v>
      </c>
      <c r="D363" s="11" t="str">
        <f t="shared" si="690"/>
        <v>Rulindo</v>
      </c>
      <c r="E363" s="11" t="str">
        <f t="shared" si="691"/>
        <v>Kinihira</v>
      </c>
      <c r="F363" s="11" t="str">
        <f t="shared" si="692"/>
        <v>Rebero</v>
      </c>
      <c r="G363" s="11" t="str">
        <f t="shared" si="693"/>
        <v>Kirwa</v>
      </c>
      <c r="H363" s="11" t="str">
        <f t="shared" si="694"/>
        <v/>
      </c>
      <c r="I363" s="11" t="str">
        <f t="shared" si="695"/>
        <v/>
      </c>
      <c r="J363" s="11" t="str">
        <f t="shared" si="696"/>
        <v>Miyove-Kinihira</v>
      </c>
      <c r="K363" s="11">
        <f t="shared" si="697"/>
        <v>187</v>
      </c>
      <c r="L363" s="11">
        <f t="shared" si="759"/>
        <v>10452</v>
      </c>
      <c r="M363" s="11">
        <f t="shared" si="760"/>
        <v>19</v>
      </c>
      <c r="N363" s="11">
        <f t="shared" si="761"/>
        <v>550.10526315789468</v>
      </c>
      <c r="O363" s="11">
        <f t="shared" si="698"/>
        <v>80</v>
      </c>
      <c r="P363" s="11">
        <f t="shared" si="699"/>
        <v>107</v>
      </c>
      <c r="Q363" s="13">
        <f t="shared" si="762"/>
        <v>0.42780748663101603</v>
      </c>
      <c r="R363" s="11">
        <f t="shared" si="763"/>
        <v>0</v>
      </c>
      <c r="S363" s="11">
        <f t="shared" si="700"/>
        <v>0</v>
      </c>
      <c r="T363" s="11">
        <f t="shared" si="701"/>
        <v>1</v>
      </c>
      <c r="U363" s="11" t="str">
        <f t="shared" si="702"/>
        <v>Piped Network -- Gravity Only</v>
      </c>
      <c r="V363" s="11">
        <f t="shared" si="703"/>
        <v>2001</v>
      </c>
      <c r="W363" s="11" t="str">
        <f t="shared" si="704"/>
        <v>Gkww</v>
      </c>
      <c r="X363" s="11" t="str">
        <f t="shared" si="705"/>
        <v>Spring</v>
      </c>
      <c r="Y363" s="11">
        <f t="shared" si="706"/>
        <v>6</v>
      </c>
      <c r="Z363" s="11">
        <f t="shared" si="707"/>
        <v>1</v>
      </c>
      <c r="AA363" s="11">
        <f t="shared" si="708"/>
        <v>1</v>
      </c>
      <c r="AB363" s="11" t="str">
        <f t="shared" si="709"/>
        <v>"Springbox" --Intake Structure At A Spring</v>
      </c>
      <c r="AC363" s="11">
        <f t="shared" si="710"/>
        <v>3</v>
      </c>
      <c r="AD363" s="11">
        <f t="shared" si="711"/>
        <v>1989</v>
      </c>
      <c r="AE363" s="11">
        <f t="shared" si="712"/>
        <v>2</v>
      </c>
      <c r="AF363" s="11">
        <f t="shared" si="713"/>
        <v>5</v>
      </c>
      <c r="AG363" s="12">
        <f t="shared" si="764"/>
        <v>345600</v>
      </c>
      <c r="AH363" s="12">
        <f t="shared" si="765"/>
        <v>864</v>
      </c>
      <c r="AI363" s="11">
        <f t="shared" si="766"/>
        <v>1</v>
      </c>
      <c r="AJ363" s="11">
        <f t="shared" si="714"/>
        <v>1</v>
      </c>
      <c r="AK363" s="11">
        <f t="shared" si="715"/>
        <v>1</v>
      </c>
      <c r="AL363" s="11">
        <f t="shared" si="716"/>
        <v>1989</v>
      </c>
      <c r="AM363" s="11">
        <f t="shared" si="717"/>
        <v>2</v>
      </c>
      <c r="AN363" s="11">
        <f t="shared" si="718"/>
        <v>8000</v>
      </c>
      <c r="AO363" s="11">
        <f t="shared" si="719"/>
        <v>1</v>
      </c>
      <c r="AP363" s="11">
        <f t="shared" si="720"/>
        <v>4</v>
      </c>
      <c r="AQ363" s="11">
        <f t="shared" si="721"/>
        <v>1989</v>
      </c>
      <c r="AR363" s="11">
        <f t="shared" si="722"/>
        <v>1</v>
      </c>
      <c r="AS363" s="11">
        <f t="shared" si="723"/>
        <v>1</v>
      </c>
      <c r="AT363" s="11">
        <f t="shared" si="724"/>
        <v>18</v>
      </c>
      <c r="AU363" s="11" t="str">
        <f t="shared" si="725"/>
        <v>Distribution Chamber|Ventouse, Washout</v>
      </c>
      <c r="AV363" s="11">
        <f t="shared" si="726"/>
        <v>1989</v>
      </c>
      <c r="AW363" s="11">
        <f t="shared" si="727"/>
        <v>2</v>
      </c>
      <c r="AX363" s="11">
        <f t="shared" si="728"/>
        <v>1</v>
      </c>
      <c r="AY363" s="11">
        <f t="shared" si="729"/>
        <v>2</v>
      </c>
      <c r="AZ363" s="11">
        <f t="shared" si="730"/>
        <v>1989</v>
      </c>
      <c r="BA363" s="11">
        <f t="shared" si="731"/>
        <v>2</v>
      </c>
      <c r="BB363" s="11">
        <f t="shared" si="732"/>
        <v>15000</v>
      </c>
      <c r="BC363" s="11">
        <f t="shared" si="733"/>
        <v>0</v>
      </c>
      <c r="BD363" s="11" t="str">
        <f t="shared" si="734"/>
        <v xml:space="preserve"> </v>
      </c>
      <c r="BE363" s="11" t="str">
        <f t="shared" si="735"/>
        <v xml:space="preserve"> </v>
      </c>
      <c r="BF363" s="11" t="str">
        <f t="shared" si="736"/>
        <v xml:space="preserve"> </v>
      </c>
      <c r="BG363" s="11" t="str">
        <f t="shared" si="757"/>
        <v xml:space="preserve"> </v>
      </c>
      <c r="BH363" s="11" t="str">
        <f t="shared" si="737"/>
        <v xml:space="preserve"> </v>
      </c>
      <c r="BI363" s="11" t="str">
        <f t="shared" si="738"/>
        <v xml:space="preserve"> </v>
      </c>
      <c r="BJ363" s="11">
        <f t="shared" si="739"/>
        <v>0</v>
      </c>
      <c r="BK363" s="11" t="str">
        <f t="shared" si="740"/>
        <v/>
      </c>
      <c r="BL363" s="11" t="str">
        <f t="shared" si="741"/>
        <v xml:space="preserve"> </v>
      </c>
      <c r="BM363" s="11" t="str">
        <f t="shared" si="742"/>
        <v xml:space="preserve"> </v>
      </c>
      <c r="BN363" s="11" t="str">
        <f t="shared" si="743"/>
        <v xml:space="preserve"> </v>
      </c>
      <c r="BO363" s="11" t="str">
        <f t="shared" si="744"/>
        <v xml:space="preserve"> </v>
      </c>
      <c r="BP363" s="11" t="str">
        <f t="shared" si="745"/>
        <v xml:space="preserve"> </v>
      </c>
      <c r="BQ363" s="11" t="str">
        <f t="shared" si="746"/>
        <v>0</v>
      </c>
      <c r="BR363" s="25">
        <f t="shared" si="747"/>
        <v>0</v>
      </c>
      <c r="BS363" s="11" t="str">
        <f t="shared" si="748"/>
        <v>Not Present</v>
      </c>
      <c r="BT363" s="11" t="str">
        <f t="shared" si="749"/>
        <v>0</v>
      </c>
      <c r="BU363" s="12">
        <f t="shared" si="767"/>
        <v>1</v>
      </c>
      <c r="BV363" s="12">
        <f t="shared" si="768"/>
        <v>0</v>
      </c>
      <c r="BW363" s="12">
        <f t="shared" si="758"/>
        <v>1</v>
      </c>
      <c r="BX363" s="12">
        <f t="shared" si="769"/>
        <v>1</v>
      </c>
      <c r="BY363" s="11">
        <f t="shared" si="770"/>
        <v>1</v>
      </c>
      <c r="BZ363" s="11">
        <f t="shared" si="750"/>
        <v>1</v>
      </c>
      <c r="CA363" s="11">
        <f t="shared" si="751"/>
        <v>2</v>
      </c>
      <c r="CB363" s="11">
        <f t="shared" si="752"/>
        <v>2015</v>
      </c>
      <c r="CC363" s="11">
        <f t="shared" si="753"/>
        <v>1</v>
      </c>
      <c r="CD363" s="11" t="str">
        <f t="shared" si="754"/>
        <v>No</v>
      </c>
      <c r="CE363" s="11">
        <f t="shared" si="771"/>
        <v>0</v>
      </c>
      <c r="CF363" s="11">
        <f t="shared" si="772"/>
        <v>0</v>
      </c>
      <c r="CG363" s="11">
        <f t="shared" si="773"/>
        <v>1</v>
      </c>
      <c r="CH363" s="11">
        <f t="shared" si="774"/>
        <v>0</v>
      </c>
      <c r="CI363" s="11">
        <f t="shared" si="755"/>
        <v>1</v>
      </c>
      <c r="CJ363" s="11">
        <f t="shared" si="756"/>
        <v>2</v>
      </c>
    </row>
    <row r="364" spans="1:88" x14ac:dyDescent="0.3">
      <c r="A364" s="11">
        <f t="shared" si="687"/>
        <v>2017</v>
      </c>
      <c r="B364" s="11" t="str">
        <f t="shared" si="688"/>
        <v>22-03-2017 20:16:33 CET</v>
      </c>
      <c r="C364" s="11" t="str">
        <f t="shared" si="689"/>
        <v>Rwanda</v>
      </c>
      <c r="D364" s="11" t="str">
        <f t="shared" si="690"/>
        <v>Rulindo</v>
      </c>
      <c r="E364" s="11" t="str">
        <f t="shared" si="691"/>
        <v>Murambi</v>
      </c>
      <c r="F364" s="11" t="str">
        <f t="shared" si="692"/>
        <v>Mvuzo</v>
      </c>
      <c r="G364" s="11" t="str">
        <f t="shared" si="693"/>
        <v>Rurama</v>
      </c>
      <c r="H364" s="11" t="str">
        <f t="shared" si="694"/>
        <v/>
      </c>
      <c r="I364" s="11" t="str">
        <f t="shared" si="695"/>
        <v/>
      </c>
      <c r="J364" s="11" t="str">
        <f t="shared" si="696"/>
        <v>Mutagata Motorised Network</v>
      </c>
      <c r="K364" s="11">
        <f t="shared" si="697"/>
        <v>155</v>
      </c>
      <c r="L364" s="11">
        <f t="shared" si="759"/>
        <v>26296</v>
      </c>
      <c r="M364" s="11">
        <f t="shared" si="760"/>
        <v>49</v>
      </c>
      <c r="N364" s="11">
        <f t="shared" si="761"/>
        <v>536.65306122448976</v>
      </c>
      <c r="O364" s="11">
        <f t="shared" si="698"/>
        <v>52</v>
      </c>
      <c r="P364" s="11">
        <f t="shared" si="699"/>
        <v>103</v>
      </c>
      <c r="Q364" s="13">
        <f t="shared" si="762"/>
        <v>0.33548387096774196</v>
      </c>
      <c r="R364" s="11">
        <f t="shared" si="763"/>
        <v>0</v>
      </c>
      <c r="S364" s="11">
        <f t="shared" si="700"/>
        <v>0</v>
      </c>
      <c r="T364" s="11">
        <f t="shared" si="701"/>
        <v>1</v>
      </c>
      <c r="U364" s="11" t="str">
        <f t="shared" si="702"/>
        <v>Piped Network With Pump</v>
      </c>
      <c r="V364" s="11">
        <f t="shared" si="703"/>
        <v>1987</v>
      </c>
      <c r="W364" s="11" t="str">
        <f t="shared" si="704"/>
        <v>Governement (District, Wasac) And Water For People</v>
      </c>
      <c r="X364" s="11" t="str">
        <f t="shared" si="705"/>
        <v>Spring</v>
      </c>
      <c r="Y364" s="11">
        <f t="shared" si="706"/>
        <v>1</v>
      </c>
      <c r="Z364" s="11">
        <f t="shared" si="707"/>
        <v>1</v>
      </c>
      <c r="AA364" s="11">
        <f t="shared" si="708"/>
        <v>1</v>
      </c>
      <c r="AB364" s="11" t="str">
        <f t="shared" si="709"/>
        <v>"Springbox" --Intake Structure At A Spring</v>
      </c>
      <c r="AC364" s="11">
        <f t="shared" si="710"/>
        <v>1</v>
      </c>
      <c r="AD364" s="11">
        <f t="shared" si="711"/>
        <v>2007</v>
      </c>
      <c r="AE364" s="11">
        <f t="shared" si="712"/>
        <v>1</v>
      </c>
      <c r="AF364" s="11">
        <f t="shared" si="713"/>
        <v>5</v>
      </c>
      <c r="AG364" s="12">
        <f t="shared" si="764"/>
        <v>345600</v>
      </c>
      <c r="AH364" s="12">
        <f t="shared" si="765"/>
        <v>1329.2307692307693</v>
      </c>
      <c r="AI364" s="11">
        <f t="shared" si="766"/>
        <v>1</v>
      </c>
      <c r="AJ364" s="11">
        <f t="shared" si="714"/>
        <v>1</v>
      </c>
      <c r="AK364" s="11">
        <f t="shared" si="715"/>
        <v>1</v>
      </c>
      <c r="AL364" s="11">
        <f t="shared" si="716"/>
        <v>2016</v>
      </c>
      <c r="AM364" s="11">
        <f t="shared" si="717"/>
        <v>1</v>
      </c>
      <c r="AN364" s="11">
        <f t="shared" si="718"/>
        <v>1900</v>
      </c>
      <c r="AO364" s="11">
        <f t="shared" si="719"/>
        <v>1</v>
      </c>
      <c r="AP364" s="11">
        <f t="shared" si="720"/>
        <v>39</v>
      </c>
      <c r="AQ364" s="11">
        <f t="shared" si="721"/>
        <v>2016</v>
      </c>
      <c r="AR364" s="11">
        <f t="shared" si="722"/>
        <v>1</v>
      </c>
      <c r="AS364" s="11">
        <f t="shared" si="723"/>
        <v>1</v>
      </c>
      <c r="AT364" s="11">
        <f t="shared" si="724"/>
        <v>17</v>
      </c>
      <c r="AU364" s="11" t="str">
        <f t="shared" si="725"/>
        <v>Pressure Break Tank|Distribution Chamber|Washout And Air Release</v>
      </c>
      <c r="AV364" s="11">
        <f t="shared" si="726"/>
        <v>2016</v>
      </c>
      <c r="AW364" s="11">
        <f t="shared" si="727"/>
        <v>1</v>
      </c>
      <c r="AX364" s="11">
        <f t="shared" si="728"/>
        <v>1</v>
      </c>
      <c r="AY364" s="11">
        <f t="shared" si="729"/>
        <v>6</v>
      </c>
      <c r="AZ364" s="11">
        <f t="shared" si="730"/>
        <v>2016</v>
      </c>
      <c r="BA364" s="11">
        <f t="shared" si="731"/>
        <v>1</v>
      </c>
      <c r="BB364" s="11">
        <f t="shared" si="732"/>
        <v>40000</v>
      </c>
      <c r="BC364" s="11">
        <f t="shared" si="733"/>
        <v>1</v>
      </c>
      <c r="BD364" s="11">
        <f t="shared" si="734"/>
        <v>5</v>
      </c>
      <c r="BE364" s="11">
        <f t="shared" si="735"/>
        <v>2017</v>
      </c>
      <c r="BF364" s="11">
        <f t="shared" si="736"/>
        <v>1</v>
      </c>
      <c r="BG364" s="11">
        <f t="shared" si="757"/>
        <v>1</v>
      </c>
      <c r="BH364" s="11">
        <f t="shared" si="737"/>
        <v>2016</v>
      </c>
      <c r="BI364" s="11">
        <f t="shared" si="738"/>
        <v>1</v>
      </c>
      <c r="BJ364" s="11">
        <f t="shared" si="739"/>
        <v>1</v>
      </c>
      <c r="BK364" s="11" t="str">
        <f t="shared" si="740"/>
        <v>Disinfection/Chlorination</v>
      </c>
      <c r="BL364" s="11">
        <f t="shared" si="741"/>
        <v>2017</v>
      </c>
      <c r="BM364" s="11">
        <f t="shared" si="742"/>
        <v>1</v>
      </c>
      <c r="BN364" s="11">
        <f t="shared" si="743"/>
        <v>0</v>
      </c>
      <c r="BO364" s="11" t="str">
        <f t="shared" si="744"/>
        <v xml:space="preserve"> </v>
      </c>
      <c r="BP364" s="11" t="str">
        <f t="shared" si="745"/>
        <v xml:space="preserve"> </v>
      </c>
      <c r="BQ364" s="11" t="str">
        <f t="shared" si="746"/>
        <v>0</v>
      </c>
      <c r="BR364" s="25">
        <f t="shared" si="747"/>
        <v>0</v>
      </c>
      <c r="BS364" s="11" t="str">
        <f t="shared" si="748"/>
        <v>Not Present</v>
      </c>
      <c r="BT364" s="11" t="str">
        <f t="shared" si="749"/>
        <v>0</v>
      </c>
      <c r="BU364" s="12">
        <f t="shared" si="767"/>
        <v>1</v>
      </c>
      <c r="BV364" s="12">
        <f t="shared" si="768"/>
        <v>0</v>
      </c>
      <c r="BW364" s="12">
        <f t="shared" si="758"/>
        <v>1</v>
      </c>
      <c r="BX364" s="12">
        <f t="shared" si="769"/>
        <v>1</v>
      </c>
      <c r="BY364" s="11">
        <f t="shared" si="770"/>
        <v>1</v>
      </c>
      <c r="BZ364" s="11">
        <f t="shared" si="750"/>
        <v>1</v>
      </c>
      <c r="CA364" s="11">
        <f t="shared" si="751"/>
        <v>64</v>
      </c>
      <c r="CB364" s="11">
        <f t="shared" si="752"/>
        <v>2016</v>
      </c>
      <c r="CC364" s="11">
        <f t="shared" si="753"/>
        <v>1</v>
      </c>
      <c r="CD364" s="11" t="str">
        <f t="shared" si="754"/>
        <v>No</v>
      </c>
      <c r="CE364" s="11">
        <f t="shared" si="771"/>
        <v>0</v>
      </c>
      <c r="CF364" s="11">
        <f t="shared" si="772"/>
        <v>0</v>
      </c>
      <c r="CG364" s="11">
        <f t="shared" si="773"/>
        <v>1</v>
      </c>
      <c r="CH364" s="11">
        <f t="shared" si="774"/>
        <v>0</v>
      </c>
      <c r="CI364" s="11">
        <f t="shared" si="755"/>
        <v>1</v>
      </c>
      <c r="CJ364" s="11">
        <f t="shared" si="756"/>
        <v>1</v>
      </c>
    </row>
    <row r="365" spans="1:88" x14ac:dyDescent="0.3">
      <c r="A365" s="11">
        <f t="shared" si="687"/>
        <v>2017</v>
      </c>
      <c r="B365" s="11" t="str">
        <f t="shared" si="688"/>
        <v>03-01-2015 00:23:34 CET</v>
      </c>
      <c r="C365" s="11" t="str">
        <f t="shared" si="689"/>
        <v>Rwanda</v>
      </c>
      <c r="D365" s="11" t="str">
        <f t="shared" si="690"/>
        <v>Rulindo</v>
      </c>
      <c r="E365" s="11" t="str">
        <f t="shared" si="691"/>
        <v>Tumba</v>
      </c>
      <c r="F365" s="11" t="str">
        <f t="shared" si="692"/>
        <v>Taba</v>
      </c>
      <c r="G365" s="11" t="str">
        <f t="shared" si="693"/>
        <v>Nyirataba</v>
      </c>
      <c r="H365" s="11" t="str">
        <f t="shared" si="694"/>
        <v/>
      </c>
      <c r="I365" s="11" t="str">
        <f t="shared" si="695"/>
        <v/>
      </c>
      <c r="J365" s="11" t="str">
        <f t="shared" si="696"/>
        <v>Water point at Nyirataba/Nyirambuga pumping</v>
      </c>
      <c r="K365" s="11">
        <f t="shared" si="697"/>
        <v>169</v>
      </c>
      <c r="L365" s="11">
        <f t="shared" si="759"/>
        <v>30604</v>
      </c>
      <c r="M365" s="11">
        <f t="shared" si="760"/>
        <v>1</v>
      </c>
      <c r="N365" s="11">
        <f t="shared" si="761"/>
        <v>30604</v>
      </c>
      <c r="O365" s="11">
        <f t="shared" si="698"/>
        <v>169</v>
      </c>
      <c r="P365" s="11" t="str">
        <f t="shared" si="699"/>
        <v xml:space="preserve"> </v>
      </c>
      <c r="Q365" s="13">
        <f t="shared" si="762"/>
        <v>1</v>
      </c>
      <c r="R365" s="11">
        <f t="shared" si="763"/>
        <v>1</v>
      </c>
      <c r="S365" s="11">
        <f t="shared" si="700"/>
        <v>0</v>
      </c>
      <c r="T365" s="11">
        <f t="shared" si="701"/>
        <v>1</v>
      </c>
      <c r="U365" s="11" t="str">
        <f t="shared" si="702"/>
        <v>Piped Network With Pump</v>
      </c>
      <c r="V365" s="11">
        <f t="shared" si="703"/>
        <v>2015</v>
      </c>
      <c r="W365" s="11" t="str">
        <f t="shared" si="704"/>
        <v>Governement (District, Wasac) And Water For People</v>
      </c>
      <c r="X365" s="11" t="str">
        <f t="shared" si="705"/>
        <v>Spring</v>
      </c>
      <c r="Y365" s="11">
        <f t="shared" si="706"/>
        <v>11</v>
      </c>
      <c r="Z365" s="11">
        <f t="shared" si="707"/>
        <v>1</v>
      </c>
      <c r="AA365" s="11">
        <f t="shared" si="708"/>
        <v>0</v>
      </c>
      <c r="AB365" s="11" t="str">
        <f t="shared" si="709"/>
        <v/>
      </c>
      <c r="AC365" s="11" t="str">
        <f t="shared" si="710"/>
        <v xml:space="preserve"> </v>
      </c>
      <c r="AD365" s="11" t="str">
        <f t="shared" si="711"/>
        <v xml:space="preserve"> </v>
      </c>
      <c r="AE365" s="11" t="str">
        <f t="shared" si="712"/>
        <v xml:space="preserve"> </v>
      </c>
      <c r="AF365" s="11">
        <f t="shared" si="713"/>
        <v>4</v>
      </c>
      <c r="AG365" s="12">
        <f t="shared" si="764"/>
        <v>432000</v>
      </c>
      <c r="AH365" s="12">
        <f t="shared" si="765"/>
        <v>511.24260355029588</v>
      </c>
      <c r="AI365" s="11">
        <f t="shared" si="766"/>
        <v>1</v>
      </c>
      <c r="AJ365" s="11">
        <f t="shared" si="714"/>
        <v>0</v>
      </c>
      <c r="AK365" s="11" t="str">
        <f t="shared" si="715"/>
        <v xml:space="preserve"> </v>
      </c>
      <c r="AL365" s="11" t="str">
        <f t="shared" si="716"/>
        <v xml:space="preserve"> </v>
      </c>
      <c r="AM365" s="11" t="str">
        <f t="shared" si="717"/>
        <v xml:space="preserve"> </v>
      </c>
      <c r="AN365" s="11" t="str">
        <f t="shared" si="718"/>
        <v xml:space="preserve"> </v>
      </c>
      <c r="AO365" s="11">
        <f t="shared" si="719"/>
        <v>1</v>
      </c>
      <c r="AP365" s="11">
        <f t="shared" si="720"/>
        <v>1</v>
      </c>
      <c r="AQ365" s="11">
        <f t="shared" si="721"/>
        <v>2015</v>
      </c>
      <c r="AR365" s="11">
        <f t="shared" si="722"/>
        <v>1</v>
      </c>
      <c r="AS365" s="11">
        <f t="shared" si="723"/>
        <v>0</v>
      </c>
      <c r="AT365" s="11" t="str">
        <f t="shared" si="724"/>
        <v xml:space="preserve"> </v>
      </c>
      <c r="AU365" s="11" t="str">
        <f t="shared" si="725"/>
        <v/>
      </c>
      <c r="AV365" s="11" t="str">
        <f t="shared" si="726"/>
        <v xml:space="preserve"> </v>
      </c>
      <c r="AW365" s="11" t="str">
        <f t="shared" si="727"/>
        <v xml:space="preserve"> </v>
      </c>
      <c r="AX365" s="11">
        <f t="shared" si="728"/>
        <v>0</v>
      </c>
      <c r="AY365" s="11" t="str">
        <f t="shared" si="729"/>
        <v xml:space="preserve"> </v>
      </c>
      <c r="AZ365" s="11" t="str">
        <f t="shared" si="730"/>
        <v xml:space="preserve"> </v>
      </c>
      <c r="BA365" s="11" t="str">
        <f t="shared" si="731"/>
        <v xml:space="preserve"> </v>
      </c>
      <c r="BB365" s="11" t="str">
        <f t="shared" si="732"/>
        <v xml:space="preserve"> </v>
      </c>
      <c r="BC365" s="11">
        <f t="shared" si="733"/>
        <v>0</v>
      </c>
      <c r="BD365" s="11" t="str">
        <f t="shared" si="734"/>
        <v xml:space="preserve"> </v>
      </c>
      <c r="BE365" s="11" t="str">
        <f t="shared" si="735"/>
        <v xml:space="preserve"> </v>
      </c>
      <c r="BF365" s="11" t="str">
        <f t="shared" si="736"/>
        <v xml:space="preserve"> </v>
      </c>
      <c r="BG365" s="11" t="str">
        <f t="shared" si="757"/>
        <v xml:space="preserve"> </v>
      </c>
      <c r="BH365" s="11" t="str">
        <f t="shared" si="737"/>
        <v xml:space="preserve"> </v>
      </c>
      <c r="BI365" s="11" t="str">
        <f t="shared" si="738"/>
        <v xml:space="preserve"> </v>
      </c>
      <c r="BJ365" s="11">
        <f t="shared" si="739"/>
        <v>0</v>
      </c>
      <c r="BK365" s="11" t="str">
        <f t="shared" si="740"/>
        <v/>
      </c>
      <c r="BL365" s="11" t="str">
        <f t="shared" si="741"/>
        <v xml:space="preserve"> </v>
      </c>
      <c r="BM365" s="11" t="str">
        <f t="shared" si="742"/>
        <v xml:space="preserve"> </v>
      </c>
      <c r="BN365" s="11" t="str">
        <f t="shared" si="743"/>
        <v xml:space="preserve"> </v>
      </c>
      <c r="BO365" s="11" t="str">
        <f t="shared" si="744"/>
        <v xml:space="preserve"> </v>
      </c>
      <c r="BP365" s="11" t="str">
        <f t="shared" si="745"/>
        <v xml:space="preserve"> </v>
      </c>
      <c r="BQ365" s="11" t="str">
        <f t="shared" si="746"/>
        <v>0</v>
      </c>
      <c r="BR365" s="25">
        <f t="shared" si="747"/>
        <v>0</v>
      </c>
      <c r="BS365" s="11" t="str">
        <f t="shared" si="748"/>
        <v>Not Present</v>
      </c>
      <c r="BT365" s="11" t="str">
        <f t="shared" si="749"/>
        <v>0</v>
      </c>
      <c r="BU365" s="12">
        <f t="shared" si="767"/>
        <v>1</v>
      </c>
      <c r="BV365" s="12">
        <f t="shared" si="768"/>
        <v>0</v>
      </c>
      <c r="BW365" s="12">
        <f t="shared" si="758"/>
        <v>1</v>
      </c>
      <c r="BX365" s="12">
        <f t="shared" si="769"/>
        <v>1</v>
      </c>
      <c r="BY365" s="11">
        <f t="shared" si="770"/>
        <v>1</v>
      </c>
      <c r="BZ365" s="11">
        <f t="shared" si="750"/>
        <v>1</v>
      </c>
      <c r="CA365" s="11">
        <f t="shared" si="751"/>
        <v>2</v>
      </c>
      <c r="CB365" s="11">
        <f t="shared" si="752"/>
        <v>2015</v>
      </c>
      <c r="CC365" s="11">
        <f t="shared" si="753"/>
        <v>1</v>
      </c>
      <c r="CD365" s="11" t="str">
        <f t="shared" si="754"/>
        <v>No</v>
      </c>
      <c r="CE365" s="11">
        <f t="shared" si="771"/>
        <v>0</v>
      </c>
      <c r="CF365" s="11">
        <f t="shared" si="772"/>
        <v>0</v>
      </c>
      <c r="CG365" s="11">
        <f t="shared" si="773"/>
        <v>1</v>
      </c>
      <c r="CH365" s="11">
        <f t="shared" si="774"/>
        <v>0</v>
      </c>
      <c r="CI365" s="11">
        <f t="shared" si="755"/>
        <v>1</v>
      </c>
      <c r="CJ365" s="11">
        <f t="shared" si="756"/>
        <v>1</v>
      </c>
    </row>
    <row r="366" spans="1:88" x14ac:dyDescent="0.3">
      <c r="A366" s="11">
        <f t="shared" si="687"/>
        <v>2017</v>
      </c>
      <c r="B366" s="11" t="str">
        <f t="shared" si="688"/>
        <v>28-03-2017 10:46:06 CEST</v>
      </c>
      <c r="C366" s="11" t="str">
        <f t="shared" si="689"/>
        <v>Rwanda</v>
      </c>
      <c r="D366" s="11" t="str">
        <f t="shared" si="690"/>
        <v>Rulindo</v>
      </c>
      <c r="E366" s="11" t="str">
        <f t="shared" si="691"/>
        <v>Ntarabana</v>
      </c>
      <c r="F366" s="11" t="str">
        <f t="shared" si="692"/>
        <v>Kiyanza</v>
      </c>
      <c r="G366" s="11" t="str">
        <f t="shared" si="693"/>
        <v>Nombe</v>
      </c>
      <c r="H366" s="11" t="str">
        <f t="shared" si="694"/>
        <v/>
      </c>
      <c r="I366" s="11" t="str">
        <f t="shared" si="695"/>
        <v/>
      </c>
      <c r="J366" s="11" t="str">
        <f t="shared" si="696"/>
        <v>Rwamugaza network</v>
      </c>
      <c r="K366" s="11">
        <f t="shared" si="697"/>
        <v>193</v>
      </c>
      <c r="L366" s="11">
        <f t="shared" si="759"/>
        <v>14106</v>
      </c>
      <c r="M366" s="11">
        <f t="shared" si="760"/>
        <v>35</v>
      </c>
      <c r="N366" s="11">
        <f t="shared" si="761"/>
        <v>403.02857142857141</v>
      </c>
      <c r="O366" s="11">
        <f t="shared" si="698"/>
        <v>193</v>
      </c>
      <c r="P366" s="11" t="str">
        <f t="shared" si="699"/>
        <v xml:space="preserve"> </v>
      </c>
      <c r="Q366" s="13">
        <f t="shared" si="762"/>
        <v>1</v>
      </c>
      <c r="R366" s="11">
        <f t="shared" si="763"/>
        <v>1</v>
      </c>
      <c r="S366" s="11">
        <f t="shared" si="700"/>
        <v>0</v>
      </c>
      <c r="T366" s="11">
        <f t="shared" si="701"/>
        <v>1</v>
      </c>
      <c r="U366" s="11" t="str">
        <f t="shared" si="702"/>
        <v>Piped Network With Pump</v>
      </c>
      <c r="V366" s="11">
        <f t="shared" si="703"/>
        <v>2003</v>
      </c>
      <c r="W366" s="11" t="str">
        <f t="shared" si="704"/>
        <v>Government</v>
      </c>
      <c r="X366" s="11" t="str">
        <f t="shared" si="705"/>
        <v>Spring</v>
      </c>
      <c r="Y366" s="11">
        <f t="shared" si="706"/>
        <v>2</v>
      </c>
      <c r="Z366" s="11">
        <f t="shared" si="707"/>
        <v>1</v>
      </c>
      <c r="AA366" s="11">
        <f t="shared" si="708"/>
        <v>1</v>
      </c>
      <c r="AB366" s="11" t="str">
        <f t="shared" si="709"/>
        <v/>
      </c>
      <c r="AC366" s="11">
        <f t="shared" si="710"/>
        <v>1</v>
      </c>
      <c r="AD366" s="11">
        <f t="shared" si="711"/>
        <v>2003</v>
      </c>
      <c r="AE366" s="11">
        <f t="shared" si="712"/>
        <v>1</v>
      </c>
      <c r="AF366" s="11">
        <f t="shared" si="713"/>
        <v>3</v>
      </c>
      <c r="AG366" s="12">
        <f t="shared" si="764"/>
        <v>576000</v>
      </c>
      <c r="AH366" s="12">
        <f t="shared" si="765"/>
        <v>596.89119170984452</v>
      </c>
      <c r="AI366" s="11">
        <f t="shared" si="766"/>
        <v>1</v>
      </c>
      <c r="AJ366" s="11">
        <f t="shared" si="714"/>
        <v>1</v>
      </c>
      <c r="AK366" s="11">
        <f t="shared" si="715"/>
        <v>2</v>
      </c>
      <c r="AL366" s="11">
        <f t="shared" si="716"/>
        <v>2003</v>
      </c>
      <c r="AM366" s="11">
        <f t="shared" si="717"/>
        <v>1</v>
      </c>
      <c r="AN366" s="11">
        <f t="shared" si="718"/>
        <v>35000</v>
      </c>
      <c r="AO366" s="11">
        <f t="shared" si="719"/>
        <v>1</v>
      </c>
      <c r="AP366" s="11">
        <f t="shared" si="720"/>
        <v>7</v>
      </c>
      <c r="AQ366" s="11">
        <f t="shared" si="721"/>
        <v>2003</v>
      </c>
      <c r="AR366" s="11">
        <f t="shared" si="722"/>
        <v>1</v>
      </c>
      <c r="AS366" s="11">
        <f t="shared" si="723"/>
        <v>1</v>
      </c>
      <c r="AT366" s="11">
        <f t="shared" si="724"/>
        <v>12</v>
      </c>
      <c r="AU366" s="11" t="str">
        <f t="shared" si="725"/>
        <v/>
      </c>
      <c r="AV366" s="11">
        <f t="shared" si="726"/>
        <v>2003</v>
      </c>
      <c r="AW366" s="11">
        <f t="shared" si="727"/>
        <v>1</v>
      </c>
      <c r="AX366" s="11">
        <f t="shared" si="728"/>
        <v>1</v>
      </c>
      <c r="AY366" s="11">
        <f t="shared" si="729"/>
        <v>2</v>
      </c>
      <c r="AZ366" s="11">
        <f t="shared" si="730"/>
        <v>2003</v>
      </c>
      <c r="BA366" s="11">
        <f t="shared" si="731"/>
        <v>1</v>
      </c>
      <c r="BB366" s="11">
        <f t="shared" si="732"/>
        <v>35000</v>
      </c>
      <c r="BC366" s="11">
        <f t="shared" si="733"/>
        <v>0</v>
      </c>
      <c r="BD366" s="11" t="str">
        <f t="shared" si="734"/>
        <v xml:space="preserve"> </v>
      </c>
      <c r="BE366" s="11" t="str">
        <f t="shared" si="735"/>
        <v xml:space="preserve"> </v>
      </c>
      <c r="BF366" s="11" t="str">
        <f t="shared" si="736"/>
        <v xml:space="preserve"> </v>
      </c>
      <c r="BG366" s="11" t="str">
        <f t="shared" si="757"/>
        <v xml:space="preserve"> </v>
      </c>
      <c r="BH366" s="11" t="str">
        <f t="shared" si="737"/>
        <v xml:space="preserve"> </v>
      </c>
      <c r="BI366" s="11" t="str">
        <f t="shared" si="738"/>
        <v xml:space="preserve"> </v>
      </c>
      <c r="BJ366" s="11">
        <f t="shared" si="739"/>
        <v>0</v>
      </c>
      <c r="BK366" s="11" t="str">
        <f t="shared" si="740"/>
        <v/>
      </c>
      <c r="BL366" s="11" t="str">
        <f t="shared" si="741"/>
        <v xml:space="preserve"> </v>
      </c>
      <c r="BM366" s="11" t="str">
        <f t="shared" si="742"/>
        <v xml:space="preserve"> </v>
      </c>
      <c r="BN366" s="11" t="str">
        <f t="shared" si="743"/>
        <v xml:space="preserve"> </v>
      </c>
      <c r="BO366" s="11" t="str">
        <f t="shared" si="744"/>
        <v xml:space="preserve"> </v>
      </c>
      <c r="BP366" s="11" t="str">
        <f t="shared" si="745"/>
        <v xml:space="preserve"> </v>
      </c>
      <c r="BQ366" s="11" t="str">
        <f t="shared" si="746"/>
        <v>0</v>
      </c>
      <c r="BR366" s="25">
        <f t="shared" si="747"/>
        <v>0</v>
      </c>
      <c r="BS366" s="11" t="str">
        <f t="shared" si="748"/>
        <v>Not Present</v>
      </c>
      <c r="BT366" s="11" t="str">
        <f t="shared" si="749"/>
        <v>0</v>
      </c>
      <c r="BU366" s="12">
        <f t="shared" si="767"/>
        <v>1</v>
      </c>
      <c r="BV366" s="12">
        <f t="shared" si="768"/>
        <v>0</v>
      </c>
      <c r="BW366" s="12">
        <f t="shared" si="758"/>
        <v>1</v>
      </c>
      <c r="BX366" s="12">
        <f t="shared" si="769"/>
        <v>1</v>
      </c>
      <c r="BY366" s="11">
        <f t="shared" si="770"/>
        <v>1</v>
      </c>
      <c r="BZ366" s="11">
        <f t="shared" si="750"/>
        <v>1</v>
      </c>
      <c r="CA366" s="11">
        <f t="shared" si="751"/>
        <v>1</v>
      </c>
      <c r="CB366" s="11">
        <f t="shared" si="752"/>
        <v>2003</v>
      </c>
      <c r="CC366" s="11">
        <f t="shared" si="753"/>
        <v>1</v>
      </c>
      <c r="CD366" s="11" t="str">
        <f t="shared" si="754"/>
        <v>No</v>
      </c>
      <c r="CE366" s="11">
        <f t="shared" si="771"/>
        <v>0</v>
      </c>
      <c r="CF366" s="11">
        <f t="shared" si="772"/>
        <v>0</v>
      </c>
      <c r="CG366" s="11">
        <f t="shared" si="773"/>
        <v>1</v>
      </c>
      <c r="CH366" s="11">
        <f t="shared" si="774"/>
        <v>0</v>
      </c>
      <c r="CI366" s="11">
        <f t="shared" si="755"/>
        <v>1</v>
      </c>
      <c r="CJ366" s="11">
        <f t="shared" si="756"/>
        <v>1</v>
      </c>
    </row>
    <row r="367" spans="1:88" x14ac:dyDescent="0.3">
      <c r="A367" s="11">
        <f t="shared" si="687"/>
        <v>2017</v>
      </c>
      <c r="B367" s="11" t="str">
        <f t="shared" si="688"/>
        <v>11-03-2017 10:18:28 CET</v>
      </c>
      <c r="C367" s="11" t="str">
        <f t="shared" si="689"/>
        <v>Rwanda</v>
      </c>
      <c r="D367" s="11" t="str">
        <f t="shared" si="690"/>
        <v>Rulindo</v>
      </c>
      <c r="E367" s="11" t="str">
        <f t="shared" si="691"/>
        <v>Rukozo</v>
      </c>
      <c r="F367" s="11" t="str">
        <f t="shared" si="692"/>
        <v>Mberuka</v>
      </c>
      <c r="G367" s="11" t="str">
        <f t="shared" si="693"/>
        <v>Gahwazi</v>
      </c>
      <c r="H367" s="11" t="str">
        <f t="shared" si="694"/>
        <v/>
      </c>
      <c r="I367" s="11" t="str">
        <f t="shared" si="695"/>
        <v/>
      </c>
      <c r="J367" s="11" t="str">
        <f t="shared" si="696"/>
        <v>Nyamagana</v>
      </c>
      <c r="K367" s="11">
        <f t="shared" si="697"/>
        <v>45</v>
      </c>
      <c r="L367" s="11">
        <f t="shared" si="759"/>
        <v>20456</v>
      </c>
      <c r="M367" s="11">
        <f t="shared" si="760"/>
        <v>36</v>
      </c>
      <c r="N367" s="11">
        <f t="shared" si="761"/>
        <v>568.22222222222217</v>
      </c>
      <c r="O367" s="11">
        <f t="shared" si="698"/>
        <v>30</v>
      </c>
      <c r="P367" s="11">
        <f t="shared" si="699"/>
        <v>15</v>
      </c>
      <c r="Q367" s="13">
        <f t="shared" si="762"/>
        <v>0.66666666666666663</v>
      </c>
      <c r="R367" s="11">
        <f t="shared" si="763"/>
        <v>0</v>
      </c>
      <c r="S367" s="11">
        <f t="shared" si="700"/>
        <v>0</v>
      </c>
      <c r="T367" s="11">
        <f t="shared" si="701"/>
        <v>1</v>
      </c>
      <c r="U367" s="11" t="str">
        <f t="shared" si="702"/>
        <v>Piped Network -- Gravity Only</v>
      </c>
      <c r="V367" s="11">
        <f t="shared" si="703"/>
        <v>2011</v>
      </c>
      <c r="W367" s="11" t="str">
        <f t="shared" si="704"/>
        <v>Government And African Development Bank</v>
      </c>
      <c r="X367" s="11" t="str">
        <f t="shared" si="705"/>
        <v>Spring</v>
      </c>
      <c r="Y367" s="11">
        <f t="shared" si="706"/>
        <v>2</v>
      </c>
      <c r="Z367" s="11">
        <f t="shared" si="707"/>
        <v>1</v>
      </c>
      <c r="AA367" s="11">
        <f t="shared" si="708"/>
        <v>1</v>
      </c>
      <c r="AB367" s="11" t="str">
        <f t="shared" si="709"/>
        <v>"Springbox" --Intake Structure At A Spring</v>
      </c>
      <c r="AC367" s="11">
        <f t="shared" si="710"/>
        <v>1</v>
      </c>
      <c r="AD367" s="11">
        <f t="shared" si="711"/>
        <v>2015</v>
      </c>
      <c r="AE367" s="11">
        <f t="shared" si="712"/>
        <v>1</v>
      </c>
      <c r="AF367" s="11">
        <f t="shared" si="713"/>
        <v>5</v>
      </c>
      <c r="AG367" s="12">
        <f t="shared" si="764"/>
        <v>345600</v>
      </c>
      <c r="AH367" s="12">
        <f t="shared" si="765"/>
        <v>2304</v>
      </c>
      <c r="AI367" s="11">
        <f t="shared" si="766"/>
        <v>1</v>
      </c>
      <c r="AJ367" s="11">
        <f t="shared" si="714"/>
        <v>1</v>
      </c>
      <c r="AK367" s="11">
        <f t="shared" si="715"/>
        <v>2</v>
      </c>
      <c r="AL367" s="11">
        <f t="shared" si="716"/>
        <v>2015</v>
      </c>
      <c r="AM367" s="11">
        <f t="shared" si="717"/>
        <v>1</v>
      </c>
      <c r="AN367" s="11">
        <f t="shared" si="718"/>
        <v>2100</v>
      </c>
      <c r="AO367" s="11">
        <f t="shared" si="719"/>
        <v>1</v>
      </c>
      <c r="AP367" s="11">
        <f t="shared" si="720"/>
        <v>11</v>
      </c>
      <c r="AQ367" s="11">
        <f t="shared" si="721"/>
        <v>2011</v>
      </c>
      <c r="AR367" s="11">
        <f t="shared" si="722"/>
        <v>1</v>
      </c>
      <c r="AS367" s="11">
        <f t="shared" si="723"/>
        <v>1</v>
      </c>
      <c r="AT367" s="11">
        <f t="shared" si="724"/>
        <v>15</v>
      </c>
      <c r="AU367" s="11" t="str">
        <f t="shared" si="725"/>
        <v>Pressure Break Tank|Distribution Chamber</v>
      </c>
      <c r="AV367" s="11">
        <f t="shared" si="726"/>
        <v>2011</v>
      </c>
      <c r="AW367" s="11">
        <f t="shared" si="727"/>
        <v>1</v>
      </c>
      <c r="AX367" s="11">
        <f t="shared" si="728"/>
        <v>1</v>
      </c>
      <c r="AY367" s="11">
        <f t="shared" si="729"/>
        <v>3</v>
      </c>
      <c r="AZ367" s="11">
        <f t="shared" si="730"/>
        <v>2011</v>
      </c>
      <c r="BA367" s="11">
        <f t="shared" si="731"/>
        <v>2</v>
      </c>
      <c r="BB367" s="11">
        <f t="shared" si="732"/>
        <v>37000</v>
      </c>
      <c r="BC367" s="11">
        <f t="shared" si="733"/>
        <v>0</v>
      </c>
      <c r="BD367" s="11" t="str">
        <f t="shared" si="734"/>
        <v xml:space="preserve"> </v>
      </c>
      <c r="BE367" s="11" t="str">
        <f t="shared" si="735"/>
        <v xml:space="preserve"> </v>
      </c>
      <c r="BF367" s="11" t="str">
        <f t="shared" si="736"/>
        <v xml:space="preserve"> </v>
      </c>
      <c r="BG367" s="11" t="str">
        <f t="shared" si="757"/>
        <v xml:space="preserve"> </v>
      </c>
      <c r="BH367" s="11" t="str">
        <f t="shared" si="737"/>
        <v xml:space="preserve"> </v>
      </c>
      <c r="BI367" s="11" t="str">
        <f t="shared" si="738"/>
        <v xml:space="preserve"> </v>
      </c>
      <c r="BJ367" s="11">
        <f t="shared" si="739"/>
        <v>0</v>
      </c>
      <c r="BK367" s="11" t="str">
        <f t="shared" si="740"/>
        <v/>
      </c>
      <c r="BL367" s="11" t="str">
        <f t="shared" si="741"/>
        <v xml:space="preserve"> </v>
      </c>
      <c r="BM367" s="11" t="str">
        <f t="shared" si="742"/>
        <v xml:space="preserve"> </v>
      </c>
      <c r="BN367" s="11" t="str">
        <f t="shared" si="743"/>
        <v xml:space="preserve"> </v>
      </c>
      <c r="BO367" s="11" t="str">
        <f t="shared" si="744"/>
        <v xml:space="preserve"> </v>
      </c>
      <c r="BP367" s="11" t="str">
        <f t="shared" si="745"/>
        <v xml:space="preserve"> </v>
      </c>
      <c r="BQ367" s="11" t="str">
        <f t="shared" si="746"/>
        <v>0</v>
      </c>
      <c r="BR367" s="25">
        <f t="shared" si="747"/>
        <v>0</v>
      </c>
      <c r="BS367" s="11" t="str">
        <f t="shared" si="748"/>
        <v>Not Present</v>
      </c>
      <c r="BT367" s="11" t="str">
        <f t="shared" si="749"/>
        <v>0</v>
      </c>
      <c r="BU367" s="12">
        <f t="shared" si="767"/>
        <v>1</v>
      </c>
      <c r="BV367" s="12">
        <f t="shared" si="768"/>
        <v>0</v>
      </c>
      <c r="BW367" s="12">
        <f t="shared" si="758"/>
        <v>1</v>
      </c>
      <c r="BX367" s="12">
        <f t="shared" si="769"/>
        <v>1</v>
      </c>
      <c r="BY367" s="11">
        <f t="shared" si="770"/>
        <v>1</v>
      </c>
      <c r="BZ367" s="11">
        <f t="shared" si="750"/>
        <v>1</v>
      </c>
      <c r="CA367" s="11">
        <f t="shared" si="751"/>
        <v>29</v>
      </c>
      <c r="CB367" s="11">
        <f t="shared" si="752"/>
        <v>2011</v>
      </c>
      <c r="CC367" s="11">
        <f t="shared" si="753"/>
        <v>2</v>
      </c>
      <c r="CD367" s="11" t="str">
        <f t="shared" si="754"/>
        <v>Yes</v>
      </c>
      <c r="CE367" s="11">
        <f t="shared" si="771"/>
        <v>10</v>
      </c>
      <c r="CF367" s="11">
        <f t="shared" si="772"/>
        <v>22</v>
      </c>
      <c r="CG367" s="11">
        <f t="shared" si="773"/>
        <v>0</v>
      </c>
      <c r="CH367" s="11">
        <f t="shared" si="774"/>
        <v>220</v>
      </c>
      <c r="CI367" s="11">
        <f t="shared" si="755"/>
        <v>0</v>
      </c>
      <c r="CJ367" s="11">
        <f t="shared" si="756"/>
        <v>2</v>
      </c>
    </row>
    <row r="368" spans="1:88" x14ac:dyDescent="0.3">
      <c r="A368" s="11">
        <f t="shared" si="687"/>
        <v>2017</v>
      </c>
      <c r="B368" s="11" t="str">
        <f t="shared" si="688"/>
        <v>07-03-2017 12:27:42 CET</v>
      </c>
      <c r="C368" s="11" t="str">
        <f t="shared" si="689"/>
        <v>Rwanda</v>
      </c>
      <c r="D368" s="11" t="str">
        <f t="shared" si="690"/>
        <v>Rulindo</v>
      </c>
      <c r="E368" s="11" t="str">
        <f t="shared" si="691"/>
        <v>Base</v>
      </c>
      <c r="F368" s="11" t="str">
        <f t="shared" si="692"/>
        <v>Rwamahwa</v>
      </c>
      <c r="G368" s="11" t="str">
        <f t="shared" si="693"/>
        <v>Karambi</v>
      </c>
      <c r="H368" s="11" t="str">
        <f t="shared" si="694"/>
        <v/>
      </c>
      <c r="I368" s="11" t="str">
        <f t="shared" si="695"/>
        <v/>
      </c>
      <c r="J368" s="11" t="str">
        <f t="shared" si="696"/>
        <v>Rwankende</v>
      </c>
      <c r="K368" s="11">
        <f t="shared" si="697"/>
        <v>192</v>
      </c>
      <c r="L368" s="11">
        <f t="shared" si="759"/>
        <v>1789</v>
      </c>
      <c r="M368" s="11">
        <f t="shared" si="760"/>
        <v>14</v>
      </c>
      <c r="N368" s="11">
        <f t="shared" si="761"/>
        <v>127.78571428571429</v>
      </c>
      <c r="O368" s="11">
        <f t="shared" si="698"/>
        <v>100</v>
      </c>
      <c r="P368" s="11">
        <f t="shared" si="699"/>
        <v>92</v>
      </c>
      <c r="Q368" s="13">
        <f t="shared" si="762"/>
        <v>0.52083333333333337</v>
      </c>
      <c r="R368" s="11">
        <f t="shared" si="763"/>
        <v>0</v>
      </c>
      <c r="S368" s="11">
        <f t="shared" si="700"/>
        <v>1</v>
      </c>
      <c r="T368" s="11">
        <f t="shared" si="701"/>
        <v>1</v>
      </c>
      <c r="U368" s="11" t="str">
        <f t="shared" si="702"/>
        <v>Piped Network -- Gravity Only</v>
      </c>
      <c r="V368" s="11">
        <f t="shared" si="703"/>
        <v>2012</v>
      </c>
      <c r="W368" s="11" t="str">
        <f t="shared" si="704"/>
        <v>Padiri</v>
      </c>
      <c r="X368" s="11" t="str">
        <f t="shared" si="705"/>
        <v>Spring</v>
      </c>
      <c r="Y368" s="11">
        <f t="shared" si="706"/>
        <v>3</v>
      </c>
      <c r="Z368" s="11">
        <f t="shared" si="707"/>
        <v>1</v>
      </c>
      <c r="AA368" s="11">
        <f t="shared" si="708"/>
        <v>1</v>
      </c>
      <c r="AB368" s="11" t="str">
        <f t="shared" si="709"/>
        <v>"Springbox" --Intake Structure At A Spring</v>
      </c>
      <c r="AC368" s="11">
        <f t="shared" si="710"/>
        <v>2</v>
      </c>
      <c r="AD368" s="11">
        <f t="shared" si="711"/>
        <v>2012</v>
      </c>
      <c r="AE368" s="11">
        <f t="shared" si="712"/>
        <v>1</v>
      </c>
      <c r="AF368" s="11">
        <f t="shared" si="713"/>
        <v>20</v>
      </c>
      <c r="AG368" s="12">
        <f t="shared" si="764"/>
        <v>86400</v>
      </c>
      <c r="AH368" s="12">
        <f t="shared" si="765"/>
        <v>172.8</v>
      </c>
      <c r="AI368" s="11">
        <f t="shared" si="766"/>
        <v>1</v>
      </c>
      <c r="AJ368" s="11">
        <f t="shared" si="714"/>
        <v>1</v>
      </c>
      <c r="AK368" s="11">
        <f t="shared" si="715"/>
        <v>2</v>
      </c>
      <c r="AL368" s="11">
        <f t="shared" si="716"/>
        <v>2012</v>
      </c>
      <c r="AM368" s="11">
        <f t="shared" si="717"/>
        <v>1</v>
      </c>
      <c r="AN368" s="11">
        <f t="shared" si="718"/>
        <v>6450</v>
      </c>
      <c r="AO368" s="11">
        <f t="shared" si="719"/>
        <v>1</v>
      </c>
      <c r="AP368" s="11">
        <f t="shared" si="720"/>
        <v>3</v>
      </c>
      <c r="AQ368" s="11">
        <f t="shared" si="721"/>
        <v>2012</v>
      </c>
      <c r="AR368" s="11">
        <f t="shared" si="722"/>
        <v>1</v>
      </c>
      <c r="AS368" s="11">
        <f t="shared" si="723"/>
        <v>1</v>
      </c>
      <c r="AT368" s="11">
        <f t="shared" si="724"/>
        <v>2</v>
      </c>
      <c r="AU368" s="11" t="str">
        <f t="shared" si="725"/>
        <v>Distribution Chamber</v>
      </c>
      <c r="AV368" s="11">
        <f t="shared" si="726"/>
        <v>2012</v>
      </c>
      <c r="AW368" s="11">
        <f t="shared" si="727"/>
        <v>1</v>
      </c>
      <c r="AX368" s="11">
        <f t="shared" si="728"/>
        <v>1</v>
      </c>
      <c r="AY368" s="11">
        <f t="shared" si="729"/>
        <v>2</v>
      </c>
      <c r="AZ368" s="11">
        <f t="shared" si="730"/>
        <v>2017</v>
      </c>
      <c r="BA368" s="11">
        <f t="shared" si="731"/>
        <v>2</v>
      </c>
      <c r="BB368" s="11">
        <f t="shared" si="732"/>
        <v>1500</v>
      </c>
      <c r="BC368" s="11">
        <f t="shared" si="733"/>
        <v>0</v>
      </c>
      <c r="BD368" s="11" t="str">
        <f t="shared" si="734"/>
        <v xml:space="preserve"> </v>
      </c>
      <c r="BE368" s="11" t="str">
        <f t="shared" si="735"/>
        <v xml:space="preserve"> </v>
      </c>
      <c r="BF368" s="11" t="str">
        <f t="shared" si="736"/>
        <v xml:space="preserve"> </v>
      </c>
      <c r="BG368" s="11" t="str">
        <f t="shared" si="757"/>
        <v xml:space="preserve"> </v>
      </c>
      <c r="BH368" s="11" t="str">
        <f t="shared" si="737"/>
        <v xml:space="preserve"> </v>
      </c>
      <c r="BI368" s="11" t="str">
        <f t="shared" si="738"/>
        <v xml:space="preserve"> </v>
      </c>
      <c r="BJ368" s="11">
        <f t="shared" si="739"/>
        <v>0</v>
      </c>
      <c r="BK368" s="11" t="str">
        <f t="shared" si="740"/>
        <v/>
      </c>
      <c r="BL368" s="11" t="str">
        <f t="shared" si="741"/>
        <v xml:space="preserve"> </v>
      </c>
      <c r="BM368" s="11" t="str">
        <f t="shared" si="742"/>
        <v xml:space="preserve"> </v>
      </c>
      <c r="BN368" s="11" t="str">
        <f t="shared" si="743"/>
        <v xml:space="preserve"> </v>
      </c>
      <c r="BO368" s="11" t="str">
        <f t="shared" si="744"/>
        <v xml:space="preserve"> </v>
      </c>
      <c r="BP368" s="11" t="str">
        <f t="shared" si="745"/>
        <v xml:space="preserve"> </v>
      </c>
      <c r="BQ368" s="11" t="str">
        <f t="shared" si="746"/>
        <v>0</v>
      </c>
      <c r="BR368" s="25">
        <f t="shared" si="747"/>
        <v>0</v>
      </c>
      <c r="BS368" s="11" t="str">
        <f t="shared" si="748"/>
        <v>Not Present</v>
      </c>
      <c r="BT368" s="11" t="str">
        <f t="shared" si="749"/>
        <v>0</v>
      </c>
      <c r="BU368" s="12">
        <f t="shared" si="767"/>
        <v>1</v>
      </c>
      <c r="BV368" s="12">
        <f t="shared" si="768"/>
        <v>0</v>
      </c>
      <c r="BW368" s="12">
        <f t="shared" si="758"/>
        <v>1</v>
      </c>
      <c r="BX368" s="12">
        <f t="shared" si="769"/>
        <v>1</v>
      </c>
      <c r="BY368" s="11">
        <f t="shared" si="770"/>
        <v>1</v>
      </c>
      <c r="BZ368" s="11">
        <f t="shared" si="750"/>
        <v>1</v>
      </c>
      <c r="CA368" s="11">
        <f t="shared" si="751"/>
        <v>2</v>
      </c>
      <c r="CB368" s="11">
        <f t="shared" si="752"/>
        <v>2017</v>
      </c>
      <c r="CC368" s="11">
        <f t="shared" si="753"/>
        <v>3</v>
      </c>
      <c r="CD368" s="11" t="str">
        <f t="shared" si="754"/>
        <v>Yes</v>
      </c>
      <c r="CE368" s="11">
        <f t="shared" si="771"/>
        <v>365</v>
      </c>
      <c r="CF368" s="11">
        <f t="shared" si="772"/>
        <v>0</v>
      </c>
      <c r="CG368" s="11">
        <f t="shared" si="773"/>
        <v>0</v>
      </c>
      <c r="CH368" s="11">
        <f t="shared" si="774"/>
        <v>0</v>
      </c>
      <c r="CI368" s="11">
        <f t="shared" si="755"/>
        <v>0</v>
      </c>
      <c r="CJ368" s="11">
        <f t="shared" si="756"/>
        <v>3</v>
      </c>
    </row>
    <row r="369" spans="1:88" x14ac:dyDescent="0.3">
      <c r="A369" s="11">
        <f t="shared" si="687"/>
        <v>2017</v>
      </c>
      <c r="B369" s="11" t="str">
        <f t="shared" si="688"/>
        <v>23-03-2017 08:03:05 CET</v>
      </c>
      <c r="C369" s="11" t="str">
        <f t="shared" si="689"/>
        <v>Rwanda</v>
      </c>
      <c r="D369" s="11" t="str">
        <f t="shared" si="690"/>
        <v>Rulindo</v>
      </c>
      <c r="E369" s="11" t="str">
        <f t="shared" si="691"/>
        <v>Murambi</v>
      </c>
      <c r="F369" s="11" t="str">
        <f t="shared" si="692"/>
        <v>Mugambazi</v>
      </c>
      <c r="G369" s="11" t="str">
        <f t="shared" si="693"/>
        <v>Amahoro</v>
      </c>
      <c r="H369" s="11" t="str">
        <f t="shared" si="694"/>
        <v/>
      </c>
      <c r="I369" s="11" t="str">
        <f t="shared" si="695"/>
        <v/>
      </c>
      <c r="J369" s="11" t="str">
        <f t="shared" si="696"/>
        <v>Mutagata motorised network</v>
      </c>
      <c r="K369" s="11">
        <f t="shared" si="697"/>
        <v>120</v>
      </c>
      <c r="L369" s="11">
        <f t="shared" si="759"/>
        <v>26296</v>
      </c>
      <c r="M369" s="11">
        <f t="shared" si="760"/>
        <v>49</v>
      </c>
      <c r="N369" s="11">
        <f t="shared" si="761"/>
        <v>536.65306122448976</v>
      </c>
      <c r="O369" s="11">
        <f t="shared" si="698"/>
        <v>120</v>
      </c>
      <c r="P369" s="11" t="str">
        <f t="shared" si="699"/>
        <v xml:space="preserve"> </v>
      </c>
      <c r="Q369" s="13">
        <f t="shared" si="762"/>
        <v>1</v>
      </c>
      <c r="R369" s="11">
        <f t="shared" si="763"/>
        <v>1</v>
      </c>
      <c r="S369" s="11">
        <f t="shared" si="700"/>
        <v>0</v>
      </c>
      <c r="T369" s="11">
        <f t="shared" si="701"/>
        <v>1</v>
      </c>
      <c r="U369" s="11" t="str">
        <f t="shared" si="702"/>
        <v>Piped Network With Pump</v>
      </c>
      <c r="V369" s="11">
        <f t="shared" si="703"/>
        <v>1987</v>
      </c>
      <c r="W369" s="11" t="str">
        <f t="shared" si="704"/>
        <v>Governement (District, Wasac) And Water For People</v>
      </c>
      <c r="X369" s="11" t="str">
        <f t="shared" si="705"/>
        <v>Spring</v>
      </c>
      <c r="Y369" s="11">
        <f t="shared" si="706"/>
        <v>1</v>
      </c>
      <c r="Z369" s="11">
        <f t="shared" si="707"/>
        <v>1</v>
      </c>
      <c r="AA369" s="11">
        <f t="shared" si="708"/>
        <v>1</v>
      </c>
      <c r="AB369" s="11" t="str">
        <f t="shared" si="709"/>
        <v>"Springbox" --Intake Structure At A Spring</v>
      </c>
      <c r="AC369" s="11">
        <f t="shared" si="710"/>
        <v>1</v>
      </c>
      <c r="AD369" s="11">
        <f t="shared" si="711"/>
        <v>2007</v>
      </c>
      <c r="AE369" s="11">
        <f t="shared" si="712"/>
        <v>1</v>
      </c>
      <c r="AF369" s="11">
        <f t="shared" si="713"/>
        <v>5</v>
      </c>
      <c r="AG369" s="12">
        <f t="shared" si="764"/>
        <v>345600</v>
      </c>
      <c r="AH369" s="12">
        <f t="shared" si="765"/>
        <v>576</v>
      </c>
      <c r="AI369" s="11">
        <f t="shared" si="766"/>
        <v>1</v>
      </c>
      <c r="AJ369" s="11">
        <f t="shared" si="714"/>
        <v>1</v>
      </c>
      <c r="AK369" s="11">
        <f t="shared" si="715"/>
        <v>1</v>
      </c>
      <c r="AL369" s="11">
        <f t="shared" si="716"/>
        <v>2016</v>
      </c>
      <c r="AM369" s="11">
        <f t="shared" si="717"/>
        <v>1</v>
      </c>
      <c r="AN369" s="11">
        <f t="shared" si="718"/>
        <v>1900</v>
      </c>
      <c r="AO369" s="11">
        <f t="shared" si="719"/>
        <v>1</v>
      </c>
      <c r="AP369" s="11">
        <f t="shared" si="720"/>
        <v>39</v>
      </c>
      <c r="AQ369" s="11">
        <f t="shared" si="721"/>
        <v>2016</v>
      </c>
      <c r="AR369" s="11">
        <f t="shared" si="722"/>
        <v>1</v>
      </c>
      <c r="AS369" s="11">
        <f t="shared" si="723"/>
        <v>1</v>
      </c>
      <c r="AT369" s="11">
        <f t="shared" si="724"/>
        <v>17</v>
      </c>
      <c r="AU369" s="11" t="str">
        <f t="shared" si="725"/>
        <v>Pressure Break Tank|Distribution Chamber|Washout And Air Release</v>
      </c>
      <c r="AV369" s="11">
        <f t="shared" si="726"/>
        <v>2016</v>
      </c>
      <c r="AW369" s="11">
        <f t="shared" si="727"/>
        <v>1</v>
      </c>
      <c r="AX369" s="11">
        <f t="shared" si="728"/>
        <v>1</v>
      </c>
      <c r="AY369" s="11">
        <f t="shared" si="729"/>
        <v>6</v>
      </c>
      <c r="AZ369" s="11">
        <f t="shared" si="730"/>
        <v>2016</v>
      </c>
      <c r="BA369" s="11">
        <f t="shared" si="731"/>
        <v>1</v>
      </c>
      <c r="BB369" s="11">
        <f t="shared" si="732"/>
        <v>40000</v>
      </c>
      <c r="BC369" s="11">
        <f t="shared" si="733"/>
        <v>1</v>
      </c>
      <c r="BD369" s="11">
        <f t="shared" si="734"/>
        <v>5</v>
      </c>
      <c r="BE369" s="11">
        <f t="shared" si="735"/>
        <v>2017</v>
      </c>
      <c r="BF369" s="11">
        <f t="shared" si="736"/>
        <v>1</v>
      </c>
      <c r="BG369" s="11">
        <f t="shared" si="757"/>
        <v>1</v>
      </c>
      <c r="BH369" s="11">
        <f t="shared" si="737"/>
        <v>2016</v>
      </c>
      <c r="BI369" s="11">
        <f t="shared" si="738"/>
        <v>1</v>
      </c>
      <c r="BJ369" s="11">
        <f t="shared" si="739"/>
        <v>1</v>
      </c>
      <c r="BK369" s="11" t="str">
        <f t="shared" si="740"/>
        <v>Disinfection/Chlorination</v>
      </c>
      <c r="BL369" s="11">
        <f t="shared" si="741"/>
        <v>2017</v>
      </c>
      <c r="BM369" s="11">
        <f t="shared" si="742"/>
        <v>1</v>
      </c>
      <c r="BN369" s="11">
        <f t="shared" si="743"/>
        <v>0</v>
      </c>
      <c r="BO369" s="11" t="str">
        <f t="shared" si="744"/>
        <v xml:space="preserve"> </v>
      </c>
      <c r="BP369" s="11" t="str">
        <f t="shared" si="745"/>
        <v xml:space="preserve"> </v>
      </c>
      <c r="BQ369" s="11" t="str">
        <f t="shared" si="746"/>
        <v>0</v>
      </c>
      <c r="BR369" s="25">
        <f t="shared" si="747"/>
        <v>0</v>
      </c>
      <c r="BS369" s="11" t="str">
        <f t="shared" si="748"/>
        <v>Not Present</v>
      </c>
      <c r="BT369" s="11" t="str">
        <f t="shared" si="749"/>
        <v>0</v>
      </c>
      <c r="BU369" s="12">
        <f t="shared" si="767"/>
        <v>1</v>
      </c>
      <c r="BV369" s="12">
        <f t="shared" si="768"/>
        <v>0</v>
      </c>
      <c r="BW369" s="12">
        <f t="shared" si="758"/>
        <v>1</v>
      </c>
      <c r="BX369" s="12">
        <f t="shared" si="769"/>
        <v>1</v>
      </c>
      <c r="BY369" s="11">
        <f t="shared" si="770"/>
        <v>1</v>
      </c>
      <c r="BZ369" s="11">
        <f t="shared" si="750"/>
        <v>1</v>
      </c>
      <c r="CA369" s="11">
        <f t="shared" si="751"/>
        <v>64</v>
      </c>
      <c r="CB369" s="11">
        <f t="shared" si="752"/>
        <v>2016</v>
      </c>
      <c r="CC369" s="11">
        <f t="shared" si="753"/>
        <v>1</v>
      </c>
      <c r="CD369" s="11" t="str">
        <f t="shared" si="754"/>
        <v>No</v>
      </c>
      <c r="CE369" s="11">
        <f t="shared" si="771"/>
        <v>0</v>
      </c>
      <c r="CF369" s="11">
        <f t="shared" si="772"/>
        <v>0</v>
      </c>
      <c r="CG369" s="11">
        <f t="shared" si="773"/>
        <v>1</v>
      </c>
      <c r="CH369" s="11">
        <f t="shared" si="774"/>
        <v>0</v>
      </c>
      <c r="CI369" s="11">
        <f t="shared" si="755"/>
        <v>1</v>
      </c>
      <c r="CJ369" s="11">
        <f t="shared" si="756"/>
        <v>1</v>
      </c>
    </row>
    <row r="370" spans="1:88" x14ac:dyDescent="0.3">
      <c r="A370" s="11">
        <f t="shared" si="687"/>
        <v>2017</v>
      </c>
      <c r="B370" s="11" t="str">
        <f t="shared" si="688"/>
        <v>25-03-2017 20:47:52 CET</v>
      </c>
      <c r="C370" s="11" t="str">
        <f t="shared" si="689"/>
        <v>Rwanda</v>
      </c>
      <c r="D370" s="11" t="str">
        <f t="shared" si="690"/>
        <v>Rulindo</v>
      </c>
      <c r="E370" s="11" t="str">
        <f t="shared" si="691"/>
        <v>Buyoga</v>
      </c>
      <c r="F370" s="11" t="str">
        <f t="shared" si="692"/>
        <v>Butare</v>
      </c>
      <c r="G370" s="11" t="str">
        <f t="shared" si="693"/>
        <v>Gasave</v>
      </c>
      <c r="H370" s="11" t="str">
        <f t="shared" si="694"/>
        <v/>
      </c>
      <c r="I370" s="11" t="str">
        <f t="shared" si="695"/>
        <v/>
      </c>
      <c r="J370" s="11" t="str">
        <f t="shared" si="696"/>
        <v>KIDUHA</v>
      </c>
      <c r="K370" s="11">
        <f t="shared" si="697"/>
        <v>114</v>
      </c>
      <c r="L370" s="11">
        <f t="shared" si="759"/>
        <v>0</v>
      </c>
      <c r="M370" s="11">
        <f t="shared" si="760"/>
        <v>7</v>
      </c>
      <c r="N370" s="11">
        <f t="shared" si="761"/>
        <v>0</v>
      </c>
      <c r="O370" s="11">
        <f t="shared" si="698"/>
        <v>100</v>
      </c>
      <c r="P370" s="11">
        <f t="shared" si="699"/>
        <v>14</v>
      </c>
      <c r="Q370" s="13">
        <f t="shared" si="762"/>
        <v>0.8771929824561403</v>
      </c>
      <c r="R370" s="11">
        <f t="shared" si="763"/>
        <v>0</v>
      </c>
      <c r="S370" s="11">
        <f t="shared" si="700"/>
        <v>1</v>
      </c>
      <c r="T370" s="11">
        <f t="shared" si="701"/>
        <v>1</v>
      </c>
      <c r="U370" s="11" t="str">
        <f t="shared" si="702"/>
        <v>Piped Network -- Gravity Only</v>
      </c>
      <c r="V370" s="11">
        <f t="shared" si="703"/>
        <v>2007</v>
      </c>
      <c r="W370" s="11" t="str">
        <f t="shared" si="704"/>
        <v>Italians(Lake Angels)</v>
      </c>
      <c r="X370" s="11" t="str">
        <f t="shared" si="705"/>
        <v>Groundwater (Well, Etc.)</v>
      </c>
      <c r="Y370" s="11">
        <f t="shared" si="706"/>
        <v>1</v>
      </c>
      <c r="Z370" s="11">
        <f t="shared" si="707"/>
        <v>0</v>
      </c>
      <c r="AA370" s="11">
        <f t="shared" si="708"/>
        <v>1</v>
      </c>
      <c r="AB370" s="11" t="str">
        <f t="shared" si="709"/>
        <v>"Springbox" --Intake Structure At A Spring</v>
      </c>
      <c r="AC370" s="11">
        <f t="shared" si="710"/>
        <v>1</v>
      </c>
      <c r="AD370" s="11">
        <f t="shared" si="711"/>
        <v>2007</v>
      </c>
      <c r="AE370" s="11">
        <f t="shared" si="712"/>
        <v>2</v>
      </c>
      <c r="AF370" s="11">
        <f t="shared" si="713"/>
        <v>20</v>
      </c>
      <c r="AG370" s="12">
        <f t="shared" si="764"/>
        <v>86400</v>
      </c>
      <c r="AH370" s="12">
        <f t="shared" si="765"/>
        <v>172.8</v>
      </c>
      <c r="AI370" s="11">
        <f t="shared" si="766"/>
        <v>1</v>
      </c>
      <c r="AJ370" s="11">
        <f t="shared" si="714"/>
        <v>1</v>
      </c>
      <c r="AK370" s="11">
        <f t="shared" si="715"/>
        <v>1</v>
      </c>
      <c r="AL370" s="11">
        <f t="shared" si="716"/>
        <v>2007</v>
      </c>
      <c r="AM370" s="11">
        <f t="shared" si="717"/>
        <v>2</v>
      </c>
      <c r="AN370" s="11">
        <f t="shared" si="718"/>
        <v>2200</v>
      </c>
      <c r="AO370" s="11">
        <f t="shared" si="719"/>
        <v>1</v>
      </c>
      <c r="AP370" s="11">
        <f t="shared" si="720"/>
        <v>3</v>
      </c>
      <c r="AQ370" s="11">
        <f t="shared" si="721"/>
        <v>2007</v>
      </c>
      <c r="AR370" s="11">
        <f t="shared" si="722"/>
        <v>1</v>
      </c>
      <c r="AS370" s="11">
        <f t="shared" si="723"/>
        <v>0</v>
      </c>
      <c r="AT370" s="11" t="str">
        <f t="shared" si="724"/>
        <v xml:space="preserve"> </v>
      </c>
      <c r="AU370" s="11" t="str">
        <f t="shared" si="725"/>
        <v/>
      </c>
      <c r="AV370" s="11" t="str">
        <f t="shared" si="726"/>
        <v xml:space="preserve"> </v>
      </c>
      <c r="AW370" s="11" t="str">
        <f t="shared" si="727"/>
        <v xml:space="preserve"> </v>
      </c>
      <c r="AX370" s="11">
        <f t="shared" si="728"/>
        <v>1</v>
      </c>
      <c r="AY370" s="11">
        <f t="shared" si="729"/>
        <v>1</v>
      </c>
      <c r="AZ370" s="11">
        <f t="shared" si="730"/>
        <v>2007</v>
      </c>
      <c r="BA370" s="11">
        <f t="shared" si="731"/>
        <v>2</v>
      </c>
      <c r="BB370" s="11">
        <f t="shared" si="732"/>
        <v>2200</v>
      </c>
      <c r="BC370" s="11">
        <f t="shared" si="733"/>
        <v>0</v>
      </c>
      <c r="BD370" s="11" t="str">
        <f t="shared" si="734"/>
        <v xml:space="preserve"> </v>
      </c>
      <c r="BE370" s="11" t="str">
        <f t="shared" si="735"/>
        <v xml:space="preserve"> </v>
      </c>
      <c r="BF370" s="11" t="str">
        <f t="shared" si="736"/>
        <v xml:space="preserve"> </v>
      </c>
      <c r="BG370" s="11" t="str">
        <f t="shared" si="757"/>
        <v xml:space="preserve"> </v>
      </c>
      <c r="BH370" s="11" t="str">
        <f t="shared" si="737"/>
        <v xml:space="preserve"> </v>
      </c>
      <c r="BI370" s="11" t="str">
        <f t="shared" si="738"/>
        <v xml:space="preserve"> </v>
      </c>
      <c r="BJ370" s="11">
        <f t="shared" si="739"/>
        <v>0</v>
      </c>
      <c r="BK370" s="11" t="str">
        <f t="shared" si="740"/>
        <v/>
      </c>
      <c r="BL370" s="11" t="str">
        <f t="shared" si="741"/>
        <v xml:space="preserve"> </v>
      </c>
      <c r="BM370" s="11" t="str">
        <f t="shared" si="742"/>
        <v xml:space="preserve"> </v>
      </c>
      <c r="BN370" s="11" t="str">
        <f t="shared" si="743"/>
        <v xml:space="preserve"> </v>
      </c>
      <c r="BO370" s="11" t="str">
        <f t="shared" si="744"/>
        <v xml:space="preserve"> </v>
      </c>
      <c r="BP370" s="11" t="str">
        <f t="shared" si="745"/>
        <v xml:space="preserve"> </v>
      </c>
      <c r="BQ370" s="11" t="str">
        <f t="shared" si="746"/>
        <v>0</v>
      </c>
      <c r="BR370" s="25">
        <f t="shared" si="747"/>
        <v>0</v>
      </c>
      <c r="BS370" s="11" t="str">
        <f t="shared" si="748"/>
        <v>Not Present</v>
      </c>
      <c r="BT370" s="11" t="str">
        <f t="shared" si="749"/>
        <v>0</v>
      </c>
      <c r="BU370" s="12">
        <f t="shared" si="767"/>
        <v>1</v>
      </c>
      <c r="BV370" s="12">
        <f t="shared" si="768"/>
        <v>0</v>
      </c>
      <c r="BW370" s="12">
        <f t="shared" si="758"/>
        <v>1</v>
      </c>
      <c r="BX370" s="12">
        <f t="shared" si="769"/>
        <v>1</v>
      </c>
      <c r="BY370" s="11">
        <f t="shared" si="770"/>
        <v>1</v>
      </c>
      <c r="BZ370" s="11">
        <f t="shared" si="750"/>
        <v>1</v>
      </c>
      <c r="CA370" s="11">
        <f t="shared" si="751"/>
        <v>1</v>
      </c>
      <c r="CB370" s="11">
        <f t="shared" si="752"/>
        <v>2014</v>
      </c>
      <c r="CC370" s="11">
        <f t="shared" si="753"/>
        <v>2</v>
      </c>
      <c r="CD370" s="11" t="str">
        <f t="shared" si="754"/>
        <v>No</v>
      </c>
      <c r="CE370" s="11">
        <f t="shared" si="771"/>
        <v>0</v>
      </c>
      <c r="CF370" s="11">
        <f t="shared" si="772"/>
        <v>0</v>
      </c>
      <c r="CG370" s="11">
        <f t="shared" si="773"/>
        <v>1</v>
      </c>
      <c r="CH370" s="11">
        <f t="shared" si="774"/>
        <v>0</v>
      </c>
      <c r="CI370" s="11">
        <f t="shared" si="755"/>
        <v>1</v>
      </c>
      <c r="CJ370" s="11">
        <f t="shared" si="756"/>
        <v>2</v>
      </c>
    </row>
    <row r="371" spans="1:88" x14ac:dyDescent="0.3">
      <c r="A371" s="11">
        <f t="shared" si="687"/>
        <v>2017</v>
      </c>
      <c r="B371" s="11" t="str">
        <f t="shared" si="688"/>
        <v>23-03-2017 06:39:19 CET</v>
      </c>
      <c r="C371" s="11" t="str">
        <f t="shared" si="689"/>
        <v>Rwanda</v>
      </c>
      <c r="D371" s="11" t="str">
        <f t="shared" si="690"/>
        <v>Rulindo</v>
      </c>
      <c r="E371" s="11" t="str">
        <f t="shared" si="691"/>
        <v>Kinihira</v>
      </c>
      <c r="F371" s="11" t="str">
        <f t="shared" si="692"/>
        <v>Marembo</v>
      </c>
      <c r="G371" s="11" t="str">
        <f t="shared" si="693"/>
        <v>Kigali</v>
      </c>
      <c r="H371" s="11" t="str">
        <f t="shared" si="694"/>
        <v/>
      </c>
      <c r="I371" s="11" t="str">
        <f t="shared" si="695"/>
        <v/>
      </c>
      <c r="J371" s="11" t="str">
        <f t="shared" si="696"/>
        <v>Nyamagana-Kinihira</v>
      </c>
      <c r="K371" s="11">
        <f t="shared" si="697"/>
        <v>189</v>
      </c>
      <c r="L371" s="11">
        <f t="shared" si="759"/>
        <v>0</v>
      </c>
      <c r="M371" s="11">
        <f t="shared" si="760"/>
        <v>15</v>
      </c>
      <c r="N371" s="11">
        <f t="shared" si="761"/>
        <v>0</v>
      </c>
      <c r="O371" s="11">
        <f t="shared" si="698"/>
        <v>60</v>
      </c>
      <c r="P371" s="11">
        <f t="shared" si="699"/>
        <v>129</v>
      </c>
      <c r="Q371" s="13">
        <f t="shared" si="762"/>
        <v>0.31746031746031744</v>
      </c>
      <c r="R371" s="11">
        <f t="shared" si="763"/>
        <v>0</v>
      </c>
      <c r="S371" s="11">
        <f t="shared" si="700"/>
        <v>1</v>
      </c>
      <c r="T371" s="11">
        <f t="shared" si="701"/>
        <v>1</v>
      </c>
      <c r="U371" s="11" t="str">
        <f t="shared" si="702"/>
        <v>Piped Network With Pump</v>
      </c>
      <c r="V371" s="11">
        <f t="shared" si="703"/>
        <v>2015</v>
      </c>
      <c r="W371" s="11" t="str">
        <f t="shared" si="704"/>
        <v>Governement (District, Wasac) And Water For People</v>
      </c>
      <c r="X371" s="11" t="str">
        <f t="shared" si="705"/>
        <v>Spring</v>
      </c>
      <c r="Y371" s="11">
        <f t="shared" si="706"/>
        <v>2</v>
      </c>
      <c r="Z371" s="11">
        <f t="shared" si="707"/>
        <v>1</v>
      </c>
      <c r="AA371" s="11">
        <f t="shared" si="708"/>
        <v>1</v>
      </c>
      <c r="AB371" s="11" t="str">
        <f t="shared" si="709"/>
        <v>"Springbox" --Intake Structure At A Spring</v>
      </c>
      <c r="AC371" s="11">
        <f t="shared" si="710"/>
        <v>1</v>
      </c>
      <c r="AD371" s="11">
        <f t="shared" si="711"/>
        <v>2015</v>
      </c>
      <c r="AE371" s="11">
        <f t="shared" si="712"/>
        <v>1</v>
      </c>
      <c r="AF371" s="11">
        <f t="shared" si="713"/>
        <v>5</v>
      </c>
      <c r="AG371" s="12">
        <f t="shared" si="764"/>
        <v>345600</v>
      </c>
      <c r="AH371" s="12">
        <f t="shared" si="765"/>
        <v>1152</v>
      </c>
      <c r="AI371" s="11">
        <f t="shared" si="766"/>
        <v>1</v>
      </c>
      <c r="AJ371" s="11">
        <f t="shared" si="714"/>
        <v>1</v>
      </c>
      <c r="AK371" s="11">
        <f t="shared" si="715"/>
        <v>1</v>
      </c>
      <c r="AL371" s="11">
        <f t="shared" si="716"/>
        <v>2015</v>
      </c>
      <c r="AM371" s="11">
        <f t="shared" si="717"/>
        <v>1</v>
      </c>
      <c r="AN371" s="11">
        <f t="shared" si="718"/>
        <v>1000</v>
      </c>
      <c r="AO371" s="11">
        <f t="shared" si="719"/>
        <v>1</v>
      </c>
      <c r="AP371" s="11">
        <f t="shared" si="720"/>
        <v>7</v>
      </c>
      <c r="AQ371" s="11">
        <f t="shared" si="721"/>
        <v>2015</v>
      </c>
      <c r="AR371" s="11">
        <f t="shared" si="722"/>
        <v>1</v>
      </c>
      <c r="AS371" s="11">
        <f t="shared" si="723"/>
        <v>1</v>
      </c>
      <c r="AT371" s="11">
        <f t="shared" si="724"/>
        <v>8</v>
      </c>
      <c r="AU371" s="11" t="str">
        <f t="shared" si="725"/>
        <v>Distribution Chamber|Ventouse, Washout</v>
      </c>
      <c r="AV371" s="11">
        <f t="shared" si="726"/>
        <v>2015</v>
      </c>
      <c r="AW371" s="11">
        <f t="shared" si="727"/>
        <v>1</v>
      </c>
      <c r="AX371" s="11">
        <f t="shared" si="728"/>
        <v>1</v>
      </c>
      <c r="AY371" s="11">
        <f t="shared" si="729"/>
        <v>3</v>
      </c>
      <c r="AZ371" s="11">
        <f t="shared" si="730"/>
        <v>2015</v>
      </c>
      <c r="BA371" s="11">
        <f t="shared" si="731"/>
        <v>1</v>
      </c>
      <c r="BB371" s="11">
        <f t="shared" si="732"/>
        <v>6000</v>
      </c>
      <c r="BC371" s="11">
        <f t="shared" si="733"/>
        <v>1</v>
      </c>
      <c r="BD371" s="11">
        <f t="shared" si="734"/>
        <v>2</v>
      </c>
      <c r="BE371" s="11">
        <f t="shared" si="735"/>
        <v>2015</v>
      </c>
      <c r="BF371" s="11">
        <f t="shared" si="736"/>
        <v>1</v>
      </c>
      <c r="BG371" s="11">
        <f t="shared" si="757"/>
        <v>1</v>
      </c>
      <c r="BH371" s="11">
        <f t="shared" si="737"/>
        <v>2015</v>
      </c>
      <c r="BI371" s="11">
        <f t="shared" si="738"/>
        <v>1</v>
      </c>
      <c r="BJ371" s="11">
        <f t="shared" si="739"/>
        <v>0</v>
      </c>
      <c r="BK371" s="11" t="str">
        <f t="shared" si="740"/>
        <v/>
      </c>
      <c r="BL371" s="11" t="str">
        <f t="shared" si="741"/>
        <v xml:space="preserve"> </v>
      </c>
      <c r="BM371" s="11" t="str">
        <f t="shared" si="742"/>
        <v xml:space="preserve"> </v>
      </c>
      <c r="BN371" s="11" t="str">
        <f t="shared" si="743"/>
        <v xml:space="preserve"> </v>
      </c>
      <c r="BO371" s="11" t="str">
        <f t="shared" si="744"/>
        <v xml:space="preserve"> </v>
      </c>
      <c r="BP371" s="11" t="str">
        <f t="shared" si="745"/>
        <v xml:space="preserve"> </v>
      </c>
      <c r="BQ371" s="11" t="str">
        <f t="shared" si="746"/>
        <v>0</v>
      </c>
      <c r="BR371" s="25">
        <f t="shared" si="747"/>
        <v>0</v>
      </c>
      <c r="BS371" s="11" t="str">
        <f t="shared" si="748"/>
        <v>Not Present</v>
      </c>
      <c r="BT371" s="11" t="str">
        <f t="shared" si="749"/>
        <v>0</v>
      </c>
      <c r="BU371" s="12">
        <f t="shared" si="767"/>
        <v>1</v>
      </c>
      <c r="BV371" s="12">
        <f t="shared" si="768"/>
        <v>0</v>
      </c>
      <c r="BW371" s="12">
        <f t="shared" si="758"/>
        <v>1</v>
      </c>
      <c r="BX371" s="12">
        <f t="shared" si="769"/>
        <v>1</v>
      </c>
      <c r="BY371" s="11">
        <f t="shared" si="770"/>
        <v>1</v>
      </c>
      <c r="BZ371" s="11">
        <f t="shared" si="750"/>
        <v>1</v>
      </c>
      <c r="CA371" s="11">
        <f t="shared" si="751"/>
        <v>2</v>
      </c>
      <c r="CB371" s="11">
        <f t="shared" si="752"/>
        <v>2015</v>
      </c>
      <c r="CC371" s="11">
        <f t="shared" si="753"/>
        <v>1</v>
      </c>
      <c r="CD371" s="11" t="str">
        <f t="shared" si="754"/>
        <v>No</v>
      </c>
      <c r="CE371" s="11">
        <f t="shared" si="771"/>
        <v>0</v>
      </c>
      <c r="CF371" s="11">
        <f t="shared" si="772"/>
        <v>0</v>
      </c>
      <c r="CG371" s="11">
        <f t="shared" si="773"/>
        <v>1</v>
      </c>
      <c r="CH371" s="11">
        <f t="shared" si="774"/>
        <v>0</v>
      </c>
      <c r="CI371" s="11">
        <f t="shared" si="755"/>
        <v>1</v>
      </c>
      <c r="CJ371" s="11">
        <f t="shared" si="756"/>
        <v>1</v>
      </c>
    </row>
    <row r="372" spans="1:88" x14ac:dyDescent="0.3">
      <c r="A372" s="11">
        <f t="shared" si="687"/>
        <v>2017</v>
      </c>
      <c r="B372" s="11" t="str">
        <f t="shared" si="688"/>
        <v>23-03-2017 06:47:46 CET</v>
      </c>
      <c r="C372" s="11" t="str">
        <f t="shared" si="689"/>
        <v>Rwanda</v>
      </c>
      <c r="D372" s="11" t="str">
        <f t="shared" si="690"/>
        <v>Rulindo</v>
      </c>
      <c r="E372" s="11" t="str">
        <f t="shared" si="691"/>
        <v>Kinihira</v>
      </c>
      <c r="F372" s="11" t="str">
        <f t="shared" si="692"/>
        <v>Marembo</v>
      </c>
      <c r="G372" s="11" t="str">
        <f t="shared" si="693"/>
        <v>Kigali</v>
      </c>
      <c r="H372" s="11" t="str">
        <f t="shared" si="694"/>
        <v/>
      </c>
      <c r="I372" s="11" t="str">
        <f t="shared" si="695"/>
        <v/>
      </c>
      <c r="J372" s="11" t="str">
        <f t="shared" si="696"/>
        <v>Nyamagana- Kinihira</v>
      </c>
      <c r="K372" s="11">
        <f t="shared" si="697"/>
        <v>189</v>
      </c>
      <c r="L372" s="11">
        <f t="shared" si="759"/>
        <v>0</v>
      </c>
      <c r="M372" s="11">
        <f t="shared" si="760"/>
        <v>4</v>
      </c>
      <c r="N372" s="11">
        <f t="shared" si="761"/>
        <v>0</v>
      </c>
      <c r="O372" s="11">
        <f t="shared" si="698"/>
        <v>70</v>
      </c>
      <c r="P372" s="11">
        <f t="shared" si="699"/>
        <v>119</v>
      </c>
      <c r="Q372" s="13">
        <f t="shared" si="762"/>
        <v>0.37037037037037035</v>
      </c>
      <c r="R372" s="11">
        <f t="shared" si="763"/>
        <v>0</v>
      </c>
      <c r="S372" s="11">
        <f t="shared" si="700"/>
        <v>1</v>
      </c>
      <c r="T372" s="11">
        <f t="shared" si="701"/>
        <v>1</v>
      </c>
      <c r="U372" s="11" t="str">
        <f t="shared" si="702"/>
        <v>Piped Network With Pump</v>
      </c>
      <c r="V372" s="11">
        <f t="shared" si="703"/>
        <v>2015</v>
      </c>
      <c r="W372" s="11" t="str">
        <f t="shared" si="704"/>
        <v>Governement (District, Wasac) And Water For People</v>
      </c>
      <c r="X372" s="11" t="str">
        <f t="shared" si="705"/>
        <v>Spring</v>
      </c>
      <c r="Y372" s="11">
        <f t="shared" si="706"/>
        <v>2</v>
      </c>
      <c r="Z372" s="11">
        <f t="shared" si="707"/>
        <v>1</v>
      </c>
      <c r="AA372" s="11">
        <f t="shared" si="708"/>
        <v>1</v>
      </c>
      <c r="AB372" s="11" t="str">
        <f t="shared" si="709"/>
        <v>"Springbox" --Intake Structure At A Spring</v>
      </c>
      <c r="AC372" s="11">
        <f t="shared" si="710"/>
        <v>1</v>
      </c>
      <c r="AD372" s="11">
        <f t="shared" si="711"/>
        <v>2015</v>
      </c>
      <c r="AE372" s="11">
        <f t="shared" si="712"/>
        <v>1</v>
      </c>
      <c r="AF372" s="11">
        <f t="shared" si="713"/>
        <v>5</v>
      </c>
      <c r="AG372" s="12">
        <f t="shared" si="764"/>
        <v>345600</v>
      </c>
      <c r="AH372" s="12">
        <f t="shared" si="765"/>
        <v>987.42857142857144</v>
      </c>
      <c r="AI372" s="11">
        <f t="shared" si="766"/>
        <v>1</v>
      </c>
      <c r="AJ372" s="11">
        <f t="shared" si="714"/>
        <v>1</v>
      </c>
      <c r="AK372" s="11">
        <f t="shared" si="715"/>
        <v>1</v>
      </c>
      <c r="AL372" s="11">
        <f t="shared" si="716"/>
        <v>2015</v>
      </c>
      <c r="AM372" s="11">
        <f t="shared" si="717"/>
        <v>1</v>
      </c>
      <c r="AN372" s="11">
        <f t="shared" si="718"/>
        <v>1000</v>
      </c>
      <c r="AO372" s="11">
        <f t="shared" si="719"/>
        <v>1</v>
      </c>
      <c r="AP372" s="11">
        <f t="shared" si="720"/>
        <v>7</v>
      </c>
      <c r="AQ372" s="11">
        <f t="shared" si="721"/>
        <v>2015</v>
      </c>
      <c r="AR372" s="11">
        <f t="shared" si="722"/>
        <v>1</v>
      </c>
      <c r="AS372" s="11">
        <f t="shared" si="723"/>
        <v>1</v>
      </c>
      <c r="AT372" s="11">
        <f t="shared" si="724"/>
        <v>8</v>
      </c>
      <c r="AU372" s="11" t="str">
        <f t="shared" si="725"/>
        <v>Distribution Chamber|Ventouse, Washout</v>
      </c>
      <c r="AV372" s="11">
        <f t="shared" si="726"/>
        <v>2015</v>
      </c>
      <c r="AW372" s="11">
        <f t="shared" si="727"/>
        <v>1</v>
      </c>
      <c r="AX372" s="11">
        <f t="shared" si="728"/>
        <v>1</v>
      </c>
      <c r="AY372" s="11">
        <f t="shared" si="729"/>
        <v>3</v>
      </c>
      <c r="AZ372" s="11">
        <f t="shared" si="730"/>
        <v>2015</v>
      </c>
      <c r="BA372" s="11">
        <f t="shared" si="731"/>
        <v>1</v>
      </c>
      <c r="BB372" s="11">
        <f t="shared" si="732"/>
        <v>6000</v>
      </c>
      <c r="BC372" s="11">
        <f t="shared" si="733"/>
        <v>1</v>
      </c>
      <c r="BD372" s="11">
        <f t="shared" si="734"/>
        <v>2</v>
      </c>
      <c r="BE372" s="11">
        <f t="shared" si="735"/>
        <v>2015</v>
      </c>
      <c r="BF372" s="11">
        <f t="shared" si="736"/>
        <v>1</v>
      </c>
      <c r="BG372" s="11">
        <f t="shared" si="757"/>
        <v>1</v>
      </c>
      <c r="BH372" s="11">
        <f t="shared" si="737"/>
        <v>2015</v>
      </c>
      <c r="BI372" s="11">
        <f t="shared" si="738"/>
        <v>1</v>
      </c>
      <c r="BJ372" s="11">
        <f t="shared" si="739"/>
        <v>0</v>
      </c>
      <c r="BK372" s="11" t="str">
        <f t="shared" si="740"/>
        <v/>
      </c>
      <c r="BL372" s="11" t="str">
        <f t="shared" si="741"/>
        <v xml:space="preserve"> </v>
      </c>
      <c r="BM372" s="11" t="str">
        <f t="shared" si="742"/>
        <v xml:space="preserve"> </v>
      </c>
      <c r="BN372" s="11" t="str">
        <f t="shared" si="743"/>
        <v xml:space="preserve"> </v>
      </c>
      <c r="BO372" s="11" t="str">
        <f t="shared" si="744"/>
        <v xml:space="preserve"> </v>
      </c>
      <c r="BP372" s="11" t="str">
        <f t="shared" si="745"/>
        <v xml:space="preserve"> </v>
      </c>
      <c r="BQ372" s="11" t="str">
        <f t="shared" si="746"/>
        <v>0</v>
      </c>
      <c r="BR372" s="25">
        <f t="shared" si="747"/>
        <v>0</v>
      </c>
      <c r="BS372" s="11" t="str">
        <f t="shared" si="748"/>
        <v>Not Present</v>
      </c>
      <c r="BT372" s="11" t="str">
        <f t="shared" si="749"/>
        <v>0</v>
      </c>
      <c r="BU372" s="12">
        <f t="shared" si="767"/>
        <v>1</v>
      </c>
      <c r="BV372" s="12">
        <f t="shared" si="768"/>
        <v>0</v>
      </c>
      <c r="BW372" s="12">
        <f t="shared" si="758"/>
        <v>1</v>
      </c>
      <c r="BX372" s="12">
        <f t="shared" si="769"/>
        <v>1</v>
      </c>
      <c r="BY372" s="11">
        <f t="shared" si="770"/>
        <v>1</v>
      </c>
      <c r="BZ372" s="11">
        <f t="shared" si="750"/>
        <v>1</v>
      </c>
      <c r="CA372" s="11">
        <f t="shared" si="751"/>
        <v>2</v>
      </c>
      <c r="CB372" s="11">
        <f t="shared" si="752"/>
        <v>2015</v>
      </c>
      <c r="CC372" s="11">
        <f t="shared" si="753"/>
        <v>1</v>
      </c>
      <c r="CD372" s="11" t="str">
        <f t="shared" si="754"/>
        <v>No</v>
      </c>
      <c r="CE372" s="11">
        <f t="shared" si="771"/>
        <v>0</v>
      </c>
      <c r="CF372" s="11">
        <f t="shared" si="772"/>
        <v>0</v>
      </c>
      <c r="CG372" s="11">
        <f t="shared" si="773"/>
        <v>1</v>
      </c>
      <c r="CH372" s="11">
        <f t="shared" si="774"/>
        <v>0</v>
      </c>
      <c r="CI372" s="11">
        <f t="shared" si="755"/>
        <v>1</v>
      </c>
      <c r="CJ372" s="11">
        <f t="shared" si="756"/>
        <v>1</v>
      </c>
    </row>
    <row r="373" spans="1:88" x14ac:dyDescent="0.3">
      <c r="A373" s="11">
        <f t="shared" si="687"/>
        <v>2017</v>
      </c>
      <c r="B373" s="11" t="str">
        <f t="shared" si="688"/>
        <v>24-03-2017 11:06:26 CET</v>
      </c>
      <c r="C373" s="11" t="str">
        <f t="shared" si="689"/>
        <v>Rwanda</v>
      </c>
      <c r="D373" s="11" t="str">
        <f t="shared" si="690"/>
        <v>Rulindo</v>
      </c>
      <c r="E373" s="11" t="str">
        <f t="shared" si="691"/>
        <v>Masoro</v>
      </c>
      <c r="F373" s="11" t="str">
        <f t="shared" si="692"/>
        <v>Kigarama</v>
      </c>
      <c r="G373" s="11" t="str">
        <f t="shared" si="693"/>
        <v>Gacyamo</v>
      </c>
      <c r="H373" s="11" t="str">
        <f t="shared" si="694"/>
        <v/>
      </c>
      <c r="I373" s="11" t="str">
        <f t="shared" si="695"/>
        <v/>
      </c>
      <c r="J373" s="11" t="str">
        <f t="shared" si="696"/>
        <v>marenge</v>
      </c>
      <c r="K373" s="11">
        <f t="shared" si="697"/>
        <v>203</v>
      </c>
      <c r="L373" s="11">
        <f t="shared" si="759"/>
        <v>5544</v>
      </c>
      <c r="M373" s="11">
        <f t="shared" si="760"/>
        <v>14</v>
      </c>
      <c r="N373" s="11">
        <f t="shared" si="761"/>
        <v>396</v>
      </c>
      <c r="O373" s="11">
        <f t="shared" si="698"/>
        <v>203</v>
      </c>
      <c r="P373" s="11" t="str">
        <f t="shared" si="699"/>
        <v xml:space="preserve"> </v>
      </c>
      <c r="Q373" s="13">
        <f t="shared" si="762"/>
        <v>1</v>
      </c>
      <c r="R373" s="11">
        <f t="shared" si="763"/>
        <v>1</v>
      </c>
      <c r="S373" s="11">
        <f t="shared" si="700"/>
        <v>0</v>
      </c>
      <c r="T373" s="11">
        <f t="shared" si="701"/>
        <v>1</v>
      </c>
      <c r="U373" s="11" t="str">
        <f t="shared" si="702"/>
        <v>Piped Network With Pump</v>
      </c>
      <c r="V373" s="11">
        <f t="shared" si="703"/>
        <v>1998</v>
      </c>
      <c r="W373" s="11" t="str">
        <f t="shared" si="704"/>
        <v/>
      </c>
      <c r="X373" s="11" t="str">
        <f t="shared" si="705"/>
        <v>Spring</v>
      </c>
      <c r="Y373" s="11">
        <f t="shared" si="706"/>
        <v>2</v>
      </c>
      <c r="Z373" s="11">
        <f t="shared" si="707"/>
        <v>1</v>
      </c>
      <c r="AA373" s="11">
        <f t="shared" si="708"/>
        <v>1</v>
      </c>
      <c r="AB373" s="11" t="str">
        <f t="shared" si="709"/>
        <v>"Springbox" --Intake Structure At A Spring</v>
      </c>
      <c r="AC373" s="11">
        <f t="shared" si="710"/>
        <v>1</v>
      </c>
      <c r="AD373" s="11">
        <f t="shared" si="711"/>
        <v>2016</v>
      </c>
      <c r="AE373" s="11">
        <f t="shared" si="712"/>
        <v>1</v>
      </c>
      <c r="AF373" s="11">
        <f t="shared" si="713"/>
        <v>20</v>
      </c>
      <c r="AG373" s="12">
        <f t="shared" si="764"/>
        <v>86400</v>
      </c>
      <c r="AH373" s="12">
        <f t="shared" si="765"/>
        <v>85.123152709359601</v>
      </c>
      <c r="AI373" s="11">
        <f t="shared" si="766"/>
        <v>1</v>
      </c>
      <c r="AJ373" s="11">
        <f t="shared" si="714"/>
        <v>1</v>
      </c>
      <c r="AK373" s="11">
        <f t="shared" si="715"/>
        <v>1</v>
      </c>
      <c r="AL373" s="11">
        <f t="shared" si="716"/>
        <v>2016</v>
      </c>
      <c r="AM373" s="11">
        <f t="shared" si="717"/>
        <v>1</v>
      </c>
      <c r="AN373" s="11">
        <f t="shared" si="718"/>
        <v>5000</v>
      </c>
      <c r="AO373" s="11">
        <f t="shared" si="719"/>
        <v>1</v>
      </c>
      <c r="AP373" s="11">
        <f t="shared" si="720"/>
        <v>15</v>
      </c>
      <c r="AQ373" s="11">
        <f t="shared" si="721"/>
        <v>2016</v>
      </c>
      <c r="AR373" s="11">
        <f t="shared" si="722"/>
        <v>1</v>
      </c>
      <c r="AS373" s="11">
        <f t="shared" si="723"/>
        <v>0</v>
      </c>
      <c r="AT373" s="11" t="str">
        <f t="shared" si="724"/>
        <v xml:space="preserve"> </v>
      </c>
      <c r="AU373" s="11" t="str">
        <f t="shared" si="725"/>
        <v/>
      </c>
      <c r="AV373" s="11" t="str">
        <f t="shared" si="726"/>
        <v xml:space="preserve"> </v>
      </c>
      <c r="AW373" s="11" t="str">
        <f t="shared" si="727"/>
        <v xml:space="preserve"> </v>
      </c>
      <c r="AX373" s="11">
        <f t="shared" si="728"/>
        <v>1</v>
      </c>
      <c r="AY373" s="11">
        <f t="shared" si="729"/>
        <v>1</v>
      </c>
      <c r="AZ373" s="11">
        <f t="shared" si="730"/>
        <v>2016</v>
      </c>
      <c r="BA373" s="11">
        <f t="shared" si="731"/>
        <v>1</v>
      </c>
      <c r="BB373" s="11">
        <f t="shared" si="732"/>
        <v>5000</v>
      </c>
      <c r="BC373" s="11">
        <f t="shared" si="733"/>
        <v>1</v>
      </c>
      <c r="BD373" s="11">
        <f t="shared" si="734"/>
        <v>1</v>
      </c>
      <c r="BE373" s="11">
        <f t="shared" si="735"/>
        <v>2016</v>
      </c>
      <c r="BF373" s="11">
        <f t="shared" si="736"/>
        <v>1</v>
      </c>
      <c r="BG373" s="11">
        <f t="shared" si="757"/>
        <v>1</v>
      </c>
      <c r="BH373" s="11">
        <f t="shared" si="737"/>
        <v>2016</v>
      </c>
      <c r="BI373" s="11">
        <f t="shared" si="738"/>
        <v>1</v>
      </c>
      <c r="BJ373" s="11">
        <f t="shared" si="739"/>
        <v>0</v>
      </c>
      <c r="BK373" s="11" t="str">
        <f t="shared" si="740"/>
        <v/>
      </c>
      <c r="BL373" s="11" t="str">
        <f t="shared" si="741"/>
        <v xml:space="preserve"> </v>
      </c>
      <c r="BM373" s="11" t="str">
        <f t="shared" si="742"/>
        <v xml:space="preserve"> </v>
      </c>
      <c r="BN373" s="11" t="str">
        <f t="shared" si="743"/>
        <v xml:space="preserve"> </v>
      </c>
      <c r="BO373" s="11" t="str">
        <f t="shared" si="744"/>
        <v xml:space="preserve"> </v>
      </c>
      <c r="BP373" s="11" t="str">
        <f t="shared" si="745"/>
        <v xml:space="preserve"> </v>
      </c>
      <c r="BQ373" s="11" t="str">
        <f t="shared" si="746"/>
        <v>0</v>
      </c>
      <c r="BR373" s="25">
        <f t="shared" si="747"/>
        <v>0</v>
      </c>
      <c r="BS373" s="11" t="str">
        <f t="shared" si="748"/>
        <v>Not Present</v>
      </c>
      <c r="BT373" s="11" t="str">
        <f t="shared" si="749"/>
        <v>0</v>
      </c>
      <c r="BU373" s="12">
        <f t="shared" si="767"/>
        <v>1</v>
      </c>
      <c r="BV373" s="12">
        <f t="shared" si="768"/>
        <v>0</v>
      </c>
      <c r="BW373" s="12">
        <f t="shared" si="758"/>
        <v>1</v>
      </c>
      <c r="BX373" s="12">
        <f t="shared" si="769"/>
        <v>1</v>
      </c>
      <c r="BY373" s="11">
        <f t="shared" si="770"/>
        <v>1</v>
      </c>
      <c r="BZ373" s="11">
        <f t="shared" si="750"/>
        <v>1</v>
      </c>
      <c r="CA373" s="11">
        <f t="shared" si="751"/>
        <v>1</v>
      </c>
      <c r="CB373" s="11">
        <f t="shared" si="752"/>
        <v>2016</v>
      </c>
      <c r="CC373" s="11">
        <f t="shared" si="753"/>
        <v>1</v>
      </c>
      <c r="CD373" s="11" t="str">
        <f t="shared" si="754"/>
        <v>No</v>
      </c>
      <c r="CE373" s="11">
        <f t="shared" si="771"/>
        <v>0</v>
      </c>
      <c r="CF373" s="11">
        <f t="shared" si="772"/>
        <v>0</v>
      </c>
      <c r="CG373" s="11">
        <f t="shared" si="773"/>
        <v>1</v>
      </c>
      <c r="CH373" s="11">
        <f t="shared" si="774"/>
        <v>0</v>
      </c>
      <c r="CI373" s="11">
        <f t="shared" si="755"/>
        <v>1</v>
      </c>
      <c r="CJ373" s="11">
        <f t="shared" si="756"/>
        <v>1</v>
      </c>
    </row>
    <row r="374" spans="1:88" x14ac:dyDescent="0.3">
      <c r="A374" s="11">
        <f t="shared" si="687"/>
        <v>2017</v>
      </c>
      <c r="B374" s="11" t="str">
        <f t="shared" si="688"/>
        <v>21-03-2017 17:37:11 CET</v>
      </c>
      <c r="C374" s="11" t="str">
        <f t="shared" si="689"/>
        <v>Rwanda</v>
      </c>
      <c r="D374" s="11" t="str">
        <f t="shared" si="690"/>
        <v>Rulindo</v>
      </c>
      <c r="E374" s="11" t="str">
        <f t="shared" si="691"/>
        <v>Kinihira</v>
      </c>
      <c r="F374" s="11" t="str">
        <f t="shared" si="692"/>
        <v>Karegamazi</v>
      </c>
      <c r="G374" s="11" t="str">
        <f t="shared" si="693"/>
        <v>Bwishya</v>
      </c>
      <c r="H374" s="11" t="str">
        <f t="shared" si="694"/>
        <v/>
      </c>
      <c r="I374" s="11" t="str">
        <f t="shared" si="695"/>
        <v/>
      </c>
      <c r="J374" s="11" t="str">
        <f t="shared" si="696"/>
        <v>Miyove-Kinihira</v>
      </c>
      <c r="K374" s="11">
        <f t="shared" si="697"/>
        <v>181</v>
      </c>
      <c r="L374" s="11">
        <f t="shared" si="759"/>
        <v>10452</v>
      </c>
      <c r="M374" s="11">
        <f t="shared" si="760"/>
        <v>19</v>
      </c>
      <c r="N374" s="11">
        <f t="shared" si="761"/>
        <v>550.10526315789468</v>
      </c>
      <c r="O374" s="11">
        <f t="shared" si="698"/>
        <v>60</v>
      </c>
      <c r="P374" s="11">
        <f t="shared" si="699"/>
        <v>121</v>
      </c>
      <c r="Q374" s="13">
        <f t="shared" si="762"/>
        <v>0.33149171270718231</v>
      </c>
      <c r="R374" s="11">
        <f t="shared" si="763"/>
        <v>0</v>
      </c>
      <c r="S374" s="11">
        <f t="shared" si="700"/>
        <v>0</v>
      </c>
      <c r="T374" s="11">
        <f t="shared" si="701"/>
        <v>1</v>
      </c>
      <c r="U374" s="11" t="str">
        <f t="shared" si="702"/>
        <v>Piped Network -- Gravity Only</v>
      </c>
      <c r="V374" s="11">
        <f t="shared" si="703"/>
        <v>2001</v>
      </c>
      <c r="W374" s="11" t="str">
        <f t="shared" si="704"/>
        <v>Gkww</v>
      </c>
      <c r="X374" s="11" t="str">
        <f t="shared" si="705"/>
        <v>Spring</v>
      </c>
      <c r="Y374" s="11">
        <f t="shared" si="706"/>
        <v>6</v>
      </c>
      <c r="Z374" s="11">
        <f t="shared" si="707"/>
        <v>1</v>
      </c>
      <c r="AA374" s="11">
        <f t="shared" si="708"/>
        <v>1</v>
      </c>
      <c r="AB374" s="11" t="str">
        <f t="shared" si="709"/>
        <v>"Springbox" --Intake Structure At A Spring</v>
      </c>
      <c r="AC374" s="11">
        <f t="shared" si="710"/>
        <v>3</v>
      </c>
      <c r="AD374" s="11">
        <f t="shared" si="711"/>
        <v>1989</v>
      </c>
      <c r="AE374" s="11">
        <f t="shared" si="712"/>
        <v>2</v>
      </c>
      <c r="AF374" s="11">
        <f t="shared" si="713"/>
        <v>5</v>
      </c>
      <c r="AG374" s="12">
        <f t="shared" si="764"/>
        <v>345600</v>
      </c>
      <c r="AH374" s="12">
        <f t="shared" si="765"/>
        <v>1152</v>
      </c>
      <c r="AI374" s="11">
        <f t="shared" si="766"/>
        <v>1</v>
      </c>
      <c r="AJ374" s="11">
        <f t="shared" si="714"/>
        <v>1</v>
      </c>
      <c r="AK374" s="11">
        <f t="shared" si="715"/>
        <v>1</v>
      </c>
      <c r="AL374" s="11">
        <f t="shared" si="716"/>
        <v>1989</v>
      </c>
      <c r="AM374" s="11">
        <f t="shared" si="717"/>
        <v>2</v>
      </c>
      <c r="AN374" s="11">
        <f t="shared" si="718"/>
        <v>8000</v>
      </c>
      <c r="AO374" s="11">
        <f t="shared" si="719"/>
        <v>1</v>
      </c>
      <c r="AP374" s="11">
        <f t="shared" si="720"/>
        <v>4</v>
      </c>
      <c r="AQ374" s="11">
        <f t="shared" si="721"/>
        <v>1989</v>
      </c>
      <c r="AR374" s="11">
        <f t="shared" si="722"/>
        <v>1</v>
      </c>
      <c r="AS374" s="11">
        <f t="shared" si="723"/>
        <v>1</v>
      </c>
      <c r="AT374" s="11">
        <f t="shared" si="724"/>
        <v>18</v>
      </c>
      <c r="AU374" s="11" t="str">
        <f t="shared" si="725"/>
        <v>Distribution Chamber|Ventouse, Washout</v>
      </c>
      <c r="AV374" s="11">
        <f t="shared" si="726"/>
        <v>1989</v>
      </c>
      <c r="AW374" s="11">
        <f t="shared" si="727"/>
        <v>2</v>
      </c>
      <c r="AX374" s="11">
        <f t="shared" si="728"/>
        <v>1</v>
      </c>
      <c r="AY374" s="11">
        <f t="shared" si="729"/>
        <v>2</v>
      </c>
      <c r="AZ374" s="11">
        <f t="shared" si="730"/>
        <v>1989</v>
      </c>
      <c r="BA374" s="11">
        <f t="shared" si="731"/>
        <v>2</v>
      </c>
      <c r="BB374" s="11">
        <f t="shared" si="732"/>
        <v>15000</v>
      </c>
      <c r="BC374" s="11">
        <f t="shared" si="733"/>
        <v>0</v>
      </c>
      <c r="BD374" s="11" t="str">
        <f t="shared" si="734"/>
        <v xml:space="preserve"> </v>
      </c>
      <c r="BE374" s="11" t="str">
        <f t="shared" si="735"/>
        <v xml:space="preserve"> </v>
      </c>
      <c r="BF374" s="11" t="str">
        <f t="shared" si="736"/>
        <v xml:space="preserve"> </v>
      </c>
      <c r="BG374" s="11" t="str">
        <f t="shared" si="757"/>
        <v xml:space="preserve"> </v>
      </c>
      <c r="BH374" s="11" t="str">
        <f t="shared" si="737"/>
        <v xml:space="preserve"> </v>
      </c>
      <c r="BI374" s="11" t="str">
        <f t="shared" si="738"/>
        <v xml:space="preserve"> </v>
      </c>
      <c r="BJ374" s="11">
        <f t="shared" si="739"/>
        <v>0</v>
      </c>
      <c r="BK374" s="11" t="str">
        <f t="shared" si="740"/>
        <v/>
      </c>
      <c r="BL374" s="11" t="str">
        <f t="shared" si="741"/>
        <v xml:space="preserve"> </v>
      </c>
      <c r="BM374" s="11" t="str">
        <f t="shared" si="742"/>
        <v xml:space="preserve"> </v>
      </c>
      <c r="BN374" s="11" t="str">
        <f t="shared" si="743"/>
        <v xml:space="preserve"> </v>
      </c>
      <c r="BO374" s="11" t="str">
        <f t="shared" si="744"/>
        <v xml:space="preserve"> </v>
      </c>
      <c r="BP374" s="11" t="str">
        <f t="shared" si="745"/>
        <v xml:space="preserve"> </v>
      </c>
      <c r="BQ374" s="11" t="str">
        <f t="shared" si="746"/>
        <v>0</v>
      </c>
      <c r="BR374" s="25">
        <f t="shared" si="747"/>
        <v>0</v>
      </c>
      <c r="BS374" s="11" t="str">
        <f t="shared" si="748"/>
        <v>Not Present</v>
      </c>
      <c r="BT374" s="11" t="str">
        <f t="shared" si="749"/>
        <v>0</v>
      </c>
      <c r="BU374" s="12">
        <f t="shared" si="767"/>
        <v>1</v>
      </c>
      <c r="BV374" s="12">
        <f t="shared" si="768"/>
        <v>0</v>
      </c>
      <c r="BW374" s="12">
        <f t="shared" si="758"/>
        <v>1</v>
      </c>
      <c r="BX374" s="12">
        <f t="shared" si="769"/>
        <v>1</v>
      </c>
      <c r="BY374" s="11">
        <f t="shared" si="770"/>
        <v>1</v>
      </c>
      <c r="BZ374" s="11">
        <f t="shared" si="750"/>
        <v>1</v>
      </c>
      <c r="CA374" s="11">
        <f t="shared" si="751"/>
        <v>1</v>
      </c>
      <c r="CB374" s="11">
        <f t="shared" si="752"/>
        <v>1989</v>
      </c>
      <c r="CC374" s="11">
        <f t="shared" si="753"/>
        <v>3</v>
      </c>
      <c r="CD374" s="11" t="str">
        <f t="shared" si="754"/>
        <v>No</v>
      </c>
      <c r="CE374" s="11">
        <f t="shared" si="771"/>
        <v>0</v>
      </c>
      <c r="CF374" s="11">
        <f t="shared" si="772"/>
        <v>0</v>
      </c>
      <c r="CG374" s="11">
        <f t="shared" si="773"/>
        <v>1</v>
      </c>
      <c r="CH374" s="11">
        <f t="shared" si="774"/>
        <v>0</v>
      </c>
      <c r="CI374" s="11">
        <f t="shared" si="755"/>
        <v>1</v>
      </c>
      <c r="CJ374" s="11">
        <f t="shared" si="756"/>
        <v>2</v>
      </c>
    </row>
    <row r="375" spans="1:88" x14ac:dyDescent="0.3">
      <c r="A375" s="11">
        <f t="shared" si="687"/>
        <v>2017</v>
      </c>
      <c r="B375" s="11" t="str">
        <f t="shared" si="688"/>
        <v>07-03-2017 14:13:53 CET</v>
      </c>
      <c r="C375" s="11" t="str">
        <f t="shared" si="689"/>
        <v>Rwanda</v>
      </c>
      <c r="D375" s="11" t="str">
        <f t="shared" si="690"/>
        <v>Rulindo</v>
      </c>
      <c r="E375" s="11" t="str">
        <f t="shared" si="691"/>
        <v>Mbogo</v>
      </c>
      <c r="F375" s="11" t="str">
        <f t="shared" si="692"/>
        <v>Bukoro</v>
      </c>
      <c r="G375" s="11" t="str">
        <f t="shared" si="693"/>
        <v>Ruhanya</v>
      </c>
      <c r="H375" s="11" t="str">
        <f t="shared" si="694"/>
        <v/>
      </c>
      <c r="I375" s="11" t="str">
        <f t="shared" si="695"/>
        <v/>
      </c>
      <c r="J375" s="11" t="str">
        <f t="shared" si="696"/>
        <v>Mutungo</v>
      </c>
      <c r="K375" s="11">
        <f t="shared" si="697"/>
        <v>102</v>
      </c>
      <c r="L375" s="11">
        <f t="shared" si="759"/>
        <v>510</v>
      </c>
      <c r="M375" s="11">
        <f t="shared" si="760"/>
        <v>3</v>
      </c>
      <c r="N375" s="11">
        <f t="shared" si="761"/>
        <v>170</v>
      </c>
      <c r="O375" s="11">
        <f t="shared" si="698"/>
        <v>50</v>
      </c>
      <c r="P375" s="11">
        <f t="shared" si="699"/>
        <v>52</v>
      </c>
      <c r="Q375" s="13">
        <f t="shared" si="762"/>
        <v>0.49019607843137253</v>
      </c>
      <c r="R375" s="11">
        <f t="shared" si="763"/>
        <v>0</v>
      </c>
      <c r="S375" s="11">
        <f t="shared" si="700"/>
        <v>1</v>
      </c>
      <c r="T375" s="11">
        <f t="shared" si="701"/>
        <v>1</v>
      </c>
      <c r="U375" s="11" t="str">
        <f t="shared" si="702"/>
        <v>Piped Network -- Gravity Only</v>
      </c>
      <c r="V375" s="11">
        <f t="shared" si="703"/>
        <v>2004</v>
      </c>
      <c r="W375" s="11" t="str">
        <f t="shared" si="704"/>
        <v/>
      </c>
      <c r="X375" s="11" t="str">
        <f t="shared" si="705"/>
        <v>Spring</v>
      </c>
      <c r="Y375" s="11">
        <f t="shared" si="706"/>
        <v>1</v>
      </c>
      <c r="Z375" s="11">
        <f t="shared" si="707"/>
        <v>0</v>
      </c>
      <c r="AA375" s="11">
        <f t="shared" si="708"/>
        <v>0</v>
      </c>
      <c r="AB375" s="11" t="str">
        <f t="shared" si="709"/>
        <v/>
      </c>
      <c r="AC375" s="11" t="str">
        <f t="shared" si="710"/>
        <v xml:space="preserve"> </v>
      </c>
      <c r="AD375" s="11" t="str">
        <f t="shared" si="711"/>
        <v xml:space="preserve"> </v>
      </c>
      <c r="AE375" s="11" t="str">
        <f t="shared" si="712"/>
        <v xml:space="preserve"> </v>
      </c>
      <c r="AF375" s="11">
        <f t="shared" si="713"/>
        <v>24</v>
      </c>
      <c r="AG375" s="12">
        <f t="shared" si="764"/>
        <v>72000</v>
      </c>
      <c r="AH375" s="12">
        <f t="shared" si="765"/>
        <v>288</v>
      </c>
      <c r="AI375" s="11">
        <f t="shared" si="766"/>
        <v>1</v>
      </c>
      <c r="AJ375" s="11">
        <f t="shared" si="714"/>
        <v>1</v>
      </c>
      <c r="AK375" s="11">
        <f t="shared" si="715"/>
        <v>1</v>
      </c>
      <c r="AL375" s="11">
        <f t="shared" si="716"/>
        <v>2004</v>
      </c>
      <c r="AM375" s="11">
        <f t="shared" si="717"/>
        <v>1</v>
      </c>
      <c r="AN375" s="11">
        <f t="shared" si="718"/>
        <v>500</v>
      </c>
      <c r="AO375" s="11">
        <f t="shared" si="719"/>
        <v>1</v>
      </c>
      <c r="AP375" s="11">
        <f t="shared" si="720"/>
        <v>2</v>
      </c>
      <c r="AQ375" s="11">
        <f t="shared" si="721"/>
        <v>2004</v>
      </c>
      <c r="AR375" s="11">
        <f t="shared" si="722"/>
        <v>2</v>
      </c>
      <c r="AS375" s="11">
        <f t="shared" si="723"/>
        <v>0</v>
      </c>
      <c r="AT375" s="11" t="str">
        <f t="shared" si="724"/>
        <v xml:space="preserve"> </v>
      </c>
      <c r="AU375" s="11" t="str">
        <f t="shared" si="725"/>
        <v/>
      </c>
      <c r="AV375" s="11" t="str">
        <f t="shared" si="726"/>
        <v xml:space="preserve"> </v>
      </c>
      <c r="AW375" s="11" t="str">
        <f t="shared" si="727"/>
        <v xml:space="preserve"> </v>
      </c>
      <c r="AX375" s="11">
        <f t="shared" si="728"/>
        <v>1</v>
      </c>
      <c r="AY375" s="11">
        <f t="shared" si="729"/>
        <v>1</v>
      </c>
      <c r="AZ375" s="11">
        <f t="shared" si="730"/>
        <v>2004</v>
      </c>
      <c r="BA375" s="11">
        <f t="shared" si="731"/>
        <v>2</v>
      </c>
      <c r="BB375" s="11">
        <f t="shared" si="732"/>
        <v>2000</v>
      </c>
      <c r="BC375" s="11">
        <f t="shared" si="733"/>
        <v>0</v>
      </c>
      <c r="BD375" s="11" t="str">
        <f t="shared" si="734"/>
        <v xml:space="preserve"> </v>
      </c>
      <c r="BE375" s="11" t="str">
        <f t="shared" si="735"/>
        <v xml:space="preserve"> </v>
      </c>
      <c r="BF375" s="11" t="str">
        <f t="shared" si="736"/>
        <v xml:space="preserve"> </v>
      </c>
      <c r="BG375" s="11" t="str">
        <f t="shared" si="757"/>
        <v xml:space="preserve"> </v>
      </c>
      <c r="BH375" s="11" t="str">
        <f t="shared" si="737"/>
        <v xml:space="preserve"> </v>
      </c>
      <c r="BI375" s="11" t="str">
        <f t="shared" si="738"/>
        <v xml:space="preserve"> </v>
      </c>
      <c r="BJ375" s="11">
        <f t="shared" si="739"/>
        <v>0</v>
      </c>
      <c r="BK375" s="11" t="str">
        <f t="shared" si="740"/>
        <v/>
      </c>
      <c r="BL375" s="11" t="str">
        <f t="shared" si="741"/>
        <v xml:space="preserve"> </v>
      </c>
      <c r="BM375" s="11" t="str">
        <f t="shared" si="742"/>
        <v xml:space="preserve"> </v>
      </c>
      <c r="BN375" s="11" t="str">
        <f t="shared" si="743"/>
        <v xml:space="preserve"> </v>
      </c>
      <c r="BO375" s="11" t="str">
        <f t="shared" si="744"/>
        <v xml:space="preserve"> </v>
      </c>
      <c r="BP375" s="11" t="str">
        <f t="shared" si="745"/>
        <v xml:space="preserve"> </v>
      </c>
      <c r="BQ375" s="11" t="str">
        <f t="shared" si="746"/>
        <v>0</v>
      </c>
      <c r="BR375" s="25">
        <f t="shared" si="747"/>
        <v>0</v>
      </c>
      <c r="BS375" s="11" t="str">
        <f t="shared" si="748"/>
        <v>Not Present</v>
      </c>
      <c r="BT375" s="11" t="str">
        <f t="shared" si="749"/>
        <v>0</v>
      </c>
      <c r="BU375" s="12">
        <f t="shared" si="767"/>
        <v>1</v>
      </c>
      <c r="BV375" s="12">
        <f t="shared" si="768"/>
        <v>0</v>
      </c>
      <c r="BW375" s="12">
        <f t="shared" si="758"/>
        <v>1</v>
      </c>
      <c r="BX375" s="12">
        <f t="shared" si="769"/>
        <v>1</v>
      </c>
      <c r="BY375" s="11">
        <f t="shared" si="770"/>
        <v>1</v>
      </c>
      <c r="BZ375" s="11">
        <f t="shared" si="750"/>
        <v>1</v>
      </c>
      <c r="CA375" s="11">
        <f t="shared" si="751"/>
        <v>3</v>
      </c>
      <c r="CB375" s="11">
        <f t="shared" si="752"/>
        <v>2004</v>
      </c>
      <c r="CC375" s="11">
        <f t="shared" si="753"/>
        <v>2</v>
      </c>
      <c r="CD375" s="11" t="str">
        <f t="shared" si="754"/>
        <v>No</v>
      </c>
      <c r="CE375" s="11">
        <f t="shared" si="771"/>
        <v>0</v>
      </c>
      <c r="CF375" s="11">
        <f t="shared" si="772"/>
        <v>0</v>
      </c>
      <c r="CG375" s="11">
        <f t="shared" si="773"/>
        <v>1</v>
      </c>
      <c r="CH375" s="11">
        <f t="shared" si="774"/>
        <v>0</v>
      </c>
      <c r="CI375" s="11">
        <f t="shared" si="755"/>
        <v>1</v>
      </c>
      <c r="CJ375" s="11">
        <f t="shared" si="756"/>
        <v>2</v>
      </c>
    </row>
    <row r="376" spans="1:88" x14ac:dyDescent="0.3">
      <c r="A376" s="11">
        <f t="shared" si="687"/>
        <v>2017</v>
      </c>
      <c r="B376" s="11" t="str">
        <f t="shared" si="688"/>
        <v>15-04-2017 16:33:48 CEST</v>
      </c>
      <c r="C376" s="11" t="str">
        <f t="shared" si="689"/>
        <v>Rwanda</v>
      </c>
      <c r="D376" s="11" t="str">
        <f t="shared" si="690"/>
        <v>Rulindo</v>
      </c>
      <c r="E376" s="11" t="str">
        <f t="shared" si="691"/>
        <v>Cyungo</v>
      </c>
      <c r="F376" s="11" t="str">
        <f t="shared" si="692"/>
        <v>Burehe</v>
      </c>
      <c r="G376" s="11" t="str">
        <f t="shared" si="693"/>
        <v>Gitandi</v>
      </c>
      <c r="H376" s="11" t="str">
        <f t="shared" si="694"/>
        <v/>
      </c>
      <c r="I376" s="11" t="str">
        <f t="shared" si="695"/>
        <v/>
      </c>
      <c r="J376" s="11" t="str">
        <f t="shared" si="696"/>
        <v>Nyamagana</v>
      </c>
      <c r="K376" s="11">
        <f t="shared" si="697"/>
        <v>40</v>
      </c>
      <c r="L376" s="11">
        <f t="shared" si="759"/>
        <v>20456</v>
      </c>
      <c r="M376" s="11">
        <f t="shared" si="760"/>
        <v>36</v>
      </c>
      <c r="N376" s="11">
        <f t="shared" si="761"/>
        <v>568.22222222222217</v>
      </c>
      <c r="O376" s="11">
        <f t="shared" si="698"/>
        <v>35</v>
      </c>
      <c r="P376" s="11">
        <f t="shared" si="699"/>
        <v>5</v>
      </c>
      <c r="Q376" s="13">
        <f t="shared" si="762"/>
        <v>0.875</v>
      </c>
      <c r="R376" s="11">
        <f t="shared" si="763"/>
        <v>0</v>
      </c>
      <c r="S376" s="11">
        <f t="shared" si="700"/>
        <v>0</v>
      </c>
      <c r="T376" s="11">
        <f t="shared" si="701"/>
        <v>1</v>
      </c>
      <c r="U376" s="11" t="str">
        <f t="shared" si="702"/>
        <v>Piped Network -- Gravity Only</v>
      </c>
      <c r="V376" s="11">
        <f t="shared" si="703"/>
        <v>2011</v>
      </c>
      <c r="W376" s="11" t="str">
        <f t="shared" si="704"/>
        <v>Government And African Development Bank</v>
      </c>
      <c r="X376" s="11" t="str">
        <f t="shared" si="705"/>
        <v>Spring</v>
      </c>
      <c r="Y376" s="11">
        <f t="shared" si="706"/>
        <v>2</v>
      </c>
      <c r="Z376" s="11">
        <f t="shared" si="707"/>
        <v>1</v>
      </c>
      <c r="AA376" s="11">
        <f t="shared" si="708"/>
        <v>1</v>
      </c>
      <c r="AB376" s="11" t="str">
        <f t="shared" si="709"/>
        <v>"Springbox" --Intake Structure At A Spring</v>
      </c>
      <c r="AC376" s="11">
        <f t="shared" si="710"/>
        <v>1</v>
      </c>
      <c r="AD376" s="11">
        <f t="shared" si="711"/>
        <v>2015</v>
      </c>
      <c r="AE376" s="11">
        <f t="shared" si="712"/>
        <v>1</v>
      </c>
      <c r="AF376" s="11">
        <f t="shared" si="713"/>
        <v>120</v>
      </c>
      <c r="AG376" s="12">
        <f t="shared" si="764"/>
        <v>14400</v>
      </c>
      <c r="AH376" s="12">
        <f t="shared" si="765"/>
        <v>82.285714285714292</v>
      </c>
      <c r="AI376" s="11">
        <f t="shared" si="766"/>
        <v>1</v>
      </c>
      <c r="AJ376" s="11">
        <f t="shared" si="714"/>
        <v>1</v>
      </c>
      <c r="AK376" s="11">
        <f t="shared" si="715"/>
        <v>1</v>
      </c>
      <c r="AL376" s="11">
        <f t="shared" si="716"/>
        <v>2011</v>
      </c>
      <c r="AM376" s="11">
        <f t="shared" si="717"/>
        <v>1</v>
      </c>
      <c r="AN376" s="11">
        <f t="shared" si="718"/>
        <v>2100</v>
      </c>
      <c r="AO376" s="11">
        <f t="shared" si="719"/>
        <v>1</v>
      </c>
      <c r="AP376" s="11">
        <f t="shared" si="720"/>
        <v>11</v>
      </c>
      <c r="AQ376" s="11">
        <f t="shared" si="721"/>
        <v>2011</v>
      </c>
      <c r="AR376" s="11">
        <f t="shared" si="722"/>
        <v>1</v>
      </c>
      <c r="AS376" s="11">
        <f t="shared" si="723"/>
        <v>1</v>
      </c>
      <c r="AT376" s="11">
        <f t="shared" si="724"/>
        <v>15</v>
      </c>
      <c r="AU376" s="11" t="str">
        <f t="shared" si="725"/>
        <v>Pressure Break Tank|Distribution Chamber</v>
      </c>
      <c r="AV376" s="11">
        <f t="shared" si="726"/>
        <v>2011</v>
      </c>
      <c r="AW376" s="11">
        <f t="shared" si="727"/>
        <v>1</v>
      </c>
      <c r="AX376" s="11">
        <f t="shared" si="728"/>
        <v>1</v>
      </c>
      <c r="AY376" s="11">
        <f t="shared" si="729"/>
        <v>1</v>
      </c>
      <c r="AZ376" s="11">
        <f t="shared" si="730"/>
        <v>2011</v>
      </c>
      <c r="BA376" s="11">
        <f t="shared" si="731"/>
        <v>1</v>
      </c>
      <c r="BB376" s="11">
        <f t="shared" si="732"/>
        <v>37000</v>
      </c>
      <c r="BC376" s="11">
        <f t="shared" si="733"/>
        <v>0</v>
      </c>
      <c r="BD376" s="11" t="str">
        <f t="shared" si="734"/>
        <v xml:space="preserve"> </v>
      </c>
      <c r="BE376" s="11" t="str">
        <f t="shared" si="735"/>
        <v xml:space="preserve"> </v>
      </c>
      <c r="BF376" s="11" t="str">
        <f t="shared" si="736"/>
        <v xml:space="preserve"> </v>
      </c>
      <c r="BG376" s="11" t="str">
        <f t="shared" si="757"/>
        <v xml:space="preserve"> </v>
      </c>
      <c r="BH376" s="11" t="str">
        <f t="shared" si="737"/>
        <v xml:space="preserve"> </v>
      </c>
      <c r="BI376" s="11" t="str">
        <f t="shared" si="738"/>
        <v xml:space="preserve"> </v>
      </c>
      <c r="BJ376" s="11">
        <f t="shared" si="739"/>
        <v>0</v>
      </c>
      <c r="BK376" s="11" t="str">
        <f t="shared" si="740"/>
        <v/>
      </c>
      <c r="BL376" s="11" t="str">
        <f t="shared" si="741"/>
        <v xml:space="preserve"> </v>
      </c>
      <c r="BM376" s="11" t="str">
        <f t="shared" si="742"/>
        <v xml:space="preserve"> </v>
      </c>
      <c r="BN376" s="11" t="str">
        <f t="shared" si="743"/>
        <v xml:space="preserve"> </v>
      </c>
      <c r="BO376" s="11" t="str">
        <f t="shared" si="744"/>
        <v xml:space="preserve"> </v>
      </c>
      <c r="BP376" s="11" t="str">
        <f t="shared" si="745"/>
        <v xml:space="preserve"> </v>
      </c>
      <c r="BQ376" s="11" t="str">
        <f t="shared" si="746"/>
        <v>0</v>
      </c>
      <c r="BR376" s="25">
        <f t="shared" si="747"/>
        <v>0</v>
      </c>
      <c r="BS376" s="11" t="str">
        <f t="shared" si="748"/>
        <v>Not Present</v>
      </c>
      <c r="BT376" s="11" t="str">
        <f t="shared" si="749"/>
        <v>0</v>
      </c>
      <c r="BU376" s="12">
        <f t="shared" si="767"/>
        <v>1</v>
      </c>
      <c r="BV376" s="12">
        <f t="shared" si="768"/>
        <v>0</v>
      </c>
      <c r="BW376" s="12">
        <f t="shared" si="758"/>
        <v>1</v>
      </c>
      <c r="BX376" s="12">
        <f t="shared" si="769"/>
        <v>1</v>
      </c>
      <c r="BY376" s="11">
        <f t="shared" si="770"/>
        <v>1</v>
      </c>
      <c r="BZ376" s="11">
        <f t="shared" si="750"/>
        <v>1</v>
      </c>
      <c r="CA376" s="11">
        <f t="shared" si="751"/>
        <v>29</v>
      </c>
      <c r="CB376" s="11">
        <f t="shared" si="752"/>
        <v>2011</v>
      </c>
      <c r="CC376" s="11">
        <f t="shared" si="753"/>
        <v>2</v>
      </c>
      <c r="CD376" s="11" t="str">
        <f t="shared" si="754"/>
        <v>Yes</v>
      </c>
      <c r="CE376" s="11">
        <f t="shared" si="771"/>
        <v>15</v>
      </c>
      <c r="CF376" s="11">
        <f t="shared" si="772"/>
        <v>30</v>
      </c>
      <c r="CG376" s="11">
        <f t="shared" si="773"/>
        <v>0</v>
      </c>
      <c r="CH376" s="11">
        <f t="shared" si="774"/>
        <v>450</v>
      </c>
      <c r="CI376" s="11">
        <f t="shared" si="755"/>
        <v>0</v>
      </c>
      <c r="CJ376" s="11">
        <f t="shared" si="756"/>
        <v>2</v>
      </c>
    </row>
    <row r="377" spans="1:88" x14ac:dyDescent="0.3">
      <c r="A377" s="11">
        <f t="shared" si="687"/>
        <v>2017</v>
      </c>
      <c r="B377" s="11" t="str">
        <f t="shared" si="688"/>
        <v>16-03-2017 08:34:25 CET</v>
      </c>
      <c r="C377" s="11" t="str">
        <f t="shared" si="689"/>
        <v>Rwanda</v>
      </c>
      <c r="D377" s="11" t="str">
        <f t="shared" si="690"/>
        <v>Rulindo</v>
      </c>
      <c r="E377" s="11" t="str">
        <f t="shared" si="691"/>
        <v>Cyinzuzi</v>
      </c>
      <c r="F377" s="11" t="str">
        <f t="shared" si="692"/>
        <v>Budakiranya</v>
      </c>
      <c r="G377" s="11" t="str">
        <f t="shared" si="693"/>
        <v>Kanyoni</v>
      </c>
      <c r="H377" s="11" t="str">
        <f t="shared" si="694"/>
        <v/>
      </c>
      <c r="I377" s="11" t="str">
        <f t="shared" si="695"/>
        <v/>
      </c>
      <c r="J377" s="11" t="str">
        <f t="shared" si="696"/>
        <v>0</v>
      </c>
      <c r="K377" s="11">
        <f t="shared" si="697"/>
        <v>640</v>
      </c>
      <c r="L377" s="11">
        <f t="shared" si="759"/>
        <v>6572</v>
      </c>
      <c r="M377" s="11">
        <f t="shared" si="760"/>
        <v>15</v>
      </c>
      <c r="N377" s="11">
        <f t="shared" si="761"/>
        <v>438.13333333333333</v>
      </c>
      <c r="O377" s="11">
        <f t="shared" si="698"/>
        <v>640</v>
      </c>
      <c r="P377" s="11" t="str">
        <f t="shared" si="699"/>
        <v xml:space="preserve"> </v>
      </c>
      <c r="Q377" s="13">
        <f t="shared" si="762"/>
        <v>1</v>
      </c>
      <c r="R377" s="11">
        <f t="shared" si="763"/>
        <v>1</v>
      </c>
      <c r="S377" s="11">
        <f t="shared" si="700"/>
        <v>0</v>
      </c>
      <c r="T377" s="11">
        <f t="shared" si="701"/>
        <v>1</v>
      </c>
      <c r="U377" s="11" t="str">
        <f t="shared" si="702"/>
        <v>Piped Network With Pump</v>
      </c>
      <c r="V377" s="11">
        <f t="shared" si="703"/>
        <v>2016</v>
      </c>
      <c r="W377" s="11" t="str">
        <f t="shared" si="704"/>
        <v>Governement (District, Wasac) And Water For People</v>
      </c>
      <c r="X377" s="11" t="str">
        <f t="shared" si="705"/>
        <v>Spring</v>
      </c>
      <c r="Y377" s="11">
        <f t="shared" si="706"/>
        <v>2</v>
      </c>
      <c r="Z377" s="11">
        <f t="shared" si="707"/>
        <v>1</v>
      </c>
      <c r="AA377" s="11">
        <f t="shared" si="708"/>
        <v>1</v>
      </c>
      <c r="AB377" s="11" t="str">
        <f t="shared" si="709"/>
        <v/>
      </c>
      <c r="AC377" s="11">
        <f t="shared" si="710"/>
        <v>1</v>
      </c>
      <c r="AD377" s="11">
        <f t="shared" si="711"/>
        <v>2016</v>
      </c>
      <c r="AE377" s="11">
        <f t="shared" si="712"/>
        <v>1</v>
      </c>
      <c r="AF377" s="11">
        <f t="shared" si="713"/>
        <v>3</v>
      </c>
      <c r="AG377" s="12">
        <f t="shared" si="764"/>
        <v>576000</v>
      </c>
      <c r="AH377" s="12">
        <f t="shared" si="765"/>
        <v>180</v>
      </c>
      <c r="AI377" s="11">
        <f t="shared" si="766"/>
        <v>1</v>
      </c>
      <c r="AJ377" s="11">
        <f t="shared" si="714"/>
        <v>1</v>
      </c>
      <c r="AK377" s="11">
        <f t="shared" si="715"/>
        <v>1</v>
      </c>
      <c r="AL377" s="11">
        <f t="shared" si="716"/>
        <v>2016</v>
      </c>
      <c r="AM377" s="11">
        <f t="shared" si="717"/>
        <v>1</v>
      </c>
      <c r="AN377" s="11">
        <f t="shared" si="718"/>
        <v>35000</v>
      </c>
      <c r="AO377" s="11">
        <f t="shared" si="719"/>
        <v>1</v>
      </c>
      <c r="AP377" s="11">
        <f t="shared" si="720"/>
        <v>10</v>
      </c>
      <c r="AQ377" s="11">
        <f t="shared" si="721"/>
        <v>2016</v>
      </c>
      <c r="AR377" s="11">
        <f t="shared" si="722"/>
        <v>1</v>
      </c>
      <c r="AS377" s="11">
        <f t="shared" si="723"/>
        <v>1</v>
      </c>
      <c r="AT377" s="11">
        <f t="shared" si="724"/>
        <v>8</v>
      </c>
      <c r="AU377" s="11" t="str">
        <f t="shared" si="725"/>
        <v/>
      </c>
      <c r="AV377" s="11">
        <f t="shared" si="726"/>
        <v>2016</v>
      </c>
      <c r="AW377" s="11">
        <f t="shared" si="727"/>
        <v>1</v>
      </c>
      <c r="AX377" s="11">
        <f t="shared" si="728"/>
        <v>1</v>
      </c>
      <c r="AY377" s="11">
        <f t="shared" si="729"/>
        <v>1</v>
      </c>
      <c r="AZ377" s="11">
        <f t="shared" si="730"/>
        <v>2016</v>
      </c>
      <c r="BA377" s="11">
        <f t="shared" si="731"/>
        <v>1</v>
      </c>
      <c r="BB377" s="11">
        <f t="shared" si="732"/>
        <v>35000</v>
      </c>
      <c r="BC377" s="11">
        <f t="shared" si="733"/>
        <v>1</v>
      </c>
      <c r="BD377" s="11">
        <f t="shared" si="734"/>
        <v>3</v>
      </c>
      <c r="BE377" s="11">
        <f t="shared" si="735"/>
        <v>2016</v>
      </c>
      <c r="BF377" s="11">
        <f t="shared" si="736"/>
        <v>1</v>
      </c>
      <c r="BG377" s="11">
        <f t="shared" si="757"/>
        <v>1</v>
      </c>
      <c r="BH377" s="11">
        <f t="shared" si="737"/>
        <v>2016</v>
      </c>
      <c r="BI377" s="11">
        <f t="shared" si="738"/>
        <v>1</v>
      </c>
      <c r="BJ377" s="11">
        <f t="shared" si="739"/>
        <v>0</v>
      </c>
      <c r="BK377" s="11" t="str">
        <f t="shared" si="740"/>
        <v/>
      </c>
      <c r="BL377" s="11" t="str">
        <f t="shared" si="741"/>
        <v xml:space="preserve"> </v>
      </c>
      <c r="BM377" s="11" t="str">
        <f t="shared" si="742"/>
        <v xml:space="preserve"> </v>
      </c>
      <c r="BN377" s="11" t="str">
        <f t="shared" si="743"/>
        <v xml:space="preserve"> </v>
      </c>
      <c r="BO377" s="11" t="str">
        <f t="shared" si="744"/>
        <v xml:space="preserve"> </v>
      </c>
      <c r="BP377" s="11" t="str">
        <f t="shared" si="745"/>
        <v xml:space="preserve"> </v>
      </c>
      <c r="BQ377" s="11" t="str">
        <f t="shared" si="746"/>
        <v>0</v>
      </c>
      <c r="BR377" s="25">
        <f t="shared" si="747"/>
        <v>0</v>
      </c>
      <c r="BS377" s="11" t="str">
        <f t="shared" si="748"/>
        <v>Not Present</v>
      </c>
      <c r="BT377" s="11" t="str">
        <f t="shared" si="749"/>
        <v>0</v>
      </c>
      <c r="BU377" s="12">
        <f t="shared" si="767"/>
        <v>1</v>
      </c>
      <c r="BV377" s="12">
        <f t="shared" si="768"/>
        <v>0</v>
      </c>
      <c r="BW377" s="12">
        <f t="shared" si="758"/>
        <v>1</v>
      </c>
      <c r="BX377" s="12">
        <f t="shared" si="769"/>
        <v>1</v>
      </c>
      <c r="BY377" s="11">
        <f t="shared" si="770"/>
        <v>1</v>
      </c>
      <c r="BZ377" s="11">
        <f t="shared" si="750"/>
        <v>1</v>
      </c>
      <c r="CA377" s="11">
        <f t="shared" si="751"/>
        <v>1</v>
      </c>
      <c r="CB377" s="11">
        <f t="shared" si="752"/>
        <v>2016</v>
      </c>
      <c r="CC377" s="11">
        <f t="shared" si="753"/>
        <v>1</v>
      </c>
      <c r="CD377" s="11" t="str">
        <f t="shared" si="754"/>
        <v>No</v>
      </c>
      <c r="CE377" s="11">
        <f t="shared" si="771"/>
        <v>0</v>
      </c>
      <c r="CF377" s="11">
        <f t="shared" si="772"/>
        <v>0</v>
      </c>
      <c r="CG377" s="11">
        <f t="shared" si="773"/>
        <v>1</v>
      </c>
      <c r="CH377" s="11">
        <f t="shared" si="774"/>
        <v>0</v>
      </c>
      <c r="CI377" s="11">
        <f t="shared" si="755"/>
        <v>1</v>
      </c>
      <c r="CJ377" s="11">
        <f t="shared" si="756"/>
        <v>1</v>
      </c>
    </row>
    <row r="378" spans="1:88" x14ac:dyDescent="0.3">
      <c r="A378" s="11">
        <f t="shared" si="687"/>
        <v>2017</v>
      </c>
      <c r="B378" s="11" t="str">
        <f t="shared" si="688"/>
        <v>21-04-2017 16:26:12 CEST</v>
      </c>
      <c r="C378" s="11" t="str">
        <f t="shared" si="689"/>
        <v>Rwanda</v>
      </c>
      <c r="D378" s="11" t="str">
        <f t="shared" si="690"/>
        <v>Rulindo</v>
      </c>
      <c r="E378" s="11" t="str">
        <f t="shared" si="691"/>
        <v>Rusiga</v>
      </c>
      <c r="F378" s="11" t="str">
        <f t="shared" si="692"/>
        <v>Taba</v>
      </c>
      <c r="G378" s="11" t="str">
        <f t="shared" si="693"/>
        <v>Gahondo</v>
      </c>
      <c r="H378" s="11" t="str">
        <f t="shared" si="694"/>
        <v/>
      </c>
      <c r="I378" s="11" t="str">
        <f t="shared" si="695"/>
        <v/>
      </c>
      <c r="J378" s="11" t="str">
        <f t="shared" si="696"/>
        <v>Gahondo water point chez Safari/Bitare-Gahondo gravity</v>
      </c>
      <c r="K378" s="11">
        <f t="shared" si="697"/>
        <v>83</v>
      </c>
      <c r="L378" s="11">
        <f t="shared" si="759"/>
        <v>9577</v>
      </c>
      <c r="M378" s="11">
        <f t="shared" si="760"/>
        <v>1</v>
      </c>
      <c r="N378" s="11">
        <f t="shared" si="761"/>
        <v>9577</v>
      </c>
      <c r="O378" s="11">
        <f t="shared" si="698"/>
        <v>83</v>
      </c>
      <c r="P378" s="11" t="str">
        <f t="shared" si="699"/>
        <v xml:space="preserve"> </v>
      </c>
      <c r="Q378" s="13">
        <f t="shared" si="762"/>
        <v>1</v>
      </c>
      <c r="R378" s="11">
        <f t="shared" si="763"/>
        <v>1</v>
      </c>
      <c r="S378" s="11">
        <f t="shared" si="700"/>
        <v>0</v>
      </c>
      <c r="T378" s="11">
        <f t="shared" si="701"/>
        <v>1</v>
      </c>
      <c r="U378" s="11" t="str">
        <f t="shared" si="702"/>
        <v>Piped Network -- Gravity Only</v>
      </c>
      <c r="V378" s="11">
        <f t="shared" si="703"/>
        <v>1989</v>
      </c>
      <c r="W378" s="11" t="str">
        <f t="shared" si="704"/>
        <v>Catholic Church</v>
      </c>
      <c r="X378" s="11" t="str">
        <f t="shared" si="705"/>
        <v>Spring</v>
      </c>
      <c r="Y378" s="11">
        <f t="shared" si="706"/>
        <v>2</v>
      </c>
      <c r="Z378" s="11">
        <f t="shared" si="707"/>
        <v>1</v>
      </c>
      <c r="AA378" s="11">
        <f t="shared" si="708"/>
        <v>1</v>
      </c>
      <c r="AB378" s="11" t="str">
        <f t="shared" si="709"/>
        <v>"Springbox" --Intake Structure At A Spring</v>
      </c>
      <c r="AC378" s="11">
        <f t="shared" si="710"/>
        <v>2</v>
      </c>
      <c r="AD378" s="11">
        <f t="shared" si="711"/>
        <v>2017</v>
      </c>
      <c r="AE378" s="11">
        <f t="shared" si="712"/>
        <v>1</v>
      </c>
      <c r="AF378" s="11">
        <f t="shared" si="713"/>
        <v>10</v>
      </c>
      <c r="AG378" s="12">
        <f t="shared" si="764"/>
        <v>172800</v>
      </c>
      <c r="AH378" s="12">
        <f t="shared" si="765"/>
        <v>416.3855421686747</v>
      </c>
      <c r="AI378" s="11">
        <f t="shared" si="766"/>
        <v>1</v>
      </c>
      <c r="AJ378" s="11">
        <f t="shared" si="714"/>
        <v>1</v>
      </c>
      <c r="AK378" s="11">
        <f t="shared" si="715"/>
        <v>2</v>
      </c>
      <c r="AL378" s="11">
        <f t="shared" si="716"/>
        <v>2017</v>
      </c>
      <c r="AM378" s="11">
        <f t="shared" si="717"/>
        <v>1</v>
      </c>
      <c r="AN378" s="11">
        <f t="shared" si="718"/>
        <v>400</v>
      </c>
      <c r="AO378" s="11">
        <f t="shared" si="719"/>
        <v>0</v>
      </c>
      <c r="AP378" s="11" t="str">
        <f t="shared" si="720"/>
        <v xml:space="preserve"> </v>
      </c>
      <c r="AQ378" s="11" t="str">
        <f t="shared" si="721"/>
        <v xml:space="preserve"> </v>
      </c>
      <c r="AR378" s="11" t="str">
        <f t="shared" si="722"/>
        <v xml:space="preserve"> </v>
      </c>
      <c r="AS378" s="11">
        <f t="shared" si="723"/>
        <v>0</v>
      </c>
      <c r="AT378" s="11" t="str">
        <f t="shared" si="724"/>
        <v xml:space="preserve"> </v>
      </c>
      <c r="AU378" s="11" t="str">
        <f t="shared" si="725"/>
        <v/>
      </c>
      <c r="AV378" s="11" t="str">
        <f t="shared" si="726"/>
        <v xml:space="preserve"> </v>
      </c>
      <c r="AW378" s="11" t="str">
        <f t="shared" si="727"/>
        <v xml:space="preserve"> </v>
      </c>
      <c r="AX378" s="11">
        <f t="shared" si="728"/>
        <v>0</v>
      </c>
      <c r="AY378" s="11" t="str">
        <f t="shared" si="729"/>
        <v xml:space="preserve"> </v>
      </c>
      <c r="AZ378" s="11" t="str">
        <f t="shared" si="730"/>
        <v xml:space="preserve"> </v>
      </c>
      <c r="BA378" s="11" t="str">
        <f t="shared" si="731"/>
        <v xml:space="preserve"> </v>
      </c>
      <c r="BB378" s="11" t="str">
        <f t="shared" si="732"/>
        <v xml:space="preserve"> </v>
      </c>
      <c r="BC378" s="11">
        <f t="shared" si="733"/>
        <v>0</v>
      </c>
      <c r="BD378" s="11" t="str">
        <f t="shared" si="734"/>
        <v xml:space="preserve"> </v>
      </c>
      <c r="BE378" s="11" t="str">
        <f t="shared" si="735"/>
        <v xml:space="preserve"> </v>
      </c>
      <c r="BF378" s="11" t="str">
        <f t="shared" si="736"/>
        <v xml:space="preserve"> </v>
      </c>
      <c r="BG378" s="11" t="str">
        <f t="shared" si="757"/>
        <v xml:space="preserve"> </v>
      </c>
      <c r="BH378" s="11" t="str">
        <f t="shared" si="737"/>
        <v xml:space="preserve"> </v>
      </c>
      <c r="BI378" s="11" t="str">
        <f t="shared" si="738"/>
        <v xml:space="preserve"> </v>
      </c>
      <c r="BJ378" s="11">
        <f t="shared" si="739"/>
        <v>0</v>
      </c>
      <c r="BK378" s="11" t="str">
        <f t="shared" si="740"/>
        <v/>
      </c>
      <c r="BL378" s="11" t="str">
        <f t="shared" si="741"/>
        <v xml:space="preserve"> </v>
      </c>
      <c r="BM378" s="11" t="str">
        <f t="shared" si="742"/>
        <v xml:space="preserve"> </v>
      </c>
      <c r="BN378" s="11" t="str">
        <f t="shared" si="743"/>
        <v xml:space="preserve"> </v>
      </c>
      <c r="BO378" s="11" t="str">
        <f t="shared" si="744"/>
        <v xml:space="preserve"> </v>
      </c>
      <c r="BP378" s="11" t="str">
        <f t="shared" si="745"/>
        <v xml:space="preserve"> </v>
      </c>
      <c r="BQ378" s="11" t="str">
        <f t="shared" si="746"/>
        <v>0</v>
      </c>
      <c r="BR378" s="25">
        <f t="shared" si="747"/>
        <v>0</v>
      </c>
      <c r="BS378" s="11" t="str">
        <f t="shared" si="748"/>
        <v>Not Present</v>
      </c>
      <c r="BT378" s="11" t="str">
        <f t="shared" si="749"/>
        <v>0</v>
      </c>
      <c r="BU378" s="12">
        <f t="shared" si="767"/>
        <v>1</v>
      </c>
      <c r="BV378" s="12">
        <f t="shared" si="768"/>
        <v>0</v>
      </c>
      <c r="BW378" s="12">
        <f t="shared" si="758"/>
        <v>1</v>
      </c>
      <c r="BX378" s="12">
        <f t="shared" si="769"/>
        <v>1</v>
      </c>
      <c r="BY378" s="11">
        <f t="shared" si="770"/>
        <v>1</v>
      </c>
      <c r="BZ378" s="11">
        <f t="shared" si="750"/>
        <v>1</v>
      </c>
      <c r="CA378" s="11">
        <f t="shared" si="751"/>
        <v>1</v>
      </c>
      <c r="CB378" s="11">
        <f t="shared" si="752"/>
        <v>1989</v>
      </c>
      <c r="CC378" s="11">
        <f t="shared" si="753"/>
        <v>3</v>
      </c>
      <c r="CD378" s="11" t="str">
        <f t="shared" si="754"/>
        <v>No</v>
      </c>
      <c r="CE378" s="11">
        <f t="shared" si="771"/>
        <v>0</v>
      </c>
      <c r="CF378" s="11">
        <f t="shared" si="772"/>
        <v>0</v>
      </c>
      <c r="CG378" s="11">
        <f t="shared" si="773"/>
        <v>1</v>
      </c>
      <c r="CH378" s="11">
        <f t="shared" si="774"/>
        <v>0</v>
      </c>
      <c r="CI378" s="11">
        <f t="shared" si="755"/>
        <v>0</v>
      </c>
      <c r="CJ378" s="11">
        <f t="shared" si="756"/>
        <v>3</v>
      </c>
    </row>
    <row r="379" spans="1:88" x14ac:dyDescent="0.3">
      <c r="A379" s="11">
        <f t="shared" si="687"/>
        <v>2017</v>
      </c>
      <c r="B379" s="11" t="str">
        <f t="shared" si="688"/>
        <v>07-03-2017 11:45:45 CET</v>
      </c>
      <c r="C379" s="11" t="str">
        <f t="shared" si="689"/>
        <v>Rwanda</v>
      </c>
      <c r="D379" s="11" t="str">
        <f t="shared" si="690"/>
        <v>Rulindo</v>
      </c>
      <c r="E379" s="11" t="str">
        <f t="shared" si="691"/>
        <v>Mbogo</v>
      </c>
      <c r="F379" s="11" t="str">
        <f t="shared" si="692"/>
        <v>Mushali</v>
      </c>
      <c r="G379" s="11" t="str">
        <f t="shared" si="693"/>
        <v>Buraro</v>
      </c>
      <c r="H379" s="11" t="str">
        <f t="shared" si="694"/>
        <v/>
      </c>
      <c r="I379" s="11" t="str">
        <f t="shared" si="695"/>
        <v/>
      </c>
      <c r="J379" s="11" t="str">
        <f t="shared" si="696"/>
        <v>Matyazo network</v>
      </c>
      <c r="K379" s="11">
        <f t="shared" si="697"/>
        <v>155</v>
      </c>
      <c r="L379" s="11">
        <f t="shared" si="759"/>
        <v>0</v>
      </c>
      <c r="M379" s="11">
        <f t="shared" si="760"/>
        <v>4</v>
      </c>
      <c r="N379" s="11">
        <f t="shared" si="761"/>
        <v>0</v>
      </c>
      <c r="O379" s="11">
        <f t="shared" si="698"/>
        <v>55</v>
      </c>
      <c r="P379" s="11">
        <f t="shared" si="699"/>
        <v>100</v>
      </c>
      <c r="Q379" s="13">
        <f t="shared" si="762"/>
        <v>0.35483870967741937</v>
      </c>
      <c r="R379" s="11">
        <f t="shared" si="763"/>
        <v>0</v>
      </c>
      <c r="S379" s="11">
        <f t="shared" si="700"/>
        <v>1</v>
      </c>
      <c r="T379" s="11">
        <f t="shared" si="701"/>
        <v>1</v>
      </c>
      <c r="U379" s="11" t="str">
        <f t="shared" si="702"/>
        <v>Piped Network -- Gravity Only</v>
      </c>
      <c r="V379" s="11">
        <f t="shared" si="703"/>
        <v>2016</v>
      </c>
      <c r="W379" s="11" t="str">
        <f t="shared" si="704"/>
        <v>Governement (District, Wasac) And Water For People</v>
      </c>
      <c r="X379" s="11" t="str">
        <f t="shared" si="705"/>
        <v>Spring</v>
      </c>
      <c r="Y379" s="11">
        <f t="shared" si="706"/>
        <v>3</v>
      </c>
      <c r="Z379" s="11">
        <f t="shared" si="707"/>
        <v>1</v>
      </c>
      <c r="AA379" s="11">
        <f t="shared" si="708"/>
        <v>1</v>
      </c>
      <c r="AB379" s="11" t="str">
        <f t="shared" si="709"/>
        <v>"Springbox" --Intake Structure At A Spring|Collection Chamber</v>
      </c>
      <c r="AC379" s="11">
        <f t="shared" si="710"/>
        <v>4</v>
      </c>
      <c r="AD379" s="11">
        <f t="shared" si="711"/>
        <v>2016</v>
      </c>
      <c r="AE379" s="11">
        <f t="shared" si="712"/>
        <v>1</v>
      </c>
      <c r="AF379" s="11">
        <f t="shared" si="713"/>
        <v>17</v>
      </c>
      <c r="AG379" s="12">
        <f t="shared" si="764"/>
        <v>101647.05882352941</v>
      </c>
      <c r="AH379" s="12">
        <f t="shared" si="765"/>
        <v>369.62566844919786</v>
      </c>
      <c r="AI379" s="11">
        <f t="shared" si="766"/>
        <v>1</v>
      </c>
      <c r="AJ379" s="11">
        <f t="shared" si="714"/>
        <v>1</v>
      </c>
      <c r="AK379" s="11">
        <f t="shared" si="715"/>
        <v>1</v>
      </c>
      <c r="AL379" s="11">
        <f t="shared" si="716"/>
        <v>2016</v>
      </c>
      <c r="AM379" s="11">
        <f t="shared" si="717"/>
        <v>1</v>
      </c>
      <c r="AN379" s="11">
        <f t="shared" si="718"/>
        <v>4300</v>
      </c>
      <c r="AO379" s="11">
        <f t="shared" si="719"/>
        <v>1</v>
      </c>
      <c r="AP379" s="11">
        <f t="shared" si="720"/>
        <v>1</v>
      </c>
      <c r="AQ379" s="11">
        <f t="shared" si="721"/>
        <v>2016</v>
      </c>
      <c r="AR379" s="11">
        <f t="shared" si="722"/>
        <v>1</v>
      </c>
      <c r="AS379" s="11">
        <f t="shared" si="723"/>
        <v>1</v>
      </c>
      <c r="AT379" s="11">
        <f t="shared" si="724"/>
        <v>2</v>
      </c>
      <c r="AU379" s="11" t="str">
        <f t="shared" si="725"/>
        <v>Air Release Chamber, Washout Chamber</v>
      </c>
      <c r="AV379" s="11">
        <f t="shared" si="726"/>
        <v>2016</v>
      </c>
      <c r="AW379" s="11">
        <f t="shared" si="727"/>
        <v>1</v>
      </c>
      <c r="AX379" s="11">
        <f t="shared" si="728"/>
        <v>1</v>
      </c>
      <c r="AY379" s="11">
        <f t="shared" si="729"/>
        <v>1</v>
      </c>
      <c r="AZ379" s="11">
        <f t="shared" si="730"/>
        <v>2016</v>
      </c>
      <c r="BA379" s="11">
        <f t="shared" si="731"/>
        <v>1</v>
      </c>
      <c r="BB379" s="11">
        <f t="shared" si="732"/>
        <v>1800</v>
      </c>
      <c r="BC379" s="11">
        <f t="shared" si="733"/>
        <v>0</v>
      </c>
      <c r="BD379" s="11" t="str">
        <f t="shared" si="734"/>
        <v xml:space="preserve"> </v>
      </c>
      <c r="BE379" s="11" t="str">
        <f t="shared" si="735"/>
        <v xml:space="preserve"> </v>
      </c>
      <c r="BF379" s="11" t="str">
        <f t="shared" si="736"/>
        <v xml:space="preserve"> </v>
      </c>
      <c r="BG379" s="11" t="str">
        <f t="shared" si="757"/>
        <v xml:space="preserve"> </v>
      </c>
      <c r="BH379" s="11" t="str">
        <f t="shared" si="737"/>
        <v xml:space="preserve"> </v>
      </c>
      <c r="BI379" s="11" t="str">
        <f t="shared" si="738"/>
        <v xml:space="preserve"> </v>
      </c>
      <c r="BJ379" s="11">
        <f t="shared" si="739"/>
        <v>0</v>
      </c>
      <c r="BK379" s="11" t="str">
        <f t="shared" si="740"/>
        <v/>
      </c>
      <c r="BL379" s="11" t="str">
        <f t="shared" si="741"/>
        <v xml:space="preserve"> </v>
      </c>
      <c r="BM379" s="11" t="str">
        <f t="shared" si="742"/>
        <v xml:space="preserve"> </v>
      </c>
      <c r="BN379" s="11" t="str">
        <f t="shared" si="743"/>
        <v xml:space="preserve"> </v>
      </c>
      <c r="BO379" s="11" t="str">
        <f t="shared" si="744"/>
        <v xml:space="preserve"> </v>
      </c>
      <c r="BP379" s="11" t="str">
        <f t="shared" si="745"/>
        <v xml:space="preserve"> </v>
      </c>
      <c r="BQ379" s="11" t="str">
        <f t="shared" si="746"/>
        <v>0</v>
      </c>
      <c r="BR379" s="25">
        <f t="shared" si="747"/>
        <v>0</v>
      </c>
      <c r="BS379" s="11" t="str">
        <f t="shared" si="748"/>
        <v>Not Present</v>
      </c>
      <c r="BT379" s="11" t="str">
        <f t="shared" si="749"/>
        <v>0</v>
      </c>
      <c r="BU379" s="12">
        <f t="shared" si="767"/>
        <v>1</v>
      </c>
      <c r="BV379" s="12">
        <f t="shared" si="768"/>
        <v>0</v>
      </c>
      <c r="BW379" s="12">
        <f t="shared" si="758"/>
        <v>1</v>
      </c>
      <c r="BX379" s="12">
        <f t="shared" si="769"/>
        <v>1</v>
      </c>
      <c r="BY379" s="11">
        <f t="shared" si="770"/>
        <v>1</v>
      </c>
      <c r="BZ379" s="11">
        <f t="shared" si="750"/>
        <v>1</v>
      </c>
      <c r="CA379" s="11">
        <f t="shared" si="751"/>
        <v>4</v>
      </c>
      <c r="CB379" s="11">
        <f t="shared" si="752"/>
        <v>2016</v>
      </c>
      <c r="CC379" s="11">
        <f t="shared" si="753"/>
        <v>1</v>
      </c>
      <c r="CD379" s="11" t="str">
        <f t="shared" si="754"/>
        <v>No</v>
      </c>
      <c r="CE379" s="11">
        <f t="shared" si="771"/>
        <v>0</v>
      </c>
      <c r="CF379" s="11">
        <f t="shared" si="772"/>
        <v>0</v>
      </c>
      <c r="CG379" s="11">
        <f t="shared" si="773"/>
        <v>1</v>
      </c>
      <c r="CH379" s="11">
        <f t="shared" si="774"/>
        <v>0</v>
      </c>
      <c r="CI379" s="11">
        <f t="shared" si="755"/>
        <v>1</v>
      </c>
      <c r="CJ379" s="11">
        <f t="shared" si="756"/>
        <v>1</v>
      </c>
    </row>
    <row r="380" spans="1:88" x14ac:dyDescent="0.3">
      <c r="A380" s="11">
        <f t="shared" si="687"/>
        <v>2017</v>
      </c>
      <c r="B380" s="11" t="str">
        <f t="shared" si="688"/>
        <v>02-01-2015 05:51:32 CET</v>
      </c>
      <c r="C380" s="11" t="str">
        <f t="shared" si="689"/>
        <v>Rwanda</v>
      </c>
      <c r="D380" s="11" t="str">
        <f t="shared" si="690"/>
        <v>Rulindo</v>
      </c>
      <c r="E380" s="11" t="str">
        <f t="shared" si="691"/>
        <v>Cyungo</v>
      </c>
      <c r="F380" s="11" t="str">
        <f t="shared" si="692"/>
        <v>Burehe</v>
      </c>
      <c r="G380" s="11" t="str">
        <f t="shared" si="693"/>
        <v>Sove</v>
      </c>
      <c r="H380" s="11" t="str">
        <f t="shared" si="694"/>
        <v/>
      </c>
      <c r="I380" s="11" t="str">
        <f t="shared" si="695"/>
        <v/>
      </c>
      <c r="J380" s="11" t="str">
        <f t="shared" si="696"/>
        <v>Nyamagana</v>
      </c>
      <c r="K380" s="11">
        <f t="shared" si="697"/>
        <v>30</v>
      </c>
      <c r="L380" s="11">
        <f t="shared" si="759"/>
        <v>20456</v>
      </c>
      <c r="M380" s="11">
        <f t="shared" si="760"/>
        <v>36</v>
      </c>
      <c r="N380" s="11">
        <f t="shared" si="761"/>
        <v>568.22222222222217</v>
      </c>
      <c r="O380" s="11">
        <f t="shared" si="698"/>
        <v>15</v>
      </c>
      <c r="P380" s="11">
        <f t="shared" si="699"/>
        <v>15</v>
      </c>
      <c r="Q380" s="13">
        <f t="shared" si="762"/>
        <v>0.5</v>
      </c>
      <c r="R380" s="11">
        <f t="shared" si="763"/>
        <v>0</v>
      </c>
      <c r="S380" s="11">
        <f t="shared" si="700"/>
        <v>0</v>
      </c>
      <c r="T380" s="11">
        <f t="shared" si="701"/>
        <v>1</v>
      </c>
      <c r="U380" s="11" t="str">
        <f t="shared" si="702"/>
        <v>Piped Network -- Gravity Only</v>
      </c>
      <c r="V380" s="11">
        <f t="shared" si="703"/>
        <v>2011</v>
      </c>
      <c r="W380" s="11" t="str">
        <f t="shared" si="704"/>
        <v>Government And African Development Bank</v>
      </c>
      <c r="X380" s="11" t="str">
        <f t="shared" si="705"/>
        <v>Spring</v>
      </c>
      <c r="Y380" s="11">
        <f t="shared" si="706"/>
        <v>2</v>
      </c>
      <c r="Z380" s="11">
        <f t="shared" si="707"/>
        <v>1</v>
      </c>
      <c r="AA380" s="11">
        <f t="shared" si="708"/>
        <v>1</v>
      </c>
      <c r="AB380" s="11" t="str">
        <f t="shared" si="709"/>
        <v>"Springbox" --Intake Structure At A Spring</v>
      </c>
      <c r="AC380" s="11">
        <f t="shared" si="710"/>
        <v>1</v>
      </c>
      <c r="AD380" s="11">
        <f t="shared" si="711"/>
        <v>2015</v>
      </c>
      <c r="AE380" s="11">
        <f t="shared" si="712"/>
        <v>1</v>
      </c>
      <c r="AF380" s="11">
        <f t="shared" si="713"/>
        <v>5</v>
      </c>
      <c r="AG380" s="12">
        <f t="shared" si="764"/>
        <v>345600</v>
      </c>
      <c r="AH380" s="12">
        <f t="shared" si="765"/>
        <v>4608</v>
      </c>
      <c r="AI380" s="11">
        <f t="shared" si="766"/>
        <v>1</v>
      </c>
      <c r="AJ380" s="11">
        <f t="shared" si="714"/>
        <v>1</v>
      </c>
      <c r="AK380" s="11">
        <f t="shared" si="715"/>
        <v>2</v>
      </c>
      <c r="AL380" s="11">
        <f t="shared" si="716"/>
        <v>2015</v>
      </c>
      <c r="AM380" s="11">
        <f t="shared" si="717"/>
        <v>2</v>
      </c>
      <c r="AN380" s="11">
        <f t="shared" si="718"/>
        <v>2100</v>
      </c>
      <c r="AO380" s="11">
        <f t="shared" si="719"/>
        <v>1</v>
      </c>
      <c r="AP380" s="11">
        <f t="shared" si="720"/>
        <v>29</v>
      </c>
      <c r="AQ380" s="11">
        <f t="shared" si="721"/>
        <v>2011</v>
      </c>
      <c r="AR380" s="11">
        <f t="shared" si="722"/>
        <v>1</v>
      </c>
      <c r="AS380" s="11">
        <f t="shared" si="723"/>
        <v>1</v>
      </c>
      <c r="AT380" s="11">
        <f t="shared" si="724"/>
        <v>15</v>
      </c>
      <c r="AU380" s="11" t="str">
        <f t="shared" si="725"/>
        <v>Pressure Break Tank|Distribution Chamber</v>
      </c>
      <c r="AV380" s="11">
        <f t="shared" si="726"/>
        <v>2011</v>
      </c>
      <c r="AW380" s="11">
        <f t="shared" si="727"/>
        <v>1</v>
      </c>
      <c r="AX380" s="11">
        <f t="shared" si="728"/>
        <v>1</v>
      </c>
      <c r="AY380" s="11">
        <f t="shared" si="729"/>
        <v>3</v>
      </c>
      <c r="AZ380" s="11">
        <f t="shared" si="730"/>
        <v>2011</v>
      </c>
      <c r="BA380" s="11">
        <f t="shared" si="731"/>
        <v>2</v>
      </c>
      <c r="BB380" s="11">
        <f t="shared" si="732"/>
        <v>37000</v>
      </c>
      <c r="BC380" s="11">
        <f t="shared" si="733"/>
        <v>0</v>
      </c>
      <c r="BD380" s="11" t="str">
        <f t="shared" si="734"/>
        <v xml:space="preserve"> </v>
      </c>
      <c r="BE380" s="11" t="str">
        <f t="shared" si="735"/>
        <v xml:space="preserve"> </v>
      </c>
      <c r="BF380" s="11" t="str">
        <f t="shared" si="736"/>
        <v xml:space="preserve"> </v>
      </c>
      <c r="BG380" s="11" t="str">
        <f t="shared" si="757"/>
        <v xml:space="preserve"> </v>
      </c>
      <c r="BH380" s="11" t="str">
        <f t="shared" si="737"/>
        <v xml:space="preserve"> </v>
      </c>
      <c r="BI380" s="11" t="str">
        <f t="shared" si="738"/>
        <v xml:space="preserve"> </v>
      </c>
      <c r="BJ380" s="11">
        <f t="shared" si="739"/>
        <v>0</v>
      </c>
      <c r="BK380" s="11" t="str">
        <f t="shared" si="740"/>
        <v/>
      </c>
      <c r="BL380" s="11" t="str">
        <f t="shared" si="741"/>
        <v xml:space="preserve"> </v>
      </c>
      <c r="BM380" s="11" t="str">
        <f t="shared" si="742"/>
        <v xml:space="preserve"> </v>
      </c>
      <c r="BN380" s="11" t="str">
        <f t="shared" si="743"/>
        <v xml:space="preserve"> </v>
      </c>
      <c r="BO380" s="11" t="str">
        <f t="shared" si="744"/>
        <v xml:space="preserve"> </v>
      </c>
      <c r="BP380" s="11" t="str">
        <f t="shared" si="745"/>
        <v xml:space="preserve"> </v>
      </c>
      <c r="BQ380" s="11" t="str">
        <f t="shared" si="746"/>
        <v>0</v>
      </c>
      <c r="BR380" s="25">
        <f t="shared" si="747"/>
        <v>0</v>
      </c>
      <c r="BS380" s="11" t="str">
        <f t="shared" si="748"/>
        <v>Not Present</v>
      </c>
      <c r="BT380" s="11" t="str">
        <f t="shared" si="749"/>
        <v>0</v>
      </c>
      <c r="BU380" s="12">
        <f t="shared" si="767"/>
        <v>1</v>
      </c>
      <c r="BV380" s="12">
        <f t="shared" si="768"/>
        <v>0</v>
      </c>
      <c r="BW380" s="12">
        <f t="shared" si="758"/>
        <v>1</v>
      </c>
      <c r="BX380" s="12">
        <f t="shared" si="769"/>
        <v>1</v>
      </c>
      <c r="BY380" s="11">
        <f t="shared" si="770"/>
        <v>1</v>
      </c>
      <c r="BZ380" s="11">
        <f t="shared" si="750"/>
        <v>1</v>
      </c>
      <c r="CA380" s="11">
        <f t="shared" si="751"/>
        <v>29</v>
      </c>
      <c r="CB380" s="11">
        <f t="shared" si="752"/>
        <v>2011</v>
      </c>
      <c r="CC380" s="11">
        <f t="shared" si="753"/>
        <v>2</v>
      </c>
      <c r="CD380" s="11" t="str">
        <f t="shared" si="754"/>
        <v>Yes</v>
      </c>
      <c r="CE380" s="11">
        <f t="shared" si="771"/>
        <v>10</v>
      </c>
      <c r="CF380" s="11">
        <f t="shared" si="772"/>
        <v>30</v>
      </c>
      <c r="CG380" s="11">
        <f t="shared" si="773"/>
        <v>0</v>
      </c>
      <c r="CH380" s="11">
        <f t="shared" si="774"/>
        <v>300</v>
      </c>
      <c r="CI380" s="11">
        <f t="shared" si="755"/>
        <v>0</v>
      </c>
      <c r="CJ380" s="11">
        <f t="shared" si="756"/>
        <v>2</v>
      </c>
    </row>
    <row r="381" spans="1:88" x14ac:dyDescent="0.3">
      <c r="A381" s="11">
        <f t="shared" si="687"/>
        <v>2017</v>
      </c>
      <c r="B381" s="11" t="str">
        <f t="shared" si="688"/>
        <v>24-03-2017 12:47:07 CET</v>
      </c>
      <c r="C381" s="11" t="str">
        <f t="shared" si="689"/>
        <v>Rwanda</v>
      </c>
      <c r="D381" s="11" t="str">
        <f t="shared" si="690"/>
        <v>Rulindo</v>
      </c>
      <c r="E381" s="11" t="str">
        <f t="shared" si="691"/>
        <v>Masoro</v>
      </c>
      <c r="F381" s="11" t="str">
        <f t="shared" si="692"/>
        <v>Nyamyumba</v>
      </c>
      <c r="G381" s="11" t="str">
        <f t="shared" si="693"/>
        <v>Kigomwa</v>
      </c>
      <c r="H381" s="11" t="str">
        <f t="shared" si="694"/>
        <v/>
      </c>
      <c r="I381" s="11" t="str">
        <f t="shared" si="695"/>
        <v/>
      </c>
      <c r="J381" s="11" t="str">
        <f t="shared" si="696"/>
        <v>marenge</v>
      </c>
      <c r="K381" s="11">
        <f t="shared" si="697"/>
        <v>118</v>
      </c>
      <c r="L381" s="11">
        <f t="shared" si="759"/>
        <v>5544</v>
      </c>
      <c r="M381" s="11">
        <f t="shared" si="760"/>
        <v>14</v>
      </c>
      <c r="N381" s="11">
        <f t="shared" si="761"/>
        <v>396</v>
      </c>
      <c r="O381" s="11">
        <f t="shared" si="698"/>
        <v>118</v>
      </c>
      <c r="P381" s="11" t="str">
        <f t="shared" si="699"/>
        <v xml:space="preserve"> </v>
      </c>
      <c r="Q381" s="13">
        <f t="shared" si="762"/>
        <v>1</v>
      </c>
      <c r="R381" s="11">
        <f t="shared" si="763"/>
        <v>1</v>
      </c>
      <c r="S381" s="11">
        <f t="shared" si="700"/>
        <v>0</v>
      </c>
      <c r="T381" s="11">
        <f t="shared" si="701"/>
        <v>1</v>
      </c>
      <c r="U381" s="11" t="str">
        <f t="shared" si="702"/>
        <v>Piped Network With Pump</v>
      </c>
      <c r="V381" s="11">
        <f t="shared" si="703"/>
        <v>1998</v>
      </c>
      <c r="W381" s="11" t="str">
        <f t="shared" si="704"/>
        <v>Governement (District, Wasac) And Water For People</v>
      </c>
      <c r="X381" s="11" t="str">
        <f t="shared" si="705"/>
        <v>Spring</v>
      </c>
      <c r="Y381" s="11">
        <f t="shared" si="706"/>
        <v>2</v>
      </c>
      <c r="Z381" s="11">
        <f t="shared" si="707"/>
        <v>1</v>
      </c>
      <c r="AA381" s="11">
        <f t="shared" si="708"/>
        <v>1</v>
      </c>
      <c r="AB381" s="11" t="str">
        <f t="shared" si="709"/>
        <v>"Springbox" --Intake Structure At A Spring</v>
      </c>
      <c r="AC381" s="11">
        <f t="shared" si="710"/>
        <v>2</v>
      </c>
      <c r="AD381" s="11">
        <f t="shared" si="711"/>
        <v>2016</v>
      </c>
      <c r="AE381" s="11">
        <f t="shared" si="712"/>
        <v>1</v>
      </c>
      <c r="AF381" s="11">
        <f t="shared" si="713"/>
        <v>20</v>
      </c>
      <c r="AG381" s="12">
        <f t="shared" si="764"/>
        <v>86400</v>
      </c>
      <c r="AH381" s="12">
        <f t="shared" si="765"/>
        <v>146.4406779661017</v>
      </c>
      <c r="AI381" s="11">
        <f t="shared" si="766"/>
        <v>1</v>
      </c>
      <c r="AJ381" s="11">
        <f t="shared" si="714"/>
        <v>1</v>
      </c>
      <c r="AK381" s="11">
        <f t="shared" si="715"/>
        <v>2</v>
      </c>
      <c r="AL381" s="11">
        <f t="shared" si="716"/>
        <v>2016</v>
      </c>
      <c r="AM381" s="11">
        <f t="shared" si="717"/>
        <v>1</v>
      </c>
      <c r="AN381" s="11">
        <f t="shared" si="718"/>
        <v>500</v>
      </c>
      <c r="AO381" s="11">
        <f t="shared" si="719"/>
        <v>1</v>
      </c>
      <c r="AP381" s="11">
        <f t="shared" si="720"/>
        <v>15</v>
      </c>
      <c r="AQ381" s="11">
        <f t="shared" si="721"/>
        <v>2016</v>
      </c>
      <c r="AR381" s="11">
        <f t="shared" si="722"/>
        <v>1</v>
      </c>
      <c r="AS381" s="11">
        <f t="shared" si="723"/>
        <v>1</v>
      </c>
      <c r="AT381" s="11" t="str">
        <f t="shared" si="724"/>
        <v xml:space="preserve"> </v>
      </c>
      <c r="AU381" s="11" t="str">
        <f t="shared" si="725"/>
        <v>Sedimentation Tank</v>
      </c>
      <c r="AV381" s="11">
        <f t="shared" si="726"/>
        <v>2016</v>
      </c>
      <c r="AW381" s="11">
        <f t="shared" si="727"/>
        <v>1</v>
      </c>
      <c r="AX381" s="11">
        <f t="shared" si="728"/>
        <v>1</v>
      </c>
      <c r="AY381" s="11">
        <f t="shared" si="729"/>
        <v>2</v>
      </c>
      <c r="AZ381" s="11">
        <f t="shared" si="730"/>
        <v>2016</v>
      </c>
      <c r="BA381" s="11">
        <f t="shared" si="731"/>
        <v>1</v>
      </c>
      <c r="BB381" s="11">
        <f t="shared" si="732"/>
        <v>500</v>
      </c>
      <c r="BC381" s="11">
        <f t="shared" si="733"/>
        <v>1</v>
      </c>
      <c r="BD381" s="11">
        <f t="shared" si="734"/>
        <v>1</v>
      </c>
      <c r="BE381" s="11">
        <f t="shared" si="735"/>
        <v>2016</v>
      </c>
      <c r="BF381" s="11">
        <f t="shared" si="736"/>
        <v>1</v>
      </c>
      <c r="BG381" s="11">
        <f t="shared" si="757"/>
        <v>1</v>
      </c>
      <c r="BH381" s="11">
        <f t="shared" si="737"/>
        <v>2016</v>
      </c>
      <c r="BI381" s="11">
        <f t="shared" si="738"/>
        <v>1</v>
      </c>
      <c r="BJ381" s="11">
        <f t="shared" si="739"/>
        <v>1</v>
      </c>
      <c r="BK381" s="11" t="str">
        <f t="shared" si="740"/>
        <v>Filtration</v>
      </c>
      <c r="BL381" s="11">
        <f t="shared" si="741"/>
        <v>2016</v>
      </c>
      <c r="BM381" s="11">
        <f t="shared" si="742"/>
        <v>1</v>
      </c>
      <c r="BN381" s="11">
        <f t="shared" si="743"/>
        <v>0</v>
      </c>
      <c r="BO381" s="11" t="str">
        <f t="shared" si="744"/>
        <v xml:space="preserve"> </v>
      </c>
      <c r="BP381" s="11" t="str">
        <f t="shared" si="745"/>
        <v xml:space="preserve"> </v>
      </c>
      <c r="BQ381" s="11" t="str">
        <f t="shared" si="746"/>
        <v>0</v>
      </c>
      <c r="BR381" s="25">
        <f t="shared" si="747"/>
        <v>0</v>
      </c>
      <c r="BS381" s="11" t="str">
        <f t="shared" si="748"/>
        <v>Not Present</v>
      </c>
      <c r="BT381" s="11" t="str">
        <f t="shared" si="749"/>
        <v>0</v>
      </c>
      <c r="BU381" s="12">
        <f t="shared" si="767"/>
        <v>1</v>
      </c>
      <c r="BV381" s="12">
        <f t="shared" si="768"/>
        <v>0</v>
      </c>
      <c r="BW381" s="12">
        <f t="shared" si="758"/>
        <v>1</v>
      </c>
      <c r="BX381" s="12">
        <f t="shared" si="769"/>
        <v>1</v>
      </c>
      <c r="BY381" s="11">
        <f t="shared" si="770"/>
        <v>1</v>
      </c>
      <c r="BZ381" s="11">
        <f t="shared" si="750"/>
        <v>1</v>
      </c>
      <c r="CA381" s="11">
        <f t="shared" si="751"/>
        <v>3</v>
      </c>
      <c r="CB381" s="11">
        <f t="shared" si="752"/>
        <v>2016</v>
      </c>
      <c r="CC381" s="11">
        <f t="shared" si="753"/>
        <v>1</v>
      </c>
      <c r="CD381" s="11" t="str">
        <f t="shared" si="754"/>
        <v>No</v>
      </c>
      <c r="CE381" s="11">
        <f t="shared" si="771"/>
        <v>0</v>
      </c>
      <c r="CF381" s="11">
        <f t="shared" si="772"/>
        <v>0</v>
      </c>
      <c r="CG381" s="11">
        <f t="shared" si="773"/>
        <v>1</v>
      </c>
      <c r="CH381" s="11">
        <f t="shared" si="774"/>
        <v>0</v>
      </c>
      <c r="CI381" s="11">
        <f t="shared" si="755"/>
        <v>1</v>
      </c>
      <c r="CJ381" s="11">
        <f t="shared" si="756"/>
        <v>1</v>
      </c>
    </row>
    <row r="382" spans="1:88" x14ac:dyDescent="0.3">
      <c r="A382" s="11">
        <f t="shared" si="687"/>
        <v>2017</v>
      </c>
      <c r="B382" s="11" t="str">
        <f t="shared" si="688"/>
        <v>09-03-2017 19:44:51 CET</v>
      </c>
      <c r="C382" s="11" t="str">
        <f t="shared" si="689"/>
        <v>Rwanda</v>
      </c>
      <c r="D382" s="11" t="str">
        <f t="shared" si="690"/>
        <v>Rulindo</v>
      </c>
      <c r="E382" s="11" t="str">
        <f t="shared" si="691"/>
        <v>Shyorongi</v>
      </c>
      <c r="F382" s="11" t="str">
        <f t="shared" si="692"/>
        <v>Rubona</v>
      </c>
      <c r="G382" s="11" t="str">
        <f t="shared" si="693"/>
        <v>Kigali</v>
      </c>
      <c r="H382" s="11" t="str">
        <f t="shared" si="694"/>
        <v/>
      </c>
      <c r="I382" s="11" t="str">
        <f t="shared" si="695"/>
        <v/>
      </c>
      <c r="J382" s="11" t="str">
        <f t="shared" si="696"/>
        <v>Gisoro- Nyundo network</v>
      </c>
      <c r="K382" s="11">
        <f t="shared" si="697"/>
        <v>220</v>
      </c>
      <c r="L382" s="11">
        <f t="shared" si="759"/>
        <v>2297</v>
      </c>
      <c r="M382" s="11">
        <f t="shared" si="760"/>
        <v>10</v>
      </c>
      <c r="N382" s="11">
        <f t="shared" si="761"/>
        <v>229.7</v>
      </c>
      <c r="O382" s="11">
        <f t="shared" si="698"/>
        <v>110</v>
      </c>
      <c r="P382" s="11">
        <f t="shared" si="699"/>
        <v>110</v>
      </c>
      <c r="Q382" s="13">
        <f t="shared" si="762"/>
        <v>0.5</v>
      </c>
      <c r="R382" s="11">
        <f t="shared" si="763"/>
        <v>0</v>
      </c>
      <c r="S382" s="11">
        <f t="shared" si="700"/>
        <v>1</v>
      </c>
      <c r="T382" s="11">
        <f t="shared" si="701"/>
        <v>1</v>
      </c>
      <c r="U382" s="11" t="str">
        <f t="shared" si="702"/>
        <v>Piped Network -- Gravity Only</v>
      </c>
      <c r="V382" s="11">
        <f t="shared" si="703"/>
        <v>2013</v>
      </c>
      <c r="W382" s="11" t="str">
        <f t="shared" si="704"/>
        <v>Governement (District, Wasac) And Water For People</v>
      </c>
      <c r="X382" s="11" t="str">
        <f t="shared" si="705"/>
        <v>Spring</v>
      </c>
      <c r="Y382" s="11">
        <f t="shared" si="706"/>
        <v>1</v>
      </c>
      <c r="Z382" s="11">
        <f t="shared" si="707"/>
        <v>1</v>
      </c>
      <c r="AA382" s="11">
        <f t="shared" si="708"/>
        <v>1</v>
      </c>
      <c r="AB382" s="11" t="str">
        <f t="shared" si="709"/>
        <v>"Springbox" --Intake Structure At A Spring</v>
      </c>
      <c r="AC382" s="11">
        <f t="shared" si="710"/>
        <v>1</v>
      </c>
      <c r="AD382" s="11">
        <f t="shared" si="711"/>
        <v>2013</v>
      </c>
      <c r="AE382" s="11">
        <f t="shared" si="712"/>
        <v>1</v>
      </c>
      <c r="AF382" s="11">
        <f t="shared" si="713"/>
        <v>13</v>
      </c>
      <c r="AG382" s="12">
        <f t="shared" si="764"/>
        <v>132923.07692307694</v>
      </c>
      <c r="AH382" s="12">
        <f t="shared" si="765"/>
        <v>241.67832167832171</v>
      </c>
      <c r="AI382" s="11">
        <f t="shared" si="766"/>
        <v>1</v>
      </c>
      <c r="AJ382" s="11">
        <f t="shared" si="714"/>
        <v>1</v>
      </c>
      <c r="AK382" s="11">
        <f t="shared" si="715"/>
        <v>1</v>
      </c>
      <c r="AL382" s="11">
        <f t="shared" si="716"/>
        <v>2013</v>
      </c>
      <c r="AM382" s="11">
        <f t="shared" si="717"/>
        <v>1</v>
      </c>
      <c r="AN382" s="11">
        <f t="shared" si="718"/>
        <v>30</v>
      </c>
      <c r="AO382" s="11">
        <f t="shared" si="719"/>
        <v>1</v>
      </c>
      <c r="AP382" s="11">
        <f t="shared" si="720"/>
        <v>6</v>
      </c>
      <c r="AQ382" s="11">
        <f t="shared" si="721"/>
        <v>2013</v>
      </c>
      <c r="AR382" s="11">
        <f t="shared" si="722"/>
        <v>2</v>
      </c>
      <c r="AS382" s="11">
        <f t="shared" si="723"/>
        <v>1</v>
      </c>
      <c r="AT382" s="11">
        <f t="shared" si="724"/>
        <v>10</v>
      </c>
      <c r="AU382" s="11" t="str">
        <f t="shared" si="725"/>
        <v>Pressure Break Tank|Distribution Chamber|Ventouse, Washout</v>
      </c>
      <c r="AV382" s="11">
        <f t="shared" si="726"/>
        <v>2013</v>
      </c>
      <c r="AW382" s="11">
        <f t="shared" si="727"/>
        <v>1</v>
      </c>
      <c r="AX382" s="11">
        <f t="shared" si="728"/>
        <v>1</v>
      </c>
      <c r="AY382" s="11">
        <f t="shared" si="729"/>
        <v>2</v>
      </c>
      <c r="AZ382" s="11">
        <f t="shared" si="730"/>
        <v>2013</v>
      </c>
      <c r="BA382" s="11">
        <f t="shared" si="731"/>
        <v>1</v>
      </c>
      <c r="BB382" s="11">
        <f t="shared" si="732"/>
        <v>7000</v>
      </c>
      <c r="BC382" s="11">
        <f t="shared" si="733"/>
        <v>0</v>
      </c>
      <c r="BD382" s="11" t="str">
        <f t="shared" si="734"/>
        <v xml:space="preserve"> </v>
      </c>
      <c r="BE382" s="11" t="str">
        <f t="shared" si="735"/>
        <v xml:space="preserve"> </v>
      </c>
      <c r="BF382" s="11" t="str">
        <f t="shared" si="736"/>
        <v xml:space="preserve"> </v>
      </c>
      <c r="BG382" s="11" t="str">
        <f t="shared" si="757"/>
        <v xml:space="preserve"> </v>
      </c>
      <c r="BH382" s="11" t="str">
        <f t="shared" si="737"/>
        <v xml:space="preserve"> </v>
      </c>
      <c r="BI382" s="11" t="str">
        <f t="shared" si="738"/>
        <v xml:space="preserve"> </v>
      </c>
      <c r="BJ382" s="11">
        <f t="shared" si="739"/>
        <v>0</v>
      </c>
      <c r="BK382" s="11" t="str">
        <f t="shared" si="740"/>
        <v/>
      </c>
      <c r="BL382" s="11" t="str">
        <f t="shared" si="741"/>
        <v xml:space="preserve"> </v>
      </c>
      <c r="BM382" s="11" t="str">
        <f t="shared" si="742"/>
        <v xml:space="preserve"> </v>
      </c>
      <c r="BN382" s="11" t="str">
        <f t="shared" si="743"/>
        <v xml:space="preserve"> </v>
      </c>
      <c r="BO382" s="11" t="str">
        <f t="shared" si="744"/>
        <v xml:space="preserve"> </v>
      </c>
      <c r="BP382" s="11" t="str">
        <f t="shared" si="745"/>
        <v xml:space="preserve"> </v>
      </c>
      <c r="BQ382" s="11" t="str">
        <f t="shared" si="746"/>
        <v>0</v>
      </c>
      <c r="BR382" s="25">
        <f t="shared" si="747"/>
        <v>0</v>
      </c>
      <c r="BS382" s="11" t="str">
        <f t="shared" si="748"/>
        <v>Not Present</v>
      </c>
      <c r="BT382" s="11" t="str">
        <f t="shared" si="749"/>
        <v>0</v>
      </c>
      <c r="BU382" s="12">
        <f t="shared" si="767"/>
        <v>1</v>
      </c>
      <c r="BV382" s="12">
        <f t="shared" si="768"/>
        <v>0</v>
      </c>
      <c r="BW382" s="12">
        <f t="shared" si="758"/>
        <v>1</v>
      </c>
      <c r="BX382" s="12">
        <f t="shared" si="769"/>
        <v>1</v>
      </c>
      <c r="BY382" s="11">
        <f t="shared" si="770"/>
        <v>1</v>
      </c>
      <c r="BZ382" s="11">
        <f t="shared" si="750"/>
        <v>1</v>
      </c>
      <c r="CA382" s="11">
        <f t="shared" si="751"/>
        <v>1</v>
      </c>
      <c r="CB382" s="11">
        <f t="shared" si="752"/>
        <v>2013</v>
      </c>
      <c r="CC382" s="11">
        <f t="shared" si="753"/>
        <v>1</v>
      </c>
      <c r="CD382" s="11" t="str">
        <f t="shared" si="754"/>
        <v>No</v>
      </c>
      <c r="CE382" s="11">
        <f t="shared" si="771"/>
        <v>0</v>
      </c>
      <c r="CF382" s="11">
        <f t="shared" si="772"/>
        <v>0</v>
      </c>
      <c r="CG382" s="11">
        <f t="shared" si="773"/>
        <v>1</v>
      </c>
      <c r="CH382" s="11">
        <f t="shared" si="774"/>
        <v>0</v>
      </c>
      <c r="CI382" s="11">
        <f t="shared" si="755"/>
        <v>1</v>
      </c>
      <c r="CJ382" s="11">
        <f t="shared" si="756"/>
        <v>1</v>
      </c>
    </row>
    <row r="383" spans="1:88" x14ac:dyDescent="0.3">
      <c r="A383" s="11">
        <f t="shared" si="687"/>
        <v>2017</v>
      </c>
      <c r="B383" s="11" t="str">
        <f t="shared" si="688"/>
        <v>16-03-2017 08:41:47 CET</v>
      </c>
      <c r="C383" s="11" t="str">
        <f t="shared" si="689"/>
        <v>Rwanda</v>
      </c>
      <c r="D383" s="11" t="str">
        <f t="shared" si="690"/>
        <v>Rulindo</v>
      </c>
      <c r="E383" s="11" t="str">
        <f t="shared" si="691"/>
        <v>Cyinzuzi</v>
      </c>
      <c r="F383" s="11" t="str">
        <f t="shared" si="692"/>
        <v>Budakiranya</v>
      </c>
      <c r="G383" s="11" t="str">
        <f t="shared" si="693"/>
        <v>Gatagara</v>
      </c>
      <c r="H383" s="11" t="str">
        <f t="shared" si="694"/>
        <v/>
      </c>
      <c r="I383" s="11" t="str">
        <f t="shared" si="695"/>
        <v/>
      </c>
      <c r="J383" s="11" t="str">
        <f t="shared" si="696"/>
        <v>0</v>
      </c>
      <c r="K383" s="11">
        <f t="shared" si="697"/>
        <v>725</v>
      </c>
      <c r="L383" s="11">
        <f t="shared" si="759"/>
        <v>6572</v>
      </c>
      <c r="M383" s="11">
        <f t="shared" si="760"/>
        <v>15</v>
      </c>
      <c r="N383" s="11">
        <f t="shared" si="761"/>
        <v>438.13333333333333</v>
      </c>
      <c r="O383" s="11">
        <f t="shared" si="698"/>
        <v>725</v>
      </c>
      <c r="P383" s="11" t="str">
        <f t="shared" si="699"/>
        <v xml:space="preserve"> </v>
      </c>
      <c r="Q383" s="13">
        <f t="shared" si="762"/>
        <v>1</v>
      </c>
      <c r="R383" s="11">
        <f t="shared" si="763"/>
        <v>1</v>
      </c>
      <c r="S383" s="11">
        <f t="shared" si="700"/>
        <v>0</v>
      </c>
      <c r="T383" s="11">
        <f t="shared" si="701"/>
        <v>1</v>
      </c>
      <c r="U383" s="11" t="str">
        <f t="shared" si="702"/>
        <v>Piped Network With Pump</v>
      </c>
      <c r="V383" s="11">
        <f t="shared" si="703"/>
        <v>2016</v>
      </c>
      <c r="W383" s="11" t="str">
        <f t="shared" si="704"/>
        <v>Governement (District, Wasac) And Water For People</v>
      </c>
      <c r="X383" s="11" t="str">
        <f t="shared" si="705"/>
        <v>Spring</v>
      </c>
      <c r="Y383" s="11">
        <f t="shared" si="706"/>
        <v>2</v>
      </c>
      <c r="Z383" s="11">
        <f t="shared" si="707"/>
        <v>1</v>
      </c>
      <c r="AA383" s="11">
        <f t="shared" si="708"/>
        <v>1</v>
      </c>
      <c r="AB383" s="11" t="str">
        <f t="shared" si="709"/>
        <v/>
      </c>
      <c r="AC383" s="11">
        <f t="shared" si="710"/>
        <v>1</v>
      </c>
      <c r="AD383" s="11">
        <f t="shared" si="711"/>
        <v>2016</v>
      </c>
      <c r="AE383" s="11">
        <f t="shared" si="712"/>
        <v>1</v>
      </c>
      <c r="AF383" s="11">
        <f t="shared" si="713"/>
        <v>3</v>
      </c>
      <c r="AG383" s="12">
        <f t="shared" si="764"/>
        <v>576000</v>
      </c>
      <c r="AH383" s="12">
        <f t="shared" si="765"/>
        <v>158.89655172413794</v>
      </c>
      <c r="AI383" s="11">
        <f t="shared" si="766"/>
        <v>1</v>
      </c>
      <c r="AJ383" s="11">
        <f t="shared" si="714"/>
        <v>1</v>
      </c>
      <c r="AK383" s="11">
        <f t="shared" si="715"/>
        <v>1</v>
      </c>
      <c r="AL383" s="11">
        <f t="shared" si="716"/>
        <v>2016</v>
      </c>
      <c r="AM383" s="11">
        <f t="shared" si="717"/>
        <v>1</v>
      </c>
      <c r="AN383" s="11">
        <f t="shared" si="718"/>
        <v>35000</v>
      </c>
      <c r="AO383" s="11">
        <f t="shared" si="719"/>
        <v>1</v>
      </c>
      <c r="AP383" s="11">
        <f t="shared" si="720"/>
        <v>10</v>
      </c>
      <c r="AQ383" s="11">
        <f t="shared" si="721"/>
        <v>2016</v>
      </c>
      <c r="AR383" s="11">
        <f t="shared" si="722"/>
        <v>1</v>
      </c>
      <c r="AS383" s="11">
        <f t="shared" si="723"/>
        <v>1</v>
      </c>
      <c r="AT383" s="11">
        <f t="shared" si="724"/>
        <v>6</v>
      </c>
      <c r="AU383" s="11" t="str">
        <f t="shared" si="725"/>
        <v/>
      </c>
      <c r="AV383" s="11">
        <f t="shared" si="726"/>
        <v>2016</v>
      </c>
      <c r="AW383" s="11">
        <f t="shared" si="727"/>
        <v>1</v>
      </c>
      <c r="AX383" s="11">
        <f t="shared" si="728"/>
        <v>1</v>
      </c>
      <c r="AY383" s="11">
        <f t="shared" si="729"/>
        <v>1</v>
      </c>
      <c r="AZ383" s="11">
        <f t="shared" si="730"/>
        <v>2016</v>
      </c>
      <c r="BA383" s="11">
        <f t="shared" si="731"/>
        <v>1</v>
      </c>
      <c r="BB383" s="11">
        <f t="shared" si="732"/>
        <v>35000</v>
      </c>
      <c r="BC383" s="11">
        <f t="shared" si="733"/>
        <v>1</v>
      </c>
      <c r="BD383" s="11">
        <f t="shared" si="734"/>
        <v>3</v>
      </c>
      <c r="BE383" s="11">
        <f t="shared" si="735"/>
        <v>2016</v>
      </c>
      <c r="BF383" s="11">
        <f t="shared" si="736"/>
        <v>1</v>
      </c>
      <c r="BG383" s="11">
        <f t="shared" si="757"/>
        <v>1</v>
      </c>
      <c r="BH383" s="11">
        <f t="shared" si="737"/>
        <v>2016</v>
      </c>
      <c r="BI383" s="11">
        <f t="shared" si="738"/>
        <v>1</v>
      </c>
      <c r="BJ383" s="11">
        <f t="shared" si="739"/>
        <v>0</v>
      </c>
      <c r="BK383" s="11" t="str">
        <f t="shared" si="740"/>
        <v/>
      </c>
      <c r="BL383" s="11" t="str">
        <f t="shared" si="741"/>
        <v xml:space="preserve"> </v>
      </c>
      <c r="BM383" s="11" t="str">
        <f t="shared" si="742"/>
        <v xml:space="preserve"> </v>
      </c>
      <c r="BN383" s="11" t="str">
        <f t="shared" si="743"/>
        <v xml:space="preserve"> </v>
      </c>
      <c r="BO383" s="11" t="str">
        <f t="shared" si="744"/>
        <v xml:space="preserve"> </v>
      </c>
      <c r="BP383" s="11" t="str">
        <f t="shared" si="745"/>
        <v xml:space="preserve"> </v>
      </c>
      <c r="BQ383" s="11" t="str">
        <f t="shared" si="746"/>
        <v>0</v>
      </c>
      <c r="BR383" s="25">
        <f t="shared" si="747"/>
        <v>0</v>
      </c>
      <c r="BS383" s="11" t="str">
        <f t="shared" si="748"/>
        <v>Not Present</v>
      </c>
      <c r="BT383" s="11" t="str">
        <f t="shared" si="749"/>
        <v>0</v>
      </c>
      <c r="BU383" s="12">
        <f t="shared" si="767"/>
        <v>1</v>
      </c>
      <c r="BV383" s="12">
        <f t="shared" si="768"/>
        <v>0</v>
      </c>
      <c r="BW383" s="12">
        <f t="shared" si="758"/>
        <v>1</v>
      </c>
      <c r="BX383" s="12">
        <f t="shared" si="769"/>
        <v>1</v>
      </c>
      <c r="BY383" s="11">
        <f t="shared" si="770"/>
        <v>1</v>
      </c>
      <c r="BZ383" s="11">
        <f t="shared" si="750"/>
        <v>1</v>
      </c>
      <c r="CA383" s="11">
        <f t="shared" si="751"/>
        <v>1</v>
      </c>
      <c r="CB383" s="11">
        <f t="shared" si="752"/>
        <v>2016</v>
      </c>
      <c r="CC383" s="11">
        <f t="shared" si="753"/>
        <v>1</v>
      </c>
      <c r="CD383" s="11" t="str">
        <f t="shared" si="754"/>
        <v>No</v>
      </c>
      <c r="CE383" s="11">
        <f t="shared" si="771"/>
        <v>0</v>
      </c>
      <c r="CF383" s="11">
        <f t="shared" si="772"/>
        <v>0</v>
      </c>
      <c r="CG383" s="11">
        <f t="shared" si="773"/>
        <v>1</v>
      </c>
      <c r="CH383" s="11">
        <f t="shared" si="774"/>
        <v>0</v>
      </c>
      <c r="CI383" s="11">
        <f t="shared" si="755"/>
        <v>1</v>
      </c>
      <c r="CJ383" s="11">
        <f t="shared" si="756"/>
        <v>1</v>
      </c>
    </row>
    <row r="384" spans="1:88" x14ac:dyDescent="0.3">
      <c r="A384" s="11">
        <f t="shared" si="687"/>
        <v>2017</v>
      </c>
      <c r="B384" s="11" t="str">
        <f t="shared" si="688"/>
        <v>10-03-2017 11:58:22 CET</v>
      </c>
      <c r="C384" s="11" t="str">
        <f t="shared" si="689"/>
        <v>Rwanda</v>
      </c>
      <c r="D384" s="11" t="str">
        <f t="shared" si="690"/>
        <v>Rulindo</v>
      </c>
      <c r="E384" s="11" t="str">
        <f t="shared" si="691"/>
        <v>Bushoki</v>
      </c>
      <c r="F384" s="11" t="str">
        <f t="shared" si="692"/>
        <v>Mukoto</v>
      </c>
      <c r="G384" s="11" t="str">
        <f t="shared" si="693"/>
        <v>Rusave</v>
      </c>
      <c r="H384" s="11" t="str">
        <f t="shared" si="694"/>
        <v/>
      </c>
      <c r="I384" s="11" t="str">
        <f t="shared" si="695"/>
        <v/>
      </c>
      <c r="J384" s="11" t="str">
        <f t="shared" si="696"/>
        <v>Rusave water point/Tare-Rusiga pumping</v>
      </c>
      <c r="K384" s="11">
        <f t="shared" si="697"/>
        <v>101</v>
      </c>
      <c r="L384" s="11">
        <f t="shared" si="759"/>
        <v>567</v>
      </c>
      <c r="M384" s="11">
        <f t="shared" si="760"/>
        <v>1</v>
      </c>
      <c r="N384" s="11">
        <f t="shared" si="761"/>
        <v>567</v>
      </c>
      <c r="O384" s="11">
        <f t="shared" si="698"/>
        <v>101</v>
      </c>
      <c r="P384" s="11" t="str">
        <f t="shared" si="699"/>
        <v xml:space="preserve"> </v>
      </c>
      <c r="Q384" s="13">
        <f t="shared" si="762"/>
        <v>1</v>
      </c>
      <c r="R384" s="11">
        <f t="shared" si="763"/>
        <v>1</v>
      </c>
      <c r="S384" s="11">
        <f t="shared" si="700"/>
        <v>0</v>
      </c>
      <c r="T384" s="11">
        <f t="shared" si="701"/>
        <v>1</v>
      </c>
      <c r="U384" s="11" t="str">
        <f t="shared" si="702"/>
        <v>Piped Network With Pump</v>
      </c>
      <c r="V384" s="11">
        <f t="shared" si="703"/>
        <v>2015</v>
      </c>
      <c r="W384" s="11" t="str">
        <f t="shared" si="704"/>
        <v>Governement (District, Wasac) And Water For People</v>
      </c>
      <c r="X384" s="11" t="str">
        <f t="shared" si="705"/>
        <v>Spring</v>
      </c>
      <c r="Y384" s="11">
        <f t="shared" si="706"/>
        <v>8</v>
      </c>
      <c r="Z384" s="11">
        <f t="shared" si="707"/>
        <v>1</v>
      </c>
      <c r="AA384" s="11">
        <f t="shared" si="708"/>
        <v>1</v>
      </c>
      <c r="AB384" s="11" t="str">
        <f t="shared" si="709"/>
        <v>"Springbox" --Intake Structure At A Spring</v>
      </c>
      <c r="AC384" s="11">
        <f t="shared" si="710"/>
        <v>8</v>
      </c>
      <c r="AD384" s="11">
        <f t="shared" si="711"/>
        <v>2015</v>
      </c>
      <c r="AE384" s="11">
        <f t="shared" si="712"/>
        <v>1</v>
      </c>
      <c r="AF384" s="11">
        <f t="shared" si="713"/>
        <v>40</v>
      </c>
      <c r="AG384" s="12">
        <f t="shared" si="764"/>
        <v>43200</v>
      </c>
      <c r="AH384" s="12">
        <f t="shared" si="765"/>
        <v>85.544554455445549</v>
      </c>
      <c r="AI384" s="11">
        <f t="shared" si="766"/>
        <v>1</v>
      </c>
      <c r="AJ384" s="11">
        <f t="shared" si="714"/>
        <v>1</v>
      </c>
      <c r="AK384" s="11">
        <f t="shared" si="715"/>
        <v>1</v>
      </c>
      <c r="AL384" s="11">
        <f t="shared" si="716"/>
        <v>2015</v>
      </c>
      <c r="AM384" s="11">
        <f t="shared" si="717"/>
        <v>1</v>
      </c>
      <c r="AN384" s="11">
        <f t="shared" si="718"/>
        <v>4000</v>
      </c>
      <c r="AO384" s="11">
        <f t="shared" si="719"/>
        <v>0</v>
      </c>
      <c r="AP384" s="11" t="str">
        <f t="shared" si="720"/>
        <v xml:space="preserve"> </v>
      </c>
      <c r="AQ384" s="11" t="str">
        <f t="shared" si="721"/>
        <v xml:space="preserve"> </v>
      </c>
      <c r="AR384" s="11" t="str">
        <f t="shared" si="722"/>
        <v xml:space="preserve"> </v>
      </c>
      <c r="AS384" s="11">
        <f t="shared" si="723"/>
        <v>0</v>
      </c>
      <c r="AT384" s="11" t="str">
        <f t="shared" si="724"/>
        <v xml:space="preserve"> </v>
      </c>
      <c r="AU384" s="11" t="str">
        <f t="shared" si="725"/>
        <v/>
      </c>
      <c r="AV384" s="11" t="str">
        <f t="shared" si="726"/>
        <v xml:space="preserve"> </v>
      </c>
      <c r="AW384" s="11" t="str">
        <f t="shared" si="727"/>
        <v xml:space="preserve"> </v>
      </c>
      <c r="AX384" s="11">
        <f t="shared" si="728"/>
        <v>1</v>
      </c>
      <c r="AY384" s="11">
        <f t="shared" si="729"/>
        <v>1</v>
      </c>
      <c r="AZ384" s="11">
        <f t="shared" si="730"/>
        <v>2015</v>
      </c>
      <c r="BA384" s="11">
        <f t="shared" si="731"/>
        <v>1</v>
      </c>
      <c r="BB384" s="11">
        <f t="shared" si="732"/>
        <v>8000</v>
      </c>
      <c r="BC384" s="11">
        <f t="shared" si="733"/>
        <v>1</v>
      </c>
      <c r="BD384" s="11">
        <f t="shared" si="734"/>
        <v>2</v>
      </c>
      <c r="BE384" s="11">
        <f t="shared" si="735"/>
        <v>2015</v>
      </c>
      <c r="BF384" s="11">
        <f t="shared" si="736"/>
        <v>1</v>
      </c>
      <c r="BG384" s="11">
        <f t="shared" si="757"/>
        <v>1</v>
      </c>
      <c r="BH384" s="11">
        <f t="shared" si="737"/>
        <v>2015</v>
      </c>
      <c r="BI384" s="11">
        <f t="shared" si="738"/>
        <v>1</v>
      </c>
      <c r="BJ384" s="11">
        <f t="shared" si="739"/>
        <v>0</v>
      </c>
      <c r="BK384" s="11" t="str">
        <f t="shared" si="740"/>
        <v/>
      </c>
      <c r="BL384" s="11" t="str">
        <f t="shared" si="741"/>
        <v xml:space="preserve"> </v>
      </c>
      <c r="BM384" s="11" t="str">
        <f t="shared" si="742"/>
        <v xml:space="preserve"> </v>
      </c>
      <c r="BN384" s="11" t="str">
        <f t="shared" si="743"/>
        <v xml:space="preserve"> </v>
      </c>
      <c r="BO384" s="11" t="str">
        <f t="shared" si="744"/>
        <v xml:space="preserve"> </v>
      </c>
      <c r="BP384" s="11" t="str">
        <f t="shared" si="745"/>
        <v xml:space="preserve"> </v>
      </c>
      <c r="BQ384" s="11" t="str">
        <f t="shared" si="746"/>
        <v>0</v>
      </c>
      <c r="BR384" s="25">
        <f t="shared" si="747"/>
        <v>0</v>
      </c>
      <c r="BS384" s="11" t="str">
        <f t="shared" si="748"/>
        <v>Not Present</v>
      </c>
      <c r="BT384" s="11" t="str">
        <f t="shared" si="749"/>
        <v>0</v>
      </c>
      <c r="BU384" s="12">
        <f t="shared" si="767"/>
        <v>1</v>
      </c>
      <c r="BV384" s="12">
        <f t="shared" si="768"/>
        <v>0</v>
      </c>
      <c r="BW384" s="12">
        <f t="shared" si="758"/>
        <v>1</v>
      </c>
      <c r="BX384" s="12">
        <f t="shared" si="769"/>
        <v>1</v>
      </c>
      <c r="BY384" s="11">
        <f t="shared" si="770"/>
        <v>1</v>
      </c>
      <c r="BZ384" s="11">
        <f t="shared" si="750"/>
        <v>1</v>
      </c>
      <c r="CA384" s="11">
        <f t="shared" si="751"/>
        <v>2</v>
      </c>
      <c r="CB384" s="11">
        <f t="shared" si="752"/>
        <v>2015</v>
      </c>
      <c r="CC384" s="11">
        <f t="shared" si="753"/>
        <v>1</v>
      </c>
      <c r="CD384" s="11" t="str">
        <f t="shared" si="754"/>
        <v>No</v>
      </c>
      <c r="CE384" s="11">
        <f t="shared" si="771"/>
        <v>0</v>
      </c>
      <c r="CF384" s="11">
        <f t="shared" si="772"/>
        <v>0</v>
      </c>
      <c r="CG384" s="11">
        <f t="shared" si="773"/>
        <v>1</v>
      </c>
      <c r="CH384" s="11">
        <f t="shared" si="774"/>
        <v>0</v>
      </c>
      <c r="CI384" s="11">
        <f t="shared" si="755"/>
        <v>1</v>
      </c>
      <c r="CJ384" s="11">
        <f t="shared" si="756"/>
        <v>1</v>
      </c>
    </row>
    <row r="385" spans="1:88" x14ac:dyDescent="0.3">
      <c r="A385" s="11">
        <f t="shared" si="687"/>
        <v>2017</v>
      </c>
      <c r="B385" s="11" t="str">
        <f t="shared" si="688"/>
        <v>12-03-2017 10:34:23 CET</v>
      </c>
      <c r="C385" s="11" t="str">
        <f t="shared" si="689"/>
        <v>Rwanda</v>
      </c>
      <c r="D385" s="11" t="str">
        <f t="shared" si="690"/>
        <v>Rulindo</v>
      </c>
      <c r="E385" s="11" t="str">
        <f t="shared" si="691"/>
        <v>Shyorongi</v>
      </c>
      <c r="F385" s="11" t="str">
        <f t="shared" si="692"/>
        <v>Muvumu</v>
      </c>
      <c r="G385" s="11" t="str">
        <f t="shared" si="693"/>
        <v>Mukumba</v>
      </c>
      <c r="H385" s="11" t="str">
        <f t="shared" si="694"/>
        <v/>
      </c>
      <c r="I385" s="11" t="str">
        <f t="shared" si="695"/>
        <v/>
      </c>
      <c r="J385" s="11" t="str">
        <f t="shared" si="696"/>
        <v>Bitete-Muvumu</v>
      </c>
      <c r="K385" s="11">
        <f t="shared" si="697"/>
        <v>92</v>
      </c>
      <c r="L385" s="11">
        <f t="shared" si="759"/>
        <v>1316</v>
      </c>
      <c r="M385" s="11">
        <f t="shared" si="760"/>
        <v>7</v>
      </c>
      <c r="N385" s="11">
        <f t="shared" si="761"/>
        <v>188</v>
      </c>
      <c r="O385" s="11" t="str">
        <f t="shared" si="698"/>
        <v xml:space="preserve"> </v>
      </c>
      <c r="P385" s="11">
        <f t="shared" si="699"/>
        <v>92</v>
      </c>
      <c r="Q385" s="13" t="str">
        <f t="shared" si="762"/>
        <v xml:space="preserve"> </v>
      </c>
      <c r="R385" s="11">
        <f t="shared" si="763"/>
        <v>0</v>
      </c>
      <c r="S385" s="11">
        <f t="shared" si="700"/>
        <v>1</v>
      </c>
      <c r="T385" s="11">
        <f t="shared" si="701"/>
        <v>1</v>
      </c>
      <c r="U385" s="11" t="str">
        <f t="shared" si="702"/>
        <v>Piped Network -- Gravity Only</v>
      </c>
      <c r="V385" s="11">
        <f t="shared" si="703"/>
        <v>2013</v>
      </c>
      <c r="W385" s="11" t="str">
        <f t="shared" si="704"/>
        <v>Governement (District, Wasac) And Water For People</v>
      </c>
      <c r="X385" s="11" t="str">
        <f t="shared" si="705"/>
        <v>Spring</v>
      </c>
      <c r="Y385" s="11">
        <f t="shared" si="706"/>
        <v>3</v>
      </c>
      <c r="Z385" s="11">
        <f t="shared" si="707"/>
        <v>1</v>
      </c>
      <c r="AA385" s="11">
        <f t="shared" si="708"/>
        <v>1</v>
      </c>
      <c r="AB385" s="11" t="str">
        <f t="shared" si="709"/>
        <v>"Springbox" --Intake Structure At A Spring</v>
      </c>
      <c r="AC385" s="11">
        <f t="shared" si="710"/>
        <v>1</v>
      </c>
      <c r="AD385" s="11">
        <f t="shared" si="711"/>
        <v>2013</v>
      </c>
      <c r="AE385" s="11">
        <f t="shared" si="712"/>
        <v>1</v>
      </c>
      <c r="AF385" s="11">
        <f t="shared" si="713"/>
        <v>11</v>
      </c>
      <c r="AG385" s="12">
        <f t="shared" si="764"/>
        <v>157090.90909090909</v>
      </c>
      <c r="AH385" s="12" t="str">
        <f t="shared" si="765"/>
        <v xml:space="preserve"> </v>
      </c>
      <c r="AI385" s="11">
        <f t="shared" si="766"/>
        <v>0</v>
      </c>
      <c r="AJ385" s="11">
        <f t="shared" si="714"/>
        <v>1</v>
      </c>
      <c r="AK385" s="11">
        <f t="shared" si="715"/>
        <v>1</v>
      </c>
      <c r="AL385" s="11">
        <f t="shared" si="716"/>
        <v>2013</v>
      </c>
      <c r="AM385" s="11">
        <f t="shared" si="717"/>
        <v>2</v>
      </c>
      <c r="AN385" s="11">
        <f t="shared" si="718"/>
        <v>1000</v>
      </c>
      <c r="AO385" s="11">
        <f t="shared" si="719"/>
        <v>1</v>
      </c>
      <c r="AP385" s="11">
        <f t="shared" si="720"/>
        <v>4</v>
      </c>
      <c r="AQ385" s="11">
        <f t="shared" si="721"/>
        <v>2013</v>
      </c>
      <c r="AR385" s="11">
        <f t="shared" si="722"/>
        <v>1</v>
      </c>
      <c r="AS385" s="11">
        <f t="shared" si="723"/>
        <v>1</v>
      </c>
      <c r="AT385" s="11">
        <f t="shared" si="724"/>
        <v>6</v>
      </c>
      <c r="AU385" s="11" t="str">
        <f t="shared" si="725"/>
        <v>Pressure Break Tank|Distribution Chamber|Ventouse, Washout</v>
      </c>
      <c r="AV385" s="11">
        <f t="shared" si="726"/>
        <v>2013</v>
      </c>
      <c r="AW385" s="11">
        <f t="shared" si="727"/>
        <v>2</v>
      </c>
      <c r="AX385" s="11">
        <f t="shared" si="728"/>
        <v>1</v>
      </c>
      <c r="AY385" s="11">
        <f t="shared" si="729"/>
        <v>1</v>
      </c>
      <c r="AZ385" s="11">
        <f t="shared" si="730"/>
        <v>2013</v>
      </c>
      <c r="BA385" s="11">
        <f t="shared" si="731"/>
        <v>1</v>
      </c>
      <c r="BB385" s="11">
        <f t="shared" si="732"/>
        <v>4000</v>
      </c>
      <c r="BC385" s="11">
        <f t="shared" si="733"/>
        <v>0</v>
      </c>
      <c r="BD385" s="11" t="str">
        <f t="shared" si="734"/>
        <v xml:space="preserve"> </v>
      </c>
      <c r="BE385" s="11" t="str">
        <f t="shared" si="735"/>
        <v xml:space="preserve"> </v>
      </c>
      <c r="BF385" s="11" t="str">
        <f t="shared" si="736"/>
        <v xml:space="preserve"> </v>
      </c>
      <c r="BG385" s="11" t="str">
        <f t="shared" si="757"/>
        <v xml:space="preserve"> </v>
      </c>
      <c r="BH385" s="11" t="str">
        <f t="shared" si="737"/>
        <v xml:space="preserve"> </v>
      </c>
      <c r="BI385" s="11" t="str">
        <f t="shared" si="738"/>
        <v xml:space="preserve"> </v>
      </c>
      <c r="BJ385" s="11">
        <f t="shared" si="739"/>
        <v>0</v>
      </c>
      <c r="BK385" s="11" t="str">
        <f t="shared" si="740"/>
        <v/>
      </c>
      <c r="BL385" s="11" t="str">
        <f t="shared" si="741"/>
        <v xml:space="preserve"> </v>
      </c>
      <c r="BM385" s="11" t="str">
        <f t="shared" si="742"/>
        <v xml:space="preserve"> </v>
      </c>
      <c r="BN385" s="11" t="str">
        <f t="shared" si="743"/>
        <v xml:space="preserve"> </v>
      </c>
      <c r="BO385" s="11" t="str">
        <f t="shared" si="744"/>
        <v xml:space="preserve"> </v>
      </c>
      <c r="BP385" s="11" t="str">
        <f t="shared" si="745"/>
        <v xml:space="preserve"> </v>
      </c>
      <c r="BQ385" s="11" t="str">
        <f t="shared" si="746"/>
        <v>0</v>
      </c>
      <c r="BR385" s="25">
        <f t="shared" si="747"/>
        <v>0</v>
      </c>
      <c r="BS385" s="11" t="str">
        <f t="shared" si="748"/>
        <v>Not Present</v>
      </c>
      <c r="BT385" s="11" t="str">
        <f t="shared" si="749"/>
        <v>0</v>
      </c>
      <c r="BU385" s="12">
        <f t="shared" si="767"/>
        <v>1</v>
      </c>
      <c r="BV385" s="12">
        <f t="shared" si="768"/>
        <v>0</v>
      </c>
      <c r="BW385" s="12">
        <f t="shared" si="758"/>
        <v>1</v>
      </c>
      <c r="BX385" s="12">
        <f t="shared" si="769"/>
        <v>1</v>
      </c>
      <c r="BY385" s="11">
        <f t="shared" si="770"/>
        <v>1</v>
      </c>
      <c r="BZ385" s="11">
        <f t="shared" si="750"/>
        <v>1</v>
      </c>
      <c r="CA385" s="11">
        <f t="shared" si="751"/>
        <v>1</v>
      </c>
      <c r="CB385" s="11">
        <f t="shared" si="752"/>
        <v>2013</v>
      </c>
      <c r="CC385" s="11">
        <f t="shared" si="753"/>
        <v>3</v>
      </c>
      <c r="CD385" s="11" t="str">
        <f t="shared" si="754"/>
        <v>No</v>
      </c>
      <c r="CE385" s="11">
        <f t="shared" si="771"/>
        <v>0</v>
      </c>
      <c r="CF385" s="11">
        <f t="shared" si="772"/>
        <v>0</v>
      </c>
      <c r="CG385" s="11">
        <f t="shared" si="773"/>
        <v>1</v>
      </c>
      <c r="CH385" s="11">
        <f t="shared" si="774"/>
        <v>0</v>
      </c>
      <c r="CI385" s="11">
        <f t="shared" si="755"/>
        <v>1</v>
      </c>
      <c r="CJ385" s="11">
        <f t="shared" si="756"/>
        <v>2</v>
      </c>
    </row>
    <row r="386" spans="1:88" x14ac:dyDescent="0.3">
      <c r="A386" s="11">
        <f t="shared" ref="A386:A449" si="775">IF(Year_Data_Was_Collected=0," ",Year_Data_Was_Collected)</f>
        <v>2017</v>
      </c>
      <c r="B386" s="11" t="str">
        <f t="shared" ref="B386:B449" si="776">IF(Collection_Date=0," ",Collection_Date)</f>
        <v>07-03-2017 09:42:53 CET</v>
      </c>
      <c r="C386" s="11" t="str">
        <f t="shared" ref="C386:C449" si="777">PROPER(Geo_Level_1)</f>
        <v>Rwanda</v>
      </c>
      <c r="D386" s="11" t="str">
        <f t="shared" ref="D386:D449" si="778">PROPER(Geo_Level_2)</f>
        <v>Rulindo</v>
      </c>
      <c r="E386" s="11" t="str">
        <f t="shared" ref="E386:E449" si="779">PROPER(Geo_Level_3)</f>
        <v>Mbogo</v>
      </c>
      <c r="F386" s="11" t="str">
        <f t="shared" ref="F386:F449" si="780">PROPER(Geo_Level_4)</f>
        <v>Bukoro</v>
      </c>
      <c r="G386" s="11" t="str">
        <f t="shared" ref="G386:G449" si="781">PROPER(Geo_Level_5)</f>
        <v>Gasama</v>
      </c>
      <c r="H386" s="11" t="str">
        <f t="shared" ref="H386:H449" si="782">PROPER(Geo_Level_6)</f>
        <v/>
      </c>
      <c r="I386" s="11" t="str">
        <f t="shared" ref="I386:I449" si="783">PROPER(Geo_Level_7)</f>
        <v/>
      </c>
      <c r="J386" s="11" t="str">
        <f t="shared" ref="J386:J449" si="784">IF(Unique_ID_Water_Point=0," ",Unique_ID_Water_Point)</f>
        <v>Gasama</v>
      </c>
      <c r="K386" s="11">
        <f t="shared" ref="K386:K449" si="785">IF(Total_Families_In_Community=0," ",Total_Families_In_Community)</f>
        <v>118</v>
      </c>
      <c r="L386" s="11">
        <f t="shared" si="759"/>
        <v>911</v>
      </c>
      <c r="M386" s="11">
        <f t="shared" si="760"/>
        <v>5</v>
      </c>
      <c r="N386" s="11">
        <f t="shared" si="761"/>
        <v>182.2</v>
      </c>
      <c r="O386" s="11">
        <f t="shared" ref="O386:O449" si="786">IF(Total_Families_With_Access=0," ",Total_Families_With_Access)</f>
        <v>25</v>
      </c>
      <c r="P386" s="11">
        <f t="shared" ref="P386:P449" si="787">IF(Total_Families_Without_Access=0," ",Total_Families_Without_Access)</f>
        <v>93</v>
      </c>
      <c r="Q386" s="13">
        <f t="shared" si="762"/>
        <v>0.21186440677966101</v>
      </c>
      <c r="R386" s="11">
        <f t="shared" si="763"/>
        <v>0</v>
      </c>
      <c r="S386" s="11">
        <f t="shared" ref="S386:S449" si="788">IF(T386=1,IF(N386="",0,IF(N386&lt;=Gov_Standard_Number_Users,1,0)),0)</f>
        <v>1</v>
      </c>
      <c r="T386" s="11">
        <f t="shared" ref="T386:T449" si="789">IF(Improved_Water_Point="Yes",1,0)</f>
        <v>1</v>
      </c>
      <c r="U386" s="11" t="str">
        <f t="shared" ref="U386:U449" si="790">PROPER(CONCATENATE(Type_Of_Water_Point_System,Type_Unimproved_Source))</f>
        <v>Piped Network -- Gravity Only</v>
      </c>
      <c r="V386" s="11">
        <f t="shared" ref="V386:V449" si="791">IF(Water_System_Construction_Date=0," ",Water_System_Construction_Date)</f>
        <v>1997</v>
      </c>
      <c r="W386" s="11" t="str">
        <f t="shared" ref="W386:W449" si="792">PROPER(Construction_Funder)</f>
        <v>Governement (District, Wasac) And Water For People</v>
      </c>
      <c r="X386" s="11" t="str">
        <f t="shared" ref="X386:X449" si="793">PROPER(Source_Type)</f>
        <v>Spring</v>
      </c>
      <c r="Y386" s="11">
        <f t="shared" ref="Y386:Y449" si="794">IF(Number_of_Sources=0," ",Number_of_Sources)</f>
        <v>2</v>
      </c>
      <c r="Z386" s="11">
        <f t="shared" ref="Z386:Z449" si="795">IF(Source_Protected="Yes",1,0)</f>
        <v>1</v>
      </c>
      <c r="AA386" s="11">
        <f t="shared" ref="AA386:AA449" si="796">IF(Presence_Intake=0," ",IF(Presence_Intake="Yes",1,0))</f>
        <v>1</v>
      </c>
      <c r="AB386" s="11" t="str">
        <f t="shared" ref="AB386:AB449" si="797">PROPER(Type_Intake_Structure)</f>
        <v>Start Chamber And Collection Chamber</v>
      </c>
      <c r="AC386" s="11">
        <f t="shared" ref="AC386:AC449" si="798">IF(Number_Of_Intakes=0," ",Number_Of_Intakes)</f>
        <v>2</v>
      </c>
      <c r="AD386" s="11">
        <f t="shared" ref="AD386:AD449" si="799">IF(Construction_Date_Intake=0," ",Construction_Date_Intake)</f>
        <v>2016</v>
      </c>
      <c r="AE386" s="11">
        <f t="shared" ref="AE386:AE449" si="800">IF(Physical_State_Intake=0," ",IF(Physical_State_Intake="Normal",1,IF(Physical_State_Intake="Poor",2,IF(Physical_State_Intake="Does Not Function",3))))</f>
        <v>1</v>
      </c>
      <c r="AF386" s="11">
        <f t="shared" ref="AF386:AF449" si="801">IF(Seconds_To_Fill_20Liters=0," ",Seconds_To_Fill_20Liters)</f>
        <v>30</v>
      </c>
      <c r="AG386" s="12">
        <f t="shared" si="764"/>
        <v>57600</v>
      </c>
      <c r="AH386" s="12">
        <f t="shared" si="765"/>
        <v>460.8</v>
      </c>
      <c r="AI386" s="11">
        <f t="shared" si="766"/>
        <v>1</v>
      </c>
      <c r="AJ386" s="11">
        <f t="shared" ref="AJ386:AJ449" si="802">IF(Presence_Conduction_Line=0," ",IF(Presence_Conduction_Line="Yes",1,0))</f>
        <v>1</v>
      </c>
      <c r="AK386" s="11">
        <f t="shared" ref="AK386:AK449" si="803">IF(Number_Of_Conduction_Lines=0," ",Number_Of_Conduction_Lines)</f>
        <v>1</v>
      </c>
      <c r="AL386" s="11">
        <f t="shared" ref="AL386:AL449" si="804">IF(Construction_Date_Conduction_Line=0," ",Construction_Date_Conduction_Line)</f>
        <v>2016</v>
      </c>
      <c r="AM386" s="11">
        <f t="shared" ref="AM386:AM449" si="805">IF(Physical_State_Conduction_Line=0," ",IF(Physical_State_Conduction_Line="Normal",1,IF(Physical_State_Conduction_Line="Poor",2,IF(Physical_State_Conduction_Line="Does Not Function",3))))</f>
        <v>1</v>
      </c>
      <c r="AN386" s="11">
        <f t="shared" ref="AN386:AN449" si="806">IF(Length_Conduction_Line=0," ",Length_Conduction_Line)</f>
        <v>700</v>
      </c>
      <c r="AO386" s="11">
        <f t="shared" ref="AO386:AO449" si="807">IF(Presence_Storage_Tank=0," ",IF(Presence_Storage_Tank="Yes",1,0))</f>
        <v>1</v>
      </c>
      <c r="AP386" s="11">
        <f t="shared" ref="AP386:AP449" si="808">IF(Number_Of_Storage_Tanks=0," ",Number_Of_Storage_Tanks)</f>
        <v>1</v>
      </c>
      <c r="AQ386" s="11">
        <f t="shared" ref="AQ386:AQ449" si="809">IF(Construction_Date_Storage_Tank=0," ",Construction_Date_Storage_Tank)</f>
        <v>2016</v>
      </c>
      <c r="AR386" s="11">
        <f t="shared" ref="AR386:AR449" si="810">IF(Physical_State_Storage_Tank=0," ",IF(Physical_State_Storage_Tank="Normal",1,IF(Physical_State_Storage_Tank="Poor",2,IF(Physical_State_Storage_Tank="Does Not Function",3))))</f>
        <v>1</v>
      </c>
      <c r="AS386" s="11">
        <f t="shared" ref="AS386:AS449" si="811">IF(Presence_Other_Concrete_Structures=0," ",IF(Presence_Other_Concrete_Structures="Yes",1,0))</f>
        <v>1</v>
      </c>
      <c r="AT386" s="11">
        <f t="shared" ref="AT386:AT449" si="812">IF(Number_Of_Concrete_Structures=0," ",Number_Of_Concrete_Structures)</f>
        <v>2</v>
      </c>
      <c r="AU386" s="11" t="str">
        <f t="shared" ref="AU386:AU449" si="813">PROPER(Type_Concrete_Structures)</f>
        <v>Washout And Valve Chamber</v>
      </c>
      <c r="AV386" s="11">
        <f t="shared" ref="AV386:AV449" si="814">IF(Construction_Date_Concrete_Structures=0," ",Construction_Date_Concrete_Structures)</f>
        <v>2016</v>
      </c>
      <c r="AW386" s="11">
        <f t="shared" ref="AW386:AW449" si="815">IF(Physical_State_Concrete_Structures=0," ",IF(Physical_State_Concrete_Structures="Normal",1,IF(Physical_State_Concrete_Structures="Poor",2,IF(Physical_State_Concrete_Structures="Does Not Function",3))))</f>
        <v>1</v>
      </c>
      <c r="AX386" s="11">
        <f t="shared" ref="AX386:AX449" si="816">IF(Presence_Distribution_Network=0," ",IF(Presence_Distribution_Network="Yes",1,0))</f>
        <v>1</v>
      </c>
      <c r="AY386" s="11">
        <f t="shared" ref="AY386:AY449" si="817">IF(Number_Of_Distribution_Networks=0," ",Number_Of_Distribution_Networks)</f>
        <v>2</v>
      </c>
      <c r="AZ386" s="11">
        <f t="shared" ref="AZ386:AZ449" si="818">IF(Construction_Date_Distribution_Network=0," ",Construction_Date_Distribution_Network)</f>
        <v>2016</v>
      </c>
      <c r="BA386" s="11">
        <f t="shared" ref="BA386:BA449" si="819">IF(Physical_State_Distribution_Network=0," ",IF(Physical_State_Distribution_Network="Normal",1,IF(Physical_State_Distribution_Network="Poor",2,IF(Physical_State_Distribution_Network="Does Not Function",3))))</f>
        <v>1</v>
      </c>
      <c r="BB386" s="11">
        <f t="shared" ref="BB386:BB449" si="820">IF(Length_Distribution_Network=0," ",Length_Distribution_Network)</f>
        <v>800</v>
      </c>
      <c r="BC386" s="11">
        <f t="shared" ref="BC386:BC449" si="821">IF(Presence_Pump=0," ",IF(Presence_Pump="Yes",1,0))</f>
        <v>0</v>
      </c>
      <c r="BD386" s="11" t="str">
        <f t="shared" ref="BD386:BD449" si="822">IF(Number_Of_Pumps=0," ",Number_Of_Pumps)</f>
        <v xml:space="preserve"> </v>
      </c>
      <c r="BE386" s="11" t="str">
        <f t="shared" ref="BE386:BE449" si="823">IF(Construction_Date_Pump=0," ",Construction_Date_Pump)</f>
        <v xml:space="preserve"> </v>
      </c>
      <c r="BF386" s="11" t="str">
        <f t="shared" ref="BF386:BF449" si="824">IF(Physical_State_Pump=0," ",IF(Physical_State_Pump="Normal",1,IF(Physical_State_Pump="Poor",2,IF(Physical_State_Pump="Does Not Function",3))))</f>
        <v xml:space="preserve"> </v>
      </c>
      <c r="BG386" s="11" t="str">
        <f t="shared" si="757"/>
        <v xml:space="preserve"> </v>
      </c>
      <c r="BH386" s="11" t="str">
        <f t="shared" ref="BH386:BH449" si="825">IF(Construction_Date_Pump_House=0," ",Construction_Date_Pump_House)</f>
        <v xml:space="preserve"> </v>
      </c>
      <c r="BI386" s="11" t="str">
        <f t="shared" ref="BI386:BI449" si="826">IF(Physical_State_Pump_House=0," ",IF(Physical_State_Pump_House="Normal",1,IF(Physical_State_Pump_House="Poor",2,IF(Physical_State_Pump_House="Does Not Function",3))))</f>
        <v xml:space="preserve"> </v>
      </c>
      <c r="BJ386" s="11">
        <f t="shared" ref="BJ386:BJ449" si="827">IF(Presence_Treatment_Equipment=0," ",IF(Presence_Treatment_Equipment="Yes",1,0))</f>
        <v>0</v>
      </c>
      <c r="BK386" s="11" t="str">
        <f t="shared" ref="BK386:BK449" si="828">PROPER(Type_Treatment_Facility)</f>
        <v/>
      </c>
      <c r="BL386" s="11" t="str">
        <f t="shared" ref="BL386:BL449" si="829">IF(Construction_Date_Treatment_Equipt=0," ",Construction_Date_Treatment_Equipt)</f>
        <v xml:space="preserve"> </v>
      </c>
      <c r="BM386" s="11" t="str">
        <f t="shared" ref="BM386:BM449" si="830">IF(Physical_State_Treatment_Equipt=0," ",IF(Physical_State_Treatment_Equipt="Normal",1,IF(Physical_State_Treatment_Equipt="Poor",2,IF(Physical_State_Treatment_Equipt="Does Not Function",3))))</f>
        <v xml:space="preserve"> </v>
      </c>
      <c r="BN386" s="11" t="str">
        <f t="shared" ref="BN386:BN449" si="831">IF(Presence_Treatment_Housing_Structure=0," ",IF(Presence_Treatment_Housing_Structure="Yes",1,0))</f>
        <v xml:space="preserve"> </v>
      </c>
      <c r="BO386" s="11" t="str">
        <f t="shared" ref="BO386:BO449" si="832">IF(Construction_Date_Treatment_Housing=0," ",Construction_Date_Treatment_Housing)</f>
        <v xml:space="preserve"> </v>
      </c>
      <c r="BP386" s="11" t="str">
        <f t="shared" ref="BP386:BP449" si="833">IF(Physical_State_Treatment_Housing=0," ",IF(Physical_State_Treatment_Housing="Normal",1,IF(Physical_State_Treatment_Housing="Poor",2,IF(Physical_State_Treatment_Housing="Does Not Function",3))))</f>
        <v xml:space="preserve"> </v>
      </c>
      <c r="BQ386" s="11" t="str">
        <f t="shared" ref="BQ386:BQ449" si="834">IF(ISBLANK(E_Coli_Result)," ",E_Coli_Result)</f>
        <v>0</v>
      </c>
      <c r="BR386" s="25">
        <f t="shared" ref="BR386:BR449" si="835">IF(ISBLANK(Residual_Chlorine_Result),"",Residual_Chlorine_Result)</f>
        <v>0</v>
      </c>
      <c r="BS386" s="11" t="str">
        <f t="shared" ref="BS386:BS449" si="836">IF(ISBLANK(Bacteria_Result)," ",Bacteria_Result)</f>
        <v>Not Present</v>
      </c>
      <c r="BT386" s="11" t="str">
        <f t="shared" ref="BT386:BT449" si="837">IF(ISBLANK(Turbidity_Result)," ",Turbidity_Result)</f>
        <v>0</v>
      </c>
      <c r="BU386" s="12">
        <f t="shared" si="767"/>
        <v>1</v>
      </c>
      <c r="BV386" s="12">
        <f t="shared" si="768"/>
        <v>0</v>
      </c>
      <c r="BW386" s="12">
        <f t="shared" si="758"/>
        <v>1</v>
      </c>
      <c r="BX386" s="12">
        <f t="shared" si="769"/>
        <v>1</v>
      </c>
      <c r="BY386" s="11">
        <f t="shared" si="770"/>
        <v>1</v>
      </c>
      <c r="BZ386" s="11">
        <f t="shared" ref="BZ386:BZ449" si="838">IF(Presence_Kiosk=0," ",IF(Presence_Kiosk="Yes",1,0))</f>
        <v>1</v>
      </c>
      <c r="CA386" s="11">
        <f t="shared" ref="CA386:CA449" si="839">IF(Number_Of_Kiosks=0," ",Number_Of_Kiosks)</f>
        <v>5</v>
      </c>
      <c r="CB386" s="11">
        <f t="shared" ref="CB386:CB449" si="840">IF(Construction_Date_Kiosk=0," ",Construction_Date_Kiosk)</f>
        <v>2016</v>
      </c>
      <c r="CC386" s="11">
        <f t="shared" ref="CC386:CC449" si="841">IF(Physical_State_Kiosk=0," ",IF(Physical_State_Kiosk="Normal",1,IF(Physical_State_Kiosk="Poor",2,IF(Physical_State_Kiosk="Does Not Function",3))))</f>
        <v>1</v>
      </c>
      <c r="CD386" s="11" t="str">
        <f t="shared" ref="CD386:CD449" si="842">IF(Out_Of_Service_Or_Broken=0," ",Out_Of_Service_Or_Broken)</f>
        <v>No</v>
      </c>
      <c r="CE386" s="11">
        <f t="shared" si="771"/>
        <v>0</v>
      </c>
      <c r="CF386" s="11">
        <f t="shared" si="772"/>
        <v>0</v>
      </c>
      <c r="CG386" s="11">
        <f t="shared" si="773"/>
        <v>1</v>
      </c>
      <c r="CH386" s="11">
        <f t="shared" si="774"/>
        <v>0</v>
      </c>
      <c r="CI386" s="11">
        <f t="shared" ref="CI386:CI449" si="843">IF(Water_Available="Yes",1,0)</f>
        <v>1</v>
      </c>
      <c r="CJ386" s="11">
        <f t="shared" ref="CJ386:CJ449" si="844">IF(Overall_Water_Point_Rating=0," ",IF(Overall_Water_Point_Rating="Normal",1,IF(Overall_Water_Point_Rating="Poor",2,IF(Overall_Water_Point_Rating="Does Not Function",3))))</f>
        <v>1</v>
      </c>
    </row>
    <row r="387" spans="1:88" x14ac:dyDescent="0.3">
      <c r="A387" s="11">
        <f t="shared" si="775"/>
        <v>2017</v>
      </c>
      <c r="B387" s="11" t="str">
        <f t="shared" si="776"/>
        <v>24-03-2017 14:09:05 CET</v>
      </c>
      <c r="C387" s="11" t="str">
        <f t="shared" si="777"/>
        <v>Rwanda</v>
      </c>
      <c r="D387" s="11" t="str">
        <f t="shared" si="778"/>
        <v>Rulindo</v>
      </c>
      <c r="E387" s="11" t="str">
        <f t="shared" si="779"/>
        <v>Murambi</v>
      </c>
      <c r="F387" s="11" t="str">
        <f t="shared" si="780"/>
        <v>Mvuzo</v>
      </c>
      <c r="G387" s="11" t="str">
        <f t="shared" si="781"/>
        <v>Kabuga</v>
      </c>
      <c r="H387" s="11" t="str">
        <f t="shared" si="782"/>
        <v/>
      </c>
      <c r="I387" s="11" t="str">
        <f t="shared" si="783"/>
        <v/>
      </c>
      <c r="J387" s="11" t="str">
        <f t="shared" si="784"/>
        <v xml:space="preserve"> </v>
      </c>
      <c r="K387" s="11">
        <f t="shared" si="785"/>
        <v>199</v>
      </c>
      <c r="L387" s="11">
        <f t="shared" si="759"/>
        <v>0</v>
      </c>
      <c r="M387" s="11">
        <f t="shared" si="760"/>
        <v>31</v>
      </c>
      <c r="N387" s="11">
        <f t="shared" si="761"/>
        <v>0</v>
      </c>
      <c r="O387" s="11">
        <f t="shared" si="786"/>
        <v>199</v>
      </c>
      <c r="P387" s="11" t="str">
        <f t="shared" si="787"/>
        <v xml:space="preserve"> </v>
      </c>
      <c r="Q387" s="13">
        <f t="shared" si="762"/>
        <v>1</v>
      </c>
      <c r="R387" s="11">
        <f t="shared" si="763"/>
        <v>1</v>
      </c>
      <c r="S387" s="11">
        <f t="shared" si="788"/>
        <v>1</v>
      </c>
      <c r="T387" s="11">
        <f t="shared" si="789"/>
        <v>1</v>
      </c>
      <c r="U387" s="11" t="str">
        <f t="shared" si="790"/>
        <v>Piped Network -- Gravity Only</v>
      </c>
      <c r="V387" s="11">
        <f t="shared" si="791"/>
        <v>2001</v>
      </c>
      <c r="W387" s="11" t="str">
        <f t="shared" si="792"/>
        <v>Governement (District, Wasac) And Water For People</v>
      </c>
      <c r="X387" s="11" t="str">
        <f t="shared" si="793"/>
        <v>Spring</v>
      </c>
      <c r="Y387" s="11">
        <f t="shared" si="794"/>
        <v>3</v>
      </c>
      <c r="Z387" s="11">
        <f t="shared" si="795"/>
        <v>1</v>
      </c>
      <c r="AA387" s="11">
        <f t="shared" si="796"/>
        <v>1</v>
      </c>
      <c r="AB387" s="11" t="str">
        <f t="shared" si="797"/>
        <v>"Springbox" --Intake Structure At A Spring</v>
      </c>
      <c r="AC387" s="11">
        <f t="shared" si="798"/>
        <v>1</v>
      </c>
      <c r="AD387" s="11">
        <f t="shared" si="799"/>
        <v>2016</v>
      </c>
      <c r="AE387" s="11">
        <f t="shared" si="800"/>
        <v>1</v>
      </c>
      <c r="AF387" s="11">
        <f t="shared" si="801"/>
        <v>14</v>
      </c>
      <c r="AG387" s="12">
        <f t="shared" si="764"/>
        <v>123428.57142857143</v>
      </c>
      <c r="AH387" s="12">
        <f t="shared" si="765"/>
        <v>124.04881550610195</v>
      </c>
      <c r="AI387" s="11">
        <f t="shared" si="766"/>
        <v>1</v>
      </c>
      <c r="AJ387" s="11">
        <f t="shared" si="802"/>
        <v>1</v>
      </c>
      <c r="AK387" s="11">
        <f t="shared" si="803"/>
        <v>1</v>
      </c>
      <c r="AL387" s="11">
        <f t="shared" si="804"/>
        <v>2001</v>
      </c>
      <c r="AM387" s="11">
        <f t="shared" si="805"/>
        <v>1</v>
      </c>
      <c r="AN387" s="11">
        <f t="shared" si="806"/>
        <v>12000</v>
      </c>
      <c r="AO387" s="11">
        <f t="shared" si="807"/>
        <v>1</v>
      </c>
      <c r="AP387" s="11">
        <f t="shared" si="808"/>
        <v>7</v>
      </c>
      <c r="AQ387" s="11">
        <f t="shared" si="809"/>
        <v>2001</v>
      </c>
      <c r="AR387" s="11">
        <f t="shared" si="810"/>
        <v>1</v>
      </c>
      <c r="AS387" s="11">
        <f t="shared" si="811"/>
        <v>0</v>
      </c>
      <c r="AT387" s="11" t="str">
        <f t="shared" si="812"/>
        <v xml:space="preserve"> </v>
      </c>
      <c r="AU387" s="11" t="str">
        <f t="shared" si="813"/>
        <v/>
      </c>
      <c r="AV387" s="11" t="str">
        <f t="shared" si="814"/>
        <v xml:space="preserve"> </v>
      </c>
      <c r="AW387" s="11" t="str">
        <f t="shared" si="815"/>
        <v xml:space="preserve"> </v>
      </c>
      <c r="AX387" s="11">
        <f t="shared" si="816"/>
        <v>1</v>
      </c>
      <c r="AY387" s="11">
        <f t="shared" si="817"/>
        <v>1</v>
      </c>
      <c r="AZ387" s="11">
        <f t="shared" si="818"/>
        <v>2001</v>
      </c>
      <c r="BA387" s="11">
        <f t="shared" si="819"/>
        <v>1</v>
      </c>
      <c r="BB387" s="11">
        <f t="shared" si="820"/>
        <v>12000</v>
      </c>
      <c r="BC387" s="11">
        <f t="shared" si="821"/>
        <v>0</v>
      </c>
      <c r="BD387" s="11" t="str">
        <f t="shared" si="822"/>
        <v xml:space="preserve"> </v>
      </c>
      <c r="BE387" s="11" t="str">
        <f t="shared" si="823"/>
        <v xml:space="preserve"> </v>
      </c>
      <c r="BF387" s="11" t="str">
        <f t="shared" si="824"/>
        <v xml:space="preserve"> </v>
      </c>
      <c r="BG387" s="11" t="str">
        <f t="shared" ref="BG387:BG450" si="845">IF(Presence_Pump_House=0," ",IF(Presence_Pump_House="Yes",1,0))</f>
        <v xml:space="preserve"> </v>
      </c>
      <c r="BH387" s="11" t="str">
        <f t="shared" si="825"/>
        <v xml:space="preserve"> </v>
      </c>
      <c r="BI387" s="11" t="str">
        <f t="shared" si="826"/>
        <v xml:space="preserve"> </v>
      </c>
      <c r="BJ387" s="11">
        <f t="shared" si="827"/>
        <v>0</v>
      </c>
      <c r="BK387" s="11" t="str">
        <f t="shared" si="828"/>
        <v/>
      </c>
      <c r="BL387" s="11" t="str">
        <f t="shared" si="829"/>
        <v xml:space="preserve"> </v>
      </c>
      <c r="BM387" s="11" t="str">
        <f t="shared" si="830"/>
        <v xml:space="preserve"> </v>
      </c>
      <c r="BN387" s="11" t="str">
        <f t="shared" si="831"/>
        <v xml:space="preserve"> </v>
      </c>
      <c r="BO387" s="11" t="str">
        <f t="shared" si="832"/>
        <v xml:space="preserve"> </v>
      </c>
      <c r="BP387" s="11" t="str">
        <f t="shared" si="833"/>
        <v xml:space="preserve"> </v>
      </c>
      <c r="BQ387" s="11" t="str">
        <f t="shared" si="834"/>
        <v>0</v>
      </c>
      <c r="BR387" s="25">
        <f t="shared" si="835"/>
        <v>0</v>
      </c>
      <c r="BS387" s="11" t="str">
        <f t="shared" si="836"/>
        <v>Not Present</v>
      </c>
      <c r="BT387" s="11" t="str">
        <f t="shared" si="837"/>
        <v>0</v>
      </c>
      <c r="BU387" s="12">
        <f t="shared" si="767"/>
        <v>1</v>
      </c>
      <c r="BV387" s="12">
        <f t="shared" si="768"/>
        <v>0</v>
      </c>
      <c r="BW387" s="12">
        <f t="shared" ref="BW387:BW450" si="846">IF(BS387="Not Present",1,0)</f>
        <v>1</v>
      </c>
      <c r="BX387" s="12">
        <f t="shared" si="769"/>
        <v>1</v>
      </c>
      <c r="BY387" s="11">
        <f t="shared" si="770"/>
        <v>1</v>
      </c>
      <c r="BZ387" s="11">
        <f t="shared" si="838"/>
        <v>1</v>
      </c>
      <c r="CA387" s="11">
        <f t="shared" si="839"/>
        <v>7</v>
      </c>
      <c r="CB387" s="11">
        <f t="shared" si="840"/>
        <v>2001</v>
      </c>
      <c r="CC387" s="11">
        <f t="shared" si="841"/>
        <v>1</v>
      </c>
      <c r="CD387" s="11" t="str">
        <f t="shared" si="842"/>
        <v>No</v>
      </c>
      <c r="CE387" s="11">
        <f t="shared" si="771"/>
        <v>0</v>
      </c>
      <c r="CF387" s="11">
        <f t="shared" si="772"/>
        <v>0</v>
      </c>
      <c r="CG387" s="11">
        <f t="shared" si="773"/>
        <v>1</v>
      </c>
      <c r="CH387" s="11">
        <f t="shared" si="774"/>
        <v>0</v>
      </c>
      <c r="CI387" s="11">
        <f t="shared" si="843"/>
        <v>1</v>
      </c>
      <c r="CJ387" s="11">
        <f t="shared" si="844"/>
        <v>1</v>
      </c>
    </row>
    <row r="388" spans="1:88" x14ac:dyDescent="0.3">
      <c r="A388" s="11">
        <f t="shared" si="775"/>
        <v>2017</v>
      </c>
      <c r="B388" s="11" t="str">
        <f t="shared" si="776"/>
        <v>28-03-2017 08:54:33 CEST</v>
      </c>
      <c r="C388" s="11" t="str">
        <f t="shared" si="777"/>
        <v>Rwanda</v>
      </c>
      <c r="D388" s="11" t="str">
        <f t="shared" si="778"/>
        <v>Rulindo</v>
      </c>
      <c r="E388" s="11" t="str">
        <f t="shared" si="779"/>
        <v>Ntarabana</v>
      </c>
      <c r="F388" s="11" t="str">
        <f t="shared" si="780"/>
        <v>Kiyanza</v>
      </c>
      <c r="G388" s="11" t="str">
        <f t="shared" si="781"/>
        <v>Gatobotobo</v>
      </c>
      <c r="H388" s="11" t="str">
        <f t="shared" si="782"/>
        <v/>
      </c>
      <c r="I388" s="11" t="str">
        <f t="shared" si="783"/>
        <v/>
      </c>
      <c r="J388" s="11" t="str">
        <f t="shared" si="784"/>
        <v>Rwamugaza network</v>
      </c>
      <c r="K388" s="11">
        <f t="shared" si="785"/>
        <v>103</v>
      </c>
      <c r="L388" s="11">
        <f t="shared" si="759"/>
        <v>14106</v>
      </c>
      <c r="M388" s="11">
        <f t="shared" si="760"/>
        <v>35</v>
      </c>
      <c r="N388" s="11">
        <f t="shared" si="761"/>
        <v>403.02857142857141</v>
      </c>
      <c r="O388" s="11">
        <f t="shared" si="786"/>
        <v>103</v>
      </c>
      <c r="P388" s="11" t="str">
        <f t="shared" si="787"/>
        <v xml:space="preserve"> </v>
      </c>
      <c r="Q388" s="13">
        <f t="shared" si="762"/>
        <v>1</v>
      </c>
      <c r="R388" s="11">
        <f t="shared" si="763"/>
        <v>1</v>
      </c>
      <c r="S388" s="11">
        <f t="shared" si="788"/>
        <v>0</v>
      </c>
      <c r="T388" s="11">
        <f t="shared" si="789"/>
        <v>1</v>
      </c>
      <c r="U388" s="11" t="str">
        <f t="shared" si="790"/>
        <v>Piped Network -- Gravity Only</v>
      </c>
      <c r="V388" s="11">
        <f t="shared" si="791"/>
        <v>2003</v>
      </c>
      <c r="W388" s="11" t="str">
        <f t="shared" si="792"/>
        <v>Government</v>
      </c>
      <c r="X388" s="11" t="str">
        <f t="shared" si="793"/>
        <v>Spring</v>
      </c>
      <c r="Y388" s="11">
        <f t="shared" si="794"/>
        <v>2</v>
      </c>
      <c r="Z388" s="11">
        <f t="shared" si="795"/>
        <v>1</v>
      </c>
      <c r="AA388" s="11">
        <f t="shared" si="796"/>
        <v>1</v>
      </c>
      <c r="AB388" s="11" t="str">
        <f t="shared" si="797"/>
        <v/>
      </c>
      <c r="AC388" s="11">
        <f t="shared" si="798"/>
        <v>1</v>
      </c>
      <c r="AD388" s="11">
        <f t="shared" si="799"/>
        <v>2003</v>
      </c>
      <c r="AE388" s="11">
        <f t="shared" si="800"/>
        <v>1</v>
      </c>
      <c r="AF388" s="11">
        <f t="shared" si="801"/>
        <v>3</v>
      </c>
      <c r="AG388" s="12">
        <f t="shared" si="764"/>
        <v>576000</v>
      </c>
      <c r="AH388" s="12">
        <f t="shared" si="765"/>
        <v>1118.4466019417475</v>
      </c>
      <c r="AI388" s="11">
        <f t="shared" si="766"/>
        <v>1</v>
      </c>
      <c r="AJ388" s="11">
        <f t="shared" si="802"/>
        <v>1</v>
      </c>
      <c r="AK388" s="11">
        <f t="shared" si="803"/>
        <v>2</v>
      </c>
      <c r="AL388" s="11">
        <f t="shared" si="804"/>
        <v>2003</v>
      </c>
      <c r="AM388" s="11">
        <f t="shared" si="805"/>
        <v>1</v>
      </c>
      <c r="AN388" s="11">
        <f t="shared" si="806"/>
        <v>35000</v>
      </c>
      <c r="AO388" s="11">
        <f t="shared" si="807"/>
        <v>1</v>
      </c>
      <c r="AP388" s="11">
        <f t="shared" si="808"/>
        <v>7</v>
      </c>
      <c r="AQ388" s="11">
        <f t="shared" si="809"/>
        <v>2003</v>
      </c>
      <c r="AR388" s="11">
        <f t="shared" si="810"/>
        <v>1</v>
      </c>
      <c r="AS388" s="11">
        <f t="shared" si="811"/>
        <v>1</v>
      </c>
      <c r="AT388" s="11">
        <f t="shared" si="812"/>
        <v>12</v>
      </c>
      <c r="AU388" s="11" t="str">
        <f t="shared" si="813"/>
        <v/>
      </c>
      <c r="AV388" s="11">
        <f t="shared" si="814"/>
        <v>2003</v>
      </c>
      <c r="AW388" s="11">
        <f t="shared" si="815"/>
        <v>1</v>
      </c>
      <c r="AX388" s="11">
        <f t="shared" si="816"/>
        <v>1</v>
      </c>
      <c r="AY388" s="11">
        <f t="shared" si="817"/>
        <v>2</v>
      </c>
      <c r="AZ388" s="11">
        <f t="shared" si="818"/>
        <v>2003</v>
      </c>
      <c r="BA388" s="11">
        <f t="shared" si="819"/>
        <v>1</v>
      </c>
      <c r="BB388" s="11">
        <f t="shared" si="820"/>
        <v>35000</v>
      </c>
      <c r="BC388" s="11">
        <f t="shared" si="821"/>
        <v>0</v>
      </c>
      <c r="BD388" s="11" t="str">
        <f t="shared" si="822"/>
        <v xml:space="preserve"> </v>
      </c>
      <c r="BE388" s="11" t="str">
        <f t="shared" si="823"/>
        <v xml:space="preserve"> </v>
      </c>
      <c r="BF388" s="11" t="str">
        <f t="shared" si="824"/>
        <v xml:space="preserve"> </v>
      </c>
      <c r="BG388" s="11" t="str">
        <f t="shared" si="845"/>
        <v xml:space="preserve"> </v>
      </c>
      <c r="BH388" s="11" t="str">
        <f t="shared" si="825"/>
        <v xml:space="preserve"> </v>
      </c>
      <c r="BI388" s="11" t="str">
        <f t="shared" si="826"/>
        <v xml:space="preserve"> </v>
      </c>
      <c r="BJ388" s="11">
        <f t="shared" si="827"/>
        <v>0</v>
      </c>
      <c r="BK388" s="11" t="str">
        <f t="shared" si="828"/>
        <v/>
      </c>
      <c r="BL388" s="11" t="str">
        <f t="shared" si="829"/>
        <v xml:space="preserve"> </v>
      </c>
      <c r="BM388" s="11" t="str">
        <f t="shared" si="830"/>
        <v xml:space="preserve"> </v>
      </c>
      <c r="BN388" s="11" t="str">
        <f t="shared" si="831"/>
        <v xml:space="preserve"> </v>
      </c>
      <c r="BO388" s="11" t="str">
        <f t="shared" si="832"/>
        <v xml:space="preserve"> </v>
      </c>
      <c r="BP388" s="11" t="str">
        <f t="shared" si="833"/>
        <v xml:space="preserve"> </v>
      </c>
      <c r="BQ388" s="11" t="str">
        <f t="shared" si="834"/>
        <v>0</v>
      </c>
      <c r="BR388" s="25">
        <f t="shared" si="835"/>
        <v>0</v>
      </c>
      <c r="BS388" s="11" t="str">
        <f t="shared" si="836"/>
        <v>Not Present</v>
      </c>
      <c r="BT388" s="11" t="str">
        <f t="shared" si="837"/>
        <v>0</v>
      </c>
      <c r="BU388" s="12">
        <f t="shared" si="767"/>
        <v>1</v>
      </c>
      <c r="BV388" s="12">
        <f t="shared" si="768"/>
        <v>0</v>
      </c>
      <c r="BW388" s="12">
        <f t="shared" si="846"/>
        <v>1</v>
      </c>
      <c r="BX388" s="12">
        <f t="shared" si="769"/>
        <v>1</v>
      </c>
      <c r="BY388" s="11">
        <f t="shared" si="770"/>
        <v>1</v>
      </c>
      <c r="BZ388" s="11">
        <f t="shared" si="838"/>
        <v>1</v>
      </c>
      <c r="CA388" s="11">
        <f t="shared" si="839"/>
        <v>1</v>
      </c>
      <c r="CB388" s="11">
        <f t="shared" si="840"/>
        <v>2003</v>
      </c>
      <c r="CC388" s="11">
        <f t="shared" si="841"/>
        <v>1</v>
      </c>
      <c r="CD388" s="11" t="str">
        <f t="shared" si="842"/>
        <v>No</v>
      </c>
      <c r="CE388" s="11">
        <f t="shared" si="771"/>
        <v>0</v>
      </c>
      <c r="CF388" s="11">
        <f t="shared" si="772"/>
        <v>0</v>
      </c>
      <c r="CG388" s="11">
        <f t="shared" si="773"/>
        <v>1</v>
      </c>
      <c r="CH388" s="11">
        <f t="shared" si="774"/>
        <v>0</v>
      </c>
      <c r="CI388" s="11">
        <f t="shared" si="843"/>
        <v>0</v>
      </c>
      <c r="CJ388" s="11">
        <f t="shared" si="844"/>
        <v>2</v>
      </c>
    </row>
    <row r="389" spans="1:88" x14ac:dyDescent="0.3">
      <c r="A389" s="11">
        <f t="shared" si="775"/>
        <v>2017</v>
      </c>
      <c r="B389" s="11" t="str">
        <f t="shared" si="776"/>
        <v>23-03-2017 07:35:26 CET</v>
      </c>
      <c r="C389" s="11" t="str">
        <f t="shared" si="777"/>
        <v>Rwanda</v>
      </c>
      <c r="D389" s="11" t="str">
        <f t="shared" si="778"/>
        <v>Rulindo</v>
      </c>
      <c r="E389" s="11" t="str">
        <f t="shared" si="779"/>
        <v>Masoro</v>
      </c>
      <c r="F389" s="11" t="str">
        <f t="shared" si="780"/>
        <v>Kabuga</v>
      </c>
      <c r="G389" s="11" t="str">
        <f t="shared" si="781"/>
        <v>Kanunga</v>
      </c>
      <c r="H389" s="11" t="str">
        <f t="shared" si="782"/>
        <v/>
      </c>
      <c r="I389" s="11" t="str">
        <f t="shared" si="783"/>
        <v/>
      </c>
      <c r="J389" s="11" t="str">
        <f t="shared" si="784"/>
        <v>Mutagata motorised network</v>
      </c>
      <c r="K389" s="11">
        <f t="shared" si="785"/>
        <v>143</v>
      </c>
      <c r="L389" s="11">
        <f t="shared" si="759"/>
        <v>26296</v>
      </c>
      <c r="M389" s="11">
        <f t="shared" si="760"/>
        <v>49</v>
      </c>
      <c r="N389" s="11">
        <f t="shared" si="761"/>
        <v>536.65306122448976</v>
      </c>
      <c r="O389" s="11">
        <f t="shared" si="786"/>
        <v>68</v>
      </c>
      <c r="P389" s="11">
        <f t="shared" si="787"/>
        <v>75</v>
      </c>
      <c r="Q389" s="13">
        <f t="shared" si="762"/>
        <v>0.47552447552447552</v>
      </c>
      <c r="R389" s="11">
        <f t="shared" si="763"/>
        <v>0</v>
      </c>
      <c r="S389" s="11">
        <f t="shared" si="788"/>
        <v>0</v>
      </c>
      <c r="T389" s="11">
        <f t="shared" si="789"/>
        <v>1</v>
      </c>
      <c r="U389" s="11" t="str">
        <f t="shared" si="790"/>
        <v>Piped Network With Pump</v>
      </c>
      <c r="V389" s="11">
        <f t="shared" si="791"/>
        <v>1987</v>
      </c>
      <c r="W389" s="11" t="str">
        <f t="shared" si="792"/>
        <v>Governement (District, Wasac) And Water For People</v>
      </c>
      <c r="X389" s="11" t="str">
        <f t="shared" si="793"/>
        <v>Spring</v>
      </c>
      <c r="Y389" s="11">
        <f t="shared" si="794"/>
        <v>1</v>
      </c>
      <c r="Z389" s="11">
        <f t="shared" si="795"/>
        <v>1</v>
      </c>
      <c r="AA389" s="11">
        <f t="shared" si="796"/>
        <v>1</v>
      </c>
      <c r="AB389" s="11" t="str">
        <f t="shared" si="797"/>
        <v>"Springbox" --Intake Structure At A Spring</v>
      </c>
      <c r="AC389" s="11">
        <f t="shared" si="798"/>
        <v>1</v>
      </c>
      <c r="AD389" s="11">
        <f t="shared" si="799"/>
        <v>2007</v>
      </c>
      <c r="AE389" s="11">
        <f t="shared" si="800"/>
        <v>1</v>
      </c>
      <c r="AF389" s="11">
        <f t="shared" si="801"/>
        <v>5</v>
      </c>
      <c r="AG389" s="12">
        <f t="shared" si="764"/>
        <v>345600</v>
      </c>
      <c r="AH389" s="12">
        <f t="shared" si="765"/>
        <v>1016.4705882352941</v>
      </c>
      <c r="AI389" s="11">
        <f t="shared" si="766"/>
        <v>1</v>
      </c>
      <c r="AJ389" s="11">
        <f t="shared" si="802"/>
        <v>1</v>
      </c>
      <c r="AK389" s="11">
        <f t="shared" si="803"/>
        <v>1</v>
      </c>
      <c r="AL389" s="11">
        <f t="shared" si="804"/>
        <v>2016</v>
      </c>
      <c r="AM389" s="11">
        <f t="shared" si="805"/>
        <v>1</v>
      </c>
      <c r="AN389" s="11">
        <f t="shared" si="806"/>
        <v>1900</v>
      </c>
      <c r="AO389" s="11">
        <f t="shared" si="807"/>
        <v>1</v>
      </c>
      <c r="AP389" s="11">
        <f t="shared" si="808"/>
        <v>39</v>
      </c>
      <c r="AQ389" s="11">
        <f t="shared" si="809"/>
        <v>2016</v>
      </c>
      <c r="AR389" s="11">
        <f t="shared" si="810"/>
        <v>1</v>
      </c>
      <c r="AS389" s="11">
        <f t="shared" si="811"/>
        <v>1</v>
      </c>
      <c r="AT389" s="11">
        <f t="shared" si="812"/>
        <v>17</v>
      </c>
      <c r="AU389" s="11" t="str">
        <f t="shared" si="813"/>
        <v>Pressure Break Tank|Distribution Chamber|Washout And Air Release</v>
      </c>
      <c r="AV389" s="11">
        <f t="shared" si="814"/>
        <v>2016</v>
      </c>
      <c r="AW389" s="11">
        <f t="shared" si="815"/>
        <v>1</v>
      </c>
      <c r="AX389" s="11">
        <f t="shared" si="816"/>
        <v>1</v>
      </c>
      <c r="AY389" s="11">
        <f t="shared" si="817"/>
        <v>6</v>
      </c>
      <c r="AZ389" s="11">
        <f t="shared" si="818"/>
        <v>2016</v>
      </c>
      <c r="BA389" s="11">
        <f t="shared" si="819"/>
        <v>1</v>
      </c>
      <c r="BB389" s="11">
        <f t="shared" si="820"/>
        <v>40000</v>
      </c>
      <c r="BC389" s="11">
        <f t="shared" si="821"/>
        <v>1</v>
      </c>
      <c r="BD389" s="11">
        <f t="shared" si="822"/>
        <v>5</v>
      </c>
      <c r="BE389" s="11">
        <f t="shared" si="823"/>
        <v>2017</v>
      </c>
      <c r="BF389" s="11">
        <f t="shared" si="824"/>
        <v>1</v>
      </c>
      <c r="BG389" s="11">
        <f t="shared" si="845"/>
        <v>1</v>
      </c>
      <c r="BH389" s="11">
        <f t="shared" si="825"/>
        <v>2016</v>
      </c>
      <c r="BI389" s="11">
        <f t="shared" si="826"/>
        <v>1</v>
      </c>
      <c r="BJ389" s="11">
        <f t="shared" si="827"/>
        <v>1</v>
      </c>
      <c r="BK389" s="11" t="str">
        <f t="shared" si="828"/>
        <v>Disinfection/Chlorination</v>
      </c>
      <c r="BL389" s="11">
        <f t="shared" si="829"/>
        <v>2017</v>
      </c>
      <c r="BM389" s="11">
        <f t="shared" si="830"/>
        <v>1</v>
      </c>
      <c r="BN389" s="11">
        <f t="shared" si="831"/>
        <v>0</v>
      </c>
      <c r="BO389" s="11" t="str">
        <f t="shared" si="832"/>
        <v xml:space="preserve"> </v>
      </c>
      <c r="BP389" s="11" t="str">
        <f t="shared" si="833"/>
        <v xml:space="preserve"> </v>
      </c>
      <c r="BQ389" s="11" t="str">
        <f t="shared" si="834"/>
        <v>0</v>
      </c>
      <c r="BR389" s="25">
        <f t="shared" si="835"/>
        <v>0</v>
      </c>
      <c r="BS389" s="11" t="str">
        <f t="shared" si="836"/>
        <v>Not Present</v>
      </c>
      <c r="BT389" s="11" t="str">
        <f t="shared" si="837"/>
        <v>0</v>
      </c>
      <c r="BU389" s="12">
        <f t="shared" si="767"/>
        <v>1</v>
      </c>
      <c r="BV389" s="12">
        <f t="shared" si="768"/>
        <v>0</v>
      </c>
      <c r="BW389" s="12">
        <f t="shared" si="846"/>
        <v>1</v>
      </c>
      <c r="BX389" s="12">
        <f t="shared" si="769"/>
        <v>1</v>
      </c>
      <c r="BY389" s="11">
        <f t="shared" si="770"/>
        <v>1</v>
      </c>
      <c r="BZ389" s="11">
        <f t="shared" si="838"/>
        <v>1</v>
      </c>
      <c r="CA389" s="11">
        <f t="shared" si="839"/>
        <v>64</v>
      </c>
      <c r="CB389" s="11">
        <f t="shared" si="840"/>
        <v>2016</v>
      </c>
      <c r="CC389" s="11">
        <f t="shared" si="841"/>
        <v>1</v>
      </c>
      <c r="CD389" s="11" t="str">
        <f t="shared" si="842"/>
        <v>No</v>
      </c>
      <c r="CE389" s="11">
        <f t="shared" si="771"/>
        <v>0</v>
      </c>
      <c r="CF389" s="11">
        <f t="shared" si="772"/>
        <v>0</v>
      </c>
      <c r="CG389" s="11">
        <f t="shared" si="773"/>
        <v>1</v>
      </c>
      <c r="CH389" s="11">
        <f t="shared" si="774"/>
        <v>0</v>
      </c>
      <c r="CI389" s="11">
        <f t="shared" si="843"/>
        <v>1</v>
      </c>
      <c r="CJ389" s="11">
        <f t="shared" si="844"/>
        <v>1</v>
      </c>
    </row>
    <row r="390" spans="1:88" x14ac:dyDescent="0.3">
      <c r="A390" s="11">
        <f t="shared" si="775"/>
        <v>2017</v>
      </c>
      <c r="B390" s="11" t="str">
        <f t="shared" si="776"/>
        <v>12-03-2017 10:54:02 CET</v>
      </c>
      <c r="C390" s="11" t="str">
        <f t="shared" si="777"/>
        <v>Rwanda</v>
      </c>
      <c r="D390" s="11" t="str">
        <f t="shared" si="778"/>
        <v>Rulindo</v>
      </c>
      <c r="E390" s="11" t="str">
        <f t="shared" si="779"/>
        <v>Shyorongi</v>
      </c>
      <c r="F390" s="11" t="str">
        <f t="shared" si="780"/>
        <v>Muvumu</v>
      </c>
      <c r="G390" s="11" t="str">
        <f t="shared" si="781"/>
        <v>Karama</v>
      </c>
      <c r="H390" s="11" t="str">
        <f t="shared" si="782"/>
        <v/>
      </c>
      <c r="I390" s="11" t="str">
        <f t="shared" si="783"/>
        <v/>
      </c>
      <c r="J390" s="11" t="str">
        <f t="shared" si="784"/>
        <v>Bitete-Muvumu</v>
      </c>
      <c r="K390" s="11">
        <f t="shared" si="785"/>
        <v>121</v>
      </c>
      <c r="L390" s="11">
        <f t="shared" si="759"/>
        <v>1316</v>
      </c>
      <c r="M390" s="11">
        <f t="shared" si="760"/>
        <v>7</v>
      </c>
      <c r="N390" s="11">
        <f t="shared" si="761"/>
        <v>188</v>
      </c>
      <c r="O390" s="11">
        <f t="shared" si="786"/>
        <v>45</v>
      </c>
      <c r="P390" s="11">
        <f t="shared" si="787"/>
        <v>76</v>
      </c>
      <c r="Q390" s="13">
        <f t="shared" si="762"/>
        <v>0.37190082644628097</v>
      </c>
      <c r="R390" s="11">
        <f t="shared" si="763"/>
        <v>0</v>
      </c>
      <c r="S390" s="11">
        <f t="shared" si="788"/>
        <v>1</v>
      </c>
      <c r="T390" s="11">
        <f t="shared" si="789"/>
        <v>1</v>
      </c>
      <c r="U390" s="11" t="str">
        <f t="shared" si="790"/>
        <v>Piped Network -- Gravity Only</v>
      </c>
      <c r="V390" s="11">
        <f t="shared" si="791"/>
        <v>2013</v>
      </c>
      <c r="W390" s="11" t="str">
        <f t="shared" si="792"/>
        <v>Governement (District, Wasac) And Water For People</v>
      </c>
      <c r="X390" s="11" t="str">
        <f t="shared" si="793"/>
        <v>Spring</v>
      </c>
      <c r="Y390" s="11">
        <f t="shared" si="794"/>
        <v>3</v>
      </c>
      <c r="Z390" s="11">
        <f t="shared" si="795"/>
        <v>1</v>
      </c>
      <c r="AA390" s="11">
        <f t="shared" si="796"/>
        <v>1</v>
      </c>
      <c r="AB390" s="11" t="str">
        <f t="shared" si="797"/>
        <v>"Springbox" --Intake Structure At A Spring</v>
      </c>
      <c r="AC390" s="11">
        <f t="shared" si="798"/>
        <v>1</v>
      </c>
      <c r="AD390" s="11">
        <f t="shared" si="799"/>
        <v>2013</v>
      </c>
      <c r="AE390" s="11">
        <f t="shared" si="800"/>
        <v>1</v>
      </c>
      <c r="AF390" s="11">
        <f t="shared" si="801"/>
        <v>11</v>
      </c>
      <c r="AG390" s="12">
        <f t="shared" si="764"/>
        <v>157090.90909090909</v>
      </c>
      <c r="AH390" s="12">
        <f t="shared" si="765"/>
        <v>698.18181818181813</v>
      </c>
      <c r="AI390" s="11">
        <f t="shared" si="766"/>
        <v>1</v>
      </c>
      <c r="AJ390" s="11">
        <f t="shared" si="802"/>
        <v>1</v>
      </c>
      <c r="AK390" s="11">
        <f t="shared" si="803"/>
        <v>1</v>
      </c>
      <c r="AL390" s="11">
        <f t="shared" si="804"/>
        <v>2013</v>
      </c>
      <c r="AM390" s="11">
        <f t="shared" si="805"/>
        <v>2</v>
      </c>
      <c r="AN390" s="11">
        <f t="shared" si="806"/>
        <v>1000</v>
      </c>
      <c r="AO390" s="11">
        <f t="shared" si="807"/>
        <v>1</v>
      </c>
      <c r="AP390" s="11">
        <f t="shared" si="808"/>
        <v>4</v>
      </c>
      <c r="AQ390" s="11">
        <f t="shared" si="809"/>
        <v>2013</v>
      </c>
      <c r="AR390" s="11">
        <f t="shared" si="810"/>
        <v>1</v>
      </c>
      <c r="AS390" s="11">
        <f t="shared" si="811"/>
        <v>1</v>
      </c>
      <c r="AT390" s="11">
        <f t="shared" si="812"/>
        <v>6</v>
      </c>
      <c r="AU390" s="11" t="str">
        <f t="shared" si="813"/>
        <v>Pressure Break Tank|Distribution Chamber|Ventouse, Washout</v>
      </c>
      <c r="AV390" s="11">
        <f t="shared" si="814"/>
        <v>2013</v>
      </c>
      <c r="AW390" s="11">
        <f t="shared" si="815"/>
        <v>2</v>
      </c>
      <c r="AX390" s="11">
        <f t="shared" si="816"/>
        <v>1</v>
      </c>
      <c r="AY390" s="11">
        <f t="shared" si="817"/>
        <v>1</v>
      </c>
      <c r="AZ390" s="11">
        <f t="shared" si="818"/>
        <v>2013</v>
      </c>
      <c r="BA390" s="11">
        <f t="shared" si="819"/>
        <v>1</v>
      </c>
      <c r="BB390" s="11">
        <f t="shared" si="820"/>
        <v>4000</v>
      </c>
      <c r="BC390" s="11">
        <f t="shared" si="821"/>
        <v>0</v>
      </c>
      <c r="BD390" s="11" t="str">
        <f t="shared" si="822"/>
        <v xml:space="preserve"> </v>
      </c>
      <c r="BE390" s="11" t="str">
        <f t="shared" si="823"/>
        <v xml:space="preserve"> </v>
      </c>
      <c r="BF390" s="11" t="str">
        <f t="shared" si="824"/>
        <v xml:space="preserve"> </v>
      </c>
      <c r="BG390" s="11" t="str">
        <f t="shared" si="845"/>
        <v xml:space="preserve"> </v>
      </c>
      <c r="BH390" s="11" t="str">
        <f t="shared" si="825"/>
        <v xml:space="preserve"> </v>
      </c>
      <c r="BI390" s="11" t="str">
        <f t="shared" si="826"/>
        <v xml:space="preserve"> </v>
      </c>
      <c r="BJ390" s="11">
        <f t="shared" si="827"/>
        <v>0</v>
      </c>
      <c r="BK390" s="11" t="str">
        <f t="shared" si="828"/>
        <v/>
      </c>
      <c r="BL390" s="11" t="str">
        <f t="shared" si="829"/>
        <v xml:space="preserve"> </v>
      </c>
      <c r="BM390" s="11" t="str">
        <f t="shared" si="830"/>
        <v xml:space="preserve"> </v>
      </c>
      <c r="BN390" s="11" t="str">
        <f t="shared" si="831"/>
        <v xml:space="preserve"> </v>
      </c>
      <c r="BO390" s="11" t="str">
        <f t="shared" si="832"/>
        <v xml:space="preserve"> </v>
      </c>
      <c r="BP390" s="11" t="str">
        <f t="shared" si="833"/>
        <v xml:space="preserve"> </v>
      </c>
      <c r="BQ390" s="11" t="str">
        <f t="shared" si="834"/>
        <v>0</v>
      </c>
      <c r="BR390" s="25">
        <f t="shared" si="835"/>
        <v>0</v>
      </c>
      <c r="BS390" s="11" t="str">
        <f t="shared" si="836"/>
        <v>Not Present</v>
      </c>
      <c r="BT390" s="11" t="str">
        <f t="shared" si="837"/>
        <v>0</v>
      </c>
      <c r="BU390" s="12">
        <f t="shared" si="767"/>
        <v>1</v>
      </c>
      <c r="BV390" s="12">
        <f t="shared" si="768"/>
        <v>0</v>
      </c>
      <c r="BW390" s="12">
        <f t="shared" si="846"/>
        <v>1</v>
      </c>
      <c r="BX390" s="12">
        <f t="shared" si="769"/>
        <v>1</v>
      </c>
      <c r="BY390" s="11">
        <f t="shared" si="770"/>
        <v>1</v>
      </c>
      <c r="BZ390" s="11">
        <f t="shared" si="838"/>
        <v>1</v>
      </c>
      <c r="CA390" s="11">
        <f t="shared" si="839"/>
        <v>1</v>
      </c>
      <c r="CB390" s="11">
        <f t="shared" si="840"/>
        <v>2013</v>
      </c>
      <c r="CC390" s="11">
        <f t="shared" si="841"/>
        <v>1</v>
      </c>
      <c r="CD390" s="11" t="str">
        <f t="shared" si="842"/>
        <v>No</v>
      </c>
      <c r="CE390" s="11">
        <f t="shared" si="771"/>
        <v>0</v>
      </c>
      <c r="CF390" s="11">
        <f t="shared" si="772"/>
        <v>0</v>
      </c>
      <c r="CG390" s="11">
        <f t="shared" si="773"/>
        <v>1</v>
      </c>
      <c r="CH390" s="11">
        <f t="shared" si="774"/>
        <v>0</v>
      </c>
      <c r="CI390" s="11">
        <f t="shared" si="843"/>
        <v>1</v>
      </c>
      <c r="CJ390" s="11">
        <f t="shared" si="844"/>
        <v>1</v>
      </c>
    </row>
    <row r="391" spans="1:88" x14ac:dyDescent="0.3">
      <c r="A391" s="11">
        <f t="shared" si="775"/>
        <v>2017</v>
      </c>
      <c r="B391" s="11" t="str">
        <f t="shared" si="776"/>
        <v>10-03-2017 10:24:13 CET</v>
      </c>
      <c r="C391" s="11" t="str">
        <f t="shared" si="777"/>
        <v>Rwanda</v>
      </c>
      <c r="D391" s="11" t="str">
        <f t="shared" si="778"/>
        <v>Rulindo</v>
      </c>
      <c r="E391" s="11" t="str">
        <f t="shared" si="779"/>
        <v>Ngoma</v>
      </c>
      <c r="F391" s="11" t="str">
        <f t="shared" si="780"/>
        <v>Kabuga</v>
      </c>
      <c r="G391" s="11" t="str">
        <f t="shared" si="781"/>
        <v>Nyabuko</v>
      </c>
      <c r="H391" s="11" t="str">
        <f t="shared" si="782"/>
        <v/>
      </c>
      <c r="I391" s="11" t="str">
        <f t="shared" si="783"/>
        <v/>
      </c>
      <c r="J391" s="11" t="str">
        <f t="shared" si="784"/>
        <v>Kabarore-Ngoma-Nyabuko network</v>
      </c>
      <c r="K391" s="11">
        <f t="shared" si="785"/>
        <v>122</v>
      </c>
      <c r="L391" s="11">
        <f t="shared" si="759"/>
        <v>8284</v>
      </c>
      <c r="M391" s="11">
        <f t="shared" si="760"/>
        <v>14</v>
      </c>
      <c r="N391" s="11">
        <f t="shared" si="761"/>
        <v>591.71428571428567</v>
      </c>
      <c r="O391" s="11">
        <f t="shared" si="786"/>
        <v>35</v>
      </c>
      <c r="P391" s="11">
        <f t="shared" si="787"/>
        <v>87</v>
      </c>
      <c r="Q391" s="13">
        <f t="shared" si="762"/>
        <v>0.28688524590163933</v>
      </c>
      <c r="R391" s="11">
        <f t="shared" si="763"/>
        <v>0</v>
      </c>
      <c r="S391" s="11">
        <f t="shared" si="788"/>
        <v>0</v>
      </c>
      <c r="T391" s="11">
        <f t="shared" si="789"/>
        <v>1</v>
      </c>
      <c r="U391" s="11" t="str">
        <f t="shared" si="790"/>
        <v>Piped Network With Pump</v>
      </c>
      <c r="V391" s="11">
        <f t="shared" si="791"/>
        <v>2014</v>
      </c>
      <c r="W391" s="11" t="str">
        <f t="shared" si="792"/>
        <v>Governement (District, Wasac) And Water For People</v>
      </c>
      <c r="X391" s="11" t="str">
        <f t="shared" si="793"/>
        <v>Spring</v>
      </c>
      <c r="Y391" s="11">
        <f t="shared" si="794"/>
        <v>4</v>
      </c>
      <c r="Z391" s="11">
        <f t="shared" si="795"/>
        <v>1</v>
      </c>
      <c r="AA391" s="11">
        <f t="shared" si="796"/>
        <v>1</v>
      </c>
      <c r="AB391" s="11" t="str">
        <f t="shared" si="797"/>
        <v>"Springbox" --Intake Structure At A Spring|Collection Chamber</v>
      </c>
      <c r="AC391" s="11">
        <f t="shared" si="798"/>
        <v>5</v>
      </c>
      <c r="AD391" s="11">
        <f t="shared" si="799"/>
        <v>2014</v>
      </c>
      <c r="AE391" s="11">
        <f t="shared" si="800"/>
        <v>2</v>
      </c>
      <c r="AF391" s="11">
        <f t="shared" si="801"/>
        <v>4</v>
      </c>
      <c r="AG391" s="12">
        <f t="shared" si="764"/>
        <v>432000</v>
      </c>
      <c r="AH391" s="12">
        <f t="shared" si="765"/>
        <v>2468.5714285714284</v>
      </c>
      <c r="AI391" s="11">
        <f t="shared" si="766"/>
        <v>1</v>
      </c>
      <c r="AJ391" s="11">
        <f t="shared" si="802"/>
        <v>1</v>
      </c>
      <c r="AK391" s="11">
        <f t="shared" si="803"/>
        <v>2</v>
      </c>
      <c r="AL391" s="11">
        <f t="shared" si="804"/>
        <v>2014</v>
      </c>
      <c r="AM391" s="11">
        <f t="shared" si="805"/>
        <v>1</v>
      </c>
      <c r="AN391" s="11">
        <f t="shared" si="806"/>
        <v>8000</v>
      </c>
      <c r="AO391" s="11">
        <f t="shared" si="807"/>
        <v>1</v>
      </c>
      <c r="AP391" s="11">
        <f t="shared" si="808"/>
        <v>14</v>
      </c>
      <c r="AQ391" s="11">
        <f t="shared" si="809"/>
        <v>2014</v>
      </c>
      <c r="AR391" s="11">
        <f t="shared" si="810"/>
        <v>1</v>
      </c>
      <c r="AS391" s="11">
        <f t="shared" si="811"/>
        <v>0</v>
      </c>
      <c r="AT391" s="11" t="str">
        <f t="shared" si="812"/>
        <v xml:space="preserve"> </v>
      </c>
      <c r="AU391" s="11" t="str">
        <f t="shared" si="813"/>
        <v/>
      </c>
      <c r="AV391" s="11" t="str">
        <f t="shared" si="814"/>
        <v xml:space="preserve"> </v>
      </c>
      <c r="AW391" s="11" t="str">
        <f t="shared" si="815"/>
        <v xml:space="preserve"> </v>
      </c>
      <c r="AX391" s="11">
        <f t="shared" si="816"/>
        <v>1</v>
      </c>
      <c r="AY391" s="11">
        <f t="shared" si="817"/>
        <v>2</v>
      </c>
      <c r="AZ391" s="11">
        <f t="shared" si="818"/>
        <v>2014</v>
      </c>
      <c r="BA391" s="11">
        <f t="shared" si="819"/>
        <v>1</v>
      </c>
      <c r="BB391" s="11">
        <f t="shared" si="820"/>
        <v>7000</v>
      </c>
      <c r="BC391" s="11">
        <f t="shared" si="821"/>
        <v>1</v>
      </c>
      <c r="BD391" s="11">
        <f t="shared" si="822"/>
        <v>2</v>
      </c>
      <c r="BE391" s="11">
        <f t="shared" si="823"/>
        <v>2014</v>
      </c>
      <c r="BF391" s="11">
        <f t="shared" si="824"/>
        <v>2</v>
      </c>
      <c r="BG391" s="11">
        <f t="shared" si="845"/>
        <v>1</v>
      </c>
      <c r="BH391" s="11">
        <f t="shared" si="825"/>
        <v>2014</v>
      </c>
      <c r="BI391" s="11">
        <f t="shared" si="826"/>
        <v>1</v>
      </c>
      <c r="BJ391" s="11">
        <f t="shared" si="827"/>
        <v>0</v>
      </c>
      <c r="BK391" s="11" t="str">
        <f t="shared" si="828"/>
        <v/>
      </c>
      <c r="BL391" s="11" t="str">
        <f t="shared" si="829"/>
        <v xml:space="preserve"> </v>
      </c>
      <c r="BM391" s="11" t="str">
        <f t="shared" si="830"/>
        <v xml:space="preserve"> </v>
      </c>
      <c r="BN391" s="11" t="str">
        <f t="shared" si="831"/>
        <v xml:space="preserve"> </v>
      </c>
      <c r="BO391" s="11" t="str">
        <f t="shared" si="832"/>
        <v xml:space="preserve"> </v>
      </c>
      <c r="BP391" s="11" t="str">
        <f t="shared" si="833"/>
        <v xml:space="preserve"> </v>
      </c>
      <c r="BQ391" s="11" t="str">
        <f t="shared" si="834"/>
        <v>0</v>
      </c>
      <c r="BR391" s="25">
        <f t="shared" si="835"/>
        <v>0</v>
      </c>
      <c r="BS391" s="11" t="str">
        <f t="shared" si="836"/>
        <v>Not Present</v>
      </c>
      <c r="BT391" s="11" t="str">
        <f t="shared" si="837"/>
        <v>0</v>
      </c>
      <c r="BU391" s="12">
        <f t="shared" si="767"/>
        <v>1</v>
      </c>
      <c r="BV391" s="12">
        <f t="shared" si="768"/>
        <v>0</v>
      </c>
      <c r="BW391" s="12">
        <f t="shared" si="846"/>
        <v>1</v>
      </c>
      <c r="BX391" s="12">
        <f t="shared" si="769"/>
        <v>1</v>
      </c>
      <c r="BY391" s="11">
        <f t="shared" si="770"/>
        <v>1</v>
      </c>
      <c r="BZ391" s="11">
        <f t="shared" si="838"/>
        <v>1</v>
      </c>
      <c r="CA391" s="11">
        <f t="shared" si="839"/>
        <v>17</v>
      </c>
      <c r="CB391" s="11">
        <f t="shared" si="840"/>
        <v>2014</v>
      </c>
      <c r="CC391" s="11">
        <f t="shared" si="841"/>
        <v>1</v>
      </c>
      <c r="CD391" s="11" t="str">
        <f t="shared" si="842"/>
        <v>No</v>
      </c>
      <c r="CE391" s="11">
        <f t="shared" si="771"/>
        <v>0</v>
      </c>
      <c r="CF391" s="11">
        <f t="shared" si="772"/>
        <v>0</v>
      </c>
      <c r="CG391" s="11">
        <f t="shared" si="773"/>
        <v>1</v>
      </c>
      <c r="CH391" s="11">
        <f t="shared" si="774"/>
        <v>0</v>
      </c>
      <c r="CI391" s="11">
        <f t="shared" si="843"/>
        <v>1</v>
      </c>
      <c r="CJ391" s="11">
        <f t="shared" si="844"/>
        <v>1</v>
      </c>
    </row>
    <row r="392" spans="1:88" x14ac:dyDescent="0.3">
      <c r="A392" s="11">
        <f t="shared" si="775"/>
        <v>2017</v>
      </c>
      <c r="B392" s="11" t="str">
        <f t="shared" si="776"/>
        <v>07-03-2017 11:04:05 CET</v>
      </c>
      <c r="C392" s="11" t="str">
        <f t="shared" si="777"/>
        <v>Rwanda</v>
      </c>
      <c r="D392" s="11" t="str">
        <f t="shared" si="778"/>
        <v>Rulindo</v>
      </c>
      <c r="E392" s="11" t="str">
        <f t="shared" si="779"/>
        <v>Mbogo</v>
      </c>
      <c r="F392" s="11" t="str">
        <f t="shared" si="780"/>
        <v>Mushali</v>
      </c>
      <c r="G392" s="11" t="str">
        <f t="shared" si="781"/>
        <v>Gitaba</v>
      </c>
      <c r="H392" s="11" t="str">
        <f t="shared" si="782"/>
        <v/>
      </c>
      <c r="I392" s="11" t="str">
        <f t="shared" si="783"/>
        <v/>
      </c>
      <c r="J392" s="11" t="str">
        <f t="shared" si="784"/>
        <v>Matyazo network</v>
      </c>
      <c r="K392" s="11">
        <f t="shared" si="785"/>
        <v>118</v>
      </c>
      <c r="L392" s="11">
        <f t="shared" ref="L392:L455" si="847">(People_Using_System)</f>
        <v>0</v>
      </c>
      <c r="M392" s="11">
        <f t="shared" ref="M392:M455" si="848">COUNTIFS(J:J,J392,T:T,1)</f>
        <v>4</v>
      </c>
      <c r="N392" s="11">
        <f t="shared" si="761"/>
        <v>0</v>
      </c>
      <c r="O392" s="11">
        <f t="shared" si="786"/>
        <v>100</v>
      </c>
      <c r="P392" s="11">
        <f t="shared" si="787"/>
        <v>18</v>
      </c>
      <c r="Q392" s="13">
        <f t="shared" si="762"/>
        <v>0.84745762711864403</v>
      </c>
      <c r="R392" s="11">
        <f t="shared" si="763"/>
        <v>0</v>
      </c>
      <c r="S392" s="11">
        <f t="shared" si="788"/>
        <v>1</v>
      </c>
      <c r="T392" s="11">
        <f t="shared" si="789"/>
        <v>1</v>
      </c>
      <c r="U392" s="11" t="str">
        <f t="shared" si="790"/>
        <v>Piped Network -- Gravity Only</v>
      </c>
      <c r="V392" s="11">
        <f t="shared" si="791"/>
        <v>2016</v>
      </c>
      <c r="W392" s="11" t="str">
        <f t="shared" si="792"/>
        <v>Governement (District, Wasac) And Water For People</v>
      </c>
      <c r="X392" s="11" t="str">
        <f t="shared" si="793"/>
        <v>Spring</v>
      </c>
      <c r="Y392" s="11">
        <f t="shared" si="794"/>
        <v>3</v>
      </c>
      <c r="Z392" s="11">
        <f t="shared" si="795"/>
        <v>1</v>
      </c>
      <c r="AA392" s="11">
        <f t="shared" si="796"/>
        <v>1</v>
      </c>
      <c r="AB392" s="11" t="str">
        <f t="shared" si="797"/>
        <v>"Springbox" --Intake Structure At A Spring|Collection Chamber</v>
      </c>
      <c r="AC392" s="11">
        <f t="shared" si="798"/>
        <v>4</v>
      </c>
      <c r="AD392" s="11">
        <f t="shared" si="799"/>
        <v>2016</v>
      </c>
      <c r="AE392" s="11">
        <f t="shared" si="800"/>
        <v>1</v>
      </c>
      <c r="AF392" s="11">
        <f t="shared" si="801"/>
        <v>17</v>
      </c>
      <c r="AG392" s="12">
        <f t="shared" si="764"/>
        <v>101647.05882352941</v>
      </c>
      <c r="AH392" s="12">
        <f t="shared" si="765"/>
        <v>203.29411764705881</v>
      </c>
      <c r="AI392" s="11">
        <f t="shared" si="766"/>
        <v>1</v>
      </c>
      <c r="AJ392" s="11">
        <f t="shared" si="802"/>
        <v>1</v>
      </c>
      <c r="AK392" s="11">
        <f t="shared" si="803"/>
        <v>1</v>
      </c>
      <c r="AL392" s="11">
        <f t="shared" si="804"/>
        <v>2016</v>
      </c>
      <c r="AM392" s="11">
        <f t="shared" si="805"/>
        <v>1</v>
      </c>
      <c r="AN392" s="11">
        <f t="shared" si="806"/>
        <v>4300</v>
      </c>
      <c r="AO392" s="11">
        <f t="shared" si="807"/>
        <v>1</v>
      </c>
      <c r="AP392" s="11">
        <f t="shared" si="808"/>
        <v>1</v>
      </c>
      <c r="AQ392" s="11">
        <f t="shared" si="809"/>
        <v>2016</v>
      </c>
      <c r="AR392" s="11">
        <f t="shared" si="810"/>
        <v>1</v>
      </c>
      <c r="AS392" s="11">
        <f t="shared" si="811"/>
        <v>1</v>
      </c>
      <c r="AT392" s="11">
        <f t="shared" si="812"/>
        <v>2</v>
      </c>
      <c r="AU392" s="11" t="str">
        <f t="shared" si="813"/>
        <v>Air Release Chamber, Washout Chamber</v>
      </c>
      <c r="AV392" s="11">
        <f t="shared" si="814"/>
        <v>2016</v>
      </c>
      <c r="AW392" s="11">
        <f t="shared" si="815"/>
        <v>1</v>
      </c>
      <c r="AX392" s="11">
        <f t="shared" si="816"/>
        <v>1</v>
      </c>
      <c r="AY392" s="11">
        <f t="shared" si="817"/>
        <v>1</v>
      </c>
      <c r="AZ392" s="11">
        <f t="shared" si="818"/>
        <v>2016</v>
      </c>
      <c r="BA392" s="11">
        <f t="shared" si="819"/>
        <v>1</v>
      </c>
      <c r="BB392" s="11">
        <f t="shared" si="820"/>
        <v>1800</v>
      </c>
      <c r="BC392" s="11">
        <f t="shared" si="821"/>
        <v>0</v>
      </c>
      <c r="BD392" s="11" t="str">
        <f t="shared" si="822"/>
        <v xml:space="preserve"> </v>
      </c>
      <c r="BE392" s="11" t="str">
        <f t="shared" si="823"/>
        <v xml:space="preserve"> </v>
      </c>
      <c r="BF392" s="11" t="str">
        <f t="shared" si="824"/>
        <v xml:space="preserve"> </v>
      </c>
      <c r="BG392" s="11" t="str">
        <f t="shared" si="845"/>
        <v xml:space="preserve"> </v>
      </c>
      <c r="BH392" s="11" t="str">
        <f t="shared" si="825"/>
        <v xml:space="preserve"> </v>
      </c>
      <c r="BI392" s="11" t="str">
        <f t="shared" si="826"/>
        <v xml:space="preserve"> </v>
      </c>
      <c r="BJ392" s="11">
        <f t="shared" si="827"/>
        <v>0</v>
      </c>
      <c r="BK392" s="11" t="str">
        <f t="shared" si="828"/>
        <v/>
      </c>
      <c r="BL392" s="11" t="str">
        <f t="shared" si="829"/>
        <v xml:space="preserve"> </v>
      </c>
      <c r="BM392" s="11" t="str">
        <f t="shared" si="830"/>
        <v xml:space="preserve"> </v>
      </c>
      <c r="BN392" s="11" t="str">
        <f t="shared" si="831"/>
        <v xml:space="preserve"> </v>
      </c>
      <c r="BO392" s="11" t="str">
        <f t="shared" si="832"/>
        <v xml:space="preserve"> </v>
      </c>
      <c r="BP392" s="11" t="str">
        <f t="shared" si="833"/>
        <v xml:space="preserve"> </v>
      </c>
      <c r="BQ392" s="11" t="str">
        <f t="shared" si="834"/>
        <v>0</v>
      </c>
      <c r="BR392" s="25">
        <f t="shared" si="835"/>
        <v>0</v>
      </c>
      <c r="BS392" s="11" t="str">
        <f t="shared" si="836"/>
        <v>Not Present</v>
      </c>
      <c r="BT392" s="11" t="str">
        <f t="shared" si="837"/>
        <v>0</v>
      </c>
      <c r="BU392" s="12">
        <f t="shared" si="767"/>
        <v>1</v>
      </c>
      <c r="BV392" s="12">
        <f t="shared" si="768"/>
        <v>0</v>
      </c>
      <c r="BW392" s="12">
        <f t="shared" si="846"/>
        <v>1</v>
      </c>
      <c r="BX392" s="12">
        <f t="shared" si="769"/>
        <v>1</v>
      </c>
      <c r="BY392" s="11">
        <f t="shared" si="770"/>
        <v>1</v>
      </c>
      <c r="BZ392" s="11">
        <f t="shared" si="838"/>
        <v>1</v>
      </c>
      <c r="CA392" s="11">
        <f t="shared" si="839"/>
        <v>4</v>
      </c>
      <c r="CB392" s="11">
        <f t="shared" si="840"/>
        <v>2016</v>
      </c>
      <c r="CC392" s="11">
        <f t="shared" si="841"/>
        <v>2</v>
      </c>
      <c r="CD392" s="11" t="str">
        <f t="shared" si="842"/>
        <v>No</v>
      </c>
      <c r="CE392" s="11">
        <f t="shared" si="771"/>
        <v>0</v>
      </c>
      <c r="CF392" s="11">
        <f t="shared" si="772"/>
        <v>0</v>
      </c>
      <c r="CG392" s="11">
        <f t="shared" si="773"/>
        <v>1</v>
      </c>
      <c r="CH392" s="11">
        <f t="shared" si="774"/>
        <v>0</v>
      </c>
      <c r="CI392" s="11">
        <f t="shared" si="843"/>
        <v>1</v>
      </c>
      <c r="CJ392" s="11">
        <f t="shared" si="844"/>
        <v>1</v>
      </c>
    </row>
    <row r="393" spans="1:88" x14ac:dyDescent="0.3">
      <c r="A393" s="11">
        <f t="shared" si="775"/>
        <v>2017</v>
      </c>
      <c r="B393" s="11" t="str">
        <f t="shared" si="776"/>
        <v>14-04-2017 21:14:54 CEST</v>
      </c>
      <c r="C393" s="11" t="str">
        <f t="shared" si="777"/>
        <v>Rwanda</v>
      </c>
      <c r="D393" s="11" t="str">
        <f t="shared" si="778"/>
        <v>Rulindo</v>
      </c>
      <c r="E393" s="11" t="str">
        <f t="shared" si="779"/>
        <v>Bushoki</v>
      </c>
      <c r="F393" s="11" t="str">
        <f t="shared" si="780"/>
        <v>Kayenzi</v>
      </c>
      <c r="G393" s="11" t="str">
        <f t="shared" si="781"/>
        <v>Gitaba</v>
      </c>
      <c r="H393" s="11" t="str">
        <f t="shared" si="782"/>
        <v/>
      </c>
      <c r="I393" s="11" t="str">
        <f t="shared" si="783"/>
        <v/>
      </c>
      <c r="J393" s="11" t="str">
        <f t="shared" si="784"/>
        <v>Rutembe catchment area</v>
      </c>
      <c r="K393" s="11">
        <f t="shared" si="785"/>
        <v>118</v>
      </c>
      <c r="L393" s="11">
        <f t="shared" si="847"/>
        <v>673</v>
      </c>
      <c r="M393" s="11">
        <f t="shared" si="848"/>
        <v>1</v>
      </c>
      <c r="N393" s="11">
        <f t="shared" ref="N393:N456" si="849">L393/M393</f>
        <v>673</v>
      </c>
      <c r="O393" s="11">
        <f t="shared" si="786"/>
        <v>118</v>
      </c>
      <c r="P393" s="11" t="str">
        <f t="shared" si="787"/>
        <v xml:space="preserve"> </v>
      </c>
      <c r="Q393" s="13">
        <f t="shared" ref="Q393:Q456" si="850">IFERROR(O393/K393," ")</f>
        <v>1</v>
      </c>
      <c r="R393" s="11">
        <f t="shared" ref="R393:R456" si="851">IF(Q393=" ",0,IF(Q393&gt;=95%,1,0))</f>
        <v>1</v>
      </c>
      <c r="S393" s="11">
        <f t="shared" si="788"/>
        <v>0</v>
      </c>
      <c r="T393" s="11">
        <f t="shared" si="789"/>
        <v>1</v>
      </c>
      <c r="U393" s="11" t="str">
        <f t="shared" si="790"/>
        <v>Piped Network -- Gravity Only</v>
      </c>
      <c r="V393" s="11">
        <f t="shared" si="791"/>
        <v>2015</v>
      </c>
      <c r="W393" s="11" t="str">
        <f t="shared" si="792"/>
        <v>Rulindo District</v>
      </c>
      <c r="X393" s="11" t="str">
        <f t="shared" si="793"/>
        <v>Spring</v>
      </c>
      <c r="Y393" s="11">
        <f t="shared" si="794"/>
        <v>1</v>
      </c>
      <c r="Z393" s="11">
        <f t="shared" si="795"/>
        <v>1</v>
      </c>
      <c r="AA393" s="11">
        <f t="shared" si="796"/>
        <v>1</v>
      </c>
      <c r="AB393" s="11" t="str">
        <f t="shared" si="797"/>
        <v>"Springbox" --Intake Structure At A Spring</v>
      </c>
      <c r="AC393" s="11">
        <f t="shared" si="798"/>
        <v>1</v>
      </c>
      <c r="AD393" s="11">
        <f t="shared" si="799"/>
        <v>2015</v>
      </c>
      <c r="AE393" s="11">
        <f t="shared" si="800"/>
        <v>1</v>
      </c>
      <c r="AF393" s="11">
        <f t="shared" si="801"/>
        <v>20</v>
      </c>
      <c r="AG393" s="12">
        <f t="shared" ref="AG393:AG456" si="852">IFERROR((20/AF393)*86400," ")</f>
        <v>86400</v>
      </c>
      <c r="AH393" s="12">
        <f t="shared" ref="AH393:AH456" si="853">IFERROR((AG393/(O393*5))," ")</f>
        <v>146.4406779661017</v>
      </c>
      <c r="AI393" s="11">
        <f t="shared" ref="AI393:AI456" si="854">IF(AH393=" ",0,IF(AH393&gt;=Gov_Standards_Quantity,1,0))</f>
        <v>1</v>
      </c>
      <c r="AJ393" s="11">
        <f t="shared" si="802"/>
        <v>1</v>
      </c>
      <c r="AK393" s="11">
        <f t="shared" si="803"/>
        <v>1</v>
      </c>
      <c r="AL393" s="11">
        <f t="shared" si="804"/>
        <v>2015</v>
      </c>
      <c r="AM393" s="11">
        <f t="shared" si="805"/>
        <v>1</v>
      </c>
      <c r="AN393" s="11">
        <f t="shared" si="806"/>
        <v>100</v>
      </c>
      <c r="AO393" s="11">
        <f t="shared" si="807"/>
        <v>1</v>
      </c>
      <c r="AP393" s="11">
        <f t="shared" si="808"/>
        <v>1</v>
      </c>
      <c r="AQ393" s="11">
        <f t="shared" si="809"/>
        <v>2015</v>
      </c>
      <c r="AR393" s="11">
        <f t="shared" si="810"/>
        <v>1</v>
      </c>
      <c r="AS393" s="11">
        <f t="shared" si="811"/>
        <v>1</v>
      </c>
      <c r="AT393" s="11">
        <f t="shared" si="812"/>
        <v>1</v>
      </c>
      <c r="AU393" s="11" t="str">
        <f t="shared" si="813"/>
        <v>Overflow Where People Are Currently Fetching Due To Water Point That Has No Sufficient Water</v>
      </c>
      <c r="AV393" s="11">
        <f t="shared" si="814"/>
        <v>2015</v>
      </c>
      <c r="AW393" s="11">
        <f t="shared" si="815"/>
        <v>1</v>
      </c>
      <c r="AX393" s="11">
        <f t="shared" si="816"/>
        <v>1</v>
      </c>
      <c r="AY393" s="11">
        <f t="shared" si="817"/>
        <v>1</v>
      </c>
      <c r="AZ393" s="11">
        <f t="shared" si="818"/>
        <v>2015</v>
      </c>
      <c r="BA393" s="11">
        <f t="shared" si="819"/>
        <v>1</v>
      </c>
      <c r="BB393" s="11">
        <f t="shared" si="820"/>
        <v>1000</v>
      </c>
      <c r="BC393" s="11">
        <f t="shared" si="821"/>
        <v>0</v>
      </c>
      <c r="BD393" s="11" t="str">
        <f t="shared" si="822"/>
        <v xml:space="preserve"> </v>
      </c>
      <c r="BE393" s="11" t="str">
        <f t="shared" si="823"/>
        <v xml:space="preserve"> </v>
      </c>
      <c r="BF393" s="11" t="str">
        <f t="shared" si="824"/>
        <v xml:space="preserve"> </v>
      </c>
      <c r="BG393" s="11" t="str">
        <f t="shared" si="845"/>
        <v xml:space="preserve"> </v>
      </c>
      <c r="BH393" s="11" t="str">
        <f t="shared" si="825"/>
        <v xml:space="preserve"> </v>
      </c>
      <c r="BI393" s="11" t="str">
        <f t="shared" si="826"/>
        <v xml:space="preserve"> </v>
      </c>
      <c r="BJ393" s="11">
        <f t="shared" si="827"/>
        <v>0</v>
      </c>
      <c r="BK393" s="11" t="str">
        <f t="shared" si="828"/>
        <v/>
      </c>
      <c r="BL393" s="11" t="str">
        <f t="shared" si="829"/>
        <v xml:space="preserve"> </v>
      </c>
      <c r="BM393" s="11" t="str">
        <f t="shared" si="830"/>
        <v xml:space="preserve"> </v>
      </c>
      <c r="BN393" s="11" t="str">
        <f t="shared" si="831"/>
        <v xml:space="preserve"> </v>
      </c>
      <c r="BO393" s="11" t="str">
        <f t="shared" si="832"/>
        <v xml:space="preserve"> </v>
      </c>
      <c r="BP393" s="11" t="str">
        <f t="shared" si="833"/>
        <v xml:space="preserve"> </v>
      </c>
      <c r="BQ393" s="11" t="str">
        <f t="shared" si="834"/>
        <v>0</v>
      </c>
      <c r="BR393" s="25">
        <f t="shared" si="835"/>
        <v>0</v>
      </c>
      <c r="BS393" s="11" t="str">
        <f t="shared" si="836"/>
        <v>Not Present</v>
      </c>
      <c r="BT393" s="11" t="str">
        <f t="shared" si="837"/>
        <v>0</v>
      </c>
      <c r="BU393" s="12">
        <f t="shared" ref="BU393:BU456" si="855">IF(BQ393="0",1,0)</f>
        <v>1</v>
      </c>
      <c r="BV393" s="12">
        <f t="shared" ref="BV393:BV456" si="856">IF(BR393="",0,IF(AND(BR393&gt;=0,BR393&lt;=0.5),0,1))</f>
        <v>0</v>
      </c>
      <c r="BW393" s="12">
        <f t="shared" si="846"/>
        <v>1</v>
      </c>
      <c r="BX393" s="12">
        <f t="shared" ref="BX393:BX456" si="857">IF(OR(BT393="5",BT393="4",BT393="3",BT393="2",BT393="1",BT393="0"),1,0)</f>
        <v>1</v>
      </c>
      <c r="BY393" s="11">
        <f t="shared" ref="BY393:BY456" si="858">IF(AND(BW393=1,BX393=1),1,(IF(AND(BU393=1,BX393=1),1,(IF(AND(BV393=1,BX393=1),1,0)))))</f>
        <v>1</v>
      </c>
      <c r="BZ393" s="11">
        <f t="shared" si="838"/>
        <v>1</v>
      </c>
      <c r="CA393" s="11">
        <f t="shared" si="839"/>
        <v>1</v>
      </c>
      <c r="CB393" s="11">
        <f t="shared" si="840"/>
        <v>2015</v>
      </c>
      <c r="CC393" s="11">
        <f t="shared" si="841"/>
        <v>2</v>
      </c>
      <c r="CD393" s="11" t="str">
        <f t="shared" si="842"/>
        <v>No</v>
      </c>
      <c r="CE393" s="11">
        <f t="shared" ref="CE393:CE456" si="859">IF(CD393=" "," ",Number_Times_Broken)</f>
        <v>0</v>
      </c>
      <c r="CF393" s="11">
        <f t="shared" ref="CF393:CF456" si="860">IF(CD393=" "," ",Number__Of_Days_Broken)</f>
        <v>0</v>
      </c>
      <c r="CG393" s="11">
        <f t="shared" ref="CG393:CG456" si="861">IF(OR(CE393&gt;12,CF393&gt;1),0,1)</f>
        <v>1</v>
      </c>
      <c r="CH393" s="11">
        <f t="shared" ref="CH393:CH456" si="862">IFERROR((CE393*CF393)," ")</f>
        <v>0</v>
      </c>
      <c r="CI393" s="11">
        <f t="shared" si="843"/>
        <v>1</v>
      </c>
      <c r="CJ393" s="11">
        <f t="shared" si="844"/>
        <v>1</v>
      </c>
    </row>
    <row r="394" spans="1:88" x14ac:dyDescent="0.3">
      <c r="A394" s="11">
        <f t="shared" si="775"/>
        <v>2017</v>
      </c>
      <c r="B394" s="11" t="str">
        <f t="shared" si="776"/>
        <v>09-03-2017 04:40:01 CET</v>
      </c>
      <c r="C394" s="11" t="str">
        <f t="shared" si="777"/>
        <v>Rwanda</v>
      </c>
      <c r="D394" s="11" t="str">
        <f t="shared" si="778"/>
        <v>Rulindo</v>
      </c>
      <c r="E394" s="11" t="str">
        <f t="shared" si="779"/>
        <v>Shyorongi</v>
      </c>
      <c r="F394" s="11" t="str">
        <f t="shared" si="780"/>
        <v>Rutonde</v>
      </c>
      <c r="G394" s="11" t="str">
        <f t="shared" si="781"/>
        <v>Rutonde</v>
      </c>
      <c r="H394" s="11" t="str">
        <f t="shared" si="782"/>
        <v/>
      </c>
      <c r="I394" s="11" t="str">
        <f t="shared" si="783"/>
        <v/>
      </c>
      <c r="J394" s="11" t="str">
        <f t="shared" si="784"/>
        <v>kirikumuryango network</v>
      </c>
      <c r="K394" s="11">
        <f t="shared" si="785"/>
        <v>241</v>
      </c>
      <c r="L394" s="11">
        <f t="shared" si="847"/>
        <v>0</v>
      </c>
      <c r="M394" s="11">
        <f t="shared" si="848"/>
        <v>26</v>
      </c>
      <c r="N394" s="11">
        <f t="shared" si="849"/>
        <v>0</v>
      </c>
      <c r="O394" s="11">
        <f t="shared" si="786"/>
        <v>150</v>
      </c>
      <c r="P394" s="11">
        <f t="shared" si="787"/>
        <v>91</v>
      </c>
      <c r="Q394" s="13">
        <f t="shared" si="850"/>
        <v>0.62240663900414939</v>
      </c>
      <c r="R394" s="11">
        <f t="shared" si="851"/>
        <v>0</v>
      </c>
      <c r="S394" s="11">
        <f t="shared" si="788"/>
        <v>1</v>
      </c>
      <c r="T394" s="11">
        <f t="shared" si="789"/>
        <v>1</v>
      </c>
      <c r="U394" s="11" t="str">
        <f t="shared" si="790"/>
        <v>Piped Network -- Gravity Only</v>
      </c>
      <c r="V394" s="11">
        <f t="shared" si="791"/>
        <v>2013</v>
      </c>
      <c r="W394" s="11" t="str">
        <f t="shared" si="792"/>
        <v>Governement (District, Wasac) And Water For People</v>
      </c>
      <c r="X394" s="11" t="str">
        <f t="shared" si="793"/>
        <v>Spring</v>
      </c>
      <c r="Y394" s="11">
        <f t="shared" si="794"/>
        <v>1</v>
      </c>
      <c r="Z394" s="11">
        <f t="shared" si="795"/>
        <v>1</v>
      </c>
      <c r="AA394" s="11">
        <f t="shared" si="796"/>
        <v>1</v>
      </c>
      <c r="AB394" s="11" t="str">
        <f t="shared" si="797"/>
        <v>"Springbox" --Intake Structure At A Spring</v>
      </c>
      <c r="AC394" s="11">
        <f t="shared" si="798"/>
        <v>1</v>
      </c>
      <c r="AD394" s="11">
        <f t="shared" si="799"/>
        <v>2013</v>
      </c>
      <c r="AE394" s="11">
        <f t="shared" si="800"/>
        <v>1</v>
      </c>
      <c r="AF394" s="11">
        <f t="shared" si="801"/>
        <v>11</v>
      </c>
      <c r="AG394" s="12">
        <f t="shared" si="852"/>
        <v>157090.90909090909</v>
      </c>
      <c r="AH394" s="12">
        <f t="shared" si="853"/>
        <v>209.45454545454544</v>
      </c>
      <c r="AI394" s="11">
        <f t="shared" si="854"/>
        <v>1</v>
      </c>
      <c r="AJ394" s="11">
        <f t="shared" si="802"/>
        <v>1</v>
      </c>
      <c r="AK394" s="11">
        <f t="shared" si="803"/>
        <v>1</v>
      </c>
      <c r="AL394" s="11">
        <f t="shared" si="804"/>
        <v>2013</v>
      </c>
      <c r="AM394" s="11">
        <f t="shared" si="805"/>
        <v>1</v>
      </c>
      <c r="AN394" s="11">
        <f t="shared" si="806"/>
        <v>500</v>
      </c>
      <c r="AO394" s="11">
        <f t="shared" si="807"/>
        <v>1</v>
      </c>
      <c r="AP394" s="11">
        <f t="shared" si="808"/>
        <v>17</v>
      </c>
      <c r="AQ394" s="11">
        <f t="shared" si="809"/>
        <v>2013</v>
      </c>
      <c r="AR394" s="11">
        <f t="shared" si="810"/>
        <v>1</v>
      </c>
      <c r="AS394" s="11">
        <f t="shared" si="811"/>
        <v>1</v>
      </c>
      <c r="AT394" s="11">
        <f t="shared" si="812"/>
        <v>6</v>
      </c>
      <c r="AU394" s="11" t="str">
        <f t="shared" si="813"/>
        <v>Distribution Chamber|Ventouse, Washout</v>
      </c>
      <c r="AV394" s="11">
        <f t="shared" si="814"/>
        <v>2013</v>
      </c>
      <c r="AW394" s="11">
        <f t="shared" si="815"/>
        <v>1</v>
      </c>
      <c r="AX394" s="11">
        <f t="shared" si="816"/>
        <v>1</v>
      </c>
      <c r="AY394" s="11">
        <f t="shared" si="817"/>
        <v>2</v>
      </c>
      <c r="AZ394" s="11">
        <f t="shared" si="818"/>
        <v>2013</v>
      </c>
      <c r="BA394" s="11">
        <f t="shared" si="819"/>
        <v>1</v>
      </c>
      <c r="BB394" s="11">
        <f t="shared" si="820"/>
        <v>3500</v>
      </c>
      <c r="BC394" s="11">
        <f t="shared" si="821"/>
        <v>0</v>
      </c>
      <c r="BD394" s="11" t="str">
        <f t="shared" si="822"/>
        <v xml:space="preserve"> </v>
      </c>
      <c r="BE394" s="11" t="str">
        <f t="shared" si="823"/>
        <v xml:space="preserve"> </v>
      </c>
      <c r="BF394" s="11" t="str">
        <f t="shared" si="824"/>
        <v xml:space="preserve"> </v>
      </c>
      <c r="BG394" s="11" t="str">
        <f t="shared" si="845"/>
        <v xml:space="preserve"> </v>
      </c>
      <c r="BH394" s="11" t="str">
        <f t="shared" si="825"/>
        <v xml:space="preserve"> </v>
      </c>
      <c r="BI394" s="11" t="str">
        <f t="shared" si="826"/>
        <v xml:space="preserve"> </v>
      </c>
      <c r="BJ394" s="11">
        <f t="shared" si="827"/>
        <v>0</v>
      </c>
      <c r="BK394" s="11" t="str">
        <f t="shared" si="828"/>
        <v/>
      </c>
      <c r="BL394" s="11" t="str">
        <f t="shared" si="829"/>
        <v xml:space="preserve"> </v>
      </c>
      <c r="BM394" s="11" t="str">
        <f t="shared" si="830"/>
        <v xml:space="preserve"> </v>
      </c>
      <c r="BN394" s="11" t="str">
        <f t="shared" si="831"/>
        <v xml:space="preserve"> </v>
      </c>
      <c r="BO394" s="11" t="str">
        <f t="shared" si="832"/>
        <v xml:space="preserve"> </v>
      </c>
      <c r="BP394" s="11" t="str">
        <f t="shared" si="833"/>
        <v xml:space="preserve"> </v>
      </c>
      <c r="BQ394" s="11" t="str">
        <f t="shared" si="834"/>
        <v>0</v>
      </c>
      <c r="BR394" s="25">
        <f t="shared" si="835"/>
        <v>0</v>
      </c>
      <c r="BS394" s="11" t="str">
        <f t="shared" si="836"/>
        <v>Not Present</v>
      </c>
      <c r="BT394" s="11" t="str">
        <f t="shared" si="837"/>
        <v>0</v>
      </c>
      <c r="BU394" s="12">
        <f t="shared" si="855"/>
        <v>1</v>
      </c>
      <c r="BV394" s="12">
        <f t="shared" si="856"/>
        <v>0</v>
      </c>
      <c r="BW394" s="12">
        <f t="shared" si="846"/>
        <v>1</v>
      </c>
      <c r="BX394" s="12">
        <f t="shared" si="857"/>
        <v>1</v>
      </c>
      <c r="BY394" s="11">
        <f t="shared" si="858"/>
        <v>1</v>
      </c>
      <c r="BZ394" s="11">
        <f t="shared" si="838"/>
        <v>1</v>
      </c>
      <c r="CA394" s="11">
        <f t="shared" si="839"/>
        <v>1</v>
      </c>
      <c r="CB394" s="11">
        <f t="shared" si="840"/>
        <v>2013</v>
      </c>
      <c r="CC394" s="11">
        <f t="shared" si="841"/>
        <v>1</v>
      </c>
      <c r="CD394" s="11" t="str">
        <f t="shared" si="842"/>
        <v>No</v>
      </c>
      <c r="CE394" s="11">
        <f t="shared" si="859"/>
        <v>0</v>
      </c>
      <c r="CF394" s="11">
        <f t="shared" si="860"/>
        <v>0</v>
      </c>
      <c r="CG394" s="11">
        <f t="shared" si="861"/>
        <v>1</v>
      </c>
      <c r="CH394" s="11">
        <f t="shared" si="862"/>
        <v>0</v>
      </c>
      <c r="CI394" s="11">
        <f t="shared" si="843"/>
        <v>1</v>
      </c>
      <c r="CJ394" s="11">
        <f t="shared" si="844"/>
        <v>1</v>
      </c>
    </row>
    <row r="395" spans="1:88" x14ac:dyDescent="0.3">
      <c r="A395" s="11">
        <f t="shared" si="775"/>
        <v>2017</v>
      </c>
      <c r="B395" s="11" t="str">
        <f t="shared" si="776"/>
        <v>23-03-2017 06:25:11 CET</v>
      </c>
      <c r="C395" s="11" t="str">
        <f t="shared" si="777"/>
        <v>Rwanda</v>
      </c>
      <c r="D395" s="11" t="str">
        <f t="shared" si="778"/>
        <v>Rulindo</v>
      </c>
      <c r="E395" s="11" t="str">
        <f t="shared" si="779"/>
        <v>Buyoga</v>
      </c>
      <c r="F395" s="11" t="str">
        <f t="shared" si="780"/>
        <v>Gitumba</v>
      </c>
      <c r="G395" s="11" t="str">
        <f t="shared" si="781"/>
        <v>Munini</v>
      </c>
      <c r="H395" s="11" t="str">
        <f t="shared" si="782"/>
        <v/>
      </c>
      <c r="I395" s="11" t="str">
        <f t="shared" si="783"/>
        <v/>
      </c>
      <c r="J395" s="11" t="str">
        <f t="shared" si="784"/>
        <v>Kiruruma</v>
      </c>
      <c r="K395" s="11">
        <f t="shared" si="785"/>
        <v>158</v>
      </c>
      <c r="L395" s="11">
        <f t="shared" si="847"/>
        <v>8295</v>
      </c>
      <c r="M395" s="11">
        <f t="shared" si="848"/>
        <v>25</v>
      </c>
      <c r="N395" s="11">
        <f t="shared" si="849"/>
        <v>331.8</v>
      </c>
      <c r="O395" s="11">
        <f t="shared" si="786"/>
        <v>153</v>
      </c>
      <c r="P395" s="11">
        <f t="shared" si="787"/>
        <v>5</v>
      </c>
      <c r="Q395" s="13">
        <f t="shared" si="850"/>
        <v>0.96835443037974689</v>
      </c>
      <c r="R395" s="11">
        <f t="shared" si="851"/>
        <v>1</v>
      </c>
      <c r="S395" s="11">
        <f t="shared" si="788"/>
        <v>0</v>
      </c>
      <c r="T395" s="11">
        <f t="shared" si="789"/>
        <v>1</v>
      </c>
      <c r="U395" s="11" t="str">
        <f t="shared" si="790"/>
        <v>Piped Network With Pump</v>
      </c>
      <c r="V395" s="11">
        <f t="shared" si="791"/>
        <v>2014</v>
      </c>
      <c r="W395" s="11" t="str">
        <f t="shared" si="792"/>
        <v>Governement (District, Wasac) And Water For People</v>
      </c>
      <c r="X395" s="11" t="str">
        <f t="shared" si="793"/>
        <v>Groundwater (Well, Etc.)</v>
      </c>
      <c r="Y395" s="11">
        <f t="shared" si="794"/>
        <v>1</v>
      </c>
      <c r="Z395" s="11">
        <f t="shared" si="795"/>
        <v>1</v>
      </c>
      <c r="AA395" s="11">
        <f t="shared" si="796"/>
        <v>1</v>
      </c>
      <c r="AB395" s="11" t="str">
        <f t="shared" si="797"/>
        <v>"Springbox" --Intake Structure At A Spring</v>
      </c>
      <c r="AC395" s="11">
        <f t="shared" si="798"/>
        <v>1</v>
      </c>
      <c r="AD395" s="11">
        <f t="shared" si="799"/>
        <v>2014</v>
      </c>
      <c r="AE395" s="11">
        <f t="shared" si="800"/>
        <v>1</v>
      </c>
      <c r="AF395" s="11">
        <f t="shared" si="801"/>
        <v>3</v>
      </c>
      <c r="AG395" s="12">
        <f t="shared" si="852"/>
        <v>576000</v>
      </c>
      <c r="AH395" s="12">
        <f t="shared" si="853"/>
        <v>752.94117647058829</v>
      </c>
      <c r="AI395" s="11">
        <f t="shared" si="854"/>
        <v>1</v>
      </c>
      <c r="AJ395" s="11">
        <f t="shared" si="802"/>
        <v>1</v>
      </c>
      <c r="AK395" s="11">
        <f t="shared" si="803"/>
        <v>3</v>
      </c>
      <c r="AL395" s="11">
        <f t="shared" si="804"/>
        <v>2014</v>
      </c>
      <c r="AM395" s="11">
        <f t="shared" si="805"/>
        <v>1</v>
      </c>
      <c r="AN395" s="11">
        <f t="shared" si="806"/>
        <v>9000</v>
      </c>
      <c r="AO395" s="11">
        <f t="shared" si="807"/>
        <v>1</v>
      </c>
      <c r="AP395" s="11">
        <f t="shared" si="808"/>
        <v>15</v>
      </c>
      <c r="AQ395" s="11">
        <f t="shared" si="809"/>
        <v>2014</v>
      </c>
      <c r="AR395" s="11">
        <f t="shared" si="810"/>
        <v>1</v>
      </c>
      <c r="AS395" s="11">
        <f t="shared" si="811"/>
        <v>1</v>
      </c>
      <c r="AT395" s="11">
        <f t="shared" si="812"/>
        <v>5</v>
      </c>
      <c r="AU395" s="11" t="str">
        <f t="shared" si="813"/>
        <v>Pressure Break Tank</v>
      </c>
      <c r="AV395" s="11">
        <f t="shared" si="814"/>
        <v>2014</v>
      </c>
      <c r="AW395" s="11">
        <f t="shared" si="815"/>
        <v>1</v>
      </c>
      <c r="AX395" s="11">
        <f t="shared" si="816"/>
        <v>1</v>
      </c>
      <c r="AY395" s="11">
        <f t="shared" si="817"/>
        <v>3</v>
      </c>
      <c r="AZ395" s="11">
        <f t="shared" si="818"/>
        <v>2014</v>
      </c>
      <c r="BA395" s="11">
        <f t="shared" si="819"/>
        <v>1</v>
      </c>
      <c r="BB395" s="11">
        <f t="shared" si="820"/>
        <v>9000</v>
      </c>
      <c r="BC395" s="11">
        <f t="shared" si="821"/>
        <v>1</v>
      </c>
      <c r="BD395" s="11">
        <f t="shared" si="822"/>
        <v>2</v>
      </c>
      <c r="BE395" s="11">
        <f t="shared" si="823"/>
        <v>2014</v>
      </c>
      <c r="BF395" s="11">
        <f t="shared" si="824"/>
        <v>1</v>
      </c>
      <c r="BG395" s="11">
        <f t="shared" si="845"/>
        <v>1</v>
      </c>
      <c r="BH395" s="11">
        <f t="shared" si="825"/>
        <v>2014</v>
      </c>
      <c r="BI395" s="11">
        <f t="shared" si="826"/>
        <v>1</v>
      </c>
      <c r="BJ395" s="11">
        <f t="shared" si="827"/>
        <v>0</v>
      </c>
      <c r="BK395" s="11" t="str">
        <f t="shared" si="828"/>
        <v/>
      </c>
      <c r="BL395" s="11" t="str">
        <f t="shared" si="829"/>
        <v xml:space="preserve"> </v>
      </c>
      <c r="BM395" s="11" t="str">
        <f t="shared" si="830"/>
        <v xml:space="preserve"> </v>
      </c>
      <c r="BN395" s="11" t="str">
        <f t="shared" si="831"/>
        <v xml:space="preserve"> </v>
      </c>
      <c r="BO395" s="11" t="str">
        <f t="shared" si="832"/>
        <v xml:space="preserve"> </v>
      </c>
      <c r="BP395" s="11" t="str">
        <f t="shared" si="833"/>
        <v xml:space="preserve"> </v>
      </c>
      <c r="BQ395" s="11" t="str">
        <f t="shared" si="834"/>
        <v>0</v>
      </c>
      <c r="BR395" s="25">
        <f t="shared" si="835"/>
        <v>0</v>
      </c>
      <c r="BS395" s="11" t="str">
        <f t="shared" si="836"/>
        <v>Not Present</v>
      </c>
      <c r="BT395" s="11" t="str">
        <f t="shared" si="837"/>
        <v>0</v>
      </c>
      <c r="BU395" s="12">
        <f t="shared" si="855"/>
        <v>1</v>
      </c>
      <c r="BV395" s="12">
        <f t="shared" si="856"/>
        <v>0</v>
      </c>
      <c r="BW395" s="12">
        <f t="shared" si="846"/>
        <v>1</v>
      </c>
      <c r="BX395" s="12">
        <f t="shared" si="857"/>
        <v>1</v>
      </c>
      <c r="BY395" s="11">
        <f t="shared" si="858"/>
        <v>1</v>
      </c>
      <c r="BZ395" s="11">
        <f t="shared" si="838"/>
        <v>1</v>
      </c>
      <c r="CA395" s="11">
        <f t="shared" si="839"/>
        <v>1</v>
      </c>
      <c r="CB395" s="11">
        <f t="shared" si="840"/>
        <v>2014</v>
      </c>
      <c r="CC395" s="11">
        <f t="shared" si="841"/>
        <v>1</v>
      </c>
      <c r="CD395" s="11" t="str">
        <f t="shared" si="842"/>
        <v>No</v>
      </c>
      <c r="CE395" s="11">
        <f t="shared" si="859"/>
        <v>0</v>
      </c>
      <c r="CF395" s="11">
        <f t="shared" si="860"/>
        <v>0</v>
      </c>
      <c r="CG395" s="11">
        <f t="shared" si="861"/>
        <v>1</v>
      </c>
      <c r="CH395" s="11">
        <f t="shared" si="862"/>
        <v>0</v>
      </c>
      <c r="CI395" s="11">
        <f t="shared" si="843"/>
        <v>1</v>
      </c>
      <c r="CJ395" s="11">
        <f t="shared" si="844"/>
        <v>1</v>
      </c>
    </row>
    <row r="396" spans="1:88" x14ac:dyDescent="0.3">
      <c r="A396" s="11">
        <f t="shared" si="775"/>
        <v>2017</v>
      </c>
      <c r="B396" s="11" t="str">
        <f t="shared" si="776"/>
        <v>07-03-2017 20:42:08 CET</v>
      </c>
      <c r="C396" s="11" t="str">
        <f t="shared" si="777"/>
        <v>Rwanda</v>
      </c>
      <c r="D396" s="11" t="str">
        <f t="shared" si="778"/>
        <v>Rulindo</v>
      </c>
      <c r="E396" s="11" t="str">
        <f t="shared" si="779"/>
        <v>Mbogo</v>
      </c>
      <c r="F396" s="11" t="str">
        <f t="shared" si="780"/>
        <v>Bukoro</v>
      </c>
      <c r="G396" s="11" t="str">
        <f t="shared" si="781"/>
        <v>Kibaya</v>
      </c>
      <c r="H396" s="11" t="str">
        <f t="shared" si="782"/>
        <v/>
      </c>
      <c r="I396" s="11" t="str">
        <f t="shared" si="783"/>
        <v/>
      </c>
      <c r="J396" s="11" t="str">
        <f t="shared" si="784"/>
        <v>Mutungo</v>
      </c>
      <c r="K396" s="11">
        <f t="shared" si="785"/>
        <v>133</v>
      </c>
      <c r="L396" s="11">
        <f t="shared" si="847"/>
        <v>510</v>
      </c>
      <c r="M396" s="11">
        <f t="shared" si="848"/>
        <v>3</v>
      </c>
      <c r="N396" s="11">
        <f t="shared" si="849"/>
        <v>170</v>
      </c>
      <c r="O396" s="11">
        <f t="shared" si="786"/>
        <v>60</v>
      </c>
      <c r="P396" s="11">
        <f t="shared" si="787"/>
        <v>73</v>
      </c>
      <c r="Q396" s="13">
        <f t="shared" si="850"/>
        <v>0.45112781954887216</v>
      </c>
      <c r="R396" s="11">
        <f t="shared" si="851"/>
        <v>0</v>
      </c>
      <c r="S396" s="11">
        <f t="shared" si="788"/>
        <v>1</v>
      </c>
      <c r="T396" s="11">
        <f t="shared" si="789"/>
        <v>1</v>
      </c>
      <c r="U396" s="11" t="str">
        <f t="shared" si="790"/>
        <v>Piped Network -- Gravity Only</v>
      </c>
      <c r="V396" s="11">
        <f t="shared" si="791"/>
        <v>2004</v>
      </c>
      <c r="W396" s="11" t="str">
        <f t="shared" si="792"/>
        <v/>
      </c>
      <c r="X396" s="11" t="str">
        <f t="shared" si="793"/>
        <v>Spring</v>
      </c>
      <c r="Y396" s="11">
        <f t="shared" si="794"/>
        <v>1</v>
      </c>
      <c r="Z396" s="11">
        <f t="shared" si="795"/>
        <v>0</v>
      </c>
      <c r="AA396" s="11">
        <f t="shared" si="796"/>
        <v>0</v>
      </c>
      <c r="AB396" s="11" t="str">
        <f t="shared" si="797"/>
        <v/>
      </c>
      <c r="AC396" s="11" t="str">
        <f t="shared" si="798"/>
        <v xml:space="preserve"> </v>
      </c>
      <c r="AD396" s="11" t="str">
        <f t="shared" si="799"/>
        <v xml:space="preserve"> </v>
      </c>
      <c r="AE396" s="11" t="str">
        <f t="shared" si="800"/>
        <v xml:space="preserve"> </v>
      </c>
      <c r="AF396" s="11">
        <f t="shared" si="801"/>
        <v>24</v>
      </c>
      <c r="AG396" s="12">
        <f t="shared" si="852"/>
        <v>72000</v>
      </c>
      <c r="AH396" s="12">
        <f t="shared" si="853"/>
        <v>240</v>
      </c>
      <c r="AI396" s="11">
        <f t="shared" si="854"/>
        <v>1</v>
      </c>
      <c r="AJ396" s="11">
        <f t="shared" si="802"/>
        <v>1</v>
      </c>
      <c r="AK396" s="11">
        <f t="shared" si="803"/>
        <v>1</v>
      </c>
      <c r="AL396" s="11">
        <f t="shared" si="804"/>
        <v>2004</v>
      </c>
      <c r="AM396" s="11">
        <f t="shared" si="805"/>
        <v>2</v>
      </c>
      <c r="AN396" s="11">
        <f t="shared" si="806"/>
        <v>2000</v>
      </c>
      <c r="AO396" s="11">
        <f t="shared" si="807"/>
        <v>1</v>
      </c>
      <c r="AP396" s="11">
        <f t="shared" si="808"/>
        <v>2</v>
      </c>
      <c r="AQ396" s="11">
        <f t="shared" si="809"/>
        <v>2004</v>
      </c>
      <c r="AR396" s="11">
        <f t="shared" si="810"/>
        <v>2</v>
      </c>
      <c r="AS396" s="11">
        <f t="shared" si="811"/>
        <v>0</v>
      </c>
      <c r="AT396" s="11" t="str">
        <f t="shared" si="812"/>
        <v xml:space="preserve"> </v>
      </c>
      <c r="AU396" s="11" t="str">
        <f t="shared" si="813"/>
        <v/>
      </c>
      <c r="AV396" s="11" t="str">
        <f t="shared" si="814"/>
        <v xml:space="preserve"> </v>
      </c>
      <c r="AW396" s="11" t="str">
        <f t="shared" si="815"/>
        <v xml:space="preserve"> </v>
      </c>
      <c r="AX396" s="11">
        <f t="shared" si="816"/>
        <v>1</v>
      </c>
      <c r="AY396" s="11">
        <f t="shared" si="817"/>
        <v>1</v>
      </c>
      <c r="AZ396" s="11">
        <f t="shared" si="818"/>
        <v>2004</v>
      </c>
      <c r="BA396" s="11">
        <f t="shared" si="819"/>
        <v>2</v>
      </c>
      <c r="BB396" s="11">
        <f t="shared" si="820"/>
        <v>2000</v>
      </c>
      <c r="BC396" s="11">
        <f t="shared" si="821"/>
        <v>0</v>
      </c>
      <c r="BD396" s="11" t="str">
        <f t="shared" si="822"/>
        <v xml:space="preserve"> </v>
      </c>
      <c r="BE396" s="11" t="str">
        <f t="shared" si="823"/>
        <v xml:space="preserve"> </v>
      </c>
      <c r="BF396" s="11" t="str">
        <f t="shared" si="824"/>
        <v xml:space="preserve"> </v>
      </c>
      <c r="BG396" s="11" t="str">
        <f t="shared" si="845"/>
        <v xml:space="preserve"> </v>
      </c>
      <c r="BH396" s="11" t="str">
        <f t="shared" si="825"/>
        <v xml:space="preserve"> </v>
      </c>
      <c r="BI396" s="11" t="str">
        <f t="shared" si="826"/>
        <v xml:space="preserve"> </v>
      </c>
      <c r="BJ396" s="11">
        <f t="shared" si="827"/>
        <v>0</v>
      </c>
      <c r="BK396" s="11" t="str">
        <f t="shared" si="828"/>
        <v/>
      </c>
      <c r="BL396" s="11" t="str">
        <f t="shared" si="829"/>
        <v xml:space="preserve"> </v>
      </c>
      <c r="BM396" s="11" t="str">
        <f t="shared" si="830"/>
        <v xml:space="preserve"> </v>
      </c>
      <c r="BN396" s="11" t="str">
        <f t="shared" si="831"/>
        <v xml:space="preserve"> </v>
      </c>
      <c r="BO396" s="11" t="str">
        <f t="shared" si="832"/>
        <v xml:space="preserve"> </v>
      </c>
      <c r="BP396" s="11" t="str">
        <f t="shared" si="833"/>
        <v xml:space="preserve"> </v>
      </c>
      <c r="BQ396" s="11" t="str">
        <f t="shared" si="834"/>
        <v>0</v>
      </c>
      <c r="BR396" s="25">
        <f t="shared" si="835"/>
        <v>0</v>
      </c>
      <c r="BS396" s="11" t="str">
        <f t="shared" si="836"/>
        <v>Not Present</v>
      </c>
      <c r="BT396" s="11" t="str">
        <f t="shared" si="837"/>
        <v>0</v>
      </c>
      <c r="BU396" s="12">
        <f t="shared" si="855"/>
        <v>1</v>
      </c>
      <c r="BV396" s="12">
        <f t="shared" si="856"/>
        <v>0</v>
      </c>
      <c r="BW396" s="12">
        <f t="shared" si="846"/>
        <v>1</v>
      </c>
      <c r="BX396" s="12">
        <f t="shared" si="857"/>
        <v>1</v>
      </c>
      <c r="BY396" s="11">
        <f t="shared" si="858"/>
        <v>1</v>
      </c>
      <c r="BZ396" s="11">
        <f t="shared" si="838"/>
        <v>1</v>
      </c>
      <c r="CA396" s="11">
        <f t="shared" si="839"/>
        <v>1</v>
      </c>
      <c r="CB396" s="11">
        <f t="shared" si="840"/>
        <v>2004</v>
      </c>
      <c r="CC396" s="11">
        <f t="shared" si="841"/>
        <v>3</v>
      </c>
      <c r="CD396" s="11" t="str">
        <f t="shared" si="842"/>
        <v>Yes</v>
      </c>
      <c r="CE396" s="11">
        <f t="shared" si="859"/>
        <v>5</v>
      </c>
      <c r="CF396" s="11">
        <f t="shared" si="860"/>
        <v>15</v>
      </c>
      <c r="CG396" s="11">
        <f t="shared" si="861"/>
        <v>0</v>
      </c>
      <c r="CH396" s="11">
        <f t="shared" si="862"/>
        <v>75</v>
      </c>
      <c r="CI396" s="11">
        <f t="shared" si="843"/>
        <v>0</v>
      </c>
      <c r="CJ396" s="11">
        <f t="shared" si="844"/>
        <v>3</v>
      </c>
    </row>
    <row r="397" spans="1:88" x14ac:dyDescent="0.3">
      <c r="A397" s="11">
        <f t="shared" si="775"/>
        <v>2017</v>
      </c>
      <c r="B397" s="11" t="str">
        <f t="shared" si="776"/>
        <v>15-03-2017 14:20:10 CET</v>
      </c>
      <c r="C397" s="11" t="str">
        <f t="shared" si="777"/>
        <v>Rwanda</v>
      </c>
      <c r="D397" s="11" t="str">
        <f t="shared" si="778"/>
        <v>Rulindo</v>
      </c>
      <c r="E397" s="11" t="str">
        <f t="shared" si="779"/>
        <v>Cyinzuzi</v>
      </c>
      <c r="F397" s="11" t="str">
        <f t="shared" si="780"/>
        <v>Migendezo</v>
      </c>
      <c r="G397" s="11" t="str">
        <f t="shared" si="781"/>
        <v>Gitabage</v>
      </c>
      <c r="H397" s="11" t="str">
        <f t="shared" si="782"/>
        <v/>
      </c>
      <c r="I397" s="11" t="str">
        <f t="shared" si="783"/>
        <v/>
      </c>
      <c r="J397" s="11" t="str">
        <f t="shared" si="784"/>
        <v>0</v>
      </c>
      <c r="K397" s="11">
        <f t="shared" si="785"/>
        <v>735</v>
      </c>
      <c r="L397" s="11">
        <f t="shared" si="847"/>
        <v>14106</v>
      </c>
      <c r="M397" s="11">
        <f t="shared" si="848"/>
        <v>15</v>
      </c>
      <c r="N397" s="11">
        <f t="shared" si="849"/>
        <v>940.4</v>
      </c>
      <c r="O397" s="11">
        <f t="shared" si="786"/>
        <v>735</v>
      </c>
      <c r="P397" s="11" t="str">
        <f t="shared" si="787"/>
        <v xml:space="preserve"> </v>
      </c>
      <c r="Q397" s="13">
        <f t="shared" si="850"/>
        <v>1</v>
      </c>
      <c r="R397" s="11">
        <f t="shared" si="851"/>
        <v>1</v>
      </c>
      <c r="S397" s="11">
        <f t="shared" si="788"/>
        <v>0</v>
      </c>
      <c r="T397" s="11">
        <f t="shared" si="789"/>
        <v>1</v>
      </c>
      <c r="U397" s="11" t="str">
        <f t="shared" si="790"/>
        <v>Piped Network With Pump</v>
      </c>
      <c r="V397" s="11">
        <f t="shared" si="791"/>
        <v>2009</v>
      </c>
      <c r="W397" s="11" t="str">
        <f t="shared" si="792"/>
        <v>Umushinga Witwa Ema</v>
      </c>
      <c r="X397" s="11" t="str">
        <f t="shared" si="793"/>
        <v>Spring</v>
      </c>
      <c r="Y397" s="11">
        <f t="shared" si="794"/>
        <v>3</v>
      </c>
      <c r="Z397" s="11">
        <f t="shared" si="795"/>
        <v>1</v>
      </c>
      <c r="AA397" s="11">
        <f t="shared" si="796"/>
        <v>1</v>
      </c>
      <c r="AB397" s="11" t="str">
        <f t="shared" si="797"/>
        <v>"Springbox" --Intake Structure At A Spring</v>
      </c>
      <c r="AC397" s="11">
        <f t="shared" si="798"/>
        <v>1</v>
      </c>
      <c r="AD397" s="11">
        <f t="shared" si="799"/>
        <v>2009</v>
      </c>
      <c r="AE397" s="11">
        <f t="shared" si="800"/>
        <v>1</v>
      </c>
      <c r="AF397" s="11">
        <f t="shared" si="801"/>
        <v>4.5</v>
      </c>
      <c r="AG397" s="12">
        <f t="shared" si="852"/>
        <v>384000</v>
      </c>
      <c r="AH397" s="12">
        <f t="shared" si="853"/>
        <v>104.48979591836735</v>
      </c>
      <c r="AI397" s="11">
        <f t="shared" si="854"/>
        <v>1</v>
      </c>
      <c r="AJ397" s="11">
        <f t="shared" si="802"/>
        <v>1</v>
      </c>
      <c r="AK397" s="11">
        <f t="shared" si="803"/>
        <v>2</v>
      </c>
      <c r="AL397" s="11">
        <f t="shared" si="804"/>
        <v>2009</v>
      </c>
      <c r="AM397" s="11">
        <f t="shared" si="805"/>
        <v>1</v>
      </c>
      <c r="AN397" s="11">
        <f t="shared" si="806"/>
        <v>5000</v>
      </c>
      <c r="AO397" s="11">
        <f t="shared" si="807"/>
        <v>1</v>
      </c>
      <c r="AP397" s="11">
        <f t="shared" si="808"/>
        <v>16</v>
      </c>
      <c r="AQ397" s="11">
        <f t="shared" si="809"/>
        <v>2009</v>
      </c>
      <c r="AR397" s="11">
        <f t="shared" si="810"/>
        <v>1</v>
      </c>
      <c r="AS397" s="11">
        <f t="shared" si="811"/>
        <v>1</v>
      </c>
      <c r="AT397" s="11">
        <f t="shared" si="812"/>
        <v>23</v>
      </c>
      <c r="AU397" s="11" t="str">
        <f t="shared" si="813"/>
        <v>Vantouse</v>
      </c>
      <c r="AV397" s="11">
        <f t="shared" si="814"/>
        <v>2009</v>
      </c>
      <c r="AW397" s="11">
        <f t="shared" si="815"/>
        <v>1</v>
      </c>
      <c r="AX397" s="11">
        <f t="shared" si="816"/>
        <v>1</v>
      </c>
      <c r="AY397" s="11">
        <f t="shared" si="817"/>
        <v>2</v>
      </c>
      <c r="AZ397" s="11">
        <f t="shared" si="818"/>
        <v>2009</v>
      </c>
      <c r="BA397" s="11">
        <f t="shared" si="819"/>
        <v>1</v>
      </c>
      <c r="BB397" s="11">
        <f t="shared" si="820"/>
        <v>5000</v>
      </c>
      <c r="BC397" s="11">
        <f t="shared" si="821"/>
        <v>1</v>
      </c>
      <c r="BD397" s="11">
        <f t="shared" si="822"/>
        <v>1</v>
      </c>
      <c r="BE397" s="11">
        <f t="shared" si="823"/>
        <v>2009</v>
      </c>
      <c r="BF397" s="11">
        <f t="shared" si="824"/>
        <v>1</v>
      </c>
      <c r="BG397" s="11">
        <f t="shared" si="845"/>
        <v>1</v>
      </c>
      <c r="BH397" s="11">
        <f t="shared" si="825"/>
        <v>2009</v>
      </c>
      <c r="BI397" s="11">
        <f t="shared" si="826"/>
        <v>1</v>
      </c>
      <c r="BJ397" s="11">
        <f t="shared" si="827"/>
        <v>0</v>
      </c>
      <c r="BK397" s="11" t="str">
        <f t="shared" si="828"/>
        <v/>
      </c>
      <c r="BL397" s="11" t="str">
        <f t="shared" si="829"/>
        <v xml:space="preserve"> </v>
      </c>
      <c r="BM397" s="11" t="str">
        <f t="shared" si="830"/>
        <v xml:space="preserve"> </v>
      </c>
      <c r="BN397" s="11" t="str">
        <f t="shared" si="831"/>
        <v xml:space="preserve"> </v>
      </c>
      <c r="BO397" s="11" t="str">
        <f t="shared" si="832"/>
        <v xml:space="preserve"> </v>
      </c>
      <c r="BP397" s="11" t="str">
        <f t="shared" si="833"/>
        <v xml:space="preserve"> </v>
      </c>
      <c r="BQ397" s="11" t="str">
        <f t="shared" si="834"/>
        <v>0</v>
      </c>
      <c r="BR397" s="25">
        <f t="shared" si="835"/>
        <v>0</v>
      </c>
      <c r="BS397" s="11" t="str">
        <f t="shared" si="836"/>
        <v>Not Present</v>
      </c>
      <c r="BT397" s="11" t="str">
        <f t="shared" si="837"/>
        <v>0</v>
      </c>
      <c r="BU397" s="12">
        <f t="shared" si="855"/>
        <v>1</v>
      </c>
      <c r="BV397" s="12">
        <f t="shared" si="856"/>
        <v>0</v>
      </c>
      <c r="BW397" s="12">
        <f t="shared" si="846"/>
        <v>1</v>
      </c>
      <c r="BX397" s="12">
        <f t="shared" si="857"/>
        <v>1</v>
      </c>
      <c r="BY397" s="11">
        <f t="shared" si="858"/>
        <v>1</v>
      </c>
      <c r="BZ397" s="11">
        <f t="shared" si="838"/>
        <v>1</v>
      </c>
      <c r="CA397" s="11">
        <f t="shared" si="839"/>
        <v>1</v>
      </c>
      <c r="CB397" s="11">
        <f t="shared" si="840"/>
        <v>2009</v>
      </c>
      <c r="CC397" s="11">
        <f t="shared" si="841"/>
        <v>1</v>
      </c>
      <c r="CD397" s="11" t="str">
        <f t="shared" si="842"/>
        <v>No</v>
      </c>
      <c r="CE397" s="11">
        <f t="shared" si="859"/>
        <v>0</v>
      </c>
      <c r="CF397" s="11">
        <f t="shared" si="860"/>
        <v>0</v>
      </c>
      <c r="CG397" s="11">
        <f t="shared" si="861"/>
        <v>1</v>
      </c>
      <c r="CH397" s="11">
        <f t="shared" si="862"/>
        <v>0</v>
      </c>
      <c r="CI397" s="11">
        <f t="shared" si="843"/>
        <v>1</v>
      </c>
      <c r="CJ397" s="11">
        <f t="shared" si="844"/>
        <v>1</v>
      </c>
    </row>
    <row r="398" spans="1:88" x14ac:dyDescent="0.3">
      <c r="A398" s="11">
        <f t="shared" si="775"/>
        <v>2017</v>
      </c>
      <c r="B398" s="11" t="str">
        <f t="shared" si="776"/>
        <v>09-03-2017 11:57:50 CET</v>
      </c>
      <c r="C398" s="11" t="str">
        <f t="shared" si="777"/>
        <v>Rwanda</v>
      </c>
      <c r="D398" s="11" t="str">
        <f t="shared" si="778"/>
        <v>Rulindo</v>
      </c>
      <c r="E398" s="11" t="str">
        <f t="shared" si="779"/>
        <v>Bushoki</v>
      </c>
      <c r="F398" s="11" t="str">
        <f t="shared" si="780"/>
        <v>Gasiza</v>
      </c>
      <c r="G398" s="11" t="str">
        <f t="shared" si="781"/>
        <v>Budaha</v>
      </c>
      <c r="H398" s="11" t="str">
        <f t="shared" si="782"/>
        <v/>
      </c>
      <c r="I398" s="11" t="str">
        <f t="shared" si="783"/>
        <v/>
      </c>
      <c r="J398" s="11" t="str">
        <f t="shared" si="784"/>
        <v>Water point at Budaha nearby pumping station/Tare pumping</v>
      </c>
      <c r="K398" s="11">
        <f t="shared" si="785"/>
        <v>205</v>
      </c>
      <c r="L398" s="11">
        <f t="shared" si="847"/>
        <v>9577</v>
      </c>
      <c r="M398" s="11">
        <f t="shared" si="848"/>
        <v>1</v>
      </c>
      <c r="N398" s="11">
        <f t="shared" si="849"/>
        <v>9577</v>
      </c>
      <c r="O398" s="11">
        <f t="shared" si="786"/>
        <v>205</v>
      </c>
      <c r="P398" s="11" t="str">
        <f t="shared" si="787"/>
        <v xml:space="preserve"> </v>
      </c>
      <c r="Q398" s="13">
        <f t="shared" si="850"/>
        <v>1</v>
      </c>
      <c r="R398" s="11">
        <f t="shared" si="851"/>
        <v>1</v>
      </c>
      <c r="S398" s="11">
        <f t="shared" si="788"/>
        <v>0</v>
      </c>
      <c r="T398" s="11">
        <f t="shared" si="789"/>
        <v>1</v>
      </c>
      <c r="U398" s="11" t="str">
        <f t="shared" si="790"/>
        <v>Piped Network With Pump</v>
      </c>
      <c r="V398" s="11">
        <f t="shared" si="791"/>
        <v>2015</v>
      </c>
      <c r="W398" s="11" t="str">
        <f t="shared" si="792"/>
        <v>Gvt And Water For People</v>
      </c>
      <c r="X398" s="11" t="str">
        <f t="shared" si="793"/>
        <v>Spring</v>
      </c>
      <c r="Y398" s="11">
        <f t="shared" si="794"/>
        <v>8</v>
      </c>
      <c r="Z398" s="11">
        <f t="shared" si="795"/>
        <v>1</v>
      </c>
      <c r="AA398" s="11">
        <f t="shared" si="796"/>
        <v>0</v>
      </c>
      <c r="AB398" s="11" t="str">
        <f t="shared" si="797"/>
        <v/>
      </c>
      <c r="AC398" s="11" t="str">
        <f t="shared" si="798"/>
        <v xml:space="preserve"> </v>
      </c>
      <c r="AD398" s="11" t="str">
        <f t="shared" si="799"/>
        <v xml:space="preserve"> </v>
      </c>
      <c r="AE398" s="11" t="str">
        <f t="shared" si="800"/>
        <v xml:space="preserve"> </v>
      </c>
      <c r="AF398" s="11">
        <f t="shared" si="801"/>
        <v>40</v>
      </c>
      <c r="AG398" s="12">
        <f t="shared" si="852"/>
        <v>43200</v>
      </c>
      <c r="AH398" s="12">
        <f t="shared" si="853"/>
        <v>42.146341463414636</v>
      </c>
      <c r="AI398" s="11">
        <f t="shared" si="854"/>
        <v>1</v>
      </c>
      <c r="AJ398" s="11">
        <f t="shared" si="802"/>
        <v>1</v>
      </c>
      <c r="AK398" s="11">
        <f t="shared" si="803"/>
        <v>1</v>
      </c>
      <c r="AL398" s="11">
        <f t="shared" si="804"/>
        <v>2015</v>
      </c>
      <c r="AM398" s="11">
        <f t="shared" si="805"/>
        <v>1</v>
      </c>
      <c r="AN398" s="11">
        <f t="shared" si="806"/>
        <v>4000</v>
      </c>
      <c r="AO398" s="11">
        <f t="shared" si="807"/>
        <v>1</v>
      </c>
      <c r="AP398" s="11">
        <f t="shared" si="808"/>
        <v>1</v>
      </c>
      <c r="AQ398" s="11">
        <f t="shared" si="809"/>
        <v>2015</v>
      </c>
      <c r="AR398" s="11">
        <f t="shared" si="810"/>
        <v>1</v>
      </c>
      <c r="AS398" s="11">
        <f t="shared" si="811"/>
        <v>0</v>
      </c>
      <c r="AT398" s="11" t="str">
        <f t="shared" si="812"/>
        <v xml:space="preserve"> </v>
      </c>
      <c r="AU398" s="11" t="str">
        <f t="shared" si="813"/>
        <v/>
      </c>
      <c r="AV398" s="11" t="str">
        <f t="shared" si="814"/>
        <v xml:space="preserve"> </v>
      </c>
      <c r="AW398" s="11" t="str">
        <f t="shared" si="815"/>
        <v xml:space="preserve"> </v>
      </c>
      <c r="AX398" s="11">
        <f t="shared" si="816"/>
        <v>1</v>
      </c>
      <c r="AY398" s="11">
        <f t="shared" si="817"/>
        <v>1</v>
      </c>
      <c r="AZ398" s="11">
        <f t="shared" si="818"/>
        <v>2015</v>
      </c>
      <c r="BA398" s="11">
        <f t="shared" si="819"/>
        <v>1</v>
      </c>
      <c r="BB398" s="11">
        <f t="shared" si="820"/>
        <v>2000</v>
      </c>
      <c r="BC398" s="11">
        <f t="shared" si="821"/>
        <v>0</v>
      </c>
      <c r="BD398" s="11" t="str">
        <f t="shared" si="822"/>
        <v xml:space="preserve"> </v>
      </c>
      <c r="BE398" s="11" t="str">
        <f t="shared" si="823"/>
        <v xml:space="preserve"> </v>
      </c>
      <c r="BF398" s="11" t="str">
        <f t="shared" si="824"/>
        <v xml:space="preserve"> </v>
      </c>
      <c r="BG398" s="11" t="str">
        <f t="shared" si="845"/>
        <v xml:space="preserve"> </v>
      </c>
      <c r="BH398" s="11" t="str">
        <f t="shared" si="825"/>
        <v xml:space="preserve"> </v>
      </c>
      <c r="BI398" s="11" t="str">
        <f t="shared" si="826"/>
        <v xml:space="preserve"> </v>
      </c>
      <c r="BJ398" s="11">
        <f t="shared" si="827"/>
        <v>0</v>
      </c>
      <c r="BK398" s="11" t="str">
        <f t="shared" si="828"/>
        <v/>
      </c>
      <c r="BL398" s="11" t="str">
        <f t="shared" si="829"/>
        <v xml:space="preserve"> </v>
      </c>
      <c r="BM398" s="11" t="str">
        <f t="shared" si="830"/>
        <v xml:space="preserve"> </v>
      </c>
      <c r="BN398" s="11" t="str">
        <f t="shared" si="831"/>
        <v xml:space="preserve"> </v>
      </c>
      <c r="BO398" s="11" t="str">
        <f t="shared" si="832"/>
        <v xml:space="preserve"> </v>
      </c>
      <c r="BP398" s="11" t="str">
        <f t="shared" si="833"/>
        <v xml:space="preserve"> </v>
      </c>
      <c r="BQ398" s="11" t="str">
        <f t="shared" si="834"/>
        <v>0</v>
      </c>
      <c r="BR398" s="25">
        <f t="shared" si="835"/>
        <v>0</v>
      </c>
      <c r="BS398" s="11" t="str">
        <f t="shared" si="836"/>
        <v>Not Present</v>
      </c>
      <c r="BT398" s="11" t="str">
        <f t="shared" si="837"/>
        <v>0</v>
      </c>
      <c r="BU398" s="12">
        <f t="shared" si="855"/>
        <v>1</v>
      </c>
      <c r="BV398" s="12">
        <f t="shared" si="856"/>
        <v>0</v>
      </c>
      <c r="BW398" s="12">
        <f t="shared" si="846"/>
        <v>1</v>
      </c>
      <c r="BX398" s="12">
        <f t="shared" si="857"/>
        <v>1</v>
      </c>
      <c r="BY398" s="11">
        <f t="shared" si="858"/>
        <v>1</v>
      </c>
      <c r="BZ398" s="11">
        <f t="shared" si="838"/>
        <v>1</v>
      </c>
      <c r="CA398" s="11">
        <f t="shared" si="839"/>
        <v>1</v>
      </c>
      <c r="CB398" s="11">
        <f t="shared" si="840"/>
        <v>2015</v>
      </c>
      <c r="CC398" s="11">
        <f t="shared" si="841"/>
        <v>1</v>
      </c>
      <c r="CD398" s="11" t="str">
        <f t="shared" si="842"/>
        <v>No</v>
      </c>
      <c r="CE398" s="11">
        <f t="shared" si="859"/>
        <v>0</v>
      </c>
      <c r="CF398" s="11">
        <f t="shared" si="860"/>
        <v>0</v>
      </c>
      <c r="CG398" s="11">
        <f t="shared" si="861"/>
        <v>1</v>
      </c>
      <c r="CH398" s="11">
        <f t="shared" si="862"/>
        <v>0</v>
      </c>
      <c r="CI398" s="11">
        <f t="shared" si="843"/>
        <v>1</v>
      </c>
      <c r="CJ398" s="11">
        <f t="shared" si="844"/>
        <v>1</v>
      </c>
    </row>
    <row r="399" spans="1:88" x14ac:dyDescent="0.3">
      <c r="A399" s="11">
        <f t="shared" si="775"/>
        <v>2017</v>
      </c>
      <c r="B399" s="11" t="str">
        <f t="shared" si="776"/>
        <v>02-01-2015 05:53:47 CET</v>
      </c>
      <c r="C399" s="11" t="str">
        <f t="shared" si="777"/>
        <v>Rwanda</v>
      </c>
      <c r="D399" s="11" t="str">
        <f t="shared" si="778"/>
        <v>Rulindo</v>
      </c>
      <c r="E399" s="11" t="str">
        <f t="shared" si="779"/>
        <v>Base</v>
      </c>
      <c r="F399" s="11" t="str">
        <f t="shared" si="780"/>
        <v>Cyohoha</v>
      </c>
      <c r="G399" s="11" t="str">
        <f t="shared" si="781"/>
        <v>Kabingo</v>
      </c>
      <c r="H399" s="11" t="str">
        <f t="shared" si="782"/>
        <v/>
      </c>
      <c r="I399" s="11" t="str">
        <f t="shared" si="783"/>
        <v/>
      </c>
      <c r="J399" s="11" t="str">
        <f t="shared" si="784"/>
        <v>Nyamagana</v>
      </c>
      <c r="K399" s="11">
        <f t="shared" si="785"/>
        <v>70</v>
      </c>
      <c r="L399" s="11">
        <f t="shared" si="847"/>
        <v>20456</v>
      </c>
      <c r="M399" s="11">
        <f t="shared" si="848"/>
        <v>36</v>
      </c>
      <c r="N399" s="11">
        <f t="shared" si="849"/>
        <v>568.22222222222217</v>
      </c>
      <c r="O399" s="11">
        <f t="shared" si="786"/>
        <v>60</v>
      </c>
      <c r="P399" s="11">
        <f t="shared" si="787"/>
        <v>10</v>
      </c>
      <c r="Q399" s="13">
        <f t="shared" si="850"/>
        <v>0.8571428571428571</v>
      </c>
      <c r="R399" s="11">
        <f t="shared" si="851"/>
        <v>0</v>
      </c>
      <c r="S399" s="11">
        <f t="shared" si="788"/>
        <v>0</v>
      </c>
      <c r="T399" s="11">
        <f t="shared" si="789"/>
        <v>1</v>
      </c>
      <c r="U399" s="11" t="str">
        <f t="shared" si="790"/>
        <v>Piped Network -- Gravity Only</v>
      </c>
      <c r="V399" s="11">
        <f t="shared" si="791"/>
        <v>2011</v>
      </c>
      <c r="W399" s="11" t="str">
        <f t="shared" si="792"/>
        <v>Government And African Development Bank</v>
      </c>
      <c r="X399" s="11" t="str">
        <f t="shared" si="793"/>
        <v>Spring</v>
      </c>
      <c r="Y399" s="11">
        <f t="shared" si="794"/>
        <v>2</v>
      </c>
      <c r="Z399" s="11">
        <f t="shared" si="795"/>
        <v>1</v>
      </c>
      <c r="AA399" s="11">
        <f t="shared" si="796"/>
        <v>1</v>
      </c>
      <c r="AB399" s="11" t="str">
        <f t="shared" si="797"/>
        <v>"Springbox" --Intake Structure At A Spring</v>
      </c>
      <c r="AC399" s="11">
        <f t="shared" si="798"/>
        <v>1</v>
      </c>
      <c r="AD399" s="11">
        <f t="shared" si="799"/>
        <v>2015</v>
      </c>
      <c r="AE399" s="11">
        <f t="shared" si="800"/>
        <v>1</v>
      </c>
      <c r="AF399" s="11">
        <f t="shared" si="801"/>
        <v>5</v>
      </c>
      <c r="AG399" s="12">
        <f t="shared" si="852"/>
        <v>345600</v>
      </c>
      <c r="AH399" s="12">
        <f t="shared" si="853"/>
        <v>1152</v>
      </c>
      <c r="AI399" s="11">
        <f t="shared" si="854"/>
        <v>1</v>
      </c>
      <c r="AJ399" s="11">
        <f t="shared" si="802"/>
        <v>1</v>
      </c>
      <c r="AK399" s="11">
        <f t="shared" si="803"/>
        <v>2</v>
      </c>
      <c r="AL399" s="11">
        <f t="shared" si="804"/>
        <v>2015</v>
      </c>
      <c r="AM399" s="11">
        <f t="shared" si="805"/>
        <v>1</v>
      </c>
      <c r="AN399" s="11">
        <f t="shared" si="806"/>
        <v>2100</v>
      </c>
      <c r="AO399" s="11">
        <f t="shared" si="807"/>
        <v>1</v>
      </c>
      <c r="AP399" s="11">
        <f t="shared" si="808"/>
        <v>11</v>
      </c>
      <c r="AQ399" s="11">
        <f t="shared" si="809"/>
        <v>2011</v>
      </c>
      <c r="AR399" s="11">
        <f t="shared" si="810"/>
        <v>1</v>
      </c>
      <c r="AS399" s="11">
        <f t="shared" si="811"/>
        <v>1</v>
      </c>
      <c r="AT399" s="11">
        <f t="shared" si="812"/>
        <v>15</v>
      </c>
      <c r="AU399" s="11" t="str">
        <f t="shared" si="813"/>
        <v>Pressure Break Tank|Distribution Chamber</v>
      </c>
      <c r="AV399" s="11">
        <f t="shared" si="814"/>
        <v>2011</v>
      </c>
      <c r="AW399" s="11">
        <f t="shared" si="815"/>
        <v>1</v>
      </c>
      <c r="AX399" s="11">
        <f t="shared" si="816"/>
        <v>1</v>
      </c>
      <c r="AY399" s="11">
        <f t="shared" si="817"/>
        <v>3</v>
      </c>
      <c r="AZ399" s="11">
        <f t="shared" si="818"/>
        <v>2011</v>
      </c>
      <c r="BA399" s="11">
        <f t="shared" si="819"/>
        <v>2</v>
      </c>
      <c r="BB399" s="11">
        <f t="shared" si="820"/>
        <v>37000</v>
      </c>
      <c r="BC399" s="11">
        <f t="shared" si="821"/>
        <v>0</v>
      </c>
      <c r="BD399" s="11" t="str">
        <f t="shared" si="822"/>
        <v xml:space="preserve"> </v>
      </c>
      <c r="BE399" s="11" t="str">
        <f t="shared" si="823"/>
        <v xml:space="preserve"> </v>
      </c>
      <c r="BF399" s="11" t="str">
        <f t="shared" si="824"/>
        <v xml:space="preserve"> </v>
      </c>
      <c r="BG399" s="11" t="str">
        <f t="shared" si="845"/>
        <v xml:space="preserve"> </v>
      </c>
      <c r="BH399" s="11" t="str">
        <f t="shared" si="825"/>
        <v xml:space="preserve"> </v>
      </c>
      <c r="BI399" s="11" t="str">
        <f t="shared" si="826"/>
        <v xml:space="preserve"> </v>
      </c>
      <c r="BJ399" s="11">
        <f t="shared" si="827"/>
        <v>0</v>
      </c>
      <c r="BK399" s="11" t="str">
        <f t="shared" si="828"/>
        <v/>
      </c>
      <c r="BL399" s="11" t="str">
        <f t="shared" si="829"/>
        <v xml:space="preserve"> </v>
      </c>
      <c r="BM399" s="11" t="str">
        <f t="shared" si="830"/>
        <v xml:space="preserve"> </v>
      </c>
      <c r="BN399" s="11" t="str">
        <f t="shared" si="831"/>
        <v xml:space="preserve"> </v>
      </c>
      <c r="BO399" s="11" t="str">
        <f t="shared" si="832"/>
        <v xml:space="preserve"> </v>
      </c>
      <c r="BP399" s="11" t="str">
        <f t="shared" si="833"/>
        <v xml:space="preserve"> </v>
      </c>
      <c r="BQ399" s="11" t="str">
        <f t="shared" si="834"/>
        <v>0</v>
      </c>
      <c r="BR399" s="25">
        <f t="shared" si="835"/>
        <v>0</v>
      </c>
      <c r="BS399" s="11" t="str">
        <f t="shared" si="836"/>
        <v>Not Present</v>
      </c>
      <c r="BT399" s="11" t="str">
        <f t="shared" si="837"/>
        <v>0</v>
      </c>
      <c r="BU399" s="12">
        <f t="shared" si="855"/>
        <v>1</v>
      </c>
      <c r="BV399" s="12">
        <f t="shared" si="856"/>
        <v>0</v>
      </c>
      <c r="BW399" s="12">
        <f t="shared" si="846"/>
        <v>1</v>
      </c>
      <c r="BX399" s="12">
        <f t="shared" si="857"/>
        <v>1</v>
      </c>
      <c r="BY399" s="11">
        <f t="shared" si="858"/>
        <v>1</v>
      </c>
      <c r="BZ399" s="11">
        <f t="shared" si="838"/>
        <v>1</v>
      </c>
      <c r="CA399" s="11">
        <f t="shared" si="839"/>
        <v>29</v>
      </c>
      <c r="CB399" s="11">
        <f t="shared" si="840"/>
        <v>2011</v>
      </c>
      <c r="CC399" s="11">
        <f t="shared" si="841"/>
        <v>1</v>
      </c>
      <c r="CD399" s="11" t="str">
        <f t="shared" si="842"/>
        <v>No</v>
      </c>
      <c r="CE399" s="11">
        <f t="shared" si="859"/>
        <v>0</v>
      </c>
      <c r="CF399" s="11">
        <f t="shared" si="860"/>
        <v>0</v>
      </c>
      <c r="CG399" s="11">
        <f t="shared" si="861"/>
        <v>1</v>
      </c>
      <c r="CH399" s="11">
        <f t="shared" si="862"/>
        <v>0</v>
      </c>
      <c r="CI399" s="11">
        <f t="shared" si="843"/>
        <v>1</v>
      </c>
      <c r="CJ399" s="11">
        <f t="shared" si="844"/>
        <v>1</v>
      </c>
    </row>
    <row r="400" spans="1:88" x14ac:dyDescent="0.3">
      <c r="A400" s="11">
        <f t="shared" si="775"/>
        <v>2017</v>
      </c>
      <c r="B400" s="11" t="str">
        <f t="shared" si="776"/>
        <v>09-03-2017 07:35:30 CET</v>
      </c>
      <c r="C400" s="11" t="str">
        <f t="shared" si="777"/>
        <v>Rwanda</v>
      </c>
      <c r="D400" s="11" t="str">
        <f t="shared" si="778"/>
        <v>Rulindo</v>
      </c>
      <c r="E400" s="11" t="str">
        <f t="shared" si="779"/>
        <v>Base</v>
      </c>
      <c r="F400" s="11" t="str">
        <f t="shared" si="780"/>
        <v>Rwamahwa</v>
      </c>
      <c r="G400" s="11" t="str">
        <f t="shared" si="781"/>
        <v>Kiruli</v>
      </c>
      <c r="H400" s="11" t="str">
        <f t="shared" si="782"/>
        <v/>
      </c>
      <c r="I400" s="11" t="str">
        <f t="shared" si="783"/>
        <v/>
      </c>
      <c r="J400" s="11" t="str">
        <f t="shared" si="784"/>
        <v>Migogo</v>
      </c>
      <c r="K400" s="11">
        <f t="shared" si="785"/>
        <v>129</v>
      </c>
      <c r="L400" s="11">
        <f t="shared" si="847"/>
        <v>558</v>
      </c>
      <c r="M400" s="11">
        <f t="shared" si="848"/>
        <v>10</v>
      </c>
      <c r="N400" s="11">
        <f t="shared" si="849"/>
        <v>55.8</v>
      </c>
      <c r="O400" s="11">
        <f t="shared" si="786"/>
        <v>120</v>
      </c>
      <c r="P400" s="11">
        <f t="shared" si="787"/>
        <v>9</v>
      </c>
      <c r="Q400" s="13">
        <f t="shared" si="850"/>
        <v>0.93023255813953487</v>
      </c>
      <c r="R400" s="11">
        <f t="shared" si="851"/>
        <v>0</v>
      </c>
      <c r="S400" s="11">
        <f t="shared" si="788"/>
        <v>1</v>
      </c>
      <c r="T400" s="11">
        <f t="shared" si="789"/>
        <v>1</v>
      </c>
      <c r="U400" s="11" t="str">
        <f t="shared" si="790"/>
        <v>Piped Network -- Gravity Only</v>
      </c>
      <c r="V400" s="11">
        <f t="shared" si="791"/>
        <v>2009</v>
      </c>
      <c r="W400" s="11" t="str">
        <f t="shared" si="792"/>
        <v>Italians(Lake Angels)</v>
      </c>
      <c r="X400" s="11" t="str">
        <f t="shared" si="793"/>
        <v>Spring</v>
      </c>
      <c r="Y400" s="11">
        <f t="shared" si="794"/>
        <v>1</v>
      </c>
      <c r="Z400" s="11">
        <f t="shared" si="795"/>
        <v>0</v>
      </c>
      <c r="AA400" s="11">
        <f t="shared" si="796"/>
        <v>1</v>
      </c>
      <c r="AB400" s="11" t="str">
        <f t="shared" si="797"/>
        <v>"Springbox" --Intake Structure At A Spring</v>
      </c>
      <c r="AC400" s="11">
        <f t="shared" si="798"/>
        <v>1</v>
      </c>
      <c r="AD400" s="11">
        <f t="shared" si="799"/>
        <v>2009</v>
      </c>
      <c r="AE400" s="11">
        <f t="shared" si="800"/>
        <v>1</v>
      </c>
      <c r="AF400" s="11">
        <f t="shared" si="801"/>
        <v>20</v>
      </c>
      <c r="AG400" s="12">
        <f t="shared" si="852"/>
        <v>86400</v>
      </c>
      <c r="AH400" s="12">
        <f t="shared" si="853"/>
        <v>144</v>
      </c>
      <c r="AI400" s="11">
        <f t="shared" si="854"/>
        <v>1</v>
      </c>
      <c r="AJ400" s="11">
        <f t="shared" si="802"/>
        <v>0</v>
      </c>
      <c r="AK400" s="11" t="str">
        <f t="shared" si="803"/>
        <v xml:space="preserve"> </v>
      </c>
      <c r="AL400" s="11" t="str">
        <f t="shared" si="804"/>
        <v xml:space="preserve"> </v>
      </c>
      <c r="AM400" s="11" t="str">
        <f t="shared" si="805"/>
        <v xml:space="preserve"> </v>
      </c>
      <c r="AN400" s="11" t="str">
        <f t="shared" si="806"/>
        <v xml:space="preserve"> </v>
      </c>
      <c r="AO400" s="11">
        <f t="shared" si="807"/>
        <v>1</v>
      </c>
      <c r="AP400" s="11">
        <f t="shared" si="808"/>
        <v>3</v>
      </c>
      <c r="AQ400" s="11">
        <f t="shared" si="809"/>
        <v>2009</v>
      </c>
      <c r="AR400" s="11">
        <f t="shared" si="810"/>
        <v>2</v>
      </c>
      <c r="AS400" s="11">
        <f t="shared" si="811"/>
        <v>0</v>
      </c>
      <c r="AT400" s="11" t="str">
        <f t="shared" si="812"/>
        <v xml:space="preserve"> </v>
      </c>
      <c r="AU400" s="11" t="str">
        <f t="shared" si="813"/>
        <v/>
      </c>
      <c r="AV400" s="11" t="str">
        <f t="shared" si="814"/>
        <v xml:space="preserve"> </v>
      </c>
      <c r="AW400" s="11" t="str">
        <f t="shared" si="815"/>
        <v xml:space="preserve"> </v>
      </c>
      <c r="AX400" s="11">
        <f t="shared" si="816"/>
        <v>1</v>
      </c>
      <c r="AY400" s="11">
        <f t="shared" si="817"/>
        <v>2</v>
      </c>
      <c r="AZ400" s="11">
        <f t="shared" si="818"/>
        <v>2009</v>
      </c>
      <c r="BA400" s="11">
        <f t="shared" si="819"/>
        <v>2</v>
      </c>
      <c r="BB400" s="11">
        <f t="shared" si="820"/>
        <v>3000</v>
      </c>
      <c r="BC400" s="11">
        <f t="shared" si="821"/>
        <v>0</v>
      </c>
      <c r="BD400" s="11" t="str">
        <f t="shared" si="822"/>
        <v xml:space="preserve"> </v>
      </c>
      <c r="BE400" s="11" t="str">
        <f t="shared" si="823"/>
        <v xml:space="preserve"> </v>
      </c>
      <c r="BF400" s="11" t="str">
        <f t="shared" si="824"/>
        <v xml:space="preserve"> </v>
      </c>
      <c r="BG400" s="11" t="str">
        <f t="shared" si="845"/>
        <v xml:space="preserve"> </v>
      </c>
      <c r="BH400" s="11" t="str">
        <f t="shared" si="825"/>
        <v xml:space="preserve"> </v>
      </c>
      <c r="BI400" s="11" t="str">
        <f t="shared" si="826"/>
        <v xml:space="preserve"> </v>
      </c>
      <c r="BJ400" s="11">
        <f t="shared" si="827"/>
        <v>0</v>
      </c>
      <c r="BK400" s="11" t="str">
        <f t="shared" si="828"/>
        <v/>
      </c>
      <c r="BL400" s="11" t="str">
        <f t="shared" si="829"/>
        <v xml:space="preserve"> </v>
      </c>
      <c r="BM400" s="11" t="str">
        <f t="shared" si="830"/>
        <v xml:space="preserve"> </v>
      </c>
      <c r="BN400" s="11" t="str">
        <f t="shared" si="831"/>
        <v xml:space="preserve"> </v>
      </c>
      <c r="BO400" s="11" t="str">
        <f t="shared" si="832"/>
        <v xml:space="preserve"> </v>
      </c>
      <c r="BP400" s="11" t="str">
        <f t="shared" si="833"/>
        <v xml:space="preserve"> </v>
      </c>
      <c r="BQ400" s="11" t="str">
        <f t="shared" si="834"/>
        <v>0</v>
      </c>
      <c r="BR400" s="25">
        <f t="shared" si="835"/>
        <v>0</v>
      </c>
      <c r="BS400" s="11" t="str">
        <f t="shared" si="836"/>
        <v>Not Present</v>
      </c>
      <c r="BT400" s="11" t="str">
        <f t="shared" si="837"/>
        <v>0</v>
      </c>
      <c r="BU400" s="12">
        <f t="shared" si="855"/>
        <v>1</v>
      </c>
      <c r="BV400" s="12">
        <f t="shared" si="856"/>
        <v>0</v>
      </c>
      <c r="BW400" s="12">
        <f t="shared" si="846"/>
        <v>1</v>
      </c>
      <c r="BX400" s="12">
        <f t="shared" si="857"/>
        <v>1</v>
      </c>
      <c r="BY400" s="11">
        <f t="shared" si="858"/>
        <v>1</v>
      </c>
      <c r="BZ400" s="11">
        <f t="shared" si="838"/>
        <v>1</v>
      </c>
      <c r="CA400" s="11">
        <f t="shared" si="839"/>
        <v>1</v>
      </c>
      <c r="CB400" s="11">
        <f t="shared" si="840"/>
        <v>2009</v>
      </c>
      <c r="CC400" s="11">
        <f t="shared" si="841"/>
        <v>2</v>
      </c>
      <c r="CD400" s="11" t="str">
        <f t="shared" si="842"/>
        <v>No</v>
      </c>
      <c r="CE400" s="11">
        <f t="shared" si="859"/>
        <v>0</v>
      </c>
      <c r="CF400" s="11">
        <f t="shared" si="860"/>
        <v>0</v>
      </c>
      <c r="CG400" s="11">
        <f t="shared" si="861"/>
        <v>1</v>
      </c>
      <c r="CH400" s="11">
        <f t="shared" si="862"/>
        <v>0</v>
      </c>
      <c r="CI400" s="11">
        <f t="shared" si="843"/>
        <v>1</v>
      </c>
      <c r="CJ400" s="11">
        <f t="shared" si="844"/>
        <v>2</v>
      </c>
    </row>
    <row r="401" spans="1:88" x14ac:dyDescent="0.3">
      <c r="A401" s="11">
        <f t="shared" si="775"/>
        <v>2017</v>
      </c>
      <c r="B401" s="11" t="str">
        <f t="shared" si="776"/>
        <v>28-03-2017 11:46:09 CEST</v>
      </c>
      <c r="C401" s="11" t="str">
        <f t="shared" si="777"/>
        <v>Rwanda</v>
      </c>
      <c r="D401" s="11" t="str">
        <f t="shared" si="778"/>
        <v>Rulindo</v>
      </c>
      <c r="E401" s="11" t="str">
        <f t="shared" si="779"/>
        <v>Ngoma</v>
      </c>
      <c r="F401" s="11" t="str">
        <f t="shared" si="780"/>
        <v>Mugote</v>
      </c>
      <c r="G401" s="11" t="str">
        <f t="shared" si="781"/>
        <v>Sakara</v>
      </c>
      <c r="H401" s="11" t="str">
        <f t="shared" si="782"/>
        <v/>
      </c>
      <c r="I401" s="11" t="str">
        <f t="shared" si="783"/>
        <v/>
      </c>
      <c r="J401" s="11" t="str">
        <f t="shared" si="784"/>
        <v>Kararama pumping network</v>
      </c>
      <c r="K401" s="11">
        <f t="shared" si="785"/>
        <v>99</v>
      </c>
      <c r="L401" s="11">
        <f t="shared" si="847"/>
        <v>6572</v>
      </c>
      <c r="M401" s="11">
        <f t="shared" si="848"/>
        <v>3</v>
      </c>
      <c r="N401" s="11">
        <f t="shared" si="849"/>
        <v>2190.6666666666665</v>
      </c>
      <c r="O401" s="11">
        <f t="shared" si="786"/>
        <v>99</v>
      </c>
      <c r="P401" s="11" t="str">
        <f t="shared" si="787"/>
        <v xml:space="preserve"> </v>
      </c>
      <c r="Q401" s="13">
        <f t="shared" si="850"/>
        <v>1</v>
      </c>
      <c r="R401" s="11">
        <f t="shared" si="851"/>
        <v>1</v>
      </c>
      <c r="S401" s="11">
        <f t="shared" si="788"/>
        <v>0</v>
      </c>
      <c r="T401" s="11">
        <f t="shared" si="789"/>
        <v>1</v>
      </c>
      <c r="U401" s="11" t="str">
        <f t="shared" si="790"/>
        <v>Piped Network With Pump</v>
      </c>
      <c r="V401" s="11">
        <f t="shared" si="791"/>
        <v>2007</v>
      </c>
      <c r="W401" s="11" t="str">
        <f t="shared" si="792"/>
        <v>Government</v>
      </c>
      <c r="X401" s="11" t="str">
        <f t="shared" si="793"/>
        <v>Spring</v>
      </c>
      <c r="Y401" s="11">
        <f t="shared" si="794"/>
        <v>4</v>
      </c>
      <c r="Z401" s="11">
        <f t="shared" si="795"/>
        <v>0</v>
      </c>
      <c r="AA401" s="11">
        <f t="shared" si="796"/>
        <v>1</v>
      </c>
      <c r="AB401" s="11" t="str">
        <f t="shared" si="797"/>
        <v>"Springbox" --Intake Structure At A Spring|Collection Chamber</v>
      </c>
      <c r="AC401" s="11">
        <f t="shared" si="798"/>
        <v>3</v>
      </c>
      <c r="AD401" s="11">
        <f t="shared" si="799"/>
        <v>2007</v>
      </c>
      <c r="AE401" s="11">
        <f t="shared" si="800"/>
        <v>2</v>
      </c>
      <c r="AF401" s="11">
        <f t="shared" si="801"/>
        <v>6</v>
      </c>
      <c r="AG401" s="12">
        <f t="shared" si="852"/>
        <v>288000</v>
      </c>
      <c r="AH401" s="12">
        <f t="shared" si="853"/>
        <v>581.81818181818187</v>
      </c>
      <c r="AI401" s="11">
        <f t="shared" si="854"/>
        <v>1</v>
      </c>
      <c r="AJ401" s="11">
        <f t="shared" si="802"/>
        <v>1</v>
      </c>
      <c r="AK401" s="11">
        <f t="shared" si="803"/>
        <v>1</v>
      </c>
      <c r="AL401" s="11">
        <f t="shared" si="804"/>
        <v>2007</v>
      </c>
      <c r="AM401" s="11">
        <f t="shared" si="805"/>
        <v>1</v>
      </c>
      <c r="AN401" s="11">
        <f t="shared" si="806"/>
        <v>1500</v>
      </c>
      <c r="AO401" s="11">
        <f t="shared" si="807"/>
        <v>1</v>
      </c>
      <c r="AP401" s="11">
        <f t="shared" si="808"/>
        <v>25</v>
      </c>
      <c r="AQ401" s="11">
        <f t="shared" si="809"/>
        <v>2007</v>
      </c>
      <c r="AR401" s="11">
        <f t="shared" si="810"/>
        <v>1</v>
      </c>
      <c r="AS401" s="11">
        <f t="shared" si="811"/>
        <v>1</v>
      </c>
      <c r="AT401" s="11">
        <f t="shared" si="812"/>
        <v>20</v>
      </c>
      <c r="AU401" s="11" t="str">
        <f t="shared" si="813"/>
        <v>Distribution Chamber|Washout And Air Release Chamber</v>
      </c>
      <c r="AV401" s="11">
        <f t="shared" si="814"/>
        <v>2007</v>
      </c>
      <c r="AW401" s="11">
        <f t="shared" si="815"/>
        <v>1</v>
      </c>
      <c r="AX401" s="11">
        <f t="shared" si="816"/>
        <v>1</v>
      </c>
      <c r="AY401" s="11">
        <f t="shared" si="817"/>
        <v>4</v>
      </c>
      <c r="AZ401" s="11">
        <f t="shared" si="818"/>
        <v>2007</v>
      </c>
      <c r="BA401" s="11">
        <f t="shared" si="819"/>
        <v>1</v>
      </c>
      <c r="BB401" s="11">
        <f t="shared" si="820"/>
        <v>30000</v>
      </c>
      <c r="BC401" s="11">
        <f t="shared" si="821"/>
        <v>1</v>
      </c>
      <c r="BD401" s="11">
        <f t="shared" si="822"/>
        <v>2</v>
      </c>
      <c r="BE401" s="11">
        <f t="shared" si="823"/>
        <v>2007</v>
      </c>
      <c r="BF401" s="11">
        <f t="shared" si="824"/>
        <v>2</v>
      </c>
      <c r="BG401" s="11">
        <f t="shared" si="845"/>
        <v>1</v>
      </c>
      <c r="BH401" s="11">
        <f t="shared" si="825"/>
        <v>2007</v>
      </c>
      <c r="BI401" s="11">
        <f t="shared" si="826"/>
        <v>2</v>
      </c>
      <c r="BJ401" s="11">
        <f t="shared" si="827"/>
        <v>0</v>
      </c>
      <c r="BK401" s="11" t="str">
        <f t="shared" si="828"/>
        <v/>
      </c>
      <c r="BL401" s="11" t="str">
        <f t="shared" si="829"/>
        <v xml:space="preserve"> </v>
      </c>
      <c r="BM401" s="11" t="str">
        <f t="shared" si="830"/>
        <v xml:space="preserve"> </v>
      </c>
      <c r="BN401" s="11" t="str">
        <f t="shared" si="831"/>
        <v xml:space="preserve"> </v>
      </c>
      <c r="BO401" s="11" t="str">
        <f t="shared" si="832"/>
        <v xml:space="preserve"> </v>
      </c>
      <c r="BP401" s="11" t="str">
        <f t="shared" si="833"/>
        <v xml:space="preserve"> </v>
      </c>
      <c r="BQ401" s="11" t="str">
        <f t="shared" si="834"/>
        <v>0</v>
      </c>
      <c r="BR401" s="25">
        <f t="shared" si="835"/>
        <v>0</v>
      </c>
      <c r="BS401" s="11" t="str">
        <f t="shared" si="836"/>
        <v>Not Present</v>
      </c>
      <c r="BT401" s="11" t="str">
        <f t="shared" si="837"/>
        <v>0</v>
      </c>
      <c r="BU401" s="12">
        <f t="shared" si="855"/>
        <v>1</v>
      </c>
      <c r="BV401" s="12">
        <f t="shared" si="856"/>
        <v>0</v>
      </c>
      <c r="BW401" s="12">
        <f t="shared" si="846"/>
        <v>1</v>
      </c>
      <c r="BX401" s="12">
        <f t="shared" si="857"/>
        <v>1</v>
      </c>
      <c r="BY401" s="11">
        <f t="shared" si="858"/>
        <v>1</v>
      </c>
      <c r="BZ401" s="11">
        <f t="shared" si="838"/>
        <v>1</v>
      </c>
      <c r="CA401" s="11">
        <f t="shared" si="839"/>
        <v>47</v>
      </c>
      <c r="CB401" s="11">
        <f t="shared" si="840"/>
        <v>2007</v>
      </c>
      <c r="CC401" s="11">
        <f t="shared" si="841"/>
        <v>3</v>
      </c>
      <c r="CD401" s="11" t="str">
        <f t="shared" si="842"/>
        <v>No</v>
      </c>
      <c r="CE401" s="11">
        <f t="shared" si="859"/>
        <v>0</v>
      </c>
      <c r="CF401" s="11">
        <f t="shared" si="860"/>
        <v>0</v>
      </c>
      <c r="CG401" s="11">
        <f t="shared" si="861"/>
        <v>1</v>
      </c>
      <c r="CH401" s="11">
        <f t="shared" si="862"/>
        <v>0</v>
      </c>
      <c r="CI401" s="11">
        <f t="shared" si="843"/>
        <v>0</v>
      </c>
      <c r="CJ401" s="11">
        <f t="shared" si="844"/>
        <v>3</v>
      </c>
    </row>
    <row r="402" spans="1:88" x14ac:dyDescent="0.3">
      <c r="A402" s="11">
        <f t="shared" si="775"/>
        <v>2017</v>
      </c>
      <c r="B402" s="11" t="str">
        <f t="shared" si="776"/>
        <v>28-03-2017 08:38:13 CEST</v>
      </c>
      <c r="C402" s="11" t="str">
        <f t="shared" si="777"/>
        <v>Rwanda</v>
      </c>
      <c r="D402" s="11" t="str">
        <f t="shared" si="778"/>
        <v>Rulindo</v>
      </c>
      <c r="E402" s="11" t="str">
        <f t="shared" si="779"/>
        <v>Ntarabana</v>
      </c>
      <c r="F402" s="11" t="str">
        <f t="shared" si="780"/>
        <v>Mahaza</v>
      </c>
      <c r="G402" s="11" t="str">
        <f t="shared" si="781"/>
        <v>Karera</v>
      </c>
      <c r="H402" s="11" t="str">
        <f t="shared" si="782"/>
        <v/>
      </c>
      <c r="I402" s="11" t="str">
        <f t="shared" si="783"/>
        <v/>
      </c>
      <c r="J402" s="11" t="str">
        <f t="shared" si="784"/>
        <v>Rwamugaza network</v>
      </c>
      <c r="K402" s="11">
        <f t="shared" si="785"/>
        <v>182</v>
      </c>
      <c r="L402" s="11">
        <f t="shared" si="847"/>
        <v>14106</v>
      </c>
      <c r="M402" s="11">
        <f t="shared" si="848"/>
        <v>35</v>
      </c>
      <c r="N402" s="11">
        <f t="shared" si="849"/>
        <v>403.02857142857141</v>
      </c>
      <c r="O402" s="11">
        <f t="shared" si="786"/>
        <v>182</v>
      </c>
      <c r="P402" s="11" t="str">
        <f t="shared" si="787"/>
        <v xml:space="preserve"> </v>
      </c>
      <c r="Q402" s="13">
        <f t="shared" si="850"/>
        <v>1</v>
      </c>
      <c r="R402" s="11">
        <f t="shared" si="851"/>
        <v>1</v>
      </c>
      <c r="S402" s="11">
        <f t="shared" si="788"/>
        <v>0</v>
      </c>
      <c r="T402" s="11">
        <f t="shared" si="789"/>
        <v>1</v>
      </c>
      <c r="U402" s="11" t="str">
        <f t="shared" si="790"/>
        <v>Piped Network -- Gravity Only</v>
      </c>
      <c r="V402" s="11">
        <f t="shared" si="791"/>
        <v>2003</v>
      </c>
      <c r="W402" s="11" t="str">
        <f t="shared" si="792"/>
        <v>Government</v>
      </c>
      <c r="X402" s="11" t="str">
        <f t="shared" si="793"/>
        <v>Spring</v>
      </c>
      <c r="Y402" s="11">
        <f t="shared" si="794"/>
        <v>2</v>
      </c>
      <c r="Z402" s="11">
        <f t="shared" si="795"/>
        <v>1</v>
      </c>
      <c r="AA402" s="11">
        <f t="shared" si="796"/>
        <v>1</v>
      </c>
      <c r="AB402" s="11" t="str">
        <f t="shared" si="797"/>
        <v/>
      </c>
      <c r="AC402" s="11">
        <f t="shared" si="798"/>
        <v>1</v>
      </c>
      <c r="AD402" s="11">
        <f t="shared" si="799"/>
        <v>2003</v>
      </c>
      <c r="AE402" s="11">
        <f t="shared" si="800"/>
        <v>1</v>
      </c>
      <c r="AF402" s="11">
        <f t="shared" si="801"/>
        <v>3</v>
      </c>
      <c r="AG402" s="12">
        <f t="shared" si="852"/>
        <v>576000</v>
      </c>
      <c r="AH402" s="12">
        <f t="shared" si="853"/>
        <v>632.96703296703299</v>
      </c>
      <c r="AI402" s="11">
        <f t="shared" si="854"/>
        <v>1</v>
      </c>
      <c r="AJ402" s="11">
        <f t="shared" si="802"/>
        <v>1</v>
      </c>
      <c r="AK402" s="11">
        <f t="shared" si="803"/>
        <v>2</v>
      </c>
      <c r="AL402" s="11">
        <f t="shared" si="804"/>
        <v>2003</v>
      </c>
      <c r="AM402" s="11">
        <f t="shared" si="805"/>
        <v>1</v>
      </c>
      <c r="AN402" s="11">
        <f t="shared" si="806"/>
        <v>35000</v>
      </c>
      <c r="AO402" s="11">
        <f t="shared" si="807"/>
        <v>1</v>
      </c>
      <c r="AP402" s="11">
        <f t="shared" si="808"/>
        <v>7</v>
      </c>
      <c r="AQ402" s="11">
        <f t="shared" si="809"/>
        <v>2003</v>
      </c>
      <c r="AR402" s="11">
        <f t="shared" si="810"/>
        <v>1</v>
      </c>
      <c r="AS402" s="11">
        <f t="shared" si="811"/>
        <v>1</v>
      </c>
      <c r="AT402" s="11">
        <f t="shared" si="812"/>
        <v>12</v>
      </c>
      <c r="AU402" s="11" t="str">
        <f t="shared" si="813"/>
        <v/>
      </c>
      <c r="AV402" s="11">
        <f t="shared" si="814"/>
        <v>2003</v>
      </c>
      <c r="AW402" s="11">
        <f t="shared" si="815"/>
        <v>1</v>
      </c>
      <c r="AX402" s="11">
        <f t="shared" si="816"/>
        <v>1</v>
      </c>
      <c r="AY402" s="11">
        <f t="shared" si="817"/>
        <v>2</v>
      </c>
      <c r="AZ402" s="11">
        <f t="shared" si="818"/>
        <v>2003</v>
      </c>
      <c r="BA402" s="11">
        <f t="shared" si="819"/>
        <v>1</v>
      </c>
      <c r="BB402" s="11">
        <f t="shared" si="820"/>
        <v>35000</v>
      </c>
      <c r="BC402" s="11">
        <f t="shared" si="821"/>
        <v>0</v>
      </c>
      <c r="BD402" s="11" t="str">
        <f t="shared" si="822"/>
        <v xml:space="preserve"> </v>
      </c>
      <c r="BE402" s="11" t="str">
        <f t="shared" si="823"/>
        <v xml:space="preserve"> </v>
      </c>
      <c r="BF402" s="11" t="str">
        <f t="shared" si="824"/>
        <v xml:space="preserve"> </v>
      </c>
      <c r="BG402" s="11" t="str">
        <f t="shared" si="845"/>
        <v xml:space="preserve"> </v>
      </c>
      <c r="BH402" s="11" t="str">
        <f t="shared" si="825"/>
        <v xml:space="preserve"> </v>
      </c>
      <c r="BI402" s="11" t="str">
        <f t="shared" si="826"/>
        <v xml:space="preserve"> </v>
      </c>
      <c r="BJ402" s="11">
        <f t="shared" si="827"/>
        <v>0</v>
      </c>
      <c r="BK402" s="11" t="str">
        <f t="shared" si="828"/>
        <v/>
      </c>
      <c r="BL402" s="11" t="str">
        <f t="shared" si="829"/>
        <v xml:space="preserve"> </v>
      </c>
      <c r="BM402" s="11" t="str">
        <f t="shared" si="830"/>
        <v xml:space="preserve"> </v>
      </c>
      <c r="BN402" s="11" t="str">
        <f t="shared" si="831"/>
        <v xml:space="preserve"> </v>
      </c>
      <c r="BO402" s="11" t="str">
        <f t="shared" si="832"/>
        <v xml:space="preserve"> </v>
      </c>
      <c r="BP402" s="11" t="str">
        <f t="shared" si="833"/>
        <v xml:space="preserve"> </v>
      </c>
      <c r="BQ402" s="11" t="str">
        <f t="shared" si="834"/>
        <v>0</v>
      </c>
      <c r="BR402" s="25">
        <f t="shared" si="835"/>
        <v>0</v>
      </c>
      <c r="BS402" s="11" t="str">
        <f t="shared" si="836"/>
        <v>Not Present</v>
      </c>
      <c r="BT402" s="11" t="str">
        <f t="shared" si="837"/>
        <v>0</v>
      </c>
      <c r="BU402" s="12">
        <f t="shared" si="855"/>
        <v>1</v>
      </c>
      <c r="BV402" s="12">
        <f t="shared" si="856"/>
        <v>0</v>
      </c>
      <c r="BW402" s="12">
        <f t="shared" si="846"/>
        <v>1</v>
      </c>
      <c r="BX402" s="12">
        <f t="shared" si="857"/>
        <v>1</v>
      </c>
      <c r="BY402" s="11">
        <f t="shared" si="858"/>
        <v>1</v>
      </c>
      <c r="BZ402" s="11">
        <f t="shared" si="838"/>
        <v>1</v>
      </c>
      <c r="CA402" s="11">
        <f t="shared" si="839"/>
        <v>1</v>
      </c>
      <c r="CB402" s="11">
        <f t="shared" si="840"/>
        <v>2003</v>
      </c>
      <c r="CC402" s="11">
        <f t="shared" si="841"/>
        <v>1</v>
      </c>
      <c r="CD402" s="11" t="str">
        <f t="shared" si="842"/>
        <v>No</v>
      </c>
      <c r="CE402" s="11">
        <f t="shared" si="859"/>
        <v>0</v>
      </c>
      <c r="CF402" s="11">
        <f t="shared" si="860"/>
        <v>0</v>
      </c>
      <c r="CG402" s="11">
        <f t="shared" si="861"/>
        <v>1</v>
      </c>
      <c r="CH402" s="11">
        <f t="shared" si="862"/>
        <v>0</v>
      </c>
      <c r="CI402" s="11">
        <f t="shared" si="843"/>
        <v>1</v>
      </c>
      <c r="CJ402" s="11">
        <f t="shared" si="844"/>
        <v>1</v>
      </c>
    </row>
    <row r="403" spans="1:88" x14ac:dyDescent="0.3">
      <c r="A403" s="11">
        <f t="shared" si="775"/>
        <v>2017</v>
      </c>
      <c r="B403" s="11" t="str">
        <f t="shared" si="776"/>
        <v>23-03-2017 06:27:42 CET</v>
      </c>
      <c r="C403" s="11" t="str">
        <f t="shared" si="777"/>
        <v>Rwanda</v>
      </c>
      <c r="D403" s="11" t="str">
        <f t="shared" si="778"/>
        <v>Rulindo</v>
      </c>
      <c r="E403" s="11" t="str">
        <f t="shared" si="779"/>
        <v>Buyoga</v>
      </c>
      <c r="F403" s="11" t="str">
        <f t="shared" si="780"/>
        <v>Gitumba</v>
      </c>
      <c r="G403" s="11" t="str">
        <f t="shared" si="781"/>
        <v>Nyarubuye</v>
      </c>
      <c r="H403" s="11" t="str">
        <f t="shared" si="782"/>
        <v/>
      </c>
      <c r="I403" s="11" t="str">
        <f t="shared" si="783"/>
        <v/>
      </c>
      <c r="J403" s="11" t="str">
        <f t="shared" si="784"/>
        <v>Kiruruma</v>
      </c>
      <c r="K403" s="11">
        <f t="shared" si="785"/>
        <v>146</v>
      </c>
      <c r="L403" s="11">
        <f t="shared" si="847"/>
        <v>8295</v>
      </c>
      <c r="M403" s="11">
        <f t="shared" si="848"/>
        <v>25</v>
      </c>
      <c r="N403" s="11">
        <f t="shared" si="849"/>
        <v>331.8</v>
      </c>
      <c r="O403" s="11">
        <f t="shared" si="786"/>
        <v>140</v>
      </c>
      <c r="P403" s="11">
        <f t="shared" si="787"/>
        <v>6</v>
      </c>
      <c r="Q403" s="13">
        <f t="shared" si="850"/>
        <v>0.95890410958904104</v>
      </c>
      <c r="R403" s="11">
        <f t="shared" si="851"/>
        <v>1</v>
      </c>
      <c r="S403" s="11">
        <f t="shared" si="788"/>
        <v>0</v>
      </c>
      <c r="T403" s="11">
        <f t="shared" si="789"/>
        <v>1</v>
      </c>
      <c r="U403" s="11" t="str">
        <f t="shared" si="790"/>
        <v>Piped Network -- Gravity Only</v>
      </c>
      <c r="V403" s="11">
        <f t="shared" si="791"/>
        <v>2014</v>
      </c>
      <c r="W403" s="11" t="str">
        <f t="shared" si="792"/>
        <v>Governement (District, Wasac) And Water For People</v>
      </c>
      <c r="X403" s="11" t="str">
        <f t="shared" si="793"/>
        <v>Spring</v>
      </c>
      <c r="Y403" s="11">
        <f t="shared" si="794"/>
        <v>1</v>
      </c>
      <c r="Z403" s="11">
        <f t="shared" si="795"/>
        <v>1</v>
      </c>
      <c r="AA403" s="11">
        <f t="shared" si="796"/>
        <v>1</v>
      </c>
      <c r="AB403" s="11" t="str">
        <f t="shared" si="797"/>
        <v>"Springbox" --Intake Structure At A Spring</v>
      </c>
      <c r="AC403" s="11">
        <f t="shared" si="798"/>
        <v>1</v>
      </c>
      <c r="AD403" s="11">
        <f t="shared" si="799"/>
        <v>2014</v>
      </c>
      <c r="AE403" s="11">
        <f t="shared" si="800"/>
        <v>1</v>
      </c>
      <c r="AF403" s="11">
        <f t="shared" si="801"/>
        <v>3</v>
      </c>
      <c r="AG403" s="12">
        <f t="shared" si="852"/>
        <v>576000</v>
      </c>
      <c r="AH403" s="12">
        <f t="shared" si="853"/>
        <v>822.85714285714289</v>
      </c>
      <c r="AI403" s="11">
        <f t="shared" si="854"/>
        <v>1</v>
      </c>
      <c r="AJ403" s="11">
        <f t="shared" si="802"/>
        <v>1</v>
      </c>
      <c r="AK403" s="11">
        <f t="shared" si="803"/>
        <v>3</v>
      </c>
      <c r="AL403" s="11">
        <f t="shared" si="804"/>
        <v>2014</v>
      </c>
      <c r="AM403" s="11">
        <f t="shared" si="805"/>
        <v>1</v>
      </c>
      <c r="AN403" s="11">
        <f t="shared" si="806"/>
        <v>9000</v>
      </c>
      <c r="AO403" s="11">
        <f t="shared" si="807"/>
        <v>1</v>
      </c>
      <c r="AP403" s="11">
        <f t="shared" si="808"/>
        <v>15</v>
      </c>
      <c r="AQ403" s="11">
        <f t="shared" si="809"/>
        <v>2014</v>
      </c>
      <c r="AR403" s="11">
        <f t="shared" si="810"/>
        <v>1</v>
      </c>
      <c r="AS403" s="11">
        <f t="shared" si="811"/>
        <v>1</v>
      </c>
      <c r="AT403" s="11">
        <f t="shared" si="812"/>
        <v>5</v>
      </c>
      <c r="AU403" s="11" t="str">
        <f t="shared" si="813"/>
        <v>Pressure Break Tank</v>
      </c>
      <c r="AV403" s="11">
        <f t="shared" si="814"/>
        <v>2014</v>
      </c>
      <c r="AW403" s="11">
        <f t="shared" si="815"/>
        <v>1</v>
      </c>
      <c r="AX403" s="11">
        <f t="shared" si="816"/>
        <v>1</v>
      </c>
      <c r="AY403" s="11">
        <f t="shared" si="817"/>
        <v>3</v>
      </c>
      <c r="AZ403" s="11">
        <f t="shared" si="818"/>
        <v>2014</v>
      </c>
      <c r="BA403" s="11">
        <f t="shared" si="819"/>
        <v>1</v>
      </c>
      <c r="BB403" s="11">
        <f t="shared" si="820"/>
        <v>9000</v>
      </c>
      <c r="BC403" s="11">
        <f t="shared" si="821"/>
        <v>1</v>
      </c>
      <c r="BD403" s="11">
        <f t="shared" si="822"/>
        <v>2</v>
      </c>
      <c r="BE403" s="11">
        <f t="shared" si="823"/>
        <v>2014</v>
      </c>
      <c r="BF403" s="11">
        <f t="shared" si="824"/>
        <v>1</v>
      </c>
      <c r="BG403" s="11">
        <f t="shared" si="845"/>
        <v>1</v>
      </c>
      <c r="BH403" s="11">
        <f t="shared" si="825"/>
        <v>2014</v>
      </c>
      <c r="BI403" s="11">
        <f t="shared" si="826"/>
        <v>1</v>
      </c>
      <c r="BJ403" s="11">
        <f t="shared" si="827"/>
        <v>0</v>
      </c>
      <c r="BK403" s="11" t="str">
        <f t="shared" si="828"/>
        <v/>
      </c>
      <c r="BL403" s="11" t="str">
        <f t="shared" si="829"/>
        <v xml:space="preserve"> </v>
      </c>
      <c r="BM403" s="11" t="str">
        <f t="shared" si="830"/>
        <v xml:space="preserve"> </v>
      </c>
      <c r="BN403" s="11" t="str">
        <f t="shared" si="831"/>
        <v xml:space="preserve"> </v>
      </c>
      <c r="BO403" s="11" t="str">
        <f t="shared" si="832"/>
        <v xml:space="preserve"> </v>
      </c>
      <c r="BP403" s="11" t="str">
        <f t="shared" si="833"/>
        <v xml:space="preserve"> </v>
      </c>
      <c r="BQ403" s="11" t="str">
        <f t="shared" si="834"/>
        <v>0</v>
      </c>
      <c r="BR403" s="25">
        <f t="shared" si="835"/>
        <v>0</v>
      </c>
      <c r="BS403" s="11" t="str">
        <f t="shared" si="836"/>
        <v>Not Present</v>
      </c>
      <c r="BT403" s="11" t="str">
        <f t="shared" si="837"/>
        <v>0</v>
      </c>
      <c r="BU403" s="12">
        <f t="shared" si="855"/>
        <v>1</v>
      </c>
      <c r="BV403" s="12">
        <f t="shared" si="856"/>
        <v>0</v>
      </c>
      <c r="BW403" s="12">
        <f t="shared" si="846"/>
        <v>1</v>
      </c>
      <c r="BX403" s="12">
        <f t="shared" si="857"/>
        <v>1</v>
      </c>
      <c r="BY403" s="11">
        <f t="shared" si="858"/>
        <v>1</v>
      </c>
      <c r="BZ403" s="11">
        <f t="shared" si="838"/>
        <v>1</v>
      </c>
      <c r="CA403" s="11">
        <f t="shared" si="839"/>
        <v>2</v>
      </c>
      <c r="CB403" s="11">
        <f t="shared" si="840"/>
        <v>2017</v>
      </c>
      <c r="CC403" s="11">
        <f t="shared" si="841"/>
        <v>1</v>
      </c>
      <c r="CD403" s="11" t="str">
        <f t="shared" si="842"/>
        <v>No</v>
      </c>
      <c r="CE403" s="11">
        <f t="shared" si="859"/>
        <v>0</v>
      </c>
      <c r="CF403" s="11">
        <f t="shared" si="860"/>
        <v>0</v>
      </c>
      <c r="CG403" s="11">
        <f t="shared" si="861"/>
        <v>1</v>
      </c>
      <c r="CH403" s="11">
        <f t="shared" si="862"/>
        <v>0</v>
      </c>
      <c r="CI403" s="11">
        <f t="shared" si="843"/>
        <v>1</v>
      </c>
      <c r="CJ403" s="11">
        <f t="shared" si="844"/>
        <v>1</v>
      </c>
    </row>
    <row r="404" spans="1:88" x14ac:dyDescent="0.3">
      <c r="A404" s="11">
        <f t="shared" si="775"/>
        <v>2017</v>
      </c>
      <c r="B404" s="11" t="str">
        <f t="shared" si="776"/>
        <v>27-03-2017 08:20:58 CEST</v>
      </c>
      <c r="C404" s="11" t="str">
        <f t="shared" si="777"/>
        <v>Rwanda</v>
      </c>
      <c r="D404" s="11" t="str">
        <f t="shared" si="778"/>
        <v>Rulindo</v>
      </c>
      <c r="E404" s="11" t="str">
        <f t="shared" si="779"/>
        <v>Kisaro</v>
      </c>
      <c r="F404" s="11" t="str">
        <f t="shared" si="780"/>
        <v>Mubuga</v>
      </c>
      <c r="G404" s="11" t="str">
        <f t="shared" si="781"/>
        <v>Rutabo</v>
      </c>
      <c r="H404" s="11" t="str">
        <f t="shared" si="782"/>
        <v/>
      </c>
      <c r="I404" s="11" t="str">
        <f t="shared" si="783"/>
        <v/>
      </c>
      <c r="J404" s="11" t="str">
        <f t="shared" si="784"/>
        <v>Gahama Kisaro network</v>
      </c>
      <c r="K404" s="11">
        <f t="shared" si="785"/>
        <v>740</v>
      </c>
      <c r="L404" s="11">
        <f t="shared" si="847"/>
        <v>10234</v>
      </c>
      <c r="M404" s="11">
        <f t="shared" si="848"/>
        <v>14</v>
      </c>
      <c r="N404" s="11">
        <f t="shared" si="849"/>
        <v>731</v>
      </c>
      <c r="O404" s="11">
        <f t="shared" si="786"/>
        <v>740</v>
      </c>
      <c r="P404" s="11" t="str">
        <f t="shared" si="787"/>
        <v xml:space="preserve"> </v>
      </c>
      <c r="Q404" s="13">
        <f t="shared" si="850"/>
        <v>1</v>
      </c>
      <c r="R404" s="11">
        <f t="shared" si="851"/>
        <v>1</v>
      </c>
      <c r="S404" s="11">
        <f t="shared" si="788"/>
        <v>0</v>
      </c>
      <c r="T404" s="11">
        <f t="shared" si="789"/>
        <v>1</v>
      </c>
      <c r="U404" s="11" t="str">
        <f t="shared" si="790"/>
        <v>Piped Network With Pump</v>
      </c>
      <c r="V404" s="11">
        <f t="shared" si="791"/>
        <v>2012</v>
      </c>
      <c r="W404" s="11" t="str">
        <f t="shared" si="792"/>
        <v>Governement (District, Wasac) And Water For People</v>
      </c>
      <c r="X404" s="11" t="str">
        <f t="shared" si="793"/>
        <v>Spring</v>
      </c>
      <c r="Y404" s="11">
        <f t="shared" si="794"/>
        <v>1</v>
      </c>
      <c r="Z404" s="11">
        <f t="shared" si="795"/>
        <v>1</v>
      </c>
      <c r="AA404" s="11">
        <f t="shared" si="796"/>
        <v>1</v>
      </c>
      <c r="AB404" s="11" t="str">
        <f t="shared" si="797"/>
        <v/>
      </c>
      <c r="AC404" s="11">
        <f t="shared" si="798"/>
        <v>1</v>
      </c>
      <c r="AD404" s="11">
        <f t="shared" si="799"/>
        <v>2012</v>
      </c>
      <c r="AE404" s="11">
        <f t="shared" si="800"/>
        <v>1</v>
      </c>
      <c r="AF404" s="11">
        <f t="shared" si="801"/>
        <v>3</v>
      </c>
      <c r="AG404" s="12">
        <f t="shared" si="852"/>
        <v>576000</v>
      </c>
      <c r="AH404" s="12">
        <f t="shared" si="853"/>
        <v>155.67567567567568</v>
      </c>
      <c r="AI404" s="11">
        <f t="shared" si="854"/>
        <v>1</v>
      </c>
      <c r="AJ404" s="11">
        <f t="shared" si="802"/>
        <v>1</v>
      </c>
      <c r="AK404" s="11">
        <f t="shared" si="803"/>
        <v>1</v>
      </c>
      <c r="AL404" s="11">
        <f t="shared" si="804"/>
        <v>2012</v>
      </c>
      <c r="AM404" s="11">
        <f t="shared" si="805"/>
        <v>1</v>
      </c>
      <c r="AN404" s="11">
        <f t="shared" si="806"/>
        <v>30000</v>
      </c>
      <c r="AO404" s="11">
        <f t="shared" si="807"/>
        <v>1</v>
      </c>
      <c r="AP404" s="11">
        <f t="shared" si="808"/>
        <v>7</v>
      </c>
      <c r="AQ404" s="11">
        <f t="shared" si="809"/>
        <v>2012</v>
      </c>
      <c r="AR404" s="11">
        <f t="shared" si="810"/>
        <v>1</v>
      </c>
      <c r="AS404" s="11">
        <f t="shared" si="811"/>
        <v>1</v>
      </c>
      <c r="AT404" s="11">
        <f t="shared" si="812"/>
        <v>14</v>
      </c>
      <c r="AU404" s="11" t="str">
        <f t="shared" si="813"/>
        <v/>
      </c>
      <c r="AV404" s="11">
        <f t="shared" si="814"/>
        <v>2012</v>
      </c>
      <c r="AW404" s="11">
        <f t="shared" si="815"/>
        <v>1</v>
      </c>
      <c r="AX404" s="11">
        <f t="shared" si="816"/>
        <v>1</v>
      </c>
      <c r="AY404" s="11">
        <f t="shared" si="817"/>
        <v>1</v>
      </c>
      <c r="AZ404" s="11">
        <f t="shared" si="818"/>
        <v>2012</v>
      </c>
      <c r="BA404" s="11">
        <f t="shared" si="819"/>
        <v>1</v>
      </c>
      <c r="BB404" s="11">
        <f t="shared" si="820"/>
        <v>30000</v>
      </c>
      <c r="BC404" s="11">
        <f t="shared" si="821"/>
        <v>1</v>
      </c>
      <c r="BD404" s="11">
        <f t="shared" si="822"/>
        <v>2</v>
      </c>
      <c r="BE404" s="11">
        <f t="shared" si="823"/>
        <v>2012</v>
      </c>
      <c r="BF404" s="11">
        <f t="shared" si="824"/>
        <v>2</v>
      </c>
      <c r="BG404" s="11">
        <f t="shared" si="845"/>
        <v>1</v>
      </c>
      <c r="BH404" s="11">
        <f t="shared" si="825"/>
        <v>2012</v>
      </c>
      <c r="BI404" s="11">
        <f t="shared" si="826"/>
        <v>1</v>
      </c>
      <c r="BJ404" s="11">
        <f t="shared" si="827"/>
        <v>0</v>
      </c>
      <c r="BK404" s="11" t="str">
        <f t="shared" si="828"/>
        <v/>
      </c>
      <c r="BL404" s="11" t="str">
        <f t="shared" si="829"/>
        <v xml:space="preserve"> </v>
      </c>
      <c r="BM404" s="11" t="str">
        <f t="shared" si="830"/>
        <v xml:space="preserve"> </v>
      </c>
      <c r="BN404" s="11" t="str">
        <f t="shared" si="831"/>
        <v xml:space="preserve"> </v>
      </c>
      <c r="BO404" s="11" t="str">
        <f t="shared" si="832"/>
        <v xml:space="preserve"> </v>
      </c>
      <c r="BP404" s="11" t="str">
        <f t="shared" si="833"/>
        <v xml:space="preserve"> </v>
      </c>
      <c r="BQ404" s="11" t="str">
        <f t="shared" si="834"/>
        <v>0</v>
      </c>
      <c r="BR404" s="25">
        <f t="shared" si="835"/>
        <v>0</v>
      </c>
      <c r="BS404" s="11" t="str">
        <f t="shared" si="836"/>
        <v>Not Present</v>
      </c>
      <c r="BT404" s="11" t="str">
        <f t="shared" si="837"/>
        <v>0</v>
      </c>
      <c r="BU404" s="12">
        <f t="shared" si="855"/>
        <v>1</v>
      </c>
      <c r="BV404" s="12">
        <f t="shared" si="856"/>
        <v>0</v>
      </c>
      <c r="BW404" s="12">
        <f t="shared" si="846"/>
        <v>1</v>
      </c>
      <c r="BX404" s="12">
        <f t="shared" si="857"/>
        <v>1</v>
      </c>
      <c r="BY404" s="11">
        <f t="shared" si="858"/>
        <v>1</v>
      </c>
      <c r="BZ404" s="11">
        <f t="shared" si="838"/>
        <v>1</v>
      </c>
      <c r="CA404" s="11">
        <f t="shared" si="839"/>
        <v>1</v>
      </c>
      <c r="CB404" s="11">
        <f t="shared" si="840"/>
        <v>2012</v>
      </c>
      <c r="CC404" s="11">
        <f t="shared" si="841"/>
        <v>1</v>
      </c>
      <c r="CD404" s="11" t="str">
        <f t="shared" si="842"/>
        <v>No</v>
      </c>
      <c r="CE404" s="11">
        <f t="shared" si="859"/>
        <v>0</v>
      </c>
      <c r="CF404" s="11">
        <f t="shared" si="860"/>
        <v>0</v>
      </c>
      <c r="CG404" s="11">
        <f t="shared" si="861"/>
        <v>1</v>
      </c>
      <c r="CH404" s="11">
        <f t="shared" si="862"/>
        <v>0</v>
      </c>
      <c r="CI404" s="11">
        <f t="shared" si="843"/>
        <v>0</v>
      </c>
      <c r="CJ404" s="11">
        <f t="shared" si="844"/>
        <v>2</v>
      </c>
    </row>
    <row r="405" spans="1:88" x14ac:dyDescent="0.3">
      <c r="A405" s="11">
        <f t="shared" si="775"/>
        <v>2017</v>
      </c>
      <c r="B405" s="11" t="str">
        <f t="shared" si="776"/>
        <v>23-03-2017 06:28:33 CET</v>
      </c>
      <c r="C405" s="11" t="str">
        <f t="shared" si="777"/>
        <v>Rwanda</v>
      </c>
      <c r="D405" s="11" t="str">
        <f t="shared" si="778"/>
        <v>Rulindo</v>
      </c>
      <c r="E405" s="11" t="str">
        <f t="shared" si="779"/>
        <v>Buyoga</v>
      </c>
      <c r="F405" s="11" t="str">
        <f t="shared" si="780"/>
        <v>Gitumba</v>
      </c>
      <c r="G405" s="11" t="str">
        <f t="shared" si="781"/>
        <v>Munini</v>
      </c>
      <c r="H405" s="11" t="str">
        <f t="shared" si="782"/>
        <v/>
      </c>
      <c r="I405" s="11" t="str">
        <f t="shared" si="783"/>
        <v/>
      </c>
      <c r="J405" s="11" t="str">
        <f t="shared" si="784"/>
        <v>Kiruruma</v>
      </c>
      <c r="K405" s="11">
        <f t="shared" si="785"/>
        <v>158</v>
      </c>
      <c r="L405" s="11">
        <f t="shared" si="847"/>
        <v>8295</v>
      </c>
      <c r="M405" s="11">
        <f t="shared" si="848"/>
        <v>25</v>
      </c>
      <c r="N405" s="11">
        <f t="shared" si="849"/>
        <v>331.8</v>
      </c>
      <c r="O405" s="11">
        <f t="shared" si="786"/>
        <v>150</v>
      </c>
      <c r="P405" s="11">
        <f t="shared" si="787"/>
        <v>8</v>
      </c>
      <c r="Q405" s="13">
        <f t="shared" si="850"/>
        <v>0.94936708860759489</v>
      </c>
      <c r="R405" s="11">
        <f t="shared" si="851"/>
        <v>0</v>
      </c>
      <c r="S405" s="11">
        <f t="shared" si="788"/>
        <v>0</v>
      </c>
      <c r="T405" s="11">
        <f t="shared" si="789"/>
        <v>1</v>
      </c>
      <c r="U405" s="11" t="str">
        <f t="shared" si="790"/>
        <v>Piped Network With Pump</v>
      </c>
      <c r="V405" s="11">
        <f t="shared" si="791"/>
        <v>2014</v>
      </c>
      <c r="W405" s="11" t="str">
        <f t="shared" si="792"/>
        <v>Governement (District, Wasac) And Water For People</v>
      </c>
      <c r="X405" s="11" t="str">
        <f t="shared" si="793"/>
        <v>Spring</v>
      </c>
      <c r="Y405" s="11">
        <f t="shared" si="794"/>
        <v>1</v>
      </c>
      <c r="Z405" s="11">
        <f t="shared" si="795"/>
        <v>1</v>
      </c>
      <c r="AA405" s="11">
        <f t="shared" si="796"/>
        <v>1</v>
      </c>
      <c r="AB405" s="11" t="str">
        <f t="shared" si="797"/>
        <v>"Springbox" --Intake Structure At A Spring</v>
      </c>
      <c r="AC405" s="11">
        <f t="shared" si="798"/>
        <v>1</v>
      </c>
      <c r="AD405" s="11">
        <f t="shared" si="799"/>
        <v>2014</v>
      </c>
      <c r="AE405" s="11">
        <f t="shared" si="800"/>
        <v>1</v>
      </c>
      <c r="AF405" s="11">
        <f t="shared" si="801"/>
        <v>2</v>
      </c>
      <c r="AG405" s="12">
        <f t="shared" si="852"/>
        <v>864000</v>
      </c>
      <c r="AH405" s="12">
        <f t="shared" si="853"/>
        <v>1152</v>
      </c>
      <c r="AI405" s="11">
        <f t="shared" si="854"/>
        <v>1</v>
      </c>
      <c r="AJ405" s="11">
        <f t="shared" si="802"/>
        <v>1</v>
      </c>
      <c r="AK405" s="11">
        <f t="shared" si="803"/>
        <v>3</v>
      </c>
      <c r="AL405" s="11">
        <f t="shared" si="804"/>
        <v>2014</v>
      </c>
      <c r="AM405" s="11">
        <f t="shared" si="805"/>
        <v>1</v>
      </c>
      <c r="AN405" s="11">
        <f t="shared" si="806"/>
        <v>9000</v>
      </c>
      <c r="AO405" s="11">
        <f t="shared" si="807"/>
        <v>1</v>
      </c>
      <c r="AP405" s="11">
        <f t="shared" si="808"/>
        <v>15</v>
      </c>
      <c r="AQ405" s="11">
        <f t="shared" si="809"/>
        <v>2014</v>
      </c>
      <c r="AR405" s="11">
        <f t="shared" si="810"/>
        <v>1</v>
      </c>
      <c r="AS405" s="11">
        <f t="shared" si="811"/>
        <v>1</v>
      </c>
      <c r="AT405" s="11">
        <f t="shared" si="812"/>
        <v>5</v>
      </c>
      <c r="AU405" s="11" t="str">
        <f t="shared" si="813"/>
        <v>Pressure Break Tank</v>
      </c>
      <c r="AV405" s="11">
        <f t="shared" si="814"/>
        <v>2014</v>
      </c>
      <c r="AW405" s="11">
        <f t="shared" si="815"/>
        <v>1</v>
      </c>
      <c r="AX405" s="11">
        <f t="shared" si="816"/>
        <v>1</v>
      </c>
      <c r="AY405" s="11">
        <f t="shared" si="817"/>
        <v>3</v>
      </c>
      <c r="AZ405" s="11">
        <f t="shared" si="818"/>
        <v>2014</v>
      </c>
      <c r="BA405" s="11">
        <f t="shared" si="819"/>
        <v>1</v>
      </c>
      <c r="BB405" s="11">
        <f t="shared" si="820"/>
        <v>9000</v>
      </c>
      <c r="BC405" s="11">
        <f t="shared" si="821"/>
        <v>0</v>
      </c>
      <c r="BD405" s="11" t="str">
        <f t="shared" si="822"/>
        <v xml:space="preserve"> </v>
      </c>
      <c r="BE405" s="11" t="str">
        <f t="shared" si="823"/>
        <v xml:space="preserve"> </v>
      </c>
      <c r="BF405" s="11" t="str">
        <f t="shared" si="824"/>
        <v xml:space="preserve"> </v>
      </c>
      <c r="BG405" s="11" t="str">
        <f t="shared" si="845"/>
        <v xml:space="preserve"> </v>
      </c>
      <c r="BH405" s="11" t="str">
        <f t="shared" si="825"/>
        <v xml:space="preserve"> </v>
      </c>
      <c r="BI405" s="11" t="str">
        <f t="shared" si="826"/>
        <v xml:space="preserve"> </v>
      </c>
      <c r="BJ405" s="11">
        <f t="shared" si="827"/>
        <v>0</v>
      </c>
      <c r="BK405" s="11" t="str">
        <f t="shared" si="828"/>
        <v/>
      </c>
      <c r="BL405" s="11" t="str">
        <f t="shared" si="829"/>
        <v xml:space="preserve"> </v>
      </c>
      <c r="BM405" s="11" t="str">
        <f t="shared" si="830"/>
        <v xml:space="preserve"> </v>
      </c>
      <c r="BN405" s="11" t="str">
        <f t="shared" si="831"/>
        <v xml:space="preserve"> </v>
      </c>
      <c r="BO405" s="11" t="str">
        <f t="shared" si="832"/>
        <v xml:space="preserve"> </v>
      </c>
      <c r="BP405" s="11" t="str">
        <f t="shared" si="833"/>
        <v xml:space="preserve"> </v>
      </c>
      <c r="BQ405" s="11" t="str">
        <f t="shared" si="834"/>
        <v>0</v>
      </c>
      <c r="BR405" s="25">
        <f t="shared" si="835"/>
        <v>0</v>
      </c>
      <c r="BS405" s="11" t="str">
        <f t="shared" si="836"/>
        <v>Not Present</v>
      </c>
      <c r="BT405" s="11" t="str">
        <f t="shared" si="837"/>
        <v>0</v>
      </c>
      <c r="BU405" s="12">
        <f t="shared" si="855"/>
        <v>1</v>
      </c>
      <c r="BV405" s="12">
        <f t="shared" si="856"/>
        <v>0</v>
      </c>
      <c r="BW405" s="12">
        <f t="shared" si="846"/>
        <v>1</v>
      </c>
      <c r="BX405" s="12">
        <f t="shared" si="857"/>
        <v>1</v>
      </c>
      <c r="BY405" s="11">
        <f t="shared" si="858"/>
        <v>1</v>
      </c>
      <c r="BZ405" s="11">
        <f t="shared" si="838"/>
        <v>1</v>
      </c>
      <c r="CA405" s="11">
        <f t="shared" si="839"/>
        <v>2</v>
      </c>
      <c r="CB405" s="11">
        <f t="shared" si="840"/>
        <v>2014</v>
      </c>
      <c r="CC405" s="11">
        <f t="shared" si="841"/>
        <v>1</v>
      </c>
      <c r="CD405" s="11" t="str">
        <f t="shared" si="842"/>
        <v>No</v>
      </c>
      <c r="CE405" s="11">
        <f t="shared" si="859"/>
        <v>0</v>
      </c>
      <c r="CF405" s="11">
        <f t="shared" si="860"/>
        <v>0</v>
      </c>
      <c r="CG405" s="11">
        <f t="shared" si="861"/>
        <v>1</v>
      </c>
      <c r="CH405" s="11">
        <f t="shared" si="862"/>
        <v>0</v>
      </c>
      <c r="CI405" s="11">
        <f t="shared" si="843"/>
        <v>1</v>
      </c>
      <c r="CJ405" s="11">
        <f t="shared" si="844"/>
        <v>1</v>
      </c>
    </row>
    <row r="406" spans="1:88" x14ac:dyDescent="0.3">
      <c r="A406" s="11">
        <f t="shared" si="775"/>
        <v>2017</v>
      </c>
      <c r="B406" s="11" t="str">
        <f t="shared" si="776"/>
        <v>27-03-2017 08:43:53 CEST</v>
      </c>
      <c r="C406" s="11" t="str">
        <f t="shared" si="777"/>
        <v>Rwanda</v>
      </c>
      <c r="D406" s="11" t="str">
        <f t="shared" si="778"/>
        <v>Rulindo</v>
      </c>
      <c r="E406" s="11" t="str">
        <f t="shared" si="779"/>
        <v>Kisaro</v>
      </c>
      <c r="F406" s="11" t="str">
        <f t="shared" si="780"/>
        <v>Mubuga</v>
      </c>
      <c r="G406" s="11" t="str">
        <f t="shared" si="781"/>
        <v>Gako</v>
      </c>
      <c r="H406" s="11" t="str">
        <f t="shared" si="782"/>
        <v/>
      </c>
      <c r="I406" s="11" t="str">
        <f t="shared" si="783"/>
        <v/>
      </c>
      <c r="J406" s="11" t="str">
        <f t="shared" si="784"/>
        <v>Gahama Kisaro network</v>
      </c>
      <c r="K406" s="11">
        <f t="shared" si="785"/>
        <v>955</v>
      </c>
      <c r="L406" s="11">
        <f t="shared" si="847"/>
        <v>10234</v>
      </c>
      <c r="M406" s="11">
        <f t="shared" si="848"/>
        <v>14</v>
      </c>
      <c r="N406" s="11">
        <f t="shared" si="849"/>
        <v>731</v>
      </c>
      <c r="O406" s="11">
        <f t="shared" si="786"/>
        <v>955</v>
      </c>
      <c r="P406" s="11" t="str">
        <f t="shared" si="787"/>
        <v xml:space="preserve"> </v>
      </c>
      <c r="Q406" s="13">
        <f t="shared" si="850"/>
        <v>1</v>
      </c>
      <c r="R406" s="11">
        <f t="shared" si="851"/>
        <v>1</v>
      </c>
      <c r="S406" s="11">
        <f t="shared" si="788"/>
        <v>0</v>
      </c>
      <c r="T406" s="11">
        <f t="shared" si="789"/>
        <v>1</v>
      </c>
      <c r="U406" s="11" t="str">
        <f t="shared" si="790"/>
        <v>Piped Network With Pump</v>
      </c>
      <c r="V406" s="11">
        <f t="shared" si="791"/>
        <v>2012</v>
      </c>
      <c r="W406" s="11" t="str">
        <f t="shared" si="792"/>
        <v>Governement (District, Wasac) And Water For People</v>
      </c>
      <c r="X406" s="11" t="str">
        <f t="shared" si="793"/>
        <v>Spring</v>
      </c>
      <c r="Y406" s="11">
        <f t="shared" si="794"/>
        <v>1</v>
      </c>
      <c r="Z406" s="11">
        <f t="shared" si="795"/>
        <v>1</v>
      </c>
      <c r="AA406" s="11">
        <f t="shared" si="796"/>
        <v>1</v>
      </c>
      <c r="AB406" s="11" t="str">
        <f t="shared" si="797"/>
        <v/>
      </c>
      <c r="AC406" s="11">
        <f t="shared" si="798"/>
        <v>1</v>
      </c>
      <c r="AD406" s="11">
        <f t="shared" si="799"/>
        <v>2012</v>
      </c>
      <c r="AE406" s="11">
        <f t="shared" si="800"/>
        <v>1</v>
      </c>
      <c r="AF406" s="11">
        <f t="shared" si="801"/>
        <v>3</v>
      </c>
      <c r="AG406" s="12">
        <f t="shared" si="852"/>
        <v>576000</v>
      </c>
      <c r="AH406" s="12">
        <f t="shared" si="853"/>
        <v>120.6282722513089</v>
      </c>
      <c r="AI406" s="11">
        <f t="shared" si="854"/>
        <v>1</v>
      </c>
      <c r="AJ406" s="11">
        <f t="shared" si="802"/>
        <v>1</v>
      </c>
      <c r="AK406" s="11">
        <f t="shared" si="803"/>
        <v>1</v>
      </c>
      <c r="AL406" s="11">
        <f t="shared" si="804"/>
        <v>2012</v>
      </c>
      <c r="AM406" s="11">
        <f t="shared" si="805"/>
        <v>1</v>
      </c>
      <c r="AN406" s="11">
        <f t="shared" si="806"/>
        <v>30000</v>
      </c>
      <c r="AO406" s="11">
        <f t="shared" si="807"/>
        <v>1</v>
      </c>
      <c r="AP406" s="11">
        <f t="shared" si="808"/>
        <v>7</v>
      </c>
      <c r="AQ406" s="11">
        <f t="shared" si="809"/>
        <v>2012</v>
      </c>
      <c r="AR406" s="11">
        <f t="shared" si="810"/>
        <v>1</v>
      </c>
      <c r="AS406" s="11">
        <f t="shared" si="811"/>
        <v>1</v>
      </c>
      <c r="AT406" s="11">
        <f t="shared" si="812"/>
        <v>14</v>
      </c>
      <c r="AU406" s="11" t="str">
        <f t="shared" si="813"/>
        <v/>
      </c>
      <c r="AV406" s="11">
        <f t="shared" si="814"/>
        <v>2012</v>
      </c>
      <c r="AW406" s="11">
        <f t="shared" si="815"/>
        <v>1</v>
      </c>
      <c r="AX406" s="11">
        <f t="shared" si="816"/>
        <v>1</v>
      </c>
      <c r="AY406" s="11">
        <f t="shared" si="817"/>
        <v>1</v>
      </c>
      <c r="AZ406" s="11">
        <f t="shared" si="818"/>
        <v>2012</v>
      </c>
      <c r="BA406" s="11">
        <f t="shared" si="819"/>
        <v>1</v>
      </c>
      <c r="BB406" s="11">
        <f t="shared" si="820"/>
        <v>30000</v>
      </c>
      <c r="BC406" s="11">
        <f t="shared" si="821"/>
        <v>1</v>
      </c>
      <c r="BD406" s="11">
        <f t="shared" si="822"/>
        <v>2</v>
      </c>
      <c r="BE406" s="11">
        <f t="shared" si="823"/>
        <v>2012</v>
      </c>
      <c r="BF406" s="11">
        <f t="shared" si="824"/>
        <v>2</v>
      </c>
      <c r="BG406" s="11">
        <f t="shared" si="845"/>
        <v>1</v>
      </c>
      <c r="BH406" s="11">
        <f t="shared" si="825"/>
        <v>2012</v>
      </c>
      <c r="BI406" s="11">
        <f t="shared" si="826"/>
        <v>1</v>
      </c>
      <c r="BJ406" s="11">
        <f t="shared" si="827"/>
        <v>0</v>
      </c>
      <c r="BK406" s="11" t="str">
        <f t="shared" si="828"/>
        <v/>
      </c>
      <c r="BL406" s="11" t="str">
        <f t="shared" si="829"/>
        <v xml:space="preserve"> </v>
      </c>
      <c r="BM406" s="11" t="str">
        <f t="shared" si="830"/>
        <v xml:space="preserve"> </v>
      </c>
      <c r="BN406" s="11" t="str">
        <f t="shared" si="831"/>
        <v xml:space="preserve"> </v>
      </c>
      <c r="BO406" s="11" t="str">
        <f t="shared" si="832"/>
        <v xml:space="preserve"> </v>
      </c>
      <c r="BP406" s="11" t="str">
        <f t="shared" si="833"/>
        <v xml:space="preserve"> </v>
      </c>
      <c r="BQ406" s="11" t="str">
        <f t="shared" si="834"/>
        <v>0</v>
      </c>
      <c r="BR406" s="25">
        <f t="shared" si="835"/>
        <v>0</v>
      </c>
      <c r="BS406" s="11" t="str">
        <f t="shared" si="836"/>
        <v>Not Present</v>
      </c>
      <c r="BT406" s="11" t="str">
        <f t="shared" si="837"/>
        <v>0</v>
      </c>
      <c r="BU406" s="12">
        <f t="shared" si="855"/>
        <v>1</v>
      </c>
      <c r="BV406" s="12">
        <f t="shared" si="856"/>
        <v>0</v>
      </c>
      <c r="BW406" s="12">
        <f t="shared" si="846"/>
        <v>1</v>
      </c>
      <c r="BX406" s="12">
        <f t="shared" si="857"/>
        <v>1</v>
      </c>
      <c r="BY406" s="11">
        <f t="shared" si="858"/>
        <v>1</v>
      </c>
      <c r="BZ406" s="11">
        <f t="shared" si="838"/>
        <v>1</v>
      </c>
      <c r="CA406" s="11">
        <f t="shared" si="839"/>
        <v>1</v>
      </c>
      <c r="CB406" s="11">
        <f t="shared" si="840"/>
        <v>2012</v>
      </c>
      <c r="CC406" s="11">
        <f t="shared" si="841"/>
        <v>2</v>
      </c>
      <c r="CD406" s="11" t="str">
        <f t="shared" si="842"/>
        <v>No</v>
      </c>
      <c r="CE406" s="11">
        <f t="shared" si="859"/>
        <v>0</v>
      </c>
      <c r="CF406" s="11">
        <f t="shared" si="860"/>
        <v>0</v>
      </c>
      <c r="CG406" s="11">
        <f t="shared" si="861"/>
        <v>1</v>
      </c>
      <c r="CH406" s="11">
        <f t="shared" si="862"/>
        <v>0</v>
      </c>
      <c r="CI406" s="11">
        <f t="shared" si="843"/>
        <v>0</v>
      </c>
      <c r="CJ406" s="11">
        <f t="shared" si="844"/>
        <v>2</v>
      </c>
    </row>
    <row r="407" spans="1:88" x14ac:dyDescent="0.3">
      <c r="A407" s="11">
        <f t="shared" si="775"/>
        <v>2017</v>
      </c>
      <c r="B407" s="11" t="str">
        <f t="shared" si="776"/>
        <v>13-03-2017 22:13:55 CET</v>
      </c>
      <c r="C407" s="11" t="str">
        <f t="shared" si="777"/>
        <v>Rwanda</v>
      </c>
      <c r="D407" s="11" t="str">
        <f t="shared" si="778"/>
        <v>Rulindo</v>
      </c>
      <c r="E407" s="11" t="str">
        <f t="shared" si="779"/>
        <v>Bushoki</v>
      </c>
      <c r="F407" s="11" t="str">
        <f t="shared" si="780"/>
        <v>Giko</v>
      </c>
      <c r="G407" s="11" t="str">
        <f t="shared" si="781"/>
        <v>Buramira</v>
      </c>
      <c r="H407" s="11" t="str">
        <f t="shared" si="782"/>
        <v/>
      </c>
      <c r="I407" s="11" t="str">
        <f t="shared" si="783"/>
        <v/>
      </c>
      <c r="J407" s="11" t="str">
        <f t="shared" si="784"/>
        <v>Kivure source/Buramira gravity system</v>
      </c>
      <c r="K407" s="11">
        <f t="shared" si="785"/>
        <v>134</v>
      </c>
      <c r="L407" s="11">
        <f t="shared" si="847"/>
        <v>1255</v>
      </c>
      <c r="M407" s="11">
        <f t="shared" si="848"/>
        <v>1</v>
      </c>
      <c r="N407" s="11">
        <f t="shared" si="849"/>
        <v>1255</v>
      </c>
      <c r="O407" s="11">
        <f t="shared" si="786"/>
        <v>134</v>
      </c>
      <c r="P407" s="11" t="str">
        <f t="shared" si="787"/>
        <v xml:space="preserve"> </v>
      </c>
      <c r="Q407" s="13">
        <f t="shared" si="850"/>
        <v>1</v>
      </c>
      <c r="R407" s="11">
        <f t="shared" si="851"/>
        <v>1</v>
      </c>
      <c r="S407" s="11">
        <f t="shared" si="788"/>
        <v>0</v>
      </c>
      <c r="T407" s="11">
        <f t="shared" si="789"/>
        <v>1</v>
      </c>
      <c r="U407" s="11" t="str">
        <f t="shared" si="790"/>
        <v>Piped Network -- Gravity Only</v>
      </c>
      <c r="V407" s="11">
        <f t="shared" si="791"/>
        <v>2015</v>
      </c>
      <c r="W407" s="11" t="str">
        <f t="shared" si="792"/>
        <v>Gor</v>
      </c>
      <c r="X407" s="11" t="str">
        <f t="shared" si="793"/>
        <v>Spring</v>
      </c>
      <c r="Y407" s="11">
        <f t="shared" si="794"/>
        <v>2</v>
      </c>
      <c r="Z407" s="11">
        <f t="shared" si="795"/>
        <v>1</v>
      </c>
      <c r="AA407" s="11">
        <f t="shared" si="796"/>
        <v>1</v>
      </c>
      <c r="AB407" s="11" t="str">
        <f t="shared" si="797"/>
        <v>"Springbox" --Intake Structure At A Spring</v>
      </c>
      <c r="AC407" s="11">
        <f t="shared" si="798"/>
        <v>1</v>
      </c>
      <c r="AD407" s="11">
        <f t="shared" si="799"/>
        <v>2015</v>
      </c>
      <c r="AE407" s="11">
        <f t="shared" si="800"/>
        <v>1</v>
      </c>
      <c r="AF407" s="11">
        <f t="shared" si="801"/>
        <v>30</v>
      </c>
      <c r="AG407" s="12">
        <f t="shared" si="852"/>
        <v>57600</v>
      </c>
      <c r="AH407" s="12">
        <f t="shared" si="853"/>
        <v>85.97014925373135</v>
      </c>
      <c r="AI407" s="11">
        <f t="shared" si="854"/>
        <v>1</v>
      </c>
      <c r="AJ407" s="11">
        <f t="shared" si="802"/>
        <v>1</v>
      </c>
      <c r="AK407" s="11">
        <f t="shared" si="803"/>
        <v>1</v>
      </c>
      <c r="AL407" s="11">
        <f t="shared" si="804"/>
        <v>2015</v>
      </c>
      <c r="AM407" s="11">
        <f t="shared" si="805"/>
        <v>1</v>
      </c>
      <c r="AN407" s="11">
        <f t="shared" si="806"/>
        <v>100</v>
      </c>
      <c r="AO407" s="11">
        <f t="shared" si="807"/>
        <v>1</v>
      </c>
      <c r="AP407" s="11">
        <f t="shared" si="808"/>
        <v>2</v>
      </c>
      <c r="AQ407" s="11">
        <f t="shared" si="809"/>
        <v>2015</v>
      </c>
      <c r="AR407" s="11">
        <f t="shared" si="810"/>
        <v>1</v>
      </c>
      <c r="AS407" s="11">
        <f t="shared" si="811"/>
        <v>1</v>
      </c>
      <c r="AT407" s="11">
        <f t="shared" si="812"/>
        <v>2</v>
      </c>
      <c r="AU407" s="11" t="str">
        <f t="shared" si="813"/>
        <v>Distribution Chamber</v>
      </c>
      <c r="AV407" s="11">
        <f t="shared" si="814"/>
        <v>2015</v>
      </c>
      <c r="AW407" s="11">
        <f t="shared" si="815"/>
        <v>1</v>
      </c>
      <c r="AX407" s="11">
        <f t="shared" si="816"/>
        <v>1</v>
      </c>
      <c r="AY407" s="11">
        <f t="shared" si="817"/>
        <v>1</v>
      </c>
      <c r="AZ407" s="11">
        <f t="shared" si="818"/>
        <v>2015</v>
      </c>
      <c r="BA407" s="11">
        <f t="shared" si="819"/>
        <v>1</v>
      </c>
      <c r="BB407" s="11">
        <f t="shared" si="820"/>
        <v>1000</v>
      </c>
      <c r="BC407" s="11">
        <f t="shared" si="821"/>
        <v>0</v>
      </c>
      <c r="BD407" s="11" t="str">
        <f t="shared" si="822"/>
        <v xml:space="preserve"> </v>
      </c>
      <c r="BE407" s="11" t="str">
        <f t="shared" si="823"/>
        <v xml:space="preserve"> </v>
      </c>
      <c r="BF407" s="11" t="str">
        <f t="shared" si="824"/>
        <v xml:space="preserve"> </v>
      </c>
      <c r="BG407" s="11" t="str">
        <f t="shared" si="845"/>
        <v xml:space="preserve"> </v>
      </c>
      <c r="BH407" s="11" t="str">
        <f t="shared" si="825"/>
        <v xml:space="preserve"> </v>
      </c>
      <c r="BI407" s="11" t="str">
        <f t="shared" si="826"/>
        <v xml:space="preserve"> </v>
      </c>
      <c r="BJ407" s="11">
        <f t="shared" si="827"/>
        <v>0</v>
      </c>
      <c r="BK407" s="11" t="str">
        <f t="shared" si="828"/>
        <v/>
      </c>
      <c r="BL407" s="11" t="str">
        <f t="shared" si="829"/>
        <v xml:space="preserve"> </v>
      </c>
      <c r="BM407" s="11" t="str">
        <f t="shared" si="830"/>
        <v xml:space="preserve"> </v>
      </c>
      <c r="BN407" s="11" t="str">
        <f t="shared" si="831"/>
        <v xml:space="preserve"> </v>
      </c>
      <c r="BO407" s="11" t="str">
        <f t="shared" si="832"/>
        <v xml:space="preserve"> </v>
      </c>
      <c r="BP407" s="11" t="str">
        <f t="shared" si="833"/>
        <v xml:space="preserve"> </v>
      </c>
      <c r="BQ407" s="11" t="str">
        <f t="shared" si="834"/>
        <v>0</v>
      </c>
      <c r="BR407" s="25">
        <f t="shared" si="835"/>
        <v>0</v>
      </c>
      <c r="BS407" s="11" t="str">
        <f t="shared" si="836"/>
        <v>Not Present</v>
      </c>
      <c r="BT407" s="11" t="str">
        <f t="shared" si="837"/>
        <v>0</v>
      </c>
      <c r="BU407" s="12">
        <f t="shared" si="855"/>
        <v>1</v>
      </c>
      <c r="BV407" s="12">
        <f t="shared" si="856"/>
        <v>0</v>
      </c>
      <c r="BW407" s="12">
        <f t="shared" si="846"/>
        <v>1</v>
      </c>
      <c r="BX407" s="12">
        <f t="shared" si="857"/>
        <v>1</v>
      </c>
      <c r="BY407" s="11">
        <f t="shared" si="858"/>
        <v>1</v>
      </c>
      <c r="BZ407" s="11">
        <f t="shared" si="838"/>
        <v>1</v>
      </c>
      <c r="CA407" s="11">
        <f t="shared" si="839"/>
        <v>1</v>
      </c>
      <c r="CB407" s="11">
        <f t="shared" si="840"/>
        <v>2015</v>
      </c>
      <c r="CC407" s="11">
        <f t="shared" si="841"/>
        <v>1</v>
      </c>
      <c r="CD407" s="11" t="str">
        <f t="shared" si="842"/>
        <v>No</v>
      </c>
      <c r="CE407" s="11">
        <f t="shared" si="859"/>
        <v>0</v>
      </c>
      <c r="CF407" s="11">
        <f t="shared" si="860"/>
        <v>0</v>
      </c>
      <c r="CG407" s="11">
        <f t="shared" si="861"/>
        <v>1</v>
      </c>
      <c r="CH407" s="11">
        <f t="shared" si="862"/>
        <v>0</v>
      </c>
      <c r="CI407" s="11">
        <f t="shared" si="843"/>
        <v>1</v>
      </c>
      <c r="CJ407" s="11">
        <f t="shared" si="844"/>
        <v>1</v>
      </c>
    </row>
    <row r="408" spans="1:88" x14ac:dyDescent="0.3">
      <c r="A408" s="11">
        <f t="shared" si="775"/>
        <v>2017</v>
      </c>
      <c r="B408" s="11" t="str">
        <f t="shared" si="776"/>
        <v>16-03-2017 08:50:19 CET</v>
      </c>
      <c r="C408" s="11" t="str">
        <f t="shared" si="777"/>
        <v>Rwanda</v>
      </c>
      <c r="D408" s="11" t="str">
        <f t="shared" si="778"/>
        <v>Rulindo</v>
      </c>
      <c r="E408" s="11" t="str">
        <f t="shared" si="779"/>
        <v>Cyinzuzi</v>
      </c>
      <c r="F408" s="11" t="str">
        <f t="shared" si="780"/>
        <v>Budakiranya</v>
      </c>
      <c r="G408" s="11" t="str">
        <f t="shared" si="781"/>
        <v>Rugaragara</v>
      </c>
      <c r="H408" s="11" t="str">
        <f t="shared" si="782"/>
        <v/>
      </c>
      <c r="I408" s="11" t="str">
        <f t="shared" si="783"/>
        <v/>
      </c>
      <c r="J408" s="11" t="str">
        <f t="shared" si="784"/>
        <v>charity water 203.033</v>
      </c>
      <c r="K408" s="11">
        <f t="shared" si="785"/>
        <v>815</v>
      </c>
      <c r="L408" s="11">
        <f t="shared" si="847"/>
        <v>6572</v>
      </c>
      <c r="M408" s="11">
        <f t="shared" si="848"/>
        <v>1</v>
      </c>
      <c r="N408" s="11">
        <f t="shared" si="849"/>
        <v>6572</v>
      </c>
      <c r="O408" s="11">
        <f t="shared" si="786"/>
        <v>815</v>
      </c>
      <c r="P408" s="11" t="str">
        <f t="shared" si="787"/>
        <v xml:space="preserve"> </v>
      </c>
      <c r="Q408" s="13">
        <f t="shared" si="850"/>
        <v>1</v>
      </c>
      <c r="R408" s="11">
        <f t="shared" si="851"/>
        <v>1</v>
      </c>
      <c r="S408" s="11">
        <f t="shared" si="788"/>
        <v>0</v>
      </c>
      <c r="T408" s="11">
        <f t="shared" si="789"/>
        <v>1</v>
      </c>
      <c r="U408" s="11" t="str">
        <f t="shared" si="790"/>
        <v>Piped Network With Pump</v>
      </c>
      <c r="V408" s="11">
        <f t="shared" si="791"/>
        <v>2016</v>
      </c>
      <c r="W408" s="11" t="str">
        <f t="shared" si="792"/>
        <v>Governement (District, Wasac) And Water For People</v>
      </c>
      <c r="X408" s="11" t="str">
        <f t="shared" si="793"/>
        <v>Spring</v>
      </c>
      <c r="Y408" s="11">
        <f t="shared" si="794"/>
        <v>2</v>
      </c>
      <c r="Z408" s="11">
        <f t="shared" si="795"/>
        <v>1</v>
      </c>
      <c r="AA408" s="11">
        <f t="shared" si="796"/>
        <v>1</v>
      </c>
      <c r="AB408" s="11" t="str">
        <f t="shared" si="797"/>
        <v/>
      </c>
      <c r="AC408" s="11">
        <f t="shared" si="798"/>
        <v>1</v>
      </c>
      <c r="AD408" s="11">
        <f t="shared" si="799"/>
        <v>2016</v>
      </c>
      <c r="AE408" s="11">
        <f t="shared" si="800"/>
        <v>1</v>
      </c>
      <c r="AF408" s="11">
        <f t="shared" si="801"/>
        <v>3</v>
      </c>
      <c r="AG408" s="12">
        <f t="shared" si="852"/>
        <v>576000</v>
      </c>
      <c r="AH408" s="12">
        <f t="shared" si="853"/>
        <v>141.34969325153375</v>
      </c>
      <c r="AI408" s="11">
        <f t="shared" si="854"/>
        <v>1</v>
      </c>
      <c r="AJ408" s="11">
        <f t="shared" si="802"/>
        <v>1</v>
      </c>
      <c r="AK408" s="11">
        <f t="shared" si="803"/>
        <v>1</v>
      </c>
      <c r="AL408" s="11">
        <f t="shared" si="804"/>
        <v>2016</v>
      </c>
      <c r="AM408" s="11">
        <f t="shared" si="805"/>
        <v>1</v>
      </c>
      <c r="AN408" s="11">
        <f t="shared" si="806"/>
        <v>35000</v>
      </c>
      <c r="AO408" s="11">
        <f t="shared" si="807"/>
        <v>1</v>
      </c>
      <c r="AP408" s="11">
        <f t="shared" si="808"/>
        <v>10</v>
      </c>
      <c r="AQ408" s="11">
        <f t="shared" si="809"/>
        <v>2016</v>
      </c>
      <c r="AR408" s="11">
        <f t="shared" si="810"/>
        <v>1</v>
      </c>
      <c r="AS408" s="11">
        <f t="shared" si="811"/>
        <v>1</v>
      </c>
      <c r="AT408" s="11">
        <f t="shared" si="812"/>
        <v>6</v>
      </c>
      <c r="AU408" s="11" t="str">
        <f t="shared" si="813"/>
        <v/>
      </c>
      <c r="AV408" s="11">
        <f t="shared" si="814"/>
        <v>2016</v>
      </c>
      <c r="AW408" s="11">
        <f t="shared" si="815"/>
        <v>1</v>
      </c>
      <c r="AX408" s="11">
        <f t="shared" si="816"/>
        <v>1</v>
      </c>
      <c r="AY408" s="11">
        <f t="shared" si="817"/>
        <v>1</v>
      </c>
      <c r="AZ408" s="11">
        <f t="shared" si="818"/>
        <v>2016</v>
      </c>
      <c r="BA408" s="11">
        <f t="shared" si="819"/>
        <v>1</v>
      </c>
      <c r="BB408" s="11">
        <f t="shared" si="820"/>
        <v>1000</v>
      </c>
      <c r="BC408" s="11">
        <f t="shared" si="821"/>
        <v>1</v>
      </c>
      <c r="BD408" s="11">
        <f t="shared" si="822"/>
        <v>3</v>
      </c>
      <c r="BE408" s="11">
        <f t="shared" si="823"/>
        <v>2016</v>
      </c>
      <c r="BF408" s="11">
        <f t="shared" si="824"/>
        <v>1</v>
      </c>
      <c r="BG408" s="11">
        <f t="shared" si="845"/>
        <v>1</v>
      </c>
      <c r="BH408" s="11">
        <f t="shared" si="825"/>
        <v>2016</v>
      </c>
      <c r="BI408" s="11">
        <f t="shared" si="826"/>
        <v>1</v>
      </c>
      <c r="BJ408" s="11">
        <f t="shared" si="827"/>
        <v>0</v>
      </c>
      <c r="BK408" s="11" t="str">
        <f t="shared" si="828"/>
        <v/>
      </c>
      <c r="BL408" s="11" t="str">
        <f t="shared" si="829"/>
        <v xml:space="preserve"> </v>
      </c>
      <c r="BM408" s="11" t="str">
        <f t="shared" si="830"/>
        <v xml:space="preserve"> </v>
      </c>
      <c r="BN408" s="11" t="str">
        <f t="shared" si="831"/>
        <v xml:space="preserve"> </v>
      </c>
      <c r="BO408" s="11" t="str">
        <f t="shared" si="832"/>
        <v xml:space="preserve"> </v>
      </c>
      <c r="BP408" s="11" t="str">
        <f t="shared" si="833"/>
        <v xml:space="preserve"> </v>
      </c>
      <c r="BQ408" s="11" t="str">
        <f t="shared" si="834"/>
        <v>0</v>
      </c>
      <c r="BR408" s="25">
        <f t="shared" si="835"/>
        <v>0</v>
      </c>
      <c r="BS408" s="11" t="str">
        <f t="shared" si="836"/>
        <v>Not Present</v>
      </c>
      <c r="BT408" s="11" t="str">
        <f t="shared" si="837"/>
        <v>0</v>
      </c>
      <c r="BU408" s="12">
        <f t="shared" si="855"/>
        <v>1</v>
      </c>
      <c r="BV408" s="12">
        <f t="shared" si="856"/>
        <v>0</v>
      </c>
      <c r="BW408" s="12">
        <f t="shared" si="846"/>
        <v>1</v>
      </c>
      <c r="BX408" s="12">
        <f t="shared" si="857"/>
        <v>1</v>
      </c>
      <c r="BY408" s="11">
        <f t="shared" si="858"/>
        <v>1</v>
      </c>
      <c r="BZ408" s="11">
        <f t="shared" si="838"/>
        <v>1</v>
      </c>
      <c r="CA408" s="11">
        <f t="shared" si="839"/>
        <v>1</v>
      </c>
      <c r="CB408" s="11">
        <f t="shared" si="840"/>
        <v>2016</v>
      </c>
      <c r="CC408" s="11">
        <f t="shared" si="841"/>
        <v>1</v>
      </c>
      <c r="CD408" s="11" t="str">
        <f t="shared" si="842"/>
        <v>No</v>
      </c>
      <c r="CE408" s="11">
        <f t="shared" si="859"/>
        <v>0</v>
      </c>
      <c r="CF408" s="11">
        <f t="shared" si="860"/>
        <v>0</v>
      </c>
      <c r="CG408" s="11">
        <f t="shared" si="861"/>
        <v>1</v>
      </c>
      <c r="CH408" s="11">
        <f t="shared" si="862"/>
        <v>0</v>
      </c>
      <c r="CI408" s="11">
        <f t="shared" si="843"/>
        <v>1</v>
      </c>
      <c r="CJ408" s="11">
        <f t="shared" si="844"/>
        <v>1</v>
      </c>
    </row>
    <row r="409" spans="1:88" x14ac:dyDescent="0.3">
      <c r="A409" s="11">
        <f t="shared" si="775"/>
        <v>2017</v>
      </c>
      <c r="B409" s="11" t="str">
        <f t="shared" si="776"/>
        <v>23-03-2017 03:26:09 CET</v>
      </c>
      <c r="C409" s="11" t="str">
        <f t="shared" si="777"/>
        <v>Rwanda</v>
      </c>
      <c r="D409" s="11" t="str">
        <f t="shared" si="778"/>
        <v>Rulindo</v>
      </c>
      <c r="E409" s="11" t="str">
        <f t="shared" si="779"/>
        <v>Murambi</v>
      </c>
      <c r="F409" s="11" t="str">
        <f t="shared" si="780"/>
        <v>Mugambazi</v>
      </c>
      <c r="G409" s="11" t="str">
        <f t="shared" si="781"/>
        <v>Ruri</v>
      </c>
      <c r="H409" s="11" t="str">
        <f t="shared" si="782"/>
        <v/>
      </c>
      <c r="I409" s="11" t="str">
        <f t="shared" si="783"/>
        <v/>
      </c>
      <c r="J409" s="11" t="str">
        <f t="shared" si="784"/>
        <v>Mutagata Gravity network</v>
      </c>
      <c r="K409" s="11">
        <f t="shared" si="785"/>
        <v>189</v>
      </c>
      <c r="L409" s="11">
        <f t="shared" si="847"/>
        <v>26296</v>
      </c>
      <c r="M409" s="11">
        <f t="shared" si="848"/>
        <v>12</v>
      </c>
      <c r="N409" s="11">
        <f t="shared" si="849"/>
        <v>2191.3333333333335</v>
      </c>
      <c r="O409" s="11">
        <f t="shared" si="786"/>
        <v>40</v>
      </c>
      <c r="P409" s="11">
        <f t="shared" si="787"/>
        <v>149</v>
      </c>
      <c r="Q409" s="13">
        <f t="shared" si="850"/>
        <v>0.21164021164021163</v>
      </c>
      <c r="R409" s="11">
        <f t="shared" si="851"/>
        <v>0</v>
      </c>
      <c r="S409" s="11">
        <f t="shared" si="788"/>
        <v>0</v>
      </c>
      <c r="T409" s="11">
        <f t="shared" si="789"/>
        <v>1</v>
      </c>
      <c r="U409" s="11" t="str">
        <f t="shared" si="790"/>
        <v>Piped Network -- Gravity Only</v>
      </c>
      <c r="V409" s="11">
        <f t="shared" si="791"/>
        <v>2004</v>
      </c>
      <c r="W409" s="11" t="str">
        <f t="shared" si="792"/>
        <v/>
      </c>
      <c r="X409" s="11" t="str">
        <f t="shared" si="793"/>
        <v>Spring</v>
      </c>
      <c r="Y409" s="11">
        <f t="shared" si="794"/>
        <v>1</v>
      </c>
      <c r="Z409" s="11">
        <f t="shared" si="795"/>
        <v>1</v>
      </c>
      <c r="AA409" s="11">
        <f t="shared" si="796"/>
        <v>1</v>
      </c>
      <c r="AB409" s="11" t="str">
        <f t="shared" si="797"/>
        <v>"Springbox" --Intake Structure At A Spring</v>
      </c>
      <c r="AC409" s="11">
        <f t="shared" si="798"/>
        <v>1</v>
      </c>
      <c r="AD409" s="11">
        <f t="shared" si="799"/>
        <v>2004</v>
      </c>
      <c r="AE409" s="11">
        <f t="shared" si="800"/>
        <v>2</v>
      </c>
      <c r="AF409" s="11">
        <f t="shared" si="801"/>
        <v>8</v>
      </c>
      <c r="AG409" s="12">
        <f t="shared" si="852"/>
        <v>216000</v>
      </c>
      <c r="AH409" s="12">
        <f t="shared" si="853"/>
        <v>1080</v>
      </c>
      <c r="AI409" s="11">
        <f t="shared" si="854"/>
        <v>1</v>
      </c>
      <c r="AJ409" s="11">
        <f t="shared" si="802"/>
        <v>1</v>
      </c>
      <c r="AK409" s="11">
        <f t="shared" si="803"/>
        <v>1</v>
      </c>
      <c r="AL409" s="11">
        <f t="shared" si="804"/>
        <v>2004</v>
      </c>
      <c r="AM409" s="11">
        <f t="shared" si="805"/>
        <v>2</v>
      </c>
      <c r="AN409" s="11">
        <f t="shared" si="806"/>
        <v>3500</v>
      </c>
      <c r="AO409" s="11">
        <f t="shared" si="807"/>
        <v>1</v>
      </c>
      <c r="AP409" s="11">
        <f t="shared" si="808"/>
        <v>6</v>
      </c>
      <c r="AQ409" s="11">
        <f t="shared" si="809"/>
        <v>2004</v>
      </c>
      <c r="AR409" s="11">
        <f t="shared" si="810"/>
        <v>2</v>
      </c>
      <c r="AS409" s="11">
        <f t="shared" si="811"/>
        <v>1</v>
      </c>
      <c r="AT409" s="11">
        <f t="shared" si="812"/>
        <v>4</v>
      </c>
      <c r="AU409" s="11" t="str">
        <f t="shared" si="813"/>
        <v>Distribution Chamber|Washout, Air Release Chamber</v>
      </c>
      <c r="AV409" s="11">
        <f t="shared" si="814"/>
        <v>2004</v>
      </c>
      <c r="AW409" s="11">
        <f t="shared" si="815"/>
        <v>2</v>
      </c>
      <c r="AX409" s="11">
        <f t="shared" si="816"/>
        <v>1</v>
      </c>
      <c r="AY409" s="11">
        <f t="shared" si="817"/>
        <v>2</v>
      </c>
      <c r="AZ409" s="11">
        <f t="shared" si="818"/>
        <v>2004</v>
      </c>
      <c r="BA409" s="11">
        <f t="shared" si="819"/>
        <v>2</v>
      </c>
      <c r="BB409" s="11">
        <f t="shared" si="820"/>
        <v>4500</v>
      </c>
      <c r="BC409" s="11">
        <f t="shared" si="821"/>
        <v>0</v>
      </c>
      <c r="BD409" s="11" t="str">
        <f t="shared" si="822"/>
        <v xml:space="preserve"> </v>
      </c>
      <c r="BE409" s="11" t="str">
        <f t="shared" si="823"/>
        <v xml:space="preserve"> </v>
      </c>
      <c r="BF409" s="11" t="str">
        <f t="shared" si="824"/>
        <v xml:space="preserve"> </v>
      </c>
      <c r="BG409" s="11" t="str">
        <f t="shared" si="845"/>
        <v xml:space="preserve"> </v>
      </c>
      <c r="BH409" s="11" t="str">
        <f t="shared" si="825"/>
        <v xml:space="preserve"> </v>
      </c>
      <c r="BI409" s="11" t="str">
        <f t="shared" si="826"/>
        <v xml:space="preserve"> </v>
      </c>
      <c r="BJ409" s="11">
        <f t="shared" si="827"/>
        <v>0</v>
      </c>
      <c r="BK409" s="11" t="str">
        <f t="shared" si="828"/>
        <v/>
      </c>
      <c r="BL409" s="11" t="str">
        <f t="shared" si="829"/>
        <v xml:space="preserve"> </v>
      </c>
      <c r="BM409" s="11" t="str">
        <f t="shared" si="830"/>
        <v xml:space="preserve"> </v>
      </c>
      <c r="BN409" s="11" t="str">
        <f t="shared" si="831"/>
        <v xml:space="preserve"> </v>
      </c>
      <c r="BO409" s="11" t="str">
        <f t="shared" si="832"/>
        <v xml:space="preserve"> </v>
      </c>
      <c r="BP409" s="11" t="str">
        <f t="shared" si="833"/>
        <v xml:space="preserve"> </v>
      </c>
      <c r="BQ409" s="11" t="str">
        <f t="shared" si="834"/>
        <v>0</v>
      </c>
      <c r="BR409" s="25">
        <f t="shared" si="835"/>
        <v>0</v>
      </c>
      <c r="BS409" s="11" t="str">
        <f t="shared" si="836"/>
        <v>Not Present</v>
      </c>
      <c r="BT409" s="11" t="str">
        <f t="shared" si="837"/>
        <v>0</v>
      </c>
      <c r="BU409" s="12">
        <f t="shared" si="855"/>
        <v>1</v>
      </c>
      <c r="BV409" s="12">
        <f t="shared" si="856"/>
        <v>0</v>
      </c>
      <c r="BW409" s="12">
        <f t="shared" si="846"/>
        <v>1</v>
      </c>
      <c r="BX409" s="12">
        <f t="shared" si="857"/>
        <v>1</v>
      </c>
      <c r="BY409" s="11">
        <f t="shared" si="858"/>
        <v>1</v>
      </c>
      <c r="BZ409" s="11">
        <f t="shared" si="838"/>
        <v>1</v>
      </c>
      <c r="CA409" s="11">
        <f t="shared" si="839"/>
        <v>12</v>
      </c>
      <c r="CB409" s="11">
        <f t="shared" si="840"/>
        <v>2004</v>
      </c>
      <c r="CC409" s="11">
        <f t="shared" si="841"/>
        <v>2</v>
      </c>
      <c r="CD409" s="11" t="str">
        <f t="shared" si="842"/>
        <v>No</v>
      </c>
      <c r="CE409" s="11">
        <f t="shared" si="859"/>
        <v>0</v>
      </c>
      <c r="CF409" s="11">
        <f t="shared" si="860"/>
        <v>0</v>
      </c>
      <c r="CG409" s="11">
        <f t="shared" si="861"/>
        <v>1</v>
      </c>
      <c r="CH409" s="11">
        <f t="shared" si="862"/>
        <v>0</v>
      </c>
      <c r="CI409" s="11">
        <f t="shared" si="843"/>
        <v>1</v>
      </c>
      <c r="CJ409" s="11">
        <f t="shared" si="844"/>
        <v>2</v>
      </c>
    </row>
    <row r="410" spans="1:88" x14ac:dyDescent="0.3">
      <c r="A410" s="11">
        <f t="shared" si="775"/>
        <v>2017</v>
      </c>
      <c r="B410" s="11" t="str">
        <f t="shared" si="776"/>
        <v>16-03-2017 07:15:57 CET</v>
      </c>
      <c r="C410" s="11" t="str">
        <f t="shared" si="777"/>
        <v>Rwanda</v>
      </c>
      <c r="D410" s="11" t="str">
        <f t="shared" si="778"/>
        <v>Rulindo</v>
      </c>
      <c r="E410" s="11" t="str">
        <f t="shared" si="779"/>
        <v>Burega</v>
      </c>
      <c r="F410" s="11" t="str">
        <f t="shared" si="780"/>
        <v>Butangampundu</v>
      </c>
      <c r="G410" s="11" t="str">
        <f t="shared" si="781"/>
        <v>Kigabiro</v>
      </c>
      <c r="H410" s="11" t="str">
        <f t="shared" si="782"/>
        <v/>
      </c>
      <c r="I410" s="11" t="str">
        <f t="shared" si="783"/>
        <v/>
      </c>
      <c r="J410" s="11" t="str">
        <f t="shared" si="784"/>
        <v>Rwamugaza</v>
      </c>
      <c r="K410" s="11">
        <f t="shared" si="785"/>
        <v>565</v>
      </c>
      <c r="L410" s="11">
        <f t="shared" si="847"/>
        <v>14106</v>
      </c>
      <c r="M410" s="11">
        <f t="shared" si="848"/>
        <v>38</v>
      </c>
      <c r="N410" s="11">
        <f t="shared" si="849"/>
        <v>371.21052631578948</v>
      </c>
      <c r="O410" s="11">
        <f t="shared" si="786"/>
        <v>565</v>
      </c>
      <c r="P410" s="11" t="str">
        <f t="shared" si="787"/>
        <v xml:space="preserve"> </v>
      </c>
      <c r="Q410" s="13">
        <f t="shared" si="850"/>
        <v>1</v>
      </c>
      <c r="R410" s="11">
        <f t="shared" si="851"/>
        <v>1</v>
      </c>
      <c r="S410" s="11">
        <f t="shared" si="788"/>
        <v>0</v>
      </c>
      <c r="T410" s="11">
        <f t="shared" si="789"/>
        <v>1</v>
      </c>
      <c r="U410" s="11" t="str">
        <f t="shared" si="790"/>
        <v>Piped Network With Pump</v>
      </c>
      <c r="V410" s="11">
        <f t="shared" si="791"/>
        <v>2012</v>
      </c>
      <c r="W410" s="11" t="str">
        <f t="shared" si="792"/>
        <v>2</v>
      </c>
      <c r="X410" s="11" t="str">
        <f t="shared" si="793"/>
        <v>Spring</v>
      </c>
      <c r="Y410" s="11">
        <f t="shared" si="794"/>
        <v>3</v>
      </c>
      <c r="Z410" s="11">
        <f t="shared" si="795"/>
        <v>1</v>
      </c>
      <c r="AA410" s="11">
        <f t="shared" si="796"/>
        <v>1</v>
      </c>
      <c r="AB410" s="11" t="str">
        <f t="shared" si="797"/>
        <v/>
      </c>
      <c r="AC410" s="11">
        <f t="shared" si="798"/>
        <v>3</v>
      </c>
      <c r="AD410" s="11">
        <f t="shared" si="799"/>
        <v>2009</v>
      </c>
      <c r="AE410" s="11">
        <f t="shared" si="800"/>
        <v>1</v>
      </c>
      <c r="AF410" s="11">
        <f t="shared" si="801"/>
        <v>4.5</v>
      </c>
      <c r="AG410" s="12">
        <f t="shared" si="852"/>
        <v>384000</v>
      </c>
      <c r="AH410" s="12">
        <f t="shared" si="853"/>
        <v>135.92920353982302</v>
      </c>
      <c r="AI410" s="11">
        <f t="shared" si="854"/>
        <v>1</v>
      </c>
      <c r="AJ410" s="11">
        <f t="shared" si="802"/>
        <v>1</v>
      </c>
      <c r="AK410" s="11">
        <f t="shared" si="803"/>
        <v>2</v>
      </c>
      <c r="AL410" s="11">
        <f t="shared" si="804"/>
        <v>2012</v>
      </c>
      <c r="AM410" s="11">
        <f t="shared" si="805"/>
        <v>1</v>
      </c>
      <c r="AN410" s="11">
        <f t="shared" si="806"/>
        <v>5000</v>
      </c>
      <c r="AO410" s="11">
        <f t="shared" si="807"/>
        <v>1</v>
      </c>
      <c r="AP410" s="11">
        <f t="shared" si="808"/>
        <v>16</v>
      </c>
      <c r="AQ410" s="11">
        <f t="shared" si="809"/>
        <v>2012</v>
      </c>
      <c r="AR410" s="11">
        <f t="shared" si="810"/>
        <v>1</v>
      </c>
      <c r="AS410" s="11">
        <f t="shared" si="811"/>
        <v>1</v>
      </c>
      <c r="AT410" s="11">
        <f t="shared" si="812"/>
        <v>8</v>
      </c>
      <c r="AU410" s="11" t="str">
        <f t="shared" si="813"/>
        <v/>
      </c>
      <c r="AV410" s="11">
        <f t="shared" si="814"/>
        <v>2012</v>
      </c>
      <c r="AW410" s="11">
        <f t="shared" si="815"/>
        <v>1</v>
      </c>
      <c r="AX410" s="11">
        <f t="shared" si="816"/>
        <v>1</v>
      </c>
      <c r="AY410" s="11">
        <f t="shared" si="817"/>
        <v>2</v>
      </c>
      <c r="AZ410" s="11">
        <f t="shared" si="818"/>
        <v>2012</v>
      </c>
      <c r="BA410" s="11">
        <f t="shared" si="819"/>
        <v>1</v>
      </c>
      <c r="BB410" s="11">
        <f t="shared" si="820"/>
        <v>5000</v>
      </c>
      <c r="BC410" s="11">
        <f t="shared" si="821"/>
        <v>1</v>
      </c>
      <c r="BD410" s="11">
        <f t="shared" si="822"/>
        <v>1</v>
      </c>
      <c r="BE410" s="11">
        <f t="shared" si="823"/>
        <v>2009</v>
      </c>
      <c r="BF410" s="11">
        <f t="shared" si="824"/>
        <v>1</v>
      </c>
      <c r="BG410" s="11">
        <f t="shared" si="845"/>
        <v>1</v>
      </c>
      <c r="BH410" s="11">
        <f t="shared" si="825"/>
        <v>2009</v>
      </c>
      <c r="BI410" s="11">
        <f t="shared" si="826"/>
        <v>1</v>
      </c>
      <c r="BJ410" s="11">
        <f t="shared" si="827"/>
        <v>0</v>
      </c>
      <c r="BK410" s="11" t="str">
        <f t="shared" si="828"/>
        <v/>
      </c>
      <c r="BL410" s="11" t="str">
        <f t="shared" si="829"/>
        <v xml:space="preserve"> </v>
      </c>
      <c r="BM410" s="11" t="str">
        <f t="shared" si="830"/>
        <v xml:space="preserve"> </v>
      </c>
      <c r="BN410" s="11" t="str">
        <f t="shared" si="831"/>
        <v xml:space="preserve"> </v>
      </c>
      <c r="BO410" s="11" t="str">
        <f t="shared" si="832"/>
        <v xml:space="preserve"> </v>
      </c>
      <c r="BP410" s="11" t="str">
        <f t="shared" si="833"/>
        <v xml:space="preserve"> </v>
      </c>
      <c r="BQ410" s="11" t="str">
        <f t="shared" si="834"/>
        <v>0</v>
      </c>
      <c r="BR410" s="25">
        <f t="shared" si="835"/>
        <v>0</v>
      </c>
      <c r="BS410" s="11" t="str">
        <f t="shared" si="836"/>
        <v>Not Present</v>
      </c>
      <c r="BT410" s="11" t="str">
        <f t="shared" si="837"/>
        <v>0</v>
      </c>
      <c r="BU410" s="12">
        <f t="shared" si="855"/>
        <v>1</v>
      </c>
      <c r="BV410" s="12">
        <f t="shared" si="856"/>
        <v>0</v>
      </c>
      <c r="BW410" s="12">
        <f t="shared" si="846"/>
        <v>1</v>
      </c>
      <c r="BX410" s="12">
        <f t="shared" si="857"/>
        <v>1</v>
      </c>
      <c r="BY410" s="11">
        <f t="shared" si="858"/>
        <v>1</v>
      </c>
      <c r="BZ410" s="11">
        <f t="shared" si="838"/>
        <v>1</v>
      </c>
      <c r="CA410" s="11">
        <f t="shared" si="839"/>
        <v>1</v>
      </c>
      <c r="CB410" s="11">
        <f t="shared" si="840"/>
        <v>2012</v>
      </c>
      <c r="CC410" s="11">
        <f t="shared" si="841"/>
        <v>1</v>
      </c>
      <c r="CD410" s="11" t="str">
        <f t="shared" si="842"/>
        <v>No</v>
      </c>
      <c r="CE410" s="11">
        <f t="shared" si="859"/>
        <v>0</v>
      </c>
      <c r="CF410" s="11">
        <f t="shared" si="860"/>
        <v>0</v>
      </c>
      <c r="CG410" s="11">
        <f t="shared" si="861"/>
        <v>1</v>
      </c>
      <c r="CH410" s="11">
        <f t="shared" si="862"/>
        <v>0</v>
      </c>
      <c r="CI410" s="11">
        <f t="shared" si="843"/>
        <v>1</v>
      </c>
      <c r="CJ410" s="11">
        <f t="shared" si="844"/>
        <v>1</v>
      </c>
    </row>
    <row r="411" spans="1:88" x14ac:dyDescent="0.3">
      <c r="A411" s="11">
        <f t="shared" si="775"/>
        <v>2017</v>
      </c>
      <c r="B411" s="11" t="str">
        <f t="shared" si="776"/>
        <v>13-03-2017 08:20:24 CET</v>
      </c>
      <c r="C411" s="11" t="str">
        <f t="shared" si="777"/>
        <v>Rwanda</v>
      </c>
      <c r="D411" s="11" t="str">
        <f t="shared" si="778"/>
        <v>Rulindo</v>
      </c>
      <c r="E411" s="11" t="str">
        <f t="shared" si="779"/>
        <v>Bushoki</v>
      </c>
      <c r="F411" s="11" t="str">
        <f t="shared" si="780"/>
        <v>N.Ngarama</v>
      </c>
      <c r="G411" s="11" t="str">
        <f t="shared" si="781"/>
        <v>Karambi</v>
      </c>
      <c r="H411" s="11" t="str">
        <f t="shared" si="782"/>
        <v/>
      </c>
      <c r="I411" s="11" t="str">
        <f t="shared" si="783"/>
        <v/>
      </c>
      <c r="J411" s="11" t="str">
        <f t="shared" si="784"/>
        <v>Nyabishengeshi source/Nyabishengeshi gravity system</v>
      </c>
      <c r="K411" s="11">
        <f t="shared" si="785"/>
        <v>79</v>
      </c>
      <c r="L411" s="11">
        <f t="shared" si="847"/>
        <v>893</v>
      </c>
      <c r="M411" s="11">
        <f t="shared" si="848"/>
        <v>1</v>
      </c>
      <c r="N411" s="11">
        <f t="shared" si="849"/>
        <v>893</v>
      </c>
      <c r="O411" s="11">
        <f t="shared" si="786"/>
        <v>79</v>
      </c>
      <c r="P411" s="11" t="str">
        <f t="shared" si="787"/>
        <v xml:space="preserve"> </v>
      </c>
      <c r="Q411" s="13">
        <f t="shared" si="850"/>
        <v>1</v>
      </c>
      <c r="R411" s="11">
        <f t="shared" si="851"/>
        <v>1</v>
      </c>
      <c r="S411" s="11">
        <f t="shared" si="788"/>
        <v>0</v>
      </c>
      <c r="T411" s="11">
        <f t="shared" si="789"/>
        <v>1</v>
      </c>
      <c r="U411" s="11" t="str">
        <f t="shared" si="790"/>
        <v>Piped Network -- Gravity Only</v>
      </c>
      <c r="V411" s="11">
        <f t="shared" si="791"/>
        <v>2013</v>
      </c>
      <c r="W411" s="11" t="str">
        <f t="shared" si="792"/>
        <v>Government</v>
      </c>
      <c r="X411" s="11" t="str">
        <f t="shared" si="793"/>
        <v>Spring</v>
      </c>
      <c r="Y411" s="11">
        <f t="shared" si="794"/>
        <v>2</v>
      </c>
      <c r="Z411" s="11">
        <f t="shared" si="795"/>
        <v>1</v>
      </c>
      <c r="AA411" s="11">
        <f t="shared" si="796"/>
        <v>1</v>
      </c>
      <c r="AB411" s="11" t="str">
        <f t="shared" si="797"/>
        <v>"Springbox" --Intake Structure At A Spring</v>
      </c>
      <c r="AC411" s="11">
        <f t="shared" si="798"/>
        <v>2</v>
      </c>
      <c r="AD411" s="11">
        <f t="shared" si="799"/>
        <v>2013</v>
      </c>
      <c r="AE411" s="11">
        <f t="shared" si="800"/>
        <v>1</v>
      </c>
      <c r="AF411" s="11">
        <f t="shared" si="801"/>
        <v>50</v>
      </c>
      <c r="AG411" s="12">
        <f t="shared" si="852"/>
        <v>34560</v>
      </c>
      <c r="AH411" s="12">
        <f t="shared" si="853"/>
        <v>87.493670886075947</v>
      </c>
      <c r="AI411" s="11">
        <f t="shared" si="854"/>
        <v>1</v>
      </c>
      <c r="AJ411" s="11">
        <f t="shared" si="802"/>
        <v>1</v>
      </c>
      <c r="AK411" s="11">
        <f t="shared" si="803"/>
        <v>1</v>
      </c>
      <c r="AL411" s="11">
        <f t="shared" si="804"/>
        <v>2013</v>
      </c>
      <c r="AM411" s="11">
        <f t="shared" si="805"/>
        <v>1</v>
      </c>
      <c r="AN411" s="11">
        <f t="shared" si="806"/>
        <v>1000</v>
      </c>
      <c r="AO411" s="11">
        <f t="shared" si="807"/>
        <v>1</v>
      </c>
      <c r="AP411" s="11">
        <f t="shared" si="808"/>
        <v>1</v>
      </c>
      <c r="AQ411" s="11">
        <f t="shared" si="809"/>
        <v>2013</v>
      </c>
      <c r="AR411" s="11">
        <f t="shared" si="810"/>
        <v>1</v>
      </c>
      <c r="AS411" s="11">
        <f t="shared" si="811"/>
        <v>0</v>
      </c>
      <c r="AT411" s="11" t="str">
        <f t="shared" si="812"/>
        <v xml:space="preserve"> </v>
      </c>
      <c r="AU411" s="11" t="str">
        <f t="shared" si="813"/>
        <v/>
      </c>
      <c r="AV411" s="11" t="str">
        <f t="shared" si="814"/>
        <v xml:space="preserve"> </v>
      </c>
      <c r="AW411" s="11" t="str">
        <f t="shared" si="815"/>
        <v xml:space="preserve"> </v>
      </c>
      <c r="AX411" s="11">
        <f t="shared" si="816"/>
        <v>1</v>
      </c>
      <c r="AY411" s="11">
        <f t="shared" si="817"/>
        <v>4</v>
      </c>
      <c r="AZ411" s="11">
        <f t="shared" si="818"/>
        <v>2013</v>
      </c>
      <c r="BA411" s="11">
        <f t="shared" si="819"/>
        <v>1</v>
      </c>
      <c r="BB411" s="11">
        <f t="shared" si="820"/>
        <v>4000</v>
      </c>
      <c r="BC411" s="11">
        <f t="shared" si="821"/>
        <v>0</v>
      </c>
      <c r="BD411" s="11" t="str">
        <f t="shared" si="822"/>
        <v xml:space="preserve"> </v>
      </c>
      <c r="BE411" s="11" t="str">
        <f t="shared" si="823"/>
        <v xml:space="preserve"> </v>
      </c>
      <c r="BF411" s="11" t="str">
        <f t="shared" si="824"/>
        <v xml:space="preserve"> </v>
      </c>
      <c r="BG411" s="11" t="str">
        <f t="shared" si="845"/>
        <v xml:space="preserve"> </v>
      </c>
      <c r="BH411" s="11" t="str">
        <f t="shared" si="825"/>
        <v xml:space="preserve"> </v>
      </c>
      <c r="BI411" s="11" t="str">
        <f t="shared" si="826"/>
        <v xml:space="preserve"> </v>
      </c>
      <c r="BJ411" s="11">
        <f t="shared" si="827"/>
        <v>0</v>
      </c>
      <c r="BK411" s="11" t="str">
        <f t="shared" si="828"/>
        <v/>
      </c>
      <c r="BL411" s="11" t="str">
        <f t="shared" si="829"/>
        <v xml:space="preserve"> </v>
      </c>
      <c r="BM411" s="11" t="str">
        <f t="shared" si="830"/>
        <v xml:space="preserve"> </v>
      </c>
      <c r="BN411" s="11" t="str">
        <f t="shared" si="831"/>
        <v xml:space="preserve"> </v>
      </c>
      <c r="BO411" s="11" t="str">
        <f t="shared" si="832"/>
        <v xml:space="preserve"> </v>
      </c>
      <c r="BP411" s="11" t="str">
        <f t="shared" si="833"/>
        <v xml:space="preserve"> </v>
      </c>
      <c r="BQ411" s="11" t="str">
        <f t="shared" si="834"/>
        <v>0</v>
      </c>
      <c r="BR411" s="25">
        <f t="shared" si="835"/>
        <v>0</v>
      </c>
      <c r="BS411" s="11" t="str">
        <f t="shared" si="836"/>
        <v>Not Present</v>
      </c>
      <c r="BT411" s="11" t="str">
        <f t="shared" si="837"/>
        <v>0</v>
      </c>
      <c r="BU411" s="12">
        <f t="shared" si="855"/>
        <v>1</v>
      </c>
      <c r="BV411" s="12">
        <f t="shared" si="856"/>
        <v>0</v>
      </c>
      <c r="BW411" s="12">
        <f t="shared" si="846"/>
        <v>1</v>
      </c>
      <c r="BX411" s="12">
        <f t="shared" si="857"/>
        <v>1</v>
      </c>
      <c r="BY411" s="11">
        <f t="shared" si="858"/>
        <v>1</v>
      </c>
      <c r="BZ411" s="11">
        <f t="shared" si="838"/>
        <v>1</v>
      </c>
      <c r="CA411" s="11">
        <f t="shared" si="839"/>
        <v>1</v>
      </c>
      <c r="CB411" s="11">
        <f t="shared" si="840"/>
        <v>2013</v>
      </c>
      <c r="CC411" s="11">
        <f t="shared" si="841"/>
        <v>1</v>
      </c>
      <c r="CD411" s="11" t="str">
        <f t="shared" si="842"/>
        <v>No</v>
      </c>
      <c r="CE411" s="11">
        <f t="shared" si="859"/>
        <v>0</v>
      </c>
      <c r="CF411" s="11">
        <f t="shared" si="860"/>
        <v>0</v>
      </c>
      <c r="CG411" s="11">
        <f t="shared" si="861"/>
        <v>1</v>
      </c>
      <c r="CH411" s="11">
        <f t="shared" si="862"/>
        <v>0</v>
      </c>
      <c r="CI411" s="11">
        <f t="shared" si="843"/>
        <v>1</v>
      </c>
      <c r="CJ411" s="11">
        <f t="shared" si="844"/>
        <v>1</v>
      </c>
    </row>
    <row r="412" spans="1:88" x14ac:dyDescent="0.3">
      <c r="A412" s="11">
        <f t="shared" si="775"/>
        <v>2017</v>
      </c>
      <c r="B412" s="11" t="str">
        <f t="shared" si="776"/>
        <v>24-03-2017 12:27:43 CET</v>
      </c>
      <c r="C412" s="11" t="str">
        <f t="shared" si="777"/>
        <v>Rwanda</v>
      </c>
      <c r="D412" s="11" t="str">
        <f t="shared" si="778"/>
        <v>Rulindo</v>
      </c>
      <c r="E412" s="11" t="str">
        <f t="shared" si="779"/>
        <v>Masoro</v>
      </c>
      <c r="F412" s="11" t="str">
        <f t="shared" si="780"/>
        <v>Nyamyumba</v>
      </c>
      <c r="G412" s="11" t="str">
        <f t="shared" si="781"/>
        <v>Rusenyi</v>
      </c>
      <c r="H412" s="11" t="str">
        <f t="shared" si="782"/>
        <v/>
      </c>
      <c r="I412" s="11" t="str">
        <f t="shared" si="783"/>
        <v/>
      </c>
      <c r="J412" s="11" t="str">
        <f t="shared" si="784"/>
        <v>marenge</v>
      </c>
      <c r="K412" s="11">
        <f t="shared" si="785"/>
        <v>156</v>
      </c>
      <c r="L412" s="11">
        <f t="shared" si="847"/>
        <v>5544</v>
      </c>
      <c r="M412" s="11">
        <f t="shared" si="848"/>
        <v>14</v>
      </c>
      <c r="N412" s="11">
        <f t="shared" si="849"/>
        <v>396</v>
      </c>
      <c r="O412" s="11">
        <f t="shared" si="786"/>
        <v>156</v>
      </c>
      <c r="P412" s="11" t="str">
        <f t="shared" si="787"/>
        <v xml:space="preserve"> </v>
      </c>
      <c r="Q412" s="13">
        <f t="shared" si="850"/>
        <v>1</v>
      </c>
      <c r="R412" s="11">
        <f t="shared" si="851"/>
        <v>1</v>
      </c>
      <c r="S412" s="11">
        <f t="shared" si="788"/>
        <v>0</v>
      </c>
      <c r="T412" s="11">
        <f t="shared" si="789"/>
        <v>1</v>
      </c>
      <c r="U412" s="11" t="str">
        <f t="shared" si="790"/>
        <v>Piped Network With Pump</v>
      </c>
      <c r="V412" s="11">
        <f t="shared" si="791"/>
        <v>1998</v>
      </c>
      <c r="W412" s="11" t="str">
        <f t="shared" si="792"/>
        <v>Governement (District, Wasac) And Water For People</v>
      </c>
      <c r="X412" s="11" t="str">
        <f t="shared" si="793"/>
        <v>Spring</v>
      </c>
      <c r="Y412" s="11">
        <f t="shared" si="794"/>
        <v>2</v>
      </c>
      <c r="Z412" s="11">
        <f t="shared" si="795"/>
        <v>1</v>
      </c>
      <c r="AA412" s="11">
        <f t="shared" si="796"/>
        <v>0</v>
      </c>
      <c r="AB412" s="11" t="str">
        <f t="shared" si="797"/>
        <v/>
      </c>
      <c r="AC412" s="11" t="str">
        <f t="shared" si="798"/>
        <v xml:space="preserve"> </v>
      </c>
      <c r="AD412" s="11" t="str">
        <f t="shared" si="799"/>
        <v xml:space="preserve"> </v>
      </c>
      <c r="AE412" s="11" t="str">
        <f t="shared" si="800"/>
        <v xml:space="preserve"> </v>
      </c>
      <c r="AF412" s="11">
        <f t="shared" si="801"/>
        <v>20</v>
      </c>
      <c r="AG412" s="12">
        <f t="shared" si="852"/>
        <v>86400</v>
      </c>
      <c r="AH412" s="12">
        <f t="shared" si="853"/>
        <v>110.76923076923077</v>
      </c>
      <c r="AI412" s="11">
        <f t="shared" si="854"/>
        <v>1</v>
      </c>
      <c r="AJ412" s="11">
        <f t="shared" si="802"/>
        <v>1</v>
      </c>
      <c r="AK412" s="11">
        <f t="shared" si="803"/>
        <v>2</v>
      </c>
      <c r="AL412" s="11">
        <f t="shared" si="804"/>
        <v>2016</v>
      </c>
      <c r="AM412" s="11">
        <f t="shared" si="805"/>
        <v>1</v>
      </c>
      <c r="AN412" s="11">
        <f t="shared" si="806"/>
        <v>5000</v>
      </c>
      <c r="AO412" s="11">
        <f t="shared" si="807"/>
        <v>1</v>
      </c>
      <c r="AP412" s="11">
        <f t="shared" si="808"/>
        <v>15</v>
      </c>
      <c r="AQ412" s="11">
        <f t="shared" si="809"/>
        <v>2016</v>
      </c>
      <c r="AR412" s="11">
        <f t="shared" si="810"/>
        <v>1</v>
      </c>
      <c r="AS412" s="11">
        <f t="shared" si="811"/>
        <v>0</v>
      </c>
      <c r="AT412" s="11" t="str">
        <f t="shared" si="812"/>
        <v xml:space="preserve"> </v>
      </c>
      <c r="AU412" s="11" t="str">
        <f t="shared" si="813"/>
        <v/>
      </c>
      <c r="AV412" s="11" t="str">
        <f t="shared" si="814"/>
        <v xml:space="preserve"> </v>
      </c>
      <c r="AW412" s="11" t="str">
        <f t="shared" si="815"/>
        <v xml:space="preserve"> </v>
      </c>
      <c r="AX412" s="11">
        <f t="shared" si="816"/>
        <v>1</v>
      </c>
      <c r="AY412" s="11">
        <f t="shared" si="817"/>
        <v>2</v>
      </c>
      <c r="AZ412" s="11">
        <f t="shared" si="818"/>
        <v>2016</v>
      </c>
      <c r="BA412" s="11">
        <f t="shared" si="819"/>
        <v>1</v>
      </c>
      <c r="BB412" s="11">
        <f t="shared" si="820"/>
        <v>5000</v>
      </c>
      <c r="BC412" s="11">
        <f t="shared" si="821"/>
        <v>1</v>
      </c>
      <c r="BD412" s="11">
        <f t="shared" si="822"/>
        <v>1</v>
      </c>
      <c r="BE412" s="11">
        <f t="shared" si="823"/>
        <v>2016</v>
      </c>
      <c r="BF412" s="11">
        <f t="shared" si="824"/>
        <v>1</v>
      </c>
      <c r="BG412" s="11">
        <f t="shared" si="845"/>
        <v>1</v>
      </c>
      <c r="BH412" s="11">
        <f t="shared" si="825"/>
        <v>2016</v>
      </c>
      <c r="BI412" s="11">
        <f t="shared" si="826"/>
        <v>1</v>
      </c>
      <c r="BJ412" s="11">
        <f t="shared" si="827"/>
        <v>0</v>
      </c>
      <c r="BK412" s="11" t="str">
        <f t="shared" si="828"/>
        <v/>
      </c>
      <c r="BL412" s="11" t="str">
        <f t="shared" si="829"/>
        <v xml:space="preserve"> </v>
      </c>
      <c r="BM412" s="11" t="str">
        <f t="shared" si="830"/>
        <v xml:space="preserve"> </v>
      </c>
      <c r="BN412" s="11" t="str">
        <f t="shared" si="831"/>
        <v xml:space="preserve"> </v>
      </c>
      <c r="BO412" s="11" t="str">
        <f t="shared" si="832"/>
        <v xml:space="preserve"> </v>
      </c>
      <c r="BP412" s="11" t="str">
        <f t="shared" si="833"/>
        <v xml:space="preserve"> </v>
      </c>
      <c r="BQ412" s="11" t="str">
        <f t="shared" si="834"/>
        <v>0</v>
      </c>
      <c r="BR412" s="25">
        <f t="shared" si="835"/>
        <v>0</v>
      </c>
      <c r="BS412" s="11" t="str">
        <f t="shared" si="836"/>
        <v>Not Present</v>
      </c>
      <c r="BT412" s="11" t="str">
        <f t="shared" si="837"/>
        <v>0</v>
      </c>
      <c r="BU412" s="12">
        <f t="shared" si="855"/>
        <v>1</v>
      </c>
      <c r="BV412" s="12">
        <f t="shared" si="856"/>
        <v>0</v>
      </c>
      <c r="BW412" s="12">
        <f t="shared" si="846"/>
        <v>1</v>
      </c>
      <c r="BX412" s="12">
        <f t="shared" si="857"/>
        <v>1</v>
      </c>
      <c r="BY412" s="11">
        <f t="shared" si="858"/>
        <v>1</v>
      </c>
      <c r="BZ412" s="11">
        <f t="shared" si="838"/>
        <v>1</v>
      </c>
      <c r="CA412" s="11">
        <f t="shared" si="839"/>
        <v>2</v>
      </c>
      <c r="CB412" s="11">
        <f t="shared" si="840"/>
        <v>2016</v>
      </c>
      <c r="CC412" s="11">
        <f t="shared" si="841"/>
        <v>1</v>
      </c>
      <c r="CD412" s="11" t="str">
        <f t="shared" si="842"/>
        <v>No</v>
      </c>
      <c r="CE412" s="11">
        <f t="shared" si="859"/>
        <v>0</v>
      </c>
      <c r="CF412" s="11">
        <f t="shared" si="860"/>
        <v>0</v>
      </c>
      <c r="CG412" s="11">
        <f t="shared" si="861"/>
        <v>1</v>
      </c>
      <c r="CH412" s="11">
        <f t="shared" si="862"/>
        <v>0</v>
      </c>
      <c r="CI412" s="11">
        <f t="shared" si="843"/>
        <v>1</v>
      </c>
      <c r="CJ412" s="11">
        <f t="shared" si="844"/>
        <v>1</v>
      </c>
    </row>
    <row r="413" spans="1:88" x14ac:dyDescent="0.3">
      <c r="A413" s="11">
        <f t="shared" si="775"/>
        <v>2017</v>
      </c>
      <c r="B413" s="11" t="str">
        <f t="shared" si="776"/>
        <v>08-03-2017 07:19:52 CET</v>
      </c>
      <c r="C413" s="11" t="str">
        <f t="shared" si="777"/>
        <v>Rwanda</v>
      </c>
      <c r="D413" s="11" t="str">
        <f t="shared" si="778"/>
        <v>Rulindo</v>
      </c>
      <c r="E413" s="11" t="str">
        <f t="shared" si="779"/>
        <v>Shyorongi</v>
      </c>
      <c r="F413" s="11" t="str">
        <f t="shared" si="780"/>
        <v>Bugaragara</v>
      </c>
      <c r="G413" s="11" t="str">
        <f t="shared" si="781"/>
        <v>Gatimba</v>
      </c>
      <c r="H413" s="11" t="str">
        <f t="shared" si="782"/>
        <v/>
      </c>
      <c r="I413" s="11" t="str">
        <f t="shared" si="783"/>
        <v/>
      </c>
      <c r="J413" s="11" t="str">
        <f t="shared" si="784"/>
        <v>kinywamagana pumping network</v>
      </c>
      <c r="K413" s="11">
        <f t="shared" si="785"/>
        <v>217</v>
      </c>
      <c r="L413" s="11">
        <f t="shared" si="847"/>
        <v>6436</v>
      </c>
      <c r="M413" s="11">
        <f t="shared" si="848"/>
        <v>26</v>
      </c>
      <c r="N413" s="11">
        <f t="shared" si="849"/>
        <v>247.53846153846155</v>
      </c>
      <c r="O413" s="11">
        <f t="shared" si="786"/>
        <v>10</v>
      </c>
      <c r="P413" s="11">
        <f t="shared" si="787"/>
        <v>207</v>
      </c>
      <c r="Q413" s="13">
        <f t="shared" si="850"/>
        <v>4.6082949308755762E-2</v>
      </c>
      <c r="R413" s="11">
        <f t="shared" si="851"/>
        <v>0</v>
      </c>
      <c r="S413" s="11">
        <f t="shared" si="788"/>
        <v>1</v>
      </c>
      <c r="T413" s="11">
        <f t="shared" si="789"/>
        <v>1</v>
      </c>
      <c r="U413" s="11" t="str">
        <f t="shared" si="790"/>
        <v>Piped Network With Pump</v>
      </c>
      <c r="V413" s="11">
        <f t="shared" si="791"/>
        <v>2013</v>
      </c>
      <c r="W413" s="11" t="str">
        <f t="shared" si="792"/>
        <v>Governement (District, Wasac) And Water For People</v>
      </c>
      <c r="X413" s="11" t="str">
        <f t="shared" si="793"/>
        <v>Spring</v>
      </c>
      <c r="Y413" s="11">
        <f t="shared" si="794"/>
        <v>7</v>
      </c>
      <c r="Z413" s="11">
        <f t="shared" si="795"/>
        <v>1</v>
      </c>
      <c r="AA413" s="11">
        <f t="shared" si="796"/>
        <v>1</v>
      </c>
      <c r="AB413" s="11" t="str">
        <f t="shared" si="797"/>
        <v>"Springbox" --Intake Structure At A Spring</v>
      </c>
      <c r="AC413" s="11">
        <f t="shared" si="798"/>
        <v>3</v>
      </c>
      <c r="AD413" s="11">
        <f t="shared" si="799"/>
        <v>2013</v>
      </c>
      <c r="AE413" s="11">
        <f t="shared" si="800"/>
        <v>1</v>
      </c>
      <c r="AF413" s="11">
        <f t="shared" si="801"/>
        <v>10</v>
      </c>
      <c r="AG413" s="12">
        <f t="shared" si="852"/>
        <v>172800</v>
      </c>
      <c r="AH413" s="12">
        <f t="shared" si="853"/>
        <v>3456</v>
      </c>
      <c r="AI413" s="11">
        <f t="shared" si="854"/>
        <v>1</v>
      </c>
      <c r="AJ413" s="11">
        <f t="shared" si="802"/>
        <v>1</v>
      </c>
      <c r="AK413" s="11">
        <f t="shared" si="803"/>
        <v>1</v>
      </c>
      <c r="AL413" s="11">
        <f t="shared" si="804"/>
        <v>2013</v>
      </c>
      <c r="AM413" s="11">
        <f t="shared" si="805"/>
        <v>1</v>
      </c>
      <c r="AN413" s="11">
        <f t="shared" si="806"/>
        <v>1500</v>
      </c>
      <c r="AO413" s="11">
        <f t="shared" si="807"/>
        <v>1</v>
      </c>
      <c r="AP413" s="11">
        <f t="shared" si="808"/>
        <v>20</v>
      </c>
      <c r="AQ413" s="11">
        <f t="shared" si="809"/>
        <v>2013</v>
      </c>
      <c r="AR413" s="11">
        <f t="shared" si="810"/>
        <v>1</v>
      </c>
      <c r="AS413" s="11">
        <f t="shared" si="811"/>
        <v>1</v>
      </c>
      <c r="AT413" s="11">
        <f t="shared" si="812"/>
        <v>25</v>
      </c>
      <c r="AU413" s="11" t="str">
        <f t="shared" si="813"/>
        <v>Distribution Chamber|Ventouse, Washout</v>
      </c>
      <c r="AV413" s="11">
        <f t="shared" si="814"/>
        <v>2013</v>
      </c>
      <c r="AW413" s="11">
        <f t="shared" si="815"/>
        <v>1</v>
      </c>
      <c r="AX413" s="11">
        <f t="shared" si="816"/>
        <v>1</v>
      </c>
      <c r="AY413" s="11">
        <f t="shared" si="817"/>
        <v>4</v>
      </c>
      <c r="AZ413" s="11">
        <f t="shared" si="818"/>
        <v>2013</v>
      </c>
      <c r="BA413" s="11">
        <f t="shared" si="819"/>
        <v>1</v>
      </c>
      <c r="BB413" s="11">
        <f t="shared" si="820"/>
        <v>11000</v>
      </c>
      <c r="BC413" s="11">
        <f t="shared" si="821"/>
        <v>1</v>
      </c>
      <c r="BD413" s="11">
        <f t="shared" si="822"/>
        <v>2</v>
      </c>
      <c r="BE413" s="11">
        <f t="shared" si="823"/>
        <v>2013</v>
      </c>
      <c r="BF413" s="11">
        <f t="shared" si="824"/>
        <v>2</v>
      </c>
      <c r="BG413" s="11">
        <f t="shared" si="845"/>
        <v>1</v>
      </c>
      <c r="BH413" s="11">
        <f t="shared" si="825"/>
        <v>2013</v>
      </c>
      <c r="BI413" s="11">
        <f t="shared" si="826"/>
        <v>1</v>
      </c>
      <c r="BJ413" s="11">
        <f t="shared" si="827"/>
        <v>0</v>
      </c>
      <c r="BK413" s="11" t="str">
        <f t="shared" si="828"/>
        <v/>
      </c>
      <c r="BL413" s="11" t="str">
        <f t="shared" si="829"/>
        <v xml:space="preserve"> </v>
      </c>
      <c r="BM413" s="11" t="str">
        <f t="shared" si="830"/>
        <v xml:space="preserve"> </v>
      </c>
      <c r="BN413" s="11" t="str">
        <f t="shared" si="831"/>
        <v xml:space="preserve"> </v>
      </c>
      <c r="BO413" s="11" t="str">
        <f t="shared" si="832"/>
        <v xml:space="preserve"> </v>
      </c>
      <c r="BP413" s="11" t="str">
        <f t="shared" si="833"/>
        <v xml:space="preserve"> </v>
      </c>
      <c r="BQ413" s="11" t="str">
        <f t="shared" si="834"/>
        <v>0</v>
      </c>
      <c r="BR413" s="25">
        <f t="shared" si="835"/>
        <v>0</v>
      </c>
      <c r="BS413" s="11" t="str">
        <f t="shared" si="836"/>
        <v>Not Present</v>
      </c>
      <c r="BT413" s="11" t="str">
        <f t="shared" si="837"/>
        <v>0</v>
      </c>
      <c r="BU413" s="12">
        <f t="shared" si="855"/>
        <v>1</v>
      </c>
      <c r="BV413" s="12">
        <f t="shared" si="856"/>
        <v>0</v>
      </c>
      <c r="BW413" s="12">
        <f t="shared" si="846"/>
        <v>1</v>
      </c>
      <c r="BX413" s="12">
        <f t="shared" si="857"/>
        <v>1</v>
      </c>
      <c r="BY413" s="11">
        <f t="shared" si="858"/>
        <v>1</v>
      </c>
      <c r="BZ413" s="11">
        <f t="shared" si="838"/>
        <v>1</v>
      </c>
      <c r="CA413" s="11">
        <f t="shared" si="839"/>
        <v>1</v>
      </c>
      <c r="CB413" s="11">
        <f t="shared" si="840"/>
        <v>2013</v>
      </c>
      <c r="CC413" s="11">
        <f t="shared" si="841"/>
        <v>2</v>
      </c>
      <c r="CD413" s="11" t="str">
        <f t="shared" si="842"/>
        <v>No</v>
      </c>
      <c r="CE413" s="11">
        <f t="shared" si="859"/>
        <v>0</v>
      </c>
      <c r="CF413" s="11">
        <f t="shared" si="860"/>
        <v>0</v>
      </c>
      <c r="CG413" s="11">
        <f t="shared" si="861"/>
        <v>1</v>
      </c>
      <c r="CH413" s="11">
        <f t="shared" si="862"/>
        <v>0</v>
      </c>
      <c r="CI413" s="11">
        <f t="shared" si="843"/>
        <v>1</v>
      </c>
      <c r="CJ413" s="11">
        <f t="shared" si="844"/>
        <v>2</v>
      </c>
    </row>
    <row r="414" spans="1:88" x14ac:dyDescent="0.3">
      <c r="A414" s="11">
        <f t="shared" si="775"/>
        <v>2017</v>
      </c>
      <c r="B414" s="11" t="str">
        <f t="shared" si="776"/>
        <v>16-03-2017 09:02:23 CET</v>
      </c>
      <c r="C414" s="11" t="str">
        <f t="shared" si="777"/>
        <v>Rwanda</v>
      </c>
      <c r="D414" s="11" t="str">
        <f t="shared" si="778"/>
        <v>Rulindo</v>
      </c>
      <c r="E414" s="11" t="str">
        <f t="shared" si="779"/>
        <v>Cyinzuzi</v>
      </c>
      <c r="F414" s="11" t="str">
        <f t="shared" si="780"/>
        <v>Budakiranya</v>
      </c>
      <c r="G414" s="11" t="str">
        <f t="shared" si="781"/>
        <v>Kanyoni</v>
      </c>
      <c r="H414" s="11" t="str">
        <f t="shared" si="782"/>
        <v/>
      </c>
      <c r="I414" s="11" t="str">
        <f t="shared" si="783"/>
        <v/>
      </c>
      <c r="J414" s="11" t="str">
        <f t="shared" si="784"/>
        <v>charity water 203.037</v>
      </c>
      <c r="K414" s="11">
        <f t="shared" si="785"/>
        <v>640</v>
      </c>
      <c r="L414" s="11">
        <f t="shared" si="847"/>
        <v>6572</v>
      </c>
      <c r="M414" s="11">
        <f t="shared" si="848"/>
        <v>1</v>
      </c>
      <c r="N414" s="11">
        <f t="shared" si="849"/>
        <v>6572</v>
      </c>
      <c r="O414" s="11">
        <f t="shared" si="786"/>
        <v>640</v>
      </c>
      <c r="P414" s="11" t="str">
        <f t="shared" si="787"/>
        <v xml:space="preserve"> </v>
      </c>
      <c r="Q414" s="13">
        <f t="shared" si="850"/>
        <v>1</v>
      </c>
      <c r="R414" s="11">
        <f t="shared" si="851"/>
        <v>1</v>
      </c>
      <c r="S414" s="11">
        <f t="shared" si="788"/>
        <v>0</v>
      </c>
      <c r="T414" s="11">
        <f t="shared" si="789"/>
        <v>1</v>
      </c>
      <c r="U414" s="11" t="str">
        <f t="shared" si="790"/>
        <v>Piped Network With Pump</v>
      </c>
      <c r="V414" s="11">
        <f t="shared" si="791"/>
        <v>2016</v>
      </c>
      <c r="W414" s="11" t="str">
        <f t="shared" si="792"/>
        <v>Governement (District, Wasac) And Water For People</v>
      </c>
      <c r="X414" s="11" t="str">
        <f t="shared" si="793"/>
        <v>Spring</v>
      </c>
      <c r="Y414" s="11">
        <f t="shared" si="794"/>
        <v>2</v>
      </c>
      <c r="Z414" s="11">
        <f t="shared" si="795"/>
        <v>1</v>
      </c>
      <c r="AA414" s="11">
        <f t="shared" si="796"/>
        <v>1</v>
      </c>
      <c r="AB414" s="11" t="str">
        <f t="shared" si="797"/>
        <v/>
      </c>
      <c r="AC414" s="11">
        <f t="shared" si="798"/>
        <v>1</v>
      </c>
      <c r="AD414" s="11">
        <f t="shared" si="799"/>
        <v>2016</v>
      </c>
      <c r="AE414" s="11">
        <f t="shared" si="800"/>
        <v>1</v>
      </c>
      <c r="AF414" s="11">
        <f t="shared" si="801"/>
        <v>3</v>
      </c>
      <c r="AG414" s="12">
        <f t="shared" si="852"/>
        <v>576000</v>
      </c>
      <c r="AH414" s="12">
        <f t="shared" si="853"/>
        <v>180</v>
      </c>
      <c r="AI414" s="11">
        <f t="shared" si="854"/>
        <v>1</v>
      </c>
      <c r="AJ414" s="11">
        <f t="shared" si="802"/>
        <v>1</v>
      </c>
      <c r="AK414" s="11">
        <f t="shared" si="803"/>
        <v>1</v>
      </c>
      <c r="AL414" s="11">
        <f t="shared" si="804"/>
        <v>2016</v>
      </c>
      <c r="AM414" s="11">
        <f t="shared" si="805"/>
        <v>1</v>
      </c>
      <c r="AN414" s="11">
        <f t="shared" si="806"/>
        <v>2000</v>
      </c>
      <c r="AO414" s="11">
        <f t="shared" si="807"/>
        <v>1</v>
      </c>
      <c r="AP414" s="11">
        <f t="shared" si="808"/>
        <v>3</v>
      </c>
      <c r="AQ414" s="11">
        <f t="shared" si="809"/>
        <v>2016</v>
      </c>
      <c r="AR414" s="11">
        <f t="shared" si="810"/>
        <v>1</v>
      </c>
      <c r="AS414" s="11">
        <f t="shared" si="811"/>
        <v>1</v>
      </c>
      <c r="AT414" s="11">
        <f t="shared" si="812"/>
        <v>6</v>
      </c>
      <c r="AU414" s="11" t="str">
        <f t="shared" si="813"/>
        <v/>
      </c>
      <c r="AV414" s="11">
        <f t="shared" si="814"/>
        <v>2016</v>
      </c>
      <c r="AW414" s="11">
        <f t="shared" si="815"/>
        <v>1</v>
      </c>
      <c r="AX414" s="11">
        <f t="shared" si="816"/>
        <v>1</v>
      </c>
      <c r="AY414" s="11">
        <f t="shared" si="817"/>
        <v>1</v>
      </c>
      <c r="AZ414" s="11">
        <f t="shared" si="818"/>
        <v>2016</v>
      </c>
      <c r="BA414" s="11">
        <f t="shared" si="819"/>
        <v>1</v>
      </c>
      <c r="BB414" s="11">
        <f t="shared" si="820"/>
        <v>2000</v>
      </c>
      <c r="BC414" s="11">
        <f t="shared" si="821"/>
        <v>1</v>
      </c>
      <c r="BD414" s="11">
        <f t="shared" si="822"/>
        <v>3</v>
      </c>
      <c r="BE414" s="11">
        <f t="shared" si="823"/>
        <v>2016</v>
      </c>
      <c r="BF414" s="11">
        <f t="shared" si="824"/>
        <v>1</v>
      </c>
      <c r="BG414" s="11">
        <f t="shared" si="845"/>
        <v>1</v>
      </c>
      <c r="BH414" s="11">
        <f t="shared" si="825"/>
        <v>2016</v>
      </c>
      <c r="BI414" s="11">
        <f t="shared" si="826"/>
        <v>1</v>
      </c>
      <c r="BJ414" s="11">
        <f t="shared" si="827"/>
        <v>0</v>
      </c>
      <c r="BK414" s="11" t="str">
        <f t="shared" si="828"/>
        <v/>
      </c>
      <c r="BL414" s="11" t="str">
        <f t="shared" si="829"/>
        <v xml:space="preserve"> </v>
      </c>
      <c r="BM414" s="11" t="str">
        <f t="shared" si="830"/>
        <v xml:space="preserve"> </v>
      </c>
      <c r="BN414" s="11" t="str">
        <f t="shared" si="831"/>
        <v xml:space="preserve"> </v>
      </c>
      <c r="BO414" s="11" t="str">
        <f t="shared" si="832"/>
        <v xml:space="preserve"> </v>
      </c>
      <c r="BP414" s="11" t="str">
        <f t="shared" si="833"/>
        <v xml:space="preserve"> </v>
      </c>
      <c r="BQ414" s="11" t="str">
        <f t="shared" si="834"/>
        <v>0</v>
      </c>
      <c r="BR414" s="25">
        <f t="shared" si="835"/>
        <v>0</v>
      </c>
      <c r="BS414" s="11" t="str">
        <f t="shared" si="836"/>
        <v>Not Present</v>
      </c>
      <c r="BT414" s="11" t="str">
        <f t="shared" si="837"/>
        <v>0</v>
      </c>
      <c r="BU414" s="12">
        <f t="shared" si="855"/>
        <v>1</v>
      </c>
      <c r="BV414" s="12">
        <f t="shared" si="856"/>
        <v>0</v>
      </c>
      <c r="BW414" s="12">
        <f t="shared" si="846"/>
        <v>1</v>
      </c>
      <c r="BX414" s="12">
        <f t="shared" si="857"/>
        <v>1</v>
      </c>
      <c r="BY414" s="11">
        <f t="shared" si="858"/>
        <v>1</v>
      </c>
      <c r="BZ414" s="11">
        <f t="shared" si="838"/>
        <v>1</v>
      </c>
      <c r="CA414" s="11">
        <f t="shared" si="839"/>
        <v>1</v>
      </c>
      <c r="CB414" s="11">
        <f t="shared" si="840"/>
        <v>2016</v>
      </c>
      <c r="CC414" s="11">
        <f t="shared" si="841"/>
        <v>1</v>
      </c>
      <c r="CD414" s="11" t="str">
        <f t="shared" si="842"/>
        <v>No</v>
      </c>
      <c r="CE414" s="11">
        <f t="shared" si="859"/>
        <v>0</v>
      </c>
      <c r="CF414" s="11">
        <f t="shared" si="860"/>
        <v>0</v>
      </c>
      <c r="CG414" s="11">
        <f t="shared" si="861"/>
        <v>1</v>
      </c>
      <c r="CH414" s="11">
        <f t="shared" si="862"/>
        <v>0</v>
      </c>
      <c r="CI414" s="11">
        <f t="shared" si="843"/>
        <v>1</v>
      </c>
      <c r="CJ414" s="11">
        <f t="shared" si="844"/>
        <v>1</v>
      </c>
    </row>
    <row r="415" spans="1:88" x14ac:dyDescent="0.3">
      <c r="A415" s="11">
        <f t="shared" si="775"/>
        <v>2017</v>
      </c>
      <c r="B415" s="11" t="str">
        <f t="shared" si="776"/>
        <v>03-01-2015 04:54:41 CET</v>
      </c>
      <c r="C415" s="11" t="str">
        <f t="shared" si="777"/>
        <v>Rwanda</v>
      </c>
      <c r="D415" s="11" t="str">
        <f t="shared" si="778"/>
        <v>Rulindo</v>
      </c>
      <c r="E415" s="11" t="str">
        <f t="shared" si="779"/>
        <v>Rukozo</v>
      </c>
      <c r="F415" s="11" t="str">
        <f t="shared" si="780"/>
        <v>Mberuka</v>
      </c>
      <c r="G415" s="11" t="str">
        <f t="shared" si="781"/>
        <v>Mataba</v>
      </c>
      <c r="H415" s="11" t="str">
        <f t="shared" si="782"/>
        <v/>
      </c>
      <c r="I415" s="11" t="str">
        <f t="shared" si="783"/>
        <v/>
      </c>
      <c r="J415" s="11" t="str">
        <f t="shared" si="784"/>
        <v>Kabonanyoni</v>
      </c>
      <c r="K415" s="11">
        <f t="shared" si="785"/>
        <v>75</v>
      </c>
      <c r="L415" s="11">
        <f t="shared" si="847"/>
        <v>7894</v>
      </c>
      <c r="M415" s="11">
        <f t="shared" si="848"/>
        <v>30</v>
      </c>
      <c r="N415" s="11">
        <f t="shared" si="849"/>
        <v>263.13333333333333</v>
      </c>
      <c r="O415" s="11">
        <f t="shared" si="786"/>
        <v>70</v>
      </c>
      <c r="P415" s="11">
        <f t="shared" si="787"/>
        <v>5</v>
      </c>
      <c r="Q415" s="13">
        <f t="shared" si="850"/>
        <v>0.93333333333333335</v>
      </c>
      <c r="R415" s="11">
        <f t="shared" si="851"/>
        <v>0</v>
      </c>
      <c r="S415" s="11">
        <f t="shared" si="788"/>
        <v>1</v>
      </c>
      <c r="T415" s="11">
        <f t="shared" si="789"/>
        <v>1</v>
      </c>
      <c r="U415" s="11" t="str">
        <f t="shared" si="790"/>
        <v>Piped Network With Pump</v>
      </c>
      <c r="V415" s="11">
        <f t="shared" si="791"/>
        <v>2015</v>
      </c>
      <c r="W415" s="11" t="str">
        <f t="shared" si="792"/>
        <v>Governement (District, Wasac) And Water For People</v>
      </c>
      <c r="X415" s="11" t="str">
        <f t="shared" si="793"/>
        <v>Spring</v>
      </c>
      <c r="Y415" s="11">
        <f t="shared" si="794"/>
        <v>5</v>
      </c>
      <c r="Z415" s="11">
        <f t="shared" si="795"/>
        <v>1</v>
      </c>
      <c r="AA415" s="11">
        <f t="shared" si="796"/>
        <v>1</v>
      </c>
      <c r="AB415" s="11" t="str">
        <f t="shared" si="797"/>
        <v>"Springbox" --Intake Structure At A Spring</v>
      </c>
      <c r="AC415" s="11">
        <f t="shared" si="798"/>
        <v>5</v>
      </c>
      <c r="AD415" s="11">
        <f t="shared" si="799"/>
        <v>2015</v>
      </c>
      <c r="AE415" s="11">
        <f t="shared" si="800"/>
        <v>1</v>
      </c>
      <c r="AF415" s="11">
        <f t="shared" si="801"/>
        <v>15</v>
      </c>
      <c r="AG415" s="12">
        <f t="shared" si="852"/>
        <v>115200</v>
      </c>
      <c r="AH415" s="12">
        <f t="shared" si="853"/>
        <v>329.14285714285717</v>
      </c>
      <c r="AI415" s="11">
        <f t="shared" si="854"/>
        <v>1</v>
      </c>
      <c r="AJ415" s="11">
        <f t="shared" si="802"/>
        <v>1</v>
      </c>
      <c r="AK415" s="11">
        <f t="shared" si="803"/>
        <v>1</v>
      </c>
      <c r="AL415" s="11">
        <f t="shared" si="804"/>
        <v>2015</v>
      </c>
      <c r="AM415" s="11">
        <f t="shared" si="805"/>
        <v>1</v>
      </c>
      <c r="AN415" s="11">
        <f t="shared" si="806"/>
        <v>720</v>
      </c>
      <c r="AO415" s="11">
        <f t="shared" si="807"/>
        <v>1</v>
      </c>
      <c r="AP415" s="11">
        <f t="shared" si="808"/>
        <v>19</v>
      </c>
      <c r="AQ415" s="11">
        <f t="shared" si="809"/>
        <v>2015</v>
      </c>
      <c r="AR415" s="11">
        <f t="shared" si="810"/>
        <v>1</v>
      </c>
      <c r="AS415" s="11">
        <f t="shared" si="811"/>
        <v>1</v>
      </c>
      <c r="AT415" s="11">
        <f t="shared" si="812"/>
        <v>10</v>
      </c>
      <c r="AU415" s="11" t="str">
        <f t="shared" si="813"/>
        <v>Pressure Break Tank|Distribution Chamber</v>
      </c>
      <c r="AV415" s="11">
        <f t="shared" si="814"/>
        <v>2015</v>
      </c>
      <c r="AW415" s="11">
        <f t="shared" si="815"/>
        <v>1</v>
      </c>
      <c r="AX415" s="11">
        <f t="shared" si="816"/>
        <v>1</v>
      </c>
      <c r="AY415" s="11">
        <f t="shared" si="817"/>
        <v>3</v>
      </c>
      <c r="AZ415" s="11">
        <f t="shared" si="818"/>
        <v>2015</v>
      </c>
      <c r="BA415" s="11">
        <f t="shared" si="819"/>
        <v>1</v>
      </c>
      <c r="BB415" s="11">
        <f t="shared" si="820"/>
        <v>19000</v>
      </c>
      <c r="BC415" s="11">
        <f t="shared" si="821"/>
        <v>1</v>
      </c>
      <c r="BD415" s="11">
        <f t="shared" si="822"/>
        <v>2</v>
      </c>
      <c r="BE415" s="11">
        <f t="shared" si="823"/>
        <v>2016</v>
      </c>
      <c r="BF415" s="11">
        <f t="shared" si="824"/>
        <v>1</v>
      </c>
      <c r="BG415" s="11">
        <f t="shared" si="845"/>
        <v>1</v>
      </c>
      <c r="BH415" s="11">
        <f t="shared" si="825"/>
        <v>2016</v>
      </c>
      <c r="BI415" s="11">
        <f t="shared" si="826"/>
        <v>1</v>
      </c>
      <c r="BJ415" s="11">
        <f t="shared" si="827"/>
        <v>0</v>
      </c>
      <c r="BK415" s="11" t="str">
        <f t="shared" si="828"/>
        <v/>
      </c>
      <c r="BL415" s="11" t="str">
        <f t="shared" si="829"/>
        <v xml:space="preserve"> </v>
      </c>
      <c r="BM415" s="11" t="str">
        <f t="shared" si="830"/>
        <v xml:space="preserve"> </v>
      </c>
      <c r="BN415" s="11" t="str">
        <f t="shared" si="831"/>
        <v xml:space="preserve"> </v>
      </c>
      <c r="BO415" s="11" t="str">
        <f t="shared" si="832"/>
        <v xml:space="preserve"> </v>
      </c>
      <c r="BP415" s="11" t="str">
        <f t="shared" si="833"/>
        <v xml:space="preserve"> </v>
      </c>
      <c r="BQ415" s="11" t="str">
        <f t="shared" si="834"/>
        <v>0</v>
      </c>
      <c r="BR415" s="25">
        <f t="shared" si="835"/>
        <v>0</v>
      </c>
      <c r="BS415" s="11" t="str">
        <f t="shared" si="836"/>
        <v>Not Present</v>
      </c>
      <c r="BT415" s="11" t="str">
        <f t="shared" si="837"/>
        <v>0</v>
      </c>
      <c r="BU415" s="12">
        <f t="shared" si="855"/>
        <v>1</v>
      </c>
      <c r="BV415" s="12">
        <f t="shared" si="856"/>
        <v>0</v>
      </c>
      <c r="BW415" s="12">
        <f t="shared" si="846"/>
        <v>1</v>
      </c>
      <c r="BX415" s="12">
        <f t="shared" si="857"/>
        <v>1</v>
      </c>
      <c r="BY415" s="11">
        <f t="shared" si="858"/>
        <v>1</v>
      </c>
      <c r="BZ415" s="11">
        <f t="shared" si="838"/>
        <v>1</v>
      </c>
      <c r="CA415" s="11">
        <f t="shared" si="839"/>
        <v>31</v>
      </c>
      <c r="CB415" s="11">
        <f t="shared" si="840"/>
        <v>2015</v>
      </c>
      <c r="CC415" s="11">
        <f t="shared" si="841"/>
        <v>1</v>
      </c>
      <c r="CD415" s="11" t="str">
        <f t="shared" si="842"/>
        <v>No</v>
      </c>
      <c r="CE415" s="11">
        <f t="shared" si="859"/>
        <v>0</v>
      </c>
      <c r="CF415" s="11">
        <f t="shared" si="860"/>
        <v>0</v>
      </c>
      <c r="CG415" s="11">
        <f t="shared" si="861"/>
        <v>1</v>
      </c>
      <c r="CH415" s="11">
        <f t="shared" si="862"/>
        <v>0</v>
      </c>
      <c r="CI415" s="11">
        <f t="shared" si="843"/>
        <v>1</v>
      </c>
      <c r="CJ415" s="11">
        <f t="shared" si="844"/>
        <v>1</v>
      </c>
    </row>
    <row r="416" spans="1:88" x14ac:dyDescent="0.3">
      <c r="A416" s="11">
        <f t="shared" si="775"/>
        <v>2017</v>
      </c>
      <c r="B416" s="11" t="str">
        <f t="shared" si="776"/>
        <v>24-04-2017 23:17:04 CEST</v>
      </c>
      <c r="C416" s="11" t="str">
        <f t="shared" si="777"/>
        <v>Rwanda</v>
      </c>
      <c r="D416" s="11" t="str">
        <f t="shared" si="778"/>
        <v>Rulindo</v>
      </c>
      <c r="E416" s="11" t="str">
        <f t="shared" si="779"/>
        <v>Ntarabana</v>
      </c>
      <c r="F416" s="11" t="str">
        <f t="shared" si="780"/>
        <v>Kiyanza</v>
      </c>
      <c r="G416" s="11" t="str">
        <f t="shared" si="781"/>
        <v>Kabirizi</v>
      </c>
      <c r="H416" s="11" t="str">
        <f t="shared" si="782"/>
        <v/>
      </c>
      <c r="I416" s="11" t="str">
        <f t="shared" si="783"/>
        <v/>
      </c>
      <c r="J416" s="11" t="str">
        <f t="shared" si="784"/>
        <v>Rwamugaza network</v>
      </c>
      <c r="K416" s="11">
        <f t="shared" si="785"/>
        <v>148</v>
      </c>
      <c r="L416" s="11">
        <f t="shared" si="847"/>
        <v>14106</v>
      </c>
      <c r="M416" s="11">
        <f t="shared" si="848"/>
        <v>35</v>
      </c>
      <c r="N416" s="11">
        <f t="shared" si="849"/>
        <v>403.02857142857141</v>
      </c>
      <c r="O416" s="11">
        <f t="shared" si="786"/>
        <v>148</v>
      </c>
      <c r="P416" s="11" t="str">
        <f t="shared" si="787"/>
        <v xml:space="preserve"> </v>
      </c>
      <c r="Q416" s="13">
        <f t="shared" si="850"/>
        <v>1</v>
      </c>
      <c r="R416" s="11">
        <f t="shared" si="851"/>
        <v>1</v>
      </c>
      <c r="S416" s="11">
        <f t="shared" si="788"/>
        <v>0</v>
      </c>
      <c r="T416" s="11">
        <f t="shared" si="789"/>
        <v>1</v>
      </c>
      <c r="U416" s="11" t="str">
        <f t="shared" si="790"/>
        <v>Piped Network -- Gravity Only</v>
      </c>
      <c r="V416" s="11">
        <f t="shared" si="791"/>
        <v>2003</v>
      </c>
      <c r="W416" s="11" t="str">
        <f t="shared" si="792"/>
        <v>Government</v>
      </c>
      <c r="X416" s="11" t="str">
        <f t="shared" si="793"/>
        <v>Spring</v>
      </c>
      <c r="Y416" s="11">
        <f t="shared" si="794"/>
        <v>2</v>
      </c>
      <c r="Z416" s="11">
        <f t="shared" si="795"/>
        <v>1</v>
      </c>
      <c r="AA416" s="11">
        <f t="shared" si="796"/>
        <v>1</v>
      </c>
      <c r="AB416" s="11" t="str">
        <f t="shared" si="797"/>
        <v/>
      </c>
      <c r="AC416" s="11">
        <f t="shared" si="798"/>
        <v>1</v>
      </c>
      <c r="AD416" s="11">
        <f t="shared" si="799"/>
        <v>2003</v>
      </c>
      <c r="AE416" s="11">
        <f t="shared" si="800"/>
        <v>1</v>
      </c>
      <c r="AF416" s="11">
        <f t="shared" si="801"/>
        <v>3</v>
      </c>
      <c r="AG416" s="12">
        <f t="shared" si="852"/>
        <v>576000</v>
      </c>
      <c r="AH416" s="12">
        <f t="shared" si="853"/>
        <v>778.37837837837833</v>
      </c>
      <c r="AI416" s="11">
        <f t="shared" si="854"/>
        <v>1</v>
      </c>
      <c r="AJ416" s="11">
        <f t="shared" si="802"/>
        <v>1</v>
      </c>
      <c r="AK416" s="11">
        <f t="shared" si="803"/>
        <v>2</v>
      </c>
      <c r="AL416" s="11">
        <f t="shared" si="804"/>
        <v>2003</v>
      </c>
      <c r="AM416" s="11">
        <f t="shared" si="805"/>
        <v>1</v>
      </c>
      <c r="AN416" s="11">
        <f t="shared" si="806"/>
        <v>35000</v>
      </c>
      <c r="AO416" s="11">
        <f t="shared" si="807"/>
        <v>1</v>
      </c>
      <c r="AP416" s="11">
        <f t="shared" si="808"/>
        <v>7</v>
      </c>
      <c r="AQ416" s="11">
        <f t="shared" si="809"/>
        <v>2003</v>
      </c>
      <c r="AR416" s="11">
        <f t="shared" si="810"/>
        <v>1</v>
      </c>
      <c r="AS416" s="11">
        <f t="shared" si="811"/>
        <v>1</v>
      </c>
      <c r="AT416" s="11">
        <f t="shared" si="812"/>
        <v>14</v>
      </c>
      <c r="AU416" s="11" t="str">
        <f t="shared" si="813"/>
        <v/>
      </c>
      <c r="AV416" s="11">
        <f t="shared" si="814"/>
        <v>2003</v>
      </c>
      <c r="AW416" s="11">
        <f t="shared" si="815"/>
        <v>1</v>
      </c>
      <c r="AX416" s="11">
        <f t="shared" si="816"/>
        <v>1</v>
      </c>
      <c r="AY416" s="11">
        <f t="shared" si="817"/>
        <v>1</v>
      </c>
      <c r="AZ416" s="11">
        <f t="shared" si="818"/>
        <v>2003</v>
      </c>
      <c r="BA416" s="11">
        <f t="shared" si="819"/>
        <v>1</v>
      </c>
      <c r="BB416" s="11">
        <f t="shared" si="820"/>
        <v>35000</v>
      </c>
      <c r="BC416" s="11">
        <f t="shared" si="821"/>
        <v>0</v>
      </c>
      <c r="BD416" s="11" t="str">
        <f t="shared" si="822"/>
        <v xml:space="preserve"> </v>
      </c>
      <c r="BE416" s="11" t="str">
        <f t="shared" si="823"/>
        <v xml:space="preserve"> </v>
      </c>
      <c r="BF416" s="11" t="str">
        <f t="shared" si="824"/>
        <v xml:space="preserve"> </v>
      </c>
      <c r="BG416" s="11" t="str">
        <f t="shared" si="845"/>
        <v xml:space="preserve"> </v>
      </c>
      <c r="BH416" s="11" t="str">
        <f t="shared" si="825"/>
        <v xml:space="preserve"> </v>
      </c>
      <c r="BI416" s="11" t="str">
        <f t="shared" si="826"/>
        <v xml:space="preserve"> </v>
      </c>
      <c r="BJ416" s="11">
        <f t="shared" si="827"/>
        <v>0</v>
      </c>
      <c r="BK416" s="11" t="str">
        <f t="shared" si="828"/>
        <v/>
      </c>
      <c r="BL416" s="11" t="str">
        <f t="shared" si="829"/>
        <v xml:space="preserve"> </v>
      </c>
      <c r="BM416" s="11" t="str">
        <f t="shared" si="830"/>
        <v xml:space="preserve"> </v>
      </c>
      <c r="BN416" s="11" t="str">
        <f t="shared" si="831"/>
        <v xml:space="preserve"> </v>
      </c>
      <c r="BO416" s="11" t="str">
        <f t="shared" si="832"/>
        <v xml:space="preserve"> </v>
      </c>
      <c r="BP416" s="11" t="str">
        <f t="shared" si="833"/>
        <v xml:space="preserve"> </v>
      </c>
      <c r="BQ416" s="11" t="str">
        <f t="shared" si="834"/>
        <v>0</v>
      </c>
      <c r="BR416" s="25">
        <f t="shared" si="835"/>
        <v>0</v>
      </c>
      <c r="BS416" s="11" t="str">
        <f t="shared" si="836"/>
        <v>Not Present</v>
      </c>
      <c r="BT416" s="11" t="str">
        <f t="shared" si="837"/>
        <v>0</v>
      </c>
      <c r="BU416" s="12">
        <f t="shared" si="855"/>
        <v>1</v>
      </c>
      <c r="BV416" s="12">
        <f t="shared" si="856"/>
        <v>0</v>
      </c>
      <c r="BW416" s="12">
        <f t="shared" si="846"/>
        <v>1</v>
      </c>
      <c r="BX416" s="12">
        <f t="shared" si="857"/>
        <v>1</v>
      </c>
      <c r="BY416" s="11">
        <f t="shared" si="858"/>
        <v>1</v>
      </c>
      <c r="BZ416" s="11">
        <f t="shared" si="838"/>
        <v>1</v>
      </c>
      <c r="CA416" s="11">
        <f t="shared" si="839"/>
        <v>1</v>
      </c>
      <c r="CB416" s="11">
        <f t="shared" si="840"/>
        <v>2013</v>
      </c>
      <c r="CC416" s="11">
        <f t="shared" si="841"/>
        <v>1</v>
      </c>
      <c r="CD416" s="11" t="str">
        <f t="shared" si="842"/>
        <v>No</v>
      </c>
      <c r="CE416" s="11">
        <f t="shared" si="859"/>
        <v>0</v>
      </c>
      <c r="CF416" s="11">
        <f t="shared" si="860"/>
        <v>0</v>
      </c>
      <c r="CG416" s="11">
        <f t="shared" si="861"/>
        <v>1</v>
      </c>
      <c r="CH416" s="11">
        <f t="shared" si="862"/>
        <v>0</v>
      </c>
      <c r="CI416" s="11">
        <f t="shared" si="843"/>
        <v>1</v>
      </c>
      <c r="CJ416" s="11">
        <f t="shared" si="844"/>
        <v>1</v>
      </c>
    </row>
    <row r="417" spans="1:88" x14ac:dyDescent="0.3">
      <c r="A417" s="11">
        <f t="shared" si="775"/>
        <v>2017</v>
      </c>
      <c r="B417" s="11" t="str">
        <f t="shared" si="776"/>
        <v>23-03-2017 10:10:42 CET</v>
      </c>
      <c r="C417" s="11" t="str">
        <f t="shared" si="777"/>
        <v>Rwanda</v>
      </c>
      <c r="D417" s="11" t="str">
        <f t="shared" si="778"/>
        <v>Rulindo</v>
      </c>
      <c r="E417" s="11" t="str">
        <f t="shared" si="779"/>
        <v>Murambi</v>
      </c>
      <c r="F417" s="11" t="str">
        <f t="shared" si="780"/>
        <v>Bubangu</v>
      </c>
      <c r="G417" s="11" t="str">
        <f t="shared" si="781"/>
        <v>Ruhunga</v>
      </c>
      <c r="H417" s="11" t="str">
        <f t="shared" si="782"/>
        <v/>
      </c>
      <c r="I417" s="11" t="str">
        <f t="shared" si="783"/>
        <v/>
      </c>
      <c r="J417" s="11" t="str">
        <f t="shared" si="784"/>
        <v>Mutagata Motorised Network</v>
      </c>
      <c r="K417" s="11">
        <f t="shared" si="785"/>
        <v>112</v>
      </c>
      <c r="L417" s="11">
        <f t="shared" si="847"/>
        <v>26296</v>
      </c>
      <c r="M417" s="11">
        <f t="shared" si="848"/>
        <v>49</v>
      </c>
      <c r="N417" s="11">
        <f t="shared" si="849"/>
        <v>536.65306122448976</v>
      </c>
      <c r="O417" s="11">
        <f t="shared" si="786"/>
        <v>112</v>
      </c>
      <c r="P417" s="11" t="str">
        <f t="shared" si="787"/>
        <v xml:space="preserve"> </v>
      </c>
      <c r="Q417" s="13">
        <f t="shared" si="850"/>
        <v>1</v>
      </c>
      <c r="R417" s="11">
        <f t="shared" si="851"/>
        <v>1</v>
      </c>
      <c r="S417" s="11">
        <f t="shared" si="788"/>
        <v>0</v>
      </c>
      <c r="T417" s="11">
        <f t="shared" si="789"/>
        <v>1</v>
      </c>
      <c r="U417" s="11" t="str">
        <f t="shared" si="790"/>
        <v>Piped Network With Pump</v>
      </c>
      <c r="V417" s="11">
        <f t="shared" si="791"/>
        <v>1987</v>
      </c>
      <c r="W417" s="11" t="str">
        <f t="shared" si="792"/>
        <v>Governement (District, Wasac) And Water For People</v>
      </c>
      <c r="X417" s="11" t="str">
        <f t="shared" si="793"/>
        <v>Spring</v>
      </c>
      <c r="Y417" s="11">
        <f t="shared" si="794"/>
        <v>1</v>
      </c>
      <c r="Z417" s="11">
        <f t="shared" si="795"/>
        <v>1</v>
      </c>
      <c r="AA417" s="11">
        <f t="shared" si="796"/>
        <v>1</v>
      </c>
      <c r="AB417" s="11" t="str">
        <f t="shared" si="797"/>
        <v>"Springbox" --Intake Structure At A Spring</v>
      </c>
      <c r="AC417" s="11">
        <f t="shared" si="798"/>
        <v>1</v>
      </c>
      <c r="AD417" s="11">
        <f t="shared" si="799"/>
        <v>2007</v>
      </c>
      <c r="AE417" s="11">
        <f t="shared" si="800"/>
        <v>1</v>
      </c>
      <c r="AF417" s="11">
        <f t="shared" si="801"/>
        <v>5</v>
      </c>
      <c r="AG417" s="12">
        <f t="shared" si="852"/>
        <v>345600</v>
      </c>
      <c r="AH417" s="12">
        <f t="shared" si="853"/>
        <v>617.14285714285711</v>
      </c>
      <c r="AI417" s="11">
        <f t="shared" si="854"/>
        <v>1</v>
      </c>
      <c r="AJ417" s="11">
        <f t="shared" si="802"/>
        <v>1</v>
      </c>
      <c r="AK417" s="11">
        <f t="shared" si="803"/>
        <v>1</v>
      </c>
      <c r="AL417" s="11">
        <f t="shared" si="804"/>
        <v>2016</v>
      </c>
      <c r="AM417" s="11">
        <f t="shared" si="805"/>
        <v>1</v>
      </c>
      <c r="AN417" s="11">
        <f t="shared" si="806"/>
        <v>1900</v>
      </c>
      <c r="AO417" s="11">
        <f t="shared" si="807"/>
        <v>1</v>
      </c>
      <c r="AP417" s="11">
        <f t="shared" si="808"/>
        <v>39</v>
      </c>
      <c r="AQ417" s="11">
        <f t="shared" si="809"/>
        <v>2016</v>
      </c>
      <c r="AR417" s="11">
        <f t="shared" si="810"/>
        <v>1</v>
      </c>
      <c r="AS417" s="11">
        <f t="shared" si="811"/>
        <v>1</v>
      </c>
      <c r="AT417" s="11">
        <f t="shared" si="812"/>
        <v>17</v>
      </c>
      <c r="AU417" s="11" t="str">
        <f t="shared" si="813"/>
        <v>Pressure Break Tank|Distribution Chamber|Washout And Air Release</v>
      </c>
      <c r="AV417" s="11">
        <f t="shared" si="814"/>
        <v>2016</v>
      </c>
      <c r="AW417" s="11">
        <f t="shared" si="815"/>
        <v>1</v>
      </c>
      <c r="AX417" s="11">
        <f t="shared" si="816"/>
        <v>1</v>
      </c>
      <c r="AY417" s="11">
        <f t="shared" si="817"/>
        <v>6</v>
      </c>
      <c r="AZ417" s="11">
        <f t="shared" si="818"/>
        <v>2016</v>
      </c>
      <c r="BA417" s="11">
        <f t="shared" si="819"/>
        <v>1</v>
      </c>
      <c r="BB417" s="11">
        <f t="shared" si="820"/>
        <v>40000</v>
      </c>
      <c r="BC417" s="11">
        <f t="shared" si="821"/>
        <v>1</v>
      </c>
      <c r="BD417" s="11">
        <f t="shared" si="822"/>
        <v>5</v>
      </c>
      <c r="BE417" s="11">
        <f t="shared" si="823"/>
        <v>2017</v>
      </c>
      <c r="BF417" s="11">
        <f t="shared" si="824"/>
        <v>1</v>
      </c>
      <c r="BG417" s="11">
        <f t="shared" si="845"/>
        <v>1</v>
      </c>
      <c r="BH417" s="11">
        <f t="shared" si="825"/>
        <v>2016</v>
      </c>
      <c r="BI417" s="11">
        <f t="shared" si="826"/>
        <v>1</v>
      </c>
      <c r="BJ417" s="11">
        <f t="shared" si="827"/>
        <v>1</v>
      </c>
      <c r="BK417" s="11" t="str">
        <f t="shared" si="828"/>
        <v>Disinfection/Chlorination</v>
      </c>
      <c r="BL417" s="11">
        <f t="shared" si="829"/>
        <v>2017</v>
      </c>
      <c r="BM417" s="11">
        <f t="shared" si="830"/>
        <v>1</v>
      </c>
      <c r="BN417" s="11">
        <f t="shared" si="831"/>
        <v>0</v>
      </c>
      <c r="BO417" s="11" t="str">
        <f t="shared" si="832"/>
        <v xml:space="preserve"> </v>
      </c>
      <c r="BP417" s="11" t="str">
        <f t="shared" si="833"/>
        <v xml:space="preserve"> </v>
      </c>
      <c r="BQ417" s="11" t="str">
        <f t="shared" si="834"/>
        <v>0</v>
      </c>
      <c r="BR417" s="25">
        <f t="shared" si="835"/>
        <v>0</v>
      </c>
      <c r="BS417" s="11" t="str">
        <f t="shared" si="836"/>
        <v>Not Present</v>
      </c>
      <c r="BT417" s="11" t="str">
        <f t="shared" si="837"/>
        <v>0</v>
      </c>
      <c r="BU417" s="12">
        <f t="shared" si="855"/>
        <v>1</v>
      </c>
      <c r="BV417" s="12">
        <f t="shared" si="856"/>
        <v>0</v>
      </c>
      <c r="BW417" s="12">
        <f t="shared" si="846"/>
        <v>1</v>
      </c>
      <c r="BX417" s="12">
        <f t="shared" si="857"/>
        <v>1</v>
      </c>
      <c r="BY417" s="11">
        <f t="shared" si="858"/>
        <v>1</v>
      </c>
      <c r="BZ417" s="11">
        <f t="shared" si="838"/>
        <v>1</v>
      </c>
      <c r="CA417" s="11">
        <f t="shared" si="839"/>
        <v>6</v>
      </c>
      <c r="CB417" s="11">
        <f t="shared" si="840"/>
        <v>2016</v>
      </c>
      <c r="CC417" s="11">
        <f t="shared" si="841"/>
        <v>1</v>
      </c>
      <c r="CD417" s="11" t="str">
        <f t="shared" si="842"/>
        <v>No</v>
      </c>
      <c r="CE417" s="11">
        <f t="shared" si="859"/>
        <v>0</v>
      </c>
      <c r="CF417" s="11">
        <f t="shared" si="860"/>
        <v>0</v>
      </c>
      <c r="CG417" s="11">
        <f t="shared" si="861"/>
        <v>1</v>
      </c>
      <c r="CH417" s="11">
        <f t="shared" si="862"/>
        <v>0</v>
      </c>
      <c r="CI417" s="11">
        <f t="shared" si="843"/>
        <v>1</v>
      </c>
      <c r="CJ417" s="11">
        <f t="shared" si="844"/>
        <v>1</v>
      </c>
    </row>
    <row r="418" spans="1:88" x14ac:dyDescent="0.3">
      <c r="A418" s="11">
        <f t="shared" si="775"/>
        <v>2017</v>
      </c>
      <c r="B418" s="11" t="str">
        <f t="shared" si="776"/>
        <v>16-03-2017 08:53:24 CET</v>
      </c>
      <c r="C418" s="11" t="str">
        <f t="shared" si="777"/>
        <v>Rwanda</v>
      </c>
      <c r="D418" s="11" t="str">
        <f t="shared" si="778"/>
        <v>Rulindo</v>
      </c>
      <c r="E418" s="11" t="str">
        <f t="shared" si="779"/>
        <v>Mbogo</v>
      </c>
      <c r="F418" s="11" t="str">
        <f t="shared" si="780"/>
        <v>Bukoro</v>
      </c>
      <c r="G418" s="11" t="str">
        <f t="shared" si="781"/>
        <v>Bukoro</v>
      </c>
      <c r="H418" s="11" t="str">
        <f t="shared" si="782"/>
        <v/>
      </c>
      <c r="I418" s="11" t="str">
        <f t="shared" si="783"/>
        <v/>
      </c>
      <c r="J418" s="11" t="str">
        <f t="shared" si="784"/>
        <v>Musenge Network</v>
      </c>
      <c r="K418" s="11">
        <f t="shared" si="785"/>
        <v>186</v>
      </c>
      <c r="L418" s="11">
        <f t="shared" si="847"/>
        <v>6074</v>
      </c>
      <c r="M418" s="11">
        <f t="shared" si="848"/>
        <v>29</v>
      </c>
      <c r="N418" s="11">
        <f t="shared" si="849"/>
        <v>209.44827586206895</v>
      </c>
      <c r="O418" s="11">
        <f t="shared" si="786"/>
        <v>41</v>
      </c>
      <c r="P418" s="11">
        <f t="shared" si="787"/>
        <v>145</v>
      </c>
      <c r="Q418" s="13">
        <f t="shared" si="850"/>
        <v>0.22043010752688172</v>
      </c>
      <c r="R418" s="11">
        <f t="shared" si="851"/>
        <v>0</v>
      </c>
      <c r="S418" s="11">
        <f t="shared" si="788"/>
        <v>1</v>
      </c>
      <c r="T418" s="11">
        <f t="shared" si="789"/>
        <v>1</v>
      </c>
      <c r="U418" s="11" t="str">
        <f t="shared" si="790"/>
        <v>Piped Network With Pump</v>
      </c>
      <c r="V418" s="11">
        <f t="shared" si="791"/>
        <v>2014</v>
      </c>
      <c r="W418" s="11" t="str">
        <f t="shared" si="792"/>
        <v/>
      </c>
      <c r="X418" s="11" t="str">
        <f t="shared" si="793"/>
        <v>Spring</v>
      </c>
      <c r="Y418" s="11">
        <f t="shared" si="794"/>
        <v>1</v>
      </c>
      <c r="Z418" s="11">
        <f t="shared" si="795"/>
        <v>1</v>
      </c>
      <c r="AA418" s="11">
        <f t="shared" si="796"/>
        <v>1</v>
      </c>
      <c r="AB418" s="11" t="str">
        <f t="shared" si="797"/>
        <v>"Springbox" --Intake Structure At A Spring</v>
      </c>
      <c r="AC418" s="11">
        <f t="shared" si="798"/>
        <v>1</v>
      </c>
      <c r="AD418" s="11">
        <f t="shared" si="799"/>
        <v>2014</v>
      </c>
      <c r="AE418" s="11">
        <f t="shared" si="800"/>
        <v>1</v>
      </c>
      <c r="AF418" s="11">
        <f t="shared" si="801"/>
        <v>4.4400000000000004</v>
      </c>
      <c r="AG418" s="12">
        <f t="shared" si="852"/>
        <v>389189.18918918911</v>
      </c>
      <c r="AH418" s="12">
        <f t="shared" si="853"/>
        <v>1898.4838497033616</v>
      </c>
      <c r="AI418" s="11">
        <f t="shared" si="854"/>
        <v>1</v>
      </c>
      <c r="AJ418" s="11">
        <f t="shared" si="802"/>
        <v>1</v>
      </c>
      <c r="AK418" s="11">
        <f t="shared" si="803"/>
        <v>1</v>
      </c>
      <c r="AL418" s="11">
        <f t="shared" si="804"/>
        <v>2014</v>
      </c>
      <c r="AM418" s="11">
        <f t="shared" si="805"/>
        <v>1</v>
      </c>
      <c r="AN418" s="11">
        <f t="shared" si="806"/>
        <v>3000</v>
      </c>
      <c r="AO418" s="11">
        <f t="shared" si="807"/>
        <v>1</v>
      </c>
      <c r="AP418" s="11">
        <f t="shared" si="808"/>
        <v>16</v>
      </c>
      <c r="AQ418" s="11">
        <f t="shared" si="809"/>
        <v>2014</v>
      </c>
      <c r="AR418" s="11">
        <f t="shared" si="810"/>
        <v>1</v>
      </c>
      <c r="AS418" s="11">
        <f t="shared" si="811"/>
        <v>1</v>
      </c>
      <c r="AT418" s="11">
        <f t="shared" si="812"/>
        <v>8</v>
      </c>
      <c r="AU418" s="11" t="str">
        <f t="shared" si="813"/>
        <v>Distribution Chamber</v>
      </c>
      <c r="AV418" s="11">
        <f t="shared" si="814"/>
        <v>2014</v>
      </c>
      <c r="AW418" s="11">
        <f t="shared" si="815"/>
        <v>2</v>
      </c>
      <c r="AX418" s="11">
        <f t="shared" si="816"/>
        <v>1</v>
      </c>
      <c r="AY418" s="11">
        <f t="shared" si="817"/>
        <v>3</v>
      </c>
      <c r="AZ418" s="11">
        <f t="shared" si="818"/>
        <v>2014</v>
      </c>
      <c r="BA418" s="11">
        <f t="shared" si="819"/>
        <v>2</v>
      </c>
      <c r="BB418" s="11">
        <f t="shared" si="820"/>
        <v>20000</v>
      </c>
      <c r="BC418" s="11">
        <f t="shared" si="821"/>
        <v>1</v>
      </c>
      <c r="BD418" s="11">
        <f t="shared" si="822"/>
        <v>2</v>
      </c>
      <c r="BE418" s="11">
        <f t="shared" si="823"/>
        <v>2014</v>
      </c>
      <c r="BF418" s="11">
        <f t="shared" si="824"/>
        <v>2</v>
      </c>
      <c r="BG418" s="11">
        <f t="shared" si="845"/>
        <v>1</v>
      </c>
      <c r="BH418" s="11">
        <f t="shared" si="825"/>
        <v>2014</v>
      </c>
      <c r="BI418" s="11">
        <f t="shared" si="826"/>
        <v>1</v>
      </c>
      <c r="BJ418" s="11">
        <f t="shared" si="827"/>
        <v>0</v>
      </c>
      <c r="BK418" s="11" t="str">
        <f t="shared" si="828"/>
        <v/>
      </c>
      <c r="BL418" s="11" t="str">
        <f t="shared" si="829"/>
        <v xml:space="preserve"> </v>
      </c>
      <c r="BM418" s="11" t="str">
        <f t="shared" si="830"/>
        <v xml:space="preserve"> </v>
      </c>
      <c r="BN418" s="11" t="str">
        <f t="shared" si="831"/>
        <v xml:space="preserve"> </v>
      </c>
      <c r="BO418" s="11" t="str">
        <f t="shared" si="832"/>
        <v xml:space="preserve"> </v>
      </c>
      <c r="BP418" s="11" t="str">
        <f t="shared" si="833"/>
        <v xml:space="preserve"> </v>
      </c>
      <c r="BQ418" s="11" t="str">
        <f t="shared" si="834"/>
        <v>0</v>
      </c>
      <c r="BR418" s="25">
        <f t="shared" si="835"/>
        <v>0</v>
      </c>
      <c r="BS418" s="11" t="str">
        <f t="shared" si="836"/>
        <v>Not Present</v>
      </c>
      <c r="BT418" s="11" t="str">
        <f t="shared" si="837"/>
        <v>0</v>
      </c>
      <c r="BU418" s="12">
        <f t="shared" si="855"/>
        <v>1</v>
      </c>
      <c r="BV418" s="12">
        <f t="shared" si="856"/>
        <v>0</v>
      </c>
      <c r="BW418" s="12">
        <f t="shared" si="846"/>
        <v>1</v>
      </c>
      <c r="BX418" s="12">
        <f t="shared" si="857"/>
        <v>1</v>
      </c>
      <c r="BY418" s="11">
        <f t="shared" si="858"/>
        <v>1</v>
      </c>
      <c r="BZ418" s="11">
        <f t="shared" si="838"/>
        <v>1</v>
      </c>
      <c r="CA418" s="11">
        <f t="shared" si="839"/>
        <v>28</v>
      </c>
      <c r="CB418" s="11">
        <f t="shared" si="840"/>
        <v>2014</v>
      </c>
      <c r="CC418" s="11">
        <f t="shared" si="841"/>
        <v>3</v>
      </c>
      <c r="CD418" s="11" t="str">
        <f t="shared" si="842"/>
        <v>Yes</v>
      </c>
      <c r="CE418" s="11">
        <f t="shared" si="859"/>
        <v>8</v>
      </c>
      <c r="CF418" s="11">
        <f t="shared" si="860"/>
        <v>30</v>
      </c>
      <c r="CG418" s="11">
        <f t="shared" si="861"/>
        <v>0</v>
      </c>
      <c r="CH418" s="11">
        <f t="shared" si="862"/>
        <v>240</v>
      </c>
      <c r="CI418" s="11">
        <f t="shared" si="843"/>
        <v>0</v>
      </c>
      <c r="CJ418" s="11">
        <f t="shared" si="844"/>
        <v>3</v>
      </c>
    </row>
    <row r="419" spans="1:88" x14ac:dyDescent="0.3">
      <c r="A419" s="11">
        <f t="shared" si="775"/>
        <v>2017</v>
      </c>
      <c r="B419" s="11" t="str">
        <f t="shared" si="776"/>
        <v>24-04-2017 23:36:24 CEST</v>
      </c>
      <c r="C419" s="11" t="str">
        <f t="shared" si="777"/>
        <v>Rwanda</v>
      </c>
      <c r="D419" s="11" t="str">
        <f t="shared" si="778"/>
        <v>Rulindo</v>
      </c>
      <c r="E419" s="11" t="str">
        <f t="shared" si="779"/>
        <v>Ntarabana</v>
      </c>
      <c r="F419" s="11" t="str">
        <f t="shared" si="780"/>
        <v>Kiyanza</v>
      </c>
      <c r="G419" s="11" t="str">
        <f t="shared" si="781"/>
        <v>Nyagasozi</v>
      </c>
      <c r="H419" s="11" t="str">
        <f t="shared" si="782"/>
        <v/>
      </c>
      <c r="I419" s="11" t="str">
        <f t="shared" si="783"/>
        <v/>
      </c>
      <c r="J419" s="11" t="str">
        <f t="shared" si="784"/>
        <v>Rwamugaza network</v>
      </c>
      <c r="K419" s="11">
        <f t="shared" si="785"/>
        <v>197</v>
      </c>
      <c r="L419" s="11">
        <f t="shared" si="847"/>
        <v>14106</v>
      </c>
      <c r="M419" s="11">
        <f t="shared" si="848"/>
        <v>35</v>
      </c>
      <c r="N419" s="11">
        <f t="shared" si="849"/>
        <v>403.02857142857141</v>
      </c>
      <c r="O419" s="11">
        <f t="shared" si="786"/>
        <v>197</v>
      </c>
      <c r="P419" s="11" t="str">
        <f t="shared" si="787"/>
        <v xml:space="preserve"> </v>
      </c>
      <c r="Q419" s="13">
        <f t="shared" si="850"/>
        <v>1</v>
      </c>
      <c r="R419" s="11">
        <f t="shared" si="851"/>
        <v>1</v>
      </c>
      <c r="S419" s="11">
        <f t="shared" si="788"/>
        <v>0</v>
      </c>
      <c r="T419" s="11">
        <f t="shared" si="789"/>
        <v>1</v>
      </c>
      <c r="U419" s="11" t="str">
        <f t="shared" si="790"/>
        <v>Piped Network With Pump</v>
      </c>
      <c r="V419" s="11">
        <f t="shared" si="791"/>
        <v>2014</v>
      </c>
      <c r="W419" s="11" t="str">
        <f t="shared" si="792"/>
        <v>Governement (District, Wasac) And Water For People</v>
      </c>
      <c r="X419" s="11" t="str">
        <f t="shared" si="793"/>
        <v>Spring</v>
      </c>
      <c r="Y419" s="11">
        <f t="shared" si="794"/>
        <v>2</v>
      </c>
      <c r="Z419" s="11">
        <f t="shared" si="795"/>
        <v>1</v>
      </c>
      <c r="AA419" s="11">
        <f t="shared" si="796"/>
        <v>1</v>
      </c>
      <c r="AB419" s="11" t="str">
        <f t="shared" si="797"/>
        <v>Null</v>
      </c>
      <c r="AC419" s="11">
        <f t="shared" si="798"/>
        <v>1</v>
      </c>
      <c r="AD419" s="11">
        <f t="shared" si="799"/>
        <v>2014</v>
      </c>
      <c r="AE419" s="11">
        <f t="shared" si="800"/>
        <v>1</v>
      </c>
      <c r="AF419" s="11">
        <f t="shared" si="801"/>
        <v>3</v>
      </c>
      <c r="AG419" s="12">
        <f t="shared" si="852"/>
        <v>576000</v>
      </c>
      <c r="AH419" s="12">
        <f t="shared" si="853"/>
        <v>584.7715736040609</v>
      </c>
      <c r="AI419" s="11">
        <f t="shared" si="854"/>
        <v>1</v>
      </c>
      <c r="AJ419" s="11">
        <f t="shared" si="802"/>
        <v>1</v>
      </c>
      <c r="AK419" s="11">
        <f t="shared" si="803"/>
        <v>2</v>
      </c>
      <c r="AL419" s="11">
        <f t="shared" si="804"/>
        <v>2014</v>
      </c>
      <c r="AM419" s="11">
        <f t="shared" si="805"/>
        <v>1</v>
      </c>
      <c r="AN419" s="11">
        <f t="shared" si="806"/>
        <v>35000</v>
      </c>
      <c r="AO419" s="11">
        <f t="shared" si="807"/>
        <v>1</v>
      </c>
      <c r="AP419" s="11">
        <f t="shared" si="808"/>
        <v>7</v>
      </c>
      <c r="AQ419" s="11">
        <f t="shared" si="809"/>
        <v>2014</v>
      </c>
      <c r="AR419" s="11">
        <f t="shared" si="810"/>
        <v>1</v>
      </c>
      <c r="AS419" s="11">
        <f t="shared" si="811"/>
        <v>1</v>
      </c>
      <c r="AT419" s="11">
        <f t="shared" si="812"/>
        <v>14</v>
      </c>
      <c r="AU419" s="11" t="str">
        <f t="shared" si="813"/>
        <v/>
      </c>
      <c r="AV419" s="11">
        <f t="shared" si="814"/>
        <v>2014</v>
      </c>
      <c r="AW419" s="11">
        <f t="shared" si="815"/>
        <v>1</v>
      </c>
      <c r="AX419" s="11">
        <f t="shared" si="816"/>
        <v>1</v>
      </c>
      <c r="AY419" s="11">
        <f t="shared" si="817"/>
        <v>1</v>
      </c>
      <c r="AZ419" s="11">
        <f t="shared" si="818"/>
        <v>2014</v>
      </c>
      <c r="BA419" s="11">
        <f t="shared" si="819"/>
        <v>1</v>
      </c>
      <c r="BB419" s="11">
        <f t="shared" si="820"/>
        <v>35000</v>
      </c>
      <c r="BC419" s="11">
        <f t="shared" si="821"/>
        <v>0</v>
      </c>
      <c r="BD419" s="11" t="str">
        <f t="shared" si="822"/>
        <v xml:space="preserve"> </v>
      </c>
      <c r="BE419" s="11" t="str">
        <f t="shared" si="823"/>
        <v xml:space="preserve"> </v>
      </c>
      <c r="BF419" s="11" t="str">
        <f t="shared" si="824"/>
        <v xml:space="preserve"> </v>
      </c>
      <c r="BG419" s="11" t="str">
        <f t="shared" si="845"/>
        <v xml:space="preserve"> </v>
      </c>
      <c r="BH419" s="11" t="str">
        <f t="shared" si="825"/>
        <v xml:space="preserve"> </v>
      </c>
      <c r="BI419" s="11" t="str">
        <f t="shared" si="826"/>
        <v xml:space="preserve"> </v>
      </c>
      <c r="BJ419" s="11">
        <f t="shared" si="827"/>
        <v>0</v>
      </c>
      <c r="BK419" s="11" t="str">
        <f t="shared" si="828"/>
        <v/>
      </c>
      <c r="BL419" s="11" t="str">
        <f t="shared" si="829"/>
        <v xml:space="preserve"> </v>
      </c>
      <c r="BM419" s="11" t="str">
        <f t="shared" si="830"/>
        <v xml:space="preserve"> </v>
      </c>
      <c r="BN419" s="11" t="str">
        <f t="shared" si="831"/>
        <v xml:space="preserve"> </v>
      </c>
      <c r="BO419" s="11" t="str">
        <f t="shared" si="832"/>
        <v xml:space="preserve"> </v>
      </c>
      <c r="BP419" s="11" t="str">
        <f t="shared" si="833"/>
        <v xml:space="preserve"> </v>
      </c>
      <c r="BQ419" s="11" t="str">
        <f t="shared" si="834"/>
        <v>0</v>
      </c>
      <c r="BR419" s="25">
        <f t="shared" si="835"/>
        <v>0</v>
      </c>
      <c r="BS419" s="11" t="str">
        <f t="shared" si="836"/>
        <v>Not Present</v>
      </c>
      <c r="BT419" s="11" t="str">
        <f t="shared" si="837"/>
        <v>0</v>
      </c>
      <c r="BU419" s="12">
        <f t="shared" si="855"/>
        <v>1</v>
      </c>
      <c r="BV419" s="12">
        <f t="shared" si="856"/>
        <v>0</v>
      </c>
      <c r="BW419" s="12">
        <f t="shared" si="846"/>
        <v>1</v>
      </c>
      <c r="BX419" s="12">
        <f t="shared" si="857"/>
        <v>1</v>
      </c>
      <c r="BY419" s="11">
        <f t="shared" si="858"/>
        <v>1</v>
      </c>
      <c r="BZ419" s="11">
        <f t="shared" si="838"/>
        <v>1</v>
      </c>
      <c r="CA419" s="11">
        <f t="shared" si="839"/>
        <v>1</v>
      </c>
      <c r="CB419" s="11">
        <f t="shared" si="840"/>
        <v>2014</v>
      </c>
      <c r="CC419" s="11">
        <f t="shared" si="841"/>
        <v>2</v>
      </c>
      <c r="CD419" s="11" t="str">
        <f t="shared" si="842"/>
        <v>Yes</v>
      </c>
      <c r="CE419" s="11">
        <f t="shared" si="859"/>
        <v>2</v>
      </c>
      <c r="CF419" s="11">
        <f t="shared" si="860"/>
        <v>120</v>
      </c>
      <c r="CG419" s="11">
        <f t="shared" si="861"/>
        <v>0</v>
      </c>
      <c r="CH419" s="11">
        <f t="shared" si="862"/>
        <v>240</v>
      </c>
      <c r="CI419" s="11">
        <f t="shared" si="843"/>
        <v>0</v>
      </c>
      <c r="CJ419" s="11">
        <f t="shared" si="844"/>
        <v>2</v>
      </c>
    </row>
    <row r="420" spans="1:88" x14ac:dyDescent="0.3">
      <c r="A420" s="11">
        <f t="shared" si="775"/>
        <v>2017</v>
      </c>
      <c r="B420" s="11" t="str">
        <f t="shared" si="776"/>
        <v>11-03-2017 09:10:48 CET</v>
      </c>
      <c r="C420" s="11" t="str">
        <f t="shared" si="777"/>
        <v>Rwanda</v>
      </c>
      <c r="D420" s="11" t="str">
        <f t="shared" si="778"/>
        <v>Rulindo</v>
      </c>
      <c r="E420" s="11" t="str">
        <f t="shared" si="779"/>
        <v>Rukozo</v>
      </c>
      <c r="F420" s="11" t="str">
        <f t="shared" si="780"/>
        <v>Bwimo</v>
      </c>
      <c r="G420" s="11" t="str">
        <f t="shared" si="781"/>
        <v>Gatwa</v>
      </c>
      <c r="H420" s="11" t="str">
        <f t="shared" si="782"/>
        <v/>
      </c>
      <c r="I420" s="11" t="str">
        <f t="shared" si="783"/>
        <v/>
      </c>
      <c r="J420" s="11" t="str">
        <f t="shared" si="784"/>
        <v>Nyamagana</v>
      </c>
      <c r="K420" s="11">
        <f t="shared" si="785"/>
        <v>850</v>
      </c>
      <c r="L420" s="11">
        <f t="shared" si="847"/>
        <v>20456</v>
      </c>
      <c r="M420" s="11">
        <f t="shared" si="848"/>
        <v>36</v>
      </c>
      <c r="N420" s="11">
        <f t="shared" si="849"/>
        <v>568.22222222222217</v>
      </c>
      <c r="O420" s="11">
        <f t="shared" si="786"/>
        <v>850</v>
      </c>
      <c r="P420" s="11" t="str">
        <f t="shared" si="787"/>
        <v xml:space="preserve"> </v>
      </c>
      <c r="Q420" s="13">
        <f t="shared" si="850"/>
        <v>1</v>
      </c>
      <c r="R420" s="11">
        <f t="shared" si="851"/>
        <v>1</v>
      </c>
      <c r="S420" s="11">
        <f t="shared" si="788"/>
        <v>0</v>
      </c>
      <c r="T420" s="11">
        <f t="shared" si="789"/>
        <v>1</v>
      </c>
      <c r="U420" s="11" t="str">
        <f t="shared" si="790"/>
        <v>Piped Network -- Gravity Only</v>
      </c>
      <c r="V420" s="11">
        <f t="shared" si="791"/>
        <v>2011</v>
      </c>
      <c r="W420" s="11" t="str">
        <f t="shared" si="792"/>
        <v>Government And African Development Bank</v>
      </c>
      <c r="X420" s="11" t="str">
        <f t="shared" si="793"/>
        <v>Spring</v>
      </c>
      <c r="Y420" s="11">
        <f t="shared" si="794"/>
        <v>2</v>
      </c>
      <c r="Z420" s="11">
        <f t="shared" si="795"/>
        <v>1</v>
      </c>
      <c r="AA420" s="11">
        <f t="shared" si="796"/>
        <v>1</v>
      </c>
      <c r="AB420" s="11" t="str">
        <f t="shared" si="797"/>
        <v>"Springbox" --Intake Structure At A Spring</v>
      </c>
      <c r="AC420" s="11">
        <f t="shared" si="798"/>
        <v>1</v>
      </c>
      <c r="AD420" s="11">
        <f t="shared" si="799"/>
        <v>2015</v>
      </c>
      <c r="AE420" s="11">
        <f t="shared" si="800"/>
        <v>1</v>
      </c>
      <c r="AF420" s="11">
        <f t="shared" si="801"/>
        <v>5</v>
      </c>
      <c r="AG420" s="12">
        <f t="shared" si="852"/>
        <v>345600</v>
      </c>
      <c r="AH420" s="12">
        <f t="shared" si="853"/>
        <v>81.317647058823525</v>
      </c>
      <c r="AI420" s="11">
        <f t="shared" si="854"/>
        <v>1</v>
      </c>
      <c r="AJ420" s="11">
        <f t="shared" si="802"/>
        <v>1</v>
      </c>
      <c r="AK420" s="11">
        <f t="shared" si="803"/>
        <v>2</v>
      </c>
      <c r="AL420" s="11">
        <f t="shared" si="804"/>
        <v>2015</v>
      </c>
      <c r="AM420" s="11">
        <f t="shared" si="805"/>
        <v>1</v>
      </c>
      <c r="AN420" s="11">
        <f t="shared" si="806"/>
        <v>2100</v>
      </c>
      <c r="AO420" s="11">
        <f t="shared" si="807"/>
        <v>1</v>
      </c>
      <c r="AP420" s="11">
        <f t="shared" si="808"/>
        <v>11</v>
      </c>
      <c r="AQ420" s="11">
        <f t="shared" si="809"/>
        <v>2011</v>
      </c>
      <c r="AR420" s="11">
        <f t="shared" si="810"/>
        <v>1</v>
      </c>
      <c r="AS420" s="11">
        <f t="shared" si="811"/>
        <v>1</v>
      </c>
      <c r="AT420" s="11">
        <f t="shared" si="812"/>
        <v>15</v>
      </c>
      <c r="AU420" s="11" t="str">
        <f t="shared" si="813"/>
        <v>Pressure Break Tank|Distribution Chamber</v>
      </c>
      <c r="AV420" s="11">
        <f t="shared" si="814"/>
        <v>2011</v>
      </c>
      <c r="AW420" s="11">
        <f t="shared" si="815"/>
        <v>1</v>
      </c>
      <c r="AX420" s="11">
        <f t="shared" si="816"/>
        <v>1</v>
      </c>
      <c r="AY420" s="11">
        <f t="shared" si="817"/>
        <v>3</v>
      </c>
      <c r="AZ420" s="11">
        <f t="shared" si="818"/>
        <v>2011</v>
      </c>
      <c r="BA420" s="11">
        <f t="shared" si="819"/>
        <v>2</v>
      </c>
      <c r="BB420" s="11">
        <f t="shared" si="820"/>
        <v>37000</v>
      </c>
      <c r="BC420" s="11">
        <f t="shared" si="821"/>
        <v>0</v>
      </c>
      <c r="BD420" s="11" t="str">
        <f t="shared" si="822"/>
        <v xml:space="preserve"> </v>
      </c>
      <c r="BE420" s="11" t="str">
        <f t="shared" si="823"/>
        <v xml:space="preserve"> </v>
      </c>
      <c r="BF420" s="11" t="str">
        <f t="shared" si="824"/>
        <v xml:space="preserve"> </v>
      </c>
      <c r="BG420" s="11" t="str">
        <f t="shared" si="845"/>
        <v xml:space="preserve"> </v>
      </c>
      <c r="BH420" s="11" t="str">
        <f t="shared" si="825"/>
        <v xml:space="preserve"> </v>
      </c>
      <c r="BI420" s="11" t="str">
        <f t="shared" si="826"/>
        <v xml:space="preserve"> </v>
      </c>
      <c r="BJ420" s="11">
        <f t="shared" si="827"/>
        <v>0</v>
      </c>
      <c r="BK420" s="11" t="str">
        <f t="shared" si="828"/>
        <v/>
      </c>
      <c r="BL420" s="11" t="str">
        <f t="shared" si="829"/>
        <v xml:space="preserve"> </v>
      </c>
      <c r="BM420" s="11" t="str">
        <f t="shared" si="830"/>
        <v xml:space="preserve"> </v>
      </c>
      <c r="BN420" s="11" t="str">
        <f t="shared" si="831"/>
        <v xml:space="preserve"> </v>
      </c>
      <c r="BO420" s="11" t="str">
        <f t="shared" si="832"/>
        <v xml:space="preserve"> </v>
      </c>
      <c r="BP420" s="11" t="str">
        <f t="shared" si="833"/>
        <v xml:space="preserve"> </v>
      </c>
      <c r="BQ420" s="11" t="str">
        <f t="shared" si="834"/>
        <v>0</v>
      </c>
      <c r="BR420" s="25">
        <f t="shared" si="835"/>
        <v>0</v>
      </c>
      <c r="BS420" s="11" t="str">
        <f t="shared" si="836"/>
        <v>Not Present</v>
      </c>
      <c r="BT420" s="11" t="str">
        <f t="shared" si="837"/>
        <v>0</v>
      </c>
      <c r="BU420" s="12">
        <f t="shared" si="855"/>
        <v>1</v>
      </c>
      <c r="BV420" s="12">
        <f t="shared" si="856"/>
        <v>0</v>
      </c>
      <c r="BW420" s="12">
        <f t="shared" si="846"/>
        <v>1</v>
      </c>
      <c r="BX420" s="12">
        <f t="shared" si="857"/>
        <v>1</v>
      </c>
      <c r="BY420" s="11">
        <f t="shared" si="858"/>
        <v>1</v>
      </c>
      <c r="BZ420" s="11">
        <f t="shared" si="838"/>
        <v>1</v>
      </c>
      <c r="CA420" s="11">
        <f t="shared" si="839"/>
        <v>29</v>
      </c>
      <c r="CB420" s="11">
        <f t="shared" si="840"/>
        <v>2011</v>
      </c>
      <c r="CC420" s="11">
        <f t="shared" si="841"/>
        <v>1</v>
      </c>
      <c r="CD420" s="11" t="str">
        <f t="shared" si="842"/>
        <v>Yes</v>
      </c>
      <c r="CE420" s="11">
        <f t="shared" si="859"/>
        <v>10</v>
      </c>
      <c r="CF420" s="11">
        <f t="shared" si="860"/>
        <v>32</v>
      </c>
      <c r="CG420" s="11">
        <f t="shared" si="861"/>
        <v>0</v>
      </c>
      <c r="CH420" s="11">
        <f t="shared" si="862"/>
        <v>320</v>
      </c>
      <c r="CI420" s="11">
        <f t="shared" si="843"/>
        <v>1</v>
      </c>
      <c r="CJ420" s="11">
        <f t="shared" si="844"/>
        <v>2</v>
      </c>
    </row>
    <row r="421" spans="1:88" x14ac:dyDescent="0.3">
      <c r="A421" s="11">
        <f t="shared" si="775"/>
        <v>2017</v>
      </c>
      <c r="B421" s="11" t="str">
        <f t="shared" si="776"/>
        <v>12-03-2017 18:41:14 CET</v>
      </c>
      <c r="C421" s="11" t="str">
        <f t="shared" si="777"/>
        <v>Rwanda</v>
      </c>
      <c r="D421" s="11" t="str">
        <f t="shared" si="778"/>
        <v>Rulindo</v>
      </c>
      <c r="E421" s="11" t="str">
        <f t="shared" si="779"/>
        <v>Base</v>
      </c>
      <c r="F421" s="11" t="str">
        <f t="shared" si="780"/>
        <v>Gitare</v>
      </c>
      <c r="G421" s="11" t="str">
        <f t="shared" si="781"/>
        <v>Gisiza</v>
      </c>
      <c r="H421" s="11" t="str">
        <f t="shared" si="782"/>
        <v/>
      </c>
      <c r="I421" s="11" t="str">
        <f t="shared" si="783"/>
        <v/>
      </c>
      <c r="J421" s="11" t="str">
        <f t="shared" si="784"/>
        <v>Rwicanyoni</v>
      </c>
      <c r="K421" s="11">
        <f t="shared" si="785"/>
        <v>116</v>
      </c>
      <c r="L421" s="11">
        <f t="shared" si="847"/>
        <v>698</v>
      </c>
      <c r="M421" s="11">
        <f t="shared" si="848"/>
        <v>7</v>
      </c>
      <c r="N421" s="11">
        <f t="shared" si="849"/>
        <v>99.714285714285708</v>
      </c>
      <c r="O421" s="11">
        <f t="shared" si="786"/>
        <v>110</v>
      </c>
      <c r="P421" s="11">
        <f t="shared" si="787"/>
        <v>6</v>
      </c>
      <c r="Q421" s="13">
        <f t="shared" si="850"/>
        <v>0.94827586206896552</v>
      </c>
      <c r="R421" s="11">
        <f t="shared" si="851"/>
        <v>0</v>
      </c>
      <c r="S421" s="11">
        <f t="shared" si="788"/>
        <v>1</v>
      </c>
      <c r="T421" s="11">
        <f t="shared" si="789"/>
        <v>1</v>
      </c>
      <c r="U421" s="11" t="str">
        <f t="shared" si="790"/>
        <v>Piped Network -- Gravity Only</v>
      </c>
      <c r="V421" s="11">
        <f t="shared" si="791"/>
        <v>2016</v>
      </c>
      <c r="W421" s="11" t="str">
        <f t="shared" si="792"/>
        <v>Governement (District, Wasac) And Water For People</v>
      </c>
      <c r="X421" s="11" t="str">
        <f t="shared" si="793"/>
        <v>Spring</v>
      </c>
      <c r="Y421" s="11">
        <f t="shared" si="794"/>
        <v>2</v>
      </c>
      <c r="Z421" s="11">
        <f t="shared" si="795"/>
        <v>1</v>
      </c>
      <c r="AA421" s="11">
        <f t="shared" si="796"/>
        <v>1</v>
      </c>
      <c r="AB421" s="11" t="str">
        <f t="shared" si="797"/>
        <v>"Springbox" --Intake Structure At A Spring</v>
      </c>
      <c r="AC421" s="11">
        <f t="shared" si="798"/>
        <v>2</v>
      </c>
      <c r="AD421" s="11">
        <f t="shared" si="799"/>
        <v>2016</v>
      </c>
      <c r="AE421" s="11">
        <f t="shared" si="800"/>
        <v>1</v>
      </c>
      <c r="AF421" s="11">
        <f t="shared" si="801"/>
        <v>10</v>
      </c>
      <c r="AG421" s="12">
        <f t="shared" si="852"/>
        <v>172800</v>
      </c>
      <c r="AH421" s="12">
        <f t="shared" si="853"/>
        <v>314.18181818181819</v>
      </c>
      <c r="AI421" s="11">
        <f t="shared" si="854"/>
        <v>1</v>
      </c>
      <c r="AJ421" s="11">
        <f t="shared" si="802"/>
        <v>1</v>
      </c>
      <c r="AK421" s="11">
        <f t="shared" si="803"/>
        <v>1</v>
      </c>
      <c r="AL421" s="11">
        <f t="shared" si="804"/>
        <v>2016</v>
      </c>
      <c r="AM421" s="11">
        <f t="shared" si="805"/>
        <v>1</v>
      </c>
      <c r="AN421" s="11">
        <f t="shared" si="806"/>
        <v>8600</v>
      </c>
      <c r="AO421" s="11">
        <f t="shared" si="807"/>
        <v>1</v>
      </c>
      <c r="AP421" s="11">
        <f t="shared" si="808"/>
        <v>3</v>
      </c>
      <c r="AQ421" s="11">
        <f t="shared" si="809"/>
        <v>2016</v>
      </c>
      <c r="AR421" s="11">
        <f t="shared" si="810"/>
        <v>1</v>
      </c>
      <c r="AS421" s="11">
        <f t="shared" si="811"/>
        <v>0</v>
      </c>
      <c r="AT421" s="11" t="str">
        <f t="shared" si="812"/>
        <v xml:space="preserve"> </v>
      </c>
      <c r="AU421" s="11" t="str">
        <f t="shared" si="813"/>
        <v/>
      </c>
      <c r="AV421" s="11" t="str">
        <f t="shared" si="814"/>
        <v xml:space="preserve"> </v>
      </c>
      <c r="AW421" s="11" t="str">
        <f t="shared" si="815"/>
        <v xml:space="preserve"> </v>
      </c>
      <c r="AX421" s="11">
        <f t="shared" si="816"/>
        <v>0</v>
      </c>
      <c r="AY421" s="11" t="str">
        <f t="shared" si="817"/>
        <v xml:space="preserve"> </v>
      </c>
      <c r="AZ421" s="11" t="str">
        <f t="shared" si="818"/>
        <v xml:space="preserve"> </v>
      </c>
      <c r="BA421" s="11" t="str">
        <f t="shared" si="819"/>
        <v xml:space="preserve"> </v>
      </c>
      <c r="BB421" s="11" t="str">
        <f t="shared" si="820"/>
        <v xml:space="preserve"> </v>
      </c>
      <c r="BC421" s="11">
        <f t="shared" si="821"/>
        <v>0</v>
      </c>
      <c r="BD421" s="11" t="str">
        <f t="shared" si="822"/>
        <v xml:space="preserve"> </v>
      </c>
      <c r="BE421" s="11" t="str">
        <f t="shared" si="823"/>
        <v xml:space="preserve"> </v>
      </c>
      <c r="BF421" s="11" t="str">
        <f t="shared" si="824"/>
        <v xml:space="preserve"> </v>
      </c>
      <c r="BG421" s="11" t="str">
        <f t="shared" si="845"/>
        <v xml:space="preserve"> </v>
      </c>
      <c r="BH421" s="11" t="str">
        <f t="shared" si="825"/>
        <v xml:space="preserve"> </v>
      </c>
      <c r="BI421" s="11" t="str">
        <f t="shared" si="826"/>
        <v xml:space="preserve"> </v>
      </c>
      <c r="BJ421" s="11">
        <f t="shared" si="827"/>
        <v>0</v>
      </c>
      <c r="BK421" s="11" t="str">
        <f t="shared" si="828"/>
        <v/>
      </c>
      <c r="BL421" s="11" t="str">
        <f t="shared" si="829"/>
        <v xml:space="preserve"> </v>
      </c>
      <c r="BM421" s="11" t="str">
        <f t="shared" si="830"/>
        <v xml:space="preserve"> </v>
      </c>
      <c r="BN421" s="11" t="str">
        <f t="shared" si="831"/>
        <v xml:space="preserve"> </v>
      </c>
      <c r="BO421" s="11" t="str">
        <f t="shared" si="832"/>
        <v xml:space="preserve"> </v>
      </c>
      <c r="BP421" s="11" t="str">
        <f t="shared" si="833"/>
        <v xml:space="preserve"> </v>
      </c>
      <c r="BQ421" s="11" t="str">
        <f t="shared" si="834"/>
        <v>0</v>
      </c>
      <c r="BR421" s="25">
        <f t="shared" si="835"/>
        <v>0</v>
      </c>
      <c r="BS421" s="11" t="str">
        <f t="shared" si="836"/>
        <v>Not Present</v>
      </c>
      <c r="BT421" s="11" t="str">
        <f t="shared" si="837"/>
        <v>0</v>
      </c>
      <c r="BU421" s="12">
        <f t="shared" si="855"/>
        <v>1</v>
      </c>
      <c r="BV421" s="12">
        <f t="shared" si="856"/>
        <v>0</v>
      </c>
      <c r="BW421" s="12">
        <f t="shared" si="846"/>
        <v>1</v>
      </c>
      <c r="BX421" s="12">
        <f t="shared" si="857"/>
        <v>1</v>
      </c>
      <c r="BY421" s="11">
        <f t="shared" si="858"/>
        <v>1</v>
      </c>
      <c r="BZ421" s="11">
        <f t="shared" si="838"/>
        <v>1</v>
      </c>
      <c r="CA421" s="11">
        <f t="shared" si="839"/>
        <v>2</v>
      </c>
      <c r="CB421" s="11">
        <f t="shared" si="840"/>
        <v>2016</v>
      </c>
      <c r="CC421" s="11">
        <f t="shared" si="841"/>
        <v>1</v>
      </c>
      <c r="CD421" s="11" t="str">
        <f t="shared" si="842"/>
        <v>No</v>
      </c>
      <c r="CE421" s="11">
        <f t="shared" si="859"/>
        <v>0</v>
      </c>
      <c r="CF421" s="11">
        <f t="shared" si="860"/>
        <v>0</v>
      </c>
      <c r="CG421" s="11">
        <f t="shared" si="861"/>
        <v>1</v>
      </c>
      <c r="CH421" s="11">
        <f t="shared" si="862"/>
        <v>0</v>
      </c>
      <c r="CI421" s="11">
        <f t="shared" si="843"/>
        <v>1</v>
      </c>
      <c r="CJ421" s="11">
        <f t="shared" si="844"/>
        <v>1</v>
      </c>
    </row>
    <row r="422" spans="1:88" x14ac:dyDescent="0.3">
      <c r="A422" s="11">
        <f t="shared" si="775"/>
        <v>2017</v>
      </c>
      <c r="B422" s="11" t="str">
        <f t="shared" si="776"/>
        <v>08-03-2017 22:37:09 CET</v>
      </c>
      <c r="C422" s="11" t="str">
        <f t="shared" si="777"/>
        <v>Rwanda</v>
      </c>
      <c r="D422" s="11" t="str">
        <f t="shared" si="778"/>
        <v>Rulindo</v>
      </c>
      <c r="E422" s="11" t="str">
        <f t="shared" si="779"/>
        <v>Shyorongi</v>
      </c>
      <c r="F422" s="11" t="str">
        <f t="shared" si="780"/>
        <v>Rutonde</v>
      </c>
      <c r="G422" s="11" t="str">
        <f t="shared" si="781"/>
        <v>Bugarura</v>
      </c>
      <c r="H422" s="11" t="str">
        <f t="shared" si="782"/>
        <v/>
      </c>
      <c r="I422" s="11" t="str">
        <f t="shared" si="783"/>
        <v/>
      </c>
      <c r="J422" s="11" t="str">
        <f t="shared" si="784"/>
        <v>kirikumuryango network</v>
      </c>
      <c r="K422" s="11">
        <f t="shared" si="785"/>
        <v>119</v>
      </c>
      <c r="L422" s="11">
        <f t="shared" si="847"/>
        <v>0</v>
      </c>
      <c r="M422" s="11">
        <f t="shared" si="848"/>
        <v>26</v>
      </c>
      <c r="N422" s="11">
        <f t="shared" si="849"/>
        <v>0</v>
      </c>
      <c r="O422" s="11">
        <f t="shared" si="786"/>
        <v>61</v>
      </c>
      <c r="P422" s="11">
        <f t="shared" si="787"/>
        <v>58</v>
      </c>
      <c r="Q422" s="13">
        <f t="shared" si="850"/>
        <v>0.51260504201680668</v>
      </c>
      <c r="R422" s="11">
        <f t="shared" si="851"/>
        <v>0</v>
      </c>
      <c r="S422" s="11">
        <f t="shared" si="788"/>
        <v>1</v>
      </c>
      <c r="T422" s="11">
        <f t="shared" si="789"/>
        <v>1</v>
      </c>
      <c r="U422" s="11" t="str">
        <f t="shared" si="790"/>
        <v>Piped Network -- Gravity Only</v>
      </c>
      <c r="V422" s="11">
        <f t="shared" si="791"/>
        <v>2013</v>
      </c>
      <c r="W422" s="11" t="str">
        <f t="shared" si="792"/>
        <v>Governement (District, Wasac) And Water For People</v>
      </c>
      <c r="X422" s="11" t="str">
        <f t="shared" si="793"/>
        <v>Spring</v>
      </c>
      <c r="Y422" s="11">
        <f t="shared" si="794"/>
        <v>1</v>
      </c>
      <c r="Z422" s="11">
        <f t="shared" si="795"/>
        <v>1</v>
      </c>
      <c r="AA422" s="11">
        <f t="shared" si="796"/>
        <v>1</v>
      </c>
      <c r="AB422" s="11" t="str">
        <f t="shared" si="797"/>
        <v>"Springbox" --Intake Structure At A Spring</v>
      </c>
      <c r="AC422" s="11">
        <f t="shared" si="798"/>
        <v>1</v>
      </c>
      <c r="AD422" s="11">
        <f t="shared" si="799"/>
        <v>2013</v>
      </c>
      <c r="AE422" s="11">
        <f t="shared" si="800"/>
        <v>1</v>
      </c>
      <c r="AF422" s="11">
        <f t="shared" si="801"/>
        <v>11</v>
      </c>
      <c r="AG422" s="12">
        <f t="shared" si="852"/>
        <v>157090.90909090909</v>
      </c>
      <c r="AH422" s="12">
        <f t="shared" si="853"/>
        <v>515.05216095380024</v>
      </c>
      <c r="AI422" s="11">
        <f t="shared" si="854"/>
        <v>1</v>
      </c>
      <c r="AJ422" s="11">
        <f t="shared" si="802"/>
        <v>1</v>
      </c>
      <c r="AK422" s="11">
        <f t="shared" si="803"/>
        <v>1</v>
      </c>
      <c r="AL422" s="11">
        <f t="shared" si="804"/>
        <v>2013</v>
      </c>
      <c r="AM422" s="11">
        <f t="shared" si="805"/>
        <v>1</v>
      </c>
      <c r="AN422" s="11">
        <f t="shared" si="806"/>
        <v>500</v>
      </c>
      <c r="AO422" s="11">
        <f t="shared" si="807"/>
        <v>1</v>
      </c>
      <c r="AP422" s="11">
        <f t="shared" si="808"/>
        <v>17</v>
      </c>
      <c r="AQ422" s="11">
        <f t="shared" si="809"/>
        <v>2013</v>
      </c>
      <c r="AR422" s="11">
        <f t="shared" si="810"/>
        <v>1</v>
      </c>
      <c r="AS422" s="11">
        <f t="shared" si="811"/>
        <v>1</v>
      </c>
      <c r="AT422" s="11">
        <f t="shared" si="812"/>
        <v>6</v>
      </c>
      <c r="AU422" s="11" t="str">
        <f t="shared" si="813"/>
        <v>Distribution Chamber|Ventouse, Washout</v>
      </c>
      <c r="AV422" s="11">
        <f t="shared" si="814"/>
        <v>2013</v>
      </c>
      <c r="AW422" s="11">
        <f t="shared" si="815"/>
        <v>1</v>
      </c>
      <c r="AX422" s="11">
        <f t="shared" si="816"/>
        <v>1</v>
      </c>
      <c r="AY422" s="11">
        <f t="shared" si="817"/>
        <v>2</v>
      </c>
      <c r="AZ422" s="11">
        <f t="shared" si="818"/>
        <v>2013</v>
      </c>
      <c r="BA422" s="11">
        <f t="shared" si="819"/>
        <v>1</v>
      </c>
      <c r="BB422" s="11">
        <f t="shared" si="820"/>
        <v>3500</v>
      </c>
      <c r="BC422" s="11">
        <f t="shared" si="821"/>
        <v>0</v>
      </c>
      <c r="BD422" s="11" t="str">
        <f t="shared" si="822"/>
        <v xml:space="preserve"> </v>
      </c>
      <c r="BE422" s="11" t="str">
        <f t="shared" si="823"/>
        <v xml:space="preserve"> </v>
      </c>
      <c r="BF422" s="11" t="str">
        <f t="shared" si="824"/>
        <v xml:space="preserve"> </v>
      </c>
      <c r="BG422" s="11" t="str">
        <f t="shared" si="845"/>
        <v xml:space="preserve"> </v>
      </c>
      <c r="BH422" s="11" t="str">
        <f t="shared" si="825"/>
        <v xml:space="preserve"> </v>
      </c>
      <c r="BI422" s="11" t="str">
        <f t="shared" si="826"/>
        <v xml:space="preserve"> </v>
      </c>
      <c r="BJ422" s="11">
        <f t="shared" si="827"/>
        <v>0</v>
      </c>
      <c r="BK422" s="11" t="str">
        <f t="shared" si="828"/>
        <v/>
      </c>
      <c r="BL422" s="11" t="str">
        <f t="shared" si="829"/>
        <v xml:space="preserve"> </v>
      </c>
      <c r="BM422" s="11" t="str">
        <f t="shared" si="830"/>
        <v xml:space="preserve"> </v>
      </c>
      <c r="BN422" s="11" t="str">
        <f t="shared" si="831"/>
        <v xml:space="preserve"> </v>
      </c>
      <c r="BO422" s="11" t="str">
        <f t="shared" si="832"/>
        <v xml:space="preserve"> </v>
      </c>
      <c r="BP422" s="11" t="str">
        <f t="shared" si="833"/>
        <v xml:space="preserve"> </v>
      </c>
      <c r="BQ422" s="11" t="str">
        <f t="shared" si="834"/>
        <v>0</v>
      </c>
      <c r="BR422" s="25">
        <f t="shared" si="835"/>
        <v>0</v>
      </c>
      <c r="BS422" s="11" t="str">
        <f t="shared" si="836"/>
        <v>Not Present</v>
      </c>
      <c r="BT422" s="11" t="str">
        <f t="shared" si="837"/>
        <v>0</v>
      </c>
      <c r="BU422" s="12">
        <f t="shared" si="855"/>
        <v>1</v>
      </c>
      <c r="BV422" s="12">
        <f t="shared" si="856"/>
        <v>0</v>
      </c>
      <c r="BW422" s="12">
        <f t="shared" si="846"/>
        <v>1</v>
      </c>
      <c r="BX422" s="12">
        <f t="shared" si="857"/>
        <v>1</v>
      </c>
      <c r="BY422" s="11">
        <f t="shared" si="858"/>
        <v>1</v>
      </c>
      <c r="BZ422" s="11">
        <f t="shared" si="838"/>
        <v>1</v>
      </c>
      <c r="CA422" s="11">
        <f t="shared" si="839"/>
        <v>1</v>
      </c>
      <c r="CB422" s="11">
        <f t="shared" si="840"/>
        <v>2013</v>
      </c>
      <c r="CC422" s="11">
        <f t="shared" si="841"/>
        <v>1</v>
      </c>
      <c r="CD422" s="11" t="str">
        <f t="shared" si="842"/>
        <v>No</v>
      </c>
      <c r="CE422" s="11">
        <f t="shared" si="859"/>
        <v>0</v>
      </c>
      <c r="CF422" s="11">
        <f t="shared" si="860"/>
        <v>0</v>
      </c>
      <c r="CG422" s="11">
        <f t="shared" si="861"/>
        <v>1</v>
      </c>
      <c r="CH422" s="11">
        <f t="shared" si="862"/>
        <v>0</v>
      </c>
      <c r="CI422" s="11">
        <f t="shared" si="843"/>
        <v>1</v>
      </c>
      <c r="CJ422" s="11">
        <f t="shared" si="844"/>
        <v>1</v>
      </c>
    </row>
    <row r="423" spans="1:88" x14ac:dyDescent="0.3">
      <c r="A423" s="11">
        <f t="shared" si="775"/>
        <v>2017</v>
      </c>
      <c r="B423" s="11" t="str">
        <f t="shared" si="776"/>
        <v>16-03-2017 08:48:35 CET</v>
      </c>
      <c r="C423" s="11" t="str">
        <f t="shared" si="777"/>
        <v>Rwanda</v>
      </c>
      <c r="D423" s="11" t="str">
        <f t="shared" si="778"/>
        <v>Rulindo</v>
      </c>
      <c r="E423" s="11" t="str">
        <f t="shared" si="779"/>
        <v>Mbogo</v>
      </c>
      <c r="F423" s="11" t="str">
        <f t="shared" si="780"/>
        <v>Rurenge</v>
      </c>
      <c r="G423" s="11" t="str">
        <f t="shared" si="781"/>
        <v>Gicumbi</v>
      </c>
      <c r="H423" s="11" t="str">
        <f t="shared" si="782"/>
        <v/>
      </c>
      <c r="I423" s="11" t="str">
        <f t="shared" si="783"/>
        <v/>
      </c>
      <c r="J423" s="11" t="str">
        <f t="shared" si="784"/>
        <v>Musenge Network</v>
      </c>
      <c r="K423" s="11">
        <f t="shared" si="785"/>
        <v>141</v>
      </c>
      <c r="L423" s="11">
        <f t="shared" si="847"/>
        <v>6074</v>
      </c>
      <c r="M423" s="11">
        <f t="shared" si="848"/>
        <v>29</v>
      </c>
      <c r="N423" s="11">
        <f t="shared" si="849"/>
        <v>209.44827586206895</v>
      </c>
      <c r="O423" s="11">
        <f t="shared" si="786"/>
        <v>30</v>
      </c>
      <c r="P423" s="11">
        <f t="shared" si="787"/>
        <v>111</v>
      </c>
      <c r="Q423" s="13">
        <f t="shared" si="850"/>
        <v>0.21276595744680851</v>
      </c>
      <c r="R423" s="11">
        <f t="shared" si="851"/>
        <v>0</v>
      </c>
      <c r="S423" s="11">
        <f t="shared" si="788"/>
        <v>1</v>
      </c>
      <c r="T423" s="11">
        <f t="shared" si="789"/>
        <v>1</v>
      </c>
      <c r="U423" s="11" t="str">
        <f t="shared" si="790"/>
        <v>Piped Network With Pump</v>
      </c>
      <c r="V423" s="11">
        <f t="shared" si="791"/>
        <v>2014</v>
      </c>
      <c r="W423" s="11" t="str">
        <f t="shared" si="792"/>
        <v/>
      </c>
      <c r="X423" s="11" t="str">
        <f t="shared" si="793"/>
        <v>Spring</v>
      </c>
      <c r="Y423" s="11">
        <f t="shared" si="794"/>
        <v>1</v>
      </c>
      <c r="Z423" s="11">
        <f t="shared" si="795"/>
        <v>1</v>
      </c>
      <c r="AA423" s="11">
        <f t="shared" si="796"/>
        <v>1</v>
      </c>
      <c r="AB423" s="11" t="str">
        <f t="shared" si="797"/>
        <v>"Springbox" --Intake Structure At A Spring</v>
      </c>
      <c r="AC423" s="11">
        <f t="shared" si="798"/>
        <v>1</v>
      </c>
      <c r="AD423" s="11">
        <f t="shared" si="799"/>
        <v>2014</v>
      </c>
      <c r="AE423" s="11">
        <f t="shared" si="800"/>
        <v>1</v>
      </c>
      <c r="AF423" s="11">
        <f t="shared" si="801"/>
        <v>4.4400000000000004</v>
      </c>
      <c r="AG423" s="12">
        <f t="shared" si="852"/>
        <v>389189.18918918911</v>
      </c>
      <c r="AH423" s="12">
        <f t="shared" si="853"/>
        <v>2594.5945945945941</v>
      </c>
      <c r="AI423" s="11">
        <f t="shared" si="854"/>
        <v>1</v>
      </c>
      <c r="AJ423" s="11">
        <f t="shared" si="802"/>
        <v>1</v>
      </c>
      <c r="AK423" s="11">
        <f t="shared" si="803"/>
        <v>1</v>
      </c>
      <c r="AL423" s="11">
        <f t="shared" si="804"/>
        <v>2014</v>
      </c>
      <c r="AM423" s="11">
        <f t="shared" si="805"/>
        <v>1</v>
      </c>
      <c r="AN423" s="11">
        <f t="shared" si="806"/>
        <v>3000</v>
      </c>
      <c r="AO423" s="11">
        <f t="shared" si="807"/>
        <v>1</v>
      </c>
      <c r="AP423" s="11">
        <f t="shared" si="808"/>
        <v>16</v>
      </c>
      <c r="AQ423" s="11">
        <f t="shared" si="809"/>
        <v>2014</v>
      </c>
      <c r="AR423" s="11">
        <f t="shared" si="810"/>
        <v>1</v>
      </c>
      <c r="AS423" s="11">
        <f t="shared" si="811"/>
        <v>1</v>
      </c>
      <c r="AT423" s="11">
        <f t="shared" si="812"/>
        <v>8</v>
      </c>
      <c r="AU423" s="11" t="str">
        <f t="shared" si="813"/>
        <v>Distribution Chamber</v>
      </c>
      <c r="AV423" s="11">
        <f t="shared" si="814"/>
        <v>2014</v>
      </c>
      <c r="AW423" s="11">
        <f t="shared" si="815"/>
        <v>2</v>
      </c>
      <c r="AX423" s="11">
        <f t="shared" si="816"/>
        <v>1</v>
      </c>
      <c r="AY423" s="11">
        <f t="shared" si="817"/>
        <v>3</v>
      </c>
      <c r="AZ423" s="11">
        <f t="shared" si="818"/>
        <v>2014</v>
      </c>
      <c r="BA423" s="11">
        <f t="shared" si="819"/>
        <v>2</v>
      </c>
      <c r="BB423" s="11">
        <f t="shared" si="820"/>
        <v>20000</v>
      </c>
      <c r="BC423" s="11">
        <f t="shared" si="821"/>
        <v>1</v>
      </c>
      <c r="BD423" s="11">
        <f t="shared" si="822"/>
        <v>2</v>
      </c>
      <c r="BE423" s="11">
        <f t="shared" si="823"/>
        <v>2014</v>
      </c>
      <c r="BF423" s="11">
        <f t="shared" si="824"/>
        <v>2</v>
      </c>
      <c r="BG423" s="11">
        <f t="shared" si="845"/>
        <v>1</v>
      </c>
      <c r="BH423" s="11">
        <f t="shared" si="825"/>
        <v>2014</v>
      </c>
      <c r="BI423" s="11">
        <f t="shared" si="826"/>
        <v>1</v>
      </c>
      <c r="BJ423" s="11">
        <f t="shared" si="827"/>
        <v>0</v>
      </c>
      <c r="BK423" s="11" t="str">
        <f t="shared" si="828"/>
        <v/>
      </c>
      <c r="BL423" s="11" t="str">
        <f t="shared" si="829"/>
        <v xml:space="preserve"> </v>
      </c>
      <c r="BM423" s="11" t="str">
        <f t="shared" si="830"/>
        <v xml:space="preserve"> </v>
      </c>
      <c r="BN423" s="11" t="str">
        <f t="shared" si="831"/>
        <v xml:space="preserve"> </v>
      </c>
      <c r="BO423" s="11" t="str">
        <f t="shared" si="832"/>
        <v xml:space="preserve"> </v>
      </c>
      <c r="BP423" s="11" t="str">
        <f t="shared" si="833"/>
        <v xml:space="preserve"> </v>
      </c>
      <c r="BQ423" s="11" t="str">
        <f t="shared" si="834"/>
        <v>0</v>
      </c>
      <c r="BR423" s="25">
        <f t="shared" si="835"/>
        <v>0</v>
      </c>
      <c r="BS423" s="11" t="str">
        <f t="shared" si="836"/>
        <v>Not Present</v>
      </c>
      <c r="BT423" s="11" t="str">
        <f t="shared" si="837"/>
        <v>0</v>
      </c>
      <c r="BU423" s="12">
        <f t="shared" si="855"/>
        <v>1</v>
      </c>
      <c r="BV423" s="12">
        <f t="shared" si="856"/>
        <v>0</v>
      </c>
      <c r="BW423" s="12">
        <f t="shared" si="846"/>
        <v>1</v>
      </c>
      <c r="BX423" s="12">
        <f t="shared" si="857"/>
        <v>1</v>
      </c>
      <c r="BY423" s="11">
        <f t="shared" si="858"/>
        <v>1</v>
      </c>
      <c r="BZ423" s="11">
        <f t="shared" si="838"/>
        <v>1</v>
      </c>
      <c r="CA423" s="11">
        <f t="shared" si="839"/>
        <v>28</v>
      </c>
      <c r="CB423" s="11">
        <f t="shared" si="840"/>
        <v>2014</v>
      </c>
      <c r="CC423" s="11">
        <f t="shared" si="841"/>
        <v>1</v>
      </c>
      <c r="CD423" s="11" t="str">
        <f t="shared" si="842"/>
        <v>No</v>
      </c>
      <c r="CE423" s="11">
        <f t="shared" si="859"/>
        <v>0</v>
      </c>
      <c r="CF423" s="11">
        <f t="shared" si="860"/>
        <v>0</v>
      </c>
      <c r="CG423" s="11">
        <f t="shared" si="861"/>
        <v>1</v>
      </c>
      <c r="CH423" s="11">
        <f t="shared" si="862"/>
        <v>0</v>
      </c>
      <c r="CI423" s="11">
        <f t="shared" si="843"/>
        <v>1</v>
      </c>
      <c r="CJ423" s="11">
        <f t="shared" si="844"/>
        <v>1</v>
      </c>
    </row>
    <row r="424" spans="1:88" x14ac:dyDescent="0.3">
      <c r="A424" s="11">
        <f t="shared" si="775"/>
        <v>2017</v>
      </c>
      <c r="B424" s="11" t="str">
        <f t="shared" si="776"/>
        <v>23-03-2017 05:08:15 CET</v>
      </c>
      <c r="C424" s="11" t="str">
        <f t="shared" si="777"/>
        <v>Rwanda</v>
      </c>
      <c r="D424" s="11" t="str">
        <f t="shared" si="778"/>
        <v>Rulindo</v>
      </c>
      <c r="E424" s="11" t="str">
        <f t="shared" si="779"/>
        <v>Masoro</v>
      </c>
      <c r="F424" s="11" t="str">
        <f t="shared" si="780"/>
        <v>Kivugiza</v>
      </c>
      <c r="G424" s="11" t="str">
        <f t="shared" si="781"/>
        <v>Nyarurembo</v>
      </c>
      <c r="H424" s="11" t="str">
        <f t="shared" si="782"/>
        <v/>
      </c>
      <c r="I424" s="11" t="str">
        <f t="shared" si="783"/>
        <v/>
      </c>
      <c r="J424" s="11" t="str">
        <f t="shared" si="784"/>
        <v>Mutagata motorised network</v>
      </c>
      <c r="K424" s="11">
        <f t="shared" si="785"/>
        <v>325</v>
      </c>
      <c r="L424" s="11">
        <f t="shared" si="847"/>
        <v>26296</v>
      </c>
      <c r="M424" s="11">
        <f t="shared" si="848"/>
        <v>49</v>
      </c>
      <c r="N424" s="11">
        <f t="shared" si="849"/>
        <v>536.65306122448976</v>
      </c>
      <c r="O424" s="11">
        <f t="shared" si="786"/>
        <v>70</v>
      </c>
      <c r="P424" s="11">
        <f t="shared" si="787"/>
        <v>255</v>
      </c>
      <c r="Q424" s="13">
        <f t="shared" si="850"/>
        <v>0.2153846153846154</v>
      </c>
      <c r="R424" s="11">
        <f t="shared" si="851"/>
        <v>0</v>
      </c>
      <c r="S424" s="11">
        <f t="shared" si="788"/>
        <v>0</v>
      </c>
      <c r="T424" s="11">
        <f t="shared" si="789"/>
        <v>1</v>
      </c>
      <c r="U424" s="11" t="str">
        <f t="shared" si="790"/>
        <v>Piped Network With Pump</v>
      </c>
      <c r="V424" s="11">
        <f t="shared" si="791"/>
        <v>1987</v>
      </c>
      <c r="W424" s="11" t="str">
        <f t="shared" si="792"/>
        <v>Governement (District, Wasac) And Water For People</v>
      </c>
      <c r="X424" s="11" t="str">
        <f t="shared" si="793"/>
        <v>Spring</v>
      </c>
      <c r="Y424" s="11">
        <f t="shared" si="794"/>
        <v>1</v>
      </c>
      <c r="Z424" s="11">
        <f t="shared" si="795"/>
        <v>1</v>
      </c>
      <c r="AA424" s="11">
        <f t="shared" si="796"/>
        <v>1</v>
      </c>
      <c r="AB424" s="11" t="str">
        <f t="shared" si="797"/>
        <v>"Springbox" --Intake Structure At A Spring</v>
      </c>
      <c r="AC424" s="11">
        <f t="shared" si="798"/>
        <v>1</v>
      </c>
      <c r="AD424" s="11">
        <f t="shared" si="799"/>
        <v>2007</v>
      </c>
      <c r="AE424" s="11">
        <f t="shared" si="800"/>
        <v>1</v>
      </c>
      <c r="AF424" s="11">
        <f t="shared" si="801"/>
        <v>5</v>
      </c>
      <c r="AG424" s="12">
        <f t="shared" si="852"/>
        <v>345600</v>
      </c>
      <c r="AH424" s="12">
        <f t="shared" si="853"/>
        <v>987.42857142857144</v>
      </c>
      <c r="AI424" s="11">
        <f t="shared" si="854"/>
        <v>1</v>
      </c>
      <c r="AJ424" s="11">
        <f t="shared" si="802"/>
        <v>1</v>
      </c>
      <c r="AK424" s="11">
        <f t="shared" si="803"/>
        <v>1</v>
      </c>
      <c r="AL424" s="11">
        <f t="shared" si="804"/>
        <v>2016</v>
      </c>
      <c r="AM424" s="11">
        <f t="shared" si="805"/>
        <v>1</v>
      </c>
      <c r="AN424" s="11">
        <f t="shared" si="806"/>
        <v>1900</v>
      </c>
      <c r="AO424" s="11">
        <f t="shared" si="807"/>
        <v>1</v>
      </c>
      <c r="AP424" s="11">
        <f t="shared" si="808"/>
        <v>39</v>
      </c>
      <c r="AQ424" s="11">
        <f t="shared" si="809"/>
        <v>2016</v>
      </c>
      <c r="AR424" s="11">
        <f t="shared" si="810"/>
        <v>1</v>
      </c>
      <c r="AS424" s="11">
        <f t="shared" si="811"/>
        <v>1</v>
      </c>
      <c r="AT424" s="11">
        <f t="shared" si="812"/>
        <v>17</v>
      </c>
      <c r="AU424" s="11" t="str">
        <f t="shared" si="813"/>
        <v>Pressure Break Tank|Distribution Chamber|Washout And Air Release</v>
      </c>
      <c r="AV424" s="11">
        <f t="shared" si="814"/>
        <v>2016</v>
      </c>
      <c r="AW424" s="11">
        <f t="shared" si="815"/>
        <v>1</v>
      </c>
      <c r="AX424" s="11">
        <f t="shared" si="816"/>
        <v>1</v>
      </c>
      <c r="AY424" s="11">
        <f t="shared" si="817"/>
        <v>6</v>
      </c>
      <c r="AZ424" s="11">
        <f t="shared" si="818"/>
        <v>2016</v>
      </c>
      <c r="BA424" s="11">
        <f t="shared" si="819"/>
        <v>1</v>
      </c>
      <c r="BB424" s="11">
        <f t="shared" si="820"/>
        <v>40000</v>
      </c>
      <c r="BC424" s="11">
        <f t="shared" si="821"/>
        <v>1</v>
      </c>
      <c r="BD424" s="11">
        <f t="shared" si="822"/>
        <v>5</v>
      </c>
      <c r="BE424" s="11">
        <f t="shared" si="823"/>
        <v>2017</v>
      </c>
      <c r="BF424" s="11">
        <f t="shared" si="824"/>
        <v>1</v>
      </c>
      <c r="BG424" s="11">
        <f t="shared" si="845"/>
        <v>1</v>
      </c>
      <c r="BH424" s="11">
        <f t="shared" si="825"/>
        <v>2016</v>
      </c>
      <c r="BI424" s="11">
        <f t="shared" si="826"/>
        <v>1</v>
      </c>
      <c r="BJ424" s="11">
        <f t="shared" si="827"/>
        <v>1</v>
      </c>
      <c r="BK424" s="11" t="str">
        <f t="shared" si="828"/>
        <v>Disinfection/Chlorination</v>
      </c>
      <c r="BL424" s="11">
        <f t="shared" si="829"/>
        <v>2017</v>
      </c>
      <c r="BM424" s="11">
        <f t="shared" si="830"/>
        <v>1</v>
      </c>
      <c r="BN424" s="11">
        <f t="shared" si="831"/>
        <v>0</v>
      </c>
      <c r="BO424" s="11" t="str">
        <f t="shared" si="832"/>
        <v xml:space="preserve"> </v>
      </c>
      <c r="BP424" s="11" t="str">
        <f t="shared" si="833"/>
        <v xml:space="preserve"> </v>
      </c>
      <c r="BQ424" s="11" t="str">
        <f t="shared" si="834"/>
        <v>0</v>
      </c>
      <c r="BR424" s="25">
        <f t="shared" si="835"/>
        <v>0</v>
      </c>
      <c r="BS424" s="11" t="str">
        <f t="shared" si="836"/>
        <v>Not Present</v>
      </c>
      <c r="BT424" s="11" t="str">
        <f t="shared" si="837"/>
        <v>0</v>
      </c>
      <c r="BU424" s="12">
        <f t="shared" si="855"/>
        <v>1</v>
      </c>
      <c r="BV424" s="12">
        <f t="shared" si="856"/>
        <v>0</v>
      </c>
      <c r="BW424" s="12">
        <f t="shared" si="846"/>
        <v>1</v>
      </c>
      <c r="BX424" s="12">
        <f t="shared" si="857"/>
        <v>1</v>
      </c>
      <c r="BY424" s="11">
        <f t="shared" si="858"/>
        <v>1</v>
      </c>
      <c r="BZ424" s="11">
        <f t="shared" si="838"/>
        <v>1</v>
      </c>
      <c r="CA424" s="11">
        <f t="shared" si="839"/>
        <v>64</v>
      </c>
      <c r="CB424" s="11">
        <f t="shared" si="840"/>
        <v>2016</v>
      </c>
      <c r="CC424" s="11">
        <f t="shared" si="841"/>
        <v>1</v>
      </c>
      <c r="CD424" s="11" t="str">
        <f t="shared" si="842"/>
        <v>No</v>
      </c>
      <c r="CE424" s="11">
        <f t="shared" si="859"/>
        <v>0</v>
      </c>
      <c r="CF424" s="11">
        <f t="shared" si="860"/>
        <v>0</v>
      </c>
      <c r="CG424" s="11">
        <f t="shared" si="861"/>
        <v>1</v>
      </c>
      <c r="CH424" s="11">
        <f t="shared" si="862"/>
        <v>0</v>
      </c>
      <c r="CI424" s="11">
        <f t="shared" si="843"/>
        <v>1</v>
      </c>
      <c r="CJ424" s="11">
        <f t="shared" si="844"/>
        <v>1</v>
      </c>
    </row>
    <row r="425" spans="1:88" x14ac:dyDescent="0.3">
      <c r="A425" s="11">
        <f t="shared" si="775"/>
        <v>2017</v>
      </c>
      <c r="B425" s="11" t="str">
        <f t="shared" si="776"/>
        <v>07-03-2017 12:58:05 CET</v>
      </c>
      <c r="C425" s="11" t="str">
        <f t="shared" si="777"/>
        <v>Rwanda</v>
      </c>
      <c r="D425" s="11" t="str">
        <f t="shared" si="778"/>
        <v>Rulindo</v>
      </c>
      <c r="E425" s="11" t="str">
        <f t="shared" si="779"/>
        <v>Cyungo</v>
      </c>
      <c r="F425" s="11" t="str">
        <f t="shared" si="780"/>
        <v>Marembo</v>
      </c>
      <c r="G425" s="11" t="str">
        <f t="shared" si="781"/>
        <v>Murambo</v>
      </c>
      <c r="H425" s="11" t="str">
        <f t="shared" si="782"/>
        <v/>
      </c>
      <c r="I425" s="11" t="str">
        <f t="shared" si="783"/>
        <v/>
      </c>
      <c r="J425" s="11" t="str">
        <f t="shared" si="784"/>
        <v>Mugomero Marembo</v>
      </c>
      <c r="K425" s="11">
        <f t="shared" si="785"/>
        <v>161</v>
      </c>
      <c r="L425" s="11">
        <f t="shared" si="847"/>
        <v>3456</v>
      </c>
      <c r="M425" s="11">
        <f t="shared" si="848"/>
        <v>5</v>
      </c>
      <c r="N425" s="11">
        <f t="shared" si="849"/>
        <v>691.2</v>
      </c>
      <c r="O425" s="11">
        <f t="shared" si="786"/>
        <v>150</v>
      </c>
      <c r="P425" s="11">
        <f t="shared" si="787"/>
        <v>11</v>
      </c>
      <c r="Q425" s="13">
        <f t="shared" si="850"/>
        <v>0.93167701863354035</v>
      </c>
      <c r="R425" s="11">
        <f t="shared" si="851"/>
        <v>0</v>
      </c>
      <c r="S425" s="11">
        <f t="shared" si="788"/>
        <v>0</v>
      </c>
      <c r="T425" s="11">
        <f t="shared" si="789"/>
        <v>1</v>
      </c>
      <c r="U425" s="11" t="str">
        <f t="shared" si="790"/>
        <v>Piped Network -- Gravity Only</v>
      </c>
      <c r="V425" s="11">
        <f t="shared" si="791"/>
        <v>2015</v>
      </c>
      <c r="W425" s="11" t="str">
        <f t="shared" si="792"/>
        <v>Governement (District, Wasac) And Water For People</v>
      </c>
      <c r="X425" s="11" t="str">
        <f t="shared" si="793"/>
        <v>Spring</v>
      </c>
      <c r="Y425" s="11">
        <f t="shared" si="794"/>
        <v>1</v>
      </c>
      <c r="Z425" s="11">
        <f t="shared" si="795"/>
        <v>1</v>
      </c>
      <c r="AA425" s="11">
        <f t="shared" si="796"/>
        <v>1</v>
      </c>
      <c r="AB425" s="11" t="str">
        <f t="shared" si="797"/>
        <v>"Springbox" --Intake Structure At A Spring</v>
      </c>
      <c r="AC425" s="11">
        <f t="shared" si="798"/>
        <v>1</v>
      </c>
      <c r="AD425" s="11">
        <f t="shared" si="799"/>
        <v>2015</v>
      </c>
      <c r="AE425" s="11">
        <f t="shared" si="800"/>
        <v>1</v>
      </c>
      <c r="AF425" s="11">
        <f t="shared" si="801"/>
        <v>120</v>
      </c>
      <c r="AG425" s="12">
        <f t="shared" si="852"/>
        <v>14400</v>
      </c>
      <c r="AH425" s="12">
        <f t="shared" si="853"/>
        <v>19.2</v>
      </c>
      <c r="AI425" s="11">
        <f t="shared" si="854"/>
        <v>0</v>
      </c>
      <c r="AJ425" s="11">
        <f t="shared" si="802"/>
        <v>1</v>
      </c>
      <c r="AK425" s="11">
        <f t="shared" si="803"/>
        <v>2</v>
      </c>
      <c r="AL425" s="11">
        <f t="shared" si="804"/>
        <v>2015</v>
      </c>
      <c r="AM425" s="11">
        <f t="shared" si="805"/>
        <v>1</v>
      </c>
      <c r="AN425" s="11">
        <f t="shared" si="806"/>
        <v>10000</v>
      </c>
      <c r="AO425" s="11">
        <f t="shared" si="807"/>
        <v>1</v>
      </c>
      <c r="AP425" s="11">
        <f t="shared" si="808"/>
        <v>10</v>
      </c>
      <c r="AQ425" s="11">
        <f t="shared" si="809"/>
        <v>2015</v>
      </c>
      <c r="AR425" s="11">
        <f t="shared" si="810"/>
        <v>1</v>
      </c>
      <c r="AS425" s="11">
        <f t="shared" si="811"/>
        <v>1</v>
      </c>
      <c r="AT425" s="11">
        <f t="shared" si="812"/>
        <v>3</v>
      </c>
      <c r="AU425" s="11" t="str">
        <f t="shared" si="813"/>
        <v>Distribution Chamber</v>
      </c>
      <c r="AV425" s="11">
        <f t="shared" si="814"/>
        <v>2015</v>
      </c>
      <c r="AW425" s="11">
        <f t="shared" si="815"/>
        <v>1</v>
      </c>
      <c r="AX425" s="11">
        <f t="shared" si="816"/>
        <v>1</v>
      </c>
      <c r="AY425" s="11">
        <f t="shared" si="817"/>
        <v>2</v>
      </c>
      <c r="AZ425" s="11">
        <f t="shared" si="818"/>
        <v>2015</v>
      </c>
      <c r="BA425" s="11">
        <f t="shared" si="819"/>
        <v>1</v>
      </c>
      <c r="BB425" s="11">
        <f t="shared" si="820"/>
        <v>10000</v>
      </c>
      <c r="BC425" s="11">
        <f t="shared" si="821"/>
        <v>0</v>
      </c>
      <c r="BD425" s="11" t="str">
        <f t="shared" si="822"/>
        <v xml:space="preserve"> </v>
      </c>
      <c r="BE425" s="11" t="str">
        <f t="shared" si="823"/>
        <v xml:space="preserve"> </v>
      </c>
      <c r="BF425" s="11" t="str">
        <f t="shared" si="824"/>
        <v xml:space="preserve"> </v>
      </c>
      <c r="BG425" s="11" t="str">
        <f t="shared" si="845"/>
        <v xml:space="preserve"> </v>
      </c>
      <c r="BH425" s="11" t="str">
        <f t="shared" si="825"/>
        <v xml:space="preserve"> </v>
      </c>
      <c r="BI425" s="11" t="str">
        <f t="shared" si="826"/>
        <v xml:space="preserve"> </v>
      </c>
      <c r="BJ425" s="11">
        <f t="shared" si="827"/>
        <v>0</v>
      </c>
      <c r="BK425" s="11" t="str">
        <f t="shared" si="828"/>
        <v/>
      </c>
      <c r="BL425" s="11" t="str">
        <f t="shared" si="829"/>
        <v xml:space="preserve"> </v>
      </c>
      <c r="BM425" s="11" t="str">
        <f t="shared" si="830"/>
        <v xml:space="preserve"> </v>
      </c>
      <c r="BN425" s="11" t="str">
        <f t="shared" si="831"/>
        <v xml:space="preserve"> </v>
      </c>
      <c r="BO425" s="11" t="str">
        <f t="shared" si="832"/>
        <v xml:space="preserve"> </v>
      </c>
      <c r="BP425" s="11" t="str">
        <f t="shared" si="833"/>
        <v xml:space="preserve"> </v>
      </c>
      <c r="BQ425" s="11" t="str">
        <f t="shared" si="834"/>
        <v>0</v>
      </c>
      <c r="BR425" s="25">
        <f t="shared" si="835"/>
        <v>0</v>
      </c>
      <c r="BS425" s="11" t="str">
        <f t="shared" si="836"/>
        <v>Not Present</v>
      </c>
      <c r="BT425" s="11" t="str">
        <f t="shared" si="837"/>
        <v>0</v>
      </c>
      <c r="BU425" s="12">
        <f t="shared" si="855"/>
        <v>1</v>
      </c>
      <c r="BV425" s="12">
        <f t="shared" si="856"/>
        <v>0</v>
      </c>
      <c r="BW425" s="12">
        <f t="shared" si="846"/>
        <v>1</v>
      </c>
      <c r="BX425" s="12">
        <f t="shared" si="857"/>
        <v>1</v>
      </c>
      <c r="BY425" s="11">
        <f t="shared" si="858"/>
        <v>1</v>
      </c>
      <c r="BZ425" s="11">
        <f t="shared" si="838"/>
        <v>1</v>
      </c>
      <c r="CA425" s="11">
        <f t="shared" si="839"/>
        <v>1</v>
      </c>
      <c r="CB425" s="11">
        <f t="shared" si="840"/>
        <v>2015</v>
      </c>
      <c r="CC425" s="11">
        <f t="shared" si="841"/>
        <v>1</v>
      </c>
      <c r="CD425" s="11" t="str">
        <f t="shared" si="842"/>
        <v>No</v>
      </c>
      <c r="CE425" s="11">
        <f t="shared" si="859"/>
        <v>0</v>
      </c>
      <c r="CF425" s="11">
        <f t="shared" si="860"/>
        <v>0</v>
      </c>
      <c r="CG425" s="11">
        <f t="shared" si="861"/>
        <v>1</v>
      </c>
      <c r="CH425" s="11">
        <f t="shared" si="862"/>
        <v>0</v>
      </c>
      <c r="CI425" s="11">
        <f t="shared" si="843"/>
        <v>1</v>
      </c>
      <c r="CJ425" s="11">
        <f t="shared" si="844"/>
        <v>1</v>
      </c>
    </row>
    <row r="426" spans="1:88" x14ac:dyDescent="0.3">
      <c r="A426" s="11">
        <f t="shared" si="775"/>
        <v>2017</v>
      </c>
      <c r="B426" s="11" t="str">
        <f t="shared" si="776"/>
        <v>21-03-2017 14:08:20 CET</v>
      </c>
      <c r="C426" s="11" t="str">
        <f t="shared" si="777"/>
        <v>Rwanda</v>
      </c>
      <c r="D426" s="11" t="str">
        <f t="shared" si="778"/>
        <v>Rulindo</v>
      </c>
      <c r="E426" s="11" t="str">
        <f t="shared" si="779"/>
        <v>Rukozo</v>
      </c>
      <c r="F426" s="11" t="str">
        <f t="shared" si="780"/>
        <v>Buraro</v>
      </c>
      <c r="G426" s="11" t="str">
        <f t="shared" si="781"/>
        <v>Murwa</v>
      </c>
      <c r="H426" s="11" t="str">
        <f t="shared" si="782"/>
        <v/>
      </c>
      <c r="I426" s="11" t="str">
        <f t="shared" si="783"/>
        <v/>
      </c>
      <c r="J426" s="11" t="str">
        <f t="shared" si="784"/>
        <v>Kabonanyoni</v>
      </c>
      <c r="K426" s="11">
        <f t="shared" si="785"/>
        <v>800</v>
      </c>
      <c r="L426" s="11">
        <f t="shared" si="847"/>
        <v>7894</v>
      </c>
      <c r="M426" s="11">
        <f t="shared" si="848"/>
        <v>30</v>
      </c>
      <c r="N426" s="11">
        <f t="shared" si="849"/>
        <v>263.13333333333333</v>
      </c>
      <c r="O426" s="11">
        <f t="shared" si="786"/>
        <v>800</v>
      </c>
      <c r="P426" s="11" t="str">
        <f t="shared" si="787"/>
        <v xml:space="preserve"> </v>
      </c>
      <c r="Q426" s="13">
        <f t="shared" si="850"/>
        <v>1</v>
      </c>
      <c r="R426" s="11">
        <f t="shared" si="851"/>
        <v>1</v>
      </c>
      <c r="S426" s="11">
        <f t="shared" si="788"/>
        <v>1</v>
      </c>
      <c r="T426" s="11">
        <f t="shared" si="789"/>
        <v>1</v>
      </c>
      <c r="U426" s="11" t="str">
        <f t="shared" si="790"/>
        <v>Piped Network With Pump</v>
      </c>
      <c r="V426" s="11">
        <f t="shared" si="791"/>
        <v>2015</v>
      </c>
      <c r="W426" s="11" t="str">
        <f t="shared" si="792"/>
        <v>Governement (District, Wasac) And Water For People</v>
      </c>
      <c r="X426" s="11" t="str">
        <f t="shared" si="793"/>
        <v>Spring</v>
      </c>
      <c r="Y426" s="11">
        <f t="shared" si="794"/>
        <v>5</v>
      </c>
      <c r="Z426" s="11">
        <f t="shared" si="795"/>
        <v>1</v>
      </c>
      <c r="AA426" s="11">
        <f t="shared" si="796"/>
        <v>1</v>
      </c>
      <c r="AB426" s="11" t="str">
        <f t="shared" si="797"/>
        <v>"Springbox" --Intake Structure At A Spring</v>
      </c>
      <c r="AC426" s="11">
        <f t="shared" si="798"/>
        <v>5</v>
      </c>
      <c r="AD426" s="11">
        <f t="shared" si="799"/>
        <v>2015</v>
      </c>
      <c r="AE426" s="11">
        <f t="shared" si="800"/>
        <v>1</v>
      </c>
      <c r="AF426" s="11">
        <f t="shared" si="801"/>
        <v>15</v>
      </c>
      <c r="AG426" s="12">
        <f t="shared" si="852"/>
        <v>115200</v>
      </c>
      <c r="AH426" s="12">
        <f t="shared" si="853"/>
        <v>28.8</v>
      </c>
      <c r="AI426" s="11">
        <f t="shared" si="854"/>
        <v>1</v>
      </c>
      <c r="AJ426" s="11">
        <f t="shared" si="802"/>
        <v>1</v>
      </c>
      <c r="AK426" s="11">
        <f t="shared" si="803"/>
        <v>1</v>
      </c>
      <c r="AL426" s="11">
        <f t="shared" si="804"/>
        <v>2015</v>
      </c>
      <c r="AM426" s="11">
        <f t="shared" si="805"/>
        <v>1</v>
      </c>
      <c r="AN426" s="11">
        <f t="shared" si="806"/>
        <v>720</v>
      </c>
      <c r="AO426" s="11">
        <f t="shared" si="807"/>
        <v>1</v>
      </c>
      <c r="AP426" s="11">
        <f t="shared" si="808"/>
        <v>19</v>
      </c>
      <c r="AQ426" s="11">
        <f t="shared" si="809"/>
        <v>2015</v>
      </c>
      <c r="AR426" s="11">
        <f t="shared" si="810"/>
        <v>1</v>
      </c>
      <c r="AS426" s="11">
        <f t="shared" si="811"/>
        <v>1</v>
      </c>
      <c r="AT426" s="11">
        <f t="shared" si="812"/>
        <v>10</v>
      </c>
      <c r="AU426" s="11" t="str">
        <f t="shared" si="813"/>
        <v>Pressure Break Tank|Distribution Chamber|Null</v>
      </c>
      <c r="AV426" s="11">
        <f t="shared" si="814"/>
        <v>2015</v>
      </c>
      <c r="AW426" s="11">
        <f t="shared" si="815"/>
        <v>1</v>
      </c>
      <c r="AX426" s="11">
        <f t="shared" si="816"/>
        <v>1</v>
      </c>
      <c r="AY426" s="11">
        <f t="shared" si="817"/>
        <v>3</v>
      </c>
      <c r="AZ426" s="11">
        <f t="shared" si="818"/>
        <v>2015</v>
      </c>
      <c r="BA426" s="11">
        <f t="shared" si="819"/>
        <v>1</v>
      </c>
      <c r="BB426" s="11">
        <f t="shared" si="820"/>
        <v>19000</v>
      </c>
      <c r="BC426" s="11">
        <f t="shared" si="821"/>
        <v>1</v>
      </c>
      <c r="BD426" s="11">
        <f t="shared" si="822"/>
        <v>2</v>
      </c>
      <c r="BE426" s="11">
        <f t="shared" si="823"/>
        <v>2016</v>
      </c>
      <c r="BF426" s="11">
        <f t="shared" si="824"/>
        <v>1</v>
      </c>
      <c r="BG426" s="11">
        <f t="shared" si="845"/>
        <v>1</v>
      </c>
      <c r="BH426" s="11">
        <f t="shared" si="825"/>
        <v>2016</v>
      </c>
      <c r="BI426" s="11">
        <f t="shared" si="826"/>
        <v>1</v>
      </c>
      <c r="BJ426" s="11">
        <f t="shared" si="827"/>
        <v>0</v>
      </c>
      <c r="BK426" s="11" t="str">
        <f t="shared" si="828"/>
        <v/>
      </c>
      <c r="BL426" s="11" t="str">
        <f t="shared" si="829"/>
        <v xml:space="preserve"> </v>
      </c>
      <c r="BM426" s="11" t="str">
        <f t="shared" si="830"/>
        <v xml:space="preserve"> </v>
      </c>
      <c r="BN426" s="11" t="str">
        <f t="shared" si="831"/>
        <v xml:space="preserve"> </v>
      </c>
      <c r="BO426" s="11" t="str">
        <f t="shared" si="832"/>
        <v xml:space="preserve"> </v>
      </c>
      <c r="BP426" s="11" t="str">
        <f t="shared" si="833"/>
        <v xml:space="preserve"> </v>
      </c>
      <c r="BQ426" s="11" t="str">
        <f t="shared" si="834"/>
        <v>0</v>
      </c>
      <c r="BR426" s="25">
        <f t="shared" si="835"/>
        <v>0</v>
      </c>
      <c r="BS426" s="11" t="str">
        <f t="shared" si="836"/>
        <v>Not Present</v>
      </c>
      <c r="BT426" s="11" t="str">
        <f t="shared" si="837"/>
        <v>0</v>
      </c>
      <c r="BU426" s="12">
        <f t="shared" si="855"/>
        <v>1</v>
      </c>
      <c r="BV426" s="12">
        <f t="shared" si="856"/>
        <v>0</v>
      </c>
      <c r="BW426" s="12">
        <f t="shared" si="846"/>
        <v>1</v>
      </c>
      <c r="BX426" s="12">
        <f t="shared" si="857"/>
        <v>1</v>
      </c>
      <c r="BY426" s="11">
        <f t="shared" si="858"/>
        <v>1</v>
      </c>
      <c r="BZ426" s="11">
        <f t="shared" si="838"/>
        <v>1</v>
      </c>
      <c r="CA426" s="11">
        <f t="shared" si="839"/>
        <v>31</v>
      </c>
      <c r="CB426" s="11">
        <f t="shared" si="840"/>
        <v>2015</v>
      </c>
      <c r="CC426" s="11">
        <f t="shared" si="841"/>
        <v>1</v>
      </c>
      <c r="CD426" s="11" t="str">
        <f t="shared" si="842"/>
        <v>No</v>
      </c>
      <c r="CE426" s="11">
        <f t="shared" si="859"/>
        <v>0</v>
      </c>
      <c r="CF426" s="11">
        <f t="shared" si="860"/>
        <v>0</v>
      </c>
      <c r="CG426" s="11">
        <f t="shared" si="861"/>
        <v>1</v>
      </c>
      <c r="CH426" s="11">
        <f t="shared" si="862"/>
        <v>0</v>
      </c>
      <c r="CI426" s="11">
        <f t="shared" si="843"/>
        <v>1</v>
      </c>
      <c r="CJ426" s="11">
        <f t="shared" si="844"/>
        <v>1</v>
      </c>
    </row>
    <row r="427" spans="1:88" x14ac:dyDescent="0.3">
      <c r="A427" s="11">
        <f t="shared" si="775"/>
        <v>2017</v>
      </c>
      <c r="B427" s="11" t="str">
        <f t="shared" si="776"/>
        <v>03-01-2015 02:18:26 CET</v>
      </c>
      <c r="C427" s="11" t="str">
        <f t="shared" si="777"/>
        <v>Rwanda</v>
      </c>
      <c r="D427" s="11" t="str">
        <f t="shared" si="778"/>
        <v>Rulindo</v>
      </c>
      <c r="E427" s="11" t="str">
        <f t="shared" si="779"/>
        <v>Tumba</v>
      </c>
      <c r="F427" s="11" t="str">
        <f t="shared" si="780"/>
        <v>Barari</v>
      </c>
      <c r="G427" s="11" t="str">
        <f t="shared" si="781"/>
        <v>Gaseke</v>
      </c>
      <c r="H427" s="11" t="str">
        <f t="shared" si="782"/>
        <v/>
      </c>
      <c r="I427" s="11" t="str">
        <f t="shared" si="783"/>
        <v/>
      </c>
      <c r="J427" s="11" t="str">
        <f t="shared" si="784"/>
        <v>Water point at Rukore Primary School/Nyirambuga pumping</v>
      </c>
      <c r="K427" s="11">
        <f t="shared" si="785"/>
        <v>149</v>
      </c>
      <c r="L427" s="11">
        <f t="shared" si="847"/>
        <v>30604</v>
      </c>
      <c r="M427" s="11">
        <f t="shared" si="848"/>
        <v>1</v>
      </c>
      <c r="N427" s="11">
        <f t="shared" si="849"/>
        <v>30604</v>
      </c>
      <c r="O427" s="11">
        <f t="shared" si="786"/>
        <v>149</v>
      </c>
      <c r="P427" s="11" t="str">
        <f t="shared" si="787"/>
        <v xml:space="preserve"> </v>
      </c>
      <c r="Q427" s="13">
        <f t="shared" si="850"/>
        <v>1</v>
      </c>
      <c r="R427" s="11">
        <f t="shared" si="851"/>
        <v>1</v>
      </c>
      <c r="S427" s="11">
        <f t="shared" si="788"/>
        <v>0</v>
      </c>
      <c r="T427" s="11">
        <f t="shared" si="789"/>
        <v>1</v>
      </c>
      <c r="U427" s="11" t="str">
        <f t="shared" si="790"/>
        <v>Piped Network With Pump</v>
      </c>
      <c r="V427" s="11">
        <f t="shared" si="791"/>
        <v>2017</v>
      </c>
      <c r="W427" s="11" t="str">
        <f t="shared" si="792"/>
        <v>Governement (District, Wasac) And Water For People</v>
      </c>
      <c r="X427" s="11" t="str">
        <f t="shared" si="793"/>
        <v>Spring</v>
      </c>
      <c r="Y427" s="11">
        <f t="shared" si="794"/>
        <v>11</v>
      </c>
      <c r="Z427" s="11">
        <f t="shared" si="795"/>
        <v>1</v>
      </c>
      <c r="AA427" s="11">
        <f t="shared" si="796"/>
        <v>0</v>
      </c>
      <c r="AB427" s="11" t="str">
        <f t="shared" si="797"/>
        <v/>
      </c>
      <c r="AC427" s="11" t="str">
        <f t="shared" si="798"/>
        <v xml:space="preserve"> </v>
      </c>
      <c r="AD427" s="11" t="str">
        <f t="shared" si="799"/>
        <v xml:space="preserve"> </v>
      </c>
      <c r="AE427" s="11" t="str">
        <f t="shared" si="800"/>
        <v xml:space="preserve"> </v>
      </c>
      <c r="AF427" s="11">
        <f t="shared" si="801"/>
        <v>4</v>
      </c>
      <c r="AG427" s="12">
        <f t="shared" si="852"/>
        <v>432000</v>
      </c>
      <c r="AH427" s="12">
        <f t="shared" si="853"/>
        <v>579.86577181208054</v>
      </c>
      <c r="AI427" s="11">
        <f t="shared" si="854"/>
        <v>1</v>
      </c>
      <c r="AJ427" s="11">
        <f t="shared" si="802"/>
        <v>0</v>
      </c>
      <c r="AK427" s="11" t="str">
        <f t="shared" si="803"/>
        <v xml:space="preserve"> </v>
      </c>
      <c r="AL427" s="11" t="str">
        <f t="shared" si="804"/>
        <v xml:space="preserve"> </v>
      </c>
      <c r="AM427" s="11" t="str">
        <f t="shared" si="805"/>
        <v xml:space="preserve"> </v>
      </c>
      <c r="AN427" s="11" t="str">
        <f t="shared" si="806"/>
        <v xml:space="preserve"> </v>
      </c>
      <c r="AO427" s="11">
        <f t="shared" si="807"/>
        <v>0</v>
      </c>
      <c r="AP427" s="11" t="str">
        <f t="shared" si="808"/>
        <v xml:space="preserve"> </v>
      </c>
      <c r="AQ427" s="11" t="str">
        <f t="shared" si="809"/>
        <v xml:space="preserve"> </v>
      </c>
      <c r="AR427" s="11" t="str">
        <f t="shared" si="810"/>
        <v xml:space="preserve"> </v>
      </c>
      <c r="AS427" s="11">
        <f t="shared" si="811"/>
        <v>0</v>
      </c>
      <c r="AT427" s="11" t="str">
        <f t="shared" si="812"/>
        <v xml:space="preserve"> </v>
      </c>
      <c r="AU427" s="11" t="str">
        <f t="shared" si="813"/>
        <v/>
      </c>
      <c r="AV427" s="11" t="str">
        <f t="shared" si="814"/>
        <v xml:space="preserve"> </v>
      </c>
      <c r="AW427" s="11" t="str">
        <f t="shared" si="815"/>
        <v xml:space="preserve"> </v>
      </c>
      <c r="AX427" s="11">
        <f t="shared" si="816"/>
        <v>0</v>
      </c>
      <c r="AY427" s="11" t="str">
        <f t="shared" si="817"/>
        <v xml:space="preserve"> </v>
      </c>
      <c r="AZ427" s="11" t="str">
        <f t="shared" si="818"/>
        <v xml:space="preserve"> </v>
      </c>
      <c r="BA427" s="11" t="str">
        <f t="shared" si="819"/>
        <v xml:space="preserve"> </v>
      </c>
      <c r="BB427" s="11" t="str">
        <f t="shared" si="820"/>
        <v xml:space="preserve"> </v>
      </c>
      <c r="BC427" s="11">
        <f t="shared" si="821"/>
        <v>0</v>
      </c>
      <c r="BD427" s="11" t="str">
        <f t="shared" si="822"/>
        <v xml:space="preserve"> </v>
      </c>
      <c r="BE427" s="11" t="str">
        <f t="shared" si="823"/>
        <v xml:space="preserve"> </v>
      </c>
      <c r="BF427" s="11" t="str">
        <f t="shared" si="824"/>
        <v xml:space="preserve"> </v>
      </c>
      <c r="BG427" s="11" t="str">
        <f t="shared" si="845"/>
        <v xml:space="preserve"> </v>
      </c>
      <c r="BH427" s="11" t="str">
        <f t="shared" si="825"/>
        <v xml:space="preserve"> </v>
      </c>
      <c r="BI427" s="11" t="str">
        <f t="shared" si="826"/>
        <v xml:space="preserve"> </v>
      </c>
      <c r="BJ427" s="11">
        <f t="shared" si="827"/>
        <v>0</v>
      </c>
      <c r="BK427" s="11" t="str">
        <f t="shared" si="828"/>
        <v/>
      </c>
      <c r="BL427" s="11" t="str">
        <f t="shared" si="829"/>
        <v xml:space="preserve"> </v>
      </c>
      <c r="BM427" s="11" t="str">
        <f t="shared" si="830"/>
        <v xml:space="preserve"> </v>
      </c>
      <c r="BN427" s="11" t="str">
        <f t="shared" si="831"/>
        <v xml:space="preserve"> </v>
      </c>
      <c r="BO427" s="11" t="str">
        <f t="shared" si="832"/>
        <v xml:space="preserve"> </v>
      </c>
      <c r="BP427" s="11" t="str">
        <f t="shared" si="833"/>
        <v xml:space="preserve"> </v>
      </c>
      <c r="BQ427" s="11" t="str">
        <f t="shared" si="834"/>
        <v>0</v>
      </c>
      <c r="BR427" s="25">
        <f t="shared" si="835"/>
        <v>0</v>
      </c>
      <c r="BS427" s="11" t="str">
        <f t="shared" si="836"/>
        <v>Not Present</v>
      </c>
      <c r="BT427" s="11" t="str">
        <f t="shared" si="837"/>
        <v>0</v>
      </c>
      <c r="BU427" s="12">
        <f t="shared" si="855"/>
        <v>1</v>
      </c>
      <c r="BV427" s="12">
        <f t="shared" si="856"/>
        <v>0</v>
      </c>
      <c r="BW427" s="12">
        <f t="shared" si="846"/>
        <v>1</v>
      </c>
      <c r="BX427" s="12">
        <f t="shared" si="857"/>
        <v>1</v>
      </c>
      <c r="BY427" s="11">
        <f t="shared" si="858"/>
        <v>1</v>
      </c>
      <c r="BZ427" s="11">
        <f t="shared" si="838"/>
        <v>1</v>
      </c>
      <c r="CA427" s="11">
        <f t="shared" si="839"/>
        <v>2</v>
      </c>
      <c r="CB427" s="11">
        <f t="shared" si="840"/>
        <v>2017</v>
      </c>
      <c r="CC427" s="11">
        <f t="shared" si="841"/>
        <v>1</v>
      </c>
      <c r="CD427" s="11" t="str">
        <f t="shared" si="842"/>
        <v>No</v>
      </c>
      <c r="CE427" s="11">
        <f t="shared" si="859"/>
        <v>0</v>
      </c>
      <c r="CF427" s="11">
        <f t="shared" si="860"/>
        <v>0</v>
      </c>
      <c r="CG427" s="11">
        <f t="shared" si="861"/>
        <v>1</v>
      </c>
      <c r="CH427" s="11">
        <f t="shared" si="862"/>
        <v>0</v>
      </c>
      <c r="CI427" s="11">
        <f t="shared" si="843"/>
        <v>1</v>
      </c>
      <c r="CJ427" s="11">
        <f t="shared" si="844"/>
        <v>1</v>
      </c>
    </row>
    <row r="428" spans="1:88" x14ac:dyDescent="0.3">
      <c r="A428" s="11">
        <f t="shared" si="775"/>
        <v>2017</v>
      </c>
      <c r="B428" s="11" t="str">
        <f t="shared" si="776"/>
        <v>02-01-2015 12:51:35 CET</v>
      </c>
      <c r="C428" s="11" t="str">
        <f t="shared" si="777"/>
        <v>Rwanda</v>
      </c>
      <c r="D428" s="11" t="str">
        <f t="shared" si="778"/>
        <v>Rulindo</v>
      </c>
      <c r="E428" s="11" t="str">
        <f t="shared" si="779"/>
        <v>Buyoga</v>
      </c>
      <c r="F428" s="11" t="str">
        <f t="shared" si="780"/>
        <v>Karama</v>
      </c>
      <c r="G428" s="11" t="str">
        <f t="shared" si="781"/>
        <v>Cyasenga</v>
      </c>
      <c r="H428" s="11" t="str">
        <f t="shared" si="782"/>
        <v/>
      </c>
      <c r="I428" s="11" t="str">
        <f t="shared" si="783"/>
        <v/>
      </c>
      <c r="J428" s="11" t="str">
        <f t="shared" si="784"/>
        <v>Water point at GS Kadendegere/Nyirambuga pumping</v>
      </c>
      <c r="K428" s="11">
        <f t="shared" si="785"/>
        <v>165</v>
      </c>
      <c r="L428" s="11">
        <f t="shared" si="847"/>
        <v>30604</v>
      </c>
      <c r="M428" s="11">
        <f t="shared" si="848"/>
        <v>1</v>
      </c>
      <c r="N428" s="11">
        <f t="shared" si="849"/>
        <v>30604</v>
      </c>
      <c r="O428" s="11">
        <f t="shared" si="786"/>
        <v>165</v>
      </c>
      <c r="P428" s="11" t="str">
        <f t="shared" si="787"/>
        <v xml:space="preserve"> </v>
      </c>
      <c r="Q428" s="13">
        <f t="shared" si="850"/>
        <v>1</v>
      </c>
      <c r="R428" s="11">
        <f t="shared" si="851"/>
        <v>1</v>
      </c>
      <c r="S428" s="11">
        <f t="shared" si="788"/>
        <v>0</v>
      </c>
      <c r="T428" s="11">
        <f t="shared" si="789"/>
        <v>1</v>
      </c>
      <c r="U428" s="11" t="str">
        <f t="shared" si="790"/>
        <v>Piped Network With Pump</v>
      </c>
      <c r="V428" s="11">
        <f t="shared" si="791"/>
        <v>2015</v>
      </c>
      <c r="W428" s="11" t="str">
        <f t="shared" si="792"/>
        <v>Governement (District, Wasac) And Water For People</v>
      </c>
      <c r="X428" s="11" t="str">
        <f t="shared" si="793"/>
        <v>Spring</v>
      </c>
      <c r="Y428" s="11">
        <f t="shared" si="794"/>
        <v>11</v>
      </c>
      <c r="Z428" s="11">
        <f t="shared" si="795"/>
        <v>1</v>
      </c>
      <c r="AA428" s="11">
        <f t="shared" si="796"/>
        <v>0</v>
      </c>
      <c r="AB428" s="11" t="str">
        <f t="shared" si="797"/>
        <v/>
      </c>
      <c r="AC428" s="11" t="str">
        <f t="shared" si="798"/>
        <v xml:space="preserve"> </v>
      </c>
      <c r="AD428" s="11" t="str">
        <f t="shared" si="799"/>
        <v xml:space="preserve"> </v>
      </c>
      <c r="AE428" s="11" t="str">
        <f t="shared" si="800"/>
        <v xml:space="preserve"> </v>
      </c>
      <c r="AF428" s="11">
        <f t="shared" si="801"/>
        <v>4</v>
      </c>
      <c r="AG428" s="12">
        <f t="shared" si="852"/>
        <v>432000</v>
      </c>
      <c r="AH428" s="12">
        <f t="shared" si="853"/>
        <v>523.63636363636363</v>
      </c>
      <c r="AI428" s="11">
        <f t="shared" si="854"/>
        <v>1</v>
      </c>
      <c r="AJ428" s="11">
        <f t="shared" si="802"/>
        <v>0</v>
      </c>
      <c r="AK428" s="11" t="str">
        <f t="shared" si="803"/>
        <v xml:space="preserve"> </v>
      </c>
      <c r="AL428" s="11" t="str">
        <f t="shared" si="804"/>
        <v xml:space="preserve"> </v>
      </c>
      <c r="AM428" s="11" t="str">
        <f t="shared" si="805"/>
        <v xml:space="preserve"> </v>
      </c>
      <c r="AN428" s="11" t="str">
        <f t="shared" si="806"/>
        <v xml:space="preserve"> </v>
      </c>
      <c r="AO428" s="11">
        <f t="shared" si="807"/>
        <v>1</v>
      </c>
      <c r="AP428" s="11">
        <f t="shared" si="808"/>
        <v>1</v>
      </c>
      <c r="AQ428" s="11">
        <f t="shared" si="809"/>
        <v>2015</v>
      </c>
      <c r="AR428" s="11">
        <f t="shared" si="810"/>
        <v>1</v>
      </c>
      <c r="AS428" s="11">
        <f t="shared" si="811"/>
        <v>0</v>
      </c>
      <c r="AT428" s="11" t="str">
        <f t="shared" si="812"/>
        <v xml:space="preserve"> </v>
      </c>
      <c r="AU428" s="11" t="str">
        <f t="shared" si="813"/>
        <v/>
      </c>
      <c r="AV428" s="11" t="str">
        <f t="shared" si="814"/>
        <v xml:space="preserve"> </v>
      </c>
      <c r="AW428" s="11" t="str">
        <f t="shared" si="815"/>
        <v xml:space="preserve"> </v>
      </c>
      <c r="AX428" s="11">
        <f t="shared" si="816"/>
        <v>0</v>
      </c>
      <c r="AY428" s="11" t="str">
        <f t="shared" si="817"/>
        <v xml:space="preserve"> </v>
      </c>
      <c r="AZ428" s="11" t="str">
        <f t="shared" si="818"/>
        <v xml:space="preserve"> </v>
      </c>
      <c r="BA428" s="11" t="str">
        <f t="shared" si="819"/>
        <v xml:space="preserve"> </v>
      </c>
      <c r="BB428" s="11" t="str">
        <f t="shared" si="820"/>
        <v xml:space="preserve"> </v>
      </c>
      <c r="BC428" s="11">
        <f t="shared" si="821"/>
        <v>0</v>
      </c>
      <c r="BD428" s="11" t="str">
        <f t="shared" si="822"/>
        <v xml:space="preserve"> </v>
      </c>
      <c r="BE428" s="11" t="str">
        <f t="shared" si="823"/>
        <v xml:space="preserve"> </v>
      </c>
      <c r="BF428" s="11" t="str">
        <f t="shared" si="824"/>
        <v xml:space="preserve"> </v>
      </c>
      <c r="BG428" s="11" t="str">
        <f t="shared" si="845"/>
        <v xml:space="preserve"> </v>
      </c>
      <c r="BH428" s="11" t="str">
        <f t="shared" si="825"/>
        <v xml:space="preserve"> </v>
      </c>
      <c r="BI428" s="11" t="str">
        <f t="shared" si="826"/>
        <v xml:space="preserve"> </v>
      </c>
      <c r="BJ428" s="11">
        <f t="shared" si="827"/>
        <v>0</v>
      </c>
      <c r="BK428" s="11" t="str">
        <f t="shared" si="828"/>
        <v/>
      </c>
      <c r="BL428" s="11" t="str">
        <f t="shared" si="829"/>
        <v xml:space="preserve"> </v>
      </c>
      <c r="BM428" s="11" t="str">
        <f t="shared" si="830"/>
        <v xml:space="preserve"> </v>
      </c>
      <c r="BN428" s="11" t="str">
        <f t="shared" si="831"/>
        <v xml:space="preserve"> </v>
      </c>
      <c r="BO428" s="11" t="str">
        <f t="shared" si="832"/>
        <v xml:space="preserve"> </v>
      </c>
      <c r="BP428" s="11" t="str">
        <f t="shared" si="833"/>
        <v xml:space="preserve"> </v>
      </c>
      <c r="BQ428" s="11" t="str">
        <f t="shared" si="834"/>
        <v>0</v>
      </c>
      <c r="BR428" s="25">
        <f t="shared" si="835"/>
        <v>0</v>
      </c>
      <c r="BS428" s="11" t="str">
        <f t="shared" si="836"/>
        <v>Not Present</v>
      </c>
      <c r="BT428" s="11" t="str">
        <f t="shared" si="837"/>
        <v>0</v>
      </c>
      <c r="BU428" s="12">
        <f t="shared" si="855"/>
        <v>1</v>
      </c>
      <c r="BV428" s="12">
        <f t="shared" si="856"/>
        <v>0</v>
      </c>
      <c r="BW428" s="12">
        <f t="shared" si="846"/>
        <v>1</v>
      </c>
      <c r="BX428" s="12">
        <f t="shared" si="857"/>
        <v>1</v>
      </c>
      <c r="BY428" s="11">
        <f t="shared" si="858"/>
        <v>1</v>
      </c>
      <c r="BZ428" s="11">
        <f t="shared" si="838"/>
        <v>1</v>
      </c>
      <c r="CA428" s="11">
        <f t="shared" si="839"/>
        <v>4</v>
      </c>
      <c r="CB428" s="11">
        <f t="shared" si="840"/>
        <v>2015</v>
      </c>
      <c r="CC428" s="11">
        <f t="shared" si="841"/>
        <v>1</v>
      </c>
      <c r="CD428" s="11" t="str">
        <f t="shared" si="842"/>
        <v>No</v>
      </c>
      <c r="CE428" s="11">
        <f t="shared" si="859"/>
        <v>0</v>
      </c>
      <c r="CF428" s="11">
        <f t="shared" si="860"/>
        <v>0</v>
      </c>
      <c r="CG428" s="11">
        <f t="shared" si="861"/>
        <v>1</v>
      </c>
      <c r="CH428" s="11">
        <f t="shared" si="862"/>
        <v>0</v>
      </c>
      <c r="CI428" s="11">
        <f t="shared" si="843"/>
        <v>1</v>
      </c>
      <c r="CJ428" s="11">
        <f t="shared" si="844"/>
        <v>1</v>
      </c>
    </row>
    <row r="429" spans="1:88" x14ac:dyDescent="0.3">
      <c r="A429" s="11">
        <f t="shared" si="775"/>
        <v>2017</v>
      </c>
      <c r="B429" s="11" t="str">
        <f t="shared" si="776"/>
        <v>15-03-2017 07:40:10 CET</v>
      </c>
      <c r="C429" s="11" t="str">
        <f t="shared" si="777"/>
        <v>Rwanda</v>
      </c>
      <c r="D429" s="11" t="str">
        <f t="shared" si="778"/>
        <v>Rulindo</v>
      </c>
      <c r="E429" s="11" t="str">
        <f t="shared" si="779"/>
        <v>Base</v>
      </c>
      <c r="F429" s="11" t="str">
        <f t="shared" si="780"/>
        <v>Rwamahwa</v>
      </c>
      <c r="G429" s="11" t="str">
        <f t="shared" si="781"/>
        <v>Base</v>
      </c>
      <c r="H429" s="11" t="str">
        <f t="shared" si="782"/>
        <v/>
      </c>
      <c r="I429" s="11" t="str">
        <f t="shared" si="783"/>
        <v/>
      </c>
      <c r="J429" s="11" t="str">
        <f t="shared" si="784"/>
        <v>Rutembe</v>
      </c>
      <c r="K429" s="11">
        <f t="shared" si="785"/>
        <v>229</v>
      </c>
      <c r="L429" s="11">
        <f t="shared" si="847"/>
        <v>1012</v>
      </c>
      <c r="M429" s="11">
        <f t="shared" si="848"/>
        <v>7</v>
      </c>
      <c r="N429" s="11">
        <f t="shared" si="849"/>
        <v>144.57142857142858</v>
      </c>
      <c r="O429" s="11">
        <f t="shared" si="786"/>
        <v>200</v>
      </c>
      <c r="P429" s="11">
        <f t="shared" si="787"/>
        <v>29</v>
      </c>
      <c r="Q429" s="13">
        <f t="shared" si="850"/>
        <v>0.8733624454148472</v>
      </c>
      <c r="R429" s="11">
        <f t="shared" si="851"/>
        <v>0</v>
      </c>
      <c r="S429" s="11">
        <f t="shared" si="788"/>
        <v>1</v>
      </c>
      <c r="T429" s="11">
        <f t="shared" si="789"/>
        <v>1</v>
      </c>
      <c r="U429" s="11" t="str">
        <f t="shared" si="790"/>
        <v>Piped Network -- Gravity Only</v>
      </c>
      <c r="V429" s="11">
        <f t="shared" si="791"/>
        <v>2016</v>
      </c>
      <c r="W429" s="11" t="str">
        <f t="shared" si="792"/>
        <v>Governement (District, Wasac) And Water For People</v>
      </c>
      <c r="X429" s="11" t="str">
        <f t="shared" si="793"/>
        <v>Spring</v>
      </c>
      <c r="Y429" s="11">
        <f t="shared" si="794"/>
        <v>2</v>
      </c>
      <c r="Z429" s="11">
        <f t="shared" si="795"/>
        <v>0</v>
      </c>
      <c r="AA429" s="11">
        <f t="shared" si="796"/>
        <v>1</v>
      </c>
      <c r="AB429" s="11" t="str">
        <f t="shared" si="797"/>
        <v>"Springbox" --Intake Structure At A Spring</v>
      </c>
      <c r="AC429" s="11">
        <f t="shared" si="798"/>
        <v>2</v>
      </c>
      <c r="AD429" s="11">
        <f t="shared" si="799"/>
        <v>2016</v>
      </c>
      <c r="AE429" s="11">
        <f t="shared" si="800"/>
        <v>2</v>
      </c>
      <c r="AF429" s="11">
        <f t="shared" si="801"/>
        <v>50</v>
      </c>
      <c r="AG429" s="12">
        <f t="shared" si="852"/>
        <v>34560</v>
      </c>
      <c r="AH429" s="12">
        <f t="shared" si="853"/>
        <v>34.56</v>
      </c>
      <c r="AI429" s="11">
        <f t="shared" si="854"/>
        <v>1</v>
      </c>
      <c r="AJ429" s="11">
        <f t="shared" si="802"/>
        <v>1</v>
      </c>
      <c r="AK429" s="11">
        <f t="shared" si="803"/>
        <v>1</v>
      </c>
      <c r="AL429" s="11">
        <f t="shared" si="804"/>
        <v>2016</v>
      </c>
      <c r="AM429" s="11">
        <f t="shared" si="805"/>
        <v>2</v>
      </c>
      <c r="AN429" s="11">
        <f t="shared" si="806"/>
        <v>4000</v>
      </c>
      <c r="AO429" s="11">
        <f t="shared" si="807"/>
        <v>1</v>
      </c>
      <c r="AP429" s="11">
        <f t="shared" si="808"/>
        <v>2</v>
      </c>
      <c r="AQ429" s="11">
        <f t="shared" si="809"/>
        <v>2016</v>
      </c>
      <c r="AR429" s="11">
        <f t="shared" si="810"/>
        <v>1</v>
      </c>
      <c r="AS429" s="11">
        <f t="shared" si="811"/>
        <v>0</v>
      </c>
      <c r="AT429" s="11" t="str">
        <f t="shared" si="812"/>
        <v xml:space="preserve"> </v>
      </c>
      <c r="AU429" s="11" t="str">
        <f t="shared" si="813"/>
        <v/>
      </c>
      <c r="AV429" s="11" t="str">
        <f t="shared" si="814"/>
        <v xml:space="preserve"> </v>
      </c>
      <c r="AW429" s="11" t="str">
        <f t="shared" si="815"/>
        <v xml:space="preserve"> </v>
      </c>
      <c r="AX429" s="11">
        <f t="shared" si="816"/>
        <v>0</v>
      </c>
      <c r="AY429" s="11" t="str">
        <f t="shared" si="817"/>
        <v xml:space="preserve"> </v>
      </c>
      <c r="AZ429" s="11" t="str">
        <f t="shared" si="818"/>
        <v xml:space="preserve"> </v>
      </c>
      <c r="BA429" s="11" t="str">
        <f t="shared" si="819"/>
        <v xml:space="preserve"> </v>
      </c>
      <c r="BB429" s="11" t="str">
        <f t="shared" si="820"/>
        <v xml:space="preserve"> </v>
      </c>
      <c r="BC429" s="11">
        <f t="shared" si="821"/>
        <v>0</v>
      </c>
      <c r="BD429" s="11" t="str">
        <f t="shared" si="822"/>
        <v xml:space="preserve"> </v>
      </c>
      <c r="BE429" s="11" t="str">
        <f t="shared" si="823"/>
        <v xml:space="preserve"> </v>
      </c>
      <c r="BF429" s="11" t="str">
        <f t="shared" si="824"/>
        <v xml:space="preserve"> </v>
      </c>
      <c r="BG429" s="11" t="str">
        <f t="shared" si="845"/>
        <v xml:space="preserve"> </v>
      </c>
      <c r="BH429" s="11" t="str">
        <f t="shared" si="825"/>
        <v xml:space="preserve"> </v>
      </c>
      <c r="BI429" s="11" t="str">
        <f t="shared" si="826"/>
        <v xml:space="preserve"> </v>
      </c>
      <c r="BJ429" s="11">
        <f t="shared" si="827"/>
        <v>0</v>
      </c>
      <c r="BK429" s="11" t="str">
        <f t="shared" si="828"/>
        <v/>
      </c>
      <c r="BL429" s="11" t="str">
        <f t="shared" si="829"/>
        <v xml:space="preserve"> </v>
      </c>
      <c r="BM429" s="11" t="str">
        <f t="shared" si="830"/>
        <v xml:space="preserve"> </v>
      </c>
      <c r="BN429" s="11" t="str">
        <f t="shared" si="831"/>
        <v xml:space="preserve"> </v>
      </c>
      <c r="BO429" s="11" t="str">
        <f t="shared" si="832"/>
        <v xml:space="preserve"> </v>
      </c>
      <c r="BP429" s="11" t="str">
        <f t="shared" si="833"/>
        <v xml:space="preserve"> </v>
      </c>
      <c r="BQ429" s="11" t="str">
        <f t="shared" si="834"/>
        <v>0</v>
      </c>
      <c r="BR429" s="25">
        <f t="shared" si="835"/>
        <v>0</v>
      </c>
      <c r="BS429" s="11" t="str">
        <f t="shared" si="836"/>
        <v>Not Present</v>
      </c>
      <c r="BT429" s="11" t="str">
        <f t="shared" si="837"/>
        <v>0</v>
      </c>
      <c r="BU429" s="12">
        <f t="shared" si="855"/>
        <v>1</v>
      </c>
      <c r="BV429" s="12">
        <f t="shared" si="856"/>
        <v>0</v>
      </c>
      <c r="BW429" s="12">
        <f t="shared" si="846"/>
        <v>1</v>
      </c>
      <c r="BX429" s="12">
        <f t="shared" si="857"/>
        <v>1</v>
      </c>
      <c r="BY429" s="11">
        <f t="shared" si="858"/>
        <v>1</v>
      </c>
      <c r="BZ429" s="11">
        <f t="shared" si="838"/>
        <v>1</v>
      </c>
      <c r="CA429" s="11">
        <f t="shared" si="839"/>
        <v>2</v>
      </c>
      <c r="CB429" s="11">
        <f t="shared" si="840"/>
        <v>2016</v>
      </c>
      <c r="CC429" s="11">
        <f t="shared" si="841"/>
        <v>3</v>
      </c>
      <c r="CD429" s="11" t="str">
        <f t="shared" si="842"/>
        <v>No</v>
      </c>
      <c r="CE429" s="11">
        <f t="shared" si="859"/>
        <v>0</v>
      </c>
      <c r="CF429" s="11">
        <f t="shared" si="860"/>
        <v>0</v>
      </c>
      <c r="CG429" s="11">
        <f t="shared" si="861"/>
        <v>1</v>
      </c>
      <c r="CH429" s="11">
        <f t="shared" si="862"/>
        <v>0</v>
      </c>
      <c r="CI429" s="11">
        <f t="shared" si="843"/>
        <v>0</v>
      </c>
      <c r="CJ429" s="11">
        <f t="shared" si="844"/>
        <v>2</v>
      </c>
    </row>
    <row r="430" spans="1:88" x14ac:dyDescent="0.3">
      <c r="A430" s="11">
        <f t="shared" si="775"/>
        <v>2017</v>
      </c>
      <c r="B430" s="11" t="str">
        <f t="shared" si="776"/>
        <v>23-03-2017 08:07:07 CET</v>
      </c>
      <c r="C430" s="11" t="str">
        <f t="shared" si="777"/>
        <v>Rwanda</v>
      </c>
      <c r="D430" s="11" t="str">
        <f t="shared" si="778"/>
        <v>Rulindo</v>
      </c>
      <c r="E430" s="11" t="str">
        <f t="shared" si="779"/>
        <v>Murambi</v>
      </c>
      <c r="F430" s="11" t="str">
        <f t="shared" si="780"/>
        <v>Mvuzo</v>
      </c>
      <c r="G430" s="11" t="str">
        <f t="shared" si="781"/>
        <v>Iraro</v>
      </c>
      <c r="H430" s="11" t="str">
        <f t="shared" si="782"/>
        <v/>
      </c>
      <c r="I430" s="11" t="str">
        <f t="shared" si="783"/>
        <v/>
      </c>
      <c r="J430" s="11" t="str">
        <f t="shared" si="784"/>
        <v>Mutagata Motorised Network</v>
      </c>
      <c r="K430" s="11">
        <f t="shared" si="785"/>
        <v>147</v>
      </c>
      <c r="L430" s="11">
        <f t="shared" si="847"/>
        <v>26296</v>
      </c>
      <c r="M430" s="11">
        <f t="shared" si="848"/>
        <v>49</v>
      </c>
      <c r="N430" s="11">
        <f t="shared" si="849"/>
        <v>536.65306122448976</v>
      </c>
      <c r="O430" s="11">
        <f t="shared" si="786"/>
        <v>147</v>
      </c>
      <c r="P430" s="11" t="str">
        <f t="shared" si="787"/>
        <v xml:space="preserve"> </v>
      </c>
      <c r="Q430" s="13">
        <f t="shared" si="850"/>
        <v>1</v>
      </c>
      <c r="R430" s="11">
        <f t="shared" si="851"/>
        <v>1</v>
      </c>
      <c r="S430" s="11">
        <f t="shared" si="788"/>
        <v>0</v>
      </c>
      <c r="T430" s="11">
        <f t="shared" si="789"/>
        <v>1</v>
      </c>
      <c r="U430" s="11" t="str">
        <f t="shared" si="790"/>
        <v>Piped Network With Pump</v>
      </c>
      <c r="V430" s="11">
        <f t="shared" si="791"/>
        <v>2016</v>
      </c>
      <c r="W430" s="11" t="str">
        <f t="shared" si="792"/>
        <v>Governement (District, Wasac) And Water For People</v>
      </c>
      <c r="X430" s="11" t="str">
        <f t="shared" si="793"/>
        <v>Spring</v>
      </c>
      <c r="Y430" s="11">
        <f t="shared" si="794"/>
        <v>1</v>
      </c>
      <c r="Z430" s="11">
        <f t="shared" si="795"/>
        <v>1</v>
      </c>
      <c r="AA430" s="11">
        <f t="shared" si="796"/>
        <v>1</v>
      </c>
      <c r="AB430" s="11" t="str">
        <f t="shared" si="797"/>
        <v>"Springbox" --Intake Structure At A Spring</v>
      </c>
      <c r="AC430" s="11">
        <f t="shared" si="798"/>
        <v>1</v>
      </c>
      <c r="AD430" s="11">
        <f t="shared" si="799"/>
        <v>2007</v>
      </c>
      <c r="AE430" s="11">
        <f t="shared" si="800"/>
        <v>1</v>
      </c>
      <c r="AF430" s="11">
        <f t="shared" si="801"/>
        <v>5</v>
      </c>
      <c r="AG430" s="12">
        <f t="shared" si="852"/>
        <v>345600</v>
      </c>
      <c r="AH430" s="12">
        <f t="shared" si="853"/>
        <v>470.20408163265307</v>
      </c>
      <c r="AI430" s="11">
        <f t="shared" si="854"/>
        <v>1</v>
      </c>
      <c r="AJ430" s="11">
        <f t="shared" si="802"/>
        <v>1</v>
      </c>
      <c r="AK430" s="11">
        <f t="shared" si="803"/>
        <v>1</v>
      </c>
      <c r="AL430" s="11">
        <f t="shared" si="804"/>
        <v>2016</v>
      </c>
      <c r="AM430" s="11">
        <f t="shared" si="805"/>
        <v>1</v>
      </c>
      <c r="AN430" s="11">
        <f t="shared" si="806"/>
        <v>1900</v>
      </c>
      <c r="AO430" s="11">
        <f t="shared" si="807"/>
        <v>1</v>
      </c>
      <c r="AP430" s="11">
        <f t="shared" si="808"/>
        <v>39</v>
      </c>
      <c r="AQ430" s="11">
        <f t="shared" si="809"/>
        <v>2016</v>
      </c>
      <c r="AR430" s="11">
        <f t="shared" si="810"/>
        <v>1</v>
      </c>
      <c r="AS430" s="11">
        <f t="shared" si="811"/>
        <v>1</v>
      </c>
      <c r="AT430" s="11">
        <f t="shared" si="812"/>
        <v>17</v>
      </c>
      <c r="AU430" s="11" t="str">
        <f t="shared" si="813"/>
        <v>Pressure Break Tank|Distribution Chamber|Washout And Air Release</v>
      </c>
      <c r="AV430" s="11">
        <f t="shared" si="814"/>
        <v>2016</v>
      </c>
      <c r="AW430" s="11">
        <f t="shared" si="815"/>
        <v>1</v>
      </c>
      <c r="AX430" s="11">
        <f t="shared" si="816"/>
        <v>1</v>
      </c>
      <c r="AY430" s="11">
        <f t="shared" si="817"/>
        <v>6</v>
      </c>
      <c r="AZ430" s="11">
        <f t="shared" si="818"/>
        <v>2016</v>
      </c>
      <c r="BA430" s="11">
        <f t="shared" si="819"/>
        <v>1</v>
      </c>
      <c r="BB430" s="11">
        <f t="shared" si="820"/>
        <v>40000</v>
      </c>
      <c r="BC430" s="11">
        <f t="shared" si="821"/>
        <v>1</v>
      </c>
      <c r="BD430" s="11">
        <f t="shared" si="822"/>
        <v>5</v>
      </c>
      <c r="BE430" s="11">
        <f t="shared" si="823"/>
        <v>2017</v>
      </c>
      <c r="BF430" s="11">
        <f t="shared" si="824"/>
        <v>1</v>
      </c>
      <c r="BG430" s="11">
        <f t="shared" si="845"/>
        <v>1</v>
      </c>
      <c r="BH430" s="11">
        <f t="shared" si="825"/>
        <v>2016</v>
      </c>
      <c r="BI430" s="11">
        <f t="shared" si="826"/>
        <v>1</v>
      </c>
      <c r="BJ430" s="11">
        <f t="shared" si="827"/>
        <v>1</v>
      </c>
      <c r="BK430" s="11" t="str">
        <f t="shared" si="828"/>
        <v>Disinfection/Chlorination</v>
      </c>
      <c r="BL430" s="11">
        <f t="shared" si="829"/>
        <v>2017</v>
      </c>
      <c r="BM430" s="11">
        <f t="shared" si="830"/>
        <v>1</v>
      </c>
      <c r="BN430" s="11">
        <f t="shared" si="831"/>
        <v>0</v>
      </c>
      <c r="BO430" s="11" t="str">
        <f t="shared" si="832"/>
        <v xml:space="preserve"> </v>
      </c>
      <c r="BP430" s="11" t="str">
        <f t="shared" si="833"/>
        <v xml:space="preserve"> </v>
      </c>
      <c r="BQ430" s="11" t="str">
        <f t="shared" si="834"/>
        <v>0</v>
      </c>
      <c r="BR430" s="25">
        <f t="shared" si="835"/>
        <v>0</v>
      </c>
      <c r="BS430" s="11" t="str">
        <f t="shared" si="836"/>
        <v>Not Present</v>
      </c>
      <c r="BT430" s="11" t="str">
        <f t="shared" si="837"/>
        <v>0</v>
      </c>
      <c r="BU430" s="12">
        <f t="shared" si="855"/>
        <v>1</v>
      </c>
      <c r="BV430" s="12">
        <f t="shared" si="856"/>
        <v>0</v>
      </c>
      <c r="BW430" s="12">
        <f t="shared" si="846"/>
        <v>1</v>
      </c>
      <c r="BX430" s="12">
        <f t="shared" si="857"/>
        <v>1</v>
      </c>
      <c r="BY430" s="11">
        <f t="shared" si="858"/>
        <v>1</v>
      </c>
      <c r="BZ430" s="11">
        <f t="shared" si="838"/>
        <v>1</v>
      </c>
      <c r="CA430" s="11">
        <f t="shared" si="839"/>
        <v>64</v>
      </c>
      <c r="CB430" s="11">
        <f t="shared" si="840"/>
        <v>2016</v>
      </c>
      <c r="CC430" s="11">
        <f t="shared" si="841"/>
        <v>2</v>
      </c>
      <c r="CD430" s="11" t="str">
        <f t="shared" si="842"/>
        <v>No</v>
      </c>
      <c r="CE430" s="11">
        <f t="shared" si="859"/>
        <v>0</v>
      </c>
      <c r="CF430" s="11">
        <f t="shared" si="860"/>
        <v>0</v>
      </c>
      <c r="CG430" s="11">
        <f t="shared" si="861"/>
        <v>1</v>
      </c>
      <c r="CH430" s="11">
        <f t="shared" si="862"/>
        <v>0</v>
      </c>
      <c r="CI430" s="11">
        <f t="shared" si="843"/>
        <v>1</v>
      </c>
      <c r="CJ430" s="11">
        <f t="shared" si="844"/>
        <v>2</v>
      </c>
    </row>
    <row r="431" spans="1:88" x14ac:dyDescent="0.3">
      <c r="A431" s="11">
        <f t="shared" si="775"/>
        <v>2017</v>
      </c>
      <c r="B431" s="11" t="str">
        <f t="shared" si="776"/>
        <v>20-04-2017 07:56:11 CEST</v>
      </c>
      <c r="C431" s="11" t="str">
        <f t="shared" si="777"/>
        <v>Rwanda</v>
      </c>
      <c r="D431" s="11" t="str">
        <f t="shared" si="778"/>
        <v>Rulindo</v>
      </c>
      <c r="E431" s="11" t="str">
        <f t="shared" si="779"/>
        <v>Tumba</v>
      </c>
      <c r="F431" s="11" t="str">
        <f t="shared" si="780"/>
        <v>Misezero</v>
      </c>
      <c r="G431" s="11" t="str">
        <f t="shared" si="781"/>
        <v>Taba</v>
      </c>
      <c r="H431" s="11" t="str">
        <f t="shared" si="782"/>
        <v/>
      </c>
      <c r="I431" s="11" t="str">
        <f t="shared" si="783"/>
        <v/>
      </c>
      <c r="J431" s="11" t="str">
        <f t="shared" si="784"/>
        <v>Water point chez Nsekanabo/Nyirambuga pumping</v>
      </c>
      <c r="K431" s="11">
        <f t="shared" si="785"/>
        <v>100</v>
      </c>
      <c r="L431" s="11">
        <f t="shared" si="847"/>
        <v>30604</v>
      </c>
      <c r="M431" s="11">
        <f t="shared" si="848"/>
        <v>1</v>
      </c>
      <c r="N431" s="11">
        <f t="shared" si="849"/>
        <v>30604</v>
      </c>
      <c r="O431" s="11">
        <f t="shared" si="786"/>
        <v>100</v>
      </c>
      <c r="P431" s="11" t="str">
        <f t="shared" si="787"/>
        <v xml:space="preserve"> </v>
      </c>
      <c r="Q431" s="13">
        <f t="shared" si="850"/>
        <v>1</v>
      </c>
      <c r="R431" s="11">
        <f t="shared" si="851"/>
        <v>1</v>
      </c>
      <c r="S431" s="11">
        <f t="shared" si="788"/>
        <v>0</v>
      </c>
      <c r="T431" s="11">
        <f t="shared" si="789"/>
        <v>1</v>
      </c>
      <c r="U431" s="11" t="str">
        <f t="shared" si="790"/>
        <v>Piped Network With Pump</v>
      </c>
      <c r="V431" s="11">
        <f t="shared" si="791"/>
        <v>2017</v>
      </c>
      <c r="W431" s="11" t="str">
        <f t="shared" si="792"/>
        <v>Governement (District, Wasac) And Water For People</v>
      </c>
      <c r="X431" s="11" t="str">
        <f t="shared" si="793"/>
        <v>Spring</v>
      </c>
      <c r="Y431" s="11">
        <f t="shared" si="794"/>
        <v>2</v>
      </c>
      <c r="Z431" s="11">
        <f t="shared" si="795"/>
        <v>1</v>
      </c>
      <c r="AA431" s="11">
        <f t="shared" si="796"/>
        <v>0</v>
      </c>
      <c r="AB431" s="11" t="str">
        <f t="shared" si="797"/>
        <v/>
      </c>
      <c r="AC431" s="11" t="str">
        <f t="shared" si="798"/>
        <v xml:space="preserve"> </v>
      </c>
      <c r="AD431" s="11" t="str">
        <f t="shared" si="799"/>
        <v xml:space="preserve"> </v>
      </c>
      <c r="AE431" s="11" t="str">
        <f t="shared" si="800"/>
        <v xml:space="preserve"> </v>
      </c>
      <c r="AF431" s="11">
        <f t="shared" si="801"/>
        <v>5</v>
      </c>
      <c r="AG431" s="12">
        <f t="shared" si="852"/>
        <v>345600</v>
      </c>
      <c r="AH431" s="12">
        <f t="shared" si="853"/>
        <v>691.2</v>
      </c>
      <c r="AI431" s="11">
        <f t="shared" si="854"/>
        <v>1</v>
      </c>
      <c r="AJ431" s="11">
        <f t="shared" si="802"/>
        <v>0</v>
      </c>
      <c r="AK431" s="11" t="str">
        <f t="shared" si="803"/>
        <v xml:space="preserve"> </v>
      </c>
      <c r="AL431" s="11" t="str">
        <f t="shared" si="804"/>
        <v xml:space="preserve"> </v>
      </c>
      <c r="AM431" s="11" t="str">
        <f t="shared" si="805"/>
        <v xml:space="preserve"> </v>
      </c>
      <c r="AN431" s="11" t="str">
        <f t="shared" si="806"/>
        <v xml:space="preserve"> </v>
      </c>
      <c r="AO431" s="11">
        <f t="shared" si="807"/>
        <v>1</v>
      </c>
      <c r="AP431" s="11">
        <f t="shared" si="808"/>
        <v>1</v>
      </c>
      <c r="AQ431" s="11">
        <f t="shared" si="809"/>
        <v>2017</v>
      </c>
      <c r="AR431" s="11">
        <f t="shared" si="810"/>
        <v>1</v>
      </c>
      <c r="AS431" s="11">
        <f t="shared" si="811"/>
        <v>0</v>
      </c>
      <c r="AT431" s="11" t="str">
        <f t="shared" si="812"/>
        <v xml:space="preserve"> </v>
      </c>
      <c r="AU431" s="11" t="str">
        <f t="shared" si="813"/>
        <v/>
      </c>
      <c r="AV431" s="11" t="str">
        <f t="shared" si="814"/>
        <v xml:space="preserve"> </v>
      </c>
      <c r="AW431" s="11" t="str">
        <f t="shared" si="815"/>
        <v xml:space="preserve"> </v>
      </c>
      <c r="AX431" s="11">
        <f t="shared" si="816"/>
        <v>0</v>
      </c>
      <c r="AY431" s="11" t="str">
        <f t="shared" si="817"/>
        <v xml:space="preserve"> </v>
      </c>
      <c r="AZ431" s="11" t="str">
        <f t="shared" si="818"/>
        <v xml:space="preserve"> </v>
      </c>
      <c r="BA431" s="11" t="str">
        <f t="shared" si="819"/>
        <v xml:space="preserve"> </v>
      </c>
      <c r="BB431" s="11" t="str">
        <f t="shared" si="820"/>
        <v xml:space="preserve"> </v>
      </c>
      <c r="BC431" s="11">
        <f t="shared" si="821"/>
        <v>0</v>
      </c>
      <c r="BD431" s="11" t="str">
        <f t="shared" si="822"/>
        <v xml:space="preserve"> </v>
      </c>
      <c r="BE431" s="11" t="str">
        <f t="shared" si="823"/>
        <v xml:space="preserve"> </v>
      </c>
      <c r="BF431" s="11" t="str">
        <f t="shared" si="824"/>
        <v xml:space="preserve"> </v>
      </c>
      <c r="BG431" s="11" t="str">
        <f t="shared" si="845"/>
        <v xml:space="preserve"> </v>
      </c>
      <c r="BH431" s="11" t="str">
        <f t="shared" si="825"/>
        <v xml:space="preserve"> </v>
      </c>
      <c r="BI431" s="11" t="str">
        <f t="shared" si="826"/>
        <v xml:space="preserve"> </v>
      </c>
      <c r="BJ431" s="11">
        <f t="shared" si="827"/>
        <v>0</v>
      </c>
      <c r="BK431" s="11" t="str">
        <f t="shared" si="828"/>
        <v/>
      </c>
      <c r="BL431" s="11" t="str">
        <f t="shared" si="829"/>
        <v xml:space="preserve"> </v>
      </c>
      <c r="BM431" s="11" t="str">
        <f t="shared" si="830"/>
        <v xml:space="preserve"> </v>
      </c>
      <c r="BN431" s="11" t="str">
        <f t="shared" si="831"/>
        <v xml:space="preserve"> </v>
      </c>
      <c r="BO431" s="11" t="str">
        <f t="shared" si="832"/>
        <v xml:space="preserve"> </v>
      </c>
      <c r="BP431" s="11" t="str">
        <f t="shared" si="833"/>
        <v xml:space="preserve"> </v>
      </c>
      <c r="BQ431" s="11" t="str">
        <f t="shared" si="834"/>
        <v>0</v>
      </c>
      <c r="BR431" s="25">
        <f t="shared" si="835"/>
        <v>0</v>
      </c>
      <c r="BS431" s="11" t="str">
        <f t="shared" si="836"/>
        <v>Not Present</v>
      </c>
      <c r="BT431" s="11" t="str">
        <f t="shared" si="837"/>
        <v>0</v>
      </c>
      <c r="BU431" s="12">
        <f t="shared" si="855"/>
        <v>1</v>
      </c>
      <c r="BV431" s="12">
        <f t="shared" si="856"/>
        <v>0</v>
      </c>
      <c r="BW431" s="12">
        <f t="shared" si="846"/>
        <v>1</v>
      </c>
      <c r="BX431" s="12">
        <f t="shared" si="857"/>
        <v>1</v>
      </c>
      <c r="BY431" s="11">
        <f t="shared" si="858"/>
        <v>1</v>
      </c>
      <c r="BZ431" s="11">
        <f t="shared" si="838"/>
        <v>1</v>
      </c>
      <c r="CA431" s="11">
        <f t="shared" si="839"/>
        <v>1</v>
      </c>
      <c r="CB431" s="11">
        <f t="shared" si="840"/>
        <v>2012</v>
      </c>
      <c r="CC431" s="11">
        <f t="shared" si="841"/>
        <v>1</v>
      </c>
      <c r="CD431" s="11" t="str">
        <f t="shared" si="842"/>
        <v>No</v>
      </c>
      <c r="CE431" s="11">
        <f t="shared" si="859"/>
        <v>0</v>
      </c>
      <c r="CF431" s="11">
        <f t="shared" si="860"/>
        <v>0</v>
      </c>
      <c r="CG431" s="11">
        <f t="shared" si="861"/>
        <v>1</v>
      </c>
      <c r="CH431" s="11">
        <f t="shared" si="862"/>
        <v>0</v>
      </c>
      <c r="CI431" s="11">
        <f t="shared" si="843"/>
        <v>1</v>
      </c>
      <c r="CJ431" s="11">
        <f t="shared" si="844"/>
        <v>1</v>
      </c>
    </row>
    <row r="432" spans="1:88" x14ac:dyDescent="0.3">
      <c r="A432" s="11">
        <f t="shared" si="775"/>
        <v>2017</v>
      </c>
      <c r="B432" s="11" t="str">
        <f t="shared" si="776"/>
        <v>08-03-2017 16:43:06 CET</v>
      </c>
      <c r="C432" s="11" t="str">
        <f t="shared" si="777"/>
        <v>Rwanda</v>
      </c>
      <c r="D432" s="11" t="str">
        <f t="shared" si="778"/>
        <v>Rulindo</v>
      </c>
      <c r="E432" s="11" t="str">
        <f t="shared" si="779"/>
        <v>Base</v>
      </c>
      <c r="F432" s="11" t="str">
        <f t="shared" si="780"/>
        <v>Gitare</v>
      </c>
      <c r="G432" s="11" t="str">
        <f t="shared" si="781"/>
        <v>Nyamugali</v>
      </c>
      <c r="H432" s="11" t="str">
        <f t="shared" si="782"/>
        <v/>
      </c>
      <c r="I432" s="11" t="str">
        <f t="shared" si="783"/>
        <v/>
      </c>
      <c r="J432" s="11" t="str">
        <f t="shared" si="784"/>
        <v>Rutembe</v>
      </c>
      <c r="K432" s="11">
        <f t="shared" si="785"/>
        <v>121</v>
      </c>
      <c r="L432" s="11">
        <f t="shared" si="847"/>
        <v>1012</v>
      </c>
      <c r="M432" s="11">
        <f t="shared" si="848"/>
        <v>7</v>
      </c>
      <c r="N432" s="11">
        <f t="shared" si="849"/>
        <v>144.57142857142858</v>
      </c>
      <c r="O432" s="11">
        <f t="shared" si="786"/>
        <v>65</v>
      </c>
      <c r="P432" s="11">
        <f t="shared" si="787"/>
        <v>56</v>
      </c>
      <c r="Q432" s="13">
        <f t="shared" si="850"/>
        <v>0.53719008264462809</v>
      </c>
      <c r="R432" s="11">
        <f t="shared" si="851"/>
        <v>0</v>
      </c>
      <c r="S432" s="11">
        <f t="shared" si="788"/>
        <v>1</v>
      </c>
      <c r="T432" s="11">
        <f t="shared" si="789"/>
        <v>1</v>
      </c>
      <c r="U432" s="11" t="str">
        <f t="shared" si="790"/>
        <v>Piped Network -- Gravity Only</v>
      </c>
      <c r="V432" s="11">
        <f t="shared" si="791"/>
        <v>2016</v>
      </c>
      <c r="W432" s="11" t="str">
        <f t="shared" si="792"/>
        <v>Governement (District, Wasac) And Water For People</v>
      </c>
      <c r="X432" s="11" t="str">
        <f t="shared" si="793"/>
        <v>Groundwater (Well, Etc.)</v>
      </c>
      <c r="Y432" s="11">
        <f t="shared" si="794"/>
        <v>2</v>
      </c>
      <c r="Z432" s="11">
        <f t="shared" si="795"/>
        <v>1</v>
      </c>
      <c r="AA432" s="11">
        <f t="shared" si="796"/>
        <v>1</v>
      </c>
      <c r="AB432" s="11" t="str">
        <f t="shared" si="797"/>
        <v>"Springbox" --Intake Structure At A Spring</v>
      </c>
      <c r="AC432" s="11">
        <f t="shared" si="798"/>
        <v>1</v>
      </c>
      <c r="AD432" s="11">
        <f t="shared" si="799"/>
        <v>2016</v>
      </c>
      <c r="AE432" s="11">
        <f t="shared" si="800"/>
        <v>2</v>
      </c>
      <c r="AF432" s="11">
        <f t="shared" si="801"/>
        <v>60</v>
      </c>
      <c r="AG432" s="12">
        <f t="shared" si="852"/>
        <v>28800</v>
      </c>
      <c r="AH432" s="12">
        <f t="shared" si="853"/>
        <v>88.615384615384613</v>
      </c>
      <c r="AI432" s="11">
        <f t="shared" si="854"/>
        <v>1</v>
      </c>
      <c r="AJ432" s="11">
        <f t="shared" si="802"/>
        <v>1</v>
      </c>
      <c r="AK432" s="11">
        <f t="shared" si="803"/>
        <v>1</v>
      </c>
      <c r="AL432" s="11">
        <f t="shared" si="804"/>
        <v>2017</v>
      </c>
      <c r="AM432" s="11">
        <f t="shared" si="805"/>
        <v>2</v>
      </c>
      <c r="AN432" s="11">
        <f t="shared" si="806"/>
        <v>2500</v>
      </c>
      <c r="AO432" s="11">
        <f t="shared" si="807"/>
        <v>1</v>
      </c>
      <c r="AP432" s="11">
        <f t="shared" si="808"/>
        <v>2</v>
      </c>
      <c r="AQ432" s="11">
        <f t="shared" si="809"/>
        <v>2016</v>
      </c>
      <c r="AR432" s="11">
        <f t="shared" si="810"/>
        <v>3</v>
      </c>
      <c r="AS432" s="11">
        <f t="shared" si="811"/>
        <v>0</v>
      </c>
      <c r="AT432" s="11" t="str">
        <f t="shared" si="812"/>
        <v xml:space="preserve"> </v>
      </c>
      <c r="AU432" s="11" t="str">
        <f t="shared" si="813"/>
        <v/>
      </c>
      <c r="AV432" s="11" t="str">
        <f t="shared" si="814"/>
        <v xml:space="preserve"> </v>
      </c>
      <c r="AW432" s="11" t="str">
        <f t="shared" si="815"/>
        <v xml:space="preserve"> </v>
      </c>
      <c r="AX432" s="11">
        <f t="shared" si="816"/>
        <v>0</v>
      </c>
      <c r="AY432" s="11" t="str">
        <f t="shared" si="817"/>
        <v xml:space="preserve"> </v>
      </c>
      <c r="AZ432" s="11" t="str">
        <f t="shared" si="818"/>
        <v xml:space="preserve"> </v>
      </c>
      <c r="BA432" s="11" t="str">
        <f t="shared" si="819"/>
        <v xml:space="preserve"> </v>
      </c>
      <c r="BB432" s="11" t="str">
        <f t="shared" si="820"/>
        <v xml:space="preserve"> </v>
      </c>
      <c r="BC432" s="11">
        <f t="shared" si="821"/>
        <v>0</v>
      </c>
      <c r="BD432" s="11" t="str">
        <f t="shared" si="822"/>
        <v xml:space="preserve"> </v>
      </c>
      <c r="BE432" s="11" t="str">
        <f t="shared" si="823"/>
        <v xml:space="preserve"> </v>
      </c>
      <c r="BF432" s="11" t="str">
        <f t="shared" si="824"/>
        <v xml:space="preserve"> </v>
      </c>
      <c r="BG432" s="11" t="str">
        <f t="shared" si="845"/>
        <v xml:space="preserve"> </v>
      </c>
      <c r="BH432" s="11" t="str">
        <f t="shared" si="825"/>
        <v xml:space="preserve"> </v>
      </c>
      <c r="BI432" s="11" t="str">
        <f t="shared" si="826"/>
        <v xml:space="preserve"> </v>
      </c>
      <c r="BJ432" s="11">
        <f t="shared" si="827"/>
        <v>0</v>
      </c>
      <c r="BK432" s="11" t="str">
        <f t="shared" si="828"/>
        <v/>
      </c>
      <c r="BL432" s="11" t="str">
        <f t="shared" si="829"/>
        <v xml:space="preserve"> </v>
      </c>
      <c r="BM432" s="11" t="str">
        <f t="shared" si="830"/>
        <v xml:space="preserve"> </v>
      </c>
      <c r="BN432" s="11" t="str">
        <f t="shared" si="831"/>
        <v xml:space="preserve"> </v>
      </c>
      <c r="BO432" s="11" t="str">
        <f t="shared" si="832"/>
        <v xml:space="preserve"> </v>
      </c>
      <c r="BP432" s="11" t="str">
        <f t="shared" si="833"/>
        <v xml:space="preserve"> </v>
      </c>
      <c r="BQ432" s="11" t="str">
        <f t="shared" si="834"/>
        <v>0</v>
      </c>
      <c r="BR432" s="25">
        <f t="shared" si="835"/>
        <v>0</v>
      </c>
      <c r="BS432" s="11" t="str">
        <f t="shared" si="836"/>
        <v>Not Present</v>
      </c>
      <c r="BT432" s="11" t="str">
        <f t="shared" si="837"/>
        <v>0</v>
      </c>
      <c r="BU432" s="12">
        <f t="shared" si="855"/>
        <v>1</v>
      </c>
      <c r="BV432" s="12">
        <f t="shared" si="856"/>
        <v>0</v>
      </c>
      <c r="BW432" s="12">
        <f t="shared" si="846"/>
        <v>1</v>
      </c>
      <c r="BX432" s="12">
        <f t="shared" si="857"/>
        <v>1</v>
      </c>
      <c r="BY432" s="11">
        <f t="shared" si="858"/>
        <v>1</v>
      </c>
      <c r="BZ432" s="11">
        <f t="shared" si="838"/>
        <v>1</v>
      </c>
      <c r="CA432" s="11">
        <f t="shared" si="839"/>
        <v>2</v>
      </c>
      <c r="CB432" s="11">
        <f t="shared" si="840"/>
        <v>2016</v>
      </c>
      <c r="CC432" s="11">
        <f t="shared" si="841"/>
        <v>3</v>
      </c>
      <c r="CD432" s="11" t="str">
        <f t="shared" si="842"/>
        <v>Yes</v>
      </c>
      <c r="CE432" s="11">
        <f t="shared" si="859"/>
        <v>1</v>
      </c>
      <c r="CF432" s="11">
        <f t="shared" si="860"/>
        <v>300</v>
      </c>
      <c r="CG432" s="11">
        <f t="shared" si="861"/>
        <v>0</v>
      </c>
      <c r="CH432" s="11">
        <f t="shared" si="862"/>
        <v>300</v>
      </c>
      <c r="CI432" s="11">
        <f t="shared" si="843"/>
        <v>0</v>
      </c>
      <c r="CJ432" s="11">
        <f t="shared" si="844"/>
        <v>3</v>
      </c>
    </row>
    <row r="433" spans="1:88" x14ac:dyDescent="0.3">
      <c r="A433" s="11">
        <f t="shared" si="775"/>
        <v>2017</v>
      </c>
      <c r="B433" s="11" t="str">
        <f t="shared" si="776"/>
        <v>08-03-2017 22:08:43 CET</v>
      </c>
      <c r="C433" s="11" t="str">
        <f t="shared" si="777"/>
        <v>Rwanda</v>
      </c>
      <c r="D433" s="11" t="str">
        <f t="shared" si="778"/>
        <v>Rulindo</v>
      </c>
      <c r="E433" s="11" t="str">
        <f t="shared" si="779"/>
        <v>Shyorongi</v>
      </c>
      <c r="F433" s="11" t="str">
        <f t="shared" si="780"/>
        <v>Rutonde</v>
      </c>
      <c r="G433" s="11" t="str">
        <f t="shared" si="781"/>
        <v>Mwagiro</v>
      </c>
      <c r="H433" s="11" t="str">
        <f t="shared" si="782"/>
        <v/>
      </c>
      <c r="I433" s="11" t="str">
        <f t="shared" si="783"/>
        <v/>
      </c>
      <c r="J433" s="11" t="str">
        <f t="shared" si="784"/>
        <v>Kirikumuryango network</v>
      </c>
      <c r="K433" s="11">
        <f t="shared" si="785"/>
        <v>139</v>
      </c>
      <c r="L433" s="11">
        <f t="shared" si="847"/>
        <v>0</v>
      </c>
      <c r="M433" s="11">
        <f t="shared" si="848"/>
        <v>26</v>
      </c>
      <c r="N433" s="11">
        <f t="shared" si="849"/>
        <v>0</v>
      </c>
      <c r="O433" s="11">
        <f t="shared" si="786"/>
        <v>22</v>
      </c>
      <c r="P433" s="11">
        <f t="shared" si="787"/>
        <v>117</v>
      </c>
      <c r="Q433" s="13">
        <f t="shared" si="850"/>
        <v>0.15827338129496402</v>
      </c>
      <c r="R433" s="11">
        <f t="shared" si="851"/>
        <v>0</v>
      </c>
      <c r="S433" s="11">
        <f t="shared" si="788"/>
        <v>1</v>
      </c>
      <c r="T433" s="11">
        <f t="shared" si="789"/>
        <v>1</v>
      </c>
      <c r="U433" s="11" t="str">
        <f t="shared" si="790"/>
        <v>Piped Network -- Gravity Only</v>
      </c>
      <c r="V433" s="11">
        <f t="shared" si="791"/>
        <v>2013</v>
      </c>
      <c r="W433" s="11" t="str">
        <f t="shared" si="792"/>
        <v>Governement (District, Wasac) And Water For People</v>
      </c>
      <c r="X433" s="11" t="str">
        <f t="shared" si="793"/>
        <v>Spring</v>
      </c>
      <c r="Y433" s="11">
        <f t="shared" si="794"/>
        <v>1</v>
      </c>
      <c r="Z433" s="11">
        <f t="shared" si="795"/>
        <v>1</v>
      </c>
      <c r="AA433" s="11">
        <f t="shared" si="796"/>
        <v>1</v>
      </c>
      <c r="AB433" s="11" t="str">
        <f t="shared" si="797"/>
        <v>"Springbox" --Intake Structure At A Spring</v>
      </c>
      <c r="AC433" s="11">
        <f t="shared" si="798"/>
        <v>1</v>
      </c>
      <c r="AD433" s="11">
        <f t="shared" si="799"/>
        <v>2013</v>
      </c>
      <c r="AE433" s="11">
        <f t="shared" si="800"/>
        <v>1</v>
      </c>
      <c r="AF433" s="11">
        <f t="shared" si="801"/>
        <v>11</v>
      </c>
      <c r="AG433" s="12">
        <f t="shared" si="852"/>
        <v>157090.90909090909</v>
      </c>
      <c r="AH433" s="12">
        <f t="shared" si="853"/>
        <v>1428.0991735537191</v>
      </c>
      <c r="AI433" s="11">
        <f t="shared" si="854"/>
        <v>1</v>
      </c>
      <c r="AJ433" s="11">
        <f t="shared" si="802"/>
        <v>1</v>
      </c>
      <c r="AK433" s="11">
        <f t="shared" si="803"/>
        <v>1</v>
      </c>
      <c r="AL433" s="11">
        <f t="shared" si="804"/>
        <v>2013</v>
      </c>
      <c r="AM433" s="11">
        <f t="shared" si="805"/>
        <v>1</v>
      </c>
      <c r="AN433" s="11">
        <f t="shared" si="806"/>
        <v>500</v>
      </c>
      <c r="AO433" s="11">
        <f t="shared" si="807"/>
        <v>1</v>
      </c>
      <c r="AP433" s="11">
        <f t="shared" si="808"/>
        <v>17</v>
      </c>
      <c r="AQ433" s="11">
        <f t="shared" si="809"/>
        <v>2013</v>
      </c>
      <c r="AR433" s="11">
        <f t="shared" si="810"/>
        <v>1</v>
      </c>
      <c r="AS433" s="11">
        <f t="shared" si="811"/>
        <v>1</v>
      </c>
      <c r="AT433" s="11">
        <f t="shared" si="812"/>
        <v>6</v>
      </c>
      <c r="AU433" s="11" t="str">
        <f t="shared" si="813"/>
        <v>Distribution Chamber|Ventouse,Washout</v>
      </c>
      <c r="AV433" s="11">
        <f t="shared" si="814"/>
        <v>2013</v>
      </c>
      <c r="AW433" s="11">
        <f t="shared" si="815"/>
        <v>1</v>
      </c>
      <c r="AX433" s="11">
        <f t="shared" si="816"/>
        <v>1</v>
      </c>
      <c r="AY433" s="11">
        <f t="shared" si="817"/>
        <v>2</v>
      </c>
      <c r="AZ433" s="11">
        <f t="shared" si="818"/>
        <v>2013</v>
      </c>
      <c r="BA433" s="11">
        <f t="shared" si="819"/>
        <v>1</v>
      </c>
      <c r="BB433" s="11">
        <f t="shared" si="820"/>
        <v>3500</v>
      </c>
      <c r="BC433" s="11">
        <f t="shared" si="821"/>
        <v>0</v>
      </c>
      <c r="BD433" s="11" t="str">
        <f t="shared" si="822"/>
        <v xml:space="preserve"> </v>
      </c>
      <c r="BE433" s="11" t="str">
        <f t="shared" si="823"/>
        <v xml:space="preserve"> </v>
      </c>
      <c r="BF433" s="11" t="str">
        <f t="shared" si="824"/>
        <v xml:space="preserve"> </v>
      </c>
      <c r="BG433" s="11" t="str">
        <f t="shared" si="845"/>
        <v xml:space="preserve"> </v>
      </c>
      <c r="BH433" s="11" t="str">
        <f t="shared" si="825"/>
        <v xml:space="preserve"> </v>
      </c>
      <c r="BI433" s="11" t="str">
        <f t="shared" si="826"/>
        <v xml:space="preserve"> </v>
      </c>
      <c r="BJ433" s="11">
        <f t="shared" si="827"/>
        <v>0</v>
      </c>
      <c r="BK433" s="11" t="str">
        <f t="shared" si="828"/>
        <v/>
      </c>
      <c r="BL433" s="11" t="str">
        <f t="shared" si="829"/>
        <v xml:space="preserve"> </v>
      </c>
      <c r="BM433" s="11" t="str">
        <f t="shared" si="830"/>
        <v xml:space="preserve"> </v>
      </c>
      <c r="BN433" s="11" t="str">
        <f t="shared" si="831"/>
        <v xml:space="preserve"> </v>
      </c>
      <c r="BO433" s="11" t="str">
        <f t="shared" si="832"/>
        <v xml:space="preserve"> </v>
      </c>
      <c r="BP433" s="11" t="str">
        <f t="shared" si="833"/>
        <v xml:space="preserve"> </v>
      </c>
      <c r="BQ433" s="11" t="str">
        <f t="shared" si="834"/>
        <v>0</v>
      </c>
      <c r="BR433" s="25">
        <f t="shared" si="835"/>
        <v>0</v>
      </c>
      <c r="BS433" s="11" t="str">
        <f t="shared" si="836"/>
        <v>Not Present</v>
      </c>
      <c r="BT433" s="11" t="str">
        <f t="shared" si="837"/>
        <v>0</v>
      </c>
      <c r="BU433" s="12">
        <f t="shared" si="855"/>
        <v>1</v>
      </c>
      <c r="BV433" s="12">
        <f t="shared" si="856"/>
        <v>0</v>
      </c>
      <c r="BW433" s="12">
        <f t="shared" si="846"/>
        <v>1</v>
      </c>
      <c r="BX433" s="12">
        <f t="shared" si="857"/>
        <v>1</v>
      </c>
      <c r="BY433" s="11">
        <f t="shared" si="858"/>
        <v>1</v>
      </c>
      <c r="BZ433" s="11">
        <f t="shared" si="838"/>
        <v>1</v>
      </c>
      <c r="CA433" s="11">
        <f t="shared" si="839"/>
        <v>1</v>
      </c>
      <c r="CB433" s="11">
        <f t="shared" si="840"/>
        <v>2013</v>
      </c>
      <c r="CC433" s="11">
        <f t="shared" si="841"/>
        <v>1</v>
      </c>
      <c r="CD433" s="11" t="str">
        <f t="shared" si="842"/>
        <v>No</v>
      </c>
      <c r="CE433" s="11">
        <f t="shared" si="859"/>
        <v>0</v>
      </c>
      <c r="CF433" s="11">
        <f t="shared" si="860"/>
        <v>0</v>
      </c>
      <c r="CG433" s="11">
        <f t="shared" si="861"/>
        <v>1</v>
      </c>
      <c r="CH433" s="11">
        <f t="shared" si="862"/>
        <v>0</v>
      </c>
      <c r="CI433" s="11">
        <f t="shared" si="843"/>
        <v>1</v>
      </c>
      <c r="CJ433" s="11">
        <f t="shared" si="844"/>
        <v>1</v>
      </c>
    </row>
    <row r="434" spans="1:88" x14ac:dyDescent="0.3">
      <c r="A434" s="11">
        <f t="shared" si="775"/>
        <v>2017</v>
      </c>
      <c r="B434" s="11" t="str">
        <f t="shared" si="776"/>
        <v>03-01-2015 01:57:17 CET</v>
      </c>
      <c r="C434" s="11" t="str">
        <f t="shared" si="777"/>
        <v>Rwanda</v>
      </c>
      <c r="D434" s="11" t="str">
        <f t="shared" si="778"/>
        <v>Rulindo</v>
      </c>
      <c r="E434" s="11" t="str">
        <f t="shared" si="779"/>
        <v>Tumba</v>
      </c>
      <c r="F434" s="11" t="str">
        <f t="shared" si="780"/>
        <v>Nyirabirori</v>
      </c>
      <c r="G434" s="11" t="str">
        <f t="shared" si="781"/>
        <v>Murambi</v>
      </c>
      <c r="H434" s="11" t="str">
        <f t="shared" si="782"/>
        <v/>
      </c>
      <c r="I434" s="11" t="str">
        <f t="shared" si="783"/>
        <v/>
      </c>
      <c r="J434" s="11" t="str">
        <f t="shared" si="784"/>
        <v>Water point at EP Murambi Publique/Nyirambuga pumping</v>
      </c>
      <c r="K434" s="11">
        <f t="shared" si="785"/>
        <v>174</v>
      </c>
      <c r="L434" s="11">
        <f t="shared" si="847"/>
        <v>30604</v>
      </c>
      <c r="M434" s="11">
        <f t="shared" si="848"/>
        <v>1</v>
      </c>
      <c r="N434" s="11">
        <f t="shared" si="849"/>
        <v>30604</v>
      </c>
      <c r="O434" s="11">
        <f t="shared" si="786"/>
        <v>174</v>
      </c>
      <c r="P434" s="11" t="str">
        <f t="shared" si="787"/>
        <v xml:space="preserve"> </v>
      </c>
      <c r="Q434" s="13">
        <f t="shared" si="850"/>
        <v>1</v>
      </c>
      <c r="R434" s="11">
        <f t="shared" si="851"/>
        <v>1</v>
      </c>
      <c r="S434" s="11">
        <f t="shared" si="788"/>
        <v>0</v>
      </c>
      <c r="T434" s="11">
        <f t="shared" si="789"/>
        <v>1</v>
      </c>
      <c r="U434" s="11" t="str">
        <f t="shared" si="790"/>
        <v>Piped Network With Pump</v>
      </c>
      <c r="V434" s="11">
        <f t="shared" si="791"/>
        <v>2012</v>
      </c>
      <c r="W434" s="11" t="str">
        <f t="shared" si="792"/>
        <v>Governement (District, Wasac) And Water For People</v>
      </c>
      <c r="X434" s="11" t="str">
        <f t="shared" si="793"/>
        <v>Spring</v>
      </c>
      <c r="Y434" s="11">
        <f t="shared" si="794"/>
        <v>11</v>
      </c>
      <c r="Z434" s="11">
        <f t="shared" si="795"/>
        <v>1</v>
      </c>
      <c r="AA434" s="11">
        <f t="shared" si="796"/>
        <v>0</v>
      </c>
      <c r="AB434" s="11" t="str">
        <f t="shared" si="797"/>
        <v/>
      </c>
      <c r="AC434" s="11" t="str">
        <f t="shared" si="798"/>
        <v xml:space="preserve"> </v>
      </c>
      <c r="AD434" s="11" t="str">
        <f t="shared" si="799"/>
        <v xml:space="preserve"> </v>
      </c>
      <c r="AE434" s="11" t="str">
        <f t="shared" si="800"/>
        <v xml:space="preserve"> </v>
      </c>
      <c r="AF434" s="11">
        <f t="shared" si="801"/>
        <v>4</v>
      </c>
      <c r="AG434" s="12">
        <f t="shared" si="852"/>
        <v>432000</v>
      </c>
      <c r="AH434" s="12">
        <f t="shared" si="853"/>
        <v>496.55172413793105</v>
      </c>
      <c r="AI434" s="11">
        <f t="shared" si="854"/>
        <v>1</v>
      </c>
      <c r="AJ434" s="11">
        <f t="shared" si="802"/>
        <v>0</v>
      </c>
      <c r="AK434" s="11" t="str">
        <f t="shared" si="803"/>
        <v xml:space="preserve"> </v>
      </c>
      <c r="AL434" s="11" t="str">
        <f t="shared" si="804"/>
        <v xml:space="preserve"> </v>
      </c>
      <c r="AM434" s="11" t="str">
        <f t="shared" si="805"/>
        <v xml:space="preserve"> </v>
      </c>
      <c r="AN434" s="11" t="str">
        <f t="shared" si="806"/>
        <v xml:space="preserve"> </v>
      </c>
      <c r="AO434" s="11">
        <f t="shared" si="807"/>
        <v>1</v>
      </c>
      <c r="AP434" s="11">
        <f t="shared" si="808"/>
        <v>1</v>
      </c>
      <c r="AQ434" s="11">
        <f t="shared" si="809"/>
        <v>2012</v>
      </c>
      <c r="AR434" s="11">
        <f t="shared" si="810"/>
        <v>1</v>
      </c>
      <c r="AS434" s="11">
        <f t="shared" si="811"/>
        <v>0</v>
      </c>
      <c r="AT434" s="11" t="str">
        <f t="shared" si="812"/>
        <v xml:space="preserve"> </v>
      </c>
      <c r="AU434" s="11" t="str">
        <f t="shared" si="813"/>
        <v/>
      </c>
      <c r="AV434" s="11" t="str">
        <f t="shared" si="814"/>
        <v xml:space="preserve"> </v>
      </c>
      <c r="AW434" s="11" t="str">
        <f t="shared" si="815"/>
        <v xml:space="preserve"> </v>
      </c>
      <c r="AX434" s="11">
        <f t="shared" si="816"/>
        <v>0</v>
      </c>
      <c r="AY434" s="11" t="str">
        <f t="shared" si="817"/>
        <v xml:space="preserve"> </v>
      </c>
      <c r="AZ434" s="11" t="str">
        <f t="shared" si="818"/>
        <v xml:space="preserve"> </v>
      </c>
      <c r="BA434" s="11" t="str">
        <f t="shared" si="819"/>
        <v xml:space="preserve"> </v>
      </c>
      <c r="BB434" s="11" t="str">
        <f t="shared" si="820"/>
        <v xml:space="preserve"> </v>
      </c>
      <c r="BC434" s="11">
        <f t="shared" si="821"/>
        <v>0</v>
      </c>
      <c r="BD434" s="11" t="str">
        <f t="shared" si="822"/>
        <v xml:space="preserve"> </v>
      </c>
      <c r="BE434" s="11" t="str">
        <f t="shared" si="823"/>
        <v xml:space="preserve"> </v>
      </c>
      <c r="BF434" s="11" t="str">
        <f t="shared" si="824"/>
        <v xml:space="preserve"> </v>
      </c>
      <c r="BG434" s="11" t="str">
        <f t="shared" si="845"/>
        <v xml:space="preserve"> </v>
      </c>
      <c r="BH434" s="11" t="str">
        <f t="shared" si="825"/>
        <v xml:space="preserve"> </v>
      </c>
      <c r="BI434" s="11" t="str">
        <f t="shared" si="826"/>
        <v xml:space="preserve"> </v>
      </c>
      <c r="BJ434" s="11">
        <f t="shared" si="827"/>
        <v>0</v>
      </c>
      <c r="BK434" s="11" t="str">
        <f t="shared" si="828"/>
        <v/>
      </c>
      <c r="BL434" s="11" t="str">
        <f t="shared" si="829"/>
        <v xml:space="preserve"> </v>
      </c>
      <c r="BM434" s="11" t="str">
        <f t="shared" si="830"/>
        <v xml:space="preserve"> </v>
      </c>
      <c r="BN434" s="11" t="str">
        <f t="shared" si="831"/>
        <v xml:space="preserve"> </v>
      </c>
      <c r="BO434" s="11" t="str">
        <f t="shared" si="832"/>
        <v xml:space="preserve"> </v>
      </c>
      <c r="BP434" s="11" t="str">
        <f t="shared" si="833"/>
        <v xml:space="preserve"> </v>
      </c>
      <c r="BQ434" s="11" t="str">
        <f t="shared" si="834"/>
        <v>0</v>
      </c>
      <c r="BR434" s="25">
        <f t="shared" si="835"/>
        <v>0</v>
      </c>
      <c r="BS434" s="11" t="str">
        <f t="shared" si="836"/>
        <v>Not Present</v>
      </c>
      <c r="BT434" s="11" t="str">
        <f t="shared" si="837"/>
        <v>0</v>
      </c>
      <c r="BU434" s="12">
        <f t="shared" si="855"/>
        <v>1</v>
      </c>
      <c r="BV434" s="12">
        <f t="shared" si="856"/>
        <v>0</v>
      </c>
      <c r="BW434" s="12">
        <f t="shared" si="846"/>
        <v>1</v>
      </c>
      <c r="BX434" s="12">
        <f t="shared" si="857"/>
        <v>1</v>
      </c>
      <c r="BY434" s="11">
        <f t="shared" si="858"/>
        <v>1</v>
      </c>
      <c r="BZ434" s="11">
        <f t="shared" si="838"/>
        <v>1</v>
      </c>
      <c r="CA434" s="11">
        <f t="shared" si="839"/>
        <v>2</v>
      </c>
      <c r="CB434" s="11">
        <f t="shared" si="840"/>
        <v>2012</v>
      </c>
      <c r="CC434" s="11">
        <f t="shared" si="841"/>
        <v>1</v>
      </c>
      <c r="CD434" s="11" t="str">
        <f t="shared" si="842"/>
        <v>No</v>
      </c>
      <c r="CE434" s="11">
        <f t="shared" si="859"/>
        <v>0</v>
      </c>
      <c r="CF434" s="11">
        <f t="shared" si="860"/>
        <v>0</v>
      </c>
      <c r="CG434" s="11">
        <f t="shared" si="861"/>
        <v>1</v>
      </c>
      <c r="CH434" s="11">
        <f t="shared" si="862"/>
        <v>0</v>
      </c>
      <c r="CI434" s="11">
        <f t="shared" si="843"/>
        <v>1</v>
      </c>
      <c r="CJ434" s="11">
        <f t="shared" si="844"/>
        <v>1</v>
      </c>
    </row>
    <row r="435" spans="1:88" x14ac:dyDescent="0.3">
      <c r="A435" s="11">
        <f t="shared" si="775"/>
        <v>2017</v>
      </c>
      <c r="B435" s="11" t="str">
        <f t="shared" si="776"/>
        <v>15-03-2017 08:04:09 CET</v>
      </c>
      <c r="C435" s="11" t="str">
        <f t="shared" si="777"/>
        <v>Rwanda</v>
      </c>
      <c r="D435" s="11" t="str">
        <f t="shared" si="778"/>
        <v>Rulindo</v>
      </c>
      <c r="E435" s="11" t="str">
        <f t="shared" si="779"/>
        <v>Base</v>
      </c>
      <c r="F435" s="11" t="str">
        <f t="shared" si="780"/>
        <v>Cyohoha</v>
      </c>
      <c r="G435" s="11" t="str">
        <f t="shared" si="781"/>
        <v>Mushongi</v>
      </c>
      <c r="H435" s="11" t="str">
        <f t="shared" si="782"/>
        <v/>
      </c>
      <c r="I435" s="11" t="str">
        <f t="shared" si="783"/>
        <v/>
      </c>
      <c r="J435" s="11" t="str">
        <f t="shared" si="784"/>
        <v>Gihanga</v>
      </c>
      <c r="K435" s="11">
        <f t="shared" si="785"/>
        <v>214</v>
      </c>
      <c r="L435" s="11">
        <f t="shared" si="847"/>
        <v>2456</v>
      </c>
      <c r="M435" s="11">
        <f t="shared" si="848"/>
        <v>10</v>
      </c>
      <c r="N435" s="11">
        <f t="shared" si="849"/>
        <v>245.6</v>
      </c>
      <c r="O435" s="11">
        <f t="shared" si="786"/>
        <v>200</v>
      </c>
      <c r="P435" s="11">
        <f t="shared" si="787"/>
        <v>14</v>
      </c>
      <c r="Q435" s="13">
        <f t="shared" si="850"/>
        <v>0.93457943925233644</v>
      </c>
      <c r="R435" s="11">
        <f t="shared" si="851"/>
        <v>0</v>
      </c>
      <c r="S435" s="11">
        <f t="shared" si="788"/>
        <v>1</v>
      </c>
      <c r="T435" s="11">
        <f t="shared" si="789"/>
        <v>1</v>
      </c>
      <c r="U435" s="11" t="str">
        <f t="shared" si="790"/>
        <v>Piped Network -- Gravity Only</v>
      </c>
      <c r="V435" s="11">
        <f t="shared" si="791"/>
        <v>2016</v>
      </c>
      <c r="W435" s="11" t="str">
        <f t="shared" si="792"/>
        <v>Governement (District, Wasac) And Water For People</v>
      </c>
      <c r="X435" s="11" t="str">
        <f t="shared" si="793"/>
        <v>Spring</v>
      </c>
      <c r="Y435" s="11">
        <f t="shared" si="794"/>
        <v>1</v>
      </c>
      <c r="Z435" s="11">
        <f t="shared" si="795"/>
        <v>1</v>
      </c>
      <c r="AA435" s="11">
        <f t="shared" si="796"/>
        <v>1</v>
      </c>
      <c r="AB435" s="11" t="str">
        <f t="shared" si="797"/>
        <v>"Springbox" --Intake Structure At A Spring</v>
      </c>
      <c r="AC435" s="11">
        <f t="shared" si="798"/>
        <v>1</v>
      </c>
      <c r="AD435" s="11">
        <f t="shared" si="799"/>
        <v>2016</v>
      </c>
      <c r="AE435" s="11">
        <f t="shared" si="800"/>
        <v>1</v>
      </c>
      <c r="AF435" s="11">
        <f t="shared" si="801"/>
        <v>15</v>
      </c>
      <c r="AG435" s="12">
        <f t="shared" si="852"/>
        <v>115200</v>
      </c>
      <c r="AH435" s="12">
        <f t="shared" si="853"/>
        <v>115.2</v>
      </c>
      <c r="AI435" s="11">
        <f t="shared" si="854"/>
        <v>1</v>
      </c>
      <c r="AJ435" s="11">
        <f t="shared" si="802"/>
        <v>1</v>
      </c>
      <c r="AK435" s="11">
        <f t="shared" si="803"/>
        <v>1</v>
      </c>
      <c r="AL435" s="11">
        <f t="shared" si="804"/>
        <v>2016</v>
      </c>
      <c r="AM435" s="11">
        <f t="shared" si="805"/>
        <v>1</v>
      </c>
      <c r="AN435" s="11">
        <f t="shared" si="806"/>
        <v>7200</v>
      </c>
      <c r="AO435" s="11">
        <f t="shared" si="807"/>
        <v>1</v>
      </c>
      <c r="AP435" s="11">
        <f t="shared" si="808"/>
        <v>6</v>
      </c>
      <c r="AQ435" s="11">
        <f t="shared" si="809"/>
        <v>2016</v>
      </c>
      <c r="AR435" s="11">
        <f t="shared" si="810"/>
        <v>1</v>
      </c>
      <c r="AS435" s="11">
        <f t="shared" si="811"/>
        <v>0</v>
      </c>
      <c r="AT435" s="11" t="str">
        <f t="shared" si="812"/>
        <v xml:space="preserve"> </v>
      </c>
      <c r="AU435" s="11" t="str">
        <f t="shared" si="813"/>
        <v/>
      </c>
      <c r="AV435" s="11" t="str">
        <f t="shared" si="814"/>
        <v xml:space="preserve"> </v>
      </c>
      <c r="AW435" s="11" t="str">
        <f t="shared" si="815"/>
        <v xml:space="preserve"> </v>
      </c>
      <c r="AX435" s="11">
        <f t="shared" si="816"/>
        <v>1</v>
      </c>
      <c r="AY435" s="11">
        <f t="shared" si="817"/>
        <v>2</v>
      </c>
      <c r="AZ435" s="11">
        <f t="shared" si="818"/>
        <v>2016</v>
      </c>
      <c r="BA435" s="11">
        <f t="shared" si="819"/>
        <v>1</v>
      </c>
      <c r="BB435" s="11">
        <f t="shared" si="820"/>
        <v>4500</v>
      </c>
      <c r="BC435" s="11">
        <f t="shared" si="821"/>
        <v>0</v>
      </c>
      <c r="BD435" s="11" t="str">
        <f t="shared" si="822"/>
        <v xml:space="preserve"> </v>
      </c>
      <c r="BE435" s="11" t="str">
        <f t="shared" si="823"/>
        <v xml:space="preserve"> </v>
      </c>
      <c r="BF435" s="11" t="str">
        <f t="shared" si="824"/>
        <v xml:space="preserve"> </v>
      </c>
      <c r="BG435" s="11" t="str">
        <f t="shared" si="845"/>
        <v xml:space="preserve"> </v>
      </c>
      <c r="BH435" s="11" t="str">
        <f t="shared" si="825"/>
        <v xml:space="preserve"> </v>
      </c>
      <c r="BI435" s="11" t="str">
        <f t="shared" si="826"/>
        <v xml:space="preserve"> </v>
      </c>
      <c r="BJ435" s="11">
        <f t="shared" si="827"/>
        <v>0</v>
      </c>
      <c r="BK435" s="11" t="str">
        <f t="shared" si="828"/>
        <v/>
      </c>
      <c r="BL435" s="11" t="str">
        <f t="shared" si="829"/>
        <v xml:space="preserve"> </v>
      </c>
      <c r="BM435" s="11" t="str">
        <f t="shared" si="830"/>
        <v xml:space="preserve"> </v>
      </c>
      <c r="BN435" s="11" t="str">
        <f t="shared" si="831"/>
        <v xml:space="preserve"> </v>
      </c>
      <c r="BO435" s="11" t="str">
        <f t="shared" si="832"/>
        <v xml:space="preserve"> </v>
      </c>
      <c r="BP435" s="11" t="str">
        <f t="shared" si="833"/>
        <v xml:space="preserve"> </v>
      </c>
      <c r="BQ435" s="11" t="str">
        <f t="shared" si="834"/>
        <v>0</v>
      </c>
      <c r="BR435" s="25">
        <f t="shared" si="835"/>
        <v>0</v>
      </c>
      <c r="BS435" s="11" t="str">
        <f t="shared" si="836"/>
        <v>Not Present</v>
      </c>
      <c r="BT435" s="11" t="str">
        <f t="shared" si="837"/>
        <v>0</v>
      </c>
      <c r="BU435" s="12">
        <f t="shared" si="855"/>
        <v>1</v>
      </c>
      <c r="BV435" s="12">
        <f t="shared" si="856"/>
        <v>0</v>
      </c>
      <c r="BW435" s="12">
        <f t="shared" si="846"/>
        <v>1</v>
      </c>
      <c r="BX435" s="12">
        <f t="shared" si="857"/>
        <v>1</v>
      </c>
      <c r="BY435" s="11">
        <f t="shared" si="858"/>
        <v>1</v>
      </c>
      <c r="BZ435" s="11">
        <f t="shared" si="838"/>
        <v>1</v>
      </c>
      <c r="CA435" s="11">
        <f t="shared" si="839"/>
        <v>2</v>
      </c>
      <c r="CB435" s="11">
        <f t="shared" si="840"/>
        <v>2016</v>
      </c>
      <c r="CC435" s="11">
        <f t="shared" si="841"/>
        <v>1</v>
      </c>
      <c r="CD435" s="11" t="str">
        <f t="shared" si="842"/>
        <v>No</v>
      </c>
      <c r="CE435" s="11">
        <f t="shared" si="859"/>
        <v>0</v>
      </c>
      <c r="CF435" s="11">
        <f t="shared" si="860"/>
        <v>0</v>
      </c>
      <c r="CG435" s="11">
        <f t="shared" si="861"/>
        <v>1</v>
      </c>
      <c r="CH435" s="11">
        <f t="shared" si="862"/>
        <v>0</v>
      </c>
      <c r="CI435" s="11">
        <f t="shared" si="843"/>
        <v>1</v>
      </c>
      <c r="CJ435" s="11">
        <f t="shared" si="844"/>
        <v>1</v>
      </c>
    </row>
    <row r="436" spans="1:88" x14ac:dyDescent="0.3">
      <c r="A436" s="11">
        <f t="shared" si="775"/>
        <v>2017</v>
      </c>
      <c r="B436" s="11" t="str">
        <f t="shared" si="776"/>
        <v>16-04-2017 21:55:56 CEST</v>
      </c>
      <c r="C436" s="11" t="str">
        <f t="shared" si="777"/>
        <v>Rwanda</v>
      </c>
      <c r="D436" s="11" t="str">
        <f t="shared" si="778"/>
        <v>Rulindo</v>
      </c>
      <c r="E436" s="11" t="str">
        <f t="shared" si="779"/>
        <v>Base</v>
      </c>
      <c r="F436" s="11" t="str">
        <f t="shared" si="780"/>
        <v>Gitare</v>
      </c>
      <c r="G436" s="11" t="str">
        <f t="shared" si="781"/>
        <v>Mugenda I</v>
      </c>
      <c r="H436" s="11" t="str">
        <f t="shared" si="782"/>
        <v/>
      </c>
      <c r="I436" s="11" t="str">
        <f t="shared" si="783"/>
        <v/>
      </c>
      <c r="J436" s="11" t="str">
        <f t="shared" si="784"/>
        <v>Water point near Gitare school/Nyirambuga pumping system</v>
      </c>
      <c r="K436" s="11">
        <f t="shared" si="785"/>
        <v>117</v>
      </c>
      <c r="L436" s="11">
        <f t="shared" si="847"/>
        <v>30604</v>
      </c>
      <c r="M436" s="11">
        <f t="shared" si="848"/>
        <v>1</v>
      </c>
      <c r="N436" s="11">
        <f t="shared" si="849"/>
        <v>30604</v>
      </c>
      <c r="O436" s="11">
        <f t="shared" si="786"/>
        <v>117</v>
      </c>
      <c r="P436" s="11" t="str">
        <f t="shared" si="787"/>
        <v xml:space="preserve"> </v>
      </c>
      <c r="Q436" s="13">
        <f t="shared" si="850"/>
        <v>1</v>
      </c>
      <c r="R436" s="11">
        <f t="shared" si="851"/>
        <v>1</v>
      </c>
      <c r="S436" s="11">
        <f t="shared" si="788"/>
        <v>0</v>
      </c>
      <c r="T436" s="11">
        <f t="shared" si="789"/>
        <v>1</v>
      </c>
      <c r="U436" s="11" t="str">
        <f t="shared" si="790"/>
        <v>Piped Network With Pump</v>
      </c>
      <c r="V436" s="11">
        <f t="shared" si="791"/>
        <v>2012</v>
      </c>
      <c r="W436" s="11" t="str">
        <f t="shared" si="792"/>
        <v>Governement (District, Wasac) And Water For People</v>
      </c>
      <c r="X436" s="11" t="str">
        <f t="shared" si="793"/>
        <v>Spring</v>
      </c>
      <c r="Y436" s="11">
        <f t="shared" si="794"/>
        <v>1</v>
      </c>
      <c r="Z436" s="11">
        <f t="shared" si="795"/>
        <v>1</v>
      </c>
      <c r="AA436" s="11">
        <f t="shared" si="796"/>
        <v>0</v>
      </c>
      <c r="AB436" s="11" t="str">
        <f t="shared" si="797"/>
        <v/>
      </c>
      <c r="AC436" s="11" t="str">
        <f t="shared" si="798"/>
        <v xml:space="preserve"> </v>
      </c>
      <c r="AD436" s="11" t="str">
        <f t="shared" si="799"/>
        <v xml:space="preserve"> </v>
      </c>
      <c r="AE436" s="11" t="str">
        <f t="shared" si="800"/>
        <v xml:space="preserve"> </v>
      </c>
      <c r="AF436" s="11">
        <f t="shared" si="801"/>
        <v>4</v>
      </c>
      <c r="AG436" s="12">
        <f t="shared" si="852"/>
        <v>432000</v>
      </c>
      <c r="AH436" s="12">
        <f t="shared" si="853"/>
        <v>738.46153846153845</v>
      </c>
      <c r="AI436" s="11">
        <f t="shared" si="854"/>
        <v>1</v>
      </c>
      <c r="AJ436" s="11">
        <f t="shared" si="802"/>
        <v>0</v>
      </c>
      <c r="AK436" s="11" t="str">
        <f t="shared" si="803"/>
        <v xml:space="preserve"> </v>
      </c>
      <c r="AL436" s="11" t="str">
        <f t="shared" si="804"/>
        <v xml:space="preserve"> </v>
      </c>
      <c r="AM436" s="11" t="str">
        <f t="shared" si="805"/>
        <v xml:space="preserve"> </v>
      </c>
      <c r="AN436" s="11" t="str">
        <f t="shared" si="806"/>
        <v xml:space="preserve"> </v>
      </c>
      <c r="AO436" s="11">
        <f t="shared" si="807"/>
        <v>0</v>
      </c>
      <c r="AP436" s="11" t="str">
        <f t="shared" si="808"/>
        <v xml:space="preserve"> </v>
      </c>
      <c r="AQ436" s="11" t="str">
        <f t="shared" si="809"/>
        <v xml:space="preserve"> </v>
      </c>
      <c r="AR436" s="11" t="str">
        <f t="shared" si="810"/>
        <v xml:space="preserve"> </v>
      </c>
      <c r="AS436" s="11">
        <f t="shared" si="811"/>
        <v>0</v>
      </c>
      <c r="AT436" s="11" t="str">
        <f t="shared" si="812"/>
        <v xml:space="preserve"> </v>
      </c>
      <c r="AU436" s="11" t="str">
        <f t="shared" si="813"/>
        <v/>
      </c>
      <c r="AV436" s="11" t="str">
        <f t="shared" si="814"/>
        <v xml:space="preserve"> </v>
      </c>
      <c r="AW436" s="11" t="str">
        <f t="shared" si="815"/>
        <v xml:space="preserve"> </v>
      </c>
      <c r="AX436" s="11">
        <f t="shared" si="816"/>
        <v>0</v>
      </c>
      <c r="AY436" s="11" t="str">
        <f t="shared" si="817"/>
        <v xml:space="preserve"> </v>
      </c>
      <c r="AZ436" s="11" t="str">
        <f t="shared" si="818"/>
        <v xml:space="preserve"> </v>
      </c>
      <c r="BA436" s="11" t="str">
        <f t="shared" si="819"/>
        <v xml:space="preserve"> </v>
      </c>
      <c r="BB436" s="11" t="str">
        <f t="shared" si="820"/>
        <v xml:space="preserve"> </v>
      </c>
      <c r="BC436" s="11">
        <f t="shared" si="821"/>
        <v>0</v>
      </c>
      <c r="BD436" s="11" t="str">
        <f t="shared" si="822"/>
        <v xml:space="preserve"> </v>
      </c>
      <c r="BE436" s="11" t="str">
        <f t="shared" si="823"/>
        <v xml:space="preserve"> </v>
      </c>
      <c r="BF436" s="11" t="str">
        <f t="shared" si="824"/>
        <v xml:space="preserve"> </v>
      </c>
      <c r="BG436" s="11" t="str">
        <f t="shared" si="845"/>
        <v xml:space="preserve"> </v>
      </c>
      <c r="BH436" s="11" t="str">
        <f t="shared" si="825"/>
        <v xml:space="preserve"> </v>
      </c>
      <c r="BI436" s="11" t="str">
        <f t="shared" si="826"/>
        <v xml:space="preserve"> </v>
      </c>
      <c r="BJ436" s="11">
        <f t="shared" si="827"/>
        <v>0</v>
      </c>
      <c r="BK436" s="11" t="str">
        <f t="shared" si="828"/>
        <v/>
      </c>
      <c r="BL436" s="11" t="str">
        <f t="shared" si="829"/>
        <v xml:space="preserve"> </v>
      </c>
      <c r="BM436" s="11" t="str">
        <f t="shared" si="830"/>
        <v xml:space="preserve"> </v>
      </c>
      <c r="BN436" s="11" t="str">
        <f t="shared" si="831"/>
        <v xml:space="preserve"> </v>
      </c>
      <c r="BO436" s="11" t="str">
        <f t="shared" si="832"/>
        <v xml:space="preserve"> </v>
      </c>
      <c r="BP436" s="11" t="str">
        <f t="shared" si="833"/>
        <v xml:space="preserve"> </v>
      </c>
      <c r="BQ436" s="11" t="str">
        <f t="shared" si="834"/>
        <v>0</v>
      </c>
      <c r="BR436" s="25">
        <f t="shared" si="835"/>
        <v>0</v>
      </c>
      <c r="BS436" s="11" t="str">
        <f t="shared" si="836"/>
        <v>Not Present</v>
      </c>
      <c r="BT436" s="11" t="str">
        <f t="shared" si="837"/>
        <v>0</v>
      </c>
      <c r="BU436" s="12">
        <f t="shared" si="855"/>
        <v>1</v>
      </c>
      <c r="BV436" s="12">
        <f t="shared" si="856"/>
        <v>0</v>
      </c>
      <c r="BW436" s="12">
        <f t="shared" si="846"/>
        <v>1</v>
      </c>
      <c r="BX436" s="12">
        <f t="shared" si="857"/>
        <v>1</v>
      </c>
      <c r="BY436" s="11">
        <f t="shared" si="858"/>
        <v>1</v>
      </c>
      <c r="BZ436" s="11">
        <f t="shared" si="838"/>
        <v>1</v>
      </c>
      <c r="CA436" s="11">
        <f t="shared" si="839"/>
        <v>2</v>
      </c>
      <c r="CB436" s="11">
        <f t="shared" si="840"/>
        <v>2012</v>
      </c>
      <c r="CC436" s="11">
        <f t="shared" si="841"/>
        <v>2</v>
      </c>
      <c r="CD436" s="11" t="str">
        <f t="shared" si="842"/>
        <v>No</v>
      </c>
      <c r="CE436" s="11">
        <f t="shared" si="859"/>
        <v>0</v>
      </c>
      <c r="CF436" s="11">
        <f t="shared" si="860"/>
        <v>0</v>
      </c>
      <c r="CG436" s="11">
        <f t="shared" si="861"/>
        <v>1</v>
      </c>
      <c r="CH436" s="11">
        <f t="shared" si="862"/>
        <v>0</v>
      </c>
      <c r="CI436" s="11">
        <f t="shared" si="843"/>
        <v>0</v>
      </c>
      <c r="CJ436" s="11">
        <f t="shared" si="844"/>
        <v>2</v>
      </c>
    </row>
    <row r="437" spans="1:88" x14ac:dyDescent="0.3">
      <c r="A437" s="11">
        <f t="shared" si="775"/>
        <v>2017</v>
      </c>
      <c r="B437" s="11" t="str">
        <f t="shared" si="776"/>
        <v>15-04-2017 22:12:54 CEST</v>
      </c>
      <c r="C437" s="11" t="str">
        <f t="shared" si="777"/>
        <v>Rwanda</v>
      </c>
      <c r="D437" s="11" t="str">
        <f t="shared" si="778"/>
        <v>Rulindo</v>
      </c>
      <c r="E437" s="11" t="str">
        <f t="shared" si="779"/>
        <v>Bushoki</v>
      </c>
      <c r="F437" s="11" t="str">
        <f t="shared" si="780"/>
        <v>Gasiza</v>
      </c>
      <c r="G437" s="11" t="str">
        <f t="shared" si="781"/>
        <v>Remera</v>
      </c>
      <c r="H437" s="11" t="str">
        <f t="shared" si="782"/>
        <v/>
      </c>
      <c r="I437" s="11" t="str">
        <f t="shared" si="783"/>
        <v/>
      </c>
      <c r="J437" s="11" t="str">
        <f t="shared" si="784"/>
        <v>Water point2 at Gasiza market/Nyagahondo gravity system</v>
      </c>
      <c r="K437" s="11">
        <f t="shared" si="785"/>
        <v>228</v>
      </c>
      <c r="L437" s="11">
        <f t="shared" si="847"/>
        <v>844</v>
      </c>
      <c r="M437" s="11">
        <f t="shared" si="848"/>
        <v>1</v>
      </c>
      <c r="N437" s="11">
        <f t="shared" si="849"/>
        <v>844</v>
      </c>
      <c r="O437" s="11">
        <f t="shared" si="786"/>
        <v>228</v>
      </c>
      <c r="P437" s="11" t="str">
        <f t="shared" si="787"/>
        <v xml:space="preserve"> </v>
      </c>
      <c r="Q437" s="13">
        <f t="shared" si="850"/>
        <v>1</v>
      </c>
      <c r="R437" s="11">
        <f t="shared" si="851"/>
        <v>1</v>
      </c>
      <c r="S437" s="11">
        <f t="shared" si="788"/>
        <v>0</v>
      </c>
      <c r="T437" s="11">
        <f t="shared" si="789"/>
        <v>1</v>
      </c>
      <c r="U437" s="11" t="str">
        <f t="shared" si="790"/>
        <v>Piped Network -- Gravity Only</v>
      </c>
      <c r="V437" s="11">
        <f t="shared" si="791"/>
        <v>2010</v>
      </c>
      <c r="W437" s="11" t="str">
        <f t="shared" si="792"/>
        <v>Caritas</v>
      </c>
      <c r="X437" s="11" t="str">
        <f t="shared" si="793"/>
        <v>Spring</v>
      </c>
      <c r="Y437" s="11">
        <f t="shared" si="794"/>
        <v>1</v>
      </c>
      <c r="Z437" s="11">
        <f t="shared" si="795"/>
        <v>1</v>
      </c>
      <c r="AA437" s="11">
        <f t="shared" si="796"/>
        <v>0</v>
      </c>
      <c r="AB437" s="11" t="str">
        <f t="shared" si="797"/>
        <v/>
      </c>
      <c r="AC437" s="11" t="str">
        <f t="shared" si="798"/>
        <v xml:space="preserve"> </v>
      </c>
      <c r="AD437" s="11" t="str">
        <f t="shared" si="799"/>
        <v xml:space="preserve"> </v>
      </c>
      <c r="AE437" s="11" t="str">
        <f t="shared" si="800"/>
        <v xml:space="preserve"> </v>
      </c>
      <c r="AF437" s="11">
        <f t="shared" si="801"/>
        <v>30</v>
      </c>
      <c r="AG437" s="12">
        <f t="shared" si="852"/>
        <v>57600</v>
      </c>
      <c r="AH437" s="12">
        <f t="shared" si="853"/>
        <v>50.526315789473685</v>
      </c>
      <c r="AI437" s="11">
        <f t="shared" si="854"/>
        <v>1</v>
      </c>
      <c r="AJ437" s="11">
        <f t="shared" si="802"/>
        <v>0</v>
      </c>
      <c r="AK437" s="11" t="str">
        <f t="shared" si="803"/>
        <v xml:space="preserve"> </v>
      </c>
      <c r="AL437" s="11" t="str">
        <f t="shared" si="804"/>
        <v xml:space="preserve"> </v>
      </c>
      <c r="AM437" s="11" t="str">
        <f t="shared" si="805"/>
        <v xml:space="preserve"> </v>
      </c>
      <c r="AN437" s="11" t="str">
        <f t="shared" si="806"/>
        <v xml:space="preserve"> </v>
      </c>
      <c r="AO437" s="11">
        <f t="shared" si="807"/>
        <v>0</v>
      </c>
      <c r="AP437" s="11" t="str">
        <f t="shared" si="808"/>
        <v xml:space="preserve"> </v>
      </c>
      <c r="AQ437" s="11" t="str">
        <f t="shared" si="809"/>
        <v xml:space="preserve"> </v>
      </c>
      <c r="AR437" s="11" t="str">
        <f t="shared" si="810"/>
        <v xml:space="preserve"> </v>
      </c>
      <c r="AS437" s="11">
        <f t="shared" si="811"/>
        <v>0</v>
      </c>
      <c r="AT437" s="11" t="str">
        <f t="shared" si="812"/>
        <v xml:space="preserve"> </v>
      </c>
      <c r="AU437" s="11" t="str">
        <f t="shared" si="813"/>
        <v/>
      </c>
      <c r="AV437" s="11" t="str">
        <f t="shared" si="814"/>
        <v xml:space="preserve"> </v>
      </c>
      <c r="AW437" s="11" t="str">
        <f t="shared" si="815"/>
        <v xml:space="preserve"> </v>
      </c>
      <c r="AX437" s="11">
        <f t="shared" si="816"/>
        <v>0</v>
      </c>
      <c r="AY437" s="11" t="str">
        <f t="shared" si="817"/>
        <v xml:space="preserve"> </v>
      </c>
      <c r="AZ437" s="11" t="str">
        <f t="shared" si="818"/>
        <v xml:space="preserve"> </v>
      </c>
      <c r="BA437" s="11" t="str">
        <f t="shared" si="819"/>
        <v xml:space="preserve"> </v>
      </c>
      <c r="BB437" s="11" t="str">
        <f t="shared" si="820"/>
        <v xml:space="preserve"> </v>
      </c>
      <c r="BC437" s="11">
        <f t="shared" si="821"/>
        <v>0</v>
      </c>
      <c r="BD437" s="11" t="str">
        <f t="shared" si="822"/>
        <v xml:space="preserve"> </v>
      </c>
      <c r="BE437" s="11" t="str">
        <f t="shared" si="823"/>
        <v xml:space="preserve"> </v>
      </c>
      <c r="BF437" s="11" t="str">
        <f t="shared" si="824"/>
        <v xml:space="preserve"> </v>
      </c>
      <c r="BG437" s="11" t="str">
        <f t="shared" si="845"/>
        <v xml:space="preserve"> </v>
      </c>
      <c r="BH437" s="11" t="str">
        <f t="shared" si="825"/>
        <v xml:space="preserve"> </v>
      </c>
      <c r="BI437" s="11" t="str">
        <f t="shared" si="826"/>
        <v xml:space="preserve"> </v>
      </c>
      <c r="BJ437" s="11">
        <f t="shared" si="827"/>
        <v>0</v>
      </c>
      <c r="BK437" s="11" t="str">
        <f t="shared" si="828"/>
        <v/>
      </c>
      <c r="BL437" s="11" t="str">
        <f t="shared" si="829"/>
        <v xml:space="preserve"> </v>
      </c>
      <c r="BM437" s="11" t="str">
        <f t="shared" si="830"/>
        <v xml:space="preserve"> </v>
      </c>
      <c r="BN437" s="11" t="str">
        <f t="shared" si="831"/>
        <v xml:space="preserve"> </v>
      </c>
      <c r="BO437" s="11" t="str">
        <f t="shared" si="832"/>
        <v xml:space="preserve"> </v>
      </c>
      <c r="BP437" s="11" t="str">
        <f t="shared" si="833"/>
        <v xml:space="preserve"> </v>
      </c>
      <c r="BQ437" s="11" t="str">
        <f t="shared" si="834"/>
        <v>0</v>
      </c>
      <c r="BR437" s="25">
        <f t="shared" si="835"/>
        <v>0</v>
      </c>
      <c r="BS437" s="11" t="str">
        <f t="shared" si="836"/>
        <v>Not Present</v>
      </c>
      <c r="BT437" s="11" t="str">
        <f t="shared" si="837"/>
        <v>0</v>
      </c>
      <c r="BU437" s="12">
        <f t="shared" si="855"/>
        <v>1</v>
      </c>
      <c r="BV437" s="12">
        <f t="shared" si="856"/>
        <v>0</v>
      </c>
      <c r="BW437" s="12">
        <f t="shared" si="846"/>
        <v>1</v>
      </c>
      <c r="BX437" s="12">
        <f t="shared" si="857"/>
        <v>1</v>
      </c>
      <c r="BY437" s="11">
        <f t="shared" si="858"/>
        <v>1</v>
      </c>
      <c r="BZ437" s="11">
        <f t="shared" si="838"/>
        <v>1</v>
      </c>
      <c r="CA437" s="11">
        <f t="shared" si="839"/>
        <v>1</v>
      </c>
      <c r="CB437" s="11">
        <f t="shared" si="840"/>
        <v>2010</v>
      </c>
      <c r="CC437" s="11">
        <f t="shared" si="841"/>
        <v>3</v>
      </c>
      <c r="CD437" s="11" t="str">
        <f t="shared" si="842"/>
        <v>No</v>
      </c>
      <c r="CE437" s="11">
        <f t="shared" si="859"/>
        <v>0</v>
      </c>
      <c r="CF437" s="11">
        <f t="shared" si="860"/>
        <v>0</v>
      </c>
      <c r="CG437" s="11">
        <f t="shared" si="861"/>
        <v>1</v>
      </c>
      <c r="CH437" s="11">
        <f t="shared" si="862"/>
        <v>0</v>
      </c>
      <c r="CI437" s="11">
        <f t="shared" si="843"/>
        <v>0</v>
      </c>
      <c r="CJ437" s="11">
        <f t="shared" si="844"/>
        <v>3</v>
      </c>
    </row>
    <row r="438" spans="1:88" x14ac:dyDescent="0.3">
      <c r="A438" s="11">
        <f t="shared" si="775"/>
        <v>2017</v>
      </c>
      <c r="B438" s="11" t="str">
        <f t="shared" si="776"/>
        <v>27-03-2017 08:31:58 CEST</v>
      </c>
      <c r="C438" s="11" t="str">
        <f t="shared" si="777"/>
        <v>Rwanda</v>
      </c>
      <c r="D438" s="11" t="str">
        <f t="shared" si="778"/>
        <v>Rulindo</v>
      </c>
      <c r="E438" s="11" t="str">
        <f t="shared" si="779"/>
        <v>Kisaro</v>
      </c>
      <c r="F438" s="11" t="str">
        <f t="shared" si="780"/>
        <v>Murama</v>
      </c>
      <c r="G438" s="11" t="str">
        <f t="shared" si="781"/>
        <v>Ryarubuguza</v>
      </c>
      <c r="H438" s="11" t="str">
        <f t="shared" si="782"/>
        <v/>
      </c>
      <c r="I438" s="11" t="str">
        <f t="shared" si="783"/>
        <v/>
      </c>
      <c r="J438" s="11" t="str">
        <f t="shared" si="784"/>
        <v>Gahama Kisaro network</v>
      </c>
      <c r="K438" s="11">
        <f t="shared" si="785"/>
        <v>495</v>
      </c>
      <c r="L438" s="11">
        <f t="shared" si="847"/>
        <v>10234</v>
      </c>
      <c r="M438" s="11">
        <f t="shared" si="848"/>
        <v>14</v>
      </c>
      <c r="N438" s="11">
        <f t="shared" si="849"/>
        <v>731</v>
      </c>
      <c r="O438" s="11">
        <f t="shared" si="786"/>
        <v>495</v>
      </c>
      <c r="P438" s="11" t="str">
        <f t="shared" si="787"/>
        <v xml:space="preserve"> </v>
      </c>
      <c r="Q438" s="13">
        <f t="shared" si="850"/>
        <v>1</v>
      </c>
      <c r="R438" s="11">
        <f t="shared" si="851"/>
        <v>1</v>
      </c>
      <c r="S438" s="11">
        <f t="shared" si="788"/>
        <v>0</v>
      </c>
      <c r="T438" s="11">
        <f t="shared" si="789"/>
        <v>1</v>
      </c>
      <c r="U438" s="11" t="str">
        <f t="shared" si="790"/>
        <v>Piped Network With Pump</v>
      </c>
      <c r="V438" s="11">
        <f t="shared" si="791"/>
        <v>2012</v>
      </c>
      <c r="W438" s="11" t="str">
        <f t="shared" si="792"/>
        <v>Governement (District, Wasac) And Water For People</v>
      </c>
      <c r="X438" s="11" t="str">
        <f t="shared" si="793"/>
        <v>Spring</v>
      </c>
      <c r="Y438" s="11">
        <f t="shared" si="794"/>
        <v>1</v>
      </c>
      <c r="Z438" s="11">
        <f t="shared" si="795"/>
        <v>1</v>
      </c>
      <c r="AA438" s="11">
        <f t="shared" si="796"/>
        <v>1</v>
      </c>
      <c r="AB438" s="11" t="str">
        <f t="shared" si="797"/>
        <v/>
      </c>
      <c r="AC438" s="11">
        <f t="shared" si="798"/>
        <v>1</v>
      </c>
      <c r="AD438" s="11">
        <f t="shared" si="799"/>
        <v>2012</v>
      </c>
      <c r="AE438" s="11">
        <f t="shared" si="800"/>
        <v>1</v>
      </c>
      <c r="AF438" s="11">
        <f t="shared" si="801"/>
        <v>3</v>
      </c>
      <c r="AG438" s="12">
        <f t="shared" si="852"/>
        <v>576000</v>
      </c>
      <c r="AH438" s="12">
        <f t="shared" si="853"/>
        <v>232.72727272727272</v>
      </c>
      <c r="AI438" s="11">
        <f t="shared" si="854"/>
        <v>1</v>
      </c>
      <c r="AJ438" s="11">
        <f t="shared" si="802"/>
        <v>1</v>
      </c>
      <c r="AK438" s="11">
        <f t="shared" si="803"/>
        <v>1</v>
      </c>
      <c r="AL438" s="11">
        <f t="shared" si="804"/>
        <v>2012</v>
      </c>
      <c r="AM438" s="11">
        <f t="shared" si="805"/>
        <v>1</v>
      </c>
      <c r="AN438" s="11">
        <f t="shared" si="806"/>
        <v>30000</v>
      </c>
      <c r="AO438" s="11">
        <f t="shared" si="807"/>
        <v>1</v>
      </c>
      <c r="AP438" s="11">
        <f t="shared" si="808"/>
        <v>7</v>
      </c>
      <c r="AQ438" s="11">
        <f t="shared" si="809"/>
        <v>2012</v>
      </c>
      <c r="AR438" s="11">
        <f t="shared" si="810"/>
        <v>1</v>
      </c>
      <c r="AS438" s="11">
        <f t="shared" si="811"/>
        <v>1</v>
      </c>
      <c r="AT438" s="11">
        <f t="shared" si="812"/>
        <v>14</v>
      </c>
      <c r="AU438" s="11" t="str">
        <f t="shared" si="813"/>
        <v/>
      </c>
      <c r="AV438" s="11">
        <f t="shared" si="814"/>
        <v>2012</v>
      </c>
      <c r="AW438" s="11">
        <f t="shared" si="815"/>
        <v>1</v>
      </c>
      <c r="AX438" s="11">
        <f t="shared" si="816"/>
        <v>1</v>
      </c>
      <c r="AY438" s="11">
        <f t="shared" si="817"/>
        <v>1</v>
      </c>
      <c r="AZ438" s="11">
        <f t="shared" si="818"/>
        <v>2012</v>
      </c>
      <c r="BA438" s="11">
        <f t="shared" si="819"/>
        <v>1</v>
      </c>
      <c r="BB438" s="11">
        <f t="shared" si="820"/>
        <v>30000</v>
      </c>
      <c r="BC438" s="11">
        <f t="shared" si="821"/>
        <v>1</v>
      </c>
      <c r="BD438" s="11">
        <f t="shared" si="822"/>
        <v>2</v>
      </c>
      <c r="BE438" s="11">
        <f t="shared" si="823"/>
        <v>2012</v>
      </c>
      <c r="BF438" s="11">
        <f t="shared" si="824"/>
        <v>1</v>
      </c>
      <c r="BG438" s="11">
        <f t="shared" si="845"/>
        <v>1</v>
      </c>
      <c r="BH438" s="11">
        <f t="shared" si="825"/>
        <v>2012</v>
      </c>
      <c r="BI438" s="11">
        <f t="shared" si="826"/>
        <v>1</v>
      </c>
      <c r="BJ438" s="11">
        <f t="shared" si="827"/>
        <v>0</v>
      </c>
      <c r="BK438" s="11" t="str">
        <f t="shared" si="828"/>
        <v/>
      </c>
      <c r="BL438" s="11" t="str">
        <f t="shared" si="829"/>
        <v xml:space="preserve"> </v>
      </c>
      <c r="BM438" s="11" t="str">
        <f t="shared" si="830"/>
        <v xml:space="preserve"> </v>
      </c>
      <c r="BN438" s="11" t="str">
        <f t="shared" si="831"/>
        <v xml:space="preserve"> </v>
      </c>
      <c r="BO438" s="11" t="str">
        <f t="shared" si="832"/>
        <v xml:space="preserve"> </v>
      </c>
      <c r="BP438" s="11" t="str">
        <f t="shared" si="833"/>
        <v xml:space="preserve"> </v>
      </c>
      <c r="BQ438" s="11" t="str">
        <f t="shared" si="834"/>
        <v>0</v>
      </c>
      <c r="BR438" s="25">
        <f t="shared" si="835"/>
        <v>0</v>
      </c>
      <c r="BS438" s="11" t="str">
        <f t="shared" si="836"/>
        <v>Not Present</v>
      </c>
      <c r="BT438" s="11" t="str">
        <f t="shared" si="837"/>
        <v>0</v>
      </c>
      <c r="BU438" s="12">
        <f t="shared" si="855"/>
        <v>1</v>
      </c>
      <c r="BV438" s="12">
        <f t="shared" si="856"/>
        <v>0</v>
      </c>
      <c r="BW438" s="12">
        <f t="shared" si="846"/>
        <v>1</v>
      </c>
      <c r="BX438" s="12">
        <f t="shared" si="857"/>
        <v>1</v>
      </c>
      <c r="BY438" s="11">
        <f t="shared" si="858"/>
        <v>1</v>
      </c>
      <c r="BZ438" s="11">
        <f t="shared" si="838"/>
        <v>1</v>
      </c>
      <c r="CA438" s="11">
        <f t="shared" si="839"/>
        <v>1</v>
      </c>
      <c r="CB438" s="11">
        <f t="shared" si="840"/>
        <v>2012</v>
      </c>
      <c r="CC438" s="11">
        <f t="shared" si="841"/>
        <v>1</v>
      </c>
      <c r="CD438" s="11" t="str">
        <f t="shared" si="842"/>
        <v>No</v>
      </c>
      <c r="CE438" s="11">
        <f t="shared" si="859"/>
        <v>0</v>
      </c>
      <c r="CF438" s="11">
        <f t="shared" si="860"/>
        <v>0</v>
      </c>
      <c r="CG438" s="11">
        <f t="shared" si="861"/>
        <v>1</v>
      </c>
      <c r="CH438" s="11">
        <f t="shared" si="862"/>
        <v>0</v>
      </c>
      <c r="CI438" s="11">
        <f t="shared" si="843"/>
        <v>0</v>
      </c>
      <c r="CJ438" s="11">
        <f t="shared" si="844"/>
        <v>2</v>
      </c>
    </row>
    <row r="439" spans="1:88" x14ac:dyDescent="0.3">
      <c r="A439" s="11">
        <f t="shared" si="775"/>
        <v>2017</v>
      </c>
      <c r="B439" s="11" t="str">
        <f t="shared" si="776"/>
        <v>21-03-2017 14:18:22 CET</v>
      </c>
      <c r="C439" s="11" t="str">
        <f t="shared" si="777"/>
        <v>Rwanda</v>
      </c>
      <c r="D439" s="11" t="str">
        <f t="shared" si="778"/>
        <v>Rulindo</v>
      </c>
      <c r="E439" s="11" t="str">
        <f t="shared" si="779"/>
        <v>Rukozo</v>
      </c>
      <c r="F439" s="11" t="str">
        <f t="shared" si="780"/>
        <v>Mbuye</v>
      </c>
      <c r="G439" s="11" t="str">
        <f t="shared" si="781"/>
        <v>Kibare</v>
      </c>
      <c r="H439" s="11" t="str">
        <f t="shared" si="782"/>
        <v/>
      </c>
      <c r="I439" s="11" t="str">
        <f t="shared" si="783"/>
        <v/>
      </c>
      <c r="J439" s="11" t="str">
        <f t="shared" si="784"/>
        <v>Kabonanyoni</v>
      </c>
      <c r="K439" s="11">
        <f t="shared" si="785"/>
        <v>90</v>
      </c>
      <c r="L439" s="11">
        <f t="shared" si="847"/>
        <v>7894</v>
      </c>
      <c r="M439" s="11">
        <f t="shared" si="848"/>
        <v>30</v>
      </c>
      <c r="N439" s="11">
        <f t="shared" si="849"/>
        <v>263.13333333333333</v>
      </c>
      <c r="O439" s="11">
        <f t="shared" si="786"/>
        <v>85</v>
      </c>
      <c r="P439" s="11">
        <f t="shared" si="787"/>
        <v>5</v>
      </c>
      <c r="Q439" s="13">
        <f t="shared" si="850"/>
        <v>0.94444444444444442</v>
      </c>
      <c r="R439" s="11">
        <f t="shared" si="851"/>
        <v>0</v>
      </c>
      <c r="S439" s="11">
        <f t="shared" si="788"/>
        <v>1</v>
      </c>
      <c r="T439" s="11">
        <f t="shared" si="789"/>
        <v>1</v>
      </c>
      <c r="U439" s="11" t="str">
        <f t="shared" si="790"/>
        <v>Piped Network With Pump</v>
      </c>
      <c r="V439" s="11">
        <f t="shared" si="791"/>
        <v>2015</v>
      </c>
      <c r="W439" s="11" t="str">
        <f t="shared" si="792"/>
        <v>Governement (District, Wasac) And Water For People</v>
      </c>
      <c r="X439" s="11" t="str">
        <f t="shared" si="793"/>
        <v>Spring</v>
      </c>
      <c r="Y439" s="11">
        <f t="shared" si="794"/>
        <v>5</v>
      </c>
      <c r="Z439" s="11">
        <f t="shared" si="795"/>
        <v>1</v>
      </c>
      <c r="AA439" s="11">
        <f t="shared" si="796"/>
        <v>1</v>
      </c>
      <c r="AB439" s="11" t="str">
        <f t="shared" si="797"/>
        <v>"Springbox" --Intake Structure At A Spring</v>
      </c>
      <c r="AC439" s="11">
        <f t="shared" si="798"/>
        <v>5</v>
      </c>
      <c r="AD439" s="11">
        <f t="shared" si="799"/>
        <v>2015</v>
      </c>
      <c r="AE439" s="11">
        <f t="shared" si="800"/>
        <v>1</v>
      </c>
      <c r="AF439" s="11">
        <f t="shared" si="801"/>
        <v>15</v>
      </c>
      <c r="AG439" s="12">
        <f t="shared" si="852"/>
        <v>115200</v>
      </c>
      <c r="AH439" s="12">
        <f t="shared" si="853"/>
        <v>271.05882352941177</v>
      </c>
      <c r="AI439" s="11">
        <f t="shared" si="854"/>
        <v>1</v>
      </c>
      <c r="AJ439" s="11">
        <f t="shared" si="802"/>
        <v>1</v>
      </c>
      <c r="AK439" s="11">
        <f t="shared" si="803"/>
        <v>1</v>
      </c>
      <c r="AL439" s="11">
        <f t="shared" si="804"/>
        <v>2015</v>
      </c>
      <c r="AM439" s="11">
        <f t="shared" si="805"/>
        <v>1</v>
      </c>
      <c r="AN439" s="11">
        <f t="shared" si="806"/>
        <v>720</v>
      </c>
      <c r="AO439" s="11">
        <f t="shared" si="807"/>
        <v>1</v>
      </c>
      <c r="AP439" s="11">
        <f t="shared" si="808"/>
        <v>19</v>
      </c>
      <c r="AQ439" s="11">
        <f t="shared" si="809"/>
        <v>2015</v>
      </c>
      <c r="AR439" s="11">
        <f t="shared" si="810"/>
        <v>1</v>
      </c>
      <c r="AS439" s="11">
        <f t="shared" si="811"/>
        <v>1</v>
      </c>
      <c r="AT439" s="11">
        <f t="shared" si="812"/>
        <v>10</v>
      </c>
      <c r="AU439" s="11" t="str">
        <f t="shared" si="813"/>
        <v>Pressure Break Tank|Distribution Chamber</v>
      </c>
      <c r="AV439" s="11">
        <f t="shared" si="814"/>
        <v>2015</v>
      </c>
      <c r="AW439" s="11">
        <f t="shared" si="815"/>
        <v>1</v>
      </c>
      <c r="AX439" s="11">
        <f t="shared" si="816"/>
        <v>1</v>
      </c>
      <c r="AY439" s="11">
        <f t="shared" si="817"/>
        <v>3</v>
      </c>
      <c r="AZ439" s="11">
        <f t="shared" si="818"/>
        <v>2015</v>
      </c>
      <c r="BA439" s="11">
        <f t="shared" si="819"/>
        <v>1</v>
      </c>
      <c r="BB439" s="11">
        <f t="shared" si="820"/>
        <v>19000</v>
      </c>
      <c r="BC439" s="11">
        <f t="shared" si="821"/>
        <v>1</v>
      </c>
      <c r="BD439" s="11">
        <f t="shared" si="822"/>
        <v>2</v>
      </c>
      <c r="BE439" s="11">
        <f t="shared" si="823"/>
        <v>2016</v>
      </c>
      <c r="BF439" s="11">
        <f t="shared" si="824"/>
        <v>1</v>
      </c>
      <c r="BG439" s="11">
        <f t="shared" si="845"/>
        <v>1</v>
      </c>
      <c r="BH439" s="11">
        <f t="shared" si="825"/>
        <v>2016</v>
      </c>
      <c r="BI439" s="11">
        <f t="shared" si="826"/>
        <v>1</v>
      </c>
      <c r="BJ439" s="11">
        <f t="shared" si="827"/>
        <v>0</v>
      </c>
      <c r="BK439" s="11" t="str">
        <f t="shared" si="828"/>
        <v/>
      </c>
      <c r="BL439" s="11" t="str">
        <f t="shared" si="829"/>
        <v xml:space="preserve"> </v>
      </c>
      <c r="BM439" s="11" t="str">
        <f t="shared" si="830"/>
        <v xml:space="preserve"> </v>
      </c>
      <c r="BN439" s="11" t="str">
        <f t="shared" si="831"/>
        <v xml:space="preserve"> </v>
      </c>
      <c r="BO439" s="11" t="str">
        <f t="shared" si="832"/>
        <v xml:space="preserve"> </v>
      </c>
      <c r="BP439" s="11" t="str">
        <f t="shared" si="833"/>
        <v xml:space="preserve"> </v>
      </c>
      <c r="BQ439" s="11" t="str">
        <f t="shared" si="834"/>
        <v>0</v>
      </c>
      <c r="BR439" s="25">
        <f t="shared" si="835"/>
        <v>0</v>
      </c>
      <c r="BS439" s="11" t="str">
        <f t="shared" si="836"/>
        <v>Not Present</v>
      </c>
      <c r="BT439" s="11" t="str">
        <f t="shared" si="837"/>
        <v>0</v>
      </c>
      <c r="BU439" s="12">
        <f t="shared" si="855"/>
        <v>1</v>
      </c>
      <c r="BV439" s="12">
        <f t="shared" si="856"/>
        <v>0</v>
      </c>
      <c r="BW439" s="12">
        <f t="shared" si="846"/>
        <v>1</v>
      </c>
      <c r="BX439" s="12">
        <f t="shared" si="857"/>
        <v>1</v>
      </c>
      <c r="BY439" s="11">
        <f t="shared" si="858"/>
        <v>1</v>
      </c>
      <c r="BZ439" s="11">
        <f t="shared" si="838"/>
        <v>1</v>
      </c>
      <c r="CA439" s="11">
        <f t="shared" si="839"/>
        <v>31</v>
      </c>
      <c r="CB439" s="11">
        <f t="shared" si="840"/>
        <v>2015</v>
      </c>
      <c r="CC439" s="11">
        <f t="shared" si="841"/>
        <v>1</v>
      </c>
      <c r="CD439" s="11" t="str">
        <f t="shared" si="842"/>
        <v>No</v>
      </c>
      <c r="CE439" s="11">
        <f t="shared" si="859"/>
        <v>0</v>
      </c>
      <c r="CF439" s="11">
        <f t="shared" si="860"/>
        <v>0</v>
      </c>
      <c r="CG439" s="11">
        <f t="shared" si="861"/>
        <v>1</v>
      </c>
      <c r="CH439" s="11">
        <f t="shared" si="862"/>
        <v>0</v>
      </c>
      <c r="CI439" s="11">
        <f t="shared" si="843"/>
        <v>1</v>
      </c>
      <c r="CJ439" s="11">
        <f t="shared" si="844"/>
        <v>1</v>
      </c>
    </row>
    <row r="440" spans="1:88" x14ac:dyDescent="0.3">
      <c r="A440" s="11">
        <f t="shared" si="775"/>
        <v>2017</v>
      </c>
      <c r="B440" s="11" t="str">
        <f t="shared" si="776"/>
        <v>22-03-2017 14:26:02 CET</v>
      </c>
      <c r="C440" s="11" t="str">
        <f t="shared" si="777"/>
        <v>Rwanda</v>
      </c>
      <c r="D440" s="11" t="str">
        <f t="shared" si="778"/>
        <v>Rulindo</v>
      </c>
      <c r="E440" s="11" t="str">
        <f t="shared" si="779"/>
        <v>Rusiga</v>
      </c>
      <c r="F440" s="11" t="str">
        <f t="shared" si="780"/>
        <v>Taba</v>
      </c>
      <c r="G440" s="11" t="str">
        <f t="shared" si="781"/>
        <v>Nyakarama</v>
      </c>
      <c r="H440" s="11" t="str">
        <f t="shared" si="782"/>
        <v/>
      </c>
      <c r="I440" s="11" t="str">
        <f t="shared" si="783"/>
        <v/>
      </c>
      <c r="J440" s="11" t="str">
        <f t="shared" si="784"/>
        <v>Nyakarama water point/Nyakabizi gravity</v>
      </c>
      <c r="K440" s="11">
        <f t="shared" si="785"/>
        <v>101</v>
      </c>
      <c r="L440" s="11">
        <f t="shared" si="847"/>
        <v>1259</v>
      </c>
      <c r="M440" s="11">
        <f t="shared" si="848"/>
        <v>1</v>
      </c>
      <c r="N440" s="11">
        <f t="shared" si="849"/>
        <v>1259</v>
      </c>
      <c r="O440" s="11">
        <f t="shared" si="786"/>
        <v>101</v>
      </c>
      <c r="P440" s="11" t="str">
        <f t="shared" si="787"/>
        <v xml:space="preserve"> </v>
      </c>
      <c r="Q440" s="13">
        <f t="shared" si="850"/>
        <v>1</v>
      </c>
      <c r="R440" s="11">
        <f t="shared" si="851"/>
        <v>1</v>
      </c>
      <c r="S440" s="11">
        <f t="shared" si="788"/>
        <v>0</v>
      </c>
      <c r="T440" s="11">
        <f t="shared" si="789"/>
        <v>1</v>
      </c>
      <c r="U440" s="11" t="str">
        <f t="shared" si="790"/>
        <v>Piped Network -- Gravity Only</v>
      </c>
      <c r="V440" s="11">
        <f t="shared" si="791"/>
        <v>2013</v>
      </c>
      <c r="W440" s="11" t="str">
        <f t="shared" si="792"/>
        <v>Governement (District, Wasac) And Water For People</v>
      </c>
      <c r="X440" s="11" t="str">
        <f t="shared" si="793"/>
        <v>Spring</v>
      </c>
      <c r="Y440" s="11">
        <f t="shared" si="794"/>
        <v>2</v>
      </c>
      <c r="Z440" s="11">
        <f t="shared" si="795"/>
        <v>1</v>
      </c>
      <c r="AA440" s="11">
        <f t="shared" si="796"/>
        <v>0</v>
      </c>
      <c r="AB440" s="11" t="str">
        <f t="shared" si="797"/>
        <v/>
      </c>
      <c r="AC440" s="11" t="str">
        <f t="shared" si="798"/>
        <v xml:space="preserve"> </v>
      </c>
      <c r="AD440" s="11" t="str">
        <f t="shared" si="799"/>
        <v xml:space="preserve"> </v>
      </c>
      <c r="AE440" s="11" t="str">
        <f t="shared" si="800"/>
        <v xml:space="preserve"> </v>
      </c>
      <c r="AF440" s="11">
        <f t="shared" si="801"/>
        <v>40</v>
      </c>
      <c r="AG440" s="12">
        <f t="shared" si="852"/>
        <v>43200</v>
      </c>
      <c r="AH440" s="12">
        <f t="shared" si="853"/>
        <v>85.544554455445549</v>
      </c>
      <c r="AI440" s="11">
        <f t="shared" si="854"/>
        <v>1</v>
      </c>
      <c r="AJ440" s="11">
        <f t="shared" si="802"/>
        <v>0</v>
      </c>
      <c r="AK440" s="11" t="str">
        <f t="shared" si="803"/>
        <v xml:space="preserve"> </v>
      </c>
      <c r="AL440" s="11" t="str">
        <f t="shared" si="804"/>
        <v xml:space="preserve"> </v>
      </c>
      <c r="AM440" s="11" t="str">
        <f t="shared" si="805"/>
        <v xml:space="preserve"> </v>
      </c>
      <c r="AN440" s="11" t="str">
        <f t="shared" si="806"/>
        <v xml:space="preserve"> </v>
      </c>
      <c r="AO440" s="11">
        <f t="shared" si="807"/>
        <v>1</v>
      </c>
      <c r="AP440" s="11">
        <f t="shared" si="808"/>
        <v>1</v>
      </c>
      <c r="AQ440" s="11">
        <f t="shared" si="809"/>
        <v>2013</v>
      </c>
      <c r="AR440" s="11">
        <f t="shared" si="810"/>
        <v>1</v>
      </c>
      <c r="AS440" s="11">
        <f t="shared" si="811"/>
        <v>0</v>
      </c>
      <c r="AT440" s="11" t="str">
        <f t="shared" si="812"/>
        <v xml:space="preserve"> </v>
      </c>
      <c r="AU440" s="11" t="str">
        <f t="shared" si="813"/>
        <v/>
      </c>
      <c r="AV440" s="11" t="str">
        <f t="shared" si="814"/>
        <v xml:space="preserve"> </v>
      </c>
      <c r="AW440" s="11" t="str">
        <f t="shared" si="815"/>
        <v xml:space="preserve"> </v>
      </c>
      <c r="AX440" s="11">
        <f t="shared" si="816"/>
        <v>0</v>
      </c>
      <c r="AY440" s="11" t="str">
        <f t="shared" si="817"/>
        <v xml:space="preserve"> </v>
      </c>
      <c r="AZ440" s="11" t="str">
        <f t="shared" si="818"/>
        <v xml:space="preserve"> </v>
      </c>
      <c r="BA440" s="11" t="str">
        <f t="shared" si="819"/>
        <v xml:space="preserve"> </v>
      </c>
      <c r="BB440" s="11" t="str">
        <f t="shared" si="820"/>
        <v xml:space="preserve"> </v>
      </c>
      <c r="BC440" s="11">
        <f t="shared" si="821"/>
        <v>0</v>
      </c>
      <c r="BD440" s="11" t="str">
        <f t="shared" si="822"/>
        <v xml:space="preserve"> </v>
      </c>
      <c r="BE440" s="11" t="str">
        <f t="shared" si="823"/>
        <v xml:space="preserve"> </v>
      </c>
      <c r="BF440" s="11" t="str">
        <f t="shared" si="824"/>
        <v xml:space="preserve"> </v>
      </c>
      <c r="BG440" s="11" t="str">
        <f t="shared" si="845"/>
        <v xml:space="preserve"> </v>
      </c>
      <c r="BH440" s="11" t="str">
        <f t="shared" si="825"/>
        <v xml:space="preserve"> </v>
      </c>
      <c r="BI440" s="11" t="str">
        <f t="shared" si="826"/>
        <v xml:space="preserve"> </v>
      </c>
      <c r="BJ440" s="11">
        <f t="shared" si="827"/>
        <v>0</v>
      </c>
      <c r="BK440" s="11" t="str">
        <f t="shared" si="828"/>
        <v/>
      </c>
      <c r="BL440" s="11" t="str">
        <f t="shared" si="829"/>
        <v xml:space="preserve"> </v>
      </c>
      <c r="BM440" s="11" t="str">
        <f t="shared" si="830"/>
        <v xml:space="preserve"> </v>
      </c>
      <c r="BN440" s="11" t="str">
        <f t="shared" si="831"/>
        <v xml:space="preserve"> </v>
      </c>
      <c r="BO440" s="11" t="str">
        <f t="shared" si="832"/>
        <v xml:space="preserve"> </v>
      </c>
      <c r="BP440" s="11" t="str">
        <f t="shared" si="833"/>
        <v xml:space="preserve"> </v>
      </c>
      <c r="BQ440" s="11" t="str">
        <f t="shared" si="834"/>
        <v>0</v>
      </c>
      <c r="BR440" s="25">
        <f t="shared" si="835"/>
        <v>0</v>
      </c>
      <c r="BS440" s="11" t="str">
        <f t="shared" si="836"/>
        <v>Not Present</v>
      </c>
      <c r="BT440" s="11" t="str">
        <f t="shared" si="837"/>
        <v>0</v>
      </c>
      <c r="BU440" s="12">
        <f t="shared" si="855"/>
        <v>1</v>
      </c>
      <c r="BV440" s="12">
        <f t="shared" si="856"/>
        <v>0</v>
      </c>
      <c r="BW440" s="12">
        <f t="shared" si="846"/>
        <v>1</v>
      </c>
      <c r="BX440" s="12">
        <f t="shared" si="857"/>
        <v>1</v>
      </c>
      <c r="BY440" s="11">
        <f t="shared" si="858"/>
        <v>1</v>
      </c>
      <c r="BZ440" s="11">
        <f t="shared" si="838"/>
        <v>1</v>
      </c>
      <c r="CA440" s="11">
        <f t="shared" si="839"/>
        <v>2</v>
      </c>
      <c r="CB440" s="11">
        <f t="shared" si="840"/>
        <v>2013</v>
      </c>
      <c r="CC440" s="11">
        <f t="shared" si="841"/>
        <v>1</v>
      </c>
      <c r="CD440" s="11" t="str">
        <f t="shared" si="842"/>
        <v>No</v>
      </c>
      <c r="CE440" s="11">
        <f t="shared" si="859"/>
        <v>0</v>
      </c>
      <c r="CF440" s="11">
        <f t="shared" si="860"/>
        <v>0</v>
      </c>
      <c r="CG440" s="11">
        <f t="shared" si="861"/>
        <v>1</v>
      </c>
      <c r="CH440" s="11">
        <f t="shared" si="862"/>
        <v>0</v>
      </c>
      <c r="CI440" s="11">
        <f t="shared" si="843"/>
        <v>1</v>
      </c>
      <c r="CJ440" s="11">
        <f t="shared" si="844"/>
        <v>1</v>
      </c>
    </row>
    <row r="441" spans="1:88" x14ac:dyDescent="0.3">
      <c r="A441" s="11">
        <f t="shared" si="775"/>
        <v>2017</v>
      </c>
      <c r="B441" s="11" t="str">
        <f t="shared" si="776"/>
        <v>21-03-2017 14:50:42 CET</v>
      </c>
      <c r="C441" s="11" t="str">
        <f t="shared" si="777"/>
        <v>Rwanda</v>
      </c>
      <c r="D441" s="11" t="str">
        <f t="shared" si="778"/>
        <v>Rulindo</v>
      </c>
      <c r="E441" s="11" t="str">
        <f t="shared" si="779"/>
        <v>Kinihira</v>
      </c>
      <c r="F441" s="11" t="str">
        <f t="shared" si="780"/>
        <v>Karegamazi</v>
      </c>
      <c r="G441" s="11" t="str">
        <f t="shared" si="781"/>
        <v>Magezi</v>
      </c>
      <c r="H441" s="11" t="str">
        <f t="shared" si="782"/>
        <v/>
      </c>
      <c r="I441" s="11" t="str">
        <f t="shared" si="783"/>
        <v/>
      </c>
      <c r="J441" s="11" t="str">
        <f t="shared" si="784"/>
        <v>Miyove-Kinihira</v>
      </c>
      <c r="K441" s="11">
        <f t="shared" si="785"/>
        <v>141</v>
      </c>
      <c r="L441" s="11">
        <f t="shared" si="847"/>
        <v>10452</v>
      </c>
      <c r="M441" s="11">
        <f t="shared" si="848"/>
        <v>19</v>
      </c>
      <c r="N441" s="11">
        <f t="shared" si="849"/>
        <v>550.10526315789468</v>
      </c>
      <c r="O441" s="11">
        <f t="shared" si="786"/>
        <v>70</v>
      </c>
      <c r="P441" s="11">
        <f t="shared" si="787"/>
        <v>71</v>
      </c>
      <c r="Q441" s="13">
        <f t="shared" si="850"/>
        <v>0.49645390070921985</v>
      </c>
      <c r="R441" s="11">
        <f t="shared" si="851"/>
        <v>0</v>
      </c>
      <c r="S441" s="11">
        <f t="shared" si="788"/>
        <v>0</v>
      </c>
      <c r="T441" s="11">
        <f t="shared" si="789"/>
        <v>1</v>
      </c>
      <c r="U441" s="11" t="str">
        <f t="shared" si="790"/>
        <v>Piped Network -- Gravity Only</v>
      </c>
      <c r="V441" s="11">
        <f t="shared" si="791"/>
        <v>2001</v>
      </c>
      <c r="W441" s="11" t="str">
        <f t="shared" si="792"/>
        <v>Gkww</v>
      </c>
      <c r="X441" s="11" t="str">
        <f t="shared" si="793"/>
        <v>Spring</v>
      </c>
      <c r="Y441" s="11">
        <f t="shared" si="794"/>
        <v>6</v>
      </c>
      <c r="Z441" s="11">
        <f t="shared" si="795"/>
        <v>1</v>
      </c>
      <c r="AA441" s="11">
        <f t="shared" si="796"/>
        <v>1</v>
      </c>
      <c r="AB441" s="11" t="str">
        <f t="shared" si="797"/>
        <v>"Springbox" --Intake Structure At A Spring</v>
      </c>
      <c r="AC441" s="11">
        <f t="shared" si="798"/>
        <v>3</v>
      </c>
      <c r="AD441" s="11">
        <f t="shared" si="799"/>
        <v>1989</v>
      </c>
      <c r="AE441" s="11">
        <f t="shared" si="800"/>
        <v>2</v>
      </c>
      <c r="AF441" s="11">
        <f t="shared" si="801"/>
        <v>5</v>
      </c>
      <c r="AG441" s="12">
        <f t="shared" si="852"/>
        <v>345600</v>
      </c>
      <c r="AH441" s="12">
        <f t="shared" si="853"/>
        <v>987.42857142857144</v>
      </c>
      <c r="AI441" s="11">
        <f t="shared" si="854"/>
        <v>1</v>
      </c>
      <c r="AJ441" s="11">
        <f t="shared" si="802"/>
        <v>1</v>
      </c>
      <c r="AK441" s="11">
        <f t="shared" si="803"/>
        <v>1</v>
      </c>
      <c r="AL441" s="11">
        <f t="shared" si="804"/>
        <v>1989</v>
      </c>
      <c r="AM441" s="11">
        <f t="shared" si="805"/>
        <v>2</v>
      </c>
      <c r="AN441" s="11">
        <f t="shared" si="806"/>
        <v>8000</v>
      </c>
      <c r="AO441" s="11">
        <f t="shared" si="807"/>
        <v>1</v>
      </c>
      <c r="AP441" s="11">
        <f t="shared" si="808"/>
        <v>4</v>
      </c>
      <c r="AQ441" s="11">
        <f t="shared" si="809"/>
        <v>1989</v>
      </c>
      <c r="AR441" s="11">
        <f t="shared" si="810"/>
        <v>1</v>
      </c>
      <c r="AS441" s="11">
        <f t="shared" si="811"/>
        <v>1</v>
      </c>
      <c r="AT441" s="11">
        <f t="shared" si="812"/>
        <v>18</v>
      </c>
      <c r="AU441" s="11" t="str">
        <f t="shared" si="813"/>
        <v>Distribution Chamber|Ventouse, Washout</v>
      </c>
      <c r="AV441" s="11">
        <f t="shared" si="814"/>
        <v>1989</v>
      </c>
      <c r="AW441" s="11">
        <f t="shared" si="815"/>
        <v>2</v>
      </c>
      <c r="AX441" s="11">
        <f t="shared" si="816"/>
        <v>1</v>
      </c>
      <c r="AY441" s="11">
        <f t="shared" si="817"/>
        <v>2</v>
      </c>
      <c r="AZ441" s="11">
        <f t="shared" si="818"/>
        <v>1989</v>
      </c>
      <c r="BA441" s="11">
        <f t="shared" si="819"/>
        <v>2</v>
      </c>
      <c r="BB441" s="11">
        <f t="shared" si="820"/>
        <v>15000</v>
      </c>
      <c r="BC441" s="11">
        <f t="shared" si="821"/>
        <v>0</v>
      </c>
      <c r="BD441" s="11" t="str">
        <f t="shared" si="822"/>
        <v xml:space="preserve"> </v>
      </c>
      <c r="BE441" s="11" t="str">
        <f t="shared" si="823"/>
        <v xml:space="preserve"> </v>
      </c>
      <c r="BF441" s="11" t="str">
        <f t="shared" si="824"/>
        <v xml:space="preserve"> </v>
      </c>
      <c r="BG441" s="11" t="str">
        <f t="shared" si="845"/>
        <v xml:space="preserve"> </v>
      </c>
      <c r="BH441" s="11" t="str">
        <f t="shared" si="825"/>
        <v xml:space="preserve"> </v>
      </c>
      <c r="BI441" s="11" t="str">
        <f t="shared" si="826"/>
        <v xml:space="preserve"> </v>
      </c>
      <c r="BJ441" s="11">
        <f t="shared" si="827"/>
        <v>0</v>
      </c>
      <c r="BK441" s="11" t="str">
        <f t="shared" si="828"/>
        <v/>
      </c>
      <c r="BL441" s="11" t="str">
        <f t="shared" si="829"/>
        <v xml:space="preserve"> </v>
      </c>
      <c r="BM441" s="11" t="str">
        <f t="shared" si="830"/>
        <v xml:space="preserve"> </v>
      </c>
      <c r="BN441" s="11" t="str">
        <f t="shared" si="831"/>
        <v xml:space="preserve"> </v>
      </c>
      <c r="BO441" s="11" t="str">
        <f t="shared" si="832"/>
        <v xml:space="preserve"> </v>
      </c>
      <c r="BP441" s="11" t="str">
        <f t="shared" si="833"/>
        <v xml:space="preserve"> </v>
      </c>
      <c r="BQ441" s="11" t="str">
        <f t="shared" si="834"/>
        <v>0</v>
      </c>
      <c r="BR441" s="25">
        <f t="shared" si="835"/>
        <v>0</v>
      </c>
      <c r="BS441" s="11" t="str">
        <f t="shared" si="836"/>
        <v>Not Present</v>
      </c>
      <c r="BT441" s="11" t="str">
        <f t="shared" si="837"/>
        <v>0</v>
      </c>
      <c r="BU441" s="12">
        <f t="shared" si="855"/>
        <v>1</v>
      </c>
      <c r="BV441" s="12">
        <f t="shared" si="856"/>
        <v>0</v>
      </c>
      <c r="BW441" s="12">
        <f t="shared" si="846"/>
        <v>1</v>
      </c>
      <c r="BX441" s="12">
        <f t="shared" si="857"/>
        <v>1</v>
      </c>
      <c r="BY441" s="11">
        <f t="shared" si="858"/>
        <v>1</v>
      </c>
      <c r="BZ441" s="11">
        <f t="shared" si="838"/>
        <v>1</v>
      </c>
      <c r="CA441" s="11">
        <f t="shared" si="839"/>
        <v>1</v>
      </c>
      <c r="CB441" s="11">
        <f t="shared" si="840"/>
        <v>1989</v>
      </c>
      <c r="CC441" s="11">
        <f t="shared" si="841"/>
        <v>2</v>
      </c>
      <c r="CD441" s="11" t="str">
        <f t="shared" si="842"/>
        <v>No</v>
      </c>
      <c r="CE441" s="11">
        <f t="shared" si="859"/>
        <v>0</v>
      </c>
      <c r="CF441" s="11">
        <f t="shared" si="860"/>
        <v>0</v>
      </c>
      <c r="CG441" s="11">
        <f t="shared" si="861"/>
        <v>1</v>
      </c>
      <c r="CH441" s="11">
        <f t="shared" si="862"/>
        <v>0</v>
      </c>
      <c r="CI441" s="11">
        <f t="shared" si="843"/>
        <v>1</v>
      </c>
      <c r="CJ441" s="11">
        <f t="shared" si="844"/>
        <v>2</v>
      </c>
    </row>
    <row r="442" spans="1:88" x14ac:dyDescent="0.3">
      <c r="A442" s="11">
        <f t="shared" si="775"/>
        <v>2017</v>
      </c>
      <c r="B442" s="11" t="str">
        <f t="shared" si="776"/>
        <v>23-03-2017 09:52:59 CET</v>
      </c>
      <c r="C442" s="11" t="str">
        <f t="shared" si="777"/>
        <v>Rwanda</v>
      </c>
      <c r="D442" s="11" t="str">
        <f t="shared" si="778"/>
        <v>Rulindo</v>
      </c>
      <c r="E442" s="11" t="str">
        <f t="shared" si="779"/>
        <v>Murambi</v>
      </c>
      <c r="F442" s="11" t="str">
        <f t="shared" si="780"/>
        <v>Gatwa</v>
      </c>
      <c r="G442" s="11" t="str">
        <f t="shared" si="781"/>
        <v>Amataba</v>
      </c>
      <c r="H442" s="11" t="str">
        <f t="shared" si="782"/>
        <v/>
      </c>
      <c r="I442" s="11" t="str">
        <f t="shared" si="783"/>
        <v/>
      </c>
      <c r="J442" s="11" t="str">
        <f t="shared" si="784"/>
        <v>Mutagata Motorised Network</v>
      </c>
      <c r="K442" s="11">
        <f t="shared" si="785"/>
        <v>134</v>
      </c>
      <c r="L442" s="11">
        <f t="shared" si="847"/>
        <v>26296</v>
      </c>
      <c r="M442" s="11">
        <f t="shared" si="848"/>
        <v>49</v>
      </c>
      <c r="N442" s="11">
        <f t="shared" si="849"/>
        <v>536.65306122448976</v>
      </c>
      <c r="O442" s="11">
        <f t="shared" si="786"/>
        <v>134</v>
      </c>
      <c r="P442" s="11" t="str">
        <f t="shared" si="787"/>
        <v xml:space="preserve"> </v>
      </c>
      <c r="Q442" s="13">
        <f t="shared" si="850"/>
        <v>1</v>
      </c>
      <c r="R442" s="11">
        <f t="shared" si="851"/>
        <v>1</v>
      </c>
      <c r="S442" s="11">
        <f t="shared" si="788"/>
        <v>0</v>
      </c>
      <c r="T442" s="11">
        <f t="shared" si="789"/>
        <v>1</v>
      </c>
      <c r="U442" s="11" t="str">
        <f t="shared" si="790"/>
        <v>Piped Network With Pump</v>
      </c>
      <c r="V442" s="11">
        <f t="shared" si="791"/>
        <v>1987</v>
      </c>
      <c r="W442" s="11" t="str">
        <f t="shared" si="792"/>
        <v>Governement (District, Wasac) And Water For People</v>
      </c>
      <c r="X442" s="11" t="str">
        <f t="shared" si="793"/>
        <v>Spring</v>
      </c>
      <c r="Y442" s="11">
        <f t="shared" si="794"/>
        <v>1</v>
      </c>
      <c r="Z442" s="11">
        <f t="shared" si="795"/>
        <v>1</v>
      </c>
      <c r="AA442" s="11">
        <f t="shared" si="796"/>
        <v>1</v>
      </c>
      <c r="AB442" s="11" t="str">
        <f t="shared" si="797"/>
        <v>"Springbox" --Intake Structure At A Spring</v>
      </c>
      <c r="AC442" s="11">
        <f t="shared" si="798"/>
        <v>1</v>
      </c>
      <c r="AD442" s="11">
        <f t="shared" si="799"/>
        <v>2017</v>
      </c>
      <c r="AE442" s="11">
        <f t="shared" si="800"/>
        <v>1</v>
      </c>
      <c r="AF442" s="11">
        <f t="shared" si="801"/>
        <v>5</v>
      </c>
      <c r="AG442" s="12">
        <f t="shared" si="852"/>
        <v>345600</v>
      </c>
      <c r="AH442" s="12">
        <f t="shared" si="853"/>
        <v>515.82089552238801</v>
      </c>
      <c r="AI442" s="11">
        <f t="shared" si="854"/>
        <v>1</v>
      </c>
      <c r="AJ442" s="11">
        <f t="shared" si="802"/>
        <v>1</v>
      </c>
      <c r="AK442" s="11">
        <f t="shared" si="803"/>
        <v>1</v>
      </c>
      <c r="AL442" s="11">
        <f t="shared" si="804"/>
        <v>2016</v>
      </c>
      <c r="AM442" s="11">
        <f t="shared" si="805"/>
        <v>1</v>
      </c>
      <c r="AN442" s="11">
        <f t="shared" si="806"/>
        <v>1900</v>
      </c>
      <c r="AO442" s="11">
        <f t="shared" si="807"/>
        <v>1</v>
      </c>
      <c r="AP442" s="11">
        <f t="shared" si="808"/>
        <v>39</v>
      </c>
      <c r="AQ442" s="11">
        <f t="shared" si="809"/>
        <v>2016</v>
      </c>
      <c r="AR442" s="11">
        <f t="shared" si="810"/>
        <v>1</v>
      </c>
      <c r="AS442" s="11">
        <f t="shared" si="811"/>
        <v>1</v>
      </c>
      <c r="AT442" s="11">
        <f t="shared" si="812"/>
        <v>17</v>
      </c>
      <c r="AU442" s="11" t="str">
        <f t="shared" si="813"/>
        <v>Pressure Break Tank|Distribution Chamber|Washout And Air Release</v>
      </c>
      <c r="AV442" s="11">
        <f t="shared" si="814"/>
        <v>2016</v>
      </c>
      <c r="AW442" s="11">
        <f t="shared" si="815"/>
        <v>1</v>
      </c>
      <c r="AX442" s="11">
        <f t="shared" si="816"/>
        <v>1</v>
      </c>
      <c r="AY442" s="11">
        <f t="shared" si="817"/>
        <v>6</v>
      </c>
      <c r="AZ442" s="11">
        <f t="shared" si="818"/>
        <v>2016</v>
      </c>
      <c r="BA442" s="11">
        <f t="shared" si="819"/>
        <v>1</v>
      </c>
      <c r="BB442" s="11">
        <f t="shared" si="820"/>
        <v>40000</v>
      </c>
      <c r="BC442" s="11">
        <f t="shared" si="821"/>
        <v>1</v>
      </c>
      <c r="BD442" s="11">
        <f t="shared" si="822"/>
        <v>5</v>
      </c>
      <c r="BE442" s="11">
        <f t="shared" si="823"/>
        <v>2017</v>
      </c>
      <c r="BF442" s="11">
        <f t="shared" si="824"/>
        <v>1</v>
      </c>
      <c r="BG442" s="11">
        <f t="shared" si="845"/>
        <v>1</v>
      </c>
      <c r="BH442" s="11">
        <f t="shared" si="825"/>
        <v>2016</v>
      </c>
      <c r="BI442" s="11">
        <f t="shared" si="826"/>
        <v>1</v>
      </c>
      <c r="BJ442" s="11">
        <f t="shared" si="827"/>
        <v>1</v>
      </c>
      <c r="BK442" s="11" t="str">
        <f t="shared" si="828"/>
        <v>Disinfection/Chlorination</v>
      </c>
      <c r="BL442" s="11">
        <f t="shared" si="829"/>
        <v>2017</v>
      </c>
      <c r="BM442" s="11">
        <f t="shared" si="830"/>
        <v>1</v>
      </c>
      <c r="BN442" s="11">
        <f t="shared" si="831"/>
        <v>0</v>
      </c>
      <c r="BO442" s="11" t="str">
        <f t="shared" si="832"/>
        <v xml:space="preserve"> </v>
      </c>
      <c r="BP442" s="11" t="str">
        <f t="shared" si="833"/>
        <v xml:space="preserve"> </v>
      </c>
      <c r="BQ442" s="11" t="str">
        <f t="shared" si="834"/>
        <v>0</v>
      </c>
      <c r="BR442" s="25">
        <f t="shared" si="835"/>
        <v>0</v>
      </c>
      <c r="BS442" s="11" t="str">
        <f t="shared" si="836"/>
        <v>Not Present</v>
      </c>
      <c r="BT442" s="11" t="str">
        <f t="shared" si="837"/>
        <v>0</v>
      </c>
      <c r="BU442" s="12">
        <f t="shared" si="855"/>
        <v>1</v>
      </c>
      <c r="BV442" s="12">
        <f t="shared" si="856"/>
        <v>0</v>
      </c>
      <c r="BW442" s="12">
        <f t="shared" si="846"/>
        <v>1</v>
      </c>
      <c r="BX442" s="12">
        <f t="shared" si="857"/>
        <v>1</v>
      </c>
      <c r="BY442" s="11">
        <f t="shared" si="858"/>
        <v>1</v>
      </c>
      <c r="BZ442" s="11">
        <f t="shared" si="838"/>
        <v>1</v>
      </c>
      <c r="CA442" s="11">
        <f t="shared" si="839"/>
        <v>64</v>
      </c>
      <c r="CB442" s="11">
        <f t="shared" si="840"/>
        <v>2016</v>
      </c>
      <c r="CC442" s="11">
        <f t="shared" si="841"/>
        <v>1</v>
      </c>
      <c r="CD442" s="11" t="str">
        <f t="shared" si="842"/>
        <v>No</v>
      </c>
      <c r="CE442" s="11">
        <f t="shared" si="859"/>
        <v>0</v>
      </c>
      <c r="CF442" s="11">
        <f t="shared" si="860"/>
        <v>0</v>
      </c>
      <c r="CG442" s="11">
        <f t="shared" si="861"/>
        <v>1</v>
      </c>
      <c r="CH442" s="11">
        <f t="shared" si="862"/>
        <v>0</v>
      </c>
      <c r="CI442" s="11">
        <f t="shared" si="843"/>
        <v>1</v>
      </c>
      <c r="CJ442" s="11">
        <f t="shared" si="844"/>
        <v>1</v>
      </c>
    </row>
    <row r="443" spans="1:88" x14ac:dyDescent="0.3">
      <c r="A443" s="11">
        <f t="shared" si="775"/>
        <v>2017</v>
      </c>
      <c r="B443" s="11" t="str">
        <f t="shared" si="776"/>
        <v>14-04-2017 22:21:42 CEST</v>
      </c>
      <c r="C443" s="11" t="str">
        <f t="shared" si="777"/>
        <v>Rwanda</v>
      </c>
      <c r="D443" s="11" t="str">
        <f t="shared" si="778"/>
        <v>Rulindo</v>
      </c>
      <c r="E443" s="11" t="str">
        <f t="shared" si="779"/>
        <v>Bushoki</v>
      </c>
      <c r="F443" s="11" t="str">
        <f t="shared" si="780"/>
        <v>Gasiza</v>
      </c>
      <c r="G443" s="11" t="str">
        <f t="shared" si="781"/>
        <v>Budaha</v>
      </c>
      <c r="H443" s="11" t="str">
        <f t="shared" si="782"/>
        <v/>
      </c>
      <c r="I443" s="11" t="str">
        <f t="shared" si="783"/>
        <v/>
      </c>
      <c r="J443" s="11" t="str">
        <f t="shared" si="784"/>
        <v>Nkombe water point/Nkombe gravity</v>
      </c>
      <c r="K443" s="11">
        <f t="shared" si="785"/>
        <v>205</v>
      </c>
      <c r="L443" s="11">
        <f t="shared" si="847"/>
        <v>0</v>
      </c>
      <c r="M443" s="11">
        <f t="shared" si="848"/>
        <v>1</v>
      </c>
      <c r="N443" s="11">
        <f t="shared" si="849"/>
        <v>0</v>
      </c>
      <c r="O443" s="11">
        <f t="shared" si="786"/>
        <v>205</v>
      </c>
      <c r="P443" s="11" t="str">
        <f t="shared" si="787"/>
        <v xml:space="preserve"> </v>
      </c>
      <c r="Q443" s="13">
        <f t="shared" si="850"/>
        <v>1</v>
      </c>
      <c r="R443" s="11">
        <f t="shared" si="851"/>
        <v>1</v>
      </c>
      <c r="S443" s="11">
        <f t="shared" si="788"/>
        <v>1</v>
      </c>
      <c r="T443" s="11">
        <f t="shared" si="789"/>
        <v>1</v>
      </c>
      <c r="U443" s="11" t="str">
        <f t="shared" si="790"/>
        <v>Piped Network -- Gravity Only</v>
      </c>
      <c r="V443" s="11">
        <f t="shared" si="791"/>
        <v>2002</v>
      </c>
      <c r="W443" s="11" t="str">
        <f t="shared" si="792"/>
        <v>Coforwa</v>
      </c>
      <c r="X443" s="11" t="str">
        <f t="shared" si="793"/>
        <v>Spring</v>
      </c>
      <c r="Y443" s="11">
        <f t="shared" si="794"/>
        <v>1</v>
      </c>
      <c r="Z443" s="11">
        <f t="shared" si="795"/>
        <v>1</v>
      </c>
      <c r="AA443" s="11">
        <f t="shared" si="796"/>
        <v>0</v>
      </c>
      <c r="AB443" s="11" t="str">
        <f t="shared" si="797"/>
        <v/>
      </c>
      <c r="AC443" s="11" t="str">
        <f t="shared" si="798"/>
        <v xml:space="preserve"> </v>
      </c>
      <c r="AD443" s="11" t="str">
        <f t="shared" si="799"/>
        <v xml:space="preserve"> </v>
      </c>
      <c r="AE443" s="11" t="str">
        <f t="shared" si="800"/>
        <v xml:space="preserve"> </v>
      </c>
      <c r="AF443" s="11">
        <f t="shared" si="801"/>
        <v>18</v>
      </c>
      <c r="AG443" s="12">
        <f t="shared" si="852"/>
        <v>96000</v>
      </c>
      <c r="AH443" s="12">
        <f t="shared" si="853"/>
        <v>93.658536585365852</v>
      </c>
      <c r="AI443" s="11">
        <f t="shared" si="854"/>
        <v>1</v>
      </c>
      <c r="AJ443" s="11">
        <f t="shared" si="802"/>
        <v>0</v>
      </c>
      <c r="AK443" s="11" t="str">
        <f t="shared" si="803"/>
        <v xml:space="preserve"> </v>
      </c>
      <c r="AL443" s="11" t="str">
        <f t="shared" si="804"/>
        <v xml:space="preserve"> </v>
      </c>
      <c r="AM443" s="11" t="str">
        <f t="shared" si="805"/>
        <v xml:space="preserve"> </v>
      </c>
      <c r="AN443" s="11" t="str">
        <f t="shared" si="806"/>
        <v xml:space="preserve"> </v>
      </c>
      <c r="AO443" s="11">
        <f t="shared" si="807"/>
        <v>0</v>
      </c>
      <c r="AP443" s="11" t="str">
        <f t="shared" si="808"/>
        <v xml:space="preserve"> </v>
      </c>
      <c r="AQ443" s="11" t="str">
        <f t="shared" si="809"/>
        <v xml:space="preserve"> </v>
      </c>
      <c r="AR443" s="11" t="str">
        <f t="shared" si="810"/>
        <v xml:space="preserve"> </v>
      </c>
      <c r="AS443" s="11">
        <f t="shared" si="811"/>
        <v>0</v>
      </c>
      <c r="AT443" s="11" t="str">
        <f t="shared" si="812"/>
        <v xml:space="preserve"> </v>
      </c>
      <c r="AU443" s="11" t="str">
        <f t="shared" si="813"/>
        <v/>
      </c>
      <c r="AV443" s="11" t="str">
        <f t="shared" si="814"/>
        <v xml:space="preserve"> </v>
      </c>
      <c r="AW443" s="11" t="str">
        <f t="shared" si="815"/>
        <v xml:space="preserve"> </v>
      </c>
      <c r="AX443" s="11">
        <f t="shared" si="816"/>
        <v>0</v>
      </c>
      <c r="AY443" s="11" t="str">
        <f t="shared" si="817"/>
        <v xml:space="preserve"> </v>
      </c>
      <c r="AZ443" s="11" t="str">
        <f t="shared" si="818"/>
        <v xml:space="preserve"> </v>
      </c>
      <c r="BA443" s="11" t="str">
        <f t="shared" si="819"/>
        <v xml:space="preserve"> </v>
      </c>
      <c r="BB443" s="11" t="str">
        <f t="shared" si="820"/>
        <v xml:space="preserve"> </v>
      </c>
      <c r="BC443" s="11">
        <f t="shared" si="821"/>
        <v>0</v>
      </c>
      <c r="BD443" s="11" t="str">
        <f t="shared" si="822"/>
        <v xml:space="preserve"> </v>
      </c>
      <c r="BE443" s="11" t="str">
        <f t="shared" si="823"/>
        <v xml:space="preserve"> </v>
      </c>
      <c r="BF443" s="11" t="str">
        <f t="shared" si="824"/>
        <v xml:space="preserve"> </v>
      </c>
      <c r="BG443" s="11" t="str">
        <f t="shared" si="845"/>
        <v xml:space="preserve"> </v>
      </c>
      <c r="BH443" s="11" t="str">
        <f t="shared" si="825"/>
        <v xml:space="preserve"> </v>
      </c>
      <c r="BI443" s="11" t="str">
        <f t="shared" si="826"/>
        <v xml:space="preserve"> </v>
      </c>
      <c r="BJ443" s="11">
        <f t="shared" si="827"/>
        <v>0</v>
      </c>
      <c r="BK443" s="11" t="str">
        <f t="shared" si="828"/>
        <v/>
      </c>
      <c r="BL443" s="11" t="str">
        <f t="shared" si="829"/>
        <v xml:space="preserve"> </v>
      </c>
      <c r="BM443" s="11" t="str">
        <f t="shared" si="830"/>
        <v xml:space="preserve"> </v>
      </c>
      <c r="BN443" s="11" t="str">
        <f t="shared" si="831"/>
        <v xml:space="preserve"> </v>
      </c>
      <c r="BO443" s="11" t="str">
        <f t="shared" si="832"/>
        <v xml:space="preserve"> </v>
      </c>
      <c r="BP443" s="11" t="str">
        <f t="shared" si="833"/>
        <v xml:space="preserve"> </v>
      </c>
      <c r="BQ443" s="11" t="str">
        <f t="shared" si="834"/>
        <v>0</v>
      </c>
      <c r="BR443" s="25">
        <f t="shared" si="835"/>
        <v>0</v>
      </c>
      <c r="BS443" s="11" t="str">
        <f t="shared" si="836"/>
        <v>Not Present</v>
      </c>
      <c r="BT443" s="11" t="str">
        <f t="shared" si="837"/>
        <v>0</v>
      </c>
      <c r="BU443" s="12">
        <f t="shared" si="855"/>
        <v>1</v>
      </c>
      <c r="BV443" s="12">
        <f t="shared" si="856"/>
        <v>0</v>
      </c>
      <c r="BW443" s="12">
        <f t="shared" si="846"/>
        <v>1</v>
      </c>
      <c r="BX443" s="12">
        <f t="shared" si="857"/>
        <v>1</v>
      </c>
      <c r="BY443" s="11">
        <f t="shared" si="858"/>
        <v>1</v>
      </c>
      <c r="BZ443" s="11">
        <f t="shared" si="838"/>
        <v>1</v>
      </c>
      <c r="CA443" s="11">
        <f t="shared" si="839"/>
        <v>1</v>
      </c>
      <c r="CB443" s="11">
        <f t="shared" si="840"/>
        <v>2002</v>
      </c>
      <c r="CC443" s="11">
        <f t="shared" si="841"/>
        <v>1</v>
      </c>
      <c r="CD443" s="11" t="str">
        <f t="shared" si="842"/>
        <v>No</v>
      </c>
      <c r="CE443" s="11">
        <f t="shared" si="859"/>
        <v>0</v>
      </c>
      <c r="CF443" s="11">
        <f t="shared" si="860"/>
        <v>0</v>
      </c>
      <c r="CG443" s="11">
        <f t="shared" si="861"/>
        <v>1</v>
      </c>
      <c r="CH443" s="11">
        <f t="shared" si="862"/>
        <v>0</v>
      </c>
      <c r="CI443" s="11">
        <f t="shared" si="843"/>
        <v>1</v>
      </c>
      <c r="CJ443" s="11">
        <f t="shared" si="844"/>
        <v>1</v>
      </c>
    </row>
    <row r="444" spans="1:88" x14ac:dyDescent="0.3">
      <c r="A444" s="11">
        <f t="shared" si="775"/>
        <v>2017</v>
      </c>
      <c r="B444" s="11" t="str">
        <f t="shared" si="776"/>
        <v>03-01-2015 01:17:13 CET</v>
      </c>
      <c r="C444" s="11" t="str">
        <f t="shared" si="777"/>
        <v>Rwanda</v>
      </c>
      <c r="D444" s="11" t="str">
        <f t="shared" si="778"/>
        <v>Rulindo</v>
      </c>
      <c r="E444" s="11" t="str">
        <f t="shared" si="779"/>
        <v>Tumba</v>
      </c>
      <c r="F444" s="11" t="str">
        <f t="shared" si="780"/>
        <v>Misezero</v>
      </c>
      <c r="G444" s="11" t="str">
        <f t="shared" si="781"/>
        <v>Misezero</v>
      </c>
      <c r="H444" s="11" t="str">
        <f t="shared" si="782"/>
        <v/>
      </c>
      <c r="I444" s="11" t="str">
        <f t="shared" si="783"/>
        <v/>
      </c>
      <c r="J444" s="11" t="str">
        <f t="shared" si="784"/>
        <v>Water point at EP Tumba Public/Nyirambuga pumping</v>
      </c>
      <c r="K444" s="11">
        <f t="shared" si="785"/>
        <v>115</v>
      </c>
      <c r="L444" s="11">
        <f t="shared" si="847"/>
        <v>30604</v>
      </c>
      <c r="M444" s="11">
        <f t="shared" si="848"/>
        <v>1</v>
      </c>
      <c r="N444" s="11">
        <f t="shared" si="849"/>
        <v>30604</v>
      </c>
      <c r="O444" s="11">
        <f t="shared" si="786"/>
        <v>115</v>
      </c>
      <c r="P444" s="11" t="str">
        <f t="shared" si="787"/>
        <v xml:space="preserve"> </v>
      </c>
      <c r="Q444" s="13">
        <f t="shared" si="850"/>
        <v>1</v>
      </c>
      <c r="R444" s="11">
        <f t="shared" si="851"/>
        <v>1</v>
      </c>
      <c r="S444" s="11">
        <f t="shared" si="788"/>
        <v>0</v>
      </c>
      <c r="T444" s="11">
        <f t="shared" si="789"/>
        <v>1</v>
      </c>
      <c r="U444" s="11" t="str">
        <f t="shared" si="790"/>
        <v>Piped Network With Pump</v>
      </c>
      <c r="V444" s="11">
        <f t="shared" si="791"/>
        <v>2015</v>
      </c>
      <c r="W444" s="11" t="str">
        <f t="shared" si="792"/>
        <v>Governement (District, Wasac) And Water For People</v>
      </c>
      <c r="X444" s="11" t="str">
        <f t="shared" si="793"/>
        <v>Spring</v>
      </c>
      <c r="Y444" s="11">
        <f t="shared" si="794"/>
        <v>11</v>
      </c>
      <c r="Z444" s="11">
        <f t="shared" si="795"/>
        <v>1</v>
      </c>
      <c r="AA444" s="11">
        <f t="shared" si="796"/>
        <v>0</v>
      </c>
      <c r="AB444" s="11" t="str">
        <f t="shared" si="797"/>
        <v/>
      </c>
      <c r="AC444" s="11" t="str">
        <f t="shared" si="798"/>
        <v xml:space="preserve"> </v>
      </c>
      <c r="AD444" s="11" t="str">
        <f t="shared" si="799"/>
        <v xml:space="preserve"> </v>
      </c>
      <c r="AE444" s="11" t="str">
        <f t="shared" si="800"/>
        <v xml:space="preserve"> </v>
      </c>
      <c r="AF444" s="11">
        <f t="shared" si="801"/>
        <v>4</v>
      </c>
      <c r="AG444" s="12">
        <f t="shared" si="852"/>
        <v>432000</v>
      </c>
      <c r="AH444" s="12">
        <f t="shared" si="853"/>
        <v>751.304347826087</v>
      </c>
      <c r="AI444" s="11">
        <f t="shared" si="854"/>
        <v>1</v>
      </c>
      <c r="AJ444" s="11">
        <f t="shared" si="802"/>
        <v>0</v>
      </c>
      <c r="AK444" s="11" t="str">
        <f t="shared" si="803"/>
        <v xml:space="preserve"> </v>
      </c>
      <c r="AL444" s="11" t="str">
        <f t="shared" si="804"/>
        <v xml:space="preserve"> </v>
      </c>
      <c r="AM444" s="11" t="str">
        <f t="shared" si="805"/>
        <v xml:space="preserve"> </v>
      </c>
      <c r="AN444" s="11" t="str">
        <f t="shared" si="806"/>
        <v xml:space="preserve"> </v>
      </c>
      <c r="AO444" s="11">
        <f t="shared" si="807"/>
        <v>1</v>
      </c>
      <c r="AP444" s="11">
        <f t="shared" si="808"/>
        <v>2</v>
      </c>
      <c r="AQ444" s="11">
        <f t="shared" si="809"/>
        <v>2015</v>
      </c>
      <c r="AR444" s="11">
        <f t="shared" si="810"/>
        <v>1</v>
      </c>
      <c r="AS444" s="11">
        <f t="shared" si="811"/>
        <v>0</v>
      </c>
      <c r="AT444" s="11" t="str">
        <f t="shared" si="812"/>
        <v xml:space="preserve"> </v>
      </c>
      <c r="AU444" s="11" t="str">
        <f t="shared" si="813"/>
        <v/>
      </c>
      <c r="AV444" s="11" t="str">
        <f t="shared" si="814"/>
        <v xml:space="preserve"> </v>
      </c>
      <c r="AW444" s="11" t="str">
        <f t="shared" si="815"/>
        <v xml:space="preserve"> </v>
      </c>
      <c r="AX444" s="11">
        <f t="shared" si="816"/>
        <v>0</v>
      </c>
      <c r="AY444" s="11" t="str">
        <f t="shared" si="817"/>
        <v xml:space="preserve"> </v>
      </c>
      <c r="AZ444" s="11" t="str">
        <f t="shared" si="818"/>
        <v xml:space="preserve"> </v>
      </c>
      <c r="BA444" s="11" t="str">
        <f t="shared" si="819"/>
        <v xml:space="preserve"> </v>
      </c>
      <c r="BB444" s="11" t="str">
        <f t="shared" si="820"/>
        <v xml:space="preserve"> </v>
      </c>
      <c r="BC444" s="11">
        <f t="shared" si="821"/>
        <v>0</v>
      </c>
      <c r="BD444" s="11" t="str">
        <f t="shared" si="822"/>
        <v xml:space="preserve"> </v>
      </c>
      <c r="BE444" s="11" t="str">
        <f t="shared" si="823"/>
        <v xml:space="preserve"> </v>
      </c>
      <c r="BF444" s="11" t="str">
        <f t="shared" si="824"/>
        <v xml:space="preserve"> </v>
      </c>
      <c r="BG444" s="11" t="str">
        <f t="shared" si="845"/>
        <v xml:space="preserve"> </v>
      </c>
      <c r="BH444" s="11" t="str">
        <f t="shared" si="825"/>
        <v xml:space="preserve"> </v>
      </c>
      <c r="BI444" s="11" t="str">
        <f t="shared" si="826"/>
        <v xml:space="preserve"> </v>
      </c>
      <c r="BJ444" s="11">
        <f t="shared" si="827"/>
        <v>0</v>
      </c>
      <c r="BK444" s="11" t="str">
        <f t="shared" si="828"/>
        <v/>
      </c>
      <c r="BL444" s="11" t="str">
        <f t="shared" si="829"/>
        <v xml:space="preserve"> </v>
      </c>
      <c r="BM444" s="11" t="str">
        <f t="shared" si="830"/>
        <v xml:space="preserve"> </v>
      </c>
      <c r="BN444" s="11" t="str">
        <f t="shared" si="831"/>
        <v xml:space="preserve"> </v>
      </c>
      <c r="BO444" s="11" t="str">
        <f t="shared" si="832"/>
        <v xml:space="preserve"> </v>
      </c>
      <c r="BP444" s="11" t="str">
        <f t="shared" si="833"/>
        <v xml:space="preserve"> </v>
      </c>
      <c r="BQ444" s="11" t="str">
        <f t="shared" si="834"/>
        <v>0</v>
      </c>
      <c r="BR444" s="25">
        <f t="shared" si="835"/>
        <v>0</v>
      </c>
      <c r="BS444" s="11" t="str">
        <f t="shared" si="836"/>
        <v>Not Present</v>
      </c>
      <c r="BT444" s="11" t="str">
        <f t="shared" si="837"/>
        <v>0</v>
      </c>
      <c r="BU444" s="12">
        <f t="shared" si="855"/>
        <v>1</v>
      </c>
      <c r="BV444" s="12">
        <f t="shared" si="856"/>
        <v>0</v>
      </c>
      <c r="BW444" s="12">
        <f t="shared" si="846"/>
        <v>1</v>
      </c>
      <c r="BX444" s="12">
        <f t="shared" si="857"/>
        <v>1</v>
      </c>
      <c r="BY444" s="11">
        <f t="shared" si="858"/>
        <v>1</v>
      </c>
      <c r="BZ444" s="11">
        <f t="shared" si="838"/>
        <v>1</v>
      </c>
      <c r="CA444" s="11">
        <f t="shared" si="839"/>
        <v>3</v>
      </c>
      <c r="CB444" s="11">
        <f t="shared" si="840"/>
        <v>2015</v>
      </c>
      <c r="CC444" s="11">
        <f t="shared" si="841"/>
        <v>1</v>
      </c>
      <c r="CD444" s="11" t="str">
        <f t="shared" si="842"/>
        <v>No</v>
      </c>
      <c r="CE444" s="11">
        <f t="shared" si="859"/>
        <v>0</v>
      </c>
      <c r="CF444" s="11">
        <f t="shared" si="860"/>
        <v>0</v>
      </c>
      <c r="CG444" s="11">
        <f t="shared" si="861"/>
        <v>1</v>
      </c>
      <c r="CH444" s="11">
        <f t="shared" si="862"/>
        <v>0</v>
      </c>
      <c r="CI444" s="11">
        <f t="shared" si="843"/>
        <v>1</v>
      </c>
      <c r="CJ444" s="11">
        <f t="shared" si="844"/>
        <v>1</v>
      </c>
    </row>
    <row r="445" spans="1:88" x14ac:dyDescent="0.3">
      <c r="A445" s="11">
        <f t="shared" si="775"/>
        <v>2017</v>
      </c>
      <c r="B445" s="11" t="str">
        <f t="shared" si="776"/>
        <v>07-03-2017 11:20:18 CET</v>
      </c>
      <c r="C445" s="11" t="str">
        <f t="shared" si="777"/>
        <v>Rwanda</v>
      </c>
      <c r="D445" s="11" t="str">
        <f t="shared" si="778"/>
        <v>Rulindo</v>
      </c>
      <c r="E445" s="11" t="str">
        <f t="shared" si="779"/>
        <v>Cyungo</v>
      </c>
      <c r="F445" s="11" t="str">
        <f t="shared" si="780"/>
        <v>Marembo</v>
      </c>
      <c r="G445" s="11" t="str">
        <f t="shared" si="781"/>
        <v>Gahinga</v>
      </c>
      <c r="H445" s="11" t="str">
        <f t="shared" si="782"/>
        <v/>
      </c>
      <c r="I445" s="11" t="str">
        <f t="shared" si="783"/>
        <v/>
      </c>
      <c r="J445" s="11" t="str">
        <f t="shared" si="784"/>
        <v>Mugomero Marembo</v>
      </c>
      <c r="K445" s="11">
        <f t="shared" si="785"/>
        <v>652</v>
      </c>
      <c r="L445" s="11">
        <f t="shared" si="847"/>
        <v>3456</v>
      </c>
      <c r="M445" s="11">
        <f t="shared" si="848"/>
        <v>5</v>
      </c>
      <c r="N445" s="11">
        <f t="shared" si="849"/>
        <v>691.2</v>
      </c>
      <c r="O445" s="11">
        <f t="shared" si="786"/>
        <v>602</v>
      </c>
      <c r="P445" s="11">
        <f t="shared" si="787"/>
        <v>50</v>
      </c>
      <c r="Q445" s="13">
        <f t="shared" si="850"/>
        <v>0.92331288343558282</v>
      </c>
      <c r="R445" s="11">
        <f t="shared" si="851"/>
        <v>0</v>
      </c>
      <c r="S445" s="11">
        <f t="shared" si="788"/>
        <v>0</v>
      </c>
      <c r="T445" s="11">
        <f t="shared" si="789"/>
        <v>1</v>
      </c>
      <c r="U445" s="11" t="str">
        <f t="shared" si="790"/>
        <v>Piped Network -- Gravity Only</v>
      </c>
      <c r="V445" s="11">
        <f t="shared" si="791"/>
        <v>2015</v>
      </c>
      <c r="W445" s="11" t="str">
        <f t="shared" si="792"/>
        <v>Governement (District, Wasac) And Water For People</v>
      </c>
      <c r="X445" s="11" t="str">
        <f t="shared" si="793"/>
        <v>Spring</v>
      </c>
      <c r="Y445" s="11">
        <f t="shared" si="794"/>
        <v>1</v>
      </c>
      <c r="Z445" s="11">
        <f t="shared" si="795"/>
        <v>1</v>
      </c>
      <c r="AA445" s="11">
        <f t="shared" si="796"/>
        <v>1</v>
      </c>
      <c r="AB445" s="11" t="str">
        <f t="shared" si="797"/>
        <v>"Springbox" --Intake Structure At A Spring</v>
      </c>
      <c r="AC445" s="11">
        <f t="shared" si="798"/>
        <v>1</v>
      </c>
      <c r="AD445" s="11">
        <f t="shared" si="799"/>
        <v>2015</v>
      </c>
      <c r="AE445" s="11">
        <f t="shared" si="800"/>
        <v>1</v>
      </c>
      <c r="AF445" s="11">
        <f t="shared" si="801"/>
        <v>120</v>
      </c>
      <c r="AG445" s="12">
        <f t="shared" si="852"/>
        <v>14400</v>
      </c>
      <c r="AH445" s="12">
        <f t="shared" si="853"/>
        <v>4.7840531561461797</v>
      </c>
      <c r="AI445" s="11">
        <f t="shared" si="854"/>
        <v>0</v>
      </c>
      <c r="AJ445" s="11">
        <f t="shared" si="802"/>
        <v>1</v>
      </c>
      <c r="AK445" s="11">
        <f t="shared" si="803"/>
        <v>2</v>
      </c>
      <c r="AL445" s="11">
        <f t="shared" si="804"/>
        <v>2015</v>
      </c>
      <c r="AM445" s="11">
        <f t="shared" si="805"/>
        <v>1</v>
      </c>
      <c r="AN445" s="11">
        <f t="shared" si="806"/>
        <v>10000</v>
      </c>
      <c r="AO445" s="11">
        <f t="shared" si="807"/>
        <v>1</v>
      </c>
      <c r="AP445" s="11">
        <f t="shared" si="808"/>
        <v>10</v>
      </c>
      <c r="AQ445" s="11">
        <f t="shared" si="809"/>
        <v>2015</v>
      </c>
      <c r="AR445" s="11">
        <f t="shared" si="810"/>
        <v>1</v>
      </c>
      <c r="AS445" s="11">
        <f t="shared" si="811"/>
        <v>1</v>
      </c>
      <c r="AT445" s="11">
        <f t="shared" si="812"/>
        <v>3</v>
      </c>
      <c r="AU445" s="11" t="str">
        <f t="shared" si="813"/>
        <v>Distribution Chamber</v>
      </c>
      <c r="AV445" s="11">
        <f t="shared" si="814"/>
        <v>2015</v>
      </c>
      <c r="AW445" s="11">
        <f t="shared" si="815"/>
        <v>1</v>
      </c>
      <c r="AX445" s="11">
        <f t="shared" si="816"/>
        <v>1</v>
      </c>
      <c r="AY445" s="11">
        <f t="shared" si="817"/>
        <v>2</v>
      </c>
      <c r="AZ445" s="11">
        <f t="shared" si="818"/>
        <v>2015</v>
      </c>
      <c r="BA445" s="11">
        <f t="shared" si="819"/>
        <v>1</v>
      </c>
      <c r="BB445" s="11">
        <f t="shared" si="820"/>
        <v>10000</v>
      </c>
      <c r="BC445" s="11">
        <f t="shared" si="821"/>
        <v>0</v>
      </c>
      <c r="BD445" s="11" t="str">
        <f t="shared" si="822"/>
        <v xml:space="preserve"> </v>
      </c>
      <c r="BE445" s="11" t="str">
        <f t="shared" si="823"/>
        <v xml:space="preserve"> </v>
      </c>
      <c r="BF445" s="11" t="str">
        <f t="shared" si="824"/>
        <v xml:space="preserve"> </v>
      </c>
      <c r="BG445" s="11" t="str">
        <f t="shared" si="845"/>
        <v xml:space="preserve"> </v>
      </c>
      <c r="BH445" s="11" t="str">
        <f t="shared" si="825"/>
        <v xml:space="preserve"> </v>
      </c>
      <c r="BI445" s="11" t="str">
        <f t="shared" si="826"/>
        <v xml:space="preserve"> </v>
      </c>
      <c r="BJ445" s="11">
        <f t="shared" si="827"/>
        <v>0</v>
      </c>
      <c r="BK445" s="11" t="str">
        <f t="shared" si="828"/>
        <v/>
      </c>
      <c r="BL445" s="11" t="str">
        <f t="shared" si="829"/>
        <v xml:space="preserve"> </v>
      </c>
      <c r="BM445" s="11" t="str">
        <f t="shared" si="830"/>
        <v xml:space="preserve"> </v>
      </c>
      <c r="BN445" s="11" t="str">
        <f t="shared" si="831"/>
        <v xml:space="preserve"> </v>
      </c>
      <c r="BO445" s="11" t="str">
        <f t="shared" si="832"/>
        <v xml:space="preserve"> </v>
      </c>
      <c r="BP445" s="11" t="str">
        <f t="shared" si="833"/>
        <v xml:space="preserve"> </v>
      </c>
      <c r="BQ445" s="11" t="str">
        <f t="shared" si="834"/>
        <v>0</v>
      </c>
      <c r="BR445" s="25">
        <f t="shared" si="835"/>
        <v>0</v>
      </c>
      <c r="BS445" s="11" t="str">
        <f t="shared" si="836"/>
        <v>Not Present</v>
      </c>
      <c r="BT445" s="11" t="str">
        <f t="shared" si="837"/>
        <v>0</v>
      </c>
      <c r="BU445" s="12">
        <f t="shared" si="855"/>
        <v>1</v>
      </c>
      <c r="BV445" s="12">
        <f t="shared" si="856"/>
        <v>0</v>
      </c>
      <c r="BW445" s="12">
        <f t="shared" si="846"/>
        <v>1</v>
      </c>
      <c r="BX445" s="12">
        <f t="shared" si="857"/>
        <v>1</v>
      </c>
      <c r="BY445" s="11">
        <f t="shared" si="858"/>
        <v>1</v>
      </c>
      <c r="BZ445" s="11">
        <f t="shared" si="838"/>
        <v>1</v>
      </c>
      <c r="CA445" s="11">
        <f t="shared" si="839"/>
        <v>8</v>
      </c>
      <c r="CB445" s="11">
        <f t="shared" si="840"/>
        <v>2015</v>
      </c>
      <c r="CC445" s="11">
        <f t="shared" si="841"/>
        <v>1</v>
      </c>
      <c r="CD445" s="11" t="str">
        <f t="shared" si="842"/>
        <v>No</v>
      </c>
      <c r="CE445" s="11">
        <f t="shared" si="859"/>
        <v>0</v>
      </c>
      <c r="CF445" s="11">
        <f t="shared" si="860"/>
        <v>0</v>
      </c>
      <c r="CG445" s="11">
        <f t="shared" si="861"/>
        <v>1</v>
      </c>
      <c r="CH445" s="11">
        <f t="shared" si="862"/>
        <v>0</v>
      </c>
      <c r="CI445" s="11">
        <f t="shared" si="843"/>
        <v>1</v>
      </c>
      <c r="CJ445" s="11">
        <f t="shared" si="844"/>
        <v>1</v>
      </c>
    </row>
    <row r="446" spans="1:88" x14ac:dyDescent="0.3">
      <c r="A446" s="11">
        <f t="shared" si="775"/>
        <v>2017</v>
      </c>
      <c r="B446" s="11" t="str">
        <f t="shared" si="776"/>
        <v>07-03-2017 15:50:56 CET</v>
      </c>
      <c r="C446" s="11" t="str">
        <f t="shared" si="777"/>
        <v>Rwanda</v>
      </c>
      <c r="D446" s="11" t="str">
        <f t="shared" si="778"/>
        <v>Rulindo</v>
      </c>
      <c r="E446" s="11" t="str">
        <f t="shared" si="779"/>
        <v>Mbogo</v>
      </c>
      <c r="F446" s="11" t="str">
        <f t="shared" si="780"/>
        <v>Rurenge</v>
      </c>
      <c r="G446" s="11" t="str">
        <f t="shared" si="781"/>
        <v>Ruhondo</v>
      </c>
      <c r="H446" s="11" t="str">
        <f t="shared" si="782"/>
        <v/>
      </c>
      <c r="I446" s="11" t="str">
        <f t="shared" si="783"/>
        <v/>
      </c>
      <c r="J446" s="11" t="str">
        <f t="shared" si="784"/>
        <v>Kishwi network</v>
      </c>
      <c r="K446" s="11">
        <f t="shared" si="785"/>
        <v>184</v>
      </c>
      <c r="L446" s="11">
        <f t="shared" si="847"/>
        <v>1309</v>
      </c>
      <c r="M446" s="11">
        <f t="shared" si="848"/>
        <v>4</v>
      </c>
      <c r="N446" s="11">
        <f t="shared" si="849"/>
        <v>327.25</v>
      </c>
      <c r="O446" s="11">
        <f t="shared" si="786"/>
        <v>41</v>
      </c>
      <c r="P446" s="11">
        <f t="shared" si="787"/>
        <v>143</v>
      </c>
      <c r="Q446" s="13">
        <f t="shared" si="850"/>
        <v>0.22282608695652173</v>
      </c>
      <c r="R446" s="11">
        <f t="shared" si="851"/>
        <v>0</v>
      </c>
      <c r="S446" s="11">
        <f t="shared" si="788"/>
        <v>0</v>
      </c>
      <c r="T446" s="11">
        <f t="shared" si="789"/>
        <v>1</v>
      </c>
      <c r="U446" s="11" t="str">
        <f t="shared" si="790"/>
        <v>Piped Network -- Gravity Only</v>
      </c>
      <c r="V446" s="11">
        <f t="shared" si="791"/>
        <v>2003</v>
      </c>
      <c r="W446" s="11" t="str">
        <f t="shared" si="792"/>
        <v>Goverment</v>
      </c>
      <c r="X446" s="11" t="str">
        <f t="shared" si="793"/>
        <v>Spring</v>
      </c>
      <c r="Y446" s="11">
        <f t="shared" si="794"/>
        <v>1</v>
      </c>
      <c r="Z446" s="11">
        <f t="shared" si="795"/>
        <v>1</v>
      </c>
      <c r="AA446" s="11">
        <f t="shared" si="796"/>
        <v>1</v>
      </c>
      <c r="AB446" s="11" t="str">
        <f t="shared" si="797"/>
        <v>"Springbox" --Intake Structure At A Spring</v>
      </c>
      <c r="AC446" s="11">
        <f t="shared" si="798"/>
        <v>1</v>
      </c>
      <c r="AD446" s="11">
        <f t="shared" si="799"/>
        <v>2003</v>
      </c>
      <c r="AE446" s="11">
        <f t="shared" si="800"/>
        <v>1</v>
      </c>
      <c r="AF446" s="11">
        <f t="shared" si="801"/>
        <v>25</v>
      </c>
      <c r="AG446" s="12">
        <f t="shared" si="852"/>
        <v>69120</v>
      </c>
      <c r="AH446" s="12">
        <f t="shared" si="853"/>
        <v>337.17073170731709</v>
      </c>
      <c r="AI446" s="11">
        <f t="shared" si="854"/>
        <v>1</v>
      </c>
      <c r="AJ446" s="11">
        <f t="shared" si="802"/>
        <v>1</v>
      </c>
      <c r="AK446" s="11">
        <f t="shared" si="803"/>
        <v>2</v>
      </c>
      <c r="AL446" s="11">
        <f t="shared" si="804"/>
        <v>2016</v>
      </c>
      <c r="AM446" s="11">
        <f t="shared" si="805"/>
        <v>1</v>
      </c>
      <c r="AN446" s="11">
        <f t="shared" si="806"/>
        <v>700</v>
      </c>
      <c r="AO446" s="11">
        <f t="shared" si="807"/>
        <v>1</v>
      </c>
      <c r="AP446" s="11">
        <f t="shared" si="808"/>
        <v>2</v>
      </c>
      <c r="AQ446" s="11">
        <f t="shared" si="809"/>
        <v>2003</v>
      </c>
      <c r="AR446" s="11">
        <f t="shared" si="810"/>
        <v>1</v>
      </c>
      <c r="AS446" s="11">
        <f t="shared" si="811"/>
        <v>0</v>
      </c>
      <c r="AT446" s="11" t="str">
        <f t="shared" si="812"/>
        <v xml:space="preserve"> </v>
      </c>
      <c r="AU446" s="11" t="str">
        <f t="shared" si="813"/>
        <v/>
      </c>
      <c r="AV446" s="11" t="str">
        <f t="shared" si="814"/>
        <v xml:space="preserve"> </v>
      </c>
      <c r="AW446" s="11" t="str">
        <f t="shared" si="815"/>
        <v xml:space="preserve"> </v>
      </c>
      <c r="AX446" s="11">
        <f t="shared" si="816"/>
        <v>1</v>
      </c>
      <c r="AY446" s="11">
        <f t="shared" si="817"/>
        <v>2</v>
      </c>
      <c r="AZ446" s="11">
        <f t="shared" si="818"/>
        <v>2003</v>
      </c>
      <c r="BA446" s="11">
        <f t="shared" si="819"/>
        <v>1</v>
      </c>
      <c r="BB446" s="11">
        <f t="shared" si="820"/>
        <v>680</v>
      </c>
      <c r="BC446" s="11">
        <f t="shared" si="821"/>
        <v>0</v>
      </c>
      <c r="BD446" s="11" t="str">
        <f t="shared" si="822"/>
        <v xml:space="preserve"> </v>
      </c>
      <c r="BE446" s="11" t="str">
        <f t="shared" si="823"/>
        <v xml:space="preserve"> </v>
      </c>
      <c r="BF446" s="11" t="str">
        <f t="shared" si="824"/>
        <v xml:space="preserve"> </v>
      </c>
      <c r="BG446" s="11" t="str">
        <f t="shared" si="845"/>
        <v xml:space="preserve"> </v>
      </c>
      <c r="BH446" s="11" t="str">
        <f t="shared" si="825"/>
        <v xml:space="preserve"> </v>
      </c>
      <c r="BI446" s="11" t="str">
        <f t="shared" si="826"/>
        <v xml:space="preserve"> </v>
      </c>
      <c r="BJ446" s="11">
        <f t="shared" si="827"/>
        <v>0</v>
      </c>
      <c r="BK446" s="11" t="str">
        <f t="shared" si="828"/>
        <v/>
      </c>
      <c r="BL446" s="11" t="str">
        <f t="shared" si="829"/>
        <v xml:space="preserve"> </v>
      </c>
      <c r="BM446" s="11" t="str">
        <f t="shared" si="830"/>
        <v xml:space="preserve"> </v>
      </c>
      <c r="BN446" s="11" t="str">
        <f t="shared" si="831"/>
        <v xml:space="preserve"> </v>
      </c>
      <c r="BO446" s="11" t="str">
        <f t="shared" si="832"/>
        <v xml:space="preserve"> </v>
      </c>
      <c r="BP446" s="11" t="str">
        <f t="shared" si="833"/>
        <v xml:space="preserve"> </v>
      </c>
      <c r="BQ446" s="11" t="str">
        <f t="shared" si="834"/>
        <v>0</v>
      </c>
      <c r="BR446" s="25">
        <f t="shared" si="835"/>
        <v>0</v>
      </c>
      <c r="BS446" s="11" t="str">
        <f t="shared" si="836"/>
        <v>Not Present</v>
      </c>
      <c r="BT446" s="11" t="str">
        <f t="shared" si="837"/>
        <v>0</v>
      </c>
      <c r="BU446" s="12">
        <f t="shared" si="855"/>
        <v>1</v>
      </c>
      <c r="BV446" s="12">
        <f t="shared" si="856"/>
        <v>0</v>
      </c>
      <c r="BW446" s="12">
        <f t="shared" si="846"/>
        <v>1</v>
      </c>
      <c r="BX446" s="12">
        <f t="shared" si="857"/>
        <v>1</v>
      </c>
      <c r="BY446" s="11">
        <f t="shared" si="858"/>
        <v>1</v>
      </c>
      <c r="BZ446" s="11">
        <f t="shared" si="838"/>
        <v>1</v>
      </c>
      <c r="CA446" s="11">
        <f t="shared" si="839"/>
        <v>4</v>
      </c>
      <c r="CB446" s="11">
        <f t="shared" si="840"/>
        <v>2003</v>
      </c>
      <c r="CC446" s="11">
        <f t="shared" si="841"/>
        <v>2</v>
      </c>
      <c r="CD446" s="11" t="str">
        <f t="shared" si="842"/>
        <v>No</v>
      </c>
      <c r="CE446" s="11">
        <f t="shared" si="859"/>
        <v>0</v>
      </c>
      <c r="CF446" s="11">
        <f t="shared" si="860"/>
        <v>0</v>
      </c>
      <c r="CG446" s="11">
        <f t="shared" si="861"/>
        <v>1</v>
      </c>
      <c r="CH446" s="11">
        <f t="shared" si="862"/>
        <v>0</v>
      </c>
      <c r="CI446" s="11">
        <f t="shared" si="843"/>
        <v>1</v>
      </c>
      <c r="CJ446" s="11">
        <f t="shared" si="844"/>
        <v>1</v>
      </c>
    </row>
    <row r="447" spans="1:88" x14ac:dyDescent="0.3">
      <c r="A447" s="11">
        <f t="shared" si="775"/>
        <v>2017</v>
      </c>
      <c r="B447" s="11" t="str">
        <f t="shared" si="776"/>
        <v>06-06-2017 21:15:01 CEST</v>
      </c>
      <c r="C447" s="11" t="str">
        <f t="shared" si="777"/>
        <v>Rwanda</v>
      </c>
      <c r="D447" s="11" t="str">
        <f t="shared" si="778"/>
        <v>Rulindo</v>
      </c>
      <c r="E447" s="11" t="str">
        <f t="shared" si="779"/>
        <v>Base</v>
      </c>
      <c r="F447" s="11" t="str">
        <f t="shared" si="780"/>
        <v>Cyohoha</v>
      </c>
      <c r="G447" s="11" t="str">
        <f t="shared" si="781"/>
        <v>Gihemba</v>
      </c>
      <c r="H447" s="11" t="str">
        <f t="shared" si="782"/>
        <v/>
      </c>
      <c r="I447" s="11" t="str">
        <f t="shared" si="783"/>
        <v/>
      </c>
      <c r="J447" s="11" t="str">
        <f t="shared" si="784"/>
        <v>kazabazana</v>
      </c>
      <c r="K447" s="11">
        <f t="shared" si="785"/>
        <v>163</v>
      </c>
      <c r="L447" s="11">
        <f t="shared" si="847"/>
        <v>0</v>
      </c>
      <c r="M447" s="11">
        <f t="shared" si="848"/>
        <v>1</v>
      </c>
      <c r="N447" s="11">
        <f t="shared" si="849"/>
        <v>0</v>
      </c>
      <c r="O447" s="11">
        <f t="shared" si="786"/>
        <v>140</v>
      </c>
      <c r="P447" s="11">
        <f t="shared" si="787"/>
        <v>23</v>
      </c>
      <c r="Q447" s="13">
        <f t="shared" si="850"/>
        <v>0.85889570552147243</v>
      </c>
      <c r="R447" s="11">
        <f t="shared" si="851"/>
        <v>0</v>
      </c>
      <c r="S447" s="11">
        <f t="shared" si="788"/>
        <v>1</v>
      </c>
      <c r="T447" s="11">
        <f t="shared" si="789"/>
        <v>1</v>
      </c>
      <c r="U447" s="11" t="str">
        <f t="shared" si="790"/>
        <v>Piped Network With Pump</v>
      </c>
      <c r="V447" s="11">
        <f t="shared" si="791"/>
        <v>1998</v>
      </c>
      <c r="W447" s="11" t="str">
        <f t="shared" si="792"/>
        <v/>
      </c>
      <c r="X447" s="11" t="str">
        <f t="shared" si="793"/>
        <v>Spring</v>
      </c>
      <c r="Y447" s="11">
        <f t="shared" si="794"/>
        <v>2</v>
      </c>
      <c r="Z447" s="11">
        <f t="shared" si="795"/>
        <v>1</v>
      </c>
      <c r="AA447" s="11">
        <f t="shared" si="796"/>
        <v>1</v>
      </c>
      <c r="AB447" s="11" t="str">
        <f t="shared" si="797"/>
        <v>"Springbox" --Intake Structure At A Spring</v>
      </c>
      <c r="AC447" s="11">
        <f t="shared" si="798"/>
        <v>2</v>
      </c>
      <c r="AD447" s="11">
        <f t="shared" si="799"/>
        <v>2012</v>
      </c>
      <c r="AE447" s="11">
        <f t="shared" si="800"/>
        <v>1</v>
      </c>
      <c r="AF447" s="11">
        <f t="shared" si="801"/>
        <v>65</v>
      </c>
      <c r="AG447" s="12">
        <f t="shared" si="852"/>
        <v>26584.615384615387</v>
      </c>
      <c r="AH447" s="12">
        <f t="shared" si="853"/>
        <v>37.978021978021978</v>
      </c>
      <c r="AI447" s="11">
        <f t="shared" si="854"/>
        <v>1</v>
      </c>
      <c r="AJ447" s="11">
        <f t="shared" si="802"/>
        <v>1</v>
      </c>
      <c r="AK447" s="11">
        <f t="shared" si="803"/>
        <v>2</v>
      </c>
      <c r="AL447" s="11">
        <f t="shared" si="804"/>
        <v>2012</v>
      </c>
      <c r="AM447" s="11">
        <f t="shared" si="805"/>
        <v>1</v>
      </c>
      <c r="AN447" s="11">
        <f t="shared" si="806"/>
        <v>30000</v>
      </c>
      <c r="AO447" s="11">
        <f t="shared" si="807"/>
        <v>1</v>
      </c>
      <c r="AP447" s="11">
        <f t="shared" si="808"/>
        <v>7</v>
      </c>
      <c r="AQ447" s="11">
        <f t="shared" si="809"/>
        <v>2012</v>
      </c>
      <c r="AR447" s="11">
        <f t="shared" si="810"/>
        <v>1</v>
      </c>
      <c r="AS447" s="11">
        <f t="shared" si="811"/>
        <v>1</v>
      </c>
      <c r="AT447" s="11">
        <f t="shared" si="812"/>
        <v>14</v>
      </c>
      <c r="AU447" s="11" t="str">
        <f t="shared" si="813"/>
        <v>Pressure Break Tank|Distribution Chamber|Washout,Air Release</v>
      </c>
      <c r="AV447" s="11">
        <f t="shared" si="814"/>
        <v>2012</v>
      </c>
      <c r="AW447" s="11">
        <f t="shared" si="815"/>
        <v>1</v>
      </c>
      <c r="AX447" s="11">
        <f t="shared" si="816"/>
        <v>1</v>
      </c>
      <c r="AY447" s="11">
        <f t="shared" si="817"/>
        <v>2</v>
      </c>
      <c r="AZ447" s="11">
        <f t="shared" si="818"/>
        <v>2012</v>
      </c>
      <c r="BA447" s="11">
        <f t="shared" si="819"/>
        <v>1</v>
      </c>
      <c r="BB447" s="11">
        <f t="shared" si="820"/>
        <v>30000</v>
      </c>
      <c r="BC447" s="11">
        <f t="shared" si="821"/>
        <v>1</v>
      </c>
      <c r="BD447" s="11">
        <f t="shared" si="822"/>
        <v>2</v>
      </c>
      <c r="BE447" s="11">
        <f t="shared" si="823"/>
        <v>2012</v>
      </c>
      <c r="BF447" s="11">
        <f t="shared" si="824"/>
        <v>1</v>
      </c>
      <c r="BG447" s="11">
        <f t="shared" si="845"/>
        <v>1</v>
      </c>
      <c r="BH447" s="11">
        <f t="shared" si="825"/>
        <v>2012</v>
      </c>
      <c r="BI447" s="11">
        <f t="shared" si="826"/>
        <v>1</v>
      </c>
      <c r="BJ447" s="11">
        <f t="shared" si="827"/>
        <v>0</v>
      </c>
      <c r="BK447" s="11" t="str">
        <f t="shared" si="828"/>
        <v/>
      </c>
      <c r="BL447" s="11" t="str">
        <f t="shared" si="829"/>
        <v xml:space="preserve"> </v>
      </c>
      <c r="BM447" s="11" t="str">
        <f t="shared" si="830"/>
        <v xml:space="preserve"> </v>
      </c>
      <c r="BN447" s="11" t="str">
        <f t="shared" si="831"/>
        <v xml:space="preserve"> </v>
      </c>
      <c r="BO447" s="11" t="str">
        <f t="shared" si="832"/>
        <v xml:space="preserve"> </v>
      </c>
      <c r="BP447" s="11" t="str">
        <f t="shared" si="833"/>
        <v xml:space="preserve"> </v>
      </c>
      <c r="BQ447" s="11" t="str">
        <f t="shared" si="834"/>
        <v>0</v>
      </c>
      <c r="BR447" s="25">
        <f t="shared" si="835"/>
        <v>0</v>
      </c>
      <c r="BS447" s="11" t="str">
        <f t="shared" si="836"/>
        <v>Not Present</v>
      </c>
      <c r="BT447" s="11" t="str">
        <f t="shared" si="837"/>
        <v>0</v>
      </c>
      <c r="BU447" s="12">
        <f t="shared" si="855"/>
        <v>1</v>
      </c>
      <c r="BV447" s="12">
        <f t="shared" si="856"/>
        <v>0</v>
      </c>
      <c r="BW447" s="12">
        <f t="shared" si="846"/>
        <v>1</v>
      </c>
      <c r="BX447" s="12">
        <f t="shared" si="857"/>
        <v>1</v>
      </c>
      <c r="BY447" s="11">
        <f t="shared" si="858"/>
        <v>1</v>
      </c>
      <c r="BZ447" s="11">
        <f t="shared" si="838"/>
        <v>1</v>
      </c>
      <c r="CA447" s="11">
        <f t="shared" si="839"/>
        <v>2</v>
      </c>
      <c r="CB447" s="11">
        <f t="shared" si="840"/>
        <v>2012</v>
      </c>
      <c r="CC447" s="11">
        <f t="shared" si="841"/>
        <v>3</v>
      </c>
      <c r="CD447" s="11" t="str">
        <f t="shared" si="842"/>
        <v>No</v>
      </c>
      <c r="CE447" s="11">
        <f t="shared" si="859"/>
        <v>0</v>
      </c>
      <c r="CF447" s="11">
        <f t="shared" si="860"/>
        <v>0</v>
      </c>
      <c r="CG447" s="11">
        <f t="shared" si="861"/>
        <v>1</v>
      </c>
      <c r="CH447" s="11">
        <f t="shared" si="862"/>
        <v>0</v>
      </c>
      <c r="CI447" s="11">
        <f t="shared" si="843"/>
        <v>1</v>
      </c>
      <c r="CJ447" s="11">
        <f t="shared" si="844"/>
        <v>2</v>
      </c>
    </row>
    <row r="448" spans="1:88" x14ac:dyDescent="0.3">
      <c r="A448" s="11">
        <f t="shared" si="775"/>
        <v>2017</v>
      </c>
      <c r="B448" s="11" t="str">
        <f t="shared" si="776"/>
        <v>12-03-2017 10:21:00 CET</v>
      </c>
      <c r="C448" s="11" t="str">
        <f t="shared" si="777"/>
        <v>Rwanda</v>
      </c>
      <c r="D448" s="11" t="str">
        <f t="shared" si="778"/>
        <v>Rulindo</v>
      </c>
      <c r="E448" s="11" t="str">
        <f t="shared" si="779"/>
        <v>Shyorongi</v>
      </c>
      <c r="F448" s="11" t="str">
        <f t="shared" si="780"/>
        <v>Muvumu</v>
      </c>
      <c r="G448" s="11" t="str">
        <f t="shared" si="781"/>
        <v>Mukumba</v>
      </c>
      <c r="H448" s="11" t="str">
        <f t="shared" si="782"/>
        <v/>
      </c>
      <c r="I448" s="11" t="str">
        <f t="shared" si="783"/>
        <v/>
      </c>
      <c r="J448" s="11" t="str">
        <f t="shared" si="784"/>
        <v>Bitete-Muvumu</v>
      </c>
      <c r="K448" s="11">
        <f t="shared" si="785"/>
        <v>92</v>
      </c>
      <c r="L448" s="11">
        <f t="shared" si="847"/>
        <v>1316</v>
      </c>
      <c r="M448" s="11">
        <f t="shared" si="848"/>
        <v>7</v>
      </c>
      <c r="N448" s="11">
        <f t="shared" si="849"/>
        <v>188</v>
      </c>
      <c r="O448" s="11">
        <f t="shared" si="786"/>
        <v>20</v>
      </c>
      <c r="P448" s="11">
        <f t="shared" si="787"/>
        <v>72</v>
      </c>
      <c r="Q448" s="13">
        <f t="shared" si="850"/>
        <v>0.21739130434782608</v>
      </c>
      <c r="R448" s="11">
        <f t="shared" si="851"/>
        <v>0</v>
      </c>
      <c r="S448" s="11">
        <f t="shared" si="788"/>
        <v>1</v>
      </c>
      <c r="T448" s="11">
        <f t="shared" si="789"/>
        <v>1</v>
      </c>
      <c r="U448" s="11" t="str">
        <f t="shared" si="790"/>
        <v>Piped Network -- Gravity Only</v>
      </c>
      <c r="V448" s="11">
        <f t="shared" si="791"/>
        <v>2013</v>
      </c>
      <c r="W448" s="11" t="str">
        <f t="shared" si="792"/>
        <v>Governement (District, Wasac) And Water For People</v>
      </c>
      <c r="X448" s="11" t="str">
        <f t="shared" si="793"/>
        <v>Spring</v>
      </c>
      <c r="Y448" s="11">
        <f t="shared" si="794"/>
        <v>3</v>
      </c>
      <c r="Z448" s="11">
        <f t="shared" si="795"/>
        <v>1</v>
      </c>
      <c r="AA448" s="11">
        <f t="shared" si="796"/>
        <v>1</v>
      </c>
      <c r="AB448" s="11" t="str">
        <f t="shared" si="797"/>
        <v>"Springbox" --Intake Structure At A Spring</v>
      </c>
      <c r="AC448" s="11">
        <f t="shared" si="798"/>
        <v>1</v>
      </c>
      <c r="AD448" s="11">
        <f t="shared" si="799"/>
        <v>2013</v>
      </c>
      <c r="AE448" s="11">
        <f t="shared" si="800"/>
        <v>1</v>
      </c>
      <c r="AF448" s="11">
        <f t="shared" si="801"/>
        <v>11</v>
      </c>
      <c r="AG448" s="12">
        <f t="shared" si="852"/>
        <v>157090.90909090909</v>
      </c>
      <c r="AH448" s="12">
        <f t="shared" si="853"/>
        <v>1570.909090909091</v>
      </c>
      <c r="AI448" s="11">
        <f t="shared" si="854"/>
        <v>1</v>
      </c>
      <c r="AJ448" s="11">
        <f t="shared" si="802"/>
        <v>1</v>
      </c>
      <c r="AK448" s="11">
        <f t="shared" si="803"/>
        <v>1</v>
      </c>
      <c r="AL448" s="11">
        <f t="shared" si="804"/>
        <v>2013</v>
      </c>
      <c r="AM448" s="11">
        <f t="shared" si="805"/>
        <v>2</v>
      </c>
      <c r="AN448" s="11">
        <f t="shared" si="806"/>
        <v>1000</v>
      </c>
      <c r="AO448" s="11">
        <f t="shared" si="807"/>
        <v>1</v>
      </c>
      <c r="AP448" s="11">
        <f t="shared" si="808"/>
        <v>4</v>
      </c>
      <c r="AQ448" s="11">
        <f t="shared" si="809"/>
        <v>2013</v>
      </c>
      <c r="AR448" s="11">
        <f t="shared" si="810"/>
        <v>1</v>
      </c>
      <c r="AS448" s="11">
        <f t="shared" si="811"/>
        <v>1</v>
      </c>
      <c r="AT448" s="11">
        <f t="shared" si="812"/>
        <v>6</v>
      </c>
      <c r="AU448" s="11" t="str">
        <f t="shared" si="813"/>
        <v>Pressure Break Tank|Distribution Chamber|Ventouse, Washout</v>
      </c>
      <c r="AV448" s="11">
        <f t="shared" si="814"/>
        <v>2013</v>
      </c>
      <c r="AW448" s="11">
        <f t="shared" si="815"/>
        <v>2</v>
      </c>
      <c r="AX448" s="11">
        <f t="shared" si="816"/>
        <v>1</v>
      </c>
      <c r="AY448" s="11">
        <f t="shared" si="817"/>
        <v>4</v>
      </c>
      <c r="AZ448" s="11">
        <f t="shared" si="818"/>
        <v>2013</v>
      </c>
      <c r="BA448" s="11">
        <f t="shared" si="819"/>
        <v>1</v>
      </c>
      <c r="BB448" s="11">
        <f t="shared" si="820"/>
        <v>4000</v>
      </c>
      <c r="BC448" s="11">
        <f t="shared" si="821"/>
        <v>0</v>
      </c>
      <c r="BD448" s="11" t="str">
        <f t="shared" si="822"/>
        <v xml:space="preserve"> </v>
      </c>
      <c r="BE448" s="11" t="str">
        <f t="shared" si="823"/>
        <v xml:space="preserve"> </v>
      </c>
      <c r="BF448" s="11" t="str">
        <f t="shared" si="824"/>
        <v xml:space="preserve"> </v>
      </c>
      <c r="BG448" s="11" t="str">
        <f t="shared" si="845"/>
        <v xml:space="preserve"> </v>
      </c>
      <c r="BH448" s="11" t="str">
        <f t="shared" si="825"/>
        <v xml:space="preserve"> </v>
      </c>
      <c r="BI448" s="11" t="str">
        <f t="shared" si="826"/>
        <v xml:space="preserve"> </v>
      </c>
      <c r="BJ448" s="11">
        <f t="shared" si="827"/>
        <v>0</v>
      </c>
      <c r="BK448" s="11" t="str">
        <f t="shared" si="828"/>
        <v/>
      </c>
      <c r="BL448" s="11" t="str">
        <f t="shared" si="829"/>
        <v xml:space="preserve"> </v>
      </c>
      <c r="BM448" s="11" t="str">
        <f t="shared" si="830"/>
        <v xml:space="preserve"> </v>
      </c>
      <c r="BN448" s="11" t="str">
        <f t="shared" si="831"/>
        <v xml:space="preserve"> </v>
      </c>
      <c r="BO448" s="11" t="str">
        <f t="shared" si="832"/>
        <v xml:space="preserve"> </v>
      </c>
      <c r="BP448" s="11" t="str">
        <f t="shared" si="833"/>
        <v xml:space="preserve"> </v>
      </c>
      <c r="BQ448" s="11" t="str">
        <f t="shared" si="834"/>
        <v>0</v>
      </c>
      <c r="BR448" s="25">
        <f t="shared" si="835"/>
        <v>0</v>
      </c>
      <c r="BS448" s="11" t="str">
        <f t="shared" si="836"/>
        <v>Not Present</v>
      </c>
      <c r="BT448" s="11" t="str">
        <f t="shared" si="837"/>
        <v>0</v>
      </c>
      <c r="BU448" s="12">
        <f t="shared" si="855"/>
        <v>1</v>
      </c>
      <c r="BV448" s="12">
        <f t="shared" si="856"/>
        <v>0</v>
      </c>
      <c r="BW448" s="12">
        <f t="shared" si="846"/>
        <v>1</v>
      </c>
      <c r="BX448" s="12">
        <f t="shared" si="857"/>
        <v>1</v>
      </c>
      <c r="BY448" s="11">
        <f t="shared" si="858"/>
        <v>1</v>
      </c>
      <c r="BZ448" s="11">
        <f t="shared" si="838"/>
        <v>1</v>
      </c>
      <c r="CA448" s="11">
        <f t="shared" si="839"/>
        <v>1</v>
      </c>
      <c r="CB448" s="11">
        <f t="shared" si="840"/>
        <v>2013</v>
      </c>
      <c r="CC448" s="11">
        <f t="shared" si="841"/>
        <v>3</v>
      </c>
      <c r="CD448" s="11" t="str">
        <f t="shared" si="842"/>
        <v>No</v>
      </c>
      <c r="CE448" s="11">
        <f t="shared" si="859"/>
        <v>0</v>
      </c>
      <c r="CF448" s="11">
        <f t="shared" si="860"/>
        <v>0</v>
      </c>
      <c r="CG448" s="11">
        <f t="shared" si="861"/>
        <v>1</v>
      </c>
      <c r="CH448" s="11">
        <f t="shared" si="862"/>
        <v>0</v>
      </c>
      <c r="CI448" s="11">
        <f t="shared" si="843"/>
        <v>1</v>
      </c>
      <c r="CJ448" s="11">
        <f t="shared" si="844"/>
        <v>3</v>
      </c>
    </row>
    <row r="449" spans="1:88" x14ac:dyDescent="0.3">
      <c r="A449" s="11">
        <f t="shared" si="775"/>
        <v>2017</v>
      </c>
      <c r="B449" s="11" t="str">
        <f t="shared" si="776"/>
        <v>19-03-2017 19:57:54 CET</v>
      </c>
      <c r="C449" s="11" t="str">
        <f t="shared" si="777"/>
        <v>Rwanda</v>
      </c>
      <c r="D449" s="11" t="str">
        <f t="shared" si="778"/>
        <v>Rulindo</v>
      </c>
      <c r="E449" s="11" t="str">
        <f t="shared" si="779"/>
        <v>Masoro</v>
      </c>
      <c r="F449" s="11" t="str">
        <f t="shared" si="780"/>
        <v>Kigarama</v>
      </c>
      <c r="G449" s="11" t="str">
        <f t="shared" si="781"/>
        <v>Gacyamo</v>
      </c>
      <c r="H449" s="11" t="str">
        <f t="shared" si="782"/>
        <v/>
      </c>
      <c r="I449" s="11" t="str">
        <f t="shared" si="783"/>
        <v/>
      </c>
      <c r="J449" s="11" t="str">
        <f t="shared" si="784"/>
        <v>Cyaruzinge</v>
      </c>
      <c r="K449" s="11">
        <f t="shared" si="785"/>
        <v>120</v>
      </c>
      <c r="L449" s="11">
        <f t="shared" si="847"/>
        <v>0</v>
      </c>
      <c r="M449" s="11">
        <f t="shared" si="848"/>
        <v>1</v>
      </c>
      <c r="N449" s="11">
        <f t="shared" si="849"/>
        <v>0</v>
      </c>
      <c r="O449" s="11">
        <f t="shared" si="786"/>
        <v>80</v>
      </c>
      <c r="P449" s="11">
        <f t="shared" si="787"/>
        <v>40</v>
      </c>
      <c r="Q449" s="13">
        <f t="shared" si="850"/>
        <v>0.66666666666666663</v>
      </c>
      <c r="R449" s="11">
        <f t="shared" si="851"/>
        <v>0</v>
      </c>
      <c r="S449" s="11">
        <f t="shared" si="788"/>
        <v>1</v>
      </c>
      <c r="T449" s="11">
        <f t="shared" si="789"/>
        <v>1</v>
      </c>
      <c r="U449" s="11" t="str">
        <f t="shared" si="790"/>
        <v>Piped Network -- Gravity Only</v>
      </c>
      <c r="V449" s="11">
        <f t="shared" si="791"/>
        <v>1998</v>
      </c>
      <c r="W449" s="11" t="str">
        <f t="shared" si="792"/>
        <v>Governement (District, Wasac) And Water For People</v>
      </c>
      <c r="X449" s="11" t="str">
        <f t="shared" si="793"/>
        <v>Groundwater (Well, Etc.)</v>
      </c>
      <c r="Y449" s="11">
        <f t="shared" si="794"/>
        <v>1</v>
      </c>
      <c r="Z449" s="11">
        <f t="shared" si="795"/>
        <v>1</v>
      </c>
      <c r="AA449" s="11">
        <f t="shared" si="796"/>
        <v>1</v>
      </c>
      <c r="AB449" s="11" t="str">
        <f t="shared" si="797"/>
        <v>"Springbox" --Intake Structure At A Spring</v>
      </c>
      <c r="AC449" s="11">
        <f t="shared" si="798"/>
        <v>1</v>
      </c>
      <c r="AD449" s="11">
        <f t="shared" si="799"/>
        <v>2014</v>
      </c>
      <c r="AE449" s="11">
        <f t="shared" si="800"/>
        <v>3</v>
      </c>
      <c r="AF449" s="11">
        <f t="shared" si="801"/>
        <v>60</v>
      </c>
      <c r="AG449" s="12">
        <f t="shared" si="852"/>
        <v>28800</v>
      </c>
      <c r="AH449" s="12">
        <f t="shared" si="853"/>
        <v>72</v>
      </c>
      <c r="AI449" s="11">
        <f t="shared" si="854"/>
        <v>1</v>
      </c>
      <c r="AJ449" s="11">
        <f t="shared" si="802"/>
        <v>0</v>
      </c>
      <c r="AK449" s="11" t="str">
        <f t="shared" si="803"/>
        <v xml:space="preserve"> </v>
      </c>
      <c r="AL449" s="11" t="str">
        <f t="shared" si="804"/>
        <v xml:space="preserve"> </v>
      </c>
      <c r="AM449" s="11" t="str">
        <f t="shared" si="805"/>
        <v xml:space="preserve"> </v>
      </c>
      <c r="AN449" s="11" t="str">
        <f t="shared" si="806"/>
        <v xml:space="preserve"> </v>
      </c>
      <c r="AO449" s="11">
        <f t="shared" si="807"/>
        <v>1</v>
      </c>
      <c r="AP449" s="11">
        <f t="shared" si="808"/>
        <v>5</v>
      </c>
      <c r="AQ449" s="11">
        <f t="shared" si="809"/>
        <v>2017</v>
      </c>
      <c r="AR449" s="11">
        <f t="shared" si="810"/>
        <v>1</v>
      </c>
      <c r="AS449" s="11">
        <f t="shared" si="811"/>
        <v>1</v>
      </c>
      <c r="AT449" s="11">
        <f t="shared" si="812"/>
        <v>8</v>
      </c>
      <c r="AU449" s="11" t="str">
        <f t="shared" si="813"/>
        <v>Distribution Chamber</v>
      </c>
      <c r="AV449" s="11">
        <f t="shared" si="814"/>
        <v>2017</v>
      </c>
      <c r="AW449" s="11">
        <f t="shared" si="815"/>
        <v>2</v>
      </c>
      <c r="AX449" s="11">
        <f t="shared" si="816"/>
        <v>0</v>
      </c>
      <c r="AY449" s="11" t="str">
        <f t="shared" si="817"/>
        <v xml:space="preserve"> </v>
      </c>
      <c r="AZ449" s="11" t="str">
        <f t="shared" si="818"/>
        <v xml:space="preserve"> </v>
      </c>
      <c r="BA449" s="11" t="str">
        <f t="shared" si="819"/>
        <v xml:space="preserve"> </v>
      </c>
      <c r="BB449" s="11" t="str">
        <f t="shared" si="820"/>
        <v xml:space="preserve"> </v>
      </c>
      <c r="BC449" s="11">
        <f t="shared" si="821"/>
        <v>1</v>
      </c>
      <c r="BD449" s="11">
        <f t="shared" si="822"/>
        <v>2</v>
      </c>
      <c r="BE449" s="11">
        <f t="shared" si="823"/>
        <v>2017</v>
      </c>
      <c r="BF449" s="11">
        <f t="shared" si="824"/>
        <v>1</v>
      </c>
      <c r="BG449" s="11">
        <f t="shared" si="845"/>
        <v>0</v>
      </c>
      <c r="BH449" s="11" t="str">
        <f t="shared" si="825"/>
        <v xml:space="preserve"> </v>
      </c>
      <c r="BI449" s="11" t="str">
        <f t="shared" si="826"/>
        <v xml:space="preserve"> </v>
      </c>
      <c r="BJ449" s="11">
        <f t="shared" si="827"/>
        <v>0</v>
      </c>
      <c r="BK449" s="11" t="str">
        <f t="shared" si="828"/>
        <v/>
      </c>
      <c r="BL449" s="11" t="str">
        <f t="shared" si="829"/>
        <v xml:space="preserve"> </v>
      </c>
      <c r="BM449" s="11" t="str">
        <f t="shared" si="830"/>
        <v xml:space="preserve"> </v>
      </c>
      <c r="BN449" s="11" t="str">
        <f t="shared" si="831"/>
        <v xml:space="preserve"> </v>
      </c>
      <c r="BO449" s="11" t="str">
        <f t="shared" si="832"/>
        <v xml:space="preserve"> </v>
      </c>
      <c r="BP449" s="11" t="str">
        <f t="shared" si="833"/>
        <v xml:space="preserve"> </v>
      </c>
      <c r="BQ449" s="11" t="str">
        <f t="shared" si="834"/>
        <v>0</v>
      </c>
      <c r="BR449" s="25">
        <f t="shared" si="835"/>
        <v>0</v>
      </c>
      <c r="BS449" s="11" t="str">
        <f t="shared" si="836"/>
        <v>Not Present</v>
      </c>
      <c r="BT449" s="11" t="str">
        <f t="shared" si="837"/>
        <v>0</v>
      </c>
      <c r="BU449" s="12">
        <f t="shared" si="855"/>
        <v>1</v>
      </c>
      <c r="BV449" s="12">
        <f t="shared" si="856"/>
        <v>0</v>
      </c>
      <c r="BW449" s="12">
        <f t="shared" si="846"/>
        <v>1</v>
      </c>
      <c r="BX449" s="12">
        <f t="shared" si="857"/>
        <v>1</v>
      </c>
      <c r="BY449" s="11">
        <f t="shared" si="858"/>
        <v>1</v>
      </c>
      <c r="BZ449" s="11">
        <f t="shared" si="838"/>
        <v>1</v>
      </c>
      <c r="CA449" s="11">
        <f t="shared" si="839"/>
        <v>2</v>
      </c>
      <c r="CB449" s="11">
        <f t="shared" si="840"/>
        <v>2017</v>
      </c>
      <c r="CC449" s="11">
        <f t="shared" si="841"/>
        <v>2</v>
      </c>
      <c r="CD449" s="11" t="str">
        <f t="shared" si="842"/>
        <v>No</v>
      </c>
      <c r="CE449" s="11">
        <f t="shared" si="859"/>
        <v>0</v>
      </c>
      <c r="CF449" s="11">
        <f t="shared" si="860"/>
        <v>0</v>
      </c>
      <c r="CG449" s="11">
        <f t="shared" si="861"/>
        <v>1</v>
      </c>
      <c r="CH449" s="11">
        <f t="shared" si="862"/>
        <v>0</v>
      </c>
      <c r="CI449" s="11">
        <f t="shared" si="843"/>
        <v>1</v>
      </c>
      <c r="CJ449" s="11">
        <f t="shared" si="844"/>
        <v>2</v>
      </c>
    </row>
    <row r="450" spans="1:88" x14ac:dyDescent="0.3">
      <c r="A450" s="11">
        <f t="shared" ref="A450:A513" si="863">IF(Year_Data_Was_Collected=0," ",Year_Data_Was_Collected)</f>
        <v>2017</v>
      </c>
      <c r="B450" s="11" t="str">
        <f t="shared" ref="B450:B513" si="864">IF(Collection_Date=0," ",Collection_Date)</f>
        <v>06-06-2017 15:34:42 CEST</v>
      </c>
      <c r="C450" s="11" t="str">
        <f t="shared" ref="C450:C513" si="865">PROPER(Geo_Level_1)</f>
        <v>Rwanda</v>
      </c>
      <c r="D450" s="11" t="str">
        <f t="shared" ref="D450:D513" si="866">PROPER(Geo_Level_2)</f>
        <v>Rulindo</v>
      </c>
      <c r="E450" s="11" t="str">
        <f t="shared" ref="E450:E513" si="867">PROPER(Geo_Level_3)</f>
        <v>Kisaro</v>
      </c>
      <c r="F450" s="11" t="str">
        <f t="shared" ref="F450:F513" si="868">PROPER(Geo_Level_4)</f>
        <v>Kamushenyi</v>
      </c>
      <c r="G450" s="11" t="str">
        <f t="shared" ref="G450:G513" si="869">PROPER(Geo_Level_5)</f>
        <v>Gatete</v>
      </c>
      <c r="H450" s="11" t="str">
        <f t="shared" ref="H450:H513" si="870">PROPER(Geo_Level_6)</f>
        <v/>
      </c>
      <c r="I450" s="11" t="str">
        <f t="shared" ref="I450:I513" si="871">PROPER(Geo_Level_7)</f>
        <v/>
      </c>
      <c r="J450" s="11" t="str">
        <f t="shared" ref="J450:J513" si="872">IF(Unique_ID_Water_Point=0," ",Unique_ID_Water_Point)</f>
        <v>gahama</v>
      </c>
      <c r="K450" s="11">
        <f t="shared" ref="K450:K513" si="873">IF(Total_Families_In_Community=0," ",Total_Families_In_Community)</f>
        <v>163</v>
      </c>
      <c r="L450" s="11">
        <f t="shared" si="847"/>
        <v>10234</v>
      </c>
      <c r="M450" s="11">
        <f t="shared" si="848"/>
        <v>11</v>
      </c>
      <c r="N450" s="11">
        <f t="shared" si="849"/>
        <v>930.36363636363637</v>
      </c>
      <c r="O450" s="11">
        <f t="shared" ref="O450:O513" si="874">IF(Total_Families_With_Access=0," ",Total_Families_With_Access)</f>
        <v>140</v>
      </c>
      <c r="P450" s="11">
        <f t="shared" ref="P450:P513" si="875">IF(Total_Families_Without_Access=0," ",Total_Families_Without_Access)</f>
        <v>23</v>
      </c>
      <c r="Q450" s="13">
        <f t="shared" si="850"/>
        <v>0.85889570552147243</v>
      </c>
      <c r="R450" s="11">
        <f t="shared" si="851"/>
        <v>0</v>
      </c>
      <c r="S450" s="11">
        <f t="shared" ref="S450:S513" si="876">IF(T450=1,IF(N450="",0,IF(N450&lt;=Gov_Standard_Number_Users,1,0)),0)</f>
        <v>0</v>
      </c>
      <c r="T450" s="11">
        <f t="shared" ref="T450:T513" si="877">IF(Improved_Water_Point="Yes",1,0)</f>
        <v>1</v>
      </c>
      <c r="U450" s="11" t="str">
        <f t="shared" ref="U450:U513" si="878">PROPER(CONCATENATE(Type_Of_Water_Point_System,Type_Unimproved_Source))</f>
        <v>Piped Network With Pump</v>
      </c>
      <c r="V450" s="11">
        <f t="shared" ref="V450:V513" si="879">IF(Water_System_Construction_Date=0," ",Water_System_Construction_Date)</f>
        <v>2012</v>
      </c>
      <c r="W450" s="11" t="str">
        <f t="shared" ref="W450:W513" si="880">PROPER(Construction_Funder)</f>
        <v/>
      </c>
      <c r="X450" s="11" t="str">
        <f t="shared" ref="X450:X513" si="881">PROPER(Source_Type)</f>
        <v>Spring</v>
      </c>
      <c r="Y450" s="11">
        <f t="shared" ref="Y450:Y513" si="882">IF(Number_of_Sources=0," ",Number_of_Sources)</f>
        <v>2</v>
      </c>
      <c r="Z450" s="11">
        <f t="shared" ref="Z450:Z513" si="883">IF(Source_Protected="Yes",1,0)</f>
        <v>1</v>
      </c>
      <c r="AA450" s="11">
        <f t="shared" ref="AA450:AA513" si="884">IF(Presence_Intake=0," ",IF(Presence_Intake="Yes",1,0))</f>
        <v>1</v>
      </c>
      <c r="AB450" s="11" t="str">
        <f t="shared" ref="AB450:AB513" si="885">PROPER(Type_Intake_Structure)</f>
        <v>"Springbox" --Intake Structure At A Spring</v>
      </c>
      <c r="AC450" s="11">
        <f t="shared" ref="AC450:AC513" si="886">IF(Number_Of_Intakes=0," ",Number_Of_Intakes)</f>
        <v>2</v>
      </c>
      <c r="AD450" s="11">
        <f t="shared" ref="AD450:AD513" si="887">IF(Construction_Date_Intake=0," ",Construction_Date_Intake)</f>
        <v>2012</v>
      </c>
      <c r="AE450" s="11">
        <f t="shared" ref="AE450:AE513" si="888">IF(Physical_State_Intake=0," ",IF(Physical_State_Intake="Normal",1,IF(Physical_State_Intake="Poor",2,IF(Physical_State_Intake="Does Not Function",3))))</f>
        <v>1</v>
      </c>
      <c r="AF450" s="11">
        <f t="shared" ref="AF450:AF513" si="889">IF(Seconds_To_Fill_20Liters=0," ",Seconds_To_Fill_20Liters)</f>
        <v>65</v>
      </c>
      <c r="AG450" s="12">
        <f t="shared" si="852"/>
        <v>26584.615384615387</v>
      </c>
      <c r="AH450" s="12">
        <f t="shared" si="853"/>
        <v>37.978021978021978</v>
      </c>
      <c r="AI450" s="11">
        <f t="shared" si="854"/>
        <v>1</v>
      </c>
      <c r="AJ450" s="11">
        <f t="shared" ref="AJ450:AJ513" si="890">IF(Presence_Conduction_Line=0," ",IF(Presence_Conduction_Line="Yes",1,0))</f>
        <v>1</v>
      </c>
      <c r="AK450" s="11">
        <f t="shared" ref="AK450:AK513" si="891">IF(Number_Of_Conduction_Lines=0," ",Number_Of_Conduction_Lines)</f>
        <v>2</v>
      </c>
      <c r="AL450" s="11">
        <f t="shared" ref="AL450:AL513" si="892">IF(Construction_Date_Conduction_Line=0," ",Construction_Date_Conduction_Line)</f>
        <v>2012</v>
      </c>
      <c r="AM450" s="11">
        <f t="shared" ref="AM450:AM513" si="893">IF(Physical_State_Conduction_Line=0," ",IF(Physical_State_Conduction_Line="Normal",1,IF(Physical_State_Conduction_Line="Poor",2,IF(Physical_State_Conduction_Line="Does Not Function",3))))</f>
        <v>1</v>
      </c>
      <c r="AN450" s="11">
        <f t="shared" ref="AN450:AN513" si="894">IF(Length_Conduction_Line=0," ",Length_Conduction_Line)</f>
        <v>12000</v>
      </c>
      <c r="AO450" s="11">
        <f t="shared" ref="AO450:AO513" si="895">IF(Presence_Storage_Tank=0," ",IF(Presence_Storage_Tank="Yes",1,0))</f>
        <v>1</v>
      </c>
      <c r="AP450" s="11">
        <f t="shared" ref="AP450:AP513" si="896">IF(Number_Of_Storage_Tanks=0," ",Number_Of_Storage_Tanks)</f>
        <v>7</v>
      </c>
      <c r="AQ450" s="11">
        <f t="shared" ref="AQ450:AQ513" si="897">IF(Construction_Date_Storage_Tank=0," ",Construction_Date_Storage_Tank)</f>
        <v>2012</v>
      </c>
      <c r="AR450" s="11">
        <f t="shared" ref="AR450:AR513" si="898">IF(Physical_State_Storage_Tank=0," ",IF(Physical_State_Storage_Tank="Normal",1,IF(Physical_State_Storage_Tank="Poor",2,IF(Physical_State_Storage_Tank="Does Not Function",3))))</f>
        <v>1</v>
      </c>
      <c r="AS450" s="11">
        <f t="shared" ref="AS450:AS513" si="899">IF(Presence_Other_Concrete_Structures=0," ",IF(Presence_Other_Concrete_Structures="Yes",1,0))</f>
        <v>1</v>
      </c>
      <c r="AT450" s="11">
        <f t="shared" ref="AT450:AT513" si="900">IF(Number_Of_Concrete_Structures=0," ",Number_Of_Concrete_Structures)</f>
        <v>14</v>
      </c>
      <c r="AU450" s="11" t="str">
        <f t="shared" ref="AU450:AU513" si="901">PROPER(Type_Concrete_Structures)</f>
        <v>Pressure Break Tank|Distribution Chamber|Washout,Air Release</v>
      </c>
      <c r="AV450" s="11">
        <f t="shared" ref="AV450:AV513" si="902">IF(Construction_Date_Concrete_Structures=0," ",Construction_Date_Concrete_Structures)</f>
        <v>2012</v>
      </c>
      <c r="AW450" s="11">
        <f t="shared" ref="AW450:AW513" si="903">IF(Physical_State_Concrete_Structures=0," ",IF(Physical_State_Concrete_Structures="Normal",1,IF(Physical_State_Concrete_Structures="Poor",2,IF(Physical_State_Concrete_Structures="Does Not Function",3))))</f>
        <v>1</v>
      </c>
      <c r="AX450" s="11">
        <f t="shared" ref="AX450:AX513" si="904">IF(Presence_Distribution_Network=0," ",IF(Presence_Distribution_Network="Yes",1,0))</f>
        <v>1</v>
      </c>
      <c r="AY450" s="11">
        <f t="shared" ref="AY450:AY513" si="905">IF(Number_Of_Distribution_Networks=0," ",Number_Of_Distribution_Networks)</f>
        <v>2</v>
      </c>
      <c r="AZ450" s="11">
        <f t="shared" ref="AZ450:AZ513" si="906">IF(Construction_Date_Distribution_Network=0," ",Construction_Date_Distribution_Network)</f>
        <v>2012</v>
      </c>
      <c r="BA450" s="11">
        <f t="shared" ref="BA450:BA513" si="907">IF(Physical_State_Distribution_Network=0," ",IF(Physical_State_Distribution_Network="Normal",1,IF(Physical_State_Distribution_Network="Poor",2,IF(Physical_State_Distribution_Network="Does Not Function",3))))</f>
        <v>1</v>
      </c>
      <c r="BB450" s="11">
        <f t="shared" ref="BB450:BB513" si="908">IF(Length_Distribution_Network=0," ",Length_Distribution_Network)</f>
        <v>12000</v>
      </c>
      <c r="BC450" s="11">
        <f t="shared" ref="BC450:BC513" si="909">IF(Presence_Pump=0," ",IF(Presence_Pump="Yes",1,0))</f>
        <v>0</v>
      </c>
      <c r="BD450" s="11" t="str">
        <f t="shared" ref="BD450:BD513" si="910">IF(Number_Of_Pumps=0," ",Number_Of_Pumps)</f>
        <v xml:space="preserve"> </v>
      </c>
      <c r="BE450" s="11" t="str">
        <f t="shared" ref="BE450:BE513" si="911">IF(Construction_Date_Pump=0," ",Construction_Date_Pump)</f>
        <v xml:space="preserve"> </v>
      </c>
      <c r="BF450" s="11" t="str">
        <f t="shared" ref="BF450:BF513" si="912">IF(Physical_State_Pump=0," ",IF(Physical_State_Pump="Normal",1,IF(Physical_State_Pump="Poor",2,IF(Physical_State_Pump="Does Not Function",3))))</f>
        <v xml:space="preserve"> </v>
      </c>
      <c r="BG450" s="11" t="str">
        <f t="shared" si="845"/>
        <v xml:space="preserve"> </v>
      </c>
      <c r="BH450" s="11" t="str">
        <f t="shared" ref="BH450:BH513" si="913">IF(Construction_Date_Pump_House=0," ",Construction_Date_Pump_House)</f>
        <v xml:space="preserve"> </v>
      </c>
      <c r="BI450" s="11" t="str">
        <f t="shared" ref="BI450:BI513" si="914">IF(Physical_State_Pump_House=0," ",IF(Physical_State_Pump_House="Normal",1,IF(Physical_State_Pump_House="Poor",2,IF(Physical_State_Pump_House="Does Not Function",3))))</f>
        <v xml:space="preserve"> </v>
      </c>
      <c r="BJ450" s="11">
        <f t="shared" ref="BJ450:BJ513" si="915">IF(Presence_Treatment_Equipment=0," ",IF(Presence_Treatment_Equipment="Yes",1,0))</f>
        <v>0</v>
      </c>
      <c r="BK450" s="11" t="str">
        <f t="shared" ref="BK450:BK513" si="916">PROPER(Type_Treatment_Facility)</f>
        <v/>
      </c>
      <c r="BL450" s="11" t="str">
        <f t="shared" ref="BL450:BL513" si="917">IF(Construction_Date_Treatment_Equipt=0," ",Construction_Date_Treatment_Equipt)</f>
        <v xml:space="preserve"> </v>
      </c>
      <c r="BM450" s="11" t="str">
        <f t="shared" ref="BM450:BM513" si="918">IF(Physical_State_Treatment_Equipt=0," ",IF(Physical_State_Treatment_Equipt="Normal",1,IF(Physical_State_Treatment_Equipt="Poor",2,IF(Physical_State_Treatment_Equipt="Does Not Function",3))))</f>
        <v xml:space="preserve"> </v>
      </c>
      <c r="BN450" s="11" t="str">
        <f t="shared" ref="BN450:BN513" si="919">IF(Presence_Treatment_Housing_Structure=0," ",IF(Presence_Treatment_Housing_Structure="Yes",1,0))</f>
        <v xml:space="preserve"> </v>
      </c>
      <c r="BO450" s="11" t="str">
        <f t="shared" ref="BO450:BO513" si="920">IF(Construction_Date_Treatment_Housing=0," ",Construction_Date_Treatment_Housing)</f>
        <v xml:space="preserve"> </v>
      </c>
      <c r="BP450" s="11" t="str">
        <f t="shared" ref="BP450:BP513" si="921">IF(Physical_State_Treatment_Housing=0," ",IF(Physical_State_Treatment_Housing="Normal",1,IF(Physical_State_Treatment_Housing="Poor",2,IF(Physical_State_Treatment_Housing="Does Not Function",3))))</f>
        <v xml:space="preserve"> </v>
      </c>
      <c r="BQ450" s="11" t="str">
        <f t="shared" ref="BQ450:BQ513" si="922">IF(ISBLANK(E_Coli_Result)," ",E_Coli_Result)</f>
        <v>0</v>
      </c>
      <c r="BR450" s="25">
        <f t="shared" ref="BR450:BR513" si="923">IF(ISBLANK(Residual_Chlorine_Result),"",Residual_Chlorine_Result)</f>
        <v>0</v>
      </c>
      <c r="BS450" s="11" t="str">
        <f t="shared" ref="BS450:BS513" si="924">IF(ISBLANK(Bacteria_Result)," ",Bacteria_Result)</f>
        <v>Not Present</v>
      </c>
      <c r="BT450" s="11" t="str">
        <f t="shared" ref="BT450:BT513" si="925">IF(ISBLANK(Turbidity_Result)," ",Turbidity_Result)</f>
        <v>0</v>
      </c>
      <c r="BU450" s="12">
        <f t="shared" si="855"/>
        <v>1</v>
      </c>
      <c r="BV450" s="12">
        <f t="shared" si="856"/>
        <v>0</v>
      </c>
      <c r="BW450" s="12">
        <f t="shared" si="846"/>
        <v>1</v>
      </c>
      <c r="BX450" s="12">
        <f t="shared" si="857"/>
        <v>1</v>
      </c>
      <c r="BY450" s="11">
        <f t="shared" si="858"/>
        <v>1</v>
      </c>
      <c r="BZ450" s="11">
        <f t="shared" ref="BZ450:BZ513" si="926">IF(Presence_Kiosk=0," ",IF(Presence_Kiosk="Yes",1,0))</f>
        <v>1</v>
      </c>
      <c r="CA450" s="11">
        <f t="shared" ref="CA450:CA513" si="927">IF(Number_Of_Kiosks=0," ",Number_Of_Kiosks)</f>
        <v>1</v>
      </c>
      <c r="CB450" s="11">
        <f t="shared" ref="CB450:CB513" si="928">IF(Construction_Date_Kiosk=0," ",Construction_Date_Kiosk)</f>
        <v>2012</v>
      </c>
      <c r="CC450" s="11">
        <f t="shared" ref="CC450:CC513" si="929">IF(Physical_State_Kiosk=0," ",IF(Physical_State_Kiosk="Normal",1,IF(Physical_State_Kiosk="Poor",2,IF(Physical_State_Kiosk="Does Not Function",3))))</f>
        <v>3</v>
      </c>
      <c r="CD450" s="11" t="str">
        <f t="shared" ref="CD450:CD513" si="930">IF(Out_Of_Service_Or_Broken=0," ",Out_Of_Service_Or_Broken)</f>
        <v>No</v>
      </c>
      <c r="CE450" s="11">
        <f t="shared" si="859"/>
        <v>0</v>
      </c>
      <c r="CF450" s="11">
        <f t="shared" si="860"/>
        <v>0</v>
      </c>
      <c r="CG450" s="11">
        <f t="shared" si="861"/>
        <v>1</v>
      </c>
      <c r="CH450" s="11">
        <f t="shared" si="862"/>
        <v>0</v>
      </c>
      <c r="CI450" s="11">
        <f t="shared" ref="CI450:CI513" si="931">IF(Water_Available="Yes",1,0)</f>
        <v>0</v>
      </c>
      <c r="CJ450" s="11">
        <f t="shared" ref="CJ450:CJ513" si="932">IF(Overall_Water_Point_Rating=0," ",IF(Overall_Water_Point_Rating="Normal",1,IF(Overall_Water_Point_Rating="Poor",2,IF(Overall_Water_Point_Rating="Does Not Function",3))))</f>
        <v>3</v>
      </c>
    </row>
    <row r="451" spans="1:88" x14ac:dyDescent="0.3">
      <c r="A451" s="11">
        <f t="shared" si="863"/>
        <v>2017</v>
      </c>
      <c r="B451" s="11" t="str">
        <f t="shared" si="864"/>
        <v>16-03-2017 17:46:48 CET</v>
      </c>
      <c r="C451" s="11" t="str">
        <f t="shared" si="865"/>
        <v>Rwanda</v>
      </c>
      <c r="D451" s="11" t="str">
        <f t="shared" si="866"/>
        <v>Rulindo</v>
      </c>
      <c r="E451" s="11" t="str">
        <f t="shared" si="867"/>
        <v>Rusiga</v>
      </c>
      <c r="F451" s="11" t="str">
        <f t="shared" si="868"/>
        <v>Gako</v>
      </c>
      <c r="G451" s="11" t="str">
        <f t="shared" si="869"/>
        <v>Rwintare</v>
      </c>
      <c r="H451" s="11" t="str">
        <f t="shared" si="870"/>
        <v/>
      </c>
      <c r="I451" s="11" t="str">
        <f t="shared" si="871"/>
        <v/>
      </c>
      <c r="J451" s="11" t="str">
        <f t="shared" si="872"/>
        <v>Rwintare2 water point/Tare-Rusiga pumping</v>
      </c>
      <c r="K451" s="11">
        <f t="shared" si="873"/>
        <v>281</v>
      </c>
      <c r="L451" s="11">
        <f t="shared" si="847"/>
        <v>9577</v>
      </c>
      <c r="M451" s="11">
        <f t="shared" si="848"/>
        <v>1</v>
      </c>
      <c r="N451" s="11">
        <f t="shared" si="849"/>
        <v>9577</v>
      </c>
      <c r="O451" s="11">
        <f t="shared" si="874"/>
        <v>281</v>
      </c>
      <c r="P451" s="11" t="str">
        <f t="shared" si="875"/>
        <v xml:space="preserve"> </v>
      </c>
      <c r="Q451" s="13">
        <f t="shared" si="850"/>
        <v>1</v>
      </c>
      <c r="R451" s="11">
        <f t="shared" si="851"/>
        <v>1</v>
      </c>
      <c r="S451" s="11">
        <f t="shared" si="876"/>
        <v>0</v>
      </c>
      <c r="T451" s="11">
        <f t="shared" si="877"/>
        <v>1</v>
      </c>
      <c r="U451" s="11" t="str">
        <f t="shared" si="878"/>
        <v>Piped Network With Pump</v>
      </c>
      <c r="V451" s="11">
        <f t="shared" si="879"/>
        <v>2015</v>
      </c>
      <c r="W451" s="11" t="str">
        <f t="shared" si="880"/>
        <v>Governement (District, Wasac) And Water For People</v>
      </c>
      <c r="X451" s="11" t="str">
        <f t="shared" si="881"/>
        <v>Spring</v>
      </c>
      <c r="Y451" s="11">
        <f t="shared" si="882"/>
        <v>1</v>
      </c>
      <c r="Z451" s="11">
        <f t="shared" si="883"/>
        <v>1</v>
      </c>
      <c r="AA451" s="11">
        <f t="shared" si="884"/>
        <v>0</v>
      </c>
      <c r="AB451" s="11" t="str">
        <f t="shared" si="885"/>
        <v/>
      </c>
      <c r="AC451" s="11" t="str">
        <f t="shared" si="886"/>
        <v xml:space="preserve"> </v>
      </c>
      <c r="AD451" s="11" t="str">
        <f t="shared" si="887"/>
        <v xml:space="preserve"> </v>
      </c>
      <c r="AE451" s="11" t="str">
        <f t="shared" si="888"/>
        <v xml:space="preserve"> </v>
      </c>
      <c r="AF451" s="11">
        <f t="shared" si="889"/>
        <v>40</v>
      </c>
      <c r="AG451" s="12">
        <f t="shared" si="852"/>
        <v>43200</v>
      </c>
      <c r="AH451" s="12">
        <f t="shared" si="853"/>
        <v>30.747330960854093</v>
      </c>
      <c r="AI451" s="11">
        <f t="shared" si="854"/>
        <v>1</v>
      </c>
      <c r="AJ451" s="11">
        <f t="shared" si="890"/>
        <v>0</v>
      </c>
      <c r="AK451" s="11" t="str">
        <f t="shared" si="891"/>
        <v xml:space="preserve"> </v>
      </c>
      <c r="AL451" s="11" t="str">
        <f t="shared" si="892"/>
        <v xml:space="preserve"> </v>
      </c>
      <c r="AM451" s="11" t="str">
        <f t="shared" si="893"/>
        <v xml:space="preserve"> </v>
      </c>
      <c r="AN451" s="11" t="str">
        <f t="shared" si="894"/>
        <v xml:space="preserve"> </v>
      </c>
      <c r="AO451" s="11">
        <f t="shared" si="895"/>
        <v>0</v>
      </c>
      <c r="AP451" s="11" t="str">
        <f t="shared" si="896"/>
        <v xml:space="preserve"> </v>
      </c>
      <c r="AQ451" s="11" t="str">
        <f t="shared" si="897"/>
        <v xml:space="preserve"> </v>
      </c>
      <c r="AR451" s="11" t="str">
        <f t="shared" si="898"/>
        <v xml:space="preserve"> </v>
      </c>
      <c r="AS451" s="11">
        <f t="shared" si="899"/>
        <v>0</v>
      </c>
      <c r="AT451" s="11" t="str">
        <f t="shared" si="900"/>
        <v xml:space="preserve"> </v>
      </c>
      <c r="AU451" s="11" t="str">
        <f t="shared" si="901"/>
        <v/>
      </c>
      <c r="AV451" s="11" t="str">
        <f t="shared" si="902"/>
        <v xml:space="preserve"> </v>
      </c>
      <c r="AW451" s="11" t="str">
        <f t="shared" si="903"/>
        <v xml:space="preserve"> </v>
      </c>
      <c r="AX451" s="11">
        <f t="shared" si="904"/>
        <v>0</v>
      </c>
      <c r="AY451" s="11" t="str">
        <f t="shared" si="905"/>
        <v xml:space="preserve"> </v>
      </c>
      <c r="AZ451" s="11" t="str">
        <f t="shared" si="906"/>
        <v xml:space="preserve"> </v>
      </c>
      <c r="BA451" s="11" t="str">
        <f t="shared" si="907"/>
        <v xml:space="preserve"> </v>
      </c>
      <c r="BB451" s="11" t="str">
        <f t="shared" si="908"/>
        <v xml:space="preserve"> </v>
      </c>
      <c r="BC451" s="11">
        <f t="shared" si="909"/>
        <v>0</v>
      </c>
      <c r="BD451" s="11" t="str">
        <f t="shared" si="910"/>
        <v xml:space="preserve"> </v>
      </c>
      <c r="BE451" s="11" t="str">
        <f t="shared" si="911"/>
        <v xml:space="preserve"> </v>
      </c>
      <c r="BF451" s="11" t="str">
        <f t="shared" si="912"/>
        <v xml:space="preserve"> </v>
      </c>
      <c r="BG451" s="11" t="str">
        <f t="shared" ref="BG451:BG514" si="933">IF(Presence_Pump_House=0," ",IF(Presence_Pump_House="Yes",1,0))</f>
        <v xml:space="preserve"> </v>
      </c>
      <c r="BH451" s="11" t="str">
        <f t="shared" si="913"/>
        <v xml:space="preserve"> </v>
      </c>
      <c r="BI451" s="11" t="str">
        <f t="shared" si="914"/>
        <v xml:space="preserve"> </v>
      </c>
      <c r="BJ451" s="11">
        <f t="shared" si="915"/>
        <v>0</v>
      </c>
      <c r="BK451" s="11" t="str">
        <f t="shared" si="916"/>
        <v/>
      </c>
      <c r="BL451" s="11" t="str">
        <f t="shared" si="917"/>
        <v xml:space="preserve"> </v>
      </c>
      <c r="BM451" s="11" t="str">
        <f t="shared" si="918"/>
        <v xml:space="preserve"> </v>
      </c>
      <c r="BN451" s="11" t="str">
        <f t="shared" si="919"/>
        <v xml:space="preserve"> </v>
      </c>
      <c r="BO451" s="11" t="str">
        <f t="shared" si="920"/>
        <v xml:space="preserve"> </v>
      </c>
      <c r="BP451" s="11" t="str">
        <f t="shared" si="921"/>
        <v xml:space="preserve"> </v>
      </c>
      <c r="BQ451" s="11" t="str">
        <f t="shared" si="922"/>
        <v>0</v>
      </c>
      <c r="BR451" s="25">
        <f t="shared" si="923"/>
        <v>0</v>
      </c>
      <c r="BS451" s="11" t="str">
        <f t="shared" si="924"/>
        <v>Not Present</v>
      </c>
      <c r="BT451" s="11" t="str">
        <f t="shared" si="925"/>
        <v>0</v>
      </c>
      <c r="BU451" s="12">
        <f t="shared" si="855"/>
        <v>1</v>
      </c>
      <c r="BV451" s="12">
        <f t="shared" si="856"/>
        <v>0</v>
      </c>
      <c r="BW451" s="12">
        <f t="shared" ref="BW451:BW514" si="934">IF(BS451="Not Present",1,0)</f>
        <v>1</v>
      </c>
      <c r="BX451" s="12">
        <f t="shared" si="857"/>
        <v>1</v>
      </c>
      <c r="BY451" s="11">
        <f t="shared" si="858"/>
        <v>1</v>
      </c>
      <c r="BZ451" s="11">
        <f t="shared" si="926"/>
        <v>1</v>
      </c>
      <c r="CA451" s="11">
        <f t="shared" si="927"/>
        <v>1</v>
      </c>
      <c r="CB451" s="11">
        <f t="shared" si="928"/>
        <v>2015</v>
      </c>
      <c r="CC451" s="11">
        <f t="shared" si="929"/>
        <v>1</v>
      </c>
      <c r="CD451" s="11" t="str">
        <f t="shared" si="930"/>
        <v>No</v>
      </c>
      <c r="CE451" s="11">
        <f t="shared" si="859"/>
        <v>0</v>
      </c>
      <c r="CF451" s="11">
        <f t="shared" si="860"/>
        <v>0</v>
      </c>
      <c r="CG451" s="11">
        <f t="shared" si="861"/>
        <v>1</v>
      </c>
      <c r="CH451" s="11">
        <f t="shared" si="862"/>
        <v>0</v>
      </c>
      <c r="CI451" s="11">
        <f t="shared" si="931"/>
        <v>1</v>
      </c>
      <c r="CJ451" s="11">
        <f t="shared" si="932"/>
        <v>1</v>
      </c>
    </row>
    <row r="452" spans="1:88" x14ac:dyDescent="0.3">
      <c r="A452" s="11">
        <f t="shared" si="863"/>
        <v>2017</v>
      </c>
      <c r="B452" s="11" t="str">
        <f t="shared" si="864"/>
        <v>17-03-2017 05:23:31 CET</v>
      </c>
      <c r="C452" s="11" t="str">
        <f t="shared" si="865"/>
        <v>Rwanda</v>
      </c>
      <c r="D452" s="11" t="str">
        <f t="shared" si="866"/>
        <v>Rulindo</v>
      </c>
      <c r="E452" s="11" t="str">
        <f t="shared" si="867"/>
        <v>Mbogo</v>
      </c>
      <c r="F452" s="11" t="str">
        <f t="shared" si="868"/>
        <v>Rurenge</v>
      </c>
      <c r="G452" s="11" t="str">
        <f t="shared" si="869"/>
        <v>Munini</v>
      </c>
      <c r="H452" s="11" t="str">
        <f t="shared" si="870"/>
        <v/>
      </c>
      <c r="I452" s="11" t="str">
        <f t="shared" si="871"/>
        <v/>
      </c>
      <c r="J452" s="11" t="str">
        <f t="shared" si="872"/>
        <v>Musenge network</v>
      </c>
      <c r="K452" s="11">
        <f t="shared" si="873"/>
        <v>111</v>
      </c>
      <c r="L452" s="11">
        <f t="shared" si="847"/>
        <v>6074</v>
      </c>
      <c r="M452" s="11">
        <f t="shared" si="848"/>
        <v>29</v>
      </c>
      <c r="N452" s="11">
        <f t="shared" si="849"/>
        <v>209.44827586206895</v>
      </c>
      <c r="O452" s="11">
        <f t="shared" si="874"/>
        <v>62</v>
      </c>
      <c r="P452" s="11">
        <f t="shared" si="875"/>
        <v>49</v>
      </c>
      <c r="Q452" s="13">
        <f t="shared" si="850"/>
        <v>0.55855855855855852</v>
      </c>
      <c r="R452" s="11">
        <f t="shared" si="851"/>
        <v>0</v>
      </c>
      <c r="S452" s="11">
        <f t="shared" si="876"/>
        <v>1</v>
      </c>
      <c r="T452" s="11">
        <f t="shared" si="877"/>
        <v>1</v>
      </c>
      <c r="U452" s="11" t="str">
        <f t="shared" si="878"/>
        <v>Piped Network With Pump</v>
      </c>
      <c r="V452" s="11">
        <f t="shared" si="879"/>
        <v>2014</v>
      </c>
      <c r="W452" s="11" t="str">
        <f t="shared" si="880"/>
        <v>Governement (District, Wasac) And Water For People</v>
      </c>
      <c r="X452" s="11" t="str">
        <f t="shared" si="881"/>
        <v>Spring</v>
      </c>
      <c r="Y452" s="11">
        <f t="shared" si="882"/>
        <v>1</v>
      </c>
      <c r="Z452" s="11">
        <f t="shared" si="883"/>
        <v>1</v>
      </c>
      <c r="AA452" s="11">
        <f t="shared" si="884"/>
        <v>1</v>
      </c>
      <c r="AB452" s="11" t="str">
        <f t="shared" si="885"/>
        <v>"Springbox" --Intake Structure At A Spring</v>
      </c>
      <c r="AC452" s="11">
        <f t="shared" si="886"/>
        <v>1</v>
      </c>
      <c r="AD452" s="11">
        <f t="shared" si="887"/>
        <v>2014</v>
      </c>
      <c r="AE452" s="11">
        <f t="shared" si="888"/>
        <v>1</v>
      </c>
      <c r="AF452" s="11">
        <f t="shared" si="889"/>
        <v>4.4400000000000004</v>
      </c>
      <c r="AG452" s="12">
        <f t="shared" si="852"/>
        <v>389189.18918918911</v>
      </c>
      <c r="AH452" s="12">
        <f t="shared" si="853"/>
        <v>1255.4489973844811</v>
      </c>
      <c r="AI452" s="11">
        <f t="shared" si="854"/>
        <v>1</v>
      </c>
      <c r="AJ452" s="11">
        <f t="shared" si="890"/>
        <v>1</v>
      </c>
      <c r="AK452" s="11">
        <f t="shared" si="891"/>
        <v>1</v>
      </c>
      <c r="AL452" s="11">
        <f t="shared" si="892"/>
        <v>2014</v>
      </c>
      <c r="AM452" s="11">
        <f t="shared" si="893"/>
        <v>1</v>
      </c>
      <c r="AN452" s="11">
        <f t="shared" si="894"/>
        <v>3000</v>
      </c>
      <c r="AO452" s="11">
        <f t="shared" si="895"/>
        <v>1</v>
      </c>
      <c r="AP452" s="11">
        <f t="shared" si="896"/>
        <v>16</v>
      </c>
      <c r="AQ452" s="11">
        <f t="shared" si="897"/>
        <v>2014</v>
      </c>
      <c r="AR452" s="11">
        <f t="shared" si="898"/>
        <v>1</v>
      </c>
      <c r="AS452" s="11">
        <f t="shared" si="899"/>
        <v>1</v>
      </c>
      <c r="AT452" s="11">
        <f t="shared" si="900"/>
        <v>8</v>
      </c>
      <c r="AU452" s="11" t="str">
        <f t="shared" si="901"/>
        <v>Washout And Air Release Chamber</v>
      </c>
      <c r="AV452" s="11">
        <f t="shared" si="902"/>
        <v>2014</v>
      </c>
      <c r="AW452" s="11">
        <f t="shared" si="903"/>
        <v>2</v>
      </c>
      <c r="AX452" s="11">
        <f t="shared" si="904"/>
        <v>1</v>
      </c>
      <c r="AY452" s="11">
        <f t="shared" si="905"/>
        <v>3</v>
      </c>
      <c r="AZ452" s="11">
        <f t="shared" si="906"/>
        <v>2014</v>
      </c>
      <c r="BA452" s="11">
        <f t="shared" si="907"/>
        <v>2</v>
      </c>
      <c r="BB452" s="11">
        <f t="shared" si="908"/>
        <v>20000</v>
      </c>
      <c r="BC452" s="11">
        <f t="shared" si="909"/>
        <v>1</v>
      </c>
      <c r="BD452" s="11">
        <f t="shared" si="910"/>
        <v>1</v>
      </c>
      <c r="BE452" s="11">
        <f t="shared" si="911"/>
        <v>2014</v>
      </c>
      <c r="BF452" s="11">
        <f t="shared" si="912"/>
        <v>2</v>
      </c>
      <c r="BG452" s="11">
        <f t="shared" si="933"/>
        <v>1</v>
      </c>
      <c r="BH452" s="11">
        <f t="shared" si="913"/>
        <v>2014</v>
      </c>
      <c r="BI452" s="11">
        <f t="shared" si="914"/>
        <v>1</v>
      </c>
      <c r="BJ452" s="11">
        <f t="shared" si="915"/>
        <v>0</v>
      </c>
      <c r="BK452" s="11" t="str">
        <f t="shared" si="916"/>
        <v/>
      </c>
      <c r="BL452" s="11" t="str">
        <f t="shared" si="917"/>
        <v xml:space="preserve"> </v>
      </c>
      <c r="BM452" s="11" t="str">
        <f t="shared" si="918"/>
        <v xml:space="preserve"> </v>
      </c>
      <c r="BN452" s="11" t="str">
        <f t="shared" si="919"/>
        <v xml:space="preserve"> </v>
      </c>
      <c r="BO452" s="11" t="str">
        <f t="shared" si="920"/>
        <v xml:space="preserve"> </v>
      </c>
      <c r="BP452" s="11" t="str">
        <f t="shared" si="921"/>
        <v xml:space="preserve"> </v>
      </c>
      <c r="BQ452" s="11" t="str">
        <f t="shared" si="922"/>
        <v>0</v>
      </c>
      <c r="BR452" s="25">
        <f t="shared" si="923"/>
        <v>0</v>
      </c>
      <c r="BS452" s="11" t="str">
        <f t="shared" si="924"/>
        <v>Not Present</v>
      </c>
      <c r="BT452" s="11" t="str">
        <f t="shared" si="925"/>
        <v>0</v>
      </c>
      <c r="BU452" s="12">
        <f t="shared" si="855"/>
        <v>1</v>
      </c>
      <c r="BV452" s="12">
        <f t="shared" si="856"/>
        <v>0</v>
      </c>
      <c r="BW452" s="12">
        <f t="shared" si="934"/>
        <v>1</v>
      </c>
      <c r="BX452" s="12">
        <f t="shared" si="857"/>
        <v>1</v>
      </c>
      <c r="BY452" s="11">
        <f t="shared" si="858"/>
        <v>1</v>
      </c>
      <c r="BZ452" s="11">
        <f t="shared" si="926"/>
        <v>1</v>
      </c>
      <c r="CA452" s="11">
        <f t="shared" si="927"/>
        <v>28</v>
      </c>
      <c r="CB452" s="11">
        <f t="shared" si="928"/>
        <v>2014</v>
      </c>
      <c r="CC452" s="11">
        <f t="shared" si="929"/>
        <v>1</v>
      </c>
      <c r="CD452" s="11" t="str">
        <f t="shared" si="930"/>
        <v>No</v>
      </c>
      <c r="CE452" s="11">
        <f t="shared" si="859"/>
        <v>0</v>
      </c>
      <c r="CF452" s="11">
        <f t="shared" si="860"/>
        <v>0</v>
      </c>
      <c r="CG452" s="11">
        <f t="shared" si="861"/>
        <v>1</v>
      </c>
      <c r="CH452" s="11">
        <f t="shared" si="862"/>
        <v>0</v>
      </c>
      <c r="CI452" s="11">
        <f t="shared" si="931"/>
        <v>1</v>
      </c>
      <c r="CJ452" s="11">
        <f t="shared" si="932"/>
        <v>1</v>
      </c>
    </row>
    <row r="453" spans="1:88" x14ac:dyDescent="0.3">
      <c r="A453" s="11">
        <f t="shared" si="863"/>
        <v>2017</v>
      </c>
      <c r="B453" s="11" t="str">
        <f t="shared" si="864"/>
        <v>28-03-2017 10:41:02 CEST</v>
      </c>
      <c r="C453" s="11" t="str">
        <f t="shared" si="865"/>
        <v>Rwanda</v>
      </c>
      <c r="D453" s="11" t="str">
        <f t="shared" si="866"/>
        <v>Rulindo</v>
      </c>
      <c r="E453" s="11" t="str">
        <f t="shared" si="867"/>
        <v>Ntarabana</v>
      </c>
      <c r="F453" s="11" t="str">
        <f t="shared" si="868"/>
        <v>Kiyanza</v>
      </c>
      <c r="G453" s="11" t="str">
        <f t="shared" si="869"/>
        <v>Nombe</v>
      </c>
      <c r="H453" s="11" t="str">
        <f t="shared" si="870"/>
        <v/>
      </c>
      <c r="I453" s="11" t="str">
        <f t="shared" si="871"/>
        <v/>
      </c>
      <c r="J453" s="11" t="str">
        <f t="shared" si="872"/>
        <v>Kararama network</v>
      </c>
      <c r="K453" s="11">
        <f t="shared" si="873"/>
        <v>193</v>
      </c>
      <c r="L453" s="11">
        <f t="shared" si="847"/>
        <v>6572</v>
      </c>
      <c r="M453" s="11">
        <f t="shared" si="848"/>
        <v>4</v>
      </c>
      <c r="N453" s="11">
        <f t="shared" si="849"/>
        <v>1643</v>
      </c>
      <c r="O453" s="11">
        <f t="shared" si="874"/>
        <v>193</v>
      </c>
      <c r="P453" s="11" t="str">
        <f t="shared" si="875"/>
        <v xml:space="preserve"> </v>
      </c>
      <c r="Q453" s="13">
        <f t="shared" si="850"/>
        <v>1</v>
      </c>
      <c r="R453" s="11">
        <f t="shared" si="851"/>
        <v>1</v>
      </c>
      <c r="S453" s="11">
        <f t="shared" si="876"/>
        <v>0</v>
      </c>
      <c r="T453" s="11">
        <f t="shared" si="877"/>
        <v>1</v>
      </c>
      <c r="U453" s="11" t="str">
        <f t="shared" si="878"/>
        <v>Piped Network With Pump</v>
      </c>
      <c r="V453" s="11">
        <f t="shared" si="879"/>
        <v>2009</v>
      </c>
      <c r="W453" s="11" t="str">
        <f t="shared" si="880"/>
        <v>Umushinga Witwa Ema</v>
      </c>
      <c r="X453" s="11" t="str">
        <f t="shared" si="881"/>
        <v>Spring</v>
      </c>
      <c r="Y453" s="11">
        <f t="shared" si="882"/>
        <v>3</v>
      </c>
      <c r="Z453" s="11">
        <f t="shared" si="883"/>
        <v>1</v>
      </c>
      <c r="AA453" s="11">
        <f t="shared" si="884"/>
        <v>1</v>
      </c>
      <c r="AB453" s="11" t="str">
        <f t="shared" si="885"/>
        <v/>
      </c>
      <c r="AC453" s="11">
        <f t="shared" si="886"/>
        <v>1</v>
      </c>
      <c r="AD453" s="11">
        <f t="shared" si="887"/>
        <v>2009</v>
      </c>
      <c r="AE453" s="11">
        <f t="shared" si="888"/>
        <v>1</v>
      </c>
      <c r="AF453" s="11">
        <f t="shared" si="889"/>
        <v>4.5</v>
      </c>
      <c r="AG453" s="12">
        <f t="shared" si="852"/>
        <v>384000</v>
      </c>
      <c r="AH453" s="12">
        <f t="shared" si="853"/>
        <v>397.92746113989637</v>
      </c>
      <c r="AI453" s="11">
        <f t="shared" si="854"/>
        <v>1</v>
      </c>
      <c r="AJ453" s="11">
        <f t="shared" si="890"/>
        <v>1</v>
      </c>
      <c r="AK453" s="11">
        <f t="shared" si="891"/>
        <v>2</v>
      </c>
      <c r="AL453" s="11">
        <f t="shared" si="892"/>
        <v>2009</v>
      </c>
      <c r="AM453" s="11">
        <f t="shared" si="893"/>
        <v>1</v>
      </c>
      <c r="AN453" s="11">
        <f t="shared" si="894"/>
        <v>5000</v>
      </c>
      <c r="AO453" s="11">
        <f t="shared" si="895"/>
        <v>1</v>
      </c>
      <c r="AP453" s="11">
        <f t="shared" si="896"/>
        <v>7</v>
      </c>
      <c r="AQ453" s="11">
        <f t="shared" si="897"/>
        <v>2003</v>
      </c>
      <c r="AR453" s="11">
        <f t="shared" si="898"/>
        <v>1</v>
      </c>
      <c r="AS453" s="11">
        <f t="shared" si="899"/>
        <v>1</v>
      </c>
      <c r="AT453" s="11">
        <f t="shared" si="900"/>
        <v>14</v>
      </c>
      <c r="AU453" s="11" t="str">
        <f t="shared" si="901"/>
        <v/>
      </c>
      <c r="AV453" s="11">
        <f t="shared" si="902"/>
        <v>2003</v>
      </c>
      <c r="AW453" s="11">
        <f t="shared" si="903"/>
        <v>1</v>
      </c>
      <c r="AX453" s="11">
        <f t="shared" si="904"/>
        <v>1</v>
      </c>
      <c r="AY453" s="11">
        <f t="shared" si="905"/>
        <v>2</v>
      </c>
      <c r="AZ453" s="11">
        <f t="shared" si="906"/>
        <v>2003</v>
      </c>
      <c r="BA453" s="11">
        <f t="shared" si="907"/>
        <v>1</v>
      </c>
      <c r="BB453" s="11">
        <f t="shared" si="908"/>
        <v>5000</v>
      </c>
      <c r="BC453" s="11">
        <f t="shared" si="909"/>
        <v>1</v>
      </c>
      <c r="BD453" s="11">
        <f t="shared" si="910"/>
        <v>1</v>
      </c>
      <c r="BE453" s="11">
        <f t="shared" si="911"/>
        <v>2009</v>
      </c>
      <c r="BF453" s="11">
        <f t="shared" si="912"/>
        <v>1</v>
      </c>
      <c r="BG453" s="11">
        <f t="shared" si="933"/>
        <v>1</v>
      </c>
      <c r="BH453" s="11">
        <f t="shared" si="913"/>
        <v>2009</v>
      </c>
      <c r="BI453" s="11">
        <f t="shared" si="914"/>
        <v>1</v>
      </c>
      <c r="BJ453" s="11">
        <f t="shared" si="915"/>
        <v>0</v>
      </c>
      <c r="BK453" s="11" t="str">
        <f t="shared" si="916"/>
        <v/>
      </c>
      <c r="BL453" s="11" t="str">
        <f t="shared" si="917"/>
        <v xml:space="preserve"> </v>
      </c>
      <c r="BM453" s="11" t="str">
        <f t="shared" si="918"/>
        <v xml:space="preserve"> </v>
      </c>
      <c r="BN453" s="11" t="str">
        <f t="shared" si="919"/>
        <v xml:space="preserve"> </v>
      </c>
      <c r="BO453" s="11" t="str">
        <f t="shared" si="920"/>
        <v xml:space="preserve"> </v>
      </c>
      <c r="BP453" s="11" t="str">
        <f t="shared" si="921"/>
        <v xml:space="preserve"> </v>
      </c>
      <c r="BQ453" s="11" t="str">
        <f t="shared" si="922"/>
        <v>0</v>
      </c>
      <c r="BR453" s="25">
        <f t="shared" si="923"/>
        <v>0</v>
      </c>
      <c r="BS453" s="11" t="str">
        <f t="shared" si="924"/>
        <v>Not Present</v>
      </c>
      <c r="BT453" s="11" t="str">
        <f t="shared" si="925"/>
        <v>0</v>
      </c>
      <c r="BU453" s="12">
        <f t="shared" si="855"/>
        <v>1</v>
      </c>
      <c r="BV453" s="12">
        <f t="shared" si="856"/>
        <v>0</v>
      </c>
      <c r="BW453" s="12">
        <f t="shared" si="934"/>
        <v>1</v>
      </c>
      <c r="BX453" s="12">
        <f t="shared" si="857"/>
        <v>1</v>
      </c>
      <c r="BY453" s="11">
        <f t="shared" si="858"/>
        <v>1</v>
      </c>
      <c r="BZ453" s="11">
        <f t="shared" si="926"/>
        <v>1</v>
      </c>
      <c r="CA453" s="11">
        <f t="shared" si="927"/>
        <v>1</v>
      </c>
      <c r="CB453" s="11">
        <f t="shared" si="928"/>
        <v>2012</v>
      </c>
      <c r="CC453" s="11">
        <f t="shared" si="929"/>
        <v>1</v>
      </c>
      <c r="CD453" s="11" t="str">
        <f t="shared" si="930"/>
        <v>No</v>
      </c>
      <c r="CE453" s="11">
        <f t="shared" si="859"/>
        <v>0</v>
      </c>
      <c r="CF453" s="11">
        <f t="shared" si="860"/>
        <v>0</v>
      </c>
      <c r="CG453" s="11">
        <f t="shared" si="861"/>
        <v>1</v>
      </c>
      <c r="CH453" s="11">
        <f t="shared" si="862"/>
        <v>0</v>
      </c>
      <c r="CI453" s="11">
        <f t="shared" si="931"/>
        <v>0</v>
      </c>
      <c r="CJ453" s="11">
        <f t="shared" si="932"/>
        <v>2</v>
      </c>
    </row>
    <row r="454" spans="1:88" x14ac:dyDescent="0.3">
      <c r="A454" s="11">
        <f t="shared" si="863"/>
        <v>2017</v>
      </c>
      <c r="B454" s="11" t="str">
        <f t="shared" si="864"/>
        <v>09-03-2017 07:15:41 CET</v>
      </c>
      <c r="C454" s="11" t="str">
        <f t="shared" si="865"/>
        <v>Rwanda</v>
      </c>
      <c r="D454" s="11" t="str">
        <f t="shared" si="866"/>
        <v>Rulindo</v>
      </c>
      <c r="E454" s="11" t="str">
        <f t="shared" si="867"/>
        <v>Shyorongi</v>
      </c>
      <c r="F454" s="11" t="str">
        <f t="shared" si="868"/>
        <v>Kijabagwe</v>
      </c>
      <c r="G454" s="11" t="str">
        <f t="shared" si="869"/>
        <v>Kabakene</v>
      </c>
      <c r="H454" s="11" t="str">
        <f t="shared" si="870"/>
        <v/>
      </c>
      <c r="I454" s="11" t="str">
        <f t="shared" si="871"/>
        <v/>
      </c>
      <c r="J454" s="11" t="str">
        <f t="shared" si="872"/>
        <v>kirikumuryango network</v>
      </c>
      <c r="K454" s="11">
        <f t="shared" si="873"/>
        <v>99</v>
      </c>
      <c r="L454" s="11">
        <f t="shared" si="847"/>
        <v>0</v>
      </c>
      <c r="M454" s="11">
        <f t="shared" si="848"/>
        <v>26</v>
      </c>
      <c r="N454" s="11">
        <f t="shared" si="849"/>
        <v>0</v>
      </c>
      <c r="O454" s="11">
        <f t="shared" si="874"/>
        <v>99</v>
      </c>
      <c r="P454" s="11" t="str">
        <f t="shared" si="875"/>
        <v xml:space="preserve"> </v>
      </c>
      <c r="Q454" s="13">
        <f t="shared" si="850"/>
        <v>1</v>
      </c>
      <c r="R454" s="11">
        <f t="shared" si="851"/>
        <v>1</v>
      </c>
      <c r="S454" s="11">
        <f t="shared" si="876"/>
        <v>1</v>
      </c>
      <c r="T454" s="11">
        <f t="shared" si="877"/>
        <v>1</v>
      </c>
      <c r="U454" s="11" t="str">
        <f t="shared" si="878"/>
        <v>Piped Network -- Gravity Only</v>
      </c>
      <c r="V454" s="11">
        <f t="shared" si="879"/>
        <v>2013</v>
      </c>
      <c r="W454" s="11" t="str">
        <f t="shared" si="880"/>
        <v>Governement (District, Wasac) And Water For People</v>
      </c>
      <c r="X454" s="11" t="str">
        <f t="shared" si="881"/>
        <v>Spring</v>
      </c>
      <c r="Y454" s="11">
        <f t="shared" si="882"/>
        <v>1</v>
      </c>
      <c r="Z454" s="11">
        <f t="shared" si="883"/>
        <v>1</v>
      </c>
      <c r="AA454" s="11">
        <f t="shared" si="884"/>
        <v>1</v>
      </c>
      <c r="AB454" s="11" t="str">
        <f t="shared" si="885"/>
        <v>"Springbox" --Intake Structure At A Spring</v>
      </c>
      <c r="AC454" s="11">
        <f t="shared" si="886"/>
        <v>1</v>
      </c>
      <c r="AD454" s="11">
        <f t="shared" si="887"/>
        <v>2013</v>
      </c>
      <c r="AE454" s="11">
        <f t="shared" si="888"/>
        <v>1</v>
      </c>
      <c r="AF454" s="11">
        <f t="shared" si="889"/>
        <v>11</v>
      </c>
      <c r="AG454" s="12">
        <f t="shared" si="852"/>
        <v>157090.90909090909</v>
      </c>
      <c r="AH454" s="12">
        <f t="shared" si="853"/>
        <v>317.35537190082647</v>
      </c>
      <c r="AI454" s="11">
        <f t="shared" si="854"/>
        <v>1</v>
      </c>
      <c r="AJ454" s="11">
        <f t="shared" si="890"/>
        <v>1</v>
      </c>
      <c r="AK454" s="11">
        <f t="shared" si="891"/>
        <v>1</v>
      </c>
      <c r="AL454" s="11">
        <f t="shared" si="892"/>
        <v>2013</v>
      </c>
      <c r="AM454" s="11">
        <f t="shared" si="893"/>
        <v>1</v>
      </c>
      <c r="AN454" s="11">
        <f t="shared" si="894"/>
        <v>500</v>
      </c>
      <c r="AO454" s="11">
        <f t="shared" si="895"/>
        <v>1</v>
      </c>
      <c r="AP454" s="11">
        <f t="shared" si="896"/>
        <v>17</v>
      </c>
      <c r="AQ454" s="11">
        <f t="shared" si="897"/>
        <v>2013</v>
      </c>
      <c r="AR454" s="11">
        <f t="shared" si="898"/>
        <v>1</v>
      </c>
      <c r="AS454" s="11">
        <f t="shared" si="899"/>
        <v>1</v>
      </c>
      <c r="AT454" s="11">
        <f t="shared" si="900"/>
        <v>6</v>
      </c>
      <c r="AU454" s="11" t="str">
        <f t="shared" si="901"/>
        <v>Distribution Chamber|Ventouse, Washout</v>
      </c>
      <c r="AV454" s="11">
        <f t="shared" si="902"/>
        <v>2013</v>
      </c>
      <c r="AW454" s="11">
        <f t="shared" si="903"/>
        <v>1</v>
      </c>
      <c r="AX454" s="11">
        <f t="shared" si="904"/>
        <v>1</v>
      </c>
      <c r="AY454" s="11">
        <f t="shared" si="905"/>
        <v>4</v>
      </c>
      <c r="AZ454" s="11">
        <f t="shared" si="906"/>
        <v>2013</v>
      </c>
      <c r="BA454" s="11">
        <f t="shared" si="907"/>
        <v>1</v>
      </c>
      <c r="BB454" s="11">
        <f t="shared" si="908"/>
        <v>3500</v>
      </c>
      <c r="BC454" s="11">
        <f t="shared" si="909"/>
        <v>0</v>
      </c>
      <c r="BD454" s="11" t="str">
        <f t="shared" si="910"/>
        <v xml:space="preserve"> </v>
      </c>
      <c r="BE454" s="11" t="str">
        <f t="shared" si="911"/>
        <v xml:space="preserve"> </v>
      </c>
      <c r="BF454" s="11" t="str">
        <f t="shared" si="912"/>
        <v xml:space="preserve"> </v>
      </c>
      <c r="BG454" s="11" t="str">
        <f t="shared" si="933"/>
        <v xml:space="preserve"> </v>
      </c>
      <c r="BH454" s="11" t="str">
        <f t="shared" si="913"/>
        <v xml:space="preserve"> </v>
      </c>
      <c r="BI454" s="11" t="str">
        <f t="shared" si="914"/>
        <v xml:space="preserve"> </v>
      </c>
      <c r="BJ454" s="11">
        <f t="shared" si="915"/>
        <v>0</v>
      </c>
      <c r="BK454" s="11" t="str">
        <f t="shared" si="916"/>
        <v/>
      </c>
      <c r="BL454" s="11" t="str">
        <f t="shared" si="917"/>
        <v xml:space="preserve"> </v>
      </c>
      <c r="BM454" s="11" t="str">
        <f t="shared" si="918"/>
        <v xml:space="preserve"> </v>
      </c>
      <c r="BN454" s="11" t="str">
        <f t="shared" si="919"/>
        <v xml:space="preserve"> </v>
      </c>
      <c r="BO454" s="11" t="str">
        <f t="shared" si="920"/>
        <v xml:space="preserve"> </v>
      </c>
      <c r="BP454" s="11" t="str">
        <f t="shared" si="921"/>
        <v xml:space="preserve"> </v>
      </c>
      <c r="BQ454" s="11" t="str">
        <f t="shared" si="922"/>
        <v>0</v>
      </c>
      <c r="BR454" s="25">
        <f t="shared" si="923"/>
        <v>0</v>
      </c>
      <c r="BS454" s="11" t="str">
        <f t="shared" si="924"/>
        <v>Not Present</v>
      </c>
      <c r="BT454" s="11" t="str">
        <f t="shared" si="925"/>
        <v>0</v>
      </c>
      <c r="BU454" s="12">
        <f t="shared" si="855"/>
        <v>1</v>
      </c>
      <c r="BV454" s="12">
        <f t="shared" si="856"/>
        <v>0</v>
      </c>
      <c r="BW454" s="12">
        <f t="shared" si="934"/>
        <v>1</v>
      </c>
      <c r="BX454" s="12">
        <f t="shared" si="857"/>
        <v>1</v>
      </c>
      <c r="BY454" s="11">
        <f t="shared" si="858"/>
        <v>1</v>
      </c>
      <c r="BZ454" s="11">
        <f t="shared" si="926"/>
        <v>1</v>
      </c>
      <c r="CA454" s="11">
        <f t="shared" si="927"/>
        <v>1</v>
      </c>
      <c r="CB454" s="11">
        <f t="shared" si="928"/>
        <v>2013</v>
      </c>
      <c r="CC454" s="11">
        <f t="shared" si="929"/>
        <v>1</v>
      </c>
      <c r="CD454" s="11" t="str">
        <f t="shared" si="930"/>
        <v>No</v>
      </c>
      <c r="CE454" s="11">
        <f t="shared" si="859"/>
        <v>0</v>
      </c>
      <c r="CF454" s="11">
        <f t="shared" si="860"/>
        <v>0</v>
      </c>
      <c r="CG454" s="11">
        <f t="shared" si="861"/>
        <v>1</v>
      </c>
      <c r="CH454" s="11">
        <f t="shared" si="862"/>
        <v>0</v>
      </c>
      <c r="CI454" s="11">
        <f t="shared" si="931"/>
        <v>1</v>
      </c>
      <c r="CJ454" s="11">
        <f t="shared" si="932"/>
        <v>1</v>
      </c>
    </row>
    <row r="455" spans="1:88" x14ac:dyDescent="0.3">
      <c r="A455" s="11">
        <f t="shared" si="863"/>
        <v>2017</v>
      </c>
      <c r="B455" s="11" t="str">
        <f t="shared" si="864"/>
        <v>22-03-2017 14:35:13 CET</v>
      </c>
      <c r="C455" s="11" t="str">
        <f t="shared" si="865"/>
        <v>Rwanda</v>
      </c>
      <c r="D455" s="11" t="str">
        <f t="shared" si="866"/>
        <v>Rulindo</v>
      </c>
      <c r="E455" s="11" t="str">
        <f t="shared" si="867"/>
        <v>Rusiga</v>
      </c>
      <c r="F455" s="11" t="str">
        <f t="shared" si="868"/>
        <v>Kirenge</v>
      </c>
      <c r="G455" s="11" t="str">
        <f t="shared" si="869"/>
        <v>Kigarama</v>
      </c>
      <c r="H455" s="11" t="str">
        <f t="shared" si="870"/>
        <v/>
      </c>
      <c r="I455" s="11" t="str">
        <f t="shared" si="871"/>
        <v/>
      </c>
      <c r="J455" s="11" t="str">
        <f t="shared" si="872"/>
        <v>Kigarama water point/AEP Kigarama gravity</v>
      </c>
      <c r="K455" s="11">
        <f t="shared" si="873"/>
        <v>243</v>
      </c>
      <c r="L455" s="11">
        <f t="shared" si="847"/>
        <v>2621</v>
      </c>
      <c r="M455" s="11">
        <f t="shared" si="848"/>
        <v>3</v>
      </c>
      <c r="N455" s="11">
        <f t="shared" si="849"/>
        <v>873.66666666666663</v>
      </c>
      <c r="O455" s="11">
        <f t="shared" si="874"/>
        <v>243</v>
      </c>
      <c r="P455" s="11" t="str">
        <f t="shared" si="875"/>
        <v xml:space="preserve"> </v>
      </c>
      <c r="Q455" s="13">
        <f t="shared" si="850"/>
        <v>1</v>
      </c>
      <c r="R455" s="11">
        <f t="shared" si="851"/>
        <v>1</v>
      </c>
      <c r="S455" s="11">
        <f t="shared" si="876"/>
        <v>0</v>
      </c>
      <c r="T455" s="11">
        <f t="shared" si="877"/>
        <v>1</v>
      </c>
      <c r="U455" s="11" t="str">
        <f t="shared" si="878"/>
        <v>Piped Network -- Gravity Only</v>
      </c>
      <c r="V455" s="11">
        <f t="shared" si="879"/>
        <v>2016</v>
      </c>
      <c r="W455" s="11" t="str">
        <f t="shared" si="880"/>
        <v>Governement (District, Wasac) And Water For People</v>
      </c>
      <c r="X455" s="11" t="str">
        <f t="shared" si="881"/>
        <v>Spring</v>
      </c>
      <c r="Y455" s="11">
        <f t="shared" si="882"/>
        <v>1</v>
      </c>
      <c r="Z455" s="11">
        <f t="shared" si="883"/>
        <v>1</v>
      </c>
      <c r="AA455" s="11">
        <f t="shared" si="884"/>
        <v>0</v>
      </c>
      <c r="AB455" s="11" t="str">
        <f t="shared" si="885"/>
        <v/>
      </c>
      <c r="AC455" s="11" t="str">
        <f t="shared" si="886"/>
        <v xml:space="preserve"> </v>
      </c>
      <c r="AD455" s="11" t="str">
        <f t="shared" si="887"/>
        <v xml:space="preserve"> </v>
      </c>
      <c r="AE455" s="11" t="str">
        <f t="shared" si="888"/>
        <v xml:space="preserve"> </v>
      </c>
      <c r="AF455" s="11">
        <f t="shared" si="889"/>
        <v>40</v>
      </c>
      <c r="AG455" s="12">
        <f t="shared" si="852"/>
        <v>43200</v>
      </c>
      <c r="AH455" s="12">
        <f t="shared" si="853"/>
        <v>35.555555555555557</v>
      </c>
      <c r="AI455" s="11">
        <f t="shared" si="854"/>
        <v>1</v>
      </c>
      <c r="AJ455" s="11">
        <f t="shared" si="890"/>
        <v>0</v>
      </c>
      <c r="AK455" s="11" t="str">
        <f t="shared" si="891"/>
        <v xml:space="preserve"> </v>
      </c>
      <c r="AL455" s="11" t="str">
        <f t="shared" si="892"/>
        <v xml:space="preserve"> </v>
      </c>
      <c r="AM455" s="11" t="str">
        <f t="shared" si="893"/>
        <v xml:space="preserve"> </v>
      </c>
      <c r="AN455" s="11" t="str">
        <f t="shared" si="894"/>
        <v xml:space="preserve"> </v>
      </c>
      <c r="AO455" s="11">
        <f t="shared" si="895"/>
        <v>0</v>
      </c>
      <c r="AP455" s="11" t="str">
        <f t="shared" si="896"/>
        <v xml:space="preserve"> </v>
      </c>
      <c r="AQ455" s="11" t="str">
        <f t="shared" si="897"/>
        <v xml:space="preserve"> </v>
      </c>
      <c r="AR455" s="11" t="str">
        <f t="shared" si="898"/>
        <v xml:space="preserve"> </v>
      </c>
      <c r="AS455" s="11">
        <f t="shared" si="899"/>
        <v>0</v>
      </c>
      <c r="AT455" s="11" t="str">
        <f t="shared" si="900"/>
        <v xml:space="preserve"> </v>
      </c>
      <c r="AU455" s="11" t="str">
        <f t="shared" si="901"/>
        <v/>
      </c>
      <c r="AV455" s="11" t="str">
        <f t="shared" si="902"/>
        <v xml:space="preserve"> </v>
      </c>
      <c r="AW455" s="11" t="str">
        <f t="shared" si="903"/>
        <v xml:space="preserve"> </v>
      </c>
      <c r="AX455" s="11">
        <f t="shared" si="904"/>
        <v>0</v>
      </c>
      <c r="AY455" s="11" t="str">
        <f t="shared" si="905"/>
        <v xml:space="preserve"> </v>
      </c>
      <c r="AZ455" s="11" t="str">
        <f t="shared" si="906"/>
        <v xml:space="preserve"> </v>
      </c>
      <c r="BA455" s="11" t="str">
        <f t="shared" si="907"/>
        <v xml:space="preserve"> </v>
      </c>
      <c r="BB455" s="11" t="str">
        <f t="shared" si="908"/>
        <v xml:space="preserve"> </v>
      </c>
      <c r="BC455" s="11">
        <f t="shared" si="909"/>
        <v>0</v>
      </c>
      <c r="BD455" s="11" t="str">
        <f t="shared" si="910"/>
        <v xml:space="preserve"> </v>
      </c>
      <c r="BE455" s="11" t="str">
        <f t="shared" si="911"/>
        <v xml:space="preserve"> </v>
      </c>
      <c r="BF455" s="11" t="str">
        <f t="shared" si="912"/>
        <v xml:space="preserve"> </v>
      </c>
      <c r="BG455" s="11" t="str">
        <f t="shared" si="933"/>
        <v xml:space="preserve"> </v>
      </c>
      <c r="BH455" s="11" t="str">
        <f t="shared" si="913"/>
        <v xml:space="preserve"> </v>
      </c>
      <c r="BI455" s="11" t="str">
        <f t="shared" si="914"/>
        <v xml:space="preserve"> </v>
      </c>
      <c r="BJ455" s="11">
        <f t="shared" si="915"/>
        <v>0</v>
      </c>
      <c r="BK455" s="11" t="str">
        <f t="shared" si="916"/>
        <v/>
      </c>
      <c r="BL455" s="11" t="str">
        <f t="shared" si="917"/>
        <v xml:space="preserve"> </v>
      </c>
      <c r="BM455" s="11" t="str">
        <f t="shared" si="918"/>
        <v xml:space="preserve"> </v>
      </c>
      <c r="BN455" s="11" t="str">
        <f t="shared" si="919"/>
        <v xml:space="preserve"> </v>
      </c>
      <c r="BO455" s="11" t="str">
        <f t="shared" si="920"/>
        <v xml:space="preserve"> </v>
      </c>
      <c r="BP455" s="11" t="str">
        <f t="shared" si="921"/>
        <v xml:space="preserve"> </v>
      </c>
      <c r="BQ455" s="11" t="str">
        <f t="shared" si="922"/>
        <v>0</v>
      </c>
      <c r="BR455" s="25">
        <f t="shared" si="923"/>
        <v>0</v>
      </c>
      <c r="BS455" s="11" t="str">
        <f t="shared" si="924"/>
        <v>Not Present</v>
      </c>
      <c r="BT455" s="11" t="str">
        <f t="shared" si="925"/>
        <v>0</v>
      </c>
      <c r="BU455" s="12">
        <f t="shared" si="855"/>
        <v>1</v>
      </c>
      <c r="BV455" s="12">
        <f t="shared" si="856"/>
        <v>0</v>
      </c>
      <c r="BW455" s="12">
        <f t="shared" si="934"/>
        <v>1</v>
      </c>
      <c r="BX455" s="12">
        <f t="shared" si="857"/>
        <v>1</v>
      </c>
      <c r="BY455" s="11">
        <f t="shared" si="858"/>
        <v>1</v>
      </c>
      <c r="BZ455" s="11">
        <f t="shared" si="926"/>
        <v>1</v>
      </c>
      <c r="CA455" s="11">
        <f t="shared" si="927"/>
        <v>2</v>
      </c>
      <c r="CB455" s="11">
        <f t="shared" si="928"/>
        <v>2016</v>
      </c>
      <c r="CC455" s="11">
        <f t="shared" si="929"/>
        <v>1</v>
      </c>
      <c r="CD455" s="11" t="str">
        <f t="shared" si="930"/>
        <v>No</v>
      </c>
      <c r="CE455" s="11">
        <f t="shared" si="859"/>
        <v>0</v>
      </c>
      <c r="CF455" s="11">
        <f t="shared" si="860"/>
        <v>0</v>
      </c>
      <c r="CG455" s="11">
        <f t="shared" si="861"/>
        <v>1</v>
      </c>
      <c r="CH455" s="11">
        <f t="shared" si="862"/>
        <v>0</v>
      </c>
      <c r="CI455" s="11">
        <f t="shared" si="931"/>
        <v>1</v>
      </c>
      <c r="CJ455" s="11">
        <f t="shared" si="932"/>
        <v>1</v>
      </c>
    </row>
    <row r="456" spans="1:88" x14ac:dyDescent="0.3">
      <c r="A456" s="11">
        <f t="shared" si="863"/>
        <v>2017</v>
      </c>
      <c r="B456" s="11" t="str">
        <f t="shared" si="864"/>
        <v>20-04-2017 08:25:40 CEST</v>
      </c>
      <c r="C456" s="11" t="str">
        <f t="shared" si="865"/>
        <v>Rwanda</v>
      </c>
      <c r="D456" s="11" t="str">
        <f t="shared" si="866"/>
        <v>Rulindo</v>
      </c>
      <c r="E456" s="11" t="str">
        <f t="shared" si="867"/>
        <v>Tumba</v>
      </c>
      <c r="F456" s="11" t="str">
        <f t="shared" si="868"/>
        <v>Nyirabirori</v>
      </c>
      <c r="G456" s="11" t="str">
        <f t="shared" si="869"/>
        <v>Rusura</v>
      </c>
      <c r="H456" s="11" t="str">
        <f t="shared" si="870"/>
        <v/>
      </c>
      <c r="I456" s="11" t="str">
        <f t="shared" si="871"/>
        <v/>
      </c>
      <c r="J456" s="11" t="str">
        <f t="shared" si="872"/>
        <v>Water point chez Senzoga/Nyirambuga pumping</v>
      </c>
      <c r="K456" s="11">
        <f t="shared" si="873"/>
        <v>157</v>
      </c>
      <c r="L456" s="11">
        <f t="shared" ref="L456:L519" si="935">(People_Using_System)</f>
        <v>30604</v>
      </c>
      <c r="M456" s="11">
        <f t="shared" ref="M456:M519" si="936">COUNTIFS(J:J,J456,T:T,1)</f>
        <v>1</v>
      </c>
      <c r="N456" s="11">
        <f t="shared" si="849"/>
        <v>30604</v>
      </c>
      <c r="O456" s="11">
        <f t="shared" si="874"/>
        <v>157</v>
      </c>
      <c r="P456" s="11" t="str">
        <f t="shared" si="875"/>
        <v xml:space="preserve"> </v>
      </c>
      <c r="Q456" s="13">
        <f t="shared" si="850"/>
        <v>1</v>
      </c>
      <c r="R456" s="11">
        <f t="shared" si="851"/>
        <v>1</v>
      </c>
      <c r="S456" s="11">
        <f t="shared" si="876"/>
        <v>0</v>
      </c>
      <c r="T456" s="11">
        <f t="shared" si="877"/>
        <v>1</v>
      </c>
      <c r="U456" s="11" t="str">
        <f t="shared" si="878"/>
        <v>Piped Network With Pump</v>
      </c>
      <c r="V456" s="11">
        <f t="shared" si="879"/>
        <v>2012</v>
      </c>
      <c r="W456" s="11" t="str">
        <f t="shared" si="880"/>
        <v>Governement (District, Wasac) And Water For People</v>
      </c>
      <c r="X456" s="11" t="str">
        <f t="shared" si="881"/>
        <v>Spring</v>
      </c>
      <c r="Y456" s="11">
        <f t="shared" si="882"/>
        <v>2</v>
      </c>
      <c r="Z456" s="11">
        <f t="shared" si="883"/>
        <v>1</v>
      </c>
      <c r="AA456" s="11">
        <f t="shared" si="884"/>
        <v>0</v>
      </c>
      <c r="AB456" s="11" t="str">
        <f t="shared" si="885"/>
        <v/>
      </c>
      <c r="AC456" s="11" t="str">
        <f t="shared" si="886"/>
        <v xml:space="preserve"> </v>
      </c>
      <c r="AD456" s="11" t="str">
        <f t="shared" si="887"/>
        <v xml:space="preserve"> </v>
      </c>
      <c r="AE456" s="11" t="str">
        <f t="shared" si="888"/>
        <v xml:space="preserve"> </v>
      </c>
      <c r="AF456" s="11">
        <f t="shared" si="889"/>
        <v>5</v>
      </c>
      <c r="AG456" s="12">
        <f t="shared" si="852"/>
        <v>345600</v>
      </c>
      <c r="AH456" s="12">
        <f t="shared" si="853"/>
        <v>440.25477707006371</v>
      </c>
      <c r="AI456" s="11">
        <f t="shared" si="854"/>
        <v>1</v>
      </c>
      <c r="AJ456" s="11">
        <f t="shared" si="890"/>
        <v>0</v>
      </c>
      <c r="AK456" s="11" t="str">
        <f t="shared" si="891"/>
        <v xml:space="preserve"> </v>
      </c>
      <c r="AL456" s="11" t="str">
        <f t="shared" si="892"/>
        <v xml:space="preserve"> </v>
      </c>
      <c r="AM456" s="11" t="str">
        <f t="shared" si="893"/>
        <v xml:space="preserve"> </v>
      </c>
      <c r="AN456" s="11" t="str">
        <f t="shared" si="894"/>
        <v xml:space="preserve"> </v>
      </c>
      <c r="AO456" s="11">
        <f t="shared" si="895"/>
        <v>1</v>
      </c>
      <c r="AP456" s="11">
        <f t="shared" si="896"/>
        <v>1</v>
      </c>
      <c r="AQ456" s="11">
        <f t="shared" si="897"/>
        <v>2017</v>
      </c>
      <c r="AR456" s="11">
        <f t="shared" si="898"/>
        <v>1</v>
      </c>
      <c r="AS456" s="11">
        <f t="shared" si="899"/>
        <v>0</v>
      </c>
      <c r="AT456" s="11" t="str">
        <f t="shared" si="900"/>
        <v xml:space="preserve"> </v>
      </c>
      <c r="AU456" s="11" t="str">
        <f t="shared" si="901"/>
        <v/>
      </c>
      <c r="AV456" s="11" t="str">
        <f t="shared" si="902"/>
        <v xml:space="preserve"> </v>
      </c>
      <c r="AW456" s="11" t="str">
        <f t="shared" si="903"/>
        <v xml:space="preserve"> </v>
      </c>
      <c r="AX456" s="11">
        <f t="shared" si="904"/>
        <v>0</v>
      </c>
      <c r="AY456" s="11" t="str">
        <f t="shared" si="905"/>
        <v xml:space="preserve"> </v>
      </c>
      <c r="AZ456" s="11" t="str">
        <f t="shared" si="906"/>
        <v xml:space="preserve"> </v>
      </c>
      <c r="BA456" s="11" t="str">
        <f t="shared" si="907"/>
        <v xml:space="preserve"> </v>
      </c>
      <c r="BB456" s="11" t="str">
        <f t="shared" si="908"/>
        <v xml:space="preserve"> </v>
      </c>
      <c r="BC456" s="11">
        <f t="shared" si="909"/>
        <v>0</v>
      </c>
      <c r="BD456" s="11" t="str">
        <f t="shared" si="910"/>
        <v xml:space="preserve"> </v>
      </c>
      <c r="BE456" s="11" t="str">
        <f t="shared" si="911"/>
        <v xml:space="preserve"> </v>
      </c>
      <c r="BF456" s="11" t="str">
        <f t="shared" si="912"/>
        <v xml:space="preserve"> </v>
      </c>
      <c r="BG456" s="11" t="str">
        <f t="shared" si="933"/>
        <v xml:space="preserve"> </v>
      </c>
      <c r="BH456" s="11" t="str">
        <f t="shared" si="913"/>
        <v xml:space="preserve"> </v>
      </c>
      <c r="BI456" s="11" t="str">
        <f t="shared" si="914"/>
        <v xml:space="preserve"> </v>
      </c>
      <c r="BJ456" s="11">
        <f t="shared" si="915"/>
        <v>0</v>
      </c>
      <c r="BK456" s="11" t="str">
        <f t="shared" si="916"/>
        <v/>
      </c>
      <c r="BL456" s="11" t="str">
        <f t="shared" si="917"/>
        <v xml:space="preserve"> </v>
      </c>
      <c r="BM456" s="11" t="str">
        <f t="shared" si="918"/>
        <v xml:space="preserve"> </v>
      </c>
      <c r="BN456" s="11" t="str">
        <f t="shared" si="919"/>
        <v xml:space="preserve"> </v>
      </c>
      <c r="BO456" s="11" t="str">
        <f t="shared" si="920"/>
        <v xml:space="preserve"> </v>
      </c>
      <c r="BP456" s="11" t="str">
        <f t="shared" si="921"/>
        <v xml:space="preserve"> </v>
      </c>
      <c r="BQ456" s="11" t="str">
        <f t="shared" si="922"/>
        <v>0</v>
      </c>
      <c r="BR456" s="25">
        <f t="shared" si="923"/>
        <v>0</v>
      </c>
      <c r="BS456" s="11" t="str">
        <f t="shared" si="924"/>
        <v>Not Present</v>
      </c>
      <c r="BT456" s="11" t="str">
        <f t="shared" si="925"/>
        <v>0</v>
      </c>
      <c r="BU456" s="12">
        <f t="shared" si="855"/>
        <v>1</v>
      </c>
      <c r="BV456" s="12">
        <f t="shared" si="856"/>
        <v>0</v>
      </c>
      <c r="BW456" s="12">
        <f t="shared" si="934"/>
        <v>1</v>
      </c>
      <c r="BX456" s="12">
        <f t="shared" si="857"/>
        <v>1</v>
      </c>
      <c r="BY456" s="11">
        <f t="shared" si="858"/>
        <v>1</v>
      </c>
      <c r="BZ456" s="11">
        <f t="shared" si="926"/>
        <v>1</v>
      </c>
      <c r="CA456" s="11">
        <f t="shared" si="927"/>
        <v>2</v>
      </c>
      <c r="CB456" s="11">
        <f t="shared" si="928"/>
        <v>2017</v>
      </c>
      <c r="CC456" s="11">
        <f t="shared" si="929"/>
        <v>1</v>
      </c>
      <c r="CD456" s="11" t="str">
        <f t="shared" si="930"/>
        <v>No</v>
      </c>
      <c r="CE456" s="11">
        <f t="shared" si="859"/>
        <v>0</v>
      </c>
      <c r="CF456" s="11">
        <f t="shared" si="860"/>
        <v>0</v>
      </c>
      <c r="CG456" s="11">
        <f t="shared" si="861"/>
        <v>1</v>
      </c>
      <c r="CH456" s="11">
        <f t="shared" si="862"/>
        <v>0</v>
      </c>
      <c r="CI456" s="11">
        <f t="shared" si="931"/>
        <v>1</v>
      </c>
      <c r="CJ456" s="11">
        <f t="shared" si="932"/>
        <v>1</v>
      </c>
    </row>
    <row r="457" spans="1:88" x14ac:dyDescent="0.3">
      <c r="A457" s="11">
        <f t="shared" si="863"/>
        <v>2017</v>
      </c>
      <c r="B457" s="11" t="str">
        <f t="shared" si="864"/>
        <v>09-03-2017 08:43:37 CET</v>
      </c>
      <c r="C457" s="11" t="str">
        <f t="shared" si="865"/>
        <v>Rwanda</v>
      </c>
      <c r="D457" s="11" t="str">
        <f t="shared" si="866"/>
        <v>Rulindo</v>
      </c>
      <c r="E457" s="11" t="str">
        <f t="shared" si="867"/>
        <v>Base</v>
      </c>
      <c r="F457" s="11" t="str">
        <f t="shared" si="868"/>
        <v>Rwamahwa</v>
      </c>
      <c r="G457" s="11" t="str">
        <f t="shared" si="869"/>
        <v>Base</v>
      </c>
      <c r="H457" s="11" t="str">
        <f t="shared" si="870"/>
        <v/>
      </c>
      <c r="I457" s="11" t="str">
        <f t="shared" si="871"/>
        <v/>
      </c>
      <c r="J457" s="11" t="str">
        <f t="shared" si="872"/>
        <v>Rutare II</v>
      </c>
      <c r="K457" s="11">
        <f t="shared" si="873"/>
        <v>77</v>
      </c>
      <c r="L457" s="11">
        <f t="shared" si="935"/>
        <v>1458</v>
      </c>
      <c r="M457" s="11">
        <f t="shared" si="936"/>
        <v>6</v>
      </c>
      <c r="N457" s="11">
        <f t="shared" ref="N457:N520" si="937">L457/M457</f>
        <v>243</v>
      </c>
      <c r="O457" s="11">
        <f t="shared" si="874"/>
        <v>70</v>
      </c>
      <c r="P457" s="11">
        <f t="shared" si="875"/>
        <v>7</v>
      </c>
      <c r="Q457" s="13">
        <f t="shared" ref="Q457:Q520" si="938">IFERROR(O457/K457," ")</f>
        <v>0.90909090909090906</v>
      </c>
      <c r="R457" s="11">
        <f t="shared" ref="R457:R520" si="939">IF(Q457=" ",0,IF(Q457&gt;=95%,1,0))</f>
        <v>0</v>
      </c>
      <c r="S457" s="11">
        <f t="shared" si="876"/>
        <v>1</v>
      </c>
      <c r="T457" s="11">
        <f t="shared" si="877"/>
        <v>1</v>
      </c>
      <c r="U457" s="11" t="str">
        <f t="shared" si="878"/>
        <v>Piped Network -- Gravity Only</v>
      </c>
      <c r="V457" s="11">
        <f t="shared" si="879"/>
        <v>2005</v>
      </c>
      <c r="W457" s="11" t="str">
        <f t="shared" si="880"/>
        <v/>
      </c>
      <c r="X457" s="11" t="str">
        <f t="shared" si="881"/>
        <v>Spring</v>
      </c>
      <c r="Y457" s="11">
        <f t="shared" si="882"/>
        <v>1</v>
      </c>
      <c r="Z457" s="11">
        <f t="shared" si="883"/>
        <v>1</v>
      </c>
      <c r="AA457" s="11">
        <f t="shared" si="884"/>
        <v>1</v>
      </c>
      <c r="AB457" s="11" t="str">
        <f t="shared" si="885"/>
        <v>"Springbox" --Intake Structure At A Spring</v>
      </c>
      <c r="AC457" s="11">
        <f t="shared" si="886"/>
        <v>1</v>
      </c>
      <c r="AD457" s="11">
        <f t="shared" si="887"/>
        <v>2005</v>
      </c>
      <c r="AE457" s="11">
        <f t="shared" si="888"/>
        <v>1</v>
      </c>
      <c r="AF457" s="11">
        <f t="shared" si="889"/>
        <v>60</v>
      </c>
      <c r="AG457" s="12">
        <f t="shared" ref="AG457:AG520" si="940">IFERROR((20/AF457)*86400," ")</f>
        <v>28800</v>
      </c>
      <c r="AH457" s="12">
        <f t="shared" ref="AH457:AH520" si="941">IFERROR((AG457/(O457*5))," ")</f>
        <v>82.285714285714292</v>
      </c>
      <c r="AI457" s="11">
        <f t="shared" ref="AI457:AI520" si="942">IF(AH457=" ",0,IF(AH457&gt;=Gov_Standards_Quantity,1,0))</f>
        <v>1</v>
      </c>
      <c r="AJ457" s="11">
        <f t="shared" si="890"/>
        <v>1</v>
      </c>
      <c r="AK457" s="11">
        <f t="shared" si="891"/>
        <v>1</v>
      </c>
      <c r="AL457" s="11">
        <f t="shared" si="892"/>
        <v>2005</v>
      </c>
      <c r="AM457" s="11">
        <f t="shared" si="893"/>
        <v>1</v>
      </c>
      <c r="AN457" s="11">
        <f t="shared" si="894"/>
        <v>4500</v>
      </c>
      <c r="AO457" s="11">
        <f t="shared" si="895"/>
        <v>1</v>
      </c>
      <c r="AP457" s="11">
        <f t="shared" si="896"/>
        <v>1</v>
      </c>
      <c r="AQ457" s="11">
        <f t="shared" si="897"/>
        <v>2005</v>
      </c>
      <c r="AR457" s="11">
        <f t="shared" si="898"/>
        <v>1</v>
      </c>
      <c r="AS457" s="11">
        <f t="shared" si="899"/>
        <v>1</v>
      </c>
      <c r="AT457" s="11">
        <f t="shared" si="900"/>
        <v>2</v>
      </c>
      <c r="AU457" s="11" t="str">
        <f t="shared" si="901"/>
        <v>Pressure Break Tank</v>
      </c>
      <c r="AV457" s="11">
        <f t="shared" si="902"/>
        <v>2016</v>
      </c>
      <c r="AW457" s="11">
        <f t="shared" si="903"/>
        <v>1</v>
      </c>
      <c r="AX457" s="11">
        <f t="shared" si="904"/>
        <v>0</v>
      </c>
      <c r="AY457" s="11" t="str">
        <f t="shared" si="905"/>
        <v xml:space="preserve"> </v>
      </c>
      <c r="AZ457" s="11" t="str">
        <f t="shared" si="906"/>
        <v xml:space="preserve"> </v>
      </c>
      <c r="BA457" s="11" t="str">
        <f t="shared" si="907"/>
        <v xml:space="preserve"> </v>
      </c>
      <c r="BB457" s="11" t="str">
        <f t="shared" si="908"/>
        <v xml:space="preserve"> </v>
      </c>
      <c r="BC457" s="11">
        <f t="shared" si="909"/>
        <v>0</v>
      </c>
      <c r="BD457" s="11" t="str">
        <f t="shared" si="910"/>
        <v xml:space="preserve"> </v>
      </c>
      <c r="BE457" s="11" t="str">
        <f t="shared" si="911"/>
        <v xml:space="preserve"> </v>
      </c>
      <c r="BF457" s="11" t="str">
        <f t="shared" si="912"/>
        <v xml:space="preserve"> </v>
      </c>
      <c r="BG457" s="11" t="str">
        <f t="shared" si="933"/>
        <v xml:space="preserve"> </v>
      </c>
      <c r="BH457" s="11" t="str">
        <f t="shared" si="913"/>
        <v xml:space="preserve"> </v>
      </c>
      <c r="BI457" s="11" t="str">
        <f t="shared" si="914"/>
        <v xml:space="preserve"> </v>
      </c>
      <c r="BJ457" s="11">
        <f t="shared" si="915"/>
        <v>0</v>
      </c>
      <c r="BK457" s="11" t="str">
        <f t="shared" si="916"/>
        <v/>
      </c>
      <c r="BL457" s="11" t="str">
        <f t="shared" si="917"/>
        <v xml:space="preserve"> </v>
      </c>
      <c r="BM457" s="11" t="str">
        <f t="shared" si="918"/>
        <v xml:space="preserve"> </v>
      </c>
      <c r="BN457" s="11" t="str">
        <f t="shared" si="919"/>
        <v xml:space="preserve"> </v>
      </c>
      <c r="BO457" s="11" t="str">
        <f t="shared" si="920"/>
        <v xml:space="preserve"> </v>
      </c>
      <c r="BP457" s="11" t="str">
        <f t="shared" si="921"/>
        <v xml:space="preserve"> </v>
      </c>
      <c r="BQ457" s="11" t="str">
        <f t="shared" si="922"/>
        <v>0</v>
      </c>
      <c r="BR457" s="25">
        <f t="shared" si="923"/>
        <v>0</v>
      </c>
      <c r="BS457" s="11" t="str">
        <f t="shared" si="924"/>
        <v>Not Present</v>
      </c>
      <c r="BT457" s="11" t="str">
        <f t="shared" si="925"/>
        <v>0</v>
      </c>
      <c r="BU457" s="12">
        <f t="shared" ref="BU457:BU520" si="943">IF(BQ457="0",1,0)</f>
        <v>1</v>
      </c>
      <c r="BV457" s="12">
        <f t="shared" ref="BV457:BV520" si="944">IF(BR457="",0,IF(AND(BR457&gt;=0,BR457&lt;=0.5),0,1))</f>
        <v>0</v>
      </c>
      <c r="BW457" s="12">
        <f t="shared" si="934"/>
        <v>1</v>
      </c>
      <c r="BX457" s="12">
        <f t="shared" ref="BX457:BX520" si="945">IF(OR(BT457="5",BT457="4",BT457="3",BT457="2",BT457="1",BT457="0"),1,0)</f>
        <v>1</v>
      </c>
      <c r="BY457" s="11">
        <f t="shared" ref="BY457:BY520" si="946">IF(AND(BW457=1,BX457=1),1,(IF(AND(BU457=1,BX457=1),1,(IF(AND(BV457=1,BX457=1),1,0)))))</f>
        <v>1</v>
      </c>
      <c r="BZ457" s="11">
        <f t="shared" si="926"/>
        <v>1</v>
      </c>
      <c r="CA457" s="11">
        <f t="shared" si="927"/>
        <v>2</v>
      </c>
      <c r="CB457" s="11">
        <f t="shared" si="928"/>
        <v>2017</v>
      </c>
      <c r="CC457" s="11">
        <f t="shared" si="929"/>
        <v>1</v>
      </c>
      <c r="CD457" s="11" t="str">
        <f t="shared" si="930"/>
        <v>No</v>
      </c>
      <c r="CE457" s="11">
        <f t="shared" ref="CE457:CE520" si="947">IF(CD457=" "," ",Number_Times_Broken)</f>
        <v>0</v>
      </c>
      <c r="CF457" s="11">
        <f t="shared" ref="CF457:CF520" si="948">IF(CD457=" "," ",Number__Of_Days_Broken)</f>
        <v>0</v>
      </c>
      <c r="CG457" s="11">
        <f t="shared" ref="CG457:CG520" si="949">IF(OR(CE457&gt;12,CF457&gt;1),0,1)</f>
        <v>1</v>
      </c>
      <c r="CH457" s="11">
        <f t="shared" ref="CH457:CH520" si="950">IFERROR((CE457*CF457)," ")</f>
        <v>0</v>
      </c>
      <c r="CI457" s="11">
        <f t="shared" si="931"/>
        <v>1</v>
      </c>
      <c r="CJ457" s="11">
        <f t="shared" si="932"/>
        <v>2</v>
      </c>
    </row>
    <row r="458" spans="1:88" x14ac:dyDescent="0.3">
      <c r="A458" s="11">
        <f t="shared" si="863"/>
        <v>2017</v>
      </c>
      <c r="B458" s="11" t="str">
        <f t="shared" si="864"/>
        <v>04-06-2017 13:33:21 CEST</v>
      </c>
      <c r="C458" s="11" t="str">
        <f t="shared" si="865"/>
        <v>Rwanda</v>
      </c>
      <c r="D458" s="11" t="str">
        <f t="shared" si="866"/>
        <v>Rulindo</v>
      </c>
      <c r="E458" s="11" t="str">
        <f t="shared" si="867"/>
        <v>Kisaro</v>
      </c>
      <c r="F458" s="11" t="str">
        <f t="shared" si="868"/>
        <v>Murama</v>
      </c>
      <c r="G458" s="11" t="str">
        <f t="shared" si="869"/>
        <v>Mugomero</v>
      </c>
      <c r="H458" s="11" t="str">
        <f t="shared" si="870"/>
        <v/>
      </c>
      <c r="I458" s="11" t="str">
        <f t="shared" si="871"/>
        <v/>
      </c>
      <c r="J458" s="11" t="str">
        <f t="shared" si="872"/>
        <v>gahama</v>
      </c>
      <c r="K458" s="11">
        <f t="shared" si="873"/>
        <v>129</v>
      </c>
      <c r="L458" s="11">
        <f t="shared" si="935"/>
        <v>10234</v>
      </c>
      <c r="M458" s="11">
        <f t="shared" si="936"/>
        <v>11</v>
      </c>
      <c r="N458" s="11">
        <f t="shared" si="937"/>
        <v>930.36363636363637</v>
      </c>
      <c r="O458" s="11">
        <f t="shared" si="874"/>
        <v>100</v>
      </c>
      <c r="P458" s="11">
        <f t="shared" si="875"/>
        <v>29</v>
      </c>
      <c r="Q458" s="13">
        <f t="shared" si="938"/>
        <v>0.77519379844961245</v>
      </c>
      <c r="R458" s="11">
        <f t="shared" si="939"/>
        <v>0</v>
      </c>
      <c r="S458" s="11">
        <f t="shared" si="876"/>
        <v>0</v>
      </c>
      <c r="T458" s="11">
        <f t="shared" si="877"/>
        <v>1</v>
      </c>
      <c r="U458" s="11" t="str">
        <f t="shared" si="878"/>
        <v>Piped Network With Pump</v>
      </c>
      <c r="V458" s="11">
        <f t="shared" si="879"/>
        <v>2012</v>
      </c>
      <c r="W458" s="11" t="str">
        <f t="shared" si="880"/>
        <v>Waterforpeople</v>
      </c>
      <c r="X458" s="11" t="str">
        <f t="shared" si="881"/>
        <v>Spring</v>
      </c>
      <c r="Y458" s="11">
        <f t="shared" si="882"/>
        <v>2</v>
      </c>
      <c r="Z458" s="11">
        <f t="shared" si="883"/>
        <v>1</v>
      </c>
      <c r="AA458" s="11">
        <f t="shared" si="884"/>
        <v>1</v>
      </c>
      <c r="AB458" s="11" t="str">
        <f t="shared" si="885"/>
        <v>"Springbox" --Intake Structure At A Spring</v>
      </c>
      <c r="AC458" s="11">
        <f t="shared" si="886"/>
        <v>2</v>
      </c>
      <c r="AD458" s="11">
        <f t="shared" si="887"/>
        <v>2012</v>
      </c>
      <c r="AE458" s="11">
        <f t="shared" si="888"/>
        <v>1</v>
      </c>
      <c r="AF458" s="11">
        <f t="shared" si="889"/>
        <v>15</v>
      </c>
      <c r="AG458" s="12">
        <f t="shared" si="940"/>
        <v>115200</v>
      </c>
      <c r="AH458" s="12">
        <f t="shared" si="941"/>
        <v>230.4</v>
      </c>
      <c r="AI458" s="11">
        <f t="shared" si="942"/>
        <v>1</v>
      </c>
      <c r="AJ458" s="11">
        <f t="shared" si="890"/>
        <v>1</v>
      </c>
      <c r="AK458" s="11">
        <f t="shared" si="891"/>
        <v>2</v>
      </c>
      <c r="AL458" s="11">
        <f t="shared" si="892"/>
        <v>2012</v>
      </c>
      <c r="AM458" s="11">
        <f t="shared" si="893"/>
        <v>1</v>
      </c>
      <c r="AN458" s="11">
        <f t="shared" si="894"/>
        <v>12000</v>
      </c>
      <c r="AO458" s="11">
        <f t="shared" si="895"/>
        <v>1</v>
      </c>
      <c r="AP458" s="11">
        <f t="shared" si="896"/>
        <v>7</v>
      </c>
      <c r="AQ458" s="11">
        <f t="shared" si="897"/>
        <v>2012</v>
      </c>
      <c r="AR458" s="11">
        <f t="shared" si="898"/>
        <v>1</v>
      </c>
      <c r="AS458" s="11">
        <f t="shared" si="899"/>
        <v>1</v>
      </c>
      <c r="AT458" s="11">
        <f t="shared" si="900"/>
        <v>14</v>
      </c>
      <c r="AU458" s="11" t="str">
        <f t="shared" si="901"/>
        <v>Pressure Break Tank|Distribution Chamber|Washout,Air Release</v>
      </c>
      <c r="AV458" s="11">
        <f t="shared" si="902"/>
        <v>2012</v>
      </c>
      <c r="AW458" s="11">
        <f t="shared" si="903"/>
        <v>1</v>
      </c>
      <c r="AX458" s="11">
        <f t="shared" si="904"/>
        <v>1</v>
      </c>
      <c r="AY458" s="11">
        <f t="shared" si="905"/>
        <v>2</v>
      </c>
      <c r="AZ458" s="11">
        <f t="shared" si="906"/>
        <v>2012</v>
      </c>
      <c r="BA458" s="11">
        <f t="shared" si="907"/>
        <v>1</v>
      </c>
      <c r="BB458" s="11">
        <f t="shared" si="908"/>
        <v>12000</v>
      </c>
      <c r="BC458" s="11">
        <f t="shared" si="909"/>
        <v>0</v>
      </c>
      <c r="BD458" s="11" t="str">
        <f t="shared" si="910"/>
        <v xml:space="preserve"> </v>
      </c>
      <c r="BE458" s="11" t="str">
        <f t="shared" si="911"/>
        <v xml:space="preserve"> </v>
      </c>
      <c r="BF458" s="11" t="str">
        <f t="shared" si="912"/>
        <v xml:space="preserve"> </v>
      </c>
      <c r="BG458" s="11" t="str">
        <f t="shared" si="933"/>
        <v xml:space="preserve"> </v>
      </c>
      <c r="BH458" s="11" t="str">
        <f t="shared" si="913"/>
        <v xml:space="preserve"> </v>
      </c>
      <c r="BI458" s="11" t="str">
        <f t="shared" si="914"/>
        <v xml:space="preserve"> </v>
      </c>
      <c r="BJ458" s="11">
        <f t="shared" si="915"/>
        <v>0</v>
      </c>
      <c r="BK458" s="11" t="str">
        <f t="shared" si="916"/>
        <v/>
      </c>
      <c r="BL458" s="11" t="str">
        <f t="shared" si="917"/>
        <v xml:space="preserve"> </v>
      </c>
      <c r="BM458" s="11" t="str">
        <f t="shared" si="918"/>
        <v xml:space="preserve"> </v>
      </c>
      <c r="BN458" s="11" t="str">
        <f t="shared" si="919"/>
        <v xml:space="preserve"> </v>
      </c>
      <c r="BO458" s="11" t="str">
        <f t="shared" si="920"/>
        <v xml:space="preserve"> </v>
      </c>
      <c r="BP458" s="11" t="str">
        <f t="shared" si="921"/>
        <v xml:space="preserve"> </v>
      </c>
      <c r="BQ458" s="11" t="str">
        <f t="shared" si="922"/>
        <v>0</v>
      </c>
      <c r="BR458" s="25">
        <f t="shared" si="923"/>
        <v>0</v>
      </c>
      <c r="BS458" s="11" t="str">
        <f t="shared" si="924"/>
        <v>Not Present</v>
      </c>
      <c r="BT458" s="11" t="str">
        <f t="shared" si="925"/>
        <v>0</v>
      </c>
      <c r="BU458" s="12">
        <f t="shared" si="943"/>
        <v>1</v>
      </c>
      <c r="BV458" s="12">
        <f t="shared" si="944"/>
        <v>0</v>
      </c>
      <c r="BW458" s="12">
        <f t="shared" si="934"/>
        <v>1</v>
      </c>
      <c r="BX458" s="12">
        <f t="shared" si="945"/>
        <v>1</v>
      </c>
      <c r="BY458" s="11">
        <f t="shared" si="946"/>
        <v>1</v>
      </c>
      <c r="BZ458" s="11">
        <f t="shared" si="926"/>
        <v>1</v>
      </c>
      <c r="CA458" s="11">
        <f t="shared" si="927"/>
        <v>1</v>
      </c>
      <c r="CB458" s="11">
        <f t="shared" si="928"/>
        <v>2012</v>
      </c>
      <c r="CC458" s="11">
        <f t="shared" si="929"/>
        <v>1</v>
      </c>
      <c r="CD458" s="11" t="str">
        <f t="shared" si="930"/>
        <v>No</v>
      </c>
      <c r="CE458" s="11">
        <f t="shared" si="947"/>
        <v>0</v>
      </c>
      <c r="CF458" s="11">
        <f t="shared" si="948"/>
        <v>0</v>
      </c>
      <c r="CG458" s="11">
        <f t="shared" si="949"/>
        <v>1</v>
      </c>
      <c r="CH458" s="11">
        <f t="shared" si="950"/>
        <v>0</v>
      </c>
      <c r="CI458" s="11">
        <f t="shared" si="931"/>
        <v>0</v>
      </c>
      <c r="CJ458" s="11">
        <f t="shared" si="932"/>
        <v>1</v>
      </c>
    </row>
    <row r="459" spans="1:88" x14ac:dyDescent="0.3">
      <c r="A459" s="11">
        <f t="shared" si="863"/>
        <v>2017</v>
      </c>
      <c r="B459" s="11" t="str">
        <f t="shared" si="864"/>
        <v>01-01-2015 20:07:39 CET</v>
      </c>
      <c r="C459" s="11" t="str">
        <f t="shared" si="865"/>
        <v>Rwanda</v>
      </c>
      <c r="D459" s="11" t="str">
        <f t="shared" si="866"/>
        <v>Rulindo</v>
      </c>
      <c r="E459" s="11" t="str">
        <f t="shared" si="867"/>
        <v>Cyungo</v>
      </c>
      <c r="F459" s="11" t="str">
        <f t="shared" si="868"/>
        <v>Rwili</v>
      </c>
      <c r="G459" s="11" t="str">
        <f t="shared" si="869"/>
        <v>Kivumu</v>
      </c>
      <c r="H459" s="11" t="str">
        <f t="shared" si="870"/>
        <v/>
      </c>
      <c r="I459" s="11" t="str">
        <f t="shared" si="871"/>
        <v/>
      </c>
      <c r="J459" s="11" t="str">
        <f t="shared" si="872"/>
        <v>Sakara</v>
      </c>
      <c r="K459" s="11">
        <f t="shared" si="873"/>
        <v>570</v>
      </c>
      <c r="L459" s="11">
        <f t="shared" si="935"/>
        <v>0</v>
      </c>
      <c r="M459" s="11">
        <f t="shared" si="936"/>
        <v>4</v>
      </c>
      <c r="N459" s="11">
        <f t="shared" si="937"/>
        <v>0</v>
      </c>
      <c r="O459" s="11">
        <f t="shared" si="874"/>
        <v>520</v>
      </c>
      <c r="P459" s="11">
        <f t="shared" si="875"/>
        <v>50</v>
      </c>
      <c r="Q459" s="13">
        <f t="shared" si="938"/>
        <v>0.91228070175438591</v>
      </c>
      <c r="R459" s="11">
        <f t="shared" si="939"/>
        <v>0</v>
      </c>
      <c r="S459" s="11">
        <f t="shared" si="876"/>
        <v>1</v>
      </c>
      <c r="T459" s="11">
        <f t="shared" si="877"/>
        <v>1</v>
      </c>
      <c r="U459" s="11" t="str">
        <f t="shared" si="878"/>
        <v>Piped Network With Pump</v>
      </c>
      <c r="V459" s="11">
        <f t="shared" si="879"/>
        <v>2015</v>
      </c>
      <c r="W459" s="11" t="str">
        <f t="shared" si="880"/>
        <v>Governement (District, Wasac) And Water For People</v>
      </c>
      <c r="X459" s="11" t="str">
        <f t="shared" si="881"/>
        <v>Spring</v>
      </c>
      <c r="Y459" s="11">
        <f t="shared" si="882"/>
        <v>2</v>
      </c>
      <c r="Z459" s="11">
        <f t="shared" si="883"/>
        <v>1</v>
      </c>
      <c r="AA459" s="11">
        <f t="shared" si="884"/>
        <v>1</v>
      </c>
      <c r="AB459" s="11" t="str">
        <f t="shared" si="885"/>
        <v>"Springbox" --Intake Structure At A Spring</v>
      </c>
      <c r="AC459" s="11">
        <f t="shared" si="886"/>
        <v>1</v>
      </c>
      <c r="AD459" s="11">
        <f t="shared" si="887"/>
        <v>2015</v>
      </c>
      <c r="AE459" s="11">
        <f t="shared" si="888"/>
        <v>1</v>
      </c>
      <c r="AF459" s="11">
        <f t="shared" si="889"/>
        <v>5</v>
      </c>
      <c r="AG459" s="12">
        <f t="shared" si="940"/>
        <v>345600</v>
      </c>
      <c r="AH459" s="12">
        <f t="shared" si="941"/>
        <v>132.92307692307693</v>
      </c>
      <c r="AI459" s="11">
        <f t="shared" si="942"/>
        <v>1</v>
      </c>
      <c r="AJ459" s="11">
        <f t="shared" si="890"/>
        <v>1</v>
      </c>
      <c r="AK459" s="11">
        <f t="shared" si="891"/>
        <v>1</v>
      </c>
      <c r="AL459" s="11">
        <f t="shared" si="892"/>
        <v>2015</v>
      </c>
      <c r="AM459" s="11">
        <f t="shared" si="893"/>
        <v>1</v>
      </c>
      <c r="AN459" s="11">
        <f t="shared" si="894"/>
        <v>1200</v>
      </c>
      <c r="AO459" s="11">
        <f t="shared" si="895"/>
        <v>1</v>
      </c>
      <c r="AP459" s="11">
        <f t="shared" si="896"/>
        <v>2</v>
      </c>
      <c r="AQ459" s="11">
        <f t="shared" si="897"/>
        <v>2016</v>
      </c>
      <c r="AR459" s="11">
        <f t="shared" si="898"/>
        <v>1</v>
      </c>
      <c r="AS459" s="11">
        <f t="shared" si="899"/>
        <v>1</v>
      </c>
      <c r="AT459" s="11">
        <f t="shared" si="900"/>
        <v>5</v>
      </c>
      <c r="AU459" s="11" t="str">
        <f t="shared" si="901"/>
        <v>Distribution Chamber</v>
      </c>
      <c r="AV459" s="11">
        <f t="shared" si="902"/>
        <v>2016</v>
      </c>
      <c r="AW459" s="11">
        <f t="shared" si="903"/>
        <v>1</v>
      </c>
      <c r="AX459" s="11">
        <f t="shared" si="904"/>
        <v>1</v>
      </c>
      <c r="AY459" s="11">
        <f t="shared" si="905"/>
        <v>1</v>
      </c>
      <c r="AZ459" s="11">
        <f t="shared" si="906"/>
        <v>2016</v>
      </c>
      <c r="BA459" s="11">
        <f t="shared" si="907"/>
        <v>1</v>
      </c>
      <c r="BB459" s="11">
        <f t="shared" si="908"/>
        <v>2300</v>
      </c>
      <c r="BC459" s="11">
        <f t="shared" si="909"/>
        <v>1</v>
      </c>
      <c r="BD459" s="11">
        <f t="shared" si="910"/>
        <v>2</v>
      </c>
      <c r="BE459" s="11">
        <f t="shared" si="911"/>
        <v>2015</v>
      </c>
      <c r="BF459" s="11">
        <f t="shared" si="912"/>
        <v>1</v>
      </c>
      <c r="BG459" s="11">
        <f t="shared" si="933"/>
        <v>1</v>
      </c>
      <c r="BH459" s="11">
        <f t="shared" si="913"/>
        <v>2015</v>
      </c>
      <c r="BI459" s="11">
        <f t="shared" si="914"/>
        <v>1</v>
      </c>
      <c r="BJ459" s="11">
        <f t="shared" si="915"/>
        <v>0</v>
      </c>
      <c r="BK459" s="11" t="str">
        <f t="shared" si="916"/>
        <v/>
      </c>
      <c r="BL459" s="11" t="str">
        <f t="shared" si="917"/>
        <v xml:space="preserve"> </v>
      </c>
      <c r="BM459" s="11" t="str">
        <f t="shared" si="918"/>
        <v xml:space="preserve"> </v>
      </c>
      <c r="BN459" s="11" t="str">
        <f t="shared" si="919"/>
        <v xml:space="preserve"> </v>
      </c>
      <c r="BO459" s="11" t="str">
        <f t="shared" si="920"/>
        <v xml:space="preserve"> </v>
      </c>
      <c r="BP459" s="11" t="str">
        <f t="shared" si="921"/>
        <v xml:space="preserve"> </v>
      </c>
      <c r="BQ459" s="11" t="str">
        <f t="shared" si="922"/>
        <v>0</v>
      </c>
      <c r="BR459" s="25">
        <f t="shared" si="923"/>
        <v>0</v>
      </c>
      <c r="BS459" s="11" t="str">
        <f t="shared" si="924"/>
        <v>Not Present</v>
      </c>
      <c r="BT459" s="11" t="str">
        <f t="shared" si="925"/>
        <v>0</v>
      </c>
      <c r="BU459" s="12">
        <f t="shared" si="943"/>
        <v>1</v>
      </c>
      <c r="BV459" s="12">
        <f t="shared" si="944"/>
        <v>0</v>
      </c>
      <c r="BW459" s="12">
        <f t="shared" si="934"/>
        <v>1</v>
      </c>
      <c r="BX459" s="12">
        <f t="shared" si="945"/>
        <v>1</v>
      </c>
      <c r="BY459" s="11">
        <f t="shared" si="946"/>
        <v>1</v>
      </c>
      <c r="BZ459" s="11">
        <f t="shared" si="926"/>
        <v>1</v>
      </c>
      <c r="CA459" s="11">
        <f t="shared" si="927"/>
        <v>4</v>
      </c>
      <c r="CB459" s="11">
        <f t="shared" si="928"/>
        <v>2016</v>
      </c>
      <c r="CC459" s="11">
        <f t="shared" si="929"/>
        <v>1</v>
      </c>
      <c r="CD459" s="11" t="str">
        <f t="shared" si="930"/>
        <v>No</v>
      </c>
      <c r="CE459" s="11">
        <f t="shared" si="947"/>
        <v>0</v>
      </c>
      <c r="CF459" s="11">
        <f t="shared" si="948"/>
        <v>0</v>
      </c>
      <c r="CG459" s="11">
        <f t="shared" si="949"/>
        <v>1</v>
      </c>
      <c r="CH459" s="11">
        <f t="shared" si="950"/>
        <v>0</v>
      </c>
      <c r="CI459" s="11">
        <f t="shared" si="931"/>
        <v>0</v>
      </c>
      <c r="CJ459" s="11">
        <f t="shared" si="932"/>
        <v>1</v>
      </c>
    </row>
    <row r="460" spans="1:88" x14ac:dyDescent="0.3">
      <c r="A460" s="11">
        <f t="shared" si="863"/>
        <v>2017</v>
      </c>
      <c r="B460" s="11" t="str">
        <f t="shared" si="864"/>
        <v>28-03-2017 11:46:35 CEST</v>
      </c>
      <c r="C460" s="11" t="str">
        <f t="shared" si="865"/>
        <v>Rwanda</v>
      </c>
      <c r="D460" s="11" t="str">
        <f t="shared" si="866"/>
        <v>Rulindo</v>
      </c>
      <c r="E460" s="11" t="str">
        <f t="shared" si="867"/>
        <v>Ngoma</v>
      </c>
      <c r="F460" s="11" t="str">
        <f t="shared" si="868"/>
        <v>Mugote</v>
      </c>
      <c r="G460" s="11" t="str">
        <f t="shared" si="869"/>
        <v>Rukoma</v>
      </c>
      <c r="H460" s="11" t="str">
        <f t="shared" si="870"/>
        <v/>
      </c>
      <c r="I460" s="11" t="str">
        <f t="shared" si="871"/>
        <v/>
      </c>
      <c r="J460" s="11" t="str">
        <f t="shared" si="872"/>
        <v>Kararama pumping network</v>
      </c>
      <c r="K460" s="11">
        <f t="shared" si="873"/>
        <v>92</v>
      </c>
      <c r="L460" s="11">
        <f t="shared" si="935"/>
        <v>6572</v>
      </c>
      <c r="M460" s="11">
        <f t="shared" si="936"/>
        <v>3</v>
      </c>
      <c r="N460" s="11">
        <f t="shared" si="937"/>
        <v>2190.6666666666665</v>
      </c>
      <c r="O460" s="11">
        <f t="shared" si="874"/>
        <v>47</v>
      </c>
      <c r="P460" s="11">
        <f t="shared" si="875"/>
        <v>45</v>
      </c>
      <c r="Q460" s="13">
        <f t="shared" si="938"/>
        <v>0.51086956521739135</v>
      </c>
      <c r="R460" s="11">
        <f t="shared" si="939"/>
        <v>0</v>
      </c>
      <c r="S460" s="11">
        <f t="shared" si="876"/>
        <v>0</v>
      </c>
      <c r="T460" s="11">
        <f t="shared" si="877"/>
        <v>1</v>
      </c>
      <c r="U460" s="11" t="str">
        <f t="shared" si="878"/>
        <v>Piped Network With Pump</v>
      </c>
      <c r="V460" s="11">
        <f t="shared" si="879"/>
        <v>2007</v>
      </c>
      <c r="W460" s="11" t="str">
        <f t="shared" si="880"/>
        <v>Government</v>
      </c>
      <c r="X460" s="11" t="str">
        <f t="shared" si="881"/>
        <v>Spring</v>
      </c>
      <c r="Y460" s="11">
        <f t="shared" si="882"/>
        <v>4</v>
      </c>
      <c r="Z460" s="11">
        <f t="shared" si="883"/>
        <v>0</v>
      </c>
      <c r="AA460" s="11">
        <f t="shared" si="884"/>
        <v>1</v>
      </c>
      <c r="AB460" s="11" t="str">
        <f t="shared" si="885"/>
        <v>"Springbox" --Intake Structure At A Spring|Collection Chamber</v>
      </c>
      <c r="AC460" s="11">
        <f t="shared" si="886"/>
        <v>3</v>
      </c>
      <c r="AD460" s="11">
        <f t="shared" si="887"/>
        <v>2007</v>
      </c>
      <c r="AE460" s="11">
        <f t="shared" si="888"/>
        <v>1</v>
      </c>
      <c r="AF460" s="11">
        <f t="shared" si="889"/>
        <v>6</v>
      </c>
      <c r="AG460" s="12">
        <f t="shared" si="940"/>
        <v>288000</v>
      </c>
      <c r="AH460" s="12">
        <f t="shared" si="941"/>
        <v>1225.5319148936171</v>
      </c>
      <c r="AI460" s="11">
        <f t="shared" si="942"/>
        <v>1</v>
      </c>
      <c r="AJ460" s="11">
        <f t="shared" si="890"/>
        <v>1</v>
      </c>
      <c r="AK460" s="11">
        <f t="shared" si="891"/>
        <v>1</v>
      </c>
      <c r="AL460" s="11">
        <f t="shared" si="892"/>
        <v>2007</v>
      </c>
      <c r="AM460" s="11">
        <f t="shared" si="893"/>
        <v>1</v>
      </c>
      <c r="AN460" s="11">
        <f t="shared" si="894"/>
        <v>1500</v>
      </c>
      <c r="AO460" s="11">
        <f t="shared" si="895"/>
        <v>1</v>
      </c>
      <c r="AP460" s="11">
        <f t="shared" si="896"/>
        <v>25</v>
      </c>
      <c r="AQ460" s="11">
        <f t="shared" si="897"/>
        <v>2007</v>
      </c>
      <c r="AR460" s="11">
        <f t="shared" si="898"/>
        <v>1</v>
      </c>
      <c r="AS460" s="11">
        <f t="shared" si="899"/>
        <v>1</v>
      </c>
      <c r="AT460" s="11">
        <f t="shared" si="900"/>
        <v>20</v>
      </c>
      <c r="AU460" s="11" t="str">
        <f t="shared" si="901"/>
        <v>Distribution Chamber|Washout And Air Release Chamber</v>
      </c>
      <c r="AV460" s="11">
        <f t="shared" si="902"/>
        <v>2007</v>
      </c>
      <c r="AW460" s="11">
        <f t="shared" si="903"/>
        <v>1</v>
      </c>
      <c r="AX460" s="11">
        <f t="shared" si="904"/>
        <v>1</v>
      </c>
      <c r="AY460" s="11">
        <f t="shared" si="905"/>
        <v>4</v>
      </c>
      <c r="AZ460" s="11">
        <f t="shared" si="906"/>
        <v>2007</v>
      </c>
      <c r="BA460" s="11">
        <f t="shared" si="907"/>
        <v>2</v>
      </c>
      <c r="BB460" s="11">
        <f t="shared" si="908"/>
        <v>30000</v>
      </c>
      <c r="BC460" s="11">
        <f t="shared" si="909"/>
        <v>1</v>
      </c>
      <c r="BD460" s="11">
        <f t="shared" si="910"/>
        <v>2</v>
      </c>
      <c r="BE460" s="11">
        <f t="shared" si="911"/>
        <v>2007</v>
      </c>
      <c r="BF460" s="11">
        <f t="shared" si="912"/>
        <v>2</v>
      </c>
      <c r="BG460" s="11">
        <f t="shared" si="933"/>
        <v>1</v>
      </c>
      <c r="BH460" s="11">
        <f t="shared" si="913"/>
        <v>2007</v>
      </c>
      <c r="BI460" s="11">
        <f t="shared" si="914"/>
        <v>2</v>
      </c>
      <c r="BJ460" s="11">
        <f t="shared" si="915"/>
        <v>0</v>
      </c>
      <c r="BK460" s="11" t="str">
        <f t="shared" si="916"/>
        <v/>
      </c>
      <c r="BL460" s="11" t="str">
        <f t="shared" si="917"/>
        <v xml:space="preserve"> </v>
      </c>
      <c r="BM460" s="11" t="str">
        <f t="shared" si="918"/>
        <v xml:space="preserve"> </v>
      </c>
      <c r="BN460" s="11" t="str">
        <f t="shared" si="919"/>
        <v xml:space="preserve"> </v>
      </c>
      <c r="BO460" s="11" t="str">
        <f t="shared" si="920"/>
        <v xml:space="preserve"> </v>
      </c>
      <c r="BP460" s="11" t="str">
        <f t="shared" si="921"/>
        <v xml:space="preserve"> </v>
      </c>
      <c r="BQ460" s="11" t="str">
        <f t="shared" si="922"/>
        <v>0</v>
      </c>
      <c r="BR460" s="25">
        <f t="shared" si="923"/>
        <v>0</v>
      </c>
      <c r="BS460" s="11" t="str">
        <f t="shared" si="924"/>
        <v>Not Present</v>
      </c>
      <c r="BT460" s="11" t="str">
        <f t="shared" si="925"/>
        <v>0</v>
      </c>
      <c r="BU460" s="12">
        <f t="shared" si="943"/>
        <v>1</v>
      </c>
      <c r="BV460" s="12">
        <f t="shared" si="944"/>
        <v>0</v>
      </c>
      <c r="BW460" s="12">
        <f t="shared" si="934"/>
        <v>1</v>
      </c>
      <c r="BX460" s="12">
        <f t="shared" si="945"/>
        <v>1</v>
      </c>
      <c r="BY460" s="11">
        <f t="shared" si="946"/>
        <v>1</v>
      </c>
      <c r="BZ460" s="11">
        <f t="shared" si="926"/>
        <v>1</v>
      </c>
      <c r="CA460" s="11">
        <f t="shared" si="927"/>
        <v>47</v>
      </c>
      <c r="CB460" s="11">
        <f t="shared" si="928"/>
        <v>2007</v>
      </c>
      <c r="CC460" s="11">
        <f t="shared" si="929"/>
        <v>3</v>
      </c>
      <c r="CD460" s="11" t="str">
        <f t="shared" si="930"/>
        <v>No</v>
      </c>
      <c r="CE460" s="11">
        <f t="shared" si="947"/>
        <v>0</v>
      </c>
      <c r="CF460" s="11">
        <f t="shared" si="948"/>
        <v>0</v>
      </c>
      <c r="CG460" s="11">
        <f t="shared" si="949"/>
        <v>1</v>
      </c>
      <c r="CH460" s="11">
        <f t="shared" si="950"/>
        <v>0</v>
      </c>
      <c r="CI460" s="11">
        <f t="shared" si="931"/>
        <v>0</v>
      </c>
      <c r="CJ460" s="11">
        <f t="shared" si="932"/>
        <v>3</v>
      </c>
    </row>
    <row r="461" spans="1:88" x14ac:dyDescent="0.3">
      <c r="A461" s="11">
        <f t="shared" si="863"/>
        <v>2017</v>
      </c>
      <c r="B461" s="11" t="str">
        <f t="shared" si="864"/>
        <v>02-01-2015 23:58:46 CET</v>
      </c>
      <c r="C461" s="11" t="str">
        <f t="shared" si="865"/>
        <v>Rwanda</v>
      </c>
      <c r="D461" s="11" t="str">
        <f t="shared" si="866"/>
        <v>Rulindo</v>
      </c>
      <c r="E461" s="11" t="str">
        <f t="shared" si="867"/>
        <v>Mbogo</v>
      </c>
      <c r="F461" s="11" t="str">
        <f t="shared" si="868"/>
        <v>Ngiramazi</v>
      </c>
      <c r="G461" s="11" t="str">
        <f t="shared" si="869"/>
        <v>Gisha</v>
      </c>
      <c r="H461" s="11" t="str">
        <f t="shared" si="870"/>
        <v/>
      </c>
      <c r="I461" s="11" t="str">
        <f t="shared" si="871"/>
        <v/>
      </c>
      <c r="J461" s="11" t="str">
        <f t="shared" si="872"/>
        <v>Water point behind Gisha center/Nyirambuga pumping</v>
      </c>
      <c r="K461" s="11">
        <f t="shared" si="873"/>
        <v>133</v>
      </c>
      <c r="L461" s="11">
        <f t="shared" si="935"/>
        <v>30604</v>
      </c>
      <c r="M461" s="11">
        <f t="shared" si="936"/>
        <v>1</v>
      </c>
      <c r="N461" s="11">
        <f t="shared" si="937"/>
        <v>30604</v>
      </c>
      <c r="O461" s="11">
        <f t="shared" si="874"/>
        <v>133</v>
      </c>
      <c r="P461" s="11" t="str">
        <f t="shared" si="875"/>
        <v xml:space="preserve"> </v>
      </c>
      <c r="Q461" s="13">
        <f t="shared" si="938"/>
        <v>1</v>
      </c>
      <c r="R461" s="11">
        <f t="shared" si="939"/>
        <v>1</v>
      </c>
      <c r="S461" s="11">
        <f t="shared" si="876"/>
        <v>0</v>
      </c>
      <c r="T461" s="11">
        <f t="shared" si="877"/>
        <v>1</v>
      </c>
      <c r="U461" s="11" t="str">
        <f t="shared" si="878"/>
        <v>Piped Network With Pump</v>
      </c>
      <c r="V461" s="11">
        <f t="shared" si="879"/>
        <v>2015</v>
      </c>
      <c r="W461" s="11" t="str">
        <f t="shared" si="880"/>
        <v>Governement (District, Wasac) And Water For People</v>
      </c>
      <c r="X461" s="11" t="str">
        <f t="shared" si="881"/>
        <v>Spring</v>
      </c>
      <c r="Y461" s="11">
        <f t="shared" si="882"/>
        <v>11</v>
      </c>
      <c r="Z461" s="11">
        <f t="shared" si="883"/>
        <v>1</v>
      </c>
      <c r="AA461" s="11">
        <f t="shared" si="884"/>
        <v>0</v>
      </c>
      <c r="AB461" s="11" t="str">
        <f t="shared" si="885"/>
        <v/>
      </c>
      <c r="AC461" s="11" t="str">
        <f t="shared" si="886"/>
        <v xml:space="preserve"> </v>
      </c>
      <c r="AD461" s="11" t="str">
        <f t="shared" si="887"/>
        <v xml:space="preserve"> </v>
      </c>
      <c r="AE461" s="11" t="str">
        <f t="shared" si="888"/>
        <v xml:space="preserve"> </v>
      </c>
      <c r="AF461" s="11">
        <f t="shared" si="889"/>
        <v>4</v>
      </c>
      <c r="AG461" s="12">
        <f t="shared" si="940"/>
        <v>432000</v>
      </c>
      <c r="AH461" s="12">
        <f t="shared" si="941"/>
        <v>649.62406015037595</v>
      </c>
      <c r="AI461" s="11">
        <f t="shared" si="942"/>
        <v>1</v>
      </c>
      <c r="AJ461" s="11">
        <f t="shared" si="890"/>
        <v>0</v>
      </c>
      <c r="AK461" s="11" t="str">
        <f t="shared" si="891"/>
        <v xml:space="preserve"> </v>
      </c>
      <c r="AL461" s="11" t="str">
        <f t="shared" si="892"/>
        <v xml:space="preserve"> </v>
      </c>
      <c r="AM461" s="11" t="str">
        <f t="shared" si="893"/>
        <v xml:space="preserve"> </v>
      </c>
      <c r="AN461" s="11" t="str">
        <f t="shared" si="894"/>
        <v xml:space="preserve"> </v>
      </c>
      <c r="AO461" s="11">
        <f t="shared" si="895"/>
        <v>0</v>
      </c>
      <c r="AP461" s="11" t="str">
        <f t="shared" si="896"/>
        <v xml:space="preserve"> </v>
      </c>
      <c r="AQ461" s="11" t="str">
        <f t="shared" si="897"/>
        <v xml:space="preserve"> </v>
      </c>
      <c r="AR461" s="11" t="str">
        <f t="shared" si="898"/>
        <v xml:space="preserve"> </v>
      </c>
      <c r="AS461" s="11">
        <f t="shared" si="899"/>
        <v>0</v>
      </c>
      <c r="AT461" s="11" t="str">
        <f t="shared" si="900"/>
        <v xml:space="preserve"> </v>
      </c>
      <c r="AU461" s="11" t="str">
        <f t="shared" si="901"/>
        <v/>
      </c>
      <c r="AV461" s="11" t="str">
        <f t="shared" si="902"/>
        <v xml:space="preserve"> </v>
      </c>
      <c r="AW461" s="11" t="str">
        <f t="shared" si="903"/>
        <v xml:space="preserve"> </v>
      </c>
      <c r="AX461" s="11">
        <f t="shared" si="904"/>
        <v>0</v>
      </c>
      <c r="AY461" s="11" t="str">
        <f t="shared" si="905"/>
        <v xml:space="preserve"> </v>
      </c>
      <c r="AZ461" s="11" t="str">
        <f t="shared" si="906"/>
        <v xml:space="preserve"> </v>
      </c>
      <c r="BA461" s="11" t="str">
        <f t="shared" si="907"/>
        <v xml:space="preserve"> </v>
      </c>
      <c r="BB461" s="11" t="str">
        <f t="shared" si="908"/>
        <v xml:space="preserve"> </v>
      </c>
      <c r="BC461" s="11">
        <f t="shared" si="909"/>
        <v>0</v>
      </c>
      <c r="BD461" s="11" t="str">
        <f t="shared" si="910"/>
        <v xml:space="preserve"> </v>
      </c>
      <c r="BE461" s="11" t="str">
        <f t="shared" si="911"/>
        <v xml:space="preserve"> </v>
      </c>
      <c r="BF461" s="11" t="str">
        <f t="shared" si="912"/>
        <v xml:space="preserve"> </v>
      </c>
      <c r="BG461" s="11" t="str">
        <f t="shared" si="933"/>
        <v xml:space="preserve"> </v>
      </c>
      <c r="BH461" s="11" t="str">
        <f t="shared" si="913"/>
        <v xml:space="preserve"> </v>
      </c>
      <c r="BI461" s="11" t="str">
        <f t="shared" si="914"/>
        <v xml:space="preserve"> </v>
      </c>
      <c r="BJ461" s="11">
        <f t="shared" si="915"/>
        <v>0</v>
      </c>
      <c r="BK461" s="11" t="str">
        <f t="shared" si="916"/>
        <v/>
      </c>
      <c r="BL461" s="11" t="str">
        <f t="shared" si="917"/>
        <v xml:space="preserve"> </v>
      </c>
      <c r="BM461" s="11" t="str">
        <f t="shared" si="918"/>
        <v xml:space="preserve"> </v>
      </c>
      <c r="BN461" s="11" t="str">
        <f t="shared" si="919"/>
        <v xml:space="preserve"> </v>
      </c>
      <c r="BO461" s="11" t="str">
        <f t="shared" si="920"/>
        <v xml:space="preserve"> </v>
      </c>
      <c r="BP461" s="11" t="str">
        <f t="shared" si="921"/>
        <v xml:space="preserve"> </v>
      </c>
      <c r="BQ461" s="11" t="str">
        <f t="shared" si="922"/>
        <v>0</v>
      </c>
      <c r="BR461" s="25">
        <f t="shared" si="923"/>
        <v>0</v>
      </c>
      <c r="BS461" s="11" t="str">
        <f t="shared" si="924"/>
        <v>Not Present</v>
      </c>
      <c r="BT461" s="11" t="str">
        <f t="shared" si="925"/>
        <v>0</v>
      </c>
      <c r="BU461" s="12">
        <f t="shared" si="943"/>
        <v>1</v>
      </c>
      <c r="BV461" s="12">
        <f t="shared" si="944"/>
        <v>0</v>
      </c>
      <c r="BW461" s="12">
        <f t="shared" si="934"/>
        <v>1</v>
      </c>
      <c r="BX461" s="12">
        <f t="shared" si="945"/>
        <v>1</v>
      </c>
      <c r="BY461" s="11">
        <f t="shared" si="946"/>
        <v>1</v>
      </c>
      <c r="BZ461" s="11">
        <f t="shared" si="926"/>
        <v>1</v>
      </c>
      <c r="CA461" s="11">
        <f t="shared" si="927"/>
        <v>2</v>
      </c>
      <c r="CB461" s="11">
        <f t="shared" si="928"/>
        <v>2015</v>
      </c>
      <c r="CC461" s="11">
        <f t="shared" si="929"/>
        <v>1</v>
      </c>
      <c r="CD461" s="11" t="str">
        <f t="shared" si="930"/>
        <v>No</v>
      </c>
      <c r="CE461" s="11">
        <f t="shared" si="947"/>
        <v>0</v>
      </c>
      <c r="CF461" s="11">
        <f t="shared" si="948"/>
        <v>0</v>
      </c>
      <c r="CG461" s="11">
        <f t="shared" si="949"/>
        <v>1</v>
      </c>
      <c r="CH461" s="11">
        <f t="shared" si="950"/>
        <v>0</v>
      </c>
      <c r="CI461" s="11">
        <f t="shared" si="931"/>
        <v>1</v>
      </c>
      <c r="CJ461" s="11">
        <f t="shared" si="932"/>
        <v>1</v>
      </c>
    </row>
    <row r="462" spans="1:88" x14ac:dyDescent="0.3">
      <c r="A462" s="11">
        <f t="shared" si="863"/>
        <v>2017</v>
      </c>
      <c r="B462" s="11" t="str">
        <f t="shared" si="864"/>
        <v>02-01-2015 12:18:26 CET</v>
      </c>
      <c r="C462" s="11" t="str">
        <f t="shared" si="865"/>
        <v>Rwanda</v>
      </c>
      <c r="D462" s="11" t="str">
        <f t="shared" si="866"/>
        <v>Rulindo</v>
      </c>
      <c r="E462" s="11" t="str">
        <f t="shared" si="867"/>
        <v>Buyoga</v>
      </c>
      <c r="F462" s="11" t="str">
        <f t="shared" si="868"/>
        <v>Mwumba</v>
      </c>
      <c r="G462" s="11" t="str">
        <f t="shared" si="869"/>
        <v>Mataba</v>
      </c>
      <c r="H462" s="11" t="str">
        <f t="shared" si="870"/>
        <v/>
      </c>
      <c r="I462" s="11" t="str">
        <f t="shared" si="871"/>
        <v/>
      </c>
      <c r="J462" s="11" t="str">
        <f t="shared" si="872"/>
        <v>Water point at Buyoga secondary school/Nyirambuga pumping</v>
      </c>
      <c r="K462" s="11">
        <f t="shared" si="873"/>
        <v>177</v>
      </c>
      <c r="L462" s="11">
        <f t="shared" si="935"/>
        <v>30604</v>
      </c>
      <c r="M462" s="11">
        <f t="shared" si="936"/>
        <v>1</v>
      </c>
      <c r="N462" s="11">
        <f t="shared" si="937"/>
        <v>30604</v>
      </c>
      <c r="O462" s="11">
        <f t="shared" si="874"/>
        <v>177</v>
      </c>
      <c r="P462" s="11" t="str">
        <f t="shared" si="875"/>
        <v xml:space="preserve"> </v>
      </c>
      <c r="Q462" s="13">
        <f t="shared" si="938"/>
        <v>1</v>
      </c>
      <c r="R462" s="11">
        <f t="shared" si="939"/>
        <v>1</v>
      </c>
      <c r="S462" s="11">
        <f t="shared" si="876"/>
        <v>0</v>
      </c>
      <c r="T462" s="11">
        <f t="shared" si="877"/>
        <v>1</v>
      </c>
      <c r="U462" s="11" t="str">
        <f t="shared" si="878"/>
        <v>Piped Network With Pump</v>
      </c>
      <c r="V462" s="11">
        <f t="shared" si="879"/>
        <v>2015</v>
      </c>
      <c r="W462" s="11" t="str">
        <f t="shared" si="880"/>
        <v>Governement (District, Wasac) And Water For People</v>
      </c>
      <c r="X462" s="11" t="str">
        <f t="shared" si="881"/>
        <v>Spring</v>
      </c>
      <c r="Y462" s="11">
        <f t="shared" si="882"/>
        <v>11</v>
      </c>
      <c r="Z462" s="11">
        <f t="shared" si="883"/>
        <v>1</v>
      </c>
      <c r="AA462" s="11">
        <f t="shared" si="884"/>
        <v>0</v>
      </c>
      <c r="AB462" s="11" t="str">
        <f t="shared" si="885"/>
        <v/>
      </c>
      <c r="AC462" s="11" t="str">
        <f t="shared" si="886"/>
        <v xml:space="preserve"> </v>
      </c>
      <c r="AD462" s="11" t="str">
        <f t="shared" si="887"/>
        <v xml:space="preserve"> </v>
      </c>
      <c r="AE462" s="11" t="str">
        <f t="shared" si="888"/>
        <v xml:space="preserve"> </v>
      </c>
      <c r="AF462" s="11">
        <f t="shared" si="889"/>
        <v>4</v>
      </c>
      <c r="AG462" s="12">
        <f t="shared" si="940"/>
        <v>432000</v>
      </c>
      <c r="AH462" s="12">
        <f t="shared" si="941"/>
        <v>488.13559322033899</v>
      </c>
      <c r="AI462" s="11">
        <f t="shared" si="942"/>
        <v>1</v>
      </c>
      <c r="AJ462" s="11">
        <f t="shared" si="890"/>
        <v>0</v>
      </c>
      <c r="AK462" s="11" t="str">
        <f t="shared" si="891"/>
        <v xml:space="preserve"> </v>
      </c>
      <c r="AL462" s="11" t="str">
        <f t="shared" si="892"/>
        <v xml:space="preserve"> </v>
      </c>
      <c r="AM462" s="11" t="str">
        <f t="shared" si="893"/>
        <v xml:space="preserve"> </v>
      </c>
      <c r="AN462" s="11" t="str">
        <f t="shared" si="894"/>
        <v xml:space="preserve"> </v>
      </c>
      <c r="AO462" s="11">
        <f t="shared" si="895"/>
        <v>0</v>
      </c>
      <c r="AP462" s="11" t="str">
        <f t="shared" si="896"/>
        <v xml:space="preserve"> </v>
      </c>
      <c r="AQ462" s="11" t="str">
        <f t="shared" si="897"/>
        <v xml:space="preserve"> </v>
      </c>
      <c r="AR462" s="11" t="str">
        <f t="shared" si="898"/>
        <v xml:space="preserve"> </v>
      </c>
      <c r="AS462" s="11">
        <f t="shared" si="899"/>
        <v>0</v>
      </c>
      <c r="AT462" s="11" t="str">
        <f t="shared" si="900"/>
        <v xml:space="preserve"> </v>
      </c>
      <c r="AU462" s="11" t="str">
        <f t="shared" si="901"/>
        <v/>
      </c>
      <c r="AV462" s="11" t="str">
        <f t="shared" si="902"/>
        <v xml:space="preserve"> </v>
      </c>
      <c r="AW462" s="11" t="str">
        <f t="shared" si="903"/>
        <v xml:space="preserve"> </v>
      </c>
      <c r="AX462" s="11">
        <f t="shared" si="904"/>
        <v>0</v>
      </c>
      <c r="AY462" s="11" t="str">
        <f t="shared" si="905"/>
        <v xml:space="preserve"> </v>
      </c>
      <c r="AZ462" s="11" t="str">
        <f t="shared" si="906"/>
        <v xml:space="preserve"> </v>
      </c>
      <c r="BA462" s="11" t="str">
        <f t="shared" si="907"/>
        <v xml:space="preserve"> </v>
      </c>
      <c r="BB462" s="11" t="str">
        <f t="shared" si="908"/>
        <v xml:space="preserve"> </v>
      </c>
      <c r="BC462" s="11">
        <f t="shared" si="909"/>
        <v>0</v>
      </c>
      <c r="BD462" s="11" t="str">
        <f t="shared" si="910"/>
        <v xml:space="preserve"> </v>
      </c>
      <c r="BE462" s="11" t="str">
        <f t="shared" si="911"/>
        <v xml:space="preserve"> </v>
      </c>
      <c r="BF462" s="11" t="str">
        <f t="shared" si="912"/>
        <v xml:space="preserve"> </v>
      </c>
      <c r="BG462" s="11" t="str">
        <f t="shared" si="933"/>
        <v xml:space="preserve"> </v>
      </c>
      <c r="BH462" s="11" t="str">
        <f t="shared" si="913"/>
        <v xml:space="preserve"> </v>
      </c>
      <c r="BI462" s="11" t="str">
        <f t="shared" si="914"/>
        <v xml:space="preserve"> </v>
      </c>
      <c r="BJ462" s="11">
        <f t="shared" si="915"/>
        <v>0</v>
      </c>
      <c r="BK462" s="11" t="str">
        <f t="shared" si="916"/>
        <v/>
      </c>
      <c r="BL462" s="11" t="str">
        <f t="shared" si="917"/>
        <v xml:space="preserve"> </v>
      </c>
      <c r="BM462" s="11" t="str">
        <f t="shared" si="918"/>
        <v xml:space="preserve"> </v>
      </c>
      <c r="BN462" s="11" t="str">
        <f t="shared" si="919"/>
        <v xml:space="preserve"> </v>
      </c>
      <c r="BO462" s="11" t="str">
        <f t="shared" si="920"/>
        <v xml:space="preserve"> </v>
      </c>
      <c r="BP462" s="11" t="str">
        <f t="shared" si="921"/>
        <v xml:space="preserve"> </v>
      </c>
      <c r="BQ462" s="11" t="str">
        <f t="shared" si="922"/>
        <v>0</v>
      </c>
      <c r="BR462" s="25">
        <f t="shared" si="923"/>
        <v>0</v>
      </c>
      <c r="BS462" s="11" t="str">
        <f t="shared" si="924"/>
        <v>Not Present</v>
      </c>
      <c r="BT462" s="11" t="str">
        <f t="shared" si="925"/>
        <v>0</v>
      </c>
      <c r="BU462" s="12">
        <f t="shared" si="943"/>
        <v>1</v>
      </c>
      <c r="BV462" s="12">
        <f t="shared" si="944"/>
        <v>0</v>
      </c>
      <c r="BW462" s="12">
        <f t="shared" si="934"/>
        <v>1</v>
      </c>
      <c r="BX462" s="12">
        <f t="shared" si="945"/>
        <v>1</v>
      </c>
      <c r="BY462" s="11">
        <f t="shared" si="946"/>
        <v>1</v>
      </c>
      <c r="BZ462" s="11">
        <f t="shared" si="926"/>
        <v>1</v>
      </c>
      <c r="CA462" s="11">
        <f t="shared" si="927"/>
        <v>6</v>
      </c>
      <c r="CB462" s="11">
        <f t="shared" si="928"/>
        <v>2015</v>
      </c>
      <c r="CC462" s="11">
        <f t="shared" si="929"/>
        <v>1</v>
      </c>
      <c r="CD462" s="11" t="str">
        <f t="shared" si="930"/>
        <v>No</v>
      </c>
      <c r="CE462" s="11">
        <f t="shared" si="947"/>
        <v>0</v>
      </c>
      <c r="CF462" s="11">
        <f t="shared" si="948"/>
        <v>0</v>
      </c>
      <c r="CG462" s="11">
        <f t="shared" si="949"/>
        <v>1</v>
      </c>
      <c r="CH462" s="11">
        <f t="shared" si="950"/>
        <v>0</v>
      </c>
      <c r="CI462" s="11">
        <f t="shared" si="931"/>
        <v>1</v>
      </c>
      <c r="CJ462" s="11">
        <f t="shared" si="932"/>
        <v>1</v>
      </c>
    </row>
    <row r="463" spans="1:88" x14ac:dyDescent="0.3">
      <c r="A463" s="11">
        <f t="shared" si="863"/>
        <v>2017</v>
      </c>
      <c r="B463" s="11" t="str">
        <f t="shared" si="864"/>
        <v>02-01-2015 12:06:16 CET</v>
      </c>
      <c r="C463" s="11" t="str">
        <f t="shared" si="865"/>
        <v>Rwanda</v>
      </c>
      <c r="D463" s="11" t="str">
        <f t="shared" si="866"/>
        <v>Rulindo</v>
      </c>
      <c r="E463" s="11" t="str">
        <f t="shared" si="867"/>
        <v>Buyoga</v>
      </c>
      <c r="F463" s="11" t="str">
        <f t="shared" si="868"/>
        <v>Mwumba</v>
      </c>
      <c r="G463" s="11" t="str">
        <f t="shared" si="869"/>
        <v>Mataba</v>
      </c>
      <c r="H463" s="11" t="str">
        <f t="shared" si="870"/>
        <v/>
      </c>
      <c r="I463" s="11" t="str">
        <f t="shared" si="871"/>
        <v/>
      </c>
      <c r="J463" s="11" t="str">
        <f t="shared" si="872"/>
        <v>Water point at Buyoga Health Center/Nyirambuga pumping</v>
      </c>
      <c r="K463" s="11">
        <f t="shared" si="873"/>
        <v>177</v>
      </c>
      <c r="L463" s="11">
        <f t="shared" si="935"/>
        <v>30604</v>
      </c>
      <c r="M463" s="11">
        <f t="shared" si="936"/>
        <v>1</v>
      </c>
      <c r="N463" s="11">
        <f t="shared" si="937"/>
        <v>30604</v>
      </c>
      <c r="O463" s="11">
        <f t="shared" si="874"/>
        <v>177</v>
      </c>
      <c r="P463" s="11" t="str">
        <f t="shared" si="875"/>
        <v xml:space="preserve"> </v>
      </c>
      <c r="Q463" s="13">
        <f t="shared" si="938"/>
        <v>1</v>
      </c>
      <c r="R463" s="11">
        <f t="shared" si="939"/>
        <v>1</v>
      </c>
      <c r="S463" s="11">
        <f t="shared" si="876"/>
        <v>0</v>
      </c>
      <c r="T463" s="11">
        <f t="shared" si="877"/>
        <v>1</v>
      </c>
      <c r="U463" s="11" t="str">
        <f t="shared" si="878"/>
        <v>Piped Network With Pump</v>
      </c>
      <c r="V463" s="11">
        <f t="shared" si="879"/>
        <v>2015</v>
      </c>
      <c r="W463" s="11" t="str">
        <f t="shared" si="880"/>
        <v>Governement (District, Wasac) And Water For People</v>
      </c>
      <c r="X463" s="11" t="str">
        <f t="shared" si="881"/>
        <v>Spring</v>
      </c>
      <c r="Y463" s="11">
        <f t="shared" si="882"/>
        <v>11</v>
      </c>
      <c r="Z463" s="11">
        <f t="shared" si="883"/>
        <v>1</v>
      </c>
      <c r="AA463" s="11">
        <f t="shared" si="884"/>
        <v>0</v>
      </c>
      <c r="AB463" s="11" t="str">
        <f t="shared" si="885"/>
        <v/>
      </c>
      <c r="AC463" s="11" t="str">
        <f t="shared" si="886"/>
        <v xml:space="preserve"> </v>
      </c>
      <c r="AD463" s="11" t="str">
        <f t="shared" si="887"/>
        <v xml:space="preserve"> </v>
      </c>
      <c r="AE463" s="11" t="str">
        <f t="shared" si="888"/>
        <v xml:space="preserve"> </v>
      </c>
      <c r="AF463" s="11">
        <f t="shared" si="889"/>
        <v>4</v>
      </c>
      <c r="AG463" s="12">
        <f t="shared" si="940"/>
        <v>432000</v>
      </c>
      <c r="AH463" s="12">
        <f t="shared" si="941"/>
        <v>488.13559322033899</v>
      </c>
      <c r="AI463" s="11">
        <f t="shared" si="942"/>
        <v>1</v>
      </c>
      <c r="AJ463" s="11">
        <f t="shared" si="890"/>
        <v>0</v>
      </c>
      <c r="AK463" s="11" t="str">
        <f t="shared" si="891"/>
        <v xml:space="preserve"> </v>
      </c>
      <c r="AL463" s="11" t="str">
        <f t="shared" si="892"/>
        <v xml:space="preserve"> </v>
      </c>
      <c r="AM463" s="11" t="str">
        <f t="shared" si="893"/>
        <v xml:space="preserve"> </v>
      </c>
      <c r="AN463" s="11" t="str">
        <f t="shared" si="894"/>
        <v xml:space="preserve"> </v>
      </c>
      <c r="AO463" s="11">
        <f t="shared" si="895"/>
        <v>1</v>
      </c>
      <c r="AP463" s="11" t="str">
        <f t="shared" si="896"/>
        <v xml:space="preserve"> </v>
      </c>
      <c r="AQ463" s="11">
        <f t="shared" si="897"/>
        <v>2015</v>
      </c>
      <c r="AR463" s="11">
        <f t="shared" si="898"/>
        <v>1</v>
      </c>
      <c r="AS463" s="11">
        <f t="shared" si="899"/>
        <v>0</v>
      </c>
      <c r="AT463" s="11" t="str">
        <f t="shared" si="900"/>
        <v xml:space="preserve"> </v>
      </c>
      <c r="AU463" s="11" t="str">
        <f t="shared" si="901"/>
        <v/>
      </c>
      <c r="AV463" s="11" t="str">
        <f t="shared" si="902"/>
        <v xml:space="preserve"> </v>
      </c>
      <c r="AW463" s="11" t="str">
        <f t="shared" si="903"/>
        <v xml:space="preserve"> </v>
      </c>
      <c r="AX463" s="11">
        <f t="shared" si="904"/>
        <v>0</v>
      </c>
      <c r="AY463" s="11" t="str">
        <f t="shared" si="905"/>
        <v xml:space="preserve"> </v>
      </c>
      <c r="AZ463" s="11" t="str">
        <f t="shared" si="906"/>
        <v xml:space="preserve"> </v>
      </c>
      <c r="BA463" s="11" t="str">
        <f t="shared" si="907"/>
        <v xml:space="preserve"> </v>
      </c>
      <c r="BB463" s="11" t="str">
        <f t="shared" si="908"/>
        <v xml:space="preserve"> </v>
      </c>
      <c r="BC463" s="11">
        <f t="shared" si="909"/>
        <v>0</v>
      </c>
      <c r="BD463" s="11" t="str">
        <f t="shared" si="910"/>
        <v xml:space="preserve"> </v>
      </c>
      <c r="BE463" s="11" t="str">
        <f t="shared" si="911"/>
        <v xml:space="preserve"> </v>
      </c>
      <c r="BF463" s="11" t="str">
        <f t="shared" si="912"/>
        <v xml:space="preserve"> </v>
      </c>
      <c r="BG463" s="11" t="str">
        <f t="shared" si="933"/>
        <v xml:space="preserve"> </v>
      </c>
      <c r="BH463" s="11" t="str">
        <f t="shared" si="913"/>
        <v xml:space="preserve"> </v>
      </c>
      <c r="BI463" s="11" t="str">
        <f t="shared" si="914"/>
        <v xml:space="preserve"> </v>
      </c>
      <c r="BJ463" s="11">
        <f t="shared" si="915"/>
        <v>0</v>
      </c>
      <c r="BK463" s="11" t="str">
        <f t="shared" si="916"/>
        <v/>
      </c>
      <c r="BL463" s="11" t="str">
        <f t="shared" si="917"/>
        <v xml:space="preserve"> </v>
      </c>
      <c r="BM463" s="11" t="str">
        <f t="shared" si="918"/>
        <v xml:space="preserve"> </v>
      </c>
      <c r="BN463" s="11" t="str">
        <f t="shared" si="919"/>
        <v xml:space="preserve"> </v>
      </c>
      <c r="BO463" s="11" t="str">
        <f t="shared" si="920"/>
        <v xml:space="preserve"> </v>
      </c>
      <c r="BP463" s="11" t="str">
        <f t="shared" si="921"/>
        <v xml:space="preserve"> </v>
      </c>
      <c r="BQ463" s="11" t="str">
        <f t="shared" si="922"/>
        <v>0</v>
      </c>
      <c r="BR463" s="25">
        <f t="shared" si="923"/>
        <v>0</v>
      </c>
      <c r="BS463" s="11" t="str">
        <f t="shared" si="924"/>
        <v>Not Present</v>
      </c>
      <c r="BT463" s="11" t="str">
        <f t="shared" si="925"/>
        <v>0</v>
      </c>
      <c r="BU463" s="12">
        <f t="shared" si="943"/>
        <v>1</v>
      </c>
      <c r="BV463" s="12">
        <f t="shared" si="944"/>
        <v>0</v>
      </c>
      <c r="BW463" s="12">
        <f t="shared" si="934"/>
        <v>1</v>
      </c>
      <c r="BX463" s="12">
        <f t="shared" si="945"/>
        <v>1</v>
      </c>
      <c r="BY463" s="11">
        <f t="shared" si="946"/>
        <v>1</v>
      </c>
      <c r="BZ463" s="11">
        <f t="shared" si="926"/>
        <v>1</v>
      </c>
      <c r="CA463" s="11">
        <f t="shared" si="927"/>
        <v>6</v>
      </c>
      <c r="CB463" s="11">
        <f t="shared" si="928"/>
        <v>2015</v>
      </c>
      <c r="CC463" s="11">
        <f t="shared" si="929"/>
        <v>1</v>
      </c>
      <c r="CD463" s="11" t="str">
        <f t="shared" si="930"/>
        <v>No</v>
      </c>
      <c r="CE463" s="11">
        <f t="shared" si="947"/>
        <v>0</v>
      </c>
      <c r="CF463" s="11">
        <f t="shared" si="948"/>
        <v>0</v>
      </c>
      <c r="CG463" s="11">
        <f t="shared" si="949"/>
        <v>1</v>
      </c>
      <c r="CH463" s="11">
        <f t="shared" si="950"/>
        <v>0</v>
      </c>
      <c r="CI463" s="11">
        <f t="shared" si="931"/>
        <v>1</v>
      </c>
      <c r="CJ463" s="11">
        <f t="shared" si="932"/>
        <v>1</v>
      </c>
    </row>
    <row r="464" spans="1:88" x14ac:dyDescent="0.3">
      <c r="A464" s="11">
        <f t="shared" si="863"/>
        <v>2017</v>
      </c>
      <c r="B464" s="11" t="str">
        <f t="shared" si="864"/>
        <v>15-03-2017 06:05:10 CET</v>
      </c>
      <c r="C464" s="11" t="str">
        <f t="shared" si="865"/>
        <v>Rwanda</v>
      </c>
      <c r="D464" s="11" t="str">
        <f t="shared" si="866"/>
        <v>Rulindo</v>
      </c>
      <c r="E464" s="11" t="str">
        <f t="shared" si="867"/>
        <v>Base</v>
      </c>
      <c r="F464" s="11" t="str">
        <f t="shared" si="868"/>
        <v>Cyohoha</v>
      </c>
      <c r="G464" s="11" t="str">
        <f t="shared" si="869"/>
        <v>Bukangano</v>
      </c>
      <c r="H464" s="11" t="str">
        <f t="shared" si="870"/>
        <v/>
      </c>
      <c r="I464" s="11" t="str">
        <f t="shared" si="871"/>
        <v/>
      </c>
      <c r="J464" s="11" t="str">
        <f t="shared" si="872"/>
        <v>Migogo</v>
      </c>
      <c r="K464" s="11">
        <f t="shared" si="873"/>
        <v>129</v>
      </c>
      <c r="L464" s="11">
        <f t="shared" si="935"/>
        <v>558</v>
      </c>
      <c r="M464" s="11">
        <f t="shared" si="936"/>
        <v>10</v>
      </c>
      <c r="N464" s="11">
        <f t="shared" si="937"/>
        <v>55.8</v>
      </c>
      <c r="O464" s="11">
        <f t="shared" si="874"/>
        <v>120</v>
      </c>
      <c r="P464" s="11">
        <f t="shared" si="875"/>
        <v>9</v>
      </c>
      <c r="Q464" s="13">
        <f t="shared" si="938"/>
        <v>0.93023255813953487</v>
      </c>
      <c r="R464" s="11">
        <f t="shared" si="939"/>
        <v>0</v>
      </c>
      <c r="S464" s="11">
        <f t="shared" si="876"/>
        <v>1</v>
      </c>
      <c r="T464" s="11">
        <f t="shared" si="877"/>
        <v>1</v>
      </c>
      <c r="U464" s="11" t="str">
        <f t="shared" si="878"/>
        <v>Piped Network -- Gravity Only</v>
      </c>
      <c r="V464" s="11">
        <f t="shared" si="879"/>
        <v>2009</v>
      </c>
      <c r="W464" s="11" t="str">
        <f t="shared" si="880"/>
        <v>Padiri</v>
      </c>
      <c r="X464" s="11" t="str">
        <f t="shared" si="881"/>
        <v>Groundwater (Well, Etc.)</v>
      </c>
      <c r="Y464" s="11">
        <f t="shared" si="882"/>
        <v>1</v>
      </c>
      <c r="Z464" s="11">
        <f t="shared" si="883"/>
        <v>0</v>
      </c>
      <c r="AA464" s="11">
        <f t="shared" si="884"/>
        <v>1</v>
      </c>
      <c r="AB464" s="11" t="str">
        <f t="shared" si="885"/>
        <v>"Springbox" --Intake Structure At A Spring</v>
      </c>
      <c r="AC464" s="11">
        <f t="shared" si="886"/>
        <v>1</v>
      </c>
      <c r="AD464" s="11">
        <f t="shared" si="887"/>
        <v>2009</v>
      </c>
      <c r="AE464" s="11">
        <f t="shared" si="888"/>
        <v>1</v>
      </c>
      <c r="AF464" s="11">
        <f t="shared" si="889"/>
        <v>50</v>
      </c>
      <c r="AG464" s="12">
        <f t="shared" si="940"/>
        <v>34560</v>
      </c>
      <c r="AH464" s="12">
        <f t="shared" si="941"/>
        <v>57.6</v>
      </c>
      <c r="AI464" s="11">
        <f t="shared" si="942"/>
        <v>1</v>
      </c>
      <c r="AJ464" s="11">
        <f t="shared" si="890"/>
        <v>1</v>
      </c>
      <c r="AK464" s="11">
        <f t="shared" si="891"/>
        <v>1</v>
      </c>
      <c r="AL464" s="11">
        <f t="shared" si="892"/>
        <v>2009</v>
      </c>
      <c r="AM464" s="11">
        <f t="shared" si="893"/>
        <v>2</v>
      </c>
      <c r="AN464" s="11">
        <f t="shared" si="894"/>
        <v>6800</v>
      </c>
      <c r="AO464" s="11">
        <f t="shared" si="895"/>
        <v>1</v>
      </c>
      <c r="AP464" s="11">
        <f t="shared" si="896"/>
        <v>3</v>
      </c>
      <c r="AQ464" s="11">
        <f t="shared" si="897"/>
        <v>2009</v>
      </c>
      <c r="AR464" s="11">
        <f t="shared" si="898"/>
        <v>2</v>
      </c>
      <c r="AS464" s="11">
        <f t="shared" si="899"/>
        <v>0</v>
      </c>
      <c r="AT464" s="11" t="str">
        <f t="shared" si="900"/>
        <v xml:space="preserve"> </v>
      </c>
      <c r="AU464" s="11" t="str">
        <f t="shared" si="901"/>
        <v/>
      </c>
      <c r="AV464" s="11" t="str">
        <f t="shared" si="902"/>
        <v xml:space="preserve"> </v>
      </c>
      <c r="AW464" s="11" t="str">
        <f t="shared" si="903"/>
        <v xml:space="preserve"> </v>
      </c>
      <c r="AX464" s="11">
        <f t="shared" si="904"/>
        <v>1</v>
      </c>
      <c r="AY464" s="11">
        <f t="shared" si="905"/>
        <v>1</v>
      </c>
      <c r="AZ464" s="11">
        <f t="shared" si="906"/>
        <v>2009</v>
      </c>
      <c r="BA464" s="11">
        <f t="shared" si="907"/>
        <v>2</v>
      </c>
      <c r="BB464" s="11">
        <f t="shared" si="908"/>
        <v>6800</v>
      </c>
      <c r="BC464" s="11">
        <f t="shared" si="909"/>
        <v>0</v>
      </c>
      <c r="BD464" s="11" t="str">
        <f t="shared" si="910"/>
        <v xml:space="preserve"> </v>
      </c>
      <c r="BE464" s="11" t="str">
        <f t="shared" si="911"/>
        <v xml:space="preserve"> </v>
      </c>
      <c r="BF464" s="11" t="str">
        <f t="shared" si="912"/>
        <v xml:space="preserve"> </v>
      </c>
      <c r="BG464" s="11" t="str">
        <f t="shared" si="933"/>
        <v xml:space="preserve"> </v>
      </c>
      <c r="BH464" s="11" t="str">
        <f t="shared" si="913"/>
        <v xml:space="preserve"> </v>
      </c>
      <c r="BI464" s="11" t="str">
        <f t="shared" si="914"/>
        <v xml:space="preserve"> </v>
      </c>
      <c r="BJ464" s="11">
        <f t="shared" si="915"/>
        <v>0</v>
      </c>
      <c r="BK464" s="11" t="str">
        <f t="shared" si="916"/>
        <v/>
      </c>
      <c r="BL464" s="11" t="str">
        <f t="shared" si="917"/>
        <v xml:space="preserve"> </v>
      </c>
      <c r="BM464" s="11" t="str">
        <f t="shared" si="918"/>
        <v xml:space="preserve"> </v>
      </c>
      <c r="BN464" s="11" t="str">
        <f t="shared" si="919"/>
        <v xml:space="preserve"> </v>
      </c>
      <c r="BO464" s="11" t="str">
        <f t="shared" si="920"/>
        <v xml:space="preserve"> </v>
      </c>
      <c r="BP464" s="11" t="str">
        <f t="shared" si="921"/>
        <v xml:space="preserve"> </v>
      </c>
      <c r="BQ464" s="11" t="str">
        <f t="shared" si="922"/>
        <v>0</v>
      </c>
      <c r="BR464" s="25">
        <f t="shared" si="923"/>
        <v>0</v>
      </c>
      <c r="BS464" s="11" t="str">
        <f t="shared" si="924"/>
        <v>Not Present</v>
      </c>
      <c r="BT464" s="11" t="str">
        <f t="shared" si="925"/>
        <v>0</v>
      </c>
      <c r="BU464" s="12">
        <f t="shared" si="943"/>
        <v>1</v>
      </c>
      <c r="BV464" s="12">
        <f t="shared" si="944"/>
        <v>0</v>
      </c>
      <c r="BW464" s="12">
        <f t="shared" si="934"/>
        <v>1</v>
      </c>
      <c r="BX464" s="12">
        <f t="shared" si="945"/>
        <v>1</v>
      </c>
      <c r="BY464" s="11">
        <f t="shared" si="946"/>
        <v>1</v>
      </c>
      <c r="BZ464" s="11">
        <f t="shared" si="926"/>
        <v>1</v>
      </c>
      <c r="CA464" s="11">
        <f t="shared" si="927"/>
        <v>2</v>
      </c>
      <c r="CB464" s="11">
        <f t="shared" si="928"/>
        <v>2016</v>
      </c>
      <c r="CC464" s="11">
        <f t="shared" si="929"/>
        <v>1</v>
      </c>
      <c r="CD464" s="11" t="str">
        <f t="shared" si="930"/>
        <v>No</v>
      </c>
      <c r="CE464" s="11">
        <f t="shared" si="947"/>
        <v>0</v>
      </c>
      <c r="CF464" s="11">
        <f t="shared" si="948"/>
        <v>0</v>
      </c>
      <c r="CG464" s="11">
        <f t="shared" si="949"/>
        <v>1</v>
      </c>
      <c r="CH464" s="11">
        <f t="shared" si="950"/>
        <v>0</v>
      </c>
      <c r="CI464" s="11">
        <f t="shared" si="931"/>
        <v>1</v>
      </c>
      <c r="CJ464" s="11">
        <f t="shared" si="932"/>
        <v>2</v>
      </c>
    </row>
    <row r="465" spans="1:88" x14ac:dyDescent="0.3">
      <c r="A465" s="11">
        <f t="shared" si="863"/>
        <v>2017</v>
      </c>
      <c r="B465" s="11" t="str">
        <f t="shared" si="864"/>
        <v>07-03-2017 13:11:12 CET</v>
      </c>
      <c r="C465" s="11" t="str">
        <f t="shared" si="865"/>
        <v>Rwanda</v>
      </c>
      <c r="D465" s="11" t="str">
        <f t="shared" si="866"/>
        <v>Rulindo</v>
      </c>
      <c r="E465" s="11" t="str">
        <f t="shared" si="867"/>
        <v>Cyungo</v>
      </c>
      <c r="F465" s="11" t="str">
        <f t="shared" si="868"/>
        <v>Marembo</v>
      </c>
      <c r="G465" s="11" t="str">
        <f t="shared" si="869"/>
        <v>Murambo</v>
      </c>
      <c r="H465" s="11" t="str">
        <f t="shared" si="870"/>
        <v/>
      </c>
      <c r="I465" s="11" t="str">
        <f t="shared" si="871"/>
        <v/>
      </c>
      <c r="J465" s="11" t="str">
        <f t="shared" si="872"/>
        <v>Mugomero Marembo</v>
      </c>
      <c r="K465" s="11">
        <f t="shared" si="873"/>
        <v>161</v>
      </c>
      <c r="L465" s="11">
        <f t="shared" si="935"/>
        <v>3456</v>
      </c>
      <c r="M465" s="11">
        <f t="shared" si="936"/>
        <v>5</v>
      </c>
      <c r="N465" s="11">
        <f t="shared" si="937"/>
        <v>691.2</v>
      </c>
      <c r="O465" s="11">
        <f t="shared" si="874"/>
        <v>150</v>
      </c>
      <c r="P465" s="11">
        <f t="shared" si="875"/>
        <v>11</v>
      </c>
      <c r="Q465" s="13">
        <f t="shared" si="938"/>
        <v>0.93167701863354035</v>
      </c>
      <c r="R465" s="11">
        <f t="shared" si="939"/>
        <v>0</v>
      </c>
      <c r="S465" s="11">
        <f t="shared" si="876"/>
        <v>0</v>
      </c>
      <c r="T465" s="11">
        <f t="shared" si="877"/>
        <v>1</v>
      </c>
      <c r="U465" s="11" t="str">
        <f t="shared" si="878"/>
        <v>Piped Network -- Gravity Only</v>
      </c>
      <c r="V465" s="11">
        <f t="shared" si="879"/>
        <v>2015</v>
      </c>
      <c r="W465" s="11" t="str">
        <f t="shared" si="880"/>
        <v>Governement (District, Wasac) And Water For People</v>
      </c>
      <c r="X465" s="11" t="str">
        <f t="shared" si="881"/>
        <v>Spring</v>
      </c>
      <c r="Y465" s="11">
        <f t="shared" si="882"/>
        <v>1</v>
      </c>
      <c r="Z465" s="11">
        <f t="shared" si="883"/>
        <v>1</v>
      </c>
      <c r="AA465" s="11">
        <f t="shared" si="884"/>
        <v>1</v>
      </c>
      <c r="AB465" s="11" t="str">
        <f t="shared" si="885"/>
        <v>"Springbox" --Intake Structure At A Spring</v>
      </c>
      <c r="AC465" s="11">
        <f t="shared" si="886"/>
        <v>1</v>
      </c>
      <c r="AD465" s="11">
        <f t="shared" si="887"/>
        <v>2015</v>
      </c>
      <c r="AE465" s="11">
        <f t="shared" si="888"/>
        <v>1</v>
      </c>
      <c r="AF465" s="11">
        <f t="shared" si="889"/>
        <v>120</v>
      </c>
      <c r="AG465" s="12">
        <f t="shared" si="940"/>
        <v>14400</v>
      </c>
      <c r="AH465" s="12">
        <f t="shared" si="941"/>
        <v>19.2</v>
      </c>
      <c r="AI465" s="11">
        <f t="shared" si="942"/>
        <v>0</v>
      </c>
      <c r="AJ465" s="11">
        <f t="shared" si="890"/>
        <v>1</v>
      </c>
      <c r="AK465" s="11">
        <f t="shared" si="891"/>
        <v>2</v>
      </c>
      <c r="AL465" s="11">
        <f t="shared" si="892"/>
        <v>2015</v>
      </c>
      <c r="AM465" s="11">
        <f t="shared" si="893"/>
        <v>1</v>
      </c>
      <c r="AN465" s="11">
        <f t="shared" si="894"/>
        <v>10000</v>
      </c>
      <c r="AO465" s="11">
        <f t="shared" si="895"/>
        <v>1</v>
      </c>
      <c r="AP465" s="11">
        <f t="shared" si="896"/>
        <v>10</v>
      </c>
      <c r="AQ465" s="11">
        <f t="shared" si="897"/>
        <v>2015</v>
      </c>
      <c r="AR465" s="11">
        <f t="shared" si="898"/>
        <v>1</v>
      </c>
      <c r="AS465" s="11">
        <f t="shared" si="899"/>
        <v>1</v>
      </c>
      <c r="AT465" s="11">
        <f t="shared" si="900"/>
        <v>3</v>
      </c>
      <c r="AU465" s="11" t="str">
        <f t="shared" si="901"/>
        <v>Distribution Chamber</v>
      </c>
      <c r="AV465" s="11">
        <f t="shared" si="902"/>
        <v>2015</v>
      </c>
      <c r="AW465" s="11">
        <f t="shared" si="903"/>
        <v>1</v>
      </c>
      <c r="AX465" s="11">
        <f t="shared" si="904"/>
        <v>1</v>
      </c>
      <c r="AY465" s="11">
        <f t="shared" si="905"/>
        <v>2</v>
      </c>
      <c r="AZ465" s="11">
        <f t="shared" si="906"/>
        <v>2015</v>
      </c>
      <c r="BA465" s="11">
        <f t="shared" si="907"/>
        <v>1</v>
      </c>
      <c r="BB465" s="11">
        <f t="shared" si="908"/>
        <v>10000</v>
      </c>
      <c r="BC465" s="11">
        <f t="shared" si="909"/>
        <v>0</v>
      </c>
      <c r="BD465" s="11" t="str">
        <f t="shared" si="910"/>
        <v xml:space="preserve"> </v>
      </c>
      <c r="BE465" s="11" t="str">
        <f t="shared" si="911"/>
        <v xml:space="preserve"> </v>
      </c>
      <c r="BF465" s="11" t="str">
        <f t="shared" si="912"/>
        <v xml:space="preserve"> </v>
      </c>
      <c r="BG465" s="11" t="str">
        <f t="shared" si="933"/>
        <v xml:space="preserve"> </v>
      </c>
      <c r="BH465" s="11" t="str">
        <f t="shared" si="913"/>
        <v xml:space="preserve"> </v>
      </c>
      <c r="BI465" s="11" t="str">
        <f t="shared" si="914"/>
        <v xml:space="preserve"> </v>
      </c>
      <c r="BJ465" s="11">
        <f t="shared" si="915"/>
        <v>0</v>
      </c>
      <c r="BK465" s="11" t="str">
        <f t="shared" si="916"/>
        <v/>
      </c>
      <c r="BL465" s="11" t="str">
        <f t="shared" si="917"/>
        <v xml:space="preserve"> </v>
      </c>
      <c r="BM465" s="11" t="str">
        <f t="shared" si="918"/>
        <v xml:space="preserve"> </v>
      </c>
      <c r="BN465" s="11" t="str">
        <f t="shared" si="919"/>
        <v xml:space="preserve"> </v>
      </c>
      <c r="BO465" s="11" t="str">
        <f t="shared" si="920"/>
        <v xml:space="preserve"> </v>
      </c>
      <c r="BP465" s="11" t="str">
        <f t="shared" si="921"/>
        <v xml:space="preserve"> </v>
      </c>
      <c r="BQ465" s="11" t="str">
        <f t="shared" si="922"/>
        <v>0</v>
      </c>
      <c r="BR465" s="25">
        <f t="shared" si="923"/>
        <v>0</v>
      </c>
      <c r="BS465" s="11" t="str">
        <f t="shared" si="924"/>
        <v>Not Present</v>
      </c>
      <c r="BT465" s="11" t="str">
        <f t="shared" si="925"/>
        <v>0</v>
      </c>
      <c r="BU465" s="12">
        <f t="shared" si="943"/>
        <v>1</v>
      </c>
      <c r="BV465" s="12">
        <f t="shared" si="944"/>
        <v>0</v>
      </c>
      <c r="BW465" s="12">
        <f t="shared" si="934"/>
        <v>1</v>
      </c>
      <c r="BX465" s="12">
        <f t="shared" si="945"/>
        <v>1</v>
      </c>
      <c r="BY465" s="11">
        <f t="shared" si="946"/>
        <v>1</v>
      </c>
      <c r="BZ465" s="11">
        <f t="shared" si="926"/>
        <v>1</v>
      </c>
      <c r="CA465" s="11">
        <f t="shared" si="927"/>
        <v>1</v>
      </c>
      <c r="CB465" s="11">
        <f t="shared" si="928"/>
        <v>2015</v>
      </c>
      <c r="CC465" s="11">
        <f t="shared" si="929"/>
        <v>1</v>
      </c>
      <c r="CD465" s="11" t="str">
        <f t="shared" si="930"/>
        <v>No</v>
      </c>
      <c r="CE465" s="11">
        <f t="shared" si="947"/>
        <v>0</v>
      </c>
      <c r="CF465" s="11">
        <f t="shared" si="948"/>
        <v>0</v>
      </c>
      <c r="CG465" s="11">
        <f t="shared" si="949"/>
        <v>1</v>
      </c>
      <c r="CH465" s="11">
        <f t="shared" si="950"/>
        <v>0</v>
      </c>
      <c r="CI465" s="11">
        <f t="shared" si="931"/>
        <v>1</v>
      </c>
      <c r="CJ465" s="11">
        <f t="shared" si="932"/>
        <v>1</v>
      </c>
    </row>
    <row r="466" spans="1:88" x14ac:dyDescent="0.3">
      <c r="A466" s="11">
        <f t="shared" si="863"/>
        <v>2017</v>
      </c>
      <c r="B466" s="11" t="str">
        <f t="shared" si="864"/>
        <v>22-04-2017 12:29:35 CEST</v>
      </c>
      <c r="C466" s="11" t="str">
        <f t="shared" si="865"/>
        <v>Rwanda</v>
      </c>
      <c r="D466" s="11" t="str">
        <f t="shared" si="866"/>
        <v>Rulindo</v>
      </c>
      <c r="E466" s="11" t="str">
        <f t="shared" si="867"/>
        <v>Murambi</v>
      </c>
      <c r="F466" s="11" t="str">
        <f t="shared" si="868"/>
        <v>Mugambazi</v>
      </c>
      <c r="G466" s="11" t="str">
        <f t="shared" si="869"/>
        <v>Amahoro</v>
      </c>
      <c r="H466" s="11" t="str">
        <f t="shared" si="870"/>
        <v/>
      </c>
      <c r="I466" s="11" t="str">
        <f t="shared" si="871"/>
        <v/>
      </c>
      <c r="J466" s="11" t="str">
        <f t="shared" si="872"/>
        <v>Nyakagezi</v>
      </c>
      <c r="K466" s="11">
        <f t="shared" si="873"/>
        <v>120</v>
      </c>
      <c r="L466" s="11">
        <f t="shared" si="935"/>
        <v>26296</v>
      </c>
      <c r="M466" s="11">
        <f t="shared" si="936"/>
        <v>1</v>
      </c>
      <c r="N466" s="11">
        <f t="shared" si="937"/>
        <v>26296</v>
      </c>
      <c r="O466" s="11">
        <f t="shared" si="874"/>
        <v>43</v>
      </c>
      <c r="P466" s="11">
        <f t="shared" si="875"/>
        <v>77</v>
      </c>
      <c r="Q466" s="13">
        <f t="shared" si="938"/>
        <v>0.35833333333333334</v>
      </c>
      <c r="R466" s="11">
        <f t="shared" si="939"/>
        <v>0</v>
      </c>
      <c r="S466" s="11">
        <f t="shared" si="876"/>
        <v>0</v>
      </c>
      <c r="T466" s="11">
        <f t="shared" si="877"/>
        <v>1</v>
      </c>
      <c r="U466" s="11" t="str">
        <f t="shared" si="878"/>
        <v>Piped Network -- Gravity Only</v>
      </c>
      <c r="V466" s="11">
        <f t="shared" si="879"/>
        <v>2017</v>
      </c>
      <c r="W466" s="11" t="str">
        <f t="shared" si="880"/>
        <v>Governement (District, Wasac) And Water For People</v>
      </c>
      <c r="X466" s="11" t="str">
        <f t="shared" si="881"/>
        <v>Spring</v>
      </c>
      <c r="Y466" s="11">
        <f t="shared" si="882"/>
        <v>1</v>
      </c>
      <c r="Z466" s="11">
        <f t="shared" si="883"/>
        <v>1</v>
      </c>
      <c r="AA466" s="11">
        <f t="shared" si="884"/>
        <v>1</v>
      </c>
      <c r="AB466" s="11" t="str">
        <f t="shared" si="885"/>
        <v>"Springbox" --Intake Structure At A Spring</v>
      </c>
      <c r="AC466" s="11">
        <f t="shared" si="886"/>
        <v>1</v>
      </c>
      <c r="AD466" s="11">
        <f t="shared" si="887"/>
        <v>2017</v>
      </c>
      <c r="AE466" s="11">
        <f t="shared" si="888"/>
        <v>2</v>
      </c>
      <c r="AF466" s="11">
        <f t="shared" si="889"/>
        <v>38</v>
      </c>
      <c r="AG466" s="12">
        <f t="shared" si="940"/>
        <v>45473.684210526313</v>
      </c>
      <c r="AH466" s="12">
        <f t="shared" si="941"/>
        <v>211.50550795593634</v>
      </c>
      <c r="AI466" s="11">
        <f t="shared" si="942"/>
        <v>1</v>
      </c>
      <c r="AJ466" s="11">
        <f t="shared" si="890"/>
        <v>0</v>
      </c>
      <c r="AK466" s="11" t="str">
        <f t="shared" si="891"/>
        <v xml:space="preserve"> </v>
      </c>
      <c r="AL466" s="11" t="str">
        <f t="shared" si="892"/>
        <v xml:space="preserve"> </v>
      </c>
      <c r="AM466" s="11" t="str">
        <f t="shared" si="893"/>
        <v xml:space="preserve"> </v>
      </c>
      <c r="AN466" s="11" t="str">
        <f t="shared" si="894"/>
        <v xml:space="preserve"> </v>
      </c>
      <c r="AO466" s="11">
        <f t="shared" si="895"/>
        <v>0</v>
      </c>
      <c r="AP466" s="11" t="str">
        <f t="shared" si="896"/>
        <v xml:space="preserve"> </v>
      </c>
      <c r="AQ466" s="11" t="str">
        <f t="shared" si="897"/>
        <v xml:space="preserve"> </v>
      </c>
      <c r="AR466" s="11" t="str">
        <f t="shared" si="898"/>
        <v xml:space="preserve"> </v>
      </c>
      <c r="AS466" s="11">
        <f t="shared" si="899"/>
        <v>0</v>
      </c>
      <c r="AT466" s="11" t="str">
        <f t="shared" si="900"/>
        <v xml:space="preserve"> </v>
      </c>
      <c r="AU466" s="11" t="str">
        <f t="shared" si="901"/>
        <v/>
      </c>
      <c r="AV466" s="11" t="str">
        <f t="shared" si="902"/>
        <v xml:space="preserve"> </v>
      </c>
      <c r="AW466" s="11" t="str">
        <f t="shared" si="903"/>
        <v xml:space="preserve"> </v>
      </c>
      <c r="AX466" s="11">
        <f t="shared" si="904"/>
        <v>0</v>
      </c>
      <c r="AY466" s="11" t="str">
        <f t="shared" si="905"/>
        <v xml:space="preserve"> </v>
      </c>
      <c r="AZ466" s="11" t="str">
        <f t="shared" si="906"/>
        <v xml:space="preserve"> </v>
      </c>
      <c r="BA466" s="11" t="str">
        <f t="shared" si="907"/>
        <v xml:space="preserve"> </v>
      </c>
      <c r="BB466" s="11" t="str">
        <f t="shared" si="908"/>
        <v xml:space="preserve"> </v>
      </c>
      <c r="BC466" s="11">
        <f t="shared" si="909"/>
        <v>0</v>
      </c>
      <c r="BD466" s="11" t="str">
        <f t="shared" si="910"/>
        <v xml:space="preserve"> </v>
      </c>
      <c r="BE466" s="11" t="str">
        <f t="shared" si="911"/>
        <v xml:space="preserve"> </v>
      </c>
      <c r="BF466" s="11" t="str">
        <f t="shared" si="912"/>
        <v xml:space="preserve"> </v>
      </c>
      <c r="BG466" s="11" t="str">
        <f t="shared" si="933"/>
        <v xml:space="preserve"> </v>
      </c>
      <c r="BH466" s="11" t="str">
        <f t="shared" si="913"/>
        <v xml:space="preserve"> </v>
      </c>
      <c r="BI466" s="11" t="str">
        <f t="shared" si="914"/>
        <v xml:space="preserve"> </v>
      </c>
      <c r="BJ466" s="11">
        <f t="shared" si="915"/>
        <v>0</v>
      </c>
      <c r="BK466" s="11" t="str">
        <f t="shared" si="916"/>
        <v/>
      </c>
      <c r="BL466" s="11" t="str">
        <f t="shared" si="917"/>
        <v xml:space="preserve"> </v>
      </c>
      <c r="BM466" s="11" t="str">
        <f t="shared" si="918"/>
        <v xml:space="preserve"> </v>
      </c>
      <c r="BN466" s="11" t="str">
        <f t="shared" si="919"/>
        <v xml:space="preserve"> </v>
      </c>
      <c r="BO466" s="11" t="str">
        <f t="shared" si="920"/>
        <v xml:space="preserve"> </v>
      </c>
      <c r="BP466" s="11" t="str">
        <f t="shared" si="921"/>
        <v xml:space="preserve"> </v>
      </c>
      <c r="BQ466" s="11" t="str">
        <f t="shared" si="922"/>
        <v>0</v>
      </c>
      <c r="BR466" s="25">
        <f t="shared" si="923"/>
        <v>0</v>
      </c>
      <c r="BS466" s="11" t="str">
        <f t="shared" si="924"/>
        <v>Not Present</v>
      </c>
      <c r="BT466" s="11" t="str">
        <f t="shared" si="925"/>
        <v>0</v>
      </c>
      <c r="BU466" s="12">
        <f t="shared" si="943"/>
        <v>1</v>
      </c>
      <c r="BV466" s="12">
        <f t="shared" si="944"/>
        <v>0</v>
      </c>
      <c r="BW466" s="12">
        <f t="shared" si="934"/>
        <v>1</v>
      </c>
      <c r="BX466" s="12">
        <f t="shared" si="945"/>
        <v>1</v>
      </c>
      <c r="BY466" s="11">
        <f t="shared" si="946"/>
        <v>1</v>
      </c>
      <c r="BZ466" s="11">
        <f t="shared" si="926"/>
        <v>1</v>
      </c>
      <c r="CA466" s="11">
        <f t="shared" si="927"/>
        <v>2</v>
      </c>
      <c r="CB466" s="11">
        <f t="shared" si="928"/>
        <v>2017</v>
      </c>
      <c r="CC466" s="11">
        <f t="shared" si="929"/>
        <v>3</v>
      </c>
      <c r="CD466" s="11" t="str">
        <f t="shared" si="930"/>
        <v>No</v>
      </c>
      <c r="CE466" s="11">
        <f t="shared" si="947"/>
        <v>0</v>
      </c>
      <c r="CF466" s="11">
        <f t="shared" si="948"/>
        <v>0</v>
      </c>
      <c r="CG466" s="11">
        <f t="shared" si="949"/>
        <v>1</v>
      </c>
      <c r="CH466" s="11">
        <f t="shared" si="950"/>
        <v>0</v>
      </c>
      <c r="CI466" s="11">
        <f t="shared" si="931"/>
        <v>0</v>
      </c>
      <c r="CJ466" s="11">
        <f t="shared" si="932"/>
        <v>3</v>
      </c>
    </row>
    <row r="467" spans="1:88" x14ac:dyDescent="0.3">
      <c r="A467" s="11">
        <f t="shared" si="863"/>
        <v>2017</v>
      </c>
      <c r="B467" s="11" t="str">
        <f t="shared" si="864"/>
        <v>23-03-2017 06:27:56 CET</v>
      </c>
      <c r="C467" s="11" t="str">
        <f t="shared" si="865"/>
        <v>Rwanda</v>
      </c>
      <c r="D467" s="11" t="str">
        <f t="shared" si="866"/>
        <v>Rulindo</v>
      </c>
      <c r="E467" s="11" t="str">
        <f t="shared" si="867"/>
        <v>Kisaro</v>
      </c>
      <c r="F467" s="11" t="str">
        <f t="shared" si="868"/>
        <v>Sayo</v>
      </c>
      <c r="G467" s="11" t="str">
        <f t="shared" si="869"/>
        <v>Rugarama</v>
      </c>
      <c r="H467" s="11" t="str">
        <f t="shared" si="870"/>
        <v/>
      </c>
      <c r="I467" s="11" t="str">
        <f t="shared" si="871"/>
        <v/>
      </c>
      <c r="J467" s="11" t="str">
        <f t="shared" si="872"/>
        <v>Kiruruma</v>
      </c>
      <c r="K467" s="11">
        <f t="shared" si="873"/>
        <v>109</v>
      </c>
      <c r="L467" s="11">
        <f t="shared" si="935"/>
        <v>8295</v>
      </c>
      <c r="M467" s="11">
        <f t="shared" si="936"/>
        <v>25</v>
      </c>
      <c r="N467" s="11">
        <f t="shared" si="937"/>
        <v>331.8</v>
      </c>
      <c r="O467" s="11">
        <f t="shared" si="874"/>
        <v>101</v>
      </c>
      <c r="P467" s="11">
        <f t="shared" si="875"/>
        <v>8</v>
      </c>
      <c r="Q467" s="13">
        <f t="shared" si="938"/>
        <v>0.92660550458715596</v>
      </c>
      <c r="R467" s="11">
        <f t="shared" si="939"/>
        <v>0</v>
      </c>
      <c r="S467" s="11">
        <f t="shared" si="876"/>
        <v>0</v>
      </c>
      <c r="T467" s="11">
        <f t="shared" si="877"/>
        <v>1</v>
      </c>
      <c r="U467" s="11" t="str">
        <f t="shared" si="878"/>
        <v>Piped Network With Pump</v>
      </c>
      <c r="V467" s="11">
        <f t="shared" si="879"/>
        <v>2014</v>
      </c>
      <c r="W467" s="11" t="str">
        <f t="shared" si="880"/>
        <v>Governement (District, Wasac) And Water For People</v>
      </c>
      <c r="X467" s="11" t="str">
        <f t="shared" si="881"/>
        <v>Groundwater (Well, Etc.)</v>
      </c>
      <c r="Y467" s="11">
        <f t="shared" si="882"/>
        <v>1</v>
      </c>
      <c r="Z467" s="11">
        <f t="shared" si="883"/>
        <v>1</v>
      </c>
      <c r="AA467" s="11">
        <f t="shared" si="884"/>
        <v>1</v>
      </c>
      <c r="AB467" s="11" t="str">
        <f t="shared" si="885"/>
        <v>"Springbox" --Intake Structure At A Spring</v>
      </c>
      <c r="AC467" s="11">
        <f t="shared" si="886"/>
        <v>1</v>
      </c>
      <c r="AD467" s="11">
        <f t="shared" si="887"/>
        <v>2014</v>
      </c>
      <c r="AE467" s="11">
        <f t="shared" si="888"/>
        <v>1</v>
      </c>
      <c r="AF467" s="11">
        <f t="shared" si="889"/>
        <v>3</v>
      </c>
      <c r="AG467" s="12">
        <f t="shared" si="940"/>
        <v>576000</v>
      </c>
      <c r="AH467" s="12">
        <f t="shared" si="941"/>
        <v>1140.5940594059407</v>
      </c>
      <c r="AI467" s="11">
        <f t="shared" si="942"/>
        <v>1</v>
      </c>
      <c r="AJ467" s="11">
        <f t="shared" si="890"/>
        <v>1</v>
      </c>
      <c r="AK467" s="11">
        <f t="shared" si="891"/>
        <v>3</v>
      </c>
      <c r="AL467" s="11">
        <f t="shared" si="892"/>
        <v>2014</v>
      </c>
      <c r="AM467" s="11">
        <f t="shared" si="893"/>
        <v>1</v>
      </c>
      <c r="AN467" s="11">
        <f t="shared" si="894"/>
        <v>9000</v>
      </c>
      <c r="AO467" s="11">
        <f t="shared" si="895"/>
        <v>1</v>
      </c>
      <c r="AP467" s="11">
        <f t="shared" si="896"/>
        <v>15</v>
      </c>
      <c r="AQ467" s="11">
        <f t="shared" si="897"/>
        <v>2014</v>
      </c>
      <c r="AR467" s="11">
        <f t="shared" si="898"/>
        <v>1</v>
      </c>
      <c r="AS467" s="11">
        <f t="shared" si="899"/>
        <v>1</v>
      </c>
      <c r="AT467" s="11">
        <f t="shared" si="900"/>
        <v>5</v>
      </c>
      <c r="AU467" s="11" t="str">
        <f t="shared" si="901"/>
        <v>Pressure Break Tank</v>
      </c>
      <c r="AV467" s="11">
        <f t="shared" si="902"/>
        <v>2014</v>
      </c>
      <c r="AW467" s="11">
        <f t="shared" si="903"/>
        <v>1</v>
      </c>
      <c r="AX467" s="11">
        <f t="shared" si="904"/>
        <v>1</v>
      </c>
      <c r="AY467" s="11">
        <f t="shared" si="905"/>
        <v>3</v>
      </c>
      <c r="AZ467" s="11">
        <f t="shared" si="906"/>
        <v>2014</v>
      </c>
      <c r="BA467" s="11">
        <f t="shared" si="907"/>
        <v>1</v>
      </c>
      <c r="BB467" s="11">
        <f t="shared" si="908"/>
        <v>4000</v>
      </c>
      <c r="BC467" s="11">
        <f t="shared" si="909"/>
        <v>1</v>
      </c>
      <c r="BD467" s="11">
        <f t="shared" si="910"/>
        <v>2</v>
      </c>
      <c r="BE467" s="11">
        <f t="shared" si="911"/>
        <v>2014</v>
      </c>
      <c r="BF467" s="11">
        <f t="shared" si="912"/>
        <v>1</v>
      </c>
      <c r="BG467" s="11">
        <f t="shared" si="933"/>
        <v>1</v>
      </c>
      <c r="BH467" s="11">
        <f t="shared" si="913"/>
        <v>2014</v>
      </c>
      <c r="BI467" s="11">
        <f t="shared" si="914"/>
        <v>1</v>
      </c>
      <c r="BJ467" s="11">
        <f t="shared" si="915"/>
        <v>0</v>
      </c>
      <c r="BK467" s="11" t="str">
        <f t="shared" si="916"/>
        <v/>
      </c>
      <c r="BL467" s="11" t="str">
        <f t="shared" si="917"/>
        <v xml:space="preserve"> </v>
      </c>
      <c r="BM467" s="11" t="str">
        <f t="shared" si="918"/>
        <v xml:space="preserve"> </v>
      </c>
      <c r="BN467" s="11" t="str">
        <f t="shared" si="919"/>
        <v xml:space="preserve"> </v>
      </c>
      <c r="BO467" s="11" t="str">
        <f t="shared" si="920"/>
        <v xml:space="preserve"> </v>
      </c>
      <c r="BP467" s="11" t="str">
        <f t="shared" si="921"/>
        <v xml:space="preserve"> </v>
      </c>
      <c r="BQ467" s="11" t="str">
        <f t="shared" si="922"/>
        <v>0</v>
      </c>
      <c r="BR467" s="25">
        <f t="shared" si="923"/>
        <v>0</v>
      </c>
      <c r="BS467" s="11" t="str">
        <f t="shared" si="924"/>
        <v>Not Present</v>
      </c>
      <c r="BT467" s="11" t="str">
        <f t="shared" si="925"/>
        <v>0</v>
      </c>
      <c r="BU467" s="12">
        <f t="shared" si="943"/>
        <v>1</v>
      </c>
      <c r="BV467" s="12">
        <f t="shared" si="944"/>
        <v>0</v>
      </c>
      <c r="BW467" s="12">
        <f t="shared" si="934"/>
        <v>1</v>
      </c>
      <c r="BX467" s="12">
        <f t="shared" si="945"/>
        <v>1</v>
      </c>
      <c r="BY467" s="11">
        <f t="shared" si="946"/>
        <v>1</v>
      </c>
      <c r="BZ467" s="11">
        <f t="shared" si="926"/>
        <v>1</v>
      </c>
      <c r="CA467" s="11">
        <f t="shared" si="927"/>
        <v>2</v>
      </c>
      <c r="CB467" s="11">
        <f t="shared" si="928"/>
        <v>2014</v>
      </c>
      <c r="CC467" s="11">
        <f t="shared" si="929"/>
        <v>3</v>
      </c>
      <c r="CD467" s="11" t="str">
        <f t="shared" si="930"/>
        <v>No</v>
      </c>
      <c r="CE467" s="11">
        <f t="shared" si="947"/>
        <v>0</v>
      </c>
      <c r="CF467" s="11">
        <f t="shared" si="948"/>
        <v>0</v>
      </c>
      <c r="CG467" s="11">
        <f t="shared" si="949"/>
        <v>1</v>
      </c>
      <c r="CH467" s="11">
        <f t="shared" si="950"/>
        <v>0</v>
      </c>
      <c r="CI467" s="11">
        <f t="shared" si="931"/>
        <v>1</v>
      </c>
      <c r="CJ467" s="11">
        <f t="shared" si="932"/>
        <v>2</v>
      </c>
    </row>
    <row r="468" spans="1:88" x14ac:dyDescent="0.3">
      <c r="A468" s="11">
        <f t="shared" si="863"/>
        <v>2017</v>
      </c>
      <c r="B468" s="11" t="str">
        <f t="shared" si="864"/>
        <v>25-03-2017 20:47:24 CET</v>
      </c>
      <c r="C468" s="11" t="str">
        <f t="shared" si="865"/>
        <v>Rwanda</v>
      </c>
      <c r="D468" s="11" t="str">
        <f t="shared" si="866"/>
        <v>Rulindo</v>
      </c>
      <c r="E468" s="11" t="str">
        <f t="shared" si="867"/>
        <v>Buyoga</v>
      </c>
      <c r="F468" s="11" t="str">
        <f t="shared" si="868"/>
        <v>Butare</v>
      </c>
      <c r="G468" s="11" t="str">
        <f t="shared" si="869"/>
        <v>Giko</v>
      </c>
      <c r="H468" s="11" t="str">
        <f t="shared" si="870"/>
        <v/>
      </c>
      <c r="I468" s="11" t="str">
        <f t="shared" si="871"/>
        <v/>
      </c>
      <c r="J468" s="11" t="str">
        <f t="shared" si="872"/>
        <v>Kiduha-muyanza</v>
      </c>
      <c r="K468" s="11">
        <f t="shared" si="873"/>
        <v>115</v>
      </c>
      <c r="L468" s="11">
        <f t="shared" si="935"/>
        <v>0</v>
      </c>
      <c r="M468" s="11">
        <f t="shared" si="936"/>
        <v>1</v>
      </c>
      <c r="N468" s="11">
        <f t="shared" si="937"/>
        <v>0</v>
      </c>
      <c r="O468" s="11">
        <f t="shared" si="874"/>
        <v>100</v>
      </c>
      <c r="P468" s="11">
        <f t="shared" si="875"/>
        <v>15</v>
      </c>
      <c r="Q468" s="13">
        <f t="shared" si="938"/>
        <v>0.86956521739130432</v>
      </c>
      <c r="R468" s="11">
        <f t="shared" si="939"/>
        <v>0</v>
      </c>
      <c r="S468" s="11">
        <f t="shared" si="876"/>
        <v>1</v>
      </c>
      <c r="T468" s="11">
        <f t="shared" si="877"/>
        <v>1</v>
      </c>
      <c r="U468" s="11" t="str">
        <f t="shared" si="878"/>
        <v>Piped Network -- Gravity Only</v>
      </c>
      <c r="V468" s="11">
        <f t="shared" si="879"/>
        <v>2007</v>
      </c>
      <c r="W468" s="11" t="str">
        <f t="shared" si="880"/>
        <v>Italians(Lake Angels)</v>
      </c>
      <c r="X468" s="11" t="str">
        <f t="shared" si="881"/>
        <v>Spring</v>
      </c>
      <c r="Y468" s="11">
        <f t="shared" si="882"/>
        <v>1</v>
      </c>
      <c r="Z468" s="11">
        <f t="shared" si="883"/>
        <v>0</v>
      </c>
      <c r="AA468" s="11">
        <f t="shared" si="884"/>
        <v>1</v>
      </c>
      <c r="AB468" s="11" t="str">
        <f t="shared" si="885"/>
        <v>"Springbox" --Intake Structure At A Spring</v>
      </c>
      <c r="AC468" s="11">
        <f t="shared" si="886"/>
        <v>1</v>
      </c>
      <c r="AD468" s="11">
        <f t="shared" si="887"/>
        <v>2014</v>
      </c>
      <c r="AE468" s="11">
        <f t="shared" si="888"/>
        <v>1</v>
      </c>
      <c r="AF468" s="11">
        <f t="shared" si="889"/>
        <v>20</v>
      </c>
      <c r="AG468" s="12">
        <f t="shared" si="940"/>
        <v>86400</v>
      </c>
      <c r="AH468" s="12">
        <f t="shared" si="941"/>
        <v>172.8</v>
      </c>
      <c r="AI468" s="11">
        <f t="shared" si="942"/>
        <v>1</v>
      </c>
      <c r="AJ468" s="11">
        <f t="shared" si="890"/>
        <v>1</v>
      </c>
      <c r="AK468" s="11">
        <f t="shared" si="891"/>
        <v>1</v>
      </c>
      <c r="AL468" s="11">
        <f t="shared" si="892"/>
        <v>2014</v>
      </c>
      <c r="AM468" s="11">
        <f t="shared" si="893"/>
        <v>1</v>
      </c>
      <c r="AN468" s="11">
        <f t="shared" si="894"/>
        <v>2200</v>
      </c>
      <c r="AO468" s="11">
        <f t="shared" si="895"/>
        <v>1</v>
      </c>
      <c r="AP468" s="11">
        <f t="shared" si="896"/>
        <v>3</v>
      </c>
      <c r="AQ468" s="11">
        <f t="shared" si="897"/>
        <v>2007</v>
      </c>
      <c r="AR468" s="11">
        <f t="shared" si="898"/>
        <v>2</v>
      </c>
      <c r="AS468" s="11">
        <f t="shared" si="899"/>
        <v>0</v>
      </c>
      <c r="AT468" s="11" t="str">
        <f t="shared" si="900"/>
        <v xml:space="preserve"> </v>
      </c>
      <c r="AU468" s="11" t="str">
        <f t="shared" si="901"/>
        <v/>
      </c>
      <c r="AV468" s="11" t="str">
        <f t="shared" si="902"/>
        <v xml:space="preserve"> </v>
      </c>
      <c r="AW468" s="11" t="str">
        <f t="shared" si="903"/>
        <v xml:space="preserve"> </v>
      </c>
      <c r="AX468" s="11">
        <f t="shared" si="904"/>
        <v>1</v>
      </c>
      <c r="AY468" s="11">
        <f t="shared" si="905"/>
        <v>1</v>
      </c>
      <c r="AZ468" s="11">
        <f t="shared" si="906"/>
        <v>2007</v>
      </c>
      <c r="BA468" s="11">
        <f t="shared" si="907"/>
        <v>2</v>
      </c>
      <c r="BB468" s="11">
        <f t="shared" si="908"/>
        <v>1000</v>
      </c>
      <c r="BC468" s="11">
        <f t="shared" si="909"/>
        <v>0</v>
      </c>
      <c r="BD468" s="11" t="str">
        <f t="shared" si="910"/>
        <v xml:space="preserve"> </v>
      </c>
      <c r="BE468" s="11" t="str">
        <f t="shared" si="911"/>
        <v xml:space="preserve"> </v>
      </c>
      <c r="BF468" s="11" t="str">
        <f t="shared" si="912"/>
        <v xml:space="preserve"> </v>
      </c>
      <c r="BG468" s="11" t="str">
        <f t="shared" si="933"/>
        <v xml:space="preserve"> </v>
      </c>
      <c r="BH468" s="11" t="str">
        <f t="shared" si="913"/>
        <v xml:space="preserve"> </v>
      </c>
      <c r="BI468" s="11" t="str">
        <f t="shared" si="914"/>
        <v xml:space="preserve"> </v>
      </c>
      <c r="BJ468" s="11">
        <f t="shared" si="915"/>
        <v>0</v>
      </c>
      <c r="BK468" s="11" t="str">
        <f t="shared" si="916"/>
        <v/>
      </c>
      <c r="BL468" s="11" t="str">
        <f t="shared" si="917"/>
        <v xml:space="preserve"> </v>
      </c>
      <c r="BM468" s="11" t="str">
        <f t="shared" si="918"/>
        <v xml:space="preserve"> </v>
      </c>
      <c r="BN468" s="11" t="str">
        <f t="shared" si="919"/>
        <v xml:space="preserve"> </v>
      </c>
      <c r="BO468" s="11" t="str">
        <f t="shared" si="920"/>
        <v xml:space="preserve"> </v>
      </c>
      <c r="BP468" s="11" t="str">
        <f t="shared" si="921"/>
        <v xml:space="preserve"> </v>
      </c>
      <c r="BQ468" s="11" t="str">
        <f t="shared" si="922"/>
        <v>0</v>
      </c>
      <c r="BR468" s="25">
        <f t="shared" si="923"/>
        <v>0</v>
      </c>
      <c r="BS468" s="11" t="str">
        <f t="shared" si="924"/>
        <v>Not Present</v>
      </c>
      <c r="BT468" s="11" t="str">
        <f t="shared" si="925"/>
        <v>0</v>
      </c>
      <c r="BU468" s="12">
        <f t="shared" si="943"/>
        <v>1</v>
      </c>
      <c r="BV468" s="12">
        <f t="shared" si="944"/>
        <v>0</v>
      </c>
      <c r="BW468" s="12">
        <f t="shared" si="934"/>
        <v>1</v>
      </c>
      <c r="BX468" s="12">
        <f t="shared" si="945"/>
        <v>1</v>
      </c>
      <c r="BY468" s="11">
        <f t="shared" si="946"/>
        <v>1</v>
      </c>
      <c r="BZ468" s="11">
        <f t="shared" si="926"/>
        <v>1</v>
      </c>
      <c r="CA468" s="11">
        <f t="shared" si="927"/>
        <v>1</v>
      </c>
      <c r="CB468" s="11">
        <f t="shared" si="928"/>
        <v>2014</v>
      </c>
      <c r="CC468" s="11">
        <f t="shared" si="929"/>
        <v>1</v>
      </c>
      <c r="CD468" s="11" t="str">
        <f t="shared" si="930"/>
        <v>No</v>
      </c>
      <c r="CE468" s="11">
        <f t="shared" si="947"/>
        <v>0</v>
      </c>
      <c r="CF468" s="11">
        <f t="shared" si="948"/>
        <v>0</v>
      </c>
      <c r="CG468" s="11">
        <f t="shared" si="949"/>
        <v>1</v>
      </c>
      <c r="CH468" s="11">
        <f t="shared" si="950"/>
        <v>0</v>
      </c>
      <c r="CI468" s="11">
        <f t="shared" si="931"/>
        <v>1</v>
      </c>
      <c r="CJ468" s="11">
        <f t="shared" si="932"/>
        <v>1</v>
      </c>
    </row>
    <row r="469" spans="1:88" x14ac:dyDescent="0.3">
      <c r="A469" s="11">
        <f t="shared" si="863"/>
        <v>2017</v>
      </c>
      <c r="B469" s="11" t="str">
        <f t="shared" si="864"/>
        <v>04-06-2017 13:25:17 CEST</v>
      </c>
      <c r="C469" s="11" t="str">
        <f t="shared" si="865"/>
        <v>Rwanda</v>
      </c>
      <c r="D469" s="11" t="str">
        <f t="shared" si="866"/>
        <v>Rulindo</v>
      </c>
      <c r="E469" s="11" t="str">
        <f t="shared" si="867"/>
        <v>Kisaro</v>
      </c>
      <c r="F469" s="11" t="str">
        <f t="shared" si="868"/>
        <v>Kamushenyi</v>
      </c>
      <c r="G469" s="11" t="str">
        <f t="shared" si="869"/>
        <v>Kabeza</v>
      </c>
      <c r="H469" s="11" t="str">
        <f t="shared" si="870"/>
        <v/>
      </c>
      <c r="I469" s="11" t="str">
        <f t="shared" si="871"/>
        <v/>
      </c>
      <c r="J469" s="11" t="str">
        <f t="shared" si="872"/>
        <v>gahama</v>
      </c>
      <c r="K469" s="11">
        <f t="shared" si="873"/>
        <v>92</v>
      </c>
      <c r="L469" s="11">
        <f t="shared" si="935"/>
        <v>10234</v>
      </c>
      <c r="M469" s="11">
        <f t="shared" si="936"/>
        <v>11</v>
      </c>
      <c r="N469" s="11">
        <f t="shared" si="937"/>
        <v>930.36363636363637</v>
      </c>
      <c r="O469" s="11">
        <f t="shared" si="874"/>
        <v>80</v>
      </c>
      <c r="P469" s="11">
        <f t="shared" si="875"/>
        <v>12</v>
      </c>
      <c r="Q469" s="13">
        <f t="shared" si="938"/>
        <v>0.86956521739130432</v>
      </c>
      <c r="R469" s="11">
        <f t="shared" si="939"/>
        <v>0</v>
      </c>
      <c r="S469" s="11">
        <f t="shared" si="876"/>
        <v>0</v>
      </c>
      <c r="T469" s="11">
        <f t="shared" si="877"/>
        <v>1</v>
      </c>
      <c r="U469" s="11" t="str">
        <f t="shared" si="878"/>
        <v>Piped Network With Pump</v>
      </c>
      <c r="V469" s="11">
        <f t="shared" si="879"/>
        <v>2012</v>
      </c>
      <c r="W469" s="11" t="str">
        <f t="shared" si="880"/>
        <v>Gouverment</v>
      </c>
      <c r="X469" s="11" t="str">
        <f t="shared" si="881"/>
        <v>Spring</v>
      </c>
      <c r="Y469" s="11">
        <f t="shared" si="882"/>
        <v>1</v>
      </c>
      <c r="Z469" s="11">
        <f t="shared" si="883"/>
        <v>1</v>
      </c>
      <c r="AA469" s="11">
        <f t="shared" si="884"/>
        <v>1</v>
      </c>
      <c r="AB469" s="11" t="str">
        <f t="shared" si="885"/>
        <v>"Springbox" --Intake Structure At A Spring</v>
      </c>
      <c r="AC469" s="11">
        <f t="shared" si="886"/>
        <v>2</v>
      </c>
      <c r="AD469" s="11">
        <f t="shared" si="887"/>
        <v>2012</v>
      </c>
      <c r="AE469" s="11">
        <f t="shared" si="888"/>
        <v>1</v>
      </c>
      <c r="AF469" s="11">
        <f t="shared" si="889"/>
        <v>65</v>
      </c>
      <c r="AG469" s="12">
        <f t="shared" si="940"/>
        <v>26584.615384615387</v>
      </c>
      <c r="AH469" s="12">
        <f t="shared" si="941"/>
        <v>66.461538461538467</v>
      </c>
      <c r="AI469" s="11">
        <f t="shared" si="942"/>
        <v>1</v>
      </c>
      <c r="AJ469" s="11">
        <f t="shared" si="890"/>
        <v>1</v>
      </c>
      <c r="AK469" s="11">
        <f t="shared" si="891"/>
        <v>2</v>
      </c>
      <c r="AL469" s="11">
        <f t="shared" si="892"/>
        <v>2012</v>
      </c>
      <c r="AM469" s="11">
        <f t="shared" si="893"/>
        <v>1</v>
      </c>
      <c r="AN469" s="11">
        <f t="shared" si="894"/>
        <v>30000</v>
      </c>
      <c r="AO469" s="11">
        <f t="shared" si="895"/>
        <v>1</v>
      </c>
      <c r="AP469" s="11">
        <f t="shared" si="896"/>
        <v>7</v>
      </c>
      <c r="AQ469" s="11">
        <f t="shared" si="897"/>
        <v>2012</v>
      </c>
      <c r="AR469" s="11">
        <f t="shared" si="898"/>
        <v>1</v>
      </c>
      <c r="AS469" s="11">
        <f t="shared" si="899"/>
        <v>1</v>
      </c>
      <c r="AT469" s="11">
        <f t="shared" si="900"/>
        <v>14</v>
      </c>
      <c r="AU469" s="11" t="str">
        <f t="shared" si="901"/>
        <v>Pressure Break Tank|Distribution Chamber|Washout,Air Release</v>
      </c>
      <c r="AV469" s="11">
        <f t="shared" si="902"/>
        <v>2012</v>
      </c>
      <c r="AW469" s="11">
        <f t="shared" si="903"/>
        <v>1</v>
      </c>
      <c r="AX469" s="11">
        <f t="shared" si="904"/>
        <v>1</v>
      </c>
      <c r="AY469" s="11">
        <f t="shared" si="905"/>
        <v>2</v>
      </c>
      <c r="AZ469" s="11">
        <f t="shared" si="906"/>
        <v>2012</v>
      </c>
      <c r="BA469" s="11">
        <f t="shared" si="907"/>
        <v>1</v>
      </c>
      <c r="BB469" s="11">
        <f t="shared" si="908"/>
        <v>30000</v>
      </c>
      <c r="BC469" s="11">
        <f t="shared" si="909"/>
        <v>1</v>
      </c>
      <c r="BD469" s="11">
        <f t="shared" si="910"/>
        <v>2</v>
      </c>
      <c r="BE469" s="11">
        <f t="shared" si="911"/>
        <v>2012</v>
      </c>
      <c r="BF469" s="11">
        <f t="shared" si="912"/>
        <v>1</v>
      </c>
      <c r="BG469" s="11">
        <f t="shared" si="933"/>
        <v>1</v>
      </c>
      <c r="BH469" s="11">
        <f t="shared" si="913"/>
        <v>2012</v>
      </c>
      <c r="BI469" s="11">
        <f t="shared" si="914"/>
        <v>1</v>
      </c>
      <c r="BJ469" s="11">
        <f t="shared" si="915"/>
        <v>0</v>
      </c>
      <c r="BK469" s="11" t="str">
        <f t="shared" si="916"/>
        <v/>
      </c>
      <c r="BL469" s="11" t="str">
        <f t="shared" si="917"/>
        <v xml:space="preserve"> </v>
      </c>
      <c r="BM469" s="11" t="str">
        <f t="shared" si="918"/>
        <v xml:space="preserve"> </v>
      </c>
      <c r="BN469" s="11" t="str">
        <f t="shared" si="919"/>
        <v xml:space="preserve"> </v>
      </c>
      <c r="BO469" s="11" t="str">
        <f t="shared" si="920"/>
        <v xml:space="preserve"> </v>
      </c>
      <c r="BP469" s="11" t="str">
        <f t="shared" si="921"/>
        <v xml:space="preserve"> </v>
      </c>
      <c r="BQ469" s="11" t="str">
        <f t="shared" si="922"/>
        <v>0</v>
      </c>
      <c r="BR469" s="25">
        <f t="shared" si="923"/>
        <v>0</v>
      </c>
      <c r="BS469" s="11" t="str">
        <f t="shared" si="924"/>
        <v>Not Present</v>
      </c>
      <c r="BT469" s="11" t="str">
        <f t="shared" si="925"/>
        <v>0</v>
      </c>
      <c r="BU469" s="12">
        <f t="shared" si="943"/>
        <v>1</v>
      </c>
      <c r="BV469" s="12">
        <f t="shared" si="944"/>
        <v>0</v>
      </c>
      <c r="BW469" s="12">
        <f t="shared" si="934"/>
        <v>1</v>
      </c>
      <c r="BX469" s="12">
        <f t="shared" si="945"/>
        <v>1</v>
      </c>
      <c r="BY469" s="11">
        <f t="shared" si="946"/>
        <v>1</v>
      </c>
      <c r="BZ469" s="11">
        <f t="shared" si="926"/>
        <v>1</v>
      </c>
      <c r="CA469" s="11">
        <f t="shared" si="927"/>
        <v>1</v>
      </c>
      <c r="CB469" s="11">
        <f t="shared" si="928"/>
        <v>2012</v>
      </c>
      <c r="CC469" s="11">
        <f t="shared" si="929"/>
        <v>2</v>
      </c>
      <c r="CD469" s="11" t="str">
        <f t="shared" si="930"/>
        <v>No</v>
      </c>
      <c r="CE469" s="11">
        <f t="shared" si="947"/>
        <v>0</v>
      </c>
      <c r="CF469" s="11">
        <f t="shared" si="948"/>
        <v>0</v>
      </c>
      <c r="CG469" s="11">
        <f t="shared" si="949"/>
        <v>1</v>
      </c>
      <c r="CH469" s="11">
        <f t="shared" si="950"/>
        <v>0</v>
      </c>
      <c r="CI469" s="11">
        <f t="shared" si="931"/>
        <v>1</v>
      </c>
      <c r="CJ469" s="11">
        <f t="shared" si="932"/>
        <v>1</v>
      </c>
    </row>
    <row r="470" spans="1:88" x14ac:dyDescent="0.3">
      <c r="A470" s="11">
        <f t="shared" si="863"/>
        <v>2017</v>
      </c>
      <c r="B470" s="11" t="str">
        <f t="shared" si="864"/>
        <v>11-03-2017 20:03:15 CET</v>
      </c>
      <c r="C470" s="11" t="str">
        <f t="shared" si="865"/>
        <v>Rwanda</v>
      </c>
      <c r="D470" s="11" t="str">
        <f t="shared" si="866"/>
        <v>Rulindo</v>
      </c>
      <c r="E470" s="11" t="str">
        <f t="shared" si="867"/>
        <v>Base</v>
      </c>
      <c r="F470" s="11" t="str">
        <f t="shared" si="868"/>
        <v>Rwamahwa</v>
      </c>
      <c r="G470" s="11" t="str">
        <f t="shared" si="869"/>
        <v>Cyondo</v>
      </c>
      <c r="H470" s="11" t="str">
        <f t="shared" si="870"/>
        <v/>
      </c>
      <c r="I470" s="11" t="str">
        <f t="shared" si="871"/>
        <v/>
      </c>
      <c r="J470" s="11" t="str">
        <f t="shared" si="872"/>
        <v>Ruramba</v>
      </c>
      <c r="K470" s="11">
        <f t="shared" si="873"/>
        <v>173</v>
      </c>
      <c r="L470" s="11">
        <f t="shared" si="935"/>
        <v>1564</v>
      </c>
      <c r="M470" s="11">
        <f t="shared" si="936"/>
        <v>4</v>
      </c>
      <c r="N470" s="11">
        <f t="shared" si="937"/>
        <v>391</v>
      </c>
      <c r="O470" s="11">
        <f t="shared" si="874"/>
        <v>140</v>
      </c>
      <c r="P470" s="11">
        <f t="shared" si="875"/>
        <v>33</v>
      </c>
      <c r="Q470" s="13">
        <f t="shared" si="938"/>
        <v>0.80924855491329484</v>
      </c>
      <c r="R470" s="11">
        <f t="shared" si="939"/>
        <v>0</v>
      </c>
      <c r="S470" s="11">
        <f t="shared" si="876"/>
        <v>0</v>
      </c>
      <c r="T470" s="11">
        <f t="shared" si="877"/>
        <v>1</v>
      </c>
      <c r="U470" s="11" t="str">
        <f t="shared" si="878"/>
        <v>Piped Network -- Gravity Only</v>
      </c>
      <c r="V470" s="11">
        <f t="shared" si="879"/>
        <v>2016</v>
      </c>
      <c r="W470" s="11" t="str">
        <f t="shared" si="880"/>
        <v>Governement (District, Wasac) And Water For People</v>
      </c>
      <c r="X470" s="11" t="str">
        <f t="shared" si="881"/>
        <v>Spring</v>
      </c>
      <c r="Y470" s="11">
        <f t="shared" si="882"/>
        <v>1</v>
      </c>
      <c r="Z470" s="11">
        <f t="shared" si="883"/>
        <v>1</v>
      </c>
      <c r="AA470" s="11">
        <f t="shared" si="884"/>
        <v>1</v>
      </c>
      <c r="AB470" s="11" t="str">
        <f t="shared" si="885"/>
        <v>"Springbox" --Intake Structure At A Spring</v>
      </c>
      <c r="AC470" s="11">
        <f t="shared" si="886"/>
        <v>1</v>
      </c>
      <c r="AD470" s="11">
        <f t="shared" si="887"/>
        <v>2016</v>
      </c>
      <c r="AE470" s="11">
        <f t="shared" si="888"/>
        <v>1</v>
      </c>
      <c r="AF470" s="11">
        <f t="shared" si="889"/>
        <v>60</v>
      </c>
      <c r="AG470" s="12">
        <f t="shared" si="940"/>
        <v>28800</v>
      </c>
      <c r="AH470" s="12">
        <f t="shared" si="941"/>
        <v>41.142857142857146</v>
      </c>
      <c r="AI470" s="11">
        <f t="shared" si="942"/>
        <v>1</v>
      </c>
      <c r="AJ470" s="11">
        <f t="shared" si="890"/>
        <v>1</v>
      </c>
      <c r="AK470" s="11">
        <f t="shared" si="891"/>
        <v>1</v>
      </c>
      <c r="AL470" s="11">
        <f t="shared" si="892"/>
        <v>2016</v>
      </c>
      <c r="AM470" s="11">
        <f t="shared" si="893"/>
        <v>1</v>
      </c>
      <c r="AN470" s="11">
        <f t="shared" si="894"/>
        <v>4500</v>
      </c>
      <c r="AO470" s="11">
        <f t="shared" si="895"/>
        <v>1</v>
      </c>
      <c r="AP470" s="11">
        <f t="shared" si="896"/>
        <v>2</v>
      </c>
      <c r="AQ470" s="11">
        <f t="shared" si="897"/>
        <v>2016</v>
      </c>
      <c r="AR470" s="11">
        <f t="shared" si="898"/>
        <v>1</v>
      </c>
      <c r="AS470" s="11">
        <f t="shared" si="899"/>
        <v>1</v>
      </c>
      <c r="AT470" s="11">
        <f t="shared" si="900"/>
        <v>2</v>
      </c>
      <c r="AU470" s="11" t="str">
        <f t="shared" si="901"/>
        <v>Sedimentation Tank</v>
      </c>
      <c r="AV470" s="11">
        <f t="shared" si="902"/>
        <v>2016</v>
      </c>
      <c r="AW470" s="11">
        <f t="shared" si="903"/>
        <v>1</v>
      </c>
      <c r="AX470" s="11">
        <f t="shared" si="904"/>
        <v>0</v>
      </c>
      <c r="AY470" s="11" t="str">
        <f t="shared" si="905"/>
        <v xml:space="preserve"> </v>
      </c>
      <c r="AZ470" s="11" t="str">
        <f t="shared" si="906"/>
        <v xml:space="preserve"> </v>
      </c>
      <c r="BA470" s="11" t="str">
        <f t="shared" si="907"/>
        <v xml:space="preserve"> </v>
      </c>
      <c r="BB470" s="11" t="str">
        <f t="shared" si="908"/>
        <v xml:space="preserve"> </v>
      </c>
      <c r="BC470" s="11">
        <f t="shared" si="909"/>
        <v>0</v>
      </c>
      <c r="BD470" s="11" t="str">
        <f t="shared" si="910"/>
        <v xml:space="preserve"> </v>
      </c>
      <c r="BE470" s="11" t="str">
        <f t="shared" si="911"/>
        <v xml:space="preserve"> </v>
      </c>
      <c r="BF470" s="11" t="str">
        <f t="shared" si="912"/>
        <v xml:space="preserve"> </v>
      </c>
      <c r="BG470" s="11" t="str">
        <f t="shared" si="933"/>
        <v xml:space="preserve"> </v>
      </c>
      <c r="BH470" s="11" t="str">
        <f t="shared" si="913"/>
        <v xml:space="preserve"> </v>
      </c>
      <c r="BI470" s="11" t="str">
        <f t="shared" si="914"/>
        <v xml:space="preserve"> </v>
      </c>
      <c r="BJ470" s="11">
        <f t="shared" si="915"/>
        <v>0</v>
      </c>
      <c r="BK470" s="11" t="str">
        <f t="shared" si="916"/>
        <v/>
      </c>
      <c r="BL470" s="11" t="str">
        <f t="shared" si="917"/>
        <v xml:space="preserve"> </v>
      </c>
      <c r="BM470" s="11" t="str">
        <f t="shared" si="918"/>
        <v xml:space="preserve"> </v>
      </c>
      <c r="BN470" s="11" t="str">
        <f t="shared" si="919"/>
        <v xml:space="preserve"> </v>
      </c>
      <c r="BO470" s="11" t="str">
        <f t="shared" si="920"/>
        <v xml:space="preserve"> </v>
      </c>
      <c r="BP470" s="11" t="str">
        <f t="shared" si="921"/>
        <v xml:space="preserve"> </v>
      </c>
      <c r="BQ470" s="11" t="str">
        <f t="shared" si="922"/>
        <v>0</v>
      </c>
      <c r="BR470" s="25">
        <f t="shared" si="923"/>
        <v>0</v>
      </c>
      <c r="BS470" s="11" t="str">
        <f t="shared" si="924"/>
        <v>Not Present</v>
      </c>
      <c r="BT470" s="11" t="str">
        <f t="shared" si="925"/>
        <v>0</v>
      </c>
      <c r="BU470" s="12">
        <f t="shared" si="943"/>
        <v>1</v>
      </c>
      <c r="BV470" s="12">
        <f t="shared" si="944"/>
        <v>0</v>
      </c>
      <c r="BW470" s="12">
        <f t="shared" si="934"/>
        <v>1</v>
      </c>
      <c r="BX470" s="12">
        <f t="shared" si="945"/>
        <v>1</v>
      </c>
      <c r="BY470" s="11">
        <f t="shared" si="946"/>
        <v>1</v>
      </c>
      <c r="BZ470" s="11">
        <f t="shared" si="926"/>
        <v>1</v>
      </c>
      <c r="CA470" s="11">
        <f t="shared" si="927"/>
        <v>1</v>
      </c>
      <c r="CB470" s="11">
        <f t="shared" si="928"/>
        <v>2016</v>
      </c>
      <c r="CC470" s="11">
        <f t="shared" si="929"/>
        <v>2</v>
      </c>
      <c r="CD470" s="11" t="str">
        <f t="shared" si="930"/>
        <v>No</v>
      </c>
      <c r="CE470" s="11">
        <f t="shared" si="947"/>
        <v>0</v>
      </c>
      <c r="CF470" s="11">
        <f t="shared" si="948"/>
        <v>0</v>
      </c>
      <c r="CG470" s="11">
        <f t="shared" si="949"/>
        <v>1</v>
      </c>
      <c r="CH470" s="11">
        <f t="shared" si="950"/>
        <v>0</v>
      </c>
      <c r="CI470" s="11">
        <f t="shared" si="931"/>
        <v>1</v>
      </c>
      <c r="CJ470" s="11">
        <f t="shared" si="932"/>
        <v>2</v>
      </c>
    </row>
    <row r="471" spans="1:88" x14ac:dyDescent="0.3">
      <c r="A471" s="11">
        <f t="shared" si="863"/>
        <v>2017</v>
      </c>
      <c r="B471" s="11" t="str">
        <f t="shared" si="864"/>
        <v>06-06-2017 15:05:12 CEST</v>
      </c>
      <c r="C471" s="11" t="str">
        <f t="shared" si="865"/>
        <v>Rwanda</v>
      </c>
      <c r="D471" s="11" t="str">
        <f t="shared" si="866"/>
        <v>Rulindo</v>
      </c>
      <c r="E471" s="11" t="str">
        <f t="shared" si="867"/>
        <v>Kisaro</v>
      </c>
      <c r="F471" s="11" t="str">
        <f t="shared" si="868"/>
        <v>Gitatsa</v>
      </c>
      <c r="G471" s="11" t="str">
        <f t="shared" si="869"/>
        <v>Ndago</v>
      </c>
      <c r="H471" s="11" t="str">
        <f t="shared" si="870"/>
        <v/>
      </c>
      <c r="I471" s="11" t="str">
        <f t="shared" si="871"/>
        <v/>
      </c>
      <c r="J471" s="11" t="str">
        <f t="shared" si="872"/>
        <v>gahama</v>
      </c>
      <c r="K471" s="11">
        <f t="shared" si="873"/>
        <v>148</v>
      </c>
      <c r="L471" s="11">
        <f t="shared" si="935"/>
        <v>10234</v>
      </c>
      <c r="M471" s="11">
        <f t="shared" si="936"/>
        <v>11</v>
      </c>
      <c r="N471" s="11">
        <f t="shared" si="937"/>
        <v>930.36363636363637</v>
      </c>
      <c r="O471" s="11">
        <f t="shared" si="874"/>
        <v>40</v>
      </c>
      <c r="P471" s="11">
        <f t="shared" si="875"/>
        <v>108</v>
      </c>
      <c r="Q471" s="13">
        <f t="shared" si="938"/>
        <v>0.27027027027027029</v>
      </c>
      <c r="R471" s="11">
        <f t="shared" si="939"/>
        <v>0</v>
      </c>
      <c r="S471" s="11">
        <f t="shared" si="876"/>
        <v>0</v>
      </c>
      <c r="T471" s="11">
        <f t="shared" si="877"/>
        <v>1</v>
      </c>
      <c r="U471" s="11" t="str">
        <f t="shared" si="878"/>
        <v>Piped Network -- Gravity Only</v>
      </c>
      <c r="V471" s="11">
        <f t="shared" si="879"/>
        <v>2012</v>
      </c>
      <c r="W471" s="11" t="str">
        <f t="shared" si="880"/>
        <v>Waterfor People</v>
      </c>
      <c r="X471" s="11" t="str">
        <f t="shared" si="881"/>
        <v>Spring</v>
      </c>
      <c r="Y471" s="11">
        <f t="shared" si="882"/>
        <v>2</v>
      </c>
      <c r="Z471" s="11">
        <f t="shared" si="883"/>
        <v>1</v>
      </c>
      <c r="AA471" s="11">
        <f t="shared" si="884"/>
        <v>1</v>
      </c>
      <c r="AB471" s="11" t="str">
        <f t="shared" si="885"/>
        <v>"Springbox" --Intake Structure At A Spring</v>
      </c>
      <c r="AC471" s="11">
        <f t="shared" si="886"/>
        <v>2</v>
      </c>
      <c r="AD471" s="11">
        <f t="shared" si="887"/>
        <v>2012</v>
      </c>
      <c r="AE471" s="11">
        <f t="shared" si="888"/>
        <v>1</v>
      </c>
      <c r="AF471" s="11">
        <f t="shared" si="889"/>
        <v>50</v>
      </c>
      <c r="AG471" s="12">
        <f t="shared" si="940"/>
        <v>34560</v>
      </c>
      <c r="AH471" s="12">
        <f t="shared" si="941"/>
        <v>172.8</v>
      </c>
      <c r="AI471" s="11">
        <f t="shared" si="942"/>
        <v>1</v>
      </c>
      <c r="AJ471" s="11">
        <f t="shared" si="890"/>
        <v>0</v>
      </c>
      <c r="AK471" s="11" t="str">
        <f t="shared" si="891"/>
        <v xml:space="preserve"> </v>
      </c>
      <c r="AL471" s="11" t="str">
        <f t="shared" si="892"/>
        <v xml:space="preserve"> </v>
      </c>
      <c r="AM471" s="11" t="str">
        <f t="shared" si="893"/>
        <v xml:space="preserve"> </v>
      </c>
      <c r="AN471" s="11" t="str">
        <f t="shared" si="894"/>
        <v xml:space="preserve"> </v>
      </c>
      <c r="AO471" s="11">
        <f t="shared" si="895"/>
        <v>1</v>
      </c>
      <c r="AP471" s="11">
        <f t="shared" si="896"/>
        <v>7</v>
      </c>
      <c r="AQ471" s="11">
        <f t="shared" si="897"/>
        <v>2012</v>
      </c>
      <c r="AR471" s="11">
        <f t="shared" si="898"/>
        <v>1</v>
      </c>
      <c r="AS471" s="11">
        <f t="shared" si="899"/>
        <v>1</v>
      </c>
      <c r="AT471" s="11">
        <f t="shared" si="900"/>
        <v>14</v>
      </c>
      <c r="AU471" s="11" t="str">
        <f t="shared" si="901"/>
        <v>Sedimentation Tank</v>
      </c>
      <c r="AV471" s="11">
        <f t="shared" si="902"/>
        <v>1998</v>
      </c>
      <c r="AW471" s="11">
        <f t="shared" si="903"/>
        <v>1</v>
      </c>
      <c r="AX471" s="11">
        <f t="shared" si="904"/>
        <v>0</v>
      </c>
      <c r="AY471" s="11" t="str">
        <f t="shared" si="905"/>
        <v xml:space="preserve"> </v>
      </c>
      <c r="AZ471" s="11" t="str">
        <f t="shared" si="906"/>
        <v xml:space="preserve"> </v>
      </c>
      <c r="BA471" s="11" t="str">
        <f t="shared" si="907"/>
        <v xml:space="preserve"> </v>
      </c>
      <c r="BB471" s="11" t="str">
        <f t="shared" si="908"/>
        <v xml:space="preserve"> </v>
      </c>
      <c r="BC471" s="11">
        <f t="shared" si="909"/>
        <v>0</v>
      </c>
      <c r="BD471" s="11" t="str">
        <f t="shared" si="910"/>
        <v xml:space="preserve"> </v>
      </c>
      <c r="BE471" s="11" t="str">
        <f t="shared" si="911"/>
        <v xml:space="preserve"> </v>
      </c>
      <c r="BF471" s="11" t="str">
        <f t="shared" si="912"/>
        <v xml:space="preserve"> </v>
      </c>
      <c r="BG471" s="11" t="str">
        <f t="shared" si="933"/>
        <v xml:space="preserve"> </v>
      </c>
      <c r="BH471" s="11" t="str">
        <f t="shared" si="913"/>
        <v xml:space="preserve"> </v>
      </c>
      <c r="BI471" s="11" t="str">
        <f t="shared" si="914"/>
        <v xml:space="preserve"> </v>
      </c>
      <c r="BJ471" s="11">
        <f t="shared" si="915"/>
        <v>0</v>
      </c>
      <c r="BK471" s="11" t="str">
        <f t="shared" si="916"/>
        <v/>
      </c>
      <c r="BL471" s="11" t="str">
        <f t="shared" si="917"/>
        <v xml:space="preserve"> </v>
      </c>
      <c r="BM471" s="11" t="str">
        <f t="shared" si="918"/>
        <v xml:space="preserve"> </v>
      </c>
      <c r="BN471" s="11" t="str">
        <f t="shared" si="919"/>
        <v xml:space="preserve"> </v>
      </c>
      <c r="BO471" s="11" t="str">
        <f t="shared" si="920"/>
        <v xml:space="preserve"> </v>
      </c>
      <c r="BP471" s="11" t="str">
        <f t="shared" si="921"/>
        <v xml:space="preserve"> </v>
      </c>
      <c r="BQ471" s="11" t="str">
        <f t="shared" si="922"/>
        <v>0</v>
      </c>
      <c r="BR471" s="25">
        <f t="shared" si="923"/>
        <v>0</v>
      </c>
      <c r="BS471" s="11" t="str">
        <f t="shared" si="924"/>
        <v>Not Present</v>
      </c>
      <c r="BT471" s="11" t="str">
        <f t="shared" si="925"/>
        <v>0</v>
      </c>
      <c r="BU471" s="12">
        <f t="shared" si="943"/>
        <v>1</v>
      </c>
      <c r="BV471" s="12">
        <f t="shared" si="944"/>
        <v>0</v>
      </c>
      <c r="BW471" s="12">
        <f t="shared" si="934"/>
        <v>1</v>
      </c>
      <c r="BX471" s="12">
        <f t="shared" si="945"/>
        <v>1</v>
      </c>
      <c r="BY471" s="11">
        <f t="shared" si="946"/>
        <v>1</v>
      </c>
      <c r="BZ471" s="11">
        <f t="shared" si="926"/>
        <v>1</v>
      </c>
      <c r="CA471" s="11">
        <f t="shared" si="927"/>
        <v>1998</v>
      </c>
      <c r="CB471" s="11">
        <f t="shared" si="928"/>
        <v>2017</v>
      </c>
      <c r="CC471" s="11">
        <f t="shared" si="929"/>
        <v>1</v>
      </c>
      <c r="CD471" s="11" t="str">
        <f t="shared" si="930"/>
        <v>No</v>
      </c>
      <c r="CE471" s="11">
        <f t="shared" si="947"/>
        <v>0</v>
      </c>
      <c r="CF471" s="11">
        <f t="shared" si="948"/>
        <v>0</v>
      </c>
      <c r="CG471" s="11">
        <f t="shared" si="949"/>
        <v>1</v>
      </c>
      <c r="CH471" s="11">
        <f t="shared" si="950"/>
        <v>0</v>
      </c>
      <c r="CI471" s="11">
        <f t="shared" si="931"/>
        <v>1</v>
      </c>
      <c r="CJ471" s="11">
        <f t="shared" si="932"/>
        <v>1</v>
      </c>
    </row>
    <row r="472" spans="1:88" x14ac:dyDescent="0.3">
      <c r="A472" s="11">
        <f t="shared" si="863"/>
        <v>2017</v>
      </c>
      <c r="B472" s="11" t="str">
        <f t="shared" si="864"/>
        <v>24-03-2017 04:42:10 CET</v>
      </c>
      <c r="C472" s="11" t="str">
        <f t="shared" si="865"/>
        <v>Rwanda</v>
      </c>
      <c r="D472" s="11" t="str">
        <f t="shared" si="866"/>
        <v>Rulindo</v>
      </c>
      <c r="E472" s="11" t="str">
        <f t="shared" si="867"/>
        <v>Masoro</v>
      </c>
      <c r="F472" s="11" t="str">
        <f t="shared" si="868"/>
        <v>Kivugiza</v>
      </c>
      <c r="G472" s="11" t="str">
        <f t="shared" si="869"/>
        <v>Rebero</v>
      </c>
      <c r="H472" s="11" t="str">
        <f t="shared" si="870"/>
        <v/>
      </c>
      <c r="I472" s="11" t="str">
        <f t="shared" si="871"/>
        <v/>
      </c>
      <c r="J472" s="11" t="str">
        <f t="shared" si="872"/>
        <v>Mutagata motorised network</v>
      </c>
      <c r="K472" s="11">
        <f t="shared" si="873"/>
        <v>376</v>
      </c>
      <c r="L472" s="11">
        <f t="shared" si="935"/>
        <v>26296</v>
      </c>
      <c r="M472" s="11">
        <f t="shared" si="936"/>
        <v>49</v>
      </c>
      <c r="N472" s="11">
        <f t="shared" si="937"/>
        <v>536.65306122448976</v>
      </c>
      <c r="O472" s="11">
        <f t="shared" si="874"/>
        <v>138</v>
      </c>
      <c r="P472" s="11">
        <f t="shared" si="875"/>
        <v>238</v>
      </c>
      <c r="Q472" s="13">
        <f t="shared" si="938"/>
        <v>0.36702127659574468</v>
      </c>
      <c r="R472" s="11">
        <f t="shared" si="939"/>
        <v>0</v>
      </c>
      <c r="S472" s="11">
        <f t="shared" si="876"/>
        <v>0</v>
      </c>
      <c r="T472" s="11">
        <f t="shared" si="877"/>
        <v>1</v>
      </c>
      <c r="U472" s="11" t="str">
        <f t="shared" si="878"/>
        <v>Piped Network With Pump</v>
      </c>
      <c r="V472" s="11">
        <f t="shared" si="879"/>
        <v>1987</v>
      </c>
      <c r="W472" s="11" t="str">
        <f t="shared" si="880"/>
        <v>Governement (District, Wasac) And Water For People</v>
      </c>
      <c r="X472" s="11" t="str">
        <f t="shared" si="881"/>
        <v>Spring</v>
      </c>
      <c r="Y472" s="11">
        <f t="shared" si="882"/>
        <v>1</v>
      </c>
      <c r="Z472" s="11">
        <f t="shared" si="883"/>
        <v>1</v>
      </c>
      <c r="AA472" s="11">
        <f t="shared" si="884"/>
        <v>1</v>
      </c>
      <c r="AB472" s="11" t="str">
        <f t="shared" si="885"/>
        <v>"Springbox" --Intake Structure At A Spring</v>
      </c>
      <c r="AC472" s="11">
        <f t="shared" si="886"/>
        <v>1</v>
      </c>
      <c r="AD472" s="11">
        <f t="shared" si="887"/>
        <v>2007</v>
      </c>
      <c r="AE472" s="11">
        <f t="shared" si="888"/>
        <v>1</v>
      </c>
      <c r="AF472" s="11">
        <f t="shared" si="889"/>
        <v>5</v>
      </c>
      <c r="AG472" s="12">
        <f t="shared" si="940"/>
        <v>345600</v>
      </c>
      <c r="AH472" s="12">
        <f t="shared" si="941"/>
        <v>500.86956521739131</v>
      </c>
      <c r="AI472" s="11">
        <f t="shared" si="942"/>
        <v>1</v>
      </c>
      <c r="AJ472" s="11">
        <f t="shared" si="890"/>
        <v>1</v>
      </c>
      <c r="AK472" s="11">
        <f t="shared" si="891"/>
        <v>1</v>
      </c>
      <c r="AL472" s="11">
        <f t="shared" si="892"/>
        <v>2016</v>
      </c>
      <c r="AM472" s="11">
        <f t="shared" si="893"/>
        <v>1</v>
      </c>
      <c r="AN472" s="11">
        <f t="shared" si="894"/>
        <v>1900</v>
      </c>
      <c r="AO472" s="11">
        <f t="shared" si="895"/>
        <v>1</v>
      </c>
      <c r="AP472" s="11">
        <f t="shared" si="896"/>
        <v>39</v>
      </c>
      <c r="AQ472" s="11">
        <f t="shared" si="897"/>
        <v>2016</v>
      </c>
      <c r="AR472" s="11">
        <f t="shared" si="898"/>
        <v>1</v>
      </c>
      <c r="AS472" s="11">
        <f t="shared" si="899"/>
        <v>1</v>
      </c>
      <c r="AT472" s="11">
        <f t="shared" si="900"/>
        <v>17</v>
      </c>
      <c r="AU472" s="11" t="str">
        <f t="shared" si="901"/>
        <v>Pressure Break Tank|Distribution Chamber|Washout And Air Release</v>
      </c>
      <c r="AV472" s="11">
        <f t="shared" si="902"/>
        <v>2016</v>
      </c>
      <c r="AW472" s="11">
        <f t="shared" si="903"/>
        <v>1</v>
      </c>
      <c r="AX472" s="11">
        <f t="shared" si="904"/>
        <v>1</v>
      </c>
      <c r="AY472" s="11">
        <f t="shared" si="905"/>
        <v>6</v>
      </c>
      <c r="AZ472" s="11">
        <f t="shared" si="906"/>
        <v>2016</v>
      </c>
      <c r="BA472" s="11">
        <f t="shared" si="907"/>
        <v>1</v>
      </c>
      <c r="BB472" s="11">
        <f t="shared" si="908"/>
        <v>40000</v>
      </c>
      <c r="BC472" s="11">
        <f t="shared" si="909"/>
        <v>1</v>
      </c>
      <c r="BD472" s="11">
        <f t="shared" si="910"/>
        <v>5</v>
      </c>
      <c r="BE472" s="11">
        <f t="shared" si="911"/>
        <v>2017</v>
      </c>
      <c r="BF472" s="11">
        <f t="shared" si="912"/>
        <v>1</v>
      </c>
      <c r="BG472" s="11">
        <f t="shared" si="933"/>
        <v>1</v>
      </c>
      <c r="BH472" s="11">
        <f t="shared" si="913"/>
        <v>2016</v>
      </c>
      <c r="BI472" s="11">
        <f t="shared" si="914"/>
        <v>1</v>
      </c>
      <c r="BJ472" s="11">
        <f t="shared" si="915"/>
        <v>1</v>
      </c>
      <c r="BK472" s="11" t="str">
        <f t="shared" si="916"/>
        <v>Disinfection/Chlorination</v>
      </c>
      <c r="BL472" s="11">
        <f t="shared" si="917"/>
        <v>2017</v>
      </c>
      <c r="BM472" s="11">
        <f t="shared" si="918"/>
        <v>1</v>
      </c>
      <c r="BN472" s="11">
        <f t="shared" si="919"/>
        <v>0</v>
      </c>
      <c r="BO472" s="11" t="str">
        <f t="shared" si="920"/>
        <v xml:space="preserve"> </v>
      </c>
      <c r="BP472" s="11" t="str">
        <f t="shared" si="921"/>
        <v xml:space="preserve"> </v>
      </c>
      <c r="BQ472" s="11" t="str">
        <f t="shared" si="922"/>
        <v>0</v>
      </c>
      <c r="BR472" s="25">
        <f t="shared" si="923"/>
        <v>0</v>
      </c>
      <c r="BS472" s="11" t="str">
        <f t="shared" si="924"/>
        <v>Not Present</v>
      </c>
      <c r="BT472" s="11" t="str">
        <f t="shared" si="925"/>
        <v>0</v>
      </c>
      <c r="BU472" s="12">
        <f t="shared" si="943"/>
        <v>1</v>
      </c>
      <c r="BV472" s="12">
        <f t="shared" si="944"/>
        <v>0</v>
      </c>
      <c r="BW472" s="12">
        <f t="shared" si="934"/>
        <v>1</v>
      </c>
      <c r="BX472" s="12">
        <f t="shared" si="945"/>
        <v>1</v>
      </c>
      <c r="BY472" s="11">
        <f t="shared" si="946"/>
        <v>1</v>
      </c>
      <c r="BZ472" s="11">
        <f t="shared" si="926"/>
        <v>1</v>
      </c>
      <c r="CA472" s="11">
        <f t="shared" si="927"/>
        <v>64</v>
      </c>
      <c r="CB472" s="11">
        <f t="shared" si="928"/>
        <v>2016</v>
      </c>
      <c r="CC472" s="11">
        <f t="shared" si="929"/>
        <v>1</v>
      </c>
      <c r="CD472" s="11" t="str">
        <f t="shared" si="930"/>
        <v>No</v>
      </c>
      <c r="CE472" s="11">
        <f t="shared" si="947"/>
        <v>0</v>
      </c>
      <c r="CF472" s="11">
        <f t="shared" si="948"/>
        <v>0</v>
      </c>
      <c r="CG472" s="11">
        <f t="shared" si="949"/>
        <v>1</v>
      </c>
      <c r="CH472" s="11">
        <f t="shared" si="950"/>
        <v>0</v>
      </c>
      <c r="CI472" s="11">
        <f t="shared" si="931"/>
        <v>1</v>
      </c>
      <c r="CJ472" s="11">
        <f t="shared" si="932"/>
        <v>1</v>
      </c>
    </row>
    <row r="473" spans="1:88" x14ac:dyDescent="0.3">
      <c r="A473" s="11">
        <f t="shared" si="863"/>
        <v>2017</v>
      </c>
      <c r="B473" s="11" t="str">
        <f t="shared" si="864"/>
        <v>05-04-2017 21:11:44 CEST</v>
      </c>
      <c r="C473" s="11" t="str">
        <f t="shared" si="865"/>
        <v>Rwanda</v>
      </c>
      <c r="D473" s="11" t="str">
        <f t="shared" si="866"/>
        <v>Rulindo</v>
      </c>
      <c r="E473" s="11" t="str">
        <f t="shared" si="867"/>
        <v>Bushoki</v>
      </c>
      <c r="F473" s="11" t="str">
        <f t="shared" si="868"/>
        <v>N.Ngarama</v>
      </c>
      <c r="G473" s="11" t="str">
        <f t="shared" si="869"/>
        <v>Ngarama</v>
      </c>
      <c r="H473" s="11" t="str">
        <f t="shared" si="870"/>
        <v/>
      </c>
      <c r="I473" s="11" t="str">
        <f t="shared" si="871"/>
        <v/>
      </c>
      <c r="J473" s="11" t="str">
        <f t="shared" si="872"/>
        <v>Nyirangarama water point/Rutare-Nyirangarama gravity system</v>
      </c>
      <c r="K473" s="11">
        <f t="shared" si="873"/>
        <v>89</v>
      </c>
      <c r="L473" s="11">
        <f t="shared" si="935"/>
        <v>726</v>
      </c>
      <c r="M473" s="11">
        <f t="shared" si="936"/>
        <v>1</v>
      </c>
      <c r="N473" s="11">
        <f t="shared" si="937"/>
        <v>726</v>
      </c>
      <c r="O473" s="11">
        <f t="shared" si="874"/>
        <v>89</v>
      </c>
      <c r="P473" s="11" t="str">
        <f t="shared" si="875"/>
        <v xml:space="preserve"> </v>
      </c>
      <c r="Q473" s="13">
        <f t="shared" si="938"/>
        <v>1</v>
      </c>
      <c r="R473" s="11">
        <f t="shared" si="939"/>
        <v>1</v>
      </c>
      <c r="S473" s="11">
        <f t="shared" si="876"/>
        <v>0</v>
      </c>
      <c r="T473" s="11">
        <f t="shared" si="877"/>
        <v>1</v>
      </c>
      <c r="U473" s="11" t="str">
        <f t="shared" si="878"/>
        <v>Piped Network -- Gravity Only</v>
      </c>
      <c r="V473" s="11">
        <f t="shared" si="879"/>
        <v>1960</v>
      </c>
      <c r="W473" s="11" t="str">
        <f t="shared" si="880"/>
        <v>Government Of Rwanda</v>
      </c>
      <c r="X473" s="11" t="str">
        <f t="shared" si="881"/>
        <v>Spring</v>
      </c>
      <c r="Y473" s="11">
        <f t="shared" si="882"/>
        <v>1</v>
      </c>
      <c r="Z473" s="11">
        <f t="shared" si="883"/>
        <v>1</v>
      </c>
      <c r="AA473" s="11">
        <f t="shared" si="884"/>
        <v>0</v>
      </c>
      <c r="AB473" s="11" t="str">
        <f t="shared" si="885"/>
        <v/>
      </c>
      <c r="AC473" s="11" t="str">
        <f t="shared" si="886"/>
        <v xml:space="preserve"> </v>
      </c>
      <c r="AD473" s="11" t="str">
        <f t="shared" si="887"/>
        <v xml:space="preserve"> </v>
      </c>
      <c r="AE473" s="11" t="str">
        <f t="shared" si="888"/>
        <v xml:space="preserve"> </v>
      </c>
      <c r="AF473" s="11">
        <f t="shared" si="889"/>
        <v>20</v>
      </c>
      <c r="AG473" s="12">
        <f t="shared" si="940"/>
        <v>86400</v>
      </c>
      <c r="AH473" s="12">
        <f t="shared" si="941"/>
        <v>194.15730337078651</v>
      </c>
      <c r="AI473" s="11">
        <f t="shared" si="942"/>
        <v>1</v>
      </c>
      <c r="AJ473" s="11">
        <f t="shared" si="890"/>
        <v>0</v>
      </c>
      <c r="AK473" s="11" t="str">
        <f t="shared" si="891"/>
        <v xml:space="preserve"> </v>
      </c>
      <c r="AL473" s="11" t="str">
        <f t="shared" si="892"/>
        <v xml:space="preserve"> </v>
      </c>
      <c r="AM473" s="11" t="str">
        <f t="shared" si="893"/>
        <v xml:space="preserve"> </v>
      </c>
      <c r="AN473" s="11" t="str">
        <f t="shared" si="894"/>
        <v xml:space="preserve"> </v>
      </c>
      <c r="AO473" s="11">
        <f t="shared" si="895"/>
        <v>0</v>
      </c>
      <c r="AP473" s="11" t="str">
        <f t="shared" si="896"/>
        <v xml:space="preserve"> </v>
      </c>
      <c r="AQ473" s="11" t="str">
        <f t="shared" si="897"/>
        <v xml:space="preserve"> </v>
      </c>
      <c r="AR473" s="11" t="str">
        <f t="shared" si="898"/>
        <v xml:space="preserve"> </v>
      </c>
      <c r="AS473" s="11">
        <f t="shared" si="899"/>
        <v>0</v>
      </c>
      <c r="AT473" s="11" t="str">
        <f t="shared" si="900"/>
        <v xml:space="preserve"> </v>
      </c>
      <c r="AU473" s="11" t="str">
        <f t="shared" si="901"/>
        <v/>
      </c>
      <c r="AV473" s="11" t="str">
        <f t="shared" si="902"/>
        <v xml:space="preserve"> </v>
      </c>
      <c r="AW473" s="11" t="str">
        <f t="shared" si="903"/>
        <v xml:space="preserve"> </v>
      </c>
      <c r="AX473" s="11">
        <f t="shared" si="904"/>
        <v>0</v>
      </c>
      <c r="AY473" s="11" t="str">
        <f t="shared" si="905"/>
        <v xml:space="preserve"> </v>
      </c>
      <c r="AZ473" s="11" t="str">
        <f t="shared" si="906"/>
        <v xml:space="preserve"> </v>
      </c>
      <c r="BA473" s="11" t="str">
        <f t="shared" si="907"/>
        <v xml:space="preserve"> </v>
      </c>
      <c r="BB473" s="11" t="str">
        <f t="shared" si="908"/>
        <v xml:space="preserve"> </v>
      </c>
      <c r="BC473" s="11">
        <f t="shared" si="909"/>
        <v>0</v>
      </c>
      <c r="BD473" s="11" t="str">
        <f t="shared" si="910"/>
        <v xml:space="preserve"> </v>
      </c>
      <c r="BE473" s="11" t="str">
        <f t="shared" si="911"/>
        <v xml:space="preserve"> </v>
      </c>
      <c r="BF473" s="11" t="str">
        <f t="shared" si="912"/>
        <v xml:space="preserve"> </v>
      </c>
      <c r="BG473" s="11" t="str">
        <f t="shared" si="933"/>
        <v xml:space="preserve"> </v>
      </c>
      <c r="BH473" s="11" t="str">
        <f t="shared" si="913"/>
        <v xml:space="preserve"> </v>
      </c>
      <c r="BI473" s="11" t="str">
        <f t="shared" si="914"/>
        <v xml:space="preserve"> </v>
      </c>
      <c r="BJ473" s="11">
        <f t="shared" si="915"/>
        <v>0</v>
      </c>
      <c r="BK473" s="11" t="str">
        <f t="shared" si="916"/>
        <v/>
      </c>
      <c r="BL473" s="11" t="str">
        <f t="shared" si="917"/>
        <v xml:space="preserve"> </v>
      </c>
      <c r="BM473" s="11" t="str">
        <f t="shared" si="918"/>
        <v xml:space="preserve"> </v>
      </c>
      <c r="BN473" s="11" t="str">
        <f t="shared" si="919"/>
        <v xml:space="preserve"> </v>
      </c>
      <c r="BO473" s="11" t="str">
        <f t="shared" si="920"/>
        <v xml:space="preserve"> </v>
      </c>
      <c r="BP473" s="11" t="str">
        <f t="shared" si="921"/>
        <v xml:space="preserve"> </v>
      </c>
      <c r="BQ473" s="11" t="str">
        <f t="shared" si="922"/>
        <v>0</v>
      </c>
      <c r="BR473" s="25">
        <f t="shared" si="923"/>
        <v>0</v>
      </c>
      <c r="BS473" s="11" t="str">
        <f t="shared" si="924"/>
        <v>Not Present</v>
      </c>
      <c r="BT473" s="11" t="str">
        <f t="shared" si="925"/>
        <v>0</v>
      </c>
      <c r="BU473" s="12">
        <f t="shared" si="943"/>
        <v>1</v>
      </c>
      <c r="BV473" s="12">
        <f t="shared" si="944"/>
        <v>0</v>
      </c>
      <c r="BW473" s="12">
        <f t="shared" si="934"/>
        <v>1</v>
      </c>
      <c r="BX473" s="12">
        <f t="shared" si="945"/>
        <v>1</v>
      </c>
      <c r="BY473" s="11">
        <f t="shared" si="946"/>
        <v>1</v>
      </c>
      <c r="BZ473" s="11">
        <f t="shared" si="926"/>
        <v>1</v>
      </c>
      <c r="CA473" s="11">
        <f t="shared" si="927"/>
        <v>1</v>
      </c>
      <c r="CB473" s="11">
        <f t="shared" si="928"/>
        <v>1960</v>
      </c>
      <c r="CC473" s="11">
        <f t="shared" si="929"/>
        <v>2</v>
      </c>
      <c r="CD473" s="11" t="str">
        <f t="shared" si="930"/>
        <v>No</v>
      </c>
      <c r="CE473" s="11">
        <f t="shared" si="947"/>
        <v>0</v>
      </c>
      <c r="CF473" s="11">
        <f t="shared" si="948"/>
        <v>0</v>
      </c>
      <c r="CG473" s="11">
        <f t="shared" si="949"/>
        <v>1</v>
      </c>
      <c r="CH473" s="11">
        <f t="shared" si="950"/>
        <v>0</v>
      </c>
      <c r="CI473" s="11">
        <f t="shared" si="931"/>
        <v>1</v>
      </c>
      <c r="CJ473" s="11">
        <f t="shared" si="932"/>
        <v>2</v>
      </c>
    </row>
    <row r="474" spans="1:88" x14ac:dyDescent="0.3">
      <c r="A474" s="11">
        <f t="shared" si="863"/>
        <v>2017</v>
      </c>
      <c r="B474" s="11" t="str">
        <f t="shared" si="864"/>
        <v>14-03-2017 22:25:46 CET</v>
      </c>
      <c r="C474" s="11" t="str">
        <f t="shared" si="865"/>
        <v>Rwanda</v>
      </c>
      <c r="D474" s="11" t="str">
        <f t="shared" si="866"/>
        <v>Rulindo</v>
      </c>
      <c r="E474" s="11" t="str">
        <f t="shared" si="867"/>
        <v>Rusiga</v>
      </c>
      <c r="F474" s="11" t="str">
        <f t="shared" si="868"/>
        <v>Kirenge</v>
      </c>
      <c r="G474" s="11" t="str">
        <f t="shared" si="869"/>
        <v>Rebero</v>
      </c>
      <c r="H474" s="11" t="str">
        <f t="shared" si="870"/>
        <v/>
      </c>
      <c r="I474" s="11" t="str">
        <f t="shared" si="871"/>
        <v/>
      </c>
      <c r="J474" s="11" t="str">
        <f t="shared" si="872"/>
        <v>Gashinge source/Gashinge gravity</v>
      </c>
      <c r="K474" s="11">
        <f t="shared" si="873"/>
        <v>181</v>
      </c>
      <c r="L474" s="11">
        <f t="shared" si="935"/>
        <v>0</v>
      </c>
      <c r="M474" s="11">
        <f t="shared" si="936"/>
        <v>1</v>
      </c>
      <c r="N474" s="11">
        <f t="shared" si="937"/>
        <v>0</v>
      </c>
      <c r="O474" s="11">
        <f t="shared" si="874"/>
        <v>181</v>
      </c>
      <c r="P474" s="11" t="str">
        <f t="shared" si="875"/>
        <v xml:space="preserve"> </v>
      </c>
      <c r="Q474" s="13">
        <f t="shared" si="938"/>
        <v>1</v>
      </c>
      <c r="R474" s="11">
        <f t="shared" si="939"/>
        <v>1</v>
      </c>
      <c r="S474" s="11">
        <f t="shared" si="876"/>
        <v>1</v>
      </c>
      <c r="T474" s="11">
        <f t="shared" si="877"/>
        <v>1</v>
      </c>
      <c r="U474" s="11" t="str">
        <f t="shared" si="878"/>
        <v>Piped Network -- Gravity Only</v>
      </c>
      <c r="V474" s="11">
        <f t="shared" si="879"/>
        <v>2013</v>
      </c>
      <c r="W474" s="11" t="str">
        <f t="shared" si="880"/>
        <v>Government</v>
      </c>
      <c r="X474" s="11" t="str">
        <f t="shared" si="881"/>
        <v>Spring</v>
      </c>
      <c r="Y474" s="11">
        <f t="shared" si="882"/>
        <v>1</v>
      </c>
      <c r="Z474" s="11">
        <f t="shared" si="883"/>
        <v>0</v>
      </c>
      <c r="AA474" s="11">
        <f t="shared" si="884"/>
        <v>1</v>
      </c>
      <c r="AB474" s="11" t="str">
        <f t="shared" si="885"/>
        <v>"Springbox" --Intake Structure At A Spring</v>
      </c>
      <c r="AC474" s="11">
        <f t="shared" si="886"/>
        <v>1</v>
      </c>
      <c r="AD474" s="11">
        <f t="shared" si="887"/>
        <v>2013</v>
      </c>
      <c r="AE474" s="11">
        <f t="shared" si="888"/>
        <v>1</v>
      </c>
      <c r="AF474" s="11">
        <f t="shared" si="889"/>
        <v>60</v>
      </c>
      <c r="AG474" s="12">
        <f t="shared" si="940"/>
        <v>28800</v>
      </c>
      <c r="AH474" s="12">
        <f t="shared" si="941"/>
        <v>31.823204419889503</v>
      </c>
      <c r="AI474" s="11">
        <f t="shared" si="942"/>
        <v>1</v>
      </c>
      <c r="AJ474" s="11">
        <f t="shared" si="890"/>
        <v>1</v>
      </c>
      <c r="AK474" s="11">
        <f t="shared" si="891"/>
        <v>1</v>
      </c>
      <c r="AL474" s="11">
        <f t="shared" si="892"/>
        <v>2015</v>
      </c>
      <c r="AM474" s="11">
        <f t="shared" si="893"/>
        <v>1</v>
      </c>
      <c r="AN474" s="11">
        <f t="shared" si="894"/>
        <v>800</v>
      </c>
      <c r="AO474" s="11">
        <f t="shared" si="895"/>
        <v>1</v>
      </c>
      <c r="AP474" s="11">
        <f t="shared" si="896"/>
        <v>1</v>
      </c>
      <c r="AQ474" s="11">
        <f t="shared" si="897"/>
        <v>2013</v>
      </c>
      <c r="AR474" s="11">
        <f t="shared" si="898"/>
        <v>1</v>
      </c>
      <c r="AS474" s="11">
        <f t="shared" si="899"/>
        <v>0</v>
      </c>
      <c r="AT474" s="11" t="str">
        <f t="shared" si="900"/>
        <v xml:space="preserve"> </v>
      </c>
      <c r="AU474" s="11" t="str">
        <f t="shared" si="901"/>
        <v/>
      </c>
      <c r="AV474" s="11" t="str">
        <f t="shared" si="902"/>
        <v xml:space="preserve"> </v>
      </c>
      <c r="AW474" s="11" t="str">
        <f t="shared" si="903"/>
        <v xml:space="preserve"> </v>
      </c>
      <c r="AX474" s="11">
        <f t="shared" si="904"/>
        <v>0</v>
      </c>
      <c r="AY474" s="11" t="str">
        <f t="shared" si="905"/>
        <v xml:space="preserve"> </v>
      </c>
      <c r="AZ474" s="11" t="str">
        <f t="shared" si="906"/>
        <v xml:space="preserve"> </v>
      </c>
      <c r="BA474" s="11" t="str">
        <f t="shared" si="907"/>
        <v xml:space="preserve"> </v>
      </c>
      <c r="BB474" s="11" t="str">
        <f t="shared" si="908"/>
        <v xml:space="preserve"> </v>
      </c>
      <c r="BC474" s="11">
        <f t="shared" si="909"/>
        <v>0</v>
      </c>
      <c r="BD474" s="11" t="str">
        <f t="shared" si="910"/>
        <v xml:space="preserve"> </v>
      </c>
      <c r="BE474" s="11" t="str">
        <f t="shared" si="911"/>
        <v xml:space="preserve"> </v>
      </c>
      <c r="BF474" s="11" t="str">
        <f t="shared" si="912"/>
        <v xml:space="preserve"> </v>
      </c>
      <c r="BG474" s="11" t="str">
        <f t="shared" si="933"/>
        <v xml:space="preserve"> </v>
      </c>
      <c r="BH474" s="11" t="str">
        <f t="shared" si="913"/>
        <v xml:space="preserve"> </v>
      </c>
      <c r="BI474" s="11" t="str">
        <f t="shared" si="914"/>
        <v xml:space="preserve"> </v>
      </c>
      <c r="BJ474" s="11">
        <f t="shared" si="915"/>
        <v>0</v>
      </c>
      <c r="BK474" s="11" t="str">
        <f t="shared" si="916"/>
        <v/>
      </c>
      <c r="BL474" s="11" t="str">
        <f t="shared" si="917"/>
        <v xml:space="preserve"> </v>
      </c>
      <c r="BM474" s="11" t="str">
        <f t="shared" si="918"/>
        <v xml:space="preserve"> </v>
      </c>
      <c r="BN474" s="11" t="str">
        <f t="shared" si="919"/>
        <v xml:space="preserve"> </v>
      </c>
      <c r="BO474" s="11" t="str">
        <f t="shared" si="920"/>
        <v xml:space="preserve"> </v>
      </c>
      <c r="BP474" s="11" t="str">
        <f t="shared" si="921"/>
        <v xml:space="preserve"> </v>
      </c>
      <c r="BQ474" s="11" t="str">
        <f t="shared" si="922"/>
        <v>0</v>
      </c>
      <c r="BR474" s="25">
        <f t="shared" si="923"/>
        <v>0</v>
      </c>
      <c r="BS474" s="11" t="str">
        <f t="shared" si="924"/>
        <v>Not Present</v>
      </c>
      <c r="BT474" s="11" t="str">
        <f t="shared" si="925"/>
        <v>0</v>
      </c>
      <c r="BU474" s="12">
        <f t="shared" si="943"/>
        <v>1</v>
      </c>
      <c r="BV474" s="12">
        <f t="shared" si="944"/>
        <v>0</v>
      </c>
      <c r="BW474" s="12">
        <f t="shared" si="934"/>
        <v>1</v>
      </c>
      <c r="BX474" s="12">
        <f t="shared" si="945"/>
        <v>1</v>
      </c>
      <c r="BY474" s="11">
        <f t="shared" si="946"/>
        <v>1</v>
      </c>
      <c r="BZ474" s="11">
        <f t="shared" si="926"/>
        <v>1</v>
      </c>
      <c r="CA474" s="11">
        <f t="shared" si="927"/>
        <v>1</v>
      </c>
      <c r="CB474" s="11">
        <f t="shared" si="928"/>
        <v>2013</v>
      </c>
      <c r="CC474" s="11">
        <f t="shared" si="929"/>
        <v>1</v>
      </c>
      <c r="CD474" s="11" t="str">
        <f t="shared" si="930"/>
        <v>No</v>
      </c>
      <c r="CE474" s="11">
        <f t="shared" si="947"/>
        <v>0</v>
      </c>
      <c r="CF474" s="11">
        <f t="shared" si="948"/>
        <v>0</v>
      </c>
      <c r="CG474" s="11">
        <f t="shared" si="949"/>
        <v>1</v>
      </c>
      <c r="CH474" s="11">
        <f t="shared" si="950"/>
        <v>0</v>
      </c>
      <c r="CI474" s="11">
        <f t="shared" si="931"/>
        <v>1</v>
      </c>
      <c r="CJ474" s="11">
        <f t="shared" si="932"/>
        <v>1</v>
      </c>
    </row>
    <row r="475" spans="1:88" x14ac:dyDescent="0.3">
      <c r="A475" s="11">
        <f t="shared" si="863"/>
        <v>2017</v>
      </c>
      <c r="B475" s="11" t="str">
        <f t="shared" si="864"/>
        <v>15-03-2017 19:29:22 CET</v>
      </c>
      <c r="C475" s="11" t="str">
        <f t="shared" si="865"/>
        <v>Rwanda</v>
      </c>
      <c r="D475" s="11" t="str">
        <f t="shared" si="866"/>
        <v>Rulindo</v>
      </c>
      <c r="E475" s="11" t="str">
        <f t="shared" si="867"/>
        <v>Tumba</v>
      </c>
      <c r="F475" s="11" t="str">
        <f t="shared" si="868"/>
        <v>Nyirabirori</v>
      </c>
      <c r="G475" s="11" t="str">
        <f t="shared" si="869"/>
        <v>Murambi</v>
      </c>
      <c r="H475" s="11" t="str">
        <f t="shared" si="870"/>
        <v/>
      </c>
      <c r="I475" s="11" t="str">
        <f t="shared" si="871"/>
        <v/>
      </c>
      <c r="J475" s="11" t="str">
        <f t="shared" si="872"/>
        <v>Wpt at Murambi Central Catholic Church/Nyirambuga pumping</v>
      </c>
      <c r="K475" s="11">
        <f t="shared" si="873"/>
        <v>174</v>
      </c>
      <c r="L475" s="11">
        <f t="shared" si="935"/>
        <v>30604</v>
      </c>
      <c r="M475" s="11">
        <f t="shared" si="936"/>
        <v>1</v>
      </c>
      <c r="N475" s="11">
        <f t="shared" si="937"/>
        <v>30604</v>
      </c>
      <c r="O475" s="11">
        <f t="shared" si="874"/>
        <v>174</v>
      </c>
      <c r="P475" s="11" t="str">
        <f t="shared" si="875"/>
        <v xml:space="preserve"> </v>
      </c>
      <c r="Q475" s="13">
        <f t="shared" si="938"/>
        <v>1</v>
      </c>
      <c r="R475" s="11">
        <f t="shared" si="939"/>
        <v>1</v>
      </c>
      <c r="S475" s="11">
        <f t="shared" si="876"/>
        <v>0</v>
      </c>
      <c r="T475" s="11">
        <f t="shared" si="877"/>
        <v>1</v>
      </c>
      <c r="U475" s="11" t="str">
        <f t="shared" si="878"/>
        <v>Piped Network With Pump</v>
      </c>
      <c r="V475" s="11">
        <f t="shared" si="879"/>
        <v>2012</v>
      </c>
      <c r="W475" s="11" t="str">
        <f t="shared" si="880"/>
        <v>Gor</v>
      </c>
      <c r="X475" s="11" t="str">
        <f t="shared" si="881"/>
        <v>Spring</v>
      </c>
      <c r="Y475" s="11">
        <f t="shared" si="882"/>
        <v>11</v>
      </c>
      <c r="Z475" s="11">
        <f t="shared" si="883"/>
        <v>1</v>
      </c>
      <c r="AA475" s="11">
        <f t="shared" si="884"/>
        <v>0</v>
      </c>
      <c r="AB475" s="11" t="str">
        <f t="shared" si="885"/>
        <v/>
      </c>
      <c r="AC475" s="11" t="str">
        <f t="shared" si="886"/>
        <v xml:space="preserve"> </v>
      </c>
      <c r="AD475" s="11" t="str">
        <f t="shared" si="887"/>
        <v xml:space="preserve"> </v>
      </c>
      <c r="AE475" s="11" t="str">
        <f t="shared" si="888"/>
        <v xml:space="preserve"> </v>
      </c>
      <c r="AF475" s="11">
        <f t="shared" si="889"/>
        <v>4</v>
      </c>
      <c r="AG475" s="12">
        <f t="shared" si="940"/>
        <v>432000</v>
      </c>
      <c r="AH475" s="12">
        <f t="shared" si="941"/>
        <v>496.55172413793105</v>
      </c>
      <c r="AI475" s="11">
        <f t="shared" si="942"/>
        <v>1</v>
      </c>
      <c r="AJ475" s="11">
        <f t="shared" si="890"/>
        <v>0</v>
      </c>
      <c r="AK475" s="11" t="str">
        <f t="shared" si="891"/>
        <v xml:space="preserve"> </v>
      </c>
      <c r="AL475" s="11" t="str">
        <f t="shared" si="892"/>
        <v xml:space="preserve"> </v>
      </c>
      <c r="AM475" s="11" t="str">
        <f t="shared" si="893"/>
        <v xml:space="preserve"> </v>
      </c>
      <c r="AN475" s="11" t="str">
        <f t="shared" si="894"/>
        <v xml:space="preserve"> </v>
      </c>
      <c r="AO475" s="11">
        <f t="shared" si="895"/>
        <v>0</v>
      </c>
      <c r="AP475" s="11" t="str">
        <f t="shared" si="896"/>
        <v xml:space="preserve"> </v>
      </c>
      <c r="AQ475" s="11" t="str">
        <f t="shared" si="897"/>
        <v xml:space="preserve"> </v>
      </c>
      <c r="AR475" s="11" t="str">
        <f t="shared" si="898"/>
        <v xml:space="preserve"> </v>
      </c>
      <c r="AS475" s="11">
        <f t="shared" si="899"/>
        <v>0</v>
      </c>
      <c r="AT475" s="11" t="str">
        <f t="shared" si="900"/>
        <v xml:space="preserve"> </v>
      </c>
      <c r="AU475" s="11" t="str">
        <f t="shared" si="901"/>
        <v/>
      </c>
      <c r="AV475" s="11" t="str">
        <f t="shared" si="902"/>
        <v xml:space="preserve"> </v>
      </c>
      <c r="AW475" s="11" t="str">
        <f t="shared" si="903"/>
        <v xml:space="preserve"> </v>
      </c>
      <c r="AX475" s="11">
        <f t="shared" si="904"/>
        <v>0</v>
      </c>
      <c r="AY475" s="11" t="str">
        <f t="shared" si="905"/>
        <v xml:space="preserve"> </v>
      </c>
      <c r="AZ475" s="11" t="str">
        <f t="shared" si="906"/>
        <v xml:space="preserve"> </v>
      </c>
      <c r="BA475" s="11" t="str">
        <f t="shared" si="907"/>
        <v xml:space="preserve"> </v>
      </c>
      <c r="BB475" s="11" t="str">
        <f t="shared" si="908"/>
        <v xml:space="preserve"> </v>
      </c>
      <c r="BC475" s="11">
        <f t="shared" si="909"/>
        <v>0</v>
      </c>
      <c r="BD475" s="11" t="str">
        <f t="shared" si="910"/>
        <v xml:space="preserve"> </v>
      </c>
      <c r="BE475" s="11" t="str">
        <f t="shared" si="911"/>
        <v xml:space="preserve"> </v>
      </c>
      <c r="BF475" s="11" t="str">
        <f t="shared" si="912"/>
        <v xml:space="preserve"> </v>
      </c>
      <c r="BG475" s="11" t="str">
        <f t="shared" si="933"/>
        <v xml:space="preserve"> </v>
      </c>
      <c r="BH475" s="11" t="str">
        <f t="shared" si="913"/>
        <v xml:space="preserve"> </v>
      </c>
      <c r="BI475" s="11" t="str">
        <f t="shared" si="914"/>
        <v xml:space="preserve"> </v>
      </c>
      <c r="BJ475" s="11">
        <f t="shared" si="915"/>
        <v>0</v>
      </c>
      <c r="BK475" s="11" t="str">
        <f t="shared" si="916"/>
        <v/>
      </c>
      <c r="BL475" s="11" t="str">
        <f t="shared" si="917"/>
        <v xml:space="preserve"> </v>
      </c>
      <c r="BM475" s="11" t="str">
        <f t="shared" si="918"/>
        <v xml:space="preserve"> </v>
      </c>
      <c r="BN475" s="11" t="str">
        <f t="shared" si="919"/>
        <v xml:space="preserve"> </v>
      </c>
      <c r="BO475" s="11" t="str">
        <f t="shared" si="920"/>
        <v xml:space="preserve"> </v>
      </c>
      <c r="BP475" s="11" t="str">
        <f t="shared" si="921"/>
        <v xml:space="preserve"> </v>
      </c>
      <c r="BQ475" s="11" t="str">
        <f t="shared" si="922"/>
        <v>0</v>
      </c>
      <c r="BR475" s="25">
        <f t="shared" si="923"/>
        <v>0</v>
      </c>
      <c r="BS475" s="11" t="str">
        <f t="shared" si="924"/>
        <v>Not Present</v>
      </c>
      <c r="BT475" s="11" t="str">
        <f t="shared" si="925"/>
        <v>0</v>
      </c>
      <c r="BU475" s="12">
        <f t="shared" si="943"/>
        <v>1</v>
      </c>
      <c r="BV475" s="12">
        <f t="shared" si="944"/>
        <v>0</v>
      </c>
      <c r="BW475" s="12">
        <f t="shared" si="934"/>
        <v>1</v>
      </c>
      <c r="BX475" s="12">
        <f t="shared" si="945"/>
        <v>1</v>
      </c>
      <c r="BY475" s="11">
        <f t="shared" si="946"/>
        <v>1</v>
      </c>
      <c r="BZ475" s="11">
        <f t="shared" si="926"/>
        <v>1</v>
      </c>
      <c r="CA475" s="11">
        <f t="shared" si="927"/>
        <v>1</v>
      </c>
      <c r="CB475" s="11">
        <f t="shared" si="928"/>
        <v>2012</v>
      </c>
      <c r="CC475" s="11">
        <f t="shared" si="929"/>
        <v>1</v>
      </c>
      <c r="CD475" s="11" t="str">
        <f t="shared" si="930"/>
        <v>No</v>
      </c>
      <c r="CE475" s="11">
        <f t="shared" si="947"/>
        <v>0</v>
      </c>
      <c r="CF475" s="11">
        <f t="shared" si="948"/>
        <v>0</v>
      </c>
      <c r="CG475" s="11">
        <f t="shared" si="949"/>
        <v>1</v>
      </c>
      <c r="CH475" s="11">
        <f t="shared" si="950"/>
        <v>0</v>
      </c>
      <c r="CI475" s="11">
        <f t="shared" si="931"/>
        <v>1</v>
      </c>
      <c r="CJ475" s="11">
        <f t="shared" si="932"/>
        <v>2</v>
      </c>
    </row>
    <row r="476" spans="1:88" x14ac:dyDescent="0.3">
      <c r="A476" s="11">
        <f t="shared" si="863"/>
        <v>2017</v>
      </c>
      <c r="B476" s="11" t="str">
        <f t="shared" si="864"/>
        <v>16-04-2017 22:24:06 CEST</v>
      </c>
      <c r="C476" s="11" t="str">
        <f t="shared" si="865"/>
        <v>Rwanda</v>
      </c>
      <c r="D476" s="11" t="str">
        <f t="shared" si="866"/>
        <v>Rulindo</v>
      </c>
      <c r="E476" s="11" t="str">
        <f t="shared" si="867"/>
        <v>Base</v>
      </c>
      <c r="F476" s="11" t="str">
        <f t="shared" si="868"/>
        <v>Gitare</v>
      </c>
      <c r="G476" s="11" t="str">
        <f t="shared" si="869"/>
        <v>Rugerero</v>
      </c>
      <c r="H476" s="11" t="str">
        <f t="shared" si="870"/>
        <v/>
      </c>
      <c r="I476" s="11" t="str">
        <f t="shared" si="871"/>
        <v/>
      </c>
      <c r="J476" s="11" t="str">
        <f t="shared" si="872"/>
        <v>Water point at Gasana/Nyirambuga pumping system</v>
      </c>
      <c r="K476" s="11">
        <f t="shared" si="873"/>
        <v>143</v>
      </c>
      <c r="L476" s="11">
        <f t="shared" si="935"/>
        <v>30604</v>
      </c>
      <c r="M476" s="11">
        <f t="shared" si="936"/>
        <v>1</v>
      </c>
      <c r="N476" s="11">
        <f t="shared" si="937"/>
        <v>30604</v>
      </c>
      <c r="O476" s="11">
        <f t="shared" si="874"/>
        <v>143</v>
      </c>
      <c r="P476" s="11" t="str">
        <f t="shared" si="875"/>
        <v xml:space="preserve"> </v>
      </c>
      <c r="Q476" s="13">
        <f t="shared" si="938"/>
        <v>1</v>
      </c>
      <c r="R476" s="11">
        <f t="shared" si="939"/>
        <v>1</v>
      </c>
      <c r="S476" s="11">
        <f t="shared" si="876"/>
        <v>0</v>
      </c>
      <c r="T476" s="11">
        <f t="shared" si="877"/>
        <v>1</v>
      </c>
      <c r="U476" s="11" t="str">
        <f t="shared" si="878"/>
        <v>Piped Network With Pump</v>
      </c>
      <c r="V476" s="11">
        <f t="shared" si="879"/>
        <v>2012</v>
      </c>
      <c r="W476" s="11" t="str">
        <f t="shared" si="880"/>
        <v>Governement (District, Wasac) And Water For People</v>
      </c>
      <c r="X476" s="11" t="str">
        <f t="shared" si="881"/>
        <v>Spring</v>
      </c>
      <c r="Y476" s="11">
        <f t="shared" si="882"/>
        <v>2</v>
      </c>
      <c r="Z476" s="11">
        <f t="shared" si="883"/>
        <v>1</v>
      </c>
      <c r="AA476" s="11">
        <f t="shared" si="884"/>
        <v>0</v>
      </c>
      <c r="AB476" s="11" t="str">
        <f t="shared" si="885"/>
        <v/>
      </c>
      <c r="AC476" s="11" t="str">
        <f t="shared" si="886"/>
        <v xml:space="preserve"> </v>
      </c>
      <c r="AD476" s="11" t="str">
        <f t="shared" si="887"/>
        <v xml:space="preserve"> </v>
      </c>
      <c r="AE476" s="11" t="str">
        <f t="shared" si="888"/>
        <v xml:space="preserve"> </v>
      </c>
      <c r="AF476" s="11">
        <f t="shared" si="889"/>
        <v>4</v>
      </c>
      <c r="AG476" s="12">
        <f t="shared" si="940"/>
        <v>432000</v>
      </c>
      <c r="AH476" s="12">
        <f t="shared" si="941"/>
        <v>604.19580419580416</v>
      </c>
      <c r="AI476" s="11">
        <f t="shared" si="942"/>
        <v>1</v>
      </c>
      <c r="AJ476" s="11">
        <f t="shared" si="890"/>
        <v>0</v>
      </c>
      <c r="AK476" s="11" t="str">
        <f t="shared" si="891"/>
        <v xml:space="preserve"> </v>
      </c>
      <c r="AL476" s="11" t="str">
        <f t="shared" si="892"/>
        <v xml:space="preserve"> </v>
      </c>
      <c r="AM476" s="11" t="str">
        <f t="shared" si="893"/>
        <v xml:space="preserve"> </v>
      </c>
      <c r="AN476" s="11" t="str">
        <f t="shared" si="894"/>
        <v xml:space="preserve"> </v>
      </c>
      <c r="AO476" s="11">
        <f t="shared" si="895"/>
        <v>1</v>
      </c>
      <c r="AP476" s="11">
        <f t="shared" si="896"/>
        <v>1</v>
      </c>
      <c r="AQ476" s="11">
        <f t="shared" si="897"/>
        <v>2012</v>
      </c>
      <c r="AR476" s="11">
        <f t="shared" si="898"/>
        <v>2</v>
      </c>
      <c r="AS476" s="11">
        <f t="shared" si="899"/>
        <v>0</v>
      </c>
      <c r="AT476" s="11" t="str">
        <f t="shared" si="900"/>
        <v xml:space="preserve"> </v>
      </c>
      <c r="AU476" s="11" t="str">
        <f t="shared" si="901"/>
        <v/>
      </c>
      <c r="AV476" s="11" t="str">
        <f t="shared" si="902"/>
        <v xml:space="preserve"> </v>
      </c>
      <c r="AW476" s="11" t="str">
        <f t="shared" si="903"/>
        <v xml:space="preserve"> </v>
      </c>
      <c r="AX476" s="11">
        <f t="shared" si="904"/>
        <v>0</v>
      </c>
      <c r="AY476" s="11" t="str">
        <f t="shared" si="905"/>
        <v xml:space="preserve"> </v>
      </c>
      <c r="AZ476" s="11" t="str">
        <f t="shared" si="906"/>
        <v xml:space="preserve"> </v>
      </c>
      <c r="BA476" s="11" t="str">
        <f t="shared" si="907"/>
        <v xml:space="preserve"> </v>
      </c>
      <c r="BB476" s="11" t="str">
        <f t="shared" si="908"/>
        <v xml:space="preserve"> </v>
      </c>
      <c r="BC476" s="11">
        <f t="shared" si="909"/>
        <v>0</v>
      </c>
      <c r="BD476" s="11" t="str">
        <f t="shared" si="910"/>
        <v xml:space="preserve"> </v>
      </c>
      <c r="BE476" s="11" t="str">
        <f t="shared" si="911"/>
        <v xml:space="preserve"> </v>
      </c>
      <c r="BF476" s="11" t="str">
        <f t="shared" si="912"/>
        <v xml:space="preserve"> </v>
      </c>
      <c r="BG476" s="11" t="str">
        <f t="shared" si="933"/>
        <v xml:space="preserve"> </v>
      </c>
      <c r="BH476" s="11" t="str">
        <f t="shared" si="913"/>
        <v xml:space="preserve"> </v>
      </c>
      <c r="BI476" s="11" t="str">
        <f t="shared" si="914"/>
        <v xml:space="preserve"> </v>
      </c>
      <c r="BJ476" s="11">
        <f t="shared" si="915"/>
        <v>0</v>
      </c>
      <c r="BK476" s="11" t="str">
        <f t="shared" si="916"/>
        <v/>
      </c>
      <c r="BL476" s="11" t="str">
        <f t="shared" si="917"/>
        <v xml:space="preserve"> </v>
      </c>
      <c r="BM476" s="11" t="str">
        <f t="shared" si="918"/>
        <v xml:space="preserve"> </v>
      </c>
      <c r="BN476" s="11" t="str">
        <f t="shared" si="919"/>
        <v xml:space="preserve"> </v>
      </c>
      <c r="BO476" s="11" t="str">
        <f t="shared" si="920"/>
        <v xml:space="preserve"> </v>
      </c>
      <c r="BP476" s="11" t="str">
        <f t="shared" si="921"/>
        <v xml:space="preserve"> </v>
      </c>
      <c r="BQ476" s="11" t="str">
        <f t="shared" si="922"/>
        <v>0</v>
      </c>
      <c r="BR476" s="25">
        <f t="shared" si="923"/>
        <v>0</v>
      </c>
      <c r="BS476" s="11" t="str">
        <f t="shared" si="924"/>
        <v>Not Present</v>
      </c>
      <c r="BT476" s="11" t="str">
        <f t="shared" si="925"/>
        <v>0</v>
      </c>
      <c r="BU476" s="12">
        <f t="shared" si="943"/>
        <v>1</v>
      </c>
      <c r="BV476" s="12">
        <f t="shared" si="944"/>
        <v>0</v>
      </c>
      <c r="BW476" s="12">
        <f t="shared" si="934"/>
        <v>1</v>
      </c>
      <c r="BX476" s="12">
        <f t="shared" si="945"/>
        <v>1</v>
      </c>
      <c r="BY476" s="11">
        <f t="shared" si="946"/>
        <v>1</v>
      </c>
      <c r="BZ476" s="11">
        <f t="shared" si="926"/>
        <v>1</v>
      </c>
      <c r="CA476" s="11">
        <f t="shared" si="927"/>
        <v>2</v>
      </c>
      <c r="CB476" s="11">
        <f t="shared" si="928"/>
        <v>2012</v>
      </c>
      <c r="CC476" s="11">
        <f t="shared" si="929"/>
        <v>3</v>
      </c>
      <c r="CD476" s="11" t="str">
        <f t="shared" si="930"/>
        <v>No</v>
      </c>
      <c r="CE476" s="11">
        <f t="shared" si="947"/>
        <v>0</v>
      </c>
      <c r="CF476" s="11">
        <f t="shared" si="948"/>
        <v>0</v>
      </c>
      <c r="CG476" s="11">
        <f t="shared" si="949"/>
        <v>1</v>
      </c>
      <c r="CH476" s="11">
        <f t="shared" si="950"/>
        <v>0</v>
      </c>
      <c r="CI476" s="11">
        <f t="shared" si="931"/>
        <v>0</v>
      </c>
      <c r="CJ476" s="11">
        <f t="shared" si="932"/>
        <v>3</v>
      </c>
    </row>
    <row r="477" spans="1:88" x14ac:dyDescent="0.3">
      <c r="A477" s="11">
        <f t="shared" si="863"/>
        <v>2017</v>
      </c>
      <c r="B477" s="11" t="str">
        <f t="shared" si="864"/>
        <v>23-03-2017 18:43:30 CET</v>
      </c>
      <c r="C477" s="11" t="str">
        <f t="shared" si="865"/>
        <v>Rwanda</v>
      </c>
      <c r="D477" s="11" t="str">
        <f t="shared" si="866"/>
        <v>Rulindo</v>
      </c>
      <c r="E477" s="11" t="str">
        <f t="shared" si="867"/>
        <v>Murambi</v>
      </c>
      <c r="F477" s="11" t="str">
        <f t="shared" si="868"/>
        <v>Mugambazi</v>
      </c>
      <c r="G477" s="11" t="str">
        <f t="shared" si="869"/>
        <v>Nyarurembo</v>
      </c>
      <c r="H477" s="11" t="str">
        <f t="shared" si="870"/>
        <v/>
      </c>
      <c r="I477" s="11" t="str">
        <f t="shared" si="871"/>
        <v/>
      </c>
      <c r="J477" s="11" t="str">
        <f t="shared" si="872"/>
        <v>Mutagata motorised network</v>
      </c>
      <c r="K477" s="11">
        <f t="shared" si="873"/>
        <v>144</v>
      </c>
      <c r="L477" s="11">
        <f t="shared" si="935"/>
        <v>26296</v>
      </c>
      <c r="M477" s="11">
        <f t="shared" si="936"/>
        <v>49</v>
      </c>
      <c r="N477" s="11">
        <f t="shared" si="937"/>
        <v>536.65306122448976</v>
      </c>
      <c r="O477" s="11">
        <f t="shared" si="874"/>
        <v>40</v>
      </c>
      <c r="P477" s="11">
        <f t="shared" si="875"/>
        <v>104</v>
      </c>
      <c r="Q477" s="13">
        <f t="shared" si="938"/>
        <v>0.27777777777777779</v>
      </c>
      <c r="R477" s="11">
        <f t="shared" si="939"/>
        <v>0</v>
      </c>
      <c r="S477" s="11">
        <f t="shared" si="876"/>
        <v>0</v>
      </c>
      <c r="T477" s="11">
        <f t="shared" si="877"/>
        <v>1</v>
      </c>
      <c r="U477" s="11" t="str">
        <f t="shared" si="878"/>
        <v>Piped Network -- Gravity Only</v>
      </c>
      <c r="V477" s="11">
        <f t="shared" si="879"/>
        <v>1987</v>
      </c>
      <c r="W477" s="11" t="str">
        <f t="shared" si="880"/>
        <v>Governement (District, Wasac) And Water For People</v>
      </c>
      <c r="X477" s="11" t="str">
        <f t="shared" si="881"/>
        <v>Spring</v>
      </c>
      <c r="Y477" s="11">
        <f t="shared" si="882"/>
        <v>1</v>
      </c>
      <c r="Z477" s="11">
        <f t="shared" si="883"/>
        <v>1</v>
      </c>
      <c r="AA477" s="11">
        <f t="shared" si="884"/>
        <v>1</v>
      </c>
      <c r="AB477" s="11" t="str">
        <f t="shared" si="885"/>
        <v>"Springbox" --Intake Structure At A Spring</v>
      </c>
      <c r="AC477" s="11">
        <f t="shared" si="886"/>
        <v>1</v>
      </c>
      <c r="AD477" s="11">
        <f t="shared" si="887"/>
        <v>2007</v>
      </c>
      <c r="AE477" s="11">
        <f t="shared" si="888"/>
        <v>1</v>
      </c>
      <c r="AF477" s="11">
        <f t="shared" si="889"/>
        <v>5</v>
      </c>
      <c r="AG477" s="12">
        <f t="shared" si="940"/>
        <v>345600</v>
      </c>
      <c r="AH477" s="12">
        <f t="shared" si="941"/>
        <v>1728</v>
      </c>
      <c r="AI477" s="11">
        <f t="shared" si="942"/>
        <v>1</v>
      </c>
      <c r="AJ477" s="11">
        <f t="shared" si="890"/>
        <v>1</v>
      </c>
      <c r="AK477" s="11">
        <f t="shared" si="891"/>
        <v>1</v>
      </c>
      <c r="AL477" s="11">
        <f t="shared" si="892"/>
        <v>2016</v>
      </c>
      <c r="AM477" s="11">
        <f t="shared" si="893"/>
        <v>1</v>
      </c>
      <c r="AN477" s="11">
        <f t="shared" si="894"/>
        <v>1900</v>
      </c>
      <c r="AO477" s="11">
        <f t="shared" si="895"/>
        <v>1</v>
      </c>
      <c r="AP477" s="11">
        <f t="shared" si="896"/>
        <v>39</v>
      </c>
      <c r="AQ477" s="11">
        <f t="shared" si="897"/>
        <v>2016</v>
      </c>
      <c r="AR477" s="11">
        <f t="shared" si="898"/>
        <v>1</v>
      </c>
      <c r="AS477" s="11">
        <f t="shared" si="899"/>
        <v>1</v>
      </c>
      <c r="AT477" s="11">
        <f t="shared" si="900"/>
        <v>17</v>
      </c>
      <c r="AU477" s="11" t="str">
        <f t="shared" si="901"/>
        <v>Pressure Break Tank|Distribution Chamber|Washout And Air Release</v>
      </c>
      <c r="AV477" s="11">
        <f t="shared" si="902"/>
        <v>2016</v>
      </c>
      <c r="AW477" s="11">
        <f t="shared" si="903"/>
        <v>1</v>
      </c>
      <c r="AX477" s="11">
        <f t="shared" si="904"/>
        <v>1</v>
      </c>
      <c r="AY477" s="11">
        <f t="shared" si="905"/>
        <v>6</v>
      </c>
      <c r="AZ477" s="11">
        <f t="shared" si="906"/>
        <v>2016</v>
      </c>
      <c r="BA477" s="11">
        <f t="shared" si="907"/>
        <v>1</v>
      </c>
      <c r="BB477" s="11">
        <f t="shared" si="908"/>
        <v>40000</v>
      </c>
      <c r="BC477" s="11">
        <f t="shared" si="909"/>
        <v>1</v>
      </c>
      <c r="BD477" s="11">
        <f t="shared" si="910"/>
        <v>5</v>
      </c>
      <c r="BE477" s="11">
        <f t="shared" si="911"/>
        <v>2017</v>
      </c>
      <c r="BF477" s="11">
        <f t="shared" si="912"/>
        <v>1</v>
      </c>
      <c r="BG477" s="11">
        <f t="shared" si="933"/>
        <v>1</v>
      </c>
      <c r="BH477" s="11">
        <f t="shared" si="913"/>
        <v>2016</v>
      </c>
      <c r="BI477" s="11">
        <f t="shared" si="914"/>
        <v>1</v>
      </c>
      <c r="BJ477" s="11">
        <f t="shared" si="915"/>
        <v>1</v>
      </c>
      <c r="BK477" s="11" t="str">
        <f t="shared" si="916"/>
        <v>Disinfection/Chlorination</v>
      </c>
      <c r="BL477" s="11">
        <f t="shared" si="917"/>
        <v>2017</v>
      </c>
      <c r="BM477" s="11">
        <f t="shared" si="918"/>
        <v>1</v>
      </c>
      <c r="BN477" s="11">
        <f t="shared" si="919"/>
        <v>0</v>
      </c>
      <c r="BO477" s="11" t="str">
        <f t="shared" si="920"/>
        <v xml:space="preserve"> </v>
      </c>
      <c r="BP477" s="11" t="str">
        <f t="shared" si="921"/>
        <v xml:space="preserve"> </v>
      </c>
      <c r="BQ477" s="11" t="str">
        <f t="shared" si="922"/>
        <v>0</v>
      </c>
      <c r="BR477" s="25">
        <f t="shared" si="923"/>
        <v>0</v>
      </c>
      <c r="BS477" s="11" t="str">
        <f t="shared" si="924"/>
        <v>Not Present</v>
      </c>
      <c r="BT477" s="11" t="str">
        <f t="shared" si="925"/>
        <v>0</v>
      </c>
      <c r="BU477" s="12">
        <f t="shared" si="943"/>
        <v>1</v>
      </c>
      <c r="BV477" s="12">
        <f t="shared" si="944"/>
        <v>0</v>
      </c>
      <c r="BW477" s="12">
        <f t="shared" si="934"/>
        <v>1</v>
      </c>
      <c r="BX477" s="12">
        <f t="shared" si="945"/>
        <v>1</v>
      </c>
      <c r="BY477" s="11">
        <f t="shared" si="946"/>
        <v>1</v>
      </c>
      <c r="BZ477" s="11">
        <f t="shared" si="926"/>
        <v>1</v>
      </c>
      <c r="CA477" s="11">
        <f t="shared" si="927"/>
        <v>64</v>
      </c>
      <c r="CB477" s="11">
        <f t="shared" si="928"/>
        <v>2016</v>
      </c>
      <c r="CC477" s="11">
        <f t="shared" si="929"/>
        <v>1</v>
      </c>
      <c r="CD477" s="11" t="str">
        <f t="shared" si="930"/>
        <v>No</v>
      </c>
      <c r="CE477" s="11">
        <f t="shared" si="947"/>
        <v>0</v>
      </c>
      <c r="CF477" s="11">
        <f t="shared" si="948"/>
        <v>0</v>
      </c>
      <c r="CG477" s="11">
        <f t="shared" si="949"/>
        <v>1</v>
      </c>
      <c r="CH477" s="11">
        <f t="shared" si="950"/>
        <v>0</v>
      </c>
      <c r="CI477" s="11">
        <f t="shared" si="931"/>
        <v>1</v>
      </c>
      <c r="CJ477" s="11">
        <f t="shared" si="932"/>
        <v>1</v>
      </c>
    </row>
    <row r="478" spans="1:88" x14ac:dyDescent="0.3">
      <c r="A478" s="11">
        <f t="shared" si="863"/>
        <v>2017</v>
      </c>
      <c r="B478" s="11" t="str">
        <f t="shared" si="864"/>
        <v>16-03-2017 08:59:49 CET</v>
      </c>
      <c r="C478" s="11" t="str">
        <f t="shared" si="865"/>
        <v>Rwanda</v>
      </c>
      <c r="D478" s="11" t="str">
        <f t="shared" si="866"/>
        <v>Rulindo</v>
      </c>
      <c r="E478" s="11" t="str">
        <f t="shared" si="867"/>
        <v>Cyinzuzi</v>
      </c>
      <c r="F478" s="11" t="str">
        <f t="shared" si="868"/>
        <v>Budakiranya</v>
      </c>
      <c r="G478" s="11" t="str">
        <f t="shared" si="869"/>
        <v>Rugaragara</v>
      </c>
      <c r="H478" s="11" t="str">
        <f t="shared" si="870"/>
        <v/>
      </c>
      <c r="I478" s="11" t="str">
        <f t="shared" si="871"/>
        <v/>
      </c>
      <c r="J478" s="11" t="str">
        <f t="shared" si="872"/>
        <v>charity water 203.207</v>
      </c>
      <c r="K478" s="11">
        <f t="shared" si="873"/>
        <v>815</v>
      </c>
      <c r="L478" s="11">
        <f t="shared" si="935"/>
        <v>6572</v>
      </c>
      <c r="M478" s="11">
        <f t="shared" si="936"/>
        <v>1</v>
      </c>
      <c r="N478" s="11">
        <f t="shared" si="937"/>
        <v>6572</v>
      </c>
      <c r="O478" s="11">
        <f t="shared" si="874"/>
        <v>815</v>
      </c>
      <c r="P478" s="11" t="str">
        <f t="shared" si="875"/>
        <v xml:space="preserve"> </v>
      </c>
      <c r="Q478" s="13">
        <f t="shared" si="938"/>
        <v>1</v>
      </c>
      <c r="R478" s="11">
        <f t="shared" si="939"/>
        <v>1</v>
      </c>
      <c r="S478" s="11">
        <f t="shared" si="876"/>
        <v>0</v>
      </c>
      <c r="T478" s="11">
        <f t="shared" si="877"/>
        <v>1</v>
      </c>
      <c r="U478" s="11" t="str">
        <f t="shared" si="878"/>
        <v>Piped Network With Pump</v>
      </c>
      <c r="V478" s="11">
        <f t="shared" si="879"/>
        <v>2016</v>
      </c>
      <c r="W478" s="11" t="str">
        <f t="shared" si="880"/>
        <v>Governement (District, Wasac) And Water For People</v>
      </c>
      <c r="X478" s="11" t="str">
        <f t="shared" si="881"/>
        <v>Spring</v>
      </c>
      <c r="Y478" s="11">
        <f t="shared" si="882"/>
        <v>2</v>
      </c>
      <c r="Z478" s="11">
        <f t="shared" si="883"/>
        <v>1</v>
      </c>
      <c r="AA478" s="11">
        <f t="shared" si="884"/>
        <v>1</v>
      </c>
      <c r="AB478" s="11" t="str">
        <f t="shared" si="885"/>
        <v/>
      </c>
      <c r="AC478" s="11">
        <f t="shared" si="886"/>
        <v>1</v>
      </c>
      <c r="AD478" s="11">
        <f t="shared" si="887"/>
        <v>2016</v>
      </c>
      <c r="AE478" s="11">
        <f t="shared" si="888"/>
        <v>1</v>
      </c>
      <c r="AF478" s="11">
        <f t="shared" si="889"/>
        <v>3</v>
      </c>
      <c r="AG478" s="12">
        <f t="shared" si="940"/>
        <v>576000</v>
      </c>
      <c r="AH478" s="12">
        <f t="shared" si="941"/>
        <v>141.34969325153375</v>
      </c>
      <c r="AI478" s="11">
        <f t="shared" si="942"/>
        <v>1</v>
      </c>
      <c r="AJ478" s="11">
        <f t="shared" si="890"/>
        <v>1</v>
      </c>
      <c r="AK478" s="11">
        <f t="shared" si="891"/>
        <v>1</v>
      </c>
      <c r="AL478" s="11">
        <f t="shared" si="892"/>
        <v>2016</v>
      </c>
      <c r="AM478" s="11">
        <f t="shared" si="893"/>
        <v>1</v>
      </c>
      <c r="AN478" s="11">
        <f t="shared" si="894"/>
        <v>35000</v>
      </c>
      <c r="AO478" s="11">
        <f t="shared" si="895"/>
        <v>1</v>
      </c>
      <c r="AP478" s="11">
        <f t="shared" si="896"/>
        <v>2</v>
      </c>
      <c r="AQ478" s="11">
        <f t="shared" si="897"/>
        <v>2016</v>
      </c>
      <c r="AR478" s="11">
        <f t="shared" si="898"/>
        <v>1</v>
      </c>
      <c r="AS478" s="11">
        <f t="shared" si="899"/>
        <v>1</v>
      </c>
      <c r="AT478" s="11">
        <f t="shared" si="900"/>
        <v>2</v>
      </c>
      <c r="AU478" s="11" t="str">
        <f t="shared" si="901"/>
        <v/>
      </c>
      <c r="AV478" s="11">
        <f t="shared" si="902"/>
        <v>2016</v>
      </c>
      <c r="AW478" s="11">
        <f t="shared" si="903"/>
        <v>1</v>
      </c>
      <c r="AX478" s="11">
        <f t="shared" si="904"/>
        <v>1</v>
      </c>
      <c r="AY478" s="11">
        <f t="shared" si="905"/>
        <v>1</v>
      </c>
      <c r="AZ478" s="11">
        <f t="shared" si="906"/>
        <v>2016</v>
      </c>
      <c r="BA478" s="11">
        <f t="shared" si="907"/>
        <v>1</v>
      </c>
      <c r="BB478" s="11">
        <f t="shared" si="908"/>
        <v>1000</v>
      </c>
      <c r="BC478" s="11">
        <f t="shared" si="909"/>
        <v>1</v>
      </c>
      <c r="BD478" s="11">
        <f t="shared" si="910"/>
        <v>3</v>
      </c>
      <c r="BE478" s="11">
        <f t="shared" si="911"/>
        <v>2016</v>
      </c>
      <c r="BF478" s="11">
        <f t="shared" si="912"/>
        <v>1</v>
      </c>
      <c r="BG478" s="11">
        <f t="shared" si="933"/>
        <v>1</v>
      </c>
      <c r="BH478" s="11">
        <f t="shared" si="913"/>
        <v>2016</v>
      </c>
      <c r="BI478" s="11">
        <f t="shared" si="914"/>
        <v>1</v>
      </c>
      <c r="BJ478" s="11">
        <f t="shared" si="915"/>
        <v>0</v>
      </c>
      <c r="BK478" s="11" t="str">
        <f t="shared" si="916"/>
        <v/>
      </c>
      <c r="BL478" s="11" t="str">
        <f t="shared" si="917"/>
        <v xml:space="preserve"> </v>
      </c>
      <c r="BM478" s="11" t="str">
        <f t="shared" si="918"/>
        <v xml:space="preserve"> </v>
      </c>
      <c r="BN478" s="11" t="str">
        <f t="shared" si="919"/>
        <v xml:space="preserve"> </v>
      </c>
      <c r="BO478" s="11" t="str">
        <f t="shared" si="920"/>
        <v xml:space="preserve"> </v>
      </c>
      <c r="BP478" s="11" t="str">
        <f t="shared" si="921"/>
        <v xml:space="preserve"> </v>
      </c>
      <c r="BQ478" s="11" t="str">
        <f t="shared" si="922"/>
        <v>0</v>
      </c>
      <c r="BR478" s="25">
        <f t="shared" si="923"/>
        <v>0</v>
      </c>
      <c r="BS478" s="11" t="str">
        <f t="shared" si="924"/>
        <v>Not Present</v>
      </c>
      <c r="BT478" s="11" t="str">
        <f t="shared" si="925"/>
        <v>0</v>
      </c>
      <c r="BU478" s="12">
        <f t="shared" si="943"/>
        <v>1</v>
      </c>
      <c r="BV478" s="12">
        <f t="shared" si="944"/>
        <v>0</v>
      </c>
      <c r="BW478" s="12">
        <f t="shared" si="934"/>
        <v>1</v>
      </c>
      <c r="BX478" s="12">
        <f t="shared" si="945"/>
        <v>1</v>
      </c>
      <c r="BY478" s="11">
        <f t="shared" si="946"/>
        <v>1</v>
      </c>
      <c r="BZ478" s="11">
        <f t="shared" si="926"/>
        <v>1</v>
      </c>
      <c r="CA478" s="11">
        <f t="shared" si="927"/>
        <v>1</v>
      </c>
      <c r="CB478" s="11">
        <f t="shared" si="928"/>
        <v>2016</v>
      </c>
      <c r="CC478" s="11">
        <f t="shared" si="929"/>
        <v>1</v>
      </c>
      <c r="CD478" s="11" t="str">
        <f t="shared" si="930"/>
        <v>No</v>
      </c>
      <c r="CE478" s="11">
        <f t="shared" si="947"/>
        <v>0</v>
      </c>
      <c r="CF478" s="11">
        <f t="shared" si="948"/>
        <v>0</v>
      </c>
      <c r="CG478" s="11">
        <f t="shared" si="949"/>
        <v>1</v>
      </c>
      <c r="CH478" s="11">
        <f t="shared" si="950"/>
        <v>0</v>
      </c>
      <c r="CI478" s="11">
        <f t="shared" si="931"/>
        <v>1</v>
      </c>
      <c r="CJ478" s="11">
        <f t="shared" si="932"/>
        <v>1</v>
      </c>
    </row>
    <row r="479" spans="1:88" x14ac:dyDescent="0.3">
      <c r="A479" s="11">
        <f t="shared" si="863"/>
        <v>2017</v>
      </c>
      <c r="B479" s="11" t="str">
        <f t="shared" si="864"/>
        <v>02-01-2015 05:50:45 CET</v>
      </c>
      <c r="C479" s="11" t="str">
        <f t="shared" si="865"/>
        <v>Rwanda</v>
      </c>
      <c r="D479" s="11" t="str">
        <f t="shared" si="866"/>
        <v>Rulindo</v>
      </c>
      <c r="E479" s="11" t="str">
        <f t="shared" si="867"/>
        <v>Base</v>
      </c>
      <c r="F479" s="11" t="str">
        <f t="shared" si="868"/>
        <v>Cyohoha</v>
      </c>
      <c r="G479" s="11" t="str">
        <f t="shared" si="869"/>
        <v>Gihemba</v>
      </c>
      <c r="H479" s="11" t="str">
        <f t="shared" si="870"/>
        <v/>
      </c>
      <c r="I479" s="11" t="str">
        <f t="shared" si="871"/>
        <v/>
      </c>
      <c r="J479" s="11" t="str">
        <f t="shared" si="872"/>
        <v>Nyamagana</v>
      </c>
      <c r="K479" s="11">
        <f t="shared" si="873"/>
        <v>85</v>
      </c>
      <c r="L479" s="11">
        <f t="shared" si="935"/>
        <v>20456</v>
      </c>
      <c r="M479" s="11">
        <f t="shared" si="936"/>
        <v>36</v>
      </c>
      <c r="N479" s="11">
        <f t="shared" si="937"/>
        <v>568.22222222222217</v>
      </c>
      <c r="O479" s="11">
        <f t="shared" si="874"/>
        <v>75</v>
      </c>
      <c r="P479" s="11">
        <f t="shared" si="875"/>
        <v>10</v>
      </c>
      <c r="Q479" s="13">
        <f t="shared" si="938"/>
        <v>0.88235294117647056</v>
      </c>
      <c r="R479" s="11">
        <f t="shared" si="939"/>
        <v>0</v>
      </c>
      <c r="S479" s="11">
        <f t="shared" si="876"/>
        <v>0</v>
      </c>
      <c r="T479" s="11">
        <f t="shared" si="877"/>
        <v>1</v>
      </c>
      <c r="U479" s="11" t="str">
        <f t="shared" si="878"/>
        <v>Piped Network -- Gravity Only</v>
      </c>
      <c r="V479" s="11">
        <f t="shared" si="879"/>
        <v>2011</v>
      </c>
      <c r="W479" s="11" t="str">
        <f t="shared" si="880"/>
        <v>Government  And  African Development Bank</v>
      </c>
      <c r="X479" s="11" t="str">
        <f t="shared" si="881"/>
        <v>Spring</v>
      </c>
      <c r="Y479" s="11">
        <f t="shared" si="882"/>
        <v>2</v>
      </c>
      <c r="Z479" s="11">
        <f t="shared" si="883"/>
        <v>1</v>
      </c>
      <c r="AA479" s="11">
        <f t="shared" si="884"/>
        <v>1</v>
      </c>
      <c r="AB479" s="11" t="str">
        <f t="shared" si="885"/>
        <v>"Springbox" --Intake Structure At A Spring</v>
      </c>
      <c r="AC479" s="11">
        <f t="shared" si="886"/>
        <v>1</v>
      </c>
      <c r="AD479" s="11">
        <f t="shared" si="887"/>
        <v>2015</v>
      </c>
      <c r="AE479" s="11">
        <f t="shared" si="888"/>
        <v>1</v>
      </c>
      <c r="AF479" s="11">
        <f t="shared" si="889"/>
        <v>5</v>
      </c>
      <c r="AG479" s="12">
        <f t="shared" si="940"/>
        <v>345600</v>
      </c>
      <c r="AH479" s="12">
        <f t="shared" si="941"/>
        <v>921.6</v>
      </c>
      <c r="AI479" s="11">
        <f t="shared" si="942"/>
        <v>1</v>
      </c>
      <c r="AJ479" s="11">
        <f t="shared" si="890"/>
        <v>1</v>
      </c>
      <c r="AK479" s="11">
        <f t="shared" si="891"/>
        <v>2</v>
      </c>
      <c r="AL479" s="11">
        <f t="shared" si="892"/>
        <v>2015</v>
      </c>
      <c r="AM479" s="11">
        <f t="shared" si="893"/>
        <v>1</v>
      </c>
      <c r="AN479" s="11">
        <f t="shared" si="894"/>
        <v>2100</v>
      </c>
      <c r="AO479" s="11">
        <f t="shared" si="895"/>
        <v>1</v>
      </c>
      <c r="AP479" s="11">
        <f t="shared" si="896"/>
        <v>11</v>
      </c>
      <c r="AQ479" s="11">
        <f t="shared" si="897"/>
        <v>2011</v>
      </c>
      <c r="AR479" s="11">
        <f t="shared" si="898"/>
        <v>1</v>
      </c>
      <c r="AS479" s="11">
        <f t="shared" si="899"/>
        <v>1</v>
      </c>
      <c r="AT479" s="11">
        <f t="shared" si="900"/>
        <v>15</v>
      </c>
      <c r="AU479" s="11" t="str">
        <f t="shared" si="901"/>
        <v>Pressure Break Tank|Distribution Chamber</v>
      </c>
      <c r="AV479" s="11">
        <f t="shared" si="902"/>
        <v>2011</v>
      </c>
      <c r="AW479" s="11">
        <f t="shared" si="903"/>
        <v>1</v>
      </c>
      <c r="AX479" s="11">
        <f t="shared" si="904"/>
        <v>1</v>
      </c>
      <c r="AY479" s="11">
        <f t="shared" si="905"/>
        <v>3</v>
      </c>
      <c r="AZ479" s="11">
        <f t="shared" si="906"/>
        <v>2011</v>
      </c>
      <c r="BA479" s="11">
        <f t="shared" si="907"/>
        <v>2</v>
      </c>
      <c r="BB479" s="11">
        <f t="shared" si="908"/>
        <v>37000</v>
      </c>
      <c r="BC479" s="11">
        <f t="shared" si="909"/>
        <v>0</v>
      </c>
      <c r="BD479" s="11" t="str">
        <f t="shared" si="910"/>
        <v xml:space="preserve"> </v>
      </c>
      <c r="BE479" s="11" t="str">
        <f t="shared" si="911"/>
        <v xml:space="preserve"> </v>
      </c>
      <c r="BF479" s="11" t="str">
        <f t="shared" si="912"/>
        <v xml:space="preserve"> </v>
      </c>
      <c r="BG479" s="11" t="str">
        <f t="shared" si="933"/>
        <v xml:space="preserve"> </v>
      </c>
      <c r="BH479" s="11" t="str">
        <f t="shared" si="913"/>
        <v xml:space="preserve"> </v>
      </c>
      <c r="BI479" s="11" t="str">
        <f t="shared" si="914"/>
        <v xml:space="preserve"> </v>
      </c>
      <c r="BJ479" s="11">
        <f t="shared" si="915"/>
        <v>0</v>
      </c>
      <c r="BK479" s="11" t="str">
        <f t="shared" si="916"/>
        <v/>
      </c>
      <c r="BL479" s="11" t="str">
        <f t="shared" si="917"/>
        <v xml:space="preserve"> </v>
      </c>
      <c r="BM479" s="11" t="str">
        <f t="shared" si="918"/>
        <v xml:space="preserve"> </v>
      </c>
      <c r="BN479" s="11" t="str">
        <f t="shared" si="919"/>
        <v xml:space="preserve"> </v>
      </c>
      <c r="BO479" s="11" t="str">
        <f t="shared" si="920"/>
        <v xml:space="preserve"> </v>
      </c>
      <c r="BP479" s="11" t="str">
        <f t="shared" si="921"/>
        <v xml:space="preserve"> </v>
      </c>
      <c r="BQ479" s="11" t="str">
        <f t="shared" si="922"/>
        <v>0</v>
      </c>
      <c r="BR479" s="25">
        <f t="shared" si="923"/>
        <v>0</v>
      </c>
      <c r="BS479" s="11" t="str">
        <f t="shared" si="924"/>
        <v>Not Present</v>
      </c>
      <c r="BT479" s="11" t="str">
        <f t="shared" si="925"/>
        <v>0</v>
      </c>
      <c r="BU479" s="12">
        <f t="shared" si="943"/>
        <v>1</v>
      </c>
      <c r="BV479" s="12">
        <f t="shared" si="944"/>
        <v>0</v>
      </c>
      <c r="BW479" s="12">
        <f t="shared" si="934"/>
        <v>1</v>
      </c>
      <c r="BX479" s="12">
        <f t="shared" si="945"/>
        <v>1</v>
      </c>
      <c r="BY479" s="11">
        <f t="shared" si="946"/>
        <v>1</v>
      </c>
      <c r="BZ479" s="11">
        <f t="shared" si="926"/>
        <v>1</v>
      </c>
      <c r="CA479" s="11">
        <f t="shared" si="927"/>
        <v>29</v>
      </c>
      <c r="CB479" s="11">
        <f t="shared" si="928"/>
        <v>2011</v>
      </c>
      <c r="CC479" s="11">
        <f t="shared" si="929"/>
        <v>1</v>
      </c>
      <c r="CD479" s="11" t="str">
        <f t="shared" si="930"/>
        <v>Yes</v>
      </c>
      <c r="CE479" s="11">
        <f t="shared" si="947"/>
        <v>10</v>
      </c>
      <c r="CF479" s="11">
        <f t="shared" si="948"/>
        <v>30</v>
      </c>
      <c r="CG479" s="11">
        <f t="shared" si="949"/>
        <v>0</v>
      </c>
      <c r="CH479" s="11">
        <f t="shared" si="950"/>
        <v>300</v>
      </c>
      <c r="CI479" s="11">
        <f t="shared" si="931"/>
        <v>1</v>
      </c>
      <c r="CJ479" s="11">
        <f t="shared" si="932"/>
        <v>2</v>
      </c>
    </row>
    <row r="480" spans="1:88" x14ac:dyDescent="0.3">
      <c r="A480" s="11">
        <f t="shared" si="863"/>
        <v>2017</v>
      </c>
      <c r="B480" s="11" t="str">
        <f t="shared" si="864"/>
        <v>02-01-2015 05:52:28 CET</v>
      </c>
      <c r="C480" s="11" t="str">
        <f t="shared" si="865"/>
        <v>Rwanda</v>
      </c>
      <c r="D480" s="11" t="str">
        <f t="shared" si="866"/>
        <v>Rulindo</v>
      </c>
      <c r="E480" s="11" t="str">
        <f t="shared" si="867"/>
        <v>Base</v>
      </c>
      <c r="F480" s="11" t="str">
        <f t="shared" si="868"/>
        <v>Cyohoha</v>
      </c>
      <c r="G480" s="11" t="str">
        <f t="shared" si="869"/>
        <v>Gihemba</v>
      </c>
      <c r="H480" s="11" t="str">
        <f t="shared" si="870"/>
        <v/>
      </c>
      <c r="I480" s="11" t="str">
        <f t="shared" si="871"/>
        <v/>
      </c>
      <c r="J480" s="11" t="str">
        <f t="shared" si="872"/>
        <v>Nyamagana</v>
      </c>
      <c r="K480" s="11">
        <f t="shared" si="873"/>
        <v>75</v>
      </c>
      <c r="L480" s="11">
        <f t="shared" si="935"/>
        <v>20456</v>
      </c>
      <c r="M480" s="11">
        <f t="shared" si="936"/>
        <v>36</v>
      </c>
      <c r="N480" s="11">
        <f t="shared" si="937"/>
        <v>568.22222222222217</v>
      </c>
      <c r="O480" s="11">
        <f t="shared" si="874"/>
        <v>60</v>
      </c>
      <c r="P480" s="11">
        <f t="shared" si="875"/>
        <v>15</v>
      </c>
      <c r="Q480" s="13">
        <f t="shared" si="938"/>
        <v>0.8</v>
      </c>
      <c r="R480" s="11">
        <f t="shared" si="939"/>
        <v>0</v>
      </c>
      <c r="S480" s="11">
        <f t="shared" si="876"/>
        <v>0</v>
      </c>
      <c r="T480" s="11">
        <f t="shared" si="877"/>
        <v>1</v>
      </c>
      <c r="U480" s="11" t="str">
        <f t="shared" si="878"/>
        <v>Piped Network -- Gravity Only</v>
      </c>
      <c r="V480" s="11">
        <f t="shared" si="879"/>
        <v>2011</v>
      </c>
      <c r="W480" s="11" t="str">
        <f t="shared" si="880"/>
        <v>Government And African Development Bank</v>
      </c>
      <c r="X480" s="11" t="str">
        <f t="shared" si="881"/>
        <v>Spring</v>
      </c>
      <c r="Y480" s="11">
        <f t="shared" si="882"/>
        <v>2</v>
      </c>
      <c r="Z480" s="11">
        <f t="shared" si="883"/>
        <v>1</v>
      </c>
      <c r="AA480" s="11">
        <f t="shared" si="884"/>
        <v>1</v>
      </c>
      <c r="AB480" s="11" t="str">
        <f t="shared" si="885"/>
        <v>"Springbox" --Intake Structure At A Spring</v>
      </c>
      <c r="AC480" s="11">
        <f t="shared" si="886"/>
        <v>1</v>
      </c>
      <c r="AD480" s="11">
        <f t="shared" si="887"/>
        <v>2015</v>
      </c>
      <c r="AE480" s="11">
        <f t="shared" si="888"/>
        <v>1</v>
      </c>
      <c r="AF480" s="11">
        <f t="shared" si="889"/>
        <v>5</v>
      </c>
      <c r="AG480" s="12">
        <f t="shared" si="940"/>
        <v>345600</v>
      </c>
      <c r="AH480" s="12">
        <f t="shared" si="941"/>
        <v>1152</v>
      </c>
      <c r="AI480" s="11">
        <f t="shared" si="942"/>
        <v>1</v>
      </c>
      <c r="AJ480" s="11">
        <f t="shared" si="890"/>
        <v>1</v>
      </c>
      <c r="AK480" s="11">
        <f t="shared" si="891"/>
        <v>2</v>
      </c>
      <c r="AL480" s="11">
        <f t="shared" si="892"/>
        <v>2015</v>
      </c>
      <c r="AM480" s="11">
        <f t="shared" si="893"/>
        <v>2</v>
      </c>
      <c r="AN480" s="11">
        <f t="shared" si="894"/>
        <v>2100</v>
      </c>
      <c r="AO480" s="11">
        <f t="shared" si="895"/>
        <v>1</v>
      </c>
      <c r="AP480" s="11">
        <f t="shared" si="896"/>
        <v>11</v>
      </c>
      <c r="AQ480" s="11">
        <f t="shared" si="897"/>
        <v>2011</v>
      </c>
      <c r="AR480" s="11">
        <f t="shared" si="898"/>
        <v>1</v>
      </c>
      <c r="AS480" s="11">
        <f t="shared" si="899"/>
        <v>1</v>
      </c>
      <c r="AT480" s="11">
        <f t="shared" si="900"/>
        <v>15</v>
      </c>
      <c r="AU480" s="11" t="str">
        <f t="shared" si="901"/>
        <v>Pressure Break Tank|Distribution Chamber</v>
      </c>
      <c r="AV480" s="11">
        <f t="shared" si="902"/>
        <v>2011</v>
      </c>
      <c r="AW480" s="11">
        <f t="shared" si="903"/>
        <v>1</v>
      </c>
      <c r="AX480" s="11">
        <f t="shared" si="904"/>
        <v>1</v>
      </c>
      <c r="AY480" s="11">
        <f t="shared" si="905"/>
        <v>3</v>
      </c>
      <c r="AZ480" s="11">
        <f t="shared" si="906"/>
        <v>2011</v>
      </c>
      <c r="BA480" s="11">
        <f t="shared" si="907"/>
        <v>2</v>
      </c>
      <c r="BB480" s="11">
        <f t="shared" si="908"/>
        <v>37000</v>
      </c>
      <c r="BC480" s="11">
        <f t="shared" si="909"/>
        <v>0</v>
      </c>
      <c r="BD480" s="11" t="str">
        <f t="shared" si="910"/>
        <v xml:space="preserve"> </v>
      </c>
      <c r="BE480" s="11" t="str">
        <f t="shared" si="911"/>
        <v xml:space="preserve"> </v>
      </c>
      <c r="BF480" s="11" t="str">
        <f t="shared" si="912"/>
        <v xml:space="preserve"> </v>
      </c>
      <c r="BG480" s="11" t="str">
        <f t="shared" si="933"/>
        <v xml:space="preserve"> </v>
      </c>
      <c r="BH480" s="11" t="str">
        <f t="shared" si="913"/>
        <v xml:space="preserve"> </v>
      </c>
      <c r="BI480" s="11" t="str">
        <f t="shared" si="914"/>
        <v xml:space="preserve"> </v>
      </c>
      <c r="BJ480" s="11">
        <f t="shared" si="915"/>
        <v>0</v>
      </c>
      <c r="BK480" s="11" t="str">
        <f t="shared" si="916"/>
        <v/>
      </c>
      <c r="BL480" s="11" t="str">
        <f t="shared" si="917"/>
        <v xml:space="preserve"> </v>
      </c>
      <c r="BM480" s="11" t="str">
        <f t="shared" si="918"/>
        <v xml:space="preserve"> </v>
      </c>
      <c r="BN480" s="11" t="str">
        <f t="shared" si="919"/>
        <v xml:space="preserve"> </v>
      </c>
      <c r="BO480" s="11" t="str">
        <f t="shared" si="920"/>
        <v xml:space="preserve"> </v>
      </c>
      <c r="BP480" s="11" t="str">
        <f t="shared" si="921"/>
        <v xml:space="preserve"> </v>
      </c>
      <c r="BQ480" s="11" t="str">
        <f t="shared" si="922"/>
        <v>0</v>
      </c>
      <c r="BR480" s="25">
        <f t="shared" si="923"/>
        <v>0</v>
      </c>
      <c r="BS480" s="11" t="str">
        <f t="shared" si="924"/>
        <v>Not Present</v>
      </c>
      <c r="BT480" s="11" t="str">
        <f t="shared" si="925"/>
        <v>0</v>
      </c>
      <c r="BU480" s="12">
        <f t="shared" si="943"/>
        <v>1</v>
      </c>
      <c r="BV480" s="12">
        <f t="shared" si="944"/>
        <v>0</v>
      </c>
      <c r="BW480" s="12">
        <f t="shared" si="934"/>
        <v>1</v>
      </c>
      <c r="BX480" s="12">
        <f t="shared" si="945"/>
        <v>1</v>
      </c>
      <c r="BY480" s="11">
        <f t="shared" si="946"/>
        <v>1</v>
      </c>
      <c r="BZ480" s="11">
        <f t="shared" si="926"/>
        <v>1</v>
      </c>
      <c r="CA480" s="11">
        <f t="shared" si="927"/>
        <v>29</v>
      </c>
      <c r="CB480" s="11">
        <f t="shared" si="928"/>
        <v>2011</v>
      </c>
      <c r="CC480" s="11">
        <f t="shared" si="929"/>
        <v>1</v>
      </c>
      <c r="CD480" s="11" t="str">
        <f t="shared" si="930"/>
        <v>No</v>
      </c>
      <c r="CE480" s="11">
        <f t="shared" si="947"/>
        <v>0</v>
      </c>
      <c r="CF480" s="11">
        <f t="shared" si="948"/>
        <v>0</v>
      </c>
      <c r="CG480" s="11">
        <f t="shared" si="949"/>
        <v>1</v>
      </c>
      <c r="CH480" s="11">
        <f t="shared" si="950"/>
        <v>0</v>
      </c>
      <c r="CI480" s="11">
        <f t="shared" si="931"/>
        <v>1</v>
      </c>
      <c r="CJ480" s="11">
        <f t="shared" si="932"/>
        <v>2</v>
      </c>
    </row>
    <row r="481" spans="1:88" x14ac:dyDescent="0.3">
      <c r="A481" s="11">
        <f t="shared" si="863"/>
        <v>2017</v>
      </c>
      <c r="B481" s="11" t="str">
        <f t="shared" si="864"/>
        <v>23-03-2017 11:36:36 CET</v>
      </c>
      <c r="C481" s="11" t="str">
        <f t="shared" si="865"/>
        <v>Rwanda</v>
      </c>
      <c r="D481" s="11" t="str">
        <f t="shared" si="866"/>
        <v>Rulindo</v>
      </c>
      <c r="E481" s="11" t="str">
        <f t="shared" si="867"/>
        <v>Masoro</v>
      </c>
      <c r="F481" s="11" t="str">
        <f t="shared" si="868"/>
        <v>Kigarama</v>
      </c>
      <c r="G481" s="11" t="str">
        <f t="shared" si="869"/>
        <v>Rukurazo</v>
      </c>
      <c r="H481" s="11" t="str">
        <f t="shared" si="870"/>
        <v/>
      </c>
      <c r="I481" s="11" t="str">
        <f t="shared" si="871"/>
        <v/>
      </c>
      <c r="J481" s="11" t="str">
        <f t="shared" si="872"/>
        <v>Mutagata Gravity Network</v>
      </c>
      <c r="K481" s="11">
        <f t="shared" si="873"/>
        <v>247</v>
      </c>
      <c r="L481" s="11">
        <f t="shared" si="935"/>
        <v>26296</v>
      </c>
      <c r="M481" s="11">
        <f t="shared" si="936"/>
        <v>12</v>
      </c>
      <c r="N481" s="11">
        <f t="shared" si="937"/>
        <v>2191.3333333333335</v>
      </c>
      <c r="O481" s="11">
        <f t="shared" si="874"/>
        <v>107</v>
      </c>
      <c r="P481" s="11">
        <f t="shared" si="875"/>
        <v>140</v>
      </c>
      <c r="Q481" s="13">
        <f t="shared" si="938"/>
        <v>0.4331983805668016</v>
      </c>
      <c r="R481" s="11">
        <f t="shared" si="939"/>
        <v>0</v>
      </c>
      <c r="S481" s="11">
        <f t="shared" si="876"/>
        <v>0</v>
      </c>
      <c r="T481" s="11">
        <f t="shared" si="877"/>
        <v>1</v>
      </c>
      <c r="U481" s="11" t="str">
        <f t="shared" si="878"/>
        <v>Piped Network -- Gravity Only</v>
      </c>
      <c r="V481" s="11">
        <f t="shared" si="879"/>
        <v>2004</v>
      </c>
      <c r="W481" s="11" t="str">
        <f t="shared" si="880"/>
        <v/>
      </c>
      <c r="X481" s="11" t="str">
        <f t="shared" si="881"/>
        <v>Groundwater (Well, Etc.)</v>
      </c>
      <c r="Y481" s="11">
        <f t="shared" si="882"/>
        <v>1</v>
      </c>
      <c r="Z481" s="11">
        <f t="shared" si="883"/>
        <v>1</v>
      </c>
      <c r="AA481" s="11">
        <f t="shared" si="884"/>
        <v>1</v>
      </c>
      <c r="AB481" s="11" t="str">
        <f t="shared" si="885"/>
        <v>"Springbox" --Intake Structure At A Spring</v>
      </c>
      <c r="AC481" s="11">
        <f t="shared" si="886"/>
        <v>1</v>
      </c>
      <c r="AD481" s="11">
        <f t="shared" si="887"/>
        <v>2004</v>
      </c>
      <c r="AE481" s="11">
        <f t="shared" si="888"/>
        <v>2</v>
      </c>
      <c r="AF481" s="11">
        <f t="shared" si="889"/>
        <v>8</v>
      </c>
      <c r="AG481" s="12">
        <f t="shared" si="940"/>
        <v>216000</v>
      </c>
      <c r="AH481" s="12">
        <f t="shared" si="941"/>
        <v>403.73831775700933</v>
      </c>
      <c r="AI481" s="11">
        <f t="shared" si="942"/>
        <v>1</v>
      </c>
      <c r="AJ481" s="11">
        <f t="shared" si="890"/>
        <v>1</v>
      </c>
      <c r="AK481" s="11">
        <f t="shared" si="891"/>
        <v>1</v>
      </c>
      <c r="AL481" s="11">
        <f t="shared" si="892"/>
        <v>2004</v>
      </c>
      <c r="AM481" s="11">
        <f t="shared" si="893"/>
        <v>2</v>
      </c>
      <c r="AN481" s="11">
        <f t="shared" si="894"/>
        <v>3500</v>
      </c>
      <c r="AO481" s="11">
        <f t="shared" si="895"/>
        <v>1</v>
      </c>
      <c r="AP481" s="11">
        <f t="shared" si="896"/>
        <v>6</v>
      </c>
      <c r="AQ481" s="11">
        <f t="shared" si="897"/>
        <v>2004</v>
      </c>
      <c r="AR481" s="11">
        <f t="shared" si="898"/>
        <v>2</v>
      </c>
      <c r="AS481" s="11">
        <f t="shared" si="899"/>
        <v>1</v>
      </c>
      <c r="AT481" s="11">
        <f t="shared" si="900"/>
        <v>4</v>
      </c>
      <c r="AU481" s="11" t="str">
        <f t="shared" si="901"/>
        <v>Distribution Chamber|Washout And Air Release Chamber</v>
      </c>
      <c r="AV481" s="11">
        <f t="shared" si="902"/>
        <v>2004</v>
      </c>
      <c r="AW481" s="11">
        <f t="shared" si="903"/>
        <v>2</v>
      </c>
      <c r="AX481" s="11">
        <f t="shared" si="904"/>
        <v>1</v>
      </c>
      <c r="AY481" s="11">
        <f t="shared" si="905"/>
        <v>2</v>
      </c>
      <c r="AZ481" s="11">
        <f t="shared" si="906"/>
        <v>2004</v>
      </c>
      <c r="BA481" s="11">
        <f t="shared" si="907"/>
        <v>2</v>
      </c>
      <c r="BB481" s="11">
        <f t="shared" si="908"/>
        <v>4500</v>
      </c>
      <c r="BC481" s="11">
        <f t="shared" si="909"/>
        <v>0</v>
      </c>
      <c r="BD481" s="11" t="str">
        <f t="shared" si="910"/>
        <v xml:space="preserve"> </v>
      </c>
      <c r="BE481" s="11" t="str">
        <f t="shared" si="911"/>
        <v xml:space="preserve"> </v>
      </c>
      <c r="BF481" s="11" t="str">
        <f t="shared" si="912"/>
        <v xml:space="preserve"> </v>
      </c>
      <c r="BG481" s="11" t="str">
        <f t="shared" si="933"/>
        <v xml:space="preserve"> </v>
      </c>
      <c r="BH481" s="11" t="str">
        <f t="shared" si="913"/>
        <v xml:space="preserve"> </v>
      </c>
      <c r="BI481" s="11" t="str">
        <f t="shared" si="914"/>
        <v xml:space="preserve"> </v>
      </c>
      <c r="BJ481" s="11">
        <f t="shared" si="915"/>
        <v>0</v>
      </c>
      <c r="BK481" s="11" t="str">
        <f t="shared" si="916"/>
        <v/>
      </c>
      <c r="BL481" s="11" t="str">
        <f t="shared" si="917"/>
        <v xml:space="preserve"> </v>
      </c>
      <c r="BM481" s="11" t="str">
        <f t="shared" si="918"/>
        <v xml:space="preserve"> </v>
      </c>
      <c r="BN481" s="11" t="str">
        <f t="shared" si="919"/>
        <v xml:space="preserve"> </v>
      </c>
      <c r="BO481" s="11" t="str">
        <f t="shared" si="920"/>
        <v xml:space="preserve"> </v>
      </c>
      <c r="BP481" s="11" t="str">
        <f t="shared" si="921"/>
        <v xml:space="preserve"> </v>
      </c>
      <c r="BQ481" s="11" t="str">
        <f t="shared" si="922"/>
        <v>0</v>
      </c>
      <c r="BR481" s="25">
        <f t="shared" si="923"/>
        <v>0</v>
      </c>
      <c r="BS481" s="11" t="str">
        <f t="shared" si="924"/>
        <v>Not Present</v>
      </c>
      <c r="BT481" s="11" t="str">
        <f t="shared" si="925"/>
        <v>0</v>
      </c>
      <c r="BU481" s="12">
        <f t="shared" si="943"/>
        <v>1</v>
      </c>
      <c r="BV481" s="12">
        <f t="shared" si="944"/>
        <v>0</v>
      </c>
      <c r="BW481" s="12">
        <f t="shared" si="934"/>
        <v>1</v>
      </c>
      <c r="BX481" s="12">
        <f t="shared" si="945"/>
        <v>1</v>
      </c>
      <c r="BY481" s="11">
        <f t="shared" si="946"/>
        <v>1</v>
      </c>
      <c r="BZ481" s="11">
        <f t="shared" si="926"/>
        <v>1</v>
      </c>
      <c r="CA481" s="11">
        <f t="shared" si="927"/>
        <v>12</v>
      </c>
      <c r="CB481" s="11">
        <f t="shared" si="928"/>
        <v>2007</v>
      </c>
      <c r="CC481" s="11">
        <f t="shared" si="929"/>
        <v>2</v>
      </c>
      <c r="CD481" s="11" t="str">
        <f t="shared" si="930"/>
        <v>No</v>
      </c>
      <c r="CE481" s="11">
        <f t="shared" si="947"/>
        <v>0</v>
      </c>
      <c r="CF481" s="11">
        <f t="shared" si="948"/>
        <v>0</v>
      </c>
      <c r="CG481" s="11">
        <f t="shared" si="949"/>
        <v>1</v>
      </c>
      <c r="CH481" s="11">
        <f t="shared" si="950"/>
        <v>0</v>
      </c>
      <c r="CI481" s="11">
        <f t="shared" si="931"/>
        <v>1</v>
      </c>
      <c r="CJ481" s="11">
        <f t="shared" si="932"/>
        <v>2</v>
      </c>
    </row>
    <row r="482" spans="1:88" x14ac:dyDescent="0.3">
      <c r="A482" s="11">
        <f t="shared" si="863"/>
        <v>2017</v>
      </c>
      <c r="B482" s="11" t="str">
        <f t="shared" si="864"/>
        <v>24-03-2017 15:50:35 CET</v>
      </c>
      <c r="C482" s="11" t="str">
        <f t="shared" si="865"/>
        <v>Rwanda</v>
      </c>
      <c r="D482" s="11" t="str">
        <f t="shared" si="866"/>
        <v>Rulindo</v>
      </c>
      <c r="E482" s="11" t="str">
        <f t="shared" si="867"/>
        <v>Buyoga</v>
      </c>
      <c r="F482" s="11" t="str">
        <f t="shared" si="868"/>
        <v>Butare</v>
      </c>
      <c r="G482" s="11" t="str">
        <f t="shared" si="869"/>
        <v>Karambi</v>
      </c>
      <c r="H482" s="11" t="str">
        <f t="shared" si="870"/>
        <v/>
      </c>
      <c r="I482" s="11" t="str">
        <f t="shared" si="871"/>
        <v/>
      </c>
      <c r="J482" s="11" t="str">
        <f t="shared" si="872"/>
        <v>Nyagahera</v>
      </c>
      <c r="K482" s="11">
        <f t="shared" si="873"/>
        <v>107</v>
      </c>
      <c r="L482" s="11">
        <f t="shared" si="935"/>
        <v>0</v>
      </c>
      <c r="M482" s="11">
        <f t="shared" si="936"/>
        <v>4</v>
      </c>
      <c r="N482" s="11">
        <f t="shared" si="937"/>
        <v>0</v>
      </c>
      <c r="O482" s="11">
        <f t="shared" si="874"/>
        <v>100</v>
      </c>
      <c r="P482" s="11">
        <f t="shared" si="875"/>
        <v>7</v>
      </c>
      <c r="Q482" s="13">
        <f t="shared" si="938"/>
        <v>0.93457943925233644</v>
      </c>
      <c r="R482" s="11">
        <f t="shared" si="939"/>
        <v>0</v>
      </c>
      <c r="S482" s="11">
        <f t="shared" si="876"/>
        <v>1</v>
      </c>
      <c r="T482" s="11">
        <f t="shared" si="877"/>
        <v>1</v>
      </c>
      <c r="U482" s="11" t="str">
        <f t="shared" si="878"/>
        <v>Piped Network -- Gravity Only</v>
      </c>
      <c r="V482" s="11">
        <f t="shared" si="879"/>
        <v>2014</v>
      </c>
      <c r="W482" s="11" t="str">
        <f t="shared" si="880"/>
        <v>Governement (District, Wasac) And Water For People</v>
      </c>
      <c r="X482" s="11" t="str">
        <f t="shared" si="881"/>
        <v>Groundwater (Well, Etc.)</v>
      </c>
      <c r="Y482" s="11">
        <f t="shared" si="882"/>
        <v>1</v>
      </c>
      <c r="Z482" s="11">
        <f t="shared" si="883"/>
        <v>1</v>
      </c>
      <c r="AA482" s="11">
        <f t="shared" si="884"/>
        <v>1</v>
      </c>
      <c r="AB482" s="11" t="str">
        <f t="shared" si="885"/>
        <v>"Springbox" --Intake Structure At A Spring</v>
      </c>
      <c r="AC482" s="11">
        <f t="shared" si="886"/>
        <v>1</v>
      </c>
      <c r="AD482" s="11">
        <f t="shared" si="887"/>
        <v>2017</v>
      </c>
      <c r="AE482" s="11">
        <f t="shared" si="888"/>
        <v>2</v>
      </c>
      <c r="AF482" s="11">
        <f t="shared" si="889"/>
        <v>16</v>
      </c>
      <c r="AG482" s="12">
        <f t="shared" si="940"/>
        <v>108000</v>
      </c>
      <c r="AH482" s="12">
        <f t="shared" si="941"/>
        <v>216</v>
      </c>
      <c r="AI482" s="11">
        <f t="shared" si="942"/>
        <v>1</v>
      </c>
      <c r="AJ482" s="11">
        <f t="shared" si="890"/>
        <v>1</v>
      </c>
      <c r="AK482" s="11">
        <f t="shared" si="891"/>
        <v>1</v>
      </c>
      <c r="AL482" s="11">
        <f t="shared" si="892"/>
        <v>2014</v>
      </c>
      <c r="AM482" s="11">
        <f t="shared" si="893"/>
        <v>1</v>
      </c>
      <c r="AN482" s="11">
        <f t="shared" si="894"/>
        <v>6800</v>
      </c>
      <c r="AO482" s="11">
        <f t="shared" si="895"/>
        <v>1</v>
      </c>
      <c r="AP482" s="11">
        <f t="shared" si="896"/>
        <v>3</v>
      </c>
      <c r="AQ482" s="11">
        <f t="shared" si="897"/>
        <v>2014</v>
      </c>
      <c r="AR482" s="11">
        <f t="shared" si="898"/>
        <v>1</v>
      </c>
      <c r="AS482" s="11">
        <f t="shared" si="899"/>
        <v>1</v>
      </c>
      <c r="AT482" s="11">
        <f t="shared" si="900"/>
        <v>3</v>
      </c>
      <c r="AU482" s="11" t="str">
        <f t="shared" si="901"/>
        <v>Distribution Chamber</v>
      </c>
      <c r="AV482" s="11">
        <f t="shared" si="902"/>
        <v>2014</v>
      </c>
      <c r="AW482" s="11">
        <f t="shared" si="903"/>
        <v>1</v>
      </c>
      <c r="AX482" s="11">
        <f t="shared" si="904"/>
        <v>1</v>
      </c>
      <c r="AY482" s="11">
        <f t="shared" si="905"/>
        <v>1</v>
      </c>
      <c r="AZ482" s="11">
        <f t="shared" si="906"/>
        <v>2014</v>
      </c>
      <c r="BA482" s="11">
        <f t="shared" si="907"/>
        <v>1</v>
      </c>
      <c r="BB482" s="11">
        <f t="shared" si="908"/>
        <v>1200</v>
      </c>
      <c r="BC482" s="11">
        <f t="shared" si="909"/>
        <v>0</v>
      </c>
      <c r="BD482" s="11" t="str">
        <f t="shared" si="910"/>
        <v xml:space="preserve"> </v>
      </c>
      <c r="BE482" s="11" t="str">
        <f t="shared" si="911"/>
        <v xml:space="preserve"> </v>
      </c>
      <c r="BF482" s="11" t="str">
        <f t="shared" si="912"/>
        <v xml:space="preserve"> </v>
      </c>
      <c r="BG482" s="11" t="str">
        <f t="shared" si="933"/>
        <v xml:space="preserve"> </v>
      </c>
      <c r="BH482" s="11" t="str">
        <f t="shared" si="913"/>
        <v xml:space="preserve"> </v>
      </c>
      <c r="BI482" s="11" t="str">
        <f t="shared" si="914"/>
        <v xml:space="preserve"> </v>
      </c>
      <c r="BJ482" s="11">
        <f t="shared" si="915"/>
        <v>0</v>
      </c>
      <c r="BK482" s="11" t="str">
        <f t="shared" si="916"/>
        <v/>
      </c>
      <c r="BL482" s="11" t="str">
        <f t="shared" si="917"/>
        <v xml:space="preserve"> </v>
      </c>
      <c r="BM482" s="11" t="str">
        <f t="shared" si="918"/>
        <v xml:space="preserve"> </v>
      </c>
      <c r="BN482" s="11" t="str">
        <f t="shared" si="919"/>
        <v xml:space="preserve"> </v>
      </c>
      <c r="BO482" s="11" t="str">
        <f t="shared" si="920"/>
        <v xml:space="preserve"> </v>
      </c>
      <c r="BP482" s="11" t="str">
        <f t="shared" si="921"/>
        <v xml:space="preserve"> </v>
      </c>
      <c r="BQ482" s="11" t="str">
        <f t="shared" si="922"/>
        <v>0</v>
      </c>
      <c r="BR482" s="25">
        <f t="shared" si="923"/>
        <v>0</v>
      </c>
      <c r="BS482" s="11" t="str">
        <f t="shared" si="924"/>
        <v>Not Present</v>
      </c>
      <c r="BT482" s="11" t="str">
        <f t="shared" si="925"/>
        <v>0</v>
      </c>
      <c r="BU482" s="12">
        <f t="shared" si="943"/>
        <v>1</v>
      </c>
      <c r="BV482" s="12">
        <f t="shared" si="944"/>
        <v>0</v>
      </c>
      <c r="BW482" s="12">
        <f t="shared" si="934"/>
        <v>1</v>
      </c>
      <c r="BX482" s="12">
        <f t="shared" si="945"/>
        <v>1</v>
      </c>
      <c r="BY482" s="11">
        <f t="shared" si="946"/>
        <v>1</v>
      </c>
      <c r="BZ482" s="11">
        <f t="shared" si="926"/>
        <v>1</v>
      </c>
      <c r="CA482" s="11">
        <f t="shared" si="927"/>
        <v>1</v>
      </c>
      <c r="CB482" s="11">
        <f t="shared" si="928"/>
        <v>2014</v>
      </c>
      <c r="CC482" s="11">
        <f t="shared" si="929"/>
        <v>2</v>
      </c>
      <c r="CD482" s="11" t="str">
        <f t="shared" si="930"/>
        <v>No</v>
      </c>
      <c r="CE482" s="11">
        <f t="shared" si="947"/>
        <v>0</v>
      </c>
      <c r="CF482" s="11">
        <f t="shared" si="948"/>
        <v>0</v>
      </c>
      <c r="CG482" s="11">
        <f t="shared" si="949"/>
        <v>1</v>
      </c>
      <c r="CH482" s="11">
        <f t="shared" si="950"/>
        <v>0</v>
      </c>
      <c r="CI482" s="11">
        <f t="shared" si="931"/>
        <v>1</v>
      </c>
      <c r="CJ482" s="11">
        <f t="shared" si="932"/>
        <v>1</v>
      </c>
    </row>
    <row r="483" spans="1:88" x14ac:dyDescent="0.3">
      <c r="A483" s="11">
        <f t="shared" si="863"/>
        <v>2017</v>
      </c>
      <c r="B483" s="11" t="str">
        <f t="shared" si="864"/>
        <v>23-03-2017 07:54:12 CET</v>
      </c>
      <c r="C483" s="11" t="str">
        <f t="shared" si="865"/>
        <v>Rwanda</v>
      </c>
      <c r="D483" s="11" t="str">
        <f t="shared" si="866"/>
        <v>Rulindo</v>
      </c>
      <c r="E483" s="11" t="str">
        <f t="shared" si="867"/>
        <v>Murambi</v>
      </c>
      <c r="F483" s="11" t="str">
        <f t="shared" si="868"/>
        <v>Mugambazi</v>
      </c>
      <c r="G483" s="11" t="str">
        <f t="shared" si="869"/>
        <v>Ruri</v>
      </c>
      <c r="H483" s="11" t="str">
        <f t="shared" si="870"/>
        <v/>
      </c>
      <c r="I483" s="11" t="str">
        <f t="shared" si="871"/>
        <v/>
      </c>
      <c r="J483" s="11" t="str">
        <f t="shared" si="872"/>
        <v>Mutagata Motorised Network</v>
      </c>
      <c r="K483" s="11">
        <f t="shared" si="873"/>
        <v>189</v>
      </c>
      <c r="L483" s="11">
        <f t="shared" si="935"/>
        <v>26296</v>
      </c>
      <c r="M483" s="11">
        <f t="shared" si="936"/>
        <v>49</v>
      </c>
      <c r="N483" s="11">
        <f t="shared" si="937"/>
        <v>536.65306122448976</v>
      </c>
      <c r="O483" s="11">
        <f t="shared" si="874"/>
        <v>70</v>
      </c>
      <c r="P483" s="11">
        <f t="shared" si="875"/>
        <v>119</v>
      </c>
      <c r="Q483" s="13">
        <f t="shared" si="938"/>
        <v>0.37037037037037035</v>
      </c>
      <c r="R483" s="11">
        <f t="shared" si="939"/>
        <v>0</v>
      </c>
      <c r="S483" s="11">
        <f t="shared" si="876"/>
        <v>0</v>
      </c>
      <c r="T483" s="11">
        <f t="shared" si="877"/>
        <v>1</v>
      </c>
      <c r="U483" s="11" t="str">
        <f t="shared" si="878"/>
        <v>Piped Network With Pump</v>
      </c>
      <c r="V483" s="11">
        <f t="shared" si="879"/>
        <v>1987</v>
      </c>
      <c r="W483" s="11" t="str">
        <f t="shared" si="880"/>
        <v>Governement (District, Wasac) And Water For People</v>
      </c>
      <c r="X483" s="11" t="str">
        <f t="shared" si="881"/>
        <v>Spring</v>
      </c>
      <c r="Y483" s="11">
        <f t="shared" si="882"/>
        <v>1</v>
      </c>
      <c r="Z483" s="11">
        <f t="shared" si="883"/>
        <v>1</v>
      </c>
      <c r="AA483" s="11">
        <f t="shared" si="884"/>
        <v>1</v>
      </c>
      <c r="AB483" s="11" t="str">
        <f t="shared" si="885"/>
        <v>"Springbox" --Intake Structure At A Spring</v>
      </c>
      <c r="AC483" s="11">
        <f t="shared" si="886"/>
        <v>1</v>
      </c>
      <c r="AD483" s="11">
        <f t="shared" si="887"/>
        <v>2007</v>
      </c>
      <c r="AE483" s="11">
        <f t="shared" si="888"/>
        <v>1</v>
      </c>
      <c r="AF483" s="11">
        <f t="shared" si="889"/>
        <v>5</v>
      </c>
      <c r="AG483" s="12">
        <f t="shared" si="940"/>
        <v>345600</v>
      </c>
      <c r="AH483" s="12">
        <f t="shared" si="941"/>
        <v>987.42857142857144</v>
      </c>
      <c r="AI483" s="11">
        <f t="shared" si="942"/>
        <v>1</v>
      </c>
      <c r="AJ483" s="11">
        <f t="shared" si="890"/>
        <v>1</v>
      </c>
      <c r="AK483" s="11">
        <f t="shared" si="891"/>
        <v>1</v>
      </c>
      <c r="AL483" s="11">
        <f t="shared" si="892"/>
        <v>2016</v>
      </c>
      <c r="AM483" s="11">
        <f t="shared" si="893"/>
        <v>1</v>
      </c>
      <c r="AN483" s="11">
        <f t="shared" si="894"/>
        <v>1900</v>
      </c>
      <c r="AO483" s="11">
        <f t="shared" si="895"/>
        <v>1</v>
      </c>
      <c r="AP483" s="11">
        <f t="shared" si="896"/>
        <v>39</v>
      </c>
      <c r="AQ483" s="11">
        <f t="shared" si="897"/>
        <v>2016</v>
      </c>
      <c r="AR483" s="11">
        <f t="shared" si="898"/>
        <v>1</v>
      </c>
      <c r="AS483" s="11">
        <f t="shared" si="899"/>
        <v>1</v>
      </c>
      <c r="AT483" s="11">
        <f t="shared" si="900"/>
        <v>17</v>
      </c>
      <c r="AU483" s="11" t="str">
        <f t="shared" si="901"/>
        <v>Pressure Break Tank|Distribution Chamber|Washout And Air Release</v>
      </c>
      <c r="AV483" s="11">
        <f t="shared" si="902"/>
        <v>2016</v>
      </c>
      <c r="AW483" s="11">
        <f t="shared" si="903"/>
        <v>1</v>
      </c>
      <c r="AX483" s="11">
        <f t="shared" si="904"/>
        <v>1</v>
      </c>
      <c r="AY483" s="11">
        <f t="shared" si="905"/>
        <v>6</v>
      </c>
      <c r="AZ483" s="11">
        <f t="shared" si="906"/>
        <v>2016</v>
      </c>
      <c r="BA483" s="11">
        <f t="shared" si="907"/>
        <v>1</v>
      </c>
      <c r="BB483" s="11">
        <f t="shared" si="908"/>
        <v>40000</v>
      </c>
      <c r="BC483" s="11">
        <f t="shared" si="909"/>
        <v>1</v>
      </c>
      <c r="BD483" s="11">
        <f t="shared" si="910"/>
        <v>5</v>
      </c>
      <c r="BE483" s="11">
        <f t="shared" si="911"/>
        <v>2017</v>
      </c>
      <c r="BF483" s="11">
        <f t="shared" si="912"/>
        <v>1</v>
      </c>
      <c r="BG483" s="11">
        <f t="shared" si="933"/>
        <v>1</v>
      </c>
      <c r="BH483" s="11">
        <f t="shared" si="913"/>
        <v>2016</v>
      </c>
      <c r="BI483" s="11">
        <f t="shared" si="914"/>
        <v>1</v>
      </c>
      <c r="BJ483" s="11">
        <f t="shared" si="915"/>
        <v>1</v>
      </c>
      <c r="BK483" s="11" t="str">
        <f t="shared" si="916"/>
        <v>Disinfection/Chlorination</v>
      </c>
      <c r="BL483" s="11">
        <f t="shared" si="917"/>
        <v>2017</v>
      </c>
      <c r="BM483" s="11">
        <f t="shared" si="918"/>
        <v>1</v>
      </c>
      <c r="BN483" s="11">
        <f t="shared" si="919"/>
        <v>0</v>
      </c>
      <c r="BO483" s="11" t="str">
        <f t="shared" si="920"/>
        <v xml:space="preserve"> </v>
      </c>
      <c r="BP483" s="11" t="str">
        <f t="shared" si="921"/>
        <v xml:space="preserve"> </v>
      </c>
      <c r="BQ483" s="11" t="str">
        <f t="shared" si="922"/>
        <v>0</v>
      </c>
      <c r="BR483" s="25">
        <f t="shared" si="923"/>
        <v>0</v>
      </c>
      <c r="BS483" s="11" t="str">
        <f t="shared" si="924"/>
        <v>Not Present</v>
      </c>
      <c r="BT483" s="11" t="str">
        <f t="shared" si="925"/>
        <v>0</v>
      </c>
      <c r="BU483" s="12">
        <f t="shared" si="943"/>
        <v>1</v>
      </c>
      <c r="BV483" s="12">
        <f t="shared" si="944"/>
        <v>0</v>
      </c>
      <c r="BW483" s="12">
        <f t="shared" si="934"/>
        <v>1</v>
      </c>
      <c r="BX483" s="12">
        <f t="shared" si="945"/>
        <v>1</v>
      </c>
      <c r="BY483" s="11">
        <f t="shared" si="946"/>
        <v>1</v>
      </c>
      <c r="BZ483" s="11">
        <f t="shared" si="926"/>
        <v>1</v>
      </c>
      <c r="CA483" s="11">
        <f t="shared" si="927"/>
        <v>64</v>
      </c>
      <c r="CB483" s="11">
        <f t="shared" si="928"/>
        <v>2016</v>
      </c>
      <c r="CC483" s="11">
        <f t="shared" si="929"/>
        <v>1</v>
      </c>
      <c r="CD483" s="11" t="str">
        <f t="shared" si="930"/>
        <v>No</v>
      </c>
      <c r="CE483" s="11">
        <f t="shared" si="947"/>
        <v>0</v>
      </c>
      <c r="CF483" s="11">
        <f t="shared" si="948"/>
        <v>0</v>
      </c>
      <c r="CG483" s="11">
        <f t="shared" si="949"/>
        <v>1</v>
      </c>
      <c r="CH483" s="11">
        <f t="shared" si="950"/>
        <v>0</v>
      </c>
      <c r="CI483" s="11">
        <f t="shared" si="931"/>
        <v>1</v>
      </c>
      <c r="CJ483" s="11">
        <f t="shared" si="932"/>
        <v>1</v>
      </c>
    </row>
    <row r="484" spans="1:88" x14ac:dyDescent="0.3">
      <c r="A484" s="11">
        <f t="shared" si="863"/>
        <v>2017</v>
      </c>
      <c r="B484" s="11" t="str">
        <f t="shared" si="864"/>
        <v>07-03-2017 11:02:40 CET</v>
      </c>
      <c r="C484" s="11" t="str">
        <f t="shared" si="865"/>
        <v>Rwanda</v>
      </c>
      <c r="D484" s="11" t="str">
        <f t="shared" si="866"/>
        <v>Rulindo</v>
      </c>
      <c r="E484" s="11" t="str">
        <f t="shared" si="867"/>
        <v>Cyungo</v>
      </c>
      <c r="F484" s="11" t="str">
        <f t="shared" si="868"/>
        <v>Marembo</v>
      </c>
      <c r="G484" s="11" t="str">
        <f t="shared" si="869"/>
        <v>Gahinga</v>
      </c>
      <c r="H484" s="11" t="str">
        <f t="shared" si="870"/>
        <v/>
      </c>
      <c r="I484" s="11" t="str">
        <f t="shared" si="871"/>
        <v/>
      </c>
      <c r="J484" s="11" t="str">
        <f t="shared" si="872"/>
        <v>Mugomero Murambo</v>
      </c>
      <c r="K484" s="11">
        <f t="shared" si="873"/>
        <v>652</v>
      </c>
      <c r="L484" s="11">
        <f t="shared" si="935"/>
        <v>3456</v>
      </c>
      <c r="M484" s="11">
        <f t="shared" si="936"/>
        <v>3</v>
      </c>
      <c r="N484" s="11">
        <f t="shared" si="937"/>
        <v>1152</v>
      </c>
      <c r="O484" s="11">
        <f t="shared" si="874"/>
        <v>602</v>
      </c>
      <c r="P484" s="11">
        <f t="shared" si="875"/>
        <v>50</v>
      </c>
      <c r="Q484" s="13">
        <f t="shared" si="938"/>
        <v>0.92331288343558282</v>
      </c>
      <c r="R484" s="11">
        <f t="shared" si="939"/>
        <v>0</v>
      </c>
      <c r="S484" s="11">
        <f t="shared" si="876"/>
        <v>0</v>
      </c>
      <c r="T484" s="11">
        <f t="shared" si="877"/>
        <v>1</v>
      </c>
      <c r="U484" s="11" t="str">
        <f t="shared" si="878"/>
        <v>Piped Network -- Gravity Only</v>
      </c>
      <c r="V484" s="11">
        <f t="shared" si="879"/>
        <v>2015</v>
      </c>
      <c r="W484" s="11" t="str">
        <f t="shared" si="880"/>
        <v>Governement (District, Wasac) And Water For People</v>
      </c>
      <c r="X484" s="11" t="str">
        <f t="shared" si="881"/>
        <v>Spring</v>
      </c>
      <c r="Y484" s="11">
        <f t="shared" si="882"/>
        <v>1</v>
      </c>
      <c r="Z484" s="11">
        <f t="shared" si="883"/>
        <v>1</v>
      </c>
      <c r="AA484" s="11">
        <f t="shared" si="884"/>
        <v>1</v>
      </c>
      <c r="AB484" s="11" t="str">
        <f t="shared" si="885"/>
        <v>"Springbox" --Intake Structure At A Spring</v>
      </c>
      <c r="AC484" s="11">
        <f t="shared" si="886"/>
        <v>1</v>
      </c>
      <c r="AD484" s="11">
        <f t="shared" si="887"/>
        <v>2015</v>
      </c>
      <c r="AE484" s="11">
        <f t="shared" si="888"/>
        <v>1</v>
      </c>
      <c r="AF484" s="11">
        <f t="shared" si="889"/>
        <v>120</v>
      </c>
      <c r="AG484" s="12">
        <f t="shared" si="940"/>
        <v>14400</v>
      </c>
      <c r="AH484" s="12">
        <f t="shared" si="941"/>
        <v>4.7840531561461797</v>
      </c>
      <c r="AI484" s="11">
        <f t="shared" si="942"/>
        <v>0</v>
      </c>
      <c r="AJ484" s="11">
        <f t="shared" si="890"/>
        <v>1</v>
      </c>
      <c r="AK484" s="11">
        <f t="shared" si="891"/>
        <v>2</v>
      </c>
      <c r="AL484" s="11">
        <f t="shared" si="892"/>
        <v>2015</v>
      </c>
      <c r="AM484" s="11">
        <f t="shared" si="893"/>
        <v>1</v>
      </c>
      <c r="AN484" s="11">
        <f t="shared" si="894"/>
        <v>10000</v>
      </c>
      <c r="AO484" s="11">
        <f t="shared" si="895"/>
        <v>1</v>
      </c>
      <c r="AP484" s="11">
        <f t="shared" si="896"/>
        <v>10</v>
      </c>
      <c r="AQ484" s="11">
        <f t="shared" si="897"/>
        <v>2015</v>
      </c>
      <c r="AR484" s="11">
        <f t="shared" si="898"/>
        <v>1</v>
      </c>
      <c r="AS484" s="11">
        <f t="shared" si="899"/>
        <v>1</v>
      </c>
      <c r="AT484" s="11">
        <f t="shared" si="900"/>
        <v>3</v>
      </c>
      <c r="AU484" s="11" t="str">
        <f t="shared" si="901"/>
        <v>Distribution Chamber</v>
      </c>
      <c r="AV484" s="11">
        <f t="shared" si="902"/>
        <v>2015</v>
      </c>
      <c r="AW484" s="11">
        <f t="shared" si="903"/>
        <v>1</v>
      </c>
      <c r="AX484" s="11">
        <f t="shared" si="904"/>
        <v>1</v>
      </c>
      <c r="AY484" s="11">
        <f t="shared" si="905"/>
        <v>2</v>
      </c>
      <c r="AZ484" s="11">
        <f t="shared" si="906"/>
        <v>2015</v>
      </c>
      <c r="BA484" s="11">
        <f t="shared" si="907"/>
        <v>1</v>
      </c>
      <c r="BB484" s="11">
        <f t="shared" si="908"/>
        <v>10000</v>
      </c>
      <c r="BC484" s="11">
        <f t="shared" si="909"/>
        <v>0</v>
      </c>
      <c r="BD484" s="11" t="str">
        <f t="shared" si="910"/>
        <v xml:space="preserve"> </v>
      </c>
      <c r="BE484" s="11" t="str">
        <f t="shared" si="911"/>
        <v xml:space="preserve"> </v>
      </c>
      <c r="BF484" s="11" t="str">
        <f t="shared" si="912"/>
        <v xml:space="preserve"> </v>
      </c>
      <c r="BG484" s="11" t="str">
        <f t="shared" si="933"/>
        <v xml:space="preserve"> </v>
      </c>
      <c r="BH484" s="11" t="str">
        <f t="shared" si="913"/>
        <v xml:space="preserve"> </v>
      </c>
      <c r="BI484" s="11" t="str">
        <f t="shared" si="914"/>
        <v xml:space="preserve"> </v>
      </c>
      <c r="BJ484" s="11">
        <f t="shared" si="915"/>
        <v>0</v>
      </c>
      <c r="BK484" s="11" t="str">
        <f t="shared" si="916"/>
        <v/>
      </c>
      <c r="BL484" s="11" t="str">
        <f t="shared" si="917"/>
        <v xml:space="preserve"> </v>
      </c>
      <c r="BM484" s="11" t="str">
        <f t="shared" si="918"/>
        <v xml:space="preserve"> </v>
      </c>
      <c r="BN484" s="11" t="str">
        <f t="shared" si="919"/>
        <v xml:space="preserve"> </v>
      </c>
      <c r="BO484" s="11" t="str">
        <f t="shared" si="920"/>
        <v xml:space="preserve"> </v>
      </c>
      <c r="BP484" s="11" t="str">
        <f t="shared" si="921"/>
        <v xml:space="preserve"> </v>
      </c>
      <c r="BQ484" s="11" t="str">
        <f t="shared" si="922"/>
        <v>0</v>
      </c>
      <c r="BR484" s="25">
        <f t="shared" si="923"/>
        <v>0</v>
      </c>
      <c r="BS484" s="11" t="str">
        <f t="shared" si="924"/>
        <v>Not Present</v>
      </c>
      <c r="BT484" s="11" t="str">
        <f t="shared" si="925"/>
        <v>0</v>
      </c>
      <c r="BU484" s="12">
        <f t="shared" si="943"/>
        <v>1</v>
      </c>
      <c r="BV484" s="12">
        <f t="shared" si="944"/>
        <v>0</v>
      </c>
      <c r="BW484" s="12">
        <f t="shared" si="934"/>
        <v>1</v>
      </c>
      <c r="BX484" s="12">
        <f t="shared" si="945"/>
        <v>1</v>
      </c>
      <c r="BY484" s="11">
        <f t="shared" si="946"/>
        <v>1</v>
      </c>
      <c r="BZ484" s="11">
        <f t="shared" si="926"/>
        <v>1</v>
      </c>
      <c r="CA484" s="11">
        <f t="shared" si="927"/>
        <v>8</v>
      </c>
      <c r="CB484" s="11">
        <f t="shared" si="928"/>
        <v>2015</v>
      </c>
      <c r="CC484" s="11">
        <f t="shared" si="929"/>
        <v>1</v>
      </c>
      <c r="CD484" s="11" t="str">
        <f t="shared" si="930"/>
        <v>No</v>
      </c>
      <c r="CE484" s="11">
        <f t="shared" si="947"/>
        <v>0</v>
      </c>
      <c r="CF484" s="11">
        <f t="shared" si="948"/>
        <v>0</v>
      </c>
      <c r="CG484" s="11">
        <f t="shared" si="949"/>
        <v>1</v>
      </c>
      <c r="CH484" s="11">
        <f t="shared" si="950"/>
        <v>0</v>
      </c>
      <c r="CI484" s="11">
        <f t="shared" si="931"/>
        <v>1</v>
      </c>
      <c r="CJ484" s="11">
        <f t="shared" si="932"/>
        <v>1</v>
      </c>
    </row>
    <row r="485" spans="1:88" x14ac:dyDescent="0.3">
      <c r="A485" s="11">
        <f t="shared" si="863"/>
        <v>2017</v>
      </c>
      <c r="B485" s="11" t="str">
        <f t="shared" si="864"/>
        <v>08-03-2017 19:19:50 CET</v>
      </c>
      <c r="C485" s="11" t="str">
        <f t="shared" si="865"/>
        <v>Rwanda</v>
      </c>
      <c r="D485" s="11" t="str">
        <f t="shared" si="866"/>
        <v>Rulindo</v>
      </c>
      <c r="E485" s="11" t="str">
        <f t="shared" si="867"/>
        <v>Shyorongi</v>
      </c>
      <c r="F485" s="11" t="str">
        <f t="shared" si="868"/>
        <v>Bugaragara</v>
      </c>
      <c r="G485" s="11" t="str">
        <f t="shared" si="869"/>
        <v>Gisiza</v>
      </c>
      <c r="H485" s="11" t="str">
        <f t="shared" si="870"/>
        <v/>
      </c>
      <c r="I485" s="11" t="str">
        <f t="shared" si="871"/>
        <v/>
      </c>
      <c r="J485" s="11" t="str">
        <f t="shared" si="872"/>
        <v>kinywamagana pumping network</v>
      </c>
      <c r="K485" s="11">
        <f t="shared" si="873"/>
        <v>212</v>
      </c>
      <c r="L485" s="11">
        <f t="shared" si="935"/>
        <v>6436</v>
      </c>
      <c r="M485" s="11">
        <f t="shared" si="936"/>
        <v>26</v>
      </c>
      <c r="N485" s="11">
        <f t="shared" si="937"/>
        <v>247.53846153846155</v>
      </c>
      <c r="O485" s="11">
        <f t="shared" si="874"/>
        <v>60</v>
      </c>
      <c r="P485" s="11">
        <f t="shared" si="875"/>
        <v>152</v>
      </c>
      <c r="Q485" s="13">
        <f t="shared" si="938"/>
        <v>0.28301886792452829</v>
      </c>
      <c r="R485" s="11">
        <f t="shared" si="939"/>
        <v>0</v>
      </c>
      <c r="S485" s="11">
        <f t="shared" si="876"/>
        <v>1</v>
      </c>
      <c r="T485" s="11">
        <f t="shared" si="877"/>
        <v>1</v>
      </c>
      <c r="U485" s="11" t="str">
        <f t="shared" si="878"/>
        <v>Piped Network With Pump</v>
      </c>
      <c r="V485" s="11">
        <f t="shared" si="879"/>
        <v>2013</v>
      </c>
      <c r="W485" s="11" t="str">
        <f t="shared" si="880"/>
        <v>Governement (District, Wasac) And Water For People</v>
      </c>
      <c r="X485" s="11" t="str">
        <f t="shared" si="881"/>
        <v>Spring</v>
      </c>
      <c r="Y485" s="11">
        <f t="shared" si="882"/>
        <v>7</v>
      </c>
      <c r="Z485" s="11">
        <f t="shared" si="883"/>
        <v>1</v>
      </c>
      <c r="AA485" s="11">
        <f t="shared" si="884"/>
        <v>1</v>
      </c>
      <c r="AB485" s="11" t="str">
        <f t="shared" si="885"/>
        <v>"Springbox" --Intake Structure At A Spring</v>
      </c>
      <c r="AC485" s="11">
        <f t="shared" si="886"/>
        <v>3</v>
      </c>
      <c r="AD485" s="11">
        <f t="shared" si="887"/>
        <v>2013</v>
      </c>
      <c r="AE485" s="11">
        <f t="shared" si="888"/>
        <v>1</v>
      </c>
      <c r="AF485" s="11">
        <f t="shared" si="889"/>
        <v>10</v>
      </c>
      <c r="AG485" s="12">
        <f t="shared" si="940"/>
        <v>172800</v>
      </c>
      <c r="AH485" s="12">
        <f t="shared" si="941"/>
        <v>576</v>
      </c>
      <c r="AI485" s="11">
        <f t="shared" si="942"/>
        <v>1</v>
      </c>
      <c r="AJ485" s="11">
        <f t="shared" si="890"/>
        <v>1</v>
      </c>
      <c r="AK485" s="11">
        <f t="shared" si="891"/>
        <v>1</v>
      </c>
      <c r="AL485" s="11">
        <f t="shared" si="892"/>
        <v>2013</v>
      </c>
      <c r="AM485" s="11">
        <f t="shared" si="893"/>
        <v>1</v>
      </c>
      <c r="AN485" s="11">
        <f t="shared" si="894"/>
        <v>1500</v>
      </c>
      <c r="AO485" s="11">
        <f t="shared" si="895"/>
        <v>1</v>
      </c>
      <c r="AP485" s="11">
        <f t="shared" si="896"/>
        <v>20</v>
      </c>
      <c r="AQ485" s="11">
        <f t="shared" si="897"/>
        <v>2013</v>
      </c>
      <c r="AR485" s="11">
        <f t="shared" si="898"/>
        <v>1</v>
      </c>
      <c r="AS485" s="11">
        <f t="shared" si="899"/>
        <v>1</v>
      </c>
      <c r="AT485" s="11">
        <f t="shared" si="900"/>
        <v>25</v>
      </c>
      <c r="AU485" s="11" t="str">
        <f t="shared" si="901"/>
        <v>Distribution Chamber|Ventouse, Washout</v>
      </c>
      <c r="AV485" s="11">
        <f t="shared" si="902"/>
        <v>2013</v>
      </c>
      <c r="AW485" s="11">
        <f t="shared" si="903"/>
        <v>1</v>
      </c>
      <c r="AX485" s="11">
        <f t="shared" si="904"/>
        <v>1</v>
      </c>
      <c r="AY485" s="11">
        <f t="shared" si="905"/>
        <v>4</v>
      </c>
      <c r="AZ485" s="11">
        <f t="shared" si="906"/>
        <v>2013</v>
      </c>
      <c r="BA485" s="11">
        <f t="shared" si="907"/>
        <v>1</v>
      </c>
      <c r="BB485" s="11">
        <f t="shared" si="908"/>
        <v>11000</v>
      </c>
      <c r="BC485" s="11">
        <f t="shared" si="909"/>
        <v>1</v>
      </c>
      <c r="BD485" s="11">
        <f t="shared" si="910"/>
        <v>2</v>
      </c>
      <c r="BE485" s="11">
        <f t="shared" si="911"/>
        <v>2013</v>
      </c>
      <c r="BF485" s="11">
        <f t="shared" si="912"/>
        <v>2</v>
      </c>
      <c r="BG485" s="11">
        <f t="shared" si="933"/>
        <v>1</v>
      </c>
      <c r="BH485" s="11">
        <f t="shared" si="913"/>
        <v>2013</v>
      </c>
      <c r="BI485" s="11">
        <f t="shared" si="914"/>
        <v>1</v>
      </c>
      <c r="BJ485" s="11">
        <f t="shared" si="915"/>
        <v>0</v>
      </c>
      <c r="BK485" s="11" t="str">
        <f t="shared" si="916"/>
        <v/>
      </c>
      <c r="BL485" s="11" t="str">
        <f t="shared" si="917"/>
        <v xml:space="preserve"> </v>
      </c>
      <c r="BM485" s="11" t="str">
        <f t="shared" si="918"/>
        <v xml:space="preserve"> </v>
      </c>
      <c r="BN485" s="11" t="str">
        <f t="shared" si="919"/>
        <v xml:space="preserve"> </v>
      </c>
      <c r="BO485" s="11" t="str">
        <f t="shared" si="920"/>
        <v xml:space="preserve"> </v>
      </c>
      <c r="BP485" s="11" t="str">
        <f t="shared" si="921"/>
        <v xml:space="preserve"> </v>
      </c>
      <c r="BQ485" s="11" t="str">
        <f t="shared" si="922"/>
        <v>0</v>
      </c>
      <c r="BR485" s="25">
        <f t="shared" si="923"/>
        <v>0</v>
      </c>
      <c r="BS485" s="11" t="str">
        <f t="shared" si="924"/>
        <v>Not Present</v>
      </c>
      <c r="BT485" s="11" t="str">
        <f t="shared" si="925"/>
        <v>0</v>
      </c>
      <c r="BU485" s="12">
        <f t="shared" si="943"/>
        <v>1</v>
      </c>
      <c r="BV485" s="12">
        <f t="shared" si="944"/>
        <v>0</v>
      </c>
      <c r="BW485" s="12">
        <f t="shared" si="934"/>
        <v>1</v>
      </c>
      <c r="BX485" s="12">
        <f t="shared" si="945"/>
        <v>1</v>
      </c>
      <c r="BY485" s="11">
        <f t="shared" si="946"/>
        <v>1</v>
      </c>
      <c r="BZ485" s="11">
        <f t="shared" si="926"/>
        <v>1</v>
      </c>
      <c r="CA485" s="11">
        <f t="shared" si="927"/>
        <v>1</v>
      </c>
      <c r="CB485" s="11">
        <f t="shared" si="928"/>
        <v>2013</v>
      </c>
      <c r="CC485" s="11">
        <f t="shared" si="929"/>
        <v>1</v>
      </c>
      <c r="CD485" s="11" t="str">
        <f t="shared" si="930"/>
        <v>No</v>
      </c>
      <c r="CE485" s="11">
        <f t="shared" si="947"/>
        <v>0</v>
      </c>
      <c r="CF485" s="11">
        <f t="shared" si="948"/>
        <v>0</v>
      </c>
      <c r="CG485" s="11">
        <f t="shared" si="949"/>
        <v>1</v>
      </c>
      <c r="CH485" s="11">
        <f t="shared" si="950"/>
        <v>0</v>
      </c>
      <c r="CI485" s="11">
        <f t="shared" si="931"/>
        <v>1</v>
      </c>
      <c r="CJ485" s="11">
        <f t="shared" si="932"/>
        <v>1</v>
      </c>
    </row>
    <row r="486" spans="1:88" x14ac:dyDescent="0.3">
      <c r="A486" s="11">
        <f t="shared" si="863"/>
        <v>2017</v>
      </c>
      <c r="B486" s="11" t="str">
        <f t="shared" si="864"/>
        <v>24-03-2017 13:04:21 CET</v>
      </c>
      <c r="C486" s="11" t="str">
        <f t="shared" si="865"/>
        <v>Rwanda</v>
      </c>
      <c r="D486" s="11" t="str">
        <f t="shared" si="866"/>
        <v>Rulindo</v>
      </c>
      <c r="E486" s="11" t="str">
        <f t="shared" si="867"/>
        <v>Masoro</v>
      </c>
      <c r="F486" s="11" t="str">
        <f t="shared" si="868"/>
        <v>Kigarama</v>
      </c>
      <c r="G486" s="11" t="str">
        <f t="shared" si="869"/>
        <v>Gacyamo</v>
      </c>
      <c r="H486" s="11" t="str">
        <f t="shared" si="870"/>
        <v/>
      </c>
      <c r="I486" s="11" t="str">
        <f t="shared" si="871"/>
        <v/>
      </c>
      <c r="J486" s="11" t="str">
        <f t="shared" si="872"/>
        <v xml:space="preserve"> </v>
      </c>
      <c r="K486" s="11">
        <f t="shared" si="873"/>
        <v>203</v>
      </c>
      <c r="L486" s="11">
        <f t="shared" si="935"/>
        <v>0</v>
      </c>
      <c r="M486" s="11">
        <f t="shared" si="936"/>
        <v>31</v>
      </c>
      <c r="N486" s="11">
        <f t="shared" si="937"/>
        <v>0</v>
      </c>
      <c r="O486" s="11">
        <f t="shared" si="874"/>
        <v>203</v>
      </c>
      <c r="P486" s="11" t="str">
        <f t="shared" si="875"/>
        <v xml:space="preserve"> </v>
      </c>
      <c r="Q486" s="13">
        <f t="shared" si="938"/>
        <v>1</v>
      </c>
      <c r="R486" s="11">
        <f t="shared" si="939"/>
        <v>1</v>
      </c>
      <c r="S486" s="11">
        <f t="shared" si="876"/>
        <v>1</v>
      </c>
      <c r="T486" s="11">
        <f t="shared" si="877"/>
        <v>1</v>
      </c>
      <c r="U486" s="11" t="str">
        <f t="shared" si="878"/>
        <v>Piped Network With Pump</v>
      </c>
      <c r="V486" s="11">
        <f t="shared" si="879"/>
        <v>1998</v>
      </c>
      <c r="W486" s="11" t="str">
        <f t="shared" si="880"/>
        <v>Governement (District, Wasac) And Water For People</v>
      </c>
      <c r="X486" s="11" t="str">
        <f t="shared" si="881"/>
        <v>Spring</v>
      </c>
      <c r="Y486" s="11">
        <f t="shared" si="882"/>
        <v>2</v>
      </c>
      <c r="Z486" s="11">
        <f t="shared" si="883"/>
        <v>1</v>
      </c>
      <c r="AA486" s="11">
        <f t="shared" si="884"/>
        <v>1</v>
      </c>
      <c r="AB486" s="11" t="str">
        <f t="shared" si="885"/>
        <v>"Springbox" --Intake Structure At A Spring</v>
      </c>
      <c r="AC486" s="11">
        <f t="shared" si="886"/>
        <v>1</v>
      </c>
      <c r="AD486" s="11">
        <f t="shared" si="887"/>
        <v>2016</v>
      </c>
      <c r="AE486" s="11">
        <f t="shared" si="888"/>
        <v>1</v>
      </c>
      <c r="AF486" s="11">
        <f t="shared" si="889"/>
        <v>20</v>
      </c>
      <c r="AG486" s="12">
        <f t="shared" si="940"/>
        <v>86400</v>
      </c>
      <c r="AH486" s="12">
        <f t="shared" si="941"/>
        <v>85.123152709359601</v>
      </c>
      <c r="AI486" s="11">
        <f t="shared" si="942"/>
        <v>1</v>
      </c>
      <c r="AJ486" s="11">
        <f t="shared" si="890"/>
        <v>1</v>
      </c>
      <c r="AK486" s="11">
        <f t="shared" si="891"/>
        <v>2</v>
      </c>
      <c r="AL486" s="11">
        <f t="shared" si="892"/>
        <v>2016</v>
      </c>
      <c r="AM486" s="11">
        <f t="shared" si="893"/>
        <v>1</v>
      </c>
      <c r="AN486" s="11">
        <f t="shared" si="894"/>
        <v>5000</v>
      </c>
      <c r="AO486" s="11">
        <f t="shared" si="895"/>
        <v>1</v>
      </c>
      <c r="AP486" s="11">
        <f t="shared" si="896"/>
        <v>15</v>
      </c>
      <c r="AQ486" s="11">
        <f t="shared" si="897"/>
        <v>2016</v>
      </c>
      <c r="AR486" s="11">
        <f t="shared" si="898"/>
        <v>1</v>
      </c>
      <c r="AS486" s="11">
        <f t="shared" si="899"/>
        <v>0</v>
      </c>
      <c r="AT486" s="11" t="str">
        <f t="shared" si="900"/>
        <v xml:space="preserve"> </v>
      </c>
      <c r="AU486" s="11" t="str">
        <f t="shared" si="901"/>
        <v/>
      </c>
      <c r="AV486" s="11" t="str">
        <f t="shared" si="902"/>
        <v xml:space="preserve"> </v>
      </c>
      <c r="AW486" s="11" t="str">
        <f t="shared" si="903"/>
        <v xml:space="preserve"> </v>
      </c>
      <c r="AX486" s="11">
        <f t="shared" si="904"/>
        <v>1</v>
      </c>
      <c r="AY486" s="11">
        <f t="shared" si="905"/>
        <v>2</v>
      </c>
      <c r="AZ486" s="11">
        <f t="shared" si="906"/>
        <v>2016</v>
      </c>
      <c r="BA486" s="11">
        <f t="shared" si="907"/>
        <v>1</v>
      </c>
      <c r="BB486" s="11">
        <f t="shared" si="908"/>
        <v>5000</v>
      </c>
      <c r="BC486" s="11">
        <f t="shared" si="909"/>
        <v>1</v>
      </c>
      <c r="BD486" s="11">
        <f t="shared" si="910"/>
        <v>1</v>
      </c>
      <c r="BE486" s="11">
        <f t="shared" si="911"/>
        <v>2016</v>
      </c>
      <c r="BF486" s="11">
        <f t="shared" si="912"/>
        <v>1</v>
      </c>
      <c r="BG486" s="11">
        <f t="shared" si="933"/>
        <v>1</v>
      </c>
      <c r="BH486" s="11">
        <f t="shared" si="913"/>
        <v>2016</v>
      </c>
      <c r="BI486" s="11">
        <f t="shared" si="914"/>
        <v>1</v>
      </c>
      <c r="BJ486" s="11">
        <f t="shared" si="915"/>
        <v>0</v>
      </c>
      <c r="BK486" s="11" t="str">
        <f t="shared" si="916"/>
        <v/>
      </c>
      <c r="BL486" s="11" t="str">
        <f t="shared" si="917"/>
        <v xml:space="preserve"> </v>
      </c>
      <c r="BM486" s="11" t="str">
        <f t="shared" si="918"/>
        <v xml:space="preserve"> </v>
      </c>
      <c r="BN486" s="11" t="str">
        <f t="shared" si="919"/>
        <v xml:space="preserve"> </v>
      </c>
      <c r="BO486" s="11" t="str">
        <f t="shared" si="920"/>
        <v xml:space="preserve"> </v>
      </c>
      <c r="BP486" s="11" t="str">
        <f t="shared" si="921"/>
        <v xml:space="preserve"> </v>
      </c>
      <c r="BQ486" s="11" t="str">
        <f t="shared" si="922"/>
        <v>0</v>
      </c>
      <c r="BR486" s="25">
        <f t="shared" si="923"/>
        <v>0</v>
      </c>
      <c r="BS486" s="11" t="str">
        <f t="shared" si="924"/>
        <v>Not Present</v>
      </c>
      <c r="BT486" s="11" t="str">
        <f t="shared" si="925"/>
        <v>0</v>
      </c>
      <c r="BU486" s="12">
        <f t="shared" si="943"/>
        <v>1</v>
      </c>
      <c r="BV486" s="12">
        <f t="shared" si="944"/>
        <v>0</v>
      </c>
      <c r="BW486" s="12">
        <f t="shared" si="934"/>
        <v>1</v>
      </c>
      <c r="BX486" s="12">
        <f t="shared" si="945"/>
        <v>1</v>
      </c>
      <c r="BY486" s="11">
        <f t="shared" si="946"/>
        <v>1</v>
      </c>
      <c r="BZ486" s="11">
        <f t="shared" si="926"/>
        <v>1</v>
      </c>
      <c r="CA486" s="11">
        <f t="shared" si="927"/>
        <v>1</v>
      </c>
      <c r="CB486" s="11">
        <f t="shared" si="928"/>
        <v>2016</v>
      </c>
      <c r="CC486" s="11">
        <f t="shared" si="929"/>
        <v>1</v>
      </c>
      <c r="CD486" s="11" t="str">
        <f t="shared" si="930"/>
        <v>No</v>
      </c>
      <c r="CE486" s="11">
        <f t="shared" si="947"/>
        <v>0</v>
      </c>
      <c r="CF486" s="11">
        <f t="shared" si="948"/>
        <v>0</v>
      </c>
      <c r="CG486" s="11">
        <f t="shared" si="949"/>
        <v>1</v>
      </c>
      <c r="CH486" s="11">
        <f t="shared" si="950"/>
        <v>0</v>
      </c>
      <c r="CI486" s="11">
        <f t="shared" si="931"/>
        <v>1</v>
      </c>
      <c r="CJ486" s="11">
        <f t="shared" si="932"/>
        <v>1</v>
      </c>
    </row>
    <row r="487" spans="1:88" x14ac:dyDescent="0.3">
      <c r="A487" s="11">
        <f t="shared" si="863"/>
        <v>2017</v>
      </c>
      <c r="B487" s="11" t="str">
        <f t="shared" si="864"/>
        <v>15-03-2017 05:14:33 CET</v>
      </c>
      <c r="C487" s="11" t="str">
        <f t="shared" si="865"/>
        <v>Rwanda</v>
      </c>
      <c r="D487" s="11" t="str">
        <f t="shared" si="866"/>
        <v>Rulindo</v>
      </c>
      <c r="E487" s="11" t="str">
        <f t="shared" si="867"/>
        <v>Base</v>
      </c>
      <c r="F487" s="11" t="str">
        <f t="shared" si="868"/>
        <v>Rwamahwa</v>
      </c>
      <c r="G487" s="11" t="str">
        <f t="shared" si="869"/>
        <v>Karambi</v>
      </c>
      <c r="H487" s="11" t="str">
        <f t="shared" si="870"/>
        <v/>
      </c>
      <c r="I487" s="11" t="str">
        <f t="shared" si="871"/>
        <v/>
      </c>
      <c r="J487" s="11" t="str">
        <f t="shared" si="872"/>
        <v>Rwankende</v>
      </c>
      <c r="K487" s="11">
        <f t="shared" si="873"/>
        <v>192</v>
      </c>
      <c r="L487" s="11">
        <f t="shared" si="935"/>
        <v>1789</v>
      </c>
      <c r="M487" s="11">
        <f t="shared" si="936"/>
        <v>14</v>
      </c>
      <c r="N487" s="11">
        <f t="shared" si="937"/>
        <v>127.78571428571429</v>
      </c>
      <c r="O487" s="11">
        <f t="shared" si="874"/>
        <v>180</v>
      </c>
      <c r="P487" s="11">
        <f t="shared" si="875"/>
        <v>12</v>
      </c>
      <c r="Q487" s="13">
        <f t="shared" si="938"/>
        <v>0.9375</v>
      </c>
      <c r="R487" s="11">
        <f t="shared" si="939"/>
        <v>0</v>
      </c>
      <c r="S487" s="11">
        <f t="shared" si="876"/>
        <v>1</v>
      </c>
      <c r="T487" s="11">
        <f t="shared" si="877"/>
        <v>1</v>
      </c>
      <c r="U487" s="11" t="str">
        <f t="shared" si="878"/>
        <v>Piped Network -- Gravity Only</v>
      </c>
      <c r="V487" s="11">
        <f t="shared" si="879"/>
        <v>2016</v>
      </c>
      <c r="W487" s="11" t="str">
        <f t="shared" si="880"/>
        <v>Padiri Gitovu</v>
      </c>
      <c r="X487" s="11" t="str">
        <f t="shared" si="881"/>
        <v>Spring|Groundwater (Well, Etc.)</v>
      </c>
      <c r="Y487" s="11">
        <f t="shared" si="882"/>
        <v>4</v>
      </c>
      <c r="Z487" s="11">
        <f t="shared" si="883"/>
        <v>1</v>
      </c>
      <c r="AA487" s="11">
        <f t="shared" si="884"/>
        <v>1</v>
      </c>
      <c r="AB487" s="11" t="str">
        <f t="shared" si="885"/>
        <v>"Springbox" --Intake Structure At A Spring</v>
      </c>
      <c r="AC487" s="11">
        <f t="shared" si="886"/>
        <v>3</v>
      </c>
      <c r="AD487" s="11">
        <f t="shared" si="887"/>
        <v>2012</v>
      </c>
      <c r="AE487" s="11">
        <f t="shared" si="888"/>
        <v>1</v>
      </c>
      <c r="AF487" s="11">
        <f t="shared" si="889"/>
        <v>30</v>
      </c>
      <c r="AG487" s="12">
        <f t="shared" si="940"/>
        <v>57600</v>
      </c>
      <c r="AH487" s="12">
        <f t="shared" si="941"/>
        <v>64</v>
      </c>
      <c r="AI487" s="11">
        <f t="shared" si="942"/>
        <v>1</v>
      </c>
      <c r="AJ487" s="11">
        <f t="shared" si="890"/>
        <v>1</v>
      </c>
      <c r="AK487" s="11">
        <f t="shared" si="891"/>
        <v>1</v>
      </c>
      <c r="AL487" s="11">
        <f t="shared" si="892"/>
        <v>2016</v>
      </c>
      <c r="AM487" s="11">
        <f t="shared" si="893"/>
        <v>1</v>
      </c>
      <c r="AN487" s="11">
        <f t="shared" si="894"/>
        <v>6450</v>
      </c>
      <c r="AO487" s="11">
        <f t="shared" si="895"/>
        <v>1</v>
      </c>
      <c r="AP487" s="11">
        <f t="shared" si="896"/>
        <v>2</v>
      </c>
      <c r="AQ487" s="11">
        <f t="shared" si="897"/>
        <v>2012</v>
      </c>
      <c r="AR487" s="11">
        <f t="shared" si="898"/>
        <v>1</v>
      </c>
      <c r="AS487" s="11">
        <f t="shared" si="899"/>
        <v>1</v>
      </c>
      <c r="AT487" s="11">
        <f t="shared" si="900"/>
        <v>2</v>
      </c>
      <c r="AU487" s="11" t="str">
        <f t="shared" si="901"/>
        <v>Distribution Chamber</v>
      </c>
      <c r="AV487" s="11">
        <f t="shared" si="902"/>
        <v>2016</v>
      </c>
      <c r="AW487" s="11">
        <f t="shared" si="903"/>
        <v>1</v>
      </c>
      <c r="AX487" s="11">
        <f t="shared" si="904"/>
        <v>1</v>
      </c>
      <c r="AY487" s="11">
        <f t="shared" si="905"/>
        <v>1</v>
      </c>
      <c r="AZ487" s="11">
        <f t="shared" si="906"/>
        <v>2012</v>
      </c>
      <c r="BA487" s="11">
        <f t="shared" si="907"/>
        <v>1</v>
      </c>
      <c r="BB487" s="11">
        <f t="shared" si="908"/>
        <v>6450</v>
      </c>
      <c r="BC487" s="11">
        <f t="shared" si="909"/>
        <v>0</v>
      </c>
      <c r="BD487" s="11" t="str">
        <f t="shared" si="910"/>
        <v xml:space="preserve"> </v>
      </c>
      <c r="BE487" s="11" t="str">
        <f t="shared" si="911"/>
        <v xml:space="preserve"> </v>
      </c>
      <c r="BF487" s="11" t="str">
        <f t="shared" si="912"/>
        <v xml:space="preserve"> </v>
      </c>
      <c r="BG487" s="11" t="str">
        <f t="shared" si="933"/>
        <v xml:space="preserve"> </v>
      </c>
      <c r="BH487" s="11" t="str">
        <f t="shared" si="913"/>
        <v xml:space="preserve"> </v>
      </c>
      <c r="BI487" s="11" t="str">
        <f t="shared" si="914"/>
        <v xml:space="preserve"> </v>
      </c>
      <c r="BJ487" s="11">
        <f t="shared" si="915"/>
        <v>0</v>
      </c>
      <c r="BK487" s="11" t="str">
        <f t="shared" si="916"/>
        <v/>
      </c>
      <c r="BL487" s="11" t="str">
        <f t="shared" si="917"/>
        <v xml:space="preserve"> </v>
      </c>
      <c r="BM487" s="11" t="str">
        <f t="shared" si="918"/>
        <v xml:space="preserve"> </v>
      </c>
      <c r="BN487" s="11" t="str">
        <f t="shared" si="919"/>
        <v xml:space="preserve"> </v>
      </c>
      <c r="BO487" s="11" t="str">
        <f t="shared" si="920"/>
        <v xml:space="preserve"> </v>
      </c>
      <c r="BP487" s="11" t="str">
        <f t="shared" si="921"/>
        <v xml:space="preserve"> </v>
      </c>
      <c r="BQ487" s="11" t="str">
        <f t="shared" si="922"/>
        <v>0</v>
      </c>
      <c r="BR487" s="25">
        <f t="shared" si="923"/>
        <v>0</v>
      </c>
      <c r="BS487" s="11" t="str">
        <f t="shared" si="924"/>
        <v>Not Present</v>
      </c>
      <c r="BT487" s="11" t="str">
        <f t="shared" si="925"/>
        <v>0</v>
      </c>
      <c r="BU487" s="12">
        <f t="shared" si="943"/>
        <v>1</v>
      </c>
      <c r="BV487" s="12">
        <f t="shared" si="944"/>
        <v>0</v>
      </c>
      <c r="BW487" s="12">
        <f t="shared" si="934"/>
        <v>1</v>
      </c>
      <c r="BX487" s="12">
        <f t="shared" si="945"/>
        <v>1</v>
      </c>
      <c r="BY487" s="11">
        <f t="shared" si="946"/>
        <v>1</v>
      </c>
      <c r="BZ487" s="11">
        <f t="shared" si="926"/>
        <v>1</v>
      </c>
      <c r="CA487" s="11">
        <f t="shared" si="927"/>
        <v>2</v>
      </c>
      <c r="CB487" s="11">
        <f t="shared" si="928"/>
        <v>2017</v>
      </c>
      <c r="CC487" s="11">
        <f t="shared" si="929"/>
        <v>3</v>
      </c>
      <c r="CD487" s="11" t="str">
        <f t="shared" si="930"/>
        <v>No</v>
      </c>
      <c r="CE487" s="11">
        <f t="shared" si="947"/>
        <v>0</v>
      </c>
      <c r="CF487" s="11">
        <f t="shared" si="948"/>
        <v>0</v>
      </c>
      <c r="CG487" s="11">
        <f t="shared" si="949"/>
        <v>1</v>
      </c>
      <c r="CH487" s="11">
        <f t="shared" si="950"/>
        <v>0</v>
      </c>
      <c r="CI487" s="11">
        <f t="shared" si="931"/>
        <v>1</v>
      </c>
      <c r="CJ487" s="11">
        <f t="shared" si="932"/>
        <v>2</v>
      </c>
    </row>
    <row r="488" spans="1:88" x14ac:dyDescent="0.3">
      <c r="A488" s="11">
        <f t="shared" si="863"/>
        <v>2017</v>
      </c>
      <c r="B488" s="11" t="str">
        <f t="shared" si="864"/>
        <v>25-04-2017 00:31:08 CEST</v>
      </c>
      <c r="C488" s="11" t="str">
        <f t="shared" si="865"/>
        <v>Rwanda</v>
      </c>
      <c r="D488" s="11" t="str">
        <f t="shared" si="866"/>
        <v>Rulindo</v>
      </c>
      <c r="E488" s="11" t="str">
        <f t="shared" si="867"/>
        <v>Kisaro</v>
      </c>
      <c r="F488" s="11" t="str">
        <f t="shared" si="868"/>
        <v>Murama</v>
      </c>
      <c r="G488" s="11" t="str">
        <f t="shared" si="869"/>
        <v>Ryarubuguza</v>
      </c>
      <c r="H488" s="11" t="str">
        <f t="shared" si="870"/>
        <v/>
      </c>
      <c r="I488" s="11" t="str">
        <f t="shared" si="871"/>
        <v/>
      </c>
      <c r="J488" s="11" t="str">
        <f t="shared" si="872"/>
        <v>Gahama Kisaro network</v>
      </c>
      <c r="K488" s="11">
        <f t="shared" si="873"/>
        <v>99</v>
      </c>
      <c r="L488" s="11">
        <f t="shared" si="935"/>
        <v>10234</v>
      </c>
      <c r="M488" s="11">
        <f t="shared" si="936"/>
        <v>14</v>
      </c>
      <c r="N488" s="11">
        <f t="shared" si="937"/>
        <v>731</v>
      </c>
      <c r="O488" s="11">
        <f t="shared" si="874"/>
        <v>99</v>
      </c>
      <c r="P488" s="11" t="str">
        <f t="shared" si="875"/>
        <v xml:space="preserve"> </v>
      </c>
      <c r="Q488" s="13">
        <f t="shared" si="938"/>
        <v>1</v>
      </c>
      <c r="R488" s="11">
        <f t="shared" si="939"/>
        <v>1</v>
      </c>
      <c r="S488" s="11">
        <f t="shared" si="876"/>
        <v>0</v>
      </c>
      <c r="T488" s="11">
        <f t="shared" si="877"/>
        <v>1</v>
      </c>
      <c r="U488" s="11" t="str">
        <f t="shared" si="878"/>
        <v>Piped Network With Pump</v>
      </c>
      <c r="V488" s="11">
        <f t="shared" si="879"/>
        <v>2012</v>
      </c>
      <c r="W488" s="11" t="str">
        <f t="shared" si="880"/>
        <v>Government</v>
      </c>
      <c r="X488" s="11" t="str">
        <f t="shared" si="881"/>
        <v>Spring</v>
      </c>
      <c r="Y488" s="11">
        <f t="shared" si="882"/>
        <v>1</v>
      </c>
      <c r="Z488" s="11">
        <f t="shared" si="883"/>
        <v>1</v>
      </c>
      <c r="AA488" s="11">
        <f t="shared" si="884"/>
        <v>1</v>
      </c>
      <c r="AB488" s="11" t="str">
        <f t="shared" si="885"/>
        <v/>
      </c>
      <c r="AC488" s="11">
        <f t="shared" si="886"/>
        <v>1</v>
      </c>
      <c r="AD488" s="11">
        <f t="shared" si="887"/>
        <v>2012</v>
      </c>
      <c r="AE488" s="11">
        <f t="shared" si="888"/>
        <v>1</v>
      </c>
      <c r="AF488" s="11">
        <f t="shared" si="889"/>
        <v>3</v>
      </c>
      <c r="AG488" s="12">
        <f t="shared" si="940"/>
        <v>576000</v>
      </c>
      <c r="AH488" s="12">
        <f t="shared" si="941"/>
        <v>1163.6363636363637</v>
      </c>
      <c r="AI488" s="11">
        <f t="shared" si="942"/>
        <v>1</v>
      </c>
      <c r="AJ488" s="11">
        <f t="shared" si="890"/>
        <v>1</v>
      </c>
      <c r="AK488" s="11">
        <f t="shared" si="891"/>
        <v>1</v>
      </c>
      <c r="AL488" s="11">
        <f t="shared" si="892"/>
        <v>2012</v>
      </c>
      <c r="AM488" s="11">
        <f t="shared" si="893"/>
        <v>1</v>
      </c>
      <c r="AN488" s="11">
        <f t="shared" si="894"/>
        <v>30000</v>
      </c>
      <c r="AO488" s="11">
        <f t="shared" si="895"/>
        <v>1</v>
      </c>
      <c r="AP488" s="11">
        <f t="shared" si="896"/>
        <v>7</v>
      </c>
      <c r="AQ488" s="11">
        <f t="shared" si="897"/>
        <v>2012</v>
      </c>
      <c r="AR488" s="11">
        <f t="shared" si="898"/>
        <v>1</v>
      </c>
      <c r="AS488" s="11">
        <f t="shared" si="899"/>
        <v>1</v>
      </c>
      <c r="AT488" s="11">
        <f t="shared" si="900"/>
        <v>14</v>
      </c>
      <c r="AU488" s="11" t="str">
        <f t="shared" si="901"/>
        <v/>
      </c>
      <c r="AV488" s="11">
        <f t="shared" si="902"/>
        <v>2012</v>
      </c>
      <c r="AW488" s="11">
        <f t="shared" si="903"/>
        <v>1</v>
      </c>
      <c r="AX488" s="11">
        <f t="shared" si="904"/>
        <v>1</v>
      </c>
      <c r="AY488" s="11">
        <f t="shared" si="905"/>
        <v>1</v>
      </c>
      <c r="AZ488" s="11">
        <f t="shared" si="906"/>
        <v>2012</v>
      </c>
      <c r="BA488" s="11">
        <f t="shared" si="907"/>
        <v>1</v>
      </c>
      <c r="BB488" s="11">
        <f t="shared" si="908"/>
        <v>30000</v>
      </c>
      <c r="BC488" s="11">
        <f t="shared" si="909"/>
        <v>1</v>
      </c>
      <c r="BD488" s="11">
        <f t="shared" si="910"/>
        <v>2</v>
      </c>
      <c r="BE488" s="11">
        <f t="shared" si="911"/>
        <v>2012</v>
      </c>
      <c r="BF488" s="11">
        <f t="shared" si="912"/>
        <v>1</v>
      </c>
      <c r="BG488" s="11">
        <f t="shared" si="933"/>
        <v>1</v>
      </c>
      <c r="BH488" s="11">
        <f t="shared" si="913"/>
        <v>2012</v>
      </c>
      <c r="BI488" s="11">
        <f t="shared" si="914"/>
        <v>1</v>
      </c>
      <c r="BJ488" s="11">
        <f t="shared" si="915"/>
        <v>0</v>
      </c>
      <c r="BK488" s="11" t="str">
        <f t="shared" si="916"/>
        <v/>
      </c>
      <c r="BL488" s="11" t="str">
        <f t="shared" si="917"/>
        <v xml:space="preserve"> </v>
      </c>
      <c r="BM488" s="11" t="str">
        <f t="shared" si="918"/>
        <v xml:space="preserve"> </v>
      </c>
      <c r="BN488" s="11" t="str">
        <f t="shared" si="919"/>
        <v xml:space="preserve"> </v>
      </c>
      <c r="BO488" s="11" t="str">
        <f t="shared" si="920"/>
        <v xml:space="preserve"> </v>
      </c>
      <c r="BP488" s="11" t="str">
        <f t="shared" si="921"/>
        <v xml:space="preserve"> </v>
      </c>
      <c r="BQ488" s="11" t="str">
        <f t="shared" si="922"/>
        <v>0</v>
      </c>
      <c r="BR488" s="25">
        <f t="shared" si="923"/>
        <v>0</v>
      </c>
      <c r="BS488" s="11" t="str">
        <f t="shared" si="924"/>
        <v>Not Present</v>
      </c>
      <c r="BT488" s="11" t="str">
        <f t="shared" si="925"/>
        <v>0</v>
      </c>
      <c r="BU488" s="12">
        <f t="shared" si="943"/>
        <v>1</v>
      </c>
      <c r="BV488" s="12">
        <f t="shared" si="944"/>
        <v>0</v>
      </c>
      <c r="BW488" s="12">
        <f t="shared" si="934"/>
        <v>1</v>
      </c>
      <c r="BX488" s="12">
        <f t="shared" si="945"/>
        <v>1</v>
      </c>
      <c r="BY488" s="11">
        <f t="shared" si="946"/>
        <v>1</v>
      </c>
      <c r="BZ488" s="11">
        <f t="shared" si="926"/>
        <v>1</v>
      </c>
      <c r="CA488" s="11">
        <f t="shared" si="927"/>
        <v>1</v>
      </c>
      <c r="CB488" s="11">
        <f t="shared" si="928"/>
        <v>2012</v>
      </c>
      <c r="CC488" s="11">
        <f t="shared" si="929"/>
        <v>1</v>
      </c>
      <c r="CD488" s="11" t="str">
        <f t="shared" si="930"/>
        <v>No</v>
      </c>
      <c r="CE488" s="11">
        <f t="shared" si="947"/>
        <v>0</v>
      </c>
      <c r="CF488" s="11">
        <f t="shared" si="948"/>
        <v>0</v>
      </c>
      <c r="CG488" s="11">
        <f t="shared" si="949"/>
        <v>1</v>
      </c>
      <c r="CH488" s="11">
        <f t="shared" si="950"/>
        <v>0</v>
      </c>
      <c r="CI488" s="11">
        <f t="shared" si="931"/>
        <v>1</v>
      </c>
      <c r="CJ488" s="11">
        <f t="shared" si="932"/>
        <v>1</v>
      </c>
    </row>
    <row r="489" spans="1:88" x14ac:dyDescent="0.3">
      <c r="A489" s="11">
        <f t="shared" si="863"/>
        <v>2017</v>
      </c>
      <c r="B489" s="11" t="str">
        <f t="shared" si="864"/>
        <v>12-03-2017 18:39:52 CET</v>
      </c>
      <c r="C489" s="11" t="str">
        <f t="shared" si="865"/>
        <v>Rwanda</v>
      </c>
      <c r="D489" s="11" t="str">
        <f t="shared" si="866"/>
        <v>Rulindo</v>
      </c>
      <c r="E489" s="11" t="str">
        <f t="shared" si="867"/>
        <v>Base</v>
      </c>
      <c r="F489" s="11" t="str">
        <f t="shared" si="868"/>
        <v>Gitare</v>
      </c>
      <c r="G489" s="11" t="str">
        <f t="shared" si="869"/>
        <v>Kirwa</v>
      </c>
      <c r="H489" s="11" t="str">
        <f t="shared" si="870"/>
        <v/>
      </c>
      <c r="I489" s="11" t="str">
        <f t="shared" si="871"/>
        <v/>
      </c>
      <c r="J489" s="11" t="str">
        <f t="shared" si="872"/>
        <v>Rwicanyoni</v>
      </c>
      <c r="K489" s="11">
        <f t="shared" si="873"/>
        <v>136</v>
      </c>
      <c r="L489" s="11">
        <f t="shared" si="935"/>
        <v>698</v>
      </c>
      <c r="M489" s="11">
        <f t="shared" si="936"/>
        <v>7</v>
      </c>
      <c r="N489" s="11">
        <f t="shared" si="937"/>
        <v>99.714285714285708</v>
      </c>
      <c r="O489" s="11">
        <f t="shared" si="874"/>
        <v>100</v>
      </c>
      <c r="P489" s="11">
        <f t="shared" si="875"/>
        <v>36</v>
      </c>
      <c r="Q489" s="13">
        <f t="shared" si="938"/>
        <v>0.73529411764705888</v>
      </c>
      <c r="R489" s="11">
        <f t="shared" si="939"/>
        <v>0</v>
      </c>
      <c r="S489" s="11">
        <f t="shared" si="876"/>
        <v>1</v>
      </c>
      <c r="T489" s="11">
        <f t="shared" si="877"/>
        <v>1</v>
      </c>
      <c r="U489" s="11" t="str">
        <f t="shared" si="878"/>
        <v>Piped Network -- Gravity Only</v>
      </c>
      <c r="V489" s="11">
        <f t="shared" si="879"/>
        <v>2016</v>
      </c>
      <c r="W489" s="11" t="str">
        <f t="shared" si="880"/>
        <v>Governement (District, Wasac) And Water For People</v>
      </c>
      <c r="X489" s="11" t="str">
        <f t="shared" si="881"/>
        <v>Groundwater (Well, Etc.)</v>
      </c>
      <c r="Y489" s="11">
        <f t="shared" si="882"/>
        <v>2</v>
      </c>
      <c r="Z489" s="11">
        <f t="shared" si="883"/>
        <v>1</v>
      </c>
      <c r="AA489" s="11">
        <f t="shared" si="884"/>
        <v>1</v>
      </c>
      <c r="AB489" s="11" t="str">
        <f t="shared" si="885"/>
        <v>Start Chamber</v>
      </c>
      <c r="AC489" s="11">
        <f t="shared" si="886"/>
        <v>2</v>
      </c>
      <c r="AD489" s="11">
        <f t="shared" si="887"/>
        <v>2016</v>
      </c>
      <c r="AE489" s="11">
        <f t="shared" si="888"/>
        <v>1</v>
      </c>
      <c r="AF489" s="11">
        <f t="shared" si="889"/>
        <v>10</v>
      </c>
      <c r="AG489" s="12">
        <f t="shared" si="940"/>
        <v>172800</v>
      </c>
      <c r="AH489" s="12">
        <f t="shared" si="941"/>
        <v>345.6</v>
      </c>
      <c r="AI489" s="11">
        <f t="shared" si="942"/>
        <v>1</v>
      </c>
      <c r="AJ489" s="11">
        <f t="shared" si="890"/>
        <v>0</v>
      </c>
      <c r="AK489" s="11" t="str">
        <f t="shared" si="891"/>
        <v xml:space="preserve"> </v>
      </c>
      <c r="AL489" s="11" t="str">
        <f t="shared" si="892"/>
        <v xml:space="preserve"> </v>
      </c>
      <c r="AM489" s="11" t="str">
        <f t="shared" si="893"/>
        <v xml:space="preserve"> </v>
      </c>
      <c r="AN489" s="11" t="str">
        <f t="shared" si="894"/>
        <v xml:space="preserve"> </v>
      </c>
      <c r="AO489" s="11">
        <f t="shared" si="895"/>
        <v>1</v>
      </c>
      <c r="AP489" s="11">
        <f t="shared" si="896"/>
        <v>3</v>
      </c>
      <c r="AQ489" s="11">
        <f t="shared" si="897"/>
        <v>2016</v>
      </c>
      <c r="AR489" s="11">
        <f t="shared" si="898"/>
        <v>1</v>
      </c>
      <c r="AS489" s="11">
        <f t="shared" si="899"/>
        <v>0</v>
      </c>
      <c r="AT489" s="11" t="str">
        <f t="shared" si="900"/>
        <v xml:space="preserve"> </v>
      </c>
      <c r="AU489" s="11" t="str">
        <f t="shared" si="901"/>
        <v/>
      </c>
      <c r="AV489" s="11" t="str">
        <f t="shared" si="902"/>
        <v xml:space="preserve"> </v>
      </c>
      <c r="AW489" s="11" t="str">
        <f t="shared" si="903"/>
        <v xml:space="preserve"> </v>
      </c>
      <c r="AX489" s="11">
        <f t="shared" si="904"/>
        <v>0</v>
      </c>
      <c r="AY489" s="11" t="str">
        <f t="shared" si="905"/>
        <v xml:space="preserve"> </v>
      </c>
      <c r="AZ489" s="11" t="str">
        <f t="shared" si="906"/>
        <v xml:space="preserve"> </v>
      </c>
      <c r="BA489" s="11" t="str">
        <f t="shared" si="907"/>
        <v xml:space="preserve"> </v>
      </c>
      <c r="BB489" s="11" t="str">
        <f t="shared" si="908"/>
        <v xml:space="preserve"> </v>
      </c>
      <c r="BC489" s="11">
        <f t="shared" si="909"/>
        <v>0</v>
      </c>
      <c r="BD489" s="11" t="str">
        <f t="shared" si="910"/>
        <v xml:space="preserve"> </v>
      </c>
      <c r="BE489" s="11" t="str">
        <f t="shared" si="911"/>
        <v xml:space="preserve"> </v>
      </c>
      <c r="BF489" s="11" t="str">
        <f t="shared" si="912"/>
        <v xml:space="preserve"> </v>
      </c>
      <c r="BG489" s="11" t="str">
        <f t="shared" si="933"/>
        <v xml:space="preserve"> </v>
      </c>
      <c r="BH489" s="11" t="str">
        <f t="shared" si="913"/>
        <v xml:space="preserve"> </v>
      </c>
      <c r="BI489" s="11" t="str">
        <f t="shared" si="914"/>
        <v xml:space="preserve"> </v>
      </c>
      <c r="BJ489" s="11">
        <f t="shared" si="915"/>
        <v>0</v>
      </c>
      <c r="BK489" s="11" t="str">
        <f t="shared" si="916"/>
        <v/>
      </c>
      <c r="BL489" s="11" t="str">
        <f t="shared" si="917"/>
        <v xml:space="preserve"> </v>
      </c>
      <c r="BM489" s="11" t="str">
        <f t="shared" si="918"/>
        <v xml:space="preserve"> </v>
      </c>
      <c r="BN489" s="11" t="str">
        <f t="shared" si="919"/>
        <v xml:space="preserve"> </v>
      </c>
      <c r="BO489" s="11" t="str">
        <f t="shared" si="920"/>
        <v xml:space="preserve"> </v>
      </c>
      <c r="BP489" s="11" t="str">
        <f t="shared" si="921"/>
        <v xml:space="preserve"> </v>
      </c>
      <c r="BQ489" s="11" t="str">
        <f t="shared" si="922"/>
        <v>0</v>
      </c>
      <c r="BR489" s="25">
        <f t="shared" si="923"/>
        <v>0</v>
      </c>
      <c r="BS489" s="11" t="str">
        <f t="shared" si="924"/>
        <v>Not Present</v>
      </c>
      <c r="BT489" s="11" t="str">
        <f t="shared" si="925"/>
        <v>0</v>
      </c>
      <c r="BU489" s="12">
        <f t="shared" si="943"/>
        <v>1</v>
      </c>
      <c r="BV489" s="12">
        <f t="shared" si="944"/>
        <v>0</v>
      </c>
      <c r="BW489" s="12">
        <f t="shared" si="934"/>
        <v>1</v>
      </c>
      <c r="BX489" s="12">
        <f t="shared" si="945"/>
        <v>1</v>
      </c>
      <c r="BY489" s="11">
        <f t="shared" si="946"/>
        <v>1</v>
      </c>
      <c r="BZ489" s="11">
        <f t="shared" si="926"/>
        <v>1</v>
      </c>
      <c r="CA489" s="11">
        <f t="shared" si="927"/>
        <v>2</v>
      </c>
      <c r="CB489" s="11">
        <f t="shared" si="928"/>
        <v>2016</v>
      </c>
      <c r="CC489" s="11">
        <f t="shared" si="929"/>
        <v>1</v>
      </c>
      <c r="CD489" s="11" t="str">
        <f t="shared" si="930"/>
        <v>No</v>
      </c>
      <c r="CE489" s="11">
        <f t="shared" si="947"/>
        <v>0</v>
      </c>
      <c r="CF489" s="11">
        <f t="shared" si="948"/>
        <v>0</v>
      </c>
      <c r="CG489" s="11">
        <f t="shared" si="949"/>
        <v>1</v>
      </c>
      <c r="CH489" s="11">
        <f t="shared" si="950"/>
        <v>0</v>
      </c>
      <c r="CI489" s="11">
        <f t="shared" si="931"/>
        <v>1</v>
      </c>
      <c r="CJ489" s="11">
        <f t="shared" si="932"/>
        <v>1</v>
      </c>
    </row>
    <row r="490" spans="1:88" x14ac:dyDescent="0.3">
      <c r="A490" s="11">
        <f t="shared" si="863"/>
        <v>2017</v>
      </c>
      <c r="B490" s="11" t="str">
        <f t="shared" si="864"/>
        <v>21-03-2017 13:53:45 CET</v>
      </c>
      <c r="C490" s="11" t="str">
        <f t="shared" si="865"/>
        <v>Rwanda</v>
      </c>
      <c r="D490" s="11" t="str">
        <f t="shared" si="866"/>
        <v>Rulindo</v>
      </c>
      <c r="E490" s="11" t="str">
        <f t="shared" si="867"/>
        <v>Rukozo</v>
      </c>
      <c r="F490" s="11" t="str">
        <f t="shared" si="868"/>
        <v>Buraro</v>
      </c>
      <c r="G490" s="11" t="str">
        <f t="shared" si="869"/>
        <v>Kabingo</v>
      </c>
      <c r="H490" s="11" t="str">
        <f t="shared" si="870"/>
        <v/>
      </c>
      <c r="I490" s="11" t="str">
        <f t="shared" si="871"/>
        <v/>
      </c>
      <c r="J490" s="11" t="str">
        <f t="shared" si="872"/>
        <v>Kabonanyoni</v>
      </c>
      <c r="K490" s="11">
        <f t="shared" si="873"/>
        <v>40</v>
      </c>
      <c r="L490" s="11">
        <f t="shared" si="935"/>
        <v>7894</v>
      </c>
      <c r="M490" s="11">
        <f t="shared" si="936"/>
        <v>30</v>
      </c>
      <c r="N490" s="11">
        <f t="shared" si="937"/>
        <v>263.13333333333333</v>
      </c>
      <c r="O490" s="11">
        <f t="shared" si="874"/>
        <v>40</v>
      </c>
      <c r="P490" s="11" t="str">
        <f t="shared" si="875"/>
        <v xml:space="preserve"> </v>
      </c>
      <c r="Q490" s="13">
        <f t="shared" si="938"/>
        <v>1</v>
      </c>
      <c r="R490" s="11">
        <f t="shared" si="939"/>
        <v>1</v>
      </c>
      <c r="S490" s="11">
        <f t="shared" si="876"/>
        <v>1</v>
      </c>
      <c r="T490" s="11">
        <f t="shared" si="877"/>
        <v>1</v>
      </c>
      <c r="U490" s="11" t="str">
        <f t="shared" si="878"/>
        <v>Piped Network With Pump</v>
      </c>
      <c r="V490" s="11">
        <f t="shared" si="879"/>
        <v>2015</v>
      </c>
      <c r="W490" s="11" t="str">
        <f t="shared" si="880"/>
        <v>Governement (District, Wasac) And Water For People</v>
      </c>
      <c r="X490" s="11" t="str">
        <f t="shared" si="881"/>
        <v>Spring</v>
      </c>
      <c r="Y490" s="11">
        <f t="shared" si="882"/>
        <v>5</v>
      </c>
      <c r="Z490" s="11">
        <f t="shared" si="883"/>
        <v>1</v>
      </c>
      <c r="AA490" s="11">
        <f t="shared" si="884"/>
        <v>1</v>
      </c>
      <c r="AB490" s="11" t="str">
        <f t="shared" si="885"/>
        <v>"Springbox" --Intake Structure At A Spring</v>
      </c>
      <c r="AC490" s="11">
        <f t="shared" si="886"/>
        <v>5</v>
      </c>
      <c r="AD490" s="11">
        <f t="shared" si="887"/>
        <v>2015</v>
      </c>
      <c r="AE490" s="11">
        <f t="shared" si="888"/>
        <v>1</v>
      </c>
      <c r="AF490" s="11">
        <f t="shared" si="889"/>
        <v>15</v>
      </c>
      <c r="AG490" s="12">
        <f t="shared" si="940"/>
        <v>115200</v>
      </c>
      <c r="AH490" s="12">
        <f t="shared" si="941"/>
        <v>576</v>
      </c>
      <c r="AI490" s="11">
        <f t="shared" si="942"/>
        <v>1</v>
      </c>
      <c r="AJ490" s="11">
        <f t="shared" si="890"/>
        <v>1</v>
      </c>
      <c r="AK490" s="11">
        <f t="shared" si="891"/>
        <v>1</v>
      </c>
      <c r="AL490" s="11">
        <f t="shared" si="892"/>
        <v>2015</v>
      </c>
      <c r="AM490" s="11">
        <f t="shared" si="893"/>
        <v>1</v>
      </c>
      <c r="AN490" s="11">
        <f t="shared" si="894"/>
        <v>19000</v>
      </c>
      <c r="AO490" s="11">
        <f t="shared" si="895"/>
        <v>1</v>
      </c>
      <c r="AP490" s="11">
        <f t="shared" si="896"/>
        <v>19</v>
      </c>
      <c r="AQ490" s="11">
        <f t="shared" si="897"/>
        <v>2015</v>
      </c>
      <c r="AR490" s="11">
        <f t="shared" si="898"/>
        <v>1</v>
      </c>
      <c r="AS490" s="11">
        <f t="shared" si="899"/>
        <v>1</v>
      </c>
      <c r="AT490" s="11">
        <f t="shared" si="900"/>
        <v>10</v>
      </c>
      <c r="AU490" s="11" t="str">
        <f t="shared" si="901"/>
        <v>Pressure Break Tank|Distribution Chamber|Null</v>
      </c>
      <c r="AV490" s="11">
        <f t="shared" si="902"/>
        <v>2015</v>
      </c>
      <c r="AW490" s="11">
        <f t="shared" si="903"/>
        <v>1</v>
      </c>
      <c r="AX490" s="11">
        <f t="shared" si="904"/>
        <v>1</v>
      </c>
      <c r="AY490" s="11">
        <f t="shared" si="905"/>
        <v>3</v>
      </c>
      <c r="AZ490" s="11">
        <f t="shared" si="906"/>
        <v>2015</v>
      </c>
      <c r="BA490" s="11">
        <f t="shared" si="907"/>
        <v>1</v>
      </c>
      <c r="BB490" s="11">
        <f t="shared" si="908"/>
        <v>19000</v>
      </c>
      <c r="BC490" s="11">
        <f t="shared" si="909"/>
        <v>1</v>
      </c>
      <c r="BD490" s="11">
        <f t="shared" si="910"/>
        <v>2</v>
      </c>
      <c r="BE490" s="11">
        <f t="shared" si="911"/>
        <v>2016</v>
      </c>
      <c r="BF490" s="11">
        <f t="shared" si="912"/>
        <v>1</v>
      </c>
      <c r="BG490" s="11">
        <f t="shared" si="933"/>
        <v>1</v>
      </c>
      <c r="BH490" s="11">
        <f t="shared" si="913"/>
        <v>2016</v>
      </c>
      <c r="BI490" s="11">
        <f t="shared" si="914"/>
        <v>1</v>
      </c>
      <c r="BJ490" s="11">
        <f t="shared" si="915"/>
        <v>0</v>
      </c>
      <c r="BK490" s="11" t="str">
        <f t="shared" si="916"/>
        <v/>
      </c>
      <c r="BL490" s="11" t="str">
        <f t="shared" si="917"/>
        <v xml:space="preserve"> </v>
      </c>
      <c r="BM490" s="11" t="str">
        <f t="shared" si="918"/>
        <v xml:space="preserve"> </v>
      </c>
      <c r="BN490" s="11" t="str">
        <f t="shared" si="919"/>
        <v xml:space="preserve"> </v>
      </c>
      <c r="BO490" s="11" t="str">
        <f t="shared" si="920"/>
        <v xml:space="preserve"> </v>
      </c>
      <c r="BP490" s="11" t="str">
        <f t="shared" si="921"/>
        <v xml:space="preserve"> </v>
      </c>
      <c r="BQ490" s="11" t="str">
        <f t="shared" si="922"/>
        <v>0</v>
      </c>
      <c r="BR490" s="25">
        <f t="shared" si="923"/>
        <v>0</v>
      </c>
      <c r="BS490" s="11" t="str">
        <f t="shared" si="924"/>
        <v>Not Present</v>
      </c>
      <c r="BT490" s="11" t="str">
        <f t="shared" si="925"/>
        <v>0</v>
      </c>
      <c r="BU490" s="12">
        <f t="shared" si="943"/>
        <v>1</v>
      </c>
      <c r="BV490" s="12">
        <f t="shared" si="944"/>
        <v>0</v>
      </c>
      <c r="BW490" s="12">
        <f t="shared" si="934"/>
        <v>1</v>
      </c>
      <c r="BX490" s="12">
        <f t="shared" si="945"/>
        <v>1</v>
      </c>
      <c r="BY490" s="11">
        <f t="shared" si="946"/>
        <v>1</v>
      </c>
      <c r="BZ490" s="11">
        <f t="shared" si="926"/>
        <v>1</v>
      </c>
      <c r="CA490" s="11">
        <f t="shared" si="927"/>
        <v>31</v>
      </c>
      <c r="CB490" s="11">
        <f t="shared" si="928"/>
        <v>2015</v>
      </c>
      <c r="CC490" s="11">
        <f t="shared" si="929"/>
        <v>1</v>
      </c>
      <c r="CD490" s="11" t="str">
        <f t="shared" si="930"/>
        <v>No</v>
      </c>
      <c r="CE490" s="11">
        <f t="shared" si="947"/>
        <v>0</v>
      </c>
      <c r="CF490" s="11">
        <f t="shared" si="948"/>
        <v>0</v>
      </c>
      <c r="CG490" s="11">
        <f t="shared" si="949"/>
        <v>1</v>
      </c>
      <c r="CH490" s="11">
        <f t="shared" si="950"/>
        <v>0</v>
      </c>
      <c r="CI490" s="11">
        <f t="shared" si="931"/>
        <v>1</v>
      </c>
      <c r="CJ490" s="11">
        <f t="shared" si="932"/>
        <v>1</v>
      </c>
    </row>
    <row r="491" spans="1:88" x14ac:dyDescent="0.3">
      <c r="A491" s="11">
        <f t="shared" si="863"/>
        <v>2017</v>
      </c>
      <c r="B491" s="11" t="str">
        <f t="shared" si="864"/>
        <v>23-03-2017 11:40:45 CET</v>
      </c>
      <c r="C491" s="11" t="str">
        <f t="shared" si="865"/>
        <v>Rwanda</v>
      </c>
      <c r="D491" s="11" t="str">
        <f t="shared" si="866"/>
        <v>Rulindo</v>
      </c>
      <c r="E491" s="11" t="str">
        <f t="shared" si="867"/>
        <v>Masoro</v>
      </c>
      <c r="F491" s="11" t="str">
        <f t="shared" si="868"/>
        <v>Shengampuri</v>
      </c>
      <c r="G491" s="11" t="str">
        <f t="shared" si="869"/>
        <v>Amataba</v>
      </c>
      <c r="H491" s="11" t="str">
        <f t="shared" si="870"/>
        <v/>
      </c>
      <c r="I491" s="11" t="str">
        <f t="shared" si="871"/>
        <v/>
      </c>
      <c r="J491" s="11" t="str">
        <f t="shared" si="872"/>
        <v>Mutagata Gravity Network</v>
      </c>
      <c r="K491" s="11">
        <f t="shared" si="873"/>
        <v>178</v>
      </c>
      <c r="L491" s="11">
        <f t="shared" si="935"/>
        <v>26296</v>
      </c>
      <c r="M491" s="11">
        <f t="shared" si="936"/>
        <v>12</v>
      </c>
      <c r="N491" s="11">
        <f t="shared" si="937"/>
        <v>2191.3333333333335</v>
      </c>
      <c r="O491" s="11">
        <f t="shared" si="874"/>
        <v>60</v>
      </c>
      <c r="P491" s="11">
        <f t="shared" si="875"/>
        <v>118</v>
      </c>
      <c r="Q491" s="13">
        <f t="shared" si="938"/>
        <v>0.33707865168539325</v>
      </c>
      <c r="R491" s="11">
        <f t="shared" si="939"/>
        <v>0</v>
      </c>
      <c r="S491" s="11">
        <f t="shared" si="876"/>
        <v>0</v>
      </c>
      <c r="T491" s="11">
        <f t="shared" si="877"/>
        <v>1</v>
      </c>
      <c r="U491" s="11" t="str">
        <f t="shared" si="878"/>
        <v>Piped Network -- Gravity Only</v>
      </c>
      <c r="V491" s="11">
        <f t="shared" si="879"/>
        <v>2004</v>
      </c>
      <c r="W491" s="11" t="str">
        <f t="shared" si="880"/>
        <v/>
      </c>
      <c r="X491" s="11" t="str">
        <f t="shared" si="881"/>
        <v>Spring</v>
      </c>
      <c r="Y491" s="11">
        <f t="shared" si="882"/>
        <v>1</v>
      </c>
      <c r="Z491" s="11">
        <f t="shared" si="883"/>
        <v>1</v>
      </c>
      <c r="AA491" s="11">
        <f t="shared" si="884"/>
        <v>1</v>
      </c>
      <c r="AB491" s="11" t="str">
        <f t="shared" si="885"/>
        <v>"Springbox" --Intake Structure At A Spring</v>
      </c>
      <c r="AC491" s="11">
        <f t="shared" si="886"/>
        <v>1</v>
      </c>
      <c r="AD491" s="11">
        <f t="shared" si="887"/>
        <v>2004</v>
      </c>
      <c r="AE491" s="11">
        <f t="shared" si="888"/>
        <v>2</v>
      </c>
      <c r="AF491" s="11">
        <f t="shared" si="889"/>
        <v>8</v>
      </c>
      <c r="AG491" s="12">
        <f t="shared" si="940"/>
        <v>216000</v>
      </c>
      <c r="AH491" s="12">
        <f t="shared" si="941"/>
        <v>720</v>
      </c>
      <c r="AI491" s="11">
        <f t="shared" si="942"/>
        <v>1</v>
      </c>
      <c r="AJ491" s="11">
        <f t="shared" si="890"/>
        <v>1</v>
      </c>
      <c r="AK491" s="11">
        <f t="shared" si="891"/>
        <v>1</v>
      </c>
      <c r="AL491" s="11">
        <f t="shared" si="892"/>
        <v>2004</v>
      </c>
      <c r="AM491" s="11">
        <f t="shared" si="893"/>
        <v>2</v>
      </c>
      <c r="AN491" s="11">
        <f t="shared" si="894"/>
        <v>3500</v>
      </c>
      <c r="AO491" s="11">
        <f t="shared" si="895"/>
        <v>1</v>
      </c>
      <c r="AP491" s="11">
        <f t="shared" si="896"/>
        <v>6</v>
      </c>
      <c r="AQ491" s="11">
        <f t="shared" si="897"/>
        <v>2004</v>
      </c>
      <c r="AR491" s="11">
        <f t="shared" si="898"/>
        <v>2</v>
      </c>
      <c r="AS491" s="11">
        <f t="shared" si="899"/>
        <v>1</v>
      </c>
      <c r="AT491" s="11">
        <f t="shared" si="900"/>
        <v>4</v>
      </c>
      <c r="AU491" s="11" t="str">
        <f t="shared" si="901"/>
        <v>Distribution Chamber|Washout And Air Release Chamber</v>
      </c>
      <c r="AV491" s="11">
        <f t="shared" si="902"/>
        <v>2004</v>
      </c>
      <c r="AW491" s="11">
        <f t="shared" si="903"/>
        <v>2</v>
      </c>
      <c r="AX491" s="11">
        <f t="shared" si="904"/>
        <v>1</v>
      </c>
      <c r="AY491" s="11">
        <f t="shared" si="905"/>
        <v>2</v>
      </c>
      <c r="AZ491" s="11">
        <f t="shared" si="906"/>
        <v>2004</v>
      </c>
      <c r="BA491" s="11">
        <f t="shared" si="907"/>
        <v>2</v>
      </c>
      <c r="BB491" s="11">
        <f t="shared" si="908"/>
        <v>4500</v>
      </c>
      <c r="BC491" s="11">
        <f t="shared" si="909"/>
        <v>0</v>
      </c>
      <c r="BD491" s="11" t="str">
        <f t="shared" si="910"/>
        <v xml:space="preserve"> </v>
      </c>
      <c r="BE491" s="11" t="str">
        <f t="shared" si="911"/>
        <v xml:space="preserve"> </v>
      </c>
      <c r="BF491" s="11" t="str">
        <f t="shared" si="912"/>
        <v xml:space="preserve"> </v>
      </c>
      <c r="BG491" s="11" t="str">
        <f t="shared" si="933"/>
        <v xml:space="preserve"> </v>
      </c>
      <c r="BH491" s="11" t="str">
        <f t="shared" si="913"/>
        <v xml:space="preserve"> </v>
      </c>
      <c r="BI491" s="11" t="str">
        <f t="shared" si="914"/>
        <v xml:space="preserve"> </v>
      </c>
      <c r="BJ491" s="11">
        <f t="shared" si="915"/>
        <v>0</v>
      </c>
      <c r="BK491" s="11" t="str">
        <f t="shared" si="916"/>
        <v/>
      </c>
      <c r="BL491" s="11" t="str">
        <f t="shared" si="917"/>
        <v xml:space="preserve"> </v>
      </c>
      <c r="BM491" s="11" t="str">
        <f t="shared" si="918"/>
        <v xml:space="preserve"> </v>
      </c>
      <c r="BN491" s="11" t="str">
        <f t="shared" si="919"/>
        <v xml:space="preserve"> </v>
      </c>
      <c r="BO491" s="11" t="str">
        <f t="shared" si="920"/>
        <v xml:space="preserve"> </v>
      </c>
      <c r="BP491" s="11" t="str">
        <f t="shared" si="921"/>
        <v xml:space="preserve"> </v>
      </c>
      <c r="BQ491" s="11" t="str">
        <f t="shared" si="922"/>
        <v>0</v>
      </c>
      <c r="BR491" s="25">
        <f t="shared" si="923"/>
        <v>0</v>
      </c>
      <c r="BS491" s="11" t="str">
        <f t="shared" si="924"/>
        <v>Not Present</v>
      </c>
      <c r="BT491" s="11" t="str">
        <f t="shared" si="925"/>
        <v>0</v>
      </c>
      <c r="BU491" s="12">
        <f t="shared" si="943"/>
        <v>1</v>
      </c>
      <c r="BV491" s="12">
        <f t="shared" si="944"/>
        <v>0</v>
      </c>
      <c r="BW491" s="12">
        <f t="shared" si="934"/>
        <v>1</v>
      </c>
      <c r="BX491" s="12">
        <f t="shared" si="945"/>
        <v>1</v>
      </c>
      <c r="BY491" s="11">
        <f t="shared" si="946"/>
        <v>1</v>
      </c>
      <c r="BZ491" s="11">
        <f t="shared" si="926"/>
        <v>1</v>
      </c>
      <c r="CA491" s="11">
        <f t="shared" si="927"/>
        <v>12</v>
      </c>
      <c r="CB491" s="11">
        <f t="shared" si="928"/>
        <v>2004</v>
      </c>
      <c r="CC491" s="11">
        <f t="shared" si="929"/>
        <v>2</v>
      </c>
      <c r="CD491" s="11" t="str">
        <f t="shared" si="930"/>
        <v>No</v>
      </c>
      <c r="CE491" s="11">
        <f t="shared" si="947"/>
        <v>0</v>
      </c>
      <c r="CF491" s="11">
        <f t="shared" si="948"/>
        <v>0</v>
      </c>
      <c r="CG491" s="11">
        <f t="shared" si="949"/>
        <v>1</v>
      </c>
      <c r="CH491" s="11">
        <f t="shared" si="950"/>
        <v>0</v>
      </c>
      <c r="CI491" s="11">
        <f t="shared" si="931"/>
        <v>1</v>
      </c>
      <c r="CJ491" s="11">
        <f t="shared" si="932"/>
        <v>2</v>
      </c>
    </row>
    <row r="492" spans="1:88" x14ac:dyDescent="0.3">
      <c r="A492" s="11">
        <f t="shared" si="863"/>
        <v>2017</v>
      </c>
      <c r="B492" s="11" t="str">
        <f t="shared" si="864"/>
        <v>24-03-2017 08:34:26 CET</v>
      </c>
      <c r="C492" s="11" t="str">
        <f t="shared" si="865"/>
        <v>Rwanda</v>
      </c>
      <c r="D492" s="11" t="str">
        <f t="shared" si="866"/>
        <v>Rulindo</v>
      </c>
      <c r="E492" s="11" t="str">
        <f t="shared" si="867"/>
        <v>Masoro</v>
      </c>
      <c r="F492" s="11" t="str">
        <f t="shared" si="868"/>
        <v>Kigarama</v>
      </c>
      <c r="G492" s="11" t="str">
        <f t="shared" si="869"/>
        <v>Marenge</v>
      </c>
      <c r="H492" s="11" t="str">
        <f t="shared" si="870"/>
        <v/>
      </c>
      <c r="I492" s="11" t="str">
        <f t="shared" si="871"/>
        <v/>
      </c>
      <c r="J492" s="11" t="str">
        <f t="shared" si="872"/>
        <v>marenge</v>
      </c>
      <c r="K492" s="11">
        <f t="shared" si="873"/>
        <v>214</v>
      </c>
      <c r="L492" s="11">
        <f t="shared" si="935"/>
        <v>5544</v>
      </c>
      <c r="M492" s="11">
        <f t="shared" si="936"/>
        <v>14</v>
      </c>
      <c r="N492" s="11">
        <f t="shared" si="937"/>
        <v>396</v>
      </c>
      <c r="O492" s="11">
        <f t="shared" si="874"/>
        <v>214</v>
      </c>
      <c r="P492" s="11" t="str">
        <f t="shared" si="875"/>
        <v xml:space="preserve"> </v>
      </c>
      <c r="Q492" s="13">
        <f t="shared" si="938"/>
        <v>1</v>
      </c>
      <c r="R492" s="11">
        <f t="shared" si="939"/>
        <v>1</v>
      </c>
      <c r="S492" s="11">
        <f t="shared" si="876"/>
        <v>0</v>
      </c>
      <c r="T492" s="11">
        <f t="shared" si="877"/>
        <v>1</v>
      </c>
      <c r="U492" s="11" t="str">
        <f t="shared" si="878"/>
        <v>Piped Network With Pump</v>
      </c>
      <c r="V492" s="11">
        <f t="shared" si="879"/>
        <v>1986</v>
      </c>
      <c r="W492" s="11" t="str">
        <f t="shared" si="880"/>
        <v/>
      </c>
      <c r="X492" s="11" t="str">
        <f t="shared" si="881"/>
        <v>Spring</v>
      </c>
      <c r="Y492" s="11">
        <f t="shared" si="882"/>
        <v>2</v>
      </c>
      <c r="Z492" s="11">
        <f t="shared" si="883"/>
        <v>1</v>
      </c>
      <c r="AA492" s="11">
        <f t="shared" si="884"/>
        <v>1</v>
      </c>
      <c r="AB492" s="11" t="str">
        <f t="shared" si="885"/>
        <v>"Springbox" --Intake Structure At A Spring</v>
      </c>
      <c r="AC492" s="11">
        <f t="shared" si="886"/>
        <v>1</v>
      </c>
      <c r="AD492" s="11">
        <f t="shared" si="887"/>
        <v>2016</v>
      </c>
      <c r="AE492" s="11">
        <f t="shared" si="888"/>
        <v>1</v>
      </c>
      <c r="AF492" s="11">
        <f t="shared" si="889"/>
        <v>20</v>
      </c>
      <c r="AG492" s="12">
        <f t="shared" si="940"/>
        <v>86400</v>
      </c>
      <c r="AH492" s="12">
        <f t="shared" si="941"/>
        <v>80.747663551401871</v>
      </c>
      <c r="AI492" s="11">
        <f t="shared" si="942"/>
        <v>1</v>
      </c>
      <c r="AJ492" s="11">
        <f t="shared" si="890"/>
        <v>1</v>
      </c>
      <c r="AK492" s="11">
        <f t="shared" si="891"/>
        <v>2</v>
      </c>
      <c r="AL492" s="11">
        <f t="shared" si="892"/>
        <v>2016</v>
      </c>
      <c r="AM492" s="11">
        <f t="shared" si="893"/>
        <v>1</v>
      </c>
      <c r="AN492" s="11">
        <f t="shared" si="894"/>
        <v>5000</v>
      </c>
      <c r="AO492" s="11">
        <f t="shared" si="895"/>
        <v>1</v>
      </c>
      <c r="AP492" s="11">
        <f t="shared" si="896"/>
        <v>15</v>
      </c>
      <c r="AQ492" s="11">
        <f t="shared" si="897"/>
        <v>2016</v>
      </c>
      <c r="AR492" s="11">
        <f t="shared" si="898"/>
        <v>1</v>
      </c>
      <c r="AS492" s="11">
        <f t="shared" si="899"/>
        <v>0</v>
      </c>
      <c r="AT492" s="11" t="str">
        <f t="shared" si="900"/>
        <v xml:space="preserve"> </v>
      </c>
      <c r="AU492" s="11" t="str">
        <f t="shared" si="901"/>
        <v/>
      </c>
      <c r="AV492" s="11" t="str">
        <f t="shared" si="902"/>
        <v xml:space="preserve"> </v>
      </c>
      <c r="AW492" s="11" t="str">
        <f t="shared" si="903"/>
        <v xml:space="preserve"> </v>
      </c>
      <c r="AX492" s="11">
        <f t="shared" si="904"/>
        <v>1</v>
      </c>
      <c r="AY492" s="11">
        <f t="shared" si="905"/>
        <v>2</v>
      </c>
      <c r="AZ492" s="11">
        <f t="shared" si="906"/>
        <v>2016</v>
      </c>
      <c r="BA492" s="11">
        <f t="shared" si="907"/>
        <v>1</v>
      </c>
      <c r="BB492" s="11">
        <f t="shared" si="908"/>
        <v>5000</v>
      </c>
      <c r="BC492" s="11">
        <f t="shared" si="909"/>
        <v>1</v>
      </c>
      <c r="BD492" s="11">
        <f t="shared" si="910"/>
        <v>1</v>
      </c>
      <c r="BE492" s="11">
        <f t="shared" si="911"/>
        <v>2016</v>
      </c>
      <c r="BF492" s="11">
        <f t="shared" si="912"/>
        <v>1</v>
      </c>
      <c r="BG492" s="11">
        <f t="shared" si="933"/>
        <v>1</v>
      </c>
      <c r="BH492" s="11">
        <f t="shared" si="913"/>
        <v>2016</v>
      </c>
      <c r="BI492" s="11">
        <f t="shared" si="914"/>
        <v>1</v>
      </c>
      <c r="BJ492" s="11">
        <f t="shared" si="915"/>
        <v>0</v>
      </c>
      <c r="BK492" s="11" t="str">
        <f t="shared" si="916"/>
        <v/>
      </c>
      <c r="BL492" s="11" t="str">
        <f t="shared" si="917"/>
        <v xml:space="preserve"> </v>
      </c>
      <c r="BM492" s="11" t="str">
        <f t="shared" si="918"/>
        <v xml:space="preserve"> </v>
      </c>
      <c r="BN492" s="11" t="str">
        <f t="shared" si="919"/>
        <v xml:space="preserve"> </v>
      </c>
      <c r="BO492" s="11" t="str">
        <f t="shared" si="920"/>
        <v xml:space="preserve"> </v>
      </c>
      <c r="BP492" s="11" t="str">
        <f t="shared" si="921"/>
        <v xml:space="preserve"> </v>
      </c>
      <c r="BQ492" s="11" t="str">
        <f t="shared" si="922"/>
        <v>0</v>
      </c>
      <c r="BR492" s="25">
        <f t="shared" si="923"/>
        <v>0</v>
      </c>
      <c r="BS492" s="11" t="str">
        <f t="shared" si="924"/>
        <v>Not Present</v>
      </c>
      <c r="BT492" s="11" t="str">
        <f t="shared" si="925"/>
        <v>0</v>
      </c>
      <c r="BU492" s="12">
        <f t="shared" si="943"/>
        <v>1</v>
      </c>
      <c r="BV492" s="12">
        <f t="shared" si="944"/>
        <v>0</v>
      </c>
      <c r="BW492" s="12">
        <f t="shared" si="934"/>
        <v>1</v>
      </c>
      <c r="BX492" s="12">
        <f t="shared" si="945"/>
        <v>1</v>
      </c>
      <c r="BY492" s="11">
        <f t="shared" si="946"/>
        <v>1</v>
      </c>
      <c r="BZ492" s="11">
        <f t="shared" si="926"/>
        <v>1</v>
      </c>
      <c r="CA492" s="11">
        <f t="shared" si="927"/>
        <v>1</v>
      </c>
      <c r="CB492" s="11">
        <f t="shared" si="928"/>
        <v>2016</v>
      </c>
      <c r="CC492" s="11">
        <f t="shared" si="929"/>
        <v>1</v>
      </c>
      <c r="CD492" s="11" t="str">
        <f t="shared" si="930"/>
        <v>No</v>
      </c>
      <c r="CE492" s="11">
        <f t="shared" si="947"/>
        <v>0</v>
      </c>
      <c r="CF492" s="11">
        <f t="shared" si="948"/>
        <v>0</v>
      </c>
      <c r="CG492" s="11">
        <f t="shared" si="949"/>
        <v>1</v>
      </c>
      <c r="CH492" s="11">
        <f t="shared" si="950"/>
        <v>0</v>
      </c>
      <c r="CI492" s="11">
        <f t="shared" si="931"/>
        <v>1</v>
      </c>
      <c r="CJ492" s="11">
        <f t="shared" si="932"/>
        <v>1</v>
      </c>
    </row>
    <row r="493" spans="1:88" x14ac:dyDescent="0.3">
      <c r="A493" s="11">
        <f t="shared" si="863"/>
        <v>2017</v>
      </c>
      <c r="B493" s="11" t="str">
        <f t="shared" si="864"/>
        <v>03-01-2015 04:53:28 CET</v>
      </c>
      <c r="C493" s="11" t="str">
        <f t="shared" si="865"/>
        <v>Rwanda</v>
      </c>
      <c r="D493" s="11" t="str">
        <f t="shared" si="866"/>
        <v>Rulindo</v>
      </c>
      <c r="E493" s="11" t="str">
        <f t="shared" si="867"/>
        <v>Rukozo</v>
      </c>
      <c r="F493" s="11" t="str">
        <f t="shared" si="868"/>
        <v>Mbuye</v>
      </c>
      <c r="G493" s="11" t="str">
        <f t="shared" si="869"/>
        <v>Mujebe</v>
      </c>
      <c r="H493" s="11" t="str">
        <f t="shared" si="870"/>
        <v/>
      </c>
      <c r="I493" s="11" t="str">
        <f t="shared" si="871"/>
        <v/>
      </c>
      <c r="J493" s="11" t="str">
        <f t="shared" si="872"/>
        <v>Kabonanyoni</v>
      </c>
      <c r="K493" s="11">
        <f t="shared" si="873"/>
        <v>50</v>
      </c>
      <c r="L493" s="11">
        <f t="shared" si="935"/>
        <v>7894</v>
      </c>
      <c r="M493" s="11">
        <f t="shared" si="936"/>
        <v>30</v>
      </c>
      <c r="N493" s="11">
        <f t="shared" si="937"/>
        <v>263.13333333333333</v>
      </c>
      <c r="O493" s="11">
        <f t="shared" si="874"/>
        <v>46</v>
      </c>
      <c r="P493" s="11">
        <f t="shared" si="875"/>
        <v>4</v>
      </c>
      <c r="Q493" s="13">
        <f t="shared" si="938"/>
        <v>0.92</v>
      </c>
      <c r="R493" s="11">
        <f t="shared" si="939"/>
        <v>0</v>
      </c>
      <c r="S493" s="11">
        <f t="shared" si="876"/>
        <v>1</v>
      </c>
      <c r="T493" s="11">
        <f t="shared" si="877"/>
        <v>1</v>
      </c>
      <c r="U493" s="11" t="str">
        <f t="shared" si="878"/>
        <v>Piped Network With Pump</v>
      </c>
      <c r="V493" s="11">
        <f t="shared" si="879"/>
        <v>2015</v>
      </c>
      <c r="W493" s="11" t="str">
        <f t="shared" si="880"/>
        <v>Governement (District, Wasac) And Water For People</v>
      </c>
      <c r="X493" s="11" t="str">
        <f t="shared" si="881"/>
        <v>Spring</v>
      </c>
      <c r="Y493" s="11">
        <f t="shared" si="882"/>
        <v>5</v>
      </c>
      <c r="Z493" s="11">
        <f t="shared" si="883"/>
        <v>1</v>
      </c>
      <c r="AA493" s="11">
        <f t="shared" si="884"/>
        <v>1</v>
      </c>
      <c r="AB493" s="11" t="str">
        <f t="shared" si="885"/>
        <v>"Springbox" --Intake Structure At A Spring</v>
      </c>
      <c r="AC493" s="11">
        <f t="shared" si="886"/>
        <v>5</v>
      </c>
      <c r="AD493" s="11">
        <f t="shared" si="887"/>
        <v>2015</v>
      </c>
      <c r="AE493" s="11">
        <f t="shared" si="888"/>
        <v>1</v>
      </c>
      <c r="AF493" s="11">
        <f t="shared" si="889"/>
        <v>15</v>
      </c>
      <c r="AG493" s="12">
        <f t="shared" si="940"/>
        <v>115200</v>
      </c>
      <c r="AH493" s="12">
        <f t="shared" si="941"/>
        <v>500.86956521739131</v>
      </c>
      <c r="AI493" s="11">
        <f t="shared" si="942"/>
        <v>1</v>
      </c>
      <c r="AJ493" s="11">
        <f t="shared" si="890"/>
        <v>1</v>
      </c>
      <c r="AK493" s="11">
        <f t="shared" si="891"/>
        <v>1</v>
      </c>
      <c r="AL493" s="11">
        <f t="shared" si="892"/>
        <v>2015</v>
      </c>
      <c r="AM493" s="11">
        <f t="shared" si="893"/>
        <v>1</v>
      </c>
      <c r="AN493" s="11">
        <f t="shared" si="894"/>
        <v>720</v>
      </c>
      <c r="AO493" s="11">
        <f t="shared" si="895"/>
        <v>1</v>
      </c>
      <c r="AP493" s="11">
        <f t="shared" si="896"/>
        <v>19</v>
      </c>
      <c r="AQ493" s="11">
        <f t="shared" si="897"/>
        <v>2015</v>
      </c>
      <c r="AR493" s="11">
        <f t="shared" si="898"/>
        <v>1</v>
      </c>
      <c r="AS493" s="11">
        <f t="shared" si="899"/>
        <v>1</v>
      </c>
      <c r="AT493" s="11">
        <f t="shared" si="900"/>
        <v>10</v>
      </c>
      <c r="AU493" s="11" t="str">
        <f t="shared" si="901"/>
        <v>Pressure Break Tank|Distribution Chamber|Null</v>
      </c>
      <c r="AV493" s="11">
        <f t="shared" si="902"/>
        <v>2015</v>
      </c>
      <c r="AW493" s="11">
        <f t="shared" si="903"/>
        <v>1</v>
      </c>
      <c r="AX493" s="11">
        <f t="shared" si="904"/>
        <v>1</v>
      </c>
      <c r="AY493" s="11">
        <f t="shared" si="905"/>
        <v>3</v>
      </c>
      <c r="AZ493" s="11">
        <f t="shared" si="906"/>
        <v>2015</v>
      </c>
      <c r="BA493" s="11">
        <f t="shared" si="907"/>
        <v>1</v>
      </c>
      <c r="BB493" s="11">
        <f t="shared" si="908"/>
        <v>19000</v>
      </c>
      <c r="BC493" s="11">
        <f t="shared" si="909"/>
        <v>1</v>
      </c>
      <c r="BD493" s="11">
        <f t="shared" si="910"/>
        <v>2</v>
      </c>
      <c r="BE493" s="11">
        <f t="shared" si="911"/>
        <v>2016</v>
      </c>
      <c r="BF493" s="11">
        <f t="shared" si="912"/>
        <v>1</v>
      </c>
      <c r="BG493" s="11">
        <f t="shared" si="933"/>
        <v>1</v>
      </c>
      <c r="BH493" s="11">
        <f t="shared" si="913"/>
        <v>2016</v>
      </c>
      <c r="BI493" s="11">
        <f t="shared" si="914"/>
        <v>1</v>
      </c>
      <c r="BJ493" s="11">
        <f t="shared" si="915"/>
        <v>0</v>
      </c>
      <c r="BK493" s="11" t="str">
        <f t="shared" si="916"/>
        <v/>
      </c>
      <c r="BL493" s="11" t="str">
        <f t="shared" si="917"/>
        <v xml:space="preserve"> </v>
      </c>
      <c r="BM493" s="11" t="str">
        <f t="shared" si="918"/>
        <v xml:space="preserve"> </v>
      </c>
      <c r="BN493" s="11" t="str">
        <f t="shared" si="919"/>
        <v xml:space="preserve"> </v>
      </c>
      <c r="BO493" s="11" t="str">
        <f t="shared" si="920"/>
        <v xml:space="preserve"> </v>
      </c>
      <c r="BP493" s="11" t="str">
        <f t="shared" si="921"/>
        <v xml:space="preserve"> </v>
      </c>
      <c r="BQ493" s="11" t="str">
        <f t="shared" si="922"/>
        <v>0</v>
      </c>
      <c r="BR493" s="25">
        <f t="shared" si="923"/>
        <v>0</v>
      </c>
      <c r="BS493" s="11" t="str">
        <f t="shared" si="924"/>
        <v>Not Present</v>
      </c>
      <c r="BT493" s="11" t="str">
        <f t="shared" si="925"/>
        <v>0</v>
      </c>
      <c r="BU493" s="12">
        <f t="shared" si="943"/>
        <v>1</v>
      </c>
      <c r="BV493" s="12">
        <f t="shared" si="944"/>
        <v>0</v>
      </c>
      <c r="BW493" s="12">
        <f t="shared" si="934"/>
        <v>1</v>
      </c>
      <c r="BX493" s="12">
        <f t="shared" si="945"/>
        <v>1</v>
      </c>
      <c r="BY493" s="11">
        <f t="shared" si="946"/>
        <v>1</v>
      </c>
      <c r="BZ493" s="11">
        <f t="shared" si="926"/>
        <v>1</v>
      </c>
      <c r="CA493" s="11">
        <f t="shared" si="927"/>
        <v>31</v>
      </c>
      <c r="CB493" s="11">
        <f t="shared" si="928"/>
        <v>2015</v>
      </c>
      <c r="CC493" s="11">
        <f t="shared" si="929"/>
        <v>1</v>
      </c>
      <c r="CD493" s="11" t="str">
        <f t="shared" si="930"/>
        <v>No</v>
      </c>
      <c r="CE493" s="11">
        <f t="shared" si="947"/>
        <v>0</v>
      </c>
      <c r="CF493" s="11">
        <f t="shared" si="948"/>
        <v>0</v>
      </c>
      <c r="CG493" s="11">
        <f t="shared" si="949"/>
        <v>1</v>
      </c>
      <c r="CH493" s="11">
        <f t="shared" si="950"/>
        <v>0</v>
      </c>
      <c r="CI493" s="11">
        <f t="shared" si="931"/>
        <v>1</v>
      </c>
      <c r="CJ493" s="11">
        <f t="shared" si="932"/>
        <v>1</v>
      </c>
    </row>
    <row r="494" spans="1:88" x14ac:dyDescent="0.3">
      <c r="A494" s="11">
        <f t="shared" si="863"/>
        <v>2017</v>
      </c>
      <c r="B494" s="11" t="str">
        <f t="shared" si="864"/>
        <v>15-03-2017 08:03:07 CET</v>
      </c>
      <c r="C494" s="11" t="str">
        <f t="shared" si="865"/>
        <v>Rwanda</v>
      </c>
      <c r="D494" s="11" t="str">
        <f t="shared" si="866"/>
        <v>Rulindo</v>
      </c>
      <c r="E494" s="11" t="str">
        <f t="shared" si="867"/>
        <v>Base</v>
      </c>
      <c r="F494" s="11" t="str">
        <f t="shared" si="868"/>
        <v>Cyohoha</v>
      </c>
      <c r="G494" s="11" t="str">
        <f t="shared" si="869"/>
        <v>Mushongi</v>
      </c>
      <c r="H494" s="11" t="str">
        <f t="shared" si="870"/>
        <v/>
      </c>
      <c r="I494" s="11" t="str">
        <f t="shared" si="871"/>
        <v/>
      </c>
      <c r="J494" s="11" t="str">
        <f t="shared" si="872"/>
        <v>Gihanga</v>
      </c>
      <c r="K494" s="11">
        <f t="shared" si="873"/>
        <v>214</v>
      </c>
      <c r="L494" s="11">
        <f t="shared" si="935"/>
        <v>2456</v>
      </c>
      <c r="M494" s="11">
        <f t="shared" si="936"/>
        <v>10</v>
      </c>
      <c r="N494" s="11">
        <f t="shared" si="937"/>
        <v>245.6</v>
      </c>
      <c r="O494" s="11">
        <f t="shared" si="874"/>
        <v>200</v>
      </c>
      <c r="P494" s="11">
        <f t="shared" si="875"/>
        <v>14</v>
      </c>
      <c r="Q494" s="13">
        <f t="shared" si="938"/>
        <v>0.93457943925233644</v>
      </c>
      <c r="R494" s="11">
        <f t="shared" si="939"/>
        <v>0</v>
      </c>
      <c r="S494" s="11">
        <f t="shared" si="876"/>
        <v>1</v>
      </c>
      <c r="T494" s="11">
        <f t="shared" si="877"/>
        <v>1</v>
      </c>
      <c r="U494" s="11" t="str">
        <f t="shared" si="878"/>
        <v>Piped Network -- Gravity Only</v>
      </c>
      <c r="V494" s="11">
        <f t="shared" si="879"/>
        <v>2016</v>
      </c>
      <c r="W494" s="11" t="str">
        <f t="shared" si="880"/>
        <v>Governement (District, Wasac) And Water For People</v>
      </c>
      <c r="X494" s="11" t="str">
        <f t="shared" si="881"/>
        <v>Spring</v>
      </c>
      <c r="Y494" s="11">
        <f t="shared" si="882"/>
        <v>1</v>
      </c>
      <c r="Z494" s="11">
        <f t="shared" si="883"/>
        <v>1</v>
      </c>
      <c r="AA494" s="11">
        <f t="shared" si="884"/>
        <v>0</v>
      </c>
      <c r="AB494" s="11" t="str">
        <f t="shared" si="885"/>
        <v/>
      </c>
      <c r="AC494" s="11" t="str">
        <f t="shared" si="886"/>
        <v xml:space="preserve"> </v>
      </c>
      <c r="AD494" s="11" t="str">
        <f t="shared" si="887"/>
        <v xml:space="preserve"> </v>
      </c>
      <c r="AE494" s="11" t="str">
        <f t="shared" si="888"/>
        <v xml:space="preserve"> </v>
      </c>
      <c r="AF494" s="11">
        <f t="shared" si="889"/>
        <v>15</v>
      </c>
      <c r="AG494" s="12">
        <f t="shared" si="940"/>
        <v>115200</v>
      </c>
      <c r="AH494" s="12">
        <f t="shared" si="941"/>
        <v>115.2</v>
      </c>
      <c r="AI494" s="11">
        <f t="shared" si="942"/>
        <v>1</v>
      </c>
      <c r="AJ494" s="11">
        <f t="shared" si="890"/>
        <v>1</v>
      </c>
      <c r="AK494" s="11">
        <f t="shared" si="891"/>
        <v>1</v>
      </c>
      <c r="AL494" s="11">
        <f t="shared" si="892"/>
        <v>2016</v>
      </c>
      <c r="AM494" s="11">
        <f t="shared" si="893"/>
        <v>2</v>
      </c>
      <c r="AN494" s="11">
        <f t="shared" si="894"/>
        <v>7200</v>
      </c>
      <c r="AO494" s="11">
        <f t="shared" si="895"/>
        <v>1</v>
      </c>
      <c r="AP494" s="11">
        <f t="shared" si="896"/>
        <v>6</v>
      </c>
      <c r="AQ494" s="11">
        <f t="shared" si="897"/>
        <v>2016</v>
      </c>
      <c r="AR494" s="11">
        <f t="shared" si="898"/>
        <v>1</v>
      </c>
      <c r="AS494" s="11">
        <f t="shared" si="899"/>
        <v>0</v>
      </c>
      <c r="AT494" s="11" t="str">
        <f t="shared" si="900"/>
        <v xml:space="preserve"> </v>
      </c>
      <c r="AU494" s="11" t="str">
        <f t="shared" si="901"/>
        <v/>
      </c>
      <c r="AV494" s="11" t="str">
        <f t="shared" si="902"/>
        <v xml:space="preserve"> </v>
      </c>
      <c r="AW494" s="11" t="str">
        <f t="shared" si="903"/>
        <v xml:space="preserve"> </v>
      </c>
      <c r="AX494" s="11">
        <f t="shared" si="904"/>
        <v>1</v>
      </c>
      <c r="AY494" s="11">
        <f t="shared" si="905"/>
        <v>1</v>
      </c>
      <c r="AZ494" s="11">
        <f t="shared" si="906"/>
        <v>2016</v>
      </c>
      <c r="BA494" s="11">
        <f t="shared" si="907"/>
        <v>2</v>
      </c>
      <c r="BB494" s="11">
        <f t="shared" si="908"/>
        <v>7200</v>
      </c>
      <c r="BC494" s="11">
        <f t="shared" si="909"/>
        <v>0</v>
      </c>
      <c r="BD494" s="11" t="str">
        <f t="shared" si="910"/>
        <v xml:space="preserve"> </v>
      </c>
      <c r="BE494" s="11" t="str">
        <f t="shared" si="911"/>
        <v xml:space="preserve"> </v>
      </c>
      <c r="BF494" s="11" t="str">
        <f t="shared" si="912"/>
        <v xml:space="preserve"> </v>
      </c>
      <c r="BG494" s="11" t="str">
        <f t="shared" si="933"/>
        <v xml:space="preserve"> </v>
      </c>
      <c r="BH494" s="11" t="str">
        <f t="shared" si="913"/>
        <v xml:space="preserve"> </v>
      </c>
      <c r="BI494" s="11" t="str">
        <f t="shared" si="914"/>
        <v xml:space="preserve"> </v>
      </c>
      <c r="BJ494" s="11">
        <f t="shared" si="915"/>
        <v>0</v>
      </c>
      <c r="BK494" s="11" t="str">
        <f t="shared" si="916"/>
        <v/>
      </c>
      <c r="BL494" s="11" t="str">
        <f t="shared" si="917"/>
        <v xml:space="preserve"> </v>
      </c>
      <c r="BM494" s="11" t="str">
        <f t="shared" si="918"/>
        <v xml:space="preserve"> </v>
      </c>
      <c r="BN494" s="11" t="str">
        <f t="shared" si="919"/>
        <v xml:space="preserve"> </v>
      </c>
      <c r="BO494" s="11" t="str">
        <f t="shared" si="920"/>
        <v xml:space="preserve"> </v>
      </c>
      <c r="BP494" s="11" t="str">
        <f t="shared" si="921"/>
        <v xml:space="preserve"> </v>
      </c>
      <c r="BQ494" s="11" t="str">
        <f t="shared" si="922"/>
        <v>0</v>
      </c>
      <c r="BR494" s="25">
        <f t="shared" si="923"/>
        <v>0</v>
      </c>
      <c r="BS494" s="11" t="str">
        <f t="shared" si="924"/>
        <v>Not Present</v>
      </c>
      <c r="BT494" s="11" t="str">
        <f t="shared" si="925"/>
        <v>0</v>
      </c>
      <c r="BU494" s="12">
        <f t="shared" si="943"/>
        <v>1</v>
      </c>
      <c r="BV494" s="12">
        <f t="shared" si="944"/>
        <v>0</v>
      </c>
      <c r="BW494" s="12">
        <f t="shared" si="934"/>
        <v>1</v>
      </c>
      <c r="BX494" s="12">
        <f t="shared" si="945"/>
        <v>1</v>
      </c>
      <c r="BY494" s="11">
        <f t="shared" si="946"/>
        <v>1</v>
      </c>
      <c r="BZ494" s="11">
        <f t="shared" si="926"/>
        <v>1</v>
      </c>
      <c r="CA494" s="11">
        <f t="shared" si="927"/>
        <v>2</v>
      </c>
      <c r="CB494" s="11">
        <f t="shared" si="928"/>
        <v>2016</v>
      </c>
      <c r="CC494" s="11">
        <f t="shared" si="929"/>
        <v>3</v>
      </c>
      <c r="CD494" s="11" t="str">
        <f t="shared" si="930"/>
        <v>Yes</v>
      </c>
      <c r="CE494" s="11">
        <f t="shared" si="947"/>
        <v>7</v>
      </c>
      <c r="CF494" s="11">
        <f t="shared" si="948"/>
        <v>7</v>
      </c>
      <c r="CG494" s="11">
        <f t="shared" si="949"/>
        <v>0</v>
      </c>
      <c r="CH494" s="11">
        <f t="shared" si="950"/>
        <v>49</v>
      </c>
      <c r="CI494" s="11">
        <f t="shared" si="931"/>
        <v>0</v>
      </c>
      <c r="CJ494" s="11">
        <f t="shared" si="932"/>
        <v>3</v>
      </c>
    </row>
    <row r="495" spans="1:88" x14ac:dyDescent="0.3">
      <c r="A495" s="11">
        <f t="shared" si="863"/>
        <v>2017</v>
      </c>
      <c r="B495" s="11" t="str">
        <f t="shared" si="864"/>
        <v>23-03-2017 10:25:30 CET</v>
      </c>
      <c r="C495" s="11" t="str">
        <f t="shared" si="865"/>
        <v>Rwanda</v>
      </c>
      <c r="D495" s="11" t="str">
        <f t="shared" si="866"/>
        <v>Rulindo</v>
      </c>
      <c r="E495" s="11" t="str">
        <f t="shared" si="867"/>
        <v>Murambi</v>
      </c>
      <c r="F495" s="11" t="str">
        <f t="shared" si="868"/>
        <v>Mvuzo</v>
      </c>
      <c r="G495" s="11" t="str">
        <f t="shared" si="869"/>
        <v>Kabuga</v>
      </c>
      <c r="H495" s="11" t="str">
        <f t="shared" si="870"/>
        <v/>
      </c>
      <c r="I495" s="11" t="str">
        <f t="shared" si="871"/>
        <v/>
      </c>
      <c r="J495" s="11" t="str">
        <f t="shared" si="872"/>
        <v>rwiseke</v>
      </c>
      <c r="K495" s="11">
        <f t="shared" si="873"/>
        <v>199</v>
      </c>
      <c r="L495" s="11">
        <f t="shared" si="935"/>
        <v>9536</v>
      </c>
      <c r="M495" s="11">
        <f t="shared" si="936"/>
        <v>5</v>
      </c>
      <c r="N495" s="11">
        <f t="shared" si="937"/>
        <v>1907.2</v>
      </c>
      <c r="O495" s="11">
        <f t="shared" si="874"/>
        <v>195</v>
      </c>
      <c r="P495" s="11">
        <f t="shared" si="875"/>
        <v>4</v>
      </c>
      <c r="Q495" s="13">
        <f t="shared" si="938"/>
        <v>0.97989949748743721</v>
      </c>
      <c r="R495" s="11">
        <f t="shared" si="939"/>
        <v>1</v>
      </c>
      <c r="S495" s="11">
        <f t="shared" si="876"/>
        <v>0</v>
      </c>
      <c r="T495" s="11">
        <f t="shared" si="877"/>
        <v>1</v>
      </c>
      <c r="U495" s="11" t="str">
        <f t="shared" si="878"/>
        <v>Piped Network -- Gravity Only</v>
      </c>
      <c r="V495" s="11">
        <f t="shared" si="879"/>
        <v>2001</v>
      </c>
      <c r="W495" s="11" t="str">
        <f t="shared" si="880"/>
        <v>Governement (District, Wasac) And Water For People</v>
      </c>
      <c r="X495" s="11" t="str">
        <f t="shared" si="881"/>
        <v>Spring</v>
      </c>
      <c r="Y495" s="11">
        <f t="shared" si="882"/>
        <v>3</v>
      </c>
      <c r="Z495" s="11">
        <f t="shared" si="883"/>
        <v>1</v>
      </c>
      <c r="AA495" s="11">
        <f t="shared" si="884"/>
        <v>1</v>
      </c>
      <c r="AB495" s="11" t="str">
        <f t="shared" si="885"/>
        <v>"Springbox" --Intake Structure At A Spring</v>
      </c>
      <c r="AC495" s="11">
        <f t="shared" si="886"/>
        <v>1</v>
      </c>
      <c r="AD495" s="11">
        <f t="shared" si="887"/>
        <v>2001</v>
      </c>
      <c r="AE495" s="11">
        <f t="shared" si="888"/>
        <v>1</v>
      </c>
      <c r="AF495" s="11">
        <f t="shared" si="889"/>
        <v>14</v>
      </c>
      <c r="AG495" s="12">
        <f t="shared" si="940"/>
        <v>123428.57142857143</v>
      </c>
      <c r="AH495" s="12">
        <f t="shared" si="941"/>
        <v>126.5934065934066</v>
      </c>
      <c r="AI495" s="11">
        <f t="shared" si="942"/>
        <v>1</v>
      </c>
      <c r="AJ495" s="11">
        <f t="shared" si="890"/>
        <v>1</v>
      </c>
      <c r="AK495" s="11">
        <f t="shared" si="891"/>
        <v>1</v>
      </c>
      <c r="AL495" s="11">
        <f t="shared" si="892"/>
        <v>2001</v>
      </c>
      <c r="AM495" s="11">
        <f t="shared" si="893"/>
        <v>1</v>
      </c>
      <c r="AN495" s="11">
        <f t="shared" si="894"/>
        <v>1200</v>
      </c>
      <c r="AO495" s="11">
        <f t="shared" si="895"/>
        <v>1</v>
      </c>
      <c r="AP495" s="11">
        <f t="shared" si="896"/>
        <v>7</v>
      </c>
      <c r="AQ495" s="11">
        <f t="shared" si="897"/>
        <v>2001</v>
      </c>
      <c r="AR495" s="11">
        <f t="shared" si="898"/>
        <v>1</v>
      </c>
      <c r="AS495" s="11">
        <f t="shared" si="899"/>
        <v>0</v>
      </c>
      <c r="AT495" s="11" t="str">
        <f t="shared" si="900"/>
        <v xml:space="preserve"> </v>
      </c>
      <c r="AU495" s="11" t="str">
        <f t="shared" si="901"/>
        <v/>
      </c>
      <c r="AV495" s="11" t="str">
        <f t="shared" si="902"/>
        <v xml:space="preserve"> </v>
      </c>
      <c r="AW495" s="11" t="str">
        <f t="shared" si="903"/>
        <v xml:space="preserve"> </v>
      </c>
      <c r="AX495" s="11">
        <f t="shared" si="904"/>
        <v>1</v>
      </c>
      <c r="AY495" s="11">
        <f t="shared" si="905"/>
        <v>1</v>
      </c>
      <c r="AZ495" s="11">
        <f t="shared" si="906"/>
        <v>2001</v>
      </c>
      <c r="BA495" s="11">
        <f t="shared" si="907"/>
        <v>1</v>
      </c>
      <c r="BB495" s="11">
        <f t="shared" si="908"/>
        <v>1200</v>
      </c>
      <c r="BC495" s="11">
        <f t="shared" si="909"/>
        <v>0</v>
      </c>
      <c r="BD495" s="11" t="str">
        <f t="shared" si="910"/>
        <v xml:space="preserve"> </v>
      </c>
      <c r="BE495" s="11" t="str">
        <f t="shared" si="911"/>
        <v xml:space="preserve"> </v>
      </c>
      <c r="BF495" s="11" t="str">
        <f t="shared" si="912"/>
        <v xml:space="preserve"> </v>
      </c>
      <c r="BG495" s="11" t="str">
        <f t="shared" si="933"/>
        <v xml:space="preserve"> </v>
      </c>
      <c r="BH495" s="11" t="str">
        <f t="shared" si="913"/>
        <v xml:space="preserve"> </v>
      </c>
      <c r="BI495" s="11" t="str">
        <f t="shared" si="914"/>
        <v xml:space="preserve"> </v>
      </c>
      <c r="BJ495" s="11">
        <f t="shared" si="915"/>
        <v>0</v>
      </c>
      <c r="BK495" s="11" t="str">
        <f t="shared" si="916"/>
        <v/>
      </c>
      <c r="BL495" s="11" t="str">
        <f t="shared" si="917"/>
        <v xml:space="preserve"> </v>
      </c>
      <c r="BM495" s="11" t="str">
        <f t="shared" si="918"/>
        <v xml:space="preserve"> </v>
      </c>
      <c r="BN495" s="11" t="str">
        <f t="shared" si="919"/>
        <v xml:space="preserve"> </v>
      </c>
      <c r="BO495" s="11" t="str">
        <f t="shared" si="920"/>
        <v xml:space="preserve"> </v>
      </c>
      <c r="BP495" s="11" t="str">
        <f t="shared" si="921"/>
        <v xml:space="preserve"> </v>
      </c>
      <c r="BQ495" s="11" t="str">
        <f t="shared" si="922"/>
        <v>0</v>
      </c>
      <c r="BR495" s="25">
        <f t="shared" si="923"/>
        <v>0</v>
      </c>
      <c r="BS495" s="11" t="str">
        <f t="shared" si="924"/>
        <v>Not Present</v>
      </c>
      <c r="BT495" s="11" t="str">
        <f t="shared" si="925"/>
        <v>0</v>
      </c>
      <c r="BU495" s="12">
        <f t="shared" si="943"/>
        <v>1</v>
      </c>
      <c r="BV495" s="12">
        <f t="shared" si="944"/>
        <v>0</v>
      </c>
      <c r="BW495" s="12">
        <f t="shared" si="934"/>
        <v>1</v>
      </c>
      <c r="BX495" s="12">
        <f t="shared" si="945"/>
        <v>1</v>
      </c>
      <c r="BY495" s="11">
        <f t="shared" si="946"/>
        <v>1</v>
      </c>
      <c r="BZ495" s="11">
        <f t="shared" si="926"/>
        <v>1</v>
      </c>
      <c r="CA495" s="11">
        <f t="shared" si="927"/>
        <v>1</v>
      </c>
      <c r="CB495" s="11">
        <f t="shared" si="928"/>
        <v>2001</v>
      </c>
      <c r="CC495" s="11">
        <f t="shared" si="929"/>
        <v>2</v>
      </c>
      <c r="CD495" s="11" t="str">
        <f t="shared" si="930"/>
        <v>No</v>
      </c>
      <c r="CE495" s="11">
        <f t="shared" si="947"/>
        <v>0</v>
      </c>
      <c r="CF495" s="11">
        <f t="shared" si="948"/>
        <v>0</v>
      </c>
      <c r="CG495" s="11">
        <f t="shared" si="949"/>
        <v>1</v>
      </c>
      <c r="CH495" s="11">
        <f t="shared" si="950"/>
        <v>0</v>
      </c>
      <c r="CI495" s="11">
        <f t="shared" si="931"/>
        <v>1</v>
      </c>
      <c r="CJ495" s="11">
        <f t="shared" si="932"/>
        <v>1</v>
      </c>
    </row>
    <row r="496" spans="1:88" x14ac:dyDescent="0.3">
      <c r="A496" s="11">
        <f t="shared" si="863"/>
        <v>2017</v>
      </c>
      <c r="B496" s="11" t="str">
        <f t="shared" si="864"/>
        <v>23-03-2017 06:25:45 CET</v>
      </c>
      <c r="C496" s="11" t="str">
        <f t="shared" si="865"/>
        <v>Rwanda</v>
      </c>
      <c r="D496" s="11" t="str">
        <f t="shared" si="866"/>
        <v>Rulindo</v>
      </c>
      <c r="E496" s="11" t="str">
        <f t="shared" si="867"/>
        <v>Buyoga</v>
      </c>
      <c r="F496" s="11" t="str">
        <f t="shared" si="868"/>
        <v>Gahororo</v>
      </c>
      <c r="G496" s="11" t="str">
        <f t="shared" si="869"/>
        <v>Bunyana</v>
      </c>
      <c r="H496" s="11" t="str">
        <f t="shared" si="870"/>
        <v/>
      </c>
      <c r="I496" s="11" t="str">
        <f t="shared" si="871"/>
        <v/>
      </c>
      <c r="J496" s="11" t="str">
        <f t="shared" si="872"/>
        <v>Kiruruma</v>
      </c>
      <c r="K496" s="11">
        <f t="shared" si="873"/>
        <v>108</v>
      </c>
      <c r="L496" s="11">
        <f t="shared" si="935"/>
        <v>8295</v>
      </c>
      <c r="M496" s="11">
        <f t="shared" si="936"/>
        <v>25</v>
      </c>
      <c r="N496" s="11">
        <f t="shared" si="937"/>
        <v>331.8</v>
      </c>
      <c r="O496" s="11">
        <f t="shared" si="874"/>
        <v>102</v>
      </c>
      <c r="P496" s="11">
        <f t="shared" si="875"/>
        <v>6</v>
      </c>
      <c r="Q496" s="13">
        <f t="shared" si="938"/>
        <v>0.94444444444444442</v>
      </c>
      <c r="R496" s="11">
        <f t="shared" si="939"/>
        <v>0</v>
      </c>
      <c r="S496" s="11">
        <f t="shared" si="876"/>
        <v>0</v>
      </c>
      <c r="T496" s="11">
        <f t="shared" si="877"/>
        <v>1</v>
      </c>
      <c r="U496" s="11" t="str">
        <f t="shared" si="878"/>
        <v>Piped Network With Pump</v>
      </c>
      <c r="V496" s="11">
        <f t="shared" si="879"/>
        <v>2014</v>
      </c>
      <c r="W496" s="11" t="str">
        <f t="shared" si="880"/>
        <v>Governement (District, Wasac) And Water For People</v>
      </c>
      <c r="X496" s="11" t="str">
        <f t="shared" si="881"/>
        <v>Groundwater (Well, Etc.)|Null</v>
      </c>
      <c r="Y496" s="11">
        <f t="shared" si="882"/>
        <v>1</v>
      </c>
      <c r="Z496" s="11">
        <f t="shared" si="883"/>
        <v>1</v>
      </c>
      <c r="AA496" s="11">
        <f t="shared" si="884"/>
        <v>1</v>
      </c>
      <c r="AB496" s="11" t="str">
        <f t="shared" si="885"/>
        <v>"Springbox" --Intake Structure At A Spring</v>
      </c>
      <c r="AC496" s="11">
        <f t="shared" si="886"/>
        <v>1</v>
      </c>
      <c r="AD496" s="11">
        <f t="shared" si="887"/>
        <v>2014</v>
      </c>
      <c r="AE496" s="11">
        <f t="shared" si="888"/>
        <v>1</v>
      </c>
      <c r="AF496" s="11">
        <f t="shared" si="889"/>
        <v>3</v>
      </c>
      <c r="AG496" s="12">
        <f t="shared" si="940"/>
        <v>576000</v>
      </c>
      <c r="AH496" s="12">
        <f t="shared" si="941"/>
        <v>1129.4117647058824</v>
      </c>
      <c r="AI496" s="11">
        <f t="shared" si="942"/>
        <v>1</v>
      </c>
      <c r="AJ496" s="11">
        <f t="shared" si="890"/>
        <v>1</v>
      </c>
      <c r="AK496" s="11">
        <f t="shared" si="891"/>
        <v>3</v>
      </c>
      <c r="AL496" s="11">
        <f t="shared" si="892"/>
        <v>2014</v>
      </c>
      <c r="AM496" s="11">
        <f t="shared" si="893"/>
        <v>1</v>
      </c>
      <c r="AN496" s="11">
        <f t="shared" si="894"/>
        <v>9000</v>
      </c>
      <c r="AO496" s="11">
        <f t="shared" si="895"/>
        <v>1</v>
      </c>
      <c r="AP496" s="11">
        <f t="shared" si="896"/>
        <v>15</v>
      </c>
      <c r="AQ496" s="11">
        <f t="shared" si="897"/>
        <v>2014</v>
      </c>
      <c r="AR496" s="11">
        <f t="shared" si="898"/>
        <v>1</v>
      </c>
      <c r="AS496" s="11">
        <f t="shared" si="899"/>
        <v>1</v>
      </c>
      <c r="AT496" s="11">
        <f t="shared" si="900"/>
        <v>5</v>
      </c>
      <c r="AU496" s="11" t="str">
        <f t="shared" si="901"/>
        <v>Pressure Break Tank</v>
      </c>
      <c r="AV496" s="11">
        <f t="shared" si="902"/>
        <v>2014</v>
      </c>
      <c r="AW496" s="11">
        <f t="shared" si="903"/>
        <v>1</v>
      </c>
      <c r="AX496" s="11">
        <f t="shared" si="904"/>
        <v>1</v>
      </c>
      <c r="AY496" s="11">
        <f t="shared" si="905"/>
        <v>3</v>
      </c>
      <c r="AZ496" s="11">
        <f t="shared" si="906"/>
        <v>2014</v>
      </c>
      <c r="BA496" s="11">
        <f t="shared" si="907"/>
        <v>1</v>
      </c>
      <c r="BB496" s="11">
        <f t="shared" si="908"/>
        <v>9000</v>
      </c>
      <c r="BC496" s="11">
        <f t="shared" si="909"/>
        <v>1</v>
      </c>
      <c r="BD496" s="11">
        <f t="shared" si="910"/>
        <v>2</v>
      </c>
      <c r="BE496" s="11">
        <f t="shared" si="911"/>
        <v>2014</v>
      </c>
      <c r="BF496" s="11">
        <f t="shared" si="912"/>
        <v>1</v>
      </c>
      <c r="BG496" s="11">
        <f t="shared" si="933"/>
        <v>1</v>
      </c>
      <c r="BH496" s="11">
        <f t="shared" si="913"/>
        <v>2014</v>
      </c>
      <c r="BI496" s="11">
        <f t="shared" si="914"/>
        <v>1</v>
      </c>
      <c r="BJ496" s="11">
        <f t="shared" si="915"/>
        <v>0</v>
      </c>
      <c r="BK496" s="11" t="str">
        <f t="shared" si="916"/>
        <v/>
      </c>
      <c r="BL496" s="11" t="str">
        <f t="shared" si="917"/>
        <v xml:space="preserve"> </v>
      </c>
      <c r="BM496" s="11" t="str">
        <f t="shared" si="918"/>
        <v xml:space="preserve"> </v>
      </c>
      <c r="BN496" s="11" t="str">
        <f t="shared" si="919"/>
        <v xml:space="preserve"> </v>
      </c>
      <c r="BO496" s="11" t="str">
        <f t="shared" si="920"/>
        <v xml:space="preserve"> </v>
      </c>
      <c r="BP496" s="11" t="str">
        <f t="shared" si="921"/>
        <v xml:space="preserve"> </v>
      </c>
      <c r="BQ496" s="11" t="str">
        <f t="shared" si="922"/>
        <v>0</v>
      </c>
      <c r="BR496" s="25">
        <f t="shared" si="923"/>
        <v>0</v>
      </c>
      <c r="BS496" s="11" t="str">
        <f t="shared" si="924"/>
        <v>Not Present</v>
      </c>
      <c r="BT496" s="11" t="str">
        <f t="shared" si="925"/>
        <v>0</v>
      </c>
      <c r="BU496" s="12">
        <f t="shared" si="943"/>
        <v>1</v>
      </c>
      <c r="BV496" s="12">
        <f t="shared" si="944"/>
        <v>0</v>
      </c>
      <c r="BW496" s="12">
        <f t="shared" si="934"/>
        <v>1</v>
      </c>
      <c r="BX496" s="12">
        <f t="shared" si="945"/>
        <v>1</v>
      </c>
      <c r="BY496" s="11">
        <f t="shared" si="946"/>
        <v>1</v>
      </c>
      <c r="BZ496" s="11">
        <f t="shared" si="926"/>
        <v>1</v>
      </c>
      <c r="CA496" s="11">
        <f t="shared" si="927"/>
        <v>2</v>
      </c>
      <c r="CB496" s="11">
        <f t="shared" si="928"/>
        <v>2014</v>
      </c>
      <c r="CC496" s="11">
        <f t="shared" si="929"/>
        <v>1</v>
      </c>
      <c r="CD496" s="11" t="str">
        <f t="shared" si="930"/>
        <v>No</v>
      </c>
      <c r="CE496" s="11">
        <f t="shared" si="947"/>
        <v>0</v>
      </c>
      <c r="CF496" s="11">
        <f t="shared" si="948"/>
        <v>0</v>
      </c>
      <c r="CG496" s="11">
        <f t="shared" si="949"/>
        <v>1</v>
      </c>
      <c r="CH496" s="11">
        <f t="shared" si="950"/>
        <v>0</v>
      </c>
      <c r="CI496" s="11">
        <f t="shared" si="931"/>
        <v>1</v>
      </c>
      <c r="CJ496" s="11">
        <f t="shared" si="932"/>
        <v>1</v>
      </c>
    </row>
    <row r="497" spans="1:88" x14ac:dyDescent="0.3">
      <c r="A497" s="11">
        <f t="shared" si="863"/>
        <v>2017</v>
      </c>
      <c r="B497" s="11" t="str">
        <f t="shared" si="864"/>
        <v>23-04-2017 14:40:57 CEST</v>
      </c>
      <c r="C497" s="11" t="str">
        <f t="shared" si="865"/>
        <v>Rwanda</v>
      </c>
      <c r="D497" s="11" t="str">
        <f t="shared" si="866"/>
        <v>Rulindo</v>
      </c>
      <c r="E497" s="11" t="str">
        <f t="shared" si="867"/>
        <v>Buyoga</v>
      </c>
      <c r="F497" s="11" t="str">
        <f t="shared" si="868"/>
        <v>Ndarage</v>
      </c>
      <c r="G497" s="11" t="str">
        <f t="shared" si="869"/>
        <v>Kimagali</v>
      </c>
      <c r="H497" s="11" t="str">
        <f t="shared" si="870"/>
        <v/>
      </c>
      <c r="I497" s="11" t="str">
        <f t="shared" si="871"/>
        <v/>
      </c>
      <c r="J497" s="11" t="str">
        <f t="shared" si="872"/>
        <v>kiruruma</v>
      </c>
      <c r="K497" s="11">
        <f t="shared" si="873"/>
        <v>125</v>
      </c>
      <c r="L497" s="11">
        <f t="shared" si="935"/>
        <v>8295</v>
      </c>
      <c r="M497" s="11">
        <f t="shared" si="936"/>
        <v>25</v>
      </c>
      <c r="N497" s="11">
        <f t="shared" si="937"/>
        <v>331.8</v>
      </c>
      <c r="O497" s="11">
        <f t="shared" si="874"/>
        <v>100</v>
      </c>
      <c r="P497" s="11">
        <f t="shared" si="875"/>
        <v>25</v>
      </c>
      <c r="Q497" s="13">
        <f t="shared" si="938"/>
        <v>0.8</v>
      </c>
      <c r="R497" s="11">
        <f t="shared" si="939"/>
        <v>0</v>
      </c>
      <c r="S497" s="11">
        <f t="shared" si="876"/>
        <v>0</v>
      </c>
      <c r="T497" s="11">
        <f t="shared" si="877"/>
        <v>1</v>
      </c>
      <c r="U497" s="11" t="str">
        <f t="shared" si="878"/>
        <v>Piped Network With Pump</v>
      </c>
      <c r="V497" s="11">
        <f t="shared" si="879"/>
        <v>2017</v>
      </c>
      <c r="W497" s="11" t="str">
        <f t="shared" si="880"/>
        <v>Governement (District, Wasac) And Water For People</v>
      </c>
      <c r="X497" s="11" t="str">
        <f t="shared" si="881"/>
        <v>Spring</v>
      </c>
      <c r="Y497" s="11">
        <f t="shared" si="882"/>
        <v>1</v>
      </c>
      <c r="Z497" s="11">
        <f t="shared" si="883"/>
        <v>1</v>
      </c>
      <c r="AA497" s="11">
        <f t="shared" si="884"/>
        <v>1</v>
      </c>
      <c r="AB497" s="11" t="str">
        <f t="shared" si="885"/>
        <v>"Springbox" --Intake Structure At A Spring</v>
      </c>
      <c r="AC497" s="11">
        <f t="shared" si="886"/>
        <v>1</v>
      </c>
      <c r="AD497" s="11">
        <f t="shared" si="887"/>
        <v>2014</v>
      </c>
      <c r="AE497" s="11">
        <f t="shared" si="888"/>
        <v>1</v>
      </c>
      <c r="AF497" s="11">
        <f t="shared" si="889"/>
        <v>3</v>
      </c>
      <c r="AG497" s="12">
        <f t="shared" si="940"/>
        <v>576000</v>
      </c>
      <c r="AH497" s="12">
        <f t="shared" si="941"/>
        <v>1152</v>
      </c>
      <c r="AI497" s="11">
        <f t="shared" si="942"/>
        <v>1</v>
      </c>
      <c r="AJ497" s="11">
        <f t="shared" si="890"/>
        <v>1</v>
      </c>
      <c r="AK497" s="11">
        <f t="shared" si="891"/>
        <v>3</v>
      </c>
      <c r="AL497" s="11">
        <f t="shared" si="892"/>
        <v>2014</v>
      </c>
      <c r="AM497" s="11">
        <f t="shared" si="893"/>
        <v>1</v>
      </c>
      <c r="AN497" s="11">
        <f t="shared" si="894"/>
        <v>9000</v>
      </c>
      <c r="AO497" s="11">
        <f t="shared" si="895"/>
        <v>1</v>
      </c>
      <c r="AP497" s="11">
        <f t="shared" si="896"/>
        <v>11</v>
      </c>
      <c r="AQ497" s="11">
        <f t="shared" si="897"/>
        <v>2014</v>
      </c>
      <c r="AR497" s="11">
        <f t="shared" si="898"/>
        <v>1</v>
      </c>
      <c r="AS497" s="11">
        <f t="shared" si="899"/>
        <v>0</v>
      </c>
      <c r="AT497" s="11" t="str">
        <f t="shared" si="900"/>
        <v xml:space="preserve"> </v>
      </c>
      <c r="AU497" s="11" t="str">
        <f t="shared" si="901"/>
        <v/>
      </c>
      <c r="AV497" s="11" t="str">
        <f t="shared" si="902"/>
        <v xml:space="preserve"> </v>
      </c>
      <c r="AW497" s="11" t="str">
        <f t="shared" si="903"/>
        <v xml:space="preserve"> </v>
      </c>
      <c r="AX497" s="11">
        <f t="shared" si="904"/>
        <v>1</v>
      </c>
      <c r="AY497" s="11">
        <f t="shared" si="905"/>
        <v>3</v>
      </c>
      <c r="AZ497" s="11">
        <f t="shared" si="906"/>
        <v>2014</v>
      </c>
      <c r="BA497" s="11">
        <f t="shared" si="907"/>
        <v>1</v>
      </c>
      <c r="BB497" s="11">
        <f t="shared" si="908"/>
        <v>9000</v>
      </c>
      <c r="BC497" s="11">
        <f t="shared" si="909"/>
        <v>1</v>
      </c>
      <c r="BD497" s="11">
        <f t="shared" si="910"/>
        <v>2</v>
      </c>
      <c r="BE497" s="11">
        <f t="shared" si="911"/>
        <v>2014</v>
      </c>
      <c r="BF497" s="11">
        <f t="shared" si="912"/>
        <v>1</v>
      </c>
      <c r="BG497" s="11">
        <f t="shared" si="933"/>
        <v>1</v>
      </c>
      <c r="BH497" s="11">
        <f t="shared" si="913"/>
        <v>2014</v>
      </c>
      <c r="BI497" s="11">
        <f t="shared" si="914"/>
        <v>1</v>
      </c>
      <c r="BJ497" s="11">
        <f t="shared" si="915"/>
        <v>0</v>
      </c>
      <c r="BK497" s="11" t="str">
        <f t="shared" si="916"/>
        <v/>
      </c>
      <c r="BL497" s="11" t="str">
        <f t="shared" si="917"/>
        <v xml:space="preserve"> </v>
      </c>
      <c r="BM497" s="11" t="str">
        <f t="shared" si="918"/>
        <v xml:space="preserve"> </v>
      </c>
      <c r="BN497" s="11" t="str">
        <f t="shared" si="919"/>
        <v xml:space="preserve"> </v>
      </c>
      <c r="BO497" s="11" t="str">
        <f t="shared" si="920"/>
        <v xml:space="preserve"> </v>
      </c>
      <c r="BP497" s="11" t="str">
        <f t="shared" si="921"/>
        <v xml:space="preserve"> </v>
      </c>
      <c r="BQ497" s="11" t="str">
        <f t="shared" si="922"/>
        <v>0</v>
      </c>
      <c r="BR497" s="25">
        <f t="shared" si="923"/>
        <v>0</v>
      </c>
      <c r="BS497" s="11" t="str">
        <f t="shared" si="924"/>
        <v>Not Present</v>
      </c>
      <c r="BT497" s="11" t="str">
        <f t="shared" si="925"/>
        <v>0</v>
      </c>
      <c r="BU497" s="12">
        <f t="shared" si="943"/>
        <v>1</v>
      </c>
      <c r="BV497" s="12">
        <f t="shared" si="944"/>
        <v>0</v>
      </c>
      <c r="BW497" s="12">
        <f t="shared" si="934"/>
        <v>1</v>
      </c>
      <c r="BX497" s="12">
        <f t="shared" si="945"/>
        <v>1</v>
      </c>
      <c r="BY497" s="11">
        <f t="shared" si="946"/>
        <v>1</v>
      </c>
      <c r="BZ497" s="11">
        <f t="shared" si="926"/>
        <v>1</v>
      </c>
      <c r="CA497" s="11">
        <f t="shared" si="927"/>
        <v>1</v>
      </c>
      <c r="CB497" s="11">
        <f t="shared" si="928"/>
        <v>2017</v>
      </c>
      <c r="CC497" s="11">
        <f t="shared" si="929"/>
        <v>3</v>
      </c>
      <c r="CD497" s="11" t="str">
        <f t="shared" si="930"/>
        <v>No</v>
      </c>
      <c r="CE497" s="11">
        <f t="shared" si="947"/>
        <v>0</v>
      </c>
      <c r="CF497" s="11">
        <f t="shared" si="948"/>
        <v>0</v>
      </c>
      <c r="CG497" s="11">
        <f t="shared" si="949"/>
        <v>1</v>
      </c>
      <c r="CH497" s="11">
        <f t="shared" si="950"/>
        <v>0</v>
      </c>
      <c r="CI497" s="11">
        <f t="shared" si="931"/>
        <v>0</v>
      </c>
      <c r="CJ497" s="11">
        <f t="shared" si="932"/>
        <v>2</v>
      </c>
    </row>
    <row r="498" spans="1:88" x14ac:dyDescent="0.3">
      <c r="A498" s="11">
        <f t="shared" si="863"/>
        <v>2017</v>
      </c>
      <c r="B498" s="11" t="str">
        <f t="shared" si="864"/>
        <v>09-03-2017 21:05:54 CET</v>
      </c>
      <c r="C498" s="11" t="str">
        <f t="shared" si="865"/>
        <v>Rwanda</v>
      </c>
      <c r="D498" s="11" t="str">
        <f t="shared" si="866"/>
        <v>Rulindo</v>
      </c>
      <c r="E498" s="11" t="str">
        <f t="shared" si="867"/>
        <v>Shyorongi</v>
      </c>
      <c r="F498" s="11" t="str">
        <f t="shared" si="868"/>
        <v>Muvumu</v>
      </c>
      <c r="G498" s="11" t="str">
        <f t="shared" si="869"/>
        <v>Kirurumo</v>
      </c>
      <c r="H498" s="11" t="str">
        <f t="shared" si="870"/>
        <v/>
      </c>
      <c r="I498" s="11" t="str">
        <f t="shared" si="871"/>
        <v/>
      </c>
      <c r="J498" s="11" t="str">
        <f t="shared" si="872"/>
        <v>Bitete-Rwahi network</v>
      </c>
      <c r="K498" s="11">
        <f t="shared" si="873"/>
        <v>80</v>
      </c>
      <c r="L498" s="11">
        <f t="shared" si="935"/>
        <v>1316</v>
      </c>
      <c r="M498" s="11">
        <f t="shared" si="936"/>
        <v>15</v>
      </c>
      <c r="N498" s="11">
        <f t="shared" si="937"/>
        <v>87.733333333333334</v>
      </c>
      <c r="O498" s="11">
        <f t="shared" si="874"/>
        <v>50</v>
      </c>
      <c r="P498" s="11">
        <f t="shared" si="875"/>
        <v>30</v>
      </c>
      <c r="Q498" s="13">
        <f t="shared" si="938"/>
        <v>0.625</v>
      </c>
      <c r="R498" s="11">
        <f t="shared" si="939"/>
        <v>0</v>
      </c>
      <c r="S498" s="11">
        <f t="shared" si="876"/>
        <v>1</v>
      </c>
      <c r="T498" s="11">
        <f t="shared" si="877"/>
        <v>1</v>
      </c>
      <c r="U498" s="11" t="str">
        <f t="shared" si="878"/>
        <v>Piped Network -- Gravity Only</v>
      </c>
      <c r="V498" s="11">
        <f t="shared" si="879"/>
        <v>2013</v>
      </c>
      <c r="W498" s="11" t="str">
        <f t="shared" si="880"/>
        <v>Governement (District, Wasac) And Water For People</v>
      </c>
      <c r="X498" s="11" t="str">
        <f t="shared" si="881"/>
        <v>Spring</v>
      </c>
      <c r="Y498" s="11">
        <f t="shared" si="882"/>
        <v>1</v>
      </c>
      <c r="Z498" s="11">
        <f t="shared" si="883"/>
        <v>1</v>
      </c>
      <c r="AA498" s="11">
        <f t="shared" si="884"/>
        <v>1</v>
      </c>
      <c r="AB498" s="11" t="str">
        <f t="shared" si="885"/>
        <v>"Springbox" --Intake Structure At A Spring</v>
      </c>
      <c r="AC498" s="11">
        <f t="shared" si="886"/>
        <v>1</v>
      </c>
      <c r="AD498" s="11">
        <f t="shared" si="887"/>
        <v>2013</v>
      </c>
      <c r="AE498" s="11">
        <f t="shared" si="888"/>
        <v>1</v>
      </c>
      <c r="AF498" s="11">
        <f t="shared" si="889"/>
        <v>12</v>
      </c>
      <c r="AG498" s="12">
        <f t="shared" si="940"/>
        <v>144000</v>
      </c>
      <c r="AH498" s="12">
        <f t="shared" si="941"/>
        <v>576</v>
      </c>
      <c r="AI498" s="11">
        <f t="shared" si="942"/>
        <v>1</v>
      </c>
      <c r="AJ498" s="11">
        <f t="shared" si="890"/>
        <v>1</v>
      </c>
      <c r="AK498" s="11">
        <f t="shared" si="891"/>
        <v>1</v>
      </c>
      <c r="AL498" s="11">
        <f t="shared" si="892"/>
        <v>2013</v>
      </c>
      <c r="AM498" s="11">
        <f t="shared" si="893"/>
        <v>1</v>
      </c>
      <c r="AN498" s="11">
        <f t="shared" si="894"/>
        <v>600</v>
      </c>
      <c r="AO498" s="11">
        <f t="shared" si="895"/>
        <v>1</v>
      </c>
      <c r="AP498" s="11">
        <f t="shared" si="896"/>
        <v>6</v>
      </c>
      <c r="AQ498" s="11">
        <f t="shared" si="897"/>
        <v>2013</v>
      </c>
      <c r="AR498" s="11">
        <f t="shared" si="898"/>
        <v>2</v>
      </c>
      <c r="AS498" s="11">
        <f t="shared" si="899"/>
        <v>1</v>
      </c>
      <c r="AT498" s="11">
        <f t="shared" si="900"/>
        <v>6</v>
      </c>
      <c r="AU498" s="11" t="str">
        <f t="shared" si="901"/>
        <v>Pressure Break Tank|Distribution Chamber|Ventouse, Washout</v>
      </c>
      <c r="AV498" s="11">
        <f t="shared" si="902"/>
        <v>2013</v>
      </c>
      <c r="AW498" s="11">
        <f t="shared" si="903"/>
        <v>1</v>
      </c>
      <c r="AX498" s="11">
        <f t="shared" si="904"/>
        <v>1</v>
      </c>
      <c r="AY498" s="11">
        <f t="shared" si="905"/>
        <v>1</v>
      </c>
      <c r="AZ498" s="11">
        <f t="shared" si="906"/>
        <v>2013</v>
      </c>
      <c r="BA498" s="11">
        <f t="shared" si="907"/>
        <v>1</v>
      </c>
      <c r="BB498" s="11">
        <f t="shared" si="908"/>
        <v>6500</v>
      </c>
      <c r="BC498" s="11">
        <f t="shared" si="909"/>
        <v>0</v>
      </c>
      <c r="BD498" s="11" t="str">
        <f t="shared" si="910"/>
        <v xml:space="preserve"> </v>
      </c>
      <c r="BE498" s="11" t="str">
        <f t="shared" si="911"/>
        <v xml:space="preserve"> </v>
      </c>
      <c r="BF498" s="11" t="str">
        <f t="shared" si="912"/>
        <v xml:space="preserve"> </v>
      </c>
      <c r="BG498" s="11" t="str">
        <f t="shared" si="933"/>
        <v xml:space="preserve"> </v>
      </c>
      <c r="BH498" s="11" t="str">
        <f t="shared" si="913"/>
        <v xml:space="preserve"> </v>
      </c>
      <c r="BI498" s="11" t="str">
        <f t="shared" si="914"/>
        <v xml:space="preserve"> </v>
      </c>
      <c r="BJ498" s="11">
        <f t="shared" si="915"/>
        <v>0</v>
      </c>
      <c r="BK498" s="11" t="str">
        <f t="shared" si="916"/>
        <v/>
      </c>
      <c r="BL498" s="11" t="str">
        <f t="shared" si="917"/>
        <v xml:space="preserve"> </v>
      </c>
      <c r="BM498" s="11" t="str">
        <f t="shared" si="918"/>
        <v xml:space="preserve"> </v>
      </c>
      <c r="BN498" s="11" t="str">
        <f t="shared" si="919"/>
        <v xml:space="preserve"> </v>
      </c>
      <c r="BO498" s="11" t="str">
        <f t="shared" si="920"/>
        <v xml:space="preserve"> </v>
      </c>
      <c r="BP498" s="11" t="str">
        <f t="shared" si="921"/>
        <v xml:space="preserve"> </v>
      </c>
      <c r="BQ498" s="11" t="str">
        <f t="shared" si="922"/>
        <v>0</v>
      </c>
      <c r="BR498" s="25">
        <f t="shared" si="923"/>
        <v>0</v>
      </c>
      <c r="BS498" s="11" t="str">
        <f t="shared" si="924"/>
        <v>Not Present</v>
      </c>
      <c r="BT498" s="11" t="str">
        <f t="shared" si="925"/>
        <v>0</v>
      </c>
      <c r="BU498" s="12">
        <f t="shared" si="943"/>
        <v>1</v>
      </c>
      <c r="BV498" s="12">
        <f t="shared" si="944"/>
        <v>0</v>
      </c>
      <c r="BW498" s="12">
        <f t="shared" si="934"/>
        <v>1</v>
      </c>
      <c r="BX498" s="12">
        <f t="shared" si="945"/>
        <v>1</v>
      </c>
      <c r="BY498" s="11">
        <f t="shared" si="946"/>
        <v>1</v>
      </c>
      <c r="BZ498" s="11">
        <f t="shared" si="926"/>
        <v>1</v>
      </c>
      <c r="CA498" s="11">
        <f t="shared" si="927"/>
        <v>1</v>
      </c>
      <c r="CB498" s="11">
        <f t="shared" si="928"/>
        <v>2013</v>
      </c>
      <c r="CC498" s="11">
        <f t="shared" si="929"/>
        <v>2</v>
      </c>
      <c r="CD498" s="11" t="str">
        <f t="shared" si="930"/>
        <v>No</v>
      </c>
      <c r="CE498" s="11">
        <f t="shared" si="947"/>
        <v>0</v>
      </c>
      <c r="CF498" s="11">
        <f t="shared" si="948"/>
        <v>0</v>
      </c>
      <c r="CG498" s="11">
        <f t="shared" si="949"/>
        <v>1</v>
      </c>
      <c r="CH498" s="11">
        <f t="shared" si="950"/>
        <v>0</v>
      </c>
      <c r="CI498" s="11">
        <f t="shared" si="931"/>
        <v>1</v>
      </c>
      <c r="CJ498" s="11">
        <f t="shared" si="932"/>
        <v>1</v>
      </c>
    </row>
    <row r="499" spans="1:88" x14ac:dyDescent="0.3">
      <c r="A499" s="11">
        <f t="shared" si="863"/>
        <v>2017</v>
      </c>
      <c r="B499" s="11" t="str">
        <f t="shared" si="864"/>
        <v>02-01-2015 05:52:51 CET</v>
      </c>
      <c r="C499" s="11" t="str">
        <f t="shared" si="865"/>
        <v>Rwanda</v>
      </c>
      <c r="D499" s="11" t="str">
        <f t="shared" si="866"/>
        <v>Rulindo</v>
      </c>
      <c r="E499" s="11" t="str">
        <f t="shared" si="867"/>
        <v>Cyungo</v>
      </c>
      <c r="F499" s="11" t="str">
        <f t="shared" si="868"/>
        <v>Rwili</v>
      </c>
      <c r="G499" s="11" t="str">
        <f t="shared" si="869"/>
        <v>Karambi</v>
      </c>
      <c r="H499" s="11" t="str">
        <f t="shared" si="870"/>
        <v/>
      </c>
      <c r="I499" s="11" t="str">
        <f t="shared" si="871"/>
        <v/>
      </c>
      <c r="J499" s="11" t="str">
        <f t="shared" si="872"/>
        <v>Nyamagana</v>
      </c>
      <c r="K499" s="11">
        <f t="shared" si="873"/>
        <v>50</v>
      </c>
      <c r="L499" s="11">
        <f t="shared" si="935"/>
        <v>20456</v>
      </c>
      <c r="M499" s="11">
        <f t="shared" si="936"/>
        <v>36</v>
      </c>
      <c r="N499" s="11">
        <f t="shared" si="937"/>
        <v>568.22222222222217</v>
      </c>
      <c r="O499" s="11">
        <f t="shared" si="874"/>
        <v>45</v>
      </c>
      <c r="P499" s="11">
        <f t="shared" si="875"/>
        <v>5</v>
      </c>
      <c r="Q499" s="13">
        <f t="shared" si="938"/>
        <v>0.9</v>
      </c>
      <c r="R499" s="11">
        <f t="shared" si="939"/>
        <v>0</v>
      </c>
      <c r="S499" s="11">
        <f t="shared" si="876"/>
        <v>0</v>
      </c>
      <c r="T499" s="11">
        <f t="shared" si="877"/>
        <v>1</v>
      </c>
      <c r="U499" s="11" t="str">
        <f t="shared" si="878"/>
        <v>Piped Network -- Gravity Only</v>
      </c>
      <c r="V499" s="11">
        <f t="shared" si="879"/>
        <v>2011</v>
      </c>
      <c r="W499" s="11" t="str">
        <f t="shared" si="880"/>
        <v>Government And African Development Bank</v>
      </c>
      <c r="X499" s="11" t="str">
        <f t="shared" si="881"/>
        <v>Spring</v>
      </c>
      <c r="Y499" s="11">
        <f t="shared" si="882"/>
        <v>2</v>
      </c>
      <c r="Z499" s="11">
        <f t="shared" si="883"/>
        <v>1</v>
      </c>
      <c r="AA499" s="11">
        <f t="shared" si="884"/>
        <v>1</v>
      </c>
      <c r="AB499" s="11" t="str">
        <f t="shared" si="885"/>
        <v>"Springbox" --Intake Structure At A Spring</v>
      </c>
      <c r="AC499" s="11">
        <f t="shared" si="886"/>
        <v>1</v>
      </c>
      <c r="AD499" s="11">
        <f t="shared" si="887"/>
        <v>2015</v>
      </c>
      <c r="AE499" s="11">
        <f t="shared" si="888"/>
        <v>1</v>
      </c>
      <c r="AF499" s="11">
        <f t="shared" si="889"/>
        <v>5</v>
      </c>
      <c r="AG499" s="12">
        <f t="shared" si="940"/>
        <v>345600</v>
      </c>
      <c r="AH499" s="12">
        <f t="shared" si="941"/>
        <v>1536</v>
      </c>
      <c r="AI499" s="11">
        <f t="shared" si="942"/>
        <v>1</v>
      </c>
      <c r="AJ499" s="11">
        <f t="shared" si="890"/>
        <v>1</v>
      </c>
      <c r="AK499" s="11">
        <f t="shared" si="891"/>
        <v>2</v>
      </c>
      <c r="AL499" s="11">
        <f t="shared" si="892"/>
        <v>2015</v>
      </c>
      <c r="AM499" s="11">
        <f t="shared" si="893"/>
        <v>1</v>
      </c>
      <c r="AN499" s="11">
        <f t="shared" si="894"/>
        <v>2100</v>
      </c>
      <c r="AO499" s="11">
        <f t="shared" si="895"/>
        <v>1</v>
      </c>
      <c r="AP499" s="11">
        <f t="shared" si="896"/>
        <v>11</v>
      </c>
      <c r="AQ499" s="11">
        <f t="shared" si="897"/>
        <v>2011</v>
      </c>
      <c r="AR499" s="11">
        <f t="shared" si="898"/>
        <v>1</v>
      </c>
      <c r="AS499" s="11">
        <f t="shared" si="899"/>
        <v>1</v>
      </c>
      <c r="AT499" s="11">
        <f t="shared" si="900"/>
        <v>15</v>
      </c>
      <c r="AU499" s="11" t="str">
        <f t="shared" si="901"/>
        <v>Pressure Break Tank|Distribution Chamber</v>
      </c>
      <c r="AV499" s="11">
        <f t="shared" si="902"/>
        <v>2011</v>
      </c>
      <c r="AW499" s="11">
        <f t="shared" si="903"/>
        <v>1</v>
      </c>
      <c r="AX499" s="11">
        <f t="shared" si="904"/>
        <v>1</v>
      </c>
      <c r="AY499" s="11">
        <f t="shared" si="905"/>
        <v>3</v>
      </c>
      <c r="AZ499" s="11">
        <f t="shared" si="906"/>
        <v>2011</v>
      </c>
      <c r="BA499" s="11">
        <f t="shared" si="907"/>
        <v>1</v>
      </c>
      <c r="BB499" s="11">
        <f t="shared" si="908"/>
        <v>37000</v>
      </c>
      <c r="BC499" s="11">
        <f t="shared" si="909"/>
        <v>0</v>
      </c>
      <c r="BD499" s="11" t="str">
        <f t="shared" si="910"/>
        <v xml:space="preserve"> </v>
      </c>
      <c r="BE499" s="11" t="str">
        <f t="shared" si="911"/>
        <v xml:space="preserve"> </v>
      </c>
      <c r="BF499" s="11" t="str">
        <f t="shared" si="912"/>
        <v xml:space="preserve"> </v>
      </c>
      <c r="BG499" s="11" t="str">
        <f t="shared" si="933"/>
        <v xml:space="preserve"> </v>
      </c>
      <c r="BH499" s="11" t="str">
        <f t="shared" si="913"/>
        <v xml:space="preserve"> </v>
      </c>
      <c r="BI499" s="11" t="str">
        <f t="shared" si="914"/>
        <v xml:space="preserve"> </v>
      </c>
      <c r="BJ499" s="11">
        <f t="shared" si="915"/>
        <v>0</v>
      </c>
      <c r="BK499" s="11" t="str">
        <f t="shared" si="916"/>
        <v/>
      </c>
      <c r="BL499" s="11" t="str">
        <f t="shared" si="917"/>
        <v xml:space="preserve"> </v>
      </c>
      <c r="BM499" s="11" t="str">
        <f t="shared" si="918"/>
        <v xml:space="preserve"> </v>
      </c>
      <c r="BN499" s="11" t="str">
        <f t="shared" si="919"/>
        <v xml:space="preserve"> </v>
      </c>
      <c r="BO499" s="11" t="str">
        <f t="shared" si="920"/>
        <v xml:space="preserve"> </v>
      </c>
      <c r="BP499" s="11" t="str">
        <f t="shared" si="921"/>
        <v xml:space="preserve"> </v>
      </c>
      <c r="BQ499" s="11" t="str">
        <f t="shared" si="922"/>
        <v>0</v>
      </c>
      <c r="BR499" s="25">
        <f t="shared" si="923"/>
        <v>0</v>
      </c>
      <c r="BS499" s="11" t="str">
        <f t="shared" si="924"/>
        <v>Not Present</v>
      </c>
      <c r="BT499" s="11" t="str">
        <f t="shared" si="925"/>
        <v>0</v>
      </c>
      <c r="BU499" s="12">
        <f t="shared" si="943"/>
        <v>1</v>
      </c>
      <c r="BV499" s="12">
        <f t="shared" si="944"/>
        <v>0</v>
      </c>
      <c r="BW499" s="12">
        <f t="shared" si="934"/>
        <v>1</v>
      </c>
      <c r="BX499" s="12">
        <f t="shared" si="945"/>
        <v>1</v>
      </c>
      <c r="BY499" s="11">
        <f t="shared" si="946"/>
        <v>1</v>
      </c>
      <c r="BZ499" s="11">
        <f t="shared" si="926"/>
        <v>1</v>
      </c>
      <c r="CA499" s="11">
        <f t="shared" si="927"/>
        <v>29</v>
      </c>
      <c r="CB499" s="11">
        <f t="shared" si="928"/>
        <v>2011</v>
      </c>
      <c r="CC499" s="11">
        <f t="shared" si="929"/>
        <v>1</v>
      </c>
      <c r="CD499" s="11" t="str">
        <f t="shared" si="930"/>
        <v>Yes</v>
      </c>
      <c r="CE499" s="11">
        <f t="shared" si="947"/>
        <v>10</v>
      </c>
      <c r="CF499" s="11">
        <f t="shared" si="948"/>
        <v>30</v>
      </c>
      <c r="CG499" s="11">
        <f t="shared" si="949"/>
        <v>0</v>
      </c>
      <c r="CH499" s="11">
        <f t="shared" si="950"/>
        <v>300</v>
      </c>
      <c r="CI499" s="11">
        <f t="shared" si="931"/>
        <v>0</v>
      </c>
      <c r="CJ499" s="11">
        <f t="shared" si="932"/>
        <v>2</v>
      </c>
    </row>
    <row r="500" spans="1:88" x14ac:dyDescent="0.3">
      <c r="A500" s="11">
        <f t="shared" si="863"/>
        <v>2017</v>
      </c>
      <c r="B500" s="11" t="str">
        <f t="shared" si="864"/>
        <v>10-03-2017 11:33:57 CET</v>
      </c>
      <c r="C500" s="11" t="str">
        <f t="shared" si="865"/>
        <v>Rwanda</v>
      </c>
      <c r="D500" s="11" t="str">
        <f t="shared" si="866"/>
        <v>Rulindo</v>
      </c>
      <c r="E500" s="11" t="str">
        <f t="shared" si="867"/>
        <v>Bushoki</v>
      </c>
      <c r="F500" s="11" t="str">
        <f t="shared" si="868"/>
        <v>Mukoto</v>
      </c>
      <c r="G500" s="11" t="str">
        <f t="shared" si="869"/>
        <v>Buyogoma</v>
      </c>
      <c r="H500" s="11" t="str">
        <f t="shared" si="870"/>
        <v/>
      </c>
      <c r="I500" s="11" t="str">
        <f t="shared" si="871"/>
        <v/>
      </c>
      <c r="J500" s="11" t="str">
        <f t="shared" si="872"/>
        <v>Buyogoma water point/Tare-Rusiga pumping system</v>
      </c>
      <c r="K500" s="11">
        <f t="shared" si="873"/>
        <v>130</v>
      </c>
      <c r="L500" s="11">
        <f t="shared" si="935"/>
        <v>9577</v>
      </c>
      <c r="M500" s="11">
        <f t="shared" si="936"/>
        <v>1</v>
      </c>
      <c r="N500" s="11">
        <f t="shared" si="937"/>
        <v>9577</v>
      </c>
      <c r="O500" s="11">
        <f t="shared" si="874"/>
        <v>130</v>
      </c>
      <c r="P500" s="11" t="str">
        <f t="shared" si="875"/>
        <v xml:space="preserve"> </v>
      </c>
      <c r="Q500" s="13">
        <f t="shared" si="938"/>
        <v>1</v>
      </c>
      <c r="R500" s="11">
        <f t="shared" si="939"/>
        <v>1</v>
      </c>
      <c r="S500" s="11">
        <f t="shared" si="876"/>
        <v>0</v>
      </c>
      <c r="T500" s="11">
        <f t="shared" si="877"/>
        <v>1</v>
      </c>
      <c r="U500" s="11" t="str">
        <f t="shared" si="878"/>
        <v>Piped Network With Pump</v>
      </c>
      <c r="V500" s="11">
        <f t="shared" si="879"/>
        <v>2015</v>
      </c>
      <c r="W500" s="11" t="str">
        <f t="shared" si="880"/>
        <v>Governement (District, Wasac) And Water For People</v>
      </c>
      <c r="X500" s="11" t="str">
        <f t="shared" si="881"/>
        <v>Spring</v>
      </c>
      <c r="Y500" s="11">
        <f t="shared" si="882"/>
        <v>8</v>
      </c>
      <c r="Z500" s="11">
        <f t="shared" si="883"/>
        <v>1</v>
      </c>
      <c r="AA500" s="11">
        <f t="shared" si="884"/>
        <v>1</v>
      </c>
      <c r="AB500" s="11" t="str">
        <f t="shared" si="885"/>
        <v>"Springbox" --Intake Structure At A Spring</v>
      </c>
      <c r="AC500" s="11">
        <f t="shared" si="886"/>
        <v>8</v>
      </c>
      <c r="AD500" s="11">
        <f t="shared" si="887"/>
        <v>2015</v>
      </c>
      <c r="AE500" s="11">
        <f t="shared" si="888"/>
        <v>1</v>
      </c>
      <c r="AF500" s="11">
        <f t="shared" si="889"/>
        <v>40</v>
      </c>
      <c r="AG500" s="12">
        <f t="shared" si="940"/>
        <v>43200</v>
      </c>
      <c r="AH500" s="12">
        <f t="shared" si="941"/>
        <v>66.461538461538467</v>
      </c>
      <c r="AI500" s="11">
        <f t="shared" si="942"/>
        <v>1</v>
      </c>
      <c r="AJ500" s="11">
        <f t="shared" si="890"/>
        <v>1</v>
      </c>
      <c r="AK500" s="11">
        <f t="shared" si="891"/>
        <v>1</v>
      </c>
      <c r="AL500" s="11">
        <f t="shared" si="892"/>
        <v>2015</v>
      </c>
      <c r="AM500" s="11">
        <f t="shared" si="893"/>
        <v>1</v>
      </c>
      <c r="AN500" s="11">
        <f t="shared" si="894"/>
        <v>4000</v>
      </c>
      <c r="AO500" s="11">
        <f t="shared" si="895"/>
        <v>1</v>
      </c>
      <c r="AP500" s="11">
        <f t="shared" si="896"/>
        <v>1</v>
      </c>
      <c r="AQ500" s="11">
        <f t="shared" si="897"/>
        <v>2015</v>
      </c>
      <c r="AR500" s="11">
        <f t="shared" si="898"/>
        <v>1</v>
      </c>
      <c r="AS500" s="11">
        <f t="shared" si="899"/>
        <v>0</v>
      </c>
      <c r="AT500" s="11" t="str">
        <f t="shared" si="900"/>
        <v xml:space="preserve"> </v>
      </c>
      <c r="AU500" s="11" t="str">
        <f t="shared" si="901"/>
        <v/>
      </c>
      <c r="AV500" s="11" t="str">
        <f t="shared" si="902"/>
        <v xml:space="preserve"> </v>
      </c>
      <c r="AW500" s="11" t="str">
        <f t="shared" si="903"/>
        <v xml:space="preserve"> </v>
      </c>
      <c r="AX500" s="11">
        <f t="shared" si="904"/>
        <v>1</v>
      </c>
      <c r="AY500" s="11">
        <f t="shared" si="905"/>
        <v>1</v>
      </c>
      <c r="AZ500" s="11">
        <f t="shared" si="906"/>
        <v>2015</v>
      </c>
      <c r="BA500" s="11">
        <f t="shared" si="907"/>
        <v>1</v>
      </c>
      <c r="BB500" s="11">
        <f t="shared" si="908"/>
        <v>8000</v>
      </c>
      <c r="BC500" s="11">
        <f t="shared" si="909"/>
        <v>1</v>
      </c>
      <c r="BD500" s="11">
        <f t="shared" si="910"/>
        <v>2</v>
      </c>
      <c r="BE500" s="11">
        <f t="shared" si="911"/>
        <v>2015</v>
      </c>
      <c r="BF500" s="11">
        <f t="shared" si="912"/>
        <v>1</v>
      </c>
      <c r="BG500" s="11">
        <f t="shared" si="933"/>
        <v>1</v>
      </c>
      <c r="BH500" s="11">
        <f t="shared" si="913"/>
        <v>2015</v>
      </c>
      <c r="BI500" s="11">
        <f t="shared" si="914"/>
        <v>1</v>
      </c>
      <c r="BJ500" s="11">
        <f t="shared" si="915"/>
        <v>0</v>
      </c>
      <c r="BK500" s="11" t="str">
        <f t="shared" si="916"/>
        <v/>
      </c>
      <c r="BL500" s="11" t="str">
        <f t="shared" si="917"/>
        <v xml:space="preserve"> </v>
      </c>
      <c r="BM500" s="11" t="str">
        <f t="shared" si="918"/>
        <v xml:space="preserve"> </v>
      </c>
      <c r="BN500" s="11" t="str">
        <f t="shared" si="919"/>
        <v xml:space="preserve"> </v>
      </c>
      <c r="BO500" s="11" t="str">
        <f t="shared" si="920"/>
        <v xml:space="preserve"> </v>
      </c>
      <c r="BP500" s="11" t="str">
        <f t="shared" si="921"/>
        <v xml:space="preserve"> </v>
      </c>
      <c r="BQ500" s="11" t="str">
        <f t="shared" si="922"/>
        <v>0</v>
      </c>
      <c r="BR500" s="25">
        <f t="shared" si="923"/>
        <v>0</v>
      </c>
      <c r="BS500" s="11" t="str">
        <f t="shared" si="924"/>
        <v>Not Present</v>
      </c>
      <c r="BT500" s="11" t="str">
        <f t="shared" si="925"/>
        <v>0</v>
      </c>
      <c r="BU500" s="12">
        <f t="shared" si="943"/>
        <v>1</v>
      </c>
      <c r="BV500" s="12">
        <f t="shared" si="944"/>
        <v>0</v>
      </c>
      <c r="BW500" s="12">
        <f t="shared" si="934"/>
        <v>1</v>
      </c>
      <c r="BX500" s="12">
        <f t="shared" si="945"/>
        <v>1</v>
      </c>
      <c r="BY500" s="11">
        <f t="shared" si="946"/>
        <v>1</v>
      </c>
      <c r="BZ500" s="11">
        <f t="shared" si="926"/>
        <v>1</v>
      </c>
      <c r="CA500" s="11">
        <f t="shared" si="927"/>
        <v>2</v>
      </c>
      <c r="CB500" s="11">
        <f t="shared" si="928"/>
        <v>2015</v>
      </c>
      <c r="CC500" s="11">
        <f t="shared" si="929"/>
        <v>1</v>
      </c>
      <c r="CD500" s="11" t="str">
        <f t="shared" si="930"/>
        <v>No</v>
      </c>
      <c r="CE500" s="11">
        <f t="shared" si="947"/>
        <v>0</v>
      </c>
      <c r="CF500" s="11">
        <f t="shared" si="948"/>
        <v>0</v>
      </c>
      <c r="CG500" s="11">
        <f t="shared" si="949"/>
        <v>1</v>
      </c>
      <c r="CH500" s="11">
        <f t="shared" si="950"/>
        <v>0</v>
      </c>
      <c r="CI500" s="11">
        <f t="shared" si="931"/>
        <v>1</v>
      </c>
      <c r="CJ500" s="11">
        <f t="shared" si="932"/>
        <v>1</v>
      </c>
    </row>
    <row r="501" spans="1:88" x14ac:dyDescent="0.3">
      <c r="A501" s="11">
        <f t="shared" si="863"/>
        <v>2017</v>
      </c>
      <c r="B501" s="11" t="str">
        <f t="shared" si="864"/>
        <v>14-03-2017 21:58:08 CET</v>
      </c>
      <c r="C501" s="11" t="str">
        <f t="shared" si="865"/>
        <v>Rwanda</v>
      </c>
      <c r="D501" s="11" t="str">
        <f t="shared" si="866"/>
        <v>Rulindo</v>
      </c>
      <c r="E501" s="11" t="str">
        <f t="shared" si="867"/>
        <v>Tumba</v>
      </c>
      <c r="F501" s="11" t="str">
        <f t="shared" si="868"/>
        <v>Gahabwa</v>
      </c>
      <c r="G501" s="11" t="str">
        <f t="shared" si="869"/>
        <v>Mafene</v>
      </c>
      <c r="H501" s="11" t="str">
        <f t="shared" si="870"/>
        <v/>
      </c>
      <c r="I501" s="11" t="str">
        <f t="shared" si="871"/>
        <v/>
      </c>
      <c r="J501" s="11" t="str">
        <f t="shared" si="872"/>
        <v>Nyirambuga 2Pumping station/Source Nyakagezi</v>
      </c>
      <c r="K501" s="11">
        <f t="shared" si="873"/>
        <v>172</v>
      </c>
      <c r="L501" s="11">
        <f t="shared" si="935"/>
        <v>30604</v>
      </c>
      <c r="M501" s="11">
        <f t="shared" si="936"/>
        <v>1</v>
      </c>
      <c r="N501" s="11">
        <f t="shared" si="937"/>
        <v>30604</v>
      </c>
      <c r="O501" s="11">
        <f t="shared" si="874"/>
        <v>172</v>
      </c>
      <c r="P501" s="11" t="str">
        <f t="shared" si="875"/>
        <v xml:space="preserve"> </v>
      </c>
      <c r="Q501" s="13">
        <f t="shared" si="938"/>
        <v>1</v>
      </c>
      <c r="R501" s="11">
        <f t="shared" si="939"/>
        <v>1</v>
      </c>
      <c r="S501" s="11">
        <f t="shared" si="876"/>
        <v>0</v>
      </c>
      <c r="T501" s="11">
        <f t="shared" si="877"/>
        <v>1</v>
      </c>
      <c r="U501" s="11" t="str">
        <f t="shared" si="878"/>
        <v>Piped Network With Pump</v>
      </c>
      <c r="V501" s="11">
        <f t="shared" si="879"/>
        <v>2012</v>
      </c>
      <c r="W501" s="11" t="str">
        <f t="shared" si="880"/>
        <v>Gor</v>
      </c>
      <c r="X501" s="11" t="str">
        <f t="shared" si="881"/>
        <v>Spring</v>
      </c>
      <c r="Y501" s="11">
        <f t="shared" si="882"/>
        <v>3</v>
      </c>
      <c r="Z501" s="11">
        <f t="shared" si="883"/>
        <v>1</v>
      </c>
      <c r="AA501" s="11">
        <f t="shared" si="884"/>
        <v>1</v>
      </c>
      <c r="AB501" s="11" t="str">
        <f t="shared" si="885"/>
        <v>"Springbox" --Intake Structure At A Spring</v>
      </c>
      <c r="AC501" s="11">
        <f t="shared" si="886"/>
        <v>2</v>
      </c>
      <c r="AD501" s="11">
        <f t="shared" si="887"/>
        <v>2012</v>
      </c>
      <c r="AE501" s="11">
        <f t="shared" si="888"/>
        <v>1</v>
      </c>
      <c r="AF501" s="11">
        <f t="shared" si="889"/>
        <v>10</v>
      </c>
      <c r="AG501" s="12">
        <f t="shared" si="940"/>
        <v>172800</v>
      </c>
      <c r="AH501" s="12">
        <f t="shared" si="941"/>
        <v>200.93023255813952</v>
      </c>
      <c r="AI501" s="11">
        <f t="shared" si="942"/>
        <v>1</v>
      </c>
      <c r="AJ501" s="11">
        <f t="shared" si="890"/>
        <v>1</v>
      </c>
      <c r="AK501" s="11">
        <f t="shared" si="891"/>
        <v>1</v>
      </c>
      <c r="AL501" s="11">
        <f t="shared" si="892"/>
        <v>2012</v>
      </c>
      <c r="AM501" s="11">
        <f t="shared" si="893"/>
        <v>1</v>
      </c>
      <c r="AN501" s="11">
        <f t="shared" si="894"/>
        <v>200</v>
      </c>
      <c r="AO501" s="11">
        <f t="shared" si="895"/>
        <v>1</v>
      </c>
      <c r="AP501" s="11">
        <f t="shared" si="896"/>
        <v>1</v>
      </c>
      <c r="AQ501" s="11">
        <f t="shared" si="897"/>
        <v>2012</v>
      </c>
      <c r="AR501" s="11">
        <f t="shared" si="898"/>
        <v>2</v>
      </c>
      <c r="AS501" s="11">
        <f t="shared" si="899"/>
        <v>1</v>
      </c>
      <c r="AT501" s="11">
        <f t="shared" si="900"/>
        <v>2</v>
      </c>
      <c r="AU501" s="11" t="str">
        <f t="shared" si="901"/>
        <v>Distribution Chamber</v>
      </c>
      <c r="AV501" s="11">
        <f t="shared" si="902"/>
        <v>2012</v>
      </c>
      <c r="AW501" s="11">
        <f t="shared" si="903"/>
        <v>1</v>
      </c>
      <c r="AX501" s="11">
        <f t="shared" si="904"/>
        <v>1</v>
      </c>
      <c r="AY501" s="11">
        <f t="shared" si="905"/>
        <v>1</v>
      </c>
      <c r="AZ501" s="11">
        <f t="shared" si="906"/>
        <v>2012</v>
      </c>
      <c r="BA501" s="11">
        <f t="shared" si="907"/>
        <v>1</v>
      </c>
      <c r="BB501" s="11">
        <f t="shared" si="908"/>
        <v>800</v>
      </c>
      <c r="BC501" s="11">
        <f t="shared" si="909"/>
        <v>1</v>
      </c>
      <c r="BD501" s="11">
        <f t="shared" si="910"/>
        <v>2</v>
      </c>
      <c r="BE501" s="11">
        <f t="shared" si="911"/>
        <v>2012</v>
      </c>
      <c r="BF501" s="11">
        <f t="shared" si="912"/>
        <v>2</v>
      </c>
      <c r="BG501" s="11">
        <f t="shared" si="933"/>
        <v>1</v>
      </c>
      <c r="BH501" s="11">
        <f t="shared" si="913"/>
        <v>2012</v>
      </c>
      <c r="BI501" s="11">
        <f t="shared" si="914"/>
        <v>1</v>
      </c>
      <c r="BJ501" s="11">
        <f t="shared" si="915"/>
        <v>0</v>
      </c>
      <c r="BK501" s="11" t="str">
        <f t="shared" si="916"/>
        <v/>
      </c>
      <c r="BL501" s="11" t="str">
        <f t="shared" si="917"/>
        <v xml:space="preserve"> </v>
      </c>
      <c r="BM501" s="11" t="str">
        <f t="shared" si="918"/>
        <v xml:space="preserve"> </v>
      </c>
      <c r="BN501" s="11" t="str">
        <f t="shared" si="919"/>
        <v xml:space="preserve"> </v>
      </c>
      <c r="BO501" s="11" t="str">
        <f t="shared" si="920"/>
        <v xml:space="preserve"> </v>
      </c>
      <c r="BP501" s="11" t="str">
        <f t="shared" si="921"/>
        <v xml:space="preserve"> </v>
      </c>
      <c r="BQ501" s="11" t="str">
        <f t="shared" si="922"/>
        <v>0</v>
      </c>
      <c r="BR501" s="25">
        <f t="shared" si="923"/>
        <v>0</v>
      </c>
      <c r="BS501" s="11" t="str">
        <f t="shared" si="924"/>
        <v>Not Present</v>
      </c>
      <c r="BT501" s="11" t="str">
        <f t="shared" si="925"/>
        <v>0</v>
      </c>
      <c r="BU501" s="12">
        <f t="shared" si="943"/>
        <v>1</v>
      </c>
      <c r="BV501" s="12">
        <f t="shared" si="944"/>
        <v>0</v>
      </c>
      <c r="BW501" s="12">
        <f t="shared" si="934"/>
        <v>1</v>
      </c>
      <c r="BX501" s="12">
        <f t="shared" si="945"/>
        <v>1</v>
      </c>
      <c r="BY501" s="11">
        <f t="shared" si="946"/>
        <v>1</v>
      </c>
      <c r="BZ501" s="11">
        <f t="shared" si="926"/>
        <v>1</v>
      </c>
      <c r="CA501" s="11">
        <f t="shared" si="927"/>
        <v>1</v>
      </c>
      <c r="CB501" s="11">
        <f t="shared" si="928"/>
        <v>2012</v>
      </c>
      <c r="CC501" s="11">
        <f t="shared" si="929"/>
        <v>1</v>
      </c>
      <c r="CD501" s="11" t="str">
        <f t="shared" si="930"/>
        <v>No</v>
      </c>
      <c r="CE501" s="11">
        <f t="shared" si="947"/>
        <v>0</v>
      </c>
      <c r="CF501" s="11">
        <f t="shared" si="948"/>
        <v>0</v>
      </c>
      <c r="CG501" s="11">
        <f t="shared" si="949"/>
        <v>1</v>
      </c>
      <c r="CH501" s="11">
        <f t="shared" si="950"/>
        <v>0</v>
      </c>
      <c r="CI501" s="11">
        <f t="shared" si="931"/>
        <v>1</v>
      </c>
      <c r="CJ501" s="11">
        <f t="shared" si="932"/>
        <v>1</v>
      </c>
    </row>
    <row r="502" spans="1:88" x14ac:dyDescent="0.3">
      <c r="A502" s="11">
        <f t="shared" si="863"/>
        <v>2017</v>
      </c>
      <c r="B502" s="11" t="str">
        <f t="shared" si="864"/>
        <v>15-03-2017 05:15:05 CET</v>
      </c>
      <c r="C502" s="11" t="str">
        <f t="shared" si="865"/>
        <v>Rwanda</v>
      </c>
      <c r="D502" s="11" t="str">
        <f t="shared" si="866"/>
        <v>Rulindo</v>
      </c>
      <c r="E502" s="11" t="str">
        <f t="shared" si="867"/>
        <v>Base</v>
      </c>
      <c r="F502" s="11" t="str">
        <f t="shared" si="868"/>
        <v>Rwamahwa</v>
      </c>
      <c r="G502" s="11" t="str">
        <f t="shared" si="869"/>
        <v>Gitovu</v>
      </c>
      <c r="H502" s="11" t="str">
        <f t="shared" si="870"/>
        <v/>
      </c>
      <c r="I502" s="11" t="str">
        <f t="shared" si="871"/>
        <v/>
      </c>
      <c r="J502" s="11" t="str">
        <f t="shared" si="872"/>
        <v>Rwankende</v>
      </c>
      <c r="K502" s="11">
        <f t="shared" si="873"/>
        <v>154</v>
      </c>
      <c r="L502" s="11">
        <f t="shared" si="935"/>
        <v>1789</v>
      </c>
      <c r="M502" s="11">
        <f t="shared" si="936"/>
        <v>14</v>
      </c>
      <c r="N502" s="11">
        <f t="shared" si="937"/>
        <v>127.78571428571429</v>
      </c>
      <c r="O502" s="11">
        <f t="shared" si="874"/>
        <v>130</v>
      </c>
      <c r="P502" s="11">
        <f t="shared" si="875"/>
        <v>24</v>
      </c>
      <c r="Q502" s="13">
        <f t="shared" si="938"/>
        <v>0.8441558441558441</v>
      </c>
      <c r="R502" s="11">
        <f t="shared" si="939"/>
        <v>0</v>
      </c>
      <c r="S502" s="11">
        <f t="shared" si="876"/>
        <v>1</v>
      </c>
      <c r="T502" s="11">
        <f t="shared" si="877"/>
        <v>1</v>
      </c>
      <c r="U502" s="11" t="str">
        <f t="shared" si="878"/>
        <v>Piped Network -- Gravity Only</v>
      </c>
      <c r="V502" s="11">
        <f t="shared" si="879"/>
        <v>2016</v>
      </c>
      <c r="W502" s="11" t="str">
        <f t="shared" si="880"/>
        <v>Governement (District, Wasac) And Water For People</v>
      </c>
      <c r="X502" s="11" t="str">
        <f t="shared" si="881"/>
        <v>Spring</v>
      </c>
      <c r="Y502" s="11">
        <f t="shared" si="882"/>
        <v>3</v>
      </c>
      <c r="Z502" s="11">
        <f t="shared" si="883"/>
        <v>1</v>
      </c>
      <c r="AA502" s="11">
        <f t="shared" si="884"/>
        <v>1</v>
      </c>
      <c r="AB502" s="11" t="str">
        <f t="shared" si="885"/>
        <v>"Springbox" --Intake Structure At A Spring</v>
      </c>
      <c r="AC502" s="11">
        <f t="shared" si="886"/>
        <v>2</v>
      </c>
      <c r="AD502" s="11">
        <f t="shared" si="887"/>
        <v>2016</v>
      </c>
      <c r="AE502" s="11">
        <f t="shared" si="888"/>
        <v>1</v>
      </c>
      <c r="AF502" s="11">
        <f t="shared" si="889"/>
        <v>30</v>
      </c>
      <c r="AG502" s="12">
        <f t="shared" si="940"/>
        <v>57600</v>
      </c>
      <c r="AH502" s="12">
        <f t="shared" si="941"/>
        <v>88.615384615384613</v>
      </c>
      <c r="AI502" s="11">
        <f t="shared" si="942"/>
        <v>1</v>
      </c>
      <c r="AJ502" s="11">
        <f t="shared" si="890"/>
        <v>1</v>
      </c>
      <c r="AK502" s="11">
        <f t="shared" si="891"/>
        <v>1</v>
      </c>
      <c r="AL502" s="11">
        <f t="shared" si="892"/>
        <v>2012</v>
      </c>
      <c r="AM502" s="11">
        <f t="shared" si="893"/>
        <v>1</v>
      </c>
      <c r="AN502" s="11">
        <f t="shared" si="894"/>
        <v>6450</v>
      </c>
      <c r="AO502" s="11">
        <f t="shared" si="895"/>
        <v>1</v>
      </c>
      <c r="AP502" s="11">
        <f t="shared" si="896"/>
        <v>3</v>
      </c>
      <c r="AQ502" s="11">
        <f t="shared" si="897"/>
        <v>2016</v>
      </c>
      <c r="AR502" s="11">
        <f t="shared" si="898"/>
        <v>1</v>
      </c>
      <c r="AS502" s="11">
        <f t="shared" si="899"/>
        <v>1</v>
      </c>
      <c r="AT502" s="11">
        <f t="shared" si="900"/>
        <v>2</v>
      </c>
      <c r="AU502" s="11" t="str">
        <f t="shared" si="901"/>
        <v>Distribution Chamber</v>
      </c>
      <c r="AV502" s="11">
        <f t="shared" si="902"/>
        <v>2016</v>
      </c>
      <c r="AW502" s="11">
        <f t="shared" si="903"/>
        <v>1</v>
      </c>
      <c r="AX502" s="11">
        <f t="shared" si="904"/>
        <v>1</v>
      </c>
      <c r="AY502" s="11">
        <f t="shared" si="905"/>
        <v>1</v>
      </c>
      <c r="AZ502" s="11">
        <f t="shared" si="906"/>
        <v>2016</v>
      </c>
      <c r="BA502" s="11">
        <f t="shared" si="907"/>
        <v>1</v>
      </c>
      <c r="BB502" s="11">
        <f t="shared" si="908"/>
        <v>6450</v>
      </c>
      <c r="BC502" s="11">
        <f t="shared" si="909"/>
        <v>0</v>
      </c>
      <c r="BD502" s="11" t="str">
        <f t="shared" si="910"/>
        <v xml:space="preserve"> </v>
      </c>
      <c r="BE502" s="11" t="str">
        <f t="shared" si="911"/>
        <v xml:space="preserve"> </v>
      </c>
      <c r="BF502" s="11" t="str">
        <f t="shared" si="912"/>
        <v xml:space="preserve"> </v>
      </c>
      <c r="BG502" s="11" t="str">
        <f t="shared" si="933"/>
        <v xml:space="preserve"> </v>
      </c>
      <c r="BH502" s="11" t="str">
        <f t="shared" si="913"/>
        <v xml:space="preserve"> </v>
      </c>
      <c r="BI502" s="11" t="str">
        <f t="shared" si="914"/>
        <v xml:space="preserve"> </v>
      </c>
      <c r="BJ502" s="11">
        <f t="shared" si="915"/>
        <v>0</v>
      </c>
      <c r="BK502" s="11" t="str">
        <f t="shared" si="916"/>
        <v/>
      </c>
      <c r="BL502" s="11" t="str">
        <f t="shared" si="917"/>
        <v xml:space="preserve"> </v>
      </c>
      <c r="BM502" s="11" t="str">
        <f t="shared" si="918"/>
        <v xml:space="preserve"> </v>
      </c>
      <c r="BN502" s="11" t="str">
        <f t="shared" si="919"/>
        <v xml:space="preserve"> </v>
      </c>
      <c r="BO502" s="11" t="str">
        <f t="shared" si="920"/>
        <v xml:space="preserve"> </v>
      </c>
      <c r="BP502" s="11" t="str">
        <f t="shared" si="921"/>
        <v xml:space="preserve"> </v>
      </c>
      <c r="BQ502" s="11" t="str">
        <f t="shared" si="922"/>
        <v>0</v>
      </c>
      <c r="BR502" s="25">
        <f t="shared" si="923"/>
        <v>0</v>
      </c>
      <c r="BS502" s="11" t="str">
        <f t="shared" si="924"/>
        <v>Not Present</v>
      </c>
      <c r="BT502" s="11" t="str">
        <f t="shared" si="925"/>
        <v>0</v>
      </c>
      <c r="BU502" s="12">
        <f t="shared" si="943"/>
        <v>1</v>
      </c>
      <c r="BV502" s="12">
        <f t="shared" si="944"/>
        <v>0</v>
      </c>
      <c r="BW502" s="12">
        <f t="shared" si="934"/>
        <v>1</v>
      </c>
      <c r="BX502" s="12">
        <f t="shared" si="945"/>
        <v>1</v>
      </c>
      <c r="BY502" s="11">
        <f t="shared" si="946"/>
        <v>1</v>
      </c>
      <c r="BZ502" s="11">
        <f t="shared" si="926"/>
        <v>1</v>
      </c>
      <c r="CA502" s="11">
        <f t="shared" si="927"/>
        <v>2</v>
      </c>
      <c r="CB502" s="11">
        <f t="shared" si="928"/>
        <v>2017</v>
      </c>
      <c r="CC502" s="11">
        <f t="shared" si="929"/>
        <v>3</v>
      </c>
      <c r="CD502" s="11" t="str">
        <f t="shared" si="930"/>
        <v>No</v>
      </c>
      <c r="CE502" s="11">
        <f t="shared" si="947"/>
        <v>0</v>
      </c>
      <c r="CF502" s="11">
        <f t="shared" si="948"/>
        <v>0</v>
      </c>
      <c r="CG502" s="11">
        <f t="shared" si="949"/>
        <v>1</v>
      </c>
      <c r="CH502" s="11">
        <f t="shared" si="950"/>
        <v>0</v>
      </c>
      <c r="CI502" s="11">
        <f t="shared" si="931"/>
        <v>1</v>
      </c>
      <c r="CJ502" s="11">
        <f t="shared" si="932"/>
        <v>2</v>
      </c>
    </row>
    <row r="503" spans="1:88" x14ac:dyDescent="0.3">
      <c r="A503" s="11">
        <f t="shared" si="863"/>
        <v>2017</v>
      </c>
      <c r="B503" s="11" t="str">
        <f t="shared" si="864"/>
        <v>02-01-2015 05:51:21 CET</v>
      </c>
      <c r="C503" s="11" t="str">
        <f t="shared" si="865"/>
        <v>Rwanda</v>
      </c>
      <c r="D503" s="11" t="str">
        <f t="shared" si="866"/>
        <v>Rulindo</v>
      </c>
      <c r="E503" s="11" t="str">
        <f t="shared" si="867"/>
        <v>Cyungo</v>
      </c>
      <c r="F503" s="11" t="str">
        <f t="shared" si="868"/>
        <v>Burehe</v>
      </c>
      <c r="G503" s="11" t="str">
        <f t="shared" si="869"/>
        <v>Sove</v>
      </c>
      <c r="H503" s="11" t="str">
        <f t="shared" si="870"/>
        <v/>
      </c>
      <c r="I503" s="11" t="str">
        <f t="shared" si="871"/>
        <v/>
      </c>
      <c r="J503" s="11" t="str">
        <f t="shared" si="872"/>
        <v>Nyamagana</v>
      </c>
      <c r="K503" s="11">
        <f t="shared" si="873"/>
        <v>74</v>
      </c>
      <c r="L503" s="11">
        <f t="shared" si="935"/>
        <v>20456</v>
      </c>
      <c r="M503" s="11">
        <f t="shared" si="936"/>
        <v>36</v>
      </c>
      <c r="N503" s="11">
        <f t="shared" si="937"/>
        <v>568.22222222222217</v>
      </c>
      <c r="O503" s="11">
        <f t="shared" si="874"/>
        <v>45</v>
      </c>
      <c r="P503" s="11">
        <f t="shared" si="875"/>
        <v>29</v>
      </c>
      <c r="Q503" s="13">
        <f t="shared" si="938"/>
        <v>0.60810810810810811</v>
      </c>
      <c r="R503" s="11">
        <f t="shared" si="939"/>
        <v>0</v>
      </c>
      <c r="S503" s="11">
        <f t="shared" si="876"/>
        <v>0</v>
      </c>
      <c r="T503" s="11">
        <f t="shared" si="877"/>
        <v>1</v>
      </c>
      <c r="U503" s="11" t="str">
        <f t="shared" si="878"/>
        <v>Piped Network -- Gravity Only</v>
      </c>
      <c r="V503" s="11">
        <f t="shared" si="879"/>
        <v>2011</v>
      </c>
      <c r="W503" s="11" t="str">
        <f t="shared" si="880"/>
        <v>Government And African Development Bank</v>
      </c>
      <c r="X503" s="11" t="str">
        <f t="shared" si="881"/>
        <v>Spring</v>
      </c>
      <c r="Y503" s="11">
        <f t="shared" si="882"/>
        <v>2</v>
      </c>
      <c r="Z503" s="11">
        <f t="shared" si="883"/>
        <v>1</v>
      </c>
      <c r="AA503" s="11">
        <f t="shared" si="884"/>
        <v>1</v>
      </c>
      <c r="AB503" s="11" t="str">
        <f t="shared" si="885"/>
        <v>"Springbox" --Intake Structure At A Spring</v>
      </c>
      <c r="AC503" s="11">
        <f t="shared" si="886"/>
        <v>1</v>
      </c>
      <c r="AD503" s="11">
        <f t="shared" si="887"/>
        <v>2015</v>
      </c>
      <c r="AE503" s="11">
        <f t="shared" si="888"/>
        <v>1</v>
      </c>
      <c r="AF503" s="11">
        <f t="shared" si="889"/>
        <v>5</v>
      </c>
      <c r="AG503" s="12">
        <f t="shared" si="940"/>
        <v>345600</v>
      </c>
      <c r="AH503" s="12">
        <f t="shared" si="941"/>
        <v>1536</v>
      </c>
      <c r="AI503" s="11">
        <f t="shared" si="942"/>
        <v>1</v>
      </c>
      <c r="AJ503" s="11">
        <f t="shared" si="890"/>
        <v>1</v>
      </c>
      <c r="AK503" s="11">
        <f t="shared" si="891"/>
        <v>2</v>
      </c>
      <c r="AL503" s="11">
        <f t="shared" si="892"/>
        <v>2015</v>
      </c>
      <c r="AM503" s="11">
        <f t="shared" si="893"/>
        <v>1</v>
      </c>
      <c r="AN503" s="11">
        <f t="shared" si="894"/>
        <v>2100</v>
      </c>
      <c r="AO503" s="11">
        <f t="shared" si="895"/>
        <v>1</v>
      </c>
      <c r="AP503" s="11">
        <f t="shared" si="896"/>
        <v>11</v>
      </c>
      <c r="AQ503" s="11">
        <f t="shared" si="897"/>
        <v>2011</v>
      </c>
      <c r="AR503" s="11">
        <f t="shared" si="898"/>
        <v>1</v>
      </c>
      <c r="AS503" s="11">
        <f t="shared" si="899"/>
        <v>1</v>
      </c>
      <c r="AT503" s="11">
        <f t="shared" si="900"/>
        <v>15</v>
      </c>
      <c r="AU503" s="11" t="str">
        <f t="shared" si="901"/>
        <v>Pressure Break Tank|Distribution Chamber</v>
      </c>
      <c r="AV503" s="11">
        <f t="shared" si="902"/>
        <v>2011</v>
      </c>
      <c r="AW503" s="11">
        <f t="shared" si="903"/>
        <v>1</v>
      </c>
      <c r="AX503" s="11">
        <f t="shared" si="904"/>
        <v>1</v>
      </c>
      <c r="AY503" s="11">
        <f t="shared" si="905"/>
        <v>3</v>
      </c>
      <c r="AZ503" s="11">
        <f t="shared" si="906"/>
        <v>2011</v>
      </c>
      <c r="BA503" s="11">
        <f t="shared" si="907"/>
        <v>2</v>
      </c>
      <c r="BB503" s="11">
        <f t="shared" si="908"/>
        <v>37000</v>
      </c>
      <c r="BC503" s="11">
        <f t="shared" si="909"/>
        <v>0</v>
      </c>
      <c r="BD503" s="11" t="str">
        <f t="shared" si="910"/>
        <v xml:space="preserve"> </v>
      </c>
      <c r="BE503" s="11" t="str">
        <f t="shared" si="911"/>
        <v xml:space="preserve"> </v>
      </c>
      <c r="BF503" s="11" t="str">
        <f t="shared" si="912"/>
        <v xml:space="preserve"> </v>
      </c>
      <c r="BG503" s="11" t="str">
        <f t="shared" si="933"/>
        <v xml:space="preserve"> </v>
      </c>
      <c r="BH503" s="11" t="str">
        <f t="shared" si="913"/>
        <v xml:space="preserve"> </v>
      </c>
      <c r="BI503" s="11" t="str">
        <f t="shared" si="914"/>
        <v xml:space="preserve"> </v>
      </c>
      <c r="BJ503" s="11">
        <f t="shared" si="915"/>
        <v>0</v>
      </c>
      <c r="BK503" s="11" t="str">
        <f t="shared" si="916"/>
        <v/>
      </c>
      <c r="BL503" s="11" t="str">
        <f t="shared" si="917"/>
        <v xml:space="preserve"> </v>
      </c>
      <c r="BM503" s="11" t="str">
        <f t="shared" si="918"/>
        <v xml:space="preserve"> </v>
      </c>
      <c r="BN503" s="11" t="str">
        <f t="shared" si="919"/>
        <v xml:space="preserve"> </v>
      </c>
      <c r="BO503" s="11" t="str">
        <f t="shared" si="920"/>
        <v xml:space="preserve"> </v>
      </c>
      <c r="BP503" s="11" t="str">
        <f t="shared" si="921"/>
        <v xml:space="preserve"> </v>
      </c>
      <c r="BQ503" s="11" t="str">
        <f t="shared" si="922"/>
        <v>0</v>
      </c>
      <c r="BR503" s="25">
        <f t="shared" si="923"/>
        <v>0</v>
      </c>
      <c r="BS503" s="11" t="str">
        <f t="shared" si="924"/>
        <v>Not Present</v>
      </c>
      <c r="BT503" s="11" t="str">
        <f t="shared" si="925"/>
        <v>0</v>
      </c>
      <c r="BU503" s="12">
        <f t="shared" si="943"/>
        <v>1</v>
      </c>
      <c r="BV503" s="12">
        <f t="shared" si="944"/>
        <v>0</v>
      </c>
      <c r="BW503" s="12">
        <f t="shared" si="934"/>
        <v>1</v>
      </c>
      <c r="BX503" s="12">
        <f t="shared" si="945"/>
        <v>1</v>
      </c>
      <c r="BY503" s="11">
        <f t="shared" si="946"/>
        <v>1</v>
      </c>
      <c r="BZ503" s="11">
        <f t="shared" si="926"/>
        <v>1</v>
      </c>
      <c r="CA503" s="11">
        <f t="shared" si="927"/>
        <v>29</v>
      </c>
      <c r="CB503" s="11">
        <f t="shared" si="928"/>
        <v>2011</v>
      </c>
      <c r="CC503" s="11">
        <f t="shared" si="929"/>
        <v>2</v>
      </c>
      <c r="CD503" s="11" t="str">
        <f t="shared" si="930"/>
        <v>Yes</v>
      </c>
      <c r="CE503" s="11">
        <f t="shared" si="947"/>
        <v>10</v>
      </c>
      <c r="CF503" s="11">
        <f t="shared" si="948"/>
        <v>30</v>
      </c>
      <c r="CG503" s="11">
        <f t="shared" si="949"/>
        <v>0</v>
      </c>
      <c r="CH503" s="11">
        <f t="shared" si="950"/>
        <v>300</v>
      </c>
      <c r="CI503" s="11">
        <f t="shared" si="931"/>
        <v>0</v>
      </c>
      <c r="CJ503" s="11">
        <f t="shared" si="932"/>
        <v>2</v>
      </c>
    </row>
    <row r="504" spans="1:88" x14ac:dyDescent="0.3">
      <c r="A504" s="11">
        <f t="shared" si="863"/>
        <v>2017</v>
      </c>
      <c r="B504" s="11" t="str">
        <f t="shared" si="864"/>
        <v>15-04-2017 22:58:11 CEST</v>
      </c>
      <c r="C504" s="11" t="str">
        <f t="shared" si="865"/>
        <v>Rwanda</v>
      </c>
      <c r="D504" s="11" t="str">
        <f t="shared" si="866"/>
        <v>Rulindo</v>
      </c>
      <c r="E504" s="11" t="str">
        <f t="shared" si="867"/>
        <v>Rusiga</v>
      </c>
      <c r="F504" s="11" t="str">
        <f t="shared" si="868"/>
        <v>Kirenge</v>
      </c>
      <c r="G504" s="11" t="str">
        <f t="shared" si="869"/>
        <v>Ntaruka</v>
      </c>
      <c r="H504" s="11" t="str">
        <f t="shared" si="870"/>
        <v/>
      </c>
      <c r="I504" s="11" t="str">
        <f t="shared" si="871"/>
        <v/>
      </c>
      <c r="J504" s="11" t="str">
        <f t="shared" si="872"/>
        <v>Ntaruka water point/Ntaruka-Nyange gravity system</v>
      </c>
      <c r="K504" s="11">
        <f t="shared" si="873"/>
        <v>176</v>
      </c>
      <c r="L504" s="11">
        <f t="shared" si="935"/>
        <v>1567</v>
      </c>
      <c r="M504" s="11">
        <f t="shared" si="936"/>
        <v>1</v>
      </c>
      <c r="N504" s="11">
        <f t="shared" si="937"/>
        <v>1567</v>
      </c>
      <c r="O504" s="11">
        <f t="shared" si="874"/>
        <v>176</v>
      </c>
      <c r="P504" s="11" t="str">
        <f t="shared" si="875"/>
        <v xml:space="preserve"> </v>
      </c>
      <c r="Q504" s="13">
        <f t="shared" si="938"/>
        <v>1</v>
      </c>
      <c r="R504" s="11">
        <f t="shared" si="939"/>
        <v>1</v>
      </c>
      <c r="S504" s="11">
        <f t="shared" si="876"/>
        <v>0</v>
      </c>
      <c r="T504" s="11">
        <f t="shared" si="877"/>
        <v>1</v>
      </c>
      <c r="U504" s="11" t="str">
        <f t="shared" si="878"/>
        <v>Piped Network -- Gravity Only</v>
      </c>
      <c r="V504" s="11">
        <f t="shared" si="879"/>
        <v>2010</v>
      </c>
      <c r="W504" s="11" t="str">
        <f t="shared" si="880"/>
        <v>Local Government And Nyange Girls School</v>
      </c>
      <c r="X504" s="11" t="str">
        <f t="shared" si="881"/>
        <v>Spring</v>
      </c>
      <c r="Y504" s="11">
        <f t="shared" si="882"/>
        <v>1</v>
      </c>
      <c r="Z504" s="11">
        <f t="shared" si="883"/>
        <v>1</v>
      </c>
      <c r="AA504" s="11">
        <f t="shared" si="884"/>
        <v>0</v>
      </c>
      <c r="AB504" s="11" t="str">
        <f t="shared" si="885"/>
        <v/>
      </c>
      <c r="AC504" s="11" t="str">
        <f t="shared" si="886"/>
        <v xml:space="preserve"> </v>
      </c>
      <c r="AD504" s="11" t="str">
        <f t="shared" si="887"/>
        <v xml:space="preserve"> </v>
      </c>
      <c r="AE504" s="11" t="str">
        <f t="shared" si="888"/>
        <v xml:space="preserve"> </v>
      </c>
      <c r="AF504" s="11">
        <f t="shared" si="889"/>
        <v>30</v>
      </c>
      <c r="AG504" s="12">
        <f t="shared" si="940"/>
        <v>57600</v>
      </c>
      <c r="AH504" s="12">
        <f t="shared" si="941"/>
        <v>65.454545454545453</v>
      </c>
      <c r="AI504" s="11">
        <f t="shared" si="942"/>
        <v>1</v>
      </c>
      <c r="AJ504" s="11">
        <f t="shared" si="890"/>
        <v>1</v>
      </c>
      <c r="AK504" s="11">
        <f t="shared" si="891"/>
        <v>1</v>
      </c>
      <c r="AL504" s="11">
        <f t="shared" si="892"/>
        <v>2010</v>
      </c>
      <c r="AM504" s="11">
        <f t="shared" si="893"/>
        <v>1</v>
      </c>
      <c r="AN504" s="11">
        <f t="shared" si="894"/>
        <v>100</v>
      </c>
      <c r="AO504" s="11">
        <f t="shared" si="895"/>
        <v>1</v>
      </c>
      <c r="AP504" s="11">
        <f t="shared" si="896"/>
        <v>1</v>
      </c>
      <c r="AQ504" s="11">
        <f t="shared" si="897"/>
        <v>2010</v>
      </c>
      <c r="AR504" s="11">
        <f t="shared" si="898"/>
        <v>2</v>
      </c>
      <c r="AS504" s="11">
        <f t="shared" si="899"/>
        <v>0</v>
      </c>
      <c r="AT504" s="11" t="str">
        <f t="shared" si="900"/>
        <v xml:space="preserve"> </v>
      </c>
      <c r="AU504" s="11" t="str">
        <f t="shared" si="901"/>
        <v/>
      </c>
      <c r="AV504" s="11" t="str">
        <f t="shared" si="902"/>
        <v xml:space="preserve"> </v>
      </c>
      <c r="AW504" s="11" t="str">
        <f t="shared" si="903"/>
        <v xml:space="preserve"> </v>
      </c>
      <c r="AX504" s="11">
        <f t="shared" si="904"/>
        <v>1</v>
      </c>
      <c r="AY504" s="11">
        <f t="shared" si="905"/>
        <v>1</v>
      </c>
      <c r="AZ504" s="11">
        <f t="shared" si="906"/>
        <v>2010</v>
      </c>
      <c r="BA504" s="11">
        <f t="shared" si="907"/>
        <v>1</v>
      </c>
      <c r="BB504" s="11">
        <f t="shared" si="908"/>
        <v>1000</v>
      </c>
      <c r="BC504" s="11">
        <f t="shared" si="909"/>
        <v>0</v>
      </c>
      <c r="BD504" s="11" t="str">
        <f t="shared" si="910"/>
        <v xml:space="preserve"> </v>
      </c>
      <c r="BE504" s="11" t="str">
        <f t="shared" si="911"/>
        <v xml:space="preserve"> </v>
      </c>
      <c r="BF504" s="11" t="str">
        <f t="shared" si="912"/>
        <v xml:space="preserve"> </v>
      </c>
      <c r="BG504" s="11" t="str">
        <f t="shared" si="933"/>
        <v xml:space="preserve"> </v>
      </c>
      <c r="BH504" s="11" t="str">
        <f t="shared" si="913"/>
        <v xml:space="preserve"> </v>
      </c>
      <c r="BI504" s="11" t="str">
        <f t="shared" si="914"/>
        <v xml:space="preserve"> </v>
      </c>
      <c r="BJ504" s="11">
        <f t="shared" si="915"/>
        <v>0</v>
      </c>
      <c r="BK504" s="11" t="str">
        <f t="shared" si="916"/>
        <v/>
      </c>
      <c r="BL504" s="11" t="str">
        <f t="shared" si="917"/>
        <v xml:space="preserve"> </v>
      </c>
      <c r="BM504" s="11" t="str">
        <f t="shared" si="918"/>
        <v xml:space="preserve"> </v>
      </c>
      <c r="BN504" s="11" t="str">
        <f t="shared" si="919"/>
        <v xml:space="preserve"> </v>
      </c>
      <c r="BO504" s="11" t="str">
        <f t="shared" si="920"/>
        <v xml:space="preserve"> </v>
      </c>
      <c r="BP504" s="11" t="str">
        <f t="shared" si="921"/>
        <v xml:space="preserve"> </v>
      </c>
      <c r="BQ504" s="11" t="str">
        <f t="shared" si="922"/>
        <v>0</v>
      </c>
      <c r="BR504" s="25">
        <f t="shared" si="923"/>
        <v>0</v>
      </c>
      <c r="BS504" s="11" t="str">
        <f t="shared" si="924"/>
        <v>Not Present</v>
      </c>
      <c r="BT504" s="11" t="str">
        <f t="shared" si="925"/>
        <v>0</v>
      </c>
      <c r="BU504" s="12">
        <f t="shared" si="943"/>
        <v>1</v>
      </c>
      <c r="BV504" s="12">
        <f t="shared" si="944"/>
        <v>0</v>
      </c>
      <c r="BW504" s="12">
        <f t="shared" si="934"/>
        <v>1</v>
      </c>
      <c r="BX504" s="12">
        <f t="shared" si="945"/>
        <v>1</v>
      </c>
      <c r="BY504" s="11">
        <f t="shared" si="946"/>
        <v>1</v>
      </c>
      <c r="BZ504" s="11">
        <f t="shared" si="926"/>
        <v>1</v>
      </c>
      <c r="CA504" s="11">
        <f t="shared" si="927"/>
        <v>1</v>
      </c>
      <c r="CB504" s="11">
        <f t="shared" si="928"/>
        <v>2010</v>
      </c>
      <c r="CC504" s="11">
        <f t="shared" si="929"/>
        <v>3</v>
      </c>
      <c r="CD504" s="11" t="str">
        <f t="shared" si="930"/>
        <v>No</v>
      </c>
      <c r="CE504" s="11">
        <f t="shared" si="947"/>
        <v>0</v>
      </c>
      <c r="CF504" s="11">
        <f t="shared" si="948"/>
        <v>0</v>
      </c>
      <c r="CG504" s="11">
        <f t="shared" si="949"/>
        <v>1</v>
      </c>
      <c r="CH504" s="11">
        <f t="shared" si="950"/>
        <v>0</v>
      </c>
      <c r="CI504" s="11">
        <f t="shared" si="931"/>
        <v>1</v>
      </c>
      <c r="CJ504" s="11">
        <f t="shared" si="932"/>
        <v>3</v>
      </c>
    </row>
    <row r="505" spans="1:88" x14ac:dyDescent="0.3">
      <c r="A505" s="11">
        <f t="shared" si="863"/>
        <v>2017</v>
      </c>
      <c r="B505" s="11" t="str">
        <f t="shared" si="864"/>
        <v>24-03-2017 14:44:09 CET</v>
      </c>
      <c r="C505" s="11" t="str">
        <f t="shared" si="865"/>
        <v>Rwanda</v>
      </c>
      <c r="D505" s="11" t="str">
        <f t="shared" si="866"/>
        <v>Rulindo</v>
      </c>
      <c r="E505" s="11" t="str">
        <f t="shared" si="867"/>
        <v>Masoro</v>
      </c>
      <c r="F505" s="11" t="str">
        <f t="shared" si="868"/>
        <v>Kigarama</v>
      </c>
      <c r="G505" s="11" t="str">
        <f t="shared" si="869"/>
        <v>Marenge</v>
      </c>
      <c r="H505" s="11" t="str">
        <f t="shared" si="870"/>
        <v/>
      </c>
      <c r="I505" s="11" t="str">
        <f t="shared" si="871"/>
        <v/>
      </c>
      <c r="J505" s="11" t="str">
        <f t="shared" si="872"/>
        <v>marenge</v>
      </c>
      <c r="K505" s="11">
        <f t="shared" si="873"/>
        <v>214</v>
      </c>
      <c r="L505" s="11">
        <f t="shared" si="935"/>
        <v>5544</v>
      </c>
      <c r="M505" s="11">
        <f t="shared" si="936"/>
        <v>14</v>
      </c>
      <c r="N505" s="11">
        <f t="shared" si="937"/>
        <v>396</v>
      </c>
      <c r="O505" s="11">
        <f t="shared" si="874"/>
        <v>214</v>
      </c>
      <c r="P505" s="11" t="str">
        <f t="shared" si="875"/>
        <v xml:space="preserve"> </v>
      </c>
      <c r="Q505" s="13">
        <f t="shared" si="938"/>
        <v>1</v>
      </c>
      <c r="R505" s="11">
        <f t="shared" si="939"/>
        <v>1</v>
      </c>
      <c r="S505" s="11">
        <f t="shared" si="876"/>
        <v>0</v>
      </c>
      <c r="T505" s="11">
        <f t="shared" si="877"/>
        <v>1</v>
      </c>
      <c r="U505" s="11" t="str">
        <f t="shared" si="878"/>
        <v>Piped Network With Pump</v>
      </c>
      <c r="V505" s="11">
        <f t="shared" si="879"/>
        <v>1986</v>
      </c>
      <c r="W505" s="11" t="str">
        <f t="shared" si="880"/>
        <v>Governement (District, Wasac) And Water For People</v>
      </c>
      <c r="X505" s="11" t="str">
        <f t="shared" si="881"/>
        <v>Spring</v>
      </c>
      <c r="Y505" s="11">
        <f t="shared" si="882"/>
        <v>2</v>
      </c>
      <c r="Z505" s="11">
        <f t="shared" si="883"/>
        <v>1</v>
      </c>
      <c r="AA505" s="11">
        <f t="shared" si="884"/>
        <v>1</v>
      </c>
      <c r="AB505" s="11" t="str">
        <f t="shared" si="885"/>
        <v>"Springbox" --Intake Structure At A Spring</v>
      </c>
      <c r="AC505" s="11">
        <f t="shared" si="886"/>
        <v>1</v>
      </c>
      <c r="AD505" s="11">
        <f t="shared" si="887"/>
        <v>2016</v>
      </c>
      <c r="AE505" s="11">
        <f t="shared" si="888"/>
        <v>1</v>
      </c>
      <c r="AF505" s="11">
        <f t="shared" si="889"/>
        <v>20</v>
      </c>
      <c r="AG505" s="12">
        <f t="shared" si="940"/>
        <v>86400</v>
      </c>
      <c r="AH505" s="12">
        <f t="shared" si="941"/>
        <v>80.747663551401871</v>
      </c>
      <c r="AI505" s="11">
        <f t="shared" si="942"/>
        <v>1</v>
      </c>
      <c r="AJ505" s="11">
        <f t="shared" si="890"/>
        <v>1</v>
      </c>
      <c r="AK505" s="11">
        <f t="shared" si="891"/>
        <v>2</v>
      </c>
      <c r="AL505" s="11">
        <f t="shared" si="892"/>
        <v>2016</v>
      </c>
      <c r="AM505" s="11">
        <f t="shared" si="893"/>
        <v>1</v>
      </c>
      <c r="AN505" s="11">
        <f t="shared" si="894"/>
        <v>5000</v>
      </c>
      <c r="AO505" s="11">
        <f t="shared" si="895"/>
        <v>1</v>
      </c>
      <c r="AP505" s="11">
        <f t="shared" si="896"/>
        <v>15</v>
      </c>
      <c r="AQ505" s="11">
        <f t="shared" si="897"/>
        <v>2016</v>
      </c>
      <c r="AR505" s="11">
        <f t="shared" si="898"/>
        <v>1</v>
      </c>
      <c r="AS505" s="11">
        <f t="shared" si="899"/>
        <v>0</v>
      </c>
      <c r="AT505" s="11" t="str">
        <f t="shared" si="900"/>
        <v xml:space="preserve"> </v>
      </c>
      <c r="AU505" s="11" t="str">
        <f t="shared" si="901"/>
        <v/>
      </c>
      <c r="AV505" s="11" t="str">
        <f t="shared" si="902"/>
        <v xml:space="preserve"> </v>
      </c>
      <c r="AW505" s="11" t="str">
        <f t="shared" si="903"/>
        <v xml:space="preserve"> </v>
      </c>
      <c r="AX505" s="11">
        <f t="shared" si="904"/>
        <v>1</v>
      </c>
      <c r="AY505" s="11">
        <f t="shared" si="905"/>
        <v>1</v>
      </c>
      <c r="AZ505" s="11">
        <f t="shared" si="906"/>
        <v>2016</v>
      </c>
      <c r="BA505" s="11">
        <f t="shared" si="907"/>
        <v>1</v>
      </c>
      <c r="BB505" s="11">
        <f t="shared" si="908"/>
        <v>5000</v>
      </c>
      <c r="BC505" s="11">
        <f t="shared" si="909"/>
        <v>1</v>
      </c>
      <c r="BD505" s="11">
        <f t="shared" si="910"/>
        <v>1</v>
      </c>
      <c r="BE505" s="11">
        <f t="shared" si="911"/>
        <v>2016</v>
      </c>
      <c r="BF505" s="11">
        <f t="shared" si="912"/>
        <v>1</v>
      </c>
      <c r="BG505" s="11">
        <f t="shared" si="933"/>
        <v>1</v>
      </c>
      <c r="BH505" s="11">
        <f t="shared" si="913"/>
        <v>2016</v>
      </c>
      <c r="BI505" s="11">
        <f t="shared" si="914"/>
        <v>1</v>
      </c>
      <c r="BJ505" s="11">
        <f t="shared" si="915"/>
        <v>0</v>
      </c>
      <c r="BK505" s="11" t="str">
        <f t="shared" si="916"/>
        <v/>
      </c>
      <c r="BL505" s="11" t="str">
        <f t="shared" si="917"/>
        <v xml:space="preserve"> </v>
      </c>
      <c r="BM505" s="11" t="str">
        <f t="shared" si="918"/>
        <v xml:space="preserve"> </v>
      </c>
      <c r="BN505" s="11" t="str">
        <f t="shared" si="919"/>
        <v xml:space="preserve"> </v>
      </c>
      <c r="BO505" s="11" t="str">
        <f t="shared" si="920"/>
        <v xml:space="preserve"> </v>
      </c>
      <c r="BP505" s="11" t="str">
        <f t="shared" si="921"/>
        <v xml:space="preserve"> </v>
      </c>
      <c r="BQ505" s="11" t="str">
        <f t="shared" si="922"/>
        <v>0</v>
      </c>
      <c r="BR505" s="25">
        <f t="shared" si="923"/>
        <v>0</v>
      </c>
      <c r="BS505" s="11" t="str">
        <f t="shared" si="924"/>
        <v>Not Present</v>
      </c>
      <c r="BT505" s="11" t="str">
        <f t="shared" si="925"/>
        <v>0</v>
      </c>
      <c r="BU505" s="12">
        <f t="shared" si="943"/>
        <v>1</v>
      </c>
      <c r="BV505" s="12">
        <f t="shared" si="944"/>
        <v>0</v>
      </c>
      <c r="BW505" s="12">
        <f t="shared" si="934"/>
        <v>1</v>
      </c>
      <c r="BX505" s="12">
        <f t="shared" si="945"/>
        <v>1</v>
      </c>
      <c r="BY505" s="11">
        <f t="shared" si="946"/>
        <v>1</v>
      </c>
      <c r="BZ505" s="11">
        <f t="shared" si="926"/>
        <v>1</v>
      </c>
      <c r="CA505" s="11">
        <f t="shared" si="927"/>
        <v>21</v>
      </c>
      <c r="CB505" s="11">
        <f t="shared" si="928"/>
        <v>2016</v>
      </c>
      <c r="CC505" s="11">
        <f t="shared" si="929"/>
        <v>1</v>
      </c>
      <c r="CD505" s="11" t="str">
        <f t="shared" si="930"/>
        <v>No</v>
      </c>
      <c r="CE505" s="11">
        <f t="shared" si="947"/>
        <v>0</v>
      </c>
      <c r="CF505" s="11">
        <f t="shared" si="948"/>
        <v>0</v>
      </c>
      <c r="CG505" s="11">
        <f t="shared" si="949"/>
        <v>1</v>
      </c>
      <c r="CH505" s="11">
        <f t="shared" si="950"/>
        <v>0</v>
      </c>
      <c r="CI505" s="11">
        <f t="shared" si="931"/>
        <v>1</v>
      </c>
      <c r="CJ505" s="11">
        <f t="shared" si="932"/>
        <v>1</v>
      </c>
    </row>
    <row r="506" spans="1:88" x14ac:dyDescent="0.3">
      <c r="A506" s="11">
        <f t="shared" si="863"/>
        <v>2017</v>
      </c>
      <c r="B506" s="11" t="str">
        <f t="shared" si="864"/>
        <v>06-04-2017 18:46:56 CEST</v>
      </c>
      <c r="C506" s="11" t="str">
        <f t="shared" si="865"/>
        <v>Rwanda</v>
      </c>
      <c r="D506" s="11" t="str">
        <f t="shared" si="866"/>
        <v>Rulindo</v>
      </c>
      <c r="E506" s="11" t="str">
        <f t="shared" si="867"/>
        <v>Bushoki</v>
      </c>
      <c r="F506" s="11" t="str">
        <f t="shared" si="868"/>
        <v>N.Ngarama</v>
      </c>
      <c r="G506" s="11" t="str">
        <f t="shared" si="869"/>
        <v>Bubiro</v>
      </c>
      <c r="H506" s="11" t="str">
        <f t="shared" si="870"/>
        <v/>
      </c>
      <c r="I506" s="11" t="str">
        <f t="shared" si="871"/>
        <v/>
      </c>
      <c r="J506" s="11" t="str">
        <f t="shared" si="872"/>
        <v>Bubiro water point/Rutomvu gravity system</v>
      </c>
      <c r="K506" s="11">
        <f t="shared" si="873"/>
        <v>158</v>
      </c>
      <c r="L506" s="11">
        <f t="shared" si="935"/>
        <v>3015</v>
      </c>
      <c r="M506" s="11">
        <f t="shared" si="936"/>
        <v>1</v>
      </c>
      <c r="N506" s="11">
        <f t="shared" si="937"/>
        <v>3015</v>
      </c>
      <c r="O506" s="11">
        <f t="shared" si="874"/>
        <v>158</v>
      </c>
      <c r="P506" s="11" t="str">
        <f t="shared" si="875"/>
        <v xml:space="preserve"> </v>
      </c>
      <c r="Q506" s="13">
        <f t="shared" si="938"/>
        <v>1</v>
      </c>
      <c r="R506" s="11">
        <f t="shared" si="939"/>
        <v>1</v>
      </c>
      <c r="S506" s="11">
        <f t="shared" si="876"/>
        <v>0</v>
      </c>
      <c r="T506" s="11">
        <f t="shared" si="877"/>
        <v>1</v>
      </c>
      <c r="U506" s="11" t="str">
        <f t="shared" si="878"/>
        <v>Piped Network -- Gravity Only</v>
      </c>
      <c r="V506" s="11">
        <f t="shared" si="879"/>
        <v>2013</v>
      </c>
      <c r="W506" s="11" t="str">
        <f t="shared" si="880"/>
        <v>Government Of Rwanda</v>
      </c>
      <c r="X506" s="11" t="str">
        <f t="shared" si="881"/>
        <v>Spring</v>
      </c>
      <c r="Y506" s="11">
        <f t="shared" si="882"/>
        <v>1</v>
      </c>
      <c r="Z506" s="11">
        <f t="shared" si="883"/>
        <v>1</v>
      </c>
      <c r="AA506" s="11">
        <f t="shared" si="884"/>
        <v>0</v>
      </c>
      <c r="AB506" s="11" t="str">
        <f t="shared" si="885"/>
        <v/>
      </c>
      <c r="AC506" s="11" t="str">
        <f t="shared" si="886"/>
        <v xml:space="preserve"> </v>
      </c>
      <c r="AD506" s="11" t="str">
        <f t="shared" si="887"/>
        <v xml:space="preserve"> </v>
      </c>
      <c r="AE506" s="11" t="str">
        <f t="shared" si="888"/>
        <v xml:space="preserve"> </v>
      </c>
      <c r="AF506" s="11">
        <f t="shared" si="889"/>
        <v>40</v>
      </c>
      <c r="AG506" s="12">
        <f t="shared" si="940"/>
        <v>43200</v>
      </c>
      <c r="AH506" s="12">
        <f t="shared" si="941"/>
        <v>54.683544303797468</v>
      </c>
      <c r="AI506" s="11">
        <f t="shared" si="942"/>
        <v>1</v>
      </c>
      <c r="AJ506" s="11">
        <f t="shared" si="890"/>
        <v>0</v>
      </c>
      <c r="AK506" s="11" t="str">
        <f t="shared" si="891"/>
        <v xml:space="preserve"> </v>
      </c>
      <c r="AL506" s="11" t="str">
        <f t="shared" si="892"/>
        <v xml:space="preserve"> </v>
      </c>
      <c r="AM506" s="11" t="str">
        <f t="shared" si="893"/>
        <v xml:space="preserve"> </v>
      </c>
      <c r="AN506" s="11" t="str">
        <f t="shared" si="894"/>
        <v xml:space="preserve"> </v>
      </c>
      <c r="AO506" s="11">
        <f t="shared" si="895"/>
        <v>0</v>
      </c>
      <c r="AP506" s="11" t="str">
        <f t="shared" si="896"/>
        <v xml:space="preserve"> </v>
      </c>
      <c r="AQ506" s="11" t="str">
        <f t="shared" si="897"/>
        <v xml:space="preserve"> </v>
      </c>
      <c r="AR506" s="11" t="str">
        <f t="shared" si="898"/>
        <v xml:space="preserve"> </v>
      </c>
      <c r="AS506" s="11">
        <f t="shared" si="899"/>
        <v>0</v>
      </c>
      <c r="AT506" s="11" t="str">
        <f t="shared" si="900"/>
        <v xml:space="preserve"> </v>
      </c>
      <c r="AU506" s="11" t="str">
        <f t="shared" si="901"/>
        <v/>
      </c>
      <c r="AV506" s="11" t="str">
        <f t="shared" si="902"/>
        <v xml:space="preserve"> </v>
      </c>
      <c r="AW506" s="11" t="str">
        <f t="shared" si="903"/>
        <v xml:space="preserve"> </v>
      </c>
      <c r="AX506" s="11">
        <f t="shared" si="904"/>
        <v>0</v>
      </c>
      <c r="AY506" s="11" t="str">
        <f t="shared" si="905"/>
        <v xml:space="preserve"> </v>
      </c>
      <c r="AZ506" s="11" t="str">
        <f t="shared" si="906"/>
        <v xml:space="preserve"> </v>
      </c>
      <c r="BA506" s="11" t="str">
        <f t="shared" si="907"/>
        <v xml:space="preserve"> </v>
      </c>
      <c r="BB506" s="11" t="str">
        <f t="shared" si="908"/>
        <v xml:space="preserve"> </v>
      </c>
      <c r="BC506" s="11">
        <f t="shared" si="909"/>
        <v>0</v>
      </c>
      <c r="BD506" s="11" t="str">
        <f t="shared" si="910"/>
        <v xml:space="preserve"> </v>
      </c>
      <c r="BE506" s="11" t="str">
        <f t="shared" si="911"/>
        <v xml:space="preserve"> </v>
      </c>
      <c r="BF506" s="11" t="str">
        <f t="shared" si="912"/>
        <v xml:space="preserve"> </v>
      </c>
      <c r="BG506" s="11" t="str">
        <f t="shared" si="933"/>
        <v xml:space="preserve"> </v>
      </c>
      <c r="BH506" s="11" t="str">
        <f t="shared" si="913"/>
        <v xml:space="preserve"> </v>
      </c>
      <c r="BI506" s="11" t="str">
        <f t="shared" si="914"/>
        <v xml:space="preserve"> </v>
      </c>
      <c r="BJ506" s="11">
        <f t="shared" si="915"/>
        <v>0</v>
      </c>
      <c r="BK506" s="11" t="str">
        <f t="shared" si="916"/>
        <v/>
      </c>
      <c r="BL506" s="11" t="str">
        <f t="shared" si="917"/>
        <v xml:space="preserve"> </v>
      </c>
      <c r="BM506" s="11" t="str">
        <f t="shared" si="918"/>
        <v xml:space="preserve"> </v>
      </c>
      <c r="BN506" s="11" t="str">
        <f t="shared" si="919"/>
        <v xml:space="preserve"> </v>
      </c>
      <c r="BO506" s="11" t="str">
        <f t="shared" si="920"/>
        <v xml:space="preserve"> </v>
      </c>
      <c r="BP506" s="11" t="str">
        <f t="shared" si="921"/>
        <v xml:space="preserve"> </v>
      </c>
      <c r="BQ506" s="11" t="str">
        <f t="shared" si="922"/>
        <v>0</v>
      </c>
      <c r="BR506" s="25">
        <f t="shared" si="923"/>
        <v>0</v>
      </c>
      <c r="BS506" s="11" t="str">
        <f t="shared" si="924"/>
        <v>Not Present</v>
      </c>
      <c r="BT506" s="11" t="str">
        <f t="shared" si="925"/>
        <v>0</v>
      </c>
      <c r="BU506" s="12">
        <f t="shared" si="943"/>
        <v>1</v>
      </c>
      <c r="BV506" s="12">
        <f t="shared" si="944"/>
        <v>0</v>
      </c>
      <c r="BW506" s="12">
        <f t="shared" si="934"/>
        <v>1</v>
      </c>
      <c r="BX506" s="12">
        <f t="shared" si="945"/>
        <v>1</v>
      </c>
      <c r="BY506" s="11">
        <f t="shared" si="946"/>
        <v>1</v>
      </c>
      <c r="BZ506" s="11">
        <f t="shared" si="926"/>
        <v>1</v>
      </c>
      <c r="CA506" s="11">
        <f t="shared" si="927"/>
        <v>1</v>
      </c>
      <c r="CB506" s="11">
        <f t="shared" si="928"/>
        <v>2013</v>
      </c>
      <c r="CC506" s="11">
        <f t="shared" si="929"/>
        <v>3</v>
      </c>
      <c r="CD506" s="11" t="str">
        <f t="shared" si="930"/>
        <v>No</v>
      </c>
      <c r="CE506" s="11">
        <f t="shared" si="947"/>
        <v>0</v>
      </c>
      <c r="CF506" s="11">
        <f t="shared" si="948"/>
        <v>0</v>
      </c>
      <c r="CG506" s="11">
        <f t="shared" si="949"/>
        <v>1</v>
      </c>
      <c r="CH506" s="11">
        <f t="shared" si="950"/>
        <v>0</v>
      </c>
      <c r="CI506" s="11">
        <f t="shared" si="931"/>
        <v>0</v>
      </c>
      <c r="CJ506" s="11">
        <f t="shared" si="932"/>
        <v>3</v>
      </c>
    </row>
    <row r="507" spans="1:88" x14ac:dyDescent="0.3">
      <c r="A507" s="11">
        <f t="shared" si="863"/>
        <v>2017</v>
      </c>
      <c r="B507" s="11" t="str">
        <f t="shared" si="864"/>
        <v>16-03-2017 07:57:34 CET</v>
      </c>
      <c r="C507" s="11" t="str">
        <f t="shared" si="865"/>
        <v>Rwanda</v>
      </c>
      <c r="D507" s="11" t="str">
        <f t="shared" si="866"/>
        <v>Rulindo</v>
      </c>
      <c r="E507" s="11" t="str">
        <f t="shared" si="867"/>
        <v>Burega</v>
      </c>
      <c r="F507" s="11" t="str">
        <f t="shared" si="868"/>
        <v>Butangampundu</v>
      </c>
      <c r="G507" s="11" t="str">
        <f t="shared" si="869"/>
        <v>Gashinge</v>
      </c>
      <c r="H507" s="11" t="str">
        <f t="shared" si="870"/>
        <v/>
      </c>
      <c r="I507" s="11" t="str">
        <f t="shared" si="871"/>
        <v/>
      </c>
      <c r="J507" s="11" t="str">
        <f t="shared" si="872"/>
        <v>Rwamugaza</v>
      </c>
      <c r="K507" s="11">
        <f t="shared" si="873"/>
        <v>435</v>
      </c>
      <c r="L507" s="11">
        <f t="shared" si="935"/>
        <v>14106</v>
      </c>
      <c r="M507" s="11">
        <f t="shared" si="936"/>
        <v>38</v>
      </c>
      <c r="N507" s="11">
        <f t="shared" si="937"/>
        <v>371.21052631578948</v>
      </c>
      <c r="O507" s="11">
        <f t="shared" si="874"/>
        <v>435</v>
      </c>
      <c r="P507" s="11" t="str">
        <f t="shared" si="875"/>
        <v xml:space="preserve"> </v>
      </c>
      <c r="Q507" s="13">
        <f t="shared" si="938"/>
        <v>1</v>
      </c>
      <c r="R507" s="11">
        <f t="shared" si="939"/>
        <v>1</v>
      </c>
      <c r="S507" s="11">
        <f t="shared" si="876"/>
        <v>0</v>
      </c>
      <c r="T507" s="11">
        <f t="shared" si="877"/>
        <v>1</v>
      </c>
      <c r="U507" s="11" t="str">
        <f t="shared" si="878"/>
        <v>Piped Network -- Gravity Only</v>
      </c>
      <c r="V507" s="11">
        <f t="shared" si="879"/>
        <v>2003</v>
      </c>
      <c r="W507" s="11" t="str">
        <f t="shared" si="880"/>
        <v>Government</v>
      </c>
      <c r="X507" s="11" t="str">
        <f t="shared" si="881"/>
        <v>Spring</v>
      </c>
      <c r="Y507" s="11">
        <f t="shared" si="882"/>
        <v>2</v>
      </c>
      <c r="Z507" s="11">
        <f t="shared" si="883"/>
        <v>1</v>
      </c>
      <c r="AA507" s="11">
        <f t="shared" si="884"/>
        <v>1</v>
      </c>
      <c r="AB507" s="11" t="str">
        <f t="shared" si="885"/>
        <v/>
      </c>
      <c r="AC507" s="11">
        <f t="shared" si="886"/>
        <v>2</v>
      </c>
      <c r="AD507" s="11">
        <f t="shared" si="887"/>
        <v>2003</v>
      </c>
      <c r="AE507" s="11">
        <f t="shared" si="888"/>
        <v>1</v>
      </c>
      <c r="AF507" s="11">
        <f t="shared" si="889"/>
        <v>3.5</v>
      </c>
      <c r="AG507" s="12">
        <f t="shared" si="940"/>
        <v>493714.28571428574</v>
      </c>
      <c r="AH507" s="12">
        <f t="shared" si="941"/>
        <v>226.99507389162562</v>
      </c>
      <c r="AI507" s="11">
        <f t="shared" si="942"/>
        <v>1</v>
      </c>
      <c r="AJ507" s="11">
        <f t="shared" si="890"/>
        <v>1</v>
      </c>
      <c r="AK507" s="11">
        <f t="shared" si="891"/>
        <v>1</v>
      </c>
      <c r="AL507" s="11">
        <f t="shared" si="892"/>
        <v>2003</v>
      </c>
      <c r="AM507" s="11">
        <f t="shared" si="893"/>
        <v>2</v>
      </c>
      <c r="AN507" s="11">
        <f t="shared" si="894"/>
        <v>8000</v>
      </c>
      <c r="AO507" s="11">
        <f t="shared" si="895"/>
        <v>1</v>
      </c>
      <c r="AP507" s="11">
        <f t="shared" si="896"/>
        <v>10</v>
      </c>
      <c r="AQ507" s="11">
        <f t="shared" si="897"/>
        <v>2003</v>
      </c>
      <c r="AR507" s="11">
        <f t="shared" si="898"/>
        <v>1</v>
      </c>
      <c r="AS507" s="11">
        <f t="shared" si="899"/>
        <v>1</v>
      </c>
      <c r="AT507" s="11">
        <f t="shared" si="900"/>
        <v>8</v>
      </c>
      <c r="AU507" s="11" t="str">
        <f t="shared" si="901"/>
        <v/>
      </c>
      <c r="AV507" s="11">
        <f t="shared" si="902"/>
        <v>2003</v>
      </c>
      <c r="AW507" s="11">
        <f t="shared" si="903"/>
        <v>1</v>
      </c>
      <c r="AX507" s="11">
        <f t="shared" si="904"/>
        <v>0</v>
      </c>
      <c r="AY507" s="11" t="str">
        <f t="shared" si="905"/>
        <v xml:space="preserve"> </v>
      </c>
      <c r="AZ507" s="11" t="str">
        <f t="shared" si="906"/>
        <v xml:space="preserve"> </v>
      </c>
      <c r="BA507" s="11" t="str">
        <f t="shared" si="907"/>
        <v xml:space="preserve"> </v>
      </c>
      <c r="BB507" s="11" t="str">
        <f t="shared" si="908"/>
        <v xml:space="preserve"> </v>
      </c>
      <c r="BC507" s="11">
        <f t="shared" si="909"/>
        <v>0</v>
      </c>
      <c r="BD507" s="11" t="str">
        <f t="shared" si="910"/>
        <v xml:space="preserve"> </v>
      </c>
      <c r="BE507" s="11" t="str">
        <f t="shared" si="911"/>
        <v xml:space="preserve"> </v>
      </c>
      <c r="BF507" s="11" t="str">
        <f t="shared" si="912"/>
        <v xml:space="preserve"> </v>
      </c>
      <c r="BG507" s="11" t="str">
        <f t="shared" si="933"/>
        <v xml:space="preserve"> </v>
      </c>
      <c r="BH507" s="11" t="str">
        <f t="shared" si="913"/>
        <v xml:space="preserve"> </v>
      </c>
      <c r="BI507" s="11" t="str">
        <f t="shared" si="914"/>
        <v xml:space="preserve"> </v>
      </c>
      <c r="BJ507" s="11">
        <f t="shared" si="915"/>
        <v>0</v>
      </c>
      <c r="BK507" s="11" t="str">
        <f t="shared" si="916"/>
        <v/>
      </c>
      <c r="BL507" s="11" t="str">
        <f t="shared" si="917"/>
        <v xml:space="preserve"> </v>
      </c>
      <c r="BM507" s="11" t="str">
        <f t="shared" si="918"/>
        <v xml:space="preserve"> </v>
      </c>
      <c r="BN507" s="11" t="str">
        <f t="shared" si="919"/>
        <v xml:space="preserve"> </v>
      </c>
      <c r="BO507" s="11" t="str">
        <f t="shared" si="920"/>
        <v xml:space="preserve"> </v>
      </c>
      <c r="BP507" s="11" t="str">
        <f t="shared" si="921"/>
        <v xml:space="preserve"> </v>
      </c>
      <c r="BQ507" s="11" t="str">
        <f t="shared" si="922"/>
        <v>0</v>
      </c>
      <c r="BR507" s="25">
        <f t="shared" si="923"/>
        <v>0</v>
      </c>
      <c r="BS507" s="11" t="str">
        <f t="shared" si="924"/>
        <v>Not Present</v>
      </c>
      <c r="BT507" s="11" t="str">
        <f t="shared" si="925"/>
        <v>0</v>
      </c>
      <c r="BU507" s="12">
        <f t="shared" si="943"/>
        <v>1</v>
      </c>
      <c r="BV507" s="12">
        <f t="shared" si="944"/>
        <v>0</v>
      </c>
      <c r="BW507" s="12">
        <f t="shared" si="934"/>
        <v>1</v>
      </c>
      <c r="BX507" s="12">
        <f t="shared" si="945"/>
        <v>1</v>
      </c>
      <c r="BY507" s="11">
        <f t="shared" si="946"/>
        <v>1</v>
      </c>
      <c r="BZ507" s="11">
        <f t="shared" si="926"/>
        <v>1</v>
      </c>
      <c r="CA507" s="11">
        <f t="shared" si="927"/>
        <v>1</v>
      </c>
      <c r="CB507" s="11">
        <f t="shared" si="928"/>
        <v>2014</v>
      </c>
      <c r="CC507" s="11">
        <f t="shared" si="929"/>
        <v>2</v>
      </c>
      <c r="CD507" s="11" t="str">
        <f t="shared" si="930"/>
        <v>No</v>
      </c>
      <c r="CE507" s="11">
        <f t="shared" si="947"/>
        <v>0</v>
      </c>
      <c r="CF507" s="11">
        <f t="shared" si="948"/>
        <v>0</v>
      </c>
      <c r="CG507" s="11">
        <f t="shared" si="949"/>
        <v>1</v>
      </c>
      <c r="CH507" s="11">
        <f t="shared" si="950"/>
        <v>0</v>
      </c>
      <c r="CI507" s="11">
        <f t="shared" si="931"/>
        <v>0</v>
      </c>
      <c r="CJ507" s="11">
        <f t="shared" si="932"/>
        <v>2</v>
      </c>
    </row>
    <row r="508" spans="1:88" x14ac:dyDescent="0.3">
      <c r="A508" s="11">
        <f t="shared" si="863"/>
        <v>2017</v>
      </c>
      <c r="B508" s="11" t="str">
        <f t="shared" si="864"/>
        <v>02-01-2015 05:53:35 CET</v>
      </c>
      <c r="C508" s="11" t="str">
        <f t="shared" si="865"/>
        <v>Rwanda</v>
      </c>
      <c r="D508" s="11" t="str">
        <f t="shared" si="866"/>
        <v>Rulindo</v>
      </c>
      <c r="E508" s="11" t="str">
        <f t="shared" si="867"/>
        <v>Cyungo</v>
      </c>
      <c r="F508" s="11" t="str">
        <f t="shared" si="868"/>
        <v>Rwili</v>
      </c>
      <c r="G508" s="11" t="str">
        <f t="shared" si="869"/>
        <v>Kabanda</v>
      </c>
      <c r="H508" s="11" t="str">
        <f t="shared" si="870"/>
        <v/>
      </c>
      <c r="I508" s="11" t="str">
        <f t="shared" si="871"/>
        <v/>
      </c>
      <c r="J508" s="11" t="str">
        <f t="shared" si="872"/>
        <v>Nyamagana</v>
      </c>
      <c r="K508" s="11">
        <f t="shared" si="873"/>
        <v>69</v>
      </c>
      <c r="L508" s="11">
        <f t="shared" si="935"/>
        <v>20456</v>
      </c>
      <c r="M508" s="11">
        <f t="shared" si="936"/>
        <v>36</v>
      </c>
      <c r="N508" s="11">
        <f t="shared" si="937"/>
        <v>568.22222222222217</v>
      </c>
      <c r="O508" s="11">
        <f t="shared" si="874"/>
        <v>59</v>
      </c>
      <c r="P508" s="11">
        <f t="shared" si="875"/>
        <v>10</v>
      </c>
      <c r="Q508" s="13">
        <f t="shared" si="938"/>
        <v>0.85507246376811596</v>
      </c>
      <c r="R508" s="11">
        <f t="shared" si="939"/>
        <v>0</v>
      </c>
      <c r="S508" s="11">
        <f t="shared" si="876"/>
        <v>0</v>
      </c>
      <c r="T508" s="11">
        <f t="shared" si="877"/>
        <v>1</v>
      </c>
      <c r="U508" s="11" t="str">
        <f t="shared" si="878"/>
        <v>Piped Network -- Gravity Only</v>
      </c>
      <c r="V508" s="11">
        <f t="shared" si="879"/>
        <v>2011</v>
      </c>
      <c r="W508" s="11" t="str">
        <f t="shared" si="880"/>
        <v>Government And African Development Bank</v>
      </c>
      <c r="X508" s="11" t="str">
        <f t="shared" si="881"/>
        <v>Spring</v>
      </c>
      <c r="Y508" s="11">
        <f t="shared" si="882"/>
        <v>2</v>
      </c>
      <c r="Z508" s="11">
        <f t="shared" si="883"/>
        <v>1</v>
      </c>
      <c r="AA508" s="11">
        <f t="shared" si="884"/>
        <v>1</v>
      </c>
      <c r="AB508" s="11" t="str">
        <f t="shared" si="885"/>
        <v>"Springbox" --Intake Structure At A Spring</v>
      </c>
      <c r="AC508" s="11">
        <f t="shared" si="886"/>
        <v>1</v>
      </c>
      <c r="AD508" s="11">
        <f t="shared" si="887"/>
        <v>2015</v>
      </c>
      <c r="AE508" s="11">
        <f t="shared" si="888"/>
        <v>1</v>
      </c>
      <c r="AF508" s="11">
        <f t="shared" si="889"/>
        <v>5</v>
      </c>
      <c r="AG508" s="12">
        <f t="shared" si="940"/>
        <v>345600</v>
      </c>
      <c r="AH508" s="12">
        <f t="shared" si="941"/>
        <v>1171.5254237288136</v>
      </c>
      <c r="AI508" s="11">
        <f t="shared" si="942"/>
        <v>1</v>
      </c>
      <c r="AJ508" s="11">
        <f t="shared" si="890"/>
        <v>1</v>
      </c>
      <c r="AK508" s="11">
        <f t="shared" si="891"/>
        <v>2</v>
      </c>
      <c r="AL508" s="11">
        <f t="shared" si="892"/>
        <v>2015</v>
      </c>
      <c r="AM508" s="11">
        <f t="shared" si="893"/>
        <v>1</v>
      </c>
      <c r="AN508" s="11">
        <f t="shared" si="894"/>
        <v>2100</v>
      </c>
      <c r="AO508" s="11">
        <f t="shared" si="895"/>
        <v>1</v>
      </c>
      <c r="AP508" s="11">
        <f t="shared" si="896"/>
        <v>11</v>
      </c>
      <c r="AQ508" s="11">
        <f t="shared" si="897"/>
        <v>2011</v>
      </c>
      <c r="AR508" s="11">
        <f t="shared" si="898"/>
        <v>1</v>
      </c>
      <c r="AS508" s="11">
        <f t="shared" si="899"/>
        <v>1</v>
      </c>
      <c r="AT508" s="11">
        <f t="shared" si="900"/>
        <v>15</v>
      </c>
      <c r="AU508" s="11" t="str">
        <f t="shared" si="901"/>
        <v>Pressure Break Tank|Distribution Chamber</v>
      </c>
      <c r="AV508" s="11">
        <f t="shared" si="902"/>
        <v>2011</v>
      </c>
      <c r="AW508" s="11">
        <f t="shared" si="903"/>
        <v>1</v>
      </c>
      <c r="AX508" s="11">
        <f t="shared" si="904"/>
        <v>1</v>
      </c>
      <c r="AY508" s="11">
        <f t="shared" si="905"/>
        <v>3</v>
      </c>
      <c r="AZ508" s="11">
        <f t="shared" si="906"/>
        <v>2011</v>
      </c>
      <c r="BA508" s="11">
        <f t="shared" si="907"/>
        <v>1</v>
      </c>
      <c r="BB508" s="11">
        <f t="shared" si="908"/>
        <v>37000</v>
      </c>
      <c r="BC508" s="11">
        <f t="shared" si="909"/>
        <v>0</v>
      </c>
      <c r="BD508" s="11" t="str">
        <f t="shared" si="910"/>
        <v xml:space="preserve"> </v>
      </c>
      <c r="BE508" s="11" t="str">
        <f t="shared" si="911"/>
        <v xml:space="preserve"> </v>
      </c>
      <c r="BF508" s="11" t="str">
        <f t="shared" si="912"/>
        <v xml:space="preserve"> </v>
      </c>
      <c r="BG508" s="11" t="str">
        <f t="shared" si="933"/>
        <v xml:space="preserve"> </v>
      </c>
      <c r="BH508" s="11" t="str">
        <f t="shared" si="913"/>
        <v xml:space="preserve"> </v>
      </c>
      <c r="BI508" s="11" t="str">
        <f t="shared" si="914"/>
        <v xml:space="preserve"> </v>
      </c>
      <c r="BJ508" s="11">
        <f t="shared" si="915"/>
        <v>0</v>
      </c>
      <c r="BK508" s="11" t="str">
        <f t="shared" si="916"/>
        <v/>
      </c>
      <c r="BL508" s="11" t="str">
        <f t="shared" si="917"/>
        <v xml:space="preserve"> </v>
      </c>
      <c r="BM508" s="11" t="str">
        <f t="shared" si="918"/>
        <v xml:space="preserve"> </v>
      </c>
      <c r="BN508" s="11" t="str">
        <f t="shared" si="919"/>
        <v xml:space="preserve"> </v>
      </c>
      <c r="BO508" s="11" t="str">
        <f t="shared" si="920"/>
        <v xml:space="preserve"> </v>
      </c>
      <c r="BP508" s="11" t="str">
        <f t="shared" si="921"/>
        <v xml:space="preserve"> </v>
      </c>
      <c r="BQ508" s="11" t="str">
        <f t="shared" si="922"/>
        <v>0</v>
      </c>
      <c r="BR508" s="25">
        <f t="shared" si="923"/>
        <v>0</v>
      </c>
      <c r="BS508" s="11" t="str">
        <f t="shared" si="924"/>
        <v>Not Present</v>
      </c>
      <c r="BT508" s="11" t="str">
        <f t="shared" si="925"/>
        <v>0</v>
      </c>
      <c r="BU508" s="12">
        <f t="shared" si="943"/>
        <v>1</v>
      </c>
      <c r="BV508" s="12">
        <f t="shared" si="944"/>
        <v>0</v>
      </c>
      <c r="BW508" s="12">
        <f t="shared" si="934"/>
        <v>1</v>
      </c>
      <c r="BX508" s="12">
        <f t="shared" si="945"/>
        <v>1</v>
      </c>
      <c r="BY508" s="11">
        <f t="shared" si="946"/>
        <v>1</v>
      </c>
      <c r="BZ508" s="11">
        <f t="shared" si="926"/>
        <v>1</v>
      </c>
      <c r="CA508" s="11">
        <f t="shared" si="927"/>
        <v>29</v>
      </c>
      <c r="CB508" s="11">
        <f t="shared" si="928"/>
        <v>2011</v>
      </c>
      <c r="CC508" s="11">
        <f t="shared" si="929"/>
        <v>2</v>
      </c>
      <c r="CD508" s="11" t="str">
        <f t="shared" si="930"/>
        <v>Yes</v>
      </c>
      <c r="CE508" s="11">
        <f t="shared" si="947"/>
        <v>12</v>
      </c>
      <c r="CF508" s="11">
        <f t="shared" si="948"/>
        <v>30</v>
      </c>
      <c r="CG508" s="11">
        <f t="shared" si="949"/>
        <v>0</v>
      </c>
      <c r="CH508" s="11">
        <f t="shared" si="950"/>
        <v>360</v>
      </c>
      <c r="CI508" s="11">
        <f t="shared" si="931"/>
        <v>0</v>
      </c>
      <c r="CJ508" s="11">
        <f t="shared" si="932"/>
        <v>2</v>
      </c>
    </row>
    <row r="509" spans="1:88" x14ac:dyDescent="0.3">
      <c r="A509" s="11">
        <f t="shared" si="863"/>
        <v>2017</v>
      </c>
      <c r="B509" s="11" t="str">
        <f t="shared" si="864"/>
        <v>21-03-2017 15:11:05 CET</v>
      </c>
      <c r="C509" s="11" t="str">
        <f t="shared" si="865"/>
        <v>Rwanda</v>
      </c>
      <c r="D509" s="11" t="str">
        <f t="shared" si="866"/>
        <v>Rulindo</v>
      </c>
      <c r="E509" s="11" t="str">
        <f t="shared" si="867"/>
        <v>Kinihira</v>
      </c>
      <c r="F509" s="11" t="str">
        <f t="shared" si="868"/>
        <v>Rebero</v>
      </c>
      <c r="G509" s="11" t="str">
        <f t="shared" si="869"/>
        <v>Kabuga</v>
      </c>
      <c r="H509" s="11" t="str">
        <f t="shared" si="870"/>
        <v/>
      </c>
      <c r="I509" s="11" t="str">
        <f t="shared" si="871"/>
        <v/>
      </c>
      <c r="J509" s="11" t="str">
        <f t="shared" si="872"/>
        <v>Miyove-Kinihira</v>
      </c>
      <c r="K509" s="11">
        <f t="shared" si="873"/>
        <v>191</v>
      </c>
      <c r="L509" s="11">
        <f t="shared" si="935"/>
        <v>10452</v>
      </c>
      <c r="M509" s="11">
        <f t="shared" si="936"/>
        <v>19</v>
      </c>
      <c r="N509" s="11">
        <f t="shared" si="937"/>
        <v>550.10526315789468</v>
      </c>
      <c r="O509" s="11">
        <f t="shared" si="874"/>
        <v>80</v>
      </c>
      <c r="P509" s="11">
        <f t="shared" si="875"/>
        <v>111</v>
      </c>
      <c r="Q509" s="13">
        <f t="shared" si="938"/>
        <v>0.41884816753926701</v>
      </c>
      <c r="R509" s="11">
        <f t="shared" si="939"/>
        <v>0</v>
      </c>
      <c r="S509" s="11">
        <f t="shared" si="876"/>
        <v>0</v>
      </c>
      <c r="T509" s="11">
        <f t="shared" si="877"/>
        <v>1</v>
      </c>
      <c r="U509" s="11" t="str">
        <f t="shared" si="878"/>
        <v>Piped Network -- Gravity Only</v>
      </c>
      <c r="V509" s="11">
        <f t="shared" si="879"/>
        <v>2001</v>
      </c>
      <c r="W509" s="11" t="str">
        <f t="shared" si="880"/>
        <v>Gkww</v>
      </c>
      <c r="X509" s="11" t="str">
        <f t="shared" si="881"/>
        <v>Spring</v>
      </c>
      <c r="Y509" s="11">
        <f t="shared" si="882"/>
        <v>6</v>
      </c>
      <c r="Z509" s="11">
        <f t="shared" si="883"/>
        <v>1</v>
      </c>
      <c r="AA509" s="11">
        <f t="shared" si="884"/>
        <v>1</v>
      </c>
      <c r="AB509" s="11" t="str">
        <f t="shared" si="885"/>
        <v>"Springbox" --Intake Structure At A Spring</v>
      </c>
      <c r="AC509" s="11">
        <f t="shared" si="886"/>
        <v>3</v>
      </c>
      <c r="AD509" s="11">
        <f t="shared" si="887"/>
        <v>1989</v>
      </c>
      <c r="AE509" s="11">
        <f t="shared" si="888"/>
        <v>2</v>
      </c>
      <c r="AF509" s="11">
        <f t="shared" si="889"/>
        <v>5</v>
      </c>
      <c r="AG509" s="12">
        <f t="shared" si="940"/>
        <v>345600</v>
      </c>
      <c r="AH509" s="12">
        <f t="shared" si="941"/>
        <v>864</v>
      </c>
      <c r="AI509" s="11">
        <f t="shared" si="942"/>
        <v>1</v>
      </c>
      <c r="AJ509" s="11">
        <f t="shared" si="890"/>
        <v>1</v>
      </c>
      <c r="AK509" s="11">
        <f t="shared" si="891"/>
        <v>1</v>
      </c>
      <c r="AL509" s="11">
        <f t="shared" si="892"/>
        <v>1989</v>
      </c>
      <c r="AM509" s="11">
        <f t="shared" si="893"/>
        <v>2</v>
      </c>
      <c r="AN509" s="11">
        <f t="shared" si="894"/>
        <v>8000</v>
      </c>
      <c r="AO509" s="11">
        <f t="shared" si="895"/>
        <v>1</v>
      </c>
      <c r="AP509" s="11">
        <f t="shared" si="896"/>
        <v>4</v>
      </c>
      <c r="AQ509" s="11">
        <f t="shared" si="897"/>
        <v>1989</v>
      </c>
      <c r="AR509" s="11">
        <f t="shared" si="898"/>
        <v>1</v>
      </c>
      <c r="AS509" s="11">
        <f t="shared" si="899"/>
        <v>1</v>
      </c>
      <c r="AT509" s="11">
        <f t="shared" si="900"/>
        <v>18</v>
      </c>
      <c r="AU509" s="11" t="str">
        <f t="shared" si="901"/>
        <v>Distribution Chamber|Ventouse, Washout</v>
      </c>
      <c r="AV509" s="11">
        <f t="shared" si="902"/>
        <v>1989</v>
      </c>
      <c r="AW509" s="11">
        <f t="shared" si="903"/>
        <v>2</v>
      </c>
      <c r="AX509" s="11">
        <f t="shared" si="904"/>
        <v>1</v>
      </c>
      <c r="AY509" s="11">
        <f t="shared" si="905"/>
        <v>2</v>
      </c>
      <c r="AZ509" s="11">
        <f t="shared" si="906"/>
        <v>1989</v>
      </c>
      <c r="BA509" s="11">
        <f t="shared" si="907"/>
        <v>2</v>
      </c>
      <c r="BB509" s="11">
        <f t="shared" si="908"/>
        <v>15000</v>
      </c>
      <c r="BC509" s="11">
        <f t="shared" si="909"/>
        <v>0</v>
      </c>
      <c r="BD509" s="11" t="str">
        <f t="shared" si="910"/>
        <v xml:space="preserve"> </v>
      </c>
      <c r="BE509" s="11" t="str">
        <f t="shared" si="911"/>
        <v xml:space="preserve"> </v>
      </c>
      <c r="BF509" s="11" t="str">
        <f t="shared" si="912"/>
        <v xml:space="preserve"> </v>
      </c>
      <c r="BG509" s="11" t="str">
        <f t="shared" si="933"/>
        <v xml:space="preserve"> </v>
      </c>
      <c r="BH509" s="11" t="str">
        <f t="shared" si="913"/>
        <v xml:space="preserve"> </v>
      </c>
      <c r="BI509" s="11" t="str">
        <f t="shared" si="914"/>
        <v xml:space="preserve"> </v>
      </c>
      <c r="BJ509" s="11">
        <f t="shared" si="915"/>
        <v>0</v>
      </c>
      <c r="BK509" s="11" t="str">
        <f t="shared" si="916"/>
        <v/>
      </c>
      <c r="BL509" s="11" t="str">
        <f t="shared" si="917"/>
        <v xml:space="preserve"> </v>
      </c>
      <c r="BM509" s="11" t="str">
        <f t="shared" si="918"/>
        <v xml:space="preserve"> </v>
      </c>
      <c r="BN509" s="11" t="str">
        <f t="shared" si="919"/>
        <v xml:space="preserve"> </v>
      </c>
      <c r="BO509" s="11" t="str">
        <f t="shared" si="920"/>
        <v xml:space="preserve"> </v>
      </c>
      <c r="BP509" s="11" t="str">
        <f t="shared" si="921"/>
        <v xml:space="preserve"> </v>
      </c>
      <c r="BQ509" s="11" t="str">
        <f t="shared" si="922"/>
        <v>0</v>
      </c>
      <c r="BR509" s="25">
        <f t="shared" si="923"/>
        <v>0</v>
      </c>
      <c r="BS509" s="11" t="str">
        <f t="shared" si="924"/>
        <v>Not Present</v>
      </c>
      <c r="BT509" s="11" t="str">
        <f t="shared" si="925"/>
        <v>0</v>
      </c>
      <c r="BU509" s="12">
        <f t="shared" si="943"/>
        <v>1</v>
      </c>
      <c r="BV509" s="12">
        <f t="shared" si="944"/>
        <v>0</v>
      </c>
      <c r="BW509" s="12">
        <f t="shared" si="934"/>
        <v>1</v>
      </c>
      <c r="BX509" s="12">
        <f t="shared" si="945"/>
        <v>1</v>
      </c>
      <c r="BY509" s="11">
        <f t="shared" si="946"/>
        <v>1</v>
      </c>
      <c r="BZ509" s="11">
        <f t="shared" si="926"/>
        <v>1</v>
      </c>
      <c r="CA509" s="11">
        <f t="shared" si="927"/>
        <v>2</v>
      </c>
      <c r="CB509" s="11">
        <f t="shared" si="928"/>
        <v>2015</v>
      </c>
      <c r="CC509" s="11">
        <f t="shared" si="929"/>
        <v>1</v>
      </c>
      <c r="CD509" s="11" t="str">
        <f t="shared" si="930"/>
        <v>No</v>
      </c>
      <c r="CE509" s="11">
        <f t="shared" si="947"/>
        <v>0</v>
      </c>
      <c r="CF509" s="11">
        <f t="shared" si="948"/>
        <v>0</v>
      </c>
      <c r="CG509" s="11">
        <f t="shared" si="949"/>
        <v>1</v>
      </c>
      <c r="CH509" s="11">
        <f t="shared" si="950"/>
        <v>0</v>
      </c>
      <c r="CI509" s="11">
        <f t="shared" si="931"/>
        <v>1</v>
      </c>
      <c r="CJ509" s="11">
        <f t="shared" si="932"/>
        <v>2</v>
      </c>
    </row>
    <row r="510" spans="1:88" x14ac:dyDescent="0.3">
      <c r="A510" s="11">
        <f t="shared" si="863"/>
        <v>2017</v>
      </c>
      <c r="B510" s="11" t="str">
        <f t="shared" si="864"/>
        <v>21-03-2017 15:47:28 CET</v>
      </c>
      <c r="C510" s="11" t="str">
        <f t="shared" si="865"/>
        <v>Rwanda</v>
      </c>
      <c r="D510" s="11" t="str">
        <f t="shared" si="866"/>
        <v>Rulindo</v>
      </c>
      <c r="E510" s="11" t="str">
        <f t="shared" si="867"/>
        <v>Kinihira</v>
      </c>
      <c r="F510" s="11" t="str">
        <f t="shared" si="868"/>
        <v>Rebero</v>
      </c>
      <c r="G510" s="11" t="str">
        <f t="shared" si="869"/>
        <v>Taba</v>
      </c>
      <c r="H510" s="11" t="str">
        <f t="shared" si="870"/>
        <v/>
      </c>
      <c r="I510" s="11" t="str">
        <f t="shared" si="871"/>
        <v/>
      </c>
      <c r="J510" s="11" t="str">
        <f t="shared" si="872"/>
        <v>Miyove-Kinihira</v>
      </c>
      <c r="K510" s="11">
        <f t="shared" si="873"/>
        <v>122</v>
      </c>
      <c r="L510" s="11">
        <f t="shared" si="935"/>
        <v>10452</v>
      </c>
      <c r="M510" s="11">
        <f t="shared" si="936"/>
        <v>19</v>
      </c>
      <c r="N510" s="11">
        <f t="shared" si="937"/>
        <v>550.10526315789468</v>
      </c>
      <c r="O510" s="11">
        <f t="shared" si="874"/>
        <v>70</v>
      </c>
      <c r="P510" s="11">
        <f t="shared" si="875"/>
        <v>52</v>
      </c>
      <c r="Q510" s="13">
        <f t="shared" si="938"/>
        <v>0.57377049180327866</v>
      </c>
      <c r="R510" s="11">
        <f t="shared" si="939"/>
        <v>0</v>
      </c>
      <c r="S510" s="11">
        <f t="shared" si="876"/>
        <v>0</v>
      </c>
      <c r="T510" s="11">
        <f t="shared" si="877"/>
        <v>1</v>
      </c>
      <c r="U510" s="11" t="str">
        <f t="shared" si="878"/>
        <v>Piped Network -- Gravity Only</v>
      </c>
      <c r="V510" s="11">
        <f t="shared" si="879"/>
        <v>2001</v>
      </c>
      <c r="W510" s="11" t="str">
        <f t="shared" si="880"/>
        <v>Gkww</v>
      </c>
      <c r="X510" s="11" t="str">
        <f t="shared" si="881"/>
        <v>Spring</v>
      </c>
      <c r="Y510" s="11">
        <f t="shared" si="882"/>
        <v>6</v>
      </c>
      <c r="Z510" s="11">
        <f t="shared" si="883"/>
        <v>1</v>
      </c>
      <c r="AA510" s="11">
        <f t="shared" si="884"/>
        <v>1</v>
      </c>
      <c r="AB510" s="11" t="str">
        <f t="shared" si="885"/>
        <v>"Springbox" --Intake Structure At A Spring</v>
      </c>
      <c r="AC510" s="11">
        <f t="shared" si="886"/>
        <v>3</v>
      </c>
      <c r="AD510" s="11">
        <f t="shared" si="887"/>
        <v>1989</v>
      </c>
      <c r="AE510" s="11">
        <f t="shared" si="888"/>
        <v>2</v>
      </c>
      <c r="AF510" s="11">
        <f t="shared" si="889"/>
        <v>5</v>
      </c>
      <c r="AG510" s="12">
        <f t="shared" si="940"/>
        <v>345600</v>
      </c>
      <c r="AH510" s="12">
        <f t="shared" si="941"/>
        <v>987.42857142857144</v>
      </c>
      <c r="AI510" s="11">
        <f t="shared" si="942"/>
        <v>1</v>
      </c>
      <c r="AJ510" s="11">
        <f t="shared" si="890"/>
        <v>1</v>
      </c>
      <c r="AK510" s="11">
        <f t="shared" si="891"/>
        <v>1</v>
      </c>
      <c r="AL510" s="11">
        <f t="shared" si="892"/>
        <v>1989</v>
      </c>
      <c r="AM510" s="11">
        <f t="shared" si="893"/>
        <v>2</v>
      </c>
      <c r="AN510" s="11">
        <f t="shared" si="894"/>
        <v>8000</v>
      </c>
      <c r="AO510" s="11">
        <f t="shared" si="895"/>
        <v>1</v>
      </c>
      <c r="AP510" s="11">
        <f t="shared" si="896"/>
        <v>4</v>
      </c>
      <c r="AQ510" s="11">
        <f t="shared" si="897"/>
        <v>1989</v>
      </c>
      <c r="AR510" s="11">
        <f t="shared" si="898"/>
        <v>1</v>
      </c>
      <c r="AS510" s="11">
        <f t="shared" si="899"/>
        <v>1</v>
      </c>
      <c r="AT510" s="11">
        <f t="shared" si="900"/>
        <v>18</v>
      </c>
      <c r="AU510" s="11" t="str">
        <f t="shared" si="901"/>
        <v>Distribution Chamber|Ventouse, Washout</v>
      </c>
      <c r="AV510" s="11">
        <f t="shared" si="902"/>
        <v>1989</v>
      </c>
      <c r="AW510" s="11">
        <f t="shared" si="903"/>
        <v>2</v>
      </c>
      <c r="AX510" s="11">
        <f t="shared" si="904"/>
        <v>1</v>
      </c>
      <c r="AY510" s="11">
        <f t="shared" si="905"/>
        <v>2</v>
      </c>
      <c r="AZ510" s="11">
        <f t="shared" si="906"/>
        <v>1989</v>
      </c>
      <c r="BA510" s="11">
        <f t="shared" si="907"/>
        <v>2</v>
      </c>
      <c r="BB510" s="11">
        <f t="shared" si="908"/>
        <v>15000</v>
      </c>
      <c r="BC510" s="11">
        <f t="shared" si="909"/>
        <v>0</v>
      </c>
      <c r="BD510" s="11" t="str">
        <f t="shared" si="910"/>
        <v xml:space="preserve"> </v>
      </c>
      <c r="BE510" s="11" t="str">
        <f t="shared" si="911"/>
        <v xml:space="preserve"> </v>
      </c>
      <c r="BF510" s="11" t="str">
        <f t="shared" si="912"/>
        <v xml:space="preserve"> </v>
      </c>
      <c r="BG510" s="11" t="str">
        <f t="shared" si="933"/>
        <v xml:space="preserve"> </v>
      </c>
      <c r="BH510" s="11" t="str">
        <f t="shared" si="913"/>
        <v xml:space="preserve"> </v>
      </c>
      <c r="BI510" s="11" t="str">
        <f t="shared" si="914"/>
        <v xml:space="preserve"> </v>
      </c>
      <c r="BJ510" s="11">
        <f t="shared" si="915"/>
        <v>0</v>
      </c>
      <c r="BK510" s="11" t="str">
        <f t="shared" si="916"/>
        <v/>
      </c>
      <c r="BL510" s="11" t="str">
        <f t="shared" si="917"/>
        <v xml:space="preserve"> </v>
      </c>
      <c r="BM510" s="11" t="str">
        <f t="shared" si="918"/>
        <v xml:space="preserve"> </v>
      </c>
      <c r="BN510" s="11" t="str">
        <f t="shared" si="919"/>
        <v xml:space="preserve"> </v>
      </c>
      <c r="BO510" s="11" t="str">
        <f t="shared" si="920"/>
        <v xml:space="preserve"> </v>
      </c>
      <c r="BP510" s="11" t="str">
        <f t="shared" si="921"/>
        <v xml:space="preserve"> </v>
      </c>
      <c r="BQ510" s="11" t="str">
        <f t="shared" si="922"/>
        <v>0</v>
      </c>
      <c r="BR510" s="25">
        <f t="shared" si="923"/>
        <v>0</v>
      </c>
      <c r="BS510" s="11" t="str">
        <f t="shared" si="924"/>
        <v>Not Present</v>
      </c>
      <c r="BT510" s="11" t="str">
        <f t="shared" si="925"/>
        <v>0</v>
      </c>
      <c r="BU510" s="12">
        <f t="shared" si="943"/>
        <v>1</v>
      </c>
      <c r="BV510" s="12">
        <f t="shared" si="944"/>
        <v>0</v>
      </c>
      <c r="BW510" s="12">
        <f t="shared" si="934"/>
        <v>1</v>
      </c>
      <c r="BX510" s="12">
        <f t="shared" si="945"/>
        <v>1</v>
      </c>
      <c r="BY510" s="11">
        <f t="shared" si="946"/>
        <v>1</v>
      </c>
      <c r="BZ510" s="11">
        <f t="shared" si="926"/>
        <v>1</v>
      </c>
      <c r="CA510" s="11">
        <f t="shared" si="927"/>
        <v>1</v>
      </c>
      <c r="CB510" s="11">
        <f t="shared" si="928"/>
        <v>1989</v>
      </c>
      <c r="CC510" s="11">
        <f t="shared" si="929"/>
        <v>2</v>
      </c>
      <c r="CD510" s="11" t="str">
        <f t="shared" si="930"/>
        <v>No</v>
      </c>
      <c r="CE510" s="11">
        <f t="shared" si="947"/>
        <v>0</v>
      </c>
      <c r="CF510" s="11">
        <f t="shared" si="948"/>
        <v>0</v>
      </c>
      <c r="CG510" s="11">
        <f t="shared" si="949"/>
        <v>1</v>
      </c>
      <c r="CH510" s="11">
        <f t="shared" si="950"/>
        <v>0</v>
      </c>
      <c r="CI510" s="11">
        <f t="shared" si="931"/>
        <v>1</v>
      </c>
      <c r="CJ510" s="11">
        <f t="shared" si="932"/>
        <v>2</v>
      </c>
    </row>
    <row r="511" spans="1:88" x14ac:dyDescent="0.3">
      <c r="A511" s="11">
        <f t="shared" si="863"/>
        <v>2017</v>
      </c>
      <c r="B511" s="11" t="str">
        <f t="shared" si="864"/>
        <v>09-03-2017 08:44:14 CET</v>
      </c>
      <c r="C511" s="11" t="str">
        <f t="shared" si="865"/>
        <v>Rwanda</v>
      </c>
      <c r="D511" s="11" t="str">
        <f t="shared" si="866"/>
        <v>Rulindo</v>
      </c>
      <c r="E511" s="11" t="str">
        <f t="shared" si="867"/>
        <v>Base</v>
      </c>
      <c r="F511" s="11" t="str">
        <f t="shared" si="868"/>
        <v>Rwamahwa</v>
      </c>
      <c r="G511" s="11" t="str">
        <f t="shared" si="869"/>
        <v>Base</v>
      </c>
      <c r="H511" s="11" t="str">
        <f t="shared" si="870"/>
        <v/>
      </c>
      <c r="I511" s="11" t="str">
        <f t="shared" si="871"/>
        <v/>
      </c>
      <c r="J511" s="11" t="str">
        <f t="shared" si="872"/>
        <v>Rutare II</v>
      </c>
      <c r="K511" s="11">
        <f t="shared" si="873"/>
        <v>77</v>
      </c>
      <c r="L511" s="11">
        <f t="shared" si="935"/>
        <v>1458</v>
      </c>
      <c r="M511" s="11">
        <f t="shared" si="936"/>
        <v>6</v>
      </c>
      <c r="N511" s="11">
        <f t="shared" si="937"/>
        <v>243</v>
      </c>
      <c r="O511" s="11">
        <f t="shared" si="874"/>
        <v>70</v>
      </c>
      <c r="P511" s="11">
        <f t="shared" si="875"/>
        <v>7</v>
      </c>
      <c r="Q511" s="13">
        <f t="shared" si="938"/>
        <v>0.90909090909090906</v>
      </c>
      <c r="R511" s="11">
        <f t="shared" si="939"/>
        <v>0</v>
      </c>
      <c r="S511" s="11">
        <f t="shared" si="876"/>
        <v>1</v>
      </c>
      <c r="T511" s="11">
        <f t="shared" si="877"/>
        <v>1</v>
      </c>
      <c r="U511" s="11" t="str">
        <f t="shared" si="878"/>
        <v>Piped Network -- Gravity Only</v>
      </c>
      <c r="V511" s="11">
        <f t="shared" si="879"/>
        <v>2005</v>
      </c>
      <c r="W511" s="11" t="str">
        <f t="shared" si="880"/>
        <v>Governement (District, Wasac) And Water For People</v>
      </c>
      <c r="X511" s="11" t="str">
        <f t="shared" si="881"/>
        <v>Spring</v>
      </c>
      <c r="Y511" s="11">
        <f t="shared" si="882"/>
        <v>1</v>
      </c>
      <c r="Z511" s="11">
        <f t="shared" si="883"/>
        <v>1</v>
      </c>
      <c r="AA511" s="11">
        <f t="shared" si="884"/>
        <v>1</v>
      </c>
      <c r="AB511" s="11" t="str">
        <f t="shared" si="885"/>
        <v>"Springbox" --Intake Structure At A Spring</v>
      </c>
      <c r="AC511" s="11">
        <f t="shared" si="886"/>
        <v>1</v>
      </c>
      <c r="AD511" s="11">
        <f t="shared" si="887"/>
        <v>2005</v>
      </c>
      <c r="AE511" s="11">
        <f t="shared" si="888"/>
        <v>1</v>
      </c>
      <c r="AF511" s="11">
        <f t="shared" si="889"/>
        <v>75</v>
      </c>
      <c r="AG511" s="12">
        <f t="shared" si="940"/>
        <v>23040</v>
      </c>
      <c r="AH511" s="12">
        <f t="shared" si="941"/>
        <v>65.828571428571422</v>
      </c>
      <c r="AI511" s="11">
        <f t="shared" si="942"/>
        <v>1</v>
      </c>
      <c r="AJ511" s="11">
        <f t="shared" si="890"/>
        <v>0</v>
      </c>
      <c r="AK511" s="11" t="str">
        <f t="shared" si="891"/>
        <v xml:space="preserve"> </v>
      </c>
      <c r="AL511" s="11" t="str">
        <f t="shared" si="892"/>
        <v xml:space="preserve"> </v>
      </c>
      <c r="AM511" s="11" t="str">
        <f t="shared" si="893"/>
        <v xml:space="preserve"> </v>
      </c>
      <c r="AN511" s="11" t="str">
        <f t="shared" si="894"/>
        <v xml:space="preserve"> </v>
      </c>
      <c r="AO511" s="11">
        <f t="shared" si="895"/>
        <v>0</v>
      </c>
      <c r="AP511" s="11" t="str">
        <f t="shared" si="896"/>
        <v xml:space="preserve"> </v>
      </c>
      <c r="AQ511" s="11" t="str">
        <f t="shared" si="897"/>
        <v xml:space="preserve"> </v>
      </c>
      <c r="AR511" s="11" t="str">
        <f t="shared" si="898"/>
        <v xml:space="preserve"> </v>
      </c>
      <c r="AS511" s="11">
        <f t="shared" si="899"/>
        <v>0</v>
      </c>
      <c r="AT511" s="11" t="str">
        <f t="shared" si="900"/>
        <v xml:space="preserve"> </v>
      </c>
      <c r="AU511" s="11" t="str">
        <f t="shared" si="901"/>
        <v/>
      </c>
      <c r="AV511" s="11" t="str">
        <f t="shared" si="902"/>
        <v xml:space="preserve"> </v>
      </c>
      <c r="AW511" s="11" t="str">
        <f t="shared" si="903"/>
        <v xml:space="preserve"> </v>
      </c>
      <c r="AX511" s="11">
        <f t="shared" si="904"/>
        <v>0</v>
      </c>
      <c r="AY511" s="11" t="str">
        <f t="shared" si="905"/>
        <v xml:space="preserve"> </v>
      </c>
      <c r="AZ511" s="11" t="str">
        <f t="shared" si="906"/>
        <v xml:space="preserve"> </v>
      </c>
      <c r="BA511" s="11" t="str">
        <f t="shared" si="907"/>
        <v xml:space="preserve"> </v>
      </c>
      <c r="BB511" s="11" t="str">
        <f t="shared" si="908"/>
        <v xml:space="preserve"> </v>
      </c>
      <c r="BC511" s="11">
        <f t="shared" si="909"/>
        <v>0</v>
      </c>
      <c r="BD511" s="11" t="str">
        <f t="shared" si="910"/>
        <v xml:space="preserve"> </v>
      </c>
      <c r="BE511" s="11" t="str">
        <f t="shared" si="911"/>
        <v xml:space="preserve"> </v>
      </c>
      <c r="BF511" s="11" t="str">
        <f t="shared" si="912"/>
        <v xml:space="preserve"> </v>
      </c>
      <c r="BG511" s="11" t="str">
        <f t="shared" si="933"/>
        <v xml:space="preserve"> </v>
      </c>
      <c r="BH511" s="11" t="str">
        <f t="shared" si="913"/>
        <v xml:space="preserve"> </v>
      </c>
      <c r="BI511" s="11" t="str">
        <f t="shared" si="914"/>
        <v xml:space="preserve"> </v>
      </c>
      <c r="BJ511" s="11">
        <f t="shared" si="915"/>
        <v>0</v>
      </c>
      <c r="BK511" s="11" t="str">
        <f t="shared" si="916"/>
        <v/>
      </c>
      <c r="BL511" s="11" t="str">
        <f t="shared" si="917"/>
        <v xml:space="preserve"> </v>
      </c>
      <c r="BM511" s="11" t="str">
        <f t="shared" si="918"/>
        <v xml:space="preserve"> </v>
      </c>
      <c r="BN511" s="11" t="str">
        <f t="shared" si="919"/>
        <v xml:space="preserve"> </v>
      </c>
      <c r="BO511" s="11" t="str">
        <f t="shared" si="920"/>
        <v xml:space="preserve"> </v>
      </c>
      <c r="BP511" s="11" t="str">
        <f t="shared" si="921"/>
        <v xml:space="preserve"> </v>
      </c>
      <c r="BQ511" s="11" t="str">
        <f t="shared" si="922"/>
        <v>0</v>
      </c>
      <c r="BR511" s="25">
        <f t="shared" si="923"/>
        <v>0</v>
      </c>
      <c r="BS511" s="11" t="str">
        <f t="shared" si="924"/>
        <v>Not Present</v>
      </c>
      <c r="BT511" s="11" t="str">
        <f t="shared" si="925"/>
        <v>0</v>
      </c>
      <c r="BU511" s="12">
        <f t="shared" si="943"/>
        <v>1</v>
      </c>
      <c r="BV511" s="12">
        <f t="shared" si="944"/>
        <v>0</v>
      </c>
      <c r="BW511" s="12">
        <f t="shared" si="934"/>
        <v>1</v>
      </c>
      <c r="BX511" s="12">
        <f t="shared" si="945"/>
        <v>1</v>
      </c>
      <c r="BY511" s="11">
        <f t="shared" si="946"/>
        <v>1</v>
      </c>
      <c r="BZ511" s="11">
        <f t="shared" si="926"/>
        <v>1</v>
      </c>
      <c r="CA511" s="11">
        <f t="shared" si="927"/>
        <v>2</v>
      </c>
      <c r="CB511" s="11">
        <f t="shared" si="928"/>
        <v>2005</v>
      </c>
      <c r="CC511" s="11">
        <f t="shared" si="929"/>
        <v>1</v>
      </c>
      <c r="CD511" s="11" t="str">
        <f t="shared" si="930"/>
        <v>No</v>
      </c>
      <c r="CE511" s="11">
        <f t="shared" si="947"/>
        <v>0</v>
      </c>
      <c r="CF511" s="11">
        <f t="shared" si="948"/>
        <v>0</v>
      </c>
      <c r="CG511" s="11">
        <f t="shared" si="949"/>
        <v>1</v>
      </c>
      <c r="CH511" s="11">
        <f t="shared" si="950"/>
        <v>0</v>
      </c>
      <c r="CI511" s="11">
        <f t="shared" si="931"/>
        <v>1</v>
      </c>
      <c r="CJ511" s="11">
        <f t="shared" si="932"/>
        <v>2</v>
      </c>
    </row>
    <row r="512" spans="1:88" x14ac:dyDescent="0.3">
      <c r="A512" s="11">
        <f t="shared" si="863"/>
        <v>2017</v>
      </c>
      <c r="B512" s="11" t="str">
        <f t="shared" si="864"/>
        <v>08-03-2017 21:23:15 CET</v>
      </c>
      <c r="C512" s="11" t="str">
        <f t="shared" si="865"/>
        <v>Rwanda</v>
      </c>
      <c r="D512" s="11" t="str">
        <f t="shared" si="866"/>
        <v>Rulindo</v>
      </c>
      <c r="E512" s="11" t="str">
        <f t="shared" si="867"/>
        <v>Shyorongi</v>
      </c>
      <c r="F512" s="11" t="str">
        <f t="shared" si="868"/>
        <v>Bugaragara</v>
      </c>
      <c r="G512" s="11" t="str">
        <f t="shared" si="869"/>
        <v>Gatwa</v>
      </c>
      <c r="H512" s="11" t="str">
        <f t="shared" si="870"/>
        <v/>
      </c>
      <c r="I512" s="11" t="str">
        <f t="shared" si="871"/>
        <v/>
      </c>
      <c r="J512" s="11" t="str">
        <f t="shared" si="872"/>
        <v>kinywamagana pumping network</v>
      </c>
      <c r="K512" s="11">
        <f t="shared" si="873"/>
        <v>354</v>
      </c>
      <c r="L512" s="11">
        <f t="shared" si="935"/>
        <v>6436</v>
      </c>
      <c r="M512" s="11">
        <f t="shared" si="936"/>
        <v>26</v>
      </c>
      <c r="N512" s="11">
        <f t="shared" si="937"/>
        <v>247.53846153846155</v>
      </c>
      <c r="O512" s="11">
        <f t="shared" si="874"/>
        <v>45</v>
      </c>
      <c r="P512" s="11">
        <f t="shared" si="875"/>
        <v>309</v>
      </c>
      <c r="Q512" s="13">
        <f t="shared" si="938"/>
        <v>0.1271186440677966</v>
      </c>
      <c r="R512" s="11">
        <f t="shared" si="939"/>
        <v>0</v>
      </c>
      <c r="S512" s="11">
        <f t="shared" si="876"/>
        <v>1</v>
      </c>
      <c r="T512" s="11">
        <f t="shared" si="877"/>
        <v>1</v>
      </c>
      <c r="U512" s="11" t="str">
        <f t="shared" si="878"/>
        <v>Piped Network With Pump</v>
      </c>
      <c r="V512" s="11">
        <f t="shared" si="879"/>
        <v>2013</v>
      </c>
      <c r="W512" s="11" t="str">
        <f t="shared" si="880"/>
        <v>Governement (District, Wasac) And Water For People</v>
      </c>
      <c r="X512" s="11" t="str">
        <f t="shared" si="881"/>
        <v>Spring</v>
      </c>
      <c r="Y512" s="11">
        <f t="shared" si="882"/>
        <v>7</v>
      </c>
      <c r="Z512" s="11">
        <f t="shared" si="883"/>
        <v>1</v>
      </c>
      <c r="AA512" s="11">
        <f t="shared" si="884"/>
        <v>1</v>
      </c>
      <c r="AB512" s="11" t="str">
        <f t="shared" si="885"/>
        <v>"Springbox" --Intake Structure At A Spring</v>
      </c>
      <c r="AC512" s="11">
        <f t="shared" si="886"/>
        <v>3</v>
      </c>
      <c r="AD512" s="11">
        <f t="shared" si="887"/>
        <v>2013</v>
      </c>
      <c r="AE512" s="11">
        <f t="shared" si="888"/>
        <v>1</v>
      </c>
      <c r="AF512" s="11">
        <f t="shared" si="889"/>
        <v>10</v>
      </c>
      <c r="AG512" s="12">
        <f t="shared" si="940"/>
        <v>172800</v>
      </c>
      <c r="AH512" s="12">
        <f t="shared" si="941"/>
        <v>768</v>
      </c>
      <c r="AI512" s="11">
        <f t="shared" si="942"/>
        <v>1</v>
      </c>
      <c r="AJ512" s="11">
        <f t="shared" si="890"/>
        <v>1</v>
      </c>
      <c r="AK512" s="11">
        <f t="shared" si="891"/>
        <v>1</v>
      </c>
      <c r="AL512" s="11">
        <f t="shared" si="892"/>
        <v>2013</v>
      </c>
      <c r="AM512" s="11">
        <f t="shared" si="893"/>
        <v>1</v>
      </c>
      <c r="AN512" s="11">
        <f t="shared" si="894"/>
        <v>1500</v>
      </c>
      <c r="AO512" s="11">
        <f t="shared" si="895"/>
        <v>1</v>
      </c>
      <c r="AP512" s="11">
        <f t="shared" si="896"/>
        <v>20</v>
      </c>
      <c r="AQ512" s="11">
        <f t="shared" si="897"/>
        <v>2013</v>
      </c>
      <c r="AR512" s="11">
        <f t="shared" si="898"/>
        <v>1</v>
      </c>
      <c r="AS512" s="11">
        <f t="shared" si="899"/>
        <v>1</v>
      </c>
      <c r="AT512" s="11">
        <f t="shared" si="900"/>
        <v>25</v>
      </c>
      <c r="AU512" s="11" t="str">
        <f t="shared" si="901"/>
        <v>Distribution Chamber|Ventouse, Washout</v>
      </c>
      <c r="AV512" s="11">
        <f t="shared" si="902"/>
        <v>2013</v>
      </c>
      <c r="AW512" s="11">
        <f t="shared" si="903"/>
        <v>1</v>
      </c>
      <c r="AX512" s="11">
        <f t="shared" si="904"/>
        <v>1</v>
      </c>
      <c r="AY512" s="11">
        <f t="shared" si="905"/>
        <v>4</v>
      </c>
      <c r="AZ512" s="11">
        <f t="shared" si="906"/>
        <v>2013</v>
      </c>
      <c r="BA512" s="11">
        <f t="shared" si="907"/>
        <v>1</v>
      </c>
      <c r="BB512" s="11">
        <f t="shared" si="908"/>
        <v>11000</v>
      </c>
      <c r="BC512" s="11">
        <f t="shared" si="909"/>
        <v>1</v>
      </c>
      <c r="BD512" s="11">
        <f t="shared" si="910"/>
        <v>2</v>
      </c>
      <c r="BE512" s="11">
        <f t="shared" si="911"/>
        <v>2013</v>
      </c>
      <c r="BF512" s="11">
        <f t="shared" si="912"/>
        <v>2</v>
      </c>
      <c r="BG512" s="11">
        <f t="shared" si="933"/>
        <v>1</v>
      </c>
      <c r="BH512" s="11">
        <f t="shared" si="913"/>
        <v>2013</v>
      </c>
      <c r="BI512" s="11">
        <f t="shared" si="914"/>
        <v>1</v>
      </c>
      <c r="BJ512" s="11">
        <f t="shared" si="915"/>
        <v>0</v>
      </c>
      <c r="BK512" s="11" t="str">
        <f t="shared" si="916"/>
        <v/>
      </c>
      <c r="BL512" s="11" t="str">
        <f t="shared" si="917"/>
        <v xml:space="preserve"> </v>
      </c>
      <c r="BM512" s="11" t="str">
        <f t="shared" si="918"/>
        <v xml:space="preserve"> </v>
      </c>
      <c r="BN512" s="11" t="str">
        <f t="shared" si="919"/>
        <v xml:space="preserve"> </v>
      </c>
      <c r="BO512" s="11" t="str">
        <f t="shared" si="920"/>
        <v xml:space="preserve"> </v>
      </c>
      <c r="BP512" s="11" t="str">
        <f t="shared" si="921"/>
        <v xml:space="preserve"> </v>
      </c>
      <c r="BQ512" s="11" t="str">
        <f t="shared" si="922"/>
        <v>0</v>
      </c>
      <c r="BR512" s="25">
        <f t="shared" si="923"/>
        <v>0</v>
      </c>
      <c r="BS512" s="11" t="str">
        <f t="shared" si="924"/>
        <v>Not Present</v>
      </c>
      <c r="BT512" s="11" t="str">
        <f t="shared" si="925"/>
        <v>0</v>
      </c>
      <c r="BU512" s="12">
        <f t="shared" si="943"/>
        <v>1</v>
      </c>
      <c r="BV512" s="12">
        <f t="shared" si="944"/>
        <v>0</v>
      </c>
      <c r="BW512" s="12">
        <f t="shared" si="934"/>
        <v>1</v>
      </c>
      <c r="BX512" s="12">
        <f t="shared" si="945"/>
        <v>1</v>
      </c>
      <c r="BY512" s="11">
        <f t="shared" si="946"/>
        <v>1</v>
      </c>
      <c r="BZ512" s="11">
        <f t="shared" si="926"/>
        <v>1</v>
      </c>
      <c r="CA512" s="11">
        <f t="shared" si="927"/>
        <v>1</v>
      </c>
      <c r="CB512" s="11">
        <f t="shared" si="928"/>
        <v>2013</v>
      </c>
      <c r="CC512" s="11">
        <f t="shared" si="929"/>
        <v>3</v>
      </c>
      <c r="CD512" s="11" t="str">
        <f t="shared" si="930"/>
        <v>No</v>
      </c>
      <c r="CE512" s="11">
        <f t="shared" si="947"/>
        <v>0</v>
      </c>
      <c r="CF512" s="11">
        <f t="shared" si="948"/>
        <v>0</v>
      </c>
      <c r="CG512" s="11">
        <f t="shared" si="949"/>
        <v>1</v>
      </c>
      <c r="CH512" s="11">
        <f t="shared" si="950"/>
        <v>0</v>
      </c>
      <c r="CI512" s="11">
        <f t="shared" si="931"/>
        <v>1</v>
      </c>
      <c r="CJ512" s="11">
        <f t="shared" si="932"/>
        <v>2</v>
      </c>
    </row>
    <row r="513" spans="1:88" x14ac:dyDescent="0.3">
      <c r="A513" s="11">
        <f t="shared" si="863"/>
        <v>2017</v>
      </c>
      <c r="B513" s="11" t="str">
        <f t="shared" si="864"/>
        <v>02-01-2015 23:27:34 CET</v>
      </c>
      <c r="C513" s="11" t="str">
        <f t="shared" si="865"/>
        <v>Rwanda</v>
      </c>
      <c r="D513" s="11" t="str">
        <f t="shared" si="866"/>
        <v>Rulindo</v>
      </c>
      <c r="E513" s="11" t="str">
        <f t="shared" si="867"/>
        <v>Tumba</v>
      </c>
      <c r="F513" s="11" t="str">
        <f t="shared" si="868"/>
        <v>Misezero</v>
      </c>
      <c r="G513" s="11" t="str">
        <f t="shared" si="869"/>
        <v>Kavumu</v>
      </c>
      <c r="H513" s="11" t="str">
        <f t="shared" si="870"/>
        <v/>
      </c>
      <c r="I513" s="11" t="str">
        <f t="shared" si="871"/>
        <v/>
      </c>
      <c r="J513" s="11" t="str">
        <f t="shared" si="872"/>
        <v>Water point at Kavumu/Nyirambuga pumping</v>
      </c>
      <c r="K513" s="11">
        <f t="shared" si="873"/>
        <v>139</v>
      </c>
      <c r="L513" s="11">
        <f t="shared" si="935"/>
        <v>30604</v>
      </c>
      <c r="M513" s="11">
        <f t="shared" si="936"/>
        <v>1</v>
      </c>
      <c r="N513" s="11">
        <f t="shared" si="937"/>
        <v>30604</v>
      </c>
      <c r="O513" s="11">
        <f t="shared" si="874"/>
        <v>139</v>
      </c>
      <c r="P513" s="11" t="str">
        <f t="shared" si="875"/>
        <v xml:space="preserve"> </v>
      </c>
      <c r="Q513" s="13">
        <f t="shared" si="938"/>
        <v>1</v>
      </c>
      <c r="R513" s="11">
        <f t="shared" si="939"/>
        <v>1</v>
      </c>
      <c r="S513" s="11">
        <f t="shared" si="876"/>
        <v>0</v>
      </c>
      <c r="T513" s="11">
        <f t="shared" si="877"/>
        <v>1</v>
      </c>
      <c r="U513" s="11" t="str">
        <f t="shared" si="878"/>
        <v>Piped Network With Pump</v>
      </c>
      <c r="V513" s="11">
        <f t="shared" si="879"/>
        <v>2015</v>
      </c>
      <c r="W513" s="11" t="str">
        <f t="shared" si="880"/>
        <v>Governement (District, Wasac) And Water For People</v>
      </c>
      <c r="X513" s="11" t="str">
        <f t="shared" si="881"/>
        <v>Spring</v>
      </c>
      <c r="Y513" s="11">
        <f t="shared" si="882"/>
        <v>11</v>
      </c>
      <c r="Z513" s="11">
        <f t="shared" si="883"/>
        <v>1</v>
      </c>
      <c r="AA513" s="11">
        <f t="shared" si="884"/>
        <v>0</v>
      </c>
      <c r="AB513" s="11" t="str">
        <f t="shared" si="885"/>
        <v/>
      </c>
      <c r="AC513" s="11" t="str">
        <f t="shared" si="886"/>
        <v xml:space="preserve"> </v>
      </c>
      <c r="AD513" s="11" t="str">
        <f t="shared" si="887"/>
        <v xml:space="preserve"> </v>
      </c>
      <c r="AE513" s="11" t="str">
        <f t="shared" si="888"/>
        <v xml:space="preserve"> </v>
      </c>
      <c r="AF513" s="11">
        <f t="shared" si="889"/>
        <v>4</v>
      </c>
      <c r="AG513" s="12">
        <f t="shared" si="940"/>
        <v>432000</v>
      </c>
      <c r="AH513" s="12">
        <f t="shared" si="941"/>
        <v>621.58273381294964</v>
      </c>
      <c r="AI513" s="11">
        <f t="shared" si="942"/>
        <v>1</v>
      </c>
      <c r="AJ513" s="11">
        <f t="shared" si="890"/>
        <v>0</v>
      </c>
      <c r="AK513" s="11" t="str">
        <f t="shared" si="891"/>
        <v xml:space="preserve"> </v>
      </c>
      <c r="AL513" s="11" t="str">
        <f t="shared" si="892"/>
        <v xml:space="preserve"> </v>
      </c>
      <c r="AM513" s="11" t="str">
        <f t="shared" si="893"/>
        <v xml:space="preserve"> </v>
      </c>
      <c r="AN513" s="11" t="str">
        <f t="shared" si="894"/>
        <v xml:space="preserve"> </v>
      </c>
      <c r="AO513" s="11">
        <f t="shared" si="895"/>
        <v>1</v>
      </c>
      <c r="AP513" s="11">
        <f t="shared" si="896"/>
        <v>1</v>
      </c>
      <c r="AQ513" s="11">
        <f t="shared" si="897"/>
        <v>2015</v>
      </c>
      <c r="AR513" s="11">
        <f t="shared" si="898"/>
        <v>1</v>
      </c>
      <c r="AS513" s="11">
        <f t="shared" si="899"/>
        <v>0</v>
      </c>
      <c r="AT513" s="11" t="str">
        <f t="shared" si="900"/>
        <v xml:space="preserve"> </v>
      </c>
      <c r="AU513" s="11" t="str">
        <f t="shared" si="901"/>
        <v/>
      </c>
      <c r="AV513" s="11" t="str">
        <f t="shared" si="902"/>
        <v xml:space="preserve"> </v>
      </c>
      <c r="AW513" s="11" t="str">
        <f t="shared" si="903"/>
        <v xml:space="preserve"> </v>
      </c>
      <c r="AX513" s="11">
        <f t="shared" si="904"/>
        <v>0</v>
      </c>
      <c r="AY513" s="11" t="str">
        <f t="shared" si="905"/>
        <v xml:space="preserve"> </v>
      </c>
      <c r="AZ513" s="11" t="str">
        <f t="shared" si="906"/>
        <v xml:space="preserve"> </v>
      </c>
      <c r="BA513" s="11" t="str">
        <f t="shared" si="907"/>
        <v xml:space="preserve"> </v>
      </c>
      <c r="BB513" s="11" t="str">
        <f t="shared" si="908"/>
        <v xml:space="preserve"> </v>
      </c>
      <c r="BC513" s="11">
        <f t="shared" si="909"/>
        <v>0</v>
      </c>
      <c r="BD513" s="11" t="str">
        <f t="shared" si="910"/>
        <v xml:space="preserve"> </v>
      </c>
      <c r="BE513" s="11" t="str">
        <f t="shared" si="911"/>
        <v xml:space="preserve"> </v>
      </c>
      <c r="BF513" s="11" t="str">
        <f t="shared" si="912"/>
        <v xml:space="preserve"> </v>
      </c>
      <c r="BG513" s="11" t="str">
        <f t="shared" si="933"/>
        <v xml:space="preserve"> </v>
      </c>
      <c r="BH513" s="11" t="str">
        <f t="shared" si="913"/>
        <v xml:space="preserve"> </v>
      </c>
      <c r="BI513" s="11" t="str">
        <f t="shared" si="914"/>
        <v xml:space="preserve"> </v>
      </c>
      <c r="BJ513" s="11">
        <f t="shared" si="915"/>
        <v>0</v>
      </c>
      <c r="BK513" s="11" t="str">
        <f t="shared" si="916"/>
        <v/>
      </c>
      <c r="BL513" s="11" t="str">
        <f t="shared" si="917"/>
        <v xml:space="preserve"> </v>
      </c>
      <c r="BM513" s="11" t="str">
        <f t="shared" si="918"/>
        <v xml:space="preserve"> </v>
      </c>
      <c r="BN513" s="11" t="str">
        <f t="shared" si="919"/>
        <v xml:space="preserve"> </v>
      </c>
      <c r="BO513" s="11" t="str">
        <f t="shared" si="920"/>
        <v xml:space="preserve"> </v>
      </c>
      <c r="BP513" s="11" t="str">
        <f t="shared" si="921"/>
        <v xml:space="preserve"> </v>
      </c>
      <c r="BQ513" s="11" t="str">
        <f t="shared" si="922"/>
        <v>0</v>
      </c>
      <c r="BR513" s="25">
        <f t="shared" si="923"/>
        <v>0</v>
      </c>
      <c r="BS513" s="11" t="str">
        <f t="shared" si="924"/>
        <v>Not Present</v>
      </c>
      <c r="BT513" s="11" t="str">
        <f t="shared" si="925"/>
        <v>0</v>
      </c>
      <c r="BU513" s="12">
        <f t="shared" si="943"/>
        <v>1</v>
      </c>
      <c r="BV513" s="12">
        <f t="shared" si="944"/>
        <v>0</v>
      </c>
      <c r="BW513" s="12">
        <f t="shared" si="934"/>
        <v>1</v>
      </c>
      <c r="BX513" s="12">
        <f t="shared" si="945"/>
        <v>1</v>
      </c>
      <c r="BY513" s="11">
        <f t="shared" si="946"/>
        <v>1</v>
      </c>
      <c r="BZ513" s="11">
        <f t="shared" si="926"/>
        <v>1</v>
      </c>
      <c r="CA513" s="11">
        <f t="shared" si="927"/>
        <v>2015</v>
      </c>
      <c r="CB513" s="11">
        <f t="shared" si="928"/>
        <v>2015</v>
      </c>
      <c r="CC513" s="11">
        <f t="shared" si="929"/>
        <v>1</v>
      </c>
      <c r="CD513" s="11" t="str">
        <f t="shared" si="930"/>
        <v>No</v>
      </c>
      <c r="CE513" s="11">
        <f t="shared" si="947"/>
        <v>0</v>
      </c>
      <c r="CF513" s="11">
        <f t="shared" si="948"/>
        <v>0</v>
      </c>
      <c r="CG513" s="11">
        <f t="shared" si="949"/>
        <v>1</v>
      </c>
      <c r="CH513" s="11">
        <f t="shared" si="950"/>
        <v>0</v>
      </c>
      <c r="CI513" s="11">
        <f t="shared" si="931"/>
        <v>1</v>
      </c>
      <c r="CJ513" s="11">
        <f t="shared" si="932"/>
        <v>1</v>
      </c>
    </row>
    <row r="514" spans="1:88" x14ac:dyDescent="0.3">
      <c r="A514" s="11">
        <f t="shared" ref="A514:A577" si="951">IF(Year_Data_Was_Collected=0," ",Year_Data_Was_Collected)</f>
        <v>2017</v>
      </c>
      <c r="B514" s="11" t="str">
        <f t="shared" ref="B514:B577" si="952">IF(Collection_Date=0," ",Collection_Date)</f>
        <v>20-04-2017 08:29:43 CEST</v>
      </c>
      <c r="C514" s="11" t="str">
        <f t="shared" ref="C514:C577" si="953">PROPER(Geo_Level_1)</f>
        <v>Rwanda</v>
      </c>
      <c r="D514" s="11" t="str">
        <f t="shared" ref="D514:D577" si="954">PROPER(Geo_Level_2)</f>
        <v>Rulindo</v>
      </c>
      <c r="E514" s="11" t="str">
        <f t="shared" ref="E514:E577" si="955">PROPER(Geo_Level_3)</f>
        <v>Tumba</v>
      </c>
      <c r="F514" s="11" t="str">
        <f t="shared" ref="F514:F577" si="956">PROPER(Geo_Level_4)</f>
        <v>Nyirabirori</v>
      </c>
      <c r="G514" s="11" t="str">
        <f t="shared" ref="G514:G577" si="957">PROPER(Geo_Level_5)</f>
        <v>Rusura</v>
      </c>
      <c r="H514" s="11" t="str">
        <f t="shared" ref="H514:H577" si="958">PROPER(Geo_Level_6)</f>
        <v/>
      </c>
      <c r="I514" s="11" t="str">
        <f t="shared" ref="I514:I577" si="959">PROPER(Geo_Level_7)</f>
        <v/>
      </c>
      <c r="J514" s="11" t="str">
        <f t="shared" ref="J514:J577" si="960">IF(Unique_ID_Water_Point=0," ",Unique_ID_Water_Point)</f>
        <v>Water point chez Gidasi/Nyirambuga pumping</v>
      </c>
      <c r="K514" s="11">
        <f t="shared" ref="K514:K577" si="961">IF(Total_Families_In_Community=0," ",Total_Families_In_Community)</f>
        <v>157</v>
      </c>
      <c r="L514" s="11">
        <f t="shared" si="935"/>
        <v>30604</v>
      </c>
      <c r="M514" s="11">
        <f t="shared" si="936"/>
        <v>1</v>
      </c>
      <c r="N514" s="11">
        <f t="shared" si="937"/>
        <v>30604</v>
      </c>
      <c r="O514" s="11">
        <f t="shared" ref="O514:O577" si="962">IF(Total_Families_With_Access=0," ",Total_Families_With_Access)</f>
        <v>157</v>
      </c>
      <c r="P514" s="11" t="str">
        <f t="shared" ref="P514:P577" si="963">IF(Total_Families_Without_Access=0," ",Total_Families_Without_Access)</f>
        <v xml:space="preserve"> </v>
      </c>
      <c r="Q514" s="13">
        <f t="shared" si="938"/>
        <v>1</v>
      </c>
      <c r="R514" s="11">
        <f t="shared" si="939"/>
        <v>1</v>
      </c>
      <c r="S514" s="11">
        <f t="shared" ref="S514:S577" si="964">IF(T514=1,IF(N514="",0,IF(N514&lt;=Gov_Standard_Number_Users,1,0)),0)</f>
        <v>0</v>
      </c>
      <c r="T514" s="11">
        <f t="shared" ref="T514:T577" si="965">IF(Improved_Water_Point="Yes",1,0)</f>
        <v>1</v>
      </c>
      <c r="U514" s="11" t="str">
        <f t="shared" ref="U514:U577" si="966">PROPER(CONCATENATE(Type_Of_Water_Point_System,Type_Unimproved_Source))</f>
        <v>Piped Network With Pump</v>
      </c>
      <c r="V514" s="11">
        <f t="shared" ref="V514:V577" si="967">IF(Water_System_Construction_Date=0," ",Water_System_Construction_Date)</f>
        <v>2017</v>
      </c>
      <c r="W514" s="11" t="str">
        <f t="shared" ref="W514:W577" si="968">PROPER(Construction_Funder)</f>
        <v>Governement (District, Wasac) And Water For People</v>
      </c>
      <c r="X514" s="11" t="str">
        <f t="shared" ref="X514:X577" si="969">PROPER(Source_Type)</f>
        <v>Spring</v>
      </c>
      <c r="Y514" s="11">
        <f t="shared" ref="Y514:Y577" si="970">IF(Number_of_Sources=0," ",Number_of_Sources)</f>
        <v>2</v>
      </c>
      <c r="Z514" s="11">
        <f t="shared" ref="Z514:Z577" si="971">IF(Source_Protected="Yes",1,0)</f>
        <v>1</v>
      </c>
      <c r="AA514" s="11">
        <f t="shared" ref="AA514:AA577" si="972">IF(Presence_Intake=0," ",IF(Presence_Intake="Yes",1,0))</f>
        <v>0</v>
      </c>
      <c r="AB514" s="11" t="str">
        <f t="shared" ref="AB514:AB577" si="973">PROPER(Type_Intake_Structure)</f>
        <v/>
      </c>
      <c r="AC514" s="11" t="str">
        <f t="shared" ref="AC514:AC577" si="974">IF(Number_Of_Intakes=0," ",Number_Of_Intakes)</f>
        <v xml:space="preserve"> </v>
      </c>
      <c r="AD514" s="11" t="str">
        <f t="shared" ref="AD514:AD577" si="975">IF(Construction_Date_Intake=0," ",Construction_Date_Intake)</f>
        <v xml:space="preserve"> </v>
      </c>
      <c r="AE514" s="11" t="str">
        <f t="shared" ref="AE514:AE577" si="976">IF(Physical_State_Intake=0," ",IF(Physical_State_Intake="Normal",1,IF(Physical_State_Intake="Poor",2,IF(Physical_State_Intake="Does Not Function",3))))</f>
        <v xml:space="preserve"> </v>
      </c>
      <c r="AF514" s="11">
        <f t="shared" ref="AF514:AF577" si="977">IF(Seconds_To_Fill_20Liters=0," ",Seconds_To_Fill_20Liters)</f>
        <v>5</v>
      </c>
      <c r="AG514" s="12">
        <f t="shared" si="940"/>
        <v>345600</v>
      </c>
      <c r="AH514" s="12">
        <f t="shared" si="941"/>
        <v>440.25477707006371</v>
      </c>
      <c r="AI514" s="11">
        <f t="shared" si="942"/>
        <v>1</v>
      </c>
      <c r="AJ514" s="11">
        <f t="shared" ref="AJ514:AJ577" si="978">IF(Presence_Conduction_Line=0," ",IF(Presence_Conduction_Line="Yes",1,0))</f>
        <v>0</v>
      </c>
      <c r="AK514" s="11" t="str">
        <f t="shared" ref="AK514:AK577" si="979">IF(Number_Of_Conduction_Lines=0," ",Number_Of_Conduction_Lines)</f>
        <v xml:space="preserve"> </v>
      </c>
      <c r="AL514" s="11" t="str">
        <f t="shared" ref="AL514:AL577" si="980">IF(Construction_Date_Conduction_Line=0," ",Construction_Date_Conduction_Line)</f>
        <v xml:space="preserve"> </v>
      </c>
      <c r="AM514" s="11" t="str">
        <f t="shared" ref="AM514:AM577" si="981">IF(Physical_State_Conduction_Line=0," ",IF(Physical_State_Conduction_Line="Normal",1,IF(Physical_State_Conduction_Line="Poor",2,IF(Physical_State_Conduction_Line="Does Not Function",3))))</f>
        <v xml:space="preserve"> </v>
      </c>
      <c r="AN514" s="11" t="str">
        <f t="shared" ref="AN514:AN577" si="982">IF(Length_Conduction_Line=0," ",Length_Conduction_Line)</f>
        <v xml:space="preserve"> </v>
      </c>
      <c r="AO514" s="11">
        <f t="shared" ref="AO514:AO577" si="983">IF(Presence_Storage_Tank=0," ",IF(Presence_Storage_Tank="Yes",1,0))</f>
        <v>1</v>
      </c>
      <c r="AP514" s="11">
        <f t="shared" ref="AP514:AP577" si="984">IF(Number_Of_Storage_Tanks=0," ",Number_Of_Storage_Tanks)</f>
        <v>1</v>
      </c>
      <c r="AQ514" s="11">
        <f t="shared" ref="AQ514:AQ577" si="985">IF(Construction_Date_Storage_Tank=0," ",Construction_Date_Storage_Tank)</f>
        <v>2017</v>
      </c>
      <c r="AR514" s="11">
        <f t="shared" ref="AR514:AR577" si="986">IF(Physical_State_Storage_Tank=0," ",IF(Physical_State_Storage_Tank="Normal",1,IF(Physical_State_Storage_Tank="Poor",2,IF(Physical_State_Storage_Tank="Does Not Function",3))))</f>
        <v>1</v>
      </c>
      <c r="AS514" s="11">
        <f t="shared" ref="AS514:AS577" si="987">IF(Presence_Other_Concrete_Structures=0," ",IF(Presence_Other_Concrete_Structures="Yes",1,0))</f>
        <v>0</v>
      </c>
      <c r="AT514" s="11" t="str">
        <f t="shared" ref="AT514:AT577" si="988">IF(Number_Of_Concrete_Structures=0," ",Number_Of_Concrete_Structures)</f>
        <v xml:space="preserve"> </v>
      </c>
      <c r="AU514" s="11" t="str">
        <f t="shared" ref="AU514:AU577" si="989">PROPER(Type_Concrete_Structures)</f>
        <v/>
      </c>
      <c r="AV514" s="11" t="str">
        <f t="shared" ref="AV514:AV577" si="990">IF(Construction_Date_Concrete_Structures=0," ",Construction_Date_Concrete_Structures)</f>
        <v xml:space="preserve"> </v>
      </c>
      <c r="AW514" s="11" t="str">
        <f t="shared" ref="AW514:AW577" si="991">IF(Physical_State_Concrete_Structures=0," ",IF(Physical_State_Concrete_Structures="Normal",1,IF(Physical_State_Concrete_Structures="Poor",2,IF(Physical_State_Concrete_Structures="Does Not Function",3))))</f>
        <v xml:space="preserve"> </v>
      </c>
      <c r="AX514" s="11">
        <f t="shared" ref="AX514:AX577" si="992">IF(Presence_Distribution_Network=0," ",IF(Presence_Distribution_Network="Yes",1,0))</f>
        <v>0</v>
      </c>
      <c r="AY514" s="11" t="str">
        <f t="shared" ref="AY514:AY577" si="993">IF(Number_Of_Distribution_Networks=0," ",Number_Of_Distribution_Networks)</f>
        <v xml:space="preserve"> </v>
      </c>
      <c r="AZ514" s="11" t="str">
        <f t="shared" ref="AZ514:AZ577" si="994">IF(Construction_Date_Distribution_Network=0," ",Construction_Date_Distribution_Network)</f>
        <v xml:space="preserve"> </v>
      </c>
      <c r="BA514" s="11" t="str">
        <f t="shared" ref="BA514:BA577" si="995">IF(Physical_State_Distribution_Network=0," ",IF(Physical_State_Distribution_Network="Normal",1,IF(Physical_State_Distribution_Network="Poor",2,IF(Physical_State_Distribution_Network="Does Not Function",3))))</f>
        <v xml:space="preserve"> </v>
      </c>
      <c r="BB514" s="11" t="str">
        <f t="shared" ref="BB514:BB577" si="996">IF(Length_Distribution_Network=0," ",Length_Distribution_Network)</f>
        <v xml:space="preserve"> </v>
      </c>
      <c r="BC514" s="11">
        <f t="shared" ref="BC514:BC577" si="997">IF(Presence_Pump=0," ",IF(Presence_Pump="Yes",1,0))</f>
        <v>0</v>
      </c>
      <c r="BD514" s="11" t="str">
        <f t="shared" ref="BD514:BD577" si="998">IF(Number_Of_Pumps=0," ",Number_Of_Pumps)</f>
        <v xml:space="preserve"> </v>
      </c>
      <c r="BE514" s="11" t="str">
        <f t="shared" ref="BE514:BE577" si="999">IF(Construction_Date_Pump=0," ",Construction_Date_Pump)</f>
        <v xml:space="preserve"> </v>
      </c>
      <c r="BF514" s="11" t="str">
        <f t="shared" ref="BF514:BF577" si="1000">IF(Physical_State_Pump=0," ",IF(Physical_State_Pump="Normal",1,IF(Physical_State_Pump="Poor",2,IF(Physical_State_Pump="Does Not Function",3))))</f>
        <v xml:space="preserve"> </v>
      </c>
      <c r="BG514" s="11" t="str">
        <f t="shared" si="933"/>
        <v xml:space="preserve"> </v>
      </c>
      <c r="BH514" s="11" t="str">
        <f t="shared" ref="BH514:BH577" si="1001">IF(Construction_Date_Pump_House=0," ",Construction_Date_Pump_House)</f>
        <v xml:space="preserve"> </v>
      </c>
      <c r="BI514" s="11" t="str">
        <f t="shared" ref="BI514:BI577" si="1002">IF(Physical_State_Pump_House=0," ",IF(Physical_State_Pump_House="Normal",1,IF(Physical_State_Pump_House="Poor",2,IF(Physical_State_Pump_House="Does Not Function",3))))</f>
        <v xml:space="preserve"> </v>
      </c>
      <c r="BJ514" s="11">
        <f t="shared" ref="BJ514:BJ577" si="1003">IF(Presence_Treatment_Equipment=0," ",IF(Presence_Treatment_Equipment="Yes",1,0))</f>
        <v>0</v>
      </c>
      <c r="BK514" s="11" t="str">
        <f t="shared" ref="BK514:BK577" si="1004">PROPER(Type_Treatment_Facility)</f>
        <v/>
      </c>
      <c r="BL514" s="11" t="str">
        <f t="shared" ref="BL514:BL577" si="1005">IF(Construction_Date_Treatment_Equipt=0," ",Construction_Date_Treatment_Equipt)</f>
        <v xml:space="preserve"> </v>
      </c>
      <c r="BM514" s="11" t="str">
        <f t="shared" ref="BM514:BM577" si="1006">IF(Physical_State_Treatment_Equipt=0," ",IF(Physical_State_Treatment_Equipt="Normal",1,IF(Physical_State_Treatment_Equipt="Poor",2,IF(Physical_State_Treatment_Equipt="Does Not Function",3))))</f>
        <v xml:space="preserve"> </v>
      </c>
      <c r="BN514" s="11" t="str">
        <f t="shared" ref="BN514:BN577" si="1007">IF(Presence_Treatment_Housing_Structure=0," ",IF(Presence_Treatment_Housing_Structure="Yes",1,0))</f>
        <v xml:space="preserve"> </v>
      </c>
      <c r="BO514" s="11" t="str">
        <f t="shared" ref="BO514:BO577" si="1008">IF(Construction_Date_Treatment_Housing=0," ",Construction_Date_Treatment_Housing)</f>
        <v xml:space="preserve"> </v>
      </c>
      <c r="BP514" s="11" t="str">
        <f t="shared" ref="BP514:BP577" si="1009">IF(Physical_State_Treatment_Housing=0," ",IF(Physical_State_Treatment_Housing="Normal",1,IF(Physical_State_Treatment_Housing="Poor",2,IF(Physical_State_Treatment_Housing="Does Not Function",3))))</f>
        <v xml:space="preserve"> </v>
      </c>
      <c r="BQ514" s="11" t="str">
        <f t="shared" ref="BQ514:BQ577" si="1010">IF(ISBLANK(E_Coli_Result)," ",E_Coli_Result)</f>
        <v>0</v>
      </c>
      <c r="BR514" s="25">
        <f t="shared" ref="BR514:BR577" si="1011">IF(ISBLANK(Residual_Chlorine_Result),"",Residual_Chlorine_Result)</f>
        <v>0</v>
      </c>
      <c r="BS514" s="11" t="str">
        <f t="shared" ref="BS514:BS577" si="1012">IF(ISBLANK(Bacteria_Result)," ",Bacteria_Result)</f>
        <v>Not Present</v>
      </c>
      <c r="BT514" s="11" t="str">
        <f t="shared" ref="BT514:BT577" si="1013">IF(ISBLANK(Turbidity_Result)," ",Turbidity_Result)</f>
        <v>0</v>
      </c>
      <c r="BU514" s="12">
        <f t="shared" si="943"/>
        <v>1</v>
      </c>
      <c r="BV514" s="12">
        <f t="shared" si="944"/>
        <v>0</v>
      </c>
      <c r="BW514" s="12">
        <f t="shared" si="934"/>
        <v>1</v>
      </c>
      <c r="BX514" s="12">
        <f t="shared" si="945"/>
        <v>1</v>
      </c>
      <c r="BY514" s="11">
        <f t="shared" si="946"/>
        <v>1</v>
      </c>
      <c r="BZ514" s="11">
        <f t="shared" ref="BZ514:BZ577" si="1014">IF(Presence_Kiosk=0," ",IF(Presence_Kiosk="Yes",1,0))</f>
        <v>1</v>
      </c>
      <c r="CA514" s="11">
        <f t="shared" ref="CA514:CA577" si="1015">IF(Number_Of_Kiosks=0," ",Number_Of_Kiosks)</f>
        <v>2</v>
      </c>
      <c r="CB514" s="11">
        <f t="shared" ref="CB514:CB577" si="1016">IF(Construction_Date_Kiosk=0," ",Construction_Date_Kiosk)</f>
        <v>2017</v>
      </c>
      <c r="CC514" s="11">
        <f t="shared" ref="CC514:CC577" si="1017">IF(Physical_State_Kiosk=0," ",IF(Physical_State_Kiosk="Normal",1,IF(Physical_State_Kiosk="Poor",2,IF(Physical_State_Kiosk="Does Not Function",3))))</f>
        <v>1</v>
      </c>
      <c r="CD514" s="11" t="str">
        <f t="shared" ref="CD514:CD577" si="1018">IF(Out_Of_Service_Or_Broken=0," ",Out_Of_Service_Or_Broken)</f>
        <v>No</v>
      </c>
      <c r="CE514" s="11">
        <f t="shared" si="947"/>
        <v>0</v>
      </c>
      <c r="CF514" s="11">
        <f t="shared" si="948"/>
        <v>0</v>
      </c>
      <c r="CG514" s="11">
        <f t="shared" si="949"/>
        <v>1</v>
      </c>
      <c r="CH514" s="11">
        <f t="shared" si="950"/>
        <v>0</v>
      </c>
      <c r="CI514" s="11">
        <f t="shared" ref="CI514:CI577" si="1019">IF(Water_Available="Yes",1,0)</f>
        <v>1</v>
      </c>
      <c r="CJ514" s="11">
        <f t="shared" ref="CJ514:CJ577" si="1020">IF(Overall_Water_Point_Rating=0," ",IF(Overall_Water_Point_Rating="Normal",1,IF(Overall_Water_Point_Rating="Poor",2,IF(Overall_Water_Point_Rating="Does Not Function",3))))</f>
        <v>1</v>
      </c>
    </row>
    <row r="515" spans="1:88" x14ac:dyDescent="0.3">
      <c r="A515" s="11">
        <f t="shared" si="951"/>
        <v>2017</v>
      </c>
      <c r="B515" s="11" t="str">
        <f t="shared" si="952"/>
        <v>15-03-2017 06:10:20 CET</v>
      </c>
      <c r="C515" s="11" t="str">
        <f t="shared" si="953"/>
        <v>Rwanda</v>
      </c>
      <c r="D515" s="11" t="str">
        <f t="shared" si="954"/>
        <v>Rulindo</v>
      </c>
      <c r="E515" s="11" t="str">
        <f t="shared" si="955"/>
        <v>Rukozo</v>
      </c>
      <c r="F515" s="11" t="str">
        <f t="shared" si="956"/>
        <v>Bwimo</v>
      </c>
      <c r="G515" s="11" t="str">
        <f t="shared" si="957"/>
        <v>Gatiba</v>
      </c>
      <c r="H515" s="11" t="str">
        <f t="shared" si="958"/>
        <v/>
      </c>
      <c r="I515" s="11" t="str">
        <f t="shared" si="959"/>
        <v/>
      </c>
      <c r="J515" s="11" t="str">
        <f t="shared" si="960"/>
        <v>Gihanga II</v>
      </c>
      <c r="K515" s="11">
        <f t="shared" si="961"/>
        <v>151</v>
      </c>
      <c r="L515" s="11">
        <f t="shared" si="935"/>
        <v>0</v>
      </c>
      <c r="M515" s="11">
        <f t="shared" si="936"/>
        <v>5</v>
      </c>
      <c r="N515" s="11">
        <f t="shared" si="937"/>
        <v>0</v>
      </c>
      <c r="O515" s="11">
        <f t="shared" si="962"/>
        <v>151</v>
      </c>
      <c r="P515" s="11" t="str">
        <f t="shared" si="963"/>
        <v xml:space="preserve"> </v>
      </c>
      <c r="Q515" s="13">
        <f t="shared" si="938"/>
        <v>1</v>
      </c>
      <c r="R515" s="11">
        <f t="shared" si="939"/>
        <v>1</v>
      </c>
      <c r="S515" s="11">
        <f t="shared" si="964"/>
        <v>1</v>
      </c>
      <c r="T515" s="11">
        <f t="shared" si="965"/>
        <v>1</v>
      </c>
      <c r="U515" s="11" t="str">
        <f t="shared" si="966"/>
        <v>Piped Network -- Gravity Only</v>
      </c>
      <c r="V515" s="11">
        <f t="shared" si="967"/>
        <v>2016</v>
      </c>
      <c r="W515" s="11" t="str">
        <f t="shared" si="968"/>
        <v>Governement (District, Wasac) And Water For People</v>
      </c>
      <c r="X515" s="11" t="str">
        <f t="shared" si="969"/>
        <v>Groundwater (Well, Etc.)</v>
      </c>
      <c r="Y515" s="11">
        <f t="shared" si="970"/>
        <v>1</v>
      </c>
      <c r="Z515" s="11">
        <f t="shared" si="971"/>
        <v>1</v>
      </c>
      <c r="AA515" s="11">
        <f t="shared" si="972"/>
        <v>1</v>
      </c>
      <c r="AB515" s="11" t="str">
        <f t="shared" si="973"/>
        <v>"Springbox" --Intake Structure At A Spring</v>
      </c>
      <c r="AC515" s="11">
        <f t="shared" si="974"/>
        <v>1</v>
      </c>
      <c r="AD515" s="11">
        <f t="shared" si="975"/>
        <v>2016</v>
      </c>
      <c r="AE515" s="11">
        <f t="shared" si="976"/>
        <v>1</v>
      </c>
      <c r="AF515" s="11">
        <f t="shared" si="977"/>
        <v>15</v>
      </c>
      <c r="AG515" s="12">
        <f t="shared" si="940"/>
        <v>115200</v>
      </c>
      <c r="AH515" s="12">
        <f t="shared" si="941"/>
        <v>152.58278145695365</v>
      </c>
      <c r="AI515" s="11">
        <f t="shared" si="942"/>
        <v>1</v>
      </c>
      <c r="AJ515" s="11">
        <f t="shared" si="978"/>
        <v>1</v>
      </c>
      <c r="AK515" s="11">
        <f t="shared" si="979"/>
        <v>1</v>
      </c>
      <c r="AL515" s="11">
        <f t="shared" si="980"/>
        <v>2016</v>
      </c>
      <c r="AM515" s="11">
        <f t="shared" si="981"/>
        <v>1</v>
      </c>
      <c r="AN515" s="11">
        <f t="shared" si="982"/>
        <v>7000</v>
      </c>
      <c r="AO515" s="11">
        <f t="shared" si="983"/>
        <v>1</v>
      </c>
      <c r="AP515" s="11">
        <f t="shared" si="984"/>
        <v>3</v>
      </c>
      <c r="AQ515" s="11">
        <f t="shared" si="985"/>
        <v>2016</v>
      </c>
      <c r="AR515" s="11">
        <f t="shared" si="986"/>
        <v>1</v>
      </c>
      <c r="AS515" s="11">
        <f t="shared" si="987"/>
        <v>0</v>
      </c>
      <c r="AT515" s="11" t="str">
        <f t="shared" si="988"/>
        <v xml:space="preserve"> </v>
      </c>
      <c r="AU515" s="11" t="str">
        <f t="shared" si="989"/>
        <v/>
      </c>
      <c r="AV515" s="11" t="str">
        <f t="shared" si="990"/>
        <v xml:space="preserve"> </v>
      </c>
      <c r="AW515" s="11" t="str">
        <f t="shared" si="991"/>
        <v xml:space="preserve"> </v>
      </c>
      <c r="AX515" s="11">
        <f t="shared" si="992"/>
        <v>0</v>
      </c>
      <c r="AY515" s="11" t="str">
        <f t="shared" si="993"/>
        <v xml:space="preserve"> </v>
      </c>
      <c r="AZ515" s="11" t="str">
        <f t="shared" si="994"/>
        <v xml:space="preserve"> </v>
      </c>
      <c r="BA515" s="11" t="str">
        <f t="shared" si="995"/>
        <v xml:space="preserve"> </v>
      </c>
      <c r="BB515" s="11" t="str">
        <f t="shared" si="996"/>
        <v xml:space="preserve"> </v>
      </c>
      <c r="BC515" s="11">
        <f t="shared" si="997"/>
        <v>0</v>
      </c>
      <c r="BD515" s="11" t="str">
        <f t="shared" si="998"/>
        <v xml:space="preserve"> </v>
      </c>
      <c r="BE515" s="11" t="str">
        <f t="shared" si="999"/>
        <v xml:space="preserve"> </v>
      </c>
      <c r="BF515" s="11" t="str">
        <f t="shared" si="1000"/>
        <v xml:space="preserve"> </v>
      </c>
      <c r="BG515" s="11" t="str">
        <f t="shared" ref="BG515:BG578" si="1021">IF(Presence_Pump_House=0," ",IF(Presence_Pump_House="Yes",1,0))</f>
        <v xml:space="preserve"> </v>
      </c>
      <c r="BH515" s="11" t="str">
        <f t="shared" si="1001"/>
        <v xml:space="preserve"> </v>
      </c>
      <c r="BI515" s="11" t="str">
        <f t="shared" si="1002"/>
        <v xml:space="preserve"> </v>
      </c>
      <c r="BJ515" s="11">
        <f t="shared" si="1003"/>
        <v>0</v>
      </c>
      <c r="BK515" s="11" t="str">
        <f t="shared" si="1004"/>
        <v/>
      </c>
      <c r="BL515" s="11" t="str">
        <f t="shared" si="1005"/>
        <v xml:space="preserve"> </v>
      </c>
      <c r="BM515" s="11" t="str">
        <f t="shared" si="1006"/>
        <v xml:space="preserve"> </v>
      </c>
      <c r="BN515" s="11" t="str">
        <f t="shared" si="1007"/>
        <v xml:space="preserve"> </v>
      </c>
      <c r="BO515" s="11" t="str">
        <f t="shared" si="1008"/>
        <v xml:space="preserve"> </v>
      </c>
      <c r="BP515" s="11" t="str">
        <f t="shared" si="1009"/>
        <v xml:space="preserve"> </v>
      </c>
      <c r="BQ515" s="11" t="str">
        <f t="shared" si="1010"/>
        <v>0</v>
      </c>
      <c r="BR515" s="25">
        <f t="shared" si="1011"/>
        <v>0</v>
      </c>
      <c r="BS515" s="11" t="str">
        <f t="shared" si="1012"/>
        <v>Not Present</v>
      </c>
      <c r="BT515" s="11" t="str">
        <f t="shared" si="1013"/>
        <v>0</v>
      </c>
      <c r="BU515" s="12">
        <f t="shared" si="943"/>
        <v>1</v>
      </c>
      <c r="BV515" s="12">
        <f t="shared" si="944"/>
        <v>0</v>
      </c>
      <c r="BW515" s="12">
        <f t="shared" ref="BW515:BW578" si="1022">IF(BS515="Not Present",1,0)</f>
        <v>1</v>
      </c>
      <c r="BX515" s="12">
        <f t="shared" si="945"/>
        <v>1</v>
      </c>
      <c r="BY515" s="11">
        <f t="shared" si="946"/>
        <v>1</v>
      </c>
      <c r="BZ515" s="11">
        <f t="shared" si="1014"/>
        <v>1</v>
      </c>
      <c r="CA515" s="11">
        <f t="shared" si="1015"/>
        <v>2</v>
      </c>
      <c r="CB515" s="11">
        <f t="shared" si="1016"/>
        <v>2016</v>
      </c>
      <c r="CC515" s="11">
        <f t="shared" si="1017"/>
        <v>1</v>
      </c>
      <c r="CD515" s="11" t="str">
        <f t="shared" si="1018"/>
        <v>No</v>
      </c>
      <c r="CE515" s="11">
        <f t="shared" si="947"/>
        <v>0</v>
      </c>
      <c r="CF515" s="11">
        <f t="shared" si="948"/>
        <v>0</v>
      </c>
      <c r="CG515" s="11">
        <f t="shared" si="949"/>
        <v>1</v>
      </c>
      <c r="CH515" s="11">
        <f t="shared" si="950"/>
        <v>0</v>
      </c>
      <c r="CI515" s="11">
        <f t="shared" si="1019"/>
        <v>1</v>
      </c>
      <c r="CJ515" s="11">
        <f t="shared" si="1020"/>
        <v>1</v>
      </c>
    </row>
    <row r="516" spans="1:88" x14ac:dyDescent="0.3">
      <c r="A516" s="11">
        <f t="shared" si="951"/>
        <v>2017</v>
      </c>
      <c r="B516" s="11" t="str">
        <f t="shared" si="952"/>
        <v>16-03-2017 17:43:10 CET</v>
      </c>
      <c r="C516" s="11" t="str">
        <f t="shared" si="953"/>
        <v>Rwanda</v>
      </c>
      <c r="D516" s="11" t="str">
        <f t="shared" si="954"/>
        <v>Rulindo</v>
      </c>
      <c r="E516" s="11" t="str">
        <f t="shared" si="955"/>
        <v>Rusiga</v>
      </c>
      <c r="F516" s="11" t="str">
        <f t="shared" si="956"/>
        <v>Gako</v>
      </c>
      <c r="G516" s="11" t="str">
        <f t="shared" si="957"/>
        <v>Rwintare</v>
      </c>
      <c r="H516" s="11" t="str">
        <f t="shared" si="958"/>
        <v/>
      </c>
      <c r="I516" s="11" t="str">
        <f t="shared" si="959"/>
        <v/>
      </c>
      <c r="J516" s="11" t="str">
        <f t="shared" si="960"/>
        <v>Rwintare1water point[RW.WFP.Q3.14.166.028]/Tare-Rusiga pumping</v>
      </c>
      <c r="K516" s="11">
        <f t="shared" si="961"/>
        <v>281</v>
      </c>
      <c r="L516" s="11">
        <f t="shared" si="935"/>
        <v>9577</v>
      </c>
      <c r="M516" s="11">
        <f t="shared" si="936"/>
        <v>1</v>
      </c>
      <c r="N516" s="11">
        <f t="shared" si="937"/>
        <v>9577</v>
      </c>
      <c r="O516" s="11">
        <f t="shared" si="962"/>
        <v>281</v>
      </c>
      <c r="P516" s="11" t="str">
        <f t="shared" si="963"/>
        <v xml:space="preserve"> </v>
      </c>
      <c r="Q516" s="13">
        <f t="shared" si="938"/>
        <v>1</v>
      </c>
      <c r="R516" s="11">
        <f t="shared" si="939"/>
        <v>1</v>
      </c>
      <c r="S516" s="11">
        <f t="shared" si="964"/>
        <v>0</v>
      </c>
      <c r="T516" s="11">
        <f t="shared" si="965"/>
        <v>1</v>
      </c>
      <c r="U516" s="11" t="str">
        <f t="shared" si="966"/>
        <v>Piped Network With Pump</v>
      </c>
      <c r="V516" s="11">
        <f t="shared" si="967"/>
        <v>2015</v>
      </c>
      <c r="W516" s="11" t="str">
        <f t="shared" si="968"/>
        <v>Governement (District, Wasac) And Water For People</v>
      </c>
      <c r="X516" s="11" t="str">
        <f t="shared" si="969"/>
        <v>Spring</v>
      </c>
      <c r="Y516" s="11">
        <f t="shared" si="970"/>
        <v>1</v>
      </c>
      <c r="Z516" s="11">
        <f t="shared" si="971"/>
        <v>1</v>
      </c>
      <c r="AA516" s="11">
        <f t="shared" si="972"/>
        <v>0</v>
      </c>
      <c r="AB516" s="11" t="str">
        <f t="shared" si="973"/>
        <v/>
      </c>
      <c r="AC516" s="11" t="str">
        <f t="shared" si="974"/>
        <v xml:space="preserve"> </v>
      </c>
      <c r="AD516" s="11" t="str">
        <f t="shared" si="975"/>
        <v xml:space="preserve"> </v>
      </c>
      <c r="AE516" s="11" t="str">
        <f t="shared" si="976"/>
        <v xml:space="preserve"> </v>
      </c>
      <c r="AF516" s="11">
        <f t="shared" si="977"/>
        <v>40</v>
      </c>
      <c r="AG516" s="12">
        <f t="shared" si="940"/>
        <v>43200</v>
      </c>
      <c r="AH516" s="12">
        <f t="shared" si="941"/>
        <v>30.747330960854093</v>
      </c>
      <c r="AI516" s="11">
        <f t="shared" si="942"/>
        <v>1</v>
      </c>
      <c r="AJ516" s="11">
        <f t="shared" si="978"/>
        <v>0</v>
      </c>
      <c r="AK516" s="11" t="str">
        <f t="shared" si="979"/>
        <v xml:space="preserve"> </v>
      </c>
      <c r="AL516" s="11" t="str">
        <f t="shared" si="980"/>
        <v xml:space="preserve"> </v>
      </c>
      <c r="AM516" s="11" t="str">
        <f t="shared" si="981"/>
        <v xml:space="preserve"> </v>
      </c>
      <c r="AN516" s="11" t="str">
        <f t="shared" si="982"/>
        <v xml:space="preserve"> </v>
      </c>
      <c r="AO516" s="11">
        <f t="shared" si="983"/>
        <v>0</v>
      </c>
      <c r="AP516" s="11" t="str">
        <f t="shared" si="984"/>
        <v xml:space="preserve"> </v>
      </c>
      <c r="AQ516" s="11" t="str">
        <f t="shared" si="985"/>
        <v xml:space="preserve"> </v>
      </c>
      <c r="AR516" s="11" t="str">
        <f t="shared" si="986"/>
        <v xml:space="preserve"> </v>
      </c>
      <c r="AS516" s="11">
        <f t="shared" si="987"/>
        <v>0</v>
      </c>
      <c r="AT516" s="11" t="str">
        <f t="shared" si="988"/>
        <v xml:space="preserve"> </v>
      </c>
      <c r="AU516" s="11" t="str">
        <f t="shared" si="989"/>
        <v/>
      </c>
      <c r="AV516" s="11" t="str">
        <f t="shared" si="990"/>
        <v xml:space="preserve"> </v>
      </c>
      <c r="AW516" s="11" t="str">
        <f t="shared" si="991"/>
        <v xml:space="preserve"> </v>
      </c>
      <c r="AX516" s="11">
        <f t="shared" si="992"/>
        <v>0</v>
      </c>
      <c r="AY516" s="11" t="str">
        <f t="shared" si="993"/>
        <v xml:space="preserve"> </v>
      </c>
      <c r="AZ516" s="11" t="str">
        <f t="shared" si="994"/>
        <v xml:space="preserve"> </v>
      </c>
      <c r="BA516" s="11" t="str">
        <f t="shared" si="995"/>
        <v xml:space="preserve"> </v>
      </c>
      <c r="BB516" s="11" t="str">
        <f t="shared" si="996"/>
        <v xml:space="preserve"> </v>
      </c>
      <c r="BC516" s="11">
        <f t="shared" si="997"/>
        <v>0</v>
      </c>
      <c r="BD516" s="11" t="str">
        <f t="shared" si="998"/>
        <v xml:space="preserve"> </v>
      </c>
      <c r="BE516" s="11" t="str">
        <f t="shared" si="999"/>
        <v xml:space="preserve"> </v>
      </c>
      <c r="BF516" s="11" t="str">
        <f t="shared" si="1000"/>
        <v xml:space="preserve"> </v>
      </c>
      <c r="BG516" s="11" t="str">
        <f t="shared" si="1021"/>
        <v xml:space="preserve"> </v>
      </c>
      <c r="BH516" s="11" t="str">
        <f t="shared" si="1001"/>
        <v xml:space="preserve"> </v>
      </c>
      <c r="BI516" s="11" t="str">
        <f t="shared" si="1002"/>
        <v xml:space="preserve"> </v>
      </c>
      <c r="BJ516" s="11">
        <f t="shared" si="1003"/>
        <v>0</v>
      </c>
      <c r="BK516" s="11" t="str">
        <f t="shared" si="1004"/>
        <v/>
      </c>
      <c r="BL516" s="11" t="str">
        <f t="shared" si="1005"/>
        <v xml:space="preserve"> </v>
      </c>
      <c r="BM516" s="11" t="str">
        <f t="shared" si="1006"/>
        <v xml:space="preserve"> </v>
      </c>
      <c r="BN516" s="11" t="str">
        <f t="shared" si="1007"/>
        <v xml:space="preserve"> </v>
      </c>
      <c r="BO516" s="11" t="str">
        <f t="shared" si="1008"/>
        <v xml:space="preserve"> </v>
      </c>
      <c r="BP516" s="11" t="str">
        <f t="shared" si="1009"/>
        <v xml:space="preserve"> </v>
      </c>
      <c r="BQ516" s="11" t="str">
        <f t="shared" si="1010"/>
        <v>0</v>
      </c>
      <c r="BR516" s="25">
        <f t="shared" si="1011"/>
        <v>0</v>
      </c>
      <c r="BS516" s="11" t="str">
        <f t="shared" si="1012"/>
        <v>Not Present</v>
      </c>
      <c r="BT516" s="11" t="str">
        <f t="shared" si="1013"/>
        <v>0</v>
      </c>
      <c r="BU516" s="12">
        <f t="shared" si="943"/>
        <v>1</v>
      </c>
      <c r="BV516" s="12">
        <f t="shared" si="944"/>
        <v>0</v>
      </c>
      <c r="BW516" s="12">
        <f t="shared" si="1022"/>
        <v>1</v>
      </c>
      <c r="BX516" s="12">
        <f t="shared" si="945"/>
        <v>1</v>
      </c>
      <c r="BY516" s="11">
        <f t="shared" si="946"/>
        <v>1</v>
      </c>
      <c r="BZ516" s="11">
        <f t="shared" si="1014"/>
        <v>1</v>
      </c>
      <c r="CA516" s="11">
        <f t="shared" si="1015"/>
        <v>1</v>
      </c>
      <c r="CB516" s="11">
        <f t="shared" si="1016"/>
        <v>2015</v>
      </c>
      <c r="CC516" s="11">
        <f t="shared" si="1017"/>
        <v>1</v>
      </c>
      <c r="CD516" s="11" t="str">
        <f t="shared" si="1018"/>
        <v>No</v>
      </c>
      <c r="CE516" s="11">
        <f t="shared" si="947"/>
        <v>0</v>
      </c>
      <c r="CF516" s="11">
        <f t="shared" si="948"/>
        <v>0</v>
      </c>
      <c r="CG516" s="11">
        <f t="shared" si="949"/>
        <v>1</v>
      </c>
      <c r="CH516" s="11">
        <f t="shared" si="950"/>
        <v>0</v>
      </c>
      <c r="CI516" s="11">
        <f t="shared" si="1019"/>
        <v>1</v>
      </c>
      <c r="CJ516" s="11">
        <f t="shared" si="1020"/>
        <v>2</v>
      </c>
    </row>
    <row r="517" spans="1:88" x14ac:dyDescent="0.3">
      <c r="A517" s="11">
        <f t="shared" si="951"/>
        <v>2017</v>
      </c>
      <c r="B517" s="11" t="str">
        <f t="shared" si="952"/>
        <v>28-03-2017 10:04:14 CEST</v>
      </c>
      <c r="C517" s="11" t="str">
        <f t="shared" si="953"/>
        <v>Rwanda</v>
      </c>
      <c r="D517" s="11" t="str">
        <f t="shared" si="954"/>
        <v>Rulindo</v>
      </c>
      <c r="E517" s="11" t="str">
        <f t="shared" si="955"/>
        <v>Ntarabana</v>
      </c>
      <c r="F517" s="11" t="str">
        <f t="shared" si="956"/>
        <v>Kiyanza</v>
      </c>
      <c r="G517" s="11" t="str">
        <f t="shared" si="957"/>
        <v>Nyagasozi</v>
      </c>
      <c r="H517" s="11" t="str">
        <f t="shared" si="958"/>
        <v/>
      </c>
      <c r="I517" s="11" t="str">
        <f t="shared" si="959"/>
        <v/>
      </c>
      <c r="J517" s="11" t="str">
        <f t="shared" si="960"/>
        <v>Kararama network</v>
      </c>
      <c r="K517" s="11">
        <f t="shared" si="961"/>
        <v>197</v>
      </c>
      <c r="L517" s="11">
        <f t="shared" si="935"/>
        <v>6572</v>
      </c>
      <c r="M517" s="11">
        <f t="shared" si="936"/>
        <v>4</v>
      </c>
      <c r="N517" s="11">
        <f t="shared" si="937"/>
        <v>1643</v>
      </c>
      <c r="O517" s="11">
        <f t="shared" si="962"/>
        <v>197</v>
      </c>
      <c r="P517" s="11" t="str">
        <f t="shared" si="963"/>
        <v xml:space="preserve"> </v>
      </c>
      <c r="Q517" s="13">
        <f t="shared" si="938"/>
        <v>1</v>
      </c>
      <c r="R517" s="11">
        <f t="shared" si="939"/>
        <v>1</v>
      </c>
      <c r="S517" s="11">
        <f t="shared" si="964"/>
        <v>0</v>
      </c>
      <c r="T517" s="11">
        <f t="shared" si="965"/>
        <v>1</v>
      </c>
      <c r="U517" s="11" t="str">
        <f t="shared" si="966"/>
        <v>Piped Network With Pump</v>
      </c>
      <c r="V517" s="11">
        <f t="shared" si="967"/>
        <v>2012</v>
      </c>
      <c r="W517" s="11" t="str">
        <f t="shared" si="968"/>
        <v>Governement (District, Wasac) And Water For People</v>
      </c>
      <c r="X517" s="11" t="str">
        <f t="shared" si="969"/>
        <v>Spring</v>
      </c>
      <c r="Y517" s="11">
        <f t="shared" si="970"/>
        <v>3</v>
      </c>
      <c r="Z517" s="11">
        <f t="shared" si="971"/>
        <v>1</v>
      </c>
      <c r="AA517" s="11">
        <f t="shared" si="972"/>
        <v>1</v>
      </c>
      <c r="AB517" s="11" t="str">
        <f t="shared" si="973"/>
        <v/>
      </c>
      <c r="AC517" s="11">
        <f t="shared" si="974"/>
        <v>1</v>
      </c>
      <c r="AD517" s="11">
        <f t="shared" si="975"/>
        <v>2009</v>
      </c>
      <c r="AE517" s="11">
        <f t="shared" si="976"/>
        <v>1</v>
      </c>
      <c r="AF517" s="11">
        <f t="shared" si="977"/>
        <v>4.5</v>
      </c>
      <c r="AG517" s="12">
        <f t="shared" si="940"/>
        <v>384000</v>
      </c>
      <c r="AH517" s="12">
        <f t="shared" si="941"/>
        <v>389.84771573604058</v>
      </c>
      <c r="AI517" s="11">
        <f t="shared" si="942"/>
        <v>1</v>
      </c>
      <c r="AJ517" s="11">
        <f t="shared" si="978"/>
        <v>1</v>
      </c>
      <c r="AK517" s="11">
        <f t="shared" si="979"/>
        <v>2</v>
      </c>
      <c r="AL517" s="11">
        <f t="shared" si="980"/>
        <v>2009</v>
      </c>
      <c r="AM517" s="11">
        <f t="shared" si="981"/>
        <v>1</v>
      </c>
      <c r="AN517" s="11">
        <f t="shared" si="982"/>
        <v>5000</v>
      </c>
      <c r="AO517" s="11">
        <f t="shared" si="983"/>
        <v>1</v>
      </c>
      <c r="AP517" s="11">
        <f t="shared" si="984"/>
        <v>7</v>
      </c>
      <c r="AQ517" s="11">
        <f t="shared" si="985"/>
        <v>2012</v>
      </c>
      <c r="AR517" s="11">
        <f t="shared" si="986"/>
        <v>1</v>
      </c>
      <c r="AS517" s="11">
        <f t="shared" si="987"/>
        <v>1</v>
      </c>
      <c r="AT517" s="11">
        <f t="shared" si="988"/>
        <v>14</v>
      </c>
      <c r="AU517" s="11" t="str">
        <f t="shared" si="989"/>
        <v/>
      </c>
      <c r="AV517" s="11">
        <f t="shared" si="990"/>
        <v>2012</v>
      </c>
      <c r="AW517" s="11">
        <f t="shared" si="991"/>
        <v>1</v>
      </c>
      <c r="AX517" s="11">
        <f t="shared" si="992"/>
        <v>1</v>
      </c>
      <c r="AY517" s="11">
        <f t="shared" si="993"/>
        <v>2</v>
      </c>
      <c r="AZ517" s="11">
        <f t="shared" si="994"/>
        <v>2012</v>
      </c>
      <c r="BA517" s="11">
        <f t="shared" si="995"/>
        <v>1</v>
      </c>
      <c r="BB517" s="11">
        <f t="shared" si="996"/>
        <v>5000</v>
      </c>
      <c r="BC517" s="11">
        <f t="shared" si="997"/>
        <v>1</v>
      </c>
      <c r="BD517" s="11">
        <f t="shared" si="998"/>
        <v>1</v>
      </c>
      <c r="BE517" s="11">
        <f t="shared" si="999"/>
        <v>2009</v>
      </c>
      <c r="BF517" s="11">
        <f t="shared" si="1000"/>
        <v>1</v>
      </c>
      <c r="BG517" s="11">
        <f t="shared" si="1021"/>
        <v>1</v>
      </c>
      <c r="BH517" s="11">
        <f t="shared" si="1001"/>
        <v>2009</v>
      </c>
      <c r="BI517" s="11">
        <f t="shared" si="1002"/>
        <v>1</v>
      </c>
      <c r="BJ517" s="11">
        <f t="shared" si="1003"/>
        <v>0</v>
      </c>
      <c r="BK517" s="11" t="str">
        <f t="shared" si="1004"/>
        <v/>
      </c>
      <c r="BL517" s="11" t="str">
        <f t="shared" si="1005"/>
        <v xml:space="preserve"> </v>
      </c>
      <c r="BM517" s="11" t="str">
        <f t="shared" si="1006"/>
        <v xml:space="preserve"> </v>
      </c>
      <c r="BN517" s="11" t="str">
        <f t="shared" si="1007"/>
        <v xml:space="preserve"> </v>
      </c>
      <c r="BO517" s="11" t="str">
        <f t="shared" si="1008"/>
        <v xml:space="preserve"> </v>
      </c>
      <c r="BP517" s="11" t="str">
        <f t="shared" si="1009"/>
        <v xml:space="preserve"> </v>
      </c>
      <c r="BQ517" s="11" t="str">
        <f t="shared" si="1010"/>
        <v>0</v>
      </c>
      <c r="BR517" s="25">
        <f t="shared" si="1011"/>
        <v>0</v>
      </c>
      <c r="BS517" s="11" t="str">
        <f t="shared" si="1012"/>
        <v>Not Present</v>
      </c>
      <c r="BT517" s="11" t="str">
        <f t="shared" si="1013"/>
        <v>0</v>
      </c>
      <c r="BU517" s="12">
        <f t="shared" si="943"/>
        <v>1</v>
      </c>
      <c r="BV517" s="12">
        <f t="shared" si="944"/>
        <v>0</v>
      </c>
      <c r="BW517" s="12">
        <f t="shared" si="1022"/>
        <v>1</v>
      </c>
      <c r="BX517" s="12">
        <f t="shared" si="945"/>
        <v>1</v>
      </c>
      <c r="BY517" s="11">
        <f t="shared" si="946"/>
        <v>1</v>
      </c>
      <c r="BZ517" s="11">
        <f t="shared" si="1014"/>
        <v>1</v>
      </c>
      <c r="CA517" s="11">
        <f t="shared" si="1015"/>
        <v>1</v>
      </c>
      <c r="CB517" s="11">
        <f t="shared" si="1016"/>
        <v>2012</v>
      </c>
      <c r="CC517" s="11">
        <f t="shared" si="1017"/>
        <v>3</v>
      </c>
      <c r="CD517" s="11" t="str">
        <f t="shared" si="1018"/>
        <v>No</v>
      </c>
      <c r="CE517" s="11">
        <f t="shared" si="947"/>
        <v>0</v>
      </c>
      <c r="CF517" s="11">
        <f t="shared" si="948"/>
        <v>0</v>
      </c>
      <c r="CG517" s="11">
        <f t="shared" si="949"/>
        <v>1</v>
      </c>
      <c r="CH517" s="11">
        <f t="shared" si="950"/>
        <v>0</v>
      </c>
      <c r="CI517" s="11">
        <f t="shared" si="1019"/>
        <v>0</v>
      </c>
      <c r="CJ517" s="11">
        <f t="shared" si="1020"/>
        <v>3</v>
      </c>
    </row>
    <row r="518" spans="1:88" x14ac:dyDescent="0.3">
      <c r="A518" s="11">
        <f t="shared" si="951"/>
        <v>2017</v>
      </c>
      <c r="B518" s="11" t="str">
        <f t="shared" si="952"/>
        <v>16-03-2017 08:13:30 CET</v>
      </c>
      <c r="C518" s="11" t="str">
        <f t="shared" si="953"/>
        <v>Rwanda</v>
      </c>
      <c r="D518" s="11" t="str">
        <f t="shared" si="954"/>
        <v>Rulindo</v>
      </c>
      <c r="E518" s="11" t="str">
        <f t="shared" si="955"/>
        <v>Burega</v>
      </c>
      <c r="F518" s="11" t="str">
        <f t="shared" si="956"/>
        <v>Butangampundu</v>
      </c>
      <c r="G518" s="11" t="str">
        <f t="shared" si="957"/>
        <v>Kigabiro</v>
      </c>
      <c r="H518" s="11" t="str">
        <f t="shared" si="958"/>
        <v/>
      </c>
      <c r="I518" s="11" t="str">
        <f t="shared" si="959"/>
        <v/>
      </c>
      <c r="J518" s="11" t="str">
        <f t="shared" si="960"/>
        <v>Rwamugaza</v>
      </c>
      <c r="K518" s="11">
        <f t="shared" si="961"/>
        <v>565</v>
      </c>
      <c r="L518" s="11">
        <f t="shared" si="935"/>
        <v>14106</v>
      </c>
      <c r="M518" s="11">
        <f t="shared" si="936"/>
        <v>38</v>
      </c>
      <c r="N518" s="11">
        <f t="shared" si="937"/>
        <v>371.21052631578948</v>
      </c>
      <c r="O518" s="11">
        <f t="shared" si="962"/>
        <v>565</v>
      </c>
      <c r="P518" s="11" t="str">
        <f t="shared" si="963"/>
        <v xml:space="preserve"> </v>
      </c>
      <c r="Q518" s="13">
        <f t="shared" si="938"/>
        <v>1</v>
      </c>
      <c r="R518" s="11">
        <f t="shared" si="939"/>
        <v>1</v>
      </c>
      <c r="S518" s="11">
        <f t="shared" si="964"/>
        <v>0</v>
      </c>
      <c r="T518" s="11">
        <f t="shared" si="965"/>
        <v>1</v>
      </c>
      <c r="U518" s="11" t="str">
        <f t="shared" si="966"/>
        <v>Piped Network -- Gravity Only</v>
      </c>
      <c r="V518" s="11">
        <f t="shared" si="967"/>
        <v>2003</v>
      </c>
      <c r="W518" s="11" t="str">
        <f t="shared" si="968"/>
        <v>Government</v>
      </c>
      <c r="X518" s="11" t="str">
        <f t="shared" si="969"/>
        <v>Spring</v>
      </c>
      <c r="Y518" s="11">
        <f t="shared" si="970"/>
        <v>2</v>
      </c>
      <c r="Z518" s="11">
        <f t="shared" si="971"/>
        <v>1</v>
      </c>
      <c r="AA518" s="11">
        <f t="shared" si="972"/>
        <v>1</v>
      </c>
      <c r="AB518" s="11" t="str">
        <f t="shared" si="973"/>
        <v/>
      </c>
      <c r="AC518" s="11">
        <f t="shared" si="974"/>
        <v>2</v>
      </c>
      <c r="AD518" s="11">
        <f t="shared" si="975"/>
        <v>2003</v>
      </c>
      <c r="AE518" s="11">
        <f t="shared" si="976"/>
        <v>1</v>
      </c>
      <c r="AF518" s="11">
        <f t="shared" si="977"/>
        <v>3.5</v>
      </c>
      <c r="AG518" s="12">
        <f t="shared" si="940"/>
        <v>493714.28571428574</v>
      </c>
      <c r="AH518" s="12">
        <f t="shared" si="941"/>
        <v>174.7661188369153</v>
      </c>
      <c r="AI518" s="11">
        <f t="shared" si="942"/>
        <v>1</v>
      </c>
      <c r="AJ518" s="11">
        <f t="shared" si="978"/>
        <v>1</v>
      </c>
      <c r="AK518" s="11">
        <f t="shared" si="979"/>
        <v>1</v>
      </c>
      <c r="AL518" s="11">
        <f t="shared" si="980"/>
        <v>2003</v>
      </c>
      <c r="AM518" s="11">
        <f t="shared" si="981"/>
        <v>1</v>
      </c>
      <c r="AN518" s="11">
        <f t="shared" si="982"/>
        <v>8000</v>
      </c>
      <c r="AO518" s="11">
        <f t="shared" si="983"/>
        <v>1</v>
      </c>
      <c r="AP518" s="11">
        <f t="shared" si="984"/>
        <v>20</v>
      </c>
      <c r="AQ518" s="11">
        <f t="shared" si="985"/>
        <v>2003</v>
      </c>
      <c r="AR518" s="11">
        <f t="shared" si="986"/>
        <v>2</v>
      </c>
      <c r="AS518" s="11">
        <f t="shared" si="987"/>
        <v>1</v>
      </c>
      <c r="AT518" s="11">
        <f t="shared" si="988"/>
        <v>16</v>
      </c>
      <c r="AU518" s="11" t="str">
        <f t="shared" si="989"/>
        <v/>
      </c>
      <c r="AV518" s="11">
        <f t="shared" si="990"/>
        <v>2003</v>
      </c>
      <c r="AW518" s="11">
        <f t="shared" si="991"/>
        <v>2</v>
      </c>
      <c r="AX518" s="11">
        <f t="shared" si="992"/>
        <v>0</v>
      </c>
      <c r="AY518" s="11" t="str">
        <f t="shared" si="993"/>
        <v xml:space="preserve"> </v>
      </c>
      <c r="AZ518" s="11" t="str">
        <f t="shared" si="994"/>
        <v xml:space="preserve"> </v>
      </c>
      <c r="BA518" s="11" t="str">
        <f t="shared" si="995"/>
        <v xml:space="preserve"> </v>
      </c>
      <c r="BB518" s="11" t="str">
        <f t="shared" si="996"/>
        <v xml:space="preserve"> </v>
      </c>
      <c r="BC518" s="11">
        <f t="shared" si="997"/>
        <v>0</v>
      </c>
      <c r="BD518" s="11" t="str">
        <f t="shared" si="998"/>
        <v xml:space="preserve"> </v>
      </c>
      <c r="BE518" s="11" t="str">
        <f t="shared" si="999"/>
        <v xml:space="preserve"> </v>
      </c>
      <c r="BF518" s="11" t="str">
        <f t="shared" si="1000"/>
        <v xml:space="preserve"> </v>
      </c>
      <c r="BG518" s="11" t="str">
        <f t="shared" si="1021"/>
        <v xml:space="preserve"> </v>
      </c>
      <c r="BH518" s="11" t="str">
        <f t="shared" si="1001"/>
        <v xml:space="preserve"> </v>
      </c>
      <c r="BI518" s="11" t="str">
        <f t="shared" si="1002"/>
        <v xml:space="preserve"> </v>
      </c>
      <c r="BJ518" s="11">
        <f t="shared" si="1003"/>
        <v>0</v>
      </c>
      <c r="BK518" s="11" t="str">
        <f t="shared" si="1004"/>
        <v/>
      </c>
      <c r="BL518" s="11" t="str">
        <f t="shared" si="1005"/>
        <v xml:space="preserve"> </v>
      </c>
      <c r="BM518" s="11" t="str">
        <f t="shared" si="1006"/>
        <v xml:space="preserve"> </v>
      </c>
      <c r="BN518" s="11" t="str">
        <f t="shared" si="1007"/>
        <v xml:space="preserve"> </v>
      </c>
      <c r="BO518" s="11" t="str">
        <f t="shared" si="1008"/>
        <v xml:space="preserve"> </v>
      </c>
      <c r="BP518" s="11" t="str">
        <f t="shared" si="1009"/>
        <v xml:space="preserve"> </v>
      </c>
      <c r="BQ518" s="11" t="str">
        <f t="shared" si="1010"/>
        <v>0</v>
      </c>
      <c r="BR518" s="25">
        <f t="shared" si="1011"/>
        <v>0</v>
      </c>
      <c r="BS518" s="11" t="str">
        <f t="shared" si="1012"/>
        <v>Not Present</v>
      </c>
      <c r="BT518" s="11" t="str">
        <f t="shared" si="1013"/>
        <v>0</v>
      </c>
      <c r="BU518" s="12">
        <f t="shared" si="943"/>
        <v>1</v>
      </c>
      <c r="BV518" s="12">
        <f t="shared" si="944"/>
        <v>0</v>
      </c>
      <c r="BW518" s="12">
        <f t="shared" si="1022"/>
        <v>1</v>
      </c>
      <c r="BX518" s="12">
        <f t="shared" si="945"/>
        <v>1</v>
      </c>
      <c r="BY518" s="11">
        <f t="shared" si="946"/>
        <v>1</v>
      </c>
      <c r="BZ518" s="11">
        <f t="shared" si="1014"/>
        <v>1</v>
      </c>
      <c r="CA518" s="11">
        <f t="shared" si="1015"/>
        <v>1</v>
      </c>
      <c r="CB518" s="11">
        <f t="shared" si="1016"/>
        <v>2003</v>
      </c>
      <c r="CC518" s="11">
        <f t="shared" si="1017"/>
        <v>1</v>
      </c>
      <c r="CD518" s="11" t="str">
        <f t="shared" si="1018"/>
        <v>No</v>
      </c>
      <c r="CE518" s="11">
        <f t="shared" si="947"/>
        <v>0</v>
      </c>
      <c r="CF518" s="11">
        <f t="shared" si="948"/>
        <v>0</v>
      </c>
      <c r="CG518" s="11">
        <f t="shared" si="949"/>
        <v>1</v>
      </c>
      <c r="CH518" s="11">
        <f t="shared" si="950"/>
        <v>0</v>
      </c>
      <c r="CI518" s="11">
        <f t="shared" si="1019"/>
        <v>0</v>
      </c>
      <c r="CJ518" s="11">
        <f t="shared" si="1020"/>
        <v>1</v>
      </c>
    </row>
    <row r="519" spans="1:88" x14ac:dyDescent="0.3">
      <c r="A519" s="11">
        <f t="shared" si="951"/>
        <v>2017</v>
      </c>
      <c r="B519" s="11" t="str">
        <f t="shared" si="952"/>
        <v>24-03-2017 10:23:11 CET</v>
      </c>
      <c r="C519" s="11" t="str">
        <f t="shared" si="953"/>
        <v>Rwanda</v>
      </c>
      <c r="D519" s="11" t="str">
        <f t="shared" si="954"/>
        <v>Rulindo</v>
      </c>
      <c r="E519" s="11" t="str">
        <f t="shared" si="955"/>
        <v>Masoro</v>
      </c>
      <c r="F519" s="11" t="str">
        <f t="shared" si="956"/>
        <v>Nyamyumba</v>
      </c>
      <c r="G519" s="11" t="str">
        <f t="shared" si="957"/>
        <v>Kigomwa</v>
      </c>
      <c r="H519" s="11" t="str">
        <f t="shared" si="958"/>
        <v/>
      </c>
      <c r="I519" s="11" t="str">
        <f t="shared" si="959"/>
        <v/>
      </c>
      <c r="J519" s="11" t="str">
        <f t="shared" si="960"/>
        <v>marenge</v>
      </c>
      <c r="K519" s="11">
        <f t="shared" si="961"/>
        <v>118</v>
      </c>
      <c r="L519" s="11">
        <f t="shared" si="935"/>
        <v>5544</v>
      </c>
      <c r="M519" s="11">
        <f t="shared" si="936"/>
        <v>14</v>
      </c>
      <c r="N519" s="11">
        <f t="shared" si="937"/>
        <v>396</v>
      </c>
      <c r="O519" s="11">
        <f t="shared" si="962"/>
        <v>118</v>
      </c>
      <c r="P519" s="11" t="str">
        <f t="shared" si="963"/>
        <v xml:space="preserve"> </v>
      </c>
      <c r="Q519" s="13">
        <f t="shared" si="938"/>
        <v>1</v>
      </c>
      <c r="R519" s="11">
        <f t="shared" si="939"/>
        <v>1</v>
      </c>
      <c r="S519" s="11">
        <f t="shared" si="964"/>
        <v>0</v>
      </c>
      <c r="T519" s="11">
        <f t="shared" si="965"/>
        <v>1</v>
      </c>
      <c r="U519" s="11" t="str">
        <f t="shared" si="966"/>
        <v>Piped Network With Pump</v>
      </c>
      <c r="V519" s="11">
        <f t="shared" si="967"/>
        <v>1997</v>
      </c>
      <c r="W519" s="11" t="str">
        <f t="shared" si="968"/>
        <v>Governement (District, Wasac) And Water For People</v>
      </c>
      <c r="X519" s="11" t="str">
        <f t="shared" si="969"/>
        <v>Spring</v>
      </c>
      <c r="Y519" s="11">
        <f t="shared" si="970"/>
        <v>2</v>
      </c>
      <c r="Z519" s="11">
        <f t="shared" si="971"/>
        <v>1</v>
      </c>
      <c r="AA519" s="11">
        <f t="shared" si="972"/>
        <v>1</v>
      </c>
      <c r="AB519" s="11" t="str">
        <f t="shared" si="973"/>
        <v>"Springbox" --Intake Structure At A Spring</v>
      </c>
      <c r="AC519" s="11">
        <f t="shared" si="974"/>
        <v>15</v>
      </c>
      <c r="AD519" s="11">
        <f t="shared" si="975"/>
        <v>2016</v>
      </c>
      <c r="AE519" s="11">
        <f t="shared" si="976"/>
        <v>1</v>
      </c>
      <c r="AF519" s="11">
        <f t="shared" si="977"/>
        <v>20</v>
      </c>
      <c r="AG519" s="12">
        <f t="shared" si="940"/>
        <v>86400</v>
      </c>
      <c r="AH519" s="12">
        <f t="shared" si="941"/>
        <v>146.4406779661017</v>
      </c>
      <c r="AI519" s="11">
        <f t="shared" si="942"/>
        <v>1</v>
      </c>
      <c r="AJ519" s="11">
        <f t="shared" si="978"/>
        <v>1</v>
      </c>
      <c r="AK519" s="11">
        <f t="shared" si="979"/>
        <v>2</v>
      </c>
      <c r="AL519" s="11">
        <f t="shared" si="980"/>
        <v>2016</v>
      </c>
      <c r="AM519" s="11">
        <f t="shared" si="981"/>
        <v>1</v>
      </c>
      <c r="AN519" s="11">
        <f t="shared" si="982"/>
        <v>5000</v>
      </c>
      <c r="AO519" s="11">
        <f t="shared" si="983"/>
        <v>1</v>
      </c>
      <c r="AP519" s="11">
        <f t="shared" si="984"/>
        <v>15</v>
      </c>
      <c r="AQ519" s="11">
        <f t="shared" si="985"/>
        <v>2016</v>
      </c>
      <c r="AR519" s="11">
        <f t="shared" si="986"/>
        <v>1</v>
      </c>
      <c r="AS519" s="11">
        <f t="shared" si="987"/>
        <v>0</v>
      </c>
      <c r="AT519" s="11" t="str">
        <f t="shared" si="988"/>
        <v xml:space="preserve"> </v>
      </c>
      <c r="AU519" s="11" t="str">
        <f t="shared" si="989"/>
        <v/>
      </c>
      <c r="AV519" s="11" t="str">
        <f t="shared" si="990"/>
        <v xml:space="preserve"> </v>
      </c>
      <c r="AW519" s="11" t="str">
        <f t="shared" si="991"/>
        <v xml:space="preserve"> </v>
      </c>
      <c r="AX519" s="11">
        <f t="shared" si="992"/>
        <v>1</v>
      </c>
      <c r="AY519" s="11">
        <f t="shared" si="993"/>
        <v>2</v>
      </c>
      <c r="AZ519" s="11">
        <f t="shared" si="994"/>
        <v>2016</v>
      </c>
      <c r="BA519" s="11">
        <f t="shared" si="995"/>
        <v>1</v>
      </c>
      <c r="BB519" s="11">
        <f t="shared" si="996"/>
        <v>5000</v>
      </c>
      <c r="BC519" s="11">
        <f t="shared" si="997"/>
        <v>1</v>
      </c>
      <c r="BD519" s="11">
        <f t="shared" si="998"/>
        <v>1</v>
      </c>
      <c r="BE519" s="11">
        <f t="shared" si="999"/>
        <v>2016</v>
      </c>
      <c r="BF519" s="11">
        <f t="shared" si="1000"/>
        <v>1</v>
      </c>
      <c r="BG519" s="11">
        <f t="shared" si="1021"/>
        <v>1</v>
      </c>
      <c r="BH519" s="11">
        <f t="shared" si="1001"/>
        <v>2016</v>
      </c>
      <c r="BI519" s="11">
        <f t="shared" si="1002"/>
        <v>1</v>
      </c>
      <c r="BJ519" s="11">
        <f t="shared" si="1003"/>
        <v>0</v>
      </c>
      <c r="BK519" s="11" t="str">
        <f t="shared" si="1004"/>
        <v/>
      </c>
      <c r="BL519" s="11" t="str">
        <f t="shared" si="1005"/>
        <v xml:space="preserve"> </v>
      </c>
      <c r="BM519" s="11" t="str">
        <f t="shared" si="1006"/>
        <v xml:space="preserve"> </v>
      </c>
      <c r="BN519" s="11" t="str">
        <f t="shared" si="1007"/>
        <v xml:space="preserve"> </v>
      </c>
      <c r="BO519" s="11" t="str">
        <f t="shared" si="1008"/>
        <v xml:space="preserve"> </v>
      </c>
      <c r="BP519" s="11" t="str">
        <f t="shared" si="1009"/>
        <v xml:space="preserve"> </v>
      </c>
      <c r="BQ519" s="11" t="str">
        <f t="shared" si="1010"/>
        <v>0</v>
      </c>
      <c r="BR519" s="25">
        <f t="shared" si="1011"/>
        <v>0</v>
      </c>
      <c r="BS519" s="11" t="str">
        <f t="shared" si="1012"/>
        <v>Not Present</v>
      </c>
      <c r="BT519" s="11" t="str">
        <f t="shared" si="1013"/>
        <v>0</v>
      </c>
      <c r="BU519" s="12">
        <f t="shared" si="943"/>
        <v>1</v>
      </c>
      <c r="BV519" s="12">
        <f t="shared" si="944"/>
        <v>0</v>
      </c>
      <c r="BW519" s="12">
        <f t="shared" si="1022"/>
        <v>1</v>
      </c>
      <c r="BX519" s="12">
        <f t="shared" si="945"/>
        <v>1</v>
      </c>
      <c r="BY519" s="11">
        <f t="shared" si="946"/>
        <v>1</v>
      </c>
      <c r="BZ519" s="11">
        <f t="shared" si="1014"/>
        <v>1</v>
      </c>
      <c r="CA519" s="11">
        <f t="shared" si="1015"/>
        <v>1</v>
      </c>
      <c r="CB519" s="11">
        <f t="shared" si="1016"/>
        <v>2016</v>
      </c>
      <c r="CC519" s="11">
        <f t="shared" si="1017"/>
        <v>1</v>
      </c>
      <c r="CD519" s="11" t="str">
        <f t="shared" si="1018"/>
        <v>No</v>
      </c>
      <c r="CE519" s="11">
        <f t="shared" si="947"/>
        <v>0</v>
      </c>
      <c r="CF519" s="11">
        <f t="shared" si="948"/>
        <v>0</v>
      </c>
      <c r="CG519" s="11">
        <f t="shared" si="949"/>
        <v>1</v>
      </c>
      <c r="CH519" s="11">
        <f t="shared" si="950"/>
        <v>0</v>
      </c>
      <c r="CI519" s="11">
        <f t="shared" si="1019"/>
        <v>1</v>
      </c>
      <c r="CJ519" s="11">
        <f t="shared" si="1020"/>
        <v>1</v>
      </c>
    </row>
    <row r="520" spans="1:88" x14ac:dyDescent="0.3">
      <c r="A520" s="11">
        <f t="shared" si="951"/>
        <v>2017</v>
      </c>
      <c r="B520" s="11" t="str">
        <f t="shared" si="952"/>
        <v>23-03-2017 19:14:55 CET</v>
      </c>
      <c r="C520" s="11" t="str">
        <f t="shared" si="953"/>
        <v>Rwanda</v>
      </c>
      <c r="D520" s="11" t="str">
        <f t="shared" si="954"/>
        <v>Rulindo</v>
      </c>
      <c r="E520" s="11" t="str">
        <f t="shared" si="955"/>
        <v>Masoro</v>
      </c>
      <c r="F520" s="11" t="str">
        <f t="shared" si="956"/>
        <v>Kabuga</v>
      </c>
      <c r="G520" s="11" t="str">
        <f t="shared" si="957"/>
        <v>Kigarama</v>
      </c>
      <c r="H520" s="11" t="str">
        <f t="shared" si="958"/>
        <v/>
      </c>
      <c r="I520" s="11" t="str">
        <f t="shared" si="959"/>
        <v/>
      </c>
      <c r="J520" s="11" t="str">
        <f t="shared" si="960"/>
        <v>Mutagata motorised network</v>
      </c>
      <c r="K520" s="11">
        <f t="shared" si="961"/>
        <v>176</v>
      </c>
      <c r="L520" s="11">
        <f t="shared" ref="L520:L583" si="1023">(People_Using_System)</f>
        <v>26296</v>
      </c>
      <c r="M520" s="11">
        <f t="shared" ref="M520:M583" si="1024">COUNTIFS(J:J,J520,T:T,1)</f>
        <v>49</v>
      </c>
      <c r="N520" s="11">
        <f t="shared" si="937"/>
        <v>536.65306122448976</v>
      </c>
      <c r="O520" s="11">
        <f t="shared" si="962"/>
        <v>95</v>
      </c>
      <c r="P520" s="11">
        <f t="shared" si="963"/>
        <v>81</v>
      </c>
      <c r="Q520" s="13">
        <f t="shared" si="938"/>
        <v>0.53977272727272729</v>
      </c>
      <c r="R520" s="11">
        <f t="shared" si="939"/>
        <v>0</v>
      </c>
      <c r="S520" s="11">
        <f t="shared" si="964"/>
        <v>0</v>
      </c>
      <c r="T520" s="11">
        <f t="shared" si="965"/>
        <v>1</v>
      </c>
      <c r="U520" s="11" t="str">
        <f t="shared" si="966"/>
        <v>Piped Network With Pump</v>
      </c>
      <c r="V520" s="11">
        <f t="shared" si="967"/>
        <v>1987</v>
      </c>
      <c r="W520" s="11" t="str">
        <f t="shared" si="968"/>
        <v>Water For People And Government Will</v>
      </c>
      <c r="X520" s="11" t="str">
        <f t="shared" si="969"/>
        <v>Spring</v>
      </c>
      <c r="Y520" s="11">
        <f t="shared" si="970"/>
        <v>1</v>
      </c>
      <c r="Z520" s="11">
        <f t="shared" si="971"/>
        <v>1</v>
      </c>
      <c r="AA520" s="11">
        <f t="shared" si="972"/>
        <v>1</v>
      </c>
      <c r="AB520" s="11" t="str">
        <f t="shared" si="973"/>
        <v>"Springbox" --Intake Structure At A Spring</v>
      </c>
      <c r="AC520" s="11">
        <f t="shared" si="974"/>
        <v>1</v>
      </c>
      <c r="AD520" s="11">
        <f t="shared" si="975"/>
        <v>2017</v>
      </c>
      <c r="AE520" s="11">
        <f t="shared" si="976"/>
        <v>1</v>
      </c>
      <c r="AF520" s="11">
        <f t="shared" si="977"/>
        <v>5</v>
      </c>
      <c r="AG520" s="12">
        <f t="shared" si="940"/>
        <v>345600</v>
      </c>
      <c r="AH520" s="12">
        <f t="shared" si="941"/>
        <v>727.57894736842104</v>
      </c>
      <c r="AI520" s="11">
        <f t="shared" si="942"/>
        <v>1</v>
      </c>
      <c r="AJ520" s="11">
        <f t="shared" si="978"/>
        <v>1</v>
      </c>
      <c r="AK520" s="11">
        <f t="shared" si="979"/>
        <v>1</v>
      </c>
      <c r="AL520" s="11">
        <f t="shared" si="980"/>
        <v>2016</v>
      </c>
      <c r="AM520" s="11">
        <f t="shared" si="981"/>
        <v>1</v>
      </c>
      <c r="AN520" s="11">
        <f t="shared" si="982"/>
        <v>1900</v>
      </c>
      <c r="AO520" s="11">
        <f t="shared" si="983"/>
        <v>1</v>
      </c>
      <c r="AP520" s="11">
        <f t="shared" si="984"/>
        <v>39</v>
      </c>
      <c r="AQ520" s="11">
        <f t="shared" si="985"/>
        <v>2016</v>
      </c>
      <c r="AR520" s="11">
        <f t="shared" si="986"/>
        <v>1</v>
      </c>
      <c r="AS520" s="11">
        <f t="shared" si="987"/>
        <v>1</v>
      </c>
      <c r="AT520" s="11">
        <f t="shared" si="988"/>
        <v>17</v>
      </c>
      <c r="AU520" s="11" t="str">
        <f t="shared" si="989"/>
        <v>Pressure Break Tank|Distribution Chamber|Washout And Air Release</v>
      </c>
      <c r="AV520" s="11">
        <f t="shared" si="990"/>
        <v>2016</v>
      </c>
      <c r="AW520" s="11">
        <f t="shared" si="991"/>
        <v>1</v>
      </c>
      <c r="AX520" s="11">
        <f t="shared" si="992"/>
        <v>1</v>
      </c>
      <c r="AY520" s="11">
        <f t="shared" si="993"/>
        <v>6</v>
      </c>
      <c r="AZ520" s="11">
        <f t="shared" si="994"/>
        <v>2016</v>
      </c>
      <c r="BA520" s="11">
        <f t="shared" si="995"/>
        <v>1</v>
      </c>
      <c r="BB520" s="11">
        <f t="shared" si="996"/>
        <v>40000</v>
      </c>
      <c r="BC520" s="11">
        <f t="shared" si="997"/>
        <v>1</v>
      </c>
      <c r="BD520" s="11">
        <f t="shared" si="998"/>
        <v>5</v>
      </c>
      <c r="BE520" s="11">
        <f t="shared" si="999"/>
        <v>2017</v>
      </c>
      <c r="BF520" s="11">
        <f t="shared" si="1000"/>
        <v>1</v>
      </c>
      <c r="BG520" s="11">
        <f t="shared" si="1021"/>
        <v>1</v>
      </c>
      <c r="BH520" s="11">
        <f t="shared" si="1001"/>
        <v>2016</v>
      </c>
      <c r="BI520" s="11">
        <f t="shared" si="1002"/>
        <v>1</v>
      </c>
      <c r="BJ520" s="11">
        <f t="shared" si="1003"/>
        <v>1</v>
      </c>
      <c r="BK520" s="11" t="str">
        <f t="shared" si="1004"/>
        <v>Disinfection/Chlorination</v>
      </c>
      <c r="BL520" s="11">
        <f t="shared" si="1005"/>
        <v>2017</v>
      </c>
      <c r="BM520" s="11">
        <f t="shared" si="1006"/>
        <v>1</v>
      </c>
      <c r="BN520" s="11">
        <f t="shared" si="1007"/>
        <v>0</v>
      </c>
      <c r="BO520" s="11" t="str">
        <f t="shared" si="1008"/>
        <v xml:space="preserve"> </v>
      </c>
      <c r="BP520" s="11" t="str">
        <f t="shared" si="1009"/>
        <v xml:space="preserve"> </v>
      </c>
      <c r="BQ520" s="11" t="str">
        <f t="shared" si="1010"/>
        <v>0</v>
      </c>
      <c r="BR520" s="25">
        <f t="shared" si="1011"/>
        <v>0</v>
      </c>
      <c r="BS520" s="11" t="str">
        <f t="shared" si="1012"/>
        <v>Not Present</v>
      </c>
      <c r="BT520" s="11" t="str">
        <f t="shared" si="1013"/>
        <v>0</v>
      </c>
      <c r="BU520" s="12">
        <f t="shared" si="943"/>
        <v>1</v>
      </c>
      <c r="BV520" s="12">
        <f t="shared" si="944"/>
        <v>0</v>
      </c>
      <c r="BW520" s="12">
        <f t="shared" si="1022"/>
        <v>1</v>
      </c>
      <c r="BX520" s="12">
        <f t="shared" si="945"/>
        <v>1</v>
      </c>
      <c r="BY520" s="11">
        <f t="shared" si="946"/>
        <v>1</v>
      </c>
      <c r="BZ520" s="11">
        <f t="shared" si="1014"/>
        <v>1</v>
      </c>
      <c r="CA520" s="11">
        <f t="shared" si="1015"/>
        <v>64</v>
      </c>
      <c r="CB520" s="11">
        <f t="shared" si="1016"/>
        <v>2016</v>
      </c>
      <c r="CC520" s="11">
        <f t="shared" si="1017"/>
        <v>1</v>
      </c>
      <c r="CD520" s="11" t="str">
        <f t="shared" si="1018"/>
        <v>No</v>
      </c>
      <c r="CE520" s="11">
        <f t="shared" si="947"/>
        <v>0</v>
      </c>
      <c r="CF520" s="11">
        <f t="shared" si="948"/>
        <v>0</v>
      </c>
      <c r="CG520" s="11">
        <f t="shared" si="949"/>
        <v>1</v>
      </c>
      <c r="CH520" s="11">
        <f t="shared" si="950"/>
        <v>0</v>
      </c>
      <c r="CI520" s="11">
        <f t="shared" si="1019"/>
        <v>1</v>
      </c>
      <c r="CJ520" s="11">
        <f t="shared" si="1020"/>
        <v>1</v>
      </c>
    </row>
    <row r="521" spans="1:88" x14ac:dyDescent="0.3">
      <c r="A521" s="11">
        <f t="shared" si="951"/>
        <v>2017</v>
      </c>
      <c r="B521" s="11" t="str">
        <f t="shared" si="952"/>
        <v>03-01-2015 01:51:38 CET</v>
      </c>
      <c r="C521" s="11" t="str">
        <f t="shared" si="953"/>
        <v>Rwanda</v>
      </c>
      <c r="D521" s="11" t="str">
        <f t="shared" si="954"/>
        <v>Rulindo</v>
      </c>
      <c r="E521" s="11" t="str">
        <f t="shared" si="955"/>
        <v>Tumba</v>
      </c>
      <c r="F521" s="11" t="str">
        <f t="shared" si="956"/>
        <v>Nyirabirori</v>
      </c>
      <c r="G521" s="11" t="str">
        <f t="shared" si="957"/>
        <v>Murambi</v>
      </c>
      <c r="H521" s="11" t="str">
        <f t="shared" si="958"/>
        <v/>
      </c>
      <c r="I521" s="11" t="str">
        <f t="shared" si="959"/>
        <v/>
      </c>
      <c r="J521" s="11" t="str">
        <f t="shared" si="960"/>
        <v>Water point near TCT/Nyirambuga pumping</v>
      </c>
      <c r="K521" s="11">
        <f t="shared" si="961"/>
        <v>174</v>
      </c>
      <c r="L521" s="11">
        <f t="shared" si="1023"/>
        <v>30604</v>
      </c>
      <c r="M521" s="11">
        <f t="shared" si="1024"/>
        <v>1</v>
      </c>
      <c r="N521" s="11">
        <f t="shared" ref="N521:N584" si="1025">L521/M521</f>
        <v>30604</v>
      </c>
      <c r="O521" s="11">
        <f t="shared" si="962"/>
        <v>174</v>
      </c>
      <c r="P521" s="11" t="str">
        <f t="shared" si="963"/>
        <v xml:space="preserve"> </v>
      </c>
      <c r="Q521" s="13">
        <f t="shared" ref="Q521:Q584" si="1026">IFERROR(O521/K521," ")</f>
        <v>1</v>
      </c>
      <c r="R521" s="11">
        <f t="shared" ref="R521:R584" si="1027">IF(Q521=" ",0,IF(Q521&gt;=95%,1,0))</f>
        <v>1</v>
      </c>
      <c r="S521" s="11">
        <f t="shared" si="964"/>
        <v>0</v>
      </c>
      <c r="T521" s="11">
        <f t="shared" si="965"/>
        <v>1</v>
      </c>
      <c r="U521" s="11" t="str">
        <f t="shared" si="966"/>
        <v>Piped Network With Pump</v>
      </c>
      <c r="V521" s="11">
        <f t="shared" si="967"/>
        <v>2012</v>
      </c>
      <c r="W521" s="11" t="str">
        <f t="shared" si="968"/>
        <v>Governement (District, Wasac) And Water For People</v>
      </c>
      <c r="X521" s="11" t="str">
        <f t="shared" si="969"/>
        <v>Spring</v>
      </c>
      <c r="Y521" s="11">
        <f t="shared" si="970"/>
        <v>11</v>
      </c>
      <c r="Z521" s="11">
        <f t="shared" si="971"/>
        <v>1</v>
      </c>
      <c r="AA521" s="11">
        <f t="shared" si="972"/>
        <v>0</v>
      </c>
      <c r="AB521" s="11" t="str">
        <f t="shared" si="973"/>
        <v/>
      </c>
      <c r="AC521" s="11" t="str">
        <f t="shared" si="974"/>
        <v xml:space="preserve"> </v>
      </c>
      <c r="AD521" s="11" t="str">
        <f t="shared" si="975"/>
        <v xml:space="preserve"> </v>
      </c>
      <c r="AE521" s="11" t="str">
        <f t="shared" si="976"/>
        <v xml:space="preserve"> </v>
      </c>
      <c r="AF521" s="11">
        <f t="shared" si="977"/>
        <v>4</v>
      </c>
      <c r="AG521" s="12">
        <f t="shared" ref="AG521:AG584" si="1028">IFERROR((20/AF521)*86400," ")</f>
        <v>432000</v>
      </c>
      <c r="AH521" s="12">
        <f t="shared" ref="AH521:AH584" si="1029">IFERROR((AG521/(O521*5))," ")</f>
        <v>496.55172413793105</v>
      </c>
      <c r="AI521" s="11">
        <f t="shared" ref="AI521:AI584" si="1030">IF(AH521=" ",0,IF(AH521&gt;=Gov_Standards_Quantity,1,0))</f>
        <v>1</v>
      </c>
      <c r="AJ521" s="11">
        <f t="shared" si="978"/>
        <v>0</v>
      </c>
      <c r="AK521" s="11" t="str">
        <f t="shared" si="979"/>
        <v xml:space="preserve"> </v>
      </c>
      <c r="AL521" s="11" t="str">
        <f t="shared" si="980"/>
        <v xml:space="preserve"> </v>
      </c>
      <c r="AM521" s="11" t="str">
        <f t="shared" si="981"/>
        <v xml:space="preserve"> </v>
      </c>
      <c r="AN521" s="11" t="str">
        <f t="shared" si="982"/>
        <v xml:space="preserve"> </v>
      </c>
      <c r="AO521" s="11">
        <f t="shared" si="983"/>
        <v>1</v>
      </c>
      <c r="AP521" s="11">
        <f t="shared" si="984"/>
        <v>1</v>
      </c>
      <c r="AQ521" s="11">
        <f t="shared" si="985"/>
        <v>2015</v>
      </c>
      <c r="AR521" s="11">
        <f t="shared" si="986"/>
        <v>1</v>
      </c>
      <c r="AS521" s="11">
        <f t="shared" si="987"/>
        <v>1</v>
      </c>
      <c r="AT521" s="11">
        <f t="shared" si="988"/>
        <v>1</v>
      </c>
      <c r="AU521" s="11" t="str">
        <f t="shared" si="989"/>
        <v>Distribution Chamber</v>
      </c>
      <c r="AV521" s="11">
        <f t="shared" si="990"/>
        <v>2015</v>
      </c>
      <c r="AW521" s="11">
        <f t="shared" si="991"/>
        <v>1</v>
      </c>
      <c r="AX521" s="11">
        <f t="shared" si="992"/>
        <v>1</v>
      </c>
      <c r="AY521" s="11">
        <f t="shared" si="993"/>
        <v>2</v>
      </c>
      <c r="AZ521" s="11">
        <f t="shared" si="994"/>
        <v>2015</v>
      </c>
      <c r="BA521" s="11">
        <f t="shared" si="995"/>
        <v>1</v>
      </c>
      <c r="BB521" s="11">
        <f t="shared" si="996"/>
        <v>1000</v>
      </c>
      <c r="BC521" s="11">
        <f t="shared" si="997"/>
        <v>0</v>
      </c>
      <c r="BD521" s="11" t="str">
        <f t="shared" si="998"/>
        <v xml:space="preserve"> </v>
      </c>
      <c r="BE521" s="11" t="str">
        <f t="shared" si="999"/>
        <v xml:space="preserve"> </v>
      </c>
      <c r="BF521" s="11" t="str">
        <f t="shared" si="1000"/>
        <v xml:space="preserve"> </v>
      </c>
      <c r="BG521" s="11" t="str">
        <f t="shared" si="1021"/>
        <v xml:space="preserve"> </v>
      </c>
      <c r="BH521" s="11" t="str">
        <f t="shared" si="1001"/>
        <v xml:space="preserve"> </v>
      </c>
      <c r="BI521" s="11" t="str">
        <f t="shared" si="1002"/>
        <v xml:space="preserve"> </v>
      </c>
      <c r="BJ521" s="11">
        <f t="shared" si="1003"/>
        <v>0</v>
      </c>
      <c r="BK521" s="11" t="str">
        <f t="shared" si="1004"/>
        <v/>
      </c>
      <c r="BL521" s="11" t="str">
        <f t="shared" si="1005"/>
        <v xml:space="preserve"> </v>
      </c>
      <c r="BM521" s="11" t="str">
        <f t="shared" si="1006"/>
        <v xml:space="preserve"> </v>
      </c>
      <c r="BN521" s="11" t="str">
        <f t="shared" si="1007"/>
        <v xml:space="preserve"> </v>
      </c>
      <c r="BO521" s="11" t="str">
        <f t="shared" si="1008"/>
        <v xml:space="preserve"> </v>
      </c>
      <c r="BP521" s="11" t="str">
        <f t="shared" si="1009"/>
        <v xml:space="preserve"> </v>
      </c>
      <c r="BQ521" s="11" t="str">
        <f t="shared" si="1010"/>
        <v>0</v>
      </c>
      <c r="BR521" s="25">
        <f t="shared" si="1011"/>
        <v>0</v>
      </c>
      <c r="BS521" s="11" t="str">
        <f t="shared" si="1012"/>
        <v>Not Present</v>
      </c>
      <c r="BT521" s="11" t="str">
        <f t="shared" si="1013"/>
        <v>0</v>
      </c>
      <c r="BU521" s="12">
        <f t="shared" ref="BU521:BU584" si="1031">IF(BQ521="0",1,0)</f>
        <v>1</v>
      </c>
      <c r="BV521" s="12">
        <f t="shared" ref="BV521:BV584" si="1032">IF(BR521="",0,IF(AND(BR521&gt;=0,BR521&lt;=0.5),0,1))</f>
        <v>0</v>
      </c>
      <c r="BW521" s="12">
        <f t="shared" si="1022"/>
        <v>1</v>
      </c>
      <c r="BX521" s="12">
        <f t="shared" ref="BX521:BX584" si="1033">IF(OR(BT521="5",BT521="4",BT521="3",BT521="2",BT521="1",BT521="0"),1,0)</f>
        <v>1</v>
      </c>
      <c r="BY521" s="11">
        <f t="shared" ref="BY521:BY584" si="1034">IF(AND(BW521=1,BX521=1),1,(IF(AND(BU521=1,BX521=1),1,(IF(AND(BV521=1,BX521=1),1,0)))))</f>
        <v>1</v>
      </c>
      <c r="BZ521" s="11">
        <f t="shared" si="1014"/>
        <v>1</v>
      </c>
      <c r="CA521" s="11">
        <f t="shared" si="1015"/>
        <v>2</v>
      </c>
      <c r="CB521" s="11">
        <f t="shared" si="1016"/>
        <v>2015</v>
      </c>
      <c r="CC521" s="11">
        <f t="shared" si="1017"/>
        <v>1</v>
      </c>
      <c r="CD521" s="11" t="str">
        <f t="shared" si="1018"/>
        <v>No</v>
      </c>
      <c r="CE521" s="11">
        <f t="shared" ref="CE521:CE584" si="1035">IF(CD521=" "," ",Number_Times_Broken)</f>
        <v>0</v>
      </c>
      <c r="CF521" s="11">
        <f t="shared" ref="CF521:CF584" si="1036">IF(CD521=" "," ",Number__Of_Days_Broken)</f>
        <v>0</v>
      </c>
      <c r="CG521" s="11">
        <f t="shared" ref="CG521:CG584" si="1037">IF(OR(CE521&gt;12,CF521&gt;1),0,1)</f>
        <v>1</v>
      </c>
      <c r="CH521" s="11">
        <f t="shared" ref="CH521:CH584" si="1038">IFERROR((CE521*CF521)," ")</f>
        <v>0</v>
      </c>
      <c r="CI521" s="11">
        <f t="shared" si="1019"/>
        <v>1</v>
      </c>
      <c r="CJ521" s="11">
        <f t="shared" si="1020"/>
        <v>1</v>
      </c>
    </row>
    <row r="522" spans="1:88" x14ac:dyDescent="0.3">
      <c r="A522" s="11">
        <f t="shared" si="951"/>
        <v>2017</v>
      </c>
      <c r="B522" s="11" t="str">
        <f t="shared" si="952"/>
        <v>23-03-2017 06:29:52 CET</v>
      </c>
      <c r="C522" s="11" t="str">
        <f t="shared" si="953"/>
        <v>Rwanda</v>
      </c>
      <c r="D522" s="11" t="str">
        <f t="shared" si="954"/>
        <v>Rulindo</v>
      </c>
      <c r="E522" s="11" t="str">
        <f t="shared" si="955"/>
        <v>Kinihira</v>
      </c>
      <c r="F522" s="11" t="str">
        <f t="shared" si="956"/>
        <v>Marembo</v>
      </c>
      <c r="G522" s="11" t="str">
        <f t="shared" si="957"/>
        <v>Cyogo</v>
      </c>
      <c r="H522" s="11" t="str">
        <f t="shared" si="958"/>
        <v/>
      </c>
      <c r="I522" s="11" t="str">
        <f t="shared" si="959"/>
        <v/>
      </c>
      <c r="J522" s="11" t="str">
        <f t="shared" si="960"/>
        <v>Nyamagana-Kinihira</v>
      </c>
      <c r="K522" s="11">
        <f t="shared" si="961"/>
        <v>420</v>
      </c>
      <c r="L522" s="11">
        <f t="shared" si="1023"/>
        <v>0</v>
      </c>
      <c r="M522" s="11">
        <f t="shared" si="1024"/>
        <v>15</v>
      </c>
      <c r="N522" s="11">
        <f t="shared" si="1025"/>
        <v>0</v>
      </c>
      <c r="O522" s="11">
        <f t="shared" si="962"/>
        <v>420</v>
      </c>
      <c r="P522" s="11" t="str">
        <f t="shared" si="963"/>
        <v xml:space="preserve"> </v>
      </c>
      <c r="Q522" s="13">
        <f t="shared" si="1026"/>
        <v>1</v>
      </c>
      <c r="R522" s="11">
        <f t="shared" si="1027"/>
        <v>1</v>
      </c>
      <c r="S522" s="11">
        <f t="shared" si="964"/>
        <v>1</v>
      </c>
      <c r="T522" s="11">
        <f t="shared" si="965"/>
        <v>1</v>
      </c>
      <c r="U522" s="11" t="str">
        <f t="shared" si="966"/>
        <v>Piped Network With Pump</v>
      </c>
      <c r="V522" s="11">
        <f t="shared" si="967"/>
        <v>2015</v>
      </c>
      <c r="W522" s="11" t="str">
        <f t="shared" si="968"/>
        <v>Governement (District, Wasac) And Water For People</v>
      </c>
      <c r="X522" s="11" t="str">
        <f t="shared" si="969"/>
        <v>Spring</v>
      </c>
      <c r="Y522" s="11">
        <f t="shared" si="970"/>
        <v>2</v>
      </c>
      <c r="Z522" s="11">
        <f t="shared" si="971"/>
        <v>1</v>
      </c>
      <c r="AA522" s="11">
        <f t="shared" si="972"/>
        <v>1</v>
      </c>
      <c r="AB522" s="11" t="str">
        <f t="shared" si="973"/>
        <v>"Springbox" --Intake Structure At A Spring</v>
      </c>
      <c r="AC522" s="11">
        <f t="shared" si="974"/>
        <v>1</v>
      </c>
      <c r="AD522" s="11">
        <f t="shared" si="975"/>
        <v>2015</v>
      </c>
      <c r="AE522" s="11">
        <f t="shared" si="976"/>
        <v>1</v>
      </c>
      <c r="AF522" s="11">
        <f t="shared" si="977"/>
        <v>5</v>
      </c>
      <c r="AG522" s="12">
        <f t="shared" si="1028"/>
        <v>345600</v>
      </c>
      <c r="AH522" s="12">
        <f t="shared" si="1029"/>
        <v>164.57142857142858</v>
      </c>
      <c r="AI522" s="11">
        <f t="shared" si="1030"/>
        <v>1</v>
      </c>
      <c r="AJ522" s="11">
        <f t="shared" si="978"/>
        <v>1</v>
      </c>
      <c r="AK522" s="11">
        <f t="shared" si="979"/>
        <v>1</v>
      </c>
      <c r="AL522" s="11">
        <f t="shared" si="980"/>
        <v>2015</v>
      </c>
      <c r="AM522" s="11">
        <f t="shared" si="981"/>
        <v>1</v>
      </c>
      <c r="AN522" s="11">
        <f t="shared" si="982"/>
        <v>1000</v>
      </c>
      <c r="AO522" s="11">
        <f t="shared" si="983"/>
        <v>1</v>
      </c>
      <c r="AP522" s="11">
        <f t="shared" si="984"/>
        <v>7</v>
      </c>
      <c r="AQ522" s="11">
        <f t="shared" si="985"/>
        <v>2015</v>
      </c>
      <c r="AR522" s="11">
        <f t="shared" si="986"/>
        <v>1</v>
      </c>
      <c r="AS522" s="11">
        <f t="shared" si="987"/>
        <v>1</v>
      </c>
      <c r="AT522" s="11">
        <f t="shared" si="988"/>
        <v>8</v>
      </c>
      <c r="AU522" s="11" t="str">
        <f t="shared" si="989"/>
        <v>Distribution Chamber|Ventouse, Washout</v>
      </c>
      <c r="AV522" s="11">
        <f t="shared" si="990"/>
        <v>2015</v>
      </c>
      <c r="AW522" s="11">
        <f t="shared" si="991"/>
        <v>1</v>
      </c>
      <c r="AX522" s="11">
        <f t="shared" si="992"/>
        <v>1</v>
      </c>
      <c r="AY522" s="11">
        <f t="shared" si="993"/>
        <v>3</v>
      </c>
      <c r="AZ522" s="11">
        <f t="shared" si="994"/>
        <v>2015</v>
      </c>
      <c r="BA522" s="11">
        <f t="shared" si="995"/>
        <v>1</v>
      </c>
      <c r="BB522" s="11">
        <f t="shared" si="996"/>
        <v>6000</v>
      </c>
      <c r="BC522" s="11">
        <f t="shared" si="997"/>
        <v>1</v>
      </c>
      <c r="BD522" s="11">
        <f t="shared" si="998"/>
        <v>2</v>
      </c>
      <c r="BE522" s="11">
        <f t="shared" si="999"/>
        <v>2015</v>
      </c>
      <c r="BF522" s="11">
        <f t="shared" si="1000"/>
        <v>1</v>
      </c>
      <c r="BG522" s="11">
        <f t="shared" si="1021"/>
        <v>1</v>
      </c>
      <c r="BH522" s="11">
        <f t="shared" si="1001"/>
        <v>2015</v>
      </c>
      <c r="BI522" s="11">
        <f t="shared" si="1002"/>
        <v>1</v>
      </c>
      <c r="BJ522" s="11">
        <f t="shared" si="1003"/>
        <v>0</v>
      </c>
      <c r="BK522" s="11" t="str">
        <f t="shared" si="1004"/>
        <v/>
      </c>
      <c r="BL522" s="11" t="str">
        <f t="shared" si="1005"/>
        <v xml:space="preserve"> </v>
      </c>
      <c r="BM522" s="11" t="str">
        <f t="shared" si="1006"/>
        <v xml:space="preserve"> </v>
      </c>
      <c r="BN522" s="11" t="str">
        <f t="shared" si="1007"/>
        <v xml:space="preserve"> </v>
      </c>
      <c r="BO522" s="11" t="str">
        <f t="shared" si="1008"/>
        <v xml:space="preserve"> </v>
      </c>
      <c r="BP522" s="11" t="str">
        <f t="shared" si="1009"/>
        <v xml:space="preserve"> </v>
      </c>
      <c r="BQ522" s="11" t="str">
        <f t="shared" si="1010"/>
        <v>0</v>
      </c>
      <c r="BR522" s="25">
        <f t="shared" si="1011"/>
        <v>0</v>
      </c>
      <c r="BS522" s="11" t="str">
        <f t="shared" si="1012"/>
        <v>Not Present</v>
      </c>
      <c r="BT522" s="11" t="str">
        <f t="shared" si="1013"/>
        <v>0</v>
      </c>
      <c r="BU522" s="12">
        <f t="shared" si="1031"/>
        <v>1</v>
      </c>
      <c r="BV522" s="12">
        <f t="shared" si="1032"/>
        <v>0</v>
      </c>
      <c r="BW522" s="12">
        <f t="shared" si="1022"/>
        <v>1</v>
      </c>
      <c r="BX522" s="12">
        <f t="shared" si="1033"/>
        <v>1</v>
      </c>
      <c r="BY522" s="11">
        <f t="shared" si="1034"/>
        <v>1</v>
      </c>
      <c r="BZ522" s="11">
        <f t="shared" si="1014"/>
        <v>1</v>
      </c>
      <c r="CA522" s="11">
        <f t="shared" si="1015"/>
        <v>3</v>
      </c>
      <c r="CB522" s="11">
        <f t="shared" si="1016"/>
        <v>2015</v>
      </c>
      <c r="CC522" s="11">
        <f t="shared" si="1017"/>
        <v>1</v>
      </c>
      <c r="CD522" s="11" t="str">
        <f t="shared" si="1018"/>
        <v>No</v>
      </c>
      <c r="CE522" s="11">
        <f t="shared" si="1035"/>
        <v>0</v>
      </c>
      <c r="CF522" s="11">
        <f t="shared" si="1036"/>
        <v>0</v>
      </c>
      <c r="CG522" s="11">
        <f t="shared" si="1037"/>
        <v>1</v>
      </c>
      <c r="CH522" s="11">
        <f t="shared" si="1038"/>
        <v>0</v>
      </c>
      <c r="CI522" s="11">
        <f t="shared" si="1019"/>
        <v>1</v>
      </c>
      <c r="CJ522" s="11">
        <f t="shared" si="1020"/>
        <v>1</v>
      </c>
    </row>
    <row r="523" spans="1:88" x14ac:dyDescent="0.3">
      <c r="A523" s="11">
        <f t="shared" si="951"/>
        <v>2017</v>
      </c>
      <c r="B523" s="11" t="str">
        <f t="shared" si="952"/>
        <v>03-01-2015 02:23:33 CET</v>
      </c>
      <c r="C523" s="11" t="str">
        <f t="shared" si="953"/>
        <v>Rwanda</v>
      </c>
      <c r="D523" s="11" t="str">
        <f t="shared" si="954"/>
        <v>Rulindo</v>
      </c>
      <c r="E523" s="11" t="str">
        <f t="shared" si="955"/>
        <v>Tumba</v>
      </c>
      <c r="F523" s="11" t="str">
        <f t="shared" si="956"/>
        <v>Barari</v>
      </c>
      <c r="G523" s="11" t="str">
        <f t="shared" si="957"/>
        <v>Gaseke</v>
      </c>
      <c r="H523" s="11" t="str">
        <f t="shared" si="958"/>
        <v/>
      </c>
      <c r="I523" s="11" t="str">
        <f t="shared" si="959"/>
        <v/>
      </c>
      <c r="J523" s="11" t="str">
        <f t="shared" si="960"/>
        <v>Gaseke center water point/Nyirambuga pumping</v>
      </c>
      <c r="K523" s="11">
        <f t="shared" si="961"/>
        <v>149</v>
      </c>
      <c r="L523" s="11">
        <f t="shared" si="1023"/>
        <v>30604</v>
      </c>
      <c r="M523" s="11">
        <f t="shared" si="1024"/>
        <v>1</v>
      </c>
      <c r="N523" s="11">
        <f t="shared" si="1025"/>
        <v>30604</v>
      </c>
      <c r="O523" s="11">
        <f t="shared" si="962"/>
        <v>149</v>
      </c>
      <c r="P523" s="11" t="str">
        <f t="shared" si="963"/>
        <v xml:space="preserve"> </v>
      </c>
      <c r="Q523" s="13">
        <f t="shared" si="1026"/>
        <v>1</v>
      </c>
      <c r="R523" s="11">
        <f t="shared" si="1027"/>
        <v>1</v>
      </c>
      <c r="S523" s="11">
        <f t="shared" si="964"/>
        <v>0</v>
      </c>
      <c r="T523" s="11">
        <f t="shared" si="965"/>
        <v>1</v>
      </c>
      <c r="U523" s="11" t="str">
        <f t="shared" si="966"/>
        <v>Piped Network With Pump</v>
      </c>
      <c r="V523" s="11">
        <f t="shared" si="967"/>
        <v>2017</v>
      </c>
      <c r="W523" s="11" t="str">
        <f t="shared" si="968"/>
        <v>Governement (District, Wasac) And Water For People</v>
      </c>
      <c r="X523" s="11" t="str">
        <f t="shared" si="969"/>
        <v>Spring</v>
      </c>
      <c r="Y523" s="11">
        <f t="shared" si="970"/>
        <v>11</v>
      </c>
      <c r="Z523" s="11">
        <f t="shared" si="971"/>
        <v>1</v>
      </c>
      <c r="AA523" s="11">
        <f t="shared" si="972"/>
        <v>0</v>
      </c>
      <c r="AB523" s="11" t="str">
        <f t="shared" si="973"/>
        <v/>
      </c>
      <c r="AC523" s="11" t="str">
        <f t="shared" si="974"/>
        <v xml:space="preserve"> </v>
      </c>
      <c r="AD523" s="11" t="str">
        <f t="shared" si="975"/>
        <v xml:space="preserve"> </v>
      </c>
      <c r="AE523" s="11" t="str">
        <f t="shared" si="976"/>
        <v xml:space="preserve"> </v>
      </c>
      <c r="AF523" s="11">
        <f t="shared" si="977"/>
        <v>4</v>
      </c>
      <c r="AG523" s="12">
        <f t="shared" si="1028"/>
        <v>432000</v>
      </c>
      <c r="AH523" s="12">
        <f t="shared" si="1029"/>
        <v>579.86577181208054</v>
      </c>
      <c r="AI523" s="11">
        <f t="shared" si="1030"/>
        <v>1</v>
      </c>
      <c r="AJ523" s="11">
        <f t="shared" si="978"/>
        <v>0</v>
      </c>
      <c r="AK523" s="11" t="str">
        <f t="shared" si="979"/>
        <v xml:space="preserve"> </v>
      </c>
      <c r="AL523" s="11" t="str">
        <f t="shared" si="980"/>
        <v xml:space="preserve"> </v>
      </c>
      <c r="AM523" s="11" t="str">
        <f t="shared" si="981"/>
        <v xml:space="preserve"> </v>
      </c>
      <c r="AN523" s="11" t="str">
        <f t="shared" si="982"/>
        <v xml:space="preserve"> </v>
      </c>
      <c r="AO523" s="11">
        <f t="shared" si="983"/>
        <v>0</v>
      </c>
      <c r="AP523" s="11" t="str">
        <f t="shared" si="984"/>
        <v xml:space="preserve"> </v>
      </c>
      <c r="AQ523" s="11" t="str">
        <f t="shared" si="985"/>
        <v xml:space="preserve"> </v>
      </c>
      <c r="AR523" s="11" t="str">
        <f t="shared" si="986"/>
        <v xml:space="preserve"> </v>
      </c>
      <c r="AS523" s="11">
        <f t="shared" si="987"/>
        <v>0</v>
      </c>
      <c r="AT523" s="11" t="str">
        <f t="shared" si="988"/>
        <v xml:space="preserve"> </v>
      </c>
      <c r="AU523" s="11" t="str">
        <f t="shared" si="989"/>
        <v/>
      </c>
      <c r="AV523" s="11" t="str">
        <f t="shared" si="990"/>
        <v xml:space="preserve"> </v>
      </c>
      <c r="AW523" s="11" t="str">
        <f t="shared" si="991"/>
        <v xml:space="preserve"> </v>
      </c>
      <c r="AX523" s="11">
        <f t="shared" si="992"/>
        <v>0</v>
      </c>
      <c r="AY523" s="11" t="str">
        <f t="shared" si="993"/>
        <v xml:space="preserve"> </v>
      </c>
      <c r="AZ523" s="11" t="str">
        <f t="shared" si="994"/>
        <v xml:space="preserve"> </v>
      </c>
      <c r="BA523" s="11" t="str">
        <f t="shared" si="995"/>
        <v xml:space="preserve"> </v>
      </c>
      <c r="BB523" s="11" t="str">
        <f t="shared" si="996"/>
        <v xml:space="preserve"> </v>
      </c>
      <c r="BC523" s="11">
        <f t="shared" si="997"/>
        <v>0</v>
      </c>
      <c r="BD523" s="11" t="str">
        <f t="shared" si="998"/>
        <v xml:space="preserve"> </v>
      </c>
      <c r="BE523" s="11" t="str">
        <f t="shared" si="999"/>
        <v xml:space="preserve"> </v>
      </c>
      <c r="BF523" s="11" t="str">
        <f t="shared" si="1000"/>
        <v xml:space="preserve"> </v>
      </c>
      <c r="BG523" s="11" t="str">
        <f t="shared" si="1021"/>
        <v xml:space="preserve"> </v>
      </c>
      <c r="BH523" s="11" t="str">
        <f t="shared" si="1001"/>
        <v xml:space="preserve"> </v>
      </c>
      <c r="BI523" s="11" t="str">
        <f t="shared" si="1002"/>
        <v xml:space="preserve"> </v>
      </c>
      <c r="BJ523" s="11">
        <f t="shared" si="1003"/>
        <v>0</v>
      </c>
      <c r="BK523" s="11" t="str">
        <f t="shared" si="1004"/>
        <v/>
      </c>
      <c r="BL523" s="11" t="str">
        <f t="shared" si="1005"/>
        <v xml:space="preserve"> </v>
      </c>
      <c r="BM523" s="11" t="str">
        <f t="shared" si="1006"/>
        <v xml:space="preserve"> </v>
      </c>
      <c r="BN523" s="11" t="str">
        <f t="shared" si="1007"/>
        <v xml:space="preserve"> </v>
      </c>
      <c r="BO523" s="11" t="str">
        <f t="shared" si="1008"/>
        <v xml:space="preserve"> </v>
      </c>
      <c r="BP523" s="11" t="str">
        <f t="shared" si="1009"/>
        <v xml:space="preserve"> </v>
      </c>
      <c r="BQ523" s="11" t="str">
        <f t="shared" si="1010"/>
        <v>0</v>
      </c>
      <c r="BR523" s="25">
        <f t="shared" si="1011"/>
        <v>0</v>
      </c>
      <c r="BS523" s="11" t="str">
        <f t="shared" si="1012"/>
        <v>Not Present</v>
      </c>
      <c r="BT523" s="11" t="str">
        <f t="shared" si="1013"/>
        <v>0</v>
      </c>
      <c r="BU523" s="12">
        <f t="shared" si="1031"/>
        <v>1</v>
      </c>
      <c r="BV523" s="12">
        <f t="shared" si="1032"/>
        <v>0</v>
      </c>
      <c r="BW523" s="12">
        <f t="shared" si="1022"/>
        <v>1</v>
      </c>
      <c r="BX523" s="12">
        <f t="shared" si="1033"/>
        <v>1</v>
      </c>
      <c r="BY523" s="11">
        <f t="shared" si="1034"/>
        <v>1</v>
      </c>
      <c r="BZ523" s="11">
        <f t="shared" si="1014"/>
        <v>1</v>
      </c>
      <c r="CA523" s="11">
        <f t="shared" si="1015"/>
        <v>2</v>
      </c>
      <c r="CB523" s="11">
        <f t="shared" si="1016"/>
        <v>2017</v>
      </c>
      <c r="CC523" s="11">
        <f t="shared" si="1017"/>
        <v>1</v>
      </c>
      <c r="CD523" s="11" t="str">
        <f t="shared" si="1018"/>
        <v>No</v>
      </c>
      <c r="CE523" s="11">
        <f t="shared" si="1035"/>
        <v>0</v>
      </c>
      <c r="CF523" s="11">
        <f t="shared" si="1036"/>
        <v>0</v>
      </c>
      <c r="CG523" s="11">
        <f t="shared" si="1037"/>
        <v>1</v>
      </c>
      <c r="CH523" s="11">
        <f t="shared" si="1038"/>
        <v>0</v>
      </c>
      <c r="CI523" s="11">
        <f t="shared" si="1019"/>
        <v>0</v>
      </c>
      <c r="CJ523" s="11">
        <f t="shared" si="1020"/>
        <v>3</v>
      </c>
    </row>
    <row r="524" spans="1:88" x14ac:dyDescent="0.3">
      <c r="A524" s="11">
        <f t="shared" si="951"/>
        <v>2017</v>
      </c>
      <c r="B524" s="11" t="str">
        <f t="shared" si="952"/>
        <v>15-03-2017 08:04:48 CET</v>
      </c>
      <c r="C524" s="11" t="str">
        <f t="shared" si="953"/>
        <v>Rwanda</v>
      </c>
      <c r="D524" s="11" t="str">
        <f t="shared" si="954"/>
        <v>Rulindo</v>
      </c>
      <c r="E524" s="11" t="str">
        <f t="shared" si="955"/>
        <v>Base</v>
      </c>
      <c r="F524" s="11" t="str">
        <f t="shared" si="956"/>
        <v>Cyohoha</v>
      </c>
      <c r="G524" s="11" t="str">
        <f t="shared" si="957"/>
        <v>Mushongi</v>
      </c>
      <c r="H524" s="11" t="str">
        <f t="shared" si="958"/>
        <v/>
      </c>
      <c r="I524" s="11" t="str">
        <f t="shared" si="959"/>
        <v/>
      </c>
      <c r="J524" s="11" t="str">
        <f t="shared" si="960"/>
        <v>Gihanga</v>
      </c>
      <c r="K524" s="11">
        <f t="shared" si="961"/>
        <v>214</v>
      </c>
      <c r="L524" s="11">
        <f t="shared" si="1023"/>
        <v>2456</v>
      </c>
      <c r="M524" s="11">
        <f t="shared" si="1024"/>
        <v>10</v>
      </c>
      <c r="N524" s="11">
        <f t="shared" si="1025"/>
        <v>245.6</v>
      </c>
      <c r="O524" s="11">
        <f t="shared" si="962"/>
        <v>185</v>
      </c>
      <c r="P524" s="11">
        <f t="shared" si="963"/>
        <v>29</v>
      </c>
      <c r="Q524" s="13">
        <f t="shared" si="1026"/>
        <v>0.86448598130841126</v>
      </c>
      <c r="R524" s="11">
        <f t="shared" si="1027"/>
        <v>0</v>
      </c>
      <c r="S524" s="11">
        <f t="shared" si="964"/>
        <v>1</v>
      </c>
      <c r="T524" s="11">
        <f t="shared" si="965"/>
        <v>1</v>
      </c>
      <c r="U524" s="11" t="str">
        <f t="shared" si="966"/>
        <v>Piped Network -- Gravity Only</v>
      </c>
      <c r="V524" s="11">
        <f t="shared" si="967"/>
        <v>2017</v>
      </c>
      <c r="W524" s="11" t="str">
        <f t="shared" si="968"/>
        <v>Governement (District, Wasac) And Water For People</v>
      </c>
      <c r="X524" s="11" t="str">
        <f t="shared" si="969"/>
        <v>Spring</v>
      </c>
      <c r="Y524" s="11">
        <f t="shared" si="970"/>
        <v>1</v>
      </c>
      <c r="Z524" s="11">
        <f t="shared" si="971"/>
        <v>1</v>
      </c>
      <c r="AA524" s="11">
        <f t="shared" si="972"/>
        <v>1</v>
      </c>
      <c r="AB524" s="11" t="str">
        <f t="shared" si="973"/>
        <v>"Springbox" --Intake Structure At A Spring</v>
      </c>
      <c r="AC524" s="11">
        <f t="shared" si="974"/>
        <v>1</v>
      </c>
      <c r="AD524" s="11">
        <f t="shared" si="975"/>
        <v>2016</v>
      </c>
      <c r="AE524" s="11">
        <f t="shared" si="976"/>
        <v>1</v>
      </c>
      <c r="AF524" s="11">
        <f t="shared" si="977"/>
        <v>15</v>
      </c>
      <c r="AG524" s="12">
        <f t="shared" si="1028"/>
        <v>115200</v>
      </c>
      <c r="AH524" s="12">
        <f t="shared" si="1029"/>
        <v>124.54054054054055</v>
      </c>
      <c r="AI524" s="11">
        <f t="shared" si="1030"/>
        <v>1</v>
      </c>
      <c r="AJ524" s="11">
        <f t="shared" si="978"/>
        <v>1</v>
      </c>
      <c r="AK524" s="11">
        <f t="shared" si="979"/>
        <v>2</v>
      </c>
      <c r="AL524" s="11">
        <f t="shared" si="980"/>
        <v>2016</v>
      </c>
      <c r="AM524" s="11">
        <f t="shared" si="981"/>
        <v>2</v>
      </c>
      <c r="AN524" s="11">
        <f t="shared" si="982"/>
        <v>7200</v>
      </c>
      <c r="AO524" s="11">
        <f t="shared" si="983"/>
        <v>1</v>
      </c>
      <c r="AP524" s="11">
        <f t="shared" si="984"/>
        <v>6</v>
      </c>
      <c r="AQ524" s="11">
        <f t="shared" si="985"/>
        <v>2016</v>
      </c>
      <c r="AR524" s="11">
        <f t="shared" si="986"/>
        <v>1</v>
      </c>
      <c r="AS524" s="11">
        <f t="shared" si="987"/>
        <v>0</v>
      </c>
      <c r="AT524" s="11" t="str">
        <f t="shared" si="988"/>
        <v xml:space="preserve"> </v>
      </c>
      <c r="AU524" s="11" t="str">
        <f t="shared" si="989"/>
        <v/>
      </c>
      <c r="AV524" s="11" t="str">
        <f t="shared" si="990"/>
        <v xml:space="preserve"> </v>
      </c>
      <c r="AW524" s="11" t="str">
        <f t="shared" si="991"/>
        <v xml:space="preserve"> </v>
      </c>
      <c r="AX524" s="11">
        <f t="shared" si="992"/>
        <v>0</v>
      </c>
      <c r="AY524" s="11" t="str">
        <f t="shared" si="993"/>
        <v xml:space="preserve"> </v>
      </c>
      <c r="AZ524" s="11" t="str">
        <f t="shared" si="994"/>
        <v xml:space="preserve"> </v>
      </c>
      <c r="BA524" s="11" t="str">
        <f t="shared" si="995"/>
        <v xml:space="preserve"> </v>
      </c>
      <c r="BB524" s="11" t="str">
        <f t="shared" si="996"/>
        <v xml:space="preserve"> </v>
      </c>
      <c r="BC524" s="11">
        <f t="shared" si="997"/>
        <v>0</v>
      </c>
      <c r="BD524" s="11" t="str">
        <f t="shared" si="998"/>
        <v xml:space="preserve"> </v>
      </c>
      <c r="BE524" s="11" t="str">
        <f t="shared" si="999"/>
        <v xml:space="preserve"> </v>
      </c>
      <c r="BF524" s="11" t="str">
        <f t="shared" si="1000"/>
        <v xml:space="preserve"> </v>
      </c>
      <c r="BG524" s="11" t="str">
        <f t="shared" si="1021"/>
        <v xml:space="preserve"> </v>
      </c>
      <c r="BH524" s="11" t="str">
        <f t="shared" si="1001"/>
        <v xml:space="preserve"> </v>
      </c>
      <c r="BI524" s="11" t="str">
        <f t="shared" si="1002"/>
        <v xml:space="preserve"> </v>
      </c>
      <c r="BJ524" s="11">
        <f t="shared" si="1003"/>
        <v>0</v>
      </c>
      <c r="BK524" s="11" t="str">
        <f t="shared" si="1004"/>
        <v/>
      </c>
      <c r="BL524" s="11" t="str">
        <f t="shared" si="1005"/>
        <v xml:space="preserve"> </v>
      </c>
      <c r="BM524" s="11" t="str">
        <f t="shared" si="1006"/>
        <v xml:space="preserve"> </v>
      </c>
      <c r="BN524" s="11" t="str">
        <f t="shared" si="1007"/>
        <v xml:space="preserve"> </v>
      </c>
      <c r="BO524" s="11" t="str">
        <f t="shared" si="1008"/>
        <v xml:space="preserve"> </v>
      </c>
      <c r="BP524" s="11" t="str">
        <f t="shared" si="1009"/>
        <v xml:space="preserve"> </v>
      </c>
      <c r="BQ524" s="11" t="str">
        <f t="shared" si="1010"/>
        <v>0</v>
      </c>
      <c r="BR524" s="25">
        <f t="shared" si="1011"/>
        <v>0</v>
      </c>
      <c r="BS524" s="11" t="str">
        <f t="shared" si="1012"/>
        <v>Not Present</v>
      </c>
      <c r="BT524" s="11" t="str">
        <f t="shared" si="1013"/>
        <v>0</v>
      </c>
      <c r="BU524" s="12">
        <f t="shared" si="1031"/>
        <v>1</v>
      </c>
      <c r="BV524" s="12">
        <f t="shared" si="1032"/>
        <v>0</v>
      </c>
      <c r="BW524" s="12">
        <f t="shared" si="1022"/>
        <v>1</v>
      </c>
      <c r="BX524" s="12">
        <f t="shared" si="1033"/>
        <v>1</v>
      </c>
      <c r="BY524" s="11">
        <f t="shared" si="1034"/>
        <v>1</v>
      </c>
      <c r="BZ524" s="11">
        <f t="shared" si="1014"/>
        <v>1</v>
      </c>
      <c r="CA524" s="11">
        <f t="shared" si="1015"/>
        <v>2</v>
      </c>
      <c r="CB524" s="11">
        <f t="shared" si="1016"/>
        <v>2017</v>
      </c>
      <c r="CC524" s="11">
        <f t="shared" si="1017"/>
        <v>3</v>
      </c>
      <c r="CD524" s="11" t="str">
        <f t="shared" si="1018"/>
        <v>No</v>
      </c>
      <c r="CE524" s="11">
        <f t="shared" si="1035"/>
        <v>0</v>
      </c>
      <c r="CF524" s="11">
        <f t="shared" si="1036"/>
        <v>0</v>
      </c>
      <c r="CG524" s="11">
        <f t="shared" si="1037"/>
        <v>1</v>
      </c>
      <c r="CH524" s="11">
        <f t="shared" si="1038"/>
        <v>0</v>
      </c>
      <c r="CI524" s="11">
        <f t="shared" si="1019"/>
        <v>0</v>
      </c>
      <c r="CJ524" s="11">
        <f t="shared" si="1020"/>
        <v>2</v>
      </c>
    </row>
    <row r="525" spans="1:88" x14ac:dyDescent="0.3">
      <c r="A525" s="11">
        <f t="shared" si="951"/>
        <v>2017</v>
      </c>
      <c r="B525" s="11" t="str">
        <f t="shared" si="952"/>
        <v>16-03-2017 08:51:17 CET</v>
      </c>
      <c r="C525" s="11" t="str">
        <f t="shared" si="953"/>
        <v>Rwanda</v>
      </c>
      <c r="D525" s="11" t="str">
        <f t="shared" si="954"/>
        <v>Rulindo</v>
      </c>
      <c r="E525" s="11" t="str">
        <f t="shared" si="955"/>
        <v>Mbogo</v>
      </c>
      <c r="F525" s="11" t="str">
        <f t="shared" si="956"/>
        <v>Bukoro</v>
      </c>
      <c r="G525" s="11" t="str">
        <f t="shared" si="957"/>
        <v>Bukoro</v>
      </c>
      <c r="H525" s="11" t="str">
        <f t="shared" si="958"/>
        <v/>
      </c>
      <c r="I525" s="11" t="str">
        <f t="shared" si="959"/>
        <v/>
      </c>
      <c r="J525" s="11" t="str">
        <f t="shared" si="960"/>
        <v xml:space="preserve"> </v>
      </c>
      <c r="K525" s="11">
        <f t="shared" si="961"/>
        <v>186</v>
      </c>
      <c r="L525" s="11">
        <f t="shared" si="1023"/>
        <v>510</v>
      </c>
      <c r="M525" s="11">
        <f t="shared" si="1024"/>
        <v>31</v>
      </c>
      <c r="N525" s="11">
        <f t="shared" si="1025"/>
        <v>16.451612903225808</v>
      </c>
      <c r="O525" s="11">
        <f t="shared" si="962"/>
        <v>38</v>
      </c>
      <c r="P525" s="11">
        <f t="shared" si="963"/>
        <v>148</v>
      </c>
      <c r="Q525" s="13">
        <f t="shared" si="1026"/>
        <v>0.20430107526881722</v>
      </c>
      <c r="R525" s="11">
        <f t="shared" si="1027"/>
        <v>0</v>
      </c>
      <c r="S525" s="11">
        <f t="shared" si="964"/>
        <v>1</v>
      </c>
      <c r="T525" s="11">
        <f t="shared" si="965"/>
        <v>1</v>
      </c>
      <c r="U525" s="11" t="str">
        <f t="shared" si="966"/>
        <v>Piped Network With Pump</v>
      </c>
      <c r="V525" s="11">
        <f t="shared" si="967"/>
        <v>2014</v>
      </c>
      <c r="W525" s="11" t="str">
        <f t="shared" si="968"/>
        <v/>
      </c>
      <c r="X525" s="11" t="str">
        <f t="shared" si="969"/>
        <v>Spring</v>
      </c>
      <c r="Y525" s="11">
        <f t="shared" si="970"/>
        <v>1</v>
      </c>
      <c r="Z525" s="11">
        <f t="shared" si="971"/>
        <v>1</v>
      </c>
      <c r="AA525" s="11">
        <f t="shared" si="972"/>
        <v>1</v>
      </c>
      <c r="AB525" s="11" t="str">
        <f t="shared" si="973"/>
        <v>"Springbox" --Intake Structure At A Spring</v>
      </c>
      <c r="AC525" s="11">
        <f t="shared" si="974"/>
        <v>1</v>
      </c>
      <c r="AD525" s="11">
        <f t="shared" si="975"/>
        <v>2014</v>
      </c>
      <c r="AE525" s="11">
        <f t="shared" si="976"/>
        <v>1</v>
      </c>
      <c r="AF525" s="11">
        <f t="shared" si="977"/>
        <v>4.4400000000000004</v>
      </c>
      <c r="AG525" s="12">
        <f t="shared" si="1028"/>
        <v>389189.18918918911</v>
      </c>
      <c r="AH525" s="12">
        <f t="shared" si="1029"/>
        <v>2048.3641536273112</v>
      </c>
      <c r="AI525" s="11">
        <f t="shared" si="1030"/>
        <v>1</v>
      </c>
      <c r="AJ525" s="11">
        <f t="shared" si="978"/>
        <v>1</v>
      </c>
      <c r="AK525" s="11">
        <f t="shared" si="979"/>
        <v>1</v>
      </c>
      <c r="AL525" s="11">
        <f t="shared" si="980"/>
        <v>2014</v>
      </c>
      <c r="AM525" s="11">
        <f t="shared" si="981"/>
        <v>1</v>
      </c>
      <c r="AN525" s="11">
        <f t="shared" si="982"/>
        <v>3000</v>
      </c>
      <c r="AO525" s="11">
        <f t="shared" si="983"/>
        <v>1</v>
      </c>
      <c r="AP525" s="11">
        <f t="shared" si="984"/>
        <v>16</v>
      </c>
      <c r="AQ525" s="11">
        <f t="shared" si="985"/>
        <v>2014</v>
      </c>
      <c r="AR525" s="11">
        <f t="shared" si="986"/>
        <v>1</v>
      </c>
      <c r="AS525" s="11">
        <f t="shared" si="987"/>
        <v>1</v>
      </c>
      <c r="AT525" s="11">
        <f t="shared" si="988"/>
        <v>8</v>
      </c>
      <c r="AU525" s="11" t="str">
        <f t="shared" si="989"/>
        <v>Distribution Chamber</v>
      </c>
      <c r="AV525" s="11">
        <f t="shared" si="990"/>
        <v>2014</v>
      </c>
      <c r="AW525" s="11">
        <f t="shared" si="991"/>
        <v>2</v>
      </c>
      <c r="AX525" s="11">
        <f t="shared" si="992"/>
        <v>1</v>
      </c>
      <c r="AY525" s="11">
        <f t="shared" si="993"/>
        <v>3</v>
      </c>
      <c r="AZ525" s="11">
        <f t="shared" si="994"/>
        <v>2014</v>
      </c>
      <c r="BA525" s="11">
        <f t="shared" si="995"/>
        <v>2</v>
      </c>
      <c r="BB525" s="11">
        <f t="shared" si="996"/>
        <v>20000</v>
      </c>
      <c r="BC525" s="11">
        <f t="shared" si="997"/>
        <v>1</v>
      </c>
      <c r="BD525" s="11">
        <f t="shared" si="998"/>
        <v>2</v>
      </c>
      <c r="BE525" s="11">
        <f t="shared" si="999"/>
        <v>2014</v>
      </c>
      <c r="BF525" s="11">
        <f t="shared" si="1000"/>
        <v>2</v>
      </c>
      <c r="BG525" s="11">
        <f t="shared" si="1021"/>
        <v>1</v>
      </c>
      <c r="BH525" s="11">
        <f t="shared" si="1001"/>
        <v>2014</v>
      </c>
      <c r="BI525" s="11">
        <f t="shared" si="1002"/>
        <v>1</v>
      </c>
      <c r="BJ525" s="11">
        <f t="shared" si="1003"/>
        <v>0</v>
      </c>
      <c r="BK525" s="11" t="str">
        <f t="shared" si="1004"/>
        <v/>
      </c>
      <c r="BL525" s="11" t="str">
        <f t="shared" si="1005"/>
        <v xml:space="preserve"> </v>
      </c>
      <c r="BM525" s="11" t="str">
        <f t="shared" si="1006"/>
        <v xml:space="preserve"> </v>
      </c>
      <c r="BN525" s="11" t="str">
        <f t="shared" si="1007"/>
        <v xml:space="preserve"> </v>
      </c>
      <c r="BO525" s="11" t="str">
        <f t="shared" si="1008"/>
        <v xml:space="preserve"> </v>
      </c>
      <c r="BP525" s="11" t="str">
        <f t="shared" si="1009"/>
        <v xml:space="preserve"> </v>
      </c>
      <c r="BQ525" s="11" t="str">
        <f t="shared" si="1010"/>
        <v>0</v>
      </c>
      <c r="BR525" s="25">
        <f t="shared" si="1011"/>
        <v>0</v>
      </c>
      <c r="BS525" s="11" t="str">
        <f t="shared" si="1012"/>
        <v>Not Present</v>
      </c>
      <c r="BT525" s="11" t="str">
        <f t="shared" si="1013"/>
        <v>0</v>
      </c>
      <c r="BU525" s="12">
        <f t="shared" si="1031"/>
        <v>1</v>
      </c>
      <c r="BV525" s="12">
        <f t="shared" si="1032"/>
        <v>0</v>
      </c>
      <c r="BW525" s="12">
        <f t="shared" si="1022"/>
        <v>1</v>
      </c>
      <c r="BX525" s="12">
        <f t="shared" si="1033"/>
        <v>1</v>
      </c>
      <c r="BY525" s="11">
        <f t="shared" si="1034"/>
        <v>1</v>
      </c>
      <c r="BZ525" s="11">
        <f t="shared" si="1014"/>
        <v>1</v>
      </c>
      <c r="CA525" s="11">
        <f t="shared" si="1015"/>
        <v>28</v>
      </c>
      <c r="CB525" s="11">
        <f t="shared" si="1016"/>
        <v>2014</v>
      </c>
      <c r="CC525" s="11">
        <f t="shared" si="1017"/>
        <v>3</v>
      </c>
      <c r="CD525" s="11" t="str">
        <f t="shared" si="1018"/>
        <v>Yes</v>
      </c>
      <c r="CE525" s="11">
        <f t="shared" si="1035"/>
        <v>8</v>
      </c>
      <c r="CF525" s="11">
        <f t="shared" si="1036"/>
        <v>30</v>
      </c>
      <c r="CG525" s="11">
        <f t="shared" si="1037"/>
        <v>0</v>
      </c>
      <c r="CH525" s="11">
        <f t="shared" si="1038"/>
        <v>240</v>
      </c>
      <c r="CI525" s="11">
        <f t="shared" si="1019"/>
        <v>0</v>
      </c>
      <c r="CJ525" s="11">
        <f t="shared" si="1020"/>
        <v>3</v>
      </c>
    </row>
    <row r="526" spans="1:88" x14ac:dyDescent="0.3">
      <c r="A526" s="11">
        <f t="shared" si="951"/>
        <v>2017</v>
      </c>
      <c r="B526" s="11" t="str">
        <f t="shared" si="952"/>
        <v>23-03-2017 08:00:44 CET</v>
      </c>
      <c r="C526" s="11" t="str">
        <f t="shared" si="953"/>
        <v>Rwanda</v>
      </c>
      <c r="D526" s="11" t="str">
        <f t="shared" si="954"/>
        <v>Rulindo</v>
      </c>
      <c r="E526" s="11" t="str">
        <f t="shared" si="955"/>
        <v>Murambi</v>
      </c>
      <c r="F526" s="11" t="str">
        <f t="shared" si="956"/>
        <v>Gatwa</v>
      </c>
      <c r="G526" s="11" t="str">
        <f t="shared" si="957"/>
        <v>Kabeza</v>
      </c>
      <c r="H526" s="11" t="str">
        <f t="shared" si="958"/>
        <v/>
      </c>
      <c r="I526" s="11" t="str">
        <f t="shared" si="959"/>
        <v/>
      </c>
      <c r="J526" s="11" t="str">
        <f t="shared" si="960"/>
        <v>Mutagata Motorised Network</v>
      </c>
      <c r="K526" s="11">
        <f t="shared" si="961"/>
        <v>134</v>
      </c>
      <c r="L526" s="11">
        <f t="shared" si="1023"/>
        <v>26296</v>
      </c>
      <c r="M526" s="11">
        <f t="shared" si="1024"/>
        <v>49</v>
      </c>
      <c r="N526" s="11">
        <f t="shared" si="1025"/>
        <v>536.65306122448976</v>
      </c>
      <c r="O526" s="11">
        <f t="shared" si="962"/>
        <v>134</v>
      </c>
      <c r="P526" s="11" t="str">
        <f t="shared" si="963"/>
        <v xml:space="preserve"> </v>
      </c>
      <c r="Q526" s="13">
        <f t="shared" si="1026"/>
        <v>1</v>
      </c>
      <c r="R526" s="11">
        <f t="shared" si="1027"/>
        <v>1</v>
      </c>
      <c r="S526" s="11">
        <f t="shared" si="964"/>
        <v>0</v>
      </c>
      <c r="T526" s="11">
        <f t="shared" si="965"/>
        <v>1</v>
      </c>
      <c r="U526" s="11" t="str">
        <f t="shared" si="966"/>
        <v>Piped Network With Pump</v>
      </c>
      <c r="V526" s="11">
        <f t="shared" si="967"/>
        <v>1987</v>
      </c>
      <c r="W526" s="11" t="str">
        <f t="shared" si="968"/>
        <v>Governement (District, Wasac) And Water For People</v>
      </c>
      <c r="X526" s="11" t="str">
        <f t="shared" si="969"/>
        <v>Spring</v>
      </c>
      <c r="Y526" s="11">
        <f t="shared" si="970"/>
        <v>1</v>
      </c>
      <c r="Z526" s="11">
        <f t="shared" si="971"/>
        <v>1</v>
      </c>
      <c r="AA526" s="11">
        <f t="shared" si="972"/>
        <v>1</v>
      </c>
      <c r="AB526" s="11" t="str">
        <f t="shared" si="973"/>
        <v>"Springbox" --Intake Structure At A Spring</v>
      </c>
      <c r="AC526" s="11">
        <f t="shared" si="974"/>
        <v>1</v>
      </c>
      <c r="AD526" s="11">
        <f t="shared" si="975"/>
        <v>2007</v>
      </c>
      <c r="AE526" s="11">
        <f t="shared" si="976"/>
        <v>1</v>
      </c>
      <c r="AF526" s="11">
        <f t="shared" si="977"/>
        <v>5</v>
      </c>
      <c r="AG526" s="12">
        <f t="shared" si="1028"/>
        <v>345600</v>
      </c>
      <c r="AH526" s="12">
        <f t="shared" si="1029"/>
        <v>515.82089552238801</v>
      </c>
      <c r="AI526" s="11">
        <f t="shared" si="1030"/>
        <v>1</v>
      </c>
      <c r="AJ526" s="11">
        <f t="shared" si="978"/>
        <v>1</v>
      </c>
      <c r="AK526" s="11">
        <f t="shared" si="979"/>
        <v>1</v>
      </c>
      <c r="AL526" s="11">
        <f t="shared" si="980"/>
        <v>2016</v>
      </c>
      <c r="AM526" s="11">
        <f t="shared" si="981"/>
        <v>1</v>
      </c>
      <c r="AN526" s="11">
        <f t="shared" si="982"/>
        <v>1900</v>
      </c>
      <c r="AO526" s="11">
        <f t="shared" si="983"/>
        <v>1</v>
      </c>
      <c r="AP526" s="11">
        <f t="shared" si="984"/>
        <v>39</v>
      </c>
      <c r="AQ526" s="11">
        <f t="shared" si="985"/>
        <v>2016</v>
      </c>
      <c r="AR526" s="11">
        <f t="shared" si="986"/>
        <v>1</v>
      </c>
      <c r="AS526" s="11">
        <f t="shared" si="987"/>
        <v>1</v>
      </c>
      <c r="AT526" s="11">
        <f t="shared" si="988"/>
        <v>17</v>
      </c>
      <c r="AU526" s="11" t="str">
        <f t="shared" si="989"/>
        <v>Pressure Break Tank|Distribution Chamber|Washout And Air Release Chamber</v>
      </c>
      <c r="AV526" s="11">
        <f t="shared" si="990"/>
        <v>2016</v>
      </c>
      <c r="AW526" s="11">
        <f t="shared" si="991"/>
        <v>1</v>
      </c>
      <c r="AX526" s="11">
        <f t="shared" si="992"/>
        <v>1</v>
      </c>
      <c r="AY526" s="11">
        <f t="shared" si="993"/>
        <v>6</v>
      </c>
      <c r="AZ526" s="11">
        <f t="shared" si="994"/>
        <v>2016</v>
      </c>
      <c r="BA526" s="11">
        <f t="shared" si="995"/>
        <v>1</v>
      </c>
      <c r="BB526" s="11">
        <f t="shared" si="996"/>
        <v>40000</v>
      </c>
      <c r="BC526" s="11">
        <f t="shared" si="997"/>
        <v>1</v>
      </c>
      <c r="BD526" s="11">
        <f t="shared" si="998"/>
        <v>5</v>
      </c>
      <c r="BE526" s="11">
        <f t="shared" si="999"/>
        <v>2017</v>
      </c>
      <c r="BF526" s="11">
        <f t="shared" si="1000"/>
        <v>1</v>
      </c>
      <c r="BG526" s="11">
        <f t="shared" si="1021"/>
        <v>1</v>
      </c>
      <c r="BH526" s="11">
        <f t="shared" si="1001"/>
        <v>2016</v>
      </c>
      <c r="BI526" s="11">
        <f t="shared" si="1002"/>
        <v>1</v>
      </c>
      <c r="BJ526" s="11">
        <f t="shared" si="1003"/>
        <v>1</v>
      </c>
      <c r="BK526" s="11" t="str">
        <f t="shared" si="1004"/>
        <v>Disinfection/Chlorination</v>
      </c>
      <c r="BL526" s="11">
        <f t="shared" si="1005"/>
        <v>2017</v>
      </c>
      <c r="BM526" s="11">
        <f t="shared" si="1006"/>
        <v>1</v>
      </c>
      <c r="BN526" s="11">
        <f t="shared" si="1007"/>
        <v>0</v>
      </c>
      <c r="BO526" s="11" t="str">
        <f t="shared" si="1008"/>
        <v xml:space="preserve"> </v>
      </c>
      <c r="BP526" s="11" t="str">
        <f t="shared" si="1009"/>
        <v xml:space="preserve"> </v>
      </c>
      <c r="BQ526" s="11" t="str">
        <f t="shared" si="1010"/>
        <v>0</v>
      </c>
      <c r="BR526" s="25">
        <f t="shared" si="1011"/>
        <v>0</v>
      </c>
      <c r="BS526" s="11" t="str">
        <f t="shared" si="1012"/>
        <v>Not Present</v>
      </c>
      <c r="BT526" s="11" t="str">
        <f t="shared" si="1013"/>
        <v>0</v>
      </c>
      <c r="BU526" s="12">
        <f t="shared" si="1031"/>
        <v>1</v>
      </c>
      <c r="BV526" s="12">
        <f t="shared" si="1032"/>
        <v>0</v>
      </c>
      <c r="BW526" s="12">
        <f t="shared" si="1022"/>
        <v>1</v>
      </c>
      <c r="BX526" s="12">
        <f t="shared" si="1033"/>
        <v>1</v>
      </c>
      <c r="BY526" s="11">
        <f t="shared" si="1034"/>
        <v>1</v>
      </c>
      <c r="BZ526" s="11">
        <f t="shared" si="1014"/>
        <v>1</v>
      </c>
      <c r="CA526" s="11">
        <f t="shared" si="1015"/>
        <v>64</v>
      </c>
      <c r="CB526" s="11">
        <f t="shared" si="1016"/>
        <v>2016</v>
      </c>
      <c r="CC526" s="11">
        <f t="shared" si="1017"/>
        <v>3</v>
      </c>
      <c r="CD526" s="11" t="str">
        <f t="shared" si="1018"/>
        <v>No</v>
      </c>
      <c r="CE526" s="11">
        <f t="shared" si="1035"/>
        <v>0</v>
      </c>
      <c r="CF526" s="11">
        <f t="shared" si="1036"/>
        <v>0</v>
      </c>
      <c r="CG526" s="11">
        <f t="shared" si="1037"/>
        <v>1</v>
      </c>
      <c r="CH526" s="11">
        <f t="shared" si="1038"/>
        <v>0</v>
      </c>
      <c r="CI526" s="11">
        <f t="shared" si="1019"/>
        <v>0</v>
      </c>
      <c r="CJ526" s="11">
        <f t="shared" si="1020"/>
        <v>3</v>
      </c>
    </row>
    <row r="527" spans="1:88" x14ac:dyDescent="0.3">
      <c r="A527" s="11">
        <f t="shared" si="951"/>
        <v>2017</v>
      </c>
      <c r="B527" s="11" t="str">
        <f t="shared" si="952"/>
        <v>05-04-2017 21:40:02 CEST</v>
      </c>
      <c r="C527" s="11" t="str">
        <f t="shared" si="953"/>
        <v>Rwanda</v>
      </c>
      <c r="D527" s="11" t="str">
        <f t="shared" si="954"/>
        <v>Rulindo</v>
      </c>
      <c r="E527" s="11" t="str">
        <f t="shared" si="955"/>
        <v>Bushoki</v>
      </c>
      <c r="F527" s="11" t="str">
        <f t="shared" si="956"/>
        <v>N.Ngarama</v>
      </c>
      <c r="G527" s="11" t="str">
        <f t="shared" si="957"/>
        <v>Karambi</v>
      </c>
      <c r="H527" s="11" t="str">
        <f t="shared" si="958"/>
        <v/>
      </c>
      <c r="I527" s="11" t="str">
        <f t="shared" si="959"/>
        <v/>
      </c>
      <c r="J527" s="11" t="str">
        <f t="shared" si="960"/>
        <v>Nyabishengeshi gravity system/Karambi water point</v>
      </c>
      <c r="K527" s="11">
        <f t="shared" si="961"/>
        <v>79</v>
      </c>
      <c r="L527" s="11">
        <f t="shared" si="1023"/>
        <v>893</v>
      </c>
      <c r="M527" s="11">
        <f t="shared" si="1024"/>
        <v>1</v>
      </c>
      <c r="N527" s="11">
        <f t="shared" si="1025"/>
        <v>893</v>
      </c>
      <c r="O527" s="11">
        <f t="shared" si="962"/>
        <v>79</v>
      </c>
      <c r="P527" s="11" t="str">
        <f t="shared" si="963"/>
        <v xml:space="preserve"> </v>
      </c>
      <c r="Q527" s="13">
        <f t="shared" si="1026"/>
        <v>1</v>
      </c>
      <c r="R527" s="11">
        <f t="shared" si="1027"/>
        <v>1</v>
      </c>
      <c r="S527" s="11">
        <f t="shared" si="964"/>
        <v>0</v>
      </c>
      <c r="T527" s="11">
        <f t="shared" si="965"/>
        <v>1</v>
      </c>
      <c r="U527" s="11" t="str">
        <f t="shared" si="966"/>
        <v>Piped Network -- Gravity Only</v>
      </c>
      <c r="V527" s="11">
        <f t="shared" si="967"/>
        <v>2013</v>
      </c>
      <c r="W527" s="11" t="str">
        <f t="shared" si="968"/>
        <v>Governement (District, Wasac) And Water For People</v>
      </c>
      <c r="X527" s="11" t="str">
        <f t="shared" si="969"/>
        <v>Spring</v>
      </c>
      <c r="Y527" s="11">
        <f t="shared" si="970"/>
        <v>1</v>
      </c>
      <c r="Z527" s="11">
        <f t="shared" si="971"/>
        <v>1</v>
      </c>
      <c r="AA527" s="11">
        <f t="shared" si="972"/>
        <v>0</v>
      </c>
      <c r="AB527" s="11" t="str">
        <f t="shared" si="973"/>
        <v/>
      </c>
      <c r="AC527" s="11" t="str">
        <f t="shared" si="974"/>
        <v xml:space="preserve"> </v>
      </c>
      <c r="AD527" s="11" t="str">
        <f t="shared" si="975"/>
        <v xml:space="preserve"> </v>
      </c>
      <c r="AE527" s="11" t="str">
        <f t="shared" si="976"/>
        <v xml:space="preserve"> </v>
      </c>
      <c r="AF527" s="11">
        <f t="shared" si="977"/>
        <v>50</v>
      </c>
      <c r="AG527" s="12">
        <f t="shared" si="1028"/>
        <v>34560</v>
      </c>
      <c r="AH527" s="12">
        <f t="shared" si="1029"/>
        <v>87.493670886075947</v>
      </c>
      <c r="AI527" s="11">
        <f t="shared" si="1030"/>
        <v>1</v>
      </c>
      <c r="AJ527" s="11">
        <f t="shared" si="978"/>
        <v>0</v>
      </c>
      <c r="AK527" s="11" t="str">
        <f t="shared" si="979"/>
        <v xml:space="preserve"> </v>
      </c>
      <c r="AL527" s="11" t="str">
        <f t="shared" si="980"/>
        <v xml:space="preserve"> </v>
      </c>
      <c r="AM527" s="11" t="str">
        <f t="shared" si="981"/>
        <v xml:space="preserve"> </v>
      </c>
      <c r="AN527" s="11" t="str">
        <f t="shared" si="982"/>
        <v xml:space="preserve"> </v>
      </c>
      <c r="AO527" s="11">
        <f t="shared" si="983"/>
        <v>0</v>
      </c>
      <c r="AP527" s="11" t="str">
        <f t="shared" si="984"/>
        <v xml:space="preserve"> </v>
      </c>
      <c r="AQ527" s="11" t="str">
        <f t="shared" si="985"/>
        <v xml:space="preserve"> </v>
      </c>
      <c r="AR527" s="11" t="str">
        <f t="shared" si="986"/>
        <v xml:space="preserve"> </v>
      </c>
      <c r="AS527" s="11">
        <f t="shared" si="987"/>
        <v>0</v>
      </c>
      <c r="AT527" s="11" t="str">
        <f t="shared" si="988"/>
        <v xml:space="preserve"> </v>
      </c>
      <c r="AU527" s="11" t="str">
        <f t="shared" si="989"/>
        <v/>
      </c>
      <c r="AV527" s="11" t="str">
        <f t="shared" si="990"/>
        <v xml:space="preserve"> </v>
      </c>
      <c r="AW527" s="11" t="str">
        <f t="shared" si="991"/>
        <v xml:space="preserve"> </v>
      </c>
      <c r="AX527" s="11">
        <f t="shared" si="992"/>
        <v>0</v>
      </c>
      <c r="AY527" s="11" t="str">
        <f t="shared" si="993"/>
        <v xml:space="preserve"> </v>
      </c>
      <c r="AZ527" s="11" t="str">
        <f t="shared" si="994"/>
        <v xml:space="preserve"> </v>
      </c>
      <c r="BA527" s="11" t="str">
        <f t="shared" si="995"/>
        <v xml:space="preserve"> </v>
      </c>
      <c r="BB527" s="11" t="str">
        <f t="shared" si="996"/>
        <v xml:space="preserve"> </v>
      </c>
      <c r="BC527" s="11">
        <f t="shared" si="997"/>
        <v>0</v>
      </c>
      <c r="BD527" s="11" t="str">
        <f t="shared" si="998"/>
        <v xml:space="preserve"> </v>
      </c>
      <c r="BE527" s="11" t="str">
        <f t="shared" si="999"/>
        <v xml:space="preserve"> </v>
      </c>
      <c r="BF527" s="11" t="str">
        <f t="shared" si="1000"/>
        <v xml:space="preserve"> </v>
      </c>
      <c r="BG527" s="11" t="str">
        <f t="shared" si="1021"/>
        <v xml:space="preserve"> </v>
      </c>
      <c r="BH527" s="11" t="str">
        <f t="shared" si="1001"/>
        <v xml:space="preserve"> </v>
      </c>
      <c r="BI527" s="11" t="str">
        <f t="shared" si="1002"/>
        <v xml:space="preserve"> </v>
      </c>
      <c r="BJ527" s="11">
        <f t="shared" si="1003"/>
        <v>0</v>
      </c>
      <c r="BK527" s="11" t="str">
        <f t="shared" si="1004"/>
        <v/>
      </c>
      <c r="BL527" s="11" t="str">
        <f t="shared" si="1005"/>
        <v xml:space="preserve"> </v>
      </c>
      <c r="BM527" s="11" t="str">
        <f t="shared" si="1006"/>
        <v xml:space="preserve"> </v>
      </c>
      <c r="BN527" s="11" t="str">
        <f t="shared" si="1007"/>
        <v xml:space="preserve"> </v>
      </c>
      <c r="BO527" s="11" t="str">
        <f t="shared" si="1008"/>
        <v xml:space="preserve"> </v>
      </c>
      <c r="BP527" s="11" t="str">
        <f t="shared" si="1009"/>
        <v xml:space="preserve"> </v>
      </c>
      <c r="BQ527" s="11" t="str">
        <f t="shared" si="1010"/>
        <v>0</v>
      </c>
      <c r="BR527" s="25">
        <f t="shared" si="1011"/>
        <v>0</v>
      </c>
      <c r="BS527" s="11" t="str">
        <f t="shared" si="1012"/>
        <v>Not Present</v>
      </c>
      <c r="BT527" s="11" t="str">
        <f t="shared" si="1013"/>
        <v>0</v>
      </c>
      <c r="BU527" s="12">
        <f t="shared" si="1031"/>
        <v>1</v>
      </c>
      <c r="BV527" s="12">
        <f t="shared" si="1032"/>
        <v>0</v>
      </c>
      <c r="BW527" s="12">
        <f t="shared" si="1022"/>
        <v>1</v>
      </c>
      <c r="BX527" s="12">
        <f t="shared" si="1033"/>
        <v>1</v>
      </c>
      <c r="BY527" s="11">
        <f t="shared" si="1034"/>
        <v>1</v>
      </c>
      <c r="BZ527" s="11">
        <f t="shared" si="1014"/>
        <v>1</v>
      </c>
      <c r="CA527" s="11" t="str">
        <f t="shared" si="1015"/>
        <v xml:space="preserve"> </v>
      </c>
      <c r="CB527" s="11">
        <f t="shared" si="1016"/>
        <v>2013</v>
      </c>
      <c r="CC527" s="11">
        <f t="shared" si="1017"/>
        <v>3</v>
      </c>
      <c r="CD527" s="11" t="str">
        <f t="shared" si="1018"/>
        <v>No</v>
      </c>
      <c r="CE527" s="11">
        <f t="shared" si="1035"/>
        <v>0</v>
      </c>
      <c r="CF527" s="11">
        <f t="shared" si="1036"/>
        <v>0</v>
      </c>
      <c r="CG527" s="11">
        <f t="shared" si="1037"/>
        <v>1</v>
      </c>
      <c r="CH527" s="11">
        <f t="shared" si="1038"/>
        <v>0</v>
      </c>
      <c r="CI527" s="11">
        <f t="shared" si="1019"/>
        <v>0</v>
      </c>
      <c r="CJ527" s="11">
        <f t="shared" si="1020"/>
        <v>3</v>
      </c>
    </row>
    <row r="528" spans="1:88" x14ac:dyDescent="0.3">
      <c r="A528" s="11">
        <f t="shared" si="951"/>
        <v>2017</v>
      </c>
      <c r="B528" s="11" t="str">
        <f t="shared" si="952"/>
        <v>16-03-2017 08:48:14 CET</v>
      </c>
      <c r="C528" s="11" t="str">
        <f t="shared" si="953"/>
        <v>Rwanda</v>
      </c>
      <c r="D528" s="11" t="str">
        <f t="shared" si="954"/>
        <v>Rulindo</v>
      </c>
      <c r="E528" s="11" t="str">
        <f t="shared" si="955"/>
        <v>Mbogo</v>
      </c>
      <c r="F528" s="11" t="str">
        <f t="shared" si="956"/>
        <v>Bukoro</v>
      </c>
      <c r="G528" s="11" t="str">
        <f t="shared" si="957"/>
        <v>Kibamba</v>
      </c>
      <c r="H528" s="11" t="str">
        <f t="shared" si="958"/>
        <v/>
      </c>
      <c r="I528" s="11" t="str">
        <f t="shared" si="959"/>
        <v/>
      </c>
      <c r="J528" s="11" t="str">
        <f t="shared" si="960"/>
        <v>Musenge Network</v>
      </c>
      <c r="K528" s="11">
        <f t="shared" si="961"/>
        <v>176</v>
      </c>
      <c r="L528" s="11">
        <f t="shared" si="1023"/>
        <v>6074</v>
      </c>
      <c r="M528" s="11">
        <f t="shared" si="1024"/>
        <v>29</v>
      </c>
      <c r="N528" s="11">
        <f t="shared" si="1025"/>
        <v>209.44827586206895</v>
      </c>
      <c r="O528" s="11">
        <f t="shared" si="962"/>
        <v>100</v>
      </c>
      <c r="P528" s="11">
        <f t="shared" si="963"/>
        <v>76</v>
      </c>
      <c r="Q528" s="13">
        <f t="shared" si="1026"/>
        <v>0.56818181818181823</v>
      </c>
      <c r="R528" s="11">
        <f t="shared" si="1027"/>
        <v>0</v>
      </c>
      <c r="S528" s="11">
        <f t="shared" si="964"/>
        <v>1</v>
      </c>
      <c r="T528" s="11">
        <f t="shared" si="965"/>
        <v>1</v>
      </c>
      <c r="U528" s="11" t="str">
        <f t="shared" si="966"/>
        <v>Piped Network With Pump</v>
      </c>
      <c r="V528" s="11">
        <f t="shared" si="967"/>
        <v>2014</v>
      </c>
      <c r="W528" s="11" t="str">
        <f t="shared" si="968"/>
        <v>Governement (District, Wasac) And Water For People</v>
      </c>
      <c r="X528" s="11" t="str">
        <f t="shared" si="969"/>
        <v>Spring</v>
      </c>
      <c r="Y528" s="11">
        <f t="shared" si="970"/>
        <v>1</v>
      </c>
      <c r="Z528" s="11">
        <f t="shared" si="971"/>
        <v>1</v>
      </c>
      <c r="AA528" s="11">
        <f t="shared" si="972"/>
        <v>1</v>
      </c>
      <c r="AB528" s="11" t="str">
        <f t="shared" si="973"/>
        <v>"Springbox" --Intake Structure At A Spring</v>
      </c>
      <c r="AC528" s="11">
        <f t="shared" si="974"/>
        <v>1</v>
      </c>
      <c r="AD528" s="11">
        <f t="shared" si="975"/>
        <v>2014</v>
      </c>
      <c r="AE528" s="11">
        <f t="shared" si="976"/>
        <v>1</v>
      </c>
      <c r="AF528" s="11">
        <f t="shared" si="977"/>
        <v>4.4400000000000004</v>
      </c>
      <c r="AG528" s="12">
        <f t="shared" si="1028"/>
        <v>389189.18918918911</v>
      </c>
      <c r="AH528" s="12">
        <f t="shared" si="1029"/>
        <v>778.37837837837822</v>
      </c>
      <c r="AI528" s="11">
        <f t="shared" si="1030"/>
        <v>1</v>
      </c>
      <c r="AJ528" s="11">
        <f t="shared" si="978"/>
        <v>1</v>
      </c>
      <c r="AK528" s="11">
        <f t="shared" si="979"/>
        <v>1</v>
      </c>
      <c r="AL528" s="11">
        <f t="shared" si="980"/>
        <v>2014</v>
      </c>
      <c r="AM528" s="11">
        <f t="shared" si="981"/>
        <v>1</v>
      </c>
      <c r="AN528" s="11">
        <f t="shared" si="982"/>
        <v>3000</v>
      </c>
      <c r="AO528" s="11">
        <f t="shared" si="983"/>
        <v>1</v>
      </c>
      <c r="AP528" s="11">
        <f t="shared" si="984"/>
        <v>16</v>
      </c>
      <c r="AQ528" s="11">
        <f t="shared" si="985"/>
        <v>2014</v>
      </c>
      <c r="AR528" s="11">
        <f t="shared" si="986"/>
        <v>1</v>
      </c>
      <c r="AS528" s="11">
        <f t="shared" si="987"/>
        <v>1</v>
      </c>
      <c r="AT528" s="11">
        <f t="shared" si="988"/>
        <v>8</v>
      </c>
      <c r="AU528" s="11" t="str">
        <f t="shared" si="989"/>
        <v>Distribution Chamber|Washout And Air Release</v>
      </c>
      <c r="AV528" s="11">
        <f t="shared" si="990"/>
        <v>2014</v>
      </c>
      <c r="AW528" s="11">
        <f t="shared" si="991"/>
        <v>2</v>
      </c>
      <c r="AX528" s="11">
        <f t="shared" si="992"/>
        <v>1</v>
      </c>
      <c r="AY528" s="11">
        <f t="shared" si="993"/>
        <v>3</v>
      </c>
      <c r="AZ528" s="11">
        <f t="shared" si="994"/>
        <v>2014</v>
      </c>
      <c r="BA528" s="11">
        <f t="shared" si="995"/>
        <v>2</v>
      </c>
      <c r="BB528" s="11">
        <f t="shared" si="996"/>
        <v>20000</v>
      </c>
      <c r="BC528" s="11">
        <f t="shared" si="997"/>
        <v>1</v>
      </c>
      <c r="BD528" s="11">
        <f t="shared" si="998"/>
        <v>2</v>
      </c>
      <c r="BE528" s="11">
        <f t="shared" si="999"/>
        <v>2014</v>
      </c>
      <c r="BF528" s="11">
        <f t="shared" si="1000"/>
        <v>2</v>
      </c>
      <c r="BG528" s="11">
        <f t="shared" si="1021"/>
        <v>1</v>
      </c>
      <c r="BH528" s="11">
        <f t="shared" si="1001"/>
        <v>2014</v>
      </c>
      <c r="BI528" s="11">
        <f t="shared" si="1002"/>
        <v>1</v>
      </c>
      <c r="BJ528" s="11">
        <f t="shared" si="1003"/>
        <v>0</v>
      </c>
      <c r="BK528" s="11" t="str">
        <f t="shared" si="1004"/>
        <v/>
      </c>
      <c r="BL528" s="11" t="str">
        <f t="shared" si="1005"/>
        <v xml:space="preserve"> </v>
      </c>
      <c r="BM528" s="11" t="str">
        <f t="shared" si="1006"/>
        <v xml:space="preserve"> </v>
      </c>
      <c r="BN528" s="11" t="str">
        <f t="shared" si="1007"/>
        <v xml:space="preserve"> </v>
      </c>
      <c r="BO528" s="11" t="str">
        <f t="shared" si="1008"/>
        <v xml:space="preserve"> </v>
      </c>
      <c r="BP528" s="11" t="str">
        <f t="shared" si="1009"/>
        <v xml:space="preserve"> </v>
      </c>
      <c r="BQ528" s="11" t="str">
        <f t="shared" si="1010"/>
        <v>0</v>
      </c>
      <c r="BR528" s="25">
        <f t="shared" si="1011"/>
        <v>0</v>
      </c>
      <c r="BS528" s="11" t="str">
        <f t="shared" si="1012"/>
        <v>Not Present</v>
      </c>
      <c r="BT528" s="11" t="str">
        <f t="shared" si="1013"/>
        <v>0</v>
      </c>
      <c r="BU528" s="12">
        <f t="shared" si="1031"/>
        <v>1</v>
      </c>
      <c r="BV528" s="12">
        <f t="shared" si="1032"/>
        <v>0</v>
      </c>
      <c r="BW528" s="12">
        <f t="shared" si="1022"/>
        <v>1</v>
      </c>
      <c r="BX528" s="12">
        <f t="shared" si="1033"/>
        <v>1</v>
      </c>
      <c r="BY528" s="11">
        <f t="shared" si="1034"/>
        <v>1</v>
      </c>
      <c r="BZ528" s="11">
        <f t="shared" si="1014"/>
        <v>1</v>
      </c>
      <c r="CA528" s="11">
        <f t="shared" si="1015"/>
        <v>28</v>
      </c>
      <c r="CB528" s="11">
        <f t="shared" si="1016"/>
        <v>2014</v>
      </c>
      <c r="CC528" s="11">
        <f t="shared" si="1017"/>
        <v>3</v>
      </c>
      <c r="CD528" s="11" t="str">
        <f t="shared" si="1018"/>
        <v>Yes</v>
      </c>
      <c r="CE528" s="11">
        <f t="shared" si="1035"/>
        <v>8</v>
      </c>
      <c r="CF528" s="11">
        <f t="shared" si="1036"/>
        <v>30</v>
      </c>
      <c r="CG528" s="11">
        <f t="shared" si="1037"/>
        <v>0</v>
      </c>
      <c r="CH528" s="11">
        <f t="shared" si="1038"/>
        <v>240</v>
      </c>
      <c r="CI528" s="11">
        <f t="shared" si="1019"/>
        <v>0</v>
      </c>
      <c r="CJ528" s="11">
        <f t="shared" si="1020"/>
        <v>3</v>
      </c>
    </row>
    <row r="529" spans="1:88" x14ac:dyDescent="0.3">
      <c r="A529" s="11">
        <f t="shared" si="951"/>
        <v>2017</v>
      </c>
      <c r="B529" s="11" t="str">
        <f t="shared" si="952"/>
        <v>15-03-2017 16:08:49 CET</v>
      </c>
      <c r="C529" s="11" t="str">
        <f t="shared" si="953"/>
        <v>Rwanda</v>
      </c>
      <c r="D529" s="11" t="str">
        <f t="shared" si="954"/>
        <v>Rulindo</v>
      </c>
      <c r="E529" s="11" t="str">
        <f t="shared" si="955"/>
        <v>Burega</v>
      </c>
      <c r="F529" s="11" t="str">
        <f t="shared" si="956"/>
        <v>Butangampundu</v>
      </c>
      <c r="G529" s="11" t="str">
        <f t="shared" si="957"/>
        <v>Muhomdo</v>
      </c>
      <c r="H529" s="11" t="str">
        <f t="shared" si="958"/>
        <v/>
      </c>
      <c r="I529" s="11" t="str">
        <f t="shared" si="959"/>
        <v/>
      </c>
      <c r="J529" s="11" t="str">
        <f t="shared" si="960"/>
        <v>Rwamugaza</v>
      </c>
      <c r="K529" s="11">
        <f t="shared" si="961"/>
        <v>305</v>
      </c>
      <c r="L529" s="11">
        <f t="shared" si="1023"/>
        <v>14106</v>
      </c>
      <c r="M529" s="11">
        <f t="shared" si="1024"/>
        <v>38</v>
      </c>
      <c r="N529" s="11">
        <f t="shared" si="1025"/>
        <v>371.21052631578948</v>
      </c>
      <c r="O529" s="11" t="str">
        <f t="shared" si="962"/>
        <v xml:space="preserve"> </v>
      </c>
      <c r="P529" s="11">
        <f t="shared" si="963"/>
        <v>305</v>
      </c>
      <c r="Q529" s="13" t="str">
        <f t="shared" si="1026"/>
        <v xml:space="preserve"> </v>
      </c>
      <c r="R529" s="11">
        <f t="shared" si="1027"/>
        <v>0</v>
      </c>
      <c r="S529" s="11">
        <f t="shared" si="964"/>
        <v>0</v>
      </c>
      <c r="T529" s="11">
        <f t="shared" si="965"/>
        <v>1</v>
      </c>
      <c r="U529" s="11" t="str">
        <f t="shared" si="966"/>
        <v>Piped Network With Pump</v>
      </c>
      <c r="V529" s="11">
        <f t="shared" si="967"/>
        <v>2014</v>
      </c>
      <c r="W529" s="11" t="str">
        <f t="shared" si="968"/>
        <v>Governement (District, Wasac) And Water For People</v>
      </c>
      <c r="X529" s="11" t="str">
        <f t="shared" si="969"/>
        <v>Spring</v>
      </c>
      <c r="Y529" s="11">
        <f t="shared" si="970"/>
        <v>3</v>
      </c>
      <c r="Z529" s="11">
        <f t="shared" si="971"/>
        <v>1</v>
      </c>
      <c r="AA529" s="11">
        <f t="shared" si="972"/>
        <v>1</v>
      </c>
      <c r="AB529" s="11" t="str">
        <f t="shared" si="973"/>
        <v/>
      </c>
      <c r="AC529" s="11">
        <f t="shared" si="974"/>
        <v>3</v>
      </c>
      <c r="AD529" s="11">
        <f t="shared" si="975"/>
        <v>2009</v>
      </c>
      <c r="AE529" s="11">
        <f t="shared" si="976"/>
        <v>1</v>
      </c>
      <c r="AF529" s="11">
        <f t="shared" si="977"/>
        <v>4.5</v>
      </c>
      <c r="AG529" s="12">
        <f t="shared" si="1028"/>
        <v>384000</v>
      </c>
      <c r="AH529" s="12" t="str">
        <f t="shared" si="1029"/>
        <v xml:space="preserve"> </v>
      </c>
      <c r="AI529" s="11">
        <f t="shared" si="1030"/>
        <v>0</v>
      </c>
      <c r="AJ529" s="11">
        <f t="shared" si="978"/>
        <v>1</v>
      </c>
      <c r="AK529" s="11">
        <f t="shared" si="979"/>
        <v>2</v>
      </c>
      <c r="AL529" s="11">
        <f t="shared" si="980"/>
        <v>2009</v>
      </c>
      <c r="AM529" s="11">
        <f t="shared" si="981"/>
        <v>1</v>
      </c>
      <c r="AN529" s="11">
        <f t="shared" si="982"/>
        <v>3000</v>
      </c>
      <c r="AO529" s="11">
        <f t="shared" si="983"/>
        <v>1</v>
      </c>
      <c r="AP529" s="11">
        <f t="shared" si="984"/>
        <v>3</v>
      </c>
      <c r="AQ529" s="11">
        <f t="shared" si="985"/>
        <v>2014</v>
      </c>
      <c r="AR529" s="11">
        <f t="shared" si="986"/>
        <v>3</v>
      </c>
      <c r="AS529" s="11">
        <f t="shared" si="987"/>
        <v>1</v>
      </c>
      <c r="AT529" s="11">
        <f t="shared" si="988"/>
        <v>8</v>
      </c>
      <c r="AU529" s="11" t="str">
        <f t="shared" si="989"/>
        <v/>
      </c>
      <c r="AV529" s="11">
        <f t="shared" si="990"/>
        <v>2014</v>
      </c>
      <c r="AW529" s="11">
        <f t="shared" si="991"/>
        <v>3</v>
      </c>
      <c r="AX529" s="11">
        <f t="shared" si="992"/>
        <v>1</v>
      </c>
      <c r="AY529" s="11">
        <f t="shared" si="993"/>
        <v>2</v>
      </c>
      <c r="AZ529" s="11">
        <f t="shared" si="994"/>
        <v>2014</v>
      </c>
      <c r="BA529" s="11">
        <f t="shared" si="995"/>
        <v>3</v>
      </c>
      <c r="BB529" s="11">
        <f t="shared" si="996"/>
        <v>3000</v>
      </c>
      <c r="BC529" s="11">
        <f t="shared" si="997"/>
        <v>1</v>
      </c>
      <c r="BD529" s="11">
        <f t="shared" si="998"/>
        <v>1</v>
      </c>
      <c r="BE529" s="11">
        <f t="shared" si="999"/>
        <v>2009</v>
      </c>
      <c r="BF529" s="11">
        <f t="shared" si="1000"/>
        <v>1</v>
      </c>
      <c r="BG529" s="11">
        <f t="shared" si="1021"/>
        <v>1</v>
      </c>
      <c r="BH529" s="11">
        <f t="shared" si="1001"/>
        <v>2009</v>
      </c>
      <c r="BI529" s="11">
        <f t="shared" si="1002"/>
        <v>3</v>
      </c>
      <c r="BJ529" s="11">
        <f t="shared" si="1003"/>
        <v>0</v>
      </c>
      <c r="BK529" s="11" t="str">
        <f t="shared" si="1004"/>
        <v/>
      </c>
      <c r="BL529" s="11" t="str">
        <f t="shared" si="1005"/>
        <v xml:space="preserve"> </v>
      </c>
      <c r="BM529" s="11" t="str">
        <f t="shared" si="1006"/>
        <v xml:space="preserve"> </v>
      </c>
      <c r="BN529" s="11" t="str">
        <f t="shared" si="1007"/>
        <v xml:space="preserve"> </v>
      </c>
      <c r="BO529" s="11" t="str">
        <f t="shared" si="1008"/>
        <v xml:space="preserve"> </v>
      </c>
      <c r="BP529" s="11" t="str">
        <f t="shared" si="1009"/>
        <v xml:space="preserve"> </v>
      </c>
      <c r="BQ529" s="11" t="str">
        <f t="shared" si="1010"/>
        <v>0</v>
      </c>
      <c r="BR529" s="25">
        <f t="shared" si="1011"/>
        <v>0</v>
      </c>
      <c r="BS529" s="11" t="str">
        <f t="shared" si="1012"/>
        <v>Not Present</v>
      </c>
      <c r="BT529" s="11" t="str">
        <f t="shared" si="1013"/>
        <v>0</v>
      </c>
      <c r="BU529" s="12">
        <f t="shared" si="1031"/>
        <v>1</v>
      </c>
      <c r="BV529" s="12">
        <f t="shared" si="1032"/>
        <v>0</v>
      </c>
      <c r="BW529" s="12">
        <f t="shared" si="1022"/>
        <v>1</v>
      </c>
      <c r="BX529" s="12">
        <f t="shared" si="1033"/>
        <v>1</v>
      </c>
      <c r="BY529" s="11">
        <f t="shared" si="1034"/>
        <v>1</v>
      </c>
      <c r="BZ529" s="11">
        <f t="shared" si="1014"/>
        <v>1</v>
      </c>
      <c r="CA529" s="11">
        <f t="shared" si="1015"/>
        <v>1</v>
      </c>
      <c r="CB529" s="11">
        <f t="shared" si="1016"/>
        <v>2014</v>
      </c>
      <c r="CC529" s="11">
        <f t="shared" si="1017"/>
        <v>3</v>
      </c>
      <c r="CD529" s="11" t="str">
        <f t="shared" si="1018"/>
        <v>Yes</v>
      </c>
      <c r="CE529" s="11">
        <f t="shared" si="1035"/>
        <v>365</v>
      </c>
      <c r="CF529" s="11">
        <f t="shared" si="1036"/>
        <v>0</v>
      </c>
      <c r="CG529" s="11">
        <f t="shared" si="1037"/>
        <v>0</v>
      </c>
      <c r="CH529" s="11">
        <f t="shared" si="1038"/>
        <v>0</v>
      </c>
      <c r="CI529" s="11">
        <f t="shared" si="1019"/>
        <v>0</v>
      </c>
      <c r="CJ529" s="11">
        <f t="shared" si="1020"/>
        <v>3</v>
      </c>
    </row>
    <row r="530" spans="1:88" x14ac:dyDescent="0.3">
      <c r="A530" s="11">
        <f t="shared" si="951"/>
        <v>2017</v>
      </c>
      <c r="B530" s="11" t="str">
        <f t="shared" si="952"/>
        <v>03-01-2015 00:59:17 CET</v>
      </c>
      <c r="C530" s="11" t="str">
        <f t="shared" si="953"/>
        <v>Rwanda</v>
      </c>
      <c r="D530" s="11" t="str">
        <f t="shared" si="954"/>
        <v>Rulindo</v>
      </c>
      <c r="E530" s="11" t="str">
        <f t="shared" si="955"/>
        <v>Tumba</v>
      </c>
      <c r="F530" s="11" t="str">
        <f t="shared" si="956"/>
        <v>Taba</v>
      </c>
      <c r="G530" s="11" t="str">
        <f t="shared" si="957"/>
        <v>Nkinda</v>
      </c>
      <c r="H530" s="11" t="str">
        <f t="shared" si="958"/>
        <v/>
      </c>
      <c r="I530" s="11" t="str">
        <f t="shared" si="959"/>
        <v/>
      </c>
      <c r="J530" s="11" t="str">
        <f t="shared" si="960"/>
        <v>Nkinda water point/Nyirambuga pumping</v>
      </c>
      <c r="K530" s="11">
        <f t="shared" si="961"/>
        <v>127</v>
      </c>
      <c r="L530" s="11">
        <f t="shared" si="1023"/>
        <v>30604</v>
      </c>
      <c r="M530" s="11">
        <f t="shared" si="1024"/>
        <v>1</v>
      </c>
      <c r="N530" s="11">
        <f t="shared" si="1025"/>
        <v>30604</v>
      </c>
      <c r="O530" s="11">
        <f t="shared" si="962"/>
        <v>127</v>
      </c>
      <c r="P530" s="11" t="str">
        <f t="shared" si="963"/>
        <v xml:space="preserve"> </v>
      </c>
      <c r="Q530" s="13">
        <f t="shared" si="1026"/>
        <v>1</v>
      </c>
      <c r="R530" s="11">
        <f t="shared" si="1027"/>
        <v>1</v>
      </c>
      <c r="S530" s="11">
        <f t="shared" si="964"/>
        <v>0</v>
      </c>
      <c r="T530" s="11">
        <f t="shared" si="965"/>
        <v>1</v>
      </c>
      <c r="U530" s="11" t="str">
        <f t="shared" si="966"/>
        <v>Piped Network With Pump</v>
      </c>
      <c r="V530" s="11">
        <f t="shared" si="967"/>
        <v>2015</v>
      </c>
      <c r="W530" s="11" t="str">
        <f t="shared" si="968"/>
        <v>Governement (District, Wasac) And Water For People</v>
      </c>
      <c r="X530" s="11" t="str">
        <f t="shared" si="969"/>
        <v>Spring</v>
      </c>
      <c r="Y530" s="11">
        <f t="shared" si="970"/>
        <v>11</v>
      </c>
      <c r="Z530" s="11">
        <f t="shared" si="971"/>
        <v>1</v>
      </c>
      <c r="AA530" s="11">
        <f t="shared" si="972"/>
        <v>0</v>
      </c>
      <c r="AB530" s="11" t="str">
        <f t="shared" si="973"/>
        <v/>
      </c>
      <c r="AC530" s="11" t="str">
        <f t="shared" si="974"/>
        <v xml:space="preserve"> </v>
      </c>
      <c r="AD530" s="11" t="str">
        <f t="shared" si="975"/>
        <v xml:space="preserve"> </v>
      </c>
      <c r="AE530" s="11" t="str">
        <f t="shared" si="976"/>
        <v xml:space="preserve"> </v>
      </c>
      <c r="AF530" s="11">
        <f t="shared" si="977"/>
        <v>4</v>
      </c>
      <c r="AG530" s="12">
        <f t="shared" si="1028"/>
        <v>432000</v>
      </c>
      <c r="AH530" s="12">
        <f t="shared" si="1029"/>
        <v>680.3149606299213</v>
      </c>
      <c r="AI530" s="11">
        <f t="shared" si="1030"/>
        <v>1</v>
      </c>
      <c r="AJ530" s="11">
        <f t="shared" si="978"/>
        <v>0</v>
      </c>
      <c r="AK530" s="11" t="str">
        <f t="shared" si="979"/>
        <v xml:space="preserve"> </v>
      </c>
      <c r="AL530" s="11" t="str">
        <f t="shared" si="980"/>
        <v xml:space="preserve"> </v>
      </c>
      <c r="AM530" s="11" t="str">
        <f t="shared" si="981"/>
        <v xml:space="preserve"> </v>
      </c>
      <c r="AN530" s="11" t="str">
        <f t="shared" si="982"/>
        <v xml:space="preserve"> </v>
      </c>
      <c r="AO530" s="11">
        <f t="shared" si="983"/>
        <v>0</v>
      </c>
      <c r="AP530" s="11" t="str">
        <f t="shared" si="984"/>
        <v xml:space="preserve"> </v>
      </c>
      <c r="AQ530" s="11" t="str">
        <f t="shared" si="985"/>
        <v xml:space="preserve"> </v>
      </c>
      <c r="AR530" s="11" t="str">
        <f t="shared" si="986"/>
        <v xml:space="preserve"> </v>
      </c>
      <c r="AS530" s="11">
        <f t="shared" si="987"/>
        <v>0</v>
      </c>
      <c r="AT530" s="11" t="str">
        <f t="shared" si="988"/>
        <v xml:space="preserve"> </v>
      </c>
      <c r="AU530" s="11" t="str">
        <f t="shared" si="989"/>
        <v/>
      </c>
      <c r="AV530" s="11" t="str">
        <f t="shared" si="990"/>
        <v xml:space="preserve"> </v>
      </c>
      <c r="AW530" s="11" t="str">
        <f t="shared" si="991"/>
        <v xml:space="preserve"> </v>
      </c>
      <c r="AX530" s="11">
        <f t="shared" si="992"/>
        <v>0</v>
      </c>
      <c r="AY530" s="11" t="str">
        <f t="shared" si="993"/>
        <v xml:space="preserve"> </v>
      </c>
      <c r="AZ530" s="11" t="str">
        <f t="shared" si="994"/>
        <v xml:space="preserve"> </v>
      </c>
      <c r="BA530" s="11" t="str">
        <f t="shared" si="995"/>
        <v xml:space="preserve"> </v>
      </c>
      <c r="BB530" s="11" t="str">
        <f t="shared" si="996"/>
        <v xml:space="preserve"> </v>
      </c>
      <c r="BC530" s="11">
        <f t="shared" si="997"/>
        <v>0</v>
      </c>
      <c r="BD530" s="11" t="str">
        <f t="shared" si="998"/>
        <v xml:space="preserve"> </v>
      </c>
      <c r="BE530" s="11" t="str">
        <f t="shared" si="999"/>
        <v xml:space="preserve"> </v>
      </c>
      <c r="BF530" s="11" t="str">
        <f t="shared" si="1000"/>
        <v xml:space="preserve"> </v>
      </c>
      <c r="BG530" s="11" t="str">
        <f t="shared" si="1021"/>
        <v xml:space="preserve"> </v>
      </c>
      <c r="BH530" s="11" t="str">
        <f t="shared" si="1001"/>
        <v xml:space="preserve"> </v>
      </c>
      <c r="BI530" s="11" t="str">
        <f t="shared" si="1002"/>
        <v xml:space="preserve"> </v>
      </c>
      <c r="BJ530" s="11">
        <f t="shared" si="1003"/>
        <v>0</v>
      </c>
      <c r="BK530" s="11" t="str">
        <f t="shared" si="1004"/>
        <v/>
      </c>
      <c r="BL530" s="11" t="str">
        <f t="shared" si="1005"/>
        <v xml:space="preserve"> </v>
      </c>
      <c r="BM530" s="11" t="str">
        <f t="shared" si="1006"/>
        <v xml:space="preserve"> </v>
      </c>
      <c r="BN530" s="11" t="str">
        <f t="shared" si="1007"/>
        <v xml:space="preserve"> </v>
      </c>
      <c r="BO530" s="11" t="str">
        <f t="shared" si="1008"/>
        <v xml:space="preserve"> </v>
      </c>
      <c r="BP530" s="11" t="str">
        <f t="shared" si="1009"/>
        <v xml:space="preserve"> </v>
      </c>
      <c r="BQ530" s="11" t="str">
        <f t="shared" si="1010"/>
        <v>0</v>
      </c>
      <c r="BR530" s="25">
        <f t="shared" si="1011"/>
        <v>0</v>
      </c>
      <c r="BS530" s="11" t="str">
        <f t="shared" si="1012"/>
        <v>Not Present</v>
      </c>
      <c r="BT530" s="11" t="str">
        <f t="shared" si="1013"/>
        <v>0</v>
      </c>
      <c r="BU530" s="12">
        <f t="shared" si="1031"/>
        <v>1</v>
      </c>
      <c r="BV530" s="12">
        <f t="shared" si="1032"/>
        <v>0</v>
      </c>
      <c r="BW530" s="12">
        <f t="shared" si="1022"/>
        <v>1</v>
      </c>
      <c r="BX530" s="12">
        <f t="shared" si="1033"/>
        <v>1</v>
      </c>
      <c r="BY530" s="11">
        <f t="shared" si="1034"/>
        <v>1</v>
      </c>
      <c r="BZ530" s="11">
        <f t="shared" si="1014"/>
        <v>1</v>
      </c>
      <c r="CA530" s="11">
        <f t="shared" si="1015"/>
        <v>2</v>
      </c>
      <c r="CB530" s="11">
        <f t="shared" si="1016"/>
        <v>2015</v>
      </c>
      <c r="CC530" s="11">
        <f t="shared" si="1017"/>
        <v>1</v>
      </c>
      <c r="CD530" s="11" t="str">
        <f t="shared" si="1018"/>
        <v>No</v>
      </c>
      <c r="CE530" s="11">
        <f t="shared" si="1035"/>
        <v>0</v>
      </c>
      <c r="CF530" s="11">
        <f t="shared" si="1036"/>
        <v>0</v>
      </c>
      <c r="CG530" s="11">
        <f t="shared" si="1037"/>
        <v>1</v>
      </c>
      <c r="CH530" s="11">
        <f t="shared" si="1038"/>
        <v>0</v>
      </c>
      <c r="CI530" s="11">
        <f t="shared" si="1019"/>
        <v>1</v>
      </c>
      <c r="CJ530" s="11">
        <f t="shared" si="1020"/>
        <v>1</v>
      </c>
    </row>
    <row r="531" spans="1:88" x14ac:dyDescent="0.3">
      <c r="A531" s="11">
        <f t="shared" si="951"/>
        <v>2017</v>
      </c>
      <c r="B531" s="11" t="str">
        <f t="shared" si="952"/>
        <v>20-04-2017 17:51:38 CEST</v>
      </c>
      <c r="C531" s="11" t="str">
        <f t="shared" si="953"/>
        <v>Rwanda</v>
      </c>
      <c r="D531" s="11" t="str">
        <f t="shared" si="954"/>
        <v>Rulindo</v>
      </c>
      <c r="E531" s="11" t="str">
        <f t="shared" si="955"/>
        <v>Rusiga</v>
      </c>
      <c r="F531" s="11" t="str">
        <f t="shared" si="956"/>
        <v>Gako</v>
      </c>
      <c r="G531" s="11" t="str">
        <f t="shared" si="957"/>
        <v>Nkanga</v>
      </c>
      <c r="H531" s="11" t="str">
        <f t="shared" si="958"/>
        <v/>
      </c>
      <c r="I531" s="11" t="str">
        <f t="shared" si="959"/>
        <v/>
      </c>
      <c r="J531" s="11" t="str">
        <f t="shared" si="960"/>
        <v>NKANGA SCHOOL WATER POINT/KIVOMO-NTAKARA GRAVITY</v>
      </c>
      <c r="K531" s="11">
        <f t="shared" si="961"/>
        <v>129</v>
      </c>
      <c r="L531" s="11">
        <f t="shared" si="1023"/>
        <v>0</v>
      </c>
      <c r="M531" s="11">
        <f t="shared" si="1024"/>
        <v>1</v>
      </c>
      <c r="N531" s="11">
        <f t="shared" si="1025"/>
        <v>0</v>
      </c>
      <c r="O531" s="11">
        <f t="shared" si="962"/>
        <v>129</v>
      </c>
      <c r="P531" s="11" t="str">
        <f t="shared" si="963"/>
        <v xml:space="preserve"> </v>
      </c>
      <c r="Q531" s="13">
        <f t="shared" si="1026"/>
        <v>1</v>
      </c>
      <c r="R531" s="11">
        <f t="shared" si="1027"/>
        <v>1</v>
      </c>
      <c r="S531" s="11">
        <f t="shared" si="964"/>
        <v>1</v>
      </c>
      <c r="T531" s="11">
        <f t="shared" si="965"/>
        <v>1</v>
      </c>
      <c r="U531" s="11" t="str">
        <f t="shared" si="966"/>
        <v>Piped Network -- Gravity Only</v>
      </c>
      <c r="V531" s="11">
        <f t="shared" si="967"/>
        <v>2015</v>
      </c>
      <c r="W531" s="11" t="str">
        <f t="shared" si="968"/>
        <v>Governement (District, Wasac) And Water For People</v>
      </c>
      <c r="X531" s="11" t="str">
        <f t="shared" si="969"/>
        <v>Spring</v>
      </c>
      <c r="Y531" s="11">
        <f t="shared" si="970"/>
        <v>2</v>
      </c>
      <c r="Z531" s="11">
        <f t="shared" si="971"/>
        <v>1</v>
      </c>
      <c r="AA531" s="11">
        <f t="shared" si="972"/>
        <v>0</v>
      </c>
      <c r="AB531" s="11" t="str">
        <f t="shared" si="973"/>
        <v/>
      </c>
      <c r="AC531" s="11" t="str">
        <f t="shared" si="974"/>
        <v xml:space="preserve"> </v>
      </c>
      <c r="AD531" s="11" t="str">
        <f t="shared" si="975"/>
        <v xml:space="preserve"> </v>
      </c>
      <c r="AE531" s="11" t="str">
        <f t="shared" si="976"/>
        <v xml:space="preserve"> </v>
      </c>
      <c r="AF531" s="11">
        <f t="shared" si="977"/>
        <v>50</v>
      </c>
      <c r="AG531" s="12">
        <f t="shared" si="1028"/>
        <v>34560</v>
      </c>
      <c r="AH531" s="12">
        <f t="shared" si="1029"/>
        <v>53.581395348837212</v>
      </c>
      <c r="AI531" s="11">
        <f t="shared" si="1030"/>
        <v>1</v>
      </c>
      <c r="AJ531" s="11">
        <f t="shared" si="978"/>
        <v>0</v>
      </c>
      <c r="AK531" s="11" t="str">
        <f t="shared" si="979"/>
        <v xml:space="preserve"> </v>
      </c>
      <c r="AL531" s="11" t="str">
        <f t="shared" si="980"/>
        <v xml:space="preserve"> </v>
      </c>
      <c r="AM531" s="11" t="str">
        <f t="shared" si="981"/>
        <v xml:space="preserve"> </v>
      </c>
      <c r="AN531" s="11" t="str">
        <f t="shared" si="982"/>
        <v xml:space="preserve"> </v>
      </c>
      <c r="AO531" s="11">
        <f t="shared" si="983"/>
        <v>0</v>
      </c>
      <c r="AP531" s="11" t="str">
        <f t="shared" si="984"/>
        <v xml:space="preserve"> </v>
      </c>
      <c r="AQ531" s="11" t="str">
        <f t="shared" si="985"/>
        <v xml:space="preserve"> </v>
      </c>
      <c r="AR531" s="11" t="str">
        <f t="shared" si="986"/>
        <v xml:space="preserve"> </v>
      </c>
      <c r="AS531" s="11">
        <f t="shared" si="987"/>
        <v>1</v>
      </c>
      <c r="AT531" s="11">
        <f t="shared" si="988"/>
        <v>1</v>
      </c>
      <c r="AU531" s="11" t="str">
        <f t="shared" si="989"/>
        <v>Water Point Valve Chamber</v>
      </c>
      <c r="AV531" s="11">
        <f t="shared" si="990"/>
        <v>2015</v>
      </c>
      <c r="AW531" s="11">
        <f t="shared" si="991"/>
        <v>3</v>
      </c>
      <c r="AX531" s="11">
        <f t="shared" si="992"/>
        <v>0</v>
      </c>
      <c r="AY531" s="11" t="str">
        <f t="shared" si="993"/>
        <v xml:space="preserve"> </v>
      </c>
      <c r="AZ531" s="11" t="str">
        <f t="shared" si="994"/>
        <v xml:space="preserve"> </v>
      </c>
      <c r="BA531" s="11" t="str">
        <f t="shared" si="995"/>
        <v xml:space="preserve"> </v>
      </c>
      <c r="BB531" s="11" t="str">
        <f t="shared" si="996"/>
        <v xml:space="preserve"> </v>
      </c>
      <c r="BC531" s="11">
        <f t="shared" si="997"/>
        <v>0</v>
      </c>
      <c r="BD531" s="11" t="str">
        <f t="shared" si="998"/>
        <v xml:space="preserve"> </v>
      </c>
      <c r="BE531" s="11" t="str">
        <f t="shared" si="999"/>
        <v xml:space="preserve"> </v>
      </c>
      <c r="BF531" s="11" t="str">
        <f t="shared" si="1000"/>
        <v xml:space="preserve"> </v>
      </c>
      <c r="BG531" s="11" t="str">
        <f t="shared" si="1021"/>
        <v xml:space="preserve"> </v>
      </c>
      <c r="BH531" s="11" t="str">
        <f t="shared" si="1001"/>
        <v xml:space="preserve"> </v>
      </c>
      <c r="BI531" s="11" t="str">
        <f t="shared" si="1002"/>
        <v xml:space="preserve"> </v>
      </c>
      <c r="BJ531" s="11">
        <f t="shared" si="1003"/>
        <v>0</v>
      </c>
      <c r="BK531" s="11" t="str">
        <f t="shared" si="1004"/>
        <v/>
      </c>
      <c r="BL531" s="11" t="str">
        <f t="shared" si="1005"/>
        <v xml:space="preserve"> </v>
      </c>
      <c r="BM531" s="11" t="str">
        <f t="shared" si="1006"/>
        <v xml:space="preserve"> </v>
      </c>
      <c r="BN531" s="11" t="str">
        <f t="shared" si="1007"/>
        <v xml:space="preserve"> </v>
      </c>
      <c r="BO531" s="11" t="str">
        <f t="shared" si="1008"/>
        <v xml:space="preserve"> </v>
      </c>
      <c r="BP531" s="11" t="str">
        <f t="shared" si="1009"/>
        <v xml:space="preserve"> </v>
      </c>
      <c r="BQ531" s="11" t="str">
        <f t="shared" si="1010"/>
        <v>0</v>
      </c>
      <c r="BR531" s="25">
        <f t="shared" si="1011"/>
        <v>0</v>
      </c>
      <c r="BS531" s="11" t="str">
        <f t="shared" si="1012"/>
        <v>Not Present</v>
      </c>
      <c r="BT531" s="11" t="str">
        <f t="shared" si="1013"/>
        <v>0</v>
      </c>
      <c r="BU531" s="12">
        <f t="shared" si="1031"/>
        <v>1</v>
      </c>
      <c r="BV531" s="12">
        <f t="shared" si="1032"/>
        <v>0</v>
      </c>
      <c r="BW531" s="12">
        <f t="shared" si="1022"/>
        <v>1</v>
      </c>
      <c r="BX531" s="12">
        <f t="shared" si="1033"/>
        <v>1</v>
      </c>
      <c r="BY531" s="11">
        <f t="shared" si="1034"/>
        <v>1</v>
      </c>
      <c r="BZ531" s="11">
        <f t="shared" si="1014"/>
        <v>1</v>
      </c>
      <c r="CA531" s="11">
        <f t="shared" si="1015"/>
        <v>1</v>
      </c>
      <c r="CB531" s="11">
        <f t="shared" si="1016"/>
        <v>2015</v>
      </c>
      <c r="CC531" s="11">
        <f t="shared" si="1017"/>
        <v>3</v>
      </c>
      <c r="CD531" s="11" t="str">
        <f t="shared" si="1018"/>
        <v>No</v>
      </c>
      <c r="CE531" s="11">
        <f t="shared" si="1035"/>
        <v>0</v>
      </c>
      <c r="CF531" s="11">
        <f t="shared" si="1036"/>
        <v>0</v>
      </c>
      <c r="CG531" s="11">
        <f t="shared" si="1037"/>
        <v>1</v>
      </c>
      <c r="CH531" s="11">
        <f t="shared" si="1038"/>
        <v>0</v>
      </c>
      <c r="CI531" s="11">
        <f t="shared" si="1019"/>
        <v>0</v>
      </c>
      <c r="CJ531" s="11">
        <f t="shared" si="1020"/>
        <v>3</v>
      </c>
    </row>
    <row r="532" spans="1:88" x14ac:dyDescent="0.3">
      <c r="A532" s="11">
        <f t="shared" si="951"/>
        <v>2017</v>
      </c>
      <c r="B532" s="11" t="str">
        <f t="shared" si="952"/>
        <v>24-03-2017 12:56:10 CET</v>
      </c>
      <c r="C532" s="11" t="str">
        <f t="shared" si="953"/>
        <v>Rwanda</v>
      </c>
      <c r="D532" s="11" t="str">
        <f t="shared" si="954"/>
        <v>Rulindo</v>
      </c>
      <c r="E532" s="11" t="str">
        <f t="shared" si="955"/>
        <v>Masoro</v>
      </c>
      <c r="F532" s="11" t="str">
        <f t="shared" si="956"/>
        <v>Nyamyumba</v>
      </c>
      <c r="G532" s="11" t="str">
        <f t="shared" si="957"/>
        <v>Kigomwa</v>
      </c>
      <c r="H532" s="11" t="str">
        <f t="shared" si="958"/>
        <v/>
      </c>
      <c r="I532" s="11" t="str">
        <f t="shared" si="959"/>
        <v/>
      </c>
      <c r="J532" s="11" t="str">
        <f t="shared" si="960"/>
        <v xml:space="preserve"> </v>
      </c>
      <c r="K532" s="11">
        <f t="shared" si="961"/>
        <v>118</v>
      </c>
      <c r="L532" s="11">
        <f t="shared" si="1023"/>
        <v>5544</v>
      </c>
      <c r="M532" s="11">
        <f t="shared" si="1024"/>
        <v>31</v>
      </c>
      <c r="N532" s="11">
        <f t="shared" si="1025"/>
        <v>178.83870967741936</v>
      </c>
      <c r="O532" s="11">
        <f t="shared" si="962"/>
        <v>118</v>
      </c>
      <c r="P532" s="11" t="str">
        <f t="shared" si="963"/>
        <v xml:space="preserve"> </v>
      </c>
      <c r="Q532" s="13">
        <f t="shared" si="1026"/>
        <v>1</v>
      </c>
      <c r="R532" s="11">
        <f t="shared" si="1027"/>
        <v>1</v>
      </c>
      <c r="S532" s="11">
        <f t="shared" si="964"/>
        <v>1</v>
      </c>
      <c r="T532" s="11">
        <f t="shared" si="965"/>
        <v>1</v>
      </c>
      <c r="U532" s="11" t="str">
        <f t="shared" si="966"/>
        <v>Piped Network With Pump</v>
      </c>
      <c r="V532" s="11">
        <f t="shared" si="967"/>
        <v>1998</v>
      </c>
      <c r="W532" s="11" t="str">
        <f t="shared" si="968"/>
        <v>Governement (District, Wasac) And Water For People</v>
      </c>
      <c r="X532" s="11" t="str">
        <f t="shared" si="969"/>
        <v>Spring</v>
      </c>
      <c r="Y532" s="11">
        <f t="shared" si="970"/>
        <v>1</v>
      </c>
      <c r="Z532" s="11">
        <f t="shared" si="971"/>
        <v>1</v>
      </c>
      <c r="AA532" s="11">
        <f t="shared" si="972"/>
        <v>1</v>
      </c>
      <c r="AB532" s="11" t="str">
        <f t="shared" si="973"/>
        <v>"Springbox" --Intake Structure At A Spring</v>
      </c>
      <c r="AC532" s="11">
        <f t="shared" si="974"/>
        <v>1</v>
      </c>
      <c r="AD532" s="11">
        <f t="shared" si="975"/>
        <v>2016</v>
      </c>
      <c r="AE532" s="11">
        <f t="shared" si="976"/>
        <v>1</v>
      </c>
      <c r="AF532" s="11">
        <f t="shared" si="977"/>
        <v>20</v>
      </c>
      <c r="AG532" s="12">
        <f t="shared" si="1028"/>
        <v>86400</v>
      </c>
      <c r="AH532" s="12">
        <f t="shared" si="1029"/>
        <v>146.4406779661017</v>
      </c>
      <c r="AI532" s="11">
        <f t="shared" si="1030"/>
        <v>1</v>
      </c>
      <c r="AJ532" s="11">
        <f t="shared" si="978"/>
        <v>1</v>
      </c>
      <c r="AK532" s="11">
        <f t="shared" si="979"/>
        <v>2</v>
      </c>
      <c r="AL532" s="11">
        <f t="shared" si="980"/>
        <v>2016</v>
      </c>
      <c r="AM532" s="11">
        <f t="shared" si="981"/>
        <v>1</v>
      </c>
      <c r="AN532" s="11">
        <f t="shared" si="982"/>
        <v>5000</v>
      </c>
      <c r="AO532" s="11">
        <f t="shared" si="983"/>
        <v>1</v>
      </c>
      <c r="AP532" s="11">
        <f t="shared" si="984"/>
        <v>15</v>
      </c>
      <c r="AQ532" s="11">
        <f t="shared" si="985"/>
        <v>2016</v>
      </c>
      <c r="AR532" s="11">
        <f t="shared" si="986"/>
        <v>1</v>
      </c>
      <c r="AS532" s="11">
        <f t="shared" si="987"/>
        <v>0</v>
      </c>
      <c r="AT532" s="11" t="str">
        <f t="shared" si="988"/>
        <v xml:space="preserve"> </v>
      </c>
      <c r="AU532" s="11" t="str">
        <f t="shared" si="989"/>
        <v/>
      </c>
      <c r="AV532" s="11" t="str">
        <f t="shared" si="990"/>
        <v xml:space="preserve"> </v>
      </c>
      <c r="AW532" s="11" t="str">
        <f t="shared" si="991"/>
        <v xml:space="preserve"> </v>
      </c>
      <c r="AX532" s="11">
        <f t="shared" si="992"/>
        <v>1</v>
      </c>
      <c r="AY532" s="11">
        <f t="shared" si="993"/>
        <v>2</v>
      </c>
      <c r="AZ532" s="11">
        <f t="shared" si="994"/>
        <v>2016</v>
      </c>
      <c r="BA532" s="11">
        <f t="shared" si="995"/>
        <v>1</v>
      </c>
      <c r="BB532" s="11">
        <f t="shared" si="996"/>
        <v>5000</v>
      </c>
      <c r="BC532" s="11">
        <f t="shared" si="997"/>
        <v>1</v>
      </c>
      <c r="BD532" s="11">
        <f t="shared" si="998"/>
        <v>1</v>
      </c>
      <c r="BE532" s="11">
        <f t="shared" si="999"/>
        <v>2016</v>
      </c>
      <c r="BF532" s="11">
        <f t="shared" si="1000"/>
        <v>1</v>
      </c>
      <c r="BG532" s="11">
        <f t="shared" si="1021"/>
        <v>1</v>
      </c>
      <c r="BH532" s="11">
        <f t="shared" si="1001"/>
        <v>2016</v>
      </c>
      <c r="BI532" s="11">
        <f t="shared" si="1002"/>
        <v>1</v>
      </c>
      <c r="BJ532" s="11">
        <f t="shared" si="1003"/>
        <v>0</v>
      </c>
      <c r="BK532" s="11" t="str">
        <f t="shared" si="1004"/>
        <v/>
      </c>
      <c r="BL532" s="11" t="str">
        <f t="shared" si="1005"/>
        <v xml:space="preserve"> </v>
      </c>
      <c r="BM532" s="11" t="str">
        <f t="shared" si="1006"/>
        <v xml:space="preserve"> </v>
      </c>
      <c r="BN532" s="11" t="str">
        <f t="shared" si="1007"/>
        <v xml:space="preserve"> </v>
      </c>
      <c r="BO532" s="11" t="str">
        <f t="shared" si="1008"/>
        <v xml:space="preserve"> </v>
      </c>
      <c r="BP532" s="11" t="str">
        <f t="shared" si="1009"/>
        <v xml:space="preserve"> </v>
      </c>
      <c r="BQ532" s="11" t="str">
        <f t="shared" si="1010"/>
        <v>0</v>
      </c>
      <c r="BR532" s="25">
        <f t="shared" si="1011"/>
        <v>0</v>
      </c>
      <c r="BS532" s="11" t="str">
        <f t="shared" si="1012"/>
        <v>Not Present</v>
      </c>
      <c r="BT532" s="11" t="str">
        <f t="shared" si="1013"/>
        <v>0</v>
      </c>
      <c r="BU532" s="12">
        <f t="shared" si="1031"/>
        <v>1</v>
      </c>
      <c r="BV532" s="12">
        <f t="shared" si="1032"/>
        <v>0</v>
      </c>
      <c r="BW532" s="12">
        <f t="shared" si="1022"/>
        <v>1</v>
      </c>
      <c r="BX532" s="12">
        <f t="shared" si="1033"/>
        <v>1</v>
      </c>
      <c r="BY532" s="11">
        <f t="shared" si="1034"/>
        <v>1</v>
      </c>
      <c r="BZ532" s="11">
        <f t="shared" si="1014"/>
        <v>1</v>
      </c>
      <c r="CA532" s="11">
        <f t="shared" si="1015"/>
        <v>2</v>
      </c>
      <c r="CB532" s="11">
        <f t="shared" si="1016"/>
        <v>2016</v>
      </c>
      <c r="CC532" s="11">
        <f t="shared" si="1017"/>
        <v>1</v>
      </c>
      <c r="CD532" s="11" t="str">
        <f t="shared" si="1018"/>
        <v>No</v>
      </c>
      <c r="CE532" s="11">
        <f t="shared" si="1035"/>
        <v>0</v>
      </c>
      <c r="CF532" s="11">
        <f t="shared" si="1036"/>
        <v>0</v>
      </c>
      <c r="CG532" s="11">
        <f t="shared" si="1037"/>
        <v>1</v>
      </c>
      <c r="CH532" s="11">
        <f t="shared" si="1038"/>
        <v>0</v>
      </c>
      <c r="CI532" s="11">
        <f t="shared" si="1019"/>
        <v>1</v>
      </c>
      <c r="CJ532" s="11">
        <f t="shared" si="1020"/>
        <v>1</v>
      </c>
    </row>
    <row r="533" spans="1:88" x14ac:dyDescent="0.3">
      <c r="A533" s="11">
        <f t="shared" si="951"/>
        <v>2017</v>
      </c>
      <c r="B533" s="11" t="str">
        <f t="shared" si="952"/>
        <v>09-03-2017 20:40:24 CET</v>
      </c>
      <c r="C533" s="11" t="str">
        <f t="shared" si="953"/>
        <v>Rwanda</v>
      </c>
      <c r="D533" s="11" t="str">
        <f t="shared" si="954"/>
        <v>Rulindo</v>
      </c>
      <c r="E533" s="11" t="str">
        <f t="shared" si="955"/>
        <v>Shyorongi</v>
      </c>
      <c r="F533" s="11" t="str">
        <f t="shared" si="956"/>
        <v>Rubona</v>
      </c>
      <c r="G533" s="11" t="str">
        <f t="shared" si="957"/>
        <v>Bwimo</v>
      </c>
      <c r="H533" s="11" t="str">
        <f t="shared" si="958"/>
        <v/>
      </c>
      <c r="I533" s="11" t="str">
        <f t="shared" si="959"/>
        <v/>
      </c>
      <c r="J533" s="11" t="str">
        <f t="shared" si="960"/>
        <v>Gisoro- Nyundo network</v>
      </c>
      <c r="K533" s="11">
        <f t="shared" si="961"/>
        <v>188</v>
      </c>
      <c r="L533" s="11">
        <f t="shared" si="1023"/>
        <v>2297</v>
      </c>
      <c r="M533" s="11">
        <f t="shared" si="1024"/>
        <v>10</v>
      </c>
      <c r="N533" s="11">
        <f t="shared" si="1025"/>
        <v>229.7</v>
      </c>
      <c r="O533" s="11">
        <f t="shared" si="962"/>
        <v>35</v>
      </c>
      <c r="P533" s="11">
        <f t="shared" si="963"/>
        <v>153</v>
      </c>
      <c r="Q533" s="13">
        <f t="shared" si="1026"/>
        <v>0.18617021276595744</v>
      </c>
      <c r="R533" s="11">
        <f t="shared" si="1027"/>
        <v>0</v>
      </c>
      <c r="S533" s="11">
        <f t="shared" si="964"/>
        <v>1</v>
      </c>
      <c r="T533" s="11">
        <f t="shared" si="965"/>
        <v>1</v>
      </c>
      <c r="U533" s="11" t="str">
        <f t="shared" si="966"/>
        <v>Piped Network -- Gravity Only</v>
      </c>
      <c r="V533" s="11">
        <f t="shared" si="967"/>
        <v>2013</v>
      </c>
      <c r="W533" s="11" t="str">
        <f t="shared" si="968"/>
        <v>Governement (District, Wasac) And Water For People</v>
      </c>
      <c r="X533" s="11" t="str">
        <f t="shared" si="969"/>
        <v>Spring</v>
      </c>
      <c r="Y533" s="11">
        <f t="shared" si="970"/>
        <v>1</v>
      </c>
      <c r="Z533" s="11">
        <f t="shared" si="971"/>
        <v>1</v>
      </c>
      <c r="AA533" s="11">
        <f t="shared" si="972"/>
        <v>1</v>
      </c>
      <c r="AB533" s="11" t="str">
        <f t="shared" si="973"/>
        <v>"Springbox" --Intake Structure At A Spring</v>
      </c>
      <c r="AC533" s="11">
        <f t="shared" si="974"/>
        <v>1</v>
      </c>
      <c r="AD533" s="11">
        <f t="shared" si="975"/>
        <v>2013</v>
      </c>
      <c r="AE533" s="11">
        <f t="shared" si="976"/>
        <v>1</v>
      </c>
      <c r="AF533" s="11">
        <f t="shared" si="977"/>
        <v>13</v>
      </c>
      <c r="AG533" s="12">
        <f t="shared" si="1028"/>
        <v>132923.07692307694</v>
      </c>
      <c r="AH533" s="12">
        <f t="shared" si="1029"/>
        <v>759.56043956043959</v>
      </c>
      <c r="AI533" s="11">
        <f t="shared" si="1030"/>
        <v>1</v>
      </c>
      <c r="AJ533" s="11">
        <f t="shared" si="978"/>
        <v>1</v>
      </c>
      <c r="AK533" s="11">
        <f t="shared" si="979"/>
        <v>1</v>
      </c>
      <c r="AL533" s="11">
        <f t="shared" si="980"/>
        <v>2013</v>
      </c>
      <c r="AM533" s="11">
        <f t="shared" si="981"/>
        <v>1</v>
      </c>
      <c r="AN533" s="11">
        <f t="shared" si="982"/>
        <v>30</v>
      </c>
      <c r="AO533" s="11">
        <f t="shared" si="983"/>
        <v>1</v>
      </c>
      <c r="AP533" s="11">
        <f t="shared" si="984"/>
        <v>6</v>
      </c>
      <c r="AQ533" s="11">
        <f t="shared" si="985"/>
        <v>2013</v>
      </c>
      <c r="AR533" s="11">
        <f t="shared" si="986"/>
        <v>2</v>
      </c>
      <c r="AS533" s="11">
        <f t="shared" si="987"/>
        <v>1</v>
      </c>
      <c r="AT533" s="11">
        <f t="shared" si="988"/>
        <v>10</v>
      </c>
      <c r="AU533" s="11" t="str">
        <f t="shared" si="989"/>
        <v>Pressure Break Tank|Distribution Chamber|Ventouse, Washout</v>
      </c>
      <c r="AV533" s="11">
        <f t="shared" si="990"/>
        <v>2013</v>
      </c>
      <c r="AW533" s="11">
        <f t="shared" si="991"/>
        <v>1</v>
      </c>
      <c r="AX533" s="11">
        <f t="shared" si="992"/>
        <v>1</v>
      </c>
      <c r="AY533" s="11">
        <f t="shared" si="993"/>
        <v>2</v>
      </c>
      <c r="AZ533" s="11">
        <f t="shared" si="994"/>
        <v>2013</v>
      </c>
      <c r="BA533" s="11">
        <f t="shared" si="995"/>
        <v>1</v>
      </c>
      <c r="BB533" s="11">
        <f t="shared" si="996"/>
        <v>7000</v>
      </c>
      <c r="BC533" s="11">
        <f t="shared" si="997"/>
        <v>0</v>
      </c>
      <c r="BD533" s="11" t="str">
        <f t="shared" si="998"/>
        <v xml:space="preserve"> </v>
      </c>
      <c r="BE533" s="11" t="str">
        <f t="shared" si="999"/>
        <v xml:space="preserve"> </v>
      </c>
      <c r="BF533" s="11" t="str">
        <f t="shared" si="1000"/>
        <v xml:space="preserve"> </v>
      </c>
      <c r="BG533" s="11" t="str">
        <f t="shared" si="1021"/>
        <v xml:space="preserve"> </v>
      </c>
      <c r="BH533" s="11" t="str">
        <f t="shared" si="1001"/>
        <v xml:space="preserve"> </v>
      </c>
      <c r="BI533" s="11" t="str">
        <f t="shared" si="1002"/>
        <v xml:space="preserve"> </v>
      </c>
      <c r="BJ533" s="11">
        <f t="shared" si="1003"/>
        <v>0</v>
      </c>
      <c r="BK533" s="11" t="str">
        <f t="shared" si="1004"/>
        <v/>
      </c>
      <c r="BL533" s="11" t="str">
        <f t="shared" si="1005"/>
        <v xml:space="preserve"> </v>
      </c>
      <c r="BM533" s="11" t="str">
        <f t="shared" si="1006"/>
        <v xml:space="preserve"> </v>
      </c>
      <c r="BN533" s="11" t="str">
        <f t="shared" si="1007"/>
        <v xml:space="preserve"> </v>
      </c>
      <c r="BO533" s="11" t="str">
        <f t="shared" si="1008"/>
        <v xml:space="preserve"> </v>
      </c>
      <c r="BP533" s="11" t="str">
        <f t="shared" si="1009"/>
        <v xml:space="preserve"> </v>
      </c>
      <c r="BQ533" s="11" t="str">
        <f t="shared" si="1010"/>
        <v>0</v>
      </c>
      <c r="BR533" s="25">
        <f t="shared" si="1011"/>
        <v>0</v>
      </c>
      <c r="BS533" s="11" t="str">
        <f t="shared" si="1012"/>
        <v>Not Present</v>
      </c>
      <c r="BT533" s="11" t="str">
        <f t="shared" si="1013"/>
        <v>0</v>
      </c>
      <c r="BU533" s="12">
        <f t="shared" si="1031"/>
        <v>1</v>
      </c>
      <c r="BV533" s="12">
        <f t="shared" si="1032"/>
        <v>0</v>
      </c>
      <c r="BW533" s="12">
        <f t="shared" si="1022"/>
        <v>1</v>
      </c>
      <c r="BX533" s="12">
        <f t="shared" si="1033"/>
        <v>1</v>
      </c>
      <c r="BY533" s="11">
        <f t="shared" si="1034"/>
        <v>1</v>
      </c>
      <c r="BZ533" s="11">
        <f t="shared" si="1014"/>
        <v>1</v>
      </c>
      <c r="CA533" s="11">
        <f t="shared" si="1015"/>
        <v>1</v>
      </c>
      <c r="CB533" s="11">
        <f t="shared" si="1016"/>
        <v>2013</v>
      </c>
      <c r="CC533" s="11">
        <f t="shared" si="1017"/>
        <v>1</v>
      </c>
      <c r="CD533" s="11" t="str">
        <f t="shared" si="1018"/>
        <v>No</v>
      </c>
      <c r="CE533" s="11">
        <f t="shared" si="1035"/>
        <v>0</v>
      </c>
      <c r="CF533" s="11">
        <f t="shared" si="1036"/>
        <v>0</v>
      </c>
      <c r="CG533" s="11">
        <f t="shared" si="1037"/>
        <v>1</v>
      </c>
      <c r="CH533" s="11">
        <f t="shared" si="1038"/>
        <v>0</v>
      </c>
      <c r="CI533" s="11">
        <f t="shared" si="1019"/>
        <v>1</v>
      </c>
      <c r="CJ533" s="11">
        <f t="shared" si="1020"/>
        <v>1</v>
      </c>
    </row>
    <row r="534" spans="1:88" x14ac:dyDescent="0.3">
      <c r="A534" s="11">
        <f t="shared" si="951"/>
        <v>2017</v>
      </c>
      <c r="B534" s="11" t="str">
        <f t="shared" si="952"/>
        <v>28-03-2017 10:49:51 CEST</v>
      </c>
      <c r="C534" s="11" t="str">
        <f t="shared" si="953"/>
        <v>Rwanda</v>
      </c>
      <c r="D534" s="11" t="str">
        <f t="shared" si="954"/>
        <v>Rulindo</v>
      </c>
      <c r="E534" s="11" t="str">
        <f t="shared" si="955"/>
        <v>Ntarabana</v>
      </c>
      <c r="F534" s="11" t="str">
        <f t="shared" si="956"/>
        <v>Kiyanza</v>
      </c>
      <c r="G534" s="11" t="str">
        <f t="shared" si="957"/>
        <v>Nombe</v>
      </c>
      <c r="H534" s="11" t="str">
        <f t="shared" si="958"/>
        <v/>
      </c>
      <c r="I534" s="11" t="str">
        <f t="shared" si="959"/>
        <v/>
      </c>
      <c r="J534" s="11" t="str">
        <f t="shared" si="960"/>
        <v>Rwamugaza network</v>
      </c>
      <c r="K534" s="11">
        <f t="shared" si="961"/>
        <v>193</v>
      </c>
      <c r="L534" s="11">
        <f t="shared" si="1023"/>
        <v>14106</v>
      </c>
      <c r="M534" s="11">
        <f t="shared" si="1024"/>
        <v>35</v>
      </c>
      <c r="N534" s="11">
        <f t="shared" si="1025"/>
        <v>403.02857142857141</v>
      </c>
      <c r="O534" s="11">
        <f t="shared" si="962"/>
        <v>193</v>
      </c>
      <c r="P534" s="11" t="str">
        <f t="shared" si="963"/>
        <v xml:space="preserve"> </v>
      </c>
      <c r="Q534" s="13">
        <f t="shared" si="1026"/>
        <v>1</v>
      </c>
      <c r="R534" s="11">
        <f t="shared" si="1027"/>
        <v>1</v>
      </c>
      <c r="S534" s="11">
        <f t="shared" si="964"/>
        <v>0</v>
      </c>
      <c r="T534" s="11">
        <f t="shared" si="965"/>
        <v>1</v>
      </c>
      <c r="U534" s="11" t="str">
        <f t="shared" si="966"/>
        <v>Piped Network -- Gravity Only</v>
      </c>
      <c r="V534" s="11">
        <f t="shared" si="967"/>
        <v>2003</v>
      </c>
      <c r="W534" s="11" t="str">
        <f t="shared" si="968"/>
        <v>Government</v>
      </c>
      <c r="X534" s="11" t="str">
        <f t="shared" si="969"/>
        <v>Spring</v>
      </c>
      <c r="Y534" s="11">
        <f t="shared" si="970"/>
        <v>2</v>
      </c>
      <c r="Z534" s="11">
        <f t="shared" si="971"/>
        <v>1</v>
      </c>
      <c r="AA534" s="11">
        <f t="shared" si="972"/>
        <v>1</v>
      </c>
      <c r="AB534" s="11" t="str">
        <f t="shared" si="973"/>
        <v/>
      </c>
      <c r="AC534" s="11">
        <f t="shared" si="974"/>
        <v>1</v>
      </c>
      <c r="AD534" s="11">
        <f t="shared" si="975"/>
        <v>2003</v>
      </c>
      <c r="AE534" s="11">
        <f t="shared" si="976"/>
        <v>1</v>
      </c>
      <c r="AF534" s="11">
        <f t="shared" si="977"/>
        <v>3</v>
      </c>
      <c r="AG534" s="12">
        <f t="shared" si="1028"/>
        <v>576000</v>
      </c>
      <c r="AH534" s="12">
        <f t="shared" si="1029"/>
        <v>596.89119170984452</v>
      </c>
      <c r="AI534" s="11">
        <f t="shared" si="1030"/>
        <v>1</v>
      </c>
      <c r="AJ534" s="11">
        <f t="shared" si="978"/>
        <v>1</v>
      </c>
      <c r="AK534" s="11">
        <f t="shared" si="979"/>
        <v>2</v>
      </c>
      <c r="AL534" s="11">
        <f t="shared" si="980"/>
        <v>2003</v>
      </c>
      <c r="AM534" s="11">
        <f t="shared" si="981"/>
        <v>1</v>
      </c>
      <c r="AN534" s="11">
        <f t="shared" si="982"/>
        <v>35000</v>
      </c>
      <c r="AO534" s="11">
        <f t="shared" si="983"/>
        <v>1</v>
      </c>
      <c r="AP534" s="11">
        <f t="shared" si="984"/>
        <v>7</v>
      </c>
      <c r="AQ534" s="11">
        <f t="shared" si="985"/>
        <v>2003</v>
      </c>
      <c r="AR534" s="11">
        <f t="shared" si="986"/>
        <v>1</v>
      </c>
      <c r="AS534" s="11">
        <f t="shared" si="987"/>
        <v>1</v>
      </c>
      <c r="AT534" s="11">
        <f t="shared" si="988"/>
        <v>12</v>
      </c>
      <c r="AU534" s="11" t="str">
        <f t="shared" si="989"/>
        <v/>
      </c>
      <c r="AV534" s="11">
        <f t="shared" si="990"/>
        <v>2003</v>
      </c>
      <c r="AW534" s="11">
        <f t="shared" si="991"/>
        <v>1</v>
      </c>
      <c r="AX534" s="11">
        <f t="shared" si="992"/>
        <v>1</v>
      </c>
      <c r="AY534" s="11">
        <f t="shared" si="993"/>
        <v>2</v>
      </c>
      <c r="AZ534" s="11">
        <f t="shared" si="994"/>
        <v>2003</v>
      </c>
      <c r="BA534" s="11">
        <f t="shared" si="995"/>
        <v>1</v>
      </c>
      <c r="BB534" s="11">
        <f t="shared" si="996"/>
        <v>35000</v>
      </c>
      <c r="BC534" s="11">
        <f t="shared" si="997"/>
        <v>0</v>
      </c>
      <c r="BD534" s="11" t="str">
        <f t="shared" si="998"/>
        <v xml:space="preserve"> </v>
      </c>
      <c r="BE534" s="11" t="str">
        <f t="shared" si="999"/>
        <v xml:space="preserve"> </v>
      </c>
      <c r="BF534" s="11" t="str">
        <f t="shared" si="1000"/>
        <v xml:space="preserve"> </v>
      </c>
      <c r="BG534" s="11" t="str">
        <f t="shared" si="1021"/>
        <v xml:space="preserve"> </v>
      </c>
      <c r="BH534" s="11" t="str">
        <f t="shared" si="1001"/>
        <v xml:space="preserve"> </v>
      </c>
      <c r="BI534" s="11" t="str">
        <f t="shared" si="1002"/>
        <v xml:space="preserve"> </v>
      </c>
      <c r="BJ534" s="11">
        <f t="shared" si="1003"/>
        <v>0</v>
      </c>
      <c r="BK534" s="11" t="str">
        <f t="shared" si="1004"/>
        <v/>
      </c>
      <c r="BL534" s="11" t="str">
        <f t="shared" si="1005"/>
        <v xml:space="preserve"> </v>
      </c>
      <c r="BM534" s="11" t="str">
        <f t="shared" si="1006"/>
        <v xml:space="preserve"> </v>
      </c>
      <c r="BN534" s="11" t="str">
        <f t="shared" si="1007"/>
        <v xml:space="preserve"> </v>
      </c>
      <c r="BO534" s="11" t="str">
        <f t="shared" si="1008"/>
        <v xml:space="preserve"> </v>
      </c>
      <c r="BP534" s="11" t="str">
        <f t="shared" si="1009"/>
        <v xml:space="preserve"> </v>
      </c>
      <c r="BQ534" s="11" t="str">
        <f t="shared" si="1010"/>
        <v>0</v>
      </c>
      <c r="BR534" s="25">
        <f t="shared" si="1011"/>
        <v>0</v>
      </c>
      <c r="BS534" s="11" t="str">
        <f t="shared" si="1012"/>
        <v>Not Present</v>
      </c>
      <c r="BT534" s="11" t="str">
        <f t="shared" si="1013"/>
        <v>0</v>
      </c>
      <c r="BU534" s="12">
        <f t="shared" si="1031"/>
        <v>1</v>
      </c>
      <c r="BV534" s="12">
        <f t="shared" si="1032"/>
        <v>0</v>
      </c>
      <c r="BW534" s="12">
        <f t="shared" si="1022"/>
        <v>1</v>
      </c>
      <c r="BX534" s="12">
        <f t="shared" si="1033"/>
        <v>1</v>
      </c>
      <c r="BY534" s="11">
        <f t="shared" si="1034"/>
        <v>1</v>
      </c>
      <c r="BZ534" s="11">
        <f t="shared" si="1014"/>
        <v>1</v>
      </c>
      <c r="CA534" s="11">
        <f t="shared" si="1015"/>
        <v>1</v>
      </c>
      <c r="CB534" s="11">
        <f t="shared" si="1016"/>
        <v>2003</v>
      </c>
      <c r="CC534" s="11">
        <f t="shared" si="1017"/>
        <v>3</v>
      </c>
      <c r="CD534" s="11" t="str">
        <f t="shared" si="1018"/>
        <v>No</v>
      </c>
      <c r="CE534" s="11">
        <f t="shared" si="1035"/>
        <v>0</v>
      </c>
      <c r="CF534" s="11">
        <f t="shared" si="1036"/>
        <v>0</v>
      </c>
      <c r="CG534" s="11">
        <f t="shared" si="1037"/>
        <v>1</v>
      </c>
      <c r="CH534" s="11">
        <f t="shared" si="1038"/>
        <v>0</v>
      </c>
      <c r="CI534" s="11">
        <f t="shared" si="1019"/>
        <v>0</v>
      </c>
      <c r="CJ534" s="11">
        <f t="shared" si="1020"/>
        <v>2</v>
      </c>
    </row>
    <row r="535" spans="1:88" x14ac:dyDescent="0.3">
      <c r="A535" s="11">
        <f t="shared" si="951"/>
        <v>2017</v>
      </c>
      <c r="B535" s="11" t="str">
        <f t="shared" si="952"/>
        <v>23-04-2017 14:43:47 CEST</v>
      </c>
      <c r="C535" s="11" t="str">
        <f t="shared" si="953"/>
        <v>Rwanda</v>
      </c>
      <c r="D535" s="11" t="str">
        <f t="shared" si="954"/>
        <v>Rulindo</v>
      </c>
      <c r="E535" s="11" t="str">
        <f t="shared" si="955"/>
        <v>Buyoga</v>
      </c>
      <c r="F535" s="11" t="str">
        <f t="shared" si="956"/>
        <v>Gahororo</v>
      </c>
      <c r="G535" s="11" t="str">
        <f t="shared" si="957"/>
        <v>Gatenderi</v>
      </c>
      <c r="H535" s="11" t="str">
        <f t="shared" si="958"/>
        <v/>
      </c>
      <c r="I535" s="11" t="str">
        <f t="shared" si="959"/>
        <v/>
      </c>
      <c r="J535" s="11" t="str">
        <f t="shared" si="960"/>
        <v>Kiruruma</v>
      </c>
      <c r="K535" s="11">
        <f t="shared" si="961"/>
        <v>141</v>
      </c>
      <c r="L535" s="11">
        <f t="shared" si="1023"/>
        <v>8295</v>
      </c>
      <c r="M535" s="11">
        <f t="shared" si="1024"/>
        <v>25</v>
      </c>
      <c r="N535" s="11">
        <f t="shared" si="1025"/>
        <v>331.8</v>
      </c>
      <c r="O535" s="11">
        <f t="shared" si="962"/>
        <v>102</v>
      </c>
      <c r="P535" s="11">
        <f t="shared" si="963"/>
        <v>39</v>
      </c>
      <c r="Q535" s="13">
        <f t="shared" si="1026"/>
        <v>0.72340425531914898</v>
      </c>
      <c r="R535" s="11">
        <f t="shared" si="1027"/>
        <v>0</v>
      </c>
      <c r="S535" s="11">
        <f t="shared" si="964"/>
        <v>0</v>
      </c>
      <c r="T535" s="11">
        <f t="shared" si="965"/>
        <v>1</v>
      </c>
      <c r="U535" s="11" t="str">
        <f t="shared" si="966"/>
        <v>Piped Network With Pump</v>
      </c>
      <c r="V535" s="11">
        <f t="shared" si="967"/>
        <v>2014</v>
      </c>
      <c r="W535" s="11" t="str">
        <f t="shared" si="968"/>
        <v/>
      </c>
      <c r="X535" s="11" t="str">
        <f t="shared" si="969"/>
        <v>Spring</v>
      </c>
      <c r="Y535" s="11">
        <f t="shared" si="970"/>
        <v>1</v>
      </c>
      <c r="Z535" s="11">
        <f t="shared" si="971"/>
        <v>1</v>
      </c>
      <c r="AA535" s="11">
        <f t="shared" si="972"/>
        <v>1</v>
      </c>
      <c r="AB535" s="11" t="str">
        <f t="shared" si="973"/>
        <v>"Springbox" --Intake Structure At A Spring</v>
      </c>
      <c r="AC535" s="11">
        <f t="shared" si="974"/>
        <v>1</v>
      </c>
      <c r="AD535" s="11">
        <f t="shared" si="975"/>
        <v>2014</v>
      </c>
      <c r="AE535" s="11">
        <f t="shared" si="976"/>
        <v>1</v>
      </c>
      <c r="AF535" s="11">
        <f t="shared" si="977"/>
        <v>3</v>
      </c>
      <c r="AG535" s="12">
        <f t="shared" si="1028"/>
        <v>576000</v>
      </c>
      <c r="AH535" s="12">
        <f t="shared" si="1029"/>
        <v>1129.4117647058824</v>
      </c>
      <c r="AI535" s="11">
        <f t="shared" si="1030"/>
        <v>1</v>
      </c>
      <c r="AJ535" s="11">
        <f t="shared" si="978"/>
        <v>1</v>
      </c>
      <c r="AK535" s="11">
        <f t="shared" si="979"/>
        <v>3</v>
      </c>
      <c r="AL535" s="11">
        <f t="shared" si="980"/>
        <v>2014</v>
      </c>
      <c r="AM535" s="11">
        <f t="shared" si="981"/>
        <v>1</v>
      </c>
      <c r="AN535" s="11">
        <f t="shared" si="982"/>
        <v>9000</v>
      </c>
      <c r="AO535" s="11">
        <f t="shared" si="983"/>
        <v>1</v>
      </c>
      <c r="AP535" s="11">
        <f t="shared" si="984"/>
        <v>11</v>
      </c>
      <c r="AQ535" s="11">
        <f t="shared" si="985"/>
        <v>2014</v>
      </c>
      <c r="AR535" s="11">
        <f t="shared" si="986"/>
        <v>1</v>
      </c>
      <c r="AS535" s="11">
        <f t="shared" si="987"/>
        <v>0</v>
      </c>
      <c r="AT535" s="11" t="str">
        <f t="shared" si="988"/>
        <v xml:space="preserve"> </v>
      </c>
      <c r="AU535" s="11" t="str">
        <f t="shared" si="989"/>
        <v/>
      </c>
      <c r="AV535" s="11" t="str">
        <f t="shared" si="990"/>
        <v xml:space="preserve"> </v>
      </c>
      <c r="AW535" s="11" t="str">
        <f t="shared" si="991"/>
        <v xml:space="preserve"> </v>
      </c>
      <c r="AX535" s="11">
        <f t="shared" si="992"/>
        <v>1</v>
      </c>
      <c r="AY535" s="11">
        <f t="shared" si="993"/>
        <v>3</v>
      </c>
      <c r="AZ535" s="11">
        <f t="shared" si="994"/>
        <v>2014</v>
      </c>
      <c r="BA535" s="11">
        <f t="shared" si="995"/>
        <v>1</v>
      </c>
      <c r="BB535" s="11">
        <f t="shared" si="996"/>
        <v>9000</v>
      </c>
      <c r="BC535" s="11">
        <f t="shared" si="997"/>
        <v>1</v>
      </c>
      <c r="BD535" s="11">
        <f t="shared" si="998"/>
        <v>2</v>
      </c>
      <c r="BE535" s="11">
        <f t="shared" si="999"/>
        <v>2014</v>
      </c>
      <c r="BF535" s="11">
        <f t="shared" si="1000"/>
        <v>1</v>
      </c>
      <c r="BG535" s="11">
        <f t="shared" si="1021"/>
        <v>1</v>
      </c>
      <c r="BH535" s="11">
        <f t="shared" si="1001"/>
        <v>2014</v>
      </c>
      <c r="BI535" s="11">
        <f t="shared" si="1002"/>
        <v>1</v>
      </c>
      <c r="BJ535" s="11">
        <f t="shared" si="1003"/>
        <v>0</v>
      </c>
      <c r="BK535" s="11" t="str">
        <f t="shared" si="1004"/>
        <v/>
      </c>
      <c r="BL535" s="11" t="str">
        <f t="shared" si="1005"/>
        <v xml:space="preserve"> </v>
      </c>
      <c r="BM535" s="11" t="str">
        <f t="shared" si="1006"/>
        <v xml:space="preserve"> </v>
      </c>
      <c r="BN535" s="11" t="str">
        <f t="shared" si="1007"/>
        <v xml:space="preserve"> </v>
      </c>
      <c r="BO535" s="11" t="str">
        <f t="shared" si="1008"/>
        <v xml:space="preserve"> </v>
      </c>
      <c r="BP535" s="11" t="str">
        <f t="shared" si="1009"/>
        <v xml:space="preserve"> </v>
      </c>
      <c r="BQ535" s="11" t="str">
        <f t="shared" si="1010"/>
        <v>0</v>
      </c>
      <c r="BR535" s="25">
        <f t="shared" si="1011"/>
        <v>0</v>
      </c>
      <c r="BS535" s="11" t="str">
        <f t="shared" si="1012"/>
        <v>Not Present</v>
      </c>
      <c r="BT535" s="11" t="str">
        <f t="shared" si="1013"/>
        <v>0</v>
      </c>
      <c r="BU535" s="12">
        <f t="shared" si="1031"/>
        <v>1</v>
      </c>
      <c r="BV535" s="12">
        <f t="shared" si="1032"/>
        <v>0</v>
      </c>
      <c r="BW535" s="12">
        <f t="shared" si="1022"/>
        <v>1</v>
      </c>
      <c r="BX535" s="12">
        <f t="shared" si="1033"/>
        <v>1</v>
      </c>
      <c r="BY535" s="11">
        <f t="shared" si="1034"/>
        <v>1</v>
      </c>
      <c r="BZ535" s="11">
        <f t="shared" si="1014"/>
        <v>1</v>
      </c>
      <c r="CA535" s="11">
        <f t="shared" si="1015"/>
        <v>2</v>
      </c>
      <c r="CB535" s="11">
        <f t="shared" si="1016"/>
        <v>2014</v>
      </c>
      <c r="CC535" s="11">
        <f t="shared" si="1017"/>
        <v>1</v>
      </c>
      <c r="CD535" s="11" t="str">
        <f t="shared" si="1018"/>
        <v>No</v>
      </c>
      <c r="CE535" s="11">
        <f t="shared" si="1035"/>
        <v>0</v>
      </c>
      <c r="CF535" s="11">
        <f t="shared" si="1036"/>
        <v>0</v>
      </c>
      <c r="CG535" s="11">
        <f t="shared" si="1037"/>
        <v>1</v>
      </c>
      <c r="CH535" s="11">
        <f t="shared" si="1038"/>
        <v>0</v>
      </c>
      <c r="CI535" s="11">
        <f t="shared" si="1019"/>
        <v>0</v>
      </c>
      <c r="CJ535" s="11">
        <f t="shared" si="1020"/>
        <v>1</v>
      </c>
    </row>
    <row r="536" spans="1:88" x14ac:dyDescent="0.3">
      <c r="A536" s="11">
        <f t="shared" si="951"/>
        <v>2017</v>
      </c>
      <c r="B536" s="11" t="str">
        <f t="shared" si="952"/>
        <v>03-01-2015 00:04:58 CET</v>
      </c>
      <c r="C536" s="11" t="str">
        <f t="shared" si="953"/>
        <v>Rwanda</v>
      </c>
      <c r="D536" s="11" t="str">
        <f t="shared" si="954"/>
        <v>Rulindo</v>
      </c>
      <c r="E536" s="11" t="str">
        <f t="shared" si="955"/>
        <v>Mbogo</v>
      </c>
      <c r="F536" s="11" t="str">
        <f t="shared" si="956"/>
        <v>Ngiramazi</v>
      </c>
      <c r="G536" s="11" t="str">
        <f t="shared" si="957"/>
        <v>Gisha</v>
      </c>
      <c r="H536" s="11" t="str">
        <f t="shared" si="958"/>
        <v/>
      </c>
      <c r="I536" s="11" t="str">
        <f t="shared" si="959"/>
        <v/>
      </c>
      <c r="J536" s="11" t="str">
        <f t="shared" si="960"/>
        <v>Water point at GS Gisha/Nyirambuga pumping</v>
      </c>
      <c r="K536" s="11">
        <f t="shared" si="961"/>
        <v>133</v>
      </c>
      <c r="L536" s="11">
        <f t="shared" si="1023"/>
        <v>30604</v>
      </c>
      <c r="M536" s="11">
        <f t="shared" si="1024"/>
        <v>1</v>
      </c>
      <c r="N536" s="11">
        <f t="shared" si="1025"/>
        <v>30604</v>
      </c>
      <c r="O536" s="11">
        <f t="shared" si="962"/>
        <v>133</v>
      </c>
      <c r="P536" s="11" t="str">
        <f t="shared" si="963"/>
        <v xml:space="preserve"> </v>
      </c>
      <c r="Q536" s="13">
        <f t="shared" si="1026"/>
        <v>1</v>
      </c>
      <c r="R536" s="11">
        <f t="shared" si="1027"/>
        <v>1</v>
      </c>
      <c r="S536" s="11">
        <f t="shared" si="964"/>
        <v>0</v>
      </c>
      <c r="T536" s="11">
        <f t="shared" si="965"/>
        <v>1</v>
      </c>
      <c r="U536" s="11" t="str">
        <f t="shared" si="966"/>
        <v>Piped Network With Pump</v>
      </c>
      <c r="V536" s="11">
        <f t="shared" si="967"/>
        <v>2015</v>
      </c>
      <c r="W536" s="11" t="str">
        <f t="shared" si="968"/>
        <v>Governement (District, Wasac) And Water For People</v>
      </c>
      <c r="X536" s="11" t="str">
        <f t="shared" si="969"/>
        <v>Spring</v>
      </c>
      <c r="Y536" s="11">
        <f t="shared" si="970"/>
        <v>11</v>
      </c>
      <c r="Z536" s="11">
        <f t="shared" si="971"/>
        <v>1</v>
      </c>
      <c r="AA536" s="11">
        <f t="shared" si="972"/>
        <v>0</v>
      </c>
      <c r="AB536" s="11" t="str">
        <f t="shared" si="973"/>
        <v/>
      </c>
      <c r="AC536" s="11" t="str">
        <f t="shared" si="974"/>
        <v xml:space="preserve"> </v>
      </c>
      <c r="AD536" s="11" t="str">
        <f t="shared" si="975"/>
        <v xml:space="preserve"> </v>
      </c>
      <c r="AE536" s="11" t="str">
        <f t="shared" si="976"/>
        <v xml:space="preserve"> </v>
      </c>
      <c r="AF536" s="11">
        <f t="shared" si="977"/>
        <v>4</v>
      </c>
      <c r="AG536" s="12">
        <f t="shared" si="1028"/>
        <v>432000</v>
      </c>
      <c r="AH536" s="12">
        <f t="shared" si="1029"/>
        <v>649.62406015037595</v>
      </c>
      <c r="AI536" s="11">
        <f t="shared" si="1030"/>
        <v>1</v>
      </c>
      <c r="AJ536" s="11">
        <f t="shared" si="978"/>
        <v>0</v>
      </c>
      <c r="AK536" s="11" t="str">
        <f t="shared" si="979"/>
        <v xml:space="preserve"> </v>
      </c>
      <c r="AL536" s="11" t="str">
        <f t="shared" si="980"/>
        <v xml:space="preserve"> </v>
      </c>
      <c r="AM536" s="11" t="str">
        <f t="shared" si="981"/>
        <v xml:space="preserve"> </v>
      </c>
      <c r="AN536" s="11" t="str">
        <f t="shared" si="982"/>
        <v xml:space="preserve"> </v>
      </c>
      <c r="AO536" s="11">
        <f t="shared" si="983"/>
        <v>1</v>
      </c>
      <c r="AP536" s="11">
        <f t="shared" si="984"/>
        <v>1</v>
      </c>
      <c r="AQ536" s="11">
        <f t="shared" si="985"/>
        <v>2015</v>
      </c>
      <c r="AR536" s="11">
        <f t="shared" si="986"/>
        <v>1</v>
      </c>
      <c r="AS536" s="11">
        <f t="shared" si="987"/>
        <v>0</v>
      </c>
      <c r="AT536" s="11" t="str">
        <f t="shared" si="988"/>
        <v xml:space="preserve"> </v>
      </c>
      <c r="AU536" s="11" t="str">
        <f t="shared" si="989"/>
        <v/>
      </c>
      <c r="AV536" s="11" t="str">
        <f t="shared" si="990"/>
        <v xml:space="preserve"> </v>
      </c>
      <c r="AW536" s="11" t="str">
        <f t="shared" si="991"/>
        <v xml:space="preserve"> </v>
      </c>
      <c r="AX536" s="11">
        <f t="shared" si="992"/>
        <v>0</v>
      </c>
      <c r="AY536" s="11" t="str">
        <f t="shared" si="993"/>
        <v xml:space="preserve"> </v>
      </c>
      <c r="AZ536" s="11" t="str">
        <f t="shared" si="994"/>
        <v xml:space="preserve"> </v>
      </c>
      <c r="BA536" s="11" t="str">
        <f t="shared" si="995"/>
        <v xml:space="preserve"> </v>
      </c>
      <c r="BB536" s="11" t="str">
        <f t="shared" si="996"/>
        <v xml:space="preserve"> </v>
      </c>
      <c r="BC536" s="11">
        <f t="shared" si="997"/>
        <v>0</v>
      </c>
      <c r="BD536" s="11" t="str">
        <f t="shared" si="998"/>
        <v xml:space="preserve"> </v>
      </c>
      <c r="BE536" s="11" t="str">
        <f t="shared" si="999"/>
        <v xml:space="preserve"> </v>
      </c>
      <c r="BF536" s="11" t="str">
        <f t="shared" si="1000"/>
        <v xml:space="preserve"> </v>
      </c>
      <c r="BG536" s="11" t="str">
        <f t="shared" si="1021"/>
        <v xml:space="preserve"> </v>
      </c>
      <c r="BH536" s="11" t="str">
        <f t="shared" si="1001"/>
        <v xml:space="preserve"> </v>
      </c>
      <c r="BI536" s="11" t="str">
        <f t="shared" si="1002"/>
        <v xml:space="preserve"> </v>
      </c>
      <c r="BJ536" s="11">
        <f t="shared" si="1003"/>
        <v>0</v>
      </c>
      <c r="BK536" s="11" t="str">
        <f t="shared" si="1004"/>
        <v/>
      </c>
      <c r="BL536" s="11" t="str">
        <f t="shared" si="1005"/>
        <v xml:space="preserve"> </v>
      </c>
      <c r="BM536" s="11" t="str">
        <f t="shared" si="1006"/>
        <v xml:space="preserve"> </v>
      </c>
      <c r="BN536" s="11" t="str">
        <f t="shared" si="1007"/>
        <v xml:space="preserve"> </v>
      </c>
      <c r="BO536" s="11" t="str">
        <f t="shared" si="1008"/>
        <v xml:space="preserve"> </v>
      </c>
      <c r="BP536" s="11" t="str">
        <f t="shared" si="1009"/>
        <v xml:space="preserve"> </v>
      </c>
      <c r="BQ536" s="11" t="str">
        <f t="shared" si="1010"/>
        <v>0</v>
      </c>
      <c r="BR536" s="25">
        <f t="shared" si="1011"/>
        <v>0</v>
      </c>
      <c r="BS536" s="11" t="str">
        <f t="shared" si="1012"/>
        <v>Not Present</v>
      </c>
      <c r="BT536" s="11" t="str">
        <f t="shared" si="1013"/>
        <v>0</v>
      </c>
      <c r="BU536" s="12">
        <f t="shared" si="1031"/>
        <v>1</v>
      </c>
      <c r="BV536" s="12">
        <f t="shared" si="1032"/>
        <v>0</v>
      </c>
      <c r="BW536" s="12">
        <f t="shared" si="1022"/>
        <v>1</v>
      </c>
      <c r="BX536" s="12">
        <f t="shared" si="1033"/>
        <v>1</v>
      </c>
      <c r="BY536" s="11">
        <f t="shared" si="1034"/>
        <v>1</v>
      </c>
      <c r="BZ536" s="11">
        <f t="shared" si="1014"/>
        <v>1</v>
      </c>
      <c r="CA536" s="11">
        <f t="shared" si="1015"/>
        <v>3</v>
      </c>
      <c r="CB536" s="11">
        <f t="shared" si="1016"/>
        <v>2015</v>
      </c>
      <c r="CC536" s="11">
        <f t="shared" si="1017"/>
        <v>1</v>
      </c>
      <c r="CD536" s="11" t="str">
        <f t="shared" si="1018"/>
        <v>No</v>
      </c>
      <c r="CE536" s="11">
        <f t="shared" si="1035"/>
        <v>0</v>
      </c>
      <c r="CF536" s="11">
        <f t="shared" si="1036"/>
        <v>0</v>
      </c>
      <c r="CG536" s="11">
        <f t="shared" si="1037"/>
        <v>1</v>
      </c>
      <c r="CH536" s="11">
        <f t="shared" si="1038"/>
        <v>0</v>
      </c>
      <c r="CI536" s="11">
        <f t="shared" si="1019"/>
        <v>1</v>
      </c>
      <c r="CJ536" s="11">
        <f t="shared" si="1020"/>
        <v>1</v>
      </c>
    </row>
    <row r="537" spans="1:88" x14ac:dyDescent="0.3">
      <c r="A537" s="11">
        <f t="shared" si="951"/>
        <v>2017</v>
      </c>
      <c r="B537" s="11" t="str">
        <f t="shared" si="952"/>
        <v>02-06-2017 07:20:03 CEST</v>
      </c>
      <c r="C537" s="11" t="str">
        <f t="shared" si="953"/>
        <v>Rwanda</v>
      </c>
      <c r="D537" s="11" t="str">
        <f t="shared" si="954"/>
        <v>Rulindo</v>
      </c>
      <c r="E537" s="11" t="str">
        <f t="shared" si="955"/>
        <v>Ntarabana</v>
      </c>
      <c r="F537" s="11" t="str">
        <f t="shared" si="956"/>
        <v>Kajevuba</v>
      </c>
      <c r="G537" s="11" t="str">
        <f t="shared" si="957"/>
        <v>Nyarubuye</v>
      </c>
      <c r="H537" s="11" t="str">
        <f t="shared" si="958"/>
        <v/>
      </c>
      <c r="I537" s="11" t="str">
        <f t="shared" si="959"/>
        <v/>
      </c>
      <c r="J537" s="11" t="str">
        <f t="shared" si="960"/>
        <v>rwamugaza</v>
      </c>
      <c r="K537" s="11">
        <f t="shared" si="961"/>
        <v>200</v>
      </c>
      <c r="L537" s="11">
        <f t="shared" si="1023"/>
        <v>14106</v>
      </c>
      <c r="M537" s="11">
        <f t="shared" si="1024"/>
        <v>38</v>
      </c>
      <c r="N537" s="11">
        <f t="shared" si="1025"/>
        <v>371.21052631578948</v>
      </c>
      <c r="O537" s="11">
        <f t="shared" si="962"/>
        <v>200</v>
      </c>
      <c r="P537" s="11" t="str">
        <f t="shared" si="963"/>
        <v xml:space="preserve"> </v>
      </c>
      <c r="Q537" s="13">
        <f t="shared" si="1026"/>
        <v>1</v>
      </c>
      <c r="R537" s="11">
        <f t="shared" si="1027"/>
        <v>1</v>
      </c>
      <c r="S537" s="11">
        <f t="shared" si="964"/>
        <v>0</v>
      </c>
      <c r="T537" s="11">
        <f t="shared" si="965"/>
        <v>1</v>
      </c>
      <c r="U537" s="11" t="str">
        <f t="shared" si="966"/>
        <v>Piped Network -- Gravity Only</v>
      </c>
      <c r="V537" s="11">
        <f t="shared" si="967"/>
        <v>2003</v>
      </c>
      <c r="W537" s="11" t="str">
        <f t="shared" si="968"/>
        <v>Government</v>
      </c>
      <c r="X537" s="11" t="str">
        <f t="shared" si="969"/>
        <v>Spring</v>
      </c>
      <c r="Y537" s="11">
        <f t="shared" si="970"/>
        <v>2</v>
      </c>
      <c r="Z537" s="11">
        <f t="shared" si="971"/>
        <v>1</v>
      </c>
      <c r="AA537" s="11">
        <f t="shared" si="972"/>
        <v>1</v>
      </c>
      <c r="AB537" s="11" t="str">
        <f t="shared" si="973"/>
        <v>"Springbox" --Intake Structure At A Spring</v>
      </c>
      <c r="AC537" s="11">
        <f t="shared" si="974"/>
        <v>1</v>
      </c>
      <c r="AD537" s="11">
        <f t="shared" si="975"/>
        <v>2003</v>
      </c>
      <c r="AE537" s="11">
        <f t="shared" si="976"/>
        <v>1</v>
      </c>
      <c r="AF537" s="11">
        <f t="shared" si="977"/>
        <v>3</v>
      </c>
      <c r="AG537" s="12">
        <f t="shared" si="1028"/>
        <v>576000</v>
      </c>
      <c r="AH537" s="12">
        <f t="shared" si="1029"/>
        <v>576</v>
      </c>
      <c r="AI537" s="11">
        <f t="shared" si="1030"/>
        <v>1</v>
      </c>
      <c r="AJ537" s="11">
        <f t="shared" si="978"/>
        <v>1</v>
      </c>
      <c r="AK537" s="11">
        <f t="shared" si="979"/>
        <v>2</v>
      </c>
      <c r="AL537" s="11">
        <f t="shared" si="980"/>
        <v>2003</v>
      </c>
      <c r="AM537" s="11">
        <f t="shared" si="981"/>
        <v>1</v>
      </c>
      <c r="AN537" s="11">
        <f t="shared" si="982"/>
        <v>35000</v>
      </c>
      <c r="AO537" s="11">
        <f t="shared" si="983"/>
        <v>1</v>
      </c>
      <c r="AP537" s="11">
        <f t="shared" si="984"/>
        <v>7</v>
      </c>
      <c r="AQ537" s="11">
        <f t="shared" si="985"/>
        <v>2003</v>
      </c>
      <c r="AR537" s="11">
        <f t="shared" si="986"/>
        <v>1</v>
      </c>
      <c r="AS537" s="11">
        <f t="shared" si="987"/>
        <v>1</v>
      </c>
      <c r="AT537" s="11">
        <f t="shared" si="988"/>
        <v>12</v>
      </c>
      <c r="AU537" s="11" t="str">
        <f t="shared" si="989"/>
        <v>Sedimentation Tank|Pressure Break Tank|Distribution Chamber</v>
      </c>
      <c r="AV537" s="11">
        <f t="shared" si="990"/>
        <v>2003</v>
      </c>
      <c r="AW537" s="11">
        <f t="shared" si="991"/>
        <v>1</v>
      </c>
      <c r="AX537" s="11">
        <f t="shared" si="992"/>
        <v>1</v>
      </c>
      <c r="AY537" s="11">
        <f t="shared" si="993"/>
        <v>2</v>
      </c>
      <c r="AZ537" s="11">
        <f t="shared" si="994"/>
        <v>2003</v>
      </c>
      <c r="BA537" s="11">
        <f t="shared" si="995"/>
        <v>1</v>
      </c>
      <c r="BB537" s="11">
        <f t="shared" si="996"/>
        <v>35000</v>
      </c>
      <c r="BC537" s="11">
        <f t="shared" si="997"/>
        <v>0</v>
      </c>
      <c r="BD537" s="11" t="str">
        <f t="shared" si="998"/>
        <v xml:space="preserve"> </v>
      </c>
      <c r="BE537" s="11" t="str">
        <f t="shared" si="999"/>
        <v xml:space="preserve"> </v>
      </c>
      <c r="BF537" s="11" t="str">
        <f t="shared" si="1000"/>
        <v xml:space="preserve"> </v>
      </c>
      <c r="BG537" s="11" t="str">
        <f t="shared" si="1021"/>
        <v xml:space="preserve"> </v>
      </c>
      <c r="BH537" s="11" t="str">
        <f t="shared" si="1001"/>
        <v xml:space="preserve"> </v>
      </c>
      <c r="BI537" s="11" t="str">
        <f t="shared" si="1002"/>
        <v xml:space="preserve"> </v>
      </c>
      <c r="BJ537" s="11">
        <f t="shared" si="1003"/>
        <v>0</v>
      </c>
      <c r="BK537" s="11" t="str">
        <f t="shared" si="1004"/>
        <v/>
      </c>
      <c r="BL537" s="11" t="str">
        <f t="shared" si="1005"/>
        <v xml:space="preserve"> </v>
      </c>
      <c r="BM537" s="11" t="str">
        <f t="shared" si="1006"/>
        <v xml:space="preserve"> </v>
      </c>
      <c r="BN537" s="11" t="str">
        <f t="shared" si="1007"/>
        <v xml:space="preserve"> </v>
      </c>
      <c r="BO537" s="11" t="str">
        <f t="shared" si="1008"/>
        <v xml:space="preserve"> </v>
      </c>
      <c r="BP537" s="11" t="str">
        <f t="shared" si="1009"/>
        <v xml:space="preserve"> </v>
      </c>
      <c r="BQ537" s="11" t="str">
        <f t="shared" si="1010"/>
        <v>0</v>
      </c>
      <c r="BR537" s="25">
        <f t="shared" si="1011"/>
        <v>0</v>
      </c>
      <c r="BS537" s="11" t="str">
        <f t="shared" si="1012"/>
        <v>Not Present</v>
      </c>
      <c r="BT537" s="11" t="str">
        <f t="shared" si="1013"/>
        <v>0</v>
      </c>
      <c r="BU537" s="12">
        <f t="shared" si="1031"/>
        <v>1</v>
      </c>
      <c r="BV537" s="12">
        <f t="shared" si="1032"/>
        <v>0</v>
      </c>
      <c r="BW537" s="12">
        <f t="shared" si="1022"/>
        <v>1</v>
      </c>
      <c r="BX537" s="12">
        <f t="shared" si="1033"/>
        <v>1</v>
      </c>
      <c r="BY537" s="11">
        <f t="shared" si="1034"/>
        <v>1</v>
      </c>
      <c r="BZ537" s="11">
        <f t="shared" si="1014"/>
        <v>1</v>
      </c>
      <c r="CA537" s="11">
        <f t="shared" si="1015"/>
        <v>1</v>
      </c>
      <c r="CB537" s="11">
        <f t="shared" si="1016"/>
        <v>2003</v>
      </c>
      <c r="CC537" s="11">
        <f t="shared" si="1017"/>
        <v>1</v>
      </c>
      <c r="CD537" s="11" t="str">
        <f t="shared" si="1018"/>
        <v>No</v>
      </c>
      <c r="CE537" s="11">
        <f t="shared" si="1035"/>
        <v>0</v>
      </c>
      <c r="CF537" s="11">
        <f t="shared" si="1036"/>
        <v>0</v>
      </c>
      <c r="CG537" s="11">
        <f t="shared" si="1037"/>
        <v>1</v>
      </c>
      <c r="CH537" s="11">
        <f t="shared" si="1038"/>
        <v>0</v>
      </c>
      <c r="CI537" s="11">
        <f t="shared" si="1019"/>
        <v>1</v>
      </c>
      <c r="CJ537" s="11">
        <f t="shared" si="1020"/>
        <v>1</v>
      </c>
    </row>
    <row r="538" spans="1:88" x14ac:dyDescent="0.3">
      <c r="A538" s="11">
        <f t="shared" si="951"/>
        <v>2017</v>
      </c>
      <c r="B538" s="11" t="str">
        <f t="shared" si="952"/>
        <v>03-01-2015 04:45:48 CET</v>
      </c>
      <c r="C538" s="11" t="str">
        <f t="shared" si="953"/>
        <v>Rwanda</v>
      </c>
      <c r="D538" s="11" t="str">
        <f t="shared" si="954"/>
        <v>Rulindo</v>
      </c>
      <c r="E538" s="11" t="str">
        <f t="shared" si="955"/>
        <v>Rukozo</v>
      </c>
      <c r="F538" s="11" t="str">
        <f t="shared" si="956"/>
        <v>Buraro</v>
      </c>
      <c r="G538" s="11" t="str">
        <f t="shared" si="957"/>
        <v>Shyondwe</v>
      </c>
      <c r="H538" s="11" t="str">
        <f t="shared" si="958"/>
        <v/>
      </c>
      <c r="I538" s="11" t="str">
        <f t="shared" si="959"/>
        <v/>
      </c>
      <c r="J538" s="11" t="str">
        <f t="shared" si="960"/>
        <v>Kabonanyoni</v>
      </c>
      <c r="K538" s="11">
        <f t="shared" si="961"/>
        <v>75</v>
      </c>
      <c r="L538" s="11">
        <f t="shared" si="1023"/>
        <v>7894</v>
      </c>
      <c r="M538" s="11">
        <f t="shared" si="1024"/>
        <v>30</v>
      </c>
      <c r="N538" s="11">
        <f t="shared" si="1025"/>
        <v>263.13333333333333</v>
      </c>
      <c r="O538" s="11">
        <f t="shared" si="962"/>
        <v>70</v>
      </c>
      <c r="P538" s="11">
        <f t="shared" si="963"/>
        <v>5</v>
      </c>
      <c r="Q538" s="13">
        <f t="shared" si="1026"/>
        <v>0.93333333333333335</v>
      </c>
      <c r="R538" s="11">
        <f t="shared" si="1027"/>
        <v>0</v>
      </c>
      <c r="S538" s="11">
        <f t="shared" si="964"/>
        <v>1</v>
      </c>
      <c r="T538" s="11">
        <f t="shared" si="965"/>
        <v>1</v>
      </c>
      <c r="U538" s="11" t="str">
        <f t="shared" si="966"/>
        <v>Piped Network With Pump</v>
      </c>
      <c r="V538" s="11">
        <f t="shared" si="967"/>
        <v>2015</v>
      </c>
      <c r="W538" s="11" t="str">
        <f t="shared" si="968"/>
        <v>Governement (District, Wasac) And Water For People</v>
      </c>
      <c r="X538" s="11" t="str">
        <f t="shared" si="969"/>
        <v>Spring</v>
      </c>
      <c r="Y538" s="11">
        <f t="shared" si="970"/>
        <v>5</v>
      </c>
      <c r="Z538" s="11">
        <f t="shared" si="971"/>
        <v>1</v>
      </c>
      <c r="AA538" s="11">
        <f t="shared" si="972"/>
        <v>1</v>
      </c>
      <c r="AB538" s="11" t="str">
        <f t="shared" si="973"/>
        <v>"Springbox" --Intake Structure At A Spring</v>
      </c>
      <c r="AC538" s="11">
        <f t="shared" si="974"/>
        <v>10</v>
      </c>
      <c r="AD538" s="11">
        <f t="shared" si="975"/>
        <v>2015</v>
      </c>
      <c r="AE538" s="11">
        <f t="shared" si="976"/>
        <v>1</v>
      </c>
      <c r="AF538" s="11">
        <f t="shared" si="977"/>
        <v>15</v>
      </c>
      <c r="AG538" s="12">
        <f t="shared" si="1028"/>
        <v>115200</v>
      </c>
      <c r="AH538" s="12">
        <f t="shared" si="1029"/>
        <v>329.14285714285717</v>
      </c>
      <c r="AI538" s="11">
        <f t="shared" si="1030"/>
        <v>1</v>
      </c>
      <c r="AJ538" s="11">
        <f t="shared" si="978"/>
        <v>1</v>
      </c>
      <c r="AK538" s="11">
        <f t="shared" si="979"/>
        <v>1</v>
      </c>
      <c r="AL538" s="11">
        <f t="shared" si="980"/>
        <v>2015</v>
      </c>
      <c r="AM538" s="11">
        <f t="shared" si="981"/>
        <v>1</v>
      </c>
      <c r="AN538" s="11">
        <f t="shared" si="982"/>
        <v>720</v>
      </c>
      <c r="AO538" s="11">
        <f t="shared" si="983"/>
        <v>1</v>
      </c>
      <c r="AP538" s="11">
        <f t="shared" si="984"/>
        <v>19</v>
      </c>
      <c r="AQ538" s="11">
        <f t="shared" si="985"/>
        <v>2015</v>
      </c>
      <c r="AR538" s="11">
        <f t="shared" si="986"/>
        <v>1</v>
      </c>
      <c r="AS538" s="11">
        <f t="shared" si="987"/>
        <v>1</v>
      </c>
      <c r="AT538" s="11">
        <f t="shared" si="988"/>
        <v>10</v>
      </c>
      <c r="AU538" s="11" t="str">
        <f t="shared" si="989"/>
        <v>Pressure Break Tank|Distribution Chamber|Null</v>
      </c>
      <c r="AV538" s="11">
        <f t="shared" si="990"/>
        <v>2015</v>
      </c>
      <c r="AW538" s="11">
        <f t="shared" si="991"/>
        <v>1</v>
      </c>
      <c r="AX538" s="11">
        <f t="shared" si="992"/>
        <v>1</v>
      </c>
      <c r="AY538" s="11">
        <f t="shared" si="993"/>
        <v>3</v>
      </c>
      <c r="AZ538" s="11">
        <f t="shared" si="994"/>
        <v>2015</v>
      </c>
      <c r="BA538" s="11">
        <f t="shared" si="995"/>
        <v>1</v>
      </c>
      <c r="BB538" s="11">
        <f t="shared" si="996"/>
        <v>19000</v>
      </c>
      <c r="BC538" s="11">
        <f t="shared" si="997"/>
        <v>1</v>
      </c>
      <c r="BD538" s="11">
        <f t="shared" si="998"/>
        <v>2</v>
      </c>
      <c r="BE538" s="11">
        <f t="shared" si="999"/>
        <v>2016</v>
      </c>
      <c r="BF538" s="11">
        <f t="shared" si="1000"/>
        <v>1</v>
      </c>
      <c r="BG538" s="11">
        <f t="shared" si="1021"/>
        <v>1</v>
      </c>
      <c r="BH538" s="11">
        <f t="shared" si="1001"/>
        <v>2016</v>
      </c>
      <c r="BI538" s="11">
        <f t="shared" si="1002"/>
        <v>1</v>
      </c>
      <c r="BJ538" s="11">
        <f t="shared" si="1003"/>
        <v>0</v>
      </c>
      <c r="BK538" s="11" t="str">
        <f t="shared" si="1004"/>
        <v/>
      </c>
      <c r="BL538" s="11" t="str">
        <f t="shared" si="1005"/>
        <v xml:space="preserve"> </v>
      </c>
      <c r="BM538" s="11" t="str">
        <f t="shared" si="1006"/>
        <v xml:space="preserve"> </v>
      </c>
      <c r="BN538" s="11" t="str">
        <f t="shared" si="1007"/>
        <v xml:space="preserve"> </v>
      </c>
      <c r="BO538" s="11" t="str">
        <f t="shared" si="1008"/>
        <v xml:space="preserve"> </v>
      </c>
      <c r="BP538" s="11" t="str">
        <f t="shared" si="1009"/>
        <v xml:space="preserve"> </v>
      </c>
      <c r="BQ538" s="11" t="str">
        <f t="shared" si="1010"/>
        <v>0</v>
      </c>
      <c r="BR538" s="25">
        <f t="shared" si="1011"/>
        <v>0</v>
      </c>
      <c r="BS538" s="11" t="str">
        <f t="shared" si="1012"/>
        <v>Not Present</v>
      </c>
      <c r="BT538" s="11" t="str">
        <f t="shared" si="1013"/>
        <v>0</v>
      </c>
      <c r="BU538" s="12">
        <f t="shared" si="1031"/>
        <v>1</v>
      </c>
      <c r="BV538" s="12">
        <f t="shared" si="1032"/>
        <v>0</v>
      </c>
      <c r="BW538" s="12">
        <f t="shared" si="1022"/>
        <v>1</v>
      </c>
      <c r="BX538" s="12">
        <f t="shared" si="1033"/>
        <v>1</v>
      </c>
      <c r="BY538" s="11">
        <f t="shared" si="1034"/>
        <v>1</v>
      </c>
      <c r="BZ538" s="11">
        <f t="shared" si="1014"/>
        <v>1</v>
      </c>
      <c r="CA538" s="11">
        <f t="shared" si="1015"/>
        <v>31</v>
      </c>
      <c r="CB538" s="11">
        <f t="shared" si="1016"/>
        <v>2015</v>
      </c>
      <c r="CC538" s="11">
        <f t="shared" si="1017"/>
        <v>1</v>
      </c>
      <c r="CD538" s="11" t="str">
        <f t="shared" si="1018"/>
        <v>No</v>
      </c>
      <c r="CE538" s="11">
        <f t="shared" si="1035"/>
        <v>0</v>
      </c>
      <c r="CF538" s="11">
        <f t="shared" si="1036"/>
        <v>0</v>
      </c>
      <c r="CG538" s="11">
        <f t="shared" si="1037"/>
        <v>1</v>
      </c>
      <c r="CH538" s="11">
        <f t="shared" si="1038"/>
        <v>0</v>
      </c>
      <c r="CI538" s="11">
        <f t="shared" si="1019"/>
        <v>1</v>
      </c>
      <c r="CJ538" s="11">
        <f t="shared" si="1020"/>
        <v>1</v>
      </c>
    </row>
    <row r="539" spans="1:88" x14ac:dyDescent="0.3">
      <c r="A539" s="11">
        <f t="shared" si="951"/>
        <v>2017</v>
      </c>
      <c r="B539" s="11" t="str">
        <f t="shared" si="952"/>
        <v>10-03-2017 10:18:22 CET</v>
      </c>
      <c r="C539" s="11" t="str">
        <f t="shared" si="953"/>
        <v>Rwanda</v>
      </c>
      <c r="D539" s="11" t="str">
        <f t="shared" si="954"/>
        <v>Rulindo</v>
      </c>
      <c r="E539" s="11" t="str">
        <f t="shared" si="955"/>
        <v>Ngoma</v>
      </c>
      <c r="F539" s="11" t="str">
        <f t="shared" si="956"/>
        <v>Karambo</v>
      </c>
      <c r="G539" s="11" t="str">
        <f t="shared" si="957"/>
        <v>Kagwa</v>
      </c>
      <c r="H539" s="11" t="str">
        <f t="shared" si="958"/>
        <v/>
      </c>
      <c r="I539" s="11" t="str">
        <f t="shared" si="959"/>
        <v/>
      </c>
      <c r="J539" s="11" t="str">
        <f t="shared" si="960"/>
        <v>Kabarore- Ngoma- Nyabuko network</v>
      </c>
      <c r="K539" s="11">
        <f t="shared" si="961"/>
        <v>123</v>
      </c>
      <c r="L539" s="11">
        <f t="shared" si="1023"/>
        <v>8284</v>
      </c>
      <c r="M539" s="11">
        <f t="shared" si="1024"/>
        <v>3</v>
      </c>
      <c r="N539" s="11">
        <f t="shared" si="1025"/>
        <v>2761.3333333333335</v>
      </c>
      <c r="O539" s="11">
        <f t="shared" si="962"/>
        <v>38</v>
      </c>
      <c r="P539" s="11">
        <f t="shared" si="963"/>
        <v>85</v>
      </c>
      <c r="Q539" s="13">
        <f t="shared" si="1026"/>
        <v>0.30894308943089432</v>
      </c>
      <c r="R539" s="11">
        <f t="shared" si="1027"/>
        <v>0</v>
      </c>
      <c r="S539" s="11">
        <f t="shared" si="964"/>
        <v>0</v>
      </c>
      <c r="T539" s="11">
        <f t="shared" si="965"/>
        <v>1</v>
      </c>
      <c r="U539" s="11" t="str">
        <f t="shared" si="966"/>
        <v>Piped Network With Pump</v>
      </c>
      <c r="V539" s="11">
        <f t="shared" si="967"/>
        <v>2014</v>
      </c>
      <c r="W539" s="11" t="str">
        <f t="shared" si="968"/>
        <v>Governement (District, Wasac) And Water For People</v>
      </c>
      <c r="X539" s="11" t="str">
        <f t="shared" si="969"/>
        <v>Spring</v>
      </c>
      <c r="Y539" s="11">
        <f t="shared" si="970"/>
        <v>4</v>
      </c>
      <c r="Z539" s="11">
        <f t="shared" si="971"/>
        <v>1</v>
      </c>
      <c r="AA539" s="11">
        <f t="shared" si="972"/>
        <v>1</v>
      </c>
      <c r="AB539" s="11" t="str">
        <f t="shared" si="973"/>
        <v>"Springbox" --Intake Structure At A Spring|Collection Chamber</v>
      </c>
      <c r="AC539" s="11">
        <f t="shared" si="974"/>
        <v>5</v>
      </c>
      <c r="AD539" s="11">
        <f t="shared" si="975"/>
        <v>2014</v>
      </c>
      <c r="AE539" s="11">
        <f t="shared" si="976"/>
        <v>2</v>
      </c>
      <c r="AF539" s="11">
        <f t="shared" si="977"/>
        <v>4</v>
      </c>
      <c r="AG539" s="12">
        <f t="shared" si="1028"/>
        <v>432000</v>
      </c>
      <c r="AH539" s="12">
        <f t="shared" si="1029"/>
        <v>2273.6842105263158</v>
      </c>
      <c r="AI539" s="11">
        <f t="shared" si="1030"/>
        <v>1</v>
      </c>
      <c r="AJ539" s="11">
        <f t="shared" si="978"/>
        <v>1</v>
      </c>
      <c r="AK539" s="11">
        <f t="shared" si="979"/>
        <v>2</v>
      </c>
      <c r="AL539" s="11">
        <f t="shared" si="980"/>
        <v>2014</v>
      </c>
      <c r="AM539" s="11">
        <f t="shared" si="981"/>
        <v>1</v>
      </c>
      <c r="AN539" s="11">
        <f t="shared" si="982"/>
        <v>8000</v>
      </c>
      <c r="AO539" s="11">
        <f t="shared" si="983"/>
        <v>1</v>
      </c>
      <c r="AP539" s="11">
        <f t="shared" si="984"/>
        <v>13</v>
      </c>
      <c r="AQ539" s="11">
        <f t="shared" si="985"/>
        <v>2014</v>
      </c>
      <c r="AR539" s="11">
        <f t="shared" si="986"/>
        <v>1</v>
      </c>
      <c r="AS539" s="11">
        <f t="shared" si="987"/>
        <v>0</v>
      </c>
      <c r="AT539" s="11" t="str">
        <f t="shared" si="988"/>
        <v xml:space="preserve"> </v>
      </c>
      <c r="AU539" s="11" t="str">
        <f t="shared" si="989"/>
        <v/>
      </c>
      <c r="AV539" s="11" t="str">
        <f t="shared" si="990"/>
        <v xml:space="preserve"> </v>
      </c>
      <c r="AW539" s="11" t="str">
        <f t="shared" si="991"/>
        <v xml:space="preserve"> </v>
      </c>
      <c r="AX539" s="11">
        <f t="shared" si="992"/>
        <v>1</v>
      </c>
      <c r="AY539" s="11">
        <f t="shared" si="993"/>
        <v>2</v>
      </c>
      <c r="AZ539" s="11">
        <f t="shared" si="994"/>
        <v>2014</v>
      </c>
      <c r="BA539" s="11">
        <f t="shared" si="995"/>
        <v>1</v>
      </c>
      <c r="BB539" s="11">
        <f t="shared" si="996"/>
        <v>7000</v>
      </c>
      <c r="BC539" s="11">
        <f t="shared" si="997"/>
        <v>1</v>
      </c>
      <c r="BD539" s="11">
        <f t="shared" si="998"/>
        <v>2</v>
      </c>
      <c r="BE539" s="11">
        <f t="shared" si="999"/>
        <v>2014</v>
      </c>
      <c r="BF539" s="11">
        <f t="shared" si="1000"/>
        <v>2</v>
      </c>
      <c r="BG539" s="11">
        <f t="shared" si="1021"/>
        <v>1</v>
      </c>
      <c r="BH539" s="11">
        <f t="shared" si="1001"/>
        <v>2014</v>
      </c>
      <c r="BI539" s="11">
        <f t="shared" si="1002"/>
        <v>1</v>
      </c>
      <c r="BJ539" s="11">
        <f t="shared" si="1003"/>
        <v>0</v>
      </c>
      <c r="BK539" s="11" t="str">
        <f t="shared" si="1004"/>
        <v/>
      </c>
      <c r="BL539" s="11" t="str">
        <f t="shared" si="1005"/>
        <v xml:space="preserve"> </v>
      </c>
      <c r="BM539" s="11" t="str">
        <f t="shared" si="1006"/>
        <v xml:space="preserve"> </v>
      </c>
      <c r="BN539" s="11" t="str">
        <f t="shared" si="1007"/>
        <v xml:space="preserve"> </v>
      </c>
      <c r="BO539" s="11" t="str">
        <f t="shared" si="1008"/>
        <v xml:space="preserve"> </v>
      </c>
      <c r="BP539" s="11" t="str">
        <f t="shared" si="1009"/>
        <v xml:space="preserve"> </v>
      </c>
      <c r="BQ539" s="11" t="str">
        <f t="shared" si="1010"/>
        <v>0</v>
      </c>
      <c r="BR539" s="25">
        <f t="shared" si="1011"/>
        <v>0</v>
      </c>
      <c r="BS539" s="11" t="str">
        <f t="shared" si="1012"/>
        <v>Not Present</v>
      </c>
      <c r="BT539" s="11" t="str">
        <f t="shared" si="1013"/>
        <v>0</v>
      </c>
      <c r="BU539" s="12">
        <f t="shared" si="1031"/>
        <v>1</v>
      </c>
      <c r="BV539" s="12">
        <f t="shared" si="1032"/>
        <v>0</v>
      </c>
      <c r="BW539" s="12">
        <f t="shared" si="1022"/>
        <v>1</v>
      </c>
      <c r="BX539" s="12">
        <f t="shared" si="1033"/>
        <v>1</v>
      </c>
      <c r="BY539" s="11">
        <f t="shared" si="1034"/>
        <v>1</v>
      </c>
      <c r="BZ539" s="11">
        <f t="shared" si="1014"/>
        <v>1</v>
      </c>
      <c r="CA539" s="11">
        <f t="shared" si="1015"/>
        <v>17</v>
      </c>
      <c r="CB539" s="11">
        <f t="shared" si="1016"/>
        <v>2014</v>
      </c>
      <c r="CC539" s="11">
        <f t="shared" si="1017"/>
        <v>1</v>
      </c>
      <c r="CD539" s="11" t="str">
        <f t="shared" si="1018"/>
        <v>No</v>
      </c>
      <c r="CE539" s="11">
        <f t="shared" si="1035"/>
        <v>0</v>
      </c>
      <c r="CF539" s="11">
        <f t="shared" si="1036"/>
        <v>0</v>
      </c>
      <c r="CG539" s="11">
        <f t="shared" si="1037"/>
        <v>1</v>
      </c>
      <c r="CH539" s="11">
        <f t="shared" si="1038"/>
        <v>0</v>
      </c>
      <c r="CI539" s="11">
        <f t="shared" si="1019"/>
        <v>1</v>
      </c>
      <c r="CJ539" s="11">
        <f t="shared" si="1020"/>
        <v>1</v>
      </c>
    </row>
    <row r="540" spans="1:88" x14ac:dyDescent="0.3">
      <c r="A540" s="11">
        <f t="shared" si="951"/>
        <v>2017</v>
      </c>
      <c r="B540" s="11" t="str">
        <f t="shared" si="952"/>
        <v>16-03-2017 08:02:49 CET</v>
      </c>
      <c r="C540" s="11" t="str">
        <f t="shared" si="953"/>
        <v>Rwanda</v>
      </c>
      <c r="D540" s="11" t="str">
        <f t="shared" si="954"/>
        <v>Rulindo</v>
      </c>
      <c r="E540" s="11" t="str">
        <f t="shared" si="955"/>
        <v>Burega</v>
      </c>
      <c r="F540" s="11" t="str">
        <f t="shared" si="956"/>
        <v>Butangampundu</v>
      </c>
      <c r="G540" s="11" t="str">
        <f t="shared" si="957"/>
        <v>Mayaga</v>
      </c>
      <c r="H540" s="11" t="str">
        <f t="shared" si="958"/>
        <v/>
      </c>
      <c r="I540" s="11" t="str">
        <f t="shared" si="959"/>
        <v/>
      </c>
      <c r="J540" s="11" t="str">
        <f t="shared" si="960"/>
        <v>Rwamugaza</v>
      </c>
      <c r="K540" s="11">
        <f t="shared" si="961"/>
        <v>525</v>
      </c>
      <c r="L540" s="11">
        <f t="shared" si="1023"/>
        <v>14106</v>
      </c>
      <c r="M540" s="11">
        <f t="shared" si="1024"/>
        <v>38</v>
      </c>
      <c r="N540" s="11">
        <f t="shared" si="1025"/>
        <v>371.21052631578948</v>
      </c>
      <c r="O540" s="11">
        <f t="shared" si="962"/>
        <v>525</v>
      </c>
      <c r="P540" s="11" t="str">
        <f t="shared" si="963"/>
        <v xml:space="preserve"> </v>
      </c>
      <c r="Q540" s="13">
        <f t="shared" si="1026"/>
        <v>1</v>
      </c>
      <c r="R540" s="11">
        <f t="shared" si="1027"/>
        <v>1</v>
      </c>
      <c r="S540" s="11">
        <f t="shared" si="964"/>
        <v>0</v>
      </c>
      <c r="T540" s="11">
        <f t="shared" si="965"/>
        <v>1</v>
      </c>
      <c r="U540" s="11" t="str">
        <f t="shared" si="966"/>
        <v>Piped Network -- Gravity Only</v>
      </c>
      <c r="V540" s="11">
        <f t="shared" si="967"/>
        <v>2003</v>
      </c>
      <c r="W540" s="11" t="str">
        <f t="shared" si="968"/>
        <v>Government</v>
      </c>
      <c r="X540" s="11" t="str">
        <f t="shared" si="969"/>
        <v>Spring</v>
      </c>
      <c r="Y540" s="11">
        <f t="shared" si="970"/>
        <v>2</v>
      </c>
      <c r="Z540" s="11">
        <f t="shared" si="971"/>
        <v>1</v>
      </c>
      <c r="AA540" s="11">
        <f t="shared" si="972"/>
        <v>1</v>
      </c>
      <c r="AB540" s="11" t="str">
        <f t="shared" si="973"/>
        <v/>
      </c>
      <c r="AC540" s="11">
        <f t="shared" si="974"/>
        <v>2</v>
      </c>
      <c r="AD540" s="11">
        <f t="shared" si="975"/>
        <v>2003</v>
      </c>
      <c r="AE540" s="11">
        <f t="shared" si="976"/>
        <v>1</v>
      </c>
      <c r="AF540" s="11">
        <f t="shared" si="977"/>
        <v>3.5</v>
      </c>
      <c r="AG540" s="12">
        <f t="shared" si="1028"/>
        <v>493714.28571428574</v>
      </c>
      <c r="AH540" s="12">
        <f t="shared" si="1029"/>
        <v>188.08163265306123</v>
      </c>
      <c r="AI540" s="11">
        <f t="shared" si="1030"/>
        <v>1</v>
      </c>
      <c r="AJ540" s="11">
        <f t="shared" si="978"/>
        <v>1</v>
      </c>
      <c r="AK540" s="11">
        <f t="shared" si="979"/>
        <v>1</v>
      </c>
      <c r="AL540" s="11">
        <f t="shared" si="980"/>
        <v>2003</v>
      </c>
      <c r="AM540" s="11">
        <f t="shared" si="981"/>
        <v>1</v>
      </c>
      <c r="AN540" s="11">
        <f t="shared" si="982"/>
        <v>8000</v>
      </c>
      <c r="AO540" s="11">
        <f t="shared" si="983"/>
        <v>1</v>
      </c>
      <c r="AP540" s="11">
        <f t="shared" si="984"/>
        <v>10</v>
      </c>
      <c r="AQ540" s="11">
        <f t="shared" si="985"/>
        <v>2014</v>
      </c>
      <c r="AR540" s="11">
        <f t="shared" si="986"/>
        <v>1</v>
      </c>
      <c r="AS540" s="11">
        <f t="shared" si="987"/>
        <v>1</v>
      </c>
      <c r="AT540" s="11">
        <f t="shared" si="988"/>
        <v>8</v>
      </c>
      <c r="AU540" s="11" t="str">
        <f t="shared" si="989"/>
        <v/>
      </c>
      <c r="AV540" s="11">
        <f t="shared" si="990"/>
        <v>2014</v>
      </c>
      <c r="AW540" s="11">
        <f t="shared" si="991"/>
        <v>1</v>
      </c>
      <c r="AX540" s="11">
        <f t="shared" si="992"/>
        <v>0</v>
      </c>
      <c r="AY540" s="11" t="str">
        <f t="shared" si="993"/>
        <v xml:space="preserve"> </v>
      </c>
      <c r="AZ540" s="11" t="str">
        <f t="shared" si="994"/>
        <v xml:space="preserve"> </v>
      </c>
      <c r="BA540" s="11" t="str">
        <f t="shared" si="995"/>
        <v xml:space="preserve"> </v>
      </c>
      <c r="BB540" s="11" t="str">
        <f t="shared" si="996"/>
        <v xml:space="preserve"> </v>
      </c>
      <c r="BC540" s="11">
        <f t="shared" si="997"/>
        <v>0</v>
      </c>
      <c r="BD540" s="11" t="str">
        <f t="shared" si="998"/>
        <v xml:space="preserve"> </v>
      </c>
      <c r="BE540" s="11" t="str">
        <f t="shared" si="999"/>
        <v xml:space="preserve"> </v>
      </c>
      <c r="BF540" s="11" t="str">
        <f t="shared" si="1000"/>
        <v xml:space="preserve"> </v>
      </c>
      <c r="BG540" s="11" t="str">
        <f t="shared" si="1021"/>
        <v xml:space="preserve"> </v>
      </c>
      <c r="BH540" s="11" t="str">
        <f t="shared" si="1001"/>
        <v xml:space="preserve"> </v>
      </c>
      <c r="BI540" s="11" t="str">
        <f t="shared" si="1002"/>
        <v xml:space="preserve"> </v>
      </c>
      <c r="BJ540" s="11">
        <f t="shared" si="1003"/>
        <v>0</v>
      </c>
      <c r="BK540" s="11" t="str">
        <f t="shared" si="1004"/>
        <v/>
      </c>
      <c r="BL540" s="11" t="str">
        <f t="shared" si="1005"/>
        <v xml:space="preserve"> </v>
      </c>
      <c r="BM540" s="11" t="str">
        <f t="shared" si="1006"/>
        <v xml:space="preserve"> </v>
      </c>
      <c r="BN540" s="11" t="str">
        <f t="shared" si="1007"/>
        <v xml:space="preserve"> </v>
      </c>
      <c r="BO540" s="11" t="str">
        <f t="shared" si="1008"/>
        <v xml:space="preserve"> </v>
      </c>
      <c r="BP540" s="11" t="str">
        <f t="shared" si="1009"/>
        <v xml:space="preserve"> </v>
      </c>
      <c r="BQ540" s="11" t="str">
        <f t="shared" si="1010"/>
        <v>0</v>
      </c>
      <c r="BR540" s="25">
        <f t="shared" si="1011"/>
        <v>0</v>
      </c>
      <c r="BS540" s="11" t="str">
        <f t="shared" si="1012"/>
        <v>Not Present</v>
      </c>
      <c r="BT540" s="11" t="str">
        <f t="shared" si="1013"/>
        <v>0</v>
      </c>
      <c r="BU540" s="12">
        <f t="shared" si="1031"/>
        <v>1</v>
      </c>
      <c r="BV540" s="12">
        <f t="shared" si="1032"/>
        <v>0</v>
      </c>
      <c r="BW540" s="12">
        <f t="shared" si="1022"/>
        <v>1</v>
      </c>
      <c r="BX540" s="12">
        <f t="shared" si="1033"/>
        <v>1</v>
      </c>
      <c r="BY540" s="11">
        <f t="shared" si="1034"/>
        <v>1</v>
      </c>
      <c r="BZ540" s="11">
        <f t="shared" si="1014"/>
        <v>1</v>
      </c>
      <c r="CA540" s="11">
        <f t="shared" si="1015"/>
        <v>1</v>
      </c>
      <c r="CB540" s="11">
        <f t="shared" si="1016"/>
        <v>2014</v>
      </c>
      <c r="CC540" s="11">
        <f t="shared" si="1017"/>
        <v>2</v>
      </c>
      <c r="CD540" s="11" t="str">
        <f t="shared" si="1018"/>
        <v>No</v>
      </c>
      <c r="CE540" s="11">
        <f t="shared" si="1035"/>
        <v>0</v>
      </c>
      <c r="CF540" s="11">
        <f t="shared" si="1036"/>
        <v>0</v>
      </c>
      <c r="CG540" s="11">
        <f t="shared" si="1037"/>
        <v>1</v>
      </c>
      <c r="CH540" s="11">
        <f t="shared" si="1038"/>
        <v>0</v>
      </c>
      <c r="CI540" s="11">
        <f t="shared" si="1019"/>
        <v>0</v>
      </c>
      <c r="CJ540" s="11">
        <f t="shared" si="1020"/>
        <v>2</v>
      </c>
    </row>
    <row r="541" spans="1:88" x14ac:dyDescent="0.3">
      <c r="A541" s="11">
        <f t="shared" si="951"/>
        <v>2017</v>
      </c>
      <c r="B541" s="11" t="str">
        <f t="shared" si="952"/>
        <v>23-03-2017 08:12:11 CET</v>
      </c>
      <c r="C541" s="11" t="str">
        <f t="shared" si="953"/>
        <v>Rwanda</v>
      </c>
      <c r="D541" s="11" t="str">
        <f t="shared" si="954"/>
        <v>Rulindo</v>
      </c>
      <c r="E541" s="11" t="str">
        <f t="shared" si="955"/>
        <v>Murambi</v>
      </c>
      <c r="F541" s="11" t="str">
        <f t="shared" si="956"/>
        <v>Mugambazi</v>
      </c>
      <c r="G541" s="11" t="str">
        <f t="shared" si="957"/>
        <v>Ruri</v>
      </c>
      <c r="H541" s="11" t="str">
        <f t="shared" si="958"/>
        <v/>
      </c>
      <c r="I541" s="11" t="str">
        <f t="shared" si="959"/>
        <v/>
      </c>
      <c r="J541" s="11" t="str">
        <f t="shared" si="960"/>
        <v>Mutagata Motorised Network</v>
      </c>
      <c r="K541" s="11">
        <f t="shared" si="961"/>
        <v>189</v>
      </c>
      <c r="L541" s="11">
        <f t="shared" si="1023"/>
        <v>26296</v>
      </c>
      <c r="M541" s="11">
        <f t="shared" si="1024"/>
        <v>49</v>
      </c>
      <c r="N541" s="11">
        <f t="shared" si="1025"/>
        <v>536.65306122448976</v>
      </c>
      <c r="O541" s="11">
        <f t="shared" si="962"/>
        <v>79</v>
      </c>
      <c r="P541" s="11">
        <f t="shared" si="963"/>
        <v>110</v>
      </c>
      <c r="Q541" s="13">
        <f t="shared" si="1026"/>
        <v>0.41798941798941797</v>
      </c>
      <c r="R541" s="11">
        <f t="shared" si="1027"/>
        <v>0</v>
      </c>
      <c r="S541" s="11">
        <f t="shared" si="964"/>
        <v>0</v>
      </c>
      <c r="T541" s="11">
        <f t="shared" si="965"/>
        <v>1</v>
      </c>
      <c r="U541" s="11" t="str">
        <f t="shared" si="966"/>
        <v>Piped Network With Pump</v>
      </c>
      <c r="V541" s="11">
        <f t="shared" si="967"/>
        <v>1987</v>
      </c>
      <c r="W541" s="11" t="str">
        <f t="shared" si="968"/>
        <v>Governement (District, Wasac) And Water For People</v>
      </c>
      <c r="X541" s="11" t="str">
        <f t="shared" si="969"/>
        <v>Spring</v>
      </c>
      <c r="Y541" s="11">
        <f t="shared" si="970"/>
        <v>1</v>
      </c>
      <c r="Z541" s="11">
        <f t="shared" si="971"/>
        <v>1</v>
      </c>
      <c r="AA541" s="11">
        <f t="shared" si="972"/>
        <v>1</v>
      </c>
      <c r="AB541" s="11" t="str">
        <f t="shared" si="973"/>
        <v>"Springbox" --Intake Structure At A Spring</v>
      </c>
      <c r="AC541" s="11">
        <f t="shared" si="974"/>
        <v>1</v>
      </c>
      <c r="AD541" s="11">
        <f t="shared" si="975"/>
        <v>2007</v>
      </c>
      <c r="AE541" s="11">
        <f t="shared" si="976"/>
        <v>1</v>
      </c>
      <c r="AF541" s="11">
        <f t="shared" si="977"/>
        <v>5</v>
      </c>
      <c r="AG541" s="12">
        <f t="shared" si="1028"/>
        <v>345600</v>
      </c>
      <c r="AH541" s="12">
        <f t="shared" si="1029"/>
        <v>874.9367088607595</v>
      </c>
      <c r="AI541" s="11">
        <f t="shared" si="1030"/>
        <v>1</v>
      </c>
      <c r="AJ541" s="11">
        <f t="shared" si="978"/>
        <v>1</v>
      </c>
      <c r="AK541" s="11">
        <f t="shared" si="979"/>
        <v>1</v>
      </c>
      <c r="AL541" s="11">
        <f t="shared" si="980"/>
        <v>2016</v>
      </c>
      <c r="AM541" s="11">
        <f t="shared" si="981"/>
        <v>1</v>
      </c>
      <c r="AN541" s="11">
        <f t="shared" si="982"/>
        <v>1900</v>
      </c>
      <c r="AO541" s="11">
        <f t="shared" si="983"/>
        <v>1</v>
      </c>
      <c r="AP541" s="11">
        <f t="shared" si="984"/>
        <v>39</v>
      </c>
      <c r="AQ541" s="11">
        <f t="shared" si="985"/>
        <v>2016</v>
      </c>
      <c r="AR541" s="11">
        <f t="shared" si="986"/>
        <v>1</v>
      </c>
      <c r="AS541" s="11">
        <f t="shared" si="987"/>
        <v>1</v>
      </c>
      <c r="AT541" s="11">
        <f t="shared" si="988"/>
        <v>17</v>
      </c>
      <c r="AU541" s="11" t="str">
        <f t="shared" si="989"/>
        <v>Pressure Break Tank|Distribution Chamber|Washout And Air Release Chamber</v>
      </c>
      <c r="AV541" s="11">
        <f t="shared" si="990"/>
        <v>2016</v>
      </c>
      <c r="AW541" s="11">
        <f t="shared" si="991"/>
        <v>1</v>
      </c>
      <c r="AX541" s="11">
        <f t="shared" si="992"/>
        <v>1</v>
      </c>
      <c r="AY541" s="11">
        <f t="shared" si="993"/>
        <v>6</v>
      </c>
      <c r="AZ541" s="11">
        <f t="shared" si="994"/>
        <v>2016</v>
      </c>
      <c r="BA541" s="11">
        <f t="shared" si="995"/>
        <v>1</v>
      </c>
      <c r="BB541" s="11">
        <f t="shared" si="996"/>
        <v>40000</v>
      </c>
      <c r="BC541" s="11">
        <f t="shared" si="997"/>
        <v>1</v>
      </c>
      <c r="BD541" s="11">
        <f t="shared" si="998"/>
        <v>5</v>
      </c>
      <c r="BE541" s="11">
        <f t="shared" si="999"/>
        <v>2017</v>
      </c>
      <c r="BF541" s="11">
        <f t="shared" si="1000"/>
        <v>1</v>
      </c>
      <c r="BG541" s="11">
        <f t="shared" si="1021"/>
        <v>1</v>
      </c>
      <c r="BH541" s="11">
        <f t="shared" si="1001"/>
        <v>2016</v>
      </c>
      <c r="BI541" s="11">
        <f t="shared" si="1002"/>
        <v>1</v>
      </c>
      <c r="BJ541" s="11">
        <f t="shared" si="1003"/>
        <v>1</v>
      </c>
      <c r="BK541" s="11" t="str">
        <f t="shared" si="1004"/>
        <v>Disinfection/Chlorination</v>
      </c>
      <c r="BL541" s="11">
        <f t="shared" si="1005"/>
        <v>2017</v>
      </c>
      <c r="BM541" s="11">
        <f t="shared" si="1006"/>
        <v>1</v>
      </c>
      <c r="BN541" s="11">
        <f t="shared" si="1007"/>
        <v>0</v>
      </c>
      <c r="BO541" s="11" t="str">
        <f t="shared" si="1008"/>
        <v xml:space="preserve"> </v>
      </c>
      <c r="BP541" s="11" t="str">
        <f t="shared" si="1009"/>
        <v xml:space="preserve"> </v>
      </c>
      <c r="BQ541" s="11" t="str">
        <f t="shared" si="1010"/>
        <v>0</v>
      </c>
      <c r="BR541" s="25">
        <f t="shared" si="1011"/>
        <v>0</v>
      </c>
      <c r="BS541" s="11" t="str">
        <f t="shared" si="1012"/>
        <v>Not Present</v>
      </c>
      <c r="BT541" s="11" t="str">
        <f t="shared" si="1013"/>
        <v>0</v>
      </c>
      <c r="BU541" s="12">
        <f t="shared" si="1031"/>
        <v>1</v>
      </c>
      <c r="BV541" s="12">
        <f t="shared" si="1032"/>
        <v>0</v>
      </c>
      <c r="BW541" s="12">
        <f t="shared" si="1022"/>
        <v>1</v>
      </c>
      <c r="BX541" s="12">
        <f t="shared" si="1033"/>
        <v>1</v>
      </c>
      <c r="BY541" s="11">
        <f t="shared" si="1034"/>
        <v>1</v>
      </c>
      <c r="BZ541" s="11">
        <f t="shared" si="1014"/>
        <v>1</v>
      </c>
      <c r="CA541" s="11">
        <f t="shared" si="1015"/>
        <v>64</v>
      </c>
      <c r="CB541" s="11">
        <f t="shared" si="1016"/>
        <v>2016</v>
      </c>
      <c r="CC541" s="11">
        <f t="shared" si="1017"/>
        <v>1</v>
      </c>
      <c r="CD541" s="11" t="str">
        <f t="shared" si="1018"/>
        <v>No</v>
      </c>
      <c r="CE541" s="11">
        <f t="shared" si="1035"/>
        <v>0</v>
      </c>
      <c r="CF541" s="11">
        <f t="shared" si="1036"/>
        <v>0</v>
      </c>
      <c r="CG541" s="11">
        <f t="shared" si="1037"/>
        <v>1</v>
      </c>
      <c r="CH541" s="11">
        <f t="shared" si="1038"/>
        <v>0</v>
      </c>
      <c r="CI541" s="11">
        <f t="shared" si="1019"/>
        <v>1</v>
      </c>
      <c r="CJ541" s="11">
        <f t="shared" si="1020"/>
        <v>1</v>
      </c>
    </row>
    <row r="542" spans="1:88" x14ac:dyDescent="0.3">
      <c r="A542" s="11">
        <f t="shared" si="951"/>
        <v>2017</v>
      </c>
      <c r="B542" s="11" t="str">
        <f t="shared" si="952"/>
        <v>15-03-2017 19:25:47 CET</v>
      </c>
      <c r="C542" s="11" t="str">
        <f t="shared" si="953"/>
        <v>Rwanda</v>
      </c>
      <c r="D542" s="11" t="str">
        <f t="shared" si="954"/>
        <v>Rulindo</v>
      </c>
      <c r="E542" s="11" t="str">
        <f t="shared" si="955"/>
        <v>Tumba</v>
      </c>
      <c r="F542" s="11" t="str">
        <f t="shared" si="956"/>
        <v>Nyirabirori</v>
      </c>
      <c r="G542" s="11" t="str">
        <f t="shared" si="957"/>
        <v>Gatsinde</v>
      </c>
      <c r="H542" s="11" t="str">
        <f t="shared" si="958"/>
        <v/>
      </c>
      <c r="I542" s="11" t="str">
        <f t="shared" si="959"/>
        <v/>
      </c>
      <c r="J542" s="11" t="str">
        <f t="shared" si="960"/>
        <v>Gatsinde water point/Nyirambuga pumping</v>
      </c>
      <c r="K542" s="11">
        <f t="shared" si="961"/>
        <v>178</v>
      </c>
      <c r="L542" s="11">
        <f t="shared" si="1023"/>
        <v>30604</v>
      </c>
      <c r="M542" s="11">
        <f t="shared" si="1024"/>
        <v>1</v>
      </c>
      <c r="N542" s="11">
        <f t="shared" si="1025"/>
        <v>30604</v>
      </c>
      <c r="O542" s="11">
        <f t="shared" si="962"/>
        <v>178</v>
      </c>
      <c r="P542" s="11" t="str">
        <f t="shared" si="963"/>
        <v xml:space="preserve"> </v>
      </c>
      <c r="Q542" s="13">
        <f t="shared" si="1026"/>
        <v>1</v>
      </c>
      <c r="R542" s="11">
        <f t="shared" si="1027"/>
        <v>1</v>
      </c>
      <c r="S542" s="11">
        <f t="shared" si="964"/>
        <v>0</v>
      </c>
      <c r="T542" s="11">
        <f t="shared" si="965"/>
        <v>1</v>
      </c>
      <c r="U542" s="11" t="str">
        <f t="shared" si="966"/>
        <v>Piped Network With Pump</v>
      </c>
      <c r="V542" s="11">
        <f t="shared" si="967"/>
        <v>2012</v>
      </c>
      <c r="W542" s="11" t="str">
        <f t="shared" si="968"/>
        <v>Gor</v>
      </c>
      <c r="X542" s="11" t="str">
        <f t="shared" si="969"/>
        <v>Spring</v>
      </c>
      <c r="Y542" s="11">
        <f t="shared" si="970"/>
        <v>11</v>
      </c>
      <c r="Z542" s="11">
        <f t="shared" si="971"/>
        <v>1</v>
      </c>
      <c r="AA542" s="11">
        <f t="shared" si="972"/>
        <v>0</v>
      </c>
      <c r="AB542" s="11" t="str">
        <f t="shared" si="973"/>
        <v/>
      </c>
      <c r="AC542" s="11" t="str">
        <f t="shared" si="974"/>
        <v xml:space="preserve"> </v>
      </c>
      <c r="AD542" s="11" t="str">
        <f t="shared" si="975"/>
        <v xml:space="preserve"> </v>
      </c>
      <c r="AE542" s="11" t="str">
        <f t="shared" si="976"/>
        <v xml:space="preserve"> </v>
      </c>
      <c r="AF542" s="11">
        <f t="shared" si="977"/>
        <v>4</v>
      </c>
      <c r="AG542" s="12">
        <f t="shared" si="1028"/>
        <v>432000</v>
      </c>
      <c r="AH542" s="12">
        <f t="shared" si="1029"/>
        <v>485.39325842696627</v>
      </c>
      <c r="AI542" s="11">
        <f t="shared" si="1030"/>
        <v>1</v>
      </c>
      <c r="AJ542" s="11">
        <f t="shared" si="978"/>
        <v>0</v>
      </c>
      <c r="AK542" s="11" t="str">
        <f t="shared" si="979"/>
        <v xml:space="preserve"> </v>
      </c>
      <c r="AL542" s="11" t="str">
        <f t="shared" si="980"/>
        <v xml:space="preserve"> </v>
      </c>
      <c r="AM542" s="11" t="str">
        <f t="shared" si="981"/>
        <v xml:space="preserve"> </v>
      </c>
      <c r="AN542" s="11" t="str">
        <f t="shared" si="982"/>
        <v xml:space="preserve"> </v>
      </c>
      <c r="AO542" s="11">
        <f t="shared" si="983"/>
        <v>1</v>
      </c>
      <c r="AP542" s="11">
        <f t="shared" si="984"/>
        <v>1</v>
      </c>
      <c r="AQ542" s="11">
        <f t="shared" si="985"/>
        <v>2012</v>
      </c>
      <c r="AR542" s="11">
        <f t="shared" si="986"/>
        <v>1</v>
      </c>
      <c r="AS542" s="11">
        <f t="shared" si="987"/>
        <v>0</v>
      </c>
      <c r="AT542" s="11" t="str">
        <f t="shared" si="988"/>
        <v xml:space="preserve"> </v>
      </c>
      <c r="AU542" s="11" t="str">
        <f t="shared" si="989"/>
        <v/>
      </c>
      <c r="AV542" s="11" t="str">
        <f t="shared" si="990"/>
        <v xml:space="preserve"> </v>
      </c>
      <c r="AW542" s="11" t="str">
        <f t="shared" si="991"/>
        <v xml:space="preserve"> </v>
      </c>
      <c r="AX542" s="11">
        <f t="shared" si="992"/>
        <v>0</v>
      </c>
      <c r="AY542" s="11" t="str">
        <f t="shared" si="993"/>
        <v xml:space="preserve"> </v>
      </c>
      <c r="AZ542" s="11" t="str">
        <f t="shared" si="994"/>
        <v xml:space="preserve"> </v>
      </c>
      <c r="BA542" s="11" t="str">
        <f t="shared" si="995"/>
        <v xml:space="preserve"> </v>
      </c>
      <c r="BB542" s="11" t="str">
        <f t="shared" si="996"/>
        <v xml:space="preserve"> </v>
      </c>
      <c r="BC542" s="11">
        <f t="shared" si="997"/>
        <v>0</v>
      </c>
      <c r="BD542" s="11" t="str">
        <f t="shared" si="998"/>
        <v xml:space="preserve"> </v>
      </c>
      <c r="BE542" s="11" t="str">
        <f t="shared" si="999"/>
        <v xml:space="preserve"> </v>
      </c>
      <c r="BF542" s="11" t="str">
        <f t="shared" si="1000"/>
        <v xml:space="preserve"> </v>
      </c>
      <c r="BG542" s="11" t="str">
        <f t="shared" si="1021"/>
        <v xml:space="preserve"> </v>
      </c>
      <c r="BH542" s="11" t="str">
        <f t="shared" si="1001"/>
        <v xml:space="preserve"> </v>
      </c>
      <c r="BI542" s="11" t="str">
        <f t="shared" si="1002"/>
        <v xml:space="preserve"> </v>
      </c>
      <c r="BJ542" s="11">
        <f t="shared" si="1003"/>
        <v>0</v>
      </c>
      <c r="BK542" s="11" t="str">
        <f t="shared" si="1004"/>
        <v/>
      </c>
      <c r="BL542" s="11" t="str">
        <f t="shared" si="1005"/>
        <v xml:space="preserve"> </v>
      </c>
      <c r="BM542" s="11" t="str">
        <f t="shared" si="1006"/>
        <v xml:space="preserve"> </v>
      </c>
      <c r="BN542" s="11" t="str">
        <f t="shared" si="1007"/>
        <v xml:space="preserve"> </v>
      </c>
      <c r="BO542" s="11" t="str">
        <f t="shared" si="1008"/>
        <v xml:space="preserve"> </v>
      </c>
      <c r="BP542" s="11" t="str">
        <f t="shared" si="1009"/>
        <v xml:space="preserve"> </v>
      </c>
      <c r="BQ542" s="11" t="str">
        <f t="shared" si="1010"/>
        <v>0</v>
      </c>
      <c r="BR542" s="25">
        <f t="shared" si="1011"/>
        <v>0</v>
      </c>
      <c r="BS542" s="11" t="str">
        <f t="shared" si="1012"/>
        <v>Not Present</v>
      </c>
      <c r="BT542" s="11" t="str">
        <f t="shared" si="1013"/>
        <v>0</v>
      </c>
      <c r="BU542" s="12">
        <f t="shared" si="1031"/>
        <v>1</v>
      </c>
      <c r="BV542" s="12">
        <f t="shared" si="1032"/>
        <v>0</v>
      </c>
      <c r="BW542" s="12">
        <f t="shared" si="1022"/>
        <v>1</v>
      </c>
      <c r="BX542" s="12">
        <f t="shared" si="1033"/>
        <v>1</v>
      </c>
      <c r="BY542" s="11">
        <f t="shared" si="1034"/>
        <v>1</v>
      </c>
      <c r="BZ542" s="11">
        <f t="shared" si="1014"/>
        <v>1</v>
      </c>
      <c r="CA542" s="11">
        <f t="shared" si="1015"/>
        <v>1</v>
      </c>
      <c r="CB542" s="11">
        <f t="shared" si="1016"/>
        <v>2012</v>
      </c>
      <c r="CC542" s="11">
        <f t="shared" si="1017"/>
        <v>1</v>
      </c>
      <c r="CD542" s="11" t="str">
        <f t="shared" si="1018"/>
        <v>No</v>
      </c>
      <c r="CE542" s="11">
        <f t="shared" si="1035"/>
        <v>0</v>
      </c>
      <c r="CF542" s="11">
        <f t="shared" si="1036"/>
        <v>0</v>
      </c>
      <c r="CG542" s="11">
        <f t="shared" si="1037"/>
        <v>1</v>
      </c>
      <c r="CH542" s="11">
        <f t="shared" si="1038"/>
        <v>0</v>
      </c>
      <c r="CI542" s="11">
        <f t="shared" si="1019"/>
        <v>1</v>
      </c>
      <c r="CJ542" s="11">
        <f t="shared" si="1020"/>
        <v>1</v>
      </c>
    </row>
    <row r="543" spans="1:88" x14ac:dyDescent="0.3">
      <c r="A543" s="11">
        <f t="shared" si="951"/>
        <v>2017</v>
      </c>
      <c r="B543" s="11" t="str">
        <f t="shared" si="952"/>
        <v>12-03-2017 07:15:39 CET</v>
      </c>
      <c r="C543" s="11" t="str">
        <f t="shared" si="953"/>
        <v>Rwanda</v>
      </c>
      <c r="D543" s="11" t="str">
        <f t="shared" si="954"/>
        <v>Rulindo</v>
      </c>
      <c r="E543" s="11" t="str">
        <f t="shared" si="955"/>
        <v>Rukozo</v>
      </c>
      <c r="F543" s="11" t="str">
        <f t="shared" si="956"/>
        <v>Buraro</v>
      </c>
      <c r="G543" s="11" t="str">
        <f t="shared" si="957"/>
        <v>Kivomo</v>
      </c>
      <c r="H543" s="11" t="str">
        <f t="shared" si="958"/>
        <v/>
      </c>
      <c r="I543" s="11" t="str">
        <f t="shared" si="959"/>
        <v/>
      </c>
      <c r="J543" s="11" t="str">
        <f t="shared" si="960"/>
        <v>Nyamagana</v>
      </c>
      <c r="K543" s="11">
        <f t="shared" si="961"/>
        <v>80</v>
      </c>
      <c r="L543" s="11">
        <f t="shared" si="1023"/>
        <v>20456</v>
      </c>
      <c r="M543" s="11">
        <f t="shared" si="1024"/>
        <v>36</v>
      </c>
      <c r="N543" s="11">
        <f t="shared" si="1025"/>
        <v>568.22222222222217</v>
      </c>
      <c r="O543" s="11">
        <f t="shared" si="962"/>
        <v>30</v>
      </c>
      <c r="P543" s="11">
        <f t="shared" si="963"/>
        <v>50</v>
      </c>
      <c r="Q543" s="13">
        <f t="shared" si="1026"/>
        <v>0.375</v>
      </c>
      <c r="R543" s="11">
        <f t="shared" si="1027"/>
        <v>0</v>
      </c>
      <c r="S543" s="11">
        <f t="shared" si="964"/>
        <v>0</v>
      </c>
      <c r="T543" s="11">
        <f t="shared" si="965"/>
        <v>1</v>
      </c>
      <c r="U543" s="11" t="str">
        <f t="shared" si="966"/>
        <v>Piped Network -- Gravity Only</v>
      </c>
      <c r="V543" s="11">
        <f t="shared" si="967"/>
        <v>2011</v>
      </c>
      <c r="W543" s="11" t="str">
        <f t="shared" si="968"/>
        <v>Government And African Development Bank</v>
      </c>
      <c r="X543" s="11" t="str">
        <f t="shared" si="969"/>
        <v>Spring</v>
      </c>
      <c r="Y543" s="11">
        <f t="shared" si="970"/>
        <v>2</v>
      </c>
      <c r="Z543" s="11">
        <f t="shared" si="971"/>
        <v>1</v>
      </c>
      <c r="AA543" s="11">
        <f t="shared" si="972"/>
        <v>1</v>
      </c>
      <c r="AB543" s="11" t="str">
        <f t="shared" si="973"/>
        <v>"Springbox" --Intake Structure At A Spring</v>
      </c>
      <c r="AC543" s="11">
        <f t="shared" si="974"/>
        <v>1</v>
      </c>
      <c r="AD543" s="11">
        <f t="shared" si="975"/>
        <v>2015</v>
      </c>
      <c r="AE543" s="11">
        <f t="shared" si="976"/>
        <v>2</v>
      </c>
      <c r="AF543" s="11">
        <f t="shared" si="977"/>
        <v>5</v>
      </c>
      <c r="AG543" s="12">
        <f t="shared" si="1028"/>
        <v>345600</v>
      </c>
      <c r="AH543" s="12">
        <f t="shared" si="1029"/>
        <v>2304</v>
      </c>
      <c r="AI543" s="11">
        <f t="shared" si="1030"/>
        <v>1</v>
      </c>
      <c r="AJ543" s="11">
        <f t="shared" si="978"/>
        <v>1</v>
      </c>
      <c r="AK543" s="11">
        <f t="shared" si="979"/>
        <v>2</v>
      </c>
      <c r="AL543" s="11">
        <f t="shared" si="980"/>
        <v>2015</v>
      </c>
      <c r="AM543" s="11">
        <f t="shared" si="981"/>
        <v>1</v>
      </c>
      <c r="AN543" s="11">
        <f t="shared" si="982"/>
        <v>2100</v>
      </c>
      <c r="AO543" s="11">
        <f t="shared" si="983"/>
        <v>1</v>
      </c>
      <c r="AP543" s="11">
        <f t="shared" si="984"/>
        <v>11</v>
      </c>
      <c r="AQ543" s="11">
        <f t="shared" si="985"/>
        <v>2011</v>
      </c>
      <c r="AR543" s="11">
        <f t="shared" si="986"/>
        <v>1</v>
      </c>
      <c r="AS543" s="11">
        <f t="shared" si="987"/>
        <v>1</v>
      </c>
      <c r="AT543" s="11">
        <f t="shared" si="988"/>
        <v>15</v>
      </c>
      <c r="AU543" s="11" t="str">
        <f t="shared" si="989"/>
        <v>Pressure Break Tank|Distribution Chamber</v>
      </c>
      <c r="AV543" s="11">
        <f t="shared" si="990"/>
        <v>2011</v>
      </c>
      <c r="AW543" s="11">
        <f t="shared" si="991"/>
        <v>1</v>
      </c>
      <c r="AX543" s="11">
        <f t="shared" si="992"/>
        <v>1</v>
      </c>
      <c r="AY543" s="11">
        <f t="shared" si="993"/>
        <v>3</v>
      </c>
      <c r="AZ543" s="11">
        <f t="shared" si="994"/>
        <v>2011</v>
      </c>
      <c r="BA543" s="11">
        <f t="shared" si="995"/>
        <v>2</v>
      </c>
      <c r="BB543" s="11">
        <f t="shared" si="996"/>
        <v>37000</v>
      </c>
      <c r="BC543" s="11">
        <f t="shared" si="997"/>
        <v>0</v>
      </c>
      <c r="BD543" s="11" t="str">
        <f t="shared" si="998"/>
        <v xml:space="preserve"> </v>
      </c>
      <c r="BE543" s="11" t="str">
        <f t="shared" si="999"/>
        <v xml:space="preserve"> </v>
      </c>
      <c r="BF543" s="11" t="str">
        <f t="shared" si="1000"/>
        <v xml:space="preserve"> </v>
      </c>
      <c r="BG543" s="11" t="str">
        <f t="shared" si="1021"/>
        <v xml:space="preserve"> </v>
      </c>
      <c r="BH543" s="11" t="str">
        <f t="shared" si="1001"/>
        <v xml:space="preserve"> </v>
      </c>
      <c r="BI543" s="11" t="str">
        <f t="shared" si="1002"/>
        <v xml:space="preserve"> </v>
      </c>
      <c r="BJ543" s="11">
        <f t="shared" si="1003"/>
        <v>0</v>
      </c>
      <c r="BK543" s="11" t="str">
        <f t="shared" si="1004"/>
        <v/>
      </c>
      <c r="BL543" s="11" t="str">
        <f t="shared" si="1005"/>
        <v xml:space="preserve"> </v>
      </c>
      <c r="BM543" s="11" t="str">
        <f t="shared" si="1006"/>
        <v xml:space="preserve"> </v>
      </c>
      <c r="BN543" s="11" t="str">
        <f t="shared" si="1007"/>
        <v xml:space="preserve"> </v>
      </c>
      <c r="BO543" s="11" t="str">
        <f t="shared" si="1008"/>
        <v xml:space="preserve"> </v>
      </c>
      <c r="BP543" s="11" t="str">
        <f t="shared" si="1009"/>
        <v xml:space="preserve"> </v>
      </c>
      <c r="BQ543" s="11" t="str">
        <f t="shared" si="1010"/>
        <v>0</v>
      </c>
      <c r="BR543" s="25">
        <f t="shared" si="1011"/>
        <v>0</v>
      </c>
      <c r="BS543" s="11" t="str">
        <f t="shared" si="1012"/>
        <v>Not Present</v>
      </c>
      <c r="BT543" s="11" t="str">
        <f t="shared" si="1013"/>
        <v>0</v>
      </c>
      <c r="BU543" s="12">
        <f t="shared" si="1031"/>
        <v>1</v>
      </c>
      <c r="BV543" s="12">
        <f t="shared" si="1032"/>
        <v>0</v>
      </c>
      <c r="BW543" s="12">
        <f t="shared" si="1022"/>
        <v>1</v>
      </c>
      <c r="BX543" s="12">
        <f t="shared" si="1033"/>
        <v>1</v>
      </c>
      <c r="BY543" s="11">
        <f t="shared" si="1034"/>
        <v>1</v>
      </c>
      <c r="BZ543" s="11">
        <f t="shared" si="1014"/>
        <v>1</v>
      </c>
      <c r="CA543" s="11">
        <f t="shared" si="1015"/>
        <v>29</v>
      </c>
      <c r="CB543" s="11">
        <f t="shared" si="1016"/>
        <v>2011</v>
      </c>
      <c r="CC543" s="11">
        <f t="shared" si="1017"/>
        <v>2</v>
      </c>
      <c r="CD543" s="11" t="str">
        <f t="shared" si="1018"/>
        <v>Yes</v>
      </c>
      <c r="CE543" s="11">
        <f t="shared" si="1035"/>
        <v>10</v>
      </c>
      <c r="CF543" s="11">
        <f t="shared" si="1036"/>
        <v>30</v>
      </c>
      <c r="CG543" s="11">
        <f t="shared" si="1037"/>
        <v>0</v>
      </c>
      <c r="CH543" s="11">
        <f t="shared" si="1038"/>
        <v>300</v>
      </c>
      <c r="CI543" s="11">
        <f t="shared" si="1019"/>
        <v>0</v>
      </c>
      <c r="CJ543" s="11">
        <f t="shared" si="1020"/>
        <v>2</v>
      </c>
    </row>
    <row r="544" spans="1:88" x14ac:dyDescent="0.3">
      <c r="A544" s="11">
        <f t="shared" si="951"/>
        <v>2017</v>
      </c>
      <c r="B544" s="11" t="str">
        <f t="shared" si="952"/>
        <v>24-03-2017 12:45:56 CET</v>
      </c>
      <c r="C544" s="11" t="str">
        <f t="shared" si="953"/>
        <v>Rwanda</v>
      </c>
      <c r="D544" s="11" t="str">
        <f t="shared" si="954"/>
        <v>Rulindo</v>
      </c>
      <c r="E544" s="11" t="str">
        <f t="shared" si="955"/>
        <v>Masoro</v>
      </c>
      <c r="F544" s="11" t="str">
        <f t="shared" si="956"/>
        <v>Kigarama</v>
      </c>
      <c r="G544" s="11" t="str">
        <f t="shared" si="957"/>
        <v>Marenge</v>
      </c>
      <c r="H544" s="11" t="str">
        <f t="shared" si="958"/>
        <v/>
      </c>
      <c r="I544" s="11" t="str">
        <f t="shared" si="959"/>
        <v/>
      </c>
      <c r="J544" s="11" t="str">
        <f t="shared" si="960"/>
        <v>marenge</v>
      </c>
      <c r="K544" s="11">
        <f t="shared" si="961"/>
        <v>214</v>
      </c>
      <c r="L544" s="11">
        <f t="shared" si="1023"/>
        <v>5544</v>
      </c>
      <c r="M544" s="11">
        <f t="shared" si="1024"/>
        <v>14</v>
      </c>
      <c r="N544" s="11">
        <f t="shared" si="1025"/>
        <v>396</v>
      </c>
      <c r="O544" s="11">
        <f t="shared" si="962"/>
        <v>214</v>
      </c>
      <c r="P544" s="11" t="str">
        <f t="shared" si="963"/>
        <v xml:space="preserve"> </v>
      </c>
      <c r="Q544" s="13">
        <f t="shared" si="1026"/>
        <v>1</v>
      </c>
      <c r="R544" s="11">
        <f t="shared" si="1027"/>
        <v>1</v>
      </c>
      <c r="S544" s="11">
        <f t="shared" si="964"/>
        <v>0</v>
      </c>
      <c r="T544" s="11">
        <f t="shared" si="965"/>
        <v>1</v>
      </c>
      <c r="U544" s="11" t="str">
        <f t="shared" si="966"/>
        <v>Piped Network With Pump</v>
      </c>
      <c r="V544" s="11">
        <f t="shared" si="967"/>
        <v>1998</v>
      </c>
      <c r="W544" s="11" t="str">
        <f t="shared" si="968"/>
        <v>Governement (District, Wasac) And Water For People</v>
      </c>
      <c r="X544" s="11" t="str">
        <f t="shared" si="969"/>
        <v>Spring</v>
      </c>
      <c r="Y544" s="11">
        <f t="shared" si="970"/>
        <v>2</v>
      </c>
      <c r="Z544" s="11">
        <f t="shared" si="971"/>
        <v>1</v>
      </c>
      <c r="AA544" s="11">
        <f t="shared" si="972"/>
        <v>1</v>
      </c>
      <c r="AB544" s="11" t="str">
        <f t="shared" si="973"/>
        <v>"Springbox" --Intake Structure At A Spring</v>
      </c>
      <c r="AC544" s="11">
        <f t="shared" si="974"/>
        <v>2</v>
      </c>
      <c r="AD544" s="11">
        <f t="shared" si="975"/>
        <v>2016</v>
      </c>
      <c r="AE544" s="11">
        <f t="shared" si="976"/>
        <v>1</v>
      </c>
      <c r="AF544" s="11">
        <f t="shared" si="977"/>
        <v>20</v>
      </c>
      <c r="AG544" s="12">
        <f t="shared" si="1028"/>
        <v>86400</v>
      </c>
      <c r="AH544" s="12">
        <f t="shared" si="1029"/>
        <v>80.747663551401871</v>
      </c>
      <c r="AI544" s="11">
        <f t="shared" si="1030"/>
        <v>1</v>
      </c>
      <c r="AJ544" s="11">
        <f t="shared" si="978"/>
        <v>1</v>
      </c>
      <c r="AK544" s="11">
        <f t="shared" si="979"/>
        <v>2</v>
      </c>
      <c r="AL544" s="11">
        <f t="shared" si="980"/>
        <v>2016</v>
      </c>
      <c r="AM544" s="11">
        <f t="shared" si="981"/>
        <v>1</v>
      </c>
      <c r="AN544" s="11">
        <f t="shared" si="982"/>
        <v>5000</v>
      </c>
      <c r="AO544" s="11">
        <f t="shared" si="983"/>
        <v>1</v>
      </c>
      <c r="AP544" s="11">
        <f t="shared" si="984"/>
        <v>15</v>
      </c>
      <c r="AQ544" s="11">
        <f t="shared" si="985"/>
        <v>2016</v>
      </c>
      <c r="AR544" s="11">
        <f t="shared" si="986"/>
        <v>1</v>
      </c>
      <c r="AS544" s="11">
        <f t="shared" si="987"/>
        <v>0</v>
      </c>
      <c r="AT544" s="11" t="str">
        <f t="shared" si="988"/>
        <v xml:space="preserve"> </v>
      </c>
      <c r="AU544" s="11" t="str">
        <f t="shared" si="989"/>
        <v/>
      </c>
      <c r="AV544" s="11" t="str">
        <f t="shared" si="990"/>
        <v xml:space="preserve"> </v>
      </c>
      <c r="AW544" s="11" t="str">
        <f t="shared" si="991"/>
        <v xml:space="preserve"> </v>
      </c>
      <c r="AX544" s="11">
        <f t="shared" si="992"/>
        <v>1</v>
      </c>
      <c r="AY544" s="11">
        <f t="shared" si="993"/>
        <v>2</v>
      </c>
      <c r="AZ544" s="11">
        <f t="shared" si="994"/>
        <v>2016</v>
      </c>
      <c r="BA544" s="11">
        <f t="shared" si="995"/>
        <v>1</v>
      </c>
      <c r="BB544" s="11">
        <f t="shared" si="996"/>
        <v>5000</v>
      </c>
      <c r="BC544" s="11">
        <f t="shared" si="997"/>
        <v>1</v>
      </c>
      <c r="BD544" s="11">
        <f t="shared" si="998"/>
        <v>1</v>
      </c>
      <c r="BE544" s="11">
        <f t="shared" si="999"/>
        <v>2016</v>
      </c>
      <c r="BF544" s="11">
        <f t="shared" si="1000"/>
        <v>1</v>
      </c>
      <c r="BG544" s="11">
        <f t="shared" si="1021"/>
        <v>1</v>
      </c>
      <c r="BH544" s="11">
        <f t="shared" si="1001"/>
        <v>2016</v>
      </c>
      <c r="BI544" s="11">
        <f t="shared" si="1002"/>
        <v>1</v>
      </c>
      <c r="BJ544" s="11">
        <f t="shared" si="1003"/>
        <v>0</v>
      </c>
      <c r="BK544" s="11" t="str">
        <f t="shared" si="1004"/>
        <v/>
      </c>
      <c r="BL544" s="11" t="str">
        <f t="shared" si="1005"/>
        <v xml:space="preserve"> </v>
      </c>
      <c r="BM544" s="11" t="str">
        <f t="shared" si="1006"/>
        <v xml:space="preserve"> </v>
      </c>
      <c r="BN544" s="11" t="str">
        <f t="shared" si="1007"/>
        <v xml:space="preserve"> </v>
      </c>
      <c r="BO544" s="11" t="str">
        <f t="shared" si="1008"/>
        <v xml:space="preserve"> </v>
      </c>
      <c r="BP544" s="11" t="str">
        <f t="shared" si="1009"/>
        <v xml:space="preserve"> </v>
      </c>
      <c r="BQ544" s="11" t="str">
        <f t="shared" si="1010"/>
        <v>0</v>
      </c>
      <c r="BR544" s="25">
        <f t="shared" si="1011"/>
        <v>0</v>
      </c>
      <c r="BS544" s="11" t="str">
        <f t="shared" si="1012"/>
        <v>Not Present</v>
      </c>
      <c r="BT544" s="11" t="str">
        <f t="shared" si="1013"/>
        <v>0</v>
      </c>
      <c r="BU544" s="12">
        <f t="shared" si="1031"/>
        <v>1</v>
      </c>
      <c r="BV544" s="12">
        <f t="shared" si="1032"/>
        <v>0</v>
      </c>
      <c r="BW544" s="12">
        <f t="shared" si="1022"/>
        <v>1</v>
      </c>
      <c r="BX544" s="12">
        <f t="shared" si="1033"/>
        <v>1</v>
      </c>
      <c r="BY544" s="11">
        <f t="shared" si="1034"/>
        <v>1</v>
      </c>
      <c r="BZ544" s="11">
        <f t="shared" si="1014"/>
        <v>1</v>
      </c>
      <c r="CA544" s="11">
        <f t="shared" si="1015"/>
        <v>1</v>
      </c>
      <c r="CB544" s="11">
        <f t="shared" si="1016"/>
        <v>2016</v>
      </c>
      <c r="CC544" s="11">
        <f t="shared" si="1017"/>
        <v>1</v>
      </c>
      <c r="CD544" s="11" t="str">
        <f t="shared" si="1018"/>
        <v>No</v>
      </c>
      <c r="CE544" s="11">
        <f t="shared" si="1035"/>
        <v>0</v>
      </c>
      <c r="CF544" s="11">
        <f t="shared" si="1036"/>
        <v>0</v>
      </c>
      <c r="CG544" s="11">
        <f t="shared" si="1037"/>
        <v>1</v>
      </c>
      <c r="CH544" s="11">
        <f t="shared" si="1038"/>
        <v>0</v>
      </c>
      <c r="CI544" s="11">
        <f t="shared" si="1019"/>
        <v>1</v>
      </c>
      <c r="CJ544" s="11">
        <f t="shared" si="1020"/>
        <v>1</v>
      </c>
    </row>
    <row r="545" spans="1:88" x14ac:dyDescent="0.3">
      <c r="A545" s="11">
        <f t="shared" si="951"/>
        <v>2017</v>
      </c>
      <c r="B545" s="11" t="str">
        <f t="shared" si="952"/>
        <v>15-04-2017 23:53:36 CEST</v>
      </c>
      <c r="C545" s="11" t="str">
        <f t="shared" si="953"/>
        <v>Rwanda</v>
      </c>
      <c r="D545" s="11" t="str">
        <f t="shared" si="954"/>
        <v>Rulindo</v>
      </c>
      <c r="E545" s="11" t="str">
        <f t="shared" si="955"/>
        <v>Rusiga</v>
      </c>
      <c r="F545" s="11" t="str">
        <f t="shared" si="956"/>
        <v>Gako</v>
      </c>
      <c r="G545" s="11" t="str">
        <f t="shared" si="957"/>
        <v>Ntakara</v>
      </c>
      <c r="H545" s="11" t="str">
        <f t="shared" si="958"/>
        <v/>
      </c>
      <c r="I545" s="11" t="str">
        <f t="shared" si="959"/>
        <v/>
      </c>
      <c r="J545" s="11" t="str">
        <f t="shared" si="960"/>
        <v>Kivomo water point/Kivomo-Ntakara</v>
      </c>
      <c r="K545" s="11">
        <f t="shared" si="961"/>
        <v>200</v>
      </c>
      <c r="L545" s="11">
        <f t="shared" si="1023"/>
        <v>0</v>
      </c>
      <c r="M545" s="11">
        <f t="shared" si="1024"/>
        <v>1</v>
      </c>
      <c r="N545" s="11">
        <f t="shared" si="1025"/>
        <v>0</v>
      </c>
      <c r="O545" s="11">
        <f t="shared" si="962"/>
        <v>200</v>
      </c>
      <c r="P545" s="11" t="str">
        <f t="shared" si="963"/>
        <v xml:space="preserve"> </v>
      </c>
      <c r="Q545" s="13">
        <f t="shared" si="1026"/>
        <v>1</v>
      </c>
      <c r="R545" s="11">
        <f t="shared" si="1027"/>
        <v>1</v>
      </c>
      <c r="S545" s="11">
        <f t="shared" si="964"/>
        <v>1</v>
      </c>
      <c r="T545" s="11">
        <f t="shared" si="965"/>
        <v>1</v>
      </c>
      <c r="U545" s="11" t="str">
        <f t="shared" si="966"/>
        <v>Piped Network -- Gravity Only</v>
      </c>
      <c r="V545" s="11">
        <f t="shared" si="967"/>
        <v>2015</v>
      </c>
      <c r="W545" s="11" t="str">
        <f t="shared" si="968"/>
        <v>Local Government With Partnering With The Community</v>
      </c>
      <c r="X545" s="11" t="str">
        <f t="shared" si="969"/>
        <v>Spring</v>
      </c>
      <c r="Y545" s="11">
        <f t="shared" si="970"/>
        <v>1</v>
      </c>
      <c r="Z545" s="11">
        <f t="shared" si="971"/>
        <v>1</v>
      </c>
      <c r="AA545" s="11">
        <f t="shared" si="972"/>
        <v>0</v>
      </c>
      <c r="AB545" s="11" t="str">
        <f t="shared" si="973"/>
        <v/>
      </c>
      <c r="AC545" s="11" t="str">
        <f t="shared" si="974"/>
        <v xml:space="preserve"> </v>
      </c>
      <c r="AD545" s="11" t="str">
        <f t="shared" si="975"/>
        <v xml:space="preserve"> </v>
      </c>
      <c r="AE545" s="11" t="str">
        <f t="shared" si="976"/>
        <v xml:space="preserve"> </v>
      </c>
      <c r="AF545" s="11">
        <f t="shared" si="977"/>
        <v>50</v>
      </c>
      <c r="AG545" s="12">
        <f t="shared" si="1028"/>
        <v>34560</v>
      </c>
      <c r="AH545" s="12">
        <f t="shared" si="1029"/>
        <v>34.56</v>
      </c>
      <c r="AI545" s="11">
        <f t="shared" si="1030"/>
        <v>1</v>
      </c>
      <c r="AJ545" s="11">
        <f t="shared" si="978"/>
        <v>1</v>
      </c>
      <c r="AK545" s="11">
        <f t="shared" si="979"/>
        <v>1</v>
      </c>
      <c r="AL545" s="11">
        <f t="shared" si="980"/>
        <v>2015</v>
      </c>
      <c r="AM545" s="11">
        <f t="shared" si="981"/>
        <v>1</v>
      </c>
      <c r="AN545" s="11">
        <f t="shared" si="982"/>
        <v>100</v>
      </c>
      <c r="AO545" s="11">
        <f t="shared" si="983"/>
        <v>1</v>
      </c>
      <c r="AP545" s="11">
        <f t="shared" si="984"/>
        <v>1</v>
      </c>
      <c r="AQ545" s="11">
        <f t="shared" si="985"/>
        <v>2015</v>
      </c>
      <c r="AR545" s="11">
        <f t="shared" si="986"/>
        <v>1</v>
      </c>
      <c r="AS545" s="11">
        <f t="shared" si="987"/>
        <v>0</v>
      </c>
      <c r="AT545" s="11" t="str">
        <f t="shared" si="988"/>
        <v xml:space="preserve"> </v>
      </c>
      <c r="AU545" s="11" t="str">
        <f t="shared" si="989"/>
        <v/>
      </c>
      <c r="AV545" s="11" t="str">
        <f t="shared" si="990"/>
        <v xml:space="preserve"> </v>
      </c>
      <c r="AW545" s="11" t="str">
        <f t="shared" si="991"/>
        <v xml:space="preserve"> </v>
      </c>
      <c r="AX545" s="11">
        <f t="shared" si="992"/>
        <v>0</v>
      </c>
      <c r="AY545" s="11" t="str">
        <f t="shared" si="993"/>
        <v xml:space="preserve"> </v>
      </c>
      <c r="AZ545" s="11" t="str">
        <f t="shared" si="994"/>
        <v xml:space="preserve"> </v>
      </c>
      <c r="BA545" s="11" t="str">
        <f t="shared" si="995"/>
        <v xml:space="preserve"> </v>
      </c>
      <c r="BB545" s="11" t="str">
        <f t="shared" si="996"/>
        <v xml:space="preserve"> </v>
      </c>
      <c r="BC545" s="11">
        <f t="shared" si="997"/>
        <v>0</v>
      </c>
      <c r="BD545" s="11" t="str">
        <f t="shared" si="998"/>
        <v xml:space="preserve"> </v>
      </c>
      <c r="BE545" s="11" t="str">
        <f t="shared" si="999"/>
        <v xml:space="preserve"> </v>
      </c>
      <c r="BF545" s="11" t="str">
        <f t="shared" si="1000"/>
        <v xml:space="preserve"> </v>
      </c>
      <c r="BG545" s="11" t="str">
        <f t="shared" si="1021"/>
        <v xml:space="preserve"> </v>
      </c>
      <c r="BH545" s="11" t="str">
        <f t="shared" si="1001"/>
        <v xml:space="preserve"> </v>
      </c>
      <c r="BI545" s="11" t="str">
        <f t="shared" si="1002"/>
        <v xml:space="preserve"> </v>
      </c>
      <c r="BJ545" s="11">
        <f t="shared" si="1003"/>
        <v>0</v>
      </c>
      <c r="BK545" s="11" t="str">
        <f t="shared" si="1004"/>
        <v/>
      </c>
      <c r="BL545" s="11" t="str">
        <f t="shared" si="1005"/>
        <v xml:space="preserve"> </v>
      </c>
      <c r="BM545" s="11" t="str">
        <f t="shared" si="1006"/>
        <v xml:space="preserve"> </v>
      </c>
      <c r="BN545" s="11" t="str">
        <f t="shared" si="1007"/>
        <v xml:space="preserve"> </v>
      </c>
      <c r="BO545" s="11" t="str">
        <f t="shared" si="1008"/>
        <v xml:space="preserve"> </v>
      </c>
      <c r="BP545" s="11" t="str">
        <f t="shared" si="1009"/>
        <v xml:space="preserve"> </v>
      </c>
      <c r="BQ545" s="11" t="str">
        <f t="shared" si="1010"/>
        <v>0</v>
      </c>
      <c r="BR545" s="25">
        <f t="shared" si="1011"/>
        <v>0</v>
      </c>
      <c r="BS545" s="11" t="str">
        <f t="shared" si="1012"/>
        <v>Not Present</v>
      </c>
      <c r="BT545" s="11" t="str">
        <f t="shared" si="1013"/>
        <v>0</v>
      </c>
      <c r="BU545" s="12">
        <f t="shared" si="1031"/>
        <v>1</v>
      </c>
      <c r="BV545" s="12">
        <f t="shared" si="1032"/>
        <v>0</v>
      </c>
      <c r="BW545" s="12">
        <f t="shared" si="1022"/>
        <v>1</v>
      </c>
      <c r="BX545" s="12">
        <f t="shared" si="1033"/>
        <v>1</v>
      </c>
      <c r="BY545" s="11">
        <f t="shared" si="1034"/>
        <v>1</v>
      </c>
      <c r="BZ545" s="11">
        <f t="shared" si="1014"/>
        <v>1</v>
      </c>
      <c r="CA545" s="11">
        <f t="shared" si="1015"/>
        <v>1</v>
      </c>
      <c r="CB545" s="11">
        <f t="shared" si="1016"/>
        <v>2015</v>
      </c>
      <c r="CC545" s="11">
        <f t="shared" si="1017"/>
        <v>1</v>
      </c>
      <c r="CD545" s="11" t="str">
        <f t="shared" si="1018"/>
        <v>No</v>
      </c>
      <c r="CE545" s="11">
        <f t="shared" si="1035"/>
        <v>0</v>
      </c>
      <c r="CF545" s="11">
        <f t="shared" si="1036"/>
        <v>0</v>
      </c>
      <c r="CG545" s="11">
        <f t="shared" si="1037"/>
        <v>1</v>
      </c>
      <c r="CH545" s="11">
        <f t="shared" si="1038"/>
        <v>0</v>
      </c>
      <c r="CI545" s="11">
        <f t="shared" si="1019"/>
        <v>1</v>
      </c>
      <c r="CJ545" s="11">
        <f t="shared" si="1020"/>
        <v>1</v>
      </c>
    </row>
    <row r="546" spans="1:88" x14ac:dyDescent="0.3">
      <c r="A546" s="11">
        <f t="shared" si="951"/>
        <v>2017</v>
      </c>
      <c r="B546" s="11" t="str">
        <f t="shared" si="952"/>
        <v>15-03-2017 05:48:42 CET</v>
      </c>
      <c r="C546" s="11" t="str">
        <f t="shared" si="953"/>
        <v>Rwanda</v>
      </c>
      <c r="D546" s="11" t="str">
        <f t="shared" si="954"/>
        <v>Rulindo</v>
      </c>
      <c r="E546" s="11" t="str">
        <f t="shared" si="955"/>
        <v>Base</v>
      </c>
      <c r="F546" s="11" t="str">
        <f t="shared" si="956"/>
        <v>Rwamahwa</v>
      </c>
      <c r="G546" s="11" t="str">
        <f t="shared" si="957"/>
        <v>Base</v>
      </c>
      <c r="H546" s="11" t="str">
        <f t="shared" si="958"/>
        <v/>
      </c>
      <c r="I546" s="11" t="str">
        <f t="shared" si="959"/>
        <v/>
      </c>
      <c r="J546" s="11" t="str">
        <f t="shared" si="960"/>
        <v>Rutare II</v>
      </c>
      <c r="K546" s="11">
        <f t="shared" si="961"/>
        <v>229</v>
      </c>
      <c r="L546" s="11">
        <f t="shared" si="1023"/>
        <v>1458</v>
      </c>
      <c r="M546" s="11">
        <f t="shared" si="1024"/>
        <v>6</v>
      </c>
      <c r="N546" s="11">
        <f t="shared" si="1025"/>
        <v>243</v>
      </c>
      <c r="O546" s="11">
        <f t="shared" si="962"/>
        <v>190</v>
      </c>
      <c r="P546" s="11">
        <f t="shared" si="963"/>
        <v>39</v>
      </c>
      <c r="Q546" s="13">
        <f t="shared" si="1026"/>
        <v>0.82969432314410485</v>
      </c>
      <c r="R546" s="11">
        <f t="shared" si="1027"/>
        <v>0</v>
      </c>
      <c r="S546" s="11">
        <f t="shared" si="964"/>
        <v>1</v>
      </c>
      <c r="T546" s="11">
        <f t="shared" si="965"/>
        <v>1</v>
      </c>
      <c r="U546" s="11" t="str">
        <f t="shared" si="966"/>
        <v>Piped Network -- Gravity Only</v>
      </c>
      <c r="V546" s="11">
        <f t="shared" si="967"/>
        <v>2016</v>
      </c>
      <c r="W546" s="11" t="str">
        <f t="shared" si="968"/>
        <v>Governement (District, Wasac) And Water For People</v>
      </c>
      <c r="X546" s="11" t="str">
        <f t="shared" si="969"/>
        <v>Groundwater (Well, Etc.)</v>
      </c>
      <c r="Y546" s="11">
        <f t="shared" si="970"/>
        <v>1</v>
      </c>
      <c r="Z546" s="11">
        <f t="shared" si="971"/>
        <v>1</v>
      </c>
      <c r="AA546" s="11">
        <f t="shared" si="972"/>
        <v>1</v>
      </c>
      <c r="AB546" s="11" t="str">
        <f t="shared" si="973"/>
        <v>"Springbox" --Intake Structure At A Spring</v>
      </c>
      <c r="AC546" s="11">
        <f t="shared" si="974"/>
        <v>1</v>
      </c>
      <c r="AD546" s="11">
        <f t="shared" si="975"/>
        <v>2017</v>
      </c>
      <c r="AE546" s="11">
        <f t="shared" si="976"/>
        <v>1</v>
      </c>
      <c r="AF546" s="11">
        <f t="shared" si="977"/>
        <v>75</v>
      </c>
      <c r="AG546" s="12">
        <f t="shared" si="1028"/>
        <v>23040</v>
      </c>
      <c r="AH546" s="12">
        <f t="shared" si="1029"/>
        <v>24.252631578947369</v>
      </c>
      <c r="AI546" s="11">
        <f t="shared" si="1030"/>
        <v>1</v>
      </c>
      <c r="AJ546" s="11">
        <f t="shared" si="978"/>
        <v>1</v>
      </c>
      <c r="AK546" s="11">
        <f t="shared" si="979"/>
        <v>1</v>
      </c>
      <c r="AL546" s="11">
        <f t="shared" si="980"/>
        <v>2016</v>
      </c>
      <c r="AM546" s="11">
        <f t="shared" si="981"/>
        <v>1</v>
      </c>
      <c r="AN546" s="11">
        <f t="shared" si="982"/>
        <v>3000</v>
      </c>
      <c r="AO546" s="11">
        <f t="shared" si="983"/>
        <v>1</v>
      </c>
      <c r="AP546" s="11">
        <f t="shared" si="984"/>
        <v>1</v>
      </c>
      <c r="AQ546" s="11">
        <f t="shared" si="985"/>
        <v>2016</v>
      </c>
      <c r="AR546" s="11">
        <f t="shared" si="986"/>
        <v>1</v>
      </c>
      <c r="AS546" s="11">
        <f t="shared" si="987"/>
        <v>1</v>
      </c>
      <c r="AT546" s="11">
        <f t="shared" si="988"/>
        <v>1</v>
      </c>
      <c r="AU546" s="11" t="str">
        <f t="shared" si="989"/>
        <v>Pressure Break Tank</v>
      </c>
      <c r="AV546" s="11">
        <f t="shared" si="990"/>
        <v>2016</v>
      </c>
      <c r="AW546" s="11">
        <f t="shared" si="991"/>
        <v>1</v>
      </c>
      <c r="AX546" s="11">
        <f t="shared" si="992"/>
        <v>0</v>
      </c>
      <c r="AY546" s="11" t="str">
        <f t="shared" si="993"/>
        <v xml:space="preserve"> </v>
      </c>
      <c r="AZ546" s="11" t="str">
        <f t="shared" si="994"/>
        <v xml:space="preserve"> </v>
      </c>
      <c r="BA546" s="11" t="str">
        <f t="shared" si="995"/>
        <v xml:space="preserve"> </v>
      </c>
      <c r="BB546" s="11" t="str">
        <f t="shared" si="996"/>
        <v xml:space="preserve"> </v>
      </c>
      <c r="BC546" s="11">
        <f t="shared" si="997"/>
        <v>0</v>
      </c>
      <c r="BD546" s="11" t="str">
        <f t="shared" si="998"/>
        <v xml:space="preserve"> </v>
      </c>
      <c r="BE546" s="11" t="str">
        <f t="shared" si="999"/>
        <v xml:space="preserve"> </v>
      </c>
      <c r="BF546" s="11" t="str">
        <f t="shared" si="1000"/>
        <v xml:space="preserve"> </v>
      </c>
      <c r="BG546" s="11" t="str">
        <f t="shared" si="1021"/>
        <v xml:space="preserve"> </v>
      </c>
      <c r="BH546" s="11" t="str">
        <f t="shared" si="1001"/>
        <v xml:space="preserve"> </v>
      </c>
      <c r="BI546" s="11" t="str">
        <f t="shared" si="1002"/>
        <v xml:space="preserve"> </v>
      </c>
      <c r="BJ546" s="11">
        <f t="shared" si="1003"/>
        <v>0</v>
      </c>
      <c r="BK546" s="11" t="str">
        <f t="shared" si="1004"/>
        <v/>
      </c>
      <c r="BL546" s="11" t="str">
        <f t="shared" si="1005"/>
        <v xml:space="preserve"> </v>
      </c>
      <c r="BM546" s="11" t="str">
        <f t="shared" si="1006"/>
        <v xml:space="preserve"> </v>
      </c>
      <c r="BN546" s="11" t="str">
        <f t="shared" si="1007"/>
        <v xml:space="preserve"> </v>
      </c>
      <c r="BO546" s="11" t="str">
        <f t="shared" si="1008"/>
        <v xml:space="preserve"> </v>
      </c>
      <c r="BP546" s="11" t="str">
        <f t="shared" si="1009"/>
        <v xml:space="preserve"> </v>
      </c>
      <c r="BQ546" s="11" t="str">
        <f t="shared" si="1010"/>
        <v>0</v>
      </c>
      <c r="BR546" s="25">
        <f t="shared" si="1011"/>
        <v>0</v>
      </c>
      <c r="BS546" s="11" t="str">
        <f t="shared" si="1012"/>
        <v>Not Present</v>
      </c>
      <c r="BT546" s="11" t="str">
        <f t="shared" si="1013"/>
        <v>0</v>
      </c>
      <c r="BU546" s="12">
        <f t="shared" si="1031"/>
        <v>1</v>
      </c>
      <c r="BV546" s="12">
        <f t="shared" si="1032"/>
        <v>0</v>
      </c>
      <c r="BW546" s="12">
        <f t="shared" si="1022"/>
        <v>1</v>
      </c>
      <c r="BX546" s="12">
        <f t="shared" si="1033"/>
        <v>1</v>
      </c>
      <c r="BY546" s="11">
        <f t="shared" si="1034"/>
        <v>1</v>
      </c>
      <c r="BZ546" s="11">
        <f t="shared" si="1014"/>
        <v>1</v>
      </c>
      <c r="CA546" s="11">
        <f t="shared" si="1015"/>
        <v>2</v>
      </c>
      <c r="CB546" s="11">
        <f t="shared" si="1016"/>
        <v>2016</v>
      </c>
      <c r="CC546" s="11">
        <f t="shared" si="1017"/>
        <v>1</v>
      </c>
      <c r="CD546" s="11" t="str">
        <f t="shared" si="1018"/>
        <v>No</v>
      </c>
      <c r="CE546" s="11">
        <f t="shared" si="1035"/>
        <v>0</v>
      </c>
      <c r="CF546" s="11">
        <f t="shared" si="1036"/>
        <v>0</v>
      </c>
      <c r="CG546" s="11">
        <f t="shared" si="1037"/>
        <v>1</v>
      </c>
      <c r="CH546" s="11">
        <f t="shared" si="1038"/>
        <v>0</v>
      </c>
      <c r="CI546" s="11">
        <f t="shared" si="1019"/>
        <v>1</v>
      </c>
      <c r="CJ546" s="11">
        <f t="shared" si="1020"/>
        <v>1</v>
      </c>
    </row>
    <row r="547" spans="1:88" x14ac:dyDescent="0.3">
      <c r="A547" s="11">
        <f t="shared" si="951"/>
        <v>2017</v>
      </c>
      <c r="B547" s="11" t="str">
        <f t="shared" si="952"/>
        <v>08-03-2017 19:43:30 CET</v>
      </c>
      <c r="C547" s="11" t="str">
        <f t="shared" si="953"/>
        <v>Rwanda</v>
      </c>
      <c r="D547" s="11" t="str">
        <f t="shared" si="954"/>
        <v>Rulindo</v>
      </c>
      <c r="E547" s="11" t="str">
        <f t="shared" si="955"/>
        <v>Shyorongi</v>
      </c>
      <c r="F547" s="11" t="str">
        <f t="shared" si="956"/>
        <v>Bugaragara</v>
      </c>
      <c r="G547" s="11" t="str">
        <f t="shared" si="957"/>
        <v>Kigarama</v>
      </c>
      <c r="H547" s="11" t="str">
        <f t="shared" si="958"/>
        <v/>
      </c>
      <c r="I547" s="11" t="str">
        <f t="shared" si="959"/>
        <v/>
      </c>
      <c r="J547" s="11" t="str">
        <f t="shared" si="960"/>
        <v>kinywamagana pumping network</v>
      </c>
      <c r="K547" s="11">
        <f t="shared" si="961"/>
        <v>233</v>
      </c>
      <c r="L547" s="11">
        <f t="shared" si="1023"/>
        <v>6436</v>
      </c>
      <c r="M547" s="11">
        <f t="shared" si="1024"/>
        <v>26</v>
      </c>
      <c r="N547" s="11">
        <f t="shared" si="1025"/>
        <v>247.53846153846155</v>
      </c>
      <c r="O547" s="11">
        <f t="shared" si="962"/>
        <v>89</v>
      </c>
      <c r="P547" s="11">
        <f t="shared" si="963"/>
        <v>144</v>
      </c>
      <c r="Q547" s="13">
        <f t="shared" si="1026"/>
        <v>0.38197424892703863</v>
      </c>
      <c r="R547" s="11">
        <f t="shared" si="1027"/>
        <v>0</v>
      </c>
      <c r="S547" s="11">
        <f t="shared" si="964"/>
        <v>1</v>
      </c>
      <c r="T547" s="11">
        <f t="shared" si="965"/>
        <v>1</v>
      </c>
      <c r="U547" s="11" t="str">
        <f t="shared" si="966"/>
        <v>Piped Network With Pump</v>
      </c>
      <c r="V547" s="11">
        <f t="shared" si="967"/>
        <v>2013</v>
      </c>
      <c r="W547" s="11" t="str">
        <f t="shared" si="968"/>
        <v>Governement (District, Wasac) And Water For People</v>
      </c>
      <c r="X547" s="11" t="str">
        <f t="shared" si="969"/>
        <v>Spring</v>
      </c>
      <c r="Y547" s="11">
        <f t="shared" si="970"/>
        <v>7</v>
      </c>
      <c r="Z547" s="11">
        <f t="shared" si="971"/>
        <v>1</v>
      </c>
      <c r="AA547" s="11">
        <f t="shared" si="972"/>
        <v>1</v>
      </c>
      <c r="AB547" s="11" t="str">
        <f t="shared" si="973"/>
        <v>"Springbox" --Intake Structure At A Spring</v>
      </c>
      <c r="AC547" s="11">
        <f t="shared" si="974"/>
        <v>3</v>
      </c>
      <c r="AD547" s="11">
        <f t="shared" si="975"/>
        <v>2013</v>
      </c>
      <c r="AE547" s="11">
        <f t="shared" si="976"/>
        <v>1</v>
      </c>
      <c r="AF547" s="11">
        <f t="shared" si="977"/>
        <v>10</v>
      </c>
      <c r="AG547" s="12">
        <f t="shared" si="1028"/>
        <v>172800</v>
      </c>
      <c r="AH547" s="12">
        <f t="shared" si="1029"/>
        <v>388.31460674157302</v>
      </c>
      <c r="AI547" s="11">
        <f t="shared" si="1030"/>
        <v>1</v>
      </c>
      <c r="AJ547" s="11">
        <f t="shared" si="978"/>
        <v>1</v>
      </c>
      <c r="AK547" s="11">
        <f t="shared" si="979"/>
        <v>1</v>
      </c>
      <c r="AL547" s="11">
        <f t="shared" si="980"/>
        <v>2013</v>
      </c>
      <c r="AM547" s="11">
        <f t="shared" si="981"/>
        <v>1</v>
      </c>
      <c r="AN547" s="11">
        <f t="shared" si="982"/>
        <v>1500</v>
      </c>
      <c r="AO547" s="11">
        <f t="shared" si="983"/>
        <v>1</v>
      </c>
      <c r="AP547" s="11">
        <f t="shared" si="984"/>
        <v>20</v>
      </c>
      <c r="AQ547" s="11">
        <f t="shared" si="985"/>
        <v>2013</v>
      </c>
      <c r="AR547" s="11">
        <f t="shared" si="986"/>
        <v>1</v>
      </c>
      <c r="AS547" s="11">
        <f t="shared" si="987"/>
        <v>1</v>
      </c>
      <c r="AT547" s="11">
        <f t="shared" si="988"/>
        <v>25</v>
      </c>
      <c r="AU547" s="11" t="str">
        <f t="shared" si="989"/>
        <v>Distribution Chamber|Ventouse, Washout</v>
      </c>
      <c r="AV547" s="11">
        <f t="shared" si="990"/>
        <v>2013</v>
      </c>
      <c r="AW547" s="11">
        <f t="shared" si="991"/>
        <v>1</v>
      </c>
      <c r="AX547" s="11">
        <f t="shared" si="992"/>
        <v>1</v>
      </c>
      <c r="AY547" s="11">
        <f t="shared" si="993"/>
        <v>4</v>
      </c>
      <c r="AZ547" s="11">
        <f t="shared" si="994"/>
        <v>2013</v>
      </c>
      <c r="BA547" s="11">
        <f t="shared" si="995"/>
        <v>1</v>
      </c>
      <c r="BB547" s="11">
        <f t="shared" si="996"/>
        <v>11000</v>
      </c>
      <c r="BC547" s="11">
        <f t="shared" si="997"/>
        <v>1</v>
      </c>
      <c r="BD547" s="11">
        <f t="shared" si="998"/>
        <v>2</v>
      </c>
      <c r="BE547" s="11">
        <f t="shared" si="999"/>
        <v>2013</v>
      </c>
      <c r="BF547" s="11">
        <f t="shared" si="1000"/>
        <v>2</v>
      </c>
      <c r="BG547" s="11">
        <f t="shared" si="1021"/>
        <v>1</v>
      </c>
      <c r="BH547" s="11">
        <f t="shared" si="1001"/>
        <v>2013</v>
      </c>
      <c r="BI547" s="11">
        <f t="shared" si="1002"/>
        <v>1</v>
      </c>
      <c r="BJ547" s="11">
        <f t="shared" si="1003"/>
        <v>0</v>
      </c>
      <c r="BK547" s="11" t="str">
        <f t="shared" si="1004"/>
        <v/>
      </c>
      <c r="BL547" s="11" t="str">
        <f t="shared" si="1005"/>
        <v xml:space="preserve"> </v>
      </c>
      <c r="BM547" s="11" t="str">
        <f t="shared" si="1006"/>
        <v xml:space="preserve"> </v>
      </c>
      <c r="BN547" s="11" t="str">
        <f t="shared" si="1007"/>
        <v xml:space="preserve"> </v>
      </c>
      <c r="BO547" s="11" t="str">
        <f t="shared" si="1008"/>
        <v xml:space="preserve"> </v>
      </c>
      <c r="BP547" s="11" t="str">
        <f t="shared" si="1009"/>
        <v xml:space="preserve"> </v>
      </c>
      <c r="BQ547" s="11" t="str">
        <f t="shared" si="1010"/>
        <v>0</v>
      </c>
      <c r="BR547" s="25">
        <f t="shared" si="1011"/>
        <v>0</v>
      </c>
      <c r="BS547" s="11" t="str">
        <f t="shared" si="1012"/>
        <v>Not Present</v>
      </c>
      <c r="BT547" s="11" t="str">
        <f t="shared" si="1013"/>
        <v>0</v>
      </c>
      <c r="BU547" s="12">
        <f t="shared" si="1031"/>
        <v>1</v>
      </c>
      <c r="BV547" s="12">
        <f t="shared" si="1032"/>
        <v>0</v>
      </c>
      <c r="BW547" s="12">
        <f t="shared" si="1022"/>
        <v>1</v>
      </c>
      <c r="BX547" s="12">
        <f t="shared" si="1033"/>
        <v>1</v>
      </c>
      <c r="BY547" s="11">
        <f t="shared" si="1034"/>
        <v>1</v>
      </c>
      <c r="BZ547" s="11">
        <f t="shared" si="1014"/>
        <v>1</v>
      </c>
      <c r="CA547" s="11">
        <f t="shared" si="1015"/>
        <v>1</v>
      </c>
      <c r="CB547" s="11">
        <f t="shared" si="1016"/>
        <v>2013</v>
      </c>
      <c r="CC547" s="11">
        <f t="shared" si="1017"/>
        <v>1</v>
      </c>
      <c r="CD547" s="11" t="str">
        <f t="shared" si="1018"/>
        <v>No</v>
      </c>
      <c r="CE547" s="11">
        <f t="shared" si="1035"/>
        <v>0</v>
      </c>
      <c r="CF547" s="11">
        <f t="shared" si="1036"/>
        <v>0</v>
      </c>
      <c r="CG547" s="11">
        <f t="shared" si="1037"/>
        <v>1</v>
      </c>
      <c r="CH547" s="11">
        <f t="shared" si="1038"/>
        <v>0</v>
      </c>
      <c r="CI547" s="11">
        <f t="shared" si="1019"/>
        <v>1</v>
      </c>
      <c r="CJ547" s="11">
        <f t="shared" si="1020"/>
        <v>2</v>
      </c>
    </row>
    <row r="548" spans="1:88" x14ac:dyDescent="0.3">
      <c r="A548" s="11">
        <f t="shared" si="951"/>
        <v>2017</v>
      </c>
      <c r="B548" s="11" t="str">
        <f t="shared" si="952"/>
        <v>23-04-2017 14:42:54 CEST</v>
      </c>
      <c r="C548" s="11" t="str">
        <f t="shared" si="953"/>
        <v>Rwanda</v>
      </c>
      <c r="D548" s="11" t="str">
        <f t="shared" si="954"/>
        <v>Rulindo</v>
      </c>
      <c r="E548" s="11" t="str">
        <f t="shared" si="955"/>
        <v>Buyoga</v>
      </c>
      <c r="F548" s="11" t="str">
        <f t="shared" si="956"/>
        <v>Gahororo</v>
      </c>
      <c r="G548" s="11" t="str">
        <f t="shared" si="957"/>
        <v>Gipfundo</v>
      </c>
      <c r="H548" s="11" t="str">
        <f t="shared" si="958"/>
        <v/>
      </c>
      <c r="I548" s="11" t="str">
        <f t="shared" si="959"/>
        <v/>
      </c>
      <c r="J548" s="11" t="str">
        <f t="shared" si="960"/>
        <v>rukondo</v>
      </c>
      <c r="K548" s="11">
        <f t="shared" si="961"/>
        <v>162</v>
      </c>
      <c r="L548" s="11">
        <f t="shared" si="1023"/>
        <v>0</v>
      </c>
      <c r="M548" s="11">
        <f t="shared" si="1024"/>
        <v>2</v>
      </c>
      <c r="N548" s="11">
        <f t="shared" si="1025"/>
        <v>0</v>
      </c>
      <c r="O548" s="11">
        <f t="shared" si="962"/>
        <v>120</v>
      </c>
      <c r="P548" s="11">
        <f t="shared" si="963"/>
        <v>42</v>
      </c>
      <c r="Q548" s="13">
        <f t="shared" si="1026"/>
        <v>0.7407407407407407</v>
      </c>
      <c r="R548" s="11">
        <f t="shared" si="1027"/>
        <v>0</v>
      </c>
      <c r="S548" s="11">
        <f t="shared" si="964"/>
        <v>1</v>
      </c>
      <c r="T548" s="11">
        <f t="shared" si="965"/>
        <v>1</v>
      </c>
      <c r="U548" s="11" t="str">
        <f t="shared" si="966"/>
        <v>Piped Network -- Gravity Only</v>
      </c>
      <c r="V548" s="11">
        <f t="shared" si="967"/>
        <v>2012</v>
      </c>
      <c r="W548" s="11" t="str">
        <f t="shared" si="968"/>
        <v>G.Thierry</v>
      </c>
      <c r="X548" s="11" t="str">
        <f t="shared" si="969"/>
        <v>Spring</v>
      </c>
      <c r="Y548" s="11">
        <f t="shared" si="970"/>
        <v>1</v>
      </c>
      <c r="Z548" s="11">
        <f t="shared" si="971"/>
        <v>1</v>
      </c>
      <c r="AA548" s="11">
        <f t="shared" si="972"/>
        <v>1</v>
      </c>
      <c r="AB548" s="11" t="str">
        <f t="shared" si="973"/>
        <v>"Springbox" --Intake Structure At A Spring</v>
      </c>
      <c r="AC548" s="11">
        <f t="shared" si="974"/>
        <v>1</v>
      </c>
      <c r="AD548" s="11">
        <f t="shared" si="975"/>
        <v>2012</v>
      </c>
      <c r="AE548" s="11">
        <f t="shared" si="976"/>
        <v>1</v>
      </c>
      <c r="AF548" s="11">
        <f t="shared" si="977"/>
        <v>30</v>
      </c>
      <c r="AG548" s="12">
        <f t="shared" si="1028"/>
        <v>57600</v>
      </c>
      <c r="AH548" s="12">
        <f t="shared" si="1029"/>
        <v>96</v>
      </c>
      <c r="AI548" s="11">
        <f t="shared" si="1030"/>
        <v>1</v>
      </c>
      <c r="AJ548" s="11">
        <f t="shared" si="978"/>
        <v>1</v>
      </c>
      <c r="AK548" s="11">
        <f t="shared" si="979"/>
        <v>1</v>
      </c>
      <c r="AL548" s="11">
        <f t="shared" si="980"/>
        <v>2012</v>
      </c>
      <c r="AM548" s="11">
        <f t="shared" si="981"/>
        <v>1</v>
      </c>
      <c r="AN548" s="11">
        <f t="shared" si="982"/>
        <v>4500</v>
      </c>
      <c r="AO548" s="11">
        <f t="shared" si="983"/>
        <v>0</v>
      </c>
      <c r="AP548" s="11" t="str">
        <f t="shared" si="984"/>
        <v xml:space="preserve"> </v>
      </c>
      <c r="AQ548" s="11" t="str">
        <f t="shared" si="985"/>
        <v xml:space="preserve"> </v>
      </c>
      <c r="AR548" s="11" t="str">
        <f t="shared" si="986"/>
        <v xml:space="preserve"> </v>
      </c>
      <c r="AS548" s="11">
        <f t="shared" si="987"/>
        <v>0</v>
      </c>
      <c r="AT548" s="11" t="str">
        <f t="shared" si="988"/>
        <v xml:space="preserve"> </v>
      </c>
      <c r="AU548" s="11" t="str">
        <f t="shared" si="989"/>
        <v/>
      </c>
      <c r="AV548" s="11" t="str">
        <f t="shared" si="990"/>
        <v xml:space="preserve"> </v>
      </c>
      <c r="AW548" s="11" t="str">
        <f t="shared" si="991"/>
        <v xml:space="preserve"> </v>
      </c>
      <c r="AX548" s="11">
        <f t="shared" si="992"/>
        <v>1</v>
      </c>
      <c r="AY548" s="11">
        <f t="shared" si="993"/>
        <v>1</v>
      </c>
      <c r="AZ548" s="11">
        <f t="shared" si="994"/>
        <v>2012</v>
      </c>
      <c r="BA548" s="11">
        <f t="shared" si="995"/>
        <v>1</v>
      </c>
      <c r="BB548" s="11">
        <f t="shared" si="996"/>
        <v>4500</v>
      </c>
      <c r="BC548" s="11">
        <f t="shared" si="997"/>
        <v>0</v>
      </c>
      <c r="BD548" s="11" t="str">
        <f t="shared" si="998"/>
        <v xml:space="preserve"> </v>
      </c>
      <c r="BE548" s="11" t="str">
        <f t="shared" si="999"/>
        <v xml:space="preserve"> </v>
      </c>
      <c r="BF548" s="11" t="str">
        <f t="shared" si="1000"/>
        <v xml:space="preserve"> </v>
      </c>
      <c r="BG548" s="11" t="str">
        <f t="shared" si="1021"/>
        <v xml:space="preserve"> </v>
      </c>
      <c r="BH548" s="11" t="str">
        <f t="shared" si="1001"/>
        <v xml:space="preserve"> </v>
      </c>
      <c r="BI548" s="11" t="str">
        <f t="shared" si="1002"/>
        <v xml:space="preserve"> </v>
      </c>
      <c r="BJ548" s="11">
        <f t="shared" si="1003"/>
        <v>0</v>
      </c>
      <c r="BK548" s="11" t="str">
        <f t="shared" si="1004"/>
        <v/>
      </c>
      <c r="BL548" s="11" t="str">
        <f t="shared" si="1005"/>
        <v xml:space="preserve"> </v>
      </c>
      <c r="BM548" s="11" t="str">
        <f t="shared" si="1006"/>
        <v xml:space="preserve"> </v>
      </c>
      <c r="BN548" s="11" t="str">
        <f t="shared" si="1007"/>
        <v xml:space="preserve"> </v>
      </c>
      <c r="BO548" s="11" t="str">
        <f t="shared" si="1008"/>
        <v xml:space="preserve"> </v>
      </c>
      <c r="BP548" s="11" t="str">
        <f t="shared" si="1009"/>
        <v xml:space="preserve"> </v>
      </c>
      <c r="BQ548" s="11" t="str">
        <f t="shared" si="1010"/>
        <v>0</v>
      </c>
      <c r="BR548" s="25">
        <f t="shared" si="1011"/>
        <v>0</v>
      </c>
      <c r="BS548" s="11" t="str">
        <f t="shared" si="1012"/>
        <v>Not Present</v>
      </c>
      <c r="BT548" s="11" t="str">
        <f t="shared" si="1013"/>
        <v>0</v>
      </c>
      <c r="BU548" s="12">
        <f t="shared" si="1031"/>
        <v>1</v>
      </c>
      <c r="BV548" s="12">
        <f t="shared" si="1032"/>
        <v>0</v>
      </c>
      <c r="BW548" s="12">
        <f t="shared" si="1022"/>
        <v>1</v>
      </c>
      <c r="BX548" s="12">
        <f t="shared" si="1033"/>
        <v>1</v>
      </c>
      <c r="BY548" s="11">
        <f t="shared" si="1034"/>
        <v>1</v>
      </c>
      <c r="BZ548" s="11">
        <f t="shared" si="1014"/>
        <v>1</v>
      </c>
      <c r="CA548" s="11">
        <f t="shared" si="1015"/>
        <v>1</v>
      </c>
      <c r="CB548" s="11">
        <f t="shared" si="1016"/>
        <v>2012</v>
      </c>
      <c r="CC548" s="11">
        <f t="shared" si="1017"/>
        <v>1</v>
      </c>
      <c r="CD548" s="11" t="str">
        <f t="shared" si="1018"/>
        <v>No</v>
      </c>
      <c r="CE548" s="11">
        <f t="shared" si="1035"/>
        <v>0</v>
      </c>
      <c r="CF548" s="11">
        <f t="shared" si="1036"/>
        <v>0</v>
      </c>
      <c r="CG548" s="11">
        <f t="shared" si="1037"/>
        <v>1</v>
      </c>
      <c r="CH548" s="11">
        <f t="shared" si="1038"/>
        <v>0</v>
      </c>
      <c r="CI548" s="11">
        <f t="shared" si="1019"/>
        <v>1</v>
      </c>
      <c r="CJ548" s="11">
        <f t="shared" si="1020"/>
        <v>1</v>
      </c>
    </row>
    <row r="549" spans="1:88" x14ac:dyDescent="0.3">
      <c r="A549" s="11">
        <f t="shared" si="951"/>
        <v>2017</v>
      </c>
      <c r="B549" s="11" t="str">
        <f t="shared" si="952"/>
        <v>20-04-2017 13:25:04 CEST</v>
      </c>
      <c r="C549" s="11" t="str">
        <f t="shared" si="953"/>
        <v>Rwanda</v>
      </c>
      <c r="D549" s="11" t="str">
        <f t="shared" si="954"/>
        <v>Rulindo</v>
      </c>
      <c r="E549" s="11" t="str">
        <f t="shared" si="955"/>
        <v>Tumba</v>
      </c>
      <c r="F549" s="11" t="str">
        <f t="shared" si="956"/>
        <v>Nyirabirori</v>
      </c>
      <c r="G549" s="11" t="str">
        <f t="shared" si="957"/>
        <v>Rugando</v>
      </c>
      <c r="H549" s="11" t="str">
        <f t="shared" si="958"/>
        <v/>
      </c>
      <c r="I549" s="11" t="str">
        <f t="shared" si="959"/>
        <v/>
      </c>
      <c r="J549" s="11" t="str">
        <f t="shared" si="960"/>
        <v>Water point at Rugando chez Ndayambaje/Nyirambuga pumping</v>
      </c>
      <c r="K549" s="11">
        <f t="shared" si="961"/>
        <v>161</v>
      </c>
      <c r="L549" s="11">
        <f t="shared" si="1023"/>
        <v>30604</v>
      </c>
      <c r="M549" s="11">
        <f t="shared" si="1024"/>
        <v>1</v>
      </c>
      <c r="N549" s="11">
        <f t="shared" si="1025"/>
        <v>30604</v>
      </c>
      <c r="O549" s="11">
        <f t="shared" si="962"/>
        <v>161</v>
      </c>
      <c r="P549" s="11" t="str">
        <f t="shared" si="963"/>
        <v xml:space="preserve"> </v>
      </c>
      <c r="Q549" s="13">
        <f t="shared" si="1026"/>
        <v>1</v>
      </c>
      <c r="R549" s="11">
        <f t="shared" si="1027"/>
        <v>1</v>
      </c>
      <c r="S549" s="11">
        <f t="shared" si="964"/>
        <v>0</v>
      </c>
      <c r="T549" s="11">
        <f t="shared" si="965"/>
        <v>1</v>
      </c>
      <c r="U549" s="11" t="str">
        <f t="shared" si="966"/>
        <v>Piped Network With Pump</v>
      </c>
      <c r="V549" s="11">
        <f t="shared" si="967"/>
        <v>2017</v>
      </c>
      <c r="W549" s="11" t="str">
        <f t="shared" si="968"/>
        <v>Governement (District, Wasac) And Water For People</v>
      </c>
      <c r="X549" s="11" t="str">
        <f t="shared" si="969"/>
        <v>Spring</v>
      </c>
      <c r="Y549" s="11">
        <f t="shared" si="970"/>
        <v>2</v>
      </c>
      <c r="Z549" s="11">
        <f t="shared" si="971"/>
        <v>1</v>
      </c>
      <c r="AA549" s="11">
        <f t="shared" si="972"/>
        <v>0</v>
      </c>
      <c r="AB549" s="11" t="str">
        <f t="shared" si="973"/>
        <v/>
      </c>
      <c r="AC549" s="11" t="str">
        <f t="shared" si="974"/>
        <v xml:space="preserve"> </v>
      </c>
      <c r="AD549" s="11" t="str">
        <f t="shared" si="975"/>
        <v xml:space="preserve"> </v>
      </c>
      <c r="AE549" s="11" t="str">
        <f t="shared" si="976"/>
        <v xml:space="preserve"> </v>
      </c>
      <c r="AF549" s="11">
        <f t="shared" si="977"/>
        <v>5</v>
      </c>
      <c r="AG549" s="12">
        <f t="shared" si="1028"/>
        <v>345600</v>
      </c>
      <c r="AH549" s="12">
        <f t="shared" si="1029"/>
        <v>429.31677018633542</v>
      </c>
      <c r="AI549" s="11">
        <f t="shared" si="1030"/>
        <v>1</v>
      </c>
      <c r="AJ549" s="11">
        <f t="shared" si="978"/>
        <v>0</v>
      </c>
      <c r="AK549" s="11" t="str">
        <f t="shared" si="979"/>
        <v xml:space="preserve"> </v>
      </c>
      <c r="AL549" s="11" t="str">
        <f t="shared" si="980"/>
        <v xml:space="preserve"> </v>
      </c>
      <c r="AM549" s="11" t="str">
        <f t="shared" si="981"/>
        <v xml:space="preserve"> </v>
      </c>
      <c r="AN549" s="11" t="str">
        <f t="shared" si="982"/>
        <v xml:space="preserve"> </v>
      </c>
      <c r="AO549" s="11">
        <f t="shared" si="983"/>
        <v>0</v>
      </c>
      <c r="AP549" s="11" t="str">
        <f t="shared" si="984"/>
        <v xml:space="preserve"> </v>
      </c>
      <c r="AQ549" s="11" t="str">
        <f t="shared" si="985"/>
        <v xml:space="preserve"> </v>
      </c>
      <c r="AR549" s="11" t="str">
        <f t="shared" si="986"/>
        <v xml:space="preserve"> </v>
      </c>
      <c r="AS549" s="11">
        <f t="shared" si="987"/>
        <v>0</v>
      </c>
      <c r="AT549" s="11" t="str">
        <f t="shared" si="988"/>
        <v xml:space="preserve"> </v>
      </c>
      <c r="AU549" s="11" t="str">
        <f t="shared" si="989"/>
        <v/>
      </c>
      <c r="AV549" s="11" t="str">
        <f t="shared" si="990"/>
        <v xml:space="preserve"> </v>
      </c>
      <c r="AW549" s="11" t="str">
        <f t="shared" si="991"/>
        <v xml:space="preserve"> </v>
      </c>
      <c r="AX549" s="11">
        <f t="shared" si="992"/>
        <v>0</v>
      </c>
      <c r="AY549" s="11" t="str">
        <f t="shared" si="993"/>
        <v xml:space="preserve"> </v>
      </c>
      <c r="AZ549" s="11" t="str">
        <f t="shared" si="994"/>
        <v xml:space="preserve"> </v>
      </c>
      <c r="BA549" s="11" t="str">
        <f t="shared" si="995"/>
        <v xml:space="preserve"> </v>
      </c>
      <c r="BB549" s="11" t="str">
        <f t="shared" si="996"/>
        <v xml:space="preserve"> </v>
      </c>
      <c r="BC549" s="11">
        <f t="shared" si="997"/>
        <v>0</v>
      </c>
      <c r="BD549" s="11" t="str">
        <f t="shared" si="998"/>
        <v xml:space="preserve"> </v>
      </c>
      <c r="BE549" s="11" t="str">
        <f t="shared" si="999"/>
        <v xml:space="preserve"> </v>
      </c>
      <c r="BF549" s="11" t="str">
        <f t="shared" si="1000"/>
        <v xml:space="preserve"> </v>
      </c>
      <c r="BG549" s="11" t="str">
        <f t="shared" si="1021"/>
        <v xml:space="preserve"> </v>
      </c>
      <c r="BH549" s="11" t="str">
        <f t="shared" si="1001"/>
        <v xml:space="preserve"> </v>
      </c>
      <c r="BI549" s="11" t="str">
        <f t="shared" si="1002"/>
        <v xml:space="preserve"> </v>
      </c>
      <c r="BJ549" s="11">
        <f t="shared" si="1003"/>
        <v>0</v>
      </c>
      <c r="BK549" s="11" t="str">
        <f t="shared" si="1004"/>
        <v/>
      </c>
      <c r="BL549" s="11" t="str">
        <f t="shared" si="1005"/>
        <v xml:space="preserve"> </v>
      </c>
      <c r="BM549" s="11" t="str">
        <f t="shared" si="1006"/>
        <v xml:space="preserve"> </v>
      </c>
      <c r="BN549" s="11" t="str">
        <f t="shared" si="1007"/>
        <v xml:space="preserve"> </v>
      </c>
      <c r="BO549" s="11" t="str">
        <f t="shared" si="1008"/>
        <v xml:space="preserve"> </v>
      </c>
      <c r="BP549" s="11" t="str">
        <f t="shared" si="1009"/>
        <v xml:space="preserve"> </v>
      </c>
      <c r="BQ549" s="11" t="str">
        <f t="shared" si="1010"/>
        <v>0</v>
      </c>
      <c r="BR549" s="25">
        <f t="shared" si="1011"/>
        <v>0</v>
      </c>
      <c r="BS549" s="11" t="str">
        <f t="shared" si="1012"/>
        <v>Not Present</v>
      </c>
      <c r="BT549" s="11" t="str">
        <f t="shared" si="1013"/>
        <v>0</v>
      </c>
      <c r="BU549" s="12">
        <f t="shared" si="1031"/>
        <v>1</v>
      </c>
      <c r="BV549" s="12">
        <f t="shared" si="1032"/>
        <v>0</v>
      </c>
      <c r="BW549" s="12">
        <f t="shared" si="1022"/>
        <v>1</v>
      </c>
      <c r="BX549" s="12">
        <f t="shared" si="1033"/>
        <v>1</v>
      </c>
      <c r="BY549" s="11">
        <f t="shared" si="1034"/>
        <v>1</v>
      </c>
      <c r="BZ549" s="11">
        <f t="shared" si="1014"/>
        <v>1</v>
      </c>
      <c r="CA549" s="11">
        <f t="shared" si="1015"/>
        <v>2</v>
      </c>
      <c r="CB549" s="11">
        <f t="shared" si="1016"/>
        <v>2017</v>
      </c>
      <c r="CC549" s="11">
        <f t="shared" si="1017"/>
        <v>3</v>
      </c>
      <c r="CD549" s="11" t="str">
        <f t="shared" si="1018"/>
        <v>No</v>
      </c>
      <c r="CE549" s="11">
        <f t="shared" si="1035"/>
        <v>0</v>
      </c>
      <c r="CF549" s="11">
        <f t="shared" si="1036"/>
        <v>0</v>
      </c>
      <c r="CG549" s="11">
        <f t="shared" si="1037"/>
        <v>1</v>
      </c>
      <c r="CH549" s="11">
        <f t="shared" si="1038"/>
        <v>0</v>
      </c>
      <c r="CI549" s="11">
        <f t="shared" si="1019"/>
        <v>0</v>
      </c>
      <c r="CJ549" s="11">
        <f t="shared" si="1020"/>
        <v>3</v>
      </c>
    </row>
    <row r="550" spans="1:88" x14ac:dyDescent="0.3">
      <c r="A550" s="11">
        <f t="shared" si="951"/>
        <v>2017</v>
      </c>
      <c r="B550" s="11" t="str">
        <f t="shared" si="952"/>
        <v>10-03-2017 11:15:30 CET</v>
      </c>
      <c r="C550" s="11" t="str">
        <f t="shared" si="953"/>
        <v>Rwanda</v>
      </c>
      <c r="D550" s="11" t="str">
        <f t="shared" si="954"/>
        <v>Rulindo</v>
      </c>
      <c r="E550" s="11" t="str">
        <f t="shared" si="955"/>
        <v>Bushoki</v>
      </c>
      <c r="F550" s="11" t="str">
        <f t="shared" si="956"/>
        <v>N.Ngarama</v>
      </c>
      <c r="G550" s="11" t="str">
        <f t="shared" si="957"/>
        <v>Nyenyeri</v>
      </c>
      <c r="H550" s="11" t="str">
        <f t="shared" si="958"/>
        <v/>
      </c>
      <c r="I550" s="11" t="str">
        <f t="shared" si="959"/>
        <v/>
      </c>
      <c r="J550" s="11" t="str">
        <f t="shared" si="960"/>
        <v>Nyenyeri water point/Tare-Rusiga pumping</v>
      </c>
      <c r="K550" s="11">
        <f t="shared" si="961"/>
        <v>68</v>
      </c>
      <c r="L550" s="11">
        <f t="shared" si="1023"/>
        <v>9577</v>
      </c>
      <c r="M550" s="11">
        <f t="shared" si="1024"/>
        <v>1</v>
      </c>
      <c r="N550" s="11">
        <f t="shared" si="1025"/>
        <v>9577</v>
      </c>
      <c r="O550" s="11">
        <f t="shared" si="962"/>
        <v>68</v>
      </c>
      <c r="P550" s="11" t="str">
        <f t="shared" si="963"/>
        <v xml:space="preserve"> </v>
      </c>
      <c r="Q550" s="13">
        <f t="shared" si="1026"/>
        <v>1</v>
      </c>
      <c r="R550" s="11">
        <f t="shared" si="1027"/>
        <v>1</v>
      </c>
      <c r="S550" s="11">
        <f t="shared" si="964"/>
        <v>0</v>
      </c>
      <c r="T550" s="11">
        <f t="shared" si="965"/>
        <v>1</v>
      </c>
      <c r="U550" s="11" t="str">
        <f t="shared" si="966"/>
        <v>Piped Network With Pump</v>
      </c>
      <c r="V550" s="11">
        <f t="shared" si="967"/>
        <v>2015</v>
      </c>
      <c r="W550" s="11" t="str">
        <f t="shared" si="968"/>
        <v>Governement (District, Wasac) And Water For People</v>
      </c>
      <c r="X550" s="11" t="str">
        <f t="shared" si="969"/>
        <v>Spring</v>
      </c>
      <c r="Y550" s="11">
        <f t="shared" si="970"/>
        <v>10</v>
      </c>
      <c r="Z550" s="11">
        <f t="shared" si="971"/>
        <v>1</v>
      </c>
      <c r="AA550" s="11">
        <f t="shared" si="972"/>
        <v>1</v>
      </c>
      <c r="AB550" s="11" t="str">
        <f t="shared" si="973"/>
        <v>"Springbox" --Intake Structure At A Spring</v>
      </c>
      <c r="AC550" s="11">
        <f t="shared" si="974"/>
        <v>8</v>
      </c>
      <c r="AD550" s="11">
        <f t="shared" si="975"/>
        <v>2015</v>
      </c>
      <c r="AE550" s="11">
        <f t="shared" si="976"/>
        <v>1</v>
      </c>
      <c r="AF550" s="11">
        <f t="shared" si="977"/>
        <v>70</v>
      </c>
      <c r="AG550" s="12">
        <f t="shared" si="1028"/>
        <v>24685.714285714283</v>
      </c>
      <c r="AH550" s="12">
        <f t="shared" si="1029"/>
        <v>72.605042016806721</v>
      </c>
      <c r="AI550" s="11">
        <f t="shared" si="1030"/>
        <v>1</v>
      </c>
      <c r="AJ550" s="11">
        <f t="shared" si="978"/>
        <v>1</v>
      </c>
      <c r="AK550" s="11">
        <f t="shared" si="979"/>
        <v>1</v>
      </c>
      <c r="AL550" s="11">
        <f t="shared" si="980"/>
        <v>2015</v>
      </c>
      <c r="AM550" s="11">
        <f t="shared" si="981"/>
        <v>1</v>
      </c>
      <c r="AN550" s="11">
        <f t="shared" si="982"/>
        <v>4000</v>
      </c>
      <c r="AO550" s="11">
        <f t="shared" si="983"/>
        <v>1</v>
      </c>
      <c r="AP550" s="11">
        <f t="shared" si="984"/>
        <v>1</v>
      </c>
      <c r="AQ550" s="11">
        <f t="shared" si="985"/>
        <v>2015</v>
      </c>
      <c r="AR550" s="11">
        <f t="shared" si="986"/>
        <v>1</v>
      </c>
      <c r="AS550" s="11">
        <f t="shared" si="987"/>
        <v>0</v>
      </c>
      <c r="AT550" s="11" t="str">
        <f t="shared" si="988"/>
        <v xml:space="preserve"> </v>
      </c>
      <c r="AU550" s="11" t="str">
        <f t="shared" si="989"/>
        <v/>
      </c>
      <c r="AV550" s="11" t="str">
        <f t="shared" si="990"/>
        <v xml:space="preserve"> </v>
      </c>
      <c r="AW550" s="11" t="str">
        <f t="shared" si="991"/>
        <v xml:space="preserve"> </v>
      </c>
      <c r="AX550" s="11">
        <f t="shared" si="992"/>
        <v>1</v>
      </c>
      <c r="AY550" s="11">
        <f t="shared" si="993"/>
        <v>3</v>
      </c>
      <c r="AZ550" s="11">
        <f t="shared" si="994"/>
        <v>2015</v>
      </c>
      <c r="BA550" s="11">
        <f t="shared" si="995"/>
        <v>1</v>
      </c>
      <c r="BB550" s="11">
        <f t="shared" si="996"/>
        <v>8000</v>
      </c>
      <c r="BC550" s="11">
        <f t="shared" si="997"/>
        <v>1</v>
      </c>
      <c r="BD550" s="11">
        <f t="shared" si="998"/>
        <v>2</v>
      </c>
      <c r="BE550" s="11">
        <f t="shared" si="999"/>
        <v>2015</v>
      </c>
      <c r="BF550" s="11">
        <f t="shared" si="1000"/>
        <v>1</v>
      </c>
      <c r="BG550" s="11">
        <f t="shared" si="1021"/>
        <v>1</v>
      </c>
      <c r="BH550" s="11">
        <f t="shared" si="1001"/>
        <v>2015</v>
      </c>
      <c r="BI550" s="11">
        <f t="shared" si="1002"/>
        <v>1</v>
      </c>
      <c r="BJ550" s="11">
        <f t="shared" si="1003"/>
        <v>0</v>
      </c>
      <c r="BK550" s="11" t="str">
        <f t="shared" si="1004"/>
        <v/>
      </c>
      <c r="BL550" s="11" t="str">
        <f t="shared" si="1005"/>
        <v xml:space="preserve"> </v>
      </c>
      <c r="BM550" s="11" t="str">
        <f t="shared" si="1006"/>
        <v xml:space="preserve"> </v>
      </c>
      <c r="BN550" s="11" t="str">
        <f t="shared" si="1007"/>
        <v xml:space="preserve"> </v>
      </c>
      <c r="BO550" s="11" t="str">
        <f t="shared" si="1008"/>
        <v xml:space="preserve"> </v>
      </c>
      <c r="BP550" s="11" t="str">
        <f t="shared" si="1009"/>
        <v xml:space="preserve"> </v>
      </c>
      <c r="BQ550" s="11" t="str">
        <f t="shared" si="1010"/>
        <v>0</v>
      </c>
      <c r="BR550" s="25">
        <f t="shared" si="1011"/>
        <v>0</v>
      </c>
      <c r="BS550" s="11" t="str">
        <f t="shared" si="1012"/>
        <v>Not Present</v>
      </c>
      <c r="BT550" s="11" t="str">
        <f t="shared" si="1013"/>
        <v>0</v>
      </c>
      <c r="BU550" s="12">
        <f t="shared" si="1031"/>
        <v>1</v>
      </c>
      <c r="BV550" s="12">
        <f t="shared" si="1032"/>
        <v>0</v>
      </c>
      <c r="BW550" s="12">
        <f t="shared" si="1022"/>
        <v>1</v>
      </c>
      <c r="BX550" s="12">
        <f t="shared" si="1033"/>
        <v>1</v>
      </c>
      <c r="BY550" s="11">
        <f t="shared" si="1034"/>
        <v>1</v>
      </c>
      <c r="BZ550" s="11">
        <f t="shared" si="1014"/>
        <v>1</v>
      </c>
      <c r="CA550" s="11">
        <f t="shared" si="1015"/>
        <v>2</v>
      </c>
      <c r="CB550" s="11">
        <f t="shared" si="1016"/>
        <v>2015</v>
      </c>
      <c r="CC550" s="11">
        <f t="shared" si="1017"/>
        <v>1</v>
      </c>
      <c r="CD550" s="11" t="str">
        <f t="shared" si="1018"/>
        <v>No</v>
      </c>
      <c r="CE550" s="11">
        <f t="shared" si="1035"/>
        <v>0</v>
      </c>
      <c r="CF550" s="11">
        <f t="shared" si="1036"/>
        <v>0</v>
      </c>
      <c r="CG550" s="11">
        <f t="shared" si="1037"/>
        <v>1</v>
      </c>
      <c r="CH550" s="11">
        <f t="shared" si="1038"/>
        <v>0</v>
      </c>
      <c r="CI550" s="11">
        <f t="shared" si="1019"/>
        <v>1</v>
      </c>
      <c r="CJ550" s="11">
        <f t="shared" si="1020"/>
        <v>1</v>
      </c>
    </row>
    <row r="551" spans="1:88" x14ac:dyDescent="0.3">
      <c r="A551" s="11">
        <f t="shared" si="951"/>
        <v>2017</v>
      </c>
      <c r="B551" s="11" t="str">
        <f t="shared" si="952"/>
        <v>17-03-2017 05:24:05 CET</v>
      </c>
      <c r="C551" s="11" t="str">
        <f t="shared" si="953"/>
        <v>Rwanda</v>
      </c>
      <c r="D551" s="11" t="str">
        <f t="shared" si="954"/>
        <v>Rulindo</v>
      </c>
      <c r="E551" s="11" t="str">
        <f t="shared" si="955"/>
        <v>Mbogo</v>
      </c>
      <c r="F551" s="11" t="str">
        <f t="shared" si="956"/>
        <v>Rurenge</v>
      </c>
      <c r="G551" s="11" t="str">
        <f t="shared" si="957"/>
        <v>Munini</v>
      </c>
      <c r="H551" s="11" t="str">
        <f t="shared" si="958"/>
        <v/>
      </c>
      <c r="I551" s="11" t="str">
        <f t="shared" si="959"/>
        <v/>
      </c>
      <c r="J551" s="11" t="str">
        <f t="shared" si="960"/>
        <v>Musenge network</v>
      </c>
      <c r="K551" s="11">
        <f t="shared" si="961"/>
        <v>111</v>
      </c>
      <c r="L551" s="11">
        <f t="shared" si="1023"/>
        <v>6074</v>
      </c>
      <c r="M551" s="11">
        <f t="shared" si="1024"/>
        <v>29</v>
      </c>
      <c r="N551" s="11">
        <f t="shared" si="1025"/>
        <v>209.44827586206895</v>
      </c>
      <c r="O551" s="11">
        <f t="shared" si="962"/>
        <v>49</v>
      </c>
      <c r="P551" s="11">
        <f t="shared" si="963"/>
        <v>62</v>
      </c>
      <c r="Q551" s="13">
        <f t="shared" si="1026"/>
        <v>0.44144144144144143</v>
      </c>
      <c r="R551" s="11">
        <f t="shared" si="1027"/>
        <v>0</v>
      </c>
      <c r="S551" s="11">
        <f t="shared" si="964"/>
        <v>1</v>
      </c>
      <c r="T551" s="11">
        <f t="shared" si="965"/>
        <v>1</v>
      </c>
      <c r="U551" s="11" t="str">
        <f t="shared" si="966"/>
        <v>Piped Network With Pump</v>
      </c>
      <c r="V551" s="11">
        <f t="shared" si="967"/>
        <v>2014</v>
      </c>
      <c r="W551" s="11" t="str">
        <f t="shared" si="968"/>
        <v>Governement (District, Wasac) And Water For People</v>
      </c>
      <c r="X551" s="11" t="str">
        <f t="shared" si="969"/>
        <v>Spring</v>
      </c>
      <c r="Y551" s="11">
        <f t="shared" si="970"/>
        <v>1</v>
      </c>
      <c r="Z551" s="11">
        <f t="shared" si="971"/>
        <v>1</v>
      </c>
      <c r="AA551" s="11">
        <f t="shared" si="972"/>
        <v>1</v>
      </c>
      <c r="AB551" s="11" t="str">
        <f t="shared" si="973"/>
        <v>"Springbox" --Intake Structure At A Spring</v>
      </c>
      <c r="AC551" s="11">
        <f t="shared" si="974"/>
        <v>1</v>
      </c>
      <c r="AD551" s="11">
        <f t="shared" si="975"/>
        <v>2014</v>
      </c>
      <c r="AE551" s="11">
        <f t="shared" si="976"/>
        <v>1</v>
      </c>
      <c r="AF551" s="11">
        <f t="shared" si="977"/>
        <v>4.4400000000000004</v>
      </c>
      <c r="AG551" s="12">
        <f t="shared" si="1028"/>
        <v>389189.18918918911</v>
      </c>
      <c r="AH551" s="12">
        <f t="shared" si="1029"/>
        <v>1588.5273028130168</v>
      </c>
      <c r="AI551" s="11">
        <f t="shared" si="1030"/>
        <v>1</v>
      </c>
      <c r="AJ551" s="11">
        <f t="shared" si="978"/>
        <v>1</v>
      </c>
      <c r="AK551" s="11">
        <f t="shared" si="979"/>
        <v>1</v>
      </c>
      <c r="AL551" s="11">
        <f t="shared" si="980"/>
        <v>2014</v>
      </c>
      <c r="AM551" s="11">
        <f t="shared" si="981"/>
        <v>1</v>
      </c>
      <c r="AN551" s="11">
        <f t="shared" si="982"/>
        <v>3000</v>
      </c>
      <c r="AO551" s="11">
        <f t="shared" si="983"/>
        <v>1</v>
      </c>
      <c r="AP551" s="11">
        <f t="shared" si="984"/>
        <v>16</v>
      </c>
      <c r="AQ551" s="11">
        <f t="shared" si="985"/>
        <v>2014</v>
      </c>
      <c r="AR551" s="11">
        <f t="shared" si="986"/>
        <v>1</v>
      </c>
      <c r="AS551" s="11">
        <f t="shared" si="987"/>
        <v>1</v>
      </c>
      <c r="AT551" s="11">
        <f t="shared" si="988"/>
        <v>8</v>
      </c>
      <c r="AU551" s="11" t="str">
        <f t="shared" si="989"/>
        <v>Washout And Air Release Chamber</v>
      </c>
      <c r="AV551" s="11">
        <f t="shared" si="990"/>
        <v>2014</v>
      </c>
      <c r="AW551" s="11">
        <f t="shared" si="991"/>
        <v>2</v>
      </c>
      <c r="AX551" s="11">
        <f t="shared" si="992"/>
        <v>1</v>
      </c>
      <c r="AY551" s="11">
        <f t="shared" si="993"/>
        <v>3</v>
      </c>
      <c r="AZ551" s="11">
        <f t="shared" si="994"/>
        <v>2014</v>
      </c>
      <c r="BA551" s="11">
        <f t="shared" si="995"/>
        <v>2</v>
      </c>
      <c r="BB551" s="11">
        <f t="shared" si="996"/>
        <v>20000</v>
      </c>
      <c r="BC551" s="11">
        <f t="shared" si="997"/>
        <v>1</v>
      </c>
      <c r="BD551" s="11">
        <f t="shared" si="998"/>
        <v>1</v>
      </c>
      <c r="BE551" s="11">
        <f t="shared" si="999"/>
        <v>2014</v>
      </c>
      <c r="BF551" s="11">
        <f t="shared" si="1000"/>
        <v>2</v>
      </c>
      <c r="BG551" s="11">
        <f t="shared" si="1021"/>
        <v>1</v>
      </c>
      <c r="BH551" s="11">
        <f t="shared" si="1001"/>
        <v>2014</v>
      </c>
      <c r="BI551" s="11">
        <f t="shared" si="1002"/>
        <v>1</v>
      </c>
      <c r="BJ551" s="11">
        <f t="shared" si="1003"/>
        <v>0</v>
      </c>
      <c r="BK551" s="11" t="str">
        <f t="shared" si="1004"/>
        <v/>
      </c>
      <c r="BL551" s="11" t="str">
        <f t="shared" si="1005"/>
        <v xml:space="preserve"> </v>
      </c>
      <c r="BM551" s="11" t="str">
        <f t="shared" si="1006"/>
        <v xml:space="preserve"> </v>
      </c>
      <c r="BN551" s="11" t="str">
        <f t="shared" si="1007"/>
        <v xml:space="preserve"> </v>
      </c>
      <c r="BO551" s="11" t="str">
        <f t="shared" si="1008"/>
        <v xml:space="preserve"> </v>
      </c>
      <c r="BP551" s="11" t="str">
        <f t="shared" si="1009"/>
        <v xml:space="preserve"> </v>
      </c>
      <c r="BQ551" s="11" t="str">
        <f t="shared" si="1010"/>
        <v>0</v>
      </c>
      <c r="BR551" s="25">
        <f t="shared" si="1011"/>
        <v>0</v>
      </c>
      <c r="BS551" s="11" t="str">
        <f t="shared" si="1012"/>
        <v>Not Present</v>
      </c>
      <c r="BT551" s="11" t="str">
        <f t="shared" si="1013"/>
        <v>0</v>
      </c>
      <c r="BU551" s="12">
        <f t="shared" si="1031"/>
        <v>1</v>
      </c>
      <c r="BV551" s="12">
        <f t="shared" si="1032"/>
        <v>0</v>
      </c>
      <c r="BW551" s="12">
        <f t="shared" si="1022"/>
        <v>1</v>
      </c>
      <c r="BX551" s="12">
        <f t="shared" si="1033"/>
        <v>1</v>
      </c>
      <c r="BY551" s="11">
        <f t="shared" si="1034"/>
        <v>1</v>
      </c>
      <c r="BZ551" s="11">
        <f t="shared" si="1014"/>
        <v>1</v>
      </c>
      <c r="CA551" s="11">
        <f t="shared" si="1015"/>
        <v>28</v>
      </c>
      <c r="CB551" s="11">
        <f t="shared" si="1016"/>
        <v>2014</v>
      </c>
      <c r="CC551" s="11">
        <f t="shared" si="1017"/>
        <v>3</v>
      </c>
      <c r="CD551" s="11" t="str">
        <f t="shared" si="1018"/>
        <v>No</v>
      </c>
      <c r="CE551" s="11">
        <f t="shared" si="1035"/>
        <v>0</v>
      </c>
      <c r="CF551" s="11">
        <f t="shared" si="1036"/>
        <v>0</v>
      </c>
      <c r="CG551" s="11">
        <f t="shared" si="1037"/>
        <v>1</v>
      </c>
      <c r="CH551" s="11">
        <f t="shared" si="1038"/>
        <v>0</v>
      </c>
      <c r="CI551" s="11">
        <f t="shared" si="1019"/>
        <v>1</v>
      </c>
      <c r="CJ551" s="11">
        <f t="shared" si="1020"/>
        <v>2</v>
      </c>
    </row>
    <row r="552" spans="1:88" x14ac:dyDescent="0.3">
      <c r="A552" s="11">
        <f t="shared" si="951"/>
        <v>2017</v>
      </c>
      <c r="B552" s="11" t="str">
        <f t="shared" si="952"/>
        <v>16-03-2017 06:40:03 CET</v>
      </c>
      <c r="C552" s="11" t="str">
        <f t="shared" si="953"/>
        <v>Rwanda</v>
      </c>
      <c r="D552" s="11" t="str">
        <f t="shared" si="954"/>
        <v>Rulindo</v>
      </c>
      <c r="E552" s="11" t="str">
        <f t="shared" si="955"/>
        <v>Burega</v>
      </c>
      <c r="F552" s="11" t="str">
        <f t="shared" si="956"/>
        <v>Taba</v>
      </c>
      <c r="G552" s="11" t="str">
        <f t="shared" si="957"/>
        <v>Nyagisozi</v>
      </c>
      <c r="H552" s="11" t="str">
        <f t="shared" si="958"/>
        <v/>
      </c>
      <c r="I552" s="11" t="str">
        <f t="shared" si="959"/>
        <v/>
      </c>
      <c r="J552" s="11" t="str">
        <f t="shared" si="960"/>
        <v>Rwamugaza</v>
      </c>
      <c r="K552" s="11">
        <f t="shared" si="961"/>
        <v>520</v>
      </c>
      <c r="L552" s="11">
        <f t="shared" si="1023"/>
        <v>14106</v>
      </c>
      <c r="M552" s="11">
        <f t="shared" si="1024"/>
        <v>38</v>
      </c>
      <c r="N552" s="11">
        <f t="shared" si="1025"/>
        <v>371.21052631578948</v>
      </c>
      <c r="O552" s="11">
        <f t="shared" si="962"/>
        <v>520</v>
      </c>
      <c r="P552" s="11" t="str">
        <f t="shared" si="963"/>
        <v xml:space="preserve"> </v>
      </c>
      <c r="Q552" s="13">
        <f t="shared" si="1026"/>
        <v>1</v>
      </c>
      <c r="R552" s="11">
        <f t="shared" si="1027"/>
        <v>1</v>
      </c>
      <c r="S552" s="11">
        <f t="shared" si="964"/>
        <v>0</v>
      </c>
      <c r="T552" s="11">
        <f t="shared" si="965"/>
        <v>1</v>
      </c>
      <c r="U552" s="11" t="str">
        <f t="shared" si="966"/>
        <v>Piped Network With Pump</v>
      </c>
      <c r="V552" s="11">
        <f t="shared" si="967"/>
        <v>2012</v>
      </c>
      <c r="W552" s="11" t="str">
        <f t="shared" si="968"/>
        <v>Governement (District, Wasac) And Water For People</v>
      </c>
      <c r="X552" s="11" t="str">
        <f t="shared" si="969"/>
        <v>Spring</v>
      </c>
      <c r="Y552" s="11">
        <f t="shared" si="970"/>
        <v>3</v>
      </c>
      <c r="Z552" s="11">
        <f t="shared" si="971"/>
        <v>1</v>
      </c>
      <c r="AA552" s="11">
        <f t="shared" si="972"/>
        <v>1</v>
      </c>
      <c r="AB552" s="11" t="str">
        <f t="shared" si="973"/>
        <v/>
      </c>
      <c r="AC552" s="11">
        <f t="shared" si="974"/>
        <v>3</v>
      </c>
      <c r="AD552" s="11">
        <f t="shared" si="975"/>
        <v>2009</v>
      </c>
      <c r="AE552" s="11">
        <f t="shared" si="976"/>
        <v>1</v>
      </c>
      <c r="AF552" s="11">
        <f t="shared" si="977"/>
        <v>4.5</v>
      </c>
      <c r="AG552" s="12">
        <f t="shared" si="1028"/>
        <v>384000</v>
      </c>
      <c r="AH552" s="12">
        <f t="shared" si="1029"/>
        <v>147.69230769230768</v>
      </c>
      <c r="AI552" s="11">
        <f t="shared" si="1030"/>
        <v>1</v>
      </c>
      <c r="AJ552" s="11">
        <f t="shared" si="978"/>
        <v>1</v>
      </c>
      <c r="AK552" s="11">
        <f t="shared" si="979"/>
        <v>2</v>
      </c>
      <c r="AL552" s="11">
        <f t="shared" si="980"/>
        <v>2012</v>
      </c>
      <c r="AM552" s="11">
        <f t="shared" si="981"/>
        <v>1</v>
      </c>
      <c r="AN552" s="11">
        <f t="shared" si="982"/>
        <v>5000</v>
      </c>
      <c r="AO552" s="11">
        <f t="shared" si="983"/>
        <v>1</v>
      </c>
      <c r="AP552" s="11">
        <f t="shared" si="984"/>
        <v>16</v>
      </c>
      <c r="AQ552" s="11">
        <f t="shared" si="985"/>
        <v>2012</v>
      </c>
      <c r="AR552" s="11">
        <f t="shared" si="986"/>
        <v>1</v>
      </c>
      <c r="AS552" s="11">
        <f t="shared" si="987"/>
        <v>1</v>
      </c>
      <c r="AT552" s="11">
        <f t="shared" si="988"/>
        <v>8</v>
      </c>
      <c r="AU552" s="11" t="str">
        <f t="shared" si="989"/>
        <v/>
      </c>
      <c r="AV552" s="11">
        <f t="shared" si="990"/>
        <v>2012</v>
      </c>
      <c r="AW552" s="11">
        <f t="shared" si="991"/>
        <v>1</v>
      </c>
      <c r="AX552" s="11">
        <f t="shared" si="992"/>
        <v>1</v>
      </c>
      <c r="AY552" s="11">
        <f t="shared" si="993"/>
        <v>2</v>
      </c>
      <c r="AZ552" s="11">
        <f t="shared" si="994"/>
        <v>2012</v>
      </c>
      <c r="BA552" s="11">
        <f t="shared" si="995"/>
        <v>1</v>
      </c>
      <c r="BB552" s="11">
        <f t="shared" si="996"/>
        <v>5000</v>
      </c>
      <c r="BC552" s="11">
        <f t="shared" si="997"/>
        <v>1</v>
      </c>
      <c r="BD552" s="11">
        <f t="shared" si="998"/>
        <v>1</v>
      </c>
      <c r="BE552" s="11">
        <f t="shared" si="999"/>
        <v>2009</v>
      </c>
      <c r="BF552" s="11">
        <f t="shared" si="1000"/>
        <v>1</v>
      </c>
      <c r="BG552" s="11">
        <f t="shared" si="1021"/>
        <v>1</v>
      </c>
      <c r="BH552" s="11">
        <f t="shared" si="1001"/>
        <v>2009</v>
      </c>
      <c r="BI552" s="11">
        <f t="shared" si="1002"/>
        <v>1</v>
      </c>
      <c r="BJ552" s="11">
        <f t="shared" si="1003"/>
        <v>0</v>
      </c>
      <c r="BK552" s="11" t="str">
        <f t="shared" si="1004"/>
        <v/>
      </c>
      <c r="BL552" s="11" t="str">
        <f t="shared" si="1005"/>
        <v xml:space="preserve"> </v>
      </c>
      <c r="BM552" s="11" t="str">
        <f t="shared" si="1006"/>
        <v xml:space="preserve"> </v>
      </c>
      <c r="BN552" s="11" t="str">
        <f t="shared" si="1007"/>
        <v xml:space="preserve"> </v>
      </c>
      <c r="BO552" s="11" t="str">
        <f t="shared" si="1008"/>
        <v xml:space="preserve"> </v>
      </c>
      <c r="BP552" s="11" t="str">
        <f t="shared" si="1009"/>
        <v xml:space="preserve"> </v>
      </c>
      <c r="BQ552" s="11" t="str">
        <f t="shared" si="1010"/>
        <v>0</v>
      </c>
      <c r="BR552" s="25">
        <f t="shared" si="1011"/>
        <v>0</v>
      </c>
      <c r="BS552" s="11" t="str">
        <f t="shared" si="1012"/>
        <v>Not Present</v>
      </c>
      <c r="BT552" s="11" t="str">
        <f t="shared" si="1013"/>
        <v>0</v>
      </c>
      <c r="BU552" s="12">
        <f t="shared" si="1031"/>
        <v>1</v>
      </c>
      <c r="BV552" s="12">
        <f t="shared" si="1032"/>
        <v>0</v>
      </c>
      <c r="BW552" s="12">
        <f t="shared" si="1022"/>
        <v>1</v>
      </c>
      <c r="BX552" s="12">
        <f t="shared" si="1033"/>
        <v>1</v>
      </c>
      <c r="BY552" s="11">
        <f t="shared" si="1034"/>
        <v>1</v>
      </c>
      <c r="BZ552" s="11">
        <f t="shared" si="1014"/>
        <v>1</v>
      </c>
      <c r="CA552" s="11">
        <f t="shared" si="1015"/>
        <v>1</v>
      </c>
      <c r="CB552" s="11">
        <f t="shared" si="1016"/>
        <v>2012</v>
      </c>
      <c r="CC552" s="11">
        <f t="shared" si="1017"/>
        <v>1</v>
      </c>
      <c r="CD552" s="11" t="str">
        <f t="shared" si="1018"/>
        <v>No</v>
      </c>
      <c r="CE552" s="11">
        <f t="shared" si="1035"/>
        <v>0</v>
      </c>
      <c r="CF552" s="11">
        <f t="shared" si="1036"/>
        <v>0</v>
      </c>
      <c r="CG552" s="11">
        <f t="shared" si="1037"/>
        <v>1</v>
      </c>
      <c r="CH552" s="11">
        <f t="shared" si="1038"/>
        <v>0</v>
      </c>
      <c r="CI552" s="11">
        <f t="shared" si="1019"/>
        <v>1</v>
      </c>
      <c r="CJ552" s="11">
        <f t="shared" si="1020"/>
        <v>1</v>
      </c>
    </row>
    <row r="553" spans="1:88" x14ac:dyDescent="0.3">
      <c r="A553" s="11">
        <f t="shared" si="951"/>
        <v>2017</v>
      </c>
      <c r="B553" s="11" t="str">
        <f t="shared" si="952"/>
        <v>09-03-2017 19:51:11 CET</v>
      </c>
      <c r="C553" s="11" t="str">
        <f t="shared" si="953"/>
        <v>Rwanda</v>
      </c>
      <c r="D553" s="11" t="str">
        <f t="shared" si="954"/>
        <v>Rulindo</v>
      </c>
      <c r="E553" s="11" t="str">
        <f t="shared" si="955"/>
        <v>Shyorongi</v>
      </c>
      <c r="F553" s="11" t="str">
        <f t="shared" si="956"/>
        <v>Rubona</v>
      </c>
      <c r="G553" s="11" t="str">
        <f t="shared" si="957"/>
        <v>Gishyita</v>
      </c>
      <c r="H553" s="11" t="str">
        <f t="shared" si="958"/>
        <v/>
      </c>
      <c r="I553" s="11" t="str">
        <f t="shared" si="959"/>
        <v/>
      </c>
      <c r="J553" s="11" t="str">
        <f t="shared" si="960"/>
        <v>Gisoro- Nyundo network</v>
      </c>
      <c r="K553" s="11">
        <f t="shared" si="961"/>
        <v>205</v>
      </c>
      <c r="L553" s="11">
        <f t="shared" si="1023"/>
        <v>2297</v>
      </c>
      <c r="M553" s="11">
        <f t="shared" si="1024"/>
        <v>10</v>
      </c>
      <c r="N553" s="11">
        <f t="shared" si="1025"/>
        <v>229.7</v>
      </c>
      <c r="O553" s="11">
        <f t="shared" si="962"/>
        <v>110</v>
      </c>
      <c r="P553" s="11">
        <f t="shared" si="963"/>
        <v>95</v>
      </c>
      <c r="Q553" s="13">
        <f t="shared" si="1026"/>
        <v>0.53658536585365857</v>
      </c>
      <c r="R553" s="11">
        <f t="shared" si="1027"/>
        <v>0</v>
      </c>
      <c r="S553" s="11">
        <f t="shared" si="964"/>
        <v>1</v>
      </c>
      <c r="T553" s="11">
        <f t="shared" si="965"/>
        <v>1</v>
      </c>
      <c r="U553" s="11" t="str">
        <f t="shared" si="966"/>
        <v>Piped Network -- Gravity Only</v>
      </c>
      <c r="V553" s="11">
        <f t="shared" si="967"/>
        <v>2013</v>
      </c>
      <c r="W553" s="11" t="str">
        <f t="shared" si="968"/>
        <v>Governement (District, Wasac) And Water For People</v>
      </c>
      <c r="X553" s="11" t="str">
        <f t="shared" si="969"/>
        <v>Spring</v>
      </c>
      <c r="Y553" s="11">
        <f t="shared" si="970"/>
        <v>1</v>
      </c>
      <c r="Z553" s="11">
        <f t="shared" si="971"/>
        <v>1</v>
      </c>
      <c r="AA553" s="11">
        <f t="shared" si="972"/>
        <v>1</v>
      </c>
      <c r="AB553" s="11" t="str">
        <f t="shared" si="973"/>
        <v>"Springbox" --Intake Structure At A Spring</v>
      </c>
      <c r="AC553" s="11">
        <f t="shared" si="974"/>
        <v>1</v>
      </c>
      <c r="AD553" s="11">
        <f t="shared" si="975"/>
        <v>2013</v>
      </c>
      <c r="AE553" s="11">
        <f t="shared" si="976"/>
        <v>1</v>
      </c>
      <c r="AF553" s="11">
        <f t="shared" si="977"/>
        <v>13</v>
      </c>
      <c r="AG553" s="12">
        <f t="shared" si="1028"/>
        <v>132923.07692307694</v>
      </c>
      <c r="AH553" s="12">
        <f t="shared" si="1029"/>
        <v>241.67832167832171</v>
      </c>
      <c r="AI553" s="11">
        <f t="shared" si="1030"/>
        <v>1</v>
      </c>
      <c r="AJ553" s="11">
        <f t="shared" si="978"/>
        <v>1</v>
      </c>
      <c r="AK553" s="11">
        <f t="shared" si="979"/>
        <v>1</v>
      </c>
      <c r="AL553" s="11">
        <f t="shared" si="980"/>
        <v>2013</v>
      </c>
      <c r="AM553" s="11">
        <f t="shared" si="981"/>
        <v>1</v>
      </c>
      <c r="AN553" s="11">
        <f t="shared" si="982"/>
        <v>30</v>
      </c>
      <c r="AO553" s="11">
        <f t="shared" si="983"/>
        <v>1</v>
      </c>
      <c r="AP553" s="11">
        <f t="shared" si="984"/>
        <v>6</v>
      </c>
      <c r="AQ553" s="11">
        <f t="shared" si="985"/>
        <v>2013</v>
      </c>
      <c r="AR553" s="11">
        <f t="shared" si="986"/>
        <v>2</v>
      </c>
      <c r="AS553" s="11">
        <f t="shared" si="987"/>
        <v>1</v>
      </c>
      <c r="AT553" s="11">
        <f t="shared" si="988"/>
        <v>10</v>
      </c>
      <c r="AU553" s="11" t="str">
        <f t="shared" si="989"/>
        <v>Pressure Break Tank|Distribution Chamber|Ventouse, Washout</v>
      </c>
      <c r="AV553" s="11">
        <f t="shared" si="990"/>
        <v>2013</v>
      </c>
      <c r="AW553" s="11">
        <f t="shared" si="991"/>
        <v>1</v>
      </c>
      <c r="AX553" s="11">
        <f t="shared" si="992"/>
        <v>1</v>
      </c>
      <c r="AY553" s="11">
        <f t="shared" si="993"/>
        <v>2</v>
      </c>
      <c r="AZ553" s="11">
        <f t="shared" si="994"/>
        <v>2013</v>
      </c>
      <c r="BA553" s="11">
        <f t="shared" si="995"/>
        <v>1</v>
      </c>
      <c r="BB553" s="11">
        <f t="shared" si="996"/>
        <v>7000</v>
      </c>
      <c r="BC553" s="11">
        <f t="shared" si="997"/>
        <v>0</v>
      </c>
      <c r="BD553" s="11" t="str">
        <f t="shared" si="998"/>
        <v xml:space="preserve"> </v>
      </c>
      <c r="BE553" s="11" t="str">
        <f t="shared" si="999"/>
        <v xml:space="preserve"> </v>
      </c>
      <c r="BF553" s="11" t="str">
        <f t="shared" si="1000"/>
        <v xml:space="preserve"> </v>
      </c>
      <c r="BG553" s="11" t="str">
        <f t="shared" si="1021"/>
        <v xml:space="preserve"> </v>
      </c>
      <c r="BH553" s="11" t="str">
        <f t="shared" si="1001"/>
        <v xml:space="preserve"> </v>
      </c>
      <c r="BI553" s="11" t="str">
        <f t="shared" si="1002"/>
        <v xml:space="preserve"> </v>
      </c>
      <c r="BJ553" s="11">
        <f t="shared" si="1003"/>
        <v>0</v>
      </c>
      <c r="BK553" s="11" t="str">
        <f t="shared" si="1004"/>
        <v/>
      </c>
      <c r="BL553" s="11" t="str">
        <f t="shared" si="1005"/>
        <v xml:space="preserve"> </v>
      </c>
      <c r="BM553" s="11" t="str">
        <f t="shared" si="1006"/>
        <v xml:space="preserve"> </v>
      </c>
      <c r="BN553" s="11" t="str">
        <f t="shared" si="1007"/>
        <v xml:space="preserve"> </v>
      </c>
      <c r="BO553" s="11" t="str">
        <f t="shared" si="1008"/>
        <v xml:space="preserve"> </v>
      </c>
      <c r="BP553" s="11" t="str">
        <f t="shared" si="1009"/>
        <v xml:space="preserve"> </v>
      </c>
      <c r="BQ553" s="11" t="str">
        <f t="shared" si="1010"/>
        <v>0</v>
      </c>
      <c r="BR553" s="25">
        <f t="shared" si="1011"/>
        <v>0</v>
      </c>
      <c r="BS553" s="11" t="str">
        <f t="shared" si="1012"/>
        <v>Not Present</v>
      </c>
      <c r="BT553" s="11" t="str">
        <f t="shared" si="1013"/>
        <v>0</v>
      </c>
      <c r="BU553" s="12">
        <f t="shared" si="1031"/>
        <v>1</v>
      </c>
      <c r="BV553" s="12">
        <f t="shared" si="1032"/>
        <v>0</v>
      </c>
      <c r="BW553" s="12">
        <f t="shared" si="1022"/>
        <v>1</v>
      </c>
      <c r="BX553" s="12">
        <f t="shared" si="1033"/>
        <v>1</v>
      </c>
      <c r="BY553" s="11">
        <f t="shared" si="1034"/>
        <v>1</v>
      </c>
      <c r="BZ553" s="11">
        <f t="shared" si="1014"/>
        <v>1</v>
      </c>
      <c r="CA553" s="11">
        <f t="shared" si="1015"/>
        <v>1</v>
      </c>
      <c r="CB553" s="11">
        <f t="shared" si="1016"/>
        <v>2013</v>
      </c>
      <c r="CC553" s="11">
        <f t="shared" si="1017"/>
        <v>1</v>
      </c>
      <c r="CD553" s="11" t="str">
        <f t="shared" si="1018"/>
        <v>No</v>
      </c>
      <c r="CE553" s="11">
        <f t="shared" si="1035"/>
        <v>0</v>
      </c>
      <c r="CF553" s="11">
        <f t="shared" si="1036"/>
        <v>0</v>
      </c>
      <c r="CG553" s="11">
        <f t="shared" si="1037"/>
        <v>1</v>
      </c>
      <c r="CH553" s="11">
        <f t="shared" si="1038"/>
        <v>0</v>
      </c>
      <c r="CI553" s="11">
        <f t="shared" si="1019"/>
        <v>1</v>
      </c>
      <c r="CJ553" s="11">
        <f t="shared" si="1020"/>
        <v>1</v>
      </c>
    </row>
    <row r="554" spans="1:88" x14ac:dyDescent="0.3">
      <c r="A554" s="11">
        <f t="shared" si="951"/>
        <v>2017</v>
      </c>
      <c r="B554" s="11" t="str">
        <f t="shared" si="952"/>
        <v>15-03-2017 17:04:58 CET</v>
      </c>
      <c r="C554" s="11" t="str">
        <f t="shared" si="953"/>
        <v>Rwanda</v>
      </c>
      <c r="D554" s="11" t="str">
        <f t="shared" si="954"/>
        <v>Rulindo</v>
      </c>
      <c r="E554" s="11" t="str">
        <f t="shared" si="955"/>
        <v>Burega</v>
      </c>
      <c r="F554" s="11" t="str">
        <f t="shared" si="956"/>
        <v>Butangampundu</v>
      </c>
      <c r="G554" s="11" t="str">
        <f t="shared" si="957"/>
        <v>Gacyamo</v>
      </c>
      <c r="H554" s="11" t="str">
        <f t="shared" si="958"/>
        <v/>
      </c>
      <c r="I554" s="11" t="str">
        <f t="shared" si="959"/>
        <v/>
      </c>
      <c r="J554" s="11" t="str">
        <f t="shared" si="960"/>
        <v>Rwamugaza</v>
      </c>
      <c r="K554" s="11">
        <f t="shared" si="961"/>
        <v>550</v>
      </c>
      <c r="L554" s="11">
        <f t="shared" si="1023"/>
        <v>14106</v>
      </c>
      <c r="M554" s="11">
        <f t="shared" si="1024"/>
        <v>38</v>
      </c>
      <c r="N554" s="11">
        <f t="shared" si="1025"/>
        <v>371.21052631578948</v>
      </c>
      <c r="O554" s="11">
        <f t="shared" si="962"/>
        <v>550</v>
      </c>
      <c r="P554" s="11" t="str">
        <f t="shared" si="963"/>
        <v xml:space="preserve"> </v>
      </c>
      <c r="Q554" s="13">
        <f t="shared" si="1026"/>
        <v>1</v>
      </c>
      <c r="R554" s="11">
        <f t="shared" si="1027"/>
        <v>1</v>
      </c>
      <c r="S554" s="11">
        <f t="shared" si="964"/>
        <v>0</v>
      </c>
      <c r="T554" s="11">
        <f t="shared" si="965"/>
        <v>1</v>
      </c>
      <c r="U554" s="11" t="str">
        <f t="shared" si="966"/>
        <v>Piped Network With Pump</v>
      </c>
      <c r="V554" s="11">
        <f t="shared" si="967"/>
        <v>2012</v>
      </c>
      <c r="W554" s="11" t="str">
        <f t="shared" si="968"/>
        <v>Governement (District, Wasac) And Water For People</v>
      </c>
      <c r="X554" s="11" t="str">
        <f t="shared" si="969"/>
        <v>Spring</v>
      </c>
      <c r="Y554" s="11">
        <f t="shared" si="970"/>
        <v>3</v>
      </c>
      <c r="Z554" s="11">
        <f t="shared" si="971"/>
        <v>1</v>
      </c>
      <c r="AA554" s="11">
        <f t="shared" si="972"/>
        <v>1</v>
      </c>
      <c r="AB554" s="11" t="str">
        <f t="shared" si="973"/>
        <v/>
      </c>
      <c r="AC554" s="11">
        <f t="shared" si="974"/>
        <v>3</v>
      </c>
      <c r="AD554" s="11">
        <f t="shared" si="975"/>
        <v>2009</v>
      </c>
      <c r="AE554" s="11">
        <f t="shared" si="976"/>
        <v>1</v>
      </c>
      <c r="AF554" s="11">
        <f t="shared" si="977"/>
        <v>4.5</v>
      </c>
      <c r="AG554" s="12">
        <f t="shared" si="1028"/>
        <v>384000</v>
      </c>
      <c r="AH554" s="12">
        <f t="shared" si="1029"/>
        <v>139.63636363636363</v>
      </c>
      <c r="AI554" s="11">
        <f t="shared" si="1030"/>
        <v>1</v>
      </c>
      <c r="AJ554" s="11">
        <f t="shared" si="978"/>
        <v>1</v>
      </c>
      <c r="AK554" s="11">
        <f t="shared" si="979"/>
        <v>2</v>
      </c>
      <c r="AL554" s="11">
        <f t="shared" si="980"/>
        <v>2012</v>
      </c>
      <c r="AM554" s="11">
        <f t="shared" si="981"/>
        <v>1</v>
      </c>
      <c r="AN554" s="11">
        <f t="shared" si="982"/>
        <v>5000</v>
      </c>
      <c r="AO554" s="11">
        <f t="shared" si="983"/>
        <v>1</v>
      </c>
      <c r="AP554" s="11">
        <f t="shared" si="984"/>
        <v>16</v>
      </c>
      <c r="AQ554" s="11">
        <f t="shared" si="985"/>
        <v>2012</v>
      </c>
      <c r="AR554" s="11">
        <f t="shared" si="986"/>
        <v>1</v>
      </c>
      <c r="AS554" s="11">
        <f t="shared" si="987"/>
        <v>1</v>
      </c>
      <c r="AT554" s="11">
        <f t="shared" si="988"/>
        <v>23</v>
      </c>
      <c r="AU554" s="11" t="str">
        <f t="shared" si="989"/>
        <v/>
      </c>
      <c r="AV554" s="11">
        <f t="shared" si="990"/>
        <v>2012</v>
      </c>
      <c r="AW554" s="11">
        <f t="shared" si="991"/>
        <v>1</v>
      </c>
      <c r="AX554" s="11">
        <f t="shared" si="992"/>
        <v>1</v>
      </c>
      <c r="AY554" s="11">
        <f t="shared" si="993"/>
        <v>2</v>
      </c>
      <c r="AZ554" s="11">
        <f t="shared" si="994"/>
        <v>2012</v>
      </c>
      <c r="BA554" s="11">
        <f t="shared" si="995"/>
        <v>1</v>
      </c>
      <c r="BB554" s="11">
        <f t="shared" si="996"/>
        <v>5000</v>
      </c>
      <c r="BC554" s="11">
        <f t="shared" si="997"/>
        <v>1</v>
      </c>
      <c r="BD554" s="11">
        <f t="shared" si="998"/>
        <v>1</v>
      </c>
      <c r="BE554" s="11">
        <f t="shared" si="999"/>
        <v>2009</v>
      </c>
      <c r="BF554" s="11">
        <f t="shared" si="1000"/>
        <v>1</v>
      </c>
      <c r="BG554" s="11">
        <f t="shared" si="1021"/>
        <v>1</v>
      </c>
      <c r="BH554" s="11">
        <f t="shared" si="1001"/>
        <v>2009</v>
      </c>
      <c r="BI554" s="11">
        <f t="shared" si="1002"/>
        <v>1</v>
      </c>
      <c r="BJ554" s="11">
        <f t="shared" si="1003"/>
        <v>0</v>
      </c>
      <c r="BK554" s="11" t="str">
        <f t="shared" si="1004"/>
        <v/>
      </c>
      <c r="BL554" s="11" t="str">
        <f t="shared" si="1005"/>
        <v xml:space="preserve"> </v>
      </c>
      <c r="BM554" s="11" t="str">
        <f t="shared" si="1006"/>
        <v xml:space="preserve"> </v>
      </c>
      <c r="BN554" s="11" t="str">
        <f t="shared" si="1007"/>
        <v xml:space="preserve"> </v>
      </c>
      <c r="BO554" s="11" t="str">
        <f t="shared" si="1008"/>
        <v xml:space="preserve"> </v>
      </c>
      <c r="BP554" s="11" t="str">
        <f t="shared" si="1009"/>
        <v xml:space="preserve"> </v>
      </c>
      <c r="BQ554" s="11" t="str">
        <f t="shared" si="1010"/>
        <v>0</v>
      </c>
      <c r="BR554" s="25">
        <f t="shared" si="1011"/>
        <v>0</v>
      </c>
      <c r="BS554" s="11" t="str">
        <f t="shared" si="1012"/>
        <v>Not Present</v>
      </c>
      <c r="BT554" s="11" t="str">
        <f t="shared" si="1013"/>
        <v>0</v>
      </c>
      <c r="BU554" s="12">
        <f t="shared" si="1031"/>
        <v>1</v>
      </c>
      <c r="BV554" s="12">
        <f t="shared" si="1032"/>
        <v>0</v>
      </c>
      <c r="BW554" s="12">
        <f t="shared" si="1022"/>
        <v>1</v>
      </c>
      <c r="BX554" s="12">
        <f t="shared" si="1033"/>
        <v>1</v>
      </c>
      <c r="BY554" s="11">
        <f t="shared" si="1034"/>
        <v>1</v>
      </c>
      <c r="BZ554" s="11">
        <f t="shared" si="1014"/>
        <v>1</v>
      </c>
      <c r="CA554" s="11">
        <f t="shared" si="1015"/>
        <v>1</v>
      </c>
      <c r="CB554" s="11">
        <f t="shared" si="1016"/>
        <v>2012</v>
      </c>
      <c r="CC554" s="11">
        <f t="shared" si="1017"/>
        <v>1</v>
      </c>
      <c r="CD554" s="11" t="str">
        <f t="shared" si="1018"/>
        <v>No</v>
      </c>
      <c r="CE554" s="11">
        <f t="shared" si="1035"/>
        <v>0</v>
      </c>
      <c r="CF554" s="11">
        <f t="shared" si="1036"/>
        <v>0</v>
      </c>
      <c r="CG554" s="11">
        <f t="shared" si="1037"/>
        <v>1</v>
      </c>
      <c r="CH554" s="11">
        <f t="shared" si="1038"/>
        <v>0</v>
      </c>
      <c r="CI554" s="11">
        <f t="shared" si="1019"/>
        <v>0</v>
      </c>
      <c r="CJ554" s="11">
        <f t="shared" si="1020"/>
        <v>1</v>
      </c>
    </row>
    <row r="555" spans="1:88" x14ac:dyDescent="0.3">
      <c r="A555" s="11">
        <f t="shared" si="951"/>
        <v>2017</v>
      </c>
      <c r="B555" s="11" t="str">
        <f t="shared" si="952"/>
        <v>07-03-2017 10:08:01 CET</v>
      </c>
      <c r="C555" s="11" t="str">
        <f t="shared" si="953"/>
        <v>Rwanda</v>
      </c>
      <c r="D555" s="11" t="str">
        <f t="shared" si="954"/>
        <v>Rulindo</v>
      </c>
      <c r="E555" s="11" t="str">
        <f t="shared" si="955"/>
        <v>Cyungo</v>
      </c>
      <c r="F555" s="11" t="str">
        <f t="shared" si="956"/>
        <v>Marembo</v>
      </c>
      <c r="G555" s="11" t="str">
        <f t="shared" si="957"/>
        <v>Rusayo</v>
      </c>
      <c r="H555" s="11" t="str">
        <f t="shared" si="958"/>
        <v/>
      </c>
      <c r="I555" s="11" t="str">
        <f t="shared" si="959"/>
        <v/>
      </c>
      <c r="J555" s="11" t="str">
        <f t="shared" si="960"/>
        <v>Nyabirarama</v>
      </c>
      <c r="K555" s="11">
        <f t="shared" si="961"/>
        <v>150</v>
      </c>
      <c r="L555" s="11">
        <f t="shared" si="1023"/>
        <v>0</v>
      </c>
      <c r="M555" s="11">
        <f t="shared" si="1024"/>
        <v>2</v>
      </c>
      <c r="N555" s="11">
        <f t="shared" si="1025"/>
        <v>0</v>
      </c>
      <c r="O555" s="11">
        <f t="shared" si="962"/>
        <v>100</v>
      </c>
      <c r="P555" s="11">
        <f t="shared" si="963"/>
        <v>50</v>
      </c>
      <c r="Q555" s="13">
        <f t="shared" si="1026"/>
        <v>0.66666666666666663</v>
      </c>
      <c r="R555" s="11">
        <f t="shared" si="1027"/>
        <v>0</v>
      </c>
      <c r="S555" s="11">
        <f t="shared" si="964"/>
        <v>1</v>
      </c>
      <c r="T555" s="11">
        <f t="shared" si="965"/>
        <v>1</v>
      </c>
      <c r="U555" s="11" t="str">
        <f t="shared" si="966"/>
        <v>Piped Network -- Gravity Only</v>
      </c>
      <c r="V555" s="11">
        <f t="shared" si="967"/>
        <v>2015</v>
      </c>
      <c r="W555" s="11" t="str">
        <f t="shared" si="968"/>
        <v>Governement (District, Wasac) And Water For People</v>
      </c>
      <c r="X555" s="11" t="str">
        <f t="shared" si="969"/>
        <v>Spring</v>
      </c>
      <c r="Y555" s="11">
        <f t="shared" si="970"/>
        <v>1</v>
      </c>
      <c r="Z555" s="11">
        <f t="shared" si="971"/>
        <v>1</v>
      </c>
      <c r="AA555" s="11">
        <f t="shared" si="972"/>
        <v>1</v>
      </c>
      <c r="AB555" s="11" t="str">
        <f t="shared" si="973"/>
        <v>"Springbox" --Intake Structure At A Spring</v>
      </c>
      <c r="AC555" s="11">
        <f t="shared" si="974"/>
        <v>1</v>
      </c>
      <c r="AD555" s="11">
        <f t="shared" si="975"/>
        <v>2015</v>
      </c>
      <c r="AE555" s="11">
        <f t="shared" si="976"/>
        <v>1</v>
      </c>
      <c r="AF555" s="11">
        <f t="shared" si="977"/>
        <v>150</v>
      </c>
      <c r="AG555" s="12">
        <f t="shared" si="1028"/>
        <v>11520</v>
      </c>
      <c r="AH555" s="12">
        <f t="shared" si="1029"/>
        <v>23.04</v>
      </c>
      <c r="AI555" s="11">
        <f t="shared" si="1030"/>
        <v>1</v>
      </c>
      <c r="AJ555" s="11">
        <f t="shared" si="978"/>
        <v>1</v>
      </c>
      <c r="AK555" s="11">
        <f t="shared" si="979"/>
        <v>1</v>
      </c>
      <c r="AL555" s="11">
        <f t="shared" si="980"/>
        <v>2015</v>
      </c>
      <c r="AM555" s="11">
        <f t="shared" si="981"/>
        <v>1</v>
      </c>
      <c r="AN555" s="11">
        <f t="shared" si="982"/>
        <v>1200</v>
      </c>
      <c r="AO555" s="11">
        <f t="shared" si="983"/>
        <v>1</v>
      </c>
      <c r="AP555" s="11">
        <f t="shared" si="984"/>
        <v>1</v>
      </c>
      <c r="AQ555" s="11">
        <f t="shared" si="985"/>
        <v>2015</v>
      </c>
      <c r="AR555" s="11">
        <f t="shared" si="986"/>
        <v>1</v>
      </c>
      <c r="AS555" s="11">
        <f t="shared" si="987"/>
        <v>1</v>
      </c>
      <c r="AT555" s="11">
        <f t="shared" si="988"/>
        <v>1</v>
      </c>
      <c r="AU555" s="11" t="str">
        <f t="shared" si="989"/>
        <v>Distribution Chamber</v>
      </c>
      <c r="AV555" s="11">
        <f t="shared" si="990"/>
        <v>2015</v>
      </c>
      <c r="AW555" s="11">
        <f t="shared" si="991"/>
        <v>1</v>
      </c>
      <c r="AX555" s="11">
        <f t="shared" si="992"/>
        <v>1</v>
      </c>
      <c r="AY555" s="11">
        <f t="shared" si="993"/>
        <v>1</v>
      </c>
      <c r="AZ555" s="11">
        <f t="shared" si="994"/>
        <v>2015</v>
      </c>
      <c r="BA555" s="11">
        <f t="shared" si="995"/>
        <v>1</v>
      </c>
      <c r="BB555" s="11">
        <f t="shared" si="996"/>
        <v>1200</v>
      </c>
      <c r="BC555" s="11">
        <f t="shared" si="997"/>
        <v>0</v>
      </c>
      <c r="BD555" s="11" t="str">
        <f t="shared" si="998"/>
        <v xml:space="preserve"> </v>
      </c>
      <c r="BE555" s="11" t="str">
        <f t="shared" si="999"/>
        <v xml:space="preserve"> </v>
      </c>
      <c r="BF555" s="11" t="str">
        <f t="shared" si="1000"/>
        <v xml:space="preserve"> </v>
      </c>
      <c r="BG555" s="11" t="str">
        <f t="shared" si="1021"/>
        <v xml:space="preserve"> </v>
      </c>
      <c r="BH555" s="11" t="str">
        <f t="shared" si="1001"/>
        <v xml:space="preserve"> </v>
      </c>
      <c r="BI555" s="11" t="str">
        <f t="shared" si="1002"/>
        <v xml:space="preserve"> </v>
      </c>
      <c r="BJ555" s="11">
        <f t="shared" si="1003"/>
        <v>0</v>
      </c>
      <c r="BK555" s="11" t="str">
        <f t="shared" si="1004"/>
        <v/>
      </c>
      <c r="BL555" s="11" t="str">
        <f t="shared" si="1005"/>
        <v xml:space="preserve"> </v>
      </c>
      <c r="BM555" s="11" t="str">
        <f t="shared" si="1006"/>
        <v xml:space="preserve"> </v>
      </c>
      <c r="BN555" s="11" t="str">
        <f t="shared" si="1007"/>
        <v xml:space="preserve"> </v>
      </c>
      <c r="BO555" s="11" t="str">
        <f t="shared" si="1008"/>
        <v xml:space="preserve"> </v>
      </c>
      <c r="BP555" s="11" t="str">
        <f t="shared" si="1009"/>
        <v xml:space="preserve"> </v>
      </c>
      <c r="BQ555" s="11" t="str">
        <f t="shared" si="1010"/>
        <v>0</v>
      </c>
      <c r="BR555" s="25">
        <f t="shared" si="1011"/>
        <v>0</v>
      </c>
      <c r="BS555" s="11" t="str">
        <f t="shared" si="1012"/>
        <v>Not Present</v>
      </c>
      <c r="BT555" s="11" t="str">
        <f t="shared" si="1013"/>
        <v>0</v>
      </c>
      <c r="BU555" s="12">
        <f t="shared" si="1031"/>
        <v>1</v>
      </c>
      <c r="BV555" s="12">
        <f t="shared" si="1032"/>
        <v>0</v>
      </c>
      <c r="BW555" s="12">
        <f t="shared" si="1022"/>
        <v>1</v>
      </c>
      <c r="BX555" s="12">
        <f t="shared" si="1033"/>
        <v>1</v>
      </c>
      <c r="BY555" s="11">
        <f t="shared" si="1034"/>
        <v>1</v>
      </c>
      <c r="BZ555" s="11">
        <f t="shared" si="1014"/>
        <v>1</v>
      </c>
      <c r="CA555" s="11">
        <f t="shared" si="1015"/>
        <v>2</v>
      </c>
      <c r="CB555" s="11">
        <f t="shared" si="1016"/>
        <v>2015</v>
      </c>
      <c r="CC555" s="11">
        <f t="shared" si="1017"/>
        <v>1</v>
      </c>
      <c r="CD555" s="11" t="str">
        <f t="shared" si="1018"/>
        <v>No</v>
      </c>
      <c r="CE555" s="11">
        <f t="shared" si="1035"/>
        <v>0</v>
      </c>
      <c r="CF555" s="11">
        <f t="shared" si="1036"/>
        <v>0</v>
      </c>
      <c r="CG555" s="11">
        <f t="shared" si="1037"/>
        <v>1</v>
      </c>
      <c r="CH555" s="11">
        <f t="shared" si="1038"/>
        <v>0</v>
      </c>
      <c r="CI555" s="11">
        <f t="shared" si="1019"/>
        <v>1</v>
      </c>
      <c r="CJ555" s="11">
        <f t="shared" si="1020"/>
        <v>1</v>
      </c>
    </row>
    <row r="556" spans="1:88" x14ac:dyDescent="0.3">
      <c r="A556" s="11">
        <f t="shared" si="951"/>
        <v>2017</v>
      </c>
      <c r="B556" s="11" t="str">
        <f t="shared" si="952"/>
        <v>16-04-2017 23:02:00 CEST</v>
      </c>
      <c r="C556" s="11" t="str">
        <f t="shared" si="953"/>
        <v>Rwanda</v>
      </c>
      <c r="D556" s="11" t="str">
        <f t="shared" si="954"/>
        <v>Rulindo</v>
      </c>
      <c r="E556" s="11" t="str">
        <f t="shared" si="955"/>
        <v>Buyoga</v>
      </c>
      <c r="F556" s="11" t="str">
        <f t="shared" si="956"/>
        <v>Karama</v>
      </c>
      <c r="G556" s="11" t="str">
        <f t="shared" si="957"/>
        <v>Kigarama</v>
      </c>
      <c r="H556" s="11" t="str">
        <f t="shared" si="958"/>
        <v/>
      </c>
      <c r="I556" s="11" t="str">
        <f t="shared" si="959"/>
        <v/>
      </c>
      <c r="J556" s="11" t="str">
        <f t="shared" si="960"/>
        <v>Kigarama water point/Nyirambuga pumping system</v>
      </c>
      <c r="K556" s="11">
        <f t="shared" si="961"/>
        <v>121</v>
      </c>
      <c r="L556" s="11">
        <f t="shared" si="1023"/>
        <v>30604</v>
      </c>
      <c r="M556" s="11">
        <f t="shared" si="1024"/>
        <v>1</v>
      </c>
      <c r="N556" s="11">
        <f t="shared" si="1025"/>
        <v>30604</v>
      </c>
      <c r="O556" s="11">
        <f t="shared" si="962"/>
        <v>121</v>
      </c>
      <c r="P556" s="11" t="str">
        <f t="shared" si="963"/>
        <v xml:space="preserve"> </v>
      </c>
      <c r="Q556" s="13">
        <f t="shared" si="1026"/>
        <v>1</v>
      </c>
      <c r="R556" s="11">
        <f t="shared" si="1027"/>
        <v>1</v>
      </c>
      <c r="S556" s="11">
        <f t="shared" si="964"/>
        <v>0</v>
      </c>
      <c r="T556" s="11">
        <f t="shared" si="965"/>
        <v>1</v>
      </c>
      <c r="U556" s="11" t="str">
        <f t="shared" si="966"/>
        <v>Piped Network With Pump</v>
      </c>
      <c r="V556" s="11">
        <f t="shared" si="967"/>
        <v>2017</v>
      </c>
      <c r="W556" s="11" t="str">
        <f t="shared" si="968"/>
        <v>Governement (District, Wasac) And Water For People</v>
      </c>
      <c r="X556" s="11" t="str">
        <f t="shared" si="969"/>
        <v>Spring</v>
      </c>
      <c r="Y556" s="11">
        <f t="shared" si="970"/>
        <v>2</v>
      </c>
      <c r="Z556" s="11">
        <f t="shared" si="971"/>
        <v>1</v>
      </c>
      <c r="AA556" s="11">
        <f t="shared" si="972"/>
        <v>0</v>
      </c>
      <c r="AB556" s="11" t="str">
        <f t="shared" si="973"/>
        <v/>
      </c>
      <c r="AC556" s="11" t="str">
        <f t="shared" si="974"/>
        <v xml:space="preserve"> </v>
      </c>
      <c r="AD556" s="11" t="str">
        <f t="shared" si="975"/>
        <v xml:space="preserve"> </v>
      </c>
      <c r="AE556" s="11" t="str">
        <f t="shared" si="976"/>
        <v xml:space="preserve"> </v>
      </c>
      <c r="AF556" s="11">
        <f t="shared" si="977"/>
        <v>4</v>
      </c>
      <c r="AG556" s="12">
        <f t="shared" si="1028"/>
        <v>432000</v>
      </c>
      <c r="AH556" s="12">
        <f t="shared" si="1029"/>
        <v>714.04958677685954</v>
      </c>
      <c r="AI556" s="11">
        <f t="shared" si="1030"/>
        <v>1</v>
      </c>
      <c r="AJ556" s="11">
        <f t="shared" si="978"/>
        <v>0</v>
      </c>
      <c r="AK556" s="11" t="str">
        <f t="shared" si="979"/>
        <v xml:space="preserve"> </v>
      </c>
      <c r="AL556" s="11" t="str">
        <f t="shared" si="980"/>
        <v xml:space="preserve"> </v>
      </c>
      <c r="AM556" s="11" t="str">
        <f t="shared" si="981"/>
        <v xml:space="preserve"> </v>
      </c>
      <c r="AN556" s="11" t="str">
        <f t="shared" si="982"/>
        <v xml:space="preserve"> </v>
      </c>
      <c r="AO556" s="11">
        <f t="shared" si="983"/>
        <v>0</v>
      </c>
      <c r="AP556" s="11" t="str">
        <f t="shared" si="984"/>
        <v xml:space="preserve"> </v>
      </c>
      <c r="AQ556" s="11" t="str">
        <f t="shared" si="985"/>
        <v xml:space="preserve"> </v>
      </c>
      <c r="AR556" s="11" t="str">
        <f t="shared" si="986"/>
        <v xml:space="preserve"> </v>
      </c>
      <c r="AS556" s="11">
        <f t="shared" si="987"/>
        <v>0</v>
      </c>
      <c r="AT556" s="11" t="str">
        <f t="shared" si="988"/>
        <v xml:space="preserve"> </v>
      </c>
      <c r="AU556" s="11" t="str">
        <f t="shared" si="989"/>
        <v/>
      </c>
      <c r="AV556" s="11" t="str">
        <f t="shared" si="990"/>
        <v xml:space="preserve"> </v>
      </c>
      <c r="AW556" s="11" t="str">
        <f t="shared" si="991"/>
        <v xml:space="preserve"> </v>
      </c>
      <c r="AX556" s="11">
        <f t="shared" si="992"/>
        <v>0</v>
      </c>
      <c r="AY556" s="11" t="str">
        <f t="shared" si="993"/>
        <v xml:space="preserve"> </v>
      </c>
      <c r="AZ556" s="11" t="str">
        <f t="shared" si="994"/>
        <v xml:space="preserve"> </v>
      </c>
      <c r="BA556" s="11" t="str">
        <f t="shared" si="995"/>
        <v xml:space="preserve"> </v>
      </c>
      <c r="BB556" s="11" t="str">
        <f t="shared" si="996"/>
        <v xml:space="preserve"> </v>
      </c>
      <c r="BC556" s="11">
        <f t="shared" si="997"/>
        <v>0</v>
      </c>
      <c r="BD556" s="11" t="str">
        <f t="shared" si="998"/>
        <v xml:space="preserve"> </v>
      </c>
      <c r="BE556" s="11" t="str">
        <f t="shared" si="999"/>
        <v xml:space="preserve"> </v>
      </c>
      <c r="BF556" s="11" t="str">
        <f t="shared" si="1000"/>
        <v xml:space="preserve"> </v>
      </c>
      <c r="BG556" s="11" t="str">
        <f t="shared" si="1021"/>
        <v xml:space="preserve"> </v>
      </c>
      <c r="BH556" s="11" t="str">
        <f t="shared" si="1001"/>
        <v xml:space="preserve"> </v>
      </c>
      <c r="BI556" s="11" t="str">
        <f t="shared" si="1002"/>
        <v xml:space="preserve"> </v>
      </c>
      <c r="BJ556" s="11">
        <f t="shared" si="1003"/>
        <v>0</v>
      </c>
      <c r="BK556" s="11" t="str">
        <f t="shared" si="1004"/>
        <v/>
      </c>
      <c r="BL556" s="11" t="str">
        <f t="shared" si="1005"/>
        <v xml:space="preserve"> </v>
      </c>
      <c r="BM556" s="11" t="str">
        <f t="shared" si="1006"/>
        <v xml:space="preserve"> </v>
      </c>
      <c r="BN556" s="11" t="str">
        <f t="shared" si="1007"/>
        <v xml:space="preserve"> </v>
      </c>
      <c r="BO556" s="11" t="str">
        <f t="shared" si="1008"/>
        <v xml:space="preserve"> </v>
      </c>
      <c r="BP556" s="11" t="str">
        <f t="shared" si="1009"/>
        <v xml:space="preserve"> </v>
      </c>
      <c r="BQ556" s="11" t="str">
        <f t="shared" si="1010"/>
        <v>0</v>
      </c>
      <c r="BR556" s="25">
        <f t="shared" si="1011"/>
        <v>0</v>
      </c>
      <c r="BS556" s="11" t="str">
        <f t="shared" si="1012"/>
        <v>Not Present</v>
      </c>
      <c r="BT556" s="11" t="str">
        <f t="shared" si="1013"/>
        <v>0</v>
      </c>
      <c r="BU556" s="12">
        <f t="shared" si="1031"/>
        <v>1</v>
      </c>
      <c r="BV556" s="12">
        <f t="shared" si="1032"/>
        <v>0</v>
      </c>
      <c r="BW556" s="12">
        <f t="shared" si="1022"/>
        <v>1</v>
      </c>
      <c r="BX556" s="12">
        <f t="shared" si="1033"/>
        <v>1</v>
      </c>
      <c r="BY556" s="11">
        <f t="shared" si="1034"/>
        <v>1</v>
      </c>
      <c r="BZ556" s="11">
        <f t="shared" si="1014"/>
        <v>1</v>
      </c>
      <c r="CA556" s="11">
        <f t="shared" si="1015"/>
        <v>2</v>
      </c>
      <c r="CB556" s="11">
        <f t="shared" si="1016"/>
        <v>2017</v>
      </c>
      <c r="CC556" s="11">
        <f t="shared" si="1017"/>
        <v>3</v>
      </c>
      <c r="CD556" s="11" t="str">
        <f t="shared" si="1018"/>
        <v>No</v>
      </c>
      <c r="CE556" s="11">
        <f t="shared" si="1035"/>
        <v>0</v>
      </c>
      <c r="CF556" s="11">
        <f t="shared" si="1036"/>
        <v>0</v>
      </c>
      <c r="CG556" s="11">
        <f t="shared" si="1037"/>
        <v>1</v>
      </c>
      <c r="CH556" s="11">
        <f t="shared" si="1038"/>
        <v>0</v>
      </c>
      <c r="CI556" s="11">
        <f t="shared" si="1019"/>
        <v>0</v>
      </c>
      <c r="CJ556" s="11">
        <f t="shared" si="1020"/>
        <v>3</v>
      </c>
    </row>
    <row r="557" spans="1:88" x14ac:dyDescent="0.3">
      <c r="A557" s="11">
        <f t="shared" si="951"/>
        <v>2017</v>
      </c>
      <c r="B557" s="11" t="str">
        <f t="shared" si="952"/>
        <v>02-01-2015 05:57:43 CET</v>
      </c>
      <c r="C557" s="11" t="str">
        <f t="shared" si="953"/>
        <v>Rwanda</v>
      </c>
      <c r="D557" s="11" t="str">
        <f t="shared" si="954"/>
        <v>Rulindo</v>
      </c>
      <c r="E557" s="11" t="str">
        <f t="shared" si="955"/>
        <v>Cyungo</v>
      </c>
      <c r="F557" s="11" t="str">
        <f t="shared" si="956"/>
        <v>Rwili</v>
      </c>
      <c r="G557" s="11" t="str">
        <f t="shared" si="957"/>
        <v>Karambi</v>
      </c>
      <c r="H557" s="11" t="str">
        <f t="shared" si="958"/>
        <v/>
      </c>
      <c r="I557" s="11" t="str">
        <f t="shared" si="959"/>
        <v/>
      </c>
      <c r="J557" s="11" t="str">
        <f t="shared" si="960"/>
        <v>Nyamagana</v>
      </c>
      <c r="K557" s="11">
        <f t="shared" si="961"/>
        <v>50</v>
      </c>
      <c r="L557" s="11">
        <f t="shared" si="1023"/>
        <v>20456</v>
      </c>
      <c r="M557" s="11">
        <f t="shared" si="1024"/>
        <v>36</v>
      </c>
      <c r="N557" s="11">
        <f t="shared" si="1025"/>
        <v>568.22222222222217</v>
      </c>
      <c r="O557" s="11">
        <f t="shared" si="962"/>
        <v>5</v>
      </c>
      <c r="P557" s="11">
        <f t="shared" si="963"/>
        <v>45</v>
      </c>
      <c r="Q557" s="13">
        <f t="shared" si="1026"/>
        <v>0.1</v>
      </c>
      <c r="R557" s="11">
        <f t="shared" si="1027"/>
        <v>0</v>
      </c>
      <c r="S557" s="11">
        <f t="shared" si="964"/>
        <v>0</v>
      </c>
      <c r="T557" s="11">
        <f t="shared" si="965"/>
        <v>1</v>
      </c>
      <c r="U557" s="11" t="str">
        <f t="shared" si="966"/>
        <v>Piped Network -- Gravity Only</v>
      </c>
      <c r="V557" s="11">
        <f t="shared" si="967"/>
        <v>2011</v>
      </c>
      <c r="W557" s="11" t="str">
        <f t="shared" si="968"/>
        <v>Government And African Development Bank</v>
      </c>
      <c r="X557" s="11" t="str">
        <f t="shared" si="969"/>
        <v>Spring</v>
      </c>
      <c r="Y557" s="11">
        <f t="shared" si="970"/>
        <v>2</v>
      </c>
      <c r="Z557" s="11">
        <f t="shared" si="971"/>
        <v>1</v>
      </c>
      <c r="AA557" s="11">
        <f t="shared" si="972"/>
        <v>1</v>
      </c>
      <c r="AB557" s="11" t="str">
        <f t="shared" si="973"/>
        <v>"Springbox" --Intake Structure At A Spring</v>
      </c>
      <c r="AC557" s="11">
        <f t="shared" si="974"/>
        <v>1</v>
      </c>
      <c r="AD557" s="11">
        <f t="shared" si="975"/>
        <v>2015</v>
      </c>
      <c r="AE557" s="11">
        <f t="shared" si="976"/>
        <v>1</v>
      </c>
      <c r="AF557" s="11">
        <f t="shared" si="977"/>
        <v>5</v>
      </c>
      <c r="AG557" s="12">
        <f t="shared" si="1028"/>
        <v>345600</v>
      </c>
      <c r="AH557" s="12">
        <f t="shared" si="1029"/>
        <v>13824</v>
      </c>
      <c r="AI557" s="11">
        <f t="shared" si="1030"/>
        <v>1</v>
      </c>
      <c r="AJ557" s="11">
        <f t="shared" si="978"/>
        <v>1</v>
      </c>
      <c r="AK557" s="11">
        <f t="shared" si="979"/>
        <v>2</v>
      </c>
      <c r="AL557" s="11">
        <f t="shared" si="980"/>
        <v>2015</v>
      </c>
      <c r="AM557" s="11">
        <f t="shared" si="981"/>
        <v>1</v>
      </c>
      <c r="AN557" s="11">
        <f t="shared" si="982"/>
        <v>2100</v>
      </c>
      <c r="AO557" s="11">
        <f t="shared" si="983"/>
        <v>1</v>
      </c>
      <c r="AP557" s="11">
        <f t="shared" si="984"/>
        <v>11</v>
      </c>
      <c r="AQ557" s="11">
        <f t="shared" si="985"/>
        <v>2011</v>
      </c>
      <c r="AR557" s="11">
        <f t="shared" si="986"/>
        <v>1</v>
      </c>
      <c r="AS557" s="11">
        <f t="shared" si="987"/>
        <v>1</v>
      </c>
      <c r="AT557" s="11">
        <f t="shared" si="988"/>
        <v>15</v>
      </c>
      <c r="AU557" s="11" t="str">
        <f t="shared" si="989"/>
        <v>Pressure Break Tank|Distribution Chamber</v>
      </c>
      <c r="AV557" s="11">
        <f t="shared" si="990"/>
        <v>2011</v>
      </c>
      <c r="AW557" s="11">
        <f t="shared" si="991"/>
        <v>1</v>
      </c>
      <c r="AX557" s="11">
        <f t="shared" si="992"/>
        <v>1</v>
      </c>
      <c r="AY557" s="11">
        <f t="shared" si="993"/>
        <v>3</v>
      </c>
      <c r="AZ557" s="11">
        <f t="shared" si="994"/>
        <v>2011</v>
      </c>
      <c r="BA557" s="11">
        <f t="shared" si="995"/>
        <v>2</v>
      </c>
      <c r="BB557" s="11">
        <f t="shared" si="996"/>
        <v>37000</v>
      </c>
      <c r="BC557" s="11">
        <f t="shared" si="997"/>
        <v>0</v>
      </c>
      <c r="BD557" s="11" t="str">
        <f t="shared" si="998"/>
        <v xml:space="preserve"> </v>
      </c>
      <c r="BE557" s="11" t="str">
        <f t="shared" si="999"/>
        <v xml:space="preserve"> </v>
      </c>
      <c r="BF557" s="11" t="str">
        <f t="shared" si="1000"/>
        <v xml:space="preserve"> </v>
      </c>
      <c r="BG557" s="11" t="str">
        <f t="shared" si="1021"/>
        <v xml:space="preserve"> </v>
      </c>
      <c r="BH557" s="11" t="str">
        <f t="shared" si="1001"/>
        <v xml:space="preserve"> </v>
      </c>
      <c r="BI557" s="11" t="str">
        <f t="shared" si="1002"/>
        <v xml:space="preserve"> </v>
      </c>
      <c r="BJ557" s="11">
        <f t="shared" si="1003"/>
        <v>0</v>
      </c>
      <c r="BK557" s="11" t="str">
        <f t="shared" si="1004"/>
        <v/>
      </c>
      <c r="BL557" s="11" t="str">
        <f t="shared" si="1005"/>
        <v xml:space="preserve"> </v>
      </c>
      <c r="BM557" s="11" t="str">
        <f t="shared" si="1006"/>
        <v xml:space="preserve"> </v>
      </c>
      <c r="BN557" s="11" t="str">
        <f t="shared" si="1007"/>
        <v xml:space="preserve"> </v>
      </c>
      <c r="BO557" s="11" t="str">
        <f t="shared" si="1008"/>
        <v xml:space="preserve"> </v>
      </c>
      <c r="BP557" s="11" t="str">
        <f t="shared" si="1009"/>
        <v xml:space="preserve"> </v>
      </c>
      <c r="BQ557" s="11" t="str">
        <f t="shared" si="1010"/>
        <v>0</v>
      </c>
      <c r="BR557" s="25">
        <f t="shared" si="1011"/>
        <v>0</v>
      </c>
      <c r="BS557" s="11" t="str">
        <f t="shared" si="1012"/>
        <v>Not Present</v>
      </c>
      <c r="BT557" s="11" t="str">
        <f t="shared" si="1013"/>
        <v>0</v>
      </c>
      <c r="BU557" s="12">
        <f t="shared" si="1031"/>
        <v>1</v>
      </c>
      <c r="BV557" s="12">
        <f t="shared" si="1032"/>
        <v>0</v>
      </c>
      <c r="BW557" s="12">
        <f t="shared" si="1022"/>
        <v>1</v>
      </c>
      <c r="BX557" s="12">
        <f t="shared" si="1033"/>
        <v>1</v>
      </c>
      <c r="BY557" s="11">
        <f t="shared" si="1034"/>
        <v>1</v>
      </c>
      <c r="BZ557" s="11">
        <f t="shared" si="1014"/>
        <v>1</v>
      </c>
      <c r="CA557" s="11">
        <f t="shared" si="1015"/>
        <v>29</v>
      </c>
      <c r="CB557" s="11">
        <f t="shared" si="1016"/>
        <v>2011</v>
      </c>
      <c r="CC557" s="11">
        <f t="shared" si="1017"/>
        <v>2</v>
      </c>
      <c r="CD557" s="11" t="str">
        <f t="shared" si="1018"/>
        <v>Yes</v>
      </c>
      <c r="CE557" s="11">
        <f t="shared" si="1035"/>
        <v>10</v>
      </c>
      <c r="CF557" s="11">
        <f t="shared" si="1036"/>
        <v>30</v>
      </c>
      <c r="CG557" s="11">
        <f t="shared" si="1037"/>
        <v>0</v>
      </c>
      <c r="CH557" s="11">
        <f t="shared" si="1038"/>
        <v>300</v>
      </c>
      <c r="CI557" s="11">
        <f t="shared" si="1019"/>
        <v>0</v>
      </c>
      <c r="CJ557" s="11">
        <f t="shared" si="1020"/>
        <v>2</v>
      </c>
    </row>
    <row r="558" spans="1:88" x14ac:dyDescent="0.3">
      <c r="A558" s="11">
        <f t="shared" si="951"/>
        <v>2017</v>
      </c>
      <c r="B558" s="11" t="str">
        <f t="shared" si="952"/>
        <v>24-03-2017 11:58:50 CET</v>
      </c>
      <c r="C558" s="11" t="str">
        <f t="shared" si="953"/>
        <v>Rwanda</v>
      </c>
      <c r="D558" s="11" t="str">
        <f t="shared" si="954"/>
        <v>Rulindo</v>
      </c>
      <c r="E558" s="11" t="str">
        <f t="shared" si="955"/>
        <v>Masoro</v>
      </c>
      <c r="F558" s="11" t="str">
        <f t="shared" si="956"/>
        <v>Shengampuri</v>
      </c>
      <c r="G558" s="11" t="str">
        <f t="shared" si="957"/>
        <v>Agasharu</v>
      </c>
      <c r="H558" s="11" t="str">
        <f t="shared" si="958"/>
        <v/>
      </c>
      <c r="I558" s="11" t="str">
        <f t="shared" si="959"/>
        <v/>
      </c>
      <c r="J558" s="11" t="str">
        <f t="shared" si="960"/>
        <v xml:space="preserve"> </v>
      </c>
      <c r="K558" s="11">
        <f t="shared" si="961"/>
        <v>130</v>
      </c>
      <c r="L558" s="11">
        <f t="shared" si="1023"/>
        <v>6740</v>
      </c>
      <c r="M558" s="11">
        <f t="shared" si="1024"/>
        <v>31</v>
      </c>
      <c r="N558" s="11">
        <f t="shared" si="1025"/>
        <v>217.41935483870967</v>
      </c>
      <c r="O558" s="11">
        <f t="shared" si="962"/>
        <v>130</v>
      </c>
      <c r="P558" s="11" t="str">
        <f t="shared" si="963"/>
        <v xml:space="preserve"> </v>
      </c>
      <c r="Q558" s="13">
        <f t="shared" si="1026"/>
        <v>1</v>
      </c>
      <c r="R558" s="11">
        <f t="shared" si="1027"/>
        <v>1</v>
      </c>
      <c r="S558" s="11">
        <f t="shared" si="964"/>
        <v>1</v>
      </c>
      <c r="T558" s="11">
        <f t="shared" si="965"/>
        <v>1</v>
      </c>
      <c r="U558" s="11" t="str">
        <f t="shared" si="966"/>
        <v>Piped Network With Pump</v>
      </c>
      <c r="V558" s="11">
        <f t="shared" si="967"/>
        <v>1998</v>
      </c>
      <c r="W558" s="11" t="str">
        <f t="shared" si="968"/>
        <v>Governement (District, Wasac) And Water For People</v>
      </c>
      <c r="X558" s="11" t="str">
        <f t="shared" si="969"/>
        <v>Spring</v>
      </c>
      <c r="Y558" s="11">
        <f t="shared" si="970"/>
        <v>2</v>
      </c>
      <c r="Z558" s="11">
        <f t="shared" si="971"/>
        <v>1</v>
      </c>
      <c r="AA558" s="11">
        <f t="shared" si="972"/>
        <v>1</v>
      </c>
      <c r="AB558" s="11" t="str">
        <f t="shared" si="973"/>
        <v>"Springbox" --Intake Structure At A Spring</v>
      </c>
      <c r="AC558" s="11">
        <f t="shared" si="974"/>
        <v>1</v>
      </c>
      <c r="AD558" s="11">
        <f t="shared" si="975"/>
        <v>2016</v>
      </c>
      <c r="AE558" s="11">
        <f t="shared" si="976"/>
        <v>1</v>
      </c>
      <c r="AF558" s="11">
        <f t="shared" si="977"/>
        <v>20</v>
      </c>
      <c r="AG558" s="12">
        <f t="shared" si="1028"/>
        <v>86400</v>
      </c>
      <c r="AH558" s="12">
        <f t="shared" si="1029"/>
        <v>132.92307692307693</v>
      </c>
      <c r="AI558" s="11">
        <f t="shared" si="1030"/>
        <v>1</v>
      </c>
      <c r="AJ558" s="11">
        <f t="shared" si="978"/>
        <v>1</v>
      </c>
      <c r="AK558" s="11">
        <f t="shared" si="979"/>
        <v>2</v>
      </c>
      <c r="AL558" s="11">
        <f t="shared" si="980"/>
        <v>2016</v>
      </c>
      <c r="AM558" s="11">
        <f t="shared" si="981"/>
        <v>1</v>
      </c>
      <c r="AN558" s="11">
        <f t="shared" si="982"/>
        <v>5000</v>
      </c>
      <c r="AO558" s="11">
        <f t="shared" si="983"/>
        <v>1</v>
      </c>
      <c r="AP558" s="11">
        <f t="shared" si="984"/>
        <v>15</v>
      </c>
      <c r="AQ558" s="11">
        <f t="shared" si="985"/>
        <v>2016</v>
      </c>
      <c r="AR558" s="11">
        <f t="shared" si="986"/>
        <v>1</v>
      </c>
      <c r="AS558" s="11">
        <f t="shared" si="987"/>
        <v>0</v>
      </c>
      <c r="AT558" s="11" t="str">
        <f t="shared" si="988"/>
        <v xml:space="preserve"> </v>
      </c>
      <c r="AU558" s="11" t="str">
        <f t="shared" si="989"/>
        <v/>
      </c>
      <c r="AV558" s="11" t="str">
        <f t="shared" si="990"/>
        <v xml:space="preserve"> </v>
      </c>
      <c r="AW558" s="11" t="str">
        <f t="shared" si="991"/>
        <v xml:space="preserve"> </v>
      </c>
      <c r="AX558" s="11">
        <f t="shared" si="992"/>
        <v>1</v>
      </c>
      <c r="AY558" s="11">
        <f t="shared" si="993"/>
        <v>2</v>
      </c>
      <c r="AZ558" s="11">
        <f t="shared" si="994"/>
        <v>2016</v>
      </c>
      <c r="BA558" s="11">
        <f t="shared" si="995"/>
        <v>1</v>
      </c>
      <c r="BB558" s="11">
        <f t="shared" si="996"/>
        <v>5000</v>
      </c>
      <c r="BC558" s="11">
        <f t="shared" si="997"/>
        <v>1</v>
      </c>
      <c r="BD558" s="11">
        <f t="shared" si="998"/>
        <v>1</v>
      </c>
      <c r="BE558" s="11">
        <f t="shared" si="999"/>
        <v>2016</v>
      </c>
      <c r="BF558" s="11">
        <f t="shared" si="1000"/>
        <v>1</v>
      </c>
      <c r="BG558" s="11">
        <f t="shared" si="1021"/>
        <v>1</v>
      </c>
      <c r="BH558" s="11">
        <f t="shared" si="1001"/>
        <v>2016</v>
      </c>
      <c r="BI558" s="11">
        <f t="shared" si="1002"/>
        <v>1</v>
      </c>
      <c r="BJ558" s="11">
        <f t="shared" si="1003"/>
        <v>0</v>
      </c>
      <c r="BK558" s="11" t="str">
        <f t="shared" si="1004"/>
        <v/>
      </c>
      <c r="BL558" s="11" t="str">
        <f t="shared" si="1005"/>
        <v xml:space="preserve"> </v>
      </c>
      <c r="BM558" s="11" t="str">
        <f t="shared" si="1006"/>
        <v xml:space="preserve"> </v>
      </c>
      <c r="BN558" s="11" t="str">
        <f t="shared" si="1007"/>
        <v xml:space="preserve"> </v>
      </c>
      <c r="BO558" s="11" t="str">
        <f t="shared" si="1008"/>
        <v xml:space="preserve"> </v>
      </c>
      <c r="BP558" s="11" t="str">
        <f t="shared" si="1009"/>
        <v xml:space="preserve"> </v>
      </c>
      <c r="BQ558" s="11" t="str">
        <f t="shared" si="1010"/>
        <v>0</v>
      </c>
      <c r="BR558" s="25">
        <f t="shared" si="1011"/>
        <v>0</v>
      </c>
      <c r="BS558" s="11" t="str">
        <f t="shared" si="1012"/>
        <v>Not Present</v>
      </c>
      <c r="BT558" s="11" t="str">
        <f t="shared" si="1013"/>
        <v>0</v>
      </c>
      <c r="BU558" s="12">
        <f t="shared" si="1031"/>
        <v>1</v>
      </c>
      <c r="BV558" s="12">
        <f t="shared" si="1032"/>
        <v>0</v>
      </c>
      <c r="BW558" s="12">
        <f t="shared" si="1022"/>
        <v>1</v>
      </c>
      <c r="BX558" s="12">
        <f t="shared" si="1033"/>
        <v>1</v>
      </c>
      <c r="BY558" s="11">
        <f t="shared" si="1034"/>
        <v>1</v>
      </c>
      <c r="BZ558" s="11">
        <f t="shared" si="1014"/>
        <v>1</v>
      </c>
      <c r="CA558" s="11">
        <f t="shared" si="1015"/>
        <v>2</v>
      </c>
      <c r="CB558" s="11">
        <f t="shared" si="1016"/>
        <v>2016</v>
      </c>
      <c r="CC558" s="11">
        <f t="shared" si="1017"/>
        <v>1</v>
      </c>
      <c r="CD558" s="11" t="str">
        <f t="shared" si="1018"/>
        <v>No</v>
      </c>
      <c r="CE558" s="11">
        <f t="shared" si="1035"/>
        <v>0</v>
      </c>
      <c r="CF558" s="11">
        <f t="shared" si="1036"/>
        <v>0</v>
      </c>
      <c r="CG558" s="11">
        <f t="shared" si="1037"/>
        <v>1</v>
      </c>
      <c r="CH558" s="11">
        <f t="shared" si="1038"/>
        <v>0</v>
      </c>
      <c r="CI558" s="11">
        <f t="shared" si="1019"/>
        <v>1</v>
      </c>
      <c r="CJ558" s="11">
        <f t="shared" si="1020"/>
        <v>1</v>
      </c>
    </row>
    <row r="559" spans="1:88" x14ac:dyDescent="0.3">
      <c r="A559" s="11">
        <f t="shared" si="951"/>
        <v>2017</v>
      </c>
      <c r="B559" s="11" t="str">
        <f t="shared" si="952"/>
        <v>21-03-2017 13:56:52 CET</v>
      </c>
      <c r="C559" s="11" t="str">
        <f t="shared" si="953"/>
        <v>Rwanda</v>
      </c>
      <c r="D559" s="11" t="str">
        <f t="shared" si="954"/>
        <v>Rulindo</v>
      </c>
      <c r="E559" s="11" t="str">
        <f t="shared" si="955"/>
        <v>Rukozo</v>
      </c>
      <c r="F559" s="11" t="str">
        <f t="shared" si="956"/>
        <v>Buraro</v>
      </c>
      <c r="G559" s="11" t="str">
        <f t="shared" si="957"/>
        <v>Kabingo</v>
      </c>
      <c r="H559" s="11" t="str">
        <f t="shared" si="958"/>
        <v/>
      </c>
      <c r="I559" s="11" t="str">
        <f t="shared" si="959"/>
        <v/>
      </c>
      <c r="J559" s="11" t="str">
        <f t="shared" si="960"/>
        <v>Kabonanyoni</v>
      </c>
      <c r="K559" s="11">
        <f t="shared" si="961"/>
        <v>35</v>
      </c>
      <c r="L559" s="11">
        <f t="shared" si="1023"/>
        <v>7894</v>
      </c>
      <c r="M559" s="11">
        <f t="shared" si="1024"/>
        <v>30</v>
      </c>
      <c r="N559" s="11">
        <f t="shared" si="1025"/>
        <v>263.13333333333333</v>
      </c>
      <c r="O559" s="11">
        <f t="shared" si="962"/>
        <v>35</v>
      </c>
      <c r="P559" s="11" t="str">
        <f t="shared" si="963"/>
        <v xml:space="preserve"> </v>
      </c>
      <c r="Q559" s="13">
        <f t="shared" si="1026"/>
        <v>1</v>
      </c>
      <c r="R559" s="11">
        <f t="shared" si="1027"/>
        <v>1</v>
      </c>
      <c r="S559" s="11">
        <f t="shared" si="964"/>
        <v>1</v>
      </c>
      <c r="T559" s="11">
        <f t="shared" si="965"/>
        <v>1</v>
      </c>
      <c r="U559" s="11" t="str">
        <f t="shared" si="966"/>
        <v>Piped Network With Pump</v>
      </c>
      <c r="V559" s="11">
        <f t="shared" si="967"/>
        <v>2015</v>
      </c>
      <c r="W559" s="11" t="str">
        <f t="shared" si="968"/>
        <v>Governement (District, Wasac) And Water For People</v>
      </c>
      <c r="X559" s="11" t="str">
        <f t="shared" si="969"/>
        <v>Spring</v>
      </c>
      <c r="Y559" s="11">
        <f t="shared" si="970"/>
        <v>5</v>
      </c>
      <c r="Z559" s="11">
        <f t="shared" si="971"/>
        <v>1</v>
      </c>
      <c r="AA559" s="11">
        <f t="shared" si="972"/>
        <v>1</v>
      </c>
      <c r="AB559" s="11" t="str">
        <f t="shared" si="973"/>
        <v>"Springbox" --Intake Structure At A Spring</v>
      </c>
      <c r="AC559" s="11">
        <f t="shared" si="974"/>
        <v>5</v>
      </c>
      <c r="AD559" s="11">
        <f t="shared" si="975"/>
        <v>2015</v>
      </c>
      <c r="AE559" s="11">
        <f t="shared" si="976"/>
        <v>1</v>
      </c>
      <c r="AF559" s="11">
        <f t="shared" si="977"/>
        <v>15</v>
      </c>
      <c r="AG559" s="12">
        <f t="shared" si="1028"/>
        <v>115200</v>
      </c>
      <c r="AH559" s="12">
        <f t="shared" si="1029"/>
        <v>658.28571428571433</v>
      </c>
      <c r="AI559" s="11">
        <f t="shared" si="1030"/>
        <v>1</v>
      </c>
      <c r="AJ559" s="11">
        <f t="shared" si="978"/>
        <v>1</v>
      </c>
      <c r="AK559" s="11">
        <f t="shared" si="979"/>
        <v>1</v>
      </c>
      <c r="AL559" s="11">
        <f t="shared" si="980"/>
        <v>2015</v>
      </c>
      <c r="AM559" s="11">
        <f t="shared" si="981"/>
        <v>1</v>
      </c>
      <c r="AN559" s="11">
        <f t="shared" si="982"/>
        <v>720</v>
      </c>
      <c r="AO559" s="11">
        <f t="shared" si="983"/>
        <v>1</v>
      </c>
      <c r="AP559" s="11">
        <f t="shared" si="984"/>
        <v>19</v>
      </c>
      <c r="AQ559" s="11">
        <f t="shared" si="985"/>
        <v>2015</v>
      </c>
      <c r="AR559" s="11">
        <f t="shared" si="986"/>
        <v>1</v>
      </c>
      <c r="AS559" s="11">
        <f t="shared" si="987"/>
        <v>1</v>
      </c>
      <c r="AT559" s="11">
        <f t="shared" si="988"/>
        <v>10</v>
      </c>
      <c r="AU559" s="11" t="str">
        <f t="shared" si="989"/>
        <v>Pressure Break Tank|Distribution Chamber|Null</v>
      </c>
      <c r="AV559" s="11">
        <f t="shared" si="990"/>
        <v>2015</v>
      </c>
      <c r="AW559" s="11">
        <f t="shared" si="991"/>
        <v>2</v>
      </c>
      <c r="AX559" s="11">
        <f t="shared" si="992"/>
        <v>1</v>
      </c>
      <c r="AY559" s="11">
        <f t="shared" si="993"/>
        <v>1</v>
      </c>
      <c r="AZ559" s="11">
        <f t="shared" si="994"/>
        <v>2015</v>
      </c>
      <c r="BA559" s="11">
        <f t="shared" si="995"/>
        <v>1</v>
      </c>
      <c r="BB559" s="11">
        <f t="shared" si="996"/>
        <v>720</v>
      </c>
      <c r="BC559" s="11">
        <f t="shared" si="997"/>
        <v>1</v>
      </c>
      <c r="BD559" s="11">
        <f t="shared" si="998"/>
        <v>2</v>
      </c>
      <c r="BE559" s="11">
        <f t="shared" si="999"/>
        <v>2016</v>
      </c>
      <c r="BF559" s="11">
        <f t="shared" si="1000"/>
        <v>1</v>
      </c>
      <c r="BG559" s="11">
        <f t="shared" si="1021"/>
        <v>1</v>
      </c>
      <c r="BH559" s="11">
        <f t="shared" si="1001"/>
        <v>2016</v>
      </c>
      <c r="BI559" s="11">
        <f t="shared" si="1002"/>
        <v>1</v>
      </c>
      <c r="BJ559" s="11">
        <f t="shared" si="1003"/>
        <v>0</v>
      </c>
      <c r="BK559" s="11" t="str">
        <f t="shared" si="1004"/>
        <v/>
      </c>
      <c r="BL559" s="11" t="str">
        <f t="shared" si="1005"/>
        <v xml:space="preserve"> </v>
      </c>
      <c r="BM559" s="11" t="str">
        <f t="shared" si="1006"/>
        <v xml:space="preserve"> </v>
      </c>
      <c r="BN559" s="11" t="str">
        <f t="shared" si="1007"/>
        <v xml:space="preserve"> </v>
      </c>
      <c r="BO559" s="11" t="str">
        <f t="shared" si="1008"/>
        <v xml:space="preserve"> </v>
      </c>
      <c r="BP559" s="11" t="str">
        <f t="shared" si="1009"/>
        <v xml:space="preserve"> </v>
      </c>
      <c r="BQ559" s="11" t="str">
        <f t="shared" si="1010"/>
        <v>0</v>
      </c>
      <c r="BR559" s="25">
        <f t="shared" si="1011"/>
        <v>0</v>
      </c>
      <c r="BS559" s="11" t="str">
        <f t="shared" si="1012"/>
        <v>Not Present</v>
      </c>
      <c r="BT559" s="11" t="str">
        <f t="shared" si="1013"/>
        <v>0</v>
      </c>
      <c r="BU559" s="12">
        <f t="shared" si="1031"/>
        <v>1</v>
      </c>
      <c r="BV559" s="12">
        <f t="shared" si="1032"/>
        <v>0</v>
      </c>
      <c r="BW559" s="12">
        <f t="shared" si="1022"/>
        <v>1</v>
      </c>
      <c r="BX559" s="12">
        <f t="shared" si="1033"/>
        <v>1</v>
      </c>
      <c r="BY559" s="11">
        <f t="shared" si="1034"/>
        <v>1</v>
      </c>
      <c r="BZ559" s="11">
        <f t="shared" si="1014"/>
        <v>1</v>
      </c>
      <c r="CA559" s="11">
        <f t="shared" si="1015"/>
        <v>31</v>
      </c>
      <c r="CB559" s="11">
        <f t="shared" si="1016"/>
        <v>2015</v>
      </c>
      <c r="CC559" s="11">
        <f t="shared" si="1017"/>
        <v>1</v>
      </c>
      <c r="CD559" s="11" t="str">
        <f t="shared" si="1018"/>
        <v>No</v>
      </c>
      <c r="CE559" s="11">
        <f t="shared" si="1035"/>
        <v>0</v>
      </c>
      <c r="CF559" s="11">
        <f t="shared" si="1036"/>
        <v>0</v>
      </c>
      <c r="CG559" s="11">
        <f t="shared" si="1037"/>
        <v>1</v>
      </c>
      <c r="CH559" s="11">
        <f t="shared" si="1038"/>
        <v>0</v>
      </c>
      <c r="CI559" s="11">
        <f t="shared" si="1019"/>
        <v>1</v>
      </c>
      <c r="CJ559" s="11">
        <f t="shared" si="1020"/>
        <v>1</v>
      </c>
    </row>
    <row r="560" spans="1:88" x14ac:dyDescent="0.3">
      <c r="A560" s="11">
        <f t="shared" si="951"/>
        <v>2017</v>
      </c>
      <c r="B560" s="11" t="str">
        <f t="shared" si="952"/>
        <v>03-01-2015 04:52:44 CET</v>
      </c>
      <c r="C560" s="11" t="str">
        <f t="shared" si="953"/>
        <v>Rwanda</v>
      </c>
      <c r="D560" s="11" t="str">
        <f t="shared" si="954"/>
        <v>Rulindo</v>
      </c>
      <c r="E560" s="11" t="str">
        <f t="shared" si="955"/>
        <v>Rukozo</v>
      </c>
      <c r="F560" s="11" t="str">
        <f t="shared" si="956"/>
        <v>Mbuye</v>
      </c>
      <c r="G560" s="11" t="str">
        <f t="shared" si="957"/>
        <v>Mujebe</v>
      </c>
      <c r="H560" s="11" t="str">
        <f t="shared" si="958"/>
        <v/>
      </c>
      <c r="I560" s="11" t="str">
        <f t="shared" si="959"/>
        <v/>
      </c>
      <c r="J560" s="11" t="str">
        <f t="shared" si="960"/>
        <v>Kabonanyoni</v>
      </c>
      <c r="K560" s="11">
        <f t="shared" si="961"/>
        <v>800</v>
      </c>
      <c r="L560" s="11">
        <f t="shared" si="1023"/>
        <v>7894</v>
      </c>
      <c r="M560" s="11">
        <f t="shared" si="1024"/>
        <v>30</v>
      </c>
      <c r="N560" s="11">
        <f t="shared" si="1025"/>
        <v>263.13333333333333</v>
      </c>
      <c r="O560" s="11">
        <f t="shared" si="962"/>
        <v>800</v>
      </c>
      <c r="P560" s="11" t="str">
        <f t="shared" si="963"/>
        <v xml:space="preserve"> </v>
      </c>
      <c r="Q560" s="13">
        <f t="shared" si="1026"/>
        <v>1</v>
      </c>
      <c r="R560" s="11">
        <f t="shared" si="1027"/>
        <v>1</v>
      </c>
      <c r="S560" s="11">
        <f t="shared" si="964"/>
        <v>1</v>
      </c>
      <c r="T560" s="11">
        <f t="shared" si="965"/>
        <v>1</v>
      </c>
      <c r="U560" s="11" t="str">
        <f t="shared" si="966"/>
        <v>Piped Network With Pump</v>
      </c>
      <c r="V560" s="11">
        <f t="shared" si="967"/>
        <v>2015</v>
      </c>
      <c r="W560" s="11" t="str">
        <f t="shared" si="968"/>
        <v>Governement (District, Wasac) And Water For People</v>
      </c>
      <c r="X560" s="11" t="str">
        <f t="shared" si="969"/>
        <v>Spring</v>
      </c>
      <c r="Y560" s="11">
        <f t="shared" si="970"/>
        <v>5</v>
      </c>
      <c r="Z560" s="11">
        <f t="shared" si="971"/>
        <v>1</v>
      </c>
      <c r="AA560" s="11">
        <f t="shared" si="972"/>
        <v>1</v>
      </c>
      <c r="AB560" s="11" t="str">
        <f t="shared" si="973"/>
        <v>"Springbox" --Intake Structure At A Spring</v>
      </c>
      <c r="AC560" s="11">
        <f t="shared" si="974"/>
        <v>5</v>
      </c>
      <c r="AD560" s="11">
        <f t="shared" si="975"/>
        <v>2015</v>
      </c>
      <c r="AE560" s="11">
        <f t="shared" si="976"/>
        <v>1</v>
      </c>
      <c r="AF560" s="11">
        <f t="shared" si="977"/>
        <v>15</v>
      </c>
      <c r="AG560" s="12">
        <f t="shared" si="1028"/>
        <v>115200</v>
      </c>
      <c r="AH560" s="12">
        <f t="shared" si="1029"/>
        <v>28.8</v>
      </c>
      <c r="AI560" s="11">
        <f t="shared" si="1030"/>
        <v>1</v>
      </c>
      <c r="AJ560" s="11">
        <f t="shared" si="978"/>
        <v>1</v>
      </c>
      <c r="AK560" s="11">
        <f t="shared" si="979"/>
        <v>1</v>
      </c>
      <c r="AL560" s="11">
        <f t="shared" si="980"/>
        <v>2015</v>
      </c>
      <c r="AM560" s="11">
        <f t="shared" si="981"/>
        <v>1</v>
      </c>
      <c r="AN560" s="11">
        <f t="shared" si="982"/>
        <v>720</v>
      </c>
      <c r="AO560" s="11">
        <f t="shared" si="983"/>
        <v>1</v>
      </c>
      <c r="AP560" s="11">
        <f t="shared" si="984"/>
        <v>19</v>
      </c>
      <c r="AQ560" s="11">
        <f t="shared" si="985"/>
        <v>2015</v>
      </c>
      <c r="AR560" s="11">
        <f t="shared" si="986"/>
        <v>1</v>
      </c>
      <c r="AS560" s="11">
        <f t="shared" si="987"/>
        <v>1</v>
      </c>
      <c r="AT560" s="11">
        <f t="shared" si="988"/>
        <v>10</v>
      </c>
      <c r="AU560" s="11" t="str">
        <f t="shared" si="989"/>
        <v>Pressure Break Tank|Distribution Chamber|Null</v>
      </c>
      <c r="AV560" s="11">
        <f t="shared" si="990"/>
        <v>2015</v>
      </c>
      <c r="AW560" s="11">
        <f t="shared" si="991"/>
        <v>1</v>
      </c>
      <c r="AX560" s="11">
        <f t="shared" si="992"/>
        <v>1</v>
      </c>
      <c r="AY560" s="11">
        <f t="shared" si="993"/>
        <v>3</v>
      </c>
      <c r="AZ560" s="11">
        <f t="shared" si="994"/>
        <v>2015</v>
      </c>
      <c r="BA560" s="11">
        <f t="shared" si="995"/>
        <v>1</v>
      </c>
      <c r="BB560" s="11">
        <f t="shared" si="996"/>
        <v>19000</v>
      </c>
      <c r="BC560" s="11">
        <f t="shared" si="997"/>
        <v>1</v>
      </c>
      <c r="BD560" s="11">
        <f t="shared" si="998"/>
        <v>2</v>
      </c>
      <c r="BE560" s="11">
        <f t="shared" si="999"/>
        <v>2016</v>
      </c>
      <c r="BF560" s="11">
        <f t="shared" si="1000"/>
        <v>1</v>
      </c>
      <c r="BG560" s="11">
        <f t="shared" si="1021"/>
        <v>1</v>
      </c>
      <c r="BH560" s="11">
        <f t="shared" si="1001"/>
        <v>2016</v>
      </c>
      <c r="BI560" s="11">
        <f t="shared" si="1002"/>
        <v>1</v>
      </c>
      <c r="BJ560" s="11">
        <f t="shared" si="1003"/>
        <v>0</v>
      </c>
      <c r="BK560" s="11" t="str">
        <f t="shared" si="1004"/>
        <v/>
      </c>
      <c r="BL560" s="11" t="str">
        <f t="shared" si="1005"/>
        <v xml:space="preserve"> </v>
      </c>
      <c r="BM560" s="11" t="str">
        <f t="shared" si="1006"/>
        <v xml:space="preserve"> </v>
      </c>
      <c r="BN560" s="11" t="str">
        <f t="shared" si="1007"/>
        <v xml:space="preserve"> </v>
      </c>
      <c r="BO560" s="11" t="str">
        <f t="shared" si="1008"/>
        <v xml:space="preserve"> </v>
      </c>
      <c r="BP560" s="11" t="str">
        <f t="shared" si="1009"/>
        <v xml:space="preserve"> </v>
      </c>
      <c r="BQ560" s="11" t="str">
        <f t="shared" si="1010"/>
        <v>0</v>
      </c>
      <c r="BR560" s="25">
        <f t="shared" si="1011"/>
        <v>0</v>
      </c>
      <c r="BS560" s="11" t="str">
        <f t="shared" si="1012"/>
        <v>Not Present</v>
      </c>
      <c r="BT560" s="11" t="str">
        <f t="shared" si="1013"/>
        <v>0</v>
      </c>
      <c r="BU560" s="12">
        <f t="shared" si="1031"/>
        <v>1</v>
      </c>
      <c r="BV560" s="12">
        <f t="shared" si="1032"/>
        <v>0</v>
      </c>
      <c r="BW560" s="12">
        <f t="shared" si="1022"/>
        <v>1</v>
      </c>
      <c r="BX560" s="12">
        <f t="shared" si="1033"/>
        <v>1</v>
      </c>
      <c r="BY560" s="11">
        <f t="shared" si="1034"/>
        <v>1</v>
      </c>
      <c r="BZ560" s="11">
        <f t="shared" si="1014"/>
        <v>1</v>
      </c>
      <c r="CA560" s="11">
        <f t="shared" si="1015"/>
        <v>31</v>
      </c>
      <c r="CB560" s="11">
        <f t="shared" si="1016"/>
        <v>2015</v>
      </c>
      <c r="CC560" s="11">
        <f t="shared" si="1017"/>
        <v>1</v>
      </c>
      <c r="CD560" s="11" t="str">
        <f t="shared" si="1018"/>
        <v>No</v>
      </c>
      <c r="CE560" s="11">
        <f t="shared" si="1035"/>
        <v>0</v>
      </c>
      <c r="CF560" s="11">
        <f t="shared" si="1036"/>
        <v>0</v>
      </c>
      <c r="CG560" s="11">
        <f t="shared" si="1037"/>
        <v>1</v>
      </c>
      <c r="CH560" s="11">
        <f t="shared" si="1038"/>
        <v>0</v>
      </c>
      <c r="CI560" s="11">
        <f t="shared" si="1019"/>
        <v>1</v>
      </c>
      <c r="CJ560" s="11">
        <f t="shared" si="1020"/>
        <v>1</v>
      </c>
    </row>
    <row r="561" spans="1:88" x14ac:dyDescent="0.3">
      <c r="A561" s="11">
        <f t="shared" si="951"/>
        <v>2017</v>
      </c>
      <c r="B561" s="11" t="str">
        <f t="shared" si="952"/>
        <v>07-03-2017 15:33:30 CET</v>
      </c>
      <c r="C561" s="11" t="str">
        <f t="shared" si="953"/>
        <v>Rwanda</v>
      </c>
      <c r="D561" s="11" t="str">
        <f t="shared" si="954"/>
        <v>Rulindo</v>
      </c>
      <c r="E561" s="11" t="str">
        <f t="shared" si="955"/>
        <v>Mbogo</v>
      </c>
      <c r="F561" s="11" t="str">
        <f t="shared" si="956"/>
        <v>Rurenge</v>
      </c>
      <c r="G561" s="11" t="str">
        <f t="shared" si="957"/>
        <v>Ruhondo</v>
      </c>
      <c r="H561" s="11" t="str">
        <f t="shared" si="958"/>
        <v/>
      </c>
      <c r="I561" s="11" t="str">
        <f t="shared" si="959"/>
        <v/>
      </c>
      <c r="J561" s="11" t="str">
        <f t="shared" si="960"/>
        <v>Kishwi network</v>
      </c>
      <c r="K561" s="11">
        <f t="shared" si="961"/>
        <v>184</v>
      </c>
      <c r="L561" s="11">
        <f t="shared" si="1023"/>
        <v>1309</v>
      </c>
      <c r="M561" s="11">
        <f t="shared" si="1024"/>
        <v>4</v>
      </c>
      <c r="N561" s="11">
        <f t="shared" si="1025"/>
        <v>327.25</v>
      </c>
      <c r="O561" s="11">
        <f t="shared" si="962"/>
        <v>58</v>
      </c>
      <c r="P561" s="11">
        <f t="shared" si="963"/>
        <v>126</v>
      </c>
      <c r="Q561" s="13">
        <f t="shared" si="1026"/>
        <v>0.31521739130434784</v>
      </c>
      <c r="R561" s="11">
        <f t="shared" si="1027"/>
        <v>0</v>
      </c>
      <c r="S561" s="11">
        <f t="shared" si="964"/>
        <v>0</v>
      </c>
      <c r="T561" s="11">
        <f t="shared" si="965"/>
        <v>1</v>
      </c>
      <c r="U561" s="11" t="str">
        <f t="shared" si="966"/>
        <v>Piped Network -- Gravity Only</v>
      </c>
      <c r="V561" s="11">
        <f t="shared" si="967"/>
        <v>2003</v>
      </c>
      <c r="W561" s="11" t="str">
        <f t="shared" si="968"/>
        <v>Goverment</v>
      </c>
      <c r="X561" s="11" t="str">
        <f t="shared" si="969"/>
        <v>Spring</v>
      </c>
      <c r="Y561" s="11">
        <f t="shared" si="970"/>
        <v>1</v>
      </c>
      <c r="Z561" s="11">
        <f t="shared" si="971"/>
        <v>1</v>
      </c>
      <c r="AA561" s="11">
        <f t="shared" si="972"/>
        <v>1</v>
      </c>
      <c r="AB561" s="11" t="str">
        <f t="shared" si="973"/>
        <v>"Springbox" --Intake Structure At A Spring</v>
      </c>
      <c r="AC561" s="11">
        <f t="shared" si="974"/>
        <v>1</v>
      </c>
      <c r="AD561" s="11">
        <f t="shared" si="975"/>
        <v>2016</v>
      </c>
      <c r="AE561" s="11">
        <f t="shared" si="976"/>
        <v>1</v>
      </c>
      <c r="AF561" s="11">
        <f t="shared" si="977"/>
        <v>25</v>
      </c>
      <c r="AG561" s="12">
        <f t="shared" si="1028"/>
        <v>69120</v>
      </c>
      <c r="AH561" s="12">
        <f t="shared" si="1029"/>
        <v>238.34482758620689</v>
      </c>
      <c r="AI561" s="11">
        <f t="shared" si="1030"/>
        <v>1</v>
      </c>
      <c r="AJ561" s="11">
        <f t="shared" si="978"/>
        <v>1</v>
      </c>
      <c r="AK561" s="11">
        <f t="shared" si="979"/>
        <v>2</v>
      </c>
      <c r="AL561" s="11">
        <f t="shared" si="980"/>
        <v>2016</v>
      </c>
      <c r="AM561" s="11">
        <f t="shared" si="981"/>
        <v>1</v>
      </c>
      <c r="AN561" s="11">
        <f t="shared" si="982"/>
        <v>700</v>
      </c>
      <c r="AO561" s="11">
        <f t="shared" si="983"/>
        <v>1</v>
      </c>
      <c r="AP561" s="11">
        <f t="shared" si="984"/>
        <v>2</v>
      </c>
      <c r="AQ561" s="11">
        <f t="shared" si="985"/>
        <v>2003</v>
      </c>
      <c r="AR561" s="11">
        <f t="shared" si="986"/>
        <v>1</v>
      </c>
      <c r="AS561" s="11">
        <f t="shared" si="987"/>
        <v>0</v>
      </c>
      <c r="AT561" s="11" t="str">
        <f t="shared" si="988"/>
        <v xml:space="preserve"> </v>
      </c>
      <c r="AU561" s="11" t="str">
        <f t="shared" si="989"/>
        <v/>
      </c>
      <c r="AV561" s="11" t="str">
        <f t="shared" si="990"/>
        <v xml:space="preserve"> </v>
      </c>
      <c r="AW561" s="11" t="str">
        <f t="shared" si="991"/>
        <v xml:space="preserve"> </v>
      </c>
      <c r="AX561" s="11">
        <f t="shared" si="992"/>
        <v>1</v>
      </c>
      <c r="AY561" s="11">
        <f t="shared" si="993"/>
        <v>2</v>
      </c>
      <c r="AZ561" s="11">
        <f t="shared" si="994"/>
        <v>2003</v>
      </c>
      <c r="BA561" s="11">
        <f t="shared" si="995"/>
        <v>1</v>
      </c>
      <c r="BB561" s="11">
        <f t="shared" si="996"/>
        <v>680</v>
      </c>
      <c r="BC561" s="11">
        <f t="shared" si="997"/>
        <v>0</v>
      </c>
      <c r="BD561" s="11" t="str">
        <f t="shared" si="998"/>
        <v xml:space="preserve"> </v>
      </c>
      <c r="BE561" s="11" t="str">
        <f t="shared" si="999"/>
        <v xml:space="preserve"> </v>
      </c>
      <c r="BF561" s="11" t="str">
        <f t="shared" si="1000"/>
        <v xml:space="preserve"> </v>
      </c>
      <c r="BG561" s="11" t="str">
        <f t="shared" si="1021"/>
        <v xml:space="preserve"> </v>
      </c>
      <c r="BH561" s="11" t="str">
        <f t="shared" si="1001"/>
        <v xml:space="preserve"> </v>
      </c>
      <c r="BI561" s="11" t="str">
        <f t="shared" si="1002"/>
        <v xml:space="preserve"> </v>
      </c>
      <c r="BJ561" s="11">
        <f t="shared" si="1003"/>
        <v>0</v>
      </c>
      <c r="BK561" s="11" t="str">
        <f t="shared" si="1004"/>
        <v/>
      </c>
      <c r="BL561" s="11" t="str">
        <f t="shared" si="1005"/>
        <v xml:space="preserve"> </v>
      </c>
      <c r="BM561" s="11" t="str">
        <f t="shared" si="1006"/>
        <v xml:space="preserve"> </v>
      </c>
      <c r="BN561" s="11" t="str">
        <f t="shared" si="1007"/>
        <v xml:space="preserve"> </v>
      </c>
      <c r="BO561" s="11" t="str">
        <f t="shared" si="1008"/>
        <v xml:space="preserve"> </v>
      </c>
      <c r="BP561" s="11" t="str">
        <f t="shared" si="1009"/>
        <v xml:space="preserve"> </v>
      </c>
      <c r="BQ561" s="11" t="str">
        <f t="shared" si="1010"/>
        <v>0</v>
      </c>
      <c r="BR561" s="25">
        <f t="shared" si="1011"/>
        <v>0</v>
      </c>
      <c r="BS561" s="11" t="str">
        <f t="shared" si="1012"/>
        <v>Not Present</v>
      </c>
      <c r="BT561" s="11" t="str">
        <f t="shared" si="1013"/>
        <v>0</v>
      </c>
      <c r="BU561" s="12">
        <f t="shared" si="1031"/>
        <v>1</v>
      </c>
      <c r="BV561" s="12">
        <f t="shared" si="1032"/>
        <v>0</v>
      </c>
      <c r="BW561" s="12">
        <f t="shared" si="1022"/>
        <v>1</v>
      </c>
      <c r="BX561" s="12">
        <f t="shared" si="1033"/>
        <v>1</v>
      </c>
      <c r="BY561" s="11">
        <f t="shared" si="1034"/>
        <v>1</v>
      </c>
      <c r="BZ561" s="11">
        <f t="shared" si="1014"/>
        <v>1</v>
      </c>
      <c r="CA561" s="11">
        <f t="shared" si="1015"/>
        <v>4</v>
      </c>
      <c r="CB561" s="11">
        <f t="shared" si="1016"/>
        <v>2003</v>
      </c>
      <c r="CC561" s="11">
        <f t="shared" si="1017"/>
        <v>3</v>
      </c>
      <c r="CD561" s="11" t="str">
        <f t="shared" si="1018"/>
        <v>No</v>
      </c>
      <c r="CE561" s="11">
        <f t="shared" si="1035"/>
        <v>0</v>
      </c>
      <c r="CF561" s="11">
        <f t="shared" si="1036"/>
        <v>0</v>
      </c>
      <c r="CG561" s="11">
        <f t="shared" si="1037"/>
        <v>1</v>
      </c>
      <c r="CH561" s="11">
        <f t="shared" si="1038"/>
        <v>0</v>
      </c>
      <c r="CI561" s="11">
        <f t="shared" si="1019"/>
        <v>1</v>
      </c>
      <c r="CJ561" s="11">
        <f t="shared" si="1020"/>
        <v>2</v>
      </c>
    </row>
    <row r="562" spans="1:88" x14ac:dyDescent="0.3">
      <c r="A562" s="11">
        <f t="shared" si="951"/>
        <v>2017</v>
      </c>
      <c r="B562" s="11" t="str">
        <f t="shared" si="952"/>
        <v>20-04-2017 06:51:05 CEST</v>
      </c>
      <c r="C562" s="11" t="str">
        <f t="shared" si="953"/>
        <v>Rwanda</v>
      </c>
      <c r="D562" s="11" t="str">
        <f t="shared" si="954"/>
        <v>Rulindo</v>
      </c>
      <c r="E562" s="11" t="str">
        <f t="shared" si="955"/>
        <v>Tumba</v>
      </c>
      <c r="F562" s="11" t="str">
        <f t="shared" si="956"/>
        <v>Misezero</v>
      </c>
      <c r="G562" s="11" t="str">
        <f t="shared" si="957"/>
        <v>Misezero</v>
      </c>
      <c r="H562" s="11" t="str">
        <f t="shared" si="958"/>
        <v/>
      </c>
      <c r="I562" s="11" t="str">
        <f t="shared" si="959"/>
        <v/>
      </c>
      <c r="J562" s="11" t="str">
        <f t="shared" si="960"/>
        <v>Water point Kumanga /Nyirambuga pumping</v>
      </c>
      <c r="K562" s="11">
        <f t="shared" si="961"/>
        <v>115</v>
      </c>
      <c r="L562" s="11">
        <f t="shared" si="1023"/>
        <v>30604</v>
      </c>
      <c r="M562" s="11">
        <f t="shared" si="1024"/>
        <v>1</v>
      </c>
      <c r="N562" s="11">
        <f t="shared" si="1025"/>
        <v>30604</v>
      </c>
      <c r="O562" s="11">
        <f t="shared" si="962"/>
        <v>115</v>
      </c>
      <c r="P562" s="11" t="str">
        <f t="shared" si="963"/>
        <v xml:space="preserve"> </v>
      </c>
      <c r="Q562" s="13">
        <f t="shared" si="1026"/>
        <v>1</v>
      </c>
      <c r="R562" s="11">
        <f t="shared" si="1027"/>
        <v>1</v>
      </c>
      <c r="S562" s="11">
        <f t="shared" si="964"/>
        <v>0</v>
      </c>
      <c r="T562" s="11">
        <f t="shared" si="965"/>
        <v>1</v>
      </c>
      <c r="U562" s="11" t="str">
        <f t="shared" si="966"/>
        <v>Piped Network With Pump</v>
      </c>
      <c r="V562" s="11">
        <f t="shared" si="967"/>
        <v>2012</v>
      </c>
      <c r="W562" s="11" t="str">
        <f t="shared" si="968"/>
        <v>Governement (District, Wasac) And Water For People</v>
      </c>
      <c r="X562" s="11" t="str">
        <f t="shared" si="969"/>
        <v>Spring</v>
      </c>
      <c r="Y562" s="11">
        <f t="shared" si="970"/>
        <v>2</v>
      </c>
      <c r="Z562" s="11">
        <f t="shared" si="971"/>
        <v>1</v>
      </c>
      <c r="AA562" s="11">
        <f t="shared" si="972"/>
        <v>0</v>
      </c>
      <c r="AB562" s="11" t="str">
        <f t="shared" si="973"/>
        <v/>
      </c>
      <c r="AC562" s="11" t="str">
        <f t="shared" si="974"/>
        <v xml:space="preserve"> </v>
      </c>
      <c r="AD562" s="11" t="str">
        <f t="shared" si="975"/>
        <v xml:space="preserve"> </v>
      </c>
      <c r="AE562" s="11" t="str">
        <f t="shared" si="976"/>
        <v xml:space="preserve"> </v>
      </c>
      <c r="AF562" s="11">
        <f t="shared" si="977"/>
        <v>5</v>
      </c>
      <c r="AG562" s="12">
        <f t="shared" si="1028"/>
        <v>345600</v>
      </c>
      <c r="AH562" s="12">
        <f t="shared" si="1029"/>
        <v>601.04347826086962</v>
      </c>
      <c r="AI562" s="11">
        <f t="shared" si="1030"/>
        <v>1</v>
      </c>
      <c r="AJ562" s="11">
        <f t="shared" si="978"/>
        <v>0</v>
      </c>
      <c r="AK562" s="11" t="str">
        <f t="shared" si="979"/>
        <v xml:space="preserve"> </v>
      </c>
      <c r="AL562" s="11" t="str">
        <f t="shared" si="980"/>
        <v xml:space="preserve"> </v>
      </c>
      <c r="AM562" s="11" t="str">
        <f t="shared" si="981"/>
        <v xml:space="preserve"> </v>
      </c>
      <c r="AN562" s="11" t="str">
        <f t="shared" si="982"/>
        <v xml:space="preserve"> </v>
      </c>
      <c r="AO562" s="11">
        <f t="shared" si="983"/>
        <v>1</v>
      </c>
      <c r="AP562" s="11">
        <f t="shared" si="984"/>
        <v>1</v>
      </c>
      <c r="AQ562" s="11">
        <f t="shared" si="985"/>
        <v>2012</v>
      </c>
      <c r="AR562" s="11">
        <f t="shared" si="986"/>
        <v>2</v>
      </c>
      <c r="AS562" s="11">
        <f t="shared" si="987"/>
        <v>0</v>
      </c>
      <c r="AT562" s="11" t="str">
        <f t="shared" si="988"/>
        <v xml:space="preserve"> </v>
      </c>
      <c r="AU562" s="11" t="str">
        <f t="shared" si="989"/>
        <v/>
      </c>
      <c r="AV562" s="11" t="str">
        <f t="shared" si="990"/>
        <v xml:space="preserve"> </v>
      </c>
      <c r="AW562" s="11" t="str">
        <f t="shared" si="991"/>
        <v xml:space="preserve"> </v>
      </c>
      <c r="AX562" s="11">
        <f t="shared" si="992"/>
        <v>0</v>
      </c>
      <c r="AY562" s="11" t="str">
        <f t="shared" si="993"/>
        <v xml:space="preserve"> </v>
      </c>
      <c r="AZ562" s="11" t="str">
        <f t="shared" si="994"/>
        <v xml:space="preserve"> </v>
      </c>
      <c r="BA562" s="11" t="str">
        <f t="shared" si="995"/>
        <v xml:space="preserve"> </v>
      </c>
      <c r="BB562" s="11" t="str">
        <f t="shared" si="996"/>
        <v xml:space="preserve"> </v>
      </c>
      <c r="BC562" s="11">
        <f t="shared" si="997"/>
        <v>0</v>
      </c>
      <c r="BD562" s="11" t="str">
        <f t="shared" si="998"/>
        <v xml:space="preserve"> </v>
      </c>
      <c r="BE562" s="11" t="str">
        <f t="shared" si="999"/>
        <v xml:space="preserve"> </v>
      </c>
      <c r="BF562" s="11" t="str">
        <f t="shared" si="1000"/>
        <v xml:space="preserve"> </v>
      </c>
      <c r="BG562" s="11" t="str">
        <f t="shared" si="1021"/>
        <v xml:space="preserve"> </v>
      </c>
      <c r="BH562" s="11" t="str">
        <f t="shared" si="1001"/>
        <v xml:space="preserve"> </v>
      </c>
      <c r="BI562" s="11" t="str">
        <f t="shared" si="1002"/>
        <v xml:space="preserve"> </v>
      </c>
      <c r="BJ562" s="11">
        <f t="shared" si="1003"/>
        <v>0</v>
      </c>
      <c r="BK562" s="11" t="str">
        <f t="shared" si="1004"/>
        <v/>
      </c>
      <c r="BL562" s="11" t="str">
        <f t="shared" si="1005"/>
        <v xml:space="preserve"> </v>
      </c>
      <c r="BM562" s="11" t="str">
        <f t="shared" si="1006"/>
        <v xml:space="preserve"> </v>
      </c>
      <c r="BN562" s="11" t="str">
        <f t="shared" si="1007"/>
        <v xml:space="preserve"> </v>
      </c>
      <c r="BO562" s="11" t="str">
        <f t="shared" si="1008"/>
        <v xml:space="preserve"> </v>
      </c>
      <c r="BP562" s="11" t="str">
        <f t="shared" si="1009"/>
        <v xml:space="preserve"> </v>
      </c>
      <c r="BQ562" s="11" t="str">
        <f t="shared" si="1010"/>
        <v>0</v>
      </c>
      <c r="BR562" s="25">
        <f t="shared" si="1011"/>
        <v>0</v>
      </c>
      <c r="BS562" s="11" t="str">
        <f t="shared" si="1012"/>
        <v>Not Present</v>
      </c>
      <c r="BT562" s="11" t="str">
        <f t="shared" si="1013"/>
        <v>0</v>
      </c>
      <c r="BU562" s="12">
        <f t="shared" si="1031"/>
        <v>1</v>
      </c>
      <c r="BV562" s="12">
        <f t="shared" si="1032"/>
        <v>0</v>
      </c>
      <c r="BW562" s="12">
        <f t="shared" si="1022"/>
        <v>1</v>
      </c>
      <c r="BX562" s="12">
        <f t="shared" si="1033"/>
        <v>1</v>
      </c>
      <c r="BY562" s="11">
        <f t="shared" si="1034"/>
        <v>1</v>
      </c>
      <c r="BZ562" s="11">
        <f t="shared" si="1014"/>
        <v>1</v>
      </c>
      <c r="CA562" s="11">
        <f t="shared" si="1015"/>
        <v>2</v>
      </c>
      <c r="CB562" s="11">
        <f t="shared" si="1016"/>
        <v>2012</v>
      </c>
      <c r="CC562" s="11">
        <f t="shared" si="1017"/>
        <v>2</v>
      </c>
      <c r="CD562" s="11" t="str">
        <f t="shared" si="1018"/>
        <v>No</v>
      </c>
      <c r="CE562" s="11">
        <f t="shared" si="1035"/>
        <v>0</v>
      </c>
      <c r="CF562" s="11">
        <f t="shared" si="1036"/>
        <v>0</v>
      </c>
      <c r="CG562" s="11">
        <f t="shared" si="1037"/>
        <v>1</v>
      </c>
      <c r="CH562" s="11">
        <f t="shared" si="1038"/>
        <v>0</v>
      </c>
      <c r="CI562" s="11">
        <f t="shared" si="1019"/>
        <v>1</v>
      </c>
      <c r="CJ562" s="11">
        <f t="shared" si="1020"/>
        <v>2</v>
      </c>
    </row>
    <row r="563" spans="1:88" x14ac:dyDescent="0.3">
      <c r="A563" s="11">
        <f t="shared" si="951"/>
        <v>2017</v>
      </c>
      <c r="B563" s="11" t="str">
        <f t="shared" si="952"/>
        <v>09-03-2017 20:15:56 CET</v>
      </c>
      <c r="C563" s="11" t="str">
        <f t="shared" si="953"/>
        <v>Rwanda</v>
      </c>
      <c r="D563" s="11" t="str">
        <f t="shared" si="954"/>
        <v>Rulindo</v>
      </c>
      <c r="E563" s="11" t="str">
        <f t="shared" si="955"/>
        <v>Shyorongi</v>
      </c>
      <c r="F563" s="11" t="str">
        <f t="shared" si="956"/>
        <v>Kijabagwe</v>
      </c>
      <c r="G563" s="11" t="str">
        <f t="shared" si="957"/>
        <v>Rimwe</v>
      </c>
      <c r="H563" s="11" t="str">
        <f t="shared" si="958"/>
        <v/>
      </c>
      <c r="I563" s="11" t="str">
        <f t="shared" si="959"/>
        <v/>
      </c>
      <c r="J563" s="11" t="str">
        <f t="shared" si="960"/>
        <v>Gisoro- Nyundo network</v>
      </c>
      <c r="K563" s="11">
        <f t="shared" si="961"/>
        <v>120</v>
      </c>
      <c r="L563" s="11">
        <f t="shared" si="1023"/>
        <v>2297</v>
      </c>
      <c r="M563" s="11">
        <f t="shared" si="1024"/>
        <v>10</v>
      </c>
      <c r="N563" s="11">
        <f t="shared" si="1025"/>
        <v>229.7</v>
      </c>
      <c r="O563" s="11">
        <f t="shared" si="962"/>
        <v>25</v>
      </c>
      <c r="P563" s="11">
        <f t="shared" si="963"/>
        <v>95</v>
      </c>
      <c r="Q563" s="13">
        <f t="shared" si="1026"/>
        <v>0.20833333333333334</v>
      </c>
      <c r="R563" s="11">
        <f t="shared" si="1027"/>
        <v>0</v>
      </c>
      <c r="S563" s="11">
        <f t="shared" si="964"/>
        <v>1</v>
      </c>
      <c r="T563" s="11">
        <f t="shared" si="965"/>
        <v>1</v>
      </c>
      <c r="U563" s="11" t="str">
        <f t="shared" si="966"/>
        <v>Piped Network -- Gravity Only</v>
      </c>
      <c r="V563" s="11">
        <f t="shared" si="967"/>
        <v>2013</v>
      </c>
      <c r="W563" s="11" t="str">
        <f t="shared" si="968"/>
        <v>Governement (District, Wasac) And Water For People</v>
      </c>
      <c r="X563" s="11" t="str">
        <f t="shared" si="969"/>
        <v>Spring</v>
      </c>
      <c r="Y563" s="11">
        <f t="shared" si="970"/>
        <v>1</v>
      </c>
      <c r="Z563" s="11">
        <f t="shared" si="971"/>
        <v>1</v>
      </c>
      <c r="AA563" s="11">
        <f t="shared" si="972"/>
        <v>1</v>
      </c>
      <c r="AB563" s="11" t="str">
        <f t="shared" si="973"/>
        <v>"Springbox" --Intake Structure At A Spring</v>
      </c>
      <c r="AC563" s="11">
        <f t="shared" si="974"/>
        <v>1</v>
      </c>
      <c r="AD563" s="11">
        <f t="shared" si="975"/>
        <v>2013</v>
      </c>
      <c r="AE563" s="11">
        <f t="shared" si="976"/>
        <v>1</v>
      </c>
      <c r="AF563" s="11">
        <f t="shared" si="977"/>
        <v>13</v>
      </c>
      <c r="AG563" s="12">
        <f t="shared" si="1028"/>
        <v>132923.07692307694</v>
      </c>
      <c r="AH563" s="12">
        <f t="shared" si="1029"/>
        <v>1063.3846153846155</v>
      </c>
      <c r="AI563" s="11">
        <f t="shared" si="1030"/>
        <v>1</v>
      </c>
      <c r="AJ563" s="11">
        <f t="shared" si="978"/>
        <v>1</v>
      </c>
      <c r="AK563" s="11">
        <f t="shared" si="979"/>
        <v>1</v>
      </c>
      <c r="AL563" s="11">
        <f t="shared" si="980"/>
        <v>2013</v>
      </c>
      <c r="AM563" s="11">
        <f t="shared" si="981"/>
        <v>1</v>
      </c>
      <c r="AN563" s="11">
        <f t="shared" si="982"/>
        <v>30</v>
      </c>
      <c r="AO563" s="11">
        <f t="shared" si="983"/>
        <v>1</v>
      </c>
      <c r="AP563" s="11">
        <f t="shared" si="984"/>
        <v>6</v>
      </c>
      <c r="AQ563" s="11">
        <f t="shared" si="985"/>
        <v>2013</v>
      </c>
      <c r="AR563" s="11">
        <f t="shared" si="986"/>
        <v>2</v>
      </c>
      <c r="AS563" s="11">
        <f t="shared" si="987"/>
        <v>1</v>
      </c>
      <c r="AT563" s="11">
        <f t="shared" si="988"/>
        <v>10</v>
      </c>
      <c r="AU563" s="11" t="str">
        <f t="shared" si="989"/>
        <v>Pressure Break Tank|Distribution Chamber|Ventouse, Washout</v>
      </c>
      <c r="AV563" s="11">
        <f t="shared" si="990"/>
        <v>2013</v>
      </c>
      <c r="AW563" s="11">
        <f t="shared" si="991"/>
        <v>1</v>
      </c>
      <c r="AX563" s="11">
        <f t="shared" si="992"/>
        <v>1</v>
      </c>
      <c r="AY563" s="11">
        <f t="shared" si="993"/>
        <v>2</v>
      </c>
      <c r="AZ563" s="11">
        <f t="shared" si="994"/>
        <v>2013</v>
      </c>
      <c r="BA563" s="11">
        <f t="shared" si="995"/>
        <v>1</v>
      </c>
      <c r="BB563" s="11">
        <f t="shared" si="996"/>
        <v>7000</v>
      </c>
      <c r="BC563" s="11">
        <f t="shared" si="997"/>
        <v>0</v>
      </c>
      <c r="BD563" s="11" t="str">
        <f t="shared" si="998"/>
        <v xml:space="preserve"> </v>
      </c>
      <c r="BE563" s="11" t="str">
        <f t="shared" si="999"/>
        <v xml:space="preserve"> </v>
      </c>
      <c r="BF563" s="11" t="str">
        <f t="shared" si="1000"/>
        <v xml:space="preserve"> </v>
      </c>
      <c r="BG563" s="11" t="str">
        <f t="shared" si="1021"/>
        <v xml:space="preserve"> </v>
      </c>
      <c r="BH563" s="11" t="str">
        <f t="shared" si="1001"/>
        <v xml:space="preserve"> </v>
      </c>
      <c r="BI563" s="11" t="str">
        <f t="shared" si="1002"/>
        <v xml:space="preserve"> </v>
      </c>
      <c r="BJ563" s="11">
        <f t="shared" si="1003"/>
        <v>0</v>
      </c>
      <c r="BK563" s="11" t="str">
        <f t="shared" si="1004"/>
        <v/>
      </c>
      <c r="BL563" s="11" t="str">
        <f t="shared" si="1005"/>
        <v xml:space="preserve"> </v>
      </c>
      <c r="BM563" s="11" t="str">
        <f t="shared" si="1006"/>
        <v xml:space="preserve"> </v>
      </c>
      <c r="BN563" s="11" t="str">
        <f t="shared" si="1007"/>
        <v xml:space="preserve"> </v>
      </c>
      <c r="BO563" s="11" t="str">
        <f t="shared" si="1008"/>
        <v xml:space="preserve"> </v>
      </c>
      <c r="BP563" s="11" t="str">
        <f t="shared" si="1009"/>
        <v xml:space="preserve"> </v>
      </c>
      <c r="BQ563" s="11" t="str">
        <f t="shared" si="1010"/>
        <v>0</v>
      </c>
      <c r="BR563" s="25">
        <f t="shared" si="1011"/>
        <v>0</v>
      </c>
      <c r="BS563" s="11" t="str">
        <f t="shared" si="1012"/>
        <v>Not Present</v>
      </c>
      <c r="BT563" s="11" t="str">
        <f t="shared" si="1013"/>
        <v>0</v>
      </c>
      <c r="BU563" s="12">
        <f t="shared" si="1031"/>
        <v>1</v>
      </c>
      <c r="BV563" s="12">
        <f t="shared" si="1032"/>
        <v>0</v>
      </c>
      <c r="BW563" s="12">
        <f t="shared" si="1022"/>
        <v>1</v>
      </c>
      <c r="BX563" s="12">
        <f t="shared" si="1033"/>
        <v>1</v>
      </c>
      <c r="BY563" s="11">
        <f t="shared" si="1034"/>
        <v>1</v>
      </c>
      <c r="BZ563" s="11">
        <f t="shared" si="1014"/>
        <v>1</v>
      </c>
      <c r="CA563" s="11">
        <f t="shared" si="1015"/>
        <v>1</v>
      </c>
      <c r="CB563" s="11">
        <f t="shared" si="1016"/>
        <v>2013</v>
      </c>
      <c r="CC563" s="11">
        <f t="shared" si="1017"/>
        <v>1</v>
      </c>
      <c r="CD563" s="11" t="str">
        <f t="shared" si="1018"/>
        <v>No</v>
      </c>
      <c r="CE563" s="11">
        <f t="shared" si="1035"/>
        <v>0</v>
      </c>
      <c r="CF563" s="11">
        <f t="shared" si="1036"/>
        <v>0</v>
      </c>
      <c r="CG563" s="11">
        <f t="shared" si="1037"/>
        <v>1</v>
      </c>
      <c r="CH563" s="11">
        <f t="shared" si="1038"/>
        <v>0</v>
      </c>
      <c r="CI563" s="11">
        <f t="shared" si="1019"/>
        <v>1</v>
      </c>
      <c r="CJ563" s="11">
        <f t="shared" si="1020"/>
        <v>1</v>
      </c>
    </row>
    <row r="564" spans="1:88" x14ac:dyDescent="0.3">
      <c r="A564" s="11">
        <f t="shared" si="951"/>
        <v>2017</v>
      </c>
      <c r="B564" s="11" t="str">
        <f t="shared" si="952"/>
        <v>22-03-2017 18:19:47 CET</v>
      </c>
      <c r="C564" s="11" t="str">
        <f t="shared" si="953"/>
        <v>Rwanda</v>
      </c>
      <c r="D564" s="11" t="str">
        <f t="shared" si="954"/>
        <v>Rulindo</v>
      </c>
      <c r="E564" s="11" t="str">
        <f t="shared" si="955"/>
        <v>Kinihira</v>
      </c>
      <c r="F564" s="11" t="str">
        <f t="shared" si="956"/>
        <v>Rebero</v>
      </c>
      <c r="G564" s="11" t="str">
        <f t="shared" si="957"/>
        <v>Karambi</v>
      </c>
      <c r="H564" s="11" t="str">
        <f t="shared" si="958"/>
        <v/>
      </c>
      <c r="I564" s="11" t="str">
        <f t="shared" si="959"/>
        <v/>
      </c>
      <c r="J564" s="11" t="str">
        <f t="shared" si="960"/>
        <v>Nyamagana-Kinihira</v>
      </c>
      <c r="K564" s="11">
        <f t="shared" si="961"/>
        <v>144</v>
      </c>
      <c r="L564" s="11">
        <f t="shared" si="1023"/>
        <v>0</v>
      </c>
      <c r="M564" s="11">
        <f t="shared" si="1024"/>
        <v>15</v>
      </c>
      <c r="N564" s="11">
        <f t="shared" si="1025"/>
        <v>0</v>
      </c>
      <c r="O564" s="11">
        <f t="shared" si="962"/>
        <v>80</v>
      </c>
      <c r="P564" s="11">
        <f t="shared" si="963"/>
        <v>64</v>
      </c>
      <c r="Q564" s="13">
        <f t="shared" si="1026"/>
        <v>0.55555555555555558</v>
      </c>
      <c r="R564" s="11">
        <f t="shared" si="1027"/>
        <v>0</v>
      </c>
      <c r="S564" s="11">
        <f t="shared" si="964"/>
        <v>1</v>
      </c>
      <c r="T564" s="11">
        <f t="shared" si="965"/>
        <v>1</v>
      </c>
      <c r="U564" s="11" t="str">
        <f t="shared" si="966"/>
        <v>Piped Network With Pump</v>
      </c>
      <c r="V564" s="11">
        <f t="shared" si="967"/>
        <v>2015</v>
      </c>
      <c r="W564" s="11" t="str">
        <f t="shared" si="968"/>
        <v>Governement (District, Wasac) And Water For People</v>
      </c>
      <c r="X564" s="11" t="str">
        <f t="shared" si="969"/>
        <v>Spring</v>
      </c>
      <c r="Y564" s="11">
        <f t="shared" si="970"/>
        <v>2</v>
      </c>
      <c r="Z564" s="11">
        <f t="shared" si="971"/>
        <v>1</v>
      </c>
      <c r="AA564" s="11">
        <f t="shared" si="972"/>
        <v>1</v>
      </c>
      <c r="AB564" s="11" t="str">
        <f t="shared" si="973"/>
        <v>"Springbox" --Intake Structure At A Spring</v>
      </c>
      <c r="AC564" s="11">
        <f t="shared" si="974"/>
        <v>1</v>
      </c>
      <c r="AD564" s="11">
        <f t="shared" si="975"/>
        <v>2015</v>
      </c>
      <c r="AE564" s="11">
        <f t="shared" si="976"/>
        <v>1</v>
      </c>
      <c r="AF564" s="11">
        <f t="shared" si="977"/>
        <v>5</v>
      </c>
      <c r="AG564" s="12">
        <f t="shared" si="1028"/>
        <v>345600</v>
      </c>
      <c r="AH564" s="12">
        <f t="shared" si="1029"/>
        <v>864</v>
      </c>
      <c r="AI564" s="11">
        <f t="shared" si="1030"/>
        <v>1</v>
      </c>
      <c r="AJ564" s="11">
        <f t="shared" si="978"/>
        <v>1</v>
      </c>
      <c r="AK564" s="11">
        <f t="shared" si="979"/>
        <v>1</v>
      </c>
      <c r="AL564" s="11">
        <f t="shared" si="980"/>
        <v>2015</v>
      </c>
      <c r="AM564" s="11">
        <f t="shared" si="981"/>
        <v>1</v>
      </c>
      <c r="AN564" s="11">
        <f t="shared" si="982"/>
        <v>1000</v>
      </c>
      <c r="AO564" s="11">
        <f t="shared" si="983"/>
        <v>1</v>
      </c>
      <c r="AP564" s="11">
        <f t="shared" si="984"/>
        <v>7</v>
      </c>
      <c r="AQ564" s="11">
        <f t="shared" si="985"/>
        <v>2015</v>
      </c>
      <c r="AR564" s="11">
        <f t="shared" si="986"/>
        <v>1</v>
      </c>
      <c r="AS564" s="11">
        <f t="shared" si="987"/>
        <v>1</v>
      </c>
      <c r="AT564" s="11">
        <f t="shared" si="988"/>
        <v>8</v>
      </c>
      <c r="AU564" s="11" t="str">
        <f t="shared" si="989"/>
        <v>Distribution Chamber|Ventouse, Washout</v>
      </c>
      <c r="AV564" s="11">
        <f t="shared" si="990"/>
        <v>2015</v>
      </c>
      <c r="AW564" s="11">
        <f t="shared" si="991"/>
        <v>1</v>
      </c>
      <c r="AX564" s="11">
        <f t="shared" si="992"/>
        <v>1</v>
      </c>
      <c r="AY564" s="11">
        <f t="shared" si="993"/>
        <v>3</v>
      </c>
      <c r="AZ564" s="11">
        <f t="shared" si="994"/>
        <v>2015</v>
      </c>
      <c r="BA564" s="11">
        <f t="shared" si="995"/>
        <v>1</v>
      </c>
      <c r="BB564" s="11">
        <f t="shared" si="996"/>
        <v>6000</v>
      </c>
      <c r="BC564" s="11">
        <f t="shared" si="997"/>
        <v>1</v>
      </c>
      <c r="BD564" s="11">
        <f t="shared" si="998"/>
        <v>2</v>
      </c>
      <c r="BE564" s="11">
        <f t="shared" si="999"/>
        <v>2015</v>
      </c>
      <c r="BF564" s="11">
        <f t="shared" si="1000"/>
        <v>1</v>
      </c>
      <c r="BG564" s="11">
        <f t="shared" si="1021"/>
        <v>1</v>
      </c>
      <c r="BH564" s="11">
        <f t="shared" si="1001"/>
        <v>2015</v>
      </c>
      <c r="BI564" s="11">
        <f t="shared" si="1002"/>
        <v>1</v>
      </c>
      <c r="BJ564" s="11">
        <f t="shared" si="1003"/>
        <v>0</v>
      </c>
      <c r="BK564" s="11" t="str">
        <f t="shared" si="1004"/>
        <v/>
      </c>
      <c r="BL564" s="11" t="str">
        <f t="shared" si="1005"/>
        <v xml:space="preserve"> </v>
      </c>
      <c r="BM564" s="11" t="str">
        <f t="shared" si="1006"/>
        <v xml:space="preserve"> </v>
      </c>
      <c r="BN564" s="11" t="str">
        <f t="shared" si="1007"/>
        <v xml:space="preserve"> </v>
      </c>
      <c r="BO564" s="11" t="str">
        <f t="shared" si="1008"/>
        <v xml:space="preserve"> </v>
      </c>
      <c r="BP564" s="11" t="str">
        <f t="shared" si="1009"/>
        <v xml:space="preserve"> </v>
      </c>
      <c r="BQ564" s="11" t="str">
        <f t="shared" si="1010"/>
        <v>0</v>
      </c>
      <c r="BR564" s="25">
        <f t="shared" si="1011"/>
        <v>0</v>
      </c>
      <c r="BS564" s="11" t="str">
        <f t="shared" si="1012"/>
        <v>Not Present</v>
      </c>
      <c r="BT564" s="11" t="str">
        <f t="shared" si="1013"/>
        <v>0</v>
      </c>
      <c r="BU564" s="12">
        <f t="shared" si="1031"/>
        <v>1</v>
      </c>
      <c r="BV564" s="12">
        <f t="shared" si="1032"/>
        <v>0</v>
      </c>
      <c r="BW564" s="12">
        <f t="shared" si="1022"/>
        <v>1</v>
      </c>
      <c r="BX564" s="12">
        <f t="shared" si="1033"/>
        <v>1</v>
      </c>
      <c r="BY564" s="11">
        <f t="shared" si="1034"/>
        <v>1</v>
      </c>
      <c r="BZ564" s="11">
        <f t="shared" si="1014"/>
        <v>1</v>
      </c>
      <c r="CA564" s="11">
        <f t="shared" si="1015"/>
        <v>2</v>
      </c>
      <c r="CB564" s="11">
        <f t="shared" si="1016"/>
        <v>2015</v>
      </c>
      <c r="CC564" s="11">
        <f t="shared" si="1017"/>
        <v>1</v>
      </c>
      <c r="CD564" s="11" t="str">
        <f t="shared" si="1018"/>
        <v>No</v>
      </c>
      <c r="CE564" s="11">
        <f t="shared" si="1035"/>
        <v>0</v>
      </c>
      <c r="CF564" s="11">
        <f t="shared" si="1036"/>
        <v>0</v>
      </c>
      <c r="CG564" s="11">
        <f t="shared" si="1037"/>
        <v>1</v>
      </c>
      <c r="CH564" s="11">
        <f t="shared" si="1038"/>
        <v>0</v>
      </c>
      <c r="CI564" s="11">
        <f t="shared" si="1019"/>
        <v>1</v>
      </c>
      <c r="CJ564" s="11">
        <f t="shared" si="1020"/>
        <v>1</v>
      </c>
    </row>
    <row r="565" spans="1:88" x14ac:dyDescent="0.3">
      <c r="A565" s="11">
        <f t="shared" si="951"/>
        <v>2017</v>
      </c>
      <c r="B565" s="11" t="str">
        <f t="shared" si="952"/>
        <v>10-03-2017 10:25:08 CET</v>
      </c>
      <c r="C565" s="11" t="str">
        <f t="shared" si="953"/>
        <v>Rwanda</v>
      </c>
      <c r="D565" s="11" t="str">
        <f t="shared" si="954"/>
        <v>Rulindo</v>
      </c>
      <c r="E565" s="11" t="str">
        <f t="shared" si="955"/>
        <v>Ngoma</v>
      </c>
      <c r="F565" s="11" t="str">
        <f t="shared" si="956"/>
        <v>Kabuga</v>
      </c>
      <c r="G565" s="11" t="str">
        <f t="shared" si="957"/>
        <v>Nyabuko</v>
      </c>
      <c r="H565" s="11" t="str">
        <f t="shared" si="958"/>
        <v/>
      </c>
      <c r="I565" s="11" t="str">
        <f t="shared" si="959"/>
        <v/>
      </c>
      <c r="J565" s="11" t="str">
        <f t="shared" si="960"/>
        <v>Kabarore-Ngoma-Nyabuko network</v>
      </c>
      <c r="K565" s="11">
        <f t="shared" si="961"/>
        <v>122</v>
      </c>
      <c r="L565" s="11">
        <f t="shared" si="1023"/>
        <v>8284</v>
      </c>
      <c r="M565" s="11">
        <f t="shared" si="1024"/>
        <v>14</v>
      </c>
      <c r="N565" s="11">
        <f t="shared" si="1025"/>
        <v>591.71428571428567</v>
      </c>
      <c r="O565" s="11">
        <f t="shared" si="962"/>
        <v>30</v>
      </c>
      <c r="P565" s="11">
        <f t="shared" si="963"/>
        <v>92</v>
      </c>
      <c r="Q565" s="13">
        <f t="shared" si="1026"/>
        <v>0.24590163934426229</v>
      </c>
      <c r="R565" s="11">
        <f t="shared" si="1027"/>
        <v>0</v>
      </c>
      <c r="S565" s="11">
        <f t="shared" si="964"/>
        <v>0</v>
      </c>
      <c r="T565" s="11">
        <f t="shared" si="965"/>
        <v>1</v>
      </c>
      <c r="U565" s="11" t="str">
        <f t="shared" si="966"/>
        <v>Piped Network With Pump</v>
      </c>
      <c r="V565" s="11">
        <f t="shared" si="967"/>
        <v>2014</v>
      </c>
      <c r="W565" s="11" t="str">
        <f t="shared" si="968"/>
        <v>Governement (District, Wasac) And Water For People</v>
      </c>
      <c r="X565" s="11" t="str">
        <f t="shared" si="969"/>
        <v>Spring</v>
      </c>
      <c r="Y565" s="11">
        <f t="shared" si="970"/>
        <v>4</v>
      </c>
      <c r="Z565" s="11">
        <f t="shared" si="971"/>
        <v>1</v>
      </c>
      <c r="AA565" s="11">
        <f t="shared" si="972"/>
        <v>1</v>
      </c>
      <c r="AB565" s="11" t="str">
        <f t="shared" si="973"/>
        <v>"Springbox" --Intake Structure At A Spring|Collection Chamber</v>
      </c>
      <c r="AC565" s="11">
        <f t="shared" si="974"/>
        <v>5</v>
      </c>
      <c r="AD565" s="11">
        <f t="shared" si="975"/>
        <v>2014</v>
      </c>
      <c r="AE565" s="11">
        <f t="shared" si="976"/>
        <v>1</v>
      </c>
      <c r="AF565" s="11">
        <f t="shared" si="977"/>
        <v>4</v>
      </c>
      <c r="AG565" s="12">
        <f t="shared" si="1028"/>
        <v>432000</v>
      </c>
      <c r="AH565" s="12">
        <f t="shared" si="1029"/>
        <v>2880</v>
      </c>
      <c r="AI565" s="11">
        <f t="shared" si="1030"/>
        <v>1</v>
      </c>
      <c r="AJ565" s="11">
        <f t="shared" si="978"/>
        <v>1</v>
      </c>
      <c r="AK565" s="11">
        <f t="shared" si="979"/>
        <v>2</v>
      </c>
      <c r="AL565" s="11">
        <f t="shared" si="980"/>
        <v>2014</v>
      </c>
      <c r="AM565" s="11">
        <f t="shared" si="981"/>
        <v>1</v>
      </c>
      <c r="AN565" s="11">
        <f t="shared" si="982"/>
        <v>8000</v>
      </c>
      <c r="AO565" s="11">
        <f t="shared" si="983"/>
        <v>1</v>
      </c>
      <c r="AP565" s="11">
        <f t="shared" si="984"/>
        <v>13</v>
      </c>
      <c r="AQ565" s="11">
        <f t="shared" si="985"/>
        <v>2014</v>
      </c>
      <c r="AR565" s="11">
        <f t="shared" si="986"/>
        <v>1</v>
      </c>
      <c r="AS565" s="11">
        <f t="shared" si="987"/>
        <v>0</v>
      </c>
      <c r="AT565" s="11" t="str">
        <f t="shared" si="988"/>
        <v xml:space="preserve"> </v>
      </c>
      <c r="AU565" s="11" t="str">
        <f t="shared" si="989"/>
        <v/>
      </c>
      <c r="AV565" s="11" t="str">
        <f t="shared" si="990"/>
        <v xml:space="preserve"> </v>
      </c>
      <c r="AW565" s="11" t="str">
        <f t="shared" si="991"/>
        <v xml:space="preserve"> </v>
      </c>
      <c r="AX565" s="11">
        <f t="shared" si="992"/>
        <v>1</v>
      </c>
      <c r="AY565" s="11">
        <f t="shared" si="993"/>
        <v>2</v>
      </c>
      <c r="AZ565" s="11">
        <f t="shared" si="994"/>
        <v>2014</v>
      </c>
      <c r="BA565" s="11">
        <f t="shared" si="995"/>
        <v>1</v>
      </c>
      <c r="BB565" s="11">
        <f t="shared" si="996"/>
        <v>7000</v>
      </c>
      <c r="BC565" s="11">
        <f t="shared" si="997"/>
        <v>1</v>
      </c>
      <c r="BD565" s="11">
        <f t="shared" si="998"/>
        <v>2</v>
      </c>
      <c r="BE565" s="11">
        <f t="shared" si="999"/>
        <v>2014</v>
      </c>
      <c r="BF565" s="11">
        <f t="shared" si="1000"/>
        <v>2</v>
      </c>
      <c r="BG565" s="11">
        <f t="shared" si="1021"/>
        <v>1</v>
      </c>
      <c r="BH565" s="11">
        <f t="shared" si="1001"/>
        <v>2014</v>
      </c>
      <c r="BI565" s="11">
        <f t="shared" si="1002"/>
        <v>1</v>
      </c>
      <c r="BJ565" s="11">
        <f t="shared" si="1003"/>
        <v>0</v>
      </c>
      <c r="BK565" s="11" t="str">
        <f t="shared" si="1004"/>
        <v/>
      </c>
      <c r="BL565" s="11" t="str">
        <f t="shared" si="1005"/>
        <v xml:space="preserve"> </v>
      </c>
      <c r="BM565" s="11" t="str">
        <f t="shared" si="1006"/>
        <v xml:space="preserve"> </v>
      </c>
      <c r="BN565" s="11" t="str">
        <f t="shared" si="1007"/>
        <v xml:space="preserve"> </v>
      </c>
      <c r="BO565" s="11" t="str">
        <f t="shared" si="1008"/>
        <v xml:space="preserve"> </v>
      </c>
      <c r="BP565" s="11" t="str">
        <f t="shared" si="1009"/>
        <v xml:space="preserve"> </v>
      </c>
      <c r="BQ565" s="11" t="str">
        <f t="shared" si="1010"/>
        <v>0</v>
      </c>
      <c r="BR565" s="25">
        <f t="shared" si="1011"/>
        <v>0</v>
      </c>
      <c r="BS565" s="11" t="str">
        <f t="shared" si="1012"/>
        <v>Not Present</v>
      </c>
      <c r="BT565" s="11" t="str">
        <f t="shared" si="1013"/>
        <v>0</v>
      </c>
      <c r="BU565" s="12">
        <f t="shared" si="1031"/>
        <v>1</v>
      </c>
      <c r="BV565" s="12">
        <f t="shared" si="1032"/>
        <v>0</v>
      </c>
      <c r="BW565" s="12">
        <f t="shared" si="1022"/>
        <v>1</v>
      </c>
      <c r="BX565" s="12">
        <f t="shared" si="1033"/>
        <v>1</v>
      </c>
      <c r="BY565" s="11">
        <f t="shared" si="1034"/>
        <v>1</v>
      </c>
      <c r="BZ565" s="11">
        <f t="shared" si="1014"/>
        <v>1</v>
      </c>
      <c r="CA565" s="11">
        <f t="shared" si="1015"/>
        <v>17</v>
      </c>
      <c r="CB565" s="11">
        <f t="shared" si="1016"/>
        <v>2014</v>
      </c>
      <c r="CC565" s="11">
        <f t="shared" si="1017"/>
        <v>1</v>
      </c>
      <c r="CD565" s="11" t="str">
        <f t="shared" si="1018"/>
        <v>No</v>
      </c>
      <c r="CE565" s="11">
        <f t="shared" si="1035"/>
        <v>0</v>
      </c>
      <c r="CF565" s="11">
        <f t="shared" si="1036"/>
        <v>0</v>
      </c>
      <c r="CG565" s="11">
        <f t="shared" si="1037"/>
        <v>1</v>
      </c>
      <c r="CH565" s="11">
        <f t="shared" si="1038"/>
        <v>0</v>
      </c>
      <c r="CI565" s="11">
        <f t="shared" si="1019"/>
        <v>1</v>
      </c>
      <c r="CJ565" s="11">
        <f t="shared" si="1020"/>
        <v>1</v>
      </c>
    </row>
    <row r="566" spans="1:88" x14ac:dyDescent="0.3">
      <c r="A566" s="11">
        <f t="shared" si="951"/>
        <v>2017</v>
      </c>
      <c r="B566" s="11" t="str">
        <f t="shared" si="952"/>
        <v>12-03-2017 18:40:43 CET</v>
      </c>
      <c r="C566" s="11" t="str">
        <f t="shared" si="953"/>
        <v>Rwanda</v>
      </c>
      <c r="D566" s="11" t="str">
        <f t="shared" si="954"/>
        <v>Rulindo</v>
      </c>
      <c r="E566" s="11" t="str">
        <f t="shared" si="955"/>
        <v>Base</v>
      </c>
      <c r="F566" s="11" t="str">
        <f t="shared" si="956"/>
        <v>Gitare</v>
      </c>
      <c r="G566" s="11" t="str">
        <f t="shared" si="957"/>
        <v>Gatete</v>
      </c>
      <c r="H566" s="11" t="str">
        <f t="shared" si="958"/>
        <v/>
      </c>
      <c r="I566" s="11" t="str">
        <f t="shared" si="959"/>
        <v/>
      </c>
      <c r="J566" s="11" t="str">
        <f t="shared" si="960"/>
        <v>Rwicanyoni</v>
      </c>
      <c r="K566" s="11">
        <f t="shared" si="961"/>
        <v>141</v>
      </c>
      <c r="L566" s="11">
        <f t="shared" si="1023"/>
        <v>698</v>
      </c>
      <c r="M566" s="11">
        <f t="shared" si="1024"/>
        <v>7</v>
      </c>
      <c r="N566" s="11">
        <f t="shared" si="1025"/>
        <v>99.714285714285708</v>
      </c>
      <c r="O566" s="11">
        <f t="shared" si="962"/>
        <v>135</v>
      </c>
      <c r="P566" s="11">
        <f t="shared" si="963"/>
        <v>6</v>
      </c>
      <c r="Q566" s="13">
        <f t="shared" si="1026"/>
        <v>0.95744680851063835</v>
      </c>
      <c r="R566" s="11">
        <f t="shared" si="1027"/>
        <v>1</v>
      </c>
      <c r="S566" s="11">
        <f t="shared" si="964"/>
        <v>1</v>
      </c>
      <c r="T566" s="11">
        <f t="shared" si="965"/>
        <v>1</v>
      </c>
      <c r="U566" s="11" t="str">
        <f t="shared" si="966"/>
        <v>Piped Network -- Gravity Only</v>
      </c>
      <c r="V566" s="11">
        <f t="shared" si="967"/>
        <v>2016</v>
      </c>
      <c r="W566" s="11" t="str">
        <f t="shared" si="968"/>
        <v>Governement (District, Wasac) And Water For People</v>
      </c>
      <c r="X566" s="11" t="str">
        <f t="shared" si="969"/>
        <v>Spring</v>
      </c>
      <c r="Y566" s="11">
        <f t="shared" si="970"/>
        <v>2</v>
      </c>
      <c r="Z566" s="11">
        <f t="shared" si="971"/>
        <v>1</v>
      </c>
      <c r="AA566" s="11">
        <f t="shared" si="972"/>
        <v>1</v>
      </c>
      <c r="AB566" s="11" t="str">
        <f t="shared" si="973"/>
        <v>"Springbox" --Intake Structure At A Spring</v>
      </c>
      <c r="AC566" s="11">
        <f t="shared" si="974"/>
        <v>2</v>
      </c>
      <c r="AD566" s="11">
        <f t="shared" si="975"/>
        <v>2016</v>
      </c>
      <c r="AE566" s="11">
        <f t="shared" si="976"/>
        <v>1</v>
      </c>
      <c r="AF566" s="11">
        <f t="shared" si="977"/>
        <v>10</v>
      </c>
      <c r="AG566" s="12">
        <f t="shared" si="1028"/>
        <v>172800</v>
      </c>
      <c r="AH566" s="12">
        <f t="shared" si="1029"/>
        <v>256</v>
      </c>
      <c r="AI566" s="11">
        <f t="shared" si="1030"/>
        <v>1</v>
      </c>
      <c r="AJ566" s="11">
        <f t="shared" si="978"/>
        <v>1</v>
      </c>
      <c r="AK566" s="11">
        <f t="shared" si="979"/>
        <v>1</v>
      </c>
      <c r="AL566" s="11">
        <f t="shared" si="980"/>
        <v>2016</v>
      </c>
      <c r="AM566" s="11">
        <f t="shared" si="981"/>
        <v>1</v>
      </c>
      <c r="AN566" s="11">
        <f t="shared" si="982"/>
        <v>8600</v>
      </c>
      <c r="AO566" s="11">
        <f t="shared" si="983"/>
        <v>1</v>
      </c>
      <c r="AP566" s="11">
        <f t="shared" si="984"/>
        <v>3</v>
      </c>
      <c r="AQ566" s="11">
        <f t="shared" si="985"/>
        <v>2016</v>
      </c>
      <c r="AR566" s="11">
        <f t="shared" si="986"/>
        <v>1</v>
      </c>
      <c r="AS566" s="11">
        <f t="shared" si="987"/>
        <v>0</v>
      </c>
      <c r="AT566" s="11" t="str">
        <f t="shared" si="988"/>
        <v xml:space="preserve"> </v>
      </c>
      <c r="AU566" s="11" t="str">
        <f t="shared" si="989"/>
        <v/>
      </c>
      <c r="AV566" s="11" t="str">
        <f t="shared" si="990"/>
        <v xml:space="preserve"> </v>
      </c>
      <c r="AW566" s="11" t="str">
        <f t="shared" si="991"/>
        <v xml:space="preserve"> </v>
      </c>
      <c r="AX566" s="11">
        <f t="shared" si="992"/>
        <v>0</v>
      </c>
      <c r="AY566" s="11" t="str">
        <f t="shared" si="993"/>
        <v xml:space="preserve"> </v>
      </c>
      <c r="AZ566" s="11" t="str">
        <f t="shared" si="994"/>
        <v xml:space="preserve"> </v>
      </c>
      <c r="BA566" s="11" t="str">
        <f t="shared" si="995"/>
        <v xml:space="preserve"> </v>
      </c>
      <c r="BB566" s="11" t="str">
        <f t="shared" si="996"/>
        <v xml:space="preserve"> </v>
      </c>
      <c r="BC566" s="11">
        <f t="shared" si="997"/>
        <v>0</v>
      </c>
      <c r="BD566" s="11" t="str">
        <f t="shared" si="998"/>
        <v xml:space="preserve"> </v>
      </c>
      <c r="BE566" s="11" t="str">
        <f t="shared" si="999"/>
        <v xml:space="preserve"> </v>
      </c>
      <c r="BF566" s="11" t="str">
        <f t="shared" si="1000"/>
        <v xml:space="preserve"> </v>
      </c>
      <c r="BG566" s="11" t="str">
        <f t="shared" si="1021"/>
        <v xml:space="preserve"> </v>
      </c>
      <c r="BH566" s="11" t="str">
        <f t="shared" si="1001"/>
        <v xml:space="preserve"> </v>
      </c>
      <c r="BI566" s="11" t="str">
        <f t="shared" si="1002"/>
        <v xml:space="preserve"> </v>
      </c>
      <c r="BJ566" s="11">
        <f t="shared" si="1003"/>
        <v>0</v>
      </c>
      <c r="BK566" s="11" t="str">
        <f t="shared" si="1004"/>
        <v/>
      </c>
      <c r="BL566" s="11" t="str">
        <f t="shared" si="1005"/>
        <v xml:space="preserve"> </v>
      </c>
      <c r="BM566" s="11" t="str">
        <f t="shared" si="1006"/>
        <v xml:space="preserve"> </v>
      </c>
      <c r="BN566" s="11" t="str">
        <f t="shared" si="1007"/>
        <v xml:space="preserve"> </v>
      </c>
      <c r="BO566" s="11" t="str">
        <f t="shared" si="1008"/>
        <v xml:space="preserve"> </v>
      </c>
      <c r="BP566" s="11" t="str">
        <f t="shared" si="1009"/>
        <v xml:space="preserve"> </v>
      </c>
      <c r="BQ566" s="11" t="str">
        <f t="shared" si="1010"/>
        <v>0</v>
      </c>
      <c r="BR566" s="25">
        <f t="shared" si="1011"/>
        <v>0</v>
      </c>
      <c r="BS566" s="11" t="str">
        <f t="shared" si="1012"/>
        <v>Not Present</v>
      </c>
      <c r="BT566" s="11" t="str">
        <f t="shared" si="1013"/>
        <v>0</v>
      </c>
      <c r="BU566" s="12">
        <f t="shared" si="1031"/>
        <v>1</v>
      </c>
      <c r="BV566" s="12">
        <f t="shared" si="1032"/>
        <v>0</v>
      </c>
      <c r="BW566" s="12">
        <f t="shared" si="1022"/>
        <v>1</v>
      </c>
      <c r="BX566" s="12">
        <f t="shared" si="1033"/>
        <v>1</v>
      </c>
      <c r="BY566" s="11">
        <f t="shared" si="1034"/>
        <v>1</v>
      </c>
      <c r="BZ566" s="11">
        <f t="shared" si="1014"/>
        <v>1</v>
      </c>
      <c r="CA566" s="11">
        <f t="shared" si="1015"/>
        <v>2</v>
      </c>
      <c r="CB566" s="11">
        <f t="shared" si="1016"/>
        <v>2016</v>
      </c>
      <c r="CC566" s="11">
        <f t="shared" si="1017"/>
        <v>1</v>
      </c>
      <c r="CD566" s="11" t="str">
        <f t="shared" si="1018"/>
        <v>No</v>
      </c>
      <c r="CE566" s="11">
        <f t="shared" si="1035"/>
        <v>0</v>
      </c>
      <c r="CF566" s="11">
        <f t="shared" si="1036"/>
        <v>0</v>
      </c>
      <c r="CG566" s="11">
        <f t="shared" si="1037"/>
        <v>1</v>
      </c>
      <c r="CH566" s="11">
        <f t="shared" si="1038"/>
        <v>0</v>
      </c>
      <c r="CI566" s="11">
        <f t="shared" si="1019"/>
        <v>1</v>
      </c>
      <c r="CJ566" s="11">
        <f t="shared" si="1020"/>
        <v>1</v>
      </c>
    </row>
    <row r="567" spans="1:88" x14ac:dyDescent="0.3">
      <c r="A567" s="11">
        <f t="shared" si="951"/>
        <v>2017</v>
      </c>
      <c r="B567" s="11" t="str">
        <f t="shared" si="952"/>
        <v>21-03-2017 14:17:15 CET</v>
      </c>
      <c r="C567" s="11" t="str">
        <f t="shared" si="953"/>
        <v>Rwanda</v>
      </c>
      <c r="D567" s="11" t="str">
        <f t="shared" si="954"/>
        <v>Rulindo</v>
      </c>
      <c r="E567" s="11" t="str">
        <f t="shared" si="955"/>
        <v>Rukozo</v>
      </c>
      <c r="F567" s="11" t="str">
        <f t="shared" si="956"/>
        <v>Mbuye</v>
      </c>
      <c r="G567" s="11" t="str">
        <f t="shared" si="957"/>
        <v>Nyarusebeya</v>
      </c>
      <c r="H567" s="11" t="str">
        <f t="shared" si="958"/>
        <v/>
      </c>
      <c r="I567" s="11" t="str">
        <f t="shared" si="959"/>
        <v/>
      </c>
      <c r="J567" s="11" t="str">
        <f t="shared" si="960"/>
        <v>Kabonanyoni</v>
      </c>
      <c r="K567" s="11">
        <f t="shared" si="961"/>
        <v>80</v>
      </c>
      <c r="L567" s="11">
        <f t="shared" si="1023"/>
        <v>7894</v>
      </c>
      <c r="M567" s="11">
        <f t="shared" si="1024"/>
        <v>30</v>
      </c>
      <c r="N567" s="11">
        <f t="shared" si="1025"/>
        <v>263.13333333333333</v>
      </c>
      <c r="O567" s="11">
        <f t="shared" si="962"/>
        <v>70</v>
      </c>
      <c r="P567" s="11">
        <f t="shared" si="963"/>
        <v>10</v>
      </c>
      <c r="Q567" s="13">
        <f t="shared" si="1026"/>
        <v>0.875</v>
      </c>
      <c r="R567" s="11">
        <f t="shared" si="1027"/>
        <v>0</v>
      </c>
      <c r="S567" s="11">
        <f t="shared" si="964"/>
        <v>1</v>
      </c>
      <c r="T567" s="11">
        <f t="shared" si="965"/>
        <v>1</v>
      </c>
      <c r="U567" s="11" t="str">
        <f t="shared" si="966"/>
        <v>Piped Network With Pump</v>
      </c>
      <c r="V567" s="11">
        <f t="shared" si="967"/>
        <v>2015</v>
      </c>
      <c r="W567" s="11" t="str">
        <f t="shared" si="968"/>
        <v>Governement (District, Wasac) And Water For People</v>
      </c>
      <c r="X567" s="11" t="str">
        <f t="shared" si="969"/>
        <v>Spring</v>
      </c>
      <c r="Y567" s="11">
        <f t="shared" si="970"/>
        <v>5</v>
      </c>
      <c r="Z567" s="11">
        <f t="shared" si="971"/>
        <v>1</v>
      </c>
      <c r="AA567" s="11">
        <f t="shared" si="972"/>
        <v>1</v>
      </c>
      <c r="AB567" s="11" t="str">
        <f t="shared" si="973"/>
        <v>"Springbox" --Intake Structure At A Spring</v>
      </c>
      <c r="AC567" s="11">
        <f t="shared" si="974"/>
        <v>5</v>
      </c>
      <c r="AD567" s="11">
        <f t="shared" si="975"/>
        <v>2015</v>
      </c>
      <c r="AE567" s="11">
        <f t="shared" si="976"/>
        <v>1</v>
      </c>
      <c r="AF567" s="11">
        <f t="shared" si="977"/>
        <v>15</v>
      </c>
      <c r="AG567" s="12">
        <f t="shared" si="1028"/>
        <v>115200</v>
      </c>
      <c r="AH567" s="12">
        <f t="shared" si="1029"/>
        <v>329.14285714285717</v>
      </c>
      <c r="AI567" s="11">
        <f t="shared" si="1030"/>
        <v>1</v>
      </c>
      <c r="AJ567" s="11">
        <f t="shared" si="978"/>
        <v>1</v>
      </c>
      <c r="AK567" s="11">
        <f t="shared" si="979"/>
        <v>1</v>
      </c>
      <c r="AL567" s="11">
        <f t="shared" si="980"/>
        <v>2015</v>
      </c>
      <c r="AM567" s="11">
        <f t="shared" si="981"/>
        <v>1</v>
      </c>
      <c r="AN567" s="11">
        <f t="shared" si="982"/>
        <v>720</v>
      </c>
      <c r="AO567" s="11">
        <f t="shared" si="983"/>
        <v>1</v>
      </c>
      <c r="AP567" s="11">
        <f t="shared" si="984"/>
        <v>19</v>
      </c>
      <c r="AQ567" s="11">
        <f t="shared" si="985"/>
        <v>2015</v>
      </c>
      <c r="AR567" s="11">
        <f t="shared" si="986"/>
        <v>1</v>
      </c>
      <c r="AS567" s="11">
        <f t="shared" si="987"/>
        <v>1</v>
      </c>
      <c r="AT567" s="11">
        <f t="shared" si="988"/>
        <v>10</v>
      </c>
      <c r="AU567" s="11" t="str">
        <f t="shared" si="989"/>
        <v>Pressure Break Tank|Distribution Chamber|Null</v>
      </c>
      <c r="AV567" s="11">
        <f t="shared" si="990"/>
        <v>2015</v>
      </c>
      <c r="AW567" s="11">
        <f t="shared" si="991"/>
        <v>1</v>
      </c>
      <c r="AX567" s="11">
        <f t="shared" si="992"/>
        <v>1</v>
      </c>
      <c r="AY567" s="11">
        <f t="shared" si="993"/>
        <v>3</v>
      </c>
      <c r="AZ567" s="11">
        <f t="shared" si="994"/>
        <v>2015</v>
      </c>
      <c r="BA567" s="11">
        <f t="shared" si="995"/>
        <v>1</v>
      </c>
      <c r="BB567" s="11">
        <f t="shared" si="996"/>
        <v>19000</v>
      </c>
      <c r="BC567" s="11">
        <f t="shared" si="997"/>
        <v>1</v>
      </c>
      <c r="BD567" s="11">
        <f t="shared" si="998"/>
        <v>2</v>
      </c>
      <c r="BE567" s="11">
        <f t="shared" si="999"/>
        <v>2016</v>
      </c>
      <c r="BF567" s="11">
        <f t="shared" si="1000"/>
        <v>1</v>
      </c>
      <c r="BG567" s="11">
        <f t="shared" si="1021"/>
        <v>1</v>
      </c>
      <c r="BH567" s="11">
        <f t="shared" si="1001"/>
        <v>2016</v>
      </c>
      <c r="BI567" s="11">
        <f t="shared" si="1002"/>
        <v>1</v>
      </c>
      <c r="BJ567" s="11">
        <f t="shared" si="1003"/>
        <v>0</v>
      </c>
      <c r="BK567" s="11" t="str">
        <f t="shared" si="1004"/>
        <v/>
      </c>
      <c r="BL567" s="11" t="str">
        <f t="shared" si="1005"/>
        <v xml:space="preserve"> </v>
      </c>
      <c r="BM567" s="11" t="str">
        <f t="shared" si="1006"/>
        <v xml:space="preserve"> </v>
      </c>
      <c r="BN567" s="11" t="str">
        <f t="shared" si="1007"/>
        <v xml:space="preserve"> </v>
      </c>
      <c r="BO567" s="11" t="str">
        <f t="shared" si="1008"/>
        <v xml:space="preserve"> </v>
      </c>
      <c r="BP567" s="11" t="str">
        <f t="shared" si="1009"/>
        <v xml:space="preserve"> </v>
      </c>
      <c r="BQ567" s="11" t="str">
        <f t="shared" si="1010"/>
        <v>0</v>
      </c>
      <c r="BR567" s="25">
        <f t="shared" si="1011"/>
        <v>0</v>
      </c>
      <c r="BS567" s="11" t="str">
        <f t="shared" si="1012"/>
        <v>Not Present</v>
      </c>
      <c r="BT567" s="11" t="str">
        <f t="shared" si="1013"/>
        <v>0</v>
      </c>
      <c r="BU567" s="12">
        <f t="shared" si="1031"/>
        <v>1</v>
      </c>
      <c r="BV567" s="12">
        <f t="shared" si="1032"/>
        <v>0</v>
      </c>
      <c r="BW567" s="12">
        <f t="shared" si="1022"/>
        <v>1</v>
      </c>
      <c r="BX567" s="12">
        <f t="shared" si="1033"/>
        <v>1</v>
      </c>
      <c r="BY567" s="11">
        <f t="shared" si="1034"/>
        <v>1</v>
      </c>
      <c r="BZ567" s="11">
        <f t="shared" si="1014"/>
        <v>1</v>
      </c>
      <c r="CA567" s="11">
        <f t="shared" si="1015"/>
        <v>31</v>
      </c>
      <c r="CB567" s="11">
        <f t="shared" si="1016"/>
        <v>2015</v>
      </c>
      <c r="CC567" s="11">
        <f t="shared" si="1017"/>
        <v>1</v>
      </c>
      <c r="CD567" s="11" t="str">
        <f t="shared" si="1018"/>
        <v>No</v>
      </c>
      <c r="CE567" s="11">
        <f t="shared" si="1035"/>
        <v>0</v>
      </c>
      <c r="CF567" s="11">
        <f t="shared" si="1036"/>
        <v>0</v>
      </c>
      <c r="CG567" s="11">
        <f t="shared" si="1037"/>
        <v>1</v>
      </c>
      <c r="CH567" s="11">
        <f t="shared" si="1038"/>
        <v>0</v>
      </c>
      <c r="CI567" s="11">
        <f t="shared" si="1019"/>
        <v>1</v>
      </c>
      <c r="CJ567" s="11">
        <f t="shared" si="1020"/>
        <v>1</v>
      </c>
    </row>
    <row r="568" spans="1:88" x14ac:dyDescent="0.3">
      <c r="A568" s="11">
        <f t="shared" si="951"/>
        <v>2017</v>
      </c>
      <c r="B568" s="11" t="str">
        <f t="shared" si="952"/>
        <v>07-03-2017 21:09:08 CET</v>
      </c>
      <c r="C568" s="11" t="str">
        <f t="shared" si="953"/>
        <v>Rwanda</v>
      </c>
      <c r="D568" s="11" t="str">
        <f t="shared" si="954"/>
        <v>Rulindo</v>
      </c>
      <c r="E568" s="11" t="str">
        <f t="shared" si="955"/>
        <v>Mbogo</v>
      </c>
      <c r="F568" s="11" t="str">
        <f t="shared" si="956"/>
        <v>Bukoro</v>
      </c>
      <c r="G568" s="11" t="str">
        <f t="shared" si="957"/>
        <v>Gihonga</v>
      </c>
      <c r="H568" s="11" t="str">
        <f t="shared" si="958"/>
        <v/>
      </c>
      <c r="I568" s="11" t="str">
        <f t="shared" si="959"/>
        <v/>
      </c>
      <c r="J568" s="11" t="str">
        <f t="shared" si="960"/>
        <v>Kibuye</v>
      </c>
      <c r="K568" s="11">
        <f t="shared" si="961"/>
        <v>110</v>
      </c>
      <c r="L568" s="11">
        <f t="shared" si="1023"/>
        <v>1232</v>
      </c>
      <c r="M568" s="11">
        <f t="shared" si="1024"/>
        <v>3</v>
      </c>
      <c r="N568" s="11">
        <f t="shared" si="1025"/>
        <v>410.66666666666669</v>
      </c>
      <c r="O568" s="11">
        <f t="shared" si="962"/>
        <v>60</v>
      </c>
      <c r="P568" s="11">
        <f t="shared" si="963"/>
        <v>50</v>
      </c>
      <c r="Q568" s="13">
        <f t="shared" si="1026"/>
        <v>0.54545454545454541</v>
      </c>
      <c r="R568" s="11">
        <f t="shared" si="1027"/>
        <v>0</v>
      </c>
      <c r="S568" s="11">
        <f t="shared" si="964"/>
        <v>0</v>
      </c>
      <c r="T568" s="11">
        <f t="shared" si="965"/>
        <v>1</v>
      </c>
      <c r="U568" s="11" t="str">
        <f t="shared" si="966"/>
        <v>Piped Network -- Gravity Only</v>
      </c>
      <c r="V568" s="11">
        <f t="shared" si="967"/>
        <v>2016</v>
      </c>
      <c r="W568" s="11" t="str">
        <f t="shared" si="968"/>
        <v>Governement (District, Wasac) And Water For People</v>
      </c>
      <c r="X568" s="11" t="str">
        <f t="shared" si="969"/>
        <v>Spring</v>
      </c>
      <c r="Y568" s="11">
        <f t="shared" si="970"/>
        <v>2</v>
      </c>
      <c r="Z568" s="11">
        <f t="shared" si="971"/>
        <v>1</v>
      </c>
      <c r="AA568" s="11">
        <f t="shared" si="972"/>
        <v>1</v>
      </c>
      <c r="AB568" s="11" t="str">
        <f t="shared" si="973"/>
        <v>Start And Collection Chamber</v>
      </c>
      <c r="AC568" s="11">
        <f t="shared" si="974"/>
        <v>2</v>
      </c>
      <c r="AD568" s="11">
        <f t="shared" si="975"/>
        <v>2016</v>
      </c>
      <c r="AE568" s="11">
        <f t="shared" si="976"/>
        <v>1</v>
      </c>
      <c r="AF568" s="11">
        <f t="shared" si="977"/>
        <v>45</v>
      </c>
      <c r="AG568" s="12">
        <f t="shared" si="1028"/>
        <v>38400</v>
      </c>
      <c r="AH568" s="12">
        <f t="shared" si="1029"/>
        <v>128</v>
      </c>
      <c r="AI568" s="11">
        <f t="shared" si="1030"/>
        <v>1</v>
      </c>
      <c r="AJ568" s="11">
        <f t="shared" si="978"/>
        <v>1</v>
      </c>
      <c r="AK568" s="11">
        <f t="shared" si="979"/>
        <v>1</v>
      </c>
      <c r="AL568" s="11">
        <f t="shared" si="980"/>
        <v>2016</v>
      </c>
      <c r="AM568" s="11">
        <f t="shared" si="981"/>
        <v>1</v>
      </c>
      <c r="AN568" s="11">
        <f t="shared" si="982"/>
        <v>1500</v>
      </c>
      <c r="AO568" s="11">
        <f t="shared" si="983"/>
        <v>0</v>
      </c>
      <c r="AP568" s="11" t="str">
        <f t="shared" si="984"/>
        <v xml:space="preserve"> </v>
      </c>
      <c r="AQ568" s="11" t="str">
        <f t="shared" si="985"/>
        <v xml:space="preserve"> </v>
      </c>
      <c r="AR568" s="11" t="str">
        <f t="shared" si="986"/>
        <v xml:space="preserve"> </v>
      </c>
      <c r="AS568" s="11">
        <f t="shared" si="987"/>
        <v>1</v>
      </c>
      <c r="AT568" s="11">
        <f t="shared" si="988"/>
        <v>1</v>
      </c>
      <c r="AU568" s="11" t="str">
        <f t="shared" si="989"/>
        <v>Washout Chamber</v>
      </c>
      <c r="AV568" s="11">
        <f t="shared" si="990"/>
        <v>2016</v>
      </c>
      <c r="AW568" s="11">
        <f t="shared" si="991"/>
        <v>1</v>
      </c>
      <c r="AX568" s="11">
        <f t="shared" si="992"/>
        <v>1</v>
      </c>
      <c r="AY568" s="11">
        <f t="shared" si="993"/>
        <v>1</v>
      </c>
      <c r="AZ568" s="11">
        <f t="shared" si="994"/>
        <v>2016</v>
      </c>
      <c r="BA568" s="11">
        <f t="shared" si="995"/>
        <v>1</v>
      </c>
      <c r="BB568" s="11">
        <f t="shared" si="996"/>
        <v>1000</v>
      </c>
      <c r="BC568" s="11">
        <f t="shared" si="997"/>
        <v>0</v>
      </c>
      <c r="BD568" s="11" t="str">
        <f t="shared" si="998"/>
        <v xml:space="preserve"> </v>
      </c>
      <c r="BE568" s="11" t="str">
        <f t="shared" si="999"/>
        <v xml:space="preserve"> </v>
      </c>
      <c r="BF568" s="11" t="str">
        <f t="shared" si="1000"/>
        <v xml:space="preserve"> </v>
      </c>
      <c r="BG568" s="11" t="str">
        <f t="shared" si="1021"/>
        <v xml:space="preserve"> </v>
      </c>
      <c r="BH568" s="11" t="str">
        <f t="shared" si="1001"/>
        <v xml:space="preserve"> </v>
      </c>
      <c r="BI568" s="11" t="str">
        <f t="shared" si="1002"/>
        <v xml:space="preserve"> </v>
      </c>
      <c r="BJ568" s="11">
        <f t="shared" si="1003"/>
        <v>0</v>
      </c>
      <c r="BK568" s="11" t="str">
        <f t="shared" si="1004"/>
        <v/>
      </c>
      <c r="BL568" s="11" t="str">
        <f t="shared" si="1005"/>
        <v xml:space="preserve"> </v>
      </c>
      <c r="BM568" s="11" t="str">
        <f t="shared" si="1006"/>
        <v xml:space="preserve"> </v>
      </c>
      <c r="BN568" s="11" t="str">
        <f t="shared" si="1007"/>
        <v xml:space="preserve"> </v>
      </c>
      <c r="BO568" s="11" t="str">
        <f t="shared" si="1008"/>
        <v xml:space="preserve"> </v>
      </c>
      <c r="BP568" s="11" t="str">
        <f t="shared" si="1009"/>
        <v xml:space="preserve"> </v>
      </c>
      <c r="BQ568" s="11" t="str">
        <f t="shared" si="1010"/>
        <v>0</v>
      </c>
      <c r="BR568" s="25">
        <f t="shared" si="1011"/>
        <v>0</v>
      </c>
      <c r="BS568" s="11" t="str">
        <f t="shared" si="1012"/>
        <v>Not Present</v>
      </c>
      <c r="BT568" s="11" t="str">
        <f t="shared" si="1013"/>
        <v>0</v>
      </c>
      <c r="BU568" s="12">
        <f t="shared" si="1031"/>
        <v>1</v>
      </c>
      <c r="BV568" s="12">
        <f t="shared" si="1032"/>
        <v>0</v>
      </c>
      <c r="BW568" s="12">
        <f t="shared" si="1022"/>
        <v>1</v>
      </c>
      <c r="BX568" s="12">
        <f t="shared" si="1033"/>
        <v>1</v>
      </c>
      <c r="BY568" s="11">
        <f t="shared" si="1034"/>
        <v>1</v>
      </c>
      <c r="BZ568" s="11">
        <f t="shared" si="1014"/>
        <v>1</v>
      </c>
      <c r="CA568" s="11">
        <f t="shared" si="1015"/>
        <v>1</v>
      </c>
      <c r="CB568" s="11">
        <f t="shared" si="1016"/>
        <v>1998</v>
      </c>
      <c r="CC568" s="11">
        <f t="shared" si="1017"/>
        <v>3</v>
      </c>
      <c r="CD568" s="11" t="str">
        <f t="shared" si="1018"/>
        <v>No</v>
      </c>
      <c r="CE568" s="11">
        <f t="shared" si="1035"/>
        <v>0</v>
      </c>
      <c r="CF568" s="11">
        <f t="shared" si="1036"/>
        <v>0</v>
      </c>
      <c r="CG568" s="11">
        <f t="shared" si="1037"/>
        <v>1</v>
      </c>
      <c r="CH568" s="11">
        <f t="shared" si="1038"/>
        <v>0</v>
      </c>
      <c r="CI568" s="11">
        <f t="shared" si="1019"/>
        <v>0</v>
      </c>
      <c r="CJ568" s="11">
        <f t="shared" si="1020"/>
        <v>3</v>
      </c>
    </row>
    <row r="569" spans="1:88" x14ac:dyDescent="0.3">
      <c r="A569" s="11">
        <f t="shared" si="951"/>
        <v>2017</v>
      </c>
      <c r="B569" s="11" t="str">
        <f t="shared" si="952"/>
        <v>09-03-2017 06:35:57 CET</v>
      </c>
      <c r="C569" s="11" t="str">
        <f t="shared" si="953"/>
        <v>Rwanda</v>
      </c>
      <c r="D569" s="11" t="str">
        <f t="shared" si="954"/>
        <v>Rulindo</v>
      </c>
      <c r="E569" s="11" t="str">
        <f t="shared" si="955"/>
        <v>Shyorongi</v>
      </c>
      <c r="F569" s="11" t="str">
        <f t="shared" si="956"/>
        <v>Rubona</v>
      </c>
      <c r="G569" s="11" t="str">
        <f t="shared" si="957"/>
        <v>Gishyita</v>
      </c>
      <c r="H569" s="11" t="str">
        <f t="shared" si="958"/>
        <v/>
      </c>
      <c r="I569" s="11" t="str">
        <f t="shared" si="959"/>
        <v/>
      </c>
      <c r="J569" s="11" t="str">
        <f t="shared" si="960"/>
        <v>kirikumuryango network</v>
      </c>
      <c r="K569" s="11">
        <f t="shared" si="961"/>
        <v>205</v>
      </c>
      <c r="L569" s="11">
        <f t="shared" si="1023"/>
        <v>0</v>
      </c>
      <c r="M569" s="11">
        <f t="shared" si="1024"/>
        <v>26</v>
      </c>
      <c r="N569" s="11">
        <f t="shared" si="1025"/>
        <v>0</v>
      </c>
      <c r="O569" s="11">
        <f t="shared" si="962"/>
        <v>120</v>
      </c>
      <c r="P569" s="11">
        <f t="shared" si="963"/>
        <v>85</v>
      </c>
      <c r="Q569" s="13">
        <f t="shared" si="1026"/>
        <v>0.58536585365853655</v>
      </c>
      <c r="R569" s="11">
        <f t="shared" si="1027"/>
        <v>0</v>
      </c>
      <c r="S569" s="11">
        <f t="shared" si="964"/>
        <v>1</v>
      </c>
      <c r="T569" s="11">
        <f t="shared" si="965"/>
        <v>1</v>
      </c>
      <c r="U569" s="11" t="str">
        <f t="shared" si="966"/>
        <v>Piped Network -- Gravity Only</v>
      </c>
      <c r="V569" s="11">
        <f t="shared" si="967"/>
        <v>2013</v>
      </c>
      <c r="W569" s="11" t="str">
        <f t="shared" si="968"/>
        <v>Governement (District, Wasac) And Water For People</v>
      </c>
      <c r="X569" s="11" t="str">
        <f t="shared" si="969"/>
        <v>Spring</v>
      </c>
      <c r="Y569" s="11">
        <f t="shared" si="970"/>
        <v>1</v>
      </c>
      <c r="Z569" s="11">
        <f t="shared" si="971"/>
        <v>1</v>
      </c>
      <c r="AA569" s="11">
        <f t="shared" si="972"/>
        <v>1</v>
      </c>
      <c r="AB569" s="11" t="str">
        <f t="shared" si="973"/>
        <v>"Springbox" --Intake Structure At A Spring</v>
      </c>
      <c r="AC569" s="11">
        <f t="shared" si="974"/>
        <v>1</v>
      </c>
      <c r="AD569" s="11">
        <f t="shared" si="975"/>
        <v>2013</v>
      </c>
      <c r="AE569" s="11">
        <f t="shared" si="976"/>
        <v>1</v>
      </c>
      <c r="AF569" s="11">
        <f t="shared" si="977"/>
        <v>11</v>
      </c>
      <c r="AG569" s="12">
        <f t="shared" si="1028"/>
        <v>157090.90909090909</v>
      </c>
      <c r="AH569" s="12">
        <f t="shared" si="1029"/>
        <v>261.81818181818181</v>
      </c>
      <c r="AI569" s="11">
        <f t="shared" si="1030"/>
        <v>1</v>
      </c>
      <c r="AJ569" s="11">
        <f t="shared" si="978"/>
        <v>1</v>
      </c>
      <c r="AK569" s="11">
        <f t="shared" si="979"/>
        <v>1</v>
      </c>
      <c r="AL569" s="11">
        <f t="shared" si="980"/>
        <v>2013</v>
      </c>
      <c r="AM569" s="11">
        <f t="shared" si="981"/>
        <v>1</v>
      </c>
      <c r="AN569" s="11">
        <f t="shared" si="982"/>
        <v>500</v>
      </c>
      <c r="AO569" s="11">
        <f t="shared" si="983"/>
        <v>1</v>
      </c>
      <c r="AP569" s="11">
        <f t="shared" si="984"/>
        <v>17</v>
      </c>
      <c r="AQ569" s="11">
        <f t="shared" si="985"/>
        <v>2013</v>
      </c>
      <c r="AR569" s="11">
        <f t="shared" si="986"/>
        <v>1</v>
      </c>
      <c r="AS569" s="11">
        <f t="shared" si="987"/>
        <v>1</v>
      </c>
      <c r="AT569" s="11">
        <f t="shared" si="988"/>
        <v>6</v>
      </c>
      <c r="AU569" s="11" t="str">
        <f t="shared" si="989"/>
        <v>Distribution Chamber|Ventouse, Washout</v>
      </c>
      <c r="AV569" s="11">
        <f t="shared" si="990"/>
        <v>2013</v>
      </c>
      <c r="AW569" s="11">
        <f t="shared" si="991"/>
        <v>1</v>
      </c>
      <c r="AX569" s="11">
        <f t="shared" si="992"/>
        <v>1</v>
      </c>
      <c r="AY569" s="11">
        <f t="shared" si="993"/>
        <v>2</v>
      </c>
      <c r="AZ569" s="11">
        <f t="shared" si="994"/>
        <v>2013</v>
      </c>
      <c r="BA569" s="11">
        <f t="shared" si="995"/>
        <v>1</v>
      </c>
      <c r="BB569" s="11">
        <f t="shared" si="996"/>
        <v>3500</v>
      </c>
      <c r="BC569" s="11">
        <f t="shared" si="997"/>
        <v>0</v>
      </c>
      <c r="BD569" s="11" t="str">
        <f t="shared" si="998"/>
        <v xml:space="preserve"> </v>
      </c>
      <c r="BE569" s="11" t="str">
        <f t="shared" si="999"/>
        <v xml:space="preserve"> </v>
      </c>
      <c r="BF569" s="11" t="str">
        <f t="shared" si="1000"/>
        <v xml:space="preserve"> </v>
      </c>
      <c r="BG569" s="11" t="str">
        <f t="shared" si="1021"/>
        <v xml:space="preserve"> </v>
      </c>
      <c r="BH569" s="11" t="str">
        <f t="shared" si="1001"/>
        <v xml:space="preserve"> </v>
      </c>
      <c r="BI569" s="11" t="str">
        <f t="shared" si="1002"/>
        <v xml:space="preserve"> </v>
      </c>
      <c r="BJ569" s="11">
        <f t="shared" si="1003"/>
        <v>0</v>
      </c>
      <c r="BK569" s="11" t="str">
        <f t="shared" si="1004"/>
        <v/>
      </c>
      <c r="BL569" s="11" t="str">
        <f t="shared" si="1005"/>
        <v xml:space="preserve"> </v>
      </c>
      <c r="BM569" s="11" t="str">
        <f t="shared" si="1006"/>
        <v xml:space="preserve"> </v>
      </c>
      <c r="BN569" s="11" t="str">
        <f t="shared" si="1007"/>
        <v xml:space="preserve"> </v>
      </c>
      <c r="BO569" s="11" t="str">
        <f t="shared" si="1008"/>
        <v xml:space="preserve"> </v>
      </c>
      <c r="BP569" s="11" t="str">
        <f t="shared" si="1009"/>
        <v xml:space="preserve"> </v>
      </c>
      <c r="BQ569" s="11" t="str">
        <f t="shared" si="1010"/>
        <v>0</v>
      </c>
      <c r="BR569" s="25">
        <f t="shared" si="1011"/>
        <v>0</v>
      </c>
      <c r="BS569" s="11" t="str">
        <f t="shared" si="1012"/>
        <v>Not Present</v>
      </c>
      <c r="BT569" s="11" t="str">
        <f t="shared" si="1013"/>
        <v>0</v>
      </c>
      <c r="BU569" s="12">
        <f t="shared" si="1031"/>
        <v>1</v>
      </c>
      <c r="BV569" s="12">
        <f t="shared" si="1032"/>
        <v>0</v>
      </c>
      <c r="BW569" s="12">
        <f t="shared" si="1022"/>
        <v>1</v>
      </c>
      <c r="BX569" s="12">
        <f t="shared" si="1033"/>
        <v>1</v>
      </c>
      <c r="BY569" s="11">
        <f t="shared" si="1034"/>
        <v>1</v>
      </c>
      <c r="BZ569" s="11">
        <f t="shared" si="1014"/>
        <v>1</v>
      </c>
      <c r="CA569" s="11">
        <f t="shared" si="1015"/>
        <v>1</v>
      </c>
      <c r="CB569" s="11">
        <f t="shared" si="1016"/>
        <v>2013</v>
      </c>
      <c r="CC569" s="11">
        <f t="shared" si="1017"/>
        <v>1</v>
      </c>
      <c r="CD569" s="11" t="str">
        <f t="shared" si="1018"/>
        <v>No</v>
      </c>
      <c r="CE569" s="11">
        <f t="shared" si="1035"/>
        <v>0</v>
      </c>
      <c r="CF569" s="11">
        <f t="shared" si="1036"/>
        <v>0</v>
      </c>
      <c r="CG569" s="11">
        <f t="shared" si="1037"/>
        <v>1</v>
      </c>
      <c r="CH569" s="11">
        <f t="shared" si="1038"/>
        <v>0</v>
      </c>
      <c r="CI569" s="11">
        <f t="shared" si="1019"/>
        <v>1</v>
      </c>
      <c r="CJ569" s="11">
        <f t="shared" si="1020"/>
        <v>1</v>
      </c>
    </row>
    <row r="570" spans="1:88" x14ac:dyDescent="0.3">
      <c r="A570" s="11">
        <f t="shared" si="951"/>
        <v>2017</v>
      </c>
      <c r="B570" s="11" t="str">
        <f t="shared" si="952"/>
        <v>24-04-2017 21:51:54 CEST</v>
      </c>
      <c r="C570" s="11" t="str">
        <f t="shared" si="953"/>
        <v>Rwanda</v>
      </c>
      <c r="D570" s="11" t="str">
        <f t="shared" si="954"/>
        <v>Rulindo</v>
      </c>
      <c r="E570" s="11" t="str">
        <f t="shared" si="955"/>
        <v>Kisaro</v>
      </c>
      <c r="F570" s="11" t="str">
        <f t="shared" si="956"/>
        <v>Kigarama</v>
      </c>
      <c r="G570" s="11" t="str">
        <f t="shared" si="957"/>
        <v>Runyinya</v>
      </c>
      <c r="H570" s="11" t="str">
        <f t="shared" si="958"/>
        <v/>
      </c>
      <c r="I570" s="11" t="str">
        <f t="shared" si="959"/>
        <v/>
      </c>
      <c r="J570" s="11" t="str">
        <f t="shared" si="960"/>
        <v>wasac network towards Mutete in Gicumbi district</v>
      </c>
      <c r="K570" s="11">
        <f t="shared" si="961"/>
        <v>148</v>
      </c>
      <c r="L570" s="11">
        <f t="shared" si="1023"/>
        <v>0</v>
      </c>
      <c r="M570" s="11">
        <f t="shared" si="1024"/>
        <v>1</v>
      </c>
      <c r="N570" s="11">
        <f t="shared" si="1025"/>
        <v>0</v>
      </c>
      <c r="O570" s="11">
        <f t="shared" si="962"/>
        <v>148</v>
      </c>
      <c r="P570" s="11" t="str">
        <f t="shared" si="963"/>
        <v xml:space="preserve"> </v>
      </c>
      <c r="Q570" s="13">
        <f t="shared" si="1026"/>
        <v>1</v>
      </c>
      <c r="R570" s="11">
        <f t="shared" si="1027"/>
        <v>1</v>
      </c>
      <c r="S570" s="11">
        <f t="shared" si="964"/>
        <v>1</v>
      </c>
      <c r="T570" s="11">
        <f t="shared" si="965"/>
        <v>1</v>
      </c>
      <c r="U570" s="11" t="str">
        <f t="shared" si="966"/>
        <v>Piped Network -- Gravity Only</v>
      </c>
      <c r="V570" s="11">
        <f t="shared" si="967"/>
        <v>2000</v>
      </c>
      <c r="W570" s="11" t="str">
        <f t="shared" si="968"/>
        <v>Government</v>
      </c>
      <c r="X570" s="11" t="str">
        <f t="shared" si="969"/>
        <v>Spring</v>
      </c>
      <c r="Y570" s="11">
        <f t="shared" si="970"/>
        <v>2</v>
      </c>
      <c r="Z570" s="11">
        <f t="shared" si="971"/>
        <v>1</v>
      </c>
      <c r="AA570" s="11">
        <f t="shared" si="972"/>
        <v>1</v>
      </c>
      <c r="AB570" s="11" t="str">
        <f t="shared" si="973"/>
        <v/>
      </c>
      <c r="AC570" s="11">
        <f t="shared" si="974"/>
        <v>1</v>
      </c>
      <c r="AD570" s="11">
        <f t="shared" si="975"/>
        <v>2003</v>
      </c>
      <c r="AE570" s="11">
        <f t="shared" si="976"/>
        <v>1</v>
      </c>
      <c r="AF570" s="11">
        <f t="shared" si="977"/>
        <v>5</v>
      </c>
      <c r="AG570" s="12">
        <f t="shared" si="1028"/>
        <v>345600</v>
      </c>
      <c r="AH570" s="12">
        <f t="shared" si="1029"/>
        <v>467.02702702702703</v>
      </c>
      <c r="AI570" s="11">
        <f t="shared" si="1030"/>
        <v>1</v>
      </c>
      <c r="AJ570" s="11">
        <f t="shared" si="978"/>
        <v>1</v>
      </c>
      <c r="AK570" s="11">
        <f t="shared" si="979"/>
        <v>1</v>
      </c>
      <c r="AL570" s="11">
        <f t="shared" si="980"/>
        <v>2003</v>
      </c>
      <c r="AM570" s="11">
        <f t="shared" si="981"/>
        <v>1</v>
      </c>
      <c r="AN570" s="11">
        <f t="shared" si="982"/>
        <v>30000</v>
      </c>
      <c r="AO570" s="11">
        <f t="shared" si="983"/>
        <v>1</v>
      </c>
      <c r="AP570" s="11">
        <f t="shared" si="984"/>
        <v>7</v>
      </c>
      <c r="AQ570" s="11">
        <f t="shared" si="985"/>
        <v>2003</v>
      </c>
      <c r="AR570" s="11">
        <f t="shared" si="986"/>
        <v>1</v>
      </c>
      <c r="AS570" s="11">
        <f t="shared" si="987"/>
        <v>1</v>
      </c>
      <c r="AT570" s="11">
        <f t="shared" si="988"/>
        <v>14</v>
      </c>
      <c r="AU570" s="11" t="str">
        <f t="shared" si="989"/>
        <v/>
      </c>
      <c r="AV570" s="11">
        <f t="shared" si="990"/>
        <v>2003</v>
      </c>
      <c r="AW570" s="11">
        <f t="shared" si="991"/>
        <v>1</v>
      </c>
      <c r="AX570" s="11">
        <f t="shared" si="992"/>
        <v>1</v>
      </c>
      <c r="AY570" s="11">
        <f t="shared" si="993"/>
        <v>1</v>
      </c>
      <c r="AZ570" s="11">
        <f t="shared" si="994"/>
        <v>2003</v>
      </c>
      <c r="BA570" s="11">
        <f t="shared" si="995"/>
        <v>1</v>
      </c>
      <c r="BB570" s="11">
        <f t="shared" si="996"/>
        <v>30000</v>
      </c>
      <c r="BC570" s="11">
        <f t="shared" si="997"/>
        <v>0</v>
      </c>
      <c r="BD570" s="11" t="str">
        <f t="shared" si="998"/>
        <v xml:space="preserve"> </v>
      </c>
      <c r="BE570" s="11" t="str">
        <f t="shared" si="999"/>
        <v xml:space="preserve"> </v>
      </c>
      <c r="BF570" s="11" t="str">
        <f t="shared" si="1000"/>
        <v xml:space="preserve"> </v>
      </c>
      <c r="BG570" s="11" t="str">
        <f t="shared" si="1021"/>
        <v xml:space="preserve"> </v>
      </c>
      <c r="BH570" s="11" t="str">
        <f t="shared" si="1001"/>
        <v xml:space="preserve"> </v>
      </c>
      <c r="BI570" s="11" t="str">
        <f t="shared" si="1002"/>
        <v xml:space="preserve"> </v>
      </c>
      <c r="BJ570" s="11">
        <f t="shared" si="1003"/>
        <v>0</v>
      </c>
      <c r="BK570" s="11" t="str">
        <f t="shared" si="1004"/>
        <v/>
      </c>
      <c r="BL570" s="11" t="str">
        <f t="shared" si="1005"/>
        <v xml:space="preserve"> </v>
      </c>
      <c r="BM570" s="11" t="str">
        <f t="shared" si="1006"/>
        <v xml:space="preserve"> </v>
      </c>
      <c r="BN570" s="11" t="str">
        <f t="shared" si="1007"/>
        <v xml:space="preserve"> </v>
      </c>
      <c r="BO570" s="11" t="str">
        <f t="shared" si="1008"/>
        <v xml:space="preserve"> </v>
      </c>
      <c r="BP570" s="11" t="str">
        <f t="shared" si="1009"/>
        <v xml:space="preserve"> </v>
      </c>
      <c r="BQ570" s="11" t="str">
        <f t="shared" si="1010"/>
        <v>0</v>
      </c>
      <c r="BR570" s="25">
        <f t="shared" si="1011"/>
        <v>0</v>
      </c>
      <c r="BS570" s="11" t="str">
        <f t="shared" si="1012"/>
        <v>Not Present</v>
      </c>
      <c r="BT570" s="11" t="str">
        <f t="shared" si="1013"/>
        <v>0</v>
      </c>
      <c r="BU570" s="12">
        <f t="shared" si="1031"/>
        <v>1</v>
      </c>
      <c r="BV570" s="12">
        <f t="shared" si="1032"/>
        <v>0</v>
      </c>
      <c r="BW570" s="12">
        <f t="shared" si="1022"/>
        <v>1</v>
      </c>
      <c r="BX570" s="12">
        <f t="shared" si="1033"/>
        <v>1</v>
      </c>
      <c r="BY570" s="11">
        <f t="shared" si="1034"/>
        <v>1</v>
      </c>
      <c r="BZ570" s="11">
        <f t="shared" si="1014"/>
        <v>1</v>
      </c>
      <c r="CA570" s="11">
        <f t="shared" si="1015"/>
        <v>1</v>
      </c>
      <c r="CB570" s="11">
        <f t="shared" si="1016"/>
        <v>2003</v>
      </c>
      <c r="CC570" s="11">
        <f t="shared" si="1017"/>
        <v>1</v>
      </c>
      <c r="CD570" s="11" t="str">
        <f t="shared" si="1018"/>
        <v>No</v>
      </c>
      <c r="CE570" s="11">
        <f t="shared" si="1035"/>
        <v>0</v>
      </c>
      <c r="CF570" s="11">
        <f t="shared" si="1036"/>
        <v>0</v>
      </c>
      <c r="CG570" s="11">
        <f t="shared" si="1037"/>
        <v>1</v>
      </c>
      <c r="CH570" s="11">
        <f t="shared" si="1038"/>
        <v>0</v>
      </c>
      <c r="CI570" s="11">
        <f t="shared" si="1019"/>
        <v>1</v>
      </c>
      <c r="CJ570" s="11">
        <f t="shared" si="1020"/>
        <v>1</v>
      </c>
    </row>
    <row r="571" spans="1:88" x14ac:dyDescent="0.3">
      <c r="A571" s="11">
        <f t="shared" si="951"/>
        <v>2017</v>
      </c>
      <c r="B571" s="11" t="str">
        <f t="shared" si="952"/>
        <v>08-03-2017 20:13:11 CET</v>
      </c>
      <c r="C571" s="11" t="str">
        <f t="shared" si="953"/>
        <v>Rwanda</v>
      </c>
      <c r="D571" s="11" t="str">
        <f t="shared" si="954"/>
        <v>Rulindo</v>
      </c>
      <c r="E571" s="11" t="str">
        <f t="shared" si="955"/>
        <v>Shyorongi</v>
      </c>
      <c r="F571" s="11" t="str">
        <f t="shared" si="956"/>
        <v>Bugaragara</v>
      </c>
      <c r="G571" s="11" t="str">
        <f t="shared" si="957"/>
        <v>Gatimba</v>
      </c>
      <c r="H571" s="11" t="str">
        <f t="shared" si="958"/>
        <v/>
      </c>
      <c r="I571" s="11" t="str">
        <f t="shared" si="959"/>
        <v/>
      </c>
      <c r="J571" s="11" t="str">
        <f t="shared" si="960"/>
        <v>kinywamagana pumping network</v>
      </c>
      <c r="K571" s="11">
        <f t="shared" si="961"/>
        <v>217</v>
      </c>
      <c r="L571" s="11">
        <f t="shared" si="1023"/>
        <v>6436</v>
      </c>
      <c r="M571" s="11">
        <f t="shared" si="1024"/>
        <v>26</v>
      </c>
      <c r="N571" s="11">
        <f t="shared" si="1025"/>
        <v>247.53846153846155</v>
      </c>
      <c r="O571" s="11">
        <f t="shared" si="962"/>
        <v>82</v>
      </c>
      <c r="P571" s="11">
        <f t="shared" si="963"/>
        <v>135</v>
      </c>
      <c r="Q571" s="13">
        <f t="shared" si="1026"/>
        <v>0.37788018433179721</v>
      </c>
      <c r="R571" s="11">
        <f t="shared" si="1027"/>
        <v>0</v>
      </c>
      <c r="S571" s="11">
        <f t="shared" si="964"/>
        <v>1</v>
      </c>
      <c r="T571" s="11">
        <f t="shared" si="965"/>
        <v>1</v>
      </c>
      <c r="U571" s="11" t="str">
        <f t="shared" si="966"/>
        <v>Piped Network With Pump</v>
      </c>
      <c r="V571" s="11">
        <f t="shared" si="967"/>
        <v>2013</v>
      </c>
      <c r="W571" s="11" t="str">
        <f t="shared" si="968"/>
        <v>Governement (District, Wasac) And Water For People</v>
      </c>
      <c r="X571" s="11" t="str">
        <f t="shared" si="969"/>
        <v>Spring</v>
      </c>
      <c r="Y571" s="11">
        <f t="shared" si="970"/>
        <v>7</v>
      </c>
      <c r="Z571" s="11">
        <f t="shared" si="971"/>
        <v>1</v>
      </c>
      <c r="AA571" s="11">
        <f t="shared" si="972"/>
        <v>1</v>
      </c>
      <c r="AB571" s="11" t="str">
        <f t="shared" si="973"/>
        <v>"Springbox" --Intake Structure At A Spring</v>
      </c>
      <c r="AC571" s="11">
        <f t="shared" si="974"/>
        <v>3</v>
      </c>
      <c r="AD571" s="11">
        <f t="shared" si="975"/>
        <v>2013</v>
      </c>
      <c r="AE571" s="11">
        <f t="shared" si="976"/>
        <v>1</v>
      </c>
      <c r="AF571" s="11">
        <f t="shared" si="977"/>
        <v>10</v>
      </c>
      <c r="AG571" s="12">
        <f t="shared" si="1028"/>
        <v>172800</v>
      </c>
      <c r="AH571" s="12">
        <f t="shared" si="1029"/>
        <v>421.46341463414632</v>
      </c>
      <c r="AI571" s="11">
        <f t="shared" si="1030"/>
        <v>1</v>
      </c>
      <c r="AJ571" s="11">
        <f t="shared" si="978"/>
        <v>1</v>
      </c>
      <c r="AK571" s="11">
        <f t="shared" si="979"/>
        <v>1</v>
      </c>
      <c r="AL571" s="11">
        <f t="shared" si="980"/>
        <v>2013</v>
      </c>
      <c r="AM571" s="11">
        <f t="shared" si="981"/>
        <v>1</v>
      </c>
      <c r="AN571" s="11">
        <f t="shared" si="982"/>
        <v>1500</v>
      </c>
      <c r="AO571" s="11">
        <f t="shared" si="983"/>
        <v>1</v>
      </c>
      <c r="AP571" s="11">
        <f t="shared" si="984"/>
        <v>20</v>
      </c>
      <c r="AQ571" s="11">
        <f t="shared" si="985"/>
        <v>2013</v>
      </c>
      <c r="AR571" s="11">
        <f t="shared" si="986"/>
        <v>1</v>
      </c>
      <c r="AS571" s="11">
        <f t="shared" si="987"/>
        <v>1</v>
      </c>
      <c r="AT571" s="11">
        <f t="shared" si="988"/>
        <v>25</v>
      </c>
      <c r="AU571" s="11" t="str">
        <f t="shared" si="989"/>
        <v>Distribution Chamber|Ventouse, Washout</v>
      </c>
      <c r="AV571" s="11">
        <f t="shared" si="990"/>
        <v>2013</v>
      </c>
      <c r="AW571" s="11">
        <f t="shared" si="991"/>
        <v>1</v>
      </c>
      <c r="AX571" s="11">
        <f t="shared" si="992"/>
        <v>1</v>
      </c>
      <c r="AY571" s="11">
        <f t="shared" si="993"/>
        <v>4</v>
      </c>
      <c r="AZ571" s="11">
        <f t="shared" si="994"/>
        <v>2013</v>
      </c>
      <c r="BA571" s="11">
        <f t="shared" si="995"/>
        <v>1</v>
      </c>
      <c r="BB571" s="11">
        <f t="shared" si="996"/>
        <v>11000</v>
      </c>
      <c r="BC571" s="11">
        <f t="shared" si="997"/>
        <v>1</v>
      </c>
      <c r="BD571" s="11">
        <f t="shared" si="998"/>
        <v>2</v>
      </c>
      <c r="BE571" s="11">
        <f t="shared" si="999"/>
        <v>2013</v>
      </c>
      <c r="BF571" s="11">
        <f t="shared" si="1000"/>
        <v>2</v>
      </c>
      <c r="BG571" s="11">
        <f t="shared" si="1021"/>
        <v>1</v>
      </c>
      <c r="BH571" s="11">
        <f t="shared" si="1001"/>
        <v>2013</v>
      </c>
      <c r="BI571" s="11">
        <f t="shared" si="1002"/>
        <v>1</v>
      </c>
      <c r="BJ571" s="11">
        <f t="shared" si="1003"/>
        <v>0</v>
      </c>
      <c r="BK571" s="11" t="str">
        <f t="shared" si="1004"/>
        <v/>
      </c>
      <c r="BL571" s="11" t="str">
        <f t="shared" si="1005"/>
        <v xml:space="preserve"> </v>
      </c>
      <c r="BM571" s="11" t="str">
        <f t="shared" si="1006"/>
        <v xml:space="preserve"> </v>
      </c>
      <c r="BN571" s="11" t="str">
        <f t="shared" si="1007"/>
        <v xml:space="preserve"> </v>
      </c>
      <c r="BO571" s="11" t="str">
        <f t="shared" si="1008"/>
        <v xml:space="preserve"> </v>
      </c>
      <c r="BP571" s="11" t="str">
        <f t="shared" si="1009"/>
        <v xml:space="preserve"> </v>
      </c>
      <c r="BQ571" s="11" t="str">
        <f t="shared" si="1010"/>
        <v>0</v>
      </c>
      <c r="BR571" s="25">
        <f t="shared" si="1011"/>
        <v>0</v>
      </c>
      <c r="BS571" s="11" t="str">
        <f t="shared" si="1012"/>
        <v>Not Present</v>
      </c>
      <c r="BT571" s="11" t="str">
        <f t="shared" si="1013"/>
        <v>0</v>
      </c>
      <c r="BU571" s="12">
        <f t="shared" si="1031"/>
        <v>1</v>
      </c>
      <c r="BV571" s="12">
        <f t="shared" si="1032"/>
        <v>0</v>
      </c>
      <c r="BW571" s="12">
        <f t="shared" si="1022"/>
        <v>1</v>
      </c>
      <c r="BX571" s="12">
        <f t="shared" si="1033"/>
        <v>1</v>
      </c>
      <c r="BY571" s="11">
        <f t="shared" si="1034"/>
        <v>1</v>
      </c>
      <c r="BZ571" s="11">
        <f t="shared" si="1014"/>
        <v>1</v>
      </c>
      <c r="CA571" s="11">
        <f t="shared" si="1015"/>
        <v>1</v>
      </c>
      <c r="CB571" s="11">
        <f t="shared" si="1016"/>
        <v>2013</v>
      </c>
      <c r="CC571" s="11">
        <f t="shared" si="1017"/>
        <v>3</v>
      </c>
      <c r="CD571" s="11" t="str">
        <f t="shared" si="1018"/>
        <v>No</v>
      </c>
      <c r="CE571" s="11">
        <f t="shared" si="1035"/>
        <v>0</v>
      </c>
      <c r="CF571" s="11">
        <f t="shared" si="1036"/>
        <v>0</v>
      </c>
      <c r="CG571" s="11">
        <f t="shared" si="1037"/>
        <v>1</v>
      </c>
      <c r="CH571" s="11">
        <f t="shared" si="1038"/>
        <v>0</v>
      </c>
      <c r="CI571" s="11">
        <f t="shared" si="1019"/>
        <v>1</v>
      </c>
      <c r="CJ571" s="11">
        <f t="shared" si="1020"/>
        <v>2</v>
      </c>
    </row>
    <row r="572" spans="1:88" x14ac:dyDescent="0.3">
      <c r="A572" s="11">
        <f t="shared" si="951"/>
        <v>2017</v>
      </c>
      <c r="B572" s="11" t="str">
        <f t="shared" si="952"/>
        <v>23-03-2017 07:17:40 CET</v>
      </c>
      <c r="C572" s="11" t="str">
        <f t="shared" si="953"/>
        <v>Rwanda</v>
      </c>
      <c r="D572" s="11" t="str">
        <f t="shared" si="954"/>
        <v>Rulindo</v>
      </c>
      <c r="E572" s="11" t="str">
        <f t="shared" si="955"/>
        <v>Kinihira</v>
      </c>
      <c r="F572" s="11" t="str">
        <f t="shared" si="956"/>
        <v>Marembo</v>
      </c>
      <c r="G572" s="11" t="str">
        <f t="shared" si="957"/>
        <v>Gatare</v>
      </c>
      <c r="H572" s="11" t="str">
        <f t="shared" si="958"/>
        <v/>
      </c>
      <c r="I572" s="11" t="str">
        <f t="shared" si="959"/>
        <v/>
      </c>
      <c r="J572" s="11" t="str">
        <f t="shared" si="960"/>
        <v>Nyamagana- Kinihira</v>
      </c>
      <c r="K572" s="11">
        <f t="shared" si="961"/>
        <v>168</v>
      </c>
      <c r="L572" s="11">
        <f t="shared" si="1023"/>
        <v>0</v>
      </c>
      <c r="M572" s="11">
        <f t="shared" si="1024"/>
        <v>4</v>
      </c>
      <c r="N572" s="11">
        <f t="shared" si="1025"/>
        <v>0</v>
      </c>
      <c r="O572" s="11">
        <f t="shared" si="962"/>
        <v>70</v>
      </c>
      <c r="P572" s="11">
        <f t="shared" si="963"/>
        <v>98</v>
      </c>
      <c r="Q572" s="13">
        <f t="shared" si="1026"/>
        <v>0.41666666666666669</v>
      </c>
      <c r="R572" s="11">
        <f t="shared" si="1027"/>
        <v>0</v>
      </c>
      <c r="S572" s="11">
        <f t="shared" si="964"/>
        <v>1</v>
      </c>
      <c r="T572" s="11">
        <f t="shared" si="965"/>
        <v>1</v>
      </c>
      <c r="U572" s="11" t="str">
        <f t="shared" si="966"/>
        <v>Piped Network With Pump</v>
      </c>
      <c r="V572" s="11">
        <f t="shared" si="967"/>
        <v>2015</v>
      </c>
      <c r="W572" s="11" t="str">
        <f t="shared" si="968"/>
        <v>Governement (District, Wasac) And Water For People</v>
      </c>
      <c r="X572" s="11" t="str">
        <f t="shared" si="969"/>
        <v>Spring</v>
      </c>
      <c r="Y572" s="11">
        <f t="shared" si="970"/>
        <v>2</v>
      </c>
      <c r="Z572" s="11">
        <f t="shared" si="971"/>
        <v>1</v>
      </c>
      <c r="AA572" s="11">
        <f t="shared" si="972"/>
        <v>1</v>
      </c>
      <c r="AB572" s="11" t="str">
        <f t="shared" si="973"/>
        <v>"Springbox" --Intake Structure At A Spring</v>
      </c>
      <c r="AC572" s="11">
        <f t="shared" si="974"/>
        <v>1</v>
      </c>
      <c r="AD572" s="11">
        <f t="shared" si="975"/>
        <v>2015</v>
      </c>
      <c r="AE572" s="11">
        <f t="shared" si="976"/>
        <v>1</v>
      </c>
      <c r="AF572" s="11">
        <f t="shared" si="977"/>
        <v>5</v>
      </c>
      <c r="AG572" s="12">
        <f t="shared" si="1028"/>
        <v>345600</v>
      </c>
      <c r="AH572" s="12">
        <f t="shared" si="1029"/>
        <v>987.42857142857144</v>
      </c>
      <c r="AI572" s="11">
        <f t="shared" si="1030"/>
        <v>1</v>
      </c>
      <c r="AJ572" s="11">
        <f t="shared" si="978"/>
        <v>1</v>
      </c>
      <c r="AK572" s="11">
        <f t="shared" si="979"/>
        <v>1</v>
      </c>
      <c r="AL572" s="11">
        <f t="shared" si="980"/>
        <v>2015</v>
      </c>
      <c r="AM572" s="11">
        <f t="shared" si="981"/>
        <v>1</v>
      </c>
      <c r="AN572" s="11">
        <f t="shared" si="982"/>
        <v>1000</v>
      </c>
      <c r="AO572" s="11">
        <f t="shared" si="983"/>
        <v>1</v>
      </c>
      <c r="AP572" s="11">
        <f t="shared" si="984"/>
        <v>7</v>
      </c>
      <c r="AQ572" s="11">
        <f t="shared" si="985"/>
        <v>2015</v>
      </c>
      <c r="AR572" s="11">
        <f t="shared" si="986"/>
        <v>1</v>
      </c>
      <c r="AS572" s="11">
        <f t="shared" si="987"/>
        <v>1</v>
      </c>
      <c r="AT572" s="11">
        <f t="shared" si="988"/>
        <v>18</v>
      </c>
      <c r="AU572" s="11" t="str">
        <f t="shared" si="989"/>
        <v>Distribution Chamber|Washout, Ventouse</v>
      </c>
      <c r="AV572" s="11">
        <f t="shared" si="990"/>
        <v>2015</v>
      </c>
      <c r="AW572" s="11">
        <f t="shared" si="991"/>
        <v>1</v>
      </c>
      <c r="AX572" s="11">
        <f t="shared" si="992"/>
        <v>1</v>
      </c>
      <c r="AY572" s="11">
        <f t="shared" si="993"/>
        <v>3</v>
      </c>
      <c r="AZ572" s="11">
        <f t="shared" si="994"/>
        <v>2015</v>
      </c>
      <c r="BA572" s="11">
        <f t="shared" si="995"/>
        <v>1</v>
      </c>
      <c r="BB572" s="11">
        <f t="shared" si="996"/>
        <v>6000</v>
      </c>
      <c r="BC572" s="11">
        <f t="shared" si="997"/>
        <v>1</v>
      </c>
      <c r="BD572" s="11">
        <f t="shared" si="998"/>
        <v>2</v>
      </c>
      <c r="BE572" s="11">
        <f t="shared" si="999"/>
        <v>2015</v>
      </c>
      <c r="BF572" s="11">
        <f t="shared" si="1000"/>
        <v>1</v>
      </c>
      <c r="BG572" s="11">
        <f t="shared" si="1021"/>
        <v>1</v>
      </c>
      <c r="BH572" s="11">
        <f t="shared" si="1001"/>
        <v>2015</v>
      </c>
      <c r="BI572" s="11">
        <f t="shared" si="1002"/>
        <v>1</v>
      </c>
      <c r="BJ572" s="11">
        <f t="shared" si="1003"/>
        <v>0</v>
      </c>
      <c r="BK572" s="11" t="str">
        <f t="shared" si="1004"/>
        <v/>
      </c>
      <c r="BL572" s="11" t="str">
        <f t="shared" si="1005"/>
        <v xml:space="preserve"> </v>
      </c>
      <c r="BM572" s="11" t="str">
        <f t="shared" si="1006"/>
        <v xml:space="preserve"> </v>
      </c>
      <c r="BN572" s="11" t="str">
        <f t="shared" si="1007"/>
        <v xml:space="preserve"> </v>
      </c>
      <c r="BO572" s="11" t="str">
        <f t="shared" si="1008"/>
        <v xml:space="preserve"> </v>
      </c>
      <c r="BP572" s="11" t="str">
        <f t="shared" si="1009"/>
        <v xml:space="preserve"> </v>
      </c>
      <c r="BQ572" s="11" t="str">
        <f t="shared" si="1010"/>
        <v>0</v>
      </c>
      <c r="BR572" s="25">
        <f t="shared" si="1011"/>
        <v>0</v>
      </c>
      <c r="BS572" s="11" t="str">
        <f t="shared" si="1012"/>
        <v>Not Present</v>
      </c>
      <c r="BT572" s="11" t="str">
        <f t="shared" si="1013"/>
        <v>0</v>
      </c>
      <c r="BU572" s="12">
        <f t="shared" si="1031"/>
        <v>1</v>
      </c>
      <c r="BV572" s="12">
        <f t="shared" si="1032"/>
        <v>0</v>
      </c>
      <c r="BW572" s="12">
        <f t="shared" si="1022"/>
        <v>1</v>
      </c>
      <c r="BX572" s="12">
        <f t="shared" si="1033"/>
        <v>1</v>
      </c>
      <c r="BY572" s="11">
        <f t="shared" si="1034"/>
        <v>1</v>
      </c>
      <c r="BZ572" s="11">
        <f t="shared" si="1014"/>
        <v>1</v>
      </c>
      <c r="CA572" s="11">
        <f t="shared" si="1015"/>
        <v>2</v>
      </c>
      <c r="CB572" s="11">
        <f t="shared" si="1016"/>
        <v>2015</v>
      </c>
      <c r="CC572" s="11">
        <f t="shared" si="1017"/>
        <v>1</v>
      </c>
      <c r="CD572" s="11" t="str">
        <f t="shared" si="1018"/>
        <v>No</v>
      </c>
      <c r="CE572" s="11">
        <f t="shared" si="1035"/>
        <v>0</v>
      </c>
      <c r="CF572" s="11">
        <f t="shared" si="1036"/>
        <v>0</v>
      </c>
      <c r="CG572" s="11">
        <f t="shared" si="1037"/>
        <v>1</v>
      </c>
      <c r="CH572" s="11">
        <f t="shared" si="1038"/>
        <v>0</v>
      </c>
      <c r="CI572" s="11">
        <f t="shared" si="1019"/>
        <v>1</v>
      </c>
      <c r="CJ572" s="11">
        <f t="shared" si="1020"/>
        <v>1</v>
      </c>
    </row>
    <row r="573" spans="1:88" x14ac:dyDescent="0.3">
      <c r="A573" s="11">
        <f t="shared" si="951"/>
        <v>2017</v>
      </c>
      <c r="B573" s="11" t="str">
        <f t="shared" si="952"/>
        <v>02-01-2015 04:33:27 CET</v>
      </c>
      <c r="C573" s="11" t="str">
        <f t="shared" si="953"/>
        <v>Rwanda</v>
      </c>
      <c r="D573" s="11" t="str">
        <f t="shared" si="954"/>
        <v>Rulindo</v>
      </c>
      <c r="E573" s="11" t="str">
        <f t="shared" si="955"/>
        <v>Cyungo</v>
      </c>
      <c r="F573" s="11" t="str">
        <f t="shared" si="956"/>
        <v>Rwili</v>
      </c>
      <c r="G573" s="11" t="str">
        <f t="shared" si="957"/>
        <v>Nturo</v>
      </c>
      <c r="H573" s="11" t="str">
        <f t="shared" si="958"/>
        <v/>
      </c>
      <c r="I573" s="11" t="str">
        <f t="shared" si="959"/>
        <v/>
      </c>
      <c r="J573" s="11" t="str">
        <f t="shared" si="960"/>
        <v>Nyamabara</v>
      </c>
      <c r="K573" s="11">
        <f t="shared" si="961"/>
        <v>2785</v>
      </c>
      <c r="L573" s="11">
        <f t="shared" si="1023"/>
        <v>0</v>
      </c>
      <c r="M573" s="11">
        <f t="shared" si="1024"/>
        <v>1</v>
      </c>
      <c r="N573" s="11">
        <f t="shared" si="1025"/>
        <v>0</v>
      </c>
      <c r="O573" s="11">
        <f t="shared" si="962"/>
        <v>1450</v>
      </c>
      <c r="P573" s="11">
        <f t="shared" si="963"/>
        <v>1335</v>
      </c>
      <c r="Q573" s="13">
        <f t="shared" si="1026"/>
        <v>0.52064631956912033</v>
      </c>
      <c r="R573" s="11">
        <f t="shared" si="1027"/>
        <v>0</v>
      </c>
      <c r="S573" s="11">
        <f t="shared" si="964"/>
        <v>1</v>
      </c>
      <c r="T573" s="11">
        <f t="shared" si="965"/>
        <v>1</v>
      </c>
      <c r="U573" s="11" t="str">
        <f t="shared" si="966"/>
        <v>Piped Network -- Gravity Only</v>
      </c>
      <c r="V573" s="11">
        <f t="shared" si="967"/>
        <v>2011</v>
      </c>
      <c r="W573" s="11" t="str">
        <f t="shared" si="968"/>
        <v>Government And African Development Bank</v>
      </c>
      <c r="X573" s="11" t="str">
        <f t="shared" si="969"/>
        <v>Spring</v>
      </c>
      <c r="Y573" s="11">
        <f t="shared" si="970"/>
        <v>2</v>
      </c>
      <c r="Z573" s="11">
        <f t="shared" si="971"/>
        <v>1</v>
      </c>
      <c r="AA573" s="11">
        <f t="shared" si="972"/>
        <v>1</v>
      </c>
      <c r="AB573" s="11" t="str">
        <f t="shared" si="973"/>
        <v>"Springbox" --Intake Structure At A Spring</v>
      </c>
      <c r="AC573" s="11">
        <f t="shared" si="974"/>
        <v>1</v>
      </c>
      <c r="AD573" s="11">
        <f t="shared" si="975"/>
        <v>2015</v>
      </c>
      <c r="AE573" s="11">
        <f t="shared" si="976"/>
        <v>1</v>
      </c>
      <c r="AF573" s="11">
        <f t="shared" si="977"/>
        <v>5</v>
      </c>
      <c r="AG573" s="12">
        <f t="shared" si="1028"/>
        <v>345600</v>
      </c>
      <c r="AH573" s="12">
        <f t="shared" si="1029"/>
        <v>47.668965517241382</v>
      </c>
      <c r="AI573" s="11">
        <f t="shared" si="1030"/>
        <v>1</v>
      </c>
      <c r="AJ573" s="11">
        <f t="shared" si="978"/>
        <v>1</v>
      </c>
      <c r="AK573" s="11">
        <f t="shared" si="979"/>
        <v>2</v>
      </c>
      <c r="AL573" s="11">
        <f t="shared" si="980"/>
        <v>2015</v>
      </c>
      <c r="AM573" s="11">
        <f t="shared" si="981"/>
        <v>1</v>
      </c>
      <c r="AN573" s="11">
        <f t="shared" si="982"/>
        <v>2100</v>
      </c>
      <c r="AO573" s="11">
        <f t="shared" si="983"/>
        <v>1</v>
      </c>
      <c r="AP573" s="11">
        <f t="shared" si="984"/>
        <v>11</v>
      </c>
      <c r="AQ573" s="11">
        <f t="shared" si="985"/>
        <v>2011</v>
      </c>
      <c r="AR573" s="11">
        <f t="shared" si="986"/>
        <v>1</v>
      </c>
      <c r="AS573" s="11">
        <f t="shared" si="987"/>
        <v>1</v>
      </c>
      <c r="AT573" s="11">
        <f t="shared" si="988"/>
        <v>15</v>
      </c>
      <c r="AU573" s="11" t="str">
        <f t="shared" si="989"/>
        <v>Distribution Chamber</v>
      </c>
      <c r="AV573" s="11">
        <f t="shared" si="990"/>
        <v>2011</v>
      </c>
      <c r="AW573" s="11">
        <f t="shared" si="991"/>
        <v>1</v>
      </c>
      <c r="AX573" s="11">
        <f t="shared" si="992"/>
        <v>1</v>
      </c>
      <c r="AY573" s="11">
        <f t="shared" si="993"/>
        <v>3</v>
      </c>
      <c r="AZ573" s="11">
        <f t="shared" si="994"/>
        <v>2011</v>
      </c>
      <c r="BA573" s="11">
        <f t="shared" si="995"/>
        <v>2</v>
      </c>
      <c r="BB573" s="11">
        <f t="shared" si="996"/>
        <v>37000</v>
      </c>
      <c r="BC573" s="11">
        <f t="shared" si="997"/>
        <v>0</v>
      </c>
      <c r="BD573" s="11" t="str">
        <f t="shared" si="998"/>
        <v xml:space="preserve"> </v>
      </c>
      <c r="BE573" s="11" t="str">
        <f t="shared" si="999"/>
        <v xml:space="preserve"> </v>
      </c>
      <c r="BF573" s="11" t="str">
        <f t="shared" si="1000"/>
        <v xml:space="preserve"> </v>
      </c>
      <c r="BG573" s="11" t="str">
        <f t="shared" si="1021"/>
        <v xml:space="preserve"> </v>
      </c>
      <c r="BH573" s="11" t="str">
        <f t="shared" si="1001"/>
        <v xml:space="preserve"> </v>
      </c>
      <c r="BI573" s="11" t="str">
        <f t="shared" si="1002"/>
        <v xml:space="preserve"> </v>
      </c>
      <c r="BJ573" s="11">
        <f t="shared" si="1003"/>
        <v>0</v>
      </c>
      <c r="BK573" s="11" t="str">
        <f t="shared" si="1004"/>
        <v/>
      </c>
      <c r="BL573" s="11" t="str">
        <f t="shared" si="1005"/>
        <v xml:space="preserve"> </v>
      </c>
      <c r="BM573" s="11" t="str">
        <f t="shared" si="1006"/>
        <v xml:space="preserve"> </v>
      </c>
      <c r="BN573" s="11" t="str">
        <f t="shared" si="1007"/>
        <v xml:space="preserve"> </v>
      </c>
      <c r="BO573" s="11" t="str">
        <f t="shared" si="1008"/>
        <v xml:space="preserve"> </v>
      </c>
      <c r="BP573" s="11" t="str">
        <f t="shared" si="1009"/>
        <v xml:space="preserve"> </v>
      </c>
      <c r="BQ573" s="11" t="str">
        <f t="shared" si="1010"/>
        <v>0</v>
      </c>
      <c r="BR573" s="25">
        <f t="shared" si="1011"/>
        <v>0</v>
      </c>
      <c r="BS573" s="11" t="str">
        <f t="shared" si="1012"/>
        <v>Not Present</v>
      </c>
      <c r="BT573" s="11" t="str">
        <f t="shared" si="1013"/>
        <v>0</v>
      </c>
      <c r="BU573" s="12">
        <f t="shared" si="1031"/>
        <v>1</v>
      </c>
      <c r="BV573" s="12">
        <f t="shared" si="1032"/>
        <v>0</v>
      </c>
      <c r="BW573" s="12">
        <f t="shared" si="1022"/>
        <v>1</v>
      </c>
      <c r="BX573" s="12">
        <f t="shared" si="1033"/>
        <v>1</v>
      </c>
      <c r="BY573" s="11">
        <f t="shared" si="1034"/>
        <v>1</v>
      </c>
      <c r="BZ573" s="11">
        <f t="shared" si="1014"/>
        <v>1</v>
      </c>
      <c r="CA573" s="11">
        <f t="shared" si="1015"/>
        <v>29</v>
      </c>
      <c r="CB573" s="11">
        <f t="shared" si="1016"/>
        <v>2011</v>
      </c>
      <c r="CC573" s="11">
        <f t="shared" si="1017"/>
        <v>1</v>
      </c>
      <c r="CD573" s="11" t="str">
        <f t="shared" si="1018"/>
        <v>Yes</v>
      </c>
      <c r="CE573" s="11">
        <f t="shared" si="1035"/>
        <v>10</v>
      </c>
      <c r="CF573" s="11">
        <f t="shared" si="1036"/>
        <v>30</v>
      </c>
      <c r="CG573" s="11">
        <f t="shared" si="1037"/>
        <v>0</v>
      </c>
      <c r="CH573" s="11">
        <f t="shared" si="1038"/>
        <v>300</v>
      </c>
      <c r="CI573" s="11">
        <f t="shared" si="1019"/>
        <v>1</v>
      </c>
      <c r="CJ573" s="11">
        <f t="shared" si="1020"/>
        <v>2</v>
      </c>
    </row>
    <row r="574" spans="1:88" x14ac:dyDescent="0.3">
      <c r="A574" s="11">
        <f t="shared" si="951"/>
        <v>2017</v>
      </c>
      <c r="B574" s="11" t="str">
        <f t="shared" si="952"/>
        <v>23-03-2017 16:19:15 CET</v>
      </c>
      <c r="C574" s="11" t="str">
        <f t="shared" si="953"/>
        <v>Rwanda</v>
      </c>
      <c r="D574" s="11" t="str">
        <f t="shared" si="954"/>
        <v>Rulindo</v>
      </c>
      <c r="E574" s="11" t="str">
        <f t="shared" si="955"/>
        <v>Murambi</v>
      </c>
      <c r="F574" s="11" t="str">
        <f t="shared" si="956"/>
        <v>Bubangu</v>
      </c>
      <c r="G574" s="11" t="str">
        <f t="shared" si="957"/>
        <v>Taba</v>
      </c>
      <c r="H574" s="11" t="str">
        <f t="shared" si="958"/>
        <v/>
      </c>
      <c r="I574" s="11" t="str">
        <f t="shared" si="959"/>
        <v/>
      </c>
      <c r="J574" s="11" t="str">
        <f t="shared" si="960"/>
        <v>rwiseke</v>
      </c>
      <c r="K574" s="11">
        <f t="shared" si="961"/>
        <v>193</v>
      </c>
      <c r="L574" s="11">
        <f t="shared" si="1023"/>
        <v>9536</v>
      </c>
      <c r="M574" s="11">
        <f t="shared" si="1024"/>
        <v>5</v>
      </c>
      <c r="N574" s="11">
        <f t="shared" si="1025"/>
        <v>1907.2</v>
      </c>
      <c r="O574" s="11">
        <f t="shared" si="962"/>
        <v>193</v>
      </c>
      <c r="P574" s="11" t="str">
        <f t="shared" si="963"/>
        <v xml:space="preserve"> </v>
      </c>
      <c r="Q574" s="13">
        <f t="shared" si="1026"/>
        <v>1</v>
      </c>
      <c r="R574" s="11">
        <f t="shared" si="1027"/>
        <v>1</v>
      </c>
      <c r="S574" s="11">
        <f t="shared" si="964"/>
        <v>0</v>
      </c>
      <c r="T574" s="11">
        <f t="shared" si="965"/>
        <v>1</v>
      </c>
      <c r="U574" s="11" t="str">
        <f t="shared" si="966"/>
        <v>Piped Network -- Gravity Only</v>
      </c>
      <c r="V574" s="11">
        <f t="shared" si="967"/>
        <v>2001</v>
      </c>
      <c r="W574" s="11" t="str">
        <f t="shared" si="968"/>
        <v>Governement (District, Wasac) And Water For People</v>
      </c>
      <c r="X574" s="11" t="str">
        <f t="shared" si="969"/>
        <v>Spring</v>
      </c>
      <c r="Y574" s="11">
        <f t="shared" si="970"/>
        <v>3</v>
      </c>
      <c r="Z574" s="11">
        <f t="shared" si="971"/>
        <v>1</v>
      </c>
      <c r="AA574" s="11">
        <f t="shared" si="972"/>
        <v>1</v>
      </c>
      <c r="AB574" s="11" t="str">
        <f t="shared" si="973"/>
        <v>"Springbox" --Intake Structure At A Spring</v>
      </c>
      <c r="AC574" s="11">
        <f t="shared" si="974"/>
        <v>1</v>
      </c>
      <c r="AD574" s="11">
        <f t="shared" si="975"/>
        <v>2001</v>
      </c>
      <c r="AE574" s="11">
        <f t="shared" si="976"/>
        <v>1</v>
      </c>
      <c r="AF574" s="11">
        <f t="shared" si="977"/>
        <v>14</v>
      </c>
      <c r="AG574" s="12">
        <f t="shared" si="1028"/>
        <v>123428.57142857143</v>
      </c>
      <c r="AH574" s="12">
        <f t="shared" si="1029"/>
        <v>127.90525536639527</v>
      </c>
      <c r="AI574" s="11">
        <f t="shared" si="1030"/>
        <v>1</v>
      </c>
      <c r="AJ574" s="11">
        <f t="shared" si="978"/>
        <v>1</v>
      </c>
      <c r="AK574" s="11">
        <f t="shared" si="979"/>
        <v>1</v>
      </c>
      <c r="AL574" s="11">
        <f t="shared" si="980"/>
        <v>2001</v>
      </c>
      <c r="AM574" s="11">
        <f t="shared" si="981"/>
        <v>1</v>
      </c>
      <c r="AN574" s="11">
        <f t="shared" si="982"/>
        <v>12000</v>
      </c>
      <c r="AO574" s="11">
        <f t="shared" si="983"/>
        <v>1</v>
      </c>
      <c r="AP574" s="11">
        <f t="shared" si="984"/>
        <v>7</v>
      </c>
      <c r="AQ574" s="11">
        <f t="shared" si="985"/>
        <v>2001</v>
      </c>
      <c r="AR574" s="11">
        <f t="shared" si="986"/>
        <v>1</v>
      </c>
      <c r="AS574" s="11">
        <f t="shared" si="987"/>
        <v>0</v>
      </c>
      <c r="AT574" s="11" t="str">
        <f t="shared" si="988"/>
        <v xml:space="preserve"> </v>
      </c>
      <c r="AU574" s="11" t="str">
        <f t="shared" si="989"/>
        <v/>
      </c>
      <c r="AV574" s="11" t="str">
        <f t="shared" si="990"/>
        <v xml:space="preserve"> </v>
      </c>
      <c r="AW574" s="11" t="str">
        <f t="shared" si="991"/>
        <v xml:space="preserve"> </v>
      </c>
      <c r="AX574" s="11">
        <f t="shared" si="992"/>
        <v>1</v>
      </c>
      <c r="AY574" s="11">
        <f t="shared" si="993"/>
        <v>1</v>
      </c>
      <c r="AZ574" s="11">
        <f t="shared" si="994"/>
        <v>2001</v>
      </c>
      <c r="BA574" s="11">
        <f t="shared" si="995"/>
        <v>1</v>
      </c>
      <c r="BB574" s="11">
        <f t="shared" si="996"/>
        <v>12000</v>
      </c>
      <c r="BC574" s="11">
        <f t="shared" si="997"/>
        <v>0</v>
      </c>
      <c r="BD574" s="11" t="str">
        <f t="shared" si="998"/>
        <v xml:space="preserve"> </v>
      </c>
      <c r="BE574" s="11" t="str">
        <f t="shared" si="999"/>
        <v xml:space="preserve"> </v>
      </c>
      <c r="BF574" s="11" t="str">
        <f t="shared" si="1000"/>
        <v xml:space="preserve"> </v>
      </c>
      <c r="BG574" s="11" t="str">
        <f t="shared" si="1021"/>
        <v xml:space="preserve"> </v>
      </c>
      <c r="BH574" s="11" t="str">
        <f t="shared" si="1001"/>
        <v xml:space="preserve"> </v>
      </c>
      <c r="BI574" s="11" t="str">
        <f t="shared" si="1002"/>
        <v xml:space="preserve"> </v>
      </c>
      <c r="BJ574" s="11">
        <f t="shared" si="1003"/>
        <v>0</v>
      </c>
      <c r="BK574" s="11" t="str">
        <f t="shared" si="1004"/>
        <v/>
      </c>
      <c r="BL574" s="11" t="str">
        <f t="shared" si="1005"/>
        <v xml:space="preserve"> </v>
      </c>
      <c r="BM574" s="11" t="str">
        <f t="shared" si="1006"/>
        <v xml:space="preserve"> </v>
      </c>
      <c r="BN574" s="11" t="str">
        <f t="shared" si="1007"/>
        <v xml:space="preserve"> </v>
      </c>
      <c r="BO574" s="11" t="str">
        <f t="shared" si="1008"/>
        <v xml:space="preserve"> </v>
      </c>
      <c r="BP574" s="11" t="str">
        <f t="shared" si="1009"/>
        <v xml:space="preserve"> </v>
      </c>
      <c r="BQ574" s="11" t="str">
        <f t="shared" si="1010"/>
        <v>0</v>
      </c>
      <c r="BR574" s="25">
        <f t="shared" si="1011"/>
        <v>0</v>
      </c>
      <c r="BS574" s="11" t="str">
        <f t="shared" si="1012"/>
        <v>Not Present</v>
      </c>
      <c r="BT574" s="11" t="str">
        <f t="shared" si="1013"/>
        <v>0</v>
      </c>
      <c r="BU574" s="12">
        <f t="shared" si="1031"/>
        <v>1</v>
      </c>
      <c r="BV574" s="12">
        <f t="shared" si="1032"/>
        <v>0</v>
      </c>
      <c r="BW574" s="12">
        <f t="shared" si="1022"/>
        <v>1</v>
      </c>
      <c r="BX574" s="12">
        <f t="shared" si="1033"/>
        <v>1</v>
      </c>
      <c r="BY574" s="11">
        <f t="shared" si="1034"/>
        <v>1</v>
      </c>
      <c r="BZ574" s="11">
        <f t="shared" si="1014"/>
        <v>1</v>
      </c>
      <c r="CA574" s="11">
        <f t="shared" si="1015"/>
        <v>1</v>
      </c>
      <c r="CB574" s="11">
        <f t="shared" si="1016"/>
        <v>2001</v>
      </c>
      <c r="CC574" s="11">
        <f t="shared" si="1017"/>
        <v>1</v>
      </c>
      <c r="CD574" s="11" t="str">
        <f t="shared" si="1018"/>
        <v>No</v>
      </c>
      <c r="CE574" s="11">
        <f t="shared" si="1035"/>
        <v>0</v>
      </c>
      <c r="CF574" s="11">
        <f t="shared" si="1036"/>
        <v>0</v>
      </c>
      <c r="CG574" s="11">
        <f t="shared" si="1037"/>
        <v>1</v>
      </c>
      <c r="CH574" s="11">
        <f t="shared" si="1038"/>
        <v>0</v>
      </c>
      <c r="CI574" s="11">
        <f t="shared" si="1019"/>
        <v>1</v>
      </c>
      <c r="CJ574" s="11">
        <f t="shared" si="1020"/>
        <v>1</v>
      </c>
    </row>
    <row r="575" spans="1:88" x14ac:dyDescent="0.3">
      <c r="A575" s="11">
        <f t="shared" si="951"/>
        <v>2017</v>
      </c>
      <c r="B575" s="11" t="str">
        <f t="shared" si="952"/>
        <v>09-03-2017 17:53:49 CET</v>
      </c>
      <c r="C575" s="11" t="str">
        <f t="shared" si="953"/>
        <v>Rwanda</v>
      </c>
      <c r="D575" s="11" t="str">
        <f t="shared" si="954"/>
        <v>Rulindo</v>
      </c>
      <c r="E575" s="11" t="str">
        <f t="shared" si="955"/>
        <v>Shyorongi</v>
      </c>
      <c r="F575" s="11" t="str">
        <f t="shared" si="956"/>
        <v>Rutonde</v>
      </c>
      <c r="G575" s="11" t="str">
        <f t="shared" si="957"/>
        <v>Ngendo</v>
      </c>
      <c r="H575" s="11" t="str">
        <f t="shared" si="958"/>
        <v/>
      </c>
      <c r="I575" s="11" t="str">
        <f t="shared" si="959"/>
        <v/>
      </c>
      <c r="J575" s="11" t="str">
        <f t="shared" si="960"/>
        <v>kirikumuryango network</v>
      </c>
      <c r="K575" s="11">
        <f t="shared" si="961"/>
        <v>180</v>
      </c>
      <c r="L575" s="11">
        <f t="shared" si="1023"/>
        <v>0</v>
      </c>
      <c r="M575" s="11">
        <f t="shared" si="1024"/>
        <v>26</v>
      </c>
      <c r="N575" s="11">
        <f t="shared" si="1025"/>
        <v>0</v>
      </c>
      <c r="O575" s="11">
        <f t="shared" si="962"/>
        <v>180</v>
      </c>
      <c r="P575" s="11" t="str">
        <f t="shared" si="963"/>
        <v xml:space="preserve"> </v>
      </c>
      <c r="Q575" s="13">
        <f t="shared" si="1026"/>
        <v>1</v>
      </c>
      <c r="R575" s="11">
        <f t="shared" si="1027"/>
        <v>1</v>
      </c>
      <c r="S575" s="11">
        <f t="shared" si="964"/>
        <v>1</v>
      </c>
      <c r="T575" s="11">
        <f t="shared" si="965"/>
        <v>1</v>
      </c>
      <c r="U575" s="11" t="str">
        <f t="shared" si="966"/>
        <v>Piped Network -- Gravity Only</v>
      </c>
      <c r="V575" s="11">
        <f t="shared" si="967"/>
        <v>2013</v>
      </c>
      <c r="W575" s="11" t="str">
        <f t="shared" si="968"/>
        <v>Governement (District, Wasac) And Water For People</v>
      </c>
      <c r="X575" s="11" t="str">
        <f t="shared" si="969"/>
        <v>Spring</v>
      </c>
      <c r="Y575" s="11">
        <f t="shared" si="970"/>
        <v>1</v>
      </c>
      <c r="Z575" s="11">
        <f t="shared" si="971"/>
        <v>1</v>
      </c>
      <c r="AA575" s="11">
        <f t="shared" si="972"/>
        <v>1</v>
      </c>
      <c r="AB575" s="11" t="str">
        <f t="shared" si="973"/>
        <v>"Springbox" --Intake Structure At A Spring</v>
      </c>
      <c r="AC575" s="11">
        <f t="shared" si="974"/>
        <v>1</v>
      </c>
      <c r="AD575" s="11">
        <f t="shared" si="975"/>
        <v>2013</v>
      </c>
      <c r="AE575" s="11">
        <f t="shared" si="976"/>
        <v>1</v>
      </c>
      <c r="AF575" s="11">
        <f t="shared" si="977"/>
        <v>11</v>
      </c>
      <c r="AG575" s="12">
        <f t="shared" si="1028"/>
        <v>157090.90909090909</v>
      </c>
      <c r="AH575" s="12">
        <f t="shared" si="1029"/>
        <v>174.54545454545453</v>
      </c>
      <c r="AI575" s="11">
        <f t="shared" si="1030"/>
        <v>1</v>
      </c>
      <c r="AJ575" s="11">
        <f t="shared" si="978"/>
        <v>1</v>
      </c>
      <c r="AK575" s="11">
        <f t="shared" si="979"/>
        <v>1</v>
      </c>
      <c r="AL575" s="11">
        <f t="shared" si="980"/>
        <v>2013</v>
      </c>
      <c r="AM575" s="11">
        <f t="shared" si="981"/>
        <v>1</v>
      </c>
      <c r="AN575" s="11">
        <f t="shared" si="982"/>
        <v>500</v>
      </c>
      <c r="AO575" s="11">
        <f t="shared" si="983"/>
        <v>1</v>
      </c>
      <c r="AP575" s="11">
        <f t="shared" si="984"/>
        <v>17</v>
      </c>
      <c r="AQ575" s="11">
        <f t="shared" si="985"/>
        <v>2013</v>
      </c>
      <c r="AR575" s="11">
        <f t="shared" si="986"/>
        <v>1</v>
      </c>
      <c r="AS575" s="11">
        <f t="shared" si="987"/>
        <v>1</v>
      </c>
      <c r="AT575" s="11">
        <f t="shared" si="988"/>
        <v>6</v>
      </c>
      <c r="AU575" s="11" t="str">
        <f t="shared" si="989"/>
        <v>Distribution Chamber|Ventouse, Washout</v>
      </c>
      <c r="AV575" s="11">
        <f t="shared" si="990"/>
        <v>2013</v>
      </c>
      <c r="AW575" s="11">
        <f t="shared" si="991"/>
        <v>1</v>
      </c>
      <c r="AX575" s="11">
        <f t="shared" si="992"/>
        <v>1</v>
      </c>
      <c r="AY575" s="11">
        <f t="shared" si="993"/>
        <v>2</v>
      </c>
      <c r="AZ575" s="11">
        <f t="shared" si="994"/>
        <v>2013</v>
      </c>
      <c r="BA575" s="11">
        <f t="shared" si="995"/>
        <v>1</v>
      </c>
      <c r="BB575" s="11">
        <f t="shared" si="996"/>
        <v>10000</v>
      </c>
      <c r="BC575" s="11">
        <f t="shared" si="997"/>
        <v>0</v>
      </c>
      <c r="BD575" s="11" t="str">
        <f t="shared" si="998"/>
        <v xml:space="preserve"> </v>
      </c>
      <c r="BE575" s="11" t="str">
        <f t="shared" si="999"/>
        <v xml:space="preserve"> </v>
      </c>
      <c r="BF575" s="11" t="str">
        <f t="shared" si="1000"/>
        <v xml:space="preserve"> </v>
      </c>
      <c r="BG575" s="11" t="str">
        <f t="shared" si="1021"/>
        <v xml:space="preserve"> </v>
      </c>
      <c r="BH575" s="11" t="str">
        <f t="shared" si="1001"/>
        <v xml:space="preserve"> </v>
      </c>
      <c r="BI575" s="11" t="str">
        <f t="shared" si="1002"/>
        <v xml:space="preserve"> </v>
      </c>
      <c r="BJ575" s="11">
        <f t="shared" si="1003"/>
        <v>0</v>
      </c>
      <c r="BK575" s="11" t="str">
        <f t="shared" si="1004"/>
        <v/>
      </c>
      <c r="BL575" s="11" t="str">
        <f t="shared" si="1005"/>
        <v xml:space="preserve"> </v>
      </c>
      <c r="BM575" s="11" t="str">
        <f t="shared" si="1006"/>
        <v xml:space="preserve"> </v>
      </c>
      <c r="BN575" s="11" t="str">
        <f t="shared" si="1007"/>
        <v xml:space="preserve"> </v>
      </c>
      <c r="BO575" s="11" t="str">
        <f t="shared" si="1008"/>
        <v xml:space="preserve"> </v>
      </c>
      <c r="BP575" s="11" t="str">
        <f t="shared" si="1009"/>
        <v xml:space="preserve"> </v>
      </c>
      <c r="BQ575" s="11" t="str">
        <f t="shared" si="1010"/>
        <v>0</v>
      </c>
      <c r="BR575" s="25">
        <f t="shared" si="1011"/>
        <v>0</v>
      </c>
      <c r="BS575" s="11" t="str">
        <f t="shared" si="1012"/>
        <v>Not Present</v>
      </c>
      <c r="BT575" s="11" t="str">
        <f t="shared" si="1013"/>
        <v>0</v>
      </c>
      <c r="BU575" s="12">
        <f t="shared" si="1031"/>
        <v>1</v>
      </c>
      <c r="BV575" s="12">
        <f t="shared" si="1032"/>
        <v>0</v>
      </c>
      <c r="BW575" s="12">
        <f t="shared" si="1022"/>
        <v>1</v>
      </c>
      <c r="BX575" s="12">
        <f t="shared" si="1033"/>
        <v>1</v>
      </c>
      <c r="BY575" s="11">
        <f t="shared" si="1034"/>
        <v>1</v>
      </c>
      <c r="BZ575" s="11">
        <f t="shared" si="1014"/>
        <v>1</v>
      </c>
      <c r="CA575" s="11">
        <f t="shared" si="1015"/>
        <v>1</v>
      </c>
      <c r="CB575" s="11">
        <f t="shared" si="1016"/>
        <v>2013</v>
      </c>
      <c r="CC575" s="11">
        <f t="shared" si="1017"/>
        <v>1</v>
      </c>
      <c r="CD575" s="11" t="str">
        <f t="shared" si="1018"/>
        <v>No</v>
      </c>
      <c r="CE575" s="11">
        <f t="shared" si="1035"/>
        <v>0</v>
      </c>
      <c r="CF575" s="11">
        <f t="shared" si="1036"/>
        <v>0</v>
      </c>
      <c r="CG575" s="11">
        <f t="shared" si="1037"/>
        <v>1</v>
      </c>
      <c r="CH575" s="11">
        <f t="shared" si="1038"/>
        <v>0</v>
      </c>
      <c r="CI575" s="11">
        <f t="shared" si="1019"/>
        <v>1</v>
      </c>
      <c r="CJ575" s="11">
        <f t="shared" si="1020"/>
        <v>1</v>
      </c>
    </row>
    <row r="576" spans="1:88" x14ac:dyDescent="0.3">
      <c r="A576" s="11">
        <f t="shared" si="951"/>
        <v>2017</v>
      </c>
      <c r="B576" s="11" t="str">
        <f t="shared" si="952"/>
        <v>12-03-2017 12:56:33 CET</v>
      </c>
      <c r="C576" s="11" t="str">
        <f t="shared" si="953"/>
        <v>Rwanda</v>
      </c>
      <c r="D576" s="11" t="str">
        <f t="shared" si="954"/>
        <v>Rulindo</v>
      </c>
      <c r="E576" s="11" t="str">
        <f t="shared" si="955"/>
        <v>Shyorongi</v>
      </c>
      <c r="F576" s="11" t="str">
        <f t="shared" si="956"/>
        <v>Muvumu</v>
      </c>
      <c r="G576" s="11" t="str">
        <f t="shared" si="957"/>
        <v>Kagunda</v>
      </c>
      <c r="H576" s="11" t="str">
        <f t="shared" si="958"/>
        <v/>
      </c>
      <c r="I576" s="11" t="str">
        <f t="shared" si="959"/>
        <v/>
      </c>
      <c r="J576" s="11" t="str">
        <f t="shared" si="960"/>
        <v>Muvumu- Taba</v>
      </c>
      <c r="K576" s="11">
        <f t="shared" si="961"/>
        <v>94</v>
      </c>
      <c r="L576" s="11">
        <f t="shared" si="1023"/>
        <v>0</v>
      </c>
      <c r="M576" s="11">
        <f t="shared" si="1024"/>
        <v>10</v>
      </c>
      <c r="N576" s="11">
        <f t="shared" si="1025"/>
        <v>0</v>
      </c>
      <c r="O576" s="11">
        <f t="shared" si="962"/>
        <v>25</v>
      </c>
      <c r="P576" s="11">
        <f t="shared" si="963"/>
        <v>69</v>
      </c>
      <c r="Q576" s="13">
        <f t="shared" si="1026"/>
        <v>0.26595744680851063</v>
      </c>
      <c r="R576" s="11">
        <f t="shared" si="1027"/>
        <v>0</v>
      </c>
      <c r="S576" s="11">
        <f t="shared" si="964"/>
        <v>1</v>
      </c>
      <c r="T576" s="11">
        <f t="shared" si="965"/>
        <v>1</v>
      </c>
      <c r="U576" s="11" t="str">
        <f t="shared" si="966"/>
        <v>Piped Network -- Gravity Only</v>
      </c>
      <c r="V576" s="11">
        <f t="shared" si="967"/>
        <v>2013</v>
      </c>
      <c r="W576" s="11" t="str">
        <f t="shared" si="968"/>
        <v>Governement (District, Wasac) And Water For People</v>
      </c>
      <c r="X576" s="11" t="str">
        <f t="shared" si="969"/>
        <v>Spring</v>
      </c>
      <c r="Y576" s="11">
        <f t="shared" si="970"/>
        <v>1</v>
      </c>
      <c r="Z576" s="11">
        <f t="shared" si="971"/>
        <v>1</v>
      </c>
      <c r="AA576" s="11">
        <f t="shared" si="972"/>
        <v>0</v>
      </c>
      <c r="AB576" s="11" t="str">
        <f t="shared" si="973"/>
        <v/>
      </c>
      <c r="AC576" s="11" t="str">
        <f t="shared" si="974"/>
        <v xml:space="preserve"> </v>
      </c>
      <c r="AD576" s="11" t="str">
        <f t="shared" si="975"/>
        <v xml:space="preserve"> </v>
      </c>
      <c r="AE576" s="11" t="str">
        <f t="shared" si="976"/>
        <v xml:space="preserve"> </v>
      </c>
      <c r="AF576" s="11">
        <f t="shared" si="977"/>
        <v>25</v>
      </c>
      <c r="AG576" s="12">
        <f t="shared" si="1028"/>
        <v>69120</v>
      </c>
      <c r="AH576" s="12">
        <f t="shared" si="1029"/>
        <v>552.96</v>
      </c>
      <c r="AI576" s="11">
        <f t="shared" si="1030"/>
        <v>1</v>
      </c>
      <c r="AJ576" s="11">
        <f t="shared" si="978"/>
        <v>1</v>
      </c>
      <c r="AK576" s="11">
        <f t="shared" si="979"/>
        <v>1</v>
      </c>
      <c r="AL576" s="11">
        <f t="shared" si="980"/>
        <v>2013</v>
      </c>
      <c r="AM576" s="11">
        <f t="shared" si="981"/>
        <v>1</v>
      </c>
      <c r="AN576" s="11">
        <f t="shared" si="982"/>
        <v>800</v>
      </c>
      <c r="AO576" s="11">
        <f t="shared" si="983"/>
        <v>1</v>
      </c>
      <c r="AP576" s="11">
        <f t="shared" si="984"/>
        <v>3</v>
      </c>
      <c r="AQ576" s="11">
        <f t="shared" si="985"/>
        <v>2013</v>
      </c>
      <c r="AR576" s="11">
        <f t="shared" si="986"/>
        <v>2</v>
      </c>
      <c r="AS576" s="11">
        <f t="shared" si="987"/>
        <v>1</v>
      </c>
      <c r="AT576" s="11">
        <f t="shared" si="988"/>
        <v>9</v>
      </c>
      <c r="AU576" s="11" t="str">
        <f t="shared" si="989"/>
        <v>Pressure Break Tank|Distribution Chamber|Ventouse, Washout</v>
      </c>
      <c r="AV576" s="11">
        <f t="shared" si="990"/>
        <v>2013</v>
      </c>
      <c r="AW576" s="11">
        <f t="shared" si="991"/>
        <v>1</v>
      </c>
      <c r="AX576" s="11">
        <f t="shared" si="992"/>
        <v>1</v>
      </c>
      <c r="AY576" s="11">
        <f t="shared" si="993"/>
        <v>1</v>
      </c>
      <c r="AZ576" s="11">
        <f t="shared" si="994"/>
        <v>2013</v>
      </c>
      <c r="BA576" s="11">
        <f t="shared" si="995"/>
        <v>1</v>
      </c>
      <c r="BB576" s="11">
        <f t="shared" si="996"/>
        <v>7500</v>
      </c>
      <c r="BC576" s="11">
        <f t="shared" si="997"/>
        <v>0</v>
      </c>
      <c r="BD576" s="11" t="str">
        <f t="shared" si="998"/>
        <v xml:space="preserve"> </v>
      </c>
      <c r="BE576" s="11" t="str">
        <f t="shared" si="999"/>
        <v xml:space="preserve"> </v>
      </c>
      <c r="BF576" s="11" t="str">
        <f t="shared" si="1000"/>
        <v xml:space="preserve"> </v>
      </c>
      <c r="BG576" s="11" t="str">
        <f t="shared" si="1021"/>
        <v xml:space="preserve"> </v>
      </c>
      <c r="BH576" s="11" t="str">
        <f t="shared" si="1001"/>
        <v xml:space="preserve"> </v>
      </c>
      <c r="BI576" s="11" t="str">
        <f t="shared" si="1002"/>
        <v xml:space="preserve"> </v>
      </c>
      <c r="BJ576" s="11">
        <f t="shared" si="1003"/>
        <v>0</v>
      </c>
      <c r="BK576" s="11" t="str">
        <f t="shared" si="1004"/>
        <v/>
      </c>
      <c r="BL576" s="11" t="str">
        <f t="shared" si="1005"/>
        <v xml:space="preserve"> </v>
      </c>
      <c r="BM576" s="11" t="str">
        <f t="shared" si="1006"/>
        <v xml:space="preserve"> </v>
      </c>
      <c r="BN576" s="11" t="str">
        <f t="shared" si="1007"/>
        <v xml:space="preserve"> </v>
      </c>
      <c r="BO576" s="11" t="str">
        <f t="shared" si="1008"/>
        <v xml:space="preserve"> </v>
      </c>
      <c r="BP576" s="11" t="str">
        <f t="shared" si="1009"/>
        <v xml:space="preserve"> </v>
      </c>
      <c r="BQ576" s="11" t="str">
        <f t="shared" si="1010"/>
        <v>0</v>
      </c>
      <c r="BR576" s="25">
        <f t="shared" si="1011"/>
        <v>0</v>
      </c>
      <c r="BS576" s="11" t="str">
        <f t="shared" si="1012"/>
        <v>Not Present</v>
      </c>
      <c r="BT576" s="11" t="str">
        <f t="shared" si="1013"/>
        <v>0</v>
      </c>
      <c r="BU576" s="12">
        <f t="shared" si="1031"/>
        <v>1</v>
      </c>
      <c r="BV576" s="12">
        <f t="shared" si="1032"/>
        <v>0</v>
      </c>
      <c r="BW576" s="12">
        <f t="shared" si="1022"/>
        <v>1</v>
      </c>
      <c r="BX576" s="12">
        <f t="shared" si="1033"/>
        <v>1</v>
      </c>
      <c r="BY576" s="11">
        <f t="shared" si="1034"/>
        <v>1</v>
      </c>
      <c r="BZ576" s="11">
        <f t="shared" si="1014"/>
        <v>1</v>
      </c>
      <c r="CA576" s="11">
        <f t="shared" si="1015"/>
        <v>1</v>
      </c>
      <c r="CB576" s="11">
        <f t="shared" si="1016"/>
        <v>2013</v>
      </c>
      <c r="CC576" s="11">
        <f t="shared" si="1017"/>
        <v>1</v>
      </c>
      <c r="CD576" s="11" t="str">
        <f t="shared" si="1018"/>
        <v>Yes</v>
      </c>
      <c r="CE576" s="11">
        <f t="shared" si="1035"/>
        <v>1</v>
      </c>
      <c r="CF576" s="11">
        <f t="shared" si="1036"/>
        <v>3</v>
      </c>
      <c r="CG576" s="11">
        <f t="shared" si="1037"/>
        <v>0</v>
      </c>
      <c r="CH576" s="11">
        <f t="shared" si="1038"/>
        <v>3</v>
      </c>
      <c r="CI576" s="11">
        <f t="shared" si="1019"/>
        <v>1</v>
      </c>
      <c r="CJ576" s="11">
        <f t="shared" si="1020"/>
        <v>2</v>
      </c>
    </row>
    <row r="577" spans="1:88" x14ac:dyDescent="0.3">
      <c r="A577" s="11">
        <f t="shared" si="951"/>
        <v>2017</v>
      </c>
      <c r="B577" s="11" t="str">
        <f t="shared" si="952"/>
        <v>20-04-2017 12:01:13 CEST</v>
      </c>
      <c r="C577" s="11" t="str">
        <f t="shared" si="953"/>
        <v>Rwanda</v>
      </c>
      <c r="D577" s="11" t="str">
        <f t="shared" si="954"/>
        <v>Rulindo</v>
      </c>
      <c r="E577" s="11" t="str">
        <f t="shared" si="955"/>
        <v>Tumba</v>
      </c>
      <c r="F577" s="11" t="str">
        <f t="shared" si="956"/>
        <v>Nyirabirori</v>
      </c>
      <c r="G577" s="11" t="str">
        <f t="shared" si="957"/>
        <v>Bukiga</v>
      </c>
      <c r="H577" s="11" t="str">
        <f t="shared" si="958"/>
        <v/>
      </c>
      <c r="I577" s="11" t="str">
        <f t="shared" si="959"/>
        <v/>
      </c>
      <c r="J577" s="11" t="str">
        <f t="shared" si="960"/>
        <v>Water point chez Haguma/Nyirambuga pumping</v>
      </c>
      <c r="K577" s="11">
        <f t="shared" si="961"/>
        <v>169</v>
      </c>
      <c r="L577" s="11">
        <f t="shared" si="1023"/>
        <v>30604</v>
      </c>
      <c r="M577" s="11">
        <f t="shared" si="1024"/>
        <v>1</v>
      </c>
      <c r="N577" s="11">
        <f t="shared" si="1025"/>
        <v>30604</v>
      </c>
      <c r="O577" s="11">
        <f t="shared" si="962"/>
        <v>169</v>
      </c>
      <c r="P577" s="11" t="str">
        <f t="shared" si="963"/>
        <v xml:space="preserve"> </v>
      </c>
      <c r="Q577" s="13">
        <f t="shared" si="1026"/>
        <v>1</v>
      </c>
      <c r="R577" s="11">
        <f t="shared" si="1027"/>
        <v>1</v>
      </c>
      <c r="S577" s="11">
        <f t="shared" si="964"/>
        <v>0</v>
      </c>
      <c r="T577" s="11">
        <f t="shared" si="965"/>
        <v>1</v>
      </c>
      <c r="U577" s="11" t="str">
        <f t="shared" si="966"/>
        <v>Piped Network With Pump</v>
      </c>
      <c r="V577" s="11">
        <f t="shared" si="967"/>
        <v>2017</v>
      </c>
      <c r="W577" s="11" t="str">
        <f t="shared" si="968"/>
        <v>Governement (District, Wasac) And Water For People</v>
      </c>
      <c r="X577" s="11" t="str">
        <f t="shared" si="969"/>
        <v>Spring</v>
      </c>
      <c r="Y577" s="11">
        <f t="shared" si="970"/>
        <v>2</v>
      </c>
      <c r="Z577" s="11">
        <f t="shared" si="971"/>
        <v>1</v>
      </c>
      <c r="AA577" s="11">
        <f t="shared" si="972"/>
        <v>0</v>
      </c>
      <c r="AB577" s="11" t="str">
        <f t="shared" si="973"/>
        <v/>
      </c>
      <c r="AC577" s="11" t="str">
        <f t="shared" si="974"/>
        <v xml:space="preserve"> </v>
      </c>
      <c r="AD577" s="11" t="str">
        <f t="shared" si="975"/>
        <v xml:space="preserve"> </v>
      </c>
      <c r="AE577" s="11" t="str">
        <f t="shared" si="976"/>
        <v xml:space="preserve"> </v>
      </c>
      <c r="AF577" s="11">
        <f t="shared" si="977"/>
        <v>5</v>
      </c>
      <c r="AG577" s="12">
        <f t="shared" si="1028"/>
        <v>345600</v>
      </c>
      <c r="AH577" s="12">
        <f t="shared" si="1029"/>
        <v>408.99408284023667</v>
      </c>
      <c r="AI577" s="11">
        <f t="shared" si="1030"/>
        <v>1</v>
      </c>
      <c r="AJ577" s="11">
        <f t="shared" si="978"/>
        <v>0</v>
      </c>
      <c r="AK577" s="11" t="str">
        <f t="shared" si="979"/>
        <v xml:space="preserve"> </v>
      </c>
      <c r="AL577" s="11" t="str">
        <f t="shared" si="980"/>
        <v xml:space="preserve"> </v>
      </c>
      <c r="AM577" s="11" t="str">
        <f t="shared" si="981"/>
        <v xml:space="preserve"> </v>
      </c>
      <c r="AN577" s="11" t="str">
        <f t="shared" si="982"/>
        <v xml:space="preserve"> </v>
      </c>
      <c r="AO577" s="11">
        <f t="shared" si="983"/>
        <v>1</v>
      </c>
      <c r="AP577" s="11">
        <f t="shared" si="984"/>
        <v>1</v>
      </c>
      <c r="AQ577" s="11">
        <f t="shared" si="985"/>
        <v>2017</v>
      </c>
      <c r="AR577" s="11">
        <f t="shared" si="986"/>
        <v>1</v>
      </c>
      <c r="AS577" s="11">
        <f t="shared" si="987"/>
        <v>1</v>
      </c>
      <c r="AT577" s="11">
        <f t="shared" si="988"/>
        <v>1</v>
      </c>
      <c r="AU577" s="11" t="str">
        <f t="shared" si="989"/>
        <v>Pressure Break Tank</v>
      </c>
      <c r="AV577" s="11">
        <f t="shared" si="990"/>
        <v>2017</v>
      </c>
      <c r="AW577" s="11">
        <f t="shared" si="991"/>
        <v>1</v>
      </c>
      <c r="AX577" s="11">
        <f t="shared" si="992"/>
        <v>1</v>
      </c>
      <c r="AY577" s="11">
        <f t="shared" si="993"/>
        <v>1</v>
      </c>
      <c r="AZ577" s="11">
        <f t="shared" si="994"/>
        <v>2017</v>
      </c>
      <c r="BA577" s="11">
        <f t="shared" si="995"/>
        <v>1</v>
      </c>
      <c r="BB577" s="11">
        <f t="shared" si="996"/>
        <v>100</v>
      </c>
      <c r="BC577" s="11">
        <f t="shared" si="997"/>
        <v>0</v>
      </c>
      <c r="BD577" s="11" t="str">
        <f t="shared" si="998"/>
        <v xml:space="preserve"> </v>
      </c>
      <c r="BE577" s="11" t="str">
        <f t="shared" si="999"/>
        <v xml:space="preserve"> </v>
      </c>
      <c r="BF577" s="11" t="str">
        <f t="shared" si="1000"/>
        <v xml:space="preserve"> </v>
      </c>
      <c r="BG577" s="11" t="str">
        <f t="shared" si="1021"/>
        <v xml:space="preserve"> </v>
      </c>
      <c r="BH577" s="11" t="str">
        <f t="shared" si="1001"/>
        <v xml:space="preserve"> </v>
      </c>
      <c r="BI577" s="11" t="str">
        <f t="shared" si="1002"/>
        <v xml:space="preserve"> </v>
      </c>
      <c r="BJ577" s="11">
        <f t="shared" si="1003"/>
        <v>0</v>
      </c>
      <c r="BK577" s="11" t="str">
        <f t="shared" si="1004"/>
        <v/>
      </c>
      <c r="BL577" s="11" t="str">
        <f t="shared" si="1005"/>
        <v xml:space="preserve"> </v>
      </c>
      <c r="BM577" s="11" t="str">
        <f t="shared" si="1006"/>
        <v xml:space="preserve"> </v>
      </c>
      <c r="BN577" s="11" t="str">
        <f t="shared" si="1007"/>
        <v xml:space="preserve"> </v>
      </c>
      <c r="BO577" s="11" t="str">
        <f t="shared" si="1008"/>
        <v xml:space="preserve"> </v>
      </c>
      <c r="BP577" s="11" t="str">
        <f t="shared" si="1009"/>
        <v xml:space="preserve"> </v>
      </c>
      <c r="BQ577" s="11" t="str">
        <f t="shared" si="1010"/>
        <v>0</v>
      </c>
      <c r="BR577" s="25">
        <f t="shared" si="1011"/>
        <v>0</v>
      </c>
      <c r="BS577" s="11" t="str">
        <f t="shared" si="1012"/>
        <v>Not Present</v>
      </c>
      <c r="BT577" s="11" t="str">
        <f t="shared" si="1013"/>
        <v>0</v>
      </c>
      <c r="BU577" s="12">
        <f t="shared" si="1031"/>
        <v>1</v>
      </c>
      <c r="BV577" s="12">
        <f t="shared" si="1032"/>
        <v>0</v>
      </c>
      <c r="BW577" s="12">
        <f t="shared" si="1022"/>
        <v>1</v>
      </c>
      <c r="BX577" s="12">
        <f t="shared" si="1033"/>
        <v>1</v>
      </c>
      <c r="BY577" s="11">
        <f t="shared" si="1034"/>
        <v>1</v>
      </c>
      <c r="BZ577" s="11">
        <f t="shared" si="1014"/>
        <v>1</v>
      </c>
      <c r="CA577" s="11">
        <f t="shared" si="1015"/>
        <v>2</v>
      </c>
      <c r="CB577" s="11">
        <f t="shared" si="1016"/>
        <v>2017</v>
      </c>
      <c r="CC577" s="11">
        <f t="shared" si="1017"/>
        <v>1</v>
      </c>
      <c r="CD577" s="11" t="str">
        <f t="shared" si="1018"/>
        <v>No</v>
      </c>
      <c r="CE577" s="11">
        <f t="shared" si="1035"/>
        <v>0</v>
      </c>
      <c r="CF577" s="11">
        <f t="shared" si="1036"/>
        <v>0</v>
      </c>
      <c r="CG577" s="11">
        <f t="shared" si="1037"/>
        <v>1</v>
      </c>
      <c r="CH577" s="11">
        <f t="shared" si="1038"/>
        <v>0</v>
      </c>
      <c r="CI577" s="11">
        <f t="shared" si="1019"/>
        <v>1</v>
      </c>
      <c r="CJ577" s="11">
        <f t="shared" si="1020"/>
        <v>1</v>
      </c>
    </row>
    <row r="578" spans="1:88" x14ac:dyDescent="0.3">
      <c r="A578" s="11">
        <f t="shared" ref="A578:A641" si="1039">IF(Year_Data_Was_Collected=0," ",Year_Data_Was_Collected)</f>
        <v>2017</v>
      </c>
      <c r="B578" s="11" t="str">
        <f t="shared" ref="B578:B641" si="1040">IF(Collection_Date=0," ",Collection_Date)</f>
        <v>09-03-2017 21:52:47 CET</v>
      </c>
      <c r="C578" s="11" t="str">
        <f t="shared" ref="C578:C641" si="1041">PROPER(Geo_Level_1)</f>
        <v>Rwanda</v>
      </c>
      <c r="D578" s="11" t="str">
        <f t="shared" ref="D578:D641" si="1042">PROPER(Geo_Level_2)</f>
        <v>Rulindo</v>
      </c>
      <c r="E578" s="11" t="str">
        <f t="shared" ref="E578:E641" si="1043">PROPER(Geo_Level_3)</f>
        <v>Shyorongi</v>
      </c>
      <c r="F578" s="11" t="str">
        <f t="shared" ref="F578:F641" si="1044">PROPER(Geo_Level_4)</f>
        <v>Rubona</v>
      </c>
      <c r="G578" s="11" t="str">
        <f t="shared" ref="G578:G641" si="1045">PROPER(Geo_Level_5)</f>
        <v>Rwahi</v>
      </c>
      <c r="H578" s="11" t="str">
        <f t="shared" ref="H578:H641" si="1046">PROPER(Geo_Level_6)</f>
        <v/>
      </c>
      <c r="I578" s="11" t="str">
        <f t="shared" ref="I578:I641" si="1047">PROPER(Geo_Level_7)</f>
        <v/>
      </c>
      <c r="J578" s="11" t="str">
        <f t="shared" ref="J578:J641" si="1048">IF(Unique_ID_Water_Point=0," ",Unique_ID_Water_Point)</f>
        <v>Bitete-Rwahi network</v>
      </c>
      <c r="K578" s="11">
        <f t="shared" ref="K578:K641" si="1049">IF(Total_Families_In_Community=0," ",Total_Families_In_Community)</f>
        <v>360</v>
      </c>
      <c r="L578" s="11">
        <f t="shared" si="1023"/>
        <v>1316</v>
      </c>
      <c r="M578" s="11">
        <f t="shared" si="1024"/>
        <v>15</v>
      </c>
      <c r="N578" s="11">
        <f t="shared" si="1025"/>
        <v>87.733333333333334</v>
      </c>
      <c r="O578" s="11">
        <f t="shared" ref="O578:O641" si="1050">IF(Total_Families_With_Access=0," ",Total_Families_With_Access)</f>
        <v>360</v>
      </c>
      <c r="P578" s="11" t="str">
        <f t="shared" ref="P578:P641" si="1051">IF(Total_Families_Without_Access=0," ",Total_Families_Without_Access)</f>
        <v xml:space="preserve"> </v>
      </c>
      <c r="Q578" s="13">
        <f t="shared" si="1026"/>
        <v>1</v>
      </c>
      <c r="R578" s="11">
        <f t="shared" si="1027"/>
        <v>1</v>
      </c>
      <c r="S578" s="11">
        <f t="shared" ref="S578:S641" si="1052">IF(T578=1,IF(N578="",0,IF(N578&lt;=Gov_Standard_Number_Users,1,0)),0)</f>
        <v>1</v>
      </c>
      <c r="T578" s="11">
        <f t="shared" ref="T578:T641" si="1053">IF(Improved_Water_Point="Yes",1,0)</f>
        <v>1</v>
      </c>
      <c r="U578" s="11" t="str">
        <f t="shared" ref="U578:U641" si="1054">PROPER(CONCATENATE(Type_Of_Water_Point_System,Type_Unimproved_Source))</f>
        <v>Piped Network -- Gravity Only</v>
      </c>
      <c r="V578" s="11">
        <f t="shared" ref="V578:V641" si="1055">IF(Water_System_Construction_Date=0," ",Water_System_Construction_Date)</f>
        <v>2013</v>
      </c>
      <c r="W578" s="11" t="str">
        <f t="shared" ref="W578:W641" si="1056">PROPER(Construction_Funder)</f>
        <v>Governement (District, Wasac) And Water For People</v>
      </c>
      <c r="X578" s="11" t="str">
        <f t="shared" ref="X578:X641" si="1057">PROPER(Source_Type)</f>
        <v>Spring</v>
      </c>
      <c r="Y578" s="11">
        <f t="shared" ref="Y578:Y641" si="1058">IF(Number_of_Sources=0," ",Number_of_Sources)</f>
        <v>2</v>
      </c>
      <c r="Z578" s="11">
        <f t="shared" ref="Z578:Z641" si="1059">IF(Source_Protected="Yes",1,0)</f>
        <v>1</v>
      </c>
      <c r="AA578" s="11">
        <f t="shared" ref="AA578:AA641" si="1060">IF(Presence_Intake=0," ",IF(Presence_Intake="Yes",1,0))</f>
        <v>1</v>
      </c>
      <c r="AB578" s="11" t="str">
        <f t="shared" ref="AB578:AB641" si="1061">PROPER(Type_Intake_Structure)</f>
        <v>"Springbox" --Intake Structure At A Spring</v>
      </c>
      <c r="AC578" s="11">
        <f t="shared" ref="AC578:AC641" si="1062">IF(Number_Of_Intakes=0," ",Number_Of_Intakes)</f>
        <v>1</v>
      </c>
      <c r="AD578" s="11">
        <f t="shared" ref="AD578:AD641" si="1063">IF(Construction_Date_Intake=0," ",Construction_Date_Intake)</f>
        <v>2013</v>
      </c>
      <c r="AE578" s="11">
        <f t="shared" ref="AE578:AE641" si="1064">IF(Physical_State_Intake=0," ",IF(Physical_State_Intake="Normal",1,IF(Physical_State_Intake="Poor",2,IF(Physical_State_Intake="Does Not Function",3))))</f>
        <v>1</v>
      </c>
      <c r="AF578" s="11">
        <f t="shared" ref="AF578:AF641" si="1065">IF(Seconds_To_Fill_20Liters=0," ",Seconds_To_Fill_20Liters)</f>
        <v>12</v>
      </c>
      <c r="AG578" s="12">
        <f t="shared" si="1028"/>
        <v>144000</v>
      </c>
      <c r="AH578" s="12">
        <f t="shared" si="1029"/>
        <v>80</v>
      </c>
      <c r="AI578" s="11">
        <f t="shared" si="1030"/>
        <v>1</v>
      </c>
      <c r="AJ578" s="11">
        <f t="shared" ref="AJ578:AJ641" si="1066">IF(Presence_Conduction_Line=0," ",IF(Presence_Conduction_Line="Yes",1,0))</f>
        <v>1</v>
      </c>
      <c r="AK578" s="11">
        <f t="shared" ref="AK578:AK641" si="1067">IF(Number_Of_Conduction_Lines=0," ",Number_Of_Conduction_Lines)</f>
        <v>1</v>
      </c>
      <c r="AL578" s="11">
        <f t="shared" ref="AL578:AL641" si="1068">IF(Construction_Date_Conduction_Line=0," ",Construction_Date_Conduction_Line)</f>
        <v>2013</v>
      </c>
      <c r="AM578" s="11">
        <f t="shared" ref="AM578:AM641" si="1069">IF(Physical_State_Conduction_Line=0," ",IF(Physical_State_Conduction_Line="Normal",1,IF(Physical_State_Conduction_Line="Poor",2,IF(Physical_State_Conduction_Line="Does Not Function",3))))</f>
        <v>1</v>
      </c>
      <c r="AN578" s="11">
        <f t="shared" ref="AN578:AN641" si="1070">IF(Length_Conduction_Line=0," ",Length_Conduction_Line)</f>
        <v>600</v>
      </c>
      <c r="AO578" s="11">
        <f t="shared" ref="AO578:AO641" si="1071">IF(Presence_Storage_Tank=0," ",IF(Presence_Storage_Tank="Yes",1,0))</f>
        <v>1</v>
      </c>
      <c r="AP578" s="11">
        <f t="shared" ref="AP578:AP641" si="1072">IF(Number_Of_Storage_Tanks=0," ",Number_Of_Storage_Tanks)</f>
        <v>6</v>
      </c>
      <c r="AQ578" s="11">
        <f t="shared" ref="AQ578:AQ641" si="1073">IF(Construction_Date_Storage_Tank=0," ",Construction_Date_Storage_Tank)</f>
        <v>2013</v>
      </c>
      <c r="AR578" s="11">
        <f t="shared" ref="AR578:AR641" si="1074">IF(Physical_State_Storage_Tank=0," ",IF(Physical_State_Storage_Tank="Normal",1,IF(Physical_State_Storage_Tank="Poor",2,IF(Physical_State_Storage_Tank="Does Not Function",3))))</f>
        <v>2</v>
      </c>
      <c r="AS578" s="11">
        <f t="shared" ref="AS578:AS641" si="1075">IF(Presence_Other_Concrete_Structures=0," ",IF(Presence_Other_Concrete_Structures="Yes",1,0))</f>
        <v>1</v>
      </c>
      <c r="AT578" s="11">
        <f t="shared" ref="AT578:AT641" si="1076">IF(Number_Of_Concrete_Structures=0," ",Number_Of_Concrete_Structures)</f>
        <v>6</v>
      </c>
      <c r="AU578" s="11" t="str">
        <f t="shared" ref="AU578:AU641" si="1077">PROPER(Type_Concrete_Structures)</f>
        <v>Pressure Break Tank|Distribution Chamber|Washout, Ventouse</v>
      </c>
      <c r="AV578" s="11">
        <f t="shared" ref="AV578:AV641" si="1078">IF(Construction_Date_Concrete_Structures=0," ",Construction_Date_Concrete_Structures)</f>
        <v>2013</v>
      </c>
      <c r="AW578" s="11">
        <f t="shared" ref="AW578:AW641" si="1079">IF(Physical_State_Concrete_Structures=0," ",IF(Physical_State_Concrete_Structures="Normal",1,IF(Physical_State_Concrete_Structures="Poor",2,IF(Physical_State_Concrete_Structures="Does Not Function",3))))</f>
        <v>1</v>
      </c>
      <c r="AX578" s="11">
        <f t="shared" ref="AX578:AX641" si="1080">IF(Presence_Distribution_Network=0," ",IF(Presence_Distribution_Network="Yes",1,0))</f>
        <v>1</v>
      </c>
      <c r="AY578" s="11">
        <f t="shared" ref="AY578:AY641" si="1081">IF(Number_Of_Distribution_Networks=0," ",Number_Of_Distribution_Networks)</f>
        <v>1</v>
      </c>
      <c r="AZ578" s="11">
        <f t="shared" ref="AZ578:AZ641" si="1082">IF(Construction_Date_Distribution_Network=0," ",Construction_Date_Distribution_Network)</f>
        <v>2013</v>
      </c>
      <c r="BA578" s="11">
        <f t="shared" ref="BA578:BA641" si="1083">IF(Physical_State_Distribution_Network=0," ",IF(Physical_State_Distribution_Network="Normal",1,IF(Physical_State_Distribution_Network="Poor",2,IF(Physical_State_Distribution_Network="Does Not Function",3))))</f>
        <v>1</v>
      </c>
      <c r="BB578" s="11">
        <f t="shared" ref="BB578:BB641" si="1084">IF(Length_Distribution_Network=0," ",Length_Distribution_Network)</f>
        <v>6500</v>
      </c>
      <c r="BC578" s="11">
        <f t="shared" ref="BC578:BC641" si="1085">IF(Presence_Pump=0," ",IF(Presence_Pump="Yes",1,0))</f>
        <v>0</v>
      </c>
      <c r="BD578" s="11" t="str">
        <f t="shared" ref="BD578:BD641" si="1086">IF(Number_Of_Pumps=0," ",Number_Of_Pumps)</f>
        <v xml:space="preserve"> </v>
      </c>
      <c r="BE578" s="11" t="str">
        <f t="shared" ref="BE578:BE641" si="1087">IF(Construction_Date_Pump=0," ",Construction_Date_Pump)</f>
        <v xml:space="preserve"> </v>
      </c>
      <c r="BF578" s="11" t="str">
        <f t="shared" ref="BF578:BF641" si="1088">IF(Physical_State_Pump=0," ",IF(Physical_State_Pump="Normal",1,IF(Physical_State_Pump="Poor",2,IF(Physical_State_Pump="Does Not Function",3))))</f>
        <v xml:space="preserve"> </v>
      </c>
      <c r="BG578" s="11" t="str">
        <f t="shared" si="1021"/>
        <v xml:space="preserve"> </v>
      </c>
      <c r="BH578" s="11" t="str">
        <f t="shared" ref="BH578:BH641" si="1089">IF(Construction_Date_Pump_House=0," ",Construction_Date_Pump_House)</f>
        <v xml:space="preserve"> </v>
      </c>
      <c r="BI578" s="11" t="str">
        <f t="shared" ref="BI578:BI641" si="1090">IF(Physical_State_Pump_House=0," ",IF(Physical_State_Pump_House="Normal",1,IF(Physical_State_Pump_House="Poor",2,IF(Physical_State_Pump_House="Does Not Function",3))))</f>
        <v xml:space="preserve"> </v>
      </c>
      <c r="BJ578" s="11">
        <f t="shared" ref="BJ578:BJ641" si="1091">IF(Presence_Treatment_Equipment=0," ",IF(Presence_Treatment_Equipment="Yes",1,0))</f>
        <v>0</v>
      </c>
      <c r="BK578" s="11" t="str">
        <f t="shared" ref="BK578:BK641" si="1092">PROPER(Type_Treatment_Facility)</f>
        <v/>
      </c>
      <c r="BL578" s="11" t="str">
        <f t="shared" ref="BL578:BL641" si="1093">IF(Construction_Date_Treatment_Equipt=0," ",Construction_Date_Treatment_Equipt)</f>
        <v xml:space="preserve"> </v>
      </c>
      <c r="BM578" s="11" t="str">
        <f t="shared" ref="BM578:BM641" si="1094">IF(Physical_State_Treatment_Equipt=0," ",IF(Physical_State_Treatment_Equipt="Normal",1,IF(Physical_State_Treatment_Equipt="Poor",2,IF(Physical_State_Treatment_Equipt="Does Not Function",3))))</f>
        <v xml:space="preserve"> </v>
      </c>
      <c r="BN578" s="11" t="str">
        <f t="shared" ref="BN578:BN641" si="1095">IF(Presence_Treatment_Housing_Structure=0," ",IF(Presence_Treatment_Housing_Structure="Yes",1,0))</f>
        <v xml:space="preserve"> </v>
      </c>
      <c r="BO578" s="11" t="str">
        <f t="shared" ref="BO578:BO641" si="1096">IF(Construction_Date_Treatment_Housing=0," ",Construction_Date_Treatment_Housing)</f>
        <v xml:space="preserve"> </v>
      </c>
      <c r="BP578" s="11" t="str">
        <f t="shared" ref="BP578:BP641" si="1097">IF(Physical_State_Treatment_Housing=0," ",IF(Physical_State_Treatment_Housing="Normal",1,IF(Physical_State_Treatment_Housing="Poor",2,IF(Physical_State_Treatment_Housing="Does Not Function",3))))</f>
        <v xml:space="preserve"> </v>
      </c>
      <c r="BQ578" s="11" t="str">
        <f t="shared" ref="BQ578:BQ641" si="1098">IF(ISBLANK(E_Coli_Result)," ",E_Coli_Result)</f>
        <v>0</v>
      </c>
      <c r="BR578" s="25">
        <f t="shared" ref="BR578:BR641" si="1099">IF(ISBLANK(Residual_Chlorine_Result),"",Residual_Chlorine_Result)</f>
        <v>0</v>
      </c>
      <c r="BS578" s="11" t="str">
        <f t="shared" ref="BS578:BS641" si="1100">IF(ISBLANK(Bacteria_Result)," ",Bacteria_Result)</f>
        <v>Not Present</v>
      </c>
      <c r="BT578" s="11" t="str">
        <f t="shared" ref="BT578:BT641" si="1101">IF(ISBLANK(Turbidity_Result)," ",Turbidity_Result)</f>
        <v>0</v>
      </c>
      <c r="BU578" s="12">
        <f t="shared" si="1031"/>
        <v>1</v>
      </c>
      <c r="BV578" s="12">
        <f t="shared" si="1032"/>
        <v>0</v>
      </c>
      <c r="BW578" s="12">
        <f t="shared" si="1022"/>
        <v>1</v>
      </c>
      <c r="BX578" s="12">
        <f t="shared" si="1033"/>
        <v>1</v>
      </c>
      <c r="BY578" s="11">
        <f t="shared" si="1034"/>
        <v>1</v>
      </c>
      <c r="BZ578" s="11">
        <f t="shared" ref="BZ578:BZ641" si="1102">IF(Presence_Kiosk=0," ",IF(Presence_Kiosk="Yes",1,0))</f>
        <v>1</v>
      </c>
      <c r="CA578" s="11">
        <f t="shared" ref="CA578:CA641" si="1103">IF(Number_Of_Kiosks=0," ",Number_Of_Kiosks)</f>
        <v>1</v>
      </c>
      <c r="CB578" s="11">
        <f t="shared" ref="CB578:CB641" si="1104">IF(Construction_Date_Kiosk=0," ",Construction_Date_Kiosk)</f>
        <v>2013</v>
      </c>
      <c r="CC578" s="11">
        <f t="shared" ref="CC578:CC641" si="1105">IF(Physical_State_Kiosk=0," ",IF(Physical_State_Kiosk="Normal",1,IF(Physical_State_Kiosk="Poor",2,IF(Physical_State_Kiosk="Does Not Function",3))))</f>
        <v>1</v>
      </c>
      <c r="CD578" s="11" t="str">
        <f t="shared" ref="CD578:CD641" si="1106">IF(Out_Of_Service_Or_Broken=0," ",Out_Of_Service_Or_Broken)</f>
        <v>No</v>
      </c>
      <c r="CE578" s="11">
        <f t="shared" si="1035"/>
        <v>0</v>
      </c>
      <c r="CF578" s="11">
        <f t="shared" si="1036"/>
        <v>0</v>
      </c>
      <c r="CG578" s="11">
        <f t="shared" si="1037"/>
        <v>1</v>
      </c>
      <c r="CH578" s="11">
        <f t="shared" si="1038"/>
        <v>0</v>
      </c>
      <c r="CI578" s="11">
        <f t="shared" ref="CI578:CI641" si="1107">IF(Water_Available="Yes",1,0)</f>
        <v>1</v>
      </c>
      <c r="CJ578" s="11">
        <f t="shared" ref="CJ578:CJ641" si="1108">IF(Overall_Water_Point_Rating=0," ",IF(Overall_Water_Point_Rating="Normal",1,IF(Overall_Water_Point_Rating="Poor",2,IF(Overall_Water_Point_Rating="Does Not Function",3))))</f>
        <v>1</v>
      </c>
    </row>
    <row r="579" spans="1:88" x14ac:dyDescent="0.3">
      <c r="A579" s="11">
        <f t="shared" si="1039"/>
        <v>2017</v>
      </c>
      <c r="B579" s="11" t="str">
        <f t="shared" si="1040"/>
        <v>23-03-2017 06:13:46 CET</v>
      </c>
      <c r="C579" s="11" t="str">
        <f t="shared" si="1041"/>
        <v>Rwanda</v>
      </c>
      <c r="D579" s="11" t="str">
        <f t="shared" si="1042"/>
        <v>Rulindo</v>
      </c>
      <c r="E579" s="11" t="str">
        <f t="shared" si="1043"/>
        <v>Kinihira</v>
      </c>
      <c r="F579" s="11" t="str">
        <f t="shared" si="1044"/>
        <v>Marembo</v>
      </c>
      <c r="G579" s="11" t="str">
        <f t="shared" si="1045"/>
        <v>Cyogo</v>
      </c>
      <c r="H579" s="11" t="str">
        <f t="shared" si="1046"/>
        <v/>
      </c>
      <c r="I579" s="11" t="str">
        <f t="shared" si="1047"/>
        <v/>
      </c>
      <c r="J579" s="11" t="str">
        <f t="shared" si="1048"/>
        <v>Nyamagana-Kinihira</v>
      </c>
      <c r="K579" s="11">
        <f t="shared" si="1049"/>
        <v>184</v>
      </c>
      <c r="L579" s="11">
        <f t="shared" si="1023"/>
        <v>0</v>
      </c>
      <c r="M579" s="11">
        <f t="shared" si="1024"/>
        <v>15</v>
      </c>
      <c r="N579" s="11">
        <f t="shared" si="1025"/>
        <v>0</v>
      </c>
      <c r="O579" s="11">
        <f t="shared" si="1050"/>
        <v>60</v>
      </c>
      <c r="P579" s="11">
        <f t="shared" si="1051"/>
        <v>124</v>
      </c>
      <c r="Q579" s="13">
        <f t="shared" si="1026"/>
        <v>0.32608695652173914</v>
      </c>
      <c r="R579" s="11">
        <f t="shared" si="1027"/>
        <v>0</v>
      </c>
      <c r="S579" s="11">
        <f t="shared" si="1052"/>
        <v>1</v>
      </c>
      <c r="T579" s="11">
        <f t="shared" si="1053"/>
        <v>1</v>
      </c>
      <c r="U579" s="11" t="str">
        <f t="shared" si="1054"/>
        <v>Piped Network With Pump</v>
      </c>
      <c r="V579" s="11">
        <f t="shared" si="1055"/>
        <v>2015</v>
      </c>
      <c r="W579" s="11" t="str">
        <f t="shared" si="1056"/>
        <v>Governement (District, Wasac) And Water For People</v>
      </c>
      <c r="X579" s="11" t="str">
        <f t="shared" si="1057"/>
        <v>Spring</v>
      </c>
      <c r="Y579" s="11">
        <f t="shared" si="1058"/>
        <v>2</v>
      </c>
      <c r="Z579" s="11">
        <f t="shared" si="1059"/>
        <v>1</v>
      </c>
      <c r="AA579" s="11">
        <f t="shared" si="1060"/>
        <v>1</v>
      </c>
      <c r="AB579" s="11" t="str">
        <f t="shared" si="1061"/>
        <v>"Springbox" --Intake Structure At A Spring</v>
      </c>
      <c r="AC579" s="11">
        <f t="shared" si="1062"/>
        <v>1</v>
      </c>
      <c r="AD579" s="11">
        <f t="shared" si="1063"/>
        <v>2015</v>
      </c>
      <c r="AE579" s="11">
        <f t="shared" si="1064"/>
        <v>1</v>
      </c>
      <c r="AF579" s="11">
        <f t="shared" si="1065"/>
        <v>5</v>
      </c>
      <c r="AG579" s="12">
        <f t="shared" si="1028"/>
        <v>345600</v>
      </c>
      <c r="AH579" s="12">
        <f t="shared" si="1029"/>
        <v>1152</v>
      </c>
      <c r="AI579" s="11">
        <f t="shared" si="1030"/>
        <v>1</v>
      </c>
      <c r="AJ579" s="11">
        <f t="shared" si="1066"/>
        <v>1</v>
      </c>
      <c r="AK579" s="11">
        <f t="shared" si="1067"/>
        <v>1</v>
      </c>
      <c r="AL579" s="11">
        <f t="shared" si="1068"/>
        <v>2015</v>
      </c>
      <c r="AM579" s="11">
        <f t="shared" si="1069"/>
        <v>1</v>
      </c>
      <c r="AN579" s="11">
        <f t="shared" si="1070"/>
        <v>1000</v>
      </c>
      <c r="AO579" s="11">
        <f t="shared" si="1071"/>
        <v>1</v>
      </c>
      <c r="AP579" s="11">
        <f t="shared" si="1072"/>
        <v>7</v>
      </c>
      <c r="AQ579" s="11">
        <f t="shared" si="1073"/>
        <v>2015</v>
      </c>
      <c r="AR579" s="11">
        <f t="shared" si="1074"/>
        <v>1</v>
      </c>
      <c r="AS579" s="11">
        <f t="shared" si="1075"/>
        <v>1</v>
      </c>
      <c r="AT579" s="11">
        <f t="shared" si="1076"/>
        <v>8</v>
      </c>
      <c r="AU579" s="11" t="str">
        <f t="shared" si="1077"/>
        <v>Distribution Chamber|Ventouse, Washout</v>
      </c>
      <c r="AV579" s="11">
        <f t="shared" si="1078"/>
        <v>2015</v>
      </c>
      <c r="AW579" s="11">
        <f t="shared" si="1079"/>
        <v>1</v>
      </c>
      <c r="AX579" s="11">
        <f t="shared" si="1080"/>
        <v>1</v>
      </c>
      <c r="AY579" s="11">
        <f t="shared" si="1081"/>
        <v>3</v>
      </c>
      <c r="AZ579" s="11">
        <f t="shared" si="1082"/>
        <v>2015</v>
      </c>
      <c r="BA579" s="11">
        <f t="shared" si="1083"/>
        <v>1</v>
      </c>
      <c r="BB579" s="11">
        <f t="shared" si="1084"/>
        <v>6000</v>
      </c>
      <c r="BC579" s="11">
        <f t="shared" si="1085"/>
        <v>1</v>
      </c>
      <c r="BD579" s="11">
        <f t="shared" si="1086"/>
        <v>2</v>
      </c>
      <c r="BE579" s="11">
        <f t="shared" si="1087"/>
        <v>2015</v>
      </c>
      <c r="BF579" s="11">
        <f t="shared" si="1088"/>
        <v>1</v>
      </c>
      <c r="BG579" s="11">
        <f t="shared" ref="BG579:BG642" si="1109">IF(Presence_Pump_House=0," ",IF(Presence_Pump_House="Yes",1,0))</f>
        <v>1</v>
      </c>
      <c r="BH579" s="11">
        <f t="shared" si="1089"/>
        <v>2015</v>
      </c>
      <c r="BI579" s="11">
        <f t="shared" si="1090"/>
        <v>1</v>
      </c>
      <c r="BJ579" s="11">
        <f t="shared" si="1091"/>
        <v>0</v>
      </c>
      <c r="BK579" s="11" t="str">
        <f t="shared" si="1092"/>
        <v/>
      </c>
      <c r="BL579" s="11" t="str">
        <f t="shared" si="1093"/>
        <v xml:space="preserve"> </v>
      </c>
      <c r="BM579" s="11" t="str">
        <f t="shared" si="1094"/>
        <v xml:space="preserve"> </v>
      </c>
      <c r="BN579" s="11" t="str">
        <f t="shared" si="1095"/>
        <v xml:space="preserve"> </v>
      </c>
      <c r="BO579" s="11" t="str">
        <f t="shared" si="1096"/>
        <v xml:space="preserve"> </v>
      </c>
      <c r="BP579" s="11" t="str">
        <f t="shared" si="1097"/>
        <v xml:space="preserve"> </v>
      </c>
      <c r="BQ579" s="11" t="str">
        <f t="shared" si="1098"/>
        <v>0</v>
      </c>
      <c r="BR579" s="25">
        <f t="shared" si="1099"/>
        <v>0</v>
      </c>
      <c r="BS579" s="11" t="str">
        <f t="shared" si="1100"/>
        <v>Not Present</v>
      </c>
      <c r="BT579" s="11" t="str">
        <f t="shared" si="1101"/>
        <v>0</v>
      </c>
      <c r="BU579" s="12">
        <f t="shared" si="1031"/>
        <v>1</v>
      </c>
      <c r="BV579" s="12">
        <f t="shared" si="1032"/>
        <v>0</v>
      </c>
      <c r="BW579" s="12">
        <f t="shared" ref="BW579:BW642" si="1110">IF(BS579="Not Present",1,0)</f>
        <v>1</v>
      </c>
      <c r="BX579" s="12">
        <f t="shared" si="1033"/>
        <v>1</v>
      </c>
      <c r="BY579" s="11">
        <f t="shared" si="1034"/>
        <v>1</v>
      </c>
      <c r="BZ579" s="11">
        <f t="shared" si="1102"/>
        <v>1</v>
      </c>
      <c r="CA579" s="11">
        <f t="shared" si="1103"/>
        <v>2</v>
      </c>
      <c r="CB579" s="11">
        <f t="shared" si="1104"/>
        <v>2015</v>
      </c>
      <c r="CC579" s="11">
        <f t="shared" si="1105"/>
        <v>1</v>
      </c>
      <c r="CD579" s="11" t="str">
        <f t="shared" si="1106"/>
        <v>No</v>
      </c>
      <c r="CE579" s="11">
        <f t="shared" si="1035"/>
        <v>0</v>
      </c>
      <c r="CF579" s="11">
        <f t="shared" si="1036"/>
        <v>0</v>
      </c>
      <c r="CG579" s="11">
        <f t="shared" si="1037"/>
        <v>1</v>
      </c>
      <c r="CH579" s="11">
        <f t="shared" si="1038"/>
        <v>0</v>
      </c>
      <c r="CI579" s="11">
        <f t="shared" si="1107"/>
        <v>1</v>
      </c>
      <c r="CJ579" s="11">
        <f t="shared" si="1108"/>
        <v>1</v>
      </c>
    </row>
    <row r="580" spans="1:88" x14ac:dyDescent="0.3">
      <c r="A580" s="11">
        <f t="shared" si="1039"/>
        <v>2017</v>
      </c>
      <c r="B580" s="11" t="str">
        <f t="shared" si="1040"/>
        <v>10-03-2017 12:13:23 CET</v>
      </c>
      <c r="C580" s="11" t="str">
        <f t="shared" si="1041"/>
        <v>Rwanda</v>
      </c>
      <c r="D580" s="11" t="str">
        <f t="shared" si="1042"/>
        <v>Rulindo</v>
      </c>
      <c r="E580" s="11" t="str">
        <f t="shared" si="1043"/>
        <v>Mbogo</v>
      </c>
      <c r="F580" s="11" t="str">
        <f t="shared" si="1044"/>
        <v>Bukoro</v>
      </c>
      <c r="G580" s="11" t="str">
        <f t="shared" si="1045"/>
        <v>Rwambogo</v>
      </c>
      <c r="H580" s="11" t="str">
        <f t="shared" si="1046"/>
        <v/>
      </c>
      <c r="I580" s="11" t="str">
        <f t="shared" si="1047"/>
        <v/>
      </c>
      <c r="J580" s="11" t="str">
        <f t="shared" si="1048"/>
        <v>Rwambogo</v>
      </c>
      <c r="K580" s="11">
        <f t="shared" si="1049"/>
        <v>156</v>
      </c>
      <c r="L580" s="11">
        <f t="shared" si="1023"/>
        <v>934</v>
      </c>
      <c r="M580" s="11">
        <f t="shared" si="1024"/>
        <v>3</v>
      </c>
      <c r="N580" s="11">
        <f t="shared" si="1025"/>
        <v>311.33333333333331</v>
      </c>
      <c r="O580" s="11">
        <f t="shared" si="1050"/>
        <v>54</v>
      </c>
      <c r="P580" s="11">
        <f t="shared" si="1051"/>
        <v>102</v>
      </c>
      <c r="Q580" s="13">
        <f t="shared" si="1026"/>
        <v>0.34615384615384615</v>
      </c>
      <c r="R580" s="11">
        <f t="shared" si="1027"/>
        <v>0</v>
      </c>
      <c r="S580" s="11">
        <f t="shared" si="1052"/>
        <v>0</v>
      </c>
      <c r="T580" s="11">
        <f t="shared" si="1053"/>
        <v>1</v>
      </c>
      <c r="U580" s="11" t="str">
        <f t="shared" si="1054"/>
        <v>Piped Network -- Gravity Only</v>
      </c>
      <c r="V580" s="11">
        <f t="shared" si="1055"/>
        <v>2016</v>
      </c>
      <c r="W580" s="11" t="str">
        <f t="shared" si="1056"/>
        <v>Governement (District, Wasac) And Water For People</v>
      </c>
      <c r="X580" s="11" t="str">
        <f t="shared" si="1057"/>
        <v>Spring</v>
      </c>
      <c r="Y580" s="11">
        <f t="shared" si="1058"/>
        <v>2</v>
      </c>
      <c r="Z580" s="11">
        <f t="shared" si="1059"/>
        <v>1</v>
      </c>
      <c r="AA580" s="11">
        <f t="shared" si="1060"/>
        <v>1</v>
      </c>
      <c r="AB580" s="11" t="str">
        <f t="shared" si="1061"/>
        <v>"Springbox" --Intake Structure At A Spring|Collection Chamber</v>
      </c>
      <c r="AC580" s="11">
        <f t="shared" si="1062"/>
        <v>2</v>
      </c>
      <c r="AD580" s="11">
        <f t="shared" si="1063"/>
        <v>2016</v>
      </c>
      <c r="AE580" s="11">
        <f t="shared" si="1064"/>
        <v>1</v>
      </c>
      <c r="AF580" s="11">
        <f t="shared" si="1065"/>
        <v>60</v>
      </c>
      <c r="AG580" s="12">
        <f t="shared" si="1028"/>
        <v>28800</v>
      </c>
      <c r="AH580" s="12">
        <f t="shared" si="1029"/>
        <v>106.66666666666667</v>
      </c>
      <c r="AI580" s="11">
        <f t="shared" si="1030"/>
        <v>1</v>
      </c>
      <c r="AJ580" s="11">
        <f t="shared" si="1066"/>
        <v>1</v>
      </c>
      <c r="AK580" s="11">
        <f t="shared" si="1067"/>
        <v>1</v>
      </c>
      <c r="AL580" s="11">
        <f t="shared" si="1068"/>
        <v>2016</v>
      </c>
      <c r="AM580" s="11">
        <f t="shared" si="1069"/>
        <v>1</v>
      </c>
      <c r="AN580" s="11">
        <f t="shared" si="1070"/>
        <v>700</v>
      </c>
      <c r="AO580" s="11">
        <f t="shared" si="1071"/>
        <v>1</v>
      </c>
      <c r="AP580" s="11">
        <f t="shared" si="1072"/>
        <v>1</v>
      </c>
      <c r="AQ580" s="11">
        <f t="shared" si="1073"/>
        <v>2016</v>
      </c>
      <c r="AR580" s="11">
        <f t="shared" si="1074"/>
        <v>2</v>
      </c>
      <c r="AS580" s="11">
        <f t="shared" si="1075"/>
        <v>0</v>
      </c>
      <c r="AT580" s="11" t="str">
        <f t="shared" si="1076"/>
        <v xml:space="preserve"> </v>
      </c>
      <c r="AU580" s="11" t="str">
        <f t="shared" si="1077"/>
        <v/>
      </c>
      <c r="AV580" s="11" t="str">
        <f t="shared" si="1078"/>
        <v xml:space="preserve"> </v>
      </c>
      <c r="AW580" s="11" t="str">
        <f t="shared" si="1079"/>
        <v xml:space="preserve"> </v>
      </c>
      <c r="AX580" s="11">
        <f t="shared" si="1080"/>
        <v>1</v>
      </c>
      <c r="AY580" s="11">
        <f t="shared" si="1081"/>
        <v>1</v>
      </c>
      <c r="AZ580" s="11">
        <f t="shared" si="1082"/>
        <v>2016</v>
      </c>
      <c r="BA580" s="11">
        <f t="shared" si="1083"/>
        <v>2</v>
      </c>
      <c r="BB580" s="11">
        <f t="shared" si="1084"/>
        <v>350</v>
      </c>
      <c r="BC580" s="11">
        <f t="shared" si="1085"/>
        <v>0</v>
      </c>
      <c r="BD580" s="11" t="str">
        <f t="shared" si="1086"/>
        <v xml:space="preserve"> </v>
      </c>
      <c r="BE580" s="11" t="str">
        <f t="shared" si="1087"/>
        <v xml:space="preserve"> </v>
      </c>
      <c r="BF580" s="11" t="str">
        <f t="shared" si="1088"/>
        <v xml:space="preserve"> </v>
      </c>
      <c r="BG580" s="11" t="str">
        <f t="shared" si="1109"/>
        <v xml:space="preserve"> </v>
      </c>
      <c r="BH580" s="11" t="str">
        <f t="shared" si="1089"/>
        <v xml:space="preserve"> </v>
      </c>
      <c r="BI580" s="11" t="str">
        <f t="shared" si="1090"/>
        <v xml:space="preserve"> </v>
      </c>
      <c r="BJ580" s="11">
        <f t="shared" si="1091"/>
        <v>0</v>
      </c>
      <c r="BK580" s="11" t="str">
        <f t="shared" si="1092"/>
        <v/>
      </c>
      <c r="BL580" s="11" t="str">
        <f t="shared" si="1093"/>
        <v xml:space="preserve"> </v>
      </c>
      <c r="BM580" s="11" t="str">
        <f t="shared" si="1094"/>
        <v xml:space="preserve"> </v>
      </c>
      <c r="BN580" s="11" t="str">
        <f t="shared" si="1095"/>
        <v xml:space="preserve"> </v>
      </c>
      <c r="BO580" s="11" t="str">
        <f t="shared" si="1096"/>
        <v xml:space="preserve"> </v>
      </c>
      <c r="BP580" s="11" t="str">
        <f t="shared" si="1097"/>
        <v xml:space="preserve"> </v>
      </c>
      <c r="BQ580" s="11" t="str">
        <f t="shared" si="1098"/>
        <v>0</v>
      </c>
      <c r="BR580" s="25">
        <f t="shared" si="1099"/>
        <v>0</v>
      </c>
      <c r="BS580" s="11" t="str">
        <f t="shared" si="1100"/>
        <v>Not Present</v>
      </c>
      <c r="BT580" s="11" t="str">
        <f t="shared" si="1101"/>
        <v>0</v>
      </c>
      <c r="BU580" s="12">
        <f t="shared" si="1031"/>
        <v>1</v>
      </c>
      <c r="BV580" s="12">
        <f t="shared" si="1032"/>
        <v>0</v>
      </c>
      <c r="BW580" s="12">
        <f t="shared" si="1110"/>
        <v>1</v>
      </c>
      <c r="BX580" s="12">
        <f t="shared" si="1033"/>
        <v>1</v>
      </c>
      <c r="BY580" s="11">
        <f t="shared" si="1034"/>
        <v>1</v>
      </c>
      <c r="BZ580" s="11">
        <f t="shared" si="1102"/>
        <v>1</v>
      </c>
      <c r="CA580" s="11">
        <f t="shared" si="1103"/>
        <v>3</v>
      </c>
      <c r="CB580" s="11">
        <f t="shared" si="1104"/>
        <v>2016</v>
      </c>
      <c r="CC580" s="11">
        <f t="shared" si="1105"/>
        <v>1</v>
      </c>
      <c r="CD580" s="11" t="str">
        <f t="shared" si="1106"/>
        <v>No</v>
      </c>
      <c r="CE580" s="11">
        <f t="shared" si="1035"/>
        <v>0</v>
      </c>
      <c r="CF580" s="11">
        <f t="shared" si="1036"/>
        <v>0</v>
      </c>
      <c r="CG580" s="11">
        <f t="shared" si="1037"/>
        <v>1</v>
      </c>
      <c r="CH580" s="11">
        <f t="shared" si="1038"/>
        <v>0</v>
      </c>
      <c r="CI580" s="11">
        <f t="shared" si="1107"/>
        <v>1</v>
      </c>
      <c r="CJ580" s="11">
        <f t="shared" si="1108"/>
        <v>1</v>
      </c>
    </row>
    <row r="581" spans="1:88" x14ac:dyDescent="0.3">
      <c r="A581" s="11">
        <f t="shared" si="1039"/>
        <v>2017</v>
      </c>
      <c r="B581" s="11" t="str">
        <f t="shared" si="1040"/>
        <v>09-03-2017 19:38:40 CET</v>
      </c>
      <c r="C581" s="11" t="str">
        <f t="shared" si="1041"/>
        <v>Rwanda</v>
      </c>
      <c r="D581" s="11" t="str">
        <f t="shared" si="1042"/>
        <v>Rulindo</v>
      </c>
      <c r="E581" s="11" t="str">
        <f t="shared" si="1043"/>
        <v>Shyorongi</v>
      </c>
      <c r="F581" s="11" t="str">
        <f t="shared" si="1044"/>
        <v>Rubona</v>
      </c>
      <c r="G581" s="11" t="str">
        <f t="shared" si="1045"/>
        <v>Kigali</v>
      </c>
      <c r="H581" s="11" t="str">
        <f t="shared" si="1046"/>
        <v/>
      </c>
      <c r="I581" s="11" t="str">
        <f t="shared" si="1047"/>
        <v/>
      </c>
      <c r="J581" s="11" t="str">
        <f t="shared" si="1048"/>
        <v>Gisoro- Nyundo network</v>
      </c>
      <c r="K581" s="11">
        <f t="shared" si="1049"/>
        <v>300</v>
      </c>
      <c r="L581" s="11">
        <f t="shared" si="1023"/>
        <v>2297</v>
      </c>
      <c r="M581" s="11">
        <f t="shared" si="1024"/>
        <v>10</v>
      </c>
      <c r="N581" s="11">
        <f t="shared" si="1025"/>
        <v>229.7</v>
      </c>
      <c r="O581" s="11">
        <f t="shared" si="1050"/>
        <v>300</v>
      </c>
      <c r="P581" s="11" t="str">
        <f t="shared" si="1051"/>
        <v xml:space="preserve"> </v>
      </c>
      <c r="Q581" s="13">
        <f t="shared" si="1026"/>
        <v>1</v>
      </c>
      <c r="R581" s="11">
        <f t="shared" si="1027"/>
        <v>1</v>
      </c>
      <c r="S581" s="11">
        <f t="shared" si="1052"/>
        <v>1</v>
      </c>
      <c r="T581" s="11">
        <f t="shared" si="1053"/>
        <v>1</v>
      </c>
      <c r="U581" s="11" t="str">
        <f t="shared" si="1054"/>
        <v>Piped Network -- Gravity Only</v>
      </c>
      <c r="V581" s="11">
        <f t="shared" si="1055"/>
        <v>2013</v>
      </c>
      <c r="W581" s="11" t="str">
        <f t="shared" si="1056"/>
        <v>Governement (District, Wasac) And Water For People</v>
      </c>
      <c r="X581" s="11" t="str">
        <f t="shared" si="1057"/>
        <v>Spring</v>
      </c>
      <c r="Y581" s="11">
        <f t="shared" si="1058"/>
        <v>1</v>
      </c>
      <c r="Z581" s="11">
        <f t="shared" si="1059"/>
        <v>1</v>
      </c>
      <c r="AA581" s="11">
        <f t="shared" si="1060"/>
        <v>1</v>
      </c>
      <c r="AB581" s="11" t="str">
        <f t="shared" si="1061"/>
        <v>"Springbox" --Intake Structure At A Spring</v>
      </c>
      <c r="AC581" s="11">
        <f t="shared" si="1062"/>
        <v>1</v>
      </c>
      <c r="AD581" s="11">
        <f t="shared" si="1063"/>
        <v>2013</v>
      </c>
      <c r="AE581" s="11">
        <f t="shared" si="1064"/>
        <v>1</v>
      </c>
      <c r="AF581" s="11">
        <f t="shared" si="1065"/>
        <v>13</v>
      </c>
      <c r="AG581" s="12">
        <f t="shared" si="1028"/>
        <v>132923.07692307694</v>
      </c>
      <c r="AH581" s="12">
        <f t="shared" si="1029"/>
        <v>88.615384615384627</v>
      </c>
      <c r="AI581" s="11">
        <f t="shared" si="1030"/>
        <v>1</v>
      </c>
      <c r="AJ581" s="11">
        <f t="shared" si="1066"/>
        <v>1</v>
      </c>
      <c r="AK581" s="11">
        <f t="shared" si="1067"/>
        <v>1</v>
      </c>
      <c r="AL581" s="11">
        <f t="shared" si="1068"/>
        <v>2013</v>
      </c>
      <c r="AM581" s="11">
        <f t="shared" si="1069"/>
        <v>1</v>
      </c>
      <c r="AN581" s="11">
        <f t="shared" si="1070"/>
        <v>30</v>
      </c>
      <c r="AO581" s="11">
        <f t="shared" si="1071"/>
        <v>1</v>
      </c>
      <c r="AP581" s="11">
        <f t="shared" si="1072"/>
        <v>6</v>
      </c>
      <c r="AQ581" s="11">
        <f t="shared" si="1073"/>
        <v>2013</v>
      </c>
      <c r="AR581" s="11">
        <f t="shared" si="1074"/>
        <v>2</v>
      </c>
      <c r="AS581" s="11">
        <f t="shared" si="1075"/>
        <v>1</v>
      </c>
      <c r="AT581" s="11">
        <f t="shared" si="1076"/>
        <v>10</v>
      </c>
      <c r="AU581" s="11" t="str">
        <f t="shared" si="1077"/>
        <v>Pressure Break Tank|Distribution Chamber|Ventouse, Washout</v>
      </c>
      <c r="AV581" s="11">
        <f t="shared" si="1078"/>
        <v>2013</v>
      </c>
      <c r="AW581" s="11">
        <f t="shared" si="1079"/>
        <v>1</v>
      </c>
      <c r="AX581" s="11">
        <f t="shared" si="1080"/>
        <v>1</v>
      </c>
      <c r="AY581" s="11">
        <f t="shared" si="1081"/>
        <v>2</v>
      </c>
      <c r="AZ581" s="11">
        <f t="shared" si="1082"/>
        <v>2013</v>
      </c>
      <c r="BA581" s="11">
        <f t="shared" si="1083"/>
        <v>1</v>
      </c>
      <c r="BB581" s="11">
        <f t="shared" si="1084"/>
        <v>7000</v>
      </c>
      <c r="BC581" s="11">
        <f t="shared" si="1085"/>
        <v>0</v>
      </c>
      <c r="BD581" s="11" t="str">
        <f t="shared" si="1086"/>
        <v xml:space="preserve"> </v>
      </c>
      <c r="BE581" s="11" t="str">
        <f t="shared" si="1087"/>
        <v xml:space="preserve"> </v>
      </c>
      <c r="BF581" s="11" t="str">
        <f t="shared" si="1088"/>
        <v xml:space="preserve"> </v>
      </c>
      <c r="BG581" s="11" t="str">
        <f t="shared" si="1109"/>
        <v xml:space="preserve"> </v>
      </c>
      <c r="BH581" s="11" t="str">
        <f t="shared" si="1089"/>
        <v xml:space="preserve"> </v>
      </c>
      <c r="BI581" s="11" t="str">
        <f t="shared" si="1090"/>
        <v xml:space="preserve"> </v>
      </c>
      <c r="BJ581" s="11">
        <f t="shared" si="1091"/>
        <v>0</v>
      </c>
      <c r="BK581" s="11" t="str">
        <f t="shared" si="1092"/>
        <v/>
      </c>
      <c r="BL581" s="11" t="str">
        <f t="shared" si="1093"/>
        <v xml:space="preserve"> </v>
      </c>
      <c r="BM581" s="11" t="str">
        <f t="shared" si="1094"/>
        <v xml:space="preserve"> </v>
      </c>
      <c r="BN581" s="11" t="str">
        <f t="shared" si="1095"/>
        <v xml:space="preserve"> </v>
      </c>
      <c r="BO581" s="11" t="str">
        <f t="shared" si="1096"/>
        <v xml:space="preserve"> </v>
      </c>
      <c r="BP581" s="11" t="str">
        <f t="shared" si="1097"/>
        <v xml:space="preserve"> </v>
      </c>
      <c r="BQ581" s="11" t="str">
        <f t="shared" si="1098"/>
        <v>0</v>
      </c>
      <c r="BR581" s="25">
        <f t="shared" si="1099"/>
        <v>0</v>
      </c>
      <c r="BS581" s="11" t="str">
        <f t="shared" si="1100"/>
        <v>Not Present</v>
      </c>
      <c r="BT581" s="11" t="str">
        <f t="shared" si="1101"/>
        <v>0</v>
      </c>
      <c r="BU581" s="12">
        <f t="shared" si="1031"/>
        <v>1</v>
      </c>
      <c r="BV581" s="12">
        <f t="shared" si="1032"/>
        <v>0</v>
      </c>
      <c r="BW581" s="12">
        <f t="shared" si="1110"/>
        <v>1</v>
      </c>
      <c r="BX581" s="12">
        <f t="shared" si="1033"/>
        <v>1</v>
      </c>
      <c r="BY581" s="11">
        <f t="shared" si="1034"/>
        <v>1</v>
      </c>
      <c r="BZ581" s="11">
        <f t="shared" si="1102"/>
        <v>1</v>
      </c>
      <c r="CA581" s="11">
        <f t="shared" si="1103"/>
        <v>1</v>
      </c>
      <c r="CB581" s="11">
        <f t="shared" si="1104"/>
        <v>2013</v>
      </c>
      <c r="CC581" s="11">
        <f t="shared" si="1105"/>
        <v>1</v>
      </c>
      <c r="CD581" s="11" t="str">
        <f t="shared" si="1106"/>
        <v>No</v>
      </c>
      <c r="CE581" s="11">
        <f t="shared" si="1035"/>
        <v>0</v>
      </c>
      <c r="CF581" s="11">
        <f t="shared" si="1036"/>
        <v>0</v>
      </c>
      <c r="CG581" s="11">
        <f t="shared" si="1037"/>
        <v>1</v>
      </c>
      <c r="CH581" s="11">
        <f t="shared" si="1038"/>
        <v>0</v>
      </c>
      <c r="CI581" s="11">
        <f t="shared" si="1107"/>
        <v>1</v>
      </c>
      <c r="CJ581" s="11">
        <f t="shared" si="1108"/>
        <v>1</v>
      </c>
    </row>
    <row r="582" spans="1:88" x14ac:dyDescent="0.3">
      <c r="A582" s="11">
        <f t="shared" si="1039"/>
        <v>2017</v>
      </c>
      <c r="B582" s="11" t="str">
        <f t="shared" si="1040"/>
        <v>20-04-2017 14:45:58 CEST</v>
      </c>
      <c r="C582" s="11" t="str">
        <f t="shared" si="1041"/>
        <v>Rwanda</v>
      </c>
      <c r="D582" s="11" t="str">
        <f t="shared" si="1042"/>
        <v>Rulindo</v>
      </c>
      <c r="E582" s="11" t="str">
        <f t="shared" si="1043"/>
        <v>Mbogo</v>
      </c>
      <c r="F582" s="11" t="str">
        <f t="shared" si="1044"/>
        <v>Bukoro</v>
      </c>
      <c r="G582" s="11" t="str">
        <f t="shared" si="1045"/>
        <v>Kinini/Mbogo</v>
      </c>
      <c r="H582" s="11" t="str">
        <f t="shared" si="1046"/>
        <v/>
      </c>
      <c r="I582" s="11" t="str">
        <f t="shared" si="1047"/>
        <v/>
      </c>
      <c r="J582" s="11" t="str">
        <f t="shared" si="1048"/>
        <v xml:space="preserve"> </v>
      </c>
      <c r="K582" s="11">
        <f t="shared" si="1049"/>
        <v>188</v>
      </c>
      <c r="L582" s="11">
        <f t="shared" si="1023"/>
        <v>510</v>
      </c>
      <c r="M582" s="11">
        <f t="shared" si="1024"/>
        <v>31</v>
      </c>
      <c r="N582" s="11">
        <f t="shared" si="1025"/>
        <v>16.451612903225808</v>
      </c>
      <c r="O582" s="11">
        <f t="shared" si="1050"/>
        <v>80</v>
      </c>
      <c r="P582" s="11">
        <f t="shared" si="1051"/>
        <v>108</v>
      </c>
      <c r="Q582" s="13">
        <f t="shared" si="1026"/>
        <v>0.42553191489361702</v>
      </c>
      <c r="R582" s="11">
        <f t="shared" si="1027"/>
        <v>0</v>
      </c>
      <c r="S582" s="11">
        <f t="shared" si="1052"/>
        <v>1</v>
      </c>
      <c r="T582" s="11">
        <f t="shared" si="1053"/>
        <v>1</v>
      </c>
      <c r="U582" s="11" t="str">
        <f t="shared" si="1054"/>
        <v>Piped Network -- Gravity Only</v>
      </c>
      <c r="V582" s="11">
        <f t="shared" si="1055"/>
        <v>2004</v>
      </c>
      <c r="W582" s="11" t="str">
        <f t="shared" si="1056"/>
        <v/>
      </c>
      <c r="X582" s="11" t="str">
        <f t="shared" si="1057"/>
        <v>Spring</v>
      </c>
      <c r="Y582" s="11">
        <f t="shared" si="1058"/>
        <v>2</v>
      </c>
      <c r="Z582" s="11">
        <f t="shared" si="1059"/>
        <v>1</v>
      </c>
      <c r="AA582" s="11">
        <f t="shared" si="1060"/>
        <v>1</v>
      </c>
      <c r="AB582" s="11" t="str">
        <f t="shared" si="1061"/>
        <v>"Springbox" --Intake Structure At A Spring</v>
      </c>
      <c r="AC582" s="11">
        <f t="shared" si="1062"/>
        <v>1</v>
      </c>
      <c r="AD582" s="11">
        <f t="shared" si="1063"/>
        <v>2016</v>
      </c>
      <c r="AE582" s="11">
        <f t="shared" si="1064"/>
        <v>1</v>
      </c>
      <c r="AF582" s="11">
        <f t="shared" si="1065"/>
        <v>180</v>
      </c>
      <c r="AG582" s="12">
        <f t="shared" si="1028"/>
        <v>9600</v>
      </c>
      <c r="AH582" s="12">
        <f t="shared" si="1029"/>
        <v>24</v>
      </c>
      <c r="AI582" s="11">
        <f t="shared" si="1030"/>
        <v>1</v>
      </c>
      <c r="AJ582" s="11">
        <f t="shared" si="1066"/>
        <v>1</v>
      </c>
      <c r="AK582" s="11">
        <f t="shared" si="1067"/>
        <v>1</v>
      </c>
      <c r="AL582" s="11">
        <f t="shared" si="1068"/>
        <v>2016</v>
      </c>
      <c r="AM582" s="11">
        <f t="shared" si="1069"/>
        <v>1</v>
      </c>
      <c r="AN582" s="11">
        <f t="shared" si="1070"/>
        <v>1000</v>
      </c>
      <c r="AO582" s="11">
        <f t="shared" si="1071"/>
        <v>1</v>
      </c>
      <c r="AP582" s="11">
        <f t="shared" si="1072"/>
        <v>1</v>
      </c>
      <c r="AQ582" s="11">
        <f t="shared" si="1073"/>
        <v>2003</v>
      </c>
      <c r="AR582" s="11">
        <f t="shared" si="1074"/>
        <v>1</v>
      </c>
      <c r="AS582" s="11">
        <f t="shared" si="1075"/>
        <v>0</v>
      </c>
      <c r="AT582" s="11" t="str">
        <f t="shared" si="1076"/>
        <v xml:space="preserve"> </v>
      </c>
      <c r="AU582" s="11" t="str">
        <f t="shared" si="1077"/>
        <v/>
      </c>
      <c r="AV582" s="11" t="str">
        <f t="shared" si="1078"/>
        <v xml:space="preserve"> </v>
      </c>
      <c r="AW582" s="11" t="str">
        <f t="shared" si="1079"/>
        <v xml:space="preserve"> </v>
      </c>
      <c r="AX582" s="11">
        <f t="shared" si="1080"/>
        <v>0</v>
      </c>
      <c r="AY582" s="11" t="str">
        <f t="shared" si="1081"/>
        <v xml:space="preserve"> </v>
      </c>
      <c r="AZ582" s="11" t="str">
        <f t="shared" si="1082"/>
        <v xml:space="preserve"> </v>
      </c>
      <c r="BA582" s="11" t="str">
        <f t="shared" si="1083"/>
        <v xml:space="preserve"> </v>
      </c>
      <c r="BB582" s="11" t="str">
        <f t="shared" si="1084"/>
        <v xml:space="preserve"> </v>
      </c>
      <c r="BC582" s="11">
        <f t="shared" si="1085"/>
        <v>0</v>
      </c>
      <c r="BD582" s="11" t="str">
        <f t="shared" si="1086"/>
        <v xml:space="preserve"> </v>
      </c>
      <c r="BE582" s="11" t="str">
        <f t="shared" si="1087"/>
        <v xml:space="preserve"> </v>
      </c>
      <c r="BF582" s="11" t="str">
        <f t="shared" si="1088"/>
        <v xml:space="preserve"> </v>
      </c>
      <c r="BG582" s="11" t="str">
        <f t="shared" si="1109"/>
        <v xml:space="preserve"> </v>
      </c>
      <c r="BH582" s="11" t="str">
        <f t="shared" si="1089"/>
        <v xml:space="preserve"> </v>
      </c>
      <c r="BI582" s="11" t="str">
        <f t="shared" si="1090"/>
        <v xml:space="preserve"> </v>
      </c>
      <c r="BJ582" s="11">
        <f t="shared" si="1091"/>
        <v>0</v>
      </c>
      <c r="BK582" s="11" t="str">
        <f t="shared" si="1092"/>
        <v/>
      </c>
      <c r="BL582" s="11" t="str">
        <f t="shared" si="1093"/>
        <v xml:space="preserve"> </v>
      </c>
      <c r="BM582" s="11" t="str">
        <f t="shared" si="1094"/>
        <v xml:space="preserve"> </v>
      </c>
      <c r="BN582" s="11" t="str">
        <f t="shared" si="1095"/>
        <v xml:space="preserve"> </v>
      </c>
      <c r="BO582" s="11" t="str">
        <f t="shared" si="1096"/>
        <v xml:space="preserve"> </v>
      </c>
      <c r="BP582" s="11" t="str">
        <f t="shared" si="1097"/>
        <v xml:space="preserve"> </v>
      </c>
      <c r="BQ582" s="11" t="str">
        <f t="shared" si="1098"/>
        <v>0</v>
      </c>
      <c r="BR582" s="25">
        <f t="shared" si="1099"/>
        <v>0</v>
      </c>
      <c r="BS582" s="11" t="str">
        <f t="shared" si="1100"/>
        <v>Not Present</v>
      </c>
      <c r="BT582" s="11" t="str">
        <f t="shared" si="1101"/>
        <v>0</v>
      </c>
      <c r="BU582" s="12">
        <f t="shared" si="1031"/>
        <v>1</v>
      </c>
      <c r="BV582" s="12">
        <f t="shared" si="1032"/>
        <v>0</v>
      </c>
      <c r="BW582" s="12">
        <f t="shared" si="1110"/>
        <v>1</v>
      </c>
      <c r="BX582" s="12">
        <f t="shared" si="1033"/>
        <v>1</v>
      </c>
      <c r="BY582" s="11">
        <f t="shared" si="1034"/>
        <v>1</v>
      </c>
      <c r="BZ582" s="11">
        <f t="shared" si="1102"/>
        <v>1</v>
      </c>
      <c r="CA582" s="11">
        <f t="shared" si="1103"/>
        <v>2004</v>
      </c>
      <c r="CB582" s="11">
        <f t="shared" si="1104"/>
        <v>2004</v>
      </c>
      <c r="CC582" s="11">
        <f t="shared" si="1105"/>
        <v>1</v>
      </c>
      <c r="CD582" s="11" t="str">
        <f t="shared" si="1106"/>
        <v>No</v>
      </c>
      <c r="CE582" s="11">
        <f t="shared" si="1035"/>
        <v>0</v>
      </c>
      <c r="CF582" s="11">
        <f t="shared" si="1036"/>
        <v>0</v>
      </c>
      <c r="CG582" s="11">
        <f t="shared" si="1037"/>
        <v>1</v>
      </c>
      <c r="CH582" s="11">
        <f t="shared" si="1038"/>
        <v>0</v>
      </c>
      <c r="CI582" s="11">
        <f t="shared" si="1107"/>
        <v>1</v>
      </c>
      <c r="CJ582" s="11">
        <f t="shared" si="1108"/>
        <v>2</v>
      </c>
    </row>
    <row r="583" spans="1:88" x14ac:dyDescent="0.3">
      <c r="A583" s="11">
        <f t="shared" si="1039"/>
        <v>2017</v>
      </c>
      <c r="B583" s="11" t="str">
        <f t="shared" si="1040"/>
        <v>22-03-2017 18:38:18 CET</v>
      </c>
      <c r="C583" s="11" t="str">
        <f t="shared" si="1041"/>
        <v>Rwanda</v>
      </c>
      <c r="D583" s="11" t="str">
        <f t="shared" si="1042"/>
        <v>Rulindo</v>
      </c>
      <c r="E583" s="11" t="str">
        <f t="shared" si="1043"/>
        <v>Kinihira</v>
      </c>
      <c r="F583" s="11" t="str">
        <f t="shared" si="1044"/>
        <v>Butunzi</v>
      </c>
      <c r="G583" s="11" t="str">
        <f t="shared" si="1045"/>
        <v>Bunahi</v>
      </c>
      <c r="H583" s="11" t="str">
        <f t="shared" si="1046"/>
        <v/>
      </c>
      <c r="I583" s="11" t="str">
        <f t="shared" si="1047"/>
        <v/>
      </c>
      <c r="J583" s="11" t="str">
        <f t="shared" si="1048"/>
        <v>Nyamagana-Kinihira</v>
      </c>
      <c r="K583" s="11">
        <f t="shared" si="1049"/>
        <v>105</v>
      </c>
      <c r="L583" s="11">
        <f t="shared" si="1023"/>
        <v>0</v>
      </c>
      <c r="M583" s="11">
        <f t="shared" si="1024"/>
        <v>15</v>
      </c>
      <c r="N583" s="11">
        <f t="shared" si="1025"/>
        <v>0</v>
      </c>
      <c r="O583" s="11">
        <f t="shared" si="1050"/>
        <v>60</v>
      </c>
      <c r="P583" s="11">
        <f t="shared" si="1051"/>
        <v>45</v>
      </c>
      <c r="Q583" s="13">
        <f t="shared" si="1026"/>
        <v>0.5714285714285714</v>
      </c>
      <c r="R583" s="11">
        <f t="shared" si="1027"/>
        <v>0</v>
      </c>
      <c r="S583" s="11">
        <f t="shared" si="1052"/>
        <v>1</v>
      </c>
      <c r="T583" s="11">
        <f t="shared" si="1053"/>
        <v>1</v>
      </c>
      <c r="U583" s="11" t="str">
        <f t="shared" si="1054"/>
        <v>Piped Network With Pump</v>
      </c>
      <c r="V583" s="11">
        <f t="shared" si="1055"/>
        <v>2015</v>
      </c>
      <c r="W583" s="11" t="str">
        <f t="shared" si="1056"/>
        <v>Governement (District, Wasac) And Water For People</v>
      </c>
      <c r="X583" s="11" t="str">
        <f t="shared" si="1057"/>
        <v>Spring</v>
      </c>
      <c r="Y583" s="11">
        <f t="shared" si="1058"/>
        <v>1</v>
      </c>
      <c r="Z583" s="11">
        <f t="shared" si="1059"/>
        <v>1</v>
      </c>
      <c r="AA583" s="11">
        <f t="shared" si="1060"/>
        <v>1</v>
      </c>
      <c r="AB583" s="11" t="str">
        <f t="shared" si="1061"/>
        <v>"Springbox" --Intake Structure At A Spring</v>
      </c>
      <c r="AC583" s="11">
        <f t="shared" si="1062"/>
        <v>1</v>
      </c>
      <c r="AD583" s="11">
        <f t="shared" si="1063"/>
        <v>2015</v>
      </c>
      <c r="AE583" s="11">
        <f t="shared" si="1064"/>
        <v>1</v>
      </c>
      <c r="AF583" s="11">
        <f t="shared" si="1065"/>
        <v>5</v>
      </c>
      <c r="AG583" s="12">
        <f t="shared" si="1028"/>
        <v>345600</v>
      </c>
      <c r="AH583" s="12">
        <f t="shared" si="1029"/>
        <v>1152</v>
      </c>
      <c r="AI583" s="11">
        <f t="shared" si="1030"/>
        <v>1</v>
      </c>
      <c r="AJ583" s="11">
        <f t="shared" si="1066"/>
        <v>1</v>
      </c>
      <c r="AK583" s="11">
        <f t="shared" si="1067"/>
        <v>1</v>
      </c>
      <c r="AL583" s="11">
        <f t="shared" si="1068"/>
        <v>2015</v>
      </c>
      <c r="AM583" s="11">
        <f t="shared" si="1069"/>
        <v>1</v>
      </c>
      <c r="AN583" s="11">
        <f t="shared" si="1070"/>
        <v>1000</v>
      </c>
      <c r="AO583" s="11">
        <f t="shared" si="1071"/>
        <v>1</v>
      </c>
      <c r="AP583" s="11">
        <f t="shared" si="1072"/>
        <v>7</v>
      </c>
      <c r="AQ583" s="11">
        <f t="shared" si="1073"/>
        <v>2015</v>
      </c>
      <c r="AR583" s="11">
        <f t="shared" si="1074"/>
        <v>1</v>
      </c>
      <c r="AS583" s="11">
        <f t="shared" si="1075"/>
        <v>1</v>
      </c>
      <c r="AT583" s="11">
        <f t="shared" si="1076"/>
        <v>8</v>
      </c>
      <c r="AU583" s="11" t="str">
        <f t="shared" si="1077"/>
        <v>Distribution Chamber|Ventouse, Washout</v>
      </c>
      <c r="AV583" s="11">
        <f t="shared" si="1078"/>
        <v>2015</v>
      </c>
      <c r="AW583" s="11">
        <f t="shared" si="1079"/>
        <v>1</v>
      </c>
      <c r="AX583" s="11">
        <f t="shared" si="1080"/>
        <v>1</v>
      </c>
      <c r="AY583" s="11">
        <f t="shared" si="1081"/>
        <v>3</v>
      </c>
      <c r="AZ583" s="11">
        <f t="shared" si="1082"/>
        <v>2015</v>
      </c>
      <c r="BA583" s="11">
        <f t="shared" si="1083"/>
        <v>1</v>
      </c>
      <c r="BB583" s="11">
        <f t="shared" si="1084"/>
        <v>6000</v>
      </c>
      <c r="BC583" s="11">
        <f t="shared" si="1085"/>
        <v>1</v>
      </c>
      <c r="BD583" s="11">
        <f t="shared" si="1086"/>
        <v>2</v>
      </c>
      <c r="BE583" s="11">
        <f t="shared" si="1087"/>
        <v>2015</v>
      </c>
      <c r="BF583" s="11">
        <f t="shared" si="1088"/>
        <v>1</v>
      </c>
      <c r="BG583" s="11">
        <f t="shared" si="1109"/>
        <v>1</v>
      </c>
      <c r="BH583" s="11">
        <f t="shared" si="1089"/>
        <v>2015</v>
      </c>
      <c r="BI583" s="11">
        <f t="shared" si="1090"/>
        <v>1</v>
      </c>
      <c r="BJ583" s="11">
        <f t="shared" si="1091"/>
        <v>0</v>
      </c>
      <c r="BK583" s="11" t="str">
        <f t="shared" si="1092"/>
        <v/>
      </c>
      <c r="BL583" s="11" t="str">
        <f t="shared" si="1093"/>
        <v xml:space="preserve"> </v>
      </c>
      <c r="BM583" s="11" t="str">
        <f t="shared" si="1094"/>
        <v xml:space="preserve"> </v>
      </c>
      <c r="BN583" s="11" t="str">
        <f t="shared" si="1095"/>
        <v xml:space="preserve"> </v>
      </c>
      <c r="BO583" s="11" t="str">
        <f t="shared" si="1096"/>
        <v xml:space="preserve"> </v>
      </c>
      <c r="BP583" s="11" t="str">
        <f t="shared" si="1097"/>
        <v xml:space="preserve"> </v>
      </c>
      <c r="BQ583" s="11" t="str">
        <f t="shared" si="1098"/>
        <v>0</v>
      </c>
      <c r="BR583" s="25">
        <f t="shared" si="1099"/>
        <v>0</v>
      </c>
      <c r="BS583" s="11" t="str">
        <f t="shared" si="1100"/>
        <v>Not Present</v>
      </c>
      <c r="BT583" s="11" t="str">
        <f t="shared" si="1101"/>
        <v>0</v>
      </c>
      <c r="BU583" s="12">
        <f t="shared" si="1031"/>
        <v>1</v>
      </c>
      <c r="BV583" s="12">
        <f t="shared" si="1032"/>
        <v>0</v>
      </c>
      <c r="BW583" s="12">
        <f t="shared" si="1110"/>
        <v>1</v>
      </c>
      <c r="BX583" s="12">
        <f t="shared" si="1033"/>
        <v>1</v>
      </c>
      <c r="BY583" s="11">
        <f t="shared" si="1034"/>
        <v>1</v>
      </c>
      <c r="BZ583" s="11">
        <f t="shared" si="1102"/>
        <v>1</v>
      </c>
      <c r="CA583" s="11">
        <f t="shared" si="1103"/>
        <v>2</v>
      </c>
      <c r="CB583" s="11">
        <f t="shared" si="1104"/>
        <v>2015</v>
      </c>
      <c r="CC583" s="11">
        <f t="shared" si="1105"/>
        <v>1</v>
      </c>
      <c r="CD583" s="11" t="str">
        <f t="shared" si="1106"/>
        <v>No</v>
      </c>
      <c r="CE583" s="11">
        <f t="shared" si="1035"/>
        <v>0</v>
      </c>
      <c r="CF583" s="11">
        <f t="shared" si="1036"/>
        <v>0</v>
      </c>
      <c r="CG583" s="11">
        <f t="shared" si="1037"/>
        <v>1</v>
      </c>
      <c r="CH583" s="11">
        <f t="shared" si="1038"/>
        <v>0</v>
      </c>
      <c r="CI583" s="11">
        <f t="shared" si="1107"/>
        <v>1</v>
      </c>
      <c r="CJ583" s="11">
        <f t="shared" si="1108"/>
        <v>1</v>
      </c>
    </row>
    <row r="584" spans="1:88" x14ac:dyDescent="0.3">
      <c r="A584" s="11">
        <f t="shared" si="1039"/>
        <v>2017</v>
      </c>
      <c r="B584" s="11" t="str">
        <f t="shared" si="1040"/>
        <v>04-06-2017 13:25:00 CEST</v>
      </c>
      <c r="C584" s="11" t="str">
        <f t="shared" si="1041"/>
        <v>Rwanda</v>
      </c>
      <c r="D584" s="11" t="str">
        <f t="shared" si="1042"/>
        <v>Rulindo</v>
      </c>
      <c r="E584" s="11" t="str">
        <f t="shared" si="1043"/>
        <v>Kisaro</v>
      </c>
      <c r="F584" s="11" t="str">
        <f t="shared" si="1044"/>
        <v>Gitatsa</v>
      </c>
      <c r="G584" s="11" t="str">
        <f t="shared" si="1045"/>
        <v>Ruberano</v>
      </c>
      <c r="H584" s="11" t="str">
        <f t="shared" si="1046"/>
        <v/>
      </c>
      <c r="I584" s="11" t="str">
        <f t="shared" si="1047"/>
        <v/>
      </c>
      <c r="J584" s="11" t="str">
        <f t="shared" si="1048"/>
        <v>gahama</v>
      </c>
      <c r="K584" s="11">
        <f t="shared" si="1049"/>
        <v>132</v>
      </c>
      <c r="L584" s="11">
        <f t="shared" ref="L584:L647" si="1111">(People_Using_System)</f>
        <v>10234</v>
      </c>
      <c r="M584" s="11">
        <f t="shared" ref="M584:M647" si="1112">COUNTIFS(J:J,J584,T:T,1)</f>
        <v>11</v>
      </c>
      <c r="N584" s="11">
        <f t="shared" si="1025"/>
        <v>930.36363636363637</v>
      </c>
      <c r="O584" s="11">
        <f t="shared" si="1050"/>
        <v>100</v>
      </c>
      <c r="P584" s="11">
        <f t="shared" si="1051"/>
        <v>32</v>
      </c>
      <c r="Q584" s="13">
        <f t="shared" si="1026"/>
        <v>0.75757575757575757</v>
      </c>
      <c r="R584" s="11">
        <f t="shared" si="1027"/>
        <v>0</v>
      </c>
      <c r="S584" s="11">
        <f t="shared" si="1052"/>
        <v>0</v>
      </c>
      <c r="T584" s="11">
        <f t="shared" si="1053"/>
        <v>1</v>
      </c>
      <c r="U584" s="11" t="str">
        <f t="shared" si="1054"/>
        <v>Piped Network With Pump</v>
      </c>
      <c r="V584" s="11">
        <f t="shared" si="1055"/>
        <v>2012</v>
      </c>
      <c r="W584" s="11" t="str">
        <f t="shared" si="1056"/>
        <v>Waterforpeople</v>
      </c>
      <c r="X584" s="11" t="str">
        <f t="shared" si="1057"/>
        <v>Spring</v>
      </c>
      <c r="Y584" s="11">
        <f t="shared" si="1058"/>
        <v>2</v>
      </c>
      <c r="Z584" s="11">
        <f t="shared" si="1059"/>
        <v>1</v>
      </c>
      <c r="AA584" s="11">
        <f t="shared" si="1060"/>
        <v>1</v>
      </c>
      <c r="AB584" s="11" t="str">
        <f t="shared" si="1061"/>
        <v>"Springbox" --Intake Structure At A Spring</v>
      </c>
      <c r="AC584" s="11">
        <f t="shared" si="1062"/>
        <v>2</v>
      </c>
      <c r="AD584" s="11">
        <f t="shared" si="1063"/>
        <v>2012</v>
      </c>
      <c r="AE584" s="11">
        <f t="shared" si="1064"/>
        <v>1</v>
      </c>
      <c r="AF584" s="11">
        <f t="shared" si="1065"/>
        <v>65</v>
      </c>
      <c r="AG584" s="12">
        <f t="shared" si="1028"/>
        <v>26584.615384615387</v>
      </c>
      <c r="AH584" s="12">
        <f t="shared" si="1029"/>
        <v>53.169230769230772</v>
      </c>
      <c r="AI584" s="11">
        <f t="shared" si="1030"/>
        <v>1</v>
      </c>
      <c r="AJ584" s="11">
        <f t="shared" si="1066"/>
        <v>1</v>
      </c>
      <c r="AK584" s="11">
        <f t="shared" si="1067"/>
        <v>2</v>
      </c>
      <c r="AL584" s="11">
        <f t="shared" si="1068"/>
        <v>2012</v>
      </c>
      <c r="AM584" s="11">
        <f t="shared" si="1069"/>
        <v>1</v>
      </c>
      <c r="AN584" s="11">
        <f t="shared" si="1070"/>
        <v>30000</v>
      </c>
      <c r="AO584" s="11">
        <f t="shared" si="1071"/>
        <v>1</v>
      </c>
      <c r="AP584" s="11">
        <f t="shared" si="1072"/>
        <v>7</v>
      </c>
      <c r="AQ584" s="11">
        <f t="shared" si="1073"/>
        <v>2012</v>
      </c>
      <c r="AR584" s="11">
        <f t="shared" si="1074"/>
        <v>1</v>
      </c>
      <c r="AS584" s="11">
        <f t="shared" si="1075"/>
        <v>1</v>
      </c>
      <c r="AT584" s="11">
        <f t="shared" si="1076"/>
        <v>14</v>
      </c>
      <c r="AU584" s="11" t="str">
        <f t="shared" si="1077"/>
        <v>Pressure Break Tank|Distribution Chamber|Washout, Air Release</v>
      </c>
      <c r="AV584" s="11">
        <f t="shared" si="1078"/>
        <v>2012</v>
      </c>
      <c r="AW584" s="11">
        <f t="shared" si="1079"/>
        <v>1</v>
      </c>
      <c r="AX584" s="11">
        <f t="shared" si="1080"/>
        <v>1</v>
      </c>
      <c r="AY584" s="11">
        <f t="shared" si="1081"/>
        <v>2</v>
      </c>
      <c r="AZ584" s="11">
        <f t="shared" si="1082"/>
        <v>2012</v>
      </c>
      <c r="BA584" s="11">
        <f t="shared" si="1083"/>
        <v>1</v>
      </c>
      <c r="BB584" s="11">
        <f t="shared" si="1084"/>
        <v>30000</v>
      </c>
      <c r="BC584" s="11">
        <f t="shared" si="1085"/>
        <v>1</v>
      </c>
      <c r="BD584" s="11">
        <f t="shared" si="1086"/>
        <v>2</v>
      </c>
      <c r="BE584" s="11">
        <f t="shared" si="1087"/>
        <v>2012</v>
      </c>
      <c r="BF584" s="11">
        <f t="shared" si="1088"/>
        <v>1</v>
      </c>
      <c r="BG584" s="11">
        <f t="shared" si="1109"/>
        <v>1</v>
      </c>
      <c r="BH584" s="11">
        <f t="shared" si="1089"/>
        <v>2012</v>
      </c>
      <c r="BI584" s="11">
        <f t="shared" si="1090"/>
        <v>1</v>
      </c>
      <c r="BJ584" s="11">
        <f t="shared" si="1091"/>
        <v>0</v>
      </c>
      <c r="BK584" s="11" t="str">
        <f t="shared" si="1092"/>
        <v/>
      </c>
      <c r="BL584" s="11" t="str">
        <f t="shared" si="1093"/>
        <v xml:space="preserve"> </v>
      </c>
      <c r="BM584" s="11" t="str">
        <f t="shared" si="1094"/>
        <v xml:space="preserve"> </v>
      </c>
      <c r="BN584" s="11" t="str">
        <f t="shared" si="1095"/>
        <v xml:space="preserve"> </v>
      </c>
      <c r="BO584" s="11" t="str">
        <f t="shared" si="1096"/>
        <v xml:space="preserve"> </v>
      </c>
      <c r="BP584" s="11" t="str">
        <f t="shared" si="1097"/>
        <v xml:space="preserve"> </v>
      </c>
      <c r="BQ584" s="11" t="str">
        <f t="shared" si="1098"/>
        <v>0</v>
      </c>
      <c r="BR584" s="25">
        <f t="shared" si="1099"/>
        <v>0</v>
      </c>
      <c r="BS584" s="11" t="str">
        <f t="shared" si="1100"/>
        <v>Not Present</v>
      </c>
      <c r="BT584" s="11" t="str">
        <f t="shared" si="1101"/>
        <v>0</v>
      </c>
      <c r="BU584" s="12">
        <f t="shared" si="1031"/>
        <v>1</v>
      </c>
      <c r="BV584" s="12">
        <f t="shared" si="1032"/>
        <v>0</v>
      </c>
      <c r="BW584" s="12">
        <f t="shared" si="1110"/>
        <v>1</v>
      </c>
      <c r="BX584" s="12">
        <f t="shared" si="1033"/>
        <v>1</v>
      </c>
      <c r="BY584" s="11">
        <f t="shared" si="1034"/>
        <v>1</v>
      </c>
      <c r="BZ584" s="11">
        <f t="shared" si="1102"/>
        <v>1</v>
      </c>
      <c r="CA584" s="11">
        <f t="shared" si="1103"/>
        <v>1</v>
      </c>
      <c r="CB584" s="11">
        <f t="shared" si="1104"/>
        <v>2012</v>
      </c>
      <c r="CC584" s="11">
        <f t="shared" si="1105"/>
        <v>1</v>
      </c>
      <c r="CD584" s="11" t="str">
        <f t="shared" si="1106"/>
        <v>No</v>
      </c>
      <c r="CE584" s="11">
        <f t="shared" si="1035"/>
        <v>0</v>
      </c>
      <c r="CF584" s="11">
        <f t="shared" si="1036"/>
        <v>0</v>
      </c>
      <c r="CG584" s="11">
        <f t="shared" si="1037"/>
        <v>1</v>
      </c>
      <c r="CH584" s="11">
        <f t="shared" si="1038"/>
        <v>0</v>
      </c>
      <c r="CI584" s="11">
        <f t="shared" si="1107"/>
        <v>1</v>
      </c>
      <c r="CJ584" s="11">
        <f t="shared" si="1108"/>
        <v>1</v>
      </c>
    </row>
    <row r="585" spans="1:88" x14ac:dyDescent="0.3">
      <c r="A585" s="11">
        <f t="shared" si="1039"/>
        <v>2017</v>
      </c>
      <c r="B585" s="11" t="str">
        <f t="shared" si="1040"/>
        <v>02-01-2015 05:52:14 CET</v>
      </c>
      <c r="C585" s="11" t="str">
        <f t="shared" si="1041"/>
        <v>Rwanda</v>
      </c>
      <c r="D585" s="11" t="str">
        <f t="shared" si="1042"/>
        <v>Rulindo</v>
      </c>
      <c r="E585" s="11" t="str">
        <f t="shared" si="1043"/>
        <v>Base</v>
      </c>
      <c r="F585" s="11" t="str">
        <f t="shared" si="1044"/>
        <v>Cyohoha</v>
      </c>
      <c r="G585" s="11" t="str">
        <f t="shared" si="1045"/>
        <v>Kabingo</v>
      </c>
      <c r="H585" s="11" t="str">
        <f t="shared" si="1046"/>
        <v/>
      </c>
      <c r="I585" s="11" t="str">
        <f t="shared" si="1047"/>
        <v/>
      </c>
      <c r="J585" s="11" t="str">
        <f t="shared" si="1048"/>
        <v>Nyamagana</v>
      </c>
      <c r="K585" s="11">
        <f t="shared" si="1049"/>
        <v>50</v>
      </c>
      <c r="L585" s="11">
        <f t="shared" si="1111"/>
        <v>20456</v>
      </c>
      <c r="M585" s="11">
        <f t="shared" si="1112"/>
        <v>36</v>
      </c>
      <c r="N585" s="11">
        <f t="shared" ref="N585:N648" si="1113">L585/M585</f>
        <v>568.22222222222217</v>
      </c>
      <c r="O585" s="11">
        <f t="shared" si="1050"/>
        <v>45</v>
      </c>
      <c r="P585" s="11">
        <f t="shared" si="1051"/>
        <v>5</v>
      </c>
      <c r="Q585" s="13">
        <f t="shared" ref="Q585:Q648" si="1114">IFERROR(O585/K585," ")</f>
        <v>0.9</v>
      </c>
      <c r="R585" s="11">
        <f t="shared" ref="R585:R648" si="1115">IF(Q585=" ",0,IF(Q585&gt;=95%,1,0))</f>
        <v>0</v>
      </c>
      <c r="S585" s="11">
        <f t="shared" si="1052"/>
        <v>0</v>
      </c>
      <c r="T585" s="11">
        <f t="shared" si="1053"/>
        <v>1</v>
      </c>
      <c r="U585" s="11" t="str">
        <f t="shared" si="1054"/>
        <v>Piped Network -- Gravity Only</v>
      </c>
      <c r="V585" s="11">
        <f t="shared" si="1055"/>
        <v>2011</v>
      </c>
      <c r="W585" s="11" t="str">
        <f t="shared" si="1056"/>
        <v>Government And African Development Bank</v>
      </c>
      <c r="X585" s="11" t="str">
        <f t="shared" si="1057"/>
        <v>Spring</v>
      </c>
      <c r="Y585" s="11">
        <f t="shared" si="1058"/>
        <v>2</v>
      </c>
      <c r="Z585" s="11">
        <f t="shared" si="1059"/>
        <v>1</v>
      </c>
      <c r="AA585" s="11">
        <f t="shared" si="1060"/>
        <v>1</v>
      </c>
      <c r="AB585" s="11" t="str">
        <f t="shared" si="1061"/>
        <v>"Springbox" --Intake Structure At A Spring</v>
      </c>
      <c r="AC585" s="11">
        <f t="shared" si="1062"/>
        <v>1</v>
      </c>
      <c r="AD585" s="11">
        <f t="shared" si="1063"/>
        <v>2015</v>
      </c>
      <c r="AE585" s="11">
        <f t="shared" si="1064"/>
        <v>2</v>
      </c>
      <c r="AF585" s="11">
        <f t="shared" si="1065"/>
        <v>5</v>
      </c>
      <c r="AG585" s="12">
        <f t="shared" ref="AG585:AG648" si="1116">IFERROR((20/AF585)*86400," ")</f>
        <v>345600</v>
      </c>
      <c r="AH585" s="12">
        <f t="shared" ref="AH585:AH648" si="1117">IFERROR((AG585/(O585*5))," ")</f>
        <v>1536</v>
      </c>
      <c r="AI585" s="11">
        <f t="shared" ref="AI585:AI648" si="1118">IF(AH585=" ",0,IF(AH585&gt;=Gov_Standards_Quantity,1,0))</f>
        <v>1</v>
      </c>
      <c r="AJ585" s="11">
        <f t="shared" si="1066"/>
        <v>1</v>
      </c>
      <c r="AK585" s="11">
        <f t="shared" si="1067"/>
        <v>2</v>
      </c>
      <c r="AL585" s="11">
        <f t="shared" si="1068"/>
        <v>2015</v>
      </c>
      <c r="AM585" s="11">
        <f t="shared" si="1069"/>
        <v>1</v>
      </c>
      <c r="AN585" s="11">
        <f t="shared" si="1070"/>
        <v>2100</v>
      </c>
      <c r="AO585" s="11">
        <f t="shared" si="1071"/>
        <v>1</v>
      </c>
      <c r="AP585" s="11">
        <f t="shared" si="1072"/>
        <v>11</v>
      </c>
      <c r="AQ585" s="11">
        <f t="shared" si="1073"/>
        <v>2011</v>
      </c>
      <c r="AR585" s="11">
        <f t="shared" si="1074"/>
        <v>1</v>
      </c>
      <c r="AS585" s="11">
        <f t="shared" si="1075"/>
        <v>1</v>
      </c>
      <c r="AT585" s="11">
        <f t="shared" si="1076"/>
        <v>15</v>
      </c>
      <c r="AU585" s="11" t="str">
        <f t="shared" si="1077"/>
        <v>Pressure Break Tank|Distribution Chamber</v>
      </c>
      <c r="AV585" s="11">
        <f t="shared" si="1078"/>
        <v>2011</v>
      </c>
      <c r="AW585" s="11">
        <f t="shared" si="1079"/>
        <v>1</v>
      </c>
      <c r="AX585" s="11">
        <f t="shared" si="1080"/>
        <v>1</v>
      </c>
      <c r="AY585" s="11">
        <f t="shared" si="1081"/>
        <v>3</v>
      </c>
      <c r="AZ585" s="11">
        <f t="shared" si="1082"/>
        <v>2011</v>
      </c>
      <c r="BA585" s="11">
        <f t="shared" si="1083"/>
        <v>2</v>
      </c>
      <c r="BB585" s="11">
        <f t="shared" si="1084"/>
        <v>37000</v>
      </c>
      <c r="BC585" s="11">
        <f t="shared" si="1085"/>
        <v>0</v>
      </c>
      <c r="BD585" s="11" t="str">
        <f t="shared" si="1086"/>
        <v xml:space="preserve"> </v>
      </c>
      <c r="BE585" s="11" t="str">
        <f t="shared" si="1087"/>
        <v xml:space="preserve"> </v>
      </c>
      <c r="BF585" s="11" t="str">
        <f t="shared" si="1088"/>
        <v xml:space="preserve"> </v>
      </c>
      <c r="BG585" s="11" t="str">
        <f t="shared" si="1109"/>
        <v xml:space="preserve"> </v>
      </c>
      <c r="BH585" s="11" t="str">
        <f t="shared" si="1089"/>
        <v xml:space="preserve"> </v>
      </c>
      <c r="BI585" s="11" t="str">
        <f t="shared" si="1090"/>
        <v xml:space="preserve"> </v>
      </c>
      <c r="BJ585" s="11">
        <f t="shared" si="1091"/>
        <v>0</v>
      </c>
      <c r="BK585" s="11" t="str">
        <f t="shared" si="1092"/>
        <v/>
      </c>
      <c r="BL585" s="11" t="str">
        <f t="shared" si="1093"/>
        <v xml:space="preserve"> </v>
      </c>
      <c r="BM585" s="11" t="str">
        <f t="shared" si="1094"/>
        <v xml:space="preserve"> </v>
      </c>
      <c r="BN585" s="11" t="str">
        <f t="shared" si="1095"/>
        <v xml:space="preserve"> </v>
      </c>
      <c r="BO585" s="11" t="str">
        <f t="shared" si="1096"/>
        <v xml:space="preserve"> </v>
      </c>
      <c r="BP585" s="11" t="str">
        <f t="shared" si="1097"/>
        <v xml:space="preserve"> </v>
      </c>
      <c r="BQ585" s="11" t="str">
        <f t="shared" si="1098"/>
        <v>0</v>
      </c>
      <c r="BR585" s="25">
        <f t="shared" si="1099"/>
        <v>0</v>
      </c>
      <c r="BS585" s="11" t="str">
        <f t="shared" si="1100"/>
        <v>Not Present</v>
      </c>
      <c r="BT585" s="11" t="str">
        <f t="shared" si="1101"/>
        <v>0</v>
      </c>
      <c r="BU585" s="12">
        <f t="shared" ref="BU585:BU648" si="1119">IF(BQ585="0",1,0)</f>
        <v>1</v>
      </c>
      <c r="BV585" s="12">
        <f t="shared" ref="BV585:BV648" si="1120">IF(BR585="",0,IF(AND(BR585&gt;=0,BR585&lt;=0.5),0,1))</f>
        <v>0</v>
      </c>
      <c r="BW585" s="12">
        <f t="shared" si="1110"/>
        <v>1</v>
      </c>
      <c r="BX585" s="12">
        <f t="shared" ref="BX585:BX648" si="1121">IF(OR(BT585="5",BT585="4",BT585="3",BT585="2",BT585="1",BT585="0"),1,0)</f>
        <v>1</v>
      </c>
      <c r="BY585" s="11">
        <f t="shared" ref="BY585:BY648" si="1122">IF(AND(BW585=1,BX585=1),1,(IF(AND(BU585=1,BX585=1),1,(IF(AND(BV585=1,BX585=1),1,0)))))</f>
        <v>1</v>
      </c>
      <c r="BZ585" s="11">
        <f t="shared" si="1102"/>
        <v>1</v>
      </c>
      <c r="CA585" s="11">
        <f t="shared" si="1103"/>
        <v>29</v>
      </c>
      <c r="CB585" s="11">
        <f t="shared" si="1104"/>
        <v>2011</v>
      </c>
      <c r="CC585" s="11">
        <f t="shared" si="1105"/>
        <v>1</v>
      </c>
      <c r="CD585" s="11" t="str">
        <f t="shared" si="1106"/>
        <v>No</v>
      </c>
      <c r="CE585" s="11">
        <f t="shared" ref="CE585:CE648" si="1123">IF(CD585=" "," ",Number_Times_Broken)</f>
        <v>0</v>
      </c>
      <c r="CF585" s="11">
        <f t="shared" ref="CF585:CF648" si="1124">IF(CD585=" "," ",Number__Of_Days_Broken)</f>
        <v>0</v>
      </c>
      <c r="CG585" s="11">
        <f t="shared" ref="CG585:CG648" si="1125">IF(OR(CE585&gt;12,CF585&gt;1),0,1)</f>
        <v>1</v>
      </c>
      <c r="CH585" s="11">
        <f t="shared" ref="CH585:CH648" si="1126">IFERROR((CE585*CF585)," ")</f>
        <v>0</v>
      </c>
      <c r="CI585" s="11">
        <f t="shared" si="1107"/>
        <v>1</v>
      </c>
      <c r="CJ585" s="11">
        <f t="shared" si="1108"/>
        <v>2</v>
      </c>
    </row>
    <row r="586" spans="1:88" x14ac:dyDescent="0.3">
      <c r="A586" s="11">
        <f t="shared" si="1039"/>
        <v>2017</v>
      </c>
      <c r="B586" s="11" t="str">
        <f t="shared" si="1040"/>
        <v>23-03-2017 17:26:01 CET</v>
      </c>
      <c r="C586" s="11" t="str">
        <f t="shared" si="1041"/>
        <v>Rwanda</v>
      </c>
      <c r="D586" s="11" t="str">
        <f t="shared" si="1042"/>
        <v>Rulindo</v>
      </c>
      <c r="E586" s="11" t="str">
        <f t="shared" si="1043"/>
        <v>Buyoga</v>
      </c>
      <c r="F586" s="11" t="str">
        <f t="shared" si="1044"/>
        <v>Ndarage</v>
      </c>
      <c r="G586" s="11" t="str">
        <f t="shared" si="1045"/>
        <v>Gahondo</v>
      </c>
      <c r="H586" s="11" t="str">
        <f t="shared" si="1046"/>
        <v/>
      </c>
      <c r="I586" s="11" t="str">
        <f t="shared" si="1047"/>
        <v/>
      </c>
      <c r="J586" s="11" t="str">
        <f t="shared" si="1048"/>
        <v>Ndarage</v>
      </c>
      <c r="K586" s="11">
        <f t="shared" si="1049"/>
        <v>105</v>
      </c>
      <c r="L586" s="11">
        <f t="shared" si="1111"/>
        <v>0</v>
      </c>
      <c r="M586" s="11">
        <f t="shared" si="1112"/>
        <v>9</v>
      </c>
      <c r="N586" s="11">
        <f t="shared" si="1113"/>
        <v>0</v>
      </c>
      <c r="O586" s="11">
        <f t="shared" si="1050"/>
        <v>100</v>
      </c>
      <c r="P586" s="11">
        <f t="shared" si="1051"/>
        <v>5</v>
      </c>
      <c r="Q586" s="13">
        <f t="shared" si="1114"/>
        <v>0.95238095238095233</v>
      </c>
      <c r="R586" s="11">
        <f t="shared" si="1115"/>
        <v>1</v>
      </c>
      <c r="S586" s="11">
        <f t="shared" si="1052"/>
        <v>1</v>
      </c>
      <c r="T586" s="11">
        <f t="shared" si="1053"/>
        <v>1</v>
      </c>
      <c r="U586" s="11" t="str">
        <f t="shared" si="1054"/>
        <v>Piped Network -- Gravity Only</v>
      </c>
      <c r="V586" s="11">
        <f t="shared" si="1055"/>
        <v>2014</v>
      </c>
      <c r="W586" s="11" t="str">
        <f t="shared" si="1056"/>
        <v>Governement (District, Wasac) And Water For People</v>
      </c>
      <c r="X586" s="11" t="str">
        <f t="shared" si="1057"/>
        <v>Spring</v>
      </c>
      <c r="Y586" s="11">
        <f t="shared" si="1058"/>
        <v>2</v>
      </c>
      <c r="Z586" s="11">
        <f t="shared" si="1059"/>
        <v>1</v>
      </c>
      <c r="AA586" s="11">
        <f t="shared" si="1060"/>
        <v>1</v>
      </c>
      <c r="AB586" s="11" t="str">
        <f t="shared" si="1061"/>
        <v>"Springbox" --Intake Structure At A Spring</v>
      </c>
      <c r="AC586" s="11">
        <f t="shared" si="1062"/>
        <v>2</v>
      </c>
      <c r="AD586" s="11">
        <f t="shared" si="1063"/>
        <v>2014</v>
      </c>
      <c r="AE586" s="11">
        <f t="shared" si="1064"/>
        <v>1</v>
      </c>
      <c r="AF586" s="11">
        <f t="shared" si="1065"/>
        <v>30</v>
      </c>
      <c r="AG586" s="12">
        <f t="shared" si="1116"/>
        <v>57600</v>
      </c>
      <c r="AH586" s="12">
        <f t="shared" si="1117"/>
        <v>115.2</v>
      </c>
      <c r="AI586" s="11">
        <f t="shared" si="1118"/>
        <v>1</v>
      </c>
      <c r="AJ586" s="11">
        <f t="shared" si="1066"/>
        <v>1</v>
      </c>
      <c r="AK586" s="11">
        <f t="shared" si="1067"/>
        <v>1</v>
      </c>
      <c r="AL586" s="11">
        <f t="shared" si="1068"/>
        <v>2014</v>
      </c>
      <c r="AM586" s="11">
        <f t="shared" si="1069"/>
        <v>1</v>
      </c>
      <c r="AN586" s="11">
        <f t="shared" si="1070"/>
        <v>6300</v>
      </c>
      <c r="AO586" s="11">
        <f t="shared" si="1071"/>
        <v>1</v>
      </c>
      <c r="AP586" s="11">
        <f t="shared" si="1072"/>
        <v>5</v>
      </c>
      <c r="AQ586" s="11">
        <f t="shared" si="1073"/>
        <v>2014</v>
      </c>
      <c r="AR586" s="11">
        <f t="shared" si="1074"/>
        <v>1</v>
      </c>
      <c r="AS586" s="11">
        <f t="shared" si="1075"/>
        <v>0</v>
      </c>
      <c r="AT586" s="11" t="str">
        <f t="shared" si="1076"/>
        <v xml:space="preserve"> </v>
      </c>
      <c r="AU586" s="11" t="str">
        <f t="shared" si="1077"/>
        <v/>
      </c>
      <c r="AV586" s="11" t="str">
        <f t="shared" si="1078"/>
        <v xml:space="preserve"> </v>
      </c>
      <c r="AW586" s="11" t="str">
        <f t="shared" si="1079"/>
        <v xml:space="preserve"> </v>
      </c>
      <c r="AX586" s="11">
        <f t="shared" si="1080"/>
        <v>0</v>
      </c>
      <c r="AY586" s="11" t="str">
        <f t="shared" si="1081"/>
        <v xml:space="preserve"> </v>
      </c>
      <c r="AZ586" s="11" t="str">
        <f t="shared" si="1082"/>
        <v xml:space="preserve"> </v>
      </c>
      <c r="BA586" s="11" t="str">
        <f t="shared" si="1083"/>
        <v xml:space="preserve"> </v>
      </c>
      <c r="BB586" s="11" t="str">
        <f t="shared" si="1084"/>
        <v xml:space="preserve"> </v>
      </c>
      <c r="BC586" s="11">
        <f t="shared" si="1085"/>
        <v>0</v>
      </c>
      <c r="BD586" s="11" t="str">
        <f t="shared" si="1086"/>
        <v xml:space="preserve"> </v>
      </c>
      <c r="BE586" s="11" t="str">
        <f t="shared" si="1087"/>
        <v xml:space="preserve"> </v>
      </c>
      <c r="BF586" s="11" t="str">
        <f t="shared" si="1088"/>
        <v xml:space="preserve"> </v>
      </c>
      <c r="BG586" s="11" t="str">
        <f t="shared" si="1109"/>
        <v xml:space="preserve"> </v>
      </c>
      <c r="BH586" s="11" t="str">
        <f t="shared" si="1089"/>
        <v xml:space="preserve"> </v>
      </c>
      <c r="BI586" s="11" t="str">
        <f t="shared" si="1090"/>
        <v xml:space="preserve"> </v>
      </c>
      <c r="BJ586" s="11">
        <f t="shared" si="1091"/>
        <v>0</v>
      </c>
      <c r="BK586" s="11" t="str">
        <f t="shared" si="1092"/>
        <v/>
      </c>
      <c r="BL586" s="11" t="str">
        <f t="shared" si="1093"/>
        <v xml:space="preserve"> </v>
      </c>
      <c r="BM586" s="11" t="str">
        <f t="shared" si="1094"/>
        <v xml:space="preserve"> </v>
      </c>
      <c r="BN586" s="11" t="str">
        <f t="shared" si="1095"/>
        <v xml:space="preserve"> </v>
      </c>
      <c r="BO586" s="11" t="str">
        <f t="shared" si="1096"/>
        <v xml:space="preserve"> </v>
      </c>
      <c r="BP586" s="11" t="str">
        <f t="shared" si="1097"/>
        <v xml:space="preserve"> </v>
      </c>
      <c r="BQ586" s="11" t="str">
        <f t="shared" si="1098"/>
        <v>0</v>
      </c>
      <c r="BR586" s="25">
        <f t="shared" si="1099"/>
        <v>0</v>
      </c>
      <c r="BS586" s="11" t="str">
        <f t="shared" si="1100"/>
        <v>Not Present</v>
      </c>
      <c r="BT586" s="11" t="str">
        <f t="shared" si="1101"/>
        <v>0</v>
      </c>
      <c r="BU586" s="12">
        <f t="shared" si="1119"/>
        <v>1</v>
      </c>
      <c r="BV586" s="12">
        <f t="shared" si="1120"/>
        <v>0</v>
      </c>
      <c r="BW586" s="12">
        <f t="shared" si="1110"/>
        <v>1</v>
      </c>
      <c r="BX586" s="12">
        <f t="shared" si="1121"/>
        <v>1</v>
      </c>
      <c r="BY586" s="11">
        <f t="shared" si="1122"/>
        <v>1</v>
      </c>
      <c r="BZ586" s="11">
        <f t="shared" si="1102"/>
        <v>1</v>
      </c>
      <c r="CA586" s="11">
        <f t="shared" si="1103"/>
        <v>1</v>
      </c>
      <c r="CB586" s="11">
        <f t="shared" si="1104"/>
        <v>2014</v>
      </c>
      <c r="CC586" s="11">
        <f t="shared" si="1105"/>
        <v>1</v>
      </c>
      <c r="CD586" s="11" t="str">
        <f t="shared" si="1106"/>
        <v>No</v>
      </c>
      <c r="CE586" s="11">
        <f t="shared" si="1123"/>
        <v>0</v>
      </c>
      <c r="CF586" s="11">
        <f t="shared" si="1124"/>
        <v>0</v>
      </c>
      <c r="CG586" s="11">
        <f t="shared" si="1125"/>
        <v>1</v>
      </c>
      <c r="CH586" s="11">
        <f t="shared" si="1126"/>
        <v>0</v>
      </c>
      <c r="CI586" s="11">
        <f t="shared" si="1107"/>
        <v>1</v>
      </c>
      <c r="CJ586" s="11">
        <f t="shared" si="1108"/>
        <v>1</v>
      </c>
    </row>
    <row r="587" spans="1:88" x14ac:dyDescent="0.3">
      <c r="A587" s="11">
        <f t="shared" si="1039"/>
        <v>2017</v>
      </c>
      <c r="B587" s="11" t="str">
        <f t="shared" si="1040"/>
        <v>23-03-2017 18:33:32 CET</v>
      </c>
      <c r="C587" s="11" t="str">
        <f t="shared" si="1041"/>
        <v>Rwanda</v>
      </c>
      <c r="D587" s="11" t="str">
        <f t="shared" si="1042"/>
        <v>Rulindo</v>
      </c>
      <c r="E587" s="11" t="str">
        <f t="shared" si="1043"/>
        <v>Masoro</v>
      </c>
      <c r="F587" s="11" t="str">
        <f t="shared" si="1044"/>
        <v>Kabuga</v>
      </c>
      <c r="G587" s="11" t="str">
        <f t="shared" si="1045"/>
        <v>Nyakizu</v>
      </c>
      <c r="H587" s="11" t="str">
        <f t="shared" si="1046"/>
        <v/>
      </c>
      <c r="I587" s="11" t="str">
        <f t="shared" si="1047"/>
        <v/>
      </c>
      <c r="J587" s="11" t="str">
        <f t="shared" si="1048"/>
        <v>Mutagata motorised network</v>
      </c>
      <c r="K587" s="11">
        <f t="shared" si="1049"/>
        <v>196</v>
      </c>
      <c r="L587" s="11">
        <f t="shared" si="1111"/>
        <v>26296</v>
      </c>
      <c r="M587" s="11">
        <f t="shared" si="1112"/>
        <v>49</v>
      </c>
      <c r="N587" s="11">
        <f t="shared" si="1113"/>
        <v>536.65306122448976</v>
      </c>
      <c r="O587" s="11">
        <f t="shared" si="1050"/>
        <v>106</v>
      </c>
      <c r="P587" s="11">
        <f t="shared" si="1051"/>
        <v>90</v>
      </c>
      <c r="Q587" s="13">
        <f t="shared" si="1114"/>
        <v>0.54081632653061229</v>
      </c>
      <c r="R587" s="11">
        <f t="shared" si="1115"/>
        <v>0</v>
      </c>
      <c r="S587" s="11">
        <f t="shared" si="1052"/>
        <v>0</v>
      </c>
      <c r="T587" s="11">
        <f t="shared" si="1053"/>
        <v>1</v>
      </c>
      <c r="U587" s="11" t="str">
        <f t="shared" si="1054"/>
        <v>Piped Network With Pump</v>
      </c>
      <c r="V587" s="11">
        <f t="shared" si="1055"/>
        <v>1987</v>
      </c>
      <c r="W587" s="11" t="str">
        <f t="shared" si="1056"/>
        <v>Governement (District, Wasac) And Water For People</v>
      </c>
      <c r="X587" s="11" t="str">
        <f t="shared" si="1057"/>
        <v>Spring</v>
      </c>
      <c r="Y587" s="11">
        <f t="shared" si="1058"/>
        <v>1</v>
      </c>
      <c r="Z587" s="11">
        <f t="shared" si="1059"/>
        <v>1</v>
      </c>
      <c r="AA587" s="11">
        <f t="shared" si="1060"/>
        <v>1</v>
      </c>
      <c r="AB587" s="11" t="str">
        <f t="shared" si="1061"/>
        <v>"Springbox" --Intake Structure At A Spring</v>
      </c>
      <c r="AC587" s="11">
        <f t="shared" si="1062"/>
        <v>1</v>
      </c>
      <c r="AD587" s="11">
        <f t="shared" si="1063"/>
        <v>2007</v>
      </c>
      <c r="AE587" s="11">
        <f t="shared" si="1064"/>
        <v>1</v>
      </c>
      <c r="AF587" s="11">
        <f t="shared" si="1065"/>
        <v>5</v>
      </c>
      <c r="AG587" s="12">
        <f t="shared" si="1116"/>
        <v>345600</v>
      </c>
      <c r="AH587" s="12">
        <f t="shared" si="1117"/>
        <v>652.07547169811323</v>
      </c>
      <c r="AI587" s="11">
        <f t="shared" si="1118"/>
        <v>1</v>
      </c>
      <c r="AJ587" s="11">
        <f t="shared" si="1066"/>
        <v>1</v>
      </c>
      <c r="AK587" s="11">
        <f t="shared" si="1067"/>
        <v>1</v>
      </c>
      <c r="AL587" s="11">
        <f t="shared" si="1068"/>
        <v>2016</v>
      </c>
      <c r="AM587" s="11">
        <f t="shared" si="1069"/>
        <v>1</v>
      </c>
      <c r="AN587" s="11">
        <f t="shared" si="1070"/>
        <v>1900</v>
      </c>
      <c r="AO587" s="11">
        <f t="shared" si="1071"/>
        <v>1</v>
      </c>
      <c r="AP587" s="11">
        <f t="shared" si="1072"/>
        <v>39</v>
      </c>
      <c r="AQ587" s="11">
        <f t="shared" si="1073"/>
        <v>2016</v>
      </c>
      <c r="AR587" s="11">
        <f t="shared" si="1074"/>
        <v>1</v>
      </c>
      <c r="AS587" s="11">
        <f t="shared" si="1075"/>
        <v>1</v>
      </c>
      <c r="AT587" s="11">
        <f t="shared" si="1076"/>
        <v>17</v>
      </c>
      <c r="AU587" s="11" t="str">
        <f t="shared" si="1077"/>
        <v>Pressure Break Tank|Distribution Chamber|Washout And Air Release</v>
      </c>
      <c r="AV587" s="11">
        <f t="shared" si="1078"/>
        <v>2016</v>
      </c>
      <c r="AW587" s="11">
        <f t="shared" si="1079"/>
        <v>1</v>
      </c>
      <c r="AX587" s="11">
        <f t="shared" si="1080"/>
        <v>1</v>
      </c>
      <c r="AY587" s="11">
        <f t="shared" si="1081"/>
        <v>6</v>
      </c>
      <c r="AZ587" s="11">
        <f t="shared" si="1082"/>
        <v>2016</v>
      </c>
      <c r="BA587" s="11">
        <f t="shared" si="1083"/>
        <v>1</v>
      </c>
      <c r="BB587" s="11">
        <f t="shared" si="1084"/>
        <v>40000</v>
      </c>
      <c r="BC587" s="11">
        <f t="shared" si="1085"/>
        <v>1</v>
      </c>
      <c r="BD587" s="11">
        <f t="shared" si="1086"/>
        <v>5</v>
      </c>
      <c r="BE587" s="11">
        <f t="shared" si="1087"/>
        <v>2017</v>
      </c>
      <c r="BF587" s="11">
        <f t="shared" si="1088"/>
        <v>1</v>
      </c>
      <c r="BG587" s="11">
        <f t="shared" si="1109"/>
        <v>1</v>
      </c>
      <c r="BH587" s="11">
        <f t="shared" si="1089"/>
        <v>2016</v>
      </c>
      <c r="BI587" s="11">
        <f t="shared" si="1090"/>
        <v>1</v>
      </c>
      <c r="BJ587" s="11">
        <f t="shared" si="1091"/>
        <v>1</v>
      </c>
      <c r="BK587" s="11" t="str">
        <f t="shared" si="1092"/>
        <v>Disinfection/Chlorination</v>
      </c>
      <c r="BL587" s="11">
        <f t="shared" si="1093"/>
        <v>2017</v>
      </c>
      <c r="BM587" s="11">
        <f t="shared" si="1094"/>
        <v>1</v>
      </c>
      <c r="BN587" s="11">
        <f t="shared" si="1095"/>
        <v>0</v>
      </c>
      <c r="BO587" s="11" t="str">
        <f t="shared" si="1096"/>
        <v xml:space="preserve"> </v>
      </c>
      <c r="BP587" s="11" t="str">
        <f t="shared" si="1097"/>
        <v xml:space="preserve"> </v>
      </c>
      <c r="BQ587" s="11" t="str">
        <f t="shared" si="1098"/>
        <v>0</v>
      </c>
      <c r="BR587" s="25">
        <f t="shared" si="1099"/>
        <v>0</v>
      </c>
      <c r="BS587" s="11" t="str">
        <f t="shared" si="1100"/>
        <v>Not Present</v>
      </c>
      <c r="BT587" s="11" t="str">
        <f t="shared" si="1101"/>
        <v>0</v>
      </c>
      <c r="BU587" s="12">
        <f t="shared" si="1119"/>
        <v>1</v>
      </c>
      <c r="BV587" s="12">
        <f t="shared" si="1120"/>
        <v>0</v>
      </c>
      <c r="BW587" s="12">
        <f t="shared" si="1110"/>
        <v>1</v>
      </c>
      <c r="BX587" s="12">
        <f t="shared" si="1121"/>
        <v>1</v>
      </c>
      <c r="BY587" s="11">
        <f t="shared" si="1122"/>
        <v>1</v>
      </c>
      <c r="BZ587" s="11">
        <f t="shared" si="1102"/>
        <v>1</v>
      </c>
      <c r="CA587" s="11">
        <f t="shared" si="1103"/>
        <v>64</v>
      </c>
      <c r="CB587" s="11">
        <f t="shared" si="1104"/>
        <v>2016</v>
      </c>
      <c r="CC587" s="11">
        <f t="shared" si="1105"/>
        <v>1</v>
      </c>
      <c r="CD587" s="11" t="str">
        <f t="shared" si="1106"/>
        <v>No</v>
      </c>
      <c r="CE587" s="11">
        <f t="shared" si="1123"/>
        <v>0</v>
      </c>
      <c r="CF587" s="11">
        <f t="shared" si="1124"/>
        <v>0</v>
      </c>
      <c r="CG587" s="11">
        <f t="shared" si="1125"/>
        <v>1</v>
      </c>
      <c r="CH587" s="11">
        <f t="shared" si="1126"/>
        <v>0</v>
      </c>
      <c r="CI587" s="11">
        <f t="shared" si="1107"/>
        <v>1</v>
      </c>
      <c r="CJ587" s="11">
        <f t="shared" si="1108"/>
        <v>1</v>
      </c>
    </row>
    <row r="588" spans="1:88" x14ac:dyDescent="0.3">
      <c r="A588" s="11">
        <f t="shared" si="1039"/>
        <v>2017</v>
      </c>
      <c r="B588" s="11" t="str">
        <f t="shared" si="1040"/>
        <v>23-03-2017 06:26:54 CET</v>
      </c>
      <c r="C588" s="11" t="str">
        <f t="shared" si="1041"/>
        <v>Rwanda</v>
      </c>
      <c r="D588" s="11" t="str">
        <f t="shared" si="1042"/>
        <v>Rulindo</v>
      </c>
      <c r="E588" s="11" t="str">
        <f t="shared" si="1043"/>
        <v>Buyoga</v>
      </c>
      <c r="F588" s="11" t="str">
        <f t="shared" si="1044"/>
        <v>Gitumba</v>
      </c>
      <c r="G588" s="11" t="str">
        <f t="shared" si="1045"/>
        <v>Munini</v>
      </c>
      <c r="H588" s="11" t="str">
        <f t="shared" si="1046"/>
        <v/>
      </c>
      <c r="I588" s="11" t="str">
        <f t="shared" si="1047"/>
        <v/>
      </c>
      <c r="J588" s="11" t="str">
        <f t="shared" si="1048"/>
        <v>Kiruruma</v>
      </c>
      <c r="K588" s="11">
        <f t="shared" si="1049"/>
        <v>158</v>
      </c>
      <c r="L588" s="11">
        <f t="shared" si="1111"/>
        <v>8295</v>
      </c>
      <c r="M588" s="11">
        <f t="shared" si="1112"/>
        <v>25</v>
      </c>
      <c r="N588" s="11">
        <f t="shared" si="1113"/>
        <v>331.8</v>
      </c>
      <c r="O588" s="11">
        <f t="shared" si="1050"/>
        <v>150</v>
      </c>
      <c r="P588" s="11">
        <f t="shared" si="1051"/>
        <v>8</v>
      </c>
      <c r="Q588" s="13">
        <f t="shared" si="1114"/>
        <v>0.94936708860759489</v>
      </c>
      <c r="R588" s="11">
        <f t="shared" si="1115"/>
        <v>0</v>
      </c>
      <c r="S588" s="11">
        <f t="shared" si="1052"/>
        <v>0</v>
      </c>
      <c r="T588" s="11">
        <f t="shared" si="1053"/>
        <v>1</v>
      </c>
      <c r="U588" s="11" t="str">
        <f t="shared" si="1054"/>
        <v>Piped Network With Pump</v>
      </c>
      <c r="V588" s="11">
        <f t="shared" si="1055"/>
        <v>2014</v>
      </c>
      <c r="W588" s="11" t="str">
        <f t="shared" si="1056"/>
        <v>Governement (District, Wasac) And Water For People</v>
      </c>
      <c r="X588" s="11" t="str">
        <f t="shared" si="1057"/>
        <v>Groundwater (Well, Etc.)</v>
      </c>
      <c r="Y588" s="11">
        <f t="shared" si="1058"/>
        <v>2</v>
      </c>
      <c r="Z588" s="11">
        <f t="shared" si="1059"/>
        <v>1</v>
      </c>
      <c r="AA588" s="11">
        <f t="shared" si="1060"/>
        <v>1</v>
      </c>
      <c r="AB588" s="11" t="str">
        <f t="shared" si="1061"/>
        <v>"Springbox" --Intake Structure At A Spring</v>
      </c>
      <c r="AC588" s="11">
        <f t="shared" si="1062"/>
        <v>1</v>
      </c>
      <c r="AD588" s="11">
        <f t="shared" si="1063"/>
        <v>2014</v>
      </c>
      <c r="AE588" s="11">
        <f t="shared" si="1064"/>
        <v>1</v>
      </c>
      <c r="AF588" s="11">
        <f t="shared" si="1065"/>
        <v>3</v>
      </c>
      <c r="AG588" s="12">
        <f t="shared" si="1116"/>
        <v>576000</v>
      </c>
      <c r="AH588" s="12">
        <f t="shared" si="1117"/>
        <v>768</v>
      </c>
      <c r="AI588" s="11">
        <f t="shared" si="1118"/>
        <v>1</v>
      </c>
      <c r="AJ588" s="11">
        <f t="shared" si="1066"/>
        <v>1</v>
      </c>
      <c r="AK588" s="11">
        <f t="shared" si="1067"/>
        <v>3</v>
      </c>
      <c r="AL588" s="11">
        <f t="shared" si="1068"/>
        <v>2014</v>
      </c>
      <c r="AM588" s="11">
        <f t="shared" si="1069"/>
        <v>1</v>
      </c>
      <c r="AN588" s="11">
        <f t="shared" si="1070"/>
        <v>9000</v>
      </c>
      <c r="AO588" s="11">
        <f t="shared" si="1071"/>
        <v>1</v>
      </c>
      <c r="AP588" s="11">
        <f t="shared" si="1072"/>
        <v>15</v>
      </c>
      <c r="AQ588" s="11">
        <f t="shared" si="1073"/>
        <v>2014</v>
      </c>
      <c r="AR588" s="11">
        <f t="shared" si="1074"/>
        <v>1</v>
      </c>
      <c r="AS588" s="11">
        <f t="shared" si="1075"/>
        <v>1</v>
      </c>
      <c r="AT588" s="11">
        <f t="shared" si="1076"/>
        <v>5</v>
      </c>
      <c r="AU588" s="11" t="str">
        <f t="shared" si="1077"/>
        <v>Pressure Break Tank</v>
      </c>
      <c r="AV588" s="11">
        <f t="shared" si="1078"/>
        <v>2014</v>
      </c>
      <c r="AW588" s="11">
        <f t="shared" si="1079"/>
        <v>1</v>
      </c>
      <c r="AX588" s="11">
        <f t="shared" si="1080"/>
        <v>1</v>
      </c>
      <c r="AY588" s="11">
        <f t="shared" si="1081"/>
        <v>3</v>
      </c>
      <c r="AZ588" s="11">
        <f t="shared" si="1082"/>
        <v>2014</v>
      </c>
      <c r="BA588" s="11">
        <f t="shared" si="1083"/>
        <v>1</v>
      </c>
      <c r="BB588" s="11">
        <f t="shared" si="1084"/>
        <v>9000</v>
      </c>
      <c r="BC588" s="11">
        <f t="shared" si="1085"/>
        <v>1</v>
      </c>
      <c r="BD588" s="11">
        <f t="shared" si="1086"/>
        <v>2</v>
      </c>
      <c r="BE588" s="11">
        <f t="shared" si="1087"/>
        <v>2014</v>
      </c>
      <c r="BF588" s="11">
        <f t="shared" si="1088"/>
        <v>1</v>
      </c>
      <c r="BG588" s="11">
        <f t="shared" si="1109"/>
        <v>1</v>
      </c>
      <c r="BH588" s="11">
        <f t="shared" si="1089"/>
        <v>2014</v>
      </c>
      <c r="BI588" s="11">
        <f t="shared" si="1090"/>
        <v>1</v>
      </c>
      <c r="BJ588" s="11">
        <f t="shared" si="1091"/>
        <v>0</v>
      </c>
      <c r="BK588" s="11" t="str">
        <f t="shared" si="1092"/>
        <v/>
      </c>
      <c r="BL588" s="11" t="str">
        <f t="shared" si="1093"/>
        <v xml:space="preserve"> </v>
      </c>
      <c r="BM588" s="11" t="str">
        <f t="shared" si="1094"/>
        <v xml:space="preserve"> </v>
      </c>
      <c r="BN588" s="11" t="str">
        <f t="shared" si="1095"/>
        <v xml:space="preserve"> </v>
      </c>
      <c r="BO588" s="11" t="str">
        <f t="shared" si="1096"/>
        <v xml:space="preserve"> </v>
      </c>
      <c r="BP588" s="11" t="str">
        <f t="shared" si="1097"/>
        <v xml:space="preserve"> </v>
      </c>
      <c r="BQ588" s="11" t="str">
        <f t="shared" si="1098"/>
        <v>0</v>
      </c>
      <c r="BR588" s="25">
        <f t="shared" si="1099"/>
        <v>0</v>
      </c>
      <c r="BS588" s="11" t="str">
        <f t="shared" si="1100"/>
        <v>Not Present</v>
      </c>
      <c r="BT588" s="11" t="str">
        <f t="shared" si="1101"/>
        <v>0</v>
      </c>
      <c r="BU588" s="12">
        <f t="shared" si="1119"/>
        <v>1</v>
      </c>
      <c r="BV588" s="12">
        <f t="shared" si="1120"/>
        <v>0</v>
      </c>
      <c r="BW588" s="12">
        <f t="shared" si="1110"/>
        <v>1</v>
      </c>
      <c r="BX588" s="12">
        <f t="shared" si="1121"/>
        <v>1</v>
      </c>
      <c r="BY588" s="11">
        <f t="shared" si="1122"/>
        <v>1</v>
      </c>
      <c r="BZ588" s="11">
        <f t="shared" si="1102"/>
        <v>1</v>
      </c>
      <c r="CA588" s="11">
        <f t="shared" si="1103"/>
        <v>2</v>
      </c>
      <c r="CB588" s="11">
        <f t="shared" si="1104"/>
        <v>2014</v>
      </c>
      <c r="CC588" s="11">
        <f t="shared" si="1105"/>
        <v>3</v>
      </c>
      <c r="CD588" s="11" t="str">
        <f t="shared" si="1106"/>
        <v>No</v>
      </c>
      <c r="CE588" s="11">
        <f t="shared" si="1123"/>
        <v>0</v>
      </c>
      <c r="CF588" s="11">
        <f t="shared" si="1124"/>
        <v>0</v>
      </c>
      <c r="CG588" s="11">
        <f t="shared" si="1125"/>
        <v>1</v>
      </c>
      <c r="CH588" s="11">
        <f t="shared" si="1126"/>
        <v>0</v>
      </c>
      <c r="CI588" s="11">
        <f t="shared" si="1107"/>
        <v>0</v>
      </c>
      <c r="CJ588" s="11">
        <f t="shared" si="1108"/>
        <v>2</v>
      </c>
    </row>
    <row r="589" spans="1:88" x14ac:dyDescent="0.3">
      <c r="A589" s="11">
        <f t="shared" si="1039"/>
        <v>2017</v>
      </c>
      <c r="B589" s="11" t="str">
        <f t="shared" si="1040"/>
        <v>16-03-2017 08:49:21 CET</v>
      </c>
      <c r="C589" s="11" t="str">
        <f t="shared" si="1041"/>
        <v>Rwanda</v>
      </c>
      <c r="D589" s="11" t="str">
        <f t="shared" si="1042"/>
        <v>Rulindo</v>
      </c>
      <c r="E589" s="11" t="str">
        <f t="shared" si="1043"/>
        <v>Mbogo</v>
      </c>
      <c r="F589" s="11" t="str">
        <f t="shared" si="1044"/>
        <v>Rurenge</v>
      </c>
      <c r="G589" s="11" t="str">
        <f t="shared" si="1045"/>
        <v>Gicumbi</v>
      </c>
      <c r="H589" s="11" t="str">
        <f t="shared" si="1046"/>
        <v/>
      </c>
      <c r="I589" s="11" t="str">
        <f t="shared" si="1047"/>
        <v/>
      </c>
      <c r="J589" s="11" t="str">
        <f t="shared" si="1048"/>
        <v>Musenge Network</v>
      </c>
      <c r="K589" s="11">
        <f t="shared" si="1049"/>
        <v>141</v>
      </c>
      <c r="L589" s="11">
        <f t="shared" si="1111"/>
        <v>6074</v>
      </c>
      <c r="M589" s="11">
        <f t="shared" si="1112"/>
        <v>29</v>
      </c>
      <c r="N589" s="11">
        <f t="shared" si="1113"/>
        <v>209.44827586206895</v>
      </c>
      <c r="O589" s="11">
        <f t="shared" si="1050"/>
        <v>41</v>
      </c>
      <c r="P589" s="11">
        <f t="shared" si="1051"/>
        <v>100</v>
      </c>
      <c r="Q589" s="13">
        <f t="shared" si="1114"/>
        <v>0.29078014184397161</v>
      </c>
      <c r="R589" s="11">
        <f t="shared" si="1115"/>
        <v>0</v>
      </c>
      <c r="S589" s="11">
        <f t="shared" si="1052"/>
        <v>1</v>
      </c>
      <c r="T589" s="11">
        <f t="shared" si="1053"/>
        <v>1</v>
      </c>
      <c r="U589" s="11" t="str">
        <f t="shared" si="1054"/>
        <v>Piped Network With Pump</v>
      </c>
      <c r="V589" s="11">
        <f t="shared" si="1055"/>
        <v>2014</v>
      </c>
      <c r="W589" s="11" t="str">
        <f t="shared" si="1056"/>
        <v/>
      </c>
      <c r="X589" s="11" t="str">
        <f t="shared" si="1057"/>
        <v>Spring</v>
      </c>
      <c r="Y589" s="11">
        <f t="shared" si="1058"/>
        <v>1</v>
      </c>
      <c r="Z589" s="11">
        <f t="shared" si="1059"/>
        <v>1</v>
      </c>
      <c r="AA589" s="11">
        <f t="shared" si="1060"/>
        <v>1</v>
      </c>
      <c r="AB589" s="11" t="str">
        <f t="shared" si="1061"/>
        <v>"Springbox" --Intake Structure At A Spring</v>
      </c>
      <c r="AC589" s="11">
        <f t="shared" si="1062"/>
        <v>1</v>
      </c>
      <c r="AD589" s="11">
        <f t="shared" si="1063"/>
        <v>2014</v>
      </c>
      <c r="AE589" s="11">
        <f t="shared" si="1064"/>
        <v>1</v>
      </c>
      <c r="AF589" s="11">
        <f t="shared" si="1065"/>
        <v>4.4400000000000004</v>
      </c>
      <c r="AG589" s="12">
        <f t="shared" si="1116"/>
        <v>389189.18918918911</v>
      </c>
      <c r="AH589" s="12">
        <f t="shared" si="1117"/>
        <v>1898.4838497033616</v>
      </c>
      <c r="AI589" s="11">
        <f t="shared" si="1118"/>
        <v>1</v>
      </c>
      <c r="AJ589" s="11">
        <f t="shared" si="1066"/>
        <v>1</v>
      </c>
      <c r="AK589" s="11">
        <f t="shared" si="1067"/>
        <v>1</v>
      </c>
      <c r="AL589" s="11">
        <f t="shared" si="1068"/>
        <v>2014</v>
      </c>
      <c r="AM589" s="11">
        <f t="shared" si="1069"/>
        <v>1</v>
      </c>
      <c r="AN589" s="11">
        <f t="shared" si="1070"/>
        <v>3000</v>
      </c>
      <c r="AO589" s="11">
        <f t="shared" si="1071"/>
        <v>1</v>
      </c>
      <c r="AP589" s="11">
        <f t="shared" si="1072"/>
        <v>16</v>
      </c>
      <c r="AQ589" s="11">
        <f t="shared" si="1073"/>
        <v>2014</v>
      </c>
      <c r="AR589" s="11">
        <f t="shared" si="1074"/>
        <v>1</v>
      </c>
      <c r="AS589" s="11">
        <f t="shared" si="1075"/>
        <v>1</v>
      </c>
      <c r="AT589" s="11">
        <f t="shared" si="1076"/>
        <v>8</v>
      </c>
      <c r="AU589" s="11" t="str">
        <f t="shared" si="1077"/>
        <v>Distribution Chamber</v>
      </c>
      <c r="AV589" s="11">
        <f t="shared" si="1078"/>
        <v>2014</v>
      </c>
      <c r="AW589" s="11">
        <f t="shared" si="1079"/>
        <v>2</v>
      </c>
      <c r="AX589" s="11">
        <f t="shared" si="1080"/>
        <v>1</v>
      </c>
      <c r="AY589" s="11">
        <f t="shared" si="1081"/>
        <v>3</v>
      </c>
      <c r="AZ589" s="11">
        <f t="shared" si="1082"/>
        <v>2014</v>
      </c>
      <c r="BA589" s="11">
        <f t="shared" si="1083"/>
        <v>2</v>
      </c>
      <c r="BB589" s="11">
        <f t="shared" si="1084"/>
        <v>20000</v>
      </c>
      <c r="BC589" s="11">
        <f t="shared" si="1085"/>
        <v>1</v>
      </c>
      <c r="BD589" s="11">
        <f t="shared" si="1086"/>
        <v>2</v>
      </c>
      <c r="BE589" s="11">
        <f t="shared" si="1087"/>
        <v>2014</v>
      </c>
      <c r="BF589" s="11">
        <f t="shared" si="1088"/>
        <v>2</v>
      </c>
      <c r="BG589" s="11">
        <f t="shared" si="1109"/>
        <v>1</v>
      </c>
      <c r="BH589" s="11">
        <f t="shared" si="1089"/>
        <v>2014</v>
      </c>
      <c r="BI589" s="11">
        <f t="shared" si="1090"/>
        <v>1</v>
      </c>
      <c r="BJ589" s="11">
        <f t="shared" si="1091"/>
        <v>0</v>
      </c>
      <c r="BK589" s="11" t="str">
        <f t="shared" si="1092"/>
        <v/>
      </c>
      <c r="BL589" s="11" t="str">
        <f t="shared" si="1093"/>
        <v xml:space="preserve"> </v>
      </c>
      <c r="BM589" s="11" t="str">
        <f t="shared" si="1094"/>
        <v xml:space="preserve"> </v>
      </c>
      <c r="BN589" s="11" t="str">
        <f t="shared" si="1095"/>
        <v xml:space="preserve"> </v>
      </c>
      <c r="BO589" s="11" t="str">
        <f t="shared" si="1096"/>
        <v xml:space="preserve"> </v>
      </c>
      <c r="BP589" s="11" t="str">
        <f t="shared" si="1097"/>
        <v xml:space="preserve"> </v>
      </c>
      <c r="BQ589" s="11" t="str">
        <f t="shared" si="1098"/>
        <v>0</v>
      </c>
      <c r="BR589" s="25">
        <f t="shared" si="1099"/>
        <v>0</v>
      </c>
      <c r="BS589" s="11" t="str">
        <f t="shared" si="1100"/>
        <v>Not Present</v>
      </c>
      <c r="BT589" s="11" t="str">
        <f t="shared" si="1101"/>
        <v>0</v>
      </c>
      <c r="BU589" s="12">
        <f t="shared" si="1119"/>
        <v>1</v>
      </c>
      <c r="BV589" s="12">
        <f t="shared" si="1120"/>
        <v>0</v>
      </c>
      <c r="BW589" s="12">
        <f t="shared" si="1110"/>
        <v>1</v>
      </c>
      <c r="BX589" s="12">
        <f t="shared" si="1121"/>
        <v>1</v>
      </c>
      <c r="BY589" s="11">
        <f t="shared" si="1122"/>
        <v>1</v>
      </c>
      <c r="BZ589" s="11">
        <f t="shared" si="1102"/>
        <v>1</v>
      </c>
      <c r="CA589" s="11">
        <f t="shared" si="1103"/>
        <v>28</v>
      </c>
      <c r="CB589" s="11">
        <f t="shared" si="1104"/>
        <v>2014</v>
      </c>
      <c r="CC589" s="11">
        <f t="shared" si="1105"/>
        <v>3</v>
      </c>
      <c r="CD589" s="11" t="str">
        <f t="shared" si="1106"/>
        <v>No</v>
      </c>
      <c r="CE589" s="11">
        <f t="shared" si="1123"/>
        <v>0</v>
      </c>
      <c r="CF589" s="11">
        <f t="shared" si="1124"/>
        <v>0</v>
      </c>
      <c r="CG589" s="11">
        <f t="shared" si="1125"/>
        <v>1</v>
      </c>
      <c r="CH589" s="11">
        <f t="shared" si="1126"/>
        <v>0</v>
      </c>
      <c r="CI589" s="11">
        <f t="shared" si="1107"/>
        <v>0</v>
      </c>
      <c r="CJ589" s="11">
        <f t="shared" si="1108"/>
        <v>3</v>
      </c>
    </row>
    <row r="590" spans="1:88" x14ac:dyDescent="0.3">
      <c r="A590" s="11">
        <f t="shared" si="1039"/>
        <v>2017</v>
      </c>
      <c r="B590" s="11" t="str">
        <f t="shared" si="1040"/>
        <v>08-03-2017 21:29:54 CET</v>
      </c>
      <c r="C590" s="11" t="str">
        <f t="shared" si="1041"/>
        <v>Rwanda</v>
      </c>
      <c r="D590" s="11" t="str">
        <f t="shared" si="1042"/>
        <v>Rulindo</v>
      </c>
      <c r="E590" s="11" t="str">
        <f t="shared" si="1043"/>
        <v>Shyorongi</v>
      </c>
      <c r="F590" s="11" t="str">
        <f t="shared" si="1044"/>
        <v>Bugaragara</v>
      </c>
      <c r="G590" s="11" t="str">
        <f t="shared" si="1045"/>
        <v>Gatwa</v>
      </c>
      <c r="H590" s="11" t="str">
        <f t="shared" si="1046"/>
        <v/>
      </c>
      <c r="I590" s="11" t="str">
        <f t="shared" si="1047"/>
        <v/>
      </c>
      <c r="J590" s="11" t="str">
        <f t="shared" si="1048"/>
        <v>kinywamagana pumping network</v>
      </c>
      <c r="K590" s="11">
        <f t="shared" si="1049"/>
        <v>354</v>
      </c>
      <c r="L590" s="11">
        <f t="shared" si="1111"/>
        <v>6436</v>
      </c>
      <c r="M590" s="11">
        <f t="shared" si="1112"/>
        <v>26</v>
      </c>
      <c r="N590" s="11">
        <f t="shared" si="1113"/>
        <v>247.53846153846155</v>
      </c>
      <c r="O590" s="11">
        <f t="shared" si="1050"/>
        <v>89</v>
      </c>
      <c r="P590" s="11">
        <f t="shared" si="1051"/>
        <v>265</v>
      </c>
      <c r="Q590" s="13">
        <f t="shared" si="1114"/>
        <v>0.25141242937853109</v>
      </c>
      <c r="R590" s="11">
        <f t="shared" si="1115"/>
        <v>0</v>
      </c>
      <c r="S590" s="11">
        <f t="shared" si="1052"/>
        <v>1</v>
      </c>
      <c r="T590" s="11">
        <f t="shared" si="1053"/>
        <v>1</v>
      </c>
      <c r="U590" s="11" t="str">
        <f t="shared" si="1054"/>
        <v>Piped Network With Pump</v>
      </c>
      <c r="V590" s="11">
        <f t="shared" si="1055"/>
        <v>2013</v>
      </c>
      <c r="W590" s="11" t="str">
        <f t="shared" si="1056"/>
        <v>Governement (District, Wasac) And Water For People</v>
      </c>
      <c r="X590" s="11" t="str">
        <f t="shared" si="1057"/>
        <v>Spring</v>
      </c>
      <c r="Y590" s="11">
        <f t="shared" si="1058"/>
        <v>7</v>
      </c>
      <c r="Z590" s="11">
        <f t="shared" si="1059"/>
        <v>1</v>
      </c>
      <c r="AA590" s="11">
        <f t="shared" si="1060"/>
        <v>1</v>
      </c>
      <c r="AB590" s="11" t="str">
        <f t="shared" si="1061"/>
        <v>"Springbox" --Intake Structure At A Spring</v>
      </c>
      <c r="AC590" s="11">
        <f t="shared" si="1062"/>
        <v>3</v>
      </c>
      <c r="AD590" s="11">
        <f t="shared" si="1063"/>
        <v>2013</v>
      </c>
      <c r="AE590" s="11">
        <f t="shared" si="1064"/>
        <v>1</v>
      </c>
      <c r="AF590" s="11">
        <f t="shared" si="1065"/>
        <v>10</v>
      </c>
      <c r="AG590" s="12">
        <f t="shared" si="1116"/>
        <v>172800</v>
      </c>
      <c r="AH590" s="12">
        <f t="shared" si="1117"/>
        <v>388.31460674157302</v>
      </c>
      <c r="AI590" s="11">
        <f t="shared" si="1118"/>
        <v>1</v>
      </c>
      <c r="AJ590" s="11">
        <f t="shared" si="1066"/>
        <v>1</v>
      </c>
      <c r="AK590" s="11">
        <f t="shared" si="1067"/>
        <v>1</v>
      </c>
      <c r="AL590" s="11">
        <f t="shared" si="1068"/>
        <v>2013</v>
      </c>
      <c r="AM590" s="11">
        <f t="shared" si="1069"/>
        <v>1</v>
      </c>
      <c r="AN590" s="11">
        <f t="shared" si="1070"/>
        <v>1500</v>
      </c>
      <c r="AO590" s="11">
        <f t="shared" si="1071"/>
        <v>1</v>
      </c>
      <c r="AP590" s="11">
        <f t="shared" si="1072"/>
        <v>20</v>
      </c>
      <c r="AQ590" s="11">
        <f t="shared" si="1073"/>
        <v>2013</v>
      </c>
      <c r="AR590" s="11">
        <f t="shared" si="1074"/>
        <v>1</v>
      </c>
      <c r="AS590" s="11">
        <f t="shared" si="1075"/>
        <v>1</v>
      </c>
      <c r="AT590" s="11">
        <f t="shared" si="1076"/>
        <v>25</v>
      </c>
      <c r="AU590" s="11" t="str">
        <f t="shared" si="1077"/>
        <v>Distribution Chamber|Ventouse, Washout</v>
      </c>
      <c r="AV590" s="11">
        <f t="shared" si="1078"/>
        <v>2013</v>
      </c>
      <c r="AW590" s="11">
        <f t="shared" si="1079"/>
        <v>1</v>
      </c>
      <c r="AX590" s="11">
        <f t="shared" si="1080"/>
        <v>1</v>
      </c>
      <c r="AY590" s="11">
        <f t="shared" si="1081"/>
        <v>4</v>
      </c>
      <c r="AZ590" s="11">
        <f t="shared" si="1082"/>
        <v>2013</v>
      </c>
      <c r="BA590" s="11">
        <f t="shared" si="1083"/>
        <v>1</v>
      </c>
      <c r="BB590" s="11">
        <f t="shared" si="1084"/>
        <v>11000</v>
      </c>
      <c r="BC590" s="11">
        <f t="shared" si="1085"/>
        <v>1</v>
      </c>
      <c r="BD590" s="11">
        <f t="shared" si="1086"/>
        <v>2</v>
      </c>
      <c r="BE590" s="11">
        <f t="shared" si="1087"/>
        <v>2013</v>
      </c>
      <c r="BF590" s="11">
        <f t="shared" si="1088"/>
        <v>2</v>
      </c>
      <c r="BG590" s="11">
        <f t="shared" si="1109"/>
        <v>1</v>
      </c>
      <c r="BH590" s="11">
        <f t="shared" si="1089"/>
        <v>2013</v>
      </c>
      <c r="BI590" s="11">
        <f t="shared" si="1090"/>
        <v>1</v>
      </c>
      <c r="BJ590" s="11">
        <f t="shared" si="1091"/>
        <v>0</v>
      </c>
      <c r="BK590" s="11" t="str">
        <f t="shared" si="1092"/>
        <v/>
      </c>
      <c r="BL590" s="11" t="str">
        <f t="shared" si="1093"/>
        <v xml:space="preserve"> </v>
      </c>
      <c r="BM590" s="11" t="str">
        <f t="shared" si="1094"/>
        <v xml:space="preserve"> </v>
      </c>
      <c r="BN590" s="11" t="str">
        <f t="shared" si="1095"/>
        <v xml:space="preserve"> </v>
      </c>
      <c r="BO590" s="11" t="str">
        <f t="shared" si="1096"/>
        <v xml:space="preserve"> </v>
      </c>
      <c r="BP590" s="11" t="str">
        <f t="shared" si="1097"/>
        <v xml:space="preserve"> </v>
      </c>
      <c r="BQ590" s="11" t="str">
        <f t="shared" si="1098"/>
        <v>0</v>
      </c>
      <c r="BR590" s="25">
        <f t="shared" si="1099"/>
        <v>0</v>
      </c>
      <c r="BS590" s="11" t="str">
        <f t="shared" si="1100"/>
        <v>Not Present</v>
      </c>
      <c r="BT590" s="11" t="str">
        <f t="shared" si="1101"/>
        <v>0</v>
      </c>
      <c r="BU590" s="12">
        <f t="shared" si="1119"/>
        <v>1</v>
      </c>
      <c r="BV590" s="12">
        <f t="shared" si="1120"/>
        <v>0</v>
      </c>
      <c r="BW590" s="12">
        <f t="shared" si="1110"/>
        <v>1</v>
      </c>
      <c r="BX590" s="12">
        <f t="shared" si="1121"/>
        <v>1</v>
      </c>
      <c r="BY590" s="11">
        <f t="shared" si="1122"/>
        <v>1</v>
      </c>
      <c r="BZ590" s="11">
        <f t="shared" si="1102"/>
        <v>1</v>
      </c>
      <c r="CA590" s="11">
        <f t="shared" si="1103"/>
        <v>1</v>
      </c>
      <c r="CB590" s="11">
        <f t="shared" si="1104"/>
        <v>2013</v>
      </c>
      <c r="CC590" s="11">
        <f t="shared" si="1105"/>
        <v>1</v>
      </c>
      <c r="CD590" s="11" t="str">
        <f t="shared" si="1106"/>
        <v>No</v>
      </c>
      <c r="CE590" s="11">
        <f t="shared" si="1123"/>
        <v>0</v>
      </c>
      <c r="CF590" s="11">
        <f t="shared" si="1124"/>
        <v>0</v>
      </c>
      <c r="CG590" s="11">
        <f t="shared" si="1125"/>
        <v>1</v>
      </c>
      <c r="CH590" s="11">
        <f t="shared" si="1126"/>
        <v>0</v>
      </c>
      <c r="CI590" s="11">
        <f t="shared" si="1107"/>
        <v>1</v>
      </c>
      <c r="CJ590" s="11">
        <f t="shared" si="1108"/>
        <v>2</v>
      </c>
    </row>
    <row r="591" spans="1:88" x14ac:dyDescent="0.3">
      <c r="A591" s="11">
        <f t="shared" si="1039"/>
        <v>2017</v>
      </c>
      <c r="B591" s="11" t="str">
        <f t="shared" si="1040"/>
        <v>09-03-2017 19:20:00 CET</v>
      </c>
      <c r="C591" s="11" t="str">
        <f t="shared" si="1041"/>
        <v>Rwanda</v>
      </c>
      <c r="D591" s="11" t="str">
        <f t="shared" si="1042"/>
        <v>Rulindo</v>
      </c>
      <c r="E591" s="11" t="str">
        <f t="shared" si="1043"/>
        <v>Shyorongi</v>
      </c>
      <c r="F591" s="11" t="str">
        <f t="shared" si="1044"/>
        <v>Rubona</v>
      </c>
      <c r="G591" s="11" t="str">
        <f t="shared" si="1045"/>
        <v>Nyabitare</v>
      </c>
      <c r="H591" s="11" t="str">
        <f t="shared" si="1046"/>
        <v/>
      </c>
      <c r="I591" s="11" t="str">
        <f t="shared" si="1047"/>
        <v/>
      </c>
      <c r="J591" s="11" t="str">
        <f t="shared" si="1048"/>
        <v>Gisaro-Nyundo network</v>
      </c>
      <c r="K591" s="11">
        <f t="shared" si="1049"/>
        <v>130</v>
      </c>
      <c r="L591" s="11">
        <f t="shared" si="1111"/>
        <v>0</v>
      </c>
      <c r="M591" s="11">
        <f t="shared" si="1112"/>
        <v>1</v>
      </c>
      <c r="N591" s="11">
        <f t="shared" si="1113"/>
        <v>0</v>
      </c>
      <c r="O591" s="11">
        <f t="shared" si="1050"/>
        <v>50</v>
      </c>
      <c r="P591" s="11">
        <f t="shared" si="1051"/>
        <v>80</v>
      </c>
      <c r="Q591" s="13">
        <f t="shared" si="1114"/>
        <v>0.38461538461538464</v>
      </c>
      <c r="R591" s="11">
        <f t="shared" si="1115"/>
        <v>0</v>
      </c>
      <c r="S591" s="11">
        <f t="shared" si="1052"/>
        <v>1</v>
      </c>
      <c r="T591" s="11">
        <f t="shared" si="1053"/>
        <v>1</v>
      </c>
      <c r="U591" s="11" t="str">
        <f t="shared" si="1054"/>
        <v>Piped Network -- Gravity Only</v>
      </c>
      <c r="V591" s="11">
        <f t="shared" si="1055"/>
        <v>2013</v>
      </c>
      <c r="W591" s="11" t="str">
        <f t="shared" si="1056"/>
        <v>Governement (District, Wasac) And Water For People</v>
      </c>
      <c r="X591" s="11" t="str">
        <f t="shared" si="1057"/>
        <v>Spring</v>
      </c>
      <c r="Y591" s="11">
        <f t="shared" si="1058"/>
        <v>1</v>
      </c>
      <c r="Z591" s="11">
        <f t="shared" si="1059"/>
        <v>1</v>
      </c>
      <c r="AA591" s="11">
        <f t="shared" si="1060"/>
        <v>1</v>
      </c>
      <c r="AB591" s="11" t="str">
        <f t="shared" si="1061"/>
        <v>"Springbox" --Intake Structure At A Spring</v>
      </c>
      <c r="AC591" s="11">
        <f t="shared" si="1062"/>
        <v>1</v>
      </c>
      <c r="AD591" s="11">
        <f t="shared" si="1063"/>
        <v>2013</v>
      </c>
      <c r="AE591" s="11">
        <f t="shared" si="1064"/>
        <v>1</v>
      </c>
      <c r="AF591" s="11">
        <f t="shared" si="1065"/>
        <v>13</v>
      </c>
      <c r="AG591" s="12">
        <f t="shared" si="1116"/>
        <v>132923.07692307694</v>
      </c>
      <c r="AH591" s="12">
        <f t="shared" si="1117"/>
        <v>531.69230769230774</v>
      </c>
      <c r="AI591" s="11">
        <f t="shared" si="1118"/>
        <v>1</v>
      </c>
      <c r="AJ591" s="11">
        <f t="shared" si="1066"/>
        <v>1</v>
      </c>
      <c r="AK591" s="11">
        <f t="shared" si="1067"/>
        <v>1</v>
      </c>
      <c r="AL591" s="11">
        <f t="shared" si="1068"/>
        <v>2013</v>
      </c>
      <c r="AM591" s="11">
        <f t="shared" si="1069"/>
        <v>1</v>
      </c>
      <c r="AN591" s="11">
        <f t="shared" si="1070"/>
        <v>38</v>
      </c>
      <c r="AO591" s="11">
        <f t="shared" si="1071"/>
        <v>1</v>
      </c>
      <c r="AP591" s="11">
        <f t="shared" si="1072"/>
        <v>6</v>
      </c>
      <c r="AQ591" s="11">
        <f t="shared" si="1073"/>
        <v>2013</v>
      </c>
      <c r="AR591" s="11">
        <f t="shared" si="1074"/>
        <v>2</v>
      </c>
      <c r="AS591" s="11">
        <f t="shared" si="1075"/>
        <v>1</v>
      </c>
      <c r="AT591" s="11">
        <f t="shared" si="1076"/>
        <v>10</v>
      </c>
      <c r="AU591" s="11" t="str">
        <f t="shared" si="1077"/>
        <v>Pressure Break Tank|Distribution Chamber|Ventouse, Washout</v>
      </c>
      <c r="AV591" s="11">
        <f t="shared" si="1078"/>
        <v>2013</v>
      </c>
      <c r="AW591" s="11">
        <f t="shared" si="1079"/>
        <v>1</v>
      </c>
      <c r="AX591" s="11">
        <f t="shared" si="1080"/>
        <v>1</v>
      </c>
      <c r="AY591" s="11">
        <f t="shared" si="1081"/>
        <v>2</v>
      </c>
      <c r="AZ591" s="11">
        <f t="shared" si="1082"/>
        <v>2013</v>
      </c>
      <c r="BA591" s="11">
        <f t="shared" si="1083"/>
        <v>1</v>
      </c>
      <c r="BB591" s="11">
        <f t="shared" si="1084"/>
        <v>7000</v>
      </c>
      <c r="BC591" s="11">
        <f t="shared" si="1085"/>
        <v>0</v>
      </c>
      <c r="BD591" s="11" t="str">
        <f t="shared" si="1086"/>
        <v xml:space="preserve"> </v>
      </c>
      <c r="BE591" s="11" t="str">
        <f t="shared" si="1087"/>
        <v xml:space="preserve"> </v>
      </c>
      <c r="BF591" s="11" t="str">
        <f t="shared" si="1088"/>
        <v xml:space="preserve"> </v>
      </c>
      <c r="BG591" s="11" t="str">
        <f t="shared" si="1109"/>
        <v xml:space="preserve"> </v>
      </c>
      <c r="BH591" s="11" t="str">
        <f t="shared" si="1089"/>
        <v xml:space="preserve"> </v>
      </c>
      <c r="BI591" s="11" t="str">
        <f t="shared" si="1090"/>
        <v xml:space="preserve"> </v>
      </c>
      <c r="BJ591" s="11">
        <f t="shared" si="1091"/>
        <v>0</v>
      </c>
      <c r="BK591" s="11" t="str">
        <f t="shared" si="1092"/>
        <v/>
      </c>
      <c r="BL591" s="11" t="str">
        <f t="shared" si="1093"/>
        <v xml:space="preserve"> </v>
      </c>
      <c r="BM591" s="11" t="str">
        <f t="shared" si="1094"/>
        <v xml:space="preserve"> </v>
      </c>
      <c r="BN591" s="11" t="str">
        <f t="shared" si="1095"/>
        <v xml:space="preserve"> </v>
      </c>
      <c r="BO591" s="11" t="str">
        <f t="shared" si="1096"/>
        <v xml:space="preserve"> </v>
      </c>
      <c r="BP591" s="11" t="str">
        <f t="shared" si="1097"/>
        <v xml:space="preserve"> </v>
      </c>
      <c r="BQ591" s="11" t="str">
        <f t="shared" si="1098"/>
        <v>0</v>
      </c>
      <c r="BR591" s="25">
        <f t="shared" si="1099"/>
        <v>0</v>
      </c>
      <c r="BS591" s="11" t="str">
        <f t="shared" si="1100"/>
        <v>Not Present</v>
      </c>
      <c r="BT591" s="11" t="str">
        <f t="shared" si="1101"/>
        <v>0</v>
      </c>
      <c r="BU591" s="12">
        <f t="shared" si="1119"/>
        <v>1</v>
      </c>
      <c r="BV591" s="12">
        <f t="shared" si="1120"/>
        <v>0</v>
      </c>
      <c r="BW591" s="12">
        <f t="shared" si="1110"/>
        <v>1</v>
      </c>
      <c r="BX591" s="12">
        <f t="shared" si="1121"/>
        <v>1</v>
      </c>
      <c r="BY591" s="11">
        <f t="shared" si="1122"/>
        <v>1</v>
      </c>
      <c r="BZ591" s="11">
        <f t="shared" si="1102"/>
        <v>1</v>
      </c>
      <c r="CA591" s="11">
        <f t="shared" si="1103"/>
        <v>1</v>
      </c>
      <c r="CB591" s="11">
        <f t="shared" si="1104"/>
        <v>2013</v>
      </c>
      <c r="CC591" s="11">
        <f t="shared" si="1105"/>
        <v>1</v>
      </c>
      <c r="CD591" s="11" t="str">
        <f t="shared" si="1106"/>
        <v>No</v>
      </c>
      <c r="CE591" s="11">
        <f t="shared" si="1123"/>
        <v>0</v>
      </c>
      <c r="CF591" s="11">
        <f t="shared" si="1124"/>
        <v>0</v>
      </c>
      <c r="CG591" s="11">
        <f t="shared" si="1125"/>
        <v>1</v>
      </c>
      <c r="CH591" s="11">
        <f t="shared" si="1126"/>
        <v>0</v>
      </c>
      <c r="CI591" s="11">
        <f t="shared" si="1107"/>
        <v>1</v>
      </c>
      <c r="CJ591" s="11">
        <f t="shared" si="1108"/>
        <v>1</v>
      </c>
    </row>
    <row r="592" spans="1:88" x14ac:dyDescent="0.3">
      <c r="A592" s="11">
        <f t="shared" si="1039"/>
        <v>2017</v>
      </c>
      <c r="B592" s="11" t="str">
        <f t="shared" si="1040"/>
        <v>07-03-2017 10:39:41 CET</v>
      </c>
      <c r="C592" s="11" t="str">
        <f t="shared" si="1041"/>
        <v>Rwanda</v>
      </c>
      <c r="D592" s="11" t="str">
        <f t="shared" si="1042"/>
        <v>Rulindo</v>
      </c>
      <c r="E592" s="11" t="str">
        <f t="shared" si="1043"/>
        <v>Cyungo</v>
      </c>
      <c r="F592" s="11" t="str">
        <f t="shared" si="1044"/>
        <v>Marembo</v>
      </c>
      <c r="G592" s="11" t="str">
        <f t="shared" si="1045"/>
        <v>Gahinga</v>
      </c>
      <c r="H592" s="11" t="str">
        <f t="shared" si="1046"/>
        <v/>
      </c>
      <c r="I592" s="11" t="str">
        <f t="shared" si="1047"/>
        <v/>
      </c>
      <c r="J592" s="11" t="str">
        <f t="shared" si="1048"/>
        <v>Mugomero Marembo</v>
      </c>
      <c r="K592" s="11">
        <f t="shared" si="1049"/>
        <v>652</v>
      </c>
      <c r="L592" s="11">
        <f t="shared" si="1111"/>
        <v>3456</v>
      </c>
      <c r="M592" s="11">
        <f t="shared" si="1112"/>
        <v>5</v>
      </c>
      <c r="N592" s="11">
        <f t="shared" si="1113"/>
        <v>691.2</v>
      </c>
      <c r="O592" s="11">
        <f t="shared" si="1050"/>
        <v>602</v>
      </c>
      <c r="P592" s="11">
        <f t="shared" si="1051"/>
        <v>50</v>
      </c>
      <c r="Q592" s="13">
        <f t="shared" si="1114"/>
        <v>0.92331288343558282</v>
      </c>
      <c r="R592" s="11">
        <f t="shared" si="1115"/>
        <v>0</v>
      </c>
      <c r="S592" s="11">
        <f t="shared" si="1052"/>
        <v>0</v>
      </c>
      <c r="T592" s="11">
        <f t="shared" si="1053"/>
        <v>1</v>
      </c>
      <c r="U592" s="11" t="str">
        <f t="shared" si="1054"/>
        <v>Piped Network -- Gravity Only</v>
      </c>
      <c r="V592" s="11">
        <f t="shared" si="1055"/>
        <v>2015</v>
      </c>
      <c r="W592" s="11" t="str">
        <f t="shared" si="1056"/>
        <v>Governement (District, Wasac) And Water For People</v>
      </c>
      <c r="X592" s="11" t="str">
        <f t="shared" si="1057"/>
        <v>Spring</v>
      </c>
      <c r="Y592" s="11">
        <f t="shared" si="1058"/>
        <v>1</v>
      </c>
      <c r="Z592" s="11">
        <f t="shared" si="1059"/>
        <v>1</v>
      </c>
      <c r="AA592" s="11">
        <f t="shared" si="1060"/>
        <v>1</v>
      </c>
      <c r="AB592" s="11" t="str">
        <f t="shared" si="1061"/>
        <v>"Springbox" --Intake Structure At A Spring</v>
      </c>
      <c r="AC592" s="11">
        <f t="shared" si="1062"/>
        <v>1</v>
      </c>
      <c r="AD592" s="11">
        <f t="shared" si="1063"/>
        <v>2015</v>
      </c>
      <c r="AE592" s="11">
        <f t="shared" si="1064"/>
        <v>1</v>
      </c>
      <c r="AF592" s="11">
        <f t="shared" si="1065"/>
        <v>120</v>
      </c>
      <c r="AG592" s="12">
        <f t="shared" si="1116"/>
        <v>14400</v>
      </c>
      <c r="AH592" s="12">
        <f t="shared" si="1117"/>
        <v>4.7840531561461797</v>
      </c>
      <c r="AI592" s="11">
        <f t="shared" si="1118"/>
        <v>0</v>
      </c>
      <c r="AJ592" s="11">
        <f t="shared" si="1066"/>
        <v>1</v>
      </c>
      <c r="AK592" s="11">
        <f t="shared" si="1067"/>
        <v>2</v>
      </c>
      <c r="AL592" s="11">
        <f t="shared" si="1068"/>
        <v>2015</v>
      </c>
      <c r="AM592" s="11">
        <f t="shared" si="1069"/>
        <v>1</v>
      </c>
      <c r="AN592" s="11">
        <f t="shared" si="1070"/>
        <v>10000</v>
      </c>
      <c r="AO592" s="11">
        <f t="shared" si="1071"/>
        <v>1</v>
      </c>
      <c r="AP592" s="11">
        <f t="shared" si="1072"/>
        <v>10</v>
      </c>
      <c r="AQ592" s="11">
        <f t="shared" si="1073"/>
        <v>2015</v>
      </c>
      <c r="AR592" s="11">
        <f t="shared" si="1074"/>
        <v>1</v>
      </c>
      <c r="AS592" s="11">
        <f t="shared" si="1075"/>
        <v>1</v>
      </c>
      <c r="AT592" s="11">
        <f t="shared" si="1076"/>
        <v>3</v>
      </c>
      <c r="AU592" s="11" t="str">
        <f t="shared" si="1077"/>
        <v>Distribution Chamber</v>
      </c>
      <c r="AV592" s="11">
        <f t="shared" si="1078"/>
        <v>2015</v>
      </c>
      <c r="AW592" s="11">
        <f t="shared" si="1079"/>
        <v>1</v>
      </c>
      <c r="AX592" s="11">
        <f t="shared" si="1080"/>
        <v>1</v>
      </c>
      <c r="AY592" s="11">
        <f t="shared" si="1081"/>
        <v>2</v>
      </c>
      <c r="AZ592" s="11">
        <f t="shared" si="1082"/>
        <v>2015</v>
      </c>
      <c r="BA592" s="11">
        <f t="shared" si="1083"/>
        <v>1</v>
      </c>
      <c r="BB592" s="11">
        <f t="shared" si="1084"/>
        <v>10000</v>
      </c>
      <c r="BC592" s="11">
        <f t="shared" si="1085"/>
        <v>0</v>
      </c>
      <c r="BD592" s="11" t="str">
        <f t="shared" si="1086"/>
        <v xml:space="preserve"> </v>
      </c>
      <c r="BE592" s="11" t="str">
        <f t="shared" si="1087"/>
        <v xml:space="preserve"> </v>
      </c>
      <c r="BF592" s="11" t="str">
        <f t="shared" si="1088"/>
        <v xml:space="preserve"> </v>
      </c>
      <c r="BG592" s="11" t="str">
        <f t="shared" si="1109"/>
        <v xml:space="preserve"> </v>
      </c>
      <c r="BH592" s="11" t="str">
        <f t="shared" si="1089"/>
        <v xml:space="preserve"> </v>
      </c>
      <c r="BI592" s="11" t="str">
        <f t="shared" si="1090"/>
        <v xml:space="preserve"> </v>
      </c>
      <c r="BJ592" s="11">
        <f t="shared" si="1091"/>
        <v>0</v>
      </c>
      <c r="BK592" s="11" t="str">
        <f t="shared" si="1092"/>
        <v/>
      </c>
      <c r="BL592" s="11" t="str">
        <f t="shared" si="1093"/>
        <v xml:space="preserve"> </v>
      </c>
      <c r="BM592" s="11" t="str">
        <f t="shared" si="1094"/>
        <v xml:space="preserve"> </v>
      </c>
      <c r="BN592" s="11" t="str">
        <f t="shared" si="1095"/>
        <v xml:space="preserve"> </v>
      </c>
      <c r="BO592" s="11" t="str">
        <f t="shared" si="1096"/>
        <v xml:space="preserve"> </v>
      </c>
      <c r="BP592" s="11" t="str">
        <f t="shared" si="1097"/>
        <v xml:space="preserve"> </v>
      </c>
      <c r="BQ592" s="11" t="str">
        <f t="shared" si="1098"/>
        <v>0</v>
      </c>
      <c r="BR592" s="25">
        <f t="shared" si="1099"/>
        <v>0</v>
      </c>
      <c r="BS592" s="11" t="str">
        <f t="shared" si="1100"/>
        <v>Not Present</v>
      </c>
      <c r="BT592" s="11" t="str">
        <f t="shared" si="1101"/>
        <v>0</v>
      </c>
      <c r="BU592" s="12">
        <f t="shared" si="1119"/>
        <v>1</v>
      </c>
      <c r="BV592" s="12">
        <f t="shared" si="1120"/>
        <v>0</v>
      </c>
      <c r="BW592" s="12">
        <f t="shared" si="1110"/>
        <v>1</v>
      </c>
      <c r="BX592" s="12">
        <f t="shared" si="1121"/>
        <v>1</v>
      </c>
      <c r="BY592" s="11">
        <f t="shared" si="1122"/>
        <v>1</v>
      </c>
      <c r="BZ592" s="11">
        <f t="shared" si="1102"/>
        <v>1</v>
      </c>
      <c r="CA592" s="11">
        <f t="shared" si="1103"/>
        <v>8</v>
      </c>
      <c r="CB592" s="11">
        <f t="shared" si="1104"/>
        <v>2015</v>
      </c>
      <c r="CC592" s="11">
        <f t="shared" si="1105"/>
        <v>1</v>
      </c>
      <c r="CD592" s="11" t="str">
        <f t="shared" si="1106"/>
        <v>No</v>
      </c>
      <c r="CE592" s="11">
        <f t="shared" si="1123"/>
        <v>0</v>
      </c>
      <c r="CF592" s="11">
        <f t="shared" si="1124"/>
        <v>0</v>
      </c>
      <c r="CG592" s="11">
        <f t="shared" si="1125"/>
        <v>1</v>
      </c>
      <c r="CH592" s="11">
        <f t="shared" si="1126"/>
        <v>0</v>
      </c>
      <c r="CI592" s="11">
        <f t="shared" si="1107"/>
        <v>1</v>
      </c>
      <c r="CJ592" s="11">
        <f t="shared" si="1108"/>
        <v>1</v>
      </c>
    </row>
    <row r="593" spans="1:88" x14ac:dyDescent="0.3">
      <c r="A593" s="11">
        <f t="shared" si="1039"/>
        <v>2017</v>
      </c>
      <c r="B593" s="11" t="str">
        <f t="shared" si="1040"/>
        <v>21-03-2017 17:53:30 CET</v>
      </c>
      <c r="C593" s="11" t="str">
        <f t="shared" si="1041"/>
        <v>Rwanda</v>
      </c>
      <c r="D593" s="11" t="str">
        <f t="shared" si="1042"/>
        <v>Rulindo</v>
      </c>
      <c r="E593" s="11" t="str">
        <f t="shared" si="1043"/>
        <v>Kinihira</v>
      </c>
      <c r="F593" s="11" t="str">
        <f t="shared" si="1044"/>
        <v>Karegamazi</v>
      </c>
      <c r="G593" s="11" t="str">
        <f t="shared" si="1045"/>
        <v>Ntunguru</v>
      </c>
      <c r="H593" s="11" t="str">
        <f t="shared" si="1046"/>
        <v/>
      </c>
      <c r="I593" s="11" t="str">
        <f t="shared" si="1047"/>
        <v/>
      </c>
      <c r="J593" s="11" t="str">
        <f t="shared" si="1048"/>
        <v>Miyove- Kinihira</v>
      </c>
      <c r="K593" s="11">
        <f t="shared" si="1049"/>
        <v>168</v>
      </c>
      <c r="L593" s="11">
        <f t="shared" si="1111"/>
        <v>10452</v>
      </c>
      <c r="M593" s="11">
        <f t="shared" si="1112"/>
        <v>4</v>
      </c>
      <c r="N593" s="11">
        <f t="shared" si="1113"/>
        <v>2613</v>
      </c>
      <c r="O593" s="11">
        <f t="shared" si="1050"/>
        <v>60</v>
      </c>
      <c r="P593" s="11">
        <f t="shared" si="1051"/>
        <v>108</v>
      </c>
      <c r="Q593" s="13">
        <f t="shared" si="1114"/>
        <v>0.35714285714285715</v>
      </c>
      <c r="R593" s="11">
        <f t="shared" si="1115"/>
        <v>0</v>
      </c>
      <c r="S593" s="11">
        <f t="shared" si="1052"/>
        <v>0</v>
      </c>
      <c r="T593" s="11">
        <f t="shared" si="1053"/>
        <v>1</v>
      </c>
      <c r="U593" s="11" t="str">
        <f t="shared" si="1054"/>
        <v>Piped Network -- Gravity Only</v>
      </c>
      <c r="V593" s="11">
        <f t="shared" si="1055"/>
        <v>2001</v>
      </c>
      <c r="W593" s="11" t="str">
        <f t="shared" si="1056"/>
        <v>Gkww</v>
      </c>
      <c r="X593" s="11" t="str">
        <f t="shared" si="1057"/>
        <v>Spring</v>
      </c>
      <c r="Y593" s="11">
        <f t="shared" si="1058"/>
        <v>6</v>
      </c>
      <c r="Z593" s="11">
        <f t="shared" si="1059"/>
        <v>1</v>
      </c>
      <c r="AA593" s="11">
        <f t="shared" si="1060"/>
        <v>1</v>
      </c>
      <c r="AB593" s="11" t="str">
        <f t="shared" si="1061"/>
        <v>"Springbox" --Intake Structure At A Spring</v>
      </c>
      <c r="AC593" s="11">
        <f t="shared" si="1062"/>
        <v>3</v>
      </c>
      <c r="AD593" s="11">
        <f t="shared" si="1063"/>
        <v>1989</v>
      </c>
      <c r="AE593" s="11">
        <f t="shared" si="1064"/>
        <v>2</v>
      </c>
      <c r="AF593" s="11">
        <f t="shared" si="1065"/>
        <v>5</v>
      </c>
      <c r="AG593" s="12">
        <f t="shared" si="1116"/>
        <v>345600</v>
      </c>
      <c r="AH593" s="12">
        <f t="shared" si="1117"/>
        <v>1152</v>
      </c>
      <c r="AI593" s="11">
        <f t="shared" si="1118"/>
        <v>1</v>
      </c>
      <c r="AJ593" s="11">
        <f t="shared" si="1066"/>
        <v>1</v>
      </c>
      <c r="AK593" s="11">
        <f t="shared" si="1067"/>
        <v>1</v>
      </c>
      <c r="AL593" s="11">
        <f t="shared" si="1068"/>
        <v>1989</v>
      </c>
      <c r="AM593" s="11">
        <f t="shared" si="1069"/>
        <v>2</v>
      </c>
      <c r="AN593" s="11">
        <f t="shared" si="1070"/>
        <v>8000</v>
      </c>
      <c r="AO593" s="11">
        <f t="shared" si="1071"/>
        <v>1</v>
      </c>
      <c r="AP593" s="11">
        <f t="shared" si="1072"/>
        <v>4</v>
      </c>
      <c r="AQ593" s="11">
        <f t="shared" si="1073"/>
        <v>1989</v>
      </c>
      <c r="AR593" s="11">
        <f t="shared" si="1074"/>
        <v>1</v>
      </c>
      <c r="AS593" s="11">
        <f t="shared" si="1075"/>
        <v>1</v>
      </c>
      <c r="AT593" s="11">
        <f t="shared" si="1076"/>
        <v>18</v>
      </c>
      <c r="AU593" s="11" t="str">
        <f t="shared" si="1077"/>
        <v>Distribution Chamber|Ventouse, Washout</v>
      </c>
      <c r="AV593" s="11">
        <f t="shared" si="1078"/>
        <v>1989</v>
      </c>
      <c r="AW593" s="11">
        <f t="shared" si="1079"/>
        <v>2</v>
      </c>
      <c r="AX593" s="11">
        <f t="shared" si="1080"/>
        <v>1</v>
      </c>
      <c r="AY593" s="11">
        <f t="shared" si="1081"/>
        <v>2</v>
      </c>
      <c r="AZ593" s="11">
        <f t="shared" si="1082"/>
        <v>1989</v>
      </c>
      <c r="BA593" s="11">
        <f t="shared" si="1083"/>
        <v>2</v>
      </c>
      <c r="BB593" s="11">
        <f t="shared" si="1084"/>
        <v>15000</v>
      </c>
      <c r="BC593" s="11">
        <f t="shared" si="1085"/>
        <v>0</v>
      </c>
      <c r="BD593" s="11" t="str">
        <f t="shared" si="1086"/>
        <v xml:space="preserve"> </v>
      </c>
      <c r="BE593" s="11" t="str">
        <f t="shared" si="1087"/>
        <v xml:space="preserve"> </v>
      </c>
      <c r="BF593" s="11" t="str">
        <f t="shared" si="1088"/>
        <v xml:space="preserve"> </v>
      </c>
      <c r="BG593" s="11" t="str">
        <f t="shared" si="1109"/>
        <v xml:space="preserve"> </v>
      </c>
      <c r="BH593" s="11" t="str">
        <f t="shared" si="1089"/>
        <v xml:space="preserve"> </v>
      </c>
      <c r="BI593" s="11" t="str">
        <f t="shared" si="1090"/>
        <v xml:space="preserve"> </v>
      </c>
      <c r="BJ593" s="11">
        <f t="shared" si="1091"/>
        <v>0</v>
      </c>
      <c r="BK593" s="11" t="str">
        <f t="shared" si="1092"/>
        <v/>
      </c>
      <c r="BL593" s="11" t="str">
        <f t="shared" si="1093"/>
        <v xml:space="preserve"> </v>
      </c>
      <c r="BM593" s="11" t="str">
        <f t="shared" si="1094"/>
        <v xml:space="preserve"> </v>
      </c>
      <c r="BN593" s="11" t="str">
        <f t="shared" si="1095"/>
        <v xml:space="preserve"> </v>
      </c>
      <c r="BO593" s="11" t="str">
        <f t="shared" si="1096"/>
        <v xml:space="preserve"> </v>
      </c>
      <c r="BP593" s="11" t="str">
        <f t="shared" si="1097"/>
        <v xml:space="preserve"> </v>
      </c>
      <c r="BQ593" s="11" t="str">
        <f t="shared" si="1098"/>
        <v>0</v>
      </c>
      <c r="BR593" s="25">
        <f t="shared" si="1099"/>
        <v>0</v>
      </c>
      <c r="BS593" s="11" t="str">
        <f t="shared" si="1100"/>
        <v>Not Present</v>
      </c>
      <c r="BT593" s="11" t="str">
        <f t="shared" si="1101"/>
        <v>0</v>
      </c>
      <c r="BU593" s="12">
        <f t="shared" si="1119"/>
        <v>1</v>
      </c>
      <c r="BV593" s="12">
        <f t="shared" si="1120"/>
        <v>0</v>
      </c>
      <c r="BW593" s="12">
        <f t="shared" si="1110"/>
        <v>1</v>
      </c>
      <c r="BX593" s="12">
        <f t="shared" si="1121"/>
        <v>1</v>
      </c>
      <c r="BY593" s="11">
        <f t="shared" si="1122"/>
        <v>1</v>
      </c>
      <c r="BZ593" s="11">
        <f t="shared" si="1102"/>
        <v>1</v>
      </c>
      <c r="CA593" s="11">
        <f t="shared" si="1103"/>
        <v>1</v>
      </c>
      <c r="CB593" s="11">
        <f t="shared" si="1104"/>
        <v>2001</v>
      </c>
      <c r="CC593" s="11">
        <f t="shared" si="1105"/>
        <v>3</v>
      </c>
      <c r="CD593" s="11" t="str">
        <f t="shared" si="1106"/>
        <v>No</v>
      </c>
      <c r="CE593" s="11">
        <f t="shared" si="1123"/>
        <v>0</v>
      </c>
      <c r="CF593" s="11">
        <f t="shared" si="1124"/>
        <v>0</v>
      </c>
      <c r="CG593" s="11">
        <f t="shared" si="1125"/>
        <v>1</v>
      </c>
      <c r="CH593" s="11">
        <f t="shared" si="1126"/>
        <v>0</v>
      </c>
      <c r="CI593" s="11">
        <f t="shared" si="1107"/>
        <v>1</v>
      </c>
      <c r="CJ593" s="11">
        <f t="shared" si="1108"/>
        <v>2</v>
      </c>
    </row>
    <row r="594" spans="1:88" x14ac:dyDescent="0.3">
      <c r="A594" s="11">
        <f t="shared" si="1039"/>
        <v>2017</v>
      </c>
      <c r="B594" s="11" t="str">
        <f t="shared" si="1040"/>
        <v>15-03-2017 08:07:33 CET</v>
      </c>
      <c r="C594" s="11" t="str">
        <f t="shared" si="1041"/>
        <v>Rwanda</v>
      </c>
      <c r="D594" s="11" t="str">
        <f t="shared" si="1042"/>
        <v>Rulindo</v>
      </c>
      <c r="E594" s="11" t="str">
        <f t="shared" si="1043"/>
        <v>Base</v>
      </c>
      <c r="F594" s="11" t="str">
        <f t="shared" si="1044"/>
        <v>Cyohoha</v>
      </c>
      <c r="G594" s="11" t="str">
        <f t="shared" si="1045"/>
        <v>Mushongi</v>
      </c>
      <c r="H594" s="11" t="str">
        <f t="shared" si="1046"/>
        <v/>
      </c>
      <c r="I594" s="11" t="str">
        <f t="shared" si="1047"/>
        <v/>
      </c>
      <c r="J594" s="11" t="str">
        <f t="shared" si="1048"/>
        <v>Gihanga</v>
      </c>
      <c r="K594" s="11">
        <f t="shared" si="1049"/>
        <v>214</v>
      </c>
      <c r="L594" s="11">
        <f t="shared" si="1111"/>
        <v>2456</v>
      </c>
      <c r="M594" s="11">
        <f t="shared" si="1112"/>
        <v>10</v>
      </c>
      <c r="N594" s="11">
        <f t="shared" si="1113"/>
        <v>245.6</v>
      </c>
      <c r="O594" s="11">
        <f t="shared" si="1050"/>
        <v>200</v>
      </c>
      <c r="P594" s="11">
        <f t="shared" si="1051"/>
        <v>14</v>
      </c>
      <c r="Q594" s="13">
        <f t="shared" si="1114"/>
        <v>0.93457943925233644</v>
      </c>
      <c r="R594" s="11">
        <f t="shared" si="1115"/>
        <v>0</v>
      </c>
      <c r="S594" s="11">
        <f t="shared" si="1052"/>
        <v>1</v>
      </c>
      <c r="T594" s="11">
        <f t="shared" si="1053"/>
        <v>1</v>
      </c>
      <c r="U594" s="11" t="str">
        <f t="shared" si="1054"/>
        <v>Piped Network -- Gravity Only</v>
      </c>
      <c r="V594" s="11">
        <f t="shared" si="1055"/>
        <v>2017</v>
      </c>
      <c r="W594" s="11" t="str">
        <f t="shared" si="1056"/>
        <v>Governement (District, Wasac) And Water For People</v>
      </c>
      <c r="X594" s="11" t="str">
        <f t="shared" si="1057"/>
        <v>Spring</v>
      </c>
      <c r="Y594" s="11">
        <f t="shared" si="1058"/>
        <v>1</v>
      </c>
      <c r="Z594" s="11">
        <f t="shared" si="1059"/>
        <v>1</v>
      </c>
      <c r="AA594" s="11">
        <f t="shared" si="1060"/>
        <v>1</v>
      </c>
      <c r="AB594" s="11" t="str">
        <f t="shared" si="1061"/>
        <v>"Springbox" --Intake Structure At A Spring</v>
      </c>
      <c r="AC594" s="11">
        <f t="shared" si="1062"/>
        <v>1</v>
      </c>
      <c r="AD594" s="11">
        <f t="shared" si="1063"/>
        <v>2016</v>
      </c>
      <c r="AE594" s="11">
        <f t="shared" si="1064"/>
        <v>1</v>
      </c>
      <c r="AF594" s="11">
        <f t="shared" si="1065"/>
        <v>15</v>
      </c>
      <c r="AG594" s="12">
        <f t="shared" si="1116"/>
        <v>115200</v>
      </c>
      <c r="AH594" s="12">
        <f t="shared" si="1117"/>
        <v>115.2</v>
      </c>
      <c r="AI594" s="11">
        <f t="shared" si="1118"/>
        <v>1</v>
      </c>
      <c r="AJ594" s="11">
        <f t="shared" si="1066"/>
        <v>1</v>
      </c>
      <c r="AK594" s="11">
        <f t="shared" si="1067"/>
        <v>2</v>
      </c>
      <c r="AL594" s="11">
        <f t="shared" si="1068"/>
        <v>2016</v>
      </c>
      <c r="AM594" s="11">
        <f t="shared" si="1069"/>
        <v>2</v>
      </c>
      <c r="AN594" s="11">
        <f t="shared" si="1070"/>
        <v>7200</v>
      </c>
      <c r="AO594" s="11">
        <f t="shared" si="1071"/>
        <v>1</v>
      </c>
      <c r="AP594" s="11">
        <f t="shared" si="1072"/>
        <v>6</v>
      </c>
      <c r="AQ594" s="11">
        <f t="shared" si="1073"/>
        <v>2016</v>
      </c>
      <c r="AR594" s="11">
        <f t="shared" si="1074"/>
        <v>1</v>
      </c>
      <c r="AS594" s="11">
        <f t="shared" si="1075"/>
        <v>0</v>
      </c>
      <c r="AT594" s="11" t="str">
        <f t="shared" si="1076"/>
        <v xml:space="preserve"> </v>
      </c>
      <c r="AU594" s="11" t="str">
        <f t="shared" si="1077"/>
        <v/>
      </c>
      <c r="AV594" s="11" t="str">
        <f t="shared" si="1078"/>
        <v xml:space="preserve"> </v>
      </c>
      <c r="AW594" s="11" t="str">
        <f t="shared" si="1079"/>
        <v xml:space="preserve"> </v>
      </c>
      <c r="AX594" s="11">
        <f t="shared" si="1080"/>
        <v>1</v>
      </c>
      <c r="AY594" s="11">
        <f t="shared" si="1081"/>
        <v>2</v>
      </c>
      <c r="AZ594" s="11">
        <f t="shared" si="1082"/>
        <v>2016</v>
      </c>
      <c r="BA594" s="11">
        <f t="shared" si="1083"/>
        <v>2</v>
      </c>
      <c r="BB594" s="11">
        <f t="shared" si="1084"/>
        <v>7200</v>
      </c>
      <c r="BC594" s="11">
        <f t="shared" si="1085"/>
        <v>0</v>
      </c>
      <c r="BD594" s="11" t="str">
        <f t="shared" si="1086"/>
        <v xml:space="preserve"> </v>
      </c>
      <c r="BE594" s="11" t="str">
        <f t="shared" si="1087"/>
        <v xml:space="preserve"> </v>
      </c>
      <c r="BF594" s="11" t="str">
        <f t="shared" si="1088"/>
        <v xml:space="preserve"> </v>
      </c>
      <c r="BG594" s="11" t="str">
        <f t="shared" si="1109"/>
        <v xml:space="preserve"> </v>
      </c>
      <c r="BH594" s="11" t="str">
        <f t="shared" si="1089"/>
        <v xml:space="preserve"> </v>
      </c>
      <c r="BI594" s="11" t="str">
        <f t="shared" si="1090"/>
        <v xml:space="preserve"> </v>
      </c>
      <c r="BJ594" s="11">
        <f t="shared" si="1091"/>
        <v>0</v>
      </c>
      <c r="BK594" s="11" t="str">
        <f t="shared" si="1092"/>
        <v/>
      </c>
      <c r="BL594" s="11" t="str">
        <f t="shared" si="1093"/>
        <v xml:space="preserve"> </v>
      </c>
      <c r="BM594" s="11" t="str">
        <f t="shared" si="1094"/>
        <v xml:space="preserve"> </v>
      </c>
      <c r="BN594" s="11" t="str">
        <f t="shared" si="1095"/>
        <v xml:space="preserve"> </v>
      </c>
      <c r="BO594" s="11" t="str">
        <f t="shared" si="1096"/>
        <v xml:space="preserve"> </v>
      </c>
      <c r="BP594" s="11" t="str">
        <f t="shared" si="1097"/>
        <v xml:space="preserve"> </v>
      </c>
      <c r="BQ594" s="11" t="str">
        <f t="shared" si="1098"/>
        <v>0</v>
      </c>
      <c r="BR594" s="25">
        <f t="shared" si="1099"/>
        <v>0</v>
      </c>
      <c r="BS594" s="11" t="str">
        <f t="shared" si="1100"/>
        <v>Not Present</v>
      </c>
      <c r="BT594" s="11" t="str">
        <f t="shared" si="1101"/>
        <v>0</v>
      </c>
      <c r="BU594" s="12">
        <f t="shared" si="1119"/>
        <v>1</v>
      </c>
      <c r="BV594" s="12">
        <f t="shared" si="1120"/>
        <v>0</v>
      </c>
      <c r="BW594" s="12">
        <f t="shared" si="1110"/>
        <v>1</v>
      </c>
      <c r="BX594" s="12">
        <f t="shared" si="1121"/>
        <v>1</v>
      </c>
      <c r="BY594" s="11">
        <f t="shared" si="1122"/>
        <v>1</v>
      </c>
      <c r="BZ594" s="11">
        <f t="shared" si="1102"/>
        <v>1</v>
      </c>
      <c r="CA594" s="11">
        <f t="shared" si="1103"/>
        <v>2</v>
      </c>
      <c r="CB594" s="11">
        <f t="shared" si="1104"/>
        <v>2017</v>
      </c>
      <c r="CC594" s="11">
        <f t="shared" si="1105"/>
        <v>3</v>
      </c>
      <c r="CD594" s="11" t="str">
        <f t="shared" si="1106"/>
        <v>Yes</v>
      </c>
      <c r="CE594" s="11">
        <f t="shared" si="1123"/>
        <v>7</v>
      </c>
      <c r="CF594" s="11">
        <f t="shared" si="1124"/>
        <v>7</v>
      </c>
      <c r="CG594" s="11">
        <f t="shared" si="1125"/>
        <v>0</v>
      </c>
      <c r="CH594" s="11">
        <f t="shared" si="1126"/>
        <v>49</v>
      </c>
      <c r="CI594" s="11">
        <f t="shared" si="1107"/>
        <v>0</v>
      </c>
      <c r="CJ594" s="11">
        <f t="shared" si="1108"/>
        <v>2</v>
      </c>
    </row>
    <row r="595" spans="1:88" x14ac:dyDescent="0.3">
      <c r="A595" s="11">
        <f t="shared" si="1039"/>
        <v>2017</v>
      </c>
      <c r="B595" s="11" t="str">
        <f t="shared" si="1040"/>
        <v>20-04-2017 15:58:34 CEST</v>
      </c>
      <c r="C595" s="11" t="str">
        <f t="shared" si="1041"/>
        <v>Rwanda</v>
      </c>
      <c r="D595" s="11" t="str">
        <f t="shared" si="1042"/>
        <v>Rulindo</v>
      </c>
      <c r="E595" s="11" t="str">
        <f t="shared" si="1043"/>
        <v>Bushoki</v>
      </c>
      <c r="F595" s="11" t="str">
        <f t="shared" si="1044"/>
        <v>Giko</v>
      </c>
      <c r="G595" s="11" t="str">
        <f t="shared" si="1045"/>
        <v>Karambo</v>
      </c>
      <c r="H595" s="11" t="str">
        <f t="shared" si="1046"/>
        <v/>
      </c>
      <c r="I595" s="11" t="str">
        <f t="shared" si="1047"/>
        <v/>
      </c>
      <c r="J595" s="11" t="str">
        <f t="shared" si="1048"/>
        <v>Water point at Buramira Primary school/Buramira-Kivure gravity system</v>
      </c>
      <c r="K595" s="11">
        <f t="shared" si="1049"/>
        <v>250</v>
      </c>
      <c r="L595" s="11">
        <f t="shared" si="1111"/>
        <v>1255</v>
      </c>
      <c r="M595" s="11">
        <f t="shared" si="1112"/>
        <v>1</v>
      </c>
      <c r="N595" s="11">
        <f t="shared" si="1113"/>
        <v>1255</v>
      </c>
      <c r="O595" s="11">
        <f t="shared" si="1050"/>
        <v>250</v>
      </c>
      <c r="P595" s="11" t="str">
        <f t="shared" si="1051"/>
        <v xml:space="preserve"> </v>
      </c>
      <c r="Q595" s="13">
        <f t="shared" si="1114"/>
        <v>1</v>
      </c>
      <c r="R595" s="11">
        <f t="shared" si="1115"/>
        <v>1</v>
      </c>
      <c r="S595" s="11">
        <f t="shared" si="1052"/>
        <v>0</v>
      </c>
      <c r="T595" s="11">
        <f t="shared" si="1053"/>
        <v>1</v>
      </c>
      <c r="U595" s="11" t="str">
        <f t="shared" si="1054"/>
        <v>Piped Network -- Gravity Only</v>
      </c>
      <c r="V595" s="11">
        <f t="shared" si="1055"/>
        <v>2015</v>
      </c>
      <c r="W595" s="11" t="str">
        <f t="shared" si="1056"/>
        <v>Governement (District, Wasac) And Water For People</v>
      </c>
      <c r="X595" s="11" t="str">
        <f t="shared" si="1057"/>
        <v>Spring</v>
      </c>
      <c r="Y595" s="11">
        <f t="shared" si="1058"/>
        <v>2</v>
      </c>
      <c r="Z595" s="11">
        <f t="shared" si="1059"/>
        <v>1</v>
      </c>
      <c r="AA595" s="11">
        <f t="shared" si="1060"/>
        <v>0</v>
      </c>
      <c r="AB595" s="11" t="str">
        <f t="shared" si="1061"/>
        <v/>
      </c>
      <c r="AC595" s="11" t="str">
        <f t="shared" si="1062"/>
        <v xml:space="preserve"> </v>
      </c>
      <c r="AD595" s="11" t="str">
        <f t="shared" si="1063"/>
        <v xml:space="preserve"> </v>
      </c>
      <c r="AE595" s="11" t="str">
        <f t="shared" si="1064"/>
        <v xml:space="preserve"> </v>
      </c>
      <c r="AF595" s="11">
        <f t="shared" si="1065"/>
        <v>40</v>
      </c>
      <c r="AG595" s="12">
        <f t="shared" si="1116"/>
        <v>43200</v>
      </c>
      <c r="AH595" s="12">
        <f t="shared" si="1117"/>
        <v>34.56</v>
      </c>
      <c r="AI595" s="11">
        <f t="shared" si="1118"/>
        <v>1</v>
      </c>
      <c r="AJ595" s="11">
        <f t="shared" si="1066"/>
        <v>0</v>
      </c>
      <c r="AK595" s="11" t="str">
        <f t="shared" si="1067"/>
        <v xml:space="preserve"> </v>
      </c>
      <c r="AL595" s="11" t="str">
        <f t="shared" si="1068"/>
        <v xml:space="preserve"> </v>
      </c>
      <c r="AM595" s="11" t="str">
        <f t="shared" si="1069"/>
        <v xml:space="preserve"> </v>
      </c>
      <c r="AN595" s="11" t="str">
        <f t="shared" si="1070"/>
        <v xml:space="preserve"> </v>
      </c>
      <c r="AO595" s="11">
        <f t="shared" si="1071"/>
        <v>0</v>
      </c>
      <c r="AP595" s="11" t="str">
        <f t="shared" si="1072"/>
        <v xml:space="preserve"> </v>
      </c>
      <c r="AQ595" s="11" t="str">
        <f t="shared" si="1073"/>
        <v xml:space="preserve"> </v>
      </c>
      <c r="AR595" s="11" t="str">
        <f t="shared" si="1074"/>
        <v xml:space="preserve"> </v>
      </c>
      <c r="AS595" s="11">
        <f t="shared" si="1075"/>
        <v>0</v>
      </c>
      <c r="AT595" s="11" t="str">
        <f t="shared" si="1076"/>
        <v xml:space="preserve"> </v>
      </c>
      <c r="AU595" s="11" t="str">
        <f t="shared" si="1077"/>
        <v/>
      </c>
      <c r="AV595" s="11" t="str">
        <f t="shared" si="1078"/>
        <v xml:space="preserve"> </v>
      </c>
      <c r="AW595" s="11" t="str">
        <f t="shared" si="1079"/>
        <v xml:space="preserve"> </v>
      </c>
      <c r="AX595" s="11">
        <f t="shared" si="1080"/>
        <v>0</v>
      </c>
      <c r="AY595" s="11" t="str">
        <f t="shared" si="1081"/>
        <v xml:space="preserve"> </v>
      </c>
      <c r="AZ595" s="11" t="str">
        <f t="shared" si="1082"/>
        <v xml:space="preserve"> </v>
      </c>
      <c r="BA595" s="11" t="str">
        <f t="shared" si="1083"/>
        <v xml:space="preserve"> </v>
      </c>
      <c r="BB595" s="11" t="str">
        <f t="shared" si="1084"/>
        <v xml:space="preserve"> </v>
      </c>
      <c r="BC595" s="11">
        <f t="shared" si="1085"/>
        <v>0</v>
      </c>
      <c r="BD595" s="11" t="str">
        <f t="shared" si="1086"/>
        <v xml:space="preserve"> </v>
      </c>
      <c r="BE595" s="11" t="str">
        <f t="shared" si="1087"/>
        <v xml:space="preserve"> </v>
      </c>
      <c r="BF595" s="11" t="str">
        <f t="shared" si="1088"/>
        <v xml:space="preserve"> </v>
      </c>
      <c r="BG595" s="11" t="str">
        <f t="shared" si="1109"/>
        <v xml:space="preserve"> </v>
      </c>
      <c r="BH595" s="11" t="str">
        <f t="shared" si="1089"/>
        <v xml:space="preserve"> </v>
      </c>
      <c r="BI595" s="11" t="str">
        <f t="shared" si="1090"/>
        <v xml:space="preserve"> </v>
      </c>
      <c r="BJ595" s="11">
        <f t="shared" si="1091"/>
        <v>0</v>
      </c>
      <c r="BK595" s="11" t="str">
        <f t="shared" si="1092"/>
        <v/>
      </c>
      <c r="BL595" s="11" t="str">
        <f t="shared" si="1093"/>
        <v xml:space="preserve"> </v>
      </c>
      <c r="BM595" s="11" t="str">
        <f t="shared" si="1094"/>
        <v xml:space="preserve"> </v>
      </c>
      <c r="BN595" s="11" t="str">
        <f t="shared" si="1095"/>
        <v xml:space="preserve"> </v>
      </c>
      <c r="BO595" s="11" t="str">
        <f t="shared" si="1096"/>
        <v xml:space="preserve"> </v>
      </c>
      <c r="BP595" s="11" t="str">
        <f t="shared" si="1097"/>
        <v xml:space="preserve"> </v>
      </c>
      <c r="BQ595" s="11" t="str">
        <f t="shared" si="1098"/>
        <v>0</v>
      </c>
      <c r="BR595" s="25">
        <f t="shared" si="1099"/>
        <v>0</v>
      </c>
      <c r="BS595" s="11" t="str">
        <f t="shared" si="1100"/>
        <v>Not Present</v>
      </c>
      <c r="BT595" s="11" t="str">
        <f t="shared" si="1101"/>
        <v>0</v>
      </c>
      <c r="BU595" s="12">
        <f t="shared" si="1119"/>
        <v>1</v>
      </c>
      <c r="BV595" s="12">
        <f t="shared" si="1120"/>
        <v>0</v>
      </c>
      <c r="BW595" s="12">
        <f t="shared" si="1110"/>
        <v>1</v>
      </c>
      <c r="BX595" s="12">
        <f t="shared" si="1121"/>
        <v>1</v>
      </c>
      <c r="BY595" s="11">
        <f t="shared" si="1122"/>
        <v>1</v>
      </c>
      <c r="BZ595" s="11">
        <f t="shared" si="1102"/>
        <v>1</v>
      </c>
      <c r="CA595" s="11">
        <f t="shared" si="1103"/>
        <v>2</v>
      </c>
      <c r="CB595" s="11">
        <f t="shared" si="1104"/>
        <v>2015</v>
      </c>
      <c r="CC595" s="11">
        <f t="shared" si="1105"/>
        <v>1</v>
      </c>
      <c r="CD595" s="11" t="str">
        <f t="shared" si="1106"/>
        <v>No</v>
      </c>
      <c r="CE595" s="11">
        <f t="shared" si="1123"/>
        <v>0</v>
      </c>
      <c r="CF595" s="11">
        <f t="shared" si="1124"/>
        <v>0</v>
      </c>
      <c r="CG595" s="11">
        <f t="shared" si="1125"/>
        <v>1</v>
      </c>
      <c r="CH595" s="11">
        <f t="shared" si="1126"/>
        <v>0</v>
      </c>
      <c r="CI595" s="11">
        <f t="shared" si="1107"/>
        <v>1</v>
      </c>
      <c r="CJ595" s="11">
        <f t="shared" si="1108"/>
        <v>1</v>
      </c>
    </row>
    <row r="596" spans="1:88" x14ac:dyDescent="0.3">
      <c r="A596" s="11">
        <f t="shared" si="1039"/>
        <v>2017</v>
      </c>
      <c r="B596" s="11" t="str">
        <f t="shared" si="1040"/>
        <v>08-03-2017 21:51:35 CET</v>
      </c>
      <c r="C596" s="11" t="str">
        <f t="shared" si="1041"/>
        <v>Rwanda</v>
      </c>
      <c r="D596" s="11" t="str">
        <f t="shared" si="1042"/>
        <v>Rulindo</v>
      </c>
      <c r="E596" s="11" t="str">
        <f t="shared" si="1043"/>
        <v>Shyorongi</v>
      </c>
      <c r="F596" s="11" t="str">
        <f t="shared" si="1044"/>
        <v>Bugaragara</v>
      </c>
      <c r="G596" s="11" t="str">
        <f t="shared" si="1045"/>
        <v>Gatwa</v>
      </c>
      <c r="H596" s="11" t="str">
        <f t="shared" si="1046"/>
        <v/>
      </c>
      <c r="I596" s="11" t="str">
        <f t="shared" si="1047"/>
        <v/>
      </c>
      <c r="J596" s="11" t="str">
        <f t="shared" si="1048"/>
        <v>kinywamagana pumping network</v>
      </c>
      <c r="K596" s="11">
        <f t="shared" si="1049"/>
        <v>354</v>
      </c>
      <c r="L596" s="11">
        <f t="shared" si="1111"/>
        <v>6436</v>
      </c>
      <c r="M596" s="11">
        <f t="shared" si="1112"/>
        <v>26</v>
      </c>
      <c r="N596" s="11">
        <f t="shared" si="1113"/>
        <v>247.53846153846155</v>
      </c>
      <c r="O596" s="11">
        <f t="shared" si="1050"/>
        <v>30</v>
      </c>
      <c r="P596" s="11">
        <f t="shared" si="1051"/>
        <v>324</v>
      </c>
      <c r="Q596" s="13">
        <f t="shared" si="1114"/>
        <v>8.4745762711864403E-2</v>
      </c>
      <c r="R596" s="11">
        <f t="shared" si="1115"/>
        <v>0</v>
      </c>
      <c r="S596" s="11">
        <f t="shared" si="1052"/>
        <v>1</v>
      </c>
      <c r="T596" s="11">
        <f t="shared" si="1053"/>
        <v>1</v>
      </c>
      <c r="U596" s="11" t="str">
        <f t="shared" si="1054"/>
        <v>Piped Network With Pump</v>
      </c>
      <c r="V596" s="11">
        <f t="shared" si="1055"/>
        <v>2013</v>
      </c>
      <c r="W596" s="11" t="str">
        <f t="shared" si="1056"/>
        <v>Governement (District, Wasac) And Water For People</v>
      </c>
      <c r="X596" s="11" t="str">
        <f t="shared" si="1057"/>
        <v>Spring</v>
      </c>
      <c r="Y596" s="11">
        <f t="shared" si="1058"/>
        <v>7</v>
      </c>
      <c r="Z596" s="11">
        <f t="shared" si="1059"/>
        <v>1</v>
      </c>
      <c r="AA596" s="11">
        <f t="shared" si="1060"/>
        <v>1</v>
      </c>
      <c r="AB596" s="11" t="str">
        <f t="shared" si="1061"/>
        <v>"Springbox" --Intake Structure At A Spring</v>
      </c>
      <c r="AC596" s="11">
        <f t="shared" si="1062"/>
        <v>3</v>
      </c>
      <c r="AD596" s="11">
        <f t="shared" si="1063"/>
        <v>2013</v>
      </c>
      <c r="AE596" s="11">
        <f t="shared" si="1064"/>
        <v>1</v>
      </c>
      <c r="AF596" s="11">
        <f t="shared" si="1065"/>
        <v>10</v>
      </c>
      <c r="AG596" s="12">
        <f t="shared" si="1116"/>
        <v>172800</v>
      </c>
      <c r="AH596" s="12">
        <f t="shared" si="1117"/>
        <v>1152</v>
      </c>
      <c r="AI596" s="11">
        <f t="shared" si="1118"/>
        <v>1</v>
      </c>
      <c r="AJ596" s="11">
        <f t="shared" si="1066"/>
        <v>1</v>
      </c>
      <c r="AK596" s="11">
        <f t="shared" si="1067"/>
        <v>1</v>
      </c>
      <c r="AL596" s="11">
        <f t="shared" si="1068"/>
        <v>2013</v>
      </c>
      <c r="AM596" s="11">
        <f t="shared" si="1069"/>
        <v>1</v>
      </c>
      <c r="AN596" s="11">
        <f t="shared" si="1070"/>
        <v>1500</v>
      </c>
      <c r="AO596" s="11">
        <f t="shared" si="1071"/>
        <v>1</v>
      </c>
      <c r="AP596" s="11">
        <f t="shared" si="1072"/>
        <v>20</v>
      </c>
      <c r="AQ596" s="11">
        <f t="shared" si="1073"/>
        <v>2013</v>
      </c>
      <c r="AR596" s="11">
        <f t="shared" si="1074"/>
        <v>2</v>
      </c>
      <c r="AS596" s="11">
        <f t="shared" si="1075"/>
        <v>1</v>
      </c>
      <c r="AT596" s="11">
        <f t="shared" si="1076"/>
        <v>25</v>
      </c>
      <c r="AU596" s="11" t="str">
        <f t="shared" si="1077"/>
        <v>Distribution Chamber|Ventouse, Washout</v>
      </c>
      <c r="AV596" s="11">
        <f t="shared" si="1078"/>
        <v>2013</v>
      </c>
      <c r="AW596" s="11">
        <f t="shared" si="1079"/>
        <v>1</v>
      </c>
      <c r="AX596" s="11">
        <f t="shared" si="1080"/>
        <v>1</v>
      </c>
      <c r="AY596" s="11">
        <f t="shared" si="1081"/>
        <v>4</v>
      </c>
      <c r="AZ596" s="11">
        <f t="shared" si="1082"/>
        <v>2013</v>
      </c>
      <c r="BA596" s="11">
        <f t="shared" si="1083"/>
        <v>1</v>
      </c>
      <c r="BB596" s="11">
        <f t="shared" si="1084"/>
        <v>11000</v>
      </c>
      <c r="BC596" s="11">
        <f t="shared" si="1085"/>
        <v>1</v>
      </c>
      <c r="BD596" s="11">
        <f t="shared" si="1086"/>
        <v>2</v>
      </c>
      <c r="BE596" s="11">
        <f t="shared" si="1087"/>
        <v>2013</v>
      </c>
      <c r="BF596" s="11">
        <f t="shared" si="1088"/>
        <v>2</v>
      </c>
      <c r="BG596" s="11">
        <f t="shared" si="1109"/>
        <v>1</v>
      </c>
      <c r="BH596" s="11">
        <f t="shared" si="1089"/>
        <v>2013</v>
      </c>
      <c r="BI596" s="11">
        <f t="shared" si="1090"/>
        <v>1</v>
      </c>
      <c r="BJ596" s="11">
        <f t="shared" si="1091"/>
        <v>0</v>
      </c>
      <c r="BK596" s="11" t="str">
        <f t="shared" si="1092"/>
        <v/>
      </c>
      <c r="BL596" s="11" t="str">
        <f t="shared" si="1093"/>
        <v xml:space="preserve"> </v>
      </c>
      <c r="BM596" s="11" t="str">
        <f t="shared" si="1094"/>
        <v xml:space="preserve"> </v>
      </c>
      <c r="BN596" s="11" t="str">
        <f t="shared" si="1095"/>
        <v xml:space="preserve"> </v>
      </c>
      <c r="BO596" s="11" t="str">
        <f t="shared" si="1096"/>
        <v xml:space="preserve"> </v>
      </c>
      <c r="BP596" s="11" t="str">
        <f t="shared" si="1097"/>
        <v xml:space="preserve"> </v>
      </c>
      <c r="BQ596" s="11" t="str">
        <f t="shared" si="1098"/>
        <v>0</v>
      </c>
      <c r="BR596" s="25">
        <f t="shared" si="1099"/>
        <v>0</v>
      </c>
      <c r="BS596" s="11" t="str">
        <f t="shared" si="1100"/>
        <v>Not Present</v>
      </c>
      <c r="BT596" s="11" t="str">
        <f t="shared" si="1101"/>
        <v>0</v>
      </c>
      <c r="BU596" s="12">
        <f t="shared" si="1119"/>
        <v>1</v>
      </c>
      <c r="BV596" s="12">
        <f t="shared" si="1120"/>
        <v>0</v>
      </c>
      <c r="BW596" s="12">
        <f t="shared" si="1110"/>
        <v>1</v>
      </c>
      <c r="BX596" s="12">
        <f t="shared" si="1121"/>
        <v>1</v>
      </c>
      <c r="BY596" s="11">
        <f t="shared" si="1122"/>
        <v>1</v>
      </c>
      <c r="BZ596" s="11">
        <f t="shared" si="1102"/>
        <v>1</v>
      </c>
      <c r="CA596" s="11">
        <f t="shared" si="1103"/>
        <v>1</v>
      </c>
      <c r="CB596" s="11">
        <f t="shared" si="1104"/>
        <v>2013</v>
      </c>
      <c r="CC596" s="11">
        <f t="shared" si="1105"/>
        <v>3</v>
      </c>
      <c r="CD596" s="11" t="str">
        <f t="shared" si="1106"/>
        <v>No</v>
      </c>
      <c r="CE596" s="11">
        <f t="shared" si="1123"/>
        <v>0</v>
      </c>
      <c r="CF596" s="11">
        <f t="shared" si="1124"/>
        <v>0</v>
      </c>
      <c r="CG596" s="11">
        <f t="shared" si="1125"/>
        <v>1</v>
      </c>
      <c r="CH596" s="11">
        <f t="shared" si="1126"/>
        <v>0</v>
      </c>
      <c r="CI596" s="11">
        <f t="shared" si="1107"/>
        <v>1</v>
      </c>
      <c r="CJ596" s="11">
        <f t="shared" si="1108"/>
        <v>2</v>
      </c>
    </row>
    <row r="597" spans="1:88" x14ac:dyDescent="0.3">
      <c r="A597" s="11">
        <f t="shared" si="1039"/>
        <v>2017</v>
      </c>
      <c r="B597" s="11" t="str">
        <f t="shared" si="1040"/>
        <v>27-03-2017 08:27:23 CEST</v>
      </c>
      <c r="C597" s="11" t="str">
        <f t="shared" si="1041"/>
        <v>Rwanda</v>
      </c>
      <c r="D597" s="11" t="str">
        <f t="shared" si="1042"/>
        <v>Rulindo</v>
      </c>
      <c r="E597" s="11" t="str">
        <f t="shared" si="1043"/>
        <v>Kisaro</v>
      </c>
      <c r="F597" s="11" t="str">
        <f t="shared" si="1044"/>
        <v>Murama</v>
      </c>
      <c r="G597" s="11" t="str">
        <f t="shared" si="1045"/>
        <v>Kibingwe</v>
      </c>
      <c r="H597" s="11" t="str">
        <f t="shared" si="1046"/>
        <v/>
      </c>
      <c r="I597" s="11" t="str">
        <f t="shared" si="1047"/>
        <v/>
      </c>
      <c r="J597" s="11" t="str">
        <f t="shared" si="1048"/>
        <v>Gahama Kisaro network</v>
      </c>
      <c r="K597" s="11">
        <f t="shared" si="1049"/>
        <v>610</v>
      </c>
      <c r="L597" s="11">
        <f t="shared" si="1111"/>
        <v>10234</v>
      </c>
      <c r="M597" s="11">
        <f t="shared" si="1112"/>
        <v>14</v>
      </c>
      <c r="N597" s="11">
        <f t="shared" si="1113"/>
        <v>731</v>
      </c>
      <c r="O597" s="11">
        <f t="shared" si="1050"/>
        <v>610</v>
      </c>
      <c r="P597" s="11" t="str">
        <f t="shared" si="1051"/>
        <v xml:space="preserve"> </v>
      </c>
      <c r="Q597" s="13">
        <f t="shared" si="1114"/>
        <v>1</v>
      </c>
      <c r="R597" s="11">
        <f t="shared" si="1115"/>
        <v>1</v>
      </c>
      <c r="S597" s="11">
        <f t="shared" si="1052"/>
        <v>0</v>
      </c>
      <c r="T597" s="11">
        <f t="shared" si="1053"/>
        <v>1</v>
      </c>
      <c r="U597" s="11" t="str">
        <f t="shared" si="1054"/>
        <v>Piped Network With Pump</v>
      </c>
      <c r="V597" s="11">
        <f t="shared" si="1055"/>
        <v>2012</v>
      </c>
      <c r="W597" s="11" t="str">
        <f t="shared" si="1056"/>
        <v>Governement (District, Wasac) And Water For People</v>
      </c>
      <c r="X597" s="11" t="str">
        <f t="shared" si="1057"/>
        <v>Spring</v>
      </c>
      <c r="Y597" s="11">
        <f t="shared" si="1058"/>
        <v>1</v>
      </c>
      <c r="Z597" s="11">
        <f t="shared" si="1059"/>
        <v>1</v>
      </c>
      <c r="AA597" s="11">
        <f t="shared" si="1060"/>
        <v>1</v>
      </c>
      <c r="AB597" s="11" t="str">
        <f t="shared" si="1061"/>
        <v/>
      </c>
      <c r="AC597" s="11">
        <f t="shared" si="1062"/>
        <v>1</v>
      </c>
      <c r="AD597" s="11">
        <f t="shared" si="1063"/>
        <v>2012</v>
      </c>
      <c r="AE597" s="11">
        <f t="shared" si="1064"/>
        <v>1</v>
      </c>
      <c r="AF597" s="11">
        <f t="shared" si="1065"/>
        <v>3</v>
      </c>
      <c r="AG597" s="12">
        <f t="shared" si="1116"/>
        <v>576000</v>
      </c>
      <c r="AH597" s="12">
        <f t="shared" si="1117"/>
        <v>188.85245901639345</v>
      </c>
      <c r="AI597" s="11">
        <f t="shared" si="1118"/>
        <v>1</v>
      </c>
      <c r="AJ597" s="11">
        <f t="shared" si="1066"/>
        <v>1</v>
      </c>
      <c r="AK597" s="11">
        <f t="shared" si="1067"/>
        <v>1</v>
      </c>
      <c r="AL597" s="11">
        <f t="shared" si="1068"/>
        <v>2012</v>
      </c>
      <c r="AM597" s="11">
        <f t="shared" si="1069"/>
        <v>1</v>
      </c>
      <c r="AN597" s="11">
        <f t="shared" si="1070"/>
        <v>30000</v>
      </c>
      <c r="AO597" s="11">
        <f t="shared" si="1071"/>
        <v>1</v>
      </c>
      <c r="AP597" s="11">
        <f t="shared" si="1072"/>
        <v>7</v>
      </c>
      <c r="AQ597" s="11">
        <f t="shared" si="1073"/>
        <v>2012</v>
      </c>
      <c r="AR597" s="11">
        <f t="shared" si="1074"/>
        <v>1</v>
      </c>
      <c r="AS597" s="11">
        <f t="shared" si="1075"/>
        <v>1</v>
      </c>
      <c r="AT597" s="11">
        <f t="shared" si="1076"/>
        <v>14</v>
      </c>
      <c r="AU597" s="11" t="str">
        <f t="shared" si="1077"/>
        <v/>
      </c>
      <c r="AV597" s="11">
        <f t="shared" si="1078"/>
        <v>2012</v>
      </c>
      <c r="AW597" s="11">
        <f t="shared" si="1079"/>
        <v>1</v>
      </c>
      <c r="AX597" s="11">
        <f t="shared" si="1080"/>
        <v>1</v>
      </c>
      <c r="AY597" s="11">
        <f t="shared" si="1081"/>
        <v>1</v>
      </c>
      <c r="AZ597" s="11">
        <f t="shared" si="1082"/>
        <v>2012</v>
      </c>
      <c r="BA597" s="11">
        <f t="shared" si="1083"/>
        <v>1</v>
      </c>
      <c r="BB597" s="11">
        <f t="shared" si="1084"/>
        <v>30000</v>
      </c>
      <c r="BC597" s="11">
        <f t="shared" si="1085"/>
        <v>1</v>
      </c>
      <c r="BD597" s="11">
        <f t="shared" si="1086"/>
        <v>2</v>
      </c>
      <c r="BE597" s="11">
        <f t="shared" si="1087"/>
        <v>2012</v>
      </c>
      <c r="BF597" s="11">
        <f t="shared" si="1088"/>
        <v>2</v>
      </c>
      <c r="BG597" s="11">
        <f t="shared" si="1109"/>
        <v>1</v>
      </c>
      <c r="BH597" s="11">
        <f t="shared" si="1089"/>
        <v>2012</v>
      </c>
      <c r="BI597" s="11">
        <f t="shared" si="1090"/>
        <v>1</v>
      </c>
      <c r="BJ597" s="11">
        <f t="shared" si="1091"/>
        <v>0</v>
      </c>
      <c r="BK597" s="11" t="str">
        <f t="shared" si="1092"/>
        <v/>
      </c>
      <c r="BL597" s="11" t="str">
        <f t="shared" si="1093"/>
        <v xml:space="preserve"> </v>
      </c>
      <c r="BM597" s="11" t="str">
        <f t="shared" si="1094"/>
        <v xml:space="preserve"> </v>
      </c>
      <c r="BN597" s="11" t="str">
        <f t="shared" si="1095"/>
        <v xml:space="preserve"> </v>
      </c>
      <c r="BO597" s="11" t="str">
        <f t="shared" si="1096"/>
        <v xml:space="preserve"> </v>
      </c>
      <c r="BP597" s="11" t="str">
        <f t="shared" si="1097"/>
        <v xml:space="preserve"> </v>
      </c>
      <c r="BQ597" s="11" t="str">
        <f t="shared" si="1098"/>
        <v>0</v>
      </c>
      <c r="BR597" s="25">
        <f t="shared" si="1099"/>
        <v>0</v>
      </c>
      <c r="BS597" s="11" t="str">
        <f t="shared" si="1100"/>
        <v>Not Present</v>
      </c>
      <c r="BT597" s="11" t="str">
        <f t="shared" si="1101"/>
        <v>0</v>
      </c>
      <c r="BU597" s="12">
        <f t="shared" si="1119"/>
        <v>1</v>
      </c>
      <c r="BV597" s="12">
        <f t="shared" si="1120"/>
        <v>0</v>
      </c>
      <c r="BW597" s="12">
        <f t="shared" si="1110"/>
        <v>1</v>
      </c>
      <c r="BX597" s="12">
        <f t="shared" si="1121"/>
        <v>1</v>
      </c>
      <c r="BY597" s="11">
        <f t="shared" si="1122"/>
        <v>1</v>
      </c>
      <c r="BZ597" s="11">
        <f t="shared" si="1102"/>
        <v>1</v>
      </c>
      <c r="CA597" s="11">
        <f t="shared" si="1103"/>
        <v>1</v>
      </c>
      <c r="CB597" s="11">
        <f t="shared" si="1104"/>
        <v>2012</v>
      </c>
      <c r="CC597" s="11">
        <f t="shared" si="1105"/>
        <v>1</v>
      </c>
      <c r="CD597" s="11" t="str">
        <f t="shared" si="1106"/>
        <v>No</v>
      </c>
      <c r="CE597" s="11">
        <f t="shared" si="1123"/>
        <v>0</v>
      </c>
      <c r="CF597" s="11">
        <f t="shared" si="1124"/>
        <v>0</v>
      </c>
      <c r="CG597" s="11">
        <f t="shared" si="1125"/>
        <v>1</v>
      </c>
      <c r="CH597" s="11">
        <f t="shared" si="1126"/>
        <v>0</v>
      </c>
      <c r="CI597" s="11">
        <f t="shared" si="1107"/>
        <v>1</v>
      </c>
      <c r="CJ597" s="11">
        <f t="shared" si="1108"/>
        <v>1</v>
      </c>
    </row>
    <row r="598" spans="1:88" x14ac:dyDescent="0.3">
      <c r="A598" s="11">
        <f t="shared" si="1039"/>
        <v>2017</v>
      </c>
      <c r="B598" s="11" t="str">
        <f t="shared" si="1040"/>
        <v>24-03-2017 10:56:52 CET</v>
      </c>
      <c r="C598" s="11" t="str">
        <f t="shared" si="1041"/>
        <v>Rwanda</v>
      </c>
      <c r="D598" s="11" t="str">
        <f t="shared" si="1042"/>
        <v>Rulindo</v>
      </c>
      <c r="E598" s="11" t="str">
        <f t="shared" si="1043"/>
        <v>Masoro</v>
      </c>
      <c r="F598" s="11" t="str">
        <f t="shared" si="1044"/>
        <v>Kigarama</v>
      </c>
      <c r="G598" s="11" t="str">
        <f t="shared" si="1045"/>
        <v>Gacyamo</v>
      </c>
      <c r="H598" s="11" t="str">
        <f t="shared" si="1046"/>
        <v/>
      </c>
      <c r="I598" s="11" t="str">
        <f t="shared" si="1047"/>
        <v/>
      </c>
      <c r="J598" s="11" t="str">
        <f t="shared" si="1048"/>
        <v>marenge</v>
      </c>
      <c r="K598" s="11">
        <f t="shared" si="1049"/>
        <v>203</v>
      </c>
      <c r="L598" s="11">
        <f t="shared" si="1111"/>
        <v>5544</v>
      </c>
      <c r="M598" s="11">
        <f t="shared" si="1112"/>
        <v>14</v>
      </c>
      <c r="N598" s="11">
        <f t="shared" si="1113"/>
        <v>396</v>
      </c>
      <c r="O598" s="11">
        <f t="shared" si="1050"/>
        <v>203</v>
      </c>
      <c r="P598" s="11" t="str">
        <f t="shared" si="1051"/>
        <v xml:space="preserve"> </v>
      </c>
      <c r="Q598" s="13">
        <f t="shared" si="1114"/>
        <v>1</v>
      </c>
      <c r="R598" s="11">
        <f t="shared" si="1115"/>
        <v>1</v>
      </c>
      <c r="S598" s="11">
        <f t="shared" si="1052"/>
        <v>0</v>
      </c>
      <c r="T598" s="11">
        <f t="shared" si="1053"/>
        <v>1</v>
      </c>
      <c r="U598" s="11" t="str">
        <f t="shared" si="1054"/>
        <v>Piped Network With Pump</v>
      </c>
      <c r="V598" s="11">
        <f t="shared" si="1055"/>
        <v>1986</v>
      </c>
      <c r="W598" s="11" t="str">
        <f t="shared" si="1056"/>
        <v/>
      </c>
      <c r="X598" s="11" t="str">
        <f t="shared" si="1057"/>
        <v>Spring</v>
      </c>
      <c r="Y598" s="11">
        <f t="shared" si="1058"/>
        <v>2</v>
      </c>
      <c r="Z598" s="11">
        <f t="shared" si="1059"/>
        <v>1</v>
      </c>
      <c r="AA598" s="11">
        <f t="shared" si="1060"/>
        <v>1</v>
      </c>
      <c r="AB598" s="11" t="str">
        <f t="shared" si="1061"/>
        <v>"Springbox" --Intake Structure At A Spring</v>
      </c>
      <c r="AC598" s="11">
        <f t="shared" si="1062"/>
        <v>1</v>
      </c>
      <c r="AD598" s="11">
        <f t="shared" si="1063"/>
        <v>2016</v>
      </c>
      <c r="AE598" s="11">
        <f t="shared" si="1064"/>
        <v>1</v>
      </c>
      <c r="AF598" s="11">
        <f t="shared" si="1065"/>
        <v>20</v>
      </c>
      <c r="AG598" s="12">
        <f t="shared" si="1116"/>
        <v>86400</v>
      </c>
      <c r="AH598" s="12">
        <f t="shared" si="1117"/>
        <v>85.123152709359601</v>
      </c>
      <c r="AI598" s="11">
        <f t="shared" si="1118"/>
        <v>1</v>
      </c>
      <c r="AJ598" s="11">
        <f t="shared" si="1066"/>
        <v>1</v>
      </c>
      <c r="AK598" s="11">
        <f t="shared" si="1067"/>
        <v>1</v>
      </c>
      <c r="AL598" s="11">
        <f t="shared" si="1068"/>
        <v>2016</v>
      </c>
      <c r="AM598" s="11">
        <f t="shared" si="1069"/>
        <v>1</v>
      </c>
      <c r="AN598" s="11">
        <f t="shared" si="1070"/>
        <v>5000</v>
      </c>
      <c r="AO598" s="11">
        <f t="shared" si="1071"/>
        <v>1</v>
      </c>
      <c r="AP598" s="11">
        <f t="shared" si="1072"/>
        <v>15</v>
      </c>
      <c r="AQ598" s="11">
        <f t="shared" si="1073"/>
        <v>2016</v>
      </c>
      <c r="AR598" s="11">
        <f t="shared" si="1074"/>
        <v>1</v>
      </c>
      <c r="AS598" s="11">
        <f t="shared" si="1075"/>
        <v>0</v>
      </c>
      <c r="AT598" s="11" t="str">
        <f t="shared" si="1076"/>
        <v xml:space="preserve"> </v>
      </c>
      <c r="AU598" s="11" t="str">
        <f t="shared" si="1077"/>
        <v/>
      </c>
      <c r="AV598" s="11" t="str">
        <f t="shared" si="1078"/>
        <v xml:space="preserve"> </v>
      </c>
      <c r="AW598" s="11" t="str">
        <f t="shared" si="1079"/>
        <v xml:space="preserve"> </v>
      </c>
      <c r="AX598" s="11">
        <f t="shared" si="1080"/>
        <v>1</v>
      </c>
      <c r="AY598" s="11">
        <f t="shared" si="1081"/>
        <v>2</v>
      </c>
      <c r="AZ598" s="11">
        <f t="shared" si="1082"/>
        <v>2016</v>
      </c>
      <c r="BA598" s="11">
        <f t="shared" si="1083"/>
        <v>1</v>
      </c>
      <c r="BB598" s="11">
        <f t="shared" si="1084"/>
        <v>5000</v>
      </c>
      <c r="BC598" s="11">
        <f t="shared" si="1085"/>
        <v>1</v>
      </c>
      <c r="BD598" s="11">
        <f t="shared" si="1086"/>
        <v>1</v>
      </c>
      <c r="BE598" s="11">
        <f t="shared" si="1087"/>
        <v>2016</v>
      </c>
      <c r="BF598" s="11">
        <f t="shared" si="1088"/>
        <v>1</v>
      </c>
      <c r="BG598" s="11">
        <f t="shared" si="1109"/>
        <v>1</v>
      </c>
      <c r="BH598" s="11">
        <f t="shared" si="1089"/>
        <v>2016</v>
      </c>
      <c r="BI598" s="11">
        <f t="shared" si="1090"/>
        <v>1</v>
      </c>
      <c r="BJ598" s="11">
        <f t="shared" si="1091"/>
        <v>0</v>
      </c>
      <c r="BK598" s="11" t="str">
        <f t="shared" si="1092"/>
        <v/>
      </c>
      <c r="BL598" s="11" t="str">
        <f t="shared" si="1093"/>
        <v xml:space="preserve"> </v>
      </c>
      <c r="BM598" s="11" t="str">
        <f t="shared" si="1094"/>
        <v xml:space="preserve"> </v>
      </c>
      <c r="BN598" s="11" t="str">
        <f t="shared" si="1095"/>
        <v xml:space="preserve"> </v>
      </c>
      <c r="BO598" s="11" t="str">
        <f t="shared" si="1096"/>
        <v xml:space="preserve"> </v>
      </c>
      <c r="BP598" s="11" t="str">
        <f t="shared" si="1097"/>
        <v xml:space="preserve"> </v>
      </c>
      <c r="BQ598" s="11" t="str">
        <f t="shared" si="1098"/>
        <v>0</v>
      </c>
      <c r="BR598" s="25">
        <f t="shared" si="1099"/>
        <v>0</v>
      </c>
      <c r="BS598" s="11" t="str">
        <f t="shared" si="1100"/>
        <v>Not Present</v>
      </c>
      <c r="BT598" s="11" t="str">
        <f t="shared" si="1101"/>
        <v>0</v>
      </c>
      <c r="BU598" s="12">
        <f t="shared" si="1119"/>
        <v>1</v>
      </c>
      <c r="BV598" s="12">
        <f t="shared" si="1120"/>
        <v>0</v>
      </c>
      <c r="BW598" s="12">
        <f t="shared" si="1110"/>
        <v>1</v>
      </c>
      <c r="BX598" s="12">
        <f t="shared" si="1121"/>
        <v>1</v>
      </c>
      <c r="BY598" s="11">
        <f t="shared" si="1122"/>
        <v>1</v>
      </c>
      <c r="BZ598" s="11">
        <f t="shared" si="1102"/>
        <v>1</v>
      </c>
      <c r="CA598" s="11">
        <f t="shared" si="1103"/>
        <v>1</v>
      </c>
      <c r="CB598" s="11">
        <f t="shared" si="1104"/>
        <v>2016</v>
      </c>
      <c r="CC598" s="11">
        <f t="shared" si="1105"/>
        <v>1</v>
      </c>
      <c r="CD598" s="11" t="str">
        <f t="shared" si="1106"/>
        <v>No</v>
      </c>
      <c r="CE598" s="11">
        <f t="shared" si="1123"/>
        <v>0</v>
      </c>
      <c r="CF598" s="11">
        <f t="shared" si="1124"/>
        <v>0</v>
      </c>
      <c r="CG598" s="11">
        <f t="shared" si="1125"/>
        <v>1</v>
      </c>
      <c r="CH598" s="11">
        <f t="shared" si="1126"/>
        <v>0</v>
      </c>
      <c r="CI598" s="11">
        <f t="shared" si="1107"/>
        <v>1</v>
      </c>
      <c r="CJ598" s="11">
        <f t="shared" si="1108"/>
        <v>1</v>
      </c>
    </row>
    <row r="599" spans="1:88" x14ac:dyDescent="0.3">
      <c r="A599" s="11">
        <f t="shared" si="1039"/>
        <v>2017</v>
      </c>
      <c r="B599" s="11" t="str">
        <f t="shared" si="1040"/>
        <v>03-01-2015 01:27:51 CET</v>
      </c>
      <c r="C599" s="11" t="str">
        <f t="shared" si="1041"/>
        <v>Rwanda</v>
      </c>
      <c r="D599" s="11" t="str">
        <f t="shared" si="1042"/>
        <v>Rulindo</v>
      </c>
      <c r="E599" s="11" t="str">
        <f t="shared" si="1043"/>
        <v>Buyoga</v>
      </c>
      <c r="F599" s="11" t="str">
        <f t="shared" si="1044"/>
        <v>Mwumba</v>
      </c>
      <c r="G599" s="11" t="str">
        <f t="shared" si="1045"/>
        <v>Mataba</v>
      </c>
      <c r="H599" s="11" t="str">
        <f t="shared" si="1046"/>
        <v/>
      </c>
      <c r="I599" s="11" t="str">
        <f t="shared" si="1047"/>
        <v/>
      </c>
      <c r="J599" s="11" t="str">
        <f t="shared" si="1048"/>
        <v>Water point at ADEPR Buyoga/Nyirambuga pumping</v>
      </c>
      <c r="K599" s="11">
        <f t="shared" si="1049"/>
        <v>177</v>
      </c>
      <c r="L599" s="11">
        <f t="shared" si="1111"/>
        <v>30604</v>
      </c>
      <c r="M599" s="11">
        <f t="shared" si="1112"/>
        <v>1</v>
      </c>
      <c r="N599" s="11">
        <f t="shared" si="1113"/>
        <v>30604</v>
      </c>
      <c r="O599" s="11">
        <f t="shared" si="1050"/>
        <v>177</v>
      </c>
      <c r="P599" s="11" t="str">
        <f t="shared" si="1051"/>
        <v xml:space="preserve"> </v>
      </c>
      <c r="Q599" s="13">
        <f t="shared" si="1114"/>
        <v>1</v>
      </c>
      <c r="R599" s="11">
        <f t="shared" si="1115"/>
        <v>1</v>
      </c>
      <c r="S599" s="11">
        <f t="shared" si="1052"/>
        <v>0</v>
      </c>
      <c r="T599" s="11">
        <f t="shared" si="1053"/>
        <v>1</v>
      </c>
      <c r="U599" s="11" t="str">
        <f t="shared" si="1054"/>
        <v>Piped Network With Pump</v>
      </c>
      <c r="V599" s="11">
        <f t="shared" si="1055"/>
        <v>2015</v>
      </c>
      <c r="W599" s="11" t="str">
        <f t="shared" si="1056"/>
        <v>Governement (District, Wasac) And Water For People</v>
      </c>
      <c r="X599" s="11" t="str">
        <f t="shared" si="1057"/>
        <v>Spring</v>
      </c>
      <c r="Y599" s="11">
        <f t="shared" si="1058"/>
        <v>11</v>
      </c>
      <c r="Z599" s="11">
        <f t="shared" si="1059"/>
        <v>1</v>
      </c>
      <c r="AA599" s="11">
        <f t="shared" si="1060"/>
        <v>0</v>
      </c>
      <c r="AB599" s="11" t="str">
        <f t="shared" si="1061"/>
        <v/>
      </c>
      <c r="AC599" s="11" t="str">
        <f t="shared" si="1062"/>
        <v xml:space="preserve"> </v>
      </c>
      <c r="AD599" s="11" t="str">
        <f t="shared" si="1063"/>
        <v xml:space="preserve"> </v>
      </c>
      <c r="AE599" s="11" t="str">
        <f t="shared" si="1064"/>
        <v xml:space="preserve"> </v>
      </c>
      <c r="AF599" s="11">
        <f t="shared" si="1065"/>
        <v>4</v>
      </c>
      <c r="AG599" s="12">
        <f t="shared" si="1116"/>
        <v>432000</v>
      </c>
      <c r="AH599" s="12">
        <f t="shared" si="1117"/>
        <v>488.13559322033899</v>
      </c>
      <c r="AI599" s="11">
        <f t="shared" si="1118"/>
        <v>1</v>
      </c>
      <c r="AJ599" s="11">
        <f t="shared" si="1066"/>
        <v>0</v>
      </c>
      <c r="AK599" s="11" t="str">
        <f t="shared" si="1067"/>
        <v xml:space="preserve"> </v>
      </c>
      <c r="AL599" s="11" t="str">
        <f t="shared" si="1068"/>
        <v xml:space="preserve"> </v>
      </c>
      <c r="AM599" s="11" t="str">
        <f t="shared" si="1069"/>
        <v xml:space="preserve"> </v>
      </c>
      <c r="AN599" s="11" t="str">
        <f t="shared" si="1070"/>
        <v xml:space="preserve"> </v>
      </c>
      <c r="AO599" s="11">
        <f t="shared" si="1071"/>
        <v>1</v>
      </c>
      <c r="AP599" s="11">
        <f t="shared" si="1072"/>
        <v>1</v>
      </c>
      <c r="AQ599" s="11">
        <f t="shared" si="1073"/>
        <v>2015</v>
      </c>
      <c r="AR599" s="11">
        <f t="shared" si="1074"/>
        <v>1</v>
      </c>
      <c r="AS599" s="11">
        <f t="shared" si="1075"/>
        <v>0</v>
      </c>
      <c r="AT599" s="11" t="str">
        <f t="shared" si="1076"/>
        <v xml:space="preserve"> </v>
      </c>
      <c r="AU599" s="11" t="str">
        <f t="shared" si="1077"/>
        <v/>
      </c>
      <c r="AV599" s="11" t="str">
        <f t="shared" si="1078"/>
        <v xml:space="preserve"> </v>
      </c>
      <c r="AW599" s="11" t="str">
        <f t="shared" si="1079"/>
        <v xml:space="preserve"> </v>
      </c>
      <c r="AX599" s="11">
        <f t="shared" si="1080"/>
        <v>0</v>
      </c>
      <c r="AY599" s="11" t="str">
        <f t="shared" si="1081"/>
        <v xml:space="preserve"> </v>
      </c>
      <c r="AZ599" s="11" t="str">
        <f t="shared" si="1082"/>
        <v xml:space="preserve"> </v>
      </c>
      <c r="BA599" s="11" t="str">
        <f t="shared" si="1083"/>
        <v xml:space="preserve"> </v>
      </c>
      <c r="BB599" s="11" t="str">
        <f t="shared" si="1084"/>
        <v xml:space="preserve"> </v>
      </c>
      <c r="BC599" s="11">
        <f t="shared" si="1085"/>
        <v>0</v>
      </c>
      <c r="BD599" s="11" t="str">
        <f t="shared" si="1086"/>
        <v xml:space="preserve"> </v>
      </c>
      <c r="BE599" s="11" t="str">
        <f t="shared" si="1087"/>
        <v xml:space="preserve"> </v>
      </c>
      <c r="BF599" s="11" t="str">
        <f t="shared" si="1088"/>
        <v xml:space="preserve"> </v>
      </c>
      <c r="BG599" s="11" t="str">
        <f t="shared" si="1109"/>
        <v xml:space="preserve"> </v>
      </c>
      <c r="BH599" s="11" t="str">
        <f t="shared" si="1089"/>
        <v xml:space="preserve"> </v>
      </c>
      <c r="BI599" s="11" t="str">
        <f t="shared" si="1090"/>
        <v xml:space="preserve"> </v>
      </c>
      <c r="BJ599" s="11">
        <f t="shared" si="1091"/>
        <v>0</v>
      </c>
      <c r="BK599" s="11" t="str">
        <f t="shared" si="1092"/>
        <v/>
      </c>
      <c r="BL599" s="11" t="str">
        <f t="shared" si="1093"/>
        <v xml:space="preserve"> </v>
      </c>
      <c r="BM599" s="11" t="str">
        <f t="shared" si="1094"/>
        <v xml:space="preserve"> </v>
      </c>
      <c r="BN599" s="11" t="str">
        <f t="shared" si="1095"/>
        <v xml:space="preserve"> </v>
      </c>
      <c r="BO599" s="11" t="str">
        <f t="shared" si="1096"/>
        <v xml:space="preserve"> </v>
      </c>
      <c r="BP599" s="11" t="str">
        <f t="shared" si="1097"/>
        <v xml:space="preserve"> </v>
      </c>
      <c r="BQ599" s="11" t="str">
        <f t="shared" si="1098"/>
        <v>0</v>
      </c>
      <c r="BR599" s="25">
        <f t="shared" si="1099"/>
        <v>0</v>
      </c>
      <c r="BS599" s="11" t="str">
        <f t="shared" si="1100"/>
        <v>Not Present</v>
      </c>
      <c r="BT599" s="11" t="str">
        <f t="shared" si="1101"/>
        <v>0</v>
      </c>
      <c r="BU599" s="12">
        <f t="shared" si="1119"/>
        <v>1</v>
      </c>
      <c r="BV599" s="12">
        <f t="shared" si="1120"/>
        <v>0</v>
      </c>
      <c r="BW599" s="12">
        <f t="shared" si="1110"/>
        <v>1</v>
      </c>
      <c r="BX599" s="12">
        <f t="shared" si="1121"/>
        <v>1</v>
      </c>
      <c r="BY599" s="11">
        <f t="shared" si="1122"/>
        <v>1</v>
      </c>
      <c r="BZ599" s="11">
        <f t="shared" si="1102"/>
        <v>1</v>
      </c>
      <c r="CA599" s="11">
        <f t="shared" si="1103"/>
        <v>2</v>
      </c>
      <c r="CB599" s="11">
        <f t="shared" si="1104"/>
        <v>2015</v>
      </c>
      <c r="CC599" s="11">
        <f t="shared" si="1105"/>
        <v>1</v>
      </c>
      <c r="CD599" s="11" t="str">
        <f t="shared" si="1106"/>
        <v>No</v>
      </c>
      <c r="CE599" s="11">
        <f t="shared" si="1123"/>
        <v>0</v>
      </c>
      <c r="CF599" s="11">
        <f t="shared" si="1124"/>
        <v>0</v>
      </c>
      <c r="CG599" s="11">
        <f t="shared" si="1125"/>
        <v>1</v>
      </c>
      <c r="CH599" s="11">
        <f t="shared" si="1126"/>
        <v>0</v>
      </c>
      <c r="CI599" s="11">
        <f t="shared" si="1107"/>
        <v>1</v>
      </c>
      <c r="CJ599" s="11">
        <f t="shared" si="1108"/>
        <v>1</v>
      </c>
    </row>
    <row r="600" spans="1:88" x14ac:dyDescent="0.3">
      <c r="A600" s="11">
        <f t="shared" si="1039"/>
        <v>2017</v>
      </c>
      <c r="B600" s="11" t="str">
        <f t="shared" si="1040"/>
        <v>10-03-2017 11:42:15 CET</v>
      </c>
      <c r="C600" s="11" t="str">
        <f t="shared" si="1041"/>
        <v>Rwanda</v>
      </c>
      <c r="D600" s="11" t="str">
        <f t="shared" si="1042"/>
        <v>Rulindo</v>
      </c>
      <c r="E600" s="11" t="str">
        <f t="shared" si="1043"/>
        <v>Rusiga</v>
      </c>
      <c r="F600" s="11" t="str">
        <f t="shared" si="1044"/>
        <v>Gako</v>
      </c>
      <c r="G600" s="11" t="str">
        <f t="shared" si="1045"/>
        <v>Nkanga</v>
      </c>
      <c r="H600" s="11" t="str">
        <f t="shared" si="1046"/>
        <v/>
      </c>
      <c r="I600" s="11" t="str">
        <f t="shared" si="1047"/>
        <v/>
      </c>
      <c r="J600" s="11" t="str">
        <f t="shared" si="1048"/>
        <v>Nganzo-Kabarore</v>
      </c>
      <c r="K600" s="11">
        <f t="shared" si="1049"/>
        <v>198</v>
      </c>
      <c r="L600" s="11">
        <f t="shared" si="1111"/>
        <v>0</v>
      </c>
      <c r="M600" s="11">
        <f t="shared" si="1112"/>
        <v>5</v>
      </c>
      <c r="N600" s="11">
        <f t="shared" si="1113"/>
        <v>0</v>
      </c>
      <c r="O600" s="11">
        <f t="shared" si="1050"/>
        <v>100</v>
      </c>
      <c r="P600" s="11">
        <f t="shared" si="1051"/>
        <v>98</v>
      </c>
      <c r="Q600" s="13">
        <f t="shared" si="1114"/>
        <v>0.50505050505050508</v>
      </c>
      <c r="R600" s="11">
        <f t="shared" si="1115"/>
        <v>0</v>
      </c>
      <c r="S600" s="11">
        <f t="shared" si="1052"/>
        <v>1</v>
      </c>
      <c r="T600" s="11">
        <f t="shared" si="1053"/>
        <v>1</v>
      </c>
      <c r="U600" s="11" t="str">
        <f t="shared" si="1054"/>
        <v>Piped Network -- Gravity Only</v>
      </c>
      <c r="V600" s="11">
        <f t="shared" si="1055"/>
        <v>2014</v>
      </c>
      <c r="W600" s="11" t="str">
        <f t="shared" si="1056"/>
        <v>Governement (District, Wasac) And Water For People</v>
      </c>
      <c r="X600" s="11" t="str">
        <f t="shared" si="1057"/>
        <v>Spring</v>
      </c>
      <c r="Y600" s="11">
        <f t="shared" si="1058"/>
        <v>1</v>
      </c>
      <c r="Z600" s="11">
        <f t="shared" si="1059"/>
        <v>1</v>
      </c>
      <c r="AA600" s="11">
        <f t="shared" si="1060"/>
        <v>1</v>
      </c>
      <c r="AB600" s="11" t="str">
        <f t="shared" si="1061"/>
        <v>"Springbox" --Intake Structure At A Spring</v>
      </c>
      <c r="AC600" s="11">
        <f t="shared" si="1062"/>
        <v>1</v>
      </c>
      <c r="AD600" s="11">
        <f t="shared" si="1063"/>
        <v>2014</v>
      </c>
      <c r="AE600" s="11">
        <f t="shared" si="1064"/>
        <v>2</v>
      </c>
      <c r="AF600" s="11">
        <f t="shared" si="1065"/>
        <v>20</v>
      </c>
      <c r="AG600" s="12">
        <f t="shared" si="1116"/>
        <v>86400</v>
      </c>
      <c r="AH600" s="12">
        <f t="shared" si="1117"/>
        <v>172.8</v>
      </c>
      <c r="AI600" s="11">
        <f t="shared" si="1118"/>
        <v>1</v>
      </c>
      <c r="AJ600" s="11">
        <f t="shared" si="1066"/>
        <v>1</v>
      </c>
      <c r="AK600" s="11">
        <f t="shared" si="1067"/>
        <v>1</v>
      </c>
      <c r="AL600" s="11">
        <f t="shared" si="1068"/>
        <v>2014</v>
      </c>
      <c r="AM600" s="11">
        <f t="shared" si="1069"/>
        <v>2</v>
      </c>
      <c r="AN600" s="11">
        <f t="shared" si="1070"/>
        <v>400</v>
      </c>
      <c r="AO600" s="11">
        <f t="shared" si="1071"/>
        <v>1</v>
      </c>
      <c r="AP600" s="11">
        <f t="shared" si="1072"/>
        <v>3</v>
      </c>
      <c r="AQ600" s="11">
        <f t="shared" si="1073"/>
        <v>2014</v>
      </c>
      <c r="AR600" s="11">
        <f t="shared" si="1074"/>
        <v>1</v>
      </c>
      <c r="AS600" s="11">
        <f t="shared" si="1075"/>
        <v>0</v>
      </c>
      <c r="AT600" s="11" t="str">
        <f t="shared" si="1076"/>
        <v xml:space="preserve"> </v>
      </c>
      <c r="AU600" s="11" t="str">
        <f t="shared" si="1077"/>
        <v/>
      </c>
      <c r="AV600" s="11" t="str">
        <f t="shared" si="1078"/>
        <v xml:space="preserve"> </v>
      </c>
      <c r="AW600" s="11" t="str">
        <f t="shared" si="1079"/>
        <v xml:space="preserve"> </v>
      </c>
      <c r="AX600" s="11">
        <f t="shared" si="1080"/>
        <v>1</v>
      </c>
      <c r="AY600" s="11">
        <f t="shared" si="1081"/>
        <v>2</v>
      </c>
      <c r="AZ600" s="11">
        <f t="shared" si="1082"/>
        <v>2014</v>
      </c>
      <c r="BA600" s="11">
        <f t="shared" si="1083"/>
        <v>3</v>
      </c>
      <c r="BB600" s="11">
        <f t="shared" si="1084"/>
        <v>800</v>
      </c>
      <c r="BC600" s="11">
        <f t="shared" si="1085"/>
        <v>0</v>
      </c>
      <c r="BD600" s="11" t="str">
        <f t="shared" si="1086"/>
        <v xml:space="preserve"> </v>
      </c>
      <c r="BE600" s="11" t="str">
        <f t="shared" si="1087"/>
        <v xml:space="preserve"> </v>
      </c>
      <c r="BF600" s="11" t="str">
        <f t="shared" si="1088"/>
        <v xml:space="preserve"> </v>
      </c>
      <c r="BG600" s="11" t="str">
        <f t="shared" si="1109"/>
        <v xml:space="preserve"> </v>
      </c>
      <c r="BH600" s="11" t="str">
        <f t="shared" si="1089"/>
        <v xml:space="preserve"> </v>
      </c>
      <c r="BI600" s="11" t="str">
        <f t="shared" si="1090"/>
        <v xml:space="preserve"> </v>
      </c>
      <c r="BJ600" s="11">
        <f t="shared" si="1091"/>
        <v>0</v>
      </c>
      <c r="BK600" s="11" t="str">
        <f t="shared" si="1092"/>
        <v/>
      </c>
      <c r="BL600" s="11" t="str">
        <f t="shared" si="1093"/>
        <v xml:space="preserve"> </v>
      </c>
      <c r="BM600" s="11" t="str">
        <f t="shared" si="1094"/>
        <v xml:space="preserve"> </v>
      </c>
      <c r="BN600" s="11" t="str">
        <f t="shared" si="1095"/>
        <v xml:space="preserve"> </v>
      </c>
      <c r="BO600" s="11" t="str">
        <f t="shared" si="1096"/>
        <v xml:space="preserve"> </v>
      </c>
      <c r="BP600" s="11" t="str">
        <f t="shared" si="1097"/>
        <v xml:space="preserve"> </v>
      </c>
      <c r="BQ600" s="11" t="str">
        <f t="shared" si="1098"/>
        <v>0</v>
      </c>
      <c r="BR600" s="25">
        <f t="shared" si="1099"/>
        <v>0</v>
      </c>
      <c r="BS600" s="11" t="str">
        <f t="shared" si="1100"/>
        <v>Not Present</v>
      </c>
      <c r="BT600" s="11" t="str">
        <f t="shared" si="1101"/>
        <v>0</v>
      </c>
      <c r="BU600" s="12">
        <f t="shared" si="1119"/>
        <v>1</v>
      </c>
      <c r="BV600" s="12">
        <f t="shared" si="1120"/>
        <v>0</v>
      </c>
      <c r="BW600" s="12">
        <f t="shared" si="1110"/>
        <v>1</v>
      </c>
      <c r="BX600" s="12">
        <f t="shared" si="1121"/>
        <v>1</v>
      </c>
      <c r="BY600" s="11">
        <f t="shared" si="1122"/>
        <v>1</v>
      </c>
      <c r="BZ600" s="11">
        <f t="shared" si="1102"/>
        <v>1</v>
      </c>
      <c r="CA600" s="11">
        <f t="shared" si="1103"/>
        <v>5</v>
      </c>
      <c r="CB600" s="11">
        <f t="shared" si="1104"/>
        <v>2014</v>
      </c>
      <c r="CC600" s="11">
        <f t="shared" si="1105"/>
        <v>3</v>
      </c>
      <c r="CD600" s="11" t="str">
        <f t="shared" si="1106"/>
        <v>Yes</v>
      </c>
      <c r="CE600" s="11">
        <f t="shared" si="1123"/>
        <v>5</v>
      </c>
      <c r="CF600" s="11">
        <f t="shared" si="1124"/>
        <v>30</v>
      </c>
      <c r="CG600" s="11">
        <f t="shared" si="1125"/>
        <v>0</v>
      </c>
      <c r="CH600" s="11">
        <f t="shared" si="1126"/>
        <v>150</v>
      </c>
      <c r="CI600" s="11">
        <f t="shared" si="1107"/>
        <v>0</v>
      </c>
      <c r="CJ600" s="11">
        <f t="shared" si="1108"/>
        <v>3</v>
      </c>
    </row>
    <row r="601" spans="1:88" x14ac:dyDescent="0.3">
      <c r="A601" s="11">
        <f t="shared" si="1039"/>
        <v>2017</v>
      </c>
      <c r="B601" s="11" t="str">
        <f t="shared" si="1040"/>
        <v>28-03-2017 08:48:30 CEST</v>
      </c>
      <c r="C601" s="11" t="str">
        <f t="shared" si="1041"/>
        <v>Rwanda</v>
      </c>
      <c r="D601" s="11" t="str">
        <f t="shared" si="1042"/>
        <v>Rulindo</v>
      </c>
      <c r="E601" s="11" t="str">
        <f t="shared" si="1043"/>
        <v>Ntarabana</v>
      </c>
      <c r="F601" s="11" t="str">
        <f t="shared" si="1044"/>
        <v>Kajevuba</v>
      </c>
      <c r="G601" s="11" t="str">
        <f t="shared" si="1045"/>
        <v>Rukore</v>
      </c>
      <c r="H601" s="11" t="str">
        <f t="shared" si="1046"/>
        <v/>
      </c>
      <c r="I601" s="11" t="str">
        <f t="shared" si="1047"/>
        <v/>
      </c>
      <c r="J601" s="11" t="str">
        <f t="shared" si="1048"/>
        <v>Rwamugaza network</v>
      </c>
      <c r="K601" s="11">
        <f t="shared" si="1049"/>
        <v>184</v>
      </c>
      <c r="L601" s="11">
        <f t="shared" si="1111"/>
        <v>14106</v>
      </c>
      <c r="M601" s="11">
        <f t="shared" si="1112"/>
        <v>35</v>
      </c>
      <c r="N601" s="11">
        <f t="shared" si="1113"/>
        <v>403.02857142857141</v>
      </c>
      <c r="O601" s="11">
        <f t="shared" si="1050"/>
        <v>184</v>
      </c>
      <c r="P601" s="11" t="str">
        <f t="shared" si="1051"/>
        <v xml:space="preserve"> </v>
      </c>
      <c r="Q601" s="13">
        <f t="shared" si="1114"/>
        <v>1</v>
      </c>
      <c r="R601" s="11">
        <f t="shared" si="1115"/>
        <v>1</v>
      </c>
      <c r="S601" s="11">
        <f t="shared" si="1052"/>
        <v>0</v>
      </c>
      <c r="T601" s="11">
        <f t="shared" si="1053"/>
        <v>1</v>
      </c>
      <c r="U601" s="11" t="str">
        <f t="shared" si="1054"/>
        <v>Piped Network -- Gravity Only</v>
      </c>
      <c r="V601" s="11">
        <f t="shared" si="1055"/>
        <v>2003</v>
      </c>
      <c r="W601" s="11" t="str">
        <f t="shared" si="1056"/>
        <v>Government</v>
      </c>
      <c r="X601" s="11" t="str">
        <f t="shared" si="1057"/>
        <v>Spring</v>
      </c>
      <c r="Y601" s="11">
        <f t="shared" si="1058"/>
        <v>2</v>
      </c>
      <c r="Z601" s="11">
        <f t="shared" si="1059"/>
        <v>1</v>
      </c>
      <c r="AA601" s="11">
        <f t="shared" si="1060"/>
        <v>1</v>
      </c>
      <c r="AB601" s="11" t="str">
        <f t="shared" si="1061"/>
        <v/>
      </c>
      <c r="AC601" s="11">
        <f t="shared" si="1062"/>
        <v>1</v>
      </c>
      <c r="AD601" s="11">
        <f t="shared" si="1063"/>
        <v>2003</v>
      </c>
      <c r="AE601" s="11">
        <f t="shared" si="1064"/>
        <v>1</v>
      </c>
      <c r="AF601" s="11">
        <f t="shared" si="1065"/>
        <v>3</v>
      </c>
      <c r="AG601" s="12">
        <f t="shared" si="1116"/>
        <v>576000</v>
      </c>
      <c r="AH601" s="12">
        <f t="shared" si="1117"/>
        <v>626.08695652173913</v>
      </c>
      <c r="AI601" s="11">
        <f t="shared" si="1118"/>
        <v>1</v>
      </c>
      <c r="AJ601" s="11">
        <f t="shared" si="1066"/>
        <v>1</v>
      </c>
      <c r="AK601" s="11">
        <f t="shared" si="1067"/>
        <v>2</v>
      </c>
      <c r="AL601" s="11">
        <f t="shared" si="1068"/>
        <v>2003</v>
      </c>
      <c r="AM601" s="11">
        <f t="shared" si="1069"/>
        <v>1</v>
      </c>
      <c r="AN601" s="11">
        <f t="shared" si="1070"/>
        <v>35000</v>
      </c>
      <c r="AO601" s="11">
        <f t="shared" si="1071"/>
        <v>1</v>
      </c>
      <c r="AP601" s="11">
        <f t="shared" si="1072"/>
        <v>7</v>
      </c>
      <c r="AQ601" s="11">
        <f t="shared" si="1073"/>
        <v>2003</v>
      </c>
      <c r="AR601" s="11">
        <f t="shared" si="1074"/>
        <v>1</v>
      </c>
      <c r="AS601" s="11">
        <f t="shared" si="1075"/>
        <v>1</v>
      </c>
      <c r="AT601" s="11">
        <f t="shared" si="1076"/>
        <v>12</v>
      </c>
      <c r="AU601" s="11" t="str">
        <f t="shared" si="1077"/>
        <v/>
      </c>
      <c r="AV601" s="11">
        <f t="shared" si="1078"/>
        <v>2003</v>
      </c>
      <c r="AW601" s="11">
        <f t="shared" si="1079"/>
        <v>1</v>
      </c>
      <c r="AX601" s="11">
        <f t="shared" si="1080"/>
        <v>1</v>
      </c>
      <c r="AY601" s="11">
        <f t="shared" si="1081"/>
        <v>2</v>
      </c>
      <c r="AZ601" s="11">
        <f t="shared" si="1082"/>
        <v>2003</v>
      </c>
      <c r="BA601" s="11">
        <f t="shared" si="1083"/>
        <v>1</v>
      </c>
      <c r="BB601" s="11">
        <f t="shared" si="1084"/>
        <v>35000</v>
      </c>
      <c r="BC601" s="11">
        <f t="shared" si="1085"/>
        <v>0</v>
      </c>
      <c r="BD601" s="11" t="str">
        <f t="shared" si="1086"/>
        <v xml:space="preserve"> </v>
      </c>
      <c r="BE601" s="11" t="str">
        <f t="shared" si="1087"/>
        <v xml:space="preserve"> </v>
      </c>
      <c r="BF601" s="11" t="str">
        <f t="shared" si="1088"/>
        <v xml:space="preserve"> </v>
      </c>
      <c r="BG601" s="11" t="str">
        <f t="shared" si="1109"/>
        <v xml:space="preserve"> </v>
      </c>
      <c r="BH601" s="11" t="str">
        <f t="shared" si="1089"/>
        <v xml:space="preserve"> </v>
      </c>
      <c r="BI601" s="11" t="str">
        <f t="shared" si="1090"/>
        <v xml:space="preserve"> </v>
      </c>
      <c r="BJ601" s="11">
        <f t="shared" si="1091"/>
        <v>0</v>
      </c>
      <c r="BK601" s="11" t="str">
        <f t="shared" si="1092"/>
        <v/>
      </c>
      <c r="BL601" s="11" t="str">
        <f t="shared" si="1093"/>
        <v xml:space="preserve"> </v>
      </c>
      <c r="BM601" s="11" t="str">
        <f t="shared" si="1094"/>
        <v xml:space="preserve"> </v>
      </c>
      <c r="BN601" s="11" t="str">
        <f t="shared" si="1095"/>
        <v xml:space="preserve"> </v>
      </c>
      <c r="BO601" s="11" t="str">
        <f t="shared" si="1096"/>
        <v xml:space="preserve"> </v>
      </c>
      <c r="BP601" s="11" t="str">
        <f t="shared" si="1097"/>
        <v xml:space="preserve"> </v>
      </c>
      <c r="BQ601" s="11" t="str">
        <f t="shared" si="1098"/>
        <v>0</v>
      </c>
      <c r="BR601" s="25">
        <f t="shared" si="1099"/>
        <v>0</v>
      </c>
      <c r="BS601" s="11" t="str">
        <f t="shared" si="1100"/>
        <v>Not Present</v>
      </c>
      <c r="BT601" s="11" t="str">
        <f t="shared" si="1101"/>
        <v>0</v>
      </c>
      <c r="BU601" s="12">
        <f t="shared" si="1119"/>
        <v>1</v>
      </c>
      <c r="BV601" s="12">
        <f t="shared" si="1120"/>
        <v>0</v>
      </c>
      <c r="BW601" s="12">
        <f t="shared" si="1110"/>
        <v>1</v>
      </c>
      <c r="BX601" s="12">
        <f t="shared" si="1121"/>
        <v>1</v>
      </c>
      <c r="BY601" s="11">
        <f t="shared" si="1122"/>
        <v>1</v>
      </c>
      <c r="BZ601" s="11">
        <f t="shared" si="1102"/>
        <v>1</v>
      </c>
      <c r="CA601" s="11">
        <f t="shared" si="1103"/>
        <v>1</v>
      </c>
      <c r="CB601" s="11">
        <f t="shared" si="1104"/>
        <v>2003</v>
      </c>
      <c r="CC601" s="11">
        <f t="shared" si="1105"/>
        <v>1</v>
      </c>
      <c r="CD601" s="11" t="str">
        <f t="shared" si="1106"/>
        <v>No</v>
      </c>
      <c r="CE601" s="11">
        <f t="shared" si="1123"/>
        <v>0</v>
      </c>
      <c r="CF601" s="11">
        <f t="shared" si="1124"/>
        <v>0</v>
      </c>
      <c r="CG601" s="11">
        <f t="shared" si="1125"/>
        <v>1</v>
      </c>
      <c r="CH601" s="11">
        <f t="shared" si="1126"/>
        <v>0</v>
      </c>
      <c r="CI601" s="11">
        <f t="shared" si="1107"/>
        <v>1</v>
      </c>
      <c r="CJ601" s="11">
        <f t="shared" si="1108"/>
        <v>1</v>
      </c>
    </row>
    <row r="602" spans="1:88" x14ac:dyDescent="0.3">
      <c r="A602" s="11">
        <f t="shared" si="1039"/>
        <v>2017</v>
      </c>
      <c r="B602" s="11" t="str">
        <f t="shared" si="1040"/>
        <v>20-04-2017 08:16:53 CEST</v>
      </c>
      <c r="C602" s="11" t="str">
        <f t="shared" si="1041"/>
        <v>Rwanda</v>
      </c>
      <c r="D602" s="11" t="str">
        <f t="shared" si="1042"/>
        <v>Rulindo</v>
      </c>
      <c r="E602" s="11" t="str">
        <f t="shared" si="1043"/>
        <v>Tumba</v>
      </c>
      <c r="F602" s="11" t="str">
        <f t="shared" si="1044"/>
        <v>Nyirabirori</v>
      </c>
      <c r="G602" s="11" t="str">
        <f t="shared" si="1045"/>
        <v>Rusura</v>
      </c>
      <c r="H602" s="11" t="str">
        <f t="shared" si="1046"/>
        <v/>
      </c>
      <c r="I602" s="11" t="str">
        <f t="shared" si="1047"/>
        <v/>
      </c>
      <c r="J602" s="11" t="str">
        <f t="shared" si="1048"/>
        <v>Water point chez Ntihabose/Nyirambuga pumping</v>
      </c>
      <c r="K602" s="11">
        <f t="shared" si="1049"/>
        <v>157</v>
      </c>
      <c r="L602" s="11">
        <f t="shared" si="1111"/>
        <v>30604</v>
      </c>
      <c r="M602" s="11">
        <f t="shared" si="1112"/>
        <v>1</v>
      </c>
      <c r="N602" s="11">
        <f t="shared" si="1113"/>
        <v>30604</v>
      </c>
      <c r="O602" s="11">
        <f t="shared" si="1050"/>
        <v>157</v>
      </c>
      <c r="P602" s="11" t="str">
        <f t="shared" si="1051"/>
        <v xml:space="preserve"> </v>
      </c>
      <c r="Q602" s="13">
        <f t="shared" si="1114"/>
        <v>1</v>
      </c>
      <c r="R602" s="11">
        <f t="shared" si="1115"/>
        <v>1</v>
      </c>
      <c r="S602" s="11">
        <f t="shared" si="1052"/>
        <v>0</v>
      </c>
      <c r="T602" s="11">
        <f t="shared" si="1053"/>
        <v>1</v>
      </c>
      <c r="U602" s="11" t="str">
        <f t="shared" si="1054"/>
        <v>Piped Network With Pump</v>
      </c>
      <c r="V602" s="11">
        <f t="shared" si="1055"/>
        <v>2012</v>
      </c>
      <c r="W602" s="11" t="str">
        <f t="shared" si="1056"/>
        <v/>
      </c>
      <c r="X602" s="11" t="str">
        <f t="shared" si="1057"/>
        <v>Spring</v>
      </c>
      <c r="Y602" s="11">
        <f t="shared" si="1058"/>
        <v>2</v>
      </c>
      <c r="Z602" s="11">
        <f t="shared" si="1059"/>
        <v>1</v>
      </c>
      <c r="AA602" s="11">
        <f t="shared" si="1060"/>
        <v>0</v>
      </c>
      <c r="AB602" s="11" t="str">
        <f t="shared" si="1061"/>
        <v/>
      </c>
      <c r="AC602" s="11" t="str">
        <f t="shared" si="1062"/>
        <v xml:space="preserve"> </v>
      </c>
      <c r="AD602" s="11" t="str">
        <f t="shared" si="1063"/>
        <v xml:space="preserve"> </v>
      </c>
      <c r="AE602" s="11" t="str">
        <f t="shared" si="1064"/>
        <v xml:space="preserve"> </v>
      </c>
      <c r="AF602" s="11">
        <f t="shared" si="1065"/>
        <v>5</v>
      </c>
      <c r="AG602" s="12">
        <f t="shared" si="1116"/>
        <v>345600</v>
      </c>
      <c r="AH602" s="12">
        <f t="shared" si="1117"/>
        <v>440.25477707006371</v>
      </c>
      <c r="AI602" s="11">
        <f t="shared" si="1118"/>
        <v>1</v>
      </c>
      <c r="AJ602" s="11">
        <f t="shared" si="1066"/>
        <v>0</v>
      </c>
      <c r="AK602" s="11" t="str">
        <f t="shared" si="1067"/>
        <v xml:space="preserve"> </v>
      </c>
      <c r="AL602" s="11" t="str">
        <f t="shared" si="1068"/>
        <v xml:space="preserve"> </v>
      </c>
      <c r="AM602" s="11" t="str">
        <f t="shared" si="1069"/>
        <v xml:space="preserve"> </v>
      </c>
      <c r="AN602" s="11" t="str">
        <f t="shared" si="1070"/>
        <v xml:space="preserve"> </v>
      </c>
      <c r="AO602" s="11">
        <f t="shared" si="1071"/>
        <v>0</v>
      </c>
      <c r="AP602" s="11" t="str">
        <f t="shared" si="1072"/>
        <v xml:space="preserve"> </v>
      </c>
      <c r="AQ602" s="11" t="str">
        <f t="shared" si="1073"/>
        <v xml:space="preserve"> </v>
      </c>
      <c r="AR602" s="11" t="str">
        <f t="shared" si="1074"/>
        <v xml:space="preserve"> </v>
      </c>
      <c r="AS602" s="11">
        <f t="shared" si="1075"/>
        <v>0</v>
      </c>
      <c r="AT602" s="11" t="str">
        <f t="shared" si="1076"/>
        <v xml:space="preserve"> </v>
      </c>
      <c r="AU602" s="11" t="str">
        <f t="shared" si="1077"/>
        <v/>
      </c>
      <c r="AV602" s="11" t="str">
        <f t="shared" si="1078"/>
        <v xml:space="preserve"> </v>
      </c>
      <c r="AW602" s="11" t="str">
        <f t="shared" si="1079"/>
        <v xml:space="preserve"> </v>
      </c>
      <c r="AX602" s="11">
        <f t="shared" si="1080"/>
        <v>0</v>
      </c>
      <c r="AY602" s="11" t="str">
        <f t="shared" si="1081"/>
        <v xml:space="preserve"> </v>
      </c>
      <c r="AZ602" s="11" t="str">
        <f t="shared" si="1082"/>
        <v xml:space="preserve"> </v>
      </c>
      <c r="BA602" s="11" t="str">
        <f t="shared" si="1083"/>
        <v xml:space="preserve"> </v>
      </c>
      <c r="BB602" s="11" t="str">
        <f t="shared" si="1084"/>
        <v xml:space="preserve"> </v>
      </c>
      <c r="BC602" s="11">
        <f t="shared" si="1085"/>
        <v>0</v>
      </c>
      <c r="BD602" s="11" t="str">
        <f t="shared" si="1086"/>
        <v xml:space="preserve"> </v>
      </c>
      <c r="BE602" s="11" t="str">
        <f t="shared" si="1087"/>
        <v xml:space="preserve"> </v>
      </c>
      <c r="BF602" s="11" t="str">
        <f t="shared" si="1088"/>
        <v xml:space="preserve"> </v>
      </c>
      <c r="BG602" s="11" t="str">
        <f t="shared" si="1109"/>
        <v xml:space="preserve"> </v>
      </c>
      <c r="BH602" s="11" t="str">
        <f t="shared" si="1089"/>
        <v xml:space="preserve"> </v>
      </c>
      <c r="BI602" s="11" t="str">
        <f t="shared" si="1090"/>
        <v xml:space="preserve"> </v>
      </c>
      <c r="BJ602" s="11">
        <f t="shared" si="1091"/>
        <v>0</v>
      </c>
      <c r="BK602" s="11" t="str">
        <f t="shared" si="1092"/>
        <v/>
      </c>
      <c r="BL602" s="11" t="str">
        <f t="shared" si="1093"/>
        <v xml:space="preserve"> </v>
      </c>
      <c r="BM602" s="11" t="str">
        <f t="shared" si="1094"/>
        <v xml:space="preserve"> </v>
      </c>
      <c r="BN602" s="11" t="str">
        <f t="shared" si="1095"/>
        <v xml:space="preserve"> </v>
      </c>
      <c r="BO602" s="11" t="str">
        <f t="shared" si="1096"/>
        <v xml:space="preserve"> </v>
      </c>
      <c r="BP602" s="11" t="str">
        <f t="shared" si="1097"/>
        <v xml:space="preserve"> </v>
      </c>
      <c r="BQ602" s="11" t="str">
        <f t="shared" si="1098"/>
        <v>0</v>
      </c>
      <c r="BR602" s="25">
        <f t="shared" si="1099"/>
        <v>0</v>
      </c>
      <c r="BS602" s="11" t="str">
        <f t="shared" si="1100"/>
        <v>Not Present</v>
      </c>
      <c r="BT602" s="11" t="str">
        <f t="shared" si="1101"/>
        <v>0</v>
      </c>
      <c r="BU602" s="12">
        <f t="shared" si="1119"/>
        <v>1</v>
      </c>
      <c r="BV602" s="12">
        <f t="shared" si="1120"/>
        <v>0</v>
      </c>
      <c r="BW602" s="12">
        <f t="shared" si="1110"/>
        <v>1</v>
      </c>
      <c r="BX602" s="12">
        <f t="shared" si="1121"/>
        <v>1</v>
      </c>
      <c r="BY602" s="11">
        <f t="shared" si="1122"/>
        <v>1</v>
      </c>
      <c r="BZ602" s="11">
        <f t="shared" si="1102"/>
        <v>1</v>
      </c>
      <c r="CA602" s="11">
        <f t="shared" si="1103"/>
        <v>2</v>
      </c>
      <c r="CB602" s="11">
        <f t="shared" si="1104"/>
        <v>2012</v>
      </c>
      <c r="CC602" s="11">
        <f t="shared" si="1105"/>
        <v>2</v>
      </c>
      <c r="CD602" s="11" t="str">
        <f t="shared" si="1106"/>
        <v>No</v>
      </c>
      <c r="CE602" s="11">
        <f t="shared" si="1123"/>
        <v>0</v>
      </c>
      <c r="CF602" s="11">
        <f t="shared" si="1124"/>
        <v>0</v>
      </c>
      <c r="CG602" s="11">
        <f t="shared" si="1125"/>
        <v>1</v>
      </c>
      <c r="CH602" s="11">
        <f t="shared" si="1126"/>
        <v>0</v>
      </c>
      <c r="CI602" s="11">
        <f t="shared" si="1107"/>
        <v>1</v>
      </c>
      <c r="CJ602" s="11">
        <f t="shared" si="1108"/>
        <v>2</v>
      </c>
    </row>
    <row r="603" spans="1:88" x14ac:dyDescent="0.3">
      <c r="A603" s="11">
        <f t="shared" si="1039"/>
        <v>2017</v>
      </c>
      <c r="B603" s="11" t="str">
        <f t="shared" si="1040"/>
        <v>23-03-2017 12:00:37 CET</v>
      </c>
      <c r="C603" s="11" t="str">
        <f t="shared" si="1041"/>
        <v>Rwanda</v>
      </c>
      <c r="D603" s="11" t="str">
        <f t="shared" si="1042"/>
        <v>Rulindo</v>
      </c>
      <c r="E603" s="11" t="str">
        <f t="shared" si="1043"/>
        <v>Masoro</v>
      </c>
      <c r="F603" s="11" t="str">
        <f t="shared" si="1044"/>
        <v>Kabuga</v>
      </c>
      <c r="G603" s="11" t="str">
        <f t="shared" si="1045"/>
        <v>Kigarama</v>
      </c>
      <c r="H603" s="11" t="str">
        <f t="shared" si="1046"/>
        <v/>
      </c>
      <c r="I603" s="11" t="str">
        <f t="shared" si="1047"/>
        <v/>
      </c>
      <c r="J603" s="11" t="str">
        <f t="shared" si="1048"/>
        <v>Mutagata motorised network</v>
      </c>
      <c r="K603" s="11">
        <f t="shared" si="1049"/>
        <v>176</v>
      </c>
      <c r="L603" s="11">
        <f t="shared" si="1111"/>
        <v>26296</v>
      </c>
      <c r="M603" s="11">
        <f t="shared" si="1112"/>
        <v>49</v>
      </c>
      <c r="N603" s="11">
        <f t="shared" si="1113"/>
        <v>536.65306122448976</v>
      </c>
      <c r="O603" s="11">
        <f t="shared" si="1050"/>
        <v>81</v>
      </c>
      <c r="P603" s="11">
        <f t="shared" si="1051"/>
        <v>95</v>
      </c>
      <c r="Q603" s="13">
        <f t="shared" si="1114"/>
        <v>0.46022727272727271</v>
      </c>
      <c r="R603" s="11">
        <f t="shared" si="1115"/>
        <v>0</v>
      </c>
      <c r="S603" s="11">
        <f t="shared" si="1052"/>
        <v>0</v>
      </c>
      <c r="T603" s="11">
        <f t="shared" si="1053"/>
        <v>1</v>
      </c>
      <c r="U603" s="11" t="str">
        <f t="shared" si="1054"/>
        <v>Piped Network With Pump</v>
      </c>
      <c r="V603" s="11">
        <f t="shared" si="1055"/>
        <v>1987</v>
      </c>
      <c r="W603" s="11" t="str">
        <f t="shared" si="1056"/>
        <v>Governement (District, Wasac) And Water For People</v>
      </c>
      <c r="X603" s="11" t="str">
        <f t="shared" si="1057"/>
        <v>Spring</v>
      </c>
      <c r="Y603" s="11">
        <f t="shared" si="1058"/>
        <v>1</v>
      </c>
      <c r="Z603" s="11">
        <f t="shared" si="1059"/>
        <v>1</v>
      </c>
      <c r="AA603" s="11">
        <f t="shared" si="1060"/>
        <v>1</v>
      </c>
      <c r="AB603" s="11" t="str">
        <f t="shared" si="1061"/>
        <v>"Springbox" --Intake Structure At A Spring</v>
      </c>
      <c r="AC603" s="11">
        <f t="shared" si="1062"/>
        <v>1</v>
      </c>
      <c r="AD603" s="11">
        <f t="shared" si="1063"/>
        <v>2007</v>
      </c>
      <c r="AE603" s="11">
        <f t="shared" si="1064"/>
        <v>1</v>
      </c>
      <c r="AF603" s="11">
        <f t="shared" si="1065"/>
        <v>5</v>
      </c>
      <c r="AG603" s="12">
        <f t="shared" si="1116"/>
        <v>345600</v>
      </c>
      <c r="AH603" s="12">
        <f t="shared" si="1117"/>
        <v>853.33333333333337</v>
      </c>
      <c r="AI603" s="11">
        <f t="shared" si="1118"/>
        <v>1</v>
      </c>
      <c r="AJ603" s="11">
        <f t="shared" si="1066"/>
        <v>1</v>
      </c>
      <c r="AK603" s="11">
        <f t="shared" si="1067"/>
        <v>1</v>
      </c>
      <c r="AL603" s="11">
        <f t="shared" si="1068"/>
        <v>2016</v>
      </c>
      <c r="AM603" s="11">
        <f t="shared" si="1069"/>
        <v>1</v>
      </c>
      <c r="AN603" s="11">
        <f t="shared" si="1070"/>
        <v>1900</v>
      </c>
      <c r="AO603" s="11">
        <f t="shared" si="1071"/>
        <v>1</v>
      </c>
      <c r="AP603" s="11">
        <f t="shared" si="1072"/>
        <v>39</v>
      </c>
      <c r="AQ603" s="11">
        <f t="shared" si="1073"/>
        <v>2016</v>
      </c>
      <c r="AR603" s="11">
        <f t="shared" si="1074"/>
        <v>1</v>
      </c>
      <c r="AS603" s="11">
        <f t="shared" si="1075"/>
        <v>1</v>
      </c>
      <c r="AT603" s="11">
        <f t="shared" si="1076"/>
        <v>17</v>
      </c>
      <c r="AU603" s="11" t="str">
        <f t="shared" si="1077"/>
        <v>Pressure Break Tank|Distribution Chamber|Washout And Air Release</v>
      </c>
      <c r="AV603" s="11">
        <f t="shared" si="1078"/>
        <v>2016</v>
      </c>
      <c r="AW603" s="11">
        <f t="shared" si="1079"/>
        <v>1</v>
      </c>
      <c r="AX603" s="11">
        <f t="shared" si="1080"/>
        <v>1</v>
      </c>
      <c r="AY603" s="11">
        <f t="shared" si="1081"/>
        <v>6</v>
      </c>
      <c r="AZ603" s="11">
        <f t="shared" si="1082"/>
        <v>2016</v>
      </c>
      <c r="BA603" s="11">
        <f t="shared" si="1083"/>
        <v>1</v>
      </c>
      <c r="BB603" s="11">
        <f t="shared" si="1084"/>
        <v>40000</v>
      </c>
      <c r="BC603" s="11">
        <f t="shared" si="1085"/>
        <v>1</v>
      </c>
      <c r="BD603" s="11">
        <f t="shared" si="1086"/>
        <v>5</v>
      </c>
      <c r="BE603" s="11">
        <f t="shared" si="1087"/>
        <v>2017</v>
      </c>
      <c r="BF603" s="11">
        <f t="shared" si="1088"/>
        <v>1</v>
      </c>
      <c r="BG603" s="11">
        <f t="shared" si="1109"/>
        <v>1</v>
      </c>
      <c r="BH603" s="11">
        <f t="shared" si="1089"/>
        <v>2016</v>
      </c>
      <c r="BI603" s="11">
        <f t="shared" si="1090"/>
        <v>1</v>
      </c>
      <c r="BJ603" s="11">
        <f t="shared" si="1091"/>
        <v>1</v>
      </c>
      <c r="BK603" s="11" t="str">
        <f t="shared" si="1092"/>
        <v>Disinfection/Chlorination</v>
      </c>
      <c r="BL603" s="11">
        <f t="shared" si="1093"/>
        <v>2017</v>
      </c>
      <c r="BM603" s="11">
        <f t="shared" si="1094"/>
        <v>1</v>
      </c>
      <c r="BN603" s="11">
        <f t="shared" si="1095"/>
        <v>0</v>
      </c>
      <c r="BO603" s="11" t="str">
        <f t="shared" si="1096"/>
        <v xml:space="preserve"> </v>
      </c>
      <c r="BP603" s="11" t="str">
        <f t="shared" si="1097"/>
        <v xml:space="preserve"> </v>
      </c>
      <c r="BQ603" s="11" t="str">
        <f t="shared" si="1098"/>
        <v>0</v>
      </c>
      <c r="BR603" s="25">
        <f t="shared" si="1099"/>
        <v>0</v>
      </c>
      <c r="BS603" s="11" t="str">
        <f t="shared" si="1100"/>
        <v>Not Present</v>
      </c>
      <c r="BT603" s="11" t="str">
        <f t="shared" si="1101"/>
        <v>0</v>
      </c>
      <c r="BU603" s="12">
        <f t="shared" si="1119"/>
        <v>1</v>
      </c>
      <c r="BV603" s="12">
        <f t="shared" si="1120"/>
        <v>0</v>
      </c>
      <c r="BW603" s="12">
        <f t="shared" si="1110"/>
        <v>1</v>
      </c>
      <c r="BX603" s="12">
        <f t="shared" si="1121"/>
        <v>1</v>
      </c>
      <c r="BY603" s="11">
        <f t="shared" si="1122"/>
        <v>1</v>
      </c>
      <c r="BZ603" s="11">
        <f t="shared" si="1102"/>
        <v>1</v>
      </c>
      <c r="CA603" s="11">
        <f t="shared" si="1103"/>
        <v>64</v>
      </c>
      <c r="CB603" s="11">
        <f t="shared" si="1104"/>
        <v>2016</v>
      </c>
      <c r="CC603" s="11">
        <f t="shared" si="1105"/>
        <v>1</v>
      </c>
      <c r="CD603" s="11" t="str">
        <f t="shared" si="1106"/>
        <v>No</v>
      </c>
      <c r="CE603" s="11">
        <f t="shared" si="1123"/>
        <v>0</v>
      </c>
      <c r="CF603" s="11">
        <f t="shared" si="1124"/>
        <v>0</v>
      </c>
      <c r="CG603" s="11">
        <f t="shared" si="1125"/>
        <v>1</v>
      </c>
      <c r="CH603" s="11">
        <f t="shared" si="1126"/>
        <v>0</v>
      </c>
      <c r="CI603" s="11">
        <f t="shared" si="1107"/>
        <v>1</v>
      </c>
      <c r="CJ603" s="11">
        <f t="shared" si="1108"/>
        <v>1</v>
      </c>
    </row>
    <row r="604" spans="1:88" x14ac:dyDescent="0.3">
      <c r="A604" s="11">
        <f t="shared" si="1039"/>
        <v>2017</v>
      </c>
      <c r="B604" s="11" t="str">
        <f t="shared" si="1040"/>
        <v>15-04-2017 23:07:41 CEST</v>
      </c>
      <c r="C604" s="11" t="str">
        <f t="shared" si="1041"/>
        <v>Rwanda</v>
      </c>
      <c r="D604" s="11" t="str">
        <f t="shared" si="1042"/>
        <v>Rulindo</v>
      </c>
      <c r="E604" s="11" t="str">
        <f t="shared" si="1043"/>
        <v>Rusiga</v>
      </c>
      <c r="F604" s="11" t="str">
        <f t="shared" si="1044"/>
        <v>Gako</v>
      </c>
      <c r="G604" s="11" t="str">
        <f t="shared" si="1045"/>
        <v>Kabuye</v>
      </c>
      <c r="H604" s="11" t="str">
        <f t="shared" si="1046"/>
        <v/>
      </c>
      <c r="I604" s="11" t="str">
        <f t="shared" si="1047"/>
        <v/>
      </c>
      <c r="J604" s="11" t="str">
        <f t="shared" si="1048"/>
        <v>Ruganzu-Kabuye gravity system</v>
      </c>
      <c r="K604" s="11">
        <f t="shared" si="1049"/>
        <v>169</v>
      </c>
      <c r="L604" s="11">
        <f t="shared" si="1111"/>
        <v>0</v>
      </c>
      <c r="M604" s="11">
        <f t="shared" si="1112"/>
        <v>1</v>
      </c>
      <c r="N604" s="11">
        <f t="shared" si="1113"/>
        <v>0</v>
      </c>
      <c r="O604" s="11">
        <f t="shared" si="1050"/>
        <v>169</v>
      </c>
      <c r="P604" s="11" t="str">
        <f t="shared" si="1051"/>
        <v xml:space="preserve"> </v>
      </c>
      <c r="Q604" s="13">
        <f t="shared" si="1114"/>
        <v>1</v>
      </c>
      <c r="R604" s="11">
        <f t="shared" si="1115"/>
        <v>1</v>
      </c>
      <c r="S604" s="11">
        <f t="shared" si="1052"/>
        <v>1</v>
      </c>
      <c r="T604" s="11">
        <f t="shared" si="1053"/>
        <v>1</v>
      </c>
      <c r="U604" s="11" t="str">
        <f t="shared" si="1054"/>
        <v>Piped Network -- Gravity Only</v>
      </c>
      <c r="V604" s="11">
        <f t="shared" si="1055"/>
        <v>2010</v>
      </c>
      <c r="W604" s="11" t="str">
        <f t="shared" si="1056"/>
        <v>Private Operator And Local Government</v>
      </c>
      <c r="X604" s="11" t="str">
        <f t="shared" si="1057"/>
        <v>Spring</v>
      </c>
      <c r="Y604" s="11">
        <f t="shared" si="1058"/>
        <v>1</v>
      </c>
      <c r="Z604" s="11">
        <f t="shared" si="1059"/>
        <v>1</v>
      </c>
      <c r="AA604" s="11">
        <f t="shared" si="1060"/>
        <v>0</v>
      </c>
      <c r="AB604" s="11" t="str">
        <f t="shared" si="1061"/>
        <v/>
      </c>
      <c r="AC604" s="11" t="str">
        <f t="shared" si="1062"/>
        <v xml:space="preserve"> </v>
      </c>
      <c r="AD604" s="11" t="str">
        <f t="shared" si="1063"/>
        <v xml:space="preserve"> </v>
      </c>
      <c r="AE604" s="11" t="str">
        <f t="shared" si="1064"/>
        <v xml:space="preserve"> </v>
      </c>
      <c r="AF604" s="11" t="str">
        <f t="shared" si="1065"/>
        <v xml:space="preserve"> </v>
      </c>
      <c r="AG604" s="12" t="str">
        <f t="shared" si="1116"/>
        <v xml:space="preserve"> </v>
      </c>
      <c r="AH604" s="12" t="str">
        <f t="shared" si="1117"/>
        <v xml:space="preserve"> </v>
      </c>
      <c r="AI604" s="11">
        <f t="shared" si="1118"/>
        <v>0</v>
      </c>
      <c r="AJ604" s="11">
        <f t="shared" si="1066"/>
        <v>1</v>
      </c>
      <c r="AK604" s="11">
        <f t="shared" si="1067"/>
        <v>1</v>
      </c>
      <c r="AL604" s="11">
        <f t="shared" si="1068"/>
        <v>2010</v>
      </c>
      <c r="AM604" s="11">
        <f t="shared" si="1069"/>
        <v>3</v>
      </c>
      <c r="AN604" s="11">
        <f t="shared" si="1070"/>
        <v>100</v>
      </c>
      <c r="AO604" s="11">
        <f t="shared" si="1071"/>
        <v>1</v>
      </c>
      <c r="AP604" s="11">
        <f t="shared" si="1072"/>
        <v>1</v>
      </c>
      <c r="AQ604" s="11">
        <f t="shared" si="1073"/>
        <v>2010</v>
      </c>
      <c r="AR604" s="11">
        <f t="shared" si="1074"/>
        <v>3</v>
      </c>
      <c r="AS604" s="11">
        <f t="shared" si="1075"/>
        <v>0</v>
      </c>
      <c r="AT604" s="11" t="str">
        <f t="shared" si="1076"/>
        <v xml:space="preserve"> </v>
      </c>
      <c r="AU604" s="11" t="str">
        <f t="shared" si="1077"/>
        <v/>
      </c>
      <c r="AV604" s="11" t="str">
        <f t="shared" si="1078"/>
        <v xml:space="preserve"> </v>
      </c>
      <c r="AW604" s="11" t="str">
        <f t="shared" si="1079"/>
        <v xml:space="preserve"> </v>
      </c>
      <c r="AX604" s="11">
        <f t="shared" si="1080"/>
        <v>0</v>
      </c>
      <c r="AY604" s="11" t="str">
        <f t="shared" si="1081"/>
        <v xml:space="preserve"> </v>
      </c>
      <c r="AZ604" s="11" t="str">
        <f t="shared" si="1082"/>
        <v xml:space="preserve"> </v>
      </c>
      <c r="BA604" s="11" t="str">
        <f t="shared" si="1083"/>
        <v xml:space="preserve"> </v>
      </c>
      <c r="BB604" s="11" t="str">
        <f t="shared" si="1084"/>
        <v xml:space="preserve"> </v>
      </c>
      <c r="BC604" s="11">
        <f t="shared" si="1085"/>
        <v>0</v>
      </c>
      <c r="BD604" s="11" t="str">
        <f t="shared" si="1086"/>
        <v xml:space="preserve"> </v>
      </c>
      <c r="BE604" s="11" t="str">
        <f t="shared" si="1087"/>
        <v xml:space="preserve"> </v>
      </c>
      <c r="BF604" s="11" t="str">
        <f t="shared" si="1088"/>
        <v xml:space="preserve"> </v>
      </c>
      <c r="BG604" s="11" t="str">
        <f t="shared" si="1109"/>
        <v xml:space="preserve"> </v>
      </c>
      <c r="BH604" s="11" t="str">
        <f t="shared" si="1089"/>
        <v xml:space="preserve"> </v>
      </c>
      <c r="BI604" s="11" t="str">
        <f t="shared" si="1090"/>
        <v xml:space="preserve"> </v>
      </c>
      <c r="BJ604" s="11">
        <f t="shared" si="1091"/>
        <v>0</v>
      </c>
      <c r="BK604" s="11" t="str">
        <f t="shared" si="1092"/>
        <v/>
      </c>
      <c r="BL604" s="11" t="str">
        <f t="shared" si="1093"/>
        <v xml:space="preserve"> </v>
      </c>
      <c r="BM604" s="11" t="str">
        <f t="shared" si="1094"/>
        <v xml:space="preserve"> </v>
      </c>
      <c r="BN604" s="11" t="str">
        <f t="shared" si="1095"/>
        <v xml:space="preserve"> </v>
      </c>
      <c r="BO604" s="11" t="str">
        <f t="shared" si="1096"/>
        <v xml:space="preserve"> </v>
      </c>
      <c r="BP604" s="11" t="str">
        <f t="shared" si="1097"/>
        <v xml:space="preserve"> </v>
      </c>
      <c r="BQ604" s="11" t="str">
        <f t="shared" si="1098"/>
        <v>0</v>
      </c>
      <c r="BR604" s="25">
        <f t="shared" si="1099"/>
        <v>0</v>
      </c>
      <c r="BS604" s="11" t="str">
        <f t="shared" si="1100"/>
        <v>Not Present</v>
      </c>
      <c r="BT604" s="11" t="str">
        <f t="shared" si="1101"/>
        <v>0</v>
      </c>
      <c r="BU604" s="12">
        <f t="shared" si="1119"/>
        <v>1</v>
      </c>
      <c r="BV604" s="12">
        <f t="shared" si="1120"/>
        <v>0</v>
      </c>
      <c r="BW604" s="12">
        <f t="shared" si="1110"/>
        <v>1</v>
      </c>
      <c r="BX604" s="12">
        <f t="shared" si="1121"/>
        <v>1</v>
      </c>
      <c r="BY604" s="11">
        <f t="shared" si="1122"/>
        <v>1</v>
      </c>
      <c r="BZ604" s="11">
        <f t="shared" si="1102"/>
        <v>1</v>
      </c>
      <c r="CA604" s="11" t="str">
        <f t="shared" si="1103"/>
        <v xml:space="preserve"> </v>
      </c>
      <c r="CB604" s="11">
        <f t="shared" si="1104"/>
        <v>2010</v>
      </c>
      <c r="CC604" s="11">
        <f t="shared" si="1105"/>
        <v>3</v>
      </c>
      <c r="CD604" s="11" t="str">
        <f t="shared" si="1106"/>
        <v>No</v>
      </c>
      <c r="CE604" s="11">
        <f t="shared" si="1123"/>
        <v>0</v>
      </c>
      <c r="CF604" s="11">
        <f t="shared" si="1124"/>
        <v>0</v>
      </c>
      <c r="CG604" s="11">
        <f t="shared" si="1125"/>
        <v>1</v>
      </c>
      <c r="CH604" s="11">
        <f t="shared" si="1126"/>
        <v>0</v>
      </c>
      <c r="CI604" s="11">
        <f t="shared" si="1107"/>
        <v>0</v>
      </c>
      <c r="CJ604" s="11">
        <f t="shared" si="1108"/>
        <v>3</v>
      </c>
    </row>
    <row r="605" spans="1:88" x14ac:dyDescent="0.3">
      <c r="A605" s="11">
        <f t="shared" si="1039"/>
        <v>2017</v>
      </c>
      <c r="B605" s="11" t="str">
        <f t="shared" si="1040"/>
        <v>15-03-2017 19:19:31 CET</v>
      </c>
      <c r="C605" s="11" t="str">
        <f t="shared" si="1041"/>
        <v>Rwanda</v>
      </c>
      <c r="D605" s="11" t="str">
        <f t="shared" si="1042"/>
        <v>Rulindo</v>
      </c>
      <c r="E605" s="11" t="str">
        <f t="shared" si="1043"/>
        <v>Tumba</v>
      </c>
      <c r="F605" s="11" t="str">
        <f t="shared" si="1044"/>
        <v>Nyirabirori</v>
      </c>
      <c r="G605" s="11" t="str">
        <f t="shared" si="1045"/>
        <v>Gatsinde</v>
      </c>
      <c r="H605" s="11" t="str">
        <f t="shared" si="1046"/>
        <v/>
      </c>
      <c r="I605" s="11" t="str">
        <f t="shared" si="1047"/>
        <v/>
      </c>
      <c r="J605" s="11" t="str">
        <f t="shared" si="1048"/>
        <v>Gatsinde wpt/Nyirambuga</v>
      </c>
      <c r="K605" s="11">
        <f t="shared" si="1049"/>
        <v>178</v>
      </c>
      <c r="L605" s="11">
        <f t="shared" si="1111"/>
        <v>30604</v>
      </c>
      <c r="M605" s="11">
        <f t="shared" si="1112"/>
        <v>1</v>
      </c>
      <c r="N605" s="11">
        <f t="shared" si="1113"/>
        <v>30604</v>
      </c>
      <c r="O605" s="11">
        <f t="shared" si="1050"/>
        <v>178</v>
      </c>
      <c r="P605" s="11" t="str">
        <f t="shared" si="1051"/>
        <v xml:space="preserve"> </v>
      </c>
      <c r="Q605" s="13">
        <f t="shared" si="1114"/>
        <v>1</v>
      </c>
      <c r="R605" s="11">
        <f t="shared" si="1115"/>
        <v>1</v>
      </c>
      <c r="S605" s="11">
        <f t="shared" si="1052"/>
        <v>0</v>
      </c>
      <c r="T605" s="11">
        <f t="shared" si="1053"/>
        <v>1</v>
      </c>
      <c r="U605" s="11" t="str">
        <f t="shared" si="1054"/>
        <v>Piped Network With Pump</v>
      </c>
      <c r="V605" s="11">
        <f t="shared" si="1055"/>
        <v>2012</v>
      </c>
      <c r="W605" s="11" t="str">
        <f t="shared" si="1056"/>
        <v>Gor</v>
      </c>
      <c r="X605" s="11" t="str">
        <f t="shared" si="1057"/>
        <v>Spring</v>
      </c>
      <c r="Y605" s="11">
        <f t="shared" si="1058"/>
        <v>11</v>
      </c>
      <c r="Z605" s="11">
        <f t="shared" si="1059"/>
        <v>1</v>
      </c>
      <c r="AA605" s="11">
        <f t="shared" si="1060"/>
        <v>0</v>
      </c>
      <c r="AB605" s="11" t="str">
        <f t="shared" si="1061"/>
        <v/>
      </c>
      <c r="AC605" s="11" t="str">
        <f t="shared" si="1062"/>
        <v xml:space="preserve"> </v>
      </c>
      <c r="AD605" s="11" t="str">
        <f t="shared" si="1063"/>
        <v xml:space="preserve"> </v>
      </c>
      <c r="AE605" s="11" t="str">
        <f t="shared" si="1064"/>
        <v xml:space="preserve"> </v>
      </c>
      <c r="AF605" s="11">
        <f t="shared" si="1065"/>
        <v>4</v>
      </c>
      <c r="AG605" s="12">
        <f t="shared" si="1116"/>
        <v>432000</v>
      </c>
      <c r="AH605" s="12">
        <f t="shared" si="1117"/>
        <v>485.39325842696627</v>
      </c>
      <c r="AI605" s="11">
        <f t="shared" si="1118"/>
        <v>1</v>
      </c>
      <c r="AJ605" s="11">
        <f t="shared" si="1066"/>
        <v>0</v>
      </c>
      <c r="AK605" s="11" t="str">
        <f t="shared" si="1067"/>
        <v xml:space="preserve"> </v>
      </c>
      <c r="AL605" s="11" t="str">
        <f t="shared" si="1068"/>
        <v xml:space="preserve"> </v>
      </c>
      <c r="AM605" s="11" t="str">
        <f t="shared" si="1069"/>
        <v xml:space="preserve"> </v>
      </c>
      <c r="AN605" s="11" t="str">
        <f t="shared" si="1070"/>
        <v xml:space="preserve"> </v>
      </c>
      <c r="AO605" s="11">
        <f t="shared" si="1071"/>
        <v>1</v>
      </c>
      <c r="AP605" s="11">
        <f t="shared" si="1072"/>
        <v>1</v>
      </c>
      <c r="AQ605" s="11">
        <f t="shared" si="1073"/>
        <v>2012</v>
      </c>
      <c r="AR605" s="11">
        <f t="shared" si="1074"/>
        <v>1</v>
      </c>
      <c r="AS605" s="11">
        <f t="shared" si="1075"/>
        <v>0</v>
      </c>
      <c r="AT605" s="11" t="str">
        <f t="shared" si="1076"/>
        <v xml:space="preserve"> </v>
      </c>
      <c r="AU605" s="11" t="str">
        <f t="shared" si="1077"/>
        <v/>
      </c>
      <c r="AV605" s="11" t="str">
        <f t="shared" si="1078"/>
        <v xml:space="preserve"> </v>
      </c>
      <c r="AW605" s="11" t="str">
        <f t="shared" si="1079"/>
        <v xml:space="preserve"> </v>
      </c>
      <c r="AX605" s="11">
        <f t="shared" si="1080"/>
        <v>0</v>
      </c>
      <c r="AY605" s="11" t="str">
        <f t="shared" si="1081"/>
        <v xml:space="preserve"> </v>
      </c>
      <c r="AZ605" s="11" t="str">
        <f t="shared" si="1082"/>
        <v xml:space="preserve"> </v>
      </c>
      <c r="BA605" s="11" t="str">
        <f t="shared" si="1083"/>
        <v xml:space="preserve"> </v>
      </c>
      <c r="BB605" s="11" t="str">
        <f t="shared" si="1084"/>
        <v xml:space="preserve"> </v>
      </c>
      <c r="BC605" s="11">
        <f t="shared" si="1085"/>
        <v>0</v>
      </c>
      <c r="BD605" s="11" t="str">
        <f t="shared" si="1086"/>
        <v xml:space="preserve"> </v>
      </c>
      <c r="BE605" s="11" t="str">
        <f t="shared" si="1087"/>
        <v xml:space="preserve"> </v>
      </c>
      <c r="BF605" s="11" t="str">
        <f t="shared" si="1088"/>
        <v xml:space="preserve"> </v>
      </c>
      <c r="BG605" s="11" t="str">
        <f t="shared" si="1109"/>
        <v xml:space="preserve"> </v>
      </c>
      <c r="BH605" s="11" t="str">
        <f t="shared" si="1089"/>
        <v xml:space="preserve"> </v>
      </c>
      <c r="BI605" s="11" t="str">
        <f t="shared" si="1090"/>
        <v xml:space="preserve"> </v>
      </c>
      <c r="BJ605" s="11">
        <f t="shared" si="1091"/>
        <v>0</v>
      </c>
      <c r="BK605" s="11" t="str">
        <f t="shared" si="1092"/>
        <v/>
      </c>
      <c r="BL605" s="11" t="str">
        <f t="shared" si="1093"/>
        <v xml:space="preserve"> </v>
      </c>
      <c r="BM605" s="11" t="str">
        <f t="shared" si="1094"/>
        <v xml:space="preserve"> </v>
      </c>
      <c r="BN605" s="11" t="str">
        <f t="shared" si="1095"/>
        <v xml:space="preserve"> </v>
      </c>
      <c r="BO605" s="11" t="str">
        <f t="shared" si="1096"/>
        <v xml:space="preserve"> </v>
      </c>
      <c r="BP605" s="11" t="str">
        <f t="shared" si="1097"/>
        <v xml:space="preserve"> </v>
      </c>
      <c r="BQ605" s="11" t="str">
        <f t="shared" si="1098"/>
        <v>0</v>
      </c>
      <c r="BR605" s="25">
        <f t="shared" si="1099"/>
        <v>0</v>
      </c>
      <c r="BS605" s="11" t="str">
        <f t="shared" si="1100"/>
        <v>Not Present</v>
      </c>
      <c r="BT605" s="11" t="str">
        <f t="shared" si="1101"/>
        <v>0</v>
      </c>
      <c r="BU605" s="12">
        <f t="shared" si="1119"/>
        <v>1</v>
      </c>
      <c r="BV605" s="12">
        <f t="shared" si="1120"/>
        <v>0</v>
      </c>
      <c r="BW605" s="12">
        <f t="shared" si="1110"/>
        <v>1</v>
      </c>
      <c r="BX605" s="12">
        <f t="shared" si="1121"/>
        <v>1</v>
      </c>
      <c r="BY605" s="11">
        <f t="shared" si="1122"/>
        <v>1</v>
      </c>
      <c r="BZ605" s="11">
        <f t="shared" si="1102"/>
        <v>1</v>
      </c>
      <c r="CA605" s="11">
        <f t="shared" si="1103"/>
        <v>1</v>
      </c>
      <c r="CB605" s="11">
        <f t="shared" si="1104"/>
        <v>2012</v>
      </c>
      <c r="CC605" s="11">
        <f t="shared" si="1105"/>
        <v>1</v>
      </c>
      <c r="CD605" s="11" t="str">
        <f t="shared" si="1106"/>
        <v>No</v>
      </c>
      <c r="CE605" s="11">
        <f t="shared" si="1123"/>
        <v>0</v>
      </c>
      <c r="CF605" s="11">
        <f t="shared" si="1124"/>
        <v>0</v>
      </c>
      <c r="CG605" s="11">
        <f t="shared" si="1125"/>
        <v>1</v>
      </c>
      <c r="CH605" s="11">
        <f t="shared" si="1126"/>
        <v>0</v>
      </c>
      <c r="CI605" s="11">
        <f t="shared" si="1107"/>
        <v>1</v>
      </c>
      <c r="CJ605" s="11">
        <f t="shared" si="1108"/>
        <v>1</v>
      </c>
    </row>
    <row r="606" spans="1:88" x14ac:dyDescent="0.3">
      <c r="A606" s="11">
        <f t="shared" si="1039"/>
        <v>2017</v>
      </c>
      <c r="B606" s="11" t="str">
        <f t="shared" si="1040"/>
        <v>07-03-2017 09:08:02 CET</v>
      </c>
      <c r="C606" s="11" t="str">
        <f t="shared" si="1041"/>
        <v>Rwanda</v>
      </c>
      <c r="D606" s="11" t="str">
        <f t="shared" si="1042"/>
        <v>Rulindo</v>
      </c>
      <c r="E606" s="11" t="str">
        <f t="shared" si="1043"/>
        <v>Cyungo</v>
      </c>
      <c r="F606" s="11" t="str">
        <f t="shared" si="1044"/>
        <v>Marembo</v>
      </c>
      <c r="G606" s="11" t="str">
        <f t="shared" si="1045"/>
        <v>Buyaga</v>
      </c>
      <c r="H606" s="11" t="str">
        <f t="shared" si="1046"/>
        <v/>
      </c>
      <c r="I606" s="11" t="str">
        <f t="shared" si="1047"/>
        <v/>
      </c>
      <c r="J606" s="11" t="str">
        <f t="shared" si="1048"/>
        <v>Mugomero Marembo</v>
      </c>
      <c r="K606" s="11">
        <f t="shared" si="1049"/>
        <v>652</v>
      </c>
      <c r="L606" s="11">
        <f t="shared" si="1111"/>
        <v>3456</v>
      </c>
      <c r="M606" s="11">
        <f t="shared" si="1112"/>
        <v>5</v>
      </c>
      <c r="N606" s="11">
        <f t="shared" si="1113"/>
        <v>691.2</v>
      </c>
      <c r="O606" s="11">
        <f t="shared" si="1050"/>
        <v>602</v>
      </c>
      <c r="P606" s="11">
        <f t="shared" si="1051"/>
        <v>50</v>
      </c>
      <c r="Q606" s="13">
        <f t="shared" si="1114"/>
        <v>0.92331288343558282</v>
      </c>
      <c r="R606" s="11">
        <f t="shared" si="1115"/>
        <v>0</v>
      </c>
      <c r="S606" s="11">
        <f t="shared" si="1052"/>
        <v>0</v>
      </c>
      <c r="T606" s="11">
        <f t="shared" si="1053"/>
        <v>1</v>
      </c>
      <c r="U606" s="11" t="str">
        <f t="shared" si="1054"/>
        <v>Piped Network -- Gravity Only</v>
      </c>
      <c r="V606" s="11">
        <f t="shared" si="1055"/>
        <v>2015</v>
      </c>
      <c r="W606" s="11" t="str">
        <f t="shared" si="1056"/>
        <v>Governement (District, Wasac) And Water For People</v>
      </c>
      <c r="X606" s="11" t="str">
        <f t="shared" si="1057"/>
        <v>Spring</v>
      </c>
      <c r="Y606" s="11">
        <f t="shared" si="1058"/>
        <v>1</v>
      </c>
      <c r="Z606" s="11">
        <f t="shared" si="1059"/>
        <v>1</v>
      </c>
      <c r="AA606" s="11">
        <f t="shared" si="1060"/>
        <v>1</v>
      </c>
      <c r="AB606" s="11" t="str">
        <f t="shared" si="1061"/>
        <v>"Springbox" --Intake Structure At A Spring</v>
      </c>
      <c r="AC606" s="11">
        <f t="shared" si="1062"/>
        <v>1</v>
      </c>
      <c r="AD606" s="11">
        <f t="shared" si="1063"/>
        <v>2015</v>
      </c>
      <c r="AE606" s="11">
        <f t="shared" si="1064"/>
        <v>1</v>
      </c>
      <c r="AF606" s="11">
        <f t="shared" si="1065"/>
        <v>120</v>
      </c>
      <c r="AG606" s="12">
        <f t="shared" si="1116"/>
        <v>14400</v>
      </c>
      <c r="AH606" s="12">
        <f t="shared" si="1117"/>
        <v>4.7840531561461797</v>
      </c>
      <c r="AI606" s="11">
        <f t="shared" si="1118"/>
        <v>0</v>
      </c>
      <c r="AJ606" s="11">
        <f t="shared" si="1066"/>
        <v>1</v>
      </c>
      <c r="AK606" s="11">
        <f t="shared" si="1067"/>
        <v>1</v>
      </c>
      <c r="AL606" s="11">
        <f t="shared" si="1068"/>
        <v>2015</v>
      </c>
      <c r="AM606" s="11">
        <f t="shared" si="1069"/>
        <v>1</v>
      </c>
      <c r="AN606" s="11">
        <f t="shared" si="1070"/>
        <v>10000</v>
      </c>
      <c r="AO606" s="11">
        <f t="shared" si="1071"/>
        <v>1</v>
      </c>
      <c r="AP606" s="11">
        <f t="shared" si="1072"/>
        <v>10</v>
      </c>
      <c r="AQ606" s="11">
        <f t="shared" si="1073"/>
        <v>2015</v>
      </c>
      <c r="AR606" s="11">
        <f t="shared" si="1074"/>
        <v>1</v>
      </c>
      <c r="AS606" s="11">
        <f t="shared" si="1075"/>
        <v>1</v>
      </c>
      <c r="AT606" s="11">
        <f t="shared" si="1076"/>
        <v>3</v>
      </c>
      <c r="AU606" s="11" t="str">
        <f t="shared" si="1077"/>
        <v>Distribution Chamber</v>
      </c>
      <c r="AV606" s="11">
        <f t="shared" si="1078"/>
        <v>2015</v>
      </c>
      <c r="AW606" s="11">
        <f t="shared" si="1079"/>
        <v>1</v>
      </c>
      <c r="AX606" s="11">
        <f t="shared" si="1080"/>
        <v>1</v>
      </c>
      <c r="AY606" s="11">
        <f t="shared" si="1081"/>
        <v>2</v>
      </c>
      <c r="AZ606" s="11">
        <f t="shared" si="1082"/>
        <v>2015</v>
      </c>
      <c r="BA606" s="11">
        <f t="shared" si="1083"/>
        <v>1</v>
      </c>
      <c r="BB606" s="11">
        <f t="shared" si="1084"/>
        <v>10000</v>
      </c>
      <c r="BC606" s="11">
        <f t="shared" si="1085"/>
        <v>0</v>
      </c>
      <c r="BD606" s="11" t="str">
        <f t="shared" si="1086"/>
        <v xml:space="preserve"> </v>
      </c>
      <c r="BE606" s="11" t="str">
        <f t="shared" si="1087"/>
        <v xml:space="preserve"> </v>
      </c>
      <c r="BF606" s="11" t="str">
        <f t="shared" si="1088"/>
        <v xml:space="preserve"> </v>
      </c>
      <c r="BG606" s="11" t="str">
        <f t="shared" si="1109"/>
        <v xml:space="preserve"> </v>
      </c>
      <c r="BH606" s="11" t="str">
        <f t="shared" si="1089"/>
        <v xml:space="preserve"> </v>
      </c>
      <c r="BI606" s="11" t="str">
        <f t="shared" si="1090"/>
        <v xml:space="preserve"> </v>
      </c>
      <c r="BJ606" s="11">
        <f t="shared" si="1091"/>
        <v>0</v>
      </c>
      <c r="BK606" s="11" t="str">
        <f t="shared" si="1092"/>
        <v/>
      </c>
      <c r="BL606" s="11" t="str">
        <f t="shared" si="1093"/>
        <v xml:space="preserve"> </v>
      </c>
      <c r="BM606" s="11" t="str">
        <f t="shared" si="1094"/>
        <v xml:space="preserve"> </v>
      </c>
      <c r="BN606" s="11" t="str">
        <f t="shared" si="1095"/>
        <v xml:space="preserve"> </v>
      </c>
      <c r="BO606" s="11" t="str">
        <f t="shared" si="1096"/>
        <v xml:space="preserve"> </v>
      </c>
      <c r="BP606" s="11" t="str">
        <f t="shared" si="1097"/>
        <v xml:space="preserve"> </v>
      </c>
      <c r="BQ606" s="11" t="str">
        <f t="shared" si="1098"/>
        <v>0</v>
      </c>
      <c r="BR606" s="25">
        <f t="shared" si="1099"/>
        <v>0</v>
      </c>
      <c r="BS606" s="11" t="str">
        <f t="shared" si="1100"/>
        <v>Not Present</v>
      </c>
      <c r="BT606" s="11" t="str">
        <f t="shared" si="1101"/>
        <v>0</v>
      </c>
      <c r="BU606" s="12">
        <f t="shared" si="1119"/>
        <v>1</v>
      </c>
      <c r="BV606" s="12">
        <f t="shared" si="1120"/>
        <v>0</v>
      </c>
      <c r="BW606" s="12">
        <f t="shared" si="1110"/>
        <v>1</v>
      </c>
      <c r="BX606" s="12">
        <f t="shared" si="1121"/>
        <v>1</v>
      </c>
      <c r="BY606" s="11">
        <f t="shared" si="1122"/>
        <v>1</v>
      </c>
      <c r="BZ606" s="11">
        <f t="shared" si="1102"/>
        <v>1</v>
      </c>
      <c r="CA606" s="11">
        <f t="shared" si="1103"/>
        <v>8</v>
      </c>
      <c r="CB606" s="11">
        <f t="shared" si="1104"/>
        <v>2015</v>
      </c>
      <c r="CC606" s="11">
        <f t="shared" si="1105"/>
        <v>2</v>
      </c>
      <c r="CD606" s="11" t="str">
        <f t="shared" si="1106"/>
        <v>No</v>
      </c>
      <c r="CE606" s="11">
        <f t="shared" si="1123"/>
        <v>0</v>
      </c>
      <c r="CF606" s="11">
        <f t="shared" si="1124"/>
        <v>0</v>
      </c>
      <c r="CG606" s="11">
        <f t="shared" si="1125"/>
        <v>1</v>
      </c>
      <c r="CH606" s="11">
        <f t="shared" si="1126"/>
        <v>0</v>
      </c>
      <c r="CI606" s="11">
        <f t="shared" si="1107"/>
        <v>1</v>
      </c>
      <c r="CJ606" s="11">
        <f t="shared" si="1108"/>
        <v>1</v>
      </c>
    </row>
    <row r="607" spans="1:88" x14ac:dyDescent="0.3">
      <c r="A607" s="11">
        <f t="shared" si="1039"/>
        <v>2017</v>
      </c>
      <c r="B607" s="11" t="str">
        <f t="shared" si="1040"/>
        <v>20-04-2017 06:58:55 CEST</v>
      </c>
      <c r="C607" s="11" t="str">
        <f t="shared" si="1041"/>
        <v>Rwanda</v>
      </c>
      <c r="D607" s="11" t="str">
        <f t="shared" si="1042"/>
        <v>Rulindo</v>
      </c>
      <c r="E607" s="11" t="str">
        <f t="shared" si="1043"/>
        <v>Tumba</v>
      </c>
      <c r="F607" s="11" t="str">
        <f t="shared" si="1044"/>
        <v>Misezero</v>
      </c>
      <c r="G607" s="11" t="str">
        <f t="shared" si="1045"/>
        <v>Misezero</v>
      </c>
      <c r="H607" s="11" t="str">
        <f t="shared" si="1046"/>
        <v/>
      </c>
      <c r="I607" s="11" t="str">
        <f t="shared" si="1047"/>
        <v/>
      </c>
      <c r="J607" s="11" t="str">
        <f t="shared" si="1048"/>
        <v>Water point at APEKI Accommodation/Nyirambuga pumping</v>
      </c>
      <c r="K607" s="11">
        <f t="shared" si="1049"/>
        <v>115</v>
      </c>
      <c r="L607" s="11">
        <f t="shared" si="1111"/>
        <v>30604</v>
      </c>
      <c r="M607" s="11">
        <f t="shared" si="1112"/>
        <v>1</v>
      </c>
      <c r="N607" s="11">
        <f t="shared" si="1113"/>
        <v>30604</v>
      </c>
      <c r="O607" s="11">
        <f t="shared" si="1050"/>
        <v>115</v>
      </c>
      <c r="P607" s="11" t="str">
        <f t="shared" si="1051"/>
        <v xml:space="preserve"> </v>
      </c>
      <c r="Q607" s="13">
        <f t="shared" si="1114"/>
        <v>1</v>
      </c>
      <c r="R607" s="11">
        <f t="shared" si="1115"/>
        <v>1</v>
      </c>
      <c r="S607" s="11">
        <f t="shared" si="1052"/>
        <v>0</v>
      </c>
      <c r="T607" s="11">
        <f t="shared" si="1053"/>
        <v>1</v>
      </c>
      <c r="U607" s="11" t="str">
        <f t="shared" si="1054"/>
        <v>Piped Network With Pump</v>
      </c>
      <c r="V607" s="11">
        <f t="shared" si="1055"/>
        <v>2012</v>
      </c>
      <c r="W607" s="11" t="str">
        <f t="shared" si="1056"/>
        <v>Governement (District, Wasac) And Water For People</v>
      </c>
      <c r="X607" s="11" t="str">
        <f t="shared" si="1057"/>
        <v>Spring</v>
      </c>
      <c r="Y607" s="11">
        <f t="shared" si="1058"/>
        <v>2</v>
      </c>
      <c r="Z607" s="11">
        <f t="shared" si="1059"/>
        <v>1</v>
      </c>
      <c r="AA607" s="11">
        <f t="shared" si="1060"/>
        <v>0</v>
      </c>
      <c r="AB607" s="11" t="str">
        <f t="shared" si="1061"/>
        <v/>
      </c>
      <c r="AC607" s="11" t="str">
        <f t="shared" si="1062"/>
        <v xml:space="preserve"> </v>
      </c>
      <c r="AD607" s="11" t="str">
        <f t="shared" si="1063"/>
        <v xml:space="preserve"> </v>
      </c>
      <c r="AE607" s="11" t="str">
        <f t="shared" si="1064"/>
        <v xml:space="preserve"> </v>
      </c>
      <c r="AF607" s="11">
        <f t="shared" si="1065"/>
        <v>5</v>
      </c>
      <c r="AG607" s="12">
        <f t="shared" si="1116"/>
        <v>345600</v>
      </c>
      <c r="AH607" s="12">
        <f t="shared" si="1117"/>
        <v>601.04347826086962</v>
      </c>
      <c r="AI607" s="11">
        <f t="shared" si="1118"/>
        <v>1</v>
      </c>
      <c r="AJ607" s="11">
        <f t="shared" si="1066"/>
        <v>0</v>
      </c>
      <c r="AK607" s="11" t="str">
        <f t="shared" si="1067"/>
        <v xml:space="preserve"> </v>
      </c>
      <c r="AL607" s="11" t="str">
        <f t="shared" si="1068"/>
        <v xml:space="preserve"> </v>
      </c>
      <c r="AM607" s="11" t="str">
        <f t="shared" si="1069"/>
        <v xml:space="preserve"> </v>
      </c>
      <c r="AN607" s="11" t="str">
        <f t="shared" si="1070"/>
        <v xml:space="preserve"> </v>
      </c>
      <c r="AO607" s="11">
        <f t="shared" si="1071"/>
        <v>1</v>
      </c>
      <c r="AP607" s="11">
        <f t="shared" si="1072"/>
        <v>1</v>
      </c>
      <c r="AQ607" s="11">
        <f t="shared" si="1073"/>
        <v>2012</v>
      </c>
      <c r="AR607" s="11">
        <f t="shared" si="1074"/>
        <v>1</v>
      </c>
      <c r="AS607" s="11">
        <f t="shared" si="1075"/>
        <v>0</v>
      </c>
      <c r="AT607" s="11" t="str">
        <f t="shared" si="1076"/>
        <v xml:space="preserve"> </v>
      </c>
      <c r="AU607" s="11" t="str">
        <f t="shared" si="1077"/>
        <v/>
      </c>
      <c r="AV607" s="11" t="str">
        <f t="shared" si="1078"/>
        <v xml:space="preserve"> </v>
      </c>
      <c r="AW607" s="11" t="str">
        <f t="shared" si="1079"/>
        <v xml:space="preserve"> </v>
      </c>
      <c r="AX607" s="11">
        <f t="shared" si="1080"/>
        <v>1</v>
      </c>
      <c r="AY607" s="11">
        <f t="shared" si="1081"/>
        <v>1</v>
      </c>
      <c r="AZ607" s="11">
        <f t="shared" si="1082"/>
        <v>2012</v>
      </c>
      <c r="BA607" s="11">
        <f t="shared" si="1083"/>
        <v>1</v>
      </c>
      <c r="BB607" s="11">
        <f t="shared" si="1084"/>
        <v>100</v>
      </c>
      <c r="BC607" s="11">
        <f t="shared" si="1085"/>
        <v>0</v>
      </c>
      <c r="BD607" s="11" t="str">
        <f t="shared" si="1086"/>
        <v xml:space="preserve"> </v>
      </c>
      <c r="BE607" s="11" t="str">
        <f t="shared" si="1087"/>
        <v xml:space="preserve"> </v>
      </c>
      <c r="BF607" s="11" t="str">
        <f t="shared" si="1088"/>
        <v xml:space="preserve"> </v>
      </c>
      <c r="BG607" s="11" t="str">
        <f t="shared" si="1109"/>
        <v xml:space="preserve"> </v>
      </c>
      <c r="BH607" s="11" t="str">
        <f t="shared" si="1089"/>
        <v xml:space="preserve"> </v>
      </c>
      <c r="BI607" s="11" t="str">
        <f t="shared" si="1090"/>
        <v xml:space="preserve"> </v>
      </c>
      <c r="BJ607" s="11">
        <f t="shared" si="1091"/>
        <v>0</v>
      </c>
      <c r="BK607" s="11" t="str">
        <f t="shared" si="1092"/>
        <v/>
      </c>
      <c r="BL607" s="11" t="str">
        <f t="shared" si="1093"/>
        <v xml:space="preserve"> </v>
      </c>
      <c r="BM607" s="11" t="str">
        <f t="shared" si="1094"/>
        <v xml:space="preserve"> </v>
      </c>
      <c r="BN607" s="11" t="str">
        <f t="shared" si="1095"/>
        <v xml:space="preserve"> </v>
      </c>
      <c r="BO607" s="11" t="str">
        <f t="shared" si="1096"/>
        <v xml:space="preserve"> </v>
      </c>
      <c r="BP607" s="11" t="str">
        <f t="shared" si="1097"/>
        <v xml:space="preserve"> </v>
      </c>
      <c r="BQ607" s="11" t="str">
        <f t="shared" si="1098"/>
        <v>0</v>
      </c>
      <c r="BR607" s="25">
        <f t="shared" si="1099"/>
        <v>0</v>
      </c>
      <c r="BS607" s="11" t="str">
        <f t="shared" si="1100"/>
        <v>Not Present</v>
      </c>
      <c r="BT607" s="11" t="str">
        <f t="shared" si="1101"/>
        <v>0</v>
      </c>
      <c r="BU607" s="12">
        <f t="shared" si="1119"/>
        <v>1</v>
      </c>
      <c r="BV607" s="12">
        <f t="shared" si="1120"/>
        <v>0</v>
      </c>
      <c r="BW607" s="12">
        <f t="shared" si="1110"/>
        <v>1</v>
      </c>
      <c r="BX607" s="12">
        <f t="shared" si="1121"/>
        <v>1</v>
      </c>
      <c r="BY607" s="11">
        <f t="shared" si="1122"/>
        <v>1</v>
      </c>
      <c r="BZ607" s="11">
        <f t="shared" si="1102"/>
        <v>1</v>
      </c>
      <c r="CA607" s="11">
        <f t="shared" si="1103"/>
        <v>6</v>
      </c>
      <c r="CB607" s="11">
        <f t="shared" si="1104"/>
        <v>2012</v>
      </c>
      <c r="CC607" s="11">
        <f t="shared" si="1105"/>
        <v>1</v>
      </c>
      <c r="CD607" s="11" t="str">
        <f t="shared" si="1106"/>
        <v>No</v>
      </c>
      <c r="CE607" s="11">
        <f t="shared" si="1123"/>
        <v>0</v>
      </c>
      <c r="CF607" s="11">
        <f t="shared" si="1124"/>
        <v>0</v>
      </c>
      <c r="CG607" s="11">
        <f t="shared" si="1125"/>
        <v>1</v>
      </c>
      <c r="CH607" s="11">
        <f t="shared" si="1126"/>
        <v>0</v>
      </c>
      <c r="CI607" s="11">
        <f t="shared" si="1107"/>
        <v>1</v>
      </c>
      <c r="CJ607" s="11">
        <f t="shared" si="1108"/>
        <v>1</v>
      </c>
    </row>
    <row r="608" spans="1:88" x14ac:dyDescent="0.3">
      <c r="A608" s="11">
        <f t="shared" si="1039"/>
        <v>2017</v>
      </c>
      <c r="B608" s="11" t="str">
        <f t="shared" si="1040"/>
        <v>20-04-2017 08:06:03 CEST</v>
      </c>
      <c r="C608" s="11" t="str">
        <f t="shared" si="1041"/>
        <v>Rwanda</v>
      </c>
      <c r="D608" s="11" t="str">
        <f t="shared" si="1042"/>
        <v>Rulindo</v>
      </c>
      <c r="E608" s="11" t="str">
        <f t="shared" si="1043"/>
        <v>Tumba</v>
      </c>
      <c r="F608" s="11" t="str">
        <f t="shared" si="1044"/>
        <v>Misezero</v>
      </c>
      <c r="G608" s="11" t="str">
        <f t="shared" si="1045"/>
        <v>Karambi</v>
      </c>
      <c r="H608" s="11" t="str">
        <f t="shared" si="1046"/>
        <v/>
      </c>
      <c r="I608" s="11" t="str">
        <f t="shared" si="1047"/>
        <v/>
      </c>
      <c r="J608" s="11" t="str">
        <f t="shared" si="1048"/>
        <v>Water point chez Nkurunziza/Nyirambuga pumping</v>
      </c>
      <c r="K608" s="11">
        <f t="shared" si="1049"/>
        <v>160</v>
      </c>
      <c r="L608" s="11">
        <f t="shared" si="1111"/>
        <v>30604</v>
      </c>
      <c r="M608" s="11">
        <f t="shared" si="1112"/>
        <v>2</v>
      </c>
      <c r="N608" s="11">
        <f t="shared" si="1113"/>
        <v>15302</v>
      </c>
      <c r="O608" s="11">
        <f t="shared" si="1050"/>
        <v>160</v>
      </c>
      <c r="P608" s="11" t="str">
        <f t="shared" si="1051"/>
        <v xml:space="preserve"> </v>
      </c>
      <c r="Q608" s="13">
        <f t="shared" si="1114"/>
        <v>1</v>
      </c>
      <c r="R608" s="11">
        <f t="shared" si="1115"/>
        <v>1</v>
      </c>
      <c r="S608" s="11">
        <f t="shared" si="1052"/>
        <v>0</v>
      </c>
      <c r="T608" s="11">
        <f t="shared" si="1053"/>
        <v>1</v>
      </c>
      <c r="U608" s="11" t="str">
        <f t="shared" si="1054"/>
        <v>Piped Network With Pump</v>
      </c>
      <c r="V608" s="11">
        <f t="shared" si="1055"/>
        <v>2017</v>
      </c>
      <c r="W608" s="11" t="str">
        <f t="shared" si="1056"/>
        <v>Governement (District, Wasac) And Water For People</v>
      </c>
      <c r="X608" s="11" t="str">
        <f t="shared" si="1057"/>
        <v>Spring</v>
      </c>
      <c r="Y608" s="11">
        <f t="shared" si="1058"/>
        <v>2</v>
      </c>
      <c r="Z608" s="11">
        <f t="shared" si="1059"/>
        <v>1</v>
      </c>
      <c r="AA608" s="11">
        <f t="shared" si="1060"/>
        <v>0</v>
      </c>
      <c r="AB608" s="11" t="str">
        <f t="shared" si="1061"/>
        <v/>
      </c>
      <c r="AC608" s="11" t="str">
        <f t="shared" si="1062"/>
        <v xml:space="preserve"> </v>
      </c>
      <c r="AD608" s="11" t="str">
        <f t="shared" si="1063"/>
        <v xml:space="preserve"> </v>
      </c>
      <c r="AE608" s="11" t="str">
        <f t="shared" si="1064"/>
        <v xml:space="preserve"> </v>
      </c>
      <c r="AF608" s="11">
        <f t="shared" si="1065"/>
        <v>5</v>
      </c>
      <c r="AG608" s="12">
        <f t="shared" si="1116"/>
        <v>345600</v>
      </c>
      <c r="AH608" s="12">
        <f t="shared" si="1117"/>
        <v>432</v>
      </c>
      <c r="AI608" s="11">
        <f t="shared" si="1118"/>
        <v>1</v>
      </c>
      <c r="AJ608" s="11">
        <f t="shared" si="1066"/>
        <v>0</v>
      </c>
      <c r="AK608" s="11" t="str">
        <f t="shared" si="1067"/>
        <v xml:space="preserve"> </v>
      </c>
      <c r="AL608" s="11" t="str">
        <f t="shared" si="1068"/>
        <v xml:space="preserve"> </v>
      </c>
      <c r="AM608" s="11" t="str">
        <f t="shared" si="1069"/>
        <v xml:space="preserve"> </v>
      </c>
      <c r="AN608" s="11" t="str">
        <f t="shared" si="1070"/>
        <v xml:space="preserve"> </v>
      </c>
      <c r="AO608" s="11">
        <f t="shared" si="1071"/>
        <v>0</v>
      </c>
      <c r="AP608" s="11" t="str">
        <f t="shared" si="1072"/>
        <v xml:space="preserve"> </v>
      </c>
      <c r="AQ608" s="11" t="str">
        <f t="shared" si="1073"/>
        <v xml:space="preserve"> </v>
      </c>
      <c r="AR608" s="11" t="str">
        <f t="shared" si="1074"/>
        <v xml:space="preserve"> </v>
      </c>
      <c r="AS608" s="11">
        <f t="shared" si="1075"/>
        <v>0</v>
      </c>
      <c r="AT608" s="11" t="str">
        <f t="shared" si="1076"/>
        <v xml:space="preserve"> </v>
      </c>
      <c r="AU608" s="11" t="str">
        <f t="shared" si="1077"/>
        <v/>
      </c>
      <c r="AV608" s="11" t="str">
        <f t="shared" si="1078"/>
        <v xml:space="preserve"> </v>
      </c>
      <c r="AW608" s="11" t="str">
        <f t="shared" si="1079"/>
        <v xml:space="preserve"> </v>
      </c>
      <c r="AX608" s="11">
        <f t="shared" si="1080"/>
        <v>0</v>
      </c>
      <c r="AY608" s="11" t="str">
        <f t="shared" si="1081"/>
        <v xml:space="preserve"> </v>
      </c>
      <c r="AZ608" s="11" t="str">
        <f t="shared" si="1082"/>
        <v xml:space="preserve"> </v>
      </c>
      <c r="BA608" s="11" t="str">
        <f t="shared" si="1083"/>
        <v xml:space="preserve"> </v>
      </c>
      <c r="BB608" s="11" t="str">
        <f t="shared" si="1084"/>
        <v xml:space="preserve"> </v>
      </c>
      <c r="BC608" s="11">
        <f t="shared" si="1085"/>
        <v>0</v>
      </c>
      <c r="BD608" s="11" t="str">
        <f t="shared" si="1086"/>
        <v xml:space="preserve"> </v>
      </c>
      <c r="BE608" s="11" t="str">
        <f t="shared" si="1087"/>
        <v xml:space="preserve"> </v>
      </c>
      <c r="BF608" s="11" t="str">
        <f t="shared" si="1088"/>
        <v xml:space="preserve"> </v>
      </c>
      <c r="BG608" s="11" t="str">
        <f t="shared" si="1109"/>
        <v xml:space="preserve"> </v>
      </c>
      <c r="BH608" s="11" t="str">
        <f t="shared" si="1089"/>
        <v xml:space="preserve"> </v>
      </c>
      <c r="BI608" s="11" t="str">
        <f t="shared" si="1090"/>
        <v xml:space="preserve"> </v>
      </c>
      <c r="BJ608" s="11">
        <f t="shared" si="1091"/>
        <v>0</v>
      </c>
      <c r="BK608" s="11" t="str">
        <f t="shared" si="1092"/>
        <v/>
      </c>
      <c r="BL608" s="11" t="str">
        <f t="shared" si="1093"/>
        <v xml:space="preserve"> </v>
      </c>
      <c r="BM608" s="11" t="str">
        <f t="shared" si="1094"/>
        <v xml:space="preserve"> </v>
      </c>
      <c r="BN608" s="11" t="str">
        <f t="shared" si="1095"/>
        <v xml:space="preserve"> </v>
      </c>
      <c r="BO608" s="11" t="str">
        <f t="shared" si="1096"/>
        <v xml:space="preserve"> </v>
      </c>
      <c r="BP608" s="11" t="str">
        <f t="shared" si="1097"/>
        <v xml:space="preserve"> </v>
      </c>
      <c r="BQ608" s="11" t="str">
        <f t="shared" si="1098"/>
        <v>0</v>
      </c>
      <c r="BR608" s="25">
        <f t="shared" si="1099"/>
        <v>0</v>
      </c>
      <c r="BS608" s="11" t="str">
        <f t="shared" si="1100"/>
        <v>Not Present</v>
      </c>
      <c r="BT608" s="11" t="str">
        <f t="shared" si="1101"/>
        <v>0</v>
      </c>
      <c r="BU608" s="12">
        <f t="shared" si="1119"/>
        <v>1</v>
      </c>
      <c r="BV608" s="12">
        <f t="shared" si="1120"/>
        <v>0</v>
      </c>
      <c r="BW608" s="12">
        <f t="shared" si="1110"/>
        <v>1</v>
      </c>
      <c r="BX608" s="12">
        <f t="shared" si="1121"/>
        <v>1</v>
      </c>
      <c r="BY608" s="11">
        <f t="shared" si="1122"/>
        <v>1</v>
      </c>
      <c r="BZ608" s="11">
        <f t="shared" si="1102"/>
        <v>1</v>
      </c>
      <c r="CA608" s="11">
        <f t="shared" si="1103"/>
        <v>2</v>
      </c>
      <c r="CB608" s="11">
        <f t="shared" si="1104"/>
        <v>2017</v>
      </c>
      <c r="CC608" s="11">
        <f t="shared" si="1105"/>
        <v>1</v>
      </c>
      <c r="CD608" s="11" t="str">
        <f t="shared" si="1106"/>
        <v>No</v>
      </c>
      <c r="CE608" s="11">
        <f t="shared" si="1123"/>
        <v>0</v>
      </c>
      <c r="CF608" s="11">
        <f t="shared" si="1124"/>
        <v>0</v>
      </c>
      <c r="CG608" s="11">
        <f t="shared" si="1125"/>
        <v>1</v>
      </c>
      <c r="CH608" s="11">
        <f t="shared" si="1126"/>
        <v>0</v>
      </c>
      <c r="CI608" s="11">
        <f t="shared" si="1107"/>
        <v>1</v>
      </c>
      <c r="CJ608" s="11">
        <f t="shared" si="1108"/>
        <v>1</v>
      </c>
    </row>
    <row r="609" spans="1:88" x14ac:dyDescent="0.3">
      <c r="A609" s="11">
        <f t="shared" si="1039"/>
        <v>2017</v>
      </c>
      <c r="B609" s="11" t="str">
        <f t="shared" si="1040"/>
        <v>23-03-2017 12:23:50 CET</v>
      </c>
      <c r="C609" s="11" t="str">
        <f t="shared" si="1041"/>
        <v>Rwanda</v>
      </c>
      <c r="D609" s="11" t="str">
        <f t="shared" si="1042"/>
        <v>Rulindo</v>
      </c>
      <c r="E609" s="11" t="str">
        <f t="shared" si="1043"/>
        <v>Masoro</v>
      </c>
      <c r="F609" s="11" t="str">
        <f t="shared" si="1044"/>
        <v>Kabuga</v>
      </c>
      <c r="G609" s="11" t="str">
        <f t="shared" si="1045"/>
        <v>Gisiza</v>
      </c>
      <c r="H609" s="11" t="str">
        <f t="shared" si="1046"/>
        <v/>
      </c>
      <c r="I609" s="11" t="str">
        <f t="shared" si="1047"/>
        <v/>
      </c>
      <c r="J609" s="11" t="str">
        <f t="shared" si="1048"/>
        <v>Mutagata motorised network</v>
      </c>
      <c r="K609" s="11">
        <f t="shared" si="1049"/>
        <v>135</v>
      </c>
      <c r="L609" s="11">
        <f t="shared" si="1111"/>
        <v>26296</v>
      </c>
      <c r="M609" s="11">
        <f t="shared" si="1112"/>
        <v>49</v>
      </c>
      <c r="N609" s="11">
        <f t="shared" si="1113"/>
        <v>536.65306122448976</v>
      </c>
      <c r="O609" s="11">
        <f t="shared" si="1050"/>
        <v>135</v>
      </c>
      <c r="P609" s="11" t="str">
        <f t="shared" si="1051"/>
        <v xml:space="preserve"> </v>
      </c>
      <c r="Q609" s="13">
        <f t="shared" si="1114"/>
        <v>1</v>
      </c>
      <c r="R609" s="11">
        <f t="shared" si="1115"/>
        <v>1</v>
      </c>
      <c r="S609" s="11">
        <f t="shared" si="1052"/>
        <v>0</v>
      </c>
      <c r="T609" s="11">
        <f t="shared" si="1053"/>
        <v>1</v>
      </c>
      <c r="U609" s="11" t="str">
        <f t="shared" si="1054"/>
        <v>Piped Network With Pump</v>
      </c>
      <c r="V609" s="11">
        <f t="shared" si="1055"/>
        <v>1987</v>
      </c>
      <c r="W609" s="11" t="str">
        <f t="shared" si="1056"/>
        <v>Governement (District, Wasac) And Water For People</v>
      </c>
      <c r="X609" s="11" t="str">
        <f t="shared" si="1057"/>
        <v>Spring</v>
      </c>
      <c r="Y609" s="11">
        <f t="shared" si="1058"/>
        <v>1</v>
      </c>
      <c r="Z609" s="11">
        <f t="shared" si="1059"/>
        <v>1</v>
      </c>
      <c r="AA609" s="11">
        <f t="shared" si="1060"/>
        <v>1</v>
      </c>
      <c r="AB609" s="11" t="str">
        <f t="shared" si="1061"/>
        <v>"Springbox" --Intake Structure At A Spring</v>
      </c>
      <c r="AC609" s="11">
        <f t="shared" si="1062"/>
        <v>1</v>
      </c>
      <c r="AD609" s="11">
        <f t="shared" si="1063"/>
        <v>2007</v>
      </c>
      <c r="AE609" s="11">
        <f t="shared" si="1064"/>
        <v>1</v>
      </c>
      <c r="AF609" s="11">
        <f t="shared" si="1065"/>
        <v>5</v>
      </c>
      <c r="AG609" s="12">
        <f t="shared" si="1116"/>
        <v>345600</v>
      </c>
      <c r="AH609" s="12">
        <f t="shared" si="1117"/>
        <v>512</v>
      </c>
      <c r="AI609" s="11">
        <f t="shared" si="1118"/>
        <v>1</v>
      </c>
      <c r="AJ609" s="11">
        <f t="shared" si="1066"/>
        <v>1</v>
      </c>
      <c r="AK609" s="11">
        <f t="shared" si="1067"/>
        <v>1</v>
      </c>
      <c r="AL609" s="11">
        <f t="shared" si="1068"/>
        <v>2016</v>
      </c>
      <c r="AM609" s="11">
        <f t="shared" si="1069"/>
        <v>1</v>
      </c>
      <c r="AN609" s="11">
        <f t="shared" si="1070"/>
        <v>1900</v>
      </c>
      <c r="AO609" s="11">
        <f t="shared" si="1071"/>
        <v>1</v>
      </c>
      <c r="AP609" s="11">
        <f t="shared" si="1072"/>
        <v>39</v>
      </c>
      <c r="AQ609" s="11">
        <f t="shared" si="1073"/>
        <v>2016</v>
      </c>
      <c r="AR609" s="11">
        <f t="shared" si="1074"/>
        <v>1</v>
      </c>
      <c r="AS609" s="11">
        <f t="shared" si="1075"/>
        <v>1</v>
      </c>
      <c r="AT609" s="11">
        <f t="shared" si="1076"/>
        <v>17</v>
      </c>
      <c r="AU609" s="11" t="str">
        <f t="shared" si="1077"/>
        <v>Pressure Break Tank|Distribution Chamber|Washout And Air Release</v>
      </c>
      <c r="AV609" s="11">
        <f t="shared" si="1078"/>
        <v>2016</v>
      </c>
      <c r="AW609" s="11">
        <f t="shared" si="1079"/>
        <v>1</v>
      </c>
      <c r="AX609" s="11">
        <f t="shared" si="1080"/>
        <v>1</v>
      </c>
      <c r="AY609" s="11">
        <f t="shared" si="1081"/>
        <v>6</v>
      </c>
      <c r="AZ609" s="11">
        <f t="shared" si="1082"/>
        <v>2016</v>
      </c>
      <c r="BA609" s="11">
        <f t="shared" si="1083"/>
        <v>1</v>
      </c>
      <c r="BB609" s="11">
        <f t="shared" si="1084"/>
        <v>40000</v>
      </c>
      <c r="BC609" s="11">
        <f t="shared" si="1085"/>
        <v>1</v>
      </c>
      <c r="BD609" s="11">
        <f t="shared" si="1086"/>
        <v>5</v>
      </c>
      <c r="BE609" s="11">
        <f t="shared" si="1087"/>
        <v>2017</v>
      </c>
      <c r="BF609" s="11">
        <f t="shared" si="1088"/>
        <v>1</v>
      </c>
      <c r="BG609" s="11">
        <f t="shared" si="1109"/>
        <v>1</v>
      </c>
      <c r="BH609" s="11">
        <f t="shared" si="1089"/>
        <v>2016</v>
      </c>
      <c r="BI609" s="11">
        <f t="shared" si="1090"/>
        <v>1</v>
      </c>
      <c r="BJ609" s="11">
        <f t="shared" si="1091"/>
        <v>1</v>
      </c>
      <c r="BK609" s="11" t="str">
        <f t="shared" si="1092"/>
        <v>Disinfection/Chlorination</v>
      </c>
      <c r="BL609" s="11">
        <f t="shared" si="1093"/>
        <v>2017</v>
      </c>
      <c r="BM609" s="11">
        <f t="shared" si="1094"/>
        <v>1</v>
      </c>
      <c r="BN609" s="11">
        <f t="shared" si="1095"/>
        <v>0</v>
      </c>
      <c r="BO609" s="11" t="str">
        <f t="shared" si="1096"/>
        <v xml:space="preserve"> </v>
      </c>
      <c r="BP609" s="11" t="str">
        <f t="shared" si="1097"/>
        <v xml:space="preserve"> </v>
      </c>
      <c r="BQ609" s="11" t="str">
        <f t="shared" si="1098"/>
        <v>0</v>
      </c>
      <c r="BR609" s="25">
        <f t="shared" si="1099"/>
        <v>0</v>
      </c>
      <c r="BS609" s="11" t="str">
        <f t="shared" si="1100"/>
        <v>Not Present</v>
      </c>
      <c r="BT609" s="11" t="str">
        <f t="shared" si="1101"/>
        <v>0</v>
      </c>
      <c r="BU609" s="12">
        <f t="shared" si="1119"/>
        <v>1</v>
      </c>
      <c r="BV609" s="12">
        <f t="shared" si="1120"/>
        <v>0</v>
      </c>
      <c r="BW609" s="12">
        <f t="shared" si="1110"/>
        <v>1</v>
      </c>
      <c r="BX609" s="12">
        <f t="shared" si="1121"/>
        <v>1</v>
      </c>
      <c r="BY609" s="11">
        <f t="shared" si="1122"/>
        <v>1</v>
      </c>
      <c r="BZ609" s="11">
        <f t="shared" si="1102"/>
        <v>1</v>
      </c>
      <c r="CA609" s="11">
        <f t="shared" si="1103"/>
        <v>64</v>
      </c>
      <c r="CB609" s="11">
        <f t="shared" si="1104"/>
        <v>2016</v>
      </c>
      <c r="CC609" s="11">
        <f t="shared" si="1105"/>
        <v>1</v>
      </c>
      <c r="CD609" s="11" t="str">
        <f t="shared" si="1106"/>
        <v>No</v>
      </c>
      <c r="CE609" s="11">
        <f t="shared" si="1123"/>
        <v>0</v>
      </c>
      <c r="CF609" s="11">
        <f t="shared" si="1124"/>
        <v>0</v>
      </c>
      <c r="CG609" s="11">
        <f t="shared" si="1125"/>
        <v>1</v>
      </c>
      <c r="CH609" s="11">
        <f t="shared" si="1126"/>
        <v>0</v>
      </c>
      <c r="CI609" s="11">
        <f t="shared" si="1107"/>
        <v>1</v>
      </c>
      <c r="CJ609" s="11">
        <f t="shared" si="1108"/>
        <v>1</v>
      </c>
    </row>
    <row r="610" spans="1:88" x14ac:dyDescent="0.3">
      <c r="A610" s="11">
        <f t="shared" si="1039"/>
        <v>2017</v>
      </c>
      <c r="B610" s="11" t="str">
        <f t="shared" si="1040"/>
        <v>06-06-2017 16:22:15 CEST</v>
      </c>
      <c r="C610" s="11" t="str">
        <f t="shared" si="1041"/>
        <v>Rwanda</v>
      </c>
      <c r="D610" s="11" t="str">
        <f t="shared" si="1042"/>
        <v>Rulindo</v>
      </c>
      <c r="E610" s="11" t="str">
        <f t="shared" si="1043"/>
        <v>Kisaro</v>
      </c>
      <c r="F610" s="11" t="str">
        <f t="shared" si="1044"/>
        <v>Murama</v>
      </c>
      <c r="G610" s="11" t="str">
        <f t="shared" si="1045"/>
        <v>Akamanama</v>
      </c>
      <c r="H610" s="11" t="str">
        <f t="shared" si="1046"/>
        <v/>
      </c>
      <c r="I610" s="11" t="str">
        <f t="shared" si="1047"/>
        <v/>
      </c>
      <c r="J610" s="11" t="str">
        <f t="shared" si="1048"/>
        <v>kano</v>
      </c>
      <c r="K610" s="11">
        <f t="shared" si="1049"/>
        <v>141</v>
      </c>
      <c r="L610" s="11">
        <f t="shared" si="1111"/>
        <v>0</v>
      </c>
      <c r="M610" s="11">
        <f t="shared" si="1112"/>
        <v>1</v>
      </c>
      <c r="N610" s="11">
        <f t="shared" si="1113"/>
        <v>0</v>
      </c>
      <c r="O610" s="11">
        <f t="shared" si="1050"/>
        <v>120</v>
      </c>
      <c r="P610" s="11">
        <f t="shared" si="1051"/>
        <v>21</v>
      </c>
      <c r="Q610" s="13">
        <f t="shared" si="1114"/>
        <v>0.85106382978723405</v>
      </c>
      <c r="R610" s="11">
        <f t="shared" si="1115"/>
        <v>0</v>
      </c>
      <c r="S610" s="11">
        <f t="shared" si="1052"/>
        <v>1</v>
      </c>
      <c r="T610" s="11">
        <f t="shared" si="1053"/>
        <v>1</v>
      </c>
      <c r="U610" s="11" t="str">
        <f t="shared" si="1054"/>
        <v>Piped Network With Pump</v>
      </c>
      <c r="V610" s="11">
        <f t="shared" si="1055"/>
        <v>2012</v>
      </c>
      <c r="W610" s="11" t="str">
        <f t="shared" si="1056"/>
        <v>Waterforpeople</v>
      </c>
      <c r="X610" s="11" t="str">
        <f t="shared" si="1057"/>
        <v>Spring</v>
      </c>
      <c r="Y610" s="11">
        <f t="shared" si="1058"/>
        <v>2</v>
      </c>
      <c r="Z610" s="11">
        <f t="shared" si="1059"/>
        <v>1</v>
      </c>
      <c r="AA610" s="11">
        <f t="shared" si="1060"/>
        <v>1</v>
      </c>
      <c r="AB610" s="11" t="str">
        <f t="shared" si="1061"/>
        <v>"Springbox" --Intake Structure At A Spring</v>
      </c>
      <c r="AC610" s="11">
        <f t="shared" si="1062"/>
        <v>2</v>
      </c>
      <c r="AD610" s="11">
        <f t="shared" si="1063"/>
        <v>2012</v>
      </c>
      <c r="AE610" s="11">
        <f t="shared" si="1064"/>
        <v>1</v>
      </c>
      <c r="AF610" s="11">
        <f t="shared" si="1065"/>
        <v>15</v>
      </c>
      <c r="AG610" s="12">
        <f t="shared" si="1116"/>
        <v>115200</v>
      </c>
      <c r="AH610" s="12">
        <f t="shared" si="1117"/>
        <v>192</v>
      </c>
      <c r="AI610" s="11">
        <f t="shared" si="1118"/>
        <v>1</v>
      </c>
      <c r="AJ610" s="11">
        <f t="shared" si="1066"/>
        <v>0</v>
      </c>
      <c r="AK610" s="11" t="str">
        <f t="shared" si="1067"/>
        <v xml:space="preserve"> </v>
      </c>
      <c r="AL610" s="11" t="str">
        <f t="shared" si="1068"/>
        <v xml:space="preserve"> </v>
      </c>
      <c r="AM610" s="11" t="str">
        <f t="shared" si="1069"/>
        <v xml:space="preserve"> </v>
      </c>
      <c r="AN610" s="11" t="str">
        <f t="shared" si="1070"/>
        <v xml:space="preserve"> </v>
      </c>
      <c r="AO610" s="11">
        <f t="shared" si="1071"/>
        <v>1</v>
      </c>
      <c r="AP610" s="11">
        <f t="shared" si="1072"/>
        <v>7</v>
      </c>
      <c r="AQ610" s="11">
        <f t="shared" si="1073"/>
        <v>2012</v>
      </c>
      <c r="AR610" s="11">
        <f t="shared" si="1074"/>
        <v>1</v>
      </c>
      <c r="AS610" s="11">
        <f t="shared" si="1075"/>
        <v>1</v>
      </c>
      <c r="AT610" s="11">
        <f t="shared" si="1076"/>
        <v>14</v>
      </c>
      <c r="AU610" s="11" t="str">
        <f t="shared" si="1077"/>
        <v>Sedimentation Tank|Pressure Break Tank|Distribution Chamber|Null</v>
      </c>
      <c r="AV610" s="11">
        <f t="shared" si="1078"/>
        <v>1998</v>
      </c>
      <c r="AW610" s="11">
        <f t="shared" si="1079"/>
        <v>1</v>
      </c>
      <c r="AX610" s="11">
        <f t="shared" si="1080"/>
        <v>1</v>
      </c>
      <c r="AY610" s="11">
        <f t="shared" si="1081"/>
        <v>2</v>
      </c>
      <c r="AZ610" s="11">
        <f t="shared" si="1082"/>
        <v>2012</v>
      </c>
      <c r="BA610" s="11">
        <f t="shared" si="1083"/>
        <v>1</v>
      </c>
      <c r="BB610" s="11">
        <f t="shared" si="1084"/>
        <v>30000</v>
      </c>
      <c r="BC610" s="11">
        <f t="shared" si="1085"/>
        <v>0</v>
      </c>
      <c r="BD610" s="11" t="str">
        <f t="shared" si="1086"/>
        <v xml:space="preserve"> </v>
      </c>
      <c r="BE610" s="11" t="str">
        <f t="shared" si="1087"/>
        <v xml:space="preserve"> </v>
      </c>
      <c r="BF610" s="11" t="str">
        <f t="shared" si="1088"/>
        <v xml:space="preserve"> </v>
      </c>
      <c r="BG610" s="11" t="str">
        <f t="shared" si="1109"/>
        <v xml:space="preserve"> </v>
      </c>
      <c r="BH610" s="11" t="str">
        <f t="shared" si="1089"/>
        <v xml:space="preserve"> </v>
      </c>
      <c r="BI610" s="11" t="str">
        <f t="shared" si="1090"/>
        <v xml:space="preserve"> </v>
      </c>
      <c r="BJ610" s="11">
        <f t="shared" si="1091"/>
        <v>0</v>
      </c>
      <c r="BK610" s="11" t="str">
        <f t="shared" si="1092"/>
        <v/>
      </c>
      <c r="BL610" s="11" t="str">
        <f t="shared" si="1093"/>
        <v xml:space="preserve"> </v>
      </c>
      <c r="BM610" s="11" t="str">
        <f t="shared" si="1094"/>
        <v xml:space="preserve"> </v>
      </c>
      <c r="BN610" s="11" t="str">
        <f t="shared" si="1095"/>
        <v xml:space="preserve"> </v>
      </c>
      <c r="BO610" s="11" t="str">
        <f t="shared" si="1096"/>
        <v xml:space="preserve"> </v>
      </c>
      <c r="BP610" s="11" t="str">
        <f t="shared" si="1097"/>
        <v xml:space="preserve"> </v>
      </c>
      <c r="BQ610" s="11" t="str">
        <f t="shared" si="1098"/>
        <v>0</v>
      </c>
      <c r="BR610" s="25">
        <f t="shared" si="1099"/>
        <v>0</v>
      </c>
      <c r="BS610" s="11" t="str">
        <f t="shared" si="1100"/>
        <v>Not Present</v>
      </c>
      <c r="BT610" s="11" t="str">
        <f t="shared" si="1101"/>
        <v>0</v>
      </c>
      <c r="BU610" s="12">
        <f t="shared" si="1119"/>
        <v>1</v>
      </c>
      <c r="BV610" s="12">
        <f t="shared" si="1120"/>
        <v>0</v>
      </c>
      <c r="BW610" s="12">
        <f t="shared" si="1110"/>
        <v>1</v>
      </c>
      <c r="BX610" s="12">
        <f t="shared" si="1121"/>
        <v>1</v>
      </c>
      <c r="BY610" s="11">
        <f t="shared" si="1122"/>
        <v>1</v>
      </c>
      <c r="BZ610" s="11">
        <f t="shared" si="1102"/>
        <v>1</v>
      </c>
      <c r="CA610" s="11">
        <f t="shared" si="1103"/>
        <v>1</v>
      </c>
      <c r="CB610" s="11">
        <f t="shared" si="1104"/>
        <v>1998</v>
      </c>
      <c r="CC610" s="11">
        <f t="shared" si="1105"/>
        <v>1</v>
      </c>
      <c r="CD610" s="11" t="str">
        <f t="shared" si="1106"/>
        <v>Yes</v>
      </c>
      <c r="CE610" s="11">
        <f t="shared" si="1123"/>
        <v>1</v>
      </c>
      <c r="CF610" s="11">
        <f t="shared" si="1124"/>
        <v>3</v>
      </c>
      <c r="CG610" s="11">
        <f t="shared" si="1125"/>
        <v>0</v>
      </c>
      <c r="CH610" s="11">
        <f t="shared" si="1126"/>
        <v>3</v>
      </c>
      <c r="CI610" s="11">
        <f t="shared" si="1107"/>
        <v>0</v>
      </c>
      <c r="CJ610" s="11">
        <f t="shared" si="1108"/>
        <v>1</v>
      </c>
    </row>
    <row r="611" spans="1:88" x14ac:dyDescent="0.3">
      <c r="A611" s="11">
        <f t="shared" si="1039"/>
        <v>2017</v>
      </c>
      <c r="B611" s="11" t="str">
        <f t="shared" si="1040"/>
        <v>14-04-2017 22:24:50 CEST</v>
      </c>
      <c r="C611" s="11" t="str">
        <f t="shared" si="1041"/>
        <v>Rwanda</v>
      </c>
      <c r="D611" s="11" t="str">
        <f t="shared" si="1042"/>
        <v>Rulindo</v>
      </c>
      <c r="E611" s="11" t="str">
        <f t="shared" si="1043"/>
        <v>Bushoki</v>
      </c>
      <c r="F611" s="11" t="str">
        <f t="shared" si="1044"/>
        <v>Gasiza</v>
      </c>
      <c r="G611" s="11" t="str">
        <f t="shared" si="1045"/>
        <v>Budaha</v>
      </c>
      <c r="H611" s="11" t="str">
        <f t="shared" si="1046"/>
        <v/>
      </c>
      <c r="I611" s="11" t="str">
        <f t="shared" si="1047"/>
        <v/>
      </c>
      <c r="J611" s="11" t="str">
        <f t="shared" si="1048"/>
        <v>Budaha water point/Nkome gravity system</v>
      </c>
      <c r="K611" s="11">
        <f t="shared" si="1049"/>
        <v>205</v>
      </c>
      <c r="L611" s="11">
        <f t="shared" si="1111"/>
        <v>0</v>
      </c>
      <c r="M611" s="11">
        <f t="shared" si="1112"/>
        <v>1</v>
      </c>
      <c r="N611" s="11">
        <f t="shared" si="1113"/>
        <v>0</v>
      </c>
      <c r="O611" s="11">
        <f t="shared" si="1050"/>
        <v>205</v>
      </c>
      <c r="P611" s="11" t="str">
        <f t="shared" si="1051"/>
        <v xml:space="preserve"> </v>
      </c>
      <c r="Q611" s="13">
        <f t="shared" si="1114"/>
        <v>1</v>
      </c>
      <c r="R611" s="11">
        <f t="shared" si="1115"/>
        <v>1</v>
      </c>
      <c r="S611" s="11">
        <f t="shared" si="1052"/>
        <v>1</v>
      </c>
      <c r="T611" s="11">
        <f t="shared" si="1053"/>
        <v>1</v>
      </c>
      <c r="U611" s="11" t="str">
        <f t="shared" si="1054"/>
        <v>Piped Network -- Gravity Only</v>
      </c>
      <c r="V611" s="11">
        <f t="shared" si="1055"/>
        <v>2002</v>
      </c>
      <c r="W611" s="11" t="str">
        <f t="shared" si="1056"/>
        <v>Coforwa</v>
      </c>
      <c r="X611" s="11" t="str">
        <f t="shared" si="1057"/>
        <v>Spring</v>
      </c>
      <c r="Y611" s="11">
        <f t="shared" si="1058"/>
        <v>1</v>
      </c>
      <c r="Z611" s="11">
        <f t="shared" si="1059"/>
        <v>1</v>
      </c>
      <c r="AA611" s="11">
        <f t="shared" si="1060"/>
        <v>0</v>
      </c>
      <c r="AB611" s="11" t="str">
        <f t="shared" si="1061"/>
        <v/>
      </c>
      <c r="AC611" s="11" t="str">
        <f t="shared" si="1062"/>
        <v xml:space="preserve"> </v>
      </c>
      <c r="AD611" s="11" t="str">
        <f t="shared" si="1063"/>
        <v xml:space="preserve"> </v>
      </c>
      <c r="AE611" s="11" t="str">
        <f t="shared" si="1064"/>
        <v xml:space="preserve"> </v>
      </c>
      <c r="AF611" s="11">
        <f t="shared" si="1065"/>
        <v>18</v>
      </c>
      <c r="AG611" s="12">
        <f t="shared" si="1116"/>
        <v>96000</v>
      </c>
      <c r="AH611" s="12">
        <f t="shared" si="1117"/>
        <v>93.658536585365852</v>
      </c>
      <c r="AI611" s="11">
        <f t="shared" si="1118"/>
        <v>1</v>
      </c>
      <c r="AJ611" s="11">
        <f t="shared" si="1066"/>
        <v>0</v>
      </c>
      <c r="AK611" s="11" t="str">
        <f t="shared" si="1067"/>
        <v xml:space="preserve"> </v>
      </c>
      <c r="AL611" s="11" t="str">
        <f t="shared" si="1068"/>
        <v xml:space="preserve"> </v>
      </c>
      <c r="AM611" s="11" t="str">
        <f t="shared" si="1069"/>
        <v xml:space="preserve"> </v>
      </c>
      <c r="AN611" s="11" t="str">
        <f t="shared" si="1070"/>
        <v xml:space="preserve"> </v>
      </c>
      <c r="AO611" s="11">
        <f t="shared" si="1071"/>
        <v>0</v>
      </c>
      <c r="AP611" s="11" t="str">
        <f t="shared" si="1072"/>
        <v xml:space="preserve"> </v>
      </c>
      <c r="AQ611" s="11" t="str">
        <f t="shared" si="1073"/>
        <v xml:space="preserve"> </v>
      </c>
      <c r="AR611" s="11" t="str">
        <f t="shared" si="1074"/>
        <v xml:space="preserve"> </v>
      </c>
      <c r="AS611" s="11">
        <f t="shared" si="1075"/>
        <v>0</v>
      </c>
      <c r="AT611" s="11" t="str">
        <f t="shared" si="1076"/>
        <v xml:space="preserve"> </v>
      </c>
      <c r="AU611" s="11" t="str">
        <f t="shared" si="1077"/>
        <v/>
      </c>
      <c r="AV611" s="11" t="str">
        <f t="shared" si="1078"/>
        <v xml:space="preserve"> </v>
      </c>
      <c r="AW611" s="11" t="str">
        <f t="shared" si="1079"/>
        <v xml:space="preserve"> </v>
      </c>
      <c r="AX611" s="11">
        <f t="shared" si="1080"/>
        <v>0</v>
      </c>
      <c r="AY611" s="11" t="str">
        <f t="shared" si="1081"/>
        <v xml:space="preserve"> </v>
      </c>
      <c r="AZ611" s="11" t="str">
        <f t="shared" si="1082"/>
        <v xml:space="preserve"> </v>
      </c>
      <c r="BA611" s="11" t="str">
        <f t="shared" si="1083"/>
        <v xml:space="preserve"> </v>
      </c>
      <c r="BB611" s="11" t="str">
        <f t="shared" si="1084"/>
        <v xml:space="preserve"> </v>
      </c>
      <c r="BC611" s="11">
        <f t="shared" si="1085"/>
        <v>0</v>
      </c>
      <c r="BD611" s="11" t="str">
        <f t="shared" si="1086"/>
        <v xml:space="preserve"> </v>
      </c>
      <c r="BE611" s="11" t="str">
        <f t="shared" si="1087"/>
        <v xml:space="preserve"> </v>
      </c>
      <c r="BF611" s="11" t="str">
        <f t="shared" si="1088"/>
        <v xml:space="preserve"> </v>
      </c>
      <c r="BG611" s="11" t="str">
        <f t="shared" si="1109"/>
        <v xml:space="preserve"> </v>
      </c>
      <c r="BH611" s="11" t="str">
        <f t="shared" si="1089"/>
        <v xml:space="preserve"> </v>
      </c>
      <c r="BI611" s="11" t="str">
        <f t="shared" si="1090"/>
        <v xml:space="preserve"> </v>
      </c>
      <c r="BJ611" s="11">
        <f t="shared" si="1091"/>
        <v>0</v>
      </c>
      <c r="BK611" s="11" t="str">
        <f t="shared" si="1092"/>
        <v/>
      </c>
      <c r="BL611" s="11" t="str">
        <f t="shared" si="1093"/>
        <v xml:space="preserve"> </v>
      </c>
      <c r="BM611" s="11" t="str">
        <f t="shared" si="1094"/>
        <v xml:space="preserve"> </v>
      </c>
      <c r="BN611" s="11" t="str">
        <f t="shared" si="1095"/>
        <v xml:space="preserve"> </v>
      </c>
      <c r="BO611" s="11" t="str">
        <f t="shared" si="1096"/>
        <v xml:space="preserve"> </v>
      </c>
      <c r="BP611" s="11" t="str">
        <f t="shared" si="1097"/>
        <v xml:space="preserve"> </v>
      </c>
      <c r="BQ611" s="11" t="str">
        <f t="shared" si="1098"/>
        <v>0</v>
      </c>
      <c r="BR611" s="25">
        <f t="shared" si="1099"/>
        <v>0</v>
      </c>
      <c r="BS611" s="11" t="str">
        <f t="shared" si="1100"/>
        <v>Not Present</v>
      </c>
      <c r="BT611" s="11" t="str">
        <f t="shared" si="1101"/>
        <v>0</v>
      </c>
      <c r="BU611" s="12">
        <f t="shared" si="1119"/>
        <v>1</v>
      </c>
      <c r="BV611" s="12">
        <f t="shared" si="1120"/>
        <v>0</v>
      </c>
      <c r="BW611" s="12">
        <f t="shared" si="1110"/>
        <v>1</v>
      </c>
      <c r="BX611" s="12">
        <f t="shared" si="1121"/>
        <v>1</v>
      </c>
      <c r="BY611" s="11">
        <f t="shared" si="1122"/>
        <v>1</v>
      </c>
      <c r="BZ611" s="11">
        <f t="shared" si="1102"/>
        <v>1</v>
      </c>
      <c r="CA611" s="11">
        <f t="shared" si="1103"/>
        <v>1</v>
      </c>
      <c r="CB611" s="11">
        <f t="shared" si="1104"/>
        <v>2002</v>
      </c>
      <c r="CC611" s="11">
        <f t="shared" si="1105"/>
        <v>1</v>
      </c>
      <c r="CD611" s="11" t="str">
        <f t="shared" si="1106"/>
        <v>No</v>
      </c>
      <c r="CE611" s="11">
        <f t="shared" si="1123"/>
        <v>0</v>
      </c>
      <c r="CF611" s="11">
        <f t="shared" si="1124"/>
        <v>0</v>
      </c>
      <c r="CG611" s="11">
        <f t="shared" si="1125"/>
        <v>1</v>
      </c>
      <c r="CH611" s="11">
        <f t="shared" si="1126"/>
        <v>0</v>
      </c>
      <c r="CI611" s="11">
        <f t="shared" si="1107"/>
        <v>1</v>
      </c>
      <c r="CJ611" s="11">
        <f t="shared" si="1108"/>
        <v>1</v>
      </c>
    </row>
    <row r="612" spans="1:88" x14ac:dyDescent="0.3">
      <c r="A612" s="11">
        <f t="shared" si="1039"/>
        <v>2017</v>
      </c>
      <c r="B612" s="11" t="str">
        <f t="shared" si="1040"/>
        <v>24-03-2017 12:35:27 CET</v>
      </c>
      <c r="C612" s="11" t="str">
        <f t="shared" si="1041"/>
        <v>Rwanda</v>
      </c>
      <c r="D612" s="11" t="str">
        <f t="shared" si="1042"/>
        <v>Rulindo</v>
      </c>
      <c r="E612" s="11" t="str">
        <f t="shared" si="1043"/>
        <v>Masoro</v>
      </c>
      <c r="F612" s="11" t="str">
        <f t="shared" si="1044"/>
        <v>Nyamyumba</v>
      </c>
      <c r="G612" s="11" t="str">
        <f t="shared" si="1045"/>
        <v>Marembo</v>
      </c>
      <c r="H612" s="11" t="str">
        <f t="shared" si="1046"/>
        <v/>
      </c>
      <c r="I612" s="11" t="str">
        <f t="shared" si="1047"/>
        <v/>
      </c>
      <c r="J612" s="11" t="str">
        <f t="shared" si="1048"/>
        <v>marenge</v>
      </c>
      <c r="K612" s="11">
        <f t="shared" si="1049"/>
        <v>173</v>
      </c>
      <c r="L612" s="11">
        <f t="shared" si="1111"/>
        <v>5544</v>
      </c>
      <c r="M612" s="11">
        <f t="shared" si="1112"/>
        <v>14</v>
      </c>
      <c r="N612" s="11">
        <f t="shared" si="1113"/>
        <v>396</v>
      </c>
      <c r="O612" s="11">
        <f t="shared" si="1050"/>
        <v>173</v>
      </c>
      <c r="P612" s="11" t="str">
        <f t="shared" si="1051"/>
        <v xml:space="preserve"> </v>
      </c>
      <c r="Q612" s="13">
        <f t="shared" si="1114"/>
        <v>1</v>
      </c>
      <c r="R612" s="11">
        <f t="shared" si="1115"/>
        <v>1</v>
      </c>
      <c r="S612" s="11">
        <f t="shared" si="1052"/>
        <v>0</v>
      </c>
      <c r="T612" s="11">
        <f t="shared" si="1053"/>
        <v>1</v>
      </c>
      <c r="U612" s="11" t="str">
        <f t="shared" si="1054"/>
        <v>Piped Network With Pump</v>
      </c>
      <c r="V612" s="11">
        <f t="shared" si="1055"/>
        <v>1998</v>
      </c>
      <c r="W612" s="11" t="str">
        <f t="shared" si="1056"/>
        <v/>
      </c>
      <c r="X612" s="11" t="str">
        <f t="shared" si="1057"/>
        <v>Spring</v>
      </c>
      <c r="Y612" s="11">
        <f t="shared" si="1058"/>
        <v>2</v>
      </c>
      <c r="Z612" s="11">
        <f t="shared" si="1059"/>
        <v>1</v>
      </c>
      <c r="AA612" s="11">
        <f t="shared" si="1060"/>
        <v>1</v>
      </c>
      <c r="AB612" s="11" t="str">
        <f t="shared" si="1061"/>
        <v>"Springbox" --Intake Structure At A Spring</v>
      </c>
      <c r="AC612" s="11">
        <f t="shared" si="1062"/>
        <v>1</v>
      </c>
      <c r="AD612" s="11">
        <f t="shared" si="1063"/>
        <v>2016</v>
      </c>
      <c r="AE612" s="11">
        <f t="shared" si="1064"/>
        <v>1</v>
      </c>
      <c r="AF612" s="11">
        <f t="shared" si="1065"/>
        <v>20</v>
      </c>
      <c r="AG612" s="12">
        <f t="shared" si="1116"/>
        <v>86400</v>
      </c>
      <c r="AH612" s="12">
        <f t="shared" si="1117"/>
        <v>99.884393063583815</v>
      </c>
      <c r="AI612" s="11">
        <f t="shared" si="1118"/>
        <v>1</v>
      </c>
      <c r="AJ612" s="11">
        <f t="shared" si="1066"/>
        <v>1</v>
      </c>
      <c r="AK612" s="11">
        <f t="shared" si="1067"/>
        <v>1</v>
      </c>
      <c r="AL612" s="11">
        <f t="shared" si="1068"/>
        <v>2016</v>
      </c>
      <c r="AM612" s="11">
        <f t="shared" si="1069"/>
        <v>1</v>
      </c>
      <c r="AN612" s="11">
        <f t="shared" si="1070"/>
        <v>5000</v>
      </c>
      <c r="AO612" s="11">
        <f t="shared" si="1071"/>
        <v>1</v>
      </c>
      <c r="AP612" s="11">
        <f t="shared" si="1072"/>
        <v>15</v>
      </c>
      <c r="AQ612" s="11">
        <f t="shared" si="1073"/>
        <v>2016</v>
      </c>
      <c r="AR612" s="11">
        <f t="shared" si="1074"/>
        <v>1</v>
      </c>
      <c r="AS612" s="11">
        <f t="shared" si="1075"/>
        <v>0</v>
      </c>
      <c r="AT612" s="11" t="str">
        <f t="shared" si="1076"/>
        <v xml:space="preserve"> </v>
      </c>
      <c r="AU612" s="11" t="str">
        <f t="shared" si="1077"/>
        <v/>
      </c>
      <c r="AV612" s="11" t="str">
        <f t="shared" si="1078"/>
        <v xml:space="preserve"> </v>
      </c>
      <c r="AW612" s="11" t="str">
        <f t="shared" si="1079"/>
        <v xml:space="preserve"> </v>
      </c>
      <c r="AX612" s="11">
        <f t="shared" si="1080"/>
        <v>1</v>
      </c>
      <c r="AY612" s="11">
        <f t="shared" si="1081"/>
        <v>2</v>
      </c>
      <c r="AZ612" s="11">
        <f t="shared" si="1082"/>
        <v>2016</v>
      </c>
      <c r="BA612" s="11">
        <f t="shared" si="1083"/>
        <v>1</v>
      </c>
      <c r="BB612" s="11">
        <f t="shared" si="1084"/>
        <v>5000</v>
      </c>
      <c r="BC612" s="11">
        <f t="shared" si="1085"/>
        <v>1</v>
      </c>
      <c r="BD612" s="11">
        <f t="shared" si="1086"/>
        <v>1</v>
      </c>
      <c r="BE612" s="11">
        <f t="shared" si="1087"/>
        <v>2016</v>
      </c>
      <c r="BF612" s="11">
        <f t="shared" si="1088"/>
        <v>1</v>
      </c>
      <c r="BG612" s="11">
        <f t="shared" si="1109"/>
        <v>1</v>
      </c>
      <c r="BH612" s="11">
        <f t="shared" si="1089"/>
        <v>2016</v>
      </c>
      <c r="BI612" s="11">
        <f t="shared" si="1090"/>
        <v>1</v>
      </c>
      <c r="BJ612" s="11">
        <f t="shared" si="1091"/>
        <v>0</v>
      </c>
      <c r="BK612" s="11" t="str">
        <f t="shared" si="1092"/>
        <v/>
      </c>
      <c r="BL612" s="11" t="str">
        <f t="shared" si="1093"/>
        <v xml:space="preserve"> </v>
      </c>
      <c r="BM612" s="11" t="str">
        <f t="shared" si="1094"/>
        <v xml:space="preserve"> </v>
      </c>
      <c r="BN612" s="11" t="str">
        <f t="shared" si="1095"/>
        <v xml:space="preserve"> </v>
      </c>
      <c r="BO612" s="11" t="str">
        <f t="shared" si="1096"/>
        <v xml:space="preserve"> </v>
      </c>
      <c r="BP612" s="11" t="str">
        <f t="shared" si="1097"/>
        <v xml:space="preserve"> </v>
      </c>
      <c r="BQ612" s="11" t="str">
        <f t="shared" si="1098"/>
        <v>0</v>
      </c>
      <c r="BR612" s="25">
        <f t="shared" si="1099"/>
        <v>0</v>
      </c>
      <c r="BS612" s="11" t="str">
        <f t="shared" si="1100"/>
        <v>Not Present</v>
      </c>
      <c r="BT612" s="11" t="str">
        <f t="shared" si="1101"/>
        <v>0</v>
      </c>
      <c r="BU612" s="12">
        <f t="shared" si="1119"/>
        <v>1</v>
      </c>
      <c r="BV612" s="12">
        <f t="shared" si="1120"/>
        <v>0</v>
      </c>
      <c r="BW612" s="12">
        <f t="shared" si="1110"/>
        <v>1</v>
      </c>
      <c r="BX612" s="12">
        <f t="shared" si="1121"/>
        <v>1</v>
      </c>
      <c r="BY612" s="11">
        <f t="shared" si="1122"/>
        <v>1</v>
      </c>
      <c r="BZ612" s="11">
        <f t="shared" si="1102"/>
        <v>1</v>
      </c>
      <c r="CA612" s="11">
        <f t="shared" si="1103"/>
        <v>2</v>
      </c>
      <c r="CB612" s="11">
        <f t="shared" si="1104"/>
        <v>2016</v>
      </c>
      <c r="CC612" s="11">
        <f t="shared" si="1105"/>
        <v>1</v>
      </c>
      <c r="CD612" s="11" t="str">
        <f t="shared" si="1106"/>
        <v>No</v>
      </c>
      <c r="CE612" s="11">
        <f t="shared" si="1123"/>
        <v>0</v>
      </c>
      <c r="CF612" s="11">
        <f t="shared" si="1124"/>
        <v>0</v>
      </c>
      <c r="CG612" s="11">
        <f t="shared" si="1125"/>
        <v>1</v>
      </c>
      <c r="CH612" s="11">
        <f t="shared" si="1126"/>
        <v>0</v>
      </c>
      <c r="CI612" s="11">
        <f t="shared" si="1107"/>
        <v>1</v>
      </c>
      <c r="CJ612" s="11">
        <f t="shared" si="1108"/>
        <v>1</v>
      </c>
    </row>
    <row r="613" spans="1:88" x14ac:dyDescent="0.3">
      <c r="A613" s="11">
        <f t="shared" si="1039"/>
        <v>2017</v>
      </c>
      <c r="B613" s="11" t="str">
        <f t="shared" si="1040"/>
        <v>21-03-2017 14:06:52 CET</v>
      </c>
      <c r="C613" s="11" t="str">
        <f t="shared" si="1041"/>
        <v>Rwanda</v>
      </c>
      <c r="D613" s="11" t="str">
        <f t="shared" si="1042"/>
        <v>Rulindo</v>
      </c>
      <c r="E613" s="11" t="str">
        <f t="shared" si="1043"/>
        <v>Rukozo</v>
      </c>
      <c r="F613" s="11" t="str">
        <f t="shared" si="1044"/>
        <v>Buraro</v>
      </c>
      <c r="G613" s="11" t="str">
        <f t="shared" si="1045"/>
        <v>Murwa</v>
      </c>
      <c r="H613" s="11" t="str">
        <f t="shared" si="1046"/>
        <v/>
      </c>
      <c r="I613" s="11" t="str">
        <f t="shared" si="1047"/>
        <v/>
      </c>
      <c r="J613" s="11" t="str">
        <f t="shared" si="1048"/>
        <v>Kabonanyoni</v>
      </c>
      <c r="K613" s="11">
        <f t="shared" si="1049"/>
        <v>75</v>
      </c>
      <c r="L613" s="11">
        <f t="shared" si="1111"/>
        <v>7894</v>
      </c>
      <c r="M613" s="11">
        <f t="shared" si="1112"/>
        <v>30</v>
      </c>
      <c r="N613" s="11">
        <f t="shared" si="1113"/>
        <v>263.13333333333333</v>
      </c>
      <c r="O613" s="11">
        <f t="shared" si="1050"/>
        <v>70</v>
      </c>
      <c r="P613" s="11">
        <f t="shared" si="1051"/>
        <v>5</v>
      </c>
      <c r="Q613" s="13">
        <f t="shared" si="1114"/>
        <v>0.93333333333333335</v>
      </c>
      <c r="R613" s="11">
        <f t="shared" si="1115"/>
        <v>0</v>
      </c>
      <c r="S613" s="11">
        <f t="shared" si="1052"/>
        <v>1</v>
      </c>
      <c r="T613" s="11">
        <f t="shared" si="1053"/>
        <v>1</v>
      </c>
      <c r="U613" s="11" t="str">
        <f t="shared" si="1054"/>
        <v>Piped Network With Pump</v>
      </c>
      <c r="V613" s="11">
        <f t="shared" si="1055"/>
        <v>2015</v>
      </c>
      <c r="W613" s="11" t="str">
        <f t="shared" si="1056"/>
        <v>Governement (District, Wasac) And Water For People</v>
      </c>
      <c r="X613" s="11" t="str">
        <f t="shared" si="1057"/>
        <v>Spring</v>
      </c>
      <c r="Y613" s="11">
        <f t="shared" si="1058"/>
        <v>5</v>
      </c>
      <c r="Z613" s="11">
        <f t="shared" si="1059"/>
        <v>1</v>
      </c>
      <c r="AA613" s="11">
        <f t="shared" si="1060"/>
        <v>1</v>
      </c>
      <c r="AB613" s="11" t="str">
        <f t="shared" si="1061"/>
        <v>"Springbox" --Intake Structure At A Spring</v>
      </c>
      <c r="AC613" s="11">
        <f t="shared" si="1062"/>
        <v>5</v>
      </c>
      <c r="AD613" s="11">
        <f t="shared" si="1063"/>
        <v>2015</v>
      </c>
      <c r="AE613" s="11">
        <f t="shared" si="1064"/>
        <v>1</v>
      </c>
      <c r="AF613" s="11">
        <f t="shared" si="1065"/>
        <v>15</v>
      </c>
      <c r="AG613" s="12">
        <f t="shared" si="1116"/>
        <v>115200</v>
      </c>
      <c r="AH613" s="12">
        <f t="shared" si="1117"/>
        <v>329.14285714285717</v>
      </c>
      <c r="AI613" s="11">
        <f t="shared" si="1118"/>
        <v>1</v>
      </c>
      <c r="AJ613" s="11">
        <f t="shared" si="1066"/>
        <v>1</v>
      </c>
      <c r="AK613" s="11">
        <f t="shared" si="1067"/>
        <v>1</v>
      </c>
      <c r="AL613" s="11">
        <f t="shared" si="1068"/>
        <v>2015</v>
      </c>
      <c r="AM613" s="11">
        <f t="shared" si="1069"/>
        <v>1</v>
      </c>
      <c r="AN613" s="11">
        <f t="shared" si="1070"/>
        <v>720</v>
      </c>
      <c r="AO613" s="11">
        <f t="shared" si="1071"/>
        <v>1</v>
      </c>
      <c r="AP613" s="11">
        <f t="shared" si="1072"/>
        <v>19</v>
      </c>
      <c r="AQ613" s="11">
        <f t="shared" si="1073"/>
        <v>2015</v>
      </c>
      <c r="AR613" s="11">
        <f t="shared" si="1074"/>
        <v>1</v>
      </c>
      <c r="AS613" s="11">
        <f t="shared" si="1075"/>
        <v>1</v>
      </c>
      <c r="AT613" s="11">
        <f t="shared" si="1076"/>
        <v>10</v>
      </c>
      <c r="AU613" s="11" t="str">
        <f t="shared" si="1077"/>
        <v>Pressure Break Tank|Distribution Chamber|Null</v>
      </c>
      <c r="AV613" s="11">
        <f t="shared" si="1078"/>
        <v>2015</v>
      </c>
      <c r="AW613" s="11">
        <f t="shared" si="1079"/>
        <v>1</v>
      </c>
      <c r="AX613" s="11">
        <f t="shared" si="1080"/>
        <v>1</v>
      </c>
      <c r="AY613" s="11">
        <f t="shared" si="1081"/>
        <v>3</v>
      </c>
      <c r="AZ613" s="11">
        <f t="shared" si="1082"/>
        <v>2015</v>
      </c>
      <c r="BA613" s="11">
        <f t="shared" si="1083"/>
        <v>1</v>
      </c>
      <c r="BB613" s="11">
        <f t="shared" si="1084"/>
        <v>19000</v>
      </c>
      <c r="BC613" s="11">
        <f t="shared" si="1085"/>
        <v>1</v>
      </c>
      <c r="BD613" s="11">
        <f t="shared" si="1086"/>
        <v>2</v>
      </c>
      <c r="BE613" s="11">
        <f t="shared" si="1087"/>
        <v>2016</v>
      </c>
      <c r="BF613" s="11">
        <f t="shared" si="1088"/>
        <v>1</v>
      </c>
      <c r="BG613" s="11">
        <f t="shared" si="1109"/>
        <v>1</v>
      </c>
      <c r="BH613" s="11">
        <f t="shared" si="1089"/>
        <v>2016</v>
      </c>
      <c r="BI613" s="11">
        <f t="shared" si="1090"/>
        <v>1</v>
      </c>
      <c r="BJ613" s="11">
        <f t="shared" si="1091"/>
        <v>0</v>
      </c>
      <c r="BK613" s="11" t="str">
        <f t="shared" si="1092"/>
        <v/>
      </c>
      <c r="BL613" s="11" t="str">
        <f t="shared" si="1093"/>
        <v xml:space="preserve"> </v>
      </c>
      <c r="BM613" s="11" t="str">
        <f t="shared" si="1094"/>
        <v xml:space="preserve"> </v>
      </c>
      <c r="BN613" s="11" t="str">
        <f t="shared" si="1095"/>
        <v xml:space="preserve"> </v>
      </c>
      <c r="BO613" s="11" t="str">
        <f t="shared" si="1096"/>
        <v xml:space="preserve"> </v>
      </c>
      <c r="BP613" s="11" t="str">
        <f t="shared" si="1097"/>
        <v xml:space="preserve"> </v>
      </c>
      <c r="BQ613" s="11" t="str">
        <f t="shared" si="1098"/>
        <v>0</v>
      </c>
      <c r="BR613" s="25">
        <f t="shared" si="1099"/>
        <v>0</v>
      </c>
      <c r="BS613" s="11" t="str">
        <f t="shared" si="1100"/>
        <v>Not Present</v>
      </c>
      <c r="BT613" s="11" t="str">
        <f t="shared" si="1101"/>
        <v>0</v>
      </c>
      <c r="BU613" s="12">
        <f t="shared" si="1119"/>
        <v>1</v>
      </c>
      <c r="BV613" s="12">
        <f t="shared" si="1120"/>
        <v>0</v>
      </c>
      <c r="BW613" s="12">
        <f t="shared" si="1110"/>
        <v>1</v>
      </c>
      <c r="BX613" s="12">
        <f t="shared" si="1121"/>
        <v>1</v>
      </c>
      <c r="BY613" s="11">
        <f t="shared" si="1122"/>
        <v>1</v>
      </c>
      <c r="BZ613" s="11">
        <f t="shared" si="1102"/>
        <v>1</v>
      </c>
      <c r="CA613" s="11">
        <f t="shared" si="1103"/>
        <v>31</v>
      </c>
      <c r="CB613" s="11">
        <f t="shared" si="1104"/>
        <v>2015</v>
      </c>
      <c r="CC613" s="11">
        <f t="shared" si="1105"/>
        <v>1</v>
      </c>
      <c r="CD613" s="11" t="str">
        <f t="shared" si="1106"/>
        <v>No</v>
      </c>
      <c r="CE613" s="11">
        <f t="shared" si="1123"/>
        <v>0</v>
      </c>
      <c r="CF613" s="11">
        <f t="shared" si="1124"/>
        <v>0</v>
      </c>
      <c r="CG613" s="11">
        <f t="shared" si="1125"/>
        <v>1</v>
      </c>
      <c r="CH613" s="11">
        <f t="shared" si="1126"/>
        <v>0</v>
      </c>
      <c r="CI613" s="11">
        <f t="shared" si="1107"/>
        <v>1</v>
      </c>
      <c r="CJ613" s="11">
        <f t="shared" si="1108"/>
        <v>1</v>
      </c>
    </row>
    <row r="614" spans="1:88" x14ac:dyDescent="0.3">
      <c r="A614" s="11">
        <f t="shared" si="1039"/>
        <v>2017</v>
      </c>
      <c r="B614" s="11" t="str">
        <f t="shared" si="1040"/>
        <v>08-03-2017 20:36:51 CET</v>
      </c>
      <c r="C614" s="11" t="str">
        <f t="shared" si="1041"/>
        <v>Rwanda</v>
      </c>
      <c r="D614" s="11" t="str">
        <f t="shared" si="1042"/>
        <v>Rulindo</v>
      </c>
      <c r="E614" s="11" t="str">
        <f t="shared" si="1043"/>
        <v>Rusiga</v>
      </c>
      <c r="F614" s="11" t="str">
        <f t="shared" si="1044"/>
        <v>Gako</v>
      </c>
      <c r="G614" s="11" t="str">
        <f t="shared" si="1045"/>
        <v>Rwintare</v>
      </c>
      <c r="H614" s="11" t="str">
        <f t="shared" si="1046"/>
        <v/>
      </c>
      <c r="I614" s="11" t="str">
        <f t="shared" si="1047"/>
        <v/>
      </c>
      <c r="J614" s="11" t="str">
        <f t="shared" si="1048"/>
        <v>kinywamagana pumping network</v>
      </c>
      <c r="K614" s="11">
        <f t="shared" si="1049"/>
        <v>281</v>
      </c>
      <c r="L614" s="11">
        <f t="shared" si="1111"/>
        <v>6436</v>
      </c>
      <c r="M614" s="11">
        <f t="shared" si="1112"/>
        <v>26</v>
      </c>
      <c r="N614" s="11">
        <f t="shared" si="1113"/>
        <v>247.53846153846155</v>
      </c>
      <c r="O614" s="11">
        <f t="shared" si="1050"/>
        <v>50</v>
      </c>
      <c r="P614" s="11">
        <f t="shared" si="1051"/>
        <v>231</v>
      </c>
      <c r="Q614" s="13">
        <f t="shared" si="1114"/>
        <v>0.17793594306049823</v>
      </c>
      <c r="R614" s="11">
        <f t="shared" si="1115"/>
        <v>0</v>
      </c>
      <c r="S614" s="11">
        <f t="shared" si="1052"/>
        <v>1</v>
      </c>
      <c r="T614" s="11">
        <f t="shared" si="1053"/>
        <v>1</v>
      </c>
      <c r="U614" s="11" t="str">
        <f t="shared" si="1054"/>
        <v>Piped Network With Pump</v>
      </c>
      <c r="V614" s="11">
        <f t="shared" si="1055"/>
        <v>2013</v>
      </c>
      <c r="W614" s="11" t="str">
        <f t="shared" si="1056"/>
        <v>Governement (District, Wasac) And Water For People</v>
      </c>
      <c r="X614" s="11" t="str">
        <f t="shared" si="1057"/>
        <v>Spring</v>
      </c>
      <c r="Y614" s="11">
        <f t="shared" si="1058"/>
        <v>7</v>
      </c>
      <c r="Z614" s="11">
        <f t="shared" si="1059"/>
        <v>1</v>
      </c>
      <c r="AA614" s="11">
        <f t="shared" si="1060"/>
        <v>1</v>
      </c>
      <c r="AB614" s="11" t="str">
        <f t="shared" si="1061"/>
        <v>"Springbox" --Intake Structure At A Spring</v>
      </c>
      <c r="AC614" s="11">
        <f t="shared" si="1062"/>
        <v>3</v>
      </c>
      <c r="AD614" s="11">
        <f t="shared" si="1063"/>
        <v>2013</v>
      </c>
      <c r="AE614" s="11">
        <f t="shared" si="1064"/>
        <v>1</v>
      </c>
      <c r="AF614" s="11">
        <f t="shared" si="1065"/>
        <v>10</v>
      </c>
      <c r="AG614" s="12">
        <f t="shared" si="1116"/>
        <v>172800</v>
      </c>
      <c r="AH614" s="12">
        <f t="shared" si="1117"/>
        <v>691.2</v>
      </c>
      <c r="AI614" s="11">
        <f t="shared" si="1118"/>
        <v>1</v>
      </c>
      <c r="AJ614" s="11">
        <f t="shared" si="1066"/>
        <v>1</v>
      </c>
      <c r="AK614" s="11">
        <f t="shared" si="1067"/>
        <v>1</v>
      </c>
      <c r="AL614" s="11">
        <f t="shared" si="1068"/>
        <v>2013</v>
      </c>
      <c r="AM614" s="11">
        <f t="shared" si="1069"/>
        <v>1</v>
      </c>
      <c r="AN614" s="11">
        <f t="shared" si="1070"/>
        <v>1500</v>
      </c>
      <c r="AO614" s="11">
        <f t="shared" si="1071"/>
        <v>1</v>
      </c>
      <c r="AP614" s="11">
        <f t="shared" si="1072"/>
        <v>28</v>
      </c>
      <c r="AQ614" s="11">
        <f t="shared" si="1073"/>
        <v>2013</v>
      </c>
      <c r="AR614" s="11">
        <f t="shared" si="1074"/>
        <v>1</v>
      </c>
      <c r="AS614" s="11">
        <f t="shared" si="1075"/>
        <v>1</v>
      </c>
      <c r="AT614" s="11">
        <f t="shared" si="1076"/>
        <v>25</v>
      </c>
      <c r="AU614" s="11" t="str">
        <f t="shared" si="1077"/>
        <v>Distribution Chamber|Ventouse;,Washout</v>
      </c>
      <c r="AV614" s="11">
        <f t="shared" si="1078"/>
        <v>2013</v>
      </c>
      <c r="AW614" s="11">
        <f t="shared" si="1079"/>
        <v>1</v>
      </c>
      <c r="AX614" s="11">
        <f t="shared" si="1080"/>
        <v>1</v>
      </c>
      <c r="AY614" s="11">
        <f t="shared" si="1081"/>
        <v>4</v>
      </c>
      <c r="AZ614" s="11">
        <f t="shared" si="1082"/>
        <v>2013</v>
      </c>
      <c r="BA614" s="11">
        <f t="shared" si="1083"/>
        <v>1</v>
      </c>
      <c r="BB614" s="11">
        <f t="shared" si="1084"/>
        <v>11000</v>
      </c>
      <c r="BC614" s="11">
        <f t="shared" si="1085"/>
        <v>1</v>
      </c>
      <c r="BD614" s="11">
        <f t="shared" si="1086"/>
        <v>2</v>
      </c>
      <c r="BE614" s="11">
        <f t="shared" si="1087"/>
        <v>2013</v>
      </c>
      <c r="BF614" s="11">
        <f t="shared" si="1088"/>
        <v>2</v>
      </c>
      <c r="BG614" s="11">
        <f t="shared" si="1109"/>
        <v>1</v>
      </c>
      <c r="BH614" s="11">
        <f t="shared" si="1089"/>
        <v>2013</v>
      </c>
      <c r="BI614" s="11">
        <f t="shared" si="1090"/>
        <v>1</v>
      </c>
      <c r="BJ614" s="11">
        <f t="shared" si="1091"/>
        <v>0</v>
      </c>
      <c r="BK614" s="11" t="str">
        <f t="shared" si="1092"/>
        <v/>
      </c>
      <c r="BL614" s="11" t="str">
        <f t="shared" si="1093"/>
        <v xml:space="preserve"> </v>
      </c>
      <c r="BM614" s="11" t="str">
        <f t="shared" si="1094"/>
        <v xml:space="preserve"> </v>
      </c>
      <c r="BN614" s="11" t="str">
        <f t="shared" si="1095"/>
        <v xml:space="preserve"> </v>
      </c>
      <c r="BO614" s="11" t="str">
        <f t="shared" si="1096"/>
        <v xml:space="preserve"> </v>
      </c>
      <c r="BP614" s="11" t="str">
        <f t="shared" si="1097"/>
        <v xml:space="preserve"> </v>
      </c>
      <c r="BQ614" s="11" t="str">
        <f t="shared" si="1098"/>
        <v>0</v>
      </c>
      <c r="BR614" s="25">
        <f t="shared" si="1099"/>
        <v>0</v>
      </c>
      <c r="BS614" s="11" t="str">
        <f t="shared" si="1100"/>
        <v>Not Present</v>
      </c>
      <c r="BT614" s="11" t="str">
        <f t="shared" si="1101"/>
        <v>0</v>
      </c>
      <c r="BU614" s="12">
        <f t="shared" si="1119"/>
        <v>1</v>
      </c>
      <c r="BV614" s="12">
        <f t="shared" si="1120"/>
        <v>0</v>
      </c>
      <c r="BW614" s="12">
        <f t="shared" si="1110"/>
        <v>1</v>
      </c>
      <c r="BX614" s="12">
        <f t="shared" si="1121"/>
        <v>1</v>
      </c>
      <c r="BY614" s="11">
        <f t="shared" si="1122"/>
        <v>1</v>
      </c>
      <c r="BZ614" s="11">
        <f t="shared" si="1102"/>
        <v>1</v>
      </c>
      <c r="CA614" s="11">
        <f t="shared" si="1103"/>
        <v>1</v>
      </c>
      <c r="CB614" s="11">
        <f t="shared" si="1104"/>
        <v>2013</v>
      </c>
      <c r="CC614" s="11">
        <f t="shared" si="1105"/>
        <v>3</v>
      </c>
      <c r="CD614" s="11" t="str">
        <f t="shared" si="1106"/>
        <v>No</v>
      </c>
      <c r="CE614" s="11">
        <f t="shared" si="1123"/>
        <v>0</v>
      </c>
      <c r="CF614" s="11">
        <f t="shared" si="1124"/>
        <v>0</v>
      </c>
      <c r="CG614" s="11">
        <f t="shared" si="1125"/>
        <v>1</v>
      </c>
      <c r="CH614" s="11">
        <f t="shared" si="1126"/>
        <v>0</v>
      </c>
      <c r="CI614" s="11">
        <f t="shared" si="1107"/>
        <v>1</v>
      </c>
      <c r="CJ614" s="11">
        <f t="shared" si="1108"/>
        <v>2</v>
      </c>
    </row>
    <row r="615" spans="1:88" x14ac:dyDescent="0.3">
      <c r="A615" s="11">
        <f t="shared" si="1039"/>
        <v>2017</v>
      </c>
      <c r="B615" s="11" t="str">
        <f t="shared" si="1040"/>
        <v>23-03-2017 06:28:54 CET</v>
      </c>
      <c r="C615" s="11" t="str">
        <f t="shared" si="1041"/>
        <v>Rwanda</v>
      </c>
      <c r="D615" s="11" t="str">
        <f t="shared" si="1042"/>
        <v>Rulindo</v>
      </c>
      <c r="E615" s="11" t="str">
        <f t="shared" si="1043"/>
        <v>Buyoga</v>
      </c>
      <c r="F615" s="11" t="str">
        <f t="shared" si="1044"/>
        <v>Gitumba</v>
      </c>
      <c r="G615" s="11" t="str">
        <f t="shared" si="1045"/>
        <v>Remera</v>
      </c>
      <c r="H615" s="11" t="str">
        <f t="shared" si="1046"/>
        <v/>
      </c>
      <c r="I615" s="11" t="str">
        <f t="shared" si="1047"/>
        <v/>
      </c>
      <c r="J615" s="11" t="str">
        <f t="shared" si="1048"/>
        <v>Kiruruma</v>
      </c>
      <c r="K615" s="11">
        <f t="shared" si="1049"/>
        <v>130</v>
      </c>
      <c r="L615" s="11">
        <f t="shared" si="1111"/>
        <v>8295</v>
      </c>
      <c r="M615" s="11">
        <f t="shared" si="1112"/>
        <v>25</v>
      </c>
      <c r="N615" s="11">
        <f t="shared" si="1113"/>
        <v>331.8</v>
      </c>
      <c r="O615" s="11">
        <f t="shared" si="1050"/>
        <v>126</v>
      </c>
      <c r="P615" s="11">
        <f t="shared" si="1051"/>
        <v>4</v>
      </c>
      <c r="Q615" s="13">
        <f t="shared" si="1114"/>
        <v>0.96923076923076923</v>
      </c>
      <c r="R615" s="11">
        <f t="shared" si="1115"/>
        <v>1</v>
      </c>
      <c r="S615" s="11">
        <f t="shared" si="1052"/>
        <v>0</v>
      </c>
      <c r="T615" s="11">
        <f t="shared" si="1053"/>
        <v>1</v>
      </c>
      <c r="U615" s="11" t="str">
        <f t="shared" si="1054"/>
        <v>Piped Network With Pump</v>
      </c>
      <c r="V615" s="11">
        <f t="shared" si="1055"/>
        <v>2014</v>
      </c>
      <c r="W615" s="11" t="str">
        <f t="shared" si="1056"/>
        <v>Governement (District, Wasac) And Water For People</v>
      </c>
      <c r="X615" s="11" t="str">
        <f t="shared" si="1057"/>
        <v>Groundwater (Well, Etc.)</v>
      </c>
      <c r="Y615" s="11">
        <f t="shared" si="1058"/>
        <v>1</v>
      </c>
      <c r="Z615" s="11">
        <f t="shared" si="1059"/>
        <v>1</v>
      </c>
      <c r="AA615" s="11">
        <f t="shared" si="1060"/>
        <v>1</v>
      </c>
      <c r="AB615" s="11" t="str">
        <f t="shared" si="1061"/>
        <v>"Springbox" --Intake Structure At A Spring</v>
      </c>
      <c r="AC615" s="11">
        <f t="shared" si="1062"/>
        <v>1</v>
      </c>
      <c r="AD615" s="11">
        <f t="shared" si="1063"/>
        <v>2014</v>
      </c>
      <c r="AE615" s="11">
        <f t="shared" si="1064"/>
        <v>1</v>
      </c>
      <c r="AF615" s="11">
        <f t="shared" si="1065"/>
        <v>3</v>
      </c>
      <c r="AG615" s="12">
        <f t="shared" si="1116"/>
        <v>576000</v>
      </c>
      <c r="AH615" s="12">
        <f t="shared" si="1117"/>
        <v>914.28571428571433</v>
      </c>
      <c r="AI615" s="11">
        <f t="shared" si="1118"/>
        <v>1</v>
      </c>
      <c r="AJ615" s="11">
        <f t="shared" si="1066"/>
        <v>1</v>
      </c>
      <c r="AK615" s="11">
        <f t="shared" si="1067"/>
        <v>3</v>
      </c>
      <c r="AL615" s="11">
        <f t="shared" si="1068"/>
        <v>2014</v>
      </c>
      <c r="AM615" s="11">
        <f t="shared" si="1069"/>
        <v>1</v>
      </c>
      <c r="AN615" s="11">
        <f t="shared" si="1070"/>
        <v>9000</v>
      </c>
      <c r="AO615" s="11">
        <f t="shared" si="1071"/>
        <v>1</v>
      </c>
      <c r="AP615" s="11">
        <f t="shared" si="1072"/>
        <v>15</v>
      </c>
      <c r="AQ615" s="11">
        <f t="shared" si="1073"/>
        <v>2014</v>
      </c>
      <c r="AR615" s="11">
        <f t="shared" si="1074"/>
        <v>1</v>
      </c>
      <c r="AS615" s="11">
        <f t="shared" si="1075"/>
        <v>0</v>
      </c>
      <c r="AT615" s="11" t="str">
        <f t="shared" si="1076"/>
        <v xml:space="preserve"> </v>
      </c>
      <c r="AU615" s="11" t="str">
        <f t="shared" si="1077"/>
        <v/>
      </c>
      <c r="AV615" s="11" t="str">
        <f t="shared" si="1078"/>
        <v xml:space="preserve"> </v>
      </c>
      <c r="AW615" s="11" t="str">
        <f t="shared" si="1079"/>
        <v xml:space="preserve"> </v>
      </c>
      <c r="AX615" s="11">
        <f t="shared" si="1080"/>
        <v>1</v>
      </c>
      <c r="AY615" s="11">
        <f t="shared" si="1081"/>
        <v>3</v>
      </c>
      <c r="AZ615" s="11">
        <f t="shared" si="1082"/>
        <v>2014</v>
      </c>
      <c r="BA615" s="11">
        <f t="shared" si="1083"/>
        <v>1</v>
      </c>
      <c r="BB615" s="11">
        <f t="shared" si="1084"/>
        <v>9000</v>
      </c>
      <c r="BC615" s="11">
        <f t="shared" si="1085"/>
        <v>1</v>
      </c>
      <c r="BD615" s="11">
        <f t="shared" si="1086"/>
        <v>2</v>
      </c>
      <c r="BE615" s="11">
        <f t="shared" si="1087"/>
        <v>2014</v>
      </c>
      <c r="BF615" s="11">
        <f t="shared" si="1088"/>
        <v>1</v>
      </c>
      <c r="BG615" s="11">
        <f t="shared" si="1109"/>
        <v>1</v>
      </c>
      <c r="BH615" s="11">
        <f t="shared" si="1089"/>
        <v>2014</v>
      </c>
      <c r="BI615" s="11">
        <f t="shared" si="1090"/>
        <v>1</v>
      </c>
      <c r="BJ615" s="11">
        <f t="shared" si="1091"/>
        <v>0</v>
      </c>
      <c r="BK615" s="11" t="str">
        <f t="shared" si="1092"/>
        <v/>
      </c>
      <c r="BL615" s="11" t="str">
        <f t="shared" si="1093"/>
        <v xml:space="preserve"> </v>
      </c>
      <c r="BM615" s="11" t="str">
        <f t="shared" si="1094"/>
        <v xml:space="preserve"> </v>
      </c>
      <c r="BN615" s="11" t="str">
        <f t="shared" si="1095"/>
        <v xml:space="preserve"> </v>
      </c>
      <c r="BO615" s="11" t="str">
        <f t="shared" si="1096"/>
        <v xml:space="preserve"> </v>
      </c>
      <c r="BP615" s="11" t="str">
        <f t="shared" si="1097"/>
        <v xml:space="preserve"> </v>
      </c>
      <c r="BQ615" s="11" t="str">
        <f t="shared" si="1098"/>
        <v>0</v>
      </c>
      <c r="BR615" s="25">
        <f t="shared" si="1099"/>
        <v>0</v>
      </c>
      <c r="BS615" s="11" t="str">
        <f t="shared" si="1100"/>
        <v>Not Present</v>
      </c>
      <c r="BT615" s="11" t="str">
        <f t="shared" si="1101"/>
        <v>0</v>
      </c>
      <c r="BU615" s="12">
        <f t="shared" si="1119"/>
        <v>1</v>
      </c>
      <c r="BV615" s="12">
        <f t="shared" si="1120"/>
        <v>0</v>
      </c>
      <c r="BW615" s="12">
        <f t="shared" si="1110"/>
        <v>1</v>
      </c>
      <c r="BX615" s="12">
        <f t="shared" si="1121"/>
        <v>1</v>
      </c>
      <c r="BY615" s="11">
        <f t="shared" si="1122"/>
        <v>1</v>
      </c>
      <c r="BZ615" s="11">
        <f t="shared" si="1102"/>
        <v>1</v>
      </c>
      <c r="CA615" s="11">
        <f t="shared" si="1103"/>
        <v>2</v>
      </c>
      <c r="CB615" s="11">
        <f t="shared" si="1104"/>
        <v>2014</v>
      </c>
      <c r="CC615" s="11">
        <f t="shared" si="1105"/>
        <v>1</v>
      </c>
      <c r="CD615" s="11" t="str">
        <f t="shared" si="1106"/>
        <v>No</v>
      </c>
      <c r="CE615" s="11">
        <f t="shared" si="1123"/>
        <v>0</v>
      </c>
      <c r="CF615" s="11">
        <f t="shared" si="1124"/>
        <v>0</v>
      </c>
      <c r="CG615" s="11">
        <f t="shared" si="1125"/>
        <v>1</v>
      </c>
      <c r="CH615" s="11">
        <f t="shared" si="1126"/>
        <v>0</v>
      </c>
      <c r="CI615" s="11">
        <f t="shared" si="1107"/>
        <v>1</v>
      </c>
      <c r="CJ615" s="11">
        <f t="shared" si="1108"/>
        <v>1</v>
      </c>
    </row>
    <row r="616" spans="1:88" x14ac:dyDescent="0.3">
      <c r="A616" s="11">
        <f t="shared" si="1039"/>
        <v>2017</v>
      </c>
      <c r="B616" s="11" t="str">
        <f t="shared" si="1040"/>
        <v>11-03-2017 10:23:15 CET</v>
      </c>
      <c r="C616" s="11" t="str">
        <f t="shared" si="1041"/>
        <v>Rwanda</v>
      </c>
      <c r="D616" s="11" t="str">
        <f t="shared" si="1042"/>
        <v>Rulindo</v>
      </c>
      <c r="E616" s="11" t="str">
        <f t="shared" si="1043"/>
        <v>Rukozo</v>
      </c>
      <c r="F616" s="11" t="str">
        <f t="shared" si="1044"/>
        <v>Mberuka</v>
      </c>
      <c r="G616" s="11" t="str">
        <f t="shared" si="1045"/>
        <v>Gahwazi</v>
      </c>
      <c r="H616" s="11" t="str">
        <f t="shared" si="1046"/>
        <v/>
      </c>
      <c r="I616" s="11" t="str">
        <f t="shared" si="1047"/>
        <v/>
      </c>
      <c r="J616" s="11" t="str">
        <f t="shared" si="1048"/>
        <v>Nyamagana</v>
      </c>
      <c r="K616" s="11">
        <f t="shared" si="1049"/>
        <v>45</v>
      </c>
      <c r="L616" s="11">
        <f t="shared" si="1111"/>
        <v>20456</v>
      </c>
      <c r="M616" s="11">
        <f t="shared" si="1112"/>
        <v>36</v>
      </c>
      <c r="N616" s="11">
        <f t="shared" si="1113"/>
        <v>568.22222222222217</v>
      </c>
      <c r="O616" s="11">
        <f t="shared" si="1050"/>
        <v>40</v>
      </c>
      <c r="P616" s="11">
        <f t="shared" si="1051"/>
        <v>5</v>
      </c>
      <c r="Q616" s="13">
        <f t="shared" si="1114"/>
        <v>0.88888888888888884</v>
      </c>
      <c r="R616" s="11">
        <f t="shared" si="1115"/>
        <v>0</v>
      </c>
      <c r="S616" s="11">
        <f t="shared" si="1052"/>
        <v>0</v>
      </c>
      <c r="T616" s="11">
        <f t="shared" si="1053"/>
        <v>1</v>
      </c>
      <c r="U616" s="11" t="str">
        <f t="shared" si="1054"/>
        <v>Piped Network -- Gravity Only</v>
      </c>
      <c r="V616" s="11">
        <f t="shared" si="1055"/>
        <v>2011</v>
      </c>
      <c r="W616" s="11" t="str">
        <f t="shared" si="1056"/>
        <v>Government And African Development Bank</v>
      </c>
      <c r="X616" s="11" t="str">
        <f t="shared" si="1057"/>
        <v>Spring</v>
      </c>
      <c r="Y616" s="11">
        <f t="shared" si="1058"/>
        <v>2</v>
      </c>
      <c r="Z616" s="11">
        <f t="shared" si="1059"/>
        <v>1</v>
      </c>
      <c r="AA616" s="11">
        <f t="shared" si="1060"/>
        <v>1</v>
      </c>
      <c r="AB616" s="11" t="str">
        <f t="shared" si="1061"/>
        <v>"Springbox" --Intake Structure At A Spring</v>
      </c>
      <c r="AC616" s="11">
        <f t="shared" si="1062"/>
        <v>1</v>
      </c>
      <c r="AD616" s="11">
        <f t="shared" si="1063"/>
        <v>2015</v>
      </c>
      <c r="AE616" s="11">
        <f t="shared" si="1064"/>
        <v>1</v>
      </c>
      <c r="AF616" s="11">
        <f t="shared" si="1065"/>
        <v>5</v>
      </c>
      <c r="AG616" s="12">
        <f t="shared" si="1116"/>
        <v>345600</v>
      </c>
      <c r="AH616" s="12">
        <f t="shared" si="1117"/>
        <v>1728</v>
      </c>
      <c r="AI616" s="11">
        <f t="shared" si="1118"/>
        <v>1</v>
      </c>
      <c r="AJ616" s="11">
        <f t="shared" si="1066"/>
        <v>1</v>
      </c>
      <c r="AK616" s="11">
        <f t="shared" si="1067"/>
        <v>2</v>
      </c>
      <c r="AL616" s="11">
        <f t="shared" si="1068"/>
        <v>2015</v>
      </c>
      <c r="AM616" s="11">
        <f t="shared" si="1069"/>
        <v>1</v>
      </c>
      <c r="AN616" s="11">
        <f t="shared" si="1070"/>
        <v>2100</v>
      </c>
      <c r="AO616" s="11">
        <f t="shared" si="1071"/>
        <v>1</v>
      </c>
      <c r="AP616" s="11">
        <f t="shared" si="1072"/>
        <v>11</v>
      </c>
      <c r="AQ616" s="11">
        <f t="shared" si="1073"/>
        <v>2011</v>
      </c>
      <c r="AR616" s="11">
        <f t="shared" si="1074"/>
        <v>1</v>
      </c>
      <c r="AS616" s="11">
        <f t="shared" si="1075"/>
        <v>1</v>
      </c>
      <c r="AT616" s="11">
        <f t="shared" si="1076"/>
        <v>15</v>
      </c>
      <c r="AU616" s="11" t="str">
        <f t="shared" si="1077"/>
        <v>Pressure Break Tank|Distribution Chamber</v>
      </c>
      <c r="AV616" s="11">
        <f t="shared" si="1078"/>
        <v>2011</v>
      </c>
      <c r="AW616" s="11">
        <f t="shared" si="1079"/>
        <v>1</v>
      </c>
      <c r="AX616" s="11">
        <f t="shared" si="1080"/>
        <v>1</v>
      </c>
      <c r="AY616" s="11">
        <f t="shared" si="1081"/>
        <v>3</v>
      </c>
      <c r="AZ616" s="11">
        <f t="shared" si="1082"/>
        <v>2011</v>
      </c>
      <c r="BA616" s="11">
        <f t="shared" si="1083"/>
        <v>2</v>
      </c>
      <c r="BB616" s="11">
        <f t="shared" si="1084"/>
        <v>37000</v>
      </c>
      <c r="BC616" s="11">
        <f t="shared" si="1085"/>
        <v>0</v>
      </c>
      <c r="BD616" s="11" t="str">
        <f t="shared" si="1086"/>
        <v xml:space="preserve"> </v>
      </c>
      <c r="BE616" s="11" t="str">
        <f t="shared" si="1087"/>
        <v xml:space="preserve"> </v>
      </c>
      <c r="BF616" s="11" t="str">
        <f t="shared" si="1088"/>
        <v xml:space="preserve"> </v>
      </c>
      <c r="BG616" s="11" t="str">
        <f t="shared" si="1109"/>
        <v xml:space="preserve"> </v>
      </c>
      <c r="BH616" s="11" t="str">
        <f t="shared" si="1089"/>
        <v xml:space="preserve"> </v>
      </c>
      <c r="BI616" s="11" t="str">
        <f t="shared" si="1090"/>
        <v xml:space="preserve"> </v>
      </c>
      <c r="BJ616" s="11">
        <f t="shared" si="1091"/>
        <v>0</v>
      </c>
      <c r="BK616" s="11" t="str">
        <f t="shared" si="1092"/>
        <v/>
      </c>
      <c r="BL616" s="11" t="str">
        <f t="shared" si="1093"/>
        <v xml:space="preserve"> </v>
      </c>
      <c r="BM616" s="11" t="str">
        <f t="shared" si="1094"/>
        <v xml:space="preserve"> </v>
      </c>
      <c r="BN616" s="11" t="str">
        <f t="shared" si="1095"/>
        <v xml:space="preserve"> </v>
      </c>
      <c r="BO616" s="11" t="str">
        <f t="shared" si="1096"/>
        <v xml:space="preserve"> </v>
      </c>
      <c r="BP616" s="11" t="str">
        <f t="shared" si="1097"/>
        <v xml:space="preserve"> </v>
      </c>
      <c r="BQ616" s="11" t="str">
        <f t="shared" si="1098"/>
        <v>0</v>
      </c>
      <c r="BR616" s="25">
        <f t="shared" si="1099"/>
        <v>0</v>
      </c>
      <c r="BS616" s="11" t="str">
        <f t="shared" si="1100"/>
        <v>Not Present</v>
      </c>
      <c r="BT616" s="11" t="str">
        <f t="shared" si="1101"/>
        <v>0</v>
      </c>
      <c r="BU616" s="12">
        <f t="shared" si="1119"/>
        <v>1</v>
      </c>
      <c r="BV616" s="12">
        <f t="shared" si="1120"/>
        <v>0</v>
      </c>
      <c r="BW616" s="12">
        <f t="shared" si="1110"/>
        <v>1</v>
      </c>
      <c r="BX616" s="12">
        <f t="shared" si="1121"/>
        <v>1</v>
      </c>
      <c r="BY616" s="11">
        <f t="shared" si="1122"/>
        <v>1</v>
      </c>
      <c r="BZ616" s="11">
        <f t="shared" si="1102"/>
        <v>1</v>
      </c>
      <c r="CA616" s="11">
        <f t="shared" si="1103"/>
        <v>29</v>
      </c>
      <c r="CB616" s="11">
        <f t="shared" si="1104"/>
        <v>2011</v>
      </c>
      <c r="CC616" s="11">
        <f t="shared" si="1105"/>
        <v>2</v>
      </c>
      <c r="CD616" s="11" t="str">
        <f t="shared" si="1106"/>
        <v>Yes</v>
      </c>
      <c r="CE616" s="11">
        <f t="shared" si="1123"/>
        <v>10</v>
      </c>
      <c r="CF616" s="11">
        <f t="shared" si="1124"/>
        <v>22</v>
      </c>
      <c r="CG616" s="11">
        <f t="shared" si="1125"/>
        <v>0</v>
      </c>
      <c r="CH616" s="11">
        <f t="shared" si="1126"/>
        <v>220</v>
      </c>
      <c r="CI616" s="11">
        <f t="shared" si="1107"/>
        <v>0</v>
      </c>
      <c r="CJ616" s="11">
        <f t="shared" si="1108"/>
        <v>2</v>
      </c>
    </row>
    <row r="617" spans="1:88" x14ac:dyDescent="0.3">
      <c r="A617" s="11">
        <f t="shared" si="1039"/>
        <v>2017</v>
      </c>
      <c r="B617" s="11" t="str">
        <f t="shared" si="1040"/>
        <v>02-06-2017 06:24:37 CEST</v>
      </c>
      <c r="C617" s="11" t="str">
        <f t="shared" si="1041"/>
        <v>Rwanda</v>
      </c>
      <c r="D617" s="11" t="str">
        <f t="shared" si="1042"/>
        <v>Rulindo</v>
      </c>
      <c r="E617" s="11" t="str">
        <f t="shared" si="1043"/>
        <v>Ntarabana</v>
      </c>
      <c r="F617" s="11" t="str">
        <f t="shared" si="1044"/>
        <v>Mahaza</v>
      </c>
      <c r="G617" s="11" t="str">
        <f t="shared" si="1045"/>
        <v>Kayenzi</v>
      </c>
      <c r="H617" s="11" t="str">
        <f t="shared" si="1046"/>
        <v/>
      </c>
      <c r="I617" s="11" t="str">
        <f t="shared" si="1047"/>
        <v/>
      </c>
      <c r="J617" s="11" t="str">
        <f t="shared" si="1048"/>
        <v>Rwamugaza</v>
      </c>
      <c r="K617" s="11">
        <f t="shared" si="1049"/>
        <v>200</v>
      </c>
      <c r="L617" s="11">
        <f t="shared" si="1111"/>
        <v>14106</v>
      </c>
      <c r="M617" s="11">
        <f t="shared" si="1112"/>
        <v>38</v>
      </c>
      <c r="N617" s="11">
        <f t="shared" si="1113"/>
        <v>371.21052631578948</v>
      </c>
      <c r="O617" s="11">
        <f t="shared" si="1050"/>
        <v>20</v>
      </c>
      <c r="P617" s="11">
        <f t="shared" si="1051"/>
        <v>180</v>
      </c>
      <c r="Q617" s="13">
        <f t="shared" si="1114"/>
        <v>0.1</v>
      </c>
      <c r="R617" s="11">
        <f t="shared" si="1115"/>
        <v>0</v>
      </c>
      <c r="S617" s="11">
        <f t="shared" si="1052"/>
        <v>0</v>
      </c>
      <c r="T617" s="11">
        <f t="shared" si="1053"/>
        <v>1</v>
      </c>
      <c r="U617" s="11" t="str">
        <f t="shared" si="1054"/>
        <v>Piped Network -- Gravity Only</v>
      </c>
      <c r="V617" s="11">
        <f t="shared" si="1055"/>
        <v>2003</v>
      </c>
      <c r="W617" s="11" t="str">
        <f t="shared" si="1056"/>
        <v>Goverment</v>
      </c>
      <c r="X617" s="11" t="str">
        <f t="shared" si="1057"/>
        <v>Spring</v>
      </c>
      <c r="Y617" s="11">
        <f t="shared" si="1058"/>
        <v>2</v>
      </c>
      <c r="Z617" s="11">
        <f t="shared" si="1059"/>
        <v>1</v>
      </c>
      <c r="AA617" s="11">
        <f t="shared" si="1060"/>
        <v>1</v>
      </c>
      <c r="AB617" s="11" t="str">
        <f t="shared" si="1061"/>
        <v>"Springbox" --Intake Structure At A Spring</v>
      </c>
      <c r="AC617" s="11">
        <f t="shared" si="1062"/>
        <v>1</v>
      </c>
      <c r="AD617" s="11">
        <f t="shared" si="1063"/>
        <v>2003</v>
      </c>
      <c r="AE617" s="11">
        <f t="shared" si="1064"/>
        <v>1</v>
      </c>
      <c r="AF617" s="11">
        <f t="shared" si="1065"/>
        <v>3</v>
      </c>
      <c r="AG617" s="12">
        <f t="shared" si="1116"/>
        <v>576000</v>
      </c>
      <c r="AH617" s="12">
        <f t="shared" si="1117"/>
        <v>5760</v>
      </c>
      <c r="AI617" s="11">
        <f t="shared" si="1118"/>
        <v>1</v>
      </c>
      <c r="AJ617" s="11">
        <f t="shared" si="1066"/>
        <v>1</v>
      </c>
      <c r="AK617" s="11">
        <f t="shared" si="1067"/>
        <v>2</v>
      </c>
      <c r="AL617" s="11">
        <f t="shared" si="1068"/>
        <v>2003</v>
      </c>
      <c r="AM617" s="11">
        <f t="shared" si="1069"/>
        <v>1</v>
      </c>
      <c r="AN617" s="11">
        <f t="shared" si="1070"/>
        <v>35000</v>
      </c>
      <c r="AO617" s="11">
        <f t="shared" si="1071"/>
        <v>1</v>
      </c>
      <c r="AP617" s="11">
        <f t="shared" si="1072"/>
        <v>7</v>
      </c>
      <c r="AQ617" s="11">
        <f t="shared" si="1073"/>
        <v>2003</v>
      </c>
      <c r="AR617" s="11">
        <f t="shared" si="1074"/>
        <v>1</v>
      </c>
      <c r="AS617" s="11">
        <f t="shared" si="1075"/>
        <v>1</v>
      </c>
      <c r="AT617" s="11">
        <f t="shared" si="1076"/>
        <v>12</v>
      </c>
      <c r="AU617" s="11" t="str">
        <f t="shared" si="1077"/>
        <v>Sedimentation Tank</v>
      </c>
      <c r="AV617" s="11">
        <f t="shared" si="1078"/>
        <v>2003</v>
      </c>
      <c r="AW617" s="11">
        <f t="shared" si="1079"/>
        <v>1</v>
      </c>
      <c r="AX617" s="11">
        <f t="shared" si="1080"/>
        <v>1</v>
      </c>
      <c r="AY617" s="11">
        <f t="shared" si="1081"/>
        <v>2</v>
      </c>
      <c r="AZ617" s="11">
        <f t="shared" si="1082"/>
        <v>2003</v>
      </c>
      <c r="BA617" s="11">
        <f t="shared" si="1083"/>
        <v>1</v>
      </c>
      <c r="BB617" s="11">
        <f t="shared" si="1084"/>
        <v>3500</v>
      </c>
      <c r="BC617" s="11">
        <f t="shared" si="1085"/>
        <v>0</v>
      </c>
      <c r="BD617" s="11" t="str">
        <f t="shared" si="1086"/>
        <v xml:space="preserve"> </v>
      </c>
      <c r="BE617" s="11" t="str">
        <f t="shared" si="1087"/>
        <v xml:space="preserve"> </v>
      </c>
      <c r="BF617" s="11" t="str">
        <f t="shared" si="1088"/>
        <v xml:space="preserve"> </v>
      </c>
      <c r="BG617" s="11" t="str">
        <f t="shared" si="1109"/>
        <v xml:space="preserve"> </v>
      </c>
      <c r="BH617" s="11" t="str">
        <f t="shared" si="1089"/>
        <v xml:space="preserve"> </v>
      </c>
      <c r="BI617" s="11" t="str">
        <f t="shared" si="1090"/>
        <v xml:space="preserve"> </v>
      </c>
      <c r="BJ617" s="11">
        <f t="shared" si="1091"/>
        <v>0</v>
      </c>
      <c r="BK617" s="11" t="str">
        <f t="shared" si="1092"/>
        <v/>
      </c>
      <c r="BL617" s="11" t="str">
        <f t="shared" si="1093"/>
        <v xml:space="preserve"> </v>
      </c>
      <c r="BM617" s="11" t="str">
        <f t="shared" si="1094"/>
        <v xml:space="preserve"> </v>
      </c>
      <c r="BN617" s="11" t="str">
        <f t="shared" si="1095"/>
        <v xml:space="preserve"> </v>
      </c>
      <c r="BO617" s="11" t="str">
        <f t="shared" si="1096"/>
        <v xml:space="preserve"> </v>
      </c>
      <c r="BP617" s="11" t="str">
        <f t="shared" si="1097"/>
        <v xml:space="preserve"> </v>
      </c>
      <c r="BQ617" s="11" t="str">
        <f t="shared" si="1098"/>
        <v>0</v>
      </c>
      <c r="BR617" s="25">
        <f t="shared" si="1099"/>
        <v>0</v>
      </c>
      <c r="BS617" s="11" t="str">
        <f t="shared" si="1100"/>
        <v>Not Present</v>
      </c>
      <c r="BT617" s="11" t="str">
        <f t="shared" si="1101"/>
        <v>0</v>
      </c>
      <c r="BU617" s="12">
        <f t="shared" si="1119"/>
        <v>1</v>
      </c>
      <c r="BV617" s="12">
        <f t="shared" si="1120"/>
        <v>0</v>
      </c>
      <c r="BW617" s="12">
        <f t="shared" si="1110"/>
        <v>1</v>
      </c>
      <c r="BX617" s="12">
        <f t="shared" si="1121"/>
        <v>1</v>
      </c>
      <c r="BY617" s="11">
        <f t="shared" si="1122"/>
        <v>1</v>
      </c>
      <c r="BZ617" s="11">
        <f t="shared" si="1102"/>
        <v>1</v>
      </c>
      <c r="CA617" s="11">
        <f t="shared" si="1103"/>
        <v>1</v>
      </c>
      <c r="CB617" s="11">
        <f t="shared" si="1104"/>
        <v>2003</v>
      </c>
      <c r="CC617" s="11">
        <f t="shared" si="1105"/>
        <v>1</v>
      </c>
      <c r="CD617" s="11" t="str">
        <f t="shared" si="1106"/>
        <v>No</v>
      </c>
      <c r="CE617" s="11">
        <f t="shared" si="1123"/>
        <v>0</v>
      </c>
      <c r="CF617" s="11">
        <f t="shared" si="1124"/>
        <v>0</v>
      </c>
      <c r="CG617" s="11">
        <f t="shared" si="1125"/>
        <v>1</v>
      </c>
      <c r="CH617" s="11">
        <f t="shared" si="1126"/>
        <v>0</v>
      </c>
      <c r="CI617" s="11">
        <f t="shared" si="1107"/>
        <v>1</v>
      </c>
      <c r="CJ617" s="11">
        <f t="shared" si="1108"/>
        <v>1</v>
      </c>
    </row>
    <row r="618" spans="1:88" x14ac:dyDescent="0.3">
      <c r="A618" s="11">
        <f t="shared" si="1039"/>
        <v>2017</v>
      </c>
      <c r="B618" s="11" t="str">
        <f t="shared" si="1040"/>
        <v>24-03-2017 12:23:10 CET</v>
      </c>
      <c r="C618" s="11" t="str">
        <f t="shared" si="1041"/>
        <v>Rwanda</v>
      </c>
      <c r="D618" s="11" t="str">
        <f t="shared" si="1042"/>
        <v>Rulindo</v>
      </c>
      <c r="E618" s="11" t="str">
        <f t="shared" si="1043"/>
        <v>Masoro</v>
      </c>
      <c r="F618" s="11" t="str">
        <f t="shared" si="1044"/>
        <v>Nyamyumba</v>
      </c>
      <c r="G618" s="11" t="str">
        <f t="shared" si="1045"/>
        <v>Kabuga</v>
      </c>
      <c r="H618" s="11" t="str">
        <f t="shared" si="1046"/>
        <v/>
      </c>
      <c r="I618" s="11" t="str">
        <f t="shared" si="1047"/>
        <v/>
      </c>
      <c r="J618" s="11" t="str">
        <f t="shared" si="1048"/>
        <v xml:space="preserve"> </v>
      </c>
      <c r="K618" s="11">
        <f t="shared" si="1049"/>
        <v>119</v>
      </c>
      <c r="L618" s="11">
        <f t="shared" si="1111"/>
        <v>0</v>
      </c>
      <c r="M618" s="11">
        <f t="shared" si="1112"/>
        <v>31</v>
      </c>
      <c r="N618" s="11">
        <f t="shared" si="1113"/>
        <v>0</v>
      </c>
      <c r="O618" s="11">
        <f t="shared" si="1050"/>
        <v>119</v>
      </c>
      <c r="P618" s="11" t="str">
        <f t="shared" si="1051"/>
        <v xml:space="preserve"> </v>
      </c>
      <c r="Q618" s="13">
        <f t="shared" si="1114"/>
        <v>1</v>
      </c>
      <c r="R618" s="11">
        <f t="shared" si="1115"/>
        <v>1</v>
      </c>
      <c r="S618" s="11">
        <f t="shared" si="1052"/>
        <v>1</v>
      </c>
      <c r="T618" s="11">
        <f t="shared" si="1053"/>
        <v>1</v>
      </c>
      <c r="U618" s="11" t="str">
        <f t="shared" si="1054"/>
        <v>Piped Network With Pump</v>
      </c>
      <c r="V618" s="11">
        <f t="shared" si="1055"/>
        <v>1998</v>
      </c>
      <c r="W618" s="11" t="str">
        <f t="shared" si="1056"/>
        <v>Governement (District, Wasac) And Water For People</v>
      </c>
      <c r="X618" s="11" t="str">
        <f t="shared" si="1057"/>
        <v>Spring</v>
      </c>
      <c r="Y618" s="11">
        <f t="shared" si="1058"/>
        <v>2</v>
      </c>
      <c r="Z618" s="11">
        <f t="shared" si="1059"/>
        <v>1</v>
      </c>
      <c r="AA618" s="11">
        <f t="shared" si="1060"/>
        <v>1</v>
      </c>
      <c r="AB618" s="11" t="str">
        <f t="shared" si="1061"/>
        <v>"Springbox" --Intake Structure At A Spring</v>
      </c>
      <c r="AC618" s="11">
        <f t="shared" si="1062"/>
        <v>1</v>
      </c>
      <c r="AD618" s="11">
        <f t="shared" si="1063"/>
        <v>2016</v>
      </c>
      <c r="AE618" s="11">
        <f t="shared" si="1064"/>
        <v>1</v>
      </c>
      <c r="AF618" s="11">
        <f t="shared" si="1065"/>
        <v>20</v>
      </c>
      <c r="AG618" s="12">
        <f t="shared" si="1116"/>
        <v>86400</v>
      </c>
      <c r="AH618" s="12">
        <f t="shared" si="1117"/>
        <v>145.21008403361344</v>
      </c>
      <c r="AI618" s="11">
        <f t="shared" si="1118"/>
        <v>1</v>
      </c>
      <c r="AJ618" s="11">
        <f t="shared" si="1066"/>
        <v>1</v>
      </c>
      <c r="AK618" s="11">
        <f t="shared" si="1067"/>
        <v>2</v>
      </c>
      <c r="AL618" s="11">
        <f t="shared" si="1068"/>
        <v>2016</v>
      </c>
      <c r="AM618" s="11">
        <f t="shared" si="1069"/>
        <v>1</v>
      </c>
      <c r="AN618" s="11">
        <f t="shared" si="1070"/>
        <v>5000</v>
      </c>
      <c r="AO618" s="11">
        <f t="shared" si="1071"/>
        <v>1</v>
      </c>
      <c r="AP618" s="11">
        <f t="shared" si="1072"/>
        <v>15</v>
      </c>
      <c r="AQ618" s="11">
        <f t="shared" si="1073"/>
        <v>2016</v>
      </c>
      <c r="AR618" s="11">
        <f t="shared" si="1074"/>
        <v>1</v>
      </c>
      <c r="AS618" s="11">
        <f t="shared" si="1075"/>
        <v>0</v>
      </c>
      <c r="AT618" s="11" t="str">
        <f t="shared" si="1076"/>
        <v xml:space="preserve"> </v>
      </c>
      <c r="AU618" s="11" t="str">
        <f t="shared" si="1077"/>
        <v/>
      </c>
      <c r="AV618" s="11" t="str">
        <f t="shared" si="1078"/>
        <v xml:space="preserve"> </v>
      </c>
      <c r="AW618" s="11" t="str">
        <f t="shared" si="1079"/>
        <v xml:space="preserve"> </v>
      </c>
      <c r="AX618" s="11">
        <f t="shared" si="1080"/>
        <v>1</v>
      </c>
      <c r="AY618" s="11">
        <f t="shared" si="1081"/>
        <v>2</v>
      </c>
      <c r="AZ618" s="11">
        <f t="shared" si="1082"/>
        <v>2016</v>
      </c>
      <c r="BA618" s="11">
        <f t="shared" si="1083"/>
        <v>1</v>
      </c>
      <c r="BB618" s="11">
        <f t="shared" si="1084"/>
        <v>5000</v>
      </c>
      <c r="BC618" s="11">
        <f t="shared" si="1085"/>
        <v>1</v>
      </c>
      <c r="BD618" s="11">
        <f t="shared" si="1086"/>
        <v>1</v>
      </c>
      <c r="BE618" s="11">
        <f t="shared" si="1087"/>
        <v>2016</v>
      </c>
      <c r="BF618" s="11">
        <f t="shared" si="1088"/>
        <v>1</v>
      </c>
      <c r="BG618" s="11">
        <f t="shared" si="1109"/>
        <v>1</v>
      </c>
      <c r="BH618" s="11">
        <f t="shared" si="1089"/>
        <v>2016</v>
      </c>
      <c r="BI618" s="11">
        <f t="shared" si="1090"/>
        <v>1</v>
      </c>
      <c r="BJ618" s="11">
        <f t="shared" si="1091"/>
        <v>0</v>
      </c>
      <c r="BK618" s="11" t="str">
        <f t="shared" si="1092"/>
        <v/>
      </c>
      <c r="BL618" s="11" t="str">
        <f t="shared" si="1093"/>
        <v xml:space="preserve"> </v>
      </c>
      <c r="BM618" s="11" t="str">
        <f t="shared" si="1094"/>
        <v xml:space="preserve"> </v>
      </c>
      <c r="BN618" s="11" t="str">
        <f t="shared" si="1095"/>
        <v xml:space="preserve"> </v>
      </c>
      <c r="BO618" s="11" t="str">
        <f t="shared" si="1096"/>
        <v xml:space="preserve"> </v>
      </c>
      <c r="BP618" s="11" t="str">
        <f t="shared" si="1097"/>
        <v xml:space="preserve"> </v>
      </c>
      <c r="BQ618" s="11" t="str">
        <f t="shared" si="1098"/>
        <v>0</v>
      </c>
      <c r="BR618" s="25">
        <f t="shared" si="1099"/>
        <v>0</v>
      </c>
      <c r="BS618" s="11" t="str">
        <f t="shared" si="1100"/>
        <v>Not Present</v>
      </c>
      <c r="BT618" s="11" t="str">
        <f t="shared" si="1101"/>
        <v>0</v>
      </c>
      <c r="BU618" s="12">
        <f t="shared" si="1119"/>
        <v>1</v>
      </c>
      <c r="BV618" s="12">
        <f t="shared" si="1120"/>
        <v>0</v>
      </c>
      <c r="BW618" s="12">
        <f t="shared" si="1110"/>
        <v>1</v>
      </c>
      <c r="BX618" s="12">
        <f t="shared" si="1121"/>
        <v>1</v>
      </c>
      <c r="BY618" s="11">
        <f t="shared" si="1122"/>
        <v>1</v>
      </c>
      <c r="BZ618" s="11">
        <f t="shared" si="1102"/>
        <v>1</v>
      </c>
      <c r="CA618" s="11">
        <f t="shared" si="1103"/>
        <v>2</v>
      </c>
      <c r="CB618" s="11">
        <f t="shared" si="1104"/>
        <v>2016</v>
      </c>
      <c r="CC618" s="11">
        <f t="shared" si="1105"/>
        <v>1</v>
      </c>
      <c r="CD618" s="11" t="str">
        <f t="shared" si="1106"/>
        <v>No</v>
      </c>
      <c r="CE618" s="11">
        <f t="shared" si="1123"/>
        <v>0</v>
      </c>
      <c r="CF618" s="11">
        <f t="shared" si="1124"/>
        <v>0</v>
      </c>
      <c r="CG618" s="11">
        <f t="shared" si="1125"/>
        <v>1</v>
      </c>
      <c r="CH618" s="11">
        <f t="shared" si="1126"/>
        <v>0</v>
      </c>
      <c r="CI618" s="11">
        <f t="shared" si="1107"/>
        <v>1</v>
      </c>
      <c r="CJ618" s="11">
        <f t="shared" si="1108"/>
        <v>1</v>
      </c>
    </row>
    <row r="619" spans="1:88" x14ac:dyDescent="0.3">
      <c r="A619" s="11">
        <f t="shared" si="1039"/>
        <v>2017</v>
      </c>
      <c r="B619" s="11" t="str">
        <f t="shared" si="1040"/>
        <v>09-03-2017 22:14:51 CET</v>
      </c>
      <c r="C619" s="11" t="str">
        <f t="shared" si="1041"/>
        <v>Rwanda</v>
      </c>
      <c r="D619" s="11" t="str">
        <f t="shared" si="1042"/>
        <v>Rulindo</v>
      </c>
      <c r="E619" s="11" t="str">
        <f t="shared" si="1043"/>
        <v>Shyorongi</v>
      </c>
      <c r="F619" s="11" t="str">
        <f t="shared" si="1044"/>
        <v>Muvumu</v>
      </c>
      <c r="G619" s="11" t="str">
        <f t="shared" si="1045"/>
        <v>Kirurumo</v>
      </c>
      <c r="H619" s="11" t="str">
        <f t="shared" si="1046"/>
        <v/>
      </c>
      <c r="I619" s="11" t="str">
        <f t="shared" si="1047"/>
        <v/>
      </c>
      <c r="J619" s="11" t="str">
        <f t="shared" si="1048"/>
        <v>Bitete-Rwahi network</v>
      </c>
      <c r="K619" s="11">
        <f t="shared" si="1049"/>
        <v>80</v>
      </c>
      <c r="L619" s="11">
        <f t="shared" si="1111"/>
        <v>1316</v>
      </c>
      <c r="M619" s="11">
        <f t="shared" si="1112"/>
        <v>15</v>
      </c>
      <c r="N619" s="11">
        <f t="shared" si="1113"/>
        <v>87.733333333333334</v>
      </c>
      <c r="O619" s="11">
        <f t="shared" si="1050"/>
        <v>35</v>
      </c>
      <c r="P619" s="11">
        <f t="shared" si="1051"/>
        <v>45</v>
      </c>
      <c r="Q619" s="13">
        <f t="shared" si="1114"/>
        <v>0.4375</v>
      </c>
      <c r="R619" s="11">
        <f t="shared" si="1115"/>
        <v>0</v>
      </c>
      <c r="S619" s="11">
        <f t="shared" si="1052"/>
        <v>1</v>
      </c>
      <c r="T619" s="11">
        <f t="shared" si="1053"/>
        <v>1</v>
      </c>
      <c r="U619" s="11" t="str">
        <f t="shared" si="1054"/>
        <v>Piped Network -- Gravity Only</v>
      </c>
      <c r="V619" s="11">
        <f t="shared" si="1055"/>
        <v>2013</v>
      </c>
      <c r="W619" s="11" t="str">
        <f t="shared" si="1056"/>
        <v>Governement (District, Wasac) And Water For People</v>
      </c>
      <c r="X619" s="11" t="str">
        <f t="shared" si="1057"/>
        <v>Spring</v>
      </c>
      <c r="Y619" s="11">
        <f t="shared" si="1058"/>
        <v>2</v>
      </c>
      <c r="Z619" s="11">
        <f t="shared" si="1059"/>
        <v>1</v>
      </c>
      <c r="AA619" s="11">
        <f t="shared" si="1060"/>
        <v>1</v>
      </c>
      <c r="AB619" s="11" t="str">
        <f t="shared" si="1061"/>
        <v>"Springbox" --Intake Structure At A Spring</v>
      </c>
      <c r="AC619" s="11">
        <f t="shared" si="1062"/>
        <v>1</v>
      </c>
      <c r="AD619" s="11">
        <f t="shared" si="1063"/>
        <v>2013</v>
      </c>
      <c r="AE619" s="11">
        <f t="shared" si="1064"/>
        <v>1</v>
      </c>
      <c r="AF619" s="11">
        <f t="shared" si="1065"/>
        <v>12</v>
      </c>
      <c r="AG619" s="12">
        <f t="shared" si="1116"/>
        <v>144000</v>
      </c>
      <c r="AH619" s="12">
        <f t="shared" si="1117"/>
        <v>822.85714285714289</v>
      </c>
      <c r="AI619" s="11">
        <f t="shared" si="1118"/>
        <v>1</v>
      </c>
      <c r="AJ619" s="11">
        <f t="shared" si="1066"/>
        <v>1</v>
      </c>
      <c r="AK619" s="11">
        <f t="shared" si="1067"/>
        <v>1</v>
      </c>
      <c r="AL619" s="11">
        <f t="shared" si="1068"/>
        <v>2013</v>
      </c>
      <c r="AM619" s="11">
        <f t="shared" si="1069"/>
        <v>1</v>
      </c>
      <c r="AN619" s="11">
        <f t="shared" si="1070"/>
        <v>600</v>
      </c>
      <c r="AO619" s="11">
        <f t="shared" si="1071"/>
        <v>1</v>
      </c>
      <c r="AP619" s="11">
        <f t="shared" si="1072"/>
        <v>6</v>
      </c>
      <c r="AQ619" s="11">
        <f t="shared" si="1073"/>
        <v>2013</v>
      </c>
      <c r="AR619" s="11">
        <f t="shared" si="1074"/>
        <v>2</v>
      </c>
      <c r="AS619" s="11">
        <f t="shared" si="1075"/>
        <v>1</v>
      </c>
      <c r="AT619" s="11">
        <f t="shared" si="1076"/>
        <v>6</v>
      </c>
      <c r="AU619" s="11" t="str">
        <f t="shared" si="1077"/>
        <v>Pressure Break Tank|Distribution Chamber|Ventouse, Washout</v>
      </c>
      <c r="AV619" s="11">
        <f t="shared" si="1078"/>
        <v>2013</v>
      </c>
      <c r="AW619" s="11">
        <f t="shared" si="1079"/>
        <v>1</v>
      </c>
      <c r="AX619" s="11">
        <f t="shared" si="1080"/>
        <v>1</v>
      </c>
      <c r="AY619" s="11">
        <f t="shared" si="1081"/>
        <v>2</v>
      </c>
      <c r="AZ619" s="11">
        <f t="shared" si="1082"/>
        <v>2013</v>
      </c>
      <c r="BA619" s="11">
        <f t="shared" si="1083"/>
        <v>1</v>
      </c>
      <c r="BB619" s="11">
        <f t="shared" si="1084"/>
        <v>6500</v>
      </c>
      <c r="BC619" s="11">
        <f t="shared" si="1085"/>
        <v>0</v>
      </c>
      <c r="BD619" s="11" t="str">
        <f t="shared" si="1086"/>
        <v xml:space="preserve"> </v>
      </c>
      <c r="BE619" s="11" t="str">
        <f t="shared" si="1087"/>
        <v xml:space="preserve"> </v>
      </c>
      <c r="BF619" s="11" t="str">
        <f t="shared" si="1088"/>
        <v xml:space="preserve"> </v>
      </c>
      <c r="BG619" s="11" t="str">
        <f t="shared" si="1109"/>
        <v xml:space="preserve"> </v>
      </c>
      <c r="BH619" s="11" t="str">
        <f t="shared" si="1089"/>
        <v xml:space="preserve"> </v>
      </c>
      <c r="BI619" s="11" t="str">
        <f t="shared" si="1090"/>
        <v xml:space="preserve"> </v>
      </c>
      <c r="BJ619" s="11">
        <f t="shared" si="1091"/>
        <v>0</v>
      </c>
      <c r="BK619" s="11" t="str">
        <f t="shared" si="1092"/>
        <v/>
      </c>
      <c r="BL619" s="11" t="str">
        <f t="shared" si="1093"/>
        <v xml:space="preserve"> </v>
      </c>
      <c r="BM619" s="11" t="str">
        <f t="shared" si="1094"/>
        <v xml:space="preserve"> </v>
      </c>
      <c r="BN619" s="11" t="str">
        <f t="shared" si="1095"/>
        <v xml:space="preserve"> </v>
      </c>
      <c r="BO619" s="11" t="str">
        <f t="shared" si="1096"/>
        <v xml:space="preserve"> </v>
      </c>
      <c r="BP619" s="11" t="str">
        <f t="shared" si="1097"/>
        <v xml:space="preserve"> </v>
      </c>
      <c r="BQ619" s="11" t="str">
        <f t="shared" si="1098"/>
        <v>0</v>
      </c>
      <c r="BR619" s="25">
        <f t="shared" si="1099"/>
        <v>0</v>
      </c>
      <c r="BS619" s="11" t="str">
        <f t="shared" si="1100"/>
        <v>Not Present</v>
      </c>
      <c r="BT619" s="11" t="str">
        <f t="shared" si="1101"/>
        <v>0</v>
      </c>
      <c r="BU619" s="12">
        <f t="shared" si="1119"/>
        <v>1</v>
      </c>
      <c r="BV619" s="12">
        <f t="shared" si="1120"/>
        <v>0</v>
      </c>
      <c r="BW619" s="12">
        <f t="shared" si="1110"/>
        <v>1</v>
      </c>
      <c r="BX619" s="12">
        <f t="shared" si="1121"/>
        <v>1</v>
      </c>
      <c r="BY619" s="11">
        <f t="shared" si="1122"/>
        <v>1</v>
      </c>
      <c r="BZ619" s="11">
        <f t="shared" si="1102"/>
        <v>1</v>
      </c>
      <c r="CA619" s="11">
        <f t="shared" si="1103"/>
        <v>1</v>
      </c>
      <c r="CB619" s="11">
        <f t="shared" si="1104"/>
        <v>2013</v>
      </c>
      <c r="CC619" s="11">
        <f t="shared" si="1105"/>
        <v>1</v>
      </c>
      <c r="CD619" s="11" t="str">
        <f t="shared" si="1106"/>
        <v>No</v>
      </c>
      <c r="CE619" s="11">
        <f t="shared" si="1123"/>
        <v>0</v>
      </c>
      <c r="CF619" s="11">
        <f t="shared" si="1124"/>
        <v>0</v>
      </c>
      <c r="CG619" s="11">
        <f t="shared" si="1125"/>
        <v>1</v>
      </c>
      <c r="CH619" s="11">
        <f t="shared" si="1126"/>
        <v>0</v>
      </c>
      <c r="CI619" s="11">
        <f t="shared" si="1107"/>
        <v>1</v>
      </c>
      <c r="CJ619" s="11">
        <f t="shared" si="1108"/>
        <v>1</v>
      </c>
    </row>
    <row r="620" spans="1:88" x14ac:dyDescent="0.3">
      <c r="A620" s="11">
        <f t="shared" si="1039"/>
        <v>2017</v>
      </c>
      <c r="B620" s="11" t="str">
        <f t="shared" si="1040"/>
        <v>07-03-2017 14:13:07 CET</v>
      </c>
      <c r="C620" s="11" t="str">
        <f t="shared" si="1041"/>
        <v>Rwanda</v>
      </c>
      <c r="D620" s="11" t="str">
        <f t="shared" si="1042"/>
        <v>Rulindo</v>
      </c>
      <c r="E620" s="11" t="str">
        <f t="shared" si="1043"/>
        <v>Mbogo</v>
      </c>
      <c r="F620" s="11" t="str">
        <f t="shared" si="1044"/>
        <v>Mushali</v>
      </c>
      <c r="G620" s="11" t="str">
        <f t="shared" si="1045"/>
        <v>Rwambogo</v>
      </c>
      <c r="H620" s="11" t="str">
        <f t="shared" si="1046"/>
        <v/>
      </c>
      <c r="I620" s="11" t="str">
        <f t="shared" si="1047"/>
        <v/>
      </c>
      <c r="J620" s="11" t="str">
        <f t="shared" si="1048"/>
        <v>Rwambogo Extension network</v>
      </c>
      <c r="K620" s="11">
        <f t="shared" si="1049"/>
        <v>69</v>
      </c>
      <c r="L620" s="11">
        <f t="shared" si="1111"/>
        <v>934</v>
      </c>
      <c r="M620" s="11">
        <f t="shared" si="1112"/>
        <v>1</v>
      </c>
      <c r="N620" s="11">
        <f t="shared" si="1113"/>
        <v>934</v>
      </c>
      <c r="O620" s="11">
        <f t="shared" si="1050"/>
        <v>69</v>
      </c>
      <c r="P620" s="11" t="str">
        <f t="shared" si="1051"/>
        <v xml:space="preserve"> </v>
      </c>
      <c r="Q620" s="13">
        <f t="shared" si="1114"/>
        <v>1</v>
      </c>
      <c r="R620" s="11">
        <f t="shared" si="1115"/>
        <v>1</v>
      </c>
      <c r="S620" s="11">
        <f t="shared" si="1052"/>
        <v>0</v>
      </c>
      <c r="T620" s="11">
        <f t="shared" si="1053"/>
        <v>1</v>
      </c>
      <c r="U620" s="11" t="str">
        <f t="shared" si="1054"/>
        <v>Piped Network -- Gravity Only</v>
      </c>
      <c r="V620" s="11">
        <f t="shared" si="1055"/>
        <v>2016</v>
      </c>
      <c r="W620" s="11" t="str">
        <f t="shared" si="1056"/>
        <v>Governement (District, Wasac) And Water For People</v>
      </c>
      <c r="X620" s="11" t="str">
        <f t="shared" si="1057"/>
        <v>Spring</v>
      </c>
      <c r="Y620" s="11">
        <f t="shared" si="1058"/>
        <v>2</v>
      </c>
      <c r="Z620" s="11">
        <f t="shared" si="1059"/>
        <v>1</v>
      </c>
      <c r="AA620" s="11">
        <f t="shared" si="1060"/>
        <v>1</v>
      </c>
      <c r="AB620" s="11" t="str">
        <f t="shared" si="1061"/>
        <v>Suction Tank</v>
      </c>
      <c r="AC620" s="11">
        <f t="shared" si="1062"/>
        <v>1</v>
      </c>
      <c r="AD620" s="11">
        <f t="shared" si="1063"/>
        <v>2009</v>
      </c>
      <c r="AE620" s="11">
        <f t="shared" si="1064"/>
        <v>2</v>
      </c>
      <c r="AF620" s="11">
        <f t="shared" si="1065"/>
        <v>3</v>
      </c>
      <c r="AG620" s="12">
        <f t="shared" si="1116"/>
        <v>576000</v>
      </c>
      <c r="AH620" s="12">
        <f t="shared" si="1117"/>
        <v>1669.5652173913043</v>
      </c>
      <c r="AI620" s="11">
        <f t="shared" si="1118"/>
        <v>1</v>
      </c>
      <c r="AJ620" s="11">
        <f t="shared" si="1066"/>
        <v>1</v>
      </c>
      <c r="AK620" s="11">
        <f t="shared" si="1067"/>
        <v>1</v>
      </c>
      <c r="AL620" s="11">
        <f t="shared" si="1068"/>
        <v>2016</v>
      </c>
      <c r="AM620" s="11">
        <f t="shared" si="1069"/>
        <v>1</v>
      </c>
      <c r="AN620" s="11">
        <f t="shared" si="1070"/>
        <v>600</v>
      </c>
      <c r="AO620" s="11">
        <f t="shared" si="1071"/>
        <v>1</v>
      </c>
      <c r="AP620" s="11">
        <f t="shared" si="1072"/>
        <v>1</v>
      </c>
      <c r="AQ620" s="11">
        <f t="shared" si="1073"/>
        <v>2016</v>
      </c>
      <c r="AR620" s="11">
        <f t="shared" si="1074"/>
        <v>1</v>
      </c>
      <c r="AS620" s="11">
        <f t="shared" si="1075"/>
        <v>1</v>
      </c>
      <c r="AT620" s="11">
        <f t="shared" si="1076"/>
        <v>1</v>
      </c>
      <c r="AU620" s="11" t="str">
        <f t="shared" si="1077"/>
        <v>Washout Chamber</v>
      </c>
      <c r="AV620" s="11">
        <f t="shared" si="1078"/>
        <v>2016</v>
      </c>
      <c r="AW620" s="11">
        <f t="shared" si="1079"/>
        <v>1</v>
      </c>
      <c r="AX620" s="11">
        <f t="shared" si="1080"/>
        <v>1</v>
      </c>
      <c r="AY620" s="11">
        <f t="shared" si="1081"/>
        <v>1</v>
      </c>
      <c r="AZ620" s="11">
        <f t="shared" si="1082"/>
        <v>2016</v>
      </c>
      <c r="BA620" s="11">
        <f t="shared" si="1083"/>
        <v>3</v>
      </c>
      <c r="BB620" s="11">
        <f t="shared" si="1084"/>
        <v>100</v>
      </c>
      <c r="BC620" s="11">
        <f t="shared" si="1085"/>
        <v>0</v>
      </c>
      <c r="BD620" s="11" t="str">
        <f t="shared" si="1086"/>
        <v xml:space="preserve"> </v>
      </c>
      <c r="BE620" s="11" t="str">
        <f t="shared" si="1087"/>
        <v xml:space="preserve"> </v>
      </c>
      <c r="BF620" s="11" t="str">
        <f t="shared" si="1088"/>
        <v xml:space="preserve"> </v>
      </c>
      <c r="BG620" s="11" t="str">
        <f t="shared" si="1109"/>
        <v xml:space="preserve"> </v>
      </c>
      <c r="BH620" s="11" t="str">
        <f t="shared" si="1089"/>
        <v xml:space="preserve"> </v>
      </c>
      <c r="BI620" s="11" t="str">
        <f t="shared" si="1090"/>
        <v xml:space="preserve"> </v>
      </c>
      <c r="BJ620" s="11">
        <f t="shared" si="1091"/>
        <v>0</v>
      </c>
      <c r="BK620" s="11" t="str">
        <f t="shared" si="1092"/>
        <v/>
      </c>
      <c r="BL620" s="11" t="str">
        <f t="shared" si="1093"/>
        <v xml:space="preserve"> </v>
      </c>
      <c r="BM620" s="11" t="str">
        <f t="shared" si="1094"/>
        <v xml:space="preserve"> </v>
      </c>
      <c r="BN620" s="11" t="str">
        <f t="shared" si="1095"/>
        <v xml:space="preserve"> </v>
      </c>
      <c r="BO620" s="11" t="str">
        <f t="shared" si="1096"/>
        <v xml:space="preserve"> </v>
      </c>
      <c r="BP620" s="11" t="str">
        <f t="shared" si="1097"/>
        <v xml:space="preserve"> </v>
      </c>
      <c r="BQ620" s="11" t="str">
        <f t="shared" si="1098"/>
        <v>0</v>
      </c>
      <c r="BR620" s="25">
        <f t="shared" si="1099"/>
        <v>0</v>
      </c>
      <c r="BS620" s="11" t="str">
        <f t="shared" si="1100"/>
        <v>Not Present</v>
      </c>
      <c r="BT620" s="11" t="str">
        <f t="shared" si="1101"/>
        <v>0</v>
      </c>
      <c r="BU620" s="12">
        <f t="shared" si="1119"/>
        <v>1</v>
      </c>
      <c r="BV620" s="12">
        <f t="shared" si="1120"/>
        <v>0</v>
      </c>
      <c r="BW620" s="12">
        <f t="shared" si="1110"/>
        <v>1</v>
      </c>
      <c r="BX620" s="12">
        <f t="shared" si="1121"/>
        <v>1</v>
      </c>
      <c r="BY620" s="11">
        <f t="shared" si="1122"/>
        <v>1</v>
      </c>
      <c r="BZ620" s="11">
        <f t="shared" si="1102"/>
        <v>1</v>
      </c>
      <c r="CA620" s="11">
        <f t="shared" si="1103"/>
        <v>1</v>
      </c>
      <c r="CB620" s="11">
        <f t="shared" si="1104"/>
        <v>2016</v>
      </c>
      <c r="CC620" s="11">
        <f t="shared" si="1105"/>
        <v>1</v>
      </c>
      <c r="CD620" s="11" t="str">
        <f t="shared" si="1106"/>
        <v>No</v>
      </c>
      <c r="CE620" s="11">
        <f t="shared" si="1123"/>
        <v>0</v>
      </c>
      <c r="CF620" s="11">
        <f t="shared" si="1124"/>
        <v>0</v>
      </c>
      <c r="CG620" s="11">
        <f t="shared" si="1125"/>
        <v>1</v>
      </c>
      <c r="CH620" s="11">
        <f t="shared" si="1126"/>
        <v>0</v>
      </c>
      <c r="CI620" s="11">
        <f t="shared" si="1107"/>
        <v>0</v>
      </c>
      <c r="CJ620" s="11">
        <f t="shared" si="1108"/>
        <v>3</v>
      </c>
    </row>
    <row r="621" spans="1:88" x14ac:dyDescent="0.3">
      <c r="A621" s="11">
        <f t="shared" si="1039"/>
        <v>2017</v>
      </c>
      <c r="B621" s="11" t="str">
        <f t="shared" si="1040"/>
        <v>15-03-2017 06:06:37 CET</v>
      </c>
      <c r="C621" s="11" t="str">
        <f t="shared" si="1041"/>
        <v>Rwanda</v>
      </c>
      <c r="D621" s="11" t="str">
        <f t="shared" si="1042"/>
        <v>Rulindo</v>
      </c>
      <c r="E621" s="11" t="str">
        <f t="shared" si="1043"/>
        <v>Base</v>
      </c>
      <c r="F621" s="11" t="str">
        <f t="shared" si="1044"/>
        <v>Rwamahwa</v>
      </c>
      <c r="G621" s="11" t="str">
        <f t="shared" si="1045"/>
        <v>Kiruli</v>
      </c>
      <c r="H621" s="11" t="str">
        <f t="shared" si="1046"/>
        <v/>
      </c>
      <c r="I621" s="11" t="str">
        <f t="shared" si="1047"/>
        <v/>
      </c>
      <c r="J621" s="11" t="str">
        <f t="shared" si="1048"/>
        <v>Migogo</v>
      </c>
      <c r="K621" s="11">
        <f t="shared" si="1049"/>
        <v>223</v>
      </c>
      <c r="L621" s="11">
        <f t="shared" si="1111"/>
        <v>558</v>
      </c>
      <c r="M621" s="11">
        <f t="shared" si="1112"/>
        <v>10</v>
      </c>
      <c r="N621" s="11">
        <f t="shared" si="1113"/>
        <v>55.8</v>
      </c>
      <c r="O621" s="11">
        <f t="shared" si="1050"/>
        <v>200</v>
      </c>
      <c r="P621" s="11">
        <f t="shared" si="1051"/>
        <v>23</v>
      </c>
      <c r="Q621" s="13">
        <f t="shared" si="1114"/>
        <v>0.89686098654708524</v>
      </c>
      <c r="R621" s="11">
        <f t="shared" si="1115"/>
        <v>0</v>
      </c>
      <c r="S621" s="11">
        <f t="shared" si="1052"/>
        <v>1</v>
      </c>
      <c r="T621" s="11">
        <f t="shared" si="1053"/>
        <v>1</v>
      </c>
      <c r="U621" s="11" t="str">
        <f t="shared" si="1054"/>
        <v>Piped Network -- Gravity Only</v>
      </c>
      <c r="V621" s="11">
        <f t="shared" si="1055"/>
        <v>2009</v>
      </c>
      <c r="W621" s="11" t="str">
        <f t="shared" si="1056"/>
        <v>Padiri(Lake Angels).</v>
      </c>
      <c r="X621" s="11" t="str">
        <f t="shared" si="1057"/>
        <v>Groundwater (Well, Etc.)</v>
      </c>
      <c r="Y621" s="11">
        <f t="shared" si="1058"/>
        <v>1</v>
      </c>
      <c r="Z621" s="11">
        <f t="shared" si="1059"/>
        <v>1</v>
      </c>
      <c r="AA621" s="11">
        <f t="shared" si="1060"/>
        <v>1</v>
      </c>
      <c r="AB621" s="11" t="str">
        <f t="shared" si="1061"/>
        <v>"Springbox" --Intake Structure At A Spring</v>
      </c>
      <c r="AC621" s="11">
        <f t="shared" si="1062"/>
        <v>1</v>
      </c>
      <c r="AD621" s="11">
        <f t="shared" si="1063"/>
        <v>2009</v>
      </c>
      <c r="AE621" s="11">
        <f t="shared" si="1064"/>
        <v>2</v>
      </c>
      <c r="AF621" s="11">
        <f t="shared" si="1065"/>
        <v>50</v>
      </c>
      <c r="AG621" s="12">
        <f t="shared" si="1116"/>
        <v>34560</v>
      </c>
      <c r="AH621" s="12">
        <f t="shared" si="1117"/>
        <v>34.56</v>
      </c>
      <c r="AI621" s="11">
        <f t="shared" si="1118"/>
        <v>1</v>
      </c>
      <c r="AJ621" s="11">
        <f t="shared" si="1066"/>
        <v>1</v>
      </c>
      <c r="AK621" s="11">
        <f t="shared" si="1067"/>
        <v>1</v>
      </c>
      <c r="AL621" s="11">
        <f t="shared" si="1068"/>
        <v>2009</v>
      </c>
      <c r="AM621" s="11">
        <f t="shared" si="1069"/>
        <v>2</v>
      </c>
      <c r="AN621" s="11">
        <f t="shared" si="1070"/>
        <v>6800</v>
      </c>
      <c r="AO621" s="11">
        <f t="shared" si="1071"/>
        <v>1</v>
      </c>
      <c r="AP621" s="11">
        <f t="shared" si="1072"/>
        <v>3</v>
      </c>
      <c r="AQ621" s="11">
        <f t="shared" si="1073"/>
        <v>2009</v>
      </c>
      <c r="AR621" s="11">
        <f t="shared" si="1074"/>
        <v>2</v>
      </c>
      <c r="AS621" s="11">
        <f t="shared" si="1075"/>
        <v>0</v>
      </c>
      <c r="AT621" s="11" t="str">
        <f t="shared" si="1076"/>
        <v xml:space="preserve"> </v>
      </c>
      <c r="AU621" s="11" t="str">
        <f t="shared" si="1077"/>
        <v/>
      </c>
      <c r="AV621" s="11" t="str">
        <f t="shared" si="1078"/>
        <v xml:space="preserve"> </v>
      </c>
      <c r="AW621" s="11" t="str">
        <f t="shared" si="1079"/>
        <v xml:space="preserve"> </v>
      </c>
      <c r="AX621" s="11">
        <f t="shared" si="1080"/>
        <v>1</v>
      </c>
      <c r="AY621" s="11">
        <f t="shared" si="1081"/>
        <v>1</v>
      </c>
      <c r="AZ621" s="11">
        <f t="shared" si="1082"/>
        <v>2009</v>
      </c>
      <c r="BA621" s="11">
        <f t="shared" si="1083"/>
        <v>2</v>
      </c>
      <c r="BB621" s="11">
        <f t="shared" si="1084"/>
        <v>6800</v>
      </c>
      <c r="BC621" s="11">
        <f t="shared" si="1085"/>
        <v>0</v>
      </c>
      <c r="BD621" s="11" t="str">
        <f t="shared" si="1086"/>
        <v xml:space="preserve"> </v>
      </c>
      <c r="BE621" s="11" t="str">
        <f t="shared" si="1087"/>
        <v xml:space="preserve"> </v>
      </c>
      <c r="BF621" s="11" t="str">
        <f t="shared" si="1088"/>
        <v xml:space="preserve"> </v>
      </c>
      <c r="BG621" s="11" t="str">
        <f t="shared" si="1109"/>
        <v xml:space="preserve"> </v>
      </c>
      <c r="BH621" s="11" t="str">
        <f t="shared" si="1089"/>
        <v xml:space="preserve"> </v>
      </c>
      <c r="BI621" s="11" t="str">
        <f t="shared" si="1090"/>
        <v xml:space="preserve"> </v>
      </c>
      <c r="BJ621" s="11">
        <f t="shared" si="1091"/>
        <v>0</v>
      </c>
      <c r="BK621" s="11" t="str">
        <f t="shared" si="1092"/>
        <v/>
      </c>
      <c r="BL621" s="11" t="str">
        <f t="shared" si="1093"/>
        <v xml:space="preserve"> </v>
      </c>
      <c r="BM621" s="11" t="str">
        <f t="shared" si="1094"/>
        <v xml:space="preserve"> </v>
      </c>
      <c r="BN621" s="11" t="str">
        <f t="shared" si="1095"/>
        <v xml:space="preserve"> </v>
      </c>
      <c r="BO621" s="11" t="str">
        <f t="shared" si="1096"/>
        <v xml:space="preserve"> </v>
      </c>
      <c r="BP621" s="11" t="str">
        <f t="shared" si="1097"/>
        <v xml:space="preserve"> </v>
      </c>
      <c r="BQ621" s="11" t="str">
        <f t="shared" si="1098"/>
        <v>0</v>
      </c>
      <c r="BR621" s="25">
        <f t="shared" si="1099"/>
        <v>0</v>
      </c>
      <c r="BS621" s="11" t="str">
        <f t="shared" si="1100"/>
        <v>Not Present</v>
      </c>
      <c r="BT621" s="11" t="str">
        <f t="shared" si="1101"/>
        <v>0</v>
      </c>
      <c r="BU621" s="12">
        <f t="shared" si="1119"/>
        <v>1</v>
      </c>
      <c r="BV621" s="12">
        <f t="shared" si="1120"/>
        <v>0</v>
      </c>
      <c r="BW621" s="12">
        <f t="shared" si="1110"/>
        <v>1</v>
      </c>
      <c r="BX621" s="12">
        <f t="shared" si="1121"/>
        <v>1</v>
      </c>
      <c r="BY621" s="11">
        <f t="shared" si="1122"/>
        <v>1</v>
      </c>
      <c r="BZ621" s="11">
        <f t="shared" si="1102"/>
        <v>1</v>
      </c>
      <c r="CA621" s="11">
        <f t="shared" si="1103"/>
        <v>2</v>
      </c>
      <c r="CB621" s="11">
        <f t="shared" si="1104"/>
        <v>2009</v>
      </c>
      <c r="CC621" s="11">
        <f t="shared" si="1105"/>
        <v>1</v>
      </c>
      <c r="CD621" s="11" t="str">
        <f t="shared" si="1106"/>
        <v>No</v>
      </c>
      <c r="CE621" s="11">
        <f t="shared" si="1123"/>
        <v>0</v>
      </c>
      <c r="CF621" s="11">
        <f t="shared" si="1124"/>
        <v>0</v>
      </c>
      <c r="CG621" s="11">
        <f t="shared" si="1125"/>
        <v>1</v>
      </c>
      <c r="CH621" s="11">
        <f t="shared" si="1126"/>
        <v>0</v>
      </c>
      <c r="CI621" s="11">
        <f t="shared" si="1107"/>
        <v>1</v>
      </c>
      <c r="CJ621" s="11">
        <f t="shared" si="1108"/>
        <v>2</v>
      </c>
    </row>
    <row r="622" spans="1:88" x14ac:dyDescent="0.3">
      <c r="A622" s="11">
        <f t="shared" si="1039"/>
        <v>2017</v>
      </c>
      <c r="B622" s="11" t="str">
        <f t="shared" si="1040"/>
        <v>08-03-2017 22:49:44 CET</v>
      </c>
      <c r="C622" s="11" t="str">
        <f t="shared" si="1041"/>
        <v>Rwanda</v>
      </c>
      <c r="D622" s="11" t="str">
        <f t="shared" si="1042"/>
        <v>Rulindo</v>
      </c>
      <c r="E622" s="11" t="str">
        <f t="shared" si="1043"/>
        <v>Shyorongi</v>
      </c>
      <c r="F622" s="11" t="str">
        <f t="shared" si="1044"/>
        <v>Rutonde</v>
      </c>
      <c r="G622" s="11" t="str">
        <f t="shared" si="1045"/>
        <v>Nyabisindu</v>
      </c>
      <c r="H622" s="11" t="str">
        <f t="shared" si="1046"/>
        <v/>
      </c>
      <c r="I622" s="11" t="str">
        <f t="shared" si="1047"/>
        <v/>
      </c>
      <c r="J622" s="11" t="str">
        <f t="shared" si="1048"/>
        <v>kirikumuryango network</v>
      </c>
      <c r="K622" s="11">
        <f t="shared" si="1049"/>
        <v>149</v>
      </c>
      <c r="L622" s="11">
        <f t="shared" si="1111"/>
        <v>0</v>
      </c>
      <c r="M622" s="11">
        <f t="shared" si="1112"/>
        <v>26</v>
      </c>
      <c r="N622" s="11">
        <f t="shared" si="1113"/>
        <v>0</v>
      </c>
      <c r="O622" s="11">
        <f t="shared" si="1050"/>
        <v>62</v>
      </c>
      <c r="P622" s="11">
        <f t="shared" si="1051"/>
        <v>87</v>
      </c>
      <c r="Q622" s="13">
        <f t="shared" si="1114"/>
        <v>0.41610738255033558</v>
      </c>
      <c r="R622" s="11">
        <f t="shared" si="1115"/>
        <v>0</v>
      </c>
      <c r="S622" s="11">
        <f t="shared" si="1052"/>
        <v>1</v>
      </c>
      <c r="T622" s="11">
        <f t="shared" si="1053"/>
        <v>1</v>
      </c>
      <c r="U622" s="11" t="str">
        <f t="shared" si="1054"/>
        <v>Piped Network -- Gravity Only</v>
      </c>
      <c r="V622" s="11">
        <f t="shared" si="1055"/>
        <v>2013</v>
      </c>
      <c r="W622" s="11" t="str">
        <f t="shared" si="1056"/>
        <v>Governement (District, Wasac) And Water For People</v>
      </c>
      <c r="X622" s="11" t="str">
        <f t="shared" si="1057"/>
        <v>Spring</v>
      </c>
      <c r="Y622" s="11">
        <f t="shared" si="1058"/>
        <v>1</v>
      </c>
      <c r="Z622" s="11">
        <f t="shared" si="1059"/>
        <v>1</v>
      </c>
      <c r="AA622" s="11">
        <f t="shared" si="1060"/>
        <v>1</v>
      </c>
      <c r="AB622" s="11" t="str">
        <f t="shared" si="1061"/>
        <v>"Springbox" --Intake Structure At A Spring</v>
      </c>
      <c r="AC622" s="11">
        <f t="shared" si="1062"/>
        <v>1</v>
      </c>
      <c r="AD622" s="11">
        <f t="shared" si="1063"/>
        <v>2013</v>
      </c>
      <c r="AE622" s="11">
        <f t="shared" si="1064"/>
        <v>1</v>
      </c>
      <c r="AF622" s="11">
        <f t="shared" si="1065"/>
        <v>11</v>
      </c>
      <c r="AG622" s="12">
        <f t="shared" si="1116"/>
        <v>157090.90909090909</v>
      </c>
      <c r="AH622" s="12">
        <f t="shared" si="1117"/>
        <v>506.74486803519062</v>
      </c>
      <c r="AI622" s="11">
        <f t="shared" si="1118"/>
        <v>1</v>
      </c>
      <c r="AJ622" s="11">
        <f t="shared" si="1066"/>
        <v>1</v>
      </c>
      <c r="AK622" s="11">
        <f t="shared" si="1067"/>
        <v>1</v>
      </c>
      <c r="AL622" s="11">
        <f t="shared" si="1068"/>
        <v>2013</v>
      </c>
      <c r="AM622" s="11">
        <f t="shared" si="1069"/>
        <v>2</v>
      </c>
      <c r="AN622" s="11">
        <f t="shared" si="1070"/>
        <v>500</v>
      </c>
      <c r="AO622" s="11">
        <f t="shared" si="1071"/>
        <v>1</v>
      </c>
      <c r="AP622" s="11">
        <f t="shared" si="1072"/>
        <v>17</v>
      </c>
      <c r="AQ622" s="11">
        <f t="shared" si="1073"/>
        <v>2013</v>
      </c>
      <c r="AR622" s="11">
        <f t="shared" si="1074"/>
        <v>1</v>
      </c>
      <c r="AS622" s="11">
        <f t="shared" si="1075"/>
        <v>1</v>
      </c>
      <c r="AT622" s="11">
        <f t="shared" si="1076"/>
        <v>6</v>
      </c>
      <c r="AU622" s="11" t="str">
        <f t="shared" si="1077"/>
        <v>Distribution Chamber</v>
      </c>
      <c r="AV622" s="11">
        <f t="shared" si="1078"/>
        <v>2013</v>
      </c>
      <c r="AW622" s="11">
        <f t="shared" si="1079"/>
        <v>1</v>
      </c>
      <c r="AX622" s="11">
        <f t="shared" si="1080"/>
        <v>1</v>
      </c>
      <c r="AY622" s="11">
        <f t="shared" si="1081"/>
        <v>2</v>
      </c>
      <c r="AZ622" s="11">
        <f t="shared" si="1082"/>
        <v>2013</v>
      </c>
      <c r="BA622" s="11">
        <f t="shared" si="1083"/>
        <v>1</v>
      </c>
      <c r="BB622" s="11">
        <f t="shared" si="1084"/>
        <v>3500</v>
      </c>
      <c r="BC622" s="11">
        <f t="shared" si="1085"/>
        <v>0</v>
      </c>
      <c r="BD622" s="11" t="str">
        <f t="shared" si="1086"/>
        <v xml:space="preserve"> </v>
      </c>
      <c r="BE622" s="11" t="str">
        <f t="shared" si="1087"/>
        <v xml:space="preserve"> </v>
      </c>
      <c r="BF622" s="11" t="str">
        <f t="shared" si="1088"/>
        <v xml:space="preserve"> </v>
      </c>
      <c r="BG622" s="11" t="str">
        <f t="shared" si="1109"/>
        <v xml:space="preserve"> </v>
      </c>
      <c r="BH622" s="11" t="str">
        <f t="shared" si="1089"/>
        <v xml:space="preserve"> </v>
      </c>
      <c r="BI622" s="11" t="str">
        <f t="shared" si="1090"/>
        <v xml:space="preserve"> </v>
      </c>
      <c r="BJ622" s="11">
        <f t="shared" si="1091"/>
        <v>0</v>
      </c>
      <c r="BK622" s="11" t="str">
        <f t="shared" si="1092"/>
        <v/>
      </c>
      <c r="BL622" s="11" t="str">
        <f t="shared" si="1093"/>
        <v xml:space="preserve"> </v>
      </c>
      <c r="BM622" s="11" t="str">
        <f t="shared" si="1094"/>
        <v xml:space="preserve"> </v>
      </c>
      <c r="BN622" s="11" t="str">
        <f t="shared" si="1095"/>
        <v xml:space="preserve"> </v>
      </c>
      <c r="BO622" s="11" t="str">
        <f t="shared" si="1096"/>
        <v xml:space="preserve"> </v>
      </c>
      <c r="BP622" s="11" t="str">
        <f t="shared" si="1097"/>
        <v xml:space="preserve"> </v>
      </c>
      <c r="BQ622" s="11" t="str">
        <f t="shared" si="1098"/>
        <v>0</v>
      </c>
      <c r="BR622" s="25">
        <f t="shared" si="1099"/>
        <v>0</v>
      </c>
      <c r="BS622" s="11" t="str">
        <f t="shared" si="1100"/>
        <v>Not Present</v>
      </c>
      <c r="BT622" s="11" t="str">
        <f t="shared" si="1101"/>
        <v>0</v>
      </c>
      <c r="BU622" s="12">
        <f t="shared" si="1119"/>
        <v>1</v>
      </c>
      <c r="BV622" s="12">
        <f t="shared" si="1120"/>
        <v>0</v>
      </c>
      <c r="BW622" s="12">
        <f t="shared" si="1110"/>
        <v>1</v>
      </c>
      <c r="BX622" s="12">
        <f t="shared" si="1121"/>
        <v>1</v>
      </c>
      <c r="BY622" s="11">
        <f t="shared" si="1122"/>
        <v>1</v>
      </c>
      <c r="BZ622" s="11">
        <f t="shared" si="1102"/>
        <v>1</v>
      </c>
      <c r="CA622" s="11">
        <f t="shared" si="1103"/>
        <v>1</v>
      </c>
      <c r="CB622" s="11">
        <f t="shared" si="1104"/>
        <v>2013</v>
      </c>
      <c r="CC622" s="11">
        <f t="shared" si="1105"/>
        <v>1</v>
      </c>
      <c r="CD622" s="11" t="str">
        <f t="shared" si="1106"/>
        <v>No</v>
      </c>
      <c r="CE622" s="11">
        <f t="shared" si="1123"/>
        <v>0</v>
      </c>
      <c r="CF622" s="11">
        <f t="shared" si="1124"/>
        <v>0</v>
      </c>
      <c r="CG622" s="11">
        <f t="shared" si="1125"/>
        <v>1</v>
      </c>
      <c r="CH622" s="11">
        <f t="shared" si="1126"/>
        <v>0</v>
      </c>
      <c r="CI622" s="11">
        <f t="shared" si="1107"/>
        <v>1</v>
      </c>
      <c r="CJ622" s="11">
        <f t="shared" si="1108"/>
        <v>1</v>
      </c>
    </row>
    <row r="623" spans="1:88" x14ac:dyDescent="0.3">
      <c r="A623" s="11">
        <f t="shared" si="1039"/>
        <v>2017</v>
      </c>
      <c r="B623" s="11" t="str">
        <f t="shared" si="1040"/>
        <v>08-03-2017 20:02:18 CET</v>
      </c>
      <c r="C623" s="11" t="str">
        <f t="shared" si="1041"/>
        <v>Rwanda</v>
      </c>
      <c r="D623" s="11" t="str">
        <f t="shared" si="1042"/>
        <v>Rulindo</v>
      </c>
      <c r="E623" s="11" t="str">
        <f t="shared" si="1043"/>
        <v>Shyorongi</v>
      </c>
      <c r="F623" s="11" t="str">
        <f t="shared" si="1044"/>
        <v>Bugaragara</v>
      </c>
      <c r="G623" s="11" t="str">
        <f t="shared" si="1045"/>
        <v>Gatimba</v>
      </c>
      <c r="H623" s="11" t="str">
        <f t="shared" si="1046"/>
        <v/>
      </c>
      <c r="I623" s="11" t="str">
        <f t="shared" si="1047"/>
        <v/>
      </c>
      <c r="J623" s="11" t="str">
        <f t="shared" si="1048"/>
        <v>kinywamagana pumping network</v>
      </c>
      <c r="K623" s="11">
        <f t="shared" si="1049"/>
        <v>217</v>
      </c>
      <c r="L623" s="11">
        <f t="shared" si="1111"/>
        <v>6436</v>
      </c>
      <c r="M623" s="11">
        <f t="shared" si="1112"/>
        <v>26</v>
      </c>
      <c r="N623" s="11">
        <f t="shared" si="1113"/>
        <v>247.53846153846155</v>
      </c>
      <c r="O623" s="11">
        <f t="shared" si="1050"/>
        <v>180</v>
      </c>
      <c r="P623" s="11">
        <f t="shared" si="1051"/>
        <v>37</v>
      </c>
      <c r="Q623" s="13">
        <f t="shared" si="1114"/>
        <v>0.82949308755760365</v>
      </c>
      <c r="R623" s="11">
        <f t="shared" si="1115"/>
        <v>0</v>
      </c>
      <c r="S623" s="11">
        <f t="shared" si="1052"/>
        <v>1</v>
      </c>
      <c r="T623" s="11">
        <f t="shared" si="1053"/>
        <v>1</v>
      </c>
      <c r="U623" s="11" t="str">
        <f t="shared" si="1054"/>
        <v>Piped Network With Pump</v>
      </c>
      <c r="V623" s="11">
        <f t="shared" si="1055"/>
        <v>2013</v>
      </c>
      <c r="W623" s="11" t="str">
        <f t="shared" si="1056"/>
        <v>Governement (District, Wasac) And Water For People</v>
      </c>
      <c r="X623" s="11" t="str">
        <f t="shared" si="1057"/>
        <v>Spring</v>
      </c>
      <c r="Y623" s="11">
        <f t="shared" si="1058"/>
        <v>7</v>
      </c>
      <c r="Z623" s="11">
        <f t="shared" si="1059"/>
        <v>1</v>
      </c>
      <c r="AA623" s="11">
        <f t="shared" si="1060"/>
        <v>1</v>
      </c>
      <c r="AB623" s="11" t="str">
        <f t="shared" si="1061"/>
        <v>"Springbox" --Intake Structure At A Spring</v>
      </c>
      <c r="AC623" s="11">
        <f t="shared" si="1062"/>
        <v>3</v>
      </c>
      <c r="AD623" s="11">
        <f t="shared" si="1063"/>
        <v>2013</v>
      </c>
      <c r="AE623" s="11">
        <f t="shared" si="1064"/>
        <v>1</v>
      </c>
      <c r="AF623" s="11">
        <f t="shared" si="1065"/>
        <v>10</v>
      </c>
      <c r="AG623" s="12">
        <f t="shared" si="1116"/>
        <v>172800</v>
      </c>
      <c r="AH623" s="12">
        <f t="shared" si="1117"/>
        <v>192</v>
      </c>
      <c r="AI623" s="11">
        <f t="shared" si="1118"/>
        <v>1</v>
      </c>
      <c r="AJ623" s="11">
        <f t="shared" si="1066"/>
        <v>1</v>
      </c>
      <c r="AK623" s="11">
        <f t="shared" si="1067"/>
        <v>1</v>
      </c>
      <c r="AL623" s="11">
        <f t="shared" si="1068"/>
        <v>2013</v>
      </c>
      <c r="AM623" s="11">
        <f t="shared" si="1069"/>
        <v>1</v>
      </c>
      <c r="AN623" s="11">
        <f t="shared" si="1070"/>
        <v>1500</v>
      </c>
      <c r="AO623" s="11">
        <f t="shared" si="1071"/>
        <v>1</v>
      </c>
      <c r="AP623" s="11">
        <f t="shared" si="1072"/>
        <v>20</v>
      </c>
      <c r="AQ623" s="11">
        <f t="shared" si="1073"/>
        <v>2013</v>
      </c>
      <c r="AR623" s="11">
        <f t="shared" si="1074"/>
        <v>1</v>
      </c>
      <c r="AS623" s="11">
        <f t="shared" si="1075"/>
        <v>1</v>
      </c>
      <c r="AT623" s="11">
        <f t="shared" si="1076"/>
        <v>25</v>
      </c>
      <c r="AU623" s="11" t="str">
        <f t="shared" si="1077"/>
        <v>Distribution Chamber|Ventouse, Washout</v>
      </c>
      <c r="AV623" s="11">
        <f t="shared" si="1078"/>
        <v>2013</v>
      </c>
      <c r="AW623" s="11">
        <f t="shared" si="1079"/>
        <v>1</v>
      </c>
      <c r="AX623" s="11">
        <f t="shared" si="1080"/>
        <v>1</v>
      </c>
      <c r="AY623" s="11">
        <f t="shared" si="1081"/>
        <v>4</v>
      </c>
      <c r="AZ623" s="11">
        <f t="shared" si="1082"/>
        <v>2013</v>
      </c>
      <c r="BA623" s="11">
        <f t="shared" si="1083"/>
        <v>1</v>
      </c>
      <c r="BB623" s="11">
        <f t="shared" si="1084"/>
        <v>11000</v>
      </c>
      <c r="BC623" s="11">
        <f t="shared" si="1085"/>
        <v>1</v>
      </c>
      <c r="BD623" s="11">
        <f t="shared" si="1086"/>
        <v>2</v>
      </c>
      <c r="BE623" s="11">
        <f t="shared" si="1087"/>
        <v>2013</v>
      </c>
      <c r="BF623" s="11">
        <f t="shared" si="1088"/>
        <v>2</v>
      </c>
      <c r="BG623" s="11">
        <f t="shared" si="1109"/>
        <v>1</v>
      </c>
      <c r="BH623" s="11">
        <f t="shared" si="1089"/>
        <v>2013</v>
      </c>
      <c r="BI623" s="11">
        <f t="shared" si="1090"/>
        <v>1</v>
      </c>
      <c r="BJ623" s="11">
        <f t="shared" si="1091"/>
        <v>0</v>
      </c>
      <c r="BK623" s="11" t="str">
        <f t="shared" si="1092"/>
        <v/>
      </c>
      <c r="BL623" s="11" t="str">
        <f t="shared" si="1093"/>
        <v xml:space="preserve"> </v>
      </c>
      <c r="BM623" s="11" t="str">
        <f t="shared" si="1094"/>
        <v xml:space="preserve"> </v>
      </c>
      <c r="BN623" s="11" t="str">
        <f t="shared" si="1095"/>
        <v xml:space="preserve"> </v>
      </c>
      <c r="BO623" s="11" t="str">
        <f t="shared" si="1096"/>
        <v xml:space="preserve"> </v>
      </c>
      <c r="BP623" s="11" t="str">
        <f t="shared" si="1097"/>
        <v xml:space="preserve"> </v>
      </c>
      <c r="BQ623" s="11" t="str">
        <f t="shared" si="1098"/>
        <v>0</v>
      </c>
      <c r="BR623" s="25">
        <f t="shared" si="1099"/>
        <v>0</v>
      </c>
      <c r="BS623" s="11" t="str">
        <f t="shared" si="1100"/>
        <v>Not Present</v>
      </c>
      <c r="BT623" s="11" t="str">
        <f t="shared" si="1101"/>
        <v>0</v>
      </c>
      <c r="BU623" s="12">
        <f t="shared" si="1119"/>
        <v>1</v>
      </c>
      <c r="BV623" s="12">
        <f t="shared" si="1120"/>
        <v>0</v>
      </c>
      <c r="BW623" s="12">
        <f t="shared" si="1110"/>
        <v>1</v>
      </c>
      <c r="BX623" s="12">
        <f t="shared" si="1121"/>
        <v>1</v>
      </c>
      <c r="BY623" s="11">
        <f t="shared" si="1122"/>
        <v>1</v>
      </c>
      <c r="BZ623" s="11">
        <f t="shared" si="1102"/>
        <v>1</v>
      </c>
      <c r="CA623" s="11">
        <f t="shared" si="1103"/>
        <v>1</v>
      </c>
      <c r="CB623" s="11">
        <f t="shared" si="1104"/>
        <v>2013</v>
      </c>
      <c r="CC623" s="11">
        <f t="shared" si="1105"/>
        <v>1</v>
      </c>
      <c r="CD623" s="11" t="str">
        <f t="shared" si="1106"/>
        <v>No</v>
      </c>
      <c r="CE623" s="11">
        <f t="shared" si="1123"/>
        <v>0</v>
      </c>
      <c r="CF623" s="11">
        <f t="shared" si="1124"/>
        <v>0</v>
      </c>
      <c r="CG623" s="11">
        <f t="shared" si="1125"/>
        <v>1</v>
      </c>
      <c r="CH623" s="11">
        <f t="shared" si="1126"/>
        <v>0</v>
      </c>
      <c r="CI623" s="11">
        <f t="shared" si="1107"/>
        <v>1</v>
      </c>
      <c r="CJ623" s="11">
        <f t="shared" si="1108"/>
        <v>2</v>
      </c>
    </row>
    <row r="624" spans="1:88" x14ac:dyDescent="0.3">
      <c r="A624" s="11">
        <f t="shared" si="1039"/>
        <v>2017</v>
      </c>
      <c r="B624" s="11" t="str">
        <f t="shared" si="1040"/>
        <v>21-03-2017 13:49:17 CET</v>
      </c>
      <c r="C624" s="11" t="str">
        <f t="shared" si="1041"/>
        <v>Rwanda</v>
      </c>
      <c r="D624" s="11" t="str">
        <f t="shared" si="1042"/>
        <v>Rulindo</v>
      </c>
      <c r="E624" s="11" t="str">
        <f t="shared" si="1043"/>
        <v>Rukozo</v>
      </c>
      <c r="F624" s="11" t="str">
        <f t="shared" si="1044"/>
        <v>Buraro</v>
      </c>
      <c r="G624" s="11" t="str">
        <f t="shared" si="1045"/>
        <v>Rukingu</v>
      </c>
      <c r="H624" s="11" t="str">
        <f t="shared" si="1046"/>
        <v/>
      </c>
      <c r="I624" s="11" t="str">
        <f t="shared" si="1047"/>
        <v/>
      </c>
      <c r="J624" s="11" t="str">
        <f t="shared" si="1048"/>
        <v>Kabonanyoni</v>
      </c>
      <c r="K624" s="11">
        <f t="shared" si="1049"/>
        <v>100</v>
      </c>
      <c r="L624" s="11">
        <f t="shared" si="1111"/>
        <v>7894</v>
      </c>
      <c r="M624" s="11">
        <f t="shared" si="1112"/>
        <v>30</v>
      </c>
      <c r="N624" s="11">
        <f t="shared" si="1113"/>
        <v>263.13333333333333</v>
      </c>
      <c r="O624" s="11">
        <f t="shared" si="1050"/>
        <v>95</v>
      </c>
      <c r="P624" s="11">
        <f t="shared" si="1051"/>
        <v>5</v>
      </c>
      <c r="Q624" s="13">
        <f t="shared" si="1114"/>
        <v>0.95</v>
      </c>
      <c r="R624" s="11">
        <f t="shared" si="1115"/>
        <v>1</v>
      </c>
      <c r="S624" s="11">
        <f t="shared" si="1052"/>
        <v>1</v>
      </c>
      <c r="T624" s="11">
        <f t="shared" si="1053"/>
        <v>1</v>
      </c>
      <c r="U624" s="11" t="str">
        <f t="shared" si="1054"/>
        <v>Piped Network With Pump</v>
      </c>
      <c r="V624" s="11">
        <f t="shared" si="1055"/>
        <v>2015</v>
      </c>
      <c r="W624" s="11" t="str">
        <f t="shared" si="1056"/>
        <v>Governement (District, Wasac) And Water For People</v>
      </c>
      <c r="X624" s="11" t="str">
        <f t="shared" si="1057"/>
        <v>Spring</v>
      </c>
      <c r="Y624" s="11">
        <f t="shared" si="1058"/>
        <v>5</v>
      </c>
      <c r="Z624" s="11">
        <f t="shared" si="1059"/>
        <v>1</v>
      </c>
      <c r="AA624" s="11">
        <f t="shared" si="1060"/>
        <v>1</v>
      </c>
      <c r="AB624" s="11" t="str">
        <f t="shared" si="1061"/>
        <v>"Springbox" --Intake Structure At A Spring</v>
      </c>
      <c r="AC624" s="11">
        <f t="shared" si="1062"/>
        <v>5</v>
      </c>
      <c r="AD624" s="11">
        <f t="shared" si="1063"/>
        <v>2015</v>
      </c>
      <c r="AE624" s="11">
        <f t="shared" si="1064"/>
        <v>1</v>
      </c>
      <c r="AF624" s="11">
        <f t="shared" si="1065"/>
        <v>15</v>
      </c>
      <c r="AG624" s="12">
        <f t="shared" si="1116"/>
        <v>115200</v>
      </c>
      <c r="AH624" s="12">
        <f t="shared" si="1117"/>
        <v>242.52631578947367</v>
      </c>
      <c r="AI624" s="11">
        <f t="shared" si="1118"/>
        <v>1</v>
      </c>
      <c r="AJ624" s="11">
        <f t="shared" si="1066"/>
        <v>1</v>
      </c>
      <c r="AK624" s="11">
        <f t="shared" si="1067"/>
        <v>1</v>
      </c>
      <c r="AL624" s="11">
        <f t="shared" si="1068"/>
        <v>2015</v>
      </c>
      <c r="AM624" s="11">
        <f t="shared" si="1069"/>
        <v>1</v>
      </c>
      <c r="AN624" s="11">
        <f t="shared" si="1070"/>
        <v>720</v>
      </c>
      <c r="AO624" s="11">
        <f t="shared" si="1071"/>
        <v>1</v>
      </c>
      <c r="AP624" s="11">
        <f t="shared" si="1072"/>
        <v>19</v>
      </c>
      <c r="AQ624" s="11">
        <f t="shared" si="1073"/>
        <v>2015</v>
      </c>
      <c r="AR624" s="11">
        <f t="shared" si="1074"/>
        <v>1</v>
      </c>
      <c r="AS624" s="11">
        <f t="shared" si="1075"/>
        <v>1</v>
      </c>
      <c r="AT624" s="11">
        <f t="shared" si="1076"/>
        <v>10</v>
      </c>
      <c r="AU624" s="11" t="str">
        <f t="shared" si="1077"/>
        <v>Pressure Break Tank|Distribution Chamber|Null</v>
      </c>
      <c r="AV624" s="11">
        <f t="shared" si="1078"/>
        <v>2015</v>
      </c>
      <c r="AW624" s="11">
        <f t="shared" si="1079"/>
        <v>1</v>
      </c>
      <c r="AX624" s="11">
        <f t="shared" si="1080"/>
        <v>1</v>
      </c>
      <c r="AY624" s="11">
        <f t="shared" si="1081"/>
        <v>3</v>
      </c>
      <c r="AZ624" s="11">
        <f t="shared" si="1082"/>
        <v>2015</v>
      </c>
      <c r="BA624" s="11">
        <f t="shared" si="1083"/>
        <v>1</v>
      </c>
      <c r="BB624" s="11">
        <f t="shared" si="1084"/>
        <v>19000</v>
      </c>
      <c r="BC624" s="11">
        <f t="shared" si="1085"/>
        <v>1</v>
      </c>
      <c r="BD624" s="11">
        <f t="shared" si="1086"/>
        <v>2</v>
      </c>
      <c r="BE624" s="11">
        <f t="shared" si="1087"/>
        <v>2016</v>
      </c>
      <c r="BF624" s="11">
        <f t="shared" si="1088"/>
        <v>1</v>
      </c>
      <c r="BG624" s="11">
        <f t="shared" si="1109"/>
        <v>1</v>
      </c>
      <c r="BH624" s="11">
        <f t="shared" si="1089"/>
        <v>2016</v>
      </c>
      <c r="BI624" s="11">
        <f t="shared" si="1090"/>
        <v>1</v>
      </c>
      <c r="BJ624" s="11">
        <f t="shared" si="1091"/>
        <v>0</v>
      </c>
      <c r="BK624" s="11" t="str">
        <f t="shared" si="1092"/>
        <v/>
      </c>
      <c r="BL624" s="11" t="str">
        <f t="shared" si="1093"/>
        <v xml:space="preserve"> </v>
      </c>
      <c r="BM624" s="11" t="str">
        <f t="shared" si="1094"/>
        <v xml:space="preserve"> </v>
      </c>
      <c r="BN624" s="11" t="str">
        <f t="shared" si="1095"/>
        <v xml:space="preserve"> </v>
      </c>
      <c r="BO624" s="11" t="str">
        <f t="shared" si="1096"/>
        <v xml:space="preserve"> </v>
      </c>
      <c r="BP624" s="11" t="str">
        <f t="shared" si="1097"/>
        <v xml:space="preserve"> </v>
      </c>
      <c r="BQ624" s="11" t="str">
        <f t="shared" si="1098"/>
        <v>0</v>
      </c>
      <c r="BR624" s="25">
        <f t="shared" si="1099"/>
        <v>0</v>
      </c>
      <c r="BS624" s="11" t="str">
        <f t="shared" si="1100"/>
        <v>Not Present</v>
      </c>
      <c r="BT624" s="11" t="str">
        <f t="shared" si="1101"/>
        <v>0</v>
      </c>
      <c r="BU624" s="12">
        <f t="shared" si="1119"/>
        <v>1</v>
      </c>
      <c r="BV624" s="12">
        <f t="shared" si="1120"/>
        <v>0</v>
      </c>
      <c r="BW624" s="12">
        <f t="shared" si="1110"/>
        <v>1</v>
      </c>
      <c r="BX624" s="12">
        <f t="shared" si="1121"/>
        <v>1</v>
      </c>
      <c r="BY624" s="11">
        <f t="shared" si="1122"/>
        <v>1</v>
      </c>
      <c r="BZ624" s="11">
        <f t="shared" si="1102"/>
        <v>1</v>
      </c>
      <c r="CA624" s="11">
        <f t="shared" si="1103"/>
        <v>31</v>
      </c>
      <c r="CB624" s="11">
        <f t="shared" si="1104"/>
        <v>2015</v>
      </c>
      <c r="CC624" s="11">
        <f t="shared" si="1105"/>
        <v>1</v>
      </c>
      <c r="CD624" s="11" t="str">
        <f t="shared" si="1106"/>
        <v>No</v>
      </c>
      <c r="CE624" s="11">
        <f t="shared" si="1123"/>
        <v>0</v>
      </c>
      <c r="CF624" s="11">
        <f t="shared" si="1124"/>
        <v>0</v>
      </c>
      <c r="CG624" s="11">
        <f t="shared" si="1125"/>
        <v>1</v>
      </c>
      <c r="CH624" s="11">
        <f t="shared" si="1126"/>
        <v>0</v>
      </c>
      <c r="CI624" s="11">
        <f t="shared" si="1107"/>
        <v>1</v>
      </c>
      <c r="CJ624" s="11">
        <f t="shared" si="1108"/>
        <v>1</v>
      </c>
    </row>
    <row r="625" spans="1:88" x14ac:dyDescent="0.3">
      <c r="A625" s="11">
        <f t="shared" si="1039"/>
        <v>2017</v>
      </c>
      <c r="B625" s="11" t="str">
        <f t="shared" si="1040"/>
        <v>14-03-2017 22:59:23 CET</v>
      </c>
      <c r="C625" s="11" t="str">
        <f t="shared" si="1041"/>
        <v>Rwanda</v>
      </c>
      <c r="D625" s="11" t="str">
        <f t="shared" si="1042"/>
        <v>Rulindo</v>
      </c>
      <c r="E625" s="11" t="str">
        <f t="shared" si="1043"/>
        <v>Rusiga</v>
      </c>
      <c r="F625" s="11" t="str">
        <f t="shared" si="1044"/>
        <v>Taba</v>
      </c>
      <c r="G625" s="11" t="str">
        <f t="shared" si="1045"/>
        <v>Kingazi</v>
      </c>
      <c r="H625" s="11" t="str">
        <f t="shared" si="1046"/>
        <v/>
      </c>
      <c r="I625" s="11" t="str">
        <f t="shared" si="1047"/>
        <v/>
      </c>
      <c r="J625" s="11" t="str">
        <f t="shared" si="1048"/>
        <v>Kingazi 2water point/Nyakabizi1&amp;2</v>
      </c>
      <c r="K625" s="11">
        <f t="shared" si="1049"/>
        <v>157</v>
      </c>
      <c r="L625" s="11">
        <f t="shared" si="1111"/>
        <v>1259</v>
      </c>
      <c r="M625" s="11">
        <f t="shared" si="1112"/>
        <v>1</v>
      </c>
      <c r="N625" s="11">
        <f t="shared" si="1113"/>
        <v>1259</v>
      </c>
      <c r="O625" s="11">
        <f t="shared" si="1050"/>
        <v>157</v>
      </c>
      <c r="P625" s="11" t="str">
        <f t="shared" si="1051"/>
        <v xml:space="preserve"> </v>
      </c>
      <c r="Q625" s="13">
        <f t="shared" si="1114"/>
        <v>1</v>
      </c>
      <c r="R625" s="11">
        <f t="shared" si="1115"/>
        <v>1</v>
      </c>
      <c r="S625" s="11">
        <f t="shared" si="1052"/>
        <v>0</v>
      </c>
      <c r="T625" s="11">
        <f t="shared" si="1053"/>
        <v>1</v>
      </c>
      <c r="U625" s="11" t="str">
        <f t="shared" si="1054"/>
        <v>Piped Network -- Gravity Only</v>
      </c>
      <c r="V625" s="11">
        <f t="shared" si="1055"/>
        <v>2013</v>
      </c>
      <c r="W625" s="11" t="str">
        <f t="shared" si="1056"/>
        <v>Gor</v>
      </c>
      <c r="X625" s="11" t="str">
        <f t="shared" si="1057"/>
        <v>Spring</v>
      </c>
      <c r="Y625" s="11">
        <f t="shared" si="1058"/>
        <v>2</v>
      </c>
      <c r="Z625" s="11">
        <f t="shared" si="1059"/>
        <v>1</v>
      </c>
      <c r="AA625" s="11">
        <f t="shared" si="1060"/>
        <v>0</v>
      </c>
      <c r="AB625" s="11" t="str">
        <f t="shared" si="1061"/>
        <v/>
      </c>
      <c r="AC625" s="11" t="str">
        <f t="shared" si="1062"/>
        <v xml:space="preserve"> </v>
      </c>
      <c r="AD625" s="11" t="str">
        <f t="shared" si="1063"/>
        <v xml:space="preserve"> </v>
      </c>
      <c r="AE625" s="11" t="str">
        <f t="shared" si="1064"/>
        <v xml:space="preserve"> </v>
      </c>
      <c r="AF625" s="11">
        <f t="shared" si="1065"/>
        <v>20</v>
      </c>
      <c r="AG625" s="12">
        <f t="shared" si="1116"/>
        <v>86400</v>
      </c>
      <c r="AH625" s="12">
        <f t="shared" si="1117"/>
        <v>110.06369426751593</v>
      </c>
      <c r="AI625" s="11">
        <f t="shared" si="1118"/>
        <v>1</v>
      </c>
      <c r="AJ625" s="11">
        <f t="shared" si="1066"/>
        <v>0</v>
      </c>
      <c r="AK625" s="11" t="str">
        <f t="shared" si="1067"/>
        <v xml:space="preserve"> </v>
      </c>
      <c r="AL625" s="11" t="str">
        <f t="shared" si="1068"/>
        <v xml:space="preserve"> </v>
      </c>
      <c r="AM625" s="11" t="str">
        <f t="shared" si="1069"/>
        <v xml:space="preserve"> </v>
      </c>
      <c r="AN625" s="11" t="str">
        <f t="shared" si="1070"/>
        <v xml:space="preserve"> </v>
      </c>
      <c r="AO625" s="11">
        <f t="shared" si="1071"/>
        <v>0</v>
      </c>
      <c r="AP625" s="11" t="str">
        <f t="shared" si="1072"/>
        <v xml:space="preserve"> </v>
      </c>
      <c r="AQ625" s="11" t="str">
        <f t="shared" si="1073"/>
        <v xml:space="preserve"> </v>
      </c>
      <c r="AR625" s="11" t="str">
        <f t="shared" si="1074"/>
        <v xml:space="preserve"> </v>
      </c>
      <c r="AS625" s="11">
        <f t="shared" si="1075"/>
        <v>0</v>
      </c>
      <c r="AT625" s="11" t="str">
        <f t="shared" si="1076"/>
        <v xml:space="preserve"> </v>
      </c>
      <c r="AU625" s="11" t="str">
        <f t="shared" si="1077"/>
        <v/>
      </c>
      <c r="AV625" s="11" t="str">
        <f t="shared" si="1078"/>
        <v xml:space="preserve"> </v>
      </c>
      <c r="AW625" s="11" t="str">
        <f t="shared" si="1079"/>
        <v xml:space="preserve"> </v>
      </c>
      <c r="AX625" s="11">
        <f t="shared" si="1080"/>
        <v>0</v>
      </c>
      <c r="AY625" s="11" t="str">
        <f t="shared" si="1081"/>
        <v xml:space="preserve"> </v>
      </c>
      <c r="AZ625" s="11" t="str">
        <f t="shared" si="1082"/>
        <v xml:space="preserve"> </v>
      </c>
      <c r="BA625" s="11" t="str">
        <f t="shared" si="1083"/>
        <v xml:space="preserve"> </v>
      </c>
      <c r="BB625" s="11" t="str">
        <f t="shared" si="1084"/>
        <v xml:space="preserve"> </v>
      </c>
      <c r="BC625" s="11">
        <f t="shared" si="1085"/>
        <v>0</v>
      </c>
      <c r="BD625" s="11" t="str">
        <f t="shared" si="1086"/>
        <v xml:space="preserve"> </v>
      </c>
      <c r="BE625" s="11" t="str">
        <f t="shared" si="1087"/>
        <v xml:space="preserve"> </v>
      </c>
      <c r="BF625" s="11" t="str">
        <f t="shared" si="1088"/>
        <v xml:space="preserve"> </v>
      </c>
      <c r="BG625" s="11" t="str">
        <f t="shared" si="1109"/>
        <v xml:space="preserve"> </v>
      </c>
      <c r="BH625" s="11" t="str">
        <f t="shared" si="1089"/>
        <v xml:space="preserve"> </v>
      </c>
      <c r="BI625" s="11" t="str">
        <f t="shared" si="1090"/>
        <v xml:space="preserve"> </v>
      </c>
      <c r="BJ625" s="11">
        <f t="shared" si="1091"/>
        <v>0</v>
      </c>
      <c r="BK625" s="11" t="str">
        <f t="shared" si="1092"/>
        <v/>
      </c>
      <c r="BL625" s="11" t="str">
        <f t="shared" si="1093"/>
        <v xml:space="preserve"> </v>
      </c>
      <c r="BM625" s="11" t="str">
        <f t="shared" si="1094"/>
        <v xml:space="preserve"> </v>
      </c>
      <c r="BN625" s="11" t="str">
        <f t="shared" si="1095"/>
        <v xml:space="preserve"> </v>
      </c>
      <c r="BO625" s="11" t="str">
        <f t="shared" si="1096"/>
        <v xml:space="preserve"> </v>
      </c>
      <c r="BP625" s="11" t="str">
        <f t="shared" si="1097"/>
        <v xml:space="preserve"> </v>
      </c>
      <c r="BQ625" s="11" t="str">
        <f t="shared" si="1098"/>
        <v>0</v>
      </c>
      <c r="BR625" s="25">
        <f t="shared" si="1099"/>
        <v>0</v>
      </c>
      <c r="BS625" s="11" t="str">
        <f t="shared" si="1100"/>
        <v>Not Present</v>
      </c>
      <c r="BT625" s="11" t="str">
        <f t="shared" si="1101"/>
        <v>0</v>
      </c>
      <c r="BU625" s="12">
        <f t="shared" si="1119"/>
        <v>1</v>
      </c>
      <c r="BV625" s="12">
        <f t="shared" si="1120"/>
        <v>0</v>
      </c>
      <c r="BW625" s="12">
        <f t="shared" si="1110"/>
        <v>1</v>
      </c>
      <c r="BX625" s="12">
        <f t="shared" si="1121"/>
        <v>1</v>
      </c>
      <c r="BY625" s="11">
        <f t="shared" si="1122"/>
        <v>1</v>
      </c>
      <c r="BZ625" s="11">
        <f t="shared" si="1102"/>
        <v>1</v>
      </c>
      <c r="CA625" s="11">
        <f t="shared" si="1103"/>
        <v>1</v>
      </c>
      <c r="CB625" s="11">
        <f t="shared" si="1104"/>
        <v>2013</v>
      </c>
      <c r="CC625" s="11">
        <f t="shared" si="1105"/>
        <v>1</v>
      </c>
      <c r="CD625" s="11" t="str">
        <f t="shared" si="1106"/>
        <v>No</v>
      </c>
      <c r="CE625" s="11">
        <f t="shared" si="1123"/>
        <v>0</v>
      </c>
      <c r="CF625" s="11">
        <f t="shared" si="1124"/>
        <v>0</v>
      </c>
      <c r="CG625" s="11">
        <f t="shared" si="1125"/>
        <v>1</v>
      </c>
      <c r="CH625" s="11">
        <f t="shared" si="1126"/>
        <v>0</v>
      </c>
      <c r="CI625" s="11">
        <f t="shared" si="1107"/>
        <v>1</v>
      </c>
      <c r="CJ625" s="11">
        <f t="shared" si="1108"/>
        <v>1</v>
      </c>
    </row>
    <row r="626" spans="1:88" x14ac:dyDescent="0.3">
      <c r="A626" s="11">
        <f t="shared" si="1039"/>
        <v>2017</v>
      </c>
      <c r="B626" s="11" t="str">
        <f t="shared" si="1040"/>
        <v>01-01-2015 19:57:53 CET</v>
      </c>
      <c r="C626" s="11" t="str">
        <f t="shared" si="1041"/>
        <v>Rwanda</v>
      </c>
      <c r="D626" s="11" t="str">
        <f t="shared" si="1042"/>
        <v>Rulindo</v>
      </c>
      <c r="E626" s="11" t="str">
        <f t="shared" si="1043"/>
        <v>Cyungo</v>
      </c>
      <c r="F626" s="11" t="str">
        <f t="shared" si="1044"/>
        <v>Rwili</v>
      </c>
      <c r="G626" s="11" t="str">
        <f t="shared" si="1045"/>
        <v>Nyabisasa</v>
      </c>
      <c r="H626" s="11" t="str">
        <f t="shared" si="1046"/>
        <v/>
      </c>
      <c r="I626" s="11" t="str">
        <f t="shared" si="1047"/>
        <v/>
      </c>
      <c r="J626" s="11" t="str">
        <f t="shared" si="1048"/>
        <v>Sakara</v>
      </c>
      <c r="K626" s="11">
        <f t="shared" si="1049"/>
        <v>570</v>
      </c>
      <c r="L626" s="11">
        <f t="shared" si="1111"/>
        <v>0</v>
      </c>
      <c r="M626" s="11">
        <f t="shared" si="1112"/>
        <v>4</v>
      </c>
      <c r="N626" s="11">
        <f t="shared" si="1113"/>
        <v>0</v>
      </c>
      <c r="O626" s="11">
        <f t="shared" si="1050"/>
        <v>520</v>
      </c>
      <c r="P626" s="11">
        <f t="shared" si="1051"/>
        <v>50</v>
      </c>
      <c r="Q626" s="13">
        <f t="shared" si="1114"/>
        <v>0.91228070175438591</v>
      </c>
      <c r="R626" s="11">
        <f t="shared" si="1115"/>
        <v>0</v>
      </c>
      <c r="S626" s="11">
        <f t="shared" si="1052"/>
        <v>1</v>
      </c>
      <c r="T626" s="11">
        <f t="shared" si="1053"/>
        <v>1</v>
      </c>
      <c r="U626" s="11" t="str">
        <f t="shared" si="1054"/>
        <v>Piped Network With Pump</v>
      </c>
      <c r="V626" s="11">
        <f t="shared" si="1055"/>
        <v>2016</v>
      </c>
      <c r="W626" s="11" t="str">
        <f t="shared" si="1056"/>
        <v>Governement (District, Wasac) And Water For People</v>
      </c>
      <c r="X626" s="11" t="str">
        <f t="shared" si="1057"/>
        <v>Spring</v>
      </c>
      <c r="Y626" s="11">
        <f t="shared" si="1058"/>
        <v>2</v>
      </c>
      <c r="Z626" s="11">
        <f t="shared" si="1059"/>
        <v>1</v>
      </c>
      <c r="AA626" s="11">
        <f t="shared" si="1060"/>
        <v>1</v>
      </c>
      <c r="AB626" s="11" t="str">
        <f t="shared" si="1061"/>
        <v>"Springbox" --Intake Structure At A Spring</v>
      </c>
      <c r="AC626" s="11">
        <f t="shared" si="1062"/>
        <v>1</v>
      </c>
      <c r="AD626" s="11">
        <f t="shared" si="1063"/>
        <v>2015</v>
      </c>
      <c r="AE626" s="11">
        <f t="shared" si="1064"/>
        <v>1</v>
      </c>
      <c r="AF626" s="11">
        <f t="shared" si="1065"/>
        <v>5</v>
      </c>
      <c r="AG626" s="12">
        <f t="shared" si="1116"/>
        <v>345600</v>
      </c>
      <c r="AH626" s="12">
        <f t="shared" si="1117"/>
        <v>132.92307692307693</v>
      </c>
      <c r="AI626" s="11">
        <f t="shared" si="1118"/>
        <v>1</v>
      </c>
      <c r="AJ626" s="11">
        <f t="shared" si="1066"/>
        <v>1</v>
      </c>
      <c r="AK626" s="11">
        <f t="shared" si="1067"/>
        <v>1</v>
      </c>
      <c r="AL626" s="11">
        <f t="shared" si="1068"/>
        <v>2015</v>
      </c>
      <c r="AM626" s="11">
        <f t="shared" si="1069"/>
        <v>1</v>
      </c>
      <c r="AN626" s="11">
        <f t="shared" si="1070"/>
        <v>1200</v>
      </c>
      <c r="AO626" s="11">
        <f t="shared" si="1071"/>
        <v>1</v>
      </c>
      <c r="AP626" s="11">
        <f t="shared" si="1072"/>
        <v>2</v>
      </c>
      <c r="AQ626" s="11">
        <f t="shared" si="1073"/>
        <v>2015</v>
      </c>
      <c r="AR626" s="11">
        <f t="shared" si="1074"/>
        <v>1</v>
      </c>
      <c r="AS626" s="11">
        <f t="shared" si="1075"/>
        <v>1</v>
      </c>
      <c r="AT626" s="11">
        <f t="shared" si="1076"/>
        <v>5</v>
      </c>
      <c r="AU626" s="11" t="str">
        <f t="shared" si="1077"/>
        <v>Distribution Chamber</v>
      </c>
      <c r="AV626" s="11">
        <f t="shared" si="1078"/>
        <v>2015</v>
      </c>
      <c r="AW626" s="11">
        <f t="shared" si="1079"/>
        <v>1</v>
      </c>
      <c r="AX626" s="11">
        <f t="shared" si="1080"/>
        <v>1</v>
      </c>
      <c r="AY626" s="11">
        <f t="shared" si="1081"/>
        <v>1</v>
      </c>
      <c r="AZ626" s="11">
        <f t="shared" si="1082"/>
        <v>2016</v>
      </c>
      <c r="BA626" s="11">
        <f t="shared" si="1083"/>
        <v>1</v>
      </c>
      <c r="BB626" s="11">
        <f t="shared" si="1084"/>
        <v>2300</v>
      </c>
      <c r="BC626" s="11">
        <f t="shared" si="1085"/>
        <v>1</v>
      </c>
      <c r="BD626" s="11">
        <f t="shared" si="1086"/>
        <v>2</v>
      </c>
      <c r="BE626" s="11">
        <f t="shared" si="1087"/>
        <v>2015</v>
      </c>
      <c r="BF626" s="11">
        <f t="shared" si="1088"/>
        <v>1</v>
      </c>
      <c r="BG626" s="11">
        <f t="shared" si="1109"/>
        <v>1</v>
      </c>
      <c r="BH626" s="11">
        <f t="shared" si="1089"/>
        <v>2015</v>
      </c>
      <c r="BI626" s="11">
        <f t="shared" si="1090"/>
        <v>1</v>
      </c>
      <c r="BJ626" s="11">
        <f t="shared" si="1091"/>
        <v>0</v>
      </c>
      <c r="BK626" s="11" t="str">
        <f t="shared" si="1092"/>
        <v/>
      </c>
      <c r="BL626" s="11" t="str">
        <f t="shared" si="1093"/>
        <v xml:space="preserve"> </v>
      </c>
      <c r="BM626" s="11" t="str">
        <f t="shared" si="1094"/>
        <v xml:space="preserve"> </v>
      </c>
      <c r="BN626" s="11" t="str">
        <f t="shared" si="1095"/>
        <v xml:space="preserve"> </v>
      </c>
      <c r="BO626" s="11" t="str">
        <f t="shared" si="1096"/>
        <v xml:space="preserve"> </v>
      </c>
      <c r="BP626" s="11" t="str">
        <f t="shared" si="1097"/>
        <v xml:space="preserve"> </v>
      </c>
      <c r="BQ626" s="11" t="str">
        <f t="shared" si="1098"/>
        <v>0</v>
      </c>
      <c r="BR626" s="25">
        <f t="shared" si="1099"/>
        <v>0</v>
      </c>
      <c r="BS626" s="11" t="str">
        <f t="shared" si="1100"/>
        <v>Not Present</v>
      </c>
      <c r="BT626" s="11" t="str">
        <f t="shared" si="1101"/>
        <v>0</v>
      </c>
      <c r="BU626" s="12">
        <f t="shared" si="1119"/>
        <v>1</v>
      </c>
      <c r="BV626" s="12">
        <f t="shared" si="1120"/>
        <v>0</v>
      </c>
      <c r="BW626" s="12">
        <f t="shared" si="1110"/>
        <v>1</v>
      </c>
      <c r="BX626" s="12">
        <f t="shared" si="1121"/>
        <v>1</v>
      </c>
      <c r="BY626" s="11">
        <f t="shared" si="1122"/>
        <v>1</v>
      </c>
      <c r="BZ626" s="11">
        <f t="shared" si="1102"/>
        <v>1</v>
      </c>
      <c r="CA626" s="11">
        <f t="shared" si="1103"/>
        <v>4</v>
      </c>
      <c r="CB626" s="11">
        <f t="shared" si="1104"/>
        <v>2016</v>
      </c>
      <c r="CC626" s="11">
        <f t="shared" si="1105"/>
        <v>1</v>
      </c>
      <c r="CD626" s="11" t="str">
        <f t="shared" si="1106"/>
        <v>No</v>
      </c>
      <c r="CE626" s="11">
        <f t="shared" si="1123"/>
        <v>0</v>
      </c>
      <c r="CF626" s="11">
        <f t="shared" si="1124"/>
        <v>0</v>
      </c>
      <c r="CG626" s="11">
        <f t="shared" si="1125"/>
        <v>1</v>
      </c>
      <c r="CH626" s="11">
        <f t="shared" si="1126"/>
        <v>0</v>
      </c>
      <c r="CI626" s="11">
        <f t="shared" si="1107"/>
        <v>0</v>
      </c>
      <c r="CJ626" s="11">
        <f t="shared" si="1108"/>
        <v>1</v>
      </c>
    </row>
    <row r="627" spans="1:88" x14ac:dyDescent="0.3">
      <c r="A627" s="11">
        <f t="shared" si="1039"/>
        <v>2017</v>
      </c>
      <c r="B627" s="11" t="str">
        <f t="shared" si="1040"/>
        <v>16-03-2017 05:58:45 CET</v>
      </c>
      <c r="C627" s="11" t="str">
        <f t="shared" si="1041"/>
        <v>Rwanda</v>
      </c>
      <c r="D627" s="11" t="str">
        <f t="shared" si="1042"/>
        <v>Rulindo</v>
      </c>
      <c r="E627" s="11" t="str">
        <f t="shared" si="1043"/>
        <v>Burega</v>
      </c>
      <c r="F627" s="11" t="str">
        <f t="shared" si="1044"/>
        <v>Karengeli</v>
      </c>
      <c r="G627" s="11" t="str">
        <f t="shared" si="1045"/>
        <v>Mataba</v>
      </c>
      <c r="H627" s="11" t="str">
        <f t="shared" si="1046"/>
        <v/>
      </c>
      <c r="I627" s="11" t="str">
        <f t="shared" si="1047"/>
        <v/>
      </c>
      <c r="J627" s="11" t="str">
        <f t="shared" si="1048"/>
        <v>Rwamugaza</v>
      </c>
      <c r="K627" s="11">
        <f t="shared" si="1049"/>
        <v>495</v>
      </c>
      <c r="L627" s="11">
        <f t="shared" si="1111"/>
        <v>14106</v>
      </c>
      <c r="M627" s="11">
        <f t="shared" si="1112"/>
        <v>38</v>
      </c>
      <c r="N627" s="11">
        <f t="shared" si="1113"/>
        <v>371.21052631578948</v>
      </c>
      <c r="O627" s="11">
        <f t="shared" si="1050"/>
        <v>495</v>
      </c>
      <c r="P627" s="11" t="str">
        <f t="shared" si="1051"/>
        <v xml:space="preserve"> </v>
      </c>
      <c r="Q627" s="13">
        <f t="shared" si="1114"/>
        <v>1</v>
      </c>
      <c r="R627" s="11">
        <f t="shared" si="1115"/>
        <v>1</v>
      </c>
      <c r="S627" s="11">
        <f t="shared" si="1052"/>
        <v>0</v>
      </c>
      <c r="T627" s="11">
        <f t="shared" si="1053"/>
        <v>1</v>
      </c>
      <c r="U627" s="11" t="str">
        <f t="shared" si="1054"/>
        <v>Piped Network With Pump</v>
      </c>
      <c r="V627" s="11">
        <f t="shared" si="1055"/>
        <v>2012</v>
      </c>
      <c r="W627" s="11" t="str">
        <f t="shared" si="1056"/>
        <v>Governement (District, Wasac) And Water For People</v>
      </c>
      <c r="X627" s="11" t="str">
        <f t="shared" si="1057"/>
        <v>Spring</v>
      </c>
      <c r="Y627" s="11">
        <f t="shared" si="1058"/>
        <v>3</v>
      </c>
      <c r="Z627" s="11">
        <f t="shared" si="1059"/>
        <v>1</v>
      </c>
      <c r="AA627" s="11">
        <f t="shared" si="1060"/>
        <v>1</v>
      </c>
      <c r="AB627" s="11" t="str">
        <f t="shared" si="1061"/>
        <v/>
      </c>
      <c r="AC627" s="11">
        <f t="shared" si="1062"/>
        <v>3</v>
      </c>
      <c r="AD627" s="11">
        <f t="shared" si="1063"/>
        <v>2009</v>
      </c>
      <c r="AE627" s="11">
        <f t="shared" si="1064"/>
        <v>1</v>
      </c>
      <c r="AF627" s="11">
        <f t="shared" si="1065"/>
        <v>4.5</v>
      </c>
      <c r="AG627" s="12">
        <f t="shared" si="1116"/>
        <v>384000</v>
      </c>
      <c r="AH627" s="12">
        <f t="shared" si="1117"/>
        <v>155.15151515151516</v>
      </c>
      <c r="AI627" s="11">
        <f t="shared" si="1118"/>
        <v>1</v>
      </c>
      <c r="AJ627" s="11">
        <f t="shared" si="1066"/>
        <v>1</v>
      </c>
      <c r="AK627" s="11">
        <f t="shared" si="1067"/>
        <v>2</v>
      </c>
      <c r="AL627" s="11">
        <f t="shared" si="1068"/>
        <v>2012</v>
      </c>
      <c r="AM627" s="11">
        <f t="shared" si="1069"/>
        <v>1</v>
      </c>
      <c r="AN627" s="11">
        <f t="shared" si="1070"/>
        <v>5000</v>
      </c>
      <c r="AO627" s="11">
        <f t="shared" si="1071"/>
        <v>1</v>
      </c>
      <c r="AP627" s="11">
        <f t="shared" si="1072"/>
        <v>16</v>
      </c>
      <c r="AQ627" s="11">
        <f t="shared" si="1073"/>
        <v>2012</v>
      </c>
      <c r="AR627" s="11">
        <f t="shared" si="1074"/>
        <v>1</v>
      </c>
      <c r="AS627" s="11">
        <f t="shared" si="1075"/>
        <v>1</v>
      </c>
      <c r="AT627" s="11">
        <f t="shared" si="1076"/>
        <v>8</v>
      </c>
      <c r="AU627" s="11" t="str">
        <f t="shared" si="1077"/>
        <v/>
      </c>
      <c r="AV627" s="11">
        <f t="shared" si="1078"/>
        <v>2012</v>
      </c>
      <c r="AW627" s="11">
        <f t="shared" si="1079"/>
        <v>1</v>
      </c>
      <c r="AX627" s="11">
        <f t="shared" si="1080"/>
        <v>1</v>
      </c>
      <c r="AY627" s="11">
        <f t="shared" si="1081"/>
        <v>2</v>
      </c>
      <c r="AZ627" s="11">
        <f t="shared" si="1082"/>
        <v>2012</v>
      </c>
      <c r="BA627" s="11">
        <f t="shared" si="1083"/>
        <v>1</v>
      </c>
      <c r="BB627" s="11">
        <f t="shared" si="1084"/>
        <v>5000</v>
      </c>
      <c r="BC627" s="11">
        <f t="shared" si="1085"/>
        <v>1</v>
      </c>
      <c r="BD627" s="11">
        <f t="shared" si="1086"/>
        <v>1</v>
      </c>
      <c r="BE627" s="11">
        <f t="shared" si="1087"/>
        <v>2009</v>
      </c>
      <c r="BF627" s="11">
        <f t="shared" si="1088"/>
        <v>1</v>
      </c>
      <c r="BG627" s="11">
        <f t="shared" si="1109"/>
        <v>1</v>
      </c>
      <c r="BH627" s="11">
        <f t="shared" si="1089"/>
        <v>2009</v>
      </c>
      <c r="BI627" s="11">
        <f t="shared" si="1090"/>
        <v>1</v>
      </c>
      <c r="BJ627" s="11">
        <f t="shared" si="1091"/>
        <v>0</v>
      </c>
      <c r="BK627" s="11" t="str">
        <f t="shared" si="1092"/>
        <v/>
      </c>
      <c r="BL627" s="11" t="str">
        <f t="shared" si="1093"/>
        <v xml:space="preserve"> </v>
      </c>
      <c r="BM627" s="11" t="str">
        <f t="shared" si="1094"/>
        <v xml:space="preserve"> </v>
      </c>
      <c r="BN627" s="11" t="str">
        <f t="shared" si="1095"/>
        <v xml:space="preserve"> </v>
      </c>
      <c r="BO627" s="11" t="str">
        <f t="shared" si="1096"/>
        <v xml:space="preserve"> </v>
      </c>
      <c r="BP627" s="11" t="str">
        <f t="shared" si="1097"/>
        <v xml:space="preserve"> </v>
      </c>
      <c r="BQ627" s="11" t="str">
        <f t="shared" si="1098"/>
        <v>0</v>
      </c>
      <c r="BR627" s="25">
        <f t="shared" si="1099"/>
        <v>0</v>
      </c>
      <c r="BS627" s="11" t="str">
        <f t="shared" si="1100"/>
        <v>Not Present</v>
      </c>
      <c r="BT627" s="11" t="str">
        <f t="shared" si="1101"/>
        <v>0</v>
      </c>
      <c r="BU627" s="12">
        <f t="shared" si="1119"/>
        <v>1</v>
      </c>
      <c r="BV627" s="12">
        <f t="shared" si="1120"/>
        <v>0</v>
      </c>
      <c r="BW627" s="12">
        <f t="shared" si="1110"/>
        <v>1</v>
      </c>
      <c r="BX627" s="12">
        <f t="shared" si="1121"/>
        <v>1</v>
      </c>
      <c r="BY627" s="11">
        <f t="shared" si="1122"/>
        <v>1</v>
      </c>
      <c r="BZ627" s="11">
        <f t="shared" si="1102"/>
        <v>1</v>
      </c>
      <c r="CA627" s="11">
        <f t="shared" si="1103"/>
        <v>1</v>
      </c>
      <c r="CB627" s="11">
        <f t="shared" si="1104"/>
        <v>2012</v>
      </c>
      <c r="CC627" s="11">
        <f t="shared" si="1105"/>
        <v>1</v>
      </c>
      <c r="CD627" s="11" t="str">
        <f t="shared" si="1106"/>
        <v>No</v>
      </c>
      <c r="CE627" s="11">
        <f t="shared" si="1123"/>
        <v>0</v>
      </c>
      <c r="CF627" s="11">
        <f t="shared" si="1124"/>
        <v>0</v>
      </c>
      <c r="CG627" s="11">
        <f t="shared" si="1125"/>
        <v>1</v>
      </c>
      <c r="CH627" s="11">
        <f t="shared" si="1126"/>
        <v>0</v>
      </c>
      <c r="CI627" s="11">
        <f t="shared" si="1107"/>
        <v>1</v>
      </c>
      <c r="CJ627" s="11">
        <f t="shared" si="1108"/>
        <v>1</v>
      </c>
    </row>
    <row r="628" spans="1:88" x14ac:dyDescent="0.3">
      <c r="A628" s="11">
        <f t="shared" si="1039"/>
        <v>2017</v>
      </c>
      <c r="B628" s="11" t="str">
        <f t="shared" si="1040"/>
        <v>10-03-2017 11:17:20 CET</v>
      </c>
      <c r="C628" s="11" t="str">
        <f t="shared" si="1041"/>
        <v>Rwanda</v>
      </c>
      <c r="D628" s="11" t="str">
        <f t="shared" si="1042"/>
        <v>Rulindo</v>
      </c>
      <c r="E628" s="11" t="str">
        <f t="shared" si="1043"/>
        <v>Ngoma</v>
      </c>
      <c r="F628" s="11" t="str">
        <f t="shared" si="1044"/>
        <v>Kabuga</v>
      </c>
      <c r="G628" s="11" t="str">
        <f t="shared" si="1045"/>
        <v>Kirambo</v>
      </c>
      <c r="H628" s="11" t="str">
        <f t="shared" si="1046"/>
        <v/>
      </c>
      <c r="I628" s="11" t="str">
        <f t="shared" si="1047"/>
        <v/>
      </c>
      <c r="J628" s="11" t="str">
        <f t="shared" si="1048"/>
        <v>Nganzo-Kabarore</v>
      </c>
      <c r="K628" s="11">
        <f t="shared" si="1049"/>
        <v>131</v>
      </c>
      <c r="L628" s="11">
        <f t="shared" si="1111"/>
        <v>0</v>
      </c>
      <c r="M628" s="11">
        <f t="shared" si="1112"/>
        <v>5</v>
      </c>
      <c r="N628" s="11">
        <f t="shared" si="1113"/>
        <v>0</v>
      </c>
      <c r="O628" s="11">
        <f t="shared" si="1050"/>
        <v>43</v>
      </c>
      <c r="P628" s="11">
        <f t="shared" si="1051"/>
        <v>88</v>
      </c>
      <c r="Q628" s="13">
        <f t="shared" si="1114"/>
        <v>0.3282442748091603</v>
      </c>
      <c r="R628" s="11">
        <f t="shared" si="1115"/>
        <v>0</v>
      </c>
      <c r="S628" s="11">
        <f t="shared" si="1052"/>
        <v>1</v>
      </c>
      <c r="T628" s="11">
        <f t="shared" si="1053"/>
        <v>1</v>
      </c>
      <c r="U628" s="11" t="str">
        <f t="shared" si="1054"/>
        <v>Piped Network -- Gravity Only</v>
      </c>
      <c r="V628" s="11">
        <f t="shared" si="1055"/>
        <v>2014</v>
      </c>
      <c r="W628" s="11" t="str">
        <f t="shared" si="1056"/>
        <v>Governement (District, Wasac) And Water For People</v>
      </c>
      <c r="X628" s="11" t="str">
        <f t="shared" si="1057"/>
        <v>Spring</v>
      </c>
      <c r="Y628" s="11">
        <f t="shared" si="1058"/>
        <v>1</v>
      </c>
      <c r="Z628" s="11">
        <f t="shared" si="1059"/>
        <v>1</v>
      </c>
      <c r="AA628" s="11">
        <f t="shared" si="1060"/>
        <v>1</v>
      </c>
      <c r="AB628" s="11" t="str">
        <f t="shared" si="1061"/>
        <v>"Springbox" --Intake Structure At A Spring</v>
      </c>
      <c r="AC628" s="11">
        <f t="shared" si="1062"/>
        <v>1</v>
      </c>
      <c r="AD628" s="11">
        <f t="shared" si="1063"/>
        <v>2014</v>
      </c>
      <c r="AE628" s="11">
        <f t="shared" si="1064"/>
        <v>3</v>
      </c>
      <c r="AF628" s="11">
        <f t="shared" si="1065"/>
        <v>20</v>
      </c>
      <c r="AG628" s="12">
        <f t="shared" si="1116"/>
        <v>86400</v>
      </c>
      <c r="AH628" s="12">
        <f t="shared" si="1117"/>
        <v>401.86046511627904</v>
      </c>
      <c r="AI628" s="11">
        <f t="shared" si="1118"/>
        <v>1</v>
      </c>
      <c r="AJ628" s="11">
        <f t="shared" si="1066"/>
        <v>1</v>
      </c>
      <c r="AK628" s="11">
        <f t="shared" si="1067"/>
        <v>2</v>
      </c>
      <c r="AL628" s="11">
        <f t="shared" si="1068"/>
        <v>2014</v>
      </c>
      <c r="AM628" s="11">
        <f t="shared" si="1069"/>
        <v>2</v>
      </c>
      <c r="AN628" s="11">
        <f t="shared" si="1070"/>
        <v>400</v>
      </c>
      <c r="AO628" s="11">
        <f t="shared" si="1071"/>
        <v>1</v>
      </c>
      <c r="AP628" s="11">
        <f t="shared" si="1072"/>
        <v>3</v>
      </c>
      <c r="AQ628" s="11">
        <f t="shared" si="1073"/>
        <v>2014</v>
      </c>
      <c r="AR628" s="11">
        <f t="shared" si="1074"/>
        <v>1</v>
      </c>
      <c r="AS628" s="11">
        <f t="shared" si="1075"/>
        <v>0</v>
      </c>
      <c r="AT628" s="11" t="str">
        <f t="shared" si="1076"/>
        <v xml:space="preserve"> </v>
      </c>
      <c r="AU628" s="11" t="str">
        <f t="shared" si="1077"/>
        <v/>
      </c>
      <c r="AV628" s="11" t="str">
        <f t="shared" si="1078"/>
        <v xml:space="preserve"> </v>
      </c>
      <c r="AW628" s="11" t="str">
        <f t="shared" si="1079"/>
        <v xml:space="preserve"> </v>
      </c>
      <c r="AX628" s="11">
        <f t="shared" si="1080"/>
        <v>1</v>
      </c>
      <c r="AY628" s="11">
        <f t="shared" si="1081"/>
        <v>2</v>
      </c>
      <c r="AZ628" s="11">
        <f t="shared" si="1082"/>
        <v>2014</v>
      </c>
      <c r="BA628" s="11">
        <f t="shared" si="1083"/>
        <v>3</v>
      </c>
      <c r="BB628" s="11">
        <f t="shared" si="1084"/>
        <v>800</v>
      </c>
      <c r="BC628" s="11">
        <f t="shared" si="1085"/>
        <v>0</v>
      </c>
      <c r="BD628" s="11" t="str">
        <f t="shared" si="1086"/>
        <v xml:space="preserve"> </v>
      </c>
      <c r="BE628" s="11" t="str">
        <f t="shared" si="1087"/>
        <v xml:space="preserve"> </v>
      </c>
      <c r="BF628" s="11" t="str">
        <f t="shared" si="1088"/>
        <v xml:space="preserve"> </v>
      </c>
      <c r="BG628" s="11" t="str">
        <f t="shared" si="1109"/>
        <v xml:space="preserve"> </v>
      </c>
      <c r="BH628" s="11" t="str">
        <f t="shared" si="1089"/>
        <v xml:space="preserve"> </v>
      </c>
      <c r="BI628" s="11" t="str">
        <f t="shared" si="1090"/>
        <v xml:space="preserve"> </v>
      </c>
      <c r="BJ628" s="11">
        <f t="shared" si="1091"/>
        <v>0</v>
      </c>
      <c r="BK628" s="11" t="str">
        <f t="shared" si="1092"/>
        <v/>
      </c>
      <c r="BL628" s="11" t="str">
        <f t="shared" si="1093"/>
        <v xml:space="preserve"> </v>
      </c>
      <c r="BM628" s="11" t="str">
        <f t="shared" si="1094"/>
        <v xml:space="preserve"> </v>
      </c>
      <c r="BN628" s="11" t="str">
        <f t="shared" si="1095"/>
        <v xml:space="preserve"> </v>
      </c>
      <c r="BO628" s="11" t="str">
        <f t="shared" si="1096"/>
        <v xml:space="preserve"> </v>
      </c>
      <c r="BP628" s="11" t="str">
        <f t="shared" si="1097"/>
        <v xml:space="preserve"> </v>
      </c>
      <c r="BQ628" s="11" t="str">
        <f t="shared" si="1098"/>
        <v>0</v>
      </c>
      <c r="BR628" s="25">
        <f t="shared" si="1099"/>
        <v>0</v>
      </c>
      <c r="BS628" s="11" t="str">
        <f t="shared" si="1100"/>
        <v>Not Present</v>
      </c>
      <c r="BT628" s="11" t="str">
        <f t="shared" si="1101"/>
        <v>0</v>
      </c>
      <c r="BU628" s="12">
        <f t="shared" si="1119"/>
        <v>1</v>
      </c>
      <c r="BV628" s="12">
        <f t="shared" si="1120"/>
        <v>0</v>
      </c>
      <c r="BW628" s="12">
        <f t="shared" si="1110"/>
        <v>1</v>
      </c>
      <c r="BX628" s="12">
        <f t="shared" si="1121"/>
        <v>1</v>
      </c>
      <c r="BY628" s="11">
        <f t="shared" si="1122"/>
        <v>1</v>
      </c>
      <c r="BZ628" s="11">
        <f t="shared" si="1102"/>
        <v>1</v>
      </c>
      <c r="CA628" s="11">
        <f t="shared" si="1103"/>
        <v>5</v>
      </c>
      <c r="CB628" s="11">
        <f t="shared" si="1104"/>
        <v>2014</v>
      </c>
      <c r="CC628" s="11">
        <f t="shared" si="1105"/>
        <v>3</v>
      </c>
      <c r="CD628" s="11" t="str">
        <f t="shared" si="1106"/>
        <v>Yes</v>
      </c>
      <c r="CE628" s="11">
        <f t="shared" si="1123"/>
        <v>5</v>
      </c>
      <c r="CF628" s="11">
        <f t="shared" si="1124"/>
        <v>30</v>
      </c>
      <c r="CG628" s="11">
        <f t="shared" si="1125"/>
        <v>0</v>
      </c>
      <c r="CH628" s="11">
        <f t="shared" si="1126"/>
        <v>150</v>
      </c>
      <c r="CI628" s="11">
        <f t="shared" si="1107"/>
        <v>0</v>
      </c>
      <c r="CJ628" s="11">
        <f t="shared" si="1108"/>
        <v>3</v>
      </c>
    </row>
    <row r="629" spans="1:88" x14ac:dyDescent="0.3">
      <c r="A629" s="11">
        <f t="shared" si="1039"/>
        <v>2017</v>
      </c>
      <c r="B629" s="11" t="str">
        <f t="shared" si="1040"/>
        <v>24-03-2017 11:25:11 CET</v>
      </c>
      <c r="C629" s="11" t="str">
        <f t="shared" si="1041"/>
        <v>Rwanda</v>
      </c>
      <c r="D629" s="11" t="str">
        <f t="shared" si="1042"/>
        <v>Rulindo</v>
      </c>
      <c r="E629" s="11" t="str">
        <f t="shared" si="1043"/>
        <v>Masoro</v>
      </c>
      <c r="F629" s="11" t="str">
        <f t="shared" si="1044"/>
        <v>Kigarama</v>
      </c>
      <c r="G629" s="11" t="str">
        <f t="shared" si="1045"/>
        <v>Nyakibungo</v>
      </c>
      <c r="H629" s="11" t="str">
        <f t="shared" si="1046"/>
        <v/>
      </c>
      <c r="I629" s="11" t="str">
        <f t="shared" si="1047"/>
        <v/>
      </c>
      <c r="J629" s="11" t="str">
        <f t="shared" si="1048"/>
        <v xml:space="preserve"> </v>
      </c>
      <c r="K629" s="11">
        <f t="shared" si="1049"/>
        <v>229</v>
      </c>
      <c r="L629" s="11">
        <f t="shared" si="1111"/>
        <v>0</v>
      </c>
      <c r="M629" s="11">
        <f t="shared" si="1112"/>
        <v>31</v>
      </c>
      <c r="N629" s="11">
        <f t="shared" si="1113"/>
        <v>0</v>
      </c>
      <c r="O629" s="11">
        <f t="shared" si="1050"/>
        <v>229</v>
      </c>
      <c r="P629" s="11" t="str">
        <f t="shared" si="1051"/>
        <v xml:space="preserve"> </v>
      </c>
      <c r="Q629" s="13">
        <f t="shared" si="1114"/>
        <v>1</v>
      </c>
      <c r="R629" s="11">
        <f t="shared" si="1115"/>
        <v>1</v>
      </c>
      <c r="S629" s="11">
        <f t="shared" si="1052"/>
        <v>1</v>
      </c>
      <c r="T629" s="11">
        <f t="shared" si="1053"/>
        <v>1</v>
      </c>
      <c r="U629" s="11" t="str">
        <f t="shared" si="1054"/>
        <v>Piped Network With Pump</v>
      </c>
      <c r="V629" s="11">
        <f t="shared" si="1055"/>
        <v>1998</v>
      </c>
      <c r="W629" s="11" t="str">
        <f t="shared" si="1056"/>
        <v/>
      </c>
      <c r="X629" s="11" t="str">
        <f t="shared" si="1057"/>
        <v>Spring</v>
      </c>
      <c r="Y629" s="11">
        <f t="shared" si="1058"/>
        <v>2</v>
      </c>
      <c r="Z629" s="11">
        <f t="shared" si="1059"/>
        <v>1</v>
      </c>
      <c r="AA629" s="11">
        <f t="shared" si="1060"/>
        <v>1</v>
      </c>
      <c r="AB629" s="11" t="str">
        <f t="shared" si="1061"/>
        <v>"Springbox" --Intake Structure At A Spring</v>
      </c>
      <c r="AC629" s="11">
        <f t="shared" si="1062"/>
        <v>1</v>
      </c>
      <c r="AD629" s="11">
        <f t="shared" si="1063"/>
        <v>2016</v>
      </c>
      <c r="AE629" s="11">
        <f t="shared" si="1064"/>
        <v>1</v>
      </c>
      <c r="AF629" s="11">
        <f t="shared" si="1065"/>
        <v>20</v>
      </c>
      <c r="AG629" s="12">
        <f t="shared" si="1116"/>
        <v>86400</v>
      </c>
      <c r="AH629" s="12">
        <f t="shared" si="1117"/>
        <v>75.4585152838428</v>
      </c>
      <c r="AI629" s="11">
        <f t="shared" si="1118"/>
        <v>1</v>
      </c>
      <c r="AJ629" s="11">
        <f t="shared" si="1066"/>
        <v>1</v>
      </c>
      <c r="AK629" s="11">
        <f t="shared" si="1067"/>
        <v>2</v>
      </c>
      <c r="AL629" s="11">
        <f t="shared" si="1068"/>
        <v>2016</v>
      </c>
      <c r="AM629" s="11">
        <f t="shared" si="1069"/>
        <v>1</v>
      </c>
      <c r="AN629" s="11">
        <f t="shared" si="1070"/>
        <v>5000</v>
      </c>
      <c r="AO629" s="11">
        <f t="shared" si="1071"/>
        <v>1</v>
      </c>
      <c r="AP629" s="11">
        <f t="shared" si="1072"/>
        <v>15</v>
      </c>
      <c r="AQ629" s="11">
        <f t="shared" si="1073"/>
        <v>2016</v>
      </c>
      <c r="AR629" s="11">
        <f t="shared" si="1074"/>
        <v>1</v>
      </c>
      <c r="AS629" s="11">
        <f t="shared" si="1075"/>
        <v>0</v>
      </c>
      <c r="AT629" s="11" t="str">
        <f t="shared" si="1076"/>
        <v xml:space="preserve"> </v>
      </c>
      <c r="AU629" s="11" t="str">
        <f t="shared" si="1077"/>
        <v/>
      </c>
      <c r="AV629" s="11" t="str">
        <f t="shared" si="1078"/>
        <v xml:space="preserve"> </v>
      </c>
      <c r="AW629" s="11" t="str">
        <f t="shared" si="1079"/>
        <v xml:space="preserve"> </v>
      </c>
      <c r="AX629" s="11">
        <f t="shared" si="1080"/>
        <v>1</v>
      </c>
      <c r="AY629" s="11">
        <f t="shared" si="1081"/>
        <v>2</v>
      </c>
      <c r="AZ629" s="11">
        <f t="shared" si="1082"/>
        <v>2016</v>
      </c>
      <c r="BA629" s="11">
        <f t="shared" si="1083"/>
        <v>1</v>
      </c>
      <c r="BB629" s="11">
        <f t="shared" si="1084"/>
        <v>5000</v>
      </c>
      <c r="BC629" s="11">
        <f t="shared" si="1085"/>
        <v>1</v>
      </c>
      <c r="BD629" s="11">
        <f t="shared" si="1086"/>
        <v>1</v>
      </c>
      <c r="BE629" s="11">
        <f t="shared" si="1087"/>
        <v>2016</v>
      </c>
      <c r="BF629" s="11">
        <f t="shared" si="1088"/>
        <v>1</v>
      </c>
      <c r="BG629" s="11">
        <f t="shared" si="1109"/>
        <v>1</v>
      </c>
      <c r="BH629" s="11">
        <f t="shared" si="1089"/>
        <v>2016</v>
      </c>
      <c r="BI629" s="11">
        <f t="shared" si="1090"/>
        <v>1</v>
      </c>
      <c r="BJ629" s="11">
        <f t="shared" si="1091"/>
        <v>0</v>
      </c>
      <c r="BK629" s="11" t="str">
        <f t="shared" si="1092"/>
        <v/>
      </c>
      <c r="BL629" s="11" t="str">
        <f t="shared" si="1093"/>
        <v xml:space="preserve"> </v>
      </c>
      <c r="BM629" s="11" t="str">
        <f t="shared" si="1094"/>
        <v xml:space="preserve"> </v>
      </c>
      <c r="BN629" s="11" t="str">
        <f t="shared" si="1095"/>
        <v xml:space="preserve"> </v>
      </c>
      <c r="BO629" s="11" t="str">
        <f t="shared" si="1096"/>
        <v xml:space="preserve"> </v>
      </c>
      <c r="BP629" s="11" t="str">
        <f t="shared" si="1097"/>
        <v xml:space="preserve"> </v>
      </c>
      <c r="BQ629" s="11" t="str">
        <f t="shared" si="1098"/>
        <v>0</v>
      </c>
      <c r="BR629" s="25">
        <f t="shared" si="1099"/>
        <v>0</v>
      </c>
      <c r="BS629" s="11" t="str">
        <f t="shared" si="1100"/>
        <v>Not Present</v>
      </c>
      <c r="BT629" s="11" t="str">
        <f t="shared" si="1101"/>
        <v>0</v>
      </c>
      <c r="BU629" s="12">
        <f t="shared" si="1119"/>
        <v>1</v>
      </c>
      <c r="BV629" s="12">
        <f t="shared" si="1120"/>
        <v>0</v>
      </c>
      <c r="BW629" s="12">
        <f t="shared" si="1110"/>
        <v>1</v>
      </c>
      <c r="BX629" s="12">
        <f t="shared" si="1121"/>
        <v>1</v>
      </c>
      <c r="BY629" s="11">
        <f t="shared" si="1122"/>
        <v>1</v>
      </c>
      <c r="BZ629" s="11">
        <f t="shared" si="1102"/>
        <v>1</v>
      </c>
      <c r="CA629" s="11">
        <f t="shared" si="1103"/>
        <v>2</v>
      </c>
      <c r="CB629" s="11">
        <f t="shared" si="1104"/>
        <v>2016</v>
      </c>
      <c r="CC629" s="11">
        <f t="shared" si="1105"/>
        <v>1</v>
      </c>
      <c r="CD629" s="11" t="str">
        <f t="shared" si="1106"/>
        <v>No</v>
      </c>
      <c r="CE629" s="11">
        <f t="shared" si="1123"/>
        <v>0</v>
      </c>
      <c r="CF629" s="11">
        <f t="shared" si="1124"/>
        <v>0</v>
      </c>
      <c r="CG629" s="11">
        <f t="shared" si="1125"/>
        <v>1</v>
      </c>
      <c r="CH629" s="11">
        <f t="shared" si="1126"/>
        <v>0</v>
      </c>
      <c r="CI629" s="11">
        <f t="shared" si="1107"/>
        <v>1</v>
      </c>
      <c r="CJ629" s="11">
        <f t="shared" si="1108"/>
        <v>1</v>
      </c>
    </row>
    <row r="630" spans="1:88" x14ac:dyDescent="0.3">
      <c r="A630" s="11">
        <f t="shared" si="1039"/>
        <v>2017</v>
      </c>
      <c r="B630" s="11" t="str">
        <f t="shared" si="1040"/>
        <v>23-03-2017 09:58:08 CET</v>
      </c>
      <c r="C630" s="11" t="str">
        <f t="shared" si="1041"/>
        <v>Rwanda</v>
      </c>
      <c r="D630" s="11" t="str">
        <f t="shared" si="1042"/>
        <v>Rulindo</v>
      </c>
      <c r="E630" s="11" t="str">
        <f t="shared" si="1043"/>
        <v>Murambi</v>
      </c>
      <c r="F630" s="11" t="str">
        <f t="shared" si="1044"/>
        <v>Mvuzo</v>
      </c>
      <c r="G630" s="11" t="str">
        <f t="shared" si="1045"/>
        <v>Kabuga</v>
      </c>
      <c r="H630" s="11" t="str">
        <f t="shared" si="1046"/>
        <v/>
      </c>
      <c r="I630" s="11" t="str">
        <f t="shared" si="1047"/>
        <v/>
      </c>
      <c r="J630" s="11" t="str">
        <f t="shared" si="1048"/>
        <v>Mutagata Motorised Network</v>
      </c>
      <c r="K630" s="11">
        <f t="shared" si="1049"/>
        <v>199</v>
      </c>
      <c r="L630" s="11">
        <f t="shared" si="1111"/>
        <v>26296</v>
      </c>
      <c r="M630" s="11">
        <f t="shared" si="1112"/>
        <v>49</v>
      </c>
      <c r="N630" s="11">
        <f t="shared" si="1113"/>
        <v>536.65306122448976</v>
      </c>
      <c r="O630" s="11">
        <f t="shared" si="1050"/>
        <v>98</v>
      </c>
      <c r="P630" s="11">
        <f t="shared" si="1051"/>
        <v>101</v>
      </c>
      <c r="Q630" s="13">
        <f t="shared" si="1114"/>
        <v>0.49246231155778897</v>
      </c>
      <c r="R630" s="11">
        <f t="shared" si="1115"/>
        <v>0</v>
      </c>
      <c r="S630" s="11">
        <f t="shared" si="1052"/>
        <v>0</v>
      </c>
      <c r="T630" s="11">
        <f t="shared" si="1053"/>
        <v>1</v>
      </c>
      <c r="U630" s="11" t="str">
        <f t="shared" si="1054"/>
        <v>Piped Network With Pump</v>
      </c>
      <c r="V630" s="11">
        <f t="shared" si="1055"/>
        <v>1987</v>
      </c>
      <c r="W630" s="11" t="str">
        <f t="shared" si="1056"/>
        <v>Governement (District, Wasac) And Water For People</v>
      </c>
      <c r="X630" s="11" t="str">
        <f t="shared" si="1057"/>
        <v>Spring</v>
      </c>
      <c r="Y630" s="11">
        <f t="shared" si="1058"/>
        <v>1</v>
      </c>
      <c r="Z630" s="11">
        <f t="shared" si="1059"/>
        <v>1</v>
      </c>
      <c r="AA630" s="11">
        <f t="shared" si="1060"/>
        <v>1</v>
      </c>
      <c r="AB630" s="11" t="str">
        <f t="shared" si="1061"/>
        <v>"Springbox" --Intake Structure At A Spring</v>
      </c>
      <c r="AC630" s="11">
        <f t="shared" si="1062"/>
        <v>1</v>
      </c>
      <c r="AD630" s="11">
        <f t="shared" si="1063"/>
        <v>2007</v>
      </c>
      <c r="AE630" s="11">
        <f t="shared" si="1064"/>
        <v>1</v>
      </c>
      <c r="AF630" s="11">
        <f t="shared" si="1065"/>
        <v>5</v>
      </c>
      <c r="AG630" s="12">
        <f t="shared" si="1116"/>
        <v>345600</v>
      </c>
      <c r="AH630" s="12">
        <f t="shared" si="1117"/>
        <v>705.30612244897964</v>
      </c>
      <c r="AI630" s="11">
        <f t="shared" si="1118"/>
        <v>1</v>
      </c>
      <c r="AJ630" s="11">
        <f t="shared" si="1066"/>
        <v>1</v>
      </c>
      <c r="AK630" s="11">
        <f t="shared" si="1067"/>
        <v>1</v>
      </c>
      <c r="AL630" s="11">
        <f t="shared" si="1068"/>
        <v>2016</v>
      </c>
      <c r="AM630" s="11">
        <f t="shared" si="1069"/>
        <v>1</v>
      </c>
      <c r="AN630" s="11">
        <f t="shared" si="1070"/>
        <v>1900</v>
      </c>
      <c r="AO630" s="11">
        <f t="shared" si="1071"/>
        <v>1</v>
      </c>
      <c r="AP630" s="11">
        <f t="shared" si="1072"/>
        <v>39</v>
      </c>
      <c r="AQ630" s="11">
        <f t="shared" si="1073"/>
        <v>2016</v>
      </c>
      <c r="AR630" s="11">
        <f t="shared" si="1074"/>
        <v>1</v>
      </c>
      <c r="AS630" s="11">
        <f t="shared" si="1075"/>
        <v>1</v>
      </c>
      <c r="AT630" s="11">
        <f t="shared" si="1076"/>
        <v>17</v>
      </c>
      <c r="AU630" s="11" t="str">
        <f t="shared" si="1077"/>
        <v>Pressure Break Tank|Distribution Chamber|Washout And Air Release</v>
      </c>
      <c r="AV630" s="11">
        <f t="shared" si="1078"/>
        <v>2016</v>
      </c>
      <c r="AW630" s="11">
        <f t="shared" si="1079"/>
        <v>1</v>
      </c>
      <c r="AX630" s="11">
        <f t="shared" si="1080"/>
        <v>1</v>
      </c>
      <c r="AY630" s="11">
        <f t="shared" si="1081"/>
        <v>6</v>
      </c>
      <c r="AZ630" s="11">
        <f t="shared" si="1082"/>
        <v>2016</v>
      </c>
      <c r="BA630" s="11">
        <f t="shared" si="1083"/>
        <v>1</v>
      </c>
      <c r="BB630" s="11">
        <f t="shared" si="1084"/>
        <v>40000</v>
      </c>
      <c r="BC630" s="11">
        <f t="shared" si="1085"/>
        <v>1</v>
      </c>
      <c r="BD630" s="11">
        <f t="shared" si="1086"/>
        <v>5</v>
      </c>
      <c r="BE630" s="11">
        <f t="shared" si="1087"/>
        <v>2017</v>
      </c>
      <c r="BF630" s="11">
        <f t="shared" si="1088"/>
        <v>1</v>
      </c>
      <c r="BG630" s="11">
        <f t="shared" si="1109"/>
        <v>1</v>
      </c>
      <c r="BH630" s="11">
        <f t="shared" si="1089"/>
        <v>2016</v>
      </c>
      <c r="BI630" s="11">
        <f t="shared" si="1090"/>
        <v>1</v>
      </c>
      <c r="BJ630" s="11">
        <f t="shared" si="1091"/>
        <v>1</v>
      </c>
      <c r="BK630" s="11" t="str">
        <f t="shared" si="1092"/>
        <v>Disinfection/Chlorination</v>
      </c>
      <c r="BL630" s="11">
        <f t="shared" si="1093"/>
        <v>2017</v>
      </c>
      <c r="BM630" s="11">
        <f t="shared" si="1094"/>
        <v>1</v>
      </c>
      <c r="BN630" s="11">
        <f t="shared" si="1095"/>
        <v>0</v>
      </c>
      <c r="BO630" s="11" t="str">
        <f t="shared" si="1096"/>
        <v xml:space="preserve"> </v>
      </c>
      <c r="BP630" s="11" t="str">
        <f t="shared" si="1097"/>
        <v xml:space="preserve"> </v>
      </c>
      <c r="BQ630" s="11" t="str">
        <f t="shared" si="1098"/>
        <v>0</v>
      </c>
      <c r="BR630" s="25">
        <f t="shared" si="1099"/>
        <v>0</v>
      </c>
      <c r="BS630" s="11" t="str">
        <f t="shared" si="1100"/>
        <v>Not Present</v>
      </c>
      <c r="BT630" s="11" t="str">
        <f t="shared" si="1101"/>
        <v>0</v>
      </c>
      <c r="BU630" s="12">
        <f t="shared" si="1119"/>
        <v>1</v>
      </c>
      <c r="BV630" s="12">
        <f t="shared" si="1120"/>
        <v>0</v>
      </c>
      <c r="BW630" s="12">
        <f t="shared" si="1110"/>
        <v>1</v>
      </c>
      <c r="BX630" s="12">
        <f t="shared" si="1121"/>
        <v>1</v>
      </c>
      <c r="BY630" s="11">
        <f t="shared" si="1122"/>
        <v>1</v>
      </c>
      <c r="BZ630" s="11">
        <f t="shared" si="1102"/>
        <v>1</v>
      </c>
      <c r="CA630" s="11">
        <f t="shared" si="1103"/>
        <v>64</v>
      </c>
      <c r="CB630" s="11">
        <f t="shared" si="1104"/>
        <v>2016</v>
      </c>
      <c r="CC630" s="11">
        <f t="shared" si="1105"/>
        <v>1</v>
      </c>
      <c r="CD630" s="11" t="str">
        <f t="shared" si="1106"/>
        <v>No</v>
      </c>
      <c r="CE630" s="11">
        <f t="shared" si="1123"/>
        <v>0</v>
      </c>
      <c r="CF630" s="11">
        <f t="shared" si="1124"/>
        <v>0</v>
      </c>
      <c r="CG630" s="11">
        <f t="shared" si="1125"/>
        <v>1</v>
      </c>
      <c r="CH630" s="11">
        <f t="shared" si="1126"/>
        <v>0</v>
      </c>
      <c r="CI630" s="11">
        <f t="shared" si="1107"/>
        <v>1</v>
      </c>
      <c r="CJ630" s="11">
        <f t="shared" si="1108"/>
        <v>1</v>
      </c>
    </row>
    <row r="631" spans="1:88" x14ac:dyDescent="0.3">
      <c r="A631" s="11">
        <f t="shared" si="1039"/>
        <v>2017</v>
      </c>
      <c r="B631" s="11" t="str">
        <f t="shared" si="1040"/>
        <v>23-03-2017 12:14:43 CET</v>
      </c>
      <c r="C631" s="11" t="str">
        <f t="shared" si="1041"/>
        <v>Rwanda</v>
      </c>
      <c r="D631" s="11" t="str">
        <f t="shared" si="1042"/>
        <v>Rulindo</v>
      </c>
      <c r="E631" s="11" t="str">
        <f t="shared" si="1043"/>
        <v>Murambi</v>
      </c>
      <c r="F631" s="11" t="str">
        <f t="shared" si="1044"/>
        <v>Bubangu</v>
      </c>
      <c r="G631" s="11" t="str">
        <f t="shared" si="1045"/>
        <v>Nyagisozi</v>
      </c>
      <c r="H631" s="11" t="str">
        <f t="shared" si="1046"/>
        <v/>
      </c>
      <c r="I631" s="11" t="str">
        <f t="shared" si="1047"/>
        <v/>
      </c>
      <c r="J631" s="11" t="str">
        <f t="shared" si="1048"/>
        <v>Gakoma network</v>
      </c>
      <c r="K631" s="11">
        <f t="shared" si="1049"/>
        <v>154</v>
      </c>
      <c r="L631" s="11">
        <f t="shared" si="1111"/>
        <v>7108</v>
      </c>
      <c r="M631" s="11">
        <f t="shared" si="1112"/>
        <v>2</v>
      </c>
      <c r="N631" s="11">
        <f t="shared" si="1113"/>
        <v>3554</v>
      </c>
      <c r="O631" s="11">
        <f t="shared" si="1050"/>
        <v>154</v>
      </c>
      <c r="P631" s="11" t="str">
        <f t="shared" si="1051"/>
        <v xml:space="preserve"> </v>
      </c>
      <c r="Q631" s="13">
        <f t="shared" si="1114"/>
        <v>1</v>
      </c>
      <c r="R631" s="11">
        <f t="shared" si="1115"/>
        <v>1</v>
      </c>
      <c r="S631" s="11">
        <f t="shared" si="1052"/>
        <v>0</v>
      </c>
      <c r="T631" s="11">
        <f t="shared" si="1053"/>
        <v>1</v>
      </c>
      <c r="U631" s="11" t="str">
        <f t="shared" si="1054"/>
        <v>Piped Network -- Gravity Only</v>
      </c>
      <c r="V631" s="11">
        <f t="shared" si="1055"/>
        <v>2004</v>
      </c>
      <c r="W631" s="11" t="str">
        <f t="shared" si="1056"/>
        <v/>
      </c>
      <c r="X631" s="11" t="str">
        <f t="shared" si="1057"/>
        <v>Spring</v>
      </c>
      <c r="Y631" s="11">
        <f t="shared" si="1058"/>
        <v>2</v>
      </c>
      <c r="Z631" s="11">
        <f t="shared" si="1059"/>
        <v>1</v>
      </c>
      <c r="AA631" s="11">
        <f t="shared" si="1060"/>
        <v>0</v>
      </c>
      <c r="AB631" s="11" t="str">
        <f t="shared" si="1061"/>
        <v/>
      </c>
      <c r="AC631" s="11" t="str">
        <f t="shared" si="1062"/>
        <v xml:space="preserve"> </v>
      </c>
      <c r="AD631" s="11" t="str">
        <f t="shared" si="1063"/>
        <v xml:space="preserve"> </v>
      </c>
      <c r="AE631" s="11" t="str">
        <f t="shared" si="1064"/>
        <v xml:space="preserve"> </v>
      </c>
      <c r="AF631" s="11">
        <f t="shared" si="1065"/>
        <v>9</v>
      </c>
      <c r="AG631" s="12">
        <f t="shared" si="1116"/>
        <v>192000</v>
      </c>
      <c r="AH631" s="12">
        <f t="shared" si="1117"/>
        <v>249.35064935064935</v>
      </c>
      <c r="AI631" s="11">
        <f t="shared" si="1118"/>
        <v>1</v>
      </c>
      <c r="AJ631" s="11">
        <f t="shared" si="1066"/>
        <v>0</v>
      </c>
      <c r="AK631" s="11" t="str">
        <f t="shared" si="1067"/>
        <v xml:space="preserve"> </v>
      </c>
      <c r="AL631" s="11" t="str">
        <f t="shared" si="1068"/>
        <v xml:space="preserve"> </v>
      </c>
      <c r="AM631" s="11" t="str">
        <f t="shared" si="1069"/>
        <v xml:space="preserve"> </v>
      </c>
      <c r="AN631" s="11" t="str">
        <f t="shared" si="1070"/>
        <v xml:space="preserve"> </v>
      </c>
      <c r="AO631" s="11">
        <f t="shared" si="1071"/>
        <v>1</v>
      </c>
      <c r="AP631" s="11">
        <f t="shared" si="1072"/>
        <v>2</v>
      </c>
      <c r="AQ631" s="11">
        <f t="shared" si="1073"/>
        <v>2004</v>
      </c>
      <c r="AR631" s="11">
        <f t="shared" si="1074"/>
        <v>1</v>
      </c>
      <c r="AS631" s="11">
        <f t="shared" si="1075"/>
        <v>0</v>
      </c>
      <c r="AT631" s="11" t="str">
        <f t="shared" si="1076"/>
        <v xml:space="preserve"> </v>
      </c>
      <c r="AU631" s="11" t="str">
        <f t="shared" si="1077"/>
        <v/>
      </c>
      <c r="AV631" s="11" t="str">
        <f t="shared" si="1078"/>
        <v xml:space="preserve"> </v>
      </c>
      <c r="AW631" s="11" t="str">
        <f t="shared" si="1079"/>
        <v xml:space="preserve"> </v>
      </c>
      <c r="AX631" s="11">
        <f t="shared" si="1080"/>
        <v>1</v>
      </c>
      <c r="AY631" s="11">
        <f t="shared" si="1081"/>
        <v>1</v>
      </c>
      <c r="AZ631" s="11">
        <f t="shared" si="1082"/>
        <v>2004</v>
      </c>
      <c r="BA631" s="11">
        <f t="shared" si="1083"/>
        <v>2</v>
      </c>
      <c r="BB631" s="11">
        <f t="shared" si="1084"/>
        <v>4000</v>
      </c>
      <c r="BC631" s="11">
        <f t="shared" si="1085"/>
        <v>0</v>
      </c>
      <c r="BD631" s="11" t="str">
        <f t="shared" si="1086"/>
        <v xml:space="preserve"> </v>
      </c>
      <c r="BE631" s="11" t="str">
        <f t="shared" si="1087"/>
        <v xml:space="preserve"> </v>
      </c>
      <c r="BF631" s="11" t="str">
        <f t="shared" si="1088"/>
        <v xml:space="preserve"> </v>
      </c>
      <c r="BG631" s="11" t="str">
        <f t="shared" si="1109"/>
        <v xml:space="preserve"> </v>
      </c>
      <c r="BH631" s="11" t="str">
        <f t="shared" si="1089"/>
        <v xml:space="preserve"> </v>
      </c>
      <c r="BI631" s="11" t="str">
        <f t="shared" si="1090"/>
        <v xml:space="preserve"> </v>
      </c>
      <c r="BJ631" s="11">
        <f t="shared" si="1091"/>
        <v>0</v>
      </c>
      <c r="BK631" s="11" t="str">
        <f t="shared" si="1092"/>
        <v/>
      </c>
      <c r="BL631" s="11" t="str">
        <f t="shared" si="1093"/>
        <v xml:space="preserve"> </v>
      </c>
      <c r="BM631" s="11" t="str">
        <f t="shared" si="1094"/>
        <v xml:space="preserve"> </v>
      </c>
      <c r="BN631" s="11" t="str">
        <f t="shared" si="1095"/>
        <v xml:space="preserve"> </v>
      </c>
      <c r="BO631" s="11" t="str">
        <f t="shared" si="1096"/>
        <v xml:space="preserve"> </v>
      </c>
      <c r="BP631" s="11" t="str">
        <f t="shared" si="1097"/>
        <v xml:space="preserve"> </v>
      </c>
      <c r="BQ631" s="11" t="str">
        <f t="shared" si="1098"/>
        <v>0</v>
      </c>
      <c r="BR631" s="25">
        <f t="shared" si="1099"/>
        <v>0</v>
      </c>
      <c r="BS631" s="11" t="str">
        <f t="shared" si="1100"/>
        <v>Not Present</v>
      </c>
      <c r="BT631" s="11" t="str">
        <f t="shared" si="1101"/>
        <v>0</v>
      </c>
      <c r="BU631" s="12">
        <f t="shared" si="1119"/>
        <v>1</v>
      </c>
      <c r="BV631" s="12">
        <f t="shared" si="1120"/>
        <v>0</v>
      </c>
      <c r="BW631" s="12">
        <f t="shared" si="1110"/>
        <v>1</v>
      </c>
      <c r="BX631" s="12">
        <f t="shared" si="1121"/>
        <v>1</v>
      </c>
      <c r="BY631" s="11">
        <f t="shared" si="1122"/>
        <v>1</v>
      </c>
      <c r="BZ631" s="11">
        <f t="shared" si="1102"/>
        <v>1</v>
      </c>
      <c r="CA631" s="11">
        <f t="shared" si="1103"/>
        <v>2</v>
      </c>
      <c r="CB631" s="11">
        <f t="shared" si="1104"/>
        <v>2004</v>
      </c>
      <c r="CC631" s="11">
        <f t="shared" si="1105"/>
        <v>1</v>
      </c>
      <c r="CD631" s="11" t="str">
        <f t="shared" si="1106"/>
        <v>No</v>
      </c>
      <c r="CE631" s="11">
        <f t="shared" si="1123"/>
        <v>0</v>
      </c>
      <c r="CF631" s="11">
        <f t="shared" si="1124"/>
        <v>0</v>
      </c>
      <c r="CG631" s="11">
        <f t="shared" si="1125"/>
        <v>1</v>
      </c>
      <c r="CH631" s="11">
        <f t="shared" si="1126"/>
        <v>0</v>
      </c>
      <c r="CI631" s="11">
        <f t="shared" si="1107"/>
        <v>1</v>
      </c>
      <c r="CJ631" s="11">
        <f t="shared" si="1108"/>
        <v>1</v>
      </c>
    </row>
    <row r="632" spans="1:88" x14ac:dyDescent="0.3">
      <c r="A632" s="11">
        <f t="shared" si="1039"/>
        <v>2017</v>
      </c>
      <c r="B632" s="11" t="str">
        <f t="shared" si="1040"/>
        <v>13-03-2017 21:02:07 CET</v>
      </c>
      <c r="C632" s="11" t="str">
        <f t="shared" si="1041"/>
        <v>Rwanda</v>
      </c>
      <c r="D632" s="11" t="str">
        <f t="shared" si="1042"/>
        <v>Rulindo</v>
      </c>
      <c r="E632" s="11" t="str">
        <f t="shared" si="1043"/>
        <v>Base</v>
      </c>
      <c r="F632" s="11" t="str">
        <f t="shared" si="1044"/>
        <v>Gitare</v>
      </c>
      <c r="G632" s="11" t="str">
        <f t="shared" si="1045"/>
        <v>Gihora</v>
      </c>
      <c r="H632" s="11" t="str">
        <f t="shared" si="1046"/>
        <v/>
      </c>
      <c r="I632" s="11" t="str">
        <f t="shared" si="1047"/>
        <v/>
      </c>
      <c r="J632" s="11" t="str">
        <f t="shared" si="1048"/>
        <v>Gihora Water point/Rutomvu gravity system</v>
      </c>
      <c r="K632" s="11">
        <f t="shared" si="1049"/>
        <v>101</v>
      </c>
      <c r="L632" s="11">
        <f t="shared" si="1111"/>
        <v>3015</v>
      </c>
      <c r="M632" s="11">
        <f t="shared" si="1112"/>
        <v>1</v>
      </c>
      <c r="N632" s="11">
        <f t="shared" si="1113"/>
        <v>3015</v>
      </c>
      <c r="O632" s="11">
        <f t="shared" si="1050"/>
        <v>101</v>
      </c>
      <c r="P632" s="11" t="str">
        <f t="shared" si="1051"/>
        <v xml:space="preserve"> </v>
      </c>
      <c r="Q632" s="13">
        <f t="shared" si="1114"/>
        <v>1</v>
      </c>
      <c r="R632" s="11">
        <f t="shared" si="1115"/>
        <v>1</v>
      </c>
      <c r="S632" s="11">
        <f t="shared" si="1052"/>
        <v>0</v>
      </c>
      <c r="T632" s="11">
        <f t="shared" si="1053"/>
        <v>1</v>
      </c>
      <c r="U632" s="11" t="str">
        <f t="shared" si="1054"/>
        <v>Piped Network -- Gravity Only</v>
      </c>
      <c r="V632" s="11">
        <f t="shared" si="1055"/>
        <v>2013</v>
      </c>
      <c r="W632" s="11" t="str">
        <f t="shared" si="1056"/>
        <v>Gor</v>
      </c>
      <c r="X632" s="11" t="str">
        <f t="shared" si="1057"/>
        <v>Spring</v>
      </c>
      <c r="Y632" s="11">
        <f t="shared" si="1058"/>
        <v>1</v>
      </c>
      <c r="Z632" s="11">
        <f t="shared" si="1059"/>
        <v>1</v>
      </c>
      <c r="AA632" s="11">
        <f t="shared" si="1060"/>
        <v>0</v>
      </c>
      <c r="AB632" s="11" t="str">
        <f t="shared" si="1061"/>
        <v/>
      </c>
      <c r="AC632" s="11" t="str">
        <f t="shared" si="1062"/>
        <v xml:space="preserve"> </v>
      </c>
      <c r="AD632" s="11" t="str">
        <f t="shared" si="1063"/>
        <v xml:space="preserve"> </v>
      </c>
      <c r="AE632" s="11" t="str">
        <f t="shared" si="1064"/>
        <v xml:space="preserve"> </v>
      </c>
      <c r="AF632" s="11">
        <f t="shared" si="1065"/>
        <v>40</v>
      </c>
      <c r="AG632" s="12">
        <f t="shared" si="1116"/>
        <v>43200</v>
      </c>
      <c r="AH632" s="12">
        <f t="shared" si="1117"/>
        <v>85.544554455445549</v>
      </c>
      <c r="AI632" s="11">
        <f t="shared" si="1118"/>
        <v>1</v>
      </c>
      <c r="AJ632" s="11">
        <f t="shared" si="1066"/>
        <v>0</v>
      </c>
      <c r="AK632" s="11" t="str">
        <f t="shared" si="1067"/>
        <v xml:space="preserve"> </v>
      </c>
      <c r="AL632" s="11" t="str">
        <f t="shared" si="1068"/>
        <v xml:space="preserve"> </v>
      </c>
      <c r="AM632" s="11" t="str">
        <f t="shared" si="1069"/>
        <v xml:space="preserve"> </v>
      </c>
      <c r="AN632" s="11" t="str">
        <f t="shared" si="1070"/>
        <v xml:space="preserve"> </v>
      </c>
      <c r="AO632" s="11">
        <f t="shared" si="1071"/>
        <v>1</v>
      </c>
      <c r="AP632" s="11">
        <f t="shared" si="1072"/>
        <v>1</v>
      </c>
      <c r="AQ632" s="11">
        <f t="shared" si="1073"/>
        <v>2013</v>
      </c>
      <c r="AR632" s="11">
        <f t="shared" si="1074"/>
        <v>1</v>
      </c>
      <c r="AS632" s="11">
        <f t="shared" si="1075"/>
        <v>0</v>
      </c>
      <c r="AT632" s="11" t="str">
        <f t="shared" si="1076"/>
        <v xml:space="preserve"> </v>
      </c>
      <c r="AU632" s="11" t="str">
        <f t="shared" si="1077"/>
        <v/>
      </c>
      <c r="AV632" s="11" t="str">
        <f t="shared" si="1078"/>
        <v xml:space="preserve"> </v>
      </c>
      <c r="AW632" s="11" t="str">
        <f t="shared" si="1079"/>
        <v xml:space="preserve"> </v>
      </c>
      <c r="AX632" s="11">
        <f t="shared" si="1080"/>
        <v>0</v>
      </c>
      <c r="AY632" s="11" t="str">
        <f t="shared" si="1081"/>
        <v xml:space="preserve"> </v>
      </c>
      <c r="AZ632" s="11" t="str">
        <f t="shared" si="1082"/>
        <v xml:space="preserve"> </v>
      </c>
      <c r="BA632" s="11" t="str">
        <f t="shared" si="1083"/>
        <v xml:space="preserve"> </v>
      </c>
      <c r="BB632" s="11" t="str">
        <f t="shared" si="1084"/>
        <v xml:space="preserve"> </v>
      </c>
      <c r="BC632" s="11">
        <f t="shared" si="1085"/>
        <v>0</v>
      </c>
      <c r="BD632" s="11" t="str">
        <f t="shared" si="1086"/>
        <v xml:space="preserve"> </v>
      </c>
      <c r="BE632" s="11" t="str">
        <f t="shared" si="1087"/>
        <v xml:space="preserve"> </v>
      </c>
      <c r="BF632" s="11" t="str">
        <f t="shared" si="1088"/>
        <v xml:space="preserve"> </v>
      </c>
      <c r="BG632" s="11" t="str">
        <f t="shared" si="1109"/>
        <v xml:space="preserve"> </v>
      </c>
      <c r="BH632" s="11" t="str">
        <f t="shared" si="1089"/>
        <v xml:space="preserve"> </v>
      </c>
      <c r="BI632" s="11" t="str">
        <f t="shared" si="1090"/>
        <v xml:space="preserve"> </v>
      </c>
      <c r="BJ632" s="11">
        <f t="shared" si="1091"/>
        <v>0</v>
      </c>
      <c r="BK632" s="11" t="str">
        <f t="shared" si="1092"/>
        <v/>
      </c>
      <c r="BL632" s="11" t="str">
        <f t="shared" si="1093"/>
        <v xml:space="preserve"> </v>
      </c>
      <c r="BM632" s="11" t="str">
        <f t="shared" si="1094"/>
        <v xml:space="preserve"> </v>
      </c>
      <c r="BN632" s="11" t="str">
        <f t="shared" si="1095"/>
        <v xml:space="preserve"> </v>
      </c>
      <c r="BO632" s="11" t="str">
        <f t="shared" si="1096"/>
        <v xml:space="preserve"> </v>
      </c>
      <c r="BP632" s="11" t="str">
        <f t="shared" si="1097"/>
        <v xml:space="preserve"> </v>
      </c>
      <c r="BQ632" s="11" t="str">
        <f t="shared" si="1098"/>
        <v>0</v>
      </c>
      <c r="BR632" s="25">
        <f t="shared" si="1099"/>
        <v>0</v>
      </c>
      <c r="BS632" s="11" t="str">
        <f t="shared" si="1100"/>
        <v>Not Present</v>
      </c>
      <c r="BT632" s="11" t="str">
        <f t="shared" si="1101"/>
        <v>0</v>
      </c>
      <c r="BU632" s="12">
        <f t="shared" si="1119"/>
        <v>1</v>
      </c>
      <c r="BV632" s="12">
        <f t="shared" si="1120"/>
        <v>0</v>
      </c>
      <c r="BW632" s="12">
        <f t="shared" si="1110"/>
        <v>1</v>
      </c>
      <c r="BX632" s="12">
        <f t="shared" si="1121"/>
        <v>1</v>
      </c>
      <c r="BY632" s="11">
        <f t="shared" si="1122"/>
        <v>1</v>
      </c>
      <c r="BZ632" s="11">
        <f t="shared" si="1102"/>
        <v>1</v>
      </c>
      <c r="CA632" s="11">
        <f t="shared" si="1103"/>
        <v>1</v>
      </c>
      <c r="CB632" s="11">
        <f t="shared" si="1104"/>
        <v>2013</v>
      </c>
      <c r="CC632" s="11">
        <f t="shared" si="1105"/>
        <v>1</v>
      </c>
      <c r="CD632" s="11" t="str">
        <f t="shared" si="1106"/>
        <v>No</v>
      </c>
      <c r="CE632" s="11">
        <f t="shared" si="1123"/>
        <v>0</v>
      </c>
      <c r="CF632" s="11">
        <f t="shared" si="1124"/>
        <v>0</v>
      </c>
      <c r="CG632" s="11">
        <f t="shared" si="1125"/>
        <v>1</v>
      </c>
      <c r="CH632" s="11">
        <f t="shared" si="1126"/>
        <v>0</v>
      </c>
      <c r="CI632" s="11">
        <f t="shared" si="1107"/>
        <v>1</v>
      </c>
      <c r="CJ632" s="11">
        <f t="shared" si="1108"/>
        <v>1</v>
      </c>
    </row>
    <row r="633" spans="1:88" x14ac:dyDescent="0.3">
      <c r="A633" s="11">
        <f t="shared" si="1039"/>
        <v>2017</v>
      </c>
      <c r="B633" s="11" t="str">
        <f t="shared" si="1040"/>
        <v>08-03-2017 22:01:02 CET</v>
      </c>
      <c r="C633" s="11" t="str">
        <f t="shared" si="1041"/>
        <v>Rwanda</v>
      </c>
      <c r="D633" s="11" t="str">
        <f t="shared" si="1042"/>
        <v>Rulindo</v>
      </c>
      <c r="E633" s="11" t="str">
        <f t="shared" si="1043"/>
        <v>Shyorongi</v>
      </c>
      <c r="F633" s="11" t="str">
        <f t="shared" si="1044"/>
        <v>Rutonde</v>
      </c>
      <c r="G633" s="11" t="str">
        <f t="shared" si="1045"/>
        <v>Mwagiro</v>
      </c>
      <c r="H633" s="11" t="str">
        <f t="shared" si="1046"/>
        <v/>
      </c>
      <c r="I633" s="11" t="str">
        <f t="shared" si="1047"/>
        <v/>
      </c>
      <c r="J633" s="11" t="str">
        <f t="shared" si="1048"/>
        <v>Kirikumuryango network</v>
      </c>
      <c r="K633" s="11">
        <f t="shared" si="1049"/>
        <v>139</v>
      </c>
      <c r="L633" s="11">
        <f t="shared" si="1111"/>
        <v>0</v>
      </c>
      <c r="M633" s="11">
        <f t="shared" si="1112"/>
        <v>26</v>
      </c>
      <c r="N633" s="11">
        <f t="shared" si="1113"/>
        <v>0</v>
      </c>
      <c r="O633" s="11">
        <f t="shared" si="1050"/>
        <v>20</v>
      </c>
      <c r="P633" s="11">
        <f t="shared" si="1051"/>
        <v>119</v>
      </c>
      <c r="Q633" s="13">
        <f t="shared" si="1114"/>
        <v>0.14388489208633093</v>
      </c>
      <c r="R633" s="11">
        <f t="shared" si="1115"/>
        <v>0</v>
      </c>
      <c r="S633" s="11">
        <f t="shared" si="1052"/>
        <v>1</v>
      </c>
      <c r="T633" s="11">
        <f t="shared" si="1053"/>
        <v>1</v>
      </c>
      <c r="U633" s="11" t="str">
        <f t="shared" si="1054"/>
        <v>Piped Network -- Gravity Only</v>
      </c>
      <c r="V633" s="11">
        <f t="shared" si="1055"/>
        <v>2013</v>
      </c>
      <c r="W633" s="11" t="str">
        <f t="shared" si="1056"/>
        <v>Governement (District, Wasac) And Water For People</v>
      </c>
      <c r="X633" s="11" t="str">
        <f t="shared" si="1057"/>
        <v>Spring</v>
      </c>
      <c r="Y633" s="11">
        <f t="shared" si="1058"/>
        <v>1</v>
      </c>
      <c r="Z633" s="11">
        <f t="shared" si="1059"/>
        <v>1</v>
      </c>
      <c r="AA633" s="11">
        <f t="shared" si="1060"/>
        <v>1</v>
      </c>
      <c r="AB633" s="11" t="str">
        <f t="shared" si="1061"/>
        <v>"Springbox" --Intake Structure At A Spring</v>
      </c>
      <c r="AC633" s="11">
        <f t="shared" si="1062"/>
        <v>1</v>
      </c>
      <c r="AD633" s="11">
        <f t="shared" si="1063"/>
        <v>2013</v>
      </c>
      <c r="AE633" s="11">
        <f t="shared" si="1064"/>
        <v>1</v>
      </c>
      <c r="AF633" s="11">
        <f t="shared" si="1065"/>
        <v>11</v>
      </c>
      <c r="AG633" s="12">
        <f t="shared" si="1116"/>
        <v>157090.90909090909</v>
      </c>
      <c r="AH633" s="12">
        <f t="shared" si="1117"/>
        <v>1570.909090909091</v>
      </c>
      <c r="AI633" s="11">
        <f t="shared" si="1118"/>
        <v>1</v>
      </c>
      <c r="AJ633" s="11">
        <f t="shared" si="1066"/>
        <v>1</v>
      </c>
      <c r="AK633" s="11">
        <f t="shared" si="1067"/>
        <v>1</v>
      </c>
      <c r="AL633" s="11">
        <f t="shared" si="1068"/>
        <v>2013</v>
      </c>
      <c r="AM633" s="11">
        <f t="shared" si="1069"/>
        <v>1</v>
      </c>
      <c r="AN633" s="11">
        <f t="shared" si="1070"/>
        <v>500</v>
      </c>
      <c r="AO633" s="11">
        <f t="shared" si="1071"/>
        <v>1</v>
      </c>
      <c r="AP633" s="11">
        <f t="shared" si="1072"/>
        <v>17</v>
      </c>
      <c r="AQ633" s="11">
        <f t="shared" si="1073"/>
        <v>2013</v>
      </c>
      <c r="AR633" s="11">
        <f t="shared" si="1074"/>
        <v>1</v>
      </c>
      <c r="AS633" s="11">
        <f t="shared" si="1075"/>
        <v>1</v>
      </c>
      <c r="AT633" s="11">
        <f t="shared" si="1076"/>
        <v>6</v>
      </c>
      <c r="AU633" s="11" t="str">
        <f t="shared" si="1077"/>
        <v>Distribution Chamber|Ventouse, Washout</v>
      </c>
      <c r="AV633" s="11">
        <f t="shared" si="1078"/>
        <v>2013</v>
      </c>
      <c r="AW633" s="11">
        <f t="shared" si="1079"/>
        <v>1</v>
      </c>
      <c r="AX633" s="11">
        <f t="shared" si="1080"/>
        <v>1</v>
      </c>
      <c r="AY633" s="11">
        <f t="shared" si="1081"/>
        <v>2</v>
      </c>
      <c r="AZ633" s="11">
        <f t="shared" si="1082"/>
        <v>2013</v>
      </c>
      <c r="BA633" s="11">
        <f t="shared" si="1083"/>
        <v>1</v>
      </c>
      <c r="BB633" s="11">
        <f t="shared" si="1084"/>
        <v>3500</v>
      </c>
      <c r="BC633" s="11">
        <f t="shared" si="1085"/>
        <v>0</v>
      </c>
      <c r="BD633" s="11" t="str">
        <f t="shared" si="1086"/>
        <v xml:space="preserve"> </v>
      </c>
      <c r="BE633" s="11" t="str">
        <f t="shared" si="1087"/>
        <v xml:space="preserve"> </v>
      </c>
      <c r="BF633" s="11" t="str">
        <f t="shared" si="1088"/>
        <v xml:space="preserve"> </v>
      </c>
      <c r="BG633" s="11" t="str">
        <f t="shared" si="1109"/>
        <v xml:space="preserve"> </v>
      </c>
      <c r="BH633" s="11" t="str">
        <f t="shared" si="1089"/>
        <v xml:space="preserve"> </v>
      </c>
      <c r="BI633" s="11" t="str">
        <f t="shared" si="1090"/>
        <v xml:space="preserve"> </v>
      </c>
      <c r="BJ633" s="11">
        <f t="shared" si="1091"/>
        <v>0</v>
      </c>
      <c r="BK633" s="11" t="str">
        <f t="shared" si="1092"/>
        <v/>
      </c>
      <c r="BL633" s="11" t="str">
        <f t="shared" si="1093"/>
        <v xml:space="preserve"> </v>
      </c>
      <c r="BM633" s="11" t="str">
        <f t="shared" si="1094"/>
        <v xml:space="preserve"> </v>
      </c>
      <c r="BN633" s="11" t="str">
        <f t="shared" si="1095"/>
        <v xml:space="preserve"> </v>
      </c>
      <c r="BO633" s="11" t="str">
        <f t="shared" si="1096"/>
        <v xml:space="preserve"> </v>
      </c>
      <c r="BP633" s="11" t="str">
        <f t="shared" si="1097"/>
        <v xml:space="preserve"> </v>
      </c>
      <c r="BQ633" s="11" t="str">
        <f t="shared" si="1098"/>
        <v>0</v>
      </c>
      <c r="BR633" s="25">
        <f t="shared" si="1099"/>
        <v>0</v>
      </c>
      <c r="BS633" s="11" t="str">
        <f t="shared" si="1100"/>
        <v>Not Present</v>
      </c>
      <c r="BT633" s="11" t="str">
        <f t="shared" si="1101"/>
        <v>0</v>
      </c>
      <c r="BU633" s="12">
        <f t="shared" si="1119"/>
        <v>1</v>
      </c>
      <c r="BV633" s="12">
        <f t="shared" si="1120"/>
        <v>0</v>
      </c>
      <c r="BW633" s="12">
        <f t="shared" si="1110"/>
        <v>1</v>
      </c>
      <c r="BX633" s="12">
        <f t="shared" si="1121"/>
        <v>1</v>
      </c>
      <c r="BY633" s="11">
        <f t="shared" si="1122"/>
        <v>1</v>
      </c>
      <c r="BZ633" s="11">
        <f t="shared" si="1102"/>
        <v>1</v>
      </c>
      <c r="CA633" s="11">
        <f t="shared" si="1103"/>
        <v>1</v>
      </c>
      <c r="CB633" s="11">
        <f t="shared" si="1104"/>
        <v>2013</v>
      </c>
      <c r="CC633" s="11">
        <f t="shared" si="1105"/>
        <v>2</v>
      </c>
      <c r="CD633" s="11" t="str">
        <f t="shared" si="1106"/>
        <v>No</v>
      </c>
      <c r="CE633" s="11">
        <f t="shared" si="1123"/>
        <v>0</v>
      </c>
      <c r="CF633" s="11">
        <f t="shared" si="1124"/>
        <v>0</v>
      </c>
      <c r="CG633" s="11">
        <f t="shared" si="1125"/>
        <v>1</v>
      </c>
      <c r="CH633" s="11">
        <f t="shared" si="1126"/>
        <v>0</v>
      </c>
      <c r="CI633" s="11">
        <f t="shared" si="1107"/>
        <v>1</v>
      </c>
      <c r="CJ633" s="11">
        <f t="shared" si="1108"/>
        <v>1</v>
      </c>
    </row>
    <row r="634" spans="1:88" x14ac:dyDescent="0.3">
      <c r="A634" s="11">
        <f t="shared" si="1039"/>
        <v>2017</v>
      </c>
      <c r="B634" s="11" t="str">
        <f t="shared" si="1040"/>
        <v>16-03-2017 07:11:39 CET</v>
      </c>
      <c r="C634" s="11" t="str">
        <f t="shared" si="1041"/>
        <v>Rwanda</v>
      </c>
      <c r="D634" s="11" t="str">
        <f t="shared" si="1042"/>
        <v>Rulindo</v>
      </c>
      <c r="E634" s="11" t="str">
        <f t="shared" si="1043"/>
        <v>Burega</v>
      </c>
      <c r="F634" s="11" t="str">
        <f t="shared" si="1044"/>
        <v>Butangampundu</v>
      </c>
      <c r="G634" s="11" t="str">
        <f t="shared" si="1045"/>
        <v>Kisigiro</v>
      </c>
      <c r="H634" s="11" t="str">
        <f t="shared" si="1046"/>
        <v/>
      </c>
      <c r="I634" s="11" t="str">
        <f t="shared" si="1047"/>
        <v/>
      </c>
      <c r="J634" s="11" t="str">
        <f t="shared" si="1048"/>
        <v>Rwamugaza</v>
      </c>
      <c r="K634" s="11">
        <f t="shared" si="1049"/>
        <v>605</v>
      </c>
      <c r="L634" s="11">
        <f t="shared" si="1111"/>
        <v>14106</v>
      </c>
      <c r="M634" s="11">
        <f t="shared" si="1112"/>
        <v>38</v>
      </c>
      <c r="N634" s="11">
        <f t="shared" si="1113"/>
        <v>371.21052631578948</v>
      </c>
      <c r="O634" s="11">
        <f t="shared" si="1050"/>
        <v>605</v>
      </c>
      <c r="P634" s="11" t="str">
        <f t="shared" si="1051"/>
        <v xml:space="preserve"> </v>
      </c>
      <c r="Q634" s="13">
        <f t="shared" si="1114"/>
        <v>1</v>
      </c>
      <c r="R634" s="11">
        <f t="shared" si="1115"/>
        <v>1</v>
      </c>
      <c r="S634" s="11">
        <f t="shared" si="1052"/>
        <v>0</v>
      </c>
      <c r="T634" s="11">
        <f t="shared" si="1053"/>
        <v>1</v>
      </c>
      <c r="U634" s="11" t="str">
        <f t="shared" si="1054"/>
        <v>Piped Network With Pump</v>
      </c>
      <c r="V634" s="11">
        <f t="shared" si="1055"/>
        <v>2012</v>
      </c>
      <c r="W634" s="11" t="str">
        <f t="shared" si="1056"/>
        <v>Governement (District, Wasac) And Water For People</v>
      </c>
      <c r="X634" s="11" t="str">
        <f t="shared" si="1057"/>
        <v>Spring</v>
      </c>
      <c r="Y634" s="11">
        <f t="shared" si="1058"/>
        <v>3</v>
      </c>
      <c r="Z634" s="11">
        <f t="shared" si="1059"/>
        <v>1</v>
      </c>
      <c r="AA634" s="11">
        <f t="shared" si="1060"/>
        <v>1</v>
      </c>
      <c r="AB634" s="11" t="str">
        <f t="shared" si="1061"/>
        <v/>
      </c>
      <c r="AC634" s="11">
        <f t="shared" si="1062"/>
        <v>3</v>
      </c>
      <c r="AD634" s="11">
        <f t="shared" si="1063"/>
        <v>2009</v>
      </c>
      <c r="AE634" s="11">
        <f t="shared" si="1064"/>
        <v>1</v>
      </c>
      <c r="AF634" s="11">
        <f t="shared" si="1065"/>
        <v>4.5</v>
      </c>
      <c r="AG634" s="12">
        <f t="shared" si="1116"/>
        <v>384000</v>
      </c>
      <c r="AH634" s="12">
        <f t="shared" si="1117"/>
        <v>126.94214876033058</v>
      </c>
      <c r="AI634" s="11">
        <f t="shared" si="1118"/>
        <v>1</v>
      </c>
      <c r="AJ634" s="11">
        <f t="shared" si="1066"/>
        <v>1</v>
      </c>
      <c r="AK634" s="11">
        <f t="shared" si="1067"/>
        <v>2</v>
      </c>
      <c r="AL634" s="11">
        <f t="shared" si="1068"/>
        <v>2012</v>
      </c>
      <c r="AM634" s="11">
        <f t="shared" si="1069"/>
        <v>1</v>
      </c>
      <c r="AN634" s="11">
        <f t="shared" si="1070"/>
        <v>5000</v>
      </c>
      <c r="AO634" s="11">
        <f t="shared" si="1071"/>
        <v>1</v>
      </c>
      <c r="AP634" s="11">
        <f t="shared" si="1072"/>
        <v>16</v>
      </c>
      <c r="AQ634" s="11">
        <f t="shared" si="1073"/>
        <v>2012</v>
      </c>
      <c r="AR634" s="11">
        <f t="shared" si="1074"/>
        <v>1</v>
      </c>
      <c r="AS634" s="11">
        <f t="shared" si="1075"/>
        <v>1</v>
      </c>
      <c r="AT634" s="11">
        <f t="shared" si="1076"/>
        <v>8</v>
      </c>
      <c r="AU634" s="11" t="str">
        <f t="shared" si="1077"/>
        <v/>
      </c>
      <c r="AV634" s="11">
        <f t="shared" si="1078"/>
        <v>2012</v>
      </c>
      <c r="AW634" s="11">
        <f t="shared" si="1079"/>
        <v>1</v>
      </c>
      <c r="AX634" s="11">
        <f t="shared" si="1080"/>
        <v>1</v>
      </c>
      <c r="AY634" s="11">
        <f t="shared" si="1081"/>
        <v>2</v>
      </c>
      <c r="AZ634" s="11">
        <f t="shared" si="1082"/>
        <v>2012</v>
      </c>
      <c r="BA634" s="11">
        <f t="shared" si="1083"/>
        <v>1</v>
      </c>
      <c r="BB634" s="11">
        <f t="shared" si="1084"/>
        <v>5000</v>
      </c>
      <c r="BC634" s="11">
        <f t="shared" si="1085"/>
        <v>1</v>
      </c>
      <c r="BD634" s="11">
        <f t="shared" si="1086"/>
        <v>1</v>
      </c>
      <c r="BE634" s="11">
        <f t="shared" si="1087"/>
        <v>2009</v>
      </c>
      <c r="BF634" s="11">
        <f t="shared" si="1088"/>
        <v>1</v>
      </c>
      <c r="BG634" s="11">
        <f t="shared" si="1109"/>
        <v>1</v>
      </c>
      <c r="BH634" s="11">
        <f t="shared" si="1089"/>
        <v>2009</v>
      </c>
      <c r="BI634" s="11">
        <f t="shared" si="1090"/>
        <v>1</v>
      </c>
      <c r="BJ634" s="11">
        <f t="shared" si="1091"/>
        <v>0</v>
      </c>
      <c r="BK634" s="11" t="str">
        <f t="shared" si="1092"/>
        <v/>
      </c>
      <c r="BL634" s="11" t="str">
        <f t="shared" si="1093"/>
        <v xml:space="preserve"> </v>
      </c>
      <c r="BM634" s="11" t="str">
        <f t="shared" si="1094"/>
        <v xml:space="preserve"> </v>
      </c>
      <c r="BN634" s="11" t="str">
        <f t="shared" si="1095"/>
        <v xml:space="preserve"> </v>
      </c>
      <c r="BO634" s="11" t="str">
        <f t="shared" si="1096"/>
        <v xml:space="preserve"> </v>
      </c>
      <c r="BP634" s="11" t="str">
        <f t="shared" si="1097"/>
        <v xml:space="preserve"> </v>
      </c>
      <c r="BQ634" s="11" t="str">
        <f t="shared" si="1098"/>
        <v>0</v>
      </c>
      <c r="BR634" s="25">
        <f t="shared" si="1099"/>
        <v>0</v>
      </c>
      <c r="BS634" s="11" t="str">
        <f t="shared" si="1100"/>
        <v>Not Present</v>
      </c>
      <c r="BT634" s="11" t="str">
        <f t="shared" si="1101"/>
        <v>0</v>
      </c>
      <c r="BU634" s="12">
        <f t="shared" si="1119"/>
        <v>1</v>
      </c>
      <c r="BV634" s="12">
        <f t="shared" si="1120"/>
        <v>0</v>
      </c>
      <c r="BW634" s="12">
        <f t="shared" si="1110"/>
        <v>1</v>
      </c>
      <c r="BX634" s="12">
        <f t="shared" si="1121"/>
        <v>1</v>
      </c>
      <c r="BY634" s="11">
        <f t="shared" si="1122"/>
        <v>1</v>
      </c>
      <c r="BZ634" s="11">
        <f t="shared" si="1102"/>
        <v>1</v>
      </c>
      <c r="CA634" s="11">
        <f t="shared" si="1103"/>
        <v>1</v>
      </c>
      <c r="CB634" s="11">
        <f t="shared" si="1104"/>
        <v>2012</v>
      </c>
      <c r="CC634" s="11">
        <f t="shared" si="1105"/>
        <v>1</v>
      </c>
      <c r="CD634" s="11" t="str">
        <f t="shared" si="1106"/>
        <v>No</v>
      </c>
      <c r="CE634" s="11">
        <f t="shared" si="1123"/>
        <v>0</v>
      </c>
      <c r="CF634" s="11">
        <f t="shared" si="1124"/>
        <v>0</v>
      </c>
      <c r="CG634" s="11">
        <f t="shared" si="1125"/>
        <v>1</v>
      </c>
      <c r="CH634" s="11">
        <f t="shared" si="1126"/>
        <v>0</v>
      </c>
      <c r="CI634" s="11">
        <f t="shared" si="1107"/>
        <v>0</v>
      </c>
      <c r="CJ634" s="11">
        <f t="shared" si="1108"/>
        <v>1</v>
      </c>
    </row>
    <row r="635" spans="1:88" x14ac:dyDescent="0.3">
      <c r="A635" s="11">
        <f t="shared" si="1039"/>
        <v>2017</v>
      </c>
      <c r="B635" s="11" t="str">
        <f t="shared" si="1040"/>
        <v>10-03-2017 11:04:35 CET</v>
      </c>
      <c r="C635" s="11" t="str">
        <f t="shared" si="1041"/>
        <v>Rwanda</v>
      </c>
      <c r="D635" s="11" t="str">
        <f t="shared" si="1042"/>
        <v>Rulindo</v>
      </c>
      <c r="E635" s="11" t="str">
        <f t="shared" si="1043"/>
        <v>Ngoma</v>
      </c>
      <c r="F635" s="11" t="str">
        <f t="shared" si="1044"/>
        <v>Karambo</v>
      </c>
      <c r="G635" s="11" t="str">
        <f t="shared" si="1045"/>
        <v>Kagwa</v>
      </c>
      <c r="H635" s="11" t="str">
        <f t="shared" si="1046"/>
        <v/>
      </c>
      <c r="I635" s="11" t="str">
        <f t="shared" si="1047"/>
        <v/>
      </c>
      <c r="J635" s="11" t="str">
        <f t="shared" si="1048"/>
        <v>Nganzo-Kabarore</v>
      </c>
      <c r="K635" s="11">
        <f t="shared" si="1049"/>
        <v>123</v>
      </c>
      <c r="L635" s="11">
        <f t="shared" si="1111"/>
        <v>0</v>
      </c>
      <c r="M635" s="11">
        <f t="shared" si="1112"/>
        <v>5</v>
      </c>
      <c r="N635" s="11">
        <f t="shared" si="1113"/>
        <v>0</v>
      </c>
      <c r="O635" s="11">
        <f t="shared" si="1050"/>
        <v>44</v>
      </c>
      <c r="P635" s="11">
        <f t="shared" si="1051"/>
        <v>79</v>
      </c>
      <c r="Q635" s="13">
        <f t="shared" si="1114"/>
        <v>0.35772357723577236</v>
      </c>
      <c r="R635" s="11">
        <f t="shared" si="1115"/>
        <v>0</v>
      </c>
      <c r="S635" s="11">
        <f t="shared" si="1052"/>
        <v>1</v>
      </c>
      <c r="T635" s="11">
        <f t="shared" si="1053"/>
        <v>1</v>
      </c>
      <c r="U635" s="11" t="str">
        <f t="shared" si="1054"/>
        <v>Piped Network -- Gravity Only</v>
      </c>
      <c r="V635" s="11">
        <f t="shared" si="1055"/>
        <v>2014</v>
      </c>
      <c r="W635" s="11" t="str">
        <f t="shared" si="1056"/>
        <v/>
      </c>
      <c r="X635" s="11" t="str">
        <f t="shared" si="1057"/>
        <v>Spring</v>
      </c>
      <c r="Y635" s="11">
        <f t="shared" si="1058"/>
        <v>1</v>
      </c>
      <c r="Z635" s="11">
        <f t="shared" si="1059"/>
        <v>1</v>
      </c>
      <c r="AA635" s="11">
        <f t="shared" si="1060"/>
        <v>1</v>
      </c>
      <c r="AB635" s="11" t="str">
        <f t="shared" si="1061"/>
        <v>"Springbox" --Intake Structure At A Spring</v>
      </c>
      <c r="AC635" s="11">
        <f t="shared" si="1062"/>
        <v>1</v>
      </c>
      <c r="AD635" s="11">
        <f t="shared" si="1063"/>
        <v>2014</v>
      </c>
      <c r="AE635" s="11">
        <f t="shared" si="1064"/>
        <v>2</v>
      </c>
      <c r="AF635" s="11">
        <f t="shared" si="1065"/>
        <v>20</v>
      </c>
      <c r="AG635" s="12">
        <f t="shared" si="1116"/>
        <v>86400</v>
      </c>
      <c r="AH635" s="12">
        <f t="shared" si="1117"/>
        <v>392.72727272727275</v>
      </c>
      <c r="AI635" s="11">
        <f t="shared" si="1118"/>
        <v>1</v>
      </c>
      <c r="AJ635" s="11">
        <f t="shared" si="1066"/>
        <v>1</v>
      </c>
      <c r="AK635" s="11">
        <f t="shared" si="1067"/>
        <v>1</v>
      </c>
      <c r="AL635" s="11">
        <f t="shared" si="1068"/>
        <v>2014</v>
      </c>
      <c r="AM635" s="11">
        <f t="shared" si="1069"/>
        <v>2</v>
      </c>
      <c r="AN635" s="11">
        <f t="shared" si="1070"/>
        <v>400</v>
      </c>
      <c r="AO635" s="11">
        <f t="shared" si="1071"/>
        <v>1</v>
      </c>
      <c r="AP635" s="11">
        <f t="shared" si="1072"/>
        <v>3</v>
      </c>
      <c r="AQ635" s="11">
        <f t="shared" si="1073"/>
        <v>2017</v>
      </c>
      <c r="AR635" s="11">
        <f t="shared" si="1074"/>
        <v>1</v>
      </c>
      <c r="AS635" s="11">
        <f t="shared" si="1075"/>
        <v>0</v>
      </c>
      <c r="AT635" s="11" t="str">
        <f t="shared" si="1076"/>
        <v xml:space="preserve"> </v>
      </c>
      <c r="AU635" s="11" t="str">
        <f t="shared" si="1077"/>
        <v/>
      </c>
      <c r="AV635" s="11" t="str">
        <f t="shared" si="1078"/>
        <v xml:space="preserve"> </v>
      </c>
      <c r="AW635" s="11" t="str">
        <f t="shared" si="1079"/>
        <v xml:space="preserve"> </v>
      </c>
      <c r="AX635" s="11">
        <f t="shared" si="1080"/>
        <v>1</v>
      </c>
      <c r="AY635" s="11">
        <f t="shared" si="1081"/>
        <v>2</v>
      </c>
      <c r="AZ635" s="11">
        <f t="shared" si="1082"/>
        <v>2014</v>
      </c>
      <c r="BA635" s="11">
        <f t="shared" si="1083"/>
        <v>3</v>
      </c>
      <c r="BB635" s="11">
        <f t="shared" si="1084"/>
        <v>800</v>
      </c>
      <c r="BC635" s="11">
        <f t="shared" si="1085"/>
        <v>0</v>
      </c>
      <c r="BD635" s="11" t="str">
        <f t="shared" si="1086"/>
        <v xml:space="preserve"> </v>
      </c>
      <c r="BE635" s="11" t="str">
        <f t="shared" si="1087"/>
        <v xml:space="preserve"> </v>
      </c>
      <c r="BF635" s="11" t="str">
        <f t="shared" si="1088"/>
        <v xml:space="preserve"> </v>
      </c>
      <c r="BG635" s="11" t="str">
        <f t="shared" si="1109"/>
        <v xml:space="preserve"> </v>
      </c>
      <c r="BH635" s="11" t="str">
        <f t="shared" si="1089"/>
        <v xml:space="preserve"> </v>
      </c>
      <c r="BI635" s="11" t="str">
        <f t="shared" si="1090"/>
        <v xml:space="preserve"> </v>
      </c>
      <c r="BJ635" s="11">
        <f t="shared" si="1091"/>
        <v>0</v>
      </c>
      <c r="BK635" s="11" t="str">
        <f t="shared" si="1092"/>
        <v/>
      </c>
      <c r="BL635" s="11" t="str">
        <f t="shared" si="1093"/>
        <v xml:space="preserve"> </v>
      </c>
      <c r="BM635" s="11" t="str">
        <f t="shared" si="1094"/>
        <v xml:space="preserve"> </v>
      </c>
      <c r="BN635" s="11" t="str">
        <f t="shared" si="1095"/>
        <v xml:space="preserve"> </v>
      </c>
      <c r="BO635" s="11" t="str">
        <f t="shared" si="1096"/>
        <v xml:space="preserve"> </v>
      </c>
      <c r="BP635" s="11" t="str">
        <f t="shared" si="1097"/>
        <v xml:space="preserve"> </v>
      </c>
      <c r="BQ635" s="11" t="str">
        <f t="shared" si="1098"/>
        <v>0</v>
      </c>
      <c r="BR635" s="25">
        <f t="shared" si="1099"/>
        <v>0</v>
      </c>
      <c r="BS635" s="11" t="str">
        <f t="shared" si="1100"/>
        <v>Not Present</v>
      </c>
      <c r="BT635" s="11" t="str">
        <f t="shared" si="1101"/>
        <v>0</v>
      </c>
      <c r="BU635" s="12">
        <f t="shared" si="1119"/>
        <v>1</v>
      </c>
      <c r="BV635" s="12">
        <f t="shared" si="1120"/>
        <v>0</v>
      </c>
      <c r="BW635" s="12">
        <f t="shared" si="1110"/>
        <v>1</v>
      </c>
      <c r="BX635" s="12">
        <f t="shared" si="1121"/>
        <v>1</v>
      </c>
      <c r="BY635" s="11">
        <f t="shared" si="1122"/>
        <v>1</v>
      </c>
      <c r="BZ635" s="11">
        <f t="shared" si="1102"/>
        <v>1</v>
      </c>
      <c r="CA635" s="11">
        <f t="shared" si="1103"/>
        <v>5</v>
      </c>
      <c r="CB635" s="11">
        <f t="shared" si="1104"/>
        <v>2014</v>
      </c>
      <c r="CC635" s="11">
        <f t="shared" si="1105"/>
        <v>2</v>
      </c>
      <c r="CD635" s="11" t="str">
        <f t="shared" si="1106"/>
        <v>Yes</v>
      </c>
      <c r="CE635" s="11">
        <f t="shared" si="1123"/>
        <v>5</v>
      </c>
      <c r="CF635" s="11">
        <f t="shared" si="1124"/>
        <v>30</v>
      </c>
      <c r="CG635" s="11">
        <f t="shared" si="1125"/>
        <v>0</v>
      </c>
      <c r="CH635" s="11">
        <f t="shared" si="1126"/>
        <v>150</v>
      </c>
      <c r="CI635" s="11">
        <f t="shared" si="1107"/>
        <v>0</v>
      </c>
      <c r="CJ635" s="11">
        <f t="shared" si="1108"/>
        <v>3</v>
      </c>
    </row>
    <row r="636" spans="1:88" x14ac:dyDescent="0.3">
      <c r="A636" s="11">
        <f t="shared" si="1039"/>
        <v>2017</v>
      </c>
      <c r="B636" s="11" t="str">
        <f t="shared" si="1040"/>
        <v>13-03-2017 06:52:35 CET</v>
      </c>
      <c r="C636" s="11" t="str">
        <f t="shared" si="1041"/>
        <v>Rwanda</v>
      </c>
      <c r="D636" s="11" t="str">
        <f t="shared" si="1042"/>
        <v>Rulindo</v>
      </c>
      <c r="E636" s="11" t="str">
        <f t="shared" si="1043"/>
        <v>Ngoma</v>
      </c>
      <c r="F636" s="11" t="str">
        <f t="shared" si="1044"/>
        <v>Mugote</v>
      </c>
      <c r="G636" s="11" t="str">
        <f t="shared" si="1045"/>
        <v>Kiboha</v>
      </c>
      <c r="H636" s="11" t="str">
        <f t="shared" si="1046"/>
        <v/>
      </c>
      <c r="I636" s="11" t="str">
        <f t="shared" si="1047"/>
        <v/>
      </c>
      <c r="J636" s="11" t="str">
        <f t="shared" si="1048"/>
        <v>Kabarore-Ngoma-Nyabuko network</v>
      </c>
      <c r="K636" s="11">
        <f t="shared" si="1049"/>
        <v>74</v>
      </c>
      <c r="L636" s="11">
        <f t="shared" si="1111"/>
        <v>8284</v>
      </c>
      <c r="M636" s="11">
        <f t="shared" si="1112"/>
        <v>14</v>
      </c>
      <c r="N636" s="11">
        <f t="shared" si="1113"/>
        <v>591.71428571428567</v>
      </c>
      <c r="O636" s="11">
        <f t="shared" si="1050"/>
        <v>39</v>
      </c>
      <c r="P636" s="11">
        <f t="shared" si="1051"/>
        <v>35</v>
      </c>
      <c r="Q636" s="13">
        <f t="shared" si="1114"/>
        <v>0.52702702702702697</v>
      </c>
      <c r="R636" s="11">
        <f t="shared" si="1115"/>
        <v>0</v>
      </c>
      <c r="S636" s="11">
        <f t="shared" si="1052"/>
        <v>0</v>
      </c>
      <c r="T636" s="11">
        <f t="shared" si="1053"/>
        <v>1</v>
      </c>
      <c r="U636" s="11" t="str">
        <f t="shared" si="1054"/>
        <v>Piped Network With Pump</v>
      </c>
      <c r="V636" s="11">
        <f t="shared" si="1055"/>
        <v>2014</v>
      </c>
      <c r="W636" s="11" t="str">
        <f t="shared" si="1056"/>
        <v>Governement (District, Wasac) And Water For People</v>
      </c>
      <c r="X636" s="11" t="str">
        <f t="shared" si="1057"/>
        <v>Spring</v>
      </c>
      <c r="Y636" s="11">
        <f t="shared" si="1058"/>
        <v>4</v>
      </c>
      <c r="Z636" s="11">
        <f t="shared" si="1059"/>
        <v>1</v>
      </c>
      <c r="AA636" s="11">
        <f t="shared" si="1060"/>
        <v>1</v>
      </c>
      <c r="AB636" s="11" t="str">
        <f t="shared" si="1061"/>
        <v>"Springbox" --Intake Structure At A Spring|Collection Chamber</v>
      </c>
      <c r="AC636" s="11">
        <f t="shared" si="1062"/>
        <v>5</v>
      </c>
      <c r="AD636" s="11">
        <f t="shared" si="1063"/>
        <v>2014</v>
      </c>
      <c r="AE636" s="11">
        <f t="shared" si="1064"/>
        <v>1</v>
      </c>
      <c r="AF636" s="11">
        <f t="shared" si="1065"/>
        <v>4</v>
      </c>
      <c r="AG636" s="12">
        <f t="shared" si="1116"/>
        <v>432000</v>
      </c>
      <c r="AH636" s="12">
        <f t="shared" si="1117"/>
        <v>2215.3846153846152</v>
      </c>
      <c r="AI636" s="11">
        <f t="shared" si="1118"/>
        <v>1</v>
      </c>
      <c r="AJ636" s="11">
        <f t="shared" si="1066"/>
        <v>1</v>
      </c>
      <c r="AK636" s="11">
        <f t="shared" si="1067"/>
        <v>2</v>
      </c>
      <c r="AL636" s="11">
        <f t="shared" si="1068"/>
        <v>2014</v>
      </c>
      <c r="AM636" s="11">
        <f t="shared" si="1069"/>
        <v>1</v>
      </c>
      <c r="AN636" s="11">
        <f t="shared" si="1070"/>
        <v>8000</v>
      </c>
      <c r="AO636" s="11">
        <f t="shared" si="1071"/>
        <v>1</v>
      </c>
      <c r="AP636" s="11">
        <f t="shared" si="1072"/>
        <v>13</v>
      </c>
      <c r="AQ636" s="11">
        <f t="shared" si="1073"/>
        <v>2014</v>
      </c>
      <c r="AR636" s="11">
        <f t="shared" si="1074"/>
        <v>1</v>
      </c>
      <c r="AS636" s="11">
        <f t="shared" si="1075"/>
        <v>0</v>
      </c>
      <c r="AT636" s="11" t="str">
        <f t="shared" si="1076"/>
        <v xml:space="preserve"> </v>
      </c>
      <c r="AU636" s="11" t="str">
        <f t="shared" si="1077"/>
        <v/>
      </c>
      <c r="AV636" s="11" t="str">
        <f t="shared" si="1078"/>
        <v xml:space="preserve"> </v>
      </c>
      <c r="AW636" s="11" t="str">
        <f t="shared" si="1079"/>
        <v xml:space="preserve"> </v>
      </c>
      <c r="AX636" s="11">
        <f t="shared" si="1080"/>
        <v>1</v>
      </c>
      <c r="AY636" s="11">
        <f t="shared" si="1081"/>
        <v>2</v>
      </c>
      <c r="AZ636" s="11">
        <f t="shared" si="1082"/>
        <v>2014</v>
      </c>
      <c r="BA636" s="11">
        <f t="shared" si="1083"/>
        <v>1</v>
      </c>
      <c r="BB636" s="11">
        <f t="shared" si="1084"/>
        <v>7000</v>
      </c>
      <c r="BC636" s="11">
        <f t="shared" si="1085"/>
        <v>1</v>
      </c>
      <c r="BD636" s="11">
        <f t="shared" si="1086"/>
        <v>4</v>
      </c>
      <c r="BE636" s="11">
        <f t="shared" si="1087"/>
        <v>2014</v>
      </c>
      <c r="BF636" s="11">
        <f t="shared" si="1088"/>
        <v>2</v>
      </c>
      <c r="BG636" s="11">
        <f t="shared" si="1109"/>
        <v>1</v>
      </c>
      <c r="BH636" s="11">
        <f t="shared" si="1089"/>
        <v>2014</v>
      </c>
      <c r="BI636" s="11">
        <f t="shared" si="1090"/>
        <v>1</v>
      </c>
      <c r="BJ636" s="11">
        <f t="shared" si="1091"/>
        <v>0</v>
      </c>
      <c r="BK636" s="11" t="str">
        <f t="shared" si="1092"/>
        <v/>
      </c>
      <c r="BL636" s="11" t="str">
        <f t="shared" si="1093"/>
        <v xml:space="preserve"> </v>
      </c>
      <c r="BM636" s="11" t="str">
        <f t="shared" si="1094"/>
        <v xml:space="preserve"> </v>
      </c>
      <c r="BN636" s="11" t="str">
        <f t="shared" si="1095"/>
        <v xml:space="preserve"> </v>
      </c>
      <c r="BO636" s="11" t="str">
        <f t="shared" si="1096"/>
        <v xml:space="preserve"> </v>
      </c>
      <c r="BP636" s="11" t="str">
        <f t="shared" si="1097"/>
        <v xml:space="preserve"> </v>
      </c>
      <c r="BQ636" s="11" t="str">
        <f t="shared" si="1098"/>
        <v>0</v>
      </c>
      <c r="BR636" s="25">
        <f t="shared" si="1099"/>
        <v>0</v>
      </c>
      <c r="BS636" s="11" t="str">
        <f t="shared" si="1100"/>
        <v>Not Present</v>
      </c>
      <c r="BT636" s="11" t="str">
        <f t="shared" si="1101"/>
        <v>0</v>
      </c>
      <c r="BU636" s="12">
        <f t="shared" si="1119"/>
        <v>1</v>
      </c>
      <c r="BV636" s="12">
        <f t="shared" si="1120"/>
        <v>0</v>
      </c>
      <c r="BW636" s="12">
        <f t="shared" si="1110"/>
        <v>1</v>
      </c>
      <c r="BX636" s="12">
        <f t="shared" si="1121"/>
        <v>1</v>
      </c>
      <c r="BY636" s="11">
        <f t="shared" si="1122"/>
        <v>1</v>
      </c>
      <c r="BZ636" s="11">
        <f t="shared" si="1102"/>
        <v>1</v>
      </c>
      <c r="CA636" s="11">
        <f t="shared" si="1103"/>
        <v>17</v>
      </c>
      <c r="CB636" s="11">
        <f t="shared" si="1104"/>
        <v>2014</v>
      </c>
      <c r="CC636" s="11">
        <f t="shared" si="1105"/>
        <v>1</v>
      </c>
      <c r="CD636" s="11" t="str">
        <f t="shared" si="1106"/>
        <v>Yes</v>
      </c>
      <c r="CE636" s="11">
        <f t="shared" si="1123"/>
        <v>1</v>
      </c>
      <c r="CF636" s="11">
        <f t="shared" si="1124"/>
        <v>10</v>
      </c>
      <c r="CG636" s="11">
        <f t="shared" si="1125"/>
        <v>0</v>
      </c>
      <c r="CH636" s="11">
        <f t="shared" si="1126"/>
        <v>10</v>
      </c>
      <c r="CI636" s="11">
        <f t="shared" si="1107"/>
        <v>1</v>
      </c>
      <c r="CJ636" s="11">
        <f t="shared" si="1108"/>
        <v>1</v>
      </c>
    </row>
    <row r="637" spans="1:88" x14ac:dyDescent="0.3">
      <c r="A637" s="11">
        <f t="shared" si="1039"/>
        <v>2017</v>
      </c>
      <c r="B637" s="11" t="str">
        <f t="shared" si="1040"/>
        <v>12-03-2017 18:41:26 CET</v>
      </c>
      <c r="C637" s="11" t="str">
        <f t="shared" si="1041"/>
        <v>Rwanda</v>
      </c>
      <c r="D637" s="11" t="str">
        <f t="shared" si="1042"/>
        <v>Rulindo</v>
      </c>
      <c r="E637" s="11" t="str">
        <f t="shared" si="1043"/>
        <v>Base</v>
      </c>
      <c r="F637" s="11" t="str">
        <f t="shared" si="1044"/>
        <v>Gitare</v>
      </c>
      <c r="G637" s="11" t="str">
        <f t="shared" si="1045"/>
        <v>Kirwa</v>
      </c>
      <c r="H637" s="11" t="str">
        <f t="shared" si="1046"/>
        <v/>
      </c>
      <c r="I637" s="11" t="str">
        <f t="shared" si="1047"/>
        <v/>
      </c>
      <c r="J637" s="11" t="str">
        <f t="shared" si="1048"/>
        <v>Rwicanyoni</v>
      </c>
      <c r="K637" s="11">
        <f t="shared" si="1049"/>
        <v>116</v>
      </c>
      <c r="L637" s="11">
        <f t="shared" si="1111"/>
        <v>698</v>
      </c>
      <c r="M637" s="11">
        <f t="shared" si="1112"/>
        <v>7</v>
      </c>
      <c r="N637" s="11">
        <f t="shared" si="1113"/>
        <v>99.714285714285708</v>
      </c>
      <c r="O637" s="11">
        <f t="shared" si="1050"/>
        <v>113</v>
      </c>
      <c r="P637" s="11">
        <f t="shared" si="1051"/>
        <v>3</v>
      </c>
      <c r="Q637" s="13">
        <f t="shared" si="1114"/>
        <v>0.97413793103448276</v>
      </c>
      <c r="R637" s="11">
        <f t="shared" si="1115"/>
        <v>1</v>
      </c>
      <c r="S637" s="11">
        <f t="shared" si="1052"/>
        <v>1</v>
      </c>
      <c r="T637" s="11">
        <f t="shared" si="1053"/>
        <v>1</v>
      </c>
      <c r="U637" s="11" t="str">
        <f t="shared" si="1054"/>
        <v>Piped Network -- Gravity Only</v>
      </c>
      <c r="V637" s="11">
        <f t="shared" si="1055"/>
        <v>2016</v>
      </c>
      <c r="W637" s="11" t="str">
        <f t="shared" si="1056"/>
        <v>Governement (District, Wasac) And Water For People</v>
      </c>
      <c r="X637" s="11" t="str">
        <f t="shared" si="1057"/>
        <v>Spring</v>
      </c>
      <c r="Y637" s="11">
        <f t="shared" si="1058"/>
        <v>2</v>
      </c>
      <c r="Z637" s="11">
        <f t="shared" si="1059"/>
        <v>1</v>
      </c>
      <c r="AA637" s="11">
        <f t="shared" si="1060"/>
        <v>1</v>
      </c>
      <c r="AB637" s="11" t="str">
        <f t="shared" si="1061"/>
        <v>"Springbox" --Intake Structure At A Spring</v>
      </c>
      <c r="AC637" s="11">
        <f t="shared" si="1062"/>
        <v>2</v>
      </c>
      <c r="AD637" s="11">
        <f t="shared" si="1063"/>
        <v>2016</v>
      </c>
      <c r="AE637" s="11">
        <f t="shared" si="1064"/>
        <v>1</v>
      </c>
      <c r="AF637" s="11">
        <f t="shared" si="1065"/>
        <v>10</v>
      </c>
      <c r="AG637" s="12">
        <f t="shared" si="1116"/>
        <v>172800</v>
      </c>
      <c r="AH637" s="12">
        <f t="shared" si="1117"/>
        <v>305.84070796460179</v>
      </c>
      <c r="AI637" s="11">
        <f t="shared" si="1118"/>
        <v>1</v>
      </c>
      <c r="AJ637" s="11">
        <f t="shared" si="1066"/>
        <v>1</v>
      </c>
      <c r="AK637" s="11">
        <f t="shared" si="1067"/>
        <v>1</v>
      </c>
      <c r="AL637" s="11">
        <f t="shared" si="1068"/>
        <v>2016</v>
      </c>
      <c r="AM637" s="11">
        <f t="shared" si="1069"/>
        <v>1</v>
      </c>
      <c r="AN637" s="11">
        <f t="shared" si="1070"/>
        <v>8600</v>
      </c>
      <c r="AO637" s="11">
        <f t="shared" si="1071"/>
        <v>1</v>
      </c>
      <c r="AP637" s="11">
        <f t="shared" si="1072"/>
        <v>3</v>
      </c>
      <c r="AQ637" s="11">
        <f t="shared" si="1073"/>
        <v>2016</v>
      </c>
      <c r="AR637" s="11">
        <f t="shared" si="1074"/>
        <v>1</v>
      </c>
      <c r="AS637" s="11">
        <f t="shared" si="1075"/>
        <v>0</v>
      </c>
      <c r="AT637" s="11" t="str">
        <f t="shared" si="1076"/>
        <v xml:space="preserve"> </v>
      </c>
      <c r="AU637" s="11" t="str">
        <f t="shared" si="1077"/>
        <v/>
      </c>
      <c r="AV637" s="11" t="str">
        <f t="shared" si="1078"/>
        <v xml:space="preserve"> </v>
      </c>
      <c r="AW637" s="11" t="str">
        <f t="shared" si="1079"/>
        <v xml:space="preserve"> </v>
      </c>
      <c r="AX637" s="11">
        <f t="shared" si="1080"/>
        <v>0</v>
      </c>
      <c r="AY637" s="11" t="str">
        <f t="shared" si="1081"/>
        <v xml:space="preserve"> </v>
      </c>
      <c r="AZ637" s="11" t="str">
        <f t="shared" si="1082"/>
        <v xml:space="preserve"> </v>
      </c>
      <c r="BA637" s="11" t="str">
        <f t="shared" si="1083"/>
        <v xml:space="preserve"> </v>
      </c>
      <c r="BB637" s="11" t="str">
        <f t="shared" si="1084"/>
        <v xml:space="preserve"> </v>
      </c>
      <c r="BC637" s="11">
        <f t="shared" si="1085"/>
        <v>0</v>
      </c>
      <c r="BD637" s="11" t="str">
        <f t="shared" si="1086"/>
        <v xml:space="preserve"> </v>
      </c>
      <c r="BE637" s="11" t="str">
        <f t="shared" si="1087"/>
        <v xml:space="preserve"> </v>
      </c>
      <c r="BF637" s="11" t="str">
        <f t="shared" si="1088"/>
        <v xml:space="preserve"> </v>
      </c>
      <c r="BG637" s="11" t="str">
        <f t="shared" si="1109"/>
        <v xml:space="preserve"> </v>
      </c>
      <c r="BH637" s="11" t="str">
        <f t="shared" si="1089"/>
        <v xml:space="preserve"> </v>
      </c>
      <c r="BI637" s="11" t="str">
        <f t="shared" si="1090"/>
        <v xml:space="preserve"> </v>
      </c>
      <c r="BJ637" s="11">
        <f t="shared" si="1091"/>
        <v>0</v>
      </c>
      <c r="BK637" s="11" t="str">
        <f t="shared" si="1092"/>
        <v/>
      </c>
      <c r="BL637" s="11" t="str">
        <f t="shared" si="1093"/>
        <v xml:space="preserve"> </v>
      </c>
      <c r="BM637" s="11" t="str">
        <f t="shared" si="1094"/>
        <v xml:space="preserve"> </v>
      </c>
      <c r="BN637" s="11" t="str">
        <f t="shared" si="1095"/>
        <v xml:space="preserve"> </v>
      </c>
      <c r="BO637" s="11" t="str">
        <f t="shared" si="1096"/>
        <v xml:space="preserve"> </v>
      </c>
      <c r="BP637" s="11" t="str">
        <f t="shared" si="1097"/>
        <v xml:space="preserve"> </v>
      </c>
      <c r="BQ637" s="11" t="str">
        <f t="shared" si="1098"/>
        <v>0</v>
      </c>
      <c r="BR637" s="25">
        <f t="shared" si="1099"/>
        <v>0</v>
      </c>
      <c r="BS637" s="11" t="str">
        <f t="shared" si="1100"/>
        <v>Not Present</v>
      </c>
      <c r="BT637" s="11" t="str">
        <f t="shared" si="1101"/>
        <v>0</v>
      </c>
      <c r="BU637" s="12">
        <f t="shared" si="1119"/>
        <v>1</v>
      </c>
      <c r="BV637" s="12">
        <f t="shared" si="1120"/>
        <v>0</v>
      </c>
      <c r="BW637" s="12">
        <f t="shared" si="1110"/>
        <v>1</v>
      </c>
      <c r="BX637" s="12">
        <f t="shared" si="1121"/>
        <v>1</v>
      </c>
      <c r="BY637" s="11">
        <f t="shared" si="1122"/>
        <v>1</v>
      </c>
      <c r="BZ637" s="11">
        <f t="shared" si="1102"/>
        <v>1</v>
      </c>
      <c r="CA637" s="11">
        <f t="shared" si="1103"/>
        <v>2</v>
      </c>
      <c r="CB637" s="11">
        <f t="shared" si="1104"/>
        <v>2016</v>
      </c>
      <c r="CC637" s="11">
        <f t="shared" si="1105"/>
        <v>1</v>
      </c>
      <c r="CD637" s="11" t="str">
        <f t="shared" si="1106"/>
        <v>No</v>
      </c>
      <c r="CE637" s="11">
        <f t="shared" si="1123"/>
        <v>0</v>
      </c>
      <c r="CF637" s="11">
        <f t="shared" si="1124"/>
        <v>0</v>
      </c>
      <c r="CG637" s="11">
        <f t="shared" si="1125"/>
        <v>1</v>
      </c>
      <c r="CH637" s="11">
        <f t="shared" si="1126"/>
        <v>0</v>
      </c>
      <c r="CI637" s="11">
        <f t="shared" si="1107"/>
        <v>1</v>
      </c>
      <c r="CJ637" s="11">
        <f t="shared" si="1108"/>
        <v>1</v>
      </c>
    </row>
    <row r="638" spans="1:88" x14ac:dyDescent="0.3">
      <c r="A638" s="11">
        <f t="shared" si="1039"/>
        <v>2017</v>
      </c>
      <c r="B638" s="11" t="str">
        <f t="shared" si="1040"/>
        <v>02-06-2017 09:32:31 CEST</v>
      </c>
      <c r="C638" s="11" t="str">
        <f t="shared" si="1041"/>
        <v>Rwanda</v>
      </c>
      <c r="D638" s="11" t="str">
        <f t="shared" si="1042"/>
        <v>Rulindo</v>
      </c>
      <c r="E638" s="11" t="str">
        <f t="shared" si="1043"/>
        <v>Cyinzuzi</v>
      </c>
      <c r="F638" s="11" t="str">
        <f t="shared" si="1044"/>
        <v>Rudogo</v>
      </c>
      <c r="G638" s="11" t="str">
        <f t="shared" si="1045"/>
        <v>Gasiza</v>
      </c>
      <c r="H638" s="11" t="str">
        <f t="shared" si="1046"/>
        <v/>
      </c>
      <c r="I638" s="11" t="str">
        <f t="shared" si="1047"/>
        <v/>
      </c>
      <c r="J638" s="11" t="str">
        <f t="shared" si="1048"/>
        <v>Rwagitare</v>
      </c>
      <c r="K638" s="11">
        <f t="shared" si="1049"/>
        <v>76</v>
      </c>
      <c r="L638" s="11">
        <f t="shared" si="1111"/>
        <v>0</v>
      </c>
      <c r="M638" s="11">
        <f t="shared" si="1112"/>
        <v>2</v>
      </c>
      <c r="N638" s="11">
        <f t="shared" si="1113"/>
        <v>0</v>
      </c>
      <c r="O638" s="11">
        <f t="shared" si="1050"/>
        <v>66</v>
      </c>
      <c r="P638" s="11">
        <f t="shared" si="1051"/>
        <v>10</v>
      </c>
      <c r="Q638" s="13">
        <f t="shared" si="1114"/>
        <v>0.86842105263157898</v>
      </c>
      <c r="R638" s="11">
        <f t="shared" si="1115"/>
        <v>0</v>
      </c>
      <c r="S638" s="11">
        <f t="shared" si="1052"/>
        <v>1</v>
      </c>
      <c r="T638" s="11">
        <f t="shared" si="1053"/>
        <v>1</v>
      </c>
      <c r="U638" s="11" t="str">
        <f t="shared" si="1054"/>
        <v>Piped Network -- Gravity Only</v>
      </c>
      <c r="V638" s="11">
        <f t="shared" si="1055"/>
        <v>2009</v>
      </c>
      <c r="W638" s="11" t="str">
        <f t="shared" si="1056"/>
        <v>Water For People</v>
      </c>
      <c r="X638" s="11" t="str">
        <f t="shared" si="1057"/>
        <v>Spring</v>
      </c>
      <c r="Y638" s="11">
        <f t="shared" si="1058"/>
        <v>1</v>
      </c>
      <c r="Z638" s="11">
        <f t="shared" si="1059"/>
        <v>1</v>
      </c>
      <c r="AA638" s="11">
        <f t="shared" si="1060"/>
        <v>1</v>
      </c>
      <c r="AB638" s="11" t="str">
        <f t="shared" si="1061"/>
        <v>"Springbox" --Intake Structure At A Spring</v>
      </c>
      <c r="AC638" s="11">
        <f t="shared" si="1062"/>
        <v>1</v>
      </c>
      <c r="AD638" s="11">
        <f t="shared" si="1063"/>
        <v>2009</v>
      </c>
      <c r="AE638" s="11">
        <f t="shared" si="1064"/>
        <v>1</v>
      </c>
      <c r="AF638" s="11">
        <f t="shared" si="1065"/>
        <v>1.2</v>
      </c>
      <c r="AG638" s="12">
        <f t="shared" si="1116"/>
        <v>1440000</v>
      </c>
      <c r="AH638" s="12">
        <f t="shared" si="1117"/>
        <v>4363.636363636364</v>
      </c>
      <c r="AI638" s="11">
        <f t="shared" si="1118"/>
        <v>1</v>
      </c>
      <c r="AJ638" s="11">
        <f t="shared" si="1066"/>
        <v>1</v>
      </c>
      <c r="AK638" s="11">
        <f t="shared" si="1067"/>
        <v>1</v>
      </c>
      <c r="AL638" s="11">
        <f t="shared" si="1068"/>
        <v>2009</v>
      </c>
      <c r="AM638" s="11">
        <f t="shared" si="1069"/>
        <v>1</v>
      </c>
      <c r="AN638" s="11">
        <f t="shared" si="1070"/>
        <v>1200</v>
      </c>
      <c r="AO638" s="11">
        <f t="shared" si="1071"/>
        <v>1</v>
      </c>
      <c r="AP638" s="11">
        <f t="shared" si="1072"/>
        <v>1</v>
      </c>
      <c r="AQ638" s="11">
        <f t="shared" si="1073"/>
        <v>2009</v>
      </c>
      <c r="AR638" s="11">
        <f t="shared" si="1074"/>
        <v>1</v>
      </c>
      <c r="AS638" s="11">
        <f t="shared" si="1075"/>
        <v>1</v>
      </c>
      <c r="AT638" s="11">
        <f t="shared" si="1076"/>
        <v>2</v>
      </c>
      <c r="AU638" s="11" t="str">
        <f t="shared" si="1077"/>
        <v>Pressure Break Tank|Distribution Chamber</v>
      </c>
      <c r="AV638" s="11">
        <f t="shared" si="1078"/>
        <v>2009</v>
      </c>
      <c r="AW638" s="11">
        <f t="shared" si="1079"/>
        <v>1</v>
      </c>
      <c r="AX638" s="11">
        <f t="shared" si="1080"/>
        <v>1</v>
      </c>
      <c r="AY638" s="11">
        <f t="shared" si="1081"/>
        <v>1</v>
      </c>
      <c r="AZ638" s="11">
        <f t="shared" si="1082"/>
        <v>2009</v>
      </c>
      <c r="BA638" s="11">
        <f t="shared" si="1083"/>
        <v>1</v>
      </c>
      <c r="BB638" s="11">
        <f t="shared" si="1084"/>
        <v>900</v>
      </c>
      <c r="BC638" s="11">
        <f t="shared" si="1085"/>
        <v>0</v>
      </c>
      <c r="BD638" s="11" t="str">
        <f t="shared" si="1086"/>
        <v xml:space="preserve"> </v>
      </c>
      <c r="BE638" s="11" t="str">
        <f t="shared" si="1087"/>
        <v xml:space="preserve"> </v>
      </c>
      <c r="BF638" s="11" t="str">
        <f t="shared" si="1088"/>
        <v xml:space="preserve"> </v>
      </c>
      <c r="BG638" s="11" t="str">
        <f t="shared" si="1109"/>
        <v xml:space="preserve"> </v>
      </c>
      <c r="BH638" s="11" t="str">
        <f t="shared" si="1089"/>
        <v xml:space="preserve"> </v>
      </c>
      <c r="BI638" s="11" t="str">
        <f t="shared" si="1090"/>
        <v xml:space="preserve"> </v>
      </c>
      <c r="BJ638" s="11">
        <f t="shared" si="1091"/>
        <v>0</v>
      </c>
      <c r="BK638" s="11" t="str">
        <f t="shared" si="1092"/>
        <v/>
      </c>
      <c r="BL638" s="11" t="str">
        <f t="shared" si="1093"/>
        <v xml:space="preserve"> </v>
      </c>
      <c r="BM638" s="11" t="str">
        <f t="shared" si="1094"/>
        <v xml:space="preserve"> </v>
      </c>
      <c r="BN638" s="11" t="str">
        <f t="shared" si="1095"/>
        <v xml:space="preserve"> </v>
      </c>
      <c r="BO638" s="11" t="str">
        <f t="shared" si="1096"/>
        <v xml:space="preserve"> </v>
      </c>
      <c r="BP638" s="11" t="str">
        <f t="shared" si="1097"/>
        <v xml:space="preserve"> </v>
      </c>
      <c r="BQ638" s="11" t="str">
        <f t="shared" si="1098"/>
        <v>0</v>
      </c>
      <c r="BR638" s="25">
        <f t="shared" si="1099"/>
        <v>0</v>
      </c>
      <c r="BS638" s="11" t="str">
        <f t="shared" si="1100"/>
        <v>Not Present</v>
      </c>
      <c r="BT638" s="11" t="str">
        <f t="shared" si="1101"/>
        <v>0</v>
      </c>
      <c r="BU638" s="12">
        <f t="shared" si="1119"/>
        <v>1</v>
      </c>
      <c r="BV638" s="12">
        <f t="shared" si="1120"/>
        <v>0</v>
      </c>
      <c r="BW638" s="12">
        <f t="shared" si="1110"/>
        <v>1</v>
      </c>
      <c r="BX638" s="12">
        <f t="shared" si="1121"/>
        <v>1</v>
      </c>
      <c r="BY638" s="11">
        <f t="shared" si="1122"/>
        <v>1</v>
      </c>
      <c r="BZ638" s="11">
        <f t="shared" si="1102"/>
        <v>1</v>
      </c>
      <c r="CA638" s="11">
        <f t="shared" si="1103"/>
        <v>2</v>
      </c>
      <c r="CB638" s="11">
        <f t="shared" si="1104"/>
        <v>2009</v>
      </c>
      <c r="CC638" s="11">
        <f t="shared" si="1105"/>
        <v>1</v>
      </c>
      <c r="CD638" s="11" t="str">
        <f t="shared" si="1106"/>
        <v>No</v>
      </c>
      <c r="CE638" s="11">
        <f t="shared" si="1123"/>
        <v>0</v>
      </c>
      <c r="CF638" s="11">
        <f t="shared" si="1124"/>
        <v>0</v>
      </c>
      <c r="CG638" s="11">
        <f t="shared" si="1125"/>
        <v>1</v>
      </c>
      <c r="CH638" s="11">
        <f t="shared" si="1126"/>
        <v>0</v>
      </c>
      <c r="CI638" s="11">
        <f t="shared" si="1107"/>
        <v>1</v>
      </c>
      <c r="CJ638" s="11">
        <f t="shared" si="1108"/>
        <v>1</v>
      </c>
    </row>
    <row r="639" spans="1:88" x14ac:dyDescent="0.3">
      <c r="A639" s="11">
        <f t="shared" si="1039"/>
        <v>2017</v>
      </c>
      <c r="B639" s="11" t="str">
        <f t="shared" si="1040"/>
        <v>23-03-2017 06:26:13 CET</v>
      </c>
      <c r="C639" s="11" t="str">
        <f t="shared" si="1041"/>
        <v>Rwanda</v>
      </c>
      <c r="D639" s="11" t="str">
        <f t="shared" si="1042"/>
        <v>Rulindo</v>
      </c>
      <c r="E639" s="11" t="str">
        <f t="shared" si="1043"/>
        <v>Buyoga</v>
      </c>
      <c r="F639" s="11" t="str">
        <f t="shared" si="1044"/>
        <v>Gahororo</v>
      </c>
      <c r="G639" s="11" t="str">
        <f t="shared" si="1045"/>
        <v>Shagasha</v>
      </c>
      <c r="H639" s="11" t="str">
        <f t="shared" si="1046"/>
        <v/>
      </c>
      <c r="I639" s="11" t="str">
        <f t="shared" si="1047"/>
        <v/>
      </c>
      <c r="J639" s="11" t="str">
        <f t="shared" si="1048"/>
        <v>Kiruruma</v>
      </c>
      <c r="K639" s="11">
        <f t="shared" si="1049"/>
        <v>209</v>
      </c>
      <c r="L639" s="11">
        <f t="shared" si="1111"/>
        <v>8295</v>
      </c>
      <c r="M639" s="11">
        <f t="shared" si="1112"/>
        <v>25</v>
      </c>
      <c r="N639" s="11">
        <f t="shared" si="1113"/>
        <v>331.8</v>
      </c>
      <c r="O639" s="11">
        <f t="shared" si="1050"/>
        <v>200</v>
      </c>
      <c r="P639" s="11">
        <f t="shared" si="1051"/>
        <v>9</v>
      </c>
      <c r="Q639" s="13">
        <f t="shared" si="1114"/>
        <v>0.9569377990430622</v>
      </c>
      <c r="R639" s="11">
        <f t="shared" si="1115"/>
        <v>1</v>
      </c>
      <c r="S639" s="11">
        <f t="shared" si="1052"/>
        <v>0</v>
      </c>
      <c r="T639" s="11">
        <f t="shared" si="1053"/>
        <v>1</v>
      </c>
      <c r="U639" s="11" t="str">
        <f t="shared" si="1054"/>
        <v>Piped Network With Pump</v>
      </c>
      <c r="V639" s="11">
        <f t="shared" si="1055"/>
        <v>2014</v>
      </c>
      <c r="W639" s="11" t="str">
        <f t="shared" si="1056"/>
        <v>Governement (District, Wasac) And Water For People</v>
      </c>
      <c r="X639" s="11" t="str">
        <f t="shared" si="1057"/>
        <v>Groundwater (Well, Etc.)</v>
      </c>
      <c r="Y639" s="11">
        <f t="shared" si="1058"/>
        <v>1</v>
      </c>
      <c r="Z639" s="11">
        <f t="shared" si="1059"/>
        <v>1</v>
      </c>
      <c r="AA639" s="11">
        <f t="shared" si="1060"/>
        <v>1</v>
      </c>
      <c r="AB639" s="11" t="str">
        <f t="shared" si="1061"/>
        <v>"Springbox" --Intake Structure At A Spring</v>
      </c>
      <c r="AC639" s="11">
        <f t="shared" si="1062"/>
        <v>1</v>
      </c>
      <c r="AD639" s="11">
        <f t="shared" si="1063"/>
        <v>2014</v>
      </c>
      <c r="AE639" s="11">
        <f t="shared" si="1064"/>
        <v>1</v>
      </c>
      <c r="AF639" s="11">
        <f t="shared" si="1065"/>
        <v>3</v>
      </c>
      <c r="AG639" s="12">
        <f t="shared" si="1116"/>
        <v>576000</v>
      </c>
      <c r="AH639" s="12">
        <f t="shared" si="1117"/>
        <v>576</v>
      </c>
      <c r="AI639" s="11">
        <f t="shared" si="1118"/>
        <v>1</v>
      </c>
      <c r="AJ639" s="11">
        <f t="shared" si="1066"/>
        <v>1</v>
      </c>
      <c r="AK639" s="11">
        <f t="shared" si="1067"/>
        <v>3</v>
      </c>
      <c r="AL639" s="11">
        <f t="shared" si="1068"/>
        <v>2014</v>
      </c>
      <c r="AM639" s="11">
        <f t="shared" si="1069"/>
        <v>1</v>
      </c>
      <c r="AN639" s="11">
        <f t="shared" si="1070"/>
        <v>9000</v>
      </c>
      <c r="AO639" s="11">
        <f t="shared" si="1071"/>
        <v>1</v>
      </c>
      <c r="AP639" s="11">
        <f t="shared" si="1072"/>
        <v>15</v>
      </c>
      <c r="AQ639" s="11">
        <f t="shared" si="1073"/>
        <v>2014</v>
      </c>
      <c r="AR639" s="11">
        <f t="shared" si="1074"/>
        <v>1</v>
      </c>
      <c r="AS639" s="11">
        <f t="shared" si="1075"/>
        <v>1</v>
      </c>
      <c r="AT639" s="11">
        <f t="shared" si="1076"/>
        <v>5</v>
      </c>
      <c r="AU639" s="11" t="str">
        <f t="shared" si="1077"/>
        <v>Pressure Break Tank</v>
      </c>
      <c r="AV639" s="11">
        <f t="shared" si="1078"/>
        <v>2014</v>
      </c>
      <c r="AW639" s="11">
        <f t="shared" si="1079"/>
        <v>1</v>
      </c>
      <c r="AX639" s="11">
        <f t="shared" si="1080"/>
        <v>1</v>
      </c>
      <c r="AY639" s="11">
        <f t="shared" si="1081"/>
        <v>3</v>
      </c>
      <c r="AZ639" s="11">
        <f t="shared" si="1082"/>
        <v>2014</v>
      </c>
      <c r="BA639" s="11">
        <f t="shared" si="1083"/>
        <v>1</v>
      </c>
      <c r="BB639" s="11">
        <f t="shared" si="1084"/>
        <v>9000</v>
      </c>
      <c r="BC639" s="11">
        <f t="shared" si="1085"/>
        <v>1</v>
      </c>
      <c r="BD639" s="11">
        <f t="shared" si="1086"/>
        <v>2</v>
      </c>
      <c r="BE639" s="11">
        <f t="shared" si="1087"/>
        <v>2014</v>
      </c>
      <c r="BF639" s="11">
        <f t="shared" si="1088"/>
        <v>1</v>
      </c>
      <c r="BG639" s="11">
        <f t="shared" si="1109"/>
        <v>1</v>
      </c>
      <c r="BH639" s="11">
        <f t="shared" si="1089"/>
        <v>2014</v>
      </c>
      <c r="BI639" s="11">
        <f t="shared" si="1090"/>
        <v>1</v>
      </c>
      <c r="BJ639" s="11">
        <f t="shared" si="1091"/>
        <v>0</v>
      </c>
      <c r="BK639" s="11" t="str">
        <f t="shared" si="1092"/>
        <v/>
      </c>
      <c r="BL639" s="11" t="str">
        <f t="shared" si="1093"/>
        <v xml:space="preserve"> </v>
      </c>
      <c r="BM639" s="11" t="str">
        <f t="shared" si="1094"/>
        <v xml:space="preserve"> </v>
      </c>
      <c r="BN639" s="11" t="str">
        <f t="shared" si="1095"/>
        <v xml:space="preserve"> </v>
      </c>
      <c r="BO639" s="11" t="str">
        <f t="shared" si="1096"/>
        <v xml:space="preserve"> </v>
      </c>
      <c r="BP639" s="11" t="str">
        <f t="shared" si="1097"/>
        <v xml:space="preserve"> </v>
      </c>
      <c r="BQ639" s="11" t="str">
        <f t="shared" si="1098"/>
        <v>0</v>
      </c>
      <c r="BR639" s="25">
        <f t="shared" si="1099"/>
        <v>0</v>
      </c>
      <c r="BS639" s="11" t="str">
        <f t="shared" si="1100"/>
        <v>Not Present</v>
      </c>
      <c r="BT639" s="11" t="str">
        <f t="shared" si="1101"/>
        <v>0</v>
      </c>
      <c r="BU639" s="12">
        <f t="shared" si="1119"/>
        <v>1</v>
      </c>
      <c r="BV639" s="12">
        <f t="shared" si="1120"/>
        <v>0</v>
      </c>
      <c r="BW639" s="12">
        <f t="shared" si="1110"/>
        <v>1</v>
      </c>
      <c r="BX639" s="12">
        <f t="shared" si="1121"/>
        <v>1</v>
      </c>
      <c r="BY639" s="11">
        <f t="shared" si="1122"/>
        <v>1</v>
      </c>
      <c r="BZ639" s="11">
        <f t="shared" si="1102"/>
        <v>1</v>
      </c>
      <c r="CA639" s="11">
        <f t="shared" si="1103"/>
        <v>2</v>
      </c>
      <c r="CB639" s="11">
        <f t="shared" si="1104"/>
        <v>2014</v>
      </c>
      <c r="CC639" s="11">
        <f t="shared" si="1105"/>
        <v>1</v>
      </c>
      <c r="CD639" s="11" t="str">
        <f t="shared" si="1106"/>
        <v>No</v>
      </c>
      <c r="CE639" s="11">
        <f t="shared" si="1123"/>
        <v>0</v>
      </c>
      <c r="CF639" s="11">
        <f t="shared" si="1124"/>
        <v>0</v>
      </c>
      <c r="CG639" s="11">
        <f t="shared" si="1125"/>
        <v>1</v>
      </c>
      <c r="CH639" s="11">
        <f t="shared" si="1126"/>
        <v>0</v>
      </c>
      <c r="CI639" s="11">
        <f t="shared" si="1107"/>
        <v>1</v>
      </c>
      <c r="CJ639" s="11">
        <f t="shared" si="1108"/>
        <v>1</v>
      </c>
    </row>
    <row r="640" spans="1:88" x14ac:dyDescent="0.3">
      <c r="A640" s="11">
        <f t="shared" si="1039"/>
        <v>2017</v>
      </c>
      <c r="B640" s="11" t="str">
        <f t="shared" si="1040"/>
        <v>20-04-2017 09:33:33 CEST</v>
      </c>
      <c r="C640" s="11" t="str">
        <f t="shared" si="1041"/>
        <v>Rwanda</v>
      </c>
      <c r="D640" s="11" t="str">
        <f t="shared" si="1042"/>
        <v>Rulindo</v>
      </c>
      <c r="E640" s="11" t="str">
        <f t="shared" si="1043"/>
        <v>Tumba</v>
      </c>
      <c r="F640" s="11" t="str">
        <f t="shared" si="1044"/>
        <v>Misezero</v>
      </c>
      <c r="G640" s="11" t="str">
        <f t="shared" si="1045"/>
        <v>Karambi</v>
      </c>
      <c r="H640" s="11" t="str">
        <f t="shared" si="1046"/>
        <v/>
      </c>
      <c r="I640" s="11" t="str">
        <f t="shared" si="1047"/>
        <v/>
      </c>
      <c r="J640" s="11" t="str">
        <f t="shared" si="1048"/>
        <v>Water point chez Nkurunziza/Nyirambuga pumping</v>
      </c>
      <c r="K640" s="11">
        <f t="shared" si="1049"/>
        <v>160</v>
      </c>
      <c r="L640" s="11">
        <f t="shared" si="1111"/>
        <v>30604</v>
      </c>
      <c r="M640" s="11">
        <f t="shared" si="1112"/>
        <v>2</v>
      </c>
      <c r="N640" s="11">
        <f t="shared" si="1113"/>
        <v>15302</v>
      </c>
      <c r="O640" s="11">
        <f t="shared" si="1050"/>
        <v>160</v>
      </c>
      <c r="P640" s="11" t="str">
        <f t="shared" si="1051"/>
        <v xml:space="preserve"> </v>
      </c>
      <c r="Q640" s="13">
        <f t="shared" si="1114"/>
        <v>1</v>
      </c>
      <c r="R640" s="11">
        <f t="shared" si="1115"/>
        <v>1</v>
      </c>
      <c r="S640" s="11">
        <f t="shared" si="1052"/>
        <v>0</v>
      </c>
      <c r="T640" s="11">
        <f t="shared" si="1053"/>
        <v>1</v>
      </c>
      <c r="U640" s="11" t="str">
        <f t="shared" si="1054"/>
        <v>Piped Network With Pump</v>
      </c>
      <c r="V640" s="11">
        <f t="shared" si="1055"/>
        <v>2017</v>
      </c>
      <c r="W640" s="11" t="str">
        <f t="shared" si="1056"/>
        <v>Governement (District, Wasac) And Water For People</v>
      </c>
      <c r="X640" s="11" t="str">
        <f t="shared" si="1057"/>
        <v>Spring</v>
      </c>
      <c r="Y640" s="11">
        <f t="shared" si="1058"/>
        <v>2</v>
      </c>
      <c r="Z640" s="11">
        <f t="shared" si="1059"/>
        <v>1</v>
      </c>
      <c r="AA640" s="11">
        <f t="shared" si="1060"/>
        <v>0</v>
      </c>
      <c r="AB640" s="11" t="str">
        <f t="shared" si="1061"/>
        <v/>
      </c>
      <c r="AC640" s="11" t="str">
        <f t="shared" si="1062"/>
        <v xml:space="preserve"> </v>
      </c>
      <c r="AD640" s="11" t="str">
        <f t="shared" si="1063"/>
        <v xml:space="preserve"> </v>
      </c>
      <c r="AE640" s="11" t="str">
        <f t="shared" si="1064"/>
        <v xml:space="preserve"> </v>
      </c>
      <c r="AF640" s="11">
        <f t="shared" si="1065"/>
        <v>5</v>
      </c>
      <c r="AG640" s="12">
        <f t="shared" si="1116"/>
        <v>345600</v>
      </c>
      <c r="AH640" s="12">
        <f t="shared" si="1117"/>
        <v>432</v>
      </c>
      <c r="AI640" s="11">
        <f t="shared" si="1118"/>
        <v>1</v>
      </c>
      <c r="AJ640" s="11">
        <f t="shared" si="1066"/>
        <v>0</v>
      </c>
      <c r="AK640" s="11" t="str">
        <f t="shared" si="1067"/>
        <v xml:space="preserve"> </v>
      </c>
      <c r="AL640" s="11" t="str">
        <f t="shared" si="1068"/>
        <v xml:space="preserve"> </v>
      </c>
      <c r="AM640" s="11" t="str">
        <f t="shared" si="1069"/>
        <v xml:space="preserve"> </v>
      </c>
      <c r="AN640" s="11" t="str">
        <f t="shared" si="1070"/>
        <v xml:space="preserve"> </v>
      </c>
      <c r="AO640" s="11">
        <f t="shared" si="1071"/>
        <v>1</v>
      </c>
      <c r="AP640" s="11">
        <f t="shared" si="1072"/>
        <v>1</v>
      </c>
      <c r="AQ640" s="11">
        <f t="shared" si="1073"/>
        <v>2017</v>
      </c>
      <c r="AR640" s="11">
        <f t="shared" si="1074"/>
        <v>1</v>
      </c>
      <c r="AS640" s="11">
        <f t="shared" si="1075"/>
        <v>0</v>
      </c>
      <c r="AT640" s="11" t="str">
        <f t="shared" si="1076"/>
        <v xml:space="preserve"> </v>
      </c>
      <c r="AU640" s="11" t="str">
        <f t="shared" si="1077"/>
        <v/>
      </c>
      <c r="AV640" s="11" t="str">
        <f t="shared" si="1078"/>
        <v xml:space="preserve"> </v>
      </c>
      <c r="AW640" s="11" t="str">
        <f t="shared" si="1079"/>
        <v xml:space="preserve"> </v>
      </c>
      <c r="AX640" s="11">
        <f t="shared" si="1080"/>
        <v>0</v>
      </c>
      <c r="AY640" s="11" t="str">
        <f t="shared" si="1081"/>
        <v xml:space="preserve"> </v>
      </c>
      <c r="AZ640" s="11" t="str">
        <f t="shared" si="1082"/>
        <v xml:space="preserve"> </v>
      </c>
      <c r="BA640" s="11" t="str">
        <f t="shared" si="1083"/>
        <v xml:space="preserve"> </v>
      </c>
      <c r="BB640" s="11" t="str">
        <f t="shared" si="1084"/>
        <v xml:space="preserve"> </v>
      </c>
      <c r="BC640" s="11">
        <f t="shared" si="1085"/>
        <v>0</v>
      </c>
      <c r="BD640" s="11" t="str">
        <f t="shared" si="1086"/>
        <v xml:space="preserve"> </v>
      </c>
      <c r="BE640" s="11" t="str">
        <f t="shared" si="1087"/>
        <v xml:space="preserve"> </v>
      </c>
      <c r="BF640" s="11" t="str">
        <f t="shared" si="1088"/>
        <v xml:space="preserve"> </v>
      </c>
      <c r="BG640" s="11" t="str">
        <f t="shared" si="1109"/>
        <v xml:space="preserve"> </v>
      </c>
      <c r="BH640" s="11" t="str">
        <f t="shared" si="1089"/>
        <v xml:space="preserve"> </v>
      </c>
      <c r="BI640" s="11" t="str">
        <f t="shared" si="1090"/>
        <v xml:space="preserve"> </v>
      </c>
      <c r="BJ640" s="11">
        <f t="shared" si="1091"/>
        <v>0</v>
      </c>
      <c r="BK640" s="11" t="str">
        <f t="shared" si="1092"/>
        <v/>
      </c>
      <c r="BL640" s="11" t="str">
        <f t="shared" si="1093"/>
        <v xml:space="preserve"> </v>
      </c>
      <c r="BM640" s="11" t="str">
        <f t="shared" si="1094"/>
        <v xml:space="preserve"> </v>
      </c>
      <c r="BN640" s="11" t="str">
        <f t="shared" si="1095"/>
        <v xml:space="preserve"> </v>
      </c>
      <c r="BO640" s="11" t="str">
        <f t="shared" si="1096"/>
        <v xml:space="preserve"> </v>
      </c>
      <c r="BP640" s="11" t="str">
        <f t="shared" si="1097"/>
        <v xml:space="preserve"> </v>
      </c>
      <c r="BQ640" s="11" t="str">
        <f t="shared" si="1098"/>
        <v>0</v>
      </c>
      <c r="BR640" s="25">
        <f t="shared" si="1099"/>
        <v>0</v>
      </c>
      <c r="BS640" s="11" t="str">
        <f t="shared" si="1100"/>
        <v>Not Present</v>
      </c>
      <c r="BT640" s="11" t="str">
        <f t="shared" si="1101"/>
        <v>0</v>
      </c>
      <c r="BU640" s="12">
        <f t="shared" si="1119"/>
        <v>1</v>
      </c>
      <c r="BV640" s="12">
        <f t="shared" si="1120"/>
        <v>0</v>
      </c>
      <c r="BW640" s="12">
        <f t="shared" si="1110"/>
        <v>1</v>
      </c>
      <c r="BX640" s="12">
        <f t="shared" si="1121"/>
        <v>1</v>
      </c>
      <c r="BY640" s="11">
        <f t="shared" si="1122"/>
        <v>1</v>
      </c>
      <c r="BZ640" s="11">
        <f t="shared" si="1102"/>
        <v>1</v>
      </c>
      <c r="CA640" s="11">
        <f t="shared" si="1103"/>
        <v>1</v>
      </c>
      <c r="CB640" s="11">
        <f t="shared" si="1104"/>
        <v>2017</v>
      </c>
      <c r="CC640" s="11">
        <f t="shared" si="1105"/>
        <v>2</v>
      </c>
      <c r="CD640" s="11" t="str">
        <f t="shared" si="1106"/>
        <v>No</v>
      </c>
      <c r="CE640" s="11">
        <f t="shared" si="1123"/>
        <v>0</v>
      </c>
      <c r="CF640" s="11">
        <f t="shared" si="1124"/>
        <v>0</v>
      </c>
      <c r="CG640" s="11">
        <f t="shared" si="1125"/>
        <v>1</v>
      </c>
      <c r="CH640" s="11">
        <f t="shared" si="1126"/>
        <v>0</v>
      </c>
      <c r="CI640" s="11">
        <f t="shared" si="1107"/>
        <v>1</v>
      </c>
      <c r="CJ640" s="11">
        <f t="shared" si="1108"/>
        <v>1</v>
      </c>
    </row>
    <row r="641" spans="1:88" x14ac:dyDescent="0.3">
      <c r="A641" s="11">
        <f t="shared" si="1039"/>
        <v>2017</v>
      </c>
      <c r="B641" s="11" t="str">
        <f t="shared" si="1040"/>
        <v>08-03-2017 18:57:13 CET</v>
      </c>
      <c r="C641" s="11" t="str">
        <f t="shared" si="1041"/>
        <v>Rwanda</v>
      </c>
      <c r="D641" s="11" t="str">
        <f t="shared" si="1042"/>
        <v>Rulindo</v>
      </c>
      <c r="E641" s="11" t="str">
        <f t="shared" si="1043"/>
        <v>Shyorongi</v>
      </c>
      <c r="F641" s="11" t="str">
        <f t="shared" si="1044"/>
        <v>Bugaragara</v>
      </c>
      <c r="G641" s="11" t="str">
        <f t="shared" si="1045"/>
        <v>Nyakaruri</v>
      </c>
      <c r="H641" s="11" t="str">
        <f t="shared" si="1046"/>
        <v/>
      </c>
      <c r="I641" s="11" t="str">
        <f t="shared" si="1047"/>
        <v/>
      </c>
      <c r="J641" s="11" t="str">
        <f t="shared" si="1048"/>
        <v>kinywamagana pumping network</v>
      </c>
      <c r="K641" s="11">
        <f t="shared" si="1049"/>
        <v>127</v>
      </c>
      <c r="L641" s="11">
        <f t="shared" si="1111"/>
        <v>6436</v>
      </c>
      <c r="M641" s="11">
        <f t="shared" si="1112"/>
        <v>26</v>
      </c>
      <c r="N641" s="11">
        <f t="shared" si="1113"/>
        <v>247.53846153846155</v>
      </c>
      <c r="O641" s="11">
        <f t="shared" si="1050"/>
        <v>127</v>
      </c>
      <c r="P641" s="11" t="str">
        <f t="shared" si="1051"/>
        <v xml:space="preserve"> </v>
      </c>
      <c r="Q641" s="13">
        <f t="shared" si="1114"/>
        <v>1</v>
      </c>
      <c r="R641" s="11">
        <f t="shared" si="1115"/>
        <v>1</v>
      </c>
      <c r="S641" s="11">
        <f t="shared" si="1052"/>
        <v>1</v>
      </c>
      <c r="T641" s="11">
        <f t="shared" si="1053"/>
        <v>1</v>
      </c>
      <c r="U641" s="11" t="str">
        <f t="shared" si="1054"/>
        <v>Piped Network With Pump</v>
      </c>
      <c r="V641" s="11">
        <f t="shared" si="1055"/>
        <v>2013</v>
      </c>
      <c r="W641" s="11" t="str">
        <f t="shared" si="1056"/>
        <v>Governement (District, Wasac) And Water For People</v>
      </c>
      <c r="X641" s="11" t="str">
        <f t="shared" si="1057"/>
        <v>Spring</v>
      </c>
      <c r="Y641" s="11">
        <f t="shared" si="1058"/>
        <v>7</v>
      </c>
      <c r="Z641" s="11">
        <f t="shared" si="1059"/>
        <v>1</v>
      </c>
      <c r="AA641" s="11">
        <f t="shared" si="1060"/>
        <v>1</v>
      </c>
      <c r="AB641" s="11" t="str">
        <f t="shared" si="1061"/>
        <v>"Springbox" --Intake Structure At A Spring</v>
      </c>
      <c r="AC641" s="11">
        <f t="shared" si="1062"/>
        <v>3</v>
      </c>
      <c r="AD641" s="11">
        <f t="shared" si="1063"/>
        <v>2013</v>
      </c>
      <c r="AE641" s="11">
        <f t="shared" si="1064"/>
        <v>1</v>
      </c>
      <c r="AF641" s="11">
        <f t="shared" si="1065"/>
        <v>10</v>
      </c>
      <c r="AG641" s="12">
        <f t="shared" si="1116"/>
        <v>172800</v>
      </c>
      <c r="AH641" s="12">
        <f t="shared" si="1117"/>
        <v>272.12598425196853</v>
      </c>
      <c r="AI641" s="11">
        <f t="shared" si="1118"/>
        <v>1</v>
      </c>
      <c r="AJ641" s="11">
        <f t="shared" si="1066"/>
        <v>1</v>
      </c>
      <c r="AK641" s="11">
        <f t="shared" si="1067"/>
        <v>1</v>
      </c>
      <c r="AL641" s="11">
        <f t="shared" si="1068"/>
        <v>2013</v>
      </c>
      <c r="AM641" s="11">
        <f t="shared" si="1069"/>
        <v>1</v>
      </c>
      <c r="AN641" s="11">
        <f t="shared" si="1070"/>
        <v>1500</v>
      </c>
      <c r="AO641" s="11">
        <f t="shared" si="1071"/>
        <v>1</v>
      </c>
      <c r="AP641" s="11">
        <f t="shared" si="1072"/>
        <v>20</v>
      </c>
      <c r="AQ641" s="11">
        <f t="shared" si="1073"/>
        <v>2013</v>
      </c>
      <c r="AR641" s="11">
        <f t="shared" si="1074"/>
        <v>1</v>
      </c>
      <c r="AS641" s="11">
        <f t="shared" si="1075"/>
        <v>1</v>
      </c>
      <c r="AT641" s="11">
        <f t="shared" si="1076"/>
        <v>25</v>
      </c>
      <c r="AU641" s="11" t="str">
        <f t="shared" si="1077"/>
        <v>Distribution Chamber|Ventouse, Washout</v>
      </c>
      <c r="AV641" s="11">
        <f t="shared" si="1078"/>
        <v>2013</v>
      </c>
      <c r="AW641" s="11">
        <f t="shared" si="1079"/>
        <v>1</v>
      </c>
      <c r="AX641" s="11">
        <f t="shared" si="1080"/>
        <v>1</v>
      </c>
      <c r="AY641" s="11">
        <f t="shared" si="1081"/>
        <v>4</v>
      </c>
      <c r="AZ641" s="11">
        <f t="shared" si="1082"/>
        <v>2013</v>
      </c>
      <c r="BA641" s="11">
        <f t="shared" si="1083"/>
        <v>1</v>
      </c>
      <c r="BB641" s="11">
        <f t="shared" si="1084"/>
        <v>11000</v>
      </c>
      <c r="BC641" s="11">
        <f t="shared" si="1085"/>
        <v>1</v>
      </c>
      <c r="BD641" s="11">
        <f t="shared" si="1086"/>
        <v>2</v>
      </c>
      <c r="BE641" s="11">
        <f t="shared" si="1087"/>
        <v>2013</v>
      </c>
      <c r="BF641" s="11">
        <f t="shared" si="1088"/>
        <v>2</v>
      </c>
      <c r="BG641" s="11">
        <f t="shared" si="1109"/>
        <v>1</v>
      </c>
      <c r="BH641" s="11">
        <f t="shared" si="1089"/>
        <v>2013</v>
      </c>
      <c r="BI641" s="11">
        <f t="shared" si="1090"/>
        <v>1</v>
      </c>
      <c r="BJ641" s="11">
        <f t="shared" si="1091"/>
        <v>0</v>
      </c>
      <c r="BK641" s="11" t="str">
        <f t="shared" si="1092"/>
        <v/>
      </c>
      <c r="BL641" s="11" t="str">
        <f t="shared" si="1093"/>
        <v xml:space="preserve"> </v>
      </c>
      <c r="BM641" s="11" t="str">
        <f t="shared" si="1094"/>
        <v xml:space="preserve"> </v>
      </c>
      <c r="BN641" s="11" t="str">
        <f t="shared" si="1095"/>
        <v xml:space="preserve"> </v>
      </c>
      <c r="BO641" s="11" t="str">
        <f t="shared" si="1096"/>
        <v xml:space="preserve"> </v>
      </c>
      <c r="BP641" s="11" t="str">
        <f t="shared" si="1097"/>
        <v xml:space="preserve"> </v>
      </c>
      <c r="BQ641" s="11" t="str">
        <f t="shared" si="1098"/>
        <v>0</v>
      </c>
      <c r="BR641" s="25">
        <f t="shared" si="1099"/>
        <v>0</v>
      </c>
      <c r="BS641" s="11" t="str">
        <f t="shared" si="1100"/>
        <v>Not Present</v>
      </c>
      <c r="BT641" s="11" t="str">
        <f t="shared" si="1101"/>
        <v>0</v>
      </c>
      <c r="BU641" s="12">
        <f t="shared" si="1119"/>
        <v>1</v>
      </c>
      <c r="BV641" s="12">
        <f t="shared" si="1120"/>
        <v>0</v>
      </c>
      <c r="BW641" s="12">
        <f t="shared" si="1110"/>
        <v>1</v>
      </c>
      <c r="BX641" s="12">
        <f t="shared" si="1121"/>
        <v>1</v>
      </c>
      <c r="BY641" s="11">
        <f t="shared" si="1122"/>
        <v>1</v>
      </c>
      <c r="BZ641" s="11">
        <f t="shared" si="1102"/>
        <v>1</v>
      </c>
      <c r="CA641" s="11">
        <f t="shared" si="1103"/>
        <v>1</v>
      </c>
      <c r="CB641" s="11">
        <f t="shared" si="1104"/>
        <v>2013</v>
      </c>
      <c r="CC641" s="11">
        <f t="shared" si="1105"/>
        <v>1</v>
      </c>
      <c r="CD641" s="11" t="str">
        <f t="shared" si="1106"/>
        <v>No</v>
      </c>
      <c r="CE641" s="11">
        <f t="shared" si="1123"/>
        <v>0</v>
      </c>
      <c r="CF641" s="11">
        <f t="shared" si="1124"/>
        <v>0</v>
      </c>
      <c r="CG641" s="11">
        <f t="shared" si="1125"/>
        <v>1</v>
      </c>
      <c r="CH641" s="11">
        <f t="shared" si="1126"/>
        <v>0</v>
      </c>
      <c r="CI641" s="11">
        <f t="shared" si="1107"/>
        <v>1</v>
      </c>
      <c r="CJ641" s="11">
        <f t="shared" si="1108"/>
        <v>2</v>
      </c>
    </row>
    <row r="642" spans="1:88" x14ac:dyDescent="0.3">
      <c r="A642" s="11">
        <f t="shared" ref="A642:A705" si="1127">IF(Year_Data_Was_Collected=0," ",Year_Data_Was_Collected)</f>
        <v>2017</v>
      </c>
      <c r="B642" s="11" t="str">
        <f t="shared" ref="B642:B705" si="1128">IF(Collection_Date=0," ",Collection_Date)</f>
        <v>06-04-2017 19:07:46 CEST</v>
      </c>
      <c r="C642" s="11" t="str">
        <f t="shared" ref="C642:C705" si="1129">PROPER(Geo_Level_1)</f>
        <v>Rwanda</v>
      </c>
      <c r="D642" s="11" t="str">
        <f t="shared" ref="D642:D705" si="1130">PROPER(Geo_Level_2)</f>
        <v>Rulindo</v>
      </c>
      <c r="E642" s="11" t="str">
        <f t="shared" ref="E642:E705" si="1131">PROPER(Geo_Level_3)</f>
        <v>Bushoki</v>
      </c>
      <c r="F642" s="11" t="str">
        <f t="shared" ref="F642:F705" si="1132">PROPER(Geo_Level_4)</f>
        <v>N.Ngarama</v>
      </c>
      <c r="G642" s="11" t="str">
        <f t="shared" ref="G642:G705" si="1133">PROPER(Geo_Level_5)</f>
        <v>Remera</v>
      </c>
      <c r="H642" s="11" t="str">
        <f t="shared" ref="H642:H705" si="1134">PROPER(Geo_Level_6)</f>
        <v/>
      </c>
      <c r="I642" s="11" t="str">
        <f t="shared" ref="I642:I705" si="1135">PROPER(Geo_Level_7)</f>
        <v/>
      </c>
      <c r="J642" s="11" t="str">
        <f t="shared" ref="J642:J705" si="1136">IF(Unique_ID_Water_Point=0," ",Unique_ID_Water_Point)</f>
        <v>Kinyankeri water point at Buyogoma-Remera border</v>
      </c>
      <c r="K642" s="11">
        <f t="shared" ref="K642:K705" si="1137">IF(Total_Families_In_Community=0," ",Total_Families_In_Community)</f>
        <v>105</v>
      </c>
      <c r="L642" s="11">
        <f t="shared" si="1111"/>
        <v>0</v>
      </c>
      <c r="M642" s="11">
        <f t="shared" si="1112"/>
        <v>1</v>
      </c>
      <c r="N642" s="11">
        <f t="shared" si="1113"/>
        <v>0</v>
      </c>
      <c r="O642" s="11">
        <f t="shared" ref="O642:O705" si="1138">IF(Total_Families_With_Access=0," ",Total_Families_With_Access)</f>
        <v>105</v>
      </c>
      <c r="P642" s="11" t="str">
        <f t="shared" ref="P642:P705" si="1139">IF(Total_Families_Without_Access=0," ",Total_Families_Without_Access)</f>
        <v xml:space="preserve"> </v>
      </c>
      <c r="Q642" s="13">
        <f t="shared" si="1114"/>
        <v>1</v>
      </c>
      <c r="R642" s="11">
        <f t="shared" si="1115"/>
        <v>1</v>
      </c>
      <c r="S642" s="11">
        <f t="shared" ref="S642:S705" si="1140">IF(T642=1,IF(N642="",0,IF(N642&lt;=Gov_Standard_Number_Users,1,0)),0)</f>
        <v>1</v>
      </c>
      <c r="T642" s="11">
        <f t="shared" ref="T642:T705" si="1141">IF(Improved_Water_Point="Yes",1,0)</f>
        <v>1</v>
      </c>
      <c r="U642" s="11" t="str">
        <f t="shared" ref="U642:U705" si="1142">PROPER(CONCATENATE(Type_Of_Water_Point_System,Type_Unimproved_Source))</f>
        <v>Piped Network -- Gravity Only</v>
      </c>
      <c r="V642" s="11">
        <f t="shared" ref="V642:V705" si="1143">IF(Water_System_Construction_Date=0," ",Water_System_Construction_Date)</f>
        <v>2007</v>
      </c>
      <c r="W642" s="11" t="str">
        <f t="shared" ref="W642:W705" si="1144">PROPER(Construction_Funder)</f>
        <v>Local Government In Collaboration With The Community</v>
      </c>
      <c r="X642" s="11" t="str">
        <f t="shared" ref="X642:X705" si="1145">PROPER(Source_Type)</f>
        <v>Spring</v>
      </c>
      <c r="Y642" s="11">
        <f t="shared" ref="Y642:Y705" si="1146">IF(Number_of_Sources=0," ",Number_of_Sources)</f>
        <v>1</v>
      </c>
      <c r="Z642" s="11">
        <f t="shared" ref="Z642:Z705" si="1147">IF(Source_Protected="Yes",1,0)</f>
        <v>1</v>
      </c>
      <c r="AA642" s="11">
        <f t="shared" ref="AA642:AA705" si="1148">IF(Presence_Intake=0," ",IF(Presence_Intake="Yes",1,0))</f>
        <v>0</v>
      </c>
      <c r="AB642" s="11" t="str">
        <f t="shared" ref="AB642:AB705" si="1149">PROPER(Type_Intake_Structure)</f>
        <v/>
      </c>
      <c r="AC642" s="11" t="str">
        <f t="shared" ref="AC642:AC705" si="1150">IF(Number_Of_Intakes=0," ",Number_Of_Intakes)</f>
        <v xml:space="preserve"> </v>
      </c>
      <c r="AD642" s="11" t="str">
        <f t="shared" ref="AD642:AD705" si="1151">IF(Construction_Date_Intake=0," ",Construction_Date_Intake)</f>
        <v xml:space="preserve"> </v>
      </c>
      <c r="AE642" s="11" t="str">
        <f t="shared" ref="AE642:AE705" si="1152">IF(Physical_State_Intake=0," ",IF(Physical_State_Intake="Normal",1,IF(Physical_State_Intake="Poor",2,IF(Physical_State_Intake="Does Not Function",3))))</f>
        <v xml:space="preserve"> </v>
      </c>
      <c r="AF642" s="11">
        <f t="shared" ref="AF642:AF705" si="1153">IF(Seconds_To_Fill_20Liters=0," ",Seconds_To_Fill_20Liters)</f>
        <v>40</v>
      </c>
      <c r="AG642" s="12">
        <f t="shared" si="1116"/>
        <v>43200</v>
      </c>
      <c r="AH642" s="12">
        <f t="shared" si="1117"/>
        <v>82.285714285714292</v>
      </c>
      <c r="AI642" s="11">
        <f t="shared" si="1118"/>
        <v>1</v>
      </c>
      <c r="AJ642" s="11">
        <f t="shared" ref="AJ642:AJ705" si="1154">IF(Presence_Conduction_Line=0," ",IF(Presence_Conduction_Line="Yes",1,0))</f>
        <v>0</v>
      </c>
      <c r="AK642" s="11" t="str">
        <f t="shared" ref="AK642:AK705" si="1155">IF(Number_Of_Conduction_Lines=0," ",Number_Of_Conduction_Lines)</f>
        <v xml:space="preserve"> </v>
      </c>
      <c r="AL642" s="11" t="str">
        <f t="shared" ref="AL642:AL705" si="1156">IF(Construction_Date_Conduction_Line=0," ",Construction_Date_Conduction_Line)</f>
        <v xml:space="preserve"> </v>
      </c>
      <c r="AM642" s="11" t="str">
        <f t="shared" ref="AM642:AM705" si="1157">IF(Physical_State_Conduction_Line=0," ",IF(Physical_State_Conduction_Line="Normal",1,IF(Physical_State_Conduction_Line="Poor",2,IF(Physical_State_Conduction_Line="Does Not Function",3))))</f>
        <v xml:space="preserve"> </v>
      </c>
      <c r="AN642" s="11" t="str">
        <f t="shared" ref="AN642:AN705" si="1158">IF(Length_Conduction_Line=0," ",Length_Conduction_Line)</f>
        <v xml:space="preserve"> </v>
      </c>
      <c r="AO642" s="11">
        <f t="shared" ref="AO642:AO705" si="1159">IF(Presence_Storage_Tank=0," ",IF(Presence_Storage_Tank="Yes",1,0))</f>
        <v>0</v>
      </c>
      <c r="AP642" s="11" t="str">
        <f t="shared" ref="AP642:AP705" si="1160">IF(Number_Of_Storage_Tanks=0," ",Number_Of_Storage_Tanks)</f>
        <v xml:space="preserve"> </v>
      </c>
      <c r="AQ642" s="11" t="str">
        <f t="shared" ref="AQ642:AQ705" si="1161">IF(Construction_Date_Storage_Tank=0," ",Construction_Date_Storage_Tank)</f>
        <v xml:space="preserve"> </v>
      </c>
      <c r="AR642" s="11" t="str">
        <f t="shared" ref="AR642:AR705" si="1162">IF(Physical_State_Storage_Tank=0," ",IF(Physical_State_Storage_Tank="Normal",1,IF(Physical_State_Storage_Tank="Poor",2,IF(Physical_State_Storage_Tank="Does Not Function",3))))</f>
        <v xml:space="preserve"> </v>
      </c>
      <c r="AS642" s="11">
        <f t="shared" ref="AS642:AS705" si="1163">IF(Presence_Other_Concrete_Structures=0," ",IF(Presence_Other_Concrete_Structures="Yes",1,0))</f>
        <v>0</v>
      </c>
      <c r="AT642" s="11" t="str">
        <f t="shared" ref="AT642:AT705" si="1164">IF(Number_Of_Concrete_Structures=0," ",Number_Of_Concrete_Structures)</f>
        <v xml:space="preserve"> </v>
      </c>
      <c r="AU642" s="11" t="str">
        <f t="shared" ref="AU642:AU705" si="1165">PROPER(Type_Concrete_Structures)</f>
        <v/>
      </c>
      <c r="AV642" s="11" t="str">
        <f t="shared" ref="AV642:AV705" si="1166">IF(Construction_Date_Concrete_Structures=0," ",Construction_Date_Concrete_Structures)</f>
        <v xml:space="preserve"> </v>
      </c>
      <c r="AW642" s="11" t="str">
        <f t="shared" ref="AW642:AW705" si="1167">IF(Physical_State_Concrete_Structures=0," ",IF(Physical_State_Concrete_Structures="Normal",1,IF(Physical_State_Concrete_Structures="Poor",2,IF(Physical_State_Concrete_Structures="Does Not Function",3))))</f>
        <v xml:space="preserve"> </v>
      </c>
      <c r="AX642" s="11">
        <f t="shared" ref="AX642:AX705" si="1168">IF(Presence_Distribution_Network=0," ",IF(Presence_Distribution_Network="Yes",1,0))</f>
        <v>0</v>
      </c>
      <c r="AY642" s="11" t="str">
        <f t="shared" ref="AY642:AY705" si="1169">IF(Number_Of_Distribution_Networks=0," ",Number_Of_Distribution_Networks)</f>
        <v xml:space="preserve"> </v>
      </c>
      <c r="AZ642" s="11" t="str">
        <f t="shared" ref="AZ642:AZ705" si="1170">IF(Construction_Date_Distribution_Network=0," ",Construction_Date_Distribution_Network)</f>
        <v xml:space="preserve"> </v>
      </c>
      <c r="BA642" s="11" t="str">
        <f t="shared" ref="BA642:BA705" si="1171">IF(Physical_State_Distribution_Network=0," ",IF(Physical_State_Distribution_Network="Normal",1,IF(Physical_State_Distribution_Network="Poor",2,IF(Physical_State_Distribution_Network="Does Not Function",3))))</f>
        <v xml:space="preserve"> </v>
      </c>
      <c r="BB642" s="11" t="str">
        <f t="shared" ref="BB642:BB705" si="1172">IF(Length_Distribution_Network=0," ",Length_Distribution_Network)</f>
        <v xml:space="preserve"> </v>
      </c>
      <c r="BC642" s="11">
        <f t="shared" ref="BC642:BC705" si="1173">IF(Presence_Pump=0," ",IF(Presence_Pump="Yes",1,0))</f>
        <v>0</v>
      </c>
      <c r="BD642" s="11" t="str">
        <f t="shared" ref="BD642:BD705" si="1174">IF(Number_Of_Pumps=0," ",Number_Of_Pumps)</f>
        <v xml:space="preserve"> </v>
      </c>
      <c r="BE642" s="11" t="str">
        <f t="shared" ref="BE642:BE705" si="1175">IF(Construction_Date_Pump=0," ",Construction_Date_Pump)</f>
        <v xml:space="preserve"> </v>
      </c>
      <c r="BF642" s="11" t="str">
        <f t="shared" ref="BF642:BF705" si="1176">IF(Physical_State_Pump=0," ",IF(Physical_State_Pump="Normal",1,IF(Physical_State_Pump="Poor",2,IF(Physical_State_Pump="Does Not Function",3))))</f>
        <v xml:space="preserve"> </v>
      </c>
      <c r="BG642" s="11" t="str">
        <f t="shared" si="1109"/>
        <v xml:space="preserve"> </v>
      </c>
      <c r="BH642" s="11" t="str">
        <f t="shared" ref="BH642:BH705" si="1177">IF(Construction_Date_Pump_House=0," ",Construction_Date_Pump_House)</f>
        <v xml:space="preserve"> </v>
      </c>
      <c r="BI642" s="11" t="str">
        <f t="shared" ref="BI642:BI705" si="1178">IF(Physical_State_Pump_House=0," ",IF(Physical_State_Pump_House="Normal",1,IF(Physical_State_Pump_House="Poor",2,IF(Physical_State_Pump_House="Does Not Function",3))))</f>
        <v xml:space="preserve"> </v>
      </c>
      <c r="BJ642" s="11">
        <f t="shared" ref="BJ642:BJ705" si="1179">IF(Presence_Treatment_Equipment=0," ",IF(Presence_Treatment_Equipment="Yes",1,0))</f>
        <v>0</v>
      </c>
      <c r="BK642" s="11" t="str">
        <f t="shared" ref="BK642:BK705" si="1180">PROPER(Type_Treatment_Facility)</f>
        <v/>
      </c>
      <c r="BL642" s="11" t="str">
        <f t="shared" ref="BL642:BL705" si="1181">IF(Construction_Date_Treatment_Equipt=0," ",Construction_Date_Treatment_Equipt)</f>
        <v xml:space="preserve"> </v>
      </c>
      <c r="BM642" s="11" t="str">
        <f t="shared" ref="BM642:BM705" si="1182">IF(Physical_State_Treatment_Equipt=0," ",IF(Physical_State_Treatment_Equipt="Normal",1,IF(Physical_State_Treatment_Equipt="Poor",2,IF(Physical_State_Treatment_Equipt="Does Not Function",3))))</f>
        <v xml:space="preserve"> </v>
      </c>
      <c r="BN642" s="11" t="str">
        <f t="shared" ref="BN642:BN705" si="1183">IF(Presence_Treatment_Housing_Structure=0," ",IF(Presence_Treatment_Housing_Structure="Yes",1,0))</f>
        <v xml:space="preserve"> </v>
      </c>
      <c r="BO642" s="11" t="str">
        <f t="shared" ref="BO642:BO705" si="1184">IF(Construction_Date_Treatment_Housing=0," ",Construction_Date_Treatment_Housing)</f>
        <v xml:space="preserve"> </v>
      </c>
      <c r="BP642" s="11" t="str">
        <f t="shared" ref="BP642:BP705" si="1185">IF(Physical_State_Treatment_Housing=0," ",IF(Physical_State_Treatment_Housing="Normal",1,IF(Physical_State_Treatment_Housing="Poor",2,IF(Physical_State_Treatment_Housing="Does Not Function",3))))</f>
        <v xml:space="preserve"> </v>
      </c>
      <c r="BQ642" s="11" t="str">
        <f t="shared" ref="BQ642:BQ705" si="1186">IF(ISBLANK(E_Coli_Result)," ",E_Coli_Result)</f>
        <v>0</v>
      </c>
      <c r="BR642" s="25">
        <f t="shared" ref="BR642:BR705" si="1187">IF(ISBLANK(Residual_Chlorine_Result),"",Residual_Chlorine_Result)</f>
        <v>0</v>
      </c>
      <c r="BS642" s="11" t="str">
        <f t="shared" ref="BS642:BS705" si="1188">IF(ISBLANK(Bacteria_Result)," ",Bacteria_Result)</f>
        <v>Not Present</v>
      </c>
      <c r="BT642" s="11" t="str">
        <f t="shared" ref="BT642:BT705" si="1189">IF(ISBLANK(Turbidity_Result)," ",Turbidity_Result)</f>
        <v>0</v>
      </c>
      <c r="BU642" s="12">
        <f t="shared" si="1119"/>
        <v>1</v>
      </c>
      <c r="BV642" s="12">
        <f t="shared" si="1120"/>
        <v>0</v>
      </c>
      <c r="BW642" s="12">
        <f t="shared" si="1110"/>
        <v>1</v>
      </c>
      <c r="BX642" s="12">
        <f t="shared" si="1121"/>
        <v>1</v>
      </c>
      <c r="BY642" s="11">
        <f t="shared" si="1122"/>
        <v>1</v>
      </c>
      <c r="BZ642" s="11">
        <f t="shared" ref="BZ642:BZ705" si="1190">IF(Presence_Kiosk=0," ",IF(Presence_Kiosk="Yes",1,0))</f>
        <v>1</v>
      </c>
      <c r="CA642" s="11">
        <f t="shared" ref="CA642:CA705" si="1191">IF(Number_Of_Kiosks=0," ",Number_Of_Kiosks)</f>
        <v>3</v>
      </c>
      <c r="CB642" s="11">
        <f t="shared" ref="CB642:CB705" si="1192">IF(Construction_Date_Kiosk=0," ",Construction_Date_Kiosk)</f>
        <v>2010</v>
      </c>
      <c r="CC642" s="11">
        <f t="shared" ref="CC642:CC705" si="1193">IF(Physical_State_Kiosk=0," ",IF(Physical_State_Kiosk="Normal",1,IF(Physical_State_Kiosk="Poor",2,IF(Physical_State_Kiosk="Does Not Function",3))))</f>
        <v>1</v>
      </c>
      <c r="CD642" s="11" t="str">
        <f t="shared" ref="CD642:CD705" si="1194">IF(Out_Of_Service_Or_Broken=0," ",Out_Of_Service_Or_Broken)</f>
        <v>No</v>
      </c>
      <c r="CE642" s="11">
        <f t="shared" si="1123"/>
        <v>0</v>
      </c>
      <c r="CF642" s="11">
        <f t="shared" si="1124"/>
        <v>0</v>
      </c>
      <c r="CG642" s="11">
        <f t="shared" si="1125"/>
        <v>1</v>
      </c>
      <c r="CH642" s="11">
        <f t="shared" si="1126"/>
        <v>0</v>
      </c>
      <c r="CI642" s="11">
        <f t="shared" ref="CI642:CI705" si="1195">IF(Water_Available="Yes",1,0)</f>
        <v>1</v>
      </c>
      <c r="CJ642" s="11">
        <f t="shared" ref="CJ642:CJ705" si="1196">IF(Overall_Water_Point_Rating=0," ",IF(Overall_Water_Point_Rating="Normal",1,IF(Overall_Water_Point_Rating="Poor",2,IF(Overall_Water_Point_Rating="Does Not Function",3))))</f>
        <v>1</v>
      </c>
    </row>
    <row r="643" spans="1:88" x14ac:dyDescent="0.3">
      <c r="A643" s="11">
        <f t="shared" si="1127"/>
        <v>2017</v>
      </c>
      <c r="B643" s="11" t="str">
        <f t="shared" si="1128"/>
        <v>23-03-2017 06:25:26 CET</v>
      </c>
      <c r="C643" s="11" t="str">
        <f t="shared" si="1129"/>
        <v>Rwanda</v>
      </c>
      <c r="D643" s="11" t="str">
        <f t="shared" si="1130"/>
        <v>Rulindo</v>
      </c>
      <c r="E643" s="11" t="str">
        <f t="shared" si="1131"/>
        <v>Buyoga</v>
      </c>
      <c r="F643" s="11" t="str">
        <f t="shared" si="1132"/>
        <v>Gitumba</v>
      </c>
      <c r="G643" s="11" t="str">
        <f t="shared" si="1133"/>
        <v>Rutabo</v>
      </c>
      <c r="H643" s="11" t="str">
        <f t="shared" si="1134"/>
        <v/>
      </c>
      <c r="I643" s="11" t="str">
        <f t="shared" si="1135"/>
        <v/>
      </c>
      <c r="J643" s="11" t="str">
        <f t="shared" si="1136"/>
        <v>Kiruruma</v>
      </c>
      <c r="K643" s="11">
        <f t="shared" si="1137"/>
        <v>128</v>
      </c>
      <c r="L643" s="11">
        <f t="shared" si="1111"/>
        <v>8295</v>
      </c>
      <c r="M643" s="11">
        <f t="shared" si="1112"/>
        <v>25</v>
      </c>
      <c r="N643" s="11">
        <f t="shared" si="1113"/>
        <v>331.8</v>
      </c>
      <c r="O643" s="11">
        <f t="shared" si="1138"/>
        <v>125</v>
      </c>
      <c r="P643" s="11">
        <f t="shared" si="1139"/>
        <v>3</v>
      </c>
      <c r="Q643" s="13">
        <f t="shared" si="1114"/>
        <v>0.9765625</v>
      </c>
      <c r="R643" s="11">
        <f t="shared" si="1115"/>
        <v>1</v>
      </c>
      <c r="S643" s="11">
        <f t="shared" si="1140"/>
        <v>0</v>
      </c>
      <c r="T643" s="11">
        <f t="shared" si="1141"/>
        <v>1</v>
      </c>
      <c r="U643" s="11" t="str">
        <f t="shared" si="1142"/>
        <v>Piped Network With Pump</v>
      </c>
      <c r="V643" s="11">
        <f t="shared" si="1143"/>
        <v>2014</v>
      </c>
      <c r="W643" s="11" t="str">
        <f t="shared" si="1144"/>
        <v>Governement (District, Wasac) And Water For People</v>
      </c>
      <c r="X643" s="11" t="str">
        <f t="shared" si="1145"/>
        <v>Groundwater (Well, Etc.)</v>
      </c>
      <c r="Y643" s="11">
        <f t="shared" si="1146"/>
        <v>2</v>
      </c>
      <c r="Z643" s="11">
        <f t="shared" si="1147"/>
        <v>0</v>
      </c>
      <c r="AA643" s="11">
        <f t="shared" si="1148"/>
        <v>1</v>
      </c>
      <c r="AB643" s="11" t="str">
        <f t="shared" si="1149"/>
        <v>"Springbox" --Intake Structure At A Spring</v>
      </c>
      <c r="AC643" s="11">
        <f t="shared" si="1150"/>
        <v>3</v>
      </c>
      <c r="AD643" s="11">
        <f t="shared" si="1151"/>
        <v>2014</v>
      </c>
      <c r="AE643" s="11">
        <f t="shared" si="1152"/>
        <v>1</v>
      </c>
      <c r="AF643" s="11">
        <f t="shared" si="1153"/>
        <v>3</v>
      </c>
      <c r="AG643" s="12">
        <f t="shared" si="1116"/>
        <v>576000</v>
      </c>
      <c r="AH643" s="12">
        <f t="shared" si="1117"/>
        <v>921.6</v>
      </c>
      <c r="AI643" s="11">
        <f t="shared" si="1118"/>
        <v>1</v>
      </c>
      <c r="AJ643" s="11">
        <f t="shared" si="1154"/>
        <v>1</v>
      </c>
      <c r="AK643" s="11">
        <f t="shared" si="1155"/>
        <v>3</v>
      </c>
      <c r="AL643" s="11">
        <f t="shared" si="1156"/>
        <v>2014</v>
      </c>
      <c r="AM643" s="11">
        <f t="shared" si="1157"/>
        <v>1</v>
      </c>
      <c r="AN643" s="11">
        <f t="shared" si="1158"/>
        <v>4000</v>
      </c>
      <c r="AO643" s="11">
        <f t="shared" si="1159"/>
        <v>1</v>
      </c>
      <c r="AP643" s="11">
        <f t="shared" si="1160"/>
        <v>15</v>
      </c>
      <c r="AQ643" s="11">
        <f t="shared" si="1161"/>
        <v>2014</v>
      </c>
      <c r="AR643" s="11">
        <f t="shared" si="1162"/>
        <v>1</v>
      </c>
      <c r="AS643" s="11">
        <f t="shared" si="1163"/>
        <v>1</v>
      </c>
      <c r="AT643" s="11">
        <f t="shared" si="1164"/>
        <v>5</v>
      </c>
      <c r="AU643" s="11" t="str">
        <f t="shared" si="1165"/>
        <v>Pressure Break Tank</v>
      </c>
      <c r="AV643" s="11">
        <f t="shared" si="1166"/>
        <v>2014</v>
      </c>
      <c r="AW643" s="11">
        <f t="shared" si="1167"/>
        <v>1</v>
      </c>
      <c r="AX643" s="11">
        <f t="shared" si="1168"/>
        <v>1</v>
      </c>
      <c r="AY643" s="11">
        <f t="shared" si="1169"/>
        <v>3</v>
      </c>
      <c r="AZ643" s="11">
        <f t="shared" si="1170"/>
        <v>2014</v>
      </c>
      <c r="BA643" s="11">
        <f t="shared" si="1171"/>
        <v>1</v>
      </c>
      <c r="BB643" s="11">
        <f t="shared" si="1172"/>
        <v>4000</v>
      </c>
      <c r="BC643" s="11">
        <f t="shared" si="1173"/>
        <v>1</v>
      </c>
      <c r="BD643" s="11">
        <f t="shared" si="1174"/>
        <v>2</v>
      </c>
      <c r="BE643" s="11">
        <f t="shared" si="1175"/>
        <v>2014</v>
      </c>
      <c r="BF643" s="11">
        <f t="shared" si="1176"/>
        <v>1</v>
      </c>
      <c r="BG643" s="11">
        <f t="shared" ref="BG643:BG706" si="1197">IF(Presence_Pump_House=0," ",IF(Presence_Pump_House="Yes",1,0))</f>
        <v>0</v>
      </c>
      <c r="BH643" s="11" t="str">
        <f t="shared" si="1177"/>
        <v xml:space="preserve"> </v>
      </c>
      <c r="BI643" s="11" t="str">
        <f t="shared" si="1178"/>
        <v xml:space="preserve"> </v>
      </c>
      <c r="BJ643" s="11">
        <f t="shared" si="1179"/>
        <v>0</v>
      </c>
      <c r="BK643" s="11" t="str">
        <f t="shared" si="1180"/>
        <v/>
      </c>
      <c r="BL643" s="11" t="str">
        <f t="shared" si="1181"/>
        <v xml:space="preserve"> </v>
      </c>
      <c r="BM643" s="11" t="str">
        <f t="shared" si="1182"/>
        <v xml:space="preserve"> </v>
      </c>
      <c r="BN643" s="11" t="str">
        <f t="shared" si="1183"/>
        <v xml:space="preserve"> </v>
      </c>
      <c r="BO643" s="11" t="str">
        <f t="shared" si="1184"/>
        <v xml:space="preserve"> </v>
      </c>
      <c r="BP643" s="11" t="str">
        <f t="shared" si="1185"/>
        <v xml:space="preserve"> </v>
      </c>
      <c r="BQ643" s="11" t="str">
        <f t="shared" si="1186"/>
        <v>0</v>
      </c>
      <c r="BR643" s="25">
        <f t="shared" si="1187"/>
        <v>0</v>
      </c>
      <c r="BS643" s="11" t="str">
        <f t="shared" si="1188"/>
        <v>Not Present</v>
      </c>
      <c r="BT643" s="11" t="str">
        <f t="shared" si="1189"/>
        <v>0</v>
      </c>
      <c r="BU643" s="12">
        <f t="shared" si="1119"/>
        <v>1</v>
      </c>
      <c r="BV643" s="12">
        <f t="shared" si="1120"/>
        <v>0</v>
      </c>
      <c r="BW643" s="12">
        <f t="shared" ref="BW643:BW706" si="1198">IF(BS643="Not Present",1,0)</f>
        <v>1</v>
      </c>
      <c r="BX643" s="12">
        <f t="shared" si="1121"/>
        <v>1</v>
      </c>
      <c r="BY643" s="11">
        <f t="shared" si="1122"/>
        <v>1</v>
      </c>
      <c r="BZ643" s="11">
        <f t="shared" si="1190"/>
        <v>1</v>
      </c>
      <c r="CA643" s="11">
        <f t="shared" si="1191"/>
        <v>1</v>
      </c>
      <c r="CB643" s="11">
        <f t="shared" si="1192"/>
        <v>2014</v>
      </c>
      <c r="CC643" s="11">
        <f t="shared" si="1193"/>
        <v>1</v>
      </c>
      <c r="CD643" s="11" t="str">
        <f t="shared" si="1194"/>
        <v>No</v>
      </c>
      <c r="CE643" s="11">
        <f t="shared" si="1123"/>
        <v>0</v>
      </c>
      <c r="CF643" s="11">
        <f t="shared" si="1124"/>
        <v>0</v>
      </c>
      <c r="CG643" s="11">
        <f t="shared" si="1125"/>
        <v>1</v>
      </c>
      <c r="CH643" s="11">
        <f t="shared" si="1126"/>
        <v>0</v>
      </c>
      <c r="CI643" s="11">
        <f t="shared" si="1195"/>
        <v>1</v>
      </c>
      <c r="CJ643" s="11">
        <f t="shared" si="1196"/>
        <v>1</v>
      </c>
    </row>
    <row r="644" spans="1:88" x14ac:dyDescent="0.3">
      <c r="A644" s="11">
        <f t="shared" si="1127"/>
        <v>2017</v>
      </c>
      <c r="B644" s="11" t="str">
        <f t="shared" si="1128"/>
        <v>23-03-2017 07:56:12 CET</v>
      </c>
      <c r="C644" s="11" t="str">
        <f t="shared" si="1129"/>
        <v>Rwanda</v>
      </c>
      <c r="D644" s="11" t="str">
        <f t="shared" si="1130"/>
        <v>Rulindo</v>
      </c>
      <c r="E644" s="11" t="str">
        <f t="shared" si="1131"/>
        <v>Murambi</v>
      </c>
      <c r="F644" s="11" t="str">
        <f t="shared" si="1132"/>
        <v>Mugambazi</v>
      </c>
      <c r="G644" s="11" t="str">
        <f t="shared" si="1133"/>
        <v>Buliza</v>
      </c>
      <c r="H644" s="11" t="str">
        <f t="shared" si="1134"/>
        <v/>
      </c>
      <c r="I644" s="11" t="str">
        <f t="shared" si="1135"/>
        <v/>
      </c>
      <c r="J644" s="11" t="str">
        <f t="shared" si="1136"/>
        <v>Mutagata Motorised Network</v>
      </c>
      <c r="K644" s="11">
        <f t="shared" si="1137"/>
        <v>221</v>
      </c>
      <c r="L644" s="11">
        <f t="shared" si="1111"/>
        <v>26296</v>
      </c>
      <c r="M644" s="11">
        <f t="shared" si="1112"/>
        <v>49</v>
      </c>
      <c r="N644" s="11">
        <f t="shared" si="1113"/>
        <v>536.65306122448976</v>
      </c>
      <c r="O644" s="11">
        <f t="shared" si="1138"/>
        <v>121</v>
      </c>
      <c r="P644" s="11">
        <f t="shared" si="1139"/>
        <v>100</v>
      </c>
      <c r="Q644" s="13">
        <f t="shared" si="1114"/>
        <v>0.54751131221719462</v>
      </c>
      <c r="R644" s="11">
        <f t="shared" si="1115"/>
        <v>0</v>
      </c>
      <c r="S644" s="11">
        <f t="shared" si="1140"/>
        <v>0</v>
      </c>
      <c r="T644" s="11">
        <f t="shared" si="1141"/>
        <v>1</v>
      </c>
      <c r="U644" s="11" t="str">
        <f t="shared" si="1142"/>
        <v>Piped Network With Pump</v>
      </c>
      <c r="V644" s="11">
        <f t="shared" si="1143"/>
        <v>1987</v>
      </c>
      <c r="W644" s="11" t="str">
        <f t="shared" si="1144"/>
        <v>Governement (District, Wasac) And Water For People</v>
      </c>
      <c r="X644" s="11" t="str">
        <f t="shared" si="1145"/>
        <v>Spring</v>
      </c>
      <c r="Y644" s="11">
        <f t="shared" si="1146"/>
        <v>1</v>
      </c>
      <c r="Z644" s="11">
        <f t="shared" si="1147"/>
        <v>1</v>
      </c>
      <c r="AA644" s="11">
        <f t="shared" si="1148"/>
        <v>1</v>
      </c>
      <c r="AB644" s="11" t="str">
        <f t="shared" si="1149"/>
        <v>"Springbox" --Intake Structure At A Spring</v>
      </c>
      <c r="AC644" s="11">
        <f t="shared" si="1150"/>
        <v>1</v>
      </c>
      <c r="AD644" s="11">
        <f t="shared" si="1151"/>
        <v>2007</v>
      </c>
      <c r="AE644" s="11">
        <f t="shared" si="1152"/>
        <v>1</v>
      </c>
      <c r="AF644" s="11">
        <f t="shared" si="1153"/>
        <v>5</v>
      </c>
      <c r="AG644" s="12">
        <f t="shared" si="1116"/>
        <v>345600</v>
      </c>
      <c r="AH644" s="12">
        <f t="shared" si="1117"/>
        <v>571.23966942148763</v>
      </c>
      <c r="AI644" s="11">
        <f t="shared" si="1118"/>
        <v>1</v>
      </c>
      <c r="AJ644" s="11">
        <f t="shared" si="1154"/>
        <v>1</v>
      </c>
      <c r="AK644" s="11">
        <f t="shared" si="1155"/>
        <v>1</v>
      </c>
      <c r="AL644" s="11">
        <f t="shared" si="1156"/>
        <v>2016</v>
      </c>
      <c r="AM644" s="11">
        <f t="shared" si="1157"/>
        <v>1</v>
      </c>
      <c r="AN644" s="11">
        <f t="shared" si="1158"/>
        <v>1900</v>
      </c>
      <c r="AO644" s="11">
        <f t="shared" si="1159"/>
        <v>1</v>
      </c>
      <c r="AP644" s="11">
        <f t="shared" si="1160"/>
        <v>39</v>
      </c>
      <c r="AQ644" s="11">
        <f t="shared" si="1161"/>
        <v>2016</v>
      </c>
      <c r="AR644" s="11">
        <f t="shared" si="1162"/>
        <v>1</v>
      </c>
      <c r="AS644" s="11">
        <f t="shared" si="1163"/>
        <v>1</v>
      </c>
      <c r="AT644" s="11">
        <f t="shared" si="1164"/>
        <v>17</v>
      </c>
      <c r="AU644" s="11" t="str">
        <f t="shared" si="1165"/>
        <v>Pressure Break Tank|Distribution Chamber|Washout And Air Release</v>
      </c>
      <c r="AV644" s="11">
        <f t="shared" si="1166"/>
        <v>2016</v>
      </c>
      <c r="AW644" s="11">
        <f t="shared" si="1167"/>
        <v>1</v>
      </c>
      <c r="AX644" s="11">
        <f t="shared" si="1168"/>
        <v>1</v>
      </c>
      <c r="AY644" s="11">
        <f t="shared" si="1169"/>
        <v>6</v>
      </c>
      <c r="AZ644" s="11">
        <f t="shared" si="1170"/>
        <v>2016</v>
      </c>
      <c r="BA644" s="11">
        <f t="shared" si="1171"/>
        <v>1</v>
      </c>
      <c r="BB644" s="11">
        <f t="shared" si="1172"/>
        <v>40000</v>
      </c>
      <c r="BC644" s="11">
        <f t="shared" si="1173"/>
        <v>1</v>
      </c>
      <c r="BD644" s="11">
        <f t="shared" si="1174"/>
        <v>5</v>
      </c>
      <c r="BE644" s="11">
        <f t="shared" si="1175"/>
        <v>2017</v>
      </c>
      <c r="BF644" s="11">
        <f t="shared" si="1176"/>
        <v>1</v>
      </c>
      <c r="BG644" s="11">
        <f t="shared" si="1197"/>
        <v>1</v>
      </c>
      <c r="BH644" s="11">
        <f t="shared" si="1177"/>
        <v>2016</v>
      </c>
      <c r="BI644" s="11">
        <f t="shared" si="1178"/>
        <v>1</v>
      </c>
      <c r="BJ644" s="11">
        <f t="shared" si="1179"/>
        <v>1</v>
      </c>
      <c r="BK644" s="11" t="str">
        <f t="shared" si="1180"/>
        <v>Disinfection/Chlorination</v>
      </c>
      <c r="BL644" s="11">
        <f t="shared" si="1181"/>
        <v>2017</v>
      </c>
      <c r="BM644" s="11">
        <f t="shared" si="1182"/>
        <v>1</v>
      </c>
      <c r="BN644" s="11">
        <f t="shared" si="1183"/>
        <v>0</v>
      </c>
      <c r="BO644" s="11" t="str">
        <f t="shared" si="1184"/>
        <v xml:space="preserve"> </v>
      </c>
      <c r="BP644" s="11" t="str">
        <f t="shared" si="1185"/>
        <v xml:space="preserve"> </v>
      </c>
      <c r="BQ644" s="11" t="str">
        <f t="shared" si="1186"/>
        <v>0</v>
      </c>
      <c r="BR644" s="25">
        <f t="shared" si="1187"/>
        <v>0</v>
      </c>
      <c r="BS644" s="11" t="str">
        <f t="shared" si="1188"/>
        <v>Not Present</v>
      </c>
      <c r="BT644" s="11" t="str">
        <f t="shared" si="1189"/>
        <v>0</v>
      </c>
      <c r="BU644" s="12">
        <f t="shared" si="1119"/>
        <v>1</v>
      </c>
      <c r="BV644" s="12">
        <f t="shared" si="1120"/>
        <v>0</v>
      </c>
      <c r="BW644" s="12">
        <f t="shared" si="1198"/>
        <v>1</v>
      </c>
      <c r="BX644" s="12">
        <f t="shared" si="1121"/>
        <v>1</v>
      </c>
      <c r="BY644" s="11">
        <f t="shared" si="1122"/>
        <v>1</v>
      </c>
      <c r="BZ644" s="11">
        <f t="shared" si="1190"/>
        <v>1</v>
      </c>
      <c r="CA644" s="11">
        <f t="shared" si="1191"/>
        <v>64</v>
      </c>
      <c r="CB644" s="11">
        <f t="shared" si="1192"/>
        <v>2016</v>
      </c>
      <c r="CC644" s="11">
        <f t="shared" si="1193"/>
        <v>1</v>
      </c>
      <c r="CD644" s="11" t="str">
        <f t="shared" si="1194"/>
        <v>No</v>
      </c>
      <c r="CE644" s="11">
        <f t="shared" si="1123"/>
        <v>0</v>
      </c>
      <c r="CF644" s="11">
        <f t="shared" si="1124"/>
        <v>0</v>
      </c>
      <c r="CG644" s="11">
        <f t="shared" si="1125"/>
        <v>1</v>
      </c>
      <c r="CH644" s="11">
        <f t="shared" si="1126"/>
        <v>0</v>
      </c>
      <c r="CI644" s="11">
        <f t="shared" si="1195"/>
        <v>1</v>
      </c>
      <c r="CJ644" s="11">
        <f t="shared" si="1196"/>
        <v>1</v>
      </c>
    </row>
    <row r="645" spans="1:88" x14ac:dyDescent="0.3">
      <c r="A645" s="11">
        <f t="shared" si="1127"/>
        <v>2017</v>
      </c>
      <c r="B645" s="11" t="str">
        <f t="shared" si="1128"/>
        <v>15-03-2017 05:15:29 CET</v>
      </c>
      <c r="C645" s="11" t="str">
        <f t="shared" si="1129"/>
        <v>Rwanda</v>
      </c>
      <c r="D645" s="11" t="str">
        <f t="shared" si="1130"/>
        <v>Rulindo</v>
      </c>
      <c r="E645" s="11" t="str">
        <f t="shared" si="1131"/>
        <v>Base</v>
      </c>
      <c r="F645" s="11" t="str">
        <f t="shared" si="1132"/>
        <v>Rwamahwa</v>
      </c>
      <c r="G645" s="11" t="str">
        <f t="shared" si="1133"/>
        <v>Karambi</v>
      </c>
      <c r="H645" s="11" t="str">
        <f t="shared" si="1134"/>
        <v/>
      </c>
      <c r="I645" s="11" t="str">
        <f t="shared" si="1135"/>
        <v/>
      </c>
      <c r="J645" s="11" t="str">
        <f t="shared" si="1136"/>
        <v>Rwankende</v>
      </c>
      <c r="K645" s="11">
        <f t="shared" si="1137"/>
        <v>192</v>
      </c>
      <c r="L645" s="11">
        <f t="shared" si="1111"/>
        <v>1789</v>
      </c>
      <c r="M645" s="11">
        <f t="shared" si="1112"/>
        <v>14</v>
      </c>
      <c r="N645" s="11">
        <f t="shared" si="1113"/>
        <v>127.78571428571429</v>
      </c>
      <c r="O645" s="11">
        <f t="shared" si="1138"/>
        <v>180</v>
      </c>
      <c r="P645" s="11">
        <f t="shared" si="1139"/>
        <v>12</v>
      </c>
      <c r="Q645" s="13">
        <f t="shared" si="1114"/>
        <v>0.9375</v>
      </c>
      <c r="R645" s="11">
        <f t="shared" si="1115"/>
        <v>0</v>
      </c>
      <c r="S645" s="11">
        <f t="shared" si="1140"/>
        <v>1</v>
      </c>
      <c r="T645" s="11">
        <f t="shared" si="1141"/>
        <v>1</v>
      </c>
      <c r="U645" s="11" t="str">
        <f t="shared" si="1142"/>
        <v>Piped Network -- Gravity Only</v>
      </c>
      <c r="V645" s="11">
        <f t="shared" si="1143"/>
        <v>2012</v>
      </c>
      <c r="W645" s="11" t="str">
        <f t="shared" si="1144"/>
        <v>Padiri</v>
      </c>
      <c r="X645" s="11" t="str">
        <f t="shared" si="1145"/>
        <v>Spring|Groundwater (Well, Etc.)</v>
      </c>
      <c r="Y645" s="11">
        <f t="shared" si="1146"/>
        <v>3</v>
      </c>
      <c r="Z645" s="11">
        <f t="shared" si="1147"/>
        <v>1</v>
      </c>
      <c r="AA645" s="11">
        <f t="shared" si="1148"/>
        <v>1</v>
      </c>
      <c r="AB645" s="11" t="str">
        <f t="shared" si="1149"/>
        <v>"Springbox" --Intake Structure At A Spring</v>
      </c>
      <c r="AC645" s="11">
        <f t="shared" si="1150"/>
        <v>2</v>
      </c>
      <c r="AD645" s="11">
        <f t="shared" si="1151"/>
        <v>2012</v>
      </c>
      <c r="AE645" s="11">
        <f t="shared" si="1152"/>
        <v>1</v>
      </c>
      <c r="AF645" s="11">
        <f t="shared" si="1153"/>
        <v>30</v>
      </c>
      <c r="AG645" s="12">
        <f t="shared" si="1116"/>
        <v>57600</v>
      </c>
      <c r="AH645" s="12">
        <f t="shared" si="1117"/>
        <v>64</v>
      </c>
      <c r="AI645" s="11">
        <f t="shared" si="1118"/>
        <v>1</v>
      </c>
      <c r="AJ645" s="11">
        <f t="shared" si="1154"/>
        <v>1</v>
      </c>
      <c r="AK645" s="11">
        <f t="shared" si="1155"/>
        <v>1</v>
      </c>
      <c r="AL645" s="11">
        <f t="shared" si="1156"/>
        <v>2016</v>
      </c>
      <c r="AM645" s="11">
        <f t="shared" si="1157"/>
        <v>1</v>
      </c>
      <c r="AN645" s="11">
        <f t="shared" si="1158"/>
        <v>6450</v>
      </c>
      <c r="AO645" s="11">
        <f t="shared" si="1159"/>
        <v>1</v>
      </c>
      <c r="AP645" s="11">
        <f t="shared" si="1160"/>
        <v>2</v>
      </c>
      <c r="AQ645" s="11">
        <f t="shared" si="1161"/>
        <v>2012</v>
      </c>
      <c r="AR645" s="11">
        <f t="shared" si="1162"/>
        <v>1</v>
      </c>
      <c r="AS645" s="11">
        <f t="shared" si="1163"/>
        <v>1</v>
      </c>
      <c r="AT645" s="11">
        <f t="shared" si="1164"/>
        <v>2</v>
      </c>
      <c r="AU645" s="11" t="str">
        <f t="shared" si="1165"/>
        <v>Distribution Chamber</v>
      </c>
      <c r="AV645" s="11">
        <f t="shared" si="1166"/>
        <v>2012</v>
      </c>
      <c r="AW645" s="11">
        <f t="shared" si="1167"/>
        <v>1</v>
      </c>
      <c r="AX645" s="11">
        <f t="shared" si="1168"/>
        <v>1</v>
      </c>
      <c r="AY645" s="11">
        <f t="shared" si="1169"/>
        <v>1</v>
      </c>
      <c r="AZ645" s="11">
        <f t="shared" si="1170"/>
        <v>2016</v>
      </c>
      <c r="BA645" s="11">
        <f t="shared" si="1171"/>
        <v>1</v>
      </c>
      <c r="BB645" s="11">
        <f t="shared" si="1172"/>
        <v>6450</v>
      </c>
      <c r="BC645" s="11">
        <f t="shared" si="1173"/>
        <v>0</v>
      </c>
      <c r="BD645" s="11" t="str">
        <f t="shared" si="1174"/>
        <v xml:space="preserve"> </v>
      </c>
      <c r="BE645" s="11" t="str">
        <f t="shared" si="1175"/>
        <v xml:space="preserve"> </v>
      </c>
      <c r="BF645" s="11" t="str">
        <f t="shared" si="1176"/>
        <v xml:space="preserve"> </v>
      </c>
      <c r="BG645" s="11" t="str">
        <f t="shared" si="1197"/>
        <v xml:space="preserve"> </v>
      </c>
      <c r="BH645" s="11" t="str">
        <f t="shared" si="1177"/>
        <v xml:space="preserve"> </v>
      </c>
      <c r="BI645" s="11" t="str">
        <f t="shared" si="1178"/>
        <v xml:space="preserve"> </v>
      </c>
      <c r="BJ645" s="11">
        <f t="shared" si="1179"/>
        <v>0</v>
      </c>
      <c r="BK645" s="11" t="str">
        <f t="shared" si="1180"/>
        <v/>
      </c>
      <c r="BL645" s="11" t="str">
        <f t="shared" si="1181"/>
        <v xml:space="preserve"> </v>
      </c>
      <c r="BM645" s="11" t="str">
        <f t="shared" si="1182"/>
        <v xml:space="preserve"> </v>
      </c>
      <c r="BN645" s="11" t="str">
        <f t="shared" si="1183"/>
        <v xml:space="preserve"> </v>
      </c>
      <c r="BO645" s="11" t="str">
        <f t="shared" si="1184"/>
        <v xml:space="preserve"> </v>
      </c>
      <c r="BP645" s="11" t="str">
        <f t="shared" si="1185"/>
        <v xml:space="preserve"> </v>
      </c>
      <c r="BQ645" s="11" t="str">
        <f t="shared" si="1186"/>
        <v>0</v>
      </c>
      <c r="BR645" s="25">
        <f t="shared" si="1187"/>
        <v>0</v>
      </c>
      <c r="BS645" s="11" t="str">
        <f t="shared" si="1188"/>
        <v>Not Present</v>
      </c>
      <c r="BT645" s="11" t="str">
        <f t="shared" si="1189"/>
        <v>0</v>
      </c>
      <c r="BU645" s="12">
        <f t="shared" si="1119"/>
        <v>1</v>
      </c>
      <c r="BV645" s="12">
        <f t="shared" si="1120"/>
        <v>0</v>
      </c>
      <c r="BW645" s="12">
        <f t="shared" si="1198"/>
        <v>1</v>
      </c>
      <c r="BX645" s="12">
        <f t="shared" si="1121"/>
        <v>1</v>
      </c>
      <c r="BY645" s="11">
        <f t="shared" si="1122"/>
        <v>1</v>
      </c>
      <c r="BZ645" s="11">
        <f t="shared" si="1190"/>
        <v>1</v>
      </c>
      <c r="CA645" s="11">
        <f t="shared" si="1191"/>
        <v>1</v>
      </c>
      <c r="CB645" s="11">
        <f t="shared" si="1192"/>
        <v>2012</v>
      </c>
      <c r="CC645" s="11">
        <f t="shared" si="1193"/>
        <v>1</v>
      </c>
      <c r="CD645" s="11" t="str">
        <f t="shared" si="1194"/>
        <v>No</v>
      </c>
      <c r="CE645" s="11">
        <f t="shared" si="1123"/>
        <v>0</v>
      </c>
      <c r="CF645" s="11">
        <f t="shared" si="1124"/>
        <v>0</v>
      </c>
      <c r="CG645" s="11">
        <f t="shared" si="1125"/>
        <v>1</v>
      </c>
      <c r="CH645" s="11">
        <f t="shared" si="1126"/>
        <v>0</v>
      </c>
      <c r="CI645" s="11">
        <f t="shared" si="1195"/>
        <v>1</v>
      </c>
      <c r="CJ645" s="11">
        <f t="shared" si="1196"/>
        <v>1</v>
      </c>
    </row>
    <row r="646" spans="1:88" x14ac:dyDescent="0.3">
      <c r="A646" s="11">
        <f t="shared" si="1127"/>
        <v>2017</v>
      </c>
      <c r="B646" s="11" t="str">
        <f t="shared" si="1128"/>
        <v>20-04-2017 07:01:14 CEST</v>
      </c>
      <c r="C646" s="11" t="str">
        <f t="shared" si="1129"/>
        <v>Rwanda</v>
      </c>
      <c r="D646" s="11" t="str">
        <f t="shared" si="1130"/>
        <v>Rulindo</v>
      </c>
      <c r="E646" s="11" t="str">
        <f t="shared" si="1131"/>
        <v>Tumba</v>
      </c>
      <c r="F646" s="11" t="str">
        <f t="shared" si="1132"/>
        <v>Misezero</v>
      </c>
      <c r="G646" s="11" t="str">
        <f t="shared" si="1133"/>
        <v>Misezero</v>
      </c>
      <c r="H646" s="11" t="str">
        <f t="shared" si="1134"/>
        <v/>
      </c>
      <c r="I646" s="11" t="str">
        <f t="shared" si="1135"/>
        <v/>
      </c>
      <c r="J646" s="11" t="str">
        <f t="shared" si="1136"/>
        <v>Water point at APEKI Tumba Boys Dormitory/Nyirambuga pumping</v>
      </c>
      <c r="K646" s="11">
        <f t="shared" si="1137"/>
        <v>115</v>
      </c>
      <c r="L646" s="11">
        <f t="shared" si="1111"/>
        <v>30604</v>
      </c>
      <c r="M646" s="11">
        <f t="shared" si="1112"/>
        <v>1</v>
      </c>
      <c r="N646" s="11">
        <f t="shared" si="1113"/>
        <v>30604</v>
      </c>
      <c r="O646" s="11">
        <f t="shared" si="1138"/>
        <v>115</v>
      </c>
      <c r="P646" s="11" t="str">
        <f t="shared" si="1139"/>
        <v xml:space="preserve"> </v>
      </c>
      <c r="Q646" s="13">
        <f t="shared" si="1114"/>
        <v>1</v>
      </c>
      <c r="R646" s="11">
        <f t="shared" si="1115"/>
        <v>1</v>
      </c>
      <c r="S646" s="11">
        <f t="shared" si="1140"/>
        <v>0</v>
      </c>
      <c r="T646" s="11">
        <f t="shared" si="1141"/>
        <v>1</v>
      </c>
      <c r="U646" s="11" t="str">
        <f t="shared" si="1142"/>
        <v>Piped Network With Pump</v>
      </c>
      <c r="V646" s="11">
        <f t="shared" si="1143"/>
        <v>2012</v>
      </c>
      <c r="W646" s="11" t="str">
        <f t="shared" si="1144"/>
        <v>Governement (District, Wasac) And Water For People</v>
      </c>
      <c r="X646" s="11" t="str">
        <f t="shared" si="1145"/>
        <v>Spring</v>
      </c>
      <c r="Y646" s="11">
        <f t="shared" si="1146"/>
        <v>2</v>
      </c>
      <c r="Z646" s="11">
        <f t="shared" si="1147"/>
        <v>1</v>
      </c>
      <c r="AA646" s="11">
        <f t="shared" si="1148"/>
        <v>0</v>
      </c>
      <c r="AB646" s="11" t="str">
        <f t="shared" si="1149"/>
        <v/>
      </c>
      <c r="AC646" s="11" t="str">
        <f t="shared" si="1150"/>
        <v xml:space="preserve"> </v>
      </c>
      <c r="AD646" s="11" t="str">
        <f t="shared" si="1151"/>
        <v xml:space="preserve"> </v>
      </c>
      <c r="AE646" s="11" t="str">
        <f t="shared" si="1152"/>
        <v xml:space="preserve"> </v>
      </c>
      <c r="AF646" s="11">
        <f t="shared" si="1153"/>
        <v>5</v>
      </c>
      <c r="AG646" s="12">
        <f t="shared" si="1116"/>
        <v>345600</v>
      </c>
      <c r="AH646" s="12">
        <f t="shared" si="1117"/>
        <v>601.04347826086962</v>
      </c>
      <c r="AI646" s="11">
        <f t="shared" si="1118"/>
        <v>1</v>
      </c>
      <c r="AJ646" s="11">
        <f t="shared" si="1154"/>
        <v>0</v>
      </c>
      <c r="AK646" s="11" t="str">
        <f t="shared" si="1155"/>
        <v xml:space="preserve"> </v>
      </c>
      <c r="AL646" s="11" t="str">
        <f t="shared" si="1156"/>
        <v xml:space="preserve"> </v>
      </c>
      <c r="AM646" s="11" t="str">
        <f t="shared" si="1157"/>
        <v xml:space="preserve"> </v>
      </c>
      <c r="AN646" s="11" t="str">
        <f t="shared" si="1158"/>
        <v xml:space="preserve"> </v>
      </c>
      <c r="AO646" s="11">
        <f t="shared" si="1159"/>
        <v>1</v>
      </c>
      <c r="AP646" s="11">
        <f t="shared" si="1160"/>
        <v>1</v>
      </c>
      <c r="AQ646" s="11">
        <f t="shared" si="1161"/>
        <v>2012</v>
      </c>
      <c r="AR646" s="11">
        <f t="shared" si="1162"/>
        <v>1</v>
      </c>
      <c r="AS646" s="11">
        <f t="shared" si="1163"/>
        <v>0</v>
      </c>
      <c r="AT646" s="11" t="str">
        <f t="shared" si="1164"/>
        <v xml:space="preserve"> </v>
      </c>
      <c r="AU646" s="11" t="str">
        <f t="shared" si="1165"/>
        <v/>
      </c>
      <c r="AV646" s="11" t="str">
        <f t="shared" si="1166"/>
        <v xml:space="preserve"> </v>
      </c>
      <c r="AW646" s="11" t="str">
        <f t="shared" si="1167"/>
        <v xml:space="preserve"> </v>
      </c>
      <c r="AX646" s="11">
        <f t="shared" si="1168"/>
        <v>1</v>
      </c>
      <c r="AY646" s="11">
        <f t="shared" si="1169"/>
        <v>1</v>
      </c>
      <c r="AZ646" s="11">
        <f t="shared" si="1170"/>
        <v>2012</v>
      </c>
      <c r="BA646" s="11">
        <f t="shared" si="1171"/>
        <v>1</v>
      </c>
      <c r="BB646" s="11">
        <f t="shared" si="1172"/>
        <v>100</v>
      </c>
      <c r="BC646" s="11">
        <f t="shared" si="1173"/>
        <v>0</v>
      </c>
      <c r="BD646" s="11" t="str">
        <f t="shared" si="1174"/>
        <v xml:space="preserve"> </v>
      </c>
      <c r="BE646" s="11" t="str">
        <f t="shared" si="1175"/>
        <v xml:space="preserve"> </v>
      </c>
      <c r="BF646" s="11" t="str">
        <f t="shared" si="1176"/>
        <v xml:space="preserve"> </v>
      </c>
      <c r="BG646" s="11" t="str">
        <f t="shared" si="1197"/>
        <v xml:space="preserve"> </v>
      </c>
      <c r="BH646" s="11" t="str">
        <f t="shared" si="1177"/>
        <v xml:space="preserve"> </v>
      </c>
      <c r="BI646" s="11" t="str">
        <f t="shared" si="1178"/>
        <v xml:space="preserve"> </v>
      </c>
      <c r="BJ646" s="11">
        <f t="shared" si="1179"/>
        <v>0</v>
      </c>
      <c r="BK646" s="11" t="str">
        <f t="shared" si="1180"/>
        <v/>
      </c>
      <c r="BL646" s="11" t="str">
        <f t="shared" si="1181"/>
        <v xml:space="preserve"> </v>
      </c>
      <c r="BM646" s="11" t="str">
        <f t="shared" si="1182"/>
        <v xml:space="preserve"> </v>
      </c>
      <c r="BN646" s="11" t="str">
        <f t="shared" si="1183"/>
        <v xml:space="preserve"> </v>
      </c>
      <c r="BO646" s="11" t="str">
        <f t="shared" si="1184"/>
        <v xml:space="preserve"> </v>
      </c>
      <c r="BP646" s="11" t="str">
        <f t="shared" si="1185"/>
        <v xml:space="preserve"> </v>
      </c>
      <c r="BQ646" s="11" t="str">
        <f t="shared" si="1186"/>
        <v>0</v>
      </c>
      <c r="BR646" s="25">
        <f t="shared" si="1187"/>
        <v>0</v>
      </c>
      <c r="BS646" s="11" t="str">
        <f t="shared" si="1188"/>
        <v>Not Present</v>
      </c>
      <c r="BT646" s="11" t="str">
        <f t="shared" si="1189"/>
        <v>0</v>
      </c>
      <c r="BU646" s="12">
        <f t="shared" si="1119"/>
        <v>1</v>
      </c>
      <c r="BV646" s="12">
        <f t="shared" si="1120"/>
        <v>0</v>
      </c>
      <c r="BW646" s="12">
        <f t="shared" si="1198"/>
        <v>1</v>
      </c>
      <c r="BX646" s="12">
        <f t="shared" si="1121"/>
        <v>1</v>
      </c>
      <c r="BY646" s="11">
        <f t="shared" si="1122"/>
        <v>1</v>
      </c>
      <c r="BZ646" s="11">
        <f t="shared" si="1190"/>
        <v>1</v>
      </c>
      <c r="CA646" s="11">
        <f t="shared" si="1191"/>
        <v>6</v>
      </c>
      <c r="CB646" s="11">
        <f t="shared" si="1192"/>
        <v>2012</v>
      </c>
      <c r="CC646" s="11">
        <f t="shared" si="1193"/>
        <v>1</v>
      </c>
      <c r="CD646" s="11" t="str">
        <f t="shared" si="1194"/>
        <v>No</v>
      </c>
      <c r="CE646" s="11">
        <f t="shared" si="1123"/>
        <v>0</v>
      </c>
      <c r="CF646" s="11">
        <f t="shared" si="1124"/>
        <v>0</v>
      </c>
      <c r="CG646" s="11">
        <f t="shared" si="1125"/>
        <v>1</v>
      </c>
      <c r="CH646" s="11">
        <f t="shared" si="1126"/>
        <v>0</v>
      </c>
      <c r="CI646" s="11">
        <f t="shared" si="1195"/>
        <v>1</v>
      </c>
      <c r="CJ646" s="11">
        <f t="shared" si="1196"/>
        <v>1</v>
      </c>
    </row>
    <row r="647" spans="1:88" x14ac:dyDescent="0.3">
      <c r="A647" s="11">
        <f t="shared" si="1127"/>
        <v>2017</v>
      </c>
      <c r="B647" s="11" t="str">
        <f t="shared" si="1128"/>
        <v>23-03-2017 07:15:18 CET</v>
      </c>
      <c r="C647" s="11" t="str">
        <f t="shared" si="1129"/>
        <v>Rwanda</v>
      </c>
      <c r="D647" s="11" t="str">
        <f t="shared" si="1130"/>
        <v>Rulindo</v>
      </c>
      <c r="E647" s="11" t="str">
        <f t="shared" si="1131"/>
        <v>Masoro</v>
      </c>
      <c r="F647" s="11" t="str">
        <f t="shared" si="1132"/>
        <v>Kivugiza</v>
      </c>
      <c r="G647" s="11" t="str">
        <f t="shared" si="1133"/>
        <v>Nyarurembo</v>
      </c>
      <c r="H647" s="11" t="str">
        <f t="shared" si="1134"/>
        <v/>
      </c>
      <c r="I647" s="11" t="str">
        <f t="shared" si="1135"/>
        <v/>
      </c>
      <c r="J647" s="11" t="str">
        <f t="shared" si="1136"/>
        <v>Mutagata motorised network</v>
      </c>
      <c r="K647" s="11">
        <f t="shared" si="1137"/>
        <v>325</v>
      </c>
      <c r="L647" s="11">
        <f t="shared" si="1111"/>
        <v>26296</v>
      </c>
      <c r="M647" s="11">
        <f t="shared" si="1112"/>
        <v>49</v>
      </c>
      <c r="N647" s="11">
        <f t="shared" si="1113"/>
        <v>536.65306122448976</v>
      </c>
      <c r="O647" s="11">
        <f t="shared" si="1138"/>
        <v>58</v>
      </c>
      <c r="P647" s="11">
        <f t="shared" si="1139"/>
        <v>267</v>
      </c>
      <c r="Q647" s="13">
        <f t="shared" si="1114"/>
        <v>0.17846153846153845</v>
      </c>
      <c r="R647" s="11">
        <f t="shared" si="1115"/>
        <v>0</v>
      </c>
      <c r="S647" s="11">
        <f t="shared" si="1140"/>
        <v>0</v>
      </c>
      <c r="T647" s="11">
        <f t="shared" si="1141"/>
        <v>1</v>
      </c>
      <c r="U647" s="11" t="str">
        <f t="shared" si="1142"/>
        <v>Piped Network With Pump</v>
      </c>
      <c r="V647" s="11">
        <f t="shared" si="1143"/>
        <v>1987</v>
      </c>
      <c r="W647" s="11" t="str">
        <f t="shared" si="1144"/>
        <v>Governement (District, Wasac) And Water For People</v>
      </c>
      <c r="X647" s="11" t="str">
        <f t="shared" si="1145"/>
        <v>Spring</v>
      </c>
      <c r="Y647" s="11">
        <f t="shared" si="1146"/>
        <v>1</v>
      </c>
      <c r="Z647" s="11">
        <f t="shared" si="1147"/>
        <v>1</v>
      </c>
      <c r="AA647" s="11">
        <f t="shared" si="1148"/>
        <v>1</v>
      </c>
      <c r="AB647" s="11" t="str">
        <f t="shared" si="1149"/>
        <v>"Springbox" --Intake Structure At A Spring</v>
      </c>
      <c r="AC647" s="11">
        <f t="shared" si="1150"/>
        <v>1</v>
      </c>
      <c r="AD647" s="11">
        <f t="shared" si="1151"/>
        <v>2007</v>
      </c>
      <c r="AE647" s="11">
        <f t="shared" si="1152"/>
        <v>1</v>
      </c>
      <c r="AF647" s="11">
        <f t="shared" si="1153"/>
        <v>5</v>
      </c>
      <c r="AG647" s="12">
        <f t="shared" si="1116"/>
        <v>345600</v>
      </c>
      <c r="AH647" s="12">
        <f t="shared" si="1117"/>
        <v>1191.7241379310344</v>
      </c>
      <c r="AI647" s="11">
        <f t="shared" si="1118"/>
        <v>1</v>
      </c>
      <c r="AJ647" s="11">
        <f t="shared" si="1154"/>
        <v>1</v>
      </c>
      <c r="AK647" s="11">
        <f t="shared" si="1155"/>
        <v>1</v>
      </c>
      <c r="AL647" s="11">
        <f t="shared" si="1156"/>
        <v>2016</v>
      </c>
      <c r="AM647" s="11">
        <f t="shared" si="1157"/>
        <v>1</v>
      </c>
      <c r="AN647" s="11">
        <f t="shared" si="1158"/>
        <v>1900</v>
      </c>
      <c r="AO647" s="11">
        <f t="shared" si="1159"/>
        <v>1</v>
      </c>
      <c r="AP647" s="11">
        <f t="shared" si="1160"/>
        <v>39</v>
      </c>
      <c r="AQ647" s="11">
        <f t="shared" si="1161"/>
        <v>2016</v>
      </c>
      <c r="AR647" s="11">
        <f t="shared" si="1162"/>
        <v>1</v>
      </c>
      <c r="AS647" s="11">
        <f t="shared" si="1163"/>
        <v>1</v>
      </c>
      <c r="AT647" s="11">
        <f t="shared" si="1164"/>
        <v>17</v>
      </c>
      <c r="AU647" s="11" t="str">
        <f t="shared" si="1165"/>
        <v>Pressure Break Tank|Distribution Chamber|Washout And Air Release</v>
      </c>
      <c r="AV647" s="11">
        <f t="shared" si="1166"/>
        <v>2016</v>
      </c>
      <c r="AW647" s="11">
        <f t="shared" si="1167"/>
        <v>1</v>
      </c>
      <c r="AX647" s="11">
        <f t="shared" si="1168"/>
        <v>1</v>
      </c>
      <c r="AY647" s="11">
        <f t="shared" si="1169"/>
        <v>6</v>
      </c>
      <c r="AZ647" s="11">
        <f t="shared" si="1170"/>
        <v>2016</v>
      </c>
      <c r="BA647" s="11">
        <f t="shared" si="1171"/>
        <v>1</v>
      </c>
      <c r="BB647" s="11">
        <f t="shared" si="1172"/>
        <v>40000</v>
      </c>
      <c r="BC647" s="11">
        <f t="shared" si="1173"/>
        <v>1</v>
      </c>
      <c r="BD647" s="11">
        <f t="shared" si="1174"/>
        <v>5</v>
      </c>
      <c r="BE647" s="11">
        <f t="shared" si="1175"/>
        <v>2016</v>
      </c>
      <c r="BF647" s="11">
        <f t="shared" si="1176"/>
        <v>1</v>
      </c>
      <c r="BG647" s="11">
        <f t="shared" si="1197"/>
        <v>1</v>
      </c>
      <c r="BH647" s="11">
        <f t="shared" si="1177"/>
        <v>2016</v>
      </c>
      <c r="BI647" s="11">
        <f t="shared" si="1178"/>
        <v>1</v>
      </c>
      <c r="BJ647" s="11">
        <f t="shared" si="1179"/>
        <v>1</v>
      </c>
      <c r="BK647" s="11" t="str">
        <f t="shared" si="1180"/>
        <v>Disinfection/Chlorination</v>
      </c>
      <c r="BL647" s="11">
        <f t="shared" si="1181"/>
        <v>2017</v>
      </c>
      <c r="BM647" s="11">
        <f t="shared" si="1182"/>
        <v>1</v>
      </c>
      <c r="BN647" s="11">
        <f t="shared" si="1183"/>
        <v>0</v>
      </c>
      <c r="BO647" s="11" t="str">
        <f t="shared" si="1184"/>
        <v xml:space="preserve"> </v>
      </c>
      <c r="BP647" s="11" t="str">
        <f t="shared" si="1185"/>
        <v xml:space="preserve"> </v>
      </c>
      <c r="BQ647" s="11" t="str">
        <f t="shared" si="1186"/>
        <v>0</v>
      </c>
      <c r="BR647" s="25">
        <f t="shared" si="1187"/>
        <v>0</v>
      </c>
      <c r="BS647" s="11" t="str">
        <f t="shared" si="1188"/>
        <v>Not Present</v>
      </c>
      <c r="BT647" s="11" t="str">
        <f t="shared" si="1189"/>
        <v>0</v>
      </c>
      <c r="BU647" s="12">
        <f t="shared" si="1119"/>
        <v>1</v>
      </c>
      <c r="BV647" s="12">
        <f t="shared" si="1120"/>
        <v>0</v>
      </c>
      <c r="BW647" s="12">
        <f t="shared" si="1198"/>
        <v>1</v>
      </c>
      <c r="BX647" s="12">
        <f t="shared" si="1121"/>
        <v>1</v>
      </c>
      <c r="BY647" s="11">
        <f t="shared" si="1122"/>
        <v>1</v>
      </c>
      <c r="BZ647" s="11">
        <f t="shared" si="1190"/>
        <v>1</v>
      </c>
      <c r="CA647" s="11">
        <f t="shared" si="1191"/>
        <v>64</v>
      </c>
      <c r="CB647" s="11">
        <f t="shared" si="1192"/>
        <v>2016</v>
      </c>
      <c r="CC647" s="11">
        <f t="shared" si="1193"/>
        <v>1</v>
      </c>
      <c r="CD647" s="11" t="str">
        <f t="shared" si="1194"/>
        <v>No</v>
      </c>
      <c r="CE647" s="11">
        <f t="shared" si="1123"/>
        <v>0</v>
      </c>
      <c r="CF647" s="11">
        <f t="shared" si="1124"/>
        <v>0</v>
      </c>
      <c r="CG647" s="11">
        <f t="shared" si="1125"/>
        <v>1</v>
      </c>
      <c r="CH647" s="11">
        <f t="shared" si="1126"/>
        <v>0</v>
      </c>
      <c r="CI647" s="11">
        <f t="shared" si="1195"/>
        <v>1</v>
      </c>
      <c r="CJ647" s="11">
        <f t="shared" si="1196"/>
        <v>1</v>
      </c>
    </row>
    <row r="648" spans="1:88" x14ac:dyDescent="0.3">
      <c r="A648" s="11">
        <f t="shared" si="1127"/>
        <v>2017</v>
      </c>
      <c r="B648" s="11" t="str">
        <f t="shared" si="1128"/>
        <v>15-03-2017 06:06:10 CET</v>
      </c>
      <c r="C648" s="11" t="str">
        <f t="shared" si="1129"/>
        <v>Rwanda</v>
      </c>
      <c r="D648" s="11" t="str">
        <f t="shared" si="1130"/>
        <v>Rulindo</v>
      </c>
      <c r="E648" s="11" t="str">
        <f t="shared" si="1131"/>
        <v>Base</v>
      </c>
      <c r="F648" s="11" t="str">
        <f t="shared" si="1132"/>
        <v>Rwamahwa</v>
      </c>
      <c r="G648" s="11" t="str">
        <f t="shared" si="1133"/>
        <v>Kabahama</v>
      </c>
      <c r="H648" s="11" t="str">
        <f t="shared" si="1134"/>
        <v/>
      </c>
      <c r="I648" s="11" t="str">
        <f t="shared" si="1135"/>
        <v/>
      </c>
      <c r="J648" s="11" t="str">
        <f t="shared" si="1136"/>
        <v>Migogo</v>
      </c>
      <c r="K648" s="11">
        <f t="shared" si="1137"/>
        <v>178</v>
      </c>
      <c r="L648" s="11">
        <f t="shared" ref="L648:L711" si="1199">(People_Using_System)</f>
        <v>558</v>
      </c>
      <c r="M648" s="11">
        <f t="shared" ref="M648:M711" si="1200">COUNTIFS(J:J,J648,T:T,1)</f>
        <v>10</v>
      </c>
      <c r="N648" s="11">
        <f t="shared" si="1113"/>
        <v>55.8</v>
      </c>
      <c r="O648" s="11">
        <f t="shared" si="1138"/>
        <v>150</v>
      </c>
      <c r="P648" s="11">
        <f t="shared" si="1139"/>
        <v>28</v>
      </c>
      <c r="Q648" s="13">
        <f t="shared" si="1114"/>
        <v>0.84269662921348309</v>
      </c>
      <c r="R648" s="11">
        <f t="shared" si="1115"/>
        <v>0</v>
      </c>
      <c r="S648" s="11">
        <f t="shared" si="1140"/>
        <v>1</v>
      </c>
      <c r="T648" s="11">
        <f t="shared" si="1141"/>
        <v>1</v>
      </c>
      <c r="U648" s="11" t="str">
        <f t="shared" si="1142"/>
        <v>Piped Network -- Gravity Only</v>
      </c>
      <c r="V648" s="11">
        <f t="shared" si="1143"/>
        <v>2009</v>
      </c>
      <c r="W648" s="11" t="str">
        <f t="shared" si="1144"/>
        <v>Padiri(Lake Angels).</v>
      </c>
      <c r="X648" s="11" t="str">
        <f t="shared" si="1145"/>
        <v>Spring</v>
      </c>
      <c r="Y648" s="11">
        <f t="shared" si="1146"/>
        <v>1</v>
      </c>
      <c r="Z648" s="11">
        <f t="shared" si="1147"/>
        <v>0</v>
      </c>
      <c r="AA648" s="11">
        <f t="shared" si="1148"/>
        <v>1</v>
      </c>
      <c r="AB648" s="11" t="str">
        <f t="shared" si="1149"/>
        <v>"Springbox" --Intake Structure At A Spring</v>
      </c>
      <c r="AC648" s="11">
        <f t="shared" si="1150"/>
        <v>1</v>
      </c>
      <c r="AD648" s="11">
        <f t="shared" si="1151"/>
        <v>2009</v>
      </c>
      <c r="AE648" s="11">
        <f t="shared" si="1152"/>
        <v>2</v>
      </c>
      <c r="AF648" s="11">
        <f t="shared" si="1153"/>
        <v>50</v>
      </c>
      <c r="AG648" s="12">
        <f t="shared" si="1116"/>
        <v>34560</v>
      </c>
      <c r="AH648" s="12">
        <f t="shared" si="1117"/>
        <v>46.08</v>
      </c>
      <c r="AI648" s="11">
        <f t="shared" si="1118"/>
        <v>1</v>
      </c>
      <c r="AJ648" s="11">
        <f t="shared" si="1154"/>
        <v>1</v>
      </c>
      <c r="AK648" s="11">
        <f t="shared" si="1155"/>
        <v>1</v>
      </c>
      <c r="AL648" s="11">
        <f t="shared" si="1156"/>
        <v>2009</v>
      </c>
      <c r="AM648" s="11">
        <f t="shared" si="1157"/>
        <v>2</v>
      </c>
      <c r="AN648" s="11">
        <f t="shared" si="1158"/>
        <v>6800</v>
      </c>
      <c r="AO648" s="11">
        <f t="shared" si="1159"/>
        <v>1</v>
      </c>
      <c r="AP648" s="11">
        <f t="shared" si="1160"/>
        <v>2</v>
      </c>
      <c r="AQ648" s="11">
        <f t="shared" si="1161"/>
        <v>2009</v>
      </c>
      <c r="AR648" s="11">
        <f t="shared" si="1162"/>
        <v>2</v>
      </c>
      <c r="AS648" s="11">
        <f t="shared" si="1163"/>
        <v>0</v>
      </c>
      <c r="AT648" s="11" t="str">
        <f t="shared" si="1164"/>
        <v xml:space="preserve"> </v>
      </c>
      <c r="AU648" s="11" t="str">
        <f t="shared" si="1165"/>
        <v/>
      </c>
      <c r="AV648" s="11" t="str">
        <f t="shared" si="1166"/>
        <v xml:space="preserve"> </v>
      </c>
      <c r="AW648" s="11" t="str">
        <f t="shared" si="1167"/>
        <v xml:space="preserve"> </v>
      </c>
      <c r="AX648" s="11">
        <f t="shared" si="1168"/>
        <v>1</v>
      </c>
      <c r="AY648" s="11">
        <f t="shared" si="1169"/>
        <v>1</v>
      </c>
      <c r="AZ648" s="11">
        <f t="shared" si="1170"/>
        <v>2009</v>
      </c>
      <c r="BA648" s="11">
        <f t="shared" si="1171"/>
        <v>2</v>
      </c>
      <c r="BB648" s="11">
        <f t="shared" si="1172"/>
        <v>6800</v>
      </c>
      <c r="BC648" s="11">
        <f t="shared" si="1173"/>
        <v>0</v>
      </c>
      <c r="BD648" s="11" t="str">
        <f t="shared" si="1174"/>
        <v xml:space="preserve"> </v>
      </c>
      <c r="BE648" s="11" t="str">
        <f t="shared" si="1175"/>
        <v xml:space="preserve"> </v>
      </c>
      <c r="BF648" s="11" t="str">
        <f t="shared" si="1176"/>
        <v xml:space="preserve"> </v>
      </c>
      <c r="BG648" s="11" t="str">
        <f t="shared" si="1197"/>
        <v xml:space="preserve"> </v>
      </c>
      <c r="BH648" s="11" t="str">
        <f t="shared" si="1177"/>
        <v xml:space="preserve"> </v>
      </c>
      <c r="BI648" s="11" t="str">
        <f t="shared" si="1178"/>
        <v xml:space="preserve"> </v>
      </c>
      <c r="BJ648" s="11">
        <f t="shared" si="1179"/>
        <v>0</v>
      </c>
      <c r="BK648" s="11" t="str">
        <f t="shared" si="1180"/>
        <v/>
      </c>
      <c r="BL648" s="11" t="str">
        <f t="shared" si="1181"/>
        <v xml:space="preserve"> </v>
      </c>
      <c r="BM648" s="11" t="str">
        <f t="shared" si="1182"/>
        <v xml:space="preserve"> </v>
      </c>
      <c r="BN648" s="11" t="str">
        <f t="shared" si="1183"/>
        <v xml:space="preserve"> </v>
      </c>
      <c r="BO648" s="11" t="str">
        <f t="shared" si="1184"/>
        <v xml:space="preserve"> </v>
      </c>
      <c r="BP648" s="11" t="str">
        <f t="shared" si="1185"/>
        <v xml:space="preserve"> </v>
      </c>
      <c r="BQ648" s="11" t="str">
        <f t="shared" si="1186"/>
        <v>0</v>
      </c>
      <c r="BR648" s="25">
        <f t="shared" si="1187"/>
        <v>0</v>
      </c>
      <c r="BS648" s="11" t="str">
        <f t="shared" si="1188"/>
        <v>Not Present</v>
      </c>
      <c r="BT648" s="11" t="str">
        <f t="shared" si="1189"/>
        <v>0</v>
      </c>
      <c r="BU648" s="12">
        <f t="shared" si="1119"/>
        <v>1</v>
      </c>
      <c r="BV648" s="12">
        <f t="shared" si="1120"/>
        <v>0</v>
      </c>
      <c r="BW648" s="12">
        <f t="shared" si="1198"/>
        <v>1</v>
      </c>
      <c r="BX648" s="12">
        <f t="shared" si="1121"/>
        <v>1</v>
      </c>
      <c r="BY648" s="11">
        <f t="shared" si="1122"/>
        <v>1</v>
      </c>
      <c r="BZ648" s="11">
        <f t="shared" si="1190"/>
        <v>1</v>
      </c>
      <c r="CA648" s="11">
        <f t="shared" si="1191"/>
        <v>1</v>
      </c>
      <c r="CB648" s="11">
        <f t="shared" si="1192"/>
        <v>2009</v>
      </c>
      <c r="CC648" s="11">
        <f t="shared" si="1193"/>
        <v>2</v>
      </c>
      <c r="CD648" s="11" t="str">
        <f t="shared" si="1194"/>
        <v>No</v>
      </c>
      <c r="CE648" s="11">
        <f t="shared" si="1123"/>
        <v>0</v>
      </c>
      <c r="CF648" s="11">
        <f t="shared" si="1124"/>
        <v>0</v>
      </c>
      <c r="CG648" s="11">
        <f t="shared" si="1125"/>
        <v>1</v>
      </c>
      <c r="CH648" s="11">
        <f t="shared" si="1126"/>
        <v>0</v>
      </c>
      <c r="CI648" s="11">
        <f t="shared" si="1195"/>
        <v>1</v>
      </c>
      <c r="CJ648" s="11">
        <f t="shared" si="1196"/>
        <v>2</v>
      </c>
    </row>
    <row r="649" spans="1:88" x14ac:dyDescent="0.3">
      <c r="A649" s="11">
        <f t="shared" si="1127"/>
        <v>2017</v>
      </c>
      <c r="B649" s="11" t="str">
        <f t="shared" si="1128"/>
        <v>25-03-2017 20:48:07 CET</v>
      </c>
      <c r="C649" s="11" t="str">
        <f t="shared" si="1129"/>
        <v>Rwanda</v>
      </c>
      <c r="D649" s="11" t="str">
        <f t="shared" si="1130"/>
        <v>Rulindo</v>
      </c>
      <c r="E649" s="11" t="str">
        <f t="shared" si="1131"/>
        <v>Buyoga</v>
      </c>
      <c r="F649" s="11" t="str">
        <f t="shared" si="1132"/>
        <v>Butare</v>
      </c>
      <c r="G649" s="11" t="str">
        <f t="shared" si="1133"/>
        <v>Gasave</v>
      </c>
      <c r="H649" s="11" t="str">
        <f t="shared" si="1134"/>
        <v/>
      </c>
      <c r="I649" s="11" t="str">
        <f t="shared" si="1135"/>
        <v/>
      </c>
      <c r="J649" s="11" t="str">
        <f t="shared" si="1136"/>
        <v>Kiduha</v>
      </c>
      <c r="K649" s="11">
        <f t="shared" si="1137"/>
        <v>114</v>
      </c>
      <c r="L649" s="11">
        <f t="shared" si="1199"/>
        <v>0</v>
      </c>
      <c r="M649" s="11">
        <f t="shared" si="1200"/>
        <v>7</v>
      </c>
      <c r="N649" s="11">
        <f t="shared" ref="N649:N712" si="1201">L649/M649</f>
        <v>0</v>
      </c>
      <c r="O649" s="11">
        <f t="shared" si="1138"/>
        <v>100</v>
      </c>
      <c r="P649" s="11">
        <f t="shared" si="1139"/>
        <v>14</v>
      </c>
      <c r="Q649" s="13">
        <f t="shared" ref="Q649:Q712" si="1202">IFERROR(O649/K649," ")</f>
        <v>0.8771929824561403</v>
      </c>
      <c r="R649" s="11">
        <f t="shared" ref="R649:R712" si="1203">IF(Q649=" ",0,IF(Q649&gt;=95%,1,0))</f>
        <v>0</v>
      </c>
      <c r="S649" s="11">
        <f t="shared" si="1140"/>
        <v>1</v>
      </c>
      <c r="T649" s="11">
        <f t="shared" si="1141"/>
        <v>1</v>
      </c>
      <c r="U649" s="11" t="str">
        <f t="shared" si="1142"/>
        <v>Piped Network -- Gravity Only</v>
      </c>
      <c r="V649" s="11">
        <f t="shared" si="1143"/>
        <v>2007</v>
      </c>
      <c r="W649" s="11" t="str">
        <f t="shared" si="1144"/>
        <v>Governement (District, Wasac) And Water For People</v>
      </c>
      <c r="X649" s="11" t="str">
        <f t="shared" si="1145"/>
        <v>Spring|Null</v>
      </c>
      <c r="Y649" s="11">
        <f t="shared" si="1146"/>
        <v>1</v>
      </c>
      <c r="Z649" s="11">
        <f t="shared" si="1147"/>
        <v>0</v>
      </c>
      <c r="AA649" s="11">
        <f t="shared" si="1148"/>
        <v>1</v>
      </c>
      <c r="AB649" s="11" t="str">
        <f t="shared" si="1149"/>
        <v>"Springbox" --Intake Structure At A Spring</v>
      </c>
      <c r="AC649" s="11">
        <f t="shared" si="1150"/>
        <v>1</v>
      </c>
      <c r="AD649" s="11">
        <f t="shared" si="1151"/>
        <v>2014</v>
      </c>
      <c r="AE649" s="11">
        <f t="shared" si="1152"/>
        <v>1</v>
      </c>
      <c r="AF649" s="11">
        <f t="shared" si="1153"/>
        <v>20</v>
      </c>
      <c r="AG649" s="12">
        <f t="shared" ref="AG649:AG712" si="1204">IFERROR((20/AF649)*86400," ")</f>
        <v>86400</v>
      </c>
      <c r="AH649" s="12">
        <f t="shared" ref="AH649:AH712" si="1205">IFERROR((AG649/(O649*5))," ")</f>
        <v>172.8</v>
      </c>
      <c r="AI649" s="11">
        <f t="shared" ref="AI649:AI712" si="1206">IF(AH649=" ",0,IF(AH649&gt;=Gov_Standards_Quantity,1,0))</f>
        <v>1</v>
      </c>
      <c r="AJ649" s="11">
        <f t="shared" si="1154"/>
        <v>1</v>
      </c>
      <c r="AK649" s="11">
        <f t="shared" si="1155"/>
        <v>1</v>
      </c>
      <c r="AL649" s="11">
        <f t="shared" si="1156"/>
        <v>2007</v>
      </c>
      <c r="AM649" s="11">
        <f t="shared" si="1157"/>
        <v>2</v>
      </c>
      <c r="AN649" s="11">
        <f t="shared" si="1158"/>
        <v>2200</v>
      </c>
      <c r="AO649" s="11">
        <f t="shared" si="1159"/>
        <v>1</v>
      </c>
      <c r="AP649" s="11">
        <f t="shared" si="1160"/>
        <v>3</v>
      </c>
      <c r="AQ649" s="11">
        <f t="shared" si="1161"/>
        <v>2007</v>
      </c>
      <c r="AR649" s="11">
        <f t="shared" si="1162"/>
        <v>2</v>
      </c>
      <c r="AS649" s="11">
        <f t="shared" si="1163"/>
        <v>0</v>
      </c>
      <c r="AT649" s="11" t="str">
        <f t="shared" si="1164"/>
        <v xml:space="preserve"> </v>
      </c>
      <c r="AU649" s="11" t="str">
        <f t="shared" si="1165"/>
        <v/>
      </c>
      <c r="AV649" s="11" t="str">
        <f t="shared" si="1166"/>
        <v xml:space="preserve"> </v>
      </c>
      <c r="AW649" s="11" t="str">
        <f t="shared" si="1167"/>
        <v xml:space="preserve"> </v>
      </c>
      <c r="AX649" s="11">
        <f t="shared" si="1168"/>
        <v>0</v>
      </c>
      <c r="AY649" s="11" t="str">
        <f t="shared" si="1169"/>
        <v xml:space="preserve"> </v>
      </c>
      <c r="AZ649" s="11" t="str">
        <f t="shared" si="1170"/>
        <v xml:space="preserve"> </v>
      </c>
      <c r="BA649" s="11" t="str">
        <f t="shared" si="1171"/>
        <v xml:space="preserve"> </v>
      </c>
      <c r="BB649" s="11" t="str">
        <f t="shared" si="1172"/>
        <v xml:space="preserve"> </v>
      </c>
      <c r="BC649" s="11">
        <f t="shared" si="1173"/>
        <v>0</v>
      </c>
      <c r="BD649" s="11" t="str">
        <f t="shared" si="1174"/>
        <v xml:space="preserve"> </v>
      </c>
      <c r="BE649" s="11" t="str">
        <f t="shared" si="1175"/>
        <v xml:space="preserve"> </v>
      </c>
      <c r="BF649" s="11" t="str">
        <f t="shared" si="1176"/>
        <v xml:space="preserve"> </v>
      </c>
      <c r="BG649" s="11" t="str">
        <f t="shared" si="1197"/>
        <v xml:space="preserve"> </v>
      </c>
      <c r="BH649" s="11" t="str">
        <f t="shared" si="1177"/>
        <v xml:space="preserve"> </v>
      </c>
      <c r="BI649" s="11" t="str">
        <f t="shared" si="1178"/>
        <v xml:space="preserve"> </v>
      </c>
      <c r="BJ649" s="11">
        <f t="shared" si="1179"/>
        <v>0</v>
      </c>
      <c r="BK649" s="11" t="str">
        <f t="shared" si="1180"/>
        <v/>
      </c>
      <c r="BL649" s="11" t="str">
        <f t="shared" si="1181"/>
        <v xml:space="preserve"> </v>
      </c>
      <c r="BM649" s="11" t="str">
        <f t="shared" si="1182"/>
        <v xml:space="preserve"> </v>
      </c>
      <c r="BN649" s="11" t="str">
        <f t="shared" si="1183"/>
        <v xml:space="preserve"> </v>
      </c>
      <c r="BO649" s="11" t="str">
        <f t="shared" si="1184"/>
        <v xml:space="preserve"> </v>
      </c>
      <c r="BP649" s="11" t="str">
        <f t="shared" si="1185"/>
        <v xml:space="preserve"> </v>
      </c>
      <c r="BQ649" s="11" t="str">
        <f t="shared" si="1186"/>
        <v>0</v>
      </c>
      <c r="BR649" s="25">
        <f t="shared" si="1187"/>
        <v>0</v>
      </c>
      <c r="BS649" s="11" t="str">
        <f t="shared" si="1188"/>
        <v>Not Present</v>
      </c>
      <c r="BT649" s="11" t="str">
        <f t="shared" si="1189"/>
        <v>0</v>
      </c>
      <c r="BU649" s="12">
        <f t="shared" ref="BU649:BU712" si="1207">IF(BQ649="0",1,0)</f>
        <v>1</v>
      </c>
      <c r="BV649" s="12">
        <f t="shared" ref="BV649:BV712" si="1208">IF(BR649="",0,IF(AND(BR649&gt;=0,BR649&lt;=0.5),0,1))</f>
        <v>0</v>
      </c>
      <c r="BW649" s="12">
        <f t="shared" si="1198"/>
        <v>1</v>
      </c>
      <c r="BX649" s="12">
        <f t="shared" ref="BX649:BX712" si="1209">IF(OR(BT649="5",BT649="4",BT649="3",BT649="2",BT649="1",BT649="0"),1,0)</f>
        <v>1</v>
      </c>
      <c r="BY649" s="11">
        <f t="shared" ref="BY649:BY712" si="1210">IF(AND(BW649=1,BX649=1),1,(IF(AND(BU649=1,BX649=1),1,(IF(AND(BV649=1,BX649=1),1,0)))))</f>
        <v>1</v>
      </c>
      <c r="BZ649" s="11">
        <f t="shared" si="1190"/>
        <v>1</v>
      </c>
      <c r="CA649" s="11">
        <f t="shared" si="1191"/>
        <v>1</v>
      </c>
      <c r="CB649" s="11">
        <f t="shared" si="1192"/>
        <v>2014</v>
      </c>
      <c r="CC649" s="11">
        <f t="shared" si="1193"/>
        <v>1</v>
      </c>
      <c r="CD649" s="11" t="str">
        <f t="shared" si="1194"/>
        <v>No</v>
      </c>
      <c r="CE649" s="11">
        <f t="shared" ref="CE649:CE712" si="1211">IF(CD649=" "," ",Number_Times_Broken)</f>
        <v>0</v>
      </c>
      <c r="CF649" s="11">
        <f t="shared" ref="CF649:CF712" si="1212">IF(CD649=" "," ",Number__Of_Days_Broken)</f>
        <v>0</v>
      </c>
      <c r="CG649" s="11">
        <f t="shared" ref="CG649:CG712" si="1213">IF(OR(CE649&gt;12,CF649&gt;1),0,1)</f>
        <v>1</v>
      </c>
      <c r="CH649" s="11">
        <f t="shared" ref="CH649:CH712" si="1214">IFERROR((CE649*CF649)," ")</f>
        <v>0</v>
      </c>
      <c r="CI649" s="11">
        <f t="shared" si="1195"/>
        <v>1</v>
      </c>
      <c r="CJ649" s="11">
        <f t="shared" si="1196"/>
        <v>2</v>
      </c>
    </row>
    <row r="650" spans="1:88" x14ac:dyDescent="0.3">
      <c r="A650" s="11">
        <f t="shared" si="1127"/>
        <v>2017</v>
      </c>
      <c r="B650" s="11" t="str">
        <f t="shared" si="1128"/>
        <v>20-04-2017 14:39:34 CEST</v>
      </c>
      <c r="C650" s="11" t="str">
        <f t="shared" si="1129"/>
        <v>Rwanda</v>
      </c>
      <c r="D650" s="11" t="str">
        <f t="shared" si="1130"/>
        <v>Rulindo</v>
      </c>
      <c r="E650" s="11" t="str">
        <f t="shared" si="1131"/>
        <v>Mbogo</v>
      </c>
      <c r="F650" s="11" t="str">
        <f t="shared" si="1132"/>
        <v>Bukoro</v>
      </c>
      <c r="G650" s="11" t="str">
        <f t="shared" si="1133"/>
        <v>Karindi</v>
      </c>
      <c r="H650" s="11" t="str">
        <f t="shared" si="1134"/>
        <v/>
      </c>
      <c r="I650" s="11" t="str">
        <f t="shared" si="1135"/>
        <v/>
      </c>
      <c r="J650" s="11" t="str">
        <f t="shared" si="1136"/>
        <v xml:space="preserve"> </v>
      </c>
      <c r="K650" s="11">
        <f t="shared" si="1137"/>
        <v>120</v>
      </c>
      <c r="L650" s="11">
        <f t="shared" si="1199"/>
        <v>510</v>
      </c>
      <c r="M650" s="11">
        <f t="shared" si="1200"/>
        <v>31</v>
      </c>
      <c r="N650" s="11">
        <f t="shared" si="1201"/>
        <v>16.451612903225808</v>
      </c>
      <c r="O650" s="11">
        <f t="shared" si="1138"/>
        <v>40</v>
      </c>
      <c r="P650" s="11">
        <f t="shared" si="1139"/>
        <v>80</v>
      </c>
      <c r="Q650" s="13">
        <f t="shared" si="1202"/>
        <v>0.33333333333333331</v>
      </c>
      <c r="R650" s="11">
        <f t="shared" si="1203"/>
        <v>0</v>
      </c>
      <c r="S650" s="11">
        <f t="shared" si="1140"/>
        <v>1</v>
      </c>
      <c r="T650" s="11">
        <f t="shared" si="1141"/>
        <v>1</v>
      </c>
      <c r="U650" s="11" t="str">
        <f t="shared" si="1142"/>
        <v>Piped Network -- Gravity Only</v>
      </c>
      <c r="V650" s="11">
        <f t="shared" si="1143"/>
        <v>2007</v>
      </c>
      <c r="W650" s="11" t="str">
        <f t="shared" si="1144"/>
        <v/>
      </c>
      <c r="X650" s="11" t="str">
        <f t="shared" si="1145"/>
        <v>Spring</v>
      </c>
      <c r="Y650" s="11">
        <f t="shared" si="1146"/>
        <v>2</v>
      </c>
      <c r="Z650" s="11">
        <f t="shared" si="1147"/>
        <v>1</v>
      </c>
      <c r="AA650" s="11">
        <f t="shared" si="1148"/>
        <v>1</v>
      </c>
      <c r="AB650" s="11" t="str">
        <f t="shared" si="1149"/>
        <v>"Springbox" --Intake Structure At A Spring</v>
      </c>
      <c r="AC650" s="11">
        <f t="shared" si="1150"/>
        <v>1</v>
      </c>
      <c r="AD650" s="11">
        <f t="shared" si="1151"/>
        <v>2007</v>
      </c>
      <c r="AE650" s="11">
        <f t="shared" si="1152"/>
        <v>1</v>
      </c>
      <c r="AF650" s="11">
        <f t="shared" si="1153"/>
        <v>180</v>
      </c>
      <c r="AG650" s="12">
        <f t="shared" si="1204"/>
        <v>9600</v>
      </c>
      <c r="AH650" s="12">
        <f t="shared" si="1205"/>
        <v>48</v>
      </c>
      <c r="AI650" s="11">
        <f t="shared" si="1206"/>
        <v>1</v>
      </c>
      <c r="AJ650" s="11">
        <f t="shared" si="1154"/>
        <v>1</v>
      </c>
      <c r="AK650" s="11">
        <f t="shared" si="1155"/>
        <v>1</v>
      </c>
      <c r="AL650" s="11">
        <f t="shared" si="1156"/>
        <v>2007</v>
      </c>
      <c r="AM650" s="11">
        <f t="shared" si="1157"/>
        <v>1</v>
      </c>
      <c r="AN650" s="11">
        <f t="shared" si="1158"/>
        <v>1000</v>
      </c>
      <c r="AO650" s="11">
        <f t="shared" si="1159"/>
        <v>1</v>
      </c>
      <c r="AP650" s="11">
        <f t="shared" si="1160"/>
        <v>1</v>
      </c>
      <c r="AQ650" s="11">
        <f t="shared" si="1161"/>
        <v>1997</v>
      </c>
      <c r="AR650" s="11">
        <f t="shared" si="1162"/>
        <v>2</v>
      </c>
      <c r="AS650" s="11">
        <f t="shared" si="1163"/>
        <v>0</v>
      </c>
      <c r="AT650" s="11" t="str">
        <f t="shared" si="1164"/>
        <v xml:space="preserve"> </v>
      </c>
      <c r="AU650" s="11" t="str">
        <f t="shared" si="1165"/>
        <v/>
      </c>
      <c r="AV650" s="11" t="str">
        <f t="shared" si="1166"/>
        <v xml:space="preserve"> </v>
      </c>
      <c r="AW650" s="11" t="str">
        <f t="shared" si="1167"/>
        <v xml:space="preserve"> </v>
      </c>
      <c r="AX650" s="11">
        <f t="shared" si="1168"/>
        <v>0</v>
      </c>
      <c r="AY650" s="11" t="str">
        <f t="shared" si="1169"/>
        <v xml:space="preserve"> </v>
      </c>
      <c r="AZ650" s="11" t="str">
        <f t="shared" si="1170"/>
        <v xml:space="preserve"> </v>
      </c>
      <c r="BA650" s="11" t="str">
        <f t="shared" si="1171"/>
        <v xml:space="preserve"> </v>
      </c>
      <c r="BB650" s="11" t="str">
        <f t="shared" si="1172"/>
        <v xml:space="preserve"> </v>
      </c>
      <c r="BC650" s="11">
        <f t="shared" si="1173"/>
        <v>0</v>
      </c>
      <c r="BD650" s="11" t="str">
        <f t="shared" si="1174"/>
        <v xml:space="preserve"> </v>
      </c>
      <c r="BE650" s="11" t="str">
        <f t="shared" si="1175"/>
        <v xml:space="preserve"> </v>
      </c>
      <c r="BF650" s="11" t="str">
        <f t="shared" si="1176"/>
        <v xml:space="preserve"> </v>
      </c>
      <c r="BG650" s="11" t="str">
        <f t="shared" si="1197"/>
        <v xml:space="preserve"> </v>
      </c>
      <c r="BH650" s="11" t="str">
        <f t="shared" si="1177"/>
        <v xml:space="preserve"> </v>
      </c>
      <c r="BI650" s="11" t="str">
        <f t="shared" si="1178"/>
        <v xml:space="preserve"> </v>
      </c>
      <c r="BJ650" s="11">
        <f t="shared" si="1179"/>
        <v>0</v>
      </c>
      <c r="BK650" s="11" t="str">
        <f t="shared" si="1180"/>
        <v/>
      </c>
      <c r="BL650" s="11" t="str">
        <f t="shared" si="1181"/>
        <v xml:space="preserve"> </v>
      </c>
      <c r="BM650" s="11" t="str">
        <f t="shared" si="1182"/>
        <v xml:space="preserve"> </v>
      </c>
      <c r="BN650" s="11" t="str">
        <f t="shared" si="1183"/>
        <v xml:space="preserve"> </v>
      </c>
      <c r="BO650" s="11" t="str">
        <f t="shared" si="1184"/>
        <v xml:space="preserve"> </v>
      </c>
      <c r="BP650" s="11" t="str">
        <f t="shared" si="1185"/>
        <v xml:space="preserve"> </v>
      </c>
      <c r="BQ650" s="11" t="str">
        <f t="shared" si="1186"/>
        <v>0</v>
      </c>
      <c r="BR650" s="25">
        <f t="shared" si="1187"/>
        <v>0</v>
      </c>
      <c r="BS650" s="11" t="str">
        <f t="shared" si="1188"/>
        <v>Not Present</v>
      </c>
      <c r="BT650" s="11" t="str">
        <f t="shared" si="1189"/>
        <v>0</v>
      </c>
      <c r="BU650" s="12">
        <f t="shared" si="1207"/>
        <v>1</v>
      </c>
      <c r="BV650" s="12">
        <f t="shared" si="1208"/>
        <v>0</v>
      </c>
      <c r="BW650" s="12">
        <f t="shared" si="1198"/>
        <v>1</v>
      </c>
      <c r="BX650" s="12">
        <f t="shared" si="1209"/>
        <v>1</v>
      </c>
      <c r="BY650" s="11">
        <f t="shared" si="1210"/>
        <v>1</v>
      </c>
      <c r="BZ650" s="11">
        <f t="shared" si="1190"/>
        <v>1</v>
      </c>
      <c r="CA650" s="11">
        <f t="shared" si="1191"/>
        <v>1</v>
      </c>
      <c r="CB650" s="11">
        <f t="shared" si="1192"/>
        <v>2007</v>
      </c>
      <c r="CC650" s="11">
        <f t="shared" si="1193"/>
        <v>1</v>
      </c>
      <c r="CD650" s="11" t="str">
        <f t="shared" si="1194"/>
        <v>No</v>
      </c>
      <c r="CE650" s="11">
        <f t="shared" si="1211"/>
        <v>0</v>
      </c>
      <c r="CF650" s="11">
        <f t="shared" si="1212"/>
        <v>0</v>
      </c>
      <c r="CG650" s="11">
        <f t="shared" si="1213"/>
        <v>1</v>
      </c>
      <c r="CH650" s="11">
        <f t="shared" si="1214"/>
        <v>0</v>
      </c>
      <c r="CI650" s="11">
        <f t="shared" si="1195"/>
        <v>1</v>
      </c>
      <c r="CJ650" s="11">
        <f t="shared" si="1196"/>
        <v>1</v>
      </c>
    </row>
    <row r="651" spans="1:88" x14ac:dyDescent="0.3">
      <c r="A651" s="11">
        <f t="shared" si="1127"/>
        <v>2017</v>
      </c>
      <c r="B651" s="11" t="str">
        <f t="shared" si="1128"/>
        <v>24-04-2017 21:51:14 CEST</v>
      </c>
      <c r="C651" s="11" t="str">
        <f t="shared" si="1129"/>
        <v>Rwanda</v>
      </c>
      <c r="D651" s="11" t="str">
        <f t="shared" si="1130"/>
        <v>Rulindo</v>
      </c>
      <c r="E651" s="11" t="str">
        <f t="shared" si="1131"/>
        <v>Burega</v>
      </c>
      <c r="F651" s="11" t="str">
        <f t="shared" si="1132"/>
        <v>Taba</v>
      </c>
      <c r="G651" s="11" t="str">
        <f t="shared" si="1133"/>
        <v>Gasango</v>
      </c>
      <c r="H651" s="11" t="str">
        <f t="shared" si="1134"/>
        <v/>
      </c>
      <c r="I651" s="11" t="str">
        <f t="shared" si="1135"/>
        <v/>
      </c>
      <c r="J651" s="11" t="str">
        <f t="shared" si="1136"/>
        <v>Rwamugaza network</v>
      </c>
      <c r="K651" s="11">
        <f t="shared" si="1137"/>
        <v>79</v>
      </c>
      <c r="L651" s="11">
        <f t="shared" si="1199"/>
        <v>14106</v>
      </c>
      <c r="M651" s="11">
        <f t="shared" si="1200"/>
        <v>35</v>
      </c>
      <c r="N651" s="11">
        <f t="shared" si="1201"/>
        <v>403.02857142857141</v>
      </c>
      <c r="O651" s="11">
        <f t="shared" si="1138"/>
        <v>79</v>
      </c>
      <c r="P651" s="11" t="str">
        <f t="shared" si="1139"/>
        <v xml:space="preserve"> </v>
      </c>
      <c r="Q651" s="13">
        <f t="shared" si="1202"/>
        <v>1</v>
      </c>
      <c r="R651" s="11">
        <f t="shared" si="1203"/>
        <v>1</v>
      </c>
      <c r="S651" s="11">
        <f t="shared" si="1140"/>
        <v>0</v>
      </c>
      <c r="T651" s="11">
        <f t="shared" si="1141"/>
        <v>1</v>
      </c>
      <c r="U651" s="11" t="str">
        <f t="shared" si="1142"/>
        <v>Piped Network -- Gravity Only</v>
      </c>
      <c r="V651" s="11">
        <f t="shared" si="1143"/>
        <v>2003</v>
      </c>
      <c r="W651" s="11" t="str">
        <f t="shared" si="1144"/>
        <v>Government</v>
      </c>
      <c r="X651" s="11" t="str">
        <f t="shared" si="1145"/>
        <v>Spring</v>
      </c>
      <c r="Y651" s="11">
        <f t="shared" si="1146"/>
        <v>2</v>
      </c>
      <c r="Z651" s="11">
        <f t="shared" si="1147"/>
        <v>1</v>
      </c>
      <c r="AA651" s="11">
        <f t="shared" si="1148"/>
        <v>1</v>
      </c>
      <c r="AB651" s="11" t="str">
        <f t="shared" si="1149"/>
        <v/>
      </c>
      <c r="AC651" s="11">
        <f t="shared" si="1150"/>
        <v>1</v>
      </c>
      <c r="AD651" s="11">
        <f t="shared" si="1151"/>
        <v>2003</v>
      </c>
      <c r="AE651" s="11">
        <f t="shared" si="1152"/>
        <v>1</v>
      </c>
      <c r="AF651" s="11">
        <f t="shared" si="1153"/>
        <v>3</v>
      </c>
      <c r="AG651" s="12">
        <f t="shared" si="1204"/>
        <v>576000</v>
      </c>
      <c r="AH651" s="12">
        <f t="shared" si="1205"/>
        <v>1458.2278481012659</v>
      </c>
      <c r="AI651" s="11">
        <f t="shared" si="1206"/>
        <v>1</v>
      </c>
      <c r="AJ651" s="11">
        <f t="shared" si="1154"/>
        <v>1</v>
      </c>
      <c r="AK651" s="11">
        <f t="shared" si="1155"/>
        <v>2</v>
      </c>
      <c r="AL651" s="11">
        <f t="shared" si="1156"/>
        <v>2003</v>
      </c>
      <c r="AM651" s="11">
        <f t="shared" si="1157"/>
        <v>1</v>
      </c>
      <c r="AN651" s="11">
        <f t="shared" si="1158"/>
        <v>35000</v>
      </c>
      <c r="AO651" s="11">
        <f t="shared" si="1159"/>
        <v>1</v>
      </c>
      <c r="AP651" s="11">
        <f t="shared" si="1160"/>
        <v>7</v>
      </c>
      <c r="AQ651" s="11">
        <f t="shared" si="1161"/>
        <v>2003</v>
      </c>
      <c r="AR651" s="11">
        <f t="shared" si="1162"/>
        <v>1</v>
      </c>
      <c r="AS651" s="11">
        <f t="shared" si="1163"/>
        <v>1</v>
      </c>
      <c r="AT651" s="11">
        <f t="shared" si="1164"/>
        <v>12</v>
      </c>
      <c r="AU651" s="11" t="str">
        <f t="shared" si="1165"/>
        <v/>
      </c>
      <c r="AV651" s="11">
        <f t="shared" si="1166"/>
        <v>2003</v>
      </c>
      <c r="AW651" s="11">
        <f t="shared" si="1167"/>
        <v>1</v>
      </c>
      <c r="AX651" s="11">
        <f t="shared" si="1168"/>
        <v>1</v>
      </c>
      <c r="AY651" s="11">
        <f t="shared" si="1169"/>
        <v>2</v>
      </c>
      <c r="AZ651" s="11">
        <f t="shared" si="1170"/>
        <v>2003</v>
      </c>
      <c r="BA651" s="11">
        <f t="shared" si="1171"/>
        <v>1</v>
      </c>
      <c r="BB651" s="11">
        <f t="shared" si="1172"/>
        <v>35000</v>
      </c>
      <c r="BC651" s="11">
        <f t="shared" si="1173"/>
        <v>0</v>
      </c>
      <c r="BD651" s="11" t="str">
        <f t="shared" si="1174"/>
        <v xml:space="preserve"> </v>
      </c>
      <c r="BE651" s="11" t="str">
        <f t="shared" si="1175"/>
        <v xml:space="preserve"> </v>
      </c>
      <c r="BF651" s="11" t="str">
        <f t="shared" si="1176"/>
        <v xml:space="preserve"> </v>
      </c>
      <c r="BG651" s="11" t="str">
        <f t="shared" si="1197"/>
        <v xml:space="preserve"> </v>
      </c>
      <c r="BH651" s="11" t="str">
        <f t="shared" si="1177"/>
        <v xml:space="preserve"> </v>
      </c>
      <c r="BI651" s="11" t="str">
        <f t="shared" si="1178"/>
        <v xml:space="preserve"> </v>
      </c>
      <c r="BJ651" s="11">
        <f t="shared" si="1179"/>
        <v>0</v>
      </c>
      <c r="BK651" s="11" t="str">
        <f t="shared" si="1180"/>
        <v/>
      </c>
      <c r="BL651" s="11" t="str">
        <f t="shared" si="1181"/>
        <v xml:space="preserve"> </v>
      </c>
      <c r="BM651" s="11" t="str">
        <f t="shared" si="1182"/>
        <v xml:space="preserve"> </v>
      </c>
      <c r="BN651" s="11" t="str">
        <f t="shared" si="1183"/>
        <v xml:space="preserve"> </v>
      </c>
      <c r="BO651" s="11" t="str">
        <f t="shared" si="1184"/>
        <v xml:space="preserve"> </v>
      </c>
      <c r="BP651" s="11" t="str">
        <f t="shared" si="1185"/>
        <v xml:space="preserve"> </v>
      </c>
      <c r="BQ651" s="11" t="str">
        <f t="shared" si="1186"/>
        <v>0</v>
      </c>
      <c r="BR651" s="25">
        <f t="shared" si="1187"/>
        <v>0</v>
      </c>
      <c r="BS651" s="11" t="str">
        <f t="shared" si="1188"/>
        <v>Not Present</v>
      </c>
      <c r="BT651" s="11" t="str">
        <f t="shared" si="1189"/>
        <v>0</v>
      </c>
      <c r="BU651" s="12">
        <f t="shared" si="1207"/>
        <v>1</v>
      </c>
      <c r="BV651" s="12">
        <f t="shared" si="1208"/>
        <v>0</v>
      </c>
      <c r="BW651" s="12">
        <f t="shared" si="1198"/>
        <v>1</v>
      </c>
      <c r="BX651" s="12">
        <f t="shared" si="1209"/>
        <v>1</v>
      </c>
      <c r="BY651" s="11">
        <f t="shared" si="1210"/>
        <v>1</v>
      </c>
      <c r="BZ651" s="11">
        <f t="shared" si="1190"/>
        <v>1</v>
      </c>
      <c r="CA651" s="11">
        <f t="shared" si="1191"/>
        <v>1</v>
      </c>
      <c r="CB651" s="11">
        <f t="shared" si="1192"/>
        <v>2003</v>
      </c>
      <c r="CC651" s="11">
        <f t="shared" si="1193"/>
        <v>3</v>
      </c>
      <c r="CD651" s="11" t="str">
        <f t="shared" si="1194"/>
        <v>No</v>
      </c>
      <c r="CE651" s="11">
        <f t="shared" si="1211"/>
        <v>0</v>
      </c>
      <c r="CF651" s="11">
        <f t="shared" si="1212"/>
        <v>0</v>
      </c>
      <c r="CG651" s="11">
        <f t="shared" si="1213"/>
        <v>1</v>
      </c>
      <c r="CH651" s="11">
        <f t="shared" si="1214"/>
        <v>0</v>
      </c>
      <c r="CI651" s="11">
        <f t="shared" si="1195"/>
        <v>0</v>
      </c>
      <c r="CJ651" s="11">
        <f t="shared" si="1196"/>
        <v>2</v>
      </c>
    </row>
    <row r="652" spans="1:88" x14ac:dyDescent="0.3">
      <c r="A652" s="11">
        <f t="shared" si="1127"/>
        <v>2017</v>
      </c>
      <c r="B652" s="11" t="str">
        <f t="shared" si="1128"/>
        <v>23-03-2017 06:28:16 CET</v>
      </c>
      <c r="C652" s="11" t="str">
        <f t="shared" si="1129"/>
        <v>Rwanda</v>
      </c>
      <c r="D652" s="11" t="str">
        <f t="shared" si="1130"/>
        <v>Rulindo</v>
      </c>
      <c r="E652" s="11" t="str">
        <f t="shared" si="1131"/>
        <v>Buyoga</v>
      </c>
      <c r="F652" s="11" t="str">
        <f t="shared" si="1132"/>
        <v>Gitumba</v>
      </c>
      <c r="G652" s="11" t="str">
        <f t="shared" si="1133"/>
        <v>Gitaba</v>
      </c>
      <c r="H652" s="11" t="str">
        <f t="shared" si="1134"/>
        <v/>
      </c>
      <c r="I652" s="11" t="str">
        <f t="shared" si="1135"/>
        <v/>
      </c>
      <c r="J652" s="11" t="str">
        <f t="shared" si="1136"/>
        <v>Kiruruma</v>
      </c>
      <c r="K652" s="11">
        <f t="shared" si="1137"/>
        <v>169</v>
      </c>
      <c r="L652" s="11">
        <f t="shared" si="1199"/>
        <v>8295</v>
      </c>
      <c r="M652" s="11">
        <f t="shared" si="1200"/>
        <v>25</v>
      </c>
      <c r="N652" s="11">
        <f t="shared" si="1201"/>
        <v>331.8</v>
      </c>
      <c r="O652" s="11">
        <f t="shared" si="1138"/>
        <v>160</v>
      </c>
      <c r="P652" s="11">
        <f t="shared" si="1139"/>
        <v>9</v>
      </c>
      <c r="Q652" s="13">
        <f t="shared" si="1202"/>
        <v>0.94674556213017746</v>
      </c>
      <c r="R652" s="11">
        <f t="shared" si="1203"/>
        <v>0</v>
      </c>
      <c r="S652" s="11">
        <f t="shared" si="1140"/>
        <v>0</v>
      </c>
      <c r="T652" s="11">
        <f t="shared" si="1141"/>
        <v>1</v>
      </c>
      <c r="U652" s="11" t="str">
        <f t="shared" si="1142"/>
        <v>Piped Network With Pump</v>
      </c>
      <c r="V652" s="11">
        <f t="shared" si="1143"/>
        <v>2014</v>
      </c>
      <c r="W652" s="11" t="str">
        <f t="shared" si="1144"/>
        <v>Governement (District, Wasac) And Water For People</v>
      </c>
      <c r="X652" s="11" t="str">
        <f t="shared" si="1145"/>
        <v>Groundwater (Well, Etc.)</v>
      </c>
      <c r="Y652" s="11">
        <f t="shared" si="1146"/>
        <v>3</v>
      </c>
      <c r="Z652" s="11">
        <f t="shared" si="1147"/>
        <v>1</v>
      </c>
      <c r="AA652" s="11">
        <f t="shared" si="1148"/>
        <v>1</v>
      </c>
      <c r="AB652" s="11" t="str">
        <f t="shared" si="1149"/>
        <v>"Springbox" --Intake Structure At A Spring</v>
      </c>
      <c r="AC652" s="11">
        <f t="shared" si="1150"/>
        <v>1</v>
      </c>
      <c r="AD652" s="11">
        <f t="shared" si="1151"/>
        <v>2014</v>
      </c>
      <c r="AE652" s="11">
        <f t="shared" si="1152"/>
        <v>1</v>
      </c>
      <c r="AF652" s="11">
        <f t="shared" si="1153"/>
        <v>3</v>
      </c>
      <c r="AG652" s="12">
        <f t="shared" si="1204"/>
        <v>576000</v>
      </c>
      <c r="AH652" s="12">
        <f t="shared" si="1205"/>
        <v>720</v>
      </c>
      <c r="AI652" s="11">
        <f t="shared" si="1206"/>
        <v>1</v>
      </c>
      <c r="AJ652" s="11">
        <f t="shared" si="1154"/>
        <v>1</v>
      </c>
      <c r="AK652" s="11">
        <f t="shared" si="1155"/>
        <v>3</v>
      </c>
      <c r="AL652" s="11">
        <f t="shared" si="1156"/>
        <v>2014</v>
      </c>
      <c r="AM652" s="11">
        <f t="shared" si="1157"/>
        <v>1</v>
      </c>
      <c r="AN652" s="11">
        <f t="shared" si="1158"/>
        <v>9000</v>
      </c>
      <c r="AO652" s="11">
        <f t="shared" si="1159"/>
        <v>1</v>
      </c>
      <c r="AP652" s="11">
        <f t="shared" si="1160"/>
        <v>15</v>
      </c>
      <c r="AQ652" s="11">
        <f t="shared" si="1161"/>
        <v>2014</v>
      </c>
      <c r="AR652" s="11">
        <f t="shared" si="1162"/>
        <v>1</v>
      </c>
      <c r="AS652" s="11">
        <f t="shared" si="1163"/>
        <v>1</v>
      </c>
      <c r="AT652" s="11">
        <f t="shared" si="1164"/>
        <v>5</v>
      </c>
      <c r="AU652" s="11" t="str">
        <f t="shared" si="1165"/>
        <v>Distribution Chamber</v>
      </c>
      <c r="AV652" s="11">
        <f t="shared" si="1166"/>
        <v>2014</v>
      </c>
      <c r="AW652" s="11">
        <f t="shared" si="1167"/>
        <v>1</v>
      </c>
      <c r="AX652" s="11">
        <f t="shared" si="1168"/>
        <v>1</v>
      </c>
      <c r="AY652" s="11">
        <f t="shared" si="1169"/>
        <v>3</v>
      </c>
      <c r="AZ652" s="11">
        <f t="shared" si="1170"/>
        <v>2014</v>
      </c>
      <c r="BA652" s="11">
        <f t="shared" si="1171"/>
        <v>1</v>
      </c>
      <c r="BB652" s="11">
        <f t="shared" si="1172"/>
        <v>9000</v>
      </c>
      <c r="BC652" s="11">
        <f t="shared" si="1173"/>
        <v>1</v>
      </c>
      <c r="BD652" s="11">
        <f t="shared" si="1174"/>
        <v>2</v>
      </c>
      <c r="BE652" s="11">
        <f t="shared" si="1175"/>
        <v>2014</v>
      </c>
      <c r="BF652" s="11">
        <f t="shared" si="1176"/>
        <v>1</v>
      </c>
      <c r="BG652" s="11">
        <f t="shared" si="1197"/>
        <v>1</v>
      </c>
      <c r="BH652" s="11">
        <f t="shared" si="1177"/>
        <v>2014</v>
      </c>
      <c r="BI652" s="11">
        <f t="shared" si="1178"/>
        <v>1</v>
      </c>
      <c r="BJ652" s="11">
        <f t="shared" si="1179"/>
        <v>0</v>
      </c>
      <c r="BK652" s="11" t="str">
        <f t="shared" si="1180"/>
        <v/>
      </c>
      <c r="BL652" s="11" t="str">
        <f t="shared" si="1181"/>
        <v xml:space="preserve"> </v>
      </c>
      <c r="BM652" s="11" t="str">
        <f t="shared" si="1182"/>
        <v xml:space="preserve"> </v>
      </c>
      <c r="BN652" s="11" t="str">
        <f t="shared" si="1183"/>
        <v xml:space="preserve"> </v>
      </c>
      <c r="BO652" s="11" t="str">
        <f t="shared" si="1184"/>
        <v xml:space="preserve"> </v>
      </c>
      <c r="BP652" s="11" t="str">
        <f t="shared" si="1185"/>
        <v xml:space="preserve"> </v>
      </c>
      <c r="BQ652" s="11" t="str">
        <f t="shared" si="1186"/>
        <v>0</v>
      </c>
      <c r="BR652" s="25">
        <f t="shared" si="1187"/>
        <v>0</v>
      </c>
      <c r="BS652" s="11" t="str">
        <f t="shared" si="1188"/>
        <v>Not Present</v>
      </c>
      <c r="BT652" s="11" t="str">
        <f t="shared" si="1189"/>
        <v>0</v>
      </c>
      <c r="BU652" s="12">
        <f t="shared" si="1207"/>
        <v>1</v>
      </c>
      <c r="BV652" s="12">
        <f t="shared" si="1208"/>
        <v>0</v>
      </c>
      <c r="BW652" s="12">
        <f t="shared" si="1198"/>
        <v>1</v>
      </c>
      <c r="BX652" s="12">
        <f t="shared" si="1209"/>
        <v>1</v>
      </c>
      <c r="BY652" s="11">
        <f t="shared" si="1210"/>
        <v>1</v>
      </c>
      <c r="BZ652" s="11">
        <f t="shared" si="1190"/>
        <v>1</v>
      </c>
      <c r="CA652" s="11">
        <f t="shared" si="1191"/>
        <v>2014</v>
      </c>
      <c r="CB652" s="11">
        <f t="shared" si="1192"/>
        <v>2014</v>
      </c>
      <c r="CC652" s="11">
        <f t="shared" si="1193"/>
        <v>1</v>
      </c>
      <c r="CD652" s="11" t="str">
        <f t="shared" si="1194"/>
        <v>No</v>
      </c>
      <c r="CE652" s="11">
        <f t="shared" si="1211"/>
        <v>0</v>
      </c>
      <c r="CF652" s="11">
        <f t="shared" si="1212"/>
        <v>0</v>
      </c>
      <c r="CG652" s="11">
        <f t="shared" si="1213"/>
        <v>1</v>
      </c>
      <c r="CH652" s="11">
        <f t="shared" si="1214"/>
        <v>0</v>
      </c>
      <c r="CI652" s="11">
        <f t="shared" si="1195"/>
        <v>1</v>
      </c>
      <c r="CJ652" s="11">
        <f t="shared" si="1196"/>
        <v>2</v>
      </c>
    </row>
    <row r="653" spans="1:88" x14ac:dyDescent="0.3">
      <c r="A653" s="11">
        <f t="shared" si="1127"/>
        <v>2017</v>
      </c>
      <c r="B653" s="11" t="str">
        <f t="shared" si="1128"/>
        <v>15-04-2017 23:50:31 CEST</v>
      </c>
      <c r="C653" s="11" t="str">
        <f t="shared" si="1129"/>
        <v>Rwanda</v>
      </c>
      <c r="D653" s="11" t="str">
        <f t="shared" si="1130"/>
        <v>Rulindo</v>
      </c>
      <c r="E653" s="11" t="str">
        <f t="shared" si="1131"/>
        <v>Rusiga</v>
      </c>
      <c r="F653" s="11" t="str">
        <f t="shared" si="1132"/>
        <v>Gako</v>
      </c>
      <c r="G653" s="11" t="str">
        <f t="shared" si="1133"/>
        <v>Ntakara</v>
      </c>
      <c r="H653" s="11" t="str">
        <f t="shared" si="1134"/>
        <v/>
      </c>
      <c r="I653" s="11" t="str">
        <f t="shared" si="1135"/>
        <v/>
      </c>
      <c r="J653" s="11" t="str">
        <f t="shared" si="1136"/>
        <v>Ntakara water point/Ntakara gravity system</v>
      </c>
      <c r="K653" s="11">
        <f t="shared" si="1137"/>
        <v>129</v>
      </c>
      <c r="L653" s="11">
        <f t="shared" si="1199"/>
        <v>0</v>
      </c>
      <c r="M653" s="11">
        <f t="shared" si="1200"/>
        <v>1</v>
      </c>
      <c r="N653" s="11">
        <f t="shared" si="1201"/>
        <v>0</v>
      </c>
      <c r="O653" s="11">
        <f t="shared" si="1138"/>
        <v>129</v>
      </c>
      <c r="P653" s="11" t="str">
        <f t="shared" si="1139"/>
        <v xml:space="preserve"> </v>
      </c>
      <c r="Q653" s="13">
        <f t="shared" si="1202"/>
        <v>1</v>
      </c>
      <c r="R653" s="11">
        <f t="shared" si="1203"/>
        <v>1</v>
      </c>
      <c r="S653" s="11">
        <f t="shared" si="1140"/>
        <v>1</v>
      </c>
      <c r="T653" s="11">
        <f t="shared" si="1141"/>
        <v>1</v>
      </c>
      <c r="U653" s="11" t="str">
        <f t="shared" si="1142"/>
        <v>Piped Network -- Gravity Only</v>
      </c>
      <c r="V653" s="11">
        <f t="shared" si="1143"/>
        <v>2015</v>
      </c>
      <c r="W653" s="11" t="str">
        <f t="shared" si="1144"/>
        <v>Local Government  In Partnership With Community</v>
      </c>
      <c r="X653" s="11" t="str">
        <f t="shared" si="1145"/>
        <v>Spring</v>
      </c>
      <c r="Y653" s="11">
        <f t="shared" si="1146"/>
        <v>1</v>
      </c>
      <c r="Z653" s="11">
        <f t="shared" si="1147"/>
        <v>1</v>
      </c>
      <c r="AA653" s="11">
        <f t="shared" si="1148"/>
        <v>0</v>
      </c>
      <c r="AB653" s="11" t="str">
        <f t="shared" si="1149"/>
        <v/>
      </c>
      <c r="AC653" s="11" t="str">
        <f t="shared" si="1150"/>
        <v xml:space="preserve"> </v>
      </c>
      <c r="AD653" s="11" t="str">
        <f t="shared" si="1151"/>
        <v xml:space="preserve"> </v>
      </c>
      <c r="AE653" s="11" t="str">
        <f t="shared" si="1152"/>
        <v xml:space="preserve"> </v>
      </c>
      <c r="AF653" s="11">
        <f t="shared" si="1153"/>
        <v>50</v>
      </c>
      <c r="AG653" s="12">
        <f t="shared" si="1204"/>
        <v>34560</v>
      </c>
      <c r="AH653" s="12">
        <f t="shared" si="1205"/>
        <v>53.581395348837212</v>
      </c>
      <c r="AI653" s="11">
        <f t="shared" si="1206"/>
        <v>1</v>
      </c>
      <c r="AJ653" s="11">
        <f t="shared" si="1154"/>
        <v>0</v>
      </c>
      <c r="AK653" s="11" t="str">
        <f t="shared" si="1155"/>
        <v xml:space="preserve"> </v>
      </c>
      <c r="AL653" s="11" t="str">
        <f t="shared" si="1156"/>
        <v xml:space="preserve"> </v>
      </c>
      <c r="AM653" s="11" t="str">
        <f t="shared" si="1157"/>
        <v xml:space="preserve"> </v>
      </c>
      <c r="AN653" s="11" t="str">
        <f t="shared" si="1158"/>
        <v xml:space="preserve"> </v>
      </c>
      <c r="AO653" s="11">
        <f t="shared" si="1159"/>
        <v>0</v>
      </c>
      <c r="AP653" s="11" t="str">
        <f t="shared" si="1160"/>
        <v xml:space="preserve"> </v>
      </c>
      <c r="AQ653" s="11" t="str">
        <f t="shared" si="1161"/>
        <v xml:space="preserve"> </v>
      </c>
      <c r="AR653" s="11" t="str">
        <f t="shared" si="1162"/>
        <v xml:space="preserve"> </v>
      </c>
      <c r="AS653" s="11">
        <f t="shared" si="1163"/>
        <v>0</v>
      </c>
      <c r="AT653" s="11" t="str">
        <f t="shared" si="1164"/>
        <v xml:space="preserve"> </v>
      </c>
      <c r="AU653" s="11" t="str">
        <f t="shared" si="1165"/>
        <v/>
      </c>
      <c r="AV653" s="11" t="str">
        <f t="shared" si="1166"/>
        <v xml:space="preserve"> </v>
      </c>
      <c r="AW653" s="11" t="str">
        <f t="shared" si="1167"/>
        <v xml:space="preserve"> </v>
      </c>
      <c r="AX653" s="11">
        <f t="shared" si="1168"/>
        <v>0</v>
      </c>
      <c r="AY653" s="11" t="str">
        <f t="shared" si="1169"/>
        <v xml:space="preserve"> </v>
      </c>
      <c r="AZ653" s="11" t="str">
        <f t="shared" si="1170"/>
        <v xml:space="preserve"> </v>
      </c>
      <c r="BA653" s="11" t="str">
        <f t="shared" si="1171"/>
        <v xml:space="preserve"> </v>
      </c>
      <c r="BB653" s="11" t="str">
        <f t="shared" si="1172"/>
        <v xml:space="preserve"> </v>
      </c>
      <c r="BC653" s="11">
        <f t="shared" si="1173"/>
        <v>0</v>
      </c>
      <c r="BD653" s="11" t="str">
        <f t="shared" si="1174"/>
        <v xml:space="preserve"> </v>
      </c>
      <c r="BE653" s="11" t="str">
        <f t="shared" si="1175"/>
        <v xml:space="preserve"> </v>
      </c>
      <c r="BF653" s="11" t="str">
        <f t="shared" si="1176"/>
        <v xml:space="preserve"> </v>
      </c>
      <c r="BG653" s="11" t="str">
        <f t="shared" si="1197"/>
        <v xml:space="preserve"> </v>
      </c>
      <c r="BH653" s="11" t="str">
        <f t="shared" si="1177"/>
        <v xml:space="preserve"> </v>
      </c>
      <c r="BI653" s="11" t="str">
        <f t="shared" si="1178"/>
        <v xml:space="preserve"> </v>
      </c>
      <c r="BJ653" s="11">
        <f t="shared" si="1179"/>
        <v>0</v>
      </c>
      <c r="BK653" s="11" t="str">
        <f t="shared" si="1180"/>
        <v/>
      </c>
      <c r="BL653" s="11" t="str">
        <f t="shared" si="1181"/>
        <v xml:space="preserve"> </v>
      </c>
      <c r="BM653" s="11" t="str">
        <f t="shared" si="1182"/>
        <v xml:space="preserve"> </v>
      </c>
      <c r="BN653" s="11" t="str">
        <f t="shared" si="1183"/>
        <v xml:space="preserve"> </v>
      </c>
      <c r="BO653" s="11" t="str">
        <f t="shared" si="1184"/>
        <v xml:space="preserve"> </v>
      </c>
      <c r="BP653" s="11" t="str">
        <f t="shared" si="1185"/>
        <v xml:space="preserve"> </v>
      </c>
      <c r="BQ653" s="11" t="str">
        <f t="shared" si="1186"/>
        <v>0</v>
      </c>
      <c r="BR653" s="25">
        <f t="shared" si="1187"/>
        <v>0</v>
      </c>
      <c r="BS653" s="11" t="str">
        <f t="shared" si="1188"/>
        <v>Not Present</v>
      </c>
      <c r="BT653" s="11" t="str">
        <f t="shared" si="1189"/>
        <v>0</v>
      </c>
      <c r="BU653" s="12">
        <f t="shared" si="1207"/>
        <v>1</v>
      </c>
      <c r="BV653" s="12">
        <f t="shared" si="1208"/>
        <v>0</v>
      </c>
      <c r="BW653" s="12">
        <f t="shared" si="1198"/>
        <v>1</v>
      </c>
      <c r="BX653" s="12">
        <f t="shared" si="1209"/>
        <v>1</v>
      </c>
      <c r="BY653" s="11">
        <f t="shared" si="1210"/>
        <v>1</v>
      </c>
      <c r="BZ653" s="11">
        <f t="shared" si="1190"/>
        <v>1</v>
      </c>
      <c r="CA653" s="11">
        <f t="shared" si="1191"/>
        <v>1</v>
      </c>
      <c r="CB653" s="11">
        <f t="shared" si="1192"/>
        <v>2015</v>
      </c>
      <c r="CC653" s="11">
        <f t="shared" si="1193"/>
        <v>1</v>
      </c>
      <c r="CD653" s="11" t="str">
        <f t="shared" si="1194"/>
        <v>No</v>
      </c>
      <c r="CE653" s="11">
        <f t="shared" si="1211"/>
        <v>0</v>
      </c>
      <c r="CF653" s="11">
        <f t="shared" si="1212"/>
        <v>0</v>
      </c>
      <c r="CG653" s="11">
        <f t="shared" si="1213"/>
        <v>1</v>
      </c>
      <c r="CH653" s="11">
        <f t="shared" si="1214"/>
        <v>0</v>
      </c>
      <c r="CI653" s="11">
        <f t="shared" si="1195"/>
        <v>1</v>
      </c>
      <c r="CJ653" s="11">
        <f t="shared" si="1196"/>
        <v>1</v>
      </c>
    </row>
    <row r="654" spans="1:88" x14ac:dyDescent="0.3">
      <c r="A654" s="11">
        <f t="shared" si="1127"/>
        <v>2017</v>
      </c>
      <c r="B654" s="11" t="str">
        <f t="shared" si="1128"/>
        <v>15-03-2017 08:03:41 CET</v>
      </c>
      <c r="C654" s="11" t="str">
        <f t="shared" si="1129"/>
        <v>Rwanda</v>
      </c>
      <c r="D654" s="11" t="str">
        <f t="shared" si="1130"/>
        <v>Rulindo</v>
      </c>
      <c r="E654" s="11" t="str">
        <f t="shared" si="1131"/>
        <v>Base</v>
      </c>
      <c r="F654" s="11" t="str">
        <f t="shared" si="1132"/>
        <v>Cyohoha</v>
      </c>
      <c r="G654" s="11" t="str">
        <f t="shared" si="1133"/>
        <v>Mushongi</v>
      </c>
      <c r="H654" s="11" t="str">
        <f t="shared" si="1134"/>
        <v/>
      </c>
      <c r="I654" s="11" t="str">
        <f t="shared" si="1135"/>
        <v/>
      </c>
      <c r="J654" s="11" t="str">
        <f t="shared" si="1136"/>
        <v>Gihanga</v>
      </c>
      <c r="K654" s="11">
        <f t="shared" si="1137"/>
        <v>214</v>
      </c>
      <c r="L654" s="11">
        <f t="shared" si="1199"/>
        <v>2456</v>
      </c>
      <c r="M654" s="11">
        <f t="shared" si="1200"/>
        <v>10</v>
      </c>
      <c r="N654" s="11">
        <f t="shared" si="1201"/>
        <v>245.6</v>
      </c>
      <c r="O654" s="11">
        <f t="shared" si="1138"/>
        <v>200</v>
      </c>
      <c r="P654" s="11">
        <f t="shared" si="1139"/>
        <v>14</v>
      </c>
      <c r="Q654" s="13">
        <f t="shared" si="1202"/>
        <v>0.93457943925233644</v>
      </c>
      <c r="R654" s="11">
        <f t="shared" si="1203"/>
        <v>0</v>
      </c>
      <c r="S654" s="11">
        <f t="shared" si="1140"/>
        <v>1</v>
      </c>
      <c r="T654" s="11">
        <f t="shared" si="1141"/>
        <v>1</v>
      </c>
      <c r="U654" s="11" t="str">
        <f t="shared" si="1142"/>
        <v>Piped Network -- Gravity Only</v>
      </c>
      <c r="V654" s="11">
        <f t="shared" si="1143"/>
        <v>2014</v>
      </c>
      <c r="W654" s="11" t="str">
        <f t="shared" si="1144"/>
        <v>Governement (District, Wasac) And Water For People</v>
      </c>
      <c r="X654" s="11" t="str">
        <f t="shared" si="1145"/>
        <v>Spring</v>
      </c>
      <c r="Y654" s="11">
        <f t="shared" si="1146"/>
        <v>1</v>
      </c>
      <c r="Z654" s="11">
        <f t="shared" si="1147"/>
        <v>1</v>
      </c>
      <c r="AA654" s="11">
        <f t="shared" si="1148"/>
        <v>1</v>
      </c>
      <c r="AB654" s="11" t="str">
        <f t="shared" si="1149"/>
        <v>"Springbox" --Intake Structure At A Spring</v>
      </c>
      <c r="AC654" s="11">
        <f t="shared" si="1150"/>
        <v>1</v>
      </c>
      <c r="AD654" s="11">
        <f t="shared" si="1151"/>
        <v>2016</v>
      </c>
      <c r="AE654" s="11">
        <f t="shared" si="1152"/>
        <v>1</v>
      </c>
      <c r="AF654" s="11">
        <f t="shared" si="1153"/>
        <v>15</v>
      </c>
      <c r="AG654" s="12">
        <f t="shared" si="1204"/>
        <v>115200</v>
      </c>
      <c r="AH654" s="12">
        <f t="shared" si="1205"/>
        <v>115.2</v>
      </c>
      <c r="AI654" s="11">
        <f t="shared" si="1206"/>
        <v>1</v>
      </c>
      <c r="AJ654" s="11">
        <f t="shared" si="1154"/>
        <v>1</v>
      </c>
      <c r="AK654" s="11">
        <f t="shared" si="1155"/>
        <v>1</v>
      </c>
      <c r="AL654" s="11">
        <f t="shared" si="1156"/>
        <v>2016</v>
      </c>
      <c r="AM654" s="11">
        <f t="shared" si="1157"/>
        <v>1</v>
      </c>
      <c r="AN654" s="11">
        <f t="shared" si="1158"/>
        <v>7200</v>
      </c>
      <c r="AO654" s="11">
        <f t="shared" si="1159"/>
        <v>1</v>
      </c>
      <c r="AP654" s="11">
        <f t="shared" si="1160"/>
        <v>6</v>
      </c>
      <c r="AQ654" s="11">
        <f t="shared" si="1161"/>
        <v>2016</v>
      </c>
      <c r="AR654" s="11">
        <f t="shared" si="1162"/>
        <v>1</v>
      </c>
      <c r="AS654" s="11">
        <f t="shared" si="1163"/>
        <v>0</v>
      </c>
      <c r="AT654" s="11" t="str">
        <f t="shared" si="1164"/>
        <v xml:space="preserve"> </v>
      </c>
      <c r="AU654" s="11" t="str">
        <f t="shared" si="1165"/>
        <v/>
      </c>
      <c r="AV654" s="11" t="str">
        <f t="shared" si="1166"/>
        <v xml:space="preserve"> </v>
      </c>
      <c r="AW654" s="11" t="str">
        <f t="shared" si="1167"/>
        <v xml:space="preserve"> </v>
      </c>
      <c r="AX654" s="11">
        <f t="shared" si="1168"/>
        <v>1</v>
      </c>
      <c r="AY654" s="11">
        <f t="shared" si="1169"/>
        <v>1</v>
      </c>
      <c r="AZ654" s="11">
        <f t="shared" si="1170"/>
        <v>2016</v>
      </c>
      <c r="BA654" s="11">
        <f t="shared" si="1171"/>
        <v>2</v>
      </c>
      <c r="BB654" s="11">
        <f t="shared" si="1172"/>
        <v>7200</v>
      </c>
      <c r="BC654" s="11">
        <f t="shared" si="1173"/>
        <v>0</v>
      </c>
      <c r="BD654" s="11" t="str">
        <f t="shared" si="1174"/>
        <v xml:space="preserve"> </v>
      </c>
      <c r="BE654" s="11" t="str">
        <f t="shared" si="1175"/>
        <v xml:space="preserve"> </v>
      </c>
      <c r="BF654" s="11" t="str">
        <f t="shared" si="1176"/>
        <v xml:space="preserve"> </v>
      </c>
      <c r="BG654" s="11" t="str">
        <f t="shared" si="1197"/>
        <v xml:space="preserve"> </v>
      </c>
      <c r="BH654" s="11" t="str">
        <f t="shared" si="1177"/>
        <v xml:space="preserve"> </v>
      </c>
      <c r="BI654" s="11" t="str">
        <f t="shared" si="1178"/>
        <v xml:space="preserve"> </v>
      </c>
      <c r="BJ654" s="11">
        <f t="shared" si="1179"/>
        <v>0</v>
      </c>
      <c r="BK654" s="11" t="str">
        <f t="shared" si="1180"/>
        <v/>
      </c>
      <c r="BL654" s="11" t="str">
        <f t="shared" si="1181"/>
        <v xml:space="preserve"> </v>
      </c>
      <c r="BM654" s="11" t="str">
        <f t="shared" si="1182"/>
        <v xml:space="preserve"> </v>
      </c>
      <c r="BN654" s="11" t="str">
        <f t="shared" si="1183"/>
        <v xml:space="preserve"> </v>
      </c>
      <c r="BO654" s="11" t="str">
        <f t="shared" si="1184"/>
        <v xml:space="preserve"> </v>
      </c>
      <c r="BP654" s="11" t="str">
        <f t="shared" si="1185"/>
        <v xml:space="preserve"> </v>
      </c>
      <c r="BQ654" s="11" t="str">
        <f t="shared" si="1186"/>
        <v>0</v>
      </c>
      <c r="BR654" s="25">
        <f t="shared" si="1187"/>
        <v>0</v>
      </c>
      <c r="BS654" s="11" t="str">
        <f t="shared" si="1188"/>
        <v>Not Present</v>
      </c>
      <c r="BT654" s="11" t="str">
        <f t="shared" si="1189"/>
        <v>0</v>
      </c>
      <c r="BU654" s="12">
        <f t="shared" si="1207"/>
        <v>1</v>
      </c>
      <c r="BV654" s="12">
        <f t="shared" si="1208"/>
        <v>0</v>
      </c>
      <c r="BW654" s="12">
        <f t="shared" si="1198"/>
        <v>1</v>
      </c>
      <c r="BX654" s="12">
        <f t="shared" si="1209"/>
        <v>1</v>
      </c>
      <c r="BY654" s="11">
        <f t="shared" si="1210"/>
        <v>1</v>
      </c>
      <c r="BZ654" s="11">
        <f t="shared" si="1190"/>
        <v>1</v>
      </c>
      <c r="CA654" s="11">
        <f t="shared" si="1191"/>
        <v>2</v>
      </c>
      <c r="CB654" s="11">
        <f t="shared" si="1192"/>
        <v>2016</v>
      </c>
      <c r="CC654" s="11">
        <f t="shared" si="1193"/>
        <v>1</v>
      </c>
      <c r="CD654" s="11" t="str">
        <f t="shared" si="1194"/>
        <v>Yes</v>
      </c>
      <c r="CE654" s="11">
        <f t="shared" si="1211"/>
        <v>6</v>
      </c>
      <c r="CF654" s="11">
        <f t="shared" si="1212"/>
        <v>7</v>
      </c>
      <c r="CG654" s="11">
        <f t="shared" si="1213"/>
        <v>0</v>
      </c>
      <c r="CH654" s="11">
        <f t="shared" si="1214"/>
        <v>42</v>
      </c>
      <c r="CI654" s="11">
        <f t="shared" si="1195"/>
        <v>0</v>
      </c>
      <c r="CJ654" s="11">
        <f t="shared" si="1196"/>
        <v>2</v>
      </c>
    </row>
    <row r="655" spans="1:88" x14ac:dyDescent="0.3">
      <c r="A655" s="11">
        <f t="shared" si="1127"/>
        <v>2017</v>
      </c>
      <c r="B655" s="11" t="str">
        <f t="shared" si="1128"/>
        <v>10-03-2017 04:23:19 CET</v>
      </c>
      <c r="C655" s="11" t="str">
        <f t="shared" si="1129"/>
        <v>Rwanda</v>
      </c>
      <c r="D655" s="11" t="str">
        <f t="shared" si="1130"/>
        <v>Rulindo</v>
      </c>
      <c r="E655" s="11" t="str">
        <f t="shared" si="1131"/>
        <v>Ngoma</v>
      </c>
      <c r="F655" s="11" t="str">
        <f t="shared" si="1132"/>
        <v>Mugote</v>
      </c>
      <c r="G655" s="11" t="str">
        <f t="shared" si="1133"/>
        <v>Kigina</v>
      </c>
      <c r="H655" s="11" t="str">
        <f t="shared" si="1134"/>
        <v/>
      </c>
      <c r="I655" s="11" t="str">
        <f t="shared" si="1135"/>
        <v/>
      </c>
      <c r="J655" s="11" t="str">
        <f t="shared" si="1136"/>
        <v>Shishi network</v>
      </c>
      <c r="K655" s="11">
        <f t="shared" si="1137"/>
        <v>84</v>
      </c>
      <c r="L655" s="11">
        <f t="shared" si="1199"/>
        <v>0</v>
      </c>
      <c r="M655" s="11">
        <f t="shared" si="1200"/>
        <v>4</v>
      </c>
      <c r="N655" s="11">
        <f t="shared" si="1201"/>
        <v>0</v>
      </c>
      <c r="O655" s="11">
        <f t="shared" si="1138"/>
        <v>84</v>
      </c>
      <c r="P655" s="11" t="str">
        <f t="shared" si="1139"/>
        <v xml:space="preserve"> </v>
      </c>
      <c r="Q655" s="13">
        <f t="shared" si="1202"/>
        <v>1</v>
      </c>
      <c r="R655" s="11">
        <f t="shared" si="1203"/>
        <v>1</v>
      </c>
      <c r="S655" s="11">
        <f t="shared" si="1140"/>
        <v>1</v>
      </c>
      <c r="T655" s="11">
        <f t="shared" si="1141"/>
        <v>1</v>
      </c>
      <c r="U655" s="11" t="str">
        <f t="shared" si="1142"/>
        <v>Piped Network -- Gravity Only</v>
      </c>
      <c r="V655" s="11">
        <f t="shared" si="1143"/>
        <v>2014</v>
      </c>
      <c r="W655" s="11" t="str">
        <f t="shared" si="1144"/>
        <v>Governement (District, Wasac) And Water For People</v>
      </c>
      <c r="X655" s="11" t="str">
        <f t="shared" si="1145"/>
        <v>Spring</v>
      </c>
      <c r="Y655" s="11">
        <f t="shared" si="1146"/>
        <v>1</v>
      </c>
      <c r="Z655" s="11">
        <f t="shared" si="1147"/>
        <v>0</v>
      </c>
      <c r="AA655" s="11">
        <f t="shared" si="1148"/>
        <v>1</v>
      </c>
      <c r="AB655" s="11" t="str">
        <f t="shared" si="1149"/>
        <v>"Springbox" --Intake Structure At A Spring</v>
      </c>
      <c r="AC655" s="11">
        <f t="shared" si="1150"/>
        <v>1</v>
      </c>
      <c r="AD655" s="11">
        <f t="shared" si="1151"/>
        <v>2014</v>
      </c>
      <c r="AE655" s="11">
        <f t="shared" si="1152"/>
        <v>2</v>
      </c>
      <c r="AF655" s="11">
        <f t="shared" si="1153"/>
        <v>28</v>
      </c>
      <c r="AG655" s="12">
        <f t="shared" si="1204"/>
        <v>61714.285714285717</v>
      </c>
      <c r="AH655" s="12">
        <f t="shared" si="1205"/>
        <v>146.9387755102041</v>
      </c>
      <c r="AI655" s="11">
        <f t="shared" si="1206"/>
        <v>1</v>
      </c>
      <c r="AJ655" s="11">
        <f t="shared" si="1154"/>
        <v>1</v>
      </c>
      <c r="AK655" s="11">
        <f t="shared" si="1155"/>
        <v>1</v>
      </c>
      <c r="AL655" s="11">
        <f t="shared" si="1156"/>
        <v>2014</v>
      </c>
      <c r="AM655" s="11">
        <f t="shared" si="1157"/>
        <v>1</v>
      </c>
      <c r="AN655" s="11">
        <f t="shared" si="1158"/>
        <v>700</v>
      </c>
      <c r="AO655" s="11">
        <f t="shared" si="1159"/>
        <v>1</v>
      </c>
      <c r="AP655" s="11">
        <f t="shared" si="1160"/>
        <v>2</v>
      </c>
      <c r="AQ655" s="11">
        <f t="shared" si="1161"/>
        <v>2014</v>
      </c>
      <c r="AR655" s="11">
        <f t="shared" si="1162"/>
        <v>1</v>
      </c>
      <c r="AS655" s="11">
        <f t="shared" si="1163"/>
        <v>0</v>
      </c>
      <c r="AT655" s="11" t="str">
        <f t="shared" si="1164"/>
        <v xml:space="preserve"> </v>
      </c>
      <c r="AU655" s="11" t="str">
        <f t="shared" si="1165"/>
        <v/>
      </c>
      <c r="AV655" s="11" t="str">
        <f t="shared" si="1166"/>
        <v xml:space="preserve"> </v>
      </c>
      <c r="AW655" s="11" t="str">
        <f t="shared" si="1167"/>
        <v xml:space="preserve"> </v>
      </c>
      <c r="AX655" s="11">
        <f t="shared" si="1168"/>
        <v>1</v>
      </c>
      <c r="AY655" s="11">
        <f t="shared" si="1169"/>
        <v>1</v>
      </c>
      <c r="AZ655" s="11">
        <f t="shared" si="1170"/>
        <v>2014</v>
      </c>
      <c r="BA655" s="11">
        <f t="shared" si="1171"/>
        <v>1</v>
      </c>
      <c r="BB655" s="11">
        <f t="shared" si="1172"/>
        <v>4000</v>
      </c>
      <c r="BC655" s="11">
        <f t="shared" si="1173"/>
        <v>0</v>
      </c>
      <c r="BD655" s="11" t="str">
        <f t="shared" si="1174"/>
        <v xml:space="preserve"> </v>
      </c>
      <c r="BE655" s="11" t="str">
        <f t="shared" si="1175"/>
        <v xml:space="preserve"> </v>
      </c>
      <c r="BF655" s="11" t="str">
        <f t="shared" si="1176"/>
        <v xml:space="preserve"> </v>
      </c>
      <c r="BG655" s="11" t="str">
        <f t="shared" si="1197"/>
        <v xml:space="preserve"> </v>
      </c>
      <c r="BH655" s="11" t="str">
        <f t="shared" si="1177"/>
        <v xml:space="preserve"> </v>
      </c>
      <c r="BI655" s="11" t="str">
        <f t="shared" si="1178"/>
        <v xml:space="preserve"> </v>
      </c>
      <c r="BJ655" s="11">
        <f t="shared" si="1179"/>
        <v>0</v>
      </c>
      <c r="BK655" s="11" t="str">
        <f t="shared" si="1180"/>
        <v/>
      </c>
      <c r="BL655" s="11" t="str">
        <f t="shared" si="1181"/>
        <v xml:space="preserve"> </v>
      </c>
      <c r="BM655" s="11" t="str">
        <f t="shared" si="1182"/>
        <v xml:space="preserve"> </v>
      </c>
      <c r="BN655" s="11" t="str">
        <f t="shared" si="1183"/>
        <v xml:space="preserve"> </v>
      </c>
      <c r="BO655" s="11" t="str">
        <f t="shared" si="1184"/>
        <v xml:space="preserve"> </v>
      </c>
      <c r="BP655" s="11" t="str">
        <f t="shared" si="1185"/>
        <v xml:space="preserve"> </v>
      </c>
      <c r="BQ655" s="11" t="str">
        <f t="shared" si="1186"/>
        <v>0</v>
      </c>
      <c r="BR655" s="25">
        <f t="shared" si="1187"/>
        <v>0</v>
      </c>
      <c r="BS655" s="11" t="str">
        <f t="shared" si="1188"/>
        <v>Not Present</v>
      </c>
      <c r="BT655" s="11" t="str">
        <f t="shared" si="1189"/>
        <v>0</v>
      </c>
      <c r="BU655" s="12">
        <f t="shared" si="1207"/>
        <v>1</v>
      </c>
      <c r="BV655" s="12">
        <f t="shared" si="1208"/>
        <v>0</v>
      </c>
      <c r="BW655" s="12">
        <f t="shared" si="1198"/>
        <v>1</v>
      </c>
      <c r="BX655" s="12">
        <f t="shared" si="1209"/>
        <v>1</v>
      </c>
      <c r="BY655" s="11">
        <f t="shared" si="1210"/>
        <v>1</v>
      </c>
      <c r="BZ655" s="11">
        <f t="shared" si="1190"/>
        <v>1</v>
      </c>
      <c r="CA655" s="11">
        <f t="shared" si="1191"/>
        <v>4</v>
      </c>
      <c r="CB655" s="11">
        <f t="shared" si="1192"/>
        <v>2014</v>
      </c>
      <c r="CC655" s="11">
        <f t="shared" si="1193"/>
        <v>1</v>
      </c>
      <c r="CD655" s="11" t="str">
        <f t="shared" si="1194"/>
        <v>No</v>
      </c>
      <c r="CE655" s="11">
        <f t="shared" si="1211"/>
        <v>0</v>
      </c>
      <c r="CF655" s="11">
        <f t="shared" si="1212"/>
        <v>0</v>
      </c>
      <c r="CG655" s="11">
        <f t="shared" si="1213"/>
        <v>1</v>
      </c>
      <c r="CH655" s="11">
        <f t="shared" si="1214"/>
        <v>0</v>
      </c>
      <c r="CI655" s="11">
        <f t="shared" si="1195"/>
        <v>1</v>
      </c>
      <c r="CJ655" s="11">
        <f t="shared" si="1196"/>
        <v>2</v>
      </c>
    </row>
    <row r="656" spans="1:88" x14ac:dyDescent="0.3">
      <c r="A656" s="11">
        <f t="shared" si="1127"/>
        <v>2017</v>
      </c>
      <c r="B656" s="11" t="str">
        <f t="shared" si="1128"/>
        <v>13-03-2017 06:47:36 CET</v>
      </c>
      <c r="C656" s="11" t="str">
        <f t="shared" si="1129"/>
        <v>Rwanda</v>
      </c>
      <c r="D656" s="11" t="str">
        <f t="shared" si="1130"/>
        <v>Rulindo</v>
      </c>
      <c r="E656" s="11" t="str">
        <f t="shared" si="1131"/>
        <v>Ngoma</v>
      </c>
      <c r="F656" s="11" t="str">
        <f t="shared" si="1132"/>
        <v>Munyarwanda</v>
      </c>
      <c r="G656" s="11" t="str">
        <f t="shared" si="1133"/>
        <v>Busizi</v>
      </c>
      <c r="H656" s="11" t="str">
        <f t="shared" si="1134"/>
        <v/>
      </c>
      <c r="I656" s="11" t="str">
        <f t="shared" si="1135"/>
        <v/>
      </c>
      <c r="J656" s="11" t="str">
        <f t="shared" si="1136"/>
        <v>Kabarore-Ngoma-Nyabuko network</v>
      </c>
      <c r="K656" s="11">
        <f t="shared" si="1137"/>
        <v>100</v>
      </c>
      <c r="L656" s="11">
        <f t="shared" si="1199"/>
        <v>8284</v>
      </c>
      <c r="M656" s="11">
        <f t="shared" si="1200"/>
        <v>14</v>
      </c>
      <c r="N656" s="11">
        <f t="shared" si="1201"/>
        <v>591.71428571428567</v>
      </c>
      <c r="O656" s="11">
        <f t="shared" si="1138"/>
        <v>39</v>
      </c>
      <c r="P656" s="11">
        <f t="shared" si="1139"/>
        <v>61</v>
      </c>
      <c r="Q656" s="13">
        <f t="shared" si="1202"/>
        <v>0.39</v>
      </c>
      <c r="R656" s="11">
        <f t="shared" si="1203"/>
        <v>0</v>
      </c>
      <c r="S656" s="11">
        <f t="shared" si="1140"/>
        <v>0</v>
      </c>
      <c r="T656" s="11">
        <f t="shared" si="1141"/>
        <v>1</v>
      </c>
      <c r="U656" s="11" t="str">
        <f t="shared" si="1142"/>
        <v>Piped Network With Pump</v>
      </c>
      <c r="V656" s="11">
        <f t="shared" si="1143"/>
        <v>2014</v>
      </c>
      <c r="W656" s="11" t="str">
        <f t="shared" si="1144"/>
        <v>Governement (District, Wasac) And Water For People</v>
      </c>
      <c r="X656" s="11" t="str">
        <f t="shared" si="1145"/>
        <v>Spring</v>
      </c>
      <c r="Y656" s="11">
        <f t="shared" si="1146"/>
        <v>4</v>
      </c>
      <c r="Z656" s="11">
        <f t="shared" si="1147"/>
        <v>1</v>
      </c>
      <c r="AA656" s="11">
        <f t="shared" si="1148"/>
        <v>1</v>
      </c>
      <c r="AB656" s="11" t="str">
        <f t="shared" si="1149"/>
        <v>"Springbox" --Intake Structure At A Spring|Collection Chamber</v>
      </c>
      <c r="AC656" s="11">
        <f t="shared" si="1150"/>
        <v>5</v>
      </c>
      <c r="AD656" s="11">
        <f t="shared" si="1151"/>
        <v>2014</v>
      </c>
      <c r="AE656" s="11">
        <f t="shared" si="1152"/>
        <v>1</v>
      </c>
      <c r="AF656" s="11">
        <f t="shared" si="1153"/>
        <v>4</v>
      </c>
      <c r="AG656" s="12">
        <f t="shared" si="1204"/>
        <v>432000</v>
      </c>
      <c r="AH656" s="12">
        <f t="shared" si="1205"/>
        <v>2215.3846153846152</v>
      </c>
      <c r="AI656" s="11">
        <f t="shared" si="1206"/>
        <v>1</v>
      </c>
      <c r="AJ656" s="11">
        <f t="shared" si="1154"/>
        <v>1</v>
      </c>
      <c r="AK656" s="11">
        <f t="shared" si="1155"/>
        <v>2</v>
      </c>
      <c r="AL656" s="11">
        <f t="shared" si="1156"/>
        <v>2014</v>
      </c>
      <c r="AM656" s="11">
        <f t="shared" si="1157"/>
        <v>1</v>
      </c>
      <c r="AN656" s="11">
        <f t="shared" si="1158"/>
        <v>8000</v>
      </c>
      <c r="AO656" s="11">
        <f t="shared" si="1159"/>
        <v>1</v>
      </c>
      <c r="AP656" s="11">
        <f t="shared" si="1160"/>
        <v>13</v>
      </c>
      <c r="AQ656" s="11">
        <f t="shared" si="1161"/>
        <v>2014</v>
      </c>
      <c r="AR656" s="11">
        <f t="shared" si="1162"/>
        <v>1</v>
      </c>
      <c r="AS656" s="11">
        <f t="shared" si="1163"/>
        <v>0</v>
      </c>
      <c r="AT656" s="11" t="str">
        <f t="shared" si="1164"/>
        <v xml:space="preserve"> </v>
      </c>
      <c r="AU656" s="11" t="str">
        <f t="shared" si="1165"/>
        <v/>
      </c>
      <c r="AV656" s="11" t="str">
        <f t="shared" si="1166"/>
        <v xml:space="preserve"> </v>
      </c>
      <c r="AW656" s="11" t="str">
        <f t="shared" si="1167"/>
        <v xml:space="preserve"> </v>
      </c>
      <c r="AX656" s="11">
        <f t="shared" si="1168"/>
        <v>1</v>
      </c>
      <c r="AY656" s="11">
        <f t="shared" si="1169"/>
        <v>2</v>
      </c>
      <c r="AZ656" s="11">
        <f t="shared" si="1170"/>
        <v>2014</v>
      </c>
      <c r="BA656" s="11">
        <f t="shared" si="1171"/>
        <v>1</v>
      </c>
      <c r="BB656" s="11">
        <f t="shared" si="1172"/>
        <v>7000</v>
      </c>
      <c r="BC656" s="11">
        <f t="shared" si="1173"/>
        <v>1</v>
      </c>
      <c r="BD656" s="11">
        <f t="shared" si="1174"/>
        <v>4</v>
      </c>
      <c r="BE656" s="11">
        <f t="shared" si="1175"/>
        <v>2014</v>
      </c>
      <c r="BF656" s="11">
        <f t="shared" si="1176"/>
        <v>2</v>
      </c>
      <c r="BG656" s="11">
        <f t="shared" si="1197"/>
        <v>1</v>
      </c>
      <c r="BH656" s="11">
        <f t="shared" si="1177"/>
        <v>2014</v>
      </c>
      <c r="BI656" s="11">
        <f t="shared" si="1178"/>
        <v>1</v>
      </c>
      <c r="BJ656" s="11">
        <f t="shared" si="1179"/>
        <v>0</v>
      </c>
      <c r="BK656" s="11" t="str">
        <f t="shared" si="1180"/>
        <v/>
      </c>
      <c r="BL656" s="11" t="str">
        <f t="shared" si="1181"/>
        <v xml:space="preserve"> </v>
      </c>
      <c r="BM656" s="11" t="str">
        <f t="shared" si="1182"/>
        <v xml:space="preserve"> </v>
      </c>
      <c r="BN656" s="11" t="str">
        <f t="shared" si="1183"/>
        <v xml:space="preserve"> </v>
      </c>
      <c r="BO656" s="11" t="str">
        <f t="shared" si="1184"/>
        <v xml:space="preserve"> </v>
      </c>
      <c r="BP656" s="11" t="str">
        <f t="shared" si="1185"/>
        <v xml:space="preserve"> </v>
      </c>
      <c r="BQ656" s="11" t="str">
        <f t="shared" si="1186"/>
        <v>0</v>
      </c>
      <c r="BR656" s="25">
        <f t="shared" si="1187"/>
        <v>0</v>
      </c>
      <c r="BS656" s="11" t="str">
        <f t="shared" si="1188"/>
        <v>Not Present</v>
      </c>
      <c r="BT656" s="11" t="str">
        <f t="shared" si="1189"/>
        <v>0</v>
      </c>
      <c r="BU656" s="12">
        <f t="shared" si="1207"/>
        <v>1</v>
      </c>
      <c r="BV656" s="12">
        <f t="shared" si="1208"/>
        <v>0</v>
      </c>
      <c r="BW656" s="12">
        <f t="shared" si="1198"/>
        <v>1</v>
      </c>
      <c r="BX656" s="12">
        <f t="shared" si="1209"/>
        <v>1</v>
      </c>
      <c r="BY656" s="11">
        <f t="shared" si="1210"/>
        <v>1</v>
      </c>
      <c r="BZ656" s="11">
        <f t="shared" si="1190"/>
        <v>1</v>
      </c>
      <c r="CA656" s="11">
        <f t="shared" si="1191"/>
        <v>17</v>
      </c>
      <c r="CB656" s="11">
        <f t="shared" si="1192"/>
        <v>2014</v>
      </c>
      <c r="CC656" s="11">
        <f t="shared" si="1193"/>
        <v>1</v>
      </c>
      <c r="CD656" s="11" t="str">
        <f t="shared" si="1194"/>
        <v>Yes</v>
      </c>
      <c r="CE656" s="11">
        <f t="shared" si="1211"/>
        <v>1</v>
      </c>
      <c r="CF656" s="11">
        <f t="shared" si="1212"/>
        <v>10</v>
      </c>
      <c r="CG656" s="11">
        <f t="shared" si="1213"/>
        <v>0</v>
      </c>
      <c r="CH656" s="11">
        <f t="shared" si="1214"/>
        <v>10</v>
      </c>
      <c r="CI656" s="11">
        <f t="shared" si="1195"/>
        <v>1</v>
      </c>
      <c r="CJ656" s="11">
        <f t="shared" si="1196"/>
        <v>1</v>
      </c>
    </row>
    <row r="657" spans="1:88" x14ac:dyDescent="0.3">
      <c r="A657" s="11">
        <f t="shared" si="1127"/>
        <v>2017</v>
      </c>
      <c r="B657" s="11" t="str">
        <f t="shared" si="1128"/>
        <v>16-04-2017 23:15:04 CEST</v>
      </c>
      <c r="C657" s="11" t="str">
        <f t="shared" si="1129"/>
        <v>Rwanda</v>
      </c>
      <c r="D657" s="11" t="str">
        <f t="shared" si="1130"/>
        <v>Rulindo</v>
      </c>
      <c r="E657" s="11" t="str">
        <f t="shared" si="1131"/>
        <v>Tumba</v>
      </c>
      <c r="F657" s="11" t="str">
        <f t="shared" si="1132"/>
        <v>Barari</v>
      </c>
      <c r="G657" s="11" t="str">
        <f t="shared" si="1133"/>
        <v>Gashoro</v>
      </c>
      <c r="H657" s="11" t="str">
        <f t="shared" si="1134"/>
        <v/>
      </c>
      <c r="I657" s="11" t="str">
        <f t="shared" si="1135"/>
        <v/>
      </c>
      <c r="J657" s="11" t="str">
        <f t="shared" si="1136"/>
        <v>Gashoro water point/Nyirambuga pumping</v>
      </c>
      <c r="K657" s="11">
        <f t="shared" si="1137"/>
        <v>161</v>
      </c>
      <c r="L657" s="11">
        <f t="shared" si="1199"/>
        <v>30604</v>
      </c>
      <c r="M657" s="11">
        <f t="shared" si="1200"/>
        <v>1</v>
      </c>
      <c r="N657" s="11">
        <f t="shared" si="1201"/>
        <v>30604</v>
      </c>
      <c r="O657" s="11">
        <f t="shared" si="1138"/>
        <v>161</v>
      </c>
      <c r="P657" s="11" t="str">
        <f t="shared" si="1139"/>
        <v xml:space="preserve"> </v>
      </c>
      <c r="Q657" s="13">
        <f t="shared" si="1202"/>
        <v>1</v>
      </c>
      <c r="R657" s="11">
        <f t="shared" si="1203"/>
        <v>1</v>
      </c>
      <c r="S657" s="11">
        <f t="shared" si="1140"/>
        <v>0</v>
      </c>
      <c r="T657" s="11">
        <f t="shared" si="1141"/>
        <v>1</v>
      </c>
      <c r="U657" s="11" t="str">
        <f t="shared" si="1142"/>
        <v>Piped Network With Pump</v>
      </c>
      <c r="V657" s="11">
        <f t="shared" si="1143"/>
        <v>2017</v>
      </c>
      <c r="W657" s="11" t="str">
        <f t="shared" si="1144"/>
        <v>Governement (District, Wasac) And Water For People</v>
      </c>
      <c r="X657" s="11" t="str">
        <f t="shared" si="1145"/>
        <v>Spring</v>
      </c>
      <c r="Y657" s="11">
        <f t="shared" si="1146"/>
        <v>2</v>
      </c>
      <c r="Z657" s="11">
        <f t="shared" si="1147"/>
        <v>1</v>
      </c>
      <c r="AA657" s="11">
        <f t="shared" si="1148"/>
        <v>0</v>
      </c>
      <c r="AB657" s="11" t="str">
        <f t="shared" si="1149"/>
        <v/>
      </c>
      <c r="AC657" s="11" t="str">
        <f t="shared" si="1150"/>
        <v xml:space="preserve"> </v>
      </c>
      <c r="AD657" s="11" t="str">
        <f t="shared" si="1151"/>
        <v xml:space="preserve"> </v>
      </c>
      <c r="AE657" s="11" t="str">
        <f t="shared" si="1152"/>
        <v xml:space="preserve"> </v>
      </c>
      <c r="AF657" s="11">
        <f t="shared" si="1153"/>
        <v>4</v>
      </c>
      <c r="AG657" s="12">
        <f t="shared" si="1204"/>
        <v>432000</v>
      </c>
      <c r="AH657" s="12">
        <f t="shared" si="1205"/>
        <v>536.6459627329192</v>
      </c>
      <c r="AI657" s="11">
        <f t="shared" si="1206"/>
        <v>1</v>
      </c>
      <c r="AJ657" s="11">
        <f t="shared" si="1154"/>
        <v>0</v>
      </c>
      <c r="AK657" s="11" t="str">
        <f t="shared" si="1155"/>
        <v xml:space="preserve"> </v>
      </c>
      <c r="AL657" s="11" t="str">
        <f t="shared" si="1156"/>
        <v xml:space="preserve"> </v>
      </c>
      <c r="AM657" s="11" t="str">
        <f t="shared" si="1157"/>
        <v xml:space="preserve"> </v>
      </c>
      <c r="AN657" s="11" t="str">
        <f t="shared" si="1158"/>
        <v xml:space="preserve"> </v>
      </c>
      <c r="AO657" s="11">
        <f t="shared" si="1159"/>
        <v>1</v>
      </c>
      <c r="AP657" s="11">
        <f t="shared" si="1160"/>
        <v>1</v>
      </c>
      <c r="AQ657" s="11">
        <f t="shared" si="1161"/>
        <v>2017</v>
      </c>
      <c r="AR657" s="11">
        <f t="shared" si="1162"/>
        <v>3</v>
      </c>
      <c r="AS657" s="11">
        <f t="shared" si="1163"/>
        <v>0</v>
      </c>
      <c r="AT657" s="11" t="str">
        <f t="shared" si="1164"/>
        <v xml:space="preserve"> </v>
      </c>
      <c r="AU657" s="11" t="str">
        <f t="shared" si="1165"/>
        <v/>
      </c>
      <c r="AV657" s="11" t="str">
        <f t="shared" si="1166"/>
        <v xml:space="preserve"> </v>
      </c>
      <c r="AW657" s="11" t="str">
        <f t="shared" si="1167"/>
        <v xml:space="preserve"> </v>
      </c>
      <c r="AX657" s="11">
        <f t="shared" si="1168"/>
        <v>0</v>
      </c>
      <c r="AY657" s="11" t="str">
        <f t="shared" si="1169"/>
        <v xml:space="preserve"> </v>
      </c>
      <c r="AZ657" s="11" t="str">
        <f t="shared" si="1170"/>
        <v xml:space="preserve"> </v>
      </c>
      <c r="BA657" s="11" t="str">
        <f t="shared" si="1171"/>
        <v xml:space="preserve"> </v>
      </c>
      <c r="BB657" s="11" t="str">
        <f t="shared" si="1172"/>
        <v xml:space="preserve"> </v>
      </c>
      <c r="BC657" s="11">
        <f t="shared" si="1173"/>
        <v>0</v>
      </c>
      <c r="BD657" s="11" t="str">
        <f t="shared" si="1174"/>
        <v xml:space="preserve"> </v>
      </c>
      <c r="BE657" s="11" t="str">
        <f t="shared" si="1175"/>
        <v xml:space="preserve"> </v>
      </c>
      <c r="BF657" s="11" t="str">
        <f t="shared" si="1176"/>
        <v xml:space="preserve"> </v>
      </c>
      <c r="BG657" s="11" t="str">
        <f t="shared" si="1197"/>
        <v xml:space="preserve"> </v>
      </c>
      <c r="BH657" s="11" t="str">
        <f t="shared" si="1177"/>
        <v xml:space="preserve"> </v>
      </c>
      <c r="BI657" s="11" t="str">
        <f t="shared" si="1178"/>
        <v xml:space="preserve"> </v>
      </c>
      <c r="BJ657" s="11">
        <f t="shared" si="1179"/>
        <v>0</v>
      </c>
      <c r="BK657" s="11" t="str">
        <f t="shared" si="1180"/>
        <v/>
      </c>
      <c r="BL657" s="11" t="str">
        <f t="shared" si="1181"/>
        <v xml:space="preserve"> </v>
      </c>
      <c r="BM657" s="11" t="str">
        <f t="shared" si="1182"/>
        <v xml:space="preserve"> </v>
      </c>
      <c r="BN657" s="11" t="str">
        <f t="shared" si="1183"/>
        <v xml:space="preserve"> </v>
      </c>
      <c r="BO657" s="11" t="str">
        <f t="shared" si="1184"/>
        <v xml:space="preserve"> </v>
      </c>
      <c r="BP657" s="11" t="str">
        <f t="shared" si="1185"/>
        <v xml:space="preserve"> </v>
      </c>
      <c r="BQ657" s="11" t="str">
        <f t="shared" si="1186"/>
        <v>0</v>
      </c>
      <c r="BR657" s="25">
        <f t="shared" si="1187"/>
        <v>0</v>
      </c>
      <c r="BS657" s="11" t="str">
        <f t="shared" si="1188"/>
        <v>Not Present</v>
      </c>
      <c r="BT657" s="11" t="str">
        <f t="shared" si="1189"/>
        <v>0</v>
      </c>
      <c r="BU657" s="12">
        <f t="shared" si="1207"/>
        <v>1</v>
      </c>
      <c r="BV657" s="12">
        <f t="shared" si="1208"/>
        <v>0</v>
      </c>
      <c r="BW657" s="12">
        <f t="shared" si="1198"/>
        <v>1</v>
      </c>
      <c r="BX657" s="12">
        <f t="shared" si="1209"/>
        <v>1</v>
      </c>
      <c r="BY657" s="11">
        <f t="shared" si="1210"/>
        <v>1</v>
      </c>
      <c r="BZ657" s="11">
        <f t="shared" si="1190"/>
        <v>1</v>
      </c>
      <c r="CA657" s="11">
        <f t="shared" si="1191"/>
        <v>2</v>
      </c>
      <c r="CB657" s="11">
        <f t="shared" si="1192"/>
        <v>2017</v>
      </c>
      <c r="CC657" s="11">
        <f t="shared" si="1193"/>
        <v>3</v>
      </c>
      <c r="CD657" s="11" t="str">
        <f t="shared" si="1194"/>
        <v>No</v>
      </c>
      <c r="CE657" s="11">
        <f t="shared" si="1211"/>
        <v>0</v>
      </c>
      <c r="CF657" s="11">
        <f t="shared" si="1212"/>
        <v>0</v>
      </c>
      <c r="CG657" s="11">
        <f t="shared" si="1213"/>
        <v>1</v>
      </c>
      <c r="CH657" s="11">
        <f t="shared" si="1214"/>
        <v>0</v>
      </c>
      <c r="CI657" s="11">
        <f t="shared" si="1195"/>
        <v>0</v>
      </c>
      <c r="CJ657" s="11">
        <f t="shared" si="1196"/>
        <v>3</v>
      </c>
    </row>
    <row r="658" spans="1:88" x14ac:dyDescent="0.3">
      <c r="A658" s="11">
        <f t="shared" si="1127"/>
        <v>2017</v>
      </c>
      <c r="B658" s="11" t="str">
        <f t="shared" si="1128"/>
        <v>10-03-2017 04:26:25 CET</v>
      </c>
      <c r="C658" s="11" t="str">
        <f t="shared" si="1129"/>
        <v>Rwanda</v>
      </c>
      <c r="D658" s="11" t="str">
        <f t="shared" si="1130"/>
        <v>Rulindo</v>
      </c>
      <c r="E658" s="11" t="str">
        <f t="shared" si="1131"/>
        <v>Ngoma</v>
      </c>
      <c r="F658" s="11" t="str">
        <f t="shared" si="1132"/>
        <v>Karambo</v>
      </c>
      <c r="G658" s="11" t="str">
        <f t="shared" si="1133"/>
        <v>Butare</v>
      </c>
      <c r="H658" s="11" t="str">
        <f t="shared" si="1134"/>
        <v/>
      </c>
      <c r="I658" s="11" t="str">
        <f t="shared" si="1135"/>
        <v/>
      </c>
      <c r="J658" s="11" t="str">
        <f t="shared" si="1136"/>
        <v>Shishi network</v>
      </c>
      <c r="K658" s="11">
        <f t="shared" si="1137"/>
        <v>122</v>
      </c>
      <c r="L658" s="11">
        <f t="shared" si="1199"/>
        <v>0</v>
      </c>
      <c r="M658" s="11">
        <f t="shared" si="1200"/>
        <v>4</v>
      </c>
      <c r="N658" s="11">
        <f t="shared" si="1201"/>
        <v>0</v>
      </c>
      <c r="O658" s="11">
        <f t="shared" si="1138"/>
        <v>38</v>
      </c>
      <c r="P658" s="11">
        <f t="shared" si="1139"/>
        <v>84</v>
      </c>
      <c r="Q658" s="13">
        <f t="shared" si="1202"/>
        <v>0.31147540983606559</v>
      </c>
      <c r="R658" s="11">
        <f t="shared" si="1203"/>
        <v>0</v>
      </c>
      <c r="S658" s="11">
        <f t="shared" si="1140"/>
        <v>1</v>
      </c>
      <c r="T658" s="11">
        <f t="shared" si="1141"/>
        <v>1</v>
      </c>
      <c r="U658" s="11" t="str">
        <f t="shared" si="1142"/>
        <v>Piped Network -- Gravity Only</v>
      </c>
      <c r="V658" s="11">
        <f t="shared" si="1143"/>
        <v>2014</v>
      </c>
      <c r="W658" s="11" t="str">
        <f t="shared" si="1144"/>
        <v>Governement (District, Wasac) And Water For People</v>
      </c>
      <c r="X658" s="11" t="str">
        <f t="shared" si="1145"/>
        <v>Spring</v>
      </c>
      <c r="Y658" s="11">
        <f t="shared" si="1146"/>
        <v>1</v>
      </c>
      <c r="Z658" s="11">
        <f t="shared" si="1147"/>
        <v>0</v>
      </c>
      <c r="AA658" s="11">
        <f t="shared" si="1148"/>
        <v>1</v>
      </c>
      <c r="AB658" s="11" t="str">
        <f t="shared" si="1149"/>
        <v>"Springbox" --Intake Structure At A Spring</v>
      </c>
      <c r="AC658" s="11">
        <f t="shared" si="1150"/>
        <v>1</v>
      </c>
      <c r="AD658" s="11">
        <f t="shared" si="1151"/>
        <v>2014</v>
      </c>
      <c r="AE658" s="11">
        <f t="shared" si="1152"/>
        <v>2</v>
      </c>
      <c r="AF658" s="11">
        <f t="shared" si="1153"/>
        <v>28</v>
      </c>
      <c r="AG658" s="12">
        <f t="shared" si="1204"/>
        <v>61714.285714285717</v>
      </c>
      <c r="AH658" s="12">
        <f t="shared" si="1205"/>
        <v>324.81203007518798</v>
      </c>
      <c r="AI658" s="11">
        <f t="shared" si="1206"/>
        <v>1</v>
      </c>
      <c r="AJ658" s="11">
        <f t="shared" si="1154"/>
        <v>1</v>
      </c>
      <c r="AK658" s="11">
        <f t="shared" si="1155"/>
        <v>1</v>
      </c>
      <c r="AL658" s="11">
        <f t="shared" si="1156"/>
        <v>2014</v>
      </c>
      <c r="AM658" s="11">
        <f t="shared" si="1157"/>
        <v>1</v>
      </c>
      <c r="AN658" s="11">
        <f t="shared" si="1158"/>
        <v>700</v>
      </c>
      <c r="AO658" s="11">
        <f t="shared" si="1159"/>
        <v>1</v>
      </c>
      <c r="AP658" s="11">
        <f t="shared" si="1160"/>
        <v>2</v>
      </c>
      <c r="AQ658" s="11">
        <f t="shared" si="1161"/>
        <v>2014</v>
      </c>
      <c r="AR658" s="11">
        <f t="shared" si="1162"/>
        <v>1</v>
      </c>
      <c r="AS658" s="11">
        <f t="shared" si="1163"/>
        <v>0</v>
      </c>
      <c r="AT658" s="11" t="str">
        <f t="shared" si="1164"/>
        <v xml:space="preserve"> </v>
      </c>
      <c r="AU658" s="11" t="str">
        <f t="shared" si="1165"/>
        <v/>
      </c>
      <c r="AV658" s="11" t="str">
        <f t="shared" si="1166"/>
        <v xml:space="preserve"> </v>
      </c>
      <c r="AW658" s="11" t="str">
        <f t="shared" si="1167"/>
        <v xml:space="preserve"> </v>
      </c>
      <c r="AX658" s="11">
        <f t="shared" si="1168"/>
        <v>1</v>
      </c>
      <c r="AY658" s="11">
        <f t="shared" si="1169"/>
        <v>1</v>
      </c>
      <c r="AZ658" s="11">
        <f t="shared" si="1170"/>
        <v>2014</v>
      </c>
      <c r="BA658" s="11">
        <f t="shared" si="1171"/>
        <v>1</v>
      </c>
      <c r="BB658" s="11">
        <f t="shared" si="1172"/>
        <v>4000</v>
      </c>
      <c r="BC658" s="11">
        <f t="shared" si="1173"/>
        <v>0</v>
      </c>
      <c r="BD658" s="11" t="str">
        <f t="shared" si="1174"/>
        <v xml:space="preserve"> </v>
      </c>
      <c r="BE658" s="11" t="str">
        <f t="shared" si="1175"/>
        <v xml:space="preserve"> </v>
      </c>
      <c r="BF658" s="11" t="str">
        <f t="shared" si="1176"/>
        <v xml:space="preserve"> </v>
      </c>
      <c r="BG658" s="11" t="str">
        <f t="shared" si="1197"/>
        <v xml:space="preserve"> </v>
      </c>
      <c r="BH658" s="11" t="str">
        <f t="shared" si="1177"/>
        <v xml:space="preserve"> </v>
      </c>
      <c r="BI658" s="11" t="str">
        <f t="shared" si="1178"/>
        <v xml:space="preserve"> </v>
      </c>
      <c r="BJ658" s="11">
        <f t="shared" si="1179"/>
        <v>0</v>
      </c>
      <c r="BK658" s="11" t="str">
        <f t="shared" si="1180"/>
        <v/>
      </c>
      <c r="BL658" s="11" t="str">
        <f t="shared" si="1181"/>
        <v xml:space="preserve"> </v>
      </c>
      <c r="BM658" s="11" t="str">
        <f t="shared" si="1182"/>
        <v xml:space="preserve"> </v>
      </c>
      <c r="BN658" s="11" t="str">
        <f t="shared" si="1183"/>
        <v xml:space="preserve"> </v>
      </c>
      <c r="BO658" s="11" t="str">
        <f t="shared" si="1184"/>
        <v xml:space="preserve"> </v>
      </c>
      <c r="BP658" s="11" t="str">
        <f t="shared" si="1185"/>
        <v xml:space="preserve"> </v>
      </c>
      <c r="BQ658" s="11" t="str">
        <f t="shared" si="1186"/>
        <v>0</v>
      </c>
      <c r="BR658" s="25">
        <f t="shared" si="1187"/>
        <v>0</v>
      </c>
      <c r="BS658" s="11" t="str">
        <f t="shared" si="1188"/>
        <v>Not Present</v>
      </c>
      <c r="BT658" s="11" t="str">
        <f t="shared" si="1189"/>
        <v>0</v>
      </c>
      <c r="BU658" s="12">
        <f t="shared" si="1207"/>
        <v>1</v>
      </c>
      <c r="BV658" s="12">
        <f t="shared" si="1208"/>
        <v>0</v>
      </c>
      <c r="BW658" s="12">
        <f t="shared" si="1198"/>
        <v>1</v>
      </c>
      <c r="BX658" s="12">
        <f t="shared" si="1209"/>
        <v>1</v>
      </c>
      <c r="BY658" s="11">
        <f t="shared" si="1210"/>
        <v>1</v>
      </c>
      <c r="BZ658" s="11">
        <f t="shared" si="1190"/>
        <v>1</v>
      </c>
      <c r="CA658" s="11">
        <f t="shared" si="1191"/>
        <v>4</v>
      </c>
      <c r="CB658" s="11">
        <f t="shared" si="1192"/>
        <v>2014</v>
      </c>
      <c r="CC658" s="11">
        <f t="shared" si="1193"/>
        <v>2</v>
      </c>
      <c r="CD658" s="11" t="str">
        <f t="shared" si="1194"/>
        <v>No</v>
      </c>
      <c r="CE658" s="11">
        <f t="shared" si="1211"/>
        <v>0</v>
      </c>
      <c r="CF658" s="11">
        <f t="shared" si="1212"/>
        <v>0</v>
      </c>
      <c r="CG658" s="11">
        <f t="shared" si="1213"/>
        <v>1</v>
      </c>
      <c r="CH658" s="11">
        <f t="shared" si="1214"/>
        <v>0</v>
      </c>
      <c r="CI658" s="11">
        <f t="shared" si="1195"/>
        <v>1</v>
      </c>
      <c r="CJ658" s="11">
        <f t="shared" si="1196"/>
        <v>2</v>
      </c>
    </row>
    <row r="659" spans="1:88" x14ac:dyDescent="0.3">
      <c r="A659" s="11">
        <f t="shared" si="1127"/>
        <v>2017</v>
      </c>
      <c r="B659" s="11" t="str">
        <f t="shared" si="1128"/>
        <v>13-03-2017 22:24:03 CET</v>
      </c>
      <c r="C659" s="11" t="str">
        <f t="shared" si="1129"/>
        <v>Rwanda</v>
      </c>
      <c r="D659" s="11" t="str">
        <f t="shared" si="1130"/>
        <v>Rulindo</v>
      </c>
      <c r="E659" s="11" t="str">
        <f t="shared" si="1131"/>
        <v>Bushoki</v>
      </c>
      <c r="F659" s="11" t="str">
        <f t="shared" si="1132"/>
        <v>Giko</v>
      </c>
      <c r="G659" s="11" t="str">
        <f t="shared" si="1133"/>
        <v>Kigamba</v>
      </c>
      <c r="H659" s="11" t="str">
        <f t="shared" si="1134"/>
        <v/>
      </c>
      <c r="I659" s="11" t="str">
        <f t="shared" si="1135"/>
        <v/>
      </c>
      <c r="J659" s="11" t="str">
        <f t="shared" si="1136"/>
        <v>Water point at centre kigamba/Rutumvo gravity</v>
      </c>
      <c r="K659" s="11">
        <f t="shared" si="1137"/>
        <v>172</v>
      </c>
      <c r="L659" s="11">
        <f t="shared" si="1199"/>
        <v>0</v>
      </c>
      <c r="M659" s="11">
        <f t="shared" si="1200"/>
        <v>1</v>
      </c>
      <c r="N659" s="11">
        <f t="shared" si="1201"/>
        <v>0</v>
      </c>
      <c r="O659" s="11">
        <f t="shared" si="1138"/>
        <v>172</v>
      </c>
      <c r="P659" s="11" t="str">
        <f t="shared" si="1139"/>
        <v xml:space="preserve"> </v>
      </c>
      <c r="Q659" s="13">
        <f t="shared" si="1202"/>
        <v>1</v>
      </c>
      <c r="R659" s="11">
        <f t="shared" si="1203"/>
        <v>1</v>
      </c>
      <c r="S659" s="11">
        <f t="shared" si="1140"/>
        <v>1</v>
      </c>
      <c r="T659" s="11">
        <f t="shared" si="1141"/>
        <v>1</v>
      </c>
      <c r="U659" s="11" t="str">
        <f t="shared" si="1142"/>
        <v>Piped Network -- Gravity Only</v>
      </c>
      <c r="V659" s="11">
        <f t="shared" si="1143"/>
        <v>2013</v>
      </c>
      <c r="W659" s="11" t="str">
        <f t="shared" si="1144"/>
        <v>Gor</v>
      </c>
      <c r="X659" s="11" t="str">
        <f t="shared" si="1145"/>
        <v>Spring</v>
      </c>
      <c r="Y659" s="11">
        <f t="shared" si="1146"/>
        <v>1</v>
      </c>
      <c r="Z659" s="11">
        <f t="shared" si="1147"/>
        <v>1</v>
      </c>
      <c r="AA659" s="11">
        <f t="shared" si="1148"/>
        <v>0</v>
      </c>
      <c r="AB659" s="11" t="str">
        <f t="shared" si="1149"/>
        <v/>
      </c>
      <c r="AC659" s="11" t="str">
        <f t="shared" si="1150"/>
        <v xml:space="preserve"> </v>
      </c>
      <c r="AD659" s="11" t="str">
        <f t="shared" si="1151"/>
        <v xml:space="preserve"> </v>
      </c>
      <c r="AE659" s="11" t="str">
        <f t="shared" si="1152"/>
        <v xml:space="preserve"> </v>
      </c>
      <c r="AF659" s="11">
        <f t="shared" si="1153"/>
        <v>40</v>
      </c>
      <c r="AG659" s="12">
        <f t="shared" si="1204"/>
        <v>43200</v>
      </c>
      <c r="AH659" s="12">
        <f t="shared" si="1205"/>
        <v>50.232558139534881</v>
      </c>
      <c r="AI659" s="11">
        <f t="shared" si="1206"/>
        <v>1</v>
      </c>
      <c r="AJ659" s="11">
        <f t="shared" si="1154"/>
        <v>0</v>
      </c>
      <c r="AK659" s="11" t="str">
        <f t="shared" si="1155"/>
        <v xml:space="preserve"> </v>
      </c>
      <c r="AL659" s="11" t="str">
        <f t="shared" si="1156"/>
        <v xml:space="preserve"> </v>
      </c>
      <c r="AM659" s="11" t="str">
        <f t="shared" si="1157"/>
        <v xml:space="preserve"> </v>
      </c>
      <c r="AN659" s="11" t="str">
        <f t="shared" si="1158"/>
        <v xml:space="preserve"> </v>
      </c>
      <c r="AO659" s="11">
        <f t="shared" si="1159"/>
        <v>0</v>
      </c>
      <c r="AP659" s="11" t="str">
        <f t="shared" si="1160"/>
        <v xml:space="preserve"> </v>
      </c>
      <c r="AQ659" s="11" t="str">
        <f t="shared" si="1161"/>
        <v xml:space="preserve"> </v>
      </c>
      <c r="AR659" s="11" t="str">
        <f t="shared" si="1162"/>
        <v xml:space="preserve"> </v>
      </c>
      <c r="AS659" s="11">
        <f t="shared" si="1163"/>
        <v>0</v>
      </c>
      <c r="AT659" s="11" t="str">
        <f t="shared" si="1164"/>
        <v xml:space="preserve"> </v>
      </c>
      <c r="AU659" s="11" t="str">
        <f t="shared" si="1165"/>
        <v/>
      </c>
      <c r="AV659" s="11" t="str">
        <f t="shared" si="1166"/>
        <v xml:space="preserve"> </v>
      </c>
      <c r="AW659" s="11" t="str">
        <f t="shared" si="1167"/>
        <v xml:space="preserve"> </v>
      </c>
      <c r="AX659" s="11">
        <f t="shared" si="1168"/>
        <v>0</v>
      </c>
      <c r="AY659" s="11" t="str">
        <f t="shared" si="1169"/>
        <v xml:space="preserve"> </v>
      </c>
      <c r="AZ659" s="11" t="str">
        <f t="shared" si="1170"/>
        <v xml:space="preserve"> </v>
      </c>
      <c r="BA659" s="11" t="str">
        <f t="shared" si="1171"/>
        <v xml:space="preserve"> </v>
      </c>
      <c r="BB659" s="11" t="str">
        <f t="shared" si="1172"/>
        <v xml:space="preserve"> </v>
      </c>
      <c r="BC659" s="11">
        <f t="shared" si="1173"/>
        <v>0</v>
      </c>
      <c r="BD659" s="11" t="str">
        <f t="shared" si="1174"/>
        <v xml:space="preserve"> </v>
      </c>
      <c r="BE659" s="11" t="str">
        <f t="shared" si="1175"/>
        <v xml:space="preserve"> </v>
      </c>
      <c r="BF659" s="11" t="str">
        <f t="shared" si="1176"/>
        <v xml:space="preserve"> </v>
      </c>
      <c r="BG659" s="11" t="str">
        <f t="shared" si="1197"/>
        <v xml:space="preserve"> </v>
      </c>
      <c r="BH659" s="11" t="str">
        <f t="shared" si="1177"/>
        <v xml:space="preserve"> </v>
      </c>
      <c r="BI659" s="11" t="str">
        <f t="shared" si="1178"/>
        <v xml:space="preserve"> </v>
      </c>
      <c r="BJ659" s="11">
        <f t="shared" si="1179"/>
        <v>0</v>
      </c>
      <c r="BK659" s="11" t="str">
        <f t="shared" si="1180"/>
        <v/>
      </c>
      <c r="BL659" s="11" t="str">
        <f t="shared" si="1181"/>
        <v xml:space="preserve"> </v>
      </c>
      <c r="BM659" s="11" t="str">
        <f t="shared" si="1182"/>
        <v xml:space="preserve"> </v>
      </c>
      <c r="BN659" s="11" t="str">
        <f t="shared" si="1183"/>
        <v xml:space="preserve"> </v>
      </c>
      <c r="BO659" s="11" t="str">
        <f t="shared" si="1184"/>
        <v xml:space="preserve"> </v>
      </c>
      <c r="BP659" s="11" t="str">
        <f t="shared" si="1185"/>
        <v xml:space="preserve"> </v>
      </c>
      <c r="BQ659" s="11" t="str">
        <f t="shared" si="1186"/>
        <v>0</v>
      </c>
      <c r="BR659" s="25">
        <f t="shared" si="1187"/>
        <v>0</v>
      </c>
      <c r="BS659" s="11" t="str">
        <f t="shared" si="1188"/>
        <v>Not Present</v>
      </c>
      <c r="BT659" s="11" t="str">
        <f t="shared" si="1189"/>
        <v>0</v>
      </c>
      <c r="BU659" s="12">
        <f t="shared" si="1207"/>
        <v>1</v>
      </c>
      <c r="BV659" s="12">
        <f t="shared" si="1208"/>
        <v>0</v>
      </c>
      <c r="BW659" s="12">
        <f t="shared" si="1198"/>
        <v>1</v>
      </c>
      <c r="BX659" s="12">
        <f t="shared" si="1209"/>
        <v>1</v>
      </c>
      <c r="BY659" s="11">
        <f t="shared" si="1210"/>
        <v>1</v>
      </c>
      <c r="BZ659" s="11">
        <f t="shared" si="1190"/>
        <v>1</v>
      </c>
      <c r="CA659" s="11">
        <f t="shared" si="1191"/>
        <v>1</v>
      </c>
      <c r="CB659" s="11">
        <f t="shared" si="1192"/>
        <v>2015</v>
      </c>
      <c r="CC659" s="11">
        <f t="shared" si="1193"/>
        <v>2</v>
      </c>
      <c r="CD659" s="11" t="str">
        <f t="shared" si="1194"/>
        <v>No</v>
      </c>
      <c r="CE659" s="11">
        <f t="shared" si="1211"/>
        <v>0</v>
      </c>
      <c r="CF659" s="11">
        <f t="shared" si="1212"/>
        <v>0</v>
      </c>
      <c r="CG659" s="11">
        <f t="shared" si="1213"/>
        <v>1</v>
      </c>
      <c r="CH659" s="11">
        <f t="shared" si="1214"/>
        <v>0</v>
      </c>
      <c r="CI659" s="11">
        <f t="shared" si="1195"/>
        <v>1</v>
      </c>
      <c r="CJ659" s="11">
        <f t="shared" si="1196"/>
        <v>2</v>
      </c>
    </row>
    <row r="660" spans="1:88" x14ac:dyDescent="0.3">
      <c r="A660" s="11">
        <f t="shared" si="1127"/>
        <v>2017</v>
      </c>
      <c r="B660" s="11" t="str">
        <f t="shared" si="1128"/>
        <v>14-03-2017 22:07:15 CET</v>
      </c>
      <c r="C660" s="11" t="str">
        <f t="shared" si="1129"/>
        <v>Rwanda</v>
      </c>
      <c r="D660" s="11" t="str">
        <f t="shared" si="1130"/>
        <v>Rulindo</v>
      </c>
      <c r="E660" s="11" t="str">
        <f t="shared" si="1131"/>
        <v>Rusiga</v>
      </c>
      <c r="F660" s="11" t="str">
        <f t="shared" si="1132"/>
        <v>Kirenge</v>
      </c>
      <c r="G660" s="11" t="str">
        <f t="shared" si="1133"/>
        <v>Kinini</v>
      </c>
      <c r="H660" s="11" t="str">
        <f t="shared" si="1134"/>
        <v/>
      </c>
      <c r="I660" s="11" t="str">
        <f t="shared" si="1135"/>
        <v/>
      </c>
      <c r="J660" s="11" t="str">
        <f t="shared" si="1136"/>
        <v>Kinini water point/Ntaruka-Gahama gravity</v>
      </c>
      <c r="K660" s="11">
        <f t="shared" si="1137"/>
        <v>250</v>
      </c>
      <c r="L660" s="11">
        <f t="shared" si="1199"/>
        <v>1567</v>
      </c>
      <c r="M660" s="11">
        <f t="shared" si="1200"/>
        <v>1</v>
      </c>
      <c r="N660" s="11">
        <f t="shared" si="1201"/>
        <v>1567</v>
      </c>
      <c r="O660" s="11">
        <f t="shared" si="1138"/>
        <v>250</v>
      </c>
      <c r="P660" s="11" t="str">
        <f t="shared" si="1139"/>
        <v xml:space="preserve"> </v>
      </c>
      <c r="Q660" s="13">
        <f t="shared" si="1202"/>
        <v>1</v>
      </c>
      <c r="R660" s="11">
        <f t="shared" si="1203"/>
        <v>1</v>
      </c>
      <c r="S660" s="11">
        <f t="shared" si="1140"/>
        <v>0</v>
      </c>
      <c r="T660" s="11">
        <f t="shared" si="1141"/>
        <v>1</v>
      </c>
      <c r="U660" s="11" t="str">
        <f t="shared" si="1142"/>
        <v>Piped Network -- Gravity Only</v>
      </c>
      <c r="V660" s="11">
        <f t="shared" si="1143"/>
        <v>2008</v>
      </c>
      <c r="W660" s="11" t="str">
        <f t="shared" si="1144"/>
        <v>Gor</v>
      </c>
      <c r="X660" s="11" t="str">
        <f t="shared" si="1145"/>
        <v>Spring</v>
      </c>
      <c r="Y660" s="11">
        <f t="shared" si="1146"/>
        <v>1</v>
      </c>
      <c r="Z660" s="11">
        <f t="shared" si="1147"/>
        <v>1</v>
      </c>
      <c r="AA660" s="11">
        <f t="shared" si="1148"/>
        <v>1</v>
      </c>
      <c r="AB660" s="11" t="str">
        <f t="shared" si="1149"/>
        <v>"Springbox" --Intake Structure At A Spring</v>
      </c>
      <c r="AC660" s="11">
        <f t="shared" si="1150"/>
        <v>1</v>
      </c>
      <c r="AD660" s="11">
        <f t="shared" si="1151"/>
        <v>2006</v>
      </c>
      <c r="AE660" s="11">
        <f t="shared" si="1152"/>
        <v>1</v>
      </c>
      <c r="AF660" s="11">
        <f t="shared" si="1153"/>
        <v>40</v>
      </c>
      <c r="AG660" s="12">
        <f t="shared" si="1204"/>
        <v>43200</v>
      </c>
      <c r="AH660" s="12">
        <f t="shared" si="1205"/>
        <v>34.56</v>
      </c>
      <c r="AI660" s="11">
        <f t="shared" si="1206"/>
        <v>1</v>
      </c>
      <c r="AJ660" s="11">
        <f t="shared" si="1154"/>
        <v>1</v>
      </c>
      <c r="AK660" s="11">
        <f t="shared" si="1155"/>
        <v>1</v>
      </c>
      <c r="AL660" s="11">
        <f t="shared" si="1156"/>
        <v>2006</v>
      </c>
      <c r="AM660" s="11">
        <f t="shared" si="1157"/>
        <v>1</v>
      </c>
      <c r="AN660" s="11">
        <f t="shared" si="1158"/>
        <v>100</v>
      </c>
      <c r="AO660" s="11">
        <f t="shared" si="1159"/>
        <v>0</v>
      </c>
      <c r="AP660" s="11" t="str">
        <f t="shared" si="1160"/>
        <v xml:space="preserve"> </v>
      </c>
      <c r="AQ660" s="11" t="str">
        <f t="shared" si="1161"/>
        <v xml:space="preserve"> </v>
      </c>
      <c r="AR660" s="11" t="str">
        <f t="shared" si="1162"/>
        <v xml:space="preserve"> </v>
      </c>
      <c r="AS660" s="11">
        <f t="shared" si="1163"/>
        <v>0</v>
      </c>
      <c r="AT660" s="11" t="str">
        <f t="shared" si="1164"/>
        <v xml:space="preserve"> </v>
      </c>
      <c r="AU660" s="11" t="str">
        <f t="shared" si="1165"/>
        <v/>
      </c>
      <c r="AV660" s="11" t="str">
        <f t="shared" si="1166"/>
        <v xml:space="preserve"> </v>
      </c>
      <c r="AW660" s="11" t="str">
        <f t="shared" si="1167"/>
        <v xml:space="preserve"> </v>
      </c>
      <c r="AX660" s="11">
        <f t="shared" si="1168"/>
        <v>0</v>
      </c>
      <c r="AY660" s="11" t="str">
        <f t="shared" si="1169"/>
        <v xml:space="preserve"> </v>
      </c>
      <c r="AZ660" s="11" t="str">
        <f t="shared" si="1170"/>
        <v xml:space="preserve"> </v>
      </c>
      <c r="BA660" s="11" t="str">
        <f t="shared" si="1171"/>
        <v xml:space="preserve"> </v>
      </c>
      <c r="BB660" s="11" t="str">
        <f t="shared" si="1172"/>
        <v xml:space="preserve"> </v>
      </c>
      <c r="BC660" s="11">
        <f t="shared" si="1173"/>
        <v>0</v>
      </c>
      <c r="BD660" s="11" t="str">
        <f t="shared" si="1174"/>
        <v xml:space="preserve"> </v>
      </c>
      <c r="BE660" s="11" t="str">
        <f t="shared" si="1175"/>
        <v xml:space="preserve"> </v>
      </c>
      <c r="BF660" s="11" t="str">
        <f t="shared" si="1176"/>
        <v xml:space="preserve"> </v>
      </c>
      <c r="BG660" s="11" t="str">
        <f t="shared" si="1197"/>
        <v xml:space="preserve"> </v>
      </c>
      <c r="BH660" s="11" t="str">
        <f t="shared" si="1177"/>
        <v xml:space="preserve"> </v>
      </c>
      <c r="BI660" s="11" t="str">
        <f t="shared" si="1178"/>
        <v xml:space="preserve"> </v>
      </c>
      <c r="BJ660" s="11">
        <f t="shared" si="1179"/>
        <v>0</v>
      </c>
      <c r="BK660" s="11" t="str">
        <f t="shared" si="1180"/>
        <v/>
      </c>
      <c r="BL660" s="11" t="str">
        <f t="shared" si="1181"/>
        <v xml:space="preserve"> </v>
      </c>
      <c r="BM660" s="11" t="str">
        <f t="shared" si="1182"/>
        <v xml:space="preserve"> </v>
      </c>
      <c r="BN660" s="11" t="str">
        <f t="shared" si="1183"/>
        <v xml:space="preserve"> </v>
      </c>
      <c r="BO660" s="11" t="str">
        <f t="shared" si="1184"/>
        <v xml:space="preserve"> </v>
      </c>
      <c r="BP660" s="11" t="str">
        <f t="shared" si="1185"/>
        <v xml:space="preserve"> </v>
      </c>
      <c r="BQ660" s="11" t="str">
        <f t="shared" si="1186"/>
        <v>0</v>
      </c>
      <c r="BR660" s="25">
        <f t="shared" si="1187"/>
        <v>0</v>
      </c>
      <c r="BS660" s="11" t="str">
        <f t="shared" si="1188"/>
        <v>Not Present</v>
      </c>
      <c r="BT660" s="11" t="str">
        <f t="shared" si="1189"/>
        <v>0</v>
      </c>
      <c r="BU660" s="12">
        <f t="shared" si="1207"/>
        <v>1</v>
      </c>
      <c r="BV660" s="12">
        <f t="shared" si="1208"/>
        <v>0</v>
      </c>
      <c r="BW660" s="12">
        <f t="shared" si="1198"/>
        <v>1</v>
      </c>
      <c r="BX660" s="12">
        <f t="shared" si="1209"/>
        <v>1</v>
      </c>
      <c r="BY660" s="11">
        <f t="shared" si="1210"/>
        <v>1</v>
      </c>
      <c r="BZ660" s="11">
        <f t="shared" si="1190"/>
        <v>1</v>
      </c>
      <c r="CA660" s="11">
        <f t="shared" si="1191"/>
        <v>1</v>
      </c>
      <c r="CB660" s="11">
        <f t="shared" si="1192"/>
        <v>2008</v>
      </c>
      <c r="CC660" s="11">
        <f t="shared" si="1193"/>
        <v>1</v>
      </c>
      <c r="CD660" s="11" t="str">
        <f t="shared" si="1194"/>
        <v>No</v>
      </c>
      <c r="CE660" s="11">
        <f t="shared" si="1211"/>
        <v>0</v>
      </c>
      <c r="CF660" s="11">
        <f t="shared" si="1212"/>
        <v>0</v>
      </c>
      <c r="CG660" s="11">
        <f t="shared" si="1213"/>
        <v>1</v>
      </c>
      <c r="CH660" s="11">
        <f t="shared" si="1214"/>
        <v>0</v>
      </c>
      <c r="CI660" s="11">
        <f t="shared" si="1195"/>
        <v>0</v>
      </c>
      <c r="CJ660" s="11">
        <f t="shared" si="1196"/>
        <v>3</v>
      </c>
    </row>
    <row r="661" spans="1:88" x14ac:dyDescent="0.3">
      <c r="A661" s="11">
        <f t="shared" si="1127"/>
        <v>2017</v>
      </c>
      <c r="B661" s="11" t="str">
        <f t="shared" si="1128"/>
        <v>14-03-2017 22:16:33 CET</v>
      </c>
      <c r="C661" s="11" t="str">
        <f t="shared" si="1129"/>
        <v>Rwanda</v>
      </c>
      <c r="D661" s="11" t="str">
        <f t="shared" si="1130"/>
        <v>Rulindo</v>
      </c>
      <c r="E661" s="11" t="str">
        <f t="shared" si="1131"/>
        <v>Rusiga</v>
      </c>
      <c r="F661" s="11" t="str">
        <f t="shared" si="1132"/>
        <v>Kirenge</v>
      </c>
      <c r="G661" s="11" t="str">
        <f t="shared" si="1133"/>
        <v>Kinini</v>
      </c>
      <c r="H661" s="11" t="str">
        <f t="shared" si="1134"/>
        <v/>
      </c>
      <c r="I661" s="11" t="str">
        <f t="shared" si="1135"/>
        <v/>
      </c>
      <c r="J661" s="11" t="str">
        <f t="shared" si="1136"/>
        <v>Kinini 2 water point/Ntaruka-gahama gravity</v>
      </c>
      <c r="K661" s="11">
        <f t="shared" si="1137"/>
        <v>250</v>
      </c>
      <c r="L661" s="11">
        <f t="shared" si="1199"/>
        <v>1567</v>
      </c>
      <c r="M661" s="11">
        <f t="shared" si="1200"/>
        <v>1</v>
      </c>
      <c r="N661" s="11">
        <f t="shared" si="1201"/>
        <v>1567</v>
      </c>
      <c r="O661" s="11">
        <f t="shared" si="1138"/>
        <v>250</v>
      </c>
      <c r="P661" s="11" t="str">
        <f t="shared" si="1139"/>
        <v xml:space="preserve"> </v>
      </c>
      <c r="Q661" s="13">
        <f t="shared" si="1202"/>
        <v>1</v>
      </c>
      <c r="R661" s="11">
        <f t="shared" si="1203"/>
        <v>1</v>
      </c>
      <c r="S661" s="11">
        <f t="shared" si="1140"/>
        <v>0</v>
      </c>
      <c r="T661" s="11">
        <f t="shared" si="1141"/>
        <v>1</v>
      </c>
      <c r="U661" s="11" t="str">
        <f t="shared" si="1142"/>
        <v>Piped Network -- Gravity Only</v>
      </c>
      <c r="V661" s="11">
        <f t="shared" si="1143"/>
        <v>2006</v>
      </c>
      <c r="W661" s="11" t="str">
        <f t="shared" si="1144"/>
        <v>Gor</v>
      </c>
      <c r="X661" s="11" t="str">
        <f t="shared" si="1145"/>
        <v>Spring</v>
      </c>
      <c r="Y661" s="11">
        <f t="shared" si="1146"/>
        <v>1</v>
      </c>
      <c r="Z661" s="11">
        <f t="shared" si="1147"/>
        <v>1</v>
      </c>
      <c r="AA661" s="11">
        <f t="shared" si="1148"/>
        <v>0</v>
      </c>
      <c r="AB661" s="11" t="str">
        <f t="shared" si="1149"/>
        <v/>
      </c>
      <c r="AC661" s="11" t="str">
        <f t="shared" si="1150"/>
        <v xml:space="preserve"> </v>
      </c>
      <c r="AD661" s="11" t="str">
        <f t="shared" si="1151"/>
        <v xml:space="preserve"> </v>
      </c>
      <c r="AE661" s="11" t="str">
        <f t="shared" si="1152"/>
        <v xml:space="preserve"> </v>
      </c>
      <c r="AF661" s="11">
        <f t="shared" si="1153"/>
        <v>40</v>
      </c>
      <c r="AG661" s="12">
        <f t="shared" si="1204"/>
        <v>43200</v>
      </c>
      <c r="AH661" s="12">
        <f t="shared" si="1205"/>
        <v>34.56</v>
      </c>
      <c r="AI661" s="11">
        <f t="shared" si="1206"/>
        <v>1</v>
      </c>
      <c r="AJ661" s="11">
        <f t="shared" si="1154"/>
        <v>0</v>
      </c>
      <c r="AK661" s="11" t="str">
        <f t="shared" si="1155"/>
        <v xml:space="preserve"> </v>
      </c>
      <c r="AL661" s="11" t="str">
        <f t="shared" si="1156"/>
        <v xml:space="preserve"> </v>
      </c>
      <c r="AM661" s="11" t="str">
        <f t="shared" si="1157"/>
        <v xml:space="preserve"> </v>
      </c>
      <c r="AN661" s="11" t="str">
        <f t="shared" si="1158"/>
        <v xml:space="preserve"> </v>
      </c>
      <c r="AO661" s="11">
        <f t="shared" si="1159"/>
        <v>1</v>
      </c>
      <c r="AP661" s="11">
        <f t="shared" si="1160"/>
        <v>1</v>
      </c>
      <c r="AQ661" s="11">
        <f t="shared" si="1161"/>
        <v>2006</v>
      </c>
      <c r="AR661" s="11">
        <f t="shared" si="1162"/>
        <v>2</v>
      </c>
      <c r="AS661" s="11">
        <f t="shared" si="1163"/>
        <v>0</v>
      </c>
      <c r="AT661" s="11" t="str">
        <f t="shared" si="1164"/>
        <v xml:space="preserve"> </v>
      </c>
      <c r="AU661" s="11" t="str">
        <f t="shared" si="1165"/>
        <v/>
      </c>
      <c r="AV661" s="11" t="str">
        <f t="shared" si="1166"/>
        <v xml:space="preserve"> </v>
      </c>
      <c r="AW661" s="11" t="str">
        <f t="shared" si="1167"/>
        <v xml:space="preserve"> </v>
      </c>
      <c r="AX661" s="11">
        <f t="shared" si="1168"/>
        <v>0</v>
      </c>
      <c r="AY661" s="11" t="str">
        <f t="shared" si="1169"/>
        <v xml:space="preserve"> </v>
      </c>
      <c r="AZ661" s="11" t="str">
        <f t="shared" si="1170"/>
        <v xml:space="preserve"> </v>
      </c>
      <c r="BA661" s="11" t="str">
        <f t="shared" si="1171"/>
        <v xml:space="preserve"> </v>
      </c>
      <c r="BB661" s="11" t="str">
        <f t="shared" si="1172"/>
        <v xml:space="preserve"> </v>
      </c>
      <c r="BC661" s="11">
        <f t="shared" si="1173"/>
        <v>0</v>
      </c>
      <c r="BD661" s="11" t="str">
        <f t="shared" si="1174"/>
        <v xml:space="preserve"> </v>
      </c>
      <c r="BE661" s="11" t="str">
        <f t="shared" si="1175"/>
        <v xml:space="preserve"> </v>
      </c>
      <c r="BF661" s="11" t="str">
        <f t="shared" si="1176"/>
        <v xml:space="preserve"> </v>
      </c>
      <c r="BG661" s="11" t="str">
        <f t="shared" si="1197"/>
        <v xml:space="preserve"> </v>
      </c>
      <c r="BH661" s="11" t="str">
        <f t="shared" si="1177"/>
        <v xml:space="preserve"> </v>
      </c>
      <c r="BI661" s="11" t="str">
        <f t="shared" si="1178"/>
        <v xml:space="preserve"> </v>
      </c>
      <c r="BJ661" s="11">
        <f t="shared" si="1179"/>
        <v>0</v>
      </c>
      <c r="BK661" s="11" t="str">
        <f t="shared" si="1180"/>
        <v/>
      </c>
      <c r="BL661" s="11" t="str">
        <f t="shared" si="1181"/>
        <v xml:space="preserve"> </v>
      </c>
      <c r="BM661" s="11" t="str">
        <f t="shared" si="1182"/>
        <v xml:space="preserve"> </v>
      </c>
      <c r="BN661" s="11" t="str">
        <f t="shared" si="1183"/>
        <v xml:space="preserve"> </v>
      </c>
      <c r="BO661" s="11" t="str">
        <f t="shared" si="1184"/>
        <v xml:space="preserve"> </v>
      </c>
      <c r="BP661" s="11" t="str">
        <f t="shared" si="1185"/>
        <v xml:space="preserve"> </v>
      </c>
      <c r="BQ661" s="11" t="str">
        <f t="shared" si="1186"/>
        <v>0</v>
      </c>
      <c r="BR661" s="25">
        <f t="shared" si="1187"/>
        <v>0</v>
      </c>
      <c r="BS661" s="11" t="str">
        <f t="shared" si="1188"/>
        <v>Not Present</v>
      </c>
      <c r="BT661" s="11" t="str">
        <f t="shared" si="1189"/>
        <v>0</v>
      </c>
      <c r="BU661" s="12">
        <f t="shared" si="1207"/>
        <v>1</v>
      </c>
      <c r="BV661" s="12">
        <f t="shared" si="1208"/>
        <v>0</v>
      </c>
      <c r="BW661" s="12">
        <f t="shared" si="1198"/>
        <v>1</v>
      </c>
      <c r="BX661" s="12">
        <f t="shared" si="1209"/>
        <v>1</v>
      </c>
      <c r="BY661" s="11">
        <f t="shared" si="1210"/>
        <v>1</v>
      </c>
      <c r="BZ661" s="11">
        <f t="shared" si="1190"/>
        <v>1</v>
      </c>
      <c r="CA661" s="11">
        <f t="shared" si="1191"/>
        <v>1</v>
      </c>
      <c r="CB661" s="11">
        <f t="shared" si="1192"/>
        <v>2006</v>
      </c>
      <c r="CC661" s="11">
        <f t="shared" si="1193"/>
        <v>3</v>
      </c>
      <c r="CD661" s="11" t="str">
        <f t="shared" si="1194"/>
        <v>No</v>
      </c>
      <c r="CE661" s="11">
        <f t="shared" si="1211"/>
        <v>0</v>
      </c>
      <c r="CF661" s="11">
        <f t="shared" si="1212"/>
        <v>0</v>
      </c>
      <c r="CG661" s="11">
        <f t="shared" si="1213"/>
        <v>1</v>
      </c>
      <c r="CH661" s="11">
        <f t="shared" si="1214"/>
        <v>0</v>
      </c>
      <c r="CI661" s="11">
        <f t="shared" si="1195"/>
        <v>0</v>
      </c>
      <c r="CJ661" s="11">
        <f t="shared" si="1196"/>
        <v>3</v>
      </c>
    </row>
    <row r="662" spans="1:88" x14ac:dyDescent="0.3">
      <c r="A662" s="11">
        <f t="shared" si="1127"/>
        <v>2017</v>
      </c>
      <c r="B662" s="11" t="str">
        <f t="shared" si="1128"/>
        <v>24-03-2017 05:17:39 CET</v>
      </c>
      <c r="C662" s="11" t="str">
        <f t="shared" si="1129"/>
        <v>Rwanda</v>
      </c>
      <c r="D662" s="11" t="str">
        <f t="shared" si="1130"/>
        <v>Rulindo</v>
      </c>
      <c r="E662" s="11" t="str">
        <f t="shared" si="1131"/>
        <v>Masoro</v>
      </c>
      <c r="F662" s="11" t="str">
        <f t="shared" si="1132"/>
        <v>Kigarama</v>
      </c>
      <c r="G662" s="11" t="str">
        <f t="shared" si="1133"/>
        <v>Rukurazo</v>
      </c>
      <c r="H662" s="11" t="str">
        <f t="shared" si="1134"/>
        <v/>
      </c>
      <c r="I662" s="11" t="str">
        <f t="shared" si="1135"/>
        <v/>
      </c>
      <c r="J662" s="11" t="str">
        <f t="shared" si="1136"/>
        <v>Mutagata Gravity network</v>
      </c>
      <c r="K662" s="11">
        <f t="shared" si="1137"/>
        <v>247</v>
      </c>
      <c r="L662" s="11">
        <f t="shared" si="1199"/>
        <v>26296</v>
      </c>
      <c r="M662" s="11">
        <f t="shared" si="1200"/>
        <v>12</v>
      </c>
      <c r="N662" s="11">
        <f t="shared" si="1201"/>
        <v>2191.3333333333335</v>
      </c>
      <c r="O662" s="11">
        <f t="shared" si="1138"/>
        <v>140</v>
      </c>
      <c r="P662" s="11">
        <f t="shared" si="1139"/>
        <v>107</v>
      </c>
      <c r="Q662" s="13">
        <f t="shared" si="1202"/>
        <v>0.5668016194331984</v>
      </c>
      <c r="R662" s="11">
        <f t="shared" si="1203"/>
        <v>0</v>
      </c>
      <c r="S662" s="11">
        <f t="shared" si="1140"/>
        <v>0</v>
      </c>
      <c r="T662" s="11">
        <f t="shared" si="1141"/>
        <v>1</v>
      </c>
      <c r="U662" s="11" t="str">
        <f t="shared" si="1142"/>
        <v>Piped Network -- Gravity Only</v>
      </c>
      <c r="V662" s="11">
        <f t="shared" si="1143"/>
        <v>1987</v>
      </c>
      <c r="W662" s="11" t="str">
        <f t="shared" si="1144"/>
        <v/>
      </c>
      <c r="X662" s="11" t="str">
        <f t="shared" si="1145"/>
        <v>Spring</v>
      </c>
      <c r="Y662" s="11">
        <f t="shared" si="1146"/>
        <v>1</v>
      </c>
      <c r="Z662" s="11">
        <f t="shared" si="1147"/>
        <v>1</v>
      </c>
      <c r="AA662" s="11">
        <f t="shared" si="1148"/>
        <v>1</v>
      </c>
      <c r="AB662" s="11" t="str">
        <f t="shared" si="1149"/>
        <v>"Springbox" --Intake Structure At A Spring</v>
      </c>
      <c r="AC662" s="11">
        <f t="shared" si="1150"/>
        <v>1</v>
      </c>
      <c r="AD662" s="11">
        <f t="shared" si="1151"/>
        <v>2004</v>
      </c>
      <c r="AE662" s="11">
        <f t="shared" si="1152"/>
        <v>2</v>
      </c>
      <c r="AF662" s="11">
        <f t="shared" si="1153"/>
        <v>8</v>
      </c>
      <c r="AG662" s="12">
        <f t="shared" si="1204"/>
        <v>216000</v>
      </c>
      <c r="AH662" s="12">
        <f t="shared" si="1205"/>
        <v>308.57142857142856</v>
      </c>
      <c r="AI662" s="11">
        <f t="shared" si="1206"/>
        <v>1</v>
      </c>
      <c r="AJ662" s="11">
        <f t="shared" si="1154"/>
        <v>1</v>
      </c>
      <c r="AK662" s="11">
        <f t="shared" si="1155"/>
        <v>1</v>
      </c>
      <c r="AL662" s="11">
        <f t="shared" si="1156"/>
        <v>2004</v>
      </c>
      <c r="AM662" s="11">
        <f t="shared" si="1157"/>
        <v>2</v>
      </c>
      <c r="AN662" s="11">
        <f t="shared" si="1158"/>
        <v>3500</v>
      </c>
      <c r="AO662" s="11">
        <f t="shared" si="1159"/>
        <v>1</v>
      </c>
      <c r="AP662" s="11">
        <f t="shared" si="1160"/>
        <v>6</v>
      </c>
      <c r="AQ662" s="11">
        <f t="shared" si="1161"/>
        <v>2004</v>
      </c>
      <c r="AR662" s="11">
        <f t="shared" si="1162"/>
        <v>2</v>
      </c>
      <c r="AS662" s="11">
        <f t="shared" si="1163"/>
        <v>1</v>
      </c>
      <c r="AT662" s="11">
        <f t="shared" si="1164"/>
        <v>4</v>
      </c>
      <c r="AU662" s="11" t="str">
        <f t="shared" si="1165"/>
        <v>Distribution Chamber|Washout And Air Release</v>
      </c>
      <c r="AV662" s="11">
        <f t="shared" si="1166"/>
        <v>2004</v>
      </c>
      <c r="AW662" s="11">
        <f t="shared" si="1167"/>
        <v>2</v>
      </c>
      <c r="AX662" s="11">
        <f t="shared" si="1168"/>
        <v>1</v>
      </c>
      <c r="AY662" s="11">
        <f t="shared" si="1169"/>
        <v>2</v>
      </c>
      <c r="AZ662" s="11">
        <f t="shared" si="1170"/>
        <v>2004</v>
      </c>
      <c r="BA662" s="11">
        <f t="shared" si="1171"/>
        <v>2</v>
      </c>
      <c r="BB662" s="11">
        <f t="shared" si="1172"/>
        <v>4500</v>
      </c>
      <c r="BC662" s="11">
        <f t="shared" si="1173"/>
        <v>0</v>
      </c>
      <c r="BD662" s="11" t="str">
        <f t="shared" si="1174"/>
        <v xml:space="preserve"> </v>
      </c>
      <c r="BE662" s="11" t="str">
        <f t="shared" si="1175"/>
        <v xml:space="preserve"> </v>
      </c>
      <c r="BF662" s="11" t="str">
        <f t="shared" si="1176"/>
        <v xml:space="preserve"> </v>
      </c>
      <c r="BG662" s="11" t="str">
        <f t="shared" si="1197"/>
        <v xml:space="preserve"> </v>
      </c>
      <c r="BH662" s="11" t="str">
        <f t="shared" si="1177"/>
        <v xml:space="preserve"> </v>
      </c>
      <c r="BI662" s="11" t="str">
        <f t="shared" si="1178"/>
        <v xml:space="preserve"> </v>
      </c>
      <c r="BJ662" s="11">
        <f t="shared" si="1179"/>
        <v>0</v>
      </c>
      <c r="BK662" s="11" t="str">
        <f t="shared" si="1180"/>
        <v/>
      </c>
      <c r="BL662" s="11" t="str">
        <f t="shared" si="1181"/>
        <v xml:space="preserve"> </v>
      </c>
      <c r="BM662" s="11" t="str">
        <f t="shared" si="1182"/>
        <v xml:space="preserve"> </v>
      </c>
      <c r="BN662" s="11" t="str">
        <f t="shared" si="1183"/>
        <v xml:space="preserve"> </v>
      </c>
      <c r="BO662" s="11" t="str">
        <f t="shared" si="1184"/>
        <v xml:space="preserve"> </v>
      </c>
      <c r="BP662" s="11" t="str">
        <f t="shared" si="1185"/>
        <v xml:space="preserve"> </v>
      </c>
      <c r="BQ662" s="11" t="str">
        <f t="shared" si="1186"/>
        <v>0</v>
      </c>
      <c r="BR662" s="25">
        <f t="shared" si="1187"/>
        <v>0</v>
      </c>
      <c r="BS662" s="11" t="str">
        <f t="shared" si="1188"/>
        <v>Not Present</v>
      </c>
      <c r="BT662" s="11" t="str">
        <f t="shared" si="1189"/>
        <v>0</v>
      </c>
      <c r="BU662" s="12">
        <f t="shared" si="1207"/>
        <v>1</v>
      </c>
      <c r="BV662" s="12">
        <f t="shared" si="1208"/>
        <v>0</v>
      </c>
      <c r="BW662" s="12">
        <f t="shared" si="1198"/>
        <v>1</v>
      </c>
      <c r="BX662" s="12">
        <f t="shared" si="1209"/>
        <v>1</v>
      </c>
      <c r="BY662" s="11">
        <f t="shared" si="1210"/>
        <v>1</v>
      </c>
      <c r="BZ662" s="11">
        <f t="shared" si="1190"/>
        <v>1</v>
      </c>
      <c r="CA662" s="11">
        <f t="shared" si="1191"/>
        <v>12</v>
      </c>
      <c r="CB662" s="11">
        <f t="shared" si="1192"/>
        <v>2004</v>
      </c>
      <c r="CC662" s="11">
        <f t="shared" si="1193"/>
        <v>1</v>
      </c>
      <c r="CD662" s="11" t="str">
        <f t="shared" si="1194"/>
        <v>No</v>
      </c>
      <c r="CE662" s="11">
        <f t="shared" si="1211"/>
        <v>0</v>
      </c>
      <c r="CF662" s="11">
        <f t="shared" si="1212"/>
        <v>0</v>
      </c>
      <c r="CG662" s="11">
        <f t="shared" si="1213"/>
        <v>1</v>
      </c>
      <c r="CH662" s="11">
        <f t="shared" si="1214"/>
        <v>0</v>
      </c>
      <c r="CI662" s="11">
        <f t="shared" si="1195"/>
        <v>1</v>
      </c>
      <c r="CJ662" s="11">
        <f t="shared" si="1196"/>
        <v>2</v>
      </c>
    </row>
    <row r="663" spans="1:88" x14ac:dyDescent="0.3">
      <c r="A663" s="11">
        <f t="shared" si="1127"/>
        <v>2017</v>
      </c>
      <c r="B663" s="11" t="str">
        <f t="shared" si="1128"/>
        <v>14-04-2017 20:35:01 CEST</v>
      </c>
      <c r="C663" s="11" t="str">
        <f t="shared" si="1129"/>
        <v>Rwanda</v>
      </c>
      <c r="D663" s="11" t="str">
        <f t="shared" si="1130"/>
        <v>Rulindo</v>
      </c>
      <c r="E663" s="11" t="str">
        <f t="shared" si="1131"/>
        <v>Bushoki</v>
      </c>
      <c r="F663" s="11" t="str">
        <f t="shared" si="1132"/>
        <v>Mukoto</v>
      </c>
      <c r="G663" s="11" t="str">
        <f t="shared" si="1133"/>
        <v>Muko</v>
      </c>
      <c r="H663" s="11" t="str">
        <f t="shared" si="1134"/>
        <v/>
      </c>
      <c r="I663" s="11" t="str">
        <f t="shared" si="1135"/>
        <v/>
      </c>
      <c r="J663" s="11" t="str">
        <f t="shared" si="1136"/>
        <v>Water point at Godoro/Rusave gravity system</v>
      </c>
      <c r="K663" s="11">
        <f t="shared" si="1137"/>
        <v>116</v>
      </c>
      <c r="L663" s="11">
        <f t="shared" si="1199"/>
        <v>567</v>
      </c>
      <c r="M663" s="11">
        <f t="shared" si="1200"/>
        <v>1</v>
      </c>
      <c r="N663" s="11">
        <f t="shared" si="1201"/>
        <v>567</v>
      </c>
      <c r="O663" s="11">
        <f t="shared" si="1138"/>
        <v>116</v>
      </c>
      <c r="P663" s="11" t="str">
        <f t="shared" si="1139"/>
        <v xml:space="preserve"> </v>
      </c>
      <c r="Q663" s="13">
        <f t="shared" si="1202"/>
        <v>1</v>
      </c>
      <c r="R663" s="11">
        <f t="shared" si="1203"/>
        <v>1</v>
      </c>
      <c r="S663" s="11">
        <f t="shared" si="1140"/>
        <v>0</v>
      </c>
      <c r="T663" s="11">
        <f t="shared" si="1141"/>
        <v>1</v>
      </c>
      <c r="U663" s="11" t="str">
        <f t="shared" si="1142"/>
        <v>Piped Network -- Gravity Only</v>
      </c>
      <c r="V663" s="11">
        <f t="shared" si="1143"/>
        <v>2013</v>
      </c>
      <c r="W663" s="11" t="str">
        <f t="shared" si="1144"/>
        <v>Governement (District, Wasac) And Water For People</v>
      </c>
      <c r="X663" s="11" t="str">
        <f t="shared" si="1145"/>
        <v>Spring</v>
      </c>
      <c r="Y663" s="11">
        <f t="shared" si="1146"/>
        <v>2</v>
      </c>
      <c r="Z663" s="11">
        <f t="shared" si="1147"/>
        <v>1</v>
      </c>
      <c r="AA663" s="11">
        <f t="shared" si="1148"/>
        <v>0</v>
      </c>
      <c r="AB663" s="11" t="str">
        <f t="shared" si="1149"/>
        <v/>
      </c>
      <c r="AC663" s="11" t="str">
        <f t="shared" si="1150"/>
        <v xml:space="preserve"> </v>
      </c>
      <c r="AD663" s="11" t="str">
        <f t="shared" si="1151"/>
        <v xml:space="preserve"> </v>
      </c>
      <c r="AE663" s="11" t="str">
        <f t="shared" si="1152"/>
        <v xml:space="preserve"> </v>
      </c>
      <c r="AF663" s="11">
        <f t="shared" si="1153"/>
        <v>40</v>
      </c>
      <c r="AG663" s="12">
        <f t="shared" si="1204"/>
        <v>43200</v>
      </c>
      <c r="AH663" s="12">
        <f t="shared" si="1205"/>
        <v>74.482758620689651</v>
      </c>
      <c r="AI663" s="11">
        <f t="shared" si="1206"/>
        <v>1</v>
      </c>
      <c r="AJ663" s="11">
        <f t="shared" si="1154"/>
        <v>0</v>
      </c>
      <c r="AK663" s="11" t="str">
        <f t="shared" si="1155"/>
        <v xml:space="preserve"> </v>
      </c>
      <c r="AL663" s="11" t="str">
        <f t="shared" si="1156"/>
        <v xml:space="preserve"> </v>
      </c>
      <c r="AM663" s="11" t="str">
        <f t="shared" si="1157"/>
        <v xml:space="preserve"> </v>
      </c>
      <c r="AN663" s="11" t="str">
        <f t="shared" si="1158"/>
        <v xml:space="preserve"> </v>
      </c>
      <c r="AO663" s="11">
        <f t="shared" si="1159"/>
        <v>0</v>
      </c>
      <c r="AP663" s="11" t="str">
        <f t="shared" si="1160"/>
        <v xml:space="preserve"> </v>
      </c>
      <c r="AQ663" s="11" t="str">
        <f t="shared" si="1161"/>
        <v xml:space="preserve"> </v>
      </c>
      <c r="AR663" s="11" t="str">
        <f t="shared" si="1162"/>
        <v xml:space="preserve"> </v>
      </c>
      <c r="AS663" s="11">
        <f t="shared" si="1163"/>
        <v>0</v>
      </c>
      <c r="AT663" s="11" t="str">
        <f t="shared" si="1164"/>
        <v xml:space="preserve"> </v>
      </c>
      <c r="AU663" s="11" t="str">
        <f t="shared" si="1165"/>
        <v/>
      </c>
      <c r="AV663" s="11" t="str">
        <f t="shared" si="1166"/>
        <v xml:space="preserve"> </v>
      </c>
      <c r="AW663" s="11" t="str">
        <f t="shared" si="1167"/>
        <v xml:space="preserve"> </v>
      </c>
      <c r="AX663" s="11">
        <f t="shared" si="1168"/>
        <v>0</v>
      </c>
      <c r="AY663" s="11" t="str">
        <f t="shared" si="1169"/>
        <v xml:space="preserve"> </v>
      </c>
      <c r="AZ663" s="11" t="str">
        <f t="shared" si="1170"/>
        <v xml:space="preserve"> </v>
      </c>
      <c r="BA663" s="11" t="str">
        <f t="shared" si="1171"/>
        <v xml:space="preserve"> </v>
      </c>
      <c r="BB663" s="11" t="str">
        <f t="shared" si="1172"/>
        <v xml:space="preserve"> </v>
      </c>
      <c r="BC663" s="11">
        <f t="shared" si="1173"/>
        <v>0</v>
      </c>
      <c r="BD663" s="11" t="str">
        <f t="shared" si="1174"/>
        <v xml:space="preserve"> </v>
      </c>
      <c r="BE663" s="11" t="str">
        <f t="shared" si="1175"/>
        <v xml:space="preserve"> </v>
      </c>
      <c r="BF663" s="11" t="str">
        <f t="shared" si="1176"/>
        <v xml:space="preserve"> </v>
      </c>
      <c r="BG663" s="11" t="str">
        <f t="shared" si="1197"/>
        <v xml:space="preserve"> </v>
      </c>
      <c r="BH663" s="11" t="str">
        <f t="shared" si="1177"/>
        <v xml:space="preserve"> </v>
      </c>
      <c r="BI663" s="11" t="str">
        <f t="shared" si="1178"/>
        <v xml:space="preserve"> </v>
      </c>
      <c r="BJ663" s="11">
        <f t="shared" si="1179"/>
        <v>0</v>
      </c>
      <c r="BK663" s="11" t="str">
        <f t="shared" si="1180"/>
        <v/>
      </c>
      <c r="BL663" s="11" t="str">
        <f t="shared" si="1181"/>
        <v xml:space="preserve"> </v>
      </c>
      <c r="BM663" s="11" t="str">
        <f t="shared" si="1182"/>
        <v xml:space="preserve"> </v>
      </c>
      <c r="BN663" s="11" t="str">
        <f t="shared" si="1183"/>
        <v xml:space="preserve"> </v>
      </c>
      <c r="BO663" s="11" t="str">
        <f t="shared" si="1184"/>
        <v xml:space="preserve"> </v>
      </c>
      <c r="BP663" s="11" t="str">
        <f t="shared" si="1185"/>
        <v xml:space="preserve"> </v>
      </c>
      <c r="BQ663" s="11" t="str">
        <f t="shared" si="1186"/>
        <v>0</v>
      </c>
      <c r="BR663" s="25">
        <f t="shared" si="1187"/>
        <v>0</v>
      </c>
      <c r="BS663" s="11" t="str">
        <f t="shared" si="1188"/>
        <v>Not Present</v>
      </c>
      <c r="BT663" s="11" t="str">
        <f t="shared" si="1189"/>
        <v>0</v>
      </c>
      <c r="BU663" s="12">
        <f t="shared" si="1207"/>
        <v>1</v>
      </c>
      <c r="BV663" s="12">
        <f t="shared" si="1208"/>
        <v>0</v>
      </c>
      <c r="BW663" s="12">
        <f t="shared" si="1198"/>
        <v>1</v>
      </c>
      <c r="BX663" s="12">
        <f t="shared" si="1209"/>
        <v>1</v>
      </c>
      <c r="BY663" s="11">
        <f t="shared" si="1210"/>
        <v>1</v>
      </c>
      <c r="BZ663" s="11">
        <f t="shared" si="1190"/>
        <v>1</v>
      </c>
      <c r="CA663" s="11">
        <f t="shared" si="1191"/>
        <v>1</v>
      </c>
      <c r="CB663" s="11">
        <f t="shared" si="1192"/>
        <v>2013</v>
      </c>
      <c r="CC663" s="11">
        <f t="shared" si="1193"/>
        <v>1</v>
      </c>
      <c r="CD663" s="11" t="str">
        <f t="shared" si="1194"/>
        <v>No</v>
      </c>
      <c r="CE663" s="11">
        <f t="shared" si="1211"/>
        <v>0</v>
      </c>
      <c r="CF663" s="11">
        <f t="shared" si="1212"/>
        <v>0</v>
      </c>
      <c r="CG663" s="11">
        <f t="shared" si="1213"/>
        <v>1</v>
      </c>
      <c r="CH663" s="11">
        <f t="shared" si="1214"/>
        <v>0</v>
      </c>
      <c r="CI663" s="11">
        <f t="shared" si="1195"/>
        <v>1</v>
      </c>
      <c r="CJ663" s="11">
        <f t="shared" si="1196"/>
        <v>1</v>
      </c>
    </row>
    <row r="664" spans="1:88" x14ac:dyDescent="0.3">
      <c r="A664" s="11">
        <f t="shared" si="1127"/>
        <v>2017</v>
      </c>
      <c r="B664" s="11" t="str">
        <f t="shared" si="1128"/>
        <v>18-04-2017 06:42:21 CEST</v>
      </c>
      <c r="C664" s="11" t="str">
        <f t="shared" si="1129"/>
        <v>Rwanda</v>
      </c>
      <c r="D664" s="11" t="str">
        <f t="shared" si="1130"/>
        <v>Rulindo</v>
      </c>
      <c r="E664" s="11" t="str">
        <f t="shared" si="1131"/>
        <v>Tumba</v>
      </c>
      <c r="F664" s="11" t="str">
        <f t="shared" si="1132"/>
        <v>Barari</v>
      </c>
      <c r="G664" s="11" t="str">
        <f t="shared" si="1133"/>
        <v>Kigarama</v>
      </c>
      <c r="H664" s="11" t="str">
        <f t="shared" si="1134"/>
        <v/>
      </c>
      <c r="I664" s="11" t="str">
        <f t="shared" si="1135"/>
        <v/>
      </c>
      <c r="J664" s="11" t="str">
        <f t="shared" si="1136"/>
        <v>Water point nearby APEKI Tumba Technical School/Nyirambuga pumping</v>
      </c>
      <c r="K664" s="11">
        <f t="shared" si="1137"/>
        <v>154</v>
      </c>
      <c r="L664" s="11">
        <f t="shared" si="1199"/>
        <v>30604</v>
      </c>
      <c r="M664" s="11">
        <f t="shared" si="1200"/>
        <v>1</v>
      </c>
      <c r="N664" s="11">
        <f t="shared" si="1201"/>
        <v>30604</v>
      </c>
      <c r="O664" s="11">
        <f t="shared" si="1138"/>
        <v>154</v>
      </c>
      <c r="P664" s="11" t="str">
        <f t="shared" si="1139"/>
        <v xml:space="preserve"> </v>
      </c>
      <c r="Q664" s="13">
        <f t="shared" si="1202"/>
        <v>1</v>
      </c>
      <c r="R664" s="11">
        <f t="shared" si="1203"/>
        <v>1</v>
      </c>
      <c r="S664" s="11">
        <f t="shared" si="1140"/>
        <v>0</v>
      </c>
      <c r="T664" s="11">
        <f t="shared" si="1141"/>
        <v>1</v>
      </c>
      <c r="U664" s="11" t="str">
        <f t="shared" si="1142"/>
        <v>Piped Network With Pump</v>
      </c>
      <c r="V664" s="11">
        <f t="shared" si="1143"/>
        <v>2012</v>
      </c>
      <c r="W664" s="11" t="str">
        <f t="shared" si="1144"/>
        <v>Governement (District, Wasac) And Water For People</v>
      </c>
      <c r="X664" s="11" t="str">
        <f t="shared" si="1145"/>
        <v>Spring</v>
      </c>
      <c r="Y664" s="11">
        <f t="shared" si="1146"/>
        <v>2</v>
      </c>
      <c r="Z664" s="11">
        <f t="shared" si="1147"/>
        <v>1</v>
      </c>
      <c r="AA664" s="11">
        <f t="shared" si="1148"/>
        <v>0</v>
      </c>
      <c r="AB664" s="11" t="str">
        <f t="shared" si="1149"/>
        <v/>
      </c>
      <c r="AC664" s="11" t="str">
        <f t="shared" si="1150"/>
        <v xml:space="preserve"> </v>
      </c>
      <c r="AD664" s="11" t="str">
        <f t="shared" si="1151"/>
        <v xml:space="preserve"> </v>
      </c>
      <c r="AE664" s="11" t="str">
        <f t="shared" si="1152"/>
        <v xml:space="preserve"> </v>
      </c>
      <c r="AF664" s="11">
        <f t="shared" si="1153"/>
        <v>5</v>
      </c>
      <c r="AG664" s="12">
        <f t="shared" si="1204"/>
        <v>345600</v>
      </c>
      <c r="AH664" s="12">
        <f t="shared" si="1205"/>
        <v>448.83116883116884</v>
      </c>
      <c r="AI664" s="11">
        <f t="shared" si="1206"/>
        <v>1</v>
      </c>
      <c r="AJ664" s="11">
        <f t="shared" si="1154"/>
        <v>0</v>
      </c>
      <c r="AK664" s="11" t="str">
        <f t="shared" si="1155"/>
        <v xml:space="preserve"> </v>
      </c>
      <c r="AL664" s="11" t="str">
        <f t="shared" si="1156"/>
        <v xml:space="preserve"> </v>
      </c>
      <c r="AM664" s="11" t="str">
        <f t="shared" si="1157"/>
        <v xml:space="preserve"> </v>
      </c>
      <c r="AN664" s="11" t="str">
        <f t="shared" si="1158"/>
        <v xml:space="preserve"> </v>
      </c>
      <c r="AO664" s="11">
        <f t="shared" si="1159"/>
        <v>0</v>
      </c>
      <c r="AP664" s="11" t="str">
        <f t="shared" si="1160"/>
        <v xml:space="preserve"> </v>
      </c>
      <c r="AQ664" s="11" t="str">
        <f t="shared" si="1161"/>
        <v xml:space="preserve"> </v>
      </c>
      <c r="AR664" s="11" t="str">
        <f t="shared" si="1162"/>
        <v xml:space="preserve"> </v>
      </c>
      <c r="AS664" s="11">
        <f t="shared" si="1163"/>
        <v>0</v>
      </c>
      <c r="AT664" s="11" t="str">
        <f t="shared" si="1164"/>
        <v xml:space="preserve"> </v>
      </c>
      <c r="AU664" s="11" t="str">
        <f t="shared" si="1165"/>
        <v/>
      </c>
      <c r="AV664" s="11" t="str">
        <f t="shared" si="1166"/>
        <v xml:space="preserve"> </v>
      </c>
      <c r="AW664" s="11" t="str">
        <f t="shared" si="1167"/>
        <v xml:space="preserve"> </v>
      </c>
      <c r="AX664" s="11">
        <f t="shared" si="1168"/>
        <v>0</v>
      </c>
      <c r="AY664" s="11" t="str">
        <f t="shared" si="1169"/>
        <v xml:space="preserve"> </v>
      </c>
      <c r="AZ664" s="11" t="str">
        <f t="shared" si="1170"/>
        <v xml:space="preserve"> </v>
      </c>
      <c r="BA664" s="11" t="str">
        <f t="shared" si="1171"/>
        <v xml:space="preserve"> </v>
      </c>
      <c r="BB664" s="11" t="str">
        <f t="shared" si="1172"/>
        <v xml:space="preserve"> </v>
      </c>
      <c r="BC664" s="11">
        <f t="shared" si="1173"/>
        <v>0</v>
      </c>
      <c r="BD664" s="11" t="str">
        <f t="shared" si="1174"/>
        <v xml:space="preserve"> </v>
      </c>
      <c r="BE664" s="11" t="str">
        <f t="shared" si="1175"/>
        <v xml:space="preserve"> </v>
      </c>
      <c r="BF664" s="11" t="str">
        <f t="shared" si="1176"/>
        <v xml:space="preserve"> </v>
      </c>
      <c r="BG664" s="11" t="str">
        <f t="shared" si="1197"/>
        <v xml:space="preserve"> </v>
      </c>
      <c r="BH664" s="11" t="str">
        <f t="shared" si="1177"/>
        <v xml:space="preserve"> </v>
      </c>
      <c r="BI664" s="11" t="str">
        <f t="shared" si="1178"/>
        <v xml:space="preserve"> </v>
      </c>
      <c r="BJ664" s="11">
        <f t="shared" si="1179"/>
        <v>0</v>
      </c>
      <c r="BK664" s="11" t="str">
        <f t="shared" si="1180"/>
        <v/>
      </c>
      <c r="BL664" s="11" t="str">
        <f t="shared" si="1181"/>
        <v xml:space="preserve"> </v>
      </c>
      <c r="BM664" s="11" t="str">
        <f t="shared" si="1182"/>
        <v xml:space="preserve"> </v>
      </c>
      <c r="BN664" s="11" t="str">
        <f t="shared" si="1183"/>
        <v xml:space="preserve"> </v>
      </c>
      <c r="BO664" s="11" t="str">
        <f t="shared" si="1184"/>
        <v xml:space="preserve"> </v>
      </c>
      <c r="BP664" s="11" t="str">
        <f t="shared" si="1185"/>
        <v xml:space="preserve"> </v>
      </c>
      <c r="BQ664" s="11" t="str">
        <f t="shared" si="1186"/>
        <v>0</v>
      </c>
      <c r="BR664" s="25">
        <f t="shared" si="1187"/>
        <v>0</v>
      </c>
      <c r="BS664" s="11" t="str">
        <f t="shared" si="1188"/>
        <v>Not Present</v>
      </c>
      <c r="BT664" s="11" t="str">
        <f t="shared" si="1189"/>
        <v>0</v>
      </c>
      <c r="BU664" s="12">
        <f t="shared" si="1207"/>
        <v>1</v>
      </c>
      <c r="BV664" s="12">
        <f t="shared" si="1208"/>
        <v>0</v>
      </c>
      <c r="BW664" s="12">
        <f t="shared" si="1198"/>
        <v>1</v>
      </c>
      <c r="BX664" s="12">
        <f t="shared" si="1209"/>
        <v>1</v>
      </c>
      <c r="BY664" s="11">
        <f t="shared" si="1210"/>
        <v>1</v>
      </c>
      <c r="BZ664" s="11">
        <f t="shared" si="1190"/>
        <v>1</v>
      </c>
      <c r="CA664" s="11">
        <f t="shared" si="1191"/>
        <v>2</v>
      </c>
      <c r="CB664" s="11">
        <f t="shared" si="1192"/>
        <v>2012</v>
      </c>
      <c r="CC664" s="11">
        <f t="shared" si="1193"/>
        <v>1</v>
      </c>
      <c r="CD664" s="11" t="str">
        <f t="shared" si="1194"/>
        <v>No</v>
      </c>
      <c r="CE664" s="11">
        <f t="shared" si="1211"/>
        <v>0</v>
      </c>
      <c r="CF664" s="11">
        <f t="shared" si="1212"/>
        <v>0</v>
      </c>
      <c r="CG664" s="11">
        <f t="shared" si="1213"/>
        <v>1</v>
      </c>
      <c r="CH664" s="11">
        <f t="shared" si="1214"/>
        <v>0</v>
      </c>
      <c r="CI664" s="11">
        <f t="shared" si="1195"/>
        <v>1</v>
      </c>
      <c r="CJ664" s="11">
        <f t="shared" si="1196"/>
        <v>1</v>
      </c>
    </row>
    <row r="665" spans="1:88" x14ac:dyDescent="0.3">
      <c r="A665" s="11">
        <f t="shared" si="1127"/>
        <v>2017</v>
      </c>
      <c r="B665" s="11" t="str">
        <f t="shared" si="1128"/>
        <v>15-03-2017 15:30:27 CET</v>
      </c>
      <c r="C665" s="11" t="str">
        <f t="shared" si="1129"/>
        <v>Rwanda</v>
      </c>
      <c r="D665" s="11" t="str">
        <f t="shared" si="1130"/>
        <v>Rulindo</v>
      </c>
      <c r="E665" s="11" t="str">
        <f t="shared" si="1131"/>
        <v>Cyinzuzi</v>
      </c>
      <c r="F665" s="11" t="str">
        <f t="shared" si="1132"/>
        <v>Budakiranya</v>
      </c>
      <c r="G665" s="11" t="str">
        <f t="shared" si="1133"/>
        <v>Nyakabanga</v>
      </c>
      <c r="H665" s="11" t="str">
        <f t="shared" si="1134"/>
        <v/>
      </c>
      <c r="I665" s="11" t="str">
        <f t="shared" si="1135"/>
        <v/>
      </c>
      <c r="J665" s="11" t="str">
        <f t="shared" si="1136"/>
        <v>0</v>
      </c>
      <c r="K665" s="11">
        <f t="shared" si="1137"/>
        <v>780</v>
      </c>
      <c r="L665" s="11">
        <f t="shared" si="1199"/>
        <v>6572</v>
      </c>
      <c r="M665" s="11">
        <f t="shared" si="1200"/>
        <v>15</v>
      </c>
      <c r="N665" s="11">
        <f t="shared" si="1201"/>
        <v>438.13333333333333</v>
      </c>
      <c r="O665" s="11" t="str">
        <f t="shared" si="1138"/>
        <v xml:space="preserve"> </v>
      </c>
      <c r="P665" s="11">
        <f t="shared" si="1139"/>
        <v>780</v>
      </c>
      <c r="Q665" s="13" t="str">
        <f t="shared" si="1202"/>
        <v xml:space="preserve"> </v>
      </c>
      <c r="R665" s="11">
        <f t="shared" si="1203"/>
        <v>0</v>
      </c>
      <c r="S665" s="11">
        <f t="shared" si="1140"/>
        <v>0</v>
      </c>
      <c r="T665" s="11">
        <f t="shared" si="1141"/>
        <v>1</v>
      </c>
      <c r="U665" s="11" t="str">
        <f t="shared" si="1142"/>
        <v>Piped Network With Pump</v>
      </c>
      <c r="V665" s="11">
        <f t="shared" si="1143"/>
        <v>2014</v>
      </c>
      <c r="W665" s="11" t="str">
        <f t="shared" si="1144"/>
        <v>Governement (District, Wasac) And Water For People</v>
      </c>
      <c r="X665" s="11" t="str">
        <f t="shared" si="1145"/>
        <v>Spring</v>
      </c>
      <c r="Y665" s="11">
        <f t="shared" si="1146"/>
        <v>3</v>
      </c>
      <c r="Z665" s="11">
        <f t="shared" si="1147"/>
        <v>1</v>
      </c>
      <c r="AA665" s="11">
        <f t="shared" si="1148"/>
        <v>1</v>
      </c>
      <c r="AB665" s="11" t="str">
        <f t="shared" si="1149"/>
        <v>"Springbox" --Intake Structure At A Spring</v>
      </c>
      <c r="AC665" s="11">
        <f t="shared" si="1150"/>
        <v>3</v>
      </c>
      <c r="AD665" s="11">
        <f t="shared" si="1151"/>
        <v>2009</v>
      </c>
      <c r="AE665" s="11">
        <f t="shared" si="1152"/>
        <v>1</v>
      </c>
      <c r="AF665" s="11">
        <f t="shared" si="1153"/>
        <v>4.5</v>
      </c>
      <c r="AG665" s="12">
        <f t="shared" si="1204"/>
        <v>384000</v>
      </c>
      <c r="AH665" s="12" t="str">
        <f t="shared" si="1205"/>
        <v xml:space="preserve"> </v>
      </c>
      <c r="AI665" s="11">
        <f t="shared" si="1206"/>
        <v>0</v>
      </c>
      <c r="AJ665" s="11">
        <f t="shared" si="1154"/>
        <v>1</v>
      </c>
      <c r="AK665" s="11">
        <f t="shared" si="1155"/>
        <v>2</v>
      </c>
      <c r="AL665" s="11">
        <f t="shared" si="1156"/>
        <v>2014</v>
      </c>
      <c r="AM665" s="11">
        <f t="shared" si="1157"/>
        <v>3</v>
      </c>
      <c r="AN665" s="11">
        <f t="shared" si="1158"/>
        <v>3000</v>
      </c>
      <c r="AO665" s="11">
        <f t="shared" si="1159"/>
        <v>1</v>
      </c>
      <c r="AP665" s="11">
        <f t="shared" si="1160"/>
        <v>2</v>
      </c>
      <c r="AQ665" s="11">
        <f t="shared" si="1161"/>
        <v>2014</v>
      </c>
      <c r="AR665" s="11">
        <f t="shared" si="1162"/>
        <v>3</v>
      </c>
      <c r="AS665" s="11">
        <f t="shared" si="1163"/>
        <v>1</v>
      </c>
      <c r="AT665" s="11">
        <f t="shared" si="1164"/>
        <v>8</v>
      </c>
      <c r="AU665" s="11" t="str">
        <f t="shared" si="1165"/>
        <v/>
      </c>
      <c r="AV665" s="11">
        <f t="shared" si="1166"/>
        <v>2014</v>
      </c>
      <c r="AW665" s="11">
        <f t="shared" si="1167"/>
        <v>3</v>
      </c>
      <c r="AX665" s="11">
        <f t="shared" si="1168"/>
        <v>1</v>
      </c>
      <c r="AY665" s="11">
        <f t="shared" si="1169"/>
        <v>2</v>
      </c>
      <c r="AZ665" s="11">
        <f t="shared" si="1170"/>
        <v>2014</v>
      </c>
      <c r="BA665" s="11">
        <f t="shared" si="1171"/>
        <v>3</v>
      </c>
      <c r="BB665" s="11">
        <f t="shared" si="1172"/>
        <v>3000</v>
      </c>
      <c r="BC665" s="11">
        <f t="shared" si="1173"/>
        <v>1</v>
      </c>
      <c r="BD665" s="11">
        <f t="shared" si="1174"/>
        <v>1</v>
      </c>
      <c r="BE665" s="11">
        <f t="shared" si="1175"/>
        <v>2009</v>
      </c>
      <c r="BF665" s="11">
        <f t="shared" si="1176"/>
        <v>1</v>
      </c>
      <c r="BG665" s="11">
        <f t="shared" si="1197"/>
        <v>1</v>
      </c>
      <c r="BH665" s="11">
        <f t="shared" si="1177"/>
        <v>2009</v>
      </c>
      <c r="BI665" s="11">
        <f t="shared" si="1178"/>
        <v>1</v>
      </c>
      <c r="BJ665" s="11">
        <f t="shared" si="1179"/>
        <v>0</v>
      </c>
      <c r="BK665" s="11" t="str">
        <f t="shared" si="1180"/>
        <v/>
      </c>
      <c r="BL665" s="11" t="str">
        <f t="shared" si="1181"/>
        <v xml:space="preserve"> </v>
      </c>
      <c r="BM665" s="11" t="str">
        <f t="shared" si="1182"/>
        <v xml:space="preserve"> </v>
      </c>
      <c r="BN665" s="11" t="str">
        <f t="shared" si="1183"/>
        <v xml:space="preserve"> </v>
      </c>
      <c r="BO665" s="11" t="str">
        <f t="shared" si="1184"/>
        <v xml:space="preserve"> </v>
      </c>
      <c r="BP665" s="11" t="str">
        <f t="shared" si="1185"/>
        <v xml:space="preserve"> </v>
      </c>
      <c r="BQ665" s="11" t="str">
        <f t="shared" si="1186"/>
        <v>0</v>
      </c>
      <c r="BR665" s="25">
        <f t="shared" si="1187"/>
        <v>0</v>
      </c>
      <c r="BS665" s="11" t="str">
        <f t="shared" si="1188"/>
        <v>Not Present</v>
      </c>
      <c r="BT665" s="11" t="str">
        <f t="shared" si="1189"/>
        <v>0</v>
      </c>
      <c r="BU665" s="12">
        <f t="shared" si="1207"/>
        <v>1</v>
      </c>
      <c r="BV665" s="12">
        <f t="shared" si="1208"/>
        <v>0</v>
      </c>
      <c r="BW665" s="12">
        <f t="shared" si="1198"/>
        <v>1</v>
      </c>
      <c r="BX665" s="12">
        <f t="shared" si="1209"/>
        <v>1</v>
      </c>
      <c r="BY665" s="11">
        <f t="shared" si="1210"/>
        <v>1</v>
      </c>
      <c r="BZ665" s="11">
        <f t="shared" si="1190"/>
        <v>1</v>
      </c>
      <c r="CA665" s="11">
        <f t="shared" si="1191"/>
        <v>1</v>
      </c>
      <c r="CB665" s="11">
        <f t="shared" si="1192"/>
        <v>2014</v>
      </c>
      <c r="CC665" s="11">
        <f t="shared" si="1193"/>
        <v>3</v>
      </c>
      <c r="CD665" s="11" t="str">
        <f t="shared" si="1194"/>
        <v>Yes</v>
      </c>
      <c r="CE665" s="11">
        <f t="shared" si="1211"/>
        <v>365</v>
      </c>
      <c r="CF665" s="11">
        <f t="shared" si="1212"/>
        <v>0</v>
      </c>
      <c r="CG665" s="11">
        <f t="shared" si="1213"/>
        <v>0</v>
      </c>
      <c r="CH665" s="11">
        <f t="shared" si="1214"/>
        <v>0</v>
      </c>
      <c r="CI665" s="11">
        <f t="shared" si="1195"/>
        <v>0</v>
      </c>
      <c r="CJ665" s="11">
        <f t="shared" si="1196"/>
        <v>3</v>
      </c>
    </row>
    <row r="666" spans="1:88" x14ac:dyDescent="0.3">
      <c r="A666" s="11">
        <f t="shared" si="1127"/>
        <v>2017</v>
      </c>
      <c r="B666" s="11" t="str">
        <f t="shared" si="1128"/>
        <v>22-03-2017 18:48:00 CET</v>
      </c>
      <c r="C666" s="11" t="str">
        <f t="shared" si="1129"/>
        <v>Rwanda</v>
      </c>
      <c r="D666" s="11" t="str">
        <f t="shared" si="1130"/>
        <v>Rulindo</v>
      </c>
      <c r="E666" s="11" t="str">
        <f t="shared" si="1131"/>
        <v>Kinihira</v>
      </c>
      <c r="F666" s="11" t="str">
        <f t="shared" si="1132"/>
        <v>Butunzi</v>
      </c>
      <c r="G666" s="11" t="str">
        <f t="shared" si="1133"/>
        <v>Gisekuru</v>
      </c>
      <c r="H666" s="11" t="str">
        <f t="shared" si="1134"/>
        <v/>
      </c>
      <c r="I666" s="11" t="str">
        <f t="shared" si="1135"/>
        <v/>
      </c>
      <c r="J666" s="11" t="str">
        <f t="shared" si="1136"/>
        <v>Nyamagana-Kinihira</v>
      </c>
      <c r="K666" s="11">
        <f t="shared" si="1137"/>
        <v>143</v>
      </c>
      <c r="L666" s="11">
        <f t="shared" si="1199"/>
        <v>0</v>
      </c>
      <c r="M666" s="11">
        <f t="shared" si="1200"/>
        <v>15</v>
      </c>
      <c r="N666" s="11">
        <f t="shared" si="1201"/>
        <v>0</v>
      </c>
      <c r="O666" s="11">
        <f t="shared" si="1138"/>
        <v>80</v>
      </c>
      <c r="P666" s="11">
        <f t="shared" si="1139"/>
        <v>63</v>
      </c>
      <c r="Q666" s="13">
        <f t="shared" si="1202"/>
        <v>0.55944055944055948</v>
      </c>
      <c r="R666" s="11">
        <f t="shared" si="1203"/>
        <v>0</v>
      </c>
      <c r="S666" s="11">
        <f t="shared" si="1140"/>
        <v>1</v>
      </c>
      <c r="T666" s="11">
        <f t="shared" si="1141"/>
        <v>1</v>
      </c>
      <c r="U666" s="11" t="str">
        <f t="shared" si="1142"/>
        <v>Piped Network With Pump</v>
      </c>
      <c r="V666" s="11">
        <f t="shared" si="1143"/>
        <v>2015</v>
      </c>
      <c r="W666" s="11" t="str">
        <f t="shared" si="1144"/>
        <v>Governement (District, Wasac) And Water For People</v>
      </c>
      <c r="X666" s="11" t="str">
        <f t="shared" si="1145"/>
        <v>Spring</v>
      </c>
      <c r="Y666" s="11">
        <f t="shared" si="1146"/>
        <v>2</v>
      </c>
      <c r="Z666" s="11">
        <f t="shared" si="1147"/>
        <v>1</v>
      </c>
      <c r="AA666" s="11">
        <f t="shared" si="1148"/>
        <v>1</v>
      </c>
      <c r="AB666" s="11" t="str">
        <f t="shared" si="1149"/>
        <v>"Springbox" --Intake Structure At A Spring</v>
      </c>
      <c r="AC666" s="11">
        <f t="shared" si="1150"/>
        <v>1</v>
      </c>
      <c r="AD666" s="11">
        <f t="shared" si="1151"/>
        <v>2015</v>
      </c>
      <c r="AE666" s="11">
        <f t="shared" si="1152"/>
        <v>1</v>
      </c>
      <c r="AF666" s="11">
        <f t="shared" si="1153"/>
        <v>5</v>
      </c>
      <c r="AG666" s="12">
        <f t="shared" si="1204"/>
        <v>345600</v>
      </c>
      <c r="AH666" s="12">
        <f t="shared" si="1205"/>
        <v>864</v>
      </c>
      <c r="AI666" s="11">
        <f t="shared" si="1206"/>
        <v>1</v>
      </c>
      <c r="AJ666" s="11">
        <f t="shared" si="1154"/>
        <v>1</v>
      </c>
      <c r="AK666" s="11">
        <f t="shared" si="1155"/>
        <v>1</v>
      </c>
      <c r="AL666" s="11">
        <f t="shared" si="1156"/>
        <v>2015</v>
      </c>
      <c r="AM666" s="11">
        <f t="shared" si="1157"/>
        <v>1</v>
      </c>
      <c r="AN666" s="11">
        <f t="shared" si="1158"/>
        <v>1000</v>
      </c>
      <c r="AO666" s="11">
        <f t="shared" si="1159"/>
        <v>1</v>
      </c>
      <c r="AP666" s="11">
        <f t="shared" si="1160"/>
        <v>7</v>
      </c>
      <c r="AQ666" s="11">
        <f t="shared" si="1161"/>
        <v>2015</v>
      </c>
      <c r="AR666" s="11">
        <f t="shared" si="1162"/>
        <v>1</v>
      </c>
      <c r="AS666" s="11">
        <f t="shared" si="1163"/>
        <v>1</v>
      </c>
      <c r="AT666" s="11">
        <f t="shared" si="1164"/>
        <v>8</v>
      </c>
      <c r="AU666" s="11" t="str">
        <f t="shared" si="1165"/>
        <v>Distribution Chamber|Ventouse ,Washout</v>
      </c>
      <c r="AV666" s="11">
        <f t="shared" si="1166"/>
        <v>2015</v>
      </c>
      <c r="AW666" s="11">
        <f t="shared" si="1167"/>
        <v>1</v>
      </c>
      <c r="AX666" s="11">
        <f t="shared" si="1168"/>
        <v>1</v>
      </c>
      <c r="AY666" s="11">
        <f t="shared" si="1169"/>
        <v>3</v>
      </c>
      <c r="AZ666" s="11">
        <f t="shared" si="1170"/>
        <v>2015</v>
      </c>
      <c r="BA666" s="11">
        <f t="shared" si="1171"/>
        <v>1</v>
      </c>
      <c r="BB666" s="11">
        <f t="shared" si="1172"/>
        <v>6000</v>
      </c>
      <c r="BC666" s="11">
        <f t="shared" si="1173"/>
        <v>1</v>
      </c>
      <c r="BD666" s="11">
        <f t="shared" si="1174"/>
        <v>2</v>
      </c>
      <c r="BE666" s="11">
        <f t="shared" si="1175"/>
        <v>2015</v>
      </c>
      <c r="BF666" s="11">
        <f t="shared" si="1176"/>
        <v>1</v>
      </c>
      <c r="BG666" s="11">
        <f t="shared" si="1197"/>
        <v>1</v>
      </c>
      <c r="BH666" s="11">
        <f t="shared" si="1177"/>
        <v>2015</v>
      </c>
      <c r="BI666" s="11">
        <f t="shared" si="1178"/>
        <v>1</v>
      </c>
      <c r="BJ666" s="11">
        <f t="shared" si="1179"/>
        <v>0</v>
      </c>
      <c r="BK666" s="11" t="str">
        <f t="shared" si="1180"/>
        <v/>
      </c>
      <c r="BL666" s="11" t="str">
        <f t="shared" si="1181"/>
        <v xml:space="preserve"> </v>
      </c>
      <c r="BM666" s="11" t="str">
        <f t="shared" si="1182"/>
        <v xml:space="preserve"> </v>
      </c>
      <c r="BN666" s="11" t="str">
        <f t="shared" si="1183"/>
        <v xml:space="preserve"> </v>
      </c>
      <c r="BO666" s="11" t="str">
        <f t="shared" si="1184"/>
        <v xml:space="preserve"> </v>
      </c>
      <c r="BP666" s="11" t="str">
        <f t="shared" si="1185"/>
        <v xml:space="preserve"> </v>
      </c>
      <c r="BQ666" s="11" t="str">
        <f t="shared" si="1186"/>
        <v>0</v>
      </c>
      <c r="BR666" s="25">
        <f t="shared" si="1187"/>
        <v>0</v>
      </c>
      <c r="BS666" s="11" t="str">
        <f t="shared" si="1188"/>
        <v>Not Present</v>
      </c>
      <c r="BT666" s="11" t="str">
        <f t="shared" si="1189"/>
        <v>0</v>
      </c>
      <c r="BU666" s="12">
        <f t="shared" si="1207"/>
        <v>1</v>
      </c>
      <c r="BV666" s="12">
        <f t="shared" si="1208"/>
        <v>0</v>
      </c>
      <c r="BW666" s="12">
        <f t="shared" si="1198"/>
        <v>1</v>
      </c>
      <c r="BX666" s="12">
        <f t="shared" si="1209"/>
        <v>1</v>
      </c>
      <c r="BY666" s="11">
        <f t="shared" si="1210"/>
        <v>1</v>
      </c>
      <c r="BZ666" s="11">
        <f t="shared" si="1190"/>
        <v>1</v>
      </c>
      <c r="CA666" s="11">
        <f t="shared" si="1191"/>
        <v>2</v>
      </c>
      <c r="CB666" s="11">
        <f t="shared" si="1192"/>
        <v>2015</v>
      </c>
      <c r="CC666" s="11">
        <f t="shared" si="1193"/>
        <v>1</v>
      </c>
      <c r="CD666" s="11" t="str">
        <f t="shared" si="1194"/>
        <v>No</v>
      </c>
      <c r="CE666" s="11">
        <f t="shared" si="1211"/>
        <v>0</v>
      </c>
      <c r="CF666" s="11">
        <f t="shared" si="1212"/>
        <v>0</v>
      </c>
      <c r="CG666" s="11">
        <f t="shared" si="1213"/>
        <v>1</v>
      </c>
      <c r="CH666" s="11">
        <f t="shared" si="1214"/>
        <v>0</v>
      </c>
      <c r="CI666" s="11">
        <f t="shared" si="1195"/>
        <v>1</v>
      </c>
      <c r="CJ666" s="11">
        <f t="shared" si="1196"/>
        <v>1</v>
      </c>
    </row>
    <row r="667" spans="1:88" x14ac:dyDescent="0.3">
      <c r="A667" s="11">
        <f t="shared" si="1127"/>
        <v>2017</v>
      </c>
      <c r="B667" s="11" t="str">
        <f t="shared" si="1128"/>
        <v>23-03-2017 07:09:28 CET</v>
      </c>
      <c r="C667" s="11" t="str">
        <f t="shared" si="1129"/>
        <v>Rwanda</v>
      </c>
      <c r="D667" s="11" t="str">
        <f t="shared" si="1130"/>
        <v>Rulindo</v>
      </c>
      <c r="E667" s="11" t="str">
        <f t="shared" si="1131"/>
        <v>Masoro</v>
      </c>
      <c r="F667" s="11" t="str">
        <f t="shared" si="1132"/>
        <v>Kivugiza</v>
      </c>
      <c r="G667" s="11" t="str">
        <f t="shared" si="1133"/>
        <v>Nyarurembo</v>
      </c>
      <c r="H667" s="11" t="str">
        <f t="shared" si="1134"/>
        <v/>
      </c>
      <c r="I667" s="11" t="str">
        <f t="shared" si="1135"/>
        <v/>
      </c>
      <c r="J667" s="11" t="str">
        <f t="shared" si="1136"/>
        <v>Mutagata motorised network</v>
      </c>
      <c r="K667" s="11">
        <f t="shared" si="1137"/>
        <v>325</v>
      </c>
      <c r="L667" s="11">
        <f t="shared" si="1199"/>
        <v>26296</v>
      </c>
      <c r="M667" s="11">
        <f t="shared" si="1200"/>
        <v>49</v>
      </c>
      <c r="N667" s="11">
        <f t="shared" si="1201"/>
        <v>536.65306122448976</v>
      </c>
      <c r="O667" s="11">
        <f t="shared" si="1138"/>
        <v>69</v>
      </c>
      <c r="P667" s="11">
        <f t="shared" si="1139"/>
        <v>256</v>
      </c>
      <c r="Q667" s="13">
        <f t="shared" si="1202"/>
        <v>0.21230769230769231</v>
      </c>
      <c r="R667" s="11">
        <f t="shared" si="1203"/>
        <v>0</v>
      </c>
      <c r="S667" s="11">
        <f t="shared" si="1140"/>
        <v>0</v>
      </c>
      <c r="T667" s="11">
        <f t="shared" si="1141"/>
        <v>1</v>
      </c>
      <c r="U667" s="11" t="str">
        <f t="shared" si="1142"/>
        <v>Piped Network With Pump</v>
      </c>
      <c r="V667" s="11">
        <f t="shared" si="1143"/>
        <v>1987</v>
      </c>
      <c r="W667" s="11" t="str">
        <f t="shared" si="1144"/>
        <v>Governement (District, Wasac) And Water For People</v>
      </c>
      <c r="X667" s="11" t="str">
        <f t="shared" si="1145"/>
        <v>Spring</v>
      </c>
      <c r="Y667" s="11">
        <f t="shared" si="1146"/>
        <v>1</v>
      </c>
      <c r="Z667" s="11">
        <f t="shared" si="1147"/>
        <v>1</v>
      </c>
      <c r="AA667" s="11">
        <f t="shared" si="1148"/>
        <v>1</v>
      </c>
      <c r="AB667" s="11" t="str">
        <f t="shared" si="1149"/>
        <v>"Springbox" --Intake Structure At A Spring</v>
      </c>
      <c r="AC667" s="11">
        <f t="shared" si="1150"/>
        <v>1</v>
      </c>
      <c r="AD667" s="11">
        <f t="shared" si="1151"/>
        <v>2007</v>
      </c>
      <c r="AE667" s="11">
        <f t="shared" si="1152"/>
        <v>1</v>
      </c>
      <c r="AF667" s="11">
        <f t="shared" si="1153"/>
        <v>5</v>
      </c>
      <c r="AG667" s="12">
        <f t="shared" si="1204"/>
        <v>345600</v>
      </c>
      <c r="AH667" s="12">
        <f t="shared" si="1205"/>
        <v>1001.7391304347826</v>
      </c>
      <c r="AI667" s="11">
        <f t="shared" si="1206"/>
        <v>1</v>
      </c>
      <c r="AJ667" s="11">
        <f t="shared" si="1154"/>
        <v>1</v>
      </c>
      <c r="AK667" s="11">
        <f t="shared" si="1155"/>
        <v>1</v>
      </c>
      <c r="AL667" s="11">
        <f t="shared" si="1156"/>
        <v>2016</v>
      </c>
      <c r="AM667" s="11">
        <f t="shared" si="1157"/>
        <v>1</v>
      </c>
      <c r="AN667" s="11">
        <f t="shared" si="1158"/>
        <v>1900</v>
      </c>
      <c r="AO667" s="11">
        <f t="shared" si="1159"/>
        <v>1</v>
      </c>
      <c r="AP667" s="11">
        <f t="shared" si="1160"/>
        <v>39</v>
      </c>
      <c r="AQ667" s="11">
        <f t="shared" si="1161"/>
        <v>2016</v>
      </c>
      <c r="AR667" s="11">
        <f t="shared" si="1162"/>
        <v>1</v>
      </c>
      <c r="AS667" s="11">
        <f t="shared" si="1163"/>
        <v>1</v>
      </c>
      <c r="AT667" s="11">
        <f t="shared" si="1164"/>
        <v>17</v>
      </c>
      <c r="AU667" s="11" t="str">
        <f t="shared" si="1165"/>
        <v>Pressure Break Tank|Distribution Chamber|Washout And Air Release</v>
      </c>
      <c r="AV667" s="11">
        <f t="shared" si="1166"/>
        <v>2016</v>
      </c>
      <c r="AW667" s="11">
        <f t="shared" si="1167"/>
        <v>1</v>
      </c>
      <c r="AX667" s="11">
        <f t="shared" si="1168"/>
        <v>1</v>
      </c>
      <c r="AY667" s="11">
        <f t="shared" si="1169"/>
        <v>6</v>
      </c>
      <c r="AZ667" s="11">
        <f t="shared" si="1170"/>
        <v>2016</v>
      </c>
      <c r="BA667" s="11">
        <f t="shared" si="1171"/>
        <v>1</v>
      </c>
      <c r="BB667" s="11">
        <f t="shared" si="1172"/>
        <v>40000</v>
      </c>
      <c r="BC667" s="11">
        <f t="shared" si="1173"/>
        <v>1</v>
      </c>
      <c r="BD667" s="11">
        <f t="shared" si="1174"/>
        <v>5</v>
      </c>
      <c r="BE667" s="11">
        <f t="shared" si="1175"/>
        <v>2017</v>
      </c>
      <c r="BF667" s="11">
        <f t="shared" si="1176"/>
        <v>1</v>
      </c>
      <c r="BG667" s="11">
        <f t="shared" si="1197"/>
        <v>1</v>
      </c>
      <c r="BH667" s="11">
        <f t="shared" si="1177"/>
        <v>2016</v>
      </c>
      <c r="BI667" s="11">
        <f t="shared" si="1178"/>
        <v>1</v>
      </c>
      <c r="BJ667" s="11">
        <f t="shared" si="1179"/>
        <v>1</v>
      </c>
      <c r="BK667" s="11" t="str">
        <f t="shared" si="1180"/>
        <v>Disinfection/Chlorination</v>
      </c>
      <c r="BL667" s="11">
        <f t="shared" si="1181"/>
        <v>2017</v>
      </c>
      <c r="BM667" s="11">
        <f t="shared" si="1182"/>
        <v>1</v>
      </c>
      <c r="BN667" s="11">
        <f t="shared" si="1183"/>
        <v>0</v>
      </c>
      <c r="BO667" s="11" t="str">
        <f t="shared" si="1184"/>
        <v xml:space="preserve"> </v>
      </c>
      <c r="BP667" s="11" t="str">
        <f t="shared" si="1185"/>
        <v xml:space="preserve"> </v>
      </c>
      <c r="BQ667" s="11" t="str">
        <f t="shared" si="1186"/>
        <v>0</v>
      </c>
      <c r="BR667" s="25">
        <f t="shared" si="1187"/>
        <v>0</v>
      </c>
      <c r="BS667" s="11" t="str">
        <f t="shared" si="1188"/>
        <v>Not Present</v>
      </c>
      <c r="BT667" s="11" t="str">
        <f t="shared" si="1189"/>
        <v>0</v>
      </c>
      <c r="BU667" s="12">
        <f t="shared" si="1207"/>
        <v>1</v>
      </c>
      <c r="BV667" s="12">
        <f t="shared" si="1208"/>
        <v>0</v>
      </c>
      <c r="BW667" s="12">
        <f t="shared" si="1198"/>
        <v>1</v>
      </c>
      <c r="BX667" s="12">
        <f t="shared" si="1209"/>
        <v>1</v>
      </c>
      <c r="BY667" s="11">
        <f t="shared" si="1210"/>
        <v>1</v>
      </c>
      <c r="BZ667" s="11">
        <f t="shared" si="1190"/>
        <v>1</v>
      </c>
      <c r="CA667" s="11">
        <f t="shared" si="1191"/>
        <v>64</v>
      </c>
      <c r="CB667" s="11">
        <f t="shared" si="1192"/>
        <v>2015</v>
      </c>
      <c r="CC667" s="11">
        <f t="shared" si="1193"/>
        <v>2</v>
      </c>
      <c r="CD667" s="11" t="str">
        <f t="shared" si="1194"/>
        <v>No</v>
      </c>
      <c r="CE667" s="11">
        <f t="shared" si="1211"/>
        <v>0</v>
      </c>
      <c r="CF667" s="11">
        <f t="shared" si="1212"/>
        <v>0</v>
      </c>
      <c r="CG667" s="11">
        <f t="shared" si="1213"/>
        <v>1</v>
      </c>
      <c r="CH667" s="11">
        <f t="shared" si="1214"/>
        <v>0</v>
      </c>
      <c r="CI667" s="11">
        <f t="shared" si="1195"/>
        <v>1</v>
      </c>
      <c r="CJ667" s="11">
        <f t="shared" si="1196"/>
        <v>1</v>
      </c>
    </row>
    <row r="668" spans="1:88" x14ac:dyDescent="0.3">
      <c r="A668" s="11">
        <f t="shared" si="1127"/>
        <v>2017</v>
      </c>
      <c r="B668" s="11" t="str">
        <f t="shared" si="1128"/>
        <v>02-01-2015 11:55:37 CET</v>
      </c>
      <c r="C668" s="11" t="str">
        <f t="shared" si="1129"/>
        <v>Rwanda</v>
      </c>
      <c r="D668" s="11" t="str">
        <f t="shared" si="1130"/>
        <v>Rulindo</v>
      </c>
      <c r="E668" s="11" t="str">
        <f t="shared" si="1131"/>
        <v>Buyoga</v>
      </c>
      <c r="F668" s="11" t="str">
        <f t="shared" si="1132"/>
        <v>Mwumba</v>
      </c>
      <c r="G668" s="11" t="str">
        <f t="shared" si="1133"/>
        <v>Mataba</v>
      </c>
      <c r="H668" s="11" t="str">
        <f t="shared" si="1134"/>
        <v/>
      </c>
      <c r="I668" s="11" t="str">
        <f t="shared" si="1135"/>
        <v/>
      </c>
      <c r="J668" s="11" t="str">
        <f t="shared" si="1136"/>
        <v>Water point at Buyoga sector/Nyirambuga pumping</v>
      </c>
      <c r="K668" s="11">
        <f t="shared" si="1137"/>
        <v>177</v>
      </c>
      <c r="L668" s="11">
        <f t="shared" si="1199"/>
        <v>30604</v>
      </c>
      <c r="M668" s="11">
        <f t="shared" si="1200"/>
        <v>1</v>
      </c>
      <c r="N668" s="11">
        <f t="shared" si="1201"/>
        <v>30604</v>
      </c>
      <c r="O668" s="11">
        <f t="shared" si="1138"/>
        <v>177</v>
      </c>
      <c r="P668" s="11" t="str">
        <f t="shared" si="1139"/>
        <v xml:space="preserve"> </v>
      </c>
      <c r="Q668" s="13">
        <f t="shared" si="1202"/>
        <v>1</v>
      </c>
      <c r="R668" s="11">
        <f t="shared" si="1203"/>
        <v>1</v>
      </c>
      <c r="S668" s="11">
        <f t="shared" si="1140"/>
        <v>0</v>
      </c>
      <c r="T668" s="11">
        <f t="shared" si="1141"/>
        <v>1</v>
      </c>
      <c r="U668" s="11" t="str">
        <f t="shared" si="1142"/>
        <v>Piped Network With Pump</v>
      </c>
      <c r="V668" s="11">
        <f t="shared" si="1143"/>
        <v>2015</v>
      </c>
      <c r="W668" s="11" t="str">
        <f t="shared" si="1144"/>
        <v>Governement (District, Wasac) And Water For People</v>
      </c>
      <c r="X668" s="11" t="str">
        <f t="shared" si="1145"/>
        <v>Spring</v>
      </c>
      <c r="Y668" s="11">
        <f t="shared" si="1146"/>
        <v>11</v>
      </c>
      <c r="Z668" s="11">
        <f t="shared" si="1147"/>
        <v>1</v>
      </c>
      <c r="AA668" s="11">
        <f t="shared" si="1148"/>
        <v>0</v>
      </c>
      <c r="AB668" s="11" t="str">
        <f t="shared" si="1149"/>
        <v/>
      </c>
      <c r="AC668" s="11" t="str">
        <f t="shared" si="1150"/>
        <v xml:space="preserve"> </v>
      </c>
      <c r="AD668" s="11" t="str">
        <f t="shared" si="1151"/>
        <v xml:space="preserve"> </v>
      </c>
      <c r="AE668" s="11" t="str">
        <f t="shared" si="1152"/>
        <v xml:space="preserve"> </v>
      </c>
      <c r="AF668" s="11">
        <f t="shared" si="1153"/>
        <v>4</v>
      </c>
      <c r="AG668" s="12">
        <f t="shared" si="1204"/>
        <v>432000</v>
      </c>
      <c r="AH668" s="12">
        <f t="shared" si="1205"/>
        <v>488.13559322033899</v>
      </c>
      <c r="AI668" s="11">
        <f t="shared" si="1206"/>
        <v>1</v>
      </c>
      <c r="AJ668" s="11">
        <f t="shared" si="1154"/>
        <v>0</v>
      </c>
      <c r="AK668" s="11" t="str">
        <f t="shared" si="1155"/>
        <v xml:space="preserve"> </v>
      </c>
      <c r="AL668" s="11" t="str">
        <f t="shared" si="1156"/>
        <v xml:space="preserve"> </v>
      </c>
      <c r="AM668" s="11" t="str">
        <f t="shared" si="1157"/>
        <v xml:space="preserve"> </v>
      </c>
      <c r="AN668" s="11" t="str">
        <f t="shared" si="1158"/>
        <v xml:space="preserve"> </v>
      </c>
      <c r="AO668" s="11">
        <f t="shared" si="1159"/>
        <v>0</v>
      </c>
      <c r="AP668" s="11" t="str">
        <f t="shared" si="1160"/>
        <v xml:space="preserve"> </v>
      </c>
      <c r="AQ668" s="11" t="str">
        <f t="shared" si="1161"/>
        <v xml:space="preserve"> </v>
      </c>
      <c r="AR668" s="11" t="str">
        <f t="shared" si="1162"/>
        <v xml:space="preserve"> </v>
      </c>
      <c r="AS668" s="11">
        <f t="shared" si="1163"/>
        <v>0</v>
      </c>
      <c r="AT668" s="11" t="str">
        <f t="shared" si="1164"/>
        <v xml:space="preserve"> </v>
      </c>
      <c r="AU668" s="11" t="str">
        <f t="shared" si="1165"/>
        <v/>
      </c>
      <c r="AV668" s="11" t="str">
        <f t="shared" si="1166"/>
        <v xml:space="preserve"> </v>
      </c>
      <c r="AW668" s="11" t="str">
        <f t="shared" si="1167"/>
        <v xml:space="preserve"> </v>
      </c>
      <c r="AX668" s="11">
        <f t="shared" si="1168"/>
        <v>0</v>
      </c>
      <c r="AY668" s="11" t="str">
        <f t="shared" si="1169"/>
        <v xml:space="preserve"> </v>
      </c>
      <c r="AZ668" s="11" t="str">
        <f t="shared" si="1170"/>
        <v xml:space="preserve"> </v>
      </c>
      <c r="BA668" s="11" t="str">
        <f t="shared" si="1171"/>
        <v xml:space="preserve"> </v>
      </c>
      <c r="BB668" s="11" t="str">
        <f t="shared" si="1172"/>
        <v xml:space="preserve"> </v>
      </c>
      <c r="BC668" s="11">
        <f t="shared" si="1173"/>
        <v>0</v>
      </c>
      <c r="BD668" s="11" t="str">
        <f t="shared" si="1174"/>
        <v xml:space="preserve"> </v>
      </c>
      <c r="BE668" s="11" t="str">
        <f t="shared" si="1175"/>
        <v xml:space="preserve"> </v>
      </c>
      <c r="BF668" s="11" t="str">
        <f t="shared" si="1176"/>
        <v xml:space="preserve"> </v>
      </c>
      <c r="BG668" s="11" t="str">
        <f t="shared" si="1197"/>
        <v xml:space="preserve"> </v>
      </c>
      <c r="BH668" s="11" t="str">
        <f t="shared" si="1177"/>
        <v xml:space="preserve"> </v>
      </c>
      <c r="BI668" s="11" t="str">
        <f t="shared" si="1178"/>
        <v xml:space="preserve"> </v>
      </c>
      <c r="BJ668" s="11">
        <f t="shared" si="1179"/>
        <v>0</v>
      </c>
      <c r="BK668" s="11" t="str">
        <f t="shared" si="1180"/>
        <v/>
      </c>
      <c r="BL668" s="11" t="str">
        <f t="shared" si="1181"/>
        <v xml:space="preserve"> </v>
      </c>
      <c r="BM668" s="11" t="str">
        <f t="shared" si="1182"/>
        <v xml:space="preserve"> </v>
      </c>
      <c r="BN668" s="11" t="str">
        <f t="shared" si="1183"/>
        <v xml:space="preserve"> </v>
      </c>
      <c r="BO668" s="11" t="str">
        <f t="shared" si="1184"/>
        <v xml:space="preserve"> </v>
      </c>
      <c r="BP668" s="11" t="str">
        <f t="shared" si="1185"/>
        <v xml:space="preserve"> </v>
      </c>
      <c r="BQ668" s="11" t="str">
        <f t="shared" si="1186"/>
        <v>0</v>
      </c>
      <c r="BR668" s="25">
        <f t="shared" si="1187"/>
        <v>0</v>
      </c>
      <c r="BS668" s="11" t="str">
        <f t="shared" si="1188"/>
        <v>Not Present</v>
      </c>
      <c r="BT668" s="11" t="str">
        <f t="shared" si="1189"/>
        <v>0</v>
      </c>
      <c r="BU668" s="12">
        <f t="shared" si="1207"/>
        <v>1</v>
      </c>
      <c r="BV668" s="12">
        <f t="shared" si="1208"/>
        <v>0</v>
      </c>
      <c r="BW668" s="12">
        <f t="shared" si="1198"/>
        <v>1</v>
      </c>
      <c r="BX668" s="12">
        <f t="shared" si="1209"/>
        <v>1</v>
      </c>
      <c r="BY668" s="11">
        <f t="shared" si="1210"/>
        <v>1</v>
      </c>
      <c r="BZ668" s="11">
        <f t="shared" si="1190"/>
        <v>1</v>
      </c>
      <c r="CA668" s="11">
        <f t="shared" si="1191"/>
        <v>2</v>
      </c>
      <c r="CB668" s="11">
        <f t="shared" si="1192"/>
        <v>2015</v>
      </c>
      <c r="CC668" s="11">
        <f t="shared" si="1193"/>
        <v>1</v>
      </c>
      <c r="CD668" s="11" t="str">
        <f t="shared" si="1194"/>
        <v>No</v>
      </c>
      <c r="CE668" s="11">
        <f t="shared" si="1211"/>
        <v>0</v>
      </c>
      <c r="CF668" s="11">
        <f t="shared" si="1212"/>
        <v>0</v>
      </c>
      <c r="CG668" s="11">
        <f t="shared" si="1213"/>
        <v>1</v>
      </c>
      <c r="CH668" s="11">
        <f t="shared" si="1214"/>
        <v>0</v>
      </c>
      <c r="CI668" s="11">
        <f t="shared" si="1195"/>
        <v>1</v>
      </c>
      <c r="CJ668" s="11">
        <f t="shared" si="1196"/>
        <v>1</v>
      </c>
    </row>
    <row r="669" spans="1:88" x14ac:dyDescent="0.3">
      <c r="A669" s="11">
        <f t="shared" si="1127"/>
        <v>2017</v>
      </c>
      <c r="B669" s="11" t="str">
        <f t="shared" si="1128"/>
        <v>04-06-2017 13:21:35 CEST</v>
      </c>
      <c r="C669" s="11" t="str">
        <f t="shared" si="1129"/>
        <v>Rwanda</v>
      </c>
      <c r="D669" s="11" t="str">
        <f t="shared" si="1130"/>
        <v>Rulindo</v>
      </c>
      <c r="E669" s="11" t="str">
        <f t="shared" si="1131"/>
        <v>Kisaro</v>
      </c>
      <c r="F669" s="11" t="str">
        <f t="shared" si="1132"/>
        <v>Kamushenyi</v>
      </c>
      <c r="G669" s="11" t="str">
        <f t="shared" si="1133"/>
        <v>Gatete</v>
      </c>
      <c r="H669" s="11" t="str">
        <f t="shared" si="1134"/>
        <v/>
      </c>
      <c r="I669" s="11" t="str">
        <f t="shared" si="1135"/>
        <v/>
      </c>
      <c r="J669" s="11" t="str">
        <f t="shared" si="1136"/>
        <v>gahama</v>
      </c>
      <c r="K669" s="11">
        <f t="shared" si="1137"/>
        <v>163</v>
      </c>
      <c r="L669" s="11">
        <f t="shared" si="1199"/>
        <v>10234</v>
      </c>
      <c r="M669" s="11">
        <f t="shared" si="1200"/>
        <v>11</v>
      </c>
      <c r="N669" s="11">
        <f t="shared" si="1201"/>
        <v>930.36363636363637</v>
      </c>
      <c r="O669" s="11">
        <f t="shared" si="1138"/>
        <v>130</v>
      </c>
      <c r="P669" s="11">
        <f t="shared" si="1139"/>
        <v>33</v>
      </c>
      <c r="Q669" s="13">
        <f t="shared" si="1202"/>
        <v>0.7975460122699386</v>
      </c>
      <c r="R669" s="11">
        <f t="shared" si="1203"/>
        <v>0</v>
      </c>
      <c r="S669" s="11">
        <f t="shared" si="1140"/>
        <v>0</v>
      </c>
      <c r="T669" s="11">
        <f t="shared" si="1141"/>
        <v>1</v>
      </c>
      <c r="U669" s="11" t="str">
        <f t="shared" si="1142"/>
        <v>Piped Network -- Gravity Only</v>
      </c>
      <c r="V669" s="11">
        <f t="shared" si="1143"/>
        <v>2012</v>
      </c>
      <c r="W669" s="11" t="str">
        <f t="shared" si="1144"/>
        <v>Water For People</v>
      </c>
      <c r="X669" s="11" t="str">
        <f t="shared" si="1145"/>
        <v>Spring</v>
      </c>
      <c r="Y669" s="11">
        <f t="shared" si="1146"/>
        <v>2</v>
      </c>
      <c r="Z669" s="11">
        <f t="shared" si="1147"/>
        <v>1</v>
      </c>
      <c r="AA669" s="11">
        <f t="shared" si="1148"/>
        <v>1</v>
      </c>
      <c r="AB669" s="11" t="str">
        <f t="shared" si="1149"/>
        <v>"Springbox" --Intake Structure At A Spring</v>
      </c>
      <c r="AC669" s="11">
        <f t="shared" si="1150"/>
        <v>2</v>
      </c>
      <c r="AD669" s="11">
        <f t="shared" si="1151"/>
        <v>2012</v>
      </c>
      <c r="AE669" s="11">
        <f t="shared" si="1152"/>
        <v>1</v>
      </c>
      <c r="AF669" s="11">
        <f t="shared" si="1153"/>
        <v>65</v>
      </c>
      <c r="AG669" s="12">
        <f t="shared" si="1204"/>
        <v>26584.615384615387</v>
      </c>
      <c r="AH669" s="12">
        <f t="shared" si="1205"/>
        <v>40.899408284023671</v>
      </c>
      <c r="AI669" s="11">
        <f t="shared" si="1206"/>
        <v>1</v>
      </c>
      <c r="AJ669" s="11">
        <f t="shared" si="1154"/>
        <v>1</v>
      </c>
      <c r="AK669" s="11">
        <f t="shared" si="1155"/>
        <v>2</v>
      </c>
      <c r="AL669" s="11">
        <f t="shared" si="1156"/>
        <v>2012</v>
      </c>
      <c r="AM669" s="11">
        <f t="shared" si="1157"/>
        <v>1</v>
      </c>
      <c r="AN669" s="11">
        <f t="shared" si="1158"/>
        <v>30000</v>
      </c>
      <c r="AO669" s="11">
        <f t="shared" si="1159"/>
        <v>1</v>
      </c>
      <c r="AP669" s="11">
        <f t="shared" si="1160"/>
        <v>7</v>
      </c>
      <c r="AQ669" s="11">
        <f t="shared" si="1161"/>
        <v>2012</v>
      </c>
      <c r="AR669" s="11">
        <f t="shared" si="1162"/>
        <v>1</v>
      </c>
      <c r="AS669" s="11">
        <f t="shared" si="1163"/>
        <v>1</v>
      </c>
      <c r="AT669" s="11">
        <f t="shared" si="1164"/>
        <v>14</v>
      </c>
      <c r="AU669" s="11" t="str">
        <f t="shared" si="1165"/>
        <v>Pressure Break Tank|Distribution Chamber|Washout,Air Release</v>
      </c>
      <c r="AV669" s="11">
        <f t="shared" si="1166"/>
        <v>2012</v>
      </c>
      <c r="AW669" s="11">
        <f t="shared" si="1167"/>
        <v>1</v>
      </c>
      <c r="AX669" s="11">
        <f t="shared" si="1168"/>
        <v>1</v>
      </c>
      <c r="AY669" s="11">
        <f t="shared" si="1169"/>
        <v>2</v>
      </c>
      <c r="AZ669" s="11">
        <f t="shared" si="1170"/>
        <v>2012</v>
      </c>
      <c r="BA669" s="11">
        <f t="shared" si="1171"/>
        <v>1</v>
      </c>
      <c r="BB669" s="11">
        <f t="shared" si="1172"/>
        <v>30000</v>
      </c>
      <c r="BC669" s="11">
        <f t="shared" si="1173"/>
        <v>1</v>
      </c>
      <c r="BD669" s="11">
        <f t="shared" si="1174"/>
        <v>2</v>
      </c>
      <c r="BE669" s="11">
        <f t="shared" si="1175"/>
        <v>2012</v>
      </c>
      <c r="BF669" s="11">
        <f t="shared" si="1176"/>
        <v>1</v>
      </c>
      <c r="BG669" s="11">
        <f t="shared" si="1197"/>
        <v>1</v>
      </c>
      <c r="BH669" s="11">
        <f t="shared" si="1177"/>
        <v>2012</v>
      </c>
      <c r="BI669" s="11">
        <f t="shared" si="1178"/>
        <v>1</v>
      </c>
      <c r="BJ669" s="11">
        <f t="shared" si="1179"/>
        <v>0</v>
      </c>
      <c r="BK669" s="11" t="str">
        <f t="shared" si="1180"/>
        <v/>
      </c>
      <c r="BL669" s="11" t="str">
        <f t="shared" si="1181"/>
        <v xml:space="preserve"> </v>
      </c>
      <c r="BM669" s="11" t="str">
        <f t="shared" si="1182"/>
        <v xml:space="preserve"> </v>
      </c>
      <c r="BN669" s="11" t="str">
        <f t="shared" si="1183"/>
        <v xml:space="preserve"> </v>
      </c>
      <c r="BO669" s="11" t="str">
        <f t="shared" si="1184"/>
        <v xml:space="preserve"> </v>
      </c>
      <c r="BP669" s="11" t="str">
        <f t="shared" si="1185"/>
        <v xml:space="preserve"> </v>
      </c>
      <c r="BQ669" s="11" t="str">
        <f t="shared" si="1186"/>
        <v>0</v>
      </c>
      <c r="BR669" s="25">
        <f t="shared" si="1187"/>
        <v>0</v>
      </c>
      <c r="BS669" s="11" t="str">
        <f t="shared" si="1188"/>
        <v>Not Present</v>
      </c>
      <c r="BT669" s="11" t="str">
        <f t="shared" si="1189"/>
        <v>0</v>
      </c>
      <c r="BU669" s="12">
        <f t="shared" si="1207"/>
        <v>1</v>
      </c>
      <c r="BV669" s="12">
        <f t="shared" si="1208"/>
        <v>0</v>
      </c>
      <c r="BW669" s="12">
        <f t="shared" si="1198"/>
        <v>1</v>
      </c>
      <c r="BX669" s="12">
        <f t="shared" si="1209"/>
        <v>1</v>
      </c>
      <c r="BY669" s="11">
        <f t="shared" si="1210"/>
        <v>1</v>
      </c>
      <c r="BZ669" s="11">
        <f t="shared" si="1190"/>
        <v>1</v>
      </c>
      <c r="CA669" s="11">
        <f t="shared" si="1191"/>
        <v>1</v>
      </c>
      <c r="CB669" s="11">
        <f t="shared" si="1192"/>
        <v>2012</v>
      </c>
      <c r="CC669" s="11">
        <f t="shared" si="1193"/>
        <v>2</v>
      </c>
      <c r="CD669" s="11" t="str">
        <f t="shared" si="1194"/>
        <v>No</v>
      </c>
      <c r="CE669" s="11">
        <f t="shared" si="1211"/>
        <v>0</v>
      </c>
      <c r="CF669" s="11">
        <f t="shared" si="1212"/>
        <v>0</v>
      </c>
      <c r="CG669" s="11">
        <f t="shared" si="1213"/>
        <v>1</v>
      </c>
      <c r="CH669" s="11">
        <f t="shared" si="1214"/>
        <v>0</v>
      </c>
      <c r="CI669" s="11">
        <f t="shared" si="1195"/>
        <v>1</v>
      </c>
      <c r="CJ669" s="11">
        <f t="shared" si="1196"/>
        <v>1</v>
      </c>
    </row>
    <row r="670" spans="1:88" x14ac:dyDescent="0.3">
      <c r="A670" s="11">
        <f t="shared" si="1127"/>
        <v>2017</v>
      </c>
      <c r="B670" s="11" t="str">
        <f t="shared" si="1128"/>
        <v>28-03-2017 10:08:22 CEST</v>
      </c>
      <c r="C670" s="11" t="str">
        <f t="shared" si="1129"/>
        <v>Rwanda</v>
      </c>
      <c r="D670" s="11" t="str">
        <f t="shared" si="1130"/>
        <v>Rulindo</v>
      </c>
      <c r="E670" s="11" t="str">
        <f t="shared" si="1131"/>
        <v>Ntarabana</v>
      </c>
      <c r="F670" s="11" t="str">
        <f t="shared" si="1132"/>
        <v>Kajevuba</v>
      </c>
      <c r="G670" s="11" t="str">
        <f t="shared" si="1133"/>
        <v>Rusana</v>
      </c>
      <c r="H670" s="11" t="str">
        <f t="shared" si="1134"/>
        <v/>
      </c>
      <c r="I670" s="11" t="str">
        <f t="shared" si="1135"/>
        <v/>
      </c>
      <c r="J670" s="11" t="str">
        <f t="shared" si="1136"/>
        <v>Rwamugaza network</v>
      </c>
      <c r="K670" s="11">
        <f t="shared" si="1137"/>
        <v>276</v>
      </c>
      <c r="L670" s="11">
        <f t="shared" si="1199"/>
        <v>14106</v>
      </c>
      <c r="M670" s="11">
        <f t="shared" si="1200"/>
        <v>35</v>
      </c>
      <c r="N670" s="11">
        <f t="shared" si="1201"/>
        <v>403.02857142857141</v>
      </c>
      <c r="O670" s="11">
        <f t="shared" si="1138"/>
        <v>276</v>
      </c>
      <c r="P670" s="11" t="str">
        <f t="shared" si="1139"/>
        <v xml:space="preserve"> </v>
      </c>
      <c r="Q670" s="13">
        <f t="shared" si="1202"/>
        <v>1</v>
      </c>
      <c r="R670" s="11">
        <f t="shared" si="1203"/>
        <v>1</v>
      </c>
      <c r="S670" s="11">
        <f t="shared" si="1140"/>
        <v>0</v>
      </c>
      <c r="T670" s="11">
        <f t="shared" si="1141"/>
        <v>1</v>
      </c>
      <c r="U670" s="11" t="str">
        <f t="shared" si="1142"/>
        <v>Piped Network -- Gravity Only</v>
      </c>
      <c r="V670" s="11">
        <f t="shared" si="1143"/>
        <v>2003</v>
      </c>
      <c r="W670" s="11" t="str">
        <f t="shared" si="1144"/>
        <v>Government</v>
      </c>
      <c r="X670" s="11" t="str">
        <f t="shared" si="1145"/>
        <v>Spring</v>
      </c>
      <c r="Y670" s="11">
        <f t="shared" si="1146"/>
        <v>2</v>
      </c>
      <c r="Z670" s="11">
        <f t="shared" si="1147"/>
        <v>1</v>
      </c>
      <c r="AA670" s="11">
        <f t="shared" si="1148"/>
        <v>1</v>
      </c>
      <c r="AB670" s="11" t="str">
        <f t="shared" si="1149"/>
        <v/>
      </c>
      <c r="AC670" s="11">
        <f t="shared" si="1150"/>
        <v>1</v>
      </c>
      <c r="AD670" s="11">
        <f t="shared" si="1151"/>
        <v>2003</v>
      </c>
      <c r="AE670" s="11">
        <f t="shared" si="1152"/>
        <v>1</v>
      </c>
      <c r="AF670" s="11">
        <f t="shared" si="1153"/>
        <v>3</v>
      </c>
      <c r="AG670" s="12">
        <f t="shared" si="1204"/>
        <v>576000</v>
      </c>
      <c r="AH670" s="12">
        <f t="shared" si="1205"/>
        <v>417.39130434782606</v>
      </c>
      <c r="AI670" s="11">
        <f t="shared" si="1206"/>
        <v>1</v>
      </c>
      <c r="AJ670" s="11">
        <f t="shared" si="1154"/>
        <v>1</v>
      </c>
      <c r="AK670" s="11">
        <f t="shared" si="1155"/>
        <v>2</v>
      </c>
      <c r="AL670" s="11">
        <f t="shared" si="1156"/>
        <v>2003</v>
      </c>
      <c r="AM670" s="11">
        <f t="shared" si="1157"/>
        <v>1</v>
      </c>
      <c r="AN670" s="11">
        <f t="shared" si="1158"/>
        <v>35000</v>
      </c>
      <c r="AO670" s="11">
        <f t="shared" si="1159"/>
        <v>1</v>
      </c>
      <c r="AP670" s="11">
        <f t="shared" si="1160"/>
        <v>7</v>
      </c>
      <c r="AQ670" s="11">
        <f t="shared" si="1161"/>
        <v>2003</v>
      </c>
      <c r="AR670" s="11">
        <f t="shared" si="1162"/>
        <v>1</v>
      </c>
      <c r="AS670" s="11">
        <f t="shared" si="1163"/>
        <v>1</v>
      </c>
      <c r="AT670" s="11">
        <f t="shared" si="1164"/>
        <v>12</v>
      </c>
      <c r="AU670" s="11" t="str">
        <f t="shared" si="1165"/>
        <v/>
      </c>
      <c r="AV670" s="11">
        <f t="shared" si="1166"/>
        <v>2003</v>
      </c>
      <c r="AW670" s="11">
        <f t="shared" si="1167"/>
        <v>1</v>
      </c>
      <c r="AX670" s="11">
        <f t="shared" si="1168"/>
        <v>1</v>
      </c>
      <c r="AY670" s="11">
        <f t="shared" si="1169"/>
        <v>2</v>
      </c>
      <c r="AZ670" s="11">
        <f t="shared" si="1170"/>
        <v>2003</v>
      </c>
      <c r="BA670" s="11">
        <f t="shared" si="1171"/>
        <v>1</v>
      </c>
      <c r="BB670" s="11">
        <f t="shared" si="1172"/>
        <v>35000</v>
      </c>
      <c r="BC670" s="11">
        <f t="shared" si="1173"/>
        <v>0</v>
      </c>
      <c r="BD670" s="11" t="str">
        <f t="shared" si="1174"/>
        <v xml:space="preserve"> </v>
      </c>
      <c r="BE670" s="11" t="str">
        <f t="shared" si="1175"/>
        <v xml:space="preserve"> </v>
      </c>
      <c r="BF670" s="11" t="str">
        <f t="shared" si="1176"/>
        <v xml:space="preserve"> </v>
      </c>
      <c r="BG670" s="11" t="str">
        <f t="shared" si="1197"/>
        <v xml:space="preserve"> </v>
      </c>
      <c r="BH670" s="11" t="str">
        <f t="shared" si="1177"/>
        <v xml:space="preserve"> </v>
      </c>
      <c r="BI670" s="11" t="str">
        <f t="shared" si="1178"/>
        <v xml:space="preserve"> </v>
      </c>
      <c r="BJ670" s="11">
        <f t="shared" si="1179"/>
        <v>0</v>
      </c>
      <c r="BK670" s="11" t="str">
        <f t="shared" si="1180"/>
        <v/>
      </c>
      <c r="BL670" s="11" t="str">
        <f t="shared" si="1181"/>
        <v xml:space="preserve"> </v>
      </c>
      <c r="BM670" s="11" t="str">
        <f t="shared" si="1182"/>
        <v xml:space="preserve"> </v>
      </c>
      <c r="BN670" s="11" t="str">
        <f t="shared" si="1183"/>
        <v xml:space="preserve"> </v>
      </c>
      <c r="BO670" s="11" t="str">
        <f t="shared" si="1184"/>
        <v xml:space="preserve"> </v>
      </c>
      <c r="BP670" s="11" t="str">
        <f t="shared" si="1185"/>
        <v xml:space="preserve"> </v>
      </c>
      <c r="BQ670" s="11" t="str">
        <f t="shared" si="1186"/>
        <v>0</v>
      </c>
      <c r="BR670" s="25">
        <f t="shared" si="1187"/>
        <v>0</v>
      </c>
      <c r="BS670" s="11" t="str">
        <f t="shared" si="1188"/>
        <v>Not Present</v>
      </c>
      <c r="BT670" s="11" t="str">
        <f t="shared" si="1189"/>
        <v>0</v>
      </c>
      <c r="BU670" s="12">
        <f t="shared" si="1207"/>
        <v>1</v>
      </c>
      <c r="BV670" s="12">
        <f t="shared" si="1208"/>
        <v>0</v>
      </c>
      <c r="BW670" s="12">
        <f t="shared" si="1198"/>
        <v>1</v>
      </c>
      <c r="BX670" s="12">
        <f t="shared" si="1209"/>
        <v>1</v>
      </c>
      <c r="BY670" s="11">
        <f t="shared" si="1210"/>
        <v>1</v>
      </c>
      <c r="BZ670" s="11">
        <f t="shared" si="1190"/>
        <v>1</v>
      </c>
      <c r="CA670" s="11">
        <f t="shared" si="1191"/>
        <v>1</v>
      </c>
      <c r="CB670" s="11">
        <f t="shared" si="1192"/>
        <v>2003</v>
      </c>
      <c r="CC670" s="11">
        <f t="shared" si="1193"/>
        <v>1</v>
      </c>
      <c r="CD670" s="11" t="str">
        <f t="shared" si="1194"/>
        <v>No</v>
      </c>
      <c r="CE670" s="11">
        <f t="shared" si="1211"/>
        <v>0</v>
      </c>
      <c r="CF670" s="11">
        <f t="shared" si="1212"/>
        <v>0</v>
      </c>
      <c r="CG670" s="11">
        <f t="shared" si="1213"/>
        <v>1</v>
      </c>
      <c r="CH670" s="11">
        <f t="shared" si="1214"/>
        <v>0</v>
      </c>
      <c r="CI670" s="11">
        <f t="shared" si="1195"/>
        <v>1</v>
      </c>
      <c r="CJ670" s="11">
        <f t="shared" si="1196"/>
        <v>1</v>
      </c>
    </row>
    <row r="671" spans="1:88" x14ac:dyDescent="0.3">
      <c r="A671" s="11">
        <f t="shared" si="1127"/>
        <v>2017</v>
      </c>
      <c r="B671" s="11" t="str">
        <f t="shared" si="1128"/>
        <v>22-03-2017 18:30:09 CET</v>
      </c>
      <c r="C671" s="11" t="str">
        <f t="shared" si="1129"/>
        <v>Rwanda</v>
      </c>
      <c r="D671" s="11" t="str">
        <f t="shared" si="1130"/>
        <v>Rulindo</v>
      </c>
      <c r="E671" s="11" t="str">
        <f t="shared" si="1131"/>
        <v>Kinihira</v>
      </c>
      <c r="F671" s="11" t="str">
        <f t="shared" si="1132"/>
        <v>Butunzi</v>
      </c>
      <c r="G671" s="11" t="str">
        <f t="shared" si="1133"/>
        <v>Kiniihira</v>
      </c>
      <c r="H671" s="11" t="str">
        <f t="shared" si="1134"/>
        <v/>
      </c>
      <c r="I671" s="11" t="str">
        <f t="shared" si="1135"/>
        <v/>
      </c>
      <c r="J671" s="11" t="str">
        <f t="shared" si="1136"/>
        <v>Nyamagana-Kinihira</v>
      </c>
      <c r="K671" s="11">
        <f t="shared" si="1137"/>
        <v>118</v>
      </c>
      <c r="L671" s="11">
        <f t="shared" si="1199"/>
        <v>0</v>
      </c>
      <c r="M671" s="11">
        <f t="shared" si="1200"/>
        <v>15</v>
      </c>
      <c r="N671" s="11">
        <f t="shared" si="1201"/>
        <v>0</v>
      </c>
      <c r="O671" s="11">
        <f t="shared" si="1138"/>
        <v>60</v>
      </c>
      <c r="P671" s="11">
        <f t="shared" si="1139"/>
        <v>58</v>
      </c>
      <c r="Q671" s="13">
        <f t="shared" si="1202"/>
        <v>0.50847457627118642</v>
      </c>
      <c r="R671" s="11">
        <f t="shared" si="1203"/>
        <v>0</v>
      </c>
      <c r="S671" s="11">
        <f t="shared" si="1140"/>
        <v>1</v>
      </c>
      <c r="T671" s="11">
        <f t="shared" si="1141"/>
        <v>1</v>
      </c>
      <c r="U671" s="11" t="str">
        <f t="shared" si="1142"/>
        <v>Piped Network With Pump</v>
      </c>
      <c r="V671" s="11">
        <f t="shared" si="1143"/>
        <v>2015</v>
      </c>
      <c r="W671" s="11" t="str">
        <f t="shared" si="1144"/>
        <v>Governement (District, Wasac) And Water For People</v>
      </c>
      <c r="X671" s="11" t="str">
        <f t="shared" si="1145"/>
        <v>Spring</v>
      </c>
      <c r="Y671" s="11">
        <f t="shared" si="1146"/>
        <v>2</v>
      </c>
      <c r="Z671" s="11">
        <f t="shared" si="1147"/>
        <v>1</v>
      </c>
      <c r="AA671" s="11">
        <f t="shared" si="1148"/>
        <v>1</v>
      </c>
      <c r="AB671" s="11" t="str">
        <f t="shared" si="1149"/>
        <v>"Springbox" --Intake Structure At A Spring</v>
      </c>
      <c r="AC671" s="11">
        <f t="shared" si="1150"/>
        <v>1</v>
      </c>
      <c r="AD671" s="11">
        <f t="shared" si="1151"/>
        <v>2015</v>
      </c>
      <c r="AE671" s="11">
        <f t="shared" si="1152"/>
        <v>1</v>
      </c>
      <c r="AF671" s="11">
        <f t="shared" si="1153"/>
        <v>5</v>
      </c>
      <c r="AG671" s="12">
        <f t="shared" si="1204"/>
        <v>345600</v>
      </c>
      <c r="AH671" s="12">
        <f t="shared" si="1205"/>
        <v>1152</v>
      </c>
      <c r="AI671" s="11">
        <f t="shared" si="1206"/>
        <v>1</v>
      </c>
      <c r="AJ671" s="11">
        <f t="shared" si="1154"/>
        <v>1</v>
      </c>
      <c r="AK671" s="11">
        <f t="shared" si="1155"/>
        <v>1</v>
      </c>
      <c r="AL671" s="11">
        <f t="shared" si="1156"/>
        <v>2015</v>
      </c>
      <c r="AM671" s="11">
        <f t="shared" si="1157"/>
        <v>1</v>
      </c>
      <c r="AN671" s="11">
        <f t="shared" si="1158"/>
        <v>6000</v>
      </c>
      <c r="AO671" s="11">
        <f t="shared" si="1159"/>
        <v>1</v>
      </c>
      <c r="AP671" s="11">
        <f t="shared" si="1160"/>
        <v>7</v>
      </c>
      <c r="AQ671" s="11">
        <f t="shared" si="1161"/>
        <v>2015</v>
      </c>
      <c r="AR671" s="11">
        <f t="shared" si="1162"/>
        <v>1</v>
      </c>
      <c r="AS671" s="11">
        <f t="shared" si="1163"/>
        <v>1</v>
      </c>
      <c r="AT671" s="11">
        <f t="shared" si="1164"/>
        <v>8</v>
      </c>
      <c r="AU671" s="11" t="str">
        <f t="shared" si="1165"/>
        <v>Distribution Chamber|Ventouse, Washout</v>
      </c>
      <c r="AV671" s="11">
        <f t="shared" si="1166"/>
        <v>2015</v>
      </c>
      <c r="AW671" s="11">
        <f t="shared" si="1167"/>
        <v>1</v>
      </c>
      <c r="AX671" s="11">
        <f t="shared" si="1168"/>
        <v>1</v>
      </c>
      <c r="AY671" s="11">
        <f t="shared" si="1169"/>
        <v>3</v>
      </c>
      <c r="AZ671" s="11">
        <f t="shared" si="1170"/>
        <v>2015</v>
      </c>
      <c r="BA671" s="11">
        <f t="shared" si="1171"/>
        <v>1</v>
      </c>
      <c r="BB671" s="11">
        <f t="shared" si="1172"/>
        <v>6000</v>
      </c>
      <c r="BC671" s="11">
        <f t="shared" si="1173"/>
        <v>1</v>
      </c>
      <c r="BD671" s="11">
        <f t="shared" si="1174"/>
        <v>2</v>
      </c>
      <c r="BE671" s="11">
        <f t="shared" si="1175"/>
        <v>2015</v>
      </c>
      <c r="BF671" s="11">
        <f t="shared" si="1176"/>
        <v>1</v>
      </c>
      <c r="BG671" s="11">
        <f t="shared" si="1197"/>
        <v>1</v>
      </c>
      <c r="BH671" s="11">
        <f t="shared" si="1177"/>
        <v>2015</v>
      </c>
      <c r="BI671" s="11">
        <f t="shared" si="1178"/>
        <v>1</v>
      </c>
      <c r="BJ671" s="11">
        <f t="shared" si="1179"/>
        <v>0</v>
      </c>
      <c r="BK671" s="11" t="str">
        <f t="shared" si="1180"/>
        <v/>
      </c>
      <c r="BL671" s="11" t="str">
        <f t="shared" si="1181"/>
        <v xml:space="preserve"> </v>
      </c>
      <c r="BM671" s="11" t="str">
        <f t="shared" si="1182"/>
        <v xml:space="preserve"> </v>
      </c>
      <c r="BN671" s="11" t="str">
        <f t="shared" si="1183"/>
        <v xml:space="preserve"> </v>
      </c>
      <c r="BO671" s="11" t="str">
        <f t="shared" si="1184"/>
        <v xml:space="preserve"> </v>
      </c>
      <c r="BP671" s="11" t="str">
        <f t="shared" si="1185"/>
        <v xml:space="preserve"> </v>
      </c>
      <c r="BQ671" s="11" t="str">
        <f t="shared" si="1186"/>
        <v>0</v>
      </c>
      <c r="BR671" s="25">
        <f t="shared" si="1187"/>
        <v>0</v>
      </c>
      <c r="BS671" s="11" t="str">
        <f t="shared" si="1188"/>
        <v>Not Present</v>
      </c>
      <c r="BT671" s="11" t="str">
        <f t="shared" si="1189"/>
        <v>0</v>
      </c>
      <c r="BU671" s="12">
        <f t="shared" si="1207"/>
        <v>1</v>
      </c>
      <c r="BV671" s="12">
        <f t="shared" si="1208"/>
        <v>0</v>
      </c>
      <c r="BW671" s="12">
        <f t="shared" si="1198"/>
        <v>1</v>
      </c>
      <c r="BX671" s="12">
        <f t="shared" si="1209"/>
        <v>1</v>
      </c>
      <c r="BY671" s="11">
        <f t="shared" si="1210"/>
        <v>1</v>
      </c>
      <c r="BZ671" s="11">
        <f t="shared" si="1190"/>
        <v>1</v>
      </c>
      <c r="CA671" s="11">
        <f t="shared" si="1191"/>
        <v>2</v>
      </c>
      <c r="CB671" s="11">
        <f t="shared" si="1192"/>
        <v>2015</v>
      </c>
      <c r="CC671" s="11">
        <f t="shared" si="1193"/>
        <v>1</v>
      </c>
      <c r="CD671" s="11" t="str">
        <f t="shared" si="1194"/>
        <v>No</v>
      </c>
      <c r="CE671" s="11">
        <f t="shared" si="1211"/>
        <v>0</v>
      </c>
      <c r="CF671" s="11">
        <f t="shared" si="1212"/>
        <v>0</v>
      </c>
      <c r="CG671" s="11">
        <f t="shared" si="1213"/>
        <v>1</v>
      </c>
      <c r="CH671" s="11">
        <f t="shared" si="1214"/>
        <v>0</v>
      </c>
      <c r="CI671" s="11">
        <f t="shared" si="1195"/>
        <v>1</v>
      </c>
      <c r="CJ671" s="11">
        <f t="shared" si="1196"/>
        <v>1</v>
      </c>
    </row>
    <row r="672" spans="1:88" x14ac:dyDescent="0.3">
      <c r="A672" s="11">
        <f t="shared" si="1127"/>
        <v>2017</v>
      </c>
      <c r="B672" s="11" t="str">
        <f t="shared" si="1128"/>
        <v>16-03-2017 17:25:07 CET</v>
      </c>
      <c r="C672" s="11" t="str">
        <f t="shared" si="1129"/>
        <v>Rwanda</v>
      </c>
      <c r="D672" s="11" t="str">
        <f t="shared" si="1130"/>
        <v>Rulindo</v>
      </c>
      <c r="E672" s="11" t="str">
        <f t="shared" si="1131"/>
        <v>Bushoki</v>
      </c>
      <c r="F672" s="11" t="str">
        <f t="shared" si="1132"/>
        <v>Kayenzi</v>
      </c>
      <c r="G672" s="11" t="str">
        <f t="shared" si="1133"/>
        <v>Rwanzu</v>
      </c>
      <c r="H672" s="11" t="str">
        <f t="shared" si="1134"/>
        <v/>
      </c>
      <c r="I672" s="11" t="str">
        <f t="shared" si="1135"/>
        <v/>
      </c>
      <c r="J672" s="11" t="str">
        <f t="shared" si="1136"/>
        <v>Matonyanga source catchment</v>
      </c>
      <c r="K672" s="11">
        <f t="shared" si="1137"/>
        <v>154</v>
      </c>
      <c r="L672" s="11">
        <f t="shared" si="1199"/>
        <v>0</v>
      </c>
      <c r="M672" s="11">
        <f t="shared" si="1200"/>
        <v>1</v>
      </c>
      <c r="N672" s="11">
        <f t="shared" si="1201"/>
        <v>0</v>
      </c>
      <c r="O672" s="11">
        <f t="shared" si="1138"/>
        <v>154</v>
      </c>
      <c r="P672" s="11" t="str">
        <f t="shared" si="1139"/>
        <v xml:space="preserve"> </v>
      </c>
      <c r="Q672" s="13">
        <f t="shared" si="1202"/>
        <v>1</v>
      </c>
      <c r="R672" s="11">
        <f t="shared" si="1203"/>
        <v>1</v>
      </c>
      <c r="S672" s="11">
        <f t="shared" si="1140"/>
        <v>1</v>
      </c>
      <c r="T672" s="11">
        <f t="shared" si="1141"/>
        <v>1</v>
      </c>
      <c r="U672" s="11" t="str">
        <f t="shared" si="1142"/>
        <v>Piped Network -- Gravity Only</v>
      </c>
      <c r="V672" s="11">
        <f t="shared" si="1143"/>
        <v>2017</v>
      </c>
      <c r="W672" s="11" t="str">
        <f t="shared" si="1144"/>
        <v>Governement (District, Wasac) And Water For People</v>
      </c>
      <c r="X672" s="11" t="str">
        <f t="shared" si="1145"/>
        <v>Spring</v>
      </c>
      <c r="Y672" s="11">
        <f t="shared" si="1146"/>
        <v>1</v>
      </c>
      <c r="Z672" s="11">
        <f t="shared" si="1147"/>
        <v>1</v>
      </c>
      <c r="AA672" s="11">
        <f t="shared" si="1148"/>
        <v>1</v>
      </c>
      <c r="AB672" s="11" t="str">
        <f t="shared" si="1149"/>
        <v>"Springbox" --Intake Structure At A Spring</v>
      </c>
      <c r="AC672" s="11">
        <f t="shared" si="1150"/>
        <v>1</v>
      </c>
      <c r="AD672" s="11">
        <f t="shared" si="1151"/>
        <v>2017</v>
      </c>
      <c r="AE672" s="11">
        <f t="shared" si="1152"/>
        <v>1</v>
      </c>
      <c r="AF672" s="11">
        <f t="shared" si="1153"/>
        <v>40</v>
      </c>
      <c r="AG672" s="12">
        <f t="shared" si="1204"/>
        <v>43200</v>
      </c>
      <c r="AH672" s="12">
        <f t="shared" si="1205"/>
        <v>56.103896103896105</v>
      </c>
      <c r="AI672" s="11">
        <f t="shared" si="1206"/>
        <v>1</v>
      </c>
      <c r="AJ672" s="11">
        <f t="shared" si="1154"/>
        <v>1</v>
      </c>
      <c r="AK672" s="11">
        <f t="shared" si="1155"/>
        <v>1</v>
      </c>
      <c r="AL672" s="11">
        <f t="shared" si="1156"/>
        <v>2017</v>
      </c>
      <c r="AM672" s="11">
        <f t="shared" si="1157"/>
        <v>1</v>
      </c>
      <c r="AN672" s="11">
        <f t="shared" si="1158"/>
        <v>100</v>
      </c>
      <c r="AO672" s="11">
        <f t="shared" si="1159"/>
        <v>1</v>
      </c>
      <c r="AP672" s="11">
        <f t="shared" si="1160"/>
        <v>1</v>
      </c>
      <c r="AQ672" s="11">
        <f t="shared" si="1161"/>
        <v>2017</v>
      </c>
      <c r="AR672" s="11">
        <f t="shared" si="1162"/>
        <v>1</v>
      </c>
      <c r="AS672" s="11">
        <f t="shared" si="1163"/>
        <v>0</v>
      </c>
      <c r="AT672" s="11" t="str">
        <f t="shared" si="1164"/>
        <v xml:space="preserve"> </v>
      </c>
      <c r="AU672" s="11" t="str">
        <f t="shared" si="1165"/>
        <v/>
      </c>
      <c r="AV672" s="11" t="str">
        <f t="shared" si="1166"/>
        <v xml:space="preserve"> </v>
      </c>
      <c r="AW672" s="11" t="str">
        <f t="shared" si="1167"/>
        <v xml:space="preserve"> </v>
      </c>
      <c r="AX672" s="11">
        <f t="shared" si="1168"/>
        <v>1</v>
      </c>
      <c r="AY672" s="11">
        <f t="shared" si="1169"/>
        <v>2</v>
      </c>
      <c r="AZ672" s="11">
        <f t="shared" si="1170"/>
        <v>2017</v>
      </c>
      <c r="BA672" s="11">
        <f t="shared" si="1171"/>
        <v>1</v>
      </c>
      <c r="BB672" s="11">
        <f t="shared" si="1172"/>
        <v>4000</v>
      </c>
      <c r="BC672" s="11">
        <f t="shared" si="1173"/>
        <v>0</v>
      </c>
      <c r="BD672" s="11" t="str">
        <f t="shared" si="1174"/>
        <v xml:space="preserve"> </v>
      </c>
      <c r="BE672" s="11" t="str">
        <f t="shared" si="1175"/>
        <v xml:space="preserve"> </v>
      </c>
      <c r="BF672" s="11" t="str">
        <f t="shared" si="1176"/>
        <v xml:space="preserve"> </v>
      </c>
      <c r="BG672" s="11" t="str">
        <f t="shared" si="1197"/>
        <v xml:space="preserve"> </v>
      </c>
      <c r="BH672" s="11" t="str">
        <f t="shared" si="1177"/>
        <v xml:space="preserve"> </v>
      </c>
      <c r="BI672" s="11" t="str">
        <f t="shared" si="1178"/>
        <v xml:space="preserve"> </v>
      </c>
      <c r="BJ672" s="11">
        <f t="shared" si="1179"/>
        <v>0</v>
      </c>
      <c r="BK672" s="11" t="str">
        <f t="shared" si="1180"/>
        <v/>
      </c>
      <c r="BL672" s="11" t="str">
        <f t="shared" si="1181"/>
        <v xml:space="preserve"> </v>
      </c>
      <c r="BM672" s="11" t="str">
        <f t="shared" si="1182"/>
        <v xml:space="preserve"> </v>
      </c>
      <c r="BN672" s="11" t="str">
        <f t="shared" si="1183"/>
        <v xml:space="preserve"> </v>
      </c>
      <c r="BO672" s="11" t="str">
        <f t="shared" si="1184"/>
        <v xml:space="preserve"> </v>
      </c>
      <c r="BP672" s="11" t="str">
        <f t="shared" si="1185"/>
        <v xml:space="preserve"> </v>
      </c>
      <c r="BQ672" s="11" t="str">
        <f t="shared" si="1186"/>
        <v>0</v>
      </c>
      <c r="BR672" s="25">
        <f t="shared" si="1187"/>
        <v>0</v>
      </c>
      <c r="BS672" s="11" t="str">
        <f t="shared" si="1188"/>
        <v>Not Present</v>
      </c>
      <c r="BT672" s="11" t="str">
        <f t="shared" si="1189"/>
        <v>0</v>
      </c>
      <c r="BU672" s="12">
        <f t="shared" si="1207"/>
        <v>1</v>
      </c>
      <c r="BV672" s="12">
        <f t="shared" si="1208"/>
        <v>0</v>
      </c>
      <c r="BW672" s="12">
        <f t="shared" si="1198"/>
        <v>1</v>
      </c>
      <c r="BX672" s="12">
        <f t="shared" si="1209"/>
        <v>1</v>
      </c>
      <c r="BY672" s="11">
        <f t="shared" si="1210"/>
        <v>1</v>
      </c>
      <c r="BZ672" s="11">
        <f t="shared" si="1190"/>
        <v>1</v>
      </c>
      <c r="CA672" s="11">
        <f t="shared" si="1191"/>
        <v>1</v>
      </c>
      <c r="CB672" s="11">
        <f t="shared" si="1192"/>
        <v>2017</v>
      </c>
      <c r="CC672" s="11">
        <f t="shared" si="1193"/>
        <v>1</v>
      </c>
      <c r="CD672" s="11" t="str">
        <f t="shared" si="1194"/>
        <v>No</v>
      </c>
      <c r="CE672" s="11">
        <f t="shared" si="1211"/>
        <v>0</v>
      </c>
      <c r="CF672" s="11">
        <f t="shared" si="1212"/>
        <v>0</v>
      </c>
      <c r="CG672" s="11">
        <f t="shared" si="1213"/>
        <v>1</v>
      </c>
      <c r="CH672" s="11">
        <f t="shared" si="1214"/>
        <v>0</v>
      </c>
      <c r="CI672" s="11">
        <f t="shared" si="1195"/>
        <v>1</v>
      </c>
      <c r="CJ672" s="11">
        <f t="shared" si="1196"/>
        <v>1</v>
      </c>
    </row>
    <row r="673" spans="1:88" x14ac:dyDescent="0.3">
      <c r="A673" s="11">
        <f t="shared" si="1127"/>
        <v>2017</v>
      </c>
      <c r="B673" s="11" t="str">
        <f t="shared" si="1128"/>
        <v>04-06-2017 15:33:12 CEST</v>
      </c>
      <c r="C673" s="11" t="str">
        <f t="shared" si="1129"/>
        <v>Rwanda</v>
      </c>
      <c r="D673" s="11" t="str">
        <f t="shared" si="1130"/>
        <v>Rulindo</v>
      </c>
      <c r="E673" s="11" t="str">
        <f t="shared" si="1131"/>
        <v>Mbogo</v>
      </c>
      <c r="F673" s="11" t="str">
        <f t="shared" si="1132"/>
        <v>Bukoro</v>
      </c>
      <c r="G673" s="11" t="str">
        <f t="shared" si="1133"/>
        <v>Ruhanya</v>
      </c>
      <c r="H673" s="11" t="str">
        <f t="shared" si="1134"/>
        <v/>
      </c>
      <c r="I673" s="11" t="str">
        <f t="shared" si="1135"/>
        <v/>
      </c>
      <c r="J673" s="11" t="str">
        <f t="shared" si="1136"/>
        <v>musenge</v>
      </c>
      <c r="K673" s="11">
        <f t="shared" si="1137"/>
        <v>25</v>
      </c>
      <c r="L673" s="11">
        <f t="shared" si="1199"/>
        <v>6074</v>
      </c>
      <c r="M673" s="11">
        <f t="shared" si="1200"/>
        <v>2</v>
      </c>
      <c r="N673" s="11">
        <f t="shared" si="1201"/>
        <v>3037</v>
      </c>
      <c r="O673" s="11">
        <f t="shared" si="1138"/>
        <v>25</v>
      </c>
      <c r="P673" s="11" t="str">
        <f t="shared" si="1139"/>
        <v xml:space="preserve"> </v>
      </c>
      <c r="Q673" s="13">
        <f t="shared" si="1202"/>
        <v>1</v>
      </c>
      <c r="R673" s="11">
        <f t="shared" si="1203"/>
        <v>1</v>
      </c>
      <c r="S673" s="11">
        <f t="shared" si="1140"/>
        <v>0</v>
      </c>
      <c r="T673" s="11">
        <f t="shared" si="1141"/>
        <v>1</v>
      </c>
      <c r="U673" s="11" t="str">
        <f t="shared" si="1142"/>
        <v>Piped Network With Pump</v>
      </c>
      <c r="V673" s="11">
        <f t="shared" si="1143"/>
        <v>2014</v>
      </c>
      <c r="W673" s="11" t="str">
        <f t="shared" si="1144"/>
        <v>Water For People</v>
      </c>
      <c r="X673" s="11" t="str">
        <f t="shared" si="1145"/>
        <v>Spring</v>
      </c>
      <c r="Y673" s="11">
        <f t="shared" si="1146"/>
        <v>1</v>
      </c>
      <c r="Z673" s="11">
        <f t="shared" si="1147"/>
        <v>1</v>
      </c>
      <c r="AA673" s="11">
        <f t="shared" si="1148"/>
        <v>1</v>
      </c>
      <c r="AB673" s="11" t="str">
        <f t="shared" si="1149"/>
        <v>"Springbox" --Intake Structure At A Spring</v>
      </c>
      <c r="AC673" s="11">
        <f t="shared" si="1150"/>
        <v>1</v>
      </c>
      <c r="AD673" s="11">
        <f t="shared" si="1151"/>
        <v>2014</v>
      </c>
      <c r="AE673" s="11">
        <f t="shared" si="1152"/>
        <v>1</v>
      </c>
      <c r="AF673" s="11">
        <f t="shared" si="1153"/>
        <v>4.8</v>
      </c>
      <c r="AG673" s="12">
        <f t="shared" si="1204"/>
        <v>360000</v>
      </c>
      <c r="AH673" s="12">
        <f t="shared" si="1205"/>
        <v>2880</v>
      </c>
      <c r="AI673" s="11">
        <f t="shared" si="1206"/>
        <v>1</v>
      </c>
      <c r="AJ673" s="11">
        <f t="shared" si="1154"/>
        <v>1</v>
      </c>
      <c r="AK673" s="11">
        <f t="shared" si="1155"/>
        <v>1</v>
      </c>
      <c r="AL673" s="11">
        <f t="shared" si="1156"/>
        <v>2014</v>
      </c>
      <c r="AM673" s="11">
        <f t="shared" si="1157"/>
        <v>1</v>
      </c>
      <c r="AN673" s="11">
        <f t="shared" si="1158"/>
        <v>3000</v>
      </c>
      <c r="AO673" s="11">
        <f t="shared" si="1159"/>
        <v>1</v>
      </c>
      <c r="AP673" s="11">
        <f t="shared" si="1160"/>
        <v>16</v>
      </c>
      <c r="AQ673" s="11">
        <f t="shared" si="1161"/>
        <v>2014</v>
      </c>
      <c r="AR673" s="11">
        <f t="shared" si="1162"/>
        <v>1</v>
      </c>
      <c r="AS673" s="11">
        <f t="shared" si="1163"/>
        <v>1</v>
      </c>
      <c r="AT673" s="11">
        <f t="shared" si="1164"/>
        <v>8</v>
      </c>
      <c r="AU673" s="11" t="str">
        <f t="shared" si="1165"/>
        <v>Distribution Chamber|Washout And Air Release</v>
      </c>
      <c r="AV673" s="11">
        <f t="shared" si="1166"/>
        <v>2014</v>
      </c>
      <c r="AW673" s="11">
        <f t="shared" si="1167"/>
        <v>2</v>
      </c>
      <c r="AX673" s="11">
        <f t="shared" si="1168"/>
        <v>1</v>
      </c>
      <c r="AY673" s="11">
        <f t="shared" si="1169"/>
        <v>3</v>
      </c>
      <c r="AZ673" s="11">
        <f t="shared" si="1170"/>
        <v>2014</v>
      </c>
      <c r="BA673" s="11">
        <f t="shared" si="1171"/>
        <v>2</v>
      </c>
      <c r="BB673" s="11">
        <f t="shared" si="1172"/>
        <v>20000</v>
      </c>
      <c r="BC673" s="11">
        <f t="shared" si="1173"/>
        <v>1</v>
      </c>
      <c r="BD673" s="11">
        <f t="shared" si="1174"/>
        <v>1</v>
      </c>
      <c r="BE673" s="11">
        <f t="shared" si="1175"/>
        <v>2014</v>
      </c>
      <c r="BF673" s="11">
        <f t="shared" si="1176"/>
        <v>2</v>
      </c>
      <c r="BG673" s="11">
        <f t="shared" si="1197"/>
        <v>1</v>
      </c>
      <c r="BH673" s="11">
        <f t="shared" si="1177"/>
        <v>2014</v>
      </c>
      <c r="BI673" s="11">
        <f t="shared" si="1178"/>
        <v>1</v>
      </c>
      <c r="BJ673" s="11">
        <f t="shared" si="1179"/>
        <v>0</v>
      </c>
      <c r="BK673" s="11" t="str">
        <f t="shared" si="1180"/>
        <v/>
      </c>
      <c r="BL673" s="11" t="str">
        <f t="shared" si="1181"/>
        <v xml:space="preserve"> </v>
      </c>
      <c r="BM673" s="11" t="str">
        <f t="shared" si="1182"/>
        <v xml:space="preserve"> </v>
      </c>
      <c r="BN673" s="11" t="str">
        <f t="shared" si="1183"/>
        <v xml:space="preserve"> </v>
      </c>
      <c r="BO673" s="11" t="str">
        <f t="shared" si="1184"/>
        <v xml:space="preserve"> </v>
      </c>
      <c r="BP673" s="11" t="str">
        <f t="shared" si="1185"/>
        <v xml:space="preserve"> </v>
      </c>
      <c r="BQ673" s="11" t="str">
        <f t="shared" si="1186"/>
        <v>0</v>
      </c>
      <c r="BR673" s="25">
        <f t="shared" si="1187"/>
        <v>0</v>
      </c>
      <c r="BS673" s="11" t="str">
        <f t="shared" si="1188"/>
        <v>Not Present</v>
      </c>
      <c r="BT673" s="11" t="str">
        <f t="shared" si="1189"/>
        <v>0</v>
      </c>
      <c r="BU673" s="12">
        <f t="shared" si="1207"/>
        <v>1</v>
      </c>
      <c r="BV673" s="12">
        <f t="shared" si="1208"/>
        <v>0</v>
      </c>
      <c r="BW673" s="12">
        <f t="shared" si="1198"/>
        <v>1</v>
      </c>
      <c r="BX673" s="12">
        <f t="shared" si="1209"/>
        <v>1</v>
      </c>
      <c r="BY673" s="11">
        <f t="shared" si="1210"/>
        <v>1</v>
      </c>
      <c r="BZ673" s="11">
        <f t="shared" si="1190"/>
        <v>1</v>
      </c>
      <c r="CA673" s="11">
        <f t="shared" si="1191"/>
        <v>1</v>
      </c>
      <c r="CB673" s="11">
        <f t="shared" si="1192"/>
        <v>2014</v>
      </c>
      <c r="CC673" s="11">
        <f t="shared" si="1193"/>
        <v>2</v>
      </c>
      <c r="CD673" s="11" t="str">
        <f t="shared" si="1194"/>
        <v>No</v>
      </c>
      <c r="CE673" s="11">
        <f t="shared" si="1211"/>
        <v>0</v>
      </c>
      <c r="CF673" s="11">
        <f t="shared" si="1212"/>
        <v>0</v>
      </c>
      <c r="CG673" s="11">
        <f t="shared" si="1213"/>
        <v>1</v>
      </c>
      <c r="CH673" s="11">
        <f t="shared" si="1214"/>
        <v>0</v>
      </c>
      <c r="CI673" s="11">
        <f t="shared" si="1195"/>
        <v>0</v>
      </c>
      <c r="CJ673" s="11">
        <f t="shared" si="1196"/>
        <v>2</v>
      </c>
    </row>
    <row r="674" spans="1:88" x14ac:dyDescent="0.3">
      <c r="A674" s="11">
        <f t="shared" si="1127"/>
        <v>2017</v>
      </c>
      <c r="B674" s="11" t="str">
        <f t="shared" si="1128"/>
        <v>02-06-2017 09:40:52 CEST</v>
      </c>
      <c r="C674" s="11" t="str">
        <f t="shared" si="1129"/>
        <v>Rwanda</v>
      </c>
      <c r="D674" s="11" t="str">
        <f t="shared" si="1130"/>
        <v>Rulindo</v>
      </c>
      <c r="E674" s="11" t="str">
        <f t="shared" si="1131"/>
        <v>Cyinzuzi</v>
      </c>
      <c r="F674" s="11" t="str">
        <f t="shared" si="1132"/>
        <v>Migendezo</v>
      </c>
      <c r="G674" s="11" t="str">
        <f t="shared" si="1133"/>
        <v>Gitabage</v>
      </c>
      <c r="H674" s="11" t="str">
        <f t="shared" si="1134"/>
        <v/>
      </c>
      <c r="I674" s="11" t="str">
        <f t="shared" si="1135"/>
        <v/>
      </c>
      <c r="J674" s="11" t="str">
        <f t="shared" si="1136"/>
        <v>Kararama</v>
      </c>
      <c r="K674" s="11">
        <f t="shared" si="1137"/>
        <v>70</v>
      </c>
      <c r="L674" s="11">
        <f t="shared" si="1199"/>
        <v>6572</v>
      </c>
      <c r="M674" s="11">
        <f t="shared" si="1200"/>
        <v>4</v>
      </c>
      <c r="N674" s="11">
        <f t="shared" si="1201"/>
        <v>1643</v>
      </c>
      <c r="O674" s="11">
        <f t="shared" si="1138"/>
        <v>60</v>
      </c>
      <c r="P674" s="11">
        <f t="shared" si="1139"/>
        <v>10</v>
      </c>
      <c r="Q674" s="13">
        <f t="shared" si="1202"/>
        <v>0.8571428571428571</v>
      </c>
      <c r="R674" s="11">
        <f t="shared" si="1203"/>
        <v>0</v>
      </c>
      <c r="S674" s="11">
        <f t="shared" si="1140"/>
        <v>0</v>
      </c>
      <c r="T674" s="11">
        <f t="shared" si="1141"/>
        <v>1</v>
      </c>
      <c r="U674" s="11" t="str">
        <f t="shared" si="1142"/>
        <v>Piped Network With Pump</v>
      </c>
      <c r="V674" s="11">
        <f t="shared" si="1143"/>
        <v>2009</v>
      </c>
      <c r="W674" s="11" t="str">
        <f t="shared" si="1144"/>
        <v>Water For People</v>
      </c>
      <c r="X674" s="11" t="str">
        <f t="shared" si="1145"/>
        <v>Spring</v>
      </c>
      <c r="Y674" s="11">
        <f t="shared" si="1146"/>
        <v>3</v>
      </c>
      <c r="Z674" s="11">
        <f t="shared" si="1147"/>
        <v>1</v>
      </c>
      <c r="AA674" s="11">
        <f t="shared" si="1148"/>
        <v>1</v>
      </c>
      <c r="AB674" s="11" t="str">
        <f t="shared" si="1149"/>
        <v>"Springbox" --Intake Structure At A Spring</v>
      </c>
      <c r="AC674" s="11">
        <f t="shared" si="1150"/>
        <v>3</v>
      </c>
      <c r="AD674" s="11">
        <f t="shared" si="1151"/>
        <v>2009</v>
      </c>
      <c r="AE674" s="11">
        <f t="shared" si="1152"/>
        <v>1</v>
      </c>
      <c r="AF674" s="11">
        <f t="shared" si="1153"/>
        <v>4.5</v>
      </c>
      <c r="AG674" s="12">
        <f t="shared" si="1204"/>
        <v>384000</v>
      </c>
      <c r="AH674" s="12">
        <f t="shared" si="1205"/>
        <v>1280</v>
      </c>
      <c r="AI674" s="11">
        <f t="shared" si="1206"/>
        <v>1</v>
      </c>
      <c r="AJ674" s="11">
        <f t="shared" si="1154"/>
        <v>1</v>
      </c>
      <c r="AK674" s="11">
        <f t="shared" si="1155"/>
        <v>2</v>
      </c>
      <c r="AL674" s="11">
        <f t="shared" si="1156"/>
        <v>2009</v>
      </c>
      <c r="AM674" s="11">
        <f t="shared" si="1157"/>
        <v>1</v>
      </c>
      <c r="AN674" s="11">
        <f t="shared" si="1158"/>
        <v>5000</v>
      </c>
      <c r="AO674" s="11">
        <f t="shared" si="1159"/>
        <v>1</v>
      </c>
      <c r="AP674" s="11">
        <f t="shared" si="1160"/>
        <v>7</v>
      </c>
      <c r="AQ674" s="11">
        <f t="shared" si="1161"/>
        <v>2009</v>
      </c>
      <c r="AR674" s="11">
        <f t="shared" si="1162"/>
        <v>1</v>
      </c>
      <c r="AS674" s="11">
        <f t="shared" si="1163"/>
        <v>1</v>
      </c>
      <c r="AT674" s="11">
        <f t="shared" si="1164"/>
        <v>14</v>
      </c>
      <c r="AU674" s="11" t="str">
        <f t="shared" si="1165"/>
        <v>Pressure Break Tank|Distribution Chamber</v>
      </c>
      <c r="AV674" s="11">
        <f t="shared" si="1166"/>
        <v>2009</v>
      </c>
      <c r="AW674" s="11">
        <f t="shared" si="1167"/>
        <v>1</v>
      </c>
      <c r="AX674" s="11">
        <f t="shared" si="1168"/>
        <v>1</v>
      </c>
      <c r="AY674" s="11">
        <f t="shared" si="1169"/>
        <v>2</v>
      </c>
      <c r="AZ674" s="11">
        <f t="shared" si="1170"/>
        <v>2009</v>
      </c>
      <c r="BA674" s="11">
        <f t="shared" si="1171"/>
        <v>1</v>
      </c>
      <c r="BB674" s="11">
        <f t="shared" si="1172"/>
        <v>5000</v>
      </c>
      <c r="BC674" s="11">
        <f t="shared" si="1173"/>
        <v>1</v>
      </c>
      <c r="BD674" s="11">
        <f t="shared" si="1174"/>
        <v>1</v>
      </c>
      <c r="BE674" s="11">
        <f t="shared" si="1175"/>
        <v>2012</v>
      </c>
      <c r="BF674" s="11">
        <f t="shared" si="1176"/>
        <v>1</v>
      </c>
      <c r="BG674" s="11">
        <f t="shared" si="1197"/>
        <v>1</v>
      </c>
      <c r="BH674" s="11">
        <f t="shared" si="1177"/>
        <v>2012</v>
      </c>
      <c r="BI674" s="11">
        <f t="shared" si="1178"/>
        <v>1</v>
      </c>
      <c r="BJ674" s="11">
        <f t="shared" si="1179"/>
        <v>0</v>
      </c>
      <c r="BK674" s="11" t="str">
        <f t="shared" si="1180"/>
        <v/>
      </c>
      <c r="BL674" s="11" t="str">
        <f t="shared" si="1181"/>
        <v xml:space="preserve"> </v>
      </c>
      <c r="BM674" s="11" t="str">
        <f t="shared" si="1182"/>
        <v xml:space="preserve"> </v>
      </c>
      <c r="BN674" s="11" t="str">
        <f t="shared" si="1183"/>
        <v xml:space="preserve"> </v>
      </c>
      <c r="BO674" s="11" t="str">
        <f t="shared" si="1184"/>
        <v xml:space="preserve"> </v>
      </c>
      <c r="BP674" s="11" t="str">
        <f t="shared" si="1185"/>
        <v xml:space="preserve"> </v>
      </c>
      <c r="BQ674" s="11" t="str">
        <f t="shared" si="1186"/>
        <v>0</v>
      </c>
      <c r="BR674" s="25">
        <f t="shared" si="1187"/>
        <v>0</v>
      </c>
      <c r="BS674" s="11" t="str">
        <f t="shared" si="1188"/>
        <v>Not Present</v>
      </c>
      <c r="BT674" s="11" t="str">
        <f t="shared" si="1189"/>
        <v>0</v>
      </c>
      <c r="BU674" s="12">
        <f t="shared" si="1207"/>
        <v>1</v>
      </c>
      <c r="BV674" s="12">
        <f t="shared" si="1208"/>
        <v>0</v>
      </c>
      <c r="BW674" s="12">
        <f t="shared" si="1198"/>
        <v>1</v>
      </c>
      <c r="BX674" s="12">
        <f t="shared" si="1209"/>
        <v>1</v>
      </c>
      <c r="BY674" s="11">
        <f t="shared" si="1210"/>
        <v>1</v>
      </c>
      <c r="BZ674" s="11">
        <f t="shared" si="1190"/>
        <v>1</v>
      </c>
      <c r="CA674" s="11">
        <f t="shared" si="1191"/>
        <v>1</v>
      </c>
      <c r="CB674" s="11">
        <f t="shared" si="1192"/>
        <v>2012</v>
      </c>
      <c r="CC674" s="11">
        <f t="shared" si="1193"/>
        <v>1</v>
      </c>
      <c r="CD674" s="11" t="str">
        <f t="shared" si="1194"/>
        <v>No</v>
      </c>
      <c r="CE674" s="11">
        <f t="shared" si="1211"/>
        <v>0</v>
      </c>
      <c r="CF674" s="11">
        <f t="shared" si="1212"/>
        <v>0</v>
      </c>
      <c r="CG674" s="11">
        <f t="shared" si="1213"/>
        <v>1</v>
      </c>
      <c r="CH674" s="11">
        <f t="shared" si="1214"/>
        <v>0</v>
      </c>
      <c r="CI674" s="11">
        <f t="shared" si="1195"/>
        <v>1</v>
      </c>
      <c r="CJ674" s="11">
        <f t="shared" si="1196"/>
        <v>1</v>
      </c>
    </row>
    <row r="675" spans="1:88" x14ac:dyDescent="0.3">
      <c r="A675" s="11">
        <f t="shared" si="1127"/>
        <v>2017</v>
      </c>
      <c r="B675" s="11" t="str">
        <f t="shared" si="1128"/>
        <v>14-03-2017 23:03:30 CET</v>
      </c>
      <c r="C675" s="11" t="str">
        <f t="shared" si="1129"/>
        <v>Rwanda</v>
      </c>
      <c r="D675" s="11" t="str">
        <f t="shared" si="1130"/>
        <v>Rulindo</v>
      </c>
      <c r="E675" s="11" t="str">
        <f t="shared" si="1131"/>
        <v>Rusiga</v>
      </c>
      <c r="F675" s="11" t="str">
        <f t="shared" si="1132"/>
        <v>Taba</v>
      </c>
      <c r="G675" s="11" t="str">
        <f t="shared" si="1133"/>
        <v>Kingazi</v>
      </c>
      <c r="H675" s="11" t="str">
        <f t="shared" si="1134"/>
        <v/>
      </c>
      <c r="I675" s="11" t="str">
        <f t="shared" si="1135"/>
        <v/>
      </c>
      <c r="J675" s="11" t="str">
        <f t="shared" si="1136"/>
        <v>Kingazi water point chez Rwigema/Nyakabizi gravity</v>
      </c>
      <c r="K675" s="11">
        <f t="shared" si="1137"/>
        <v>157</v>
      </c>
      <c r="L675" s="11">
        <f t="shared" si="1199"/>
        <v>1259</v>
      </c>
      <c r="M675" s="11">
        <f t="shared" si="1200"/>
        <v>1</v>
      </c>
      <c r="N675" s="11">
        <f t="shared" si="1201"/>
        <v>1259</v>
      </c>
      <c r="O675" s="11">
        <f t="shared" si="1138"/>
        <v>157</v>
      </c>
      <c r="P675" s="11" t="str">
        <f t="shared" si="1139"/>
        <v xml:space="preserve"> </v>
      </c>
      <c r="Q675" s="13">
        <f t="shared" si="1202"/>
        <v>1</v>
      </c>
      <c r="R675" s="11">
        <f t="shared" si="1203"/>
        <v>1</v>
      </c>
      <c r="S675" s="11">
        <f t="shared" si="1140"/>
        <v>0</v>
      </c>
      <c r="T675" s="11">
        <f t="shared" si="1141"/>
        <v>1</v>
      </c>
      <c r="U675" s="11" t="str">
        <f t="shared" si="1142"/>
        <v>Piped Network -- Gravity Only</v>
      </c>
      <c r="V675" s="11">
        <f t="shared" si="1143"/>
        <v>2013</v>
      </c>
      <c r="W675" s="11" t="str">
        <f t="shared" si="1144"/>
        <v>Gor</v>
      </c>
      <c r="X675" s="11" t="str">
        <f t="shared" si="1145"/>
        <v>Spring</v>
      </c>
      <c r="Y675" s="11">
        <f t="shared" si="1146"/>
        <v>1</v>
      </c>
      <c r="Z675" s="11">
        <f t="shared" si="1147"/>
        <v>1</v>
      </c>
      <c r="AA675" s="11">
        <f t="shared" si="1148"/>
        <v>0</v>
      </c>
      <c r="AB675" s="11" t="str">
        <f t="shared" si="1149"/>
        <v/>
      </c>
      <c r="AC675" s="11" t="str">
        <f t="shared" si="1150"/>
        <v xml:space="preserve"> </v>
      </c>
      <c r="AD675" s="11" t="str">
        <f t="shared" si="1151"/>
        <v xml:space="preserve"> </v>
      </c>
      <c r="AE675" s="11" t="str">
        <f t="shared" si="1152"/>
        <v xml:space="preserve"> </v>
      </c>
      <c r="AF675" s="11">
        <f t="shared" si="1153"/>
        <v>20</v>
      </c>
      <c r="AG675" s="12">
        <f t="shared" si="1204"/>
        <v>86400</v>
      </c>
      <c r="AH675" s="12">
        <f t="shared" si="1205"/>
        <v>110.06369426751593</v>
      </c>
      <c r="AI675" s="11">
        <f t="shared" si="1206"/>
        <v>1</v>
      </c>
      <c r="AJ675" s="11">
        <f t="shared" si="1154"/>
        <v>0</v>
      </c>
      <c r="AK675" s="11" t="str">
        <f t="shared" si="1155"/>
        <v xml:space="preserve"> </v>
      </c>
      <c r="AL675" s="11" t="str">
        <f t="shared" si="1156"/>
        <v xml:space="preserve"> </v>
      </c>
      <c r="AM675" s="11" t="str">
        <f t="shared" si="1157"/>
        <v xml:space="preserve"> </v>
      </c>
      <c r="AN675" s="11" t="str">
        <f t="shared" si="1158"/>
        <v xml:space="preserve"> </v>
      </c>
      <c r="AO675" s="11">
        <f t="shared" si="1159"/>
        <v>1</v>
      </c>
      <c r="AP675" s="11">
        <f t="shared" si="1160"/>
        <v>1</v>
      </c>
      <c r="AQ675" s="11">
        <f t="shared" si="1161"/>
        <v>2013</v>
      </c>
      <c r="AR675" s="11">
        <f t="shared" si="1162"/>
        <v>1</v>
      </c>
      <c r="AS675" s="11">
        <f t="shared" si="1163"/>
        <v>0</v>
      </c>
      <c r="AT675" s="11" t="str">
        <f t="shared" si="1164"/>
        <v xml:space="preserve"> </v>
      </c>
      <c r="AU675" s="11" t="str">
        <f t="shared" si="1165"/>
        <v/>
      </c>
      <c r="AV675" s="11" t="str">
        <f t="shared" si="1166"/>
        <v xml:space="preserve"> </v>
      </c>
      <c r="AW675" s="11" t="str">
        <f t="shared" si="1167"/>
        <v xml:space="preserve"> </v>
      </c>
      <c r="AX675" s="11">
        <f t="shared" si="1168"/>
        <v>0</v>
      </c>
      <c r="AY675" s="11" t="str">
        <f t="shared" si="1169"/>
        <v xml:space="preserve"> </v>
      </c>
      <c r="AZ675" s="11" t="str">
        <f t="shared" si="1170"/>
        <v xml:space="preserve"> </v>
      </c>
      <c r="BA675" s="11" t="str">
        <f t="shared" si="1171"/>
        <v xml:space="preserve"> </v>
      </c>
      <c r="BB675" s="11" t="str">
        <f t="shared" si="1172"/>
        <v xml:space="preserve"> </v>
      </c>
      <c r="BC675" s="11">
        <f t="shared" si="1173"/>
        <v>0</v>
      </c>
      <c r="BD675" s="11" t="str">
        <f t="shared" si="1174"/>
        <v xml:space="preserve"> </v>
      </c>
      <c r="BE675" s="11" t="str">
        <f t="shared" si="1175"/>
        <v xml:space="preserve"> </v>
      </c>
      <c r="BF675" s="11" t="str">
        <f t="shared" si="1176"/>
        <v xml:space="preserve"> </v>
      </c>
      <c r="BG675" s="11" t="str">
        <f t="shared" si="1197"/>
        <v xml:space="preserve"> </v>
      </c>
      <c r="BH675" s="11" t="str">
        <f t="shared" si="1177"/>
        <v xml:space="preserve"> </v>
      </c>
      <c r="BI675" s="11" t="str">
        <f t="shared" si="1178"/>
        <v xml:space="preserve"> </v>
      </c>
      <c r="BJ675" s="11">
        <f t="shared" si="1179"/>
        <v>0</v>
      </c>
      <c r="BK675" s="11" t="str">
        <f t="shared" si="1180"/>
        <v/>
      </c>
      <c r="BL675" s="11" t="str">
        <f t="shared" si="1181"/>
        <v xml:space="preserve"> </v>
      </c>
      <c r="BM675" s="11" t="str">
        <f t="shared" si="1182"/>
        <v xml:space="preserve"> </v>
      </c>
      <c r="BN675" s="11" t="str">
        <f t="shared" si="1183"/>
        <v xml:space="preserve"> </v>
      </c>
      <c r="BO675" s="11" t="str">
        <f t="shared" si="1184"/>
        <v xml:space="preserve"> </v>
      </c>
      <c r="BP675" s="11" t="str">
        <f t="shared" si="1185"/>
        <v xml:space="preserve"> </v>
      </c>
      <c r="BQ675" s="11" t="str">
        <f t="shared" si="1186"/>
        <v>0</v>
      </c>
      <c r="BR675" s="25">
        <f t="shared" si="1187"/>
        <v>0</v>
      </c>
      <c r="BS675" s="11" t="str">
        <f t="shared" si="1188"/>
        <v>Not Present</v>
      </c>
      <c r="BT675" s="11" t="str">
        <f t="shared" si="1189"/>
        <v>0</v>
      </c>
      <c r="BU675" s="12">
        <f t="shared" si="1207"/>
        <v>1</v>
      </c>
      <c r="BV675" s="12">
        <f t="shared" si="1208"/>
        <v>0</v>
      </c>
      <c r="BW675" s="12">
        <f t="shared" si="1198"/>
        <v>1</v>
      </c>
      <c r="BX675" s="12">
        <f t="shared" si="1209"/>
        <v>1</v>
      </c>
      <c r="BY675" s="11">
        <f t="shared" si="1210"/>
        <v>1</v>
      </c>
      <c r="BZ675" s="11">
        <f t="shared" si="1190"/>
        <v>1</v>
      </c>
      <c r="CA675" s="11">
        <f t="shared" si="1191"/>
        <v>1</v>
      </c>
      <c r="CB675" s="11">
        <f t="shared" si="1192"/>
        <v>2013</v>
      </c>
      <c r="CC675" s="11">
        <f t="shared" si="1193"/>
        <v>1</v>
      </c>
      <c r="CD675" s="11" t="str">
        <f t="shared" si="1194"/>
        <v>No</v>
      </c>
      <c r="CE675" s="11">
        <f t="shared" si="1211"/>
        <v>0</v>
      </c>
      <c r="CF675" s="11">
        <f t="shared" si="1212"/>
        <v>0</v>
      </c>
      <c r="CG675" s="11">
        <f t="shared" si="1213"/>
        <v>1</v>
      </c>
      <c r="CH675" s="11">
        <f t="shared" si="1214"/>
        <v>0</v>
      </c>
      <c r="CI675" s="11">
        <f t="shared" si="1195"/>
        <v>1</v>
      </c>
      <c r="CJ675" s="11">
        <f t="shared" si="1196"/>
        <v>1</v>
      </c>
    </row>
    <row r="676" spans="1:88" x14ac:dyDescent="0.3">
      <c r="A676" s="11">
        <f t="shared" si="1127"/>
        <v>2017</v>
      </c>
      <c r="B676" s="11" t="str">
        <f t="shared" si="1128"/>
        <v>05-04-2017 21:57:36 CEST</v>
      </c>
      <c r="C676" s="11" t="str">
        <f t="shared" si="1129"/>
        <v>Rwanda</v>
      </c>
      <c r="D676" s="11" t="str">
        <f t="shared" si="1130"/>
        <v>Rulindo</v>
      </c>
      <c r="E676" s="11" t="str">
        <f t="shared" si="1131"/>
        <v>Bushoki</v>
      </c>
      <c r="F676" s="11" t="str">
        <f t="shared" si="1132"/>
        <v>N.Ngarama</v>
      </c>
      <c r="G676" s="11" t="str">
        <f t="shared" si="1133"/>
        <v>Tare</v>
      </c>
      <c r="H676" s="11" t="str">
        <f t="shared" si="1134"/>
        <v/>
      </c>
      <c r="I676" s="11" t="str">
        <f t="shared" si="1135"/>
        <v/>
      </c>
      <c r="J676" s="11" t="str">
        <f t="shared" si="1136"/>
        <v>Nyakariba-Tare gravity system</v>
      </c>
      <c r="K676" s="11">
        <f t="shared" si="1137"/>
        <v>109</v>
      </c>
      <c r="L676" s="11">
        <f t="shared" si="1199"/>
        <v>9577</v>
      </c>
      <c r="M676" s="11">
        <f t="shared" si="1200"/>
        <v>1</v>
      </c>
      <c r="N676" s="11">
        <f t="shared" si="1201"/>
        <v>9577</v>
      </c>
      <c r="O676" s="11">
        <f t="shared" si="1138"/>
        <v>109</v>
      </c>
      <c r="P676" s="11" t="str">
        <f t="shared" si="1139"/>
        <v xml:space="preserve"> </v>
      </c>
      <c r="Q676" s="13">
        <f t="shared" si="1202"/>
        <v>1</v>
      </c>
      <c r="R676" s="11">
        <f t="shared" si="1203"/>
        <v>1</v>
      </c>
      <c r="S676" s="11">
        <f t="shared" si="1140"/>
        <v>0</v>
      </c>
      <c r="T676" s="11">
        <f t="shared" si="1141"/>
        <v>1</v>
      </c>
      <c r="U676" s="11" t="str">
        <f t="shared" si="1142"/>
        <v>Piped Network -- Gravity Only</v>
      </c>
      <c r="V676" s="11">
        <f t="shared" si="1143"/>
        <v>2015</v>
      </c>
      <c r="W676" s="11" t="str">
        <f t="shared" si="1144"/>
        <v>Loal Government In Ubudehe Program</v>
      </c>
      <c r="X676" s="11" t="str">
        <f t="shared" si="1145"/>
        <v>Spring</v>
      </c>
      <c r="Y676" s="11">
        <f t="shared" si="1146"/>
        <v>1</v>
      </c>
      <c r="Z676" s="11">
        <f t="shared" si="1147"/>
        <v>1</v>
      </c>
      <c r="AA676" s="11">
        <f t="shared" si="1148"/>
        <v>0</v>
      </c>
      <c r="AB676" s="11" t="str">
        <f t="shared" si="1149"/>
        <v/>
      </c>
      <c r="AC676" s="11" t="str">
        <f t="shared" si="1150"/>
        <v xml:space="preserve"> </v>
      </c>
      <c r="AD676" s="11" t="str">
        <f t="shared" si="1151"/>
        <v xml:space="preserve"> </v>
      </c>
      <c r="AE676" s="11" t="str">
        <f t="shared" si="1152"/>
        <v xml:space="preserve"> </v>
      </c>
      <c r="AF676" s="11">
        <f t="shared" si="1153"/>
        <v>40</v>
      </c>
      <c r="AG676" s="12">
        <f t="shared" si="1204"/>
        <v>43200</v>
      </c>
      <c r="AH676" s="12">
        <f t="shared" si="1205"/>
        <v>79.266055045871553</v>
      </c>
      <c r="AI676" s="11">
        <f t="shared" si="1206"/>
        <v>1</v>
      </c>
      <c r="AJ676" s="11">
        <f t="shared" si="1154"/>
        <v>0</v>
      </c>
      <c r="AK676" s="11" t="str">
        <f t="shared" si="1155"/>
        <v xml:space="preserve"> </v>
      </c>
      <c r="AL676" s="11" t="str">
        <f t="shared" si="1156"/>
        <v xml:space="preserve"> </v>
      </c>
      <c r="AM676" s="11" t="str">
        <f t="shared" si="1157"/>
        <v xml:space="preserve"> </v>
      </c>
      <c r="AN676" s="11" t="str">
        <f t="shared" si="1158"/>
        <v xml:space="preserve"> </v>
      </c>
      <c r="AO676" s="11">
        <f t="shared" si="1159"/>
        <v>1</v>
      </c>
      <c r="AP676" s="11">
        <f t="shared" si="1160"/>
        <v>1</v>
      </c>
      <c r="AQ676" s="11">
        <f t="shared" si="1161"/>
        <v>2015</v>
      </c>
      <c r="AR676" s="11">
        <f t="shared" si="1162"/>
        <v>1</v>
      </c>
      <c r="AS676" s="11">
        <f t="shared" si="1163"/>
        <v>0</v>
      </c>
      <c r="AT676" s="11" t="str">
        <f t="shared" si="1164"/>
        <v xml:space="preserve"> </v>
      </c>
      <c r="AU676" s="11" t="str">
        <f t="shared" si="1165"/>
        <v/>
      </c>
      <c r="AV676" s="11" t="str">
        <f t="shared" si="1166"/>
        <v xml:space="preserve"> </v>
      </c>
      <c r="AW676" s="11" t="str">
        <f t="shared" si="1167"/>
        <v xml:space="preserve"> </v>
      </c>
      <c r="AX676" s="11">
        <f t="shared" si="1168"/>
        <v>0</v>
      </c>
      <c r="AY676" s="11" t="str">
        <f t="shared" si="1169"/>
        <v xml:space="preserve"> </v>
      </c>
      <c r="AZ676" s="11" t="str">
        <f t="shared" si="1170"/>
        <v xml:space="preserve"> </v>
      </c>
      <c r="BA676" s="11" t="str">
        <f t="shared" si="1171"/>
        <v xml:space="preserve"> </v>
      </c>
      <c r="BB676" s="11" t="str">
        <f t="shared" si="1172"/>
        <v xml:space="preserve"> </v>
      </c>
      <c r="BC676" s="11">
        <f t="shared" si="1173"/>
        <v>0</v>
      </c>
      <c r="BD676" s="11" t="str">
        <f t="shared" si="1174"/>
        <v xml:space="preserve"> </v>
      </c>
      <c r="BE676" s="11" t="str">
        <f t="shared" si="1175"/>
        <v xml:space="preserve"> </v>
      </c>
      <c r="BF676" s="11" t="str">
        <f t="shared" si="1176"/>
        <v xml:space="preserve"> </v>
      </c>
      <c r="BG676" s="11" t="str">
        <f t="shared" si="1197"/>
        <v xml:space="preserve"> </v>
      </c>
      <c r="BH676" s="11" t="str">
        <f t="shared" si="1177"/>
        <v xml:space="preserve"> </v>
      </c>
      <c r="BI676" s="11" t="str">
        <f t="shared" si="1178"/>
        <v xml:space="preserve"> </v>
      </c>
      <c r="BJ676" s="11">
        <f t="shared" si="1179"/>
        <v>0</v>
      </c>
      <c r="BK676" s="11" t="str">
        <f t="shared" si="1180"/>
        <v/>
      </c>
      <c r="BL676" s="11" t="str">
        <f t="shared" si="1181"/>
        <v xml:space="preserve"> </v>
      </c>
      <c r="BM676" s="11" t="str">
        <f t="shared" si="1182"/>
        <v xml:space="preserve"> </v>
      </c>
      <c r="BN676" s="11" t="str">
        <f t="shared" si="1183"/>
        <v xml:space="preserve"> </v>
      </c>
      <c r="BO676" s="11" t="str">
        <f t="shared" si="1184"/>
        <v xml:space="preserve"> </v>
      </c>
      <c r="BP676" s="11" t="str">
        <f t="shared" si="1185"/>
        <v xml:space="preserve"> </v>
      </c>
      <c r="BQ676" s="11" t="str">
        <f t="shared" si="1186"/>
        <v>0</v>
      </c>
      <c r="BR676" s="25">
        <f t="shared" si="1187"/>
        <v>0</v>
      </c>
      <c r="BS676" s="11" t="str">
        <f t="shared" si="1188"/>
        <v>Not Present</v>
      </c>
      <c r="BT676" s="11" t="str">
        <f t="shared" si="1189"/>
        <v>0</v>
      </c>
      <c r="BU676" s="12">
        <f t="shared" si="1207"/>
        <v>1</v>
      </c>
      <c r="BV676" s="12">
        <f t="shared" si="1208"/>
        <v>0</v>
      </c>
      <c r="BW676" s="12">
        <f t="shared" si="1198"/>
        <v>1</v>
      </c>
      <c r="BX676" s="12">
        <f t="shared" si="1209"/>
        <v>1</v>
      </c>
      <c r="BY676" s="11">
        <f t="shared" si="1210"/>
        <v>1</v>
      </c>
      <c r="BZ676" s="11">
        <f t="shared" si="1190"/>
        <v>1</v>
      </c>
      <c r="CA676" s="11">
        <f t="shared" si="1191"/>
        <v>1</v>
      </c>
      <c r="CB676" s="11">
        <f t="shared" si="1192"/>
        <v>2015</v>
      </c>
      <c r="CC676" s="11">
        <f t="shared" si="1193"/>
        <v>1</v>
      </c>
      <c r="CD676" s="11" t="str">
        <f t="shared" si="1194"/>
        <v>No</v>
      </c>
      <c r="CE676" s="11">
        <f t="shared" si="1211"/>
        <v>0</v>
      </c>
      <c r="CF676" s="11">
        <f t="shared" si="1212"/>
        <v>0</v>
      </c>
      <c r="CG676" s="11">
        <f t="shared" si="1213"/>
        <v>1</v>
      </c>
      <c r="CH676" s="11">
        <f t="shared" si="1214"/>
        <v>0</v>
      </c>
      <c r="CI676" s="11">
        <f t="shared" si="1195"/>
        <v>1</v>
      </c>
      <c r="CJ676" s="11">
        <f t="shared" si="1196"/>
        <v>1</v>
      </c>
    </row>
    <row r="677" spans="1:88" x14ac:dyDescent="0.3">
      <c r="A677" s="11">
        <f t="shared" si="1127"/>
        <v>2017</v>
      </c>
      <c r="B677" s="11" t="str">
        <f t="shared" si="1128"/>
        <v>15-03-2017 19:38:14 CET</v>
      </c>
      <c r="C677" s="11" t="str">
        <f t="shared" si="1129"/>
        <v>Rwanda</v>
      </c>
      <c r="D677" s="11" t="str">
        <f t="shared" si="1130"/>
        <v>Rulindo</v>
      </c>
      <c r="E677" s="11" t="str">
        <f t="shared" si="1131"/>
        <v>Bushoki</v>
      </c>
      <c r="F677" s="11" t="str">
        <f t="shared" si="1132"/>
        <v>Kayenzi</v>
      </c>
      <c r="G677" s="11" t="str">
        <f t="shared" si="1133"/>
        <v>Rwanzu</v>
      </c>
      <c r="H677" s="11" t="str">
        <f t="shared" si="1134"/>
        <v/>
      </c>
      <c r="I677" s="11" t="str">
        <f t="shared" si="1135"/>
        <v/>
      </c>
      <c r="J677" s="11" t="str">
        <f t="shared" si="1136"/>
        <v>Rwanzu2 wpt/Nyirambuga pumping</v>
      </c>
      <c r="K677" s="11">
        <f t="shared" si="1137"/>
        <v>154</v>
      </c>
      <c r="L677" s="11">
        <f t="shared" si="1199"/>
        <v>30604</v>
      </c>
      <c r="M677" s="11">
        <f t="shared" si="1200"/>
        <v>1</v>
      </c>
      <c r="N677" s="11">
        <f t="shared" si="1201"/>
        <v>30604</v>
      </c>
      <c r="O677" s="11">
        <f t="shared" si="1138"/>
        <v>154</v>
      </c>
      <c r="P677" s="11" t="str">
        <f t="shared" si="1139"/>
        <v xml:space="preserve"> </v>
      </c>
      <c r="Q677" s="13">
        <f t="shared" si="1202"/>
        <v>1</v>
      </c>
      <c r="R677" s="11">
        <f t="shared" si="1203"/>
        <v>1</v>
      </c>
      <c r="S677" s="11">
        <f t="shared" si="1140"/>
        <v>0</v>
      </c>
      <c r="T677" s="11">
        <f t="shared" si="1141"/>
        <v>1</v>
      </c>
      <c r="U677" s="11" t="str">
        <f t="shared" si="1142"/>
        <v>Piped Network With Pump</v>
      </c>
      <c r="V677" s="11">
        <f t="shared" si="1143"/>
        <v>2012</v>
      </c>
      <c r="W677" s="11" t="str">
        <f t="shared" si="1144"/>
        <v>Gor</v>
      </c>
      <c r="X677" s="11" t="str">
        <f t="shared" si="1145"/>
        <v>Spring</v>
      </c>
      <c r="Y677" s="11">
        <f t="shared" si="1146"/>
        <v>11</v>
      </c>
      <c r="Z677" s="11">
        <f t="shared" si="1147"/>
        <v>1</v>
      </c>
      <c r="AA677" s="11">
        <f t="shared" si="1148"/>
        <v>0</v>
      </c>
      <c r="AB677" s="11" t="str">
        <f t="shared" si="1149"/>
        <v/>
      </c>
      <c r="AC677" s="11" t="str">
        <f t="shared" si="1150"/>
        <v xml:space="preserve"> </v>
      </c>
      <c r="AD677" s="11" t="str">
        <f t="shared" si="1151"/>
        <v xml:space="preserve"> </v>
      </c>
      <c r="AE677" s="11" t="str">
        <f t="shared" si="1152"/>
        <v xml:space="preserve"> </v>
      </c>
      <c r="AF677" s="11">
        <f t="shared" si="1153"/>
        <v>4</v>
      </c>
      <c r="AG677" s="12">
        <f t="shared" si="1204"/>
        <v>432000</v>
      </c>
      <c r="AH677" s="12">
        <f t="shared" si="1205"/>
        <v>561.03896103896102</v>
      </c>
      <c r="AI677" s="11">
        <f t="shared" si="1206"/>
        <v>1</v>
      </c>
      <c r="AJ677" s="11">
        <f t="shared" si="1154"/>
        <v>0</v>
      </c>
      <c r="AK677" s="11" t="str">
        <f t="shared" si="1155"/>
        <v xml:space="preserve"> </v>
      </c>
      <c r="AL677" s="11" t="str">
        <f t="shared" si="1156"/>
        <v xml:space="preserve"> </v>
      </c>
      <c r="AM677" s="11" t="str">
        <f t="shared" si="1157"/>
        <v xml:space="preserve"> </v>
      </c>
      <c r="AN677" s="11" t="str">
        <f t="shared" si="1158"/>
        <v xml:space="preserve"> </v>
      </c>
      <c r="AO677" s="11">
        <f t="shared" si="1159"/>
        <v>0</v>
      </c>
      <c r="AP677" s="11" t="str">
        <f t="shared" si="1160"/>
        <v xml:space="preserve"> </v>
      </c>
      <c r="AQ677" s="11" t="str">
        <f t="shared" si="1161"/>
        <v xml:space="preserve"> </v>
      </c>
      <c r="AR677" s="11" t="str">
        <f t="shared" si="1162"/>
        <v xml:space="preserve"> </v>
      </c>
      <c r="AS677" s="11">
        <f t="shared" si="1163"/>
        <v>0</v>
      </c>
      <c r="AT677" s="11" t="str">
        <f t="shared" si="1164"/>
        <v xml:space="preserve"> </v>
      </c>
      <c r="AU677" s="11" t="str">
        <f t="shared" si="1165"/>
        <v/>
      </c>
      <c r="AV677" s="11" t="str">
        <f t="shared" si="1166"/>
        <v xml:space="preserve"> </v>
      </c>
      <c r="AW677" s="11" t="str">
        <f t="shared" si="1167"/>
        <v xml:space="preserve"> </v>
      </c>
      <c r="AX677" s="11">
        <f t="shared" si="1168"/>
        <v>0</v>
      </c>
      <c r="AY677" s="11" t="str">
        <f t="shared" si="1169"/>
        <v xml:space="preserve"> </v>
      </c>
      <c r="AZ677" s="11" t="str">
        <f t="shared" si="1170"/>
        <v xml:space="preserve"> </v>
      </c>
      <c r="BA677" s="11" t="str">
        <f t="shared" si="1171"/>
        <v xml:space="preserve"> </v>
      </c>
      <c r="BB677" s="11" t="str">
        <f t="shared" si="1172"/>
        <v xml:space="preserve"> </v>
      </c>
      <c r="BC677" s="11">
        <f t="shared" si="1173"/>
        <v>0</v>
      </c>
      <c r="BD677" s="11" t="str">
        <f t="shared" si="1174"/>
        <v xml:space="preserve"> </v>
      </c>
      <c r="BE677" s="11" t="str">
        <f t="shared" si="1175"/>
        <v xml:space="preserve"> </v>
      </c>
      <c r="BF677" s="11" t="str">
        <f t="shared" si="1176"/>
        <v xml:space="preserve"> </v>
      </c>
      <c r="BG677" s="11" t="str">
        <f t="shared" si="1197"/>
        <v xml:space="preserve"> </v>
      </c>
      <c r="BH677" s="11" t="str">
        <f t="shared" si="1177"/>
        <v xml:space="preserve"> </v>
      </c>
      <c r="BI677" s="11" t="str">
        <f t="shared" si="1178"/>
        <v xml:space="preserve"> </v>
      </c>
      <c r="BJ677" s="11">
        <f t="shared" si="1179"/>
        <v>0</v>
      </c>
      <c r="BK677" s="11" t="str">
        <f t="shared" si="1180"/>
        <v/>
      </c>
      <c r="BL677" s="11" t="str">
        <f t="shared" si="1181"/>
        <v xml:space="preserve"> </v>
      </c>
      <c r="BM677" s="11" t="str">
        <f t="shared" si="1182"/>
        <v xml:space="preserve"> </v>
      </c>
      <c r="BN677" s="11" t="str">
        <f t="shared" si="1183"/>
        <v xml:space="preserve"> </v>
      </c>
      <c r="BO677" s="11" t="str">
        <f t="shared" si="1184"/>
        <v xml:space="preserve"> </v>
      </c>
      <c r="BP677" s="11" t="str">
        <f t="shared" si="1185"/>
        <v xml:space="preserve"> </v>
      </c>
      <c r="BQ677" s="11" t="str">
        <f t="shared" si="1186"/>
        <v>0</v>
      </c>
      <c r="BR677" s="25">
        <f t="shared" si="1187"/>
        <v>0</v>
      </c>
      <c r="BS677" s="11" t="str">
        <f t="shared" si="1188"/>
        <v>Not Present</v>
      </c>
      <c r="BT677" s="11" t="str">
        <f t="shared" si="1189"/>
        <v>0</v>
      </c>
      <c r="BU677" s="12">
        <f t="shared" si="1207"/>
        <v>1</v>
      </c>
      <c r="BV677" s="12">
        <f t="shared" si="1208"/>
        <v>0</v>
      </c>
      <c r="BW677" s="12">
        <f t="shared" si="1198"/>
        <v>1</v>
      </c>
      <c r="BX677" s="12">
        <f t="shared" si="1209"/>
        <v>1</v>
      </c>
      <c r="BY677" s="11">
        <f t="shared" si="1210"/>
        <v>1</v>
      </c>
      <c r="BZ677" s="11">
        <f t="shared" si="1190"/>
        <v>1</v>
      </c>
      <c r="CA677" s="11">
        <f t="shared" si="1191"/>
        <v>1</v>
      </c>
      <c r="CB677" s="11">
        <f t="shared" si="1192"/>
        <v>2012</v>
      </c>
      <c r="CC677" s="11">
        <f t="shared" si="1193"/>
        <v>3</v>
      </c>
      <c r="CD677" s="11" t="str">
        <f t="shared" si="1194"/>
        <v>No</v>
      </c>
      <c r="CE677" s="11">
        <f t="shared" si="1211"/>
        <v>0</v>
      </c>
      <c r="CF677" s="11">
        <f t="shared" si="1212"/>
        <v>0</v>
      </c>
      <c r="CG677" s="11">
        <f t="shared" si="1213"/>
        <v>1</v>
      </c>
      <c r="CH677" s="11">
        <f t="shared" si="1214"/>
        <v>0</v>
      </c>
      <c r="CI677" s="11">
        <f t="shared" si="1195"/>
        <v>0</v>
      </c>
      <c r="CJ677" s="11">
        <f t="shared" si="1196"/>
        <v>3</v>
      </c>
    </row>
    <row r="678" spans="1:88" x14ac:dyDescent="0.3">
      <c r="A678" s="11">
        <f t="shared" si="1127"/>
        <v>2017</v>
      </c>
      <c r="B678" s="11" t="str">
        <f t="shared" si="1128"/>
        <v>08-03-2017 19:08:20 CET</v>
      </c>
      <c r="C678" s="11" t="str">
        <f t="shared" si="1129"/>
        <v>Rwanda</v>
      </c>
      <c r="D678" s="11" t="str">
        <f t="shared" si="1130"/>
        <v>Rulindo</v>
      </c>
      <c r="E678" s="11" t="str">
        <f t="shared" si="1131"/>
        <v>Shyorongi</v>
      </c>
      <c r="F678" s="11" t="str">
        <f t="shared" si="1132"/>
        <v>Bugaragara</v>
      </c>
      <c r="G678" s="11" t="str">
        <f t="shared" si="1133"/>
        <v>Gisiza</v>
      </c>
      <c r="H678" s="11" t="str">
        <f t="shared" si="1134"/>
        <v/>
      </c>
      <c r="I678" s="11" t="str">
        <f t="shared" si="1135"/>
        <v/>
      </c>
      <c r="J678" s="11" t="str">
        <f t="shared" si="1136"/>
        <v>kinywamagana pumping network</v>
      </c>
      <c r="K678" s="11">
        <f t="shared" si="1137"/>
        <v>212</v>
      </c>
      <c r="L678" s="11">
        <f t="shared" si="1199"/>
        <v>6436</v>
      </c>
      <c r="M678" s="11">
        <f t="shared" si="1200"/>
        <v>26</v>
      </c>
      <c r="N678" s="11">
        <f t="shared" si="1201"/>
        <v>247.53846153846155</v>
      </c>
      <c r="O678" s="11">
        <f t="shared" si="1138"/>
        <v>112</v>
      </c>
      <c r="P678" s="11">
        <f t="shared" si="1139"/>
        <v>100</v>
      </c>
      <c r="Q678" s="13">
        <f t="shared" si="1202"/>
        <v>0.52830188679245282</v>
      </c>
      <c r="R678" s="11">
        <f t="shared" si="1203"/>
        <v>0</v>
      </c>
      <c r="S678" s="11">
        <f t="shared" si="1140"/>
        <v>1</v>
      </c>
      <c r="T678" s="11">
        <f t="shared" si="1141"/>
        <v>1</v>
      </c>
      <c r="U678" s="11" t="str">
        <f t="shared" si="1142"/>
        <v>Piped Network With Pump</v>
      </c>
      <c r="V678" s="11">
        <f t="shared" si="1143"/>
        <v>2013</v>
      </c>
      <c r="W678" s="11" t="str">
        <f t="shared" si="1144"/>
        <v>Governement (District, Wasac) And Water For People</v>
      </c>
      <c r="X678" s="11" t="str">
        <f t="shared" si="1145"/>
        <v>Spring</v>
      </c>
      <c r="Y678" s="11">
        <f t="shared" si="1146"/>
        <v>7</v>
      </c>
      <c r="Z678" s="11">
        <f t="shared" si="1147"/>
        <v>1</v>
      </c>
      <c r="AA678" s="11">
        <f t="shared" si="1148"/>
        <v>1</v>
      </c>
      <c r="AB678" s="11" t="str">
        <f t="shared" si="1149"/>
        <v>"Springbox" --Intake Structure At A Spring</v>
      </c>
      <c r="AC678" s="11">
        <f t="shared" si="1150"/>
        <v>3</v>
      </c>
      <c r="AD678" s="11">
        <f t="shared" si="1151"/>
        <v>2013</v>
      </c>
      <c r="AE678" s="11">
        <f t="shared" si="1152"/>
        <v>1</v>
      </c>
      <c r="AF678" s="11">
        <f t="shared" si="1153"/>
        <v>10</v>
      </c>
      <c r="AG678" s="12">
        <f t="shared" si="1204"/>
        <v>172800</v>
      </c>
      <c r="AH678" s="12">
        <f t="shared" si="1205"/>
        <v>308.57142857142856</v>
      </c>
      <c r="AI678" s="11">
        <f t="shared" si="1206"/>
        <v>1</v>
      </c>
      <c r="AJ678" s="11">
        <f t="shared" si="1154"/>
        <v>1</v>
      </c>
      <c r="AK678" s="11">
        <f t="shared" si="1155"/>
        <v>1</v>
      </c>
      <c r="AL678" s="11">
        <f t="shared" si="1156"/>
        <v>2013</v>
      </c>
      <c r="AM678" s="11">
        <f t="shared" si="1157"/>
        <v>1</v>
      </c>
      <c r="AN678" s="11">
        <f t="shared" si="1158"/>
        <v>1500</v>
      </c>
      <c r="AO678" s="11">
        <f t="shared" si="1159"/>
        <v>1</v>
      </c>
      <c r="AP678" s="11">
        <f t="shared" si="1160"/>
        <v>20</v>
      </c>
      <c r="AQ678" s="11">
        <f t="shared" si="1161"/>
        <v>2013</v>
      </c>
      <c r="AR678" s="11">
        <f t="shared" si="1162"/>
        <v>1</v>
      </c>
      <c r="AS678" s="11">
        <f t="shared" si="1163"/>
        <v>1</v>
      </c>
      <c r="AT678" s="11">
        <f t="shared" si="1164"/>
        <v>25</v>
      </c>
      <c r="AU678" s="11" t="str">
        <f t="shared" si="1165"/>
        <v>Distribution Chamber|Ventouse, Washout</v>
      </c>
      <c r="AV678" s="11">
        <f t="shared" si="1166"/>
        <v>2013</v>
      </c>
      <c r="AW678" s="11">
        <f t="shared" si="1167"/>
        <v>1</v>
      </c>
      <c r="AX678" s="11">
        <f t="shared" si="1168"/>
        <v>1</v>
      </c>
      <c r="AY678" s="11">
        <f t="shared" si="1169"/>
        <v>4</v>
      </c>
      <c r="AZ678" s="11">
        <f t="shared" si="1170"/>
        <v>2013</v>
      </c>
      <c r="BA678" s="11">
        <f t="shared" si="1171"/>
        <v>1</v>
      </c>
      <c r="BB678" s="11">
        <f t="shared" si="1172"/>
        <v>11000</v>
      </c>
      <c r="BC678" s="11">
        <f t="shared" si="1173"/>
        <v>1</v>
      </c>
      <c r="BD678" s="11">
        <f t="shared" si="1174"/>
        <v>2</v>
      </c>
      <c r="BE678" s="11">
        <f t="shared" si="1175"/>
        <v>2013</v>
      </c>
      <c r="BF678" s="11">
        <f t="shared" si="1176"/>
        <v>2</v>
      </c>
      <c r="BG678" s="11">
        <f t="shared" si="1197"/>
        <v>1</v>
      </c>
      <c r="BH678" s="11">
        <f t="shared" si="1177"/>
        <v>2013</v>
      </c>
      <c r="BI678" s="11">
        <f t="shared" si="1178"/>
        <v>1</v>
      </c>
      <c r="BJ678" s="11">
        <f t="shared" si="1179"/>
        <v>0</v>
      </c>
      <c r="BK678" s="11" t="str">
        <f t="shared" si="1180"/>
        <v/>
      </c>
      <c r="BL678" s="11" t="str">
        <f t="shared" si="1181"/>
        <v xml:space="preserve"> </v>
      </c>
      <c r="BM678" s="11" t="str">
        <f t="shared" si="1182"/>
        <v xml:space="preserve"> </v>
      </c>
      <c r="BN678" s="11" t="str">
        <f t="shared" si="1183"/>
        <v xml:space="preserve"> </v>
      </c>
      <c r="BO678" s="11" t="str">
        <f t="shared" si="1184"/>
        <v xml:space="preserve"> </v>
      </c>
      <c r="BP678" s="11" t="str">
        <f t="shared" si="1185"/>
        <v xml:space="preserve"> </v>
      </c>
      <c r="BQ678" s="11" t="str">
        <f t="shared" si="1186"/>
        <v>0</v>
      </c>
      <c r="BR678" s="25">
        <f t="shared" si="1187"/>
        <v>0</v>
      </c>
      <c r="BS678" s="11" t="str">
        <f t="shared" si="1188"/>
        <v>Not Present</v>
      </c>
      <c r="BT678" s="11" t="str">
        <f t="shared" si="1189"/>
        <v>0</v>
      </c>
      <c r="BU678" s="12">
        <f t="shared" si="1207"/>
        <v>1</v>
      </c>
      <c r="BV678" s="12">
        <f t="shared" si="1208"/>
        <v>0</v>
      </c>
      <c r="BW678" s="12">
        <f t="shared" si="1198"/>
        <v>1</v>
      </c>
      <c r="BX678" s="12">
        <f t="shared" si="1209"/>
        <v>1</v>
      </c>
      <c r="BY678" s="11">
        <f t="shared" si="1210"/>
        <v>1</v>
      </c>
      <c r="BZ678" s="11">
        <f t="shared" si="1190"/>
        <v>1</v>
      </c>
      <c r="CA678" s="11">
        <f t="shared" si="1191"/>
        <v>1</v>
      </c>
      <c r="CB678" s="11">
        <f t="shared" si="1192"/>
        <v>2013</v>
      </c>
      <c r="CC678" s="11">
        <f t="shared" si="1193"/>
        <v>1</v>
      </c>
      <c r="CD678" s="11" t="str">
        <f t="shared" si="1194"/>
        <v>No</v>
      </c>
      <c r="CE678" s="11">
        <f t="shared" si="1211"/>
        <v>0</v>
      </c>
      <c r="CF678" s="11">
        <f t="shared" si="1212"/>
        <v>0</v>
      </c>
      <c r="CG678" s="11">
        <f t="shared" si="1213"/>
        <v>1</v>
      </c>
      <c r="CH678" s="11">
        <f t="shared" si="1214"/>
        <v>0</v>
      </c>
      <c r="CI678" s="11">
        <f t="shared" si="1195"/>
        <v>1</v>
      </c>
      <c r="CJ678" s="11">
        <f t="shared" si="1196"/>
        <v>2</v>
      </c>
    </row>
    <row r="679" spans="1:88" x14ac:dyDescent="0.3">
      <c r="A679" s="11">
        <f t="shared" si="1127"/>
        <v>2017</v>
      </c>
      <c r="B679" s="11" t="str">
        <f t="shared" si="1128"/>
        <v>03-01-2015 01:59:24 CET</v>
      </c>
      <c r="C679" s="11" t="str">
        <f t="shared" si="1129"/>
        <v>Rwanda</v>
      </c>
      <c r="D679" s="11" t="str">
        <f t="shared" si="1130"/>
        <v>Rulindo</v>
      </c>
      <c r="E679" s="11" t="str">
        <f t="shared" si="1131"/>
        <v>Tumba</v>
      </c>
      <c r="F679" s="11" t="str">
        <f t="shared" si="1132"/>
        <v>Nyirabirori</v>
      </c>
      <c r="G679" s="11" t="str">
        <f t="shared" si="1133"/>
        <v>Murambi</v>
      </c>
      <c r="H679" s="11" t="str">
        <f t="shared" si="1134"/>
        <v/>
      </c>
      <c r="I679" s="11" t="str">
        <f t="shared" si="1135"/>
        <v/>
      </c>
      <c r="J679" s="11" t="str">
        <f t="shared" si="1136"/>
        <v>Murambi2 water point/Nyirambuga pumping</v>
      </c>
      <c r="K679" s="11">
        <f t="shared" si="1137"/>
        <v>174</v>
      </c>
      <c r="L679" s="11">
        <f t="shared" si="1199"/>
        <v>30604</v>
      </c>
      <c r="M679" s="11">
        <f t="shared" si="1200"/>
        <v>1</v>
      </c>
      <c r="N679" s="11">
        <f t="shared" si="1201"/>
        <v>30604</v>
      </c>
      <c r="O679" s="11">
        <f t="shared" si="1138"/>
        <v>174</v>
      </c>
      <c r="P679" s="11" t="str">
        <f t="shared" si="1139"/>
        <v xml:space="preserve"> </v>
      </c>
      <c r="Q679" s="13">
        <f t="shared" si="1202"/>
        <v>1</v>
      </c>
      <c r="R679" s="11">
        <f t="shared" si="1203"/>
        <v>1</v>
      </c>
      <c r="S679" s="11">
        <f t="shared" si="1140"/>
        <v>0</v>
      </c>
      <c r="T679" s="11">
        <f t="shared" si="1141"/>
        <v>1</v>
      </c>
      <c r="U679" s="11" t="str">
        <f t="shared" si="1142"/>
        <v>Piped Network With Pump</v>
      </c>
      <c r="V679" s="11">
        <f t="shared" si="1143"/>
        <v>2012</v>
      </c>
      <c r="W679" s="11" t="str">
        <f t="shared" si="1144"/>
        <v>Governement (District, Wasac) And Water For People</v>
      </c>
      <c r="X679" s="11" t="str">
        <f t="shared" si="1145"/>
        <v>Spring</v>
      </c>
      <c r="Y679" s="11">
        <f t="shared" si="1146"/>
        <v>11</v>
      </c>
      <c r="Z679" s="11">
        <f t="shared" si="1147"/>
        <v>1</v>
      </c>
      <c r="AA679" s="11">
        <f t="shared" si="1148"/>
        <v>0</v>
      </c>
      <c r="AB679" s="11" t="str">
        <f t="shared" si="1149"/>
        <v/>
      </c>
      <c r="AC679" s="11" t="str">
        <f t="shared" si="1150"/>
        <v xml:space="preserve"> </v>
      </c>
      <c r="AD679" s="11" t="str">
        <f t="shared" si="1151"/>
        <v xml:space="preserve"> </v>
      </c>
      <c r="AE679" s="11" t="str">
        <f t="shared" si="1152"/>
        <v xml:space="preserve"> </v>
      </c>
      <c r="AF679" s="11">
        <f t="shared" si="1153"/>
        <v>4</v>
      </c>
      <c r="AG679" s="12">
        <f t="shared" si="1204"/>
        <v>432000</v>
      </c>
      <c r="AH679" s="12">
        <f t="shared" si="1205"/>
        <v>496.55172413793105</v>
      </c>
      <c r="AI679" s="11">
        <f t="shared" si="1206"/>
        <v>1</v>
      </c>
      <c r="AJ679" s="11">
        <f t="shared" si="1154"/>
        <v>0</v>
      </c>
      <c r="AK679" s="11" t="str">
        <f t="shared" si="1155"/>
        <v xml:space="preserve"> </v>
      </c>
      <c r="AL679" s="11" t="str">
        <f t="shared" si="1156"/>
        <v xml:space="preserve"> </v>
      </c>
      <c r="AM679" s="11" t="str">
        <f t="shared" si="1157"/>
        <v xml:space="preserve"> </v>
      </c>
      <c r="AN679" s="11" t="str">
        <f t="shared" si="1158"/>
        <v xml:space="preserve"> </v>
      </c>
      <c r="AO679" s="11">
        <f t="shared" si="1159"/>
        <v>0</v>
      </c>
      <c r="AP679" s="11" t="str">
        <f t="shared" si="1160"/>
        <v xml:space="preserve"> </v>
      </c>
      <c r="AQ679" s="11" t="str">
        <f t="shared" si="1161"/>
        <v xml:space="preserve"> </v>
      </c>
      <c r="AR679" s="11" t="str">
        <f t="shared" si="1162"/>
        <v xml:space="preserve"> </v>
      </c>
      <c r="AS679" s="11">
        <f t="shared" si="1163"/>
        <v>0</v>
      </c>
      <c r="AT679" s="11" t="str">
        <f t="shared" si="1164"/>
        <v xml:space="preserve"> </v>
      </c>
      <c r="AU679" s="11" t="str">
        <f t="shared" si="1165"/>
        <v/>
      </c>
      <c r="AV679" s="11" t="str">
        <f t="shared" si="1166"/>
        <v xml:space="preserve"> </v>
      </c>
      <c r="AW679" s="11" t="str">
        <f t="shared" si="1167"/>
        <v xml:space="preserve"> </v>
      </c>
      <c r="AX679" s="11">
        <f t="shared" si="1168"/>
        <v>0</v>
      </c>
      <c r="AY679" s="11" t="str">
        <f t="shared" si="1169"/>
        <v xml:space="preserve"> </v>
      </c>
      <c r="AZ679" s="11" t="str">
        <f t="shared" si="1170"/>
        <v xml:space="preserve"> </v>
      </c>
      <c r="BA679" s="11" t="str">
        <f t="shared" si="1171"/>
        <v xml:space="preserve"> </v>
      </c>
      <c r="BB679" s="11" t="str">
        <f t="shared" si="1172"/>
        <v xml:space="preserve"> </v>
      </c>
      <c r="BC679" s="11">
        <f t="shared" si="1173"/>
        <v>0</v>
      </c>
      <c r="BD679" s="11" t="str">
        <f t="shared" si="1174"/>
        <v xml:space="preserve"> </v>
      </c>
      <c r="BE679" s="11" t="str">
        <f t="shared" si="1175"/>
        <v xml:space="preserve"> </v>
      </c>
      <c r="BF679" s="11" t="str">
        <f t="shared" si="1176"/>
        <v xml:space="preserve"> </v>
      </c>
      <c r="BG679" s="11" t="str">
        <f t="shared" si="1197"/>
        <v xml:space="preserve"> </v>
      </c>
      <c r="BH679" s="11" t="str">
        <f t="shared" si="1177"/>
        <v xml:space="preserve"> </v>
      </c>
      <c r="BI679" s="11" t="str">
        <f t="shared" si="1178"/>
        <v xml:space="preserve"> </v>
      </c>
      <c r="BJ679" s="11">
        <f t="shared" si="1179"/>
        <v>0</v>
      </c>
      <c r="BK679" s="11" t="str">
        <f t="shared" si="1180"/>
        <v/>
      </c>
      <c r="BL679" s="11" t="str">
        <f t="shared" si="1181"/>
        <v xml:space="preserve"> </v>
      </c>
      <c r="BM679" s="11" t="str">
        <f t="shared" si="1182"/>
        <v xml:space="preserve"> </v>
      </c>
      <c r="BN679" s="11" t="str">
        <f t="shared" si="1183"/>
        <v xml:space="preserve"> </v>
      </c>
      <c r="BO679" s="11" t="str">
        <f t="shared" si="1184"/>
        <v xml:space="preserve"> </v>
      </c>
      <c r="BP679" s="11" t="str">
        <f t="shared" si="1185"/>
        <v xml:space="preserve"> </v>
      </c>
      <c r="BQ679" s="11" t="str">
        <f t="shared" si="1186"/>
        <v>0</v>
      </c>
      <c r="BR679" s="25">
        <f t="shared" si="1187"/>
        <v>0</v>
      </c>
      <c r="BS679" s="11" t="str">
        <f t="shared" si="1188"/>
        <v>Not Present</v>
      </c>
      <c r="BT679" s="11" t="str">
        <f t="shared" si="1189"/>
        <v>0</v>
      </c>
      <c r="BU679" s="12">
        <f t="shared" si="1207"/>
        <v>1</v>
      </c>
      <c r="BV679" s="12">
        <f t="shared" si="1208"/>
        <v>0</v>
      </c>
      <c r="BW679" s="12">
        <f t="shared" si="1198"/>
        <v>1</v>
      </c>
      <c r="BX679" s="12">
        <f t="shared" si="1209"/>
        <v>1</v>
      </c>
      <c r="BY679" s="11">
        <f t="shared" si="1210"/>
        <v>1</v>
      </c>
      <c r="BZ679" s="11">
        <f t="shared" si="1190"/>
        <v>1</v>
      </c>
      <c r="CA679" s="11" t="str">
        <f t="shared" si="1191"/>
        <v xml:space="preserve"> </v>
      </c>
      <c r="CB679" s="11">
        <f t="shared" si="1192"/>
        <v>2012</v>
      </c>
      <c r="CC679" s="11">
        <f t="shared" si="1193"/>
        <v>3</v>
      </c>
      <c r="CD679" s="11" t="str">
        <f t="shared" si="1194"/>
        <v>No</v>
      </c>
      <c r="CE679" s="11">
        <f t="shared" si="1211"/>
        <v>0</v>
      </c>
      <c r="CF679" s="11">
        <f t="shared" si="1212"/>
        <v>0</v>
      </c>
      <c r="CG679" s="11">
        <f t="shared" si="1213"/>
        <v>1</v>
      </c>
      <c r="CH679" s="11">
        <f t="shared" si="1214"/>
        <v>0</v>
      </c>
      <c r="CI679" s="11">
        <f t="shared" si="1195"/>
        <v>0</v>
      </c>
      <c r="CJ679" s="11">
        <f t="shared" si="1196"/>
        <v>3</v>
      </c>
    </row>
    <row r="680" spans="1:88" x14ac:dyDescent="0.3">
      <c r="A680" s="11">
        <f t="shared" si="1127"/>
        <v>2017</v>
      </c>
      <c r="B680" s="11" t="str">
        <f t="shared" si="1128"/>
        <v>23-03-2017 11:45:11 CET</v>
      </c>
      <c r="C680" s="11" t="str">
        <f t="shared" si="1129"/>
        <v>Rwanda</v>
      </c>
      <c r="D680" s="11" t="str">
        <f t="shared" si="1130"/>
        <v>Rulindo</v>
      </c>
      <c r="E680" s="11" t="str">
        <f t="shared" si="1131"/>
        <v>Masoro</v>
      </c>
      <c r="F680" s="11" t="str">
        <f t="shared" si="1132"/>
        <v>Shengampuri</v>
      </c>
      <c r="G680" s="11" t="str">
        <f t="shared" si="1133"/>
        <v>Amataba</v>
      </c>
      <c r="H680" s="11" t="str">
        <f t="shared" si="1134"/>
        <v/>
      </c>
      <c r="I680" s="11" t="str">
        <f t="shared" si="1135"/>
        <v/>
      </c>
      <c r="J680" s="11" t="str">
        <f t="shared" si="1136"/>
        <v>Mutagata Gravity Network</v>
      </c>
      <c r="K680" s="11">
        <f t="shared" si="1137"/>
        <v>178</v>
      </c>
      <c r="L680" s="11">
        <f t="shared" si="1199"/>
        <v>26296</v>
      </c>
      <c r="M680" s="11">
        <f t="shared" si="1200"/>
        <v>12</v>
      </c>
      <c r="N680" s="11">
        <f t="shared" si="1201"/>
        <v>2191.3333333333335</v>
      </c>
      <c r="O680" s="11">
        <f t="shared" si="1138"/>
        <v>126</v>
      </c>
      <c r="P680" s="11">
        <f t="shared" si="1139"/>
        <v>52</v>
      </c>
      <c r="Q680" s="13">
        <f t="shared" si="1202"/>
        <v>0.7078651685393258</v>
      </c>
      <c r="R680" s="11">
        <f t="shared" si="1203"/>
        <v>0</v>
      </c>
      <c r="S680" s="11">
        <f t="shared" si="1140"/>
        <v>0</v>
      </c>
      <c r="T680" s="11">
        <f t="shared" si="1141"/>
        <v>1</v>
      </c>
      <c r="U680" s="11" t="str">
        <f t="shared" si="1142"/>
        <v>Piped Network -- Gravity Only</v>
      </c>
      <c r="V680" s="11">
        <f t="shared" si="1143"/>
        <v>2004</v>
      </c>
      <c r="W680" s="11" t="str">
        <f t="shared" si="1144"/>
        <v/>
      </c>
      <c r="X680" s="11" t="str">
        <f t="shared" si="1145"/>
        <v>Spring</v>
      </c>
      <c r="Y680" s="11">
        <f t="shared" si="1146"/>
        <v>1</v>
      </c>
      <c r="Z680" s="11">
        <f t="shared" si="1147"/>
        <v>1</v>
      </c>
      <c r="AA680" s="11">
        <f t="shared" si="1148"/>
        <v>1</v>
      </c>
      <c r="AB680" s="11" t="str">
        <f t="shared" si="1149"/>
        <v>"Springbox" --Intake Structure At A Spring</v>
      </c>
      <c r="AC680" s="11">
        <f t="shared" si="1150"/>
        <v>1</v>
      </c>
      <c r="AD680" s="11">
        <f t="shared" si="1151"/>
        <v>2004</v>
      </c>
      <c r="AE680" s="11">
        <f t="shared" si="1152"/>
        <v>2</v>
      </c>
      <c r="AF680" s="11">
        <f t="shared" si="1153"/>
        <v>8</v>
      </c>
      <c r="AG680" s="12">
        <f t="shared" si="1204"/>
        <v>216000</v>
      </c>
      <c r="AH680" s="12">
        <f t="shared" si="1205"/>
        <v>342.85714285714283</v>
      </c>
      <c r="AI680" s="11">
        <f t="shared" si="1206"/>
        <v>1</v>
      </c>
      <c r="AJ680" s="11">
        <f t="shared" si="1154"/>
        <v>1</v>
      </c>
      <c r="AK680" s="11">
        <f t="shared" si="1155"/>
        <v>1</v>
      </c>
      <c r="AL680" s="11">
        <f t="shared" si="1156"/>
        <v>2004</v>
      </c>
      <c r="AM680" s="11">
        <f t="shared" si="1157"/>
        <v>2</v>
      </c>
      <c r="AN680" s="11">
        <f t="shared" si="1158"/>
        <v>3500</v>
      </c>
      <c r="AO680" s="11">
        <f t="shared" si="1159"/>
        <v>1</v>
      </c>
      <c r="AP680" s="11">
        <f t="shared" si="1160"/>
        <v>6</v>
      </c>
      <c r="AQ680" s="11">
        <f t="shared" si="1161"/>
        <v>2004</v>
      </c>
      <c r="AR680" s="11">
        <f t="shared" si="1162"/>
        <v>2</v>
      </c>
      <c r="AS680" s="11">
        <f t="shared" si="1163"/>
        <v>1</v>
      </c>
      <c r="AT680" s="11">
        <f t="shared" si="1164"/>
        <v>4</v>
      </c>
      <c r="AU680" s="11" t="str">
        <f t="shared" si="1165"/>
        <v>Distribution Chamber|Washout And Air Release Chamber</v>
      </c>
      <c r="AV680" s="11">
        <f t="shared" si="1166"/>
        <v>2004</v>
      </c>
      <c r="AW680" s="11">
        <f t="shared" si="1167"/>
        <v>2</v>
      </c>
      <c r="AX680" s="11">
        <f t="shared" si="1168"/>
        <v>1</v>
      </c>
      <c r="AY680" s="11">
        <f t="shared" si="1169"/>
        <v>2</v>
      </c>
      <c r="AZ680" s="11">
        <f t="shared" si="1170"/>
        <v>2004</v>
      </c>
      <c r="BA680" s="11">
        <f t="shared" si="1171"/>
        <v>2</v>
      </c>
      <c r="BB680" s="11">
        <f t="shared" si="1172"/>
        <v>4500</v>
      </c>
      <c r="BC680" s="11">
        <f t="shared" si="1173"/>
        <v>0</v>
      </c>
      <c r="BD680" s="11" t="str">
        <f t="shared" si="1174"/>
        <v xml:space="preserve"> </v>
      </c>
      <c r="BE680" s="11" t="str">
        <f t="shared" si="1175"/>
        <v xml:space="preserve"> </v>
      </c>
      <c r="BF680" s="11" t="str">
        <f t="shared" si="1176"/>
        <v xml:space="preserve"> </v>
      </c>
      <c r="BG680" s="11" t="str">
        <f t="shared" si="1197"/>
        <v xml:space="preserve"> </v>
      </c>
      <c r="BH680" s="11" t="str">
        <f t="shared" si="1177"/>
        <v xml:space="preserve"> </v>
      </c>
      <c r="BI680" s="11" t="str">
        <f t="shared" si="1178"/>
        <v xml:space="preserve"> </v>
      </c>
      <c r="BJ680" s="11">
        <f t="shared" si="1179"/>
        <v>0</v>
      </c>
      <c r="BK680" s="11" t="str">
        <f t="shared" si="1180"/>
        <v/>
      </c>
      <c r="BL680" s="11" t="str">
        <f t="shared" si="1181"/>
        <v xml:space="preserve"> </v>
      </c>
      <c r="BM680" s="11" t="str">
        <f t="shared" si="1182"/>
        <v xml:space="preserve"> </v>
      </c>
      <c r="BN680" s="11" t="str">
        <f t="shared" si="1183"/>
        <v xml:space="preserve"> </v>
      </c>
      <c r="BO680" s="11" t="str">
        <f t="shared" si="1184"/>
        <v xml:space="preserve"> </v>
      </c>
      <c r="BP680" s="11" t="str">
        <f t="shared" si="1185"/>
        <v xml:space="preserve"> </v>
      </c>
      <c r="BQ680" s="11" t="str">
        <f t="shared" si="1186"/>
        <v>0</v>
      </c>
      <c r="BR680" s="25">
        <f t="shared" si="1187"/>
        <v>0</v>
      </c>
      <c r="BS680" s="11" t="str">
        <f t="shared" si="1188"/>
        <v>Not Present</v>
      </c>
      <c r="BT680" s="11" t="str">
        <f t="shared" si="1189"/>
        <v>0</v>
      </c>
      <c r="BU680" s="12">
        <f t="shared" si="1207"/>
        <v>1</v>
      </c>
      <c r="BV680" s="12">
        <f t="shared" si="1208"/>
        <v>0</v>
      </c>
      <c r="BW680" s="12">
        <f t="shared" si="1198"/>
        <v>1</v>
      </c>
      <c r="BX680" s="12">
        <f t="shared" si="1209"/>
        <v>1</v>
      </c>
      <c r="BY680" s="11">
        <f t="shared" si="1210"/>
        <v>1</v>
      </c>
      <c r="BZ680" s="11">
        <f t="shared" si="1190"/>
        <v>1</v>
      </c>
      <c r="CA680" s="11">
        <f t="shared" si="1191"/>
        <v>12</v>
      </c>
      <c r="CB680" s="11">
        <f t="shared" si="1192"/>
        <v>2004</v>
      </c>
      <c r="CC680" s="11">
        <f t="shared" si="1193"/>
        <v>2</v>
      </c>
      <c r="CD680" s="11" t="str">
        <f t="shared" si="1194"/>
        <v>No</v>
      </c>
      <c r="CE680" s="11">
        <f t="shared" si="1211"/>
        <v>0</v>
      </c>
      <c r="CF680" s="11">
        <f t="shared" si="1212"/>
        <v>0</v>
      </c>
      <c r="CG680" s="11">
        <f t="shared" si="1213"/>
        <v>1</v>
      </c>
      <c r="CH680" s="11">
        <f t="shared" si="1214"/>
        <v>0</v>
      </c>
      <c r="CI680" s="11">
        <f t="shared" si="1195"/>
        <v>0</v>
      </c>
      <c r="CJ680" s="11">
        <f t="shared" si="1196"/>
        <v>3</v>
      </c>
    </row>
    <row r="681" spans="1:88" x14ac:dyDescent="0.3">
      <c r="A681" s="11">
        <f t="shared" si="1127"/>
        <v>2017</v>
      </c>
      <c r="B681" s="11" t="str">
        <f t="shared" si="1128"/>
        <v>23-03-2017 18:41:52 CET</v>
      </c>
      <c r="C681" s="11" t="str">
        <f t="shared" si="1129"/>
        <v>Rwanda</v>
      </c>
      <c r="D681" s="11" t="str">
        <f t="shared" si="1130"/>
        <v>Rulindo</v>
      </c>
      <c r="E681" s="11" t="str">
        <f t="shared" si="1131"/>
        <v>Murambi</v>
      </c>
      <c r="F681" s="11" t="str">
        <f t="shared" si="1132"/>
        <v>Mugambazi</v>
      </c>
      <c r="G681" s="11" t="str">
        <f t="shared" si="1133"/>
        <v>Nyarurembo</v>
      </c>
      <c r="H681" s="11" t="str">
        <f t="shared" si="1134"/>
        <v/>
      </c>
      <c r="I681" s="11" t="str">
        <f t="shared" si="1135"/>
        <v/>
      </c>
      <c r="J681" s="11" t="str">
        <f t="shared" si="1136"/>
        <v>Mutagata motorised network</v>
      </c>
      <c r="K681" s="11">
        <f t="shared" si="1137"/>
        <v>144</v>
      </c>
      <c r="L681" s="11">
        <f t="shared" si="1199"/>
        <v>26296</v>
      </c>
      <c r="M681" s="11">
        <f t="shared" si="1200"/>
        <v>49</v>
      </c>
      <c r="N681" s="11">
        <f t="shared" si="1201"/>
        <v>536.65306122448976</v>
      </c>
      <c r="O681" s="11">
        <f t="shared" si="1138"/>
        <v>56</v>
      </c>
      <c r="P681" s="11">
        <f t="shared" si="1139"/>
        <v>88</v>
      </c>
      <c r="Q681" s="13">
        <f t="shared" si="1202"/>
        <v>0.3888888888888889</v>
      </c>
      <c r="R681" s="11">
        <f t="shared" si="1203"/>
        <v>0</v>
      </c>
      <c r="S681" s="11">
        <f t="shared" si="1140"/>
        <v>0</v>
      </c>
      <c r="T681" s="11">
        <f t="shared" si="1141"/>
        <v>1</v>
      </c>
      <c r="U681" s="11" t="str">
        <f t="shared" si="1142"/>
        <v>Piped Network With Pump</v>
      </c>
      <c r="V681" s="11">
        <f t="shared" si="1143"/>
        <v>1987</v>
      </c>
      <c r="W681" s="11" t="str">
        <f t="shared" si="1144"/>
        <v>Governement (District, Wasac) And Water For People</v>
      </c>
      <c r="X681" s="11" t="str">
        <f t="shared" si="1145"/>
        <v>Spring</v>
      </c>
      <c r="Y681" s="11">
        <f t="shared" si="1146"/>
        <v>1</v>
      </c>
      <c r="Z681" s="11">
        <f t="shared" si="1147"/>
        <v>1</v>
      </c>
      <c r="AA681" s="11">
        <f t="shared" si="1148"/>
        <v>1</v>
      </c>
      <c r="AB681" s="11" t="str">
        <f t="shared" si="1149"/>
        <v>"Springbox" --Intake Structure At A Spring</v>
      </c>
      <c r="AC681" s="11">
        <f t="shared" si="1150"/>
        <v>1</v>
      </c>
      <c r="AD681" s="11">
        <f t="shared" si="1151"/>
        <v>2007</v>
      </c>
      <c r="AE681" s="11">
        <f t="shared" si="1152"/>
        <v>1</v>
      </c>
      <c r="AF681" s="11">
        <f t="shared" si="1153"/>
        <v>5</v>
      </c>
      <c r="AG681" s="12">
        <f t="shared" si="1204"/>
        <v>345600</v>
      </c>
      <c r="AH681" s="12">
        <f t="shared" si="1205"/>
        <v>1234.2857142857142</v>
      </c>
      <c r="AI681" s="11">
        <f t="shared" si="1206"/>
        <v>1</v>
      </c>
      <c r="AJ681" s="11">
        <f t="shared" si="1154"/>
        <v>1</v>
      </c>
      <c r="AK681" s="11">
        <f t="shared" si="1155"/>
        <v>1</v>
      </c>
      <c r="AL681" s="11">
        <f t="shared" si="1156"/>
        <v>2016</v>
      </c>
      <c r="AM681" s="11">
        <f t="shared" si="1157"/>
        <v>1</v>
      </c>
      <c r="AN681" s="11">
        <f t="shared" si="1158"/>
        <v>1900</v>
      </c>
      <c r="AO681" s="11">
        <f t="shared" si="1159"/>
        <v>1</v>
      </c>
      <c r="AP681" s="11">
        <f t="shared" si="1160"/>
        <v>39</v>
      </c>
      <c r="AQ681" s="11">
        <f t="shared" si="1161"/>
        <v>2016</v>
      </c>
      <c r="AR681" s="11">
        <f t="shared" si="1162"/>
        <v>1</v>
      </c>
      <c r="AS681" s="11">
        <f t="shared" si="1163"/>
        <v>1</v>
      </c>
      <c r="AT681" s="11">
        <f t="shared" si="1164"/>
        <v>17</v>
      </c>
      <c r="AU681" s="11" t="str">
        <f t="shared" si="1165"/>
        <v>Pressure Break Tank|Distribution Chamber|Washout And Air Release</v>
      </c>
      <c r="AV681" s="11">
        <f t="shared" si="1166"/>
        <v>2016</v>
      </c>
      <c r="AW681" s="11">
        <f t="shared" si="1167"/>
        <v>1</v>
      </c>
      <c r="AX681" s="11">
        <f t="shared" si="1168"/>
        <v>1</v>
      </c>
      <c r="AY681" s="11">
        <f t="shared" si="1169"/>
        <v>6</v>
      </c>
      <c r="AZ681" s="11">
        <f t="shared" si="1170"/>
        <v>2016</v>
      </c>
      <c r="BA681" s="11">
        <f t="shared" si="1171"/>
        <v>1</v>
      </c>
      <c r="BB681" s="11">
        <f t="shared" si="1172"/>
        <v>40000</v>
      </c>
      <c r="BC681" s="11">
        <f t="shared" si="1173"/>
        <v>1</v>
      </c>
      <c r="BD681" s="11">
        <f t="shared" si="1174"/>
        <v>5</v>
      </c>
      <c r="BE681" s="11">
        <f t="shared" si="1175"/>
        <v>2017</v>
      </c>
      <c r="BF681" s="11">
        <f t="shared" si="1176"/>
        <v>1</v>
      </c>
      <c r="BG681" s="11">
        <f t="shared" si="1197"/>
        <v>1</v>
      </c>
      <c r="BH681" s="11">
        <f t="shared" si="1177"/>
        <v>2016</v>
      </c>
      <c r="BI681" s="11">
        <f t="shared" si="1178"/>
        <v>1</v>
      </c>
      <c r="BJ681" s="11">
        <f t="shared" si="1179"/>
        <v>1</v>
      </c>
      <c r="BK681" s="11" t="str">
        <f t="shared" si="1180"/>
        <v>Disinfection/Chlorination</v>
      </c>
      <c r="BL681" s="11">
        <f t="shared" si="1181"/>
        <v>2017</v>
      </c>
      <c r="BM681" s="11">
        <f t="shared" si="1182"/>
        <v>1</v>
      </c>
      <c r="BN681" s="11">
        <f t="shared" si="1183"/>
        <v>0</v>
      </c>
      <c r="BO681" s="11" t="str">
        <f t="shared" si="1184"/>
        <v xml:space="preserve"> </v>
      </c>
      <c r="BP681" s="11" t="str">
        <f t="shared" si="1185"/>
        <v xml:space="preserve"> </v>
      </c>
      <c r="BQ681" s="11" t="str">
        <f t="shared" si="1186"/>
        <v>0</v>
      </c>
      <c r="BR681" s="25">
        <f t="shared" si="1187"/>
        <v>0</v>
      </c>
      <c r="BS681" s="11" t="str">
        <f t="shared" si="1188"/>
        <v>Not Present</v>
      </c>
      <c r="BT681" s="11" t="str">
        <f t="shared" si="1189"/>
        <v>0</v>
      </c>
      <c r="BU681" s="12">
        <f t="shared" si="1207"/>
        <v>1</v>
      </c>
      <c r="BV681" s="12">
        <f t="shared" si="1208"/>
        <v>0</v>
      </c>
      <c r="BW681" s="12">
        <f t="shared" si="1198"/>
        <v>1</v>
      </c>
      <c r="BX681" s="12">
        <f t="shared" si="1209"/>
        <v>1</v>
      </c>
      <c r="BY681" s="11">
        <f t="shared" si="1210"/>
        <v>1</v>
      </c>
      <c r="BZ681" s="11">
        <f t="shared" si="1190"/>
        <v>1</v>
      </c>
      <c r="CA681" s="11">
        <f t="shared" si="1191"/>
        <v>64</v>
      </c>
      <c r="CB681" s="11">
        <f t="shared" si="1192"/>
        <v>2016</v>
      </c>
      <c r="CC681" s="11">
        <f t="shared" si="1193"/>
        <v>1</v>
      </c>
      <c r="CD681" s="11" t="str">
        <f t="shared" si="1194"/>
        <v>No</v>
      </c>
      <c r="CE681" s="11">
        <f t="shared" si="1211"/>
        <v>0</v>
      </c>
      <c r="CF681" s="11">
        <f t="shared" si="1212"/>
        <v>0</v>
      </c>
      <c r="CG681" s="11">
        <f t="shared" si="1213"/>
        <v>1</v>
      </c>
      <c r="CH681" s="11">
        <f t="shared" si="1214"/>
        <v>0</v>
      </c>
      <c r="CI681" s="11">
        <f t="shared" si="1195"/>
        <v>1</v>
      </c>
      <c r="CJ681" s="11">
        <f t="shared" si="1196"/>
        <v>1</v>
      </c>
    </row>
    <row r="682" spans="1:88" x14ac:dyDescent="0.3">
      <c r="A682" s="11">
        <f t="shared" si="1127"/>
        <v>2017</v>
      </c>
      <c r="B682" s="11" t="str">
        <f t="shared" si="1128"/>
        <v>28-03-2017 10:22:04 CEST</v>
      </c>
      <c r="C682" s="11" t="str">
        <f t="shared" si="1129"/>
        <v>Rwanda</v>
      </c>
      <c r="D682" s="11" t="str">
        <f t="shared" si="1130"/>
        <v>Rulindo</v>
      </c>
      <c r="E682" s="11" t="str">
        <f t="shared" si="1131"/>
        <v>Ntarabana</v>
      </c>
      <c r="F682" s="11" t="str">
        <f t="shared" si="1132"/>
        <v>Kajevuba</v>
      </c>
      <c r="G682" s="11" t="str">
        <f t="shared" si="1133"/>
        <v>Nyakambu</v>
      </c>
      <c r="H682" s="11" t="str">
        <f t="shared" si="1134"/>
        <v/>
      </c>
      <c r="I682" s="11" t="str">
        <f t="shared" si="1135"/>
        <v/>
      </c>
      <c r="J682" s="11" t="str">
        <f t="shared" si="1136"/>
        <v>Rwamugaza network</v>
      </c>
      <c r="K682" s="11">
        <f t="shared" si="1137"/>
        <v>186</v>
      </c>
      <c r="L682" s="11">
        <f t="shared" si="1199"/>
        <v>14106</v>
      </c>
      <c r="M682" s="11">
        <f t="shared" si="1200"/>
        <v>35</v>
      </c>
      <c r="N682" s="11">
        <f t="shared" si="1201"/>
        <v>403.02857142857141</v>
      </c>
      <c r="O682" s="11">
        <f t="shared" si="1138"/>
        <v>186</v>
      </c>
      <c r="P682" s="11" t="str">
        <f t="shared" si="1139"/>
        <v xml:space="preserve"> </v>
      </c>
      <c r="Q682" s="13">
        <f t="shared" si="1202"/>
        <v>1</v>
      </c>
      <c r="R682" s="11">
        <f t="shared" si="1203"/>
        <v>1</v>
      </c>
      <c r="S682" s="11">
        <f t="shared" si="1140"/>
        <v>0</v>
      </c>
      <c r="T682" s="11">
        <f t="shared" si="1141"/>
        <v>1</v>
      </c>
      <c r="U682" s="11" t="str">
        <f t="shared" si="1142"/>
        <v>Piped Network -- Gravity Only</v>
      </c>
      <c r="V682" s="11">
        <f t="shared" si="1143"/>
        <v>2003</v>
      </c>
      <c r="W682" s="11" t="str">
        <f t="shared" si="1144"/>
        <v>Government</v>
      </c>
      <c r="X682" s="11" t="str">
        <f t="shared" si="1145"/>
        <v>Spring</v>
      </c>
      <c r="Y682" s="11">
        <f t="shared" si="1146"/>
        <v>2</v>
      </c>
      <c r="Z682" s="11">
        <f t="shared" si="1147"/>
        <v>1</v>
      </c>
      <c r="AA682" s="11">
        <f t="shared" si="1148"/>
        <v>1</v>
      </c>
      <c r="AB682" s="11" t="str">
        <f t="shared" si="1149"/>
        <v/>
      </c>
      <c r="AC682" s="11">
        <f t="shared" si="1150"/>
        <v>1</v>
      </c>
      <c r="AD682" s="11">
        <f t="shared" si="1151"/>
        <v>2003</v>
      </c>
      <c r="AE682" s="11">
        <f t="shared" si="1152"/>
        <v>1</v>
      </c>
      <c r="AF682" s="11">
        <f t="shared" si="1153"/>
        <v>3</v>
      </c>
      <c r="AG682" s="12">
        <f t="shared" si="1204"/>
        <v>576000</v>
      </c>
      <c r="AH682" s="12">
        <f t="shared" si="1205"/>
        <v>619.35483870967744</v>
      </c>
      <c r="AI682" s="11">
        <f t="shared" si="1206"/>
        <v>1</v>
      </c>
      <c r="AJ682" s="11">
        <f t="shared" si="1154"/>
        <v>1</v>
      </c>
      <c r="AK682" s="11">
        <f t="shared" si="1155"/>
        <v>2</v>
      </c>
      <c r="AL682" s="11">
        <f t="shared" si="1156"/>
        <v>2003</v>
      </c>
      <c r="AM682" s="11">
        <f t="shared" si="1157"/>
        <v>1</v>
      </c>
      <c r="AN682" s="11">
        <f t="shared" si="1158"/>
        <v>35000</v>
      </c>
      <c r="AO682" s="11">
        <f t="shared" si="1159"/>
        <v>1</v>
      </c>
      <c r="AP682" s="11">
        <f t="shared" si="1160"/>
        <v>7</v>
      </c>
      <c r="AQ682" s="11">
        <f t="shared" si="1161"/>
        <v>2003</v>
      </c>
      <c r="AR682" s="11">
        <f t="shared" si="1162"/>
        <v>1</v>
      </c>
      <c r="AS682" s="11">
        <f t="shared" si="1163"/>
        <v>1</v>
      </c>
      <c r="AT682" s="11">
        <f t="shared" si="1164"/>
        <v>12</v>
      </c>
      <c r="AU682" s="11" t="str">
        <f t="shared" si="1165"/>
        <v/>
      </c>
      <c r="AV682" s="11">
        <f t="shared" si="1166"/>
        <v>2003</v>
      </c>
      <c r="AW682" s="11">
        <f t="shared" si="1167"/>
        <v>1</v>
      </c>
      <c r="AX682" s="11">
        <f t="shared" si="1168"/>
        <v>1</v>
      </c>
      <c r="AY682" s="11">
        <f t="shared" si="1169"/>
        <v>2</v>
      </c>
      <c r="AZ682" s="11">
        <f t="shared" si="1170"/>
        <v>2003</v>
      </c>
      <c r="BA682" s="11">
        <f t="shared" si="1171"/>
        <v>1</v>
      </c>
      <c r="BB682" s="11">
        <f t="shared" si="1172"/>
        <v>35000</v>
      </c>
      <c r="BC682" s="11">
        <f t="shared" si="1173"/>
        <v>0</v>
      </c>
      <c r="BD682" s="11" t="str">
        <f t="shared" si="1174"/>
        <v xml:space="preserve"> </v>
      </c>
      <c r="BE682" s="11" t="str">
        <f t="shared" si="1175"/>
        <v xml:space="preserve"> </v>
      </c>
      <c r="BF682" s="11" t="str">
        <f t="shared" si="1176"/>
        <v xml:space="preserve"> </v>
      </c>
      <c r="BG682" s="11" t="str">
        <f t="shared" si="1197"/>
        <v xml:space="preserve"> </v>
      </c>
      <c r="BH682" s="11" t="str">
        <f t="shared" si="1177"/>
        <v xml:space="preserve"> </v>
      </c>
      <c r="BI682" s="11" t="str">
        <f t="shared" si="1178"/>
        <v xml:space="preserve"> </v>
      </c>
      <c r="BJ682" s="11">
        <f t="shared" si="1179"/>
        <v>0</v>
      </c>
      <c r="BK682" s="11" t="str">
        <f t="shared" si="1180"/>
        <v/>
      </c>
      <c r="BL682" s="11" t="str">
        <f t="shared" si="1181"/>
        <v xml:space="preserve"> </v>
      </c>
      <c r="BM682" s="11" t="str">
        <f t="shared" si="1182"/>
        <v xml:space="preserve"> </v>
      </c>
      <c r="BN682" s="11" t="str">
        <f t="shared" si="1183"/>
        <v xml:space="preserve"> </v>
      </c>
      <c r="BO682" s="11" t="str">
        <f t="shared" si="1184"/>
        <v xml:space="preserve"> </v>
      </c>
      <c r="BP682" s="11" t="str">
        <f t="shared" si="1185"/>
        <v xml:space="preserve"> </v>
      </c>
      <c r="BQ682" s="11" t="str">
        <f t="shared" si="1186"/>
        <v>0</v>
      </c>
      <c r="BR682" s="25">
        <f t="shared" si="1187"/>
        <v>0</v>
      </c>
      <c r="BS682" s="11" t="str">
        <f t="shared" si="1188"/>
        <v>Not Present</v>
      </c>
      <c r="BT682" s="11" t="str">
        <f t="shared" si="1189"/>
        <v>0</v>
      </c>
      <c r="BU682" s="12">
        <f t="shared" si="1207"/>
        <v>1</v>
      </c>
      <c r="BV682" s="12">
        <f t="shared" si="1208"/>
        <v>0</v>
      </c>
      <c r="BW682" s="12">
        <f t="shared" si="1198"/>
        <v>1</v>
      </c>
      <c r="BX682" s="12">
        <f t="shared" si="1209"/>
        <v>1</v>
      </c>
      <c r="BY682" s="11">
        <f t="shared" si="1210"/>
        <v>1</v>
      </c>
      <c r="BZ682" s="11">
        <f t="shared" si="1190"/>
        <v>1</v>
      </c>
      <c r="CA682" s="11">
        <f t="shared" si="1191"/>
        <v>1</v>
      </c>
      <c r="CB682" s="11">
        <f t="shared" si="1192"/>
        <v>2003</v>
      </c>
      <c r="CC682" s="11">
        <f t="shared" si="1193"/>
        <v>3</v>
      </c>
      <c r="CD682" s="11" t="str">
        <f t="shared" si="1194"/>
        <v>No</v>
      </c>
      <c r="CE682" s="11">
        <f t="shared" si="1211"/>
        <v>0</v>
      </c>
      <c r="CF682" s="11">
        <f t="shared" si="1212"/>
        <v>0</v>
      </c>
      <c r="CG682" s="11">
        <f t="shared" si="1213"/>
        <v>1</v>
      </c>
      <c r="CH682" s="11">
        <f t="shared" si="1214"/>
        <v>0</v>
      </c>
      <c r="CI682" s="11">
        <f t="shared" si="1195"/>
        <v>1</v>
      </c>
      <c r="CJ682" s="11">
        <f t="shared" si="1196"/>
        <v>2</v>
      </c>
    </row>
    <row r="683" spans="1:88" x14ac:dyDescent="0.3">
      <c r="A683" s="11">
        <f t="shared" si="1127"/>
        <v>2017</v>
      </c>
      <c r="B683" s="11" t="str">
        <f t="shared" si="1128"/>
        <v>16-03-2017 08:08:50 CET</v>
      </c>
      <c r="C683" s="11" t="str">
        <f t="shared" si="1129"/>
        <v>Rwanda</v>
      </c>
      <c r="D683" s="11" t="str">
        <f t="shared" si="1130"/>
        <v>Rulindo</v>
      </c>
      <c r="E683" s="11" t="str">
        <f t="shared" si="1131"/>
        <v>Burega</v>
      </c>
      <c r="F683" s="11" t="str">
        <f t="shared" si="1132"/>
        <v>Butangampundu</v>
      </c>
      <c r="G683" s="11" t="str">
        <f t="shared" si="1133"/>
        <v>Gashinge</v>
      </c>
      <c r="H683" s="11" t="str">
        <f t="shared" si="1134"/>
        <v/>
      </c>
      <c r="I683" s="11" t="str">
        <f t="shared" si="1135"/>
        <v/>
      </c>
      <c r="J683" s="11" t="str">
        <f t="shared" si="1136"/>
        <v>Rwamugaza</v>
      </c>
      <c r="K683" s="11">
        <f t="shared" si="1137"/>
        <v>435</v>
      </c>
      <c r="L683" s="11">
        <f t="shared" si="1199"/>
        <v>14106</v>
      </c>
      <c r="M683" s="11">
        <f t="shared" si="1200"/>
        <v>38</v>
      </c>
      <c r="N683" s="11">
        <f t="shared" si="1201"/>
        <v>371.21052631578948</v>
      </c>
      <c r="O683" s="11">
        <f t="shared" si="1138"/>
        <v>435</v>
      </c>
      <c r="P683" s="11" t="str">
        <f t="shared" si="1139"/>
        <v xml:space="preserve"> </v>
      </c>
      <c r="Q683" s="13">
        <f t="shared" si="1202"/>
        <v>1</v>
      </c>
      <c r="R683" s="11">
        <f t="shared" si="1203"/>
        <v>1</v>
      </c>
      <c r="S683" s="11">
        <f t="shared" si="1140"/>
        <v>0</v>
      </c>
      <c r="T683" s="11">
        <f t="shared" si="1141"/>
        <v>1</v>
      </c>
      <c r="U683" s="11" t="str">
        <f t="shared" si="1142"/>
        <v>Piped Network -- Gravity Only</v>
      </c>
      <c r="V683" s="11">
        <f t="shared" si="1143"/>
        <v>2003</v>
      </c>
      <c r="W683" s="11" t="str">
        <f t="shared" si="1144"/>
        <v>Government</v>
      </c>
      <c r="X683" s="11" t="str">
        <f t="shared" si="1145"/>
        <v>Spring</v>
      </c>
      <c r="Y683" s="11">
        <f t="shared" si="1146"/>
        <v>2</v>
      </c>
      <c r="Z683" s="11">
        <f t="shared" si="1147"/>
        <v>1</v>
      </c>
      <c r="AA683" s="11">
        <f t="shared" si="1148"/>
        <v>1</v>
      </c>
      <c r="AB683" s="11" t="str">
        <f t="shared" si="1149"/>
        <v/>
      </c>
      <c r="AC683" s="11">
        <f t="shared" si="1150"/>
        <v>2</v>
      </c>
      <c r="AD683" s="11">
        <f t="shared" si="1151"/>
        <v>2003</v>
      </c>
      <c r="AE683" s="11">
        <f t="shared" si="1152"/>
        <v>1</v>
      </c>
      <c r="AF683" s="11">
        <f t="shared" si="1153"/>
        <v>3.5</v>
      </c>
      <c r="AG683" s="12">
        <f t="shared" si="1204"/>
        <v>493714.28571428574</v>
      </c>
      <c r="AH683" s="12">
        <f t="shared" si="1205"/>
        <v>226.99507389162562</v>
      </c>
      <c r="AI683" s="11">
        <f t="shared" si="1206"/>
        <v>1</v>
      </c>
      <c r="AJ683" s="11">
        <f t="shared" si="1154"/>
        <v>1</v>
      </c>
      <c r="AK683" s="11">
        <f t="shared" si="1155"/>
        <v>1</v>
      </c>
      <c r="AL683" s="11">
        <f t="shared" si="1156"/>
        <v>2003</v>
      </c>
      <c r="AM683" s="11">
        <f t="shared" si="1157"/>
        <v>1</v>
      </c>
      <c r="AN683" s="11">
        <f t="shared" si="1158"/>
        <v>8000</v>
      </c>
      <c r="AO683" s="11">
        <f t="shared" si="1159"/>
        <v>1</v>
      </c>
      <c r="AP683" s="11">
        <f t="shared" si="1160"/>
        <v>10</v>
      </c>
      <c r="AQ683" s="11">
        <f t="shared" si="1161"/>
        <v>2014</v>
      </c>
      <c r="AR683" s="11">
        <f t="shared" si="1162"/>
        <v>1</v>
      </c>
      <c r="AS683" s="11">
        <f t="shared" si="1163"/>
        <v>1</v>
      </c>
      <c r="AT683" s="11">
        <f t="shared" si="1164"/>
        <v>8</v>
      </c>
      <c r="AU683" s="11" t="str">
        <f t="shared" si="1165"/>
        <v/>
      </c>
      <c r="AV683" s="11">
        <f t="shared" si="1166"/>
        <v>2014</v>
      </c>
      <c r="AW683" s="11">
        <f t="shared" si="1167"/>
        <v>1</v>
      </c>
      <c r="AX683" s="11">
        <f t="shared" si="1168"/>
        <v>0</v>
      </c>
      <c r="AY683" s="11" t="str">
        <f t="shared" si="1169"/>
        <v xml:space="preserve"> </v>
      </c>
      <c r="AZ683" s="11" t="str">
        <f t="shared" si="1170"/>
        <v xml:space="preserve"> </v>
      </c>
      <c r="BA683" s="11" t="str">
        <f t="shared" si="1171"/>
        <v xml:space="preserve"> </v>
      </c>
      <c r="BB683" s="11" t="str">
        <f t="shared" si="1172"/>
        <v xml:space="preserve"> </v>
      </c>
      <c r="BC683" s="11">
        <f t="shared" si="1173"/>
        <v>0</v>
      </c>
      <c r="BD683" s="11" t="str">
        <f t="shared" si="1174"/>
        <v xml:space="preserve"> </v>
      </c>
      <c r="BE683" s="11" t="str">
        <f t="shared" si="1175"/>
        <v xml:space="preserve"> </v>
      </c>
      <c r="BF683" s="11" t="str">
        <f t="shared" si="1176"/>
        <v xml:space="preserve"> </v>
      </c>
      <c r="BG683" s="11" t="str">
        <f t="shared" si="1197"/>
        <v xml:space="preserve"> </v>
      </c>
      <c r="BH683" s="11" t="str">
        <f t="shared" si="1177"/>
        <v xml:space="preserve"> </v>
      </c>
      <c r="BI683" s="11" t="str">
        <f t="shared" si="1178"/>
        <v xml:space="preserve"> </v>
      </c>
      <c r="BJ683" s="11">
        <f t="shared" si="1179"/>
        <v>0</v>
      </c>
      <c r="BK683" s="11" t="str">
        <f t="shared" si="1180"/>
        <v/>
      </c>
      <c r="BL683" s="11" t="str">
        <f t="shared" si="1181"/>
        <v xml:space="preserve"> </v>
      </c>
      <c r="BM683" s="11" t="str">
        <f t="shared" si="1182"/>
        <v xml:space="preserve"> </v>
      </c>
      <c r="BN683" s="11" t="str">
        <f t="shared" si="1183"/>
        <v xml:space="preserve"> </v>
      </c>
      <c r="BO683" s="11" t="str">
        <f t="shared" si="1184"/>
        <v xml:space="preserve"> </v>
      </c>
      <c r="BP683" s="11" t="str">
        <f t="shared" si="1185"/>
        <v xml:space="preserve"> </v>
      </c>
      <c r="BQ683" s="11" t="str">
        <f t="shared" si="1186"/>
        <v>0</v>
      </c>
      <c r="BR683" s="25">
        <f t="shared" si="1187"/>
        <v>0</v>
      </c>
      <c r="BS683" s="11" t="str">
        <f t="shared" si="1188"/>
        <v>Not Present</v>
      </c>
      <c r="BT683" s="11" t="str">
        <f t="shared" si="1189"/>
        <v>0</v>
      </c>
      <c r="BU683" s="12">
        <f t="shared" si="1207"/>
        <v>1</v>
      </c>
      <c r="BV683" s="12">
        <f t="shared" si="1208"/>
        <v>0</v>
      </c>
      <c r="BW683" s="12">
        <f t="shared" si="1198"/>
        <v>1</v>
      </c>
      <c r="BX683" s="12">
        <f t="shared" si="1209"/>
        <v>1</v>
      </c>
      <c r="BY683" s="11">
        <f t="shared" si="1210"/>
        <v>1</v>
      </c>
      <c r="BZ683" s="11">
        <f t="shared" si="1190"/>
        <v>1</v>
      </c>
      <c r="CA683" s="11">
        <f t="shared" si="1191"/>
        <v>1</v>
      </c>
      <c r="CB683" s="11">
        <f t="shared" si="1192"/>
        <v>2014</v>
      </c>
      <c r="CC683" s="11">
        <f t="shared" si="1193"/>
        <v>2</v>
      </c>
      <c r="CD683" s="11" t="str">
        <f t="shared" si="1194"/>
        <v>No</v>
      </c>
      <c r="CE683" s="11">
        <f t="shared" si="1211"/>
        <v>0</v>
      </c>
      <c r="CF683" s="11">
        <f t="shared" si="1212"/>
        <v>0</v>
      </c>
      <c r="CG683" s="11">
        <f t="shared" si="1213"/>
        <v>1</v>
      </c>
      <c r="CH683" s="11">
        <f t="shared" si="1214"/>
        <v>0</v>
      </c>
      <c r="CI683" s="11">
        <f t="shared" si="1195"/>
        <v>0</v>
      </c>
      <c r="CJ683" s="11">
        <f t="shared" si="1196"/>
        <v>1</v>
      </c>
    </row>
    <row r="684" spans="1:88" x14ac:dyDescent="0.3">
      <c r="A684" s="11">
        <f t="shared" si="1127"/>
        <v>2017</v>
      </c>
      <c r="B684" s="11" t="str">
        <f t="shared" si="1128"/>
        <v>16-03-2017 07:47:23 CET</v>
      </c>
      <c r="C684" s="11" t="str">
        <f t="shared" si="1129"/>
        <v>Rwanda</v>
      </c>
      <c r="D684" s="11" t="str">
        <f t="shared" si="1130"/>
        <v>Rulindo</v>
      </c>
      <c r="E684" s="11" t="str">
        <f t="shared" si="1131"/>
        <v>Burega</v>
      </c>
      <c r="F684" s="11" t="str">
        <f t="shared" si="1132"/>
        <v>Butangampundu</v>
      </c>
      <c r="G684" s="11" t="str">
        <f t="shared" si="1133"/>
        <v>Kibiraro</v>
      </c>
      <c r="H684" s="11" t="str">
        <f t="shared" si="1134"/>
        <v/>
      </c>
      <c r="I684" s="11" t="str">
        <f t="shared" si="1135"/>
        <v/>
      </c>
      <c r="J684" s="11" t="str">
        <f t="shared" si="1136"/>
        <v>Rwamugaza</v>
      </c>
      <c r="K684" s="11">
        <f t="shared" si="1137"/>
        <v>500</v>
      </c>
      <c r="L684" s="11">
        <f t="shared" si="1199"/>
        <v>14106</v>
      </c>
      <c r="M684" s="11">
        <f t="shared" si="1200"/>
        <v>38</v>
      </c>
      <c r="N684" s="11">
        <f t="shared" si="1201"/>
        <v>371.21052631578948</v>
      </c>
      <c r="O684" s="11">
        <f t="shared" si="1138"/>
        <v>500</v>
      </c>
      <c r="P684" s="11" t="str">
        <f t="shared" si="1139"/>
        <v xml:space="preserve"> </v>
      </c>
      <c r="Q684" s="13">
        <f t="shared" si="1202"/>
        <v>1</v>
      </c>
      <c r="R684" s="11">
        <f t="shared" si="1203"/>
        <v>1</v>
      </c>
      <c r="S684" s="11">
        <f t="shared" si="1140"/>
        <v>0</v>
      </c>
      <c r="T684" s="11">
        <f t="shared" si="1141"/>
        <v>1</v>
      </c>
      <c r="U684" s="11" t="str">
        <f t="shared" si="1142"/>
        <v>Piped Network -- Gravity Only</v>
      </c>
      <c r="V684" s="11">
        <f t="shared" si="1143"/>
        <v>2014</v>
      </c>
      <c r="W684" s="11" t="str">
        <f t="shared" si="1144"/>
        <v>Governement (District, Wasac) And Water For People</v>
      </c>
      <c r="X684" s="11" t="str">
        <f t="shared" si="1145"/>
        <v>Spring</v>
      </c>
      <c r="Y684" s="11">
        <f t="shared" si="1146"/>
        <v>2</v>
      </c>
      <c r="Z684" s="11">
        <f t="shared" si="1147"/>
        <v>1</v>
      </c>
      <c r="AA684" s="11">
        <f t="shared" si="1148"/>
        <v>1</v>
      </c>
      <c r="AB684" s="11" t="str">
        <f t="shared" si="1149"/>
        <v/>
      </c>
      <c r="AC684" s="11">
        <f t="shared" si="1150"/>
        <v>2</v>
      </c>
      <c r="AD684" s="11">
        <f t="shared" si="1151"/>
        <v>2003</v>
      </c>
      <c r="AE684" s="11">
        <f t="shared" si="1152"/>
        <v>1</v>
      </c>
      <c r="AF684" s="11">
        <f t="shared" si="1153"/>
        <v>3.5</v>
      </c>
      <c r="AG684" s="12">
        <f t="shared" si="1204"/>
        <v>493714.28571428574</v>
      </c>
      <c r="AH684" s="12">
        <f t="shared" si="1205"/>
        <v>197.48571428571429</v>
      </c>
      <c r="AI684" s="11">
        <f t="shared" si="1206"/>
        <v>1</v>
      </c>
      <c r="AJ684" s="11">
        <f t="shared" si="1154"/>
        <v>1</v>
      </c>
      <c r="AK684" s="11">
        <f t="shared" si="1155"/>
        <v>1</v>
      </c>
      <c r="AL684" s="11">
        <f t="shared" si="1156"/>
        <v>2014</v>
      </c>
      <c r="AM684" s="11">
        <f t="shared" si="1157"/>
        <v>1</v>
      </c>
      <c r="AN684" s="11">
        <f t="shared" si="1158"/>
        <v>8000</v>
      </c>
      <c r="AO684" s="11">
        <f t="shared" si="1159"/>
        <v>1</v>
      </c>
      <c r="AP684" s="11">
        <f t="shared" si="1160"/>
        <v>20</v>
      </c>
      <c r="AQ684" s="11">
        <f t="shared" si="1161"/>
        <v>2003</v>
      </c>
      <c r="AR684" s="11">
        <f t="shared" si="1162"/>
        <v>1</v>
      </c>
      <c r="AS684" s="11">
        <f t="shared" si="1163"/>
        <v>1</v>
      </c>
      <c r="AT684" s="11">
        <f t="shared" si="1164"/>
        <v>16</v>
      </c>
      <c r="AU684" s="11" t="str">
        <f t="shared" si="1165"/>
        <v/>
      </c>
      <c r="AV684" s="11">
        <f t="shared" si="1166"/>
        <v>2014</v>
      </c>
      <c r="AW684" s="11">
        <f t="shared" si="1167"/>
        <v>1</v>
      </c>
      <c r="AX684" s="11">
        <f t="shared" si="1168"/>
        <v>0</v>
      </c>
      <c r="AY684" s="11" t="str">
        <f t="shared" si="1169"/>
        <v xml:space="preserve"> </v>
      </c>
      <c r="AZ684" s="11" t="str">
        <f t="shared" si="1170"/>
        <v xml:space="preserve"> </v>
      </c>
      <c r="BA684" s="11" t="str">
        <f t="shared" si="1171"/>
        <v xml:space="preserve"> </v>
      </c>
      <c r="BB684" s="11" t="str">
        <f t="shared" si="1172"/>
        <v xml:space="preserve"> </v>
      </c>
      <c r="BC684" s="11">
        <f t="shared" si="1173"/>
        <v>0</v>
      </c>
      <c r="BD684" s="11" t="str">
        <f t="shared" si="1174"/>
        <v xml:space="preserve"> </v>
      </c>
      <c r="BE684" s="11" t="str">
        <f t="shared" si="1175"/>
        <v xml:space="preserve"> </v>
      </c>
      <c r="BF684" s="11" t="str">
        <f t="shared" si="1176"/>
        <v xml:space="preserve"> </v>
      </c>
      <c r="BG684" s="11" t="str">
        <f t="shared" si="1197"/>
        <v xml:space="preserve"> </v>
      </c>
      <c r="BH684" s="11" t="str">
        <f t="shared" si="1177"/>
        <v xml:space="preserve"> </v>
      </c>
      <c r="BI684" s="11" t="str">
        <f t="shared" si="1178"/>
        <v xml:space="preserve"> </v>
      </c>
      <c r="BJ684" s="11">
        <f t="shared" si="1179"/>
        <v>0</v>
      </c>
      <c r="BK684" s="11" t="str">
        <f t="shared" si="1180"/>
        <v/>
      </c>
      <c r="BL684" s="11" t="str">
        <f t="shared" si="1181"/>
        <v xml:space="preserve"> </v>
      </c>
      <c r="BM684" s="11" t="str">
        <f t="shared" si="1182"/>
        <v xml:space="preserve"> </v>
      </c>
      <c r="BN684" s="11" t="str">
        <f t="shared" si="1183"/>
        <v xml:space="preserve"> </v>
      </c>
      <c r="BO684" s="11" t="str">
        <f t="shared" si="1184"/>
        <v xml:space="preserve"> </v>
      </c>
      <c r="BP684" s="11" t="str">
        <f t="shared" si="1185"/>
        <v xml:space="preserve"> </v>
      </c>
      <c r="BQ684" s="11" t="str">
        <f t="shared" si="1186"/>
        <v>0</v>
      </c>
      <c r="BR684" s="25">
        <f t="shared" si="1187"/>
        <v>0</v>
      </c>
      <c r="BS684" s="11" t="str">
        <f t="shared" si="1188"/>
        <v>Not Present</v>
      </c>
      <c r="BT684" s="11" t="str">
        <f t="shared" si="1189"/>
        <v>0</v>
      </c>
      <c r="BU684" s="12">
        <f t="shared" si="1207"/>
        <v>1</v>
      </c>
      <c r="BV684" s="12">
        <f t="shared" si="1208"/>
        <v>0</v>
      </c>
      <c r="BW684" s="12">
        <f t="shared" si="1198"/>
        <v>1</v>
      </c>
      <c r="BX684" s="12">
        <f t="shared" si="1209"/>
        <v>1</v>
      </c>
      <c r="BY684" s="11">
        <f t="shared" si="1210"/>
        <v>1</v>
      </c>
      <c r="BZ684" s="11">
        <f t="shared" si="1190"/>
        <v>1</v>
      </c>
      <c r="CA684" s="11">
        <f t="shared" si="1191"/>
        <v>1</v>
      </c>
      <c r="CB684" s="11">
        <f t="shared" si="1192"/>
        <v>2014</v>
      </c>
      <c r="CC684" s="11">
        <f t="shared" si="1193"/>
        <v>3</v>
      </c>
      <c r="CD684" s="11" t="str">
        <f t="shared" si="1194"/>
        <v>Yes</v>
      </c>
      <c r="CE684" s="11">
        <f t="shared" si="1211"/>
        <v>5</v>
      </c>
      <c r="CF684" s="11">
        <f t="shared" si="1212"/>
        <v>25</v>
      </c>
      <c r="CG684" s="11">
        <f t="shared" si="1213"/>
        <v>0</v>
      </c>
      <c r="CH684" s="11">
        <f t="shared" si="1214"/>
        <v>125</v>
      </c>
      <c r="CI684" s="11">
        <f t="shared" si="1195"/>
        <v>0</v>
      </c>
      <c r="CJ684" s="11">
        <f t="shared" si="1196"/>
        <v>3</v>
      </c>
    </row>
    <row r="685" spans="1:88" x14ac:dyDescent="0.3">
      <c r="A685" s="11">
        <f t="shared" si="1127"/>
        <v>2017</v>
      </c>
      <c r="B685" s="11" t="str">
        <f t="shared" si="1128"/>
        <v>06-03-2017 10:16:53 CET</v>
      </c>
      <c r="C685" s="11" t="str">
        <f t="shared" si="1129"/>
        <v>Rwanda</v>
      </c>
      <c r="D685" s="11" t="str">
        <f t="shared" si="1130"/>
        <v>Rulindo</v>
      </c>
      <c r="E685" s="11" t="str">
        <f t="shared" si="1131"/>
        <v>Murambi</v>
      </c>
      <c r="F685" s="11" t="str">
        <f t="shared" si="1132"/>
        <v>Mugambazi</v>
      </c>
      <c r="G685" s="11" t="str">
        <f t="shared" si="1133"/>
        <v>Amahoro</v>
      </c>
      <c r="H685" s="11" t="str">
        <f t="shared" si="1134"/>
        <v/>
      </c>
      <c r="I685" s="11" t="str">
        <f t="shared" si="1135"/>
        <v/>
      </c>
      <c r="J685" s="11" t="str">
        <f t="shared" si="1136"/>
        <v xml:space="preserve"> </v>
      </c>
      <c r="K685" s="11">
        <f t="shared" si="1137"/>
        <v>120</v>
      </c>
      <c r="L685" s="11">
        <f t="shared" si="1199"/>
        <v>26296</v>
      </c>
      <c r="M685" s="11">
        <f t="shared" si="1200"/>
        <v>31</v>
      </c>
      <c r="N685" s="11">
        <f t="shared" si="1201"/>
        <v>848.25806451612902</v>
      </c>
      <c r="O685" s="11">
        <f t="shared" si="1138"/>
        <v>120</v>
      </c>
      <c r="P685" s="11" t="str">
        <f t="shared" si="1139"/>
        <v xml:space="preserve"> </v>
      </c>
      <c r="Q685" s="13">
        <f t="shared" si="1202"/>
        <v>1</v>
      </c>
      <c r="R685" s="11">
        <f t="shared" si="1203"/>
        <v>1</v>
      </c>
      <c r="S685" s="11">
        <f t="shared" si="1140"/>
        <v>0</v>
      </c>
      <c r="T685" s="11">
        <f t="shared" si="1141"/>
        <v>1</v>
      </c>
      <c r="U685" s="11" t="str">
        <f t="shared" si="1142"/>
        <v>Piped Network With Pump</v>
      </c>
      <c r="V685" s="11">
        <f t="shared" si="1143"/>
        <v>2016</v>
      </c>
      <c r="W685" s="11" t="str">
        <f t="shared" si="1144"/>
        <v>Governement (District, Wasac) And Water For People</v>
      </c>
      <c r="X685" s="11" t="str">
        <f t="shared" si="1145"/>
        <v>Spring|Null</v>
      </c>
      <c r="Y685" s="11">
        <f t="shared" si="1146"/>
        <v>2</v>
      </c>
      <c r="Z685" s="11">
        <f t="shared" si="1147"/>
        <v>1</v>
      </c>
      <c r="AA685" s="11">
        <f t="shared" si="1148"/>
        <v>1</v>
      </c>
      <c r="AB685" s="11" t="str">
        <f t="shared" si="1149"/>
        <v>"Springbox" --Intake Structure At A Spring</v>
      </c>
      <c r="AC685" s="11">
        <f t="shared" si="1150"/>
        <v>2</v>
      </c>
      <c r="AD685" s="11">
        <f t="shared" si="1151"/>
        <v>2016</v>
      </c>
      <c r="AE685" s="11">
        <f t="shared" si="1152"/>
        <v>1</v>
      </c>
      <c r="AF685" s="11">
        <f t="shared" si="1153"/>
        <v>3.2</v>
      </c>
      <c r="AG685" s="12">
        <f t="shared" si="1204"/>
        <v>540000</v>
      </c>
      <c r="AH685" s="12">
        <f t="shared" si="1205"/>
        <v>900</v>
      </c>
      <c r="AI685" s="11">
        <f t="shared" si="1206"/>
        <v>1</v>
      </c>
      <c r="AJ685" s="11">
        <f t="shared" si="1154"/>
        <v>1</v>
      </c>
      <c r="AK685" s="11">
        <f t="shared" si="1155"/>
        <v>2</v>
      </c>
      <c r="AL685" s="11">
        <f t="shared" si="1156"/>
        <v>2016</v>
      </c>
      <c r="AM685" s="11">
        <f t="shared" si="1157"/>
        <v>1</v>
      </c>
      <c r="AN685" s="11">
        <f t="shared" si="1158"/>
        <v>5300</v>
      </c>
      <c r="AO685" s="11">
        <f t="shared" si="1159"/>
        <v>1</v>
      </c>
      <c r="AP685" s="11">
        <f t="shared" si="1160"/>
        <v>24</v>
      </c>
      <c r="AQ685" s="11">
        <f t="shared" si="1161"/>
        <v>2016</v>
      </c>
      <c r="AR685" s="11">
        <f t="shared" si="1162"/>
        <v>1</v>
      </c>
      <c r="AS685" s="11">
        <f t="shared" si="1163"/>
        <v>1</v>
      </c>
      <c r="AT685" s="11">
        <f t="shared" si="1164"/>
        <v>2</v>
      </c>
      <c r="AU685" s="11" t="str">
        <f t="shared" si="1165"/>
        <v>Distribution Chamber</v>
      </c>
      <c r="AV685" s="11">
        <f t="shared" si="1166"/>
        <v>2016</v>
      </c>
      <c r="AW685" s="11">
        <f t="shared" si="1167"/>
        <v>1</v>
      </c>
      <c r="AX685" s="11">
        <f t="shared" si="1168"/>
        <v>1</v>
      </c>
      <c r="AY685" s="11">
        <f t="shared" si="1169"/>
        <v>2</v>
      </c>
      <c r="AZ685" s="11">
        <f t="shared" si="1170"/>
        <v>2016</v>
      </c>
      <c r="BA685" s="11">
        <f t="shared" si="1171"/>
        <v>1</v>
      </c>
      <c r="BB685" s="11">
        <f t="shared" si="1172"/>
        <v>17200</v>
      </c>
      <c r="BC685" s="11">
        <f t="shared" si="1173"/>
        <v>1</v>
      </c>
      <c r="BD685" s="11">
        <f t="shared" si="1174"/>
        <v>2</v>
      </c>
      <c r="BE685" s="11">
        <f t="shared" si="1175"/>
        <v>2016</v>
      </c>
      <c r="BF685" s="11">
        <f t="shared" si="1176"/>
        <v>1</v>
      </c>
      <c r="BG685" s="11">
        <f t="shared" si="1197"/>
        <v>1</v>
      </c>
      <c r="BH685" s="11">
        <f t="shared" si="1177"/>
        <v>2016</v>
      </c>
      <c r="BI685" s="11">
        <f t="shared" si="1178"/>
        <v>1</v>
      </c>
      <c r="BJ685" s="11">
        <f t="shared" si="1179"/>
        <v>0</v>
      </c>
      <c r="BK685" s="11" t="str">
        <f t="shared" si="1180"/>
        <v/>
      </c>
      <c r="BL685" s="11" t="str">
        <f t="shared" si="1181"/>
        <v xml:space="preserve"> </v>
      </c>
      <c r="BM685" s="11" t="str">
        <f t="shared" si="1182"/>
        <v xml:space="preserve"> </v>
      </c>
      <c r="BN685" s="11" t="str">
        <f t="shared" si="1183"/>
        <v xml:space="preserve"> </v>
      </c>
      <c r="BO685" s="11" t="str">
        <f t="shared" si="1184"/>
        <v xml:space="preserve"> </v>
      </c>
      <c r="BP685" s="11" t="str">
        <f t="shared" si="1185"/>
        <v xml:space="preserve"> </v>
      </c>
      <c r="BQ685" s="11" t="str">
        <f t="shared" si="1186"/>
        <v>0</v>
      </c>
      <c r="BR685" s="25">
        <f t="shared" si="1187"/>
        <v>0</v>
      </c>
      <c r="BS685" s="11" t="str">
        <f t="shared" si="1188"/>
        <v>Not Present</v>
      </c>
      <c r="BT685" s="11" t="str">
        <f t="shared" si="1189"/>
        <v>0</v>
      </c>
      <c r="BU685" s="12">
        <f t="shared" si="1207"/>
        <v>1</v>
      </c>
      <c r="BV685" s="12">
        <f t="shared" si="1208"/>
        <v>0</v>
      </c>
      <c r="BW685" s="12">
        <f t="shared" si="1198"/>
        <v>1</v>
      </c>
      <c r="BX685" s="12">
        <f t="shared" si="1209"/>
        <v>1</v>
      </c>
      <c r="BY685" s="11">
        <f t="shared" si="1210"/>
        <v>1</v>
      </c>
      <c r="BZ685" s="11">
        <f t="shared" si="1190"/>
        <v>1</v>
      </c>
      <c r="CA685" s="11">
        <f t="shared" si="1191"/>
        <v>32</v>
      </c>
      <c r="CB685" s="11">
        <f t="shared" si="1192"/>
        <v>2016</v>
      </c>
      <c r="CC685" s="11">
        <f t="shared" si="1193"/>
        <v>1</v>
      </c>
      <c r="CD685" s="11" t="str">
        <f t="shared" si="1194"/>
        <v>No</v>
      </c>
      <c r="CE685" s="11">
        <f t="shared" si="1211"/>
        <v>0</v>
      </c>
      <c r="CF685" s="11">
        <f t="shared" si="1212"/>
        <v>0</v>
      </c>
      <c r="CG685" s="11">
        <f t="shared" si="1213"/>
        <v>1</v>
      </c>
      <c r="CH685" s="11">
        <f t="shared" si="1214"/>
        <v>0</v>
      </c>
      <c r="CI685" s="11">
        <f t="shared" si="1195"/>
        <v>1</v>
      </c>
      <c r="CJ685" s="11">
        <f t="shared" si="1196"/>
        <v>1</v>
      </c>
    </row>
    <row r="686" spans="1:88" x14ac:dyDescent="0.3">
      <c r="A686" s="11">
        <f t="shared" si="1127"/>
        <v>2017</v>
      </c>
      <c r="B686" s="11" t="str">
        <f t="shared" si="1128"/>
        <v>23-03-2017 11:30:37 CET</v>
      </c>
      <c r="C686" s="11" t="str">
        <f t="shared" si="1129"/>
        <v>Rwanda</v>
      </c>
      <c r="D686" s="11" t="str">
        <f t="shared" si="1130"/>
        <v>Rulindo</v>
      </c>
      <c r="E686" s="11" t="str">
        <f t="shared" si="1131"/>
        <v>Masoro</v>
      </c>
      <c r="F686" s="11" t="str">
        <f t="shared" si="1132"/>
        <v>Shengampuri</v>
      </c>
      <c r="G686" s="11" t="str">
        <f t="shared" si="1133"/>
        <v>Umubuga</v>
      </c>
      <c r="H686" s="11" t="str">
        <f t="shared" si="1134"/>
        <v/>
      </c>
      <c r="I686" s="11" t="str">
        <f t="shared" si="1135"/>
        <v/>
      </c>
      <c r="J686" s="11" t="str">
        <f t="shared" si="1136"/>
        <v>Mutagata Gravity Network</v>
      </c>
      <c r="K686" s="11">
        <f t="shared" si="1137"/>
        <v>175</v>
      </c>
      <c r="L686" s="11">
        <f t="shared" si="1199"/>
        <v>26296</v>
      </c>
      <c r="M686" s="11">
        <f t="shared" si="1200"/>
        <v>12</v>
      </c>
      <c r="N686" s="11">
        <f t="shared" si="1201"/>
        <v>2191.3333333333335</v>
      </c>
      <c r="O686" s="11">
        <f t="shared" si="1138"/>
        <v>54</v>
      </c>
      <c r="P686" s="11">
        <f t="shared" si="1139"/>
        <v>121</v>
      </c>
      <c r="Q686" s="13">
        <f t="shared" si="1202"/>
        <v>0.30857142857142855</v>
      </c>
      <c r="R686" s="11">
        <f t="shared" si="1203"/>
        <v>0</v>
      </c>
      <c r="S686" s="11">
        <f t="shared" si="1140"/>
        <v>0</v>
      </c>
      <c r="T686" s="11">
        <f t="shared" si="1141"/>
        <v>1</v>
      </c>
      <c r="U686" s="11" t="str">
        <f t="shared" si="1142"/>
        <v>Piped Network -- Gravity Only</v>
      </c>
      <c r="V686" s="11">
        <f t="shared" si="1143"/>
        <v>2004</v>
      </c>
      <c r="W686" s="11" t="str">
        <f t="shared" si="1144"/>
        <v/>
      </c>
      <c r="X686" s="11" t="str">
        <f t="shared" si="1145"/>
        <v>Spring</v>
      </c>
      <c r="Y686" s="11">
        <f t="shared" si="1146"/>
        <v>1</v>
      </c>
      <c r="Z686" s="11">
        <f t="shared" si="1147"/>
        <v>1</v>
      </c>
      <c r="AA686" s="11">
        <f t="shared" si="1148"/>
        <v>1</v>
      </c>
      <c r="AB686" s="11" t="str">
        <f t="shared" si="1149"/>
        <v>"Springbox" --Intake Structure At A Spring</v>
      </c>
      <c r="AC686" s="11">
        <f t="shared" si="1150"/>
        <v>1</v>
      </c>
      <c r="AD686" s="11">
        <f t="shared" si="1151"/>
        <v>2004</v>
      </c>
      <c r="AE686" s="11">
        <f t="shared" si="1152"/>
        <v>2</v>
      </c>
      <c r="AF686" s="11">
        <f t="shared" si="1153"/>
        <v>8</v>
      </c>
      <c r="AG686" s="12">
        <f t="shared" si="1204"/>
        <v>216000</v>
      </c>
      <c r="AH686" s="12">
        <f t="shared" si="1205"/>
        <v>800</v>
      </c>
      <c r="AI686" s="11">
        <f t="shared" si="1206"/>
        <v>1</v>
      </c>
      <c r="AJ686" s="11">
        <f t="shared" si="1154"/>
        <v>1</v>
      </c>
      <c r="AK686" s="11">
        <f t="shared" si="1155"/>
        <v>1</v>
      </c>
      <c r="AL686" s="11">
        <f t="shared" si="1156"/>
        <v>2004</v>
      </c>
      <c r="AM686" s="11">
        <f t="shared" si="1157"/>
        <v>2</v>
      </c>
      <c r="AN686" s="11">
        <f t="shared" si="1158"/>
        <v>3500</v>
      </c>
      <c r="AO686" s="11">
        <f t="shared" si="1159"/>
        <v>1</v>
      </c>
      <c r="AP686" s="11">
        <f t="shared" si="1160"/>
        <v>6</v>
      </c>
      <c r="AQ686" s="11">
        <f t="shared" si="1161"/>
        <v>2004</v>
      </c>
      <c r="AR686" s="11">
        <f t="shared" si="1162"/>
        <v>2</v>
      </c>
      <c r="AS686" s="11">
        <f t="shared" si="1163"/>
        <v>1</v>
      </c>
      <c r="AT686" s="11">
        <f t="shared" si="1164"/>
        <v>4</v>
      </c>
      <c r="AU686" s="11" t="str">
        <f t="shared" si="1165"/>
        <v>Distribution Chamber|Washout And Air Release Chamber</v>
      </c>
      <c r="AV686" s="11">
        <f t="shared" si="1166"/>
        <v>2004</v>
      </c>
      <c r="AW686" s="11">
        <f t="shared" si="1167"/>
        <v>2</v>
      </c>
      <c r="AX686" s="11">
        <f t="shared" si="1168"/>
        <v>1</v>
      </c>
      <c r="AY686" s="11">
        <f t="shared" si="1169"/>
        <v>2</v>
      </c>
      <c r="AZ686" s="11">
        <f t="shared" si="1170"/>
        <v>2004</v>
      </c>
      <c r="BA686" s="11">
        <f t="shared" si="1171"/>
        <v>2</v>
      </c>
      <c r="BB686" s="11">
        <f t="shared" si="1172"/>
        <v>4500</v>
      </c>
      <c r="BC686" s="11">
        <f t="shared" si="1173"/>
        <v>0</v>
      </c>
      <c r="BD686" s="11" t="str">
        <f t="shared" si="1174"/>
        <v xml:space="preserve"> </v>
      </c>
      <c r="BE686" s="11" t="str">
        <f t="shared" si="1175"/>
        <v xml:space="preserve"> </v>
      </c>
      <c r="BF686" s="11" t="str">
        <f t="shared" si="1176"/>
        <v xml:space="preserve"> </v>
      </c>
      <c r="BG686" s="11" t="str">
        <f t="shared" si="1197"/>
        <v xml:space="preserve"> </v>
      </c>
      <c r="BH686" s="11" t="str">
        <f t="shared" si="1177"/>
        <v xml:space="preserve"> </v>
      </c>
      <c r="BI686" s="11" t="str">
        <f t="shared" si="1178"/>
        <v xml:space="preserve"> </v>
      </c>
      <c r="BJ686" s="11">
        <f t="shared" si="1179"/>
        <v>0</v>
      </c>
      <c r="BK686" s="11" t="str">
        <f t="shared" si="1180"/>
        <v/>
      </c>
      <c r="BL686" s="11" t="str">
        <f t="shared" si="1181"/>
        <v xml:space="preserve"> </v>
      </c>
      <c r="BM686" s="11" t="str">
        <f t="shared" si="1182"/>
        <v xml:space="preserve"> </v>
      </c>
      <c r="BN686" s="11" t="str">
        <f t="shared" si="1183"/>
        <v xml:space="preserve"> </v>
      </c>
      <c r="BO686" s="11" t="str">
        <f t="shared" si="1184"/>
        <v xml:space="preserve"> </v>
      </c>
      <c r="BP686" s="11" t="str">
        <f t="shared" si="1185"/>
        <v xml:space="preserve"> </v>
      </c>
      <c r="BQ686" s="11" t="str">
        <f t="shared" si="1186"/>
        <v>0</v>
      </c>
      <c r="BR686" s="25">
        <f t="shared" si="1187"/>
        <v>0</v>
      </c>
      <c r="BS686" s="11" t="str">
        <f t="shared" si="1188"/>
        <v>Not Present</v>
      </c>
      <c r="BT686" s="11" t="str">
        <f t="shared" si="1189"/>
        <v>0</v>
      </c>
      <c r="BU686" s="12">
        <f t="shared" si="1207"/>
        <v>1</v>
      </c>
      <c r="BV686" s="12">
        <f t="shared" si="1208"/>
        <v>0</v>
      </c>
      <c r="BW686" s="12">
        <f t="shared" si="1198"/>
        <v>1</v>
      </c>
      <c r="BX686" s="12">
        <f t="shared" si="1209"/>
        <v>1</v>
      </c>
      <c r="BY686" s="11">
        <f t="shared" si="1210"/>
        <v>1</v>
      </c>
      <c r="BZ686" s="11">
        <f t="shared" si="1190"/>
        <v>1</v>
      </c>
      <c r="CA686" s="11">
        <f t="shared" si="1191"/>
        <v>12</v>
      </c>
      <c r="CB686" s="11">
        <f t="shared" si="1192"/>
        <v>2004</v>
      </c>
      <c r="CC686" s="11">
        <f t="shared" si="1193"/>
        <v>2</v>
      </c>
      <c r="CD686" s="11" t="str">
        <f t="shared" si="1194"/>
        <v>No</v>
      </c>
      <c r="CE686" s="11">
        <f t="shared" si="1211"/>
        <v>0</v>
      </c>
      <c r="CF686" s="11">
        <f t="shared" si="1212"/>
        <v>0</v>
      </c>
      <c r="CG686" s="11">
        <f t="shared" si="1213"/>
        <v>1</v>
      </c>
      <c r="CH686" s="11">
        <f t="shared" si="1214"/>
        <v>0</v>
      </c>
      <c r="CI686" s="11">
        <f t="shared" si="1195"/>
        <v>1</v>
      </c>
      <c r="CJ686" s="11">
        <f t="shared" si="1196"/>
        <v>2</v>
      </c>
    </row>
    <row r="687" spans="1:88" x14ac:dyDescent="0.3">
      <c r="A687" s="11">
        <f t="shared" si="1127"/>
        <v>2017</v>
      </c>
      <c r="B687" s="11" t="str">
        <f t="shared" si="1128"/>
        <v>16-03-2017 06:46:04 CET</v>
      </c>
      <c r="C687" s="11" t="str">
        <f t="shared" si="1129"/>
        <v>Rwanda</v>
      </c>
      <c r="D687" s="11" t="str">
        <f t="shared" si="1130"/>
        <v>Rulindo</v>
      </c>
      <c r="E687" s="11" t="str">
        <f t="shared" si="1131"/>
        <v>Burega</v>
      </c>
      <c r="F687" s="11" t="str">
        <f t="shared" si="1132"/>
        <v>Taba</v>
      </c>
      <c r="G687" s="11" t="str">
        <f t="shared" si="1133"/>
        <v>Mwenene</v>
      </c>
      <c r="H687" s="11" t="str">
        <f t="shared" si="1134"/>
        <v/>
      </c>
      <c r="I687" s="11" t="str">
        <f t="shared" si="1135"/>
        <v/>
      </c>
      <c r="J687" s="11" t="str">
        <f t="shared" si="1136"/>
        <v>Rwamugaza</v>
      </c>
      <c r="K687" s="11">
        <f t="shared" si="1137"/>
        <v>445</v>
      </c>
      <c r="L687" s="11">
        <f t="shared" si="1199"/>
        <v>14106</v>
      </c>
      <c r="M687" s="11">
        <f t="shared" si="1200"/>
        <v>38</v>
      </c>
      <c r="N687" s="11">
        <f t="shared" si="1201"/>
        <v>371.21052631578948</v>
      </c>
      <c r="O687" s="11">
        <f t="shared" si="1138"/>
        <v>445</v>
      </c>
      <c r="P687" s="11" t="str">
        <f t="shared" si="1139"/>
        <v xml:space="preserve"> </v>
      </c>
      <c r="Q687" s="13">
        <f t="shared" si="1202"/>
        <v>1</v>
      </c>
      <c r="R687" s="11">
        <f t="shared" si="1203"/>
        <v>1</v>
      </c>
      <c r="S687" s="11">
        <f t="shared" si="1140"/>
        <v>0</v>
      </c>
      <c r="T687" s="11">
        <f t="shared" si="1141"/>
        <v>1</v>
      </c>
      <c r="U687" s="11" t="str">
        <f t="shared" si="1142"/>
        <v>Piped Network With Pump</v>
      </c>
      <c r="V687" s="11">
        <f t="shared" si="1143"/>
        <v>2012</v>
      </c>
      <c r="W687" s="11" t="str">
        <f t="shared" si="1144"/>
        <v>Governement (District, Wasac) And Water For People</v>
      </c>
      <c r="X687" s="11" t="str">
        <f t="shared" si="1145"/>
        <v>Spring</v>
      </c>
      <c r="Y687" s="11">
        <f t="shared" si="1146"/>
        <v>3</v>
      </c>
      <c r="Z687" s="11">
        <f t="shared" si="1147"/>
        <v>1</v>
      </c>
      <c r="AA687" s="11">
        <f t="shared" si="1148"/>
        <v>1</v>
      </c>
      <c r="AB687" s="11" t="str">
        <f t="shared" si="1149"/>
        <v/>
      </c>
      <c r="AC687" s="11">
        <f t="shared" si="1150"/>
        <v>3</v>
      </c>
      <c r="AD687" s="11">
        <f t="shared" si="1151"/>
        <v>2009</v>
      </c>
      <c r="AE687" s="11">
        <f t="shared" si="1152"/>
        <v>1</v>
      </c>
      <c r="AF687" s="11">
        <f t="shared" si="1153"/>
        <v>4.5</v>
      </c>
      <c r="AG687" s="12">
        <f t="shared" si="1204"/>
        <v>384000</v>
      </c>
      <c r="AH687" s="12">
        <f t="shared" si="1205"/>
        <v>172.58426966292134</v>
      </c>
      <c r="AI687" s="11">
        <f t="shared" si="1206"/>
        <v>1</v>
      </c>
      <c r="AJ687" s="11">
        <f t="shared" si="1154"/>
        <v>1</v>
      </c>
      <c r="AK687" s="11">
        <f t="shared" si="1155"/>
        <v>2</v>
      </c>
      <c r="AL687" s="11">
        <f t="shared" si="1156"/>
        <v>2012</v>
      </c>
      <c r="AM687" s="11">
        <f t="shared" si="1157"/>
        <v>1</v>
      </c>
      <c r="AN687" s="11">
        <f t="shared" si="1158"/>
        <v>5000</v>
      </c>
      <c r="AO687" s="11">
        <f t="shared" si="1159"/>
        <v>1</v>
      </c>
      <c r="AP687" s="11">
        <f t="shared" si="1160"/>
        <v>16</v>
      </c>
      <c r="AQ687" s="11">
        <f t="shared" si="1161"/>
        <v>2012</v>
      </c>
      <c r="AR687" s="11">
        <f t="shared" si="1162"/>
        <v>1</v>
      </c>
      <c r="AS687" s="11">
        <f t="shared" si="1163"/>
        <v>1</v>
      </c>
      <c r="AT687" s="11">
        <f t="shared" si="1164"/>
        <v>8</v>
      </c>
      <c r="AU687" s="11" t="str">
        <f t="shared" si="1165"/>
        <v/>
      </c>
      <c r="AV687" s="11">
        <f t="shared" si="1166"/>
        <v>2012</v>
      </c>
      <c r="AW687" s="11">
        <f t="shared" si="1167"/>
        <v>1</v>
      </c>
      <c r="AX687" s="11">
        <f t="shared" si="1168"/>
        <v>1</v>
      </c>
      <c r="AY687" s="11">
        <f t="shared" si="1169"/>
        <v>2</v>
      </c>
      <c r="AZ687" s="11">
        <f t="shared" si="1170"/>
        <v>2012</v>
      </c>
      <c r="BA687" s="11">
        <f t="shared" si="1171"/>
        <v>1</v>
      </c>
      <c r="BB687" s="11">
        <f t="shared" si="1172"/>
        <v>5000</v>
      </c>
      <c r="BC687" s="11">
        <f t="shared" si="1173"/>
        <v>1</v>
      </c>
      <c r="BD687" s="11">
        <f t="shared" si="1174"/>
        <v>1</v>
      </c>
      <c r="BE687" s="11">
        <f t="shared" si="1175"/>
        <v>2009</v>
      </c>
      <c r="BF687" s="11">
        <f t="shared" si="1176"/>
        <v>1</v>
      </c>
      <c r="BG687" s="11">
        <f t="shared" si="1197"/>
        <v>1</v>
      </c>
      <c r="BH687" s="11">
        <f t="shared" si="1177"/>
        <v>2009</v>
      </c>
      <c r="BI687" s="11">
        <f t="shared" si="1178"/>
        <v>1</v>
      </c>
      <c r="BJ687" s="11">
        <f t="shared" si="1179"/>
        <v>0</v>
      </c>
      <c r="BK687" s="11" t="str">
        <f t="shared" si="1180"/>
        <v/>
      </c>
      <c r="BL687" s="11" t="str">
        <f t="shared" si="1181"/>
        <v xml:space="preserve"> </v>
      </c>
      <c r="BM687" s="11" t="str">
        <f t="shared" si="1182"/>
        <v xml:space="preserve"> </v>
      </c>
      <c r="BN687" s="11" t="str">
        <f t="shared" si="1183"/>
        <v xml:space="preserve"> </v>
      </c>
      <c r="BO687" s="11" t="str">
        <f t="shared" si="1184"/>
        <v xml:space="preserve"> </v>
      </c>
      <c r="BP687" s="11" t="str">
        <f t="shared" si="1185"/>
        <v xml:space="preserve"> </v>
      </c>
      <c r="BQ687" s="11" t="str">
        <f t="shared" si="1186"/>
        <v>0</v>
      </c>
      <c r="BR687" s="25">
        <f t="shared" si="1187"/>
        <v>0</v>
      </c>
      <c r="BS687" s="11" t="str">
        <f t="shared" si="1188"/>
        <v>Not Present</v>
      </c>
      <c r="BT687" s="11" t="str">
        <f t="shared" si="1189"/>
        <v>0</v>
      </c>
      <c r="BU687" s="12">
        <f t="shared" si="1207"/>
        <v>1</v>
      </c>
      <c r="BV687" s="12">
        <f t="shared" si="1208"/>
        <v>0</v>
      </c>
      <c r="BW687" s="12">
        <f t="shared" si="1198"/>
        <v>1</v>
      </c>
      <c r="BX687" s="12">
        <f t="shared" si="1209"/>
        <v>1</v>
      </c>
      <c r="BY687" s="11">
        <f t="shared" si="1210"/>
        <v>1</v>
      </c>
      <c r="BZ687" s="11">
        <f t="shared" si="1190"/>
        <v>1</v>
      </c>
      <c r="CA687" s="11">
        <f t="shared" si="1191"/>
        <v>1</v>
      </c>
      <c r="CB687" s="11">
        <f t="shared" si="1192"/>
        <v>2012</v>
      </c>
      <c r="CC687" s="11">
        <f t="shared" si="1193"/>
        <v>3</v>
      </c>
      <c r="CD687" s="11" t="str">
        <f t="shared" si="1194"/>
        <v>No</v>
      </c>
      <c r="CE687" s="11">
        <f t="shared" si="1211"/>
        <v>0</v>
      </c>
      <c r="CF687" s="11">
        <f t="shared" si="1212"/>
        <v>0</v>
      </c>
      <c r="CG687" s="11">
        <f t="shared" si="1213"/>
        <v>1</v>
      </c>
      <c r="CH687" s="11">
        <f t="shared" si="1214"/>
        <v>0</v>
      </c>
      <c r="CI687" s="11">
        <f t="shared" si="1195"/>
        <v>0</v>
      </c>
      <c r="CJ687" s="11">
        <f t="shared" si="1196"/>
        <v>2</v>
      </c>
    </row>
    <row r="688" spans="1:88" x14ac:dyDescent="0.3">
      <c r="A688" s="11">
        <f t="shared" si="1127"/>
        <v>2017</v>
      </c>
      <c r="B688" s="11" t="str">
        <f t="shared" si="1128"/>
        <v>09-03-2017 19:13:39 CET</v>
      </c>
      <c r="C688" s="11" t="str">
        <f t="shared" si="1129"/>
        <v>Rwanda</v>
      </c>
      <c r="D688" s="11" t="str">
        <f t="shared" si="1130"/>
        <v>Rulindo</v>
      </c>
      <c r="E688" s="11" t="str">
        <f t="shared" si="1131"/>
        <v>Shyorongi</v>
      </c>
      <c r="F688" s="11" t="str">
        <f t="shared" si="1132"/>
        <v>Rubona</v>
      </c>
      <c r="G688" s="11" t="str">
        <f t="shared" si="1133"/>
        <v>Nyabitare</v>
      </c>
      <c r="H688" s="11" t="str">
        <f t="shared" si="1134"/>
        <v/>
      </c>
      <c r="I688" s="11" t="str">
        <f t="shared" si="1135"/>
        <v/>
      </c>
      <c r="J688" s="11" t="str">
        <f t="shared" si="1136"/>
        <v>Gisoro-Nyundo network</v>
      </c>
      <c r="K688" s="11">
        <f t="shared" si="1137"/>
        <v>130</v>
      </c>
      <c r="L688" s="11">
        <f t="shared" si="1199"/>
        <v>2297</v>
      </c>
      <c r="M688" s="11">
        <f t="shared" si="1200"/>
        <v>2</v>
      </c>
      <c r="N688" s="11">
        <f t="shared" si="1201"/>
        <v>1148.5</v>
      </c>
      <c r="O688" s="11">
        <f t="shared" si="1138"/>
        <v>52</v>
      </c>
      <c r="P688" s="11">
        <f t="shared" si="1139"/>
        <v>78</v>
      </c>
      <c r="Q688" s="13">
        <f t="shared" si="1202"/>
        <v>0.4</v>
      </c>
      <c r="R688" s="11">
        <f t="shared" si="1203"/>
        <v>0</v>
      </c>
      <c r="S688" s="11">
        <f t="shared" si="1140"/>
        <v>0</v>
      </c>
      <c r="T688" s="11">
        <f t="shared" si="1141"/>
        <v>1</v>
      </c>
      <c r="U688" s="11" t="str">
        <f t="shared" si="1142"/>
        <v>Piped Network -- Gravity Only</v>
      </c>
      <c r="V688" s="11">
        <f t="shared" si="1143"/>
        <v>2013</v>
      </c>
      <c r="W688" s="11" t="str">
        <f t="shared" si="1144"/>
        <v>Governement (District, Wasac) And Water For People</v>
      </c>
      <c r="X688" s="11" t="str">
        <f t="shared" si="1145"/>
        <v>Spring</v>
      </c>
      <c r="Y688" s="11">
        <f t="shared" si="1146"/>
        <v>1</v>
      </c>
      <c r="Z688" s="11">
        <f t="shared" si="1147"/>
        <v>1</v>
      </c>
      <c r="AA688" s="11">
        <f t="shared" si="1148"/>
        <v>1</v>
      </c>
      <c r="AB688" s="11" t="str">
        <f t="shared" si="1149"/>
        <v>"Springbox" --Intake Structure At A Spring</v>
      </c>
      <c r="AC688" s="11">
        <f t="shared" si="1150"/>
        <v>1</v>
      </c>
      <c r="AD688" s="11">
        <f t="shared" si="1151"/>
        <v>2013</v>
      </c>
      <c r="AE688" s="11">
        <f t="shared" si="1152"/>
        <v>1</v>
      </c>
      <c r="AF688" s="11">
        <f t="shared" si="1153"/>
        <v>13</v>
      </c>
      <c r="AG688" s="12">
        <f t="shared" si="1204"/>
        <v>132923.07692307694</v>
      </c>
      <c r="AH688" s="12">
        <f t="shared" si="1205"/>
        <v>511.24260355029588</v>
      </c>
      <c r="AI688" s="11">
        <f t="shared" si="1206"/>
        <v>1</v>
      </c>
      <c r="AJ688" s="11">
        <f t="shared" si="1154"/>
        <v>1</v>
      </c>
      <c r="AK688" s="11">
        <f t="shared" si="1155"/>
        <v>1</v>
      </c>
      <c r="AL688" s="11">
        <f t="shared" si="1156"/>
        <v>2013</v>
      </c>
      <c r="AM688" s="11">
        <f t="shared" si="1157"/>
        <v>1</v>
      </c>
      <c r="AN688" s="11">
        <f t="shared" si="1158"/>
        <v>30</v>
      </c>
      <c r="AO688" s="11">
        <f t="shared" si="1159"/>
        <v>1</v>
      </c>
      <c r="AP688" s="11">
        <f t="shared" si="1160"/>
        <v>6</v>
      </c>
      <c r="AQ688" s="11">
        <f t="shared" si="1161"/>
        <v>2013</v>
      </c>
      <c r="AR688" s="11">
        <f t="shared" si="1162"/>
        <v>2</v>
      </c>
      <c r="AS688" s="11">
        <f t="shared" si="1163"/>
        <v>1</v>
      </c>
      <c r="AT688" s="11">
        <f t="shared" si="1164"/>
        <v>10</v>
      </c>
      <c r="AU688" s="11" t="str">
        <f t="shared" si="1165"/>
        <v>Pressure Break Tank|Distribution Chamber|Ventouse, Washout</v>
      </c>
      <c r="AV688" s="11">
        <f t="shared" si="1166"/>
        <v>2013</v>
      </c>
      <c r="AW688" s="11">
        <f t="shared" si="1167"/>
        <v>1</v>
      </c>
      <c r="AX688" s="11">
        <f t="shared" si="1168"/>
        <v>1</v>
      </c>
      <c r="AY688" s="11">
        <f t="shared" si="1169"/>
        <v>2</v>
      </c>
      <c r="AZ688" s="11">
        <f t="shared" si="1170"/>
        <v>2013</v>
      </c>
      <c r="BA688" s="11">
        <f t="shared" si="1171"/>
        <v>1</v>
      </c>
      <c r="BB688" s="11">
        <f t="shared" si="1172"/>
        <v>7000</v>
      </c>
      <c r="BC688" s="11">
        <f t="shared" si="1173"/>
        <v>0</v>
      </c>
      <c r="BD688" s="11" t="str">
        <f t="shared" si="1174"/>
        <v xml:space="preserve"> </v>
      </c>
      <c r="BE688" s="11" t="str">
        <f t="shared" si="1175"/>
        <v xml:space="preserve"> </v>
      </c>
      <c r="BF688" s="11" t="str">
        <f t="shared" si="1176"/>
        <v xml:space="preserve"> </v>
      </c>
      <c r="BG688" s="11" t="str">
        <f t="shared" si="1197"/>
        <v xml:space="preserve"> </v>
      </c>
      <c r="BH688" s="11" t="str">
        <f t="shared" si="1177"/>
        <v xml:space="preserve"> </v>
      </c>
      <c r="BI688" s="11" t="str">
        <f t="shared" si="1178"/>
        <v xml:space="preserve"> </v>
      </c>
      <c r="BJ688" s="11">
        <f t="shared" si="1179"/>
        <v>0</v>
      </c>
      <c r="BK688" s="11" t="str">
        <f t="shared" si="1180"/>
        <v/>
      </c>
      <c r="BL688" s="11" t="str">
        <f t="shared" si="1181"/>
        <v xml:space="preserve"> </v>
      </c>
      <c r="BM688" s="11" t="str">
        <f t="shared" si="1182"/>
        <v xml:space="preserve"> </v>
      </c>
      <c r="BN688" s="11" t="str">
        <f t="shared" si="1183"/>
        <v xml:space="preserve"> </v>
      </c>
      <c r="BO688" s="11" t="str">
        <f t="shared" si="1184"/>
        <v xml:space="preserve"> </v>
      </c>
      <c r="BP688" s="11" t="str">
        <f t="shared" si="1185"/>
        <v xml:space="preserve"> </v>
      </c>
      <c r="BQ688" s="11" t="str">
        <f t="shared" si="1186"/>
        <v>0</v>
      </c>
      <c r="BR688" s="25">
        <f t="shared" si="1187"/>
        <v>0</v>
      </c>
      <c r="BS688" s="11" t="str">
        <f t="shared" si="1188"/>
        <v>Not Present</v>
      </c>
      <c r="BT688" s="11" t="str">
        <f t="shared" si="1189"/>
        <v>0</v>
      </c>
      <c r="BU688" s="12">
        <f t="shared" si="1207"/>
        <v>1</v>
      </c>
      <c r="BV688" s="12">
        <f t="shared" si="1208"/>
        <v>0</v>
      </c>
      <c r="BW688" s="12">
        <f t="shared" si="1198"/>
        <v>1</v>
      </c>
      <c r="BX688" s="12">
        <f t="shared" si="1209"/>
        <v>1</v>
      </c>
      <c r="BY688" s="11">
        <f t="shared" si="1210"/>
        <v>1</v>
      </c>
      <c r="BZ688" s="11">
        <f t="shared" si="1190"/>
        <v>1</v>
      </c>
      <c r="CA688" s="11">
        <f t="shared" si="1191"/>
        <v>1</v>
      </c>
      <c r="CB688" s="11">
        <f t="shared" si="1192"/>
        <v>2013</v>
      </c>
      <c r="CC688" s="11">
        <f t="shared" si="1193"/>
        <v>2</v>
      </c>
      <c r="CD688" s="11" t="str">
        <f t="shared" si="1194"/>
        <v>No</v>
      </c>
      <c r="CE688" s="11">
        <f t="shared" si="1211"/>
        <v>0</v>
      </c>
      <c r="CF688" s="11">
        <f t="shared" si="1212"/>
        <v>0</v>
      </c>
      <c r="CG688" s="11">
        <f t="shared" si="1213"/>
        <v>1</v>
      </c>
      <c r="CH688" s="11">
        <f t="shared" si="1214"/>
        <v>0</v>
      </c>
      <c r="CI688" s="11">
        <f t="shared" si="1195"/>
        <v>1</v>
      </c>
      <c r="CJ688" s="11">
        <f t="shared" si="1196"/>
        <v>1</v>
      </c>
    </row>
    <row r="689" spans="1:88" x14ac:dyDescent="0.3">
      <c r="A689" s="11">
        <f t="shared" si="1127"/>
        <v>2017</v>
      </c>
      <c r="B689" s="11" t="str">
        <f t="shared" si="1128"/>
        <v>20-04-2017 14:57:10 CEST</v>
      </c>
      <c r="C689" s="11" t="str">
        <f t="shared" si="1129"/>
        <v>Rwanda</v>
      </c>
      <c r="D689" s="11" t="str">
        <f t="shared" si="1130"/>
        <v>Rulindo</v>
      </c>
      <c r="E689" s="11" t="str">
        <f t="shared" si="1131"/>
        <v>Ngoma</v>
      </c>
      <c r="F689" s="11" t="str">
        <f t="shared" si="1132"/>
        <v>Karambo</v>
      </c>
      <c r="G689" s="11" t="str">
        <f t="shared" si="1133"/>
        <v>Nyakagezi</v>
      </c>
      <c r="H689" s="11" t="str">
        <f t="shared" si="1134"/>
        <v/>
      </c>
      <c r="I689" s="11" t="str">
        <f t="shared" si="1135"/>
        <v/>
      </c>
      <c r="J689" s="11" t="str">
        <f t="shared" si="1136"/>
        <v>Sehuta</v>
      </c>
      <c r="K689" s="11">
        <f t="shared" si="1137"/>
        <v>99</v>
      </c>
      <c r="L689" s="11">
        <f t="shared" si="1199"/>
        <v>0</v>
      </c>
      <c r="M689" s="11">
        <f t="shared" si="1200"/>
        <v>2</v>
      </c>
      <c r="N689" s="11">
        <f t="shared" si="1201"/>
        <v>0</v>
      </c>
      <c r="O689" s="11">
        <f t="shared" si="1138"/>
        <v>39</v>
      </c>
      <c r="P689" s="11">
        <f t="shared" si="1139"/>
        <v>60</v>
      </c>
      <c r="Q689" s="13">
        <f t="shared" si="1202"/>
        <v>0.39393939393939392</v>
      </c>
      <c r="R689" s="11">
        <f t="shared" si="1203"/>
        <v>0</v>
      </c>
      <c r="S689" s="11">
        <f t="shared" si="1140"/>
        <v>1</v>
      </c>
      <c r="T689" s="11">
        <f t="shared" si="1141"/>
        <v>1</v>
      </c>
      <c r="U689" s="11" t="str">
        <f t="shared" si="1142"/>
        <v>Piped Network -- Gravity Only</v>
      </c>
      <c r="V689" s="11">
        <f t="shared" si="1143"/>
        <v>2014</v>
      </c>
      <c r="W689" s="11" t="str">
        <f t="shared" si="1144"/>
        <v>Governement (District, Wasac) And Water For People</v>
      </c>
      <c r="X689" s="11" t="str">
        <f t="shared" si="1145"/>
        <v>Spring</v>
      </c>
      <c r="Y689" s="11">
        <f t="shared" si="1146"/>
        <v>1</v>
      </c>
      <c r="Z689" s="11">
        <f t="shared" si="1147"/>
        <v>1</v>
      </c>
      <c r="AA689" s="11">
        <f t="shared" si="1148"/>
        <v>1</v>
      </c>
      <c r="AB689" s="11" t="str">
        <f t="shared" si="1149"/>
        <v>"Springbox" --Intake Structure At A Spring</v>
      </c>
      <c r="AC689" s="11">
        <f t="shared" si="1150"/>
        <v>1</v>
      </c>
      <c r="AD689" s="11">
        <f t="shared" si="1151"/>
        <v>2014</v>
      </c>
      <c r="AE689" s="11">
        <f t="shared" si="1152"/>
        <v>1</v>
      </c>
      <c r="AF689" s="11">
        <f t="shared" si="1153"/>
        <v>30</v>
      </c>
      <c r="AG689" s="12">
        <f t="shared" si="1204"/>
        <v>57600</v>
      </c>
      <c r="AH689" s="12">
        <f t="shared" si="1205"/>
        <v>295.38461538461536</v>
      </c>
      <c r="AI689" s="11">
        <f t="shared" si="1206"/>
        <v>1</v>
      </c>
      <c r="AJ689" s="11">
        <f t="shared" si="1154"/>
        <v>1</v>
      </c>
      <c r="AK689" s="11">
        <f t="shared" si="1155"/>
        <v>1</v>
      </c>
      <c r="AL689" s="11">
        <f t="shared" si="1156"/>
        <v>2014</v>
      </c>
      <c r="AM689" s="11">
        <f t="shared" si="1157"/>
        <v>1</v>
      </c>
      <c r="AN689" s="11">
        <f t="shared" si="1158"/>
        <v>1500</v>
      </c>
      <c r="AO689" s="11">
        <f t="shared" si="1159"/>
        <v>1</v>
      </c>
      <c r="AP689" s="11">
        <f t="shared" si="1160"/>
        <v>1</v>
      </c>
      <c r="AQ689" s="11">
        <f t="shared" si="1161"/>
        <v>2014</v>
      </c>
      <c r="AR689" s="11">
        <f t="shared" si="1162"/>
        <v>1</v>
      </c>
      <c r="AS689" s="11">
        <f t="shared" si="1163"/>
        <v>0</v>
      </c>
      <c r="AT689" s="11" t="str">
        <f t="shared" si="1164"/>
        <v xml:space="preserve"> </v>
      </c>
      <c r="AU689" s="11" t="str">
        <f t="shared" si="1165"/>
        <v/>
      </c>
      <c r="AV689" s="11" t="str">
        <f t="shared" si="1166"/>
        <v xml:space="preserve"> </v>
      </c>
      <c r="AW689" s="11" t="str">
        <f t="shared" si="1167"/>
        <v xml:space="preserve"> </v>
      </c>
      <c r="AX689" s="11">
        <f t="shared" si="1168"/>
        <v>1</v>
      </c>
      <c r="AY689" s="11">
        <f t="shared" si="1169"/>
        <v>1</v>
      </c>
      <c r="AZ689" s="11">
        <f t="shared" si="1170"/>
        <v>2014</v>
      </c>
      <c r="BA689" s="11">
        <f t="shared" si="1171"/>
        <v>1</v>
      </c>
      <c r="BB689" s="11">
        <f t="shared" si="1172"/>
        <v>200</v>
      </c>
      <c r="BC689" s="11">
        <f t="shared" si="1173"/>
        <v>0</v>
      </c>
      <c r="BD689" s="11" t="str">
        <f t="shared" si="1174"/>
        <v xml:space="preserve"> </v>
      </c>
      <c r="BE689" s="11" t="str">
        <f t="shared" si="1175"/>
        <v xml:space="preserve"> </v>
      </c>
      <c r="BF689" s="11" t="str">
        <f t="shared" si="1176"/>
        <v xml:space="preserve"> </v>
      </c>
      <c r="BG689" s="11" t="str">
        <f t="shared" si="1197"/>
        <v xml:space="preserve"> </v>
      </c>
      <c r="BH689" s="11" t="str">
        <f t="shared" si="1177"/>
        <v xml:space="preserve"> </v>
      </c>
      <c r="BI689" s="11" t="str">
        <f t="shared" si="1178"/>
        <v xml:space="preserve"> </v>
      </c>
      <c r="BJ689" s="11">
        <f t="shared" si="1179"/>
        <v>0</v>
      </c>
      <c r="BK689" s="11" t="str">
        <f t="shared" si="1180"/>
        <v/>
      </c>
      <c r="BL689" s="11" t="str">
        <f t="shared" si="1181"/>
        <v xml:space="preserve"> </v>
      </c>
      <c r="BM689" s="11" t="str">
        <f t="shared" si="1182"/>
        <v xml:space="preserve"> </v>
      </c>
      <c r="BN689" s="11" t="str">
        <f t="shared" si="1183"/>
        <v xml:space="preserve"> </v>
      </c>
      <c r="BO689" s="11" t="str">
        <f t="shared" si="1184"/>
        <v xml:space="preserve"> </v>
      </c>
      <c r="BP689" s="11" t="str">
        <f t="shared" si="1185"/>
        <v xml:space="preserve"> </v>
      </c>
      <c r="BQ689" s="11" t="str">
        <f t="shared" si="1186"/>
        <v>0</v>
      </c>
      <c r="BR689" s="25">
        <f t="shared" si="1187"/>
        <v>0</v>
      </c>
      <c r="BS689" s="11" t="str">
        <f t="shared" si="1188"/>
        <v>Not Present</v>
      </c>
      <c r="BT689" s="11" t="str">
        <f t="shared" si="1189"/>
        <v>0</v>
      </c>
      <c r="BU689" s="12">
        <f t="shared" si="1207"/>
        <v>1</v>
      </c>
      <c r="BV689" s="12">
        <f t="shared" si="1208"/>
        <v>0</v>
      </c>
      <c r="BW689" s="12">
        <f t="shared" si="1198"/>
        <v>1</v>
      </c>
      <c r="BX689" s="12">
        <f t="shared" si="1209"/>
        <v>1</v>
      </c>
      <c r="BY689" s="11">
        <f t="shared" si="1210"/>
        <v>1</v>
      </c>
      <c r="BZ689" s="11">
        <f t="shared" si="1190"/>
        <v>1</v>
      </c>
      <c r="CA689" s="11">
        <f t="shared" si="1191"/>
        <v>2</v>
      </c>
      <c r="CB689" s="11">
        <f t="shared" si="1192"/>
        <v>2014</v>
      </c>
      <c r="CC689" s="11">
        <f t="shared" si="1193"/>
        <v>2</v>
      </c>
      <c r="CD689" s="11" t="str">
        <f t="shared" si="1194"/>
        <v>No</v>
      </c>
      <c r="CE689" s="11">
        <f t="shared" si="1211"/>
        <v>0</v>
      </c>
      <c r="CF689" s="11">
        <f t="shared" si="1212"/>
        <v>0</v>
      </c>
      <c r="CG689" s="11">
        <f t="shared" si="1213"/>
        <v>1</v>
      </c>
      <c r="CH689" s="11">
        <f t="shared" si="1214"/>
        <v>0</v>
      </c>
      <c r="CI689" s="11">
        <f t="shared" si="1195"/>
        <v>1</v>
      </c>
      <c r="CJ689" s="11">
        <f t="shared" si="1196"/>
        <v>1</v>
      </c>
    </row>
    <row r="690" spans="1:88" x14ac:dyDescent="0.3">
      <c r="A690" s="11">
        <f t="shared" si="1127"/>
        <v>2017</v>
      </c>
      <c r="B690" s="11" t="str">
        <f t="shared" si="1128"/>
        <v>23-03-2017 10:06:57 CET</v>
      </c>
      <c r="C690" s="11" t="str">
        <f t="shared" si="1129"/>
        <v>Rwanda</v>
      </c>
      <c r="D690" s="11" t="str">
        <f t="shared" si="1130"/>
        <v>Rulindo</v>
      </c>
      <c r="E690" s="11" t="str">
        <f t="shared" si="1131"/>
        <v>Murambi</v>
      </c>
      <c r="F690" s="11" t="str">
        <f t="shared" si="1132"/>
        <v>Bubangu</v>
      </c>
      <c r="G690" s="11" t="str">
        <f t="shared" si="1133"/>
        <v>Gashubi</v>
      </c>
      <c r="H690" s="11" t="str">
        <f t="shared" si="1134"/>
        <v/>
      </c>
      <c r="I690" s="11" t="str">
        <f t="shared" si="1135"/>
        <v/>
      </c>
      <c r="J690" s="11" t="str">
        <f t="shared" si="1136"/>
        <v>Mutagata Motorised Network</v>
      </c>
      <c r="K690" s="11">
        <f t="shared" si="1137"/>
        <v>140</v>
      </c>
      <c r="L690" s="11">
        <f t="shared" si="1199"/>
        <v>26296</v>
      </c>
      <c r="M690" s="11">
        <f t="shared" si="1200"/>
        <v>49</v>
      </c>
      <c r="N690" s="11">
        <f t="shared" si="1201"/>
        <v>536.65306122448976</v>
      </c>
      <c r="O690" s="11">
        <f t="shared" si="1138"/>
        <v>29</v>
      </c>
      <c r="P690" s="11">
        <f t="shared" si="1139"/>
        <v>111</v>
      </c>
      <c r="Q690" s="13">
        <f t="shared" si="1202"/>
        <v>0.20714285714285716</v>
      </c>
      <c r="R690" s="11">
        <f t="shared" si="1203"/>
        <v>0</v>
      </c>
      <c r="S690" s="11">
        <f t="shared" si="1140"/>
        <v>0</v>
      </c>
      <c r="T690" s="11">
        <f t="shared" si="1141"/>
        <v>1</v>
      </c>
      <c r="U690" s="11" t="str">
        <f t="shared" si="1142"/>
        <v>Piped Network With Pump</v>
      </c>
      <c r="V690" s="11">
        <f t="shared" si="1143"/>
        <v>1987</v>
      </c>
      <c r="W690" s="11" t="str">
        <f t="shared" si="1144"/>
        <v>Governement (District, Wasac) And Water For People</v>
      </c>
      <c r="X690" s="11" t="str">
        <f t="shared" si="1145"/>
        <v>Spring</v>
      </c>
      <c r="Y690" s="11">
        <f t="shared" si="1146"/>
        <v>1</v>
      </c>
      <c r="Z690" s="11">
        <f t="shared" si="1147"/>
        <v>1</v>
      </c>
      <c r="AA690" s="11">
        <f t="shared" si="1148"/>
        <v>1</v>
      </c>
      <c r="AB690" s="11" t="str">
        <f t="shared" si="1149"/>
        <v>"Springbox" --Intake Structure At A Spring</v>
      </c>
      <c r="AC690" s="11">
        <f t="shared" si="1150"/>
        <v>1</v>
      </c>
      <c r="AD690" s="11">
        <f t="shared" si="1151"/>
        <v>2007</v>
      </c>
      <c r="AE690" s="11">
        <f t="shared" si="1152"/>
        <v>1</v>
      </c>
      <c r="AF690" s="11">
        <f t="shared" si="1153"/>
        <v>5</v>
      </c>
      <c r="AG690" s="12">
        <f t="shared" si="1204"/>
        <v>345600</v>
      </c>
      <c r="AH690" s="12">
        <f t="shared" si="1205"/>
        <v>2383.4482758620688</v>
      </c>
      <c r="AI690" s="11">
        <f t="shared" si="1206"/>
        <v>1</v>
      </c>
      <c r="AJ690" s="11">
        <f t="shared" si="1154"/>
        <v>1</v>
      </c>
      <c r="AK690" s="11">
        <f t="shared" si="1155"/>
        <v>1</v>
      </c>
      <c r="AL690" s="11">
        <f t="shared" si="1156"/>
        <v>2016</v>
      </c>
      <c r="AM690" s="11">
        <f t="shared" si="1157"/>
        <v>1</v>
      </c>
      <c r="AN690" s="11">
        <f t="shared" si="1158"/>
        <v>1900</v>
      </c>
      <c r="AO690" s="11">
        <f t="shared" si="1159"/>
        <v>1</v>
      </c>
      <c r="AP690" s="11">
        <f t="shared" si="1160"/>
        <v>39</v>
      </c>
      <c r="AQ690" s="11">
        <f t="shared" si="1161"/>
        <v>2016</v>
      </c>
      <c r="AR690" s="11">
        <f t="shared" si="1162"/>
        <v>1</v>
      </c>
      <c r="AS690" s="11">
        <f t="shared" si="1163"/>
        <v>1</v>
      </c>
      <c r="AT690" s="11">
        <f t="shared" si="1164"/>
        <v>17</v>
      </c>
      <c r="AU690" s="11" t="str">
        <f t="shared" si="1165"/>
        <v>Pressure Break Tank|Distribution Chamber|Washout And Air Release</v>
      </c>
      <c r="AV690" s="11">
        <f t="shared" si="1166"/>
        <v>2016</v>
      </c>
      <c r="AW690" s="11">
        <f t="shared" si="1167"/>
        <v>1</v>
      </c>
      <c r="AX690" s="11">
        <f t="shared" si="1168"/>
        <v>1</v>
      </c>
      <c r="AY690" s="11">
        <f t="shared" si="1169"/>
        <v>6</v>
      </c>
      <c r="AZ690" s="11">
        <f t="shared" si="1170"/>
        <v>2016</v>
      </c>
      <c r="BA690" s="11">
        <f t="shared" si="1171"/>
        <v>1</v>
      </c>
      <c r="BB690" s="11">
        <f t="shared" si="1172"/>
        <v>40000</v>
      </c>
      <c r="BC690" s="11">
        <f t="shared" si="1173"/>
        <v>1</v>
      </c>
      <c r="BD690" s="11">
        <f t="shared" si="1174"/>
        <v>5</v>
      </c>
      <c r="BE690" s="11">
        <f t="shared" si="1175"/>
        <v>2017</v>
      </c>
      <c r="BF690" s="11">
        <f t="shared" si="1176"/>
        <v>1</v>
      </c>
      <c r="BG690" s="11">
        <f t="shared" si="1197"/>
        <v>1</v>
      </c>
      <c r="BH690" s="11">
        <f t="shared" si="1177"/>
        <v>2016</v>
      </c>
      <c r="BI690" s="11">
        <f t="shared" si="1178"/>
        <v>1</v>
      </c>
      <c r="BJ690" s="11">
        <f t="shared" si="1179"/>
        <v>1</v>
      </c>
      <c r="BK690" s="11" t="str">
        <f t="shared" si="1180"/>
        <v>Disinfection/Chlorination</v>
      </c>
      <c r="BL690" s="11">
        <f t="shared" si="1181"/>
        <v>2017</v>
      </c>
      <c r="BM690" s="11">
        <f t="shared" si="1182"/>
        <v>1</v>
      </c>
      <c r="BN690" s="11">
        <f t="shared" si="1183"/>
        <v>0</v>
      </c>
      <c r="BO690" s="11" t="str">
        <f t="shared" si="1184"/>
        <v xml:space="preserve"> </v>
      </c>
      <c r="BP690" s="11" t="str">
        <f t="shared" si="1185"/>
        <v xml:space="preserve"> </v>
      </c>
      <c r="BQ690" s="11" t="str">
        <f t="shared" si="1186"/>
        <v>0</v>
      </c>
      <c r="BR690" s="25">
        <f t="shared" si="1187"/>
        <v>0</v>
      </c>
      <c r="BS690" s="11" t="str">
        <f t="shared" si="1188"/>
        <v>Not Present</v>
      </c>
      <c r="BT690" s="11" t="str">
        <f t="shared" si="1189"/>
        <v>0</v>
      </c>
      <c r="BU690" s="12">
        <f t="shared" si="1207"/>
        <v>1</v>
      </c>
      <c r="BV690" s="12">
        <f t="shared" si="1208"/>
        <v>0</v>
      </c>
      <c r="BW690" s="12">
        <f t="shared" si="1198"/>
        <v>1</v>
      </c>
      <c r="BX690" s="12">
        <f t="shared" si="1209"/>
        <v>1</v>
      </c>
      <c r="BY690" s="11">
        <f t="shared" si="1210"/>
        <v>1</v>
      </c>
      <c r="BZ690" s="11">
        <f t="shared" si="1190"/>
        <v>1</v>
      </c>
      <c r="CA690" s="11">
        <f t="shared" si="1191"/>
        <v>64</v>
      </c>
      <c r="CB690" s="11">
        <f t="shared" si="1192"/>
        <v>2016</v>
      </c>
      <c r="CC690" s="11">
        <f t="shared" si="1193"/>
        <v>1</v>
      </c>
      <c r="CD690" s="11" t="str">
        <f t="shared" si="1194"/>
        <v>No</v>
      </c>
      <c r="CE690" s="11">
        <f t="shared" si="1211"/>
        <v>0</v>
      </c>
      <c r="CF690" s="11">
        <f t="shared" si="1212"/>
        <v>0</v>
      </c>
      <c r="CG690" s="11">
        <f t="shared" si="1213"/>
        <v>1</v>
      </c>
      <c r="CH690" s="11">
        <f t="shared" si="1214"/>
        <v>0</v>
      </c>
      <c r="CI690" s="11">
        <f t="shared" si="1195"/>
        <v>1</v>
      </c>
      <c r="CJ690" s="11">
        <f t="shared" si="1196"/>
        <v>1</v>
      </c>
    </row>
    <row r="691" spans="1:88" x14ac:dyDescent="0.3">
      <c r="A691" s="11">
        <f t="shared" si="1127"/>
        <v>2017</v>
      </c>
      <c r="B691" s="11" t="str">
        <f t="shared" si="1128"/>
        <v>21-03-2017 14:10:45 CET</v>
      </c>
      <c r="C691" s="11" t="str">
        <f t="shared" si="1129"/>
        <v>Rwanda</v>
      </c>
      <c r="D691" s="11" t="str">
        <f t="shared" si="1130"/>
        <v>Rulindo</v>
      </c>
      <c r="E691" s="11" t="str">
        <f t="shared" si="1131"/>
        <v>Rukozo</v>
      </c>
      <c r="F691" s="11" t="str">
        <f t="shared" si="1132"/>
        <v>Mbuye</v>
      </c>
      <c r="G691" s="11" t="str">
        <f t="shared" si="1133"/>
        <v>Musare</v>
      </c>
      <c r="H691" s="11" t="str">
        <f t="shared" si="1134"/>
        <v/>
      </c>
      <c r="I691" s="11" t="str">
        <f t="shared" si="1135"/>
        <v/>
      </c>
      <c r="J691" s="11" t="str">
        <f t="shared" si="1136"/>
        <v>Kabonanyoni</v>
      </c>
      <c r="K691" s="11">
        <f t="shared" si="1137"/>
        <v>80</v>
      </c>
      <c r="L691" s="11">
        <f t="shared" si="1199"/>
        <v>7894</v>
      </c>
      <c r="M691" s="11">
        <f t="shared" si="1200"/>
        <v>30</v>
      </c>
      <c r="N691" s="11">
        <f t="shared" si="1201"/>
        <v>263.13333333333333</v>
      </c>
      <c r="O691" s="11">
        <f t="shared" si="1138"/>
        <v>70</v>
      </c>
      <c r="P691" s="11">
        <f t="shared" si="1139"/>
        <v>10</v>
      </c>
      <c r="Q691" s="13">
        <f t="shared" si="1202"/>
        <v>0.875</v>
      </c>
      <c r="R691" s="11">
        <f t="shared" si="1203"/>
        <v>0</v>
      </c>
      <c r="S691" s="11">
        <f t="shared" si="1140"/>
        <v>1</v>
      </c>
      <c r="T691" s="11">
        <f t="shared" si="1141"/>
        <v>1</v>
      </c>
      <c r="U691" s="11" t="str">
        <f t="shared" si="1142"/>
        <v>Piped Network With Pump</v>
      </c>
      <c r="V691" s="11">
        <f t="shared" si="1143"/>
        <v>2015</v>
      </c>
      <c r="W691" s="11" t="str">
        <f t="shared" si="1144"/>
        <v>Governement (District, Wasac) And Water For People</v>
      </c>
      <c r="X691" s="11" t="str">
        <f t="shared" si="1145"/>
        <v>Spring</v>
      </c>
      <c r="Y691" s="11">
        <f t="shared" si="1146"/>
        <v>5</v>
      </c>
      <c r="Z691" s="11">
        <f t="shared" si="1147"/>
        <v>1</v>
      </c>
      <c r="AA691" s="11">
        <f t="shared" si="1148"/>
        <v>1</v>
      </c>
      <c r="AB691" s="11" t="str">
        <f t="shared" si="1149"/>
        <v>"Springbox" --Intake Structure At A Spring</v>
      </c>
      <c r="AC691" s="11">
        <f t="shared" si="1150"/>
        <v>5</v>
      </c>
      <c r="AD691" s="11">
        <f t="shared" si="1151"/>
        <v>2015</v>
      </c>
      <c r="AE691" s="11">
        <f t="shared" si="1152"/>
        <v>1</v>
      </c>
      <c r="AF691" s="11">
        <f t="shared" si="1153"/>
        <v>15</v>
      </c>
      <c r="AG691" s="12">
        <f t="shared" si="1204"/>
        <v>115200</v>
      </c>
      <c r="AH691" s="12">
        <f t="shared" si="1205"/>
        <v>329.14285714285717</v>
      </c>
      <c r="AI691" s="11">
        <f t="shared" si="1206"/>
        <v>1</v>
      </c>
      <c r="AJ691" s="11">
        <f t="shared" si="1154"/>
        <v>1</v>
      </c>
      <c r="AK691" s="11">
        <f t="shared" si="1155"/>
        <v>1</v>
      </c>
      <c r="AL691" s="11">
        <f t="shared" si="1156"/>
        <v>2015</v>
      </c>
      <c r="AM691" s="11">
        <f t="shared" si="1157"/>
        <v>1</v>
      </c>
      <c r="AN691" s="11">
        <f t="shared" si="1158"/>
        <v>720</v>
      </c>
      <c r="AO691" s="11">
        <f t="shared" si="1159"/>
        <v>1</v>
      </c>
      <c r="AP691" s="11">
        <f t="shared" si="1160"/>
        <v>19</v>
      </c>
      <c r="AQ691" s="11">
        <f t="shared" si="1161"/>
        <v>2015</v>
      </c>
      <c r="AR691" s="11">
        <f t="shared" si="1162"/>
        <v>1</v>
      </c>
      <c r="AS691" s="11">
        <f t="shared" si="1163"/>
        <v>1</v>
      </c>
      <c r="AT691" s="11">
        <f t="shared" si="1164"/>
        <v>2015</v>
      </c>
      <c r="AU691" s="11" t="str">
        <f t="shared" si="1165"/>
        <v>Pressure Break Tank|Distribution Chamber|Null</v>
      </c>
      <c r="AV691" s="11">
        <f t="shared" si="1166"/>
        <v>2015</v>
      </c>
      <c r="AW691" s="11">
        <f t="shared" si="1167"/>
        <v>1</v>
      </c>
      <c r="AX691" s="11">
        <f t="shared" si="1168"/>
        <v>1</v>
      </c>
      <c r="AY691" s="11">
        <f t="shared" si="1169"/>
        <v>3</v>
      </c>
      <c r="AZ691" s="11">
        <f t="shared" si="1170"/>
        <v>2015</v>
      </c>
      <c r="BA691" s="11">
        <f t="shared" si="1171"/>
        <v>1</v>
      </c>
      <c r="BB691" s="11">
        <f t="shared" si="1172"/>
        <v>19000</v>
      </c>
      <c r="BC691" s="11">
        <f t="shared" si="1173"/>
        <v>1</v>
      </c>
      <c r="BD691" s="11">
        <f t="shared" si="1174"/>
        <v>2</v>
      </c>
      <c r="BE691" s="11">
        <f t="shared" si="1175"/>
        <v>2016</v>
      </c>
      <c r="BF691" s="11">
        <f t="shared" si="1176"/>
        <v>1</v>
      </c>
      <c r="BG691" s="11">
        <f t="shared" si="1197"/>
        <v>1</v>
      </c>
      <c r="BH691" s="11">
        <f t="shared" si="1177"/>
        <v>2016</v>
      </c>
      <c r="BI691" s="11">
        <f t="shared" si="1178"/>
        <v>1</v>
      </c>
      <c r="BJ691" s="11">
        <f t="shared" si="1179"/>
        <v>0</v>
      </c>
      <c r="BK691" s="11" t="str">
        <f t="shared" si="1180"/>
        <v/>
      </c>
      <c r="BL691" s="11" t="str">
        <f t="shared" si="1181"/>
        <v xml:space="preserve"> </v>
      </c>
      <c r="BM691" s="11" t="str">
        <f t="shared" si="1182"/>
        <v xml:space="preserve"> </v>
      </c>
      <c r="BN691" s="11" t="str">
        <f t="shared" si="1183"/>
        <v xml:space="preserve"> </v>
      </c>
      <c r="BO691" s="11" t="str">
        <f t="shared" si="1184"/>
        <v xml:space="preserve"> </v>
      </c>
      <c r="BP691" s="11" t="str">
        <f t="shared" si="1185"/>
        <v xml:space="preserve"> </v>
      </c>
      <c r="BQ691" s="11" t="str">
        <f t="shared" si="1186"/>
        <v>0</v>
      </c>
      <c r="BR691" s="25">
        <f t="shared" si="1187"/>
        <v>0</v>
      </c>
      <c r="BS691" s="11" t="str">
        <f t="shared" si="1188"/>
        <v>Not Present</v>
      </c>
      <c r="BT691" s="11" t="str">
        <f t="shared" si="1189"/>
        <v>0</v>
      </c>
      <c r="BU691" s="12">
        <f t="shared" si="1207"/>
        <v>1</v>
      </c>
      <c r="BV691" s="12">
        <f t="shared" si="1208"/>
        <v>0</v>
      </c>
      <c r="BW691" s="12">
        <f t="shared" si="1198"/>
        <v>1</v>
      </c>
      <c r="BX691" s="12">
        <f t="shared" si="1209"/>
        <v>1</v>
      </c>
      <c r="BY691" s="11">
        <f t="shared" si="1210"/>
        <v>1</v>
      </c>
      <c r="BZ691" s="11">
        <f t="shared" si="1190"/>
        <v>1</v>
      </c>
      <c r="CA691" s="11">
        <f t="shared" si="1191"/>
        <v>31</v>
      </c>
      <c r="CB691" s="11">
        <f t="shared" si="1192"/>
        <v>2015</v>
      </c>
      <c r="CC691" s="11">
        <f t="shared" si="1193"/>
        <v>1</v>
      </c>
      <c r="CD691" s="11" t="str">
        <f t="shared" si="1194"/>
        <v>No</v>
      </c>
      <c r="CE691" s="11">
        <f t="shared" si="1211"/>
        <v>0</v>
      </c>
      <c r="CF691" s="11">
        <f t="shared" si="1212"/>
        <v>0</v>
      </c>
      <c r="CG691" s="11">
        <f t="shared" si="1213"/>
        <v>1</v>
      </c>
      <c r="CH691" s="11">
        <f t="shared" si="1214"/>
        <v>0</v>
      </c>
      <c r="CI691" s="11">
        <f t="shared" si="1195"/>
        <v>1</v>
      </c>
      <c r="CJ691" s="11">
        <f t="shared" si="1196"/>
        <v>1</v>
      </c>
    </row>
    <row r="692" spans="1:88" x14ac:dyDescent="0.3">
      <c r="A692" s="11">
        <f t="shared" si="1127"/>
        <v>2017</v>
      </c>
      <c r="B692" s="11" t="str">
        <f t="shared" si="1128"/>
        <v>24-03-2017 15:50:02 CET</v>
      </c>
      <c r="C692" s="11" t="str">
        <f t="shared" si="1129"/>
        <v>Rwanda</v>
      </c>
      <c r="D692" s="11" t="str">
        <f t="shared" si="1130"/>
        <v>Rulindo</v>
      </c>
      <c r="E692" s="11" t="str">
        <f t="shared" si="1131"/>
        <v>Buyoga</v>
      </c>
      <c r="F692" s="11" t="str">
        <f t="shared" si="1132"/>
        <v>Butare</v>
      </c>
      <c r="G692" s="11" t="str">
        <f t="shared" si="1133"/>
        <v>Kankanga</v>
      </c>
      <c r="H692" s="11" t="str">
        <f t="shared" si="1134"/>
        <v/>
      </c>
      <c r="I692" s="11" t="str">
        <f t="shared" si="1135"/>
        <v/>
      </c>
      <c r="J692" s="11" t="str">
        <f t="shared" si="1136"/>
        <v>Nyagahera</v>
      </c>
      <c r="K692" s="11">
        <f t="shared" si="1137"/>
        <v>151</v>
      </c>
      <c r="L692" s="11">
        <f t="shared" si="1199"/>
        <v>0</v>
      </c>
      <c r="M692" s="11">
        <f t="shared" si="1200"/>
        <v>4</v>
      </c>
      <c r="N692" s="11">
        <f t="shared" si="1201"/>
        <v>0</v>
      </c>
      <c r="O692" s="11">
        <f t="shared" si="1138"/>
        <v>140</v>
      </c>
      <c r="P692" s="11">
        <f t="shared" si="1139"/>
        <v>11</v>
      </c>
      <c r="Q692" s="13">
        <f t="shared" si="1202"/>
        <v>0.92715231788079466</v>
      </c>
      <c r="R692" s="11">
        <f t="shared" si="1203"/>
        <v>0</v>
      </c>
      <c r="S692" s="11">
        <f t="shared" si="1140"/>
        <v>1</v>
      </c>
      <c r="T692" s="11">
        <f t="shared" si="1141"/>
        <v>1</v>
      </c>
      <c r="U692" s="11" t="str">
        <f t="shared" si="1142"/>
        <v>Piped Network -- Gravity Only</v>
      </c>
      <c r="V692" s="11">
        <f t="shared" si="1143"/>
        <v>2014</v>
      </c>
      <c r="W692" s="11" t="str">
        <f t="shared" si="1144"/>
        <v>Governement (District, Wasac) And Water For People</v>
      </c>
      <c r="X692" s="11" t="str">
        <f t="shared" si="1145"/>
        <v>Spring</v>
      </c>
      <c r="Y692" s="11">
        <f t="shared" si="1146"/>
        <v>1</v>
      </c>
      <c r="Z692" s="11">
        <f t="shared" si="1147"/>
        <v>1</v>
      </c>
      <c r="AA692" s="11">
        <f t="shared" si="1148"/>
        <v>1</v>
      </c>
      <c r="AB692" s="11" t="str">
        <f t="shared" si="1149"/>
        <v>"Springbox" --Intake Structure At A Spring</v>
      </c>
      <c r="AC692" s="11">
        <f t="shared" si="1150"/>
        <v>1</v>
      </c>
      <c r="AD692" s="11">
        <f t="shared" si="1151"/>
        <v>2014</v>
      </c>
      <c r="AE692" s="11">
        <f t="shared" si="1152"/>
        <v>1</v>
      </c>
      <c r="AF692" s="11">
        <f t="shared" si="1153"/>
        <v>16</v>
      </c>
      <c r="AG692" s="12">
        <f t="shared" si="1204"/>
        <v>108000</v>
      </c>
      <c r="AH692" s="12">
        <f t="shared" si="1205"/>
        <v>154.28571428571428</v>
      </c>
      <c r="AI692" s="11">
        <f t="shared" si="1206"/>
        <v>1</v>
      </c>
      <c r="AJ692" s="11">
        <f t="shared" si="1154"/>
        <v>1</v>
      </c>
      <c r="AK692" s="11">
        <f t="shared" si="1155"/>
        <v>1</v>
      </c>
      <c r="AL692" s="11">
        <f t="shared" si="1156"/>
        <v>2014</v>
      </c>
      <c r="AM692" s="11">
        <f t="shared" si="1157"/>
        <v>1</v>
      </c>
      <c r="AN692" s="11">
        <f t="shared" si="1158"/>
        <v>6800</v>
      </c>
      <c r="AO692" s="11">
        <f t="shared" si="1159"/>
        <v>1</v>
      </c>
      <c r="AP692" s="11">
        <f t="shared" si="1160"/>
        <v>3</v>
      </c>
      <c r="AQ692" s="11">
        <f t="shared" si="1161"/>
        <v>20114</v>
      </c>
      <c r="AR692" s="11">
        <f t="shared" si="1162"/>
        <v>2</v>
      </c>
      <c r="AS692" s="11">
        <f t="shared" si="1163"/>
        <v>1</v>
      </c>
      <c r="AT692" s="11">
        <f t="shared" si="1164"/>
        <v>3</v>
      </c>
      <c r="AU692" s="11" t="str">
        <f t="shared" si="1165"/>
        <v>Distribution Chamber</v>
      </c>
      <c r="AV692" s="11">
        <f t="shared" si="1166"/>
        <v>2014</v>
      </c>
      <c r="AW692" s="11">
        <f t="shared" si="1167"/>
        <v>1</v>
      </c>
      <c r="AX692" s="11">
        <f t="shared" si="1168"/>
        <v>1</v>
      </c>
      <c r="AY692" s="11">
        <f t="shared" si="1169"/>
        <v>1</v>
      </c>
      <c r="AZ692" s="11">
        <f t="shared" si="1170"/>
        <v>2014</v>
      </c>
      <c r="BA692" s="11">
        <f t="shared" si="1171"/>
        <v>1</v>
      </c>
      <c r="BB692" s="11">
        <f t="shared" si="1172"/>
        <v>1200</v>
      </c>
      <c r="BC692" s="11">
        <f t="shared" si="1173"/>
        <v>0</v>
      </c>
      <c r="BD692" s="11" t="str">
        <f t="shared" si="1174"/>
        <v xml:space="preserve"> </v>
      </c>
      <c r="BE692" s="11" t="str">
        <f t="shared" si="1175"/>
        <v xml:space="preserve"> </v>
      </c>
      <c r="BF692" s="11" t="str">
        <f t="shared" si="1176"/>
        <v xml:space="preserve"> </v>
      </c>
      <c r="BG692" s="11" t="str">
        <f t="shared" si="1197"/>
        <v xml:space="preserve"> </v>
      </c>
      <c r="BH692" s="11" t="str">
        <f t="shared" si="1177"/>
        <v xml:space="preserve"> </v>
      </c>
      <c r="BI692" s="11" t="str">
        <f t="shared" si="1178"/>
        <v xml:space="preserve"> </v>
      </c>
      <c r="BJ692" s="11">
        <f t="shared" si="1179"/>
        <v>0</v>
      </c>
      <c r="BK692" s="11" t="str">
        <f t="shared" si="1180"/>
        <v/>
      </c>
      <c r="BL692" s="11" t="str">
        <f t="shared" si="1181"/>
        <v xml:space="preserve"> </v>
      </c>
      <c r="BM692" s="11" t="str">
        <f t="shared" si="1182"/>
        <v xml:space="preserve"> </v>
      </c>
      <c r="BN692" s="11" t="str">
        <f t="shared" si="1183"/>
        <v xml:space="preserve"> </v>
      </c>
      <c r="BO692" s="11" t="str">
        <f t="shared" si="1184"/>
        <v xml:space="preserve"> </v>
      </c>
      <c r="BP692" s="11" t="str">
        <f t="shared" si="1185"/>
        <v xml:space="preserve"> </v>
      </c>
      <c r="BQ692" s="11" t="str">
        <f t="shared" si="1186"/>
        <v>0</v>
      </c>
      <c r="BR692" s="25">
        <f t="shared" si="1187"/>
        <v>0</v>
      </c>
      <c r="BS692" s="11" t="str">
        <f t="shared" si="1188"/>
        <v>Not Present</v>
      </c>
      <c r="BT692" s="11" t="str">
        <f t="shared" si="1189"/>
        <v>0</v>
      </c>
      <c r="BU692" s="12">
        <f t="shared" si="1207"/>
        <v>1</v>
      </c>
      <c r="BV692" s="12">
        <f t="shared" si="1208"/>
        <v>0</v>
      </c>
      <c r="BW692" s="12">
        <f t="shared" si="1198"/>
        <v>1</v>
      </c>
      <c r="BX692" s="12">
        <f t="shared" si="1209"/>
        <v>1</v>
      </c>
      <c r="BY692" s="11">
        <f t="shared" si="1210"/>
        <v>1</v>
      </c>
      <c r="BZ692" s="11">
        <f t="shared" si="1190"/>
        <v>1</v>
      </c>
      <c r="CA692" s="11">
        <f t="shared" si="1191"/>
        <v>1</v>
      </c>
      <c r="CB692" s="11">
        <f t="shared" si="1192"/>
        <v>2014</v>
      </c>
      <c r="CC692" s="11">
        <f t="shared" si="1193"/>
        <v>1</v>
      </c>
      <c r="CD692" s="11" t="str">
        <f t="shared" si="1194"/>
        <v>No</v>
      </c>
      <c r="CE692" s="11">
        <f t="shared" si="1211"/>
        <v>0</v>
      </c>
      <c r="CF692" s="11">
        <f t="shared" si="1212"/>
        <v>0</v>
      </c>
      <c r="CG692" s="11">
        <f t="shared" si="1213"/>
        <v>1</v>
      </c>
      <c r="CH692" s="11">
        <f t="shared" si="1214"/>
        <v>0</v>
      </c>
      <c r="CI692" s="11">
        <f t="shared" si="1195"/>
        <v>1</v>
      </c>
      <c r="CJ692" s="11">
        <f t="shared" si="1196"/>
        <v>2</v>
      </c>
    </row>
    <row r="693" spans="1:88" x14ac:dyDescent="0.3">
      <c r="A693" s="11">
        <f t="shared" si="1127"/>
        <v>2017</v>
      </c>
      <c r="B693" s="11" t="str">
        <f t="shared" si="1128"/>
        <v>16-04-2017 22:16:32 CEST</v>
      </c>
      <c r="C693" s="11" t="str">
        <f t="shared" si="1129"/>
        <v>Rwanda</v>
      </c>
      <c r="D693" s="11" t="str">
        <f t="shared" si="1130"/>
        <v>Rulindo</v>
      </c>
      <c r="E693" s="11" t="str">
        <f t="shared" si="1131"/>
        <v>Base</v>
      </c>
      <c r="F693" s="11" t="str">
        <f t="shared" si="1132"/>
        <v>Gitare</v>
      </c>
      <c r="G693" s="11" t="str">
        <f t="shared" si="1133"/>
        <v>Rugerero</v>
      </c>
      <c r="H693" s="11" t="str">
        <f t="shared" si="1134"/>
        <v/>
      </c>
      <c r="I693" s="11" t="str">
        <f t="shared" si="1135"/>
        <v/>
      </c>
      <c r="J693" s="11" t="str">
        <f t="shared" si="1136"/>
        <v>Water point at Mbarusha/Nyirambuga pumping system</v>
      </c>
      <c r="K693" s="11">
        <f t="shared" si="1137"/>
        <v>143</v>
      </c>
      <c r="L693" s="11">
        <f t="shared" si="1199"/>
        <v>30604</v>
      </c>
      <c r="M693" s="11">
        <f t="shared" si="1200"/>
        <v>1</v>
      </c>
      <c r="N693" s="11">
        <f t="shared" si="1201"/>
        <v>30604</v>
      </c>
      <c r="O693" s="11">
        <f t="shared" si="1138"/>
        <v>143</v>
      </c>
      <c r="P693" s="11" t="str">
        <f t="shared" si="1139"/>
        <v xml:space="preserve"> </v>
      </c>
      <c r="Q693" s="13">
        <f t="shared" si="1202"/>
        <v>1</v>
      </c>
      <c r="R693" s="11">
        <f t="shared" si="1203"/>
        <v>1</v>
      </c>
      <c r="S693" s="11">
        <f t="shared" si="1140"/>
        <v>0</v>
      </c>
      <c r="T693" s="11">
        <f t="shared" si="1141"/>
        <v>1</v>
      </c>
      <c r="U693" s="11" t="str">
        <f t="shared" si="1142"/>
        <v>Piped Network With Pump</v>
      </c>
      <c r="V693" s="11">
        <f t="shared" si="1143"/>
        <v>2012</v>
      </c>
      <c r="W693" s="11" t="str">
        <f t="shared" si="1144"/>
        <v>Governement (District, Wasac) And Water For People</v>
      </c>
      <c r="X693" s="11" t="str">
        <f t="shared" si="1145"/>
        <v>Spring</v>
      </c>
      <c r="Y693" s="11">
        <f t="shared" si="1146"/>
        <v>2</v>
      </c>
      <c r="Z693" s="11">
        <f t="shared" si="1147"/>
        <v>1</v>
      </c>
      <c r="AA693" s="11">
        <f t="shared" si="1148"/>
        <v>0</v>
      </c>
      <c r="AB693" s="11" t="str">
        <f t="shared" si="1149"/>
        <v/>
      </c>
      <c r="AC693" s="11" t="str">
        <f t="shared" si="1150"/>
        <v xml:space="preserve"> </v>
      </c>
      <c r="AD693" s="11" t="str">
        <f t="shared" si="1151"/>
        <v xml:space="preserve"> </v>
      </c>
      <c r="AE693" s="11" t="str">
        <f t="shared" si="1152"/>
        <v xml:space="preserve"> </v>
      </c>
      <c r="AF693" s="11">
        <f t="shared" si="1153"/>
        <v>4</v>
      </c>
      <c r="AG693" s="12">
        <f t="shared" si="1204"/>
        <v>432000</v>
      </c>
      <c r="AH693" s="12">
        <f t="shared" si="1205"/>
        <v>604.19580419580416</v>
      </c>
      <c r="AI693" s="11">
        <f t="shared" si="1206"/>
        <v>1</v>
      </c>
      <c r="AJ693" s="11">
        <f t="shared" si="1154"/>
        <v>0</v>
      </c>
      <c r="AK693" s="11" t="str">
        <f t="shared" si="1155"/>
        <v xml:space="preserve"> </v>
      </c>
      <c r="AL693" s="11" t="str">
        <f t="shared" si="1156"/>
        <v xml:space="preserve"> </v>
      </c>
      <c r="AM693" s="11" t="str">
        <f t="shared" si="1157"/>
        <v xml:space="preserve"> </v>
      </c>
      <c r="AN693" s="11" t="str">
        <f t="shared" si="1158"/>
        <v xml:space="preserve"> </v>
      </c>
      <c r="AO693" s="11">
        <f t="shared" si="1159"/>
        <v>0</v>
      </c>
      <c r="AP693" s="11" t="str">
        <f t="shared" si="1160"/>
        <v xml:space="preserve"> </v>
      </c>
      <c r="AQ693" s="11" t="str">
        <f t="shared" si="1161"/>
        <v xml:space="preserve"> </v>
      </c>
      <c r="AR693" s="11" t="str">
        <f t="shared" si="1162"/>
        <v xml:space="preserve"> </v>
      </c>
      <c r="AS693" s="11">
        <f t="shared" si="1163"/>
        <v>0</v>
      </c>
      <c r="AT693" s="11" t="str">
        <f t="shared" si="1164"/>
        <v xml:space="preserve"> </v>
      </c>
      <c r="AU693" s="11" t="str">
        <f t="shared" si="1165"/>
        <v/>
      </c>
      <c r="AV693" s="11" t="str">
        <f t="shared" si="1166"/>
        <v xml:space="preserve"> </v>
      </c>
      <c r="AW693" s="11" t="str">
        <f t="shared" si="1167"/>
        <v xml:space="preserve"> </v>
      </c>
      <c r="AX693" s="11">
        <f t="shared" si="1168"/>
        <v>0</v>
      </c>
      <c r="AY693" s="11" t="str">
        <f t="shared" si="1169"/>
        <v xml:space="preserve"> </v>
      </c>
      <c r="AZ693" s="11" t="str">
        <f t="shared" si="1170"/>
        <v xml:space="preserve"> </v>
      </c>
      <c r="BA693" s="11" t="str">
        <f t="shared" si="1171"/>
        <v xml:space="preserve"> </v>
      </c>
      <c r="BB693" s="11" t="str">
        <f t="shared" si="1172"/>
        <v xml:space="preserve"> </v>
      </c>
      <c r="BC693" s="11">
        <f t="shared" si="1173"/>
        <v>0</v>
      </c>
      <c r="BD693" s="11" t="str">
        <f t="shared" si="1174"/>
        <v xml:space="preserve"> </v>
      </c>
      <c r="BE693" s="11" t="str">
        <f t="shared" si="1175"/>
        <v xml:space="preserve"> </v>
      </c>
      <c r="BF693" s="11" t="str">
        <f t="shared" si="1176"/>
        <v xml:space="preserve"> </v>
      </c>
      <c r="BG693" s="11" t="str">
        <f t="shared" si="1197"/>
        <v xml:space="preserve"> </v>
      </c>
      <c r="BH693" s="11" t="str">
        <f t="shared" si="1177"/>
        <v xml:space="preserve"> </v>
      </c>
      <c r="BI693" s="11" t="str">
        <f t="shared" si="1178"/>
        <v xml:space="preserve"> </v>
      </c>
      <c r="BJ693" s="11">
        <f t="shared" si="1179"/>
        <v>0</v>
      </c>
      <c r="BK693" s="11" t="str">
        <f t="shared" si="1180"/>
        <v/>
      </c>
      <c r="BL693" s="11" t="str">
        <f t="shared" si="1181"/>
        <v xml:space="preserve"> </v>
      </c>
      <c r="BM693" s="11" t="str">
        <f t="shared" si="1182"/>
        <v xml:space="preserve"> </v>
      </c>
      <c r="BN693" s="11" t="str">
        <f t="shared" si="1183"/>
        <v xml:space="preserve"> </v>
      </c>
      <c r="BO693" s="11" t="str">
        <f t="shared" si="1184"/>
        <v xml:space="preserve"> </v>
      </c>
      <c r="BP693" s="11" t="str">
        <f t="shared" si="1185"/>
        <v xml:space="preserve"> </v>
      </c>
      <c r="BQ693" s="11" t="str">
        <f t="shared" si="1186"/>
        <v>0</v>
      </c>
      <c r="BR693" s="25">
        <f t="shared" si="1187"/>
        <v>0</v>
      </c>
      <c r="BS693" s="11" t="str">
        <f t="shared" si="1188"/>
        <v>Not Present</v>
      </c>
      <c r="BT693" s="11" t="str">
        <f t="shared" si="1189"/>
        <v>0</v>
      </c>
      <c r="BU693" s="12">
        <f t="shared" si="1207"/>
        <v>1</v>
      </c>
      <c r="BV693" s="12">
        <f t="shared" si="1208"/>
        <v>0</v>
      </c>
      <c r="BW693" s="12">
        <f t="shared" si="1198"/>
        <v>1</v>
      </c>
      <c r="BX693" s="12">
        <f t="shared" si="1209"/>
        <v>1</v>
      </c>
      <c r="BY693" s="11">
        <f t="shared" si="1210"/>
        <v>1</v>
      </c>
      <c r="BZ693" s="11">
        <f t="shared" si="1190"/>
        <v>1</v>
      </c>
      <c r="CA693" s="11">
        <f t="shared" si="1191"/>
        <v>2</v>
      </c>
      <c r="CB693" s="11">
        <f t="shared" si="1192"/>
        <v>2012</v>
      </c>
      <c r="CC693" s="11">
        <f t="shared" si="1193"/>
        <v>1</v>
      </c>
      <c r="CD693" s="11" t="str">
        <f t="shared" si="1194"/>
        <v>No</v>
      </c>
      <c r="CE693" s="11">
        <f t="shared" si="1211"/>
        <v>0</v>
      </c>
      <c r="CF693" s="11">
        <f t="shared" si="1212"/>
        <v>0</v>
      </c>
      <c r="CG693" s="11">
        <f t="shared" si="1213"/>
        <v>1</v>
      </c>
      <c r="CH693" s="11">
        <f t="shared" si="1214"/>
        <v>0</v>
      </c>
      <c r="CI693" s="11">
        <f t="shared" si="1195"/>
        <v>1</v>
      </c>
      <c r="CJ693" s="11">
        <f t="shared" si="1196"/>
        <v>1</v>
      </c>
    </row>
    <row r="694" spans="1:88" x14ac:dyDescent="0.3">
      <c r="A694" s="11">
        <f t="shared" si="1127"/>
        <v>2017</v>
      </c>
      <c r="B694" s="11" t="str">
        <f t="shared" si="1128"/>
        <v>02-01-2015 12:43:37 CET</v>
      </c>
      <c r="C694" s="11" t="str">
        <f t="shared" si="1129"/>
        <v>Rwanda</v>
      </c>
      <c r="D694" s="11" t="str">
        <f t="shared" si="1130"/>
        <v>Rulindo</v>
      </c>
      <c r="E694" s="11" t="str">
        <f t="shared" si="1131"/>
        <v>Buyoga</v>
      </c>
      <c r="F694" s="11" t="str">
        <f t="shared" si="1132"/>
        <v>Busoro</v>
      </c>
      <c r="G694" s="11" t="str">
        <f t="shared" si="1133"/>
        <v>Karambo</v>
      </c>
      <c r="H694" s="11" t="str">
        <f t="shared" si="1134"/>
        <v/>
      </c>
      <c r="I694" s="11" t="str">
        <f t="shared" si="1135"/>
        <v/>
      </c>
      <c r="J694" s="11" t="str">
        <f t="shared" si="1136"/>
        <v>Water point2 at Gakoma/Nyirambuga pumping</v>
      </c>
      <c r="K694" s="11">
        <f t="shared" si="1137"/>
        <v>138</v>
      </c>
      <c r="L694" s="11">
        <f t="shared" si="1199"/>
        <v>30604</v>
      </c>
      <c r="M694" s="11">
        <f t="shared" si="1200"/>
        <v>1</v>
      </c>
      <c r="N694" s="11">
        <f t="shared" si="1201"/>
        <v>30604</v>
      </c>
      <c r="O694" s="11">
        <f t="shared" si="1138"/>
        <v>138</v>
      </c>
      <c r="P694" s="11" t="str">
        <f t="shared" si="1139"/>
        <v xml:space="preserve"> </v>
      </c>
      <c r="Q694" s="13">
        <f t="shared" si="1202"/>
        <v>1</v>
      </c>
      <c r="R694" s="11">
        <f t="shared" si="1203"/>
        <v>1</v>
      </c>
      <c r="S694" s="11">
        <f t="shared" si="1140"/>
        <v>0</v>
      </c>
      <c r="T694" s="11">
        <f t="shared" si="1141"/>
        <v>1</v>
      </c>
      <c r="U694" s="11" t="str">
        <f t="shared" si="1142"/>
        <v>Piped Network With Pump</v>
      </c>
      <c r="V694" s="11">
        <f t="shared" si="1143"/>
        <v>2015</v>
      </c>
      <c r="W694" s="11" t="str">
        <f t="shared" si="1144"/>
        <v>Governement (District, Wasac) And Water For People</v>
      </c>
      <c r="X694" s="11" t="str">
        <f t="shared" si="1145"/>
        <v>Spring</v>
      </c>
      <c r="Y694" s="11">
        <f t="shared" si="1146"/>
        <v>11</v>
      </c>
      <c r="Z694" s="11">
        <f t="shared" si="1147"/>
        <v>1</v>
      </c>
      <c r="AA694" s="11">
        <f t="shared" si="1148"/>
        <v>0</v>
      </c>
      <c r="AB694" s="11" t="str">
        <f t="shared" si="1149"/>
        <v/>
      </c>
      <c r="AC694" s="11" t="str">
        <f t="shared" si="1150"/>
        <v xml:space="preserve"> </v>
      </c>
      <c r="AD694" s="11" t="str">
        <f t="shared" si="1151"/>
        <v xml:space="preserve"> </v>
      </c>
      <c r="AE694" s="11" t="str">
        <f t="shared" si="1152"/>
        <v xml:space="preserve"> </v>
      </c>
      <c r="AF694" s="11">
        <f t="shared" si="1153"/>
        <v>4</v>
      </c>
      <c r="AG694" s="12">
        <f t="shared" si="1204"/>
        <v>432000</v>
      </c>
      <c r="AH694" s="12">
        <f t="shared" si="1205"/>
        <v>626.08695652173913</v>
      </c>
      <c r="AI694" s="11">
        <f t="shared" si="1206"/>
        <v>1</v>
      </c>
      <c r="AJ694" s="11">
        <f t="shared" si="1154"/>
        <v>0</v>
      </c>
      <c r="AK694" s="11" t="str">
        <f t="shared" si="1155"/>
        <v xml:space="preserve"> </v>
      </c>
      <c r="AL694" s="11" t="str">
        <f t="shared" si="1156"/>
        <v xml:space="preserve"> </v>
      </c>
      <c r="AM694" s="11" t="str">
        <f t="shared" si="1157"/>
        <v xml:space="preserve"> </v>
      </c>
      <c r="AN694" s="11" t="str">
        <f t="shared" si="1158"/>
        <v xml:space="preserve"> </v>
      </c>
      <c r="AO694" s="11">
        <f t="shared" si="1159"/>
        <v>1</v>
      </c>
      <c r="AP694" s="11">
        <f t="shared" si="1160"/>
        <v>1</v>
      </c>
      <c r="AQ694" s="11">
        <f t="shared" si="1161"/>
        <v>2015</v>
      </c>
      <c r="AR694" s="11">
        <f t="shared" si="1162"/>
        <v>1</v>
      </c>
      <c r="AS694" s="11">
        <f t="shared" si="1163"/>
        <v>0</v>
      </c>
      <c r="AT694" s="11" t="str">
        <f t="shared" si="1164"/>
        <v xml:space="preserve"> </v>
      </c>
      <c r="AU694" s="11" t="str">
        <f t="shared" si="1165"/>
        <v/>
      </c>
      <c r="AV694" s="11" t="str">
        <f t="shared" si="1166"/>
        <v xml:space="preserve"> </v>
      </c>
      <c r="AW694" s="11" t="str">
        <f t="shared" si="1167"/>
        <v xml:space="preserve"> </v>
      </c>
      <c r="AX694" s="11">
        <f t="shared" si="1168"/>
        <v>0</v>
      </c>
      <c r="AY694" s="11" t="str">
        <f t="shared" si="1169"/>
        <v xml:space="preserve"> </v>
      </c>
      <c r="AZ694" s="11" t="str">
        <f t="shared" si="1170"/>
        <v xml:space="preserve"> </v>
      </c>
      <c r="BA694" s="11" t="str">
        <f t="shared" si="1171"/>
        <v xml:space="preserve"> </v>
      </c>
      <c r="BB694" s="11" t="str">
        <f t="shared" si="1172"/>
        <v xml:space="preserve"> </v>
      </c>
      <c r="BC694" s="11">
        <f t="shared" si="1173"/>
        <v>0</v>
      </c>
      <c r="BD694" s="11" t="str">
        <f t="shared" si="1174"/>
        <v xml:space="preserve"> </v>
      </c>
      <c r="BE694" s="11" t="str">
        <f t="shared" si="1175"/>
        <v xml:space="preserve"> </v>
      </c>
      <c r="BF694" s="11" t="str">
        <f t="shared" si="1176"/>
        <v xml:space="preserve"> </v>
      </c>
      <c r="BG694" s="11" t="str">
        <f t="shared" si="1197"/>
        <v xml:space="preserve"> </v>
      </c>
      <c r="BH694" s="11" t="str">
        <f t="shared" si="1177"/>
        <v xml:space="preserve"> </v>
      </c>
      <c r="BI694" s="11" t="str">
        <f t="shared" si="1178"/>
        <v xml:space="preserve"> </v>
      </c>
      <c r="BJ694" s="11">
        <f t="shared" si="1179"/>
        <v>0</v>
      </c>
      <c r="BK694" s="11" t="str">
        <f t="shared" si="1180"/>
        <v/>
      </c>
      <c r="BL694" s="11" t="str">
        <f t="shared" si="1181"/>
        <v xml:space="preserve"> </v>
      </c>
      <c r="BM694" s="11" t="str">
        <f t="shared" si="1182"/>
        <v xml:space="preserve"> </v>
      </c>
      <c r="BN694" s="11" t="str">
        <f t="shared" si="1183"/>
        <v xml:space="preserve"> </v>
      </c>
      <c r="BO694" s="11" t="str">
        <f t="shared" si="1184"/>
        <v xml:space="preserve"> </v>
      </c>
      <c r="BP694" s="11" t="str">
        <f t="shared" si="1185"/>
        <v xml:space="preserve"> </v>
      </c>
      <c r="BQ694" s="11" t="str">
        <f t="shared" si="1186"/>
        <v>0</v>
      </c>
      <c r="BR694" s="25">
        <f t="shared" si="1187"/>
        <v>0</v>
      </c>
      <c r="BS694" s="11" t="str">
        <f t="shared" si="1188"/>
        <v>Not Present</v>
      </c>
      <c r="BT694" s="11" t="str">
        <f t="shared" si="1189"/>
        <v>0</v>
      </c>
      <c r="BU694" s="12">
        <f t="shared" si="1207"/>
        <v>1</v>
      </c>
      <c r="BV694" s="12">
        <f t="shared" si="1208"/>
        <v>0</v>
      </c>
      <c r="BW694" s="12">
        <f t="shared" si="1198"/>
        <v>1</v>
      </c>
      <c r="BX694" s="12">
        <f t="shared" si="1209"/>
        <v>1</v>
      </c>
      <c r="BY694" s="11">
        <f t="shared" si="1210"/>
        <v>1</v>
      </c>
      <c r="BZ694" s="11">
        <f t="shared" si="1190"/>
        <v>1</v>
      </c>
      <c r="CA694" s="11">
        <f t="shared" si="1191"/>
        <v>2</v>
      </c>
      <c r="CB694" s="11">
        <f t="shared" si="1192"/>
        <v>2015</v>
      </c>
      <c r="CC694" s="11">
        <f t="shared" si="1193"/>
        <v>1</v>
      </c>
      <c r="CD694" s="11" t="str">
        <f t="shared" si="1194"/>
        <v>No</v>
      </c>
      <c r="CE694" s="11">
        <f t="shared" si="1211"/>
        <v>0</v>
      </c>
      <c r="CF694" s="11">
        <f t="shared" si="1212"/>
        <v>0</v>
      </c>
      <c r="CG694" s="11">
        <f t="shared" si="1213"/>
        <v>1</v>
      </c>
      <c r="CH694" s="11">
        <f t="shared" si="1214"/>
        <v>0</v>
      </c>
      <c r="CI694" s="11">
        <f t="shared" si="1195"/>
        <v>1</v>
      </c>
      <c r="CJ694" s="11">
        <f t="shared" si="1196"/>
        <v>1</v>
      </c>
    </row>
    <row r="695" spans="1:88" x14ac:dyDescent="0.3">
      <c r="A695" s="11">
        <f t="shared" si="1127"/>
        <v>2017</v>
      </c>
      <c r="B695" s="11" t="str">
        <f t="shared" si="1128"/>
        <v>16-03-2017 07:52:31 CET</v>
      </c>
      <c r="C695" s="11" t="str">
        <f t="shared" si="1129"/>
        <v>Rwanda</v>
      </c>
      <c r="D695" s="11" t="str">
        <f t="shared" si="1130"/>
        <v>Rulindo</v>
      </c>
      <c r="E695" s="11" t="str">
        <f t="shared" si="1131"/>
        <v>Burega</v>
      </c>
      <c r="F695" s="11" t="str">
        <f t="shared" si="1132"/>
        <v>Butangampundu</v>
      </c>
      <c r="G695" s="11" t="str">
        <f t="shared" si="1133"/>
        <v>Karambi</v>
      </c>
      <c r="H695" s="11" t="str">
        <f t="shared" si="1134"/>
        <v/>
      </c>
      <c r="I695" s="11" t="str">
        <f t="shared" si="1135"/>
        <v/>
      </c>
      <c r="J695" s="11" t="str">
        <f t="shared" si="1136"/>
        <v>Rwamugaza</v>
      </c>
      <c r="K695" s="11">
        <f t="shared" si="1137"/>
        <v>365</v>
      </c>
      <c r="L695" s="11">
        <f t="shared" si="1199"/>
        <v>14106</v>
      </c>
      <c r="M695" s="11">
        <f t="shared" si="1200"/>
        <v>38</v>
      </c>
      <c r="N695" s="11">
        <f t="shared" si="1201"/>
        <v>371.21052631578948</v>
      </c>
      <c r="O695" s="11">
        <f t="shared" si="1138"/>
        <v>365</v>
      </c>
      <c r="P695" s="11" t="str">
        <f t="shared" si="1139"/>
        <v xml:space="preserve"> </v>
      </c>
      <c r="Q695" s="13">
        <f t="shared" si="1202"/>
        <v>1</v>
      </c>
      <c r="R695" s="11">
        <f t="shared" si="1203"/>
        <v>1</v>
      </c>
      <c r="S695" s="11">
        <f t="shared" si="1140"/>
        <v>0</v>
      </c>
      <c r="T695" s="11">
        <f t="shared" si="1141"/>
        <v>1</v>
      </c>
      <c r="U695" s="11" t="str">
        <f t="shared" si="1142"/>
        <v>Piped Network -- Gravity Only</v>
      </c>
      <c r="V695" s="11">
        <f t="shared" si="1143"/>
        <v>2003</v>
      </c>
      <c r="W695" s="11" t="str">
        <f t="shared" si="1144"/>
        <v>Government</v>
      </c>
      <c r="X695" s="11" t="str">
        <f t="shared" si="1145"/>
        <v>Spring</v>
      </c>
      <c r="Y695" s="11">
        <f t="shared" si="1146"/>
        <v>2</v>
      </c>
      <c r="Z695" s="11">
        <f t="shared" si="1147"/>
        <v>1</v>
      </c>
      <c r="AA695" s="11">
        <f t="shared" si="1148"/>
        <v>1</v>
      </c>
      <c r="AB695" s="11" t="str">
        <f t="shared" si="1149"/>
        <v/>
      </c>
      <c r="AC695" s="11">
        <f t="shared" si="1150"/>
        <v>2</v>
      </c>
      <c r="AD695" s="11">
        <f t="shared" si="1151"/>
        <v>2003</v>
      </c>
      <c r="AE695" s="11">
        <f t="shared" si="1152"/>
        <v>1</v>
      </c>
      <c r="AF695" s="11">
        <f t="shared" si="1153"/>
        <v>3.5</v>
      </c>
      <c r="AG695" s="12">
        <f t="shared" si="1204"/>
        <v>493714.28571428574</v>
      </c>
      <c r="AH695" s="12">
        <f t="shared" si="1205"/>
        <v>270.52837573385523</v>
      </c>
      <c r="AI695" s="11">
        <f t="shared" si="1206"/>
        <v>1</v>
      </c>
      <c r="AJ695" s="11">
        <f t="shared" si="1154"/>
        <v>1</v>
      </c>
      <c r="AK695" s="11">
        <f t="shared" si="1155"/>
        <v>1</v>
      </c>
      <c r="AL695" s="11">
        <f t="shared" si="1156"/>
        <v>2014</v>
      </c>
      <c r="AM695" s="11">
        <f t="shared" si="1157"/>
        <v>1</v>
      </c>
      <c r="AN695" s="11">
        <f t="shared" si="1158"/>
        <v>8000</v>
      </c>
      <c r="AO695" s="11">
        <f t="shared" si="1159"/>
        <v>1</v>
      </c>
      <c r="AP695" s="11">
        <f t="shared" si="1160"/>
        <v>10</v>
      </c>
      <c r="AQ695" s="11">
        <f t="shared" si="1161"/>
        <v>2003</v>
      </c>
      <c r="AR695" s="11">
        <f t="shared" si="1162"/>
        <v>2</v>
      </c>
      <c r="AS695" s="11">
        <f t="shared" si="1163"/>
        <v>1</v>
      </c>
      <c r="AT695" s="11">
        <f t="shared" si="1164"/>
        <v>8</v>
      </c>
      <c r="AU695" s="11" t="str">
        <f t="shared" si="1165"/>
        <v/>
      </c>
      <c r="AV695" s="11">
        <f t="shared" si="1166"/>
        <v>2003</v>
      </c>
      <c r="AW695" s="11">
        <f t="shared" si="1167"/>
        <v>1</v>
      </c>
      <c r="AX695" s="11">
        <f t="shared" si="1168"/>
        <v>0</v>
      </c>
      <c r="AY695" s="11" t="str">
        <f t="shared" si="1169"/>
        <v xml:space="preserve"> </v>
      </c>
      <c r="AZ695" s="11" t="str">
        <f t="shared" si="1170"/>
        <v xml:space="preserve"> </v>
      </c>
      <c r="BA695" s="11" t="str">
        <f t="shared" si="1171"/>
        <v xml:space="preserve"> </v>
      </c>
      <c r="BB695" s="11" t="str">
        <f t="shared" si="1172"/>
        <v xml:space="preserve"> </v>
      </c>
      <c r="BC695" s="11">
        <f t="shared" si="1173"/>
        <v>0</v>
      </c>
      <c r="BD695" s="11" t="str">
        <f t="shared" si="1174"/>
        <v xml:space="preserve"> </v>
      </c>
      <c r="BE695" s="11" t="str">
        <f t="shared" si="1175"/>
        <v xml:space="preserve"> </v>
      </c>
      <c r="BF695" s="11" t="str">
        <f t="shared" si="1176"/>
        <v xml:space="preserve"> </v>
      </c>
      <c r="BG695" s="11" t="str">
        <f t="shared" si="1197"/>
        <v xml:space="preserve"> </v>
      </c>
      <c r="BH695" s="11" t="str">
        <f t="shared" si="1177"/>
        <v xml:space="preserve"> </v>
      </c>
      <c r="BI695" s="11" t="str">
        <f t="shared" si="1178"/>
        <v xml:space="preserve"> </v>
      </c>
      <c r="BJ695" s="11">
        <f t="shared" si="1179"/>
        <v>0</v>
      </c>
      <c r="BK695" s="11" t="str">
        <f t="shared" si="1180"/>
        <v/>
      </c>
      <c r="BL695" s="11" t="str">
        <f t="shared" si="1181"/>
        <v xml:space="preserve"> </v>
      </c>
      <c r="BM695" s="11" t="str">
        <f t="shared" si="1182"/>
        <v xml:space="preserve"> </v>
      </c>
      <c r="BN695" s="11" t="str">
        <f t="shared" si="1183"/>
        <v xml:space="preserve"> </v>
      </c>
      <c r="BO695" s="11" t="str">
        <f t="shared" si="1184"/>
        <v xml:space="preserve"> </v>
      </c>
      <c r="BP695" s="11" t="str">
        <f t="shared" si="1185"/>
        <v xml:space="preserve"> </v>
      </c>
      <c r="BQ695" s="11" t="str">
        <f t="shared" si="1186"/>
        <v>0</v>
      </c>
      <c r="BR695" s="25">
        <f t="shared" si="1187"/>
        <v>0</v>
      </c>
      <c r="BS695" s="11" t="str">
        <f t="shared" si="1188"/>
        <v>Not Present</v>
      </c>
      <c r="BT695" s="11" t="str">
        <f t="shared" si="1189"/>
        <v>0</v>
      </c>
      <c r="BU695" s="12">
        <f t="shared" si="1207"/>
        <v>1</v>
      </c>
      <c r="BV695" s="12">
        <f t="shared" si="1208"/>
        <v>0</v>
      </c>
      <c r="BW695" s="12">
        <f t="shared" si="1198"/>
        <v>1</v>
      </c>
      <c r="BX695" s="12">
        <f t="shared" si="1209"/>
        <v>1</v>
      </c>
      <c r="BY695" s="11">
        <f t="shared" si="1210"/>
        <v>1</v>
      </c>
      <c r="BZ695" s="11">
        <f t="shared" si="1190"/>
        <v>1</v>
      </c>
      <c r="CA695" s="11">
        <f t="shared" si="1191"/>
        <v>1</v>
      </c>
      <c r="CB695" s="11">
        <f t="shared" si="1192"/>
        <v>2014</v>
      </c>
      <c r="CC695" s="11">
        <f t="shared" si="1193"/>
        <v>2</v>
      </c>
      <c r="CD695" s="11" t="str">
        <f t="shared" si="1194"/>
        <v>No</v>
      </c>
      <c r="CE695" s="11">
        <f t="shared" si="1211"/>
        <v>0</v>
      </c>
      <c r="CF695" s="11">
        <f t="shared" si="1212"/>
        <v>0</v>
      </c>
      <c r="CG695" s="11">
        <f t="shared" si="1213"/>
        <v>1</v>
      </c>
      <c r="CH695" s="11">
        <f t="shared" si="1214"/>
        <v>0</v>
      </c>
      <c r="CI695" s="11">
        <f t="shared" si="1195"/>
        <v>0</v>
      </c>
      <c r="CJ695" s="11">
        <f t="shared" si="1196"/>
        <v>2</v>
      </c>
    </row>
    <row r="696" spans="1:88" x14ac:dyDescent="0.3">
      <c r="A696" s="11">
        <f t="shared" si="1127"/>
        <v>2017</v>
      </c>
      <c r="B696" s="11" t="str">
        <f t="shared" si="1128"/>
        <v>09-03-2017 17:18:46 CET</v>
      </c>
      <c r="C696" s="11" t="str">
        <f t="shared" si="1129"/>
        <v>Rwanda</v>
      </c>
      <c r="D696" s="11" t="str">
        <f t="shared" si="1130"/>
        <v>Rulindo</v>
      </c>
      <c r="E696" s="11" t="str">
        <f t="shared" si="1131"/>
        <v>Shyorongi</v>
      </c>
      <c r="F696" s="11" t="str">
        <f t="shared" si="1132"/>
        <v>Rutonde</v>
      </c>
      <c r="G696" s="11" t="str">
        <f t="shared" si="1133"/>
        <v>Nyamirembe</v>
      </c>
      <c r="H696" s="11" t="str">
        <f t="shared" si="1134"/>
        <v/>
      </c>
      <c r="I696" s="11" t="str">
        <f t="shared" si="1135"/>
        <v/>
      </c>
      <c r="J696" s="11" t="str">
        <f t="shared" si="1136"/>
        <v>kirikumuryango network</v>
      </c>
      <c r="K696" s="11">
        <f t="shared" si="1137"/>
        <v>256</v>
      </c>
      <c r="L696" s="11">
        <f t="shared" si="1199"/>
        <v>0</v>
      </c>
      <c r="M696" s="11">
        <f t="shared" si="1200"/>
        <v>26</v>
      </c>
      <c r="N696" s="11">
        <f t="shared" si="1201"/>
        <v>0</v>
      </c>
      <c r="O696" s="11">
        <f t="shared" si="1138"/>
        <v>120</v>
      </c>
      <c r="P696" s="11">
        <f t="shared" si="1139"/>
        <v>136</v>
      </c>
      <c r="Q696" s="13">
        <f t="shared" si="1202"/>
        <v>0.46875</v>
      </c>
      <c r="R696" s="11">
        <f t="shared" si="1203"/>
        <v>0</v>
      </c>
      <c r="S696" s="11">
        <f t="shared" si="1140"/>
        <v>1</v>
      </c>
      <c r="T696" s="11">
        <f t="shared" si="1141"/>
        <v>1</v>
      </c>
      <c r="U696" s="11" t="str">
        <f t="shared" si="1142"/>
        <v>Piped Network -- Gravity Only</v>
      </c>
      <c r="V696" s="11">
        <f t="shared" si="1143"/>
        <v>2013</v>
      </c>
      <c r="W696" s="11" t="str">
        <f t="shared" si="1144"/>
        <v>Governement (District, Wasac) And Water For People</v>
      </c>
      <c r="X696" s="11" t="str">
        <f t="shared" si="1145"/>
        <v>Spring</v>
      </c>
      <c r="Y696" s="11">
        <f t="shared" si="1146"/>
        <v>1</v>
      </c>
      <c r="Z696" s="11">
        <f t="shared" si="1147"/>
        <v>1</v>
      </c>
      <c r="AA696" s="11">
        <f t="shared" si="1148"/>
        <v>1</v>
      </c>
      <c r="AB696" s="11" t="str">
        <f t="shared" si="1149"/>
        <v>"Springbox" --Intake Structure At A Spring</v>
      </c>
      <c r="AC696" s="11">
        <f t="shared" si="1150"/>
        <v>1</v>
      </c>
      <c r="AD696" s="11">
        <f t="shared" si="1151"/>
        <v>2013</v>
      </c>
      <c r="AE696" s="11">
        <f t="shared" si="1152"/>
        <v>1</v>
      </c>
      <c r="AF696" s="11">
        <f t="shared" si="1153"/>
        <v>11</v>
      </c>
      <c r="AG696" s="12">
        <f t="shared" si="1204"/>
        <v>157090.90909090909</v>
      </c>
      <c r="AH696" s="12">
        <f t="shared" si="1205"/>
        <v>261.81818181818181</v>
      </c>
      <c r="AI696" s="11">
        <f t="shared" si="1206"/>
        <v>1</v>
      </c>
      <c r="AJ696" s="11">
        <f t="shared" si="1154"/>
        <v>1</v>
      </c>
      <c r="AK696" s="11">
        <f t="shared" si="1155"/>
        <v>500</v>
      </c>
      <c r="AL696" s="11">
        <f t="shared" si="1156"/>
        <v>2013</v>
      </c>
      <c r="AM696" s="11">
        <f t="shared" si="1157"/>
        <v>1</v>
      </c>
      <c r="AN696" s="11">
        <f t="shared" si="1158"/>
        <v>500</v>
      </c>
      <c r="AO696" s="11">
        <f t="shared" si="1159"/>
        <v>1</v>
      </c>
      <c r="AP696" s="11">
        <f t="shared" si="1160"/>
        <v>17</v>
      </c>
      <c r="AQ696" s="11">
        <f t="shared" si="1161"/>
        <v>2013</v>
      </c>
      <c r="AR696" s="11">
        <f t="shared" si="1162"/>
        <v>1</v>
      </c>
      <c r="AS696" s="11">
        <f t="shared" si="1163"/>
        <v>1</v>
      </c>
      <c r="AT696" s="11">
        <f t="shared" si="1164"/>
        <v>6</v>
      </c>
      <c r="AU696" s="11" t="str">
        <f t="shared" si="1165"/>
        <v>Distribution Chamber|Ventouse, Washout</v>
      </c>
      <c r="AV696" s="11">
        <f t="shared" si="1166"/>
        <v>2013</v>
      </c>
      <c r="AW696" s="11">
        <f t="shared" si="1167"/>
        <v>1</v>
      </c>
      <c r="AX696" s="11">
        <f t="shared" si="1168"/>
        <v>1</v>
      </c>
      <c r="AY696" s="11">
        <f t="shared" si="1169"/>
        <v>2</v>
      </c>
      <c r="AZ696" s="11">
        <f t="shared" si="1170"/>
        <v>2013</v>
      </c>
      <c r="BA696" s="11">
        <f t="shared" si="1171"/>
        <v>1</v>
      </c>
      <c r="BB696" s="11">
        <f t="shared" si="1172"/>
        <v>10000</v>
      </c>
      <c r="BC696" s="11">
        <f t="shared" si="1173"/>
        <v>0</v>
      </c>
      <c r="BD696" s="11" t="str">
        <f t="shared" si="1174"/>
        <v xml:space="preserve"> </v>
      </c>
      <c r="BE696" s="11" t="str">
        <f t="shared" si="1175"/>
        <v xml:space="preserve"> </v>
      </c>
      <c r="BF696" s="11" t="str">
        <f t="shared" si="1176"/>
        <v xml:space="preserve"> </v>
      </c>
      <c r="BG696" s="11" t="str">
        <f t="shared" si="1197"/>
        <v xml:space="preserve"> </v>
      </c>
      <c r="BH696" s="11" t="str">
        <f t="shared" si="1177"/>
        <v xml:space="preserve"> </v>
      </c>
      <c r="BI696" s="11" t="str">
        <f t="shared" si="1178"/>
        <v xml:space="preserve"> </v>
      </c>
      <c r="BJ696" s="11">
        <f t="shared" si="1179"/>
        <v>0</v>
      </c>
      <c r="BK696" s="11" t="str">
        <f t="shared" si="1180"/>
        <v/>
      </c>
      <c r="BL696" s="11" t="str">
        <f t="shared" si="1181"/>
        <v xml:space="preserve"> </v>
      </c>
      <c r="BM696" s="11" t="str">
        <f t="shared" si="1182"/>
        <v xml:space="preserve"> </v>
      </c>
      <c r="BN696" s="11" t="str">
        <f t="shared" si="1183"/>
        <v xml:space="preserve"> </v>
      </c>
      <c r="BO696" s="11" t="str">
        <f t="shared" si="1184"/>
        <v xml:space="preserve"> </v>
      </c>
      <c r="BP696" s="11" t="str">
        <f t="shared" si="1185"/>
        <v xml:space="preserve"> </v>
      </c>
      <c r="BQ696" s="11" t="str">
        <f t="shared" si="1186"/>
        <v>0</v>
      </c>
      <c r="BR696" s="25">
        <f t="shared" si="1187"/>
        <v>0</v>
      </c>
      <c r="BS696" s="11" t="str">
        <f t="shared" si="1188"/>
        <v>Not Present</v>
      </c>
      <c r="BT696" s="11" t="str">
        <f t="shared" si="1189"/>
        <v>0</v>
      </c>
      <c r="BU696" s="12">
        <f t="shared" si="1207"/>
        <v>1</v>
      </c>
      <c r="BV696" s="12">
        <f t="shared" si="1208"/>
        <v>0</v>
      </c>
      <c r="BW696" s="12">
        <f t="shared" si="1198"/>
        <v>1</v>
      </c>
      <c r="BX696" s="12">
        <f t="shared" si="1209"/>
        <v>1</v>
      </c>
      <c r="BY696" s="11">
        <f t="shared" si="1210"/>
        <v>1</v>
      </c>
      <c r="BZ696" s="11">
        <f t="shared" si="1190"/>
        <v>1</v>
      </c>
      <c r="CA696" s="11">
        <f t="shared" si="1191"/>
        <v>1</v>
      </c>
      <c r="CB696" s="11">
        <f t="shared" si="1192"/>
        <v>2013</v>
      </c>
      <c r="CC696" s="11">
        <f t="shared" si="1193"/>
        <v>1</v>
      </c>
      <c r="CD696" s="11" t="str">
        <f t="shared" si="1194"/>
        <v>No</v>
      </c>
      <c r="CE696" s="11">
        <f t="shared" si="1211"/>
        <v>0</v>
      </c>
      <c r="CF696" s="11">
        <f t="shared" si="1212"/>
        <v>0</v>
      </c>
      <c r="CG696" s="11">
        <f t="shared" si="1213"/>
        <v>1</v>
      </c>
      <c r="CH696" s="11">
        <f t="shared" si="1214"/>
        <v>0</v>
      </c>
      <c r="CI696" s="11">
        <f t="shared" si="1195"/>
        <v>1</v>
      </c>
      <c r="CJ696" s="11">
        <f t="shared" si="1196"/>
        <v>1</v>
      </c>
    </row>
    <row r="697" spans="1:88" x14ac:dyDescent="0.3">
      <c r="A697" s="11">
        <f t="shared" si="1127"/>
        <v>2017</v>
      </c>
      <c r="B697" s="11" t="str">
        <f t="shared" si="1128"/>
        <v>15-03-2017 06:05:23 CET</v>
      </c>
      <c r="C697" s="11" t="str">
        <f t="shared" si="1129"/>
        <v>Rwanda</v>
      </c>
      <c r="D697" s="11" t="str">
        <f t="shared" si="1130"/>
        <v>Rulindo</v>
      </c>
      <c r="E697" s="11" t="str">
        <f t="shared" si="1131"/>
        <v>Base</v>
      </c>
      <c r="F697" s="11" t="str">
        <f t="shared" si="1132"/>
        <v>Rwamahwa</v>
      </c>
      <c r="G697" s="11" t="str">
        <f t="shared" si="1133"/>
        <v>Kabahama</v>
      </c>
      <c r="H697" s="11" t="str">
        <f t="shared" si="1134"/>
        <v/>
      </c>
      <c r="I697" s="11" t="str">
        <f t="shared" si="1135"/>
        <v/>
      </c>
      <c r="J697" s="11" t="str">
        <f t="shared" si="1136"/>
        <v>Migogo</v>
      </c>
      <c r="K697" s="11">
        <f t="shared" si="1137"/>
        <v>178</v>
      </c>
      <c r="L697" s="11">
        <f t="shared" si="1199"/>
        <v>558</v>
      </c>
      <c r="M697" s="11">
        <f t="shared" si="1200"/>
        <v>10</v>
      </c>
      <c r="N697" s="11">
        <f t="shared" si="1201"/>
        <v>55.8</v>
      </c>
      <c r="O697" s="11">
        <f t="shared" si="1138"/>
        <v>150</v>
      </c>
      <c r="P697" s="11">
        <f t="shared" si="1139"/>
        <v>28</v>
      </c>
      <c r="Q697" s="13">
        <f t="shared" si="1202"/>
        <v>0.84269662921348309</v>
      </c>
      <c r="R697" s="11">
        <f t="shared" si="1203"/>
        <v>0</v>
      </c>
      <c r="S697" s="11">
        <f t="shared" si="1140"/>
        <v>1</v>
      </c>
      <c r="T697" s="11">
        <f t="shared" si="1141"/>
        <v>1</v>
      </c>
      <c r="U697" s="11" t="str">
        <f t="shared" si="1142"/>
        <v>Piped Network -- Gravity Only</v>
      </c>
      <c r="V697" s="11">
        <f t="shared" si="1143"/>
        <v>2009</v>
      </c>
      <c r="W697" s="11" t="str">
        <f t="shared" si="1144"/>
        <v>Governement (District, Wasac) And Water For People</v>
      </c>
      <c r="X697" s="11" t="str">
        <f t="shared" si="1145"/>
        <v>Spring</v>
      </c>
      <c r="Y697" s="11">
        <f t="shared" si="1146"/>
        <v>1</v>
      </c>
      <c r="Z697" s="11">
        <f t="shared" si="1147"/>
        <v>0</v>
      </c>
      <c r="AA697" s="11">
        <f t="shared" si="1148"/>
        <v>1</v>
      </c>
      <c r="AB697" s="11" t="str">
        <f t="shared" si="1149"/>
        <v>"Springbox" --Intake Structure At A Spring</v>
      </c>
      <c r="AC697" s="11">
        <f t="shared" si="1150"/>
        <v>1</v>
      </c>
      <c r="AD697" s="11">
        <f t="shared" si="1151"/>
        <v>2009</v>
      </c>
      <c r="AE697" s="11">
        <f t="shared" si="1152"/>
        <v>1</v>
      </c>
      <c r="AF697" s="11">
        <f t="shared" si="1153"/>
        <v>50</v>
      </c>
      <c r="AG697" s="12">
        <f t="shared" si="1204"/>
        <v>34560</v>
      </c>
      <c r="AH697" s="12">
        <f t="shared" si="1205"/>
        <v>46.08</v>
      </c>
      <c r="AI697" s="11">
        <f t="shared" si="1206"/>
        <v>1</v>
      </c>
      <c r="AJ697" s="11">
        <f t="shared" si="1154"/>
        <v>1</v>
      </c>
      <c r="AK697" s="11">
        <f t="shared" si="1155"/>
        <v>1</v>
      </c>
      <c r="AL697" s="11">
        <f t="shared" si="1156"/>
        <v>2009</v>
      </c>
      <c r="AM697" s="11">
        <f t="shared" si="1157"/>
        <v>2</v>
      </c>
      <c r="AN697" s="11">
        <f t="shared" si="1158"/>
        <v>6800</v>
      </c>
      <c r="AO697" s="11">
        <f t="shared" si="1159"/>
        <v>1</v>
      </c>
      <c r="AP697" s="11">
        <f t="shared" si="1160"/>
        <v>3</v>
      </c>
      <c r="AQ697" s="11">
        <f t="shared" si="1161"/>
        <v>2009</v>
      </c>
      <c r="AR697" s="11">
        <f t="shared" si="1162"/>
        <v>2</v>
      </c>
      <c r="AS697" s="11">
        <f t="shared" si="1163"/>
        <v>0</v>
      </c>
      <c r="AT697" s="11" t="str">
        <f t="shared" si="1164"/>
        <v xml:space="preserve"> </v>
      </c>
      <c r="AU697" s="11" t="str">
        <f t="shared" si="1165"/>
        <v/>
      </c>
      <c r="AV697" s="11" t="str">
        <f t="shared" si="1166"/>
        <v xml:space="preserve"> </v>
      </c>
      <c r="AW697" s="11" t="str">
        <f t="shared" si="1167"/>
        <v xml:space="preserve"> </v>
      </c>
      <c r="AX697" s="11">
        <f t="shared" si="1168"/>
        <v>1</v>
      </c>
      <c r="AY697" s="11">
        <f t="shared" si="1169"/>
        <v>1</v>
      </c>
      <c r="AZ697" s="11">
        <f t="shared" si="1170"/>
        <v>2009</v>
      </c>
      <c r="BA697" s="11">
        <f t="shared" si="1171"/>
        <v>2</v>
      </c>
      <c r="BB697" s="11">
        <f t="shared" si="1172"/>
        <v>6800</v>
      </c>
      <c r="BC697" s="11">
        <f t="shared" si="1173"/>
        <v>0</v>
      </c>
      <c r="BD697" s="11" t="str">
        <f t="shared" si="1174"/>
        <v xml:space="preserve"> </v>
      </c>
      <c r="BE697" s="11" t="str">
        <f t="shared" si="1175"/>
        <v xml:space="preserve"> </v>
      </c>
      <c r="BF697" s="11" t="str">
        <f t="shared" si="1176"/>
        <v xml:space="preserve"> </v>
      </c>
      <c r="BG697" s="11" t="str">
        <f t="shared" si="1197"/>
        <v xml:space="preserve"> </v>
      </c>
      <c r="BH697" s="11" t="str">
        <f t="shared" si="1177"/>
        <v xml:space="preserve"> </v>
      </c>
      <c r="BI697" s="11" t="str">
        <f t="shared" si="1178"/>
        <v xml:space="preserve"> </v>
      </c>
      <c r="BJ697" s="11">
        <f t="shared" si="1179"/>
        <v>0</v>
      </c>
      <c r="BK697" s="11" t="str">
        <f t="shared" si="1180"/>
        <v/>
      </c>
      <c r="BL697" s="11" t="str">
        <f t="shared" si="1181"/>
        <v xml:space="preserve"> </v>
      </c>
      <c r="BM697" s="11" t="str">
        <f t="shared" si="1182"/>
        <v xml:space="preserve"> </v>
      </c>
      <c r="BN697" s="11" t="str">
        <f t="shared" si="1183"/>
        <v xml:space="preserve"> </v>
      </c>
      <c r="BO697" s="11" t="str">
        <f t="shared" si="1184"/>
        <v xml:space="preserve"> </v>
      </c>
      <c r="BP697" s="11" t="str">
        <f t="shared" si="1185"/>
        <v xml:space="preserve"> </v>
      </c>
      <c r="BQ697" s="11" t="str">
        <f t="shared" si="1186"/>
        <v>0</v>
      </c>
      <c r="BR697" s="25">
        <f t="shared" si="1187"/>
        <v>0</v>
      </c>
      <c r="BS697" s="11" t="str">
        <f t="shared" si="1188"/>
        <v>Not Present</v>
      </c>
      <c r="BT697" s="11" t="str">
        <f t="shared" si="1189"/>
        <v>0</v>
      </c>
      <c r="BU697" s="12">
        <f t="shared" si="1207"/>
        <v>1</v>
      </c>
      <c r="BV697" s="12">
        <f t="shared" si="1208"/>
        <v>0</v>
      </c>
      <c r="BW697" s="12">
        <f t="shared" si="1198"/>
        <v>1</v>
      </c>
      <c r="BX697" s="12">
        <f t="shared" si="1209"/>
        <v>1</v>
      </c>
      <c r="BY697" s="11">
        <f t="shared" si="1210"/>
        <v>1</v>
      </c>
      <c r="BZ697" s="11">
        <f t="shared" si="1190"/>
        <v>1</v>
      </c>
      <c r="CA697" s="11">
        <f t="shared" si="1191"/>
        <v>1</v>
      </c>
      <c r="CB697" s="11">
        <f t="shared" si="1192"/>
        <v>2009</v>
      </c>
      <c r="CC697" s="11">
        <f t="shared" si="1193"/>
        <v>2</v>
      </c>
      <c r="CD697" s="11" t="str">
        <f t="shared" si="1194"/>
        <v>No</v>
      </c>
      <c r="CE697" s="11">
        <f t="shared" si="1211"/>
        <v>0</v>
      </c>
      <c r="CF697" s="11">
        <f t="shared" si="1212"/>
        <v>0</v>
      </c>
      <c r="CG697" s="11">
        <f t="shared" si="1213"/>
        <v>1</v>
      </c>
      <c r="CH697" s="11">
        <f t="shared" si="1214"/>
        <v>0</v>
      </c>
      <c r="CI697" s="11">
        <f t="shared" si="1195"/>
        <v>1</v>
      </c>
      <c r="CJ697" s="11">
        <f t="shared" si="1196"/>
        <v>2</v>
      </c>
    </row>
    <row r="698" spans="1:88" x14ac:dyDescent="0.3">
      <c r="A698" s="11">
        <f t="shared" si="1127"/>
        <v>2017</v>
      </c>
      <c r="B698" s="11" t="str">
        <f t="shared" si="1128"/>
        <v>24-03-2017 11:32:42 CET</v>
      </c>
      <c r="C698" s="11" t="str">
        <f t="shared" si="1129"/>
        <v>Rwanda</v>
      </c>
      <c r="D698" s="11" t="str">
        <f t="shared" si="1130"/>
        <v>Rulindo</v>
      </c>
      <c r="E698" s="11" t="str">
        <f t="shared" si="1131"/>
        <v>Masoro</v>
      </c>
      <c r="F698" s="11" t="str">
        <f t="shared" si="1132"/>
        <v>Kigarama</v>
      </c>
      <c r="G698" s="11" t="str">
        <f t="shared" si="1133"/>
        <v>Gacyamo</v>
      </c>
      <c r="H698" s="11" t="str">
        <f t="shared" si="1134"/>
        <v/>
      </c>
      <c r="I698" s="11" t="str">
        <f t="shared" si="1135"/>
        <v/>
      </c>
      <c r="J698" s="11" t="str">
        <f t="shared" si="1136"/>
        <v xml:space="preserve"> </v>
      </c>
      <c r="K698" s="11">
        <f t="shared" si="1137"/>
        <v>203</v>
      </c>
      <c r="L698" s="11">
        <f t="shared" si="1199"/>
        <v>0</v>
      </c>
      <c r="M698" s="11">
        <f t="shared" si="1200"/>
        <v>31</v>
      </c>
      <c r="N698" s="11">
        <f t="shared" si="1201"/>
        <v>0</v>
      </c>
      <c r="O698" s="11">
        <f t="shared" si="1138"/>
        <v>203</v>
      </c>
      <c r="P698" s="11" t="str">
        <f t="shared" si="1139"/>
        <v xml:space="preserve"> </v>
      </c>
      <c r="Q698" s="13">
        <f t="shared" si="1202"/>
        <v>1</v>
      </c>
      <c r="R698" s="11">
        <f t="shared" si="1203"/>
        <v>1</v>
      </c>
      <c r="S698" s="11">
        <f t="shared" si="1140"/>
        <v>1</v>
      </c>
      <c r="T698" s="11">
        <f t="shared" si="1141"/>
        <v>1</v>
      </c>
      <c r="U698" s="11" t="str">
        <f t="shared" si="1142"/>
        <v>Piped Network With Pump</v>
      </c>
      <c r="V698" s="11">
        <f t="shared" si="1143"/>
        <v>1998</v>
      </c>
      <c r="W698" s="11" t="str">
        <f t="shared" si="1144"/>
        <v>Governement (District, Wasac) And Water For People</v>
      </c>
      <c r="X698" s="11" t="str">
        <f t="shared" si="1145"/>
        <v>Spring</v>
      </c>
      <c r="Y698" s="11">
        <f t="shared" si="1146"/>
        <v>2</v>
      </c>
      <c r="Z698" s="11">
        <f t="shared" si="1147"/>
        <v>1</v>
      </c>
      <c r="AA698" s="11">
        <f t="shared" si="1148"/>
        <v>1</v>
      </c>
      <c r="AB698" s="11" t="str">
        <f t="shared" si="1149"/>
        <v>"Springbox" --Intake Structure At A Spring</v>
      </c>
      <c r="AC698" s="11">
        <f t="shared" si="1150"/>
        <v>1</v>
      </c>
      <c r="AD698" s="11">
        <f t="shared" si="1151"/>
        <v>2016</v>
      </c>
      <c r="AE698" s="11">
        <f t="shared" si="1152"/>
        <v>1</v>
      </c>
      <c r="AF698" s="11">
        <f t="shared" si="1153"/>
        <v>20</v>
      </c>
      <c r="AG698" s="12">
        <f t="shared" si="1204"/>
        <v>86400</v>
      </c>
      <c r="AH698" s="12">
        <f t="shared" si="1205"/>
        <v>85.123152709359601</v>
      </c>
      <c r="AI698" s="11">
        <f t="shared" si="1206"/>
        <v>1</v>
      </c>
      <c r="AJ698" s="11">
        <f t="shared" si="1154"/>
        <v>1</v>
      </c>
      <c r="AK698" s="11">
        <f t="shared" si="1155"/>
        <v>2</v>
      </c>
      <c r="AL698" s="11">
        <f t="shared" si="1156"/>
        <v>2016</v>
      </c>
      <c r="AM698" s="11">
        <f t="shared" si="1157"/>
        <v>1</v>
      </c>
      <c r="AN698" s="11">
        <f t="shared" si="1158"/>
        <v>5000</v>
      </c>
      <c r="AO698" s="11">
        <f t="shared" si="1159"/>
        <v>1</v>
      </c>
      <c r="AP698" s="11">
        <f t="shared" si="1160"/>
        <v>15</v>
      </c>
      <c r="AQ698" s="11">
        <f t="shared" si="1161"/>
        <v>2016</v>
      </c>
      <c r="AR698" s="11">
        <f t="shared" si="1162"/>
        <v>1</v>
      </c>
      <c r="AS698" s="11">
        <f t="shared" si="1163"/>
        <v>0</v>
      </c>
      <c r="AT698" s="11" t="str">
        <f t="shared" si="1164"/>
        <v xml:space="preserve"> </v>
      </c>
      <c r="AU698" s="11" t="str">
        <f t="shared" si="1165"/>
        <v/>
      </c>
      <c r="AV698" s="11" t="str">
        <f t="shared" si="1166"/>
        <v xml:space="preserve"> </v>
      </c>
      <c r="AW698" s="11" t="str">
        <f t="shared" si="1167"/>
        <v xml:space="preserve"> </v>
      </c>
      <c r="AX698" s="11">
        <f t="shared" si="1168"/>
        <v>1</v>
      </c>
      <c r="AY698" s="11">
        <f t="shared" si="1169"/>
        <v>1</v>
      </c>
      <c r="AZ698" s="11">
        <f t="shared" si="1170"/>
        <v>2016</v>
      </c>
      <c r="BA698" s="11">
        <f t="shared" si="1171"/>
        <v>1</v>
      </c>
      <c r="BB698" s="11">
        <f t="shared" si="1172"/>
        <v>5000</v>
      </c>
      <c r="BC698" s="11">
        <f t="shared" si="1173"/>
        <v>1</v>
      </c>
      <c r="BD698" s="11">
        <f t="shared" si="1174"/>
        <v>1</v>
      </c>
      <c r="BE698" s="11">
        <f t="shared" si="1175"/>
        <v>2016</v>
      </c>
      <c r="BF698" s="11">
        <f t="shared" si="1176"/>
        <v>1</v>
      </c>
      <c r="BG698" s="11">
        <f t="shared" si="1197"/>
        <v>1</v>
      </c>
      <c r="BH698" s="11">
        <f t="shared" si="1177"/>
        <v>2016</v>
      </c>
      <c r="BI698" s="11">
        <f t="shared" si="1178"/>
        <v>1</v>
      </c>
      <c r="BJ698" s="11">
        <f t="shared" si="1179"/>
        <v>0</v>
      </c>
      <c r="BK698" s="11" t="str">
        <f t="shared" si="1180"/>
        <v/>
      </c>
      <c r="BL698" s="11" t="str">
        <f t="shared" si="1181"/>
        <v xml:space="preserve"> </v>
      </c>
      <c r="BM698" s="11" t="str">
        <f t="shared" si="1182"/>
        <v xml:space="preserve"> </v>
      </c>
      <c r="BN698" s="11" t="str">
        <f t="shared" si="1183"/>
        <v xml:space="preserve"> </v>
      </c>
      <c r="BO698" s="11" t="str">
        <f t="shared" si="1184"/>
        <v xml:space="preserve"> </v>
      </c>
      <c r="BP698" s="11" t="str">
        <f t="shared" si="1185"/>
        <v xml:space="preserve"> </v>
      </c>
      <c r="BQ698" s="11" t="str">
        <f t="shared" si="1186"/>
        <v>0</v>
      </c>
      <c r="BR698" s="25">
        <f t="shared" si="1187"/>
        <v>0</v>
      </c>
      <c r="BS698" s="11" t="str">
        <f t="shared" si="1188"/>
        <v>Not Present</v>
      </c>
      <c r="BT698" s="11" t="str">
        <f t="shared" si="1189"/>
        <v>0</v>
      </c>
      <c r="BU698" s="12">
        <f t="shared" si="1207"/>
        <v>1</v>
      </c>
      <c r="BV698" s="12">
        <f t="shared" si="1208"/>
        <v>0</v>
      </c>
      <c r="BW698" s="12">
        <f t="shared" si="1198"/>
        <v>1</v>
      </c>
      <c r="BX698" s="12">
        <f t="shared" si="1209"/>
        <v>1</v>
      </c>
      <c r="BY698" s="11">
        <f t="shared" si="1210"/>
        <v>1</v>
      </c>
      <c r="BZ698" s="11">
        <f t="shared" si="1190"/>
        <v>1</v>
      </c>
      <c r="CA698" s="11">
        <f t="shared" si="1191"/>
        <v>2</v>
      </c>
      <c r="CB698" s="11">
        <f t="shared" si="1192"/>
        <v>2016</v>
      </c>
      <c r="CC698" s="11">
        <f t="shared" si="1193"/>
        <v>1</v>
      </c>
      <c r="CD698" s="11" t="str">
        <f t="shared" si="1194"/>
        <v>No</v>
      </c>
      <c r="CE698" s="11">
        <f t="shared" si="1211"/>
        <v>0</v>
      </c>
      <c r="CF698" s="11">
        <f t="shared" si="1212"/>
        <v>0</v>
      </c>
      <c r="CG698" s="11">
        <f t="shared" si="1213"/>
        <v>1</v>
      </c>
      <c r="CH698" s="11">
        <f t="shared" si="1214"/>
        <v>0</v>
      </c>
      <c r="CI698" s="11">
        <f t="shared" si="1195"/>
        <v>1</v>
      </c>
      <c r="CJ698" s="11">
        <f t="shared" si="1196"/>
        <v>1</v>
      </c>
    </row>
    <row r="699" spans="1:88" x14ac:dyDescent="0.3">
      <c r="A699" s="11">
        <f t="shared" si="1127"/>
        <v>2017</v>
      </c>
      <c r="B699" s="11" t="str">
        <f t="shared" si="1128"/>
        <v>12-03-2017 12:41:45 CET</v>
      </c>
      <c r="C699" s="11" t="str">
        <f t="shared" si="1129"/>
        <v>Rwanda</v>
      </c>
      <c r="D699" s="11" t="str">
        <f t="shared" si="1130"/>
        <v>Rulindo</v>
      </c>
      <c r="E699" s="11" t="str">
        <f t="shared" si="1131"/>
        <v>Shyorongi</v>
      </c>
      <c r="F699" s="11" t="str">
        <f t="shared" si="1132"/>
        <v>Muvumu</v>
      </c>
      <c r="G699" s="11" t="str">
        <f t="shared" si="1133"/>
        <v>Kagunda</v>
      </c>
      <c r="H699" s="11" t="str">
        <f t="shared" si="1134"/>
        <v/>
      </c>
      <c r="I699" s="11" t="str">
        <f t="shared" si="1135"/>
        <v/>
      </c>
      <c r="J699" s="11" t="str">
        <f t="shared" si="1136"/>
        <v>Muvumu-Taba</v>
      </c>
      <c r="K699" s="11">
        <f t="shared" si="1137"/>
        <v>94</v>
      </c>
      <c r="L699" s="11">
        <f t="shared" si="1199"/>
        <v>0</v>
      </c>
      <c r="M699" s="11">
        <f t="shared" si="1200"/>
        <v>2</v>
      </c>
      <c r="N699" s="11">
        <f t="shared" si="1201"/>
        <v>0</v>
      </c>
      <c r="O699" s="11">
        <f t="shared" si="1138"/>
        <v>30</v>
      </c>
      <c r="P699" s="11">
        <f t="shared" si="1139"/>
        <v>64</v>
      </c>
      <c r="Q699" s="13">
        <f t="shared" si="1202"/>
        <v>0.31914893617021278</v>
      </c>
      <c r="R699" s="11">
        <f t="shared" si="1203"/>
        <v>0</v>
      </c>
      <c r="S699" s="11">
        <f t="shared" si="1140"/>
        <v>1</v>
      </c>
      <c r="T699" s="11">
        <f t="shared" si="1141"/>
        <v>1</v>
      </c>
      <c r="U699" s="11" t="str">
        <f t="shared" si="1142"/>
        <v>Piped Network -- Gravity Only</v>
      </c>
      <c r="V699" s="11">
        <f t="shared" si="1143"/>
        <v>2013</v>
      </c>
      <c r="W699" s="11" t="str">
        <f t="shared" si="1144"/>
        <v>Governement (District, Wasac) And Water For People</v>
      </c>
      <c r="X699" s="11" t="str">
        <f t="shared" si="1145"/>
        <v>Spring</v>
      </c>
      <c r="Y699" s="11">
        <f t="shared" si="1146"/>
        <v>1</v>
      </c>
      <c r="Z699" s="11">
        <f t="shared" si="1147"/>
        <v>1</v>
      </c>
      <c r="AA699" s="11">
        <f t="shared" si="1148"/>
        <v>0</v>
      </c>
      <c r="AB699" s="11" t="str">
        <f t="shared" si="1149"/>
        <v/>
      </c>
      <c r="AC699" s="11" t="str">
        <f t="shared" si="1150"/>
        <v xml:space="preserve"> </v>
      </c>
      <c r="AD699" s="11" t="str">
        <f t="shared" si="1151"/>
        <v xml:space="preserve"> </v>
      </c>
      <c r="AE699" s="11" t="str">
        <f t="shared" si="1152"/>
        <v xml:space="preserve"> </v>
      </c>
      <c r="AF699" s="11">
        <f t="shared" si="1153"/>
        <v>25</v>
      </c>
      <c r="AG699" s="12">
        <f t="shared" si="1204"/>
        <v>69120</v>
      </c>
      <c r="AH699" s="12">
        <f t="shared" si="1205"/>
        <v>460.8</v>
      </c>
      <c r="AI699" s="11">
        <f t="shared" si="1206"/>
        <v>1</v>
      </c>
      <c r="AJ699" s="11">
        <f t="shared" si="1154"/>
        <v>1</v>
      </c>
      <c r="AK699" s="11">
        <f t="shared" si="1155"/>
        <v>1</v>
      </c>
      <c r="AL699" s="11">
        <f t="shared" si="1156"/>
        <v>2013</v>
      </c>
      <c r="AM699" s="11">
        <f t="shared" si="1157"/>
        <v>1</v>
      </c>
      <c r="AN699" s="11">
        <f t="shared" si="1158"/>
        <v>800</v>
      </c>
      <c r="AO699" s="11">
        <f t="shared" si="1159"/>
        <v>1</v>
      </c>
      <c r="AP699" s="11">
        <f t="shared" si="1160"/>
        <v>3</v>
      </c>
      <c r="AQ699" s="11">
        <f t="shared" si="1161"/>
        <v>2013</v>
      </c>
      <c r="AR699" s="11">
        <f t="shared" si="1162"/>
        <v>2</v>
      </c>
      <c r="AS699" s="11">
        <f t="shared" si="1163"/>
        <v>1</v>
      </c>
      <c r="AT699" s="11">
        <f t="shared" si="1164"/>
        <v>9</v>
      </c>
      <c r="AU699" s="11" t="str">
        <f t="shared" si="1165"/>
        <v>Pressure Break Tank|Distribution Chamber|Ventouse, Washout</v>
      </c>
      <c r="AV699" s="11">
        <f t="shared" si="1166"/>
        <v>2013</v>
      </c>
      <c r="AW699" s="11">
        <f t="shared" si="1167"/>
        <v>1</v>
      </c>
      <c r="AX699" s="11">
        <f t="shared" si="1168"/>
        <v>1</v>
      </c>
      <c r="AY699" s="11">
        <f t="shared" si="1169"/>
        <v>1</v>
      </c>
      <c r="AZ699" s="11">
        <f t="shared" si="1170"/>
        <v>2013</v>
      </c>
      <c r="BA699" s="11">
        <f t="shared" si="1171"/>
        <v>1</v>
      </c>
      <c r="BB699" s="11">
        <f t="shared" si="1172"/>
        <v>7500</v>
      </c>
      <c r="BC699" s="11">
        <f t="shared" si="1173"/>
        <v>0</v>
      </c>
      <c r="BD699" s="11" t="str">
        <f t="shared" si="1174"/>
        <v xml:space="preserve"> </v>
      </c>
      <c r="BE699" s="11" t="str">
        <f t="shared" si="1175"/>
        <v xml:space="preserve"> </v>
      </c>
      <c r="BF699" s="11" t="str">
        <f t="shared" si="1176"/>
        <v xml:space="preserve"> </v>
      </c>
      <c r="BG699" s="11" t="str">
        <f t="shared" si="1197"/>
        <v xml:space="preserve"> </v>
      </c>
      <c r="BH699" s="11" t="str">
        <f t="shared" si="1177"/>
        <v xml:space="preserve"> </v>
      </c>
      <c r="BI699" s="11" t="str">
        <f t="shared" si="1178"/>
        <v xml:space="preserve"> </v>
      </c>
      <c r="BJ699" s="11">
        <f t="shared" si="1179"/>
        <v>0</v>
      </c>
      <c r="BK699" s="11" t="str">
        <f t="shared" si="1180"/>
        <v/>
      </c>
      <c r="BL699" s="11" t="str">
        <f t="shared" si="1181"/>
        <v xml:space="preserve"> </v>
      </c>
      <c r="BM699" s="11" t="str">
        <f t="shared" si="1182"/>
        <v xml:space="preserve"> </v>
      </c>
      <c r="BN699" s="11" t="str">
        <f t="shared" si="1183"/>
        <v xml:space="preserve"> </v>
      </c>
      <c r="BO699" s="11" t="str">
        <f t="shared" si="1184"/>
        <v xml:space="preserve"> </v>
      </c>
      <c r="BP699" s="11" t="str">
        <f t="shared" si="1185"/>
        <v xml:space="preserve"> </v>
      </c>
      <c r="BQ699" s="11" t="str">
        <f t="shared" si="1186"/>
        <v>0</v>
      </c>
      <c r="BR699" s="25">
        <f t="shared" si="1187"/>
        <v>0</v>
      </c>
      <c r="BS699" s="11" t="str">
        <f t="shared" si="1188"/>
        <v>Not Present</v>
      </c>
      <c r="BT699" s="11" t="str">
        <f t="shared" si="1189"/>
        <v>0</v>
      </c>
      <c r="BU699" s="12">
        <f t="shared" si="1207"/>
        <v>1</v>
      </c>
      <c r="BV699" s="12">
        <f t="shared" si="1208"/>
        <v>0</v>
      </c>
      <c r="BW699" s="12">
        <f t="shared" si="1198"/>
        <v>1</v>
      </c>
      <c r="BX699" s="12">
        <f t="shared" si="1209"/>
        <v>1</v>
      </c>
      <c r="BY699" s="11">
        <f t="shared" si="1210"/>
        <v>1</v>
      </c>
      <c r="BZ699" s="11">
        <f t="shared" si="1190"/>
        <v>1</v>
      </c>
      <c r="CA699" s="11">
        <f t="shared" si="1191"/>
        <v>1</v>
      </c>
      <c r="CB699" s="11">
        <f t="shared" si="1192"/>
        <v>2013</v>
      </c>
      <c r="CC699" s="11">
        <f t="shared" si="1193"/>
        <v>1</v>
      </c>
      <c r="CD699" s="11" t="str">
        <f t="shared" si="1194"/>
        <v>Yes</v>
      </c>
      <c r="CE699" s="11">
        <f t="shared" si="1211"/>
        <v>1</v>
      </c>
      <c r="CF699" s="11">
        <f t="shared" si="1212"/>
        <v>3</v>
      </c>
      <c r="CG699" s="11">
        <f t="shared" si="1213"/>
        <v>0</v>
      </c>
      <c r="CH699" s="11">
        <f t="shared" si="1214"/>
        <v>3</v>
      </c>
      <c r="CI699" s="11">
        <f t="shared" si="1195"/>
        <v>1</v>
      </c>
      <c r="CJ699" s="11">
        <f t="shared" si="1196"/>
        <v>2</v>
      </c>
    </row>
    <row r="700" spans="1:88" x14ac:dyDescent="0.3">
      <c r="A700" s="11">
        <f t="shared" si="1127"/>
        <v>2017</v>
      </c>
      <c r="B700" s="11" t="str">
        <f t="shared" si="1128"/>
        <v>16-03-2017 08:27:29 CET</v>
      </c>
      <c r="C700" s="11" t="str">
        <f t="shared" si="1129"/>
        <v>Rwanda</v>
      </c>
      <c r="D700" s="11" t="str">
        <f t="shared" si="1130"/>
        <v>Rulindo</v>
      </c>
      <c r="E700" s="11" t="str">
        <f t="shared" si="1131"/>
        <v>Cyinzuzi</v>
      </c>
      <c r="F700" s="11" t="str">
        <f t="shared" si="1132"/>
        <v>Budakiranya</v>
      </c>
      <c r="G700" s="11" t="str">
        <f t="shared" si="1133"/>
        <v>Kamatongo</v>
      </c>
      <c r="H700" s="11" t="str">
        <f t="shared" si="1134"/>
        <v/>
      </c>
      <c r="I700" s="11" t="str">
        <f t="shared" si="1135"/>
        <v/>
      </c>
      <c r="J700" s="11" t="str">
        <f t="shared" si="1136"/>
        <v>0</v>
      </c>
      <c r="K700" s="11">
        <f t="shared" si="1137"/>
        <v>1125</v>
      </c>
      <c r="L700" s="11">
        <f t="shared" si="1199"/>
        <v>6572</v>
      </c>
      <c r="M700" s="11">
        <f t="shared" si="1200"/>
        <v>15</v>
      </c>
      <c r="N700" s="11">
        <f t="shared" si="1201"/>
        <v>438.13333333333333</v>
      </c>
      <c r="O700" s="11">
        <f t="shared" si="1138"/>
        <v>1125</v>
      </c>
      <c r="P700" s="11" t="str">
        <f t="shared" si="1139"/>
        <v xml:space="preserve"> </v>
      </c>
      <c r="Q700" s="13">
        <f t="shared" si="1202"/>
        <v>1</v>
      </c>
      <c r="R700" s="11">
        <f t="shared" si="1203"/>
        <v>1</v>
      </c>
      <c r="S700" s="11">
        <f t="shared" si="1140"/>
        <v>0</v>
      </c>
      <c r="T700" s="11">
        <f t="shared" si="1141"/>
        <v>1</v>
      </c>
      <c r="U700" s="11" t="str">
        <f t="shared" si="1142"/>
        <v>Piped Network With Pump</v>
      </c>
      <c r="V700" s="11">
        <f t="shared" si="1143"/>
        <v>2016</v>
      </c>
      <c r="W700" s="11" t="str">
        <f t="shared" si="1144"/>
        <v>Governement (District, Wasac) And Water For People</v>
      </c>
      <c r="X700" s="11" t="str">
        <f t="shared" si="1145"/>
        <v>Spring</v>
      </c>
      <c r="Y700" s="11">
        <f t="shared" si="1146"/>
        <v>2</v>
      </c>
      <c r="Z700" s="11">
        <f t="shared" si="1147"/>
        <v>1</v>
      </c>
      <c r="AA700" s="11">
        <f t="shared" si="1148"/>
        <v>1</v>
      </c>
      <c r="AB700" s="11" t="str">
        <f t="shared" si="1149"/>
        <v/>
      </c>
      <c r="AC700" s="11">
        <f t="shared" si="1150"/>
        <v>1</v>
      </c>
      <c r="AD700" s="11">
        <f t="shared" si="1151"/>
        <v>2016</v>
      </c>
      <c r="AE700" s="11">
        <f t="shared" si="1152"/>
        <v>1</v>
      </c>
      <c r="AF700" s="11">
        <f t="shared" si="1153"/>
        <v>3</v>
      </c>
      <c r="AG700" s="12">
        <f t="shared" si="1204"/>
        <v>576000</v>
      </c>
      <c r="AH700" s="12">
        <f t="shared" si="1205"/>
        <v>102.4</v>
      </c>
      <c r="AI700" s="11">
        <f t="shared" si="1206"/>
        <v>1</v>
      </c>
      <c r="AJ700" s="11">
        <f t="shared" si="1154"/>
        <v>1</v>
      </c>
      <c r="AK700" s="11">
        <f t="shared" si="1155"/>
        <v>1</v>
      </c>
      <c r="AL700" s="11">
        <f t="shared" si="1156"/>
        <v>2016</v>
      </c>
      <c r="AM700" s="11">
        <f t="shared" si="1157"/>
        <v>1</v>
      </c>
      <c r="AN700" s="11">
        <f t="shared" si="1158"/>
        <v>35000</v>
      </c>
      <c r="AO700" s="11">
        <f t="shared" si="1159"/>
        <v>1</v>
      </c>
      <c r="AP700" s="11">
        <f t="shared" si="1160"/>
        <v>3</v>
      </c>
      <c r="AQ700" s="11">
        <f t="shared" si="1161"/>
        <v>2016</v>
      </c>
      <c r="AR700" s="11">
        <f t="shared" si="1162"/>
        <v>1</v>
      </c>
      <c r="AS700" s="11">
        <f t="shared" si="1163"/>
        <v>1</v>
      </c>
      <c r="AT700" s="11">
        <f t="shared" si="1164"/>
        <v>6</v>
      </c>
      <c r="AU700" s="11" t="str">
        <f t="shared" si="1165"/>
        <v/>
      </c>
      <c r="AV700" s="11">
        <f t="shared" si="1166"/>
        <v>2016</v>
      </c>
      <c r="AW700" s="11">
        <f t="shared" si="1167"/>
        <v>1</v>
      </c>
      <c r="AX700" s="11">
        <f t="shared" si="1168"/>
        <v>1</v>
      </c>
      <c r="AY700" s="11">
        <f t="shared" si="1169"/>
        <v>1</v>
      </c>
      <c r="AZ700" s="11">
        <f t="shared" si="1170"/>
        <v>2016</v>
      </c>
      <c r="BA700" s="11">
        <f t="shared" si="1171"/>
        <v>1</v>
      </c>
      <c r="BB700" s="11">
        <f t="shared" si="1172"/>
        <v>35000</v>
      </c>
      <c r="BC700" s="11">
        <f t="shared" si="1173"/>
        <v>1</v>
      </c>
      <c r="BD700" s="11">
        <f t="shared" si="1174"/>
        <v>3</v>
      </c>
      <c r="BE700" s="11">
        <f t="shared" si="1175"/>
        <v>2016</v>
      </c>
      <c r="BF700" s="11">
        <f t="shared" si="1176"/>
        <v>1</v>
      </c>
      <c r="BG700" s="11">
        <f t="shared" si="1197"/>
        <v>1</v>
      </c>
      <c r="BH700" s="11">
        <f t="shared" si="1177"/>
        <v>2016</v>
      </c>
      <c r="BI700" s="11">
        <f t="shared" si="1178"/>
        <v>1</v>
      </c>
      <c r="BJ700" s="11">
        <f t="shared" si="1179"/>
        <v>0</v>
      </c>
      <c r="BK700" s="11" t="str">
        <f t="shared" si="1180"/>
        <v/>
      </c>
      <c r="BL700" s="11" t="str">
        <f t="shared" si="1181"/>
        <v xml:space="preserve"> </v>
      </c>
      <c r="BM700" s="11" t="str">
        <f t="shared" si="1182"/>
        <v xml:space="preserve"> </v>
      </c>
      <c r="BN700" s="11" t="str">
        <f t="shared" si="1183"/>
        <v xml:space="preserve"> </v>
      </c>
      <c r="BO700" s="11" t="str">
        <f t="shared" si="1184"/>
        <v xml:space="preserve"> </v>
      </c>
      <c r="BP700" s="11" t="str">
        <f t="shared" si="1185"/>
        <v xml:space="preserve"> </v>
      </c>
      <c r="BQ700" s="11" t="str">
        <f t="shared" si="1186"/>
        <v>0</v>
      </c>
      <c r="BR700" s="25">
        <f t="shared" si="1187"/>
        <v>0</v>
      </c>
      <c r="BS700" s="11" t="str">
        <f t="shared" si="1188"/>
        <v>Not Present</v>
      </c>
      <c r="BT700" s="11" t="str">
        <f t="shared" si="1189"/>
        <v>0</v>
      </c>
      <c r="BU700" s="12">
        <f t="shared" si="1207"/>
        <v>1</v>
      </c>
      <c r="BV700" s="12">
        <f t="shared" si="1208"/>
        <v>0</v>
      </c>
      <c r="BW700" s="12">
        <f t="shared" si="1198"/>
        <v>1</v>
      </c>
      <c r="BX700" s="12">
        <f t="shared" si="1209"/>
        <v>1</v>
      </c>
      <c r="BY700" s="11">
        <f t="shared" si="1210"/>
        <v>1</v>
      </c>
      <c r="BZ700" s="11">
        <f t="shared" si="1190"/>
        <v>1</v>
      </c>
      <c r="CA700" s="11">
        <f t="shared" si="1191"/>
        <v>1</v>
      </c>
      <c r="CB700" s="11">
        <f t="shared" si="1192"/>
        <v>2016</v>
      </c>
      <c r="CC700" s="11">
        <f t="shared" si="1193"/>
        <v>1</v>
      </c>
      <c r="CD700" s="11" t="str">
        <f t="shared" si="1194"/>
        <v>No</v>
      </c>
      <c r="CE700" s="11">
        <f t="shared" si="1211"/>
        <v>0</v>
      </c>
      <c r="CF700" s="11">
        <f t="shared" si="1212"/>
        <v>0</v>
      </c>
      <c r="CG700" s="11">
        <f t="shared" si="1213"/>
        <v>1</v>
      </c>
      <c r="CH700" s="11">
        <f t="shared" si="1214"/>
        <v>0</v>
      </c>
      <c r="CI700" s="11">
        <f t="shared" si="1195"/>
        <v>0</v>
      </c>
      <c r="CJ700" s="11">
        <f t="shared" si="1196"/>
        <v>1</v>
      </c>
    </row>
    <row r="701" spans="1:88" x14ac:dyDescent="0.3">
      <c r="A701" s="11">
        <f t="shared" si="1127"/>
        <v>2017</v>
      </c>
      <c r="B701" s="11" t="str">
        <f t="shared" si="1128"/>
        <v>03-01-2015 01:42:15 CET</v>
      </c>
      <c r="C701" s="11" t="str">
        <f t="shared" si="1129"/>
        <v>Rwanda</v>
      </c>
      <c r="D701" s="11" t="str">
        <f t="shared" si="1130"/>
        <v>Rulindo</v>
      </c>
      <c r="E701" s="11" t="str">
        <f t="shared" si="1131"/>
        <v>Tumba</v>
      </c>
      <c r="F701" s="11" t="str">
        <f t="shared" si="1132"/>
        <v>Barari</v>
      </c>
      <c r="G701" s="11" t="str">
        <f t="shared" si="1133"/>
        <v>Rukore</v>
      </c>
      <c r="H701" s="11" t="str">
        <f t="shared" si="1134"/>
        <v/>
      </c>
      <c r="I701" s="11" t="str">
        <f t="shared" si="1135"/>
        <v/>
      </c>
      <c r="J701" s="11" t="str">
        <f t="shared" si="1136"/>
        <v>Water point at Rukore center/Nyirambuga pumping</v>
      </c>
      <c r="K701" s="11">
        <f t="shared" si="1137"/>
        <v>157</v>
      </c>
      <c r="L701" s="11">
        <f t="shared" si="1199"/>
        <v>30604</v>
      </c>
      <c r="M701" s="11">
        <f t="shared" si="1200"/>
        <v>1</v>
      </c>
      <c r="N701" s="11">
        <f t="shared" si="1201"/>
        <v>30604</v>
      </c>
      <c r="O701" s="11">
        <f t="shared" si="1138"/>
        <v>157</v>
      </c>
      <c r="P701" s="11" t="str">
        <f t="shared" si="1139"/>
        <v xml:space="preserve"> </v>
      </c>
      <c r="Q701" s="13">
        <f t="shared" si="1202"/>
        <v>1</v>
      </c>
      <c r="R701" s="11">
        <f t="shared" si="1203"/>
        <v>1</v>
      </c>
      <c r="S701" s="11">
        <f t="shared" si="1140"/>
        <v>0</v>
      </c>
      <c r="T701" s="11">
        <f t="shared" si="1141"/>
        <v>1</v>
      </c>
      <c r="U701" s="11" t="str">
        <f t="shared" si="1142"/>
        <v>Piped Network With Pump</v>
      </c>
      <c r="V701" s="11">
        <f t="shared" si="1143"/>
        <v>2015</v>
      </c>
      <c r="W701" s="11" t="str">
        <f t="shared" si="1144"/>
        <v>Governement (District, Wasac) And Water For People</v>
      </c>
      <c r="X701" s="11" t="str">
        <f t="shared" si="1145"/>
        <v>Spring</v>
      </c>
      <c r="Y701" s="11">
        <f t="shared" si="1146"/>
        <v>11</v>
      </c>
      <c r="Z701" s="11">
        <f t="shared" si="1147"/>
        <v>1</v>
      </c>
      <c r="AA701" s="11">
        <f t="shared" si="1148"/>
        <v>0</v>
      </c>
      <c r="AB701" s="11" t="str">
        <f t="shared" si="1149"/>
        <v/>
      </c>
      <c r="AC701" s="11" t="str">
        <f t="shared" si="1150"/>
        <v xml:space="preserve"> </v>
      </c>
      <c r="AD701" s="11" t="str">
        <f t="shared" si="1151"/>
        <v xml:space="preserve"> </v>
      </c>
      <c r="AE701" s="11" t="str">
        <f t="shared" si="1152"/>
        <v xml:space="preserve"> </v>
      </c>
      <c r="AF701" s="11">
        <f t="shared" si="1153"/>
        <v>4</v>
      </c>
      <c r="AG701" s="12">
        <f t="shared" si="1204"/>
        <v>432000</v>
      </c>
      <c r="AH701" s="12">
        <f t="shared" si="1205"/>
        <v>550.31847133757958</v>
      </c>
      <c r="AI701" s="11">
        <f t="shared" si="1206"/>
        <v>1</v>
      </c>
      <c r="AJ701" s="11">
        <f t="shared" si="1154"/>
        <v>0</v>
      </c>
      <c r="AK701" s="11" t="str">
        <f t="shared" si="1155"/>
        <v xml:space="preserve"> </v>
      </c>
      <c r="AL701" s="11" t="str">
        <f t="shared" si="1156"/>
        <v xml:space="preserve"> </v>
      </c>
      <c r="AM701" s="11" t="str">
        <f t="shared" si="1157"/>
        <v xml:space="preserve"> </v>
      </c>
      <c r="AN701" s="11" t="str">
        <f t="shared" si="1158"/>
        <v xml:space="preserve"> </v>
      </c>
      <c r="AO701" s="11">
        <f t="shared" si="1159"/>
        <v>1</v>
      </c>
      <c r="AP701" s="11">
        <f t="shared" si="1160"/>
        <v>1</v>
      </c>
      <c r="AQ701" s="11">
        <f t="shared" si="1161"/>
        <v>2012</v>
      </c>
      <c r="AR701" s="11">
        <f t="shared" si="1162"/>
        <v>1</v>
      </c>
      <c r="AS701" s="11">
        <f t="shared" si="1163"/>
        <v>0</v>
      </c>
      <c r="AT701" s="11" t="str">
        <f t="shared" si="1164"/>
        <v xml:space="preserve"> </v>
      </c>
      <c r="AU701" s="11" t="str">
        <f t="shared" si="1165"/>
        <v/>
      </c>
      <c r="AV701" s="11" t="str">
        <f t="shared" si="1166"/>
        <v xml:space="preserve"> </v>
      </c>
      <c r="AW701" s="11" t="str">
        <f t="shared" si="1167"/>
        <v xml:space="preserve"> </v>
      </c>
      <c r="AX701" s="11">
        <f t="shared" si="1168"/>
        <v>1</v>
      </c>
      <c r="AY701" s="11">
        <f t="shared" si="1169"/>
        <v>2</v>
      </c>
      <c r="AZ701" s="11">
        <f t="shared" si="1170"/>
        <v>2015</v>
      </c>
      <c r="BA701" s="11">
        <f t="shared" si="1171"/>
        <v>1</v>
      </c>
      <c r="BB701" s="11">
        <f t="shared" si="1172"/>
        <v>2000</v>
      </c>
      <c r="BC701" s="11">
        <f t="shared" si="1173"/>
        <v>0</v>
      </c>
      <c r="BD701" s="11" t="str">
        <f t="shared" si="1174"/>
        <v xml:space="preserve"> </v>
      </c>
      <c r="BE701" s="11" t="str">
        <f t="shared" si="1175"/>
        <v xml:space="preserve"> </v>
      </c>
      <c r="BF701" s="11" t="str">
        <f t="shared" si="1176"/>
        <v xml:space="preserve"> </v>
      </c>
      <c r="BG701" s="11" t="str">
        <f t="shared" si="1197"/>
        <v xml:space="preserve"> </v>
      </c>
      <c r="BH701" s="11" t="str">
        <f t="shared" si="1177"/>
        <v xml:space="preserve"> </v>
      </c>
      <c r="BI701" s="11" t="str">
        <f t="shared" si="1178"/>
        <v xml:space="preserve"> </v>
      </c>
      <c r="BJ701" s="11">
        <f t="shared" si="1179"/>
        <v>0</v>
      </c>
      <c r="BK701" s="11" t="str">
        <f t="shared" si="1180"/>
        <v/>
      </c>
      <c r="BL701" s="11" t="str">
        <f t="shared" si="1181"/>
        <v xml:space="preserve"> </v>
      </c>
      <c r="BM701" s="11" t="str">
        <f t="shared" si="1182"/>
        <v xml:space="preserve"> </v>
      </c>
      <c r="BN701" s="11" t="str">
        <f t="shared" si="1183"/>
        <v xml:space="preserve"> </v>
      </c>
      <c r="BO701" s="11" t="str">
        <f t="shared" si="1184"/>
        <v xml:space="preserve"> </v>
      </c>
      <c r="BP701" s="11" t="str">
        <f t="shared" si="1185"/>
        <v xml:space="preserve"> </v>
      </c>
      <c r="BQ701" s="11" t="str">
        <f t="shared" si="1186"/>
        <v>0</v>
      </c>
      <c r="BR701" s="25">
        <f t="shared" si="1187"/>
        <v>0</v>
      </c>
      <c r="BS701" s="11" t="str">
        <f t="shared" si="1188"/>
        <v>Not Present</v>
      </c>
      <c r="BT701" s="11" t="str">
        <f t="shared" si="1189"/>
        <v>0</v>
      </c>
      <c r="BU701" s="12">
        <f t="shared" si="1207"/>
        <v>1</v>
      </c>
      <c r="BV701" s="12">
        <f t="shared" si="1208"/>
        <v>0</v>
      </c>
      <c r="BW701" s="12">
        <f t="shared" si="1198"/>
        <v>1</v>
      </c>
      <c r="BX701" s="12">
        <f t="shared" si="1209"/>
        <v>1</v>
      </c>
      <c r="BY701" s="11">
        <f t="shared" si="1210"/>
        <v>1</v>
      </c>
      <c r="BZ701" s="11">
        <f t="shared" si="1190"/>
        <v>1</v>
      </c>
      <c r="CA701" s="11">
        <f t="shared" si="1191"/>
        <v>2</v>
      </c>
      <c r="CB701" s="11">
        <f t="shared" si="1192"/>
        <v>2015</v>
      </c>
      <c r="CC701" s="11">
        <f t="shared" si="1193"/>
        <v>1</v>
      </c>
      <c r="CD701" s="11" t="str">
        <f t="shared" si="1194"/>
        <v>No</v>
      </c>
      <c r="CE701" s="11">
        <f t="shared" si="1211"/>
        <v>0</v>
      </c>
      <c r="CF701" s="11">
        <f t="shared" si="1212"/>
        <v>0</v>
      </c>
      <c r="CG701" s="11">
        <f t="shared" si="1213"/>
        <v>1</v>
      </c>
      <c r="CH701" s="11">
        <f t="shared" si="1214"/>
        <v>0</v>
      </c>
      <c r="CI701" s="11">
        <f t="shared" si="1195"/>
        <v>1</v>
      </c>
      <c r="CJ701" s="11">
        <f t="shared" si="1196"/>
        <v>1</v>
      </c>
    </row>
    <row r="702" spans="1:88" x14ac:dyDescent="0.3">
      <c r="A702" s="11">
        <f t="shared" si="1127"/>
        <v>2017</v>
      </c>
      <c r="B702" s="11" t="str">
        <f t="shared" si="1128"/>
        <v>21-03-2017 13:58:10 CET</v>
      </c>
      <c r="C702" s="11" t="str">
        <f t="shared" si="1129"/>
        <v>Rwanda</v>
      </c>
      <c r="D702" s="11" t="str">
        <f t="shared" si="1130"/>
        <v>Rulindo</v>
      </c>
      <c r="E702" s="11" t="str">
        <f t="shared" si="1131"/>
        <v>Rukozo</v>
      </c>
      <c r="F702" s="11" t="str">
        <f t="shared" si="1132"/>
        <v>Buraro</v>
      </c>
      <c r="G702" s="11" t="str">
        <f t="shared" si="1133"/>
        <v>Nyenyeri</v>
      </c>
      <c r="H702" s="11" t="str">
        <f t="shared" si="1134"/>
        <v/>
      </c>
      <c r="I702" s="11" t="str">
        <f t="shared" si="1135"/>
        <v/>
      </c>
      <c r="J702" s="11" t="str">
        <f t="shared" si="1136"/>
        <v>Kabonanyoni</v>
      </c>
      <c r="K702" s="11">
        <f t="shared" si="1137"/>
        <v>45</v>
      </c>
      <c r="L702" s="11">
        <f t="shared" si="1199"/>
        <v>7894</v>
      </c>
      <c r="M702" s="11">
        <f t="shared" si="1200"/>
        <v>30</v>
      </c>
      <c r="N702" s="11">
        <f t="shared" si="1201"/>
        <v>263.13333333333333</v>
      </c>
      <c r="O702" s="11">
        <f t="shared" si="1138"/>
        <v>40</v>
      </c>
      <c r="P702" s="11">
        <f t="shared" si="1139"/>
        <v>5</v>
      </c>
      <c r="Q702" s="13">
        <f t="shared" si="1202"/>
        <v>0.88888888888888884</v>
      </c>
      <c r="R702" s="11">
        <f t="shared" si="1203"/>
        <v>0</v>
      </c>
      <c r="S702" s="11">
        <f t="shared" si="1140"/>
        <v>1</v>
      </c>
      <c r="T702" s="11">
        <f t="shared" si="1141"/>
        <v>1</v>
      </c>
      <c r="U702" s="11" t="str">
        <f t="shared" si="1142"/>
        <v>Piped Network With Pump</v>
      </c>
      <c r="V702" s="11">
        <f t="shared" si="1143"/>
        <v>2015</v>
      </c>
      <c r="W702" s="11" t="str">
        <f t="shared" si="1144"/>
        <v>Governement (District, Wasac) And Water For People</v>
      </c>
      <c r="X702" s="11" t="str">
        <f t="shared" si="1145"/>
        <v>Spring</v>
      </c>
      <c r="Y702" s="11">
        <f t="shared" si="1146"/>
        <v>5</v>
      </c>
      <c r="Z702" s="11">
        <f t="shared" si="1147"/>
        <v>1</v>
      </c>
      <c r="AA702" s="11">
        <f t="shared" si="1148"/>
        <v>1</v>
      </c>
      <c r="AB702" s="11" t="str">
        <f t="shared" si="1149"/>
        <v>"Springbox" --Intake Structure At A Spring</v>
      </c>
      <c r="AC702" s="11">
        <f t="shared" si="1150"/>
        <v>5</v>
      </c>
      <c r="AD702" s="11">
        <f t="shared" si="1151"/>
        <v>2015</v>
      </c>
      <c r="AE702" s="11">
        <f t="shared" si="1152"/>
        <v>1</v>
      </c>
      <c r="AF702" s="11">
        <f t="shared" si="1153"/>
        <v>15</v>
      </c>
      <c r="AG702" s="12">
        <f t="shared" si="1204"/>
        <v>115200</v>
      </c>
      <c r="AH702" s="12">
        <f t="shared" si="1205"/>
        <v>576</v>
      </c>
      <c r="AI702" s="11">
        <f t="shared" si="1206"/>
        <v>1</v>
      </c>
      <c r="AJ702" s="11">
        <f t="shared" si="1154"/>
        <v>1</v>
      </c>
      <c r="AK702" s="11">
        <f t="shared" si="1155"/>
        <v>1</v>
      </c>
      <c r="AL702" s="11">
        <f t="shared" si="1156"/>
        <v>2015</v>
      </c>
      <c r="AM702" s="11">
        <f t="shared" si="1157"/>
        <v>2</v>
      </c>
      <c r="AN702" s="11">
        <f t="shared" si="1158"/>
        <v>720</v>
      </c>
      <c r="AO702" s="11">
        <f t="shared" si="1159"/>
        <v>1</v>
      </c>
      <c r="AP702" s="11">
        <f t="shared" si="1160"/>
        <v>19</v>
      </c>
      <c r="AQ702" s="11">
        <f t="shared" si="1161"/>
        <v>2015</v>
      </c>
      <c r="AR702" s="11">
        <f t="shared" si="1162"/>
        <v>1</v>
      </c>
      <c r="AS702" s="11">
        <f t="shared" si="1163"/>
        <v>1</v>
      </c>
      <c r="AT702" s="11">
        <f t="shared" si="1164"/>
        <v>10</v>
      </c>
      <c r="AU702" s="11" t="str">
        <f t="shared" si="1165"/>
        <v>Pressure Break Tank|Distribution Chamber|Null</v>
      </c>
      <c r="AV702" s="11">
        <f t="shared" si="1166"/>
        <v>2015</v>
      </c>
      <c r="AW702" s="11">
        <f t="shared" si="1167"/>
        <v>1</v>
      </c>
      <c r="AX702" s="11">
        <f t="shared" si="1168"/>
        <v>1</v>
      </c>
      <c r="AY702" s="11">
        <f t="shared" si="1169"/>
        <v>3</v>
      </c>
      <c r="AZ702" s="11">
        <f t="shared" si="1170"/>
        <v>2015</v>
      </c>
      <c r="BA702" s="11">
        <f t="shared" si="1171"/>
        <v>1</v>
      </c>
      <c r="BB702" s="11">
        <f t="shared" si="1172"/>
        <v>19000</v>
      </c>
      <c r="BC702" s="11">
        <f t="shared" si="1173"/>
        <v>1</v>
      </c>
      <c r="BD702" s="11">
        <f t="shared" si="1174"/>
        <v>2</v>
      </c>
      <c r="BE702" s="11">
        <f t="shared" si="1175"/>
        <v>2016</v>
      </c>
      <c r="BF702" s="11">
        <f t="shared" si="1176"/>
        <v>1</v>
      </c>
      <c r="BG702" s="11">
        <f t="shared" si="1197"/>
        <v>1</v>
      </c>
      <c r="BH702" s="11">
        <f t="shared" si="1177"/>
        <v>2015</v>
      </c>
      <c r="BI702" s="11">
        <f t="shared" si="1178"/>
        <v>1</v>
      </c>
      <c r="BJ702" s="11">
        <f t="shared" si="1179"/>
        <v>0</v>
      </c>
      <c r="BK702" s="11" t="str">
        <f t="shared" si="1180"/>
        <v/>
      </c>
      <c r="BL702" s="11" t="str">
        <f t="shared" si="1181"/>
        <v xml:space="preserve"> </v>
      </c>
      <c r="BM702" s="11" t="str">
        <f t="shared" si="1182"/>
        <v xml:space="preserve"> </v>
      </c>
      <c r="BN702" s="11" t="str">
        <f t="shared" si="1183"/>
        <v xml:space="preserve"> </v>
      </c>
      <c r="BO702" s="11" t="str">
        <f t="shared" si="1184"/>
        <v xml:space="preserve"> </v>
      </c>
      <c r="BP702" s="11" t="str">
        <f t="shared" si="1185"/>
        <v xml:space="preserve"> </v>
      </c>
      <c r="BQ702" s="11" t="str">
        <f t="shared" si="1186"/>
        <v>0</v>
      </c>
      <c r="BR702" s="25">
        <f t="shared" si="1187"/>
        <v>0</v>
      </c>
      <c r="BS702" s="11" t="str">
        <f t="shared" si="1188"/>
        <v>Not Present</v>
      </c>
      <c r="BT702" s="11" t="str">
        <f t="shared" si="1189"/>
        <v>0</v>
      </c>
      <c r="BU702" s="12">
        <f t="shared" si="1207"/>
        <v>1</v>
      </c>
      <c r="BV702" s="12">
        <f t="shared" si="1208"/>
        <v>0</v>
      </c>
      <c r="BW702" s="12">
        <f t="shared" si="1198"/>
        <v>1</v>
      </c>
      <c r="BX702" s="12">
        <f t="shared" si="1209"/>
        <v>1</v>
      </c>
      <c r="BY702" s="11">
        <f t="shared" si="1210"/>
        <v>1</v>
      </c>
      <c r="BZ702" s="11">
        <f t="shared" si="1190"/>
        <v>1</v>
      </c>
      <c r="CA702" s="11">
        <f t="shared" si="1191"/>
        <v>31</v>
      </c>
      <c r="CB702" s="11">
        <f t="shared" si="1192"/>
        <v>2015</v>
      </c>
      <c r="CC702" s="11">
        <f t="shared" si="1193"/>
        <v>1</v>
      </c>
      <c r="CD702" s="11" t="str">
        <f t="shared" si="1194"/>
        <v>No</v>
      </c>
      <c r="CE702" s="11">
        <f t="shared" si="1211"/>
        <v>0</v>
      </c>
      <c r="CF702" s="11">
        <f t="shared" si="1212"/>
        <v>0</v>
      </c>
      <c r="CG702" s="11">
        <f t="shared" si="1213"/>
        <v>1</v>
      </c>
      <c r="CH702" s="11">
        <f t="shared" si="1214"/>
        <v>0</v>
      </c>
      <c r="CI702" s="11">
        <f t="shared" si="1195"/>
        <v>1</v>
      </c>
      <c r="CJ702" s="11">
        <f t="shared" si="1196"/>
        <v>1</v>
      </c>
    </row>
    <row r="703" spans="1:88" x14ac:dyDescent="0.3">
      <c r="A703" s="11">
        <f t="shared" si="1127"/>
        <v>2017</v>
      </c>
      <c r="B703" s="11" t="str">
        <f t="shared" si="1128"/>
        <v>23-03-2017 06:26:25 CET</v>
      </c>
      <c r="C703" s="11" t="str">
        <f t="shared" si="1129"/>
        <v>Rwanda</v>
      </c>
      <c r="D703" s="11" t="str">
        <f t="shared" si="1130"/>
        <v>Rulindo</v>
      </c>
      <c r="E703" s="11" t="str">
        <f t="shared" si="1131"/>
        <v>Kisaro</v>
      </c>
      <c r="F703" s="11" t="str">
        <f t="shared" si="1132"/>
        <v>Sayo</v>
      </c>
      <c r="G703" s="11" t="str">
        <f t="shared" si="1133"/>
        <v>Cyasuli</v>
      </c>
      <c r="H703" s="11" t="str">
        <f t="shared" si="1134"/>
        <v/>
      </c>
      <c r="I703" s="11" t="str">
        <f t="shared" si="1135"/>
        <v/>
      </c>
      <c r="J703" s="11" t="str">
        <f t="shared" si="1136"/>
        <v>Kiruruma</v>
      </c>
      <c r="K703" s="11">
        <f t="shared" si="1137"/>
        <v>129</v>
      </c>
      <c r="L703" s="11">
        <f t="shared" si="1199"/>
        <v>8295</v>
      </c>
      <c r="M703" s="11">
        <f t="shared" si="1200"/>
        <v>25</v>
      </c>
      <c r="N703" s="11">
        <f t="shared" si="1201"/>
        <v>331.8</v>
      </c>
      <c r="O703" s="11">
        <f t="shared" si="1138"/>
        <v>122</v>
      </c>
      <c r="P703" s="11">
        <f t="shared" si="1139"/>
        <v>7</v>
      </c>
      <c r="Q703" s="13">
        <f t="shared" si="1202"/>
        <v>0.94573643410852715</v>
      </c>
      <c r="R703" s="11">
        <f t="shared" si="1203"/>
        <v>0</v>
      </c>
      <c r="S703" s="11">
        <f t="shared" si="1140"/>
        <v>0</v>
      </c>
      <c r="T703" s="11">
        <f t="shared" si="1141"/>
        <v>1</v>
      </c>
      <c r="U703" s="11" t="str">
        <f t="shared" si="1142"/>
        <v>Piped Network With Pump</v>
      </c>
      <c r="V703" s="11">
        <f t="shared" si="1143"/>
        <v>2014</v>
      </c>
      <c r="W703" s="11" t="str">
        <f t="shared" si="1144"/>
        <v>Governement (District, Wasac) And Water For People</v>
      </c>
      <c r="X703" s="11" t="str">
        <f t="shared" si="1145"/>
        <v>Groundwater (Well, Etc.)</v>
      </c>
      <c r="Y703" s="11">
        <f t="shared" si="1146"/>
        <v>1</v>
      </c>
      <c r="Z703" s="11">
        <f t="shared" si="1147"/>
        <v>1</v>
      </c>
      <c r="AA703" s="11">
        <f t="shared" si="1148"/>
        <v>1</v>
      </c>
      <c r="AB703" s="11" t="str">
        <f t="shared" si="1149"/>
        <v>"Springbox" --Intake Structure At A Spring</v>
      </c>
      <c r="AC703" s="11">
        <f t="shared" si="1150"/>
        <v>3</v>
      </c>
      <c r="AD703" s="11">
        <f t="shared" si="1151"/>
        <v>2014</v>
      </c>
      <c r="AE703" s="11">
        <f t="shared" si="1152"/>
        <v>1</v>
      </c>
      <c r="AF703" s="11">
        <f t="shared" si="1153"/>
        <v>3</v>
      </c>
      <c r="AG703" s="12">
        <f t="shared" si="1204"/>
        <v>576000</v>
      </c>
      <c r="AH703" s="12">
        <f t="shared" si="1205"/>
        <v>944.26229508196718</v>
      </c>
      <c r="AI703" s="11">
        <f t="shared" si="1206"/>
        <v>1</v>
      </c>
      <c r="AJ703" s="11">
        <f t="shared" si="1154"/>
        <v>1</v>
      </c>
      <c r="AK703" s="11">
        <f t="shared" si="1155"/>
        <v>3</v>
      </c>
      <c r="AL703" s="11">
        <f t="shared" si="1156"/>
        <v>2014</v>
      </c>
      <c r="AM703" s="11">
        <f t="shared" si="1157"/>
        <v>1</v>
      </c>
      <c r="AN703" s="11">
        <f t="shared" si="1158"/>
        <v>9000</v>
      </c>
      <c r="AO703" s="11">
        <f t="shared" si="1159"/>
        <v>1</v>
      </c>
      <c r="AP703" s="11">
        <f t="shared" si="1160"/>
        <v>15</v>
      </c>
      <c r="AQ703" s="11">
        <f t="shared" si="1161"/>
        <v>2014</v>
      </c>
      <c r="AR703" s="11">
        <f t="shared" si="1162"/>
        <v>1</v>
      </c>
      <c r="AS703" s="11">
        <f t="shared" si="1163"/>
        <v>1</v>
      </c>
      <c r="AT703" s="11">
        <f t="shared" si="1164"/>
        <v>4</v>
      </c>
      <c r="AU703" s="11" t="str">
        <f t="shared" si="1165"/>
        <v>Sedimentation Tank</v>
      </c>
      <c r="AV703" s="11">
        <f t="shared" si="1166"/>
        <v>2014</v>
      </c>
      <c r="AW703" s="11">
        <f t="shared" si="1167"/>
        <v>1</v>
      </c>
      <c r="AX703" s="11">
        <f t="shared" si="1168"/>
        <v>1</v>
      </c>
      <c r="AY703" s="11">
        <f t="shared" si="1169"/>
        <v>3</v>
      </c>
      <c r="AZ703" s="11">
        <f t="shared" si="1170"/>
        <v>2014</v>
      </c>
      <c r="BA703" s="11">
        <f t="shared" si="1171"/>
        <v>1</v>
      </c>
      <c r="BB703" s="11">
        <f t="shared" si="1172"/>
        <v>4000</v>
      </c>
      <c r="BC703" s="11">
        <f t="shared" si="1173"/>
        <v>1</v>
      </c>
      <c r="BD703" s="11">
        <f t="shared" si="1174"/>
        <v>2</v>
      </c>
      <c r="BE703" s="11">
        <f t="shared" si="1175"/>
        <v>2014</v>
      </c>
      <c r="BF703" s="11">
        <f t="shared" si="1176"/>
        <v>1</v>
      </c>
      <c r="BG703" s="11">
        <f t="shared" si="1197"/>
        <v>1</v>
      </c>
      <c r="BH703" s="11">
        <f t="shared" si="1177"/>
        <v>2014</v>
      </c>
      <c r="BI703" s="11">
        <f t="shared" si="1178"/>
        <v>1</v>
      </c>
      <c r="BJ703" s="11">
        <f t="shared" si="1179"/>
        <v>0</v>
      </c>
      <c r="BK703" s="11" t="str">
        <f t="shared" si="1180"/>
        <v/>
      </c>
      <c r="BL703" s="11" t="str">
        <f t="shared" si="1181"/>
        <v xml:space="preserve"> </v>
      </c>
      <c r="BM703" s="11" t="str">
        <f t="shared" si="1182"/>
        <v xml:space="preserve"> </v>
      </c>
      <c r="BN703" s="11" t="str">
        <f t="shared" si="1183"/>
        <v xml:space="preserve"> </v>
      </c>
      <c r="BO703" s="11" t="str">
        <f t="shared" si="1184"/>
        <v xml:space="preserve"> </v>
      </c>
      <c r="BP703" s="11" t="str">
        <f t="shared" si="1185"/>
        <v xml:space="preserve"> </v>
      </c>
      <c r="BQ703" s="11" t="str">
        <f t="shared" si="1186"/>
        <v>0</v>
      </c>
      <c r="BR703" s="25">
        <f t="shared" si="1187"/>
        <v>0</v>
      </c>
      <c r="BS703" s="11" t="str">
        <f t="shared" si="1188"/>
        <v>Not Present</v>
      </c>
      <c r="BT703" s="11" t="str">
        <f t="shared" si="1189"/>
        <v>0</v>
      </c>
      <c r="BU703" s="12">
        <f t="shared" si="1207"/>
        <v>1</v>
      </c>
      <c r="BV703" s="12">
        <f t="shared" si="1208"/>
        <v>0</v>
      </c>
      <c r="BW703" s="12">
        <f t="shared" si="1198"/>
        <v>1</v>
      </c>
      <c r="BX703" s="12">
        <f t="shared" si="1209"/>
        <v>1</v>
      </c>
      <c r="BY703" s="11">
        <f t="shared" si="1210"/>
        <v>1</v>
      </c>
      <c r="BZ703" s="11">
        <f t="shared" si="1190"/>
        <v>1</v>
      </c>
      <c r="CA703" s="11">
        <f t="shared" si="1191"/>
        <v>2</v>
      </c>
      <c r="CB703" s="11">
        <f t="shared" si="1192"/>
        <v>2014</v>
      </c>
      <c r="CC703" s="11">
        <f t="shared" si="1193"/>
        <v>2</v>
      </c>
      <c r="CD703" s="11" t="str">
        <f t="shared" si="1194"/>
        <v>No</v>
      </c>
      <c r="CE703" s="11">
        <f t="shared" si="1211"/>
        <v>0</v>
      </c>
      <c r="CF703" s="11">
        <f t="shared" si="1212"/>
        <v>0</v>
      </c>
      <c r="CG703" s="11">
        <f t="shared" si="1213"/>
        <v>1</v>
      </c>
      <c r="CH703" s="11">
        <f t="shared" si="1214"/>
        <v>0</v>
      </c>
      <c r="CI703" s="11">
        <f t="shared" si="1195"/>
        <v>1</v>
      </c>
      <c r="CJ703" s="11">
        <f t="shared" si="1196"/>
        <v>1</v>
      </c>
    </row>
    <row r="704" spans="1:88" x14ac:dyDescent="0.3">
      <c r="A704" s="11">
        <f t="shared" si="1127"/>
        <v>2017</v>
      </c>
      <c r="B704" s="11" t="str">
        <f t="shared" si="1128"/>
        <v>28-03-2017 09:31:09 CEST</v>
      </c>
      <c r="C704" s="11" t="str">
        <f t="shared" si="1129"/>
        <v>Rwanda</v>
      </c>
      <c r="D704" s="11" t="str">
        <f t="shared" si="1130"/>
        <v>Rulindo</v>
      </c>
      <c r="E704" s="11" t="str">
        <f t="shared" si="1131"/>
        <v>Kisaro</v>
      </c>
      <c r="F704" s="11" t="str">
        <f t="shared" si="1132"/>
        <v>Kamushenyi</v>
      </c>
      <c r="G704" s="11" t="str">
        <f t="shared" si="1133"/>
        <v>Gakenke</v>
      </c>
      <c r="H704" s="11" t="str">
        <f t="shared" si="1134"/>
        <v/>
      </c>
      <c r="I704" s="11" t="str">
        <f t="shared" si="1135"/>
        <v/>
      </c>
      <c r="J704" s="11" t="str">
        <f t="shared" si="1136"/>
        <v>Gahama Kisaro network</v>
      </c>
      <c r="K704" s="11">
        <f t="shared" si="1137"/>
        <v>173</v>
      </c>
      <c r="L704" s="11">
        <f t="shared" si="1199"/>
        <v>10234</v>
      </c>
      <c r="M704" s="11">
        <f t="shared" si="1200"/>
        <v>14</v>
      </c>
      <c r="N704" s="11">
        <f t="shared" si="1201"/>
        <v>731</v>
      </c>
      <c r="O704" s="11">
        <f t="shared" si="1138"/>
        <v>173</v>
      </c>
      <c r="P704" s="11" t="str">
        <f t="shared" si="1139"/>
        <v xml:space="preserve"> </v>
      </c>
      <c r="Q704" s="13">
        <f t="shared" si="1202"/>
        <v>1</v>
      </c>
      <c r="R704" s="11">
        <f t="shared" si="1203"/>
        <v>1</v>
      </c>
      <c r="S704" s="11">
        <f t="shared" si="1140"/>
        <v>0</v>
      </c>
      <c r="T704" s="11">
        <f t="shared" si="1141"/>
        <v>1</v>
      </c>
      <c r="U704" s="11" t="str">
        <f t="shared" si="1142"/>
        <v>Piped Network With Pump</v>
      </c>
      <c r="V704" s="11">
        <f t="shared" si="1143"/>
        <v>2012</v>
      </c>
      <c r="W704" s="11" t="str">
        <f t="shared" si="1144"/>
        <v>Governement (District, Wasac) And Water For People</v>
      </c>
      <c r="X704" s="11" t="str">
        <f t="shared" si="1145"/>
        <v>Spring</v>
      </c>
      <c r="Y704" s="11">
        <f t="shared" si="1146"/>
        <v>1</v>
      </c>
      <c r="Z704" s="11">
        <f t="shared" si="1147"/>
        <v>1</v>
      </c>
      <c r="AA704" s="11">
        <f t="shared" si="1148"/>
        <v>1</v>
      </c>
      <c r="AB704" s="11" t="str">
        <f t="shared" si="1149"/>
        <v/>
      </c>
      <c r="AC704" s="11">
        <f t="shared" si="1150"/>
        <v>1</v>
      </c>
      <c r="AD704" s="11">
        <f t="shared" si="1151"/>
        <v>2012</v>
      </c>
      <c r="AE704" s="11">
        <f t="shared" si="1152"/>
        <v>1</v>
      </c>
      <c r="AF704" s="11">
        <f t="shared" si="1153"/>
        <v>3</v>
      </c>
      <c r="AG704" s="12">
        <f t="shared" si="1204"/>
        <v>576000</v>
      </c>
      <c r="AH704" s="12">
        <f t="shared" si="1205"/>
        <v>665.89595375722547</v>
      </c>
      <c r="AI704" s="11">
        <f t="shared" si="1206"/>
        <v>1</v>
      </c>
      <c r="AJ704" s="11">
        <f t="shared" si="1154"/>
        <v>1</v>
      </c>
      <c r="AK704" s="11">
        <f t="shared" si="1155"/>
        <v>1</v>
      </c>
      <c r="AL704" s="11">
        <f t="shared" si="1156"/>
        <v>2012</v>
      </c>
      <c r="AM704" s="11">
        <f t="shared" si="1157"/>
        <v>1</v>
      </c>
      <c r="AN704" s="11">
        <f t="shared" si="1158"/>
        <v>30000</v>
      </c>
      <c r="AO704" s="11">
        <f t="shared" si="1159"/>
        <v>1</v>
      </c>
      <c r="AP704" s="11">
        <f t="shared" si="1160"/>
        <v>7</v>
      </c>
      <c r="AQ704" s="11">
        <f t="shared" si="1161"/>
        <v>2012</v>
      </c>
      <c r="AR704" s="11">
        <f t="shared" si="1162"/>
        <v>1</v>
      </c>
      <c r="AS704" s="11">
        <f t="shared" si="1163"/>
        <v>1</v>
      </c>
      <c r="AT704" s="11">
        <f t="shared" si="1164"/>
        <v>14</v>
      </c>
      <c r="AU704" s="11" t="str">
        <f t="shared" si="1165"/>
        <v/>
      </c>
      <c r="AV704" s="11">
        <f t="shared" si="1166"/>
        <v>2012</v>
      </c>
      <c r="AW704" s="11">
        <f t="shared" si="1167"/>
        <v>2</v>
      </c>
      <c r="AX704" s="11">
        <f t="shared" si="1168"/>
        <v>1</v>
      </c>
      <c r="AY704" s="11">
        <f t="shared" si="1169"/>
        <v>1</v>
      </c>
      <c r="AZ704" s="11">
        <f t="shared" si="1170"/>
        <v>2012</v>
      </c>
      <c r="BA704" s="11">
        <f t="shared" si="1171"/>
        <v>1</v>
      </c>
      <c r="BB704" s="11">
        <f t="shared" si="1172"/>
        <v>30000</v>
      </c>
      <c r="BC704" s="11">
        <f t="shared" si="1173"/>
        <v>1</v>
      </c>
      <c r="BD704" s="11">
        <f t="shared" si="1174"/>
        <v>2</v>
      </c>
      <c r="BE704" s="11">
        <f t="shared" si="1175"/>
        <v>2012</v>
      </c>
      <c r="BF704" s="11">
        <f t="shared" si="1176"/>
        <v>2</v>
      </c>
      <c r="BG704" s="11">
        <f t="shared" si="1197"/>
        <v>1</v>
      </c>
      <c r="BH704" s="11">
        <f t="shared" si="1177"/>
        <v>2012</v>
      </c>
      <c r="BI704" s="11">
        <f t="shared" si="1178"/>
        <v>1</v>
      </c>
      <c r="BJ704" s="11">
        <f t="shared" si="1179"/>
        <v>0</v>
      </c>
      <c r="BK704" s="11" t="str">
        <f t="shared" si="1180"/>
        <v/>
      </c>
      <c r="BL704" s="11" t="str">
        <f t="shared" si="1181"/>
        <v xml:space="preserve"> </v>
      </c>
      <c r="BM704" s="11" t="str">
        <f t="shared" si="1182"/>
        <v xml:space="preserve"> </v>
      </c>
      <c r="BN704" s="11" t="str">
        <f t="shared" si="1183"/>
        <v xml:space="preserve"> </v>
      </c>
      <c r="BO704" s="11" t="str">
        <f t="shared" si="1184"/>
        <v xml:space="preserve"> </v>
      </c>
      <c r="BP704" s="11" t="str">
        <f t="shared" si="1185"/>
        <v xml:space="preserve"> </v>
      </c>
      <c r="BQ704" s="11" t="str">
        <f t="shared" si="1186"/>
        <v>0</v>
      </c>
      <c r="BR704" s="25">
        <f t="shared" si="1187"/>
        <v>0</v>
      </c>
      <c r="BS704" s="11" t="str">
        <f t="shared" si="1188"/>
        <v>Not Present</v>
      </c>
      <c r="BT704" s="11" t="str">
        <f t="shared" si="1189"/>
        <v>0</v>
      </c>
      <c r="BU704" s="12">
        <f t="shared" si="1207"/>
        <v>1</v>
      </c>
      <c r="BV704" s="12">
        <f t="shared" si="1208"/>
        <v>0</v>
      </c>
      <c r="BW704" s="12">
        <f t="shared" si="1198"/>
        <v>1</v>
      </c>
      <c r="BX704" s="12">
        <f t="shared" si="1209"/>
        <v>1</v>
      </c>
      <c r="BY704" s="11">
        <f t="shared" si="1210"/>
        <v>1</v>
      </c>
      <c r="BZ704" s="11">
        <f t="shared" si="1190"/>
        <v>1</v>
      </c>
      <c r="CA704" s="11">
        <f t="shared" si="1191"/>
        <v>1</v>
      </c>
      <c r="CB704" s="11">
        <f t="shared" si="1192"/>
        <v>2012</v>
      </c>
      <c r="CC704" s="11">
        <f t="shared" si="1193"/>
        <v>2</v>
      </c>
      <c r="CD704" s="11" t="str">
        <f t="shared" si="1194"/>
        <v>No</v>
      </c>
      <c r="CE704" s="11">
        <f t="shared" si="1211"/>
        <v>0</v>
      </c>
      <c r="CF704" s="11">
        <f t="shared" si="1212"/>
        <v>0</v>
      </c>
      <c r="CG704" s="11">
        <f t="shared" si="1213"/>
        <v>1</v>
      </c>
      <c r="CH704" s="11">
        <f t="shared" si="1214"/>
        <v>0</v>
      </c>
      <c r="CI704" s="11">
        <f t="shared" si="1195"/>
        <v>0</v>
      </c>
      <c r="CJ704" s="11">
        <f t="shared" si="1196"/>
        <v>2</v>
      </c>
    </row>
    <row r="705" spans="1:88" x14ac:dyDescent="0.3">
      <c r="A705" s="11">
        <f t="shared" si="1127"/>
        <v>2017</v>
      </c>
      <c r="B705" s="11" t="str">
        <f t="shared" si="1128"/>
        <v>13-03-2017 22:10:27 CET</v>
      </c>
      <c r="C705" s="11" t="str">
        <f t="shared" si="1129"/>
        <v>Rwanda</v>
      </c>
      <c r="D705" s="11" t="str">
        <f t="shared" si="1130"/>
        <v>Rulindo</v>
      </c>
      <c r="E705" s="11" t="str">
        <f t="shared" si="1131"/>
        <v>Bushoki</v>
      </c>
      <c r="F705" s="11" t="str">
        <f t="shared" si="1132"/>
        <v>Giko</v>
      </c>
      <c r="G705" s="11" t="str">
        <f t="shared" si="1133"/>
        <v>Kivomo</v>
      </c>
      <c r="H705" s="11" t="str">
        <f t="shared" si="1134"/>
        <v/>
      </c>
      <c r="I705" s="11" t="str">
        <f t="shared" si="1135"/>
        <v/>
      </c>
      <c r="J705" s="11" t="str">
        <f t="shared" si="1136"/>
        <v>Kivomo2 water point/Buramira gravity</v>
      </c>
      <c r="K705" s="11">
        <f t="shared" si="1137"/>
        <v>127</v>
      </c>
      <c r="L705" s="11">
        <f t="shared" si="1199"/>
        <v>1255</v>
      </c>
      <c r="M705" s="11">
        <f t="shared" si="1200"/>
        <v>1</v>
      </c>
      <c r="N705" s="11">
        <f t="shared" si="1201"/>
        <v>1255</v>
      </c>
      <c r="O705" s="11">
        <f t="shared" si="1138"/>
        <v>127</v>
      </c>
      <c r="P705" s="11" t="str">
        <f t="shared" si="1139"/>
        <v xml:space="preserve"> </v>
      </c>
      <c r="Q705" s="13">
        <f t="shared" si="1202"/>
        <v>1</v>
      </c>
      <c r="R705" s="11">
        <f t="shared" si="1203"/>
        <v>1</v>
      </c>
      <c r="S705" s="11">
        <f t="shared" si="1140"/>
        <v>0</v>
      </c>
      <c r="T705" s="11">
        <f t="shared" si="1141"/>
        <v>1</v>
      </c>
      <c r="U705" s="11" t="str">
        <f t="shared" si="1142"/>
        <v>Piped Network -- Gravity Only</v>
      </c>
      <c r="V705" s="11">
        <f t="shared" si="1143"/>
        <v>2015</v>
      </c>
      <c r="W705" s="11" t="str">
        <f t="shared" si="1144"/>
        <v>Gor</v>
      </c>
      <c r="X705" s="11" t="str">
        <f t="shared" si="1145"/>
        <v>Spring</v>
      </c>
      <c r="Y705" s="11">
        <f t="shared" si="1146"/>
        <v>1</v>
      </c>
      <c r="Z705" s="11">
        <f t="shared" si="1147"/>
        <v>1</v>
      </c>
      <c r="AA705" s="11">
        <f t="shared" si="1148"/>
        <v>0</v>
      </c>
      <c r="AB705" s="11" t="str">
        <f t="shared" si="1149"/>
        <v/>
      </c>
      <c r="AC705" s="11" t="str">
        <f t="shared" si="1150"/>
        <v xml:space="preserve"> </v>
      </c>
      <c r="AD705" s="11" t="str">
        <f t="shared" si="1151"/>
        <v xml:space="preserve"> </v>
      </c>
      <c r="AE705" s="11" t="str">
        <f t="shared" si="1152"/>
        <v xml:space="preserve"> </v>
      </c>
      <c r="AF705" s="11">
        <f t="shared" si="1153"/>
        <v>30</v>
      </c>
      <c r="AG705" s="12">
        <f t="shared" si="1204"/>
        <v>57600</v>
      </c>
      <c r="AH705" s="12">
        <f t="shared" si="1205"/>
        <v>90.70866141732283</v>
      </c>
      <c r="AI705" s="11">
        <f t="shared" si="1206"/>
        <v>1</v>
      </c>
      <c r="AJ705" s="11">
        <f t="shared" si="1154"/>
        <v>0</v>
      </c>
      <c r="AK705" s="11" t="str">
        <f t="shared" si="1155"/>
        <v xml:space="preserve"> </v>
      </c>
      <c r="AL705" s="11" t="str">
        <f t="shared" si="1156"/>
        <v xml:space="preserve"> </v>
      </c>
      <c r="AM705" s="11" t="str">
        <f t="shared" si="1157"/>
        <v xml:space="preserve"> </v>
      </c>
      <c r="AN705" s="11" t="str">
        <f t="shared" si="1158"/>
        <v xml:space="preserve"> </v>
      </c>
      <c r="AO705" s="11">
        <f t="shared" si="1159"/>
        <v>1</v>
      </c>
      <c r="AP705" s="11">
        <f t="shared" si="1160"/>
        <v>1</v>
      </c>
      <c r="AQ705" s="11">
        <f t="shared" si="1161"/>
        <v>2015</v>
      </c>
      <c r="AR705" s="11">
        <f t="shared" si="1162"/>
        <v>1</v>
      </c>
      <c r="AS705" s="11">
        <f t="shared" si="1163"/>
        <v>0</v>
      </c>
      <c r="AT705" s="11" t="str">
        <f t="shared" si="1164"/>
        <v xml:space="preserve"> </v>
      </c>
      <c r="AU705" s="11" t="str">
        <f t="shared" si="1165"/>
        <v/>
      </c>
      <c r="AV705" s="11" t="str">
        <f t="shared" si="1166"/>
        <v xml:space="preserve"> </v>
      </c>
      <c r="AW705" s="11" t="str">
        <f t="shared" si="1167"/>
        <v xml:space="preserve"> </v>
      </c>
      <c r="AX705" s="11">
        <f t="shared" si="1168"/>
        <v>0</v>
      </c>
      <c r="AY705" s="11" t="str">
        <f t="shared" si="1169"/>
        <v xml:space="preserve"> </v>
      </c>
      <c r="AZ705" s="11" t="str">
        <f t="shared" si="1170"/>
        <v xml:space="preserve"> </v>
      </c>
      <c r="BA705" s="11" t="str">
        <f t="shared" si="1171"/>
        <v xml:space="preserve"> </v>
      </c>
      <c r="BB705" s="11" t="str">
        <f t="shared" si="1172"/>
        <v xml:space="preserve"> </v>
      </c>
      <c r="BC705" s="11">
        <f t="shared" si="1173"/>
        <v>0</v>
      </c>
      <c r="BD705" s="11" t="str">
        <f t="shared" si="1174"/>
        <v xml:space="preserve"> </v>
      </c>
      <c r="BE705" s="11" t="str">
        <f t="shared" si="1175"/>
        <v xml:space="preserve"> </v>
      </c>
      <c r="BF705" s="11" t="str">
        <f t="shared" si="1176"/>
        <v xml:space="preserve"> </v>
      </c>
      <c r="BG705" s="11" t="str">
        <f t="shared" si="1197"/>
        <v xml:space="preserve"> </v>
      </c>
      <c r="BH705" s="11" t="str">
        <f t="shared" si="1177"/>
        <v xml:space="preserve"> </v>
      </c>
      <c r="BI705" s="11" t="str">
        <f t="shared" si="1178"/>
        <v xml:space="preserve"> </v>
      </c>
      <c r="BJ705" s="11">
        <f t="shared" si="1179"/>
        <v>0</v>
      </c>
      <c r="BK705" s="11" t="str">
        <f t="shared" si="1180"/>
        <v/>
      </c>
      <c r="BL705" s="11" t="str">
        <f t="shared" si="1181"/>
        <v xml:space="preserve"> </v>
      </c>
      <c r="BM705" s="11" t="str">
        <f t="shared" si="1182"/>
        <v xml:space="preserve"> </v>
      </c>
      <c r="BN705" s="11" t="str">
        <f t="shared" si="1183"/>
        <v xml:space="preserve"> </v>
      </c>
      <c r="BO705" s="11" t="str">
        <f t="shared" si="1184"/>
        <v xml:space="preserve"> </v>
      </c>
      <c r="BP705" s="11" t="str">
        <f t="shared" si="1185"/>
        <v xml:space="preserve"> </v>
      </c>
      <c r="BQ705" s="11" t="str">
        <f t="shared" si="1186"/>
        <v>0</v>
      </c>
      <c r="BR705" s="25">
        <f t="shared" si="1187"/>
        <v>0</v>
      </c>
      <c r="BS705" s="11" t="str">
        <f t="shared" si="1188"/>
        <v>Not Present</v>
      </c>
      <c r="BT705" s="11" t="str">
        <f t="shared" si="1189"/>
        <v>0</v>
      </c>
      <c r="BU705" s="12">
        <f t="shared" si="1207"/>
        <v>1</v>
      </c>
      <c r="BV705" s="12">
        <f t="shared" si="1208"/>
        <v>0</v>
      </c>
      <c r="BW705" s="12">
        <f t="shared" si="1198"/>
        <v>1</v>
      </c>
      <c r="BX705" s="12">
        <f t="shared" si="1209"/>
        <v>1</v>
      </c>
      <c r="BY705" s="11">
        <f t="shared" si="1210"/>
        <v>1</v>
      </c>
      <c r="BZ705" s="11">
        <f t="shared" si="1190"/>
        <v>1</v>
      </c>
      <c r="CA705" s="11">
        <f t="shared" si="1191"/>
        <v>1</v>
      </c>
      <c r="CB705" s="11">
        <f t="shared" si="1192"/>
        <v>2015</v>
      </c>
      <c r="CC705" s="11">
        <f t="shared" si="1193"/>
        <v>1</v>
      </c>
      <c r="CD705" s="11" t="str">
        <f t="shared" si="1194"/>
        <v>No</v>
      </c>
      <c r="CE705" s="11">
        <f t="shared" si="1211"/>
        <v>0</v>
      </c>
      <c r="CF705" s="11">
        <f t="shared" si="1212"/>
        <v>0</v>
      </c>
      <c r="CG705" s="11">
        <f t="shared" si="1213"/>
        <v>1</v>
      </c>
      <c r="CH705" s="11">
        <f t="shared" si="1214"/>
        <v>0</v>
      </c>
      <c r="CI705" s="11">
        <f t="shared" si="1195"/>
        <v>1</v>
      </c>
      <c r="CJ705" s="11">
        <f t="shared" si="1196"/>
        <v>1</v>
      </c>
    </row>
    <row r="706" spans="1:88" x14ac:dyDescent="0.3">
      <c r="A706" s="11">
        <f t="shared" ref="A706:A769" si="1215">IF(Year_Data_Was_Collected=0," ",Year_Data_Was_Collected)</f>
        <v>2017</v>
      </c>
      <c r="B706" s="11" t="str">
        <f t="shared" ref="B706:B769" si="1216">IF(Collection_Date=0," ",Collection_Date)</f>
        <v>01-01-2015 19:47:40 CET</v>
      </c>
      <c r="C706" s="11" t="str">
        <f t="shared" ref="C706:C769" si="1217">PROPER(Geo_Level_1)</f>
        <v>Rwanda</v>
      </c>
      <c r="D706" s="11" t="str">
        <f t="shared" ref="D706:D769" si="1218">PROPER(Geo_Level_2)</f>
        <v>Rulindo</v>
      </c>
      <c r="E706" s="11" t="str">
        <f t="shared" ref="E706:E769" si="1219">PROPER(Geo_Level_3)</f>
        <v>Cyungo</v>
      </c>
      <c r="F706" s="11" t="str">
        <f t="shared" ref="F706:F769" si="1220">PROPER(Geo_Level_4)</f>
        <v>Rwili</v>
      </c>
      <c r="G706" s="11" t="str">
        <f t="shared" ref="G706:G769" si="1221">PROPER(Geo_Level_5)</f>
        <v>Nturo</v>
      </c>
      <c r="H706" s="11" t="str">
        <f t="shared" ref="H706:H769" si="1222">PROPER(Geo_Level_6)</f>
        <v/>
      </c>
      <c r="I706" s="11" t="str">
        <f t="shared" ref="I706:I769" si="1223">PROPER(Geo_Level_7)</f>
        <v/>
      </c>
      <c r="J706" s="11" t="str">
        <f t="shared" ref="J706:J769" si="1224">IF(Unique_ID_Water_Point=0," ",Unique_ID_Water_Point)</f>
        <v>Sakara</v>
      </c>
      <c r="K706" s="11">
        <f t="shared" ref="K706:K769" si="1225">IF(Total_Families_In_Community=0," ",Total_Families_In_Community)</f>
        <v>570</v>
      </c>
      <c r="L706" s="11">
        <f t="shared" si="1199"/>
        <v>0</v>
      </c>
      <c r="M706" s="11">
        <f t="shared" si="1200"/>
        <v>4</v>
      </c>
      <c r="N706" s="11">
        <f t="shared" si="1201"/>
        <v>0</v>
      </c>
      <c r="O706" s="11">
        <f t="shared" ref="O706:O769" si="1226">IF(Total_Families_With_Access=0," ",Total_Families_With_Access)</f>
        <v>520</v>
      </c>
      <c r="P706" s="11">
        <f t="shared" ref="P706:P769" si="1227">IF(Total_Families_Without_Access=0," ",Total_Families_Without_Access)</f>
        <v>50</v>
      </c>
      <c r="Q706" s="13">
        <f t="shared" si="1202"/>
        <v>0.91228070175438591</v>
      </c>
      <c r="R706" s="11">
        <f t="shared" si="1203"/>
        <v>0</v>
      </c>
      <c r="S706" s="11">
        <f t="shared" ref="S706:S769" si="1228">IF(T706=1,IF(N706="",0,IF(N706&lt;=Gov_Standard_Number_Users,1,0)),0)</f>
        <v>1</v>
      </c>
      <c r="T706" s="11">
        <f t="shared" ref="T706:T769" si="1229">IF(Improved_Water_Point="Yes",1,0)</f>
        <v>1</v>
      </c>
      <c r="U706" s="11" t="str">
        <f t="shared" ref="U706:U769" si="1230">PROPER(CONCATENATE(Type_Of_Water_Point_System,Type_Unimproved_Source))</f>
        <v>Piped Network With Pump</v>
      </c>
      <c r="V706" s="11">
        <f t="shared" ref="V706:V769" si="1231">IF(Water_System_Construction_Date=0," ",Water_System_Construction_Date)</f>
        <v>2015</v>
      </c>
      <c r="W706" s="11" t="str">
        <f t="shared" ref="W706:W769" si="1232">PROPER(Construction_Funder)</f>
        <v>Governement (District, Wasac) And Water For People</v>
      </c>
      <c r="X706" s="11" t="str">
        <f t="shared" ref="X706:X769" si="1233">PROPER(Source_Type)</f>
        <v>Spring</v>
      </c>
      <c r="Y706" s="11">
        <f t="shared" ref="Y706:Y769" si="1234">IF(Number_of_Sources=0," ",Number_of_Sources)</f>
        <v>2</v>
      </c>
      <c r="Z706" s="11">
        <f t="shared" ref="Z706:Z769" si="1235">IF(Source_Protected="Yes",1,0)</f>
        <v>1</v>
      </c>
      <c r="AA706" s="11">
        <f t="shared" ref="AA706:AA769" si="1236">IF(Presence_Intake=0," ",IF(Presence_Intake="Yes",1,0))</f>
        <v>1</v>
      </c>
      <c r="AB706" s="11" t="str">
        <f t="shared" ref="AB706:AB769" si="1237">PROPER(Type_Intake_Structure)</f>
        <v>"Springbox" --Intake Structure At A Spring</v>
      </c>
      <c r="AC706" s="11">
        <f t="shared" ref="AC706:AC769" si="1238">IF(Number_Of_Intakes=0," ",Number_Of_Intakes)</f>
        <v>1</v>
      </c>
      <c r="AD706" s="11">
        <f t="shared" ref="AD706:AD769" si="1239">IF(Construction_Date_Intake=0," ",Construction_Date_Intake)</f>
        <v>2015</v>
      </c>
      <c r="AE706" s="11">
        <f t="shared" ref="AE706:AE769" si="1240">IF(Physical_State_Intake=0," ",IF(Physical_State_Intake="Normal",1,IF(Physical_State_Intake="Poor",2,IF(Physical_State_Intake="Does Not Function",3))))</f>
        <v>1</v>
      </c>
      <c r="AF706" s="11">
        <f t="shared" ref="AF706:AF769" si="1241">IF(Seconds_To_Fill_20Liters=0," ",Seconds_To_Fill_20Liters)</f>
        <v>5</v>
      </c>
      <c r="AG706" s="12">
        <f t="shared" si="1204"/>
        <v>345600</v>
      </c>
      <c r="AH706" s="12">
        <f t="shared" si="1205"/>
        <v>132.92307692307693</v>
      </c>
      <c r="AI706" s="11">
        <f t="shared" si="1206"/>
        <v>1</v>
      </c>
      <c r="AJ706" s="11">
        <f t="shared" ref="AJ706:AJ769" si="1242">IF(Presence_Conduction_Line=0," ",IF(Presence_Conduction_Line="Yes",1,0))</f>
        <v>1</v>
      </c>
      <c r="AK706" s="11">
        <f t="shared" ref="AK706:AK769" si="1243">IF(Number_Of_Conduction_Lines=0," ",Number_Of_Conduction_Lines)</f>
        <v>1</v>
      </c>
      <c r="AL706" s="11">
        <f t="shared" ref="AL706:AL769" si="1244">IF(Construction_Date_Conduction_Line=0," ",Construction_Date_Conduction_Line)</f>
        <v>2015</v>
      </c>
      <c r="AM706" s="11">
        <f t="shared" ref="AM706:AM769" si="1245">IF(Physical_State_Conduction_Line=0," ",IF(Physical_State_Conduction_Line="Normal",1,IF(Physical_State_Conduction_Line="Poor",2,IF(Physical_State_Conduction_Line="Does Not Function",3))))</f>
        <v>1</v>
      </c>
      <c r="AN706" s="11">
        <f t="shared" ref="AN706:AN769" si="1246">IF(Length_Conduction_Line=0," ",Length_Conduction_Line)</f>
        <v>1200</v>
      </c>
      <c r="AO706" s="11">
        <f t="shared" ref="AO706:AO769" si="1247">IF(Presence_Storage_Tank=0," ",IF(Presence_Storage_Tank="Yes",1,0))</f>
        <v>1</v>
      </c>
      <c r="AP706" s="11">
        <f t="shared" ref="AP706:AP769" si="1248">IF(Number_Of_Storage_Tanks=0," ",Number_Of_Storage_Tanks)</f>
        <v>2</v>
      </c>
      <c r="AQ706" s="11">
        <f t="shared" ref="AQ706:AQ769" si="1249">IF(Construction_Date_Storage_Tank=0," ",Construction_Date_Storage_Tank)</f>
        <v>2015</v>
      </c>
      <c r="AR706" s="11">
        <f t="shared" ref="AR706:AR769" si="1250">IF(Physical_State_Storage_Tank=0," ",IF(Physical_State_Storage_Tank="Normal",1,IF(Physical_State_Storage_Tank="Poor",2,IF(Physical_State_Storage_Tank="Does Not Function",3))))</f>
        <v>1</v>
      </c>
      <c r="AS706" s="11">
        <f t="shared" ref="AS706:AS769" si="1251">IF(Presence_Other_Concrete_Structures=0," ",IF(Presence_Other_Concrete_Structures="Yes",1,0))</f>
        <v>1</v>
      </c>
      <c r="AT706" s="11">
        <f t="shared" ref="AT706:AT769" si="1252">IF(Number_Of_Concrete_Structures=0," ",Number_Of_Concrete_Structures)</f>
        <v>5</v>
      </c>
      <c r="AU706" s="11" t="str">
        <f t="shared" ref="AU706:AU769" si="1253">PROPER(Type_Concrete_Structures)</f>
        <v>Distribution Chamber</v>
      </c>
      <c r="AV706" s="11">
        <f t="shared" ref="AV706:AV769" si="1254">IF(Construction_Date_Concrete_Structures=0," ",Construction_Date_Concrete_Structures)</f>
        <v>2015</v>
      </c>
      <c r="AW706" s="11">
        <f t="shared" ref="AW706:AW769" si="1255">IF(Physical_State_Concrete_Structures=0," ",IF(Physical_State_Concrete_Structures="Normal",1,IF(Physical_State_Concrete_Structures="Poor",2,IF(Physical_State_Concrete_Structures="Does Not Function",3))))</f>
        <v>1</v>
      </c>
      <c r="AX706" s="11">
        <f t="shared" ref="AX706:AX769" si="1256">IF(Presence_Distribution_Network=0," ",IF(Presence_Distribution_Network="Yes",1,0))</f>
        <v>1</v>
      </c>
      <c r="AY706" s="11">
        <f t="shared" ref="AY706:AY769" si="1257">IF(Number_Of_Distribution_Networks=0," ",Number_Of_Distribution_Networks)</f>
        <v>1</v>
      </c>
      <c r="AZ706" s="11">
        <f t="shared" ref="AZ706:AZ769" si="1258">IF(Construction_Date_Distribution_Network=0," ",Construction_Date_Distribution_Network)</f>
        <v>2016</v>
      </c>
      <c r="BA706" s="11">
        <f t="shared" ref="BA706:BA769" si="1259">IF(Physical_State_Distribution_Network=0," ",IF(Physical_State_Distribution_Network="Normal",1,IF(Physical_State_Distribution_Network="Poor",2,IF(Physical_State_Distribution_Network="Does Not Function",3))))</f>
        <v>1</v>
      </c>
      <c r="BB706" s="11">
        <f t="shared" ref="BB706:BB769" si="1260">IF(Length_Distribution_Network=0," ",Length_Distribution_Network)</f>
        <v>2300</v>
      </c>
      <c r="BC706" s="11">
        <f t="shared" ref="BC706:BC769" si="1261">IF(Presence_Pump=0," ",IF(Presence_Pump="Yes",1,0))</f>
        <v>1</v>
      </c>
      <c r="BD706" s="11">
        <f t="shared" ref="BD706:BD769" si="1262">IF(Number_Of_Pumps=0," ",Number_Of_Pumps)</f>
        <v>2</v>
      </c>
      <c r="BE706" s="11">
        <f t="shared" ref="BE706:BE769" si="1263">IF(Construction_Date_Pump=0," ",Construction_Date_Pump)</f>
        <v>2015</v>
      </c>
      <c r="BF706" s="11">
        <f t="shared" ref="BF706:BF769" si="1264">IF(Physical_State_Pump=0," ",IF(Physical_State_Pump="Normal",1,IF(Physical_State_Pump="Poor",2,IF(Physical_State_Pump="Does Not Function",3))))</f>
        <v>1</v>
      </c>
      <c r="BG706" s="11">
        <f t="shared" si="1197"/>
        <v>1</v>
      </c>
      <c r="BH706" s="11">
        <f t="shared" ref="BH706:BH769" si="1265">IF(Construction_Date_Pump_House=0," ",Construction_Date_Pump_House)</f>
        <v>2015</v>
      </c>
      <c r="BI706" s="11">
        <f t="shared" ref="BI706:BI769" si="1266">IF(Physical_State_Pump_House=0," ",IF(Physical_State_Pump_House="Normal",1,IF(Physical_State_Pump_House="Poor",2,IF(Physical_State_Pump_House="Does Not Function",3))))</f>
        <v>1</v>
      </c>
      <c r="BJ706" s="11">
        <f t="shared" ref="BJ706:BJ769" si="1267">IF(Presence_Treatment_Equipment=0," ",IF(Presence_Treatment_Equipment="Yes",1,0))</f>
        <v>0</v>
      </c>
      <c r="BK706" s="11" t="str">
        <f t="shared" ref="BK706:BK769" si="1268">PROPER(Type_Treatment_Facility)</f>
        <v/>
      </c>
      <c r="BL706" s="11" t="str">
        <f t="shared" ref="BL706:BL769" si="1269">IF(Construction_Date_Treatment_Equipt=0," ",Construction_Date_Treatment_Equipt)</f>
        <v xml:space="preserve"> </v>
      </c>
      <c r="BM706" s="11" t="str">
        <f t="shared" ref="BM706:BM769" si="1270">IF(Physical_State_Treatment_Equipt=0," ",IF(Physical_State_Treatment_Equipt="Normal",1,IF(Physical_State_Treatment_Equipt="Poor",2,IF(Physical_State_Treatment_Equipt="Does Not Function",3))))</f>
        <v xml:space="preserve"> </v>
      </c>
      <c r="BN706" s="11" t="str">
        <f t="shared" ref="BN706:BN769" si="1271">IF(Presence_Treatment_Housing_Structure=0," ",IF(Presence_Treatment_Housing_Structure="Yes",1,0))</f>
        <v xml:space="preserve"> </v>
      </c>
      <c r="BO706" s="11" t="str">
        <f t="shared" ref="BO706:BO769" si="1272">IF(Construction_Date_Treatment_Housing=0," ",Construction_Date_Treatment_Housing)</f>
        <v xml:space="preserve"> </v>
      </c>
      <c r="BP706" s="11" t="str">
        <f t="shared" ref="BP706:BP769" si="1273">IF(Physical_State_Treatment_Housing=0," ",IF(Physical_State_Treatment_Housing="Normal",1,IF(Physical_State_Treatment_Housing="Poor",2,IF(Physical_State_Treatment_Housing="Does Not Function",3))))</f>
        <v xml:space="preserve"> </v>
      </c>
      <c r="BQ706" s="11" t="str">
        <f t="shared" ref="BQ706:BQ769" si="1274">IF(ISBLANK(E_Coli_Result)," ",E_Coli_Result)</f>
        <v>0</v>
      </c>
      <c r="BR706" s="25">
        <f t="shared" ref="BR706:BR769" si="1275">IF(ISBLANK(Residual_Chlorine_Result),"",Residual_Chlorine_Result)</f>
        <v>0</v>
      </c>
      <c r="BS706" s="11" t="str">
        <f t="shared" ref="BS706:BS769" si="1276">IF(ISBLANK(Bacteria_Result)," ",Bacteria_Result)</f>
        <v>Not Present</v>
      </c>
      <c r="BT706" s="11" t="str">
        <f t="shared" ref="BT706:BT769" si="1277">IF(ISBLANK(Turbidity_Result)," ",Turbidity_Result)</f>
        <v>0</v>
      </c>
      <c r="BU706" s="12">
        <f t="shared" si="1207"/>
        <v>1</v>
      </c>
      <c r="BV706" s="12">
        <f t="shared" si="1208"/>
        <v>0</v>
      </c>
      <c r="BW706" s="12">
        <f t="shared" si="1198"/>
        <v>1</v>
      </c>
      <c r="BX706" s="12">
        <f t="shared" si="1209"/>
        <v>1</v>
      </c>
      <c r="BY706" s="11">
        <f t="shared" si="1210"/>
        <v>1</v>
      </c>
      <c r="BZ706" s="11">
        <f t="shared" ref="BZ706:BZ769" si="1278">IF(Presence_Kiosk=0," ",IF(Presence_Kiosk="Yes",1,0))</f>
        <v>1</v>
      </c>
      <c r="CA706" s="11">
        <f t="shared" ref="CA706:CA769" si="1279">IF(Number_Of_Kiosks=0," ",Number_Of_Kiosks)</f>
        <v>4</v>
      </c>
      <c r="CB706" s="11">
        <f t="shared" ref="CB706:CB769" si="1280">IF(Construction_Date_Kiosk=0," ",Construction_Date_Kiosk)</f>
        <v>2015</v>
      </c>
      <c r="CC706" s="11">
        <f t="shared" ref="CC706:CC769" si="1281">IF(Physical_State_Kiosk=0," ",IF(Physical_State_Kiosk="Normal",1,IF(Physical_State_Kiosk="Poor",2,IF(Physical_State_Kiosk="Does Not Function",3))))</f>
        <v>1</v>
      </c>
      <c r="CD706" s="11" t="str">
        <f t="shared" ref="CD706:CD769" si="1282">IF(Out_Of_Service_Or_Broken=0," ",Out_Of_Service_Or_Broken)</f>
        <v>No</v>
      </c>
      <c r="CE706" s="11">
        <f t="shared" si="1211"/>
        <v>0</v>
      </c>
      <c r="CF706" s="11">
        <f t="shared" si="1212"/>
        <v>0</v>
      </c>
      <c r="CG706" s="11">
        <f t="shared" si="1213"/>
        <v>1</v>
      </c>
      <c r="CH706" s="11">
        <f t="shared" si="1214"/>
        <v>0</v>
      </c>
      <c r="CI706" s="11">
        <f t="shared" ref="CI706:CI769" si="1283">IF(Water_Available="Yes",1,0)</f>
        <v>1</v>
      </c>
      <c r="CJ706" s="11">
        <f t="shared" ref="CJ706:CJ769" si="1284">IF(Overall_Water_Point_Rating=0," ",IF(Overall_Water_Point_Rating="Normal",1,IF(Overall_Water_Point_Rating="Poor",2,IF(Overall_Water_Point_Rating="Does Not Function",3))))</f>
        <v>1</v>
      </c>
    </row>
    <row r="707" spans="1:88" x14ac:dyDescent="0.3">
      <c r="A707" s="11">
        <f t="shared" si="1215"/>
        <v>2017</v>
      </c>
      <c r="B707" s="11" t="str">
        <f t="shared" si="1216"/>
        <v>21-03-2017 13:51:44 CET</v>
      </c>
      <c r="C707" s="11" t="str">
        <f t="shared" si="1217"/>
        <v>Rwanda</v>
      </c>
      <c r="D707" s="11" t="str">
        <f t="shared" si="1218"/>
        <v>Rulindo</v>
      </c>
      <c r="E707" s="11" t="str">
        <f t="shared" si="1219"/>
        <v>Rukozo</v>
      </c>
      <c r="F707" s="11" t="str">
        <f t="shared" si="1220"/>
        <v>Buraro</v>
      </c>
      <c r="G707" s="11" t="str">
        <f t="shared" si="1221"/>
        <v>Rukingu</v>
      </c>
      <c r="H707" s="11" t="str">
        <f t="shared" si="1222"/>
        <v/>
      </c>
      <c r="I707" s="11" t="str">
        <f t="shared" si="1223"/>
        <v/>
      </c>
      <c r="J707" s="11" t="str">
        <f t="shared" si="1224"/>
        <v>Kabonanyoni</v>
      </c>
      <c r="K707" s="11">
        <f t="shared" si="1225"/>
        <v>30</v>
      </c>
      <c r="L707" s="11">
        <f t="shared" si="1199"/>
        <v>7894</v>
      </c>
      <c r="M707" s="11">
        <f t="shared" si="1200"/>
        <v>30</v>
      </c>
      <c r="N707" s="11">
        <f t="shared" si="1201"/>
        <v>263.13333333333333</v>
      </c>
      <c r="O707" s="11">
        <f t="shared" si="1226"/>
        <v>25</v>
      </c>
      <c r="P707" s="11">
        <f t="shared" si="1227"/>
        <v>5</v>
      </c>
      <c r="Q707" s="13">
        <f t="shared" si="1202"/>
        <v>0.83333333333333337</v>
      </c>
      <c r="R707" s="11">
        <f t="shared" si="1203"/>
        <v>0</v>
      </c>
      <c r="S707" s="11">
        <f t="shared" si="1228"/>
        <v>1</v>
      </c>
      <c r="T707" s="11">
        <f t="shared" si="1229"/>
        <v>1</v>
      </c>
      <c r="U707" s="11" t="str">
        <f t="shared" si="1230"/>
        <v>Piped Network With Pump</v>
      </c>
      <c r="V707" s="11">
        <f t="shared" si="1231"/>
        <v>2015</v>
      </c>
      <c r="W707" s="11" t="str">
        <f t="shared" si="1232"/>
        <v>Governement (District, Wasac) And Water For People</v>
      </c>
      <c r="X707" s="11" t="str">
        <f t="shared" si="1233"/>
        <v>Spring</v>
      </c>
      <c r="Y707" s="11">
        <f t="shared" si="1234"/>
        <v>5</v>
      </c>
      <c r="Z707" s="11">
        <f t="shared" si="1235"/>
        <v>1</v>
      </c>
      <c r="AA707" s="11">
        <f t="shared" si="1236"/>
        <v>1</v>
      </c>
      <c r="AB707" s="11" t="str">
        <f t="shared" si="1237"/>
        <v>"Springbox" --Intake Structure At A Spring</v>
      </c>
      <c r="AC707" s="11">
        <f t="shared" si="1238"/>
        <v>5</v>
      </c>
      <c r="AD707" s="11">
        <f t="shared" si="1239"/>
        <v>2015</v>
      </c>
      <c r="AE707" s="11">
        <f t="shared" si="1240"/>
        <v>1</v>
      </c>
      <c r="AF707" s="11">
        <f t="shared" si="1241"/>
        <v>15</v>
      </c>
      <c r="AG707" s="12">
        <f t="shared" si="1204"/>
        <v>115200</v>
      </c>
      <c r="AH707" s="12">
        <f t="shared" si="1205"/>
        <v>921.6</v>
      </c>
      <c r="AI707" s="11">
        <f t="shared" si="1206"/>
        <v>1</v>
      </c>
      <c r="AJ707" s="11">
        <f t="shared" si="1242"/>
        <v>1</v>
      </c>
      <c r="AK707" s="11">
        <f t="shared" si="1243"/>
        <v>1</v>
      </c>
      <c r="AL707" s="11">
        <f t="shared" si="1244"/>
        <v>2015</v>
      </c>
      <c r="AM707" s="11">
        <f t="shared" si="1245"/>
        <v>1</v>
      </c>
      <c r="AN707" s="11">
        <f t="shared" si="1246"/>
        <v>720</v>
      </c>
      <c r="AO707" s="11">
        <f t="shared" si="1247"/>
        <v>1</v>
      </c>
      <c r="AP707" s="11">
        <f t="shared" si="1248"/>
        <v>19</v>
      </c>
      <c r="AQ707" s="11">
        <f t="shared" si="1249"/>
        <v>2015</v>
      </c>
      <c r="AR707" s="11">
        <f t="shared" si="1250"/>
        <v>1</v>
      </c>
      <c r="AS707" s="11">
        <f t="shared" si="1251"/>
        <v>1</v>
      </c>
      <c r="AT707" s="11">
        <f t="shared" si="1252"/>
        <v>10</v>
      </c>
      <c r="AU707" s="11" t="str">
        <f t="shared" si="1253"/>
        <v>Pressure Break Tank|Distribution Chamber|Null</v>
      </c>
      <c r="AV707" s="11">
        <f t="shared" si="1254"/>
        <v>2015</v>
      </c>
      <c r="AW707" s="11">
        <f t="shared" si="1255"/>
        <v>1</v>
      </c>
      <c r="AX707" s="11">
        <f t="shared" si="1256"/>
        <v>1</v>
      </c>
      <c r="AY707" s="11">
        <f t="shared" si="1257"/>
        <v>3</v>
      </c>
      <c r="AZ707" s="11">
        <f t="shared" si="1258"/>
        <v>2015</v>
      </c>
      <c r="BA707" s="11">
        <f t="shared" si="1259"/>
        <v>1</v>
      </c>
      <c r="BB707" s="11">
        <f t="shared" si="1260"/>
        <v>19000</v>
      </c>
      <c r="BC707" s="11">
        <f t="shared" si="1261"/>
        <v>1</v>
      </c>
      <c r="BD707" s="11">
        <f t="shared" si="1262"/>
        <v>2</v>
      </c>
      <c r="BE707" s="11">
        <f t="shared" si="1263"/>
        <v>2016</v>
      </c>
      <c r="BF707" s="11">
        <f t="shared" si="1264"/>
        <v>1</v>
      </c>
      <c r="BG707" s="11">
        <f t="shared" ref="BG707:BG770" si="1285">IF(Presence_Pump_House=0," ",IF(Presence_Pump_House="Yes",1,0))</f>
        <v>1</v>
      </c>
      <c r="BH707" s="11">
        <f t="shared" si="1265"/>
        <v>2016</v>
      </c>
      <c r="BI707" s="11">
        <f t="shared" si="1266"/>
        <v>1</v>
      </c>
      <c r="BJ707" s="11">
        <f t="shared" si="1267"/>
        <v>0</v>
      </c>
      <c r="BK707" s="11" t="str">
        <f t="shared" si="1268"/>
        <v/>
      </c>
      <c r="BL707" s="11" t="str">
        <f t="shared" si="1269"/>
        <v xml:space="preserve"> </v>
      </c>
      <c r="BM707" s="11" t="str">
        <f t="shared" si="1270"/>
        <v xml:space="preserve"> </v>
      </c>
      <c r="BN707" s="11" t="str">
        <f t="shared" si="1271"/>
        <v xml:space="preserve"> </v>
      </c>
      <c r="BO707" s="11" t="str">
        <f t="shared" si="1272"/>
        <v xml:space="preserve"> </v>
      </c>
      <c r="BP707" s="11" t="str">
        <f t="shared" si="1273"/>
        <v xml:space="preserve"> </v>
      </c>
      <c r="BQ707" s="11" t="str">
        <f t="shared" si="1274"/>
        <v>0</v>
      </c>
      <c r="BR707" s="25">
        <f t="shared" si="1275"/>
        <v>0</v>
      </c>
      <c r="BS707" s="11" t="str">
        <f t="shared" si="1276"/>
        <v>Not Present</v>
      </c>
      <c r="BT707" s="11" t="str">
        <f t="shared" si="1277"/>
        <v>0</v>
      </c>
      <c r="BU707" s="12">
        <f t="shared" si="1207"/>
        <v>1</v>
      </c>
      <c r="BV707" s="12">
        <f t="shared" si="1208"/>
        <v>0</v>
      </c>
      <c r="BW707" s="12">
        <f t="shared" ref="BW707:BW770" si="1286">IF(BS707="Not Present",1,0)</f>
        <v>1</v>
      </c>
      <c r="BX707" s="12">
        <f t="shared" si="1209"/>
        <v>1</v>
      </c>
      <c r="BY707" s="11">
        <f t="shared" si="1210"/>
        <v>1</v>
      </c>
      <c r="BZ707" s="11">
        <f t="shared" si="1278"/>
        <v>1</v>
      </c>
      <c r="CA707" s="11">
        <f t="shared" si="1279"/>
        <v>31</v>
      </c>
      <c r="CB707" s="11">
        <f t="shared" si="1280"/>
        <v>2015</v>
      </c>
      <c r="CC707" s="11">
        <f t="shared" si="1281"/>
        <v>1</v>
      </c>
      <c r="CD707" s="11" t="str">
        <f t="shared" si="1282"/>
        <v>No</v>
      </c>
      <c r="CE707" s="11">
        <f t="shared" si="1211"/>
        <v>0</v>
      </c>
      <c r="CF707" s="11">
        <f t="shared" si="1212"/>
        <v>0</v>
      </c>
      <c r="CG707" s="11">
        <f t="shared" si="1213"/>
        <v>1</v>
      </c>
      <c r="CH707" s="11">
        <f t="shared" si="1214"/>
        <v>0</v>
      </c>
      <c r="CI707" s="11">
        <f t="shared" si="1283"/>
        <v>1</v>
      </c>
      <c r="CJ707" s="11">
        <f t="shared" si="1284"/>
        <v>1</v>
      </c>
    </row>
    <row r="708" spans="1:88" x14ac:dyDescent="0.3">
      <c r="A708" s="11">
        <f t="shared" si="1215"/>
        <v>2017</v>
      </c>
      <c r="B708" s="11" t="str">
        <f t="shared" si="1216"/>
        <v>03-01-2015 02:13:44 CET</v>
      </c>
      <c r="C708" s="11" t="str">
        <f t="shared" si="1217"/>
        <v>Rwanda</v>
      </c>
      <c r="D708" s="11" t="str">
        <f t="shared" si="1218"/>
        <v>Rulindo</v>
      </c>
      <c r="E708" s="11" t="str">
        <f t="shared" si="1219"/>
        <v>Tumba</v>
      </c>
      <c r="F708" s="11" t="str">
        <f t="shared" si="1220"/>
        <v>Barari</v>
      </c>
      <c r="G708" s="11" t="str">
        <f t="shared" si="1221"/>
        <v>Karambi</v>
      </c>
      <c r="H708" s="11" t="str">
        <f t="shared" si="1222"/>
        <v/>
      </c>
      <c r="I708" s="11" t="str">
        <f t="shared" si="1223"/>
        <v/>
      </c>
      <c r="J708" s="11" t="str">
        <f t="shared" si="1224"/>
        <v>Karambi water point/Nyirambuga pumping</v>
      </c>
      <c r="K708" s="11">
        <f t="shared" si="1225"/>
        <v>170</v>
      </c>
      <c r="L708" s="11">
        <f t="shared" si="1199"/>
        <v>30604</v>
      </c>
      <c r="M708" s="11">
        <f t="shared" si="1200"/>
        <v>1</v>
      </c>
      <c r="N708" s="11">
        <f t="shared" si="1201"/>
        <v>30604</v>
      </c>
      <c r="O708" s="11">
        <f t="shared" si="1226"/>
        <v>170</v>
      </c>
      <c r="P708" s="11" t="str">
        <f t="shared" si="1227"/>
        <v xml:space="preserve"> </v>
      </c>
      <c r="Q708" s="13">
        <f t="shared" si="1202"/>
        <v>1</v>
      </c>
      <c r="R708" s="11">
        <f t="shared" si="1203"/>
        <v>1</v>
      </c>
      <c r="S708" s="11">
        <f t="shared" si="1228"/>
        <v>0</v>
      </c>
      <c r="T708" s="11">
        <f t="shared" si="1229"/>
        <v>1</v>
      </c>
      <c r="U708" s="11" t="str">
        <f t="shared" si="1230"/>
        <v>Piped Network With Pump</v>
      </c>
      <c r="V708" s="11">
        <f t="shared" si="1231"/>
        <v>2012</v>
      </c>
      <c r="W708" s="11" t="str">
        <f t="shared" si="1232"/>
        <v>Governement (District, Wasac) And Water For People</v>
      </c>
      <c r="X708" s="11" t="str">
        <f t="shared" si="1233"/>
        <v>Spring</v>
      </c>
      <c r="Y708" s="11">
        <f t="shared" si="1234"/>
        <v>11</v>
      </c>
      <c r="Z708" s="11">
        <f t="shared" si="1235"/>
        <v>1</v>
      </c>
      <c r="AA708" s="11">
        <f t="shared" si="1236"/>
        <v>0</v>
      </c>
      <c r="AB708" s="11" t="str">
        <f t="shared" si="1237"/>
        <v/>
      </c>
      <c r="AC708" s="11" t="str">
        <f t="shared" si="1238"/>
        <v xml:space="preserve"> </v>
      </c>
      <c r="AD708" s="11" t="str">
        <f t="shared" si="1239"/>
        <v xml:space="preserve"> </v>
      </c>
      <c r="AE708" s="11" t="str">
        <f t="shared" si="1240"/>
        <v xml:space="preserve"> </v>
      </c>
      <c r="AF708" s="11">
        <f t="shared" si="1241"/>
        <v>4</v>
      </c>
      <c r="AG708" s="12">
        <f t="shared" si="1204"/>
        <v>432000</v>
      </c>
      <c r="AH708" s="12">
        <f t="shared" si="1205"/>
        <v>508.23529411764707</v>
      </c>
      <c r="AI708" s="11">
        <f t="shared" si="1206"/>
        <v>1</v>
      </c>
      <c r="AJ708" s="11">
        <f t="shared" si="1242"/>
        <v>0</v>
      </c>
      <c r="AK708" s="11" t="str">
        <f t="shared" si="1243"/>
        <v xml:space="preserve"> </v>
      </c>
      <c r="AL708" s="11" t="str">
        <f t="shared" si="1244"/>
        <v xml:space="preserve"> </v>
      </c>
      <c r="AM708" s="11" t="str">
        <f t="shared" si="1245"/>
        <v xml:space="preserve"> </v>
      </c>
      <c r="AN708" s="11" t="str">
        <f t="shared" si="1246"/>
        <v xml:space="preserve"> </v>
      </c>
      <c r="AO708" s="11">
        <f t="shared" si="1247"/>
        <v>0</v>
      </c>
      <c r="AP708" s="11" t="str">
        <f t="shared" si="1248"/>
        <v xml:space="preserve"> </v>
      </c>
      <c r="AQ708" s="11" t="str">
        <f t="shared" si="1249"/>
        <v xml:space="preserve"> </v>
      </c>
      <c r="AR708" s="11" t="str">
        <f t="shared" si="1250"/>
        <v xml:space="preserve"> </v>
      </c>
      <c r="AS708" s="11">
        <f t="shared" si="1251"/>
        <v>0</v>
      </c>
      <c r="AT708" s="11" t="str">
        <f t="shared" si="1252"/>
        <v xml:space="preserve"> </v>
      </c>
      <c r="AU708" s="11" t="str">
        <f t="shared" si="1253"/>
        <v/>
      </c>
      <c r="AV708" s="11" t="str">
        <f t="shared" si="1254"/>
        <v xml:space="preserve"> </v>
      </c>
      <c r="AW708" s="11" t="str">
        <f t="shared" si="1255"/>
        <v xml:space="preserve"> </v>
      </c>
      <c r="AX708" s="11">
        <f t="shared" si="1256"/>
        <v>0</v>
      </c>
      <c r="AY708" s="11" t="str">
        <f t="shared" si="1257"/>
        <v xml:space="preserve"> </v>
      </c>
      <c r="AZ708" s="11" t="str">
        <f t="shared" si="1258"/>
        <v xml:space="preserve"> </v>
      </c>
      <c r="BA708" s="11" t="str">
        <f t="shared" si="1259"/>
        <v xml:space="preserve"> </v>
      </c>
      <c r="BB708" s="11" t="str">
        <f t="shared" si="1260"/>
        <v xml:space="preserve"> </v>
      </c>
      <c r="BC708" s="11">
        <f t="shared" si="1261"/>
        <v>0</v>
      </c>
      <c r="BD708" s="11" t="str">
        <f t="shared" si="1262"/>
        <v xml:space="preserve"> </v>
      </c>
      <c r="BE708" s="11" t="str">
        <f t="shared" si="1263"/>
        <v xml:space="preserve"> </v>
      </c>
      <c r="BF708" s="11" t="str">
        <f t="shared" si="1264"/>
        <v xml:space="preserve"> </v>
      </c>
      <c r="BG708" s="11" t="str">
        <f t="shared" si="1285"/>
        <v xml:space="preserve"> </v>
      </c>
      <c r="BH708" s="11" t="str">
        <f t="shared" si="1265"/>
        <v xml:space="preserve"> </v>
      </c>
      <c r="BI708" s="11" t="str">
        <f t="shared" si="1266"/>
        <v xml:space="preserve"> </v>
      </c>
      <c r="BJ708" s="11">
        <f t="shared" si="1267"/>
        <v>0</v>
      </c>
      <c r="BK708" s="11" t="str">
        <f t="shared" si="1268"/>
        <v/>
      </c>
      <c r="BL708" s="11" t="str">
        <f t="shared" si="1269"/>
        <v xml:space="preserve"> </v>
      </c>
      <c r="BM708" s="11" t="str">
        <f t="shared" si="1270"/>
        <v xml:space="preserve"> </v>
      </c>
      <c r="BN708" s="11" t="str">
        <f t="shared" si="1271"/>
        <v xml:space="preserve"> </v>
      </c>
      <c r="BO708" s="11" t="str">
        <f t="shared" si="1272"/>
        <v xml:space="preserve"> </v>
      </c>
      <c r="BP708" s="11" t="str">
        <f t="shared" si="1273"/>
        <v xml:space="preserve"> </v>
      </c>
      <c r="BQ708" s="11" t="str">
        <f t="shared" si="1274"/>
        <v>0</v>
      </c>
      <c r="BR708" s="25">
        <f t="shared" si="1275"/>
        <v>0</v>
      </c>
      <c r="BS708" s="11" t="str">
        <f t="shared" si="1276"/>
        <v>Not Present</v>
      </c>
      <c r="BT708" s="11" t="str">
        <f t="shared" si="1277"/>
        <v>0</v>
      </c>
      <c r="BU708" s="12">
        <f t="shared" si="1207"/>
        <v>1</v>
      </c>
      <c r="BV708" s="12">
        <f t="shared" si="1208"/>
        <v>0</v>
      </c>
      <c r="BW708" s="12">
        <f t="shared" si="1286"/>
        <v>1</v>
      </c>
      <c r="BX708" s="12">
        <f t="shared" si="1209"/>
        <v>1</v>
      </c>
      <c r="BY708" s="11">
        <f t="shared" si="1210"/>
        <v>1</v>
      </c>
      <c r="BZ708" s="11">
        <f t="shared" si="1278"/>
        <v>1</v>
      </c>
      <c r="CA708" s="11">
        <f t="shared" si="1279"/>
        <v>2</v>
      </c>
      <c r="CB708" s="11">
        <f t="shared" si="1280"/>
        <v>2012</v>
      </c>
      <c r="CC708" s="11">
        <f t="shared" si="1281"/>
        <v>1</v>
      </c>
      <c r="CD708" s="11" t="str">
        <f t="shared" si="1282"/>
        <v>No</v>
      </c>
      <c r="CE708" s="11">
        <f t="shared" si="1211"/>
        <v>0</v>
      </c>
      <c r="CF708" s="11">
        <f t="shared" si="1212"/>
        <v>0</v>
      </c>
      <c r="CG708" s="11">
        <f t="shared" si="1213"/>
        <v>1</v>
      </c>
      <c r="CH708" s="11">
        <f t="shared" si="1214"/>
        <v>0</v>
      </c>
      <c r="CI708" s="11">
        <f t="shared" si="1283"/>
        <v>1</v>
      </c>
      <c r="CJ708" s="11">
        <f t="shared" si="1284"/>
        <v>1</v>
      </c>
    </row>
    <row r="709" spans="1:88" x14ac:dyDescent="0.3">
      <c r="A709" s="11">
        <f t="shared" si="1215"/>
        <v>2017</v>
      </c>
      <c r="B709" s="11" t="str">
        <f t="shared" si="1216"/>
        <v>16-03-2017 06:57:04 CET</v>
      </c>
      <c r="C709" s="11" t="str">
        <f t="shared" si="1217"/>
        <v>Rwanda</v>
      </c>
      <c r="D709" s="11" t="str">
        <f t="shared" si="1218"/>
        <v>Rulindo</v>
      </c>
      <c r="E709" s="11" t="str">
        <f t="shared" si="1219"/>
        <v>Burega</v>
      </c>
      <c r="F709" s="11" t="str">
        <f t="shared" si="1220"/>
        <v>Karengeli</v>
      </c>
      <c r="G709" s="11" t="str">
        <f t="shared" si="1221"/>
        <v>Rwamiko</v>
      </c>
      <c r="H709" s="11" t="str">
        <f t="shared" si="1222"/>
        <v/>
      </c>
      <c r="I709" s="11" t="str">
        <f t="shared" si="1223"/>
        <v/>
      </c>
      <c r="J709" s="11" t="str">
        <f t="shared" si="1224"/>
        <v>Rwamugaza</v>
      </c>
      <c r="K709" s="11">
        <f t="shared" si="1225"/>
        <v>440</v>
      </c>
      <c r="L709" s="11">
        <f t="shared" si="1199"/>
        <v>14106</v>
      </c>
      <c r="M709" s="11">
        <f t="shared" si="1200"/>
        <v>38</v>
      </c>
      <c r="N709" s="11">
        <f t="shared" si="1201"/>
        <v>371.21052631578948</v>
      </c>
      <c r="O709" s="11">
        <f t="shared" si="1226"/>
        <v>440</v>
      </c>
      <c r="P709" s="11" t="str">
        <f t="shared" si="1227"/>
        <v xml:space="preserve"> </v>
      </c>
      <c r="Q709" s="13">
        <f t="shared" si="1202"/>
        <v>1</v>
      </c>
      <c r="R709" s="11">
        <f t="shared" si="1203"/>
        <v>1</v>
      </c>
      <c r="S709" s="11">
        <f t="shared" si="1228"/>
        <v>0</v>
      </c>
      <c r="T709" s="11">
        <f t="shared" si="1229"/>
        <v>1</v>
      </c>
      <c r="U709" s="11" t="str">
        <f t="shared" si="1230"/>
        <v>Piped Network With Pump</v>
      </c>
      <c r="V709" s="11">
        <f t="shared" si="1231"/>
        <v>2012</v>
      </c>
      <c r="W709" s="11" t="str">
        <f t="shared" si="1232"/>
        <v>Governement (District, Wasac) And Water For People</v>
      </c>
      <c r="X709" s="11" t="str">
        <f t="shared" si="1233"/>
        <v>Spring</v>
      </c>
      <c r="Y709" s="11">
        <f t="shared" si="1234"/>
        <v>3</v>
      </c>
      <c r="Z709" s="11">
        <f t="shared" si="1235"/>
        <v>1</v>
      </c>
      <c r="AA709" s="11">
        <f t="shared" si="1236"/>
        <v>1</v>
      </c>
      <c r="AB709" s="11" t="str">
        <f t="shared" si="1237"/>
        <v/>
      </c>
      <c r="AC709" s="11">
        <f t="shared" si="1238"/>
        <v>3</v>
      </c>
      <c r="AD709" s="11">
        <f t="shared" si="1239"/>
        <v>2009</v>
      </c>
      <c r="AE709" s="11">
        <f t="shared" si="1240"/>
        <v>1</v>
      </c>
      <c r="AF709" s="11">
        <f t="shared" si="1241"/>
        <v>4.5</v>
      </c>
      <c r="AG709" s="12">
        <f t="shared" si="1204"/>
        <v>384000</v>
      </c>
      <c r="AH709" s="12">
        <f t="shared" si="1205"/>
        <v>174.54545454545453</v>
      </c>
      <c r="AI709" s="11">
        <f t="shared" si="1206"/>
        <v>1</v>
      </c>
      <c r="AJ709" s="11">
        <f t="shared" si="1242"/>
        <v>1</v>
      </c>
      <c r="AK709" s="11">
        <f t="shared" si="1243"/>
        <v>2</v>
      </c>
      <c r="AL709" s="11">
        <f t="shared" si="1244"/>
        <v>2012</v>
      </c>
      <c r="AM709" s="11">
        <f t="shared" si="1245"/>
        <v>1</v>
      </c>
      <c r="AN709" s="11">
        <f t="shared" si="1246"/>
        <v>5000</v>
      </c>
      <c r="AO709" s="11">
        <f t="shared" si="1247"/>
        <v>1</v>
      </c>
      <c r="AP709" s="11">
        <f t="shared" si="1248"/>
        <v>16</v>
      </c>
      <c r="AQ709" s="11">
        <f t="shared" si="1249"/>
        <v>2012</v>
      </c>
      <c r="AR709" s="11">
        <f t="shared" si="1250"/>
        <v>1</v>
      </c>
      <c r="AS709" s="11">
        <f t="shared" si="1251"/>
        <v>1</v>
      </c>
      <c r="AT709" s="11">
        <f t="shared" si="1252"/>
        <v>8</v>
      </c>
      <c r="AU709" s="11" t="str">
        <f t="shared" si="1253"/>
        <v/>
      </c>
      <c r="AV709" s="11">
        <f t="shared" si="1254"/>
        <v>2012</v>
      </c>
      <c r="AW709" s="11">
        <f t="shared" si="1255"/>
        <v>1</v>
      </c>
      <c r="AX709" s="11">
        <f t="shared" si="1256"/>
        <v>1</v>
      </c>
      <c r="AY709" s="11">
        <f t="shared" si="1257"/>
        <v>2</v>
      </c>
      <c r="AZ709" s="11">
        <f t="shared" si="1258"/>
        <v>2012</v>
      </c>
      <c r="BA709" s="11">
        <f t="shared" si="1259"/>
        <v>1</v>
      </c>
      <c r="BB709" s="11">
        <f t="shared" si="1260"/>
        <v>5000</v>
      </c>
      <c r="BC709" s="11">
        <f t="shared" si="1261"/>
        <v>1</v>
      </c>
      <c r="BD709" s="11">
        <f t="shared" si="1262"/>
        <v>1</v>
      </c>
      <c r="BE709" s="11">
        <f t="shared" si="1263"/>
        <v>2009</v>
      </c>
      <c r="BF709" s="11">
        <f t="shared" si="1264"/>
        <v>1</v>
      </c>
      <c r="BG709" s="11">
        <f t="shared" si="1285"/>
        <v>1</v>
      </c>
      <c r="BH709" s="11">
        <f t="shared" si="1265"/>
        <v>2012</v>
      </c>
      <c r="BI709" s="11">
        <f t="shared" si="1266"/>
        <v>1</v>
      </c>
      <c r="BJ709" s="11">
        <f t="shared" si="1267"/>
        <v>0</v>
      </c>
      <c r="BK709" s="11" t="str">
        <f t="shared" si="1268"/>
        <v/>
      </c>
      <c r="BL709" s="11" t="str">
        <f t="shared" si="1269"/>
        <v xml:space="preserve"> </v>
      </c>
      <c r="BM709" s="11" t="str">
        <f t="shared" si="1270"/>
        <v xml:space="preserve"> </v>
      </c>
      <c r="BN709" s="11" t="str">
        <f t="shared" si="1271"/>
        <v xml:space="preserve"> </v>
      </c>
      <c r="BO709" s="11" t="str">
        <f t="shared" si="1272"/>
        <v xml:space="preserve"> </v>
      </c>
      <c r="BP709" s="11" t="str">
        <f t="shared" si="1273"/>
        <v xml:space="preserve"> </v>
      </c>
      <c r="BQ709" s="11" t="str">
        <f t="shared" si="1274"/>
        <v>0</v>
      </c>
      <c r="BR709" s="25">
        <f t="shared" si="1275"/>
        <v>0</v>
      </c>
      <c r="BS709" s="11" t="str">
        <f t="shared" si="1276"/>
        <v>Not Present</v>
      </c>
      <c r="BT709" s="11" t="str">
        <f t="shared" si="1277"/>
        <v>0</v>
      </c>
      <c r="BU709" s="12">
        <f t="shared" si="1207"/>
        <v>1</v>
      </c>
      <c r="BV709" s="12">
        <f t="shared" si="1208"/>
        <v>0</v>
      </c>
      <c r="BW709" s="12">
        <f t="shared" si="1286"/>
        <v>1</v>
      </c>
      <c r="BX709" s="12">
        <f t="shared" si="1209"/>
        <v>1</v>
      </c>
      <c r="BY709" s="11">
        <f t="shared" si="1210"/>
        <v>1</v>
      </c>
      <c r="BZ709" s="11">
        <f t="shared" si="1278"/>
        <v>1</v>
      </c>
      <c r="CA709" s="11">
        <f t="shared" si="1279"/>
        <v>1</v>
      </c>
      <c r="CB709" s="11">
        <f t="shared" si="1280"/>
        <v>2012</v>
      </c>
      <c r="CC709" s="11">
        <f t="shared" si="1281"/>
        <v>1</v>
      </c>
      <c r="CD709" s="11" t="str">
        <f t="shared" si="1282"/>
        <v>No</v>
      </c>
      <c r="CE709" s="11">
        <f t="shared" si="1211"/>
        <v>0</v>
      </c>
      <c r="CF709" s="11">
        <f t="shared" si="1212"/>
        <v>0</v>
      </c>
      <c r="CG709" s="11">
        <f t="shared" si="1213"/>
        <v>1</v>
      </c>
      <c r="CH709" s="11">
        <f t="shared" si="1214"/>
        <v>0</v>
      </c>
      <c r="CI709" s="11">
        <f t="shared" si="1283"/>
        <v>0</v>
      </c>
      <c r="CJ709" s="11">
        <f t="shared" si="1284"/>
        <v>1</v>
      </c>
    </row>
    <row r="710" spans="1:88" x14ac:dyDescent="0.3">
      <c r="A710" s="11">
        <f t="shared" si="1215"/>
        <v>2017</v>
      </c>
      <c r="B710" s="11" t="str">
        <f t="shared" si="1216"/>
        <v>23-04-2017 14:44:25 CEST</v>
      </c>
      <c r="C710" s="11" t="str">
        <f t="shared" si="1217"/>
        <v>Rwanda</v>
      </c>
      <c r="D710" s="11" t="str">
        <f t="shared" si="1218"/>
        <v>Rulindo</v>
      </c>
      <c r="E710" s="11" t="str">
        <f t="shared" si="1219"/>
        <v>Buyoga</v>
      </c>
      <c r="F710" s="11" t="str">
        <f t="shared" si="1220"/>
        <v>Butare</v>
      </c>
      <c r="G710" s="11" t="str">
        <f t="shared" si="1221"/>
        <v>Kankanga</v>
      </c>
      <c r="H710" s="11" t="str">
        <f t="shared" si="1222"/>
        <v/>
      </c>
      <c r="I710" s="11" t="str">
        <f t="shared" si="1223"/>
        <v/>
      </c>
      <c r="J710" s="11" t="str">
        <f t="shared" si="1224"/>
        <v>kiduha</v>
      </c>
      <c r="K710" s="11">
        <f t="shared" si="1225"/>
        <v>151</v>
      </c>
      <c r="L710" s="11">
        <f t="shared" si="1199"/>
        <v>0</v>
      </c>
      <c r="M710" s="11">
        <f t="shared" si="1200"/>
        <v>7</v>
      </c>
      <c r="N710" s="11">
        <f t="shared" si="1201"/>
        <v>0</v>
      </c>
      <c r="O710" s="11">
        <f t="shared" si="1226"/>
        <v>105</v>
      </c>
      <c r="P710" s="11">
        <f t="shared" si="1227"/>
        <v>46</v>
      </c>
      <c r="Q710" s="13">
        <f t="shared" si="1202"/>
        <v>0.69536423841059603</v>
      </c>
      <c r="R710" s="11">
        <f t="shared" si="1203"/>
        <v>0</v>
      </c>
      <c r="S710" s="11">
        <f t="shared" si="1228"/>
        <v>1</v>
      </c>
      <c r="T710" s="11">
        <f t="shared" si="1229"/>
        <v>1</v>
      </c>
      <c r="U710" s="11" t="str">
        <f t="shared" si="1230"/>
        <v>Piped Network -- Gravity Only</v>
      </c>
      <c r="V710" s="11">
        <f t="shared" si="1231"/>
        <v>2014</v>
      </c>
      <c r="W710" s="11" t="str">
        <f t="shared" si="1232"/>
        <v>Governement (District, Wasac) And Water For People</v>
      </c>
      <c r="X710" s="11" t="str">
        <f t="shared" si="1233"/>
        <v>Spring</v>
      </c>
      <c r="Y710" s="11">
        <f t="shared" si="1234"/>
        <v>1</v>
      </c>
      <c r="Z710" s="11">
        <f t="shared" si="1235"/>
        <v>1</v>
      </c>
      <c r="AA710" s="11">
        <f t="shared" si="1236"/>
        <v>1</v>
      </c>
      <c r="AB710" s="11" t="str">
        <f t="shared" si="1237"/>
        <v>"Springbox" --Intake Structure At A Spring</v>
      </c>
      <c r="AC710" s="11">
        <f t="shared" si="1238"/>
        <v>1</v>
      </c>
      <c r="AD710" s="11">
        <f t="shared" si="1239"/>
        <v>2014</v>
      </c>
      <c r="AE710" s="11">
        <f t="shared" si="1240"/>
        <v>1</v>
      </c>
      <c r="AF710" s="11">
        <f t="shared" si="1241"/>
        <v>3</v>
      </c>
      <c r="AG710" s="12">
        <f t="shared" si="1204"/>
        <v>576000</v>
      </c>
      <c r="AH710" s="12">
        <f t="shared" si="1205"/>
        <v>1097.1428571428571</v>
      </c>
      <c r="AI710" s="11">
        <f t="shared" si="1206"/>
        <v>1</v>
      </c>
      <c r="AJ710" s="11">
        <f t="shared" si="1242"/>
        <v>1</v>
      </c>
      <c r="AK710" s="11">
        <f t="shared" si="1243"/>
        <v>3</v>
      </c>
      <c r="AL710" s="11">
        <f t="shared" si="1244"/>
        <v>2014</v>
      </c>
      <c r="AM710" s="11">
        <f t="shared" si="1245"/>
        <v>1</v>
      </c>
      <c r="AN710" s="11">
        <f t="shared" si="1246"/>
        <v>9000</v>
      </c>
      <c r="AO710" s="11">
        <f t="shared" si="1247"/>
        <v>1</v>
      </c>
      <c r="AP710" s="11">
        <f t="shared" si="1248"/>
        <v>11</v>
      </c>
      <c r="AQ710" s="11">
        <f t="shared" si="1249"/>
        <v>2014</v>
      </c>
      <c r="AR710" s="11">
        <f t="shared" si="1250"/>
        <v>1</v>
      </c>
      <c r="AS710" s="11">
        <f t="shared" si="1251"/>
        <v>0</v>
      </c>
      <c r="AT710" s="11" t="str">
        <f t="shared" si="1252"/>
        <v xml:space="preserve"> </v>
      </c>
      <c r="AU710" s="11" t="str">
        <f t="shared" si="1253"/>
        <v/>
      </c>
      <c r="AV710" s="11" t="str">
        <f t="shared" si="1254"/>
        <v xml:space="preserve"> </v>
      </c>
      <c r="AW710" s="11" t="str">
        <f t="shared" si="1255"/>
        <v xml:space="preserve"> </v>
      </c>
      <c r="AX710" s="11">
        <f t="shared" si="1256"/>
        <v>1</v>
      </c>
      <c r="AY710" s="11">
        <f t="shared" si="1257"/>
        <v>32</v>
      </c>
      <c r="AZ710" s="11">
        <f t="shared" si="1258"/>
        <v>2014</v>
      </c>
      <c r="BA710" s="11">
        <f t="shared" si="1259"/>
        <v>1</v>
      </c>
      <c r="BB710" s="11">
        <f t="shared" si="1260"/>
        <v>9000</v>
      </c>
      <c r="BC710" s="11">
        <f t="shared" si="1261"/>
        <v>1</v>
      </c>
      <c r="BD710" s="11">
        <f t="shared" si="1262"/>
        <v>2</v>
      </c>
      <c r="BE710" s="11">
        <f t="shared" si="1263"/>
        <v>2014</v>
      </c>
      <c r="BF710" s="11">
        <f t="shared" si="1264"/>
        <v>1</v>
      </c>
      <c r="BG710" s="11">
        <f t="shared" si="1285"/>
        <v>1</v>
      </c>
      <c r="BH710" s="11">
        <f t="shared" si="1265"/>
        <v>2014</v>
      </c>
      <c r="BI710" s="11">
        <f t="shared" si="1266"/>
        <v>1</v>
      </c>
      <c r="BJ710" s="11">
        <f t="shared" si="1267"/>
        <v>0</v>
      </c>
      <c r="BK710" s="11" t="str">
        <f t="shared" si="1268"/>
        <v/>
      </c>
      <c r="BL710" s="11" t="str">
        <f t="shared" si="1269"/>
        <v xml:space="preserve"> </v>
      </c>
      <c r="BM710" s="11" t="str">
        <f t="shared" si="1270"/>
        <v xml:space="preserve"> </v>
      </c>
      <c r="BN710" s="11" t="str">
        <f t="shared" si="1271"/>
        <v xml:space="preserve"> </v>
      </c>
      <c r="BO710" s="11" t="str">
        <f t="shared" si="1272"/>
        <v xml:space="preserve"> </v>
      </c>
      <c r="BP710" s="11" t="str">
        <f t="shared" si="1273"/>
        <v xml:space="preserve"> </v>
      </c>
      <c r="BQ710" s="11" t="str">
        <f t="shared" si="1274"/>
        <v>0</v>
      </c>
      <c r="BR710" s="25">
        <f t="shared" si="1275"/>
        <v>0</v>
      </c>
      <c r="BS710" s="11" t="str">
        <f t="shared" si="1276"/>
        <v>Not Present</v>
      </c>
      <c r="BT710" s="11" t="str">
        <f t="shared" si="1277"/>
        <v>0</v>
      </c>
      <c r="BU710" s="12">
        <f t="shared" si="1207"/>
        <v>1</v>
      </c>
      <c r="BV710" s="12">
        <f t="shared" si="1208"/>
        <v>0</v>
      </c>
      <c r="BW710" s="12">
        <f t="shared" si="1286"/>
        <v>1</v>
      </c>
      <c r="BX710" s="12">
        <f t="shared" si="1209"/>
        <v>1</v>
      </c>
      <c r="BY710" s="11">
        <f t="shared" si="1210"/>
        <v>1</v>
      </c>
      <c r="BZ710" s="11">
        <f t="shared" si="1278"/>
        <v>1</v>
      </c>
      <c r="CA710" s="11">
        <f t="shared" si="1279"/>
        <v>1</v>
      </c>
      <c r="CB710" s="11">
        <f t="shared" si="1280"/>
        <v>2014</v>
      </c>
      <c r="CC710" s="11">
        <f t="shared" si="1281"/>
        <v>1</v>
      </c>
      <c r="CD710" s="11" t="str">
        <f t="shared" si="1282"/>
        <v>No</v>
      </c>
      <c r="CE710" s="11">
        <f t="shared" si="1211"/>
        <v>0</v>
      </c>
      <c r="CF710" s="11">
        <f t="shared" si="1212"/>
        <v>0</v>
      </c>
      <c r="CG710" s="11">
        <f t="shared" si="1213"/>
        <v>1</v>
      </c>
      <c r="CH710" s="11">
        <f t="shared" si="1214"/>
        <v>0</v>
      </c>
      <c r="CI710" s="11">
        <f t="shared" si="1283"/>
        <v>1</v>
      </c>
      <c r="CJ710" s="11">
        <f t="shared" si="1284"/>
        <v>1</v>
      </c>
    </row>
    <row r="711" spans="1:88" x14ac:dyDescent="0.3">
      <c r="A711" s="11">
        <f t="shared" si="1215"/>
        <v>2017</v>
      </c>
      <c r="B711" s="11" t="str">
        <f t="shared" si="1216"/>
        <v>14-03-2017 22:38:40 CET</v>
      </c>
      <c r="C711" s="11" t="str">
        <f t="shared" si="1217"/>
        <v>Rwanda</v>
      </c>
      <c r="D711" s="11" t="str">
        <f t="shared" si="1218"/>
        <v>Rulindo</v>
      </c>
      <c r="E711" s="11" t="str">
        <f t="shared" si="1219"/>
        <v>Rusiga</v>
      </c>
      <c r="F711" s="11" t="str">
        <f t="shared" si="1220"/>
        <v>Kirenge</v>
      </c>
      <c r="G711" s="11" t="str">
        <f t="shared" si="1221"/>
        <v>Rebero</v>
      </c>
      <c r="H711" s="11" t="str">
        <f t="shared" si="1222"/>
        <v/>
      </c>
      <c r="I711" s="11" t="str">
        <f t="shared" si="1223"/>
        <v/>
      </c>
      <c r="J711" s="11" t="str">
        <f t="shared" si="1224"/>
        <v>Kigarama source/AEP Kigarama</v>
      </c>
      <c r="K711" s="11">
        <f t="shared" si="1225"/>
        <v>243</v>
      </c>
      <c r="L711" s="11">
        <f t="shared" si="1199"/>
        <v>2621</v>
      </c>
      <c r="M711" s="11">
        <f t="shared" si="1200"/>
        <v>1</v>
      </c>
      <c r="N711" s="11">
        <f t="shared" si="1201"/>
        <v>2621</v>
      </c>
      <c r="O711" s="11">
        <f t="shared" si="1226"/>
        <v>243</v>
      </c>
      <c r="P711" s="11" t="str">
        <f t="shared" si="1227"/>
        <v xml:space="preserve"> </v>
      </c>
      <c r="Q711" s="13">
        <f t="shared" si="1202"/>
        <v>1</v>
      </c>
      <c r="R711" s="11">
        <f t="shared" si="1203"/>
        <v>1</v>
      </c>
      <c r="S711" s="11">
        <f t="shared" si="1228"/>
        <v>0</v>
      </c>
      <c r="T711" s="11">
        <f t="shared" si="1229"/>
        <v>1</v>
      </c>
      <c r="U711" s="11" t="str">
        <f t="shared" si="1230"/>
        <v>Piped Network -- Gravity Only</v>
      </c>
      <c r="V711" s="11">
        <f t="shared" si="1231"/>
        <v>2015</v>
      </c>
      <c r="W711" s="11" t="str">
        <f t="shared" si="1232"/>
        <v>Gor</v>
      </c>
      <c r="X711" s="11" t="str">
        <f t="shared" si="1233"/>
        <v>Spring</v>
      </c>
      <c r="Y711" s="11">
        <f t="shared" si="1234"/>
        <v>1</v>
      </c>
      <c r="Z711" s="11">
        <f t="shared" si="1235"/>
        <v>1</v>
      </c>
      <c r="AA711" s="11">
        <f t="shared" si="1236"/>
        <v>1</v>
      </c>
      <c r="AB711" s="11" t="str">
        <f t="shared" si="1237"/>
        <v>"Springbox" --Intake Structure At A Spring</v>
      </c>
      <c r="AC711" s="11">
        <f t="shared" si="1238"/>
        <v>1</v>
      </c>
      <c r="AD711" s="11">
        <f t="shared" si="1239"/>
        <v>2015</v>
      </c>
      <c r="AE711" s="11">
        <f t="shared" si="1240"/>
        <v>1</v>
      </c>
      <c r="AF711" s="11">
        <f t="shared" si="1241"/>
        <v>40</v>
      </c>
      <c r="AG711" s="12">
        <f t="shared" si="1204"/>
        <v>43200</v>
      </c>
      <c r="AH711" s="12">
        <f t="shared" si="1205"/>
        <v>35.555555555555557</v>
      </c>
      <c r="AI711" s="11">
        <f t="shared" si="1206"/>
        <v>1</v>
      </c>
      <c r="AJ711" s="11">
        <f t="shared" si="1242"/>
        <v>1</v>
      </c>
      <c r="AK711" s="11">
        <f t="shared" si="1243"/>
        <v>1</v>
      </c>
      <c r="AL711" s="11">
        <f t="shared" si="1244"/>
        <v>2015</v>
      </c>
      <c r="AM711" s="11">
        <f t="shared" si="1245"/>
        <v>1</v>
      </c>
      <c r="AN711" s="11">
        <f t="shared" si="1246"/>
        <v>100</v>
      </c>
      <c r="AO711" s="11">
        <f t="shared" si="1247"/>
        <v>1</v>
      </c>
      <c r="AP711" s="11">
        <f t="shared" si="1248"/>
        <v>1</v>
      </c>
      <c r="AQ711" s="11">
        <f t="shared" si="1249"/>
        <v>2015</v>
      </c>
      <c r="AR711" s="11">
        <f t="shared" si="1250"/>
        <v>1</v>
      </c>
      <c r="AS711" s="11">
        <f t="shared" si="1251"/>
        <v>1</v>
      </c>
      <c r="AT711" s="11">
        <f t="shared" si="1252"/>
        <v>1</v>
      </c>
      <c r="AU711" s="11" t="str">
        <f t="shared" si="1253"/>
        <v>Distribution Chamber</v>
      </c>
      <c r="AV711" s="11">
        <f t="shared" si="1254"/>
        <v>2015</v>
      </c>
      <c r="AW711" s="11">
        <f t="shared" si="1255"/>
        <v>1</v>
      </c>
      <c r="AX711" s="11">
        <f t="shared" si="1256"/>
        <v>0</v>
      </c>
      <c r="AY711" s="11" t="str">
        <f t="shared" si="1257"/>
        <v xml:space="preserve"> </v>
      </c>
      <c r="AZ711" s="11" t="str">
        <f t="shared" si="1258"/>
        <v xml:space="preserve"> </v>
      </c>
      <c r="BA711" s="11" t="str">
        <f t="shared" si="1259"/>
        <v xml:space="preserve"> </v>
      </c>
      <c r="BB711" s="11" t="str">
        <f t="shared" si="1260"/>
        <v xml:space="preserve"> </v>
      </c>
      <c r="BC711" s="11">
        <f t="shared" si="1261"/>
        <v>0</v>
      </c>
      <c r="BD711" s="11" t="str">
        <f t="shared" si="1262"/>
        <v xml:space="preserve"> </v>
      </c>
      <c r="BE711" s="11" t="str">
        <f t="shared" si="1263"/>
        <v xml:space="preserve"> </v>
      </c>
      <c r="BF711" s="11" t="str">
        <f t="shared" si="1264"/>
        <v xml:space="preserve"> </v>
      </c>
      <c r="BG711" s="11" t="str">
        <f t="shared" si="1285"/>
        <v xml:space="preserve"> </v>
      </c>
      <c r="BH711" s="11" t="str">
        <f t="shared" si="1265"/>
        <v xml:space="preserve"> </v>
      </c>
      <c r="BI711" s="11" t="str">
        <f t="shared" si="1266"/>
        <v xml:space="preserve"> </v>
      </c>
      <c r="BJ711" s="11">
        <f t="shared" si="1267"/>
        <v>0</v>
      </c>
      <c r="BK711" s="11" t="str">
        <f t="shared" si="1268"/>
        <v/>
      </c>
      <c r="BL711" s="11" t="str">
        <f t="shared" si="1269"/>
        <v xml:space="preserve"> </v>
      </c>
      <c r="BM711" s="11" t="str">
        <f t="shared" si="1270"/>
        <v xml:space="preserve"> </v>
      </c>
      <c r="BN711" s="11" t="str">
        <f t="shared" si="1271"/>
        <v xml:space="preserve"> </v>
      </c>
      <c r="BO711" s="11" t="str">
        <f t="shared" si="1272"/>
        <v xml:space="preserve"> </v>
      </c>
      <c r="BP711" s="11" t="str">
        <f t="shared" si="1273"/>
        <v xml:space="preserve"> </v>
      </c>
      <c r="BQ711" s="11" t="str">
        <f t="shared" si="1274"/>
        <v>0</v>
      </c>
      <c r="BR711" s="25">
        <f t="shared" si="1275"/>
        <v>0</v>
      </c>
      <c r="BS711" s="11" t="str">
        <f t="shared" si="1276"/>
        <v>Not Present</v>
      </c>
      <c r="BT711" s="11" t="str">
        <f t="shared" si="1277"/>
        <v>0</v>
      </c>
      <c r="BU711" s="12">
        <f t="shared" si="1207"/>
        <v>1</v>
      </c>
      <c r="BV711" s="12">
        <f t="shared" si="1208"/>
        <v>0</v>
      </c>
      <c r="BW711" s="12">
        <f t="shared" si="1286"/>
        <v>1</v>
      </c>
      <c r="BX711" s="12">
        <f t="shared" si="1209"/>
        <v>1</v>
      </c>
      <c r="BY711" s="11">
        <f t="shared" si="1210"/>
        <v>1</v>
      </c>
      <c r="BZ711" s="11">
        <f t="shared" si="1278"/>
        <v>1</v>
      </c>
      <c r="CA711" s="11">
        <f t="shared" si="1279"/>
        <v>1</v>
      </c>
      <c r="CB711" s="11">
        <f t="shared" si="1280"/>
        <v>2015</v>
      </c>
      <c r="CC711" s="11">
        <f t="shared" si="1281"/>
        <v>1</v>
      </c>
      <c r="CD711" s="11" t="str">
        <f t="shared" si="1282"/>
        <v>No</v>
      </c>
      <c r="CE711" s="11">
        <f t="shared" si="1211"/>
        <v>0</v>
      </c>
      <c r="CF711" s="11">
        <f t="shared" si="1212"/>
        <v>0</v>
      </c>
      <c r="CG711" s="11">
        <f t="shared" si="1213"/>
        <v>1</v>
      </c>
      <c r="CH711" s="11">
        <f t="shared" si="1214"/>
        <v>0</v>
      </c>
      <c r="CI711" s="11">
        <f t="shared" si="1283"/>
        <v>1</v>
      </c>
      <c r="CJ711" s="11">
        <f t="shared" si="1284"/>
        <v>1</v>
      </c>
    </row>
    <row r="712" spans="1:88" x14ac:dyDescent="0.3">
      <c r="A712" s="11">
        <f t="shared" si="1215"/>
        <v>2017</v>
      </c>
      <c r="B712" s="11" t="str">
        <f t="shared" si="1216"/>
        <v>15-03-2017 20:07:16 CET</v>
      </c>
      <c r="C712" s="11" t="str">
        <f t="shared" si="1217"/>
        <v>Rwanda</v>
      </c>
      <c r="D712" s="11" t="str">
        <f t="shared" si="1218"/>
        <v>Rulindo</v>
      </c>
      <c r="E712" s="11" t="str">
        <f t="shared" si="1219"/>
        <v>Bushoki</v>
      </c>
      <c r="F712" s="11" t="str">
        <f t="shared" si="1220"/>
        <v>Kayenzi</v>
      </c>
      <c r="G712" s="11" t="str">
        <f t="shared" si="1221"/>
        <v>Gitaba</v>
      </c>
      <c r="H712" s="11" t="str">
        <f t="shared" si="1222"/>
        <v/>
      </c>
      <c r="I712" s="11" t="str">
        <f t="shared" si="1223"/>
        <v/>
      </c>
      <c r="J712" s="11" t="str">
        <f t="shared" si="1224"/>
        <v>Gitaba water point/Nyirambuga pumping</v>
      </c>
      <c r="K712" s="11">
        <f t="shared" si="1225"/>
        <v>118</v>
      </c>
      <c r="L712" s="11">
        <f t="shared" ref="L712:L775" si="1287">(People_Using_System)</f>
        <v>30604</v>
      </c>
      <c r="M712" s="11">
        <f t="shared" ref="M712:M775" si="1288">COUNTIFS(J:J,J712,T:T,1)</f>
        <v>1</v>
      </c>
      <c r="N712" s="11">
        <f t="shared" si="1201"/>
        <v>30604</v>
      </c>
      <c r="O712" s="11">
        <f t="shared" si="1226"/>
        <v>118</v>
      </c>
      <c r="P712" s="11" t="str">
        <f t="shared" si="1227"/>
        <v xml:space="preserve"> </v>
      </c>
      <c r="Q712" s="13">
        <f t="shared" si="1202"/>
        <v>1</v>
      </c>
      <c r="R712" s="11">
        <f t="shared" si="1203"/>
        <v>1</v>
      </c>
      <c r="S712" s="11">
        <f t="shared" si="1228"/>
        <v>0</v>
      </c>
      <c r="T712" s="11">
        <f t="shared" si="1229"/>
        <v>1</v>
      </c>
      <c r="U712" s="11" t="str">
        <f t="shared" si="1230"/>
        <v>Piped Network With Pump</v>
      </c>
      <c r="V712" s="11">
        <f t="shared" si="1231"/>
        <v>2012</v>
      </c>
      <c r="W712" s="11" t="str">
        <f t="shared" si="1232"/>
        <v>Gor</v>
      </c>
      <c r="X712" s="11" t="str">
        <f t="shared" si="1233"/>
        <v>Spring</v>
      </c>
      <c r="Y712" s="11">
        <f t="shared" si="1234"/>
        <v>11</v>
      </c>
      <c r="Z712" s="11">
        <f t="shared" si="1235"/>
        <v>1</v>
      </c>
      <c r="AA712" s="11">
        <f t="shared" si="1236"/>
        <v>0</v>
      </c>
      <c r="AB712" s="11" t="str">
        <f t="shared" si="1237"/>
        <v/>
      </c>
      <c r="AC712" s="11" t="str">
        <f t="shared" si="1238"/>
        <v xml:space="preserve"> </v>
      </c>
      <c r="AD712" s="11" t="str">
        <f t="shared" si="1239"/>
        <v xml:space="preserve"> </v>
      </c>
      <c r="AE712" s="11" t="str">
        <f t="shared" si="1240"/>
        <v xml:space="preserve"> </v>
      </c>
      <c r="AF712" s="11">
        <f t="shared" si="1241"/>
        <v>4</v>
      </c>
      <c r="AG712" s="12">
        <f t="shared" si="1204"/>
        <v>432000</v>
      </c>
      <c r="AH712" s="12">
        <f t="shared" si="1205"/>
        <v>732.20338983050851</v>
      </c>
      <c r="AI712" s="11">
        <f t="shared" si="1206"/>
        <v>1</v>
      </c>
      <c r="AJ712" s="11">
        <f t="shared" si="1242"/>
        <v>0</v>
      </c>
      <c r="AK712" s="11" t="str">
        <f t="shared" si="1243"/>
        <v xml:space="preserve"> </v>
      </c>
      <c r="AL712" s="11" t="str">
        <f t="shared" si="1244"/>
        <v xml:space="preserve"> </v>
      </c>
      <c r="AM712" s="11" t="str">
        <f t="shared" si="1245"/>
        <v xml:space="preserve"> </v>
      </c>
      <c r="AN712" s="11" t="str">
        <f t="shared" si="1246"/>
        <v xml:space="preserve"> </v>
      </c>
      <c r="AO712" s="11">
        <f t="shared" si="1247"/>
        <v>1</v>
      </c>
      <c r="AP712" s="11">
        <f t="shared" si="1248"/>
        <v>1</v>
      </c>
      <c r="AQ712" s="11">
        <f t="shared" si="1249"/>
        <v>2012</v>
      </c>
      <c r="AR712" s="11">
        <f t="shared" si="1250"/>
        <v>1</v>
      </c>
      <c r="AS712" s="11">
        <f t="shared" si="1251"/>
        <v>0</v>
      </c>
      <c r="AT712" s="11" t="str">
        <f t="shared" si="1252"/>
        <v xml:space="preserve"> </v>
      </c>
      <c r="AU712" s="11" t="str">
        <f t="shared" si="1253"/>
        <v/>
      </c>
      <c r="AV712" s="11" t="str">
        <f t="shared" si="1254"/>
        <v xml:space="preserve"> </v>
      </c>
      <c r="AW712" s="11" t="str">
        <f t="shared" si="1255"/>
        <v xml:space="preserve"> </v>
      </c>
      <c r="AX712" s="11">
        <f t="shared" si="1256"/>
        <v>0</v>
      </c>
      <c r="AY712" s="11" t="str">
        <f t="shared" si="1257"/>
        <v xml:space="preserve"> </v>
      </c>
      <c r="AZ712" s="11" t="str">
        <f t="shared" si="1258"/>
        <v xml:space="preserve"> </v>
      </c>
      <c r="BA712" s="11" t="str">
        <f t="shared" si="1259"/>
        <v xml:space="preserve"> </v>
      </c>
      <c r="BB712" s="11" t="str">
        <f t="shared" si="1260"/>
        <v xml:space="preserve"> </v>
      </c>
      <c r="BC712" s="11">
        <f t="shared" si="1261"/>
        <v>0</v>
      </c>
      <c r="BD712" s="11" t="str">
        <f t="shared" si="1262"/>
        <v xml:space="preserve"> </v>
      </c>
      <c r="BE712" s="11" t="str">
        <f t="shared" si="1263"/>
        <v xml:space="preserve"> </v>
      </c>
      <c r="BF712" s="11" t="str">
        <f t="shared" si="1264"/>
        <v xml:space="preserve"> </v>
      </c>
      <c r="BG712" s="11" t="str">
        <f t="shared" si="1285"/>
        <v xml:space="preserve"> </v>
      </c>
      <c r="BH712" s="11" t="str">
        <f t="shared" si="1265"/>
        <v xml:space="preserve"> </v>
      </c>
      <c r="BI712" s="11" t="str">
        <f t="shared" si="1266"/>
        <v xml:space="preserve"> </v>
      </c>
      <c r="BJ712" s="11">
        <f t="shared" si="1267"/>
        <v>0</v>
      </c>
      <c r="BK712" s="11" t="str">
        <f t="shared" si="1268"/>
        <v/>
      </c>
      <c r="BL712" s="11" t="str">
        <f t="shared" si="1269"/>
        <v xml:space="preserve"> </v>
      </c>
      <c r="BM712" s="11" t="str">
        <f t="shared" si="1270"/>
        <v xml:space="preserve"> </v>
      </c>
      <c r="BN712" s="11" t="str">
        <f t="shared" si="1271"/>
        <v xml:space="preserve"> </v>
      </c>
      <c r="BO712" s="11" t="str">
        <f t="shared" si="1272"/>
        <v xml:space="preserve"> </v>
      </c>
      <c r="BP712" s="11" t="str">
        <f t="shared" si="1273"/>
        <v xml:space="preserve"> </v>
      </c>
      <c r="BQ712" s="11" t="str">
        <f t="shared" si="1274"/>
        <v>0</v>
      </c>
      <c r="BR712" s="25">
        <f t="shared" si="1275"/>
        <v>0</v>
      </c>
      <c r="BS712" s="11" t="str">
        <f t="shared" si="1276"/>
        <v>Not Present</v>
      </c>
      <c r="BT712" s="11" t="str">
        <f t="shared" si="1277"/>
        <v>0</v>
      </c>
      <c r="BU712" s="12">
        <f t="shared" si="1207"/>
        <v>1</v>
      </c>
      <c r="BV712" s="12">
        <f t="shared" si="1208"/>
        <v>0</v>
      </c>
      <c r="BW712" s="12">
        <f t="shared" si="1286"/>
        <v>1</v>
      </c>
      <c r="BX712" s="12">
        <f t="shared" si="1209"/>
        <v>1</v>
      </c>
      <c r="BY712" s="11">
        <f t="shared" si="1210"/>
        <v>1</v>
      </c>
      <c r="BZ712" s="11">
        <f t="shared" si="1278"/>
        <v>1</v>
      </c>
      <c r="CA712" s="11">
        <f t="shared" si="1279"/>
        <v>2</v>
      </c>
      <c r="CB712" s="11">
        <f t="shared" si="1280"/>
        <v>2012</v>
      </c>
      <c r="CC712" s="11">
        <f t="shared" si="1281"/>
        <v>1</v>
      </c>
      <c r="CD712" s="11" t="str">
        <f t="shared" si="1282"/>
        <v>No</v>
      </c>
      <c r="CE712" s="11">
        <f t="shared" si="1211"/>
        <v>0</v>
      </c>
      <c r="CF712" s="11">
        <f t="shared" si="1212"/>
        <v>0</v>
      </c>
      <c r="CG712" s="11">
        <f t="shared" si="1213"/>
        <v>1</v>
      </c>
      <c r="CH712" s="11">
        <f t="shared" si="1214"/>
        <v>0</v>
      </c>
      <c r="CI712" s="11">
        <f t="shared" si="1283"/>
        <v>1</v>
      </c>
      <c r="CJ712" s="11">
        <f t="shared" si="1284"/>
        <v>1</v>
      </c>
    </row>
    <row r="713" spans="1:88" x14ac:dyDescent="0.3">
      <c r="A713" s="11">
        <f t="shared" si="1215"/>
        <v>2017</v>
      </c>
      <c r="B713" s="11" t="str">
        <f t="shared" si="1216"/>
        <v>21-03-2017 17:00:51 CET</v>
      </c>
      <c r="C713" s="11" t="str">
        <f t="shared" si="1217"/>
        <v>Rwanda</v>
      </c>
      <c r="D713" s="11" t="str">
        <f t="shared" si="1218"/>
        <v>Rulindo</v>
      </c>
      <c r="E713" s="11" t="str">
        <f t="shared" si="1219"/>
        <v>Kinihira</v>
      </c>
      <c r="F713" s="11" t="str">
        <f t="shared" si="1220"/>
        <v>Rebero</v>
      </c>
      <c r="G713" s="11" t="str">
        <f t="shared" si="1221"/>
        <v>Kirwa</v>
      </c>
      <c r="H713" s="11" t="str">
        <f t="shared" si="1222"/>
        <v/>
      </c>
      <c r="I713" s="11" t="str">
        <f t="shared" si="1223"/>
        <v/>
      </c>
      <c r="J713" s="11" t="str">
        <f t="shared" si="1224"/>
        <v>Miyove-Kinihira</v>
      </c>
      <c r="K713" s="11">
        <f t="shared" si="1225"/>
        <v>187</v>
      </c>
      <c r="L713" s="11">
        <f t="shared" si="1287"/>
        <v>10452</v>
      </c>
      <c r="M713" s="11">
        <f t="shared" si="1288"/>
        <v>19</v>
      </c>
      <c r="N713" s="11">
        <f t="shared" ref="N713:N776" si="1289">L713/M713</f>
        <v>550.10526315789468</v>
      </c>
      <c r="O713" s="11">
        <f t="shared" si="1226"/>
        <v>95</v>
      </c>
      <c r="P713" s="11">
        <f t="shared" si="1227"/>
        <v>92</v>
      </c>
      <c r="Q713" s="13">
        <f t="shared" ref="Q713:Q776" si="1290">IFERROR(O713/K713," ")</f>
        <v>0.50802139037433158</v>
      </c>
      <c r="R713" s="11">
        <f t="shared" ref="R713:R776" si="1291">IF(Q713=" ",0,IF(Q713&gt;=95%,1,0))</f>
        <v>0</v>
      </c>
      <c r="S713" s="11">
        <f t="shared" si="1228"/>
        <v>0</v>
      </c>
      <c r="T713" s="11">
        <f t="shared" si="1229"/>
        <v>1</v>
      </c>
      <c r="U713" s="11" t="str">
        <f t="shared" si="1230"/>
        <v>Piped Network -- Gravity Only</v>
      </c>
      <c r="V713" s="11">
        <f t="shared" si="1231"/>
        <v>1989</v>
      </c>
      <c r="W713" s="11" t="str">
        <f t="shared" si="1232"/>
        <v>Kgww</v>
      </c>
      <c r="X713" s="11" t="str">
        <f t="shared" si="1233"/>
        <v>Spring</v>
      </c>
      <c r="Y713" s="11">
        <f t="shared" si="1234"/>
        <v>6</v>
      </c>
      <c r="Z713" s="11">
        <f t="shared" si="1235"/>
        <v>1</v>
      </c>
      <c r="AA713" s="11">
        <f t="shared" si="1236"/>
        <v>1</v>
      </c>
      <c r="AB713" s="11" t="str">
        <f t="shared" si="1237"/>
        <v>"Springbox" --Intake Structure At A Spring</v>
      </c>
      <c r="AC713" s="11">
        <f t="shared" si="1238"/>
        <v>3</v>
      </c>
      <c r="AD713" s="11">
        <f t="shared" si="1239"/>
        <v>1989</v>
      </c>
      <c r="AE713" s="11">
        <f t="shared" si="1240"/>
        <v>2</v>
      </c>
      <c r="AF713" s="11">
        <f t="shared" si="1241"/>
        <v>5</v>
      </c>
      <c r="AG713" s="12">
        <f t="shared" ref="AG713:AG776" si="1292">IFERROR((20/AF713)*86400," ")</f>
        <v>345600</v>
      </c>
      <c r="AH713" s="12">
        <f t="shared" ref="AH713:AH776" si="1293">IFERROR((AG713/(O713*5))," ")</f>
        <v>727.57894736842104</v>
      </c>
      <c r="AI713" s="11">
        <f t="shared" ref="AI713:AI776" si="1294">IF(AH713=" ",0,IF(AH713&gt;=Gov_Standards_Quantity,1,0))</f>
        <v>1</v>
      </c>
      <c r="AJ713" s="11">
        <f t="shared" si="1242"/>
        <v>1</v>
      </c>
      <c r="AK713" s="11">
        <f t="shared" si="1243"/>
        <v>1</v>
      </c>
      <c r="AL713" s="11">
        <f t="shared" si="1244"/>
        <v>1989</v>
      </c>
      <c r="AM713" s="11">
        <f t="shared" si="1245"/>
        <v>2</v>
      </c>
      <c r="AN713" s="11">
        <f t="shared" si="1246"/>
        <v>8000</v>
      </c>
      <c r="AO713" s="11">
        <f t="shared" si="1247"/>
        <v>1</v>
      </c>
      <c r="AP713" s="11">
        <f t="shared" si="1248"/>
        <v>4</v>
      </c>
      <c r="AQ713" s="11">
        <f t="shared" si="1249"/>
        <v>1989</v>
      </c>
      <c r="AR713" s="11">
        <f t="shared" si="1250"/>
        <v>1</v>
      </c>
      <c r="AS713" s="11">
        <f t="shared" si="1251"/>
        <v>1</v>
      </c>
      <c r="AT713" s="11">
        <f t="shared" si="1252"/>
        <v>18</v>
      </c>
      <c r="AU713" s="11" t="str">
        <f t="shared" si="1253"/>
        <v>Distribution Chamber|Ventouse, Washout</v>
      </c>
      <c r="AV713" s="11">
        <f t="shared" si="1254"/>
        <v>1989</v>
      </c>
      <c r="AW713" s="11">
        <f t="shared" si="1255"/>
        <v>2</v>
      </c>
      <c r="AX713" s="11">
        <f t="shared" si="1256"/>
        <v>1</v>
      </c>
      <c r="AY713" s="11">
        <f t="shared" si="1257"/>
        <v>2</v>
      </c>
      <c r="AZ713" s="11">
        <f t="shared" si="1258"/>
        <v>1989</v>
      </c>
      <c r="BA713" s="11">
        <f t="shared" si="1259"/>
        <v>2</v>
      </c>
      <c r="BB713" s="11">
        <f t="shared" si="1260"/>
        <v>15000</v>
      </c>
      <c r="BC713" s="11">
        <f t="shared" si="1261"/>
        <v>0</v>
      </c>
      <c r="BD713" s="11" t="str">
        <f t="shared" si="1262"/>
        <v xml:space="preserve"> </v>
      </c>
      <c r="BE713" s="11" t="str">
        <f t="shared" si="1263"/>
        <v xml:space="preserve"> </v>
      </c>
      <c r="BF713" s="11" t="str">
        <f t="shared" si="1264"/>
        <v xml:space="preserve"> </v>
      </c>
      <c r="BG713" s="11" t="str">
        <f t="shared" si="1285"/>
        <v xml:space="preserve"> </v>
      </c>
      <c r="BH713" s="11" t="str">
        <f t="shared" si="1265"/>
        <v xml:space="preserve"> </v>
      </c>
      <c r="BI713" s="11" t="str">
        <f t="shared" si="1266"/>
        <v xml:space="preserve"> </v>
      </c>
      <c r="BJ713" s="11">
        <f t="shared" si="1267"/>
        <v>0</v>
      </c>
      <c r="BK713" s="11" t="str">
        <f t="shared" si="1268"/>
        <v/>
      </c>
      <c r="BL713" s="11" t="str">
        <f t="shared" si="1269"/>
        <v xml:space="preserve"> </v>
      </c>
      <c r="BM713" s="11" t="str">
        <f t="shared" si="1270"/>
        <v xml:space="preserve"> </v>
      </c>
      <c r="BN713" s="11" t="str">
        <f t="shared" si="1271"/>
        <v xml:space="preserve"> </v>
      </c>
      <c r="BO713" s="11" t="str">
        <f t="shared" si="1272"/>
        <v xml:space="preserve"> </v>
      </c>
      <c r="BP713" s="11" t="str">
        <f t="shared" si="1273"/>
        <v xml:space="preserve"> </v>
      </c>
      <c r="BQ713" s="11" t="str">
        <f t="shared" si="1274"/>
        <v>0</v>
      </c>
      <c r="BR713" s="25">
        <f t="shared" si="1275"/>
        <v>0</v>
      </c>
      <c r="BS713" s="11" t="str">
        <f t="shared" si="1276"/>
        <v>Not Present</v>
      </c>
      <c r="BT713" s="11" t="str">
        <f t="shared" si="1277"/>
        <v>0</v>
      </c>
      <c r="BU713" s="12">
        <f t="shared" ref="BU713:BU776" si="1295">IF(BQ713="0",1,0)</f>
        <v>1</v>
      </c>
      <c r="BV713" s="12">
        <f t="shared" ref="BV713:BV776" si="1296">IF(BR713="",0,IF(AND(BR713&gt;=0,BR713&lt;=0.5),0,1))</f>
        <v>0</v>
      </c>
      <c r="BW713" s="12">
        <f t="shared" si="1286"/>
        <v>1</v>
      </c>
      <c r="BX713" s="12">
        <f t="shared" ref="BX713:BX776" si="1297">IF(OR(BT713="5",BT713="4",BT713="3",BT713="2",BT713="1",BT713="0"),1,0)</f>
        <v>1</v>
      </c>
      <c r="BY713" s="11">
        <f t="shared" ref="BY713:BY776" si="1298">IF(AND(BW713=1,BX713=1),1,(IF(AND(BU713=1,BX713=1),1,(IF(AND(BV713=1,BX713=1),1,0)))))</f>
        <v>1</v>
      </c>
      <c r="BZ713" s="11">
        <f t="shared" si="1278"/>
        <v>1</v>
      </c>
      <c r="CA713" s="11">
        <f t="shared" si="1279"/>
        <v>2</v>
      </c>
      <c r="CB713" s="11">
        <f t="shared" si="1280"/>
        <v>2015</v>
      </c>
      <c r="CC713" s="11">
        <f t="shared" si="1281"/>
        <v>1</v>
      </c>
      <c r="CD713" s="11" t="str">
        <f t="shared" si="1282"/>
        <v>No</v>
      </c>
      <c r="CE713" s="11">
        <f t="shared" ref="CE713:CE776" si="1299">IF(CD713=" "," ",Number_Times_Broken)</f>
        <v>0</v>
      </c>
      <c r="CF713" s="11">
        <f t="shared" ref="CF713:CF776" si="1300">IF(CD713=" "," ",Number__Of_Days_Broken)</f>
        <v>0</v>
      </c>
      <c r="CG713" s="11">
        <f t="shared" ref="CG713:CG776" si="1301">IF(OR(CE713&gt;12,CF713&gt;1),0,1)</f>
        <v>1</v>
      </c>
      <c r="CH713" s="11">
        <f t="shared" ref="CH713:CH776" si="1302">IFERROR((CE713*CF713)," ")</f>
        <v>0</v>
      </c>
      <c r="CI713" s="11">
        <f t="shared" si="1283"/>
        <v>1</v>
      </c>
      <c r="CJ713" s="11">
        <f t="shared" si="1284"/>
        <v>1</v>
      </c>
    </row>
    <row r="714" spans="1:88" x14ac:dyDescent="0.3">
      <c r="A714" s="11">
        <f t="shared" si="1215"/>
        <v>2017</v>
      </c>
      <c r="B714" s="11" t="str">
        <f t="shared" si="1216"/>
        <v>07-03-2017 20:57:53 CET</v>
      </c>
      <c r="C714" s="11" t="str">
        <f t="shared" si="1217"/>
        <v>Rwanda</v>
      </c>
      <c r="D714" s="11" t="str">
        <f t="shared" si="1218"/>
        <v>Rulindo</v>
      </c>
      <c r="E714" s="11" t="str">
        <f t="shared" si="1219"/>
        <v>Mbogo</v>
      </c>
      <c r="F714" s="11" t="str">
        <f t="shared" si="1220"/>
        <v>Bukoro</v>
      </c>
      <c r="G714" s="11" t="str">
        <f t="shared" si="1221"/>
        <v>Gihonga</v>
      </c>
      <c r="H714" s="11" t="str">
        <f t="shared" si="1222"/>
        <v/>
      </c>
      <c r="I714" s="11" t="str">
        <f t="shared" si="1223"/>
        <v/>
      </c>
      <c r="J714" s="11" t="str">
        <f t="shared" si="1224"/>
        <v>Kibuye</v>
      </c>
      <c r="K714" s="11">
        <f t="shared" si="1225"/>
        <v>110</v>
      </c>
      <c r="L714" s="11">
        <f t="shared" si="1287"/>
        <v>1232</v>
      </c>
      <c r="M714" s="11">
        <f t="shared" si="1288"/>
        <v>3</v>
      </c>
      <c r="N714" s="11">
        <f t="shared" si="1289"/>
        <v>410.66666666666669</v>
      </c>
      <c r="O714" s="11">
        <f t="shared" si="1226"/>
        <v>50</v>
      </c>
      <c r="P714" s="11">
        <f t="shared" si="1227"/>
        <v>60</v>
      </c>
      <c r="Q714" s="13">
        <f t="shared" si="1290"/>
        <v>0.45454545454545453</v>
      </c>
      <c r="R714" s="11">
        <f t="shared" si="1291"/>
        <v>0</v>
      </c>
      <c r="S714" s="11">
        <f t="shared" si="1228"/>
        <v>0</v>
      </c>
      <c r="T714" s="11">
        <f t="shared" si="1229"/>
        <v>1</v>
      </c>
      <c r="U714" s="11" t="str">
        <f t="shared" si="1230"/>
        <v>Piped Network -- Gravity Only</v>
      </c>
      <c r="V714" s="11">
        <f t="shared" si="1231"/>
        <v>2016</v>
      </c>
      <c r="W714" s="11" t="str">
        <f t="shared" si="1232"/>
        <v>Governement (District, Wasac) And Water For People</v>
      </c>
      <c r="X714" s="11" t="str">
        <f t="shared" si="1233"/>
        <v>Spring</v>
      </c>
      <c r="Y714" s="11">
        <f t="shared" si="1234"/>
        <v>2</v>
      </c>
      <c r="Z714" s="11">
        <f t="shared" si="1235"/>
        <v>1</v>
      </c>
      <c r="AA714" s="11">
        <f t="shared" si="1236"/>
        <v>1</v>
      </c>
      <c r="AB714" s="11" t="str">
        <f t="shared" si="1237"/>
        <v>Start And Collection Chamber</v>
      </c>
      <c r="AC714" s="11">
        <f t="shared" si="1238"/>
        <v>2</v>
      </c>
      <c r="AD714" s="11">
        <f t="shared" si="1239"/>
        <v>2016</v>
      </c>
      <c r="AE714" s="11">
        <f t="shared" si="1240"/>
        <v>1</v>
      </c>
      <c r="AF714" s="11">
        <f t="shared" si="1241"/>
        <v>45</v>
      </c>
      <c r="AG714" s="12">
        <f t="shared" si="1292"/>
        <v>38400</v>
      </c>
      <c r="AH714" s="12">
        <f t="shared" si="1293"/>
        <v>153.6</v>
      </c>
      <c r="AI714" s="11">
        <f t="shared" si="1294"/>
        <v>1</v>
      </c>
      <c r="AJ714" s="11">
        <f t="shared" si="1242"/>
        <v>1</v>
      </c>
      <c r="AK714" s="11">
        <f t="shared" si="1243"/>
        <v>1</v>
      </c>
      <c r="AL714" s="11">
        <f t="shared" si="1244"/>
        <v>2016</v>
      </c>
      <c r="AM714" s="11">
        <f t="shared" si="1245"/>
        <v>1</v>
      </c>
      <c r="AN714" s="11">
        <f t="shared" si="1246"/>
        <v>1500</v>
      </c>
      <c r="AO714" s="11">
        <f t="shared" si="1247"/>
        <v>0</v>
      </c>
      <c r="AP714" s="11" t="str">
        <f t="shared" si="1248"/>
        <v xml:space="preserve"> </v>
      </c>
      <c r="AQ714" s="11" t="str">
        <f t="shared" si="1249"/>
        <v xml:space="preserve"> </v>
      </c>
      <c r="AR714" s="11" t="str">
        <f t="shared" si="1250"/>
        <v xml:space="preserve"> </v>
      </c>
      <c r="AS714" s="11">
        <f t="shared" si="1251"/>
        <v>1</v>
      </c>
      <c r="AT714" s="11">
        <f t="shared" si="1252"/>
        <v>1</v>
      </c>
      <c r="AU714" s="11" t="str">
        <f t="shared" si="1253"/>
        <v>Washout Chamber</v>
      </c>
      <c r="AV714" s="11">
        <f t="shared" si="1254"/>
        <v>2016</v>
      </c>
      <c r="AW714" s="11">
        <f t="shared" si="1255"/>
        <v>1</v>
      </c>
      <c r="AX714" s="11">
        <f t="shared" si="1256"/>
        <v>1</v>
      </c>
      <c r="AY714" s="11">
        <f t="shared" si="1257"/>
        <v>1</v>
      </c>
      <c r="AZ714" s="11">
        <f t="shared" si="1258"/>
        <v>2016</v>
      </c>
      <c r="BA714" s="11">
        <f t="shared" si="1259"/>
        <v>1</v>
      </c>
      <c r="BB714" s="11">
        <f t="shared" si="1260"/>
        <v>1000</v>
      </c>
      <c r="BC714" s="11">
        <f t="shared" si="1261"/>
        <v>0</v>
      </c>
      <c r="BD714" s="11" t="str">
        <f t="shared" si="1262"/>
        <v xml:space="preserve"> </v>
      </c>
      <c r="BE714" s="11" t="str">
        <f t="shared" si="1263"/>
        <v xml:space="preserve"> </v>
      </c>
      <c r="BF714" s="11" t="str">
        <f t="shared" si="1264"/>
        <v xml:space="preserve"> </v>
      </c>
      <c r="BG714" s="11" t="str">
        <f t="shared" si="1285"/>
        <v xml:space="preserve"> </v>
      </c>
      <c r="BH714" s="11" t="str">
        <f t="shared" si="1265"/>
        <v xml:space="preserve"> </v>
      </c>
      <c r="BI714" s="11" t="str">
        <f t="shared" si="1266"/>
        <v xml:space="preserve"> </v>
      </c>
      <c r="BJ714" s="11">
        <f t="shared" si="1267"/>
        <v>0</v>
      </c>
      <c r="BK714" s="11" t="str">
        <f t="shared" si="1268"/>
        <v/>
      </c>
      <c r="BL714" s="11" t="str">
        <f t="shared" si="1269"/>
        <v xml:space="preserve"> </v>
      </c>
      <c r="BM714" s="11" t="str">
        <f t="shared" si="1270"/>
        <v xml:space="preserve"> </v>
      </c>
      <c r="BN714" s="11" t="str">
        <f t="shared" si="1271"/>
        <v xml:space="preserve"> </v>
      </c>
      <c r="BO714" s="11" t="str">
        <f t="shared" si="1272"/>
        <v xml:space="preserve"> </v>
      </c>
      <c r="BP714" s="11" t="str">
        <f t="shared" si="1273"/>
        <v xml:space="preserve"> </v>
      </c>
      <c r="BQ714" s="11" t="str">
        <f t="shared" si="1274"/>
        <v>0</v>
      </c>
      <c r="BR714" s="25">
        <f t="shared" si="1275"/>
        <v>0</v>
      </c>
      <c r="BS714" s="11" t="str">
        <f t="shared" si="1276"/>
        <v>Not Present</v>
      </c>
      <c r="BT714" s="11" t="str">
        <f t="shared" si="1277"/>
        <v>0</v>
      </c>
      <c r="BU714" s="12">
        <f t="shared" si="1295"/>
        <v>1</v>
      </c>
      <c r="BV714" s="12">
        <f t="shared" si="1296"/>
        <v>0</v>
      </c>
      <c r="BW714" s="12">
        <f t="shared" si="1286"/>
        <v>1</v>
      </c>
      <c r="BX714" s="12">
        <f t="shared" si="1297"/>
        <v>1</v>
      </c>
      <c r="BY714" s="11">
        <f t="shared" si="1298"/>
        <v>1</v>
      </c>
      <c r="BZ714" s="11">
        <f t="shared" si="1278"/>
        <v>1</v>
      </c>
      <c r="CA714" s="11">
        <f t="shared" si="1279"/>
        <v>2</v>
      </c>
      <c r="CB714" s="11">
        <f t="shared" si="1280"/>
        <v>2016</v>
      </c>
      <c r="CC714" s="11">
        <f t="shared" si="1281"/>
        <v>1</v>
      </c>
      <c r="CD714" s="11" t="str">
        <f t="shared" si="1282"/>
        <v>No</v>
      </c>
      <c r="CE714" s="11">
        <f t="shared" si="1299"/>
        <v>0</v>
      </c>
      <c r="CF714" s="11">
        <f t="shared" si="1300"/>
        <v>0</v>
      </c>
      <c r="CG714" s="11">
        <f t="shared" si="1301"/>
        <v>1</v>
      </c>
      <c r="CH714" s="11">
        <f t="shared" si="1302"/>
        <v>0</v>
      </c>
      <c r="CI714" s="11">
        <f t="shared" si="1283"/>
        <v>1</v>
      </c>
      <c r="CJ714" s="11">
        <f t="shared" si="1284"/>
        <v>1</v>
      </c>
    </row>
    <row r="715" spans="1:88" x14ac:dyDescent="0.3">
      <c r="A715" s="11">
        <f t="shared" si="1215"/>
        <v>2017</v>
      </c>
      <c r="B715" s="11" t="str">
        <f t="shared" si="1216"/>
        <v>11-03-2017 10:02:18 CET</v>
      </c>
      <c r="C715" s="11" t="str">
        <f t="shared" si="1217"/>
        <v>Rwanda</v>
      </c>
      <c r="D715" s="11" t="str">
        <f t="shared" si="1218"/>
        <v>Rulindo</v>
      </c>
      <c r="E715" s="11" t="str">
        <f t="shared" si="1219"/>
        <v>Rukozo</v>
      </c>
      <c r="F715" s="11" t="str">
        <f t="shared" si="1220"/>
        <v>Mberuka</v>
      </c>
      <c r="G715" s="11" t="str">
        <f t="shared" si="1221"/>
        <v>Gakubo</v>
      </c>
      <c r="H715" s="11" t="str">
        <f t="shared" si="1222"/>
        <v/>
      </c>
      <c r="I715" s="11" t="str">
        <f t="shared" si="1223"/>
        <v/>
      </c>
      <c r="J715" s="11" t="str">
        <f t="shared" si="1224"/>
        <v>Nyamagana</v>
      </c>
      <c r="K715" s="11">
        <f t="shared" si="1225"/>
        <v>200</v>
      </c>
      <c r="L715" s="11">
        <f t="shared" si="1287"/>
        <v>20456</v>
      </c>
      <c r="M715" s="11">
        <f t="shared" si="1288"/>
        <v>36</v>
      </c>
      <c r="N715" s="11">
        <f t="shared" si="1289"/>
        <v>568.22222222222217</v>
      </c>
      <c r="O715" s="11">
        <f t="shared" si="1226"/>
        <v>180</v>
      </c>
      <c r="P715" s="11">
        <f t="shared" si="1227"/>
        <v>20</v>
      </c>
      <c r="Q715" s="13">
        <f t="shared" si="1290"/>
        <v>0.9</v>
      </c>
      <c r="R715" s="11">
        <f t="shared" si="1291"/>
        <v>0</v>
      </c>
      <c r="S715" s="11">
        <f t="shared" si="1228"/>
        <v>0</v>
      </c>
      <c r="T715" s="11">
        <f t="shared" si="1229"/>
        <v>1</v>
      </c>
      <c r="U715" s="11" t="str">
        <f t="shared" si="1230"/>
        <v>Piped Network -- Gravity Only</v>
      </c>
      <c r="V715" s="11">
        <f t="shared" si="1231"/>
        <v>2011</v>
      </c>
      <c r="W715" s="11" t="str">
        <f t="shared" si="1232"/>
        <v>Government And African Development Bank</v>
      </c>
      <c r="X715" s="11" t="str">
        <f t="shared" si="1233"/>
        <v>Spring</v>
      </c>
      <c r="Y715" s="11">
        <f t="shared" si="1234"/>
        <v>2</v>
      </c>
      <c r="Z715" s="11">
        <f t="shared" si="1235"/>
        <v>1</v>
      </c>
      <c r="AA715" s="11">
        <f t="shared" si="1236"/>
        <v>1</v>
      </c>
      <c r="AB715" s="11" t="str">
        <f t="shared" si="1237"/>
        <v>"Springbox" --Intake Structure At A Spring</v>
      </c>
      <c r="AC715" s="11">
        <f t="shared" si="1238"/>
        <v>1</v>
      </c>
      <c r="AD715" s="11">
        <f t="shared" si="1239"/>
        <v>2015</v>
      </c>
      <c r="AE715" s="11">
        <f t="shared" si="1240"/>
        <v>1</v>
      </c>
      <c r="AF715" s="11">
        <f t="shared" si="1241"/>
        <v>5</v>
      </c>
      <c r="AG715" s="12">
        <f t="shared" si="1292"/>
        <v>345600</v>
      </c>
      <c r="AH715" s="12">
        <f t="shared" si="1293"/>
        <v>384</v>
      </c>
      <c r="AI715" s="11">
        <f t="shared" si="1294"/>
        <v>1</v>
      </c>
      <c r="AJ715" s="11">
        <f t="shared" si="1242"/>
        <v>1</v>
      </c>
      <c r="AK715" s="11">
        <f t="shared" si="1243"/>
        <v>2</v>
      </c>
      <c r="AL715" s="11">
        <f t="shared" si="1244"/>
        <v>2015</v>
      </c>
      <c r="AM715" s="11">
        <f t="shared" si="1245"/>
        <v>1</v>
      </c>
      <c r="AN715" s="11">
        <f t="shared" si="1246"/>
        <v>2100</v>
      </c>
      <c r="AO715" s="11">
        <f t="shared" si="1247"/>
        <v>1</v>
      </c>
      <c r="AP715" s="11">
        <f t="shared" si="1248"/>
        <v>11</v>
      </c>
      <c r="AQ715" s="11">
        <f t="shared" si="1249"/>
        <v>2011</v>
      </c>
      <c r="AR715" s="11">
        <f t="shared" si="1250"/>
        <v>1</v>
      </c>
      <c r="AS715" s="11">
        <f t="shared" si="1251"/>
        <v>1</v>
      </c>
      <c r="AT715" s="11">
        <f t="shared" si="1252"/>
        <v>15</v>
      </c>
      <c r="AU715" s="11" t="str">
        <f t="shared" si="1253"/>
        <v>Pressure Break Tank|Distribution Chamber</v>
      </c>
      <c r="AV715" s="11">
        <f t="shared" si="1254"/>
        <v>2011</v>
      </c>
      <c r="AW715" s="11">
        <f t="shared" si="1255"/>
        <v>1</v>
      </c>
      <c r="AX715" s="11">
        <f t="shared" si="1256"/>
        <v>1</v>
      </c>
      <c r="AY715" s="11">
        <f t="shared" si="1257"/>
        <v>3</v>
      </c>
      <c r="AZ715" s="11">
        <f t="shared" si="1258"/>
        <v>2011</v>
      </c>
      <c r="BA715" s="11">
        <f t="shared" si="1259"/>
        <v>2</v>
      </c>
      <c r="BB715" s="11">
        <f t="shared" si="1260"/>
        <v>37000</v>
      </c>
      <c r="BC715" s="11">
        <f t="shared" si="1261"/>
        <v>0</v>
      </c>
      <c r="BD715" s="11" t="str">
        <f t="shared" si="1262"/>
        <v xml:space="preserve"> </v>
      </c>
      <c r="BE715" s="11" t="str">
        <f t="shared" si="1263"/>
        <v xml:space="preserve"> </v>
      </c>
      <c r="BF715" s="11" t="str">
        <f t="shared" si="1264"/>
        <v xml:space="preserve"> </v>
      </c>
      <c r="BG715" s="11" t="str">
        <f t="shared" si="1285"/>
        <v xml:space="preserve"> </v>
      </c>
      <c r="BH715" s="11" t="str">
        <f t="shared" si="1265"/>
        <v xml:space="preserve"> </v>
      </c>
      <c r="BI715" s="11" t="str">
        <f t="shared" si="1266"/>
        <v xml:space="preserve"> </v>
      </c>
      <c r="BJ715" s="11">
        <f t="shared" si="1267"/>
        <v>0</v>
      </c>
      <c r="BK715" s="11" t="str">
        <f t="shared" si="1268"/>
        <v/>
      </c>
      <c r="BL715" s="11" t="str">
        <f t="shared" si="1269"/>
        <v xml:space="preserve"> </v>
      </c>
      <c r="BM715" s="11" t="str">
        <f t="shared" si="1270"/>
        <v xml:space="preserve"> </v>
      </c>
      <c r="BN715" s="11" t="str">
        <f t="shared" si="1271"/>
        <v xml:space="preserve"> </v>
      </c>
      <c r="BO715" s="11" t="str">
        <f t="shared" si="1272"/>
        <v xml:space="preserve"> </v>
      </c>
      <c r="BP715" s="11" t="str">
        <f t="shared" si="1273"/>
        <v xml:space="preserve"> </v>
      </c>
      <c r="BQ715" s="11" t="str">
        <f t="shared" si="1274"/>
        <v>0</v>
      </c>
      <c r="BR715" s="25">
        <f t="shared" si="1275"/>
        <v>0</v>
      </c>
      <c r="BS715" s="11" t="str">
        <f t="shared" si="1276"/>
        <v>Not Present</v>
      </c>
      <c r="BT715" s="11" t="str">
        <f t="shared" si="1277"/>
        <v>0</v>
      </c>
      <c r="BU715" s="12">
        <f t="shared" si="1295"/>
        <v>1</v>
      </c>
      <c r="BV715" s="12">
        <f t="shared" si="1296"/>
        <v>0</v>
      </c>
      <c r="BW715" s="12">
        <f t="shared" si="1286"/>
        <v>1</v>
      </c>
      <c r="BX715" s="12">
        <f t="shared" si="1297"/>
        <v>1</v>
      </c>
      <c r="BY715" s="11">
        <f t="shared" si="1298"/>
        <v>1</v>
      </c>
      <c r="BZ715" s="11">
        <f t="shared" si="1278"/>
        <v>1</v>
      </c>
      <c r="CA715" s="11">
        <f t="shared" si="1279"/>
        <v>29</v>
      </c>
      <c r="CB715" s="11">
        <f t="shared" si="1280"/>
        <v>2011</v>
      </c>
      <c r="CC715" s="11">
        <f t="shared" si="1281"/>
        <v>2</v>
      </c>
      <c r="CD715" s="11" t="str">
        <f t="shared" si="1282"/>
        <v>Yes</v>
      </c>
      <c r="CE715" s="11">
        <f t="shared" si="1299"/>
        <v>12</v>
      </c>
      <c r="CF715" s="11">
        <f t="shared" si="1300"/>
        <v>25</v>
      </c>
      <c r="CG715" s="11">
        <f t="shared" si="1301"/>
        <v>0</v>
      </c>
      <c r="CH715" s="11">
        <f t="shared" si="1302"/>
        <v>300</v>
      </c>
      <c r="CI715" s="11">
        <f t="shared" si="1283"/>
        <v>0</v>
      </c>
      <c r="CJ715" s="11">
        <f t="shared" si="1284"/>
        <v>2</v>
      </c>
    </row>
    <row r="716" spans="1:88" x14ac:dyDescent="0.3">
      <c r="A716" s="11">
        <f t="shared" si="1215"/>
        <v>2017</v>
      </c>
      <c r="B716" s="11" t="str">
        <f t="shared" si="1216"/>
        <v>14-03-2017 22:54:41 CET</v>
      </c>
      <c r="C716" s="11" t="str">
        <f t="shared" si="1217"/>
        <v>Rwanda</v>
      </c>
      <c r="D716" s="11" t="str">
        <f t="shared" si="1218"/>
        <v>Rulindo</v>
      </c>
      <c r="E716" s="11" t="str">
        <f t="shared" si="1219"/>
        <v>Rusiga</v>
      </c>
      <c r="F716" s="11" t="str">
        <f t="shared" si="1220"/>
        <v>Taba</v>
      </c>
      <c r="G716" s="11" t="str">
        <f t="shared" si="1221"/>
        <v>Kingazi</v>
      </c>
      <c r="H716" s="11" t="str">
        <f t="shared" si="1222"/>
        <v/>
      </c>
      <c r="I716" s="11" t="str">
        <f t="shared" si="1223"/>
        <v/>
      </c>
      <c r="J716" s="11" t="str">
        <f t="shared" si="1224"/>
        <v>Nyakabizi1 source/Nyakabizi1 gravity-Gakenke</v>
      </c>
      <c r="K716" s="11">
        <f t="shared" si="1225"/>
        <v>200</v>
      </c>
      <c r="L716" s="11">
        <f t="shared" si="1287"/>
        <v>1259</v>
      </c>
      <c r="M716" s="11">
        <f t="shared" si="1288"/>
        <v>1</v>
      </c>
      <c r="N716" s="11">
        <f t="shared" si="1289"/>
        <v>1259</v>
      </c>
      <c r="O716" s="11">
        <f t="shared" si="1226"/>
        <v>200</v>
      </c>
      <c r="P716" s="11" t="str">
        <f t="shared" si="1227"/>
        <v xml:space="preserve"> </v>
      </c>
      <c r="Q716" s="13">
        <f t="shared" si="1290"/>
        <v>1</v>
      </c>
      <c r="R716" s="11">
        <f t="shared" si="1291"/>
        <v>1</v>
      </c>
      <c r="S716" s="11">
        <f t="shared" si="1228"/>
        <v>0</v>
      </c>
      <c r="T716" s="11">
        <f t="shared" si="1229"/>
        <v>1</v>
      </c>
      <c r="U716" s="11" t="str">
        <f t="shared" si="1230"/>
        <v>Piped Network -- Gravity Only</v>
      </c>
      <c r="V716" s="11">
        <f t="shared" si="1231"/>
        <v>2015</v>
      </c>
      <c r="W716" s="11" t="str">
        <f t="shared" si="1232"/>
        <v>Gor</v>
      </c>
      <c r="X716" s="11" t="str">
        <f t="shared" si="1233"/>
        <v>Spring</v>
      </c>
      <c r="Y716" s="11">
        <f t="shared" si="1234"/>
        <v>1</v>
      </c>
      <c r="Z716" s="11">
        <f t="shared" si="1235"/>
        <v>1</v>
      </c>
      <c r="AA716" s="11">
        <f t="shared" si="1236"/>
        <v>1</v>
      </c>
      <c r="AB716" s="11" t="str">
        <f t="shared" si="1237"/>
        <v>"Springbox" --Intake Structure At A Spring</v>
      </c>
      <c r="AC716" s="11">
        <f t="shared" si="1238"/>
        <v>1</v>
      </c>
      <c r="AD716" s="11">
        <f t="shared" si="1239"/>
        <v>2015</v>
      </c>
      <c r="AE716" s="11">
        <f t="shared" si="1240"/>
        <v>1</v>
      </c>
      <c r="AF716" s="11">
        <f t="shared" si="1241"/>
        <v>20</v>
      </c>
      <c r="AG716" s="12">
        <f t="shared" si="1292"/>
        <v>86400</v>
      </c>
      <c r="AH716" s="12">
        <f t="shared" si="1293"/>
        <v>86.4</v>
      </c>
      <c r="AI716" s="11">
        <f t="shared" si="1294"/>
        <v>1</v>
      </c>
      <c r="AJ716" s="11">
        <f t="shared" si="1242"/>
        <v>1</v>
      </c>
      <c r="AK716" s="11">
        <f t="shared" si="1243"/>
        <v>1</v>
      </c>
      <c r="AL716" s="11">
        <f t="shared" si="1244"/>
        <v>2015</v>
      </c>
      <c r="AM716" s="11">
        <f t="shared" si="1245"/>
        <v>1</v>
      </c>
      <c r="AN716" s="11">
        <f t="shared" si="1246"/>
        <v>100</v>
      </c>
      <c r="AO716" s="11">
        <f t="shared" si="1247"/>
        <v>1</v>
      </c>
      <c r="AP716" s="11">
        <f t="shared" si="1248"/>
        <v>1</v>
      </c>
      <c r="AQ716" s="11">
        <f t="shared" si="1249"/>
        <v>2015</v>
      </c>
      <c r="AR716" s="11">
        <f t="shared" si="1250"/>
        <v>1</v>
      </c>
      <c r="AS716" s="11">
        <f t="shared" si="1251"/>
        <v>0</v>
      </c>
      <c r="AT716" s="11" t="str">
        <f t="shared" si="1252"/>
        <v xml:space="preserve"> </v>
      </c>
      <c r="AU716" s="11" t="str">
        <f t="shared" si="1253"/>
        <v/>
      </c>
      <c r="AV716" s="11" t="str">
        <f t="shared" si="1254"/>
        <v xml:space="preserve"> </v>
      </c>
      <c r="AW716" s="11" t="str">
        <f t="shared" si="1255"/>
        <v xml:space="preserve"> </v>
      </c>
      <c r="AX716" s="11">
        <f t="shared" si="1256"/>
        <v>0</v>
      </c>
      <c r="AY716" s="11" t="str">
        <f t="shared" si="1257"/>
        <v xml:space="preserve"> </v>
      </c>
      <c r="AZ716" s="11" t="str">
        <f t="shared" si="1258"/>
        <v xml:space="preserve"> </v>
      </c>
      <c r="BA716" s="11" t="str">
        <f t="shared" si="1259"/>
        <v xml:space="preserve"> </v>
      </c>
      <c r="BB716" s="11" t="str">
        <f t="shared" si="1260"/>
        <v xml:space="preserve"> </v>
      </c>
      <c r="BC716" s="11">
        <f t="shared" si="1261"/>
        <v>0</v>
      </c>
      <c r="BD716" s="11" t="str">
        <f t="shared" si="1262"/>
        <v xml:space="preserve"> </v>
      </c>
      <c r="BE716" s="11" t="str">
        <f t="shared" si="1263"/>
        <v xml:space="preserve"> </v>
      </c>
      <c r="BF716" s="11" t="str">
        <f t="shared" si="1264"/>
        <v xml:space="preserve"> </v>
      </c>
      <c r="BG716" s="11" t="str">
        <f t="shared" si="1285"/>
        <v xml:space="preserve"> </v>
      </c>
      <c r="BH716" s="11" t="str">
        <f t="shared" si="1265"/>
        <v xml:space="preserve"> </v>
      </c>
      <c r="BI716" s="11" t="str">
        <f t="shared" si="1266"/>
        <v xml:space="preserve"> </v>
      </c>
      <c r="BJ716" s="11">
        <f t="shared" si="1267"/>
        <v>0</v>
      </c>
      <c r="BK716" s="11" t="str">
        <f t="shared" si="1268"/>
        <v/>
      </c>
      <c r="BL716" s="11" t="str">
        <f t="shared" si="1269"/>
        <v xml:space="preserve"> </v>
      </c>
      <c r="BM716" s="11" t="str">
        <f t="shared" si="1270"/>
        <v xml:space="preserve"> </v>
      </c>
      <c r="BN716" s="11" t="str">
        <f t="shared" si="1271"/>
        <v xml:space="preserve"> </v>
      </c>
      <c r="BO716" s="11" t="str">
        <f t="shared" si="1272"/>
        <v xml:space="preserve"> </v>
      </c>
      <c r="BP716" s="11" t="str">
        <f t="shared" si="1273"/>
        <v xml:space="preserve"> </v>
      </c>
      <c r="BQ716" s="11" t="str">
        <f t="shared" si="1274"/>
        <v>0</v>
      </c>
      <c r="BR716" s="25">
        <f t="shared" si="1275"/>
        <v>0</v>
      </c>
      <c r="BS716" s="11" t="str">
        <f t="shared" si="1276"/>
        <v>Not Present</v>
      </c>
      <c r="BT716" s="11" t="str">
        <f t="shared" si="1277"/>
        <v>0</v>
      </c>
      <c r="BU716" s="12">
        <f t="shared" si="1295"/>
        <v>1</v>
      </c>
      <c r="BV716" s="12">
        <f t="shared" si="1296"/>
        <v>0</v>
      </c>
      <c r="BW716" s="12">
        <f t="shared" si="1286"/>
        <v>1</v>
      </c>
      <c r="BX716" s="12">
        <f t="shared" si="1297"/>
        <v>1</v>
      </c>
      <c r="BY716" s="11">
        <f t="shared" si="1298"/>
        <v>1</v>
      </c>
      <c r="BZ716" s="11">
        <f t="shared" si="1278"/>
        <v>1</v>
      </c>
      <c r="CA716" s="11">
        <f t="shared" si="1279"/>
        <v>1</v>
      </c>
      <c r="CB716" s="11">
        <f t="shared" si="1280"/>
        <v>2015</v>
      </c>
      <c r="CC716" s="11">
        <f t="shared" si="1281"/>
        <v>1</v>
      </c>
      <c r="CD716" s="11" t="str">
        <f t="shared" si="1282"/>
        <v>No</v>
      </c>
      <c r="CE716" s="11">
        <f t="shared" si="1299"/>
        <v>0</v>
      </c>
      <c r="CF716" s="11">
        <f t="shared" si="1300"/>
        <v>0</v>
      </c>
      <c r="CG716" s="11">
        <f t="shared" si="1301"/>
        <v>1</v>
      </c>
      <c r="CH716" s="11">
        <f t="shared" si="1302"/>
        <v>0</v>
      </c>
      <c r="CI716" s="11">
        <f t="shared" si="1283"/>
        <v>1</v>
      </c>
      <c r="CJ716" s="11">
        <f t="shared" si="1284"/>
        <v>1</v>
      </c>
    </row>
    <row r="717" spans="1:88" x14ac:dyDescent="0.3">
      <c r="A717" s="11">
        <f t="shared" si="1215"/>
        <v>2017</v>
      </c>
      <c r="B717" s="11" t="str">
        <f t="shared" si="1216"/>
        <v>08-03-2017 21:09:19 CET</v>
      </c>
      <c r="C717" s="11" t="str">
        <f t="shared" si="1217"/>
        <v>Rwanda</v>
      </c>
      <c r="D717" s="11" t="str">
        <f t="shared" si="1218"/>
        <v>Rulindo</v>
      </c>
      <c r="E717" s="11" t="str">
        <f t="shared" si="1219"/>
        <v>Shyorongi</v>
      </c>
      <c r="F717" s="11" t="str">
        <f t="shared" si="1220"/>
        <v>Bugaragara</v>
      </c>
      <c r="G717" s="11" t="str">
        <f t="shared" si="1221"/>
        <v>Kabaraza</v>
      </c>
      <c r="H717" s="11" t="str">
        <f t="shared" si="1222"/>
        <v/>
      </c>
      <c r="I717" s="11" t="str">
        <f t="shared" si="1223"/>
        <v/>
      </c>
      <c r="J717" s="11" t="str">
        <f t="shared" si="1224"/>
        <v>kinywamagana pumping network</v>
      </c>
      <c r="K717" s="11">
        <f t="shared" si="1225"/>
        <v>165</v>
      </c>
      <c r="L717" s="11">
        <f t="shared" si="1287"/>
        <v>6436</v>
      </c>
      <c r="M717" s="11">
        <f t="shared" si="1288"/>
        <v>26</v>
      </c>
      <c r="N717" s="11">
        <f t="shared" si="1289"/>
        <v>247.53846153846155</v>
      </c>
      <c r="O717" s="11">
        <f t="shared" si="1226"/>
        <v>20</v>
      </c>
      <c r="P717" s="11">
        <f t="shared" si="1227"/>
        <v>145</v>
      </c>
      <c r="Q717" s="13">
        <f t="shared" si="1290"/>
        <v>0.12121212121212122</v>
      </c>
      <c r="R717" s="11">
        <f t="shared" si="1291"/>
        <v>0</v>
      </c>
      <c r="S717" s="11">
        <f t="shared" si="1228"/>
        <v>1</v>
      </c>
      <c r="T717" s="11">
        <f t="shared" si="1229"/>
        <v>1</v>
      </c>
      <c r="U717" s="11" t="str">
        <f t="shared" si="1230"/>
        <v>Piped Network With Pump</v>
      </c>
      <c r="V717" s="11">
        <f t="shared" si="1231"/>
        <v>2013</v>
      </c>
      <c r="W717" s="11" t="str">
        <f t="shared" si="1232"/>
        <v>Governement (District, Wasac) And Water For People</v>
      </c>
      <c r="X717" s="11" t="str">
        <f t="shared" si="1233"/>
        <v>Spring</v>
      </c>
      <c r="Y717" s="11">
        <f t="shared" si="1234"/>
        <v>7</v>
      </c>
      <c r="Z717" s="11">
        <f t="shared" si="1235"/>
        <v>1</v>
      </c>
      <c r="AA717" s="11">
        <f t="shared" si="1236"/>
        <v>1</v>
      </c>
      <c r="AB717" s="11" t="str">
        <f t="shared" si="1237"/>
        <v>"Springbox" --Intake Structure At A Spring</v>
      </c>
      <c r="AC717" s="11">
        <f t="shared" si="1238"/>
        <v>3</v>
      </c>
      <c r="AD717" s="11">
        <f t="shared" si="1239"/>
        <v>2013</v>
      </c>
      <c r="AE717" s="11">
        <f t="shared" si="1240"/>
        <v>1</v>
      </c>
      <c r="AF717" s="11">
        <f t="shared" si="1241"/>
        <v>10</v>
      </c>
      <c r="AG717" s="12">
        <f t="shared" si="1292"/>
        <v>172800</v>
      </c>
      <c r="AH717" s="12">
        <f t="shared" si="1293"/>
        <v>1728</v>
      </c>
      <c r="AI717" s="11">
        <f t="shared" si="1294"/>
        <v>1</v>
      </c>
      <c r="AJ717" s="11">
        <f t="shared" si="1242"/>
        <v>1</v>
      </c>
      <c r="AK717" s="11">
        <f t="shared" si="1243"/>
        <v>1</v>
      </c>
      <c r="AL717" s="11">
        <f t="shared" si="1244"/>
        <v>2013</v>
      </c>
      <c r="AM717" s="11">
        <f t="shared" si="1245"/>
        <v>1</v>
      </c>
      <c r="AN717" s="11">
        <f t="shared" si="1246"/>
        <v>1500</v>
      </c>
      <c r="AO717" s="11">
        <f t="shared" si="1247"/>
        <v>1</v>
      </c>
      <c r="AP717" s="11">
        <f t="shared" si="1248"/>
        <v>20</v>
      </c>
      <c r="AQ717" s="11">
        <f t="shared" si="1249"/>
        <v>2013</v>
      </c>
      <c r="AR717" s="11">
        <f t="shared" si="1250"/>
        <v>1</v>
      </c>
      <c r="AS717" s="11">
        <f t="shared" si="1251"/>
        <v>1</v>
      </c>
      <c r="AT717" s="11">
        <f t="shared" si="1252"/>
        <v>25</v>
      </c>
      <c r="AU717" s="11" t="str">
        <f t="shared" si="1253"/>
        <v>Distribution Chamber|Ventouse, Washout</v>
      </c>
      <c r="AV717" s="11">
        <f t="shared" si="1254"/>
        <v>2013</v>
      </c>
      <c r="AW717" s="11">
        <f t="shared" si="1255"/>
        <v>1</v>
      </c>
      <c r="AX717" s="11">
        <f t="shared" si="1256"/>
        <v>1</v>
      </c>
      <c r="AY717" s="11">
        <f t="shared" si="1257"/>
        <v>4</v>
      </c>
      <c r="AZ717" s="11">
        <f t="shared" si="1258"/>
        <v>2013</v>
      </c>
      <c r="BA717" s="11">
        <f t="shared" si="1259"/>
        <v>1</v>
      </c>
      <c r="BB717" s="11">
        <f t="shared" si="1260"/>
        <v>11000</v>
      </c>
      <c r="BC717" s="11">
        <f t="shared" si="1261"/>
        <v>1</v>
      </c>
      <c r="BD717" s="11">
        <f t="shared" si="1262"/>
        <v>2</v>
      </c>
      <c r="BE717" s="11">
        <f t="shared" si="1263"/>
        <v>2013</v>
      </c>
      <c r="BF717" s="11">
        <f t="shared" si="1264"/>
        <v>2</v>
      </c>
      <c r="BG717" s="11">
        <f t="shared" si="1285"/>
        <v>1</v>
      </c>
      <c r="BH717" s="11">
        <f t="shared" si="1265"/>
        <v>2013</v>
      </c>
      <c r="BI717" s="11">
        <f t="shared" si="1266"/>
        <v>1</v>
      </c>
      <c r="BJ717" s="11">
        <f t="shared" si="1267"/>
        <v>0</v>
      </c>
      <c r="BK717" s="11" t="str">
        <f t="shared" si="1268"/>
        <v/>
      </c>
      <c r="BL717" s="11" t="str">
        <f t="shared" si="1269"/>
        <v xml:space="preserve"> </v>
      </c>
      <c r="BM717" s="11" t="str">
        <f t="shared" si="1270"/>
        <v xml:space="preserve"> </v>
      </c>
      <c r="BN717" s="11" t="str">
        <f t="shared" si="1271"/>
        <v xml:space="preserve"> </v>
      </c>
      <c r="BO717" s="11" t="str">
        <f t="shared" si="1272"/>
        <v xml:space="preserve"> </v>
      </c>
      <c r="BP717" s="11" t="str">
        <f t="shared" si="1273"/>
        <v xml:space="preserve"> </v>
      </c>
      <c r="BQ717" s="11" t="str">
        <f t="shared" si="1274"/>
        <v>0</v>
      </c>
      <c r="BR717" s="25">
        <f t="shared" si="1275"/>
        <v>0</v>
      </c>
      <c r="BS717" s="11" t="str">
        <f t="shared" si="1276"/>
        <v>Not Present</v>
      </c>
      <c r="BT717" s="11" t="str">
        <f t="shared" si="1277"/>
        <v>0</v>
      </c>
      <c r="BU717" s="12">
        <f t="shared" si="1295"/>
        <v>1</v>
      </c>
      <c r="BV717" s="12">
        <f t="shared" si="1296"/>
        <v>0</v>
      </c>
      <c r="BW717" s="12">
        <f t="shared" si="1286"/>
        <v>1</v>
      </c>
      <c r="BX717" s="12">
        <f t="shared" si="1297"/>
        <v>1</v>
      </c>
      <c r="BY717" s="11">
        <f t="shared" si="1298"/>
        <v>1</v>
      </c>
      <c r="BZ717" s="11">
        <f t="shared" si="1278"/>
        <v>1</v>
      </c>
      <c r="CA717" s="11">
        <f t="shared" si="1279"/>
        <v>1</v>
      </c>
      <c r="CB717" s="11">
        <f t="shared" si="1280"/>
        <v>2013</v>
      </c>
      <c r="CC717" s="11">
        <f t="shared" si="1281"/>
        <v>1</v>
      </c>
      <c r="CD717" s="11" t="str">
        <f t="shared" si="1282"/>
        <v>No</v>
      </c>
      <c r="CE717" s="11">
        <f t="shared" si="1299"/>
        <v>0</v>
      </c>
      <c r="CF717" s="11">
        <f t="shared" si="1300"/>
        <v>0</v>
      </c>
      <c r="CG717" s="11">
        <f t="shared" si="1301"/>
        <v>1</v>
      </c>
      <c r="CH717" s="11">
        <f t="shared" si="1302"/>
        <v>0</v>
      </c>
      <c r="CI717" s="11">
        <f t="shared" si="1283"/>
        <v>1</v>
      </c>
      <c r="CJ717" s="11">
        <f t="shared" si="1284"/>
        <v>2</v>
      </c>
    </row>
    <row r="718" spans="1:88" x14ac:dyDescent="0.3">
      <c r="A718" s="11">
        <f t="shared" si="1215"/>
        <v>2017</v>
      </c>
      <c r="B718" s="11" t="str">
        <f t="shared" si="1216"/>
        <v>12-03-2017 13:28:10 CET</v>
      </c>
      <c r="C718" s="11" t="str">
        <f t="shared" si="1217"/>
        <v>Rwanda</v>
      </c>
      <c r="D718" s="11" t="str">
        <f t="shared" si="1218"/>
        <v>Rulindo</v>
      </c>
      <c r="E718" s="11" t="str">
        <f t="shared" si="1219"/>
        <v>Shyorongi</v>
      </c>
      <c r="F718" s="11" t="str">
        <f t="shared" si="1220"/>
        <v>Muvumu</v>
      </c>
      <c r="G718" s="11" t="str">
        <f t="shared" si="1221"/>
        <v>Muvumu</v>
      </c>
      <c r="H718" s="11" t="str">
        <f t="shared" si="1222"/>
        <v/>
      </c>
      <c r="I718" s="11" t="str">
        <f t="shared" si="1223"/>
        <v/>
      </c>
      <c r="J718" s="11" t="str">
        <f t="shared" si="1224"/>
        <v>Muvumu- Taba</v>
      </c>
      <c r="K718" s="11">
        <f t="shared" si="1225"/>
        <v>132</v>
      </c>
      <c r="L718" s="11">
        <f t="shared" si="1287"/>
        <v>0</v>
      </c>
      <c r="M718" s="11">
        <f t="shared" si="1288"/>
        <v>10</v>
      </c>
      <c r="N718" s="11">
        <f t="shared" si="1289"/>
        <v>0</v>
      </c>
      <c r="O718" s="11">
        <f t="shared" si="1226"/>
        <v>45</v>
      </c>
      <c r="P718" s="11">
        <f t="shared" si="1227"/>
        <v>87</v>
      </c>
      <c r="Q718" s="13">
        <f t="shared" si="1290"/>
        <v>0.34090909090909088</v>
      </c>
      <c r="R718" s="11">
        <f t="shared" si="1291"/>
        <v>0</v>
      </c>
      <c r="S718" s="11">
        <f t="shared" si="1228"/>
        <v>1</v>
      </c>
      <c r="T718" s="11">
        <f t="shared" si="1229"/>
        <v>1</v>
      </c>
      <c r="U718" s="11" t="str">
        <f t="shared" si="1230"/>
        <v>Piped Network -- Gravity Only</v>
      </c>
      <c r="V718" s="11">
        <f t="shared" si="1231"/>
        <v>2013</v>
      </c>
      <c r="W718" s="11" t="str">
        <f t="shared" si="1232"/>
        <v>Governement (District, Wasac) And Water For People</v>
      </c>
      <c r="X718" s="11" t="str">
        <f t="shared" si="1233"/>
        <v>Spring</v>
      </c>
      <c r="Y718" s="11">
        <f t="shared" si="1234"/>
        <v>1</v>
      </c>
      <c r="Z718" s="11">
        <f t="shared" si="1235"/>
        <v>1</v>
      </c>
      <c r="AA718" s="11">
        <f t="shared" si="1236"/>
        <v>0</v>
      </c>
      <c r="AB718" s="11" t="str">
        <f t="shared" si="1237"/>
        <v/>
      </c>
      <c r="AC718" s="11" t="str">
        <f t="shared" si="1238"/>
        <v xml:space="preserve"> </v>
      </c>
      <c r="AD718" s="11" t="str">
        <f t="shared" si="1239"/>
        <v xml:space="preserve"> </v>
      </c>
      <c r="AE718" s="11" t="str">
        <f t="shared" si="1240"/>
        <v xml:space="preserve"> </v>
      </c>
      <c r="AF718" s="11">
        <f t="shared" si="1241"/>
        <v>25</v>
      </c>
      <c r="AG718" s="12">
        <f t="shared" si="1292"/>
        <v>69120</v>
      </c>
      <c r="AH718" s="12">
        <f t="shared" si="1293"/>
        <v>307.2</v>
      </c>
      <c r="AI718" s="11">
        <f t="shared" si="1294"/>
        <v>1</v>
      </c>
      <c r="AJ718" s="11">
        <f t="shared" si="1242"/>
        <v>1</v>
      </c>
      <c r="AK718" s="11">
        <f t="shared" si="1243"/>
        <v>1</v>
      </c>
      <c r="AL718" s="11">
        <f t="shared" si="1244"/>
        <v>2013</v>
      </c>
      <c r="AM718" s="11">
        <f t="shared" si="1245"/>
        <v>1</v>
      </c>
      <c r="AN718" s="11">
        <f t="shared" si="1246"/>
        <v>800</v>
      </c>
      <c r="AO718" s="11">
        <f t="shared" si="1247"/>
        <v>1</v>
      </c>
      <c r="AP718" s="11">
        <f t="shared" si="1248"/>
        <v>3</v>
      </c>
      <c r="AQ718" s="11">
        <f t="shared" si="1249"/>
        <v>2013</v>
      </c>
      <c r="AR718" s="11">
        <f t="shared" si="1250"/>
        <v>2</v>
      </c>
      <c r="AS718" s="11">
        <f t="shared" si="1251"/>
        <v>1</v>
      </c>
      <c r="AT718" s="11">
        <f t="shared" si="1252"/>
        <v>9</v>
      </c>
      <c r="AU718" s="11" t="str">
        <f t="shared" si="1253"/>
        <v>Pressure Break Tank|Distribution Chamber|Ventouse, Washout</v>
      </c>
      <c r="AV718" s="11">
        <f t="shared" si="1254"/>
        <v>2013</v>
      </c>
      <c r="AW718" s="11">
        <f t="shared" si="1255"/>
        <v>1</v>
      </c>
      <c r="AX718" s="11">
        <f t="shared" si="1256"/>
        <v>1</v>
      </c>
      <c r="AY718" s="11">
        <f t="shared" si="1257"/>
        <v>1</v>
      </c>
      <c r="AZ718" s="11">
        <f t="shared" si="1258"/>
        <v>2013</v>
      </c>
      <c r="BA718" s="11">
        <f t="shared" si="1259"/>
        <v>1</v>
      </c>
      <c r="BB718" s="11">
        <f t="shared" si="1260"/>
        <v>7500</v>
      </c>
      <c r="BC718" s="11">
        <f t="shared" si="1261"/>
        <v>0</v>
      </c>
      <c r="BD718" s="11" t="str">
        <f t="shared" si="1262"/>
        <v xml:space="preserve"> </v>
      </c>
      <c r="BE718" s="11" t="str">
        <f t="shared" si="1263"/>
        <v xml:space="preserve"> </v>
      </c>
      <c r="BF718" s="11" t="str">
        <f t="shared" si="1264"/>
        <v xml:space="preserve"> </v>
      </c>
      <c r="BG718" s="11" t="str">
        <f t="shared" si="1285"/>
        <v xml:space="preserve"> </v>
      </c>
      <c r="BH718" s="11" t="str">
        <f t="shared" si="1265"/>
        <v xml:space="preserve"> </v>
      </c>
      <c r="BI718" s="11" t="str">
        <f t="shared" si="1266"/>
        <v xml:space="preserve"> </v>
      </c>
      <c r="BJ718" s="11">
        <f t="shared" si="1267"/>
        <v>0</v>
      </c>
      <c r="BK718" s="11" t="str">
        <f t="shared" si="1268"/>
        <v/>
      </c>
      <c r="BL718" s="11" t="str">
        <f t="shared" si="1269"/>
        <v xml:space="preserve"> </v>
      </c>
      <c r="BM718" s="11" t="str">
        <f t="shared" si="1270"/>
        <v xml:space="preserve"> </v>
      </c>
      <c r="BN718" s="11" t="str">
        <f t="shared" si="1271"/>
        <v xml:space="preserve"> </v>
      </c>
      <c r="BO718" s="11" t="str">
        <f t="shared" si="1272"/>
        <v xml:space="preserve"> </v>
      </c>
      <c r="BP718" s="11" t="str">
        <f t="shared" si="1273"/>
        <v xml:space="preserve"> </v>
      </c>
      <c r="BQ718" s="11" t="str">
        <f t="shared" si="1274"/>
        <v>0</v>
      </c>
      <c r="BR718" s="25">
        <f t="shared" si="1275"/>
        <v>0</v>
      </c>
      <c r="BS718" s="11" t="str">
        <f t="shared" si="1276"/>
        <v>Not Present</v>
      </c>
      <c r="BT718" s="11" t="str">
        <f t="shared" si="1277"/>
        <v>0</v>
      </c>
      <c r="BU718" s="12">
        <f t="shared" si="1295"/>
        <v>1</v>
      </c>
      <c r="BV718" s="12">
        <f t="shared" si="1296"/>
        <v>0</v>
      </c>
      <c r="BW718" s="12">
        <f t="shared" si="1286"/>
        <v>1</v>
      </c>
      <c r="BX718" s="12">
        <f t="shared" si="1297"/>
        <v>1</v>
      </c>
      <c r="BY718" s="11">
        <f t="shared" si="1298"/>
        <v>1</v>
      </c>
      <c r="BZ718" s="11">
        <f t="shared" si="1278"/>
        <v>1</v>
      </c>
      <c r="CA718" s="11">
        <f t="shared" si="1279"/>
        <v>1</v>
      </c>
      <c r="CB718" s="11">
        <f t="shared" si="1280"/>
        <v>2013</v>
      </c>
      <c r="CC718" s="11">
        <f t="shared" si="1281"/>
        <v>1</v>
      </c>
      <c r="CD718" s="11" t="str">
        <f t="shared" si="1282"/>
        <v>Yes</v>
      </c>
      <c r="CE718" s="11">
        <f t="shared" si="1299"/>
        <v>1</v>
      </c>
      <c r="CF718" s="11">
        <f t="shared" si="1300"/>
        <v>3</v>
      </c>
      <c r="CG718" s="11">
        <f t="shared" si="1301"/>
        <v>0</v>
      </c>
      <c r="CH718" s="11">
        <f t="shared" si="1302"/>
        <v>3</v>
      </c>
      <c r="CI718" s="11">
        <f t="shared" si="1283"/>
        <v>1</v>
      </c>
      <c r="CJ718" s="11">
        <f t="shared" si="1284"/>
        <v>2</v>
      </c>
    </row>
    <row r="719" spans="1:88" x14ac:dyDescent="0.3">
      <c r="A719" s="11">
        <f t="shared" si="1215"/>
        <v>2017</v>
      </c>
      <c r="B719" s="11" t="str">
        <f t="shared" si="1216"/>
        <v>12-03-2017 13:05:44 CET</v>
      </c>
      <c r="C719" s="11" t="str">
        <f t="shared" si="1217"/>
        <v>Rwanda</v>
      </c>
      <c r="D719" s="11" t="str">
        <f t="shared" si="1218"/>
        <v>Rulindo</v>
      </c>
      <c r="E719" s="11" t="str">
        <f t="shared" si="1219"/>
        <v>Shyorongi</v>
      </c>
      <c r="F719" s="11" t="str">
        <f t="shared" si="1220"/>
        <v>Muvumu</v>
      </c>
      <c r="G719" s="11" t="str">
        <f t="shared" si="1221"/>
        <v>Kiviri</v>
      </c>
      <c r="H719" s="11" t="str">
        <f t="shared" si="1222"/>
        <v/>
      </c>
      <c r="I719" s="11" t="str">
        <f t="shared" si="1223"/>
        <v/>
      </c>
      <c r="J719" s="11" t="str">
        <f t="shared" si="1224"/>
        <v>Muvumu- Taba</v>
      </c>
      <c r="K719" s="11">
        <f t="shared" si="1225"/>
        <v>135</v>
      </c>
      <c r="L719" s="11">
        <f t="shared" si="1287"/>
        <v>0</v>
      </c>
      <c r="M719" s="11">
        <f t="shared" si="1288"/>
        <v>10</v>
      </c>
      <c r="N719" s="11">
        <f t="shared" si="1289"/>
        <v>0</v>
      </c>
      <c r="O719" s="11">
        <f t="shared" si="1226"/>
        <v>60</v>
      </c>
      <c r="P719" s="11">
        <f t="shared" si="1227"/>
        <v>75</v>
      </c>
      <c r="Q719" s="13">
        <f t="shared" si="1290"/>
        <v>0.44444444444444442</v>
      </c>
      <c r="R719" s="11">
        <f t="shared" si="1291"/>
        <v>0</v>
      </c>
      <c r="S719" s="11">
        <f t="shared" si="1228"/>
        <v>1</v>
      </c>
      <c r="T719" s="11">
        <f t="shared" si="1229"/>
        <v>1</v>
      </c>
      <c r="U719" s="11" t="str">
        <f t="shared" si="1230"/>
        <v>Piped Network -- Gravity Only</v>
      </c>
      <c r="V719" s="11">
        <f t="shared" si="1231"/>
        <v>2013</v>
      </c>
      <c r="W719" s="11" t="str">
        <f t="shared" si="1232"/>
        <v>Governement (District, Wasac) And Water For People</v>
      </c>
      <c r="X719" s="11" t="str">
        <f t="shared" si="1233"/>
        <v>Spring</v>
      </c>
      <c r="Y719" s="11">
        <f t="shared" si="1234"/>
        <v>1</v>
      </c>
      <c r="Z719" s="11">
        <f t="shared" si="1235"/>
        <v>1</v>
      </c>
      <c r="AA719" s="11">
        <f t="shared" si="1236"/>
        <v>0</v>
      </c>
      <c r="AB719" s="11" t="str">
        <f t="shared" si="1237"/>
        <v/>
      </c>
      <c r="AC719" s="11" t="str">
        <f t="shared" si="1238"/>
        <v xml:space="preserve"> </v>
      </c>
      <c r="AD719" s="11" t="str">
        <f t="shared" si="1239"/>
        <v xml:space="preserve"> </v>
      </c>
      <c r="AE719" s="11" t="str">
        <f t="shared" si="1240"/>
        <v xml:space="preserve"> </v>
      </c>
      <c r="AF719" s="11">
        <f t="shared" si="1241"/>
        <v>25</v>
      </c>
      <c r="AG719" s="12">
        <f t="shared" si="1292"/>
        <v>69120</v>
      </c>
      <c r="AH719" s="12">
        <f t="shared" si="1293"/>
        <v>230.4</v>
      </c>
      <c r="AI719" s="11">
        <f t="shared" si="1294"/>
        <v>1</v>
      </c>
      <c r="AJ719" s="11">
        <f t="shared" si="1242"/>
        <v>1</v>
      </c>
      <c r="AK719" s="11">
        <f t="shared" si="1243"/>
        <v>1</v>
      </c>
      <c r="AL719" s="11">
        <f t="shared" si="1244"/>
        <v>2013</v>
      </c>
      <c r="AM719" s="11">
        <f t="shared" si="1245"/>
        <v>1</v>
      </c>
      <c r="AN719" s="11">
        <f t="shared" si="1246"/>
        <v>800</v>
      </c>
      <c r="AO719" s="11">
        <f t="shared" si="1247"/>
        <v>1</v>
      </c>
      <c r="AP719" s="11">
        <f t="shared" si="1248"/>
        <v>3</v>
      </c>
      <c r="AQ719" s="11">
        <f t="shared" si="1249"/>
        <v>2013</v>
      </c>
      <c r="AR719" s="11">
        <f t="shared" si="1250"/>
        <v>2</v>
      </c>
      <c r="AS719" s="11">
        <f t="shared" si="1251"/>
        <v>1</v>
      </c>
      <c r="AT719" s="11">
        <f t="shared" si="1252"/>
        <v>9</v>
      </c>
      <c r="AU719" s="11" t="str">
        <f t="shared" si="1253"/>
        <v>Pressure Break Tank|Distribution Chamber|Ventouse, Washout</v>
      </c>
      <c r="AV719" s="11">
        <f t="shared" si="1254"/>
        <v>2013</v>
      </c>
      <c r="AW719" s="11">
        <f t="shared" si="1255"/>
        <v>1</v>
      </c>
      <c r="AX719" s="11">
        <f t="shared" si="1256"/>
        <v>1</v>
      </c>
      <c r="AY719" s="11">
        <f t="shared" si="1257"/>
        <v>1</v>
      </c>
      <c r="AZ719" s="11">
        <f t="shared" si="1258"/>
        <v>2013</v>
      </c>
      <c r="BA719" s="11">
        <f t="shared" si="1259"/>
        <v>1</v>
      </c>
      <c r="BB719" s="11">
        <f t="shared" si="1260"/>
        <v>7500</v>
      </c>
      <c r="BC719" s="11">
        <f t="shared" si="1261"/>
        <v>0</v>
      </c>
      <c r="BD719" s="11" t="str">
        <f t="shared" si="1262"/>
        <v xml:space="preserve"> </v>
      </c>
      <c r="BE719" s="11" t="str">
        <f t="shared" si="1263"/>
        <v xml:space="preserve"> </v>
      </c>
      <c r="BF719" s="11" t="str">
        <f t="shared" si="1264"/>
        <v xml:space="preserve"> </v>
      </c>
      <c r="BG719" s="11" t="str">
        <f t="shared" si="1285"/>
        <v xml:space="preserve"> </v>
      </c>
      <c r="BH719" s="11" t="str">
        <f t="shared" si="1265"/>
        <v xml:space="preserve"> </v>
      </c>
      <c r="BI719" s="11" t="str">
        <f t="shared" si="1266"/>
        <v xml:space="preserve"> </v>
      </c>
      <c r="BJ719" s="11">
        <f t="shared" si="1267"/>
        <v>0</v>
      </c>
      <c r="BK719" s="11" t="str">
        <f t="shared" si="1268"/>
        <v/>
      </c>
      <c r="BL719" s="11" t="str">
        <f t="shared" si="1269"/>
        <v xml:space="preserve"> </v>
      </c>
      <c r="BM719" s="11" t="str">
        <f t="shared" si="1270"/>
        <v xml:space="preserve"> </v>
      </c>
      <c r="BN719" s="11" t="str">
        <f t="shared" si="1271"/>
        <v xml:space="preserve"> </v>
      </c>
      <c r="BO719" s="11" t="str">
        <f t="shared" si="1272"/>
        <v xml:space="preserve"> </v>
      </c>
      <c r="BP719" s="11" t="str">
        <f t="shared" si="1273"/>
        <v xml:space="preserve"> </v>
      </c>
      <c r="BQ719" s="11" t="str">
        <f t="shared" si="1274"/>
        <v>0</v>
      </c>
      <c r="BR719" s="25">
        <f t="shared" si="1275"/>
        <v>0</v>
      </c>
      <c r="BS719" s="11" t="str">
        <f t="shared" si="1276"/>
        <v>Not Present</v>
      </c>
      <c r="BT719" s="11" t="str">
        <f t="shared" si="1277"/>
        <v>0</v>
      </c>
      <c r="BU719" s="12">
        <f t="shared" si="1295"/>
        <v>1</v>
      </c>
      <c r="BV719" s="12">
        <f t="shared" si="1296"/>
        <v>0</v>
      </c>
      <c r="BW719" s="12">
        <f t="shared" si="1286"/>
        <v>1</v>
      </c>
      <c r="BX719" s="12">
        <f t="shared" si="1297"/>
        <v>1</v>
      </c>
      <c r="BY719" s="11">
        <f t="shared" si="1298"/>
        <v>1</v>
      </c>
      <c r="BZ719" s="11">
        <f t="shared" si="1278"/>
        <v>1</v>
      </c>
      <c r="CA719" s="11">
        <f t="shared" si="1279"/>
        <v>1</v>
      </c>
      <c r="CB719" s="11">
        <f t="shared" si="1280"/>
        <v>2013</v>
      </c>
      <c r="CC719" s="11">
        <f t="shared" si="1281"/>
        <v>1</v>
      </c>
      <c r="CD719" s="11" t="str">
        <f t="shared" si="1282"/>
        <v>Yes</v>
      </c>
      <c r="CE719" s="11">
        <f t="shared" si="1299"/>
        <v>1</v>
      </c>
      <c r="CF719" s="11">
        <f t="shared" si="1300"/>
        <v>3</v>
      </c>
      <c r="CG719" s="11">
        <f t="shared" si="1301"/>
        <v>0</v>
      </c>
      <c r="CH719" s="11">
        <f t="shared" si="1302"/>
        <v>3</v>
      </c>
      <c r="CI719" s="11">
        <f t="shared" si="1283"/>
        <v>1</v>
      </c>
      <c r="CJ719" s="11">
        <f t="shared" si="1284"/>
        <v>2</v>
      </c>
    </row>
    <row r="720" spans="1:88" x14ac:dyDescent="0.3">
      <c r="A720" s="11">
        <f t="shared" si="1215"/>
        <v>2017</v>
      </c>
      <c r="B720" s="11" t="str">
        <f t="shared" si="1216"/>
        <v>23-04-2017 12:42:28 CEST</v>
      </c>
      <c r="C720" s="11" t="str">
        <f t="shared" si="1217"/>
        <v>Rwanda</v>
      </c>
      <c r="D720" s="11" t="str">
        <f t="shared" si="1218"/>
        <v>Rulindo</v>
      </c>
      <c r="E720" s="11" t="str">
        <f t="shared" si="1219"/>
        <v>Base</v>
      </c>
      <c r="F720" s="11" t="str">
        <f t="shared" si="1220"/>
        <v>Gitare</v>
      </c>
      <c r="G720" s="11" t="str">
        <f t="shared" si="1221"/>
        <v>Bushyiga</v>
      </c>
      <c r="H720" s="11" t="str">
        <f t="shared" si="1222"/>
        <v/>
      </c>
      <c r="I720" s="11" t="str">
        <f t="shared" si="1223"/>
        <v/>
      </c>
      <c r="J720" s="11" t="str">
        <f t="shared" si="1224"/>
        <v>Gihanga</v>
      </c>
      <c r="K720" s="11">
        <f t="shared" si="1225"/>
        <v>170</v>
      </c>
      <c r="L720" s="11">
        <f t="shared" si="1287"/>
        <v>2456</v>
      </c>
      <c r="M720" s="11">
        <f t="shared" si="1288"/>
        <v>10</v>
      </c>
      <c r="N720" s="11">
        <f t="shared" si="1289"/>
        <v>245.6</v>
      </c>
      <c r="O720" s="11">
        <f t="shared" si="1226"/>
        <v>150</v>
      </c>
      <c r="P720" s="11">
        <f t="shared" si="1227"/>
        <v>20</v>
      </c>
      <c r="Q720" s="13">
        <f t="shared" si="1290"/>
        <v>0.88235294117647056</v>
      </c>
      <c r="R720" s="11">
        <f t="shared" si="1291"/>
        <v>0</v>
      </c>
      <c r="S720" s="11">
        <f t="shared" si="1228"/>
        <v>1</v>
      </c>
      <c r="T720" s="11">
        <f t="shared" si="1229"/>
        <v>1</v>
      </c>
      <c r="U720" s="11" t="str">
        <f t="shared" si="1230"/>
        <v>Piped Network -- Gravity Only</v>
      </c>
      <c r="V720" s="11">
        <f t="shared" si="1231"/>
        <v>2014</v>
      </c>
      <c r="W720" s="11" t="str">
        <f t="shared" si="1232"/>
        <v>Governement (District, Wasac) And Water For People</v>
      </c>
      <c r="X720" s="11" t="str">
        <f t="shared" si="1233"/>
        <v>Spring</v>
      </c>
      <c r="Y720" s="11">
        <f t="shared" si="1234"/>
        <v>1</v>
      </c>
      <c r="Z720" s="11">
        <f t="shared" si="1235"/>
        <v>0</v>
      </c>
      <c r="AA720" s="11">
        <f t="shared" si="1236"/>
        <v>0</v>
      </c>
      <c r="AB720" s="11" t="str">
        <f t="shared" si="1237"/>
        <v/>
      </c>
      <c r="AC720" s="11" t="str">
        <f t="shared" si="1238"/>
        <v xml:space="preserve"> </v>
      </c>
      <c r="AD720" s="11" t="str">
        <f t="shared" si="1239"/>
        <v xml:space="preserve"> </v>
      </c>
      <c r="AE720" s="11" t="str">
        <f t="shared" si="1240"/>
        <v xml:space="preserve"> </v>
      </c>
      <c r="AF720" s="11">
        <f t="shared" si="1241"/>
        <v>75</v>
      </c>
      <c r="AG720" s="12">
        <f t="shared" si="1292"/>
        <v>23040</v>
      </c>
      <c r="AH720" s="12">
        <f t="shared" si="1293"/>
        <v>30.72</v>
      </c>
      <c r="AI720" s="11">
        <f t="shared" si="1294"/>
        <v>1</v>
      </c>
      <c r="AJ720" s="11">
        <f t="shared" si="1242"/>
        <v>0</v>
      </c>
      <c r="AK720" s="11" t="str">
        <f t="shared" si="1243"/>
        <v xml:space="preserve"> </v>
      </c>
      <c r="AL720" s="11" t="str">
        <f t="shared" si="1244"/>
        <v xml:space="preserve"> </v>
      </c>
      <c r="AM720" s="11" t="str">
        <f t="shared" si="1245"/>
        <v xml:space="preserve"> </v>
      </c>
      <c r="AN720" s="11" t="str">
        <f t="shared" si="1246"/>
        <v xml:space="preserve"> </v>
      </c>
      <c r="AO720" s="11">
        <f t="shared" si="1247"/>
        <v>0</v>
      </c>
      <c r="AP720" s="11" t="str">
        <f t="shared" si="1248"/>
        <v xml:space="preserve"> </v>
      </c>
      <c r="AQ720" s="11" t="str">
        <f t="shared" si="1249"/>
        <v xml:space="preserve"> </v>
      </c>
      <c r="AR720" s="11" t="str">
        <f t="shared" si="1250"/>
        <v xml:space="preserve"> </v>
      </c>
      <c r="AS720" s="11">
        <f t="shared" si="1251"/>
        <v>0</v>
      </c>
      <c r="AT720" s="11" t="str">
        <f t="shared" si="1252"/>
        <v xml:space="preserve"> </v>
      </c>
      <c r="AU720" s="11" t="str">
        <f t="shared" si="1253"/>
        <v/>
      </c>
      <c r="AV720" s="11" t="str">
        <f t="shared" si="1254"/>
        <v xml:space="preserve"> </v>
      </c>
      <c r="AW720" s="11" t="str">
        <f t="shared" si="1255"/>
        <v xml:space="preserve"> </v>
      </c>
      <c r="AX720" s="11">
        <f t="shared" si="1256"/>
        <v>0</v>
      </c>
      <c r="AY720" s="11" t="str">
        <f t="shared" si="1257"/>
        <v xml:space="preserve"> </v>
      </c>
      <c r="AZ720" s="11" t="str">
        <f t="shared" si="1258"/>
        <v xml:space="preserve"> </v>
      </c>
      <c r="BA720" s="11" t="str">
        <f t="shared" si="1259"/>
        <v xml:space="preserve"> </v>
      </c>
      <c r="BB720" s="11" t="str">
        <f t="shared" si="1260"/>
        <v xml:space="preserve"> </v>
      </c>
      <c r="BC720" s="11">
        <f t="shared" si="1261"/>
        <v>0</v>
      </c>
      <c r="BD720" s="11" t="str">
        <f t="shared" si="1262"/>
        <v xml:space="preserve"> </v>
      </c>
      <c r="BE720" s="11" t="str">
        <f t="shared" si="1263"/>
        <v xml:space="preserve"> </v>
      </c>
      <c r="BF720" s="11" t="str">
        <f t="shared" si="1264"/>
        <v xml:space="preserve"> </v>
      </c>
      <c r="BG720" s="11" t="str">
        <f t="shared" si="1285"/>
        <v xml:space="preserve"> </v>
      </c>
      <c r="BH720" s="11" t="str">
        <f t="shared" si="1265"/>
        <v xml:space="preserve"> </v>
      </c>
      <c r="BI720" s="11" t="str">
        <f t="shared" si="1266"/>
        <v xml:space="preserve"> </v>
      </c>
      <c r="BJ720" s="11">
        <f t="shared" si="1267"/>
        <v>0</v>
      </c>
      <c r="BK720" s="11" t="str">
        <f t="shared" si="1268"/>
        <v/>
      </c>
      <c r="BL720" s="11" t="str">
        <f t="shared" si="1269"/>
        <v xml:space="preserve"> </v>
      </c>
      <c r="BM720" s="11" t="str">
        <f t="shared" si="1270"/>
        <v xml:space="preserve"> </v>
      </c>
      <c r="BN720" s="11" t="str">
        <f t="shared" si="1271"/>
        <v xml:space="preserve"> </v>
      </c>
      <c r="BO720" s="11" t="str">
        <f t="shared" si="1272"/>
        <v xml:space="preserve"> </v>
      </c>
      <c r="BP720" s="11" t="str">
        <f t="shared" si="1273"/>
        <v xml:space="preserve"> </v>
      </c>
      <c r="BQ720" s="11" t="str">
        <f t="shared" si="1274"/>
        <v>0</v>
      </c>
      <c r="BR720" s="25">
        <f t="shared" si="1275"/>
        <v>0</v>
      </c>
      <c r="BS720" s="11" t="str">
        <f t="shared" si="1276"/>
        <v>Not Present</v>
      </c>
      <c r="BT720" s="11" t="str">
        <f t="shared" si="1277"/>
        <v>0</v>
      </c>
      <c r="BU720" s="12">
        <f t="shared" si="1295"/>
        <v>1</v>
      </c>
      <c r="BV720" s="12">
        <f t="shared" si="1296"/>
        <v>0</v>
      </c>
      <c r="BW720" s="12">
        <f t="shared" si="1286"/>
        <v>1</v>
      </c>
      <c r="BX720" s="12">
        <f t="shared" si="1297"/>
        <v>1</v>
      </c>
      <c r="BY720" s="11">
        <f t="shared" si="1298"/>
        <v>1</v>
      </c>
      <c r="BZ720" s="11">
        <f t="shared" si="1278"/>
        <v>1</v>
      </c>
      <c r="CA720" s="11">
        <f t="shared" si="1279"/>
        <v>1</v>
      </c>
      <c r="CB720" s="11">
        <f t="shared" si="1280"/>
        <v>1978</v>
      </c>
      <c r="CC720" s="11">
        <f t="shared" si="1281"/>
        <v>2</v>
      </c>
      <c r="CD720" s="11" t="str">
        <f t="shared" si="1282"/>
        <v>No</v>
      </c>
      <c r="CE720" s="11">
        <f t="shared" si="1299"/>
        <v>0</v>
      </c>
      <c r="CF720" s="11">
        <f t="shared" si="1300"/>
        <v>0</v>
      </c>
      <c r="CG720" s="11">
        <f t="shared" si="1301"/>
        <v>1</v>
      </c>
      <c r="CH720" s="11">
        <f t="shared" si="1302"/>
        <v>0</v>
      </c>
      <c r="CI720" s="11">
        <f t="shared" si="1283"/>
        <v>1</v>
      </c>
      <c r="CJ720" s="11">
        <f t="shared" si="1284"/>
        <v>2</v>
      </c>
    </row>
    <row r="721" spans="1:88" x14ac:dyDescent="0.3">
      <c r="A721" s="11">
        <f t="shared" si="1215"/>
        <v>2017</v>
      </c>
      <c r="B721" s="11" t="str">
        <f t="shared" si="1216"/>
        <v>21-03-2017 13:47:47 CET</v>
      </c>
      <c r="C721" s="11" t="str">
        <f t="shared" si="1217"/>
        <v>Rwanda</v>
      </c>
      <c r="D721" s="11" t="str">
        <f t="shared" si="1218"/>
        <v>Gicumbi</v>
      </c>
      <c r="E721" s="11" t="str">
        <f t="shared" si="1219"/>
        <v>Miyove</v>
      </c>
      <c r="F721" s="11" t="str">
        <f t="shared" si="1220"/>
        <v>Mubuga</v>
      </c>
      <c r="G721" s="11" t="str">
        <f t="shared" si="1221"/>
        <v>Gatare</v>
      </c>
      <c r="H721" s="11" t="str">
        <f t="shared" si="1222"/>
        <v/>
      </c>
      <c r="I721" s="11" t="str">
        <f t="shared" si="1223"/>
        <v/>
      </c>
      <c r="J721" s="11" t="str">
        <f t="shared" si="1224"/>
        <v>Kabonanyoni</v>
      </c>
      <c r="K721" s="11">
        <f t="shared" si="1225"/>
        <v>30</v>
      </c>
      <c r="L721" s="11">
        <f t="shared" si="1287"/>
        <v>7894</v>
      </c>
      <c r="M721" s="11">
        <f t="shared" si="1288"/>
        <v>30</v>
      </c>
      <c r="N721" s="11">
        <f t="shared" si="1289"/>
        <v>263.13333333333333</v>
      </c>
      <c r="O721" s="11">
        <f t="shared" si="1226"/>
        <v>20</v>
      </c>
      <c r="P721" s="11">
        <f t="shared" si="1227"/>
        <v>10</v>
      </c>
      <c r="Q721" s="13">
        <f t="shared" si="1290"/>
        <v>0.66666666666666663</v>
      </c>
      <c r="R721" s="11">
        <f t="shared" si="1291"/>
        <v>0</v>
      </c>
      <c r="S721" s="11">
        <f t="shared" si="1228"/>
        <v>1</v>
      </c>
      <c r="T721" s="11">
        <f t="shared" si="1229"/>
        <v>1</v>
      </c>
      <c r="U721" s="11" t="str">
        <f t="shared" si="1230"/>
        <v>Piped Network With Pump</v>
      </c>
      <c r="V721" s="11">
        <f t="shared" si="1231"/>
        <v>2015</v>
      </c>
      <c r="W721" s="11" t="str">
        <f t="shared" si="1232"/>
        <v>Governement (District, Wasac) And Water For People</v>
      </c>
      <c r="X721" s="11" t="str">
        <f t="shared" si="1233"/>
        <v>Spring</v>
      </c>
      <c r="Y721" s="11">
        <f t="shared" si="1234"/>
        <v>5</v>
      </c>
      <c r="Z721" s="11">
        <f t="shared" si="1235"/>
        <v>1</v>
      </c>
      <c r="AA721" s="11">
        <f t="shared" si="1236"/>
        <v>1</v>
      </c>
      <c r="AB721" s="11" t="str">
        <f t="shared" si="1237"/>
        <v>"Springbox" --Intake Structure At A Spring</v>
      </c>
      <c r="AC721" s="11">
        <f t="shared" si="1238"/>
        <v>5</v>
      </c>
      <c r="AD721" s="11">
        <f t="shared" si="1239"/>
        <v>2015</v>
      </c>
      <c r="AE721" s="11">
        <f t="shared" si="1240"/>
        <v>1</v>
      </c>
      <c r="AF721" s="11">
        <f t="shared" si="1241"/>
        <v>15</v>
      </c>
      <c r="AG721" s="12">
        <f t="shared" si="1292"/>
        <v>115200</v>
      </c>
      <c r="AH721" s="12">
        <f t="shared" si="1293"/>
        <v>1152</v>
      </c>
      <c r="AI721" s="11">
        <f t="shared" si="1294"/>
        <v>1</v>
      </c>
      <c r="AJ721" s="11">
        <f t="shared" si="1242"/>
        <v>1</v>
      </c>
      <c r="AK721" s="11">
        <f t="shared" si="1243"/>
        <v>1</v>
      </c>
      <c r="AL721" s="11">
        <f t="shared" si="1244"/>
        <v>2015</v>
      </c>
      <c r="AM721" s="11">
        <f t="shared" si="1245"/>
        <v>1</v>
      </c>
      <c r="AN721" s="11">
        <f t="shared" si="1246"/>
        <v>720</v>
      </c>
      <c r="AO721" s="11">
        <f t="shared" si="1247"/>
        <v>1</v>
      </c>
      <c r="AP721" s="11">
        <f t="shared" si="1248"/>
        <v>19</v>
      </c>
      <c r="AQ721" s="11">
        <f t="shared" si="1249"/>
        <v>2015</v>
      </c>
      <c r="AR721" s="11">
        <f t="shared" si="1250"/>
        <v>1</v>
      </c>
      <c r="AS721" s="11">
        <f t="shared" si="1251"/>
        <v>1</v>
      </c>
      <c r="AT721" s="11">
        <f t="shared" si="1252"/>
        <v>10</v>
      </c>
      <c r="AU721" s="11" t="str">
        <f t="shared" si="1253"/>
        <v>Pressure Break Tank|Distribution Chamber|Null</v>
      </c>
      <c r="AV721" s="11">
        <f t="shared" si="1254"/>
        <v>2015</v>
      </c>
      <c r="AW721" s="11">
        <f t="shared" si="1255"/>
        <v>1</v>
      </c>
      <c r="AX721" s="11">
        <f t="shared" si="1256"/>
        <v>1</v>
      </c>
      <c r="AY721" s="11">
        <f t="shared" si="1257"/>
        <v>3</v>
      </c>
      <c r="AZ721" s="11">
        <f t="shared" si="1258"/>
        <v>2015</v>
      </c>
      <c r="BA721" s="11">
        <f t="shared" si="1259"/>
        <v>1</v>
      </c>
      <c r="BB721" s="11">
        <f t="shared" si="1260"/>
        <v>19000</v>
      </c>
      <c r="BC721" s="11">
        <f t="shared" si="1261"/>
        <v>1</v>
      </c>
      <c r="BD721" s="11">
        <f t="shared" si="1262"/>
        <v>2</v>
      </c>
      <c r="BE721" s="11">
        <f t="shared" si="1263"/>
        <v>2016</v>
      </c>
      <c r="BF721" s="11">
        <f t="shared" si="1264"/>
        <v>1</v>
      </c>
      <c r="BG721" s="11">
        <f t="shared" si="1285"/>
        <v>1</v>
      </c>
      <c r="BH721" s="11">
        <f t="shared" si="1265"/>
        <v>2016</v>
      </c>
      <c r="BI721" s="11">
        <f t="shared" si="1266"/>
        <v>1</v>
      </c>
      <c r="BJ721" s="11">
        <f t="shared" si="1267"/>
        <v>0</v>
      </c>
      <c r="BK721" s="11" t="str">
        <f t="shared" si="1268"/>
        <v/>
      </c>
      <c r="BL721" s="11" t="str">
        <f t="shared" si="1269"/>
        <v xml:space="preserve"> </v>
      </c>
      <c r="BM721" s="11" t="str">
        <f t="shared" si="1270"/>
        <v xml:space="preserve"> </v>
      </c>
      <c r="BN721" s="11" t="str">
        <f t="shared" si="1271"/>
        <v xml:space="preserve"> </v>
      </c>
      <c r="BO721" s="11" t="str">
        <f t="shared" si="1272"/>
        <v xml:space="preserve"> </v>
      </c>
      <c r="BP721" s="11" t="str">
        <f t="shared" si="1273"/>
        <v xml:space="preserve"> </v>
      </c>
      <c r="BQ721" s="11" t="str">
        <f t="shared" si="1274"/>
        <v>0</v>
      </c>
      <c r="BR721" s="25">
        <f t="shared" si="1275"/>
        <v>0</v>
      </c>
      <c r="BS721" s="11" t="str">
        <f t="shared" si="1276"/>
        <v>Not Present</v>
      </c>
      <c r="BT721" s="11" t="str">
        <f t="shared" si="1277"/>
        <v>0</v>
      </c>
      <c r="BU721" s="12">
        <f t="shared" si="1295"/>
        <v>1</v>
      </c>
      <c r="BV721" s="12">
        <f t="shared" si="1296"/>
        <v>0</v>
      </c>
      <c r="BW721" s="12">
        <f t="shared" si="1286"/>
        <v>1</v>
      </c>
      <c r="BX721" s="12">
        <f t="shared" si="1297"/>
        <v>1</v>
      </c>
      <c r="BY721" s="11">
        <f t="shared" si="1298"/>
        <v>1</v>
      </c>
      <c r="BZ721" s="11">
        <f t="shared" si="1278"/>
        <v>1</v>
      </c>
      <c r="CA721" s="11">
        <f t="shared" si="1279"/>
        <v>31</v>
      </c>
      <c r="CB721" s="11">
        <f t="shared" si="1280"/>
        <v>2015</v>
      </c>
      <c r="CC721" s="11">
        <f t="shared" si="1281"/>
        <v>1</v>
      </c>
      <c r="CD721" s="11" t="str">
        <f t="shared" si="1282"/>
        <v>No</v>
      </c>
      <c r="CE721" s="11">
        <f t="shared" si="1299"/>
        <v>0</v>
      </c>
      <c r="CF721" s="11">
        <f t="shared" si="1300"/>
        <v>0</v>
      </c>
      <c r="CG721" s="11">
        <f t="shared" si="1301"/>
        <v>1</v>
      </c>
      <c r="CH721" s="11">
        <f t="shared" si="1302"/>
        <v>0</v>
      </c>
      <c r="CI721" s="11">
        <f t="shared" si="1283"/>
        <v>1</v>
      </c>
      <c r="CJ721" s="11">
        <f t="shared" si="1284"/>
        <v>1</v>
      </c>
    </row>
    <row r="722" spans="1:88" x14ac:dyDescent="0.3">
      <c r="A722" s="11">
        <f t="shared" si="1215"/>
        <v>2017</v>
      </c>
      <c r="B722" s="11" t="str">
        <f t="shared" si="1216"/>
        <v>23-04-2017 14:44:09 CEST</v>
      </c>
      <c r="C722" s="11" t="str">
        <f t="shared" si="1217"/>
        <v>Rwanda</v>
      </c>
      <c r="D722" s="11" t="str">
        <f t="shared" si="1218"/>
        <v>Rulindo</v>
      </c>
      <c r="E722" s="11" t="str">
        <f t="shared" si="1219"/>
        <v>Buyoga</v>
      </c>
      <c r="F722" s="11" t="str">
        <f t="shared" si="1220"/>
        <v>Butare</v>
      </c>
      <c r="G722" s="11" t="str">
        <f t="shared" si="1221"/>
        <v>Kankanga</v>
      </c>
      <c r="H722" s="11" t="str">
        <f t="shared" si="1222"/>
        <v/>
      </c>
      <c r="I722" s="11" t="str">
        <f t="shared" si="1223"/>
        <v/>
      </c>
      <c r="J722" s="11" t="str">
        <f t="shared" si="1224"/>
        <v>kiduha</v>
      </c>
      <c r="K722" s="11">
        <f t="shared" si="1225"/>
        <v>151</v>
      </c>
      <c r="L722" s="11">
        <f t="shared" si="1287"/>
        <v>0</v>
      </c>
      <c r="M722" s="11">
        <f t="shared" si="1288"/>
        <v>7</v>
      </c>
      <c r="N722" s="11">
        <f t="shared" si="1289"/>
        <v>0</v>
      </c>
      <c r="O722" s="11">
        <f t="shared" si="1226"/>
        <v>100</v>
      </c>
      <c r="P722" s="11">
        <f t="shared" si="1227"/>
        <v>51</v>
      </c>
      <c r="Q722" s="13">
        <f t="shared" si="1290"/>
        <v>0.66225165562913912</v>
      </c>
      <c r="R722" s="11">
        <f t="shared" si="1291"/>
        <v>0</v>
      </c>
      <c r="S722" s="11">
        <f t="shared" si="1228"/>
        <v>1</v>
      </c>
      <c r="T722" s="11">
        <f t="shared" si="1229"/>
        <v>1</v>
      </c>
      <c r="U722" s="11" t="str">
        <f t="shared" si="1230"/>
        <v>Piped Network -- Gravity Only</v>
      </c>
      <c r="V722" s="11">
        <f t="shared" si="1231"/>
        <v>2014</v>
      </c>
      <c r="W722" s="11" t="str">
        <f t="shared" si="1232"/>
        <v>Governement (District, Wasac) And Water For People</v>
      </c>
      <c r="X722" s="11" t="str">
        <f t="shared" si="1233"/>
        <v>Spring</v>
      </c>
      <c r="Y722" s="11">
        <f t="shared" si="1234"/>
        <v>1</v>
      </c>
      <c r="Z722" s="11">
        <f t="shared" si="1235"/>
        <v>1</v>
      </c>
      <c r="AA722" s="11">
        <f t="shared" si="1236"/>
        <v>1</v>
      </c>
      <c r="AB722" s="11" t="str">
        <f t="shared" si="1237"/>
        <v>"Springbox" --Intake Structure At A Spring</v>
      </c>
      <c r="AC722" s="11">
        <f t="shared" si="1238"/>
        <v>1</v>
      </c>
      <c r="AD722" s="11">
        <f t="shared" si="1239"/>
        <v>2014</v>
      </c>
      <c r="AE722" s="11">
        <f t="shared" si="1240"/>
        <v>1</v>
      </c>
      <c r="AF722" s="11">
        <f t="shared" si="1241"/>
        <v>3</v>
      </c>
      <c r="AG722" s="12">
        <f t="shared" si="1292"/>
        <v>576000</v>
      </c>
      <c r="AH722" s="12">
        <f t="shared" si="1293"/>
        <v>1152</v>
      </c>
      <c r="AI722" s="11">
        <f t="shared" si="1294"/>
        <v>1</v>
      </c>
      <c r="AJ722" s="11">
        <f t="shared" si="1242"/>
        <v>1</v>
      </c>
      <c r="AK722" s="11">
        <f t="shared" si="1243"/>
        <v>3</v>
      </c>
      <c r="AL722" s="11">
        <f t="shared" si="1244"/>
        <v>2014</v>
      </c>
      <c r="AM722" s="11">
        <f t="shared" si="1245"/>
        <v>1</v>
      </c>
      <c r="AN722" s="11">
        <f t="shared" si="1246"/>
        <v>9000</v>
      </c>
      <c r="AO722" s="11">
        <f t="shared" si="1247"/>
        <v>1</v>
      </c>
      <c r="AP722" s="11">
        <f t="shared" si="1248"/>
        <v>11</v>
      </c>
      <c r="AQ722" s="11">
        <f t="shared" si="1249"/>
        <v>2014</v>
      </c>
      <c r="AR722" s="11">
        <f t="shared" si="1250"/>
        <v>1</v>
      </c>
      <c r="AS722" s="11">
        <f t="shared" si="1251"/>
        <v>0</v>
      </c>
      <c r="AT722" s="11" t="str">
        <f t="shared" si="1252"/>
        <v xml:space="preserve"> </v>
      </c>
      <c r="AU722" s="11" t="str">
        <f t="shared" si="1253"/>
        <v/>
      </c>
      <c r="AV722" s="11" t="str">
        <f t="shared" si="1254"/>
        <v xml:space="preserve"> </v>
      </c>
      <c r="AW722" s="11" t="str">
        <f t="shared" si="1255"/>
        <v xml:space="preserve"> </v>
      </c>
      <c r="AX722" s="11">
        <f t="shared" si="1256"/>
        <v>1</v>
      </c>
      <c r="AY722" s="11">
        <f t="shared" si="1257"/>
        <v>3</v>
      </c>
      <c r="AZ722" s="11">
        <f t="shared" si="1258"/>
        <v>2014</v>
      </c>
      <c r="BA722" s="11">
        <f t="shared" si="1259"/>
        <v>1</v>
      </c>
      <c r="BB722" s="11">
        <f t="shared" si="1260"/>
        <v>9000</v>
      </c>
      <c r="BC722" s="11">
        <f t="shared" si="1261"/>
        <v>1</v>
      </c>
      <c r="BD722" s="11">
        <f t="shared" si="1262"/>
        <v>2</v>
      </c>
      <c r="BE722" s="11">
        <f t="shared" si="1263"/>
        <v>2014</v>
      </c>
      <c r="BF722" s="11">
        <f t="shared" si="1264"/>
        <v>1</v>
      </c>
      <c r="BG722" s="11">
        <f t="shared" si="1285"/>
        <v>1</v>
      </c>
      <c r="BH722" s="11">
        <f t="shared" si="1265"/>
        <v>2014</v>
      </c>
      <c r="BI722" s="11">
        <f t="shared" si="1266"/>
        <v>1</v>
      </c>
      <c r="BJ722" s="11">
        <f t="shared" si="1267"/>
        <v>0</v>
      </c>
      <c r="BK722" s="11" t="str">
        <f t="shared" si="1268"/>
        <v/>
      </c>
      <c r="BL722" s="11" t="str">
        <f t="shared" si="1269"/>
        <v xml:space="preserve"> </v>
      </c>
      <c r="BM722" s="11" t="str">
        <f t="shared" si="1270"/>
        <v xml:space="preserve"> </v>
      </c>
      <c r="BN722" s="11" t="str">
        <f t="shared" si="1271"/>
        <v xml:space="preserve"> </v>
      </c>
      <c r="BO722" s="11" t="str">
        <f t="shared" si="1272"/>
        <v xml:space="preserve"> </v>
      </c>
      <c r="BP722" s="11" t="str">
        <f t="shared" si="1273"/>
        <v xml:space="preserve"> </v>
      </c>
      <c r="BQ722" s="11" t="str">
        <f t="shared" si="1274"/>
        <v>0</v>
      </c>
      <c r="BR722" s="25">
        <f t="shared" si="1275"/>
        <v>0</v>
      </c>
      <c r="BS722" s="11" t="str">
        <f t="shared" si="1276"/>
        <v>Not Present</v>
      </c>
      <c r="BT722" s="11" t="str">
        <f t="shared" si="1277"/>
        <v>0</v>
      </c>
      <c r="BU722" s="12">
        <f t="shared" si="1295"/>
        <v>1</v>
      </c>
      <c r="BV722" s="12">
        <f t="shared" si="1296"/>
        <v>0</v>
      </c>
      <c r="BW722" s="12">
        <f t="shared" si="1286"/>
        <v>1</v>
      </c>
      <c r="BX722" s="12">
        <f t="shared" si="1297"/>
        <v>1</v>
      </c>
      <c r="BY722" s="11">
        <f t="shared" si="1298"/>
        <v>1</v>
      </c>
      <c r="BZ722" s="11">
        <f t="shared" si="1278"/>
        <v>1</v>
      </c>
      <c r="CA722" s="11">
        <f t="shared" si="1279"/>
        <v>2</v>
      </c>
      <c r="CB722" s="11">
        <f t="shared" si="1280"/>
        <v>2014</v>
      </c>
      <c r="CC722" s="11">
        <f t="shared" si="1281"/>
        <v>1</v>
      </c>
      <c r="CD722" s="11" t="str">
        <f t="shared" si="1282"/>
        <v>No</v>
      </c>
      <c r="CE722" s="11">
        <f t="shared" si="1299"/>
        <v>0</v>
      </c>
      <c r="CF722" s="11">
        <f t="shared" si="1300"/>
        <v>0</v>
      </c>
      <c r="CG722" s="11">
        <f t="shared" si="1301"/>
        <v>1</v>
      </c>
      <c r="CH722" s="11">
        <f t="shared" si="1302"/>
        <v>0</v>
      </c>
      <c r="CI722" s="11">
        <f t="shared" si="1283"/>
        <v>1</v>
      </c>
      <c r="CJ722" s="11">
        <f t="shared" si="1284"/>
        <v>1</v>
      </c>
    </row>
    <row r="723" spans="1:88" x14ac:dyDescent="0.3">
      <c r="A723" s="11">
        <f t="shared" si="1215"/>
        <v>2017</v>
      </c>
      <c r="B723" s="11" t="str">
        <f t="shared" si="1216"/>
        <v>05-04-2017 20:10:01 CEST</v>
      </c>
      <c r="C723" s="11" t="str">
        <f t="shared" si="1217"/>
        <v>Rwanda</v>
      </c>
      <c r="D723" s="11" t="str">
        <f t="shared" si="1218"/>
        <v>Rulindo</v>
      </c>
      <c r="E723" s="11" t="str">
        <f t="shared" si="1219"/>
        <v>Bushoki</v>
      </c>
      <c r="F723" s="11" t="str">
        <f t="shared" si="1220"/>
        <v>N.Ngarama</v>
      </c>
      <c r="G723" s="11" t="str">
        <f t="shared" si="1221"/>
        <v>Terambere</v>
      </c>
      <c r="H723" s="11" t="str">
        <f t="shared" si="1222"/>
        <v/>
      </c>
      <c r="I723" s="11" t="str">
        <f t="shared" si="1223"/>
        <v/>
      </c>
      <c r="J723" s="11" t="str">
        <f t="shared" si="1224"/>
        <v>Rutare-Nyirangarama gravity system/Water point at Terambere</v>
      </c>
      <c r="K723" s="11">
        <f t="shared" si="1225"/>
        <v>118</v>
      </c>
      <c r="L723" s="11">
        <f t="shared" si="1287"/>
        <v>726</v>
      </c>
      <c r="M723" s="11">
        <f t="shared" si="1288"/>
        <v>1</v>
      </c>
      <c r="N723" s="11">
        <f t="shared" si="1289"/>
        <v>726</v>
      </c>
      <c r="O723" s="11">
        <f t="shared" si="1226"/>
        <v>118</v>
      </c>
      <c r="P723" s="11" t="str">
        <f t="shared" si="1227"/>
        <v xml:space="preserve"> </v>
      </c>
      <c r="Q723" s="13">
        <f t="shared" si="1290"/>
        <v>1</v>
      </c>
      <c r="R723" s="11">
        <f t="shared" si="1291"/>
        <v>1</v>
      </c>
      <c r="S723" s="11">
        <f t="shared" si="1228"/>
        <v>0</v>
      </c>
      <c r="T723" s="11">
        <f t="shared" si="1229"/>
        <v>1</v>
      </c>
      <c r="U723" s="11" t="str">
        <f t="shared" si="1230"/>
        <v>Piped Network -- Gravity Only</v>
      </c>
      <c r="V723" s="11">
        <f t="shared" si="1231"/>
        <v>1960</v>
      </c>
      <c r="W723" s="11" t="str">
        <f t="shared" si="1232"/>
        <v>Government</v>
      </c>
      <c r="X723" s="11" t="str">
        <f t="shared" si="1233"/>
        <v>Spring</v>
      </c>
      <c r="Y723" s="11">
        <f t="shared" si="1234"/>
        <v>1</v>
      </c>
      <c r="Z723" s="11">
        <f t="shared" si="1235"/>
        <v>1</v>
      </c>
      <c r="AA723" s="11">
        <f t="shared" si="1236"/>
        <v>0</v>
      </c>
      <c r="AB723" s="11" t="str">
        <f t="shared" si="1237"/>
        <v/>
      </c>
      <c r="AC723" s="11" t="str">
        <f t="shared" si="1238"/>
        <v xml:space="preserve"> </v>
      </c>
      <c r="AD723" s="11" t="str">
        <f t="shared" si="1239"/>
        <v xml:space="preserve"> </v>
      </c>
      <c r="AE723" s="11" t="str">
        <f t="shared" si="1240"/>
        <v xml:space="preserve"> </v>
      </c>
      <c r="AF723" s="11">
        <f t="shared" si="1241"/>
        <v>20</v>
      </c>
      <c r="AG723" s="12">
        <f t="shared" si="1292"/>
        <v>86400</v>
      </c>
      <c r="AH723" s="12">
        <f t="shared" si="1293"/>
        <v>146.4406779661017</v>
      </c>
      <c r="AI723" s="11">
        <f t="shared" si="1294"/>
        <v>1</v>
      </c>
      <c r="AJ723" s="11">
        <f t="shared" si="1242"/>
        <v>0</v>
      </c>
      <c r="AK723" s="11" t="str">
        <f t="shared" si="1243"/>
        <v xml:space="preserve"> </v>
      </c>
      <c r="AL723" s="11" t="str">
        <f t="shared" si="1244"/>
        <v xml:space="preserve"> </v>
      </c>
      <c r="AM723" s="11" t="str">
        <f t="shared" si="1245"/>
        <v xml:space="preserve"> </v>
      </c>
      <c r="AN723" s="11" t="str">
        <f t="shared" si="1246"/>
        <v xml:space="preserve"> </v>
      </c>
      <c r="AO723" s="11">
        <f t="shared" si="1247"/>
        <v>0</v>
      </c>
      <c r="AP723" s="11" t="str">
        <f t="shared" si="1248"/>
        <v xml:space="preserve"> </v>
      </c>
      <c r="AQ723" s="11" t="str">
        <f t="shared" si="1249"/>
        <v xml:space="preserve"> </v>
      </c>
      <c r="AR723" s="11" t="str">
        <f t="shared" si="1250"/>
        <v xml:space="preserve"> </v>
      </c>
      <c r="AS723" s="11">
        <f t="shared" si="1251"/>
        <v>0</v>
      </c>
      <c r="AT723" s="11" t="str">
        <f t="shared" si="1252"/>
        <v xml:space="preserve"> </v>
      </c>
      <c r="AU723" s="11" t="str">
        <f t="shared" si="1253"/>
        <v/>
      </c>
      <c r="AV723" s="11" t="str">
        <f t="shared" si="1254"/>
        <v xml:space="preserve"> </v>
      </c>
      <c r="AW723" s="11" t="str">
        <f t="shared" si="1255"/>
        <v xml:space="preserve"> </v>
      </c>
      <c r="AX723" s="11">
        <f t="shared" si="1256"/>
        <v>0</v>
      </c>
      <c r="AY723" s="11" t="str">
        <f t="shared" si="1257"/>
        <v xml:space="preserve"> </v>
      </c>
      <c r="AZ723" s="11" t="str">
        <f t="shared" si="1258"/>
        <v xml:space="preserve"> </v>
      </c>
      <c r="BA723" s="11" t="str">
        <f t="shared" si="1259"/>
        <v xml:space="preserve"> </v>
      </c>
      <c r="BB723" s="11" t="str">
        <f t="shared" si="1260"/>
        <v xml:space="preserve"> </v>
      </c>
      <c r="BC723" s="11">
        <f t="shared" si="1261"/>
        <v>0</v>
      </c>
      <c r="BD723" s="11" t="str">
        <f t="shared" si="1262"/>
        <v xml:space="preserve"> </v>
      </c>
      <c r="BE723" s="11" t="str">
        <f t="shared" si="1263"/>
        <v xml:space="preserve"> </v>
      </c>
      <c r="BF723" s="11" t="str">
        <f t="shared" si="1264"/>
        <v xml:space="preserve"> </v>
      </c>
      <c r="BG723" s="11" t="str">
        <f t="shared" si="1285"/>
        <v xml:space="preserve"> </v>
      </c>
      <c r="BH723" s="11" t="str">
        <f t="shared" si="1265"/>
        <v xml:space="preserve"> </v>
      </c>
      <c r="BI723" s="11" t="str">
        <f t="shared" si="1266"/>
        <v xml:space="preserve"> </v>
      </c>
      <c r="BJ723" s="11">
        <f t="shared" si="1267"/>
        <v>0</v>
      </c>
      <c r="BK723" s="11" t="str">
        <f t="shared" si="1268"/>
        <v/>
      </c>
      <c r="BL723" s="11" t="str">
        <f t="shared" si="1269"/>
        <v xml:space="preserve"> </v>
      </c>
      <c r="BM723" s="11" t="str">
        <f t="shared" si="1270"/>
        <v xml:space="preserve"> </v>
      </c>
      <c r="BN723" s="11" t="str">
        <f t="shared" si="1271"/>
        <v xml:space="preserve"> </v>
      </c>
      <c r="BO723" s="11" t="str">
        <f t="shared" si="1272"/>
        <v xml:space="preserve"> </v>
      </c>
      <c r="BP723" s="11" t="str">
        <f t="shared" si="1273"/>
        <v xml:space="preserve"> </v>
      </c>
      <c r="BQ723" s="11" t="str">
        <f t="shared" si="1274"/>
        <v>0</v>
      </c>
      <c r="BR723" s="25">
        <f t="shared" si="1275"/>
        <v>0</v>
      </c>
      <c r="BS723" s="11" t="str">
        <f t="shared" si="1276"/>
        <v>Not Present</v>
      </c>
      <c r="BT723" s="11" t="str">
        <f t="shared" si="1277"/>
        <v>0</v>
      </c>
      <c r="BU723" s="12">
        <f t="shared" si="1295"/>
        <v>1</v>
      </c>
      <c r="BV723" s="12">
        <f t="shared" si="1296"/>
        <v>0</v>
      </c>
      <c r="BW723" s="12">
        <f t="shared" si="1286"/>
        <v>1</v>
      </c>
      <c r="BX723" s="12">
        <f t="shared" si="1297"/>
        <v>1</v>
      </c>
      <c r="BY723" s="11">
        <f t="shared" si="1298"/>
        <v>1</v>
      </c>
      <c r="BZ723" s="11">
        <f t="shared" si="1278"/>
        <v>1</v>
      </c>
      <c r="CA723" s="11">
        <f t="shared" si="1279"/>
        <v>1</v>
      </c>
      <c r="CB723" s="11">
        <f t="shared" si="1280"/>
        <v>1960</v>
      </c>
      <c r="CC723" s="11">
        <f t="shared" si="1281"/>
        <v>2</v>
      </c>
      <c r="CD723" s="11" t="str">
        <f t="shared" si="1282"/>
        <v>No</v>
      </c>
      <c r="CE723" s="11">
        <f t="shared" si="1299"/>
        <v>0</v>
      </c>
      <c r="CF723" s="11">
        <f t="shared" si="1300"/>
        <v>0</v>
      </c>
      <c r="CG723" s="11">
        <f t="shared" si="1301"/>
        <v>1</v>
      </c>
      <c r="CH723" s="11">
        <f t="shared" si="1302"/>
        <v>0</v>
      </c>
      <c r="CI723" s="11">
        <f t="shared" si="1283"/>
        <v>1</v>
      </c>
      <c r="CJ723" s="11">
        <f t="shared" si="1284"/>
        <v>2</v>
      </c>
    </row>
    <row r="724" spans="1:88" x14ac:dyDescent="0.3">
      <c r="A724" s="11">
        <f t="shared" si="1215"/>
        <v>2017</v>
      </c>
      <c r="B724" s="11" t="str">
        <f t="shared" si="1216"/>
        <v>21-03-2017 13:53:00 CET</v>
      </c>
      <c r="C724" s="11" t="str">
        <f t="shared" si="1217"/>
        <v>Rwanda</v>
      </c>
      <c r="D724" s="11" t="str">
        <f t="shared" si="1218"/>
        <v>Rulindo</v>
      </c>
      <c r="E724" s="11" t="str">
        <f t="shared" si="1219"/>
        <v>Rukozo</v>
      </c>
      <c r="F724" s="11" t="str">
        <f t="shared" si="1220"/>
        <v>Buraro</v>
      </c>
      <c r="G724" s="11" t="str">
        <f t="shared" si="1221"/>
        <v>Kabingo</v>
      </c>
      <c r="H724" s="11" t="str">
        <f t="shared" si="1222"/>
        <v/>
      </c>
      <c r="I724" s="11" t="str">
        <f t="shared" si="1223"/>
        <v/>
      </c>
      <c r="J724" s="11" t="str">
        <f t="shared" si="1224"/>
        <v>Kabonanyoni</v>
      </c>
      <c r="K724" s="11">
        <f t="shared" si="1225"/>
        <v>40</v>
      </c>
      <c r="L724" s="11">
        <f t="shared" si="1287"/>
        <v>7894</v>
      </c>
      <c r="M724" s="11">
        <f t="shared" si="1288"/>
        <v>30</v>
      </c>
      <c r="N724" s="11">
        <f t="shared" si="1289"/>
        <v>263.13333333333333</v>
      </c>
      <c r="O724" s="11">
        <f t="shared" si="1226"/>
        <v>35</v>
      </c>
      <c r="P724" s="11">
        <f t="shared" si="1227"/>
        <v>5</v>
      </c>
      <c r="Q724" s="13">
        <f t="shared" si="1290"/>
        <v>0.875</v>
      </c>
      <c r="R724" s="11">
        <f t="shared" si="1291"/>
        <v>0</v>
      </c>
      <c r="S724" s="11">
        <f t="shared" si="1228"/>
        <v>1</v>
      </c>
      <c r="T724" s="11">
        <f t="shared" si="1229"/>
        <v>1</v>
      </c>
      <c r="U724" s="11" t="str">
        <f t="shared" si="1230"/>
        <v>Piped Network With Pump</v>
      </c>
      <c r="V724" s="11">
        <f t="shared" si="1231"/>
        <v>2015</v>
      </c>
      <c r="W724" s="11" t="str">
        <f t="shared" si="1232"/>
        <v>Governement (District, Wasac) And Water For People</v>
      </c>
      <c r="X724" s="11" t="str">
        <f t="shared" si="1233"/>
        <v>Spring</v>
      </c>
      <c r="Y724" s="11">
        <f t="shared" si="1234"/>
        <v>5</v>
      </c>
      <c r="Z724" s="11">
        <f t="shared" si="1235"/>
        <v>1</v>
      </c>
      <c r="AA724" s="11">
        <f t="shared" si="1236"/>
        <v>1</v>
      </c>
      <c r="AB724" s="11" t="str">
        <f t="shared" si="1237"/>
        <v>"Springbox" --Intake Structure At A Spring</v>
      </c>
      <c r="AC724" s="11">
        <f t="shared" si="1238"/>
        <v>5</v>
      </c>
      <c r="AD724" s="11">
        <f t="shared" si="1239"/>
        <v>2015</v>
      </c>
      <c r="AE724" s="11">
        <f t="shared" si="1240"/>
        <v>1</v>
      </c>
      <c r="AF724" s="11">
        <f t="shared" si="1241"/>
        <v>15</v>
      </c>
      <c r="AG724" s="12">
        <f t="shared" si="1292"/>
        <v>115200</v>
      </c>
      <c r="AH724" s="12">
        <f t="shared" si="1293"/>
        <v>658.28571428571433</v>
      </c>
      <c r="AI724" s="11">
        <f t="shared" si="1294"/>
        <v>1</v>
      </c>
      <c r="AJ724" s="11">
        <f t="shared" si="1242"/>
        <v>1</v>
      </c>
      <c r="AK724" s="11">
        <f t="shared" si="1243"/>
        <v>1</v>
      </c>
      <c r="AL724" s="11">
        <f t="shared" si="1244"/>
        <v>2015</v>
      </c>
      <c r="AM724" s="11">
        <f t="shared" si="1245"/>
        <v>1</v>
      </c>
      <c r="AN724" s="11">
        <f t="shared" si="1246"/>
        <v>720</v>
      </c>
      <c r="AO724" s="11">
        <f t="shared" si="1247"/>
        <v>1</v>
      </c>
      <c r="AP724" s="11">
        <f t="shared" si="1248"/>
        <v>19</v>
      </c>
      <c r="AQ724" s="11">
        <f t="shared" si="1249"/>
        <v>2015</v>
      </c>
      <c r="AR724" s="11">
        <f t="shared" si="1250"/>
        <v>1</v>
      </c>
      <c r="AS724" s="11">
        <f t="shared" si="1251"/>
        <v>1</v>
      </c>
      <c r="AT724" s="11">
        <f t="shared" si="1252"/>
        <v>10</v>
      </c>
      <c r="AU724" s="11" t="str">
        <f t="shared" si="1253"/>
        <v>Pressure Break Tank|Distribution Chamber|Null</v>
      </c>
      <c r="AV724" s="11">
        <f t="shared" si="1254"/>
        <v>2015</v>
      </c>
      <c r="AW724" s="11">
        <f t="shared" si="1255"/>
        <v>1</v>
      </c>
      <c r="AX724" s="11">
        <f t="shared" si="1256"/>
        <v>1</v>
      </c>
      <c r="AY724" s="11">
        <f t="shared" si="1257"/>
        <v>3</v>
      </c>
      <c r="AZ724" s="11">
        <f t="shared" si="1258"/>
        <v>2015</v>
      </c>
      <c r="BA724" s="11">
        <f t="shared" si="1259"/>
        <v>1</v>
      </c>
      <c r="BB724" s="11">
        <f t="shared" si="1260"/>
        <v>19000</v>
      </c>
      <c r="BC724" s="11">
        <f t="shared" si="1261"/>
        <v>1</v>
      </c>
      <c r="BD724" s="11">
        <f t="shared" si="1262"/>
        <v>2</v>
      </c>
      <c r="BE724" s="11">
        <f t="shared" si="1263"/>
        <v>2016</v>
      </c>
      <c r="BF724" s="11">
        <f t="shared" si="1264"/>
        <v>1</v>
      </c>
      <c r="BG724" s="11">
        <f t="shared" si="1285"/>
        <v>1</v>
      </c>
      <c r="BH724" s="11">
        <f t="shared" si="1265"/>
        <v>2016</v>
      </c>
      <c r="BI724" s="11">
        <f t="shared" si="1266"/>
        <v>1</v>
      </c>
      <c r="BJ724" s="11">
        <f t="shared" si="1267"/>
        <v>0</v>
      </c>
      <c r="BK724" s="11" t="str">
        <f t="shared" si="1268"/>
        <v/>
      </c>
      <c r="BL724" s="11" t="str">
        <f t="shared" si="1269"/>
        <v xml:space="preserve"> </v>
      </c>
      <c r="BM724" s="11" t="str">
        <f t="shared" si="1270"/>
        <v xml:space="preserve"> </v>
      </c>
      <c r="BN724" s="11" t="str">
        <f t="shared" si="1271"/>
        <v xml:space="preserve"> </v>
      </c>
      <c r="BO724" s="11" t="str">
        <f t="shared" si="1272"/>
        <v xml:space="preserve"> </v>
      </c>
      <c r="BP724" s="11" t="str">
        <f t="shared" si="1273"/>
        <v xml:space="preserve"> </v>
      </c>
      <c r="BQ724" s="11" t="str">
        <f t="shared" si="1274"/>
        <v>0</v>
      </c>
      <c r="BR724" s="25">
        <f t="shared" si="1275"/>
        <v>0</v>
      </c>
      <c r="BS724" s="11" t="str">
        <f t="shared" si="1276"/>
        <v>Not Present</v>
      </c>
      <c r="BT724" s="11" t="str">
        <f t="shared" si="1277"/>
        <v>0</v>
      </c>
      <c r="BU724" s="12">
        <f t="shared" si="1295"/>
        <v>1</v>
      </c>
      <c r="BV724" s="12">
        <f t="shared" si="1296"/>
        <v>0</v>
      </c>
      <c r="BW724" s="12">
        <f t="shared" si="1286"/>
        <v>1</v>
      </c>
      <c r="BX724" s="12">
        <f t="shared" si="1297"/>
        <v>1</v>
      </c>
      <c r="BY724" s="11">
        <f t="shared" si="1298"/>
        <v>1</v>
      </c>
      <c r="BZ724" s="11">
        <f t="shared" si="1278"/>
        <v>1</v>
      </c>
      <c r="CA724" s="11">
        <f t="shared" si="1279"/>
        <v>31</v>
      </c>
      <c r="CB724" s="11">
        <f t="shared" si="1280"/>
        <v>2015</v>
      </c>
      <c r="CC724" s="11">
        <f t="shared" si="1281"/>
        <v>1</v>
      </c>
      <c r="CD724" s="11" t="str">
        <f t="shared" si="1282"/>
        <v>No</v>
      </c>
      <c r="CE724" s="11">
        <f t="shared" si="1299"/>
        <v>0</v>
      </c>
      <c r="CF724" s="11">
        <f t="shared" si="1300"/>
        <v>0</v>
      </c>
      <c r="CG724" s="11">
        <f t="shared" si="1301"/>
        <v>1</v>
      </c>
      <c r="CH724" s="11">
        <f t="shared" si="1302"/>
        <v>0</v>
      </c>
      <c r="CI724" s="11">
        <f t="shared" si="1283"/>
        <v>1</v>
      </c>
      <c r="CJ724" s="11">
        <f t="shared" si="1284"/>
        <v>1</v>
      </c>
    </row>
    <row r="725" spans="1:88" x14ac:dyDescent="0.3">
      <c r="A725" s="11">
        <f t="shared" si="1215"/>
        <v>2017</v>
      </c>
      <c r="B725" s="11" t="str">
        <f t="shared" si="1216"/>
        <v>22-03-2017 20:22:48 CET</v>
      </c>
      <c r="C725" s="11" t="str">
        <f t="shared" si="1217"/>
        <v>Rwanda</v>
      </c>
      <c r="D725" s="11" t="str">
        <f t="shared" si="1218"/>
        <v>Rulindo</v>
      </c>
      <c r="E725" s="11" t="str">
        <f t="shared" si="1219"/>
        <v>Murambi</v>
      </c>
      <c r="F725" s="11" t="str">
        <f t="shared" si="1220"/>
        <v>Mvuzo</v>
      </c>
      <c r="G725" s="11" t="str">
        <f t="shared" si="1221"/>
        <v>Rurama</v>
      </c>
      <c r="H725" s="11" t="str">
        <f t="shared" si="1222"/>
        <v/>
      </c>
      <c r="I725" s="11" t="str">
        <f t="shared" si="1223"/>
        <v/>
      </c>
      <c r="J725" s="11" t="str">
        <f t="shared" si="1224"/>
        <v>Mutagata Motorised Network</v>
      </c>
      <c r="K725" s="11">
        <f t="shared" si="1225"/>
        <v>155</v>
      </c>
      <c r="L725" s="11">
        <f t="shared" si="1287"/>
        <v>26296</v>
      </c>
      <c r="M725" s="11">
        <f t="shared" si="1288"/>
        <v>49</v>
      </c>
      <c r="N725" s="11">
        <f t="shared" si="1289"/>
        <v>536.65306122448976</v>
      </c>
      <c r="O725" s="11">
        <f t="shared" si="1226"/>
        <v>43</v>
      </c>
      <c r="P725" s="11">
        <f t="shared" si="1227"/>
        <v>112</v>
      </c>
      <c r="Q725" s="13">
        <f t="shared" si="1290"/>
        <v>0.27741935483870966</v>
      </c>
      <c r="R725" s="11">
        <f t="shared" si="1291"/>
        <v>0</v>
      </c>
      <c r="S725" s="11">
        <f t="shared" si="1228"/>
        <v>0</v>
      </c>
      <c r="T725" s="11">
        <f t="shared" si="1229"/>
        <v>1</v>
      </c>
      <c r="U725" s="11" t="str">
        <f t="shared" si="1230"/>
        <v>Piped Network With Pump</v>
      </c>
      <c r="V725" s="11">
        <f t="shared" si="1231"/>
        <v>1987</v>
      </c>
      <c r="W725" s="11" t="str">
        <f t="shared" si="1232"/>
        <v>Governement (District, Wasac) And Water For People</v>
      </c>
      <c r="X725" s="11" t="str">
        <f t="shared" si="1233"/>
        <v>Spring</v>
      </c>
      <c r="Y725" s="11">
        <f t="shared" si="1234"/>
        <v>1</v>
      </c>
      <c r="Z725" s="11">
        <f t="shared" si="1235"/>
        <v>1</v>
      </c>
      <c r="AA725" s="11">
        <f t="shared" si="1236"/>
        <v>1</v>
      </c>
      <c r="AB725" s="11" t="str">
        <f t="shared" si="1237"/>
        <v>"Springbox" --Intake Structure At A Spring</v>
      </c>
      <c r="AC725" s="11">
        <f t="shared" si="1238"/>
        <v>1</v>
      </c>
      <c r="AD725" s="11">
        <f t="shared" si="1239"/>
        <v>2007</v>
      </c>
      <c r="AE725" s="11">
        <f t="shared" si="1240"/>
        <v>1</v>
      </c>
      <c r="AF725" s="11">
        <f t="shared" si="1241"/>
        <v>5</v>
      </c>
      <c r="AG725" s="12">
        <f t="shared" si="1292"/>
        <v>345600</v>
      </c>
      <c r="AH725" s="12">
        <f t="shared" si="1293"/>
        <v>1607.4418604651162</v>
      </c>
      <c r="AI725" s="11">
        <f t="shared" si="1294"/>
        <v>1</v>
      </c>
      <c r="AJ725" s="11">
        <f t="shared" si="1242"/>
        <v>1</v>
      </c>
      <c r="AK725" s="11">
        <f t="shared" si="1243"/>
        <v>1</v>
      </c>
      <c r="AL725" s="11">
        <f t="shared" si="1244"/>
        <v>2016</v>
      </c>
      <c r="AM725" s="11">
        <f t="shared" si="1245"/>
        <v>1</v>
      </c>
      <c r="AN725" s="11">
        <f t="shared" si="1246"/>
        <v>1900</v>
      </c>
      <c r="AO725" s="11">
        <f t="shared" si="1247"/>
        <v>1</v>
      </c>
      <c r="AP725" s="11">
        <f t="shared" si="1248"/>
        <v>39</v>
      </c>
      <c r="AQ725" s="11">
        <f t="shared" si="1249"/>
        <v>2016</v>
      </c>
      <c r="AR725" s="11">
        <f t="shared" si="1250"/>
        <v>1</v>
      </c>
      <c r="AS725" s="11">
        <f t="shared" si="1251"/>
        <v>1</v>
      </c>
      <c r="AT725" s="11">
        <f t="shared" si="1252"/>
        <v>17</v>
      </c>
      <c r="AU725" s="11" t="str">
        <f t="shared" si="1253"/>
        <v>Pressure Break Tank|Distribution Chamber|Washout ,Air Release  And Chlorination Chambre</v>
      </c>
      <c r="AV725" s="11">
        <f t="shared" si="1254"/>
        <v>2016</v>
      </c>
      <c r="AW725" s="11">
        <f t="shared" si="1255"/>
        <v>1</v>
      </c>
      <c r="AX725" s="11">
        <f t="shared" si="1256"/>
        <v>1</v>
      </c>
      <c r="AY725" s="11">
        <f t="shared" si="1257"/>
        <v>6</v>
      </c>
      <c r="AZ725" s="11">
        <f t="shared" si="1258"/>
        <v>2016</v>
      </c>
      <c r="BA725" s="11">
        <f t="shared" si="1259"/>
        <v>1</v>
      </c>
      <c r="BB725" s="11">
        <f t="shared" si="1260"/>
        <v>40000</v>
      </c>
      <c r="BC725" s="11">
        <f t="shared" si="1261"/>
        <v>1</v>
      </c>
      <c r="BD725" s="11">
        <f t="shared" si="1262"/>
        <v>5</v>
      </c>
      <c r="BE725" s="11">
        <f t="shared" si="1263"/>
        <v>2016</v>
      </c>
      <c r="BF725" s="11">
        <f t="shared" si="1264"/>
        <v>1</v>
      </c>
      <c r="BG725" s="11">
        <f t="shared" si="1285"/>
        <v>1</v>
      </c>
      <c r="BH725" s="11">
        <f t="shared" si="1265"/>
        <v>2016</v>
      </c>
      <c r="BI725" s="11">
        <f t="shared" si="1266"/>
        <v>1</v>
      </c>
      <c r="BJ725" s="11">
        <f t="shared" si="1267"/>
        <v>1</v>
      </c>
      <c r="BK725" s="11" t="str">
        <f t="shared" si="1268"/>
        <v>Disinfection/Chlorination</v>
      </c>
      <c r="BL725" s="11">
        <f t="shared" si="1269"/>
        <v>2017</v>
      </c>
      <c r="BM725" s="11">
        <f t="shared" si="1270"/>
        <v>1</v>
      </c>
      <c r="BN725" s="11">
        <f t="shared" si="1271"/>
        <v>0</v>
      </c>
      <c r="BO725" s="11" t="str">
        <f t="shared" si="1272"/>
        <v xml:space="preserve"> </v>
      </c>
      <c r="BP725" s="11" t="str">
        <f t="shared" si="1273"/>
        <v xml:space="preserve"> </v>
      </c>
      <c r="BQ725" s="11" t="str">
        <f t="shared" si="1274"/>
        <v>0</v>
      </c>
      <c r="BR725" s="25">
        <f t="shared" si="1275"/>
        <v>0</v>
      </c>
      <c r="BS725" s="11" t="str">
        <f t="shared" si="1276"/>
        <v>Not Present</v>
      </c>
      <c r="BT725" s="11" t="str">
        <f t="shared" si="1277"/>
        <v>0</v>
      </c>
      <c r="BU725" s="12">
        <f t="shared" si="1295"/>
        <v>1</v>
      </c>
      <c r="BV725" s="12">
        <f t="shared" si="1296"/>
        <v>0</v>
      </c>
      <c r="BW725" s="12">
        <f t="shared" si="1286"/>
        <v>1</v>
      </c>
      <c r="BX725" s="12">
        <f t="shared" si="1297"/>
        <v>1</v>
      </c>
      <c r="BY725" s="11">
        <f t="shared" si="1298"/>
        <v>1</v>
      </c>
      <c r="BZ725" s="11">
        <f t="shared" si="1278"/>
        <v>1</v>
      </c>
      <c r="CA725" s="11">
        <f t="shared" si="1279"/>
        <v>64</v>
      </c>
      <c r="CB725" s="11">
        <f t="shared" si="1280"/>
        <v>2016</v>
      </c>
      <c r="CC725" s="11">
        <f t="shared" si="1281"/>
        <v>1</v>
      </c>
      <c r="CD725" s="11" t="str">
        <f t="shared" si="1282"/>
        <v>No</v>
      </c>
      <c r="CE725" s="11">
        <f t="shared" si="1299"/>
        <v>0</v>
      </c>
      <c r="CF725" s="11">
        <f t="shared" si="1300"/>
        <v>0</v>
      </c>
      <c r="CG725" s="11">
        <f t="shared" si="1301"/>
        <v>1</v>
      </c>
      <c r="CH725" s="11">
        <f t="shared" si="1302"/>
        <v>0</v>
      </c>
      <c r="CI725" s="11">
        <f t="shared" si="1283"/>
        <v>1</v>
      </c>
      <c r="CJ725" s="11">
        <f t="shared" si="1284"/>
        <v>1</v>
      </c>
    </row>
    <row r="726" spans="1:88" x14ac:dyDescent="0.3">
      <c r="A726" s="11">
        <f t="shared" si="1215"/>
        <v>2017</v>
      </c>
      <c r="B726" s="11" t="str">
        <f t="shared" si="1216"/>
        <v>22-03-2017 14:22:31 CET</v>
      </c>
      <c r="C726" s="11" t="str">
        <f t="shared" si="1217"/>
        <v>Rwanda</v>
      </c>
      <c r="D726" s="11" t="str">
        <f t="shared" si="1218"/>
        <v>Rulindo</v>
      </c>
      <c r="E726" s="11" t="str">
        <f t="shared" si="1219"/>
        <v>Rusiga</v>
      </c>
      <c r="F726" s="11" t="str">
        <f t="shared" si="1220"/>
        <v>Taba</v>
      </c>
      <c r="G726" s="11" t="str">
        <f t="shared" si="1221"/>
        <v>Karambi</v>
      </c>
      <c r="H726" s="11" t="str">
        <f t="shared" si="1222"/>
        <v/>
      </c>
      <c r="I726" s="11" t="str">
        <f t="shared" si="1223"/>
        <v/>
      </c>
      <c r="J726" s="11" t="str">
        <f t="shared" si="1224"/>
        <v>Water point at GS Gitanda/Nyakabizi gravity</v>
      </c>
      <c r="K726" s="11">
        <f t="shared" si="1225"/>
        <v>109</v>
      </c>
      <c r="L726" s="11">
        <f t="shared" si="1287"/>
        <v>1259</v>
      </c>
      <c r="M726" s="11">
        <f t="shared" si="1288"/>
        <v>1</v>
      </c>
      <c r="N726" s="11">
        <f t="shared" si="1289"/>
        <v>1259</v>
      </c>
      <c r="O726" s="11">
        <f t="shared" si="1226"/>
        <v>109</v>
      </c>
      <c r="P726" s="11" t="str">
        <f t="shared" si="1227"/>
        <v xml:space="preserve"> </v>
      </c>
      <c r="Q726" s="13">
        <f t="shared" si="1290"/>
        <v>1</v>
      </c>
      <c r="R726" s="11">
        <f t="shared" si="1291"/>
        <v>1</v>
      </c>
      <c r="S726" s="11">
        <f t="shared" si="1228"/>
        <v>0</v>
      </c>
      <c r="T726" s="11">
        <f t="shared" si="1229"/>
        <v>1</v>
      </c>
      <c r="U726" s="11" t="str">
        <f t="shared" si="1230"/>
        <v>Piped Network -- Gravity Only</v>
      </c>
      <c r="V726" s="11">
        <f t="shared" si="1231"/>
        <v>2013</v>
      </c>
      <c r="W726" s="11" t="str">
        <f t="shared" si="1232"/>
        <v>Governement (District, Wasac) And Water For People</v>
      </c>
      <c r="X726" s="11" t="str">
        <f t="shared" si="1233"/>
        <v>Spring</v>
      </c>
      <c r="Y726" s="11">
        <f t="shared" si="1234"/>
        <v>2</v>
      </c>
      <c r="Z726" s="11">
        <f t="shared" si="1235"/>
        <v>1</v>
      </c>
      <c r="AA726" s="11">
        <f t="shared" si="1236"/>
        <v>0</v>
      </c>
      <c r="AB726" s="11" t="str">
        <f t="shared" si="1237"/>
        <v/>
      </c>
      <c r="AC726" s="11" t="str">
        <f t="shared" si="1238"/>
        <v xml:space="preserve"> </v>
      </c>
      <c r="AD726" s="11" t="str">
        <f t="shared" si="1239"/>
        <v xml:space="preserve"> </v>
      </c>
      <c r="AE726" s="11" t="str">
        <f t="shared" si="1240"/>
        <v xml:space="preserve"> </v>
      </c>
      <c r="AF726" s="11">
        <f t="shared" si="1241"/>
        <v>40</v>
      </c>
      <c r="AG726" s="12">
        <f t="shared" si="1292"/>
        <v>43200</v>
      </c>
      <c r="AH726" s="12">
        <f t="shared" si="1293"/>
        <v>79.266055045871553</v>
      </c>
      <c r="AI726" s="11">
        <f t="shared" si="1294"/>
        <v>1</v>
      </c>
      <c r="AJ726" s="11">
        <f t="shared" si="1242"/>
        <v>0</v>
      </c>
      <c r="AK726" s="11" t="str">
        <f t="shared" si="1243"/>
        <v xml:space="preserve"> </v>
      </c>
      <c r="AL726" s="11" t="str">
        <f t="shared" si="1244"/>
        <v xml:space="preserve"> </v>
      </c>
      <c r="AM726" s="11" t="str">
        <f t="shared" si="1245"/>
        <v xml:space="preserve"> </v>
      </c>
      <c r="AN726" s="11" t="str">
        <f t="shared" si="1246"/>
        <v xml:space="preserve"> </v>
      </c>
      <c r="AO726" s="11">
        <f t="shared" si="1247"/>
        <v>0</v>
      </c>
      <c r="AP726" s="11" t="str">
        <f t="shared" si="1248"/>
        <v xml:space="preserve"> </v>
      </c>
      <c r="AQ726" s="11" t="str">
        <f t="shared" si="1249"/>
        <v xml:space="preserve"> </v>
      </c>
      <c r="AR726" s="11" t="str">
        <f t="shared" si="1250"/>
        <v xml:space="preserve"> </v>
      </c>
      <c r="AS726" s="11">
        <f t="shared" si="1251"/>
        <v>0</v>
      </c>
      <c r="AT726" s="11" t="str">
        <f t="shared" si="1252"/>
        <v xml:space="preserve"> </v>
      </c>
      <c r="AU726" s="11" t="str">
        <f t="shared" si="1253"/>
        <v/>
      </c>
      <c r="AV726" s="11" t="str">
        <f t="shared" si="1254"/>
        <v xml:space="preserve"> </v>
      </c>
      <c r="AW726" s="11" t="str">
        <f t="shared" si="1255"/>
        <v xml:space="preserve"> </v>
      </c>
      <c r="AX726" s="11">
        <f t="shared" si="1256"/>
        <v>0</v>
      </c>
      <c r="AY726" s="11" t="str">
        <f t="shared" si="1257"/>
        <v xml:space="preserve"> </v>
      </c>
      <c r="AZ726" s="11" t="str">
        <f t="shared" si="1258"/>
        <v xml:space="preserve"> </v>
      </c>
      <c r="BA726" s="11" t="str">
        <f t="shared" si="1259"/>
        <v xml:space="preserve"> </v>
      </c>
      <c r="BB726" s="11" t="str">
        <f t="shared" si="1260"/>
        <v xml:space="preserve"> </v>
      </c>
      <c r="BC726" s="11">
        <f t="shared" si="1261"/>
        <v>0</v>
      </c>
      <c r="BD726" s="11" t="str">
        <f t="shared" si="1262"/>
        <v xml:space="preserve"> </v>
      </c>
      <c r="BE726" s="11" t="str">
        <f t="shared" si="1263"/>
        <v xml:space="preserve"> </v>
      </c>
      <c r="BF726" s="11" t="str">
        <f t="shared" si="1264"/>
        <v xml:space="preserve"> </v>
      </c>
      <c r="BG726" s="11" t="str">
        <f t="shared" si="1285"/>
        <v xml:space="preserve"> </v>
      </c>
      <c r="BH726" s="11" t="str">
        <f t="shared" si="1265"/>
        <v xml:space="preserve"> </v>
      </c>
      <c r="BI726" s="11" t="str">
        <f t="shared" si="1266"/>
        <v xml:space="preserve"> </v>
      </c>
      <c r="BJ726" s="11">
        <f t="shared" si="1267"/>
        <v>0</v>
      </c>
      <c r="BK726" s="11" t="str">
        <f t="shared" si="1268"/>
        <v/>
      </c>
      <c r="BL726" s="11" t="str">
        <f t="shared" si="1269"/>
        <v xml:space="preserve"> </v>
      </c>
      <c r="BM726" s="11" t="str">
        <f t="shared" si="1270"/>
        <v xml:space="preserve"> </v>
      </c>
      <c r="BN726" s="11" t="str">
        <f t="shared" si="1271"/>
        <v xml:space="preserve"> </v>
      </c>
      <c r="BO726" s="11" t="str">
        <f t="shared" si="1272"/>
        <v xml:space="preserve"> </v>
      </c>
      <c r="BP726" s="11" t="str">
        <f t="shared" si="1273"/>
        <v xml:space="preserve"> </v>
      </c>
      <c r="BQ726" s="11" t="str">
        <f t="shared" si="1274"/>
        <v>0</v>
      </c>
      <c r="BR726" s="25">
        <f t="shared" si="1275"/>
        <v>0</v>
      </c>
      <c r="BS726" s="11" t="str">
        <f t="shared" si="1276"/>
        <v>Not Present</v>
      </c>
      <c r="BT726" s="11" t="str">
        <f t="shared" si="1277"/>
        <v>0</v>
      </c>
      <c r="BU726" s="12">
        <f t="shared" si="1295"/>
        <v>1</v>
      </c>
      <c r="BV726" s="12">
        <f t="shared" si="1296"/>
        <v>0</v>
      </c>
      <c r="BW726" s="12">
        <f t="shared" si="1286"/>
        <v>1</v>
      </c>
      <c r="BX726" s="12">
        <f t="shared" si="1297"/>
        <v>1</v>
      </c>
      <c r="BY726" s="11">
        <f t="shared" si="1298"/>
        <v>1</v>
      </c>
      <c r="BZ726" s="11">
        <f t="shared" si="1278"/>
        <v>1</v>
      </c>
      <c r="CA726" s="11">
        <f t="shared" si="1279"/>
        <v>2</v>
      </c>
      <c r="CB726" s="11">
        <f t="shared" si="1280"/>
        <v>2013</v>
      </c>
      <c r="CC726" s="11">
        <f t="shared" si="1281"/>
        <v>3</v>
      </c>
      <c r="CD726" s="11" t="str">
        <f t="shared" si="1282"/>
        <v>No</v>
      </c>
      <c r="CE726" s="11">
        <f t="shared" si="1299"/>
        <v>0</v>
      </c>
      <c r="CF726" s="11">
        <f t="shared" si="1300"/>
        <v>0</v>
      </c>
      <c r="CG726" s="11">
        <f t="shared" si="1301"/>
        <v>1</v>
      </c>
      <c r="CH726" s="11">
        <f t="shared" si="1302"/>
        <v>0</v>
      </c>
      <c r="CI726" s="11">
        <f t="shared" si="1283"/>
        <v>0</v>
      </c>
      <c r="CJ726" s="11">
        <f t="shared" si="1284"/>
        <v>3</v>
      </c>
    </row>
    <row r="727" spans="1:88" x14ac:dyDescent="0.3">
      <c r="A727" s="11">
        <f t="shared" si="1215"/>
        <v>2017</v>
      </c>
      <c r="B727" s="11" t="str">
        <f t="shared" si="1216"/>
        <v>16-03-2017 08:54:52 CET</v>
      </c>
      <c r="C727" s="11" t="str">
        <f t="shared" si="1217"/>
        <v>Rwanda</v>
      </c>
      <c r="D727" s="11" t="str">
        <f t="shared" si="1218"/>
        <v>Rulindo</v>
      </c>
      <c r="E727" s="11" t="str">
        <f t="shared" si="1219"/>
        <v>Mbogo</v>
      </c>
      <c r="F727" s="11" t="str">
        <f t="shared" si="1220"/>
        <v>Bukro</v>
      </c>
      <c r="G727" s="11" t="str">
        <f t="shared" si="1221"/>
        <v>Buhira</v>
      </c>
      <c r="H727" s="11" t="str">
        <f t="shared" si="1222"/>
        <v/>
      </c>
      <c r="I727" s="11" t="str">
        <f t="shared" si="1223"/>
        <v/>
      </c>
      <c r="J727" s="11" t="str">
        <f t="shared" si="1224"/>
        <v>Musenge Network</v>
      </c>
      <c r="K727" s="11">
        <f t="shared" si="1225"/>
        <v>52</v>
      </c>
      <c r="L727" s="11">
        <f t="shared" si="1287"/>
        <v>6074</v>
      </c>
      <c r="M727" s="11">
        <f t="shared" si="1288"/>
        <v>29</v>
      </c>
      <c r="N727" s="11">
        <f t="shared" si="1289"/>
        <v>209.44827586206895</v>
      </c>
      <c r="O727" s="11">
        <f t="shared" si="1226"/>
        <v>52</v>
      </c>
      <c r="P727" s="11" t="str">
        <f t="shared" si="1227"/>
        <v xml:space="preserve"> </v>
      </c>
      <c r="Q727" s="13">
        <f t="shared" si="1290"/>
        <v>1</v>
      </c>
      <c r="R727" s="11">
        <f t="shared" si="1291"/>
        <v>1</v>
      </c>
      <c r="S727" s="11">
        <f t="shared" si="1228"/>
        <v>1</v>
      </c>
      <c r="T727" s="11">
        <f t="shared" si="1229"/>
        <v>1</v>
      </c>
      <c r="U727" s="11" t="str">
        <f t="shared" si="1230"/>
        <v>Piped Network With Pump</v>
      </c>
      <c r="V727" s="11">
        <f t="shared" si="1231"/>
        <v>2014</v>
      </c>
      <c r="W727" s="11" t="str">
        <f t="shared" si="1232"/>
        <v>Governement (District, Wasac) And Water For People</v>
      </c>
      <c r="X727" s="11" t="str">
        <f t="shared" si="1233"/>
        <v>Spring</v>
      </c>
      <c r="Y727" s="11">
        <f t="shared" si="1234"/>
        <v>1</v>
      </c>
      <c r="Z727" s="11">
        <f t="shared" si="1235"/>
        <v>1</v>
      </c>
      <c r="AA727" s="11">
        <f t="shared" si="1236"/>
        <v>1</v>
      </c>
      <c r="AB727" s="11" t="str">
        <f t="shared" si="1237"/>
        <v>"Springbox" --Intake Structure At A Spring</v>
      </c>
      <c r="AC727" s="11">
        <f t="shared" si="1238"/>
        <v>1</v>
      </c>
      <c r="AD727" s="11">
        <f t="shared" si="1239"/>
        <v>2014</v>
      </c>
      <c r="AE727" s="11">
        <f t="shared" si="1240"/>
        <v>1</v>
      </c>
      <c r="AF727" s="11">
        <f t="shared" si="1241"/>
        <v>4.4400000000000004</v>
      </c>
      <c r="AG727" s="12">
        <f t="shared" si="1292"/>
        <v>389189.18918918911</v>
      </c>
      <c r="AH727" s="12">
        <f t="shared" si="1293"/>
        <v>1496.8814968814966</v>
      </c>
      <c r="AI727" s="11">
        <f t="shared" si="1294"/>
        <v>1</v>
      </c>
      <c r="AJ727" s="11">
        <f t="shared" si="1242"/>
        <v>1</v>
      </c>
      <c r="AK727" s="11">
        <f t="shared" si="1243"/>
        <v>1</v>
      </c>
      <c r="AL727" s="11">
        <f t="shared" si="1244"/>
        <v>2014</v>
      </c>
      <c r="AM727" s="11">
        <f t="shared" si="1245"/>
        <v>1</v>
      </c>
      <c r="AN727" s="11">
        <f t="shared" si="1246"/>
        <v>3000</v>
      </c>
      <c r="AO727" s="11">
        <f t="shared" si="1247"/>
        <v>1</v>
      </c>
      <c r="AP727" s="11">
        <f t="shared" si="1248"/>
        <v>16</v>
      </c>
      <c r="AQ727" s="11">
        <f t="shared" si="1249"/>
        <v>2014</v>
      </c>
      <c r="AR727" s="11">
        <f t="shared" si="1250"/>
        <v>1</v>
      </c>
      <c r="AS727" s="11">
        <f t="shared" si="1251"/>
        <v>1</v>
      </c>
      <c r="AT727" s="11">
        <f t="shared" si="1252"/>
        <v>8</v>
      </c>
      <c r="AU727" s="11" t="str">
        <f t="shared" si="1253"/>
        <v>Distribution Chamber</v>
      </c>
      <c r="AV727" s="11">
        <f t="shared" si="1254"/>
        <v>2014</v>
      </c>
      <c r="AW727" s="11">
        <f t="shared" si="1255"/>
        <v>2</v>
      </c>
      <c r="AX727" s="11">
        <f t="shared" si="1256"/>
        <v>1</v>
      </c>
      <c r="AY727" s="11">
        <f t="shared" si="1257"/>
        <v>3</v>
      </c>
      <c r="AZ727" s="11">
        <f t="shared" si="1258"/>
        <v>2014</v>
      </c>
      <c r="BA727" s="11">
        <f t="shared" si="1259"/>
        <v>2</v>
      </c>
      <c r="BB727" s="11">
        <f t="shared" si="1260"/>
        <v>20000</v>
      </c>
      <c r="BC727" s="11">
        <f t="shared" si="1261"/>
        <v>1</v>
      </c>
      <c r="BD727" s="11">
        <f t="shared" si="1262"/>
        <v>2</v>
      </c>
      <c r="BE727" s="11">
        <f t="shared" si="1263"/>
        <v>2014</v>
      </c>
      <c r="BF727" s="11">
        <f t="shared" si="1264"/>
        <v>2</v>
      </c>
      <c r="BG727" s="11">
        <f t="shared" si="1285"/>
        <v>1</v>
      </c>
      <c r="BH727" s="11">
        <f t="shared" si="1265"/>
        <v>2014</v>
      </c>
      <c r="BI727" s="11">
        <f t="shared" si="1266"/>
        <v>1</v>
      </c>
      <c r="BJ727" s="11">
        <f t="shared" si="1267"/>
        <v>0</v>
      </c>
      <c r="BK727" s="11" t="str">
        <f t="shared" si="1268"/>
        <v/>
      </c>
      <c r="BL727" s="11" t="str">
        <f t="shared" si="1269"/>
        <v xml:space="preserve"> </v>
      </c>
      <c r="BM727" s="11" t="str">
        <f t="shared" si="1270"/>
        <v xml:space="preserve"> </v>
      </c>
      <c r="BN727" s="11" t="str">
        <f t="shared" si="1271"/>
        <v xml:space="preserve"> </v>
      </c>
      <c r="BO727" s="11" t="str">
        <f t="shared" si="1272"/>
        <v xml:space="preserve"> </v>
      </c>
      <c r="BP727" s="11" t="str">
        <f t="shared" si="1273"/>
        <v xml:space="preserve"> </v>
      </c>
      <c r="BQ727" s="11" t="str">
        <f t="shared" si="1274"/>
        <v>0</v>
      </c>
      <c r="BR727" s="25">
        <f t="shared" si="1275"/>
        <v>0</v>
      </c>
      <c r="BS727" s="11" t="str">
        <f t="shared" si="1276"/>
        <v>Not Present</v>
      </c>
      <c r="BT727" s="11" t="str">
        <f t="shared" si="1277"/>
        <v>0</v>
      </c>
      <c r="BU727" s="12">
        <f t="shared" si="1295"/>
        <v>1</v>
      </c>
      <c r="BV727" s="12">
        <f t="shared" si="1296"/>
        <v>0</v>
      </c>
      <c r="BW727" s="12">
        <f t="shared" si="1286"/>
        <v>1</v>
      </c>
      <c r="BX727" s="12">
        <f t="shared" si="1297"/>
        <v>1</v>
      </c>
      <c r="BY727" s="11">
        <f t="shared" si="1298"/>
        <v>1</v>
      </c>
      <c r="BZ727" s="11">
        <f t="shared" si="1278"/>
        <v>1</v>
      </c>
      <c r="CA727" s="11">
        <f t="shared" si="1279"/>
        <v>28</v>
      </c>
      <c r="CB727" s="11">
        <f t="shared" si="1280"/>
        <v>2014</v>
      </c>
      <c r="CC727" s="11">
        <f t="shared" si="1281"/>
        <v>3</v>
      </c>
      <c r="CD727" s="11" t="str">
        <f t="shared" si="1282"/>
        <v>Yes</v>
      </c>
      <c r="CE727" s="11">
        <f t="shared" si="1299"/>
        <v>8</v>
      </c>
      <c r="CF727" s="11">
        <f t="shared" si="1300"/>
        <v>30</v>
      </c>
      <c r="CG727" s="11">
        <f t="shared" si="1301"/>
        <v>0</v>
      </c>
      <c r="CH727" s="11">
        <f t="shared" si="1302"/>
        <v>240</v>
      </c>
      <c r="CI727" s="11">
        <f t="shared" si="1283"/>
        <v>0</v>
      </c>
      <c r="CJ727" s="11">
        <f t="shared" si="1284"/>
        <v>3</v>
      </c>
    </row>
    <row r="728" spans="1:88" x14ac:dyDescent="0.3">
      <c r="A728" s="11">
        <f t="shared" si="1215"/>
        <v>2017</v>
      </c>
      <c r="B728" s="11" t="str">
        <f t="shared" si="1216"/>
        <v>18-04-2017 07:01:46 CEST</v>
      </c>
      <c r="C728" s="11" t="str">
        <f t="shared" si="1217"/>
        <v>Rwanda</v>
      </c>
      <c r="D728" s="11" t="str">
        <f t="shared" si="1218"/>
        <v>Rulindo</v>
      </c>
      <c r="E728" s="11" t="str">
        <f t="shared" si="1219"/>
        <v>Tumba</v>
      </c>
      <c r="F728" s="11" t="str">
        <f t="shared" si="1220"/>
        <v>Gahabwa</v>
      </c>
      <c r="G728" s="11" t="str">
        <f t="shared" si="1221"/>
        <v>Mafene</v>
      </c>
      <c r="H728" s="11" t="str">
        <f t="shared" si="1222"/>
        <v/>
      </c>
      <c r="I728" s="11" t="str">
        <f t="shared" si="1223"/>
        <v/>
      </c>
      <c r="J728" s="11" t="str">
        <f t="shared" si="1224"/>
        <v>Water point chez Mukamponga/Nyirambuga pumping system</v>
      </c>
      <c r="K728" s="11">
        <f t="shared" si="1225"/>
        <v>172</v>
      </c>
      <c r="L728" s="11">
        <f t="shared" si="1287"/>
        <v>30604</v>
      </c>
      <c r="M728" s="11">
        <f t="shared" si="1288"/>
        <v>1</v>
      </c>
      <c r="N728" s="11">
        <f t="shared" si="1289"/>
        <v>30604</v>
      </c>
      <c r="O728" s="11">
        <f t="shared" si="1226"/>
        <v>172</v>
      </c>
      <c r="P728" s="11" t="str">
        <f t="shared" si="1227"/>
        <v xml:space="preserve"> </v>
      </c>
      <c r="Q728" s="13">
        <f t="shared" si="1290"/>
        <v>1</v>
      </c>
      <c r="R728" s="11">
        <f t="shared" si="1291"/>
        <v>1</v>
      </c>
      <c r="S728" s="11">
        <f t="shared" si="1228"/>
        <v>0</v>
      </c>
      <c r="T728" s="11">
        <f t="shared" si="1229"/>
        <v>1</v>
      </c>
      <c r="U728" s="11" t="str">
        <f t="shared" si="1230"/>
        <v>Piped Network With Pump</v>
      </c>
      <c r="V728" s="11">
        <f t="shared" si="1231"/>
        <v>2017</v>
      </c>
      <c r="W728" s="11" t="str">
        <f t="shared" si="1232"/>
        <v>Governement (District, Wasac) And Water For People</v>
      </c>
      <c r="X728" s="11" t="str">
        <f t="shared" si="1233"/>
        <v>Spring</v>
      </c>
      <c r="Y728" s="11">
        <f t="shared" si="1234"/>
        <v>2</v>
      </c>
      <c r="Z728" s="11">
        <f t="shared" si="1235"/>
        <v>1</v>
      </c>
      <c r="AA728" s="11">
        <f t="shared" si="1236"/>
        <v>0</v>
      </c>
      <c r="AB728" s="11" t="str">
        <f t="shared" si="1237"/>
        <v/>
      </c>
      <c r="AC728" s="11" t="str">
        <f t="shared" si="1238"/>
        <v xml:space="preserve"> </v>
      </c>
      <c r="AD728" s="11" t="str">
        <f t="shared" si="1239"/>
        <v xml:space="preserve"> </v>
      </c>
      <c r="AE728" s="11" t="str">
        <f t="shared" si="1240"/>
        <v xml:space="preserve"> </v>
      </c>
      <c r="AF728" s="11">
        <f t="shared" si="1241"/>
        <v>5</v>
      </c>
      <c r="AG728" s="12">
        <f t="shared" si="1292"/>
        <v>345600</v>
      </c>
      <c r="AH728" s="12">
        <f t="shared" si="1293"/>
        <v>401.86046511627904</v>
      </c>
      <c r="AI728" s="11">
        <f t="shared" si="1294"/>
        <v>1</v>
      </c>
      <c r="AJ728" s="11">
        <f t="shared" si="1242"/>
        <v>0</v>
      </c>
      <c r="AK728" s="11" t="str">
        <f t="shared" si="1243"/>
        <v xml:space="preserve"> </v>
      </c>
      <c r="AL728" s="11" t="str">
        <f t="shared" si="1244"/>
        <v xml:space="preserve"> </v>
      </c>
      <c r="AM728" s="11" t="str">
        <f t="shared" si="1245"/>
        <v xml:space="preserve"> </v>
      </c>
      <c r="AN728" s="11" t="str">
        <f t="shared" si="1246"/>
        <v xml:space="preserve"> </v>
      </c>
      <c r="AO728" s="11">
        <f t="shared" si="1247"/>
        <v>0</v>
      </c>
      <c r="AP728" s="11" t="str">
        <f t="shared" si="1248"/>
        <v xml:space="preserve"> </v>
      </c>
      <c r="AQ728" s="11" t="str">
        <f t="shared" si="1249"/>
        <v xml:space="preserve"> </v>
      </c>
      <c r="AR728" s="11" t="str">
        <f t="shared" si="1250"/>
        <v xml:space="preserve"> </v>
      </c>
      <c r="AS728" s="11">
        <f t="shared" si="1251"/>
        <v>0</v>
      </c>
      <c r="AT728" s="11" t="str">
        <f t="shared" si="1252"/>
        <v xml:space="preserve"> </v>
      </c>
      <c r="AU728" s="11" t="str">
        <f t="shared" si="1253"/>
        <v/>
      </c>
      <c r="AV728" s="11" t="str">
        <f t="shared" si="1254"/>
        <v xml:space="preserve"> </v>
      </c>
      <c r="AW728" s="11" t="str">
        <f t="shared" si="1255"/>
        <v xml:space="preserve"> </v>
      </c>
      <c r="AX728" s="11">
        <f t="shared" si="1256"/>
        <v>0</v>
      </c>
      <c r="AY728" s="11" t="str">
        <f t="shared" si="1257"/>
        <v xml:space="preserve"> </v>
      </c>
      <c r="AZ728" s="11" t="str">
        <f t="shared" si="1258"/>
        <v xml:space="preserve"> </v>
      </c>
      <c r="BA728" s="11" t="str">
        <f t="shared" si="1259"/>
        <v xml:space="preserve"> </v>
      </c>
      <c r="BB728" s="11" t="str">
        <f t="shared" si="1260"/>
        <v xml:space="preserve"> </v>
      </c>
      <c r="BC728" s="11">
        <f t="shared" si="1261"/>
        <v>0</v>
      </c>
      <c r="BD728" s="11" t="str">
        <f t="shared" si="1262"/>
        <v xml:space="preserve"> </v>
      </c>
      <c r="BE728" s="11" t="str">
        <f t="shared" si="1263"/>
        <v xml:space="preserve"> </v>
      </c>
      <c r="BF728" s="11" t="str">
        <f t="shared" si="1264"/>
        <v xml:space="preserve"> </v>
      </c>
      <c r="BG728" s="11" t="str">
        <f t="shared" si="1285"/>
        <v xml:space="preserve"> </v>
      </c>
      <c r="BH728" s="11" t="str">
        <f t="shared" si="1265"/>
        <v xml:space="preserve"> </v>
      </c>
      <c r="BI728" s="11" t="str">
        <f t="shared" si="1266"/>
        <v xml:space="preserve"> </v>
      </c>
      <c r="BJ728" s="11">
        <f t="shared" si="1267"/>
        <v>0</v>
      </c>
      <c r="BK728" s="11" t="str">
        <f t="shared" si="1268"/>
        <v/>
      </c>
      <c r="BL728" s="11" t="str">
        <f t="shared" si="1269"/>
        <v xml:space="preserve"> </v>
      </c>
      <c r="BM728" s="11" t="str">
        <f t="shared" si="1270"/>
        <v xml:space="preserve"> </v>
      </c>
      <c r="BN728" s="11" t="str">
        <f t="shared" si="1271"/>
        <v xml:space="preserve"> </v>
      </c>
      <c r="BO728" s="11" t="str">
        <f t="shared" si="1272"/>
        <v xml:space="preserve"> </v>
      </c>
      <c r="BP728" s="11" t="str">
        <f t="shared" si="1273"/>
        <v xml:space="preserve"> </v>
      </c>
      <c r="BQ728" s="11" t="str">
        <f t="shared" si="1274"/>
        <v>0</v>
      </c>
      <c r="BR728" s="25">
        <f t="shared" si="1275"/>
        <v>0</v>
      </c>
      <c r="BS728" s="11" t="str">
        <f t="shared" si="1276"/>
        <v>Not Present</v>
      </c>
      <c r="BT728" s="11" t="str">
        <f t="shared" si="1277"/>
        <v>0</v>
      </c>
      <c r="BU728" s="12">
        <f t="shared" si="1295"/>
        <v>1</v>
      </c>
      <c r="BV728" s="12">
        <f t="shared" si="1296"/>
        <v>0</v>
      </c>
      <c r="BW728" s="12">
        <f t="shared" si="1286"/>
        <v>1</v>
      </c>
      <c r="BX728" s="12">
        <f t="shared" si="1297"/>
        <v>1</v>
      </c>
      <c r="BY728" s="11">
        <f t="shared" si="1298"/>
        <v>1</v>
      </c>
      <c r="BZ728" s="11">
        <f t="shared" si="1278"/>
        <v>1</v>
      </c>
      <c r="CA728" s="11">
        <f t="shared" si="1279"/>
        <v>2</v>
      </c>
      <c r="CB728" s="11">
        <f t="shared" si="1280"/>
        <v>2017</v>
      </c>
      <c r="CC728" s="11">
        <f t="shared" si="1281"/>
        <v>1</v>
      </c>
      <c r="CD728" s="11" t="str">
        <f t="shared" si="1282"/>
        <v>No</v>
      </c>
      <c r="CE728" s="11">
        <f t="shared" si="1299"/>
        <v>0</v>
      </c>
      <c r="CF728" s="11">
        <f t="shared" si="1300"/>
        <v>0</v>
      </c>
      <c r="CG728" s="11">
        <f t="shared" si="1301"/>
        <v>1</v>
      </c>
      <c r="CH728" s="11">
        <f t="shared" si="1302"/>
        <v>0</v>
      </c>
      <c r="CI728" s="11">
        <f t="shared" si="1283"/>
        <v>1</v>
      </c>
      <c r="CJ728" s="11">
        <f t="shared" si="1284"/>
        <v>1</v>
      </c>
    </row>
    <row r="729" spans="1:88" x14ac:dyDescent="0.3">
      <c r="A729" s="11">
        <f t="shared" si="1215"/>
        <v>2017</v>
      </c>
      <c r="B729" s="11" t="str">
        <f t="shared" si="1216"/>
        <v>13-03-2017 21:16:00 CET</v>
      </c>
      <c r="C729" s="11" t="str">
        <f t="shared" si="1217"/>
        <v>Rwanda</v>
      </c>
      <c r="D729" s="11" t="str">
        <f t="shared" si="1218"/>
        <v>Rulindo</v>
      </c>
      <c r="E729" s="11" t="str">
        <f t="shared" si="1219"/>
        <v>Bushoki</v>
      </c>
      <c r="F729" s="11" t="str">
        <f t="shared" si="1220"/>
        <v>Giko</v>
      </c>
      <c r="G729" s="11" t="str">
        <f t="shared" si="1221"/>
        <v>Cyili</v>
      </c>
      <c r="H729" s="11" t="str">
        <f t="shared" si="1222"/>
        <v/>
      </c>
      <c r="I729" s="11" t="str">
        <f t="shared" si="1223"/>
        <v/>
      </c>
      <c r="J729" s="11" t="str">
        <f t="shared" si="1224"/>
        <v>Cyili water point/Rutomvu gravity</v>
      </c>
      <c r="K729" s="11">
        <f t="shared" si="1225"/>
        <v>169</v>
      </c>
      <c r="L729" s="11">
        <f t="shared" si="1287"/>
        <v>3015</v>
      </c>
      <c r="M729" s="11">
        <f t="shared" si="1288"/>
        <v>1</v>
      </c>
      <c r="N729" s="11">
        <f t="shared" si="1289"/>
        <v>3015</v>
      </c>
      <c r="O729" s="11">
        <f t="shared" si="1226"/>
        <v>169</v>
      </c>
      <c r="P729" s="11" t="str">
        <f t="shared" si="1227"/>
        <v xml:space="preserve"> </v>
      </c>
      <c r="Q729" s="13">
        <f t="shared" si="1290"/>
        <v>1</v>
      </c>
      <c r="R729" s="11">
        <f t="shared" si="1291"/>
        <v>1</v>
      </c>
      <c r="S729" s="11">
        <f t="shared" si="1228"/>
        <v>0</v>
      </c>
      <c r="T729" s="11">
        <f t="shared" si="1229"/>
        <v>1</v>
      </c>
      <c r="U729" s="11" t="str">
        <f t="shared" si="1230"/>
        <v>Piped Network -- Gravity Only</v>
      </c>
      <c r="V729" s="11">
        <f t="shared" si="1231"/>
        <v>2013</v>
      </c>
      <c r="W729" s="11" t="str">
        <f t="shared" si="1232"/>
        <v>Gor</v>
      </c>
      <c r="X729" s="11" t="str">
        <f t="shared" si="1233"/>
        <v>Spring</v>
      </c>
      <c r="Y729" s="11">
        <f t="shared" si="1234"/>
        <v>1</v>
      </c>
      <c r="Z729" s="11">
        <f t="shared" si="1235"/>
        <v>1</v>
      </c>
      <c r="AA729" s="11">
        <f t="shared" si="1236"/>
        <v>0</v>
      </c>
      <c r="AB729" s="11" t="str">
        <f t="shared" si="1237"/>
        <v/>
      </c>
      <c r="AC729" s="11" t="str">
        <f t="shared" si="1238"/>
        <v xml:space="preserve"> </v>
      </c>
      <c r="AD729" s="11" t="str">
        <f t="shared" si="1239"/>
        <v xml:space="preserve"> </v>
      </c>
      <c r="AE729" s="11" t="str">
        <f t="shared" si="1240"/>
        <v xml:space="preserve"> </v>
      </c>
      <c r="AF729" s="11">
        <f t="shared" si="1241"/>
        <v>40</v>
      </c>
      <c r="AG729" s="12">
        <f t="shared" si="1292"/>
        <v>43200</v>
      </c>
      <c r="AH729" s="12">
        <f t="shared" si="1293"/>
        <v>51.124260355029584</v>
      </c>
      <c r="AI729" s="11">
        <f t="shared" si="1294"/>
        <v>1</v>
      </c>
      <c r="AJ729" s="11">
        <f t="shared" si="1242"/>
        <v>0</v>
      </c>
      <c r="AK729" s="11" t="str">
        <f t="shared" si="1243"/>
        <v xml:space="preserve"> </v>
      </c>
      <c r="AL729" s="11" t="str">
        <f t="shared" si="1244"/>
        <v xml:space="preserve"> </v>
      </c>
      <c r="AM729" s="11" t="str">
        <f t="shared" si="1245"/>
        <v xml:space="preserve"> </v>
      </c>
      <c r="AN729" s="11" t="str">
        <f t="shared" si="1246"/>
        <v xml:space="preserve"> </v>
      </c>
      <c r="AO729" s="11">
        <f t="shared" si="1247"/>
        <v>1</v>
      </c>
      <c r="AP729" s="11">
        <f t="shared" si="1248"/>
        <v>1</v>
      </c>
      <c r="AQ729" s="11">
        <f t="shared" si="1249"/>
        <v>2013</v>
      </c>
      <c r="AR729" s="11">
        <f t="shared" si="1250"/>
        <v>1</v>
      </c>
      <c r="AS729" s="11">
        <f t="shared" si="1251"/>
        <v>0</v>
      </c>
      <c r="AT729" s="11" t="str">
        <f t="shared" si="1252"/>
        <v xml:space="preserve"> </v>
      </c>
      <c r="AU729" s="11" t="str">
        <f t="shared" si="1253"/>
        <v/>
      </c>
      <c r="AV729" s="11" t="str">
        <f t="shared" si="1254"/>
        <v xml:space="preserve"> </v>
      </c>
      <c r="AW729" s="11" t="str">
        <f t="shared" si="1255"/>
        <v xml:space="preserve"> </v>
      </c>
      <c r="AX729" s="11">
        <f t="shared" si="1256"/>
        <v>0</v>
      </c>
      <c r="AY729" s="11" t="str">
        <f t="shared" si="1257"/>
        <v xml:space="preserve"> </v>
      </c>
      <c r="AZ729" s="11" t="str">
        <f t="shared" si="1258"/>
        <v xml:space="preserve"> </v>
      </c>
      <c r="BA729" s="11" t="str">
        <f t="shared" si="1259"/>
        <v xml:space="preserve"> </v>
      </c>
      <c r="BB729" s="11" t="str">
        <f t="shared" si="1260"/>
        <v xml:space="preserve"> </v>
      </c>
      <c r="BC729" s="11">
        <f t="shared" si="1261"/>
        <v>0</v>
      </c>
      <c r="BD729" s="11" t="str">
        <f t="shared" si="1262"/>
        <v xml:space="preserve"> </v>
      </c>
      <c r="BE729" s="11" t="str">
        <f t="shared" si="1263"/>
        <v xml:space="preserve"> </v>
      </c>
      <c r="BF729" s="11" t="str">
        <f t="shared" si="1264"/>
        <v xml:space="preserve"> </v>
      </c>
      <c r="BG729" s="11" t="str">
        <f t="shared" si="1285"/>
        <v xml:space="preserve"> </v>
      </c>
      <c r="BH729" s="11" t="str">
        <f t="shared" si="1265"/>
        <v xml:space="preserve"> </v>
      </c>
      <c r="BI729" s="11" t="str">
        <f t="shared" si="1266"/>
        <v xml:space="preserve"> </v>
      </c>
      <c r="BJ729" s="11">
        <f t="shared" si="1267"/>
        <v>0</v>
      </c>
      <c r="BK729" s="11" t="str">
        <f t="shared" si="1268"/>
        <v/>
      </c>
      <c r="BL729" s="11" t="str">
        <f t="shared" si="1269"/>
        <v xml:space="preserve"> </v>
      </c>
      <c r="BM729" s="11" t="str">
        <f t="shared" si="1270"/>
        <v xml:space="preserve"> </v>
      </c>
      <c r="BN729" s="11" t="str">
        <f t="shared" si="1271"/>
        <v xml:space="preserve"> </v>
      </c>
      <c r="BO729" s="11" t="str">
        <f t="shared" si="1272"/>
        <v xml:space="preserve"> </v>
      </c>
      <c r="BP729" s="11" t="str">
        <f t="shared" si="1273"/>
        <v xml:space="preserve"> </v>
      </c>
      <c r="BQ729" s="11" t="str">
        <f t="shared" si="1274"/>
        <v>0</v>
      </c>
      <c r="BR729" s="25">
        <f t="shared" si="1275"/>
        <v>0</v>
      </c>
      <c r="BS729" s="11" t="str">
        <f t="shared" si="1276"/>
        <v>Not Present</v>
      </c>
      <c r="BT729" s="11" t="str">
        <f t="shared" si="1277"/>
        <v>0</v>
      </c>
      <c r="BU729" s="12">
        <f t="shared" si="1295"/>
        <v>1</v>
      </c>
      <c r="BV729" s="12">
        <f t="shared" si="1296"/>
        <v>0</v>
      </c>
      <c r="BW729" s="12">
        <f t="shared" si="1286"/>
        <v>1</v>
      </c>
      <c r="BX729" s="12">
        <f t="shared" si="1297"/>
        <v>1</v>
      </c>
      <c r="BY729" s="11">
        <f t="shared" si="1298"/>
        <v>1</v>
      </c>
      <c r="BZ729" s="11">
        <f t="shared" si="1278"/>
        <v>1</v>
      </c>
      <c r="CA729" s="11">
        <f t="shared" si="1279"/>
        <v>1</v>
      </c>
      <c r="CB729" s="11">
        <f t="shared" si="1280"/>
        <v>2013</v>
      </c>
      <c r="CC729" s="11">
        <f t="shared" si="1281"/>
        <v>1</v>
      </c>
      <c r="CD729" s="11" t="str">
        <f t="shared" si="1282"/>
        <v>No</v>
      </c>
      <c r="CE729" s="11">
        <f t="shared" si="1299"/>
        <v>0</v>
      </c>
      <c r="CF729" s="11">
        <f t="shared" si="1300"/>
        <v>0</v>
      </c>
      <c r="CG729" s="11">
        <f t="shared" si="1301"/>
        <v>1</v>
      </c>
      <c r="CH729" s="11">
        <f t="shared" si="1302"/>
        <v>0</v>
      </c>
      <c r="CI729" s="11">
        <f t="shared" si="1283"/>
        <v>1</v>
      </c>
      <c r="CJ729" s="11">
        <f t="shared" si="1284"/>
        <v>1</v>
      </c>
    </row>
    <row r="730" spans="1:88" x14ac:dyDescent="0.3">
      <c r="A730" s="11">
        <f t="shared" si="1215"/>
        <v>2017</v>
      </c>
      <c r="B730" s="11" t="str">
        <f t="shared" si="1216"/>
        <v>08-03-2017 22:44:04 CET</v>
      </c>
      <c r="C730" s="11" t="str">
        <f t="shared" si="1217"/>
        <v>Rwanda</v>
      </c>
      <c r="D730" s="11" t="str">
        <f t="shared" si="1218"/>
        <v>Rulindo</v>
      </c>
      <c r="E730" s="11" t="str">
        <f t="shared" si="1219"/>
        <v>Shyorongi</v>
      </c>
      <c r="F730" s="11" t="str">
        <f t="shared" si="1220"/>
        <v>Rutonde</v>
      </c>
      <c r="G730" s="11" t="str">
        <f t="shared" si="1221"/>
        <v>Nyabisindu</v>
      </c>
      <c r="H730" s="11" t="str">
        <f t="shared" si="1222"/>
        <v/>
      </c>
      <c r="I730" s="11" t="str">
        <f t="shared" si="1223"/>
        <v/>
      </c>
      <c r="J730" s="11" t="str">
        <f t="shared" si="1224"/>
        <v>kirikumuryango network</v>
      </c>
      <c r="K730" s="11">
        <f t="shared" si="1225"/>
        <v>149</v>
      </c>
      <c r="L730" s="11">
        <f t="shared" si="1287"/>
        <v>0</v>
      </c>
      <c r="M730" s="11">
        <f t="shared" si="1288"/>
        <v>26</v>
      </c>
      <c r="N730" s="11">
        <f t="shared" si="1289"/>
        <v>0</v>
      </c>
      <c r="O730" s="11">
        <f t="shared" si="1226"/>
        <v>38</v>
      </c>
      <c r="P730" s="11">
        <f t="shared" si="1227"/>
        <v>111</v>
      </c>
      <c r="Q730" s="13">
        <f t="shared" si="1290"/>
        <v>0.25503355704697989</v>
      </c>
      <c r="R730" s="11">
        <f t="shared" si="1291"/>
        <v>0</v>
      </c>
      <c r="S730" s="11">
        <f t="shared" si="1228"/>
        <v>1</v>
      </c>
      <c r="T730" s="11">
        <f t="shared" si="1229"/>
        <v>1</v>
      </c>
      <c r="U730" s="11" t="str">
        <f t="shared" si="1230"/>
        <v>Piped Network -- Gravity Only</v>
      </c>
      <c r="V730" s="11">
        <f t="shared" si="1231"/>
        <v>2013</v>
      </c>
      <c r="W730" s="11" t="str">
        <f t="shared" si="1232"/>
        <v>Governement (District, Wasac) And Water For People</v>
      </c>
      <c r="X730" s="11" t="str">
        <f t="shared" si="1233"/>
        <v>Spring</v>
      </c>
      <c r="Y730" s="11">
        <f t="shared" si="1234"/>
        <v>1</v>
      </c>
      <c r="Z730" s="11">
        <f t="shared" si="1235"/>
        <v>1</v>
      </c>
      <c r="AA730" s="11">
        <f t="shared" si="1236"/>
        <v>1</v>
      </c>
      <c r="AB730" s="11" t="str">
        <f t="shared" si="1237"/>
        <v>"Springbox" --Intake Structure At A Spring</v>
      </c>
      <c r="AC730" s="11">
        <f t="shared" si="1238"/>
        <v>1</v>
      </c>
      <c r="AD730" s="11">
        <f t="shared" si="1239"/>
        <v>2013</v>
      </c>
      <c r="AE730" s="11">
        <f t="shared" si="1240"/>
        <v>1</v>
      </c>
      <c r="AF730" s="11">
        <f t="shared" si="1241"/>
        <v>11</v>
      </c>
      <c r="AG730" s="12">
        <f t="shared" si="1292"/>
        <v>157090.90909090909</v>
      </c>
      <c r="AH730" s="12">
        <f t="shared" si="1293"/>
        <v>826.79425837320571</v>
      </c>
      <c r="AI730" s="11">
        <f t="shared" si="1294"/>
        <v>1</v>
      </c>
      <c r="AJ730" s="11">
        <f t="shared" si="1242"/>
        <v>1</v>
      </c>
      <c r="AK730" s="11">
        <f t="shared" si="1243"/>
        <v>1</v>
      </c>
      <c r="AL730" s="11">
        <f t="shared" si="1244"/>
        <v>2013</v>
      </c>
      <c r="AM730" s="11">
        <f t="shared" si="1245"/>
        <v>1</v>
      </c>
      <c r="AN730" s="11">
        <f t="shared" si="1246"/>
        <v>500</v>
      </c>
      <c r="AO730" s="11">
        <f t="shared" si="1247"/>
        <v>1</v>
      </c>
      <c r="AP730" s="11">
        <f t="shared" si="1248"/>
        <v>17</v>
      </c>
      <c r="AQ730" s="11">
        <f t="shared" si="1249"/>
        <v>2013</v>
      </c>
      <c r="AR730" s="11">
        <f t="shared" si="1250"/>
        <v>1</v>
      </c>
      <c r="AS730" s="11">
        <f t="shared" si="1251"/>
        <v>1</v>
      </c>
      <c r="AT730" s="11">
        <f t="shared" si="1252"/>
        <v>6</v>
      </c>
      <c r="AU730" s="11" t="str">
        <f t="shared" si="1253"/>
        <v>Distribution Chamber</v>
      </c>
      <c r="AV730" s="11">
        <f t="shared" si="1254"/>
        <v>2013</v>
      </c>
      <c r="AW730" s="11">
        <f t="shared" si="1255"/>
        <v>1</v>
      </c>
      <c r="AX730" s="11">
        <f t="shared" si="1256"/>
        <v>1</v>
      </c>
      <c r="AY730" s="11">
        <f t="shared" si="1257"/>
        <v>2</v>
      </c>
      <c r="AZ730" s="11">
        <f t="shared" si="1258"/>
        <v>2013</v>
      </c>
      <c r="BA730" s="11">
        <f t="shared" si="1259"/>
        <v>1</v>
      </c>
      <c r="BB730" s="11">
        <f t="shared" si="1260"/>
        <v>3500</v>
      </c>
      <c r="BC730" s="11">
        <f t="shared" si="1261"/>
        <v>0</v>
      </c>
      <c r="BD730" s="11" t="str">
        <f t="shared" si="1262"/>
        <v xml:space="preserve"> </v>
      </c>
      <c r="BE730" s="11" t="str">
        <f t="shared" si="1263"/>
        <v xml:space="preserve"> </v>
      </c>
      <c r="BF730" s="11" t="str">
        <f t="shared" si="1264"/>
        <v xml:space="preserve"> </v>
      </c>
      <c r="BG730" s="11" t="str">
        <f t="shared" si="1285"/>
        <v xml:space="preserve"> </v>
      </c>
      <c r="BH730" s="11" t="str">
        <f t="shared" si="1265"/>
        <v xml:space="preserve"> </v>
      </c>
      <c r="BI730" s="11" t="str">
        <f t="shared" si="1266"/>
        <v xml:space="preserve"> </v>
      </c>
      <c r="BJ730" s="11">
        <f t="shared" si="1267"/>
        <v>0</v>
      </c>
      <c r="BK730" s="11" t="str">
        <f t="shared" si="1268"/>
        <v/>
      </c>
      <c r="BL730" s="11" t="str">
        <f t="shared" si="1269"/>
        <v xml:space="preserve"> </v>
      </c>
      <c r="BM730" s="11" t="str">
        <f t="shared" si="1270"/>
        <v xml:space="preserve"> </v>
      </c>
      <c r="BN730" s="11" t="str">
        <f t="shared" si="1271"/>
        <v xml:space="preserve"> </v>
      </c>
      <c r="BO730" s="11" t="str">
        <f t="shared" si="1272"/>
        <v xml:space="preserve"> </v>
      </c>
      <c r="BP730" s="11" t="str">
        <f t="shared" si="1273"/>
        <v xml:space="preserve"> </v>
      </c>
      <c r="BQ730" s="11" t="str">
        <f t="shared" si="1274"/>
        <v>0</v>
      </c>
      <c r="BR730" s="25">
        <f t="shared" si="1275"/>
        <v>0</v>
      </c>
      <c r="BS730" s="11" t="str">
        <f t="shared" si="1276"/>
        <v>Not Present</v>
      </c>
      <c r="BT730" s="11" t="str">
        <f t="shared" si="1277"/>
        <v>0</v>
      </c>
      <c r="BU730" s="12">
        <f t="shared" si="1295"/>
        <v>1</v>
      </c>
      <c r="BV730" s="12">
        <f t="shared" si="1296"/>
        <v>0</v>
      </c>
      <c r="BW730" s="12">
        <f t="shared" si="1286"/>
        <v>1</v>
      </c>
      <c r="BX730" s="12">
        <f t="shared" si="1297"/>
        <v>1</v>
      </c>
      <c r="BY730" s="11">
        <f t="shared" si="1298"/>
        <v>1</v>
      </c>
      <c r="BZ730" s="11">
        <f t="shared" si="1278"/>
        <v>1</v>
      </c>
      <c r="CA730" s="11">
        <f t="shared" si="1279"/>
        <v>1</v>
      </c>
      <c r="CB730" s="11">
        <f t="shared" si="1280"/>
        <v>2013</v>
      </c>
      <c r="CC730" s="11">
        <f t="shared" si="1281"/>
        <v>1</v>
      </c>
      <c r="CD730" s="11" t="str">
        <f t="shared" si="1282"/>
        <v>No</v>
      </c>
      <c r="CE730" s="11">
        <f t="shared" si="1299"/>
        <v>0</v>
      </c>
      <c r="CF730" s="11">
        <f t="shared" si="1300"/>
        <v>0</v>
      </c>
      <c r="CG730" s="11">
        <f t="shared" si="1301"/>
        <v>1</v>
      </c>
      <c r="CH730" s="11">
        <f t="shared" si="1302"/>
        <v>0</v>
      </c>
      <c r="CI730" s="11">
        <f t="shared" si="1283"/>
        <v>1</v>
      </c>
      <c r="CJ730" s="11">
        <f t="shared" si="1284"/>
        <v>1</v>
      </c>
    </row>
    <row r="731" spans="1:88" x14ac:dyDescent="0.3">
      <c r="A731" s="11">
        <f t="shared" si="1215"/>
        <v>2017</v>
      </c>
      <c r="B731" s="11" t="str">
        <f t="shared" si="1216"/>
        <v>25-03-2017 10:50:31 CET</v>
      </c>
      <c r="C731" s="11" t="str">
        <f t="shared" si="1217"/>
        <v>Rwanda</v>
      </c>
      <c r="D731" s="11" t="str">
        <f t="shared" si="1218"/>
        <v>Rulindo</v>
      </c>
      <c r="E731" s="11" t="str">
        <f t="shared" si="1219"/>
        <v>Masoro</v>
      </c>
      <c r="F731" s="11" t="str">
        <f t="shared" si="1220"/>
        <v>Shengampuri</v>
      </c>
      <c r="G731" s="11" t="str">
        <f t="shared" si="1221"/>
        <v>Rusine</v>
      </c>
      <c r="H731" s="11" t="str">
        <f t="shared" si="1222"/>
        <v/>
      </c>
      <c r="I731" s="11" t="str">
        <f t="shared" si="1223"/>
        <v/>
      </c>
      <c r="J731" s="11" t="str">
        <f t="shared" si="1224"/>
        <v>Mutagata Gravity network</v>
      </c>
      <c r="K731" s="11">
        <f t="shared" si="1225"/>
        <v>220</v>
      </c>
      <c r="L731" s="11">
        <f t="shared" si="1287"/>
        <v>26296</v>
      </c>
      <c r="M731" s="11">
        <f t="shared" si="1288"/>
        <v>12</v>
      </c>
      <c r="N731" s="11">
        <f t="shared" si="1289"/>
        <v>2191.3333333333335</v>
      </c>
      <c r="O731" s="11">
        <f t="shared" si="1226"/>
        <v>220</v>
      </c>
      <c r="P731" s="11" t="str">
        <f t="shared" si="1227"/>
        <v xml:space="preserve"> </v>
      </c>
      <c r="Q731" s="13">
        <f t="shared" si="1290"/>
        <v>1</v>
      </c>
      <c r="R731" s="11">
        <f t="shared" si="1291"/>
        <v>1</v>
      </c>
      <c r="S731" s="11">
        <f t="shared" si="1228"/>
        <v>0</v>
      </c>
      <c r="T731" s="11">
        <f t="shared" si="1229"/>
        <v>1</v>
      </c>
      <c r="U731" s="11" t="str">
        <f t="shared" si="1230"/>
        <v>Piped Network -- Gravity Only</v>
      </c>
      <c r="V731" s="11">
        <f t="shared" si="1231"/>
        <v>2004</v>
      </c>
      <c r="W731" s="11" t="str">
        <f t="shared" si="1232"/>
        <v/>
      </c>
      <c r="X731" s="11" t="str">
        <f t="shared" si="1233"/>
        <v>Spring</v>
      </c>
      <c r="Y731" s="11">
        <f t="shared" si="1234"/>
        <v>1</v>
      </c>
      <c r="Z731" s="11">
        <f t="shared" si="1235"/>
        <v>1</v>
      </c>
      <c r="AA731" s="11">
        <f t="shared" si="1236"/>
        <v>1</v>
      </c>
      <c r="AB731" s="11" t="str">
        <f t="shared" si="1237"/>
        <v>"Springbox" --Intake Structure At A Spring</v>
      </c>
      <c r="AC731" s="11">
        <f t="shared" si="1238"/>
        <v>1</v>
      </c>
      <c r="AD731" s="11">
        <f t="shared" si="1239"/>
        <v>2004</v>
      </c>
      <c r="AE731" s="11">
        <f t="shared" si="1240"/>
        <v>2</v>
      </c>
      <c r="AF731" s="11">
        <f t="shared" si="1241"/>
        <v>8</v>
      </c>
      <c r="AG731" s="12">
        <f t="shared" si="1292"/>
        <v>216000</v>
      </c>
      <c r="AH731" s="12">
        <f t="shared" si="1293"/>
        <v>196.36363636363637</v>
      </c>
      <c r="AI731" s="11">
        <f t="shared" si="1294"/>
        <v>1</v>
      </c>
      <c r="AJ731" s="11">
        <f t="shared" si="1242"/>
        <v>1</v>
      </c>
      <c r="AK731" s="11">
        <f t="shared" si="1243"/>
        <v>1</v>
      </c>
      <c r="AL731" s="11">
        <f t="shared" si="1244"/>
        <v>2004</v>
      </c>
      <c r="AM731" s="11">
        <f t="shared" si="1245"/>
        <v>2</v>
      </c>
      <c r="AN731" s="11">
        <f t="shared" si="1246"/>
        <v>3500</v>
      </c>
      <c r="AO731" s="11">
        <f t="shared" si="1247"/>
        <v>1</v>
      </c>
      <c r="AP731" s="11">
        <f t="shared" si="1248"/>
        <v>6</v>
      </c>
      <c r="AQ731" s="11">
        <f t="shared" si="1249"/>
        <v>2004</v>
      </c>
      <c r="AR731" s="11">
        <f t="shared" si="1250"/>
        <v>2</v>
      </c>
      <c r="AS731" s="11">
        <f t="shared" si="1251"/>
        <v>1</v>
      </c>
      <c r="AT731" s="11">
        <f t="shared" si="1252"/>
        <v>4</v>
      </c>
      <c r="AU731" s="11" t="str">
        <f t="shared" si="1253"/>
        <v>Distribution Chamber|Washout And Air Release</v>
      </c>
      <c r="AV731" s="11">
        <f t="shared" si="1254"/>
        <v>2004</v>
      </c>
      <c r="AW731" s="11">
        <f t="shared" si="1255"/>
        <v>2</v>
      </c>
      <c r="AX731" s="11">
        <f t="shared" si="1256"/>
        <v>1</v>
      </c>
      <c r="AY731" s="11">
        <f t="shared" si="1257"/>
        <v>2</v>
      </c>
      <c r="AZ731" s="11">
        <f t="shared" si="1258"/>
        <v>2004</v>
      </c>
      <c r="BA731" s="11">
        <f t="shared" si="1259"/>
        <v>2</v>
      </c>
      <c r="BB731" s="11">
        <f t="shared" si="1260"/>
        <v>4500</v>
      </c>
      <c r="BC731" s="11">
        <f t="shared" si="1261"/>
        <v>0</v>
      </c>
      <c r="BD731" s="11" t="str">
        <f t="shared" si="1262"/>
        <v xml:space="preserve"> </v>
      </c>
      <c r="BE731" s="11" t="str">
        <f t="shared" si="1263"/>
        <v xml:space="preserve"> </v>
      </c>
      <c r="BF731" s="11" t="str">
        <f t="shared" si="1264"/>
        <v xml:space="preserve"> </v>
      </c>
      <c r="BG731" s="11" t="str">
        <f t="shared" si="1285"/>
        <v xml:space="preserve"> </v>
      </c>
      <c r="BH731" s="11" t="str">
        <f t="shared" si="1265"/>
        <v xml:space="preserve"> </v>
      </c>
      <c r="BI731" s="11" t="str">
        <f t="shared" si="1266"/>
        <v xml:space="preserve"> </v>
      </c>
      <c r="BJ731" s="11">
        <f t="shared" si="1267"/>
        <v>0</v>
      </c>
      <c r="BK731" s="11" t="str">
        <f t="shared" si="1268"/>
        <v/>
      </c>
      <c r="BL731" s="11" t="str">
        <f t="shared" si="1269"/>
        <v xml:space="preserve"> </v>
      </c>
      <c r="BM731" s="11" t="str">
        <f t="shared" si="1270"/>
        <v xml:space="preserve"> </v>
      </c>
      <c r="BN731" s="11" t="str">
        <f t="shared" si="1271"/>
        <v xml:space="preserve"> </v>
      </c>
      <c r="BO731" s="11" t="str">
        <f t="shared" si="1272"/>
        <v xml:space="preserve"> </v>
      </c>
      <c r="BP731" s="11" t="str">
        <f t="shared" si="1273"/>
        <v xml:space="preserve"> </v>
      </c>
      <c r="BQ731" s="11" t="str">
        <f t="shared" si="1274"/>
        <v>0</v>
      </c>
      <c r="BR731" s="25">
        <f t="shared" si="1275"/>
        <v>0</v>
      </c>
      <c r="BS731" s="11" t="str">
        <f t="shared" si="1276"/>
        <v>Not Present</v>
      </c>
      <c r="BT731" s="11" t="str">
        <f t="shared" si="1277"/>
        <v>0</v>
      </c>
      <c r="BU731" s="12">
        <f t="shared" si="1295"/>
        <v>1</v>
      </c>
      <c r="BV731" s="12">
        <f t="shared" si="1296"/>
        <v>0</v>
      </c>
      <c r="BW731" s="12">
        <f t="shared" si="1286"/>
        <v>1</v>
      </c>
      <c r="BX731" s="12">
        <f t="shared" si="1297"/>
        <v>1</v>
      </c>
      <c r="BY731" s="11">
        <f t="shared" si="1298"/>
        <v>1</v>
      </c>
      <c r="BZ731" s="11">
        <f t="shared" si="1278"/>
        <v>1</v>
      </c>
      <c r="CA731" s="11">
        <f t="shared" si="1279"/>
        <v>12</v>
      </c>
      <c r="CB731" s="11">
        <f t="shared" si="1280"/>
        <v>2004</v>
      </c>
      <c r="CC731" s="11">
        <f t="shared" si="1281"/>
        <v>1</v>
      </c>
      <c r="CD731" s="11" t="str">
        <f t="shared" si="1282"/>
        <v>No</v>
      </c>
      <c r="CE731" s="11">
        <f t="shared" si="1299"/>
        <v>0</v>
      </c>
      <c r="CF731" s="11">
        <f t="shared" si="1300"/>
        <v>0</v>
      </c>
      <c r="CG731" s="11">
        <f t="shared" si="1301"/>
        <v>1</v>
      </c>
      <c r="CH731" s="11">
        <f t="shared" si="1302"/>
        <v>0</v>
      </c>
      <c r="CI731" s="11">
        <f t="shared" si="1283"/>
        <v>1</v>
      </c>
      <c r="CJ731" s="11">
        <f t="shared" si="1284"/>
        <v>2</v>
      </c>
    </row>
    <row r="732" spans="1:88" x14ac:dyDescent="0.3">
      <c r="A732" s="11">
        <f t="shared" si="1215"/>
        <v>2017</v>
      </c>
      <c r="B732" s="11" t="str">
        <f t="shared" si="1216"/>
        <v>14-03-2017 22:12:19 CET</v>
      </c>
      <c r="C732" s="11" t="str">
        <f t="shared" si="1217"/>
        <v>Rwanda</v>
      </c>
      <c r="D732" s="11" t="str">
        <f t="shared" si="1218"/>
        <v>Rulindo</v>
      </c>
      <c r="E732" s="11" t="str">
        <f t="shared" si="1219"/>
        <v>Mbogo</v>
      </c>
      <c r="F732" s="11" t="str">
        <f t="shared" si="1220"/>
        <v>Bukoro</v>
      </c>
      <c r="G732" s="11" t="str">
        <f t="shared" si="1221"/>
        <v>Kinini/Mbogo</v>
      </c>
      <c r="H732" s="11" t="str">
        <f t="shared" si="1222"/>
        <v/>
      </c>
      <c r="I732" s="11" t="str">
        <f t="shared" si="1223"/>
        <v/>
      </c>
      <c r="J732" s="11" t="str">
        <f t="shared" si="1224"/>
        <v>Kinini-Mbogo water point/Ntaruka-Gahama gravity</v>
      </c>
      <c r="K732" s="11">
        <f t="shared" si="1225"/>
        <v>188</v>
      </c>
      <c r="L732" s="11">
        <f t="shared" si="1287"/>
        <v>1567</v>
      </c>
      <c r="M732" s="11">
        <f t="shared" si="1288"/>
        <v>1</v>
      </c>
      <c r="N732" s="11">
        <f t="shared" si="1289"/>
        <v>1567</v>
      </c>
      <c r="O732" s="11">
        <f t="shared" si="1226"/>
        <v>188</v>
      </c>
      <c r="P732" s="11" t="str">
        <f t="shared" si="1227"/>
        <v xml:space="preserve"> </v>
      </c>
      <c r="Q732" s="13">
        <f t="shared" si="1290"/>
        <v>1</v>
      </c>
      <c r="R732" s="11">
        <f t="shared" si="1291"/>
        <v>1</v>
      </c>
      <c r="S732" s="11">
        <f t="shared" si="1228"/>
        <v>0</v>
      </c>
      <c r="T732" s="11">
        <f t="shared" si="1229"/>
        <v>1</v>
      </c>
      <c r="U732" s="11" t="str">
        <f t="shared" si="1230"/>
        <v>Piped Network -- Gravity Only</v>
      </c>
      <c r="V732" s="11">
        <f t="shared" si="1231"/>
        <v>2006</v>
      </c>
      <c r="W732" s="11" t="str">
        <f t="shared" si="1232"/>
        <v>Gor</v>
      </c>
      <c r="X732" s="11" t="str">
        <f t="shared" si="1233"/>
        <v>Spring</v>
      </c>
      <c r="Y732" s="11">
        <f t="shared" si="1234"/>
        <v>1</v>
      </c>
      <c r="Z732" s="11">
        <f t="shared" si="1235"/>
        <v>1</v>
      </c>
      <c r="AA732" s="11">
        <f t="shared" si="1236"/>
        <v>1</v>
      </c>
      <c r="AB732" s="11" t="str">
        <f t="shared" si="1237"/>
        <v>"Springbox" --Intake Structure At A Spring</v>
      </c>
      <c r="AC732" s="11">
        <f t="shared" si="1238"/>
        <v>1</v>
      </c>
      <c r="AD732" s="11">
        <f t="shared" si="1239"/>
        <v>2006</v>
      </c>
      <c r="AE732" s="11">
        <f t="shared" si="1240"/>
        <v>1</v>
      </c>
      <c r="AF732" s="11">
        <f t="shared" si="1241"/>
        <v>40</v>
      </c>
      <c r="AG732" s="12">
        <f t="shared" si="1292"/>
        <v>43200</v>
      </c>
      <c r="AH732" s="12">
        <f t="shared" si="1293"/>
        <v>45.957446808510639</v>
      </c>
      <c r="AI732" s="11">
        <f t="shared" si="1294"/>
        <v>1</v>
      </c>
      <c r="AJ732" s="11">
        <f t="shared" si="1242"/>
        <v>1</v>
      </c>
      <c r="AK732" s="11">
        <f t="shared" si="1243"/>
        <v>1</v>
      </c>
      <c r="AL732" s="11">
        <f t="shared" si="1244"/>
        <v>2006</v>
      </c>
      <c r="AM732" s="11">
        <f t="shared" si="1245"/>
        <v>1</v>
      </c>
      <c r="AN732" s="11">
        <f t="shared" si="1246"/>
        <v>100</v>
      </c>
      <c r="AO732" s="11">
        <f t="shared" si="1247"/>
        <v>0</v>
      </c>
      <c r="AP732" s="11" t="str">
        <f t="shared" si="1248"/>
        <v xml:space="preserve"> </v>
      </c>
      <c r="AQ732" s="11" t="str">
        <f t="shared" si="1249"/>
        <v xml:space="preserve"> </v>
      </c>
      <c r="AR732" s="11" t="str">
        <f t="shared" si="1250"/>
        <v xml:space="preserve"> </v>
      </c>
      <c r="AS732" s="11">
        <f t="shared" si="1251"/>
        <v>0</v>
      </c>
      <c r="AT732" s="11" t="str">
        <f t="shared" si="1252"/>
        <v xml:space="preserve"> </v>
      </c>
      <c r="AU732" s="11" t="str">
        <f t="shared" si="1253"/>
        <v/>
      </c>
      <c r="AV732" s="11" t="str">
        <f t="shared" si="1254"/>
        <v xml:space="preserve"> </v>
      </c>
      <c r="AW732" s="11" t="str">
        <f t="shared" si="1255"/>
        <v xml:space="preserve"> </v>
      </c>
      <c r="AX732" s="11">
        <f t="shared" si="1256"/>
        <v>0</v>
      </c>
      <c r="AY732" s="11" t="str">
        <f t="shared" si="1257"/>
        <v xml:space="preserve"> </v>
      </c>
      <c r="AZ732" s="11" t="str">
        <f t="shared" si="1258"/>
        <v xml:space="preserve"> </v>
      </c>
      <c r="BA732" s="11" t="str">
        <f t="shared" si="1259"/>
        <v xml:space="preserve"> </v>
      </c>
      <c r="BB732" s="11" t="str">
        <f t="shared" si="1260"/>
        <v xml:space="preserve"> </v>
      </c>
      <c r="BC732" s="11">
        <f t="shared" si="1261"/>
        <v>0</v>
      </c>
      <c r="BD732" s="11" t="str">
        <f t="shared" si="1262"/>
        <v xml:space="preserve"> </v>
      </c>
      <c r="BE732" s="11" t="str">
        <f t="shared" si="1263"/>
        <v xml:space="preserve"> </v>
      </c>
      <c r="BF732" s="11" t="str">
        <f t="shared" si="1264"/>
        <v xml:space="preserve"> </v>
      </c>
      <c r="BG732" s="11" t="str">
        <f t="shared" si="1285"/>
        <v xml:space="preserve"> </v>
      </c>
      <c r="BH732" s="11" t="str">
        <f t="shared" si="1265"/>
        <v xml:space="preserve"> </v>
      </c>
      <c r="BI732" s="11" t="str">
        <f t="shared" si="1266"/>
        <v xml:space="preserve"> </v>
      </c>
      <c r="BJ732" s="11">
        <f t="shared" si="1267"/>
        <v>0</v>
      </c>
      <c r="BK732" s="11" t="str">
        <f t="shared" si="1268"/>
        <v/>
      </c>
      <c r="BL732" s="11" t="str">
        <f t="shared" si="1269"/>
        <v xml:space="preserve"> </v>
      </c>
      <c r="BM732" s="11" t="str">
        <f t="shared" si="1270"/>
        <v xml:space="preserve"> </v>
      </c>
      <c r="BN732" s="11" t="str">
        <f t="shared" si="1271"/>
        <v xml:space="preserve"> </v>
      </c>
      <c r="BO732" s="11" t="str">
        <f t="shared" si="1272"/>
        <v xml:space="preserve"> </v>
      </c>
      <c r="BP732" s="11" t="str">
        <f t="shared" si="1273"/>
        <v xml:space="preserve"> </v>
      </c>
      <c r="BQ732" s="11" t="str">
        <f t="shared" si="1274"/>
        <v>0</v>
      </c>
      <c r="BR732" s="25">
        <f t="shared" si="1275"/>
        <v>0</v>
      </c>
      <c r="BS732" s="11" t="str">
        <f t="shared" si="1276"/>
        <v>Not Present</v>
      </c>
      <c r="BT732" s="11" t="str">
        <f t="shared" si="1277"/>
        <v>0</v>
      </c>
      <c r="BU732" s="12">
        <f t="shared" si="1295"/>
        <v>1</v>
      </c>
      <c r="BV732" s="12">
        <f t="shared" si="1296"/>
        <v>0</v>
      </c>
      <c r="BW732" s="12">
        <f t="shared" si="1286"/>
        <v>1</v>
      </c>
      <c r="BX732" s="12">
        <f t="shared" si="1297"/>
        <v>1</v>
      </c>
      <c r="BY732" s="11">
        <f t="shared" si="1298"/>
        <v>1</v>
      </c>
      <c r="BZ732" s="11">
        <f t="shared" si="1278"/>
        <v>1</v>
      </c>
      <c r="CA732" s="11">
        <f t="shared" si="1279"/>
        <v>1</v>
      </c>
      <c r="CB732" s="11">
        <f t="shared" si="1280"/>
        <v>2006</v>
      </c>
      <c r="CC732" s="11">
        <f t="shared" si="1281"/>
        <v>2</v>
      </c>
      <c r="CD732" s="11" t="str">
        <f t="shared" si="1282"/>
        <v>No</v>
      </c>
      <c r="CE732" s="11">
        <f t="shared" si="1299"/>
        <v>0</v>
      </c>
      <c r="CF732" s="11">
        <f t="shared" si="1300"/>
        <v>0</v>
      </c>
      <c r="CG732" s="11">
        <f t="shared" si="1301"/>
        <v>1</v>
      </c>
      <c r="CH732" s="11">
        <f t="shared" si="1302"/>
        <v>0</v>
      </c>
      <c r="CI732" s="11">
        <f t="shared" si="1283"/>
        <v>0</v>
      </c>
      <c r="CJ732" s="11">
        <f t="shared" si="1284"/>
        <v>2</v>
      </c>
    </row>
    <row r="733" spans="1:88" x14ac:dyDescent="0.3">
      <c r="A733" s="11">
        <f t="shared" si="1215"/>
        <v>2017</v>
      </c>
      <c r="B733" s="11" t="str">
        <f t="shared" si="1216"/>
        <v>23-04-2017 14:42:02 CEST</v>
      </c>
      <c r="C733" s="11" t="str">
        <f t="shared" si="1217"/>
        <v>Rwanda</v>
      </c>
      <c r="D733" s="11" t="str">
        <f t="shared" si="1218"/>
        <v>Rulindo</v>
      </c>
      <c r="E733" s="11" t="str">
        <f t="shared" si="1219"/>
        <v>Buyoga</v>
      </c>
      <c r="F733" s="11" t="str">
        <f t="shared" si="1220"/>
        <v>Mwumba</v>
      </c>
      <c r="G733" s="11" t="str">
        <f t="shared" si="1221"/>
        <v>Nyarubuye</v>
      </c>
      <c r="H733" s="11" t="str">
        <f t="shared" si="1222"/>
        <v/>
      </c>
      <c r="I733" s="11" t="str">
        <f t="shared" si="1223"/>
        <v/>
      </c>
      <c r="J733" s="11" t="str">
        <f t="shared" si="1224"/>
        <v>kiruruma</v>
      </c>
      <c r="K733" s="11">
        <f t="shared" si="1225"/>
        <v>173</v>
      </c>
      <c r="L733" s="11">
        <f t="shared" si="1287"/>
        <v>8295</v>
      </c>
      <c r="M733" s="11">
        <f t="shared" si="1288"/>
        <v>25</v>
      </c>
      <c r="N733" s="11">
        <f t="shared" si="1289"/>
        <v>331.8</v>
      </c>
      <c r="O733" s="11">
        <f t="shared" si="1226"/>
        <v>120</v>
      </c>
      <c r="P733" s="11">
        <f t="shared" si="1227"/>
        <v>53</v>
      </c>
      <c r="Q733" s="13">
        <f t="shared" si="1290"/>
        <v>0.69364161849710981</v>
      </c>
      <c r="R733" s="11">
        <f t="shared" si="1291"/>
        <v>0</v>
      </c>
      <c r="S733" s="11">
        <f t="shared" si="1228"/>
        <v>0</v>
      </c>
      <c r="T733" s="11">
        <f t="shared" si="1229"/>
        <v>1</v>
      </c>
      <c r="U733" s="11" t="str">
        <f t="shared" si="1230"/>
        <v>Piped Network With Pump</v>
      </c>
      <c r="V733" s="11">
        <f t="shared" si="1231"/>
        <v>2014</v>
      </c>
      <c r="W733" s="11" t="str">
        <f t="shared" si="1232"/>
        <v>Governement (District, Wasac) And Water For People</v>
      </c>
      <c r="X733" s="11" t="str">
        <f t="shared" si="1233"/>
        <v>Spring</v>
      </c>
      <c r="Y733" s="11">
        <f t="shared" si="1234"/>
        <v>2</v>
      </c>
      <c r="Z733" s="11">
        <f t="shared" si="1235"/>
        <v>1</v>
      </c>
      <c r="AA733" s="11">
        <f t="shared" si="1236"/>
        <v>1</v>
      </c>
      <c r="AB733" s="11" t="str">
        <f t="shared" si="1237"/>
        <v>"Springbox" --Intake Structure At A Spring</v>
      </c>
      <c r="AC733" s="11">
        <f t="shared" si="1238"/>
        <v>1</v>
      </c>
      <c r="AD733" s="11">
        <f t="shared" si="1239"/>
        <v>2014</v>
      </c>
      <c r="AE733" s="11">
        <f t="shared" si="1240"/>
        <v>1</v>
      </c>
      <c r="AF733" s="11">
        <f t="shared" si="1241"/>
        <v>30</v>
      </c>
      <c r="AG733" s="12">
        <f t="shared" si="1292"/>
        <v>57600</v>
      </c>
      <c r="AH733" s="12">
        <f t="shared" si="1293"/>
        <v>96</v>
      </c>
      <c r="AI733" s="11">
        <f t="shared" si="1294"/>
        <v>1</v>
      </c>
      <c r="AJ733" s="11">
        <f t="shared" si="1242"/>
        <v>1</v>
      </c>
      <c r="AK733" s="11">
        <f t="shared" si="1243"/>
        <v>1</v>
      </c>
      <c r="AL733" s="11">
        <f t="shared" si="1244"/>
        <v>2014</v>
      </c>
      <c r="AM733" s="11">
        <f t="shared" si="1245"/>
        <v>1</v>
      </c>
      <c r="AN733" s="11">
        <f t="shared" si="1246"/>
        <v>6700</v>
      </c>
      <c r="AO733" s="11">
        <f t="shared" si="1247"/>
        <v>1</v>
      </c>
      <c r="AP733" s="11">
        <f t="shared" si="1248"/>
        <v>5</v>
      </c>
      <c r="AQ733" s="11">
        <f t="shared" si="1249"/>
        <v>2014</v>
      </c>
      <c r="AR733" s="11">
        <f t="shared" si="1250"/>
        <v>1</v>
      </c>
      <c r="AS733" s="11">
        <f t="shared" si="1251"/>
        <v>0</v>
      </c>
      <c r="AT733" s="11" t="str">
        <f t="shared" si="1252"/>
        <v xml:space="preserve"> </v>
      </c>
      <c r="AU733" s="11" t="str">
        <f t="shared" si="1253"/>
        <v/>
      </c>
      <c r="AV733" s="11" t="str">
        <f t="shared" si="1254"/>
        <v xml:space="preserve"> </v>
      </c>
      <c r="AW733" s="11" t="str">
        <f t="shared" si="1255"/>
        <v xml:space="preserve"> </v>
      </c>
      <c r="AX733" s="11">
        <f t="shared" si="1256"/>
        <v>0</v>
      </c>
      <c r="AY733" s="11" t="str">
        <f t="shared" si="1257"/>
        <v xml:space="preserve"> </v>
      </c>
      <c r="AZ733" s="11" t="str">
        <f t="shared" si="1258"/>
        <v xml:space="preserve"> </v>
      </c>
      <c r="BA733" s="11" t="str">
        <f t="shared" si="1259"/>
        <v xml:space="preserve"> </v>
      </c>
      <c r="BB733" s="11" t="str">
        <f t="shared" si="1260"/>
        <v xml:space="preserve"> </v>
      </c>
      <c r="BC733" s="11">
        <f t="shared" si="1261"/>
        <v>0</v>
      </c>
      <c r="BD733" s="11" t="str">
        <f t="shared" si="1262"/>
        <v xml:space="preserve"> </v>
      </c>
      <c r="BE733" s="11" t="str">
        <f t="shared" si="1263"/>
        <v xml:space="preserve"> </v>
      </c>
      <c r="BF733" s="11" t="str">
        <f t="shared" si="1264"/>
        <v xml:space="preserve"> </v>
      </c>
      <c r="BG733" s="11" t="str">
        <f t="shared" si="1285"/>
        <v xml:space="preserve"> </v>
      </c>
      <c r="BH733" s="11" t="str">
        <f t="shared" si="1265"/>
        <v xml:space="preserve"> </v>
      </c>
      <c r="BI733" s="11" t="str">
        <f t="shared" si="1266"/>
        <v xml:space="preserve"> </v>
      </c>
      <c r="BJ733" s="11">
        <f t="shared" si="1267"/>
        <v>0</v>
      </c>
      <c r="BK733" s="11" t="str">
        <f t="shared" si="1268"/>
        <v/>
      </c>
      <c r="BL733" s="11" t="str">
        <f t="shared" si="1269"/>
        <v xml:space="preserve"> </v>
      </c>
      <c r="BM733" s="11" t="str">
        <f t="shared" si="1270"/>
        <v xml:space="preserve"> </v>
      </c>
      <c r="BN733" s="11" t="str">
        <f t="shared" si="1271"/>
        <v xml:space="preserve"> </v>
      </c>
      <c r="BO733" s="11" t="str">
        <f t="shared" si="1272"/>
        <v xml:space="preserve"> </v>
      </c>
      <c r="BP733" s="11" t="str">
        <f t="shared" si="1273"/>
        <v xml:space="preserve"> </v>
      </c>
      <c r="BQ733" s="11" t="str">
        <f t="shared" si="1274"/>
        <v>0</v>
      </c>
      <c r="BR733" s="25">
        <f t="shared" si="1275"/>
        <v>0</v>
      </c>
      <c r="BS733" s="11" t="str">
        <f t="shared" si="1276"/>
        <v>Not Present</v>
      </c>
      <c r="BT733" s="11" t="str">
        <f t="shared" si="1277"/>
        <v>0</v>
      </c>
      <c r="BU733" s="12">
        <f t="shared" si="1295"/>
        <v>1</v>
      </c>
      <c r="BV733" s="12">
        <f t="shared" si="1296"/>
        <v>0</v>
      </c>
      <c r="BW733" s="12">
        <f t="shared" si="1286"/>
        <v>1</v>
      </c>
      <c r="BX733" s="12">
        <f t="shared" si="1297"/>
        <v>1</v>
      </c>
      <c r="BY733" s="11">
        <f t="shared" si="1298"/>
        <v>1</v>
      </c>
      <c r="BZ733" s="11">
        <f t="shared" si="1278"/>
        <v>1</v>
      </c>
      <c r="CA733" s="11">
        <f t="shared" si="1279"/>
        <v>2</v>
      </c>
      <c r="CB733" s="11">
        <f t="shared" si="1280"/>
        <v>2017</v>
      </c>
      <c r="CC733" s="11">
        <f t="shared" si="1281"/>
        <v>3</v>
      </c>
      <c r="CD733" s="11" t="str">
        <f t="shared" si="1282"/>
        <v>No</v>
      </c>
      <c r="CE733" s="11">
        <f t="shared" si="1299"/>
        <v>0</v>
      </c>
      <c r="CF733" s="11">
        <f t="shared" si="1300"/>
        <v>0</v>
      </c>
      <c r="CG733" s="11">
        <f t="shared" si="1301"/>
        <v>1</v>
      </c>
      <c r="CH733" s="11">
        <f t="shared" si="1302"/>
        <v>0</v>
      </c>
      <c r="CI733" s="11">
        <f t="shared" si="1283"/>
        <v>1</v>
      </c>
      <c r="CJ733" s="11">
        <f t="shared" si="1284"/>
        <v>2</v>
      </c>
    </row>
    <row r="734" spans="1:88" x14ac:dyDescent="0.3">
      <c r="A734" s="11">
        <f t="shared" si="1215"/>
        <v>2017</v>
      </c>
      <c r="B734" s="11" t="str">
        <f t="shared" si="1216"/>
        <v>04-06-2017 13:25:29 CEST</v>
      </c>
      <c r="C734" s="11" t="str">
        <f t="shared" si="1217"/>
        <v>Rwanda</v>
      </c>
      <c r="D734" s="11" t="str">
        <f t="shared" si="1218"/>
        <v>Rulindo</v>
      </c>
      <c r="E734" s="11" t="str">
        <f t="shared" si="1219"/>
        <v>Kisaro</v>
      </c>
      <c r="F734" s="11" t="str">
        <f t="shared" si="1220"/>
        <v>Murama</v>
      </c>
      <c r="G734" s="11" t="str">
        <f t="shared" si="1221"/>
        <v>Mugomero</v>
      </c>
      <c r="H734" s="11" t="str">
        <f t="shared" si="1222"/>
        <v/>
      </c>
      <c r="I734" s="11" t="str">
        <f t="shared" si="1223"/>
        <v/>
      </c>
      <c r="J734" s="11" t="str">
        <f t="shared" si="1224"/>
        <v>gahama</v>
      </c>
      <c r="K734" s="11">
        <f t="shared" si="1225"/>
        <v>129</v>
      </c>
      <c r="L734" s="11">
        <f t="shared" si="1287"/>
        <v>10234</v>
      </c>
      <c r="M734" s="11">
        <f t="shared" si="1288"/>
        <v>11</v>
      </c>
      <c r="N734" s="11">
        <f t="shared" si="1289"/>
        <v>930.36363636363637</v>
      </c>
      <c r="O734" s="11">
        <f t="shared" si="1226"/>
        <v>100</v>
      </c>
      <c r="P734" s="11">
        <f t="shared" si="1227"/>
        <v>29</v>
      </c>
      <c r="Q734" s="13">
        <f t="shared" si="1290"/>
        <v>0.77519379844961245</v>
      </c>
      <c r="R734" s="11">
        <f t="shared" si="1291"/>
        <v>0</v>
      </c>
      <c r="S734" s="11">
        <f t="shared" si="1228"/>
        <v>0</v>
      </c>
      <c r="T734" s="11">
        <f t="shared" si="1229"/>
        <v>1</v>
      </c>
      <c r="U734" s="11" t="str">
        <f t="shared" si="1230"/>
        <v>Piped Network With Pump</v>
      </c>
      <c r="V734" s="11">
        <f t="shared" si="1231"/>
        <v>2012</v>
      </c>
      <c r="W734" s="11" t="str">
        <f t="shared" si="1232"/>
        <v>Waterforpeople</v>
      </c>
      <c r="X734" s="11" t="str">
        <f t="shared" si="1233"/>
        <v>Spring</v>
      </c>
      <c r="Y734" s="11">
        <f t="shared" si="1234"/>
        <v>2</v>
      </c>
      <c r="Z734" s="11">
        <f t="shared" si="1235"/>
        <v>1</v>
      </c>
      <c r="AA734" s="11">
        <f t="shared" si="1236"/>
        <v>1</v>
      </c>
      <c r="AB734" s="11" t="str">
        <f t="shared" si="1237"/>
        <v>"Springbox" --Intake Structure At A Spring</v>
      </c>
      <c r="AC734" s="11">
        <f t="shared" si="1238"/>
        <v>2</v>
      </c>
      <c r="AD734" s="11">
        <f t="shared" si="1239"/>
        <v>2012</v>
      </c>
      <c r="AE734" s="11">
        <f t="shared" si="1240"/>
        <v>1</v>
      </c>
      <c r="AF734" s="11">
        <f t="shared" si="1241"/>
        <v>20</v>
      </c>
      <c r="AG734" s="12">
        <f t="shared" si="1292"/>
        <v>86400</v>
      </c>
      <c r="AH734" s="12">
        <f t="shared" si="1293"/>
        <v>172.8</v>
      </c>
      <c r="AI734" s="11">
        <f t="shared" si="1294"/>
        <v>1</v>
      </c>
      <c r="AJ734" s="11">
        <f t="shared" si="1242"/>
        <v>1</v>
      </c>
      <c r="AK734" s="11">
        <f t="shared" si="1243"/>
        <v>2</v>
      </c>
      <c r="AL734" s="11">
        <f t="shared" si="1244"/>
        <v>2012</v>
      </c>
      <c r="AM734" s="11">
        <f t="shared" si="1245"/>
        <v>1</v>
      </c>
      <c r="AN734" s="11">
        <f t="shared" si="1246"/>
        <v>30000</v>
      </c>
      <c r="AO734" s="11">
        <f t="shared" si="1247"/>
        <v>1</v>
      </c>
      <c r="AP734" s="11">
        <f t="shared" si="1248"/>
        <v>7</v>
      </c>
      <c r="AQ734" s="11">
        <f t="shared" si="1249"/>
        <v>2012</v>
      </c>
      <c r="AR734" s="11">
        <f t="shared" si="1250"/>
        <v>1</v>
      </c>
      <c r="AS734" s="11">
        <f t="shared" si="1251"/>
        <v>1</v>
      </c>
      <c r="AT734" s="11">
        <f t="shared" si="1252"/>
        <v>14</v>
      </c>
      <c r="AU734" s="11" t="str">
        <f t="shared" si="1253"/>
        <v>Pressure Break Tank|Distribution Chamber|Washout,Air Release</v>
      </c>
      <c r="AV734" s="11">
        <f t="shared" si="1254"/>
        <v>2012</v>
      </c>
      <c r="AW734" s="11">
        <f t="shared" si="1255"/>
        <v>1</v>
      </c>
      <c r="AX734" s="11">
        <f t="shared" si="1256"/>
        <v>1</v>
      </c>
      <c r="AY734" s="11">
        <f t="shared" si="1257"/>
        <v>2</v>
      </c>
      <c r="AZ734" s="11">
        <f t="shared" si="1258"/>
        <v>2012</v>
      </c>
      <c r="BA734" s="11">
        <f t="shared" si="1259"/>
        <v>1</v>
      </c>
      <c r="BB734" s="11">
        <f t="shared" si="1260"/>
        <v>30000</v>
      </c>
      <c r="BC734" s="11">
        <f t="shared" si="1261"/>
        <v>1</v>
      </c>
      <c r="BD734" s="11">
        <f t="shared" si="1262"/>
        <v>2</v>
      </c>
      <c r="BE734" s="11">
        <f t="shared" si="1263"/>
        <v>2012</v>
      </c>
      <c r="BF734" s="11">
        <f t="shared" si="1264"/>
        <v>1</v>
      </c>
      <c r="BG734" s="11">
        <f t="shared" si="1285"/>
        <v>1</v>
      </c>
      <c r="BH734" s="11">
        <f t="shared" si="1265"/>
        <v>2012</v>
      </c>
      <c r="BI734" s="11">
        <f t="shared" si="1266"/>
        <v>1</v>
      </c>
      <c r="BJ734" s="11">
        <f t="shared" si="1267"/>
        <v>0</v>
      </c>
      <c r="BK734" s="11" t="str">
        <f t="shared" si="1268"/>
        <v/>
      </c>
      <c r="BL734" s="11" t="str">
        <f t="shared" si="1269"/>
        <v xml:space="preserve"> </v>
      </c>
      <c r="BM734" s="11" t="str">
        <f t="shared" si="1270"/>
        <v xml:space="preserve"> </v>
      </c>
      <c r="BN734" s="11" t="str">
        <f t="shared" si="1271"/>
        <v xml:space="preserve"> </v>
      </c>
      <c r="BO734" s="11" t="str">
        <f t="shared" si="1272"/>
        <v xml:space="preserve"> </v>
      </c>
      <c r="BP734" s="11" t="str">
        <f t="shared" si="1273"/>
        <v xml:space="preserve"> </v>
      </c>
      <c r="BQ734" s="11" t="str">
        <f t="shared" si="1274"/>
        <v>0</v>
      </c>
      <c r="BR734" s="25">
        <f t="shared" si="1275"/>
        <v>0</v>
      </c>
      <c r="BS734" s="11" t="str">
        <f t="shared" si="1276"/>
        <v>Not Present</v>
      </c>
      <c r="BT734" s="11" t="str">
        <f t="shared" si="1277"/>
        <v>0</v>
      </c>
      <c r="BU734" s="12">
        <f t="shared" si="1295"/>
        <v>1</v>
      </c>
      <c r="BV734" s="12">
        <f t="shared" si="1296"/>
        <v>0</v>
      </c>
      <c r="BW734" s="12">
        <f t="shared" si="1286"/>
        <v>1</v>
      </c>
      <c r="BX734" s="12">
        <f t="shared" si="1297"/>
        <v>1</v>
      </c>
      <c r="BY734" s="11">
        <f t="shared" si="1298"/>
        <v>1</v>
      </c>
      <c r="BZ734" s="11">
        <f t="shared" si="1278"/>
        <v>1</v>
      </c>
      <c r="CA734" s="11">
        <f t="shared" si="1279"/>
        <v>1</v>
      </c>
      <c r="CB734" s="11">
        <f t="shared" si="1280"/>
        <v>2012</v>
      </c>
      <c r="CC734" s="11">
        <f t="shared" si="1281"/>
        <v>1</v>
      </c>
      <c r="CD734" s="11" t="str">
        <f t="shared" si="1282"/>
        <v>No</v>
      </c>
      <c r="CE734" s="11">
        <f t="shared" si="1299"/>
        <v>0</v>
      </c>
      <c r="CF734" s="11">
        <f t="shared" si="1300"/>
        <v>0</v>
      </c>
      <c r="CG734" s="11">
        <f t="shared" si="1301"/>
        <v>1</v>
      </c>
      <c r="CH734" s="11">
        <f t="shared" si="1302"/>
        <v>0</v>
      </c>
      <c r="CI734" s="11">
        <f t="shared" si="1283"/>
        <v>1</v>
      </c>
      <c r="CJ734" s="11">
        <f t="shared" si="1284"/>
        <v>1</v>
      </c>
    </row>
    <row r="735" spans="1:88" x14ac:dyDescent="0.3">
      <c r="A735" s="11">
        <f t="shared" si="1215"/>
        <v>2017</v>
      </c>
      <c r="B735" s="11" t="str">
        <f t="shared" si="1216"/>
        <v>21-03-2017 14:05:23 CET</v>
      </c>
      <c r="C735" s="11" t="str">
        <f t="shared" si="1217"/>
        <v>Rwanda</v>
      </c>
      <c r="D735" s="11" t="str">
        <f t="shared" si="1218"/>
        <v>Rulindo</v>
      </c>
      <c r="E735" s="11" t="str">
        <f t="shared" si="1219"/>
        <v>Rukozo</v>
      </c>
      <c r="F735" s="11" t="str">
        <f t="shared" si="1220"/>
        <v>Buraro</v>
      </c>
      <c r="G735" s="11" t="str">
        <f t="shared" si="1221"/>
        <v>Kabgayi</v>
      </c>
      <c r="H735" s="11" t="str">
        <f t="shared" si="1222"/>
        <v/>
      </c>
      <c r="I735" s="11" t="str">
        <f t="shared" si="1223"/>
        <v/>
      </c>
      <c r="J735" s="11" t="str">
        <f t="shared" si="1224"/>
        <v>Kabonanyoni</v>
      </c>
      <c r="K735" s="11">
        <f t="shared" si="1225"/>
        <v>60</v>
      </c>
      <c r="L735" s="11">
        <f t="shared" si="1287"/>
        <v>7894</v>
      </c>
      <c r="M735" s="11">
        <f t="shared" si="1288"/>
        <v>30</v>
      </c>
      <c r="N735" s="11">
        <f t="shared" si="1289"/>
        <v>263.13333333333333</v>
      </c>
      <c r="O735" s="11">
        <f t="shared" si="1226"/>
        <v>55</v>
      </c>
      <c r="P735" s="11">
        <f t="shared" si="1227"/>
        <v>5</v>
      </c>
      <c r="Q735" s="13">
        <f t="shared" si="1290"/>
        <v>0.91666666666666663</v>
      </c>
      <c r="R735" s="11">
        <f t="shared" si="1291"/>
        <v>0</v>
      </c>
      <c r="S735" s="11">
        <f t="shared" si="1228"/>
        <v>1</v>
      </c>
      <c r="T735" s="11">
        <f t="shared" si="1229"/>
        <v>1</v>
      </c>
      <c r="U735" s="11" t="str">
        <f t="shared" si="1230"/>
        <v>Piped Network With Pump</v>
      </c>
      <c r="V735" s="11">
        <f t="shared" si="1231"/>
        <v>2015</v>
      </c>
      <c r="W735" s="11" t="str">
        <f t="shared" si="1232"/>
        <v>Governement (District, Wasac) And Water For People</v>
      </c>
      <c r="X735" s="11" t="str">
        <f t="shared" si="1233"/>
        <v>Spring</v>
      </c>
      <c r="Y735" s="11">
        <f t="shared" si="1234"/>
        <v>5</v>
      </c>
      <c r="Z735" s="11">
        <f t="shared" si="1235"/>
        <v>1</v>
      </c>
      <c r="AA735" s="11">
        <f t="shared" si="1236"/>
        <v>1</v>
      </c>
      <c r="AB735" s="11" t="str">
        <f t="shared" si="1237"/>
        <v>"Springbox" --Intake Structure At A Spring</v>
      </c>
      <c r="AC735" s="11">
        <f t="shared" si="1238"/>
        <v>5</v>
      </c>
      <c r="AD735" s="11">
        <f t="shared" si="1239"/>
        <v>2015</v>
      </c>
      <c r="AE735" s="11">
        <f t="shared" si="1240"/>
        <v>1</v>
      </c>
      <c r="AF735" s="11">
        <f t="shared" si="1241"/>
        <v>15</v>
      </c>
      <c r="AG735" s="12">
        <f t="shared" si="1292"/>
        <v>115200</v>
      </c>
      <c r="AH735" s="12">
        <f t="shared" si="1293"/>
        <v>418.90909090909093</v>
      </c>
      <c r="AI735" s="11">
        <f t="shared" si="1294"/>
        <v>1</v>
      </c>
      <c r="AJ735" s="11">
        <f t="shared" si="1242"/>
        <v>1</v>
      </c>
      <c r="AK735" s="11">
        <f t="shared" si="1243"/>
        <v>1</v>
      </c>
      <c r="AL735" s="11">
        <f t="shared" si="1244"/>
        <v>2015</v>
      </c>
      <c r="AM735" s="11">
        <f t="shared" si="1245"/>
        <v>1</v>
      </c>
      <c r="AN735" s="11">
        <f t="shared" si="1246"/>
        <v>720</v>
      </c>
      <c r="AO735" s="11">
        <f t="shared" si="1247"/>
        <v>1</v>
      </c>
      <c r="AP735" s="11">
        <f t="shared" si="1248"/>
        <v>19</v>
      </c>
      <c r="AQ735" s="11">
        <f t="shared" si="1249"/>
        <v>2015</v>
      </c>
      <c r="AR735" s="11">
        <f t="shared" si="1250"/>
        <v>1</v>
      </c>
      <c r="AS735" s="11">
        <f t="shared" si="1251"/>
        <v>1</v>
      </c>
      <c r="AT735" s="11">
        <f t="shared" si="1252"/>
        <v>10</v>
      </c>
      <c r="AU735" s="11" t="str">
        <f t="shared" si="1253"/>
        <v>Pressure Break Tank|Distribution Chamber|Null</v>
      </c>
      <c r="AV735" s="11">
        <f t="shared" si="1254"/>
        <v>2015</v>
      </c>
      <c r="AW735" s="11">
        <f t="shared" si="1255"/>
        <v>1</v>
      </c>
      <c r="AX735" s="11">
        <f t="shared" si="1256"/>
        <v>1</v>
      </c>
      <c r="AY735" s="11">
        <f t="shared" si="1257"/>
        <v>3</v>
      </c>
      <c r="AZ735" s="11">
        <f t="shared" si="1258"/>
        <v>2015</v>
      </c>
      <c r="BA735" s="11">
        <f t="shared" si="1259"/>
        <v>1</v>
      </c>
      <c r="BB735" s="11">
        <f t="shared" si="1260"/>
        <v>19000</v>
      </c>
      <c r="BC735" s="11">
        <f t="shared" si="1261"/>
        <v>1</v>
      </c>
      <c r="BD735" s="11">
        <f t="shared" si="1262"/>
        <v>2</v>
      </c>
      <c r="BE735" s="11">
        <f t="shared" si="1263"/>
        <v>2016</v>
      </c>
      <c r="BF735" s="11">
        <f t="shared" si="1264"/>
        <v>1</v>
      </c>
      <c r="BG735" s="11">
        <f t="shared" si="1285"/>
        <v>1</v>
      </c>
      <c r="BH735" s="11">
        <f t="shared" si="1265"/>
        <v>2016</v>
      </c>
      <c r="BI735" s="11">
        <f t="shared" si="1266"/>
        <v>1</v>
      </c>
      <c r="BJ735" s="11">
        <f t="shared" si="1267"/>
        <v>0</v>
      </c>
      <c r="BK735" s="11" t="str">
        <f t="shared" si="1268"/>
        <v/>
      </c>
      <c r="BL735" s="11" t="str">
        <f t="shared" si="1269"/>
        <v xml:space="preserve"> </v>
      </c>
      <c r="BM735" s="11" t="str">
        <f t="shared" si="1270"/>
        <v xml:space="preserve"> </v>
      </c>
      <c r="BN735" s="11" t="str">
        <f t="shared" si="1271"/>
        <v xml:space="preserve"> </v>
      </c>
      <c r="BO735" s="11" t="str">
        <f t="shared" si="1272"/>
        <v xml:space="preserve"> </v>
      </c>
      <c r="BP735" s="11" t="str">
        <f t="shared" si="1273"/>
        <v xml:space="preserve"> </v>
      </c>
      <c r="BQ735" s="11" t="str">
        <f t="shared" si="1274"/>
        <v>0</v>
      </c>
      <c r="BR735" s="25">
        <f t="shared" si="1275"/>
        <v>0</v>
      </c>
      <c r="BS735" s="11" t="str">
        <f t="shared" si="1276"/>
        <v>Not Present</v>
      </c>
      <c r="BT735" s="11" t="str">
        <f t="shared" si="1277"/>
        <v>0</v>
      </c>
      <c r="BU735" s="12">
        <f t="shared" si="1295"/>
        <v>1</v>
      </c>
      <c r="BV735" s="12">
        <f t="shared" si="1296"/>
        <v>0</v>
      </c>
      <c r="BW735" s="12">
        <f t="shared" si="1286"/>
        <v>1</v>
      </c>
      <c r="BX735" s="12">
        <f t="shared" si="1297"/>
        <v>1</v>
      </c>
      <c r="BY735" s="11">
        <f t="shared" si="1298"/>
        <v>1</v>
      </c>
      <c r="BZ735" s="11">
        <f t="shared" si="1278"/>
        <v>1</v>
      </c>
      <c r="CA735" s="11">
        <f t="shared" si="1279"/>
        <v>31</v>
      </c>
      <c r="CB735" s="11">
        <f t="shared" si="1280"/>
        <v>2015</v>
      </c>
      <c r="CC735" s="11">
        <f t="shared" si="1281"/>
        <v>1</v>
      </c>
      <c r="CD735" s="11" t="str">
        <f t="shared" si="1282"/>
        <v>No</v>
      </c>
      <c r="CE735" s="11">
        <f t="shared" si="1299"/>
        <v>0</v>
      </c>
      <c r="CF735" s="11">
        <f t="shared" si="1300"/>
        <v>0</v>
      </c>
      <c r="CG735" s="11">
        <f t="shared" si="1301"/>
        <v>1</v>
      </c>
      <c r="CH735" s="11">
        <f t="shared" si="1302"/>
        <v>0</v>
      </c>
      <c r="CI735" s="11">
        <f t="shared" si="1283"/>
        <v>1</v>
      </c>
      <c r="CJ735" s="11">
        <f t="shared" si="1284"/>
        <v>1</v>
      </c>
    </row>
    <row r="736" spans="1:88" x14ac:dyDescent="0.3">
      <c r="A736" s="11">
        <f t="shared" si="1215"/>
        <v>2017</v>
      </c>
      <c r="B736" s="11" t="str">
        <f t="shared" si="1216"/>
        <v>17-03-2017 05:24:57 CET</v>
      </c>
      <c r="C736" s="11" t="str">
        <f t="shared" si="1217"/>
        <v>Rwanda</v>
      </c>
      <c r="D736" s="11" t="str">
        <f t="shared" si="1218"/>
        <v>Rulindo</v>
      </c>
      <c r="E736" s="11" t="str">
        <f t="shared" si="1219"/>
        <v>Mbogo</v>
      </c>
      <c r="F736" s="11" t="str">
        <f t="shared" si="1220"/>
        <v>Rurenge</v>
      </c>
      <c r="G736" s="11" t="str">
        <f t="shared" si="1221"/>
        <v>Gakoma</v>
      </c>
      <c r="H736" s="11" t="str">
        <f t="shared" si="1222"/>
        <v/>
      </c>
      <c r="I736" s="11" t="str">
        <f t="shared" si="1223"/>
        <v/>
      </c>
      <c r="J736" s="11" t="str">
        <f t="shared" si="1224"/>
        <v>Musenge network</v>
      </c>
      <c r="K736" s="11">
        <f t="shared" si="1225"/>
        <v>146</v>
      </c>
      <c r="L736" s="11">
        <f t="shared" si="1287"/>
        <v>6074</v>
      </c>
      <c r="M736" s="11">
        <f t="shared" si="1288"/>
        <v>29</v>
      </c>
      <c r="N736" s="11">
        <f t="shared" si="1289"/>
        <v>209.44827586206895</v>
      </c>
      <c r="O736" s="11">
        <f t="shared" si="1226"/>
        <v>46</v>
      </c>
      <c r="P736" s="11">
        <f t="shared" si="1227"/>
        <v>100</v>
      </c>
      <c r="Q736" s="13">
        <f t="shared" si="1290"/>
        <v>0.31506849315068491</v>
      </c>
      <c r="R736" s="11">
        <f t="shared" si="1291"/>
        <v>0</v>
      </c>
      <c r="S736" s="11">
        <f t="shared" si="1228"/>
        <v>1</v>
      </c>
      <c r="T736" s="11">
        <f t="shared" si="1229"/>
        <v>1</v>
      </c>
      <c r="U736" s="11" t="str">
        <f t="shared" si="1230"/>
        <v>Piped Network With Pump</v>
      </c>
      <c r="V736" s="11">
        <f t="shared" si="1231"/>
        <v>2014</v>
      </c>
      <c r="W736" s="11" t="str">
        <f t="shared" si="1232"/>
        <v>Governement (District, Wasac) And Water For People</v>
      </c>
      <c r="X736" s="11" t="str">
        <f t="shared" si="1233"/>
        <v>Spring</v>
      </c>
      <c r="Y736" s="11">
        <f t="shared" si="1234"/>
        <v>1</v>
      </c>
      <c r="Z736" s="11">
        <f t="shared" si="1235"/>
        <v>1</v>
      </c>
      <c r="AA736" s="11">
        <f t="shared" si="1236"/>
        <v>1</v>
      </c>
      <c r="AB736" s="11" t="str">
        <f t="shared" si="1237"/>
        <v>"Springbox" --Intake Structure At A Spring</v>
      </c>
      <c r="AC736" s="11">
        <f t="shared" si="1238"/>
        <v>1</v>
      </c>
      <c r="AD736" s="11">
        <f t="shared" si="1239"/>
        <v>2014</v>
      </c>
      <c r="AE736" s="11">
        <f t="shared" si="1240"/>
        <v>1</v>
      </c>
      <c r="AF736" s="11">
        <f t="shared" si="1241"/>
        <v>4.4400000000000004</v>
      </c>
      <c r="AG736" s="12">
        <f t="shared" si="1292"/>
        <v>389189.18918918911</v>
      </c>
      <c r="AH736" s="12">
        <f t="shared" si="1293"/>
        <v>1692.1269095182136</v>
      </c>
      <c r="AI736" s="11">
        <f t="shared" si="1294"/>
        <v>1</v>
      </c>
      <c r="AJ736" s="11">
        <f t="shared" si="1242"/>
        <v>1</v>
      </c>
      <c r="AK736" s="11">
        <f t="shared" si="1243"/>
        <v>1</v>
      </c>
      <c r="AL736" s="11">
        <f t="shared" si="1244"/>
        <v>2014</v>
      </c>
      <c r="AM736" s="11">
        <f t="shared" si="1245"/>
        <v>1</v>
      </c>
      <c r="AN736" s="11">
        <f t="shared" si="1246"/>
        <v>3000</v>
      </c>
      <c r="AO736" s="11">
        <f t="shared" si="1247"/>
        <v>1</v>
      </c>
      <c r="AP736" s="11">
        <f t="shared" si="1248"/>
        <v>16</v>
      </c>
      <c r="AQ736" s="11">
        <f t="shared" si="1249"/>
        <v>2014</v>
      </c>
      <c r="AR736" s="11">
        <f t="shared" si="1250"/>
        <v>1</v>
      </c>
      <c r="AS736" s="11">
        <f t="shared" si="1251"/>
        <v>1</v>
      </c>
      <c r="AT736" s="11">
        <f t="shared" si="1252"/>
        <v>8</v>
      </c>
      <c r="AU736" s="11" t="str">
        <f t="shared" si="1253"/>
        <v>Washout And Air Release Chamber</v>
      </c>
      <c r="AV736" s="11">
        <f t="shared" si="1254"/>
        <v>2014</v>
      </c>
      <c r="AW736" s="11">
        <f t="shared" si="1255"/>
        <v>1</v>
      </c>
      <c r="AX736" s="11">
        <f t="shared" si="1256"/>
        <v>1</v>
      </c>
      <c r="AY736" s="11">
        <f t="shared" si="1257"/>
        <v>3</v>
      </c>
      <c r="AZ736" s="11">
        <f t="shared" si="1258"/>
        <v>2014</v>
      </c>
      <c r="BA736" s="11">
        <f t="shared" si="1259"/>
        <v>2</v>
      </c>
      <c r="BB736" s="11">
        <f t="shared" si="1260"/>
        <v>20000</v>
      </c>
      <c r="BC736" s="11">
        <f t="shared" si="1261"/>
        <v>1</v>
      </c>
      <c r="BD736" s="11">
        <f t="shared" si="1262"/>
        <v>1</v>
      </c>
      <c r="BE736" s="11">
        <f t="shared" si="1263"/>
        <v>2014</v>
      </c>
      <c r="BF736" s="11">
        <f t="shared" si="1264"/>
        <v>2</v>
      </c>
      <c r="BG736" s="11">
        <f t="shared" si="1285"/>
        <v>1</v>
      </c>
      <c r="BH736" s="11">
        <f t="shared" si="1265"/>
        <v>2014</v>
      </c>
      <c r="BI736" s="11">
        <f t="shared" si="1266"/>
        <v>1</v>
      </c>
      <c r="BJ736" s="11">
        <f t="shared" si="1267"/>
        <v>0</v>
      </c>
      <c r="BK736" s="11" t="str">
        <f t="shared" si="1268"/>
        <v/>
      </c>
      <c r="BL736" s="11" t="str">
        <f t="shared" si="1269"/>
        <v xml:space="preserve"> </v>
      </c>
      <c r="BM736" s="11" t="str">
        <f t="shared" si="1270"/>
        <v xml:space="preserve"> </v>
      </c>
      <c r="BN736" s="11" t="str">
        <f t="shared" si="1271"/>
        <v xml:space="preserve"> </v>
      </c>
      <c r="BO736" s="11" t="str">
        <f t="shared" si="1272"/>
        <v xml:space="preserve"> </v>
      </c>
      <c r="BP736" s="11" t="str">
        <f t="shared" si="1273"/>
        <v xml:space="preserve"> </v>
      </c>
      <c r="BQ736" s="11" t="str">
        <f t="shared" si="1274"/>
        <v>0</v>
      </c>
      <c r="BR736" s="25">
        <f t="shared" si="1275"/>
        <v>0</v>
      </c>
      <c r="BS736" s="11" t="str">
        <f t="shared" si="1276"/>
        <v>Not Present</v>
      </c>
      <c r="BT736" s="11" t="str">
        <f t="shared" si="1277"/>
        <v>0</v>
      </c>
      <c r="BU736" s="12">
        <f t="shared" si="1295"/>
        <v>1</v>
      </c>
      <c r="BV736" s="12">
        <f t="shared" si="1296"/>
        <v>0</v>
      </c>
      <c r="BW736" s="12">
        <f t="shared" si="1286"/>
        <v>1</v>
      </c>
      <c r="BX736" s="12">
        <f t="shared" si="1297"/>
        <v>1</v>
      </c>
      <c r="BY736" s="11">
        <f t="shared" si="1298"/>
        <v>1</v>
      </c>
      <c r="BZ736" s="11">
        <f t="shared" si="1278"/>
        <v>1</v>
      </c>
      <c r="CA736" s="11">
        <f t="shared" si="1279"/>
        <v>28</v>
      </c>
      <c r="CB736" s="11">
        <f t="shared" si="1280"/>
        <v>2014</v>
      </c>
      <c r="CC736" s="11">
        <f t="shared" si="1281"/>
        <v>1</v>
      </c>
      <c r="CD736" s="11" t="str">
        <f t="shared" si="1282"/>
        <v>No</v>
      </c>
      <c r="CE736" s="11">
        <f t="shared" si="1299"/>
        <v>0</v>
      </c>
      <c r="CF736" s="11">
        <f t="shared" si="1300"/>
        <v>0</v>
      </c>
      <c r="CG736" s="11">
        <f t="shared" si="1301"/>
        <v>1</v>
      </c>
      <c r="CH736" s="11">
        <f t="shared" si="1302"/>
        <v>0</v>
      </c>
      <c r="CI736" s="11">
        <f t="shared" si="1283"/>
        <v>1</v>
      </c>
      <c r="CJ736" s="11">
        <f t="shared" si="1284"/>
        <v>1</v>
      </c>
    </row>
    <row r="737" spans="1:88" x14ac:dyDescent="0.3">
      <c r="A737" s="11">
        <f t="shared" si="1215"/>
        <v>2017</v>
      </c>
      <c r="B737" s="11" t="str">
        <f t="shared" si="1216"/>
        <v>20-04-2017 17:41:51 CEST</v>
      </c>
      <c r="C737" s="11" t="str">
        <f t="shared" si="1217"/>
        <v>Rwanda</v>
      </c>
      <c r="D737" s="11" t="str">
        <f t="shared" si="1218"/>
        <v>Rulindo</v>
      </c>
      <c r="E737" s="11" t="str">
        <f t="shared" si="1219"/>
        <v>Rusiga</v>
      </c>
      <c r="F737" s="11" t="str">
        <f t="shared" si="1220"/>
        <v>Gako</v>
      </c>
      <c r="G737" s="11" t="str">
        <f t="shared" si="1221"/>
        <v>Nkanga</v>
      </c>
      <c r="H737" s="11" t="str">
        <f t="shared" si="1222"/>
        <v/>
      </c>
      <c r="I737" s="11" t="str">
        <f t="shared" si="1223"/>
        <v/>
      </c>
      <c r="J737" s="11" t="str">
        <f t="shared" si="1224"/>
        <v>Nkanga center water point/Kivomo-Ntakara gravity</v>
      </c>
      <c r="K737" s="11">
        <f t="shared" si="1225"/>
        <v>129</v>
      </c>
      <c r="L737" s="11">
        <f t="shared" si="1287"/>
        <v>0</v>
      </c>
      <c r="M737" s="11">
        <f t="shared" si="1288"/>
        <v>1</v>
      </c>
      <c r="N737" s="11">
        <f t="shared" si="1289"/>
        <v>0</v>
      </c>
      <c r="O737" s="11">
        <f t="shared" si="1226"/>
        <v>129</v>
      </c>
      <c r="P737" s="11" t="str">
        <f t="shared" si="1227"/>
        <v xml:space="preserve"> </v>
      </c>
      <c r="Q737" s="13">
        <f t="shared" si="1290"/>
        <v>1</v>
      </c>
      <c r="R737" s="11">
        <f t="shared" si="1291"/>
        <v>1</v>
      </c>
      <c r="S737" s="11">
        <f t="shared" si="1228"/>
        <v>1</v>
      </c>
      <c r="T737" s="11">
        <f t="shared" si="1229"/>
        <v>1</v>
      </c>
      <c r="U737" s="11" t="str">
        <f t="shared" si="1230"/>
        <v>Piped Network -- Gravity Only</v>
      </c>
      <c r="V737" s="11">
        <f t="shared" si="1231"/>
        <v>2015</v>
      </c>
      <c r="W737" s="11" t="str">
        <f t="shared" si="1232"/>
        <v>Governement (District, Wasac) And Water For People</v>
      </c>
      <c r="X737" s="11" t="str">
        <f t="shared" si="1233"/>
        <v>Spring</v>
      </c>
      <c r="Y737" s="11">
        <f t="shared" si="1234"/>
        <v>1</v>
      </c>
      <c r="Z737" s="11">
        <f t="shared" si="1235"/>
        <v>1</v>
      </c>
      <c r="AA737" s="11">
        <f t="shared" si="1236"/>
        <v>0</v>
      </c>
      <c r="AB737" s="11" t="str">
        <f t="shared" si="1237"/>
        <v/>
      </c>
      <c r="AC737" s="11" t="str">
        <f t="shared" si="1238"/>
        <v xml:space="preserve"> </v>
      </c>
      <c r="AD737" s="11" t="str">
        <f t="shared" si="1239"/>
        <v xml:space="preserve"> </v>
      </c>
      <c r="AE737" s="11" t="str">
        <f t="shared" si="1240"/>
        <v xml:space="preserve"> </v>
      </c>
      <c r="AF737" s="11">
        <f t="shared" si="1241"/>
        <v>50</v>
      </c>
      <c r="AG737" s="12">
        <f t="shared" si="1292"/>
        <v>34560</v>
      </c>
      <c r="AH737" s="12">
        <f t="shared" si="1293"/>
        <v>53.581395348837212</v>
      </c>
      <c r="AI737" s="11">
        <f t="shared" si="1294"/>
        <v>1</v>
      </c>
      <c r="AJ737" s="11">
        <f t="shared" si="1242"/>
        <v>0</v>
      </c>
      <c r="AK737" s="11" t="str">
        <f t="shared" si="1243"/>
        <v xml:space="preserve"> </v>
      </c>
      <c r="AL737" s="11" t="str">
        <f t="shared" si="1244"/>
        <v xml:space="preserve"> </v>
      </c>
      <c r="AM737" s="11" t="str">
        <f t="shared" si="1245"/>
        <v xml:space="preserve"> </v>
      </c>
      <c r="AN737" s="11" t="str">
        <f t="shared" si="1246"/>
        <v xml:space="preserve"> </v>
      </c>
      <c r="AO737" s="11">
        <f t="shared" si="1247"/>
        <v>0</v>
      </c>
      <c r="AP737" s="11" t="str">
        <f t="shared" si="1248"/>
        <v xml:space="preserve"> </v>
      </c>
      <c r="AQ737" s="11" t="str">
        <f t="shared" si="1249"/>
        <v xml:space="preserve"> </v>
      </c>
      <c r="AR737" s="11" t="str">
        <f t="shared" si="1250"/>
        <v xml:space="preserve"> </v>
      </c>
      <c r="AS737" s="11">
        <f t="shared" si="1251"/>
        <v>0</v>
      </c>
      <c r="AT737" s="11" t="str">
        <f t="shared" si="1252"/>
        <v xml:space="preserve"> </v>
      </c>
      <c r="AU737" s="11" t="str">
        <f t="shared" si="1253"/>
        <v/>
      </c>
      <c r="AV737" s="11" t="str">
        <f t="shared" si="1254"/>
        <v xml:space="preserve"> </v>
      </c>
      <c r="AW737" s="11" t="str">
        <f t="shared" si="1255"/>
        <v xml:space="preserve"> </v>
      </c>
      <c r="AX737" s="11">
        <f t="shared" si="1256"/>
        <v>0</v>
      </c>
      <c r="AY737" s="11" t="str">
        <f t="shared" si="1257"/>
        <v xml:space="preserve"> </v>
      </c>
      <c r="AZ737" s="11" t="str">
        <f t="shared" si="1258"/>
        <v xml:space="preserve"> </v>
      </c>
      <c r="BA737" s="11" t="str">
        <f t="shared" si="1259"/>
        <v xml:space="preserve"> </v>
      </c>
      <c r="BB737" s="11" t="str">
        <f t="shared" si="1260"/>
        <v xml:space="preserve"> </v>
      </c>
      <c r="BC737" s="11">
        <f t="shared" si="1261"/>
        <v>0</v>
      </c>
      <c r="BD737" s="11" t="str">
        <f t="shared" si="1262"/>
        <v xml:space="preserve"> </v>
      </c>
      <c r="BE737" s="11" t="str">
        <f t="shared" si="1263"/>
        <v xml:space="preserve"> </v>
      </c>
      <c r="BF737" s="11" t="str">
        <f t="shared" si="1264"/>
        <v xml:space="preserve"> </v>
      </c>
      <c r="BG737" s="11" t="str">
        <f t="shared" si="1285"/>
        <v xml:space="preserve"> </v>
      </c>
      <c r="BH737" s="11" t="str">
        <f t="shared" si="1265"/>
        <v xml:space="preserve"> </v>
      </c>
      <c r="BI737" s="11" t="str">
        <f t="shared" si="1266"/>
        <v xml:space="preserve"> </v>
      </c>
      <c r="BJ737" s="11">
        <f t="shared" si="1267"/>
        <v>0</v>
      </c>
      <c r="BK737" s="11" t="str">
        <f t="shared" si="1268"/>
        <v/>
      </c>
      <c r="BL737" s="11" t="str">
        <f t="shared" si="1269"/>
        <v xml:space="preserve"> </v>
      </c>
      <c r="BM737" s="11" t="str">
        <f t="shared" si="1270"/>
        <v xml:space="preserve"> </v>
      </c>
      <c r="BN737" s="11" t="str">
        <f t="shared" si="1271"/>
        <v xml:space="preserve"> </v>
      </c>
      <c r="BO737" s="11" t="str">
        <f t="shared" si="1272"/>
        <v xml:space="preserve"> </v>
      </c>
      <c r="BP737" s="11" t="str">
        <f t="shared" si="1273"/>
        <v xml:space="preserve"> </v>
      </c>
      <c r="BQ737" s="11" t="str">
        <f t="shared" si="1274"/>
        <v>0</v>
      </c>
      <c r="BR737" s="25">
        <f t="shared" si="1275"/>
        <v>0</v>
      </c>
      <c r="BS737" s="11" t="str">
        <f t="shared" si="1276"/>
        <v>Not Present</v>
      </c>
      <c r="BT737" s="11" t="str">
        <f t="shared" si="1277"/>
        <v>0</v>
      </c>
      <c r="BU737" s="12">
        <f t="shared" si="1295"/>
        <v>1</v>
      </c>
      <c r="BV737" s="12">
        <f t="shared" si="1296"/>
        <v>0</v>
      </c>
      <c r="BW737" s="12">
        <f t="shared" si="1286"/>
        <v>1</v>
      </c>
      <c r="BX737" s="12">
        <f t="shared" si="1297"/>
        <v>1</v>
      </c>
      <c r="BY737" s="11">
        <f t="shared" si="1298"/>
        <v>1</v>
      </c>
      <c r="BZ737" s="11">
        <f t="shared" si="1278"/>
        <v>1</v>
      </c>
      <c r="CA737" s="11">
        <f t="shared" si="1279"/>
        <v>1</v>
      </c>
      <c r="CB737" s="11">
        <f t="shared" si="1280"/>
        <v>2015</v>
      </c>
      <c r="CC737" s="11">
        <f t="shared" si="1281"/>
        <v>3</v>
      </c>
      <c r="CD737" s="11" t="str">
        <f t="shared" si="1282"/>
        <v>No</v>
      </c>
      <c r="CE737" s="11">
        <f t="shared" si="1299"/>
        <v>0</v>
      </c>
      <c r="CF737" s="11">
        <f t="shared" si="1300"/>
        <v>0</v>
      </c>
      <c r="CG737" s="11">
        <f t="shared" si="1301"/>
        <v>1</v>
      </c>
      <c r="CH737" s="11">
        <f t="shared" si="1302"/>
        <v>0</v>
      </c>
      <c r="CI737" s="11">
        <f t="shared" si="1283"/>
        <v>0</v>
      </c>
      <c r="CJ737" s="11">
        <f t="shared" si="1284"/>
        <v>3</v>
      </c>
    </row>
    <row r="738" spans="1:88" x14ac:dyDescent="0.3">
      <c r="A738" s="11">
        <f t="shared" si="1215"/>
        <v>2017</v>
      </c>
      <c r="B738" s="11" t="str">
        <f t="shared" si="1216"/>
        <v>12-03-2017 13:32:54 CET</v>
      </c>
      <c r="C738" s="11" t="str">
        <f t="shared" si="1217"/>
        <v>Rwanda</v>
      </c>
      <c r="D738" s="11" t="str">
        <f t="shared" si="1218"/>
        <v>Rulindo</v>
      </c>
      <c r="E738" s="11" t="str">
        <f t="shared" si="1219"/>
        <v>Shyorongi</v>
      </c>
      <c r="F738" s="11" t="str">
        <f t="shared" si="1220"/>
        <v>Muvumu</v>
      </c>
      <c r="G738" s="11" t="str">
        <f t="shared" si="1221"/>
        <v>Nyabubare</v>
      </c>
      <c r="H738" s="11" t="str">
        <f t="shared" si="1222"/>
        <v/>
      </c>
      <c r="I738" s="11" t="str">
        <f t="shared" si="1223"/>
        <v/>
      </c>
      <c r="J738" s="11" t="str">
        <f t="shared" si="1224"/>
        <v>Muvumu- Taba</v>
      </c>
      <c r="K738" s="11">
        <f t="shared" si="1225"/>
        <v>97</v>
      </c>
      <c r="L738" s="11">
        <f t="shared" si="1287"/>
        <v>0</v>
      </c>
      <c r="M738" s="11">
        <f t="shared" si="1288"/>
        <v>10</v>
      </c>
      <c r="N738" s="11">
        <f t="shared" si="1289"/>
        <v>0</v>
      </c>
      <c r="O738" s="11">
        <f t="shared" si="1226"/>
        <v>40</v>
      </c>
      <c r="P738" s="11">
        <f t="shared" si="1227"/>
        <v>57</v>
      </c>
      <c r="Q738" s="13">
        <f t="shared" si="1290"/>
        <v>0.41237113402061853</v>
      </c>
      <c r="R738" s="11">
        <f t="shared" si="1291"/>
        <v>0</v>
      </c>
      <c r="S738" s="11">
        <f t="shared" si="1228"/>
        <v>1</v>
      </c>
      <c r="T738" s="11">
        <f t="shared" si="1229"/>
        <v>1</v>
      </c>
      <c r="U738" s="11" t="str">
        <f t="shared" si="1230"/>
        <v>Piped Network -- Gravity Only</v>
      </c>
      <c r="V738" s="11">
        <f t="shared" si="1231"/>
        <v>2013</v>
      </c>
      <c r="W738" s="11" t="str">
        <f t="shared" si="1232"/>
        <v>Governement (District, Wasac) And Water For People</v>
      </c>
      <c r="X738" s="11" t="str">
        <f t="shared" si="1233"/>
        <v>Spring</v>
      </c>
      <c r="Y738" s="11">
        <f t="shared" si="1234"/>
        <v>1</v>
      </c>
      <c r="Z738" s="11">
        <f t="shared" si="1235"/>
        <v>1</v>
      </c>
      <c r="AA738" s="11">
        <f t="shared" si="1236"/>
        <v>0</v>
      </c>
      <c r="AB738" s="11" t="str">
        <f t="shared" si="1237"/>
        <v/>
      </c>
      <c r="AC738" s="11" t="str">
        <f t="shared" si="1238"/>
        <v xml:space="preserve"> </v>
      </c>
      <c r="AD738" s="11" t="str">
        <f t="shared" si="1239"/>
        <v xml:space="preserve"> </v>
      </c>
      <c r="AE738" s="11" t="str">
        <f t="shared" si="1240"/>
        <v xml:space="preserve"> </v>
      </c>
      <c r="AF738" s="11">
        <f t="shared" si="1241"/>
        <v>25</v>
      </c>
      <c r="AG738" s="12">
        <f t="shared" si="1292"/>
        <v>69120</v>
      </c>
      <c r="AH738" s="12">
        <f t="shared" si="1293"/>
        <v>345.6</v>
      </c>
      <c r="AI738" s="11">
        <f t="shared" si="1294"/>
        <v>1</v>
      </c>
      <c r="AJ738" s="11">
        <f t="shared" si="1242"/>
        <v>1</v>
      </c>
      <c r="AK738" s="11">
        <f t="shared" si="1243"/>
        <v>1</v>
      </c>
      <c r="AL738" s="11">
        <f t="shared" si="1244"/>
        <v>2013</v>
      </c>
      <c r="AM738" s="11">
        <f t="shared" si="1245"/>
        <v>1</v>
      </c>
      <c r="AN738" s="11">
        <f t="shared" si="1246"/>
        <v>800</v>
      </c>
      <c r="AO738" s="11">
        <f t="shared" si="1247"/>
        <v>1</v>
      </c>
      <c r="AP738" s="11">
        <f t="shared" si="1248"/>
        <v>3</v>
      </c>
      <c r="AQ738" s="11">
        <f t="shared" si="1249"/>
        <v>2013</v>
      </c>
      <c r="AR738" s="11">
        <f t="shared" si="1250"/>
        <v>2</v>
      </c>
      <c r="AS738" s="11">
        <f t="shared" si="1251"/>
        <v>1</v>
      </c>
      <c r="AT738" s="11">
        <f t="shared" si="1252"/>
        <v>9</v>
      </c>
      <c r="AU738" s="11" t="str">
        <f t="shared" si="1253"/>
        <v>Pressure Break Tank|Distribution Chamber|Ventouse, Washout</v>
      </c>
      <c r="AV738" s="11">
        <f t="shared" si="1254"/>
        <v>2013</v>
      </c>
      <c r="AW738" s="11">
        <f t="shared" si="1255"/>
        <v>1</v>
      </c>
      <c r="AX738" s="11">
        <f t="shared" si="1256"/>
        <v>1</v>
      </c>
      <c r="AY738" s="11">
        <f t="shared" si="1257"/>
        <v>1</v>
      </c>
      <c r="AZ738" s="11">
        <f t="shared" si="1258"/>
        <v>2013</v>
      </c>
      <c r="BA738" s="11">
        <f t="shared" si="1259"/>
        <v>1</v>
      </c>
      <c r="BB738" s="11">
        <f t="shared" si="1260"/>
        <v>7500</v>
      </c>
      <c r="BC738" s="11">
        <f t="shared" si="1261"/>
        <v>0</v>
      </c>
      <c r="BD738" s="11" t="str">
        <f t="shared" si="1262"/>
        <v xml:space="preserve"> </v>
      </c>
      <c r="BE738" s="11" t="str">
        <f t="shared" si="1263"/>
        <v xml:space="preserve"> </v>
      </c>
      <c r="BF738" s="11" t="str">
        <f t="shared" si="1264"/>
        <v xml:space="preserve"> </v>
      </c>
      <c r="BG738" s="11" t="str">
        <f t="shared" si="1285"/>
        <v xml:space="preserve"> </v>
      </c>
      <c r="BH738" s="11" t="str">
        <f t="shared" si="1265"/>
        <v xml:space="preserve"> </v>
      </c>
      <c r="BI738" s="11" t="str">
        <f t="shared" si="1266"/>
        <v xml:space="preserve"> </v>
      </c>
      <c r="BJ738" s="11">
        <f t="shared" si="1267"/>
        <v>0</v>
      </c>
      <c r="BK738" s="11" t="str">
        <f t="shared" si="1268"/>
        <v/>
      </c>
      <c r="BL738" s="11" t="str">
        <f t="shared" si="1269"/>
        <v xml:space="preserve"> </v>
      </c>
      <c r="BM738" s="11" t="str">
        <f t="shared" si="1270"/>
        <v xml:space="preserve"> </v>
      </c>
      <c r="BN738" s="11" t="str">
        <f t="shared" si="1271"/>
        <v xml:space="preserve"> </v>
      </c>
      <c r="BO738" s="11" t="str">
        <f t="shared" si="1272"/>
        <v xml:space="preserve"> </v>
      </c>
      <c r="BP738" s="11" t="str">
        <f t="shared" si="1273"/>
        <v xml:space="preserve"> </v>
      </c>
      <c r="BQ738" s="11" t="str">
        <f t="shared" si="1274"/>
        <v>0</v>
      </c>
      <c r="BR738" s="25">
        <f t="shared" si="1275"/>
        <v>0</v>
      </c>
      <c r="BS738" s="11" t="str">
        <f t="shared" si="1276"/>
        <v>Not Present</v>
      </c>
      <c r="BT738" s="11" t="str">
        <f t="shared" si="1277"/>
        <v>0</v>
      </c>
      <c r="BU738" s="12">
        <f t="shared" si="1295"/>
        <v>1</v>
      </c>
      <c r="BV738" s="12">
        <f t="shared" si="1296"/>
        <v>0</v>
      </c>
      <c r="BW738" s="12">
        <f t="shared" si="1286"/>
        <v>1</v>
      </c>
      <c r="BX738" s="12">
        <f t="shared" si="1297"/>
        <v>1</v>
      </c>
      <c r="BY738" s="11">
        <f t="shared" si="1298"/>
        <v>1</v>
      </c>
      <c r="BZ738" s="11">
        <f t="shared" si="1278"/>
        <v>1</v>
      </c>
      <c r="CA738" s="11">
        <f t="shared" si="1279"/>
        <v>1</v>
      </c>
      <c r="CB738" s="11">
        <f t="shared" si="1280"/>
        <v>2013</v>
      </c>
      <c r="CC738" s="11">
        <f t="shared" si="1281"/>
        <v>1</v>
      </c>
      <c r="CD738" s="11" t="str">
        <f t="shared" si="1282"/>
        <v>Yes</v>
      </c>
      <c r="CE738" s="11">
        <f t="shared" si="1299"/>
        <v>1</v>
      </c>
      <c r="CF738" s="11">
        <f t="shared" si="1300"/>
        <v>3</v>
      </c>
      <c r="CG738" s="11">
        <f t="shared" si="1301"/>
        <v>0</v>
      </c>
      <c r="CH738" s="11">
        <f t="shared" si="1302"/>
        <v>3</v>
      </c>
      <c r="CI738" s="11">
        <f t="shared" si="1283"/>
        <v>1</v>
      </c>
      <c r="CJ738" s="11">
        <f t="shared" si="1284"/>
        <v>2</v>
      </c>
    </row>
    <row r="739" spans="1:88" x14ac:dyDescent="0.3">
      <c r="A739" s="11">
        <f t="shared" si="1215"/>
        <v>2017</v>
      </c>
      <c r="B739" s="11" t="str">
        <f t="shared" si="1216"/>
        <v>21-03-2017 14:19:30 CET</v>
      </c>
      <c r="C739" s="11" t="str">
        <f t="shared" si="1217"/>
        <v>Rwanda</v>
      </c>
      <c r="D739" s="11" t="str">
        <f t="shared" si="1218"/>
        <v>Rulindo</v>
      </c>
      <c r="E739" s="11" t="str">
        <f t="shared" si="1219"/>
        <v>Kinihira</v>
      </c>
      <c r="F739" s="11" t="str">
        <f t="shared" si="1220"/>
        <v>Karegamazi</v>
      </c>
      <c r="G739" s="11" t="str">
        <f t="shared" si="1221"/>
        <v>Mutoyi</v>
      </c>
      <c r="H739" s="11" t="str">
        <f t="shared" si="1222"/>
        <v/>
      </c>
      <c r="I739" s="11" t="str">
        <f t="shared" si="1223"/>
        <v/>
      </c>
      <c r="J739" s="11" t="str">
        <f t="shared" si="1224"/>
        <v>Miyove-Kinihira</v>
      </c>
      <c r="K739" s="11">
        <f t="shared" si="1225"/>
        <v>119</v>
      </c>
      <c r="L739" s="11">
        <f t="shared" si="1287"/>
        <v>10452</v>
      </c>
      <c r="M739" s="11">
        <f t="shared" si="1288"/>
        <v>19</v>
      </c>
      <c r="N739" s="11">
        <f t="shared" si="1289"/>
        <v>550.10526315789468</v>
      </c>
      <c r="O739" s="11">
        <f t="shared" si="1226"/>
        <v>60</v>
      </c>
      <c r="P739" s="11">
        <f t="shared" si="1227"/>
        <v>59</v>
      </c>
      <c r="Q739" s="13">
        <f t="shared" si="1290"/>
        <v>0.50420168067226889</v>
      </c>
      <c r="R739" s="11">
        <f t="shared" si="1291"/>
        <v>0</v>
      </c>
      <c r="S739" s="11">
        <f t="shared" si="1228"/>
        <v>0</v>
      </c>
      <c r="T739" s="11">
        <f t="shared" si="1229"/>
        <v>1</v>
      </c>
      <c r="U739" s="11" t="str">
        <f t="shared" si="1230"/>
        <v>Piped Network -- Gravity Only</v>
      </c>
      <c r="V739" s="11">
        <f t="shared" si="1231"/>
        <v>2001</v>
      </c>
      <c r="W739" s="11" t="str">
        <f t="shared" si="1232"/>
        <v>Gkww</v>
      </c>
      <c r="X739" s="11" t="str">
        <f t="shared" si="1233"/>
        <v>Spring</v>
      </c>
      <c r="Y739" s="11">
        <f t="shared" si="1234"/>
        <v>6</v>
      </c>
      <c r="Z739" s="11">
        <f t="shared" si="1235"/>
        <v>1</v>
      </c>
      <c r="AA739" s="11">
        <f t="shared" si="1236"/>
        <v>1</v>
      </c>
      <c r="AB739" s="11" t="str">
        <f t="shared" si="1237"/>
        <v>"Springbox" --Intake Structure At A Spring</v>
      </c>
      <c r="AC739" s="11">
        <f t="shared" si="1238"/>
        <v>3</v>
      </c>
      <c r="AD739" s="11">
        <f t="shared" si="1239"/>
        <v>1989</v>
      </c>
      <c r="AE739" s="11">
        <f t="shared" si="1240"/>
        <v>2</v>
      </c>
      <c r="AF739" s="11">
        <f t="shared" si="1241"/>
        <v>5</v>
      </c>
      <c r="AG739" s="12">
        <f t="shared" si="1292"/>
        <v>345600</v>
      </c>
      <c r="AH739" s="12">
        <f t="shared" si="1293"/>
        <v>1152</v>
      </c>
      <c r="AI739" s="11">
        <f t="shared" si="1294"/>
        <v>1</v>
      </c>
      <c r="AJ739" s="11">
        <f t="shared" si="1242"/>
        <v>1</v>
      </c>
      <c r="AK739" s="11">
        <f t="shared" si="1243"/>
        <v>1</v>
      </c>
      <c r="AL739" s="11">
        <f t="shared" si="1244"/>
        <v>1989</v>
      </c>
      <c r="AM739" s="11">
        <f t="shared" si="1245"/>
        <v>2</v>
      </c>
      <c r="AN739" s="11">
        <f t="shared" si="1246"/>
        <v>8000</v>
      </c>
      <c r="AO739" s="11">
        <f t="shared" si="1247"/>
        <v>1</v>
      </c>
      <c r="AP739" s="11">
        <f t="shared" si="1248"/>
        <v>4</v>
      </c>
      <c r="AQ739" s="11">
        <f t="shared" si="1249"/>
        <v>1989</v>
      </c>
      <c r="AR739" s="11">
        <f t="shared" si="1250"/>
        <v>1</v>
      </c>
      <c r="AS739" s="11">
        <f t="shared" si="1251"/>
        <v>1</v>
      </c>
      <c r="AT739" s="11">
        <f t="shared" si="1252"/>
        <v>18</v>
      </c>
      <c r="AU739" s="11" t="str">
        <f t="shared" si="1253"/>
        <v>Distribution Chamber|Ventouse, Washout</v>
      </c>
      <c r="AV739" s="11">
        <f t="shared" si="1254"/>
        <v>1989</v>
      </c>
      <c r="AW739" s="11">
        <f t="shared" si="1255"/>
        <v>2</v>
      </c>
      <c r="AX739" s="11">
        <f t="shared" si="1256"/>
        <v>1</v>
      </c>
      <c r="AY739" s="11">
        <f t="shared" si="1257"/>
        <v>2</v>
      </c>
      <c r="AZ739" s="11">
        <f t="shared" si="1258"/>
        <v>1989</v>
      </c>
      <c r="BA739" s="11">
        <f t="shared" si="1259"/>
        <v>2</v>
      </c>
      <c r="BB739" s="11">
        <f t="shared" si="1260"/>
        <v>15000</v>
      </c>
      <c r="BC739" s="11">
        <f t="shared" si="1261"/>
        <v>0</v>
      </c>
      <c r="BD739" s="11" t="str">
        <f t="shared" si="1262"/>
        <v xml:space="preserve"> </v>
      </c>
      <c r="BE739" s="11" t="str">
        <f t="shared" si="1263"/>
        <v xml:space="preserve"> </v>
      </c>
      <c r="BF739" s="11" t="str">
        <f t="shared" si="1264"/>
        <v xml:space="preserve"> </v>
      </c>
      <c r="BG739" s="11" t="str">
        <f t="shared" si="1285"/>
        <v xml:space="preserve"> </v>
      </c>
      <c r="BH739" s="11" t="str">
        <f t="shared" si="1265"/>
        <v xml:space="preserve"> </v>
      </c>
      <c r="BI739" s="11" t="str">
        <f t="shared" si="1266"/>
        <v xml:space="preserve"> </v>
      </c>
      <c r="BJ739" s="11">
        <f t="shared" si="1267"/>
        <v>0</v>
      </c>
      <c r="BK739" s="11" t="str">
        <f t="shared" si="1268"/>
        <v/>
      </c>
      <c r="BL739" s="11" t="str">
        <f t="shared" si="1269"/>
        <v xml:space="preserve"> </v>
      </c>
      <c r="BM739" s="11" t="str">
        <f t="shared" si="1270"/>
        <v xml:space="preserve"> </v>
      </c>
      <c r="BN739" s="11" t="str">
        <f t="shared" si="1271"/>
        <v xml:space="preserve"> </v>
      </c>
      <c r="BO739" s="11" t="str">
        <f t="shared" si="1272"/>
        <v xml:space="preserve"> </v>
      </c>
      <c r="BP739" s="11" t="str">
        <f t="shared" si="1273"/>
        <v xml:space="preserve"> </v>
      </c>
      <c r="BQ739" s="11" t="str">
        <f t="shared" si="1274"/>
        <v>0</v>
      </c>
      <c r="BR739" s="25">
        <f t="shared" si="1275"/>
        <v>0</v>
      </c>
      <c r="BS739" s="11" t="str">
        <f t="shared" si="1276"/>
        <v>Not Present</v>
      </c>
      <c r="BT739" s="11" t="str">
        <f t="shared" si="1277"/>
        <v>0</v>
      </c>
      <c r="BU739" s="12">
        <f t="shared" si="1295"/>
        <v>1</v>
      </c>
      <c r="BV739" s="12">
        <f t="shared" si="1296"/>
        <v>0</v>
      </c>
      <c r="BW739" s="12">
        <f t="shared" si="1286"/>
        <v>1</v>
      </c>
      <c r="BX739" s="12">
        <f t="shared" si="1297"/>
        <v>1</v>
      </c>
      <c r="BY739" s="11">
        <f t="shared" si="1298"/>
        <v>1</v>
      </c>
      <c r="BZ739" s="11">
        <f t="shared" si="1278"/>
        <v>1</v>
      </c>
      <c r="CA739" s="11">
        <f t="shared" si="1279"/>
        <v>2</v>
      </c>
      <c r="CB739" s="11">
        <f t="shared" si="1280"/>
        <v>2015</v>
      </c>
      <c r="CC739" s="11">
        <f t="shared" si="1281"/>
        <v>1</v>
      </c>
      <c r="CD739" s="11" t="str">
        <f t="shared" si="1282"/>
        <v>No</v>
      </c>
      <c r="CE739" s="11">
        <f t="shared" si="1299"/>
        <v>0</v>
      </c>
      <c r="CF739" s="11">
        <f t="shared" si="1300"/>
        <v>0</v>
      </c>
      <c r="CG739" s="11">
        <f t="shared" si="1301"/>
        <v>1</v>
      </c>
      <c r="CH739" s="11">
        <f t="shared" si="1302"/>
        <v>0</v>
      </c>
      <c r="CI739" s="11">
        <f t="shared" si="1283"/>
        <v>1</v>
      </c>
      <c r="CJ739" s="11">
        <f t="shared" si="1284"/>
        <v>2</v>
      </c>
    </row>
    <row r="740" spans="1:88" x14ac:dyDescent="0.3">
      <c r="A740" s="11">
        <f t="shared" si="1215"/>
        <v>2017</v>
      </c>
      <c r="B740" s="11" t="str">
        <f t="shared" si="1216"/>
        <v>27-03-2017 07:17:48 CEST</v>
      </c>
      <c r="C740" s="11" t="str">
        <f t="shared" si="1217"/>
        <v>Rwanda</v>
      </c>
      <c r="D740" s="11" t="str">
        <f t="shared" si="1218"/>
        <v>Rulindo</v>
      </c>
      <c r="E740" s="11" t="str">
        <f t="shared" si="1219"/>
        <v>Buyoga</v>
      </c>
      <c r="F740" s="11" t="str">
        <f t="shared" si="1220"/>
        <v>Ndarage</v>
      </c>
      <c r="G740" s="11" t="str">
        <f t="shared" si="1221"/>
        <v>Gahondo</v>
      </c>
      <c r="H740" s="11" t="str">
        <f t="shared" si="1222"/>
        <v/>
      </c>
      <c r="I740" s="11" t="str">
        <f t="shared" si="1223"/>
        <v/>
      </c>
      <c r="J740" s="11" t="str">
        <f t="shared" si="1224"/>
        <v>Ndarage</v>
      </c>
      <c r="K740" s="11">
        <f t="shared" si="1225"/>
        <v>105</v>
      </c>
      <c r="L740" s="11">
        <f t="shared" si="1287"/>
        <v>0</v>
      </c>
      <c r="M740" s="11">
        <f t="shared" si="1288"/>
        <v>9</v>
      </c>
      <c r="N740" s="11">
        <f t="shared" si="1289"/>
        <v>0</v>
      </c>
      <c r="O740" s="11">
        <f t="shared" si="1226"/>
        <v>100</v>
      </c>
      <c r="P740" s="11">
        <f t="shared" si="1227"/>
        <v>5</v>
      </c>
      <c r="Q740" s="13">
        <f t="shared" si="1290"/>
        <v>0.95238095238095233</v>
      </c>
      <c r="R740" s="11">
        <f t="shared" si="1291"/>
        <v>1</v>
      </c>
      <c r="S740" s="11">
        <f t="shared" si="1228"/>
        <v>1</v>
      </c>
      <c r="T740" s="11">
        <f t="shared" si="1229"/>
        <v>1</v>
      </c>
      <c r="U740" s="11" t="str">
        <f t="shared" si="1230"/>
        <v>Piped Network -- Gravity Only</v>
      </c>
      <c r="V740" s="11">
        <f t="shared" si="1231"/>
        <v>2014</v>
      </c>
      <c r="W740" s="11" t="str">
        <f t="shared" si="1232"/>
        <v>Governement (District, Wasac) And Water For People</v>
      </c>
      <c r="X740" s="11" t="str">
        <f t="shared" si="1233"/>
        <v>Spring</v>
      </c>
      <c r="Y740" s="11">
        <f t="shared" si="1234"/>
        <v>2</v>
      </c>
      <c r="Z740" s="11">
        <f t="shared" si="1235"/>
        <v>1</v>
      </c>
      <c r="AA740" s="11">
        <f t="shared" si="1236"/>
        <v>1</v>
      </c>
      <c r="AB740" s="11" t="str">
        <f t="shared" si="1237"/>
        <v>"Springbox" --Intake Structure At A Spring</v>
      </c>
      <c r="AC740" s="11">
        <f t="shared" si="1238"/>
        <v>2</v>
      </c>
      <c r="AD740" s="11">
        <f t="shared" si="1239"/>
        <v>2014</v>
      </c>
      <c r="AE740" s="11">
        <f t="shared" si="1240"/>
        <v>1</v>
      </c>
      <c r="AF740" s="11">
        <f t="shared" si="1241"/>
        <v>30</v>
      </c>
      <c r="AG740" s="12">
        <f t="shared" si="1292"/>
        <v>57600</v>
      </c>
      <c r="AH740" s="12">
        <f t="shared" si="1293"/>
        <v>115.2</v>
      </c>
      <c r="AI740" s="11">
        <f t="shared" si="1294"/>
        <v>1</v>
      </c>
      <c r="AJ740" s="11">
        <f t="shared" si="1242"/>
        <v>1</v>
      </c>
      <c r="AK740" s="11">
        <f t="shared" si="1243"/>
        <v>1</v>
      </c>
      <c r="AL740" s="11">
        <f t="shared" si="1244"/>
        <v>2014</v>
      </c>
      <c r="AM740" s="11">
        <f t="shared" si="1245"/>
        <v>1</v>
      </c>
      <c r="AN740" s="11">
        <f t="shared" si="1246"/>
        <v>6300</v>
      </c>
      <c r="AO740" s="11">
        <f t="shared" si="1247"/>
        <v>1</v>
      </c>
      <c r="AP740" s="11">
        <f t="shared" si="1248"/>
        <v>5</v>
      </c>
      <c r="AQ740" s="11">
        <f t="shared" si="1249"/>
        <v>2014</v>
      </c>
      <c r="AR740" s="11">
        <f t="shared" si="1250"/>
        <v>1</v>
      </c>
      <c r="AS740" s="11">
        <f t="shared" si="1251"/>
        <v>1</v>
      </c>
      <c r="AT740" s="11">
        <f t="shared" si="1252"/>
        <v>8</v>
      </c>
      <c r="AU740" s="11" t="str">
        <f t="shared" si="1253"/>
        <v>Distribution Chamber</v>
      </c>
      <c r="AV740" s="11">
        <f t="shared" si="1254"/>
        <v>2014</v>
      </c>
      <c r="AW740" s="11">
        <f t="shared" si="1255"/>
        <v>1</v>
      </c>
      <c r="AX740" s="11">
        <f t="shared" si="1256"/>
        <v>0</v>
      </c>
      <c r="AY740" s="11" t="str">
        <f t="shared" si="1257"/>
        <v xml:space="preserve"> </v>
      </c>
      <c r="AZ740" s="11" t="str">
        <f t="shared" si="1258"/>
        <v xml:space="preserve"> </v>
      </c>
      <c r="BA740" s="11" t="str">
        <f t="shared" si="1259"/>
        <v xml:space="preserve"> </v>
      </c>
      <c r="BB740" s="11" t="str">
        <f t="shared" si="1260"/>
        <v xml:space="preserve"> </v>
      </c>
      <c r="BC740" s="11">
        <f t="shared" si="1261"/>
        <v>0</v>
      </c>
      <c r="BD740" s="11" t="str">
        <f t="shared" si="1262"/>
        <v xml:space="preserve"> </v>
      </c>
      <c r="BE740" s="11" t="str">
        <f t="shared" si="1263"/>
        <v xml:space="preserve"> </v>
      </c>
      <c r="BF740" s="11" t="str">
        <f t="shared" si="1264"/>
        <v xml:space="preserve"> </v>
      </c>
      <c r="BG740" s="11" t="str">
        <f t="shared" si="1285"/>
        <v xml:space="preserve"> </v>
      </c>
      <c r="BH740" s="11" t="str">
        <f t="shared" si="1265"/>
        <v xml:space="preserve"> </v>
      </c>
      <c r="BI740" s="11" t="str">
        <f t="shared" si="1266"/>
        <v xml:space="preserve"> </v>
      </c>
      <c r="BJ740" s="11">
        <f t="shared" si="1267"/>
        <v>0</v>
      </c>
      <c r="BK740" s="11" t="str">
        <f t="shared" si="1268"/>
        <v/>
      </c>
      <c r="BL740" s="11" t="str">
        <f t="shared" si="1269"/>
        <v xml:space="preserve"> </v>
      </c>
      <c r="BM740" s="11" t="str">
        <f t="shared" si="1270"/>
        <v xml:space="preserve"> </v>
      </c>
      <c r="BN740" s="11" t="str">
        <f t="shared" si="1271"/>
        <v xml:space="preserve"> </v>
      </c>
      <c r="BO740" s="11" t="str">
        <f t="shared" si="1272"/>
        <v xml:space="preserve"> </v>
      </c>
      <c r="BP740" s="11" t="str">
        <f t="shared" si="1273"/>
        <v xml:space="preserve"> </v>
      </c>
      <c r="BQ740" s="11" t="str">
        <f t="shared" si="1274"/>
        <v>0</v>
      </c>
      <c r="BR740" s="25">
        <f t="shared" si="1275"/>
        <v>0</v>
      </c>
      <c r="BS740" s="11" t="str">
        <f t="shared" si="1276"/>
        <v>Not Present</v>
      </c>
      <c r="BT740" s="11" t="str">
        <f t="shared" si="1277"/>
        <v>0</v>
      </c>
      <c r="BU740" s="12">
        <f t="shared" si="1295"/>
        <v>1</v>
      </c>
      <c r="BV740" s="12">
        <f t="shared" si="1296"/>
        <v>0</v>
      </c>
      <c r="BW740" s="12">
        <f t="shared" si="1286"/>
        <v>1</v>
      </c>
      <c r="BX740" s="12">
        <f t="shared" si="1297"/>
        <v>1</v>
      </c>
      <c r="BY740" s="11">
        <f t="shared" si="1298"/>
        <v>1</v>
      </c>
      <c r="BZ740" s="11">
        <f t="shared" si="1278"/>
        <v>1</v>
      </c>
      <c r="CA740" s="11">
        <f t="shared" si="1279"/>
        <v>2</v>
      </c>
      <c r="CB740" s="11">
        <f t="shared" si="1280"/>
        <v>2014</v>
      </c>
      <c r="CC740" s="11">
        <f t="shared" si="1281"/>
        <v>2</v>
      </c>
      <c r="CD740" s="11" t="str">
        <f t="shared" si="1282"/>
        <v>No</v>
      </c>
      <c r="CE740" s="11">
        <f t="shared" si="1299"/>
        <v>0</v>
      </c>
      <c r="CF740" s="11">
        <f t="shared" si="1300"/>
        <v>0</v>
      </c>
      <c r="CG740" s="11">
        <f t="shared" si="1301"/>
        <v>1</v>
      </c>
      <c r="CH740" s="11">
        <f t="shared" si="1302"/>
        <v>0</v>
      </c>
      <c r="CI740" s="11">
        <f t="shared" si="1283"/>
        <v>1</v>
      </c>
      <c r="CJ740" s="11">
        <f t="shared" si="1284"/>
        <v>1</v>
      </c>
    </row>
    <row r="741" spans="1:88" x14ac:dyDescent="0.3">
      <c r="A741" s="11">
        <f t="shared" si="1215"/>
        <v>2017</v>
      </c>
      <c r="B741" s="11" t="str">
        <f t="shared" si="1216"/>
        <v>20-04-2017 14:45:32 CEST</v>
      </c>
      <c r="C741" s="11" t="str">
        <f t="shared" si="1217"/>
        <v>Rwanda</v>
      </c>
      <c r="D741" s="11" t="str">
        <f t="shared" si="1218"/>
        <v>Rulindo</v>
      </c>
      <c r="E741" s="11" t="str">
        <f t="shared" si="1219"/>
        <v>Mbogo</v>
      </c>
      <c r="F741" s="11" t="str">
        <f t="shared" si="1220"/>
        <v>Mushali</v>
      </c>
      <c r="G741" s="11" t="str">
        <f t="shared" si="1221"/>
        <v>Gitaba</v>
      </c>
      <c r="H741" s="11" t="str">
        <f t="shared" si="1222"/>
        <v/>
      </c>
      <c r="I741" s="11" t="str">
        <f t="shared" si="1223"/>
        <v/>
      </c>
      <c r="J741" s="11" t="str">
        <f t="shared" si="1224"/>
        <v>Gitabage Network</v>
      </c>
      <c r="K741" s="11">
        <f t="shared" si="1225"/>
        <v>118</v>
      </c>
      <c r="L741" s="11">
        <f t="shared" si="1287"/>
        <v>0</v>
      </c>
      <c r="M741" s="11">
        <f t="shared" si="1288"/>
        <v>3</v>
      </c>
      <c r="N741" s="11">
        <f t="shared" si="1289"/>
        <v>0</v>
      </c>
      <c r="O741" s="11">
        <f t="shared" si="1226"/>
        <v>68</v>
      </c>
      <c r="P741" s="11">
        <f t="shared" si="1227"/>
        <v>50</v>
      </c>
      <c r="Q741" s="13">
        <f t="shared" si="1290"/>
        <v>0.57627118644067798</v>
      </c>
      <c r="R741" s="11">
        <f t="shared" si="1291"/>
        <v>0</v>
      </c>
      <c r="S741" s="11">
        <f t="shared" si="1228"/>
        <v>1</v>
      </c>
      <c r="T741" s="11">
        <f t="shared" si="1229"/>
        <v>1</v>
      </c>
      <c r="U741" s="11" t="str">
        <f t="shared" si="1230"/>
        <v>Piped Network -- Gravity Only</v>
      </c>
      <c r="V741" s="11">
        <f t="shared" si="1231"/>
        <v>2008</v>
      </c>
      <c r="W741" s="11" t="str">
        <f t="shared" si="1232"/>
        <v>Catholic Church</v>
      </c>
      <c r="X741" s="11" t="str">
        <f t="shared" si="1233"/>
        <v>Spring</v>
      </c>
      <c r="Y741" s="11">
        <f t="shared" si="1234"/>
        <v>1</v>
      </c>
      <c r="Z741" s="11">
        <f t="shared" si="1235"/>
        <v>1</v>
      </c>
      <c r="AA741" s="11">
        <f t="shared" si="1236"/>
        <v>1</v>
      </c>
      <c r="AB741" s="11" t="str">
        <f t="shared" si="1237"/>
        <v>"Springbox" --Intake Structure At A Spring</v>
      </c>
      <c r="AC741" s="11">
        <f t="shared" si="1238"/>
        <v>1</v>
      </c>
      <c r="AD741" s="11">
        <f t="shared" si="1239"/>
        <v>2008</v>
      </c>
      <c r="AE741" s="11">
        <f t="shared" si="1240"/>
        <v>1</v>
      </c>
      <c r="AF741" s="11">
        <f t="shared" si="1241"/>
        <v>40</v>
      </c>
      <c r="AG741" s="12">
        <f t="shared" si="1292"/>
        <v>43200</v>
      </c>
      <c r="AH741" s="12">
        <f t="shared" si="1293"/>
        <v>127.05882352941177</v>
      </c>
      <c r="AI741" s="11">
        <f t="shared" si="1294"/>
        <v>1</v>
      </c>
      <c r="AJ741" s="11">
        <f t="shared" si="1242"/>
        <v>1</v>
      </c>
      <c r="AK741" s="11">
        <f t="shared" si="1243"/>
        <v>1</v>
      </c>
      <c r="AL741" s="11">
        <f t="shared" si="1244"/>
        <v>2008</v>
      </c>
      <c r="AM741" s="11">
        <f t="shared" si="1245"/>
        <v>1</v>
      </c>
      <c r="AN741" s="11">
        <f t="shared" si="1246"/>
        <v>700</v>
      </c>
      <c r="AO741" s="11">
        <f t="shared" si="1247"/>
        <v>1</v>
      </c>
      <c r="AP741" s="11">
        <f t="shared" si="1248"/>
        <v>2</v>
      </c>
      <c r="AQ741" s="11">
        <f t="shared" si="1249"/>
        <v>2008</v>
      </c>
      <c r="AR741" s="11">
        <f t="shared" si="1250"/>
        <v>1</v>
      </c>
      <c r="AS741" s="11">
        <f t="shared" si="1251"/>
        <v>0</v>
      </c>
      <c r="AT741" s="11" t="str">
        <f t="shared" si="1252"/>
        <v xml:space="preserve"> </v>
      </c>
      <c r="AU741" s="11" t="str">
        <f t="shared" si="1253"/>
        <v/>
      </c>
      <c r="AV741" s="11" t="str">
        <f t="shared" si="1254"/>
        <v xml:space="preserve"> </v>
      </c>
      <c r="AW741" s="11" t="str">
        <f t="shared" si="1255"/>
        <v xml:space="preserve"> </v>
      </c>
      <c r="AX741" s="11">
        <f t="shared" si="1256"/>
        <v>1</v>
      </c>
      <c r="AY741" s="11">
        <f t="shared" si="1257"/>
        <v>1</v>
      </c>
      <c r="AZ741" s="11">
        <f t="shared" si="1258"/>
        <v>2008</v>
      </c>
      <c r="BA741" s="11">
        <f t="shared" si="1259"/>
        <v>1</v>
      </c>
      <c r="BB741" s="11">
        <f t="shared" si="1260"/>
        <v>500</v>
      </c>
      <c r="BC741" s="11">
        <f t="shared" si="1261"/>
        <v>0</v>
      </c>
      <c r="BD741" s="11" t="str">
        <f t="shared" si="1262"/>
        <v xml:space="preserve"> </v>
      </c>
      <c r="BE741" s="11" t="str">
        <f t="shared" si="1263"/>
        <v xml:space="preserve"> </v>
      </c>
      <c r="BF741" s="11" t="str">
        <f t="shared" si="1264"/>
        <v xml:space="preserve"> </v>
      </c>
      <c r="BG741" s="11" t="str">
        <f t="shared" si="1285"/>
        <v xml:space="preserve"> </v>
      </c>
      <c r="BH741" s="11" t="str">
        <f t="shared" si="1265"/>
        <v xml:space="preserve"> </v>
      </c>
      <c r="BI741" s="11" t="str">
        <f t="shared" si="1266"/>
        <v xml:space="preserve"> </v>
      </c>
      <c r="BJ741" s="11">
        <f t="shared" si="1267"/>
        <v>0</v>
      </c>
      <c r="BK741" s="11" t="str">
        <f t="shared" si="1268"/>
        <v/>
      </c>
      <c r="BL741" s="11" t="str">
        <f t="shared" si="1269"/>
        <v xml:space="preserve"> </v>
      </c>
      <c r="BM741" s="11" t="str">
        <f t="shared" si="1270"/>
        <v xml:space="preserve"> </v>
      </c>
      <c r="BN741" s="11" t="str">
        <f t="shared" si="1271"/>
        <v xml:space="preserve"> </v>
      </c>
      <c r="BO741" s="11" t="str">
        <f t="shared" si="1272"/>
        <v xml:space="preserve"> </v>
      </c>
      <c r="BP741" s="11" t="str">
        <f t="shared" si="1273"/>
        <v xml:space="preserve"> </v>
      </c>
      <c r="BQ741" s="11" t="str">
        <f t="shared" si="1274"/>
        <v>0</v>
      </c>
      <c r="BR741" s="25">
        <f t="shared" si="1275"/>
        <v>0</v>
      </c>
      <c r="BS741" s="11" t="str">
        <f t="shared" si="1276"/>
        <v>Not Present</v>
      </c>
      <c r="BT741" s="11" t="str">
        <f t="shared" si="1277"/>
        <v>0</v>
      </c>
      <c r="BU741" s="12">
        <f t="shared" si="1295"/>
        <v>1</v>
      </c>
      <c r="BV741" s="12">
        <f t="shared" si="1296"/>
        <v>0</v>
      </c>
      <c r="BW741" s="12">
        <f t="shared" si="1286"/>
        <v>1</v>
      </c>
      <c r="BX741" s="12">
        <f t="shared" si="1297"/>
        <v>1</v>
      </c>
      <c r="BY741" s="11">
        <f t="shared" si="1298"/>
        <v>1</v>
      </c>
      <c r="BZ741" s="11">
        <f t="shared" si="1278"/>
        <v>1</v>
      </c>
      <c r="CA741" s="11">
        <f t="shared" si="1279"/>
        <v>3</v>
      </c>
      <c r="CB741" s="11">
        <f t="shared" si="1280"/>
        <v>2008</v>
      </c>
      <c r="CC741" s="11">
        <f t="shared" si="1281"/>
        <v>2</v>
      </c>
      <c r="CD741" s="11" t="str">
        <f t="shared" si="1282"/>
        <v>No</v>
      </c>
      <c r="CE741" s="11">
        <f t="shared" si="1299"/>
        <v>0</v>
      </c>
      <c r="CF741" s="11">
        <f t="shared" si="1300"/>
        <v>0</v>
      </c>
      <c r="CG741" s="11">
        <f t="shared" si="1301"/>
        <v>1</v>
      </c>
      <c r="CH741" s="11">
        <f t="shared" si="1302"/>
        <v>0</v>
      </c>
      <c r="CI741" s="11">
        <f t="shared" si="1283"/>
        <v>1</v>
      </c>
      <c r="CJ741" s="11">
        <f t="shared" si="1284"/>
        <v>1</v>
      </c>
    </row>
    <row r="742" spans="1:88" x14ac:dyDescent="0.3">
      <c r="A742" s="11">
        <f t="shared" si="1215"/>
        <v>2017</v>
      </c>
      <c r="B742" s="11" t="str">
        <f t="shared" si="1216"/>
        <v>03-01-2015 02:15:31 CET</v>
      </c>
      <c r="C742" s="11" t="str">
        <f t="shared" si="1217"/>
        <v>Rwanda</v>
      </c>
      <c r="D742" s="11" t="str">
        <f t="shared" si="1218"/>
        <v>Rulindo</v>
      </c>
      <c r="E742" s="11" t="str">
        <f t="shared" si="1219"/>
        <v>Tumba</v>
      </c>
      <c r="F742" s="11" t="str">
        <f t="shared" si="1220"/>
        <v>Barari</v>
      </c>
      <c r="G742" s="11" t="str">
        <f t="shared" si="1221"/>
        <v>Karambi</v>
      </c>
      <c r="H742" s="11" t="str">
        <f t="shared" si="1222"/>
        <v/>
      </c>
      <c r="I742" s="11" t="str">
        <f t="shared" si="1223"/>
        <v/>
      </c>
      <c r="J742" s="11" t="str">
        <f t="shared" si="1224"/>
        <v>Karambi2 water point/Nyirambuga pumping</v>
      </c>
      <c r="K742" s="11">
        <f t="shared" si="1225"/>
        <v>170</v>
      </c>
      <c r="L742" s="11">
        <f t="shared" si="1287"/>
        <v>30604</v>
      </c>
      <c r="M742" s="11">
        <f t="shared" si="1288"/>
        <v>1</v>
      </c>
      <c r="N742" s="11">
        <f t="shared" si="1289"/>
        <v>30604</v>
      </c>
      <c r="O742" s="11">
        <f t="shared" si="1226"/>
        <v>170</v>
      </c>
      <c r="P742" s="11" t="str">
        <f t="shared" si="1227"/>
        <v xml:space="preserve"> </v>
      </c>
      <c r="Q742" s="13">
        <f t="shared" si="1290"/>
        <v>1</v>
      </c>
      <c r="R742" s="11">
        <f t="shared" si="1291"/>
        <v>1</v>
      </c>
      <c r="S742" s="11">
        <f t="shared" si="1228"/>
        <v>0</v>
      </c>
      <c r="T742" s="11">
        <f t="shared" si="1229"/>
        <v>1</v>
      </c>
      <c r="U742" s="11" t="str">
        <f t="shared" si="1230"/>
        <v>Piped Network With Pump</v>
      </c>
      <c r="V742" s="11">
        <f t="shared" si="1231"/>
        <v>2012</v>
      </c>
      <c r="W742" s="11" t="str">
        <f t="shared" si="1232"/>
        <v>Governement (District, Wasac) And Water For People</v>
      </c>
      <c r="X742" s="11" t="str">
        <f t="shared" si="1233"/>
        <v>Spring</v>
      </c>
      <c r="Y742" s="11">
        <f t="shared" si="1234"/>
        <v>11</v>
      </c>
      <c r="Z742" s="11">
        <f t="shared" si="1235"/>
        <v>1</v>
      </c>
      <c r="AA742" s="11">
        <f t="shared" si="1236"/>
        <v>0</v>
      </c>
      <c r="AB742" s="11" t="str">
        <f t="shared" si="1237"/>
        <v/>
      </c>
      <c r="AC742" s="11" t="str">
        <f t="shared" si="1238"/>
        <v xml:space="preserve"> </v>
      </c>
      <c r="AD742" s="11" t="str">
        <f t="shared" si="1239"/>
        <v xml:space="preserve"> </v>
      </c>
      <c r="AE742" s="11" t="str">
        <f t="shared" si="1240"/>
        <v xml:space="preserve"> </v>
      </c>
      <c r="AF742" s="11">
        <f t="shared" si="1241"/>
        <v>4</v>
      </c>
      <c r="AG742" s="12">
        <f t="shared" si="1292"/>
        <v>432000</v>
      </c>
      <c r="AH742" s="12">
        <f t="shared" si="1293"/>
        <v>508.23529411764707</v>
      </c>
      <c r="AI742" s="11">
        <f t="shared" si="1294"/>
        <v>1</v>
      </c>
      <c r="AJ742" s="11">
        <f t="shared" si="1242"/>
        <v>0</v>
      </c>
      <c r="AK742" s="11" t="str">
        <f t="shared" si="1243"/>
        <v xml:space="preserve"> </v>
      </c>
      <c r="AL742" s="11" t="str">
        <f t="shared" si="1244"/>
        <v xml:space="preserve"> </v>
      </c>
      <c r="AM742" s="11" t="str">
        <f t="shared" si="1245"/>
        <v xml:space="preserve"> </v>
      </c>
      <c r="AN742" s="11" t="str">
        <f t="shared" si="1246"/>
        <v xml:space="preserve"> </v>
      </c>
      <c r="AO742" s="11">
        <f t="shared" si="1247"/>
        <v>0</v>
      </c>
      <c r="AP742" s="11" t="str">
        <f t="shared" si="1248"/>
        <v xml:space="preserve"> </v>
      </c>
      <c r="AQ742" s="11" t="str">
        <f t="shared" si="1249"/>
        <v xml:space="preserve"> </v>
      </c>
      <c r="AR742" s="11" t="str">
        <f t="shared" si="1250"/>
        <v xml:space="preserve"> </v>
      </c>
      <c r="AS742" s="11">
        <f t="shared" si="1251"/>
        <v>0</v>
      </c>
      <c r="AT742" s="11" t="str">
        <f t="shared" si="1252"/>
        <v xml:space="preserve"> </v>
      </c>
      <c r="AU742" s="11" t="str">
        <f t="shared" si="1253"/>
        <v/>
      </c>
      <c r="AV742" s="11" t="str">
        <f t="shared" si="1254"/>
        <v xml:space="preserve"> </v>
      </c>
      <c r="AW742" s="11" t="str">
        <f t="shared" si="1255"/>
        <v xml:space="preserve"> </v>
      </c>
      <c r="AX742" s="11">
        <f t="shared" si="1256"/>
        <v>0</v>
      </c>
      <c r="AY742" s="11" t="str">
        <f t="shared" si="1257"/>
        <v xml:space="preserve"> </v>
      </c>
      <c r="AZ742" s="11" t="str">
        <f t="shared" si="1258"/>
        <v xml:space="preserve"> </v>
      </c>
      <c r="BA742" s="11" t="str">
        <f t="shared" si="1259"/>
        <v xml:space="preserve"> </v>
      </c>
      <c r="BB742" s="11" t="str">
        <f t="shared" si="1260"/>
        <v xml:space="preserve"> </v>
      </c>
      <c r="BC742" s="11">
        <f t="shared" si="1261"/>
        <v>0</v>
      </c>
      <c r="BD742" s="11" t="str">
        <f t="shared" si="1262"/>
        <v xml:space="preserve"> </v>
      </c>
      <c r="BE742" s="11" t="str">
        <f t="shared" si="1263"/>
        <v xml:space="preserve"> </v>
      </c>
      <c r="BF742" s="11" t="str">
        <f t="shared" si="1264"/>
        <v xml:space="preserve"> </v>
      </c>
      <c r="BG742" s="11" t="str">
        <f t="shared" si="1285"/>
        <v xml:space="preserve"> </v>
      </c>
      <c r="BH742" s="11" t="str">
        <f t="shared" si="1265"/>
        <v xml:space="preserve"> </v>
      </c>
      <c r="BI742" s="11" t="str">
        <f t="shared" si="1266"/>
        <v xml:space="preserve"> </v>
      </c>
      <c r="BJ742" s="11">
        <f t="shared" si="1267"/>
        <v>0</v>
      </c>
      <c r="BK742" s="11" t="str">
        <f t="shared" si="1268"/>
        <v/>
      </c>
      <c r="BL742" s="11" t="str">
        <f t="shared" si="1269"/>
        <v xml:space="preserve"> </v>
      </c>
      <c r="BM742" s="11" t="str">
        <f t="shared" si="1270"/>
        <v xml:space="preserve"> </v>
      </c>
      <c r="BN742" s="11" t="str">
        <f t="shared" si="1271"/>
        <v xml:space="preserve"> </v>
      </c>
      <c r="BO742" s="11" t="str">
        <f t="shared" si="1272"/>
        <v xml:space="preserve"> </v>
      </c>
      <c r="BP742" s="11" t="str">
        <f t="shared" si="1273"/>
        <v xml:space="preserve"> </v>
      </c>
      <c r="BQ742" s="11" t="str">
        <f t="shared" si="1274"/>
        <v>0</v>
      </c>
      <c r="BR742" s="25">
        <f t="shared" si="1275"/>
        <v>0</v>
      </c>
      <c r="BS742" s="11" t="str">
        <f t="shared" si="1276"/>
        <v>Not Present</v>
      </c>
      <c r="BT742" s="11" t="str">
        <f t="shared" si="1277"/>
        <v>0</v>
      </c>
      <c r="BU742" s="12">
        <f t="shared" si="1295"/>
        <v>1</v>
      </c>
      <c r="BV742" s="12">
        <f t="shared" si="1296"/>
        <v>0</v>
      </c>
      <c r="BW742" s="12">
        <f t="shared" si="1286"/>
        <v>1</v>
      </c>
      <c r="BX742" s="12">
        <f t="shared" si="1297"/>
        <v>1</v>
      </c>
      <c r="BY742" s="11">
        <f t="shared" si="1298"/>
        <v>1</v>
      </c>
      <c r="BZ742" s="11">
        <f t="shared" si="1278"/>
        <v>1</v>
      </c>
      <c r="CA742" s="11">
        <f t="shared" si="1279"/>
        <v>2</v>
      </c>
      <c r="CB742" s="11">
        <f t="shared" si="1280"/>
        <v>2012</v>
      </c>
      <c r="CC742" s="11">
        <f t="shared" si="1281"/>
        <v>1</v>
      </c>
      <c r="CD742" s="11" t="str">
        <f t="shared" si="1282"/>
        <v>No</v>
      </c>
      <c r="CE742" s="11">
        <f t="shared" si="1299"/>
        <v>0</v>
      </c>
      <c r="CF742" s="11">
        <f t="shared" si="1300"/>
        <v>0</v>
      </c>
      <c r="CG742" s="11">
        <f t="shared" si="1301"/>
        <v>1</v>
      </c>
      <c r="CH742" s="11">
        <f t="shared" si="1302"/>
        <v>0</v>
      </c>
      <c r="CI742" s="11">
        <f t="shared" si="1283"/>
        <v>1</v>
      </c>
      <c r="CJ742" s="11">
        <f t="shared" si="1284"/>
        <v>1</v>
      </c>
    </row>
    <row r="743" spans="1:88" x14ac:dyDescent="0.3">
      <c r="A743" s="11">
        <f t="shared" si="1215"/>
        <v>2017</v>
      </c>
      <c r="B743" s="11" t="str">
        <f t="shared" si="1216"/>
        <v>08-03-2017 20:20:11 CET</v>
      </c>
      <c r="C743" s="11" t="str">
        <f t="shared" si="1217"/>
        <v>Rwanda</v>
      </c>
      <c r="D743" s="11" t="str">
        <f t="shared" si="1218"/>
        <v>Rulindo</v>
      </c>
      <c r="E743" s="11" t="str">
        <f t="shared" si="1219"/>
        <v>Rusiga</v>
      </c>
      <c r="F743" s="11" t="str">
        <f t="shared" si="1220"/>
        <v>Gako</v>
      </c>
      <c r="G743" s="11" t="str">
        <f t="shared" si="1221"/>
        <v>Rwintare</v>
      </c>
      <c r="H743" s="11" t="str">
        <f t="shared" si="1222"/>
        <v/>
      </c>
      <c r="I743" s="11" t="str">
        <f t="shared" si="1223"/>
        <v/>
      </c>
      <c r="J743" s="11" t="str">
        <f t="shared" si="1224"/>
        <v>kinywamagana pumping network</v>
      </c>
      <c r="K743" s="11">
        <f t="shared" si="1225"/>
        <v>281</v>
      </c>
      <c r="L743" s="11">
        <f t="shared" si="1287"/>
        <v>6436</v>
      </c>
      <c r="M743" s="11">
        <f t="shared" si="1288"/>
        <v>26</v>
      </c>
      <c r="N743" s="11">
        <f t="shared" si="1289"/>
        <v>247.53846153846155</v>
      </c>
      <c r="O743" s="11">
        <f t="shared" si="1226"/>
        <v>50</v>
      </c>
      <c r="P743" s="11">
        <f t="shared" si="1227"/>
        <v>231</v>
      </c>
      <c r="Q743" s="13">
        <f t="shared" si="1290"/>
        <v>0.17793594306049823</v>
      </c>
      <c r="R743" s="11">
        <f t="shared" si="1291"/>
        <v>0</v>
      </c>
      <c r="S743" s="11">
        <f t="shared" si="1228"/>
        <v>1</v>
      </c>
      <c r="T743" s="11">
        <f t="shared" si="1229"/>
        <v>1</v>
      </c>
      <c r="U743" s="11" t="str">
        <f t="shared" si="1230"/>
        <v>Piped Network With Pump</v>
      </c>
      <c r="V743" s="11">
        <f t="shared" si="1231"/>
        <v>2013</v>
      </c>
      <c r="W743" s="11" t="str">
        <f t="shared" si="1232"/>
        <v>Governement (District, Wasac) And Water For People</v>
      </c>
      <c r="X743" s="11" t="str">
        <f t="shared" si="1233"/>
        <v>Spring</v>
      </c>
      <c r="Y743" s="11">
        <f t="shared" si="1234"/>
        <v>7</v>
      </c>
      <c r="Z743" s="11">
        <f t="shared" si="1235"/>
        <v>1</v>
      </c>
      <c r="AA743" s="11">
        <f t="shared" si="1236"/>
        <v>1</v>
      </c>
      <c r="AB743" s="11" t="str">
        <f t="shared" si="1237"/>
        <v>"Springbox" --Intake Structure At A Spring</v>
      </c>
      <c r="AC743" s="11">
        <f t="shared" si="1238"/>
        <v>3</v>
      </c>
      <c r="AD743" s="11">
        <f t="shared" si="1239"/>
        <v>2013</v>
      </c>
      <c r="AE743" s="11">
        <f t="shared" si="1240"/>
        <v>1</v>
      </c>
      <c r="AF743" s="11">
        <f t="shared" si="1241"/>
        <v>10</v>
      </c>
      <c r="AG743" s="12">
        <f t="shared" si="1292"/>
        <v>172800</v>
      </c>
      <c r="AH743" s="12">
        <f t="shared" si="1293"/>
        <v>691.2</v>
      </c>
      <c r="AI743" s="11">
        <f t="shared" si="1294"/>
        <v>1</v>
      </c>
      <c r="AJ743" s="11">
        <f t="shared" si="1242"/>
        <v>1</v>
      </c>
      <c r="AK743" s="11">
        <f t="shared" si="1243"/>
        <v>1</v>
      </c>
      <c r="AL743" s="11">
        <f t="shared" si="1244"/>
        <v>2013</v>
      </c>
      <c r="AM743" s="11">
        <f t="shared" si="1245"/>
        <v>1</v>
      </c>
      <c r="AN743" s="11">
        <f t="shared" si="1246"/>
        <v>1500</v>
      </c>
      <c r="AO743" s="11">
        <f t="shared" si="1247"/>
        <v>1</v>
      </c>
      <c r="AP743" s="11">
        <f t="shared" si="1248"/>
        <v>20</v>
      </c>
      <c r="AQ743" s="11">
        <f t="shared" si="1249"/>
        <v>2013</v>
      </c>
      <c r="AR743" s="11">
        <f t="shared" si="1250"/>
        <v>1</v>
      </c>
      <c r="AS743" s="11">
        <f t="shared" si="1251"/>
        <v>1</v>
      </c>
      <c r="AT743" s="11">
        <f t="shared" si="1252"/>
        <v>25</v>
      </c>
      <c r="AU743" s="11" t="str">
        <f t="shared" si="1253"/>
        <v>Distribution Chamber|Ventouse, Washout</v>
      </c>
      <c r="AV743" s="11">
        <f t="shared" si="1254"/>
        <v>2013</v>
      </c>
      <c r="AW743" s="11">
        <f t="shared" si="1255"/>
        <v>1</v>
      </c>
      <c r="AX743" s="11">
        <f t="shared" si="1256"/>
        <v>1</v>
      </c>
      <c r="AY743" s="11">
        <f t="shared" si="1257"/>
        <v>4</v>
      </c>
      <c r="AZ743" s="11">
        <f t="shared" si="1258"/>
        <v>2013</v>
      </c>
      <c r="BA743" s="11">
        <f t="shared" si="1259"/>
        <v>1</v>
      </c>
      <c r="BB743" s="11">
        <f t="shared" si="1260"/>
        <v>11000</v>
      </c>
      <c r="BC743" s="11">
        <f t="shared" si="1261"/>
        <v>1</v>
      </c>
      <c r="BD743" s="11">
        <f t="shared" si="1262"/>
        <v>2</v>
      </c>
      <c r="BE743" s="11">
        <f t="shared" si="1263"/>
        <v>2013</v>
      </c>
      <c r="BF743" s="11">
        <f t="shared" si="1264"/>
        <v>2</v>
      </c>
      <c r="BG743" s="11">
        <f t="shared" si="1285"/>
        <v>1</v>
      </c>
      <c r="BH743" s="11">
        <f t="shared" si="1265"/>
        <v>2013</v>
      </c>
      <c r="BI743" s="11">
        <f t="shared" si="1266"/>
        <v>1</v>
      </c>
      <c r="BJ743" s="11">
        <f t="shared" si="1267"/>
        <v>0</v>
      </c>
      <c r="BK743" s="11" t="str">
        <f t="shared" si="1268"/>
        <v/>
      </c>
      <c r="BL743" s="11" t="str">
        <f t="shared" si="1269"/>
        <v xml:space="preserve"> </v>
      </c>
      <c r="BM743" s="11" t="str">
        <f t="shared" si="1270"/>
        <v xml:space="preserve"> </v>
      </c>
      <c r="BN743" s="11" t="str">
        <f t="shared" si="1271"/>
        <v xml:space="preserve"> </v>
      </c>
      <c r="BO743" s="11" t="str">
        <f t="shared" si="1272"/>
        <v xml:space="preserve"> </v>
      </c>
      <c r="BP743" s="11" t="str">
        <f t="shared" si="1273"/>
        <v xml:space="preserve"> </v>
      </c>
      <c r="BQ743" s="11" t="str">
        <f t="shared" si="1274"/>
        <v>0</v>
      </c>
      <c r="BR743" s="25">
        <f t="shared" si="1275"/>
        <v>0</v>
      </c>
      <c r="BS743" s="11" t="str">
        <f t="shared" si="1276"/>
        <v>Not Present</v>
      </c>
      <c r="BT743" s="11" t="str">
        <f t="shared" si="1277"/>
        <v>0</v>
      </c>
      <c r="BU743" s="12">
        <f t="shared" si="1295"/>
        <v>1</v>
      </c>
      <c r="BV743" s="12">
        <f t="shared" si="1296"/>
        <v>0</v>
      </c>
      <c r="BW743" s="12">
        <f t="shared" si="1286"/>
        <v>1</v>
      </c>
      <c r="BX743" s="12">
        <f t="shared" si="1297"/>
        <v>1</v>
      </c>
      <c r="BY743" s="11">
        <f t="shared" si="1298"/>
        <v>1</v>
      </c>
      <c r="BZ743" s="11">
        <f t="shared" si="1278"/>
        <v>1</v>
      </c>
      <c r="CA743" s="11">
        <f t="shared" si="1279"/>
        <v>1</v>
      </c>
      <c r="CB743" s="11">
        <f t="shared" si="1280"/>
        <v>2013</v>
      </c>
      <c r="CC743" s="11">
        <f t="shared" si="1281"/>
        <v>1</v>
      </c>
      <c r="CD743" s="11" t="str">
        <f t="shared" si="1282"/>
        <v>No</v>
      </c>
      <c r="CE743" s="11">
        <f t="shared" si="1299"/>
        <v>0</v>
      </c>
      <c r="CF743" s="11">
        <f t="shared" si="1300"/>
        <v>0</v>
      </c>
      <c r="CG743" s="11">
        <f t="shared" si="1301"/>
        <v>1</v>
      </c>
      <c r="CH743" s="11">
        <f t="shared" si="1302"/>
        <v>0</v>
      </c>
      <c r="CI743" s="11">
        <f t="shared" si="1283"/>
        <v>1</v>
      </c>
      <c r="CJ743" s="11">
        <f t="shared" si="1284"/>
        <v>2</v>
      </c>
    </row>
    <row r="744" spans="1:88" x14ac:dyDescent="0.3">
      <c r="A744" s="11">
        <f t="shared" si="1215"/>
        <v>2017</v>
      </c>
      <c r="B744" s="11" t="str">
        <f t="shared" si="1216"/>
        <v>16-04-2017 21:07:26 CEST</v>
      </c>
      <c r="C744" s="11" t="str">
        <f t="shared" si="1217"/>
        <v>Rwanda</v>
      </c>
      <c r="D744" s="11" t="str">
        <f t="shared" si="1218"/>
        <v>Rulindo</v>
      </c>
      <c r="E744" s="11" t="str">
        <f t="shared" si="1219"/>
        <v>Bushoki</v>
      </c>
      <c r="F744" s="11" t="str">
        <f t="shared" si="1220"/>
        <v>Mukoto</v>
      </c>
      <c r="G744" s="11" t="str">
        <f t="shared" si="1221"/>
        <v>Mukoto</v>
      </c>
      <c r="H744" s="11" t="str">
        <f t="shared" si="1222"/>
        <v/>
      </c>
      <c r="I744" s="11" t="str">
        <f t="shared" si="1223"/>
        <v/>
      </c>
      <c r="J744" s="11" t="str">
        <f t="shared" si="1224"/>
        <v>Mukoto water point/Nyagahondo gravity system</v>
      </c>
      <c r="K744" s="11">
        <f t="shared" si="1225"/>
        <v>119</v>
      </c>
      <c r="L744" s="11">
        <f t="shared" si="1287"/>
        <v>844</v>
      </c>
      <c r="M744" s="11">
        <f t="shared" si="1288"/>
        <v>1</v>
      </c>
      <c r="N744" s="11">
        <f t="shared" si="1289"/>
        <v>844</v>
      </c>
      <c r="O744" s="11">
        <f t="shared" si="1226"/>
        <v>119</v>
      </c>
      <c r="P744" s="11" t="str">
        <f t="shared" si="1227"/>
        <v xml:space="preserve"> </v>
      </c>
      <c r="Q744" s="13">
        <f t="shared" si="1290"/>
        <v>1</v>
      </c>
      <c r="R744" s="11">
        <f t="shared" si="1291"/>
        <v>1</v>
      </c>
      <c r="S744" s="11">
        <f t="shared" si="1228"/>
        <v>0</v>
      </c>
      <c r="T744" s="11">
        <f t="shared" si="1229"/>
        <v>1</v>
      </c>
      <c r="U744" s="11" t="str">
        <f t="shared" si="1230"/>
        <v>Piped Network -- Gravity Only</v>
      </c>
      <c r="V744" s="11">
        <f t="shared" si="1231"/>
        <v>2010</v>
      </c>
      <c r="W744" s="11" t="str">
        <f t="shared" si="1232"/>
        <v>Caritas</v>
      </c>
      <c r="X744" s="11" t="str">
        <f t="shared" si="1233"/>
        <v>Spring</v>
      </c>
      <c r="Y744" s="11">
        <f t="shared" si="1234"/>
        <v>1</v>
      </c>
      <c r="Z744" s="11">
        <f t="shared" si="1235"/>
        <v>1</v>
      </c>
      <c r="AA744" s="11">
        <f t="shared" si="1236"/>
        <v>0</v>
      </c>
      <c r="AB744" s="11" t="str">
        <f t="shared" si="1237"/>
        <v/>
      </c>
      <c r="AC744" s="11" t="str">
        <f t="shared" si="1238"/>
        <v xml:space="preserve"> </v>
      </c>
      <c r="AD744" s="11" t="str">
        <f t="shared" si="1239"/>
        <v xml:space="preserve"> </v>
      </c>
      <c r="AE744" s="11" t="str">
        <f t="shared" si="1240"/>
        <v xml:space="preserve"> </v>
      </c>
      <c r="AF744" s="11">
        <f t="shared" si="1241"/>
        <v>30</v>
      </c>
      <c r="AG744" s="12">
        <f t="shared" si="1292"/>
        <v>57600</v>
      </c>
      <c r="AH744" s="12">
        <f t="shared" si="1293"/>
        <v>96.806722689075627</v>
      </c>
      <c r="AI744" s="11">
        <f t="shared" si="1294"/>
        <v>1</v>
      </c>
      <c r="AJ744" s="11">
        <f t="shared" si="1242"/>
        <v>0</v>
      </c>
      <c r="AK744" s="11" t="str">
        <f t="shared" si="1243"/>
        <v xml:space="preserve"> </v>
      </c>
      <c r="AL744" s="11" t="str">
        <f t="shared" si="1244"/>
        <v xml:space="preserve"> </v>
      </c>
      <c r="AM744" s="11" t="str">
        <f t="shared" si="1245"/>
        <v xml:space="preserve"> </v>
      </c>
      <c r="AN744" s="11" t="str">
        <f t="shared" si="1246"/>
        <v xml:space="preserve"> </v>
      </c>
      <c r="AO744" s="11">
        <f t="shared" si="1247"/>
        <v>0</v>
      </c>
      <c r="AP744" s="11" t="str">
        <f t="shared" si="1248"/>
        <v xml:space="preserve"> </v>
      </c>
      <c r="AQ744" s="11" t="str">
        <f t="shared" si="1249"/>
        <v xml:space="preserve"> </v>
      </c>
      <c r="AR744" s="11" t="str">
        <f t="shared" si="1250"/>
        <v xml:space="preserve"> </v>
      </c>
      <c r="AS744" s="11">
        <f t="shared" si="1251"/>
        <v>0</v>
      </c>
      <c r="AT744" s="11" t="str">
        <f t="shared" si="1252"/>
        <v xml:space="preserve"> </v>
      </c>
      <c r="AU744" s="11" t="str">
        <f t="shared" si="1253"/>
        <v/>
      </c>
      <c r="AV744" s="11" t="str">
        <f t="shared" si="1254"/>
        <v xml:space="preserve"> </v>
      </c>
      <c r="AW744" s="11" t="str">
        <f t="shared" si="1255"/>
        <v xml:space="preserve"> </v>
      </c>
      <c r="AX744" s="11">
        <f t="shared" si="1256"/>
        <v>0</v>
      </c>
      <c r="AY744" s="11" t="str">
        <f t="shared" si="1257"/>
        <v xml:space="preserve"> </v>
      </c>
      <c r="AZ744" s="11" t="str">
        <f t="shared" si="1258"/>
        <v xml:space="preserve"> </v>
      </c>
      <c r="BA744" s="11" t="str">
        <f t="shared" si="1259"/>
        <v xml:space="preserve"> </v>
      </c>
      <c r="BB744" s="11" t="str">
        <f t="shared" si="1260"/>
        <v xml:space="preserve"> </v>
      </c>
      <c r="BC744" s="11">
        <f t="shared" si="1261"/>
        <v>0</v>
      </c>
      <c r="BD744" s="11" t="str">
        <f t="shared" si="1262"/>
        <v xml:space="preserve"> </v>
      </c>
      <c r="BE744" s="11" t="str">
        <f t="shared" si="1263"/>
        <v xml:space="preserve"> </v>
      </c>
      <c r="BF744" s="11" t="str">
        <f t="shared" si="1264"/>
        <v xml:space="preserve"> </v>
      </c>
      <c r="BG744" s="11" t="str">
        <f t="shared" si="1285"/>
        <v xml:space="preserve"> </v>
      </c>
      <c r="BH744" s="11" t="str">
        <f t="shared" si="1265"/>
        <v xml:space="preserve"> </v>
      </c>
      <c r="BI744" s="11" t="str">
        <f t="shared" si="1266"/>
        <v xml:space="preserve"> </v>
      </c>
      <c r="BJ744" s="11">
        <f t="shared" si="1267"/>
        <v>0</v>
      </c>
      <c r="BK744" s="11" t="str">
        <f t="shared" si="1268"/>
        <v/>
      </c>
      <c r="BL744" s="11" t="str">
        <f t="shared" si="1269"/>
        <v xml:space="preserve"> </v>
      </c>
      <c r="BM744" s="11" t="str">
        <f t="shared" si="1270"/>
        <v xml:space="preserve"> </v>
      </c>
      <c r="BN744" s="11" t="str">
        <f t="shared" si="1271"/>
        <v xml:space="preserve"> </v>
      </c>
      <c r="BO744" s="11" t="str">
        <f t="shared" si="1272"/>
        <v xml:space="preserve"> </v>
      </c>
      <c r="BP744" s="11" t="str">
        <f t="shared" si="1273"/>
        <v xml:space="preserve"> </v>
      </c>
      <c r="BQ744" s="11" t="str">
        <f t="shared" si="1274"/>
        <v>0</v>
      </c>
      <c r="BR744" s="25">
        <f t="shared" si="1275"/>
        <v>0</v>
      </c>
      <c r="BS744" s="11" t="str">
        <f t="shared" si="1276"/>
        <v>Not Present</v>
      </c>
      <c r="BT744" s="11" t="str">
        <f t="shared" si="1277"/>
        <v>0</v>
      </c>
      <c r="BU744" s="12">
        <f t="shared" si="1295"/>
        <v>1</v>
      </c>
      <c r="BV744" s="12">
        <f t="shared" si="1296"/>
        <v>0</v>
      </c>
      <c r="BW744" s="12">
        <f t="shared" si="1286"/>
        <v>1</v>
      </c>
      <c r="BX744" s="12">
        <f t="shared" si="1297"/>
        <v>1</v>
      </c>
      <c r="BY744" s="11">
        <f t="shared" si="1298"/>
        <v>1</v>
      </c>
      <c r="BZ744" s="11">
        <f t="shared" si="1278"/>
        <v>1</v>
      </c>
      <c r="CA744" s="11">
        <f t="shared" si="1279"/>
        <v>1</v>
      </c>
      <c r="CB744" s="11">
        <f t="shared" si="1280"/>
        <v>2010</v>
      </c>
      <c r="CC744" s="11">
        <f t="shared" si="1281"/>
        <v>3</v>
      </c>
      <c r="CD744" s="11" t="str">
        <f t="shared" si="1282"/>
        <v>No</v>
      </c>
      <c r="CE744" s="11">
        <f t="shared" si="1299"/>
        <v>0</v>
      </c>
      <c r="CF744" s="11">
        <f t="shared" si="1300"/>
        <v>0</v>
      </c>
      <c r="CG744" s="11">
        <f t="shared" si="1301"/>
        <v>1</v>
      </c>
      <c r="CH744" s="11">
        <f t="shared" si="1302"/>
        <v>0</v>
      </c>
      <c r="CI744" s="11">
        <f t="shared" si="1283"/>
        <v>0</v>
      </c>
      <c r="CJ744" s="11">
        <f t="shared" si="1284"/>
        <v>3</v>
      </c>
    </row>
    <row r="745" spans="1:88" x14ac:dyDescent="0.3">
      <c r="A745" s="11">
        <f t="shared" si="1215"/>
        <v>2017</v>
      </c>
      <c r="B745" s="11" t="str">
        <f t="shared" si="1216"/>
        <v>22-03-2017 19:12:31 CET</v>
      </c>
      <c r="C745" s="11" t="str">
        <f t="shared" si="1217"/>
        <v>Rwanda</v>
      </c>
      <c r="D745" s="11" t="str">
        <f t="shared" si="1218"/>
        <v>Rulindo</v>
      </c>
      <c r="E745" s="11" t="str">
        <f t="shared" si="1219"/>
        <v>Kinihira</v>
      </c>
      <c r="F745" s="11" t="str">
        <f t="shared" si="1220"/>
        <v>Butunzi</v>
      </c>
      <c r="G745" s="11" t="str">
        <f t="shared" si="1221"/>
        <v>Ndorandi</v>
      </c>
      <c r="H745" s="11" t="str">
        <f t="shared" si="1222"/>
        <v/>
      </c>
      <c r="I745" s="11" t="str">
        <f t="shared" si="1223"/>
        <v/>
      </c>
      <c r="J745" s="11" t="str">
        <f t="shared" si="1224"/>
        <v>Nyamagana-Kinihira</v>
      </c>
      <c r="K745" s="11">
        <f t="shared" si="1225"/>
        <v>139</v>
      </c>
      <c r="L745" s="11">
        <f t="shared" si="1287"/>
        <v>0</v>
      </c>
      <c r="M745" s="11">
        <f t="shared" si="1288"/>
        <v>15</v>
      </c>
      <c r="N745" s="11">
        <f t="shared" si="1289"/>
        <v>0</v>
      </c>
      <c r="O745" s="11">
        <f t="shared" si="1226"/>
        <v>50</v>
      </c>
      <c r="P745" s="11">
        <f t="shared" si="1227"/>
        <v>89</v>
      </c>
      <c r="Q745" s="13">
        <f t="shared" si="1290"/>
        <v>0.35971223021582732</v>
      </c>
      <c r="R745" s="11">
        <f t="shared" si="1291"/>
        <v>0</v>
      </c>
      <c r="S745" s="11">
        <f t="shared" si="1228"/>
        <v>1</v>
      </c>
      <c r="T745" s="11">
        <f t="shared" si="1229"/>
        <v>1</v>
      </c>
      <c r="U745" s="11" t="str">
        <f t="shared" si="1230"/>
        <v>Piped Network With Pump</v>
      </c>
      <c r="V745" s="11">
        <f t="shared" si="1231"/>
        <v>2015</v>
      </c>
      <c r="W745" s="11" t="str">
        <f t="shared" si="1232"/>
        <v>Governement (District, Wasac) And Water For People</v>
      </c>
      <c r="X745" s="11" t="str">
        <f t="shared" si="1233"/>
        <v>Spring</v>
      </c>
      <c r="Y745" s="11">
        <f t="shared" si="1234"/>
        <v>2</v>
      </c>
      <c r="Z745" s="11">
        <f t="shared" si="1235"/>
        <v>1</v>
      </c>
      <c r="AA745" s="11">
        <f t="shared" si="1236"/>
        <v>1</v>
      </c>
      <c r="AB745" s="11" t="str">
        <f t="shared" si="1237"/>
        <v>"Springbox" --Intake Structure At A Spring</v>
      </c>
      <c r="AC745" s="11">
        <f t="shared" si="1238"/>
        <v>1</v>
      </c>
      <c r="AD745" s="11">
        <f t="shared" si="1239"/>
        <v>2015</v>
      </c>
      <c r="AE745" s="11">
        <f t="shared" si="1240"/>
        <v>1</v>
      </c>
      <c r="AF745" s="11">
        <f t="shared" si="1241"/>
        <v>5</v>
      </c>
      <c r="AG745" s="12">
        <f t="shared" si="1292"/>
        <v>345600</v>
      </c>
      <c r="AH745" s="12">
        <f t="shared" si="1293"/>
        <v>1382.4</v>
      </c>
      <c r="AI745" s="11">
        <f t="shared" si="1294"/>
        <v>1</v>
      </c>
      <c r="AJ745" s="11">
        <f t="shared" si="1242"/>
        <v>1</v>
      </c>
      <c r="AK745" s="11">
        <f t="shared" si="1243"/>
        <v>1</v>
      </c>
      <c r="AL745" s="11">
        <f t="shared" si="1244"/>
        <v>2015</v>
      </c>
      <c r="AM745" s="11">
        <f t="shared" si="1245"/>
        <v>1</v>
      </c>
      <c r="AN745" s="11">
        <f t="shared" si="1246"/>
        <v>1000</v>
      </c>
      <c r="AO745" s="11">
        <f t="shared" si="1247"/>
        <v>1</v>
      </c>
      <c r="AP745" s="11">
        <f t="shared" si="1248"/>
        <v>7</v>
      </c>
      <c r="AQ745" s="11">
        <f t="shared" si="1249"/>
        <v>2015</v>
      </c>
      <c r="AR745" s="11">
        <f t="shared" si="1250"/>
        <v>1</v>
      </c>
      <c r="AS745" s="11">
        <f t="shared" si="1251"/>
        <v>1</v>
      </c>
      <c r="AT745" s="11">
        <f t="shared" si="1252"/>
        <v>8</v>
      </c>
      <c r="AU745" s="11" t="str">
        <f t="shared" si="1253"/>
        <v>Distribution Chamber|Ventouse,Washout</v>
      </c>
      <c r="AV745" s="11">
        <f t="shared" si="1254"/>
        <v>2015</v>
      </c>
      <c r="AW745" s="11">
        <f t="shared" si="1255"/>
        <v>1</v>
      </c>
      <c r="AX745" s="11">
        <f t="shared" si="1256"/>
        <v>1</v>
      </c>
      <c r="AY745" s="11">
        <f t="shared" si="1257"/>
        <v>3</v>
      </c>
      <c r="AZ745" s="11">
        <f t="shared" si="1258"/>
        <v>2015</v>
      </c>
      <c r="BA745" s="11">
        <f t="shared" si="1259"/>
        <v>1</v>
      </c>
      <c r="BB745" s="11">
        <f t="shared" si="1260"/>
        <v>6000</v>
      </c>
      <c r="BC745" s="11">
        <f t="shared" si="1261"/>
        <v>1</v>
      </c>
      <c r="BD745" s="11">
        <f t="shared" si="1262"/>
        <v>2</v>
      </c>
      <c r="BE745" s="11">
        <f t="shared" si="1263"/>
        <v>2015</v>
      </c>
      <c r="BF745" s="11">
        <f t="shared" si="1264"/>
        <v>1</v>
      </c>
      <c r="BG745" s="11">
        <f t="shared" si="1285"/>
        <v>1</v>
      </c>
      <c r="BH745" s="11">
        <f t="shared" si="1265"/>
        <v>2015</v>
      </c>
      <c r="BI745" s="11">
        <f t="shared" si="1266"/>
        <v>1</v>
      </c>
      <c r="BJ745" s="11">
        <f t="shared" si="1267"/>
        <v>0</v>
      </c>
      <c r="BK745" s="11" t="str">
        <f t="shared" si="1268"/>
        <v/>
      </c>
      <c r="BL745" s="11" t="str">
        <f t="shared" si="1269"/>
        <v xml:space="preserve"> </v>
      </c>
      <c r="BM745" s="11" t="str">
        <f t="shared" si="1270"/>
        <v xml:space="preserve"> </v>
      </c>
      <c r="BN745" s="11" t="str">
        <f t="shared" si="1271"/>
        <v xml:space="preserve"> </v>
      </c>
      <c r="BO745" s="11" t="str">
        <f t="shared" si="1272"/>
        <v xml:space="preserve"> </v>
      </c>
      <c r="BP745" s="11" t="str">
        <f t="shared" si="1273"/>
        <v xml:space="preserve"> </v>
      </c>
      <c r="BQ745" s="11" t="str">
        <f t="shared" si="1274"/>
        <v>0</v>
      </c>
      <c r="BR745" s="25">
        <f t="shared" si="1275"/>
        <v>0</v>
      </c>
      <c r="BS745" s="11" t="str">
        <f t="shared" si="1276"/>
        <v>Not Present</v>
      </c>
      <c r="BT745" s="11" t="str">
        <f t="shared" si="1277"/>
        <v>0</v>
      </c>
      <c r="BU745" s="12">
        <f t="shared" si="1295"/>
        <v>1</v>
      </c>
      <c r="BV745" s="12">
        <f t="shared" si="1296"/>
        <v>0</v>
      </c>
      <c r="BW745" s="12">
        <f t="shared" si="1286"/>
        <v>1</v>
      </c>
      <c r="BX745" s="12">
        <f t="shared" si="1297"/>
        <v>1</v>
      </c>
      <c r="BY745" s="11">
        <f t="shared" si="1298"/>
        <v>1</v>
      </c>
      <c r="BZ745" s="11">
        <f t="shared" si="1278"/>
        <v>1</v>
      </c>
      <c r="CA745" s="11">
        <f t="shared" si="1279"/>
        <v>2</v>
      </c>
      <c r="CB745" s="11">
        <f t="shared" si="1280"/>
        <v>2015</v>
      </c>
      <c r="CC745" s="11">
        <f t="shared" si="1281"/>
        <v>1</v>
      </c>
      <c r="CD745" s="11" t="str">
        <f t="shared" si="1282"/>
        <v>No</v>
      </c>
      <c r="CE745" s="11">
        <f t="shared" si="1299"/>
        <v>0</v>
      </c>
      <c r="CF745" s="11">
        <f t="shared" si="1300"/>
        <v>0</v>
      </c>
      <c r="CG745" s="11">
        <f t="shared" si="1301"/>
        <v>1</v>
      </c>
      <c r="CH745" s="11">
        <f t="shared" si="1302"/>
        <v>0</v>
      </c>
      <c r="CI745" s="11">
        <f t="shared" si="1283"/>
        <v>1</v>
      </c>
      <c r="CJ745" s="11">
        <f t="shared" si="1284"/>
        <v>1</v>
      </c>
    </row>
    <row r="746" spans="1:88" x14ac:dyDescent="0.3">
      <c r="A746" s="11">
        <f t="shared" si="1215"/>
        <v>2017</v>
      </c>
      <c r="B746" s="11" t="str">
        <f t="shared" si="1216"/>
        <v>16-03-2017 08:38:05 CET</v>
      </c>
      <c r="C746" s="11" t="str">
        <f t="shared" si="1217"/>
        <v>Rwanda</v>
      </c>
      <c r="D746" s="11" t="str">
        <f t="shared" si="1218"/>
        <v>Rulindo</v>
      </c>
      <c r="E746" s="11" t="str">
        <f t="shared" si="1219"/>
        <v>Cyinzuzi</v>
      </c>
      <c r="F746" s="11" t="str">
        <f t="shared" si="1220"/>
        <v>Budakiranya</v>
      </c>
      <c r="G746" s="11" t="str">
        <f t="shared" si="1221"/>
        <v>Kigarama</v>
      </c>
      <c r="H746" s="11" t="str">
        <f t="shared" si="1222"/>
        <v/>
      </c>
      <c r="I746" s="11" t="str">
        <f t="shared" si="1223"/>
        <v/>
      </c>
      <c r="J746" s="11" t="str">
        <f t="shared" si="1224"/>
        <v>charity water 203.031</v>
      </c>
      <c r="K746" s="11">
        <f t="shared" si="1225"/>
        <v>1165</v>
      </c>
      <c r="L746" s="11">
        <f t="shared" si="1287"/>
        <v>6572</v>
      </c>
      <c r="M746" s="11">
        <f t="shared" si="1288"/>
        <v>1</v>
      </c>
      <c r="N746" s="11">
        <f t="shared" si="1289"/>
        <v>6572</v>
      </c>
      <c r="O746" s="11">
        <f t="shared" si="1226"/>
        <v>1165</v>
      </c>
      <c r="P746" s="11" t="str">
        <f t="shared" si="1227"/>
        <v xml:space="preserve"> </v>
      </c>
      <c r="Q746" s="13">
        <f t="shared" si="1290"/>
        <v>1</v>
      </c>
      <c r="R746" s="11">
        <f t="shared" si="1291"/>
        <v>1</v>
      </c>
      <c r="S746" s="11">
        <f t="shared" si="1228"/>
        <v>0</v>
      </c>
      <c r="T746" s="11">
        <f t="shared" si="1229"/>
        <v>1</v>
      </c>
      <c r="U746" s="11" t="str">
        <f t="shared" si="1230"/>
        <v>Piped Network With Pump</v>
      </c>
      <c r="V746" s="11">
        <f t="shared" si="1231"/>
        <v>2016</v>
      </c>
      <c r="W746" s="11" t="str">
        <f t="shared" si="1232"/>
        <v>Governement (District, Wasac) And Water For People</v>
      </c>
      <c r="X746" s="11" t="str">
        <f t="shared" si="1233"/>
        <v>Spring</v>
      </c>
      <c r="Y746" s="11">
        <f t="shared" si="1234"/>
        <v>3</v>
      </c>
      <c r="Z746" s="11">
        <f t="shared" si="1235"/>
        <v>1</v>
      </c>
      <c r="AA746" s="11">
        <f t="shared" si="1236"/>
        <v>1</v>
      </c>
      <c r="AB746" s="11" t="str">
        <f t="shared" si="1237"/>
        <v/>
      </c>
      <c r="AC746" s="11">
        <f t="shared" si="1238"/>
        <v>1</v>
      </c>
      <c r="AD746" s="11">
        <f t="shared" si="1239"/>
        <v>2016</v>
      </c>
      <c r="AE746" s="11">
        <f t="shared" si="1240"/>
        <v>1</v>
      </c>
      <c r="AF746" s="11">
        <f t="shared" si="1241"/>
        <v>3</v>
      </c>
      <c r="AG746" s="12">
        <f t="shared" si="1292"/>
        <v>576000</v>
      </c>
      <c r="AH746" s="12">
        <f t="shared" si="1293"/>
        <v>98.884120171673814</v>
      </c>
      <c r="AI746" s="11">
        <f t="shared" si="1294"/>
        <v>1</v>
      </c>
      <c r="AJ746" s="11">
        <f t="shared" si="1242"/>
        <v>1</v>
      </c>
      <c r="AK746" s="11">
        <f t="shared" si="1243"/>
        <v>1</v>
      </c>
      <c r="AL746" s="11">
        <f t="shared" si="1244"/>
        <v>2016</v>
      </c>
      <c r="AM746" s="11">
        <f t="shared" si="1245"/>
        <v>1</v>
      </c>
      <c r="AN746" s="11">
        <f t="shared" si="1246"/>
        <v>35000</v>
      </c>
      <c r="AO746" s="11">
        <f t="shared" si="1247"/>
        <v>1</v>
      </c>
      <c r="AP746" s="11">
        <f t="shared" si="1248"/>
        <v>10</v>
      </c>
      <c r="AQ746" s="11">
        <f t="shared" si="1249"/>
        <v>2016</v>
      </c>
      <c r="AR746" s="11">
        <f t="shared" si="1250"/>
        <v>1</v>
      </c>
      <c r="AS746" s="11">
        <f t="shared" si="1251"/>
        <v>1</v>
      </c>
      <c r="AT746" s="11">
        <f t="shared" si="1252"/>
        <v>8</v>
      </c>
      <c r="AU746" s="11" t="str">
        <f t="shared" si="1253"/>
        <v/>
      </c>
      <c r="AV746" s="11">
        <f t="shared" si="1254"/>
        <v>2016</v>
      </c>
      <c r="AW746" s="11">
        <f t="shared" si="1255"/>
        <v>1</v>
      </c>
      <c r="AX746" s="11">
        <f t="shared" si="1256"/>
        <v>1</v>
      </c>
      <c r="AY746" s="11">
        <f t="shared" si="1257"/>
        <v>1</v>
      </c>
      <c r="AZ746" s="11">
        <f t="shared" si="1258"/>
        <v>2016</v>
      </c>
      <c r="BA746" s="11">
        <f t="shared" si="1259"/>
        <v>1</v>
      </c>
      <c r="BB746" s="11">
        <f t="shared" si="1260"/>
        <v>1000</v>
      </c>
      <c r="BC746" s="11">
        <f t="shared" si="1261"/>
        <v>1</v>
      </c>
      <c r="BD746" s="11">
        <f t="shared" si="1262"/>
        <v>3</v>
      </c>
      <c r="BE746" s="11">
        <f t="shared" si="1263"/>
        <v>2016</v>
      </c>
      <c r="BF746" s="11">
        <f t="shared" si="1264"/>
        <v>1</v>
      </c>
      <c r="BG746" s="11">
        <f t="shared" si="1285"/>
        <v>1</v>
      </c>
      <c r="BH746" s="11">
        <f t="shared" si="1265"/>
        <v>2016</v>
      </c>
      <c r="BI746" s="11">
        <f t="shared" si="1266"/>
        <v>1</v>
      </c>
      <c r="BJ746" s="11">
        <f t="shared" si="1267"/>
        <v>0</v>
      </c>
      <c r="BK746" s="11" t="str">
        <f t="shared" si="1268"/>
        <v/>
      </c>
      <c r="BL746" s="11" t="str">
        <f t="shared" si="1269"/>
        <v xml:space="preserve"> </v>
      </c>
      <c r="BM746" s="11" t="str">
        <f t="shared" si="1270"/>
        <v xml:space="preserve"> </v>
      </c>
      <c r="BN746" s="11" t="str">
        <f t="shared" si="1271"/>
        <v xml:space="preserve"> </v>
      </c>
      <c r="BO746" s="11" t="str">
        <f t="shared" si="1272"/>
        <v xml:space="preserve"> </v>
      </c>
      <c r="BP746" s="11" t="str">
        <f t="shared" si="1273"/>
        <v xml:space="preserve"> </v>
      </c>
      <c r="BQ746" s="11" t="str">
        <f t="shared" si="1274"/>
        <v>0</v>
      </c>
      <c r="BR746" s="25">
        <f t="shared" si="1275"/>
        <v>0</v>
      </c>
      <c r="BS746" s="11" t="str">
        <f t="shared" si="1276"/>
        <v>Not Present</v>
      </c>
      <c r="BT746" s="11" t="str">
        <f t="shared" si="1277"/>
        <v>0</v>
      </c>
      <c r="BU746" s="12">
        <f t="shared" si="1295"/>
        <v>1</v>
      </c>
      <c r="BV746" s="12">
        <f t="shared" si="1296"/>
        <v>0</v>
      </c>
      <c r="BW746" s="12">
        <f t="shared" si="1286"/>
        <v>1</v>
      </c>
      <c r="BX746" s="12">
        <f t="shared" si="1297"/>
        <v>1</v>
      </c>
      <c r="BY746" s="11">
        <f t="shared" si="1298"/>
        <v>1</v>
      </c>
      <c r="BZ746" s="11">
        <f t="shared" si="1278"/>
        <v>1</v>
      </c>
      <c r="CA746" s="11">
        <f t="shared" si="1279"/>
        <v>1</v>
      </c>
      <c r="CB746" s="11">
        <f t="shared" si="1280"/>
        <v>2016</v>
      </c>
      <c r="CC746" s="11">
        <f t="shared" si="1281"/>
        <v>1</v>
      </c>
      <c r="CD746" s="11" t="str">
        <f t="shared" si="1282"/>
        <v>No</v>
      </c>
      <c r="CE746" s="11">
        <f t="shared" si="1299"/>
        <v>0</v>
      </c>
      <c r="CF746" s="11">
        <f t="shared" si="1300"/>
        <v>0</v>
      </c>
      <c r="CG746" s="11">
        <f t="shared" si="1301"/>
        <v>1</v>
      </c>
      <c r="CH746" s="11">
        <f t="shared" si="1302"/>
        <v>0</v>
      </c>
      <c r="CI746" s="11">
        <f t="shared" si="1283"/>
        <v>1</v>
      </c>
      <c r="CJ746" s="11">
        <f t="shared" si="1284"/>
        <v>1</v>
      </c>
    </row>
    <row r="747" spans="1:88" x14ac:dyDescent="0.3">
      <c r="A747" s="11">
        <f t="shared" si="1215"/>
        <v>2017</v>
      </c>
      <c r="B747" s="11" t="str">
        <f t="shared" si="1216"/>
        <v>02-01-2015 12:26:42 CET</v>
      </c>
      <c r="C747" s="11" t="str">
        <f t="shared" si="1217"/>
        <v>Rwanda</v>
      </c>
      <c r="D747" s="11" t="str">
        <f t="shared" si="1218"/>
        <v>Rulindo</v>
      </c>
      <c r="E747" s="11" t="str">
        <f t="shared" si="1219"/>
        <v>Buyoga</v>
      </c>
      <c r="F747" s="11" t="str">
        <f t="shared" si="1220"/>
        <v>Mwumba</v>
      </c>
      <c r="G747" s="11" t="str">
        <f t="shared" si="1221"/>
        <v>Mataba</v>
      </c>
      <c r="H747" s="11" t="str">
        <f t="shared" si="1222"/>
        <v/>
      </c>
      <c r="I747" s="11" t="str">
        <f t="shared" si="1223"/>
        <v/>
      </c>
      <c r="J747" s="11" t="str">
        <f t="shared" si="1224"/>
        <v>Water point for People near Buyoga secondary school/Nyirambuga pumping</v>
      </c>
      <c r="K747" s="11">
        <f t="shared" si="1225"/>
        <v>177</v>
      </c>
      <c r="L747" s="11">
        <f t="shared" si="1287"/>
        <v>30604</v>
      </c>
      <c r="M747" s="11">
        <f t="shared" si="1288"/>
        <v>1</v>
      </c>
      <c r="N747" s="11">
        <f t="shared" si="1289"/>
        <v>30604</v>
      </c>
      <c r="O747" s="11">
        <f t="shared" si="1226"/>
        <v>177</v>
      </c>
      <c r="P747" s="11" t="str">
        <f t="shared" si="1227"/>
        <v xml:space="preserve"> </v>
      </c>
      <c r="Q747" s="13">
        <f t="shared" si="1290"/>
        <v>1</v>
      </c>
      <c r="R747" s="11">
        <f t="shared" si="1291"/>
        <v>1</v>
      </c>
      <c r="S747" s="11">
        <f t="shared" si="1228"/>
        <v>0</v>
      </c>
      <c r="T747" s="11">
        <f t="shared" si="1229"/>
        <v>1</v>
      </c>
      <c r="U747" s="11" t="str">
        <f t="shared" si="1230"/>
        <v>Piped Network With Pump</v>
      </c>
      <c r="V747" s="11">
        <f t="shared" si="1231"/>
        <v>2015</v>
      </c>
      <c r="W747" s="11" t="str">
        <f t="shared" si="1232"/>
        <v>Governement (District, Wasac) And Water For People</v>
      </c>
      <c r="X747" s="11" t="str">
        <f t="shared" si="1233"/>
        <v>Spring</v>
      </c>
      <c r="Y747" s="11">
        <f t="shared" si="1234"/>
        <v>11</v>
      </c>
      <c r="Z747" s="11">
        <f t="shared" si="1235"/>
        <v>1</v>
      </c>
      <c r="AA747" s="11">
        <f t="shared" si="1236"/>
        <v>0</v>
      </c>
      <c r="AB747" s="11" t="str">
        <f t="shared" si="1237"/>
        <v/>
      </c>
      <c r="AC747" s="11" t="str">
        <f t="shared" si="1238"/>
        <v xml:space="preserve"> </v>
      </c>
      <c r="AD747" s="11" t="str">
        <f t="shared" si="1239"/>
        <v xml:space="preserve"> </v>
      </c>
      <c r="AE747" s="11" t="str">
        <f t="shared" si="1240"/>
        <v xml:space="preserve"> </v>
      </c>
      <c r="AF747" s="11">
        <f t="shared" si="1241"/>
        <v>4</v>
      </c>
      <c r="AG747" s="12">
        <f t="shared" si="1292"/>
        <v>432000</v>
      </c>
      <c r="AH747" s="12">
        <f t="shared" si="1293"/>
        <v>488.13559322033899</v>
      </c>
      <c r="AI747" s="11">
        <f t="shared" si="1294"/>
        <v>1</v>
      </c>
      <c r="AJ747" s="11">
        <f t="shared" si="1242"/>
        <v>0</v>
      </c>
      <c r="AK747" s="11" t="str">
        <f t="shared" si="1243"/>
        <v xml:space="preserve"> </v>
      </c>
      <c r="AL747" s="11" t="str">
        <f t="shared" si="1244"/>
        <v xml:space="preserve"> </v>
      </c>
      <c r="AM747" s="11" t="str">
        <f t="shared" si="1245"/>
        <v xml:space="preserve"> </v>
      </c>
      <c r="AN747" s="11" t="str">
        <f t="shared" si="1246"/>
        <v xml:space="preserve"> </v>
      </c>
      <c r="AO747" s="11">
        <f t="shared" si="1247"/>
        <v>0</v>
      </c>
      <c r="AP747" s="11" t="str">
        <f t="shared" si="1248"/>
        <v xml:space="preserve"> </v>
      </c>
      <c r="AQ747" s="11" t="str">
        <f t="shared" si="1249"/>
        <v xml:space="preserve"> </v>
      </c>
      <c r="AR747" s="11" t="str">
        <f t="shared" si="1250"/>
        <v xml:space="preserve"> </v>
      </c>
      <c r="AS747" s="11">
        <f t="shared" si="1251"/>
        <v>0</v>
      </c>
      <c r="AT747" s="11" t="str">
        <f t="shared" si="1252"/>
        <v xml:space="preserve"> </v>
      </c>
      <c r="AU747" s="11" t="str">
        <f t="shared" si="1253"/>
        <v/>
      </c>
      <c r="AV747" s="11" t="str">
        <f t="shared" si="1254"/>
        <v xml:space="preserve"> </v>
      </c>
      <c r="AW747" s="11" t="str">
        <f t="shared" si="1255"/>
        <v xml:space="preserve"> </v>
      </c>
      <c r="AX747" s="11">
        <f t="shared" si="1256"/>
        <v>0</v>
      </c>
      <c r="AY747" s="11" t="str">
        <f t="shared" si="1257"/>
        <v xml:space="preserve"> </v>
      </c>
      <c r="AZ747" s="11" t="str">
        <f t="shared" si="1258"/>
        <v xml:space="preserve"> </v>
      </c>
      <c r="BA747" s="11" t="str">
        <f t="shared" si="1259"/>
        <v xml:space="preserve"> </v>
      </c>
      <c r="BB747" s="11" t="str">
        <f t="shared" si="1260"/>
        <v xml:space="preserve"> </v>
      </c>
      <c r="BC747" s="11">
        <f t="shared" si="1261"/>
        <v>0</v>
      </c>
      <c r="BD747" s="11" t="str">
        <f t="shared" si="1262"/>
        <v xml:space="preserve"> </v>
      </c>
      <c r="BE747" s="11" t="str">
        <f t="shared" si="1263"/>
        <v xml:space="preserve"> </v>
      </c>
      <c r="BF747" s="11" t="str">
        <f t="shared" si="1264"/>
        <v xml:space="preserve"> </v>
      </c>
      <c r="BG747" s="11" t="str">
        <f t="shared" si="1285"/>
        <v xml:space="preserve"> </v>
      </c>
      <c r="BH747" s="11" t="str">
        <f t="shared" si="1265"/>
        <v xml:space="preserve"> </v>
      </c>
      <c r="BI747" s="11" t="str">
        <f t="shared" si="1266"/>
        <v xml:space="preserve"> </v>
      </c>
      <c r="BJ747" s="11">
        <f t="shared" si="1267"/>
        <v>0</v>
      </c>
      <c r="BK747" s="11" t="str">
        <f t="shared" si="1268"/>
        <v/>
      </c>
      <c r="BL747" s="11" t="str">
        <f t="shared" si="1269"/>
        <v xml:space="preserve"> </v>
      </c>
      <c r="BM747" s="11" t="str">
        <f t="shared" si="1270"/>
        <v xml:space="preserve"> </v>
      </c>
      <c r="BN747" s="11" t="str">
        <f t="shared" si="1271"/>
        <v xml:space="preserve"> </v>
      </c>
      <c r="BO747" s="11" t="str">
        <f t="shared" si="1272"/>
        <v xml:space="preserve"> </v>
      </c>
      <c r="BP747" s="11" t="str">
        <f t="shared" si="1273"/>
        <v xml:space="preserve"> </v>
      </c>
      <c r="BQ747" s="11" t="str">
        <f t="shared" si="1274"/>
        <v>0</v>
      </c>
      <c r="BR747" s="25">
        <f t="shared" si="1275"/>
        <v>0</v>
      </c>
      <c r="BS747" s="11" t="str">
        <f t="shared" si="1276"/>
        <v>Not Present</v>
      </c>
      <c r="BT747" s="11" t="str">
        <f t="shared" si="1277"/>
        <v>0</v>
      </c>
      <c r="BU747" s="12">
        <f t="shared" si="1295"/>
        <v>1</v>
      </c>
      <c r="BV747" s="12">
        <f t="shared" si="1296"/>
        <v>0</v>
      </c>
      <c r="BW747" s="12">
        <f t="shared" si="1286"/>
        <v>1</v>
      </c>
      <c r="BX747" s="12">
        <f t="shared" si="1297"/>
        <v>1</v>
      </c>
      <c r="BY747" s="11">
        <f t="shared" si="1298"/>
        <v>1</v>
      </c>
      <c r="BZ747" s="11">
        <f t="shared" si="1278"/>
        <v>1</v>
      </c>
      <c r="CA747" s="11">
        <f t="shared" si="1279"/>
        <v>2</v>
      </c>
      <c r="CB747" s="11">
        <f t="shared" si="1280"/>
        <v>2015</v>
      </c>
      <c r="CC747" s="11">
        <f t="shared" si="1281"/>
        <v>2</v>
      </c>
      <c r="CD747" s="11" t="str">
        <f t="shared" si="1282"/>
        <v>No</v>
      </c>
      <c r="CE747" s="11">
        <f t="shared" si="1299"/>
        <v>0</v>
      </c>
      <c r="CF747" s="11">
        <f t="shared" si="1300"/>
        <v>0</v>
      </c>
      <c r="CG747" s="11">
        <f t="shared" si="1301"/>
        <v>1</v>
      </c>
      <c r="CH747" s="11">
        <f t="shared" si="1302"/>
        <v>0</v>
      </c>
      <c r="CI747" s="11">
        <f t="shared" si="1283"/>
        <v>1</v>
      </c>
      <c r="CJ747" s="11">
        <f t="shared" si="1284"/>
        <v>2</v>
      </c>
    </row>
    <row r="748" spans="1:88" x14ac:dyDescent="0.3">
      <c r="A748" s="11">
        <f t="shared" si="1215"/>
        <v>2017</v>
      </c>
      <c r="B748" s="11" t="str">
        <f t="shared" si="1216"/>
        <v>02-01-2015 13:12:45 CET</v>
      </c>
      <c r="C748" s="11" t="str">
        <f t="shared" si="1217"/>
        <v>Rwanda</v>
      </c>
      <c r="D748" s="11" t="str">
        <f t="shared" si="1218"/>
        <v>Rulindo</v>
      </c>
      <c r="E748" s="11" t="str">
        <f t="shared" si="1219"/>
        <v>Buyoga</v>
      </c>
      <c r="F748" s="11" t="str">
        <f t="shared" si="1220"/>
        <v>Karama</v>
      </c>
      <c r="G748" s="11" t="str">
        <f t="shared" si="1221"/>
        <v>Cyasenga</v>
      </c>
      <c r="H748" s="11" t="str">
        <f t="shared" si="1222"/>
        <v/>
      </c>
      <c r="I748" s="11" t="str">
        <f t="shared" si="1223"/>
        <v/>
      </c>
      <c r="J748" s="11" t="str">
        <f t="shared" si="1224"/>
        <v>Water point at grouped area of Cyasenga/Nyirambuga</v>
      </c>
      <c r="K748" s="11">
        <f t="shared" si="1225"/>
        <v>165</v>
      </c>
      <c r="L748" s="11">
        <f t="shared" si="1287"/>
        <v>30604</v>
      </c>
      <c r="M748" s="11">
        <f t="shared" si="1288"/>
        <v>1</v>
      </c>
      <c r="N748" s="11">
        <f t="shared" si="1289"/>
        <v>30604</v>
      </c>
      <c r="O748" s="11">
        <f t="shared" si="1226"/>
        <v>165</v>
      </c>
      <c r="P748" s="11" t="str">
        <f t="shared" si="1227"/>
        <v xml:space="preserve"> </v>
      </c>
      <c r="Q748" s="13">
        <f t="shared" si="1290"/>
        <v>1</v>
      </c>
      <c r="R748" s="11">
        <f t="shared" si="1291"/>
        <v>1</v>
      </c>
      <c r="S748" s="11">
        <f t="shared" si="1228"/>
        <v>0</v>
      </c>
      <c r="T748" s="11">
        <f t="shared" si="1229"/>
        <v>1</v>
      </c>
      <c r="U748" s="11" t="str">
        <f t="shared" si="1230"/>
        <v>Piped Network With Pump</v>
      </c>
      <c r="V748" s="11">
        <f t="shared" si="1231"/>
        <v>2015</v>
      </c>
      <c r="W748" s="11" t="str">
        <f t="shared" si="1232"/>
        <v>Governement (District, Wasac) And Water For People</v>
      </c>
      <c r="X748" s="11" t="str">
        <f t="shared" si="1233"/>
        <v>Spring</v>
      </c>
      <c r="Y748" s="11">
        <f t="shared" si="1234"/>
        <v>11</v>
      </c>
      <c r="Z748" s="11">
        <f t="shared" si="1235"/>
        <v>1</v>
      </c>
      <c r="AA748" s="11">
        <f t="shared" si="1236"/>
        <v>0</v>
      </c>
      <c r="AB748" s="11" t="str">
        <f t="shared" si="1237"/>
        <v/>
      </c>
      <c r="AC748" s="11" t="str">
        <f t="shared" si="1238"/>
        <v xml:space="preserve"> </v>
      </c>
      <c r="AD748" s="11" t="str">
        <f t="shared" si="1239"/>
        <v xml:space="preserve"> </v>
      </c>
      <c r="AE748" s="11" t="str">
        <f t="shared" si="1240"/>
        <v xml:space="preserve"> </v>
      </c>
      <c r="AF748" s="11">
        <f t="shared" si="1241"/>
        <v>4</v>
      </c>
      <c r="AG748" s="12">
        <f t="shared" si="1292"/>
        <v>432000</v>
      </c>
      <c r="AH748" s="12">
        <f t="shared" si="1293"/>
        <v>523.63636363636363</v>
      </c>
      <c r="AI748" s="11">
        <f t="shared" si="1294"/>
        <v>1</v>
      </c>
      <c r="AJ748" s="11">
        <f t="shared" si="1242"/>
        <v>0</v>
      </c>
      <c r="AK748" s="11" t="str">
        <f t="shared" si="1243"/>
        <v xml:space="preserve"> </v>
      </c>
      <c r="AL748" s="11" t="str">
        <f t="shared" si="1244"/>
        <v xml:space="preserve"> </v>
      </c>
      <c r="AM748" s="11" t="str">
        <f t="shared" si="1245"/>
        <v xml:space="preserve"> </v>
      </c>
      <c r="AN748" s="11" t="str">
        <f t="shared" si="1246"/>
        <v xml:space="preserve"> </v>
      </c>
      <c r="AO748" s="11">
        <f t="shared" si="1247"/>
        <v>0</v>
      </c>
      <c r="AP748" s="11" t="str">
        <f t="shared" si="1248"/>
        <v xml:space="preserve"> </v>
      </c>
      <c r="AQ748" s="11" t="str">
        <f t="shared" si="1249"/>
        <v xml:space="preserve"> </v>
      </c>
      <c r="AR748" s="11" t="str">
        <f t="shared" si="1250"/>
        <v xml:space="preserve"> </v>
      </c>
      <c r="AS748" s="11">
        <f t="shared" si="1251"/>
        <v>0</v>
      </c>
      <c r="AT748" s="11" t="str">
        <f t="shared" si="1252"/>
        <v xml:space="preserve"> </v>
      </c>
      <c r="AU748" s="11" t="str">
        <f t="shared" si="1253"/>
        <v/>
      </c>
      <c r="AV748" s="11" t="str">
        <f t="shared" si="1254"/>
        <v xml:space="preserve"> </v>
      </c>
      <c r="AW748" s="11" t="str">
        <f t="shared" si="1255"/>
        <v xml:space="preserve"> </v>
      </c>
      <c r="AX748" s="11">
        <f t="shared" si="1256"/>
        <v>0</v>
      </c>
      <c r="AY748" s="11" t="str">
        <f t="shared" si="1257"/>
        <v xml:space="preserve"> </v>
      </c>
      <c r="AZ748" s="11" t="str">
        <f t="shared" si="1258"/>
        <v xml:space="preserve"> </v>
      </c>
      <c r="BA748" s="11" t="str">
        <f t="shared" si="1259"/>
        <v xml:space="preserve"> </v>
      </c>
      <c r="BB748" s="11" t="str">
        <f t="shared" si="1260"/>
        <v xml:space="preserve"> </v>
      </c>
      <c r="BC748" s="11">
        <f t="shared" si="1261"/>
        <v>0</v>
      </c>
      <c r="BD748" s="11" t="str">
        <f t="shared" si="1262"/>
        <v xml:space="preserve"> </v>
      </c>
      <c r="BE748" s="11" t="str">
        <f t="shared" si="1263"/>
        <v xml:space="preserve"> </v>
      </c>
      <c r="BF748" s="11" t="str">
        <f t="shared" si="1264"/>
        <v xml:space="preserve"> </v>
      </c>
      <c r="BG748" s="11" t="str">
        <f t="shared" si="1285"/>
        <v xml:space="preserve"> </v>
      </c>
      <c r="BH748" s="11" t="str">
        <f t="shared" si="1265"/>
        <v xml:space="preserve"> </v>
      </c>
      <c r="BI748" s="11" t="str">
        <f t="shared" si="1266"/>
        <v xml:space="preserve"> </v>
      </c>
      <c r="BJ748" s="11">
        <f t="shared" si="1267"/>
        <v>0</v>
      </c>
      <c r="BK748" s="11" t="str">
        <f t="shared" si="1268"/>
        <v/>
      </c>
      <c r="BL748" s="11" t="str">
        <f t="shared" si="1269"/>
        <v xml:space="preserve"> </v>
      </c>
      <c r="BM748" s="11" t="str">
        <f t="shared" si="1270"/>
        <v xml:space="preserve"> </v>
      </c>
      <c r="BN748" s="11" t="str">
        <f t="shared" si="1271"/>
        <v xml:space="preserve"> </v>
      </c>
      <c r="BO748" s="11" t="str">
        <f t="shared" si="1272"/>
        <v xml:space="preserve"> </v>
      </c>
      <c r="BP748" s="11" t="str">
        <f t="shared" si="1273"/>
        <v xml:space="preserve"> </v>
      </c>
      <c r="BQ748" s="11" t="str">
        <f t="shared" si="1274"/>
        <v>0</v>
      </c>
      <c r="BR748" s="25">
        <f t="shared" si="1275"/>
        <v>0</v>
      </c>
      <c r="BS748" s="11" t="str">
        <f t="shared" si="1276"/>
        <v>Not Present</v>
      </c>
      <c r="BT748" s="11" t="str">
        <f t="shared" si="1277"/>
        <v>0</v>
      </c>
      <c r="BU748" s="12">
        <f t="shared" si="1295"/>
        <v>1</v>
      </c>
      <c r="BV748" s="12">
        <f t="shared" si="1296"/>
        <v>0</v>
      </c>
      <c r="BW748" s="12">
        <f t="shared" si="1286"/>
        <v>1</v>
      </c>
      <c r="BX748" s="12">
        <f t="shared" si="1297"/>
        <v>1</v>
      </c>
      <c r="BY748" s="11">
        <f t="shared" si="1298"/>
        <v>1</v>
      </c>
      <c r="BZ748" s="11">
        <f t="shared" si="1278"/>
        <v>1</v>
      </c>
      <c r="CA748" s="11">
        <f t="shared" si="1279"/>
        <v>2</v>
      </c>
      <c r="CB748" s="11">
        <f t="shared" si="1280"/>
        <v>2015</v>
      </c>
      <c r="CC748" s="11">
        <f t="shared" si="1281"/>
        <v>2</v>
      </c>
      <c r="CD748" s="11" t="str">
        <f t="shared" si="1282"/>
        <v>No</v>
      </c>
      <c r="CE748" s="11">
        <f t="shared" si="1299"/>
        <v>0</v>
      </c>
      <c r="CF748" s="11">
        <f t="shared" si="1300"/>
        <v>0</v>
      </c>
      <c r="CG748" s="11">
        <f t="shared" si="1301"/>
        <v>1</v>
      </c>
      <c r="CH748" s="11">
        <f t="shared" si="1302"/>
        <v>0</v>
      </c>
      <c r="CI748" s="11">
        <f t="shared" si="1283"/>
        <v>1</v>
      </c>
      <c r="CJ748" s="11">
        <f t="shared" si="1284"/>
        <v>1</v>
      </c>
    </row>
    <row r="749" spans="1:88" x14ac:dyDescent="0.3">
      <c r="A749" s="11">
        <f t="shared" si="1215"/>
        <v>2017</v>
      </c>
      <c r="B749" s="11" t="str">
        <f t="shared" si="1216"/>
        <v>22-03-2017 14:30:06 CET</v>
      </c>
      <c r="C749" s="11" t="str">
        <f t="shared" si="1217"/>
        <v>Rwanda</v>
      </c>
      <c r="D749" s="11" t="str">
        <f t="shared" si="1218"/>
        <v>Rulindo</v>
      </c>
      <c r="E749" s="11" t="str">
        <f t="shared" si="1219"/>
        <v>Rusiga</v>
      </c>
      <c r="F749" s="11" t="str">
        <f t="shared" si="1220"/>
        <v>Kirenge</v>
      </c>
      <c r="G749" s="11" t="str">
        <f t="shared" si="1221"/>
        <v>Kigarama</v>
      </c>
      <c r="H749" s="11" t="str">
        <f t="shared" si="1222"/>
        <v/>
      </c>
      <c r="I749" s="11" t="str">
        <f t="shared" si="1223"/>
        <v/>
      </c>
      <c r="J749" s="11" t="str">
        <f t="shared" si="1224"/>
        <v>Kigarama water point[Charity:Water203.148]/AEP Kigarama gravity</v>
      </c>
      <c r="K749" s="11">
        <f t="shared" si="1225"/>
        <v>243</v>
      </c>
      <c r="L749" s="11">
        <f t="shared" si="1287"/>
        <v>2621</v>
      </c>
      <c r="M749" s="11">
        <f t="shared" si="1288"/>
        <v>1</v>
      </c>
      <c r="N749" s="11">
        <f t="shared" si="1289"/>
        <v>2621</v>
      </c>
      <c r="O749" s="11">
        <f t="shared" si="1226"/>
        <v>243</v>
      </c>
      <c r="P749" s="11" t="str">
        <f t="shared" si="1227"/>
        <v xml:space="preserve"> </v>
      </c>
      <c r="Q749" s="13">
        <f t="shared" si="1290"/>
        <v>1</v>
      </c>
      <c r="R749" s="11">
        <f t="shared" si="1291"/>
        <v>1</v>
      </c>
      <c r="S749" s="11">
        <f t="shared" si="1228"/>
        <v>0</v>
      </c>
      <c r="T749" s="11">
        <f t="shared" si="1229"/>
        <v>1</v>
      </c>
      <c r="U749" s="11" t="str">
        <f t="shared" si="1230"/>
        <v>Piped Network -- Gravity Only</v>
      </c>
      <c r="V749" s="11">
        <f t="shared" si="1231"/>
        <v>2016</v>
      </c>
      <c r="W749" s="11" t="str">
        <f t="shared" si="1232"/>
        <v>Governement (District, Wasac) And Water For People</v>
      </c>
      <c r="X749" s="11" t="str">
        <f t="shared" si="1233"/>
        <v>Spring</v>
      </c>
      <c r="Y749" s="11">
        <f t="shared" si="1234"/>
        <v>1</v>
      </c>
      <c r="Z749" s="11">
        <f t="shared" si="1235"/>
        <v>1</v>
      </c>
      <c r="AA749" s="11">
        <f t="shared" si="1236"/>
        <v>0</v>
      </c>
      <c r="AB749" s="11" t="str">
        <f t="shared" si="1237"/>
        <v/>
      </c>
      <c r="AC749" s="11" t="str">
        <f t="shared" si="1238"/>
        <v xml:space="preserve"> </v>
      </c>
      <c r="AD749" s="11" t="str">
        <f t="shared" si="1239"/>
        <v xml:space="preserve"> </v>
      </c>
      <c r="AE749" s="11" t="str">
        <f t="shared" si="1240"/>
        <v xml:space="preserve"> </v>
      </c>
      <c r="AF749" s="11">
        <f t="shared" si="1241"/>
        <v>40</v>
      </c>
      <c r="AG749" s="12">
        <f t="shared" si="1292"/>
        <v>43200</v>
      </c>
      <c r="AH749" s="12">
        <f t="shared" si="1293"/>
        <v>35.555555555555557</v>
      </c>
      <c r="AI749" s="11">
        <f t="shared" si="1294"/>
        <v>1</v>
      </c>
      <c r="AJ749" s="11">
        <f t="shared" si="1242"/>
        <v>0</v>
      </c>
      <c r="AK749" s="11" t="str">
        <f t="shared" si="1243"/>
        <v xml:space="preserve"> </v>
      </c>
      <c r="AL749" s="11" t="str">
        <f t="shared" si="1244"/>
        <v xml:space="preserve"> </v>
      </c>
      <c r="AM749" s="11" t="str">
        <f t="shared" si="1245"/>
        <v xml:space="preserve"> </v>
      </c>
      <c r="AN749" s="11" t="str">
        <f t="shared" si="1246"/>
        <v xml:space="preserve"> </v>
      </c>
      <c r="AO749" s="11">
        <f t="shared" si="1247"/>
        <v>1</v>
      </c>
      <c r="AP749" s="11">
        <f t="shared" si="1248"/>
        <v>1</v>
      </c>
      <c r="AQ749" s="11">
        <f t="shared" si="1249"/>
        <v>2016</v>
      </c>
      <c r="AR749" s="11">
        <f t="shared" si="1250"/>
        <v>1</v>
      </c>
      <c r="AS749" s="11">
        <f t="shared" si="1251"/>
        <v>0</v>
      </c>
      <c r="AT749" s="11" t="str">
        <f t="shared" si="1252"/>
        <v xml:space="preserve"> </v>
      </c>
      <c r="AU749" s="11" t="str">
        <f t="shared" si="1253"/>
        <v/>
      </c>
      <c r="AV749" s="11" t="str">
        <f t="shared" si="1254"/>
        <v xml:space="preserve"> </v>
      </c>
      <c r="AW749" s="11" t="str">
        <f t="shared" si="1255"/>
        <v xml:space="preserve"> </v>
      </c>
      <c r="AX749" s="11">
        <f t="shared" si="1256"/>
        <v>0</v>
      </c>
      <c r="AY749" s="11" t="str">
        <f t="shared" si="1257"/>
        <v xml:space="preserve"> </v>
      </c>
      <c r="AZ749" s="11" t="str">
        <f t="shared" si="1258"/>
        <v xml:space="preserve"> </v>
      </c>
      <c r="BA749" s="11" t="str">
        <f t="shared" si="1259"/>
        <v xml:space="preserve"> </v>
      </c>
      <c r="BB749" s="11" t="str">
        <f t="shared" si="1260"/>
        <v xml:space="preserve"> </v>
      </c>
      <c r="BC749" s="11">
        <f t="shared" si="1261"/>
        <v>0</v>
      </c>
      <c r="BD749" s="11" t="str">
        <f t="shared" si="1262"/>
        <v xml:space="preserve"> </v>
      </c>
      <c r="BE749" s="11" t="str">
        <f t="shared" si="1263"/>
        <v xml:space="preserve"> </v>
      </c>
      <c r="BF749" s="11" t="str">
        <f t="shared" si="1264"/>
        <v xml:space="preserve"> </v>
      </c>
      <c r="BG749" s="11" t="str">
        <f t="shared" si="1285"/>
        <v xml:space="preserve"> </v>
      </c>
      <c r="BH749" s="11" t="str">
        <f t="shared" si="1265"/>
        <v xml:space="preserve"> </v>
      </c>
      <c r="BI749" s="11" t="str">
        <f t="shared" si="1266"/>
        <v xml:space="preserve"> </v>
      </c>
      <c r="BJ749" s="11">
        <f t="shared" si="1267"/>
        <v>0</v>
      </c>
      <c r="BK749" s="11" t="str">
        <f t="shared" si="1268"/>
        <v/>
      </c>
      <c r="BL749" s="11" t="str">
        <f t="shared" si="1269"/>
        <v xml:space="preserve"> </v>
      </c>
      <c r="BM749" s="11" t="str">
        <f t="shared" si="1270"/>
        <v xml:space="preserve"> </v>
      </c>
      <c r="BN749" s="11" t="str">
        <f t="shared" si="1271"/>
        <v xml:space="preserve"> </v>
      </c>
      <c r="BO749" s="11" t="str">
        <f t="shared" si="1272"/>
        <v xml:space="preserve"> </v>
      </c>
      <c r="BP749" s="11" t="str">
        <f t="shared" si="1273"/>
        <v xml:space="preserve"> </v>
      </c>
      <c r="BQ749" s="11" t="str">
        <f t="shared" si="1274"/>
        <v>0</v>
      </c>
      <c r="BR749" s="25">
        <f t="shared" si="1275"/>
        <v>0</v>
      </c>
      <c r="BS749" s="11" t="str">
        <f t="shared" si="1276"/>
        <v>Not Present</v>
      </c>
      <c r="BT749" s="11" t="str">
        <f t="shared" si="1277"/>
        <v>0</v>
      </c>
      <c r="BU749" s="12">
        <f t="shared" si="1295"/>
        <v>1</v>
      </c>
      <c r="BV749" s="12">
        <f t="shared" si="1296"/>
        <v>0</v>
      </c>
      <c r="BW749" s="12">
        <f t="shared" si="1286"/>
        <v>1</v>
      </c>
      <c r="BX749" s="12">
        <f t="shared" si="1297"/>
        <v>1</v>
      </c>
      <c r="BY749" s="11">
        <f t="shared" si="1298"/>
        <v>1</v>
      </c>
      <c r="BZ749" s="11">
        <f t="shared" si="1278"/>
        <v>1</v>
      </c>
      <c r="CA749" s="11">
        <f t="shared" si="1279"/>
        <v>2</v>
      </c>
      <c r="CB749" s="11">
        <f t="shared" si="1280"/>
        <v>2016</v>
      </c>
      <c r="CC749" s="11">
        <f t="shared" si="1281"/>
        <v>1</v>
      </c>
      <c r="CD749" s="11" t="str">
        <f t="shared" si="1282"/>
        <v>No</v>
      </c>
      <c r="CE749" s="11">
        <f t="shared" si="1299"/>
        <v>0</v>
      </c>
      <c r="CF749" s="11">
        <f t="shared" si="1300"/>
        <v>0</v>
      </c>
      <c r="CG749" s="11">
        <f t="shared" si="1301"/>
        <v>1</v>
      </c>
      <c r="CH749" s="11">
        <f t="shared" si="1302"/>
        <v>0</v>
      </c>
      <c r="CI749" s="11">
        <f t="shared" si="1283"/>
        <v>1</v>
      </c>
      <c r="CJ749" s="11">
        <f t="shared" si="1284"/>
        <v>1</v>
      </c>
    </row>
    <row r="750" spans="1:88" x14ac:dyDescent="0.3">
      <c r="A750" s="11">
        <f t="shared" si="1215"/>
        <v>2017</v>
      </c>
      <c r="B750" s="11" t="str">
        <f t="shared" si="1216"/>
        <v>14-03-2017 22:20:08 CET</v>
      </c>
      <c r="C750" s="11" t="str">
        <f t="shared" si="1217"/>
        <v>Rwanda</v>
      </c>
      <c r="D750" s="11" t="str">
        <f t="shared" si="1218"/>
        <v>Rulindo</v>
      </c>
      <c r="E750" s="11" t="str">
        <f t="shared" si="1219"/>
        <v>Rusiga</v>
      </c>
      <c r="F750" s="11" t="str">
        <f t="shared" si="1220"/>
        <v>Kirenge</v>
      </c>
      <c r="G750" s="11" t="str">
        <f t="shared" si="1221"/>
        <v>Ntaruka</v>
      </c>
      <c r="H750" s="11" t="str">
        <f t="shared" si="1222"/>
        <v/>
      </c>
      <c r="I750" s="11" t="str">
        <f t="shared" si="1223"/>
        <v/>
      </c>
      <c r="J750" s="11" t="str">
        <f t="shared" si="1224"/>
        <v>Ntaruka source/Ntaruka-Gahama gravity</v>
      </c>
      <c r="K750" s="11">
        <f t="shared" si="1225"/>
        <v>176</v>
      </c>
      <c r="L750" s="11">
        <f t="shared" si="1287"/>
        <v>1567</v>
      </c>
      <c r="M750" s="11">
        <f t="shared" si="1288"/>
        <v>1</v>
      </c>
      <c r="N750" s="11">
        <f t="shared" si="1289"/>
        <v>1567</v>
      </c>
      <c r="O750" s="11">
        <f t="shared" si="1226"/>
        <v>176</v>
      </c>
      <c r="P750" s="11" t="str">
        <f t="shared" si="1227"/>
        <v xml:space="preserve"> </v>
      </c>
      <c r="Q750" s="13">
        <f t="shared" si="1290"/>
        <v>1</v>
      </c>
      <c r="R750" s="11">
        <f t="shared" si="1291"/>
        <v>1</v>
      </c>
      <c r="S750" s="11">
        <f t="shared" si="1228"/>
        <v>0</v>
      </c>
      <c r="T750" s="11">
        <f t="shared" si="1229"/>
        <v>1</v>
      </c>
      <c r="U750" s="11" t="str">
        <f t="shared" si="1230"/>
        <v>Piped Network -- Gravity Only</v>
      </c>
      <c r="V750" s="11">
        <f t="shared" si="1231"/>
        <v>2006</v>
      </c>
      <c r="W750" s="11" t="str">
        <f t="shared" si="1232"/>
        <v>Gor</v>
      </c>
      <c r="X750" s="11" t="str">
        <f t="shared" si="1233"/>
        <v>Spring</v>
      </c>
      <c r="Y750" s="11">
        <f t="shared" si="1234"/>
        <v>2</v>
      </c>
      <c r="Z750" s="11">
        <f t="shared" si="1235"/>
        <v>1</v>
      </c>
      <c r="AA750" s="11">
        <f t="shared" si="1236"/>
        <v>1</v>
      </c>
      <c r="AB750" s="11" t="str">
        <f t="shared" si="1237"/>
        <v>"Springbox" --Intake Structure At A Spring</v>
      </c>
      <c r="AC750" s="11">
        <f t="shared" si="1238"/>
        <v>1</v>
      </c>
      <c r="AD750" s="11">
        <f t="shared" si="1239"/>
        <v>2006</v>
      </c>
      <c r="AE750" s="11">
        <f t="shared" si="1240"/>
        <v>1</v>
      </c>
      <c r="AF750" s="11">
        <f t="shared" si="1241"/>
        <v>40</v>
      </c>
      <c r="AG750" s="12">
        <f t="shared" si="1292"/>
        <v>43200</v>
      </c>
      <c r="AH750" s="12">
        <f t="shared" si="1293"/>
        <v>49.090909090909093</v>
      </c>
      <c r="AI750" s="11">
        <f t="shared" si="1294"/>
        <v>1</v>
      </c>
      <c r="AJ750" s="11">
        <f t="shared" si="1242"/>
        <v>1</v>
      </c>
      <c r="AK750" s="11">
        <f t="shared" si="1243"/>
        <v>1</v>
      </c>
      <c r="AL750" s="11">
        <f t="shared" si="1244"/>
        <v>2006</v>
      </c>
      <c r="AM750" s="11">
        <f t="shared" si="1245"/>
        <v>1</v>
      </c>
      <c r="AN750" s="11">
        <f t="shared" si="1246"/>
        <v>100</v>
      </c>
      <c r="AO750" s="11">
        <f t="shared" si="1247"/>
        <v>1</v>
      </c>
      <c r="AP750" s="11">
        <f t="shared" si="1248"/>
        <v>1</v>
      </c>
      <c r="AQ750" s="11">
        <f t="shared" si="1249"/>
        <v>2006</v>
      </c>
      <c r="AR750" s="11">
        <f t="shared" si="1250"/>
        <v>1</v>
      </c>
      <c r="AS750" s="11">
        <f t="shared" si="1251"/>
        <v>0</v>
      </c>
      <c r="AT750" s="11" t="str">
        <f t="shared" si="1252"/>
        <v xml:space="preserve"> </v>
      </c>
      <c r="AU750" s="11" t="str">
        <f t="shared" si="1253"/>
        <v/>
      </c>
      <c r="AV750" s="11" t="str">
        <f t="shared" si="1254"/>
        <v xml:space="preserve"> </v>
      </c>
      <c r="AW750" s="11" t="str">
        <f t="shared" si="1255"/>
        <v xml:space="preserve"> </v>
      </c>
      <c r="AX750" s="11">
        <f t="shared" si="1256"/>
        <v>1</v>
      </c>
      <c r="AY750" s="11">
        <f t="shared" si="1257"/>
        <v>1</v>
      </c>
      <c r="AZ750" s="11">
        <f t="shared" si="1258"/>
        <v>2006</v>
      </c>
      <c r="BA750" s="11">
        <f t="shared" si="1259"/>
        <v>1</v>
      </c>
      <c r="BB750" s="11">
        <f t="shared" si="1260"/>
        <v>1000</v>
      </c>
      <c r="BC750" s="11">
        <f t="shared" si="1261"/>
        <v>0</v>
      </c>
      <c r="BD750" s="11" t="str">
        <f t="shared" si="1262"/>
        <v xml:space="preserve"> </v>
      </c>
      <c r="BE750" s="11" t="str">
        <f t="shared" si="1263"/>
        <v xml:space="preserve"> </v>
      </c>
      <c r="BF750" s="11" t="str">
        <f t="shared" si="1264"/>
        <v xml:space="preserve"> </v>
      </c>
      <c r="BG750" s="11" t="str">
        <f t="shared" si="1285"/>
        <v xml:space="preserve"> </v>
      </c>
      <c r="BH750" s="11" t="str">
        <f t="shared" si="1265"/>
        <v xml:space="preserve"> </v>
      </c>
      <c r="BI750" s="11" t="str">
        <f t="shared" si="1266"/>
        <v xml:space="preserve"> </v>
      </c>
      <c r="BJ750" s="11">
        <f t="shared" si="1267"/>
        <v>0</v>
      </c>
      <c r="BK750" s="11" t="str">
        <f t="shared" si="1268"/>
        <v/>
      </c>
      <c r="BL750" s="11" t="str">
        <f t="shared" si="1269"/>
        <v xml:space="preserve"> </v>
      </c>
      <c r="BM750" s="11" t="str">
        <f t="shared" si="1270"/>
        <v xml:space="preserve"> </v>
      </c>
      <c r="BN750" s="11" t="str">
        <f t="shared" si="1271"/>
        <v xml:space="preserve"> </v>
      </c>
      <c r="BO750" s="11" t="str">
        <f t="shared" si="1272"/>
        <v xml:space="preserve"> </v>
      </c>
      <c r="BP750" s="11" t="str">
        <f t="shared" si="1273"/>
        <v xml:space="preserve"> </v>
      </c>
      <c r="BQ750" s="11" t="str">
        <f t="shared" si="1274"/>
        <v>0</v>
      </c>
      <c r="BR750" s="25">
        <f t="shared" si="1275"/>
        <v>0</v>
      </c>
      <c r="BS750" s="11" t="str">
        <f t="shared" si="1276"/>
        <v>Not Present</v>
      </c>
      <c r="BT750" s="11" t="str">
        <f t="shared" si="1277"/>
        <v>0</v>
      </c>
      <c r="BU750" s="12">
        <f t="shared" si="1295"/>
        <v>1</v>
      </c>
      <c r="BV750" s="12">
        <f t="shared" si="1296"/>
        <v>0</v>
      </c>
      <c r="BW750" s="12">
        <f t="shared" si="1286"/>
        <v>1</v>
      </c>
      <c r="BX750" s="12">
        <f t="shared" si="1297"/>
        <v>1</v>
      </c>
      <c r="BY750" s="11">
        <f t="shared" si="1298"/>
        <v>1</v>
      </c>
      <c r="BZ750" s="11">
        <f t="shared" si="1278"/>
        <v>1</v>
      </c>
      <c r="CA750" s="11">
        <f t="shared" si="1279"/>
        <v>1</v>
      </c>
      <c r="CB750" s="11">
        <f t="shared" si="1280"/>
        <v>2006</v>
      </c>
      <c r="CC750" s="11">
        <f t="shared" si="1281"/>
        <v>1</v>
      </c>
      <c r="CD750" s="11" t="str">
        <f t="shared" si="1282"/>
        <v>No</v>
      </c>
      <c r="CE750" s="11">
        <f t="shared" si="1299"/>
        <v>0</v>
      </c>
      <c r="CF750" s="11">
        <f t="shared" si="1300"/>
        <v>0</v>
      </c>
      <c r="CG750" s="11">
        <f t="shared" si="1301"/>
        <v>1</v>
      </c>
      <c r="CH750" s="11">
        <f t="shared" si="1302"/>
        <v>0</v>
      </c>
      <c r="CI750" s="11">
        <f t="shared" si="1283"/>
        <v>1</v>
      </c>
      <c r="CJ750" s="11">
        <f t="shared" si="1284"/>
        <v>1</v>
      </c>
    </row>
    <row r="751" spans="1:88" x14ac:dyDescent="0.3">
      <c r="A751" s="11">
        <f t="shared" si="1215"/>
        <v>2017</v>
      </c>
      <c r="B751" s="11" t="str">
        <f t="shared" si="1216"/>
        <v>14-04-2017 22:27:58 CEST</v>
      </c>
      <c r="C751" s="11" t="str">
        <f t="shared" si="1217"/>
        <v>Rwanda</v>
      </c>
      <c r="D751" s="11" t="str">
        <f t="shared" si="1218"/>
        <v>Rulindo</v>
      </c>
      <c r="E751" s="11" t="str">
        <f t="shared" si="1219"/>
        <v>Bushoki</v>
      </c>
      <c r="F751" s="11" t="str">
        <f t="shared" si="1220"/>
        <v>Gasiza</v>
      </c>
      <c r="G751" s="11" t="str">
        <f t="shared" si="1221"/>
        <v>Budaha</v>
      </c>
      <c r="H751" s="11" t="str">
        <f t="shared" si="1222"/>
        <v/>
      </c>
      <c r="I751" s="11" t="str">
        <f t="shared" si="1223"/>
        <v/>
      </c>
      <c r="J751" s="11" t="str">
        <f t="shared" si="1224"/>
        <v>Budaha water point/Nkombe gravity system</v>
      </c>
      <c r="K751" s="11">
        <f t="shared" si="1225"/>
        <v>205</v>
      </c>
      <c r="L751" s="11">
        <f t="shared" si="1287"/>
        <v>0</v>
      </c>
      <c r="M751" s="11">
        <f t="shared" si="1288"/>
        <v>1</v>
      </c>
      <c r="N751" s="11">
        <f t="shared" si="1289"/>
        <v>0</v>
      </c>
      <c r="O751" s="11">
        <f t="shared" si="1226"/>
        <v>205</v>
      </c>
      <c r="P751" s="11" t="str">
        <f t="shared" si="1227"/>
        <v xml:space="preserve"> </v>
      </c>
      <c r="Q751" s="13">
        <f t="shared" si="1290"/>
        <v>1</v>
      </c>
      <c r="R751" s="11">
        <f t="shared" si="1291"/>
        <v>1</v>
      </c>
      <c r="S751" s="11">
        <f t="shared" si="1228"/>
        <v>1</v>
      </c>
      <c r="T751" s="11">
        <f t="shared" si="1229"/>
        <v>1</v>
      </c>
      <c r="U751" s="11" t="str">
        <f t="shared" si="1230"/>
        <v>Piped Network -- Gravity Only</v>
      </c>
      <c r="V751" s="11">
        <f t="shared" si="1231"/>
        <v>2002</v>
      </c>
      <c r="W751" s="11" t="str">
        <f t="shared" si="1232"/>
        <v>Coforwa</v>
      </c>
      <c r="X751" s="11" t="str">
        <f t="shared" si="1233"/>
        <v>Spring</v>
      </c>
      <c r="Y751" s="11">
        <f t="shared" si="1234"/>
        <v>1</v>
      </c>
      <c r="Z751" s="11">
        <f t="shared" si="1235"/>
        <v>1</v>
      </c>
      <c r="AA751" s="11">
        <f t="shared" si="1236"/>
        <v>0</v>
      </c>
      <c r="AB751" s="11" t="str">
        <f t="shared" si="1237"/>
        <v/>
      </c>
      <c r="AC751" s="11" t="str">
        <f t="shared" si="1238"/>
        <v xml:space="preserve"> </v>
      </c>
      <c r="AD751" s="11" t="str">
        <f t="shared" si="1239"/>
        <v xml:space="preserve"> </v>
      </c>
      <c r="AE751" s="11" t="str">
        <f t="shared" si="1240"/>
        <v xml:space="preserve"> </v>
      </c>
      <c r="AF751" s="11">
        <f t="shared" si="1241"/>
        <v>18</v>
      </c>
      <c r="AG751" s="12">
        <f t="shared" si="1292"/>
        <v>96000</v>
      </c>
      <c r="AH751" s="12">
        <f t="shared" si="1293"/>
        <v>93.658536585365852</v>
      </c>
      <c r="AI751" s="11">
        <f t="shared" si="1294"/>
        <v>1</v>
      </c>
      <c r="AJ751" s="11">
        <f t="shared" si="1242"/>
        <v>0</v>
      </c>
      <c r="AK751" s="11" t="str">
        <f t="shared" si="1243"/>
        <v xml:space="preserve"> </v>
      </c>
      <c r="AL751" s="11" t="str">
        <f t="shared" si="1244"/>
        <v xml:space="preserve"> </v>
      </c>
      <c r="AM751" s="11" t="str">
        <f t="shared" si="1245"/>
        <v xml:space="preserve"> </v>
      </c>
      <c r="AN751" s="11" t="str">
        <f t="shared" si="1246"/>
        <v xml:space="preserve"> </v>
      </c>
      <c r="AO751" s="11">
        <f t="shared" si="1247"/>
        <v>0</v>
      </c>
      <c r="AP751" s="11" t="str">
        <f t="shared" si="1248"/>
        <v xml:space="preserve"> </v>
      </c>
      <c r="AQ751" s="11" t="str">
        <f t="shared" si="1249"/>
        <v xml:space="preserve"> </v>
      </c>
      <c r="AR751" s="11" t="str">
        <f t="shared" si="1250"/>
        <v xml:space="preserve"> </v>
      </c>
      <c r="AS751" s="11">
        <f t="shared" si="1251"/>
        <v>0</v>
      </c>
      <c r="AT751" s="11" t="str">
        <f t="shared" si="1252"/>
        <v xml:space="preserve"> </v>
      </c>
      <c r="AU751" s="11" t="str">
        <f t="shared" si="1253"/>
        <v/>
      </c>
      <c r="AV751" s="11" t="str">
        <f t="shared" si="1254"/>
        <v xml:space="preserve"> </v>
      </c>
      <c r="AW751" s="11" t="str">
        <f t="shared" si="1255"/>
        <v xml:space="preserve"> </v>
      </c>
      <c r="AX751" s="11">
        <f t="shared" si="1256"/>
        <v>0</v>
      </c>
      <c r="AY751" s="11" t="str">
        <f t="shared" si="1257"/>
        <v xml:space="preserve"> </v>
      </c>
      <c r="AZ751" s="11" t="str">
        <f t="shared" si="1258"/>
        <v xml:space="preserve"> </v>
      </c>
      <c r="BA751" s="11" t="str">
        <f t="shared" si="1259"/>
        <v xml:space="preserve"> </v>
      </c>
      <c r="BB751" s="11" t="str">
        <f t="shared" si="1260"/>
        <v xml:space="preserve"> </v>
      </c>
      <c r="BC751" s="11">
        <f t="shared" si="1261"/>
        <v>0</v>
      </c>
      <c r="BD751" s="11" t="str">
        <f t="shared" si="1262"/>
        <v xml:space="preserve"> </v>
      </c>
      <c r="BE751" s="11" t="str">
        <f t="shared" si="1263"/>
        <v xml:space="preserve"> </v>
      </c>
      <c r="BF751" s="11" t="str">
        <f t="shared" si="1264"/>
        <v xml:space="preserve"> </v>
      </c>
      <c r="BG751" s="11" t="str">
        <f t="shared" si="1285"/>
        <v xml:space="preserve"> </v>
      </c>
      <c r="BH751" s="11" t="str">
        <f t="shared" si="1265"/>
        <v xml:space="preserve"> </v>
      </c>
      <c r="BI751" s="11" t="str">
        <f t="shared" si="1266"/>
        <v xml:space="preserve"> </v>
      </c>
      <c r="BJ751" s="11">
        <f t="shared" si="1267"/>
        <v>0</v>
      </c>
      <c r="BK751" s="11" t="str">
        <f t="shared" si="1268"/>
        <v/>
      </c>
      <c r="BL751" s="11" t="str">
        <f t="shared" si="1269"/>
        <v xml:space="preserve"> </v>
      </c>
      <c r="BM751" s="11" t="str">
        <f t="shared" si="1270"/>
        <v xml:space="preserve"> </v>
      </c>
      <c r="BN751" s="11" t="str">
        <f t="shared" si="1271"/>
        <v xml:space="preserve"> </v>
      </c>
      <c r="BO751" s="11" t="str">
        <f t="shared" si="1272"/>
        <v xml:space="preserve"> </v>
      </c>
      <c r="BP751" s="11" t="str">
        <f t="shared" si="1273"/>
        <v xml:space="preserve"> </v>
      </c>
      <c r="BQ751" s="11" t="str">
        <f t="shared" si="1274"/>
        <v>0</v>
      </c>
      <c r="BR751" s="25">
        <f t="shared" si="1275"/>
        <v>0</v>
      </c>
      <c r="BS751" s="11" t="str">
        <f t="shared" si="1276"/>
        <v>Not Present</v>
      </c>
      <c r="BT751" s="11" t="str">
        <f t="shared" si="1277"/>
        <v>0</v>
      </c>
      <c r="BU751" s="12">
        <f t="shared" si="1295"/>
        <v>1</v>
      </c>
      <c r="BV751" s="12">
        <f t="shared" si="1296"/>
        <v>0</v>
      </c>
      <c r="BW751" s="12">
        <f t="shared" si="1286"/>
        <v>1</v>
      </c>
      <c r="BX751" s="12">
        <f t="shared" si="1297"/>
        <v>1</v>
      </c>
      <c r="BY751" s="11">
        <f t="shared" si="1298"/>
        <v>1</v>
      </c>
      <c r="BZ751" s="11">
        <f t="shared" si="1278"/>
        <v>1</v>
      </c>
      <c r="CA751" s="11">
        <f t="shared" si="1279"/>
        <v>1</v>
      </c>
      <c r="CB751" s="11">
        <f t="shared" si="1280"/>
        <v>2002</v>
      </c>
      <c r="CC751" s="11">
        <f t="shared" si="1281"/>
        <v>2</v>
      </c>
      <c r="CD751" s="11" t="str">
        <f t="shared" si="1282"/>
        <v>No</v>
      </c>
      <c r="CE751" s="11">
        <f t="shared" si="1299"/>
        <v>0</v>
      </c>
      <c r="CF751" s="11">
        <f t="shared" si="1300"/>
        <v>0</v>
      </c>
      <c r="CG751" s="11">
        <f t="shared" si="1301"/>
        <v>1</v>
      </c>
      <c r="CH751" s="11">
        <f t="shared" si="1302"/>
        <v>0</v>
      </c>
      <c r="CI751" s="11">
        <f t="shared" si="1283"/>
        <v>1</v>
      </c>
      <c r="CJ751" s="11">
        <f t="shared" si="1284"/>
        <v>2</v>
      </c>
    </row>
    <row r="752" spans="1:88" x14ac:dyDescent="0.3">
      <c r="A752" s="11">
        <f t="shared" si="1215"/>
        <v>2017</v>
      </c>
      <c r="B752" s="11" t="str">
        <f t="shared" si="1216"/>
        <v>16-04-2017 22:31:15 CEST</v>
      </c>
      <c r="C752" s="11" t="str">
        <f t="shared" si="1217"/>
        <v>Rwanda</v>
      </c>
      <c r="D752" s="11" t="str">
        <f t="shared" si="1218"/>
        <v>Rulindo</v>
      </c>
      <c r="E752" s="11" t="str">
        <f t="shared" si="1219"/>
        <v>Bushoki</v>
      </c>
      <c r="F752" s="11" t="str">
        <f t="shared" si="1220"/>
        <v>Giko</v>
      </c>
      <c r="G752" s="11" t="str">
        <f t="shared" si="1221"/>
        <v>Gashiru</v>
      </c>
      <c r="H752" s="11" t="str">
        <f t="shared" si="1222"/>
        <v/>
      </c>
      <c r="I752" s="11" t="str">
        <f t="shared" si="1223"/>
        <v/>
      </c>
      <c r="J752" s="11" t="str">
        <f t="shared" si="1224"/>
        <v>Water point at Marembo center/Nyirambuga pumping system</v>
      </c>
      <c r="K752" s="11">
        <f t="shared" si="1225"/>
        <v>120</v>
      </c>
      <c r="L752" s="11">
        <f t="shared" si="1287"/>
        <v>30604</v>
      </c>
      <c r="M752" s="11">
        <f t="shared" si="1288"/>
        <v>1</v>
      </c>
      <c r="N752" s="11">
        <f t="shared" si="1289"/>
        <v>30604</v>
      </c>
      <c r="O752" s="11">
        <f t="shared" si="1226"/>
        <v>120</v>
      </c>
      <c r="P752" s="11" t="str">
        <f t="shared" si="1227"/>
        <v xml:space="preserve"> </v>
      </c>
      <c r="Q752" s="13">
        <f t="shared" si="1290"/>
        <v>1</v>
      </c>
      <c r="R752" s="11">
        <f t="shared" si="1291"/>
        <v>1</v>
      </c>
      <c r="S752" s="11">
        <f t="shared" si="1228"/>
        <v>0</v>
      </c>
      <c r="T752" s="11">
        <f t="shared" si="1229"/>
        <v>1</v>
      </c>
      <c r="U752" s="11" t="str">
        <f t="shared" si="1230"/>
        <v>Piped Network With Pump</v>
      </c>
      <c r="V752" s="11">
        <f t="shared" si="1231"/>
        <v>2012</v>
      </c>
      <c r="W752" s="11" t="str">
        <f t="shared" si="1232"/>
        <v>Governement (District, Wasac) And Water For People</v>
      </c>
      <c r="X752" s="11" t="str">
        <f t="shared" si="1233"/>
        <v>Spring</v>
      </c>
      <c r="Y752" s="11">
        <f t="shared" si="1234"/>
        <v>2</v>
      </c>
      <c r="Z752" s="11">
        <f t="shared" si="1235"/>
        <v>1</v>
      </c>
      <c r="AA752" s="11">
        <f t="shared" si="1236"/>
        <v>0</v>
      </c>
      <c r="AB752" s="11" t="str">
        <f t="shared" si="1237"/>
        <v/>
      </c>
      <c r="AC752" s="11" t="str">
        <f t="shared" si="1238"/>
        <v xml:space="preserve"> </v>
      </c>
      <c r="AD752" s="11" t="str">
        <f t="shared" si="1239"/>
        <v xml:space="preserve"> </v>
      </c>
      <c r="AE752" s="11" t="str">
        <f t="shared" si="1240"/>
        <v xml:space="preserve"> </v>
      </c>
      <c r="AF752" s="11">
        <f t="shared" si="1241"/>
        <v>4</v>
      </c>
      <c r="AG752" s="12">
        <f t="shared" si="1292"/>
        <v>432000</v>
      </c>
      <c r="AH752" s="12">
        <f t="shared" si="1293"/>
        <v>720</v>
      </c>
      <c r="AI752" s="11">
        <f t="shared" si="1294"/>
        <v>1</v>
      </c>
      <c r="AJ752" s="11">
        <f t="shared" si="1242"/>
        <v>0</v>
      </c>
      <c r="AK752" s="11" t="str">
        <f t="shared" si="1243"/>
        <v xml:space="preserve"> </v>
      </c>
      <c r="AL752" s="11" t="str">
        <f t="shared" si="1244"/>
        <v xml:space="preserve"> </v>
      </c>
      <c r="AM752" s="11" t="str">
        <f t="shared" si="1245"/>
        <v xml:space="preserve"> </v>
      </c>
      <c r="AN752" s="11" t="str">
        <f t="shared" si="1246"/>
        <v xml:space="preserve"> </v>
      </c>
      <c r="AO752" s="11">
        <f t="shared" si="1247"/>
        <v>1</v>
      </c>
      <c r="AP752" s="11">
        <f t="shared" si="1248"/>
        <v>1</v>
      </c>
      <c r="AQ752" s="11">
        <f t="shared" si="1249"/>
        <v>2012</v>
      </c>
      <c r="AR752" s="11">
        <f t="shared" si="1250"/>
        <v>1</v>
      </c>
      <c r="AS752" s="11">
        <f t="shared" si="1251"/>
        <v>0</v>
      </c>
      <c r="AT752" s="11" t="str">
        <f t="shared" si="1252"/>
        <v xml:space="preserve"> </v>
      </c>
      <c r="AU752" s="11" t="str">
        <f t="shared" si="1253"/>
        <v/>
      </c>
      <c r="AV752" s="11" t="str">
        <f t="shared" si="1254"/>
        <v xml:space="preserve"> </v>
      </c>
      <c r="AW752" s="11" t="str">
        <f t="shared" si="1255"/>
        <v xml:space="preserve"> </v>
      </c>
      <c r="AX752" s="11">
        <f t="shared" si="1256"/>
        <v>0</v>
      </c>
      <c r="AY752" s="11" t="str">
        <f t="shared" si="1257"/>
        <v xml:space="preserve"> </v>
      </c>
      <c r="AZ752" s="11" t="str">
        <f t="shared" si="1258"/>
        <v xml:space="preserve"> </v>
      </c>
      <c r="BA752" s="11" t="str">
        <f t="shared" si="1259"/>
        <v xml:space="preserve"> </v>
      </c>
      <c r="BB752" s="11" t="str">
        <f t="shared" si="1260"/>
        <v xml:space="preserve"> </v>
      </c>
      <c r="BC752" s="11">
        <f t="shared" si="1261"/>
        <v>0</v>
      </c>
      <c r="BD752" s="11" t="str">
        <f t="shared" si="1262"/>
        <v xml:space="preserve"> </v>
      </c>
      <c r="BE752" s="11" t="str">
        <f t="shared" si="1263"/>
        <v xml:space="preserve"> </v>
      </c>
      <c r="BF752" s="11" t="str">
        <f t="shared" si="1264"/>
        <v xml:space="preserve"> </v>
      </c>
      <c r="BG752" s="11" t="str">
        <f t="shared" si="1285"/>
        <v xml:space="preserve"> </v>
      </c>
      <c r="BH752" s="11" t="str">
        <f t="shared" si="1265"/>
        <v xml:space="preserve"> </v>
      </c>
      <c r="BI752" s="11" t="str">
        <f t="shared" si="1266"/>
        <v xml:space="preserve"> </v>
      </c>
      <c r="BJ752" s="11">
        <f t="shared" si="1267"/>
        <v>0</v>
      </c>
      <c r="BK752" s="11" t="str">
        <f t="shared" si="1268"/>
        <v/>
      </c>
      <c r="BL752" s="11" t="str">
        <f t="shared" si="1269"/>
        <v xml:space="preserve"> </v>
      </c>
      <c r="BM752" s="11" t="str">
        <f t="shared" si="1270"/>
        <v xml:space="preserve"> </v>
      </c>
      <c r="BN752" s="11" t="str">
        <f t="shared" si="1271"/>
        <v xml:space="preserve"> </v>
      </c>
      <c r="BO752" s="11" t="str">
        <f t="shared" si="1272"/>
        <v xml:space="preserve"> </v>
      </c>
      <c r="BP752" s="11" t="str">
        <f t="shared" si="1273"/>
        <v xml:space="preserve"> </v>
      </c>
      <c r="BQ752" s="11" t="str">
        <f t="shared" si="1274"/>
        <v>0</v>
      </c>
      <c r="BR752" s="25">
        <f t="shared" si="1275"/>
        <v>0</v>
      </c>
      <c r="BS752" s="11" t="str">
        <f t="shared" si="1276"/>
        <v>Not Present</v>
      </c>
      <c r="BT752" s="11" t="str">
        <f t="shared" si="1277"/>
        <v>0</v>
      </c>
      <c r="BU752" s="12">
        <f t="shared" si="1295"/>
        <v>1</v>
      </c>
      <c r="BV752" s="12">
        <f t="shared" si="1296"/>
        <v>0</v>
      </c>
      <c r="BW752" s="12">
        <f t="shared" si="1286"/>
        <v>1</v>
      </c>
      <c r="BX752" s="12">
        <f t="shared" si="1297"/>
        <v>1</v>
      </c>
      <c r="BY752" s="11">
        <f t="shared" si="1298"/>
        <v>1</v>
      </c>
      <c r="BZ752" s="11">
        <f t="shared" si="1278"/>
        <v>1</v>
      </c>
      <c r="CA752" s="11">
        <f t="shared" si="1279"/>
        <v>1</v>
      </c>
      <c r="CB752" s="11">
        <f t="shared" si="1280"/>
        <v>2012</v>
      </c>
      <c r="CC752" s="11">
        <f t="shared" si="1281"/>
        <v>1</v>
      </c>
      <c r="CD752" s="11" t="str">
        <f t="shared" si="1282"/>
        <v>No</v>
      </c>
      <c r="CE752" s="11">
        <f t="shared" si="1299"/>
        <v>0</v>
      </c>
      <c r="CF752" s="11">
        <f t="shared" si="1300"/>
        <v>0</v>
      </c>
      <c r="CG752" s="11">
        <f t="shared" si="1301"/>
        <v>1</v>
      </c>
      <c r="CH752" s="11">
        <f t="shared" si="1302"/>
        <v>0</v>
      </c>
      <c r="CI752" s="11">
        <f t="shared" si="1283"/>
        <v>1</v>
      </c>
      <c r="CJ752" s="11">
        <f t="shared" si="1284"/>
        <v>1</v>
      </c>
    </row>
    <row r="753" spans="1:88" x14ac:dyDescent="0.3">
      <c r="A753" s="11">
        <f t="shared" si="1215"/>
        <v>2017</v>
      </c>
      <c r="B753" s="11" t="str">
        <f t="shared" si="1216"/>
        <v>16-03-2017 01:36:41 CET</v>
      </c>
      <c r="C753" s="11" t="str">
        <f t="shared" si="1217"/>
        <v>Rwanda</v>
      </c>
      <c r="D753" s="11" t="str">
        <f t="shared" si="1218"/>
        <v>Rulindo</v>
      </c>
      <c r="E753" s="11" t="str">
        <f t="shared" si="1219"/>
        <v>Base</v>
      </c>
      <c r="F753" s="11" t="str">
        <f t="shared" si="1220"/>
        <v>Gitare</v>
      </c>
      <c r="G753" s="11" t="str">
        <f t="shared" si="1221"/>
        <v>Nyamugali</v>
      </c>
      <c r="H753" s="11" t="str">
        <f t="shared" si="1222"/>
        <v/>
      </c>
      <c r="I753" s="11" t="str">
        <f t="shared" si="1223"/>
        <v/>
      </c>
      <c r="J753" s="11" t="str">
        <f t="shared" si="1224"/>
        <v>Rutembe</v>
      </c>
      <c r="K753" s="11">
        <f t="shared" si="1225"/>
        <v>121</v>
      </c>
      <c r="L753" s="11">
        <f t="shared" si="1287"/>
        <v>1012</v>
      </c>
      <c r="M753" s="11">
        <f t="shared" si="1288"/>
        <v>7</v>
      </c>
      <c r="N753" s="11">
        <f t="shared" si="1289"/>
        <v>144.57142857142858</v>
      </c>
      <c r="O753" s="11">
        <f t="shared" si="1226"/>
        <v>65</v>
      </c>
      <c r="P753" s="11">
        <f t="shared" si="1227"/>
        <v>56</v>
      </c>
      <c r="Q753" s="13">
        <f t="shared" si="1290"/>
        <v>0.53719008264462809</v>
      </c>
      <c r="R753" s="11">
        <f t="shared" si="1291"/>
        <v>0</v>
      </c>
      <c r="S753" s="11">
        <f t="shared" si="1228"/>
        <v>1</v>
      </c>
      <c r="T753" s="11">
        <f t="shared" si="1229"/>
        <v>1</v>
      </c>
      <c r="U753" s="11" t="str">
        <f t="shared" si="1230"/>
        <v>Piped Network -- Gravity Only</v>
      </c>
      <c r="V753" s="11">
        <f t="shared" si="1231"/>
        <v>2016</v>
      </c>
      <c r="W753" s="11" t="str">
        <f t="shared" si="1232"/>
        <v>Governement (District, Wasac) And Water For People</v>
      </c>
      <c r="X753" s="11" t="str">
        <f t="shared" si="1233"/>
        <v>Spring</v>
      </c>
      <c r="Y753" s="11">
        <f t="shared" si="1234"/>
        <v>2</v>
      </c>
      <c r="Z753" s="11">
        <f t="shared" si="1235"/>
        <v>1</v>
      </c>
      <c r="AA753" s="11">
        <f t="shared" si="1236"/>
        <v>1</v>
      </c>
      <c r="AB753" s="11" t="str">
        <f t="shared" si="1237"/>
        <v>"Springbox" --Intake Structure At A Spring</v>
      </c>
      <c r="AC753" s="11">
        <f t="shared" si="1238"/>
        <v>1</v>
      </c>
      <c r="AD753" s="11">
        <f t="shared" si="1239"/>
        <v>2016</v>
      </c>
      <c r="AE753" s="11">
        <f t="shared" si="1240"/>
        <v>1</v>
      </c>
      <c r="AF753" s="11">
        <f t="shared" si="1241"/>
        <v>20</v>
      </c>
      <c r="AG753" s="12">
        <f t="shared" si="1292"/>
        <v>86400</v>
      </c>
      <c r="AH753" s="12">
        <f t="shared" si="1293"/>
        <v>265.84615384615387</v>
      </c>
      <c r="AI753" s="11">
        <f t="shared" si="1294"/>
        <v>1</v>
      </c>
      <c r="AJ753" s="11">
        <f t="shared" si="1242"/>
        <v>1</v>
      </c>
      <c r="AK753" s="11">
        <f t="shared" si="1243"/>
        <v>1</v>
      </c>
      <c r="AL753" s="11">
        <f t="shared" si="1244"/>
        <v>2016</v>
      </c>
      <c r="AM753" s="11">
        <f t="shared" si="1245"/>
        <v>1</v>
      </c>
      <c r="AN753" s="11">
        <f t="shared" si="1246"/>
        <v>2500</v>
      </c>
      <c r="AO753" s="11">
        <f t="shared" si="1247"/>
        <v>1</v>
      </c>
      <c r="AP753" s="11">
        <f t="shared" si="1248"/>
        <v>1</v>
      </c>
      <c r="AQ753" s="11">
        <f t="shared" si="1249"/>
        <v>2016</v>
      </c>
      <c r="AR753" s="11">
        <f t="shared" si="1250"/>
        <v>1</v>
      </c>
      <c r="AS753" s="11">
        <f t="shared" si="1251"/>
        <v>0</v>
      </c>
      <c r="AT753" s="11" t="str">
        <f t="shared" si="1252"/>
        <v xml:space="preserve"> </v>
      </c>
      <c r="AU753" s="11" t="str">
        <f t="shared" si="1253"/>
        <v/>
      </c>
      <c r="AV753" s="11" t="str">
        <f t="shared" si="1254"/>
        <v xml:space="preserve"> </v>
      </c>
      <c r="AW753" s="11" t="str">
        <f t="shared" si="1255"/>
        <v xml:space="preserve"> </v>
      </c>
      <c r="AX753" s="11">
        <f t="shared" si="1256"/>
        <v>0</v>
      </c>
      <c r="AY753" s="11" t="str">
        <f t="shared" si="1257"/>
        <v xml:space="preserve"> </v>
      </c>
      <c r="AZ753" s="11" t="str">
        <f t="shared" si="1258"/>
        <v xml:space="preserve"> </v>
      </c>
      <c r="BA753" s="11" t="str">
        <f t="shared" si="1259"/>
        <v xml:space="preserve"> </v>
      </c>
      <c r="BB753" s="11" t="str">
        <f t="shared" si="1260"/>
        <v xml:space="preserve"> </v>
      </c>
      <c r="BC753" s="11">
        <f t="shared" si="1261"/>
        <v>0</v>
      </c>
      <c r="BD753" s="11" t="str">
        <f t="shared" si="1262"/>
        <v xml:space="preserve"> </v>
      </c>
      <c r="BE753" s="11" t="str">
        <f t="shared" si="1263"/>
        <v xml:space="preserve"> </v>
      </c>
      <c r="BF753" s="11" t="str">
        <f t="shared" si="1264"/>
        <v xml:space="preserve"> </v>
      </c>
      <c r="BG753" s="11" t="str">
        <f t="shared" si="1285"/>
        <v xml:space="preserve"> </v>
      </c>
      <c r="BH753" s="11" t="str">
        <f t="shared" si="1265"/>
        <v xml:space="preserve"> </v>
      </c>
      <c r="BI753" s="11" t="str">
        <f t="shared" si="1266"/>
        <v xml:space="preserve"> </v>
      </c>
      <c r="BJ753" s="11">
        <f t="shared" si="1267"/>
        <v>0</v>
      </c>
      <c r="BK753" s="11" t="str">
        <f t="shared" si="1268"/>
        <v/>
      </c>
      <c r="BL753" s="11" t="str">
        <f t="shared" si="1269"/>
        <v xml:space="preserve"> </v>
      </c>
      <c r="BM753" s="11" t="str">
        <f t="shared" si="1270"/>
        <v xml:space="preserve"> </v>
      </c>
      <c r="BN753" s="11" t="str">
        <f t="shared" si="1271"/>
        <v xml:space="preserve"> </v>
      </c>
      <c r="BO753" s="11" t="str">
        <f t="shared" si="1272"/>
        <v xml:space="preserve"> </v>
      </c>
      <c r="BP753" s="11" t="str">
        <f t="shared" si="1273"/>
        <v xml:space="preserve"> </v>
      </c>
      <c r="BQ753" s="11" t="str">
        <f t="shared" si="1274"/>
        <v>0</v>
      </c>
      <c r="BR753" s="25">
        <f t="shared" si="1275"/>
        <v>0</v>
      </c>
      <c r="BS753" s="11" t="str">
        <f t="shared" si="1276"/>
        <v>Not Present</v>
      </c>
      <c r="BT753" s="11" t="str">
        <f t="shared" si="1277"/>
        <v>0</v>
      </c>
      <c r="BU753" s="12">
        <f t="shared" si="1295"/>
        <v>1</v>
      </c>
      <c r="BV753" s="12">
        <f t="shared" si="1296"/>
        <v>0</v>
      </c>
      <c r="BW753" s="12">
        <f t="shared" si="1286"/>
        <v>1</v>
      </c>
      <c r="BX753" s="12">
        <f t="shared" si="1297"/>
        <v>1</v>
      </c>
      <c r="BY753" s="11">
        <f t="shared" si="1298"/>
        <v>1</v>
      </c>
      <c r="BZ753" s="11">
        <f t="shared" si="1278"/>
        <v>1</v>
      </c>
      <c r="CA753" s="11">
        <f t="shared" si="1279"/>
        <v>2</v>
      </c>
      <c r="CB753" s="11">
        <f t="shared" si="1280"/>
        <v>2017</v>
      </c>
      <c r="CC753" s="11">
        <f t="shared" si="1281"/>
        <v>3</v>
      </c>
      <c r="CD753" s="11" t="str">
        <f t="shared" si="1282"/>
        <v>Yes</v>
      </c>
      <c r="CE753" s="11">
        <f t="shared" si="1299"/>
        <v>7</v>
      </c>
      <c r="CF753" s="11">
        <f t="shared" si="1300"/>
        <v>7</v>
      </c>
      <c r="CG753" s="11">
        <f t="shared" si="1301"/>
        <v>0</v>
      </c>
      <c r="CH753" s="11">
        <f t="shared" si="1302"/>
        <v>49</v>
      </c>
      <c r="CI753" s="11">
        <f t="shared" si="1283"/>
        <v>0</v>
      </c>
      <c r="CJ753" s="11">
        <f t="shared" si="1284"/>
        <v>2</v>
      </c>
    </row>
    <row r="754" spans="1:88" x14ac:dyDescent="0.3">
      <c r="A754" s="11">
        <f t="shared" si="1215"/>
        <v>2017</v>
      </c>
      <c r="B754" s="11" t="str">
        <f t="shared" si="1216"/>
        <v>10-03-2017 10:19:09 CET</v>
      </c>
      <c r="C754" s="11" t="str">
        <f t="shared" si="1217"/>
        <v>Rwanda</v>
      </c>
      <c r="D754" s="11" t="str">
        <f t="shared" si="1218"/>
        <v>Rulindo</v>
      </c>
      <c r="E754" s="11" t="str">
        <f t="shared" si="1219"/>
        <v>Ngoma</v>
      </c>
      <c r="F754" s="11" t="str">
        <f t="shared" si="1220"/>
        <v>Karambo</v>
      </c>
      <c r="G754" s="11" t="str">
        <f t="shared" si="1221"/>
        <v>Karambi</v>
      </c>
      <c r="H754" s="11" t="str">
        <f t="shared" si="1222"/>
        <v/>
      </c>
      <c r="I754" s="11" t="str">
        <f t="shared" si="1223"/>
        <v/>
      </c>
      <c r="J754" s="11" t="str">
        <f t="shared" si="1224"/>
        <v>Kabarore-Ngoma-Nyabuko network</v>
      </c>
      <c r="K754" s="11">
        <f t="shared" si="1225"/>
        <v>117</v>
      </c>
      <c r="L754" s="11">
        <f t="shared" si="1287"/>
        <v>8284</v>
      </c>
      <c r="M754" s="11">
        <f t="shared" si="1288"/>
        <v>14</v>
      </c>
      <c r="N754" s="11">
        <f t="shared" si="1289"/>
        <v>591.71428571428567</v>
      </c>
      <c r="O754" s="11">
        <f t="shared" si="1226"/>
        <v>30</v>
      </c>
      <c r="P754" s="11">
        <f t="shared" si="1227"/>
        <v>87</v>
      </c>
      <c r="Q754" s="13">
        <f t="shared" si="1290"/>
        <v>0.25641025641025639</v>
      </c>
      <c r="R754" s="11">
        <f t="shared" si="1291"/>
        <v>0</v>
      </c>
      <c r="S754" s="11">
        <f t="shared" si="1228"/>
        <v>0</v>
      </c>
      <c r="T754" s="11">
        <f t="shared" si="1229"/>
        <v>1</v>
      </c>
      <c r="U754" s="11" t="str">
        <f t="shared" si="1230"/>
        <v>Piped Network With Pump</v>
      </c>
      <c r="V754" s="11">
        <f t="shared" si="1231"/>
        <v>2014</v>
      </c>
      <c r="W754" s="11" t="str">
        <f t="shared" si="1232"/>
        <v>Governement (District, Wasac) And Water For People</v>
      </c>
      <c r="X754" s="11" t="str">
        <f t="shared" si="1233"/>
        <v>Spring</v>
      </c>
      <c r="Y754" s="11">
        <f t="shared" si="1234"/>
        <v>4</v>
      </c>
      <c r="Z754" s="11">
        <f t="shared" si="1235"/>
        <v>1</v>
      </c>
      <c r="AA754" s="11">
        <f t="shared" si="1236"/>
        <v>1</v>
      </c>
      <c r="AB754" s="11" t="str">
        <f t="shared" si="1237"/>
        <v>"Springbox" --Intake Structure At A Spring|Collection Chamber</v>
      </c>
      <c r="AC754" s="11">
        <f t="shared" si="1238"/>
        <v>5</v>
      </c>
      <c r="AD754" s="11">
        <f t="shared" si="1239"/>
        <v>2014</v>
      </c>
      <c r="AE754" s="11">
        <f t="shared" si="1240"/>
        <v>2</v>
      </c>
      <c r="AF754" s="11">
        <f t="shared" si="1241"/>
        <v>4</v>
      </c>
      <c r="AG754" s="12">
        <f t="shared" si="1292"/>
        <v>432000</v>
      </c>
      <c r="AH754" s="12">
        <f t="shared" si="1293"/>
        <v>2880</v>
      </c>
      <c r="AI754" s="11">
        <f t="shared" si="1294"/>
        <v>1</v>
      </c>
      <c r="AJ754" s="11">
        <f t="shared" si="1242"/>
        <v>1</v>
      </c>
      <c r="AK754" s="11">
        <f t="shared" si="1243"/>
        <v>2</v>
      </c>
      <c r="AL754" s="11">
        <f t="shared" si="1244"/>
        <v>2014</v>
      </c>
      <c r="AM754" s="11">
        <f t="shared" si="1245"/>
        <v>1</v>
      </c>
      <c r="AN754" s="11">
        <f t="shared" si="1246"/>
        <v>8000</v>
      </c>
      <c r="AO754" s="11">
        <f t="shared" si="1247"/>
        <v>1</v>
      </c>
      <c r="AP754" s="11">
        <f t="shared" si="1248"/>
        <v>13</v>
      </c>
      <c r="AQ754" s="11">
        <f t="shared" si="1249"/>
        <v>2014</v>
      </c>
      <c r="AR754" s="11">
        <f t="shared" si="1250"/>
        <v>1</v>
      </c>
      <c r="AS754" s="11">
        <f t="shared" si="1251"/>
        <v>0</v>
      </c>
      <c r="AT754" s="11" t="str">
        <f t="shared" si="1252"/>
        <v xml:space="preserve"> </v>
      </c>
      <c r="AU754" s="11" t="str">
        <f t="shared" si="1253"/>
        <v/>
      </c>
      <c r="AV754" s="11" t="str">
        <f t="shared" si="1254"/>
        <v xml:space="preserve"> </v>
      </c>
      <c r="AW754" s="11" t="str">
        <f t="shared" si="1255"/>
        <v xml:space="preserve"> </v>
      </c>
      <c r="AX754" s="11">
        <f t="shared" si="1256"/>
        <v>1</v>
      </c>
      <c r="AY754" s="11">
        <f t="shared" si="1257"/>
        <v>2</v>
      </c>
      <c r="AZ754" s="11">
        <f t="shared" si="1258"/>
        <v>2014</v>
      </c>
      <c r="BA754" s="11">
        <f t="shared" si="1259"/>
        <v>1</v>
      </c>
      <c r="BB754" s="11">
        <f t="shared" si="1260"/>
        <v>7000</v>
      </c>
      <c r="BC754" s="11">
        <f t="shared" si="1261"/>
        <v>1</v>
      </c>
      <c r="BD754" s="11">
        <f t="shared" si="1262"/>
        <v>2</v>
      </c>
      <c r="BE754" s="11">
        <f t="shared" si="1263"/>
        <v>2014</v>
      </c>
      <c r="BF754" s="11">
        <f t="shared" si="1264"/>
        <v>2</v>
      </c>
      <c r="BG754" s="11">
        <f t="shared" si="1285"/>
        <v>1</v>
      </c>
      <c r="BH754" s="11">
        <f t="shared" si="1265"/>
        <v>2014</v>
      </c>
      <c r="BI754" s="11">
        <f t="shared" si="1266"/>
        <v>1</v>
      </c>
      <c r="BJ754" s="11">
        <f t="shared" si="1267"/>
        <v>0</v>
      </c>
      <c r="BK754" s="11" t="str">
        <f t="shared" si="1268"/>
        <v/>
      </c>
      <c r="BL754" s="11" t="str">
        <f t="shared" si="1269"/>
        <v xml:space="preserve"> </v>
      </c>
      <c r="BM754" s="11" t="str">
        <f t="shared" si="1270"/>
        <v xml:space="preserve"> </v>
      </c>
      <c r="BN754" s="11" t="str">
        <f t="shared" si="1271"/>
        <v xml:space="preserve"> </v>
      </c>
      <c r="BO754" s="11" t="str">
        <f t="shared" si="1272"/>
        <v xml:space="preserve"> </v>
      </c>
      <c r="BP754" s="11" t="str">
        <f t="shared" si="1273"/>
        <v xml:space="preserve"> </v>
      </c>
      <c r="BQ754" s="11" t="str">
        <f t="shared" si="1274"/>
        <v>0</v>
      </c>
      <c r="BR754" s="25">
        <f t="shared" si="1275"/>
        <v>0</v>
      </c>
      <c r="BS754" s="11" t="str">
        <f t="shared" si="1276"/>
        <v>Not Present</v>
      </c>
      <c r="BT754" s="11" t="str">
        <f t="shared" si="1277"/>
        <v>0</v>
      </c>
      <c r="BU754" s="12">
        <f t="shared" si="1295"/>
        <v>1</v>
      </c>
      <c r="BV754" s="12">
        <f t="shared" si="1296"/>
        <v>0</v>
      </c>
      <c r="BW754" s="12">
        <f t="shared" si="1286"/>
        <v>1</v>
      </c>
      <c r="BX754" s="12">
        <f t="shared" si="1297"/>
        <v>1</v>
      </c>
      <c r="BY754" s="11">
        <f t="shared" si="1298"/>
        <v>1</v>
      </c>
      <c r="BZ754" s="11">
        <f t="shared" si="1278"/>
        <v>1</v>
      </c>
      <c r="CA754" s="11">
        <f t="shared" si="1279"/>
        <v>17</v>
      </c>
      <c r="CB754" s="11">
        <f t="shared" si="1280"/>
        <v>2014</v>
      </c>
      <c r="CC754" s="11">
        <f t="shared" si="1281"/>
        <v>1</v>
      </c>
      <c r="CD754" s="11" t="str">
        <f t="shared" si="1282"/>
        <v>No</v>
      </c>
      <c r="CE754" s="11">
        <f t="shared" si="1299"/>
        <v>0</v>
      </c>
      <c r="CF754" s="11">
        <f t="shared" si="1300"/>
        <v>0</v>
      </c>
      <c r="CG754" s="11">
        <f t="shared" si="1301"/>
        <v>1</v>
      </c>
      <c r="CH754" s="11">
        <f t="shared" si="1302"/>
        <v>0</v>
      </c>
      <c r="CI754" s="11">
        <f t="shared" si="1283"/>
        <v>1</v>
      </c>
      <c r="CJ754" s="11">
        <f t="shared" si="1284"/>
        <v>1</v>
      </c>
    </row>
    <row r="755" spans="1:88" x14ac:dyDescent="0.3">
      <c r="A755" s="11">
        <f t="shared" si="1215"/>
        <v>2017</v>
      </c>
      <c r="B755" s="11" t="str">
        <f t="shared" si="1216"/>
        <v>22-03-2017 18:56:58 CET</v>
      </c>
      <c r="C755" s="11" t="str">
        <f t="shared" si="1217"/>
        <v>Rwanda</v>
      </c>
      <c r="D755" s="11" t="str">
        <f t="shared" si="1218"/>
        <v>Rulindo</v>
      </c>
      <c r="E755" s="11" t="str">
        <f t="shared" si="1219"/>
        <v>Kinihira</v>
      </c>
      <c r="F755" s="11" t="str">
        <f t="shared" si="1220"/>
        <v>Butunzi</v>
      </c>
      <c r="G755" s="11" t="str">
        <f t="shared" si="1221"/>
        <v>Kiniihira</v>
      </c>
      <c r="H755" s="11" t="str">
        <f t="shared" si="1222"/>
        <v/>
      </c>
      <c r="I755" s="11" t="str">
        <f t="shared" si="1223"/>
        <v/>
      </c>
      <c r="J755" s="11" t="str">
        <f t="shared" si="1224"/>
        <v>Nyamagana-Kinihira</v>
      </c>
      <c r="K755" s="11">
        <f t="shared" si="1225"/>
        <v>118</v>
      </c>
      <c r="L755" s="11">
        <f t="shared" si="1287"/>
        <v>0</v>
      </c>
      <c r="M755" s="11">
        <f t="shared" si="1288"/>
        <v>15</v>
      </c>
      <c r="N755" s="11">
        <f t="shared" si="1289"/>
        <v>0</v>
      </c>
      <c r="O755" s="11">
        <f t="shared" si="1226"/>
        <v>60</v>
      </c>
      <c r="P755" s="11">
        <f t="shared" si="1227"/>
        <v>58</v>
      </c>
      <c r="Q755" s="13">
        <f t="shared" si="1290"/>
        <v>0.50847457627118642</v>
      </c>
      <c r="R755" s="11">
        <f t="shared" si="1291"/>
        <v>0</v>
      </c>
      <c r="S755" s="11">
        <f t="shared" si="1228"/>
        <v>1</v>
      </c>
      <c r="T755" s="11">
        <f t="shared" si="1229"/>
        <v>1</v>
      </c>
      <c r="U755" s="11" t="str">
        <f t="shared" si="1230"/>
        <v>Piped Network With Pump</v>
      </c>
      <c r="V755" s="11">
        <f t="shared" si="1231"/>
        <v>2015</v>
      </c>
      <c r="W755" s="11" t="str">
        <f t="shared" si="1232"/>
        <v>Governement (District, Wasac) And Water For People</v>
      </c>
      <c r="X755" s="11" t="str">
        <f t="shared" si="1233"/>
        <v>Spring</v>
      </c>
      <c r="Y755" s="11">
        <f t="shared" si="1234"/>
        <v>2</v>
      </c>
      <c r="Z755" s="11">
        <f t="shared" si="1235"/>
        <v>1</v>
      </c>
      <c r="AA755" s="11">
        <f t="shared" si="1236"/>
        <v>1</v>
      </c>
      <c r="AB755" s="11" t="str">
        <f t="shared" si="1237"/>
        <v>"Springbox" --Intake Structure At A Spring</v>
      </c>
      <c r="AC755" s="11">
        <f t="shared" si="1238"/>
        <v>1</v>
      </c>
      <c r="AD755" s="11">
        <f t="shared" si="1239"/>
        <v>2015</v>
      </c>
      <c r="AE755" s="11">
        <f t="shared" si="1240"/>
        <v>1</v>
      </c>
      <c r="AF755" s="11">
        <f t="shared" si="1241"/>
        <v>5</v>
      </c>
      <c r="AG755" s="12">
        <f t="shared" si="1292"/>
        <v>345600</v>
      </c>
      <c r="AH755" s="12">
        <f t="shared" si="1293"/>
        <v>1152</v>
      </c>
      <c r="AI755" s="11">
        <f t="shared" si="1294"/>
        <v>1</v>
      </c>
      <c r="AJ755" s="11">
        <f t="shared" si="1242"/>
        <v>1</v>
      </c>
      <c r="AK755" s="11">
        <f t="shared" si="1243"/>
        <v>1</v>
      </c>
      <c r="AL755" s="11">
        <f t="shared" si="1244"/>
        <v>2015</v>
      </c>
      <c r="AM755" s="11">
        <f t="shared" si="1245"/>
        <v>1</v>
      </c>
      <c r="AN755" s="11">
        <f t="shared" si="1246"/>
        <v>1000</v>
      </c>
      <c r="AO755" s="11">
        <f t="shared" si="1247"/>
        <v>1</v>
      </c>
      <c r="AP755" s="11">
        <f t="shared" si="1248"/>
        <v>7</v>
      </c>
      <c r="AQ755" s="11">
        <f t="shared" si="1249"/>
        <v>2015</v>
      </c>
      <c r="AR755" s="11">
        <f t="shared" si="1250"/>
        <v>1</v>
      </c>
      <c r="AS755" s="11">
        <f t="shared" si="1251"/>
        <v>1</v>
      </c>
      <c r="AT755" s="11">
        <f t="shared" si="1252"/>
        <v>8</v>
      </c>
      <c r="AU755" s="11" t="str">
        <f t="shared" si="1253"/>
        <v>Distribution Chamber|Ventouse, Washout</v>
      </c>
      <c r="AV755" s="11">
        <f t="shared" si="1254"/>
        <v>2015</v>
      </c>
      <c r="AW755" s="11">
        <f t="shared" si="1255"/>
        <v>1</v>
      </c>
      <c r="AX755" s="11">
        <f t="shared" si="1256"/>
        <v>1</v>
      </c>
      <c r="AY755" s="11">
        <f t="shared" si="1257"/>
        <v>3</v>
      </c>
      <c r="AZ755" s="11">
        <f t="shared" si="1258"/>
        <v>2015</v>
      </c>
      <c r="BA755" s="11">
        <f t="shared" si="1259"/>
        <v>1</v>
      </c>
      <c r="BB755" s="11">
        <f t="shared" si="1260"/>
        <v>6000</v>
      </c>
      <c r="BC755" s="11">
        <f t="shared" si="1261"/>
        <v>1</v>
      </c>
      <c r="BD755" s="11">
        <f t="shared" si="1262"/>
        <v>2</v>
      </c>
      <c r="BE755" s="11">
        <f t="shared" si="1263"/>
        <v>2015</v>
      </c>
      <c r="BF755" s="11">
        <f t="shared" si="1264"/>
        <v>1</v>
      </c>
      <c r="BG755" s="11">
        <f t="shared" si="1285"/>
        <v>1</v>
      </c>
      <c r="BH755" s="11">
        <f t="shared" si="1265"/>
        <v>2015</v>
      </c>
      <c r="BI755" s="11">
        <f t="shared" si="1266"/>
        <v>1</v>
      </c>
      <c r="BJ755" s="11">
        <f t="shared" si="1267"/>
        <v>0</v>
      </c>
      <c r="BK755" s="11" t="str">
        <f t="shared" si="1268"/>
        <v/>
      </c>
      <c r="BL755" s="11" t="str">
        <f t="shared" si="1269"/>
        <v xml:space="preserve"> </v>
      </c>
      <c r="BM755" s="11" t="str">
        <f t="shared" si="1270"/>
        <v xml:space="preserve"> </v>
      </c>
      <c r="BN755" s="11" t="str">
        <f t="shared" si="1271"/>
        <v xml:space="preserve"> </v>
      </c>
      <c r="BO755" s="11" t="str">
        <f t="shared" si="1272"/>
        <v xml:space="preserve"> </v>
      </c>
      <c r="BP755" s="11" t="str">
        <f t="shared" si="1273"/>
        <v xml:space="preserve"> </v>
      </c>
      <c r="BQ755" s="11" t="str">
        <f t="shared" si="1274"/>
        <v>0</v>
      </c>
      <c r="BR755" s="25">
        <f t="shared" si="1275"/>
        <v>0</v>
      </c>
      <c r="BS755" s="11" t="str">
        <f t="shared" si="1276"/>
        <v>Not Present</v>
      </c>
      <c r="BT755" s="11" t="str">
        <f t="shared" si="1277"/>
        <v>0</v>
      </c>
      <c r="BU755" s="12">
        <f t="shared" si="1295"/>
        <v>1</v>
      </c>
      <c r="BV755" s="12">
        <f t="shared" si="1296"/>
        <v>0</v>
      </c>
      <c r="BW755" s="12">
        <f t="shared" si="1286"/>
        <v>1</v>
      </c>
      <c r="BX755" s="12">
        <f t="shared" si="1297"/>
        <v>1</v>
      </c>
      <c r="BY755" s="11">
        <f t="shared" si="1298"/>
        <v>1</v>
      </c>
      <c r="BZ755" s="11">
        <f t="shared" si="1278"/>
        <v>1</v>
      </c>
      <c r="CA755" s="11">
        <f t="shared" si="1279"/>
        <v>3</v>
      </c>
      <c r="CB755" s="11">
        <f t="shared" si="1280"/>
        <v>2015</v>
      </c>
      <c r="CC755" s="11">
        <f t="shared" si="1281"/>
        <v>1</v>
      </c>
      <c r="CD755" s="11" t="str">
        <f t="shared" si="1282"/>
        <v>No</v>
      </c>
      <c r="CE755" s="11">
        <f t="shared" si="1299"/>
        <v>0</v>
      </c>
      <c r="CF755" s="11">
        <f t="shared" si="1300"/>
        <v>0</v>
      </c>
      <c r="CG755" s="11">
        <f t="shared" si="1301"/>
        <v>1</v>
      </c>
      <c r="CH755" s="11">
        <f t="shared" si="1302"/>
        <v>0</v>
      </c>
      <c r="CI755" s="11">
        <f t="shared" si="1283"/>
        <v>1</v>
      </c>
      <c r="CJ755" s="11">
        <f t="shared" si="1284"/>
        <v>1</v>
      </c>
    </row>
    <row r="756" spans="1:88" x14ac:dyDescent="0.3">
      <c r="A756" s="11">
        <f t="shared" si="1215"/>
        <v>2017</v>
      </c>
      <c r="B756" s="11" t="str">
        <f t="shared" si="1216"/>
        <v>28-03-2017 08:31:03 CEST</v>
      </c>
      <c r="C756" s="11" t="str">
        <f t="shared" si="1217"/>
        <v>Rwanda</v>
      </c>
      <c r="D756" s="11" t="str">
        <f t="shared" si="1218"/>
        <v>Rulindo</v>
      </c>
      <c r="E756" s="11" t="str">
        <f t="shared" si="1219"/>
        <v>Ntarabana</v>
      </c>
      <c r="F756" s="11" t="str">
        <f t="shared" si="1220"/>
        <v>Mahaza</v>
      </c>
      <c r="G756" s="11" t="str">
        <f t="shared" si="1221"/>
        <v>Karera</v>
      </c>
      <c r="H756" s="11" t="str">
        <f t="shared" si="1222"/>
        <v/>
      </c>
      <c r="I756" s="11" t="str">
        <f t="shared" si="1223"/>
        <v/>
      </c>
      <c r="J756" s="11" t="str">
        <f t="shared" si="1224"/>
        <v>Rwamugaza network</v>
      </c>
      <c r="K756" s="11">
        <f t="shared" si="1225"/>
        <v>182</v>
      </c>
      <c r="L756" s="11">
        <f t="shared" si="1287"/>
        <v>14106</v>
      </c>
      <c r="M756" s="11">
        <f t="shared" si="1288"/>
        <v>35</v>
      </c>
      <c r="N756" s="11">
        <f t="shared" si="1289"/>
        <v>403.02857142857141</v>
      </c>
      <c r="O756" s="11">
        <f t="shared" si="1226"/>
        <v>182</v>
      </c>
      <c r="P756" s="11" t="str">
        <f t="shared" si="1227"/>
        <v xml:space="preserve"> </v>
      </c>
      <c r="Q756" s="13">
        <f t="shared" si="1290"/>
        <v>1</v>
      </c>
      <c r="R756" s="11">
        <f t="shared" si="1291"/>
        <v>1</v>
      </c>
      <c r="S756" s="11">
        <f t="shared" si="1228"/>
        <v>0</v>
      </c>
      <c r="T756" s="11">
        <f t="shared" si="1229"/>
        <v>1</v>
      </c>
      <c r="U756" s="11" t="str">
        <f t="shared" si="1230"/>
        <v>Piped Network -- Gravity Only</v>
      </c>
      <c r="V756" s="11">
        <f t="shared" si="1231"/>
        <v>2003</v>
      </c>
      <c r="W756" s="11" t="str">
        <f t="shared" si="1232"/>
        <v>Government</v>
      </c>
      <c r="X756" s="11" t="str">
        <f t="shared" si="1233"/>
        <v>Spring</v>
      </c>
      <c r="Y756" s="11">
        <f t="shared" si="1234"/>
        <v>2</v>
      </c>
      <c r="Z756" s="11">
        <f t="shared" si="1235"/>
        <v>1</v>
      </c>
      <c r="AA756" s="11">
        <f t="shared" si="1236"/>
        <v>1</v>
      </c>
      <c r="AB756" s="11" t="str">
        <f t="shared" si="1237"/>
        <v/>
      </c>
      <c r="AC756" s="11">
        <f t="shared" si="1238"/>
        <v>1</v>
      </c>
      <c r="AD756" s="11">
        <f t="shared" si="1239"/>
        <v>2003</v>
      </c>
      <c r="AE756" s="11">
        <f t="shared" si="1240"/>
        <v>1</v>
      </c>
      <c r="AF756" s="11">
        <f t="shared" si="1241"/>
        <v>3</v>
      </c>
      <c r="AG756" s="12">
        <f t="shared" si="1292"/>
        <v>576000</v>
      </c>
      <c r="AH756" s="12">
        <f t="shared" si="1293"/>
        <v>632.96703296703299</v>
      </c>
      <c r="AI756" s="11">
        <f t="shared" si="1294"/>
        <v>1</v>
      </c>
      <c r="AJ756" s="11">
        <f t="shared" si="1242"/>
        <v>1</v>
      </c>
      <c r="AK756" s="11">
        <f t="shared" si="1243"/>
        <v>2</v>
      </c>
      <c r="AL756" s="11">
        <f t="shared" si="1244"/>
        <v>2003</v>
      </c>
      <c r="AM756" s="11">
        <f t="shared" si="1245"/>
        <v>1</v>
      </c>
      <c r="AN756" s="11">
        <f t="shared" si="1246"/>
        <v>35000</v>
      </c>
      <c r="AO756" s="11">
        <f t="shared" si="1247"/>
        <v>1</v>
      </c>
      <c r="AP756" s="11">
        <f t="shared" si="1248"/>
        <v>7</v>
      </c>
      <c r="AQ756" s="11">
        <f t="shared" si="1249"/>
        <v>2003</v>
      </c>
      <c r="AR756" s="11">
        <f t="shared" si="1250"/>
        <v>1</v>
      </c>
      <c r="AS756" s="11">
        <f t="shared" si="1251"/>
        <v>1</v>
      </c>
      <c r="AT756" s="11">
        <f t="shared" si="1252"/>
        <v>12</v>
      </c>
      <c r="AU756" s="11" t="str">
        <f t="shared" si="1253"/>
        <v/>
      </c>
      <c r="AV756" s="11">
        <f t="shared" si="1254"/>
        <v>2003</v>
      </c>
      <c r="AW756" s="11">
        <f t="shared" si="1255"/>
        <v>1</v>
      </c>
      <c r="AX756" s="11">
        <f t="shared" si="1256"/>
        <v>1</v>
      </c>
      <c r="AY756" s="11">
        <f t="shared" si="1257"/>
        <v>2</v>
      </c>
      <c r="AZ756" s="11">
        <f t="shared" si="1258"/>
        <v>2003</v>
      </c>
      <c r="BA756" s="11">
        <f t="shared" si="1259"/>
        <v>1</v>
      </c>
      <c r="BB756" s="11">
        <f t="shared" si="1260"/>
        <v>35000</v>
      </c>
      <c r="BC756" s="11">
        <f t="shared" si="1261"/>
        <v>0</v>
      </c>
      <c r="BD756" s="11" t="str">
        <f t="shared" si="1262"/>
        <v xml:space="preserve"> </v>
      </c>
      <c r="BE756" s="11" t="str">
        <f t="shared" si="1263"/>
        <v xml:space="preserve"> </v>
      </c>
      <c r="BF756" s="11" t="str">
        <f t="shared" si="1264"/>
        <v xml:space="preserve"> </v>
      </c>
      <c r="BG756" s="11" t="str">
        <f t="shared" si="1285"/>
        <v xml:space="preserve"> </v>
      </c>
      <c r="BH756" s="11" t="str">
        <f t="shared" si="1265"/>
        <v xml:space="preserve"> </v>
      </c>
      <c r="BI756" s="11" t="str">
        <f t="shared" si="1266"/>
        <v xml:space="preserve"> </v>
      </c>
      <c r="BJ756" s="11">
        <f t="shared" si="1267"/>
        <v>0</v>
      </c>
      <c r="BK756" s="11" t="str">
        <f t="shared" si="1268"/>
        <v/>
      </c>
      <c r="BL756" s="11" t="str">
        <f t="shared" si="1269"/>
        <v xml:space="preserve"> </v>
      </c>
      <c r="BM756" s="11" t="str">
        <f t="shared" si="1270"/>
        <v xml:space="preserve"> </v>
      </c>
      <c r="BN756" s="11" t="str">
        <f t="shared" si="1271"/>
        <v xml:space="preserve"> </v>
      </c>
      <c r="BO756" s="11" t="str">
        <f t="shared" si="1272"/>
        <v xml:space="preserve"> </v>
      </c>
      <c r="BP756" s="11" t="str">
        <f t="shared" si="1273"/>
        <v xml:space="preserve"> </v>
      </c>
      <c r="BQ756" s="11" t="str">
        <f t="shared" si="1274"/>
        <v>0</v>
      </c>
      <c r="BR756" s="25">
        <f t="shared" si="1275"/>
        <v>0</v>
      </c>
      <c r="BS756" s="11" t="str">
        <f t="shared" si="1276"/>
        <v>Not Present</v>
      </c>
      <c r="BT756" s="11" t="str">
        <f t="shared" si="1277"/>
        <v>0</v>
      </c>
      <c r="BU756" s="12">
        <f t="shared" si="1295"/>
        <v>1</v>
      </c>
      <c r="BV756" s="12">
        <f t="shared" si="1296"/>
        <v>0</v>
      </c>
      <c r="BW756" s="12">
        <f t="shared" si="1286"/>
        <v>1</v>
      </c>
      <c r="BX756" s="12">
        <f t="shared" si="1297"/>
        <v>1</v>
      </c>
      <c r="BY756" s="11">
        <f t="shared" si="1298"/>
        <v>1</v>
      </c>
      <c r="BZ756" s="11">
        <f t="shared" si="1278"/>
        <v>1</v>
      </c>
      <c r="CA756" s="11">
        <f t="shared" si="1279"/>
        <v>1</v>
      </c>
      <c r="CB756" s="11">
        <f t="shared" si="1280"/>
        <v>2003</v>
      </c>
      <c r="CC756" s="11">
        <f t="shared" si="1281"/>
        <v>1</v>
      </c>
      <c r="CD756" s="11" t="str">
        <f t="shared" si="1282"/>
        <v>No</v>
      </c>
      <c r="CE756" s="11">
        <f t="shared" si="1299"/>
        <v>0</v>
      </c>
      <c r="CF756" s="11">
        <f t="shared" si="1300"/>
        <v>0</v>
      </c>
      <c r="CG756" s="11">
        <f t="shared" si="1301"/>
        <v>1</v>
      </c>
      <c r="CH756" s="11">
        <f t="shared" si="1302"/>
        <v>0</v>
      </c>
      <c r="CI756" s="11">
        <f t="shared" si="1283"/>
        <v>1</v>
      </c>
      <c r="CJ756" s="11">
        <f t="shared" si="1284"/>
        <v>1</v>
      </c>
    </row>
    <row r="757" spans="1:88" x14ac:dyDescent="0.3">
      <c r="A757" s="11">
        <f t="shared" si="1215"/>
        <v>2017</v>
      </c>
      <c r="B757" s="11" t="str">
        <f t="shared" si="1216"/>
        <v>24-04-2017 23:51:27 CEST</v>
      </c>
      <c r="C757" s="11" t="str">
        <f t="shared" si="1217"/>
        <v>Rwanda</v>
      </c>
      <c r="D757" s="11" t="str">
        <f t="shared" si="1218"/>
        <v>Rulindo</v>
      </c>
      <c r="E757" s="11" t="str">
        <f t="shared" si="1219"/>
        <v>Ntarabana</v>
      </c>
      <c r="F757" s="11" t="str">
        <f t="shared" si="1220"/>
        <v>Kiyanza</v>
      </c>
      <c r="G757" s="11" t="str">
        <f t="shared" si="1221"/>
        <v>Nyarurama</v>
      </c>
      <c r="H757" s="11" t="str">
        <f t="shared" si="1222"/>
        <v/>
      </c>
      <c r="I757" s="11" t="str">
        <f t="shared" si="1223"/>
        <v/>
      </c>
      <c r="J757" s="11" t="str">
        <f t="shared" si="1224"/>
        <v>Rwamugaza network</v>
      </c>
      <c r="K757" s="11">
        <f t="shared" si="1225"/>
        <v>168</v>
      </c>
      <c r="L757" s="11">
        <f t="shared" si="1287"/>
        <v>14106</v>
      </c>
      <c r="M757" s="11">
        <f t="shared" si="1288"/>
        <v>35</v>
      </c>
      <c r="N757" s="11">
        <f t="shared" si="1289"/>
        <v>403.02857142857141</v>
      </c>
      <c r="O757" s="11">
        <f t="shared" si="1226"/>
        <v>168</v>
      </c>
      <c r="P757" s="11" t="str">
        <f t="shared" si="1227"/>
        <v xml:space="preserve"> </v>
      </c>
      <c r="Q757" s="13">
        <f t="shared" si="1290"/>
        <v>1</v>
      </c>
      <c r="R757" s="11">
        <f t="shared" si="1291"/>
        <v>1</v>
      </c>
      <c r="S757" s="11">
        <f t="shared" si="1228"/>
        <v>0</v>
      </c>
      <c r="T757" s="11">
        <f t="shared" si="1229"/>
        <v>1</v>
      </c>
      <c r="U757" s="11" t="str">
        <f t="shared" si="1230"/>
        <v>Piped Network -- Gravity Only</v>
      </c>
      <c r="V757" s="11">
        <f t="shared" si="1231"/>
        <v>2003</v>
      </c>
      <c r="W757" s="11" t="str">
        <f t="shared" si="1232"/>
        <v>Government</v>
      </c>
      <c r="X757" s="11" t="str">
        <f t="shared" si="1233"/>
        <v>Spring</v>
      </c>
      <c r="Y757" s="11">
        <f t="shared" si="1234"/>
        <v>2</v>
      </c>
      <c r="Z757" s="11">
        <f t="shared" si="1235"/>
        <v>1</v>
      </c>
      <c r="AA757" s="11">
        <f t="shared" si="1236"/>
        <v>1</v>
      </c>
      <c r="AB757" s="11" t="str">
        <f t="shared" si="1237"/>
        <v/>
      </c>
      <c r="AC757" s="11">
        <f t="shared" si="1238"/>
        <v>1</v>
      </c>
      <c r="AD757" s="11">
        <f t="shared" si="1239"/>
        <v>2003</v>
      </c>
      <c r="AE757" s="11">
        <f t="shared" si="1240"/>
        <v>1</v>
      </c>
      <c r="AF757" s="11">
        <f t="shared" si="1241"/>
        <v>3</v>
      </c>
      <c r="AG757" s="12">
        <f t="shared" si="1292"/>
        <v>576000</v>
      </c>
      <c r="AH757" s="12">
        <f t="shared" si="1293"/>
        <v>685.71428571428567</v>
      </c>
      <c r="AI757" s="11">
        <f t="shared" si="1294"/>
        <v>1</v>
      </c>
      <c r="AJ757" s="11">
        <f t="shared" si="1242"/>
        <v>1</v>
      </c>
      <c r="AK757" s="11">
        <f t="shared" si="1243"/>
        <v>2</v>
      </c>
      <c r="AL757" s="11">
        <f t="shared" si="1244"/>
        <v>2003</v>
      </c>
      <c r="AM757" s="11">
        <f t="shared" si="1245"/>
        <v>1</v>
      </c>
      <c r="AN757" s="11">
        <f t="shared" si="1246"/>
        <v>35000</v>
      </c>
      <c r="AO757" s="11">
        <f t="shared" si="1247"/>
        <v>1</v>
      </c>
      <c r="AP757" s="11">
        <f t="shared" si="1248"/>
        <v>7</v>
      </c>
      <c r="AQ757" s="11">
        <f t="shared" si="1249"/>
        <v>2003</v>
      </c>
      <c r="AR757" s="11">
        <f t="shared" si="1250"/>
        <v>1</v>
      </c>
      <c r="AS757" s="11">
        <f t="shared" si="1251"/>
        <v>1</v>
      </c>
      <c r="AT757" s="11">
        <f t="shared" si="1252"/>
        <v>14</v>
      </c>
      <c r="AU757" s="11" t="str">
        <f t="shared" si="1253"/>
        <v/>
      </c>
      <c r="AV757" s="11">
        <f t="shared" si="1254"/>
        <v>2003</v>
      </c>
      <c r="AW757" s="11">
        <f t="shared" si="1255"/>
        <v>1</v>
      </c>
      <c r="AX757" s="11">
        <f t="shared" si="1256"/>
        <v>1</v>
      </c>
      <c r="AY757" s="11">
        <f t="shared" si="1257"/>
        <v>1</v>
      </c>
      <c r="AZ757" s="11">
        <f t="shared" si="1258"/>
        <v>2003</v>
      </c>
      <c r="BA757" s="11">
        <f t="shared" si="1259"/>
        <v>1</v>
      </c>
      <c r="BB757" s="11">
        <f t="shared" si="1260"/>
        <v>35000</v>
      </c>
      <c r="BC757" s="11">
        <f t="shared" si="1261"/>
        <v>0</v>
      </c>
      <c r="BD757" s="11" t="str">
        <f t="shared" si="1262"/>
        <v xml:space="preserve"> </v>
      </c>
      <c r="BE757" s="11" t="str">
        <f t="shared" si="1263"/>
        <v xml:space="preserve"> </v>
      </c>
      <c r="BF757" s="11" t="str">
        <f t="shared" si="1264"/>
        <v xml:space="preserve"> </v>
      </c>
      <c r="BG757" s="11" t="str">
        <f t="shared" si="1285"/>
        <v xml:space="preserve"> </v>
      </c>
      <c r="BH757" s="11" t="str">
        <f t="shared" si="1265"/>
        <v xml:space="preserve"> </v>
      </c>
      <c r="BI757" s="11" t="str">
        <f t="shared" si="1266"/>
        <v xml:space="preserve"> </v>
      </c>
      <c r="BJ757" s="11">
        <f t="shared" si="1267"/>
        <v>0</v>
      </c>
      <c r="BK757" s="11" t="str">
        <f t="shared" si="1268"/>
        <v/>
      </c>
      <c r="BL757" s="11" t="str">
        <f t="shared" si="1269"/>
        <v xml:space="preserve"> </v>
      </c>
      <c r="BM757" s="11" t="str">
        <f t="shared" si="1270"/>
        <v xml:space="preserve"> </v>
      </c>
      <c r="BN757" s="11" t="str">
        <f t="shared" si="1271"/>
        <v xml:space="preserve"> </v>
      </c>
      <c r="BO757" s="11" t="str">
        <f t="shared" si="1272"/>
        <v xml:space="preserve"> </v>
      </c>
      <c r="BP757" s="11" t="str">
        <f t="shared" si="1273"/>
        <v xml:space="preserve"> </v>
      </c>
      <c r="BQ757" s="11" t="str">
        <f t="shared" si="1274"/>
        <v>0</v>
      </c>
      <c r="BR757" s="25">
        <f t="shared" si="1275"/>
        <v>0</v>
      </c>
      <c r="BS757" s="11" t="str">
        <f t="shared" si="1276"/>
        <v>Not Present</v>
      </c>
      <c r="BT757" s="11" t="str">
        <f t="shared" si="1277"/>
        <v>0</v>
      </c>
      <c r="BU757" s="12">
        <f t="shared" si="1295"/>
        <v>1</v>
      </c>
      <c r="BV757" s="12">
        <f t="shared" si="1296"/>
        <v>0</v>
      </c>
      <c r="BW757" s="12">
        <f t="shared" si="1286"/>
        <v>1</v>
      </c>
      <c r="BX757" s="12">
        <f t="shared" si="1297"/>
        <v>1</v>
      </c>
      <c r="BY757" s="11">
        <f t="shared" si="1298"/>
        <v>1</v>
      </c>
      <c r="BZ757" s="11">
        <f t="shared" si="1278"/>
        <v>1</v>
      </c>
      <c r="CA757" s="11">
        <f t="shared" si="1279"/>
        <v>1</v>
      </c>
      <c r="CB757" s="11">
        <f t="shared" si="1280"/>
        <v>2003</v>
      </c>
      <c r="CC757" s="11">
        <f t="shared" si="1281"/>
        <v>1</v>
      </c>
      <c r="CD757" s="11" t="str">
        <f t="shared" si="1282"/>
        <v>No</v>
      </c>
      <c r="CE757" s="11">
        <f t="shared" si="1299"/>
        <v>0</v>
      </c>
      <c r="CF757" s="11">
        <f t="shared" si="1300"/>
        <v>0</v>
      </c>
      <c r="CG757" s="11">
        <f t="shared" si="1301"/>
        <v>1</v>
      </c>
      <c r="CH757" s="11">
        <f t="shared" si="1302"/>
        <v>0</v>
      </c>
      <c r="CI757" s="11">
        <f t="shared" si="1283"/>
        <v>1</v>
      </c>
      <c r="CJ757" s="11">
        <f t="shared" si="1284"/>
        <v>1</v>
      </c>
    </row>
    <row r="758" spans="1:88" x14ac:dyDescent="0.3">
      <c r="A758" s="11">
        <f t="shared" si="1215"/>
        <v>2017</v>
      </c>
      <c r="B758" s="11" t="str">
        <f t="shared" si="1216"/>
        <v>23-04-2017 15:41:31 CEST</v>
      </c>
      <c r="C758" s="11" t="str">
        <f t="shared" si="1217"/>
        <v>Rwanda</v>
      </c>
      <c r="D758" s="11" t="str">
        <f t="shared" si="1218"/>
        <v>Rulindo</v>
      </c>
      <c r="E758" s="11" t="str">
        <f t="shared" si="1219"/>
        <v>Base</v>
      </c>
      <c r="F758" s="11" t="str">
        <f t="shared" si="1220"/>
        <v>Cyohoha</v>
      </c>
      <c r="G758" s="11" t="str">
        <f t="shared" si="1221"/>
        <v>Gitwa</v>
      </c>
      <c r="H758" s="11" t="str">
        <f t="shared" si="1222"/>
        <v/>
      </c>
      <c r="I758" s="11" t="str">
        <f t="shared" si="1223"/>
        <v/>
      </c>
      <c r="J758" s="11" t="str">
        <f t="shared" si="1224"/>
        <v>Gihanga</v>
      </c>
      <c r="K758" s="11">
        <f t="shared" si="1225"/>
        <v>104</v>
      </c>
      <c r="L758" s="11">
        <f t="shared" si="1287"/>
        <v>2456</v>
      </c>
      <c r="M758" s="11">
        <f t="shared" si="1288"/>
        <v>10</v>
      </c>
      <c r="N758" s="11">
        <f t="shared" si="1289"/>
        <v>245.6</v>
      </c>
      <c r="O758" s="11">
        <f t="shared" si="1226"/>
        <v>80</v>
      </c>
      <c r="P758" s="11">
        <f t="shared" si="1227"/>
        <v>24</v>
      </c>
      <c r="Q758" s="13">
        <f t="shared" si="1290"/>
        <v>0.76923076923076927</v>
      </c>
      <c r="R758" s="11">
        <f t="shared" si="1291"/>
        <v>0</v>
      </c>
      <c r="S758" s="11">
        <f t="shared" si="1228"/>
        <v>1</v>
      </c>
      <c r="T758" s="11">
        <f t="shared" si="1229"/>
        <v>1</v>
      </c>
      <c r="U758" s="11" t="str">
        <f t="shared" si="1230"/>
        <v>Piped Network -- Gravity Only</v>
      </c>
      <c r="V758" s="11">
        <f t="shared" si="1231"/>
        <v>1980</v>
      </c>
      <c r="W758" s="11" t="str">
        <f t="shared" si="1232"/>
        <v>Governement (District, Wasac) And Water For People</v>
      </c>
      <c r="X758" s="11" t="str">
        <f t="shared" si="1233"/>
        <v>Spring</v>
      </c>
      <c r="Y758" s="11">
        <f t="shared" si="1234"/>
        <v>1</v>
      </c>
      <c r="Z758" s="11">
        <f t="shared" si="1235"/>
        <v>0</v>
      </c>
      <c r="AA758" s="11">
        <f t="shared" si="1236"/>
        <v>1</v>
      </c>
      <c r="AB758" s="11" t="str">
        <f t="shared" si="1237"/>
        <v>"Springbox" --Intake Structure At A Spring</v>
      </c>
      <c r="AC758" s="11">
        <f t="shared" si="1238"/>
        <v>1</v>
      </c>
      <c r="AD758" s="11">
        <f t="shared" si="1239"/>
        <v>1985</v>
      </c>
      <c r="AE758" s="11">
        <f t="shared" si="1240"/>
        <v>1</v>
      </c>
      <c r="AF758" s="11">
        <f t="shared" si="1241"/>
        <v>60</v>
      </c>
      <c r="AG758" s="12">
        <f t="shared" si="1292"/>
        <v>28800</v>
      </c>
      <c r="AH758" s="12">
        <f t="shared" si="1293"/>
        <v>72</v>
      </c>
      <c r="AI758" s="11">
        <f t="shared" si="1294"/>
        <v>1</v>
      </c>
      <c r="AJ758" s="11">
        <f t="shared" si="1242"/>
        <v>1</v>
      </c>
      <c r="AK758" s="11">
        <f t="shared" si="1243"/>
        <v>1</v>
      </c>
      <c r="AL758" s="11">
        <f t="shared" si="1244"/>
        <v>2014</v>
      </c>
      <c r="AM758" s="11">
        <f t="shared" si="1245"/>
        <v>1</v>
      </c>
      <c r="AN758" s="11">
        <f t="shared" si="1246"/>
        <v>5000</v>
      </c>
      <c r="AO758" s="11">
        <f t="shared" si="1247"/>
        <v>1</v>
      </c>
      <c r="AP758" s="11">
        <f t="shared" si="1248"/>
        <v>2</v>
      </c>
      <c r="AQ758" s="11">
        <f t="shared" si="1249"/>
        <v>2014</v>
      </c>
      <c r="AR758" s="11">
        <f t="shared" si="1250"/>
        <v>2</v>
      </c>
      <c r="AS758" s="11">
        <f t="shared" si="1251"/>
        <v>0</v>
      </c>
      <c r="AT758" s="11" t="str">
        <f t="shared" si="1252"/>
        <v xml:space="preserve"> </v>
      </c>
      <c r="AU758" s="11" t="str">
        <f t="shared" si="1253"/>
        <v/>
      </c>
      <c r="AV758" s="11" t="str">
        <f t="shared" si="1254"/>
        <v xml:space="preserve"> </v>
      </c>
      <c r="AW758" s="11" t="str">
        <f t="shared" si="1255"/>
        <v xml:space="preserve"> </v>
      </c>
      <c r="AX758" s="11">
        <f t="shared" si="1256"/>
        <v>0</v>
      </c>
      <c r="AY758" s="11" t="str">
        <f t="shared" si="1257"/>
        <v xml:space="preserve"> </v>
      </c>
      <c r="AZ758" s="11" t="str">
        <f t="shared" si="1258"/>
        <v xml:space="preserve"> </v>
      </c>
      <c r="BA758" s="11" t="str">
        <f t="shared" si="1259"/>
        <v xml:space="preserve"> </v>
      </c>
      <c r="BB758" s="11" t="str">
        <f t="shared" si="1260"/>
        <v xml:space="preserve"> </v>
      </c>
      <c r="BC758" s="11">
        <f t="shared" si="1261"/>
        <v>0</v>
      </c>
      <c r="BD758" s="11" t="str">
        <f t="shared" si="1262"/>
        <v xml:space="preserve"> </v>
      </c>
      <c r="BE758" s="11" t="str">
        <f t="shared" si="1263"/>
        <v xml:space="preserve"> </v>
      </c>
      <c r="BF758" s="11" t="str">
        <f t="shared" si="1264"/>
        <v xml:space="preserve"> </v>
      </c>
      <c r="BG758" s="11" t="str">
        <f t="shared" si="1285"/>
        <v xml:space="preserve"> </v>
      </c>
      <c r="BH758" s="11" t="str">
        <f t="shared" si="1265"/>
        <v xml:space="preserve"> </v>
      </c>
      <c r="BI758" s="11" t="str">
        <f t="shared" si="1266"/>
        <v xml:space="preserve"> </v>
      </c>
      <c r="BJ758" s="11">
        <f t="shared" si="1267"/>
        <v>0</v>
      </c>
      <c r="BK758" s="11" t="str">
        <f t="shared" si="1268"/>
        <v/>
      </c>
      <c r="BL758" s="11" t="str">
        <f t="shared" si="1269"/>
        <v xml:space="preserve"> </v>
      </c>
      <c r="BM758" s="11" t="str">
        <f t="shared" si="1270"/>
        <v xml:space="preserve"> </v>
      </c>
      <c r="BN758" s="11" t="str">
        <f t="shared" si="1271"/>
        <v xml:space="preserve"> </v>
      </c>
      <c r="BO758" s="11" t="str">
        <f t="shared" si="1272"/>
        <v xml:space="preserve"> </v>
      </c>
      <c r="BP758" s="11" t="str">
        <f t="shared" si="1273"/>
        <v xml:space="preserve"> </v>
      </c>
      <c r="BQ758" s="11" t="str">
        <f t="shared" si="1274"/>
        <v>0</v>
      </c>
      <c r="BR758" s="25">
        <f t="shared" si="1275"/>
        <v>0</v>
      </c>
      <c r="BS758" s="11" t="str">
        <f t="shared" si="1276"/>
        <v>Not Present</v>
      </c>
      <c r="BT758" s="11" t="str">
        <f t="shared" si="1277"/>
        <v>0</v>
      </c>
      <c r="BU758" s="12">
        <f t="shared" si="1295"/>
        <v>1</v>
      </c>
      <c r="BV758" s="12">
        <f t="shared" si="1296"/>
        <v>0</v>
      </c>
      <c r="BW758" s="12">
        <f t="shared" si="1286"/>
        <v>1</v>
      </c>
      <c r="BX758" s="12">
        <f t="shared" si="1297"/>
        <v>1</v>
      </c>
      <c r="BY758" s="11">
        <f t="shared" si="1298"/>
        <v>1</v>
      </c>
      <c r="BZ758" s="11">
        <f t="shared" si="1278"/>
        <v>1</v>
      </c>
      <c r="CA758" s="11">
        <f t="shared" si="1279"/>
        <v>2</v>
      </c>
      <c r="CB758" s="11">
        <f t="shared" si="1280"/>
        <v>2014</v>
      </c>
      <c r="CC758" s="11">
        <f t="shared" si="1281"/>
        <v>1</v>
      </c>
      <c r="CD758" s="11" t="str">
        <f t="shared" si="1282"/>
        <v>Yes</v>
      </c>
      <c r="CE758" s="11">
        <f t="shared" si="1299"/>
        <v>2</v>
      </c>
      <c r="CF758" s="11">
        <f t="shared" si="1300"/>
        <v>2</v>
      </c>
      <c r="CG758" s="11">
        <f t="shared" si="1301"/>
        <v>0</v>
      </c>
      <c r="CH758" s="11">
        <f t="shared" si="1302"/>
        <v>4</v>
      </c>
      <c r="CI758" s="11">
        <f t="shared" si="1283"/>
        <v>0</v>
      </c>
      <c r="CJ758" s="11">
        <f t="shared" si="1284"/>
        <v>2</v>
      </c>
    </row>
    <row r="759" spans="1:88" x14ac:dyDescent="0.3">
      <c r="A759" s="11">
        <f t="shared" si="1215"/>
        <v>2017</v>
      </c>
      <c r="B759" s="11" t="str">
        <f t="shared" si="1216"/>
        <v>23-04-2017 14:41:22 CEST</v>
      </c>
      <c r="C759" s="11" t="str">
        <f t="shared" si="1217"/>
        <v>Rwanda</v>
      </c>
      <c r="D759" s="11" t="str">
        <f t="shared" si="1218"/>
        <v>Rulindo</v>
      </c>
      <c r="E759" s="11" t="str">
        <f t="shared" si="1219"/>
        <v>Buyoga</v>
      </c>
      <c r="F759" s="11" t="str">
        <f t="shared" si="1220"/>
        <v>Mwumba</v>
      </c>
      <c r="G759" s="11" t="str">
        <f t="shared" si="1221"/>
        <v>Murambo</v>
      </c>
      <c r="H759" s="11" t="str">
        <f t="shared" si="1222"/>
        <v/>
      </c>
      <c r="I759" s="11" t="str">
        <f t="shared" si="1223"/>
        <v/>
      </c>
      <c r="J759" s="11" t="str">
        <f t="shared" si="1224"/>
        <v>Kiruruma</v>
      </c>
      <c r="K759" s="11">
        <f t="shared" si="1225"/>
        <v>136</v>
      </c>
      <c r="L759" s="11">
        <f t="shared" si="1287"/>
        <v>8295</v>
      </c>
      <c r="M759" s="11">
        <f t="shared" si="1288"/>
        <v>25</v>
      </c>
      <c r="N759" s="11">
        <f t="shared" si="1289"/>
        <v>331.8</v>
      </c>
      <c r="O759" s="11">
        <f t="shared" si="1226"/>
        <v>100</v>
      </c>
      <c r="P759" s="11">
        <f t="shared" si="1227"/>
        <v>36</v>
      </c>
      <c r="Q759" s="13">
        <f t="shared" si="1290"/>
        <v>0.73529411764705888</v>
      </c>
      <c r="R759" s="11">
        <f t="shared" si="1291"/>
        <v>0</v>
      </c>
      <c r="S759" s="11">
        <f t="shared" si="1228"/>
        <v>0</v>
      </c>
      <c r="T759" s="11">
        <f t="shared" si="1229"/>
        <v>1</v>
      </c>
      <c r="U759" s="11" t="str">
        <f t="shared" si="1230"/>
        <v>Piped Network With Pump</v>
      </c>
      <c r="V759" s="11">
        <f t="shared" si="1231"/>
        <v>2017</v>
      </c>
      <c r="W759" s="11" t="str">
        <f t="shared" si="1232"/>
        <v>Governement (District, Wasac) And Water For People</v>
      </c>
      <c r="X759" s="11" t="str">
        <f t="shared" si="1233"/>
        <v>Spring</v>
      </c>
      <c r="Y759" s="11">
        <f t="shared" si="1234"/>
        <v>1</v>
      </c>
      <c r="Z759" s="11">
        <f t="shared" si="1235"/>
        <v>1</v>
      </c>
      <c r="AA759" s="11">
        <f t="shared" si="1236"/>
        <v>1</v>
      </c>
      <c r="AB759" s="11" t="str">
        <f t="shared" si="1237"/>
        <v>"Springbox" --Intake Structure At A Spring</v>
      </c>
      <c r="AC759" s="11">
        <f t="shared" si="1238"/>
        <v>1</v>
      </c>
      <c r="AD759" s="11">
        <f t="shared" si="1239"/>
        <v>2014</v>
      </c>
      <c r="AE759" s="11">
        <f t="shared" si="1240"/>
        <v>1</v>
      </c>
      <c r="AF759" s="11">
        <f t="shared" si="1241"/>
        <v>3</v>
      </c>
      <c r="AG759" s="12">
        <f t="shared" si="1292"/>
        <v>576000</v>
      </c>
      <c r="AH759" s="12">
        <f t="shared" si="1293"/>
        <v>1152</v>
      </c>
      <c r="AI759" s="11">
        <f t="shared" si="1294"/>
        <v>1</v>
      </c>
      <c r="AJ759" s="11">
        <f t="shared" si="1242"/>
        <v>1</v>
      </c>
      <c r="AK759" s="11">
        <f t="shared" si="1243"/>
        <v>3</v>
      </c>
      <c r="AL759" s="11">
        <f t="shared" si="1244"/>
        <v>2014</v>
      </c>
      <c r="AM759" s="11">
        <f t="shared" si="1245"/>
        <v>1</v>
      </c>
      <c r="AN759" s="11">
        <f t="shared" si="1246"/>
        <v>9000</v>
      </c>
      <c r="AO759" s="11">
        <f t="shared" si="1247"/>
        <v>1</v>
      </c>
      <c r="AP759" s="11">
        <f t="shared" si="1248"/>
        <v>11</v>
      </c>
      <c r="AQ759" s="11">
        <f t="shared" si="1249"/>
        <v>2014</v>
      </c>
      <c r="AR759" s="11">
        <f t="shared" si="1250"/>
        <v>1</v>
      </c>
      <c r="AS759" s="11">
        <f t="shared" si="1251"/>
        <v>0</v>
      </c>
      <c r="AT759" s="11" t="str">
        <f t="shared" si="1252"/>
        <v xml:space="preserve"> </v>
      </c>
      <c r="AU759" s="11" t="str">
        <f t="shared" si="1253"/>
        <v/>
      </c>
      <c r="AV759" s="11" t="str">
        <f t="shared" si="1254"/>
        <v xml:space="preserve"> </v>
      </c>
      <c r="AW759" s="11" t="str">
        <f t="shared" si="1255"/>
        <v xml:space="preserve"> </v>
      </c>
      <c r="AX759" s="11">
        <f t="shared" si="1256"/>
        <v>1</v>
      </c>
      <c r="AY759" s="11">
        <f t="shared" si="1257"/>
        <v>3</v>
      </c>
      <c r="AZ759" s="11">
        <f t="shared" si="1258"/>
        <v>2014</v>
      </c>
      <c r="BA759" s="11">
        <f t="shared" si="1259"/>
        <v>1</v>
      </c>
      <c r="BB759" s="11">
        <f t="shared" si="1260"/>
        <v>9000</v>
      </c>
      <c r="BC759" s="11">
        <f t="shared" si="1261"/>
        <v>1</v>
      </c>
      <c r="BD759" s="11">
        <f t="shared" si="1262"/>
        <v>2</v>
      </c>
      <c r="BE759" s="11">
        <f t="shared" si="1263"/>
        <v>2014</v>
      </c>
      <c r="BF759" s="11">
        <f t="shared" si="1264"/>
        <v>1</v>
      </c>
      <c r="BG759" s="11">
        <f t="shared" si="1285"/>
        <v>1</v>
      </c>
      <c r="BH759" s="11">
        <f t="shared" si="1265"/>
        <v>2014</v>
      </c>
      <c r="BI759" s="11">
        <f t="shared" si="1266"/>
        <v>1</v>
      </c>
      <c r="BJ759" s="11">
        <f t="shared" si="1267"/>
        <v>0</v>
      </c>
      <c r="BK759" s="11" t="str">
        <f t="shared" si="1268"/>
        <v/>
      </c>
      <c r="BL759" s="11" t="str">
        <f t="shared" si="1269"/>
        <v xml:space="preserve"> </v>
      </c>
      <c r="BM759" s="11" t="str">
        <f t="shared" si="1270"/>
        <v xml:space="preserve"> </v>
      </c>
      <c r="BN759" s="11" t="str">
        <f t="shared" si="1271"/>
        <v xml:space="preserve"> </v>
      </c>
      <c r="BO759" s="11" t="str">
        <f t="shared" si="1272"/>
        <v xml:space="preserve"> </v>
      </c>
      <c r="BP759" s="11" t="str">
        <f t="shared" si="1273"/>
        <v xml:space="preserve"> </v>
      </c>
      <c r="BQ759" s="11" t="str">
        <f t="shared" si="1274"/>
        <v>0</v>
      </c>
      <c r="BR759" s="25">
        <f t="shared" si="1275"/>
        <v>0</v>
      </c>
      <c r="BS759" s="11" t="str">
        <f t="shared" si="1276"/>
        <v>Not Present</v>
      </c>
      <c r="BT759" s="11" t="str">
        <f t="shared" si="1277"/>
        <v>0</v>
      </c>
      <c r="BU759" s="12">
        <f t="shared" si="1295"/>
        <v>1</v>
      </c>
      <c r="BV759" s="12">
        <f t="shared" si="1296"/>
        <v>0</v>
      </c>
      <c r="BW759" s="12">
        <f t="shared" si="1286"/>
        <v>1</v>
      </c>
      <c r="BX759" s="12">
        <f t="shared" si="1297"/>
        <v>1</v>
      </c>
      <c r="BY759" s="11">
        <f t="shared" si="1298"/>
        <v>1</v>
      </c>
      <c r="BZ759" s="11">
        <f t="shared" si="1278"/>
        <v>1</v>
      </c>
      <c r="CA759" s="11">
        <f t="shared" si="1279"/>
        <v>2</v>
      </c>
      <c r="CB759" s="11">
        <f t="shared" si="1280"/>
        <v>2014</v>
      </c>
      <c r="CC759" s="11">
        <f t="shared" si="1281"/>
        <v>3</v>
      </c>
      <c r="CD759" s="11" t="str">
        <f t="shared" si="1282"/>
        <v>No</v>
      </c>
      <c r="CE759" s="11">
        <f t="shared" si="1299"/>
        <v>0</v>
      </c>
      <c r="CF759" s="11">
        <f t="shared" si="1300"/>
        <v>0</v>
      </c>
      <c r="CG759" s="11">
        <f t="shared" si="1301"/>
        <v>1</v>
      </c>
      <c r="CH759" s="11">
        <f t="shared" si="1302"/>
        <v>0</v>
      </c>
      <c r="CI759" s="11">
        <f t="shared" si="1283"/>
        <v>1</v>
      </c>
      <c r="CJ759" s="11">
        <f t="shared" si="1284"/>
        <v>2</v>
      </c>
    </row>
    <row r="760" spans="1:88" x14ac:dyDescent="0.3">
      <c r="A760" s="11">
        <f t="shared" si="1215"/>
        <v>2017</v>
      </c>
      <c r="B760" s="11" t="str">
        <f t="shared" si="1216"/>
        <v>07-03-2017 09:51:30 CET</v>
      </c>
      <c r="C760" s="11" t="str">
        <f t="shared" si="1217"/>
        <v>Rwanda</v>
      </c>
      <c r="D760" s="11" t="str">
        <f t="shared" si="1218"/>
        <v>Rulindo</v>
      </c>
      <c r="E760" s="11" t="str">
        <f t="shared" si="1219"/>
        <v>Cyungo</v>
      </c>
      <c r="F760" s="11" t="str">
        <f t="shared" si="1220"/>
        <v>Marembo</v>
      </c>
      <c r="G760" s="11" t="str">
        <f t="shared" si="1221"/>
        <v>Rusayo</v>
      </c>
      <c r="H760" s="11" t="str">
        <f t="shared" si="1222"/>
        <v/>
      </c>
      <c r="I760" s="11" t="str">
        <f t="shared" si="1223"/>
        <v/>
      </c>
      <c r="J760" s="11" t="str">
        <f t="shared" si="1224"/>
        <v>Nyabirarama</v>
      </c>
      <c r="K760" s="11">
        <f t="shared" si="1225"/>
        <v>150</v>
      </c>
      <c r="L760" s="11">
        <f t="shared" si="1287"/>
        <v>0</v>
      </c>
      <c r="M760" s="11">
        <f t="shared" si="1288"/>
        <v>2</v>
      </c>
      <c r="N760" s="11">
        <f t="shared" si="1289"/>
        <v>0</v>
      </c>
      <c r="O760" s="11">
        <f t="shared" si="1226"/>
        <v>100</v>
      </c>
      <c r="P760" s="11">
        <f t="shared" si="1227"/>
        <v>50</v>
      </c>
      <c r="Q760" s="13">
        <f t="shared" si="1290"/>
        <v>0.66666666666666663</v>
      </c>
      <c r="R760" s="11">
        <f t="shared" si="1291"/>
        <v>0</v>
      </c>
      <c r="S760" s="11">
        <f t="shared" si="1228"/>
        <v>1</v>
      </c>
      <c r="T760" s="11">
        <f t="shared" si="1229"/>
        <v>1</v>
      </c>
      <c r="U760" s="11" t="str">
        <f t="shared" si="1230"/>
        <v>Piped Network -- Gravity Only</v>
      </c>
      <c r="V760" s="11">
        <f t="shared" si="1231"/>
        <v>2015</v>
      </c>
      <c r="W760" s="11" t="str">
        <f t="shared" si="1232"/>
        <v>Governement (District, Wasac) And Water For People</v>
      </c>
      <c r="X760" s="11" t="str">
        <f t="shared" si="1233"/>
        <v>Spring</v>
      </c>
      <c r="Y760" s="11">
        <f t="shared" si="1234"/>
        <v>1</v>
      </c>
      <c r="Z760" s="11">
        <f t="shared" si="1235"/>
        <v>1</v>
      </c>
      <c r="AA760" s="11">
        <f t="shared" si="1236"/>
        <v>1</v>
      </c>
      <c r="AB760" s="11" t="str">
        <f t="shared" si="1237"/>
        <v>"Springbox" --Intake Structure At A Spring</v>
      </c>
      <c r="AC760" s="11">
        <f t="shared" si="1238"/>
        <v>1</v>
      </c>
      <c r="AD760" s="11">
        <f t="shared" si="1239"/>
        <v>2015</v>
      </c>
      <c r="AE760" s="11">
        <f t="shared" si="1240"/>
        <v>1</v>
      </c>
      <c r="AF760" s="11">
        <f t="shared" si="1241"/>
        <v>150</v>
      </c>
      <c r="AG760" s="12">
        <f t="shared" si="1292"/>
        <v>11520</v>
      </c>
      <c r="AH760" s="12">
        <f t="shared" si="1293"/>
        <v>23.04</v>
      </c>
      <c r="AI760" s="11">
        <f t="shared" si="1294"/>
        <v>1</v>
      </c>
      <c r="AJ760" s="11">
        <f t="shared" si="1242"/>
        <v>1</v>
      </c>
      <c r="AK760" s="11">
        <f t="shared" si="1243"/>
        <v>1</v>
      </c>
      <c r="AL760" s="11">
        <f t="shared" si="1244"/>
        <v>2015</v>
      </c>
      <c r="AM760" s="11">
        <f t="shared" si="1245"/>
        <v>1</v>
      </c>
      <c r="AN760" s="11">
        <f t="shared" si="1246"/>
        <v>1200</v>
      </c>
      <c r="AO760" s="11">
        <f t="shared" si="1247"/>
        <v>1</v>
      </c>
      <c r="AP760" s="11">
        <f t="shared" si="1248"/>
        <v>1</v>
      </c>
      <c r="AQ760" s="11">
        <f t="shared" si="1249"/>
        <v>2015</v>
      </c>
      <c r="AR760" s="11">
        <f t="shared" si="1250"/>
        <v>1</v>
      </c>
      <c r="AS760" s="11">
        <f t="shared" si="1251"/>
        <v>1</v>
      </c>
      <c r="AT760" s="11">
        <f t="shared" si="1252"/>
        <v>1</v>
      </c>
      <c r="AU760" s="11" t="str">
        <f t="shared" si="1253"/>
        <v>Distribution Chamber</v>
      </c>
      <c r="AV760" s="11">
        <f t="shared" si="1254"/>
        <v>2015</v>
      </c>
      <c r="AW760" s="11">
        <f t="shared" si="1255"/>
        <v>1</v>
      </c>
      <c r="AX760" s="11">
        <f t="shared" si="1256"/>
        <v>1</v>
      </c>
      <c r="AY760" s="11">
        <f t="shared" si="1257"/>
        <v>1</v>
      </c>
      <c r="AZ760" s="11">
        <f t="shared" si="1258"/>
        <v>2015</v>
      </c>
      <c r="BA760" s="11">
        <f t="shared" si="1259"/>
        <v>1</v>
      </c>
      <c r="BB760" s="11">
        <f t="shared" si="1260"/>
        <v>1200</v>
      </c>
      <c r="BC760" s="11">
        <f t="shared" si="1261"/>
        <v>0</v>
      </c>
      <c r="BD760" s="11" t="str">
        <f t="shared" si="1262"/>
        <v xml:space="preserve"> </v>
      </c>
      <c r="BE760" s="11" t="str">
        <f t="shared" si="1263"/>
        <v xml:space="preserve"> </v>
      </c>
      <c r="BF760" s="11" t="str">
        <f t="shared" si="1264"/>
        <v xml:space="preserve"> </v>
      </c>
      <c r="BG760" s="11" t="str">
        <f t="shared" si="1285"/>
        <v xml:space="preserve"> </v>
      </c>
      <c r="BH760" s="11" t="str">
        <f t="shared" si="1265"/>
        <v xml:space="preserve"> </v>
      </c>
      <c r="BI760" s="11" t="str">
        <f t="shared" si="1266"/>
        <v xml:space="preserve"> </v>
      </c>
      <c r="BJ760" s="11">
        <f t="shared" si="1267"/>
        <v>0</v>
      </c>
      <c r="BK760" s="11" t="str">
        <f t="shared" si="1268"/>
        <v/>
      </c>
      <c r="BL760" s="11" t="str">
        <f t="shared" si="1269"/>
        <v xml:space="preserve"> </v>
      </c>
      <c r="BM760" s="11" t="str">
        <f t="shared" si="1270"/>
        <v xml:space="preserve"> </v>
      </c>
      <c r="BN760" s="11" t="str">
        <f t="shared" si="1271"/>
        <v xml:space="preserve"> </v>
      </c>
      <c r="BO760" s="11" t="str">
        <f t="shared" si="1272"/>
        <v xml:space="preserve"> </v>
      </c>
      <c r="BP760" s="11" t="str">
        <f t="shared" si="1273"/>
        <v xml:space="preserve"> </v>
      </c>
      <c r="BQ760" s="11" t="str">
        <f t="shared" si="1274"/>
        <v>0</v>
      </c>
      <c r="BR760" s="25">
        <f t="shared" si="1275"/>
        <v>0</v>
      </c>
      <c r="BS760" s="11" t="str">
        <f t="shared" si="1276"/>
        <v>Not Present</v>
      </c>
      <c r="BT760" s="11" t="str">
        <f t="shared" si="1277"/>
        <v>0</v>
      </c>
      <c r="BU760" s="12">
        <f t="shared" si="1295"/>
        <v>1</v>
      </c>
      <c r="BV760" s="12">
        <f t="shared" si="1296"/>
        <v>0</v>
      </c>
      <c r="BW760" s="12">
        <f t="shared" si="1286"/>
        <v>1</v>
      </c>
      <c r="BX760" s="12">
        <f t="shared" si="1297"/>
        <v>1</v>
      </c>
      <c r="BY760" s="11">
        <f t="shared" si="1298"/>
        <v>1</v>
      </c>
      <c r="BZ760" s="11">
        <f t="shared" si="1278"/>
        <v>1</v>
      </c>
      <c r="CA760" s="11">
        <f t="shared" si="1279"/>
        <v>2</v>
      </c>
      <c r="CB760" s="11">
        <f t="shared" si="1280"/>
        <v>2015</v>
      </c>
      <c r="CC760" s="11">
        <f t="shared" si="1281"/>
        <v>1</v>
      </c>
      <c r="CD760" s="11" t="str">
        <f t="shared" si="1282"/>
        <v>No</v>
      </c>
      <c r="CE760" s="11">
        <f t="shared" si="1299"/>
        <v>0</v>
      </c>
      <c r="CF760" s="11">
        <f t="shared" si="1300"/>
        <v>0</v>
      </c>
      <c r="CG760" s="11">
        <f t="shared" si="1301"/>
        <v>1</v>
      </c>
      <c r="CH760" s="11">
        <f t="shared" si="1302"/>
        <v>0</v>
      </c>
      <c r="CI760" s="11">
        <f t="shared" si="1283"/>
        <v>1</v>
      </c>
      <c r="CJ760" s="11">
        <f t="shared" si="1284"/>
        <v>1</v>
      </c>
    </row>
    <row r="761" spans="1:88" x14ac:dyDescent="0.3">
      <c r="A761" s="11">
        <f t="shared" si="1215"/>
        <v>2017</v>
      </c>
      <c r="B761" s="11" t="str">
        <f t="shared" si="1216"/>
        <v>25-04-2017 17:05:28 CEST</v>
      </c>
      <c r="C761" s="11" t="str">
        <f t="shared" si="1217"/>
        <v>Rwanda</v>
      </c>
      <c r="D761" s="11" t="str">
        <f t="shared" si="1218"/>
        <v>Rulindo</v>
      </c>
      <c r="E761" s="11" t="str">
        <f t="shared" si="1219"/>
        <v>Cyinzuzi</v>
      </c>
      <c r="F761" s="11" t="str">
        <f t="shared" si="1220"/>
        <v>Rudogo</v>
      </c>
      <c r="G761" s="11" t="str">
        <f t="shared" si="1221"/>
        <v>Gaseke</v>
      </c>
      <c r="H761" s="11" t="str">
        <f t="shared" si="1222"/>
        <v/>
      </c>
      <c r="I761" s="11" t="str">
        <f t="shared" si="1223"/>
        <v/>
      </c>
      <c r="J761" s="11" t="str">
        <f t="shared" si="1224"/>
        <v>Nyamateke network</v>
      </c>
      <c r="K761" s="11">
        <f t="shared" si="1225"/>
        <v>127</v>
      </c>
      <c r="L761" s="11">
        <f t="shared" si="1287"/>
        <v>0</v>
      </c>
      <c r="M761" s="11">
        <f t="shared" si="1288"/>
        <v>2</v>
      </c>
      <c r="N761" s="11">
        <f t="shared" si="1289"/>
        <v>0</v>
      </c>
      <c r="O761" s="11">
        <f t="shared" si="1226"/>
        <v>127</v>
      </c>
      <c r="P761" s="11" t="str">
        <f t="shared" si="1227"/>
        <v xml:space="preserve"> </v>
      </c>
      <c r="Q761" s="13">
        <f t="shared" si="1290"/>
        <v>1</v>
      </c>
      <c r="R761" s="11">
        <f t="shared" si="1291"/>
        <v>1</v>
      </c>
      <c r="S761" s="11">
        <f t="shared" si="1228"/>
        <v>1</v>
      </c>
      <c r="T761" s="11">
        <f t="shared" si="1229"/>
        <v>1</v>
      </c>
      <c r="U761" s="11" t="str">
        <f t="shared" si="1230"/>
        <v>Piped Network -- Gravity Only</v>
      </c>
      <c r="V761" s="11">
        <f t="shared" si="1231"/>
        <v>2003</v>
      </c>
      <c r="W761" s="11" t="str">
        <f t="shared" si="1232"/>
        <v>Government</v>
      </c>
      <c r="X761" s="11" t="str">
        <f t="shared" si="1233"/>
        <v>Spring</v>
      </c>
      <c r="Y761" s="11">
        <f t="shared" si="1234"/>
        <v>2</v>
      </c>
      <c r="Z761" s="11">
        <f t="shared" si="1235"/>
        <v>0</v>
      </c>
      <c r="AA761" s="11">
        <f t="shared" si="1236"/>
        <v>1</v>
      </c>
      <c r="AB761" s="11" t="str">
        <f t="shared" si="1237"/>
        <v/>
      </c>
      <c r="AC761" s="11">
        <f t="shared" si="1238"/>
        <v>1</v>
      </c>
      <c r="AD761" s="11">
        <f t="shared" si="1239"/>
        <v>2003</v>
      </c>
      <c r="AE761" s="11">
        <f t="shared" si="1240"/>
        <v>1</v>
      </c>
      <c r="AF761" s="11">
        <f t="shared" si="1241"/>
        <v>20</v>
      </c>
      <c r="AG761" s="12">
        <f t="shared" si="1292"/>
        <v>86400</v>
      </c>
      <c r="AH761" s="12">
        <f t="shared" si="1293"/>
        <v>136.06299212598427</v>
      </c>
      <c r="AI761" s="11">
        <f t="shared" si="1294"/>
        <v>1</v>
      </c>
      <c r="AJ761" s="11">
        <f t="shared" si="1242"/>
        <v>1</v>
      </c>
      <c r="AK761" s="11">
        <f t="shared" si="1243"/>
        <v>2</v>
      </c>
      <c r="AL761" s="11">
        <f t="shared" si="1244"/>
        <v>2011</v>
      </c>
      <c r="AM761" s="11">
        <f t="shared" si="1245"/>
        <v>1</v>
      </c>
      <c r="AN761" s="11">
        <f t="shared" si="1246"/>
        <v>30000</v>
      </c>
      <c r="AO761" s="11">
        <f t="shared" si="1247"/>
        <v>1</v>
      </c>
      <c r="AP761" s="11">
        <f t="shared" si="1248"/>
        <v>5</v>
      </c>
      <c r="AQ761" s="11">
        <f t="shared" si="1249"/>
        <v>2003</v>
      </c>
      <c r="AR761" s="11">
        <f t="shared" si="1250"/>
        <v>2</v>
      </c>
      <c r="AS761" s="11">
        <f t="shared" si="1251"/>
        <v>1</v>
      </c>
      <c r="AT761" s="11">
        <f t="shared" si="1252"/>
        <v>6</v>
      </c>
      <c r="AU761" s="11" t="str">
        <f t="shared" si="1253"/>
        <v/>
      </c>
      <c r="AV761" s="11">
        <f t="shared" si="1254"/>
        <v>2003</v>
      </c>
      <c r="AW761" s="11">
        <f t="shared" si="1255"/>
        <v>3</v>
      </c>
      <c r="AX761" s="11">
        <f t="shared" si="1256"/>
        <v>1</v>
      </c>
      <c r="AY761" s="11">
        <f t="shared" si="1257"/>
        <v>1</v>
      </c>
      <c r="AZ761" s="11">
        <f t="shared" si="1258"/>
        <v>2011</v>
      </c>
      <c r="BA761" s="11">
        <f t="shared" si="1259"/>
        <v>1</v>
      </c>
      <c r="BB761" s="11">
        <f t="shared" si="1260"/>
        <v>30000</v>
      </c>
      <c r="BC761" s="11">
        <f t="shared" si="1261"/>
        <v>0</v>
      </c>
      <c r="BD761" s="11" t="str">
        <f t="shared" si="1262"/>
        <v xml:space="preserve"> </v>
      </c>
      <c r="BE761" s="11" t="str">
        <f t="shared" si="1263"/>
        <v xml:space="preserve"> </v>
      </c>
      <c r="BF761" s="11" t="str">
        <f t="shared" si="1264"/>
        <v xml:space="preserve"> </v>
      </c>
      <c r="BG761" s="11" t="str">
        <f t="shared" si="1285"/>
        <v xml:space="preserve"> </v>
      </c>
      <c r="BH761" s="11" t="str">
        <f t="shared" si="1265"/>
        <v xml:space="preserve"> </v>
      </c>
      <c r="BI761" s="11" t="str">
        <f t="shared" si="1266"/>
        <v xml:space="preserve"> </v>
      </c>
      <c r="BJ761" s="11">
        <f t="shared" si="1267"/>
        <v>0</v>
      </c>
      <c r="BK761" s="11" t="str">
        <f t="shared" si="1268"/>
        <v/>
      </c>
      <c r="BL761" s="11" t="str">
        <f t="shared" si="1269"/>
        <v xml:space="preserve"> </v>
      </c>
      <c r="BM761" s="11" t="str">
        <f t="shared" si="1270"/>
        <v xml:space="preserve"> </v>
      </c>
      <c r="BN761" s="11" t="str">
        <f t="shared" si="1271"/>
        <v xml:space="preserve"> </v>
      </c>
      <c r="BO761" s="11" t="str">
        <f t="shared" si="1272"/>
        <v xml:space="preserve"> </v>
      </c>
      <c r="BP761" s="11" t="str">
        <f t="shared" si="1273"/>
        <v xml:space="preserve"> </v>
      </c>
      <c r="BQ761" s="11" t="str">
        <f t="shared" si="1274"/>
        <v>0</v>
      </c>
      <c r="BR761" s="25">
        <f t="shared" si="1275"/>
        <v>0</v>
      </c>
      <c r="BS761" s="11" t="str">
        <f t="shared" si="1276"/>
        <v>Not Present</v>
      </c>
      <c r="BT761" s="11" t="str">
        <f t="shared" si="1277"/>
        <v>0</v>
      </c>
      <c r="BU761" s="12">
        <f t="shared" si="1295"/>
        <v>1</v>
      </c>
      <c r="BV761" s="12">
        <f t="shared" si="1296"/>
        <v>0</v>
      </c>
      <c r="BW761" s="12">
        <f t="shared" si="1286"/>
        <v>1</v>
      </c>
      <c r="BX761" s="12">
        <f t="shared" si="1297"/>
        <v>1</v>
      </c>
      <c r="BY761" s="11">
        <f t="shared" si="1298"/>
        <v>1</v>
      </c>
      <c r="BZ761" s="11">
        <f t="shared" si="1278"/>
        <v>1</v>
      </c>
      <c r="CA761" s="11">
        <f t="shared" si="1279"/>
        <v>1</v>
      </c>
      <c r="CB761" s="11">
        <f t="shared" si="1280"/>
        <v>2003</v>
      </c>
      <c r="CC761" s="11">
        <f t="shared" si="1281"/>
        <v>1</v>
      </c>
      <c r="CD761" s="11" t="str">
        <f t="shared" si="1282"/>
        <v>No</v>
      </c>
      <c r="CE761" s="11">
        <f t="shared" si="1299"/>
        <v>0</v>
      </c>
      <c r="CF761" s="11">
        <f t="shared" si="1300"/>
        <v>0</v>
      </c>
      <c r="CG761" s="11">
        <f t="shared" si="1301"/>
        <v>1</v>
      </c>
      <c r="CH761" s="11">
        <f t="shared" si="1302"/>
        <v>0</v>
      </c>
      <c r="CI761" s="11">
        <f t="shared" si="1283"/>
        <v>0</v>
      </c>
      <c r="CJ761" s="11">
        <f t="shared" si="1284"/>
        <v>3</v>
      </c>
    </row>
    <row r="762" spans="1:88" x14ac:dyDescent="0.3">
      <c r="A762" s="11">
        <f t="shared" si="1215"/>
        <v>2017</v>
      </c>
      <c r="B762" s="11" t="str">
        <f t="shared" si="1216"/>
        <v>08-03-2017 18:41:59 CET</v>
      </c>
      <c r="C762" s="11" t="str">
        <f t="shared" si="1217"/>
        <v>Rwanda</v>
      </c>
      <c r="D762" s="11" t="str">
        <f t="shared" si="1218"/>
        <v>Rulindo</v>
      </c>
      <c r="E762" s="11" t="str">
        <f t="shared" si="1219"/>
        <v>Shyorongi</v>
      </c>
      <c r="F762" s="11" t="str">
        <f t="shared" si="1220"/>
        <v>Bugaragara</v>
      </c>
      <c r="G762" s="11" t="str">
        <f t="shared" si="1221"/>
        <v>Kiziranyenzi</v>
      </c>
      <c r="H762" s="11" t="str">
        <f t="shared" si="1222"/>
        <v/>
      </c>
      <c r="I762" s="11" t="str">
        <f t="shared" si="1223"/>
        <v/>
      </c>
      <c r="J762" s="11" t="str">
        <f t="shared" si="1224"/>
        <v>kinywamagana pumping network</v>
      </c>
      <c r="K762" s="11">
        <f t="shared" si="1225"/>
        <v>140</v>
      </c>
      <c r="L762" s="11">
        <f t="shared" si="1287"/>
        <v>6436</v>
      </c>
      <c r="M762" s="11">
        <f t="shared" si="1288"/>
        <v>26</v>
      </c>
      <c r="N762" s="11">
        <f t="shared" si="1289"/>
        <v>247.53846153846155</v>
      </c>
      <c r="O762" s="11">
        <f t="shared" si="1226"/>
        <v>40</v>
      </c>
      <c r="P762" s="11">
        <f t="shared" si="1227"/>
        <v>100</v>
      </c>
      <c r="Q762" s="13">
        <f t="shared" si="1290"/>
        <v>0.2857142857142857</v>
      </c>
      <c r="R762" s="11">
        <f t="shared" si="1291"/>
        <v>0</v>
      </c>
      <c r="S762" s="11">
        <f t="shared" si="1228"/>
        <v>1</v>
      </c>
      <c r="T762" s="11">
        <f t="shared" si="1229"/>
        <v>1</v>
      </c>
      <c r="U762" s="11" t="str">
        <f t="shared" si="1230"/>
        <v>Piped Network With Pump</v>
      </c>
      <c r="V762" s="11">
        <f t="shared" si="1231"/>
        <v>2013</v>
      </c>
      <c r="W762" s="11" t="str">
        <f t="shared" si="1232"/>
        <v>Governement (District, Wasac) And Water For People</v>
      </c>
      <c r="X762" s="11" t="str">
        <f t="shared" si="1233"/>
        <v>Spring</v>
      </c>
      <c r="Y762" s="11">
        <f t="shared" si="1234"/>
        <v>7</v>
      </c>
      <c r="Z762" s="11">
        <f t="shared" si="1235"/>
        <v>1</v>
      </c>
      <c r="AA762" s="11">
        <f t="shared" si="1236"/>
        <v>1</v>
      </c>
      <c r="AB762" s="11" t="str">
        <f t="shared" si="1237"/>
        <v>"Springbox" --Intake Structure At A Spring</v>
      </c>
      <c r="AC762" s="11">
        <f t="shared" si="1238"/>
        <v>3</v>
      </c>
      <c r="AD762" s="11">
        <f t="shared" si="1239"/>
        <v>2013</v>
      </c>
      <c r="AE762" s="11">
        <f t="shared" si="1240"/>
        <v>1</v>
      </c>
      <c r="AF762" s="11">
        <f t="shared" si="1241"/>
        <v>10</v>
      </c>
      <c r="AG762" s="12">
        <f t="shared" si="1292"/>
        <v>172800</v>
      </c>
      <c r="AH762" s="12">
        <f t="shared" si="1293"/>
        <v>864</v>
      </c>
      <c r="AI762" s="11">
        <f t="shared" si="1294"/>
        <v>1</v>
      </c>
      <c r="AJ762" s="11">
        <f t="shared" si="1242"/>
        <v>1</v>
      </c>
      <c r="AK762" s="11">
        <f t="shared" si="1243"/>
        <v>1</v>
      </c>
      <c r="AL762" s="11">
        <f t="shared" si="1244"/>
        <v>2013</v>
      </c>
      <c r="AM762" s="11">
        <f t="shared" si="1245"/>
        <v>1</v>
      </c>
      <c r="AN762" s="11">
        <f t="shared" si="1246"/>
        <v>1500</v>
      </c>
      <c r="AO762" s="11">
        <f t="shared" si="1247"/>
        <v>1</v>
      </c>
      <c r="AP762" s="11">
        <f t="shared" si="1248"/>
        <v>20</v>
      </c>
      <c r="AQ762" s="11">
        <f t="shared" si="1249"/>
        <v>2013</v>
      </c>
      <c r="AR762" s="11">
        <f t="shared" si="1250"/>
        <v>1</v>
      </c>
      <c r="AS762" s="11">
        <f t="shared" si="1251"/>
        <v>1</v>
      </c>
      <c r="AT762" s="11">
        <f t="shared" si="1252"/>
        <v>25</v>
      </c>
      <c r="AU762" s="11" t="str">
        <f t="shared" si="1253"/>
        <v>Distribution Chamber|Ventouse, Washout</v>
      </c>
      <c r="AV762" s="11">
        <f t="shared" si="1254"/>
        <v>2013</v>
      </c>
      <c r="AW762" s="11">
        <f t="shared" si="1255"/>
        <v>1</v>
      </c>
      <c r="AX762" s="11">
        <f t="shared" si="1256"/>
        <v>1</v>
      </c>
      <c r="AY762" s="11">
        <f t="shared" si="1257"/>
        <v>4</v>
      </c>
      <c r="AZ762" s="11">
        <f t="shared" si="1258"/>
        <v>2013</v>
      </c>
      <c r="BA762" s="11">
        <f t="shared" si="1259"/>
        <v>1</v>
      </c>
      <c r="BB762" s="11">
        <f t="shared" si="1260"/>
        <v>11000</v>
      </c>
      <c r="BC762" s="11">
        <f t="shared" si="1261"/>
        <v>1</v>
      </c>
      <c r="BD762" s="11">
        <f t="shared" si="1262"/>
        <v>2</v>
      </c>
      <c r="BE762" s="11">
        <f t="shared" si="1263"/>
        <v>2013</v>
      </c>
      <c r="BF762" s="11">
        <f t="shared" si="1264"/>
        <v>2</v>
      </c>
      <c r="BG762" s="11">
        <f t="shared" si="1285"/>
        <v>1</v>
      </c>
      <c r="BH762" s="11">
        <f t="shared" si="1265"/>
        <v>2013</v>
      </c>
      <c r="BI762" s="11">
        <f t="shared" si="1266"/>
        <v>1</v>
      </c>
      <c r="BJ762" s="11">
        <f t="shared" si="1267"/>
        <v>0</v>
      </c>
      <c r="BK762" s="11" t="str">
        <f t="shared" si="1268"/>
        <v/>
      </c>
      <c r="BL762" s="11" t="str">
        <f t="shared" si="1269"/>
        <v xml:space="preserve"> </v>
      </c>
      <c r="BM762" s="11" t="str">
        <f t="shared" si="1270"/>
        <v xml:space="preserve"> </v>
      </c>
      <c r="BN762" s="11" t="str">
        <f t="shared" si="1271"/>
        <v xml:space="preserve"> </v>
      </c>
      <c r="BO762" s="11" t="str">
        <f t="shared" si="1272"/>
        <v xml:space="preserve"> </v>
      </c>
      <c r="BP762" s="11" t="str">
        <f t="shared" si="1273"/>
        <v xml:space="preserve"> </v>
      </c>
      <c r="BQ762" s="11" t="str">
        <f t="shared" si="1274"/>
        <v>0</v>
      </c>
      <c r="BR762" s="25">
        <f t="shared" si="1275"/>
        <v>0</v>
      </c>
      <c r="BS762" s="11" t="str">
        <f t="shared" si="1276"/>
        <v>Not Present</v>
      </c>
      <c r="BT762" s="11" t="str">
        <f t="shared" si="1277"/>
        <v>0</v>
      </c>
      <c r="BU762" s="12">
        <f t="shared" si="1295"/>
        <v>1</v>
      </c>
      <c r="BV762" s="12">
        <f t="shared" si="1296"/>
        <v>0</v>
      </c>
      <c r="BW762" s="12">
        <f t="shared" si="1286"/>
        <v>1</v>
      </c>
      <c r="BX762" s="12">
        <f t="shared" si="1297"/>
        <v>1</v>
      </c>
      <c r="BY762" s="11">
        <f t="shared" si="1298"/>
        <v>1</v>
      </c>
      <c r="BZ762" s="11">
        <f t="shared" si="1278"/>
        <v>1</v>
      </c>
      <c r="CA762" s="11">
        <f t="shared" si="1279"/>
        <v>1</v>
      </c>
      <c r="CB762" s="11">
        <f t="shared" si="1280"/>
        <v>2013</v>
      </c>
      <c r="CC762" s="11">
        <f t="shared" si="1281"/>
        <v>1</v>
      </c>
      <c r="CD762" s="11" t="str">
        <f t="shared" si="1282"/>
        <v>No</v>
      </c>
      <c r="CE762" s="11">
        <f t="shared" si="1299"/>
        <v>0</v>
      </c>
      <c r="CF762" s="11">
        <f t="shared" si="1300"/>
        <v>0</v>
      </c>
      <c r="CG762" s="11">
        <f t="shared" si="1301"/>
        <v>1</v>
      </c>
      <c r="CH762" s="11">
        <f t="shared" si="1302"/>
        <v>0</v>
      </c>
      <c r="CI762" s="11">
        <f t="shared" si="1283"/>
        <v>1</v>
      </c>
      <c r="CJ762" s="11">
        <f t="shared" si="1284"/>
        <v>2</v>
      </c>
    </row>
    <row r="763" spans="1:88" x14ac:dyDescent="0.3">
      <c r="A763" s="11">
        <f t="shared" si="1215"/>
        <v>2017</v>
      </c>
      <c r="B763" s="11" t="str">
        <f t="shared" si="1216"/>
        <v>05-04-2017 20:56:20 CEST</v>
      </c>
      <c r="C763" s="11" t="str">
        <f t="shared" si="1217"/>
        <v>Rwanda</v>
      </c>
      <c r="D763" s="11" t="str">
        <f t="shared" si="1218"/>
        <v>Rulindo</v>
      </c>
      <c r="E763" s="11" t="str">
        <f t="shared" si="1219"/>
        <v>Bushoki</v>
      </c>
      <c r="F763" s="11" t="str">
        <f t="shared" si="1220"/>
        <v>N.Ngarama</v>
      </c>
      <c r="G763" s="11" t="str">
        <f t="shared" si="1221"/>
        <v>Terambere</v>
      </c>
      <c r="H763" s="11" t="str">
        <f t="shared" si="1222"/>
        <v/>
      </c>
      <c r="I763" s="11" t="str">
        <f t="shared" si="1223"/>
        <v/>
      </c>
      <c r="J763" s="11" t="str">
        <f t="shared" si="1224"/>
        <v>Rutare-Nyirangarama gravity system/Terambere water point</v>
      </c>
      <c r="K763" s="11">
        <f t="shared" si="1225"/>
        <v>118</v>
      </c>
      <c r="L763" s="11">
        <f t="shared" si="1287"/>
        <v>726</v>
      </c>
      <c r="M763" s="11">
        <f t="shared" si="1288"/>
        <v>1</v>
      </c>
      <c r="N763" s="11">
        <f t="shared" si="1289"/>
        <v>726</v>
      </c>
      <c r="O763" s="11">
        <f t="shared" si="1226"/>
        <v>118</v>
      </c>
      <c r="P763" s="11" t="str">
        <f t="shared" si="1227"/>
        <v xml:space="preserve"> </v>
      </c>
      <c r="Q763" s="13">
        <f t="shared" si="1290"/>
        <v>1</v>
      </c>
      <c r="R763" s="11">
        <f t="shared" si="1291"/>
        <v>1</v>
      </c>
      <c r="S763" s="11">
        <f t="shared" si="1228"/>
        <v>0</v>
      </c>
      <c r="T763" s="11">
        <f t="shared" si="1229"/>
        <v>1</v>
      </c>
      <c r="U763" s="11" t="str">
        <f t="shared" si="1230"/>
        <v>Piped Network -- Gravity Only</v>
      </c>
      <c r="V763" s="11">
        <f t="shared" si="1231"/>
        <v>1960</v>
      </c>
      <c r="W763" s="11" t="str">
        <f t="shared" si="1232"/>
        <v>Government</v>
      </c>
      <c r="X763" s="11" t="str">
        <f t="shared" si="1233"/>
        <v>Spring</v>
      </c>
      <c r="Y763" s="11">
        <f t="shared" si="1234"/>
        <v>1</v>
      </c>
      <c r="Z763" s="11">
        <f t="shared" si="1235"/>
        <v>1</v>
      </c>
      <c r="AA763" s="11">
        <f t="shared" si="1236"/>
        <v>0</v>
      </c>
      <c r="AB763" s="11" t="str">
        <f t="shared" si="1237"/>
        <v/>
      </c>
      <c r="AC763" s="11" t="str">
        <f t="shared" si="1238"/>
        <v xml:space="preserve"> </v>
      </c>
      <c r="AD763" s="11" t="str">
        <f t="shared" si="1239"/>
        <v xml:space="preserve"> </v>
      </c>
      <c r="AE763" s="11" t="str">
        <f t="shared" si="1240"/>
        <v xml:space="preserve"> </v>
      </c>
      <c r="AF763" s="11">
        <f t="shared" si="1241"/>
        <v>20</v>
      </c>
      <c r="AG763" s="12">
        <f t="shared" si="1292"/>
        <v>86400</v>
      </c>
      <c r="AH763" s="12">
        <f t="shared" si="1293"/>
        <v>146.4406779661017</v>
      </c>
      <c r="AI763" s="11">
        <f t="shared" si="1294"/>
        <v>1</v>
      </c>
      <c r="AJ763" s="11">
        <f t="shared" si="1242"/>
        <v>0</v>
      </c>
      <c r="AK763" s="11" t="str">
        <f t="shared" si="1243"/>
        <v xml:space="preserve"> </v>
      </c>
      <c r="AL763" s="11" t="str">
        <f t="shared" si="1244"/>
        <v xml:space="preserve"> </v>
      </c>
      <c r="AM763" s="11" t="str">
        <f t="shared" si="1245"/>
        <v xml:space="preserve"> </v>
      </c>
      <c r="AN763" s="11" t="str">
        <f t="shared" si="1246"/>
        <v xml:space="preserve"> </v>
      </c>
      <c r="AO763" s="11">
        <f t="shared" si="1247"/>
        <v>0</v>
      </c>
      <c r="AP763" s="11" t="str">
        <f t="shared" si="1248"/>
        <v xml:space="preserve"> </v>
      </c>
      <c r="AQ763" s="11" t="str">
        <f t="shared" si="1249"/>
        <v xml:space="preserve"> </v>
      </c>
      <c r="AR763" s="11" t="str">
        <f t="shared" si="1250"/>
        <v xml:space="preserve"> </v>
      </c>
      <c r="AS763" s="11">
        <f t="shared" si="1251"/>
        <v>0</v>
      </c>
      <c r="AT763" s="11" t="str">
        <f t="shared" si="1252"/>
        <v xml:space="preserve"> </v>
      </c>
      <c r="AU763" s="11" t="str">
        <f t="shared" si="1253"/>
        <v/>
      </c>
      <c r="AV763" s="11" t="str">
        <f t="shared" si="1254"/>
        <v xml:space="preserve"> </v>
      </c>
      <c r="AW763" s="11" t="str">
        <f t="shared" si="1255"/>
        <v xml:space="preserve"> </v>
      </c>
      <c r="AX763" s="11">
        <f t="shared" si="1256"/>
        <v>0</v>
      </c>
      <c r="AY763" s="11" t="str">
        <f t="shared" si="1257"/>
        <v xml:space="preserve"> </v>
      </c>
      <c r="AZ763" s="11" t="str">
        <f t="shared" si="1258"/>
        <v xml:space="preserve"> </v>
      </c>
      <c r="BA763" s="11" t="str">
        <f t="shared" si="1259"/>
        <v xml:space="preserve"> </v>
      </c>
      <c r="BB763" s="11" t="str">
        <f t="shared" si="1260"/>
        <v xml:space="preserve"> </v>
      </c>
      <c r="BC763" s="11">
        <f t="shared" si="1261"/>
        <v>0</v>
      </c>
      <c r="BD763" s="11" t="str">
        <f t="shared" si="1262"/>
        <v xml:space="preserve"> </v>
      </c>
      <c r="BE763" s="11" t="str">
        <f t="shared" si="1263"/>
        <v xml:space="preserve"> </v>
      </c>
      <c r="BF763" s="11" t="str">
        <f t="shared" si="1264"/>
        <v xml:space="preserve"> </v>
      </c>
      <c r="BG763" s="11" t="str">
        <f t="shared" si="1285"/>
        <v xml:space="preserve"> </v>
      </c>
      <c r="BH763" s="11" t="str">
        <f t="shared" si="1265"/>
        <v xml:space="preserve"> </v>
      </c>
      <c r="BI763" s="11" t="str">
        <f t="shared" si="1266"/>
        <v xml:space="preserve"> </v>
      </c>
      <c r="BJ763" s="11">
        <f t="shared" si="1267"/>
        <v>0</v>
      </c>
      <c r="BK763" s="11" t="str">
        <f t="shared" si="1268"/>
        <v/>
      </c>
      <c r="BL763" s="11" t="str">
        <f t="shared" si="1269"/>
        <v xml:space="preserve"> </v>
      </c>
      <c r="BM763" s="11" t="str">
        <f t="shared" si="1270"/>
        <v xml:space="preserve"> </v>
      </c>
      <c r="BN763" s="11" t="str">
        <f t="shared" si="1271"/>
        <v xml:space="preserve"> </v>
      </c>
      <c r="BO763" s="11" t="str">
        <f t="shared" si="1272"/>
        <v xml:space="preserve"> </v>
      </c>
      <c r="BP763" s="11" t="str">
        <f t="shared" si="1273"/>
        <v xml:space="preserve"> </v>
      </c>
      <c r="BQ763" s="11" t="str">
        <f t="shared" si="1274"/>
        <v>0</v>
      </c>
      <c r="BR763" s="25">
        <f t="shared" si="1275"/>
        <v>0</v>
      </c>
      <c r="BS763" s="11" t="str">
        <f t="shared" si="1276"/>
        <v>Not Present</v>
      </c>
      <c r="BT763" s="11" t="str">
        <f t="shared" si="1277"/>
        <v>0</v>
      </c>
      <c r="BU763" s="12">
        <f t="shared" si="1295"/>
        <v>1</v>
      </c>
      <c r="BV763" s="12">
        <f t="shared" si="1296"/>
        <v>0</v>
      </c>
      <c r="BW763" s="12">
        <f t="shared" si="1286"/>
        <v>1</v>
      </c>
      <c r="BX763" s="12">
        <f t="shared" si="1297"/>
        <v>1</v>
      </c>
      <c r="BY763" s="11">
        <f t="shared" si="1298"/>
        <v>1</v>
      </c>
      <c r="BZ763" s="11">
        <f t="shared" si="1278"/>
        <v>1</v>
      </c>
      <c r="CA763" s="11" t="str">
        <f t="shared" si="1279"/>
        <v xml:space="preserve"> </v>
      </c>
      <c r="CB763" s="11">
        <f t="shared" si="1280"/>
        <v>1960</v>
      </c>
      <c r="CC763" s="11">
        <f t="shared" si="1281"/>
        <v>3</v>
      </c>
      <c r="CD763" s="11" t="str">
        <f t="shared" si="1282"/>
        <v>No</v>
      </c>
      <c r="CE763" s="11">
        <f t="shared" si="1299"/>
        <v>0</v>
      </c>
      <c r="CF763" s="11">
        <f t="shared" si="1300"/>
        <v>0</v>
      </c>
      <c r="CG763" s="11">
        <f t="shared" si="1301"/>
        <v>1</v>
      </c>
      <c r="CH763" s="11">
        <f t="shared" si="1302"/>
        <v>0</v>
      </c>
      <c r="CI763" s="11">
        <f t="shared" si="1283"/>
        <v>0</v>
      </c>
      <c r="CJ763" s="11">
        <f t="shared" si="1284"/>
        <v>3</v>
      </c>
    </row>
    <row r="764" spans="1:88" x14ac:dyDescent="0.3">
      <c r="A764" s="11">
        <f t="shared" si="1215"/>
        <v>2017</v>
      </c>
      <c r="B764" s="11" t="str">
        <f t="shared" si="1216"/>
        <v>03-01-2015 00:33:43 CET</v>
      </c>
      <c r="C764" s="11" t="str">
        <f t="shared" si="1217"/>
        <v>Rwanda</v>
      </c>
      <c r="D764" s="11" t="str">
        <f t="shared" si="1218"/>
        <v>Rulindo</v>
      </c>
      <c r="E764" s="11" t="str">
        <f t="shared" si="1219"/>
        <v>Tumba</v>
      </c>
      <c r="F764" s="11" t="str">
        <f t="shared" si="1220"/>
        <v>Taba</v>
      </c>
      <c r="G764" s="11" t="str">
        <f t="shared" si="1221"/>
        <v>Nyirataba</v>
      </c>
      <c r="H764" s="11" t="str">
        <f t="shared" si="1222"/>
        <v/>
      </c>
      <c r="I764" s="11" t="str">
        <f t="shared" si="1223"/>
        <v/>
      </c>
      <c r="J764" s="11" t="str">
        <f t="shared" si="1224"/>
        <v>Water point at EP Ruvumba/Nyirambuga pumping</v>
      </c>
      <c r="K764" s="11">
        <f t="shared" si="1225"/>
        <v>169</v>
      </c>
      <c r="L764" s="11">
        <f t="shared" si="1287"/>
        <v>30604</v>
      </c>
      <c r="M764" s="11">
        <f t="shared" si="1288"/>
        <v>1</v>
      </c>
      <c r="N764" s="11">
        <f t="shared" si="1289"/>
        <v>30604</v>
      </c>
      <c r="O764" s="11">
        <f t="shared" si="1226"/>
        <v>169</v>
      </c>
      <c r="P764" s="11" t="str">
        <f t="shared" si="1227"/>
        <v xml:space="preserve"> </v>
      </c>
      <c r="Q764" s="13">
        <f t="shared" si="1290"/>
        <v>1</v>
      </c>
      <c r="R764" s="11">
        <f t="shared" si="1291"/>
        <v>1</v>
      </c>
      <c r="S764" s="11">
        <f t="shared" si="1228"/>
        <v>0</v>
      </c>
      <c r="T764" s="11">
        <f t="shared" si="1229"/>
        <v>1</v>
      </c>
      <c r="U764" s="11" t="str">
        <f t="shared" si="1230"/>
        <v>Piped Network With Pump</v>
      </c>
      <c r="V764" s="11">
        <f t="shared" si="1231"/>
        <v>2015</v>
      </c>
      <c r="W764" s="11" t="str">
        <f t="shared" si="1232"/>
        <v>Governement (District, Wasac) And Water For People</v>
      </c>
      <c r="X764" s="11" t="str">
        <f t="shared" si="1233"/>
        <v>Spring</v>
      </c>
      <c r="Y764" s="11">
        <f t="shared" si="1234"/>
        <v>11</v>
      </c>
      <c r="Z764" s="11">
        <f t="shared" si="1235"/>
        <v>1</v>
      </c>
      <c r="AA764" s="11">
        <f t="shared" si="1236"/>
        <v>0</v>
      </c>
      <c r="AB764" s="11" t="str">
        <f t="shared" si="1237"/>
        <v/>
      </c>
      <c r="AC764" s="11" t="str">
        <f t="shared" si="1238"/>
        <v xml:space="preserve"> </v>
      </c>
      <c r="AD764" s="11" t="str">
        <f t="shared" si="1239"/>
        <v xml:space="preserve"> </v>
      </c>
      <c r="AE764" s="11" t="str">
        <f t="shared" si="1240"/>
        <v xml:space="preserve"> </v>
      </c>
      <c r="AF764" s="11">
        <f t="shared" si="1241"/>
        <v>4</v>
      </c>
      <c r="AG764" s="12">
        <f t="shared" si="1292"/>
        <v>432000</v>
      </c>
      <c r="AH764" s="12">
        <f t="shared" si="1293"/>
        <v>511.24260355029588</v>
      </c>
      <c r="AI764" s="11">
        <f t="shared" si="1294"/>
        <v>1</v>
      </c>
      <c r="AJ764" s="11">
        <f t="shared" si="1242"/>
        <v>0</v>
      </c>
      <c r="AK764" s="11" t="str">
        <f t="shared" si="1243"/>
        <v xml:space="preserve"> </v>
      </c>
      <c r="AL764" s="11" t="str">
        <f t="shared" si="1244"/>
        <v xml:space="preserve"> </v>
      </c>
      <c r="AM764" s="11" t="str">
        <f t="shared" si="1245"/>
        <v xml:space="preserve"> </v>
      </c>
      <c r="AN764" s="11" t="str">
        <f t="shared" si="1246"/>
        <v xml:space="preserve"> </v>
      </c>
      <c r="AO764" s="11">
        <f t="shared" si="1247"/>
        <v>1</v>
      </c>
      <c r="AP764" s="11">
        <f t="shared" si="1248"/>
        <v>1</v>
      </c>
      <c r="AQ764" s="11">
        <f t="shared" si="1249"/>
        <v>2015</v>
      </c>
      <c r="AR764" s="11">
        <f t="shared" si="1250"/>
        <v>1</v>
      </c>
      <c r="AS764" s="11">
        <f t="shared" si="1251"/>
        <v>0</v>
      </c>
      <c r="AT764" s="11" t="str">
        <f t="shared" si="1252"/>
        <v xml:space="preserve"> </v>
      </c>
      <c r="AU764" s="11" t="str">
        <f t="shared" si="1253"/>
        <v/>
      </c>
      <c r="AV764" s="11" t="str">
        <f t="shared" si="1254"/>
        <v xml:space="preserve"> </v>
      </c>
      <c r="AW764" s="11" t="str">
        <f t="shared" si="1255"/>
        <v xml:space="preserve"> </v>
      </c>
      <c r="AX764" s="11">
        <f t="shared" si="1256"/>
        <v>0</v>
      </c>
      <c r="AY764" s="11" t="str">
        <f t="shared" si="1257"/>
        <v xml:space="preserve"> </v>
      </c>
      <c r="AZ764" s="11" t="str">
        <f t="shared" si="1258"/>
        <v xml:space="preserve"> </v>
      </c>
      <c r="BA764" s="11" t="str">
        <f t="shared" si="1259"/>
        <v xml:space="preserve"> </v>
      </c>
      <c r="BB764" s="11" t="str">
        <f t="shared" si="1260"/>
        <v xml:space="preserve"> </v>
      </c>
      <c r="BC764" s="11">
        <f t="shared" si="1261"/>
        <v>0</v>
      </c>
      <c r="BD764" s="11" t="str">
        <f t="shared" si="1262"/>
        <v xml:space="preserve"> </v>
      </c>
      <c r="BE764" s="11" t="str">
        <f t="shared" si="1263"/>
        <v xml:space="preserve"> </v>
      </c>
      <c r="BF764" s="11" t="str">
        <f t="shared" si="1264"/>
        <v xml:space="preserve"> </v>
      </c>
      <c r="BG764" s="11" t="str">
        <f t="shared" si="1285"/>
        <v xml:space="preserve"> </v>
      </c>
      <c r="BH764" s="11" t="str">
        <f t="shared" si="1265"/>
        <v xml:space="preserve"> </v>
      </c>
      <c r="BI764" s="11" t="str">
        <f t="shared" si="1266"/>
        <v xml:space="preserve"> </v>
      </c>
      <c r="BJ764" s="11">
        <f t="shared" si="1267"/>
        <v>0</v>
      </c>
      <c r="BK764" s="11" t="str">
        <f t="shared" si="1268"/>
        <v/>
      </c>
      <c r="BL764" s="11" t="str">
        <f t="shared" si="1269"/>
        <v xml:space="preserve"> </v>
      </c>
      <c r="BM764" s="11" t="str">
        <f t="shared" si="1270"/>
        <v xml:space="preserve"> </v>
      </c>
      <c r="BN764" s="11" t="str">
        <f t="shared" si="1271"/>
        <v xml:space="preserve"> </v>
      </c>
      <c r="BO764" s="11" t="str">
        <f t="shared" si="1272"/>
        <v xml:space="preserve"> </v>
      </c>
      <c r="BP764" s="11" t="str">
        <f t="shared" si="1273"/>
        <v xml:space="preserve"> </v>
      </c>
      <c r="BQ764" s="11" t="str">
        <f t="shared" si="1274"/>
        <v>0</v>
      </c>
      <c r="BR764" s="25">
        <f t="shared" si="1275"/>
        <v>0</v>
      </c>
      <c r="BS764" s="11" t="str">
        <f t="shared" si="1276"/>
        <v>Not Present</v>
      </c>
      <c r="BT764" s="11" t="str">
        <f t="shared" si="1277"/>
        <v>0</v>
      </c>
      <c r="BU764" s="12">
        <f t="shared" si="1295"/>
        <v>1</v>
      </c>
      <c r="BV764" s="12">
        <f t="shared" si="1296"/>
        <v>0</v>
      </c>
      <c r="BW764" s="12">
        <f t="shared" si="1286"/>
        <v>1</v>
      </c>
      <c r="BX764" s="12">
        <f t="shared" si="1297"/>
        <v>1</v>
      </c>
      <c r="BY764" s="11">
        <f t="shared" si="1298"/>
        <v>1</v>
      </c>
      <c r="BZ764" s="11">
        <f t="shared" si="1278"/>
        <v>1</v>
      </c>
      <c r="CA764" s="11">
        <f t="shared" si="1279"/>
        <v>6</v>
      </c>
      <c r="CB764" s="11">
        <f t="shared" si="1280"/>
        <v>2015</v>
      </c>
      <c r="CC764" s="11">
        <f t="shared" si="1281"/>
        <v>1</v>
      </c>
      <c r="CD764" s="11" t="str">
        <f t="shared" si="1282"/>
        <v>No</v>
      </c>
      <c r="CE764" s="11">
        <f t="shared" si="1299"/>
        <v>0</v>
      </c>
      <c r="CF764" s="11">
        <f t="shared" si="1300"/>
        <v>0</v>
      </c>
      <c r="CG764" s="11">
        <f t="shared" si="1301"/>
        <v>1</v>
      </c>
      <c r="CH764" s="11">
        <f t="shared" si="1302"/>
        <v>0</v>
      </c>
      <c r="CI764" s="11">
        <f t="shared" si="1283"/>
        <v>1</v>
      </c>
      <c r="CJ764" s="11">
        <f t="shared" si="1284"/>
        <v>1</v>
      </c>
    </row>
    <row r="765" spans="1:88" x14ac:dyDescent="0.3">
      <c r="A765" s="11">
        <f t="shared" si="1215"/>
        <v>2017</v>
      </c>
      <c r="B765" s="11" t="str">
        <f t="shared" si="1216"/>
        <v>21-03-2017 14:01:43 CET</v>
      </c>
      <c r="C765" s="11" t="str">
        <f t="shared" si="1217"/>
        <v>Rwanda</v>
      </c>
      <c r="D765" s="11" t="str">
        <f t="shared" si="1218"/>
        <v>Rulindo</v>
      </c>
      <c r="E765" s="11" t="str">
        <f t="shared" si="1219"/>
        <v>Rukozo</v>
      </c>
      <c r="F765" s="11" t="str">
        <f t="shared" si="1220"/>
        <v>Buraro</v>
      </c>
      <c r="G765" s="11" t="str">
        <f t="shared" si="1221"/>
        <v>Kabgayi</v>
      </c>
      <c r="H765" s="11" t="str">
        <f t="shared" si="1222"/>
        <v/>
      </c>
      <c r="I765" s="11" t="str">
        <f t="shared" si="1223"/>
        <v/>
      </c>
      <c r="J765" s="11" t="str">
        <f t="shared" si="1224"/>
        <v>Kabonanyoni</v>
      </c>
      <c r="K765" s="11">
        <f t="shared" si="1225"/>
        <v>40</v>
      </c>
      <c r="L765" s="11">
        <f t="shared" si="1287"/>
        <v>7894</v>
      </c>
      <c r="M765" s="11">
        <f t="shared" si="1288"/>
        <v>30</v>
      </c>
      <c r="N765" s="11">
        <f t="shared" si="1289"/>
        <v>263.13333333333333</v>
      </c>
      <c r="O765" s="11">
        <f t="shared" si="1226"/>
        <v>35</v>
      </c>
      <c r="P765" s="11">
        <f t="shared" si="1227"/>
        <v>5</v>
      </c>
      <c r="Q765" s="13">
        <f t="shared" si="1290"/>
        <v>0.875</v>
      </c>
      <c r="R765" s="11">
        <f t="shared" si="1291"/>
        <v>0</v>
      </c>
      <c r="S765" s="11">
        <f t="shared" si="1228"/>
        <v>1</v>
      </c>
      <c r="T765" s="11">
        <f t="shared" si="1229"/>
        <v>1</v>
      </c>
      <c r="U765" s="11" t="str">
        <f t="shared" si="1230"/>
        <v>Piped Network With Pump</v>
      </c>
      <c r="V765" s="11">
        <f t="shared" si="1231"/>
        <v>2015</v>
      </c>
      <c r="W765" s="11" t="str">
        <f t="shared" si="1232"/>
        <v>Governement (District, Wasac) And Water For People</v>
      </c>
      <c r="X765" s="11" t="str">
        <f t="shared" si="1233"/>
        <v>Spring</v>
      </c>
      <c r="Y765" s="11">
        <f t="shared" si="1234"/>
        <v>5</v>
      </c>
      <c r="Z765" s="11">
        <f t="shared" si="1235"/>
        <v>1</v>
      </c>
      <c r="AA765" s="11">
        <f t="shared" si="1236"/>
        <v>1</v>
      </c>
      <c r="AB765" s="11" t="str">
        <f t="shared" si="1237"/>
        <v>"Springbox" --Intake Structure At A Spring</v>
      </c>
      <c r="AC765" s="11">
        <f t="shared" si="1238"/>
        <v>5</v>
      </c>
      <c r="AD765" s="11">
        <f t="shared" si="1239"/>
        <v>2015</v>
      </c>
      <c r="AE765" s="11">
        <f t="shared" si="1240"/>
        <v>1</v>
      </c>
      <c r="AF765" s="11">
        <f t="shared" si="1241"/>
        <v>15</v>
      </c>
      <c r="AG765" s="12">
        <f t="shared" si="1292"/>
        <v>115200</v>
      </c>
      <c r="AH765" s="12">
        <f t="shared" si="1293"/>
        <v>658.28571428571433</v>
      </c>
      <c r="AI765" s="11">
        <f t="shared" si="1294"/>
        <v>1</v>
      </c>
      <c r="AJ765" s="11">
        <f t="shared" si="1242"/>
        <v>1</v>
      </c>
      <c r="AK765" s="11">
        <f t="shared" si="1243"/>
        <v>1</v>
      </c>
      <c r="AL765" s="11">
        <f t="shared" si="1244"/>
        <v>2015</v>
      </c>
      <c r="AM765" s="11">
        <f t="shared" si="1245"/>
        <v>1</v>
      </c>
      <c r="AN765" s="11">
        <f t="shared" si="1246"/>
        <v>720</v>
      </c>
      <c r="AO765" s="11">
        <f t="shared" si="1247"/>
        <v>1</v>
      </c>
      <c r="AP765" s="11">
        <f t="shared" si="1248"/>
        <v>19</v>
      </c>
      <c r="AQ765" s="11">
        <f t="shared" si="1249"/>
        <v>2015</v>
      </c>
      <c r="AR765" s="11">
        <f t="shared" si="1250"/>
        <v>1</v>
      </c>
      <c r="AS765" s="11">
        <f t="shared" si="1251"/>
        <v>1</v>
      </c>
      <c r="AT765" s="11">
        <f t="shared" si="1252"/>
        <v>10</v>
      </c>
      <c r="AU765" s="11" t="str">
        <f t="shared" si="1253"/>
        <v>Pressure Break Tank|Distribution Chamber|Null</v>
      </c>
      <c r="AV765" s="11">
        <f t="shared" si="1254"/>
        <v>2015</v>
      </c>
      <c r="AW765" s="11">
        <f t="shared" si="1255"/>
        <v>1</v>
      </c>
      <c r="AX765" s="11">
        <f t="shared" si="1256"/>
        <v>1</v>
      </c>
      <c r="AY765" s="11">
        <f t="shared" si="1257"/>
        <v>3</v>
      </c>
      <c r="AZ765" s="11">
        <f t="shared" si="1258"/>
        <v>2015</v>
      </c>
      <c r="BA765" s="11">
        <f t="shared" si="1259"/>
        <v>1</v>
      </c>
      <c r="BB765" s="11">
        <f t="shared" si="1260"/>
        <v>19000</v>
      </c>
      <c r="BC765" s="11">
        <f t="shared" si="1261"/>
        <v>1</v>
      </c>
      <c r="BD765" s="11">
        <f t="shared" si="1262"/>
        <v>2</v>
      </c>
      <c r="BE765" s="11">
        <f t="shared" si="1263"/>
        <v>2016</v>
      </c>
      <c r="BF765" s="11">
        <f t="shared" si="1264"/>
        <v>1</v>
      </c>
      <c r="BG765" s="11">
        <f t="shared" si="1285"/>
        <v>1</v>
      </c>
      <c r="BH765" s="11">
        <f t="shared" si="1265"/>
        <v>2016</v>
      </c>
      <c r="BI765" s="11">
        <f t="shared" si="1266"/>
        <v>1</v>
      </c>
      <c r="BJ765" s="11">
        <f t="shared" si="1267"/>
        <v>0</v>
      </c>
      <c r="BK765" s="11" t="str">
        <f t="shared" si="1268"/>
        <v/>
      </c>
      <c r="BL765" s="11" t="str">
        <f t="shared" si="1269"/>
        <v xml:space="preserve"> </v>
      </c>
      <c r="BM765" s="11" t="str">
        <f t="shared" si="1270"/>
        <v xml:space="preserve"> </v>
      </c>
      <c r="BN765" s="11" t="str">
        <f t="shared" si="1271"/>
        <v xml:space="preserve"> </v>
      </c>
      <c r="BO765" s="11" t="str">
        <f t="shared" si="1272"/>
        <v xml:space="preserve"> </v>
      </c>
      <c r="BP765" s="11" t="str">
        <f t="shared" si="1273"/>
        <v xml:space="preserve"> </v>
      </c>
      <c r="BQ765" s="11" t="str">
        <f t="shared" si="1274"/>
        <v>0</v>
      </c>
      <c r="BR765" s="25">
        <f t="shared" si="1275"/>
        <v>0</v>
      </c>
      <c r="BS765" s="11" t="str">
        <f t="shared" si="1276"/>
        <v>Not Present</v>
      </c>
      <c r="BT765" s="11" t="str">
        <f t="shared" si="1277"/>
        <v>0</v>
      </c>
      <c r="BU765" s="12">
        <f t="shared" si="1295"/>
        <v>1</v>
      </c>
      <c r="BV765" s="12">
        <f t="shared" si="1296"/>
        <v>0</v>
      </c>
      <c r="BW765" s="12">
        <f t="shared" si="1286"/>
        <v>1</v>
      </c>
      <c r="BX765" s="12">
        <f t="shared" si="1297"/>
        <v>1</v>
      </c>
      <c r="BY765" s="11">
        <f t="shared" si="1298"/>
        <v>1</v>
      </c>
      <c r="BZ765" s="11">
        <f t="shared" si="1278"/>
        <v>1</v>
      </c>
      <c r="CA765" s="11">
        <f t="shared" si="1279"/>
        <v>31</v>
      </c>
      <c r="CB765" s="11">
        <f t="shared" si="1280"/>
        <v>2015</v>
      </c>
      <c r="CC765" s="11">
        <f t="shared" si="1281"/>
        <v>1</v>
      </c>
      <c r="CD765" s="11" t="str">
        <f t="shared" si="1282"/>
        <v>No</v>
      </c>
      <c r="CE765" s="11">
        <f t="shared" si="1299"/>
        <v>0</v>
      </c>
      <c r="CF765" s="11">
        <f t="shared" si="1300"/>
        <v>0</v>
      </c>
      <c r="CG765" s="11">
        <f t="shared" si="1301"/>
        <v>1</v>
      </c>
      <c r="CH765" s="11">
        <f t="shared" si="1302"/>
        <v>0</v>
      </c>
      <c r="CI765" s="11">
        <f t="shared" si="1283"/>
        <v>0</v>
      </c>
      <c r="CJ765" s="11">
        <f t="shared" si="1284"/>
        <v>2</v>
      </c>
    </row>
    <row r="766" spans="1:88" x14ac:dyDescent="0.3">
      <c r="A766" s="11">
        <f t="shared" si="1215"/>
        <v>2017</v>
      </c>
      <c r="B766" s="11" t="str">
        <f t="shared" si="1216"/>
        <v>15-04-2017 23:20:29 CEST</v>
      </c>
      <c r="C766" s="11" t="str">
        <f t="shared" si="1217"/>
        <v>Rwanda</v>
      </c>
      <c r="D766" s="11" t="str">
        <f t="shared" si="1218"/>
        <v>Rulindo</v>
      </c>
      <c r="E766" s="11" t="str">
        <f t="shared" si="1219"/>
        <v>Rusiga</v>
      </c>
      <c r="F766" s="11" t="str">
        <f t="shared" si="1220"/>
        <v>Gako</v>
      </c>
      <c r="G766" s="11" t="str">
        <f t="shared" si="1221"/>
        <v>Kabunigu</v>
      </c>
      <c r="H766" s="11" t="str">
        <f t="shared" si="1222"/>
        <v/>
      </c>
      <c r="I766" s="11" t="str">
        <f t="shared" si="1223"/>
        <v/>
      </c>
      <c r="J766" s="11" t="str">
        <f t="shared" si="1224"/>
        <v>Water point at Kabunigu/Tare-Rusiga pumping system</v>
      </c>
      <c r="K766" s="11">
        <f t="shared" si="1225"/>
        <v>219</v>
      </c>
      <c r="L766" s="11">
        <f t="shared" si="1287"/>
        <v>9577</v>
      </c>
      <c r="M766" s="11">
        <f t="shared" si="1288"/>
        <v>1</v>
      </c>
      <c r="N766" s="11">
        <f t="shared" si="1289"/>
        <v>9577</v>
      </c>
      <c r="O766" s="11">
        <f t="shared" si="1226"/>
        <v>219</v>
      </c>
      <c r="P766" s="11" t="str">
        <f t="shared" si="1227"/>
        <v xml:space="preserve"> </v>
      </c>
      <c r="Q766" s="13">
        <f t="shared" si="1290"/>
        <v>1</v>
      </c>
      <c r="R766" s="11">
        <f t="shared" si="1291"/>
        <v>1</v>
      </c>
      <c r="S766" s="11">
        <f t="shared" si="1228"/>
        <v>0</v>
      </c>
      <c r="T766" s="11">
        <f t="shared" si="1229"/>
        <v>1</v>
      </c>
      <c r="U766" s="11" t="str">
        <f t="shared" si="1230"/>
        <v>Piped Network With Pump</v>
      </c>
      <c r="V766" s="11">
        <f t="shared" si="1231"/>
        <v>2015</v>
      </c>
      <c r="W766" s="11" t="str">
        <f t="shared" si="1232"/>
        <v>Governement (District, Wasac) And Water For People</v>
      </c>
      <c r="X766" s="11" t="str">
        <f t="shared" si="1233"/>
        <v>Spring</v>
      </c>
      <c r="Y766" s="11">
        <f t="shared" si="1234"/>
        <v>1</v>
      </c>
      <c r="Z766" s="11">
        <f t="shared" si="1235"/>
        <v>1</v>
      </c>
      <c r="AA766" s="11">
        <f t="shared" si="1236"/>
        <v>0</v>
      </c>
      <c r="AB766" s="11" t="str">
        <f t="shared" si="1237"/>
        <v/>
      </c>
      <c r="AC766" s="11" t="str">
        <f t="shared" si="1238"/>
        <v xml:space="preserve"> </v>
      </c>
      <c r="AD766" s="11" t="str">
        <f t="shared" si="1239"/>
        <v xml:space="preserve"> </v>
      </c>
      <c r="AE766" s="11" t="str">
        <f t="shared" si="1240"/>
        <v xml:space="preserve"> </v>
      </c>
      <c r="AF766" s="11">
        <f t="shared" si="1241"/>
        <v>40</v>
      </c>
      <c r="AG766" s="12">
        <f t="shared" si="1292"/>
        <v>43200</v>
      </c>
      <c r="AH766" s="12">
        <f t="shared" si="1293"/>
        <v>39.452054794520549</v>
      </c>
      <c r="AI766" s="11">
        <f t="shared" si="1294"/>
        <v>1</v>
      </c>
      <c r="AJ766" s="11">
        <f t="shared" si="1242"/>
        <v>0</v>
      </c>
      <c r="AK766" s="11" t="str">
        <f t="shared" si="1243"/>
        <v xml:space="preserve"> </v>
      </c>
      <c r="AL766" s="11" t="str">
        <f t="shared" si="1244"/>
        <v xml:space="preserve"> </v>
      </c>
      <c r="AM766" s="11" t="str">
        <f t="shared" si="1245"/>
        <v xml:space="preserve"> </v>
      </c>
      <c r="AN766" s="11" t="str">
        <f t="shared" si="1246"/>
        <v xml:space="preserve"> </v>
      </c>
      <c r="AO766" s="11">
        <f t="shared" si="1247"/>
        <v>0</v>
      </c>
      <c r="AP766" s="11" t="str">
        <f t="shared" si="1248"/>
        <v xml:space="preserve"> </v>
      </c>
      <c r="AQ766" s="11" t="str">
        <f t="shared" si="1249"/>
        <v xml:space="preserve"> </v>
      </c>
      <c r="AR766" s="11" t="str">
        <f t="shared" si="1250"/>
        <v xml:space="preserve"> </v>
      </c>
      <c r="AS766" s="11">
        <f t="shared" si="1251"/>
        <v>0</v>
      </c>
      <c r="AT766" s="11" t="str">
        <f t="shared" si="1252"/>
        <v xml:space="preserve"> </v>
      </c>
      <c r="AU766" s="11" t="str">
        <f t="shared" si="1253"/>
        <v/>
      </c>
      <c r="AV766" s="11" t="str">
        <f t="shared" si="1254"/>
        <v xml:space="preserve"> </v>
      </c>
      <c r="AW766" s="11" t="str">
        <f t="shared" si="1255"/>
        <v xml:space="preserve"> </v>
      </c>
      <c r="AX766" s="11">
        <f t="shared" si="1256"/>
        <v>0</v>
      </c>
      <c r="AY766" s="11" t="str">
        <f t="shared" si="1257"/>
        <v xml:space="preserve"> </v>
      </c>
      <c r="AZ766" s="11" t="str">
        <f t="shared" si="1258"/>
        <v xml:space="preserve"> </v>
      </c>
      <c r="BA766" s="11" t="str">
        <f t="shared" si="1259"/>
        <v xml:space="preserve"> </v>
      </c>
      <c r="BB766" s="11" t="str">
        <f t="shared" si="1260"/>
        <v xml:space="preserve"> </v>
      </c>
      <c r="BC766" s="11">
        <f t="shared" si="1261"/>
        <v>0</v>
      </c>
      <c r="BD766" s="11" t="str">
        <f t="shared" si="1262"/>
        <v xml:space="preserve"> </v>
      </c>
      <c r="BE766" s="11" t="str">
        <f t="shared" si="1263"/>
        <v xml:space="preserve"> </v>
      </c>
      <c r="BF766" s="11" t="str">
        <f t="shared" si="1264"/>
        <v xml:space="preserve"> </v>
      </c>
      <c r="BG766" s="11" t="str">
        <f t="shared" si="1285"/>
        <v xml:space="preserve"> </v>
      </c>
      <c r="BH766" s="11" t="str">
        <f t="shared" si="1265"/>
        <v xml:space="preserve"> </v>
      </c>
      <c r="BI766" s="11" t="str">
        <f t="shared" si="1266"/>
        <v xml:space="preserve"> </v>
      </c>
      <c r="BJ766" s="11">
        <f t="shared" si="1267"/>
        <v>0</v>
      </c>
      <c r="BK766" s="11" t="str">
        <f t="shared" si="1268"/>
        <v/>
      </c>
      <c r="BL766" s="11" t="str">
        <f t="shared" si="1269"/>
        <v xml:space="preserve"> </v>
      </c>
      <c r="BM766" s="11" t="str">
        <f t="shared" si="1270"/>
        <v xml:space="preserve"> </v>
      </c>
      <c r="BN766" s="11" t="str">
        <f t="shared" si="1271"/>
        <v xml:space="preserve"> </v>
      </c>
      <c r="BO766" s="11" t="str">
        <f t="shared" si="1272"/>
        <v xml:space="preserve"> </v>
      </c>
      <c r="BP766" s="11" t="str">
        <f t="shared" si="1273"/>
        <v xml:space="preserve"> </v>
      </c>
      <c r="BQ766" s="11" t="str">
        <f t="shared" si="1274"/>
        <v>0</v>
      </c>
      <c r="BR766" s="25">
        <f t="shared" si="1275"/>
        <v>0</v>
      </c>
      <c r="BS766" s="11" t="str">
        <f t="shared" si="1276"/>
        <v>Not Present</v>
      </c>
      <c r="BT766" s="11" t="str">
        <f t="shared" si="1277"/>
        <v>0</v>
      </c>
      <c r="BU766" s="12">
        <f t="shared" si="1295"/>
        <v>1</v>
      </c>
      <c r="BV766" s="12">
        <f t="shared" si="1296"/>
        <v>0</v>
      </c>
      <c r="BW766" s="12">
        <f t="shared" si="1286"/>
        <v>1</v>
      </c>
      <c r="BX766" s="12">
        <f t="shared" si="1297"/>
        <v>1</v>
      </c>
      <c r="BY766" s="11">
        <f t="shared" si="1298"/>
        <v>1</v>
      </c>
      <c r="BZ766" s="11">
        <f t="shared" si="1278"/>
        <v>1</v>
      </c>
      <c r="CA766" s="11">
        <f t="shared" si="1279"/>
        <v>1</v>
      </c>
      <c r="CB766" s="11">
        <f t="shared" si="1280"/>
        <v>2015</v>
      </c>
      <c r="CC766" s="11">
        <f t="shared" si="1281"/>
        <v>1</v>
      </c>
      <c r="CD766" s="11" t="str">
        <f t="shared" si="1282"/>
        <v>No</v>
      </c>
      <c r="CE766" s="11">
        <f t="shared" si="1299"/>
        <v>0</v>
      </c>
      <c r="CF766" s="11">
        <f t="shared" si="1300"/>
        <v>0</v>
      </c>
      <c r="CG766" s="11">
        <f t="shared" si="1301"/>
        <v>1</v>
      </c>
      <c r="CH766" s="11">
        <f t="shared" si="1302"/>
        <v>0</v>
      </c>
      <c r="CI766" s="11">
        <f t="shared" si="1283"/>
        <v>1</v>
      </c>
      <c r="CJ766" s="11">
        <f t="shared" si="1284"/>
        <v>1</v>
      </c>
    </row>
    <row r="767" spans="1:88" x14ac:dyDescent="0.3">
      <c r="A767" s="11">
        <f t="shared" si="1215"/>
        <v>2017</v>
      </c>
      <c r="B767" s="11" t="str">
        <f t="shared" si="1216"/>
        <v>08-03-2017 07:30:48 CET</v>
      </c>
      <c r="C767" s="11" t="str">
        <f t="shared" si="1217"/>
        <v>Rwanda</v>
      </c>
      <c r="D767" s="11" t="str">
        <f t="shared" si="1218"/>
        <v>Rulindo</v>
      </c>
      <c r="E767" s="11" t="str">
        <f t="shared" si="1219"/>
        <v>Base</v>
      </c>
      <c r="F767" s="11" t="str">
        <f t="shared" si="1220"/>
        <v>Rwamahwa</v>
      </c>
      <c r="G767" s="11" t="str">
        <f t="shared" si="1221"/>
        <v>Base</v>
      </c>
      <c r="H767" s="11" t="str">
        <f t="shared" si="1222"/>
        <v/>
      </c>
      <c r="I767" s="11" t="str">
        <f t="shared" si="1223"/>
        <v/>
      </c>
      <c r="J767" s="11" t="str">
        <f t="shared" si="1224"/>
        <v>Rutembe</v>
      </c>
      <c r="K767" s="11">
        <f t="shared" si="1225"/>
        <v>229</v>
      </c>
      <c r="L767" s="11">
        <f t="shared" si="1287"/>
        <v>1012</v>
      </c>
      <c r="M767" s="11">
        <f t="shared" si="1288"/>
        <v>7</v>
      </c>
      <c r="N767" s="11">
        <f t="shared" si="1289"/>
        <v>144.57142857142858</v>
      </c>
      <c r="O767" s="11">
        <f t="shared" si="1226"/>
        <v>229</v>
      </c>
      <c r="P767" s="11" t="str">
        <f t="shared" si="1227"/>
        <v xml:space="preserve"> </v>
      </c>
      <c r="Q767" s="13">
        <f t="shared" si="1290"/>
        <v>1</v>
      </c>
      <c r="R767" s="11">
        <f t="shared" si="1291"/>
        <v>1</v>
      </c>
      <c r="S767" s="11">
        <f t="shared" si="1228"/>
        <v>1</v>
      </c>
      <c r="T767" s="11">
        <f t="shared" si="1229"/>
        <v>1</v>
      </c>
      <c r="U767" s="11" t="str">
        <f t="shared" si="1230"/>
        <v>Piped Network -- Gravity Only</v>
      </c>
      <c r="V767" s="11">
        <f t="shared" si="1231"/>
        <v>2009</v>
      </c>
      <c r="W767" s="11" t="str">
        <f t="shared" si="1232"/>
        <v>Padiri</v>
      </c>
      <c r="X767" s="11" t="str">
        <f t="shared" si="1233"/>
        <v>Groundwater (Well, Etc.)</v>
      </c>
      <c r="Y767" s="11">
        <f t="shared" si="1234"/>
        <v>2</v>
      </c>
      <c r="Z767" s="11">
        <f t="shared" si="1235"/>
        <v>1</v>
      </c>
      <c r="AA767" s="11">
        <f t="shared" si="1236"/>
        <v>1</v>
      </c>
      <c r="AB767" s="11" t="str">
        <f t="shared" si="1237"/>
        <v>"Springbox" --Intake Structure At A Spring</v>
      </c>
      <c r="AC767" s="11">
        <f t="shared" si="1238"/>
        <v>1</v>
      </c>
      <c r="AD767" s="11">
        <f t="shared" si="1239"/>
        <v>2016</v>
      </c>
      <c r="AE767" s="11">
        <f t="shared" si="1240"/>
        <v>1</v>
      </c>
      <c r="AF767" s="11">
        <f t="shared" si="1241"/>
        <v>45</v>
      </c>
      <c r="AG767" s="12">
        <f t="shared" si="1292"/>
        <v>38400</v>
      </c>
      <c r="AH767" s="12">
        <f t="shared" si="1293"/>
        <v>33.537117903930131</v>
      </c>
      <c r="AI767" s="11">
        <f t="shared" si="1294"/>
        <v>1</v>
      </c>
      <c r="AJ767" s="11">
        <f t="shared" si="1242"/>
        <v>1</v>
      </c>
      <c r="AK767" s="11">
        <f t="shared" si="1243"/>
        <v>1</v>
      </c>
      <c r="AL767" s="11">
        <f t="shared" si="1244"/>
        <v>2016</v>
      </c>
      <c r="AM767" s="11">
        <f t="shared" si="1245"/>
        <v>1</v>
      </c>
      <c r="AN767" s="11">
        <f t="shared" si="1246"/>
        <v>2500</v>
      </c>
      <c r="AO767" s="11">
        <f t="shared" si="1247"/>
        <v>1</v>
      </c>
      <c r="AP767" s="11">
        <f t="shared" si="1248"/>
        <v>2</v>
      </c>
      <c r="AQ767" s="11">
        <f t="shared" si="1249"/>
        <v>2009</v>
      </c>
      <c r="AR767" s="11">
        <f t="shared" si="1250"/>
        <v>2</v>
      </c>
      <c r="AS767" s="11">
        <f t="shared" si="1251"/>
        <v>0</v>
      </c>
      <c r="AT767" s="11" t="str">
        <f t="shared" si="1252"/>
        <v xml:space="preserve"> </v>
      </c>
      <c r="AU767" s="11" t="str">
        <f t="shared" si="1253"/>
        <v/>
      </c>
      <c r="AV767" s="11" t="str">
        <f t="shared" si="1254"/>
        <v xml:space="preserve"> </v>
      </c>
      <c r="AW767" s="11" t="str">
        <f t="shared" si="1255"/>
        <v xml:space="preserve"> </v>
      </c>
      <c r="AX767" s="11">
        <f t="shared" si="1256"/>
        <v>1</v>
      </c>
      <c r="AY767" s="11">
        <f t="shared" si="1257"/>
        <v>2</v>
      </c>
      <c r="AZ767" s="11">
        <f t="shared" si="1258"/>
        <v>2009</v>
      </c>
      <c r="BA767" s="11">
        <f t="shared" si="1259"/>
        <v>2</v>
      </c>
      <c r="BB767" s="11">
        <f t="shared" si="1260"/>
        <v>3000</v>
      </c>
      <c r="BC767" s="11">
        <f t="shared" si="1261"/>
        <v>0</v>
      </c>
      <c r="BD767" s="11" t="str">
        <f t="shared" si="1262"/>
        <v xml:space="preserve"> </v>
      </c>
      <c r="BE767" s="11" t="str">
        <f t="shared" si="1263"/>
        <v xml:space="preserve"> </v>
      </c>
      <c r="BF767" s="11" t="str">
        <f t="shared" si="1264"/>
        <v xml:space="preserve"> </v>
      </c>
      <c r="BG767" s="11" t="str">
        <f t="shared" si="1285"/>
        <v xml:space="preserve"> </v>
      </c>
      <c r="BH767" s="11" t="str">
        <f t="shared" si="1265"/>
        <v xml:space="preserve"> </v>
      </c>
      <c r="BI767" s="11" t="str">
        <f t="shared" si="1266"/>
        <v xml:space="preserve"> </v>
      </c>
      <c r="BJ767" s="11">
        <f t="shared" si="1267"/>
        <v>0</v>
      </c>
      <c r="BK767" s="11" t="str">
        <f t="shared" si="1268"/>
        <v/>
      </c>
      <c r="BL767" s="11" t="str">
        <f t="shared" si="1269"/>
        <v xml:space="preserve"> </v>
      </c>
      <c r="BM767" s="11" t="str">
        <f t="shared" si="1270"/>
        <v xml:space="preserve"> </v>
      </c>
      <c r="BN767" s="11" t="str">
        <f t="shared" si="1271"/>
        <v xml:space="preserve"> </v>
      </c>
      <c r="BO767" s="11" t="str">
        <f t="shared" si="1272"/>
        <v xml:space="preserve"> </v>
      </c>
      <c r="BP767" s="11" t="str">
        <f t="shared" si="1273"/>
        <v xml:space="preserve"> </v>
      </c>
      <c r="BQ767" s="11" t="str">
        <f t="shared" si="1274"/>
        <v>0</v>
      </c>
      <c r="BR767" s="25">
        <f t="shared" si="1275"/>
        <v>0</v>
      </c>
      <c r="BS767" s="11" t="str">
        <f t="shared" si="1276"/>
        <v>Not Present</v>
      </c>
      <c r="BT767" s="11" t="str">
        <f t="shared" si="1277"/>
        <v>0</v>
      </c>
      <c r="BU767" s="12">
        <f t="shared" si="1295"/>
        <v>1</v>
      </c>
      <c r="BV767" s="12">
        <f t="shared" si="1296"/>
        <v>0</v>
      </c>
      <c r="BW767" s="12">
        <f t="shared" si="1286"/>
        <v>1</v>
      </c>
      <c r="BX767" s="12">
        <f t="shared" si="1297"/>
        <v>1</v>
      </c>
      <c r="BY767" s="11">
        <f t="shared" si="1298"/>
        <v>1</v>
      </c>
      <c r="BZ767" s="11">
        <f t="shared" si="1278"/>
        <v>1</v>
      </c>
      <c r="CA767" s="11">
        <f t="shared" si="1279"/>
        <v>1</v>
      </c>
      <c r="CB767" s="11">
        <f t="shared" si="1280"/>
        <v>2016</v>
      </c>
      <c r="CC767" s="11">
        <f t="shared" si="1281"/>
        <v>1</v>
      </c>
      <c r="CD767" s="11" t="str">
        <f t="shared" si="1282"/>
        <v>No</v>
      </c>
      <c r="CE767" s="11">
        <f t="shared" si="1299"/>
        <v>0</v>
      </c>
      <c r="CF767" s="11">
        <f t="shared" si="1300"/>
        <v>0</v>
      </c>
      <c r="CG767" s="11">
        <f t="shared" si="1301"/>
        <v>1</v>
      </c>
      <c r="CH767" s="11">
        <f t="shared" si="1302"/>
        <v>0</v>
      </c>
      <c r="CI767" s="11">
        <f t="shared" si="1283"/>
        <v>1</v>
      </c>
      <c r="CJ767" s="11">
        <f t="shared" si="1284"/>
        <v>2</v>
      </c>
    </row>
    <row r="768" spans="1:88" x14ac:dyDescent="0.3">
      <c r="A768" s="11">
        <f t="shared" si="1215"/>
        <v>2017</v>
      </c>
      <c r="B768" s="11" t="str">
        <f t="shared" si="1216"/>
        <v>21-03-2017 15:33:40 CET</v>
      </c>
      <c r="C768" s="11" t="str">
        <f t="shared" si="1217"/>
        <v>Rwanda</v>
      </c>
      <c r="D768" s="11" t="str">
        <f t="shared" si="1218"/>
        <v>Rulindo</v>
      </c>
      <c r="E768" s="11" t="str">
        <f t="shared" si="1219"/>
        <v>Kinihira</v>
      </c>
      <c r="F768" s="11" t="str">
        <f t="shared" si="1220"/>
        <v>Rebero</v>
      </c>
      <c r="G768" s="11" t="str">
        <f t="shared" si="1221"/>
        <v>Ndusu</v>
      </c>
      <c r="H768" s="11" t="str">
        <f t="shared" si="1222"/>
        <v/>
      </c>
      <c r="I768" s="11" t="str">
        <f t="shared" si="1223"/>
        <v/>
      </c>
      <c r="J768" s="11" t="str">
        <f t="shared" si="1224"/>
        <v>Miyove-Kinihira</v>
      </c>
      <c r="K768" s="11">
        <f t="shared" si="1225"/>
        <v>146</v>
      </c>
      <c r="L768" s="11">
        <f t="shared" si="1287"/>
        <v>10452</v>
      </c>
      <c r="M768" s="11">
        <f t="shared" si="1288"/>
        <v>19</v>
      </c>
      <c r="N768" s="11">
        <f t="shared" si="1289"/>
        <v>550.10526315789468</v>
      </c>
      <c r="O768" s="11">
        <f t="shared" si="1226"/>
        <v>120</v>
      </c>
      <c r="P768" s="11">
        <f t="shared" si="1227"/>
        <v>26</v>
      </c>
      <c r="Q768" s="13">
        <f t="shared" si="1290"/>
        <v>0.82191780821917804</v>
      </c>
      <c r="R768" s="11">
        <f t="shared" si="1291"/>
        <v>0</v>
      </c>
      <c r="S768" s="11">
        <f t="shared" si="1228"/>
        <v>0</v>
      </c>
      <c r="T768" s="11">
        <f t="shared" si="1229"/>
        <v>1</v>
      </c>
      <c r="U768" s="11" t="str">
        <f t="shared" si="1230"/>
        <v>Piped Network -- Gravity Only</v>
      </c>
      <c r="V768" s="11">
        <f t="shared" si="1231"/>
        <v>2001</v>
      </c>
      <c r="W768" s="11" t="str">
        <f t="shared" si="1232"/>
        <v>Gkww</v>
      </c>
      <c r="X768" s="11" t="str">
        <f t="shared" si="1233"/>
        <v>Spring</v>
      </c>
      <c r="Y768" s="11">
        <f t="shared" si="1234"/>
        <v>6</v>
      </c>
      <c r="Z768" s="11">
        <f t="shared" si="1235"/>
        <v>1</v>
      </c>
      <c r="AA768" s="11">
        <f t="shared" si="1236"/>
        <v>1</v>
      </c>
      <c r="AB768" s="11" t="str">
        <f t="shared" si="1237"/>
        <v>"Springbox" --Intake Structure At A Spring</v>
      </c>
      <c r="AC768" s="11">
        <f t="shared" si="1238"/>
        <v>3</v>
      </c>
      <c r="AD768" s="11">
        <f t="shared" si="1239"/>
        <v>1989</v>
      </c>
      <c r="AE768" s="11">
        <f t="shared" si="1240"/>
        <v>2</v>
      </c>
      <c r="AF768" s="11">
        <f t="shared" si="1241"/>
        <v>5</v>
      </c>
      <c r="AG768" s="12">
        <f t="shared" si="1292"/>
        <v>345600</v>
      </c>
      <c r="AH768" s="12">
        <f t="shared" si="1293"/>
        <v>576</v>
      </c>
      <c r="AI768" s="11">
        <f t="shared" si="1294"/>
        <v>1</v>
      </c>
      <c r="AJ768" s="11">
        <f t="shared" si="1242"/>
        <v>1</v>
      </c>
      <c r="AK768" s="11">
        <f t="shared" si="1243"/>
        <v>1</v>
      </c>
      <c r="AL768" s="11">
        <f t="shared" si="1244"/>
        <v>1989</v>
      </c>
      <c r="AM768" s="11">
        <f t="shared" si="1245"/>
        <v>2</v>
      </c>
      <c r="AN768" s="11">
        <f t="shared" si="1246"/>
        <v>8000</v>
      </c>
      <c r="AO768" s="11">
        <f t="shared" si="1247"/>
        <v>1</v>
      </c>
      <c r="AP768" s="11">
        <f t="shared" si="1248"/>
        <v>4</v>
      </c>
      <c r="AQ768" s="11">
        <f t="shared" si="1249"/>
        <v>1989</v>
      </c>
      <c r="AR768" s="11">
        <f t="shared" si="1250"/>
        <v>1</v>
      </c>
      <c r="AS768" s="11">
        <f t="shared" si="1251"/>
        <v>1</v>
      </c>
      <c r="AT768" s="11">
        <f t="shared" si="1252"/>
        <v>18</v>
      </c>
      <c r="AU768" s="11" t="str">
        <f t="shared" si="1253"/>
        <v>Distribution Chamber|Ventouse, Washout</v>
      </c>
      <c r="AV768" s="11">
        <f t="shared" si="1254"/>
        <v>1989</v>
      </c>
      <c r="AW768" s="11">
        <f t="shared" si="1255"/>
        <v>2</v>
      </c>
      <c r="AX768" s="11">
        <f t="shared" si="1256"/>
        <v>1</v>
      </c>
      <c r="AY768" s="11">
        <f t="shared" si="1257"/>
        <v>2</v>
      </c>
      <c r="AZ768" s="11">
        <f t="shared" si="1258"/>
        <v>1989</v>
      </c>
      <c r="BA768" s="11">
        <f t="shared" si="1259"/>
        <v>2</v>
      </c>
      <c r="BB768" s="11">
        <f t="shared" si="1260"/>
        <v>15000</v>
      </c>
      <c r="BC768" s="11">
        <f t="shared" si="1261"/>
        <v>0</v>
      </c>
      <c r="BD768" s="11" t="str">
        <f t="shared" si="1262"/>
        <v xml:space="preserve"> </v>
      </c>
      <c r="BE768" s="11" t="str">
        <f t="shared" si="1263"/>
        <v xml:space="preserve"> </v>
      </c>
      <c r="BF768" s="11" t="str">
        <f t="shared" si="1264"/>
        <v xml:space="preserve"> </v>
      </c>
      <c r="BG768" s="11" t="str">
        <f t="shared" si="1285"/>
        <v xml:space="preserve"> </v>
      </c>
      <c r="BH768" s="11" t="str">
        <f t="shared" si="1265"/>
        <v xml:space="preserve"> </v>
      </c>
      <c r="BI768" s="11" t="str">
        <f t="shared" si="1266"/>
        <v xml:space="preserve"> </v>
      </c>
      <c r="BJ768" s="11">
        <f t="shared" si="1267"/>
        <v>0</v>
      </c>
      <c r="BK768" s="11" t="str">
        <f t="shared" si="1268"/>
        <v/>
      </c>
      <c r="BL768" s="11" t="str">
        <f t="shared" si="1269"/>
        <v xml:space="preserve"> </v>
      </c>
      <c r="BM768" s="11" t="str">
        <f t="shared" si="1270"/>
        <v xml:space="preserve"> </v>
      </c>
      <c r="BN768" s="11" t="str">
        <f t="shared" si="1271"/>
        <v xml:space="preserve"> </v>
      </c>
      <c r="BO768" s="11" t="str">
        <f t="shared" si="1272"/>
        <v xml:space="preserve"> </v>
      </c>
      <c r="BP768" s="11" t="str">
        <f t="shared" si="1273"/>
        <v xml:space="preserve"> </v>
      </c>
      <c r="BQ768" s="11" t="str">
        <f t="shared" si="1274"/>
        <v>0</v>
      </c>
      <c r="BR768" s="25">
        <f t="shared" si="1275"/>
        <v>0</v>
      </c>
      <c r="BS768" s="11" t="str">
        <f t="shared" si="1276"/>
        <v>Not Present</v>
      </c>
      <c r="BT768" s="11" t="str">
        <f t="shared" si="1277"/>
        <v>0</v>
      </c>
      <c r="BU768" s="12">
        <f t="shared" si="1295"/>
        <v>1</v>
      </c>
      <c r="BV768" s="12">
        <f t="shared" si="1296"/>
        <v>0</v>
      </c>
      <c r="BW768" s="12">
        <f t="shared" si="1286"/>
        <v>1</v>
      </c>
      <c r="BX768" s="12">
        <f t="shared" si="1297"/>
        <v>1</v>
      </c>
      <c r="BY768" s="11">
        <f t="shared" si="1298"/>
        <v>1</v>
      </c>
      <c r="BZ768" s="11">
        <f t="shared" si="1278"/>
        <v>1</v>
      </c>
      <c r="CA768" s="11">
        <f t="shared" si="1279"/>
        <v>2</v>
      </c>
      <c r="CB768" s="11">
        <f t="shared" si="1280"/>
        <v>2015</v>
      </c>
      <c r="CC768" s="11">
        <f t="shared" si="1281"/>
        <v>1</v>
      </c>
      <c r="CD768" s="11" t="str">
        <f t="shared" si="1282"/>
        <v>No</v>
      </c>
      <c r="CE768" s="11">
        <f t="shared" si="1299"/>
        <v>0</v>
      </c>
      <c r="CF768" s="11">
        <f t="shared" si="1300"/>
        <v>0</v>
      </c>
      <c r="CG768" s="11">
        <f t="shared" si="1301"/>
        <v>1</v>
      </c>
      <c r="CH768" s="11">
        <f t="shared" si="1302"/>
        <v>0</v>
      </c>
      <c r="CI768" s="11">
        <f t="shared" si="1283"/>
        <v>1</v>
      </c>
      <c r="CJ768" s="11">
        <f t="shared" si="1284"/>
        <v>2</v>
      </c>
    </row>
    <row r="769" spans="1:88" x14ac:dyDescent="0.3">
      <c r="A769" s="11">
        <f t="shared" si="1215"/>
        <v>2017</v>
      </c>
      <c r="B769" s="11" t="str">
        <f t="shared" si="1216"/>
        <v>20-04-2017 14:59:11 CEST</v>
      </c>
      <c r="C769" s="11" t="str">
        <f t="shared" si="1217"/>
        <v>Rwanda</v>
      </c>
      <c r="D769" s="11" t="str">
        <f t="shared" si="1218"/>
        <v>Rulindo</v>
      </c>
      <c r="E769" s="11" t="str">
        <f t="shared" si="1219"/>
        <v>Ngoma</v>
      </c>
      <c r="F769" s="11" t="str">
        <f t="shared" si="1220"/>
        <v>Karambo</v>
      </c>
      <c r="G769" s="11" t="str">
        <f t="shared" si="1221"/>
        <v>Nyakagezi</v>
      </c>
      <c r="H769" s="11" t="str">
        <f t="shared" si="1222"/>
        <v/>
      </c>
      <c r="I769" s="11" t="str">
        <f t="shared" si="1223"/>
        <v/>
      </c>
      <c r="J769" s="11" t="str">
        <f t="shared" si="1224"/>
        <v>Sehuta</v>
      </c>
      <c r="K769" s="11">
        <f t="shared" si="1225"/>
        <v>99</v>
      </c>
      <c r="L769" s="11">
        <f t="shared" si="1287"/>
        <v>0</v>
      </c>
      <c r="M769" s="11">
        <f t="shared" si="1288"/>
        <v>2</v>
      </c>
      <c r="N769" s="11">
        <f t="shared" si="1289"/>
        <v>0</v>
      </c>
      <c r="O769" s="11">
        <f t="shared" si="1226"/>
        <v>50</v>
      </c>
      <c r="P769" s="11">
        <f t="shared" si="1227"/>
        <v>49</v>
      </c>
      <c r="Q769" s="13">
        <f t="shared" si="1290"/>
        <v>0.50505050505050508</v>
      </c>
      <c r="R769" s="11">
        <f t="shared" si="1291"/>
        <v>0</v>
      </c>
      <c r="S769" s="11">
        <f t="shared" si="1228"/>
        <v>1</v>
      </c>
      <c r="T769" s="11">
        <f t="shared" si="1229"/>
        <v>1</v>
      </c>
      <c r="U769" s="11" t="str">
        <f t="shared" si="1230"/>
        <v>Piped Network -- Gravity Only</v>
      </c>
      <c r="V769" s="11">
        <f t="shared" si="1231"/>
        <v>2014</v>
      </c>
      <c r="W769" s="11" t="str">
        <f t="shared" si="1232"/>
        <v>Governement (District, Wasac) And Water For People</v>
      </c>
      <c r="X769" s="11" t="str">
        <f t="shared" si="1233"/>
        <v>Spring</v>
      </c>
      <c r="Y769" s="11">
        <f t="shared" si="1234"/>
        <v>1</v>
      </c>
      <c r="Z769" s="11">
        <f t="shared" si="1235"/>
        <v>1</v>
      </c>
      <c r="AA769" s="11">
        <f t="shared" si="1236"/>
        <v>1</v>
      </c>
      <c r="AB769" s="11" t="str">
        <f t="shared" si="1237"/>
        <v>"Springbox" --Intake Structure At A Spring</v>
      </c>
      <c r="AC769" s="11">
        <f t="shared" si="1238"/>
        <v>1</v>
      </c>
      <c r="AD769" s="11">
        <f t="shared" si="1239"/>
        <v>2014</v>
      </c>
      <c r="AE769" s="11">
        <f t="shared" si="1240"/>
        <v>1</v>
      </c>
      <c r="AF769" s="11">
        <f t="shared" si="1241"/>
        <v>30</v>
      </c>
      <c r="AG769" s="12">
        <f t="shared" si="1292"/>
        <v>57600</v>
      </c>
      <c r="AH769" s="12">
        <f t="shared" si="1293"/>
        <v>230.4</v>
      </c>
      <c r="AI769" s="11">
        <f t="shared" si="1294"/>
        <v>1</v>
      </c>
      <c r="AJ769" s="11">
        <f t="shared" si="1242"/>
        <v>1</v>
      </c>
      <c r="AK769" s="11">
        <f t="shared" si="1243"/>
        <v>1</v>
      </c>
      <c r="AL769" s="11">
        <f t="shared" si="1244"/>
        <v>2014</v>
      </c>
      <c r="AM769" s="11">
        <f t="shared" si="1245"/>
        <v>1</v>
      </c>
      <c r="AN769" s="11">
        <f t="shared" si="1246"/>
        <v>1500</v>
      </c>
      <c r="AO769" s="11">
        <f t="shared" si="1247"/>
        <v>1</v>
      </c>
      <c r="AP769" s="11">
        <f t="shared" si="1248"/>
        <v>1</v>
      </c>
      <c r="AQ769" s="11">
        <f t="shared" si="1249"/>
        <v>2014</v>
      </c>
      <c r="AR769" s="11">
        <f t="shared" si="1250"/>
        <v>1</v>
      </c>
      <c r="AS769" s="11">
        <f t="shared" si="1251"/>
        <v>0</v>
      </c>
      <c r="AT769" s="11" t="str">
        <f t="shared" si="1252"/>
        <v xml:space="preserve"> </v>
      </c>
      <c r="AU769" s="11" t="str">
        <f t="shared" si="1253"/>
        <v/>
      </c>
      <c r="AV769" s="11" t="str">
        <f t="shared" si="1254"/>
        <v xml:space="preserve"> </v>
      </c>
      <c r="AW769" s="11" t="str">
        <f t="shared" si="1255"/>
        <v xml:space="preserve"> </v>
      </c>
      <c r="AX769" s="11">
        <f t="shared" si="1256"/>
        <v>1</v>
      </c>
      <c r="AY769" s="11">
        <f t="shared" si="1257"/>
        <v>1</v>
      </c>
      <c r="AZ769" s="11">
        <f t="shared" si="1258"/>
        <v>2014</v>
      </c>
      <c r="BA769" s="11">
        <f t="shared" si="1259"/>
        <v>1</v>
      </c>
      <c r="BB769" s="11">
        <f t="shared" si="1260"/>
        <v>200</v>
      </c>
      <c r="BC769" s="11">
        <f t="shared" si="1261"/>
        <v>0</v>
      </c>
      <c r="BD769" s="11" t="str">
        <f t="shared" si="1262"/>
        <v xml:space="preserve"> </v>
      </c>
      <c r="BE769" s="11" t="str">
        <f t="shared" si="1263"/>
        <v xml:space="preserve"> </v>
      </c>
      <c r="BF769" s="11" t="str">
        <f t="shared" si="1264"/>
        <v xml:space="preserve"> </v>
      </c>
      <c r="BG769" s="11" t="str">
        <f t="shared" si="1285"/>
        <v xml:space="preserve"> </v>
      </c>
      <c r="BH769" s="11" t="str">
        <f t="shared" si="1265"/>
        <v xml:space="preserve"> </v>
      </c>
      <c r="BI769" s="11" t="str">
        <f t="shared" si="1266"/>
        <v xml:space="preserve"> </v>
      </c>
      <c r="BJ769" s="11">
        <f t="shared" si="1267"/>
        <v>0</v>
      </c>
      <c r="BK769" s="11" t="str">
        <f t="shared" si="1268"/>
        <v/>
      </c>
      <c r="BL769" s="11" t="str">
        <f t="shared" si="1269"/>
        <v xml:space="preserve"> </v>
      </c>
      <c r="BM769" s="11" t="str">
        <f t="shared" si="1270"/>
        <v xml:space="preserve"> </v>
      </c>
      <c r="BN769" s="11" t="str">
        <f t="shared" si="1271"/>
        <v xml:space="preserve"> </v>
      </c>
      <c r="BO769" s="11" t="str">
        <f t="shared" si="1272"/>
        <v xml:space="preserve"> </v>
      </c>
      <c r="BP769" s="11" t="str">
        <f t="shared" si="1273"/>
        <v xml:space="preserve"> </v>
      </c>
      <c r="BQ769" s="11" t="str">
        <f t="shared" si="1274"/>
        <v>0</v>
      </c>
      <c r="BR769" s="25">
        <f t="shared" si="1275"/>
        <v>0</v>
      </c>
      <c r="BS769" s="11" t="str">
        <f t="shared" si="1276"/>
        <v>Not Present</v>
      </c>
      <c r="BT769" s="11" t="str">
        <f t="shared" si="1277"/>
        <v>0</v>
      </c>
      <c r="BU769" s="12">
        <f t="shared" si="1295"/>
        <v>1</v>
      </c>
      <c r="BV769" s="12">
        <f t="shared" si="1296"/>
        <v>0</v>
      </c>
      <c r="BW769" s="12">
        <f t="shared" si="1286"/>
        <v>1</v>
      </c>
      <c r="BX769" s="12">
        <f t="shared" si="1297"/>
        <v>1</v>
      </c>
      <c r="BY769" s="11">
        <f t="shared" si="1298"/>
        <v>1</v>
      </c>
      <c r="BZ769" s="11">
        <f t="shared" si="1278"/>
        <v>1</v>
      </c>
      <c r="CA769" s="11">
        <f t="shared" si="1279"/>
        <v>2</v>
      </c>
      <c r="CB769" s="11">
        <f t="shared" si="1280"/>
        <v>2014</v>
      </c>
      <c r="CC769" s="11">
        <f t="shared" si="1281"/>
        <v>1</v>
      </c>
      <c r="CD769" s="11" t="str">
        <f t="shared" si="1282"/>
        <v>No</v>
      </c>
      <c r="CE769" s="11">
        <f t="shared" si="1299"/>
        <v>0</v>
      </c>
      <c r="CF769" s="11">
        <f t="shared" si="1300"/>
        <v>0</v>
      </c>
      <c r="CG769" s="11">
        <f t="shared" si="1301"/>
        <v>1</v>
      </c>
      <c r="CH769" s="11">
        <f t="shared" si="1302"/>
        <v>0</v>
      </c>
      <c r="CI769" s="11">
        <f t="shared" si="1283"/>
        <v>1</v>
      </c>
      <c r="CJ769" s="11">
        <f t="shared" si="1284"/>
        <v>1</v>
      </c>
    </row>
    <row r="770" spans="1:88" x14ac:dyDescent="0.3">
      <c r="A770" s="11">
        <f t="shared" ref="A770:A833" si="1303">IF(Year_Data_Was_Collected=0," ",Year_Data_Was_Collected)</f>
        <v>2017</v>
      </c>
      <c r="B770" s="11" t="str">
        <f t="shared" ref="B770:B833" si="1304">IF(Collection_Date=0," ",Collection_Date)</f>
        <v>09-03-2017 21:31:04 CET</v>
      </c>
      <c r="C770" s="11" t="str">
        <f t="shared" ref="C770:C833" si="1305">PROPER(Geo_Level_1)</f>
        <v>Rwanda</v>
      </c>
      <c r="D770" s="11" t="str">
        <f t="shared" ref="D770:D833" si="1306">PROPER(Geo_Level_2)</f>
        <v>Rulindo</v>
      </c>
      <c r="E770" s="11" t="str">
        <f t="shared" ref="E770:E833" si="1307">PROPER(Geo_Level_3)</f>
        <v>Shyorongi</v>
      </c>
      <c r="F770" s="11" t="str">
        <f t="shared" ref="F770:F833" si="1308">PROPER(Geo_Level_4)</f>
        <v>Rubona</v>
      </c>
      <c r="G770" s="11" t="str">
        <f t="shared" ref="G770:G833" si="1309">PROPER(Geo_Level_5)</f>
        <v>Bwimo</v>
      </c>
      <c r="H770" s="11" t="str">
        <f t="shared" ref="H770:H833" si="1310">PROPER(Geo_Level_6)</f>
        <v/>
      </c>
      <c r="I770" s="11" t="str">
        <f t="shared" ref="I770:I833" si="1311">PROPER(Geo_Level_7)</f>
        <v/>
      </c>
      <c r="J770" s="11" t="str">
        <f t="shared" ref="J770:J833" si="1312">IF(Unique_ID_Water_Point=0," ",Unique_ID_Water_Point)</f>
        <v>Bitete-Rwahi network</v>
      </c>
      <c r="K770" s="11">
        <f t="shared" ref="K770:K833" si="1313">IF(Total_Families_In_Community=0," ",Total_Families_In_Community)</f>
        <v>188</v>
      </c>
      <c r="L770" s="11">
        <f t="shared" si="1287"/>
        <v>1316</v>
      </c>
      <c r="M770" s="11">
        <f t="shared" si="1288"/>
        <v>15</v>
      </c>
      <c r="N770" s="11">
        <f t="shared" si="1289"/>
        <v>87.733333333333334</v>
      </c>
      <c r="O770" s="11">
        <f t="shared" ref="O770:O833" si="1314">IF(Total_Families_With_Access=0," ",Total_Families_With_Access)</f>
        <v>20</v>
      </c>
      <c r="P770" s="11">
        <f t="shared" ref="P770:P833" si="1315">IF(Total_Families_Without_Access=0," ",Total_Families_Without_Access)</f>
        <v>168</v>
      </c>
      <c r="Q770" s="13">
        <f t="shared" si="1290"/>
        <v>0.10638297872340426</v>
      </c>
      <c r="R770" s="11">
        <f t="shared" si="1291"/>
        <v>0</v>
      </c>
      <c r="S770" s="11">
        <f t="shared" ref="S770:S833" si="1316">IF(T770=1,IF(N770="",0,IF(N770&lt;=Gov_Standard_Number_Users,1,0)),0)</f>
        <v>1</v>
      </c>
      <c r="T770" s="11">
        <f t="shared" ref="T770:T833" si="1317">IF(Improved_Water_Point="Yes",1,0)</f>
        <v>1</v>
      </c>
      <c r="U770" s="11" t="str">
        <f t="shared" ref="U770:U833" si="1318">PROPER(CONCATENATE(Type_Of_Water_Point_System,Type_Unimproved_Source))</f>
        <v>Piped Network -- Gravity Only</v>
      </c>
      <c r="V770" s="11">
        <f t="shared" ref="V770:V833" si="1319">IF(Water_System_Construction_Date=0," ",Water_System_Construction_Date)</f>
        <v>2013</v>
      </c>
      <c r="W770" s="11" t="str">
        <f t="shared" ref="W770:W833" si="1320">PROPER(Construction_Funder)</f>
        <v>Governement (District, Wasac) And Water For People</v>
      </c>
      <c r="X770" s="11" t="str">
        <f t="shared" ref="X770:X833" si="1321">PROPER(Source_Type)</f>
        <v>Spring</v>
      </c>
      <c r="Y770" s="11">
        <f t="shared" ref="Y770:Y833" si="1322">IF(Number_of_Sources=0," ",Number_of_Sources)</f>
        <v>2</v>
      </c>
      <c r="Z770" s="11">
        <f t="shared" ref="Z770:Z833" si="1323">IF(Source_Protected="Yes",1,0)</f>
        <v>1</v>
      </c>
      <c r="AA770" s="11">
        <f t="shared" ref="AA770:AA833" si="1324">IF(Presence_Intake=0," ",IF(Presence_Intake="Yes",1,0))</f>
        <v>1</v>
      </c>
      <c r="AB770" s="11" t="str">
        <f t="shared" ref="AB770:AB833" si="1325">PROPER(Type_Intake_Structure)</f>
        <v>"Springbox" --Intake Structure At A Spring</v>
      </c>
      <c r="AC770" s="11">
        <f t="shared" ref="AC770:AC833" si="1326">IF(Number_Of_Intakes=0," ",Number_Of_Intakes)</f>
        <v>1</v>
      </c>
      <c r="AD770" s="11">
        <f t="shared" ref="AD770:AD833" si="1327">IF(Construction_Date_Intake=0," ",Construction_Date_Intake)</f>
        <v>2013</v>
      </c>
      <c r="AE770" s="11">
        <f t="shared" ref="AE770:AE833" si="1328">IF(Physical_State_Intake=0," ",IF(Physical_State_Intake="Normal",1,IF(Physical_State_Intake="Poor",2,IF(Physical_State_Intake="Does Not Function",3))))</f>
        <v>1</v>
      </c>
      <c r="AF770" s="11">
        <f t="shared" ref="AF770:AF833" si="1329">IF(Seconds_To_Fill_20Liters=0," ",Seconds_To_Fill_20Liters)</f>
        <v>12</v>
      </c>
      <c r="AG770" s="12">
        <f t="shared" si="1292"/>
        <v>144000</v>
      </c>
      <c r="AH770" s="12">
        <f t="shared" si="1293"/>
        <v>1440</v>
      </c>
      <c r="AI770" s="11">
        <f t="shared" si="1294"/>
        <v>1</v>
      </c>
      <c r="AJ770" s="11">
        <f t="shared" ref="AJ770:AJ833" si="1330">IF(Presence_Conduction_Line=0," ",IF(Presence_Conduction_Line="Yes",1,0))</f>
        <v>1</v>
      </c>
      <c r="AK770" s="11">
        <f t="shared" ref="AK770:AK833" si="1331">IF(Number_Of_Conduction_Lines=0," ",Number_Of_Conduction_Lines)</f>
        <v>1</v>
      </c>
      <c r="AL770" s="11">
        <f t="shared" ref="AL770:AL833" si="1332">IF(Construction_Date_Conduction_Line=0," ",Construction_Date_Conduction_Line)</f>
        <v>2013</v>
      </c>
      <c r="AM770" s="11">
        <f t="shared" ref="AM770:AM833" si="1333">IF(Physical_State_Conduction_Line=0," ",IF(Physical_State_Conduction_Line="Normal",1,IF(Physical_State_Conduction_Line="Poor",2,IF(Physical_State_Conduction_Line="Does Not Function",3))))</f>
        <v>1</v>
      </c>
      <c r="AN770" s="11">
        <f t="shared" ref="AN770:AN833" si="1334">IF(Length_Conduction_Line=0," ",Length_Conduction_Line)</f>
        <v>600</v>
      </c>
      <c r="AO770" s="11">
        <f t="shared" ref="AO770:AO833" si="1335">IF(Presence_Storage_Tank=0," ",IF(Presence_Storage_Tank="Yes",1,0))</f>
        <v>1</v>
      </c>
      <c r="AP770" s="11">
        <f t="shared" ref="AP770:AP833" si="1336">IF(Number_Of_Storage_Tanks=0," ",Number_Of_Storage_Tanks)</f>
        <v>6</v>
      </c>
      <c r="AQ770" s="11">
        <f t="shared" ref="AQ770:AQ833" si="1337">IF(Construction_Date_Storage_Tank=0," ",Construction_Date_Storage_Tank)</f>
        <v>2013</v>
      </c>
      <c r="AR770" s="11">
        <f t="shared" ref="AR770:AR833" si="1338">IF(Physical_State_Storage_Tank=0," ",IF(Physical_State_Storage_Tank="Normal",1,IF(Physical_State_Storage_Tank="Poor",2,IF(Physical_State_Storage_Tank="Does Not Function",3))))</f>
        <v>2</v>
      </c>
      <c r="AS770" s="11">
        <f t="shared" ref="AS770:AS833" si="1339">IF(Presence_Other_Concrete_Structures=0," ",IF(Presence_Other_Concrete_Structures="Yes",1,0))</f>
        <v>1</v>
      </c>
      <c r="AT770" s="11">
        <f t="shared" ref="AT770:AT833" si="1340">IF(Number_Of_Concrete_Structures=0," ",Number_Of_Concrete_Structures)</f>
        <v>6</v>
      </c>
      <c r="AU770" s="11" t="str">
        <f t="shared" ref="AU770:AU833" si="1341">PROPER(Type_Concrete_Structures)</f>
        <v>Pressure Break Tank|Distribution Chamber|Ventouse, Washout</v>
      </c>
      <c r="AV770" s="11">
        <f t="shared" ref="AV770:AV833" si="1342">IF(Construction_Date_Concrete_Structures=0," ",Construction_Date_Concrete_Structures)</f>
        <v>2013</v>
      </c>
      <c r="AW770" s="11">
        <f t="shared" ref="AW770:AW833" si="1343">IF(Physical_State_Concrete_Structures=0," ",IF(Physical_State_Concrete_Structures="Normal",1,IF(Physical_State_Concrete_Structures="Poor",2,IF(Physical_State_Concrete_Structures="Does Not Function",3))))</f>
        <v>1</v>
      </c>
      <c r="AX770" s="11">
        <f t="shared" ref="AX770:AX833" si="1344">IF(Presence_Distribution_Network=0," ",IF(Presence_Distribution_Network="Yes",1,0))</f>
        <v>1</v>
      </c>
      <c r="AY770" s="11">
        <f t="shared" ref="AY770:AY833" si="1345">IF(Number_Of_Distribution_Networks=0," ",Number_Of_Distribution_Networks)</f>
        <v>1</v>
      </c>
      <c r="AZ770" s="11">
        <f t="shared" ref="AZ770:AZ833" si="1346">IF(Construction_Date_Distribution_Network=0," ",Construction_Date_Distribution_Network)</f>
        <v>2013</v>
      </c>
      <c r="BA770" s="11">
        <f t="shared" ref="BA770:BA833" si="1347">IF(Physical_State_Distribution_Network=0," ",IF(Physical_State_Distribution_Network="Normal",1,IF(Physical_State_Distribution_Network="Poor",2,IF(Physical_State_Distribution_Network="Does Not Function",3))))</f>
        <v>1</v>
      </c>
      <c r="BB770" s="11">
        <f t="shared" ref="BB770:BB833" si="1348">IF(Length_Distribution_Network=0," ",Length_Distribution_Network)</f>
        <v>6500</v>
      </c>
      <c r="BC770" s="11">
        <f t="shared" ref="BC770:BC833" si="1349">IF(Presence_Pump=0," ",IF(Presence_Pump="Yes",1,0))</f>
        <v>0</v>
      </c>
      <c r="BD770" s="11" t="str">
        <f t="shared" ref="BD770:BD833" si="1350">IF(Number_Of_Pumps=0," ",Number_Of_Pumps)</f>
        <v xml:space="preserve"> </v>
      </c>
      <c r="BE770" s="11" t="str">
        <f t="shared" ref="BE770:BE833" si="1351">IF(Construction_Date_Pump=0," ",Construction_Date_Pump)</f>
        <v xml:space="preserve"> </v>
      </c>
      <c r="BF770" s="11" t="str">
        <f t="shared" ref="BF770:BF833" si="1352">IF(Physical_State_Pump=0," ",IF(Physical_State_Pump="Normal",1,IF(Physical_State_Pump="Poor",2,IF(Physical_State_Pump="Does Not Function",3))))</f>
        <v xml:space="preserve"> </v>
      </c>
      <c r="BG770" s="11" t="str">
        <f t="shared" si="1285"/>
        <v xml:space="preserve"> </v>
      </c>
      <c r="BH770" s="11" t="str">
        <f t="shared" ref="BH770:BH833" si="1353">IF(Construction_Date_Pump_House=0," ",Construction_Date_Pump_House)</f>
        <v xml:space="preserve"> </v>
      </c>
      <c r="BI770" s="11" t="str">
        <f t="shared" ref="BI770:BI833" si="1354">IF(Physical_State_Pump_House=0," ",IF(Physical_State_Pump_House="Normal",1,IF(Physical_State_Pump_House="Poor",2,IF(Physical_State_Pump_House="Does Not Function",3))))</f>
        <v xml:space="preserve"> </v>
      </c>
      <c r="BJ770" s="11">
        <f t="shared" ref="BJ770:BJ833" si="1355">IF(Presence_Treatment_Equipment=0," ",IF(Presence_Treatment_Equipment="Yes",1,0))</f>
        <v>0</v>
      </c>
      <c r="BK770" s="11" t="str">
        <f t="shared" ref="BK770:BK833" si="1356">PROPER(Type_Treatment_Facility)</f>
        <v/>
      </c>
      <c r="BL770" s="11" t="str">
        <f t="shared" ref="BL770:BL833" si="1357">IF(Construction_Date_Treatment_Equipt=0," ",Construction_Date_Treatment_Equipt)</f>
        <v xml:space="preserve"> </v>
      </c>
      <c r="BM770" s="11" t="str">
        <f t="shared" ref="BM770:BM833" si="1358">IF(Physical_State_Treatment_Equipt=0," ",IF(Physical_State_Treatment_Equipt="Normal",1,IF(Physical_State_Treatment_Equipt="Poor",2,IF(Physical_State_Treatment_Equipt="Does Not Function",3))))</f>
        <v xml:space="preserve"> </v>
      </c>
      <c r="BN770" s="11" t="str">
        <f t="shared" ref="BN770:BN833" si="1359">IF(Presence_Treatment_Housing_Structure=0," ",IF(Presence_Treatment_Housing_Structure="Yes",1,0))</f>
        <v xml:space="preserve"> </v>
      </c>
      <c r="BO770" s="11" t="str">
        <f t="shared" ref="BO770:BO833" si="1360">IF(Construction_Date_Treatment_Housing=0," ",Construction_Date_Treatment_Housing)</f>
        <v xml:space="preserve"> </v>
      </c>
      <c r="BP770" s="11" t="str">
        <f t="shared" ref="BP770:BP833" si="1361">IF(Physical_State_Treatment_Housing=0," ",IF(Physical_State_Treatment_Housing="Normal",1,IF(Physical_State_Treatment_Housing="Poor",2,IF(Physical_State_Treatment_Housing="Does Not Function",3))))</f>
        <v xml:space="preserve"> </v>
      </c>
      <c r="BQ770" s="11" t="str">
        <f t="shared" ref="BQ770:BQ833" si="1362">IF(ISBLANK(E_Coli_Result)," ",E_Coli_Result)</f>
        <v>0</v>
      </c>
      <c r="BR770" s="25">
        <f t="shared" ref="BR770:BR833" si="1363">IF(ISBLANK(Residual_Chlorine_Result),"",Residual_Chlorine_Result)</f>
        <v>0</v>
      </c>
      <c r="BS770" s="11" t="str">
        <f t="shared" ref="BS770:BS833" si="1364">IF(ISBLANK(Bacteria_Result)," ",Bacteria_Result)</f>
        <v>Not Present</v>
      </c>
      <c r="BT770" s="11" t="str">
        <f t="shared" ref="BT770:BT833" si="1365">IF(ISBLANK(Turbidity_Result)," ",Turbidity_Result)</f>
        <v>0</v>
      </c>
      <c r="BU770" s="12">
        <f t="shared" si="1295"/>
        <v>1</v>
      </c>
      <c r="BV770" s="12">
        <f t="shared" si="1296"/>
        <v>0</v>
      </c>
      <c r="BW770" s="12">
        <f t="shared" si="1286"/>
        <v>1</v>
      </c>
      <c r="BX770" s="12">
        <f t="shared" si="1297"/>
        <v>1</v>
      </c>
      <c r="BY770" s="11">
        <f t="shared" si="1298"/>
        <v>1</v>
      </c>
      <c r="BZ770" s="11">
        <f t="shared" ref="BZ770:BZ833" si="1366">IF(Presence_Kiosk=0," ",IF(Presence_Kiosk="Yes",1,0))</f>
        <v>1</v>
      </c>
      <c r="CA770" s="11">
        <f t="shared" ref="CA770:CA833" si="1367">IF(Number_Of_Kiosks=0," ",Number_Of_Kiosks)</f>
        <v>1</v>
      </c>
      <c r="CB770" s="11">
        <f t="shared" ref="CB770:CB833" si="1368">IF(Construction_Date_Kiosk=0," ",Construction_Date_Kiosk)</f>
        <v>2013</v>
      </c>
      <c r="CC770" s="11">
        <f t="shared" ref="CC770:CC833" si="1369">IF(Physical_State_Kiosk=0," ",IF(Physical_State_Kiosk="Normal",1,IF(Physical_State_Kiosk="Poor",2,IF(Physical_State_Kiosk="Does Not Function",3))))</f>
        <v>1</v>
      </c>
      <c r="CD770" s="11" t="str">
        <f t="shared" ref="CD770:CD833" si="1370">IF(Out_Of_Service_Or_Broken=0," ",Out_Of_Service_Or_Broken)</f>
        <v>No</v>
      </c>
      <c r="CE770" s="11">
        <f t="shared" si="1299"/>
        <v>0</v>
      </c>
      <c r="CF770" s="11">
        <f t="shared" si="1300"/>
        <v>0</v>
      </c>
      <c r="CG770" s="11">
        <f t="shared" si="1301"/>
        <v>1</v>
      </c>
      <c r="CH770" s="11">
        <f t="shared" si="1302"/>
        <v>0</v>
      </c>
      <c r="CI770" s="11">
        <f t="shared" ref="CI770:CI833" si="1371">IF(Water_Available="Yes",1,0)</f>
        <v>1</v>
      </c>
      <c r="CJ770" s="11">
        <f t="shared" ref="CJ770:CJ833" si="1372">IF(Overall_Water_Point_Rating=0," ",IF(Overall_Water_Point_Rating="Normal",1,IF(Overall_Water_Point_Rating="Poor",2,IF(Overall_Water_Point_Rating="Does Not Function",3))))</f>
        <v>1</v>
      </c>
    </row>
    <row r="771" spans="1:88" x14ac:dyDescent="0.3">
      <c r="A771" s="11">
        <f t="shared" si="1303"/>
        <v>2017</v>
      </c>
      <c r="B771" s="11" t="str">
        <f t="shared" si="1304"/>
        <v>20-04-2017 08:32:28 CEST</v>
      </c>
      <c r="C771" s="11" t="str">
        <f t="shared" si="1305"/>
        <v>Rwanda</v>
      </c>
      <c r="D771" s="11" t="str">
        <f t="shared" si="1306"/>
        <v>Rulindo</v>
      </c>
      <c r="E771" s="11" t="str">
        <f t="shared" si="1307"/>
        <v>Tumba</v>
      </c>
      <c r="F771" s="11" t="str">
        <f t="shared" si="1308"/>
        <v>Nyirabirori</v>
      </c>
      <c r="G771" s="11" t="str">
        <f t="shared" si="1309"/>
        <v>Rusura</v>
      </c>
      <c r="H771" s="11" t="str">
        <f t="shared" si="1310"/>
        <v/>
      </c>
      <c r="I771" s="11" t="str">
        <f t="shared" si="1311"/>
        <v/>
      </c>
      <c r="J771" s="11" t="str">
        <f t="shared" si="1312"/>
        <v>Water point near Rusura center/Nyirambuga pumping</v>
      </c>
      <c r="K771" s="11">
        <f t="shared" si="1313"/>
        <v>157</v>
      </c>
      <c r="L771" s="11">
        <f t="shared" si="1287"/>
        <v>30604</v>
      </c>
      <c r="M771" s="11">
        <f t="shared" si="1288"/>
        <v>1</v>
      </c>
      <c r="N771" s="11">
        <f t="shared" si="1289"/>
        <v>30604</v>
      </c>
      <c r="O771" s="11">
        <f t="shared" si="1314"/>
        <v>157</v>
      </c>
      <c r="P771" s="11" t="str">
        <f t="shared" si="1315"/>
        <v xml:space="preserve"> </v>
      </c>
      <c r="Q771" s="13">
        <f t="shared" si="1290"/>
        <v>1</v>
      </c>
      <c r="R771" s="11">
        <f t="shared" si="1291"/>
        <v>1</v>
      </c>
      <c r="S771" s="11">
        <f t="shared" si="1316"/>
        <v>0</v>
      </c>
      <c r="T771" s="11">
        <f t="shared" si="1317"/>
        <v>1</v>
      </c>
      <c r="U771" s="11" t="str">
        <f t="shared" si="1318"/>
        <v>Piped Network With Pump</v>
      </c>
      <c r="V771" s="11">
        <f t="shared" si="1319"/>
        <v>2017</v>
      </c>
      <c r="W771" s="11" t="str">
        <f t="shared" si="1320"/>
        <v/>
      </c>
      <c r="X771" s="11" t="str">
        <f t="shared" si="1321"/>
        <v>Spring</v>
      </c>
      <c r="Y771" s="11">
        <f t="shared" si="1322"/>
        <v>2</v>
      </c>
      <c r="Z771" s="11">
        <f t="shared" si="1323"/>
        <v>1</v>
      </c>
      <c r="AA771" s="11">
        <f t="shared" si="1324"/>
        <v>0</v>
      </c>
      <c r="AB771" s="11" t="str">
        <f t="shared" si="1325"/>
        <v/>
      </c>
      <c r="AC771" s="11" t="str">
        <f t="shared" si="1326"/>
        <v xml:space="preserve"> </v>
      </c>
      <c r="AD771" s="11" t="str">
        <f t="shared" si="1327"/>
        <v xml:space="preserve"> </v>
      </c>
      <c r="AE771" s="11" t="str">
        <f t="shared" si="1328"/>
        <v xml:space="preserve"> </v>
      </c>
      <c r="AF771" s="11">
        <f t="shared" si="1329"/>
        <v>5</v>
      </c>
      <c r="AG771" s="12">
        <f t="shared" si="1292"/>
        <v>345600</v>
      </c>
      <c r="AH771" s="12">
        <f t="shared" si="1293"/>
        <v>440.25477707006371</v>
      </c>
      <c r="AI771" s="11">
        <f t="shared" si="1294"/>
        <v>1</v>
      </c>
      <c r="AJ771" s="11">
        <f t="shared" si="1330"/>
        <v>0</v>
      </c>
      <c r="AK771" s="11" t="str">
        <f t="shared" si="1331"/>
        <v xml:space="preserve"> </v>
      </c>
      <c r="AL771" s="11" t="str">
        <f t="shared" si="1332"/>
        <v xml:space="preserve"> </v>
      </c>
      <c r="AM771" s="11" t="str">
        <f t="shared" si="1333"/>
        <v xml:space="preserve"> </v>
      </c>
      <c r="AN771" s="11" t="str">
        <f t="shared" si="1334"/>
        <v xml:space="preserve"> </v>
      </c>
      <c r="AO771" s="11">
        <f t="shared" si="1335"/>
        <v>1</v>
      </c>
      <c r="AP771" s="11">
        <f t="shared" si="1336"/>
        <v>1</v>
      </c>
      <c r="AQ771" s="11">
        <f t="shared" si="1337"/>
        <v>2017</v>
      </c>
      <c r="AR771" s="11">
        <f t="shared" si="1338"/>
        <v>1</v>
      </c>
      <c r="AS771" s="11">
        <f t="shared" si="1339"/>
        <v>0</v>
      </c>
      <c r="AT771" s="11" t="str">
        <f t="shared" si="1340"/>
        <v xml:space="preserve"> </v>
      </c>
      <c r="AU771" s="11" t="str">
        <f t="shared" si="1341"/>
        <v/>
      </c>
      <c r="AV771" s="11" t="str">
        <f t="shared" si="1342"/>
        <v xml:space="preserve"> </v>
      </c>
      <c r="AW771" s="11" t="str">
        <f t="shared" si="1343"/>
        <v xml:space="preserve"> </v>
      </c>
      <c r="AX771" s="11">
        <f t="shared" si="1344"/>
        <v>1</v>
      </c>
      <c r="AY771" s="11">
        <f t="shared" si="1345"/>
        <v>1</v>
      </c>
      <c r="AZ771" s="11">
        <f t="shared" si="1346"/>
        <v>2017</v>
      </c>
      <c r="BA771" s="11">
        <f t="shared" si="1347"/>
        <v>1</v>
      </c>
      <c r="BB771" s="11">
        <f t="shared" si="1348"/>
        <v>100</v>
      </c>
      <c r="BC771" s="11">
        <f t="shared" si="1349"/>
        <v>0</v>
      </c>
      <c r="BD771" s="11" t="str">
        <f t="shared" si="1350"/>
        <v xml:space="preserve"> </v>
      </c>
      <c r="BE771" s="11" t="str">
        <f t="shared" si="1351"/>
        <v xml:space="preserve"> </v>
      </c>
      <c r="BF771" s="11" t="str">
        <f t="shared" si="1352"/>
        <v xml:space="preserve"> </v>
      </c>
      <c r="BG771" s="11" t="str">
        <f t="shared" ref="BG771:BG834" si="1373">IF(Presence_Pump_House=0," ",IF(Presence_Pump_House="Yes",1,0))</f>
        <v xml:space="preserve"> </v>
      </c>
      <c r="BH771" s="11" t="str">
        <f t="shared" si="1353"/>
        <v xml:space="preserve"> </v>
      </c>
      <c r="BI771" s="11" t="str">
        <f t="shared" si="1354"/>
        <v xml:space="preserve"> </v>
      </c>
      <c r="BJ771" s="11">
        <f t="shared" si="1355"/>
        <v>0</v>
      </c>
      <c r="BK771" s="11" t="str">
        <f t="shared" si="1356"/>
        <v/>
      </c>
      <c r="BL771" s="11" t="str">
        <f t="shared" si="1357"/>
        <v xml:space="preserve"> </v>
      </c>
      <c r="BM771" s="11" t="str">
        <f t="shared" si="1358"/>
        <v xml:space="preserve"> </v>
      </c>
      <c r="BN771" s="11" t="str">
        <f t="shared" si="1359"/>
        <v xml:space="preserve"> </v>
      </c>
      <c r="BO771" s="11" t="str">
        <f t="shared" si="1360"/>
        <v xml:space="preserve"> </v>
      </c>
      <c r="BP771" s="11" t="str">
        <f t="shared" si="1361"/>
        <v xml:space="preserve"> </v>
      </c>
      <c r="BQ771" s="11" t="str">
        <f t="shared" si="1362"/>
        <v>0</v>
      </c>
      <c r="BR771" s="25">
        <f t="shared" si="1363"/>
        <v>0</v>
      </c>
      <c r="BS771" s="11" t="str">
        <f t="shared" si="1364"/>
        <v>Not Present</v>
      </c>
      <c r="BT771" s="11" t="str">
        <f t="shared" si="1365"/>
        <v>0</v>
      </c>
      <c r="BU771" s="12">
        <f t="shared" si="1295"/>
        <v>1</v>
      </c>
      <c r="BV771" s="12">
        <f t="shared" si="1296"/>
        <v>0</v>
      </c>
      <c r="BW771" s="12">
        <f t="shared" ref="BW771:BW834" si="1374">IF(BS771="Not Present",1,0)</f>
        <v>1</v>
      </c>
      <c r="BX771" s="12">
        <f t="shared" si="1297"/>
        <v>1</v>
      </c>
      <c r="BY771" s="11">
        <f t="shared" si="1298"/>
        <v>1</v>
      </c>
      <c r="BZ771" s="11">
        <f t="shared" si="1366"/>
        <v>1</v>
      </c>
      <c r="CA771" s="11">
        <f t="shared" si="1367"/>
        <v>2</v>
      </c>
      <c r="CB771" s="11">
        <f t="shared" si="1368"/>
        <v>2017</v>
      </c>
      <c r="CC771" s="11">
        <f t="shared" si="1369"/>
        <v>1</v>
      </c>
      <c r="CD771" s="11" t="str">
        <f t="shared" si="1370"/>
        <v>No</v>
      </c>
      <c r="CE771" s="11">
        <f t="shared" si="1299"/>
        <v>0</v>
      </c>
      <c r="CF771" s="11">
        <f t="shared" si="1300"/>
        <v>0</v>
      </c>
      <c r="CG771" s="11">
        <f t="shared" si="1301"/>
        <v>1</v>
      </c>
      <c r="CH771" s="11">
        <f t="shared" si="1302"/>
        <v>0</v>
      </c>
      <c r="CI771" s="11">
        <f t="shared" si="1371"/>
        <v>1</v>
      </c>
      <c r="CJ771" s="11">
        <f t="shared" si="1372"/>
        <v>1</v>
      </c>
    </row>
    <row r="772" spans="1:88" x14ac:dyDescent="0.3">
      <c r="A772" s="11">
        <f t="shared" si="1303"/>
        <v>2017</v>
      </c>
      <c r="B772" s="11" t="str">
        <f t="shared" si="1304"/>
        <v>24-03-2017 11:38:28 CET</v>
      </c>
      <c r="C772" s="11" t="str">
        <f t="shared" si="1305"/>
        <v>Rwanda</v>
      </c>
      <c r="D772" s="11" t="str">
        <f t="shared" si="1306"/>
        <v>Rulindo</v>
      </c>
      <c r="E772" s="11" t="str">
        <f t="shared" si="1307"/>
        <v>Masoro</v>
      </c>
      <c r="F772" s="11" t="str">
        <f t="shared" si="1308"/>
        <v>Kigarama</v>
      </c>
      <c r="G772" s="11" t="str">
        <f t="shared" si="1309"/>
        <v>Nyakibungo</v>
      </c>
      <c r="H772" s="11" t="str">
        <f t="shared" si="1310"/>
        <v/>
      </c>
      <c r="I772" s="11" t="str">
        <f t="shared" si="1311"/>
        <v/>
      </c>
      <c r="J772" s="11" t="str">
        <f t="shared" si="1312"/>
        <v xml:space="preserve"> </v>
      </c>
      <c r="K772" s="11">
        <f t="shared" si="1313"/>
        <v>229</v>
      </c>
      <c r="L772" s="11">
        <f t="shared" si="1287"/>
        <v>0</v>
      </c>
      <c r="M772" s="11">
        <f t="shared" si="1288"/>
        <v>31</v>
      </c>
      <c r="N772" s="11">
        <f t="shared" si="1289"/>
        <v>0</v>
      </c>
      <c r="O772" s="11">
        <f t="shared" si="1314"/>
        <v>229</v>
      </c>
      <c r="P772" s="11" t="str">
        <f t="shared" si="1315"/>
        <v xml:space="preserve"> </v>
      </c>
      <c r="Q772" s="13">
        <f t="shared" si="1290"/>
        <v>1</v>
      </c>
      <c r="R772" s="11">
        <f t="shared" si="1291"/>
        <v>1</v>
      </c>
      <c r="S772" s="11">
        <f t="shared" si="1316"/>
        <v>1</v>
      </c>
      <c r="T772" s="11">
        <f t="shared" si="1317"/>
        <v>1</v>
      </c>
      <c r="U772" s="11" t="str">
        <f t="shared" si="1318"/>
        <v>Piped Network With Pump</v>
      </c>
      <c r="V772" s="11">
        <f t="shared" si="1319"/>
        <v>1998</v>
      </c>
      <c r="W772" s="11" t="str">
        <f t="shared" si="1320"/>
        <v>Governement (District, Wasac) And Water For People</v>
      </c>
      <c r="X772" s="11" t="str">
        <f t="shared" si="1321"/>
        <v>Spring</v>
      </c>
      <c r="Y772" s="11">
        <f t="shared" si="1322"/>
        <v>2</v>
      </c>
      <c r="Z772" s="11">
        <f t="shared" si="1323"/>
        <v>1</v>
      </c>
      <c r="AA772" s="11">
        <f t="shared" si="1324"/>
        <v>1</v>
      </c>
      <c r="AB772" s="11" t="str">
        <f t="shared" si="1325"/>
        <v>"Springbox" --Intake Structure At A Spring</v>
      </c>
      <c r="AC772" s="11">
        <f t="shared" si="1326"/>
        <v>1</v>
      </c>
      <c r="AD772" s="11">
        <f t="shared" si="1327"/>
        <v>2016</v>
      </c>
      <c r="AE772" s="11">
        <f t="shared" si="1328"/>
        <v>1</v>
      </c>
      <c r="AF772" s="11">
        <f t="shared" si="1329"/>
        <v>20</v>
      </c>
      <c r="AG772" s="12">
        <f t="shared" si="1292"/>
        <v>86400</v>
      </c>
      <c r="AH772" s="12">
        <f t="shared" si="1293"/>
        <v>75.4585152838428</v>
      </c>
      <c r="AI772" s="11">
        <f t="shared" si="1294"/>
        <v>1</v>
      </c>
      <c r="AJ772" s="11">
        <f t="shared" si="1330"/>
        <v>1</v>
      </c>
      <c r="AK772" s="11">
        <f t="shared" si="1331"/>
        <v>2</v>
      </c>
      <c r="AL772" s="11">
        <f t="shared" si="1332"/>
        <v>2016</v>
      </c>
      <c r="AM772" s="11">
        <f t="shared" si="1333"/>
        <v>1</v>
      </c>
      <c r="AN772" s="11">
        <f t="shared" si="1334"/>
        <v>5000</v>
      </c>
      <c r="AO772" s="11">
        <f t="shared" si="1335"/>
        <v>1</v>
      </c>
      <c r="AP772" s="11">
        <f t="shared" si="1336"/>
        <v>15</v>
      </c>
      <c r="AQ772" s="11">
        <f t="shared" si="1337"/>
        <v>2016</v>
      </c>
      <c r="AR772" s="11">
        <f t="shared" si="1338"/>
        <v>1</v>
      </c>
      <c r="AS772" s="11">
        <f t="shared" si="1339"/>
        <v>0</v>
      </c>
      <c r="AT772" s="11" t="str">
        <f t="shared" si="1340"/>
        <v xml:space="preserve"> </v>
      </c>
      <c r="AU772" s="11" t="str">
        <f t="shared" si="1341"/>
        <v/>
      </c>
      <c r="AV772" s="11" t="str">
        <f t="shared" si="1342"/>
        <v xml:space="preserve"> </v>
      </c>
      <c r="AW772" s="11" t="str">
        <f t="shared" si="1343"/>
        <v xml:space="preserve"> </v>
      </c>
      <c r="AX772" s="11">
        <f t="shared" si="1344"/>
        <v>1</v>
      </c>
      <c r="AY772" s="11">
        <f t="shared" si="1345"/>
        <v>2</v>
      </c>
      <c r="AZ772" s="11">
        <f t="shared" si="1346"/>
        <v>2016</v>
      </c>
      <c r="BA772" s="11">
        <f t="shared" si="1347"/>
        <v>1</v>
      </c>
      <c r="BB772" s="11">
        <f t="shared" si="1348"/>
        <v>5000</v>
      </c>
      <c r="BC772" s="11">
        <f t="shared" si="1349"/>
        <v>1</v>
      </c>
      <c r="BD772" s="11">
        <f t="shared" si="1350"/>
        <v>1</v>
      </c>
      <c r="BE772" s="11">
        <f t="shared" si="1351"/>
        <v>2016</v>
      </c>
      <c r="BF772" s="11">
        <f t="shared" si="1352"/>
        <v>1</v>
      </c>
      <c r="BG772" s="11">
        <f t="shared" si="1373"/>
        <v>1</v>
      </c>
      <c r="BH772" s="11">
        <f t="shared" si="1353"/>
        <v>2016</v>
      </c>
      <c r="BI772" s="11">
        <f t="shared" si="1354"/>
        <v>1</v>
      </c>
      <c r="BJ772" s="11">
        <f t="shared" si="1355"/>
        <v>0</v>
      </c>
      <c r="BK772" s="11" t="str">
        <f t="shared" si="1356"/>
        <v/>
      </c>
      <c r="BL772" s="11" t="str">
        <f t="shared" si="1357"/>
        <v xml:space="preserve"> </v>
      </c>
      <c r="BM772" s="11" t="str">
        <f t="shared" si="1358"/>
        <v xml:space="preserve"> </v>
      </c>
      <c r="BN772" s="11" t="str">
        <f t="shared" si="1359"/>
        <v xml:space="preserve"> </v>
      </c>
      <c r="BO772" s="11" t="str">
        <f t="shared" si="1360"/>
        <v xml:space="preserve"> </v>
      </c>
      <c r="BP772" s="11" t="str">
        <f t="shared" si="1361"/>
        <v xml:space="preserve"> </v>
      </c>
      <c r="BQ772" s="11" t="str">
        <f t="shared" si="1362"/>
        <v>0</v>
      </c>
      <c r="BR772" s="25">
        <f t="shared" si="1363"/>
        <v>0</v>
      </c>
      <c r="BS772" s="11" t="str">
        <f t="shared" si="1364"/>
        <v>Not Present</v>
      </c>
      <c r="BT772" s="11" t="str">
        <f t="shared" si="1365"/>
        <v>0</v>
      </c>
      <c r="BU772" s="12">
        <f t="shared" si="1295"/>
        <v>1</v>
      </c>
      <c r="BV772" s="12">
        <f t="shared" si="1296"/>
        <v>0</v>
      </c>
      <c r="BW772" s="12">
        <f t="shared" si="1374"/>
        <v>1</v>
      </c>
      <c r="BX772" s="12">
        <f t="shared" si="1297"/>
        <v>1</v>
      </c>
      <c r="BY772" s="11">
        <f t="shared" si="1298"/>
        <v>1</v>
      </c>
      <c r="BZ772" s="11">
        <f t="shared" si="1366"/>
        <v>1</v>
      </c>
      <c r="CA772" s="11">
        <f t="shared" si="1367"/>
        <v>2</v>
      </c>
      <c r="CB772" s="11">
        <f t="shared" si="1368"/>
        <v>2016</v>
      </c>
      <c r="CC772" s="11">
        <f t="shared" si="1369"/>
        <v>1</v>
      </c>
      <c r="CD772" s="11" t="str">
        <f t="shared" si="1370"/>
        <v>No</v>
      </c>
      <c r="CE772" s="11">
        <f t="shared" si="1299"/>
        <v>0</v>
      </c>
      <c r="CF772" s="11">
        <f t="shared" si="1300"/>
        <v>0</v>
      </c>
      <c r="CG772" s="11">
        <f t="shared" si="1301"/>
        <v>1</v>
      </c>
      <c r="CH772" s="11">
        <f t="shared" si="1302"/>
        <v>0</v>
      </c>
      <c r="CI772" s="11">
        <f t="shared" si="1371"/>
        <v>1</v>
      </c>
      <c r="CJ772" s="11">
        <f t="shared" si="1372"/>
        <v>1</v>
      </c>
    </row>
    <row r="773" spans="1:88" x14ac:dyDescent="0.3">
      <c r="A773" s="11">
        <f t="shared" si="1303"/>
        <v>2017</v>
      </c>
      <c r="B773" s="11" t="str">
        <f t="shared" si="1304"/>
        <v>07-03-2017 09:08:58 CET</v>
      </c>
      <c r="C773" s="11" t="str">
        <f t="shared" si="1305"/>
        <v>Rwanda</v>
      </c>
      <c r="D773" s="11" t="str">
        <f t="shared" si="1306"/>
        <v>Rulindo</v>
      </c>
      <c r="E773" s="11" t="str">
        <f t="shared" si="1307"/>
        <v>Base</v>
      </c>
      <c r="F773" s="11" t="str">
        <f t="shared" si="1308"/>
        <v>Rwamahwa</v>
      </c>
      <c r="G773" s="11" t="str">
        <f t="shared" si="1309"/>
        <v>Karambi</v>
      </c>
      <c r="H773" s="11" t="str">
        <f t="shared" si="1310"/>
        <v/>
      </c>
      <c r="I773" s="11" t="str">
        <f t="shared" si="1311"/>
        <v/>
      </c>
      <c r="J773" s="11" t="str">
        <f t="shared" si="1312"/>
        <v>Rwankende</v>
      </c>
      <c r="K773" s="11">
        <f t="shared" si="1313"/>
        <v>192</v>
      </c>
      <c r="L773" s="11">
        <f t="shared" si="1287"/>
        <v>1789</v>
      </c>
      <c r="M773" s="11">
        <f t="shared" si="1288"/>
        <v>14</v>
      </c>
      <c r="N773" s="11">
        <f t="shared" si="1289"/>
        <v>127.78571428571429</v>
      </c>
      <c r="O773" s="11">
        <f t="shared" si="1314"/>
        <v>100</v>
      </c>
      <c r="P773" s="11">
        <f t="shared" si="1315"/>
        <v>92</v>
      </c>
      <c r="Q773" s="13">
        <f t="shared" si="1290"/>
        <v>0.52083333333333337</v>
      </c>
      <c r="R773" s="11">
        <f t="shared" si="1291"/>
        <v>0</v>
      </c>
      <c r="S773" s="11">
        <f t="shared" si="1316"/>
        <v>1</v>
      </c>
      <c r="T773" s="11">
        <f t="shared" si="1317"/>
        <v>1</v>
      </c>
      <c r="U773" s="11" t="str">
        <f t="shared" si="1318"/>
        <v>Piped Network -- Gravity Only</v>
      </c>
      <c r="V773" s="11">
        <f t="shared" si="1319"/>
        <v>2017</v>
      </c>
      <c r="W773" s="11" t="str">
        <f t="shared" si="1320"/>
        <v>Padiri</v>
      </c>
      <c r="X773" s="11" t="str">
        <f t="shared" si="1321"/>
        <v>Spring</v>
      </c>
      <c r="Y773" s="11">
        <f t="shared" si="1322"/>
        <v>3</v>
      </c>
      <c r="Z773" s="11">
        <f t="shared" si="1323"/>
        <v>1</v>
      </c>
      <c r="AA773" s="11">
        <f t="shared" si="1324"/>
        <v>1</v>
      </c>
      <c r="AB773" s="11" t="str">
        <f t="shared" si="1325"/>
        <v>"Springbox" --Intake Structure At A Spring</v>
      </c>
      <c r="AC773" s="11">
        <f t="shared" si="1326"/>
        <v>2</v>
      </c>
      <c r="AD773" s="11">
        <f t="shared" si="1327"/>
        <v>2017</v>
      </c>
      <c r="AE773" s="11">
        <f t="shared" si="1328"/>
        <v>1</v>
      </c>
      <c r="AF773" s="11">
        <f t="shared" si="1329"/>
        <v>120</v>
      </c>
      <c r="AG773" s="12">
        <f t="shared" si="1292"/>
        <v>14400</v>
      </c>
      <c r="AH773" s="12">
        <f t="shared" si="1293"/>
        <v>28.8</v>
      </c>
      <c r="AI773" s="11">
        <f t="shared" si="1294"/>
        <v>1</v>
      </c>
      <c r="AJ773" s="11">
        <f t="shared" si="1330"/>
        <v>0</v>
      </c>
      <c r="AK773" s="11" t="str">
        <f t="shared" si="1331"/>
        <v xml:space="preserve"> </v>
      </c>
      <c r="AL773" s="11">
        <f t="shared" si="1332"/>
        <v>2016</v>
      </c>
      <c r="AM773" s="11">
        <f t="shared" si="1333"/>
        <v>1</v>
      </c>
      <c r="AN773" s="11">
        <f t="shared" si="1334"/>
        <v>6450</v>
      </c>
      <c r="AO773" s="11">
        <f t="shared" si="1335"/>
        <v>0</v>
      </c>
      <c r="AP773" s="11" t="str">
        <f t="shared" si="1336"/>
        <v xml:space="preserve"> </v>
      </c>
      <c r="AQ773" s="11" t="str">
        <f t="shared" si="1337"/>
        <v xml:space="preserve"> </v>
      </c>
      <c r="AR773" s="11" t="str">
        <f t="shared" si="1338"/>
        <v xml:space="preserve"> </v>
      </c>
      <c r="AS773" s="11">
        <f t="shared" si="1339"/>
        <v>0</v>
      </c>
      <c r="AT773" s="11" t="str">
        <f t="shared" si="1340"/>
        <v xml:space="preserve"> </v>
      </c>
      <c r="AU773" s="11" t="str">
        <f t="shared" si="1341"/>
        <v/>
      </c>
      <c r="AV773" s="11" t="str">
        <f t="shared" si="1342"/>
        <v xml:space="preserve"> </v>
      </c>
      <c r="AW773" s="11" t="str">
        <f t="shared" si="1343"/>
        <v xml:space="preserve"> </v>
      </c>
      <c r="AX773" s="11">
        <f t="shared" si="1344"/>
        <v>0</v>
      </c>
      <c r="AY773" s="11" t="str">
        <f t="shared" si="1345"/>
        <v xml:space="preserve"> </v>
      </c>
      <c r="AZ773" s="11" t="str">
        <f t="shared" si="1346"/>
        <v xml:space="preserve"> </v>
      </c>
      <c r="BA773" s="11" t="str">
        <f t="shared" si="1347"/>
        <v xml:space="preserve"> </v>
      </c>
      <c r="BB773" s="11" t="str">
        <f t="shared" si="1348"/>
        <v xml:space="preserve"> </v>
      </c>
      <c r="BC773" s="11">
        <f t="shared" si="1349"/>
        <v>0</v>
      </c>
      <c r="BD773" s="11" t="str">
        <f t="shared" si="1350"/>
        <v xml:space="preserve"> </v>
      </c>
      <c r="BE773" s="11" t="str">
        <f t="shared" si="1351"/>
        <v xml:space="preserve"> </v>
      </c>
      <c r="BF773" s="11" t="str">
        <f t="shared" si="1352"/>
        <v xml:space="preserve"> </v>
      </c>
      <c r="BG773" s="11" t="str">
        <f t="shared" si="1373"/>
        <v xml:space="preserve"> </v>
      </c>
      <c r="BH773" s="11" t="str">
        <f t="shared" si="1353"/>
        <v xml:space="preserve"> </v>
      </c>
      <c r="BI773" s="11" t="str">
        <f t="shared" si="1354"/>
        <v xml:space="preserve"> </v>
      </c>
      <c r="BJ773" s="11">
        <f t="shared" si="1355"/>
        <v>0</v>
      </c>
      <c r="BK773" s="11" t="str">
        <f t="shared" si="1356"/>
        <v/>
      </c>
      <c r="BL773" s="11" t="str">
        <f t="shared" si="1357"/>
        <v xml:space="preserve"> </v>
      </c>
      <c r="BM773" s="11" t="str">
        <f t="shared" si="1358"/>
        <v xml:space="preserve"> </v>
      </c>
      <c r="BN773" s="11" t="str">
        <f t="shared" si="1359"/>
        <v xml:space="preserve"> </v>
      </c>
      <c r="BO773" s="11" t="str">
        <f t="shared" si="1360"/>
        <v xml:space="preserve"> </v>
      </c>
      <c r="BP773" s="11" t="str">
        <f t="shared" si="1361"/>
        <v xml:space="preserve"> </v>
      </c>
      <c r="BQ773" s="11" t="str">
        <f t="shared" si="1362"/>
        <v>0</v>
      </c>
      <c r="BR773" s="25">
        <f t="shared" si="1363"/>
        <v>0</v>
      </c>
      <c r="BS773" s="11" t="str">
        <f t="shared" si="1364"/>
        <v>Not Present</v>
      </c>
      <c r="BT773" s="11" t="str">
        <f t="shared" si="1365"/>
        <v>0</v>
      </c>
      <c r="BU773" s="12">
        <f t="shared" si="1295"/>
        <v>1</v>
      </c>
      <c r="BV773" s="12">
        <f t="shared" si="1296"/>
        <v>0</v>
      </c>
      <c r="BW773" s="12">
        <f t="shared" si="1374"/>
        <v>1</v>
      </c>
      <c r="BX773" s="12">
        <f t="shared" si="1297"/>
        <v>1</v>
      </c>
      <c r="BY773" s="11">
        <f t="shared" si="1298"/>
        <v>1</v>
      </c>
      <c r="BZ773" s="11">
        <f t="shared" si="1366"/>
        <v>1</v>
      </c>
      <c r="CA773" s="11">
        <f t="shared" si="1367"/>
        <v>1</v>
      </c>
      <c r="CB773" s="11">
        <f t="shared" si="1368"/>
        <v>2017</v>
      </c>
      <c r="CC773" s="11">
        <f t="shared" si="1369"/>
        <v>1</v>
      </c>
      <c r="CD773" s="11" t="str">
        <f t="shared" si="1370"/>
        <v>No</v>
      </c>
      <c r="CE773" s="11">
        <f t="shared" si="1299"/>
        <v>0</v>
      </c>
      <c r="CF773" s="11">
        <f t="shared" si="1300"/>
        <v>0</v>
      </c>
      <c r="CG773" s="11">
        <f t="shared" si="1301"/>
        <v>1</v>
      </c>
      <c r="CH773" s="11">
        <f t="shared" si="1302"/>
        <v>0</v>
      </c>
      <c r="CI773" s="11">
        <f t="shared" si="1371"/>
        <v>1</v>
      </c>
      <c r="CJ773" s="11">
        <f t="shared" si="1372"/>
        <v>2</v>
      </c>
    </row>
    <row r="774" spans="1:88" x14ac:dyDescent="0.3">
      <c r="A774" s="11">
        <f t="shared" si="1303"/>
        <v>2017</v>
      </c>
      <c r="B774" s="11" t="str">
        <f t="shared" si="1304"/>
        <v>18-04-2017 20:14:38 CEST</v>
      </c>
      <c r="C774" s="11" t="str">
        <f t="shared" si="1305"/>
        <v>Rwanda</v>
      </c>
      <c r="D774" s="11" t="str">
        <f t="shared" si="1306"/>
        <v>Rulindo</v>
      </c>
      <c r="E774" s="11" t="str">
        <f t="shared" si="1307"/>
        <v>Tumba</v>
      </c>
      <c r="F774" s="11" t="str">
        <f t="shared" si="1308"/>
        <v>Taba</v>
      </c>
      <c r="G774" s="11" t="str">
        <f t="shared" si="1309"/>
        <v>Ruvumba</v>
      </c>
      <c r="H774" s="11" t="str">
        <f t="shared" si="1310"/>
        <v/>
      </c>
      <c r="I774" s="11" t="str">
        <f t="shared" si="1311"/>
        <v/>
      </c>
      <c r="J774" s="11" t="str">
        <f t="shared" si="1312"/>
        <v>Water point chez Fari/Nyirambuga pumping</v>
      </c>
      <c r="K774" s="11">
        <f t="shared" si="1313"/>
        <v>109</v>
      </c>
      <c r="L774" s="11">
        <f t="shared" si="1287"/>
        <v>30604</v>
      </c>
      <c r="M774" s="11">
        <f t="shared" si="1288"/>
        <v>1</v>
      </c>
      <c r="N774" s="11">
        <f t="shared" si="1289"/>
        <v>30604</v>
      </c>
      <c r="O774" s="11">
        <f t="shared" si="1314"/>
        <v>109</v>
      </c>
      <c r="P774" s="11" t="str">
        <f t="shared" si="1315"/>
        <v xml:space="preserve"> </v>
      </c>
      <c r="Q774" s="13">
        <f t="shared" si="1290"/>
        <v>1</v>
      </c>
      <c r="R774" s="11">
        <f t="shared" si="1291"/>
        <v>1</v>
      </c>
      <c r="S774" s="11">
        <f t="shared" si="1316"/>
        <v>0</v>
      </c>
      <c r="T774" s="11">
        <f t="shared" si="1317"/>
        <v>1</v>
      </c>
      <c r="U774" s="11" t="str">
        <f t="shared" si="1318"/>
        <v>Piped Network With Pump</v>
      </c>
      <c r="V774" s="11">
        <f t="shared" si="1319"/>
        <v>2012</v>
      </c>
      <c r="W774" s="11" t="str">
        <f t="shared" si="1320"/>
        <v>Governement (District, Wasac) And Water For People</v>
      </c>
      <c r="X774" s="11" t="str">
        <f t="shared" si="1321"/>
        <v>Spring</v>
      </c>
      <c r="Y774" s="11">
        <f t="shared" si="1322"/>
        <v>2</v>
      </c>
      <c r="Z774" s="11">
        <f t="shared" si="1323"/>
        <v>1</v>
      </c>
      <c r="AA774" s="11">
        <f t="shared" si="1324"/>
        <v>0</v>
      </c>
      <c r="AB774" s="11" t="str">
        <f t="shared" si="1325"/>
        <v/>
      </c>
      <c r="AC774" s="11" t="str">
        <f t="shared" si="1326"/>
        <v xml:space="preserve"> </v>
      </c>
      <c r="AD774" s="11" t="str">
        <f t="shared" si="1327"/>
        <v xml:space="preserve"> </v>
      </c>
      <c r="AE774" s="11" t="str">
        <f t="shared" si="1328"/>
        <v xml:space="preserve"> </v>
      </c>
      <c r="AF774" s="11">
        <f t="shared" si="1329"/>
        <v>5</v>
      </c>
      <c r="AG774" s="12">
        <f t="shared" si="1292"/>
        <v>345600</v>
      </c>
      <c r="AH774" s="12">
        <f t="shared" si="1293"/>
        <v>634.12844036697243</v>
      </c>
      <c r="AI774" s="11">
        <f t="shared" si="1294"/>
        <v>1</v>
      </c>
      <c r="AJ774" s="11">
        <f t="shared" si="1330"/>
        <v>0</v>
      </c>
      <c r="AK774" s="11" t="str">
        <f t="shared" si="1331"/>
        <v xml:space="preserve"> </v>
      </c>
      <c r="AL774" s="11" t="str">
        <f t="shared" si="1332"/>
        <v xml:space="preserve"> </v>
      </c>
      <c r="AM774" s="11" t="str">
        <f t="shared" si="1333"/>
        <v xml:space="preserve"> </v>
      </c>
      <c r="AN774" s="11" t="str">
        <f t="shared" si="1334"/>
        <v xml:space="preserve"> </v>
      </c>
      <c r="AO774" s="11">
        <f t="shared" si="1335"/>
        <v>0</v>
      </c>
      <c r="AP774" s="11" t="str">
        <f t="shared" si="1336"/>
        <v xml:space="preserve"> </v>
      </c>
      <c r="AQ774" s="11" t="str">
        <f t="shared" si="1337"/>
        <v xml:space="preserve"> </v>
      </c>
      <c r="AR774" s="11" t="str">
        <f t="shared" si="1338"/>
        <v xml:space="preserve"> </v>
      </c>
      <c r="AS774" s="11">
        <f t="shared" si="1339"/>
        <v>0</v>
      </c>
      <c r="AT774" s="11" t="str">
        <f t="shared" si="1340"/>
        <v xml:space="preserve"> </v>
      </c>
      <c r="AU774" s="11" t="str">
        <f t="shared" si="1341"/>
        <v/>
      </c>
      <c r="AV774" s="11" t="str">
        <f t="shared" si="1342"/>
        <v xml:space="preserve"> </v>
      </c>
      <c r="AW774" s="11" t="str">
        <f t="shared" si="1343"/>
        <v xml:space="preserve"> </v>
      </c>
      <c r="AX774" s="11">
        <f t="shared" si="1344"/>
        <v>0</v>
      </c>
      <c r="AY774" s="11" t="str">
        <f t="shared" si="1345"/>
        <v xml:space="preserve"> </v>
      </c>
      <c r="AZ774" s="11" t="str">
        <f t="shared" si="1346"/>
        <v xml:space="preserve"> </v>
      </c>
      <c r="BA774" s="11" t="str">
        <f t="shared" si="1347"/>
        <v xml:space="preserve"> </v>
      </c>
      <c r="BB774" s="11" t="str">
        <f t="shared" si="1348"/>
        <v xml:space="preserve"> </v>
      </c>
      <c r="BC774" s="11">
        <f t="shared" si="1349"/>
        <v>0</v>
      </c>
      <c r="BD774" s="11" t="str">
        <f t="shared" si="1350"/>
        <v xml:space="preserve"> </v>
      </c>
      <c r="BE774" s="11" t="str">
        <f t="shared" si="1351"/>
        <v xml:space="preserve"> </v>
      </c>
      <c r="BF774" s="11" t="str">
        <f t="shared" si="1352"/>
        <v xml:space="preserve"> </v>
      </c>
      <c r="BG774" s="11" t="str">
        <f t="shared" si="1373"/>
        <v xml:space="preserve"> </v>
      </c>
      <c r="BH774" s="11" t="str">
        <f t="shared" si="1353"/>
        <v xml:space="preserve"> </v>
      </c>
      <c r="BI774" s="11" t="str">
        <f t="shared" si="1354"/>
        <v xml:space="preserve"> </v>
      </c>
      <c r="BJ774" s="11">
        <f t="shared" si="1355"/>
        <v>0</v>
      </c>
      <c r="BK774" s="11" t="str">
        <f t="shared" si="1356"/>
        <v/>
      </c>
      <c r="BL774" s="11" t="str">
        <f t="shared" si="1357"/>
        <v xml:space="preserve"> </v>
      </c>
      <c r="BM774" s="11" t="str">
        <f t="shared" si="1358"/>
        <v xml:space="preserve"> </v>
      </c>
      <c r="BN774" s="11" t="str">
        <f t="shared" si="1359"/>
        <v xml:space="preserve"> </v>
      </c>
      <c r="BO774" s="11" t="str">
        <f t="shared" si="1360"/>
        <v xml:space="preserve"> </v>
      </c>
      <c r="BP774" s="11" t="str">
        <f t="shared" si="1361"/>
        <v xml:space="preserve"> </v>
      </c>
      <c r="BQ774" s="11" t="str">
        <f t="shared" si="1362"/>
        <v>0</v>
      </c>
      <c r="BR774" s="25">
        <f t="shared" si="1363"/>
        <v>0</v>
      </c>
      <c r="BS774" s="11" t="str">
        <f t="shared" si="1364"/>
        <v>Not Present</v>
      </c>
      <c r="BT774" s="11" t="str">
        <f t="shared" si="1365"/>
        <v>0</v>
      </c>
      <c r="BU774" s="12">
        <f t="shared" si="1295"/>
        <v>1</v>
      </c>
      <c r="BV774" s="12">
        <f t="shared" si="1296"/>
        <v>0</v>
      </c>
      <c r="BW774" s="12">
        <f t="shared" si="1374"/>
        <v>1</v>
      </c>
      <c r="BX774" s="12">
        <f t="shared" si="1297"/>
        <v>1</v>
      </c>
      <c r="BY774" s="11">
        <f t="shared" si="1298"/>
        <v>1</v>
      </c>
      <c r="BZ774" s="11">
        <f t="shared" si="1366"/>
        <v>1</v>
      </c>
      <c r="CA774" s="11">
        <f t="shared" si="1367"/>
        <v>2</v>
      </c>
      <c r="CB774" s="11">
        <f t="shared" si="1368"/>
        <v>2012</v>
      </c>
      <c r="CC774" s="11">
        <f t="shared" si="1369"/>
        <v>1</v>
      </c>
      <c r="CD774" s="11" t="str">
        <f t="shared" si="1370"/>
        <v>No</v>
      </c>
      <c r="CE774" s="11">
        <f t="shared" si="1299"/>
        <v>0</v>
      </c>
      <c r="CF774" s="11">
        <f t="shared" si="1300"/>
        <v>0</v>
      </c>
      <c r="CG774" s="11">
        <f t="shared" si="1301"/>
        <v>1</v>
      </c>
      <c r="CH774" s="11">
        <f t="shared" si="1302"/>
        <v>0</v>
      </c>
      <c r="CI774" s="11">
        <f t="shared" si="1371"/>
        <v>1</v>
      </c>
      <c r="CJ774" s="11">
        <f t="shared" si="1372"/>
        <v>1</v>
      </c>
    </row>
    <row r="775" spans="1:88" x14ac:dyDescent="0.3">
      <c r="A775" s="11">
        <f t="shared" si="1303"/>
        <v>2017</v>
      </c>
      <c r="B775" s="11" t="str">
        <f t="shared" si="1304"/>
        <v>21-03-2017 13:50:44 CET</v>
      </c>
      <c r="C775" s="11" t="str">
        <f t="shared" si="1305"/>
        <v>Rwanda</v>
      </c>
      <c r="D775" s="11" t="str">
        <f t="shared" si="1306"/>
        <v>Rulindo</v>
      </c>
      <c r="E775" s="11" t="str">
        <f t="shared" si="1307"/>
        <v>Rukozo</v>
      </c>
      <c r="F775" s="11" t="str">
        <f t="shared" si="1308"/>
        <v>Buraro</v>
      </c>
      <c r="G775" s="11" t="str">
        <f t="shared" si="1309"/>
        <v>Rukingu</v>
      </c>
      <c r="H775" s="11" t="str">
        <f t="shared" si="1310"/>
        <v/>
      </c>
      <c r="I775" s="11" t="str">
        <f t="shared" si="1311"/>
        <v/>
      </c>
      <c r="J775" s="11" t="str">
        <f t="shared" si="1312"/>
        <v>Kabonanyoni</v>
      </c>
      <c r="K775" s="11">
        <f t="shared" si="1313"/>
        <v>70</v>
      </c>
      <c r="L775" s="11">
        <f t="shared" si="1287"/>
        <v>7894</v>
      </c>
      <c r="M775" s="11">
        <f t="shared" si="1288"/>
        <v>30</v>
      </c>
      <c r="N775" s="11">
        <f t="shared" si="1289"/>
        <v>263.13333333333333</v>
      </c>
      <c r="O775" s="11">
        <f t="shared" si="1314"/>
        <v>65</v>
      </c>
      <c r="P775" s="11">
        <f t="shared" si="1315"/>
        <v>5</v>
      </c>
      <c r="Q775" s="13">
        <f t="shared" si="1290"/>
        <v>0.9285714285714286</v>
      </c>
      <c r="R775" s="11">
        <f t="shared" si="1291"/>
        <v>0</v>
      </c>
      <c r="S775" s="11">
        <f t="shared" si="1316"/>
        <v>1</v>
      </c>
      <c r="T775" s="11">
        <f t="shared" si="1317"/>
        <v>1</v>
      </c>
      <c r="U775" s="11" t="str">
        <f t="shared" si="1318"/>
        <v>Piped Network With Pump</v>
      </c>
      <c r="V775" s="11">
        <f t="shared" si="1319"/>
        <v>2015</v>
      </c>
      <c r="W775" s="11" t="str">
        <f t="shared" si="1320"/>
        <v>Governement (District, Wasac) And Water For People</v>
      </c>
      <c r="X775" s="11" t="str">
        <f t="shared" si="1321"/>
        <v>Spring</v>
      </c>
      <c r="Y775" s="11">
        <f t="shared" si="1322"/>
        <v>5</v>
      </c>
      <c r="Z775" s="11">
        <f t="shared" si="1323"/>
        <v>1</v>
      </c>
      <c r="AA775" s="11">
        <f t="shared" si="1324"/>
        <v>1</v>
      </c>
      <c r="AB775" s="11" t="str">
        <f t="shared" si="1325"/>
        <v>"Springbox" --Intake Structure At A Spring</v>
      </c>
      <c r="AC775" s="11">
        <f t="shared" si="1326"/>
        <v>5</v>
      </c>
      <c r="AD775" s="11">
        <f t="shared" si="1327"/>
        <v>2015</v>
      </c>
      <c r="AE775" s="11">
        <f t="shared" si="1328"/>
        <v>1</v>
      </c>
      <c r="AF775" s="11">
        <f t="shared" si="1329"/>
        <v>15</v>
      </c>
      <c r="AG775" s="12">
        <f t="shared" si="1292"/>
        <v>115200</v>
      </c>
      <c r="AH775" s="12">
        <f t="shared" si="1293"/>
        <v>354.46153846153845</v>
      </c>
      <c r="AI775" s="11">
        <f t="shared" si="1294"/>
        <v>1</v>
      </c>
      <c r="AJ775" s="11">
        <f t="shared" si="1330"/>
        <v>1</v>
      </c>
      <c r="AK775" s="11">
        <f t="shared" si="1331"/>
        <v>1</v>
      </c>
      <c r="AL775" s="11">
        <f t="shared" si="1332"/>
        <v>2015</v>
      </c>
      <c r="AM775" s="11">
        <f t="shared" si="1333"/>
        <v>1</v>
      </c>
      <c r="AN775" s="11">
        <f t="shared" si="1334"/>
        <v>720</v>
      </c>
      <c r="AO775" s="11">
        <f t="shared" si="1335"/>
        <v>1</v>
      </c>
      <c r="AP775" s="11">
        <f t="shared" si="1336"/>
        <v>19</v>
      </c>
      <c r="AQ775" s="11">
        <f t="shared" si="1337"/>
        <v>2015</v>
      </c>
      <c r="AR775" s="11">
        <f t="shared" si="1338"/>
        <v>1</v>
      </c>
      <c r="AS775" s="11">
        <f t="shared" si="1339"/>
        <v>1</v>
      </c>
      <c r="AT775" s="11">
        <f t="shared" si="1340"/>
        <v>10</v>
      </c>
      <c r="AU775" s="11" t="str">
        <f t="shared" si="1341"/>
        <v>Pressure Break Tank|Distribution Chamber|Null</v>
      </c>
      <c r="AV775" s="11">
        <f t="shared" si="1342"/>
        <v>2015</v>
      </c>
      <c r="AW775" s="11">
        <f t="shared" si="1343"/>
        <v>1</v>
      </c>
      <c r="AX775" s="11">
        <f t="shared" si="1344"/>
        <v>1</v>
      </c>
      <c r="AY775" s="11">
        <f t="shared" si="1345"/>
        <v>3</v>
      </c>
      <c r="AZ775" s="11">
        <f t="shared" si="1346"/>
        <v>2015</v>
      </c>
      <c r="BA775" s="11">
        <f t="shared" si="1347"/>
        <v>1</v>
      </c>
      <c r="BB775" s="11">
        <f t="shared" si="1348"/>
        <v>19000</v>
      </c>
      <c r="BC775" s="11">
        <f t="shared" si="1349"/>
        <v>1</v>
      </c>
      <c r="BD775" s="11">
        <f t="shared" si="1350"/>
        <v>2</v>
      </c>
      <c r="BE775" s="11">
        <f t="shared" si="1351"/>
        <v>2016</v>
      </c>
      <c r="BF775" s="11">
        <f t="shared" si="1352"/>
        <v>1</v>
      </c>
      <c r="BG775" s="11">
        <f t="shared" si="1373"/>
        <v>1</v>
      </c>
      <c r="BH775" s="11">
        <f t="shared" si="1353"/>
        <v>2016</v>
      </c>
      <c r="BI775" s="11">
        <f t="shared" si="1354"/>
        <v>1</v>
      </c>
      <c r="BJ775" s="11">
        <f t="shared" si="1355"/>
        <v>0</v>
      </c>
      <c r="BK775" s="11" t="str">
        <f t="shared" si="1356"/>
        <v/>
      </c>
      <c r="BL775" s="11" t="str">
        <f t="shared" si="1357"/>
        <v xml:space="preserve"> </v>
      </c>
      <c r="BM775" s="11" t="str">
        <f t="shared" si="1358"/>
        <v xml:space="preserve"> </v>
      </c>
      <c r="BN775" s="11" t="str">
        <f t="shared" si="1359"/>
        <v xml:space="preserve"> </v>
      </c>
      <c r="BO775" s="11" t="str">
        <f t="shared" si="1360"/>
        <v xml:space="preserve"> </v>
      </c>
      <c r="BP775" s="11" t="str">
        <f t="shared" si="1361"/>
        <v xml:space="preserve"> </v>
      </c>
      <c r="BQ775" s="11" t="str">
        <f t="shared" si="1362"/>
        <v>0</v>
      </c>
      <c r="BR775" s="25">
        <f t="shared" si="1363"/>
        <v>0</v>
      </c>
      <c r="BS775" s="11" t="str">
        <f t="shared" si="1364"/>
        <v>Not Present</v>
      </c>
      <c r="BT775" s="11" t="str">
        <f t="shared" si="1365"/>
        <v>0</v>
      </c>
      <c r="BU775" s="12">
        <f t="shared" si="1295"/>
        <v>1</v>
      </c>
      <c r="BV775" s="12">
        <f t="shared" si="1296"/>
        <v>0</v>
      </c>
      <c r="BW775" s="12">
        <f t="shared" si="1374"/>
        <v>1</v>
      </c>
      <c r="BX775" s="12">
        <f t="shared" si="1297"/>
        <v>1</v>
      </c>
      <c r="BY775" s="11">
        <f t="shared" si="1298"/>
        <v>1</v>
      </c>
      <c r="BZ775" s="11">
        <f t="shared" si="1366"/>
        <v>1</v>
      </c>
      <c r="CA775" s="11">
        <f t="shared" si="1367"/>
        <v>31</v>
      </c>
      <c r="CB775" s="11">
        <f t="shared" si="1368"/>
        <v>2015</v>
      </c>
      <c r="CC775" s="11">
        <f t="shared" si="1369"/>
        <v>1</v>
      </c>
      <c r="CD775" s="11" t="str">
        <f t="shared" si="1370"/>
        <v>No</v>
      </c>
      <c r="CE775" s="11">
        <f t="shared" si="1299"/>
        <v>0</v>
      </c>
      <c r="CF775" s="11">
        <f t="shared" si="1300"/>
        <v>0</v>
      </c>
      <c r="CG775" s="11">
        <f t="shared" si="1301"/>
        <v>1</v>
      </c>
      <c r="CH775" s="11">
        <f t="shared" si="1302"/>
        <v>0</v>
      </c>
      <c r="CI775" s="11">
        <f t="shared" si="1371"/>
        <v>1</v>
      </c>
      <c r="CJ775" s="11">
        <f t="shared" si="1372"/>
        <v>1</v>
      </c>
    </row>
    <row r="776" spans="1:88" x14ac:dyDescent="0.3">
      <c r="A776" s="11">
        <f t="shared" si="1303"/>
        <v>2017</v>
      </c>
      <c r="B776" s="11" t="str">
        <f t="shared" si="1304"/>
        <v>03-01-2015 02:04:20 CET</v>
      </c>
      <c r="C776" s="11" t="str">
        <f t="shared" si="1305"/>
        <v>Rwanda</v>
      </c>
      <c r="D776" s="11" t="str">
        <f t="shared" si="1306"/>
        <v>Rulindo</v>
      </c>
      <c r="E776" s="11" t="str">
        <f t="shared" si="1307"/>
        <v>Tumba</v>
      </c>
      <c r="F776" s="11" t="str">
        <f t="shared" si="1308"/>
        <v>Nyirabirori</v>
      </c>
      <c r="G776" s="11" t="str">
        <f t="shared" si="1309"/>
        <v>Bukiga</v>
      </c>
      <c r="H776" s="11" t="str">
        <f t="shared" si="1310"/>
        <v/>
      </c>
      <c r="I776" s="11" t="str">
        <f t="shared" si="1311"/>
        <v/>
      </c>
      <c r="J776" s="11" t="str">
        <f t="shared" si="1312"/>
        <v>Water point1 at ADEPR PEPO Tumba/Nyirambuga pumping</v>
      </c>
      <c r="K776" s="11">
        <f t="shared" si="1313"/>
        <v>169</v>
      </c>
      <c r="L776" s="11">
        <f t="shared" ref="L776:L839" si="1375">(People_Using_System)</f>
        <v>30604</v>
      </c>
      <c r="M776" s="11">
        <f t="shared" ref="M776:M839" si="1376">COUNTIFS(J:J,J776,T:T,1)</f>
        <v>1</v>
      </c>
      <c r="N776" s="11">
        <f t="shared" si="1289"/>
        <v>30604</v>
      </c>
      <c r="O776" s="11">
        <f t="shared" si="1314"/>
        <v>169</v>
      </c>
      <c r="P776" s="11" t="str">
        <f t="shared" si="1315"/>
        <v xml:space="preserve"> </v>
      </c>
      <c r="Q776" s="13">
        <f t="shared" si="1290"/>
        <v>1</v>
      </c>
      <c r="R776" s="11">
        <f t="shared" si="1291"/>
        <v>1</v>
      </c>
      <c r="S776" s="11">
        <f t="shared" si="1316"/>
        <v>0</v>
      </c>
      <c r="T776" s="11">
        <f t="shared" si="1317"/>
        <v>1</v>
      </c>
      <c r="U776" s="11" t="str">
        <f t="shared" si="1318"/>
        <v>Piped Network With Pump</v>
      </c>
      <c r="V776" s="11">
        <f t="shared" si="1319"/>
        <v>2012</v>
      </c>
      <c r="W776" s="11" t="str">
        <f t="shared" si="1320"/>
        <v>Governement (District, Wasac) And Water For People</v>
      </c>
      <c r="X776" s="11" t="str">
        <f t="shared" si="1321"/>
        <v>Spring</v>
      </c>
      <c r="Y776" s="11">
        <f t="shared" si="1322"/>
        <v>11</v>
      </c>
      <c r="Z776" s="11">
        <f t="shared" si="1323"/>
        <v>1</v>
      </c>
      <c r="AA776" s="11">
        <f t="shared" si="1324"/>
        <v>0</v>
      </c>
      <c r="AB776" s="11" t="str">
        <f t="shared" si="1325"/>
        <v/>
      </c>
      <c r="AC776" s="11" t="str">
        <f t="shared" si="1326"/>
        <v xml:space="preserve"> </v>
      </c>
      <c r="AD776" s="11" t="str">
        <f t="shared" si="1327"/>
        <v xml:space="preserve"> </v>
      </c>
      <c r="AE776" s="11" t="str">
        <f t="shared" si="1328"/>
        <v xml:space="preserve"> </v>
      </c>
      <c r="AF776" s="11">
        <f t="shared" si="1329"/>
        <v>4</v>
      </c>
      <c r="AG776" s="12">
        <f t="shared" si="1292"/>
        <v>432000</v>
      </c>
      <c r="AH776" s="12">
        <f t="shared" si="1293"/>
        <v>511.24260355029588</v>
      </c>
      <c r="AI776" s="11">
        <f t="shared" si="1294"/>
        <v>1</v>
      </c>
      <c r="AJ776" s="11">
        <f t="shared" si="1330"/>
        <v>0</v>
      </c>
      <c r="AK776" s="11" t="str">
        <f t="shared" si="1331"/>
        <v xml:space="preserve"> </v>
      </c>
      <c r="AL776" s="11" t="str">
        <f t="shared" si="1332"/>
        <v xml:space="preserve"> </v>
      </c>
      <c r="AM776" s="11" t="str">
        <f t="shared" si="1333"/>
        <v xml:space="preserve"> </v>
      </c>
      <c r="AN776" s="11" t="str">
        <f t="shared" si="1334"/>
        <v xml:space="preserve"> </v>
      </c>
      <c r="AO776" s="11">
        <f t="shared" si="1335"/>
        <v>0</v>
      </c>
      <c r="AP776" s="11" t="str">
        <f t="shared" si="1336"/>
        <v xml:space="preserve"> </v>
      </c>
      <c r="AQ776" s="11" t="str">
        <f t="shared" si="1337"/>
        <v xml:space="preserve"> </v>
      </c>
      <c r="AR776" s="11" t="str">
        <f t="shared" si="1338"/>
        <v xml:space="preserve"> </v>
      </c>
      <c r="AS776" s="11">
        <f t="shared" si="1339"/>
        <v>0</v>
      </c>
      <c r="AT776" s="11" t="str">
        <f t="shared" si="1340"/>
        <v xml:space="preserve"> </v>
      </c>
      <c r="AU776" s="11" t="str">
        <f t="shared" si="1341"/>
        <v/>
      </c>
      <c r="AV776" s="11" t="str">
        <f t="shared" si="1342"/>
        <v xml:space="preserve"> </v>
      </c>
      <c r="AW776" s="11" t="str">
        <f t="shared" si="1343"/>
        <v xml:space="preserve"> </v>
      </c>
      <c r="AX776" s="11">
        <f t="shared" si="1344"/>
        <v>0</v>
      </c>
      <c r="AY776" s="11" t="str">
        <f t="shared" si="1345"/>
        <v xml:space="preserve"> </v>
      </c>
      <c r="AZ776" s="11" t="str">
        <f t="shared" si="1346"/>
        <v xml:space="preserve"> </v>
      </c>
      <c r="BA776" s="11" t="str">
        <f t="shared" si="1347"/>
        <v xml:space="preserve"> </v>
      </c>
      <c r="BB776" s="11" t="str">
        <f t="shared" si="1348"/>
        <v xml:space="preserve"> </v>
      </c>
      <c r="BC776" s="11">
        <f t="shared" si="1349"/>
        <v>0</v>
      </c>
      <c r="BD776" s="11" t="str">
        <f t="shared" si="1350"/>
        <v xml:space="preserve"> </v>
      </c>
      <c r="BE776" s="11" t="str">
        <f t="shared" si="1351"/>
        <v xml:space="preserve"> </v>
      </c>
      <c r="BF776" s="11" t="str">
        <f t="shared" si="1352"/>
        <v xml:space="preserve"> </v>
      </c>
      <c r="BG776" s="11" t="str">
        <f t="shared" si="1373"/>
        <v xml:space="preserve"> </v>
      </c>
      <c r="BH776" s="11" t="str">
        <f t="shared" si="1353"/>
        <v xml:space="preserve"> </v>
      </c>
      <c r="BI776" s="11" t="str">
        <f t="shared" si="1354"/>
        <v xml:space="preserve"> </v>
      </c>
      <c r="BJ776" s="11">
        <f t="shared" si="1355"/>
        <v>0</v>
      </c>
      <c r="BK776" s="11" t="str">
        <f t="shared" si="1356"/>
        <v/>
      </c>
      <c r="BL776" s="11" t="str">
        <f t="shared" si="1357"/>
        <v xml:space="preserve"> </v>
      </c>
      <c r="BM776" s="11" t="str">
        <f t="shared" si="1358"/>
        <v xml:space="preserve"> </v>
      </c>
      <c r="BN776" s="11" t="str">
        <f t="shared" si="1359"/>
        <v xml:space="preserve"> </v>
      </c>
      <c r="BO776" s="11" t="str">
        <f t="shared" si="1360"/>
        <v xml:space="preserve"> </v>
      </c>
      <c r="BP776" s="11" t="str">
        <f t="shared" si="1361"/>
        <v xml:space="preserve"> </v>
      </c>
      <c r="BQ776" s="11" t="str">
        <f t="shared" si="1362"/>
        <v>0</v>
      </c>
      <c r="BR776" s="25">
        <f t="shared" si="1363"/>
        <v>0</v>
      </c>
      <c r="BS776" s="11" t="str">
        <f t="shared" si="1364"/>
        <v>Not Present</v>
      </c>
      <c r="BT776" s="11" t="str">
        <f t="shared" si="1365"/>
        <v>0</v>
      </c>
      <c r="BU776" s="12">
        <f t="shared" si="1295"/>
        <v>1</v>
      </c>
      <c r="BV776" s="12">
        <f t="shared" si="1296"/>
        <v>0</v>
      </c>
      <c r="BW776" s="12">
        <f t="shared" si="1374"/>
        <v>1</v>
      </c>
      <c r="BX776" s="12">
        <f t="shared" si="1297"/>
        <v>1</v>
      </c>
      <c r="BY776" s="11">
        <f t="shared" si="1298"/>
        <v>1</v>
      </c>
      <c r="BZ776" s="11">
        <f t="shared" si="1366"/>
        <v>1</v>
      </c>
      <c r="CA776" s="11">
        <f t="shared" si="1367"/>
        <v>5</v>
      </c>
      <c r="CB776" s="11">
        <f t="shared" si="1368"/>
        <v>2012</v>
      </c>
      <c r="CC776" s="11">
        <f t="shared" si="1369"/>
        <v>1</v>
      </c>
      <c r="CD776" s="11" t="str">
        <f t="shared" si="1370"/>
        <v>No</v>
      </c>
      <c r="CE776" s="11">
        <f t="shared" si="1299"/>
        <v>0</v>
      </c>
      <c r="CF776" s="11">
        <f t="shared" si="1300"/>
        <v>0</v>
      </c>
      <c r="CG776" s="11">
        <f t="shared" si="1301"/>
        <v>1</v>
      </c>
      <c r="CH776" s="11">
        <f t="shared" si="1302"/>
        <v>0</v>
      </c>
      <c r="CI776" s="11">
        <f t="shared" si="1371"/>
        <v>1</v>
      </c>
      <c r="CJ776" s="11">
        <f t="shared" si="1372"/>
        <v>1</v>
      </c>
    </row>
    <row r="777" spans="1:88" x14ac:dyDescent="0.3">
      <c r="A777" s="11">
        <f t="shared" si="1303"/>
        <v>2017</v>
      </c>
      <c r="B777" s="11" t="str">
        <f t="shared" si="1304"/>
        <v>16-03-2017 08:55:39 CET</v>
      </c>
      <c r="C777" s="11" t="str">
        <f t="shared" si="1305"/>
        <v>Rwanda</v>
      </c>
      <c r="D777" s="11" t="str">
        <f t="shared" si="1306"/>
        <v>Rulindo</v>
      </c>
      <c r="E777" s="11" t="str">
        <f t="shared" si="1307"/>
        <v>Mbogo</v>
      </c>
      <c r="F777" s="11" t="str">
        <f t="shared" si="1308"/>
        <v>Bukoro</v>
      </c>
      <c r="G777" s="11" t="str">
        <f t="shared" si="1309"/>
        <v>Kibamba</v>
      </c>
      <c r="H777" s="11" t="str">
        <f t="shared" si="1310"/>
        <v/>
      </c>
      <c r="I777" s="11" t="str">
        <f t="shared" si="1311"/>
        <v/>
      </c>
      <c r="J777" s="11" t="str">
        <f t="shared" si="1312"/>
        <v>Musenge Network</v>
      </c>
      <c r="K777" s="11">
        <f t="shared" si="1313"/>
        <v>76</v>
      </c>
      <c r="L777" s="11">
        <f t="shared" si="1375"/>
        <v>6074</v>
      </c>
      <c r="M777" s="11">
        <f t="shared" si="1376"/>
        <v>29</v>
      </c>
      <c r="N777" s="11">
        <f t="shared" ref="N777:N840" si="1377">L777/M777</f>
        <v>209.44827586206895</v>
      </c>
      <c r="O777" s="11">
        <f t="shared" si="1314"/>
        <v>76</v>
      </c>
      <c r="P777" s="11" t="str">
        <f t="shared" si="1315"/>
        <v xml:space="preserve"> </v>
      </c>
      <c r="Q777" s="13">
        <f t="shared" ref="Q777:Q840" si="1378">IFERROR(O777/K777," ")</f>
        <v>1</v>
      </c>
      <c r="R777" s="11">
        <f t="shared" ref="R777:R840" si="1379">IF(Q777=" ",0,IF(Q777&gt;=95%,1,0))</f>
        <v>1</v>
      </c>
      <c r="S777" s="11">
        <f t="shared" si="1316"/>
        <v>1</v>
      </c>
      <c r="T777" s="11">
        <f t="shared" si="1317"/>
        <v>1</v>
      </c>
      <c r="U777" s="11" t="str">
        <f t="shared" si="1318"/>
        <v>Piped Network With Pump</v>
      </c>
      <c r="V777" s="11">
        <f t="shared" si="1319"/>
        <v>2014</v>
      </c>
      <c r="W777" s="11" t="str">
        <f t="shared" si="1320"/>
        <v/>
      </c>
      <c r="X777" s="11" t="str">
        <f t="shared" si="1321"/>
        <v>Spring</v>
      </c>
      <c r="Y777" s="11">
        <f t="shared" si="1322"/>
        <v>1</v>
      </c>
      <c r="Z777" s="11">
        <f t="shared" si="1323"/>
        <v>1</v>
      </c>
      <c r="AA777" s="11">
        <f t="shared" si="1324"/>
        <v>1</v>
      </c>
      <c r="AB777" s="11" t="str">
        <f t="shared" si="1325"/>
        <v>"Springbox" --Intake Structure At A Spring</v>
      </c>
      <c r="AC777" s="11">
        <f t="shared" si="1326"/>
        <v>1</v>
      </c>
      <c r="AD777" s="11">
        <f t="shared" si="1327"/>
        <v>2014</v>
      </c>
      <c r="AE777" s="11">
        <f t="shared" si="1328"/>
        <v>1</v>
      </c>
      <c r="AF777" s="11">
        <f t="shared" si="1329"/>
        <v>4.4400000000000004</v>
      </c>
      <c r="AG777" s="12">
        <f t="shared" ref="AG777:AG840" si="1380">IFERROR((20/AF777)*86400," ")</f>
        <v>389189.18918918911</v>
      </c>
      <c r="AH777" s="12">
        <f t="shared" ref="AH777:AH840" si="1381">IFERROR((AG777/(O777*5))," ")</f>
        <v>1024.1820768136556</v>
      </c>
      <c r="AI777" s="11">
        <f t="shared" ref="AI777:AI840" si="1382">IF(AH777=" ",0,IF(AH777&gt;=Gov_Standards_Quantity,1,0))</f>
        <v>1</v>
      </c>
      <c r="AJ777" s="11">
        <f t="shared" si="1330"/>
        <v>1</v>
      </c>
      <c r="AK777" s="11">
        <f t="shared" si="1331"/>
        <v>1</v>
      </c>
      <c r="AL777" s="11">
        <f t="shared" si="1332"/>
        <v>2014</v>
      </c>
      <c r="AM777" s="11">
        <f t="shared" si="1333"/>
        <v>1</v>
      </c>
      <c r="AN777" s="11">
        <f t="shared" si="1334"/>
        <v>3000</v>
      </c>
      <c r="AO777" s="11">
        <f t="shared" si="1335"/>
        <v>1</v>
      </c>
      <c r="AP777" s="11">
        <f t="shared" si="1336"/>
        <v>16</v>
      </c>
      <c r="AQ777" s="11">
        <f t="shared" si="1337"/>
        <v>2014</v>
      </c>
      <c r="AR777" s="11">
        <f t="shared" si="1338"/>
        <v>1</v>
      </c>
      <c r="AS777" s="11">
        <f t="shared" si="1339"/>
        <v>1</v>
      </c>
      <c r="AT777" s="11">
        <f t="shared" si="1340"/>
        <v>8</v>
      </c>
      <c r="AU777" s="11" t="str">
        <f t="shared" si="1341"/>
        <v>Distribution Chamber</v>
      </c>
      <c r="AV777" s="11">
        <f t="shared" si="1342"/>
        <v>2014</v>
      </c>
      <c r="AW777" s="11">
        <f t="shared" si="1343"/>
        <v>2</v>
      </c>
      <c r="AX777" s="11">
        <f t="shared" si="1344"/>
        <v>1</v>
      </c>
      <c r="AY777" s="11">
        <f t="shared" si="1345"/>
        <v>3</v>
      </c>
      <c r="AZ777" s="11">
        <f t="shared" si="1346"/>
        <v>2014</v>
      </c>
      <c r="BA777" s="11">
        <f t="shared" si="1347"/>
        <v>2</v>
      </c>
      <c r="BB777" s="11">
        <f t="shared" si="1348"/>
        <v>20000</v>
      </c>
      <c r="BC777" s="11">
        <f t="shared" si="1349"/>
        <v>1</v>
      </c>
      <c r="BD777" s="11">
        <f t="shared" si="1350"/>
        <v>2</v>
      </c>
      <c r="BE777" s="11">
        <f t="shared" si="1351"/>
        <v>2014</v>
      </c>
      <c r="BF777" s="11">
        <f t="shared" si="1352"/>
        <v>2</v>
      </c>
      <c r="BG777" s="11">
        <f t="shared" si="1373"/>
        <v>1</v>
      </c>
      <c r="BH777" s="11">
        <f t="shared" si="1353"/>
        <v>2014</v>
      </c>
      <c r="BI777" s="11">
        <f t="shared" si="1354"/>
        <v>1</v>
      </c>
      <c r="BJ777" s="11">
        <f t="shared" si="1355"/>
        <v>0</v>
      </c>
      <c r="BK777" s="11" t="str">
        <f t="shared" si="1356"/>
        <v/>
      </c>
      <c r="BL777" s="11" t="str">
        <f t="shared" si="1357"/>
        <v xml:space="preserve"> </v>
      </c>
      <c r="BM777" s="11" t="str">
        <f t="shared" si="1358"/>
        <v xml:space="preserve"> </v>
      </c>
      <c r="BN777" s="11" t="str">
        <f t="shared" si="1359"/>
        <v xml:space="preserve"> </v>
      </c>
      <c r="BO777" s="11" t="str">
        <f t="shared" si="1360"/>
        <v xml:space="preserve"> </v>
      </c>
      <c r="BP777" s="11" t="str">
        <f t="shared" si="1361"/>
        <v xml:space="preserve"> </v>
      </c>
      <c r="BQ777" s="11" t="str">
        <f t="shared" si="1362"/>
        <v>0</v>
      </c>
      <c r="BR777" s="25">
        <f t="shared" si="1363"/>
        <v>0</v>
      </c>
      <c r="BS777" s="11" t="str">
        <f t="shared" si="1364"/>
        <v>Not Present</v>
      </c>
      <c r="BT777" s="11" t="str">
        <f t="shared" si="1365"/>
        <v>0</v>
      </c>
      <c r="BU777" s="12">
        <f t="shared" ref="BU777:BU840" si="1383">IF(BQ777="0",1,0)</f>
        <v>1</v>
      </c>
      <c r="BV777" s="12">
        <f t="shared" ref="BV777:BV840" si="1384">IF(BR777="",0,IF(AND(BR777&gt;=0,BR777&lt;=0.5),0,1))</f>
        <v>0</v>
      </c>
      <c r="BW777" s="12">
        <f t="shared" si="1374"/>
        <v>1</v>
      </c>
      <c r="BX777" s="12">
        <f t="shared" ref="BX777:BX840" si="1385">IF(OR(BT777="5",BT777="4",BT777="3",BT777="2",BT777="1",BT777="0"),1,0)</f>
        <v>1</v>
      </c>
      <c r="BY777" s="11">
        <f t="shared" ref="BY777:BY840" si="1386">IF(AND(BW777=1,BX777=1),1,(IF(AND(BU777=1,BX777=1),1,(IF(AND(BV777=1,BX777=1),1,0)))))</f>
        <v>1</v>
      </c>
      <c r="BZ777" s="11">
        <f t="shared" si="1366"/>
        <v>1</v>
      </c>
      <c r="CA777" s="11">
        <f t="shared" si="1367"/>
        <v>28</v>
      </c>
      <c r="CB777" s="11">
        <f t="shared" si="1368"/>
        <v>2014</v>
      </c>
      <c r="CC777" s="11">
        <f t="shared" si="1369"/>
        <v>3</v>
      </c>
      <c r="CD777" s="11" t="str">
        <f t="shared" si="1370"/>
        <v>Yes</v>
      </c>
      <c r="CE777" s="11">
        <f t="shared" ref="CE777:CE840" si="1387">IF(CD777=" "," ",Number_Times_Broken)</f>
        <v>8</v>
      </c>
      <c r="CF777" s="11">
        <f t="shared" ref="CF777:CF840" si="1388">IF(CD777=" "," ",Number__Of_Days_Broken)</f>
        <v>30</v>
      </c>
      <c r="CG777" s="11">
        <f t="shared" ref="CG777:CG840" si="1389">IF(OR(CE777&gt;12,CF777&gt;1),0,1)</f>
        <v>0</v>
      </c>
      <c r="CH777" s="11">
        <f t="shared" ref="CH777:CH840" si="1390">IFERROR((CE777*CF777)," ")</f>
        <v>240</v>
      </c>
      <c r="CI777" s="11">
        <f t="shared" si="1371"/>
        <v>0</v>
      </c>
      <c r="CJ777" s="11">
        <f t="shared" si="1372"/>
        <v>3</v>
      </c>
    </row>
    <row r="778" spans="1:88" x14ac:dyDescent="0.3">
      <c r="A778" s="11">
        <f t="shared" si="1303"/>
        <v>2017</v>
      </c>
      <c r="B778" s="11" t="str">
        <f t="shared" si="1304"/>
        <v>11-03-2017 10:27:01 CET</v>
      </c>
      <c r="C778" s="11" t="str">
        <f t="shared" si="1305"/>
        <v>Rwanda</v>
      </c>
      <c r="D778" s="11" t="str">
        <f t="shared" si="1306"/>
        <v>Rulindo</v>
      </c>
      <c r="E778" s="11" t="str">
        <f t="shared" si="1307"/>
        <v>Rukozo</v>
      </c>
      <c r="F778" s="11" t="str">
        <f t="shared" si="1308"/>
        <v>Mberuka</v>
      </c>
      <c r="G778" s="11" t="str">
        <f t="shared" si="1309"/>
        <v>Gahwazi</v>
      </c>
      <c r="H778" s="11" t="str">
        <f t="shared" si="1310"/>
        <v/>
      </c>
      <c r="I778" s="11" t="str">
        <f t="shared" si="1311"/>
        <v/>
      </c>
      <c r="J778" s="11" t="str">
        <f t="shared" si="1312"/>
        <v>Nyamagana</v>
      </c>
      <c r="K778" s="11">
        <f t="shared" si="1313"/>
        <v>70</v>
      </c>
      <c r="L778" s="11">
        <f t="shared" si="1375"/>
        <v>20456</v>
      </c>
      <c r="M778" s="11">
        <f t="shared" si="1376"/>
        <v>36</v>
      </c>
      <c r="N778" s="11">
        <f t="shared" si="1377"/>
        <v>568.22222222222217</v>
      </c>
      <c r="O778" s="11">
        <f t="shared" si="1314"/>
        <v>30</v>
      </c>
      <c r="P778" s="11">
        <f t="shared" si="1315"/>
        <v>40</v>
      </c>
      <c r="Q778" s="13">
        <f t="shared" si="1378"/>
        <v>0.42857142857142855</v>
      </c>
      <c r="R778" s="11">
        <f t="shared" si="1379"/>
        <v>0</v>
      </c>
      <c r="S778" s="11">
        <f t="shared" si="1316"/>
        <v>0</v>
      </c>
      <c r="T778" s="11">
        <f t="shared" si="1317"/>
        <v>1</v>
      </c>
      <c r="U778" s="11" t="str">
        <f t="shared" si="1318"/>
        <v>Piped Network -- Gravity Only</v>
      </c>
      <c r="V778" s="11">
        <f t="shared" si="1319"/>
        <v>2011</v>
      </c>
      <c r="W778" s="11" t="str">
        <f t="shared" si="1320"/>
        <v>Government And African Development Bank</v>
      </c>
      <c r="X778" s="11" t="str">
        <f t="shared" si="1321"/>
        <v>Spring</v>
      </c>
      <c r="Y778" s="11">
        <f t="shared" si="1322"/>
        <v>2</v>
      </c>
      <c r="Z778" s="11">
        <f t="shared" si="1323"/>
        <v>1</v>
      </c>
      <c r="AA778" s="11">
        <f t="shared" si="1324"/>
        <v>1</v>
      </c>
      <c r="AB778" s="11" t="str">
        <f t="shared" si="1325"/>
        <v>"Springbox" --Intake Structure At A Spring</v>
      </c>
      <c r="AC778" s="11">
        <f t="shared" si="1326"/>
        <v>1</v>
      </c>
      <c r="AD778" s="11">
        <f t="shared" si="1327"/>
        <v>2015</v>
      </c>
      <c r="AE778" s="11">
        <f t="shared" si="1328"/>
        <v>1</v>
      </c>
      <c r="AF778" s="11">
        <f t="shared" si="1329"/>
        <v>5</v>
      </c>
      <c r="AG778" s="12">
        <f t="shared" si="1380"/>
        <v>345600</v>
      </c>
      <c r="AH778" s="12">
        <f t="shared" si="1381"/>
        <v>2304</v>
      </c>
      <c r="AI778" s="11">
        <f t="shared" si="1382"/>
        <v>1</v>
      </c>
      <c r="AJ778" s="11">
        <f t="shared" si="1330"/>
        <v>1</v>
      </c>
      <c r="AK778" s="11">
        <f t="shared" si="1331"/>
        <v>2</v>
      </c>
      <c r="AL778" s="11">
        <f t="shared" si="1332"/>
        <v>2015</v>
      </c>
      <c r="AM778" s="11">
        <f t="shared" si="1333"/>
        <v>1</v>
      </c>
      <c r="AN778" s="11">
        <f t="shared" si="1334"/>
        <v>2100</v>
      </c>
      <c r="AO778" s="11">
        <f t="shared" si="1335"/>
        <v>1</v>
      </c>
      <c r="AP778" s="11">
        <f t="shared" si="1336"/>
        <v>11</v>
      </c>
      <c r="AQ778" s="11">
        <f t="shared" si="1337"/>
        <v>2011</v>
      </c>
      <c r="AR778" s="11">
        <f t="shared" si="1338"/>
        <v>1</v>
      </c>
      <c r="AS778" s="11">
        <f t="shared" si="1339"/>
        <v>1</v>
      </c>
      <c r="AT778" s="11">
        <f t="shared" si="1340"/>
        <v>15</v>
      </c>
      <c r="AU778" s="11" t="str">
        <f t="shared" si="1341"/>
        <v>Pressure Break Tank|Distribution Chamber</v>
      </c>
      <c r="AV778" s="11">
        <f t="shared" si="1342"/>
        <v>2011</v>
      </c>
      <c r="AW778" s="11">
        <f t="shared" si="1343"/>
        <v>1</v>
      </c>
      <c r="AX778" s="11">
        <f t="shared" si="1344"/>
        <v>1</v>
      </c>
      <c r="AY778" s="11">
        <f t="shared" si="1345"/>
        <v>3</v>
      </c>
      <c r="AZ778" s="11">
        <f t="shared" si="1346"/>
        <v>2011</v>
      </c>
      <c r="BA778" s="11">
        <f t="shared" si="1347"/>
        <v>2</v>
      </c>
      <c r="BB778" s="11">
        <f t="shared" si="1348"/>
        <v>37000</v>
      </c>
      <c r="BC778" s="11">
        <f t="shared" si="1349"/>
        <v>0</v>
      </c>
      <c r="BD778" s="11" t="str">
        <f t="shared" si="1350"/>
        <v xml:space="preserve"> </v>
      </c>
      <c r="BE778" s="11" t="str">
        <f t="shared" si="1351"/>
        <v xml:space="preserve"> </v>
      </c>
      <c r="BF778" s="11" t="str">
        <f t="shared" si="1352"/>
        <v xml:space="preserve"> </v>
      </c>
      <c r="BG778" s="11" t="str">
        <f t="shared" si="1373"/>
        <v xml:space="preserve"> </v>
      </c>
      <c r="BH778" s="11" t="str">
        <f t="shared" si="1353"/>
        <v xml:space="preserve"> </v>
      </c>
      <c r="BI778" s="11" t="str">
        <f t="shared" si="1354"/>
        <v xml:space="preserve"> </v>
      </c>
      <c r="BJ778" s="11">
        <f t="shared" si="1355"/>
        <v>0</v>
      </c>
      <c r="BK778" s="11" t="str">
        <f t="shared" si="1356"/>
        <v/>
      </c>
      <c r="BL778" s="11" t="str">
        <f t="shared" si="1357"/>
        <v xml:space="preserve"> </v>
      </c>
      <c r="BM778" s="11" t="str">
        <f t="shared" si="1358"/>
        <v xml:space="preserve"> </v>
      </c>
      <c r="BN778" s="11" t="str">
        <f t="shared" si="1359"/>
        <v xml:space="preserve"> </v>
      </c>
      <c r="BO778" s="11" t="str">
        <f t="shared" si="1360"/>
        <v xml:space="preserve"> </v>
      </c>
      <c r="BP778" s="11" t="str">
        <f t="shared" si="1361"/>
        <v xml:space="preserve"> </v>
      </c>
      <c r="BQ778" s="11" t="str">
        <f t="shared" si="1362"/>
        <v>0</v>
      </c>
      <c r="BR778" s="25">
        <f t="shared" si="1363"/>
        <v>0</v>
      </c>
      <c r="BS778" s="11" t="str">
        <f t="shared" si="1364"/>
        <v>Not Present</v>
      </c>
      <c r="BT778" s="11" t="str">
        <f t="shared" si="1365"/>
        <v>0</v>
      </c>
      <c r="BU778" s="12">
        <f t="shared" si="1383"/>
        <v>1</v>
      </c>
      <c r="BV778" s="12">
        <f t="shared" si="1384"/>
        <v>0</v>
      </c>
      <c r="BW778" s="12">
        <f t="shared" si="1374"/>
        <v>1</v>
      </c>
      <c r="BX778" s="12">
        <f t="shared" si="1385"/>
        <v>1</v>
      </c>
      <c r="BY778" s="11">
        <f t="shared" si="1386"/>
        <v>1</v>
      </c>
      <c r="BZ778" s="11">
        <f t="shared" si="1366"/>
        <v>1</v>
      </c>
      <c r="CA778" s="11">
        <f t="shared" si="1367"/>
        <v>29</v>
      </c>
      <c r="CB778" s="11">
        <f t="shared" si="1368"/>
        <v>2011</v>
      </c>
      <c r="CC778" s="11">
        <f t="shared" si="1369"/>
        <v>1</v>
      </c>
      <c r="CD778" s="11" t="str">
        <f t="shared" si="1370"/>
        <v>Yes</v>
      </c>
      <c r="CE778" s="11">
        <f t="shared" si="1387"/>
        <v>10</v>
      </c>
      <c r="CF778" s="11">
        <f t="shared" si="1388"/>
        <v>25</v>
      </c>
      <c r="CG778" s="11">
        <f t="shared" si="1389"/>
        <v>0</v>
      </c>
      <c r="CH778" s="11">
        <f t="shared" si="1390"/>
        <v>250</v>
      </c>
      <c r="CI778" s="11">
        <f t="shared" si="1371"/>
        <v>0</v>
      </c>
      <c r="CJ778" s="11">
        <f t="shared" si="1372"/>
        <v>2</v>
      </c>
    </row>
    <row r="779" spans="1:88" x14ac:dyDescent="0.3">
      <c r="A779" s="11">
        <f t="shared" si="1303"/>
        <v>2017</v>
      </c>
      <c r="B779" s="11" t="str">
        <f t="shared" si="1304"/>
        <v>09-03-2017 19:26:48 CET</v>
      </c>
      <c r="C779" s="11" t="str">
        <f t="shared" si="1305"/>
        <v>Rwanda</v>
      </c>
      <c r="D779" s="11" t="str">
        <f t="shared" si="1306"/>
        <v>Rulindo</v>
      </c>
      <c r="E779" s="11" t="str">
        <f t="shared" si="1307"/>
        <v>Shyorongi</v>
      </c>
      <c r="F779" s="11" t="str">
        <f t="shared" si="1308"/>
        <v>Rubona</v>
      </c>
      <c r="G779" s="11" t="str">
        <f t="shared" si="1309"/>
        <v>Nyarusange</v>
      </c>
      <c r="H779" s="11" t="str">
        <f t="shared" si="1310"/>
        <v/>
      </c>
      <c r="I779" s="11" t="str">
        <f t="shared" si="1311"/>
        <v/>
      </c>
      <c r="J779" s="11" t="str">
        <f t="shared" si="1312"/>
        <v>Gisoro- Nyundo network</v>
      </c>
      <c r="K779" s="11">
        <f t="shared" si="1313"/>
        <v>97</v>
      </c>
      <c r="L779" s="11">
        <f t="shared" si="1375"/>
        <v>2297</v>
      </c>
      <c r="M779" s="11">
        <f t="shared" si="1376"/>
        <v>10</v>
      </c>
      <c r="N779" s="11">
        <f t="shared" si="1377"/>
        <v>229.7</v>
      </c>
      <c r="O779" s="11">
        <f t="shared" si="1314"/>
        <v>45</v>
      </c>
      <c r="P779" s="11">
        <f t="shared" si="1315"/>
        <v>52</v>
      </c>
      <c r="Q779" s="13">
        <f t="shared" si="1378"/>
        <v>0.46391752577319589</v>
      </c>
      <c r="R779" s="11">
        <f t="shared" si="1379"/>
        <v>0</v>
      </c>
      <c r="S779" s="11">
        <f t="shared" si="1316"/>
        <v>1</v>
      </c>
      <c r="T779" s="11">
        <f t="shared" si="1317"/>
        <v>1</v>
      </c>
      <c r="U779" s="11" t="str">
        <f t="shared" si="1318"/>
        <v>Piped Network -- Gravity Only</v>
      </c>
      <c r="V779" s="11">
        <f t="shared" si="1319"/>
        <v>2013</v>
      </c>
      <c r="W779" s="11" t="str">
        <f t="shared" si="1320"/>
        <v>Governement (District, Wasac) And Water For People</v>
      </c>
      <c r="X779" s="11" t="str">
        <f t="shared" si="1321"/>
        <v>Spring</v>
      </c>
      <c r="Y779" s="11">
        <f t="shared" si="1322"/>
        <v>1</v>
      </c>
      <c r="Z779" s="11">
        <f t="shared" si="1323"/>
        <v>1</v>
      </c>
      <c r="AA779" s="11">
        <f t="shared" si="1324"/>
        <v>1</v>
      </c>
      <c r="AB779" s="11" t="str">
        <f t="shared" si="1325"/>
        <v>"Springbox" --Intake Structure At A Spring</v>
      </c>
      <c r="AC779" s="11">
        <f t="shared" si="1326"/>
        <v>1</v>
      </c>
      <c r="AD779" s="11">
        <f t="shared" si="1327"/>
        <v>2013</v>
      </c>
      <c r="AE779" s="11">
        <f t="shared" si="1328"/>
        <v>1</v>
      </c>
      <c r="AF779" s="11">
        <f t="shared" si="1329"/>
        <v>13</v>
      </c>
      <c r="AG779" s="12">
        <f t="shared" si="1380"/>
        <v>132923.07692307694</v>
      </c>
      <c r="AH779" s="12">
        <f t="shared" si="1381"/>
        <v>590.76923076923083</v>
      </c>
      <c r="AI779" s="11">
        <f t="shared" si="1382"/>
        <v>1</v>
      </c>
      <c r="AJ779" s="11">
        <f t="shared" si="1330"/>
        <v>1</v>
      </c>
      <c r="AK779" s="11">
        <f t="shared" si="1331"/>
        <v>1</v>
      </c>
      <c r="AL779" s="11">
        <f t="shared" si="1332"/>
        <v>2013</v>
      </c>
      <c r="AM779" s="11">
        <f t="shared" si="1333"/>
        <v>1</v>
      </c>
      <c r="AN779" s="11">
        <f t="shared" si="1334"/>
        <v>30</v>
      </c>
      <c r="AO779" s="11">
        <f t="shared" si="1335"/>
        <v>1</v>
      </c>
      <c r="AP779" s="11">
        <f t="shared" si="1336"/>
        <v>6</v>
      </c>
      <c r="AQ779" s="11">
        <f t="shared" si="1337"/>
        <v>2013</v>
      </c>
      <c r="AR779" s="11">
        <f t="shared" si="1338"/>
        <v>2</v>
      </c>
      <c r="AS779" s="11">
        <f t="shared" si="1339"/>
        <v>1</v>
      </c>
      <c r="AT779" s="11">
        <f t="shared" si="1340"/>
        <v>10</v>
      </c>
      <c r="AU779" s="11" t="str">
        <f t="shared" si="1341"/>
        <v>Pressure Break Tank|Distribution Chamber|Ventouse, Washout</v>
      </c>
      <c r="AV779" s="11">
        <f t="shared" si="1342"/>
        <v>2013</v>
      </c>
      <c r="AW779" s="11">
        <f t="shared" si="1343"/>
        <v>1</v>
      </c>
      <c r="AX779" s="11">
        <f t="shared" si="1344"/>
        <v>1</v>
      </c>
      <c r="AY779" s="11">
        <f t="shared" si="1345"/>
        <v>2</v>
      </c>
      <c r="AZ779" s="11">
        <f t="shared" si="1346"/>
        <v>2013</v>
      </c>
      <c r="BA779" s="11">
        <f t="shared" si="1347"/>
        <v>1</v>
      </c>
      <c r="BB779" s="11">
        <f t="shared" si="1348"/>
        <v>7000</v>
      </c>
      <c r="BC779" s="11">
        <f t="shared" si="1349"/>
        <v>0</v>
      </c>
      <c r="BD779" s="11" t="str">
        <f t="shared" si="1350"/>
        <v xml:space="preserve"> </v>
      </c>
      <c r="BE779" s="11" t="str">
        <f t="shared" si="1351"/>
        <v xml:space="preserve"> </v>
      </c>
      <c r="BF779" s="11" t="str">
        <f t="shared" si="1352"/>
        <v xml:space="preserve"> </v>
      </c>
      <c r="BG779" s="11" t="str">
        <f t="shared" si="1373"/>
        <v xml:space="preserve"> </v>
      </c>
      <c r="BH779" s="11" t="str">
        <f t="shared" si="1353"/>
        <v xml:space="preserve"> </v>
      </c>
      <c r="BI779" s="11" t="str">
        <f t="shared" si="1354"/>
        <v xml:space="preserve"> </v>
      </c>
      <c r="BJ779" s="11">
        <f t="shared" si="1355"/>
        <v>0</v>
      </c>
      <c r="BK779" s="11" t="str">
        <f t="shared" si="1356"/>
        <v/>
      </c>
      <c r="BL779" s="11" t="str">
        <f t="shared" si="1357"/>
        <v xml:space="preserve"> </v>
      </c>
      <c r="BM779" s="11" t="str">
        <f t="shared" si="1358"/>
        <v xml:space="preserve"> </v>
      </c>
      <c r="BN779" s="11" t="str">
        <f t="shared" si="1359"/>
        <v xml:space="preserve"> </v>
      </c>
      <c r="BO779" s="11" t="str">
        <f t="shared" si="1360"/>
        <v xml:space="preserve"> </v>
      </c>
      <c r="BP779" s="11" t="str">
        <f t="shared" si="1361"/>
        <v xml:space="preserve"> </v>
      </c>
      <c r="BQ779" s="11" t="str">
        <f t="shared" si="1362"/>
        <v>0</v>
      </c>
      <c r="BR779" s="25">
        <f t="shared" si="1363"/>
        <v>0</v>
      </c>
      <c r="BS779" s="11" t="str">
        <f t="shared" si="1364"/>
        <v>Not Present</v>
      </c>
      <c r="BT779" s="11" t="str">
        <f t="shared" si="1365"/>
        <v>0</v>
      </c>
      <c r="BU779" s="12">
        <f t="shared" si="1383"/>
        <v>1</v>
      </c>
      <c r="BV779" s="12">
        <f t="shared" si="1384"/>
        <v>0</v>
      </c>
      <c r="BW779" s="12">
        <f t="shared" si="1374"/>
        <v>1</v>
      </c>
      <c r="BX779" s="12">
        <f t="shared" si="1385"/>
        <v>1</v>
      </c>
      <c r="BY779" s="11">
        <f t="shared" si="1386"/>
        <v>1</v>
      </c>
      <c r="BZ779" s="11">
        <f t="shared" si="1366"/>
        <v>1</v>
      </c>
      <c r="CA779" s="11">
        <f t="shared" si="1367"/>
        <v>1</v>
      </c>
      <c r="CB779" s="11">
        <f t="shared" si="1368"/>
        <v>2013</v>
      </c>
      <c r="CC779" s="11">
        <f t="shared" si="1369"/>
        <v>1</v>
      </c>
      <c r="CD779" s="11" t="str">
        <f t="shared" si="1370"/>
        <v>No</v>
      </c>
      <c r="CE779" s="11">
        <f t="shared" si="1387"/>
        <v>0</v>
      </c>
      <c r="CF779" s="11">
        <f t="shared" si="1388"/>
        <v>0</v>
      </c>
      <c r="CG779" s="11">
        <f t="shared" si="1389"/>
        <v>1</v>
      </c>
      <c r="CH779" s="11">
        <f t="shared" si="1390"/>
        <v>0</v>
      </c>
      <c r="CI779" s="11">
        <f t="shared" si="1371"/>
        <v>1</v>
      </c>
      <c r="CJ779" s="11">
        <f t="shared" si="1372"/>
        <v>1</v>
      </c>
    </row>
    <row r="780" spans="1:88" x14ac:dyDescent="0.3">
      <c r="A780" s="11">
        <f t="shared" si="1303"/>
        <v>2017</v>
      </c>
      <c r="B780" s="11" t="str">
        <f t="shared" si="1304"/>
        <v>02-06-2017 09:24:25 CEST</v>
      </c>
      <c r="C780" s="11" t="str">
        <f t="shared" si="1305"/>
        <v>Rwanda</v>
      </c>
      <c r="D780" s="11" t="str">
        <f t="shared" si="1306"/>
        <v>Rulindo</v>
      </c>
      <c r="E780" s="11" t="str">
        <f t="shared" si="1307"/>
        <v>Cyinzuzi</v>
      </c>
      <c r="F780" s="11" t="str">
        <f t="shared" si="1308"/>
        <v>Migendezo</v>
      </c>
      <c r="G780" s="11" t="str">
        <f t="shared" si="1309"/>
        <v>Rusagara</v>
      </c>
      <c r="H780" s="11" t="str">
        <f t="shared" si="1310"/>
        <v/>
      </c>
      <c r="I780" s="11" t="str">
        <f t="shared" si="1311"/>
        <v/>
      </c>
      <c r="J780" s="11" t="str">
        <f t="shared" si="1312"/>
        <v>Kararama</v>
      </c>
      <c r="K780" s="11">
        <f t="shared" si="1313"/>
        <v>98</v>
      </c>
      <c r="L780" s="11">
        <f t="shared" si="1375"/>
        <v>6572</v>
      </c>
      <c r="M780" s="11">
        <f t="shared" si="1376"/>
        <v>4</v>
      </c>
      <c r="N780" s="11">
        <f t="shared" si="1377"/>
        <v>1643</v>
      </c>
      <c r="O780" s="11">
        <f t="shared" si="1314"/>
        <v>90</v>
      </c>
      <c r="P780" s="11">
        <f t="shared" si="1315"/>
        <v>8</v>
      </c>
      <c r="Q780" s="13">
        <f t="shared" si="1378"/>
        <v>0.91836734693877553</v>
      </c>
      <c r="R780" s="11">
        <f t="shared" si="1379"/>
        <v>0</v>
      </c>
      <c r="S780" s="11">
        <f t="shared" si="1316"/>
        <v>0</v>
      </c>
      <c r="T780" s="11">
        <f t="shared" si="1317"/>
        <v>1</v>
      </c>
      <c r="U780" s="11" t="str">
        <f t="shared" si="1318"/>
        <v>Piped Network With Pump</v>
      </c>
      <c r="V780" s="11">
        <f t="shared" si="1319"/>
        <v>2009</v>
      </c>
      <c r="W780" s="11" t="str">
        <f t="shared" si="1320"/>
        <v>Water For People</v>
      </c>
      <c r="X780" s="11" t="str">
        <f t="shared" si="1321"/>
        <v>Spring</v>
      </c>
      <c r="Y780" s="11">
        <f t="shared" si="1322"/>
        <v>3</v>
      </c>
      <c r="Z780" s="11">
        <f t="shared" si="1323"/>
        <v>1</v>
      </c>
      <c r="AA780" s="11">
        <f t="shared" si="1324"/>
        <v>1</v>
      </c>
      <c r="AB780" s="11" t="str">
        <f t="shared" si="1325"/>
        <v>"Springbox" --Intake Structure At A Spring</v>
      </c>
      <c r="AC780" s="11">
        <f t="shared" si="1326"/>
        <v>3</v>
      </c>
      <c r="AD780" s="11">
        <f t="shared" si="1327"/>
        <v>2012</v>
      </c>
      <c r="AE780" s="11">
        <f t="shared" si="1328"/>
        <v>1</v>
      </c>
      <c r="AF780" s="11">
        <f t="shared" si="1329"/>
        <v>4.5</v>
      </c>
      <c r="AG780" s="12">
        <f t="shared" si="1380"/>
        <v>384000</v>
      </c>
      <c r="AH780" s="12">
        <f t="shared" si="1381"/>
        <v>853.33333333333337</v>
      </c>
      <c r="AI780" s="11">
        <f t="shared" si="1382"/>
        <v>1</v>
      </c>
      <c r="AJ780" s="11">
        <f t="shared" si="1330"/>
        <v>1</v>
      </c>
      <c r="AK780" s="11">
        <f t="shared" si="1331"/>
        <v>2</v>
      </c>
      <c r="AL780" s="11">
        <f t="shared" si="1332"/>
        <v>2009</v>
      </c>
      <c r="AM780" s="11">
        <f t="shared" si="1333"/>
        <v>1</v>
      </c>
      <c r="AN780" s="11">
        <f t="shared" si="1334"/>
        <v>5000</v>
      </c>
      <c r="AO780" s="11">
        <f t="shared" si="1335"/>
        <v>1</v>
      </c>
      <c r="AP780" s="11">
        <f t="shared" si="1336"/>
        <v>7</v>
      </c>
      <c r="AQ780" s="11">
        <f t="shared" si="1337"/>
        <v>2009</v>
      </c>
      <c r="AR780" s="11">
        <f t="shared" si="1338"/>
        <v>1</v>
      </c>
      <c r="AS780" s="11">
        <f t="shared" si="1339"/>
        <v>1</v>
      </c>
      <c r="AT780" s="11">
        <f t="shared" si="1340"/>
        <v>14</v>
      </c>
      <c r="AU780" s="11" t="str">
        <f t="shared" si="1341"/>
        <v>Pressure Break Tank|Distribution Chamber</v>
      </c>
      <c r="AV780" s="11">
        <f t="shared" si="1342"/>
        <v>2009</v>
      </c>
      <c r="AW780" s="11">
        <f t="shared" si="1343"/>
        <v>1</v>
      </c>
      <c r="AX780" s="11">
        <f t="shared" si="1344"/>
        <v>1</v>
      </c>
      <c r="AY780" s="11">
        <f t="shared" si="1345"/>
        <v>2</v>
      </c>
      <c r="AZ780" s="11">
        <f t="shared" si="1346"/>
        <v>2009</v>
      </c>
      <c r="BA780" s="11">
        <f t="shared" si="1347"/>
        <v>1</v>
      </c>
      <c r="BB780" s="11">
        <f t="shared" si="1348"/>
        <v>5000</v>
      </c>
      <c r="BC780" s="11">
        <f t="shared" si="1349"/>
        <v>1</v>
      </c>
      <c r="BD780" s="11">
        <f t="shared" si="1350"/>
        <v>1</v>
      </c>
      <c r="BE780" s="11">
        <f t="shared" si="1351"/>
        <v>2012</v>
      </c>
      <c r="BF780" s="11">
        <f t="shared" si="1352"/>
        <v>1</v>
      </c>
      <c r="BG780" s="11">
        <f t="shared" si="1373"/>
        <v>1</v>
      </c>
      <c r="BH780" s="11">
        <f t="shared" si="1353"/>
        <v>2012</v>
      </c>
      <c r="BI780" s="11">
        <f t="shared" si="1354"/>
        <v>1</v>
      </c>
      <c r="BJ780" s="11">
        <f t="shared" si="1355"/>
        <v>0</v>
      </c>
      <c r="BK780" s="11" t="str">
        <f t="shared" si="1356"/>
        <v/>
      </c>
      <c r="BL780" s="11" t="str">
        <f t="shared" si="1357"/>
        <v xml:space="preserve"> </v>
      </c>
      <c r="BM780" s="11" t="str">
        <f t="shared" si="1358"/>
        <v xml:space="preserve"> </v>
      </c>
      <c r="BN780" s="11" t="str">
        <f t="shared" si="1359"/>
        <v xml:space="preserve"> </v>
      </c>
      <c r="BO780" s="11" t="str">
        <f t="shared" si="1360"/>
        <v xml:space="preserve"> </v>
      </c>
      <c r="BP780" s="11" t="str">
        <f t="shared" si="1361"/>
        <v xml:space="preserve"> </v>
      </c>
      <c r="BQ780" s="11" t="str">
        <f t="shared" si="1362"/>
        <v>0</v>
      </c>
      <c r="BR780" s="25">
        <f t="shared" si="1363"/>
        <v>0</v>
      </c>
      <c r="BS780" s="11" t="str">
        <f t="shared" si="1364"/>
        <v>Not Present</v>
      </c>
      <c r="BT780" s="11" t="str">
        <f t="shared" si="1365"/>
        <v>0</v>
      </c>
      <c r="BU780" s="12">
        <f t="shared" si="1383"/>
        <v>1</v>
      </c>
      <c r="BV780" s="12">
        <f t="shared" si="1384"/>
        <v>0</v>
      </c>
      <c r="BW780" s="12">
        <f t="shared" si="1374"/>
        <v>1</v>
      </c>
      <c r="BX780" s="12">
        <f t="shared" si="1385"/>
        <v>1</v>
      </c>
      <c r="BY780" s="11">
        <f t="shared" si="1386"/>
        <v>1</v>
      </c>
      <c r="BZ780" s="11">
        <f t="shared" si="1366"/>
        <v>1</v>
      </c>
      <c r="CA780" s="11">
        <f t="shared" si="1367"/>
        <v>1</v>
      </c>
      <c r="CB780" s="11">
        <f t="shared" si="1368"/>
        <v>2012</v>
      </c>
      <c r="CC780" s="11">
        <f t="shared" si="1369"/>
        <v>1</v>
      </c>
      <c r="CD780" s="11" t="str">
        <f t="shared" si="1370"/>
        <v>No</v>
      </c>
      <c r="CE780" s="11">
        <f t="shared" si="1387"/>
        <v>0</v>
      </c>
      <c r="CF780" s="11">
        <f t="shared" si="1388"/>
        <v>0</v>
      </c>
      <c r="CG780" s="11">
        <f t="shared" si="1389"/>
        <v>1</v>
      </c>
      <c r="CH780" s="11">
        <f t="shared" si="1390"/>
        <v>0</v>
      </c>
      <c r="CI780" s="11">
        <f t="shared" si="1371"/>
        <v>1</v>
      </c>
      <c r="CJ780" s="11">
        <f t="shared" si="1372"/>
        <v>1</v>
      </c>
    </row>
    <row r="781" spans="1:88" x14ac:dyDescent="0.3">
      <c r="A781" s="11">
        <f t="shared" si="1303"/>
        <v>2017</v>
      </c>
      <c r="B781" s="11" t="str">
        <f t="shared" si="1304"/>
        <v>23-04-2017 14:42:09 CEST</v>
      </c>
      <c r="C781" s="11" t="str">
        <f t="shared" si="1305"/>
        <v>Rwanda</v>
      </c>
      <c r="D781" s="11" t="str">
        <f t="shared" si="1306"/>
        <v>Rulindo</v>
      </c>
      <c r="E781" s="11" t="str">
        <f t="shared" si="1307"/>
        <v>Buyoga</v>
      </c>
      <c r="F781" s="11" t="str">
        <f t="shared" si="1308"/>
        <v>Ndarage</v>
      </c>
      <c r="G781" s="11" t="str">
        <f t="shared" si="1309"/>
        <v>Kagozi</v>
      </c>
      <c r="H781" s="11" t="str">
        <f t="shared" si="1310"/>
        <v/>
      </c>
      <c r="I781" s="11" t="str">
        <f t="shared" si="1311"/>
        <v/>
      </c>
      <c r="J781" s="11" t="str">
        <f t="shared" si="1312"/>
        <v>ndarage</v>
      </c>
      <c r="K781" s="11">
        <f t="shared" si="1313"/>
        <v>155</v>
      </c>
      <c r="L781" s="11">
        <f t="shared" si="1375"/>
        <v>0</v>
      </c>
      <c r="M781" s="11">
        <f t="shared" si="1376"/>
        <v>9</v>
      </c>
      <c r="N781" s="11">
        <f t="shared" si="1377"/>
        <v>0</v>
      </c>
      <c r="O781" s="11">
        <f t="shared" si="1314"/>
        <v>130</v>
      </c>
      <c r="P781" s="11">
        <f t="shared" si="1315"/>
        <v>25</v>
      </c>
      <c r="Q781" s="13">
        <f t="shared" si="1378"/>
        <v>0.83870967741935487</v>
      </c>
      <c r="R781" s="11">
        <f t="shared" si="1379"/>
        <v>0</v>
      </c>
      <c r="S781" s="11">
        <f t="shared" si="1316"/>
        <v>1</v>
      </c>
      <c r="T781" s="11">
        <f t="shared" si="1317"/>
        <v>1</v>
      </c>
      <c r="U781" s="11" t="str">
        <f t="shared" si="1318"/>
        <v>Piped Network -- Gravity Only</v>
      </c>
      <c r="V781" s="11">
        <f t="shared" si="1319"/>
        <v>2014</v>
      </c>
      <c r="W781" s="11" t="str">
        <f t="shared" si="1320"/>
        <v>Governement (District, Wasac) And Water For People</v>
      </c>
      <c r="X781" s="11" t="str">
        <f t="shared" si="1321"/>
        <v>Spring</v>
      </c>
      <c r="Y781" s="11">
        <f t="shared" si="1322"/>
        <v>2</v>
      </c>
      <c r="Z781" s="11">
        <f t="shared" si="1323"/>
        <v>1</v>
      </c>
      <c r="AA781" s="11">
        <f t="shared" si="1324"/>
        <v>1</v>
      </c>
      <c r="AB781" s="11" t="str">
        <f t="shared" si="1325"/>
        <v>"Springbox" --Intake Structure At A Spring</v>
      </c>
      <c r="AC781" s="11">
        <f t="shared" si="1326"/>
        <v>1</v>
      </c>
      <c r="AD781" s="11">
        <f t="shared" si="1327"/>
        <v>2014</v>
      </c>
      <c r="AE781" s="11">
        <f t="shared" si="1328"/>
        <v>1</v>
      </c>
      <c r="AF781" s="11">
        <f t="shared" si="1329"/>
        <v>30</v>
      </c>
      <c r="AG781" s="12">
        <f t="shared" si="1380"/>
        <v>57600</v>
      </c>
      <c r="AH781" s="12">
        <f t="shared" si="1381"/>
        <v>88.615384615384613</v>
      </c>
      <c r="AI781" s="11">
        <f t="shared" si="1382"/>
        <v>1</v>
      </c>
      <c r="AJ781" s="11">
        <f t="shared" si="1330"/>
        <v>1</v>
      </c>
      <c r="AK781" s="11">
        <f t="shared" si="1331"/>
        <v>1</v>
      </c>
      <c r="AL781" s="11">
        <f t="shared" si="1332"/>
        <v>2014</v>
      </c>
      <c r="AM781" s="11">
        <f t="shared" si="1333"/>
        <v>1</v>
      </c>
      <c r="AN781" s="11">
        <f t="shared" si="1334"/>
        <v>6700</v>
      </c>
      <c r="AO781" s="11">
        <f t="shared" si="1335"/>
        <v>1</v>
      </c>
      <c r="AP781" s="11">
        <f t="shared" si="1336"/>
        <v>5</v>
      </c>
      <c r="AQ781" s="11">
        <f t="shared" si="1337"/>
        <v>2014</v>
      </c>
      <c r="AR781" s="11">
        <f t="shared" si="1338"/>
        <v>1</v>
      </c>
      <c r="AS781" s="11">
        <f t="shared" si="1339"/>
        <v>0</v>
      </c>
      <c r="AT781" s="11" t="str">
        <f t="shared" si="1340"/>
        <v xml:space="preserve"> </v>
      </c>
      <c r="AU781" s="11" t="str">
        <f t="shared" si="1341"/>
        <v/>
      </c>
      <c r="AV781" s="11" t="str">
        <f t="shared" si="1342"/>
        <v xml:space="preserve"> </v>
      </c>
      <c r="AW781" s="11" t="str">
        <f t="shared" si="1343"/>
        <v xml:space="preserve"> </v>
      </c>
      <c r="AX781" s="11">
        <f t="shared" si="1344"/>
        <v>1</v>
      </c>
      <c r="AY781" s="11">
        <f t="shared" si="1345"/>
        <v>1</v>
      </c>
      <c r="AZ781" s="11">
        <f t="shared" si="1346"/>
        <v>2014</v>
      </c>
      <c r="BA781" s="11">
        <f t="shared" si="1347"/>
        <v>1</v>
      </c>
      <c r="BB781" s="11">
        <f t="shared" si="1348"/>
        <v>6700</v>
      </c>
      <c r="BC781" s="11">
        <f t="shared" si="1349"/>
        <v>0</v>
      </c>
      <c r="BD781" s="11" t="str">
        <f t="shared" si="1350"/>
        <v xml:space="preserve"> </v>
      </c>
      <c r="BE781" s="11" t="str">
        <f t="shared" si="1351"/>
        <v xml:space="preserve"> </v>
      </c>
      <c r="BF781" s="11" t="str">
        <f t="shared" si="1352"/>
        <v xml:space="preserve"> </v>
      </c>
      <c r="BG781" s="11" t="str">
        <f t="shared" si="1373"/>
        <v xml:space="preserve"> </v>
      </c>
      <c r="BH781" s="11" t="str">
        <f t="shared" si="1353"/>
        <v xml:space="preserve"> </v>
      </c>
      <c r="BI781" s="11" t="str">
        <f t="shared" si="1354"/>
        <v xml:space="preserve"> </v>
      </c>
      <c r="BJ781" s="11">
        <f t="shared" si="1355"/>
        <v>0</v>
      </c>
      <c r="BK781" s="11" t="str">
        <f t="shared" si="1356"/>
        <v/>
      </c>
      <c r="BL781" s="11" t="str">
        <f t="shared" si="1357"/>
        <v xml:space="preserve"> </v>
      </c>
      <c r="BM781" s="11" t="str">
        <f t="shared" si="1358"/>
        <v xml:space="preserve"> </v>
      </c>
      <c r="BN781" s="11" t="str">
        <f t="shared" si="1359"/>
        <v xml:space="preserve"> </v>
      </c>
      <c r="BO781" s="11" t="str">
        <f t="shared" si="1360"/>
        <v xml:space="preserve"> </v>
      </c>
      <c r="BP781" s="11" t="str">
        <f t="shared" si="1361"/>
        <v xml:space="preserve"> </v>
      </c>
      <c r="BQ781" s="11" t="str">
        <f t="shared" si="1362"/>
        <v>0</v>
      </c>
      <c r="BR781" s="25">
        <f t="shared" si="1363"/>
        <v>0</v>
      </c>
      <c r="BS781" s="11" t="str">
        <f t="shared" si="1364"/>
        <v>Not Present</v>
      </c>
      <c r="BT781" s="11" t="str">
        <f t="shared" si="1365"/>
        <v>0</v>
      </c>
      <c r="BU781" s="12">
        <f t="shared" si="1383"/>
        <v>1</v>
      </c>
      <c r="BV781" s="12">
        <f t="shared" si="1384"/>
        <v>0</v>
      </c>
      <c r="BW781" s="12">
        <f t="shared" si="1374"/>
        <v>1</v>
      </c>
      <c r="BX781" s="12">
        <f t="shared" si="1385"/>
        <v>1</v>
      </c>
      <c r="BY781" s="11">
        <f t="shared" si="1386"/>
        <v>1</v>
      </c>
      <c r="BZ781" s="11">
        <f t="shared" si="1366"/>
        <v>1</v>
      </c>
      <c r="CA781" s="11">
        <f t="shared" si="1367"/>
        <v>1</v>
      </c>
      <c r="CB781" s="11">
        <f t="shared" si="1368"/>
        <v>2014</v>
      </c>
      <c r="CC781" s="11">
        <f t="shared" si="1369"/>
        <v>1</v>
      </c>
      <c r="CD781" s="11" t="str">
        <f t="shared" si="1370"/>
        <v>No</v>
      </c>
      <c r="CE781" s="11">
        <f t="shared" si="1387"/>
        <v>0</v>
      </c>
      <c r="CF781" s="11">
        <f t="shared" si="1388"/>
        <v>0</v>
      </c>
      <c r="CG781" s="11">
        <f t="shared" si="1389"/>
        <v>1</v>
      </c>
      <c r="CH781" s="11">
        <f t="shared" si="1390"/>
        <v>0</v>
      </c>
      <c r="CI781" s="11">
        <f t="shared" si="1371"/>
        <v>1</v>
      </c>
      <c r="CJ781" s="11">
        <f t="shared" si="1372"/>
        <v>1</v>
      </c>
    </row>
    <row r="782" spans="1:88" x14ac:dyDescent="0.3">
      <c r="A782" s="11">
        <f t="shared" si="1303"/>
        <v>2017</v>
      </c>
      <c r="B782" s="11" t="str">
        <f t="shared" si="1304"/>
        <v>16-04-2017 22:55:03 CEST</v>
      </c>
      <c r="C782" s="11" t="str">
        <f t="shared" si="1305"/>
        <v>Rwanda</v>
      </c>
      <c r="D782" s="11" t="str">
        <f t="shared" si="1306"/>
        <v>Rulindo</v>
      </c>
      <c r="E782" s="11" t="str">
        <f t="shared" si="1307"/>
        <v>Buyoga</v>
      </c>
      <c r="F782" s="11" t="str">
        <f t="shared" si="1308"/>
        <v>Karama</v>
      </c>
      <c r="G782" s="11" t="str">
        <f t="shared" si="1309"/>
        <v>Kajeneni</v>
      </c>
      <c r="H782" s="11" t="str">
        <f t="shared" si="1310"/>
        <v/>
      </c>
      <c r="I782" s="11" t="str">
        <f t="shared" si="1311"/>
        <v/>
      </c>
      <c r="J782" s="11" t="str">
        <f t="shared" si="1312"/>
        <v>Kajeneni water point/Nyirambuga pumping system</v>
      </c>
      <c r="K782" s="11">
        <f t="shared" si="1313"/>
        <v>175</v>
      </c>
      <c r="L782" s="11">
        <f t="shared" si="1375"/>
        <v>30604</v>
      </c>
      <c r="M782" s="11">
        <f t="shared" si="1376"/>
        <v>1</v>
      </c>
      <c r="N782" s="11">
        <f t="shared" si="1377"/>
        <v>30604</v>
      </c>
      <c r="O782" s="11">
        <f t="shared" si="1314"/>
        <v>175</v>
      </c>
      <c r="P782" s="11" t="str">
        <f t="shared" si="1315"/>
        <v xml:space="preserve"> </v>
      </c>
      <c r="Q782" s="13">
        <f t="shared" si="1378"/>
        <v>1</v>
      </c>
      <c r="R782" s="11">
        <f t="shared" si="1379"/>
        <v>1</v>
      </c>
      <c r="S782" s="11">
        <f t="shared" si="1316"/>
        <v>0</v>
      </c>
      <c r="T782" s="11">
        <f t="shared" si="1317"/>
        <v>1</v>
      </c>
      <c r="U782" s="11" t="str">
        <f t="shared" si="1318"/>
        <v>Piped Network With Pump</v>
      </c>
      <c r="V782" s="11">
        <f t="shared" si="1319"/>
        <v>2017</v>
      </c>
      <c r="W782" s="11" t="str">
        <f t="shared" si="1320"/>
        <v>Governement (District, Wasac) And Water For People</v>
      </c>
      <c r="X782" s="11" t="str">
        <f t="shared" si="1321"/>
        <v>Spring</v>
      </c>
      <c r="Y782" s="11">
        <f t="shared" si="1322"/>
        <v>2</v>
      </c>
      <c r="Z782" s="11">
        <f t="shared" si="1323"/>
        <v>1</v>
      </c>
      <c r="AA782" s="11">
        <f t="shared" si="1324"/>
        <v>0</v>
      </c>
      <c r="AB782" s="11" t="str">
        <f t="shared" si="1325"/>
        <v/>
      </c>
      <c r="AC782" s="11" t="str">
        <f t="shared" si="1326"/>
        <v xml:space="preserve"> </v>
      </c>
      <c r="AD782" s="11" t="str">
        <f t="shared" si="1327"/>
        <v xml:space="preserve"> </v>
      </c>
      <c r="AE782" s="11" t="str">
        <f t="shared" si="1328"/>
        <v xml:space="preserve"> </v>
      </c>
      <c r="AF782" s="11">
        <f t="shared" si="1329"/>
        <v>4</v>
      </c>
      <c r="AG782" s="12">
        <f t="shared" si="1380"/>
        <v>432000</v>
      </c>
      <c r="AH782" s="12">
        <f t="shared" si="1381"/>
        <v>493.71428571428572</v>
      </c>
      <c r="AI782" s="11">
        <f t="shared" si="1382"/>
        <v>1</v>
      </c>
      <c r="AJ782" s="11">
        <f t="shared" si="1330"/>
        <v>0</v>
      </c>
      <c r="AK782" s="11" t="str">
        <f t="shared" si="1331"/>
        <v xml:space="preserve"> </v>
      </c>
      <c r="AL782" s="11" t="str">
        <f t="shared" si="1332"/>
        <v xml:space="preserve"> </v>
      </c>
      <c r="AM782" s="11" t="str">
        <f t="shared" si="1333"/>
        <v xml:space="preserve"> </v>
      </c>
      <c r="AN782" s="11" t="str">
        <f t="shared" si="1334"/>
        <v xml:space="preserve"> </v>
      </c>
      <c r="AO782" s="11">
        <f t="shared" si="1335"/>
        <v>1</v>
      </c>
      <c r="AP782" s="11">
        <f t="shared" si="1336"/>
        <v>1</v>
      </c>
      <c r="AQ782" s="11">
        <f t="shared" si="1337"/>
        <v>2017</v>
      </c>
      <c r="AR782" s="11">
        <f t="shared" si="1338"/>
        <v>1</v>
      </c>
      <c r="AS782" s="11">
        <f t="shared" si="1339"/>
        <v>0</v>
      </c>
      <c r="AT782" s="11" t="str">
        <f t="shared" si="1340"/>
        <v xml:space="preserve"> </v>
      </c>
      <c r="AU782" s="11" t="str">
        <f t="shared" si="1341"/>
        <v/>
      </c>
      <c r="AV782" s="11" t="str">
        <f t="shared" si="1342"/>
        <v xml:space="preserve"> </v>
      </c>
      <c r="AW782" s="11" t="str">
        <f t="shared" si="1343"/>
        <v xml:space="preserve"> </v>
      </c>
      <c r="AX782" s="11">
        <f t="shared" si="1344"/>
        <v>0</v>
      </c>
      <c r="AY782" s="11" t="str">
        <f t="shared" si="1345"/>
        <v xml:space="preserve"> </v>
      </c>
      <c r="AZ782" s="11" t="str">
        <f t="shared" si="1346"/>
        <v xml:space="preserve"> </v>
      </c>
      <c r="BA782" s="11" t="str">
        <f t="shared" si="1347"/>
        <v xml:space="preserve"> </v>
      </c>
      <c r="BB782" s="11" t="str">
        <f t="shared" si="1348"/>
        <v xml:space="preserve"> </v>
      </c>
      <c r="BC782" s="11">
        <f t="shared" si="1349"/>
        <v>0</v>
      </c>
      <c r="BD782" s="11" t="str">
        <f t="shared" si="1350"/>
        <v xml:space="preserve"> </v>
      </c>
      <c r="BE782" s="11" t="str">
        <f t="shared" si="1351"/>
        <v xml:space="preserve"> </v>
      </c>
      <c r="BF782" s="11" t="str">
        <f t="shared" si="1352"/>
        <v xml:space="preserve"> </v>
      </c>
      <c r="BG782" s="11" t="str">
        <f t="shared" si="1373"/>
        <v xml:space="preserve"> </v>
      </c>
      <c r="BH782" s="11" t="str">
        <f t="shared" si="1353"/>
        <v xml:space="preserve"> </v>
      </c>
      <c r="BI782" s="11" t="str">
        <f t="shared" si="1354"/>
        <v xml:space="preserve"> </v>
      </c>
      <c r="BJ782" s="11">
        <f t="shared" si="1355"/>
        <v>0</v>
      </c>
      <c r="BK782" s="11" t="str">
        <f t="shared" si="1356"/>
        <v/>
      </c>
      <c r="BL782" s="11" t="str">
        <f t="shared" si="1357"/>
        <v xml:space="preserve"> </v>
      </c>
      <c r="BM782" s="11" t="str">
        <f t="shared" si="1358"/>
        <v xml:space="preserve"> </v>
      </c>
      <c r="BN782" s="11" t="str">
        <f t="shared" si="1359"/>
        <v xml:space="preserve"> </v>
      </c>
      <c r="BO782" s="11" t="str">
        <f t="shared" si="1360"/>
        <v xml:space="preserve"> </v>
      </c>
      <c r="BP782" s="11" t="str">
        <f t="shared" si="1361"/>
        <v xml:space="preserve"> </v>
      </c>
      <c r="BQ782" s="11" t="str">
        <f t="shared" si="1362"/>
        <v>0</v>
      </c>
      <c r="BR782" s="25">
        <f t="shared" si="1363"/>
        <v>0</v>
      </c>
      <c r="BS782" s="11" t="str">
        <f t="shared" si="1364"/>
        <v>Not Present</v>
      </c>
      <c r="BT782" s="11" t="str">
        <f t="shared" si="1365"/>
        <v>0</v>
      </c>
      <c r="BU782" s="12">
        <f t="shared" si="1383"/>
        <v>1</v>
      </c>
      <c r="BV782" s="12">
        <f t="shared" si="1384"/>
        <v>0</v>
      </c>
      <c r="BW782" s="12">
        <f t="shared" si="1374"/>
        <v>1</v>
      </c>
      <c r="BX782" s="12">
        <f t="shared" si="1385"/>
        <v>1</v>
      </c>
      <c r="BY782" s="11">
        <f t="shared" si="1386"/>
        <v>1</v>
      </c>
      <c r="BZ782" s="11">
        <f t="shared" si="1366"/>
        <v>1</v>
      </c>
      <c r="CA782" s="11">
        <f t="shared" si="1367"/>
        <v>2</v>
      </c>
      <c r="CB782" s="11">
        <f t="shared" si="1368"/>
        <v>2017</v>
      </c>
      <c r="CC782" s="11">
        <f t="shared" si="1369"/>
        <v>3</v>
      </c>
      <c r="CD782" s="11" t="str">
        <f t="shared" si="1370"/>
        <v>No</v>
      </c>
      <c r="CE782" s="11">
        <f t="shared" si="1387"/>
        <v>0</v>
      </c>
      <c r="CF782" s="11">
        <f t="shared" si="1388"/>
        <v>0</v>
      </c>
      <c r="CG782" s="11">
        <f t="shared" si="1389"/>
        <v>1</v>
      </c>
      <c r="CH782" s="11">
        <f t="shared" si="1390"/>
        <v>0</v>
      </c>
      <c r="CI782" s="11">
        <f t="shared" si="1371"/>
        <v>0</v>
      </c>
      <c r="CJ782" s="11">
        <f t="shared" si="1372"/>
        <v>3</v>
      </c>
    </row>
    <row r="783" spans="1:88" x14ac:dyDescent="0.3">
      <c r="A783" s="11">
        <f t="shared" si="1303"/>
        <v>2017</v>
      </c>
      <c r="B783" s="11" t="str">
        <f t="shared" si="1304"/>
        <v>08-03-2017 22:31:24 CET</v>
      </c>
      <c r="C783" s="11" t="str">
        <f t="shared" si="1305"/>
        <v>Rwanda</v>
      </c>
      <c r="D783" s="11" t="str">
        <f t="shared" si="1306"/>
        <v>Rulindo</v>
      </c>
      <c r="E783" s="11" t="str">
        <f t="shared" si="1307"/>
        <v>Shyorongi</v>
      </c>
      <c r="F783" s="11" t="str">
        <f t="shared" si="1308"/>
        <v>Rutonde</v>
      </c>
      <c r="G783" s="11" t="str">
        <f t="shared" si="1309"/>
        <v>Bugarura</v>
      </c>
      <c r="H783" s="11" t="str">
        <f t="shared" si="1310"/>
        <v/>
      </c>
      <c r="I783" s="11" t="str">
        <f t="shared" si="1311"/>
        <v/>
      </c>
      <c r="J783" s="11" t="str">
        <f t="shared" si="1312"/>
        <v>kirikumuryango network</v>
      </c>
      <c r="K783" s="11">
        <f t="shared" si="1313"/>
        <v>119</v>
      </c>
      <c r="L783" s="11">
        <f t="shared" si="1375"/>
        <v>0</v>
      </c>
      <c r="M783" s="11">
        <f t="shared" si="1376"/>
        <v>26</v>
      </c>
      <c r="N783" s="11">
        <f t="shared" si="1377"/>
        <v>0</v>
      </c>
      <c r="O783" s="11">
        <f t="shared" si="1314"/>
        <v>35</v>
      </c>
      <c r="P783" s="11">
        <f t="shared" si="1315"/>
        <v>84</v>
      </c>
      <c r="Q783" s="13">
        <f t="shared" si="1378"/>
        <v>0.29411764705882354</v>
      </c>
      <c r="R783" s="11">
        <f t="shared" si="1379"/>
        <v>0</v>
      </c>
      <c r="S783" s="11">
        <f t="shared" si="1316"/>
        <v>1</v>
      </c>
      <c r="T783" s="11">
        <f t="shared" si="1317"/>
        <v>1</v>
      </c>
      <c r="U783" s="11" t="str">
        <f t="shared" si="1318"/>
        <v>Piped Network -- Gravity Only</v>
      </c>
      <c r="V783" s="11">
        <f t="shared" si="1319"/>
        <v>2013</v>
      </c>
      <c r="W783" s="11" t="str">
        <f t="shared" si="1320"/>
        <v>Governement (District, Wasac) And Water For People</v>
      </c>
      <c r="X783" s="11" t="str">
        <f t="shared" si="1321"/>
        <v>Spring</v>
      </c>
      <c r="Y783" s="11">
        <f t="shared" si="1322"/>
        <v>1</v>
      </c>
      <c r="Z783" s="11">
        <f t="shared" si="1323"/>
        <v>1</v>
      </c>
      <c r="AA783" s="11">
        <f t="shared" si="1324"/>
        <v>1</v>
      </c>
      <c r="AB783" s="11" t="str">
        <f t="shared" si="1325"/>
        <v>"Springbox" --Intake Structure At A Spring</v>
      </c>
      <c r="AC783" s="11">
        <f t="shared" si="1326"/>
        <v>1</v>
      </c>
      <c r="AD783" s="11">
        <f t="shared" si="1327"/>
        <v>2013</v>
      </c>
      <c r="AE783" s="11">
        <f t="shared" si="1328"/>
        <v>1</v>
      </c>
      <c r="AF783" s="11">
        <f t="shared" si="1329"/>
        <v>11</v>
      </c>
      <c r="AG783" s="12">
        <f t="shared" si="1380"/>
        <v>157090.90909090909</v>
      </c>
      <c r="AH783" s="12">
        <f t="shared" si="1381"/>
        <v>897.66233766233768</v>
      </c>
      <c r="AI783" s="11">
        <f t="shared" si="1382"/>
        <v>1</v>
      </c>
      <c r="AJ783" s="11">
        <f t="shared" si="1330"/>
        <v>1</v>
      </c>
      <c r="AK783" s="11">
        <f t="shared" si="1331"/>
        <v>1</v>
      </c>
      <c r="AL783" s="11">
        <f t="shared" si="1332"/>
        <v>2013</v>
      </c>
      <c r="AM783" s="11">
        <f t="shared" si="1333"/>
        <v>1</v>
      </c>
      <c r="AN783" s="11">
        <f t="shared" si="1334"/>
        <v>500</v>
      </c>
      <c r="AO783" s="11">
        <f t="shared" si="1335"/>
        <v>1</v>
      </c>
      <c r="AP783" s="11">
        <f t="shared" si="1336"/>
        <v>17</v>
      </c>
      <c r="AQ783" s="11">
        <f t="shared" si="1337"/>
        <v>2013</v>
      </c>
      <c r="AR783" s="11">
        <f t="shared" si="1338"/>
        <v>1</v>
      </c>
      <c r="AS783" s="11">
        <f t="shared" si="1339"/>
        <v>1</v>
      </c>
      <c r="AT783" s="11">
        <f t="shared" si="1340"/>
        <v>6</v>
      </c>
      <c r="AU783" s="11" t="str">
        <f t="shared" si="1341"/>
        <v>Distribution Chamber|Ventouse, Washout</v>
      </c>
      <c r="AV783" s="11">
        <f t="shared" si="1342"/>
        <v>2013</v>
      </c>
      <c r="AW783" s="11">
        <f t="shared" si="1343"/>
        <v>1</v>
      </c>
      <c r="AX783" s="11">
        <f t="shared" si="1344"/>
        <v>1</v>
      </c>
      <c r="AY783" s="11">
        <f t="shared" si="1345"/>
        <v>2</v>
      </c>
      <c r="AZ783" s="11">
        <f t="shared" si="1346"/>
        <v>2013</v>
      </c>
      <c r="BA783" s="11">
        <f t="shared" si="1347"/>
        <v>1</v>
      </c>
      <c r="BB783" s="11">
        <f t="shared" si="1348"/>
        <v>3500</v>
      </c>
      <c r="BC783" s="11">
        <f t="shared" si="1349"/>
        <v>0</v>
      </c>
      <c r="BD783" s="11" t="str">
        <f t="shared" si="1350"/>
        <v xml:space="preserve"> </v>
      </c>
      <c r="BE783" s="11" t="str">
        <f t="shared" si="1351"/>
        <v xml:space="preserve"> </v>
      </c>
      <c r="BF783" s="11" t="str">
        <f t="shared" si="1352"/>
        <v xml:space="preserve"> </v>
      </c>
      <c r="BG783" s="11" t="str">
        <f t="shared" si="1373"/>
        <v xml:space="preserve"> </v>
      </c>
      <c r="BH783" s="11" t="str">
        <f t="shared" si="1353"/>
        <v xml:space="preserve"> </v>
      </c>
      <c r="BI783" s="11" t="str">
        <f t="shared" si="1354"/>
        <v xml:space="preserve"> </v>
      </c>
      <c r="BJ783" s="11">
        <f t="shared" si="1355"/>
        <v>0</v>
      </c>
      <c r="BK783" s="11" t="str">
        <f t="shared" si="1356"/>
        <v/>
      </c>
      <c r="BL783" s="11" t="str">
        <f t="shared" si="1357"/>
        <v xml:space="preserve"> </v>
      </c>
      <c r="BM783" s="11" t="str">
        <f t="shared" si="1358"/>
        <v xml:space="preserve"> </v>
      </c>
      <c r="BN783" s="11" t="str">
        <f t="shared" si="1359"/>
        <v xml:space="preserve"> </v>
      </c>
      <c r="BO783" s="11" t="str">
        <f t="shared" si="1360"/>
        <v xml:space="preserve"> </v>
      </c>
      <c r="BP783" s="11" t="str">
        <f t="shared" si="1361"/>
        <v xml:space="preserve"> </v>
      </c>
      <c r="BQ783" s="11" t="str">
        <f t="shared" si="1362"/>
        <v>0</v>
      </c>
      <c r="BR783" s="25">
        <f t="shared" si="1363"/>
        <v>0</v>
      </c>
      <c r="BS783" s="11" t="str">
        <f t="shared" si="1364"/>
        <v>Not Present</v>
      </c>
      <c r="BT783" s="11" t="str">
        <f t="shared" si="1365"/>
        <v>0</v>
      </c>
      <c r="BU783" s="12">
        <f t="shared" si="1383"/>
        <v>1</v>
      </c>
      <c r="BV783" s="12">
        <f t="shared" si="1384"/>
        <v>0</v>
      </c>
      <c r="BW783" s="12">
        <f t="shared" si="1374"/>
        <v>1</v>
      </c>
      <c r="BX783" s="12">
        <f t="shared" si="1385"/>
        <v>1</v>
      </c>
      <c r="BY783" s="11">
        <f t="shared" si="1386"/>
        <v>1</v>
      </c>
      <c r="BZ783" s="11">
        <f t="shared" si="1366"/>
        <v>1</v>
      </c>
      <c r="CA783" s="11">
        <f t="shared" si="1367"/>
        <v>1</v>
      </c>
      <c r="CB783" s="11">
        <f t="shared" si="1368"/>
        <v>2013</v>
      </c>
      <c r="CC783" s="11">
        <f t="shared" si="1369"/>
        <v>1</v>
      </c>
      <c r="CD783" s="11" t="str">
        <f t="shared" si="1370"/>
        <v>No</v>
      </c>
      <c r="CE783" s="11">
        <f t="shared" si="1387"/>
        <v>0</v>
      </c>
      <c r="CF783" s="11">
        <f t="shared" si="1388"/>
        <v>0</v>
      </c>
      <c r="CG783" s="11">
        <f t="shared" si="1389"/>
        <v>1</v>
      </c>
      <c r="CH783" s="11">
        <f t="shared" si="1390"/>
        <v>0</v>
      </c>
      <c r="CI783" s="11">
        <f t="shared" si="1371"/>
        <v>1</v>
      </c>
      <c r="CJ783" s="11">
        <f t="shared" si="1372"/>
        <v>1</v>
      </c>
    </row>
    <row r="784" spans="1:88" x14ac:dyDescent="0.3">
      <c r="A784" s="11">
        <f t="shared" si="1303"/>
        <v>2017</v>
      </c>
      <c r="B784" s="11" t="str">
        <f t="shared" si="1304"/>
        <v>03-01-2015 00:46:04 CET</v>
      </c>
      <c r="C784" s="11" t="str">
        <f t="shared" si="1305"/>
        <v>Rwanda</v>
      </c>
      <c r="D784" s="11" t="str">
        <f t="shared" si="1306"/>
        <v>Rulindo</v>
      </c>
      <c r="E784" s="11" t="str">
        <f t="shared" si="1307"/>
        <v>Tumba</v>
      </c>
      <c r="F784" s="11" t="str">
        <f t="shared" si="1308"/>
        <v>Taba</v>
      </c>
      <c r="G784" s="11" t="str">
        <f t="shared" si="1309"/>
        <v>Nyirataba</v>
      </c>
      <c r="H784" s="11" t="str">
        <f t="shared" si="1310"/>
        <v/>
      </c>
      <c r="I784" s="11" t="str">
        <f t="shared" si="1311"/>
        <v/>
      </c>
      <c r="J784" s="11" t="str">
        <f t="shared" si="1312"/>
        <v>Nyirataba2 water point/Nyirambuga pumping</v>
      </c>
      <c r="K784" s="11">
        <f t="shared" si="1313"/>
        <v>169</v>
      </c>
      <c r="L784" s="11">
        <f t="shared" si="1375"/>
        <v>30604</v>
      </c>
      <c r="M784" s="11">
        <f t="shared" si="1376"/>
        <v>1</v>
      </c>
      <c r="N784" s="11">
        <f t="shared" si="1377"/>
        <v>30604</v>
      </c>
      <c r="O784" s="11">
        <f t="shared" si="1314"/>
        <v>169</v>
      </c>
      <c r="P784" s="11" t="str">
        <f t="shared" si="1315"/>
        <v xml:space="preserve"> </v>
      </c>
      <c r="Q784" s="13">
        <f t="shared" si="1378"/>
        <v>1</v>
      </c>
      <c r="R784" s="11">
        <f t="shared" si="1379"/>
        <v>1</v>
      </c>
      <c r="S784" s="11">
        <f t="shared" si="1316"/>
        <v>0</v>
      </c>
      <c r="T784" s="11">
        <f t="shared" si="1317"/>
        <v>1</v>
      </c>
      <c r="U784" s="11" t="str">
        <f t="shared" si="1318"/>
        <v>Piped Network With Pump</v>
      </c>
      <c r="V784" s="11">
        <f t="shared" si="1319"/>
        <v>2015</v>
      </c>
      <c r="W784" s="11" t="str">
        <f t="shared" si="1320"/>
        <v>Governement (District, Wasac) And Water For People</v>
      </c>
      <c r="X784" s="11" t="str">
        <f t="shared" si="1321"/>
        <v>Spring</v>
      </c>
      <c r="Y784" s="11">
        <f t="shared" si="1322"/>
        <v>11</v>
      </c>
      <c r="Z784" s="11">
        <f t="shared" si="1323"/>
        <v>1</v>
      </c>
      <c r="AA784" s="11">
        <f t="shared" si="1324"/>
        <v>0</v>
      </c>
      <c r="AB784" s="11" t="str">
        <f t="shared" si="1325"/>
        <v/>
      </c>
      <c r="AC784" s="11" t="str">
        <f t="shared" si="1326"/>
        <v xml:space="preserve"> </v>
      </c>
      <c r="AD784" s="11" t="str">
        <f t="shared" si="1327"/>
        <v xml:space="preserve"> </v>
      </c>
      <c r="AE784" s="11" t="str">
        <f t="shared" si="1328"/>
        <v xml:space="preserve"> </v>
      </c>
      <c r="AF784" s="11">
        <f t="shared" si="1329"/>
        <v>4</v>
      </c>
      <c r="AG784" s="12">
        <f t="shared" si="1380"/>
        <v>432000</v>
      </c>
      <c r="AH784" s="12">
        <f t="shared" si="1381"/>
        <v>511.24260355029588</v>
      </c>
      <c r="AI784" s="11">
        <f t="shared" si="1382"/>
        <v>1</v>
      </c>
      <c r="AJ784" s="11">
        <f t="shared" si="1330"/>
        <v>0</v>
      </c>
      <c r="AK784" s="11" t="str">
        <f t="shared" si="1331"/>
        <v xml:space="preserve"> </v>
      </c>
      <c r="AL784" s="11" t="str">
        <f t="shared" si="1332"/>
        <v xml:space="preserve"> </v>
      </c>
      <c r="AM784" s="11" t="str">
        <f t="shared" si="1333"/>
        <v xml:space="preserve"> </v>
      </c>
      <c r="AN784" s="11" t="str">
        <f t="shared" si="1334"/>
        <v xml:space="preserve"> </v>
      </c>
      <c r="AO784" s="11">
        <f t="shared" si="1335"/>
        <v>0</v>
      </c>
      <c r="AP784" s="11" t="str">
        <f t="shared" si="1336"/>
        <v xml:space="preserve"> </v>
      </c>
      <c r="AQ784" s="11" t="str">
        <f t="shared" si="1337"/>
        <v xml:space="preserve"> </v>
      </c>
      <c r="AR784" s="11" t="str">
        <f t="shared" si="1338"/>
        <v xml:space="preserve"> </v>
      </c>
      <c r="AS784" s="11">
        <f t="shared" si="1339"/>
        <v>0</v>
      </c>
      <c r="AT784" s="11" t="str">
        <f t="shared" si="1340"/>
        <v xml:space="preserve"> </v>
      </c>
      <c r="AU784" s="11" t="str">
        <f t="shared" si="1341"/>
        <v/>
      </c>
      <c r="AV784" s="11" t="str">
        <f t="shared" si="1342"/>
        <v xml:space="preserve"> </v>
      </c>
      <c r="AW784" s="11" t="str">
        <f t="shared" si="1343"/>
        <v xml:space="preserve"> </v>
      </c>
      <c r="AX784" s="11">
        <f t="shared" si="1344"/>
        <v>0</v>
      </c>
      <c r="AY784" s="11" t="str">
        <f t="shared" si="1345"/>
        <v xml:space="preserve"> </v>
      </c>
      <c r="AZ784" s="11" t="str">
        <f t="shared" si="1346"/>
        <v xml:space="preserve"> </v>
      </c>
      <c r="BA784" s="11" t="str">
        <f t="shared" si="1347"/>
        <v xml:space="preserve"> </v>
      </c>
      <c r="BB784" s="11" t="str">
        <f t="shared" si="1348"/>
        <v xml:space="preserve"> </v>
      </c>
      <c r="BC784" s="11">
        <f t="shared" si="1349"/>
        <v>0</v>
      </c>
      <c r="BD784" s="11" t="str">
        <f t="shared" si="1350"/>
        <v xml:space="preserve"> </v>
      </c>
      <c r="BE784" s="11" t="str">
        <f t="shared" si="1351"/>
        <v xml:space="preserve"> </v>
      </c>
      <c r="BF784" s="11" t="str">
        <f t="shared" si="1352"/>
        <v xml:space="preserve"> </v>
      </c>
      <c r="BG784" s="11" t="str">
        <f t="shared" si="1373"/>
        <v xml:space="preserve"> </v>
      </c>
      <c r="BH784" s="11" t="str">
        <f t="shared" si="1353"/>
        <v xml:space="preserve"> </v>
      </c>
      <c r="BI784" s="11" t="str">
        <f t="shared" si="1354"/>
        <v xml:space="preserve"> </v>
      </c>
      <c r="BJ784" s="11">
        <f t="shared" si="1355"/>
        <v>0</v>
      </c>
      <c r="BK784" s="11" t="str">
        <f t="shared" si="1356"/>
        <v/>
      </c>
      <c r="BL784" s="11" t="str">
        <f t="shared" si="1357"/>
        <v xml:space="preserve"> </v>
      </c>
      <c r="BM784" s="11" t="str">
        <f t="shared" si="1358"/>
        <v xml:space="preserve"> </v>
      </c>
      <c r="BN784" s="11" t="str">
        <f t="shared" si="1359"/>
        <v xml:space="preserve"> </v>
      </c>
      <c r="BO784" s="11" t="str">
        <f t="shared" si="1360"/>
        <v xml:space="preserve"> </v>
      </c>
      <c r="BP784" s="11" t="str">
        <f t="shared" si="1361"/>
        <v xml:space="preserve"> </v>
      </c>
      <c r="BQ784" s="11" t="str">
        <f t="shared" si="1362"/>
        <v>0</v>
      </c>
      <c r="BR784" s="25">
        <f t="shared" si="1363"/>
        <v>0</v>
      </c>
      <c r="BS784" s="11" t="str">
        <f t="shared" si="1364"/>
        <v>Not Present</v>
      </c>
      <c r="BT784" s="11" t="str">
        <f t="shared" si="1365"/>
        <v>0</v>
      </c>
      <c r="BU784" s="12">
        <f t="shared" si="1383"/>
        <v>1</v>
      </c>
      <c r="BV784" s="12">
        <f t="shared" si="1384"/>
        <v>0</v>
      </c>
      <c r="BW784" s="12">
        <f t="shared" si="1374"/>
        <v>1</v>
      </c>
      <c r="BX784" s="12">
        <f t="shared" si="1385"/>
        <v>1</v>
      </c>
      <c r="BY784" s="11">
        <f t="shared" si="1386"/>
        <v>1</v>
      </c>
      <c r="BZ784" s="11">
        <f t="shared" si="1366"/>
        <v>1</v>
      </c>
      <c r="CA784" s="11">
        <f t="shared" si="1367"/>
        <v>3</v>
      </c>
      <c r="CB784" s="11">
        <f t="shared" si="1368"/>
        <v>2015</v>
      </c>
      <c r="CC784" s="11">
        <f t="shared" si="1369"/>
        <v>1</v>
      </c>
      <c r="CD784" s="11" t="str">
        <f t="shared" si="1370"/>
        <v>No</v>
      </c>
      <c r="CE784" s="11">
        <f t="shared" si="1387"/>
        <v>0</v>
      </c>
      <c r="CF784" s="11">
        <f t="shared" si="1388"/>
        <v>0</v>
      </c>
      <c r="CG784" s="11">
        <f t="shared" si="1389"/>
        <v>1</v>
      </c>
      <c r="CH784" s="11">
        <f t="shared" si="1390"/>
        <v>0</v>
      </c>
      <c r="CI784" s="11">
        <f t="shared" si="1371"/>
        <v>1</v>
      </c>
      <c r="CJ784" s="11">
        <f t="shared" si="1372"/>
        <v>1</v>
      </c>
    </row>
    <row r="785" spans="1:88" x14ac:dyDescent="0.3">
      <c r="A785" s="11">
        <f t="shared" si="1303"/>
        <v>2017</v>
      </c>
      <c r="B785" s="11" t="str">
        <f t="shared" si="1304"/>
        <v>02-01-2015 05:58:17 CET</v>
      </c>
      <c r="C785" s="11" t="str">
        <f t="shared" si="1305"/>
        <v>Rwanda</v>
      </c>
      <c r="D785" s="11" t="str">
        <f t="shared" si="1306"/>
        <v>Rulindo</v>
      </c>
      <c r="E785" s="11" t="str">
        <f t="shared" si="1307"/>
        <v>Cyungo</v>
      </c>
      <c r="F785" s="11" t="str">
        <f t="shared" si="1308"/>
        <v>Burehe</v>
      </c>
      <c r="G785" s="11" t="str">
        <f t="shared" si="1309"/>
        <v>Nyagatovu</v>
      </c>
      <c r="H785" s="11" t="str">
        <f t="shared" si="1310"/>
        <v/>
      </c>
      <c r="I785" s="11" t="str">
        <f t="shared" si="1311"/>
        <v/>
      </c>
      <c r="J785" s="11" t="str">
        <f t="shared" si="1312"/>
        <v>Nyamagana</v>
      </c>
      <c r="K785" s="11">
        <f t="shared" si="1313"/>
        <v>50</v>
      </c>
      <c r="L785" s="11">
        <f t="shared" si="1375"/>
        <v>20456</v>
      </c>
      <c r="M785" s="11">
        <f t="shared" si="1376"/>
        <v>36</v>
      </c>
      <c r="N785" s="11">
        <f t="shared" si="1377"/>
        <v>568.22222222222217</v>
      </c>
      <c r="O785" s="11">
        <f t="shared" si="1314"/>
        <v>45</v>
      </c>
      <c r="P785" s="11">
        <f t="shared" si="1315"/>
        <v>5</v>
      </c>
      <c r="Q785" s="13">
        <f t="shared" si="1378"/>
        <v>0.9</v>
      </c>
      <c r="R785" s="11">
        <f t="shared" si="1379"/>
        <v>0</v>
      </c>
      <c r="S785" s="11">
        <f t="shared" si="1316"/>
        <v>0</v>
      </c>
      <c r="T785" s="11">
        <f t="shared" si="1317"/>
        <v>1</v>
      </c>
      <c r="U785" s="11" t="str">
        <f t="shared" si="1318"/>
        <v>Piped Network -- Gravity Only</v>
      </c>
      <c r="V785" s="11">
        <f t="shared" si="1319"/>
        <v>2011</v>
      </c>
      <c r="W785" s="11" t="str">
        <f t="shared" si="1320"/>
        <v>Government And African Development Bank</v>
      </c>
      <c r="X785" s="11" t="str">
        <f t="shared" si="1321"/>
        <v>Spring</v>
      </c>
      <c r="Y785" s="11">
        <f t="shared" si="1322"/>
        <v>2</v>
      </c>
      <c r="Z785" s="11">
        <f t="shared" si="1323"/>
        <v>1</v>
      </c>
      <c r="AA785" s="11">
        <f t="shared" si="1324"/>
        <v>1</v>
      </c>
      <c r="AB785" s="11" t="str">
        <f t="shared" si="1325"/>
        <v>"Springbox" --Intake Structure At A Spring</v>
      </c>
      <c r="AC785" s="11">
        <f t="shared" si="1326"/>
        <v>1</v>
      </c>
      <c r="AD785" s="11">
        <f t="shared" si="1327"/>
        <v>2015</v>
      </c>
      <c r="AE785" s="11">
        <f t="shared" si="1328"/>
        <v>1</v>
      </c>
      <c r="AF785" s="11">
        <f t="shared" si="1329"/>
        <v>5</v>
      </c>
      <c r="AG785" s="12">
        <f t="shared" si="1380"/>
        <v>345600</v>
      </c>
      <c r="AH785" s="12">
        <f t="shared" si="1381"/>
        <v>1536</v>
      </c>
      <c r="AI785" s="11">
        <f t="shared" si="1382"/>
        <v>1</v>
      </c>
      <c r="AJ785" s="11">
        <f t="shared" si="1330"/>
        <v>1</v>
      </c>
      <c r="AK785" s="11">
        <f t="shared" si="1331"/>
        <v>2</v>
      </c>
      <c r="AL785" s="11">
        <f t="shared" si="1332"/>
        <v>2015</v>
      </c>
      <c r="AM785" s="11">
        <f t="shared" si="1333"/>
        <v>1</v>
      </c>
      <c r="AN785" s="11">
        <f t="shared" si="1334"/>
        <v>2100</v>
      </c>
      <c r="AO785" s="11">
        <f t="shared" si="1335"/>
        <v>1</v>
      </c>
      <c r="AP785" s="11">
        <f t="shared" si="1336"/>
        <v>11</v>
      </c>
      <c r="AQ785" s="11">
        <f t="shared" si="1337"/>
        <v>2011</v>
      </c>
      <c r="AR785" s="11">
        <f t="shared" si="1338"/>
        <v>1</v>
      </c>
      <c r="AS785" s="11">
        <f t="shared" si="1339"/>
        <v>1</v>
      </c>
      <c r="AT785" s="11">
        <f t="shared" si="1340"/>
        <v>15</v>
      </c>
      <c r="AU785" s="11" t="str">
        <f t="shared" si="1341"/>
        <v>Pressure Break Tank|Distribution Chamber</v>
      </c>
      <c r="AV785" s="11">
        <f t="shared" si="1342"/>
        <v>2011</v>
      </c>
      <c r="AW785" s="11">
        <f t="shared" si="1343"/>
        <v>1</v>
      </c>
      <c r="AX785" s="11">
        <f t="shared" si="1344"/>
        <v>1</v>
      </c>
      <c r="AY785" s="11">
        <f t="shared" si="1345"/>
        <v>3</v>
      </c>
      <c r="AZ785" s="11">
        <f t="shared" si="1346"/>
        <v>2011</v>
      </c>
      <c r="BA785" s="11">
        <f t="shared" si="1347"/>
        <v>2</v>
      </c>
      <c r="BB785" s="11">
        <f t="shared" si="1348"/>
        <v>37000</v>
      </c>
      <c r="BC785" s="11">
        <f t="shared" si="1349"/>
        <v>0</v>
      </c>
      <c r="BD785" s="11" t="str">
        <f t="shared" si="1350"/>
        <v xml:space="preserve"> </v>
      </c>
      <c r="BE785" s="11" t="str">
        <f t="shared" si="1351"/>
        <v xml:space="preserve"> </v>
      </c>
      <c r="BF785" s="11" t="str">
        <f t="shared" si="1352"/>
        <v xml:space="preserve"> </v>
      </c>
      <c r="BG785" s="11" t="str">
        <f t="shared" si="1373"/>
        <v xml:space="preserve"> </v>
      </c>
      <c r="BH785" s="11" t="str">
        <f t="shared" si="1353"/>
        <v xml:space="preserve"> </v>
      </c>
      <c r="BI785" s="11" t="str">
        <f t="shared" si="1354"/>
        <v xml:space="preserve"> </v>
      </c>
      <c r="BJ785" s="11">
        <f t="shared" si="1355"/>
        <v>0</v>
      </c>
      <c r="BK785" s="11" t="str">
        <f t="shared" si="1356"/>
        <v/>
      </c>
      <c r="BL785" s="11" t="str">
        <f t="shared" si="1357"/>
        <v xml:space="preserve"> </v>
      </c>
      <c r="BM785" s="11" t="str">
        <f t="shared" si="1358"/>
        <v xml:space="preserve"> </v>
      </c>
      <c r="BN785" s="11" t="str">
        <f t="shared" si="1359"/>
        <v xml:space="preserve"> </v>
      </c>
      <c r="BO785" s="11" t="str">
        <f t="shared" si="1360"/>
        <v xml:space="preserve"> </v>
      </c>
      <c r="BP785" s="11" t="str">
        <f t="shared" si="1361"/>
        <v xml:space="preserve"> </v>
      </c>
      <c r="BQ785" s="11" t="str">
        <f t="shared" si="1362"/>
        <v>0</v>
      </c>
      <c r="BR785" s="25">
        <f t="shared" si="1363"/>
        <v>0</v>
      </c>
      <c r="BS785" s="11" t="str">
        <f t="shared" si="1364"/>
        <v>Not Present</v>
      </c>
      <c r="BT785" s="11" t="str">
        <f t="shared" si="1365"/>
        <v>0</v>
      </c>
      <c r="BU785" s="12">
        <f t="shared" si="1383"/>
        <v>1</v>
      </c>
      <c r="BV785" s="12">
        <f t="shared" si="1384"/>
        <v>0</v>
      </c>
      <c r="BW785" s="12">
        <f t="shared" si="1374"/>
        <v>1</v>
      </c>
      <c r="BX785" s="12">
        <f t="shared" si="1385"/>
        <v>1</v>
      </c>
      <c r="BY785" s="11">
        <f t="shared" si="1386"/>
        <v>1</v>
      </c>
      <c r="BZ785" s="11">
        <f t="shared" si="1366"/>
        <v>1</v>
      </c>
      <c r="CA785" s="11">
        <f t="shared" si="1367"/>
        <v>29</v>
      </c>
      <c r="CB785" s="11">
        <f t="shared" si="1368"/>
        <v>2011</v>
      </c>
      <c r="CC785" s="11">
        <f t="shared" si="1369"/>
        <v>1</v>
      </c>
      <c r="CD785" s="11" t="str">
        <f t="shared" si="1370"/>
        <v>Yes</v>
      </c>
      <c r="CE785" s="11">
        <f t="shared" si="1387"/>
        <v>10</v>
      </c>
      <c r="CF785" s="11">
        <f t="shared" si="1388"/>
        <v>30</v>
      </c>
      <c r="CG785" s="11">
        <f t="shared" si="1389"/>
        <v>0</v>
      </c>
      <c r="CH785" s="11">
        <f t="shared" si="1390"/>
        <v>300</v>
      </c>
      <c r="CI785" s="11">
        <f t="shared" si="1371"/>
        <v>1</v>
      </c>
      <c r="CJ785" s="11">
        <f t="shared" si="1372"/>
        <v>2</v>
      </c>
    </row>
    <row r="786" spans="1:88" x14ac:dyDescent="0.3">
      <c r="A786" s="11">
        <f t="shared" si="1303"/>
        <v>2017</v>
      </c>
      <c r="B786" s="11" t="str">
        <f t="shared" si="1304"/>
        <v>21-03-2017 14:03:49 CET</v>
      </c>
      <c r="C786" s="11" t="str">
        <f t="shared" si="1305"/>
        <v>Rwanda</v>
      </c>
      <c r="D786" s="11" t="str">
        <f t="shared" si="1306"/>
        <v>Rulindo</v>
      </c>
      <c r="E786" s="11" t="str">
        <f t="shared" si="1307"/>
        <v>Rukozo</v>
      </c>
      <c r="F786" s="11" t="str">
        <f t="shared" si="1308"/>
        <v>Buraro</v>
      </c>
      <c r="G786" s="11" t="str">
        <f t="shared" si="1309"/>
        <v>Kamiyove</v>
      </c>
      <c r="H786" s="11" t="str">
        <f t="shared" si="1310"/>
        <v/>
      </c>
      <c r="I786" s="11" t="str">
        <f t="shared" si="1311"/>
        <v/>
      </c>
      <c r="J786" s="11" t="str">
        <f t="shared" si="1312"/>
        <v>Kabonanyoni</v>
      </c>
      <c r="K786" s="11">
        <f t="shared" si="1313"/>
        <v>70</v>
      </c>
      <c r="L786" s="11">
        <f t="shared" si="1375"/>
        <v>7894</v>
      </c>
      <c r="M786" s="11">
        <f t="shared" si="1376"/>
        <v>30</v>
      </c>
      <c r="N786" s="11">
        <f t="shared" si="1377"/>
        <v>263.13333333333333</v>
      </c>
      <c r="O786" s="11">
        <f t="shared" si="1314"/>
        <v>65</v>
      </c>
      <c r="P786" s="11">
        <f t="shared" si="1315"/>
        <v>5</v>
      </c>
      <c r="Q786" s="13">
        <f t="shared" si="1378"/>
        <v>0.9285714285714286</v>
      </c>
      <c r="R786" s="11">
        <f t="shared" si="1379"/>
        <v>0</v>
      </c>
      <c r="S786" s="11">
        <f t="shared" si="1316"/>
        <v>1</v>
      </c>
      <c r="T786" s="11">
        <f t="shared" si="1317"/>
        <v>1</v>
      </c>
      <c r="U786" s="11" t="str">
        <f t="shared" si="1318"/>
        <v>Piped Network With Pump</v>
      </c>
      <c r="V786" s="11">
        <f t="shared" si="1319"/>
        <v>2015</v>
      </c>
      <c r="W786" s="11" t="str">
        <f t="shared" si="1320"/>
        <v>Governement (District, Wasac) And Water For People</v>
      </c>
      <c r="X786" s="11" t="str">
        <f t="shared" si="1321"/>
        <v>Spring</v>
      </c>
      <c r="Y786" s="11">
        <f t="shared" si="1322"/>
        <v>5</v>
      </c>
      <c r="Z786" s="11">
        <f t="shared" si="1323"/>
        <v>1</v>
      </c>
      <c r="AA786" s="11">
        <f t="shared" si="1324"/>
        <v>1</v>
      </c>
      <c r="AB786" s="11" t="str">
        <f t="shared" si="1325"/>
        <v>"Springbox" --Intake Structure At A Spring</v>
      </c>
      <c r="AC786" s="11">
        <f t="shared" si="1326"/>
        <v>5</v>
      </c>
      <c r="AD786" s="11">
        <f t="shared" si="1327"/>
        <v>2015</v>
      </c>
      <c r="AE786" s="11">
        <f t="shared" si="1328"/>
        <v>1</v>
      </c>
      <c r="AF786" s="11">
        <f t="shared" si="1329"/>
        <v>15</v>
      </c>
      <c r="AG786" s="12">
        <f t="shared" si="1380"/>
        <v>115200</v>
      </c>
      <c r="AH786" s="12">
        <f t="shared" si="1381"/>
        <v>354.46153846153845</v>
      </c>
      <c r="AI786" s="11">
        <f t="shared" si="1382"/>
        <v>1</v>
      </c>
      <c r="AJ786" s="11">
        <f t="shared" si="1330"/>
        <v>1</v>
      </c>
      <c r="AK786" s="11">
        <f t="shared" si="1331"/>
        <v>1</v>
      </c>
      <c r="AL786" s="11">
        <f t="shared" si="1332"/>
        <v>2015</v>
      </c>
      <c r="AM786" s="11">
        <f t="shared" si="1333"/>
        <v>1</v>
      </c>
      <c r="AN786" s="11">
        <f t="shared" si="1334"/>
        <v>720</v>
      </c>
      <c r="AO786" s="11">
        <f t="shared" si="1335"/>
        <v>1</v>
      </c>
      <c r="AP786" s="11">
        <f t="shared" si="1336"/>
        <v>19</v>
      </c>
      <c r="AQ786" s="11">
        <f t="shared" si="1337"/>
        <v>2015</v>
      </c>
      <c r="AR786" s="11">
        <f t="shared" si="1338"/>
        <v>3</v>
      </c>
      <c r="AS786" s="11">
        <f t="shared" si="1339"/>
        <v>1</v>
      </c>
      <c r="AT786" s="11">
        <f t="shared" si="1340"/>
        <v>10</v>
      </c>
      <c r="AU786" s="11" t="str">
        <f t="shared" si="1341"/>
        <v>Pressure Break Tank|Distribution Chamber|Null</v>
      </c>
      <c r="AV786" s="11">
        <f t="shared" si="1342"/>
        <v>2015</v>
      </c>
      <c r="AW786" s="11">
        <f t="shared" si="1343"/>
        <v>1</v>
      </c>
      <c r="AX786" s="11">
        <f t="shared" si="1344"/>
        <v>1</v>
      </c>
      <c r="AY786" s="11">
        <f t="shared" si="1345"/>
        <v>3</v>
      </c>
      <c r="AZ786" s="11">
        <f t="shared" si="1346"/>
        <v>2015</v>
      </c>
      <c r="BA786" s="11">
        <f t="shared" si="1347"/>
        <v>1</v>
      </c>
      <c r="BB786" s="11">
        <f t="shared" si="1348"/>
        <v>19000</v>
      </c>
      <c r="BC786" s="11">
        <f t="shared" si="1349"/>
        <v>1</v>
      </c>
      <c r="BD786" s="11">
        <f t="shared" si="1350"/>
        <v>2</v>
      </c>
      <c r="BE786" s="11">
        <f t="shared" si="1351"/>
        <v>2016</v>
      </c>
      <c r="BF786" s="11">
        <f t="shared" si="1352"/>
        <v>1</v>
      </c>
      <c r="BG786" s="11">
        <f t="shared" si="1373"/>
        <v>1</v>
      </c>
      <c r="BH786" s="11">
        <f t="shared" si="1353"/>
        <v>2016</v>
      </c>
      <c r="BI786" s="11">
        <f t="shared" si="1354"/>
        <v>1</v>
      </c>
      <c r="BJ786" s="11">
        <f t="shared" si="1355"/>
        <v>0</v>
      </c>
      <c r="BK786" s="11" t="str">
        <f t="shared" si="1356"/>
        <v/>
      </c>
      <c r="BL786" s="11" t="str">
        <f t="shared" si="1357"/>
        <v xml:space="preserve"> </v>
      </c>
      <c r="BM786" s="11" t="str">
        <f t="shared" si="1358"/>
        <v xml:space="preserve"> </v>
      </c>
      <c r="BN786" s="11" t="str">
        <f t="shared" si="1359"/>
        <v xml:space="preserve"> </v>
      </c>
      <c r="BO786" s="11" t="str">
        <f t="shared" si="1360"/>
        <v xml:space="preserve"> </v>
      </c>
      <c r="BP786" s="11" t="str">
        <f t="shared" si="1361"/>
        <v xml:space="preserve"> </v>
      </c>
      <c r="BQ786" s="11" t="str">
        <f t="shared" si="1362"/>
        <v>0</v>
      </c>
      <c r="BR786" s="25">
        <f t="shared" si="1363"/>
        <v>0</v>
      </c>
      <c r="BS786" s="11" t="str">
        <f t="shared" si="1364"/>
        <v>Not Present</v>
      </c>
      <c r="BT786" s="11" t="str">
        <f t="shared" si="1365"/>
        <v>0</v>
      </c>
      <c r="BU786" s="12">
        <f t="shared" si="1383"/>
        <v>1</v>
      </c>
      <c r="BV786" s="12">
        <f t="shared" si="1384"/>
        <v>0</v>
      </c>
      <c r="BW786" s="12">
        <f t="shared" si="1374"/>
        <v>1</v>
      </c>
      <c r="BX786" s="12">
        <f t="shared" si="1385"/>
        <v>1</v>
      </c>
      <c r="BY786" s="11">
        <f t="shared" si="1386"/>
        <v>1</v>
      </c>
      <c r="BZ786" s="11">
        <f t="shared" si="1366"/>
        <v>1</v>
      </c>
      <c r="CA786" s="11">
        <f t="shared" si="1367"/>
        <v>31</v>
      </c>
      <c r="CB786" s="11">
        <f t="shared" si="1368"/>
        <v>2015</v>
      </c>
      <c r="CC786" s="11">
        <f t="shared" si="1369"/>
        <v>1</v>
      </c>
      <c r="CD786" s="11" t="str">
        <f t="shared" si="1370"/>
        <v>No</v>
      </c>
      <c r="CE786" s="11">
        <f t="shared" si="1387"/>
        <v>0</v>
      </c>
      <c r="CF786" s="11">
        <f t="shared" si="1388"/>
        <v>0</v>
      </c>
      <c r="CG786" s="11">
        <f t="shared" si="1389"/>
        <v>1</v>
      </c>
      <c r="CH786" s="11">
        <f t="shared" si="1390"/>
        <v>0</v>
      </c>
      <c r="CI786" s="11">
        <f t="shared" si="1371"/>
        <v>0</v>
      </c>
      <c r="CJ786" s="11">
        <f t="shared" si="1372"/>
        <v>2</v>
      </c>
    </row>
    <row r="787" spans="1:88" x14ac:dyDescent="0.3">
      <c r="A787" s="11">
        <f t="shared" si="1303"/>
        <v>2017</v>
      </c>
      <c r="B787" s="11" t="str">
        <f t="shared" si="1304"/>
        <v>07-03-2017 13:21:14 CET</v>
      </c>
      <c r="C787" s="11" t="str">
        <f t="shared" si="1305"/>
        <v>Rwanda</v>
      </c>
      <c r="D787" s="11" t="str">
        <f t="shared" si="1306"/>
        <v>Rulindo</v>
      </c>
      <c r="E787" s="11" t="str">
        <f t="shared" si="1307"/>
        <v>Base</v>
      </c>
      <c r="F787" s="11" t="str">
        <f t="shared" si="1308"/>
        <v>Rwamahwa</v>
      </c>
      <c r="G787" s="11" t="str">
        <f t="shared" si="1309"/>
        <v>Karambi</v>
      </c>
      <c r="H787" s="11" t="str">
        <f t="shared" si="1310"/>
        <v/>
      </c>
      <c r="I787" s="11" t="str">
        <f t="shared" si="1311"/>
        <v/>
      </c>
      <c r="J787" s="11" t="str">
        <f t="shared" si="1312"/>
        <v>Rwankende</v>
      </c>
      <c r="K787" s="11">
        <f t="shared" si="1313"/>
        <v>192</v>
      </c>
      <c r="L787" s="11">
        <f t="shared" si="1375"/>
        <v>1789</v>
      </c>
      <c r="M787" s="11">
        <f t="shared" si="1376"/>
        <v>14</v>
      </c>
      <c r="N787" s="11">
        <f t="shared" si="1377"/>
        <v>127.78571428571429</v>
      </c>
      <c r="O787" s="11">
        <f t="shared" si="1314"/>
        <v>100</v>
      </c>
      <c r="P787" s="11">
        <f t="shared" si="1315"/>
        <v>92</v>
      </c>
      <c r="Q787" s="13">
        <f t="shared" si="1378"/>
        <v>0.52083333333333337</v>
      </c>
      <c r="R787" s="11">
        <f t="shared" si="1379"/>
        <v>0</v>
      </c>
      <c r="S787" s="11">
        <f t="shared" si="1316"/>
        <v>1</v>
      </c>
      <c r="T787" s="11">
        <f t="shared" si="1317"/>
        <v>1</v>
      </c>
      <c r="U787" s="11" t="str">
        <f t="shared" si="1318"/>
        <v>Piped Network -- Gravity Only</v>
      </c>
      <c r="V787" s="11">
        <f t="shared" si="1319"/>
        <v>2012</v>
      </c>
      <c r="W787" s="11" t="str">
        <f t="shared" si="1320"/>
        <v>Padiri</v>
      </c>
      <c r="X787" s="11" t="str">
        <f t="shared" si="1321"/>
        <v>Spring</v>
      </c>
      <c r="Y787" s="11">
        <f t="shared" si="1322"/>
        <v>3</v>
      </c>
      <c r="Z787" s="11">
        <f t="shared" si="1323"/>
        <v>1</v>
      </c>
      <c r="AA787" s="11">
        <f t="shared" si="1324"/>
        <v>1</v>
      </c>
      <c r="AB787" s="11" t="str">
        <f t="shared" si="1325"/>
        <v>"Springbox" --Intake Structure At A Spring</v>
      </c>
      <c r="AC787" s="11">
        <f t="shared" si="1326"/>
        <v>2</v>
      </c>
      <c r="AD787" s="11">
        <f t="shared" si="1327"/>
        <v>2012</v>
      </c>
      <c r="AE787" s="11">
        <f t="shared" si="1328"/>
        <v>1</v>
      </c>
      <c r="AF787" s="11">
        <f t="shared" si="1329"/>
        <v>40</v>
      </c>
      <c r="AG787" s="12">
        <f t="shared" si="1380"/>
        <v>43200</v>
      </c>
      <c r="AH787" s="12">
        <f t="shared" si="1381"/>
        <v>86.4</v>
      </c>
      <c r="AI787" s="11">
        <f t="shared" si="1382"/>
        <v>1</v>
      </c>
      <c r="AJ787" s="11">
        <f t="shared" si="1330"/>
        <v>1</v>
      </c>
      <c r="AK787" s="11">
        <f t="shared" si="1331"/>
        <v>2</v>
      </c>
      <c r="AL787" s="11">
        <f t="shared" si="1332"/>
        <v>2012</v>
      </c>
      <c r="AM787" s="11">
        <f t="shared" si="1333"/>
        <v>1</v>
      </c>
      <c r="AN787" s="11">
        <f t="shared" si="1334"/>
        <v>6450</v>
      </c>
      <c r="AO787" s="11">
        <f t="shared" si="1335"/>
        <v>1</v>
      </c>
      <c r="AP787" s="11">
        <f t="shared" si="1336"/>
        <v>3</v>
      </c>
      <c r="AQ787" s="11">
        <f t="shared" si="1337"/>
        <v>2012</v>
      </c>
      <c r="AR787" s="11">
        <f t="shared" si="1338"/>
        <v>1</v>
      </c>
      <c r="AS787" s="11">
        <f t="shared" si="1339"/>
        <v>1</v>
      </c>
      <c r="AT787" s="11">
        <f t="shared" si="1340"/>
        <v>3</v>
      </c>
      <c r="AU787" s="11" t="str">
        <f t="shared" si="1341"/>
        <v>Distribution Chamber</v>
      </c>
      <c r="AV787" s="11">
        <f t="shared" si="1342"/>
        <v>2012</v>
      </c>
      <c r="AW787" s="11">
        <f t="shared" si="1343"/>
        <v>1</v>
      </c>
      <c r="AX787" s="11">
        <f t="shared" si="1344"/>
        <v>1</v>
      </c>
      <c r="AY787" s="11">
        <f t="shared" si="1345"/>
        <v>2</v>
      </c>
      <c r="AZ787" s="11">
        <f t="shared" si="1346"/>
        <v>2012</v>
      </c>
      <c r="BA787" s="11">
        <f t="shared" si="1347"/>
        <v>2</v>
      </c>
      <c r="BB787" s="11">
        <f t="shared" si="1348"/>
        <v>6800</v>
      </c>
      <c r="BC787" s="11">
        <f t="shared" si="1349"/>
        <v>0</v>
      </c>
      <c r="BD787" s="11" t="str">
        <f t="shared" si="1350"/>
        <v xml:space="preserve"> </v>
      </c>
      <c r="BE787" s="11" t="str">
        <f t="shared" si="1351"/>
        <v xml:space="preserve"> </v>
      </c>
      <c r="BF787" s="11" t="str">
        <f t="shared" si="1352"/>
        <v xml:space="preserve"> </v>
      </c>
      <c r="BG787" s="11" t="str">
        <f t="shared" si="1373"/>
        <v xml:space="preserve"> </v>
      </c>
      <c r="BH787" s="11" t="str">
        <f t="shared" si="1353"/>
        <v xml:space="preserve"> </v>
      </c>
      <c r="BI787" s="11" t="str">
        <f t="shared" si="1354"/>
        <v xml:space="preserve"> </v>
      </c>
      <c r="BJ787" s="11">
        <f t="shared" si="1355"/>
        <v>0</v>
      </c>
      <c r="BK787" s="11" t="str">
        <f t="shared" si="1356"/>
        <v/>
      </c>
      <c r="BL787" s="11" t="str">
        <f t="shared" si="1357"/>
        <v xml:space="preserve"> </v>
      </c>
      <c r="BM787" s="11" t="str">
        <f t="shared" si="1358"/>
        <v xml:space="preserve"> </v>
      </c>
      <c r="BN787" s="11" t="str">
        <f t="shared" si="1359"/>
        <v xml:space="preserve"> </v>
      </c>
      <c r="BO787" s="11" t="str">
        <f t="shared" si="1360"/>
        <v xml:space="preserve"> </v>
      </c>
      <c r="BP787" s="11" t="str">
        <f t="shared" si="1361"/>
        <v xml:space="preserve"> </v>
      </c>
      <c r="BQ787" s="11" t="str">
        <f t="shared" si="1362"/>
        <v>0</v>
      </c>
      <c r="BR787" s="25">
        <f t="shared" si="1363"/>
        <v>0</v>
      </c>
      <c r="BS787" s="11" t="str">
        <f t="shared" si="1364"/>
        <v>Not Present</v>
      </c>
      <c r="BT787" s="11" t="str">
        <f t="shared" si="1365"/>
        <v>0</v>
      </c>
      <c r="BU787" s="12">
        <f t="shared" si="1383"/>
        <v>1</v>
      </c>
      <c r="BV787" s="12">
        <f t="shared" si="1384"/>
        <v>0</v>
      </c>
      <c r="BW787" s="12">
        <f t="shared" si="1374"/>
        <v>1</v>
      </c>
      <c r="BX787" s="12">
        <f t="shared" si="1385"/>
        <v>1</v>
      </c>
      <c r="BY787" s="11">
        <f t="shared" si="1386"/>
        <v>1</v>
      </c>
      <c r="BZ787" s="11">
        <f t="shared" si="1366"/>
        <v>1</v>
      </c>
      <c r="CA787" s="11">
        <f t="shared" si="1367"/>
        <v>1</v>
      </c>
      <c r="CB787" s="11">
        <f t="shared" si="1368"/>
        <v>2012</v>
      </c>
      <c r="CC787" s="11">
        <f t="shared" si="1369"/>
        <v>3</v>
      </c>
      <c r="CD787" s="11" t="str">
        <f t="shared" si="1370"/>
        <v>Yes</v>
      </c>
      <c r="CE787" s="11">
        <f t="shared" si="1387"/>
        <v>365</v>
      </c>
      <c r="CF787" s="11">
        <f t="shared" si="1388"/>
        <v>0</v>
      </c>
      <c r="CG787" s="11">
        <f t="shared" si="1389"/>
        <v>0</v>
      </c>
      <c r="CH787" s="11">
        <f t="shared" si="1390"/>
        <v>0</v>
      </c>
      <c r="CI787" s="11">
        <f t="shared" si="1371"/>
        <v>0</v>
      </c>
      <c r="CJ787" s="11">
        <f t="shared" si="1372"/>
        <v>2</v>
      </c>
    </row>
    <row r="788" spans="1:88" x14ac:dyDescent="0.3">
      <c r="A788" s="11">
        <f t="shared" si="1303"/>
        <v>2017</v>
      </c>
      <c r="B788" s="11" t="str">
        <f t="shared" si="1304"/>
        <v>03-01-2015 02:20:59 CET</v>
      </c>
      <c r="C788" s="11" t="str">
        <f t="shared" si="1305"/>
        <v>Rwanda</v>
      </c>
      <c r="D788" s="11" t="str">
        <f t="shared" si="1306"/>
        <v>Rulindo</v>
      </c>
      <c r="E788" s="11" t="str">
        <f t="shared" si="1307"/>
        <v>Tumba</v>
      </c>
      <c r="F788" s="11" t="str">
        <f t="shared" si="1308"/>
        <v>Barari</v>
      </c>
      <c r="G788" s="11" t="str">
        <f t="shared" si="1309"/>
        <v>Gaseke</v>
      </c>
      <c r="H788" s="11" t="str">
        <f t="shared" si="1310"/>
        <v/>
      </c>
      <c r="I788" s="11" t="str">
        <f t="shared" si="1311"/>
        <v/>
      </c>
      <c r="J788" s="11" t="str">
        <f t="shared" si="1312"/>
        <v>Water point at Gashora/Nyirambuga pumping</v>
      </c>
      <c r="K788" s="11">
        <f t="shared" si="1313"/>
        <v>149</v>
      </c>
      <c r="L788" s="11">
        <f t="shared" si="1375"/>
        <v>30604</v>
      </c>
      <c r="M788" s="11">
        <f t="shared" si="1376"/>
        <v>1</v>
      </c>
      <c r="N788" s="11">
        <f t="shared" si="1377"/>
        <v>30604</v>
      </c>
      <c r="O788" s="11">
        <f t="shared" si="1314"/>
        <v>149</v>
      </c>
      <c r="P788" s="11" t="str">
        <f t="shared" si="1315"/>
        <v xml:space="preserve"> </v>
      </c>
      <c r="Q788" s="13">
        <f t="shared" si="1378"/>
        <v>1</v>
      </c>
      <c r="R788" s="11">
        <f t="shared" si="1379"/>
        <v>1</v>
      </c>
      <c r="S788" s="11">
        <f t="shared" si="1316"/>
        <v>0</v>
      </c>
      <c r="T788" s="11">
        <f t="shared" si="1317"/>
        <v>1</v>
      </c>
      <c r="U788" s="11" t="str">
        <f t="shared" si="1318"/>
        <v>Piped Network With Pump</v>
      </c>
      <c r="V788" s="11">
        <f t="shared" si="1319"/>
        <v>2017</v>
      </c>
      <c r="W788" s="11" t="str">
        <f t="shared" si="1320"/>
        <v>Governement (District, Wasac) And Water For People</v>
      </c>
      <c r="X788" s="11" t="str">
        <f t="shared" si="1321"/>
        <v>Spring</v>
      </c>
      <c r="Y788" s="11">
        <f t="shared" si="1322"/>
        <v>11</v>
      </c>
      <c r="Z788" s="11">
        <f t="shared" si="1323"/>
        <v>1</v>
      </c>
      <c r="AA788" s="11">
        <f t="shared" si="1324"/>
        <v>0</v>
      </c>
      <c r="AB788" s="11" t="str">
        <f t="shared" si="1325"/>
        <v/>
      </c>
      <c r="AC788" s="11" t="str">
        <f t="shared" si="1326"/>
        <v xml:space="preserve"> </v>
      </c>
      <c r="AD788" s="11" t="str">
        <f t="shared" si="1327"/>
        <v xml:space="preserve"> </v>
      </c>
      <c r="AE788" s="11" t="str">
        <f t="shared" si="1328"/>
        <v xml:space="preserve"> </v>
      </c>
      <c r="AF788" s="11">
        <f t="shared" si="1329"/>
        <v>4</v>
      </c>
      <c r="AG788" s="12">
        <f t="shared" si="1380"/>
        <v>432000</v>
      </c>
      <c r="AH788" s="12">
        <f t="shared" si="1381"/>
        <v>579.86577181208054</v>
      </c>
      <c r="AI788" s="11">
        <f t="shared" si="1382"/>
        <v>1</v>
      </c>
      <c r="AJ788" s="11">
        <f t="shared" si="1330"/>
        <v>0</v>
      </c>
      <c r="AK788" s="11" t="str">
        <f t="shared" si="1331"/>
        <v xml:space="preserve"> </v>
      </c>
      <c r="AL788" s="11" t="str">
        <f t="shared" si="1332"/>
        <v xml:space="preserve"> </v>
      </c>
      <c r="AM788" s="11" t="str">
        <f t="shared" si="1333"/>
        <v xml:space="preserve"> </v>
      </c>
      <c r="AN788" s="11" t="str">
        <f t="shared" si="1334"/>
        <v xml:space="preserve"> </v>
      </c>
      <c r="AO788" s="11">
        <f t="shared" si="1335"/>
        <v>1</v>
      </c>
      <c r="AP788" s="11">
        <f t="shared" si="1336"/>
        <v>1</v>
      </c>
      <c r="AQ788" s="11">
        <f t="shared" si="1337"/>
        <v>2017</v>
      </c>
      <c r="AR788" s="11">
        <f t="shared" si="1338"/>
        <v>1</v>
      </c>
      <c r="AS788" s="11">
        <f t="shared" si="1339"/>
        <v>0</v>
      </c>
      <c r="AT788" s="11" t="str">
        <f t="shared" si="1340"/>
        <v xml:space="preserve"> </v>
      </c>
      <c r="AU788" s="11" t="str">
        <f t="shared" si="1341"/>
        <v/>
      </c>
      <c r="AV788" s="11" t="str">
        <f t="shared" si="1342"/>
        <v xml:space="preserve"> </v>
      </c>
      <c r="AW788" s="11" t="str">
        <f t="shared" si="1343"/>
        <v xml:space="preserve"> </v>
      </c>
      <c r="AX788" s="11">
        <f t="shared" si="1344"/>
        <v>0</v>
      </c>
      <c r="AY788" s="11" t="str">
        <f t="shared" si="1345"/>
        <v xml:space="preserve"> </v>
      </c>
      <c r="AZ788" s="11" t="str">
        <f t="shared" si="1346"/>
        <v xml:space="preserve"> </v>
      </c>
      <c r="BA788" s="11" t="str">
        <f t="shared" si="1347"/>
        <v xml:space="preserve"> </v>
      </c>
      <c r="BB788" s="11" t="str">
        <f t="shared" si="1348"/>
        <v xml:space="preserve"> </v>
      </c>
      <c r="BC788" s="11">
        <f t="shared" si="1349"/>
        <v>0</v>
      </c>
      <c r="BD788" s="11" t="str">
        <f t="shared" si="1350"/>
        <v xml:space="preserve"> </v>
      </c>
      <c r="BE788" s="11" t="str">
        <f t="shared" si="1351"/>
        <v xml:space="preserve"> </v>
      </c>
      <c r="BF788" s="11" t="str">
        <f t="shared" si="1352"/>
        <v xml:space="preserve"> </v>
      </c>
      <c r="BG788" s="11" t="str">
        <f t="shared" si="1373"/>
        <v xml:space="preserve"> </v>
      </c>
      <c r="BH788" s="11" t="str">
        <f t="shared" si="1353"/>
        <v xml:space="preserve"> </v>
      </c>
      <c r="BI788" s="11" t="str">
        <f t="shared" si="1354"/>
        <v xml:space="preserve"> </v>
      </c>
      <c r="BJ788" s="11">
        <f t="shared" si="1355"/>
        <v>0</v>
      </c>
      <c r="BK788" s="11" t="str">
        <f t="shared" si="1356"/>
        <v/>
      </c>
      <c r="BL788" s="11" t="str">
        <f t="shared" si="1357"/>
        <v xml:space="preserve"> </v>
      </c>
      <c r="BM788" s="11" t="str">
        <f t="shared" si="1358"/>
        <v xml:space="preserve"> </v>
      </c>
      <c r="BN788" s="11" t="str">
        <f t="shared" si="1359"/>
        <v xml:space="preserve"> </v>
      </c>
      <c r="BO788" s="11" t="str">
        <f t="shared" si="1360"/>
        <v xml:space="preserve"> </v>
      </c>
      <c r="BP788" s="11" t="str">
        <f t="shared" si="1361"/>
        <v xml:space="preserve"> </v>
      </c>
      <c r="BQ788" s="11" t="str">
        <f t="shared" si="1362"/>
        <v>0</v>
      </c>
      <c r="BR788" s="25">
        <f t="shared" si="1363"/>
        <v>0</v>
      </c>
      <c r="BS788" s="11" t="str">
        <f t="shared" si="1364"/>
        <v>Not Present</v>
      </c>
      <c r="BT788" s="11" t="str">
        <f t="shared" si="1365"/>
        <v>0</v>
      </c>
      <c r="BU788" s="12">
        <f t="shared" si="1383"/>
        <v>1</v>
      </c>
      <c r="BV788" s="12">
        <f t="shared" si="1384"/>
        <v>0</v>
      </c>
      <c r="BW788" s="12">
        <f t="shared" si="1374"/>
        <v>1</v>
      </c>
      <c r="BX788" s="12">
        <f t="shared" si="1385"/>
        <v>1</v>
      </c>
      <c r="BY788" s="11">
        <f t="shared" si="1386"/>
        <v>1</v>
      </c>
      <c r="BZ788" s="11">
        <f t="shared" si="1366"/>
        <v>1</v>
      </c>
      <c r="CA788" s="11">
        <f t="shared" si="1367"/>
        <v>2</v>
      </c>
      <c r="CB788" s="11">
        <f t="shared" si="1368"/>
        <v>2017</v>
      </c>
      <c r="CC788" s="11">
        <f t="shared" si="1369"/>
        <v>1</v>
      </c>
      <c r="CD788" s="11" t="str">
        <f t="shared" si="1370"/>
        <v>No</v>
      </c>
      <c r="CE788" s="11">
        <f t="shared" si="1387"/>
        <v>0</v>
      </c>
      <c r="CF788" s="11">
        <f t="shared" si="1388"/>
        <v>0</v>
      </c>
      <c r="CG788" s="11">
        <f t="shared" si="1389"/>
        <v>1</v>
      </c>
      <c r="CH788" s="11">
        <f t="shared" si="1390"/>
        <v>0</v>
      </c>
      <c r="CI788" s="11">
        <f t="shared" si="1371"/>
        <v>1</v>
      </c>
      <c r="CJ788" s="11">
        <f t="shared" si="1372"/>
        <v>1</v>
      </c>
    </row>
    <row r="789" spans="1:88" x14ac:dyDescent="0.3">
      <c r="A789" s="11">
        <f t="shared" si="1303"/>
        <v>2017</v>
      </c>
      <c r="B789" s="11" t="str">
        <f t="shared" si="1304"/>
        <v>02-01-2015 05:50:24 CET</v>
      </c>
      <c r="C789" s="11" t="str">
        <f t="shared" si="1305"/>
        <v>Rwanda</v>
      </c>
      <c r="D789" s="11" t="str">
        <f t="shared" si="1306"/>
        <v>Rulindo</v>
      </c>
      <c r="E789" s="11" t="str">
        <f t="shared" si="1307"/>
        <v>Base</v>
      </c>
      <c r="F789" s="11" t="str">
        <f t="shared" si="1308"/>
        <v>Cyohoha</v>
      </c>
      <c r="G789" s="11" t="str">
        <f t="shared" si="1309"/>
        <v>Gihemba</v>
      </c>
      <c r="H789" s="11" t="str">
        <f t="shared" si="1310"/>
        <v/>
      </c>
      <c r="I789" s="11" t="str">
        <f t="shared" si="1311"/>
        <v/>
      </c>
      <c r="J789" s="11" t="str">
        <f t="shared" si="1312"/>
        <v>Nyamagana</v>
      </c>
      <c r="K789" s="11">
        <f t="shared" si="1313"/>
        <v>100</v>
      </c>
      <c r="L789" s="11">
        <f t="shared" si="1375"/>
        <v>20456</v>
      </c>
      <c r="M789" s="11">
        <f t="shared" si="1376"/>
        <v>36</v>
      </c>
      <c r="N789" s="11">
        <f t="shared" si="1377"/>
        <v>568.22222222222217</v>
      </c>
      <c r="O789" s="11">
        <f t="shared" si="1314"/>
        <v>90</v>
      </c>
      <c r="P789" s="11">
        <f t="shared" si="1315"/>
        <v>10</v>
      </c>
      <c r="Q789" s="13">
        <f t="shared" si="1378"/>
        <v>0.9</v>
      </c>
      <c r="R789" s="11">
        <f t="shared" si="1379"/>
        <v>0</v>
      </c>
      <c r="S789" s="11">
        <f t="shared" si="1316"/>
        <v>0</v>
      </c>
      <c r="T789" s="11">
        <f t="shared" si="1317"/>
        <v>1</v>
      </c>
      <c r="U789" s="11" t="str">
        <f t="shared" si="1318"/>
        <v>Piped Network -- Gravity Only</v>
      </c>
      <c r="V789" s="11">
        <f t="shared" si="1319"/>
        <v>2011</v>
      </c>
      <c r="W789" s="11" t="str">
        <f t="shared" si="1320"/>
        <v>Government And African Development Bank</v>
      </c>
      <c r="X789" s="11" t="str">
        <f t="shared" si="1321"/>
        <v>Spring</v>
      </c>
      <c r="Y789" s="11">
        <f t="shared" si="1322"/>
        <v>2</v>
      </c>
      <c r="Z789" s="11">
        <f t="shared" si="1323"/>
        <v>1</v>
      </c>
      <c r="AA789" s="11">
        <f t="shared" si="1324"/>
        <v>1</v>
      </c>
      <c r="AB789" s="11" t="str">
        <f t="shared" si="1325"/>
        <v>"Springbox" --Intake Structure At A Spring</v>
      </c>
      <c r="AC789" s="11">
        <f t="shared" si="1326"/>
        <v>1</v>
      </c>
      <c r="AD789" s="11">
        <f t="shared" si="1327"/>
        <v>2015</v>
      </c>
      <c r="AE789" s="11">
        <f t="shared" si="1328"/>
        <v>1</v>
      </c>
      <c r="AF789" s="11">
        <f t="shared" si="1329"/>
        <v>5</v>
      </c>
      <c r="AG789" s="12">
        <f t="shared" si="1380"/>
        <v>345600</v>
      </c>
      <c r="AH789" s="12">
        <f t="shared" si="1381"/>
        <v>768</v>
      </c>
      <c r="AI789" s="11">
        <f t="shared" si="1382"/>
        <v>1</v>
      </c>
      <c r="AJ789" s="11">
        <f t="shared" si="1330"/>
        <v>1</v>
      </c>
      <c r="AK789" s="11">
        <f t="shared" si="1331"/>
        <v>2</v>
      </c>
      <c r="AL789" s="11">
        <f t="shared" si="1332"/>
        <v>2015</v>
      </c>
      <c r="AM789" s="11">
        <f t="shared" si="1333"/>
        <v>1</v>
      </c>
      <c r="AN789" s="11">
        <f t="shared" si="1334"/>
        <v>2100</v>
      </c>
      <c r="AO789" s="11">
        <f t="shared" si="1335"/>
        <v>1</v>
      </c>
      <c r="AP789" s="11">
        <f t="shared" si="1336"/>
        <v>11</v>
      </c>
      <c r="AQ789" s="11">
        <f t="shared" si="1337"/>
        <v>2011</v>
      </c>
      <c r="AR789" s="11">
        <f t="shared" si="1338"/>
        <v>1</v>
      </c>
      <c r="AS789" s="11">
        <f t="shared" si="1339"/>
        <v>1</v>
      </c>
      <c r="AT789" s="11">
        <f t="shared" si="1340"/>
        <v>15</v>
      </c>
      <c r="AU789" s="11" t="str">
        <f t="shared" si="1341"/>
        <v>Pressure Break Tank|Distribution Chamber</v>
      </c>
      <c r="AV789" s="11">
        <f t="shared" si="1342"/>
        <v>2011</v>
      </c>
      <c r="AW789" s="11">
        <f t="shared" si="1343"/>
        <v>1</v>
      </c>
      <c r="AX789" s="11">
        <f t="shared" si="1344"/>
        <v>1</v>
      </c>
      <c r="AY789" s="11">
        <f t="shared" si="1345"/>
        <v>3</v>
      </c>
      <c r="AZ789" s="11">
        <f t="shared" si="1346"/>
        <v>2011</v>
      </c>
      <c r="BA789" s="11">
        <f t="shared" si="1347"/>
        <v>2</v>
      </c>
      <c r="BB789" s="11">
        <f t="shared" si="1348"/>
        <v>37000</v>
      </c>
      <c r="BC789" s="11">
        <f t="shared" si="1349"/>
        <v>0</v>
      </c>
      <c r="BD789" s="11" t="str">
        <f t="shared" si="1350"/>
        <v xml:space="preserve"> </v>
      </c>
      <c r="BE789" s="11" t="str">
        <f t="shared" si="1351"/>
        <v xml:space="preserve"> </v>
      </c>
      <c r="BF789" s="11" t="str">
        <f t="shared" si="1352"/>
        <v xml:space="preserve"> </v>
      </c>
      <c r="BG789" s="11" t="str">
        <f t="shared" si="1373"/>
        <v xml:space="preserve"> </v>
      </c>
      <c r="BH789" s="11" t="str">
        <f t="shared" si="1353"/>
        <v xml:space="preserve"> </v>
      </c>
      <c r="BI789" s="11" t="str">
        <f t="shared" si="1354"/>
        <v xml:space="preserve"> </v>
      </c>
      <c r="BJ789" s="11">
        <f t="shared" si="1355"/>
        <v>0</v>
      </c>
      <c r="BK789" s="11" t="str">
        <f t="shared" si="1356"/>
        <v/>
      </c>
      <c r="BL789" s="11" t="str">
        <f t="shared" si="1357"/>
        <v xml:space="preserve"> </v>
      </c>
      <c r="BM789" s="11" t="str">
        <f t="shared" si="1358"/>
        <v xml:space="preserve"> </v>
      </c>
      <c r="BN789" s="11" t="str">
        <f t="shared" si="1359"/>
        <v xml:space="preserve"> </v>
      </c>
      <c r="BO789" s="11" t="str">
        <f t="shared" si="1360"/>
        <v xml:space="preserve"> </v>
      </c>
      <c r="BP789" s="11" t="str">
        <f t="shared" si="1361"/>
        <v xml:space="preserve"> </v>
      </c>
      <c r="BQ789" s="11" t="str">
        <f t="shared" si="1362"/>
        <v>0</v>
      </c>
      <c r="BR789" s="25">
        <f t="shared" si="1363"/>
        <v>0</v>
      </c>
      <c r="BS789" s="11" t="str">
        <f t="shared" si="1364"/>
        <v>Not Present</v>
      </c>
      <c r="BT789" s="11" t="str">
        <f t="shared" si="1365"/>
        <v>0</v>
      </c>
      <c r="BU789" s="12">
        <f t="shared" si="1383"/>
        <v>1</v>
      </c>
      <c r="BV789" s="12">
        <f t="shared" si="1384"/>
        <v>0</v>
      </c>
      <c r="BW789" s="12">
        <f t="shared" si="1374"/>
        <v>1</v>
      </c>
      <c r="BX789" s="12">
        <f t="shared" si="1385"/>
        <v>1</v>
      </c>
      <c r="BY789" s="11">
        <f t="shared" si="1386"/>
        <v>1</v>
      </c>
      <c r="BZ789" s="11">
        <f t="shared" si="1366"/>
        <v>1</v>
      </c>
      <c r="CA789" s="11">
        <f t="shared" si="1367"/>
        <v>29</v>
      </c>
      <c r="CB789" s="11">
        <f t="shared" si="1368"/>
        <v>2011</v>
      </c>
      <c r="CC789" s="11">
        <f t="shared" si="1369"/>
        <v>1</v>
      </c>
      <c r="CD789" s="11" t="str">
        <f t="shared" si="1370"/>
        <v>Yes</v>
      </c>
      <c r="CE789" s="11">
        <f t="shared" si="1387"/>
        <v>7</v>
      </c>
      <c r="CF789" s="11">
        <f t="shared" si="1388"/>
        <v>30</v>
      </c>
      <c r="CG789" s="11">
        <f t="shared" si="1389"/>
        <v>0</v>
      </c>
      <c r="CH789" s="11">
        <f t="shared" si="1390"/>
        <v>210</v>
      </c>
      <c r="CI789" s="11">
        <f t="shared" si="1371"/>
        <v>1</v>
      </c>
      <c r="CJ789" s="11">
        <f t="shared" si="1372"/>
        <v>2</v>
      </c>
    </row>
    <row r="790" spans="1:88" x14ac:dyDescent="0.3">
      <c r="A790" s="11">
        <f t="shared" si="1303"/>
        <v>2017</v>
      </c>
      <c r="B790" s="11" t="str">
        <f t="shared" si="1304"/>
        <v>20-04-2017 07:53:42 CEST</v>
      </c>
      <c r="C790" s="11" t="str">
        <f t="shared" si="1305"/>
        <v>Rwanda</v>
      </c>
      <c r="D790" s="11" t="str">
        <f t="shared" si="1306"/>
        <v>Rulindo</v>
      </c>
      <c r="E790" s="11" t="str">
        <f t="shared" si="1307"/>
        <v>Tumba</v>
      </c>
      <c r="F790" s="11" t="str">
        <f t="shared" si="1308"/>
        <v>Misezero</v>
      </c>
      <c r="G790" s="11" t="str">
        <f t="shared" si="1309"/>
        <v>Taba</v>
      </c>
      <c r="H790" s="11" t="str">
        <f t="shared" si="1310"/>
        <v/>
      </c>
      <c r="I790" s="11" t="str">
        <f t="shared" si="1311"/>
        <v/>
      </c>
      <c r="J790" s="11" t="str">
        <f t="shared" si="1312"/>
        <v>Water point at Taba/Nyirambuga pumping</v>
      </c>
      <c r="K790" s="11">
        <f t="shared" si="1313"/>
        <v>100</v>
      </c>
      <c r="L790" s="11">
        <f t="shared" si="1375"/>
        <v>30604</v>
      </c>
      <c r="M790" s="11">
        <f t="shared" si="1376"/>
        <v>1</v>
      </c>
      <c r="N790" s="11">
        <f t="shared" si="1377"/>
        <v>30604</v>
      </c>
      <c r="O790" s="11">
        <f t="shared" si="1314"/>
        <v>100</v>
      </c>
      <c r="P790" s="11" t="str">
        <f t="shared" si="1315"/>
        <v xml:space="preserve"> </v>
      </c>
      <c r="Q790" s="13">
        <f t="shared" si="1378"/>
        <v>1</v>
      </c>
      <c r="R790" s="11">
        <f t="shared" si="1379"/>
        <v>1</v>
      </c>
      <c r="S790" s="11">
        <f t="shared" si="1316"/>
        <v>0</v>
      </c>
      <c r="T790" s="11">
        <f t="shared" si="1317"/>
        <v>1</v>
      </c>
      <c r="U790" s="11" t="str">
        <f t="shared" si="1318"/>
        <v>Piped Network With Pump</v>
      </c>
      <c r="V790" s="11">
        <f t="shared" si="1319"/>
        <v>2012</v>
      </c>
      <c r="W790" s="11" t="str">
        <f t="shared" si="1320"/>
        <v>Governement (District, Wasac) And Water For People</v>
      </c>
      <c r="X790" s="11" t="str">
        <f t="shared" si="1321"/>
        <v>Spring</v>
      </c>
      <c r="Y790" s="11">
        <f t="shared" si="1322"/>
        <v>2</v>
      </c>
      <c r="Z790" s="11">
        <f t="shared" si="1323"/>
        <v>1</v>
      </c>
      <c r="AA790" s="11">
        <f t="shared" si="1324"/>
        <v>0</v>
      </c>
      <c r="AB790" s="11" t="str">
        <f t="shared" si="1325"/>
        <v/>
      </c>
      <c r="AC790" s="11" t="str">
        <f t="shared" si="1326"/>
        <v xml:space="preserve"> </v>
      </c>
      <c r="AD790" s="11" t="str">
        <f t="shared" si="1327"/>
        <v xml:space="preserve"> </v>
      </c>
      <c r="AE790" s="11" t="str">
        <f t="shared" si="1328"/>
        <v xml:space="preserve"> </v>
      </c>
      <c r="AF790" s="11">
        <f t="shared" si="1329"/>
        <v>5</v>
      </c>
      <c r="AG790" s="12">
        <f t="shared" si="1380"/>
        <v>345600</v>
      </c>
      <c r="AH790" s="12">
        <f t="shared" si="1381"/>
        <v>691.2</v>
      </c>
      <c r="AI790" s="11">
        <f t="shared" si="1382"/>
        <v>1</v>
      </c>
      <c r="AJ790" s="11">
        <f t="shared" si="1330"/>
        <v>0</v>
      </c>
      <c r="AK790" s="11" t="str">
        <f t="shared" si="1331"/>
        <v xml:space="preserve"> </v>
      </c>
      <c r="AL790" s="11" t="str">
        <f t="shared" si="1332"/>
        <v xml:space="preserve"> </v>
      </c>
      <c r="AM790" s="11" t="str">
        <f t="shared" si="1333"/>
        <v xml:space="preserve"> </v>
      </c>
      <c r="AN790" s="11" t="str">
        <f t="shared" si="1334"/>
        <v xml:space="preserve"> </v>
      </c>
      <c r="AO790" s="11">
        <f t="shared" si="1335"/>
        <v>0</v>
      </c>
      <c r="AP790" s="11" t="str">
        <f t="shared" si="1336"/>
        <v xml:space="preserve"> </v>
      </c>
      <c r="AQ790" s="11" t="str">
        <f t="shared" si="1337"/>
        <v xml:space="preserve"> </v>
      </c>
      <c r="AR790" s="11" t="str">
        <f t="shared" si="1338"/>
        <v xml:space="preserve"> </v>
      </c>
      <c r="AS790" s="11">
        <f t="shared" si="1339"/>
        <v>1</v>
      </c>
      <c r="AT790" s="11">
        <f t="shared" si="1340"/>
        <v>1</v>
      </c>
      <c r="AU790" s="11" t="str">
        <f t="shared" si="1341"/>
        <v>Distribution Chamber</v>
      </c>
      <c r="AV790" s="11">
        <f t="shared" si="1342"/>
        <v>2012</v>
      </c>
      <c r="AW790" s="11">
        <f t="shared" si="1343"/>
        <v>1</v>
      </c>
      <c r="AX790" s="11">
        <f t="shared" si="1344"/>
        <v>0</v>
      </c>
      <c r="AY790" s="11" t="str">
        <f t="shared" si="1345"/>
        <v xml:space="preserve"> </v>
      </c>
      <c r="AZ790" s="11" t="str">
        <f t="shared" si="1346"/>
        <v xml:space="preserve"> </v>
      </c>
      <c r="BA790" s="11" t="str">
        <f t="shared" si="1347"/>
        <v xml:space="preserve"> </v>
      </c>
      <c r="BB790" s="11" t="str">
        <f t="shared" si="1348"/>
        <v xml:space="preserve"> </v>
      </c>
      <c r="BC790" s="11">
        <f t="shared" si="1349"/>
        <v>0</v>
      </c>
      <c r="BD790" s="11" t="str">
        <f t="shared" si="1350"/>
        <v xml:space="preserve"> </v>
      </c>
      <c r="BE790" s="11" t="str">
        <f t="shared" si="1351"/>
        <v xml:space="preserve"> </v>
      </c>
      <c r="BF790" s="11" t="str">
        <f t="shared" si="1352"/>
        <v xml:space="preserve"> </v>
      </c>
      <c r="BG790" s="11" t="str">
        <f t="shared" si="1373"/>
        <v xml:space="preserve"> </v>
      </c>
      <c r="BH790" s="11" t="str">
        <f t="shared" si="1353"/>
        <v xml:space="preserve"> </v>
      </c>
      <c r="BI790" s="11" t="str">
        <f t="shared" si="1354"/>
        <v xml:space="preserve"> </v>
      </c>
      <c r="BJ790" s="11">
        <f t="shared" si="1355"/>
        <v>0</v>
      </c>
      <c r="BK790" s="11" t="str">
        <f t="shared" si="1356"/>
        <v/>
      </c>
      <c r="BL790" s="11" t="str">
        <f t="shared" si="1357"/>
        <v xml:space="preserve"> </v>
      </c>
      <c r="BM790" s="11" t="str">
        <f t="shared" si="1358"/>
        <v xml:space="preserve"> </v>
      </c>
      <c r="BN790" s="11" t="str">
        <f t="shared" si="1359"/>
        <v xml:space="preserve"> </v>
      </c>
      <c r="BO790" s="11" t="str">
        <f t="shared" si="1360"/>
        <v xml:space="preserve"> </v>
      </c>
      <c r="BP790" s="11" t="str">
        <f t="shared" si="1361"/>
        <v xml:space="preserve"> </v>
      </c>
      <c r="BQ790" s="11" t="str">
        <f t="shared" si="1362"/>
        <v>0</v>
      </c>
      <c r="BR790" s="25">
        <f t="shared" si="1363"/>
        <v>0</v>
      </c>
      <c r="BS790" s="11" t="str">
        <f t="shared" si="1364"/>
        <v>Not Present</v>
      </c>
      <c r="BT790" s="11" t="str">
        <f t="shared" si="1365"/>
        <v>0</v>
      </c>
      <c r="BU790" s="12">
        <f t="shared" si="1383"/>
        <v>1</v>
      </c>
      <c r="BV790" s="12">
        <f t="shared" si="1384"/>
        <v>0</v>
      </c>
      <c r="BW790" s="12">
        <f t="shared" si="1374"/>
        <v>1</v>
      </c>
      <c r="BX790" s="12">
        <f t="shared" si="1385"/>
        <v>1</v>
      </c>
      <c r="BY790" s="11">
        <f t="shared" si="1386"/>
        <v>1</v>
      </c>
      <c r="BZ790" s="11">
        <f t="shared" si="1366"/>
        <v>1</v>
      </c>
      <c r="CA790" s="11">
        <f t="shared" si="1367"/>
        <v>2</v>
      </c>
      <c r="CB790" s="11">
        <f t="shared" si="1368"/>
        <v>2012</v>
      </c>
      <c r="CC790" s="11">
        <f t="shared" si="1369"/>
        <v>1</v>
      </c>
      <c r="CD790" s="11" t="str">
        <f t="shared" si="1370"/>
        <v>No</v>
      </c>
      <c r="CE790" s="11">
        <f t="shared" si="1387"/>
        <v>0</v>
      </c>
      <c r="CF790" s="11">
        <f t="shared" si="1388"/>
        <v>0</v>
      </c>
      <c r="CG790" s="11">
        <f t="shared" si="1389"/>
        <v>1</v>
      </c>
      <c r="CH790" s="11">
        <f t="shared" si="1390"/>
        <v>0</v>
      </c>
      <c r="CI790" s="11">
        <f t="shared" si="1371"/>
        <v>1</v>
      </c>
      <c r="CJ790" s="11">
        <f t="shared" si="1372"/>
        <v>1</v>
      </c>
    </row>
    <row r="791" spans="1:88" x14ac:dyDescent="0.3">
      <c r="A791" s="11">
        <f t="shared" si="1303"/>
        <v>2017</v>
      </c>
      <c r="B791" s="11" t="str">
        <f t="shared" si="1304"/>
        <v>16-03-2017 08:49:45 CET</v>
      </c>
      <c r="C791" s="11" t="str">
        <f t="shared" si="1305"/>
        <v>Rwanda</v>
      </c>
      <c r="D791" s="11" t="str">
        <f t="shared" si="1306"/>
        <v>Rulindo</v>
      </c>
      <c r="E791" s="11" t="str">
        <f t="shared" si="1307"/>
        <v>Mbogo</v>
      </c>
      <c r="F791" s="11" t="str">
        <f t="shared" si="1308"/>
        <v>Bukoro</v>
      </c>
      <c r="G791" s="11" t="str">
        <f t="shared" si="1309"/>
        <v>Kalindi</v>
      </c>
      <c r="H791" s="11" t="str">
        <f t="shared" si="1310"/>
        <v/>
      </c>
      <c r="I791" s="11" t="str">
        <f t="shared" si="1311"/>
        <v/>
      </c>
      <c r="J791" s="11" t="str">
        <f t="shared" si="1312"/>
        <v>Musenge Network</v>
      </c>
      <c r="K791" s="11">
        <f t="shared" si="1313"/>
        <v>55</v>
      </c>
      <c r="L791" s="11">
        <f t="shared" si="1375"/>
        <v>6074</v>
      </c>
      <c r="M791" s="11">
        <f t="shared" si="1376"/>
        <v>29</v>
      </c>
      <c r="N791" s="11">
        <f t="shared" si="1377"/>
        <v>209.44827586206895</v>
      </c>
      <c r="O791" s="11">
        <f t="shared" si="1314"/>
        <v>55</v>
      </c>
      <c r="P791" s="11" t="str">
        <f t="shared" si="1315"/>
        <v xml:space="preserve"> </v>
      </c>
      <c r="Q791" s="13">
        <f t="shared" si="1378"/>
        <v>1</v>
      </c>
      <c r="R791" s="11">
        <f t="shared" si="1379"/>
        <v>1</v>
      </c>
      <c r="S791" s="11">
        <f t="shared" si="1316"/>
        <v>1</v>
      </c>
      <c r="T791" s="11">
        <f t="shared" si="1317"/>
        <v>1</v>
      </c>
      <c r="U791" s="11" t="str">
        <f t="shared" si="1318"/>
        <v>Piped Network With Pump</v>
      </c>
      <c r="V791" s="11">
        <f t="shared" si="1319"/>
        <v>2014</v>
      </c>
      <c r="W791" s="11" t="str">
        <f t="shared" si="1320"/>
        <v>Wfp</v>
      </c>
      <c r="X791" s="11" t="str">
        <f t="shared" si="1321"/>
        <v>Spring</v>
      </c>
      <c r="Y791" s="11">
        <f t="shared" si="1322"/>
        <v>1</v>
      </c>
      <c r="Z791" s="11">
        <f t="shared" si="1323"/>
        <v>1</v>
      </c>
      <c r="AA791" s="11">
        <f t="shared" si="1324"/>
        <v>1</v>
      </c>
      <c r="AB791" s="11" t="str">
        <f t="shared" si="1325"/>
        <v>"Springbox" --Intake Structure At A Spring</v>
      </c>
      <c r="AC791" s="11">
        <f t="shared" si="1326"/>
        <v>1</v>
      </c>
      <c r="AD791" s="11">
        <f t="shared" si="1327"/>
        <v>2014</v>
      </c>
      <c r="AE791" s="11">
        <f t="shared" si="1328"/>
        <v>1</v>
      </c>
      <c r="AF791" s="11">
        <f t="shared" si="1329"/>
        <v>4.4400000000000004</v>
      </c>
      <c r="AG791" s="12">
        <f t="shared" si="1380"/>
        <v>389189.18918918911</v>
      </c>
      <c r="AH791" s="12">
        <f t="shared" si="1381"/>
        <v>1415.2334152334149</v>
      </c>
      <c r="AI791" s="11">
        <f t="shared" si="1382"/>
        <v>1</v>
      </c>
      <c r="AJ791" s="11">
        <f t="shared" si="1330"/>
        <v>1</v>
      </c>
      <c r="AK791" s="11">
        <f t="shared" si="1331"/>
        <v>1</v>
      </c>
      <c r="AL791" s="11">
        <f t="shared" si="1332"/>
        <v>2014</v>
      </c>
      <c r="AM791" s="11">
        <f t="shared" si="1333"/>
        <v>1</v>
      </c>
      <c r="AN791" s="11">
        <f t="shared" si="1334"/>
        <v>3000</v>
      </c>
      <c r="AO791" s="11">
        <f t="shared" si="1335"/>
        <v>1</v>
      </c>
      <c r="AP791" s="11">
        <f t="shared" si="1336"/>
        <v>16</v>
      </c>
      <c r="AQ791" s="11">
        <f t="shared" si="1337"/>
        <v>2014</v>
      </c>
      <c r="AR791" s="11">
        <f t="shared" si="1338"/>
        <v>1</v>
      </c>
      <c r="AS791" s="11">
        <f t="shared" si="1339"/>
        <v>1</v>
      </c>
      <c r="AT791" s="11">
        <f t="shared" si="1340"/>
        <v>8</v>
      </c>
      <c r="AU791" s="11" t="str">
        <f t="shared" si="1341"/>
        <v>Distribution Chamber|Washout And Air Release</v>
      </c>
      <c r="AV791" s="11">
        <f t="shared" si="1342"/>
        <v>2014</v>
      </c>
      <c r="AW791" s="11">
        <f t="shared" si="1343"/>
        <v>2</v>
      </c>
      <c r="AX791" s="11">
        <f t="shared" si="1344"/>
        <v>1</v>
      </c>
      <c r="AY791" s="11">
        <f t="shared" si="1345"/>
        <v>3</v>
      </c>
      <c r="AZ791" s="11">
        <f t="shared" si="1346"/>
        <v>2014</v>
      </c>
      <c r="BA791" s="11">
        <f t="shared" si="1347"/>
        <v>2</v>
      </c>
      <c r="BB791" s="11">
        <f t="shared" si="1348"/>
        <v>20000</v>
      </c>
      <c r="BC791" s="11">
        <f t="shared" si="1349"/>
        <v>1</v>
      </c>
      <c r="BD791" s="11">
        <f t="shared" si="1350"/>
        <v>2</v>
      </c>
      <c r="BE791" s="11">
        <f t="shared" si="1351"/>
        <v>2014</v>
      </c>
      <c r="BF791" s="11">
        <f t="shared" si="1352"/>
        <v>2</v>
      </c>
      <c r="BG791" s="11">
        <f t="shared" si="1373"/>
        <v>1</v>
      </c>
      <c r="BH791" s="11">
        <f t="shared" si="1353"/>
        <v>2014</v>
      </c>
      <c r="BI791" s="11">
        <f t="shared" si="1354"/>
        <v>1</v>
      </c>
      <c r="BJ791" s="11">
        <f t="shared" si="1355"/>
        <v>0</v>
      </c>
      <c r="BK791" s="11" t="str">
        <f t="shared" si="1356"/>
        <v/>
      </c>
      <c r="BL791" s="11" t="str">
        <f t="shared" si="1357"/>
        <v xml:space="preserve"> </v>
      </c>
      <c r="BM791" s="11" t="str">
        <f t="shared" si="1358"/>
        <v xml:space="preserve"> </v>
      </c>
      <c r="BN791" s="11" t="str">
        <f t="shared" si="1359"/>
        <v xml:space="preserve"> </v>
      </c>
      <c r="BO791" s="11" t="str">
        <f t="shared" si="1360"/>
        <v xml:space="preserve"> </v>
      </c>
      <c r="BP791" s="11" t="str">
        <f t="shared" si="1361"/>
        <v xml:space="preserve"> </v>
      </c>
      <c r="BQ791" s="11" t="str">
        <f t="shared" si="1362"/>
        <v>0</v>
      </c>
      <c r="BR791" s="25">
        <f t="shared" si="1363"/>
        <v>0</v>
      </c>
      <c r="BS791" s="11" t="str">
        <f t="shared" si="1364"/>
        <v>Not Present</v>
      </c>
      <c r="BT791" s="11" t="str">
        <f t="shared" si="1365"/>
        <v>0</v>
      </c>
      <c r="BU791" s="12">
        <f t="shared" si="1383"/>
        <v>1</v>
      </c>
      <c r="BV791" s="12">
        <f t="shared" si="1384"/>
        <v>0</v>
      </c>
      <c r="BW791" s="12">
        <f t="shared" si="1374"/>
        <v>1</v>
      </c>
      <c r="BX791" s="12">
        <f t="shared" si="1385"/>
        <v>1</v>
      </c>
      <c r="BY791" s="11">
        <f t="shared" si="1386"/>
        <v>1</v>
      </c>
      <c r="BZ791" s="11">
        <f t="shared" si="1366"/>
        <v>1</v>
      </c>
      <c r="CA791" s="11">
        <f t="shared" si="1367"/>
        <v>28</v>
      </c>
      <c r="CB791" s="11">
        <f t="shared" si="1368"/>
        <v>2014</v>
      </c>
      <c r="CC791" s="11">
        <f t="shared" si="1369"/>
        <v>3</v>
      </c>
      <c r="CD791" s="11" t="str">
        <f t="shared" si="1370"/>
        <v>Yes</v>
      </c>
      <c r="CE791" s="11">
        <f t="shared" si="1387"/>
        <v>8</v>
      </c>
      <c r="CF791" s="11">
        <f t="shared" si="1388"/>
        <v>30</v>
      </c>
      <c r="CG791" s="11">
        <f t="shared" si="1389"/>
        <v>0</v>
      </c>
      <c r="CH791" s="11">
        <f t="shared" si="1390"/>
        <v>240</v>
      </c>
      <c r="CI791" s="11">
        <f t="shared" si="1371"/>
        <v>0</v>
      </c>
      <c r="CJ791" s="11">
        <f t="shared" si="1372"/>
        <v>3</v>
      </c>
    </row>
    <row r="792" spans="1:88" x14ac:dyDescent="0.3">
      <c r="A792" s="11">
        <f t="shared" si="1303"/>
        <v>2017</v>
      </c>
      <c r="B792" s="11" t="str">
        <f t="shared" si="1304"/>
        <v>16-03-2017 08:54:10 CET</v>
      </c>
      <c r="C792" s="11" t="str">
        <f t="shared" si="1305"/>
        <v>Rwanda</v>
      </c>
      <c r="D792" s="11" t="str">
        <f t="shared" si="1306"/>
        <v>Rulindo</v>
      </c>
      <c r="E792" s="11" t="str">
        <f t="shared" si="1307"/>
        <v>Mbogo</v>
      </c>
      <c r="F792" s="11" t="str">
        <f t="shared" si="1308"/>
        <v>Rurenge</v>
      </c>
      <c r="G792" s="11" t="str">
        <f t="shared" si="1309"/>
        <v>Gicumbi</v>
      </c>
      <c r="H792" s="11" t="str">
        <f t="shared" si="1310"/>
        <v/>
      </c>
      <c r="I792" s="11" t="str">
        <f t="shared" si="1311"/>
        <v/>
      </c>
      <c r="J792" s="11" t="str">
        <f t="shared" si="1312"/>
        <v>Musenge Network</v>
      </c>
      <c r="K792" s="11">
        <f t="shared" si="1313"/>
        <v>141</v>
      </c>
      <c r="L792" s="11">
        <f t="shared" si="1375"/>
        <v>6074</v>
      </c>
      <c r="M792" s="11">
        <f t="shared" si="1376"/>
        <v>29</v>
      </c>
      <c r="N792" s="11">
        <f t="shared" si="1377"/>
        <v>209.44827586206895</v>
      </c>
      <c r="O792" s="11">
        <f t="shared" si="1314"/>
        <v>35</v>
      </c>
      <c r="P792" s="11">
        <f t="shared" si="1315"/>
        <v>106</v>
      </c>
      <c r="Q792" s="13">
        <f t="shared" si="1378"/>
        <v>0.24822695035460993</v>
      </c>
      <c r="R792" s="11">
        <f t="shared" si="1379"/>
        <v>0</v>
      </c>
      <c r="S792" s="11">
        <f t="shared" si="1316"/>
        <v>1</v>
      </c>
      <c r="T792" s="11">
        <f t="shared" si="1317"/>
        <v>1</v>
      </c>
      <c r="U792" s="11" t="str">
        <f t="shared" si="1318"/>
        <v>Piped Network With Pump</v>
      </c>
      <c r="V792" s="11">
        <f t="shared" si="1319"/>
        <v>2014</v>
      </c>
      <c r="W792" s="11" t="str">
        <f t="shared" si="1320"/>
        <v/>
      </c>
      <c r="X792" s="11" t="str">
        <f t="shared" si="1321"/>
        <v>Spring</v>
      </c>
      <c r="Y792" s="11">
        <f t="shared" si="1322"/>
        <v>1</v>
      </c>
      <c r="Z792" s="11">
        <f t="shared" si="1323"/>
        <v>1</v>
      </c>
      <c r="AA792" s="11">
        <f t="shared" si="1324"/>
        <v>1</v>
      </c>
      <c r="AB792" s="11" t="str">
        <f t="shared" si="1325"/>
        <v>"Springbox" --Intake Structure At A Spring</v>
      </c>
      <c r="AC792" s="11">
        <f t="shared" si="1326"/>
        <v>1</v>
      </c>
      <c r="AD792" s="11">
        <f t="shared" si="1327"/>
        <v>2014</v>
      </c>
      <c r="AE792" s="11">
        <f t="shared" si="1328"/>
        <v>1</v>
      </c>
      <c r="AF792" s="11">
        <f t="shared" si="1329"/>
        <v>4.4400000000000004</v>
      </c>
      <c r="AG792" s="12">
        <f t="shared" si="1380"/>
        <v>389189.18918918911</v>
      </c>
      <c r="AH792" s="12">
        <f t="shared" si="1381"/>
        <v>2223.9382239382235</v>
      </c>
      <c r="AI792" s="11">
        <f t="shared" si="1382"/>
        <v>1</v>
      </c>
      <c r="AJ792" s="11">
        <f t="shared" si="1330"/>
        <v>1</v>
      </c>
      <c r="AK792" s="11">
        <f t="shared" si="1331"/>
        <v>1</v>
      </c>
      <c r="AL792" s="11">
        <f t="shared" si="1332"/>
        <v>2014</v>
      </c>
      <c r="AM792" s="11">
        <f t="shared" si="1333"/>
        <v>1</v>
      </c>
      <c r="AN792" s="11">
        <f t="shared" si="1334"/>
        <v>3000</v>
      </c>
      <c r="AO792" s="11">
        <f t="shared" si="1335"/>
        <v>1</v>
      </c>
      <c r="AP792" s="11">
        <f t="shared" si="1336"/>
        <v>16</v>
      </c>
      <c r="AQ792" s="11">
        <f t="shared" si="1337"/>
        <v>2014</v>
      </c>
      <c r="AR792" s="11">
        <f t="shared" si="1338"/>
        <v>1</v>
      </c>
      <c r="AS792" s="11">
        <f t="shared" si="1339"/>
        <v>1</v>
      </c>
      <c r="AT792" s="11">
        <f t="shared" si="1340"/>
        <v>8</v>
      </c>
      <c r="AU792" s="11" t="str">
        <f t="shared" si="1341"/>
        <v>Distribution Chamber|Washout And Air Release</v>
      </c>
      <c r="AV792" s="11">
        <f t="shared" si="1342"/>
        <v>2014</v>
      </c>
      <c r="AW792" s="11">
        <f t="shared" si="1343"/>
        <v>2</v>
      </c>
      <c r="AX792" s="11">
        <f t="shared" si="1344"/>
        <v>1</v>
      </c>
      <c r="AY792" s="11">
        <f t="shared" si="1345"/>
        <v>3</v>
      </c>
      <c r="AZ792" s="11">
        <f t="shared" si="1346"/>
        <v>2014</v>
      </c>
      <c r="BA792" s="11">
        <f t="shared" si="1347"/>
        <v>2</v>
      </c>
      <c r="BB792" s="11">
        <f t="shared" si="1348"/>
        <v>20000</v>
      </c>
      <c r="BC792" s="11">
        <f t="shared" si="1349"/>
        <v>1</v>
      </c>
      <c r="BD792" s="11">
        <f t="shared" si="1350"/>
        <v>2</v>
      </c>
      <c r="BE792" s="11">
        <f t="shared" si="1351"/>
        <v>2014</v>
      </c>
      <c r="BF792" s="11">
        <f t="shared" si="1352"/>
        <v>2</v>
      </c>
      <c r="BG792" s="11">
        <f t="shared" si="1373"/>
        <v>1</v>
      </c>
      <c r="BH792" s="11">
        <f t="shared" si="1353"/>
        <v>2014</v>
      </c>
      <c r="BI792" s="11">
        <f t="shared" si="1354"/>
        <v>1</v>
      </c>
      <c r="BJ792" s="11">
        <f t="shared" si="1355"/>
        <v>0</v>
      </c>
      <c r="BK792" s="11" t="str">
        <f t="shared" si="1356"/>
        <v/>
      </c>
      <c r="BL792" s="11" t="str">
        <f t="shared" si="1357"/>
        <v xml:space="preserve"> </v>
      </c>
      <c r="BM792" s="11" t="str">
        <f t="shared" si="1358"/>
        <v xml:space="preserve"> </v>
      </c>
      <c r="BN792" s="11" t="str">
        <f t="shared" si="1359"/>
        <v xml:space="preserve"> </v>
      </c>
      <c r="BO792" s="11" t="str">
        <f t="shared" si="1360"/>
        <v xml:space="preserve"> </v>
      </c>
      <c r="BP792" s="11" t="str">
        <f t="shared" si="1361"/>
        <v xml:space="preserve"> </v>
      </c>
      <c r="BQ792" s="11" t="str">
        <f t="shared" si="1362"/>
        <v>0</v>
      </c>
      <c r="BR792" s="25">
        <f t="shared" si="1363"/>
        <v>0</v>
      </c>
      <c r="BS792" s="11" t="str">
        <f t="shared" si="1364"/>
        <v>Not Present</v>
      </c>
      <c r="BT792" s="11" t="str">
        <f t="shared" si="1365"/>
        <v>0</v>
      </c>
      <c r="BU792" s="12">
        <f t="shared" si="1383"/>
        <v>1</v>
      </c>
      <c r="BV792" s="12">
        <f t="shared" si="1384"/>
        <v>0</v>
      </c>
      <c r="BW792" s="12">
        <f t="shared" si="1374"/>
        <v>1</v>
      </c>
      <c r="BX792" s="12">
        <f t="shared" si="1385"/>
        <v>1</v>
      </c>
      <c r="BY792" s="11">
        <f t="shared" si="1386"/>
        <v>1</v>
      </c>
      <c r="BZ792" s="11">
        <f t="shared" si="1366"/>
        <v>1</v>
      </c>
      <c r="CA792" s="11">
        <f t="shared" si="1367"/>
        <v>28</v>
      </c>
      <c r="CB792" s="11">
        <f t="shared" si="1368"/>
        <v>2014</v>
      </c>
      <c r="CC792" s="11">
        <f t="shared" si="1369"/>
        <v>3</v>
      </c>
      <c r="CD792" s="11" t="str">
        <f t="shared" si="1370"/>
        <v>Yes</v>
      </c>
      <c r="CE792" s="11">
        <f t="shared" si="1387"/>
        <v>8</v>
      </c>
      <c r="CF792" s="11">
        <f t="shared" si="1388"/>
        <v>30</v>
      </c>
      <c r="CG792" s="11">
        <f t="shared" si="1389"/>
        <v>0</v>
      </c>
      <c r="CH792" s="11">
        <f t="shared" si="1390"/>
        <v>240</v>
      </c>
      <c r="CI792" s="11">
        <f t="shared" si="1371"/>
        <v>0</v>
      </c>
      <c r="CJ792" s="11">
        <f t="shared" si="1372"/>
        <v>3</v>
      </c>
    </row>
    <row r="793" spans="1:88" x14ac:dyDescent="0.3">
      <c r="A793" s="11">
        <f t="shared" si="1303"/>
        <v>2017</v>
      </c>
      <c r="B793" s="11" t="str">
        <f t="shared" si="1304"/>
        <v>13-03-2017 21:04:55 CET</v>
      </c>
      <c r="C793" s="11" t="str">
        <f t="shared" si="1305"/>
        <v>Rwanda</v>
      </c>
      <c r="D793" s="11" t="str">
        <f t="shared" si="1306"/>
        <v>Rulindo</v>
      </c>
      <c r="E793" s="11" t="str">
        <f t="shared" si="1307"/>
        <v>Base</v>
      </c>
      <c r="F793" s="11" t="str">
        <f t="shared" si="1308"/>
        <v>Gitare</v>
      </c>
      <c r="G793" s="11" t="str">
        <f t="shared" si="1309"/>
        <v>Gihora</v>
      </c>
      <c r="H793" s="11" t="str">
        <f t="shared" si="1310"/>
        <v/>
      </c>
      <c r="I793" s="11" t="str">
        <f t="shared" si="1311"/>
        <v/>
      </c>
      <c r="J793" s="11" t="str">
        <f t="shared" si="1312"/>
        <v>Gihora2 Water point/Rutomvu gravity</v>
      </c>
      <c r="K793" s="11">
        <f t="shared" si="1313"/>
        <v>101</v>
      </c>
      <c r="L793" s="11">
        <f t="shared" si="1375"/>
        <v>3015</v>
      </c>
      <c r="M793" s="11">
        <f t="shared" si="1376"/>
        <v>2</v>
      </c>
      <c r="N793" s="11">
        <f t="shared" si="1377"/>
        <v>1507.5</v>
      </c>
      <c r="O793" s="11">
        <f t="shared" si="1314"/>
        <v>101</v>
      </c>
      <c r="P793" s="11" t="str">
        <f t="shared" si="1315"/>
        <v xml:space="preserve"> </v>
      </c>
      <c r="Q793" s="13">
        <f t="shared" si="1378"/>
        <v>1</v>
      </c>
      <c r="R793" s="11">
        <f t="shared" si="1379"/>
        <v>1</v>
      </c>
      <c r="S793" s="11">
        <f t="shared" si="1316"/>
        <v>0</v>
      </c>
      <c r="T793" s="11">
        <f t="shared" si="1317"/>
        <v>1</v>
      </c>
      <c r="U793" s="11" t="str">
        <f t="shared" si="1318"/>
        <v>Piped Network -- Gravity Only</v>
      </c>
      <c r="V793" s="11">
        <f t="shared" si="1319"/>
        <v>2013</v>
      </c>
      <c r="W793" s="11" t="str">
        <f t="shared" si="1320"/>
        <v>Gor</v>
      </c>
      <c r="X793" s="11" t="str">
        <f t="shared" si="1321"/>
        <v>Spring</v>
      </c>
      <c r="Y793" s="11">
        <f t="shared" si="1322"/>
        <v>1</v>
      </c>
      <c r="Z793" s="11">
        <f t="shared" si="1323"/>
        <v>1</v>
      </c>
      <c r="AA793" s="11">
        <f t="shared" si="1324"/>
        <v>0</v>
      </c>
      <c r="AB793" s="11" t="str">
        <f t="shared" si="1325"/>
        <v/>
      </c>
      <c r="AC793" s="11" t="str">
        <f t="shared" si="1326"/>
        <v xml:space="preserve"> </v>
      </c>
      <c r="AD793" s="11" t="str">
        <f t="shared" si="1327"/>
        <v xml:space="preserve"> </v>
      </c>
      <c r="AE793" s="11" t="str">
        <f t="shared" si="1328"/>
        <v xml:space="preserve"> </v>
      </c>
      <c r="AF793" s="11">
        <f t="shared" si="1329"/>
        <v>40</v>
      </c>
      <c r="AG793" s="12">
        <f t="shared" si="1380"/>
        <v>43200</v>
      </c>
      <c r="AH793" s="12">
        <f t="shared" si="1381"/>
        <v>85.544554455445549</v>
      </c>
      <c r="AI793" s="11">
        <f t="shared" si="1382"/>
        <v>1</v>
      </c>
      <c r="AJ793" s="11">
        <f t="shared" si="1330"/>
        <v>0</v>
      </c>
      <c r="AK793" s="11" t="str">
        <f t="shared" si="1331"/>
        <v xml:space="preserve"> </v>
      </c>
      <c r="AL793" s="11" t="str">
        <f t="shared" si="1332"/>
        <v xml:space="preserve"> </v>
      </c>
      <c r="AM793" s="11" t="str">
        <f t="shared" si="1333"/>
        <v xml:space="preserve"> </v>
      </c>
      <c r="AN793" s="11" t="str">
        <f t="shared" si="1334"/>
        <v xml:space="preserve"> </v>
      </c>
      <c r="AO793" s="11">
        <f t="shared" si="1335"/>
        <v>0</v>
      </c>
      <c r="AP793" s="11" t="str">
        <f t="shared" si="1336"/>
        <v xml:space="preserve"> </v>
      </c>
      <c r="AQ793" s="11" t="str">
        <f t="shared" si="1337"/>
        <v xml:space="preserve"> </v>
      </c>
      <c r="AR793" s="11" t="str">
        <f t="shared" si="1338"/>
        <v xml:space="preserve"> </v>
      </c>
      <c r="AS793" s="11">
        <f t="shared" si="1339"/>
        <v>0</v>
      </c>
      <c r="AT793" s="11" t="str">
        <f t="shared" si="1340"/>
        <v xml:space="preserve"> </v>
      </c>
      <c r="AU793" s="11" t="str">
        <f t="shared" si="1341"/>
        <v/>
      </c>
      <c r="AV793" s="11" t="str">
        <f t="shared" si="1342"/>
        <v xml:space="preserve"> </v>
      </c>
      <c r="AW793" s="11" t="str">
        <f t="shared" si="1343"/>
        <v xml:space="preserve"> </v>
      </c>
      <c r="AX793" s="11">
        <f t="shared" si="1344"/>
        <v>0</v>
      </c>
      <c r="AY793" s="11" t="str">
        <f t="shared" si="1345"/>
        <v xml:space="preserve"> </v>
      </c>
      <c r="AZ793" s="11" t="str">
        <f t="shared" si="1346"/>
        <v xml:space="preserve"> </v>
      </c>
      <c r="BA793" s="11" t="str">
        <f t="shared" si="1347"/>
        <v xml:space="preserve"> </v>
      </c>
      <c r="BB793" s="11" t="str">
        <f t="shared" si="1348"/>
        <v xml:space="preserve"> </v>
      </c>
      <c r="BC793" s="11">
        <f t="shared" si="1349"/>
        <v>0</v>
      </c>
      <c r="BD793" s="11" t="str">
        <f t="shared" si="1350"/>
        <v xml:space="preserve"> </v>
      </c>
      <c r="BE793" s="11" t="str">
        <f t="shared" si="1351"/>
        <v xml:space="preserve"> </v>
      </c>
      <c r="BF793" s="11" t="str">
        <f t="shared" si="1352"/>
        <v xml:space="preserve"> </v>
      </c>
      <c r="BG793" s="11" t="str">
        <f t="shared" si="1373"/>
        <v xml:space="preserve"> </v>
      </c>
      <c r="BH793" s="11" t="str">
        <f t="shared" si="1353"/>
        <v xml:space="preserve"> </v>
      </c>
      <c r="BI793" s="11" t="str">
        <f t="shared" si="1354"/>
        <v xml:space="preserve"> </v>
      </c>
      <c r="BJ793" s="11">
        <f t="shared" si="1355"/>
        <v>0</v>
      </c>
      <c r="BK793" s="11" t="str">
        <f t="shared" si="1356"/>
        <v/>
      </c>
      <c r="BL793" s="11" t="str">
        <f t="shared" si="1357"/>
        <v xml:space="preserve"> </v>
      </c>
      <c r="BM793" s="11" t="str">
        <f t="shared" si="1358"/>
        <v xml:space="preserve"> </v>
      </c>
      <c r="BN793" s="11" t="str">
        <f t="shared" si="1359"/>
        <v xml:space="preserve"> </v>
      </c>
      <c r="BO793" s="11" t="str">
        <f t="shared" si="1360"/>
        <v xml:space="preserve"> </v>
      </c>
      <c r="BP793" s="11" t="str">
        <f t="shared" si="1361"/>
        <v xml:space="preserve"> </v>
      </c>
      <c r="BQ793" s="11" t="str">
        <f t="shared" si="1362"/>
        <v>0</v>
      </c>
      <c r="BR793" s="25">
        <f t="shared" si="1363"/>
        <v>0</v>
      </c>
      <c r="BS793" s="11" t="str">
        <f t="shared" si="1364"/>
        <v>Not Present</v>
      </c>
      <c r="BT793" s="11" t="str">
        <f t="shared" si="1365"/>
        <v>0</v>
      </c>
      <c r="BU793" s="12">
        <f t="shared" si="1383"/>
        <v>1</v>
      </c>
      <c r="BV793" s="12">
        <f t="shared" si="1384"/>
        <v>0</v>
      </c>
      <c r="BW793" s="12">
        <f t="shared" si="1374"/>
        <v>1</v>
      </c>
      <c r="BX793" s="12">
        <f t="shared" si="1385"/>
        <v>1</v>
      </c>
      <c r="BY793" s="11">
        <f t="shared" si="1386"/>
        <v>1</v>
      </c>
      <c r="BZ793" s="11">
        <f t="shared" si="1366"/>
        <v>1</v>
      </c>
      <c r="CA793" s="11">
        <f t="shared" si="1367"/>
        <v>1</v>
      </c>
      <c r="CB793" s="11">
        <f t="shared" si="1368"/>
        <v>2013</v>
      </c>
      <c r="CC793" s="11">
        <f t="shared" si="1369"/>
        <v>1</v>
      </c>
      <c r="CD793" s="11" t="str">
        <f t="shared" si="1370"/>
        <v>No</v>
      </c>
      <c r="CE793" s="11">
        <f t="shared" si="1387"/>
        <v>0</v>
      </c>
      <c r="CF793" s="11">
        <f t="shared" si="1388"/>
        <v>0</v>
      </c>
      <c r="CG793" s="11">
        <f t="shared" si="1389"/>
        <v>1</v>
      </c>
      <c r="CH793" s="11">
        <f t="shared" si="1390"/>
        <v>0</v>
      </c>
      <c r="CI793" s="11">
        <f t="shared" si="1371"/>
        <v>1</v>
      </c>
      <c r="CJ793" s="11">
        <f t="shared" si="1372"/>
        <v>1</v>
      </c>
    </row>
    <row r="794" spans="1:88" x14ac:dyDescent="0.3">
      <c r="A794" s="11">
        <f t="shared" si="1303"/>
        <v>2017</v>
      </c>
      <c r="B794" s="11" t="str">
        <f t="shared" si="1304"/>
        <v>15-04-2017 23:17:19 CEST</v>
      </c>
      <c r="C794" s="11" t="str">
        <f t="shared" si="1305"/>
        <v>Rwanda</v>
      </c>
      <c r="D794" s="11" t="str">
        <f t="shared" si="1306"/>
        <v>Rulindo</v>
      </c>
      <c r="E794" s="11" t="str">
        <f t="shared" si="1307"/>
        <v>Rusiga</v>
      </c>
      <c r="F794" s="11" t="str">
        <f t="shared" si="1308"/>
        <v>Gako</v>
      </c>
      <c r="G794" s="11" t="str">
        <f t="shared" si="1309"/>
        <v>Rwintare</v>
      </c>
      <c r="H794" s="11" t="str">
        <f t="shared" si="1310"/>
        <v/>
      </c>
      <c r="I794" s="11" t="str">
        <f t="shared" si="1311"/>
        <v/>
      </c>
      <c r="J794" s="11" t="str">
        <f t="shared" si="1312"/>
        <v>Water point at GS Rusiga/Tare-Rusiga pumping</v>
      </c>
      <c r="K794" s="11">
        <f t="shared" si="1313"/>
        <v>281</v>
      </c>
      <c r="L794" s="11">
        <f t="shared" si="1375"/>
        <v>9577</v>
      </c>
      <c r="M794" s="11">
        <f t="shared" si="1376"/>
        <v>1</v>
      </c>
      <c r="N794" s="11">
        <f t="shared" si="1377"/>
        <v>9577</v>
      </c>
      <c r="O794" s="11">
        <f t="shared" si="1314"/>
        <v>281</v>
      </c>
      <c r="P794" s="11" t="str">
        <f t="shared" si="1315"/>
        <v xml:space="preserve"> </v>
      </c>
      <c r="Q794" s="13">
        <f t="shared" si="1378"/>
        <v>1</v>
      </c>
      <c r="R794" s="11">
        <f t="shared" si="1379"/>
        <v>1</v>
      </c>
      <c r="S794" s="11">
        <f t="shared" si="1316"/>
        <v>0</v>
      </c>
      <c r="T794" s="11">
        <f t="shared" si="1317"/>
        <v>1</v>
      </c>
      <c r="U794" s="11" t="str">
        <f t="shared" si="1318"/>
        <v>Piped Network With Pump</v>
      </c>
      <c r="V794" s="11">
        <f t="shared" si="1319"/>
        <v>2015</v>
      </c>
      <c r="W794" s="11" t="str">
        <f t="shared" si="1320"/>
        <v>Governement (District, Wasac) And Water For People</v>
      </c>
      <c r="X794" s="11" t="str">
        <f t="shared" si="1321"/>
        <v>Spring</v>
      </c>
      <c r="Y794" s="11">
        <f t="shared" si="1322"/>
        <v>1</v>
      </c>
      <c r="Z794" s="11">
        <f t="shared" si="1323"/>
        <v>1</v>
      </c>
      <c r="AA794" s="11">
        <f t="shared" si="1324"/>
        <v>0</v>
      </c>
      <c r="AB794" s="11" t="str">
        <f t="shared" si="1325"/>
        <v/>
      </c>
      <c r="AC794" s="11" t="str">
        <f t="shared" si="1326"/>
        <v xml:space="preserve"> </v>
      </c>
      <c r="AD794" s="11" t="str">
        <f t="shared" si="1327"/>
        <v xml:space="preserve"> </v>
      </c>
      <c r="AE794" s="11" t="str">
        <f t="shared" si="1328"/>
        <v xml:space="preserve"> </v>
      </c>
      <c r="AF794" s="11">
        <f t="shared" si="1329"/>
        <v>40</v>
      </c>
      <c r="AG794" s="12">
        <f t="shared" si="1380"/>
        <v>43200</v>
      </c>
      <c r="AH794" s="12">
        <f t="shared" si="1381"/>
        <v>30.747330960854093</v>
      </c>
      <c r="AI794" s="11">
        <f t="shared" si="1382"/>
        <v>1</v>
      </c>
      <c r="AJ794" s="11">
        <f t="shared" si="1330"/>
        <v>0</v>
      </c>
      <c r="AK794" s="11" t="str">
        <f t="shared" si="1331"/>
        <v xml:space="preserve"> </v>
      </c>
      <c r="AL794" s="11" t="str">
        <f t="shared" si="1332"/>
        <v xml:space="preserve"> </v>
      </c>
      <c r="AM794" s="11" t="str">
        <f t="shared" si="1333"/>
        <v xml:space="preserve"> </v>
      </c>
      <c r="AN794" s="11" t="str">
        <f t="shared" si="1334"/>
        <v xml:space="preserve"> </v>
      </c>
      <c r="AO794" s="11">
        <f t="shared" si="1335"/>
        <v>1</v>
      </c>
      <c r="AP794" s="11">
        <f t="shared" si="1336"/>
        <v>1</v>
      </c>
      <c r="AQ794" s="11">
        <f t="shared" si="1337"/>
        <v>2015</v>
      </c>
      <c r="AR794" s="11">
        <f t="shared" si="1338"/>
        <v>1</v>
      </c>
      <c r="AS794" s="11">
        <f t="shared" si="1339"/>
        <v>0</v>
      </c>
      <c r="AT794" s="11" t="str">
        <f t="shared" si="1340"/>
        <v xml:space="preserve"> </v>
      </c>
      <c r="AU794" s="11" t="str">
        <f t="shared" si="1341"/>
        <v/>
      </c>
      <c r="AV794" s="11" t="str">
        <f t="shared" si="1342"/>
        <v xml:space="preserve"> </v>
      </c>
      <c r="AW794" s="11" t="str">
        <f t="shared" si="1343"/>
        <v xml:space="preserve"> </v>
      </c>
      <c r="AX794" s="11">
        <f t="shared" si="1344"/>
        <v>0</v>
      </c>
      <c r="AY794" s="11" t="str">
        <f t="shared" si="1345"/>
        <v xml:space="preserve"> </v>
      </c>
      <c r="AZ794" s="11" t="str">
        <f t="shared" si="1346"/>
        <v xml:space="preserve"> </v>
      </c>
      <c r="BA794" s="11" t="str">
        <f t="shared" si="1347"/>
        <v xml:space="preserve"> </v>
      </c>
      <c r="BB794" s="11" t="str">
        <f t="shared" si="1348"/>
        <v xml:space="preserve"> </v>
      </c>
      <c r="BC794" s="11">
        <f t="shared" si="1349"/>
        <v>0</v>
      </c>
      <c r="BD794" s="11" t="str">
        <f t="shared" si="1350"/>
        <v xml:space="preserve"> </v>
      </c>
      <c r="BE794" s="11" t="str">
        <f t="shared" si="1351"/>
        <v xml:space="preserve"> </v>
      </c>
      <c r="BF794" s="11" t="str">
        <f t="shared" si="1352"/>
        <v xml:space="preserve"> </v>
      </c>
      <c r="BG794" s="11" t="str">
        <f t="shared" si="1373"/>
        <v xml:space="preserve"> </v>
      </c>
      <c r="BH794" s="11" t="str">
        <f t="shared" si="1353"/>
        <v xml:space="preserve"> </v>
      </c>
      <c r="BI794" s="11" t="str">
        <f t="shared" si="1354"/>
        <v xml:space="preserve"> </v>
      </c>
      <c r="BJ794" s="11">
        <f t="shared" si="1355"/>
        <v>0</v>
      </c>
      <c r="BK794" s="11" t="str">
        <f t="shared" si="1356"/>
        <v/>
      </c>
      <c r="BL794" s="11" t="str">
        <f t="shared" si="1357"/>
        <v xml:space="preserve"> </v>
      </c>
      <c r="BM794" s="11" t="str">
        <f t="shared" si="1358"/>
        <v xml:space="preserve"> </v>
      </c>
      <c r="BN794" s="11" t="str">
        <f t="shared" si="1359"/>
        <v xml:space="preserve"> </v>
      </c>
      <c r="BO794" s="11" t="str">
        <f t="shared" si="1360"/>
        <v xml:space="preserve"> </v>
      </c>
      <c r="BP794" s="11" t="str">
        <f t="shared" si="1361"/>
        <v xml:space="preserve"> </v>
      </c>
      <c r="BQ794" s="11" t="str">
        <f t="shared" si="1362"/>
        <v>0</v>
      </c>
      <c r="BR794" s="25">
        <f t="shared" si="1363"/>
        <v>0</v>
      </c>
      <c r="BS794" s="11" t="str">
        <f t="shared" si="1364"/>
        <v>Not Present</v>
      </c>
      <c r="BT794" s="11" t="str">
        <f t="shared" si="1365"/>
        <v>0</v>
      </c>
      <c r="BU794" s="12">
        <f t="shared" si="1383"/>
        <v>1</v>
      </c>
      <c r="BV794" s="12">
        <f t="shared" si="1384"/>
        <v>0</v>
      </c>
      <c r="BW794" s="12">
        <f t="shared" si="1374"/>
        <v>1</v>
      </c>
      <c r="BX794" s="12">
        <f t="shared" si="1385"/>
        <v>1</v>
      </c>
      <c r="BY794" s="11">
        <f t="shared" si="1386"/>
        <v>1</v>
      </c>
      <c r="BZ794" s="11">
        <f t="shared" si="1366"/>
        <v>1</v>
      </c>
      <c r="CA794" s="11">
        <f t="shared" si="1367"/>
        <v>2</v>
      </c>
      <c r="CB794" s="11">
        <f t="shared" si="1368"/>
        <v>2015</v>
      </c>
      <c r="CC794" s="11">
        <f t="shared" si="1369"/>
        <v>1</v>
      </c>
      <c r="CD794" s="11" t="str">
        <f t="shared" si="1370"/>
        <v>No</v>
      </c>
      <c r="CE794" s="11">
        <f t="shared" si="1387"/>
        <v>0</v>
      </c>
      <c r="CF794" s="11">
        <f t="shared" si="1388"/>
        <v>0</v>
      </c>
      <c r="CG794" s="11">
        <f t="shared" si="1389"/>
        <v>1</v>
      </c>
      <c r="CH794" s="11">
        <f t="shared" si="1390"/>
        <v>0</v>
      </c>
      <c r="CI794" s="11">
        <f t="shared" si="1371"/>
        <v>1</v>
      </c>
      <c r="CJ794" s="11">
        <f t="shared" si="1372"/>
        <v>1</v>
      </c>
    </row>
    <row r="795" spans="1:88" x14ac:dyDescent="0.3">
      <c r="A795" s="11">
        <f t="shared" si="1303"/>
        <v>2017</v>
      </c>
      <c r="B795" s="11" t="str">
        <f t="shared" si="1304"/>
        <v>23-03-2017 06:59:33 CET</v>
      </c>
      <c r="C795" s="11" t="str">
        <f t="shared" si="1305"/>
        <v>Rwanda</v>
      </c>
      <c r="D795" s="11" t="str">
        <f t="shared" si="1306"/>
        <v>Rulindo</v>
      </c>
      <c r="E795" s="11" t="str">
        <f t="shared" si="1307"/>
        <v>Kinihira</v>
      </c>
      <c r="F795" s="11" t="str">
        <f t="shared" si="1308"/>
        <v>Marembo</v>
      </c>
      <c r="G795" s="11" t="str">
        <f t="shared" si="1309"/>
        <v>Gatare</v>
      </c>
      <c r="H795" s="11" t="str">
        <f t="shared" si="1310"/>
        <v/>
      </c>
      <c r="I795" s="11" t="str">
        <f t="shared" si="1311"/>
        <v/>
      </c>
      <c r="J795" s="11" t="str">
        <f t="shared" si="1312"/>
        <v>Nyamagana- Kinihira</v>
      </c>
      <c r="K795" s="11">
        <f t="shared" si="1313"/>
        <v>160</v>
      </c>
      <c r="L795" s="11">
        <f t="shared" si="1375"/>
        <v>0</v>
      </c>
      <c r="M795" s="11">
        <f t="shared" si="1376"/>
        <v>4</v>
      </c>
      <c r="N795" s="11">
        <f t="shared" si="1377"/>
        <v>0</v>
      </c>
      <c r="O795" s="11">
        <f t="shared" si="1314"/>
        <v>80</v>
      </c>
      <c r="P795" s="11">
        <f t="shared" si="1315"/>
        <v>80</v>
      </c>
      <c r="Q795" s="13">
        <f t="shared" si="1378"/>
        <v>0.5</v>
      </c>
      <c r="R795" s="11">
        <f t="shared" si="1379"/>
        <v>0</v>
      </c>
      <c r="S795" s="11">
        <f t="shared" si="1316"/>
        <v>1</v>
      </c>
      <c r="T795" s="11">
        <f t="shared" si="1317"/>
        <v>1</v>
      </c>
      <c r="U795" s="11" t="str">
        <f t="shared" si="1318"/>
        <v>Piped Network With Pump</v>
      </c>
      <c r="V795" s="11">
        <f t="shared" si="1319"/>
        <v>2015</v>
      </c>
      <c r="W795" s="11" t="str">
        <f t="shared" si="1320"/>
        <v>Governement (District, Wasac) And Water For People</v>
      </c>
      <c r="X795" s="11" t="str">
        <f t="shared" si="1321"/>
        <v>Spring</v>
      </c>
      <c r="Y795" s="11">
        <f t="shared" si="1322"/>
        <v>2</v>
      </c>
      <c r="Z795" s="11">
        <f t="shared" si="1323"/>
        <v>1</v>
      </c>
      <c r="AA795" s="11">
        <f t="shared" si="1324"/>
        <v>1</v>
      </c>
      <c r="AB795" s="11" t="str">
        <f t="shared" si="1325"/>
        <v>"Springbox" --Intake Structure At A Spring</v>
      </c>
      <c r="AC795" s="11">
        <f t="shared" si="1326"/>
        <v>1</v>
      </c>
      <c r="AD795" s="11">
        <f t="shared" si="1327"/>
        <v>2015</v>
      </c>
      <c r="AE795" s="11">
        <f t="shared" si="1328"/>
        <v>1</v>
      </c>
      <c r="AF795" s="11">
        <f t="shared" si="1329"/>
        <v>5</v>
      </c>
      <c r="AG795" s="12">
        <f t="shared" si="1380"/>
        <v>345600</v>
      </c>
      <c r="AH795" s="12">
        <f t="shared" si="1381"/>
        <v>864</v>
      </c>
      <c r="AI795" s="11">
        <f t="shared" si="1382"/>
        <v>1</v>
      </c>
      <c r="AJ795" s="11">
        <f t="shared" si="1330"/>
        <v>1</v>
      </c>
      <c r="AK795" s="11">
        <f t="shared" si="1331"/>
        <v>1</v>
      </c>
      <c r="AL795" s="11">
        <f t="shared" si="1332"/>
        <v>2015</v>
      </c>
      <c r="AM795" s="11">
        <f t="shared" si="1333"/>
        <v>1</v>
      </c>
      <c r="AN795" s="11">
        <f t="shared" si="1334"/>
        <v>1000</v>
      </c>
      <c r="AO795" s="11">
        <f t="shared" si="1335"/>
        <v>1</v>
      </c>
      <c r="AP795" s="11">
        <f t="shared" si="1336"/>
        <v>7</v>
      </c>
      <c r="AQ795" s="11">
        <f t="shared" si="1337"/>
        <v>2015</v>
      </c>
      <c r="AR795" s="11">
        <f t="shared" si="1338"/>
        <v>1</v>
      </c>
      <c r="AS795" s="11">
        <f t="shared" si="1339"/>
        <v>1</v>
      </c>
      <c r="AT795" s="11">
        <f t="shared" si="1340"/>
        <v>7</v>
      </c>
      <c r="AU795" s="11" t="str">
        <f t="shared" si="1341"/>
        <v>Distribution Chamber|Ventouse, Washout</v>
      </c>
      <c r="AV795" s="11">
        <f t="shared" si="1342"/>
        <v>2015</v>
      </c>
      <c r="AW795" s="11">
        <f t="shared" si="1343"/>
        <v>1</v>
      </c>
      <c r="AX795" s="11">
        <f t="shared" si="1344"/>
        <v>1</v>
      </c>
      <c r="AY795" s="11">
        <f t="shared" si="1345"/>
        <v>3</v>
      </c>
      <c r="AZ795" s="11">
        <f t="shared" si="1346"/>
        <v>2015</v>
      </c>
      <c r="BA795" s="11">
        <f t="shared" si="1347"/>
        <v>1</v>
      </c>
      <c r="BB795" s="11">
        <f t="shared" si="1348"/>
        <v>6000</v>
      </c>
      <c r="BC795" s="11">
        <f t="shared" si="1349"/>
        <v>1</v>
      </c>
      <c r="BD795" s="11">
        <f t="shared" si="1350"/>
        <v>2</v>
      </c>
      <c r="BE795" s="11">
        <f t="shared" si="1351"/>
        <v>2015</v>
      </c>
      <c r="BF795" s="11">
        <f t="shared" si="1352"/>
        <v>1</v>
      </c>
      <c r="BG795" s="11">
        <f t="shared" si="1373"/>
        <v>1</v>
      </c>
      <c r="BH795" s="11">
        <f t="shared" si="1353"/>
        <v>2015</v>
      </c>
      <c r="BI795" s="11">
        <f t="shared" si="1354"/>
        <v>1</v>
      </c>
      <c r="BJ795" s="11">
        <f t="shared" si="1355"/>
        <v>0</v>
      </c>
      <c r="BK795" s="11" t="str">
        <f t="shared" si="1356"/>
        <v/>
      </c>
      <c r="BL795" s="11" t="str">
        <f t="shared" si="1357"/>
        <v xml:space="preserve"> </v>
      </c>
      <c r="BM795" s="11" t="str">
        <f t="shared" si="1358"/>
        <v xml:space="preserve"> </v>
      </c>
      <c r="BN795" s="11" t="str">
        <f t="shared" si="1359"/>
        <v xml:space="preserve"> </v>
      </c>
      <c r="BO795" s="11" t="str">
        <f t="shared" si="1360"/>
        <v xml:space="preserve"> </v>
      </c>
      <c r="BP795" s="11" t="str">
        <f t="shared" si="1361"/>
        <v xml:space="preserve"> </v>
      </c>
      <c r="BQ795" s="11" t="str">
        <f t="shared" si="1362"/>
        <v>0</v>
      </c>
      <c r="BR795" s="25">
        <f t="shared" si="1363"/>
        <v>0</v>
      </c>
      <c r="BS795" s="11" t="str">
        <f t="shared" si="1364"/>
        <v>Not Present</v>
      </c>
      <c r="BT795" s="11" t="str">
        <f t="shared" si="1365"/>
        <v>0</v>
      </c>
      <c r="BU795" s="12">
        <f t="shared" si="1383"/>
        <v>1</v>
      </c>
      <c r="BV795" s="12">
        <f t="shared" si="1384"/>
        <v>0</v>
      </c>
      <c r="BW795" s="12">
        <f t="shared" si="1374"/>
        <v>1</v>
      </c>
      <c r="BX795" s="12">
        <f t="shared" si="1385"/>
        <v>1</v>
      </c>
      <c r="BY795" s="11">
        <f t="shared" si="1386"/>
        <v>1</v>
      </c>
      <c r="BZ795" s="11">
        <f t="shared" si="1366"/>
        <v>1</v>
      </c>
      <c r="CA795" s="11">
        <f t="shared" si="1367"/>
        <v>2</v>
      </c>
      <c r="CB795" s="11">
        <f t="shared" si="1368"/>
        <v>2015</v>
      </c>
      <c r="CC795" s="11">
        <f t="shared" si="1369"/>
        <v>1</v>
      </c>
      <c r="CD795" s="11" t="str">
        <f t="shared" si="1370"/>
        <v>No</v>
      </c>
      <c r="CE795" s="11">
        <f t="shared" si="1387"/>
        <v>0</v>
      </c>
      <c r="CF795" s="11">
        <f t="shared" si="1388"/>
        <v>0</v>
      </c>
      <c r="CG795" s="11">
        <f t="shared" si="1389"/>
        <v>1</v>
      </c>
      <c r="CH795" s="11">
        <f t="shared" si="1390"/>
        <v>0</v>
      </c>
      <c r="CI795" s="11">
        <f t="shared" si="1371"/>
        <v>1</v>
      </c>
      <c r="CJ795" s="11">
        <f t="shared" si="1372"/>
        <v>1</v>
      </c>
    </row>
    <row r="796" spans="1:88" x14ac:dyDescent="0.3">
      <c r="A796" s="11">
        <f t="shared" si="1303"/>
        <v>2017</v>
      </c>
      <c r="B796" s="11" t="str">
        <f t="shared" si="1304"/>
        <v>23-03-2017 20:14:35 CET</v>
      </c>
      <c r="C796" s="11" t="str">
        <f t="shared" si="1305"/>
        <v>Rwanda</v>
      </c>
      <c r="D796" s="11" t="str">
        <f t="shared" si="1306"/>
        <v>Rulindo</v>
      </c>
      <c r="E796" s="11" t="str">
        <f t="shared" si="1307"/>
        <v>Masoro</v>
      </c>
      <c r="F796" s="11" t="str">
        <f t="shared" si="1308"/>
        <v>Kivugiza</v>
      </c>
      <c r="G796" s="11" t="str">
        <f t="shared" si="1309"/>
        <v>Gasenga</v>
      </c>
      <c r="H796" s="11" t="str">
        <f t="shared" si="1310"/>
        <v/>
      </c>
      <c r="I796" s="11" t="str">
        <f t="shared" si="1311"/>
        <v/>
      </c>
      <c r="J796" s="11" t="str">
        <f t="shared" si="1312"/>
        <v>Mutagata motorised network</v>
      </c>
      <c r="K796" s="11">
        <f t="shared" si="1313"/>
        <v>284</v>
      </c>
      <c r="L796" s="11">
        <f t="shared" si="1375"/>
        <v>26296</v>
      </c>
      <c r="M796" s="11">
        <f t="shared" si="1376"/>
        <v>49</v>
      </c>
      <c r="N796" s="11">
        <f t="shared" si="1377"/>
        <v>536.65306122448976</v>
      </c>
      <c r="O796" s="11">
        <f t="shared" si="1314"/>
        <v>146</v>
      </c>
      <c r="P796" s="11">
        <f t="shared" si="1315"/>
        <v>138</v>
      </c>
      <c r="Q796" s="13">
        <f t="shared" si="1378"/>
        <v>0.5140845070422535</v>
      </c>
      <c r="R796" s="11">
        <f t="shared" si="1379"/>
        <v>0</v>
      </c>
      <c r="S796" s="11">
        <f t="shared" si="1316"/>
        <v>0</v>
      </c>
      <c r="T796" s="11">
        <f t="shared" si="1317"/>
        <v>1</v>
      </c>
      <c r="U796" s="11" t="str">
        <f t="shared" si="1318"/>
        <v>Piped Network With Pump</v>
      </c>
      <c r="V796" s="11">
        <f t="shared" si="1319"/>
        <v>1987</v>
      </c>
      <c r="W796" s="11" t="str">
        <f t="shared" si="1320"/>
        <v>Governement (District, Wasac) And Water For People</v>
      </c>
      <c r="X796" s="11" t="str">
        <f t="shared" si="1321"/>
        <v>Spring</v>
      </c>
      <c r="Y796" s="11">
        <f t="shared" si="1322"/>
        <v>1</v>
      </c>
      <c r="Z796" s="11">
        <f t="shared" si="1323"/>
        <v>1</v>
      </c>
      <c r="AA796" s="11">
        <f t="shared" si="1324"/>
        <v>1</v>
      </c>
      <c r="AB796" s="11" t="str">
        <f t="shared" si="1325"/>
        <v>"Springbox" --Intake Structure At A Spring</v>
      </c>
      <c r="AC796" s="11">
        <f t="shared" si="1326"/>
        <v>1</v>
      </c>
      <c r="AD796" s="11">
        <f t="shared" si="1327"/>
        <v>2007</v>
      </c>
      <c r="AE796" s="11">
        <f t="shared" si="1328"/>
        <v>1</v>
      </c>
      <c r="AF796" s="11">
        <f t="shared" si="1329"/>
        <v>5</v>
      </c>
      <c r="AG796" s="12">
        <f t="shared" si="1380"/>
        <v>345600</v>
      </c>
      <c r="AH796" s="12">
        <f t="shared" si="1381"/>
        <v>473.42465753424659</v>
      </c>
      <c r="AI796" s="11">
        <f t="shared" si="1382"/>
        <v>1</v>
      </c>
      <c r="AJ796" s="11">
        <f t="shared" si="1330"/>
        <v>1</v>
      </c>
      <c r="AK796" s="11">
        <f t="shared" si="1331"/>
        <v>1</v>
      </c>
      <c r="AL796" s="11">
        <f t="shared" si="1332"/>
        <v>2016</v>
      </c>
      <c r="AM796" s="11">
        <f t="shared" si="1333"/>
        <v>1</v>
      </c>
      <c r="AN796" s="11">
        <f t="shared" si="1334"/>
        <v>1900</v>
      </c>
      <c r="AO796" s="11">
        <f t="shared" si="1335"/>
        <v>1</v>
      </c>
      <c r="AP796" s="11">
        <f t="shared" si="1336"/>
        <v>39</v>
      </c>
      <c r="AQ796" s="11">
        <f t="shared" si="1337"/>
        <v>2016</v>
      </c>
      <c r="AR796" s="11">
        <f t="shared" si="1338"/>
        <v>1</v>
      </c>
      <c r="AS796" s="11">
        <f t="shared" si="1339"/>
        <v>1</v>
      </c>
      <c r="AT796" s="11">
        <f t="shared" si="1340"/>
        <v>17</v>
      </c>
      <c r="AU796" s="11" t="str">
        <f t="shared" si="1341"/>
        <v>Pressure Break Tank|Distribution Chamber|Washout And Air Release</v>
      </c>
      <c r="AV796" s="11">
        <f t="shared" si="1342"/>
        <v>2016</v>
      </c>
      <c r="AW796" s="11">
        <f t="shared" si="1343"/>
        <v>1</v>
      </c>
      <c r="AX796" s="11">
        <f t="shared" si="1344"/>
        <v>1</v>
      </c>
      <c r="AY796" s="11">
        <f t="shared" si="1345"/>
        <v>6</v>
      </c>
      <c r="AZ796" s="11">
        <f t="shared" si="1346"/>
        <v>2016</v>
      </c>
      <c r="BA796" s="11">
        <f t="shared" si="1347"/>
        <v>1</v>
      </c>
      <c r="BB796" s="11">
        <f t="shared" si="1348"/>
        <v>40000</v>
      </c>
      <c r="BC796" s="11">
        <f t="shared" si="1349"/>
        <v>1</v>
      </c>
      <c r="BD796" s="11">
        <f t="shared" si="1350"/>
        <v>5</v>
      </c>
      <c r="BE796" s="11">
        <f t="shared" si="1351"/>
        <v>2017</v>
      </c>
      <c r="BF796" s="11">
        <f t="shared" si="1352"/>
        <v>1</v>
      </c>
      <c r="BG796" s="11">
        <f t="shared" si="1373"/>
        <v>1</v>
      </c>
      <c r="BH796" s="11">
        <f t="shared" si="1353"/>
        <v>2016</v>
      </c>
      <c r="BI796" s="11">
        <f t="shared" si="1354"/>
        <v>1</v>
      </c>
      <c r="BJ796" s="11">
        <f t="shared" si="1355"/>
        <v>1</v>
      </c>
      <c r="BK796" s="11" t="str">
        <f t="shared" si="1356"/>
        <v>Disinfection/Chlorination</v>
      </c>
      <c r="BL796" s="11">
        <f t="shared" si="1357"/>
        <v>2017</v>
      </c>
      <c r="BM796" s="11">
        <f t="shared" si="1358"/>
        <v>1</v>
      </c>
      <c r="BN796" s="11">
        <f t="shared" si="1359"/>
        <v>0</v>
      </c>
      <c r="BO796" s="11" t="str">
        <f t="shared" si="1360"/>
        <v xml:space="preserve"> </v>
      </c>
      <c r="BP796" s="11" t="str">
        <f t="shared" si="1361"/>
        <v xml:space="preserve"> </v>
      </c>
      <c r="BQ796" s="11" t="str">
        <f t="shared" si="1362"/>
        <v>0</v>
      </c>
      <c r="BR796" s="25">
        <f t="shared" si="1363"/>
        <v>0</v>
      </c>
      <c r="BS796" s="11" t="str">
        <f t="shared" si="1364"/>
        <v>Not Present</v>
      </c>
      <c r="BT796" s="11" t="str">
        <f t="shared" si="1365"/>
        <v>0</v>
      </c>
      <c r="BU796" s="12">
        <f t="shared" si="1383"/>
        <v>1</v>
      </c>
      <c r="BV796" s="12">
        <f t="shared" si="1384"/>
        <v>0</v>
      </c>
      <c r="BW796" s="12">
        <f t="shared" si="1374"/>
        <v>1</v>
      </c>
      <c r="BX796" s="12">
        <f t="shared" si="1385"/>
        <v>1</v>
      </c>
      <c r="BY796" s="11">
        <f t="shared" si="1386"/>
        <v>1</v>
      </c>
      <c r="BZ796" s="11">
        <f t="shared" si="1366"/>
        <v>1</v>
      </c>
      <c r="CA796" s="11">
        <f t="shared" si="1367"/>
        <v>64</v>
      </c>
      <c r="CB796" s="11">
        <f t="shared" si="1368"/>
        <v>2016</v>
      </c>
      <c r="CC796" s="11">
        <f t="shared" si="1369"/>
        <v>1</v>
      </c>
      <c r="CD796" s="11" t="str">
        <f t="shared" si="1370"/>
        <v>No</v>
      </c>
      <c r="CE796" s="11">
        <f t="shared" si="1387"/>
        <v>0</v>
      </c>
      <c r="CF796" s="11">
        <f t="shared" si="1388"/>
        <v>0</v>
      </c>
      <c r="CG796" s="11">
        <f t="shared" si="1389"/>
        <v>1</v>
      </c>
      <c r="CH796" s="11">
        <f t="shared" si="1390"/>
        <v>0</v>
      </c>
      <c r="CI796" s="11">
        <f t="shared" si="1371"/>
        <v>1</v>
      </c>
      <c r="CJ796" s="11">
        <f t="shared" si="1372"/>
        <v>1</v>
      </c>
    </row>
    <row r="797" spans="1:88" x14ac:dyDescent="0.3">
      <c r="A797" s="11">
        <f t="shared" si="1303"/>
        <v>2017</v>
      </c>
      <c r="B797" s="11" t="str">
        <f t="shared" si="1304"/>
        <v>22-03-2017 14:19:00 CET</v>
      </c>
      <c r="C797" s="11" t="str">
        <f t="shared" si="1305"/>
        <v>Rwanda</v>
      </c>
      <c r="D797" s="11" t="str">
        <f t="shared" si="1306"/>
        <v>Rulindo</v>
      </c>
      <c r="E797" s="11" t="str">
        <f t="shared" si="1307"/>
        <v>Rusiga</v>
      </c>
      <c r="F797" s="11" t="str">
        <f t="shared" si="1308"/>
        <v>Taba</v>
      </c>
      <c r="G797" s="11" t="str">
        <f t="shared" si="1309"/>
        <v>Karambi</v>
      </c>
      <c r="H797" s="11" t="str">
        <f t="shared" si="1310"/>
        <v/>
      </c>
      <c r="I797" s="11" t="str">
        <f t="shared" si="1311"/>
        <v/>
      </c>
      <c r="J797" s="11" t="str">
        <f t="shared" si="1312"/>
        <v>Karambi water point/Nyakabizi gravity</v>
      </c>
      <c r="K797" s="11">
        <f t="shared" si="1313"/>
        <v>109</v>
      </c>
      <c r="L797" s="11">
        <f t="shared" si="1375"/>
        <v>1259</v>
      </c>
      <c r="M797" s="11">
        <f t="shared" si="1376"/>
        <v>1</v>
      </c>
      <c r="N797" s="11">
        <f t="shared" si="1377"/>
        <v>1259</v>
      </c>
      <c r="O797" s="11">
        <f t="shared" si="1314"/>
        <v>109</v>
      </c>
      <c r="P797" s="11" t="str">
        <f t="shared" si="1315"/>
        <v xml:space="preserve"> </v>
      </c>
      <c r="Q797" s="13">
        <f t="shared" si="1378"/>
        <v>1</v>
      </c>
      <c r="R797" s="11">
        <f t="shared" si="1379"/>
        <v>1</v>
      </c>
      <c r="S797" s="11">
        <f t="shared" si="1316"/>
        <v>0</v>
      </c>
      <c r="T797" s="11">
        <f t="shared" si="1317"/>
        <v>1</v>
      </c>
      <c r="U797" s="11" t="str">
        <f t="shared" si="1318"/>
        <v>Piped Network -- Gravity Only</v>
      </c>
      <c r="V797" s="11">
        <f t="shared" si="1319"/>
        <v>2013</v>
      </c>
      <c r="W797" s="11" t="str">
        <f t="shared" si="1320"/>
        <v>Governement (District, Wasac) And Water For People</v>
      </c>
      <c r="X797" s="11" t="str">
        <f t="shared" si="1321"/>
        <v>Spring</v>
      </c>
      <c r="Y797" s="11">
        <f t="shared" si="1322"/>
        <v>2</v>
      </c>
      <c r="Z797" s="11">
        <f t="shared" si="1323"/>
        <v>1</v>
      </c>
      <c r="AA797" s="11">
        <f t="shared" si="1324"/>
        <v>0</v>
      </c>
      <c r="AB797" s="11" t="str">
        <f t="shared" si="1325"/>
        <v/>
      </c>
      <c r="AC797" s="11" t="str">
        <f t="shared" si="1326"/>
        <v xml:space="preserve"> </v>
      </c>
      <c r="AD797" s="11" t="str">
        <f t="shared" si="1327"/>
        <v xml:space="preserve"> </v>
      </c>
      <c r="AE797" s="11" t="str">
        <f t="shared" si="1328"/>
        <v xml:space="preserve"> </v>
      </c>
      <c r="AF797" s="11">
        <f t="shared" si="1329"/>
        <v>40</v>
      </c>
      <c r="AG797" s="12">
        <f t="shared" si="1380"/>
        <v>43200</v>
      </c>
      <c r="AH797" s="12">
        <f t="shared" si="1381"/>
        <v>79.266055045871553</v>
      </c>
      <c r="AI797" s="11">
        <f t="shared" si="1382"/>
        <v>1</v>
      </c>
      <c r="AJ797" s="11">
        <f t="shared" si="1330"/>
        <v>0</v>
      </c>
      <c r="AK797" s="11" t="str">
        <f t="shared" si="1331"/>
        <v xml:space="preserve"> </v>
      </c>
      <c r="AL797" s="11" t="str">
        <f t="shared" si="1332"/>
        <v xml:space="preserve"> </v>
      </c>
      <c r="AM797" s="11" t="str">
        <f t="shared" si="1333"/>
        <v xml:space="preserve"> </v>
      </c>
      <c r="AN797" s="11" t="str">
        <f t="shared" si="1334"/>
        <v xml:space="preserve"> </v>
      </c>
      <c r="AO797" s="11">
        <f t="shared" si="1335"/>
        <v>0</v>
      </c>
      <c r="AP797" s="11" t="str">
        <f t="shared" si="1336"/>
        <v xml:space="preserve"> </v>
      </c>
      <c r="AQ797" s="11" t="str">
        <f t="shared" si="1337"/>
        <v xml:space="preserve"> </v>
      </c>
      <c r="AR797" s="11" t="str">
        <f t="shared" si="1338"/>
        <v xml:space="preserve"> </v>
      </c>
      <c r="AS797" s="11">
        <f t="shared" si="1339"/>
        <v>0</v>
      </c>
      <c r="AT797" s="11" t="str">
        <f t="shared" si="1340"/>
        <v xml:space="preserve"> </v>
      </c>
      <c r="AU797" s="11" t="str">
        <f t="shared" si="1341"/>
        <v/>
      </c>
      <c r="AV797" s="11" t="str">
        <f t="shared" si="1342"/>
        <v xml:space="preserve"> </v>
      </c>
      <c r="AW797" s="11" t="str">
        <f t="shared" si="1343"/>
        <v xml:space="preserve"> </v>
      </c>
      <c r="AX797" s="11">
        <f t="shared" si="1344"/>
        <v>0</v>
      </c>
      <c r="AY797" s="11" t="str">
        <f t="shared" si="1345"/>
        <v xml:space="preserve"> </v>
      </c>
      <c r="AZ797" s="11" t="str">
        <f t="shared" si="1346"/>
        <v xml:space="preserve"> </v>
      </c>
      <c r="BA797" s="11" t="str">
        <f t="shared" si="1347"/>
        <v xml:space="preserve"> </v>
      </c>
      <c r="BB797" s="11" t="str">
        <f t="shared" si="1348"/>
        <v xml:space="preserve"> </v>
      </c>
      <c r="BC797" s="11">
        <f t="shared" si="1349"/>
        <v>0</v>
      </c>
      <c r="BD797" s="11" t="str">
        <f t="shared" si="1350"/>
        <v xml:space="preserve"> </v>
      </c>
      <c r="BE797" s="11" t="str">
        <f t="shared" si="1351"/>
        <v xml:space="preserve"> </v>
      </c>
      <c r="BF797" s="11" t="str">
        <f t="shared" si="1352"/>
        <v xml:space="preserve"> </v>
      </c>
      <c r="BG797" s="11" t="str">
        <f t="shared" si="1373"/>
        <v xml:space="preserve"> </v>
      </c>
      <c r="BH797" s="11" t="str">
        <f t="shared" si="1353"/>
        <v xml:space="preserve"> </v>
      </c>
      <c r="BI797" s="11" t="str">
        <f t="shared" si="1354"/>
        <v xml:space="preserve"> </v>
      </c>
      <c r="BJ797" s="11">
        <f t="shared" si="1355"/>
        <v>0</v>
      </c>
      <c r="BK797" s="11" t="str">
        <f t="shared" si="1356"/>
        <v/>
      </c>
      <c r="BL797" s="11" t="str">
        <f t="shared" si="1357"/>
        <v xml:space="preserve"> </v>
      </c>
      <c r="BM797" s="11" t="str">
        <f t="shared" si="1358"/>
        <v xml:space="preserve"> </v>
      </c>
      <c r="BN797" s="11" t="str">
        <f t="shared" si="1359"/>
        <v xml:space="preserve"> </v>
      </c>
      <c r="BO797" s="11" t="str">
        <f t="shared" si="1360"/>
        <v xml:space="preserve"> </v>
      </c>
      <c r="BP797" s="11" t="str">
        <f t="shared" si="1361"/>
        <v xml:space="preserve"> </v>
      </c>
      <c r="BQ797" s="11" t="str">
        <f t="shared" si="1362"/>
        <v>0</v>
      </c>
      <c r="BR797" s="25">
        <f t="shared" si="1363"/>
        <v>0</v>
      </c>
      <c r="BS797" s="11" t="str">
        <f t="shared" si="1364"/>
        <v>Not Present</v>
      </c>
      <c r="BT797" s="11" t="str">
        <f t="shared" si="1365"/>
        <v>0</v>
      </c>
      <c r="BU797" s="12">
        <f t="shared" si="1383"/>
        <v>1</v>
      </c>
      <c r="BV797" s="12">
        <f t="shared" si="1384"/>
        <v>0</v>
      </c>
      <c r="BW797" s="12">
        <f t="shared" si="1374"/>
        <v>1</v>
      </c>
      <c r="BX797" s="12">
        <f t="shared" si="1385"/>
        <v>1</v>
      </c>
      <c r="BY797" s="11">
        <f t="shared" si="1386"/>
        <v>1</v>
      </c>
      <c r="BZ797" s="11">
        <f t="shared" si="1366"/>
        <v>1</v>
      </c>
      <c r="CA797" s="11">
        <f t="shared" si="1367"/>
        <v>2</v>
      </c>
      <c r="CB797" s="11">
        <f t="shared" si="1368"/>
        <v>2013</v>
      </c>
      <c r="CC797" s="11">
        <f t="shared" si="1369"/>
        <v>3</v>
      </c>
      <c r="CD797" s="11" t="str">
        <f t="shared" si="1370"/>
        <v>No</v>
      </c>
      <c r="CE797" s="11">
        <f t="shared" si="1387"/>
        <v>0</v>
      </c>
      <c r="CF797" s="11">
        <f t="shared" si="1388"/>
        <v>0</v>
      </c>
      <c r="CG797" s="11">
        <f t="shared" si="1389"/>
        <v>1</v>
      </c>
      <c r="CH797" s="11">
        <f t="shared" si="1390"/>
        <v>0</v>
      </c>
      <c r="CI797" s="11">
        <f t="shared" si="1371"/>
        <v>0</v>
      </c>
      <c r="CJ797" s="11">
        <f t="shared" si="1372"/>
        <v>3</v>
      </c>
    </row>
    <row r="798" spans="1:88" x14ac:dyDescent="0.3">
      <c r="A798" s="11">
        <f t="shared" si="1303"/>
        <v>2017</v>
      </c>
      <c r="B798" s="11" t="str">
        <f t="shared" si="1304"/>
        <v>25-04-2017 16:36:28 CEST</v>
      </c>
      <c r="C798" s="11" t="str">
        <f t="shared" si="1305"/>
        <v>Rwanda</v>
      </c>
      <c r="D798" s="11" t="str">
        <f t="shared" si="1306"/>
        <v>Rulindo</v>
      </c>
      <c r="E798" s="11" t="str">
        <f t="shared" si="1307"/>
        <v>Cyinzuzi</v>
      </c>
      <c r="F798" s="11" t="str">
        <f t="shared" si="1308"/>
        <v>Rudogo</v>
      </c>
      <c r="G798" s="11" t="str">
        <f t="shared" si="1309"/>
        <v>Munoga</v>
      </c>
      <c r="H798" s="11" t="str">
        <f t="shared" si="1310"/>
        <v/>
      </c>
      <c r="I798" s="11" t="str">
        <f t="shared" si="1311"/>
        <v/>
      </c>
      <c r="J798" s="11" t="str">
        <f t="shared" si="1312"/>
        <v xml:space="preserve"> </v>
      </c>
      <c r="K798" s="11">
        <f t="shared" si="1313"/>
        <v>98</v>
      </c>
      <c r="L798" s="11">
        <f t="shared" si="1375"/>
        <v>0</v>
      </c>
      <c r="M798" s="11">
        <f t="shared" si="1376"/>
        <v>31</v>
      </c>
      <c r="N798" s="11">
        <f t="shared" si="1377"/>
        <v>0</v>
      </c>
      <c r="O798" s="11">
        <f t="shared" si="1314"/>
        <v>98</v>
      </c>
      <c r="P798" s="11" t="str">
        <f t="shared" si="1315"/>
        <v xml:space="preserve"> </v>
      </c>
      <c r="Q798" s="13">
        <f t="shared" si="1378"/>
        <v>1</v>
      </c>
      <c r="R798" s="11">
        <f t="shared" si="1379"/>
        <v>1</v>
      </c>
      <c r="S798" s="11">
        <f t="shared" si="1316"/>
        <v>1</v>
      </c>
      <c r="T798" s="11">
        <f t="shared" si="1317"/>
        <v>1</v>
      </c>
      <c r="U798" s="11" t="str">
        <f t="shared" si="1318"/>
        <v>Piped Network -- Gravity Only</v>
      </c>
      <c r="V798" s="11">
        <f t="shared" si="1319"/>
        <v>2003</v>
      </c>
      <c r="W798" s="11" t="str">
        <f t="shared" si="1320"/>
        <v>Government</v>
      </c>
      <c r="X798" s="11" t="str">
        <f t="shared" si="1321"/>
        <v>Spring</v>
      </c>
      <c r="Y798" s="11">
        <f t="shared" si="1322"/>
        <v>1</v>
      </c>
      <c r="Z798" s="11">
        <f t="shared" si="1323"/>
        <v>1</v>
      </c>
      <c r="AA798" s="11">
        <f t="shared" si="1324"/>
        <v>1</v>
      </c>
      <c r="AB798" s="11" t="str">
        <f t="shared" si="1325"/>
        <v/>
      </c>
      <c r="AC798" s="11">
        <f t="shared" si="1326"/>
        <v>1</v>
      </c>
      <c r="AD798" s="11">
        <f t="shared" si="1327"/>
        <v>2011</v>
      </c>
      <c r="AE798" s="11">
        <f t="shared" si="1328"/>
        <v>2</v>
      </c>
      <c r="AF798" s="11">
        <f t="shared" si="1329"/>
        <v>50</v>
      </c>
      <c r="AG798" s="12">
        <f t="shared" si="1380"/>
        <v>34560</v>
      </c>
      <c r="AH798" s="12">
        <f t="shared" si="1381"/>
        <v>70.530612244897952</v>
      </c>
      <c r="AI798" s="11">
        <f t="shared" si="1382"/>
        <v>1</v>
      </c>
      <c r="AJ798" s="11">
        <f t="shared" si="1330"/>
        <v>1</v>
      </c>
      <c r="AK798" s="11">
        <f t="shared" si="1331"/>
        <v>2</v>
      </c>
      <c r="AL798" s="11">
        <f t="shared" si="1332"/>
        <v>2011</v>
      </c>
      <c r="AM798" s="11">
        <f t="shared" si="1333"/>
        <v>1</v>
      </c>
      <c r="AN798" s="11">
        <f t="shared" si="1334"/>
        <v>30000</v>
      </c>
      <c r="AO798" s="11">
        <f t="shared" si="1335"/>
        <v>1</v>
      </c>
      <c r="AP798" s="11">
        <f t="shared" si="1336"/>
        <v>5</v>
      </c>
      <c r="AQ798" s="11">
        <f t="shared" si="1337"/>
        <v>2011</v>
      </c>
      <c r="AR798" s="11">
        <f t="shared" si="1338"/>
        <v>1</v>
      </c>
      <c r="AS798" s="11">
        <f t="shared" si="1339"/>
        <v>1</v>
      </c>
      <c r="AT798" s="11">
        <f t="shared" si="1340"/>
        <v>6</v>
      </c>
      <c r="AU798" s="11" t="str">
        <f t="shared" si="1341"/>
        <v/>
      </c>
      <c r="AV798" s="11">
        <f t="shared" si="1342"/>
        <v>2011</v>
      </c>
      <c r="AW798" s="11">
        <f t="shared" si="1343"/>
        <v>1</v>
      </c>
      <c r="AX798" s="11">
        <f t="shared" si="1344"/>
        <v>1</v>
      </c>
      <c r="AY798" s="11">
        <f t="shared" si="1345"/>
        <v>1</v>
      </c>
      <c r="AZ798" s="11">
        <f t="shared" si="1346"/>
        <v>2011</v>
      </c>
      <c r="BA798" s="11">
        <f t="shared" si="1347"/>
        <v>1</v>
      </c>
      <c r="BB798" s="11">
        <f t="shared" si="1348"/>
        <v>30000</v>
      </c>
      <c r="BC798" s="11">
        <f t="shared" si="1349"/>
        <v>0</v>
      </c>
      <c r="BD798" s="11" t="str">
        <f t="shared" si="1350"/>
        <v xml:space="preserve"> </v>
      </c>
      <c r="BE798" s="11" t="str">
        <f t="shared" si="1351"/>
        <v xml:space="preserve"> </v>
      </c>
      <c r="BF798" s="11" t="str">
        <f t="shared" si="1352"/>
        <v xml:space="preserve"> </v>
      </c>
      <c r="BG798" s="11" t="str">
        <f t="shared" si="1373"/>
        <v xml:space="preserve"> </v>
      </c>
      <c r="BH798" s="11" t="str">
        <f t="shared" si="1353"/>
        <v xml:space="preserve"> </v>
      </c>
      <c r="BI798" s="11" t="str">
        <f t="shared" si="1354"/>
        <v xml:space="preserve"> </v>
      </c>
      <c r="BJ798" s="11">
        <f t="shared" si="1355"/>
        <v>0</v>
      </c>
      <c r="BK798" s="11" t="str">
        <f t="shared" si="1356"/>
        <v/>
      </c>
      <c r="BL798" s="11" t="str">
        <f t="shared" si="1357"/>
        <v xml:space="preserve"> </v>
      </c>
      <c r="BM798" s="11" t="str">
        <f t="shared" si="1358"/>
        <v xml:space="preserve"> </v>
      </c>
      <c r="BN798" s="11" t="str">
        <f t="shared" si="1359"/>
        <v xml:space="preserve"> </v>
      </c>
      <c r="BO798" s="11" t="str">
        <f t="shared" si="1360"/>
        <v xml:space="preserve"> </v>
      </c>
      <c r="BP798" s="11" t="str">
        <f t="shared" si="1361"/>
        <v xml:space="preserve"> </v>
      </c>
      <c r="BQ798" s="11" t="str">
        <f t="shared" si="1362"/>
        <v>0</v>
      </c>
      <c r="BR798" s="25">
        <f t="shared" si="1363"/>
        <v>0</v>
      </c>
      <c r="BS798" s="11" t="str">
        <f t="shared" si="1364"/>
        <v>Not Present</v>
      </c>
      <c r="BT798" s="11" t="str">
        <f t="shared" si="1365"/>
        <v>0</v>
      </c>
      <c r="BU798" s="12">
        <f t="shared" si="1383"/>
        <v>1</v>
      </c>
      <c r="BV798" s="12">
        <f t="shared" si="1384"/>
        <v>0</v>
      </c>
      <c r="BW798" s="12">
        <f t="shared" si="1374"/>
        <v>1</v>
      </c>
      <c r="BX798" s="12">
        <f t="shared" si="1385"/>
        <v>1</v>
      </c>
      <c r="BY798" s="11">
        <f t="shared" si="1386"/>
        <v>1</v>
      </c>
      <c r="BZ798" s="11">
        <f t="shared" si="1366"/>
        <v>1</v>
      </c>
      <c r="CA798" s="11">
        <f t="shared" si="1367"/>
        <v>1</v>
      </c>
      <c r="CB798" s="11">
        <f t="shared" si="1368"/>
        <v>2003</v>
      </c>
      <c r="CC798" s="11">
        <f t="shared" si="1369"/>
        <v>2</v>
      </c>
      <c r="CD798" s="11" t="str">
        <f t="shared" si="1370"/>
        <v>No</v>
      </c>
      <c r="CE798" s="11">
        <f t="shared" si="1387"/>
        <v>0</v>
      </c>
      <c r="CF798" s="11">
        <f t="shared" si="1388"/>
        <v>0</v>
      </c>
      <c r="CG798" s="11">
        <f t="shared" si="1389"/>
        <v>1</v>
      </c>
      <c r="CH798" s="11">
        <f t="shared" si="1390"/>
        <v>0</v>
      </c>
      <c r="CI798" s="11">
        <f t="shared" si="1371"/>
        <v>1</v>
      </c>
      <c r="CJ798" s="11">
        <f t="shared" si="1372"/>
        <v>1</v>
      </c>
    </row>
    <row r="799" spans="1:88" x14ac:dyDescent="0.3">
      <c r="A799" s="11">
        <f t="shared" si="1303"/>
        <v>2017</v>
      </c>
      <c r="B799" s="11" t="str">
        <f t="shared" si="1304"/>
        <v>17-03-2017 05:22:03 CET</v>
      </c>
      <c r="C799" s="11" t="str">
        <f t="shared" si="1305"/>
        <v>Rwanda</v>
      </c>
      <c r="D799" s="11" t="str">
        <f t="shared" si="1306"/>
        <v>Rulindo</v>
      </c>
      <c r="E799" s="11" t="str">
        <f t="shared" si="1307"/>
        <v>Mbogo</v>
      </c>
      <c r="F799" s="11" t="str">
        <f t="shared" si="1308"/>
        <v>Rurenge</v>
      </c>
      <c r="G799" s="11" t="str">
        <f t="shared" si="1309"/>
        <v>Ruhondo</v>
      </c>
      <c r="H799" s="11" t="str">
        <f t="shared" si="1310"/>
        <v/>
      </c>
      <c r="I799" s="11" t="str">
        <f t="shared" si="1311"/>
        <v/>
      </c>
      <c r="J799" s="11" t="str">
        <f t="shared" si="1312"/>
        <v>Musenge network</v>
      </c>
      <c r="K799" s="11">
        <f t="shared" si="1313"/>
        <v>184</v>
      </c>
      <c r="L799" s="11">
        <f t="shared" si="1375"/>
        <v>6074</v>
      </c>
      <c r="M799" s="11">
        <f t="shared" si="1376"/>
        <v>29</v>
      </c>
      <c r="N799" s="11">
        <f t="shared" si="1377"/>
        <v>209.44827586206895</v>
      </c>
      <c r="O799" s="11">
        <f t="shared" si="1314"/>
        <v>39</v>
      </c>
      <c r="P799" s="11">
        <f t="shared" si="1315"/>
        <v>145</v>
      </c>
      <c r="Q799" s="13">
        <f t="shared" si="1378"/>
        <v>0.21195652173913043</v>
      </c>
      <c r="R799" s="11">
        <f t="shared" si="1379"/>
        <v>0</v>
      </c>
      <c r="S799" s="11">
        <f t="shared" si="1316"/>
        <v>1</v>
      </c>
      <c r="T799" s="11">
        <f t="shared" si="1317"/>
        <v>1</v>
      </c>
      <c r="U799" s="11" t="str">
        <f t="shared" si="1318"/>
        <v>Piped Network With Pump</v>
      </c>
      <c r="V799" s="11">
        <f t="shared" si="1319"/>
        <v>2014</v>
      </c>
      <c r="W799" s="11" t="str">
        <f t="shared" si="1320"/>
        <v>Governement (District, Wasac) And Water For People</v>
      </c>
      <c r="X799" s="11" t="str">
        <f t="shared" si="1321"/>
        <v>Spring</v>
      </c>
      <c r="Y799" s="11">
        <f t="shared" si="1322"/>
        <v>1</v>
      </c>
      <c r="Z799" s="11">
        <f t="shared" si="1323"/>
        <v>1</v>
      </c>
      <c r="AA799" s="11">
        <f t="shared" si="1324"/>
        <v>1</v>
      </c>
      <c r="AB799" s="11" t="str">
        <f t="shared" si="1325"/>
        <v>"Springbox" --Intake Structure At A Spring</v>
      </c>
      <c r="AC799" s="11">
        <f t="shared" si="1326"/>
        <v>1</v>
      </c>
      <c r="AD799" s="11">
        <f t="shared" si="1327"/>
        <v>2014</v>
      </c>
      <c r="AE799" s="11">
        <f t="shared" si="1328"/>
        <v>1</v>
      </c>
      <c r="AF799" s="11">
        <f t="shared" si="1329"/>
        <v>4.4400000000000004</v>
      </c>
      <c r="AG799" s="12">
        <f t="shared" si="1380"/>
        <v>389189.18918918911</v>
      </c>
      <c r="AH799" s="12">
        <f t="shared" si="1381"/>
        <v>1995.8419958419954</v>
      </c>
      <c r="AI799" s="11">
        <f t="shared" si="1382"/>
        <v>1</v>
      </c>
      <c r="AJ799" s="11">
        <f t="shared" si="1330"/>
        <v>1</v>
      </c>
      <c r="AK799" s="11">
        <f t="shared" si="1331"/>
        <v>1</v>
      </c>
      <c r="AL799" s="11">
        <f t="shared" si="1332"/>
        <v>2014</v>
      </c>
      <c r="AM799" s="11">
        <f t="shared" si="1333"/>
        <v>1</v>
      </c>
      <c r="AN799" s="11">
        <f t="shared" si="1334"/>
        <v>3000</v>
      </c>
      <c r="AO799" s="11">
        <f t="shared" si="1335"/>
        <v>1</v>
      </c>
      <c r="AP799" s="11">
        <f t="shared" si="1336"/>
        <v>16</v>
      </c>
      <c r="AQ799" s="11">
        <f t="shared" si="1337"/>
        <v>2014</v>
      </c>
      <c r="AR799" s="11">
        <f t="shared" si="1338"/>
        <v>1</v>
      </c>
      <c r="AS799" s="11">
        <f t="shared" si="1339"/>
        <v>1</v>
      </c>
      <c r="AT799" s="11">
        <f t="shared" si="1340"/>
        <v>8</v>
      </c>
      <c r="AU799" s="11" t="str">
        <f t="shared" si="1341"/>
        <v>Washout And Air Release Chamber</v>
      </c>
      <c r="AV799" s="11">
        <f t="shared" si="1342"/>
        <v>2014</v>
      </c>
      <c r="AW799" s="11">
        <f t="shared" si="1343"/>
        <v>2</v>
      </c>
      <c r="AX799" s="11">
        <f t="shared" si="1344"/>
        <v>1</v>
      </c>
      <c r="AY799" s="11">
        <f t="shared" si="1345"/>
        <v>3</v>
      </c>
      <c r="AZ799" s="11">
        <f t="shared" si="1346"/>
        <v>2014</v>
      </c>
      <c r="BA799" s="11">
        <f t="shared" si="1347"/>
        <v>2</v>
      </c>
      <c r="BB799" s="11">
        <f t="shared" si="1348"/>
        <v>20000</v>
      </c>
      <c r="BC799" s="11">
        <f t="shared" si="1349"/>
        <v>1</v>
      </c>
      <c r="BD799" s="11">
        <f t="shared" si="1350"/>
        <v>1</v>
      </c>
      <c r="BE799" s="11">
        <f t="shared" si="1351"/>
        <v>2014</v>
      </c>
      <c r="BF799" s="11">
        <f t="shared" si="1352"/>
        <v>2</v>
      </c>
      <c r="BG799" s="11">
        <f t="shared" si="1373"/>
        <v>1</v>
      </c>
      <c r="BH799" s="11">
        <f t="shared" si="1353"/>
        <v>2014</v>
      </c>
      <c r="BI799" s="11">
        <f t="shared" si="1354"/>
        <v>1</v>
      </c>
      <c r="BJ799" s="11">
        <f t="shared" si="1355"/>
        <v>0</v>
      </c>
      <c r="BK799" s="11" t="str">
        <f t="shared" si="1356"/>
        <v/>
      </c>
      <c r="BL799" s="11" t="str">
        <f t="shared" si="1357"/>
        <v xml:space="preserve"> </v>
      </c>
      <c r="BM799" s="11" t="str">
        <f t="shared" si="1358"/>
        <v xml:space="preserve"> </v>
      </c>
      <c r="BN799" s="11" t="str">
        <f t="shared" si="1359"/>
        <v xml:space="preserve"> </v>
      </c>
      <c r="BO799" s="11" t="str">
        <f t="shared" si="1360"/>
        <v xml:space="preserve"> </v>
      </c>
      <c r="BP799" s="11" t="str">
        <f t="shared" si="1361"/>
        <v xml:space="preserve"> </v>
      </c>
      <c r="BQ799" s="11" t="str">
        <f t="shared" si="1362"/>
        <v>0</v>
      </c>
      <c r="BR799" s="25">
        <f t="shared" si="1363"/>
        <v>0</v>
      </c>
      <c r="BS799" s="11" t="str">
        <f t="shared" si="1364"/>
        <v>Not Present</v>
      </c>
      <c r="BT799" s="11" t="str">
        <f t="shared" si="1365"/>
        <v>0</v>
      </c>
      <c r="BU799" s="12">
        <f t="shared" si="1383"/>
        <v>1</v>
      </c>
      <c r="BV799" s="12">
        <f t="shared" si="1384"/>
        <v>0</v>
      </c>
      <c r="BW799" s="12">
        <f t="shared" si="1374"/>
        <v>1</v>
      </c>
      <c r="BX799" s="12">
        <f t="shared" si="1385"/>
        <v>1</v>
      </c>
      <c r="BY799" s="11">
        <f t="shared" si="1386"/>
        <v>1</v>
      </c>
      <c r="BZ799" s="11">
        <f t="shared" si="1366"/>
        <v>1</v>
      </c>
      <c r="CA799" s="11">
        <f t="shared" si="1367"/>
        <v>28</v>
      </c>
      <c r="CB799" s="11">
        <f t="shared" si="1368"/>
        <v>2014</v>
      </c>
      <c r="CC799" s="11">
        <f t="shared" si="1369"/>
        <v>1</v>
      </c>
      <c r="CD799" s="11" t="str">
        <f t="shared" si="1370"/>
        <v>No</v>
      </c>
      <c r="CE799" s="11">
        <f t="shared" si="1387"/>
        <v>0</v>
      </c>
      <c r="CF799" s="11">
        <f t="shared" si="1388"/>
        <v>0</v>
      </c>
      <c r="CG799" s="11">
        <f t="shared" si="1389"/>
        <v>1</v>
      </c>
      <c r="CH799" s="11">
        <f t="shared" si="1390"/>
        <v>0</v>
      </c>
      <c r="CI799" s="11">
        <f t="shared" si="1371"/>
        <v>1</v>
      </c>
      <c r="CJ799" s="11">
        <f t="shared" si="1372"/>
        <v>1</v>
      </c>
    </row>
    <row r="800" spans="1:88" x14ac:dyDescent="0.3">
      <c r="A800" s="11">
        <f t="shared" si="1303"/>
        <v>2017</v>
      </c>
      <c r="B800" s="11" t="str">
        <f t="shared" si="1304"/>
        <v>09-03-2017 22:26:59 CET</v>
      </c>
      <c r="C800" s="11" t="str">
        <f t="shared" si="1305"/>
        <v>Rwanda</v>
      </c>
      <c r="D800" s="11" t="str">
        <f t="shared" si="1306"/>
        <v>Rulindo</v>
      </c>
      <c r="E800" s="11" t="str">
        <f t="shared" si="1307"/>
        <v>Shyorongi</v>
      </c>
      <c r="F800" s="11" t="str">
        <f t="shared" si="1308"/>
        <v>Rubona</v>
      </c>
      <c r="G800" s="11" t="str">
        <f t="shared" si="1309"/>
        <v>Bwimo</v>
      </c>
      <c r="H800" s="11" t="str">
        <f t="shared" si="1310"/>
        <v/>
      </c>
      <c r="I800" s="11" t="str">
        <f t="shared" si="1311"/>
        <v/>
      </c>
      <c r="J800" s="11" t="str">
        <f t="shared" si="1312"/>
        <v>Bitete-Rwahi network</v>
      </c>
      <c r="K800" s="11">
        <f t="shared" si="1313"/>
        <v>188</v>
      </c>
      <c r="L800" s="11">
        <f t="shared" si="1375"/>
        <v>1316</v>
      </c>
      <c r="M800" s="11">
        <f t="shared" si="1376"/>
        <v>15</v>
      </c>
      <c r="N800" s="11">
        <f t="shared" si="1377"/>
        <v>87.733333333333334</v>
      </c>
      <c r="O800" s="11">
        <f t="shared" si="1314"/>
        <v>30</v>
      </c>
      <c r="P800" s="11">
        <f t="shared" si="1315"/>
        <v>158</v>
      </c>
      <c r="Q800" s="13">
        <f t="shared" si="1378"/>
        <v>0.15957446808510639</v>
      </c>
      <c r="R800" s="11">
        <f t="shared" si="1379"/>
        <v>0</v>
      </c>
      <c r="S800" s="11">
        <f t="shared" si="1316"/>
        <v>1</v>
      </c>
      <c r="T800" s="11">
        <f t="shared" si="1317"/>
        <v>1</v>
      </c>
      <c r="U800" s="11" t="str">
        <f t="shared" si="1318"/>
        <v>Piped Network -- Gravity Only</v>
      </c>
      <c r="V800" s="11">
        <f t="shared" si="1319"/>
        <v>2013</v>
      </c>
      <c r="W800" s="11" t="str">
        <f t="shared" si="1320"/>
        <v>Governement (District, Wasac) And Water For People</v>
      </c>
      <c r="X800" s="11" t="str">
        <f t="shared" si="1321"/>
        <v>Spring</v>
      </c>
      <c r="Y800" s="11">
        <f t="shared" si="1322"/>
        <v>2</v>
      </c>
      <c r="Z800" s="11">
        <f t="shared" si="1323"/>
        <v>1</v>
      </c>
      <c r="AA800" s="11">
        <f t="shared" si="1324"/>
        <v>1</v>
      </c>
      <c r="AB800" s="11" t="str">
        <f t="shared" si="1325"/>
        <v>"Springbox" --Intake Structure At A Spring</v>
      </c>
      <c r="AC800" s="11">
        <f t="shared" si="1326"/>
        <v>1</v>
      </c>
      <c r="AD800" s="11">
        <f t="shared" si="1327"/>
        <v>2013</v>
      </c>
      <c r="AE800" s="11">
        <f t="shared" si="1328"/>
        <v>1</v>
      </c>
      <c r="AF800" s="11">
        <f t="shared" si="1329"/>
        <v>12</v>
      </c>
      <c r="AG800" s="12">
        <f t="shared" si="1380"/>
        <v>144000</v>
      </c>
      <c r="AH800" s="12">
        <f t="shared" si="1381"/>
        <v>960</v>
      </c>
      <c r="AI800" s="11">
        <f t="shared" si="1382"/>
        <v>1</v>
      </c>
      <c r="AJ800" s="11">
        <f t="shared" si="1330"/>
        <v>1</v>
      </c>
      <c r="AK800" s="11">
        <f t="shared" si="1331"/>
        <v>1</v>
      </c>
      <c r="AL800" s="11">
        <f t="shared" si="1332"/>
        <v>2013</v>
      </c>
      <c r="AM800" s="11">
        <f t="shared" si="1333"/>
        <v>1</v>
      </c>
      <c r="AN800" s="11">
        <f t="shared" si="1334"/>
        <v>600</v>
      </c>
      <c r="AO800" s="11">
        <f t="shared" si="1335"/>
        <v>1</v>
      </c>
      <c r="AP800" s="11">
        <f t="shared" si="1336"/>
        <v>6</v>
      </c>
      <c r="AQ800" s="11">
        <f t="shared" si="1337"/>
        <v>2013</v>
      </c>
      <c r="AR800" s="11">
        <f t="shared" si="1338"/>
        <v>2</v>
      </c>
      <c r="AS800" s="11">
        <f t="shared" si="1339"/>
        <v>1</v>
      </c>
      <c r="AT800" s="11">
        <f t="shared" si="1340"/>
        <v>6</v>
      </c>
      <c r="AU800" s="11" t="str">
        <f t="shared" si="1341"/>
        <v>Pressure Break Tank|Distribution Chamber|Ventouse, Washout</v>
      </c>
      <c r="AV800" s="11">
        <f t="shared" si="1342"/>
        <v>2013</v>
      </c>
      <c r="AW800" s="11">
        <f t="shared" si="1343"/>
        <v>1</v>
      </c>
      <c r="AX800" s="11">
        <f t="shared" si="1344"/>
        <v>1</v>
      </c>
      <c r="AY800" s="11">
        <f t="shared" si="1345"/>
        <v>1</v>
      </c>
      <c r="AZ800" s="11">
        <f t="shared" si="1346"/>
        <v>2013</v>
      </c>
      <c r="BA800" s="11">
        <f t="shared" si="1347"/>
        <v>1</v>
      </c>
      <c r="BB800" s="11">
        <f t="shared" si="1348"/>
        <v>6500</v>
      </c>
      <c r="BC800" s="11">
        <f t="shared" si="1349"/>
        <v>0</v>
      </c>
      <c r="BD800" s="11" t="str">
        <f t="shared" si="1350"/>
        <v xml:space="preserve"> </v>
      </c>
      <c r="BE800" s="11" t="str">
        <f t="shared" si="1351"/>
        <v xml:space="preserve"> </v>
      </c>
      <c r="BF800" s="11" t="str">
        <f t="shared" si="1352"/>
        <v xml:space="preserve"> </v>
      </c>
      <c r="BG800" s="11" t="str">
        <f t="shared" si="1373"/>
        <v xml:space="preserve"> </v>
      </c>
      <c r="BH800" s="11" t="str">
        <f t="shared" si="1353"/>
        <v xml:space="preserve"> </v>
      </c>
      <c r="BI800" s="11" t="str">
        <f t="shared" si="1354"/>
        <v xml:space="preserve"> </v>
      </c>
      <c r="BJ800" s="11">
        <f t="shared" si="1355"/>
        <v>0</v>
      </c>
      <c r="BK800" s="11" t="str">
        <f t="shared" si="1356"/>
        <v/>
      </c>
      <c r="BL800" s="11" t="str">
        <f t="shared" si="1357"/>
        <v xml:space="preserve"> </v>
      </c>
      <c r="BM800" s="11" t="str">
        <f t="shared" si="1358"/>
        <v xml:space="preserve"> </v>
      </c>
      <c r="BN800" s="11" t="str">
        <f t="shared" si="1359"/>
        <v xml:space="preserve"> </v>
      </c>
      <c r="BO800" s="11" t="str">
        <f t="shared" si="1360"/>
        <v xml:space="preserve"> </v>
      </c>
      <c r="BP800" s="11" t="str">
        <f t="shared" si="1361"/>
        <v xml:space="preserve"> </v>
      </c>
      <c r="BQ800" s="11" t="str">
        <f t="shared" si="1362"/>
        <v>0</v>
      </c>
      <c r="BR800" s="25">
        <f t="shared" si="1363"/>
        <v>0</v>
      </c>
      <c r="BS800" s="11" t="str">
        <f t="shared" si="1364"/>
        <v>Not Present</v>
      </c>
      <c r="BT800" s="11" t="str">
        <f t="shared" si="1365"/>
        <v>0</v>
      </c>
      <c r="BU800" s="12">
        <f t="shared" si="1383"/>
        <v>1</v>
      </c>
      <c r="BV800" s="12">
        <f t="shared" si="1384"/>
        <v>0</v>
      </c>
      <c r="BW800" s="12">
        <f t="shared" si="1374"/>
        <v>1</v>
      </c>
      <c r="BX800" s="12">
        <f t="shared" si="1385"/>
        <v>1</v>
      </c>
      <c r="BY800" s="11">
        <f t="shared" si="1386"/>
        <v>1</v>
      </c>
      <c r="BZ800" s="11">
        <f t="shared" si="1366"/>
        <v>1</v>
      </c>
      <c r="CA800" s="11">
        <f t="shared" si="1367"/>
        <v>1</v>
      </c>
      <c r="CB800" s="11">
        <f t="shared" si="1368"/>
        <v>2013</v>
      </c>
      <c r="CC800" s="11">
        <f t="shared" si="1369"/>
        <v>1</v>
      </c>
      <c r="CD800" s="11" t="str">
        <f t="shared" si="1370"/>
        <v>No</v>
      </c>
      <c r="CE800" s="11">
        <f t="shared" si="1387"/>
        <v>0</v>
      </c>
      <c r="CF800" s="11">
        <f t="shared" si="1388"/>
        <v>0</v>
      </c>
      <c r="CG800" s="11">
        <f t="shared" si="1389"/>
        <v>1</v>
      </c>
      <c r="CH800" s="11">
        <f t="shared" si="1390"/>
        <v>0</v>
      </c>
      <c r="CI800" s="11">
        <f t="shared" si="1371"/>
        <v>1</v>
      </c>
      <c r="CJ800" s="11">
        <f t="shared" si="1372"/>
        <v>1</v>
      </c>
    </row>
    <row r="801" spans="1:88" x14ac:dyDescent="0.3">
      <c r="A801" s="11">
        <f t="shared" si="1303"/>
        <v>2017</v>
      </c>
      <c r="B801" s="11" t="str">
        <f t="shared" si="1304"/>
        <v>07-03-2017 21:17:15 CET</v>
      </c>
      <c r="C801" s="11" t="str">
        <f t="shared" si="1305"/>
        <v>Rwanda</v>
      </c>
      <c r="D801" s="11" t="str">
        <f t="shared" si="1306"/>
        <v>Rulindo</v>
      </c>
      <c r="E801" s="11" t="str">
        <f t="shared" si="1307"/>
        <v>Base</v>
      </c>
      <c r="F801" s="11" t="str">
        <f t="shared" si="1308"/>
        <v>Cyohoha</v>
      </c>
      <c r="G801" s="11" t="str">
        <f t="shared" si="1309"/>
        <v>Bukangano</v>
      </c>
      <c r="H801" s="11" t="str">
        <f t="shared" si="1310"/>
        <v/>
      </c>
      <c r="I801" s="11" t="str">
        <f t="shared" si="1311"/>
        <v/>
      </c>
      <c r="J801" s="11" t="str">
        <f t="shared" si="1312"/>
        <v>Migogo</v>
      </c>
      <c r="K801" s="11">
        <f t="shared" si="1313"/>
        <v>129</v>
      </c>
      <c r="L801" s="11">
        <f t="shared" si="1375"/>
        <v>558</v>
      </c>
      <c r="M801" s="11">
        <f t="shared" si="1376"/>
        <v>10</v>
      </c>
      <c r="N801" s="11">
        <f t="shared" si="1377"/>
        <v>55.8</v>
      </c>
      <c r="O801" s="11">
        <f t="shared" si="1314"/>
        <v>120</v>
      </c>
      <c r="P801" s="11">
        <f t="shared" si="1315"/>
        <v>9</v>
      </c>
      <c r="Q801" s="13">
        <f t="shared" si="1378"/>
        <v>0.93023255813953487</v>
      </c>
      <c r="R801" s="11">
        <f t="shared" si="1379"/>
        <v>0</v>
      </c>
      <c r="S801" s="11">
        <f t="shared" si="1316"/>
        <v>1</v>
      </c>
      <c r="T801" s="11">
        <f t="shared" si="1317"/>
        <v>1</v>
      </c>
      <c r="U801" s="11" t="str">
        <f t="shared" si="1318"/>
        <v>Piped Network -- Gravity Only</v>
      </c>
      <c r="V801" s="11">
        <f t="shared" si="1319"/>
        <v>2009</v>
      </c>
      <c r="W801" s="11" t="str">
        <f t="shared" si="1320"/>
        <v>Italians(Lake Angels)</v>
      </c>
      <c r="X801" s="11" t="str">
        <f t="shared" si="1321"/>
        <v>Groundwater (Well, Etc.)|Lake/Reservoir</v>
      </c>
      <c r="Y801" s="11">
        <f t="shared" si="1322"/>
        <v>1</v>
      </c>
      <c r="Z801" s="11">
        <f t="shared" si="1323"/>
        <v>0</v>
      </c>
      <c r="AA801" s="11">
        <f t="shared" si="1324"/>
        <v>1</v>
      </c>
      <c r="AB801" s="11" t="str">
        <f t="shared" si="1325"/>
        <v>"Springbox" --Intake Structure At A Spring</v>
      </c>
      <c r="AC801" s="11">
        <f t="shared" si="1326"/>
        <v>1</v>
      </c>
      <c r="AD801" s="11">
        <f t="shared" si="1327"/>
        <v>2009</v>
      </c>
      <c r="AE801" s="11">
        <f t="shared" si="1328"/>
        <v>1</v>
      </c>
      <c r="AF801" s="11">
        <f t="shared" si="1329"/>
        <v>20</v>
      </c>
      <c r="AG801" s="12">
        <f t="shared" si="1380"/>
        <v>86400</v>
      </c>
      <c r="AH801" s="12">
        <f t="shared" si="1381"/>
        <v>144</v>
      </c>
      <c r="AI801" s="11">
        <f t="shared" si="1382"/>
        <v>1</v>
      </c>
      <c r="AJ801" s="11">
        <f t="shared" si="1330"/>
        <v>1</v>
      </c>
      <c r="AK801" s="11">
        <f t="shared" si="1331"/>
        <v>2</v>
      </c>
      <c r="AL801" s="11">
        <f t="shared" si="1332"/>
        <v>2009</v>
      </c>
      <c r="AM801" s="11">
        <f t="shared" si="1333"/>
        <v>2</v>
      </c>
      <c r="AN801" s="11">
        <f t="shared" si="1334"/>
        <v>3000</v>
      </c>
      <c r="AO801" s="11">
        <f t="shared" si="1335"/>
        <v>1</v>
      </c>
      <c r="AP801" s="11">
        <f t="shared" si="1336"/>
        <v>3</v>
      </c>
      <c r="AQ801" s="11">
        <f t="shared" si="1337"/>
        <v>2009</v>
      </c>
      <c r="AR801" s="11">
        <f t="shared" si="1338"/>
        <v>2</v>
      </c>
      <c r="AS801" s="11">
        <f t="shared" si="1339"/>
        <v>0</v>
      </c>
      <c r="AT801" s="11" t="str">
        <f t="shared" si="1340"/>
        <v xml:space="preserve"> </v>
      </c>
      <c r="AU801" s="11" t="str">
        <f t="shared" si="1341"/>
        <v/>
      </c>
      <c r="AV801" s="11" t="str">
        <f t="shared" si="1342"/>
        <v xml:space="preserve"> </v>
      </c>
      <c r="AW801" s="11" t="str">
        <f t="shared" si="1343"/>
        <v xml:space="preserve"> </v>
      </c>
      <c r="AX801" s="11">
        <f t="shared" si="1344"/>
        <v>1</v>
      </c>
      <c r="AY801" s="11">
        <f t="shared" si="1345"/>
        <v>2</v>
      </c>
      <c r="AZ801" s="11">
        <f t="shared" si="1346"/>
        <v>2009</v>
      </c>
      <c r="BA801" s="11">
        <f t="shared" si="1347"/>
        <v>2</v>
      </c>
      <c r="BB801" s="11">
        <f t="shared" si="1348"/>
        <v>3000</v>
      </c>
      <c r="BC801" s="11">
        <f t="shared" si="1349"/>
        <v>0</v>
      </c>
      <c r="BD801" s="11" t="str">
        <f t="shared" si="1350"/>
        <v xml:space="preserve"> </v>
      </c>
      <c r="BE801" s="11" t="str">
        <f t="shared" si="1351"/>
        <v xml:space="preserve"> </v>
      </c>
      <c r="BF801" s="11" t="str">
        <f t="shared" si="1352"/>
        <v xml:space="preserve"> </v>
      </c>
      <c r="BG801" s="11" t="str">
        <f t="shared" si="1373"/>
        <v xml:space="preserve"> </v>
      </c>
      <c r="BH801" s="11" t="str">
        <f t="shared" si="1353"/>
        <v xml:space="preserve"> </v>
      </c>
      <c r="BI801" s="11" t="str">
        <f t="shared" si="1354"/>
        <v xml:space="preserve"> </v>
      </c>
      <c r="BJ801" s="11">
        <f t="shared" si="1355"/>
        <v>0</v>
      </c>
      <c r="BK801" s="11" t="str">
        <f t="shared" si="1356"/>
        <v/>
      </c>
      <c r="BL801" s="11" t="str">
        <f t="shared" si="1357"/>
        <v xml:space="preserve"> </v>
      </c>
      <c r="BM801" s="11" t="str">
        <f t="shared" si="1358"/>
        <v xml:space="preserve"> </v>
      </c>
      <c r="BN801" s="11" t="str">
        <f t="shared" si="1359"/>
        <v xml:space="preserve"> </v>
      </c>
      <c r="BO801" s="11" t="str">
        <f t="shared" si="1360"/>
        <v xml:space="preserve"> </v>
      </c>
      <c r="BP801" s="11" t="str">
        <f t="shared" si="1361"/>
        <v xml:space="preserve"> </v>
      </c>
      <c r="BQ801" s="11" t="str">
        <f t="shared" si="1362"/>
        <v>0</v>
      </c>
      <c r="BR801" s="25">
        <f t="shared" si="1363"/>
        <v>0</v>
      </c>
      <c r="BS801" s="11" t="str">
        <f t="shared" si="1364"/>
        <v>Not Present</v>
      </c>
      <c r="BT801" s="11" t="str">
        <f t="shared" si="1365"/>
        <v>0</v>
      </c>
      <c r="BU801" s="12">
        <f t="shared" si="1383"/>
        <v>1</v>
      </c>
      <c r="BV801" s="12">
        <f t="shared" si="1384"/>
        <v>0</v>
      </c>
      <c r="BW801" s="12">
        <f t="shared" si="1374"/>
        <v>1</v>
      </c>
      <c r="BX801" s="12">
        <f t="shared" si="1385"/>
        <v>1</v>
      </c>
      <c r="BY801" s="11">
        <f t="shared" si="1386"/>
        <v>1</v>
      </c>
      <c r="BZ801" s="11">
        <f t="shared" si="1366"/>
        <v>1</v>
      </c>
      <c r="CA801" s="11">
        <f t="shared" si="1367"/>
        <v>1</v>
      </c>
      <c r="CB801" s="11">
        <f t="shared" si="1368"/>
        <v>2009</v>
      </c>
      <c r="CC801" s="11">
        <f t="shared" si="1369"/>
        <v>2</v>
      </c>
      <c r="CD801" s="11" t="str">
        <f t="shared" si="1370"/>
        <v>Yes</v>
      </c>
      <c r="CE801" s="11">
        <f t="shared" si="1387"/>
        <v>4</v>
      </c>
      <c r="CF801" s="11">
        <f t="shared" si="1388"/>
        <v>2</v>
      </c>
      <c r="CG801" s="11">
        <f t="shared" si="1389"/>
        <v>0</v>
      </c>
      <c r="CH801" s="11">
        <f t="shared" si="1390"/>
        <v>8</v>
      </c>
      <c r="CI801" s="11">
        <f t="shared" si="1371"/>
        <v>1</v>
      </c>
      <c r="CJ801" s="11">
        <f t="shared" si="1372"/>
        <v>2</v>
      </c>
    </row>
    <row r="802" spans="1:88" x14ac:dyDescent="0.3">
      <c r="A802" s="11">
        <f t="shared" si="1303"/>
        <v>2017</v>
      </c>
      <c r="B802" s="11" t="str">
        <f t="shared" si="1304"/>
        <v>23-04-2017 14:41:05 CEST</v>
      </c>
      <c r="C802" s="11" t="str">
        <f t="shared" si="1305"/>
        <v>Rwanda</v>
      </c>
      <c r="D802" s="11" t="str">
        <f t="shared" si="1306"/>
        <v>Rulindo</v>
      </c>
      <c r="E802" s="11" t="str">
        <f t="shared" si="1307"/>
        <v>Buyoga</v>
      </c>
      <c r="F802" s="11" t="str">
        <f t="shared" si="1308"/>
        <v>Gahororo</v>
      </c>
      <c r="G802" s="11" t="str">
        <f t="shared" si="1309"/>
        <v>Gatare</v>
      </c>
      <c r="H802" s="11" t="str">
        <f t="shared" si="1310"/>
        <v/>
      </c>
      <c r="I802" s="11" t="str">
        <f t="shared" si="1311"/>
        <v/>
      </c>
      <c r="J802" s="11" t="str">
        <f t="shared" si="1312"/>
        <v>kiruruma</v>
      </c>
      <c r="K802" s="11">
        <f t="shared" si="1313"/>
        <v>169</v>
      </c>
      <c r="L802" s="11">
        <f t="shared" si="1375"/>
        <v>8295</v>
      </c>
      <c r="M802" s="11">
        <f t="shared" si="1376"/>
        <v>25</v>
      </c>
      <c r="N802" s="11">
        <f t="shared" si="1377"/>
        <v>331.8</v>
      </c>
      <c r="O802" s="11">
        <f t="shared" si="1314"/>
        <v>120</v>
      </c>
      <c r="P802" s="11">
        <f t="shared" si="1315"/>
        <v>49</v>
      </c>
      <c r="Q802" s="13">
        <f t="shared" si="1378"/>
        <v>0.7100591715976331</v>
      </c>
      <c r="R802" s="11">
        <f t="shared" si="1379"/>
        <v>0</v>
      </c>
      <c r="S802" s="11">
        <f t="shared" si="1316"/>
        <v>0</v>
      </c>
      <c r="T802" s="11">
        <f t="shared" si="1317"/>
        <v>1</v>
      </c>
      <c r="U802" s="11" t="str">
        <f t="shared" si="1318"/>
        <v>Piped Network With Pump</v>
      </c>
      <c r="V802" s="11">
        <f t="shared" si="1319"/>
        <v>2014</v>
      </c>
      <c r="W802" s="11" t="str">
        <f t="shared" si="1320"/>
        <v>Governement (District, Wasac) And Water For People</v>
      </c>
      <c r="X802" s="11" t="str">
        <f t="shared" si="1321"/>
        <v>Spring</v>
      </c>
      <c r="Y802" s="11">
        <f t="shared" si="1322"/>
        <v>1</v>
      </c>
      <c r="Z802" s="11">
        <f t="shared" si="1323"/>
        <v>1</v>
      </c>
      <c r="AA802" s="11">
        <f t="shared" si="1324"/>
        <v>1</v>
      </c>
      <c r="AB802" s="11" t="str">
        <f t="shared" si="1325"/>
        <v>"Springbox" --Intake Structure At A Spring</v>
      </c>
      <c r="AC802" s="11">
        <f t="shared" si="1326"/>
        <v>1</v>
      </c>
      <c r="AD802" s="11">
        <f t="shared" si="1327"/>
        <v>2014</v>
      </c>
      <c r="AE802" s="11">
        <f t="shared" si="1328"/>
        <v>1</v>
      </c>
      <c r="AF802" s="11">
        <f t="shared" si="1329"/>
        <v>3</v>
      </c>
      <c r="AG802" s="12">
        <f t="shared" si="1380"/>
        <v>576000</v>
      </c>
      <c r="AH802" s="12">
        <f t="shared" si="1381"/>
        <v>960</v>
      </c>
      <c r="AI802" s="11">
        <f t="shared" si="1382"/>
        <v>1</v>
      </c>
      <c r="AJ802" s="11">
        <f t="shared" si="1330"/>
        <v>1</v>
      </c>
      <c r="AK802" s="11">
        <f t="shared" si="1331"/>
        <v>2</v>
      </c>
      <c r="AL802" s="11">
        <f t="shared" si="1332"/>
        <v>2014</v>
      </c>
      <c r="AM802" s="11">
        <f t="shared" si="1333"/>
        <v>1</v>
      </c>
      <c r="AN802" s="11">
        <f t="shared" si="1334"/>
        <v>4200</v>
      </c>
      <c r="AO802" s="11">
        <f t="shared" si="1335"/>
        <v>1</v>
      </c>
      <c r="AP802" s="11">
        <f t="shared" si="1336"/>
        <v>11</v>
      </c>
      <c r="AQ802" s="11">
        <f t="shared" si="1337"/>
        <v>2014</v>
      </c>
      <c r="AR802" s="11">
        <f t="shared" si="1338"/>
        <v>1</v>
      </c>
      <c r="AS802" s="11">
        <f t="shared" si="1339"/>
        <v>0</v>
      </c>
      <c r="AT802" s="11" t="str">
        <f t="shared" si="1340"/>
        <v xml:space="preserve"> </v>
      </c>
      <c r="AU802" s="11" t="str">
        <f t="shared" si="1341"/>
        <v/>
      </c>
      <c r="AV802" s="11" t="str">
        <f t="shared" si="1342"/>
        <v xml:space="preserve"> </v>
      </c>
      <c r="AW802" s="11" t="str">
        <f t="shared" si="1343"/>
        <v xml:space="preserve"> </v>
      </c>
      <c r="AX802" s="11">
        <f t="shared" si="1344"/>
        <v>1</v>
      </c>
      <c r="AY802" s="11">
        <f t="shared" si="1345"/>
        <v>3</v>
      </c>
      <c r="AZ802" s="11">
        <f t="shared" si="1346"/>
        <v>2014</v>
      </c>
      <c r="BA802" s="11">
        <f t="shared" si="1347"/>
        <v>1</v>
      </c>
      <c r="BB802" s="11">
        <f t="shared" si="1348"/>
        <v>4200</v>
      </c>
      <c r="BC802" s="11">
        <f t="shared" si="1349"/>
        <v>1</v>
      </c>
      <c r="BD802" s="11">
        <f t="shared" si="1350"/>
        <v>2</v>
      </c>
      <c r="BE802" s="11">
        <f t="shared" si="1351"/>
        <v>2014</v>
      </c>
      <c r="BF802" s="11">
        <f t="shared" si="1352"/>
        <v>1</v>
      </c>
      <c r="BG802" s="11">
        <f t="shared" si="1373"/>
        <v>1</v>
      </c>
      <c r="BH802" s="11">
        <f t="shared" si="1353"/>
        <v>2014</v>
      </c>
      <c r="BI802" s="11">
        <f t="shared" si="1354"/>
        <v>1</v>
      </c>
      <c r="BJ802" s="11">
        <f t="shared" si="1355"/>
        <v>0</v>
      </c>
      <c r="BK802" s="11" t="str">
        <f t="shared" si="1356"/>
        <v/>
      </c>
      <c r="BL802" s="11" t="str">
        <f t="shared" si="1357"/>
        <v xml:space="preserve"> </v>
      </c>
      <c r="BM802" s="11" t="str">
        <f t="shared" si="1358"/>
        <v xml:space="preserve"> </v>
      </c>
      <c r="BN802" s="11" t="str">
        <f t="shared" si="1359"/>
        <v xml:space="preserve"> </v>
      </c>
      <c r="BO802" s="11" t="str">
        <f t="shared" si="1360"/>
        <v xml:space="preserve"> </v>
      </c>
      <c r="BP802" s="11" t="str">
        <f t="shared" si="1361"/>
        <v xml:space="preserve"> </v>
      </c>
      <c r="BQ802" s="11" t="str">
        <f t="shared" si="1362"/>
        <v>0</v>
      </c>
      <c r="BR802" s="25">
        <f t="shared" si="1363"/>
        <v>0</v>
      </c>
      <c r="BS802" s="11" t="str">
        <f t="shared" si="1364"/>
        <v>Not Present</v>
      </c>
      <c r="BT802" s="11" t="str">
        <f t="shared" si="1365"/>
        <v>0</v>
      </c>
      <c r="BU802" s="12">
        <f t="shared" si="1383"/>
        <v>1</v>
      </c>
      <c r="BV802" s="12">
        <f t="shared" si="1384"/>
        <v>0</v>
      </c>
      <c r="BW802" s="12">
        <f t="shared" si="1374"/>
        <v>1</v>
      </c>
      <c r="BX802" s="12">
        <f t="shared" si="1385"/>
        <v>1</v>
      </c>
      <c r="BY802" s="11">
        <f t="shared" si="1386"/>
        <v>1</v>
      </c>
      <c r="BZ802" s="11">
        <f t="shared" si="1366"/>
        <v>1</v>
      </c>
      <c r="CA802" s="11">
        <f t="shared" si="1367"/>
        <v>2</v>
      </c>
      <c r="CB802" s="11">
        <f t="shared" si="1368"/>
        <v>2017</v>
      </c>
      <c r="CC802" s="11">
        <f t="shared" si="1369"/>
        <v>3</v>
      </c>
      <c r="CD802" s="11" t="str">
        <f t="shared" si="1370"/>
        <v>No</v>
      </c>
      <c r="CE802" s="11">
        <f t="shared" si="1387"/>
        <v>0</v>
      </c>
      <c r="CF802" s="11">
        <f t="shared" si="1388"/>
        <v>0</v>
      </c>
      <c r="CG802" s="11">
        <f t="shared" si="1389"/>
        <v>1</v>
      </c>
      <c r="CH802" s="11">
        <f t="shared" si="1390"/>
        <v>0</v>
      </c>
      <c r="CI802" s="11">
        <f t="shared" si="1371"/>
        <v>0</v>
      </c>
      <c r="CJ802" s="11">
        <f t="shared" si="1372"/>
        <v>2</v>
      </c>
    </row>
    <row r="803" spans="1:88" x14ac:dyDescent="0.3">
      <c r="A803" s="11">
        <f t="shared" si="1303"/>
        <v>2017</v>
      </c>
      <c r="B803" s="11" t="str">
        <f t="shared" si="1304"/>
        <v>25-04-2017 16:43:25 CEST</v>
      </c>
      <c r="C803" s="11" t="str">
        <f t="shared" si="1305"/>
        <v>Rwanda</v>
      </c>
      <c r="D803" s="11" t="str">
        <f t="shared" si="1306"/>
        <v>Rulindo</v>
      </c>
      <c r="E803" s="11" t="str">
        <f t="shared" si="1307"/>
        <v>Cyinzuzi</v>
      </c>
      <c r="F803" s="11" t="str">
        <f t="shared" si="1308"/>
        <v>Rudogo</v>
      </c>
      <c r="G803" s="11" t="str">
        <f t="shared" si="1309"/>
        <v>Kirambo</v>
      </c>
      <c r="H803" s="11" t="str">
        <f t="shared" si="1310"/>
        <v/>
      </c>
      <c r="I803" s="11" t="str">
        <f t="shared" si="1311"/>
        <v/>
      </c>
      <c r="J803" s="11" t="str">
        <f t="shared" si="1312"/>
        <v>Nyamateke source</v>
      </c>
      <c r="K803" s="11">
        <f t="shared" si="1313"/>
        <v>137</v>
      </c>
      <c r="L803" s="11">
        <f t="shared" si="1375"/>
        <v>0</v>
      </c>
      <c r="M803" s="11">
        <f t="shared" si="1376"/>
        <v>1</v>
      </c>
      <c r="N803" s="11">
        <f t="shared" si="1377"/>
        <v>0</v>
      </c>
      <c r="O803" s="11">
        <f t="shared" si="1314"/>
        <v>137</v>
      </c>
      <c r="P803" s="11" t="str">
        <f t="shared" si="1315"/>
        <v xml:space="preserve"> </v>
      </c>
      <c r="Q803" s="13">
        <f t="shared" si="1378"/>
        <v>1</v>
      </c>
      <c r="R803" s="11">
        <f t="shared" si="1379"/>
        <v>1</v>
      </c>
      <c r="S803" s="11">
        <f t="shared" si="1316"/>
        <v>1</v>
      </c>
      <c r="T803" s="11">
        <f t="shared" si="1317"/>
        <v>1</v>
      </c>
      <c r="U803" s="11" t="str">
        <f t="shared" si="1318"/>
        <v>Piped Network -- Gravity Only</v>
      </c>
      <c r="V803" s="11">
        <f t="shared" si="1319"/>
        <v>2003</v>
      </c>
      <c r="W803" s="11" t="str">
        <f t="shared" si="1320"/>
        <v>Government</v>
      </c>
      <c r="X803" s="11" t="str">
        <f t="shared" si="1321"/>
        <v>Spring</v>
      </c>
      <c r="Y803" s="11">
        <f t="shared" si="1322"/>
        <v>1</v>
      </c>
      <c r="Z803" s="11">
        <f t="shared" si="1323"/>
        <v>1</v>
      </c>
      <c r="AA803" s="11">
        <f t="shared" si="1324"/>
        <v>1</v>
      </c>
      <c r="AB803" s="11" t="str">
        <f t="shared" si="1325"/>
        <v/>
      </c>
      <c r="AC803" s="11">
        <f t="shared" si="1326"/>
        <v>1</v>
      </c>
      <c r="AD803" s="11">
        <f t="shared" si="1327"/>
        <v>2003</v>
      </c>
      <c r="AE803" s="11">
        <f t="shared" si="1328"/>
        <v>1</v>
      </c>
      <c r="AF803" s="11">
        <f t="shared" si="1329"/>
        <v>50</v>
      </c>
      <c r="AG803" s="12">
        <f t="shared" si="1380"/>
        <v>34560</v>
      </c>
      <c r="AH803" s="12">
        <f t="shared" si="1381"/>
        <v>50.45255474452555</v>
      </c>
      <c r="AI803" s="11">
        <f t="shared" si="1382"/>
        <v>1</v>
      </c>
      <c r="AJ803" s="11">
        <f t="shared" si="1330"/>
        <v>1</v>
      </c>
      <c r="AK803" s="11">
        <f t="shared" si="1331"/>
        <v>2</v>
      </c>
      <c r="AL803" s="11">
        <f t="shared" si="1332"/>
        <v>2003</v>
      </c>
      <c r="AM803" s="11">
        <f t="shared" si="1333"/>
        <v>1</v>
      </c>
      <c r="AN803" s="11">
        <f t="shared" si="1334"/>
        <v>30000</v>
      </c>
      <c r="AO803" s="11">
        <f t="shared" si="1335"/>
        <v>1</v>
      </c>
      <c r="AP803" s="11">
        <f t="shared" si="1336"/>
        <v>5</v>
      </c>
      <c r="AQ803" s="11">
        <f t="shared" si="1337"/>
        <v>2003</v>
      </c>
      <c r="AR803" s="11">
        <f t="shared" si="1338"/>
        <v>1</v>
      </c>
      <c r="AS803" s="11">
        <f t="shared" si="1339"/>
        <v>1</v>
      </c>
      <c r="AT803" s="11">
        <f t="shared" si="1340"/>
        <v>6</v>
      </c>
      <c r="AU803" s="11" t="str">
        <f t="shared" si="1341"/>
        <v/>
      </c>
      <c r="AV803" s="11">
        <f t="shared" si="1342"/>
        <v>2003</v>
      </c>
      <c r="AW803" s="11">
        <f t="shared" si="1343"/>
        <v>1</v>
      </c>
      <c r="AX803" s="11">
        <f t="shared" si="1344"/>
        <v>1</v>
      </c>
      <c r="AY803" s="11">
        <f t="shared" si="1345"/>
        <v>1</v>
      </c>
      <c r="AZ803" s="11">
        <f t="shared" si="1346"/>
        <v>2003</v>
      </c>
      <c r="BA803" s="11">
        <f t="shared" si="1347"/>
        <v>1</v>
      </c>
      <c r="BB803" s="11">
        <f t="shared" si="1348"/>
        <v>30000</v>
      </c>
      <c r="BC803" s="11">
        <f t="shared" si="1349"/>
        <v>0</v>
      </c>
      <c r="BD803" s="11" t="str">
        <f t="shared" si="1350"/>
        <v xml:space="preserve"> </v>
      </c>
      <c r="BE803" s="11" t="str">
        <f t="shared" si="1351"/>
        <v xml:space="preserve"> </v>
      </c>
      <c r="BF803" s="11" t="str">
        <f t="shared" si="1352"/>
        <v xml:space="preserve"> </v>
      </c>
      <c r="BG803" s="11" t="str">
        <f t="shared" si="1373"/>
        <v xml:space="preserve"> </v>
      </c>
      <c r="BH803" s="11" t="str">
        <f t="shared" si="1353"/>
        <v xml:space="preserve"> </v>
      </c>
      <c r="BI803" s="11" t="str">
        <f t="shared" si="1354"/>
        <v xml:space="preserve"> </v>
      </c>
      <c r="BJ803" s="11">
        <f t="shared" si="1355"/>
        <v>0</v>
      </c>
      <c r="BK803" s="11" t="str">
        <f t="shared" si="1356"/>
        <v/>
      </c>
      <c r="BL803" s="11" t="str">
        <f t="shared" si="1357"/>
        <v xml:space="preserve"> </v>
      </c>
      <c r="BM803" s="11" t="str">
        <f t="shared" si="1358"/>
        <v xml:space="preserve"> </v>
      </c>
      <c r="BN803" s="11" t="str">
        <f t="shared" si="1359"/>
        <v xml:space="preserve"> </v>
      </c>
      <c r="BO803" s="11" t="str">
        <f t="shared" si="1360"/>
        <v xml:space="preserve"> </v>
      </c>
      <c r="BP803" s="11" t="str">
        <f t="shared" si="1361"/>
        <v xml:space="preserve"> </v>
      </c>
      <c r="BQ803" s="11" t="str">
        <f t="shared" si="1362"/>
        <v>0</v>
      </c>
      <c r="BR803" s="25">
        <f t="shared" si="1363"/>
        <v>0</v>
      </c>
      <c r="BS803" s="11" t="str">
        <f t="shared" si="1364"/>
        <v>Not Present</v>
      </c>
      <c r="BT803" s="11" t="str">
        <f t="shared" si="1365"/>
        <v>0</v>
      </c>
      <c r="BU803" s="12">
        <f t="shared" si="1383"/>
        <v>1</v>
      </c>
      <c r="BV803" s="12">
        <f t="shared" si="1384"/>
        <v>0</v>
      </c>
      <c r="BW803" s="12">
        <f t="shared" si="1374"/>
        <v>1</v>
      </c>
      <c r="BX803" s="12">
        <f t="shared" si="1385"/>
        <v>1</v>
      </c>
      <c r="BY803" s="11">
        <f t="shared" si="1386"/>
        <v>1</v>
      </c>
      <c r="BZ803" s="11">
        <f t="shared" si="1366"/>
        <v>1</v>
      </c>
      <c r="CA803" s="11">
        <f t="shared" si="1367"/>
        <v>1</v>
      </c>
      <c r="CB803" s="11">
        <f t="shared" si="1368"/>
        <v>2003</v>
      </c>
      <c r="CC803" s="11">
        <f t="shared" si="1369"/>
        <v>3</v>
      </c>
      <c r="CD803" s="11" t="str">
        <f t="shared" si="1370"/>
        <v>No</v>
      </c>
      <c r="CE803" s="11">
        <f t="shared" si="1387"/>
        <v>0</v>
      </c>
      <c r="CF803" s="11">
        <f t="shared" si="1388"/>
        <v>0</v>
      </c>
      <c r="CG803" s="11">
        <f t="shared" si="1389"/>
        <v>1</v>
      </c>
      <c r="CH803" s="11">
        <f t="shared" si="1390"/>
        <v>0</v>
      </c>
      <c r="CI803" s="11">
        <f t="shared" si="1371"/>
        <v>1</v>
      </c>
      <c r="CJ803" s="11">
        <f t="shared" si="1372"/>
        <v>2</v>
      </c>
    </row>
    <row r="804" spans="1:88" x14ac:dyDescent="0.3">
      <c r="A804" s="11">
        <f t="shared" si="1303"/>
        <v>2017</v>
      </c>
      <c r="B804" s="11" t="str">
        <f t="shared" si="1304"/>
        <v>21-03-2017 14:15:26 CET</v>
      </c>
      <c r="C804" s="11" t="str">
        <f t="shared" si="1305"/>
        <v>Rwanda</v>
      </c>
      <c r="D804" s="11" t="str">
        <f t="shared" si="1306"/>
        <v>Rulindo</v>
      </c>
      <c r="E804" s="11" t="str">
        <f t="shared" si="1307"/>
        <v>Rukozo</v>
      </c>
      <c r="F804" s="11" t="str">
        <f t="shared" si="1308"/>
        <v>Mbuye</v>
      </c>
      <c r="G804" s="11" t="str">
        <f t="shared" si="1309"/>
        <v>Mujebe</v>
      </c>
      <c r="H804" s="11" t="str">
        <f t="shared" si="1310"/>
        <v/>
      </c>
      <c r="I804" s="11" t="str">
        <f t="shared" si="1311"/>
        <v/>
      </c>
      <c r="J804" s="11" t="str">
        <f t="shared" si="1312"/>
        <v>Kabonanyoni</v>
      </c>
      <c r="K804" s="11">
        <f t="shared" si="1313"/>
        <v>90</v>
      </c>
      <c r="L804" s="11">
        <f t="shared" si="1375"/>
        <v>7894</v>
      </c>
      <c r="M804" s="11">
        <f t="shared" si="1376"/>
        <v>30</v>
      </c>
      <c r="N804" s="11">
        <f t="shared" si="1377"/>
        <v>263.13333333333333</v>
      </c>
      <c r="O804" s="11">
        <f t="shared" si="1314"/>
        <v>80</v>
      </c>
      <c r="P804" s="11">
        <f t="shared" si="1315"/>
        <v>10</v>
      </c>
      <c r="Q804" s="13">
        <f t="shared" si="1378"/>
        <v>0.88888888888888884</v>
      </c>
      <c r="R804" s="11">
        <f t="shared" si="1379"/>
        <v>0</v>
      </c>
      <c r="S804" s="11">
        <f t="shared" si="1316"/>
        <v>1</v>
      </c>
      <c r="T804" s="11">
        <f t="shared" si="1317"/>
        <v>1</v>
      </c>
      <c r="U804" s="11" t="str">
        <f t="shared" si="1318"/>
        <v>Piped Network With Pump</v>
      </c>
      <c r="V804" s="11">
        <f t="shared" si="1319"/>
        <v>2015</v>
      </c>
      <c r="W804" s="11" t="str">
        <f t="shared" si="1320"/>
        <v>Governement (District, Wasac) And Water For People</v>
      </c>
      <c r="X804" s="11" t="str">
        <f t="shared" si="1321"/>
        <v>Spring</v>
      </c>
      <c r="Y804" s="11">
        <f t="shared" si="1322"/>
        <v>5</v>
      </c>
      <c r="Z804" s="11">
        <f t="shared" si="1323"/>
        <v>1</v>
      </c>
      <c r="AA804" s="11">
        <f t="shared" si="1324"/>
        <v>1</v>
      </c>
      <c r="AB804" s="11" t="str">
        <f t="shared" si="1325"/>
        <v>"Springbox" --Intake Structure At A Spring</v>
      </c>
      <c r="AC804" s="11">
        <f t="shared" si="1326"/>
        <v>5</v>
      </c>
      <c r="AD804" s="11">
        <f t="shared" si="1327"/>
        <v>2015</v>
      </c>
      <c r="AE804" s="11">
        <f t="shared" si="1328"/>
        <v>1</v>
      </c>
      <c r="AF804" s="11">
        <f t="shared" si="1329"/>
        <v>15</v>
      </c>
      <c r="AG804" s="12">
        <f t="shared" si="1380"/>
        <v>115200</v>
      </c>
      <c r="AH804" s="12">
        <f t="shared" si="1381"/>
        <v>288</v>
      </c>
      <c r="AI804" s="11">
        <f t="shared" si="1382"/>
        <v>1</v>
      </c>
      <c r="AJ804" s="11">
        <f t="shared" si="1330"/>
        <v>1</v>
      </c>
      <c r="AK804" s="11">
        <f t="shared" si="1331"/>
        <v>1</v>
      </c>
      <c r="AL804" s="11">
        <f t="shared" si="1332"/>
        <v>2015</v>
      </c>
      <c r="AM804" s="11">
        <f t="shared" si="1333"/>
        <v>1</v>
      </c>
      <c r="AN804" s="11">
        <f t="shared" si="1334"/>
        <v>720</v>
      </c>
      <c r="AO804" s="11">
        <f t="shared" si="1335"/>
        <v>1</v>
      </c>
      <c r="AP804" s="11">
        <f t="shared" si="1336"/>
        <v>19</v>
      </c>
      <c r="AQ804" s="11">
        <f t="shared" si="1337"/>
        <v>2015</v>
      </c>
      <c r="AR804" s="11">
        <f t="shared" si="1338"/>
        <v>1</v>
      </c>
      <c r="AS804" s="11">
        <f t="shared" si="1339"/>
        <v>1</v>
      </c>
      <c r="AT804" s="11">
        <f t="shared" si="1340"/>
        <v>10</v>
      </c>
      <c r="AU804" s="11" t="str">
        <f t="shared" si="1341"/>
        <v>Pressure Break Tank|Distribution Chamber|Null</v>
      </c>
      <c r="AV804" s="11">
        <f t="shared" si="1342"/>
        <v>2015</v>
      </c>
      <c r="AW804" s="11">
        <f t="shared" si="1343"/>
        <v>1</v>
      </c>
      <c r="AX804" s="11">
        <f t="shared" si="1344"/>
        <v>1</v>
      </c>
      <c r="AY804" s="11">
        <f t="shared" si="1345"/>
        <v>3</v>
      </c>
      <c r="AZ804" s="11">
        <f t="shared" si="1346"/>
        <v>2015</v>
      </c>
      <c r="BA804" s="11">
        <f t="shared" si="1347"/>
        <v>1</v>
      </c>
      <c r="BB804" s="11">
        <f t="shared" si="1348"/>
        <v>19000</v>
      </c>
      <c r="BC804" s="11">
        <f t="shared" si="1349"/>
        <v>1</v>
      </c>
      <c r="BD804" s="11">
        <f t="shared" si="1350"/>
        <v>2</v>
      </c>
      <c r="BE804" s="11">
        <f t="shared" si="1351"/>
        <v>2015</v>
      </c>
      <c r="BF804" s="11">
        <f t="shared" si="1352"/>
        <v>1</v>
      </c>
      <c r="BG804" s="11">
        <f t="shared" si="1373"/>
        <v>1</v>
      </c>
      <c r="BH804" s="11">
        <f t="shared" si="1353"/>
        <v>2015</v>
      </c>
      <c r="BI804" s="11">
        <f t="shared" si="1354"/>
        <v>1</v>
      </c>
      <c r="BJ804" s="11">
        <f t="shared" si="1355"/>
        <v>0</v>
      </c>
      <c r="BK804" s="11" t="str">
        <f t="shared" si="1356"/>
        <v/>
      </c>
      <c r="BL804" s="11" t="str">
        <f t="shared" si="1357"/>
        <v xml:space="preserve"> </v>
      </c>
      <c r="BM804" s="11" t="str">
        <f t="shared" si="1358"/>
        <v xml:space="preserve"> </v>
      </c>
      <c r="BN804" s="11" t="str">
        <f t="shared" si="1359"/>
        <v xml:space="preserve"> </v>
      </c>
      <c r="BO804" s="11" t="str">
        <f t="shared" si="1360"/>
        <v xml:space="preserve"> </v>
      </c>
      <c r="BP804" s="11" t="str">
        <f t="shared" si="1361"/>
        <v xml:space="preserve"> </v>
      </c>
      <c r="BQ804" s="11" t="str">
        <f t="shared" si="1362"/>
        <v>0</v>
      </c>
      <c r="BR804" s="25">
        <f t="shared" si="1363"/>
        <v>0</v>
      </c>
      <c r="BS804" s="11" t="str">
        <f t="shared" si="1364"/>
        <v>Not Present</v>
      </c>
      <c r="BT804" s="11" t="str">
        <f t="shared" si="1365"/>
        <v>0</v>
      </c>
      <c r="BU804" s="12">
        <f t="shared" si="1383"/>
        <v>1</v>
      </c>
      <c r="BV804" s="12">
        <f t="shared" si="1384"/>
        <v>0</v>
      </c>
      <c r="BW804" s="12">
        <f t="shared" si="1374"/>
        <v>1</v>
      </c>
      <c r="BX804" s="12">
        <f t="shared" si="1385"/>
        <v>1</v>
      </c>
      <c r="BY804" s="11">
        <f t="shared" si="1386"/>
        <v>1</v>
      </c>
      <c r="BZ804" s="11">
        <f t="shared" si="1366"/>
        <v>1</v>
      </c>
      <c r="CA804" s="11">
        <f t="shared" si="1367"/>
        <v>31</v>
      </c>
      <c r="CB804" s="11">
        <f t="shared" si="1368"/>
        <v>2015</v>
      </c>
      <c r="CC804" s="11">
        <f t="shared" si="1369"/>
        <v>1</v>
      </c>
      <c r="CD804" s="11" t="str">
        <f t="shared" si="1370"/>
        <v>No</v>
      </c>
      <c r="CE804" s="11">
        <f t="shared" si="1387"/>
        <v>0</v>
      </c>
      <c r="CF804" s="11">
        <f t="shared" si="1388"/>
        <v>0</v>
      </c>
      <c r="CG804" s="11">
        <f t="shared" si="1389"/>
        <v>1</v>
      </c>
      <c r="CH804" s="11">
        <f t="shared" si="1390"/>
        <v>0</v>
      </c>
      <c r="CI804" s="11">
        <f t="shared" si="1371"/>
        <v>1</v>
      </c>
      <c r="CJ804" s="11">
        <f t="shared" si="1372"/>
        <v>1</v>
      </c>
    </row>
    <row r="805" spans="1:88" x14ac:dyDescent="0.3">
      <c r="A805" s="11">
        <f t="shared" si="1303"/>
        <v>2017</v>
      </c>
      <c r="B805" s="11" t="str">
        <f t="shared" si="1304"/>
        <v>25-04-2017 17:04:44 CEST</v>
      </c>
      <c r="C805" s="11" t="str">
        <f t="shared" si="1305"/>
        <v>Rwanda</v>
      </c>
      <c r="D805" s="11" t="str">
        <f t="shared" si="1306"/>
        <v>Rulindo</v>
      </c>
      <c r="E805" s="11" t="str">
        <f t="shared" si="1307"/>
        <v>Cyinzuzi</v>
      </c>
      <c r="F805" s="11" t="str">
        <f t="shared" si="1308"/>
        <v>Rudogo</v>
      </c>
      <c r="G805" s="11" t="str">
        <f t="shared" si="1309"/>
        <v>Kirambo</v>
      </c>
      <c r="H805" s="11" t="str">
        <f t="shared" si="1310"/>
        <v/>
      </c>
      <c r="I805" s="11" t="str">
        <f t="shared" si="1311"/>
        <v/>
      </c>
      <c r="J805" s="11" t="str">
        <f t="shared" si="1312"/>
        <v>Nyamateke network</v>
      </c>
      <c r="K805" s="11">
        <f t="shared" si="1313"/>
        <v>137</v>
      </c>
      <c r="L805" s="11">
        <f t="shared" si="1375"/>
        <v>0</v>
      </c>
      <c r="M805" s="11">
        <f t="shared" si="1376"/>
        <v>2</v>
      </c>
      <c r="N805" s="11">
        <f t="shared" si="1377"/>
        <v>0</v>
      </c>
      <c r="O805" s="11">
        <f t="shared" si="1314"/>
        <v>137</v>
      </c>
      <c r="P805" s="11" t="str">
        <f t="shared" si="1315"/>
        <v xml:space="preserve"> </v>
      </c>
      <c r="Q805" s="13">
        <f t="shared" si="1378"/>
        <v>1</v>
      </c>
      <c r="R805" s="11">
        <f t="shared" si="1379"/>
        <v>1</v>
      </c>
      <c r="S805" s="11">
        <f t="shared" si="1316"/>
        <v>1</v>
      </c>
      <c r="T805" s="11">
        <f t="shared" si="1317"/>
        <v>1</v>
      </c>
      <c r="U805" s="11" t="str">
        <f t="shared" si="1318"/>
        <v>Piped Network -- Gravity Only</v>
      </c>
      <c r="V805" s="11">
        <f t="shared" si="1319"/>
        <v>2003</v>
      </c>
      <c r="W805" s="11" t="str">
        <f t="shared" si="1320"/>
        <v>Government</v>
      </c>
      <c r="X805" s="11" t="str">
        <f t="shared" si="1321"/>
        <v>Spring</v>
      </c>
      <c r="Y805" s="11">
        <f t="shared" si="1322"/>
        <v>2</v>
      </c>
      <c r="Z805" s="11">
        <f t="shared" si="1323"/>
        <v>1</v>
      </c>
      <c r="AA805" s="11">
        <f t="shared" si="1324"/>
        <v>1</v>
      </c>
      <c r="AB805" s="11" t="str">
        <f t="shared" si="1325"/>
        <v/>
      </c>
      <c r="AC805" s="11">
        <f t="shared" si="1326"/>
        <v>1</v>
      </c>
      <c r="AD805" s="11">
        <f t="shared" si="1327"/>
        <v>2003</v>
      </c>
      <c r="AE805" s="11">
        <f t="shared" si="1328"/>
        <v>1</v>
      </c>
      <c r="AF805" s="11">
        <f t="shared" si="1329"/>
        <v>120</v>
      </c>
      <c r="AG805" s="12">
        <f t="shared" si="1380"/>
        <v>14400</v>
      </c>
      <c r="AH805" s="12">
        <f t="shared" si="1381"/>
        <v>21.021897810218977</v>
      </c>
      <c r="AI805" s="11">
        <f t="shared" si="1382"/>
        <v>1</v>
      </c>
      <c r="AJ805" s="11">
        <f t="shared" si="1330"/>
        <v>1</v>
      </c>
      <c r="AK805" s="11">
        <f t="shared" si="1331"/>
        <v>2</v>
      </c>
      <c r="AL805" s="11">
        <f t="shared" si="1332"/>
        <v>2003</v>
      </c>
      <c r="AM805" s="11">
        <f t="shared" si="1333"/>
        <v>1</v>
      </c>
      <c r="AN805" s="11">
        <f t="shared" si="1334"/>
        <v>30000</v>
      </c>
      <c r="AO805" s="11">
        <f t="shared" si="1335"/>
        <v>1</v>
      </c>
      <c r="AP805" s="11">
        <f t="shared" si="1336"/>
        <v>5</v>
      </c>
      <c r="AQ805" s="11">
        <f t="shared" si="1337"/>
        <v>2003</v>
      </c>
      <c r="AR805" s="11">
        <f t="shared" si="1338"/>
        <v>2</v>
      </c>
      <c r="AS805" s="11">
        <f t="shared" si="1339"/>
        <v>1</v>
      </c>
      <c r="AT805" s="11">
        <f t="shared" si="1340"/>
        <v>14</v>
      </c>
      <c r="AU805" s="11" t="str">
        <f t="shared" si="1341"/>
        <v/>
      </c>
      <c r="AV805" s="11">
        <f t="shared" si="1342"/>
        <v>2003</v>
      </c>
      <c r="AW805" s="11">
        <f t="shared" si="1343"/>
        <v>1</v>
      </c>
      <c r="AX805" s="11">
        <f t="shared" si="1344"/>
        <v>1</v>
      </c>
      <c r="AY805" s="11">
        <f t="shared" si="1345"/>
        <v>1</v>
      </c>
      <c r="AZ805" s="11">
        <f t="shared" si="1346"/>
        <v>2003</v>
      </c>
      <c r="BA805" s="11">
        <f t="shared" si="1347"/>
        <v>1</v>
      </c>
      <c r="BB805" s="11">
        <f t="shared" si="1348"/>
        <v>30000</v>
      </c>
      <c r="BC805" s="11">
        <f t="shared" si="1349"/>
        <v>0</v>
      </c>
      <c r="BD805" s="11" t="str">
        <f t="shared" si="1350"/>
        <v xml:space="preserve"> </v>
      </c>
      <c r="BE805" s="11" t="str">
        <f t="shared" si="1351"/>
        <v xml:space="preserve"> </v>
      </c>
      <c r="BF805" s="11" t="str">
        <f t="shared" si="1352"/>
        <v xml:space="preserve"> </v>
      </c>
      <c r="BG805" s="11" t="str">
        <f t="shared" si="1373"/>
        <v xml:space="preserve"> </v>
      </c>
      <c r="BH805" s="11" t="str">
        <f t="shared" si="1353"/>
        <v xml:space="preserve"> </v>
      </c>
      <c r="BI805" s="11" t="str">
        <f t="shared" si="1354"/>
        <v xml:space="preserve"> </v>
      </c>
      <c r="BJ805" s="11">
        <f t="shared" si="1355"/>
        <v>0</v>
      </c>
      <c r="BK805" s="11" t="str">
        <f t="shared" si="1356"/>
        <v/>
      </c>
      <c r="BL805" s="11" t="str">
        <f t="shared" si="1357"/>
        <v xml:space="preserve"> </v>
      </c>
      <c r="BM805" s="11" t="str">
        <f t="shared" si="1358"/>
        <v xml:space="preserve"> </v>
      </c>
      <c r="BN805" s="11" t="str">
        <f t="shared" si="1359"/>
        <v xml:space="preserve"> </v>
      </c>
      <c r="BO805" s="11" t="str">
        <f t="shared" si="1360"/>
        <v xml:space="preserve"> </v>
      </c>
      <c r="BP805" s="11" t="str">
        <f t="shared" si="1361"/>
        <v xml:space="preserve"> </v>
      </c>
      <c r="BQ805" s="11" t="str">
        <f t="shared" si="1362"/>
        <v>0</v>
      </c>
      <c r="BR805" s="25">
        <f t="shared" si="1363"/>
        <v>0</v>
      </c>
      <c r="BS805" s="11" t="str">
        <f t="shared" si="1364"/>
        <v>Not Present</v>
      </c>
      <c r="BT805" s="11" t="str">
        <f t="shared" si="1365"/>
        <v>0</v>
      </c>
      <c r="BU805" s="12">
        <f t="shared" si="1383"/>
        <v>1</v>
      </c>
      <c r="BV805" s="12">
        <f t="shared" si="1384"/>
        <v>0</v>
      </c>
      <c r="BW805" s="12">
        <f t="shared" si="1374"/>
        <v>1</v>
      </c>
      <c r="BX805" s="12">
        <f t="shared" si="1385"/>
        <v>1</v>
      </c>
      <c r="BY805" s="11">
        <f t="shared" si="1386"/>
        <v>1</v>
      </c>
      <c r="BZ805" s="11">
        <f t="shared" si="1366"/>
        <v>1</v>
      </c>
      <c r="CA805" s="11">
        <f t="shared" si="1367"/>
        <v>1</v>
      </c>
      <c r="CB805" s="11">
        <f t="shared" si="1368"/>
        <v>2003</v>
      </c>
      <c r="CC805" s="11">
        <f t="shared" si="1369"/>
        <v>1</v>
      </c>
      <c r="CD805" s="11" t="str">
        <f t="shared" si="1370"/>
        <v>No</v>
      </c>
      <c r="CE805" s="11">
        <f t="shared" si="1387"/>
        <v>0</v>
      </c>
      <c r="CF805" s="11">
        <f t="shared" si="1388"/>
        <v>0</v>
      </c>
      <c r="CG805" s="11">
        <f t="shared" si="1389"/>
        <v>1</v>
      </c>
      <c r="CH805" s="11">
        <f t="shared" si="1390"/>
        <v>0</v>
      </c>
      <c r="CI805" s="11">
        <f t="shared" si="1371"/>
        <v>1</v>
      </c>
      <c r="CJ805" s="11">
        <f t="shared" si="1372"/>
        <v>2</v>
      </c>
    </row>
    <row r="806" spans="1:88" x14ac:dyDescent="0.3">
      <c r="A806" s="11">
        <f t="shared" si="1303"/>
        <v>2017</v>
      </c>
      <c r="B806" s="11" t="str">
        <f t="shared" si="1304"/>
        <v>23-03-2017 07:58:32 CET</v>
      </c>
      <c r="C806" s="11" t="str">
        <f t="shared" si="1305"/>
        <v>Rwanda</v>
      </c>
      <c r="D806" s="11" t="str">
        <f t="shared" si="1306"/>
        <v>Rulindo</v>
      </c>
      <c r="E806" s="11" t="str">
        <f t="shared" si="1307"/>
        <v>Murambi</v>
      </c>
      <c r="F806" s="11" t="str">
        <f t="shared" si="1308"/>
        <v>Mugambazi</v>
      </c>
      <c r="G806" s="11" t="str">
        <f t="shared" si="1309"/>
        <v>Buliza</v>
      </c>
      <c r="H806" s="11" t="str">
        <f t="shared" si="1310"/>
        <v/>
      </c>
      <c r="I806" s="11" t="str">
        <f t="shared" si="1311"/>
        <v/>
      </c>
      <c r="J806" s="11" t="str">
        <f t="shared" si="1312"/>
        <v>Mutagata Motorised Network</v>
      </c>
      <c r="K806" s="11">
        <f t="shared" si="1313"/>
        <v>221</v>
      </c>
      <c r="L806" s="11">
        <f t="shared" si="1375"/>
        <v>26296</v>
      </c>
      <c r="M806" s="11">
        <f t="shared" si="1376"/>
        <v>49</v>
      </c>
      <c r="N806" s="11">
        <f t="shared" si="1377"/>
        <v>536.65306122448976</v>
      </c>
      <c r="O806" s="11">
        <f t="shared" si="1314"/>
        <v>100</v>
      </c>
      <c r="P806" s="11">
        <f t="shared" si="1315"/>
        <v>121</v>
      </c>
      <c r="Q806" s="13">
        <f t="shared" si="1378"/>
        <v>0.45248868778280543</v>
      </c>
      <c r="R806" s="11">
        <f t="shared" si="1379"/>
        <v>0</v>
      </c>
      <c r="S806" s="11">
        <f t="shared" si="1316"/>
        <v>0</v>
      </c>
      <c r="T806" s="11">
        <f t="shared" si="1317"/>
        <v>1</v>
      </c>
      <c r="U806" s="11" t="str">
        <f t="shared" si="1318"/>
        <v>Piped Network With Pump</v>
      </c>
      <c r="V806" s="11">
        <f t="shared" si="1319"/>
        <v>1987</v>
      </c>
      <c r="W806" s="11" t="str">
        <f t="shared" si="1320"/>
        <v>Governement (District, Wasac) And Water For People</v>
      </c>
      <c r="X806" s="11" t="str">
        <f t="shared" si="1321"/>
        <v>Spring</v>
      </c>
      <c r="Y806" s="11">
        <f t="shared" si="1322"/>
        <v>1</v>
      </c>
      <c r="Z806" s="11">
        <f t="shared" si="1323"/>
        <v>1</v>
      </c>
      <c r="AA806" s="11">
        <f t="shared" si="1324"/>
        <v>1</v>
      </c>
      <c r="AB806" s="11" t="str">
        <f t="shared" si="1325"/>
        <v>"Springbox" --Intake Structure At A Spring</v>
      </c>
      <c r="AC806" s="11">
        <f t="shared" si="1326"/>
        <v>1</v>
      </c>
      <c r="AD806" s="11">
        <f t="shared" si="1327"/>
        <v>2007</v>
      </c>
      <c r="AE806" s="11">
        <f t="shared" si="1328"/>
        <v>1</v>
      </c>
      <c r="AF806" s="11">
        <f t="shared" si="1329"/>
        <v>5</v>
      </c>
      <c r="AG806" s="12">
        <f t="shared" si="1380"/>
        <v>345600</v>
      </c>
      <c r="AH806" s="12">
        <f t="shared" si="1381"/>
        <v>691.2</v>
      </c>
      <c r="AI806" s="11">
        <f t="shared" si="1382"/>
        <v>1</v>
      </c>
      <c r="AJ806" s="11">
        <f t="shared" si="1330"/>
        <v>1</v>
      </c>
      <c r="AK806" s="11">
        <f t="shared" si="1331"/>
        <v>1</v>
      </c>
      <c r="AL806" s="11">
        <f t="shared" si="1332"/>
        <v>2016</v>
      </c>
      <c r="AM806" s="11">
        <f t="shared" si="1333"/>
        <v>1</v>
      </c>
      <c r="AN806" s="11">
        <f t="shared" si="1334"/>
        <v>1900</v>
      </c>
      <c r="AO806" s="11">
        <f t="shared" si="1335"/>
        <v>1</v>
      </c>
      <c r="AP806" s="11">
        <f t="shared" si="1336"/>
        <v>39</v>
      </c>
      <c r="AQ806" s="11">
        <f t="shared" si="1337"/>
        <v>2016</v>
      </c>
      <c r="AR806" s="11">
        <f t="shared" si="1338"/>
        <v>1</v>
      </c>
      <c r="AS806" s="11">
        <f t="shared" si="1339"/>
        <v>1</v>
      </c>
      <c r="AT806" s="11">
        <f t="shared" si="1340"/>
        <v>17</v>
      </c>
      <c r="AU806" s="11" t="str">
        <f t="shared" si="1341"/>
        <v>Pressure Break Tank|Distribution Chamber|Washout And Air Release Chamber</v>
      </c>
      <c r="AV806" s="11">
        <f t="shared" si="1342"/>
        <v>2016</v>
      </c>
      <c r="AW806" s="11">
        <f t="shared" si="1343"/>
        <v>1</v>
      </c>
      <c r="AX806" s="11">
        <f t="shared" si="1344"/>
        <v>1</v>
      </c>
      <c r="AY806" s="11">
        <f t="shared" si="1345"/>
        <v>6</v>
      </c>
      <c r="AZ806" s="11">
        <f t="shared" si="1346"/>
        <v>2016</v>
      </c>
      <c r="BA806" s="11">
        <f t="shared" si="1347"/>
        <v>1</v>
      </c>
      <c r="BB806" s="11">
        <f t="shared" si="1348"/>
        <v>40000</v>
      </c>
      <c r="BC806" s="11">
        <f t="shared" si="1349"/>
        <v>1</v>
      </c>
      <c r="BD806" s="11">
        <f t="shared" si="1350"/>
        <v>5</v>
      </c>
      <c r="BE806" s="11">
        <f t="shared" si="1351"/>
        <v>2017</v>
      </c>
      <c r="BF806" s="11">
        <f t="shared" si="1352"/>
        <v>1</v>
      </c>
      <c r="BG806" s="11">
        <f t="shared" si="1373"/>
        <v>1</v>
      </c>
      <c r="BH806" s="11">
        <f t="shared" si="1353"/>
        <v>2016</v>
      </c>
      <c r="BI806" s="11">
        <f t="shared" si="1354"/>
        <v>1</v>
      </c>
      <c r="BJ806" s="11">
        <f t="shared" si="1355"/>
        <v>1</v>
      </c>
      <c r="BK806" s="11" t="str">
        <f t="shared" si="1356"/>
        <v>Disinfection/Chlorination</v>
      </c>
      <c r="BL806" s="11">
        <f t="shared" si="1357"/>
        <v>2017</v>
      </c>
      <c r="BM806" s="11">
        <f t="shared" si="1358"/>
        <v>1</v>
      </c>
      <c r="BN806" s="11">
        <f t="shared" si="1359"/>
        <v>0</v>
      </c>
      <c r="BO806" s="11" t="str">
        <f t="shared" si="1360"/>
        <v xml:space="preserve"> </v>
      </c>
      <c r="BP806" s="11" t="str">
        <f t="shared" si="1361"/>
        <v xml:space="preserve"> </v>
      </c>
      <c r="BQ806" s="11" t="str">
        <f t="shared" si="1362"/>
        <v>0</v>
      </c>
      <c r="BR806" s="25">
        <f t="shared" si="1363"/>
        <v>0</v>
      </c>
      <c r="BS806" s="11" t="str">
        <f t="shared" si="1364"/>
        <v>Not Present</v>
      </c>
      <c r="BT806" s="11" t="str">
        <f t="shared" si="1365"/>
        <v>0</v>
      </c>
      <c r="BU806" s="12">
        <f t="shared" si="1383"/>
        <v>1</v>
      </c>
      <c r="BV806" s="12">
        <f t="shared" si="1384"/>
        <v>0</v>
      </c>
      <c r="BW806" s="12">
        <f t="shared" si="1374"/>
        <v>1</v>
      </c>
      <c r="BX806" s="12">
        <f t="shared" si="1385"/>
        <v>1</v>
      </c>
      <c r="BY806" s="11">
        <f t="shared" si="1386"/>
        <v>1</v>
      </c>
      <c r="BZ806" s="11">
        <f t="shared" si="1366"/>
        <v>1</v>
      </c>
      <c r="CA806" s="11">
        <f t="shared" si="1367"/>
        <v>64</v>
      </c>
      <c r="CB806" s="11">
        <f t="shared" si="1368"/>
        <v>2016</v>
      </c>
      <c r="CC806" s="11">
        <f t="shared" si="1369"/>
        <v>1</v>
      </c>
      <c r="CD806" s="11" t="str">
        <f t="shared" si="1370"/>
        <v>No</v>
      </c>
      <c r="CE806" s="11">
        <f t="shared" si="1387"/>
        <v>0</v>
      </c>
      <c r="CF806" s="11">
        <f t="shared" si="1388"/>
        <v>0</v>
      </c>
      <c r="CG806" s="11">
        <f t="shared" si="1389"/>
        <v>1</v>
      </c>
      <c r="CH806" s="11">
        <f t="shared" si="1390"/>
        <v>0</v>
      </c>
      <c r="CI806" s="11">
        <f t="shared" si="1371"/>
        <v>1</v>
      </c>
      <c r="CJ806" s="11">
        <f t="shared" si="1372"/>
        <v>1</v>
      </c>
    </row>
    <row r="807" spans="1:88" x14ac:dyDescent="0.3">
      <c r="A807" s="11">
        <f t="shared" si="1303"/>
        <v>2017</v>
      </c>
      <c r="B807" s="11" t="str">
        <f t="shared" si="1304"/>
        <v>08-03-2017 12:35:52 CET</v>
      </c>
      <c r="C807" s="11" t="str">
        <f t="shared" si="1305"/>
        <v>Rwanda</v>
      </c>
      <c r="D807" s="11" t="str">
        <f t="shared" si="1306"/>
        <v>Rulindo</v>
      </c>
      <c r="E807" s="11" t="str">
        <f t="shared" si="1307"/>
        <v>Bushoki</v>
      </c>
      <c r="F807" s="11" t="str">
        <f t="shared" si="1308"/>
        <v>Gasiza</v>
      </c>
      <c r="G807" s="11" t="str">
        <f t="shared" si="1309"/>
        <v>Remera</v>
      </c>
      <c r="H807" s="11" t="str">
        <f t="shared" si="1310"/>
        <v/>
      </c>
      <c r="I807" s="11" t="str">
        <f t="shared" si="1311"/>
        <v/>
      </c>
      <c r="J807" s="11" t="str">
        <f t="shared" si="1312"/>
        <v>Tare-Rusiga water pumping system/Nyakabingo1 water spring source</v>
      </c>
      <c r="K807" s="11">
        <f t="shared" si="1313"/>
        <v>228</v>
      </c>
      <c r="L807" s="11">
        <f t="shared" si="1375"/>
        <v>9577</v>
      </c>
      <c r="M807" s="11">
        <f t="shared" si="1376"/>
        <v>1</v>
      </c>
      <c r="N807" s="11">
        <f t="shared" si="1377"/>
        <v>9577</v>
      </c>
      <c r="O807" s="11">
        <f t="shared" si="1314"/>
        <v>228</v>
      </c>
      <c r="P807" s="11" t="str">
        <f t="shared" si="1315"/>
        <v xml:space="preserve"> </v>
      </c>
      <c r="Q807" s="13">
        <f t="shared" si="1378"/>
        <v>1</v>
      </c>
      <c r="R807" s="11">
        <f t="shared" si="1379"/>
        <v>1</v>
      </c>
      <c r="S807" s="11">
        <f t="shared" si="1316"/>
        <v>0</v>
      </c>
      <c r="T807" s="11">
        <f t="shared" si="1317"/>
        <v>1</v>
      </c>
      <c r="U807" s="11" t="str">
        <f t="shared" si="1318"/>
        <v>Piped Network With Pump</v>
      </c>
      <c r="V807" s="11">
        <f t="shared" si="1319"/>
        <v>2015</v>
      </c>
      <c r="W807" s="11" t="str">
        <f t="shared" si="1320"/>
        <v>Governement (District, Wasac) And Water For People</v>
      </c>
      <c r="X807" s="11" t="str">
        <f t="shared" si="1321"/>
        <v>Spring</v>
      </c>
      <c r="Y807" s="11">
        <f t="shared" si="1322"/>
        <v>1</v>
      </c>
      <c r="Z807" s="11">
        <f t="shared" si="1323"/>
        <v>1</v>
      </c>
      <c r="AA807" s="11">
        <f t="shared" si="1324"/>
        <v>1</v>
      </c>
      <c r="AB807" s="11" t="str">
        <f t="shared" si="1325"/>
        <v>"Springbox" --Intake Structure At A Spring</v>
      </c>
      <c r="AC807" s="11">
        <f t="shared" si="1326"/>
        <v>1</v>
      </c>
      <c r="AD807" s="11">
        <f t="shared" si="1327"/>
        <v>2015</v>
      </c>
      <c r="AE807" s="11">
        <f t="shared" si="1328"/>
        <v>1</v>
      </c>
      <c r="AF807" s="11">
        <f t="shared" si="1329"/>
        <v>20</v>
      </c>
      <c r="AG807" s="12">
        <f t="shared" si="1380"/>
        <v>86400</v>
      </c>
      <c r="AH807" s="12">
        <f t="shared" si="1381"/>
        <v>75.78947368421052</v>
      </c>
      <c r="AI807" s="11">
        <f t="shared" si="1382"/>
        <v>1</v>
      </c>
      <c r="AJ807" s="11">
        <f t="shared" si="1330"/>
        <v>1</v>
      </c>
      <c r="AK807" s="11">
        <f t="shared" si="1331"/>
        <v>1</v>
      </c>
      <c r="AL807" s="11">
        <f t="shared" si="1332"/>
        <v>2015</v>
      </c>
      <c r="AM807" s="11">
        <f t="shared" si="1333"/>
        <v>1</v>
      </c>
      <c r="AN807" s="11">
        <f t="shared" si="1334"/>
        <v>400</v>
      </c>
      <c r="AO807" s="11">
        <f t="shared" si="1335"/>
        <v>1</v>
      </c>
      <c r="AP807" s="11">
        <f t="shared" si="1336"/>
        <v>2</v>
      </c>
      <c r="AQ807" s="11">
        <f t="shared" si="1337"/>
        <v>2015</v>
      </c>
      <c r="AR807" s="11">
        <f t="shared" si="1338"/>
        <v>1</v>
      </c>
      <c r="AS807" s="11">
        <f t="shared" si="1339"/>
        <v>1</v>
      </c>
      <c r="AT807" s="11">
        <f t="shared" si="1340"/>
        <v>1</v>
      </c>
      <c r="AU807" s="11" t="str">
        <f t="shared" si="1341"/>
        <v>Distribution Chamber</v>
      </c>
      <c r="AV807" s="11">
        <f t="shared" si="1342"/>
        <v>2015</v>
      </c>
      <c r="AW807" s="11">
        <f t="shared" si="1343"/>
        <v>1</v>
      </c>
      <c r="AX807" s="11">
        <f t="shared" si="1344"/>
        <v>0</v>
      </c>
      <c r="AY807" s="11" t="str">
        <f t="shared" si="1345"/>
        <v xml:space="preserve"> </v>
      </c>
      <c r="AZ807" s="11" t="str">
        <f t="shared" si="1346"/>
        <v xml:space="preserve"> </v>
      </c>
      <c r="BA807" s="11" t="str">
        <f t="shared" si="1347"/>
        <v xml:space="preserve"> </v>
      </c>
      <c r="BB807" s="11" t="str">
        <f t="shared" si="1348"/>
        <v xml:space="preserve"> </v>
      </c>
      <c r="BC807" s="11">
        <f t="shared" si="1349"/>
        <v>0</v>
      </c>
      <c r="BD807" s="11" t="str">
        <f t="shared" si="1350"/>
        <v xml:space="preserve"> </v>
      </c>
      <c r="BE807" s="11" t="str">
        <f t="shared" si="1351"/>
        <v xml:space="preserve"> </v>
      </c>
      <c r="BF807" s="11" t="str">
        <f t="shared" si="1352"/>
        <v xml:space="preserve"> </v>
      </c>
      <c r="BG807" s="11" t="str">
        <f t="shared" si="1373"/>
        <v xml:space="preserve"> </v>
      </c>
      <c r="BH807" s="11" t="str">
        <f t="shared" si="1353"/>
        <v xml:space="preserve"> </v>
      </c>
      <c r="BI807" s="11" t="str">
        <f t="shared" si="1354"/>
        <v xml:space="preserve"> </v>
      </c>
      <c r="BJ807" s="11">
        <f t="shared" si="1355"/>
        <v>0</v>
      </c>
      <c r="BK807" s="11" t="str">
        <f t="shared" si="1356"/>
        <v/>
      </c>
      <c r="BL807" s="11" t="str">
        <f t="shared" si="1357"/>
        <v xml:space="preserve"> </v>
      </c>
      <c r="BM807" s="11" t="str">
        <f t="shared" si="1358"/>
        <v xml:space="preserve"> </v>
      </c>
      <c r="BN807" s="11" t="str">
        <f t="shared" si="1359"/>
        <v xml:space="preserve"> </v>
      </c>
      <c r="BO807" s="11" t="str">
        <f t="shared" si="1360"/>
        <v xml:space="preserve"> </v>
      </c>
      <c r="BP807" s="11" t="str">
        <f t="shared" si="1361"/>
        <v xml:space="preserve"> </v>
      </c>
      <c r="BQ807" s="11" t="str">
        <f t="shared" si="1362"/>
        <v>0</v>
      </c>
      <c r="BR807" s="25">
        <f t="shared" si="1363"/>
        <v>0</v>
      </c>
      <c r="BS807" s="11" t="str">
        <f t="shared" si="1364"/>
        <v>Not Present</v>
      </c>
      <c r="BT807" s="11" t="str">
        <f t="shared" si="1365"/>
        <v>0</v>
      </c>
      <c r="BU807" s="12">
        <f t="shared" si="1383"/>
        <v>1</v>
      </c>
      <c r="BV807" s="12">
        <f t="shared" si="1384"/>
        <v>0</v>
      </c>
      <c r="BW807" s="12">
        <f t="shared" si="1374"/>
        <v>1</v>
      </c>
      <c r="BX807" s="12">
        <f t="shared" si="1385"/>
        <v>1</v>
      </c>
      <c r="BY807" s="11">
        <f t="shared" si="1386"/>
        <v>1</v>
      </c>
      <c r="BZ807" s="11">
        <f t="shared" si="1366"/>
        <v>1</v>
      </c>
      <c r="CA807" s="11">
        <f t="shared" si="1367"/>
        <v>1</v>
      </c>
      <c r="CB807" s="11">
        <f t="shared" si="1368"/>
        <v>2015</v>
      </c>
      <c r="CC807" s="11">
        <f t="shared" si="1369"/>
        <v>1</v>
      </c>
      <c r="CD807" s="11" t="str">
        <f t="shared" si="1370"/>
        <v>No</v>
      </c>
      <c r="CE807" s="11">
        <f t="shared" si="1387"/>
        <v>0</v>
      </c>
      <c r="CF807" s="11">
        <f t="shared" si="1388"/>
        <v>0</v>
      </c>
      <c r="CG807" s="11">
        <f t="shared" si="1389"/>
        <v>1</v>
      </c>
      <c r="CH807" s="11">
        <f t="shared" si="1390"/>
        <v>0</v>
      </c>
      <c r="CI807" s="11">
        <f t="shared" si="1371"/>
        <v>0</v>
      </c>
      <c r="CJ807" s="11">
        <f t="shared" si="1372"/>
        <v>1</v>
      </c>
    </row>
    <row r="808" spans="1:88" x14ac:dyDescent="0.3">
      <c r="A808" s="11">
        <f t="shared" si="1303"/>
        <v>2017</v>
      </c>
      <c r="B808" s="11" t="str">
        <f t="shared" si="1304"/>
        <v>28-03-2017 08:14:03 CEST</v>
      </c>
      <c r="C808" s="11" t="str">
        <f t="shared" si="1305"/>
        <v>Rwanda</v>
      </c>
      <c r="D808" s="11" t="str">
        <f t="shared" si="1306"/>
        <v>Rulindo</v>
      </c>
      <c r="E808" s="11" t="str">
        <f t="shared" si="1307"/>
        <v>Ntarabana</v>
      </c>
      <c r="F808" s="11" t="str">
        <f t="shared" si="1308"/>
        <v>Kiyanza</v>
      </c>
      <c r="G808" s="11" t="str">
        <f t="shared" si="1309"/>
        <v>Kiyanza I</v>
      </c>
      <c r="H808" s="11" t="str">
        <f t="shared" si="1310"/>
        <v/>
      </c>
      <c r="I808" s="11" t="str">
        <f t="shared" si="1311"/>
        <v/>
      </c>
      <c r="J808" s="11" t="str">
        <f t="shared" si="1312"/>
        <v>Rwamugaza network</v>
      </c>
      <c r="K808" s="11">
        <f t="shared" si="1313"/>
        <v>1025</v>
      </c>
      <c r="L808" s="11">
        <f t="shared" si="1375"/>
        <v>14106</v>
      </c>
      <c r="M808" s="11">
        <f t="shared" si="1376"/>
        <v>35</v>
      </c>
      <c r="N808" s="11">
        <f t="shared" si="1377"/>
        <v>403.02857142857141</v>
      </c>
      <c r="O808" s="11">
        <f t="shared" si="1314"/>
        <v>1025</v>
      </c>
      <c r="P808" s="11" t="str">
        <f t="shared" si="1315"/>
        <v xml:space="preserve"> </v>
      </c>
      <c r="Q808" s="13">
        <f t="shared" si="1378"/>
        <v>1</v>
      </c>
      <c r="R808" s="11">
        <f t="shared" si="1379"/>
        <v>1</v>
      </c>
      <c r="S808" s="11">
        <f t="shared" si="1316"/>
        <v>0</v>
      </c>
      <c r="T808" s="11">
        <f t="shared" si="1317"/>
        <v>1</v>
      </c>
      <c r="U808" s="11" t="str">
        <f t="shared" si="1318"/>
        <v>Piped Network -- Gravity Only</v>
      </c>
      <c r="V808" s="11">
        <f t="shared" si="1319"/>
        <v>2003</v>
      </c>
      <c r="W808" s="11" t="str">
        <f t="shared" si="1320"/>
        <v>Government</v>
      </c>
      <c r="X808" s="11" t="str">
        <f t="shared" si="1321"/>
        <v>Spring</v>
      </c>
      <c r="Y808" s="11">
        <f t="shared" si="1322"/>
        <v>2</v>
      </c>
      <c r="Z808" s="11">
        <f t="shared" si="1323"/>
        <v>1</v>
      </c>
      <c r="AA808" s="11">
        <f t="shared" si="1324"/>
        <v>1</v>
      </c>
      <c r="AB808" s="11" t="str">
        <f t="shared" si="1325"/>
        <v/>
      </c>
      <c r="AC808" s="11">
        <f t="shared" si="1326"/>
        <v>1</v>
      </c>
      <c r="AD808" s="11">
        <f t="shared" si="1327"/>
        <v>2003</v>
      </c>
      <c r="AE808" s="11">
        <f t="shared" si="1328"/>
        <v>1</v>
      </c>
      <c r="AF808" s="11">
        <f t="shared" si="1329"/>
        <v>3</v>
      </c>
      <c r="AG808" s="12">
        <f t="shared" si="1380"/>
        <v>576000</v>
      </c>
      <c r="AH808" s="12">
        <f t="shared" si="1381"/>
        <v>112.39024390243902</v>
      </c>
      <c r="AI808" s="11">
        <f t="shared" si="1382"/>
        <v>1</v>
      </c>
      <c r="AJ808" s="11">
        <f t="shared" si="1330"/>
        <v>1</v>
      </c>
      <c r="AK808" s="11">
        <f t="shared" si="1331"/>
        <v>2</v>
      </c>
      <c r="AL808" s="11">
        <f t="shared" si="1332"/>
        <v>2003</v>
      </c>
      <c r="AM808" s="11">
        <f t="shared" si="1333"/>
        <v>1</v>
      </c>
      <c r="AN808" s="11">
        <f t="shared" si="1334"/>
        <v>35000</v>
      </c>
      <c r="AO808" s="11">
        <f t="shared" si="1335"/>
        <v>1</v>
      </c>
      <c r="AP808" s="11">
        <f t="shared" si="1336"/>
        <v>7</v>
      </c>
      <c r="AQ808" s="11">
        <f t="shared" si="1337"/>
        <v>2003</v>
      </c>
      <c r="AR808" s="11">
        <f t="shared" si="1338"/>
        <v>1</v>
      </c>
      <c r="AS808" s="11">
        <f t="shared" si="1339"/>
        <v>1</v>
      </c>
      <c r="AT808" s="11">
        <f t="shared" si="1340"/>
        <v>12</v>
      </c>
      <c r="AU808" s="11" t="str">
        <f t="shared" si="1341"/>
        <v/>
      </c>
      <c r="AV808" s="11">
        <f t="shared" si="1342"/>
        <v>2003</v>
      </c>
      <c r="AW808" s="11">
        <f t="shared" si="1343"/>
        <v>1</v>
      </c>
      <c r="AX808" s="11">
        <f t="shared" si="1344"/>
        <v>1</v>
      </c>
      <c r="AY808" s="11">
        <f t="shared" si="1345"/>
        <v>2</v>
      </c>
      <c r="AZ808" s="11">
        <f t="shared" si="1346"/>
        <v>2003</v>
      </c>
      <c r="BA808" s="11">
        <f t="shared" si="1347"/>
        <v>1</v>
      </c>
      <c r="BB808" s="11">
        <f t="shared" si="1348"/>
        <v>35000</v>
      </c>
      <c r="BC808" s="11">
        <f t="shared" si="1349"/>
        <v>0</v>
      </c>
      <c r="BD808" s="11" t="str">
        <f t="shared" si="1350"/>
        <v xml:space="preserve"> </v>
      </c>
      <c r="BE808" s="11" t="str">
        <f t="shared" si="1351"/>
        <v xml:space="preserve"> </v>
      </c>
      <c r="BF808" s="11" t="str">
        <f t="shared" si="1352"/>
        <v xml:space="preserve"> </v>
      </c>
      <c r="BG808" s="11" t="str">
        <f t="shared" si="1373"/>
        <v xml:space="preserve"> </v>
      </c>
      <c r="BH808" s="11" t="str">
        <f t="shared" si="1353"/>
        <v xml:space="preserve"> </v>
      </c>
      <c r="BI808" s="11" t="str">
        <f t="shared" si="1354"/>
        <v xml:space="preserve"> </v>
      </c>
      <c r="BJ808" s="11">
        <f t="shared" si="1355"/>
        <v>0</v>
      </c>
      <c r="BK808" s="11" t="str">
        <f t="shared" si="1356"/>
        <v/>
      </c>
      <c r="BL808" s="11" t="str">
        <f t="shared" si="1357"/>
        <v xml:space="preserve"> </v>
      </c>
      <c r="BM808" s="11" t="str">
        <f t="shared" si="1358"/>
        <v xml:space="preserve"> </v>
      </c>
      <c r="BN808" s="11" t="str">
        <f t="shared" si="1359"/>
        <v xml:space="preserve"> </v>
      </c>
      <c r="BO808" s="11" t="str">
        <f t="shared" si="1360"/>
        <v xml:space="preserve"> </v>
      </c>
      <c r="BP808" s="11" t="str">
        <f t="shared" si="1361"/>
        <v xml:space="preserve"> </v>
      </c>
      <c r="BQ808" s="11" t="str">
        <f t="shared" si="1362"/>
        <v>0</v>
      </c>
      <c r="BR808" s="25">
        <f t="shared" si="1363"/>
        <v>0</v>
      </c>
      <c r="BS808" s="11" t="str">
        <f t="shared" si="1364"/>
        <v>Not Present</v>
      </c>
      <c r="BT808" s="11" t="str">
        <f t="shared" si="1365"/>
        <v>0</v>
      </c>
      <c r="BU808" s="12">
        <f t="shared" si="1383"/>
        <v>1</v>
      </c>
      <c r="BV808" s="12">
        <f t="shared" si="1384"/>
        <v>0</v>
      </c>
      <c r="BW808" s="12">
        <f t="shared" si="1374"/>
        <v>1</v>
      </c>
      <c r="BX808" s="12">
        <f t="shared" si="1385"/>
        <v>1</v>
      </c>
      <c r="BY808" s="11">
        <f t="shared" si="1386"/>
        <v>1</v>
      </c>
      <c r="BZ808" s="11">
        <f t="shared" si="1366"/>
        <v>1</v>
      </c>
      <c r="CA808" s="11">
        <f t="shared" si="1367"/>
        <v>1</v>
      </c>
      <c r="CB808" s="11">
        <f t="shared" si="1368"/>
        <v>2013</v>
      </c>
      <c r="CC808" s="11">
        <f t="shared" si="1369"/>
        <v>1</v>
      </c>
      <c r="CD808" s="11" t="str">
        <f t="shared" si="1370"/>
        <v>No</v>
      </c>
      <c r="CE808" s="11">
        <f t="shared" si="1387"/>
        <v>0</v>
      </c>
      <c r="CF808" s="11">
        <f t="shared" si="1388"/>
        <v>0</v>
      </c>
      <c r="CG808" s="11">
        <f t="shared" si="1389"/>
        <v>1</v>
      </c>
      <c r="CH808" s="11">
        <f t="shared" si="1390"/>
        <v>0</v>
      </c>
      <c r="CI808" s="11">
        <f t="shared" si="1371"/>
        <v>1</v>
      </c>
      <c r="CJ808" s="11">
        <f t="shared" si="1372"/>
        <v>1</v>
      </c>
    </row>
    <row r="809" spans="1:88" x14ac:dyDescent="0.3">
      <c r="A809" s="11">
        <f t="shared" si="1303"/>
        <v>2017</v>
      </c>
      <c r="B809" s="11" t="str">
        <f t="shared" si="1304"/>
        <v>13-03-2017 21:57:31 CET</v>
      </c>
      <c r="C809" s="11" t="str">
        <f t="shared" si="1305"/>
        <v>Rwanda</v>
      </c>
      <c r="D809" s="11" t="str">
        <f t="shared" si="1306"/>
        <v>Rulindo</v>
      </c>
      <c r="E809" s="11" t="str">
        <f t="shared" si="1307"/>
        <v>Bushoki</v>
      </c>
      <c r="F809" s="11" t="str">
        <f t="shared" si="1308"/>
        <v>Giko</v>
      </c>
      <c r="G809" s="11" t="str">
        <f t="shared" si="1309"/>
        <v>Ngarama</v>
      </c>
      <c r="H809" s="11" t="str">
        <f t="shared" si="1310"/>
        <v/>
      </c>
      <c r="I809" s="11" t="str">
        <f t="shared" si="1311"/>
        <v/>
      </c>
      <c r="J809" s="11" t="str">
        <f t="shared" si="1312"/>
        <v>Ngarama2 water point/Nkore gravity</v>
      </c>
      <c r="K809" s="11">
        <f t="shared" si="1313"/>
        <v>110</v>
      </c>
      <c r="L809" s="11">
        <f t="shared" si="1375"/>
        <v>0</v>
      </c>
      <c r="M809" s="11">
        <f t="shared" si="1376"/>
        <v>1</v>
      </c>
      <c r="N809" s="11">
        <f t="shared" si="1377"/>
        <v>0</v>
      </c>
      <c r="O809" s="11">
        <f t="shared" si="1314"/>
        <v>110</v>
      </c>
      <c r="P809" s="11" t="str">
        <f t="shared" si="1315"/>
        <v xml:space="preserve"> </v>
      </c>
      <c r="Q809" s="13">
        <f t="shared" si="1378"/>
        <v>1</v>
      </c>
      <c r="R809" s="11">
        <f t="shared" si="1379"/>
        <v>1</v>
      </c>
      <c r="S809" s="11">
        <f t="shared" si="1316"/>
        <v>1</v>
      </c>
      <c r="T809" s="11">
        <f t="shared" si="1317"/>
        <v>1</v>
      </c>
      <c r="U809" s="11" t="str">
        <f t="shared" si="1318"/>
        <v>Piped Network -- Gravity Only</v>
      </c>
      <c r="V809" s="11">
        <f t="shared" si="1319"/>
        <v>2013</v>
      </c>
      <c r="W809" s="11" t="str">
        <f t="shared" si="1320"/>
        <v>Private People Joined  Hands Together To Get Water</v>
      </c>
      <c r="X809" s="11" t="str">
        <f t="shared" si="1321"/>
        <v>Spring</v>
      </c>
      <c r="Y809" s="11">
        <f t="shared" si="1322"/>
        <v>1</v>
      </c>
      <c r="Z809" s="11">
        <f t="shared" si="1323"/>
        <v>1</v>
      </c>
      <c r="AA809" s="11">
        <f t="shared" si="1324"/>
        <v>0</v>
      </c>
      <c r="AB809" s="11" t="str">
        <f t="shared" si="1325"/>
        <v/>
      </c>
      <c r="AC809" s="11" t="str">
        <f t="shared" si="1326"/>
        <v xml:space="preserve"> </v>
      </c>
      <c r="AD809" s="11" t="str">
        <f t="shared" si="1327"/>
        <v xml:space="preserve"> </v>
      </c>
      <c r="AE809" s="11" t="str">
        <f t="shared" si="1328"/>
        <v xml:space="preserve"> </v>
      </c>
      <c r="AF809" s="11">
        <f t="shared" si="1329"/>
        <v>40</v>
      </c>
      <c r="AG809" s="12">
        <f t="shared" si="1380"/>
        <v>43200</v>
      </c>
      <c r="AH809" s="12">
        <f t="shared" si="1381"/>
        <v>78.545454545454547</v>
      </c>
      <c r="AI809" s="11">
        <f t="shared" si="1382"/>
        <v>1</v>
      </c>
      <c r="AJ809" s="11">
        <f t="shared" si="1330"/>
        <v>0</v>
      </c>
      <c r="AK809" s="11" t="str">
        <f t="shared" si="1331"/>
        <v xml:space="preserve"> </v>
      </c>
      <c r="AL809" s="11" t="str">
        <f t="shared" si="1332"/>
        <v xml:space="preserve"> </v>
      </c>
      <c r="AM809" s="11" t="str">
        <f t="shared" si="1333"/>
        <v xml:space="preserve"> </v>
      </c>
      <c r="AN809" s="11" t="str">
        <f t="shared" si="1334"/>
        <v xml:space="preserve"> </v>
      </c>
      <c r="AO809" s="11">
        <f t="shared" si="1335"/>
        <v>0</v>
      </c>
      <c r="AP809" s="11" t="str">
        <f t="shared" si="1336"/>
        <v xml:space="preserve"> </v>
      </c>
      <c r="AQ809" s="11" t="str">
        <f t="shared" si="1337"/>
        <v xml:space="preserve"> </v>
      </c>
      <c r="AR809" s="11" t="str">
        <f t="shared" si="1338"/>
        <v xml:space="preserve"> </v>
      </c>
      <c r="AS809" s="11">
        <f t="shared" si="1339"/>
        <v>0</v>
      </c>
      <c r="AT809" s="11" t="str">
        <f t="shared" si="1340"/>
        <v xml:space="preserve"> </v>
      </c>
      <c r="AU809" s="11" t="str">
        <f t="shared" si="1341"/>
        <v/>
      </c>
      <c r="AV809" s="11" t="str">
        <f t="shared" si="1342"/>
        <v xml:space="preserve"> </v>
      </c>
      <c r="AW809" s="11" t="str">
        <f t="shared" si="1343"/>
        <v xml:space="preserve"> </v>
      </c>
      <c r="AX809" s="11">
        <f t="shared" si="1344"/>
        <v>0</v>
      </c>
      <c r="AY809" s="11" t="str">
        <f t="shared" si="1345"/>
        <v xml:space="preserve"> </v>
      </c>
      <c r="AZ809" s="11" t="str">
        <f t="shared" si="1346"/>
        <v xml:space="preserve"> </v>
      </c>
      <c r="BA809" s="11" t="str">
        <f t="shared" si="1347"/>
        <v xml:space="preserve"> </v>
      </c>
      <c r="BB809" s="11" t="str">
        <f t="shared" si="1348"/>
        <v xml:space="preserve"> </v>
      </c>
      <c r="BC809" s="11">
        <f t="shared" si="1349"/>
        <v>0</v>
      </c>
      <c r="BD809" s="11" t="str">
        <f t="shared" si="1350"/>
        <v xml:space="preserve"> </v>
      </c>
      <c r="BE809" s="11" t="str">
        <f t="shared" si="1351"/>
        <v xml:space="preserve"> </v>
      </c>
      <c r="BF809" s="11" t="str">
        <f t="shared" si="1352"/>
        <v xml:space="preserve"> </v>
      </c>
      <c r="BG809" s="11" t="str">
        <f t="shared" si="1373"/>
        <v xml:space="preserve"> </v>
      </c>
      <c r="BH809" s="11" t="str">
        <f t="shared" si="1353"/>
        <v xml:space="preserve"> </v>
      </c>
      <c r="BI809" s="11" t="str">
        <f t="shared" si="1354"/>
        <v xml:space="preserve"> </v>
      </c>
      <c r="BJ809" s="11">
        <f t="shared" si="1355"/>
        <v>0</v>
      </c>
      <c r="BK809" s="11" t="str">
        <f t="shared" si="1356"/>
        <v/>
      </c>
      <c r="BL809" s="11" t="str">
        <f t="shared" si="1357"/>
        <v xml:space="preserve"> </v>
      </c>
      <c r="BM809" s="11" t="str">
        <f t="shared" si="1358"/>
        <v xml:space="preserve"> </v>
      </c>
      <c r="BN809" s="11" t="str">
        <f t="shared" si="1359"/>
        <v xml:space="preserve"> </v>
      </c>
      <c r="BO809" s="11" t="str">
        <f t="shared" si="1360"/>
        <v xml:space="preserve"> </v>
      </c>
      <c r="BP809" s="11" t="str">
        <f t="shared" si="1361"/>
        <v xml:space="preserve"> </v>
      </c>
      <c r="BQ809" s="11" t="str">
        <f t="shared" si="1362"/>
        <v>0</v>
      </c>
      <c r="BR809" s="25">
        <f t="shared" si="1363"/>
        <v>0</v>
      </c>
      <c r="BS809" s="11" t="str">
        <f t="shared" si="1364"/>
        <v>Not Present</v>
      </c>
      <c r="BT809" s="11" t="str">
        <f t="shared" si="1365"/>
        <v>0</v>
      </c>
      <c r="BU809" s="12">
        <f t="shared" si="1383"/>
        <v>1</v>
      </c>
      <c r="BV809" s="12">
        <f t="shared" si="1384"/>
        <v>0</v>
      </c>
      <c r="BW809" s="12">
        <f t="shared" si="1374"/>
        <v>1</v>
      </c>
      <c r="BX809" s="12">
        <f t="shared" si="1385"/>
        <v>1</v>
      </c>
      <c r="BY809" s="11">
        <f t="shared" si="1386"/>
        <v>1</v>
      </c>
      <c r="BZ809" s="11">
        <f t="shared" si="1366"/>
        <v>1</v>
      </c>
      <c r="CA809" s="11">
        <f t="shared" si="1367"/>
        <v>1</v>
      </c>
      <c r="CB809" s="11">
        <f t="shared" si="1368"/>
        <v>2013</v>
      </c>
      <c r="CC809" s="11">
        <f t="shared" si="1369"/>
        <v>3</v>
      </c>
      <c r="CD809" s="11" t="str">
        <f t="shared" si="1370"/>
        <v>No</v>
      </c>
      <c r="CE809" s="11">
        <f t="shared" si="1387"/>
        <v>0</v>
      </c>
      <c r="CF809" s="11">
        <f t="shared" si="1388"/>
        <v>0</v>
      </c>
      <c r="CG809" s="11">
        <f t="shared" si="1389"/>
        <v>1</v>
      </c>
      <c r="CH809" s="11">
        <f t="shared" si="1390"/>
        <v>0</v>
      </c>
      <c r="CI809" s="11">
        <f t="shared" si="1371"/>
        <v>0</v>
      </c>
      <c r="CJ809" s="11">
        <f t="shared" si="1372"/>
        <v>3</v>
      </c>
    </row>
    <row r="810" spans="1:88" x14ac:dyDescent="0.3">
      <c r="A810" s="11">
        <f t="shared" si="1303"/>
        <v>2017</v>
      </c>
      <c r="B810" s="11" t="str">
        <f t="shared" si="1304"/>
        <v>13-03-2017 07:06:01 CET</v>
      </c>
      <c r="C810" s="11" t="str">
        <f t="shared" si="1305"/>
        <v>Rwanda</v>
      </c>
      <c r="D810" s="11" t="str">
        <f t="shared" si="1306"/>
        <v>Rulindo</v>
      </c>
      <c r="E810" s="11" t="str">
        <f t="shared" si="1307"/>
        <v>Ngoma</v>
      </c>
      <c r="F810" s="11" t="str">
        <f t="shared" si="1308"/>
        <v>Munyarwanda</v>
      </c>
      <c r="G810" s="11" t="str">
        <f t="shared" si="1309"/>
        <v>Busizi</v>
      </c>
      <c r="H810" s="11" t="str">
        <f t="shared" si="1310"/>
        <v/>
      </c>
      <c r="I810" s="11" t="str">
        <f t="shared" si="1311"/>
        <v/>
      </c>
      <c r="J810" s="11" t="str">
        <f t="shared" si="1312"/>
        <v>Kabarore-Ngoma-Nyabuko network</v>
      </c>
      <c r="K810" s="11">
        <f t="shared" si="1313"/>
        <v>100</v>
      </c>
      <c r="L810" s="11">
        <f t="shared" si="1375"/>
        <v>8284</v>
      </c>
      <c r="M810" s="11">
        <f t="shared" si="1376"/>
        <v>14</v>
      </c>
      <c r="N810" s="11">
        <f t="shared" si="1377"/>
        <v>591.71428571428567</v>
      </c>
      <c r="O810" s="11">
        <f t="shared" si="1314"/>
        <v>31</v>
      </c>
      <c r="P810" s="11">
        <f t="shared" si="1315"/>
        <v>69</v>
      </c>
      <c r="Q810" s="13">
        <f t="shared" si="1378"/>
        <v>0.31</v>
      </c>
      <c r="R810" s="11">
        <f t="shared" si="1379"/>
        <v>0</v>
      </c>
      <c r="S810" s="11">
        <f t="shared" si="1316"/>
        <v>0</v>
      </c>
      <c r="T810" s="11">
        <f t="shared" si="1317"/>
        <v>1</v>
      </c>
      <c r="U810" s="11" t="str">
        <f t="shared" si="1318"/>
        <v>Piped Network With Pump</v>
      </c>
      <c r="V810" s="11">
        <f t="shared" si="1319"/>
        <v>2014</v>
      </c>
      <c r="W810" s="11" t="str">
        <f t="shared" si="1320"/>
        <v>Governement (District, Wasac) And Water For People</v>
      </c>
      <c r="X810" s="11" t="str">
        <f t="shared" si="1321"/>
        <v>Spring</v>
      </c>
      <c r="Y810" s="11">
        <f t="shared" si="1322"/>
        <v>4</v>
      </c>
      <c r="Z810" s="11">
        <f t="shared" si="1323"/>
        <v>0</v>
      </c>
      <c r="AA810" s="11">
        <f t="shared" si="1324"/>
        <v>1</v>
      </c>
      <c r="AB810" s="11" t="str">
        <f t="shared" si="1325"/>
        <v>"Springbox" --Intake Structure At A Spring|Collection Chamber</v>
      </c>
      <c r="AC810" s="11">
        <f t="shared" si="1326"/>
        <v>5</v>
      </c>
      <c r="AD810" s="11">
        <f t="shared" si="1327"/>
        <v>2014</v>
      </c>
      <c r="AE810" s="11">
        <f t="shared" si="1328"/>
        <v>1</v>
      </c>
      <c r="AF810" s="11">
        <f t="shared" si="1329"/>
        <v>4</v>
      </c>
      <c r="AG810" s="12">
        <f t="shared" si="1380"/>
        <v>432000</v>
      </c>
      <c r="AH810" s="12">
        <f t="shared" si="1381"/>
        <v>2787.0967741935483</v>
      </c>
      <c r="AI810" s="11">
        <f t="shared" si="1382"/>
        <v>1</v>
      </c>
      <c r="AJ810" s="11">
        <f t="shared" si="1330"/>
        <v>1</v>
      </c>
      <c r="AK810" s="11">
        <f t="shared" si="1331"/>
        <v>2</v>
      </c>
      <c r="AL810" s="11">
        <f t="shared" si="1332"/>
        <v>2014</v>
      </c>
      <c r="AM810" s="11">
        <f t="shared" si="1333"/>
        <v>1</v>
      </c>
      <c r="AN810" s="11">
        <f t="shared" si="1334"/>
        <v>8000</v>
      </c>
      <c r="AO810" s="11">
        <f t="shared" si="1335"/>
        <v>1</v>
      </c>
      <c r="AP810" s="11">
        <f t="shared" si="1336"/>
        <v>13</v>
      </c>
      <c r="AQ810" s="11">
        <f t="shared" si="1337"/>
        <v>2014</v>
      </c>
      <c r="AR810" s="11">
        <f t="shared" si="1338"/>
        <v>1</v>
      </c>
      <c r="AS810" s="11">
        <f t="shared" si="1339"/>
        <v>0</v>
      </c>
      <c r="AT810" s="11" t="str">
        <f t="shared" si="1340"/>
        <v xml:space="preserve"> </v>
      </c>
      <c r="AU810" s="11" t="str">
        <f t="shared" si="1341"/>
        <v/>
      </c>
      <c r="AV810" s="11" t="str">
        <f t="shared" si="1342"/>
        <v xml:space="preserve"> </v>
      </c>
      <c r="AW810" s="11" t="str">
        <f t="shared" si="1343"/>
        <v xml:space="preserve"> </v>
      </c>
      <c r="AX810" s="11">
        <f t="shared" si="1344"/>
        <v>1</v>
      </c>
      <c r="AY810" s="11">
        <f t="shared" si="1345"/>
        <v>2</v>
      </c>
      <c r="AZ810" s="11">
        <f t="shared" si="1346"/>
        <v>2014</v>
      </c>
      <c r="BA810" s="11">
        <f t="shared" si="1347"/>
        <v>1</v>
      </c>
      <c r="BB810" s="11">
        <f t="shared" si="1348"/>
        <v>7000</v>
      </c>
      <c r="BC810" s="11">
        <f t="shared" si="1349"/>
        <v>1</v>
      </c>
      <c r="BD810" s="11">
        <f t="shared" si="1350"/>
        <v>4</v>
      </c>
      <c r="BE810" s="11">
        <f t="shared" si="1351"/>
        <v>2014</v>
      </c>
      <c r="BF810" s="11">
        <f t="shared" si="1352"/>
        <v>2</v>
      </c>
      <c r="BG810" s="11">
        <f t="shared" si="1373"/>
        <v>1</v>
      </c>
      <c r="BH810" s="11">
        <f t="shared" si="1353"/>
        <v>2014</v>
      </c>
      <c r="BI810" s="11">
        <f t="shared" si="1354"/>
        <v>1</v>
      </c>
      <c r="BJ810" s="11">
        <f t="shared" si="1355"/>
        <v>0</v>
      </c>
      <c r="BK810" s="11" t="str">
        <f t="shared" si="1356"/>
        <v/>
      </c>
      <c r="BL810" s="11" t="str">
        <f t="shared" si="1357"/>
        <v xml:space="preserve"> </v>
      </c>
      <c r="BM810" s="11" t="str">
        <f t="shared" si="1358"/>
        <v xml:space="preserve"> </v>
      </c>
      <c r="BN810" s="11" t="str">
        <f t="shared" si="1359"/>
        <v xml:space="preserve"> </v>
      </c>
      <c r="BO810" s="11" t="str">
        <f t="shared" si="1360"/>
        <v xml:space="preserve"> </v>
      </c>
      <c r="BP810" s="11" t="str">
        <f t="shared" si="1361"/>
        <v xml:space="preserve"> </v>
      </c>
      <c r="BQ810" s="11" t="str">
        <f t="shared" si="1362"/>
        <v>0</v>
      </c>
      <c r="BR810" s="25">
        <f t="shared" si="1363"/>
        <v>0</v>
      </c>
      <c r="BS810" s="11" t="str">
        <f t="shared" si="1364"/>
        <v>Not Present</v>
      </c>
      <c r="BT810" s="11" t="str">
        <f t="shared" si="1365"/>
        <v>0</v>
      </c>
      <c r="BU810" s="12">
        <f t="shared" si="1383"/>
        <v>1</v>
      </c>
      <c r="BV810" s="12">
        <f t="shared" si="1384"/>
        <v>0</v>
      </c>
      <c r="BW810" s="12">
        <f t="shared" si="1374"/>
        <v>1</v>
      </c>
      <c r="BX810" s="12">
        <f t="shared" si="1385"/>
        <v>1</v>
      </c>
      <c r="BY810" s="11">
        <f t="shared" si="1386"/>
        <v>1</v>
      </c>
      <c r="BZ810" s="11">
        <f t="shared" si="1366"/>
        <v>1</v>
      </c>
      <c r="CA810" s="11">
        <f t="shared" si="1367"/>
        <v>17</v>
      </c>
      <c r="CB810" s="11">
        <f t="shared" si="1368"/>
        <v>2014</v>
      </c>
      <c r="CC810" s="11">
        <f t="shared" si="1369"/>
        <v>2</v>
      </c>
      <c r="CD810" s="11" t="str">
        <f t="shared" si="1370"/>
        <v>Yes</v>
      </c>
      <c r="CE810" s="11">
        <f t="shared" si="1387"/>
        <v>1</v>
      </c>
      <c r="CF810" s="11">
        <f t="shared" si="1388"/>
        <v>10</v>
      </c>
      <c r="CG810" s="11">
        <f t="shared" si="1389"/>
        <v>0</v>
      </c>
      <c r="CH810" s="11">
        <f t="shared" si="1390"/>
        <v>10</v>
      </c>
      <c r="CI810" s="11">
        <f t="shared" si="1371"/>
        <v>1</v>
      </c>
      <c r="CJ810" s="11">
        <f t="shared" si="1372"/>
        <v>1</v>
      </c>
    </row>
    <row r="811" spans="1:88" x14ac:dyDescent="0.3">
      <c r="A811" s="11">
        <f t="shared" si="1303"/>
        <v>2017</v>
      </c>
      <c r="B811" s="11" t="str">
        <f t="shared" si="1304"/>
        <v>05-04-2017 21:51:28 CEST</v>
      </c>
      <c r="C811" s="11" t="str">
        <f t="shared" si="1305"/>
        <v>Rwanda</v>
      </c>
      <c r="D811" s="11" t="str">
        <f t="shared" si="1306"/>
        <v>Rulindo</v>
      </c>
      <c r="E811" s="11" t="str">
        <f t="shared" si="1307"/>
        <v>Bushoki</v>
      </c>
      <c r="F811" s="11" t="str">
        <f t="shared" si="1308"/>
        <v>N.Ngarama</v>
      </c>
      <c r="G811" s="11" t="str">
        <f t="shared" si="1309"/>
        <v>Tare</v>
      </c>
      <c r="H811" s="11" t="str">
        <f t="shared" si="1310"/>
        <v/>
      </c>
      <c r="I811" s="11" t="str">
        <f t="shared" si="1311"/>
        <v/>
      </c>
      <c r="J811" s="11" t="str">
        <f t="shared" si="1312"/>
        <v>Nyabishengeshi gravity system</v>
      </c>
      <c r="K811" s="11">
        <f t="shared" si="1313"/>
        <v>109</v>
      </c>
      <c r="L811" s="11">
        <f t="shared" si="1375"/>
        <v>893</v>
      </c>
      <c r="M811" s="11">
        <f t="shared" si="1376"/>
        <v>2</v>
      </c>
      <c r="N811" s="11">
        <f t="shared" si="1377"/>
        <v>446.5</v>
      </c>
      <c r="O811" s="11">
        <f t="shared" si="1314"/>
        <v>109</v>
      </c>
      <c r="P811" s="11" t="str">
        <f t="shared" si="1315"/>
        <v xml:space="preserve"> </v>
      </c>
      <c r="Q811" s="13">
        <f t="shared" si="1378"/>
        <v>1</v>
      </c>
      <c r="R811" s="11">
        <f t="shared" si="1379"/>
        <v>1</v>
      </c>
      <c r="S811" s="11">
        <f t="shared" si="1316"/>
        <v>0</v>
      </c>
      <c r="T811" s="11">
        <f t="shared" si="1317"/>
        <v>1</v>
      </c>
      <c r="U811" s="11" t="str">
        <f t="shared" si="1318"/>
        <v>Piped Network -- Gravity Only</v>
      </c>
      <c r="V811" s="11">
        <f t="shared" si="1319"/>
        <v>2013</v>
      </c>
      <c r="W811" s="11" t="str">
        <f t="shared" si="1320"/>
        <v>Governement (District, Wasac) And Water For People</v>
      </c>
      <c r="X811" s="11" t="str">
        <f t="shared" si="1321"/>
        <v>Spring</v>
      </c>
      <c r="Y811" s="11">
        <f t="shared" si="1322"/>
        <v>1</v>
      </c>
      <c r="Z811" s="11">
        <f t="shared" si="1323"/>
        <v>1</v>
      </c>
      <c r="AA811" s="11">
        <f t="shared" si="1324"/>
        <v>0</v>
      </c>
      <c r="AB811" s="11" t="str">
        <f t="shared" si="1325"/>
        <v/>
      </c>
      <c r="AC811" s="11" t="str">
        <f t="shared" si="1326"/>
        <v xml:space="preserve"> </v>
      </c>
      <c r="AD811" s="11" t="str">
        <f t="shared" si="1327"/>
        <v xml:space="preserve"> </v>
      </c>
      <c r="AE811" s="11" t="str">
        <f t="shared" si="1328"/>
        <v xml:space="preserve"> </v>
      </c>
      <c r="AF811" s="11">
        <f t="shared" si="1329"/>
        <v>50</v>
      </c>
      <c r="AG811" s="12">
        <f t="shared" si="1380"/>
        <v>34560</v>
      </c>
      <c r="AH811" s="12">
        <f t="shared" si="1381"/>
        <v>63.412844036697251</v>
      </c>
      <c r="AI811" s="11">
        <f t="shared" si="1382"/>
        <v>1</v>
      </c>
      <c r="AJ811" s="11">
        <f t="shared" si="1330"/>
        <v>0</v>
      </c>
      <c r="AK811" s="11" t="str">
        <f t="shared" si="1331"/>
        <v xml:space="preserve"> </v>
      </c>
      <c r="AL811" s="11" t="str">
        <f t="shared" si="1332"/>
        <v xml:space="preserve"> </v>
      </c>
      <c r="AM811" s="11" t="str">
        <f t="shared" si="1333"/>
        <v xml:space="preserve"> </v>
      </c>
      <c r="AN811" s="11" t="str">
        <f t="shared" si="1334"/>
        <v xml:space="preserve"> </v>
      </c>
      <c r="AO811" s="11">
        <f t="shared" si="1335"/>
        <v>0</v>
      </c>
      <c r="AP811" s="11" t="str">
        <f t="shared" si="1336"/>
        <v xml:space="preserve"> </v>
      </c>
      <c r="AQ811" s="11" t="str">
        <f t="shared" si="1337"/>
        <v xml:space="preserve"> </v>
      </c>
      <c r="AR811" s="11" t="str">
        <f t="shared" si="1338"/>
        <v xml:space="preserve"> </v>
      </c>
      <c r="AS811" s="11">
        <f t="shared" si="1339"/>
        <v>0</v>
      </c>
      <c r="AT811" s="11" t="str">
        <f t="shared" si="1340"/>
        <v xml:space="preserve"> </v>
      </c>
      <c r="AU811" s="11" t="str">
        <f t="shared" si="1341"/>
        <v/>
      </c>
      <c r="AV811" s="11" t="str">
        <f t="shared" si="1342"/>
        <v xml:space="preserve"> </v>
      </c>
      <c r="AW811" s="11" t="str">
        <f t="shared" si="1343"/>
        <v xml:space="preserve"> </v>
      </c>
      <c r="AX811" s="11">
        <f t="shared" si="1344"/>
        <v>0</v>
      </c>
      <c r="AY811" s="11" t="str">
        <f t="shared" si="1345"/>
        <v xml:space="preserve"> </v>
      </c>
      <c r="AZ811" s="11" t="str">
        <f t="shared" si="1346"/>
        <v xml:space="preserve"> </v>
      </c>
      <c r="BA811" s="11" t="str">
        <f t="shared" si="1347"/>
        <v xml:space="preserve"> </v>
      </c>
      <c r="BB811" s="11" t="str">
        <f t="shared" si="1348"/>
        <v xml:space="preserve"> </v>
      </c>
      <c r="BC811" s="11">
        <f t="shared" si="1349"/>
        <v>0</v>
      </c>
      <c r="BD811" s="11" t="str">
        <f t="shared" si="1350"/>
        <v xml:space="preserve"> </v>
      </c>
      <c r="BE811" s="11" t="str">
        <f t="shared" si="1351"/>
        <v xml:space="preserve"> </v>
      </c>
      <c r="BF811" s="11" t="str">
        <f t="shared" si="1352"/>
        <v xml:space="preserve"> </v>
      </c>
      <c r="BG811" s="11" t="str">
        <f t="shared" si="1373"/>
        <v xml:space="preserve"> </v>
      </c>
      <c r="BH811" s="11" t="str">
        <f t="shared" si="1353"/>
        <v xml:space="preserve"> </v>
      </c>
      <c r="BI811" s="11" t="str">
        <f t="shared" si="1354"/>
        <v xml:space="preserve"> </v>
      </c>
      <c r="BJ811" s="11">
        <f t="shared" si="1355"/>
        <v>0</v>
      </c>
      <c r="BK811" s="11" t="str">
        <f t="shared" si="1356"/>
        <v/>
      </c>
      <c r="BL811" s="11" t="str">
        <f t="shared" si="1357"/>
        <v xml:space="preserve"> </v>
      </c>
      <c r="BM811" s="11" t="str">
        <f t="shared" si="1358"/>
        <v xml:space="preserve"> </v>
      </c>
      <c r="BN811" s="11" t="str">
        <f t="shared" si="1359"/>
        <v xml:space="preserve"> </v>
      </c>
      <c r="BO811" s="11" t="str">
        <f t="shared" si="1360"/>
        <v xml:space="preserve"> </v>
      </c>
      <c r="BP811" s="11" t="str">
        <f t="shared" si="1361"/>
        <v xml:space="preserve"> </v>
      </c>
      <c r="BQ811" s="11" t="str">
        <f t="shared" si="1362"/>
        <v>0</v>
      </c>
      <c r="BR811" s="25">
        <f t="shared" si="1363"/>
        <v>0</v>
      </c>
      <c r="BS811" s="11" t="str">
        <f t="shared" si="1364"/>
        <v>Not Present</v>
      </c>
      <c r="BT811" s="11" t="str">
        <f t="shared" si="1365"/>
        <v>0</v>
      </c>
      <c r="BU811" s="12">
        <f t="shared" si="1383"/>
        <v>1</v>
      </c>
      <c r="BV811" s="12">
        <f t="shared" si="1384"/>
        <v>0</v>
      </c>
      <c r="BW811" s="12">
        <f t="shared" si="1374"/>
        <v>1</v>
      </c>
      <c r="BX811" s="12">
        <f t="shared" si="1385"/>
        <v>1</v>
      </c>
      <c r="BY811" s="11">
        <f t="shared" si="1386"/>
        <v>1</v>
      </c>
      <c r="BZ811" s="11">
        <f t="shared" si="1366"/>
        <v>1</v>
      </c>
      <c r="CA811" s="11">
        <f t="shared" si="1367"/>
        <v>1</v>
      </c>
      <c r="CB811" s="11">
        <f t="shared" si="1368"/>
        <v>2013</v>
      </c>
      <c r="CC811" s="11">
        <f t="shared" si="1369"/>
        <v>1</v>
      </c>
      <c r="CD811" s="11" t="str">
        <f t="shared" si="1370"/>
        <v>No</v>
      </c>
      <c r="CE811" s="11">
        <f t="shared" si="1387"/>
        <v>0</v>
      </c>
      <c r="CF811" s="11">
        <f t="shared" si="1388"/>
        <v>0</v>
      </c>
      <c r="CG811" s="11">
        <f t="shared" si="1389"/>
        <v>1</v>
      </c>
      <c r="CH811" s="11">
        <f t="shared" si="1390"/>
        <v>0</v>
      </c>
      <c r="CI811" s="11">
        <f t="shared" si="1371"/>
        <v>1</v>
      </c>
      <c r="CJ811" s="11">
        <f t="shared" si="1372"/>
        <v>1</v>
      </c>
    </row>
    <row r="812" spans="1:88" x14ac:dyDescent="0.3">
      <c r="A812" s="11">
        <f t="shared" si="1303"/>
        <v>2017</v>
      </c>
      <c r="B812" s="11" t="str">
        <f t="shared" si="1304"/>
        <v>16-04-2017 22:08:01 CEST</v>
      </c>
      <c r="C812" s="11" t="str">
        <f t="shared" si="1305"/>
        <v>Rwanda</v>
      </c>
      <c r="D812" s="11" t="str">
        <f t="shared" si="1306"/>
        <v>Rulindo</v>
      </c>
      <c r="E812" s="11" t="str">
        <f t="shared" si="1307"/>
        <v>Bushoki</v>
      </c>
      <c r="F812" s="11" t="str">
        <f t="shared" si="1308"/>
        <v>Giko</v>
      </c>
      <c r="G812" s="11" t="str">
        <f t="shared" si="1309"/>
        <v>Rugote</v>
      </c>
      <c r="H812" s="11" t="str">
        <f t="shared" si="1310"/>
        <v/>
      </c>
      <c r="I812" s="11" t="str">
        <f t="shared" si="1311"/>
        <v/>
      </c>
      <c r="J812" s="11" t="str">
        <f t="shared" si="1312"/>
        <v>Water point chez Jean de Dieu/Nyirambuga pumping system</v>
      </c>
      <c r="K812" s="11">
        <f t="shared" si="1313"/>
        <v>120</v>
      </c>
      <c r="L812" s="11">
        <f t="shared" si="1375"/>
        <v>30604</v>
      </c>
      <c r="M812" s="11">
        <f t="shared" si="1376"/>
        <v>1</v>
      </c>
      <c r="N812" s="11">
        <f t="shared" si="1377"/>
        <v>30604</v>
      </c>
      <c r="O812" s="11">
        <f t="shared" si="1314"/>
        <v>120</v>
      </c>
      <c r="P812" s="11" t="str">
        <f t="shared" si="1315"/>
        <v xml:space="preserve"> </v>
      </c>
      <c r="Q812" s="13">
        <f t="shared" si="1378"/>
        <v>1</v>
      </c>
      <c r="R812" s="11">
        <f t="shared" si="1379"/>
        <v>1</v>
      </c>
      <c r="S812" s="11">
        <f t="shared" si="1316"/>
        <v>0</v>
      </c>
      <c r="T812" s="11">
        <f t="shared" si="1317"/>
        <v>1</v>
      </c>
      <c r="U812" s="11" t="str">
        <f t="shared" si="1318"/>
        <v>Piped Network With Pump</v>
      </c>
      <c r="V812" s="11">
        <f t="shared" si="1319"/>
        <v>2012</v>
      </c>
      <c r="W812" s="11" t="str">
        <f t="shared" si="1320"/>
        <v>Governement (District, Wasac) And Water For People</v>
      </c>
      <c r="X812" s="11" t="str">
        <f t="shared" si="1321"/>
        <v>Spring</v>
      </c>
      <c r="Y812" s="11">
        <f t="shared" si="1322"/>
        <v>2</v>
      </c>
      <c r="Z812" s="11">
        <f t="shared" si="1323"/>
        <v>1</v>
      </c>
      <c r="AA812" s="11">
        <f t="shared" si="1324"/>
        <v>0</v>
      </c>
      <c r="AB812" s="11" t="str">
        <f t="shared" si="1325"/>
        <v/>
      </c>
      <c r="AC812" s="11" t="str">
        <f t="shared" si="1326"/>
        <v xml:space="preserve"> </v>
      </c>
      <c r="AD812" s="11" t="str">
        <f t="shared" si="1327"/>
        <v xml:space="preserve"> </v>
      </c>
      <c r="AE812" s="11" t="str">
        <f t="shared" si="1328"/>
        <v xml:space="preserve"> </v>
      </c>
      <c r="AF812" s="11">
        <f t="shared" si="1329"/>
        <v>4</v>
      </c>
      <c r="AG812" s="12">
        <f t="shared" si="1380"/>
        <v>432000</v>
      </c>
      <c r="AH812" s="12">
        <f t="shared" si="1381"/>
        <v>720</v>
      </c>
      <c r="AI812" s="11">
        <f t="shared" si="1382"/>
        <v>1</v>
      </c>
      <c r="AJ812" s="11">
        <f t="shared" si="1330"/>
        <v>0</v>
      </c>
      <c r="AK812" s="11" t="str">
        <f t="shared" si="1331"/>
        <v xml:space="preserve"> </v>
      </c>
      <c r="AL812" s="11" t="str">
        <f t="shared" si="1332"/>
        <v xml:space="preserve"> </v>
      </c>
      <c r="AM812" s="11" t="str">
        <f t="shared" si="1333"/>
        <v xml:space="preserve"> </v>
      </c>
      <c r="AN812" s="11" t="str">
        <f t="shared" si="1334"/>
        <v xml:space="preserve"> </v>
      </c>
      <c r="AO812" s="11">
        <f t="shared" si="1335"/>
        <v>0</v>
      </c>
      <c r="AP812" s="11" t="str">
        <f t="shared" si="1336"/>
        <v xml:space="preserve"> </v>
      </c>
      <c r="AQ812" s="11" t="str">
        <f t="shared" si="1337"/>
        <v xml:space="preserve"> </v>
      </c>
      <c r="AR812" s="11" t="str">
        <f t="shared" si="1338"/>
        <v xml:space="preserve"> </v>
      </c>
      <c r="AS812" s="11">
        <f t="shared" si="1339"/>
        <v>0</v>
      </c>
      <c r="AT812" s="11" t="str">
        <f t="shared" si="1340"/>
        <v xml:space="preserve"> </v>
      </c>
      <c r="AU812" s="11" t="str">
        <f t="shared" si="1341"/>
        <v/>
      </c>
      <c r="AV812" s="11" t="str">
        <f t="shared" si="1342"/>
        <v xml:space="preserve"> </v>
      </c>
      <c r="AW812" s="11" t="str">
        <f t="shared" si="1343"/>
        <v xml:space="preserve"> </v>
      </c>
      <c r="AX812" s="11">
        <f t="shared" si="1344"/>
        <v>0</v>
      </c>
      <c r="AY812" s="11" t="str">
        <f t="shared" si="1345"/>
        <v xml:space="preserve"> </v>
      </c>
      <c r="AZ812" s="11" t="str">
        <f t="shared" si="1346"/>
        <v xml:space="preserve"> </v>
      </c>
      <c r="BA812" s="11" t="str">
        <f t="shared" si="1347"/>
        <v xml:space="preserve"> </v>
      </c>
      <c r="BB812" s="11" t="str">
        <f t="shared" si="1348"/>
        <v xml:space="preserve"> </v>
      </c>
      <c r="BC812" s="11">
        <f t="shared" si="1349"/>
        <v>0</v>
      </c>
      <c r="BD812" s="11" t="str">
        <f t="shared" si="1350"/>
        <v xml:space="preserve"> </v>
      </c>
      <c r="BE812" s="11" t="str">
        <f t="shared" si="1351"/>
        <v xml:space="preserve"> </v>
      </c>
      <c r="BF812" s="11" t="str">
        <f t="shared" si="1352"/>
        <v xml:space="preserve"> </v>
      </c>
      <c r="BG812" s="11" t="str">
        <f t="shared" si="1373"/>
        <v xml:space="preserve"> </v>
      </c>
      <c r="BH812" s="11" t="str">
        <f t="shared" si="1353"/>
        <v xml:space="preserve"> </v>
      </c>
      <c r="BI812" s="11" t="str">
        <f t="shared" si="1354"/>
        <v xml:space="preserve"> </v>
      </c>
      <c r="BJ812" s="11">
        <f t="shared" si="1355"/>
        <v>0</v>
      </c>
      <c r="BK812" s="11" t="str">
        <f t="shared" si="1356"/>
        <v/>
      </c>
      <c r="BL812" s="11" t="str">
        <f t="shared" si="1357"/>
        <v xml:space="preserve"> </v>
      </c>
      <c r="BM812" s="11" t="str">
        <f t="shared" si="1358"/>
        <v xml:space="preserve"> </v>
      </c>
      <c r="BN812" s="11" t="str">
        <f t="shared" si="1359"/>
        <v xml:space="preserve"> </v>
      </c>
      <c r="BO812" s="11" t="str">
        <f t="shared" si="1360"/>
        <v xml:space="preserve"> </v>
      </c>
      <c r="BP812" s="11" t="str">
        <f t="shared" si="1361"/>
        <v xml:space="preserve"> </v>
      </c>
      <c r="BQ812" s="11" t="str">
        <f t="shared" si="1362"/>
        <v>0</v>
      </c>
      <c r="BR812" s="25">
        <f t="shared" si="1363"/>
        <v>0</v>
      </c>
      <c r="BS812" s="11" t="str">
        <f t="shared" si="1364"/>
        <v>Not Present</v>
      </c>
      <c r="BT812" s="11" t="str">
        <f t="shared" si="1365"/>
        <v>0</v>
      </c>
      <c r="BU812" s="12">
        <f t="shared" si="1383"/>
        <v>1</v>
      </c>
      <c r="BV812" s="12">
        <f t="shared" si="1384"/>
        <v>0</v>
      </c>
      <c r="BW812" s="12">
        <f t="shared" si="1374"/>
        <v>1</v>
      </c>
      <c r="BX812" s="12">
        <f t="shared" si="1385"/>
        <v>1</v>
      </c>
      <c r="BY812" s="11">
        <f t="shared" si="1386"/>
        <v>1</v>
      </c>
      <c r="BZ812" s="11">
        <f t="shared" si="1366"/>
        <v>1</v>
      </c>
      <c r="CA812" s="11">
        <f t="shared" si="1367"/>
        <v>2</v>
      </c>
      <c r="CB812" s="11">
        <f t="shared" si="1368"/>
        <v>2012</v>
      </c>
      <c r="CC812" s="11">
        <f t="shared" si="1369"/>
        <v>1</v>
      </c>
      <c r="CD812" s="11" t="str">
        <f t="shared" si="1370"/>
        <v>No</v>
      </c>
      <c r="CE812" s="11">
        <f t="shared" si="1387"/>
        <v>0</v>
      </c>
      <c r="CF812" s="11">
        <f t="shared" si="1388"/>
        <v>0</v>
      </c>
      <c r="CG812" s="11">
        <f t="shared" si="1389"/>
        <v>1</v>
      </c>
      <c r="CH812" s="11">
        <f t="shared" si="1390"/>
        <v>0</v>
      </c>
      <c r="CI812" s="11">
        <f t="shared" si="1371"/>
        <v>1</v>
      </c>
      <c r="CJ812" s="11">
        <f t="shared" si="1372"/>
        <v>1</v>
      </c>
    </row>
    <row r="813" spans="1:88" x14ac:dyDescent="0.3">
      <c r="A813" s="11">
        <f t="shared" si="1303"/>
        <v>2017</v>
      </c>
      <c r="B813" s="11" t="str">
        <f t="shared" si="1304"/>
        <v>25-04-2017 00:03:40 CEST</v>
      </c>
      <c r="C813" s="11" t="str">
        <f t="shared" si="1305"/>
        <v>Rwanda</v>
      </c>
      <c r="D813" s="11" t="str">
        <f t="shared" si="1306"/>
        <v>Rulindo</v>
      </c>
      <c r="E813" s="11" t="str">
        <f t="shared" si="1307"/>
        <v>Ntarabana</v>
      </c>
      <c r="F813" s="11" t="str">
        <f t="shared" si="1308"/>
        <v>Kiyanza</v>
      </c>
      <c r="G813" s="11" t="str">
        <f t="shared" si="1309"/>
        <v>Nyagasozi</v>
      </c>
      <c r="H813" s="11" t="str">
        <f t="shared" si="1310"/>
        <v/>
      </c>
      <c r="I813" s="11" t="str">
        <f t="shared" si="1311"/>
        <v/>
      </c>
      <c r="J813" s="11" t="str">
        <f t="shared" si="1312"/>
        <v>Rwamugaza network</v>
      </c>
      <c r="K813" s="11">
        <f t="shared" si="1313"/>
        <v>197</v>
      </c>
      <c r="L813" s="11">
        <f t="shared" si="1375"/>
        <v>14106</v>
      </c>
      <c r="M813" s="11">
        <f t="shared" si="1376"/>
        <v>35</v>
      </c>
      <c r="N813" s="11">
        <f t="shared" si="1377"/>
        <v>403.02857142857141</v>
      </c>
      <c r="O813" s="11">
        <f t="shared" si="1314"/>
        <v>197</v>
      </c>
      <c r="P813" s="11" t="str">
        <f t="shared" si="1315"/>
        <v xml:space="preserve"> </v>
      </c>
      <c r="Q813" s="13">
        <f t="shared" si="1378"/>
        <v>1</v>
      </c>
      <c r="R813" s="11">
        <f t="shared" si="1379"/>
        <v>1</v>
      </c>
      <c r="S813" s="11">
        <f t="shared" si="1316"/>
        <v>0</v>
      </c>
      <c r="T813" s="11">
        <f t="shared" si="1317"/>
        <v>1</v>
      </c>
      <c r="U813" s="11" t="str">
        <f t="shared" si="1318"/>
        <v>Piped Network -- Gravity Only</v>
      </c>
      <c r="V813" s="11">
        <f t="shared" si="1319"/>
        <v>2003</v>
      </c>
      <c r="W813" s="11" t="str">
        <f t="shared" si="1320"/>
        <v>Government</v>
      </c>
      <c r="X813" s="11" t="str">
        <f t="shared" si="1321"/>
        <v>Spring</v>
      </c>
      <c r="Y813" s="11">
        <f t="shared" si="1322"/>
        <v>2</v>
      </c>
      <c r="Z813" s="11">
        <f t="shared" si="1323"/>
        <v>1</v>
      </c>
      <c r="AA813" s="11">
        <f t="shared" si="1324"/>
        <v>1</v>
      </c>
      <c r="AB813" s="11" t="str">
        <f t="shared" si="1325"/>
        <v/>
      </c>
      <c r="AC813" s="11">
        <f t="shared" si="1326"/>
        <v>1</v>
      </c>
      <c r="AD813" s="11">
        <f t="shared" si="1327"/>
        <v>2003</v>
      </c>
      <c r="AE813" s="11">
        <f t="shared" si="1328"/>
        <v>1</v>
      </c>
      <c r="AF813" s="11">
        <f t="shared" si="1329"/>
        <v>3</v>
      </c>
      <c r="AG813" s="12">
        <f t="shared" si="1380"/>
        <v>576000</v>
      </c>
      <c r="AH813" s="12">
        <f t="shared" si="1381"/>
        <v>584.7715736040609</v>
      </c>
      <c r="AI813" s="11">
        <f t="shared" si="1382"/>
        <v>1</v>
      </c>
      <c r="AJ813" s="11">
        <f t="shared" si="1330"/>
        <v>1</v>
      </c>
      <c r="AK813" s="11">
        <f t="shared" si="1331"/>
        <v>2</v>
      </c>
      <c r="AL813" s="11">
        <f t="shared" si="1332"/>
        <v>2003</v>
      </c>
      <c r="AM813" s="11">
        <f t="shared" si="1333"/>
        <v>1</v>
      </c>
      <c r="AN813" s="11">
        <f t="shared" si="1334"/>
        <v>35000</v>
      </c>
      <c r="AO813" s="11">
        <f t="shared" si="1335"/>
        <v>1</v>
      </c>
      <c r="AP813" s="11">
        <f t="shared" si="1336"/>
        <v>7</v>
      </c>
      <c r="AQ813" s="11">
        <f t="shared" si="1337"/>
        <v>2003</v>
      </c>
      <c r="AR813" s="11">
        <f t="shared" si="1338"/>
        <v>1</v>
      </c>
      <c r="AS813" s="11">
        <f t="shared" si="1339"/>
        <v>1</v>
      </c>
      <c r="AT813" s="11">
        <f t="shared" si="1340"/>
        <v>14</v>
      </c>
      <c r="AU813" s="11" t="str">
        <f t="shared" si="1341"/>
        <v/>
      </c>
      <c r="AV813" s="11">
        <f t="shared" si="1342"/>
        <v>2003</v>
      </c>
      <c r="AW813" s="11">
        <f t="shared" si="1343"/>
        <v>1</v>
      </c>
      <c r="AX813" s="11">
        <f t="shared" si="1344"/>
        <v>1</v>
      </c>
      <c r="AY813" s="11">
        <f t="shared" si="1345"/>
        <v>1</v>
      </c>
      <c r="AZ813" s="11">
        <f t="shared" si="1346"/>
        <v>2003</v>
      </c>
      <c r="BA813" s="11">
        <f t="shared" si="1347"/>
        <v>1</v>
      </c>
      <c r="BB813" s="11">
        <f t="shared" si="1348"/>
        <v>35000</v>
      </c>
      <c r="BC813" s="11">
        <f t="shared" si="1349"/>
        <v>0</v>
      </c>
      <c r="BD813" s="11" t="str">
        <f t="shared" si="1350"/>
        <v xml:space="preserve"> </v>
      </c>
      <c r="BE813" s="11" t="str">
        <f t="shared" si="1351"/>
        <v xml:space="preserve"> </v>
      </c>
      <c r="BF813" s="11" t="str">
        <f t="shared" si="1352"/>
        <v xml:space="preserve"> </v>
      </c>
      <c r="BG813" s="11" t="str">
        <f t="shared" si="1373"/>
        <v xml:space="preserve"> </v>
      </c>
      <c r="BH813" s="11" t="str">
        <f t="shared" si="1353"/>
        <v xml:space="preserve"> </v>
      </c>
      <c r="BI813" s="11" t="str">
        <f t="shared" si="1354"/>
        <v xml:space="preserve"> </v>
      </c>
      <c r="BJ813" s="11">
        <f t="shared" si="1355"/>
        <v>0</v>
      </c>
      <c r="BK813" s="11" t="str">
        <f t="shared" si="1356"/>
        <v/>
      </c>
      <c r="BL813" s="11" t="str">
        <f t="shared" si="1357"/>
        <v xml:space="preserve"> </v>
      </c>
      <c r="BM813" s="11" t="str">
        <f t="shared" si="1358"/>
        <v xml:space="preserve"> </v>
      </c>
      <c r="BN813" s="11" t="str">
        <f t="shared" si="1359"/>
        <v xml:space="preserve"> </v>
      </c>
      <c r="BO813" s="11" t="str">
        <f t="shared" si="1360"/>
        <v xml:space="preserve"> </v>
      </c>
      <c r="BP813" s="11" t="str">
        <f t="shared" si="1361"/>
        <v xml:space="preserve"> </v>
      </c>
      <c r="BQ813" s="11" t="str">
        <f t="shared" si="1362"/>
        <v>0</v>
      </c>
      <c r="BR813" s="25">
        <f t="shared" si="1363"/>
        <v>0</v>
      </c>
      <c r="BS813" s="11" t="str">
        <f t="shared" si="1364"/>
        <v>Not Present</v>
      </c>
      <c r="BT813" s="11" t="str">
        <f t="shared" si="1365"/>
        <v>0</v>
      </c>
      <c r="BU813" s="12">
        <f t="shared" si="1383"/>
        <v>1</v>
      </c>
      <c r="BV813" s="12">
        <f t="shared" si="1384"/>
        <v>0</v>
      </c>
      <c r="BW813" s="12">
        <f t="shared" si="1374"/>
        <v>1</v>
      </c>
      <c r="BX813" s="12">
        <f t="shared" si="1385"/>
        <v>1</v>
      </c>
      <c r="BY813" s="11">
        <f t="shared" si="1386"/>
        <v>1</v>
      </c>
      <c r="BZ813" s="11">
        <f t="shared" si="1366"/>
        <v>1</v>
      </c>
      <c r="CA813" s="11">
        <f t="shared" si="1367"/>
        <v>1</v>
      </c>
      <c r="CB813" s="11">
        <f t="shared" si="1368"/>
        <v>2003</v>
      </c>
      <c r="CC813" s="11">
        <f t="shared" si="1369"/>
        <v>1</v>
      </c>
      <c r="CD813" s="11" t="str">
        <f t="shared" si="1370"/>
        <v>No</v>
      </c>
      <c r="CE813" s="11">
        <f t="shared" si="1387"/>
        <v>0</v>
      </c>
      <c r="CF813" s="11">
        <f t="shared" si="1388"/>
        <v>0</v>
      </c>
      <c r="CG813" s="11">
        <f t="shared" si="1389"/>
        <v>1</v>
      </c>
      <c r="CH813" s="11">
        <f t="shared" si="1390"/>
        <v>0</v>
      </c>
      <c r="CI813" s="11">
        <f t="shared" si="1371"/>
        <v>1</v>
      </c>
      <c r="CJ813" s="11">
        <f t="shared" si="1372"/>
        <v>1</v>
      </c>
    </row>
    <row r="814" spans="1:88" x14ac:dyDescent="0.3">
      <c r="A814" s="11">
        <f t="shared" si="1303"/>
        <v>2017</v>
      </c>
      <c r="B814" s="11" t="str">
        <f t="shared" si="1304"/>
        <v>16-03-2017 06:51:57 CET</v>
      </c>
      <c r="C814" s="11" t="str">
        <f t="shared" si="1305"/>
        <v>Rwanda</v>
      </c>
      <c r="D814" s="11" t="str">
        <f t="shared" si="1306"/>
        <v>Rulindo</v>
      </c>
      <c r="E814" s="11" t="str">
        <f t="shared" si="1307"/>
        <v>Burega</v>
      </c>
      <c r="F814" s="11" t="str">
        <f t="shared" si="1308"/>
        <v>Taba</v>
      </c>
      <c r="G814" s="11" t="str">
        <f t="shared" si="1309"/>
        <v>Lyinzovu</v>
      </c>
      <c r="H814" s="11" t="str">
        <f t="shared" si="1310"/>
        <v/>
      </c>
      <c r="I814" s="11" t="str">
        <f t="shared" si="1311"/>
        <v/>
      </c>
      <c r="J814" s="11" t="str">
        <f t="shared" si="1312"/>
        <v>Rwamugaza</v>
      </c>
      <c r="K814" s="11">
        <f t="shared" si="1313"/>
        <v>505</v>
      </c>
      <c r="L814" s="11">
        <f t="shared" si="1375"/>
        <v>14106</v>
      </c>
      <c r="M814" s="11">
        <f t="shared" si="1376"/>
        <v>38</v>
      </c>
      <c r="N814" s="11">
        <f t="shared" si="1377"/>
        <v>371.21052631578948</v>
      </c>
      <c r="O814" s="11">
        <f t="shared" si="1314"/>
        <v>505</v>
      </c>
      <c r="P814" s="11" t="str">
        <f t="shared" si="1315"/>
        <v xml:space="preserve"> </v>
      </c>
      <c r="Q814" s="13">
        <f t="shared" si="1378"/>
        <v>1</v>
      </c>
      <c r="R814" s="11">
        <f t="shared" si="1379"/>
        <v>1</v>
      </c>
      <c r="S814" s="11">
        <f t="shared" si="1316"/>
        <v>0</v>
      </c>
      <c r="T814" s="11">
        <f t="shared" si="1317"/>
        <v>1</v>
      </c>
      <c r="U814" s="11" t="str">
        <f t="shared" si="1318"/>
        <v>Piped Network With Pump</v>
      </c>
      <c r="V814" s="11">
        <f t="shared" si="1319"/>
        <v>2012</v>
      </c>
      <c r="W814" s="11" t="str">
        <f t="shared" si="1320"/>
        <v>Governement (District, Wasac) And Water For People</v>
      </c>
      <c r="X814" s="11" t="str">
        <f t="shared" si="1321"/>
        <v>Spring</v>
      </c>
      <c r="Y814" s="11">
        <f t="shared" si="1322"/>
        <v>3</v>
      </c>
      <c r="Z814" s="11">
        <f t="shared" si="1323"/>
        <v>1</v>
      </c>
      <c r="AA814" s="11">
        <f t="shared" si="1324"/>
        <v>1</v>
      </c>
      <c r="AB814" s="11" t="str">
        <f t="shared" si="1325"/>
        <v/>
      </c>
      <c r="AC814" s="11">
        <f t="shared" si="1326"/>
        <v>3</v>
      </c>
      <c r="AD814" s="11">
        <f t="shared" si="1327"/>
        <v>2009</v>
      </c>
      <c r="AE814" s="11">
        <f t="shared" si="1328"/>
        <v>1</v>
      </c>
      <c r="AF814" s="11">
        <f t="shared" si="1329"/>
        <v>4.5</v>
      </c>
      <c r="AG814" s="12">
        <f t="shared" si="1380"/>
        <v>384000</v>
      </c>
      <c r="AH814" s="12">
        <f t="shared" si="1381"/>
        <v>152.07920792079207</v>
      </c>
      <c r="AI814" s="11">
        <f t="shared" si="1382"/>
        <v>1</v>
      </c>
      <c r="AJ814" s="11">
        <f t="shared" si="1330"/>
        <v>1</v>
      </c>
      <c r="AK814" s="11">
        <f t="shared" si="1331"/>
        <v>2</v>
      </c>
      <c r="AL814" s="11">
        <f t="shared" si="1332"/>
        <v>2012</v>
      </c>
      <c r="AM814" s="11">
        <f t="shared" si="1333"/>
        <v>1</v>
      </c>
      <c r="AN814" s="11">
        <f t="shared" si="1334"/>
        <v>5000</v>
      </c>
      <c r="AO814" s="11">
        <f t="shared" si="1335"/>
        <v>1</v>
      </c>
      <c r="AP814" s="11">
        <f t="shared" si="1336"/>
        <v>16</v>
      </c>
      <c r="AQ814" s="11">
        <f t="shared" si="1337"/>
        <v>2012</v>
      </c>
      <c r="AR814" s="11">
        <f t="shared" si="1338"/>
        <v>1</v>
      </c>
      <c r="AS814" s="11">
        <f t="shared" si="1339"/>
        <v>1</v>
      </c>
      <c r="AT814" s="11">
        <f t="shared" si="1340"/>
        <v>8</v>
      </c>
      <c r="AU814" s="11" t="str">
        <f t="shared" si="1341"/>
        <v/>
      </c>
      <c r="AV814" s="11">
        <f t="shared" si="1342"/>
        <v>2012</v>
      </c>
      <c r="AW814" s="11">
        <f t="shared" si="1343"/>
        <v>1</v>
      </c>
      <c r="AX814" s="11">
        <f t="shared" si="1344"/>
        <v>1</v>
      </c>
      <c r="AY814" s="11">
        <f t="shared" si="1345"/>
        <v>2</v>
      </c>
      <c r="AZ814" s="11">
        <f t="shared" si="1346"/>
        <v>2012</v>
      </c>
      <c r="BA814" s="11">
        <f t="shared" si="1347"/>
        <v>1</v>
      </c>
      <c r="BB814" s="11">
        <f t="shared" si="1348"/>
        <v>5000</v>
      </c>
      <c r="BC814" s="11">
        <f t="shared" si="1349"/>
        <v>1</v>
      </c>
      <c r="BD814" s="11">
        <f t="shared" si="1350"/>
        <v>1</v>
      </c>
      <c r="BE814" s="11">
        <f t="shared" si="1351"/>
        <v>2009</v>
      </c>
      <c r="BF814" s="11">
        <f t="shared" si="1352"/>
        <v>1</v>
      </c>
      <c r="BG814" s="11">
        <f t="shared" si="1373"/>
        <v>1</v>
      </c>
      <c r="BH814" s="11">
        <f t="shared" si="1353"/>
        <v>2009</v>
      </c>
      <c r="BI814" s="11">
        <f t="shared" si="1354"/>
        <v>1</v>
      </c>
      <c r="BJ814" s="11">
        <f t="shared" si="1355"/>
        <v>0</v>
      </c>
      <c r="BK814" s="11" t="str">
        <f t="shared" si="1356"/>
        <v/>
      </c>
      <c r="BL814" s="11" t="str">
        <f t="shared" si="1357"/>
        <v xml:space="preserve"> </v>
      </c>
      <c r="BM814" s="11" t="str">
        <f t="shared" si="1358"/>
        <v xml:space="preserve"> </v>
      </c>
      <c r="BN814" s="11" t="str">
        <f t="shared" si="1359"/>
        <v xml:space="preserve"> </v>
      </c>
      <c r="BO814" s="11" t="str">
        <f t="shared" si="1360"/>
        <v xml:space="preserve"> </v>
      </c>
      <c r="BP814" s="11" t="str">
        <f t="shared" si="1361"/>
        <v xml:space="preserve"> </v>
      </c>
      <c r="BQ814" s="11" t="str">
        <f t="shared" si="1362"/>
        <v>0</v>
      </c>
      <c r="BR814" s="25">
        <f t="shared" si="1363"/>
        <v>0</v>
      </c>
      <c r="BS814" s="11" t="str">
        <f t="shared" si="1364"/>
        <v>Not Present</v>
      </c>
      <c r="BT814" s="11" t="str">
        <f t="shared" si="1365"/>
        <v>0</v>
      </c>
      <c r="BU814" s="12">
        <f t="shared" si="1383"/>
        <v>1</v>
      </c>
      <c r="BV814" s="12">
        <f t="shared" si="1384"/>
        <v>0</v>
      </c>
      <c r="BW814" s="12">
        <f t="shared" si="1374"/>
        <v>1</v>
      </c>
      <c r="BX814" s="12">
        <f t="shared" si="1385"/>
        <v>1</v>
      </c>
      <c r="BY814" s="11">
        <f t="shared" si="1386"/>
        <v>1</v>
      </c>
      <c r="BZ814" s="11">
        <f t="shared" si="1366"/>
        <v>1</v>
      </c>
      <c r="CA814" s="11">
        <f t="shared" si="1367"/>
        <v>1</v>
      </c>
      <c r="CB814" s="11">
        <f t="shared" si="1368"/>
        <v>2012</v>
      </c>
      <c r="CC814" s="11">
        <f t="shared" si="1369"/>
        <v>1</v>
      </c>
      <c r="CD814" s="11" t="str">
        <f t="shared" si="1370"/>
        <v>No</v>
      </c>
      <c r="CE814" s="11">
        <f t="shared" si="1387"/>
        <v>0</v>
      </c>
      <c r="CF814" s="11">
        <f t="shared" si="1388"/>
        <v>0</v>
      </c>
      <c r="CG814" s="11">
        <f t="shared" si="1389"/>
        <v>1</v>
      </c>
      <c r="CH814" s="11">
        <f t="shared" si="1390"/>
        <v>0</v>
      </c>
      <c r="CI814" s="11">
        <f t="shared" si="1371"/>
        <v>0</v>
      </c>
      <c r="CJ814" s="11">
        <f t="shared" si="1372"/>
        <v>1</v>
      </c>
    </row>
    <row r="815" spans="1:88" x14ac:dyDescent="0.3">
      <c r="A815" s="11">
        <f t="shared" si="1303"/>
        <v>2017</v>
      </c>
      <c r="B815" s="11" t="str">
        <f t="shared" si="1304"/>
        <v>22-03-2017 20:24:37 CET</v>
      </c>
      <c r="C815" s="11" t="str">
        <f t="shared" si="1305"/>
        <v>Rwanda</v>
      </c>
      <c r="D815" s="11" t="str">
        <f t="shared" si="1306"/>
        <v>Rulindo</v>
      </c>
      <c r="E815" s="11" t="str">
        <f t="shared" si="1307"/>
        <v>Murambi</v>
      </c>
      <c r="F815" s="11" t="str">
        <f t="shared" si="1308"/>
        <v>Mvuzo</v>
      </c>
      <c r="G815" s="11" t="str">
        <f t="shared" si="1309"/>
        <v>Ntyaba</v>
      </c>
      <c r="H815" s="11" t="str">
        <f t="shared" si="1310"/>
        <v/>
      </c>
      <c r="I815" s="11" t="str">
        <f t="shared" si="1311"/>
        <v/>
      </c>
      <c r="J815" s="11" t="str">
        <f t="shared" si="1312"/>
        <v>Mutagata Motorised Network</v>
      </c>
      <c r="K815" s="11">
        <f t="shared" si="1313"/>
        <v>136</v>
      </c>
      <c r="L815" s="11">
        <f t="shared" si="1375"/>
        <v>26296</v>
      </c>
      <c r="M815" s="11">
        <f t="shared" si="1376"/>
        <v>49</v>
      </c>
      <c r="N815" s="11">
        <f t="shared" si="1377"/>
        <v>536.65306122448976</v>
      </c>
      <c r="O815" s="11">
        <f t="shared" si="1314"/>
        <v>136</v>
      </c>
      <c r="P815" s="11" t="str">
        <f t="shared" si="1315"/>
        <v xml:space="preserve"> </v>
      </c>
      <c r="Q815" s="13">
        <f t="shared" si="1378"/>
        <v>1</v>
      </c>
      <c r="R815" s="11">
        <f t="shared" si="1379"/>
        <v>1</v>
      </c>
      <c r="S815" s="11">
        <f t="shared" si="1316"/>
        <v>0</v>
      </c>
      <c r="T815" s="11">
        <f t="shared" si="1317"/>
        <v>1</v>
      </c>
      <c r="U815" s="11" t="str">
        <f t="shared" si="1318"/>
        <v>Piped Network With Pump</v>
      </c>
      <c r="V815" s="11">
        <f t="shared" si="1319"/>
        <v>1987</v>
      </c>
      <c r="W815" s="11" t="str">
        <f t="shared" si="1320"/>
        <v>Governement (District, Wasac) And Water For People</v>
      </c>
      <c r="X815" s="11" t="str">
        <f t="shared" si="1321"/>
        <v>Spring</v>
      </c>
      <c r="Y815" s="11">
        <f t="shared" si="1322"/>
        <v>1</v>
      </c>
      <c r="Z815" s="11">
        <f t="shared" si="1323"/>
        <v>1</v>
      </c>
      <c r="AA815" s="11">
        <f t="shared" si="1324"/>
        <v>1</v>
      </c>
      <c r="AB815" s="11" t="str">
        <f t="shared" si="1325"/>
        <v>"Springbox" --Intake Structure At A Spring</v>
      </c>
      <c r="AC815" s="11">
        <f t="shared" si="1326"/>
        <v>1</v>
      </c>
      <c r="AD815" s="11">
        <f t="shared" si="1327"/>
        <v>2007</v>
      </c>
      <c r="AE815" s="11">
        <f t="shared" si="1328"/>
        <v>1</v>
      </c>
      <c r="AF815" s="11">
        <f t="shared" si="1329"/>
        <v>5</v>
      </c>
      <c r="AG815" s="12">
        <f t="shared" si="1380"/>
        <v>345600</v>
      </c>
      <c r="AH815" s="12">
        <f t="shared" si="1381"/>
        <v>508.23529411764707</v>
      </c>
      <c r="AI815" s="11">
        <f t="shared" si="1382"/>
        <v>1</v>
      </c>
      <c r="AJ815" s="11">
        <f t="shared" si="1330"/>
        <v>1</v>
      </c>
      <c r="AK815" s="11">
        <f t="shared" si="1331"/>
        <v>1</v>
      </c>
      <c r="AL815" s="11">
        <f t="shared" si="1332"/>
        <v>2016</v>
      </c>
      <c r="AM815" s="11">
        <f t="shared" si="1333"/>
        <v>1</v>
      </c>
      <c r="AN815" s="11">
        <f t="shared" si="1334"/>
        <v>1900</v>
      </c>
      <c r="AO815" s="11">
        <f t="shared" si="1335"/>
        <v>1</v>
      </c>
      <c r="AP815" s="11">
        <f t="shared" si="1336"/>
        <v>39</v>
      </c>
      <c r="AQ815" s="11">
        <f t="shared" si="1337"/>
        <v>2016</v>
      </c>
      <c r="AR815" s="11">
        <f t="shared" si="1338"/>
        <v>1</v>
      </c>
      <c r="AS815" s="11">
        <f t="shared" si="1339"/>
        <v>1</v>
      </c>
      <c r="AT815" s="11">
        <f t="shared" si="1340"/>
        <v>17</v>
      </c>
      <c r="AU815" s="11" t="str">
        <f t="shared" si="1341"/>
        <v>Pressure Break Tank|Distribution Chamber|Washout And Air Release</v>
      </c>
      <c r="AV815" s="11">
        <f t="shared" si="1342"/>
        <v>2016</v>
      </c>
      <c r="AW815" s="11">
        <f t="shared" si="1343"/>
        <v>1</v>
      </c>
      <c r="AX815" s="11">
        <f t="shared" si="1344"/>
        <v>1</v>
      </c>
      <c r="AY815" s="11">
        <f t="shared" si="1345"/>
        <v>6</v>
      </c>
      <c r="AZ815" s="11">
        <f t="shared" si="1346"/>
        <v>2016</v>
      </c>
      <c r="BA815" s="11">
        <f t="shared" si="1347"/>
        <v>1</v>
      </c>
      <c r="BB815" s="11">
        <f t="shared" si="1348"/>
        <v>40000</v>
      </c>
      <c r="BC815" s="11">
        <f t="shared" si="1349"/>
        <v>1</v>
      </c>
      <c r="BD815" s="11">
        <f t="shared" si="1350"/>
        <v>5</v>
      </c>
      <c r="BE815" s="11">
        <f t="shared" si="1351"/>
        <v>2017</v>
      </c>
      <c r="BF815" s="11">
        <f t="shared" si="1352"/>
        <v>1</v>
      </c>
      <c r="BG815" s="11">
        <f t="shared" si="1373"/>
        <v>1</v>
      </c>
      <c r="BH815" s="11">
        <f t="shared" si="1353"/>
        <v>2016</v>
      </c>
      <c r="BI815" s="11">
        <f t="shared" si="1354"/>
        <v>1</v>
      </c>
      <c r="BJ815" s="11">
        <f t="shared" si="1355"/>
        <v>1</v>
      </c>
      <c r="BK815" s="11" t="str">
        <f t="shared" si="1356"/>
        <v>Disinfection/Chlorination</v>
      </c>
      <c r="BL815" s="11">
        <f t="shared" si="1357"/>
        <v>2017</v>
      </c>
      <c r="BM815" s="11">
        <f t="shared" si="1358"/>
        <v>1</v>
      </c>
      <c r="BN815" s="11">
        <f t="shared" si="1359"/>
        <v>0</v>
      </c>
      <c r="BO815" s="11" t="str">
        <f t="shared" si="1360"/>
        <v xml:space="preserve"> </v>
      </c>
      <c r="BP815" s="11" t="str">
        <f t="shared" si="1361"/>
        <v xml:space="preserve"> </v>
      </c>
      <c r="BQ815" s="11" t="str">
        <f t="shared" si="1362"/>
        <v>0</v>
      </c>
      <c r="BR815" s="25">
        <f t="shared" si="1363"/>
        <v>0</v>
      </c>
      <c r="BS815" s="11" t="str">
        <f t="shared" si="1364"/>
        <v>Not Present</v>
      </c>
      <c r="BT815" s="11" t="str">
        <f t="shared" si="1365"/>
        <v>0</v>
      </c>
      <c r="BU815" s="12">
        <f t="shared" si="1383"/>
        <v>1</v>
      </c>
      <c r="BV815" s="12">
        <f t="shared" si="1384"/>
        <v>0</v>
      </c>
      <c r="BW815" s="12">
        <f t="shared" si="1374"/>
        <v>1</v>
      </c>
      <c r="BX815" s="12">
        <f t="shared" si="1385"/>
        <v>1</v>
      </c>
      <c r="BY815" s="11">
        <f t="shared" si="1386"/>
        <v>1</v>
      </c>
      <c r="BZ815" s="11">
        <f t="shared" si="1366"/>
        <v>1</v>
      </c>
      <c r="CA815" s="11">
        <f t="shared" si="1367"/>
        <v>64</v>
      </c>
      <c r="CB815" s="11">
        <f t="shared" si="1368"/>
        <v>2016</v>
      </c>
      <c r="CC815" s="11">
        <f t="shared" si="1369"/>
        <v>1</v>
      </c>
      <c r="CD815" s="11" t="str">
        <f t="shared" si="1370"/>
        <v>No</v>
      </c>
      <c r="CE815" s="11">
        <f t="shared" si="1387"/>
        <v>0</v>
      </c>
      <c r="CF815" s="11">
        <f t="shared" si="1388"/>
        <v>0</v>
      </c>
      <c r="CG815" s="11">
        <f t="shared" si="1389"/>
        <v>1</v>
      </c>
      <c r="CH815" s="11">
        <f t="shared" si="1390"/>
        <v>0</v>
      </c>
      <c r="CI815" s="11">
        <f t="shared" si="1371"/>
        <v>1</v>
      </c>
      <c r="CJ815" s="11">
        <f t="shared" si="1372"/>
        <v>1</v>
      </c>
    </row>
    <row r="816" spans="1:88" x14ac:dyDescent="0.3">
      <c r="A816" s="11">
        <f t="shared" si="1303"/>
        <v>2017</v>
      </c>
      <c r="B816" s="11" t="str">
        <f t="shared" si="1304"/>
        <v>02-01-2015 12:22:38 CET</v>
      </c>
      <c r="C816" s="11" t="str">
        <f t="shared" si="1305"/>
        <v>Rwanda</v>
      </c>
      <c r="D816" s="11" t="str">
        <f t="shared" si="1306"/>
        <v>Rulindo</v>
      </c>
      <c r="E816" s="11" t="str">
        <f t="shared" si="1307"/>
        <v>Buyoga</v>
      </c>
      <c r="F816" s="11" t="str">
        <f t="shared" si="1308"/>
        <v>Mwumba</v>
      </c>
      <c r="G816" s="11" t="str">
        <f t="shared" si="1309"/>
        <v>Mataba</v>
      </c>
      <c r="H816" s="11" t="str">
        <f t="shared" si="1310"/>
        <v/>
      </c>
      <c r="I816" s="11" t="str">
        <f t="shared" si="1311"/>
        <v/>
      </c>
      <c r="J816" s="11" t="str">
        <f t="shared" si="1312"/>
        <v>Water point at Buyoga Banque Populaire/Nyirambuga pumping</v>
      </c>
      <c r="K816" s="11">
        <f t="shared" si="1313"/>
        <v>177</v>
      </c>
      <c r="L816" s="11">
        <f t="shared" si="1375"/>
        <v>30604</v>
      </c>
      <c r="M816" s="11">
        <f t="shared" si="1376"/>
        <v>1</v>
      </c>
      <c r="N816" s="11">
        <f t="shared" si="1377"/>
        <v>30604</v>
      </c>
      <c r="O816" s="11">
        <f t="shared" si="1314"/>
        <v>177</v>
      </c>
      <c r="P816" s="11" t="str">
        <f t="shared" si="1315"/>
        <v xml:space="preserve"> </v>
      </c>
      <c r="Q816" s="13">
        <f t="shared" si="1378"/>
        <v>1</v>
      </c>
      <c r="R816" s="11">
        <f t="shared" si="1379"/>
        <v>1</v>
      </c>
      <c r="S816" s="11">
        <f t="shared" si="1316"/>
        <v>0</v>
      </c>
      <c r="T816" s="11">
        <f t="shared" si="1317"/>
        <v>1</v>
      </c>
      <c r="U816" s="11" t="str">
        <f t="shared" si="1318"/>
        <v>Piped Network With Pump</v>
      </c>
      <c r="V816" s="11">
        <f t="shared" si="1319"/>
        <v>2015</v>
      </c>
      <c r="W816" s="11" t="str">
        <f t="shared" si="1320"/>
        <v>Governement (District, Wasac) And Water For People</v>
      </c>
      <c r="X816" s="11" t="str">
        <f t="shared" si="1321"/>
        <v>Spring</v>
      </c>
      <c r="Y816" s="11">
        <f t="shared" si="1322"/>
        <v>11</v>
      </c>
      <c r="Z816" s="11">
        <f t="shared" si="1323"/>
        <v>1</v>
      </c>
      <c r="AA816" s="11">
        <f t="shared" si="1324"/>
        <v>0</v>
      </c>
      <c r="AB816" s="11" t="str">
        <f t="shared" si="1325"/>
        <v/>
      </c>
      <c r="AC816" s="11" t="str">
        <f t="shared" si="1326"/>
        <v xml:space="preserve"> </v>
      </c>
      <c r="AD816" s="11" t="str">
        <f t="shared" si="1327"/>
        <v xml:space="preserve"> </v>
      </c>
      <c r="AE816" s="11" t="str">
        <f t="shared" si="1328"/>
        <v xml:space="preserve"> </v>
      </c>
      <c r="AF816" s="11">
        <f t="shared" si="1329"/>
        <v>4</v>
      </c>
      <c r="AG816" s="12">
        <f t="shared" si="1380"/>
        <v>432000</v>
      </c>
      <c r="AH816" s="12">
        <f t="shared" si="1381"/>
        <v>488.13559322033899</v>
      </c>
      <c r="AI816" s="11">
        <f t="shared" si="1382"/>
        <v>1</v>
      </c>
      <c r="AJ816" s="11">
        <f t="shared" si="1330"/>
        <v>0</v>
      </c>
      <c r="AK816" s="11" t="str">
        <f t="shared" si="1331"/>
        <v xml:space="preserve"> </v>
      </c>
      <c r="AL816" s="11" t="str">
        <f t="shared" si="1332"/>
        <v xml:space="preserve"> </v>
      </c>
      <c r="AM816" s="11" t="str">
        <f t="shared" si="1333"/>
        <v xml:space="preserve"> </v>
      </c>
      <c r="AN816" s="11" t="str">
        <f t="shared" si="1334"/>
        <v xml:space="preserve"> </v>
      </c>
      <c r="AO816" s="11">
        <f t="shared" si="1335"/>
        <v>0</v>
      </c>
      <c r="AP816" s="11" t="str">
        <f t="shared" si="1336"/>
        <v xml:space="preserve"> </v>
      </c>
      <c r="AQ816" s="11" t="str">
        <f t="shared" si="1337"/>
        <v xml:space="preserve"> </v>
      </c>
      <c r="AR816" s="11" t="str">
        <f t="shared" si="1338"/>
        <v xml:space="preserve"> </v>
      </c>
      <c r="AS816" s="11">
        <f t="shared" si="1339"/>
        <v>0</v>
      </c>
      <c r="AT816" s="11" t="str">
        <f t="shared" si="1340"/>
        <v xml:space="preserve"> </v>
      </c>
      <c r="AU816" s="11" t="str">
        <f t="shared" si="1341"/>
        <v/>
      </c>
      <c r="AV816" s="11" t="str">
        <f t="shared" si="1342"/>
        <v xml:space="preserve"> </v>
      </c>
      <c r="AW816" s="11" t="str">
        <f t="shared" si="1343"/>
        <v xml:space="preserve"> </v>
      </c>
      <c r="AX816" s="11">
        <f t="shared" si="1344"/>
        <v>0</v>
      </c>
      <c r="AY816" s="11" t="str">
        <f t="shared" si="1345"/>
        <v xml:space="preserve"> </v>
      </c>
      <c r="AZ816" s="11" t="str">
        <f t="shared" si="1346"/>
        <v xml:space="preserve"> </v>
      </c>
      <c r="BA816" s="11" t="str">
        <f t="shared" si="1347"/>
        <v xml:space="preserve"> </v>
      </c>
      <c r="BB816" s="11" t="str">
        <f t="shared" si="1348"/>
        <v xml:space="preserve"> </v>
      </c>
      <c r="BC816" s="11">
        <f t="shared" si="1349"/>
        <v>0</v>
      </c>
      <c r="BD816" s="11" t="str">
        <f t="shared" si="1350"/>
        <v xml:space="preserve"> </v>
      </c>
      <c r="BE816" s="11" t="str">
        <f t="shared" si="1351"/>
        <v xml:space="preserve"> </v>
      </c>
      <c r="BF816" s="11" t="str">
        <f t="shared" si="1352"/>
        <v xml:space="preserve"> </v>
      </c>
      <c r="BG816" s="11" t="str">
        <f t="shared" si="1373"/>
        <v xml:space="preserve"> </v>
      </c>
      <c r="BH816" s="11" t="str">
        <f t="shared" si="1353"/>
        <v xml:space="preserve"> </v>
      </c>
      <c r="BI816" s="11" t="str">
        <f t="shared" si="1354"/>
        <v xml:space="preserve"> </v>
      </c>
      <c r="BJ816" s="11">
        <f t="shared" si="1355"/>
        <v>0</v>
      </c>
      <c r="BK816" s="11" t="str">
        <f t="shared" si="1356"/>
        <v/>
      </c>
      <c r="BL816" s="11" t="str">
        <f t="shared" si="1357"/>
        <v xml:space="preserve"> </v>
      </c>
      <c r="BM816" s="11" t="str">
        <f t="shared" si="1358"/>
        <v xml:space="preserve"> </v>
      </c>
      <c r="BN816" s="11" t="str">
        <f t="shared" si="1359"/>
        <v xml:space="preserve"> </v>
      </c>
      <c r="BO816" s="11" t="str">
        <f t="shared" si="1360"/>
        <v xml:space="preserve"> </v>
      </c>
      <c r="BP816" s="11" t="str">
        <f t="shared" si="1361"/>
        <v xml:space="preserve"> </v>
      </c>
      <c r="BQ816" s="11" t="str">
        <f t="shared" si="1362"/>
        <v>0</v>
      </c>
      <c r="BR816" s="25">
        <f t="shared" si="1363"/>
        <v>0</v>
      </c>
      <c r="BS816" s="11" t="str">
        <f t="shared" si="1364"/>
        <v>Not Present</v>
      </c>
      <c r="BT816" s="11" t="str">
        <f t="shared" si="1365"/>
        <v>0</v>
      </c>
      <c r="BU816" s="12">
        <f t="shared" si="1383"/>
        <v>1</v>
      </c>
      <c r="BV816" s="12">
        <f t="shared" si="1384"/>
        <v>0</v>
      </c>
      <c r="BW816" s="12">
        <f t="shared" si="1374"/>
        <v>1</v>
      </c>
      <c r="BX816" s="12">
        <f t="shared" si="1385"/>
        <v>1</v>
      </c>
      <c r="BY816" s="11">
        <f t="shared" si="1386"/>
        <v>1</v>
      </c>
      <c r="BZ816" s="11">
        <f t="shared" si="1366"/>
        <v>1</v>
      </c>
      <c r="CA816" s="11">
        <f t="shared" si="1367"/>
        <v>6</v>
      </c>
      <c r="CB816" s="11">
        <f t="shared" si="1368"/>
        <v>2015</v>
      </c>
      <c r="CC816" s="11">
        <f t="shared" si="1369"/>
        <v>1</v>
      </c>
      <c r="CD816" s="11" t="str">
        <f t="shared" si="1370"/>
        <v>No</v>
      </c>
      <c r="CE816" s="11">
        <f t="shared" si="1387"/>
        <v>0</v>
      </c>
      <c r="CF816" s="11">
        <f t="shared" si="1388"/>
        <v>0</v>
      </c>
      <c r="CG816" s="11">
        <f t="shared" si="1389"/>
        <v>1</v>
      </c>
      <c r="CH816" s="11">
        <f t="shared" si="1390"/>
        <v>0</v>
      </c>
      <c r="CI816" s="11">
        <f t="shared" si="1371"/>
        <v>1</v>
      </c>
      <c r="CJ816" s="11">
        <f t="shared" si="1372"/>
        <v>1</v>
      </c>
    </row>
    <row r="817" spans="1:88" x14ac:dyDescent="0.3">
      <c r="A817" s="11">
        <f t="shared" si="1303"/>
        <v>2017</v>
      </c>
      <c r="B817" s="11" t="str">
        <f t="shared" si="1304"/>
        <v>16-04-2017 22:59:13 CEST</v>
      </c>
      <c r="C817" s="11" t="str">
        <f t="shared" si="1305"/>
        <v>Rwanda</v>
      </c>
      <c r="D817" s="11" t="str">
        <f t="shared" si="1306"/>
        <v>Rulindo</v>
      </c>
      <c r="E817" s="11" t="str">
        <f t="shared" si="1307"/>
        <v>Buyoga</v>
      </c>
      <c r="F817" s="11" t="str">
        <f t="shared" si="1308"/>
        <v>Karama</v>
      </c>
      <c r="G817" s="11" t="str">
        <f t="shared" si="1309"/>
        <v>Kigarama</v>
      </c>
      <c r="H817" s="11" t="str">
        <f t="shared" si="1310"/>
        <v/>
      </c>
      <c r="I817" s="11" t="str">
        <f t="shared" si="1311"/>
        <v/>
      </c>
      <c r="J817" s="11" t="str">
        <f t="shared" si="1312"/>
        <v>Kigarama water point/Nyirambuga pumping</v>
      </c>
      <c r="K817" s="11">
        <f t="shared" si="1313"/>
        <v>121</v>
      </c>
      <c r="L817" s="11">
        <f t="shared" si="1375"/>
        <v>30604</v>
      </c>
      <c r="M817" s="11">
        <f t="shared" si="1376"/>
        <v>1</v>
      </c>
      <c r="N817" s="11">
        <f t="shared" si="1377"/>
        <v>30604</v>
      </c>
      <c r="O817" s="11">
        <f t="shared" si="1314"/>
        <v>121</v>
      </c>
      <c r="P817" s="11" t="str">
        <f t="shared" si="1315"/>
        <v xml:space="preserve"> </v>
      </c>
      <c r="Q817" s="13">
        <f t="shared" si="1378"/>
        <v>1</v>
      </c>
      <c r="R817" s="11">
        <f t="shared" si="1379"/>
        <v>1</v>
      </c>
      <c r="S817" s="11">
        <f t="shared" si="1316"/>
        <v>0</v>
      </c>
      <c r="T817" s="11">
        <f t="shared" si="1317"/>
        <v>1</v>
      </c>
      <c r="U817" s="11" t="str">
        <f t="shared" si="1318"/>
        <v>Piped Network With Pump</v>
      </c>
      <c r="V817" s="11">
        <f t="shared" si="1319"/>
        <v>2017</v>
      </c>
      <c r="W817" s="11" t="str">
        <f t="shared" si="1320"/>
        <v>Governement (District, Wasac) And Water For People</v>
      </c>
      <c r="X817" s="11" t="str">
        <f t="shared" si="1321"/>
        <v>Spring</v>
      </c>
      <c r="Y817" s="11">
        <f t="shared" si="1322"/>
        <v>2</v>
      </c>
      <c r="Z817" s="11">
        <f t="shared" si="1323"/>
        <v>1</v>
      </c>
      <c r="AA817" s="11">
        <f t="shared" si="1324"/>
        <v>0</v>
      </c>
      <c r="AB817" s="11" t="str">
        <f t="shared" si="1325"/>
        <v/>
      </c>
      <c r="AC817" s="11" t="str">
        <f t="shared" si="1326"/>
        <v xml:space="preserve"> </v>
      </c>
      <c r="AD817" s="11" t="str">
        <f t="shared" si="1327"/>
        <v xml:space="preserve"> </v>
      </c>
      <c r="AE817" s="11" t="str">
        <f t="shared" si="1328"/>
        <v xml:space="preserve"> </v>
      </c>
      <c r="AF817" s="11">
        <f t="shared" si="1329"/>
        <v>4</v>
      </c>
      <c r="AG817" s="12">
        <f t="shared" si="1380"/>
        <v>432000</v>
      </c>
      <c r="AH817" s="12">
        <f t="shared" si="1381"/>
        <v>714.04958677685954</v>
      </c>
      <c r="AI817" s="11">
        <f t="shared" si="1382"/>
        <v>1</v>
      </c>
      <c r="AJ817" s="11">
        <f t="shared" si="1330"/>
        <v>0</v>
      </c>
      <c r="AK817" s="11" t="str">
        <f t="shared" si="1331"/>
        <v xml:space="preserve"> </v>
      </c>
      <c r="AL817" s="11" t="str">
        <f t="shared" si="1332"/>
        <v xml:space="preserve"> </v>
      </c>
      <c r="AM817" s="11" t="str">
        <f t="shared" si="1333"/>
        <v xml:space="preserve"> </v>
      </c>
      <c r="AN817" s="11" t="str">
        <f t="shared" si="1334"/>
        <v xml:space="preserve"> </v>
      </c>
      <c r="AO817" s="11">
        <f t="shared" si="1335"/>
        <v>1</v>
      </c>
      <c r="AP817" s="11">
        <f t="shared" si="1336"/>
        <v>1</v>
      </c>
      <c r="AQ817" s="11">
        <f t="shared" si="1337"/>
        <v>2017</v>
      </c>
      <c r="AR817" s="11">
        <f t="shared" si="1338"/>
        <v>3</v>
      </c>
      <c r="AS817" s="11">
        <f t="shared" si="1339"/>
        <v>0</v>
      </c>
      <c r="AT817" s="11" t="str">
        <f t="shared" si="1340"/>
        <v xml:space="preserve"> </v>
      </c>
      <c r="AU817" s="11" t="str">
        <f t="shared" si="1341"/>
        <v/>
      </c>
      <c r="AV817" s="11" t="str">
        <f t="shared" si="1342"/>
        <v xml:space="preserve"> </v>
      </c>
      <c r="AW817" s="11" t="str">
        <f t="shared" si="1343"/>
        <v xml:space="preserve"> </v>
      </c>
      <c r="AX817" s="11">
        <f t="shared" si="1344"/>
        <v>0</v>
      </c>
      <c r="AY817" s="11" t="str">
        <f t="shared" si="1345"/>
        <v xml:space="preserve"> </v>
      </c>
      <c r="AZ817" s="11" t="str">
        <f t="shared" si="1346"/>
        <v xml:space="preserve"> </v>
      </c>
      <c r="BA817" s="11" t="str">
        <f t="shared" si="1347"/>
        <v xml:space="preserve"> </v>
      </c>
      <c r="BB817" s="11" t="str">
        <f t="shared" si="1348"/>
        <v xml:space="preserve"> </v>
      </c>
      <c r="BC817" s="11">
        <f t="shared" si="1349"/>
        <v>0</v>
      </c>
      <c r="BD817" s="11" t="str">
        <f t="shared" si="1350"/>
        <v xml:space="preserve"> </v>
      </c>
      <c r="BE817" s="11" t="str">
        <f t="shared" si="1351"/>
        <v xml:space="preserve"> </v>
      </c>
      <c r="BF817" s="11" t="str">
        <f t="shared" si="1352"/>
        <v xml:space="preserve"> </v>
      </c>
      <c r="BG817" s="11" t="str">
        <f t="shared" si="1373"/>
        <v xml:space="preserve"> </v>
      </c>
      <c r="BH817" s="11" t="str">
        <f t="shared" si="1353"/>
        <v xml:space="preserve"> </v>
      </c>
      <c r="BI817" s="11" t="str">
        <f t="shared" si="1354"/>
        <v xml:space="preserve"> </v>
      </c>
      <c r="BJ817" s="11">
        <f t="shared" si="1355"/>
        <v>0</v>
      </c>
      <c r="BK817" s="11" t="str">
        <f t="shared" si="1356"/>
        <v/>
      </c>
      <c r="BL817" s="11" t="str">
        <f t="shared" si="1357"/>
        <v xml:space="preserve"> </v>
      </c>
      <c r="BM817" s="11" t="str">
        <f t="shared" si="1358"/>
        <v xml:space="preserve"> </v>
      </c>
      <c r="BN817" s="11" t="str">
        <f t="shared" si="1359"/>
        <v xml:space="preserve"> </v>
      </c>
      <c r="BO817" s="11" t="str">
        <f t="shared" si="1360"/>
        <v xml:space="preserve"> </v>
      </c>
      <c r="BP817" s="11" t="str">
        <f t="shared" si="1361"/>
        <v xml:space="preserve"> </v>
      </c>
      <c r="BQ817" s="11" t="str">
        <f t="shared" si="1362"/>
        <v>0</v>
      </c>
      <c r="BR817" s="25">
        <f t="shared" si="1363"/>
        <v>0</v>
      </c>
      <c r="BS817" s="11" t="str">
        <f t="shared" si="1364"/>
        <v>Not Present</v>
      </c>
      <c r="BT817" s="11" t="str">
        <f t="shared" si="1365"/>
        <v>0</v>
      </c>
      <c r="BU817" s="12">
        <f t="shared" si="1383"/>
        <v>1</v>
      </c>
      <c r="BV817" s="12">
        <f t="shared" si="1384"/>
        <v>0</v>
      </c>
      <c r="BW817" s="12">
        <f t="shared" si="1374"/>
        <v>1</v>
      </c>
      <c r="BX817" s="12">
        <f t="shared" si="1385"/>
        <v>1</v>
      </c>
      <c r="BY817" s="11">
        <f t="shared" si="1386"/>
        <v>1</v>
      </c>
      <c r="BZ817" s="11">
        <f t="shared" si="1366"/>
        <v>1</v>
      </c>
      <c r="CA817" s="11">
        <f t="shared" si="1367"/>
        <v>2</v>
      </c>
      <c r="CB817" s="11">
        <f t="shared" si="1368"/>
        <v>2017</v>
      </c>
      <c r="CC817" s="11">
        <f t="shared" si="1369"/>
        <v>3</v>
      </c>
      <c r="CD817" s="11" t="str">
        <f t="shared" si="1370"/>
        <v>No</v>
      </c>
      <c r="CE817" s="11">
        <f t="shared" si="1387"/>
        <v>0</v>
      </c>
      <c r="CF817" s="11">
        <f t="shared" si="1388"/>
        <v>0</v>
      </c>
      <c r="CG817" s="11">
        <f t="shared" si="1389"/>
        <v>1</v>
      </c>
      <c r="CH817" s="11">
        <f t="shared" si="1390"/>
        <v>0</v>
      </c>
      <c r="CI817" s="11">
        <f t="shared" si="1371"/>
        <v>0</v>
      </c>
      <c r="CJ817" s="11">
        <f t="shared" si="1372"/>
        <v>3</v>
      </c>
    </row>
    <row r="818" spans="1:88" x14ac:dyDescent="0.3">
      <c r="A818" s="11">
        <f t="shared" si="1303"/>
        <v>2017</v>
      </c>
      <c r="B818" s="11" t="str">
        <f t="shared" si="1304"/>
        <v>15-04-2017 22:36:53 CEST</v>
      </c>
      <c r="C818" s="11" t="str">
        <f t="shared" si="1305"/>
        <v>Rwanda</v>
      </c>
      <c r="D818" s="11" t="str">
        <f t="shared" si="1306"/>
        <v>Rulindo</v>
      </c>
      <c r="E818" s="11" t="str">
        <f t="shared" si="1307"/>
        <v>Bushoki</v>
      </c>
      <c r="F818" s="11" t="str">
        <f t="shared" si="1308"/>
        <v>Gasiza</v>
      </c>
      <c r="G818" s="11" t="str">
        <f t="shared" si="1309"/>
        <v>Buhande</v>
      </c>
      <c r="H818" s="11" t="str">
        <f t="shared" si="1310"/>
        <v/>
      </c>
      <c r="I818" s="11" t="str">
        <f t="shared" si="1311"/>
        <v/>
      </c>
      <c r="J818" s="11" t="str">
        <f t="shared" si="1312"/>
        <v>Buhande water point/Tare-Rusiga pumping system</v>
      </c>
      <c r="K818" s="11">
        <f t="shared" si="1313"/>
        <v>129</v>
      </c>
      <c r="L818" s="11">
        <f t="shared" si="1375"/>
        <v>9577</v>
      </c>
      <c r="M818" s="11">
        <f t="shared" si="1376"/>
        <v>1</v>
      </c>
      <c r="N818" s="11">
        <f t="shared" si="1377"/>
        <v>9577</v>
      </c>
      <c r="O818" s="11">
        <f t="shared" si="1314"/>
        <v>129</v>
      </c>
      <c r="P818" s="11" t="str">
        <f t="shared" si="1315"/>
        <v xml:space="preserve"> </v>
      </c>
      <c r="Q818" s="13">
        <f t="shared" si="1378"/>
        <v>1</v>
      </c>
      <c r="R818" s="11">
        <f t="shared" si="1379"/>
        <v>1</v>
      </c>
      <c r="S818" s="11">
        <f t="shared" si="1316"/>
        <v>0</v>
      </c>
      <c r="T818" s="11">
        <f t="shared" si="1317"/>
        <v>1</v>
      </c>
      <c r="U818" s="11" t="str">
        <f t="shared" si="1318"/>
        <v>Piped Network With Pump</v>
      </c>
      <c r="V818" s="11">
        <f t="shared" si="1319"/>
        <v>2015</v>
      </c>
      <c r="W818" s="11" t="str">
        <f t="shared" si="1320"/>
        <v>Governement (District, Wasac) And Water For People</v>
      </c>
      <c r="X818" s="11" t="str">
        <f t="shared" si="1321"/>
        <v>Spring</v>
      </c>
      <c r="Y818" s="11">
        <f t="shared" si="1322"/>
        <v>10</v>
      </c>
      <c r="Z818" s="11">
        <f t="shared" si="1323"/>
        <v>1</v>
      </c>
      <c r="AA818" s="11">
        <f t="shared" si="1324"/>
        <v>0</v>
      </c>
      <c r="AB818" s="11" t="str">
        <f t="shared" si="1325"/>
        <v/>
      </c>
      <c r="AC818" s="11" t="str">
        <f t="shared" si="1326"/>
        <v xml:space="preserve"> </v>
      </c>
      <c r="AD818" s="11" t="str">
        <f t="shared" si="1327"/>
        <v xml:space="preserve"> </v>
      </c>
      <c r="AE818" s="11" t="str">
        <f t="shared" si="1328"/>
        <v xml:space="preserve"> </v>
      </c>
      <c r="AF818" s="11">
        <f t="shared" si="1329"/>
        <v>40</v>
      </c>
      <c r="AG818" s="12">
        <f t="shared" si="1380"/>
        <v>43200</v>
      </c>
      <c r="AH818" s="12">
        <f t="shared" si="1381"/>
        <v>66.976744186046517</v>
      </c>
      <c r="AI818" s="11">
        <f t="shared" si="1382"/>
        <v>1</v>
      </c>
      <c r="AJ818" s="11">
        <f t="shared" si="1330"/>
        <v>0</v>
      </c>
      <c r="AK818" s="11" t="str">
        <f t="shared" si="1331"/>
        <v xml:space="preserve"> </v>
      </c>
      <c r="AL818" s="11" t="str">
        <f t="shared" si="1332"/>
        <v xml:space="preserve"> </v>
      </c>
      <c r="AM818" s="11" t="str">
        <f t="shared" si="1333"/>
        <v xml:space="preserve"> </v>
      </c>
      <c r="AN818" s="11" t="str">
        <f t="shared" si="1334"/>
        <v xml:space="preserve"> </v>
      </c>
      <c r="AO818" s="11">
        <f t="shared" si="1335"/>
        <v>0</v>
      </c>
      <c r="AP818" s="11" t="str">
        <f t="shared" si="1336"/>
        <v xml:space="preserve"> </v>
      </c>
      <c r="AQ818" s="11" t="str">
        <f t="shared" si="1337"/>
        <v xml:space="preserve"> </v>
      </c>
      <c r="AR818" s="11" t="str">
        <f t="shared" si="1338"/>
        <v xml:space="preserve"> </v>
      </c>
      <c r="AS818" s="11">
        <f t="shared" si="1339"/>
        <v>0</v>
      </c>
      <c r="AT818" s="11" t="str">
        <f t="shared" si="1340"/>
        <v xml:space="preserve"> </v>
      </c>
      <c r="AU818" s="11" t="str">
        <f t="shared" si="1341"/>
        <v/>
      </c>
      <c r="AV818" s="11" t="str">
        <f t="shared" si="1342"/>
        <v xml:space="preserve"> </v>
      </c>
      <c r="AW818" s="11" t="str">
        <f t="shared" si="1343"/>
        <v xml:space="preserve"> </v>
      </c>
      <c r="AX818" s="11">
        <f t="shared" si="1344"/>
        <v>0</v>
      </c>
      <c r="AY818" s="11" t="str">
        <f t="shared" si="1345"/>
        <v xml:space="preserve"> </v>
      </c>
      <c r="AZ818" s="11" t="str">
        <f t="shared" si="1346"/>
        <v xml:space="preserve"> </v>
      </c>
      <c r="BA818" s="11" t="str">
        <f t="shared" si="1347"/>
        <v xml:space="preserve"> </v>
      </c>
      <c r="BB818" s="11" t="str">
        <f t="shared" si="1348"/>
        <v xml:space="preserve"> </v>
      </c>
      <c r="BC818" s="11">
        <f t="shared" si="1349"/>
        <v>0</v>
      </c>
      <c r="BD818" s="11" t="str">
        <f t="shared" si="1350"/>
        <v xml:space="preserve"> </v>
      </c>
      <c r="BE818" s="11" t="str">
        <f t="shared" si="1351"/>
        <v xml:space="preserve"> </v>
      </c>
      <c r="BF818" s="11" t="str">
        <f t="shared" si="1352"/>
        <v xml:space="preserve"> </v>
      </c>
      <c r="BG818" s="11" t="str">
        <f t="shared" si="1373"/>
        <v xml:space="preserve"> </v>
      </c>
      <c r="BH818" s="11" t="str">
        <f t="shared" si="1353"/>
        <v xml:space="preserve"> </v>
      </c>
      <c r="BI818" s="11" t="str">
        <f t="shared" si="1354"/>
        <v xml:space="preserve"> </v>
      </c>
      <c r="BJ818" s="11">
        <f t="shared" si="1355"/>
        <v>0</v>
      </c>
      <c r="BK818" s="11" t="str">
        <f t="shared" si="1356"/>
        <v/>
      </c>
      <c r="BL818" s="11" t="str">
        <f t="shared" si="1357"/>
        <v xml:space="preserve"> </v>
      </c>
      <c r="BM818" s="11" t="str">
        <f t="shared" si="1358"/>
        <v xml:space="preserve"> </v>
      </c>
      <c r="BN818" s="11" t="str">
        <f t="shared" si="1359"/>
        <v xml:space="preserve"> </v>
      </c>
      <c r="BO818" s="11" t="str">
        <f t="shared" si="1360"/>
        <v xml:space="preserve"> </v>
      </c>
      <c r="BP818" s="11" t="str">
        <f t="shared" si="1361"/>
        <v xml:space="preserve"> </v>
      </c>
      <c r="BQ818" s="11" t="str">
        <f t="shared" si="1362"/>
        <v>0</v>
      </c>
      <c r="BR818" s="25">
        <f t="shared" si="1363"/>
        <v>0</v>
      </c>
      <c r="BS818" s="11" t="str">
        <f t="shared" si="1364"/>
        <v>Not Present</v>
      </c>
      <c r="BT818" s="11" t="str">
        <f t="shared" si="1365"/>
        <v>0</v>
      </c>
      <c r="BU818" s="12">
        <f t="shared" si="1383"/>
        <v>1</v>
      </c>
      <c r="BV818" s="12">
        <f t="shared" si="1384"/>
        <v>0</v>
      </c>
      <c r="BW818" s="12">
        <f t="shared" si="1374"/>
        <v>1</v>
      </c>
      <c r="BX818" s="12">
        <f t="shared" si="1385"/>
        <v>1</v>
      </c>
      <c r="BY818" s="11">
        <f t="shared" si="1386"/>
        <v>1</v>
      </c>
      <c r="BZ818" s="11">
        <f t="shared" si="1366"/>
        <v>1</v>
      </c>
      <c r="CA818" s="11">
        <f t="shared" si="1367"/>
        <v>1</v>
      </c>
      <c r="CB818" s="11">
        <f t="shared" si="1368"/>
        <v>2015</v>
      </c>
      <c r="CC818" s="11">
        <f t="shared" si="1369"/>
        <v>1</v>
      </c>
      <c r="CD818" s="11" t="str">
        <f t="shared" si="1370"/>
        <v>No</v>
      </c>
      <c r="CE818" s="11">
        <f t="shared" si="1387"/>
        <v>0</v>
      </c>
      <c r="CF818" s="11">
        <f t="shared" si="1388"/>
        <v>0</v>
      </c>
      <c r="CG818" s="11">
        <f t="shared" si="1389"/>
        <v>1</v>
      </c>
      <c r="CH818" s="11">
        <f t="shared" si="1390"/>
        <v>0</v>
      </c>
      <c r="CI818" s="11">
        <f t="shared" si="1371"/>
        <v>1</v>
      </c>
      <c r="CJ818" s="11">
        <f t="shared" si="1372"/>
        <v>1</v>
      </c>
    </row>
    <row r="819" spans="1:88" x14ac:dyDescent="0.3">
      <c r="A819" s="11">
        <f t="shared" si="1303"/>
        <v>2017</v>
      </c>
      <c r="B819" s="11" t="str">
        <f t="shared" si="1304"/>
        <v>05-04-2017 21:55:12 CEST</v>
      </c>
      <c r="C819" s="11" t="str">
        <f t="shared" si="1305"/>
        <v>Rwanda</v>
      </c>
      <c r="D819" s="11" t="str">
        <f t="shared" si="1306"/>
        <v>Rulindo</v>
      </c>
      <c r="E819" s="11" t="str">
        <f t="shared" si="1307"/>
        <v>Bushoki</v>
      </c>
      <c r="F819" s="11" t="str">
        <f t="shared" si="1308"/>
        <v>N.Ngarama</v>
      </c>
      <c r="G819" s="11" t="str">
        <f t="shared" si="1309"/>
        <v>Tare</v>
      </c>
      <c r="H819" s="11" t="str">
        <f t="shared" si="1310"/>
        <v/>
      </c>
      <c r="I819" s="11" t="str">
        <f t="shared" si="1311"/>
        <v/>
      </c>
      <c r="J819" s="11" t="str">
        <f t="shared" si="1312"/>
        <v>Nyakariba-Tare small gravity system</v>
      </c>
      <c r="K819" s="11">
        <f t="shared" si="1313"/>
        <v>109</v>
      </c>
      <c r="L819" s="11">
        <f t="shared" si="1375"/>
        <v>9577</v>
      </c>
      <c r="M819" s="11">
        <f t="shared" si="1376"/>
        <v>1</v>
      </c>
      <c r="N819" s="11">
        <f t="shared" si="1377"/>
        <v>9577</v>
      </c>
      <c r="O819" s="11">
        <f t="shared" si="1314"/>
        <v>109</v>
      </c>
      <c r="P819" s="11" t="str">
        <f t="shared" si="1315"/>
        <v xml:space="preserve"> </v>
      </c>
      <c r="Q819" s="13">
        <f t="shared" si="1378"/>
        <v>1</v>
      </c>
      <c r="R819" s="11">
        <f t="shared" si="1379"/>
        <v>1</v>
      </c>
      <c r="S819" s="11">
        <f t="shared" si="1316"/>
        <v>0</v>
      </c>
      <c r="T819" s="11">
        <f t="shared" si="1317"/>
        <v>1</v>
      </c>
      <c r="U819" s="11" t="str">
        <f t="shared" si="1318"/>
        <v>Piped Network -- Gravity Only</v>
      </c>
      <c r="V819" s="11">
        <f t="shared" si="1319"/>
        <v>2015</v>
      </c>
      <c r="W819" s="11" t="str">
        <f t="shared" si="1320"/>
        <v>Local Government In Ubudehe Program</v>
      </c>
      <c r="X819" s="11" t="str">
        <f t="shared" si="1321"/>
        <v>Spring</v>
      </c>
      <c r="Y819" s="11">
        <f t="shared" si="1322"/>
        <v>1</v>
      </c>
      <c r="Z819" s="11">
        <f t="shared" si="1323"/>
        <v>1</v>
      </c>
      <c r="AA819" s="11">
        <f t="shared" si="1324"/>
        <v>1</v>
      </c>
      <c r="AB819" s="11" t="str">
        <f t="shared" si="1325"/>
        <v>"Springbox" --Intake Structure At A Spring</v>
      </c>
      <c r="AC819" s="11">
        <f t="shared" si="1326"/>
        <v>1</v>
      </c>
      <c r="AD819" s="11">
        <f t="shared" si="1327"/>
        <v>2015</v>
      </c>
      <c r="AE819" s="11">
        <f t="shared" si="1328"/>
        <v>1</v>
      </c>
      <c r="AF819" s="11">
        <f t="shared" si="1329"/>
        <v>40</v>
      </c>
      <c r="AG819" s="12">
        <f t="shared" si="1380"/>
        <v>43200</v>
      </c>
      <c r="AH819" s="12">
        <f t="shared" si="1381"/>
        <v>79.266055045871553</v>
      </c>
      <c r="AI819" s="11">
        <f t="shared" si="1382"/>
        <v>1</v>
      </c>
      <c r="AJ819" s="11">
        <f t="shared" si="1330"/>
        <v>1</v>
      </c>
      <c r="AK819" s="11">
        <f t="shared" si="1331"/>
        <v>1</v>
      </c>
      <c r="AL819" s="11">
        <f t="shared" si="1332"/>
        <v>2015</v>
      </c>
      <c r="AM819" s="11">
        <f t="shared" si="1333"/>
        <v>1</v>
      </c>
      <c r="AN819" s="11">
        <f t="shared" si="1334"/>
        <v>5</v>
      </c>
      <c r="AO819" s="11">
        <f t="shared" si="1335"/>
        <v>1</v>
      </c>
      <c r="AP819" s="11">
        <f t="shared" si="1336"/>
        <v>1</v>
      </c>
      <c r="AQ819" s="11">
        <f t="shared" si="1337"/>
        <v>2015</v>
      </c>
      <c r="AR819" s="11">
        <f t="shared" si="1338"/>
        <v>1</v>
      </c>
      <c r="AS819" s="11">
        <f t="shared" si="1339"/>
        <v>1</v>
      </c>
      <c r="AT819" s="11">
        <f t="shared" si="1340"/>
        <v>1</v>
      </c>
      <c r="AU819" s="11" t="str">
        <f t="shared" si="1341"/>
        <v>Distribution Chamber</v>
      </c>
      <c r="AV819" s="11">
        <f t="shared" si="1342"/>
        <v>2015</v>
      </c>
      <c r="AW819" s="11">
        <f t="shared" si="1343"/>
        <v>1</v>
      </c>
      <c r="AX819" s="11">
        <f t="shared" si="1344"/>
        <v>1</v>
      </c>
      <c r="AY819" s="11">
        <f t="shared" si="1345"/>
        <v>1</v>
      </c>
      <c r="AZ819" s="11">
        <f t="shared" si="1346"/>
        <v>2015</v>
      </c>
      <c r="BA819" s="11">
        <f t="shared" si="1347"/>
        <v>1</v>
      </c>
      <c r="BB819" s="11">
        <f t="shared" si="1348"/>
        <v>500</v>
      </c>
      <c r="BC819" s="11">
        <f t="shared" si="1349"/>
        <v>0</v>
      </c>
      <c r="BD819" s="11" t="str">
        <f t="shared" si="1350"/>
        <v xml:space="preserve"> </v>
      </c>
      <c r="BE819" s="11" t="str">
        <f t="shared" si="1351"/>
        <v xml:space="preserve"> </v>
      </c>
      <c r="BF819" s="11" t="str">
        <f t="shared" si="1352"/>
        <v xml:space="preserve"> </v>
      </c>
      <c r="BG819" s="11" t="str">
        <f t="shared" si="1373"/>
        <v xml:space="preserve"> </v>
      </c>
      <c r="BH819" s="11" t="str">
        <f t="shared" si="1353"/>
        <v xml:space="preserve"> </v>
      </c>
      <c r="BI819" s="11" t="str">
        <f t="shared" si="1354"/>
        <v xml:space="preserve"> </v>
      </c>
      <c r="BJ819" s="11">
        <f t="shared" si="1355"/>
        <v>0</v>
      </c>
      <c r="BK819" s="11" t="str">
        <f t="shared" si="1356"/>
        <v/>
      </c>
      <c r="BL819" s="11" t="str">
        <f t="shared" si="1357"/>
        <v xml:space="preserve"> </v>
      </c>
      <c r="BM819" s="11" t="str">
        <f t="shared" si="1358"/>
        <v xml:space="preserve"> </v>
      </c>
      <c r="BN819" s="11" t="str">
        <f t="shared" si="1359"/>
        <v xml:space="preserve"> </v>
      </c>
      <c r="BO819" s="11" t="str">
        <f t="shared" si="1360"/>
        <v xml:space="preserve"> </v>
      </c>
      <c r="BP819" s="11" t="str">
        <f t="shared" si="1361"/>
        <v xml:space="preserve"> </v>
      </c>
      <c r="BQ819" s="11" t="str">
        <f t="shared" si="1362"/>
        <v>0</v>
      </c>
      <c r="BR819" s="25">
        <f t="shared" si="1363"/>
        <v>0</v>
      </c>
      <c r="BS819" s="11" t="str">
        <f t="shared" si="1364"/>
        <v>Not Present</v>
      </c>
      <c r="BT819" s="11" t="str">
        <f t="shared" si="1365"/>
        <v>0</v>
      </c>
      <c r="BU819" s="12">
        <f t="shared" si="1383"/>
        <v>1</v>
      </c>
      <c r="BV819" s="12">
        <f t="shared" si="1384"/>
        <v>0</v>
      </c>
      <c r="BW819" s="12">
        <f t="shared" si="1374"/>
        <v>1</v>
      </c>
      <c r="BX819" s="12">
        <f t="shared" si="1385"/>
        <v>1</v>
      </c>
      <c r="BY819" s="11">
        <f t="shared" si="1386"/>
        <v>1</v>
      </c>
      <c r="BZ819" s="11">
        <f t="shared" si="1366"/>
        <v>1</v>
      </c>
      <c r="CA819" s="11">
        <f t="shared" si="1367"/>
        <v>1</v>
      </c>
      <c r="CB819" s="11">
        <f t="shared" si="1368"/>
        <v>2015</v>
      </c>
      <c r="CC819" s="11">
        <f t="shared" si="1369"/>
        <v>1</v>
      </c>
      <c r="CD819" s="11" t="str">
        <f t="shared" si="1370"/>
        <v>No</v>
      </c>
      <c r="CE819" s="11">
        <f t="shared" si="1387"/>
        <v>0</v>
      </c>
      <c r="CF819" s="11">
        <f t="shared" si="1388"/>
        <v>0</v>
      </c>
      <c r="CG819" s="11">
        <f t="shared" si="1389"/>
        <v>1</v>
      </c>
      <c r="CH819" s="11">
        <f t="shared" si="1390"/>
        <v>0</v>
      </c>
      <c r="CI819" s="11">
        <f t="shared" si="1371"/>
        <v>1</v>
      </c>
      <c r="CJ819" s="11">
        <f t="shared" si="1372"/>
        <v>1</v>
      </c>
    </row>
    <row r="820" spans="1:88" x14ac:dyDescent="0.3">
      <c r="A820" s="11">
        <f t="shared" si="1303"/>
        <v>2017</v>
      </c>
      <c r="B820" s="11" t="str">
        <f t="shared" si="1304"/>
        <v>04-06-2017 13:20:10 CEST</v>
      </c>
      <c r="C820" s="11" t="str">
        <f t="shared" si="1305"/>
        <v>Rwanda</v>
      </c>
      <c r="D820" s="11" t="str">
        <f t="shared" si="1306"/>
        <v>Rulindo</v>
      </c>
      <c r="E820" s="11" t="str">
        <f t="shared" si="1307"/>
        <v>Kisaro</v>
      </c>
      <c r="F820" s="11" t="str">
        <f t="shared" si="1308"/>
        <v>Kamushenyi</v>
      </c>
      <c r="G820" s="11" t="str">
        <f t="shared" si="1309"/>
        <v>Gatete</v>
      </c>
      <c r="H820" s="11" t="str">
        <f t="shared" si="1310"/>
        <v/>
      </c>
      <c r="I820" s="11" t="str">
        <f t="shared" si="1311"/>
        <v/>
      </c>
      <c r="J820" s="11" t="str">
        <f t="shared" si="1312"/>
        <v>gahama</v>
      </c>
      <c r="K820" s="11">
        <f t="shared" si="1313"/>
        <v>163</v>
      </c>
      <c r="L820" s="11">
        <f t="shared" si="1375"/>
        <v>10234</v>
      </c>
      <c r="M820" s="11">
        <f t="shared" si="1376"/>
        <v>11</v>
      </c>
      <c r="N820" s="11">
        <f t="shared" si="1377"/>
        <v>930.36363636363637</v>
      </c>
      <c r="O820" s="11">
        <f t="shared" si="1314"/>
        <v>140</v>
      </c>
      <c r="P820" s="11">
        <f t="shared" si="1315"/>
        <v>23</v>
      </c>
      <c r="Q820" s="13">
        <f t="shared" si="1378"/>
        <v>0.85889570552147243</v>
      </c>
      <c r="R820" s="11">
        <f t="shared" si="1379"/>
        <v>0</v>
      </c>
      <c r="S820" s="11">
        <f t="shared" si="1316"/>
        <v>0</v>
      </c>
      <c r="T820" s="11">
        <f t="shared" si="1317"/>
        <v>1</v>
      </c>
      <c r="U820" s="11" t="str">
        <f t="shared" si="1318"/>
        <v>Piped Network With Pump</v>
      </c>
      <c r="V820" s="11">
        <f t="shared" si="1319"/>
        <v>2012</v>
      </c>
      <c r="W820" s="11" t="str">
        <f t="shared" si="1320"/>
        <v>Waterforpeople</v>
      </c>
      <c r="X820" s="11" t="str">
        <f t="shared" si="1321"/>
        <v>Spring</v>
      </c>
      <c r="Y820" s="11">
        <f t="shared" si="1322"/>
        <v>2</v>
      </c>
      <c r="Z820" s="11">
        <f t="shared" si="1323"/>
        <v>1</v>
      </c>
      <c r="AA820" s="11">
        <f t="shared" si="1324"/>
        <v>1</v>
      </c>
      <c r="AB820" s="11" t="str">
        <f t="shared" si="1325"/>
        <v>"Springbox" --Intake Structure At A Spring</v>
      </c>
      <c r="AC820" s="11">
        <f t="shared" si="1326"/>
        <v>2</v>
      </c>
      <c r="AD820" s="11">
        <f t="shared" si="1327"/>
        <v>2012</v>
      </c>
      <c r="AE820" s="11">
        <f t="shared" si="1328"/>
        <v>1</v>
      </c>
      <c r="AF820" s="11">
        <f t="shared" si="1329"/>
        <v>65</v>
      </c>
      <c r="AG820" s="12">
        <f t="shared" si="1380"/>
        <v>26584.615384615387</v>
      </c>
      <c r="AH820" s="12">
        <f t="shared" si="1381"/>
        <v>37.978021978021978</v>
      </c>
      <c r="AI820" s="11">
        <f t="shared" si="1382"/>
        <v>1</v>
      </c>
      <c r="AJ820" s="11">
        <f t="shared" si="1330"/>
        <v>1</v>
      </c>
      <c r="AK820" s="11">
        <f t="shared" si="1331"/>
        <v>2</v>
      </c>
      <c r="AL820" s="11">
        <f t="shared" si="1332"/>
        <v>2012</v>
      </c>
      <c r="AM820" s="11">
        <f t="shared" si="1333"/>
        <v>1</v>
      </c>
      <c r="AN820" s="11">
        <f t="shared" si="1334"/>
        <v>12000</v>
      </c>
      <c r="AO820" s="11">
        <f t="shared" si="1335"/>
        <v>1</v>
      </c>
      <c r="AP820" s="11">
        <f t="shared" si="1336"/>
        <v>7</v>
      </c>
      <c r="AQ820" s="11">
        <f t="shared" si="1337"/>
        <v>2012</v>
      </c>
      <c r="AR820" s="11">
        <f t="shared" si="1338"/>
        <v>1</v>
      </c>
      <c r="AS820" s="11">
        <f t="shared" si="1339"/>
        <v>1</v>
      </c>
      <c r="AT820" s="11">
        <f t="shared" si="1340"/>
        <v>14</v>
      </c>
      <c r="AU820" s="11" t="str">
        <f t="shared" si="1341"/>
        <v>Pressure Break Tank|Distribution Chamber|Washout,Air Release</v>
      </c>
      <c r="AV820" s="11">
        <f t="shared" si="1342"/>
        <v>2012</v>
      </c>
      <c r="AW820" s="11">
        <f t="shared" si="1343"/>
        <v>1</v>
      </c>
      <c r="AX820" s="11">
        <f t="shared" si="1344"/>
        <v>0</v>
      </c>
      <c r="AY820" s="11" t="str">
        <f t="shared" si="1345"/>
        <v xml:space="preserve"> </v>
      </c>
      <c r="AZ820" s="11" t="str">
        <f t="shared" si="1346"/>
        <v xml:space="preserve"> </v>
      </c>
      <c r="BA820" s="11" t="str">
        <f t="shared" si="1347"/>
        <v xml:space="preserve"> </v>
      </c>
      <c r="BB820" s="11" t="str">
        <f t="shared" si="1348"/>
        <v xml:space="preserve"> </v>
      </c>
      <c r="BC820" s="11">
        <f t="shared" si="1349"/>
        <v>0</v>
      </c>
      <c r="BD820" s="11" t="str">
        <f t="shared" si="1350"/>
        <v xml:space="preserve"> </v>
      </c>
      <c r="BE820" s="11" t="str">
        <f t="shared" si="1351"/>
        <v xml:space="preserve"> </v>
      </c>
      <c r="BF820" s="11" t="str">
        <f t="shared" si="1352"/>
        <v xml:space="preserve"> </v>
      </c>
      <c r="BG820" s="11" t="str">
        <f t="shared" si="1373"/>
        <v xml:space="preserve"> </v>
      </c>
      <c r="BH820" s="11" t="str">
        <f t="shared" si="1353"/>
        <v xml:space="preserve"> </v>
      </c>
      <c r="BI820" s="11" t="str">
        <f t="shared" si="1354"/>
        <v xml:space="preserve"> </v>
      </c>
      <c r="BJ820" s="11">
        <f t="shared" si="1355"/>
        <v>0</v>
      </c>
      <c r="BK820" s="11" t="str">
        <f t="shared" si="1356"/>
        <v/>
      </c>
      <c r="BL820" s="11" t="str">
        <f t="shared" si="1357"/>
        <v xml:space="preserve"> </v>
      </c>
      <c r="BM820" s="11" t="str">
        <f t="shared" si="1358"/>
        <v xml:space="preserve"> </v>
      </c>
      <c r="BN820" s="11" t="str">
        <f t="shared" si="1359"/>
        <v xml:space="preserve"> </v>
      </c>
      <c r="BO820" s="11" t="str">
        <f t="shared" si="1360"/>
        <v xml:space="preserve"> </v>
      </c>
      <c r="BP820" s="11" t="str">
        <f t="shared" si="1361"/>
        <v xml:space="preserve"> </v>
      </c>
      <c r="BQ820" s="11" t="str">
        <f t="shared" si="1362"/>
        <v>0</v>
      </c>
      <c r="BR820" s="25">
        <f t="shared" si="1363"/>
        <v>0</v>
      </c>
      <c r="BS820" s="11" t="str">
        <f t="shared" si="1364"/>
        <v>Not Present</v>
      </c>
      <c r="BT820" s="11" t="str">
        <f t="shared" si="1365"/>
        <v>0</v>
      </c>
      <c r="BU820" s="12">
        <f t="shared" si="1383"/>
        <v>1</v>
      </c>
      <c r="BV820" s="12">
        <f t="shared" si="1384"/>
        <v>0</v>
      </c>
      <c r="BW820" s="12">
        <f t="shared" si="1374"/>
        <v>1</v>
      </c>
      <c r="BX820" s="12">
        <f t="shared" si="1385"/>
        <v>1</v>
      </c>
      <c r="BY820" s="11">
        <f t="shared" si="1386"/>
        <v>1</v>
      </c>
      <c r="BZ820" s="11">
        <f t="shared" si="1366"/>
        <v>1</v>
      </c>
      <c r="CA820" s="11">
        <f t="shared" si="1367"/>
        <v>1</v>
      </c>
      <c r="CB820" s="11">
        <f t="shared" si="1368"/>
        <v>2012</v>
      </c>
      <c r="CC820" s="11">
        <f t="shared" si="1369"/>
        <v>1</v>
      </c>
      <c r="CD820" s="11" t="str">
        <f t="shared" si="1370"/>
        <v>No</v>
      </c>
      <c r="CE820" s="11">
        <f t="shared" si="1387"/>
        <v>0</v>
      </c>
      <c r="CF820" s="11">
        <f t="shared" si="1388"/>
        <v>0</v>
      </c>
      <c r="CG820" s="11">
        <f t="shared" si="1389"/>
        <v>1</v>
      </c>
      <c r="CH820" s="11">
        <f t="shared" si="1390"/>
        <v>0</v>
      </c>
      <c r="CI820" s="11">
        <f t="shared" si="1371"/>
        <v>1</v>
      </c>
      <c r="CJ820" s="11">
        <f t="shared" si="1372"/>
        <v>1</v>
      </c>
    </row>
    <row r="821" spans="1:88" x14ac:dyDescent="0.3">
      <c r="A821" s="11">
        <f t="shared" si="1303"/>
        <v>2017</v>
      </c>
      <c r="B821" s="11" t="str">
        <f t="shared" si="1304"/>
        <v>09-03-2017 10:52:41 CET</v>
      </c>
      <c r="C821" s="11" t="str">
        <f t="shared" si="1305"/>
        <v>Rwanda</v>
      </c>
      <c r="D821" s="11" t="str">
        <f t="shared" si="1306"/>
        <v>Rulindo</v>
      </c>
      <c r="E821" s="11" t="str">
        <f t="shared" si="1307"/>
        <v>Bushoki</v>
      </c>
      <c r="F821" s="11" t="str">
        <f t="shared" si="1308"/>
        <v>Gasiza</v>
      </c>
      <c r="G821" s="11" t="str">
        <f t="shared" si="1309"/>
        <v>Remera</v>
      </c>
      <c r="H821" s="11" t="str">
        <f t="shared" si="1310"/>
        <v/>
      </c>
      <c r="I821" s="11" t="str">
        <f t="shared" si="1311"/>
        <v/>
      </c>
      <c r="J821" s="11" t="str">
        <f t="shared" si="1312"/>
        <v>Remera water point from Rutare gravity on Tare pumping</v>
      </c>
      <c r="K821" s="11">
        <f t="shared" si="1313"/>
        <v>228</v>
      </c>
      <c r="L821" s="11">
        <f t="shared" si="1375"/>
        <v>9577</v>
      </c>
      <c r="M821" s="11">
        <f t="shared" si="1376"/>
        <v>1</v>
      </c>
      <c r="N821" s="11">
        <f t="shared" si="1377"/>
        <v>9577</v>
      </c>
      <c r="O821" s="11">
        <f t="shared" si="1314"/>
        <v>228</v>
      </c>
      <c r="P821" s="11" t="str">
        <f t="shared" si="1315"/>
        <v xml:space="preserve"> </v>
      </c>
      <c r="Q821" s="13">
        <f t="shared" si="1378"/>
        <v>1</v>
      </c>
      <c r="R821" s="11">
        <f t="shared" si="1379"/>
        <v>1</v>
      </c>
      <c r="S821" s="11">
        <f t="shared" si="1316"/>
        <v>0</v>
      </c>
      <c r="T821" s="11">
        <f t="shared" si="1317"/>
        <v>1</v>
      </c>
      <c r="U821" s="11" t="str">
        <f t="shared" si="1318"/>
        <v>Piped Network With Pump</v>
      </c>
      <c r="V821" s="11">
        <f t="shared" si="1319"/>
        <v>2015</v>
      </c>
      <c r="W821" s="11" t="str">
        <f t="shared" si="1320"/>
        <v>Governement (District, Wasac) And Water For People</v>
      </c>
      <c r="X821" s="11" t="str">
        <f t="shared" si="1321"/>
        <v>Spring</v>
      </c>
      <c r="Y821" s="11">
        <f t="shared" si="1322"/>
        <v>8</v>
      </c>
      <c r="Z821" s="11">
        <f t="shared" si="1323"/>
        <v>1</v>
      </c>
      <c r="AA821" s="11">
        <f t="shared" si="1324"/>
        <v>1</v>
      </c>
      <c r="AB821" s="11" t="str">
        <f t="shared" si="1325"/>
        <v>"Springbox" --Intake Structure At A Spring</v>
      </c>
      <c r="AC821" s="11">
        <f t="shared" si="1326"/>
        <v>8</v>
      </c>
      <c r="AD821" s="11">
        <f t="shared" si="1327"/>
        <v>2017</v>
      </c>
      <c r="AE821" s="11">
        <f t="shared" si="1328"/>
        <v>1</v>
      </c>
      <c r="AF821" s="11">
        <f t="shared" si="1329"/>
        <v>40</v>
      </c>
      <c r="AG821" s="12">
        <f t="shared" si="1380"/>
        <v>43200</v>
      </c>
      <c r="AH821" s="12">
        <f t="shared" si="1381"/>
        <v>37.89473684210526</v>
      </c>
      <c r="AI821" s="11">
        <f t="shared" si="1382"/>
        <v>1</v>
      </c>
      <c r="AJ821" s="11">
        <f t="shared" si="1330"/>
        <v>1</v>
      </c>
      <c r="AK821" s="11">
        <f t="shared" si="1331"/>
        <v>1</v>
      </c>
      <c r="AL821" s="11">
        <f t="shared" si="1332"/>
        <v>2015</v>
      </c>
      <c r="AM821" s="11">
        <f t="shared" si="1333"/>
        <v>1</v>
      </c>
      <c r="AN821" s="11">
        <f t="shared" si="1334"/>
        <v>2000</v>
      </c>
      <c r="AO821" s="11">
        <f t="shared" si="1335"/>
        <v>1</v>
      </c>
      <c r="AP821" s="11">
        <f t="shared" si="1336"/>
        <v>1</v>
      </c>
      <c r="AQ821" s="11">
        <f t="shared" si="1337"/>
        <v>2015</v>
      </c>
      <c r="AR821" s="11">
        <f t="shared" si="1338"/>
        <v>1</v>
      </c>
      <c r="AS821" s="11">
        <f t="shared" si="1339"/>
        <v>0</v>
      </c>
      <c r="AT821" s="11" t="str">
        <f t="shared" si="1340"/>
        <v xml:space="preserve"> </v>
      </c>
      <c r="AU821" s="11" t="str">
        <f t="shared" si="1341"/>
        <v/>
      </c>
      <c r="AV821" s="11" t="str">
        <f t="shared" si="1342"/>
        <v xml:space="preserve"> </v>
      </c>
      <c r="AW821" s="11" t="str">
        <f t="shared" si="1343"/>
        <v xml:space="preserve"> </v>
      </c>
      <c r="AX821" s="11">
        <f t="shared" si="1344"/>
        <v>1</v>
      </c>
      <c r="AY821" s="11">
        <f t="shared" si="1345"/>
        <v>1</v>
      </c>
      <c r="AZ821" s="11">
        <f t="shared" si="1346"/>
        <v>2015</v>
      </c>
      <c r="BA821" s="11">
        <f t="shared" si="1347"/>
        <v>1</v>
      </c>
      <c r="BB821" s="11">
        <f t="shared" si="1348"/>
        <v>2000</v>
      </c>
      <c r="BC821" s="11">
        <f t="shared" si="1349"/>
        <v>0</v>
      </c>
      <c r="BD821" s="11" t="str">
        <f t="shared" si="1350"/>
        <v xml:space="preserve"> </v>
      </c>
      <c r="BE821" s="11" t="str">
        <f t="shared" si="1351"/>
        <v xml:space="preserve"> </v>
      </c>
      <c r="BF821" s="11" t="str">
        <f t="shared" si="1352"/>
        <v xml:space="preserve"> </v>
      </c>
      <c r="BG821" s="11" t="str">
        <f t="shared" si="1373"/>
        <v xml:space="preserve"> </v>
      </c>
      <c r="BH821" s="11" t="str">
        <f t="shared" si="1353"/>
        <v xml:space="preserve"> </v>
      </c>
      <c r="BI821" s="11" t="str">
        <f t="shared" si="1354"/>
        <v xml:space="preserve"> </v>
      </c>
      <c r="BJ821" s="11">
        <f t="shared" si="1355"/>
        <v>0</v>
      </c>
      <c r="BK821" s="11" t="str">
        <f t="shared" si="1356"/>
        <v/>
      </c>
      <c r="BL821" s="11" t="str">
        <f t="shared" si="1357"/>
        <v xml:space="preserve"> </v>
      </c>
      <c r="BM821" s="11" t="str">
        <f t="shared" si="1358"/>
        <v xml:space="preserve"> </v>
      </c>
      <c r="BN821" s="11" t="str">
        <f t="shared" si="1359"/>
        <v xml:space="preserve"> </v>
      </c>
      <c r="BO821" s="11" t="str">
        <f t="shared" si="1360"/>
        <v xml:space="preserve"> </v>
      </c>
      <c r="BP821" s="11" t="str">
        <f t="shared" si="1361"/>
        <v xml:space="preserve"> </v>
      </c>
      <c r="BQ821" s="11" t="str">
        <f t="shared" si="1362"/>
        <v>0</v>
      </c>
      <c r="BR821" s="25">
        <f t="shared" si="1363"/>
        <v>0</v>
      </c>
      <c r="BS821" s="11" t="str">
        <f t="shared" si="1364"/>
        <v>Not Present</v>
      </c>
      <c r="BT821" s="11" t="str">
        <f t="shared" si="1365"/>
        <v>0</v>
      </c>
      <c r="BU821" s="12">
        <f t="shared" si="1383"/>
        <v>1</v>
      </c>
      <c r="BV821" s="12">
        <f t="shared" si="1384"/>
        <v>0</v>
      </c>
      <c r="BW821" s="12">
        <f t="shared" si="1374"/>
        <v>1</v>
      </c>
      <c r="BX821" s="12">
        <f t="shared" si="1385"/>
        <v>1</v>
      </c>
      <c r="BY821" s="11">
        <f t="shared" si="1386"/>
        <v>1</v>
      </c>
      <c r="BZ821" s="11">
        <f t="shared" si="1366"/>
        <v>1</v>
      </c>
      <c r="CA821" s="11">
        <f t="shared" si="1367"/>
        <v>1</v>
      </c>
      <c r="CB821" s="11">
        <f t="shared" si="1368"/>
        <v>2015</v>
      </c>
      <c r="CC821" s="11">
        <f t="shared" si="1369"/>
        <v>1</v>
      </c>
      <c r="CD821" s="11" t="str">
        <f t="shared" si="1370"/>
        <v>No</v>
      </c>
      <c r="CE821" s="11">
        <f t="shared" si="1387"/>
        <v>0</v>
      </c>
      <c r="CF821" s="11">
        <f t="shared" si="1388"/>
        <v>0</v>
      </c>
      <c r="CG821" s="11">
        <f t="shared" si="1389"/>
        <v>1</v>
      </c>
      <c r="CH821" s="11">
        <f t="shared" si="1390"/>
        <v>0</v>
      </c>
      <c r="CI821" s="11">
        <f t="shared" si="1371"/>
        <v>1</v>
      </c>
      <c r="CJ821" s="11">
        <f t="shared" si="1372"/>
        <v>1</v>
      </c>
    </row>
    <row r="822" spans="1:88" x14ac:dyDescent="0.3">
      <c r="A822" s="11">
        <f t="shared" si="1303"/>
        <v>2017</v>
      </c>
      <c r="B822" s="11" t="str">
        <f t="shared" si="1304"/>
        <v>01-01-2015 20:20:32 CET</v>
      </c>
      <c r="C822" s="11" t="str">
        <f t="shared" si="1305"/>
        <v>Rwanda</v>
      </c>
      <c r="D822" s="11" t="str">
        <f t="shared" si="1306"/>
        <v>Rulindo</v>
      </c>
      <c r="E822" s="11" t="str">
        <f t="shared" si="1307"/>
        <v>Cyungo</v>
      </c>
      <c r="F822" s="11" t="str">
        <f t="shared" si="1308"/>
        <v>Rwili</v>
      </c>
      <c r="G822" s="11" t="str">
        <f t="shared" si="1309"/>
        <v>Nyabisasa</v>
      </c>
      <c r="H822" s="11" t="str">
        <f t="shared" si="1310"/>
        <v/>
      </c>
      <c r="I822" s="11" t="str">
        <f t="shared" si="1311"/>
        <v/>
      </c>
      <c r="J822" s="11" t="str">
        <f t="shared" si="1312"/>
        <v>Sakara</v>
      </c>
      <c r="K822" s="11">
        <f t="shared" si="1313"/>
        <v>570</v>
      </c>
      <c r="L822" s="11">
        <f t="shared" si="1375"/>
        <v>0</v>
      </c>
      <c r="M822" s="11">
        <f t="shared" si="1376"/>
        <v>4</v>
      </c>
      <c r="N822" s="11">
        <f t="shared" si="1377"/>
        <v>0</v>
      </c>
      <c r="O822" s="11">
        <f t="shared" si="1314"/>
        <v>520</v>
      </c>
      <c r="P822" s="11">
        <f t="shared" si="1315"/>
        <v>50</v>
      </c>
      <c r="Q822" s="13">
        <f t="shared" si="1378"/>
        <v>0.91228070175438591</v>
      </c>
      <c r="R822" s="11">
        <f t="shared" si="1379"/>
        <v>0</v>
      </c>
      <c r="S822" s="11">
        <f t="shared" si="1316"/>
        <v>1</v>
      </c>
      <c r="T822" s="11">
        <f t="shared" si="1317"/>
        <v>1</v>
      </c>
      <c r="U822" s="11" t="str">
        <f t="shared" si="1318"/>
        <v>Piped Network With Pump</v>
      </c>
      <c r="V822" s="11">
        <f t="shared" si="1319"/>
        <v>2015</v>
      </c>
      <c r="W822" s="11" t="str">
        <f t="shared" si="1320"/>
        <v>Governement (District, Wasac) And Water For People</v>
      </c>
      <c r="X822" s="11" t="str">
        <f t="shared" si="1321"/>
        <v>Spring</v>
      </c>
      <c r="Y822" s="11">
        <f t="shared" si="1322"/>
        <v>2</v>
      </c>
      <c r="Z822" s="11">
        <f t="shared" si="1323"/>
        <v>1</v>
      </c>
      <c r="AA822" s="11">
        <f t="shared" si="1324"/>
        <v>1</v>
      </c>
      <c r="AB822" s="11" t="str">
        <f t="shared" si="1325"/>
        <v>"Springbox" --Intake Structure At A Spring</v>
      </c>
      <c r="AC822" s="11">
        <f t="shared" si="1326"/>
        <v>1</v>
      </c>
      <c r="AD822" s="11">
        <f t="shared" si="1327"/>
        <v>2015</v>
      </c>
      <c r="AE822" s="11">
        <f t="shared" si="1328"/>
        <v>1</v>
      </c>
      <c r="AF822" s="11">
        <f t="shared" si="1329"/>
        <v>5</v>
      </c>
      <c r="AG822" s="12">
        <f t="shared" si="1380"/>
        <v>345600</v>
      </c>
      <c r="AH822" s="12">
        <f t="shared" si="1381"/>
        <v>132.92307692307693</v>
      </c>
      <c r="AI822" s="11">
        <f t="shared" si="1382"/>
        <v>1</v>
      </c>
      <c r="AJ822" s="11">
        <f t="shared" si="1330"/>
        <v>1</v>
      </c>
      <c r="AK822" s="11">
        <f t="shared" si="1331"/>
        <v>2</v>
      </c>
      <c r="AL822" s="11">
        <f t="shared" si="1332"/>
        <v>2015</v>
      </c>
      <c r="AM822" s="11">
        <f t="shared" si="1333"/>
        <v>1</v>
      </c>
      <c r="AN822" s="11">
        <f t="shared" si="1334"/>
        <v>1200</v>
      </c>
      <c r="AO822" s="11">
        <f t="shared" si="1335"/>
        <v>1</v>
      </c>
      <c r="AP822" s="11">
        <f t="shared" si="1336"/>
        <v>2</v>
      </c>
      <c r="AQ822" s="11">
        <f t="shared" si="1337"/>
        <v>2015</v>
      </c>
      <c r="AR822" s="11">
        <f t="shared" si="1338"/>
        <v>1</v>
      </c>
      <c r="AS822" s="11">
        <f t="shared" si="1339"/>
        <v>1</v>
      </c>
      <c r="AT822" s="11">
        <f t="shared" si="1340"/>
        <v>5</v>
      </c>
      <c r="AU822" s="11" t="str">
        <f t="shared" si="1341"/>
        <v>Distribution Chamber</v>
      </c>
      <c r="AV822" s="11">
        <f t="shared" si="1342"/>
        <v>2015</v>
      </c>
      <c r="AW822" s="11">
        <f t="shared" si="1343"/>
        <v>1</v>
      </c>
      <c r="AX822" s="11">
        <f t="shared" si="1344"/>
        <v>1</v>
      </c>
      <c r="AY822" s="11">
        <f t="shared" si="1345"/>
        <v>1</v>
      </c>
      <c r="AZ822" s="11">
        <f t="shared" si="1346"/>
        <v>2016</v>
      </c>
      <c r="BA822" s="11">
        <f t="shared" si="1347"/>
        <v>1</v>
      </c>
      <c r="BB822" s="11">
        <f t="shared" si="1348"/>
        <v>2300</v>
      </c>
      <c r="BC822" s="11">
        <f t="shared" si="1349"/>
        <v>1</v>
      </c>
      <c r="BD822" s="11">
        <f t="shared" si="1350"/>
        <v>2</v>
      </c>
      <c r="BE822" s="11">
        <f t="shared" si="1351"/>
        <v>2015</v>
      </c>
      <c r="BF822" s="11">
        <f t="shared" si="1352"/>
        <v>1</v>
      </c>
      <c r="BG822" s="11">
        <f t="shared" si="1373"/>
        <v>1</v>
      </c>
      <c r="BH822" s="11">
        <f t="shared" si="1353"/>
        <v>2015</v>
      </c>
      <c r="BI822" s="11">
        <f t="shared" si="1354"/>
        <v>1</v>
      </c>
      <c r="BJ822" s="11">
        <f t="shared" si="1355"/>
        <v>0</v>
      </c>
      <c r="BK822" s="11" t="str">
        <f t="shared" si="1356"/>
        <v/>
      </c>
      <c r="BL822" s="11" t="str">
        <f t="shared" si="1357"/>
        <v xml:space="preserve"> </v>
      </c>
      <c r="BM822" s="11" t="str">
        <f t="shared" si="1358"/>
        <v xml:space="preserve"> </v>
      </c>
      <c r="BN822" s="11" t="str">
        <f t="shared" si="1359"/>
        <v xml:space="preserve"> </v>
      </c>
      <c r="BO822" s="11" t="str">
        <f t="shared" si="1360"/>
        <v xml:space="preserve"> </v>
      </c>
      <c r="BP822" s="11" t="str">
        <f t="shared" si="1361"/>
        <v xml:space="preserve"> </v>
      </c>
      <c r="BQ822" s="11" t="str">
        <f t="shared" si="1362"/>
        <v>0</v>
      </c>
      <c r="BR822" s="25">
        <f t="shared" si="1363"/>
        <v>0</v>
      </c>
      <c r="BS822" s="11" t="str">
        <f t="shared" si="1364"/>
        <v>Not Present</v>
      </c>
      <c r="BT822" s="11" t="str">
        <f t="shared" si="1365"/>
        <v>0</v>
      </c>
      <c r="BU822" s="12">
        <f t="shared" si="1383"/>
        <v>1</v>
      </c>
      <c r="BV822" s="12">
        <f t="shared" si="1384"/>
        <v>0</v>
      </c>
      <c r="BW822" s="12">
        <f t="shared" si="1374"/>
        <v>1</v>
      </c>
      <c r="BX822" s="12">
        <f t="shared" si="1385"/>
        <v>1</v>
      </c>
      <c r="BY822" s="11">
        <f t="shared" si="1386"/>
        <v>1</v>
      </c>
      <c r="BZ822" s="11">
        <f t="shared" si="1366"/>
        <v>1</v>
      </c>
      <c r="CA822" s="11">
        <f t="shared" si="1367"/>
        <v>4</v>
      </c>
      <c r="CB822" s="11">
        <f t="shared" si="1368"/>
        <v>2015</v>
      </c>
      <c r="CC822" s="11">
        <f t="shared" si="1369"/>
        <v>1</v>
      </c>
      <c r="CD822" s="11" t="str">
        <f t="shared" si="1370"/>
        <v>No</v>
      </c>
      <c r="CE822" s="11">
        <f t="shared" si="1387"/>
        <v>0</v>
      </c>
      <c r="CF822" s="11">
        <f t="shared" si="1388"/>
        <v>0</v>
      </c>
      <c r="CG822" s="11">
        <f t="shared" si="1389"/>
        <v>1</v>
      </c>
      <c r="CH822" s="11">
        <f t="shared" si="1390"/>
        <v>0</v>
      </c>
      <c r="CI822" s="11">
        <f t="shared" si="1371"/>
        <v>1</v>
      </c>
      <c r="CJ822" s="11">
        <f t="shared" si="1372"/>
        <v>1</v>
      </c>
    </row>
    <row r="823" spans="1:88" x14ac:dyDescent="0.3">
      <c r="A823" s="11">
        <f t="shared" si="1303"/>
        <v>2017</v>
      </c>
      <c r="B823" s="11" t="str">
        <f t="shared" si="1304"/>
        <v>09-03-2017 22:07:57 CET</v>
      </c>
      <c r="C823" s="11" t="str">
        <f t="shared" si="1305"/>
        <v>Rwanda</v>
      </c>
      <c r="D823" s="11" t="str">
        <f t="shared" si="1306"/>
        <v>Rulindo</v>
      </c>
      <c r="E823" s="11" t="str">
        <f t="shared" si="1307"/>
        <v>Shyorongi</v>
      </c>
      <c r="F823" s="11" t="str">
        <f t="shared" si="1308"/>
        <v>Rubona</v>
      </c>
      <c r="G823" s="11" t="str">
        <f t="shared" si="1309"/>
        <v>Nyarunyinya</v>
      </c>
      <c r="H823" s="11" t="str">
        <f t="shared" si="1310"/>
        <v/>
      </c>
      <c r="I823" s="11" t="str">
        <f t="shared" si="1311"/>
        <v/>
      </c>
      <c r="J823" s="11" t="str">
        <f t="shared" si="1312"/>
        <v>Bitete-Rwahi network</v>
      </c>
      <c r="K823" s="11">
        <f t="shared" si="1313"/>
        <v>132</v>
      </c>
      <c r="L823" s="11">
        <f t="shared" si="1375"/>
        <v>1316</v>
      </c>
      <c r="M823" s="11">
        <f t="shared" si="1376"/>
        <v>15</v>
      </c>
      <c r="N823" s="11">
        <f t="shared" si="1377"/>
        <v>87.733333333333334</v>
      </c>
      <c r="O823" s="11">
        <f t="shared" si="1314"/>
        <v>50</v>
      </c>
      <c r="P823" s="11">
        <f t="shared" si="1315"/>
        <v>82</v>
      </c>
      <c r="Q823" s="13">
        <f t="shared" si="1378"/>
        <v>0.37878787878787878</v>
      </c>
      <c r="R823" s="11">
        <f t="shared" si="1379"/>
        <v>0</v>
      </c>
      <c r="S823" s="11">
        <f t="shared" si="1316"/>
        <v>1</v>
      </c>
      <c r="T823" s="11">
        <f t="shared" si="1317"/>
        <v>1</v>
      </c>
      <c r="U823" s="11" t="str">
        <f t="shared" si="1318"/>
        <v>Piped Network -- Gravity Only</v>
      </c>
      <c r="V823" s="11">
        <f t="shared" si="1319"/>
        <v>2013</v>
      </c>
      <c r="W823" s="11" t="str">
        <f t="shared" si="1320"/>
        <v>Governement (District, Wasac) And Water For People</v>
      </c>
      <c r="X823" s="11" t="str">
        <f t="shared" si="1321"/>
        <v>Spring</v>
      </c>
      <c r="Y823" s="11">
        <f t="shared" si="1322"/>
        <v>2</v>
      </c>
      <c r="Z823" s="11">
        <f t="shared" si="1323"/>
        <v>1</v>
      </c>
      <c r="AA823" s="11">
        <f t="shared" si="1324"/>
        <v>1</v>
      </c>
      <c r="AB823" s="11" t="str">
        <f t="shared" si="1325"/>
        <v>"Springbox" --Intake Structure At A Spring</v>
      </c>
      <c r="AC823" s="11">
        <f t="shared" si="1326"/>
        <v>1</v>
      </c>
      <c r="AD823" s="11">
        <f t="shared" si="1327"/>
        <v>2013</v>
      </c>
      <c r="AE823" s="11">
        <f t="shared" si="1328"/>
        <v>1</v>
      </c>
      <c r="AF823" s="11">
        <f t="shared" si="1329"/>
        <v>12</v>
      </c>
      <c r="AG823" s="12">
        <f t="shared" si="1380"/>
        <v>144000</v>
      </c>
      <c r="AH823" s="12">
        <f t="shared" si="1381"/>
        <v>576</v>
      </c>
      <c r="AI823" s="11">
        <f t="shared" si="1382"/>
        <v>1</v>
      </c>
      <c r="AJ823" s="11">
        <f t="shared" si="1330"/>
        <v>1</v>
      </c>
      <c r="AK823" s="11">
        <f t="shared" si="1331"/>
        <v>1</v>
      </c>
      <c r="AL823" s="11">
        <f t="shared" si="1332"/>
        <v>2013</v>
      </c>
      <c r="AM823" s="11">
        <f t="shared" si="1333"/>
        <v>1</v>
      </c>
      <c r="AN823" s="11">
        <f t="shared" si="1334"/>
        <v>600</v>
      </c>
      <c r="AO823" s="11">
        <f t="shared" si="1335"/>
        <v>1</v>
      </c>
      <c r="AP823" s="11">
        <f t="shared" si="1336"/>
        <v>6</v>
      </c>
      <c r="AQ823" s="11">
        <f t="shared" si="1337"/>
        <v>2013</v>
      </c>
      <c r="AR823" s="11">
        <f t="shared" si="1338"/>
        <v>2</v>
      </c>
      <c r="AS823" s="11">
        <f t="shared" si="1339"/>
        <v>1</v>
      </c>
      <c r="AT823" s="11">
        <f t="shared" si="1340"/>
        <v>6</v>
      </c>
      <c r="AU823" s="11" t="str">
        <f t="shared" si="1341"/>
        <v>Pressure Break Tank|Distribution Chamber|Ventouse, Washout</v>
      </c>
      <c r="AV823" s="11">
        <f t="shared" si="1342"/>
        <v>2013</v>
      </c>
      <c r="AW823" s="11">
        <f t="shared" si="1343"/>
        <v>1</v>
      </c>
      <c r="AX823" s="11">
        <f t="shared" si="1344"/>
        <v>1</v>
      </c>
      <c r="AY823" s="11">
        <f t="shared" si="1345"/>
        <v>1</v>
      </c>
      <c r="AZ823" s="11">
        <f t="shared" si="1346"/>
        <v>2013</v>
      </c>
      <c r="BA823" s="11">
        <f t="shared" si="1347"/>
        <v>1</v>
      </c>
      <c r="BB823" s="11">
        <f t="shared" si="1348"/>
        <v>6500</v>
      </c>
      <c r="BC823" s="11">
        <f t="shared" si="1349"/>
        <v>0</v>
      </c>
      <c r="BD823" s="11" t="str">
        <f t="shared" si="1350"/>
        <v xml:space="preserve"> </v>
      </c>
      <c r="BE823" s="11" t="str">
        <f t="shared" si="1351"/>
        <v xml:space="preserve"> </v>
      </c>
      <c r="BF823" s="11" t="str">
        <f t="shared" si="1352"/>
        <v xml:space="preserve"> </v>
      </c>
      <c r="BG823" s="11" t="str">
        <f t="shared" si="1373"/>
        <v xml:space="preserve"> </v>
      </c>
      <c r="BH823" s="11" t="str">
        <f t="shared" si="1353"/>
        <v xml:space="preserve"> </v>
      </c>
      <c r="BI823" s="11" t="str">
        <f t="shared" si="1354"/>
        <v xml:space="preserve"> </v>
      </c>
      <c r="BJ823" s="11">
        <f t="shared" si="1355"/>
        <v>0</v>
      </c>
      <c r="BK823" s="11" t="str">
        <f t="shared" si="1356"/>
        <v/>
      </c>
      <c r="BL823" s="11" t="str">
        <f t="shared" si="1357"/>
        <v xml:space="preserve"> </v>
      </c>
      <c r="BM823" s="11" t="str">
        <f t="shared" si="1358"/>
        <v xml:space="preserve"> </v>
      </c>
      <c r="BN823" s="11" t="str">
        <f t="shared" si="1359"/>
        <v xml:space="preserve"> </v>
      </c>
      <c r="BO823" s="11" t="str">
        <f t="shared" si="1360"/>
        <v xml:space="preserve"> </v>
      </c>
      <c r="BP823" s="11" t="str">
        <f t="shared" si="1361"/>
        <v xml:space="preserve"> </v>
      </c>
      <c r="BQ823" s="11" t="str">
        <f t="shared" si="1362"/>
        <v>0</v>
      </c>
      <c r="BR823" s="25">
        <f t="shared" si="1363"/>
        <v>0</v>
      </c>
      <c r="BS823" s="11" t="str">
        <f t="shared" si="1364"/>
        <v>Not Present</v>
      </c>
      <c r="BT823" s="11" t="str">
        <f t="shared" si="1365"/>
        <v>0</v>
      </c>
      <c r="BU823" s="12">
        <f t="shared" si="1383"/>
        <v>1</v>
      </c>
      <c r="BV823" s="12">
        <f t="shared" si="1384"/>
        <v>0</v>
      </c>
      <c r="BW823" s="12">
        <f t="shared" si="1374"/>
        <v>1</v>
      </c>
      <c r="BX823" s="12">
        <f t="shared" si="1385"/>
        <v>1</v>
      </c>
      <c r="BY823" s="11">
        <f t="shared" si="1386"/>
        <v>1</v>
      </c>
      <c r="BZ823" s="11">
        <f t="shared" si="1366"/>
        <v>1</v>
      </c>
      <c r="CA823" s="11">
        <f t="shared" si="1367"/>
        <v>1</v>
      </c>
      <c r="CB823" s="11">
        <f t="shared" si="1368"/>
        <v>2013</v>
      </c>
      <c r="CC823" s="11">
        <f t="shared" si="1369"/>
        <v>1</v>
      </c>
      <c r="CD823" s="11" t="str">
        <f t="shared" si="1370"/>
        <v>No</v>
      </c>
      <c r="CE823" s="11">
        <f t="shared" si="1387"/>
        <v>0</v>
      </c>
      <c r="CF823" s="11">
        <f t="shared" si="1388"/>
        <v>0</v>
      </c>
      <c r="CG823" s="11">
        <f t="shared" si="1389"/>
        <v>1</v>
      </c>
      <c r="CH823" s="11">
        <f t="shared" si="1390"/>
        <v>0</v>
      </c>
      <c r="CI823" s="11">
        <f t="shared" si="1371"/>
        <v>1</v>
      </c>
      <c r="CJ823" s="11">
        <f t="shared" si="1372"/>
        <v>1</v>
      </c>
    </row>
    <row r="824" spans="1:88" x14ac:dyDescent="0.3">
      <c r="A824" s="11">
        <f t="shared" si="1303"/>
        <v>2017</v>
      </c>
      <c r="B824" s="11" t="str">
        <f t="shared" si="1304"/>
        <v>13-03-2017 06:45:59 CET</v>
      </c>
      <c r="C824" s="11" t="str">
        <f t="shared" si="1305"/>
        <v>Rwanda</v>
      </c>
      <c r="D824" s="11" t="str">
        <f t="shared" si="1306"/>
        <v>Rulindo</v>
      </c>
      <c r="E824" s="11" t="str">
        <f t="shared" si="1307"/>
        <v>Ngoma</v>
      </c>
      <c r="F824" s="11" t="str">
        <f t="shared" si="1308"/>
        <v>Munyarwanda</v>
      </c>
      <c r="G824" s="11" t="str">
        <f t="shared" si="1309"/>
        <v>Busizi</v>
      </c>
      <c r="H824" s="11" t="str">
        <f t="shared" si="1310"/>
        <v/>
      </c>
      <c r="I824" s="11" t="str">
        <f t="shared" si="1311"/>
        <v/>
      </c>
      <c r="J824" s="11" t="str">
        <f t="shared" si="1312"/>
        <v>Kabarore-Ngoma-Nyabuko network</v>
      </c>
      <c r="K824" s="11">
        <f t="shared" si="1313"/>
        <v>100</v>
      </c>
      <c r="L824" s="11">
        <f t="shared" si="1375"/>
        <v>8284</v>
      </c>
      <c r="M824" s="11">
        <f t="shared" si="1376"/>
        <v>14</v>
      </c>
      <c r="N824" s="11">
        <f t="shared" si="1377"/>
        <v>591.71428571428567</v>
      </c>
      <c r="O824" s="11">
        <f t="shared" si="1314"/>
        <v>30</v>
      </c>
      <c r="P824" s="11">
        <f t="shared" si="1315"/>
        <v>70</v>
      </c>
      <c r="Q824" s="13">
        <f t="shared" si="1378"/>
        <v>0.3</v>
      </c>
      <c r="R824" s="11">
        <f t="shared" si="1379"/>
        <v>0</v>
      </c>
      <c r="S824" s="11">
        <f t="shared" si="1316"/>
        <v>0</v>
      </c>
      <c r="T824" s="11">
        <f t="shared" si="1317"/>
        <v>1</v>
      </c>
      <c r="U824" s="11" t="str">
        <f t="shared" si="1318"/>
        <v>Piped Network With Pump</v>
      </c>
      <c r="V824" s="11">
        <f t="shared" si="1319"/>
        <v>2014</v>
      </c>
      <c r="W824" s="11" t="str">
        <f t="shared" si="1320"/>
        <v>Governement (District, Wasac) And Water For People</v>
      </c>
      <c r="X824" s="11" t="str">
        <f t="shared" si="1321"/>
        <v>Spring</v>
      </c>
      <c r="Y824" s="11">
        <f t="shared" si="1322"/>
        <v>4</v>
      </c>
      <c r="Z824" s="11">
        <f t="shared" si="1323"/>
        <v>0</v>
      </c>
      <c r="AA824" s="11">
        <f t="shared" si="1324"/>
        <v>1</v>
      </c>
      <c r="AB824" s="11" t="str">
        <f t="shared" si="1325"/>
        <v>"Springbox" --Intake Structure At A Spring|Collection Chamber</v>
      </c>
      <c r="AC824" s="11">
        <f t="shared" si="1326"/>
        <v>5</v>
      </c>
      <c r="AD824" s="11">
        <f t="shared" si="1327"/>
        <v>2014</v>
      </c>
      <c r="AE824" s="11">
        <f t="shared" si="1328"/>
        <v>1</v>
      </c>
      <c r="AF824" s="11">
        <f t="shared" si="1329"/>
        <v>4</v>
      </c>
      <c r="AG824" s="12">
        <f t="shared" si="1380"/>
        <v>432000</v>
      </c>
      <c r="AH824" s="12">
        <f t="shared" si="1381"/>
        <v>2880</v>
      </c>
      <c r="AI824" s="11">
        <f t="shared" si="1382"/>
        <v>1</v>
      </c>
      <c r="AJ824" s="11">
        <f t="shared" si="1330"/>
        <v>1</v>
      </c>
      <c r="AK824" s="11">
        <f t="shared" si="1331"/>
        <v>2</v>
      </c>
      <c r="AL824" s="11">
        <f t="shared" si="1332"/>
        <v>2014</v>
      </c>
      <c r="AM824" s="11">
        <f t="shared" si="1333"/>
        <v>1</v>
      </c>
      <c r="AN824" s="11">
        <f t="shared" si="1334"/>
        <v>8000</v>
      </c>
      <c r="AO824" s="11">
        <f t="shared" si="1335"/>
        <v>1</v>
      </c>
      <c r="AP824" s="11">
        <f t="shared" si="1336"/>
        <v>13</v>
      </c>
      <c r="AQ824" s="11">
        <f t="shared" si="1337"/>
        <v>2014</v>
      </c>
      <c r="AR824" s="11">
        <f t="shared" si="1338"/>
        <v>1</v>
      </c>
      <c r="AS824" s="11">
        <f t="shared" si="1339"/>
        <v>0</v>
      </c>
      <c r="AT824" s="11" t="str">
        <f t="shared" si="1340"/>
        <v xml:space="preserve"> </v>
      </c>
      <c r="AU824" s="11" t="str">
        <f t="shared" si="1341"/>
        <v/>
      </c>
      <c r="AV824" s="11" t="str">
        <f t="shared" si="1342"/>
        <v xml:space="preserve"> </v>
      </c>
      <c r="AW824" s="11" t="str">
        <f t="shared" si="1343"/>
        <v xml:space="preserve"> </v>
      </c>
      <c r="AX824" s="11">
        <f t="shared" si="1344"/>
        <v>1</v>
      </c>
      <c r="AY824" s="11">
        <f t="shared" si="1345"/>
        <v>2</v>
      </c>
      <c r="AZ824" s="11">
        <f t="shared" si="1346"/>
        <v>2014</v>
      </c>
      <c r="BA824" s="11">
        <f t="shared" si="1347"/>
        <v>1</v>
      </c>
      <c r="BB824" s="11">
        <f t="shared" si="1348"/>
        <v>7000</v>
      </c>
      <c r="BC824" s="11">
        <f t="shared" si="1349"/>
        <v>1</v>
      </c>
      <c r="BD824" s="11">
        <f t="shared" si="1350"/>
        <v>4</v>
      </c>
      <c r="BE824" s="11">
        <f t="shared" si="1351"/>
        <v>2014</v>
      </c>
      <c r="BF824" s="11">
        <f t="shared" si="1352"/>
        <v>2</v>
      </c>
      <c r="BG824" s="11">
        <f t="shared" si="1373"/>
        <v>1</v>
      </c>
      <c r="BH824" s="11">
        <f t="shared" si="1353"/>
        <v>2014</v>
      </c>
      <c r="BI824" s="11">
        <f t="shared" si="1354"/>
        <v>1</v>
      </c>
      <c r="BJ824" s="11">
        <f t="shared" si="1355"/>
        <v>0</v>
      </c>
      <c r="BK824" s="11" t="str">
        <f t="shared" si="1356"/>
        <v/>
      </c>
      <c r="BL824" s="11" t="str">
        <f t="shared" si="1357"/>
        <v xml:space="preserve"> </v>
      </c>
      <c r="BM824" s="11" t="str">
        <f t="shared" si="1358"/>
        <v xml:space="preserve"> </v>
      </c>
      <c r="BN824" s="11" t="str">
        <f t="shared" si="1359"/>
        <v xml:space="preserve"> </v>
      </c>
      <c r="BO824" s="11" t="str">
        <f t="shared" si="1360"/>
        <v xml:space="preserve"> </v>
      </c>
      <c r="BP824" s="11" t="str">
        <f t="shared" si="1361"/>
        <v xml:space="preserve"> </v>
      </c>
      <c r="BQ824" s="11" t="str">
        <f t="shared" si="1362"/>
        <v>0</v>
      </c>
      <c r="BR824" s="25">
        <f t="shared" si="1363"/>
        <v>0</v>
      </c>
      <c r="BS824" s="11" t="str">
        <f t="shared" si="1364"/>
        <v>Not Present</v>
      </c>
      <c r="BT824" s="11" t="str">
        <f t="shared" si="1365"/>
        <v>0</v>
      </c>
      <c r="BU824" s="12">
        <f t="shared" si="1383"/>
        <v>1</v>
      </c>
      <c r="BV824" s="12">
        <f t="shared" si="1384"/>
        <v>0</v>
      </c>
      <c r="BW824" s="12">
        <f t="shared" si="1374"/>
        <v>1</v>
      </c>
      <c r="BX824" s="12">
        <f t="shared" si="1385"/>
        <v>1</v>
      </c>
      <c r="BY824" s="11">
        <f t="shared" si="1386"/>
        <v>1</v>
      </c>
      <c r="BZ824" s="11">
        <f t="shared" si="1366"/>
        <v>1</v>
      </c>
      <c r="CA824" s="11">
        <f t="shared" si="1367"/>
        <v>17</v>
      </c>
      <c r="CB824" s="11">
        <f t="shared" si="1368"/>
        <v>2014</v>
      </c>
      <c r="CC824" s="11">
        <f t="shared" si="1369"/>
        <v>1</v>
      </c>
      <c r="CD824" s="11" t="str">
        <f t="shared" si="1370"/>
        <v>Yes</v>
      </c>
      <c r="CE824" s="11">
        <f t="shared" si="1387"/>
        <v>1</v>
      </c>
      <c r="CF824" s="11">
        <f t="shared" si="1388"/>
        <v>10</v>
      </c>
      <c r="CG824" s="11">
        <f t="shared" si="1389"/>
        <v>0</v>
      </c>
      <c r="CH824" s="11">
        <f t="shared" si="1390"/>
        <v>10</v>
      </c>
      <c r="CI824" s="11">
        <f t="shared" si="1371"/>
        <v>1</v>
      </c>
      <c r="CJ824" s="11">
        <f t="shared" si="1372"/>
        <v>1</v>
      </c>
    </row>
    <row r="825" spans="1:88" x14ac:dyDescent="0.3">
      <c r="A825" s="11">
        <f t="shared" si="1303"/>
        <v>2017</v>
      </c>
      <c r="B825" s="11" t="str">
        <f t="shared" si="1304"/>
        <v>17-03-2017 05:22:39 CET</v>
      </c>
      <c r="C825" s="11" t="str">
        <f t="shared" si="1305"/>
        <v>Rwanda</v>
      </c>
      <c r="D825" s="11" t="str">
        <f t="shared" si="1306"/>
        <v>Rulindo</v>
      </c>
      <c r="E825" s="11" t="str">
        <f t="shared" si="1307"/>
        <v>Mbogo</v>
      </c>
      <c r="F825" s="11" t="str">
        <f t="shared" si="1308"/>
        <v>Rurenge</v>
      </c>
      <c r="G825" s="11" t="str">
        <f t="shared" si="1309"/>
        <v>Gakoma</v>
      </c>
      <c r="H825" s="11" t="str">
        <f t="shared" si="1310"/>
        <v/>
      </c>
      <c r="I825" s="11" t="str">
        <f t="shared" si="1311"/>
        <v/>
      </c>
      <c r="J825" s="11" t="str">
        <f t="shared" si="1312"/>
        <v>Musenge network</v>
      </c>
      <c r="K825" s="11">
        <f t="shared" si="1313"/>
        <v>146</v>
      </c>
      <c r="L825" s="11">
        <f t="shared" si="1375"/>
        <v>6074</v>
      </c>
      <c r="M825" s="11">
        <f t="shared" si="1376"/>
        <v>29</v>
      </c>
      <c r="N825" s="11">
        <f t="shared" si="1377"/>
        <v>209.44827586206895</v>
      </c>
      <c r="O825" s="11">
        <f t="shared" si="1314"/>
        <v>52</v>
      </c>
      <c r="P825" s="11">
        <f t="shared" si="1315"/>
        <v>94</v>
      </c>
      <c r="Q825" s="13">
        <f t="shared" si="1378"/>
        <v>0.35616438356164382</v>
      </c>
      <c r="R825" s="11">
        <f t="shared" si="1379"/>
        <v>0</v>
      </c>
      <c r="S825" s="11">
        <f t="shared" si="1316"/>
        <v>1</v>
      </c>
      <c r="T825" s="11">
        <f t="shared" si="1317"/>
        <v>1</v>
      </c>
      <c r="U825" s="11" t="str">
        <f t="shared" si="1318"/>
        <v>Piped Network With Pump</v>
      </c>
      <c r="V825" s="11">
        <f t="shared" si="1319"/>
        <v>2014</v>
      </c>
      <c r="W825" s="11" t="str">
        <f t="shared" si="1320"/>
        <v>Governement (District, Wasac) And Water For People</v>
      </c>
      <c r="X825" s="11" t="str">
        <f t="shared" si="1321"/>
        <v>Spring</v>
      </c>
      <c r="Y825" s="11">
        <f t="shared" si="1322"/>
        <v>1</v>
      </c>
      <c r="Z825" s="11">
        <f t="shared" si="1323"/>
        <v>1</v>
      </c>
      <c r="AA825" s="11">
        <f t="shared" si="1324"/>
        <v>1</v>
      </c>
      <c r="AB825" s="11" t="str">
        <f t="shared" si="1325"/>
        <v>"Springbox" --Intake Structure At A Spring</v>
      </c>
      <c r="AC825" s="11">
        <f t="shared" si="1326"/>
        <v>1</v>
      </c>
      <c r="AD825" s="11">
        <f t="shared" si="1327"/>
        <v>2014</v>
      </c>
      <c r="AE825" s="11">
        <f t="shared" si="1328"/>
        <v>1</v>
      </c>
      <c r="AF825" s="11">
        <f t="shared" si="1329"/>
        <v>4.4400000000000004</v>
      </c>
      <c r="AG825" s="12">
        <f t="shared" si="1380"/>
        <v>389189.18918918911</v>
      </c>
      <c r="AH825" s="12">
        <f t="shared" si="1381"/>
        <v>1496.8814968814966</v>
      </c>
      <c r="AI825" s="11">
        <f t="shared" si="1382"/>
        <v>1</v>
      </c>
      <c r="AJ825" s="11">
        <f t="shared" si="1330"/>
        <v>1</v>
      </c>
      <c r="AK825" s="11">
        <f t="shared" si="1331"/>
        <v>1</v>
      </c>
      <c r="AL825" s="11">
        <f t="shared" si="1332"/>
        <v>2014</v>
      </c>
      <c r="AM825" s="11">
        <f t="shared" si="1333"/>
        <v>1</v>
      </c>
      <c r="AN825" s="11">
        <f t="shared" si="1334"/>
        <v>3000</v>
      </c>
      <c r="AO825" s="11">
        <f t="shared" si="1335"/>
        <v>1</v>
      </c>
      <c r="AP825" s="11">
        <f t="shared" si="1336"/>
        <v>16</v>
      </c>
      <c r="AQ825" s="11">
        <f t="shared" si="1337"/>
        <v>2014</v>
      </c>
      <c r="AR825" s="11">
        <f t="shared" si="1338"/>
        <v>1</v>
      </c>
      <c r="AS825" s="11">
        <f t="shared" si="1339"/>
        <v>1</v>
      </c>
      <c r="AT825" s="11">
        <f t="shared" si="1340"/>
        <v>8</v>
      </c>
      <c r="AU825" s="11" t="str">
        <f t="shared" si="1341"/>
        <v>Washout And Air Release Chamber</v>
      </c>
      <c r="AV825" s="11">
        <f t="shared" si="1342"/>
        <v>2014</v>
      </c>
      <c r="AW825" s="11">
        <f t="shared" si="1343"/>
        <v>2</v>
      </c>
      <c r="AX825" s="11">
        <f t="shared" si="1344"/>
        <v>1</v>
      </c>
      <c r="AY825" s="11">
        <f t="shared" si="1345"/>
        <v>3</v>
      </c>
      <c r="AZ825" s="11">
        <f t="shared" si="1346"/>
        <v>2014</v>
      </c>
      <c r="BA825" s="11">
        <f t="shared" si="1347"/>
        <v>2</v>
      </c>
      <c r="BB825" s="11">
        <f t="shared" si="1348"/>
        <v>20000</v>
      </c>
      <c r="BC825" s="11">
        <f t="shared" si="1349"/>
        <v>1</v>
      </c>
      <c r="BD825" s="11">
        <f t="shared" si="1350"/>
        <v>1</v>
      </c>
      <c r="BE825" s="11">
        <f t="shared" si="1351"/>
        <v>2014</v>
      </c>
      <c r="BF825" s="11">
        <f t="shared" si="1352"/>
        <v>2</v>
      </c>
      <c r="BG825" s="11">
        <f t="shared" si="1373"/>
        <v>1</v>
      </c>
      <c r="BH825" s="11">
        <f t="shared" si="1353"/>
        <v>2014</v>
      </c>
      <c r="BI825" s="11">
        <f t="shared" si="1354"/>
        <v>1</v>
      </c>
      <c r="BJ825" s="11">
        <f t="shared" si="1355"/>
        <v>0</v>
      </c>
      <c r="BK825" s="11" t="str">
        <f t="shared" si="1356"/>
        <v/>
      </c>
      <c r="BL825" s="11" t="str">
        <f t="shared" si="1357"/>
        <v xml:space="preserve"> </v>
      </c>
      <c r="BM825" s="11" t="str">
        <f t="shared" si="1358"/>
        <v xml:space="preserve"> </v>
      </c>
      <c r="BN825" s="11" t="str">
        <f t="shared" si="1359"/>
        <v xml:space="preserve"> </v>
      </c>
      <c r="BO825" s="11" t="str">
        <f t="shared" si="1360"/>
        <v xml:space="preserve"> </v>
      </c>
      <c r="BP825" s="11" t="str">
        <f t="shared" si="1361"/>
        <v xml:space="preserve"> </v>
      </c>
      <c r="BQ825" s="11" t="str">
        <f t="shared" si="1362"/>
        <v>0</v>
      </c>
      <c r="BR825" s="25">
        <f t="shared" si="1363"/>
        <v>0</v>
      </c>
      <c r="BS825" s="11" t="str">
        <f t="shared" si="1364"/>
        <v>Not Present</v>
      </c>
      <c r="BT825" s="11" t="str">
        <f t="shared" si="1365"/>
        <v>0</v>
      </c>
      <c r="BU825" s="12">
        <f t="shared" si="1383"/>
        <v>1</v>
      </c>
      <c r="BV825" s="12">
        <f t="shared" si="1384"/>
        <v>0</v>
      </c>
      <c r="BW825" s="12">
        <f t="shared" si="1374"/>
        <v>1</v>
      </c>
      <c r="BX825" s="12">
        <f t="shared" si="1385"/>
        <v>1</v>
      </c>
      <c r="BY825" s="11">
        <f t="shared" si="1386"/>
        <v>1</v>
      </c>
      <c r="BZ825" s="11">
        <f t="shared" si="1366"/>
        <v>1</v>
      </c>
      <c r="CA825" s="11">
        <f t="shared" si="1367"/>
        <v>28</v>
      </c>
      <c r="CB825" s="11">
        <f t="shared" si="1368"/>
        <v>2014</v>
      </c>
      <c r="CC825" s="11">
        <f t="shared" si="1369"/>
        <v>1</v>
      </c>
      <c r="CD825" s="11" t="str">
        <f t="shared" si="1370"/>
        <v>No</v>
      </c>
      <c r="CE825" s="11">
        <f t="shared" si="1387"/>
        <v>0</v>
      </c>
      <c r="CF825" s="11">
        <f t="shared" si="1388"/>
        <v>0</v>
      </c>
      <c r="CG825" s="11">
        <f t="shared" si="1389"/>
        <v>1</v>
      </c>
      <c r="CH825" s="11">
        <f t="shared" si="1390"/>
        <v>0</v>
      </c>
      <c r="CI825" s="11">
        <f t="shared" si="1371"/>
        <v>1</v>
      </c>
      <c r="CJ825" s="11">
        <f t="shared" si="1372"/>
        <v>2</v>
      </c>
    </row>
    <row r="826" spans="1:88" x14ac:dyDescent="0.3">
      <c r="A826" s="11">
        <f t="shared" si="1303"/>
        <v>2017</v>
      </c>
      <c r="B826" s="11" t="str">
        <f t="shared" si="1304"/>
        <v>12-03-2017 18:40:05 CET</v>
      </c>
      <c r="C826" s="11" t="str">
        <f t="shared" si="1305"/>
        <v>Rwanda</v>
      </c>
      <c r="D826" s="11" t="str">
        <f t="shared" si="1306"/>
        <v>Rulindo</v>
      </c>
      <c r="E826" s="11" t="str">
        <f t="shared" si="1307"/>
        <v>Base</v>
      </c>
      <c r="F826" s="11" t="str">
        <f t="shared" si="1308"/>
        <v>Gitare</v>
      </c>
      <c r="G826" s="11" t="str">
        <f t="shared" si="1309"/>
        <v>Kirwa</v>
      </c>
      <c r="H826" s="11" t="str">
        <f t="shared" si="1310"/>
        <v/>
      </c>
      <c r="I826" s="11" t="str">
        <f t="shared" si="1311"/>
        <v/>
      </c>
      <c r="J826" s="11" t="str">
        <f t="shared" si="1312"/>
        <v>Rwicanyoni</v>
      </c>
      <c r="K826" s="11">
        <f t="shared" si="1313"/>
        <v>136</v>
      </c>
      <c r="L826" s="11">
        <f t="shared" si="1375"/>
        <v>698</v>
      </c>
      <c r="M826" s="11">
        <f t="shared" si="1376"/>
        <v>7</v>
      </c>
      <c r="N826" s="11">
        <f t="shared" si="1377"/>
        <v>99.714285714285708</v>
      </c>
      <c r="O826" s="11">
        <f t="shared" si="1314"/>
        <v>101</v>
      </c>
      <c r="P826" s="11">
        <f t="shared" si="1315"/>
        <v>35</v>
      </c>
      <c r="Q826" s="13">
        <f t="shared" si="1378"/>
        <v>0.74264705882352944</v>
      </c>
      <c r="R826" s="11">
        <f t="shared" si="1379"/>
        <v>0</v>
      </c>
      <c r="S826" s="11">
        <f t="shared" si="1316"/>
        <v>1</v>
      </c>
      <c r="T826" s="11">
        <f t="shared" si="1317"/>
        <v>1</v>
      </c>
      <c r="U826" s="11" t="str">
        <f t="shared" si="1318"/>
        <v>Piped Network -- Gravity Only</v>
      </c>
      <c r="V826" s="11">
        <f t="shared" si="1319"/>
        <v>2016</v>
      </c>
      <c r="W826" s="11" t="str">
        <f t="shared" si="1320"/>
        <v>Governement (District, Wasac) And Water For People</v>
      </c>
      <c r="X826" s="11" t="str">
        <f t="shared" si="1321"/>
        <v>Groundwater (Well, Etc.)</v>
      </c>
      <c r="Y826" s="11">
        <f t="shared" si="1322"/>
        <v>2</v>
      </c>
      <c r="Z826" s="11">
        <f t="shared" si="1323"/>
        <v>1</v>
      </c>
      <c r="AA826" s="11">
        <f t="shared" si="1324"/>
        <v>1</v>
      </c>
      <c r="AB826" s="11" t="str">
        <f t="shared" si="1325"/>
        <v>"Springbox" --Intake Structure At A Spring</v>
      </c>
      <c r="AC826" s="11">
        <f t="shared" si="1326"/>
        <v>2</v>
      </c>
      <c r="AD826" s="11">
        <f t="shared" si="1327"/>
        <v>2016</v>
      </c>
      <c r="AE826" s="11">
        <f t="shared" si="1328"/>
        <v>1</v>
      </c>
      <c r="AF826" s="11">
        <f t="shared" si="1329"/>
        <v>10</v>
      </c>
      <c r="AG826" s="12">
        <f t="shared" si="1380"/>
        <v>172800</v>
      </c>
      <c r="AH826" s="12">
        <f t="shared" si="1381"/>
        <v>342.1782178217822</v>
      </c>
      <c r="AI826" s="11">
        <f t="shared" si="1382"/>
        <v>1</v>
      </c>
      <c r="AJ826" s="11">
        <f t="shared" si="1330"/>
        <v>1</v>
      </c>
      <c r="AK826" s="11">
        <f t="shared" si="1331"/>
        <v>1</v>
      </c>
      <c r="AL826" s="11">
        <f t="shared" si="1332"/>
        <v>2016</v>
      </c>
      <c r="AM826" s="11">
        <f t="shared" si="1333"/>
        <v>1</v>
      </c>
      <c r="AN826" s="11">
        <f t="shared" si="1334"/>
        <v>8600</v>
      </c>
      <c r="AO826" s="11">
        <f t="shared" si="1335"/>
        <v>1</v>
      </c>
      <c r="AP826" s="11">
        <f t="shared" si="1336"/>
        <v>3</v>
      </c>
      <c r="AQ826" s="11">
        <f t="shared" si="1337"/>
        <v>2016</v>
      </c>
      <c r="AR826" s="11">
        <f t="shared" si="1338"/>
        <v>1</v>
      </c>
      <c r="AS826" s="11">
        <f t="shared" si="1339"/>
        <v>0</v>
      </c>
      <c r="AT826" s="11" t="str">
        <f t="shared" si="1340"/>
        <v xml:space="preserve"> </v>
      </c>
      <c r="AU826" s="11" t="str">
        <f t="shared" si="1341"/>
        <v/>
      </c>
      <c r="AV826" s="11" t="str">
        <f t="shared" si="1342"/>
        <v xml:space="preserve"> </v>
      </c>
      <c r="AW826" s="11" t="str">
        <f t="shared" si="1343"/>
        <v xml:space="preserve"> </v>
      </c>
      <c r="AX826" s="11">
        <f t="shared" si="1344"/>
        <v>0</v>
      </c>
      <c r="AY826" s="11" t="str">
        <f t="shared" si="1345"/>
        <v xml:space="preserve"> </v>
      </c>
      <c r="AZ826" s="11" t="str">
        <f t="shared" si="1346"/>
        <v xml:space="preserve"> </v>
      </c>
      <c r="BA826" s="11" t="str">
        <f t="shared" si="1347"/>
        <v xml:space="preserve"> </v>
      </c>
      <c r="BB826" s="11" t="str">
        <f t="shared" si="1348"/>
        <v xml:space="preserve"> </v>
      </c>
      <c r="BC826" s="11">
        <f t="shared" si="1349"/>
        <v>0</v>
      </c>
      <c r="BD826" s="11" t="str">
        <f t="shared" si="1350"/>
        <v xml:space="preserve"> </v>
      </c>
      <c r="BE826" s="11" t="str">
        <f t="shared" si="1351"/>
        <v xml:space="preserve"> </v>
      </c>
      <c r="BF826" s="11" t="str">
        <f t="shared" si="1352"/>
        <v xml:space="preserve"> </v>
      </c>
      <c r="BG826" s="11" t="str">
        <f t="shared" si="1373"/>
        <v xml:space="preserve"> </v>
      </c>
      <c r="BH826" s="11" t="str">
        <f t="shared" si="1353"/>
        <v xml:space="preserve"> </v>
      </c>
      <c r="BI826" s="11" t="str">
        <f t="shared" si="1354"/>
        <v xml:space="preserve"> </v>
      </c>
      <c r="BJ826" s="11">
        <f t="shared" si="1355"/>
        <v>0</v>
      </c>
      <c r="BK826" s="11" t="str">
        <f t="shared" si="1356"/>
        <v/>
      </c>
      <c r="BL826" s="11" t="str">
        <f t="shared" si="1357"/>
        <v xml:space="preserve"> </v>
      </c>
      <c r="BM826" s="11" t="str">
        <f t="shared" si="1358"/>
        <v xml:space="preserve"> </v>
      </c>
      <c r="BN826" s="11" t="str">
        <f t="shared" si="1359"/>
        <v xml:space="preserve"> </v>
      </c>
      <c r="BO826" s="11" t="str">
        <f t="shared" si="1360"/>
        <v xml:space="preserve"> </v>
      </c>
      <c r="BP826" s="11" t="str">
        <f t="shared" si="1361"/>
        <v xml:space="preserve"> </v>
      </c>
      <c r="BQ826" s="11" t="str">
        <f t="shared" si="1362"/>
        <v>0</v>
      </c>
      <c r="BR826" s="25">
        <f t="shared" si="1363"/>
        <v>0</v>
      </c>
      <c r="BS826" s="11" t="str">
        <f t="shared" si="1364"/>
        <v>Not Present</v>
      </c>
      <c r="BT826" s="11" t="str">
        <f t="shared" si="1365"/>
        <v>0</v>
      </c>
      <c r="BU826" s="12">
        <f t="shared" si="1383"/>
        <v>1</v>
      </c>
      <c r="BV826" s="12">
        <f t="shared" si="1384"/>
        <v>0</v>
      </c>
      <c r="BW826" s="12">
        <f t="shared" si="1374"/>
        <v>1</v>
      </c>
      <c r="BX826" s="12">
        <f t="shared" si="1385"/>
        <v>1</v>
      </c>
      <c r="BY826" s="11">
        <f t="shared" si="1386"/>
        <v>1</v>
      </c>
      <c r="BZ826" s="11">
        <f t="shared" si="1366"/>
        <v>1</v>
      </c>
      <c r="CA826" s="11">
        <f t="shared" si="1367"/>
        <v>2</v>
      </c>
      <c r="CB826" s="11">
        <f t="shared" si="1368"/>
        <v>2016</v>
      </c>
      <c r="CC826" s="11">
        <f t="shared" si="1369"/>
        <v>1</v>
      </c>
      <c r="CD826" s="11" t="str">
        <f t="shared" si="1370"/>
        <v>No</v>
      </c>
      <c r="CE826" s="11">
        <f t="shared" si="1387"/>
        <v>0</v>
      </c>
      <c r="CF826" s="11">
        <f t="shared" si="1388"/>
        <v>0</v>
      </c>
      <c r="CG826" s="11">
        <f t="shared" si="1389"/>
        <v>1</v>
      </c>
      <c r="CH826" s="11">
        <f t="shared" si="1390"/>
        <v>0</v>
      </c>
      <c r="CI826" s="11">
        <f t="shared" si="1371"/>
        <v>1</v>
      </c>
      <c r="CJ826" s="11">
        <f t="shared" si="1372"/>
        <v>1</v>
      </c>
    </row>
    <row r="827" spans="1:88" x14ac:dyDescent="0.3">
      <c r="A827" s="11">
        <f t="shared" si="1303"/>
        <v>2017</v>
      </c>
      <c r="B827" s="11" t="str">
        <f t="shared" si="1304"/>
        <v>06-03-2017 10:30:33 CET</v>
      </c>
      <c r="C827" s="11" t="str">
        <f t="shared" si="1305"/>
        <v>Rwanda</v>
      </c>
      <c r="D827" s="11" t="str">
        <f t="shared" si="1306"/>
        <v>Rulindo</v>
      </c>
      <c r="E827" s="11" t="str">
        <f t="shared" si="1307"/>
        <v>Mbogo</v>
      </c>
      <c r="F827" s="11" t="str">
        <f t="shared" si="1308"/>
        <v>Bukoro</v>
      </c>
      <c r="G827" s="11" t="str">
        <f t="shared" si="1309"/>
        <v>Gasama</v>
      </c>
      <c r="H827" s="11" t="str">
        <f t="shared" si="1310"/>
        <v/>
      </c>
      <c r="I827" s="11" t="str">
        <f t="shared" si="1311"/>
        <v/>
      </c>
      <c r="J827" s="11" t="str">
        <f t="shared" si="1312"/>
        <v xml:space="preserve"> </v>
      </c>
      <c r="K827" s="11">
        <f t="shared" si="1313"/>
        <v>30</v>
      </c>
      <c r="L827" s="11">
        <f t="shared" si="1375"/>
        <v>510</v>
      </c>
      <c r="M827" s="11">
        <f t="shared" si="1376"/>
        <v>31</v>
      </c>
      <c r="N827" s="11">
        <f t="shared" si="1377"/>
        <v>16.451612903225808</v>
      </c>
      <c r="O827" s="11">
        <f t="shared" si="1314"/>
        <v>30</v>
      </c>
      <c r="P827" s="11" t="str">
        <f t="shared" si="1315"/>
        <v xml:space="preserve"> </v>
      </c>
      <c r="Q827" s="13">
        <f t="shared" si="1378"/>
        <v>1</v>
      </c>
      <c r="R827" s="11">
        <f t="shared" si="1379"/>
        <v>1</v>
      </c>
      <c r="S827" s="11">
        <f t="shared" si="1316"/>
        <v>1</v>
      </c>
      <c r="T827" s="11">
        <f t="shared" si="1317"/>
        <v>1</v>
      </c>
      <c r="U827" s="11" t="str">
        <f t="shared" si="1318"/>
        <v>Piped Network -- Gravity Only</v>
      </c>
      <c r="V827" s="11">
        <f t="shared" si="1319"/>
        <v>2015</v>
      </c>
      <c r="W827" s="11" t="str">
        <f t="shared" si="1320"/>
        <v>Wfp</v>
      </c>
      <c r="X827" s="11" t="str">
        <f t="shared" si="1321"/>
        <v>Spring</v>
      </c>
      <c r="Y827" s="11">
        <f t="shared" si="1322"/>
        <v>1</v>
      </c>
      <c r="Z827" s="11">
        <f t="shared" si="1323"/>
        <v>1</v>
      </c>
      <c r="AA827" s="11">
        <f t="shared" si="1324"/>
        <v>1</v>
      </c>
      <c r="AB827" s="11" t="str">
        <f t="shared" si="1325"/>
        <v>"Springbox" --Intake Structure At A Spring</v>
      </c>
      <c r="AC827" s="11">
        <f t="shared" si="1326"/>
        <v>5</v>
      </c>
      <c r="AD827" s="11">
        <f t="shared" si="1327"/>
        <v>2015</v>
      </c>
      <c r="AE827" s="11">
        <f t="shared" si="1328"/>
        <v>1</v>
      </c>
      <c r="AF827" s="11">
        <f t="shared" si="1329"/>
        <v>20</v>
      </c>
      <c r="AG827" s="12">
        <f t="shared" si="1380"/>
        <v>86400</v>
      </c>
      <c r="AH827" s="12">
        <f t="shared" si="1381"/>
        <v>576</v>
      </c>
      <c r="AI827" s="11">
        <f t="shared" si="1382"/>
        <v>1</v>
      </c>
      <c r="AJ827" s="11">
        <f t="shared" si="1330"/>
        <v>1</v>
      </c>
      <c r="AK827" s="11">
        <f t="shared" si="1331"/>
        <v>1</v>
      </c>
      <c r="AL827" s="11">
        <f t="shared" si="1332"/>
        <v>2015</v>
      </c>
      <c r="AM827" s="11">
        <f t="shared" si="1333"/>
        <v>1</v>
      </c>
      <c r="AN827" s="11">
        <f t="shared" si="1334"/>
        <v>1500</v>
      </c>
      <c r="AO827" s="11">
        <f t="shared" si="1335"/>
        <v>1</v>
      </c>
      <c r="AP827" s="11">
        <f t="shared" si="1336"/>
        <v>1</v>
      </c>
      <c r="AQ827" s="11">
        <f t="shared" si="1337"/>
        <v>2015</v>
      </c>
      <c r="AR827" s="11">
        <f t="shared" si="1338"/>
        <v>1</v>
      </c>
      <c r="AS827" s="11">
        <f t="shared" si="1339"/>
        <v>1</v>
      </c>
      <c r="AT827" s="11">
        <f t="shared" si="1340"/>
        <v>3</v>
      </c>
      <c r="AU827" s="11" t="str">
        <f t="shared" si="1341"/>
        <v>Valve Chamber</v>
      </c>
      <c r="AV827" s="11">
        <f t="shared" si="1342"/>
        <v>2015</v>
      </c>
      <c r="AW827" s="11">
        <f t="shared" si="1343"/>
        <v>1</v>
      </c>
      <c r="AX827" s="11">
        <f t="shared" si="1344"/>
        <v>1</v>
      </c>
      <c r="AY827" s="11">
        <f t="shared" si="1345"/>
        <v>2</v>
      </c>
      <c r="AZ827" s="11">
        <f t="shared" si="1346"/>
        <v>2015</v>
      </c>
      <c r="BA827" s="11">
        <f t="shared" si="1347"/>
        <v>1</v>
      </c>
      <c r="BB827" s="11">
        <f t="shared" si="1348"/>
        <v>500</v>
      </c>
      <c r="BC827" s="11">
        <f t="shared" si="1349"/>
        <v>0</v>
      </c>
      <c r="BD827" s="11" t="str">
        <f t="shared" si="1350"/>
        <v xml:space="preserve"> </v>
      </c>
      <c r="BE827" s="11" t="str">
        <f t="shared" si="1351"/>
        <v xml:space="preserve"> </v>
      </c>
      <c r="BF827" s="11" t="str">
        <f t="shared" si="1352"/>
        <v xml:space="preserve"> </v>
      </c>
      <c r="BG827" s="11" t="str">
        <f t="shared" si="1373"/>
        <v xml:space="preserve"> </v>
      </c>
      <c r="BH827" s="11" t="str">
        <f t="shared" si="1353"/>
        <v xml:space="preserve"> </v>
      </c>
      <c r="BI827" s="11" t="str">
        <f t="shared" si="1354"/>
        <v xml:space="preserve"> </v>
      </c>
      <c r="BJ827" s="11">
        <f t="shared" si="1355"/>
        <v>0</v>
      </c>
      <c r="BK827" s="11" t="str">
        <f t="shared" si="1356"/>
        <v/>
      </c>
      <c r="BL827" s="11" t="str">
        <f t="shared" si="1357"/>
        <v xml:space="preserve"> </v>
      </c>
      <c r="BM827" s="11" t="str">
        <f t="shared" si="1358"/>
        <v xml:space="preserve"> </v>
      </c>
      <c r="BN827" s="11" t="str">
        <f t="shared" si="1359"/>
        <v xml:space="preserve"> </v>
      </c>
      <c r="BO827" s="11" t="str">
        <f t="shared" si="1360"/>
        <v xml:space="preserve"> </v>
      </c>
      <c r="BP827" s="11" t="str">
        <f t="shared" si="1361"/>
        <v xml:space="preserve"> </v>
      </c>
      <c r="BQ827" s="11" t="str">
        <f t="shared" si="1362"/>
        <v>0</v>
      </c>
      <c r="BR827" s="25">
        <f t="shared" si="1363"/>
        <v>0</v>
      </c>
      <c r="BS827" s="11" t="str">
        <f t="shared" si="1364"/>
        <v>Not Present</v>
      </c>
      <c r="BT827" s="11" t="str">
        <f t="shared" si="1365"/>
        <v>0</v>
      </c>
      <c r="BU827" s="12">
        <f t="shared" si="1383"/>
        <v>1</v>
      </c>
      <c r="BV827" s="12">
        <f t="shared" si="1384"/>
        <v>0</v>
      </c>
      <c r="BW827" s="12">
        <f t="shared" si="1374"/>
        <v>1</v>
      </c>
      <c r="BX827" s="12">
        <f t="shared" si="1385"/>
        <v>1</v>
      </c>
      <c r="BY827" s="11">
        <f t="shared" si="1386"/>
        <v>1</v>
      </c>
      <c r="BZ827" s="11">
        <f t="shared" si="1366"/>
        <v>1</v>
      </c>
      <c r="CA827" s="11">
        <f t="shared" si="1367"/>
        <v>5</v>
      </c>
      <c r="CB827" s="11">
        <f t="shared" si="1368"/>
        <v>2015</v>
      </c>
      <c r="CC827" s="11">
        <f t="shared" si="1369"/>
        <v>1</v>
      </c>
      <c r="CD827" s="11" t="str">
        <f t="shared" si="1370"/>
        <v>Yes</v>
      </c>
      <c r="CE827" s="11">
        <f t="shared" si="1387"/>
        <v>1</v>
      </c>
      <c r="CF827" s="11">
        <f t="shared" si="1388"/>
        <v>1</v>
      </c>
      <c r="CG827" s="11">
        <f t="shared" si="1389"/>
        <v>1</v>
      </c>
      <c r="CH827" s="11">
        <f t="shared" si="1390"/>
        <v>1</v>
      </c>
      <c r="CI827" s="11">
        <f t="shared" si="1371"/>
        <v>1</v>
      </c>
      <c r="CJ827" s="11">
        <f t="shared" si="1372"/>
        <v>1</v>
      </c>
    </row>
    <row r="828" spans="1:88" x14ac:dyDescent="0.3">
      <c r="A828" s="11">
        <f t="shared" si="1303"/>
        <v>2017</v>
      </c>
      <c r="B828" s="11" t="str">
        <f t="shared" si="1304"/>
        <v>20-04-2017 07:09:10 CEST</v>
      </c>
      <c r="C828" s="11" t="str">
        <f t="shared" si="1305"/>
        <v>Rwanda</v>
      </c>
      <c r="D828" s="11" t="str">
        <f t="shared" si="1306"/>
        <v>Rulindo</v>
      </c>
      <c r="E828" s="11" t="str">
        <f t="shared" si="1307"/>
        <v>Tumba</v>
      </c>
      <c r="F828" s="11" t="str">
        <f t="shared" si="1308"/>
        <v>Misezero</v>
      </c>
      <c r="G828" s="11" t="str">
        <f t="shared" si="1309"/>
        <v>Kavumu</v>
      </c>
      <c r="H828" s="11" t="str">
        <f t="shared" si="1310"/>
        <v/>
      </c>
      <c r="I828" s="11" t="str">
        <f t="shared" si="1311"/>
        <v/>
      </c>
      <c r="J828" s="11" t="str">
        <f t="shared" si="1312"/>
        <v>Water point chez Habarugira/Nyirambuga pumping</v>
      </c>
      <c r="K828" s="11">
        <f t="shared" si="1313"/>
        <v>139</v>
      </c>
      <c r="L828" s="11">
        <f t="shared" si="1375"/>
        <v>30604</v>
      </c>
      <c r="M828" s="11">
        <f t="shared" si="1376"/>
        <v>1</v>
      </c>
      <c r="N828" s="11">
        <f t="shared" si="1377"/>
        <v>30604</v>
      </c>
      <c r="O828" s="11">
        <f t="shared" si="1314"/>
        <v>139</v>
      </c>
      <c r="P828" s="11" t="str">
        <f t="shared" si="1315"/>
        <v xml:space="preserve"> </v>
      </c>
      <c r="Q828" s="13">
        <f t="shared" si="1378"/>
        <v>1</v>
      </c>
      <c r="R828" s="11">
        <f t="shared" si="1379"/>
        <v>1</v>
      </c>
      <c r="S828" s="11">
        <f t="shared" si="1316"/>
        <v>0</v>
      </c>
      <c r="T828" s="11">
        <f t="shared" si="1317"/>
        <v>1</v>
      </c>
      <c r="U828" s="11" t="str">
        <f t="shared" si="1318"/>
        <v>Piped Network With Pump</v>
      </c>
      <c r="V828" s="11">
        <f t="shared" si="1319"/>
        <v>2012</v>
      </c>
      <c r="W828" s="11" t="str">
        <f t="shared" si="1320"/>
        <v>Governement (District, Wasac) And Water For People</v>
      </c>
      <c r="X828" s="11" t="str">
        <f t="shared" si="1321"/>
        <v>Spring</v>
      </c>
      <c r="Y828" s="11">
        <f t="shared" si="1322"/>
        <v>2</v>
      </c>
      <c r="Z828" s="11">
        <f t="shared" si="1323"/>
        <v>1</v>
      </c>
      <c r="AA828" s="11">
        <f t="shared" si="1324"/>
        <v>0</v>
      </c>
      <c r="AB828" s="11" t="str">
        <f t="shared" si="1325"/>
        <v/>
      </c>
      <c r="AC828" s="11" t="str">
        <f t="shared" si="1326"/>
        <v xml:space="preserve"> </v>
      </c>
      <c r="AD828" s="11" t="str">
        <f t="shared" si="1327"/>
        <v xml:space="preserve"> </v>
      </c>
      <c r="AE828" s="11" t="str">
        <f t="shared" si="1328"/>
        <v xml:space="preserve"> </v>
      </c>
      <c r="AF828" s="11">
        <f t="shared" si="1329"/>
        <v>5</v>
      </c>
      <c r="AG828" s="12">
        <f t="shared" si="1380"/>
        <v>345600</v>
      </c>
      <c r="AH828" s="12">
        <f t="shared" si="1381"/>
        <v>497.26618705035969</v>
      </c>
      <c r="AI828" s="11">
        <f t="shared" si="1382"/>
        <v>1</v>
      </c>
      <c r="AJ828" s="11">
        <f t="shared" si="1330"/>
        <v>0</v>
      </c>
      <c r="AK828" s="11" t="str">
        <f t="shared" si="1331"/>
        <v xml:space="preserve"> </v>
      </c>
      <c r="AL828" s="11" t="str">
        <f t="shared" si="1332"/>
        <v xml:space="preserve"> </v>
      </c>
      <c r="AM828" s="11" t="str">
        <f t="shared" si="1333"/>
        <v xml:space="preserve"> </v>
      </c>
      <c r="AN828" s="11" t="str">
        <f t="shared" si="1334"/>
        <v xml:space="preserve"> </v>
      </c>
      <c r="AO828" s="11">
        <f t="shared" si="1335"/>
        <v>0</v>
      </c>
      <c r="AP828" s="11" t="str">
        <f t="shared" si="1336"/>
        <v xml:space="preserve"> </v>
      </c>
      <c r="AQ828" s="11" t="str">
        <f t="shared" si="1337"/>
        <v xml:space="preserve"> </v>
      </c>
      <c r="AR828" s="11" t="str">
        <f t="shared" si="1338"/>
        <v xml:space="preserve"> </v>
      </c>
      <c r="AS828" s="11">
        <f t="shared" si="1339"/>
        <v>0</v>
      </c>
      <c r="AT828" s="11" t="str">
        <f t="shared" si="1340"/>
        <v xml:space="preserve"> </v>
      </c>
      <c r="AU828" s="11" t="str">
        <f t="shared" si="1341"/>
        <v/>
      </c>
      <c r="AV828" s="11" t="str">
        <f t="shared" si="1342"/>
        <v xml:space="preserve"> </v>
      </c>
      <c r="AW828" s="11" t="str">
        <f t="shared" si="1343"/>
        <v xml:space="preserve"> </v>
      </c>
      <c r="AX828" s="11">
        <f t="shared" si="1344"/>
        <v>0</v>
      </c>
      <c r="AY828" s="11" t="str">
        <f t="shared" si="1345"/>
        <v xml:space="preserve"> </v>
      </c>
      <c r="AZ828" s="11" t="str">
        <f t="shared" si="1346"/>
        <v xml:space="preserve"> </v>
      </c>
      <c r="BA828" s="11" t="str">
        <f t="shared" si="1347"/>
        <v xml:space="preserve"> </v>
      </c>
      <c r="BB828" s="11" t="str">
        <f t="shared" si="1348"/>
        <v xml:space="preserve"> </v>
      </c>
      <c r="BC828" s="11">
        <f t="shared" si="1349"/>
        <v>0</v>
      </c>
      <c r="BD828" s="11" t="str">
        <f t="shared" si="1350"/>
        <v xml:space="preserve"> </v>
      </c>
      <c r="BE828" s="11" t="str">
        <f t="shared" si="1351"/>
        <v xml:space="preserve"> </v>
      </c>
      <c r="BF828" s="11" t="str">
        <f t="shared" si="1352"/>
        <v xml:space="preserve"> </v>
      </c>
      <c r="BG828" s="11" t="str">
        <f t="shared" si="1373"/>
        <v xml:space="preserve"> </v>
      </c>
      <c r="BH828" s="11" t="str">
        <f t="shared" si="1353"/>
        <v xml:space="preserve"> </v>
      </c>
      <c r="BI828" s="11" t="str">
        <f t="shared" si="1354"/>
        <v xml:space="preserve"> </v>
      </c>
      <c r="BJ828" s="11">
        <f t="shared" si="1355"/>
        <v>0</v>
      </c>
      <c r="BK828" s="11" t="str">
        <f t="shared" si="1356"/>
        <v/>
      </c>
      <c r="BL828" s="11" t="str">
        <f t="shared" si="1357"/>
        <v xml:space="preserve"> </v>
      </c>
      <c r="BM828" s="11" t="str">
        <f t="shared" si="1358"/>
        <v xml:space="preserve"> </v>
      </c>
      <c r="BN828" s="11" t="str">
        <f t="shared" si="1359"/>
        <v xml:space="preserve"> </v>
      </c>
      <c r="BO828" s="11" t="str">
        <f t="shared" si="1360"/>
        <v xml:space="preserve"> </v>
      </c>
      <c r="BP828" s="11" t="str">
        <f t="shared" si="1361"/>
        <v xml:space="preserve"> </v>
      </c>
      <c r="BQ828" s="11" t="str">
        <f t="shared" si="1362"/>
        <v>0</v>
      </c>
      <c r="BR828" s="25">
        <f t="shared" si="1363"/>
        <v>0</v>
      </c>
      <c r="BS828" s="11" t="str">
        <f t="shared" si="1364"/>
        <v>Not Present</v>
      </c>
      <c r="BT828" s="11" t="str">
        <f t="shared" si="1365"/>
        <v>0</v>
      </c>
      <c r="BU828" s="12">
        <f t="shared" si="1383"/>
        <v>1</v>
      </c>
      <c r="BV828" s="12">
        <f t="shared" si="1384"/>
        <v>0</v>
      </c>
      <c r="BW828" s="12">
        <f t="shared" si="1374"/>
        <v>1</v>
      </c>
      <c r="BX828" s="12">
        <f t="shared" si="1385"/>
        <v>1</v>
      </c>
      <c r="BY828" s="11">
        <f t="shared" si="1386"/>
        <v>1</v>
      </c>
      <c r="BZ828" s="11">
        <f t="shared" si="1366"/>
        <v>1</v>
      </c>
      <c r="CA828" s="11">
        <f t="shared" si="1367"/>
        <v>2</v>
      </c>
      <c r="CB828" s="11">
        <f t="shared" si="1368"/>
        <v>2012</v>
      </c>
      <c r="CC828" s="11">
        <f t="shared" si="1369"/>
        <v>1</v>
      </c>
      <c r="CD828" s="11" t="str">
        <f t="shared" si="1370"/>
        <v>No</v>
      </c>
      <c r="CE828" s="11">
        <f t="shared" si="1387"/>
        <v>0</v>
      </c>
      <c r="CF828" s="11">
        <f t="shared" si="1388"/>
        <v>0</v>
      </c>
      <c r="CG828" s="11">
        <f t="shared" si="1389"/>
        <v>1</v>
      </c>
      <c r="CH828" s="11">
        <f t="shared" si="1390"/>
        <v>0</v>
      </c>
      <c r="CI828" s="11">
        <f t="shared" si="1371"/>
        <v>1</v>
      </c>
      <c r="CJ828" s="11">
        <f t="shared" si="1372"/>
        <v>1</v>
      </c>
    </row>
    <row r="829" spans="1:88" x14ac:dyDescent="0.3">
      <c r="A829" s="11">
        <f t="shared" si="1303"/>
        <v>2017</v>
      </c>
      <c r="B829" s="11" t="str">
        <f t="shared" si="1304"/>
        <v>05-04-2017 21:23:59 CEST</v>
      </c>
      <c r="C829" s="11" t="str">
        <f t="shared" si="1305"/>
        <v>Rwanda</v>
      </c>
      <c r="D829" s="11" t="str">
        <f t="shared" si="1306"/>
        <v>Rulindo</v>
      </c>
      <c r="E829" s="11" t="str">
        <f t="shared" si="1307"/>
        <v>Bushoki</v>
      </c>
      <c r="F829" s="11" t="str">
        <f t="shared" si="1308"/>
        <v>N.Ngarama</v>
      </c>
      <c r="G829" s="11" t="str">
        <f t="shared" si="1309"/>
        <v>Ngarama</v>
      </c>
      <c r="H829" s="11" t="str">
        <f t="shared" si="1310"/>
        <v/>
      </c>
      <c r="I829" s="11" t="str">
        <f t="shared" si="1311"/>
        <v/>
      </c>
      <c r="J829" s="11" t="str">
        <f t="shared" si="1312"/>
        <v>Nyabishengeshi gravity system/Water point at Nyirangarama</v>
      </c>
      <c r="K829" s="11">
        <f t="shared" si="1313"/>
        <v>89</v>
      </c>
      <c r="L829" s="11">
        <f t="shared" si="1375"/>
        <v>893</v>
      </c>
      <c r="M829" s="11">
        <f t="shared" si="1376"/>
        <v>1</v>
      </c>
      <c r="N829" s="11">
        <f t="shared" si="1377"/>
        <v>893</v>
      </c>
      <c r="O829" s="11">
        <f t="shared" si="1314"/>
        <v>89</v>
      </c>
      <c r="P829" s="11" t="str">
        <f t="shared" si="1315"/>
        <v xml:space="preserve"> </v>
      </c>
      <c r="Q829" s="13">
        <f t="shared" si="1378"/>
        <v>1</v>
      </c>
      <c r="R829" s="11">
        <f t="shared" si="1379"/>
        <v>1</v>
      </c>
      <c r="S829" s="11">
        <f t="shared" si="1316"/>
        <v>0</v>
      </c>
      <c r="T829" s="11">
        <f t="shared" si="1317"/>
        <v>1</v>
      </c>
      <c r="U829" s="11" t="str">
        <f t="shared" si="1318"/>
        <v>Piped Network -- Gravity Only</v>
      </c>
      <c r="V829" s="11">
        <f t="shared" si="1319"/>
        <v>2013</v>
      </c>
      <c r="W829" s="11" t="str">
        <f t="shared" si="1320"/>
        <v>Governement (District, Wasac) And Water For People</v>
      </c>
      <c r="X829" s="11" t="str">
        <f t="shared" si="1321"/>
        <v>Spring</v>
      </c>
      <c r="Y829" s="11">
        <f t="shared" si="1322"/>
        <v>1</v>
      </c>
      <c r="Z829" s="11">
        <f t="shared" si="1323"/>
        <v>1</v>
      </c>
      <c r="AA829" s="11">
        <f t="shared" si="1324"/>
        <v>0</v>
      </c>
      <c r="AB829" s="11" t="str">
        <f t="shared" si="1325"/>
        <v/>
      </c>
      <c r="AC829" s="11" t="str">
        <f t="shared" si="1326"/>
        <v xml:space="preserve"> </v>
      </c>
      <c r="AD829" s="11" t="str">
        <f t="shared" si="1327"/>
        <v xml:space="preserve"> </v>
      </c>
      <c r="AE829" s="11" t="str">
        <f t="shared" si="1328"/>
        <v xml:space="preserve"> </v>
      </c>
      <c r="AF829" s="11">
        <f t="shared" si="1329"/>
        <v>50</v>
      </c>
      <c r="AG829" s="12">
        <f t="shared" si="1380"/>
        <v>34560</v>
      </c>
      <c r="AH829" s="12">
        <f t="shared" si="1381"/>
        <v>77.662921348314612</v>
      </c>
      <c r="AI829" s="11">
        <f t="shared" si="1382"/>
        <v>1</v>
      </c>
      <c r="AJ829" s="11">
        <f t="shared" si="1330"/>
        <v>0</v>
      </c>
      <c r="AK829" s="11" t="str">
        <f t="shared" si="1331"/>
        <v xml:space="preserve"> </v>
      </c>
      <c r="AL829" s="11" t="str">
        <f t="shared" si="1332"/>
        <v xml:space="preserve"> </v>
      </c>
      <c r="AM829" s="11" t="str">
        <f t="shared" si="1333"/>
        <v xml:space="preserve"> </v>
      </c>
      <c r="AN829" s="11" t="str">
        <f t="shared" si="1334"/>
        <v xml:space="preserve"> </v>
      </c>
      <c r="AO829" s="11">
        <f t="shared" si="1335"/>
        <v>0</v>
      </c>
      <c r="AP829" s="11" t="str">
        <f t="shared" si="1336"/>
        <v xml:space="preserve"> </v>
      </c>
      <c r="AQ829" s="11" t="str">
        <f t="shared" si="1337"/>
        <v xml:space="preserve"> </v>
      </c>
      <c r="AR829" s="11" t="str">
        <f t="shared" si="1338"/>
        <v xml:space="preserve"> </v>
      </c>
      <c r="AS829" s="11">
        <f t="shared" si="1339"/>
        <v>0</v>
      </c>
      <c r="AT829" s="11" t="str">
        <f t="shared" si="1340"/>
        <v xml:space="preserve"> </v>
      </c>
      <c r="AU829" s="11" t="str">
        <f t="shared" si="1341"/>
        <v/>
      </c>
      <c r="AV829" s="11" t="str">
        <f t="shared" si="1342"/>
        <v xml:space="preserve"> </v>
      </c>
      <c r="AW829" s="11" t="str">
        <f t="shared" si="1343"/>
        <v xml:space="preserve"> </v>
      </c>
      <c r="AX829" s="11">
        <f t="shared" si="1344"/>
        <v>0</v>
      </c>
      <c r="AY829" s="11" t="str">
        <f t="shared" si="1345"/>
        <v xml:space="preserve"> </v>
      </c>
      <c r="AZ829" s="11" t="str">
        <f t="shared" si="1346"/>
        <v xml:space="preserve"> </v>
      </c>
      <c r="BA829" s="11" t="str">
        <f t="shared" si="1347"/>
        <v xml:space="preserve"> </v>
      </c>
      <c r="BB829" s="11" t="str">
        <f t="shared" si="1348"/>
        <v xml:space="preserve"> </v>
      </c>
      <c r="BC829" s="11">
        <f t="shared" si="1349"/>
        <v>0</v>
      </c>
      <c r="BD829" s="11" t="str">
        <f t="shared" si="1350"/>
        <v xml:space="preserve"> </v>
      </c>
      <c r="BE829" s="11" t="str">
        <f t="shared" si="1351"/>
        <v xml:space="preserve"> </v>
      </c>
      <c r="BF829" s="11" t="str">
        <f t="shared" si="1352"/>
        <v xml:space="preserve"> </v>
      </c>
      <c r="BG829" s="11" t="str">
        <f t="shared" si="1373"/>
        <v xml:space="preserve"> </v>
      </c>
      <c r="BH829" s="11" t="str">
        <f t="shared" si="1353"/>
        <v xml:space="preserve"> </v>
      </c>
      <c r="BI829" s="11" t="str">
        <f t="shared" si="1354"/>
        <v xml:space="preserve"> </v>
      </c>
      <c r="BJ829" s="11">
        <f t="shared" si="1355"/>
        <v>0</v>
      </c>
      <c r="BK829" s="11" t="str">
        <f t="shared" si="1356"/>
        <v/>
      </c>
      <c r="BL829" s="11" t="str">
        <f t="shared" si="1357"/>
        <v xml:space="preserve"> </v>
      </c>
      <c r="BM829" s="11" t="str">
        <f t="shared" si="1358"/>
        <v xml:space="preserve"> </v>
      </c>
      <c r="BN829" s="11" t="str">
        <f t="shared" si="1359"/>
        <v xml:space="preserve"> </v>
      </c>
      <c r="BO829" s="11" t="str">
        <f t="shared" si="1360"/>
        <v xml:space="preserve"> </v>
      </c>
      <c r="BP829" s="11" t="str">
        <f t="shared" si="1361"/>
        <v xml:space="preserve"> </v>
      </c>
      <c r="BQ829" s="11" t="str">
        <f t="shared" si="1362"/>
        <v>0</v>
      </c>
      <c r="BR829" s="25">
        <f t="shared" si="1363"/>
        <v>0</v>
      </c>
      <c r="BS829" s="11" t="str">
        <f t="shared" si="1364"/>
        <v>Not Present</v>
      </c>
      <c r="BT829" s="11" t="str">
        <f t="shared" si="1365"/>
        <v>0</v>
      </c>
      <c r="BU829" s="12">
        <f t="shared" si="1383"/>
        <v>1</v>
      </c>
      <c r="BV829" s="12">
        <f t="shared" si="1384"/>
        <v>0</v>
      </c>
      <c r="BW829" s="12">
        <f t="shared" si="1374"/>
        <v>1</v>
      </c>
      <c r="BX829" s="12">
        <f t="shared" si="1385"/>
        <v>1</v>
      </c>
      <c r="BY829" s="11">
        <f t="shared" si="1386"/>
        <v>1</v>
      </c>
      <c r="BZ829" s="11">
        <f t="shared" si="1366"/>
        <v>1</v>
      </c>
      <c r="CA829" s="11">
        <f t="shared" si="1367"/>
        <v>1</v>
      </c>
      <c r="CB829" s="11">
        <f t="shared" si="1368"/>
        <v>2013</v>
      </c>
      <c r="CC829" s="11">
        <f t="shared" si="1369"/>
        <v>1</v>
      </c>
      <c r="CD829" s="11" t="str">
        <f t="shared" si="1370"/>
        <v>No</v>
      </c>
      <c r="CE829" s="11">
        <f t="shared" si="1387"/>
        <v>0</v>
      </c>
      <c r="CF829" s="11">
        <f t="shared" si="1388"/>
        <v>0</v>
      </c>
      <c r="CG829" s="11">
        <f t="shared" si="1389"/>
        <v>1</v>
      </c>
      <c r="CH829" s="11">
        <f t="shared" si="1390"/>
        <v>0</v>
      </c>
      <c r="CI829" s="11">
        <f t="shared" si="1371"/>
        <v>1</v>
      </c>
      <c r="CJ829" s="11">
        <f t="shared" si="1372"/>
        <v>1</v>
      </c>
    </row>
    <row r="830" spans="1:88" x14ac:dyDescent="0.3">
      <c r="A830" s="11">
        <f t="shared" si="1303"/>
        <v>2017</v>
      </c>
      <c r="B830" s="11" t="str">
        <f t="shared" si="1304"/>
        <v>03-01-2015 00:16:44 CET</v>
      </c>
      <c r="C830" s="11" t="str">
        <f t="shared" si="1305"/>
        <v>Rwanda</v>
      </c>
      <c r="D830" s="11" t="str">
        <f t="shared" si="1306"/>
        <v>Rulindo</v>
      </c>
      <c r="E830" s="11" t="str">
        <f t="shared" si="1307"/>
        <v>Tumba</v>
      </c>
      <c r="F830" s="11" t="str">
        <f t="shared" si="1308"/>
        <v>Taba</v>
      </c>
      <c r="G830" s="11" t="str">
        <f t="shared" si="1309"/>
        <v>Mwili</v>
      </c>
      <c r="H830" s="11" t="str">
        <f t="shared" si="1310"/>
        <v/>
      </c>
      <c r="I830" s="11" t="str">
        <f t="shared" si="1311"/>
        <v/>
      </c>
      <c r="J830" s="11" t="str">
        <f t="shared" si="1312"/>
        <v>Mwili2 water point/Nyirambuga pumping</v>
      </c>
      <c r="K830" s="11">
        <f t="shared" si="1313"/>
        <v>141</v>
      </c>
      <c r="L830" s="11">
        <f t="shared" si="1375"/>
        <v>30604</v>
      </c>
      <c r="M830" s="11">
        <f t="shared" si="1376"/>
        <v>1</v>
      </c>
      <c r="N830" s="11">
        <f t="shared" si="1377"/>
        <v>30604</v>
      </c>
      <c r="O830" s="11">
        <f t="shared" si="1314"/>
        <v>141</v>
      </c>
      <c r="P830" s="11" t="str">
        <f t="shared" si="1315"/>
        <v xml:space="preserve"> </v>
      </c>
      <c r="Q830" s="13">
        <f t="shared" si="1378"/>
        <v>1</v>
      </c>
      <c r="R830" s="11">
        <f t="shared" si="1379"/>
        <v>1</v>
      </c>
      <c r="S830" s="11">
        <f t="shared" si="1316"/>
        <v>0</v>
      </c>
      <c r="T830" s="11">
        <f t="shared" si="1317"/>
        <v>1</v>
      </c>
      <c r="U830" s="11" t="str">
        <f t="shared" si="1318"/>
        <v>Piped Network With Pump</v>
      </c>
      <c r="V830" s="11">
        <f t="shared" si="1319"/>
        <v>2015</v>
      </c>
      <c r="W830" s="11" t="str">
        <f t="shared" si="1320"/>
        <v>Governement (District, Wasac) And Water For People</v>
      </c>
      <c r="X830" s="11" t="str">
        <f t="shared" si="1321"/>
        <v>Spring</v>
      </c>
      <c r="Y830" s="11">
        <f t="shared" si="1322"/>
        <v>11</v>
      </c>
      <c r="Z830" s="11">
        <f t="shared" si="1323"/>
        <v>1</v>
      </c>
      <c r="AA830" s="11">
        <f t="shared" si="1324"/>
        <v>0</v>
      </c>
      <c r="AB830" s="11" t="str">
        <f t="shared" si="1325"/>
        <v/>
      </c>
      <c r="AC830" s="11" t="str">
        <f t="shared" si="1326"/>
        <v xml:space="preserve"> </v>
      </c>
      <c r="AD830" s="11" t="str">
        <f t="shared" si="1327"/>
        <v xml:space="preserve"> </v>
      </c>
      <c r="AE830" s="11" t="str">
        <f t="shared" si="1328"/>
        <v xml:space="preserve"> </v>
      </c>
      <c r="AF830" s="11">
        <f t="shared" si="1329"/>
        <v>4</v>
      </c>
      <c r="AG830" s="12">
        <f t="shared" si="1380"/>
        <v>432000</v>
      </c>
      <c r="AH830" s="12">
        <f t="shared" si="1381"/>
        <v>612.76595744680856</v>
      </c>
      <c r="AI830" s="11">
        <f t="shared" si="1382"/>
        <v>1</v>
      </c>
      <c r="AJ830" s="11">
        <f t="shared" si="1330"/>
        <v>0</v>
      </c>
      <c r="AK830" s="11" t="str">
        <f t="shared" si="1331"/>
        <v xml:space="preserve"> </v>
      </c>
      <c r="AL830" s="11" t="str">
        <f t="shared" si="1332"/>
        <v xml:space="preserve"> </v>
      </c>
      <c r="AM830" s="11" t="str">
        <f t="shared" si="1333"/>
        <v xml:space="preserve"> </v>
      </c>
      <c r="AN830" s="11" t="str">
        <f t="shared" si="1334"/>
        <v xml:space="preserve"> </v>
      </c>
      <c r="AO830" s="11">
        <f t="shared" si="1335"/>
        <v>0</v>
      </c>
      <c r="AP830" s="11" t="str">
        <f t="shared" si="1336"/>
        <v xml:space="preserve"> </v>
      </c>
      <c r="AQ830" s="11" t="str">
        <f t="shared" si="1337"/>
        <v xml:space="preserve"> </v>
      </c>
      <c r="AR830" s="11" t="str">
        <f t="shared" si="1338"/>
        <v xml:space="preserve"> </v>
      </c>
      <c r="AS830" s="11">
        <f t="shared" si="1339"/>
        <v>0</v>
      </c>
      <c r="AT830" s="11" t="str">
        <f t="shared" si="1340"/>
        <v xml:space="preserve"> </v>
      </c>
      <c r="AU830" s="11" t="str">
        <f t="shared" si="1341"/>
        <v/>
      </c>
      <c r="AV830" s="11" t="str">
        <f t="shared" si="1342"/>
        <v xml:space="preserve"> </v>
      </c>
      <c r="AW830" s="11" t="str">
        <f t="shared" si="1343"/>
        <v xml:space="preserve"> </v>
      </c>
      <c r="AX830" s="11">
        <f t="shared" si="1344"/>
        <v>0</v>
      </c>
      <c r="AY830" s="11" t="str">
        <f t="shared" si="1345"/>
        <v xml:space="preserve"> </v>
      </c>
      <c r="AZ830" s="11" t="str">
        <f t="shared" si="1346"/>
        <v xml:space="preserve"> </v>
      </c>
      <c r="BA830" s="11" t="str">
        <f t="shared" si="1347"/>
        <v xml:space="preserve"> </v>
      </c>
      <c r="BB830" s="11" t="str">
        <f t="shared" si="1348"/>
        <v xml:space="preserve"> </v>
      </c>
      <c r="BC830" s="11">
        <f t="shared" si="1349"/>
        <v>0</v>
      </c>
      <c r="BD830" s="11" t="str">
        <f t="shared" si="1350"/>
        <v xml:space="preserve"> </v>
      </c>
      <c r="BE830" s="11" t="str">
        <f t="shared" si="1351"/>
        <v xml:space="preserve"> </v>
      </c>
      <c r="BF830" s="11" t="str">
        <f t="shared" si="1352"/>
        <v xml:space="preserve"> </v>
      </c>
      <c r="BG830" s="11" t="str">
        <f t="shared" si="1373"/>
        <v xml:space="preserve"> </v>
      </c>
      <c r="BH830" s="11" t="str">
        <f t="shared" si="1353"/>
        <v xml:space="preserve"> </v>
      </c>
      <c r="BI830" s="11" t="str">
        <f t="shared" si="1354"/>
        <v xml:space="preserve"> </v>
      </c>
      <c r="BJ830" s="11">
        <f t="shared" si="1355"/>
        <v>0</v>
      </c>
      <c r="BK830" s="11" t="str">
        <f t="shared" si="1356"/>
        <v/>
      </c>
      <c r="BL830" s="11" t="str">
        <f t="shared" si="1357"/>
        <v xml:space="preserve"> </v>
      </c>
      <c r="BM830" s="11" t="str">
        <f t="shared" si="1358"/>
        <v xml:space="preserve"> </v>
      </c>
      <c r="BN830" s="11" t="str">
        <f t="shared" si="1359"/>
        <v xml:space="preserve"> </v>
      </c>
      <c r="BO830" s="11" t="str">
        <f t="shared" si="1360"/>
        <v xml:space="preserve"> </v>
      </c>
      <c r="BP830" s="11" t="str">
        <f t="shared" si="1361"/>
        <v xml:space="preserve"> </v>
      </c>
      <c r="BQ830" s="11" t="str">
        <f t="shared" si="1362"/>
        <v>0</v>
      </c>
      <c r="BR830" s="25">
        <f t="shared" si="1363"/>
        <v>0</v>
      </c>
      <c r="BS830" s="11" t="str">
        <f t="shared" si="1364"/>
        <v>Not Present</v>
      </c>
      <c r="BT830" s="11" t="str">
        <f t="shared" si="1365"/>
        <v>0</v>
      </c>
      <c r="BU830" s="12">
        <f t="shared" si="1383"/>
        <v>1</v>
      </c>
      <c r="BV830" s="12">
        <f t="shared" si="1384"/>
        <v>0</v>
      </c>
      <c r="BW830" s="12">
        <f t="shared" si="1374"/>
        <v>1</v>
      </c>
      <c r="BX830" s="12">
        <f t="shared" si="1385"/>
        <v>1</v>
      </c>
      <c r="BY830" s="11">
        <f t="shared" si="1386"/>
        <v>1</v>
      </c>
      <c r="BZ830" s="11">
        <f t="shared" si="1366"/>
        <v>1</v>
      </c>
      <c r="CA830" s="11">
        <f t="shared" si="1367"/>
        <v>2</v>
      </c>
      <c r="CB830" s="11">
        <f t="shared" si="1368"/>
        <v>2015</v>
      </c>
      <c r="CC830" s="11">
        <f t="shared" si="1369"/>
        <v>2</v>
      </c>
      <c r="CD830" s="11" t="str">
        <f t="shared" si="1370"/>
        <v>No</v>
      </c>
      <c r="CE830" s="11">
        <f t="shared" si="1387"/>
        <v>0</v>
      </c>
      <c r="CF830" s="11">
        <f t="shared" si="1388"/>
        <v>0</v>
      </c>
      <c r="CG830" s="11">
        <f t="shared" si="1389"/>
        <v>1</v>
      </c>
      <c r="CH830" s="11">
        <f t="shared" si="1390"/>
        <v>0</v>
      </c>
      <c r="CI830" s="11">
        <f t="shared" si="1371"/>
        <v>1</v>
      </c>
      <c r="CJ830" s="11">
        <f t="shared" si="1372"/>
        <v>2</v>
      </c>
    </row>
    <row r="831" spans="1:88" x14ac:dyDescent="0.3">
      <c r="A831" s="11">
        <f t="shared" si="1303"/>
        <v>2017</v>
      </c>
      <c r="B831" s="11" t="str">
        <f t="shared" si="1304"/>
        <v>07-03-2017 10:24:58 CET</v>
      </c>
      <c r="C831" s="11" t="str">
        <f t="shared" si="1305"/>
        <v>Rwanda</v>
      </c>
      <c r="D831" s="11" t="str">
        <f t="shared" si="1306"/>
        <v>Rulindo</v>
      </c>
      <c r="E831" s="11" t="str">
        <f t="shared" si="1307"/>
        <v>Base</v>
      </c>
      <c r="F831" s="11" t="str">
        <f t="shared" si="1308"/>
        <v>Rwamahwa</v>
      </c>
      <c r="G831" s="11" t="str">
        <f t="shared" si="1309"/>
        <v>Karambi</v>
      </c>
      <c r="H831" s="11" t="str">
        <f t="shared" si="1310"/>
        <v/>
      </c>
      <c r="I831" s="11" t="str">
        <f t="shared" si="1311"/>
        <v/>
      </c>
      <c r="J831" s="11" t="str">
        <f t="shared" si="1312"/>
        <v>Rwankende</v>
      </c>
      <c r="K831" s="11">
        <f t="shared" si="1313"/>
        <v>192</v>
      </c>
      <c r="L831" s="11">
        <f t="shared" si="1375"/>
        <v>1789</v>
      </c>
      <c r="M831" s="11">
        <f t="shared" si="1376"/>
        <v>14</v>
      </c>
      <c r="N831" s="11">
        <f t="shared" si="1377"/>
        <v>127.78571428571429</v>
      </c>
      <c r="O831" s="11">
        <f t="shared" si="1314"/>
        <v>100</v>
      </c>
      <c r="P831" s="11">
        <f t="shared" si="1315"/>
        <v>92</v>
      </c>
      <c r="Q831" s="13">
        <f t="shared" si="1378"/>
        <v>0.52083333333333337</v>
      </c>
      <c r="R831" s="11">
        <f t="shared" si="1379"/>
        <v>0</v>
      </c>
      <c r="S831" s="11">
        <f t="shared" si="1316"/>
        <v>1</v>
      </c>
      <c r="T831" s="11">
        <f t="shared" si="1317"/>
        <v>1</v>
      </c>
      <c r="U831" s="11" t="str">
        <f t="shared" si="1318"/>
        <v>Piped Network -- Gravity Only</v>
      </c>
      <c r="V831" s="11">
        <f t="shared" si="1319"/>
        <v>2012</v>
      </c>
      <c r="W831" s="11" t="str">
        <f t="shared" si="1320"/>
        <v>Padiri</v>
      </c>
      <c r="X831" s="11" t="str">
        <f t="shared" si="1321"/>
        <v>Spring</v>
      </c>
      <c r="Y831" s="11">
        <f t="shared" si="1322"/>
        <v>3</v>
      </c>
      <c r="Z831" s="11">
        <f t="shared" si="1323"/>
        <v>1</v>
      </c>
      <c r="AA831" s="11">
        <f t="shared" si="1324"/>
        <v>1</v>
      </c>
      <c r="AB831" s="11" t="str">
        <f t="shared" si="1325"/>
        <v>"Springbox" --Intake Structure At A Spring</v>
      </c>
      <c r="AC831" s="11">
        <f t="shared" si="1326"/>
        <v>2</v>
      </c>
      <c r="AD831" s="11">
        <f t="shared" si="1327"/>
        <v>2012</v>
      </c>
      <c r="AE831" s="11">
        <f t="shared" si="1328"/>
        <v>1</v>
      </c>
      <c r="AF831" s="11">
        <f t="shared" si="1329"/>
        <v>60</v>
      </c>
      <c r="AG831" s="12">
        <f t="shared" si="1380"/>
        <v>28800</v>
      </c>
      <c r="AH831" s="12">
        <f t="shared" si="1381"/>
        <v>57.6</v>
      </c>
      <c r="AI831" s="11">
        <f t="shared" si="1382"/>
        <v>1</v>
      </c>
      <c r="AJ831" s="11">
        <f t="shared" si="1330"/>
        <v>1</v>
      </c>
      <c r="AK831" s="11">
        <f t="shared" si="1331"/>
        <v>2</v>
      </c>
      <c r="AL831" s="11">
        <f t="shared" si="1332"/>
        <v>2012</v>
      </c>
      <c r="AM831" s="11">
        <f t="shared" si="1333"/>
        <v>1</v>
      </c>
      <c r="AN831" s="11">
        <f t="shared" si="1334"/>
        <v>6450</v>
      </c>
      <c r="AO831" s="11">
        <f t="shared" si="1335"/>
        <v>0</v>
      </c>
      <c r="AP831" s="11" t="str">
        <f t="shared" si="1336"/>
        <v xml:space="preserve"> </v>
      </c>
      <c r="AQ831" s="11" t="str">
        <f t="shared" si="1337"/>
        <v xml:space="preserve"> </v>
      </c>
      <c r="AR831" s="11" t="str">
        <f t="shared" si="1338"/>
        <v xml:space="preserve"> </v>
      </c>
      <c r="AS831" s="11">
        <f t="shared" si="1339"/>
        <v>0</v>
      </c>
      <c r="AT831" s="11" t="str">
        <f t="shared" si="1340"/>
        <v xml:space="preserve"> </v>
      </c>
      <c r="AU831" s="11" t="str">
        <f t="shared" si="1341"/>
        <v/>
      </c>
      <c r="AV831" s="11" t="str">
        <f t="shared" si="1342"/>
        <v xml:space="preserve"> </v>
      </c>
      <c r="AW831" s="11" t="str">
        <f t="shared" si="1343"/>
        <v xml:space="preserve"> </v>
      </c>
      <c r="AX831" s="11">
        <f t="shared" si="1344"/>
        <v>1</v>
      </c>
      <c r="AY831" s="11">
        <f t="shared" si="1345"/>
        <v>1</v>
      </c>
      <c r="AZ831" s="11">
        <f t="shared" si="1346"/>
        <v>2012</v>
      </c>
      <c r="BA831" s="11">
        <f t="shared" si="1347"/>
        <v>1</v>
      </c>
      <c r="BB831" s="11">
        <f t="shared" si="1348"/>
        <v>4000</v>
      </c>
      <c r="BC831" s="11">
        <f t="shared" si="1349"/>
        <v>0</v>
      </c>
      <c r="BD831" s="11" t="str">
        <f t="shared" si="1350"/>
        <v xml:space="preserve"> </v>
      </c>
      <c r="BE831" s="11" t="str">
        <f t="shared" si="1351"/>
        <v xml:space="preserve"> </v>
      </c>
      <c r="BF831" s="11" t="str">
        <f t="shared" si="1352"/>
        <v xml:space="preserve"> </v>
      </c>
      <c r="BG831" s="11" t="str">
        <f t="shared" si="1373"/>
        <v xml:space="preserve"> </v>
      </c>
      <c r="BH831" s="11" t="str">
        <f t="shared" si="1353"/>
        <v xml:space="preserve"> </v>
      </c>
      <c r="BI831" s="11" t="str">
        <f t="shared" si="1354"/>
        <v xml:space="preserve"> </v>
      </c>
      <c r="BJ831" s="11">
        <f t="shared" si="1355"/>
        <v>0</v>
      </c>
      <c r="BK831" s="11" t="str">
        <f t="shared" si="1356"/>
        <v/>
      </c>
      <c r="BL831" s="11" t="str">
        <f t="shared" si="1357"/>
        <v xml:space="preserve"> </v>
      </c>
      <c r="BM831" s="11" t="str">
        <f t="shared" si="1358"/>
        <v xml:space="preserve"> </v>
      </c>
      <c r="BN831" s="11" t="str">
        <f t="shared" si="1359"/>
        <v xml:space="preserve"> </v>
      </c>
      <c r="BO831" s="11" t="str">
        <f t="shared" si="1360"/>
        <v xml:space="preserve"> </v>
      </c>
      <c r="BP831" s="11" t="str">
        <f t="shared" si="1361"/>
        <v xml:space="preserve"> </v>
      </c>
      <c r="BQ831" s="11" t="str">
        <f t="shared" si="1362"/>
        <v>0</v>
      </c>
      <c r="BR831" s="25">
        <f t="shared" si="1363"/>
        <v>0</v>
      </c>
      <c r="BS831" s="11" t="str">
        <f t="shared" si="1364"/>
        <v>Not Present</v>
      </c>
      <c r="BT831" s="11" t="str">
        <f t="shared" si="1365"/>
        <v>0</v>
      </c>
      <c r="BU831" s="12">
        <f t="shared" si="1383"/>
        <v>1</v>
      </c>
      <c r="BV831" s="12">
        <f t="shared" si="1384"/>
        <v>0</v>
      </c>
      <c r="BW831" s="12">
        <f t="shared" si="1374"/>
        <v>1</v>
      </c>
      <c r="BX831" s="12">
        <f t="shared" si="1385"/>
        <v>1</v>
      </c>
      <c r="BY831" s="11">
        <f t="shared" si="1386"/>
        <v>1</v>
      </c>
      <c r="BZ831" s="11">
        <f t="shared" si="1366"/>
        <v>1</v>
      </c>
      <c r="CA831" s="11">
        <f t="shared" si="1367"/>
        <v>1</v>
      </c>
      <c r="CB831" s="11">
        <f t="shared" si="1368"/>
        <v>2012</v>
      </c>
      <c r="CC831" s="11">
        <f t="shared" si="1369"/>
        <v>1</v>
      </c>
      <c r="CD831" s="11" t="str">
        <f t="shared" si="1370"/>
        <v>No</v>
      </c>
      <c r="CE831" s="11">
        <f t="shared" si="1387"/>
        <v>0</v>
      </c>
      <c r="CF831" s="11">
        <f t="shared" si="1388"/>
        <v>0</v>
      </c>
      <c r="CG831" s="11">
        <f t="shared" si="1389"/>
        <v>1</v>
      </c>
      <c r="CH831" s="11">
        <f t="shared" si="1390"/>
        <v>0</v>
      </c>
      <c r="CI831" s="11">
        <f t="shared" si="1371"/>
        <v>1</v>
      </c>
      <c r="CJ831" s="11">
        <f t="shared" si="1372"/>
        <v>1</v>
      </c>
    </row>
    <row r="832" spans="1:88" x14ac:dyDescent="0.3">
      <c r="A832" s="11">
        <f t="shared" si="1303"/>
        <v>2017</v>
      </c>
      <c r="B832" s="11" t="str">
        <f t="shared" si="1304"/>
        <v>21-03-2017 16:13:36 CET</v>
      </c>
      <c r="C832" s="11" t="str">
        <f t="shared" si="1305"/>
        <v>Rwanda</v>
      </c>
      <c r="D832" s="11" t="str">
        <f t="shared" si="1306"/>
        <v>Rulindo</v>
      </c>
      <c r="E832" s="11" t="str">
        <f t="shared" si="1307"/>
        <v>Kinihira</v>
      </c>
      <c r="F832" s="11" t="str">
        <f t="shared" si="1308"/>
        <v>Rebero</v>
      </c>
      <c r="G832" s="11" t="str">
        <f t="shared" si="1309"/>
        <v>Kirwa</v>
      </c>
      <c r="H832" s="11" t="str">
        <f t="shared" si="1310"/>
        <v/>
      </c>
      <c r="I832" s="11" t="str">
        <f t="shared" si="1311"/>
        <v/>
      </c>
      <c r="J832" s="11" t="str">
        <f t="shared" si="1312"/>
        <v>Miyove-Kinihira</v>
      </c>
      <c r="K832" s="11">
        <f t="shared" si="1313"/>
        <v>187</v>
      </c>
      <c r="L832" s="11">
        <f t="shared" si="1375"/>
        <v>10452</v>
      </c>
      <c r="M832" s="11">
        <f t="shared" si="1376"/>
        <v>19</v>
      </c>
      <c r="N832" s="11">
        <f t="shared" si="1377"/>
        <v>550.10526315789468</v>
      </c>
      <c r="O832" s="11">
        <f t="shared" si="1314"/>
        <v>60</v>
      </c>
      <c r="P832" s="11">
        <f t="shared" si="1315"/>
        <v>127</v>
      </c>
      <c r="Q832" s="13">
        <f t="shared" si="1378"/>
        <v>0.32085561497326204</v>
      </c>
      <c r="R832" s="11">
        <f t="shared" si="1379"/>
        <v>0</v>
      </c>
      <c r="S832" s="11">
        <f t="shared" si="1316"/>
        <v>0</v>
      </c>
      <c r="T832" s="11">
        <f t="shared" si="1317"/>
        <v>1</v>
      </c>
      <c r="U832" s="11" t="str">
        <f t="shared" si="1318"/>
        <v>Piped Network -- Gravity Only</v>
      </c>
      <c r="V832" s="11">
        <f t="shared" si="1319"/>
        <v>2001</v>
      </c>
      <c r="W832" s="11" t="str">
        <f t="shared" si="1320"/>
        <v>Gkww</v>
      </c>
      <c r="X832" s="11" t="str">
        <f t="shared" si="1321"/>
        <v>Spring</v>
      </c>
      <c r="Y832" s="11">
        <f t="shared" si="1322"/>
        <v>6</v>
      </c>
      <c r="Z832" s="11">
        <f t="shared" si="1323"/>
        <v>1</v>
      </c>
      <c r="AA832" s="11">
        <f t="shared" si="1324"/>
        <v>1</v>
      </c>
      <c r="AB832" s="11" t="str">
        <f t="shared" si="1325"/>
        <v>"Springbox" --Intake Structure At A Spring</v>
      </c>
      <c r="AC832" s="11">
        <f t="shared" si="1326"/>
        <v>3</v>
      </c>
      <c r="AD832" s="11">
        <f t="shared" si="1327"/>
        <v>1989</v>
      </c>
      <c r="AE832" s="11">
        <f t="shared" si="1328"/>
        <v>2</v>
      </c>
      <c r="AF832" s="11">
        <f t="shared" si="1329"/>
        <v>5</v>
      </c>
      <c r="AG832" s="12">
        <f t="shared" si="1380"/>
        <v>345600</v>
      </c>
      <c r="AH832" s="12">
        <f t="shared" si="1381"/>
        <v>1152</v>
      </c>
      <c r="AI832" s="11">
        <f t="shared" si="1382"/>
        <v>1</v>
      </c>
      <c r="AJ832" s="11">
        <f t="shared" si="1330"/>
        <v>1</v>
      </c>
      <c r="AK832" s="11">
        <f t="shared" si="1331"/>
        <v>1</v>
      </c>
      <c r="AL832" s="11">
        <f t="shared" si="1332"/>
        <v>1989</v>
      </c>
      <c r="AM832" s="11">
        <f t="shared" si="1333"/>
        <v>2</v>
      </c>
      <c r="AN832" s="11">
        <f t="shared" si="1334"/>
        <v>8000</v>
      </c>
      <c r="AO832" s="11">
        <f t="shared" si="1335"/>
        <v>1</v>
      </c>
      <c r="AP832" s="11">
        <f t="shared" si="1336"/>
        <v>4</v>
      </c>
      <c r="AQ832" s="11">
        <f t="shared" si="1337"/>
        <v>1989</v>
      </c>
      <c r="AR832" s="11">
        <f t="shared" si="1338"/>
        <v>1</v>
      </c>
      <c r="AS832" s="11">
        <f t="shared" si="1339"/>
        <v>1</v>
      </c>
      <c r="AT832" s="11">
        <f t="shared" si="1340"/>
        <v>18</v>
      </c>
      <c r="AU832" s="11" t="str">
        <f t="shared" si="1341"/>
        <v>Distribution Chamber|Ventouse, Washout</v>
      </c>
      <c r="AV832" s="11">
        <f t="shared" si="1342"/>
        <v>1989</v>
      </c>
      <c r="AW832" s="11">
        <f t="shared" si="1343"/>
        <v>2</v>
      </c>
      <c r="AX832" s="11">
        <f t="shared" si="1344"/>
        <v>1</v>
      </c>
      <c r="AY832" s="11">
        <f t="shared" si="1345"/>
        <v>2</v>
      </c>
      <c r="AZ832" s="11">
        <f t="shared" si="1346"/>
        <v>1989</v>
      </c>
      <c r="BA832" s="11">
        <f t="shared" si="1347"/>
        <v>2</v>
      </c>
      <c r="BB832" s="11">
        <f t="shared" si="1348"/>
        <v>15000</v>
      </c>
      <c r="BC832" s="11">
        <f t="shared" si="1349"/>
        <v>0</v>
      </c>
      <c r="BD832" s="11" t="str">
        <f t="shared" si="1350"/>
        <v xml:space="preserve"> </v>
      </c>
      <c r="BE832" s="11" t="str">
        <f t="shared" si="1351"/>
        <v xml:space="preserve"> </v>
      </c>
      <c r="BF832" s="11" t="str">
        <f t="shared" si="1352"/>
        <v xml:space="preserve"> </v>
      </c>
      <c r="BG832" s="11" t="str">
        <f t="shared" si="1373"/>
        <v xml:space="preserve"> </v>
      </c>
      <c r="BH832" s="11" t="str">
        <f t="shared" si="1353"/>
        <v xml:space="preserve"> </v>
      </c>
      <c r="BI832" s="11" t="str">
        <f t="shared" si="1354"/>
        <v xml:space="preserve"> </v>
      </c>
      <c r="BJ832" s="11">
        <f t="shared" si="1355"/>
        <v>0</v>
      </c>
      <c r="BK832" s="11" t="str">
        <f t="shared" si="1356"/>
        <v/>
      </c>
      <c r="BL832" s="11" t="str">
        <f t="shared" si="1357"/>
        <v xml:space="preserve"> </v>
      </c>
      <c r="BM832" s="11" t="str">
        <f t="shared" si="1358"/>
        <v xml:space="preserve"> </v>
      </c>
      <c r="BN832" s="11" t="str">
        <f t="shared" si="1359"/>
        <v xml:space="preserve"> </v>
      </c>
      <c r="BO832" s="11" t="str">
        <f t="shared" si="1360"/>
        <v xml:space="preserve"> </v>
      </c>
      <c r="BP832" s="11" t="str">
        <f t="shared" si="1361"/>
        <v xml:space="preserve"> </v>
      </c>
      <c r="BQ832" s="11" t="str">
        <f t="shared" si="1362"/>
        <v>0</v>
      </c>
      <c r="BR832" s="25">
        <f t="shared" si="1363"/>
        <v>0</v>
      </c>
      <c r="BS832" s="11" t="str">
        <f t="shared" si="1364"/>
        <v>Not Present</v>
      </c>
      <c r="BT832" s="11" t="str">
        <f t="shared" si="1365"/>
        <v>0</v>
      </c>
      <c r="BU832" s="12">
        <f t="shared" si="1383"/>
        <v>1</v>
      </c>
      <c r="BV832" s="12">
        <f t="shared" si="1384"/>
        <v>0</v>
      </c>
      <c r="BW832" s="12">
        <f t="shared" si="1374"/>
        <v>1</v>
      </c>
      <c r="BX832" s="12">
        <f t="shared" si="1385"/>
        <v>1</v>
      </c>
      <c r="BY832" s="11">
        <f t="shared" si="1386"/>
        <v>1</v>
      </c>
      <c r="BZ832" s="11">
        <f t="shared" si="1366"/>
        <v>1</v>
      </c>
      <c r="CA832" s="11">
        <f t="shared" si="1367"/>
        <v>1</v>
      </c>
      <c r="CB832" s="11">
        <f t="shared" si="1368"/>
        <v>1989</v>
      </c>
      <c r="CC832" s="11">
        <f t="shared" si="1369"/>
        <v>2</v>
      </c>
      <c r="CD832" s="11" t="str">
        <f t="shared" si="1370"/>
        <v>No</v>
      </c>
      <c r="CE832" s="11">
        <f t="shared" si="1387"/>
        <v>0</v>
      </c>
      <c r="CF832" s="11">
        <f t="shared" si="1388"/>
        <v>0</v>
      </c>
      <c r="CG832" s="11">
        <f t="shared" si="1389"/>
        <v>1</v>
      </c>
      <c r="CH832" s="11">
        <f t="shared" si="1390"/>
        <v>0</v>
      </c>
      <c r="CI832" s="11">
        <f t="shared" si="1371"/>
        <v>1</v>
      </c>
      <c r="CJ832" s="11">
        <f t="shared" si="1372"/>
        <v>2</v>
      </c>
    </row>
    <row r="833" spans="1:88" x14ac:dyDescent="0.3">
      <c r="A833" s="11">
        <f t="shared" si="1303"/>
        <v>2017</v>
      </c>
      <c r="B833" s="11" t="str">
        <f t="shared" si="1304"/>
        <v>15-03-2017 06:05:53 CET</v>
      </c>
      <c r="C833" s="11" t="str">
        <f t="shared" si="1305"/>
        <v>Rwanda</v>
      </c>
      <c r="D833" s="11" t="str">
        <f t="shared" si="1306"/>
        <v>Rulindo</v>
      </c>
      <c r="E833" s="11" t="str">
        <f t="shared" si="1307"/>
        <v>Base</v>
      </c>
      <c r="F833" s="11" t="str">
        <f t="shared" si="1308"/>
        <v>Rwamahwa</v>
      </c>
      <c r="G833" s="11" t="str">
        <f t="shared" si="1309"/>
        <v>Kabahama</v>
      </c>
      <c r="H833" s="11" t="str">
        <f t="shared" si="1310"/>
        <v/>
      </c>
      <c r="I833" s="11" t="str">
        <f t="shared" si="1311"/>
        <v/>
      </c>
      <c r="J833" s="11" t="str">
        <f t="shared" si="1312"/>
        <v>Migogo</v>
      </c>
      <c r="K833" s="11">
        <f t="shared" si="1313"/>
        <v>178</v>
      </c>
      <c r="L833" s="11">
        <f t="shared" si="1375"/>
        <v>558</v>
      </c>
      <c r="M833" s="11">
        <f t="shared" si="1376"/>
        <v>10</v>
      </c>
      <c r="N833" s="11">
        <f t="shared" si="1377"/>
        <v>55.8</v>
      </c>
      <c r="O833" s="11">
        <f t="shared" si="1314"/>
        <v>150</v>
      </c>
      <c r="P833" s="11">
        <f t="shared" si="1315"/>
        <v>28</v>
      </c>
      <c r="Q833" s="13">
        <f t="shared" si="1378"/>
        <v>0.84269662921348309</v>
      </c>
      <c r="R833" s="11">
        <f t="shared" si="1379"/>
        <v>0</v>
      </c>
      <c r="S833" s="11">
        <f t="shared" si="1316"/>
        <v>1</v>
      </c>
      <c r="T833" s="11">
        <f t="shared" si="1317"/>
        <v>1</v>
      </c>
      <c r="U833" s="11" t="str">
        <f t="shared" si="1318"/>
        <v>Piped Network -- Gravity Only</v>
      </c>
      <c r="V833" s="11">
        <f t="shared" si="1319"/>
        <v>2009</v>
      </c>
      <c r="W833" s="11" t="str">
        <f t="shared" si="1320"/>
        <v>Padiri(Lake Angels).</v>
      </c>
      <c r="X833" s="11" t="str">
        <f t="shared" si="1321"/>
        <v>Groundwater (Well, Etc.)</v>
      </c>
      <c r="Y833" s="11">
        <f t="shared" si="1322"/>
        <v>1</v>
      </c>
      <c r="Z833" s="11">
        <f t="shared" si="1323"/>
        <v>0</v>
      </c>
      <c r="AA833" s="11">
        <f t="shared" si="1324"/>
        <v>1</v>
      </c>
      <c r="AB833" s="11" t="str">
        <f t="shared" si="1325"/>
        <v>"Springbox" --Intake Structure At A Spring</v>
      </c>
      <c r="AC833" s="11">
        <f t="shared" si="1326"/>
        <v>1</v>
      </c>
      <c r="AD833" s="11">
        <f t="shared" si="1327"/>
        <v>2009</v>
      </c>
      <c r="AE833" s="11">
        <f t="shared" si="1328"/>
        <v>1</v>
      </c>
      <c r="AF833" s="11">
        <f t="shared" si="1329"/>
        <v>50</v>
      </c>
      <c r="AG833" s="12">
        <f t="shared" si="1380"/>
        <v>34560</v>
      </c>
      <c r="AH833" s="12">
        <f t="shared" si="1381"/>
        <v>46.08</v>
      </c>
      <c r="AI833" s="11">
        <f t="shared" si="1382"/>
        <v>1</v>
      </c>
      <c r="AJ833" s="11">
        <f t="shared" si="1330"/>
        <v>1</v>
      </c>
      <c r="AK833" s="11">
        <f t="shared" si="1331"/>
        <v>2</v>
      </c>
      <c r="AL833" s="11">
        <f t="shared" si="1332"/>
        <v>2009</v>
      </c>
      <c r="AM833" s="11">
        <f t="shared" si="1333"/>
        <v>2</v>
      </c>
      <c r="AN833" s="11">
        <f t="shared" si="1334"/>
        <v>6200</v>
      </c>
      <c r="AO833" s="11">
        <f t="shared" si="1335"/>
        <v>1</v>
      </c>
      <c r="AP833" s="11">
        <f t="shared" si="1336"/>
        <v>1</v>
      </c>
      <c r="AQ833" s="11">
        <f t="shared" si="1337"/>
        <v>2009</v>
      </c>
      <c r="AR833" s="11">
        <f t="shared" si="1338"/>
        <v>2</v>
      </c>
      <c r="AS833" s="11">
        <f t="shared" si="1339"/>
        <v>0</v>
      </c>
      <c r="AT833" s="11" t="str">
        <f t="shared" si="1340"/>
        <v xml:space="preserve"> </v>
      </c>
      <c r="AU833" s="11" t="str">
        <f t="shared" si="1341"/>
        <v/>
      </c>
      <c r="AV833" s="11" t="str">
        <f t="shared" si="1342"/>
        <v xml:space="preserve"> </v>
      </c>
      <c r="AW833" s="11" t="str">
        <f t="shared" si="1343"/>
        <v xml:space="preserve"> </v>
      </c>
      <c r="AX833" s="11">
        <f t="shared" si="1344"/>
        <v>0</v>
      </c>
      <c r="AY833" s="11" t="str">
        <f t="shared" si="1345"/>
        <v xml:space="preserve"> </v>
      </c>
      <c r="AZ833" s="11" t="str">
        <f t="shared" si="1346"/>
        <v xml:space="preserve"> </v>
      </c>
      <c r="BA833" s="11" t="str">
        <f t="shared" si="1347"/>
        <v xml:space="preserve"> </v>
      </c>
      <c r="BB833" s="11" t="str">
        <f t="shared" si="1348"/>
        <v xml:space="preserve"> </v>
      </c>
      <c r="BC833" s="11">
        <f t="shared" si="1349"/>
        <v>0</v>
      </c>
      <c r="BD833" s="11" t="str">
        <f t="shared" si="1350"/>
        <v xml:space="preserve"> </v>
      </c>
      <c r="BE833" s="11" t="str">
        <f t="shared" si="1351"/>
        <v xml:space="preserve"> </v>
      </c>
      <c r="BF833" s="11" t="str">
        <f t="shared" si="1352"/>
        <v xml:space="preserve"> </v>
      </c>
      <c r="BG833" s="11" t="str">
        <f t="shared" si="1373"/>
        <v xml:space="preserve"> </v>
      </c>
      <c r="BH833" s="11" t="str">
        <f t="shared" si="1353"/>
        <v xml:space="preserve"> </v>
      </c>
      <c r="BI833" s="11" t="str">
        <f t="shared" si="1354"/>
        <v xml:space="preserve"> </v>
      </c>
      <c r="BJ833" s="11">
        <f t="shared" si="1355"/>
        <v>0</v>
      </c>
      <c r="BK833" s="11" t="str">
        <f t="shared" si="1356"/>
        <v/>
      </c>
      <c r="BL833" s="11" t="str">
        <f t="shared" si="1357"/>
        <v xml:space="preserve"> </v>
      </c>
      <c r="BM833" s="11" t="str">
        <f t="shared" si="1358"/>
        <v xml:space="preserve"> </v>
      </c>
      <c r="BN833" s="11" t="str">
        <f t="shared" si="1359"/>
        <v xml:space="preserve"> </v>
      </c>
      <c r="BO833" s="11" t="str">
        <f t="shared" si="1360"/>
        <v xml:space="preserve"> </v>
      </c>
      <c r="BP833" s="11" t="str">
        <f t="shared" si="1361"/>
        <v xml:space="preserve"> </v>
      </c>
      <c r="BQ833" s="11" t="str">
        <f t="shared" si="1362"/>
        <v>0</v>
      </c>
      <c r="BR833" s="25">
        <f t="shared" si="1363"/>
        <v>0</v>
      </c>
      <c r="BS833" s="11" t="str">
        <f t="shared" si="1364"/>
        <v>Not Present</v>
      </c>
      <c r="BT833" s="11" t="str">
        <f t="shared" si="1365"/>
        <v>0</v>
      </c>
      <c r="BU833" s="12">
        <f t="shared" si="1383"/>
        <v>1</v>
      </c>
      <c r="BV833" s="12">
        <f t="shared" si="1384"/>
        <v>0</v>
      </c>
      <c r="BW833" s="12">
        <f t="shared" si="1374"/>
        <v>1</v>
      </c>
      <c r="BX833" s="12">
        <f t="shared" si="1385"/>
        <v>1</v>
      </c>
      <c r="BY833" s="11">
        <f t="shared" si="1386"/>
        <v>1</v>
      </c>
      <c r="BZ833" s="11">
        <f t="shared" si="1366"/>
        <v>1</v>
      </c>
      <c r="CA833" s="11">
        <f t="shared" si="1367"/>
        <v>1</v>
      </c>
      <c r="CB833" s="11">
        <f t="shared" si="1368"/>
        <v>2009</v>
      </c>
      <c r="CC833" s="11">
        <f t="shared" si="1369"/>
        <v>2</v>
      </c>
      <c r="CD833" s="11" t="str">
        <f t="shared" si="1370"/>
        <v>No</v>
      </c>
      <c r="CE833" s="11">
        <f t="shared" si="1387"/>
        <v>0</v>
      </c>
      <c r="CF833" s="11">
        <f t="shared" si="1388"/>
        <v>0</v>
      </c>
      <c r="CG833" s="11">
        <f t="shared" si="1389"/>
        <v>1</v>
      </c>
      <c r="CH833" s="11">
        <f t="shared" si="1390"/>
        <v>0</v>
      </c>
      <c r="CI833" s="11">
        <f t="shared" si="1371"/>
        <v>1</v>
      </c>
      <c r="CJ833" s="11">
        <f t="shared" si="1372"/>
        <v>2</v>
      </c>
    </row>
    <row r="834" spans="1:88" x14ac:dyDescent="0.3">
      <c r="A834" s="11">
        <f t="shared" ref="A834:A897" si="1391">IF(Year_Data_Was_Collected=0," ",Year_Data_Was_Collected)</f>
        <v>2017</v>
      </c>
      <c r="B834" s="11" t="str">
        <f t="shared" ref="B834:B897" si="1392">IF(Collection_Date=0," ",Collection_Date)</f>
        <v>02-01-2015 05:49:39 CET</v>
      </c>
      <c r="C834" s="11" t="str">
        <f t="shared" ref="C834:C897" si="1393">PROPER(Geo_Level_1)</f>
        <v>Rwanda</v>
      </c>
      <c r="D834" s="11" t="str">
        <f t="shared" ref="D834:D897" si="1394">PROPER(Geo_Level_2)</f>
        <v>Rulindo</v>
      </c>
      <c r="E834" s="11" t="str">
        <f t="shared" ref="E834:E897" si="1395">PROPER(Geo_Level_3)</f>
        <v>Cyungo</v>
      </c>
      <c r="F834" s="11" t="str">
        <f t="shared" ref="F834:F897" si="1396">PROPER(Geo_Level_4)</f>
        <v>Rwili</v>
      </c>
      <c r="G834" s="11" t="str">
        <f t="shared" ref="G834:G897" si="1397">PROPER(Geo_Level_5)</f>
        <v>Kabanda</v>
      </c>
      <c r="H834" s="11" t="str">
        <f t="shared" ref="H834:H897" si="1398">PROPER(Geo_Level_6)</f>
        <v/>
      </c>
      <c r="I834" s="11" t="str">
        <f t="shared" ref="I834:I897" si="1399">PROPER(Geo_Level_7)</f>
        <v/>
      </c>
      <c r="J834" s="11" t="str">
        <f t="shared" ref="J834:J897" si="1400">IF(Unique_ID_Water_Point=0," ",Unique_ID_Water_Point)</f>
        <v>Nyamagana</v>
      </c>
      <c r="K834" s="11">
        <f t="shared" ref="K834:K897" si="1401">IF(Total_Families_In_Community=0," ",Total_Families_In_Community)</f>
        <v>50</v>
      </c>
      <c r="L834" s="11">
        <f t="shared" si="1375"/>
        <v>20456</v>
      </c>
      <c r="M834" s="11">
        <f t="shared" si="1376"/>
        <v>36</v>
      </c>
      <c r="N834" s="11">
        <f t="shared" si="1377"/>
        <v>568.22222222222217</v>
      </c>
      <c r="O834" s="11">
        <f t="shared" ref="O834:O897" si="1402">IF(Total_Families_With_Access=0," ",Total_Families_With_Access)</f>
        <v>26</v>
      </c>
      <c r="P834" s="11">
        <f t="shared" ref="P834:P897" si="1403">IF(Total_Families_Without_Access=0," ",Total_Families_Without_Access)</f>
        <v>24</v>
      </c>
      <c r="Q834" s="13">
        <f t="shared" si="1378"/>
        <v>0.52</v>
      </c>
      <c r="R834" s="11">
        <f t="shared" si="1379"/>
        <v>0</v>
      </c>
      <c r="S834" s="11">
        <f t="shared" ref="S834:S897" si="1404">IF(T834=1,IF(N834="",0,IF(N834&lt;=Gov_Standard_Number_Users,1,0)),0)</f>
        <v>0</v>
      </c>
      <c r="T834" s="11">
        <f t="shared" ref="T834:T897" si="1405">IF(Improved_Water_Point="Yes",1,0)</f>
        <v>1</v>
      </c>
      <c r="U834" s="11" t="str">
        <f t="shared" ref="U834:U897" si="1406">PROPER(CONCATENATE(Type_Of_Water_Point_System,Type_Unimproved_Source))</f>
        <v>Piped Network -- Gravity Only</v>
      </c>
      <c r="V834" s="11">
        <f t="shared" ref="V834:V897" si="1407">IF(Water_System_Construction_Date=0," ",Water_System_Construction_Date)</f>
        <v>2011</v>
      </c>
      <c r="W834" s="11" t="str">
        <f t="shared" ref="W834:W897" si="1408">PROPER(Construction_Funder)</f>
        <v>Government And African Development Bank</v>
      </c>
      <c r="X834" s="11" t="str">
        <f t="shared" ref="X834:X897" si="1409">PROPER(Source_Type)</f>
        <v>Spring</v>
      </c>
      <c r="Y834" s="11">
        <f t="shared" ref="Y834:Y897" si="1410">IF(Number_of_Sources=0," ",Number_of_Sources)</f>
        <v>2</v>
      </c>
      <c r="Z834" s="11">
        <f t="shared" ref="Z834:Z897" si="1411">IF(Source_Protected="Yes",1,0)</f>
        <v>1</v>
      </c>
      <c r="AA834" s="11">
        <f t="shared" ref="AA834:AA897" si="1412">IF(Presence_Intake=0," ",IF(Presence_Intake="Yes",1,0))</f>
        <v>1</v>
      </c>
      <c r="AB834" s="11" t="str">
        <f t="shared" ref="AB834:AB897" si="1413">PROPER(Type_Intake_Structure)</f>
        <v>"Springbox" --Intake Structure At A Spring</v>
      </c>
      <c r="AC834" s="11">
        <f t="shared" ref="AC834:AC897" si="1414">IF(Number_Of_Intakes=0," ",Number_Of_Intakes)</f>
        <v>1</v>
      </c>
      <c r="AD834" s="11">
        <f t="shared" ref="AD834:AD897" si="1415">IF(Construction_Date_Intake=0," ",Construction_Date_Intake)</f>
        <v>2015</v>
      </c>
      <c r="AE834" s="11">
        <f t="shared" ref="AE834:AE897" si="1416">IF(Physical_State_Intake=0," ",IF(Physical_State_Intake="Normal",1,IF(Physical_State_Intake="Poor",2,IF(Physical_State_Intake="Does Not Function",3))))</f>
        <v>1</v>
      </c>
      <c r="AF834" s="11">
        <f t="shared" ref="AF834:AF897" si="1417">IF(Seconds_To_Fill_20Liters=0," ",Seconds_To_Fill_20Liters)</f>
        <v>5</v>
      </c>
      <c r="AG834" s="12">
        <f t="shared" si="1380"/>
        <v>345600</v>
      </c>
      <c r="AH834" s="12">
        <f t="shared" si="1381"/>
        <v>2658.4615384615386</v>
      </c>
      <c r="AI834" s="11">
        <f t="shared" si="1382"/>
        <v>1</v>
      </c>
      <c r="AJ834" s="11">
        <f t="shared" ref="AJ834:AJ897" si="1418">IF(Presence_Conduction_Line=0," ",IF(Presence_Conduction_Line="Yes",1,0))</f>
        <v>1</v>
      </c>
      <c r="AK834" s="11">
        <f t="shared" ref="AK834:AK897" si="1419">IF(Number_Of_Conduction_Lines=0," ",Number_Of_Conduction_Lines)</f>
        <v>2</v>
      </c>
      <c r="AL834" s="11">
        <f t="shared" ref="AL834:AL897" si="1420">IF(Construction_Date_Conduction_Line=0," ",Construction_Date_Conduction_Line)</f>
        <v>2015</v>
      </c>
      <c r="AM834" s="11">
        <f t="shared" ref="AM834:AM897" si="1421">IF(Physical_State_Conduction_Line=0," ",IF(Physical_State_Conduction_Line="Normal",1,IF(Physical_State_Conduction_Line="Poor",2,IF(Physical_State_Conduction_Line="Does Not Function",3))))</f>
        <v>1</v>
      </c>
      <c r="AN834" s="11">
        <f t="shared" ref="AN834:AN897" si="1422">IF(Length_Conduction_Line=0," ",Length_Conduction_Line)</f>
        <v>2100</v>
      </c>
      <c r="AO834" s="11">
        <f t="shared" ref="AO834:AO897" si="1423">IF(Presence_Storage_Tank=0," ",IF(Presence_Storage_Tank="Yes",1,0))</f>
        <v>1</v>
      </c>
      <c r="AP834" s="11">
        <f t="shared" ref="AP834:AP897" si="1424">IF(Number_Of_Storage_Tanks=0," ",Number_Of_Storage_Tanks)</f>
        <v>11</v>
      </c>
      <c r="AQ834" s="11">
        <f t="shared" ref="AQ834:AQ897" si="1425">IF(Construction_Date_Storage_Tank=0," ",Construction_Date_Storage_Tank)</f>
        <v>2011</v>
      </c>
      <c r="AR834" s="11">
        <f t="shared" ref="AR834:AR897" si="1426">IF(Physical_State_Storage_Tank=0," ",IF(Physical_State_Storage_Tank="Normal",1,IF(Physical_State_Storage_Tank="Poor",2,IF(Physical_State_Storage_Tank="Does Not Function",3))))</f>
        <v>1</v>
      </c>
      <c r="AS834" s="11">
        <f t="shared" ref="AS834:AS897" si="1427">IF(Presence_Other_Concrete_Structures=0," ",IF(Presence_Other_Concrete_Structures="Yes",1,0))</f>
        <v>1</v>
      </c>
      <c r="AT834" s="11">
        <f t="shared" ref="AT834:AT897" si="1428">IF(Number_Of_Concrete_Structures=0," ",Number_Of_Concrete_Structures)</f>
        <v>15</v>
      </c>
      <c r="AU834" s="11" t="str">
        <f t="shared" ref="AU834:AU897" si="1429">PROPER(Type_Concrete_Structures)</f>
        <v>Pressure Break Tank|Distribution Chamber</v>
      </c>
      <c r="AV834" s="11">
        <f t="shared" ref="AV834:AV897" si="1430">IF(Construction_Date_Concrete_Structures=0," ",Construction_Date_Concrete_Structures)</f>
        <v>2011</v>
      </c>
      <c r="AW834" s="11">
        <f t="shared" ref="AW834:AW897" si="1431">IF(Physical_State_Concrete_Structures=0," ",IF(Physical_State_Concrete_Structures="Normal",1,IF(Physical_State_Concrete_Structures="Poor",2,IF(Physical_State_Concrete_Structures="Does Not Function",3))))</f>
        <v>1</v>
      </c>
      <c r="AX834" s="11">
        <f t="shared" ref="AX834:AX897" si="1432">IF(Presence_Distribution_Network=0," ",IF(Presence_Distribution_Network="Yes",1,0))</f>
        <v>1</v>
      </c>
      <c r="AY834" s="11">
        <f t="shared" ref="AY834:AY897" si="1433">IF(Number_Of_Distribution_Networks=0," ",Number_Of_Distribution_Networks)</f>
        <v>3</v>
      </c>
      <c r="AZ834" s="11">
        <f t="shared" ref="AZ834:AZ897" si="1434">IF(Construction_Date_Distribution_Network=0," ",Construction_Date_Distribution_Network)</f>
        <v>2011</v>
      </c>
      <c r="BA834" s="11">
        <f t="shared" ref="BA834:BA897" si="1435">IF(Physical_State_Distribution_Network=0," ",IF(Physical_State_Distribution_Network="Normal",1,IF(Physical_State_Distribution_Network="Poor",2,IF(Physical_State_Distribution_Network="Does Not Function",3))))</f>
        <v>2</v>
      </c>
      <c r="BB834" s="11">
        <f t="shared" ref="BB834:BB897" si="1436">IF(Length_Distribution_Network=0," ",Length_Distribution_Network)</f>
        <v>37000</v>
      </c>
      <c r="BC834" s="11">
        <f t="shared" ref="BC834:BC897" si="1437">IF(Presence_Pump=0," ",IF(Presence_Pump="Yes",1,0))</f>
        <v>0</v>
      </c>
      <c r="BD834" s="11" t="str">
        <f t="shared" ref="BD834:BD897" si="1438">IF(Number_Of_Pumps=0," ",Number_Of_Pumps)</f>
        <v xml:space="preserve"> </v>
      </c>
      <c r="BE834" s="11" t="str">
        <f t="shared" ref="BE834:BE897" si="1439">IF(Construction_Date_Pump=0," ",Construction_Date_Pump)</f>
        <v xml:space="preserve"> </v>
      </c>
      <c r="BF834" s="11" t="str">
        <f t="shared" ref="BF834:BF897" si="1440">IF(Physical_State_Pump=0," ",IF(Physical_State_Pump="Normal",1,IF(Physical_State_Pump="Poor",2,IF(Physical_State_Pump="Does Not Function",3))))</f>
        <v xml:space="preserve"> </v>
      </c>
      <c r="BG834" s="11" t="str">
        <f t="shared" si="1373"/>
        <v xml:space="preserve"> </v>
      </c>
      <c r="BH834" s="11" t="str">
        <f t="shared" ref="BH834:BH897" si="1441">IF(Construction_Date_Pump_House=0," ",Construction_Date_Pump_House)</f>
        <v xml:space="preserve"> </v>
      </c>
      <c r="BI834" s="11" t="str">
        <f t="shared" ref="BI834:BI897" si="1442">IF(Physical_State_Pump_House=0," ",IF(Physical_State_Pump_House="Normal",1,IF(Physical_State_Pump_House="Poor",2,IF(Physical_State_Pump_House="Does Not Function",3))))</f>
        <v xml:space="preserve"> </v>
      </c>
      <c r="BJ834" s="11">
        <f t="shared" ref="BJ834:BJ897" si="1443">IF(Presence_Treatment_Equipment=0," ",IF(Presence_Treatment_Equipment="Yes",1,0))</f>
        <v>0</v>
      </c>
      <c r="BK834" s="11" t="str">
        <f t="shared" ref="BK834:BK897" si="1444">PROPER(Type_Treatment_Facility)</f>
        <v/>
      </c>
      <c r="BL834" s="11" t="str">
        <f t="shared" ref="BL834:BL897" si="1445">IF(Construction_Date_Treatment_Equipt=0," ",Construction_Date_Treatment_Equipt)</f>
        <v xml:space="preserve"> </v>
      </c>
      <c r="BM834" s="11" t="str">
        <f t="shared" ref="BM834:BM897" si="1446">IF(Physical_State_Treatment_Equipt=0," ",IF(Physical_State_Treatment_Equipt="Normal",1,IF(Physical_State_Treatment_Equipt="Poor",2,IF(Physical_State_Treatment_Equipt="Does Not Function",3))))</f>
        <v xml:space="preserve"> </v>
      </c>
      <c r="BN834" s="11" t="str">
        <f t="shared" ref="BN834:BN897" si="1447">IF(Presence_Treatment_Housing_Structure=0," ",IF(Presence_Treatment_Housing_Structure="Yes",1,0))</f>
        <v xml:space="preserve"> </v>
      </c>
      <c r="BO834" s="11" t="str">
        <f t="shared" ref="BO834:BO897" si="1448">IF(Construction_Date_Treatment_Housing=0," ",Construction_Date_Treatment_Housing)</f>
        <v xml:space="preserve"> </v>
      </c>
      <c r="BP834" s="11" t="str">
        <f t="shared" ref="BP834:BP897" si="1449">IF(Physical_State_Treatment_Housing=0," ",IF(Physical_State_Treatment_Housing="Normal",1,IF(Physical_State_Treatment_Housing="Poor",2,IF(Physical_State_Treatment_Housing="Does Not Function",3))))</f>
        <v xml:space="preserve"> </v>
      </c>
      <c r="BQ834" s="11" t="str">
        <f t="shared" ref="BQ834:BQ897" si="1450">IF(ISBLANK(E_Coli_Result)," ",E_Coli_Result)</f>
        <v>0</v>
      </c>
      <c r="BR834" s="25">
        <f t="shared" ref="BR834:BR897" si="1451">IF(ISBLANK(Residual_Chlorine_Result),"",Residual_Chlorine_Result)</f>
        <v>0</v>
      </c>
      <c r="BS834" s="11" t="str">
        <f t="shared" ref="BS834:BS897" si="1452">IF(ISBLANK(Bacteria_Result)," ",Bacteria_Result)</f>
        <v>Not Present</v>
      </c>
      <c r="BT834" s="11" t="str">
        <f t="shared" ref="BT834:BT897" si="1453">IF(ISBLANK(Turbidity_Result)," ",Turbidity_Result)</f>
        <v>0</v>
      </c>
      <c r="BU834" s="12">
        <f t="shared" si="1383"/>
        <v>1</v>
      </c>
      <c r="BV834" s="12">
        <f t="shared" si="1384"/>
        <v>0</v>
      </c>
      <c r="BW834" s="12">
        <f t="shared" si="1374"/>
        <v>1</v>
      </c>
      <c r="BX834" s="12">
        <f t="shared" si="1385"/>
        <v>1</v>
      </c>
      <c r="BY834" s="11">
        <f t="shared" si="1386"/>
        <v>1</v>
      </c>
      <c r="BZ834" s="11">
        <f t="shared" ref="BZ834:BZ897" si="1454">IF(Presence_Kiosk=0," ",IF(Presence_Kiosk="Yes",1,0))</f>
        <v>1</v>
      </c>
      <c r="CA834" s="11">
        <f t="shared" ref="CA834:CA897" si="1455">IF(Number_Of_Kiosks=0," ",Number_Of_Kiosks)</f>
        <v>29</v>
      </c>
      <c r="CB834" s="11">
        <f t="shared" ref="CB834:CB897" si="1456">IF(Construction_Date_Kiosk=0," ",Construction_Date_Kiosk)</f>
        <v>2011</v>
      </c>
      <c r="CC834" s="11">
        <f t="shared" ref="CC834:CC897" si="1457">IF(Physical_State_Kiosk=0," ",IF(Physical_State_Kiosk="Normal",1,IF(Physical_State_Kiosk="Poor",2,IF(Physical_State_Kiosk="Does Not Function",3))))</f>
        <v>2</v>
      </c>
      <c r="CD834" s="11" t="str">
        <f t="shared" ref="CD834:CD897" si="1458">IF(Out_Of_Service_Or_Broken=0," ",Out_Of_Service_Or_Broken)</f>
        <v>Yes</v>
      </c>
      <c r="CE834" s="11">
        <f t="shared" si="1387"/>
        <v>7</v>
      </c>
      <c r="CF834" s="11">
        <f t="shared" si="1388"/>
        <v>30</v>
      </c>
      <c r="CG834" s="11">
        <f t="shared" si="1389"/>
        <v>0</v>
      </c>
      <c r="CH834" s="11">
        <f t="shared" si="1390"/>
        <v>210</v>
      </c>
      <c r="CI834" s="11">
        <f t="shared" ref="CI834:CI897" si="1459">IF(Water_Available="Yes",1,0)</f>
        <v>0</v>
      </c>
      <c r="CJ834" s="11">
        <f t="shared" ref="CJ834:CJ897" si="1460">IF(Overall_Water_Point_Rating=0," ",IF(Overall_Water_Point_Rating="Normal",1,IF(Overall_Water_Point_Rating="Poor",2,IF(Overall_Water_Point_Rating="Does Not Function",3))))</f>
        <v>2</v>
      </c>
    </row>
    <row r="835" spans="1:88" x14ac:dyDescent="0.3">
      <c r="A835" s="11">
        <f t="shared" si="1391"/>
        <v>2017</v>
      </c>
      <c r="B835" s="11" t="str">
        <f t="shared" si="1392"/>
        <v>23-03-2017 10:37:38 CET</v>
      </c>
      <c r="C835" s="11" t="str">
        <f t="shared" si="1393"/>
        <v>Rwanda</v>
      </c>
      <c r="D835" s="11" t="str">
        <f t="shared" si="1394"/>
        <v>Rulindo</v>
      </c>
      <c r="E835" s="11" t="str">
        <f t="shared" si="1395"/>
        <v>Murambi</v>
      </c>
      <c r="F835" s="11" t="str">
        <f t="shared" si="1396"/>
        <v>Bubangu</v>
      </c>
      <c r="G835" s="11" t="str">
        <f t="shared" si="1397"/>
        <v>Rebero</v>
      </c>
      <c r="H835" s="11" t="str">
        <f t="shared" si="1398"/>
        <v/>
      </c>
      <c r="I835" s="11" t="str">
        <f t="shared" si="1399"/>
        <v/>
      </c>
      <c r="J835" s="11" t="str">
        <f t="shared" si="1400"/>
        <v>Mutagata Motorised Network</v>
      </c>
      <c r="K835" s="11">
        <f t="shared" si="1401"/>
        <v>148</v>
      </c>
      <c r="L835" s="11">
        <f t="shared" si="1375"/>
        <v>26296</v>
      </c>
      <c r="M835" s="11">
        <f t="shared" si="1376"/>
        <v>49</v>
      </c>
      <c r="N835" s="11">
        <f t="shared" si="1377"/>
        <v>536.65306122448976</v>
      </c>
      <c r="O835" s="11">
        <f t="shared" si="1402"/>
        <v>78</v>
      </c>
      <c r="P835" s="11">
        <f t="shared" si="1403"/>
        <v>70</v>
      </c>
      <c r="Q835" s="13">
        <f t="shared" si="1378"/>
        <v>0.52702702702702697</v>
      </c>
      <c r="R835" s="11">
        <f t="shared" si="1379"/>
        <v>0</v>
      </c>
      <c r="S835" s="11">
        <f t="shared" si="1404"/>
        <v>0</v>
      </c>
      <c r="T835" s="11">
        <f t="shared" si="1405"/>
        <v>1</v>
      </c>
      <c r="U835" s="11" t="str">
        <f t="shared" si="1406"/>
        <v>Piped Network With Pump</v>
      </c>
      <c r="V835" s="11">
        <f t="shared" si="1407"/>
        <v>1987</v>
      </c>
      <c r="W835" s="11" t="str">
        <f t="shared" si="1408"/>
        <v>Governement (District, Wasac) And Water For People</v>
      </c>
      <c r="X835" s="11" t="str">
        <f t="shared" si="1409"/>
        <v>Spring</v>
      </c>
      <c r="Y835" s="11">
        <f t="shared" si="1410"/>
        <v>1</v>
      </c>
      <c r="Z835" s="11">
        <f t="shared" si="1411"/>
        <v>1</v>
      </c>
      <c r="AA835" s="11">
        <f t="shared" si="1412"/>
        <v>1</v>
      </c>
      <c r="AB835" s="11" t="str">
        <f t="shared" si="1413"/>
        <v>"Springbox" --Intake Structure At A Spring</v>
      </c>
      <c r="AC835" s="11">
        <f t="shared" si="1414"/>
        <v>1</v>
      </c>
      <c r="AD835" s="11">
        <f t="shared" si="1415"/>
        <v>2007</v>
      </c>
      <c r="AE835" s="11">
        <f t="shared" si="1416"/>
        <v>1</v>
      </c>
      <c r="AF835" s="11">
        <f t="shared" si="1417"/>
        <v>5</v>
      </c>
      <c r="AG835" s="12">
        <f t="shared" si="1380"/>
        <v>345600</v>
      </c>
      <c r="AH835" s="12">
        <f t="shared" si="1381"/>
        <v>886.15384615384619</v>
      </c>
      <c r="AI835" s="11">
        <f t="shared" si="1382"/>
        <v>1</v>
      </c>
      <c r="AJ835" s="11">
        <f t="shared" si="1418"/>
        <v>1</v>
      </c>
      <c r="AK835" s="11">
        <f t="shared" si="1419"/>
        <v>1</v>
      </c>
      <c r="AL835" s="11">
        <f t="shared" si="1420"/>
        <v>2016</v>
      </c>
      <c r="AM835" s="11">
        <f t="shared" si="1421"/>
        <v>1</v>
      </c>
      <c r="AN835" s="11">
        <f t="shared" si="1422"/>
        <v>1900</v>
      </c>
      <c r="AO835" s="11">
        <f t="shared" si="1423"/>
        <v>1</v>
      </c>
      <c r="AP835" s="11">
        <f t="shared" si="1424"/>
        <v>39</v>
      </c>
      <c r="AQ835" s="11">
        <f t="shared" si="1425"/>
        <v>2016</v>
      </c>
      <c r="AR835" s="11">
        <f t="shared" si="1426"/>
        <v>1</v>
      </c>
      <c r="AS835" s="11">
        <f t="shared" si="1427"/>
        <v>1</v>
      </c>
      <c r="AT835" s="11">
        <f t="shared" si="1428"/>
        <v>17</v>
      </c>
      <c r="AU835" s="11" t="str">
        <f t="shared" si="1429"/>
        <v>Pressure Break Tank|Distribution Chamber|Washout And Air Release Chamber</v>
      </c>
      <c r="AV835" s="11">
        <f t="shared" si="1430"/>
        <v>2016</v>
      </c>
      <c r="AW835" s="11">
        <f t="shared" si="1431"/>
        <v>1</v>
      </c>
      <c r="AX835" s="11">
        <f t="shared" si="1432"/>
        <v>1</v>
      </c>
      <c r="AY835" s="11">
        <f t="shared" si="1433"/>
        <v>6</v>
      </c>
      <c r="AZ835" s="11">
        <f t="shared" si="1434"/>
        <v>2016</v>
      </c>
      <c r="BA835" s="11">
        <f t="shared" si="1435"/>
        <v>1</v>
      </c>
      <c r="BB835" s="11">
        <f t="shared" si="1436"/>
        <v>40000</v>
      </c>
      <c r="BC835" s="11">
        <f t="shared" si="1437"/>
        <v>1</v>
      </c>
      <c r="BD835" s="11">
        <f t="shared" si="1438"/>
        <v>5</v>
      </c>
      <c r="BE835" s="11">
        <f t="shared" si="1439"/>
        <v>2017</v>
      </c>
      <c r="BF835" s="11">
        <f t="shared" si="1440"/>
        <v>1</v>
      </c>
      <c r="BG835" s="11">
        <f t="shared" ref="BG835:BG898" si="1461">IF(Presence_Pump_House=0," ",IF(Presence_Pump_House="Yes",1,0))</f>
        <v>1</v>
      </c>
      <c r="BH835" s="11">
        <f t="shared" si="1441"/>
        <v>2016</v>
      </c>
      <c r="BI835" s="11">
        <f t="shared" si="1442"/>
        <v>1</v>
      </c>
      <c r="BJ835" s="11">
        <f t="shared" si="1443"/>
        <v>1</v>
      </c>
      <c r="BK835" s="11" t="str">
        <f t="shared" si="1444"/>
        <v>Disinfection/Chlorination</v>
      </c>
      <c r="BL835" s="11">
        <f t="shared" si="1445"/>
        <v>2017</v>
      </c>
      <c r="BM835" s="11">
        <f t="shared" si="1446"/>
        <v>1</v>
      </c>
      <c r="BN835" s="11">
        <f t="shared" si="1447"/>
        <v>0</v>
      </c>
      <c r="BO835" s="11" t="str">
        <f t="shared" si="1448"/>
        <v xml:space="preserve"> </v>
      </c>
      <c r="BP835" s="11" t="str">
        <f t="shared" si="1449"/>
        <v xml:space="preserve"> </v>
      </c>
      <c r="BQ835" s="11" t="str">
        <f t="shared" si="1450"/>
        <v>0</v>
      </c>
      <c r="BR835" s="25">
        <f t="shared" si="1451"/>
        <v>0</v>
      </c>
      <c r="BS835" s="11" t="str">
        <f t="shared" si="1452"/>
        <v>Not Present</v>
      </c>
      <c r="BT835" s="11" t="str">
        <f t="shared" si="1453"/>
        <v>0</v>
      </c>
      <c r="BU835" s="12">
        <f t="shared" si="1383"/>
        <v>1</v>
      </c>
      <c r="BV835" s="12">
        <f t="shared" si="1384"/>
        <v>0</v>
      </c>
      <c r="BW835" s="12">
        <f t="shared" ref="BW835:BW898" si="1462">IF(BS835="Not Present",1,0)</f>
        <v>1</v>
      </c>
      <c r="BX835" s="12">
        <f t="shared" si="1385"/>
        <v>1</v>
      </c>
      <c r="BY835" s="11">
        <f t="shared" si="1386"/>
        <v>1</v>
      </c>
      <c r="BZ835" s="11">
        <f t="shared" si="1454"/>
        <v>1</v>
      </c>
      <c r="CA835" s="11">
        <f t="shared" si="1455"/>
        <v>64</v>
      </c>
      <c r="CB835" s="11">
        <f t="shared" si="1456"/>
        <v>2016</v>
      </c>
      <c r="CC835" s="11">
        <f t="shared" si="1457"/>
        <v>1</v>
      </c>
      <c r="CD835" s="11" t="str">
        <f t="shared" si="1458"/>
        <v>No</v>
      </c>
      <c r="CE835" s="11">
        <f t="shared" si="1387"/>
        <v>0</v>
      </c>
      <c r="CF835" s="11">
        <f t="shared" si="1388"/>
        <v>0</v>
      </c>
      <c r="CG835" s="11">
        <f t="shared" si="1389"/>
        <v>1</v>
      </c>
      <c r="CH835" s="11">
        <f t="shared" si="1390"/>
        <v>0</v>
      </c>
      <c r="CI835" s="11">
        <f t="shared" si="1459"/>
        <v>1</v>
      </c>
      <c r="CJ835" s="11">
        <f t="shared" si="1460"/>
        <v>1</v>
      </c>
    </row>
    <row r="836" spans="1:88" x14ac:dyDescent="0.3">
      <c r="A836" s="11">
        <f t="shared" si="1391"/>
        <v>2017</v>
      </c>
      <c r="B836" s="11" t="str">
        <f t="shared" si="1392"/>
        <v>23-03-2017 10:26:01 CET</v>
      </c>
      <c r="C836" s="11" t="str">
        <f t="shared" si="1393"/>
        <v>Rwanda</v>
      </c>
      <c r="D836" s="11" t="str">
        <f t="shared" si="1394"/>
        <v>Rulindo</v>
      </c>
      <c r="E836" s="11" t="str">
        <f t="shared" si="1395"/>
        <v>Murambi</v>
      </c>
      <c r="F836" s="11" t="str">
        <f t="shared" si="1396"/>
        <v>Bubangu</v>
      </c>
      <c r="G836" s="11" t="str">
        <f t="shared" si="1397"/>
        <v>Gashubi</v>
      </c>
      <c r="H836" s="11" t="str">
        <f t="shared" si="1398"/>
        <v/>
      </c>
      <c r="I836" s="11" t="str">
        <f t="shared" si="1399"/>
        <v/>
      </c>
      <c r="J836" s="11" t="str">
        <f t="shared" si="1400"/>
        <v>Mutagata Motorised Network</v>
      </c>
      <c r="K836" s="11">
        <f t="shared" si="1401"/>
        <v>140</v>
      </c>
      <c r="L836" s="11">
        <f t="shared" si="1375"/>
        <v>26296</v>
      </c>
      <c r="M836" s="11">
        <f t="shared" si="1376"/>
        <v>49</v>
      </c>
      <c r="N836" s="11">
        <f t="shared" si="1377"/>
        <v>536.65306122448976</v>
      </c>
      <c r="O836" s="11">
        <f t="shared" si="1402"/>
        <v>32</v>
      </c>
      <c r="P836" s="11">
        <f t="shared" si="1403"/>
        <v>108</v>
      </c>
      <c r="Q836" s="13">
        <f t="shared" si="1378"/>
        <v>0.22857142857142856</v>
      </c>
      <c r="R836" s="11">
        <f t="shared" si="1379"/>
        <v>0</v>
      </c>
      <c r="S836" s="11">
        <f t="shared" si="1404"/>
        <v>0</v>
      </c>
      <c r="T836" s="11">
        <f t="shared" si="1405"/>
        <v>1</v>
      </c>
      <c r="U836" s="11" t="str">
        <f t="shared" si="1406"/>
        <v>Piped Network With Pump</v>
      </c>
      <c r="V836" s="11">
        <f t="shared" si="1407"/>
        <v>1987</v>
      </c>
      <c r="W836" s="11" t="str">
        <f t="shared" si="1408"/>
        <v>Governement (District, Wasac) And Water For People</v>
      </c>
      <c r="X836" s="11" t="str">
        <f t="shared" si="1409"/>
        <v>Spring</v>
      </c>
      <c r="Y836" s="11">
        <f t="shared" si="1410"/>
        <v>1</v>
      </c>
      <c r="Z836" s="11">
        <f t="shared" si="1411"/>
        <v>1</v>
      </c>
      <c r="AA836" s="11">
        <f t="shared" si="1412"/>
        <v>1</v>
      </c>
      <c r="AB836" s="11" t="str">
        <f t="shared" si="1413"/>
        <v>"Springbox" --Intake Structure At A Spring</v>
      </c>
      <c r="AC836" s="11">
        <f t="shared" si="1414"/>
        <v>1</v>
      </c>
      <c r="AD836" s="11">
        <f t="shared" si="1415"/>
        <v>2007</v>
      </c>
      <c r="AE836" s="11">
        <f t="shared" si="1416"/>
        <v>1</v>
      </c>
      <c r="AF836" s="11">
        <f t="shared" si="1417"/>
        <v>5</v>
      </c>
      <c r="AG836" s="12">
        <f t="shared" si="1380"/>
        <v>345600</v>
      </c>
      <c r="AH836" s="12">
        <f t="shared" si="1381"/>
        <v>2160</v>
      </c>
      <c r="AI836" s="11">
        <f t="shared" si="1382"/>
        <v>1</v>
      </c>
      <c r="AJ836" s="11">
        <f t="shared" si="1418"/>
        <v>1</v>
      </c>
      <c r="AK836" s="11">
        <f t="shared" si="1419"/>
        <v>1</v>
      </c>
      <c r="AL836" s="11">
        <f t="shared" si="1420"/>
        <v>2016</v>
      </c>
      <c r="AM836" s="11">
        <f t="shared" si="1421"/>
        <v>1</v>
      </c>
      <c r="AN836" s="11">
        <f t="shared" si="1422"/>
        <v>1900</v>
      </c>
      <c r="AO836" s="11">
        <f t="shared" si="1423"/>
        <v>1</v>
      </c>
      <c r="AP836" s="11">
        <f t="shared" si="1424"/>
        <v>39</v>
      </c>
      <c r="AQ836" s="11">
        <f t="shared" si="1425"/>
        <v>2016</v>
      </c>
      <c r="AR836" s="11">
        <f t="shared" si="1426"/>
        <v>1</v>
      </c>
      <c r="AS836" s="11">
        <f t="shared" si="1427"/>
        <v>1</v>
      </c>
      <c r="AT836" s="11">
        <f t="shared" si="1428"/>
        <v>17</v>
      </c>
      <c r="AU836" s="11" t="str">
        <f t="shared" si="1429"/>
        <v>Pressure Break Tank|Distribution Chamber|Washout And Air Release Chamber</v>
      </c>
      <c r="AV836" s="11">
        <f t="shared" si="1430"/>
        <v>2016</v>
      </c>
      <c r="AW836" s="11">
        <f t="shared" si="1431"/>
        <v>1</v>
      </c>
      <c r="AX836" s="11">
        <f t="shared" si="1432"/>
        <v>1</v>
      </c>
      <c r="AY836" s="11">
        <f t="shared" si="1433"/>
        <v>6</v>
      </c>
      <c r="AZ836" s="11">
        <f t="shared" si="1434"/>
        <v>2016</v>
      </c>
      <c r="BA836" s="11">
        <f t="shared" si="1435"/>
        <v>1</v>
      </c>
      <c r="BB836" s="11">
        <f t="shared" si="1436"/>
        <v>40000</v>
      </c>
      <c r="BC836" s="11">
        <f t="shared" si="1437"/>
        <v>1</v>
      </c>
      <c r="BD836" s="11">
        <f t="shared" si="1438"/>
        <v>5</v>
      </c>
      <c r="BE836" s="11">
        <f t="shared" si="1439"/>
        <v>2017</v>
      </c>
      <c r="BF836" s="11">
        <f t="shared" si="1440"/>
        <v>1</v>
      </c>
      <c r="BG836" s="11">
        <f t="shared" si="1461"/>
        <v>1</v>
      </c>
      <c r="BH836" s="11">
        <f t="shared" si="1441"/>
        <v>2016</v>
      </c>
      <c r="BI836" s="11">
        <f t="shared" si="1442"/>
        <v>1</v>
      </c>
      <c r="BJ836" s="11">
        <f t="shared" si="1443"/>
        <v>1</v>
      </c>
      <c r="BK836" s="11" t="str">
        <f t="shared" si="1444"/>
        <v>Disinfection/Chlorination</v>
      </c>
      <c r="BL836" s="11">
        <f t="shared" si="1445"/>
        <v>2017</v>
      </c>
      <c r="BM836" s="11">
        <f t="shared" si="1446"/>
        <v>1</v>
      </c>
      <c r="BN836" s="11">
        <f t="shared" si="1447"/>
        <v>0</v>
      </c>
      <c r="BO836" s="11" t="str">
        <f t="shared" si="1448"/>
        <v xml:space="preserve"> </v>
      </c>
      <c r="BP836" s="11" t="str">
        <f t="shared" si="1449"/>
        <v xml:space="preserve"> </v>
      </c>
      <c r="BQ836" s="11" t="str">
        <f t="shared" si="1450"/>
        <v>0</v>
      </c>
      <c r="BR836" s="25">
        <f t="shared" si="1451"/>
        <v>0</v>
      </c>
      <c r="BS836" s="11" t="str">
        <f t="shared" si="1452"/>
        <v>Not Present</v>
      </c>
      <c r="BT836" s="11" t="str">
        <f t="shared" si="1453"/>
        <v>0</v>
      </c>
      <c r="BU836" s="12">
        <f t="shared" si="1383"/>
        <v>1</v>
      </c>
      <c r="BV836" s="12">
        <f t="shared" si="1384"/>
        <v>0</v>
      </c>
      <c r="BW836" s="12">
        <f t="shared" si="1462"/>
        <v>1</v>
      </c>
      <c r="BX836" s="12">
        <f t="shared" si="1385"/>
        <v>1</v>
      </c>
      <c r="BY836" s="11">
        <f t="shared" si="1386"/>
        <v>1</v>
      </c>
      <c r="BZ836" s="11">
        <f t="shared" si="1454"/>
        <v>1</v>
      </c>
      <c r="CA836" s="11">
        <f t="shared" si="1455"/>
        <v>64</v>
      </c>
      <c r="CB836" s="11">
        <f t="shared" si="1456"/>
        <v>2016</v>
      </c>
      <c r="CC836" s="11">
        <f t="shared" si="1457"/>
        <v>1</v>
      </c>
      <c r="CD836" s="11" t="str">
        <f t="shared" si="1458"/>
        <v>No</v>
      </c>
      <c r="CE836" s="11">
        <f t="shared" si="1387"/>
        <v>0</v>
      </c>
      <c r="CF836" s="11">
        <f t="shared" si="1388"/>
        <v>0</v>
      </c>
      <c r="CG836" s="11">
        <f t="shared" si="1389"/>
        <v>1</v>
      </c>
      <c r="CH836" s="11">
        <f t="shared" si="1390"/>
        <v>0</v>
      </c>
      <c r="CI836" s="11">
        <f t="shared" si="1459"/>
        <v>1</v>
      </c>
      <c r="CJ836" s="11">
        <f t="shared" si="1460"/>
        <v>1</v>
      </c>
    </row>
    <row r="837" spans="1:88" x14ac:dyDescent="0.3">
      <c r="A837" s="11">
        <f t="shared" si="1391"/>
        <v>2017</v>
      </c>
      <c r="B837" s="11" t="str">
        <f t="shared" si="1392"/>
        <v>03-01-2015 02:11:23 CET</v>
      </c>
      <c r="C837" s="11" t="str">
        <f t="shared" si="1393"/>
        <v>Rwanda</v>
      </c>
      <c r="D837" s="11" t="str">
        <f t="shared" si="1394"/>
        <v>Rulindo</v>
      </c>
      <c r="E837" s="11" t="str">
        <f t="shared" si="1395"/>
        <v>Tumba</v>
      </c>
      <c r="F837" s="11" t="str">
        <f t="shared" si="1396"/>
        <v>Nyirabirori</v>
      </c>
      <c r="G837" s="11" t="str">
        <f t="shared" si="1397"/>
        <v>Bukiga</v>
      </c>
      <c r="H837" s="11" t="str">
        <f t="shared" si="1398"/>
        <v/>
      </c>
      <c r="I837" s="11" t="str">
        <f t="shared" si="1399"/>
        <v/>
      </c>
      <c r="J837" s="11" t="str">
        <f t="shared" si="1400"/>
        <v>WATER POINT AT VTC TUMBA/Nyirambuga pumping</v>
      </c>
      <c r="K837" s="11">
        <f t="shared" si="1401"/>
        <v>169</v>
      </c>
      <c r="L837" s="11">
        <f t="shared" si="1375"/>
        <v>30604</v>
      </c>
      <c r="M837" s="11">
        <f t="shared" si="1376"/>
        <v>1</v>
      </c>
      <c r="N837" s="11">
        <f t="shared" si="1377"/>
        <v>30604</v>
      </c>
      <c r="O837" s="11">
        <f t="shared" si="1402"/>
        <v>169</v>
      </c>
      <c r="P837" s="11" t="str">
        <f t="shared" si="1403"/>
        <v xml:space="preserve"> </v>
      </c>
      <c r="Q837" s="13">
        <f t="shared" si="1378"/>
        <v>1</v>
      </c>
      <c r="R837" s="11">
        <f t="shared" si="1379"/>
        <v>1</v>
      </c>
      <c r="S837" s="11">
        <f t="shared" si="1404"/>
        <v>0</v>
      </c>
      <c r="T837" s="11">
        <f t="shared" si="1405"/>
        <v>1</v>
      </c>
      <c r="U837" s="11" t="str">
        <f t="shared" si="1406"/>
        <v>Piped Network With Pump</v>
      </c>
      <c r="V837" s="11">
        <f t="shared" si="1407"/>
        <v>2012</v>
      </c>
      <c r="W837" s="11" t="str">
        <f t="shared" si="1408"/>
        <v>Governement (District, Wasac) And Water For People</v>
      </c>
      <c r="X837" s="11" t="str">
        <f t="shared" si="1409"/>
        <v>Spring</v>
      </c>
      <c r="Y837" s="11">
        <f t="shared" si="1410"/>
        <v>11</v>
      </c>
      <c r="Z837" s="11">
        <f t="shared" si="1411"/>
        <v>1</v>
      </c>
      <c r="AA837" s="11">
        <f t="shared" si="1412"/>
        <v>0</v>
      </c>
      <c r="AB837" s="11" t="str">
        <f t="shared" si="1413"/>
        <v/>
      </c>
      <c r="AC837" s="11" t="str">
        <f t="shared" si="1414"/>
        <v xml:space="preserve"> </v>
      </c>
      <c r="AD837" s="11" t="str">
        <f t="shared" si="1415"/>
        <v xml:space="preserve"> </v>
      </c>
      <c r="AE837" s="11" t="str">
        <f t="shared" si="1416"/>
        <v xml:space="preserve"> </v>
      </c>
      <c r="AF837" s="11">
        <f t="shared" si="1417"/>
        <v>4</v>
      </c>
      <c r="AG837" s="12">
        <f t="shared" si="1380"/>
        <v>432000</v>
      </c>
      <c r="AH837" s="12">
        <f t="shared" si="1381"/>
        <v>511.24260355029588</v>
      </c>
      <c r="AI837" s="11">
        <f t="shared" si="1382"/>
        <v>1</v>
      </c>
      <c r="AJ837" s="11">
        <f t="shared" si="1418"/>
        <v>0</v>
      </c>
      <c r="AK837" s="11" t="str">
        <f t="shared" si="1419"/>
        <v xml:space="preserve"> </v>
      </c>
      <c r="AL837" s="11" t="str">
        <f t="shared" si="1420"/>
        <v xml:space="preserve"> </v>
      </c>
      <c r="AM837" s="11" t="str">
        <f t="shared" si="1421"/>
        <v xml:space="preserve"> </v>
      </c>
      <c r="AN837" s="11" t="str">
        <f t="shared" si="1422"/>
        <v xml:space="preserve"> </v>
      </c>
      <c r="AO837" s="11">
        <f t="shared" si="1423"/>
        <v>1</v>
      </c>
      <c r="AP837" s="11">
        <f t="shared" si="1424"/>
        <v>1</v>
      </c>
      <c r="AQ837" s="11">
        <f t="shared" si="1425"/>
        <v>2015</v>
      </c>
      <c r="AR837" s="11">
        <f t="shared" si="1426"/>
        <v>1</v>
      </c>
      <c r="AS837" s="11">
        <f t="shared" si="1427"/>
        <v>0</v>
      </c>
      <c r="AT837" s="11" t="str">
        <f t="shared" si="1428"/>
        <v xml:space="preserve"> </v>
      </c>
      <c r="AU837" s="11" t="str">
        <f t="shared" si="1429"/>
        <v/>
      </c>
      <c r="AV837" s="11" t="str">
        <f t="shared" si="1430"/>
        <v xml:space="preserve"> </v>
      </c>
      <c r="AW837" s="11" t="str">
        <f t="shared" si="1431"/>
        <v xml:space="preserve"> </v>
      </c>
      <c r="AX837" s="11">
        <f t="shared" si="1432"/>
        <v>0</v>
      </c>
      <c r="AY837" s="11" t="str">
        <f t="shared" si="1433"/>
        <v xml:space="preserve"> </v>
      </c>
      <c r="AZ837" s="11" t="str">
        <f t="shared" si="1434"/>
        <v xml:space="preserve"> </v>
      </c>
      <c r="BA837" s="11" t="str">
        <f t="shared" si="1435"/>
        <v xml:space="preserve"> </v>
      </c>
      <c r="BB837" s="11" t="str">
        <f t="shared" si="1436"/>
        <v xml:space="preserve"> </v>
      </c>
      <c r="BC837" s="11">
        <f t="shared" si="1437"/>
        <v>0</v>
      </c>
      <c r="BD837" s="11" t="str">
        <f t="shared" si="1438"/>
        <v xml:space="preserve"> </v>
      </c>
      <c r="BE837" s="11" t="str">
        <f t="shared" si="1439"/>
        <v xml:space="preserve"> </v>
      </c>
      <c r="BF837" s="11" t="str">
        <f t="shared" si="1440"/>
        <v xml:space="preserve"> </v>
      </c>
      <c r="BG837" s="11" t="str">
        <f t="shared" si="1461"/>
        <v xml:space="preserve"> </v>
      </c>
      <c r="BH837" s="11" t="str">
        <f t="shared" si="1441"/>
        <v xml:space="preserve"> </v>
      </c>
      <c r="BI837" s="11" t="str">
        <f t="shared" si="1442"/>
        <v xml:space="preserve"> </v>
      </c>
      <c r="BJ837" s="11">
        <f t="shared" si="1443"/>
        <v>0</v>
      </c>
      <c r="BK837" s="11" t="str">
        <f t="shared" si="1444"/>
        <v/>
      </c>
      <c r="BL837" s="11" t="str">
        <f t="shared" si="1445"/>
        <v xml:space="preserve"> </v>
      </c>
      <c r="BM837" s="11" t="str">
        <f t="shared" si="1446"/>
        <v xml:space="preserve"> </v>
      </c>
      <c r="BN837" s="11" t="str">
        <f t="shared" si="1447"/>
        <v xml:space="preserve"> </v>
      </c>
      <c r="BO837" s="11" t="str">
        <f t="shared" si="1448"/>
        <v xml:space="preserve"> </v>
      </c>
      <c r="BP837" s="11" t="str">
        <f t="shared" si="1449"/>
        <v xml:space="preserve"> </v>
      </c>
      <c r="BQ837" s="11" t="str">
        <f t="shared" si="1450"/>
        <v>0</v>
      </c>
      <c r="BR837" s="25">
        <f t="shared" si="1451"/>
        <v>0</v>
      </c>
      <c r="BS837" s="11" t="str">
        <f t="shared" si="1452"/>
        <v>Not Present</v>
      </c>
      <c r="BT837" s="11" t="str">
        <f t="shared" si="1453"/>
        <v>0</v>
      </c>
      <c r="BU837" s="12">
        <f t="shared" si="1383"/>
        <v>1</v>
      </c>
      <c r="BV837" s="12">
        <f t="shared" si="1384"/>
        <v>0</v>
      </c>
      <c r="BW837" s="12">
        <f t="shared" si="1462"/>
        <v>1</v>
      </c>
      <c r="BX837" s="12">
        <f t="shared" si="1385"/>
        <v>1</v>
      </c>
      <c r="BY837" s="11">
        <f t="shared" si="1386"/>
        <v>1</v>
      </c>
      <c r="BZ837" s="11">
        <f t="shared" si="1454"/>
        <v>1</v>
      </c>
      <c r="CA837" s="11">
        <f t="shared" si="1455"/>
        <v>2</v>
      </c>
      <c r="CB837" s="11">
        <f t="shared" si="1456"/>
        <v>2015</v>
      </c>
      <c r="CC837" s="11">
        <f t="shared" si="1457"/>
        <v>1</v>
      </c>
      <c r="CD837" s="11" t="str">
        <f t="shared" si="1458"/>
        <v>No</v>
      </c>
      <c r="CE837" s="11">
        <f t="shared" si="1387"/>
        <v>0</v>
      </c>
      <c r="CF837" s="11">
        <f t="shared" si="1388"/>
        <v>0</v>
      </c>
      <c r="CG837" s="11">
        <f t="shared" si="1389"/>
        <v>1</v>
      </c>
      <c r="CH837" s="11">
        <f t="shared" si="1390"/>
        <v>0</v>
      </c>
      <c r="CI837" s="11">
        <f t="shared" si="1459"/>
        <v>1</v>
      </c>
      <c r="CJ837" s="11">
        <f t="shared" si="1460"/>
        <v>1</v>
      </c>
    </row>
    <row r="838" spans="1:88" x14ac:dyDescent="0.3">
      <c r="A838" s="11">
        <f t="shared" si="1391"/>
        <v>2017</v>
      </c>
      <c r="B838" s="11" t="str">
        <f t="shared" si="1392"/>
        <v>24-03-2017 04:55:32 CET</v>
      </c>
      <c r="C838" s="11" t="str">
        <f t="shared" si="1393"/>
        <v>Rwanda</v>
      </c>
      <c r="D838" s="11" t="str">
        <f t="shared" si="1394"/>
        <v>Rulindo</v>
      </c>
      <c r="E838" s="11" t="str">
        <f t="shared" si="1395"/>
        <v>Masoro</v>
      </c>
      <c r="F838" s="11" t="str">
        <f t="shared" si="1396"/>
        <v>Kivugiza</v>
      </c>
      <c r="G838" s="11" t="str">
        <f t="shared" si="1397"/>
        <v>Rebero</v>
      </c>
      <c r="H838" s="11" t="str">
        <f t="shared" si="1398"/>
        <v/>
      </c>
      <c r="I838" s="11" t="str">
        <f t="shared" si="1399"/>
        <v/>
      </c>
      <c r="J838" s="11" t="str">
        <f t="shared" si="1400"/>
        <v>Mutagata motorised network</v>
      </c>
      <c r="K838" s="11">
        <f t="shared" si="1401"/>
        <v>376</v>
      </c>
      <c r="L838" s="11">
        <f t="shared" si="1375"/>
        <v>26296</v>
      </c>
      <c r="M838" s="11">
        <f t="shared" si="1376"/>
        <v>49</v>
      </c>
      <c r="N838" s="11">
        <f t="shared" si="1377"/>
        <v>536.65306122448976</v>
      </c>
      <c r="O838" s="11">
        <f t="shared" si="1402"/>
        <v>115</v>
      </c>
      <c r="P838" s="11">
        <f t="shared" si="1403"/>
        <v>261</v>
      </c>
      <c r="Q838" s="13">
        <f t="shared" si="1378"/>
        <v>0.30585106382978722</v>
      </c>
      <c r="R838" s="11">
        <f t="shared" si="1379"/>
        <v>0</v>
      </c>
      <c r="S838" s="11">
        <f t="shared" si="1404"/>
        <v>0</v>
      </c>
      <c r="T838" s="11">
        <f t="shared" si="1405"/>
        <v>1</v>
      </c>
      <c r="U838" s="11" t="str">
        <f t="shared" si="1406"/>
        <v>Piped Network With Pump</v>
      </c>
      <c r="V838" s="11">
        <f t="shared" si="1407"/>
        <v>1987</v>
      </c>
      <c r="W838" s="11" t="str">
        <f t="shared" si="1408"/>
        <v>Governement (District, Wasac) And Water For People</v>
      </c>
      <c r="X838" s="11" t="str">
        <f t="shared" si="1409"/>
        <v>Spring</v>
      </c>
      <c r="Y838" s="11">
        <f t="shared" si="1410"/>
        <v>1</v>
      </c>
      <c r="Z838" s="11">
        <f t="shared" si="1411"/>
        <v>1</v>
      </c>
      <c r="AA838" s="11">
        <f t="shared" si="1412"/>
        <v>1</v>
      </c>
      <c r="AB838" s="11" t="str">
        <f t="shared" si="1413"/>
        <v>"Springbox" --Intake Structure At A Spring</v>
      </c>
      <c r="AC838" s="11">
        <f t="shared" si="1414"/>
        <v>1</v>
      </c>
      <c r="AD838" s="11">
        <f t="shared" si="1415"/>
        <v>2007</v>
      </c>
      <c r="AE838" s="11">
        <f t="shared" si="1416"/>
        <v>1</v>
      </c>
      <c r="AF838" s="11">
        <f t="shared" si="1417"/>
        <v>5</v>
      </c>
      <c r="AG838" s="12">
        <f t="shared" si="1380"/>
        <v>345600</v>
      </c>
      <c r="AH838" s="12">
        <f t="shared" si="1381"/>
        <v>601.04347826086962</v>
      </c>
      <c r="AI838" s="11">
        <f t="shared" si="1382"/>
        <v>1</v>
      </c>
      <c r="AJ838" s="11">
        <f t="shared" si="1418"/>
        <v>1</v>
      </c>
      <c r="AK838" s="11">
        <f t="shared" si="1419"/>
        <v>1</v>
      </c>
      <c r="AL838" s="11">
        <f t="shared" si="1420"/>
        <v>2016</v>
      </c>
      <c r="AM838" s="11">
        <f t="shared" si="1421"/>
        <v>1</v>
      </c>
      <c r="AN838" s="11">
        <f t="shared" si="1422"/>
        <v>1900</v>
      </c>
      <c r="AO838" s="11">
        <f t="shared" si="1423"/>
        <v>1</v>
      </c>
      <c r="AP838" s="11">
        <f t="shared" si="1424"/>
        <v>39</v>
      </c>
      <c r="AQ838" s="11">
        <f t="shared" si="1425"/>
        <v>2016</v>
      </c>
      <c r="AR838" s="11">
        <f t="shared" si="1426"/>
        <v>1</v>
      </c>
      <c r="AS838" s="11">
        <f t="shared" si="1427"/>
        <v>1</v>
      </c>
      <c r="AT838" s="11">
        <f t="shared" si="1428"/>
        <v>17</v>
      </c>
      <c r="AU838" s="11" t="str">
        <f t="shared" si="1429"/>
        <v>Pressure Break Tank|Distribution Chamber|Washout And Air Release</v>
      </c>
      <c r="AV838" s="11">
        <f t="shared" si="1430"/>
        <v>2016</v>
      </c>
      <c r="AW838" s="11">
        <f t="shared" si="1431"/>
        <v>1</v>
      </c>
      <c r="AX838" s="11">
        <f t="shared" si="1432"/>
        <v>1</v>
      </c>
      <c r="AY838" s="11">
        <f t="shared" si="1433"/>
        <v>6</v>
      </c>
      <c r="AZ838" s="11">
        <f t="shared" si="1434"/>
        <v>2016</v>
      </c>
      <c r="BA838" s="11">
        <f t="shared" si="1435"/>
        <v>1</v>
      </c>
      <c r="BB838" s="11">
        <f t="shared" si="1436"/>
        <v>40000</v>
      </c>
      <c r="BC838" s="11">
        <f t="shared" si="1437"/>
        <v>1</v>
      </c>
      <c r="BD838" s="11">
        <f t="shared" si="1438"/>
        <v>5</v>
      </c>
      <c r="BE838" s="11">
        <f t="shared" si="1439"/>
        <v>2017</v>
      </c>
      <c r="BF838" s="11">
        <f t="shared" si="1440"/>
        <v>1</v>
      </c>
      <c r="BG838" s="11">
        <f t="shared" si="1461"/>
        <v>1</v>
      </c>
      <c r="BH838" s="11">
        <f t="shared" si="1441"/>
        <v>2016</v>
      </c>
      <c r="BI838" s="11">
        <f t="shared" si="1442"/>
        <v>1</v>
      </c>
      <c r="BJ838" s="11">
        <f t="shared" si="1443"/>
        <v>1</v>
      </c>
      <c r="BK838" s="11" t="str">
        <f t="shared" si="1444"/>
        <v>Disinfection/Chlorination</v>
      </c>
      <c r="BL838" s="11">
        <f t="shared" si="1445"/>
        <v>2017</v>
      </c>
      <c r="BM838" s="11">
        <f t="shared" si="1446"/>
        <v>1</v>
      </c>
      <c r="BN838" s="11">
        <f t="shared" si="1447"/>
        <v>0</v>
      </c>
      <c r="BO838" s="11" t="str">
        <f t="shared" si="1448"/>
        <v xml:space="preserve"> </v>
      </c>
      <c r="BP838" s="11" t="str">
        <f t="shared" si="1449"/>
        <v xml:space="preserve"> </v>
      </c>
      <c r="BQ838" s="11" t="str">
        <f t="shared" si="1450"/>
        <v>0</v>
      </c>
      <c r="BR838" s="25">
        <f t="shared" si="1451"/>
        <v>0</v>
      </c>
      <c r="BS838" s="11" t="str">
        <f t="shared" si="1452"/>
        <v>Not Present</v>
      </c>
      <c r="BT838" s="11" t="str">
        <f t="shared" si="1453"/>
        <v>0</v>
      </c>
      <c r="BU838" s="12">
        <f t="shared" si="1383"/>
        <v>1</v>
      </c>
      <c r="BV838" s="12">
        <f t="shared" si="1384"/>
        <v>0</v>
      </c>
      <c r="BW838" s="12">
        <f t="shared" si="1462"/>
        <v>1</v>
      </c>
      <c r="BX838" s="12">
        <f t="shared" si="1385"/>
        <v>1</v>
      </c>
      <c r="BY838" s="11">
        <f t="shared" si="1386"/>
        <v>1</v>
      </c>
      <c r="BZ838" s="11">
        <f t="shared" si="1454"/>
        <v>1</v>
      </c>
      <c r="CA838" s="11">
        <f t="shared" si="1455"/>
        <v>64</v>
      </c>
      <c r="CB838" s="11">
        <f t="shared" si="1456"/>
        <v>2016</v>
      </c>
      <c r="CC838" s="11">
        <f t="shared" si="1457"/>
        <v>1</v>
      </c>
      <c r="CD838" s="11" t="str">
        <f t="shared" si="1458"/>
        <v>No</v>
      </c>
      <c r="CE838" s="11">
        <f t="shared" si="1387"/>
        <v>0</v>
      </c>
      <c r="CF838" s="11">
        <f t="shared" si="1388"/>
        <v>0</v>
      </c>
      <c r="CG838" s="11">
        <f t="shared" si="1389"/>
        <v>1</v>
      </c>
      <c r="CH838" s="11">
        <f t="shared" si="1390"/>
        <v>0</v>
      </c>
      <c r="CI838" s="11">
        <f t="shared" si="1459"/>
        <v>1</v>
      </c>
      <c r="CJ838" s="11">
        <f t="shared" si="1460"/>
        <v>1</v>
      </c>
    </row>
    <row r="839" spans="1:88" x14ac:dyDescent="0.3">
      <c r="A839" s="11">
        <f t="shared" si="1391"/>
        <v>2017</v>
      </c>
      <c r="B839" s="11" t="str">
        <f t="shared" si="1392"/>
        <v>03-01-2015 04:51:31 CET</v>
      </c>
      <c r="C839" s="11" t="str">
        <f t="shared" si="1393"/>
        <v>Rwanda</v>
      </c>
      <c r="D839" s="11" t="str">
        <f t="shared" si="1394"/>
        <v>Rulindo</v>
      </c>
      <c r="E839" s="11" t="str">
        <f t="shared" si="1395"/>
        <v>Rukozo</v>
      </c>
      <c r="F839" s="11" t="str">
        <f t="shared" si="1396"/>
        <v>Buraro</v>
      </c>
      <c r="G839" s="11" t="str">
        <f t="shared" si="1397"/>
        <v>Shyondwe</v>
      </c>
      <c r="H839" s="11" t="str">
        <f t="shared" si="1398"/>
        <v/>
      </c>
      <c r="I839" s="11" t="str">
        <f t="shared" si="1399"/>
        <v/>
      </c>
      <c r="J839" s="11" t="str">
        <f t="shared" si="1400"/>
        <v>Kabonanyoni</v>
      </c>
      <c r="K839" s="11">
        <f t="shared" si="1401"/>
        <v>125</v>
      </c>
      <c r="L839" s="11">
        <f t="shared" si="1375"/>
        <v>7894</v>
      </c>
      <c r="M839" s="11">
        <f t="shared" si="1376"/>
        <v>30</v>
      </c>
      <c r="N839" s="11">
        <f t="shared" si="1377"/>
        <v>263.13333333333333</v>
      </c>
      <c r="O839" s="11">
        <f t="shared" si="1402"/>
        <v>120</v>
      </c>
      <c r="P839" s="11">
        <f t="shared" si="1403"/>
        <v>5</v>
      </c>
      <c r="Q839" s="13">
        <f t="shared" si="1378"/>
        <v>0.96</v>
      </c>
      <c r="R839" s="11">
        <f t="shared" si="1379"/>
        <v>1</v>
      </c>
      <c r="S839" s="11">
        <f t="shared" si="1404"/>
        <v>1</v>
      </c>
      <c r="T839" s="11">
        <f t="shared" si="1405"/>
        <v>1</v>
      </c>
      <c r="U839" s="11" t="str">
        <f t="shared" si="1406"/>
        <v>Piped Network With Pump</v>
      </c>
      <c r="V839" s="11">
        <f t="shared" si="1407"/>
        <v>2015</v>
      </c>
      <c r="W839" s="11" t="str">
        <f t="shared" si="1408"/>
        <v>Governement (District, Wasac) And Water For People</v>
      </c>
      <c r="X839" s="11" t="str">
        <f t="shared" si="1409"/>
        <v>Spring</v>
      </c>
      <c r="Y839" s="11">
        <f t="shared" si="1410"/>
        <v>5</v>
      </c>
      <c r="Z839" s="11">
        <f t="shared" si="1411"/>
        <v>1</v>
      </c>
      <c r="AA839" s="11">
        <f t="shared" si="1412"/>
        <v>1</v>
      </c>
      <c r="AB839" s="11" t="str">
        <f t="shared" si="1413"/>
        <v>"Springbox" --Intake Structure At A Spring</v>
      </c>
      <c r="AC839" s="11">
        <f t="shared" si="1414"/>
        <v>10</v>
      </c>
      <c r="AD839" s="11">
        <f t="shared" si="1415"/>
        <v>2015</v>
      </c>
      <c r="AE839" s="11">
        <f t="shared" si="1416"/>
        <v>1</v>
      </c>
      <c r="AF839" s="11">
        <f t="shared" si="1417"/>
        <v>15</v>
      </c>
      <c r="AG839" s="12">
        <f t="shared" si="1380"/>
        <v>115200</v>
      </c>
      <c r="AH839" s="12">
        <f t="shared" si="1381"/>
        <v>192</v>
      </c>
      <c r="AI839" s="11">
        <f t="shared" si="1382"/>
        <v>1</v>
      </c>
      <c r="AJ839" s="11">
        <f t="shared" si="1418"/>
        <v>1</v>
      </c>
      <c r="AK839" s="11">
        <f t="shared" si="1419"/>
        <v>1</v>
      </c>
      <c r="AL839" s="11">
        <f t="shared" si="1420"/>
        <v>2015</v>
      </c>
      <c r="AM839" s="11">
        <f t="shared" si="1421"/>
        <v>1</v>
      </c>
      <c r="AN839" s="11">
        <f t="shared" si="1422"/>
        <v>720</v>
      </c>
      <c r="AO839" s="11">
        <f t="shared" si="1423"/>
        <v>1</v>
      </c>
      <c r="AP839" s="11">
        <f t="shared" si="1424"/>
        <v>19</v>
      </c>
      <c r="AQ839" s="11">
        <f t="shared" si="1425"/>
        <v>2015</v>
      </c>
      <c r="AR839" s="11">
        <f t="shared" si="1426"/>
        <v>1</v>
      </c>
      <c r="AS839" s="11">
        <f t="shared" si="1427"/>
        <v>1</v>
      </c>
      <c r="AT839" s="11">
        <f t="shared" si="1428"/>
        <v>10</v>
      </c>
      <c r="AU839" s="11" t="str">
        <f t="shared" si="1429"/>
        <v>Pressure Break Tank|Distribution Chamber</v>
      </c>
      <c r="AV839" s="11">
        <f t="shared" si="1430"/>
        <v>2015</v>
      </c>
      <c r="AW839" s="11">
        <f t="shared" si="1431"/>
        <v>1</v>
      </c>
      <c r="AX839" s="11">
        <f t="shared" si="1432"/>
        <v>1</v>
      </c>
      <c r="AY839" s="11">
        <f t="shared" si="1433"/>
        <v>3</v>
      </c>
      <c r="AZ839" s="11">
        <f t="shared" si="1434"/>
        <v>2015</v>
      </c>
      <c r="BA839" s="11">
        <f t="shared" si="1435"/>
        <v>1</v>
      </c>
      <c r="BB839" s="11">
        <f t="shared" si="1436"/>
        <v>19000</v>
      </c>
      <c r="BC839" s="11">
        <f t="shared" si="1437"/>
        <v>1</v>
      </c>
      <c r="BD839" s="11">
        <f t="shared" si="1438"/>
        <v>2</v>
      </c>
      <c r="BE839" s="11">
        <f t="shared" si="1439"/>
        <v>2016</v>
      </c>
      <c r="BF839" s="11">
        <f t="shared" si="1440"/>
        <v>1</v>
      </c>
      <c r="BG839" s="11">
        <f t="shared" si="1461"/>
        <v>1</v>
      </c>
      <c r="BH839" s="11">
        <f t="shared" si="1441"/>
        <v>2016</v>
      </c>
      <c r="BI839" s="11">
        <f t="shared" si="1442"/>
        <v>1</v>
      </c>
      <c r="BJ839" s="11">
        <f t="shared" si="1443"/>
        <v>0</v>
      </c>
      <c r="BK839" s="11" t="str">
        <f t="shared" si="1444"/>
        <v/>
      </c>
      <c r="BL839" s="11" t="str">
        <f t="shared" si="1445"/>
        <v xml:space="preserve"> </v>
      </c>
      <c r="BM839" s="11" t="str">
        <f t="shared" si="1446"/>
        <v xml:space="preserve"> </v>
      </c>
      <c r="BN839" s="11" t="str">
        <f t="shared" si="1447"/>
        <v xml:space="preserve"> </v>
      </c>
      <c r="BO839" s="11" t="str">
        <f t="shared" si="1448"/>
        <v xml:space="preserve"> </v>
      </c>
      <c r="BP839" s="11" t="str">
        <f t="shared" si="1449"/>
        <v xml:space="preserve"> </v>
      </c>
      <c r="BQ839" s="11" t="str">
        <f t="shared" si="1450"/>
        <v>0</v>
      </c>
      <c r="BR839" s="25">
        <f t="shared" si="1451"/>
        <v>0</v>
      </c>
      <c r="BS839" s="11" t="str">
        <f t="shared" si="1452"/>
        <v>Not Present</v>
      </c>
      <c r="BT839" s="11" t="str">
        <f t="shared" si="1453"/>
        <v>0</v>
      </c>
      <c r="BU839" s="12">
        <f t="shared" si="1383"/>
        <v>1</v>
      </c>
      <c r="BV839" s="12">
        <f t="shared" si="1384"/>
        <v>0</v>
      </c>
      <c r="BW839" s="12">
        <f t="shared" si="1462"/>
        <v>1</v>
      </c>
      <c r="BX839" s="12">
        <f t="shared" si="1385"/>
        <v>1</v>
      </c>
      <c r="BY839" s="11">
        <f t="shared" si="1386"/>
        <v>1</v>
      </c>
      <c r="BZ839" s="11">
        <f t="shared" si="1454"/>
        <v>1</v>
      </c>
      <c r="CA839" s="11">
        <f t="shared" si="1455"/>
        <v>31</v>
      </c>
      <c r="CB839" s="11">
        <f t="shared" si="1456"/>
        <v>2015</v>
      </c>
      <c r="CC839" s="11">
        <f t="shared" si="1457"/>
        <v>1</v>
      </c>
      <c r="CD839" s="11" t="str">
        <f t="shared" si="1458"/>
        <v>No</v>
      </c>
      <c r="CE839" s="11">
        <f t="shared" si="1387"/>
        <v>0</v>
      </c>
      <c r="CF839" s="11">
        <f t="shared" si="1388"/>
        <v>0</v>
      </c>
      <c r="CG839" s="11">
        <f t="shared" si="1389"/>
        <v>1</v>
      </c>
      <c r="CH839" s="11">
        <f t="shared" si="1390"/>
        <v>0</v>
      </c>
      <c r="CI839" s="11">
        <f t="shared" si="1459"/>
        <v>1</v>
      </c>
      <c r="CJ839" s="11">
        <f t="shared" si="1460"/>
        <v>1</v>
      </c>
    </row>
    <row r="840" spans="1:88" x14ac:dyDescent="0.3">
      <c r="A840" s="11">
        <f t="shared" si="1391"/>
        <v>2017</v>
      </c>
      <c r="B840" s="11" t="str">
        <f t="shared" si="1392"/>
        <v>23-03-2017 17:25:37 CET</v>
      </c>
      <c r="C840" s="11" t="str">
        <f t="shared" si="1393"/>
        <v>Rwanda</v>
      </c>
      <c r="D840" s="11" t="str">
        <f t="shared" si="1394"/>
        <v>Rulindo</v>
      </c>
      <c r="E840" s="11" t="str">
        <f t="shared" si="1395"/>
        <v>Buyoga</v>
      </c>
      <c r="F840" s="11" t="str">
        <f t="shared" si="1396"/>
        <v>Ndarage</v>
      </c>
      <c r="G840" s="11" t="str">
        <f t="shared" si="1397"/>
        <v>Karambi</v>
      </c>
      <c r="H840" s="11" t="str">
        <f t="shared" si="1398"/>
        <v/>
      </c>
      <c r="I840" s="11" t="str">
        <f t="shared" si="1399"/>
        <v/>
      </c>
      <c r="J840" s="11" t="str">
        <f t="shared" si="1400"/>
        <v>Ndarage</v>
      </c>
      <c r="K840" s="11">
        <f t="shared" si="1401"/>
        <v>112</v>
      </c>
      <c r="L840" s="11">
        <f t="shared" ref="L840:L903" si="1463">(People_Using_System)</f>
        <v>0</v>
      </c>
      <c r="M840" s="11">
        <f t="shared" ref="M840:M903" si="1464">COUNTIFS(J:J,J840,T:T,1)</f>
        <v>9</v>
      </c>
      <c r="N840" s="11">
        <f t="shared" si="1377"/>
        <v>0</v>
      </c>
      <c r="O840" s="11">
        <f t="shared" si="1402"/>
        <v>100</v>
      </c>
      <c r="P840" s="11">
        <f t="shared" si="1403"/>
        <v>12</v>
      </c>
      <c r="Q840" s="13">
        <f t="shared" si="1378"/>
        <v>0.8928571428571429</v>
      </c>
      <c r="R840" s="11">
        <f t="shared" si="1379"/>
        <v>0</v>
      </c>
      <c r="S840" s="11">
        <f t="shared" si="1404"/>
        <v>1</v>
      </c>
      <c r="T840" s="11">
        <f t="shared" si="1405"/>
        <v>1</v>
      </c>
      <c r="U840" s="11" t="str">
        <f t="shared" si="1406"/>
        <v>Piped Network -- Gravity Only</v>
      </c>
      <c r="V840" s="11">
        <f t="shared" si="1407"/>
        <v>2014</v>
      </c>
      <c r="W840" s="11" t="str">
        <f t="shared" si="1408"/>
        <v>Governement (District, Wasac) And Water For People</v>
      </c>
      <c r="X840" s="11" t="str">
        <f t="shared" si="1409"/>
        <v>Spring</v>
      </c>
      <c r="Y840" s="11">
        <f t="shared" si="1410"/>
        <v>2</v>
      </c>
      <c r="Z840" s="11">
        <f t="shared" si="1411"/>
        <v>1</v>
      </c>
      <c r="AA840" s="11">
        <f t="shared" si="1412"/>
        <v>1</v>
      </c>
      <c r="AB840" s="11" t="str">
        <f t="shared" si="1413"/>
        <v>"Springbox" --Intake Structure At A Spring</v>
      </c>
      <c r="AC840" s="11">
        <f t="shared" si="1414"/>
        <v>1</v>
      </c>
      <c r="AD840" s="11">
        <f t="shared" si="1415"/>
        <v>2014</v>
      </c>
      <c r="AE840" s="11">
        <f t="shared" si="1416"/>
        <v>1</v>
      </c>
      <c r="AF840" s="11">
        <f t="shared" si="1417"/>
        <v>30</v>
      </c>
      <c r="AG840" s="12">
        <f t="shared" si="1380"/>
        <v>57600</v>
      </c>
      <c r="AH840" s="12">
        <f t="shared" si="1381"/>
        <v>115.2</v>
      </c>
      <c r="AI840" s="11">
        <f t="shared" si="1382"/>
        <v>1</v>
      </c>
      <c r="AJ840" s="11">
        <f t="shared" si="1418"/>
        <v>1</v>
      </c>
      <c r="AK840" s="11">
        <f t="shared" si="1419"/>
        <v>1</v>
      </c>
      <c r="AL840" s="11">
        <f t="shared" si="1420"/>
        <v>2014</v>
      </c>
      <c r="AM840" s="11">
        <f t="shared" si="1421"/>
        <v>1</v>
      </c>
      <c r="AN840" s="11">
        <f t="shared" si="1422"/>
        <v>6700</v>
      </c>
      <c r="AO840" s="11">
        <f t="shared" si="1423"/>
        <v>1</v>
      </c>
      <c r="AP840" s="11">
        <f t="shared" si="1424"/>
        <v>5</v>
      </c>
      <c r="AQ840" s="11">
        <f t="shared" si="1425"/>
        <v>2014</v>
      </c>
      <c r="AR840" s="11">
        <f t="shared" si="1426"/>
        <v>1</v>
      </c>
      <c r="AS840" s="11">
        <f t="shared" si="1427"/>
        <v>0</v>
      </c>
      <c r="AT840" s="11" t="str">
        <f t="shared" si="1428"/>
        <v xml:space="preserve"> </v>
      </c>
      <c r="AU840" s="11" t="str">
        <f t="shared" si="1429"/>
        <v/>
      </c>
      <c r="AV840" s="11" t="str">
        <f t="shared" si="1430"/>
        <v xml:space="preserve"> </v>
      </c>
      <c r="AW840" s="11" t="str">
        <f t="shared" si="1431"/>
        <v xml:space="preserve"> </v>
      </c>
      <c r="AX840" s="11">
        <f t="shared" si="1432"/>
        <v>0</v>
      </c>
      <c r="AY840" s="11" t="str">
        <f t="shared" si="1433"/>
        <v xml:space="preserve"> </v>
      </c>
      <c r="AZ840" s="11" t="str">
        <f t="shared" si="1434"/>
        <v xml:space="preserve"> </v>
      </c>
      <c r="BA840" s="11" t="str">
        <f t="shared" si="1435"/>
        <v xml:space="preserve"> </v>
      </c>
      <c r="BB840" s="11" t="str">
        <f t="shared" si="1436"/>
        <v xml:space="preserve"> </v>
      </c>
      <c r="BC840" s="11">
        <f t="shared" si="1437"/>
        <v>0</v>
      </c>
      <c r="BD840" s="11" t="str">
        <f t="shared" si="1438"/>
        <v xml:space="preserve"> </v>
      </c>
      <c r="BE840" s="11" t="str">
        <f t="shared" si="1439"/>
        <v xml:space="preserve"> </v>
      </c>
      <c r="BF840" s="11" t="str">
        <f t="shared" si="1440"/>
        <v xml:space="preserve"> </v>
      </c>
      <c r="BG840" s="11" t="str">
        <f t="shared" si="1461"/>
        <v xml:space="preserve"> </v>
      </c>
      <c r="BH840" s="11" t="str">
        <f t="shared" si="1441"/>
        <v xml:space="preserve"> </v>
      </c>
      <c r="BI840" s="11" t="str">
        <f t="shared" si="1442"/>
        <v xml:space="preserve"> </v>
      </c>
      <c r="BJ840" s="11">
        <f t="shared" si="1443"/>
        <v>0</v>
      </c>
      <c r="BK840" s="11" t="str">
        <f t="shared" si="1444"/>
        <v/>
      </c>
      <c r="BL840" s="11" t="str">
        <f t="shared" si="1445"/>
        <v xml:space="preserve"> </v>
      </c>
      <c r="BM840" s="11" t="str">
        <f t="shared" si="1446"/>
        <v xml:space="preserve"> </v>
      </c>
      <c r="BN840" s="11" t="str">
        <f t="shared" si="1447"/>
        <v xml:space="preserve"> </v>
      </c>
      <c r="BO840" s="11" t="str">
        <f t="shared" si="1448"/>
        <v xml:space="preserve"> </v>
      </c>
      <c r="BP840" s="11" t="str">
        <f t="shared" si="1449"/>
        <v xml:space="preserve"> </v>
      </c>
      <c r="BQ840" s="11" t="str">
        <f t="shared" si="1450"/>
        <v>0</v>
      </c>
      <c r="BR840" s="25">
        <f t="shared" si="1451"/>
        <v>0</v>
      </c>
      <c r="BS840" s="11" t="str">
        <f t="shared" si="1452"/>
        <v>Not Present</v>
      </c>
      <c r="BT840" s="11" t="str">
        <f t="shared" si="1453"/>
        <v>0</v>
      </c>
      <c r="BU840" s="12">
        <f t="shared" si="1383"/>
        <v>1</v>
      </c>
      <c r="BV840" s="12">
        <f t="shared" si="1384"/>
        <v>0</v>
      </c>
      <c r="BW840" s="12">
        <f t="shared" si="1462"/>
        <v>1</v>
      </c>
      <c r="BX840" s="12">
        <f t="shared" si="1385"/>
        <v>1</v>
      </c>
      <c r="BY840" s="11">
        <f t="shared" si="1386"/>
        <v>1</v>
      </c>
      <c r="BZ840" s="11">
        <f t="shared" si="1454"/>
        <v>1</v>
      </c>
      <c r="CA840" s="11">
        <f t="shared" si="1455"/>
        <v>1</v>
      </c>
      <c r="CB840" s="11">
        <f t="shared" si="1456"/>
        <v>2014</v>
      </c>
      <c r="CC840" s="11">
        <f t="shared" si="1457"/>
        <v>1</v>
      </c>
      <c r="CD840" s="11" t="str">
        <f t="shared" si="1458"/>
        <v>No</v>
      </c>
      <c r="CE840" s="11">
        <f t="shared" si="1387"/>
        <v>0</v>
      </c>
      <c r="CF840" s="11">
        <f t="shared" si="1388"/>
        <v>0</v>
      </c>
      <c r="CG840" s="11">
        <f t="shared" si="1389"/>
        <v>1</v>
      </c>
      <c r="CH840" s="11">
        <f t="shared" si="1390"/>
        <v>0</v>
      </c>
      <c r="CI840" s="11">
        <f t="shared" si="1459"/>
        <v>1</v>
      </c>
      <c r="CJ840" s="11">
        <f t="shared" si="1460"/>
        <v>1</v>
      </c>
    </row>
    <row r="841" spans="1:88" x14ac:dyDescent="0.3">
      <c r="A841" s="11">
        <f t="shared" si="1391"/>
        <v>2017</v>
      </c>
      <c r="B841" s="11" t="str">
        <f t="shared" si="1392"/>
        <v>08-03-2017 22:23:35 CET</v>
      </c>
      <c r="C841" s="11" t="str">
        <f t="shared" si="1393"/>
        <v>Rwanda</v>
      </c>
      <c r="D841" s="11" t="str">
        <f t="shared" si="1394"/>
        <v>Rulindo</v>
      </c>
      <c r="E841" s="11" t="str">
        <f t="shared" si="1395"/>
        <v>Shyorongi</v>
      </c>
      <c r="F841" s="11" t="str">
        <f t="shared" si="1396"/>
        <v>Rutonde</v>
      </c>
      <c r="G841" s="11" t="str">
        <f t="shared" si="1397"/>
        <v>Mwagiro</v>
      </c>
      <c r="H841" s="11" t="str">
        <f t="shared" si="1398"/>
        <v/>
      </c>
      <c r="I841" s="11" t="str">
        <f t="shared" si="1399"/>
        <v/>
      </c>
      <c r="J841" s="11" t="str">
        <f t="shared" si="1400"/>
        <v>Kirikumuryango network</v>
      </c>
      <c r="K841" s="11">
        <f t="shared" si="1401"/>
        <v>139</v>
      </c>
      <c r="L841" s="11">
        <f t="shared" si="1463"/>
        <v>0</v>
      </c>
      <c r="M841" s="11">
        <f t="shared" si="1464"/>
        <v>26</v>
      </c>
      <c r="N841" s="11">
        <f t="shared" ref="N841:N904" si="1465">L841/M841</f>
        <v>0</v>
      </c>
      <c r="O841" s="11">
        <f t="shared" si="1402"/>
        <v>37</v>
      </c>
      <c r="P841" s="11">
        <f t="shared" si="1403"/>
        <v>102</v>
      </c>
      <c r="Q841" s="13">
        <f t="shared" ref="Q841:Q904" si="1466">IFERROR(O841/K841," ")</f>
        <v>0.26618705035971224</v>
      </c>
      <c r="R841" s="11">
        <f t="shared" ref="R841:R904" si="1467">IF(Q841=" ",0,IF(Q841&gt;=95%,1,0))</f>
        <v>0</v>
      </c>
      <c r="S841" s="11">
        <f t="shared" si="1404"/>
        <v>1</v>
      </c>
      <c r="T841" s="11">
        <f t="shared" si="1405"/>
        <v>1</v>
      </c>
      <c r="U841" s="11" t="str">
        <f t="shared" si="1406"/>
        <v>Piped Network -- Gravity Only</v>
      </c>
      <c r="V841" s="11">
        <f t="shared" si="1407"/>
        <v>2013</v>
      </c>
      <c r="W841" s="11" t="str">
        <f t="shared" si="1408"/>
        <v>Governement (District, Wasac) And Water For People</v>
      </c>
      <c r="X841" s="11" t="str">
        <f t="shared" si="1409"/>
        <v>Spring</v>
      </c>
      <c r="Y841" s="11">
        <f t="shared" si="1410"/>
        <v>1</v>
      </c>
      <c r="Z841" s="11">
        <f t="shared" si="1411"/>
        <v>1</v>
      </c>
      <c r="AA841" s="11">
        <f t="shared" si="1412"/>
        <v>1</v>
      </c>
      <c r="AB841" s="11" t="str">
        <f t="shared" si="1413"/>
        <v>"Springbox" --Intake Structure At A Spring</v>
      </c>
      <c r="AC841" s="11">
        <f t="shared" si="1414"/>
        <v>1</v>
      </c>
      <c r="AD841" s="11">
        <f t="shared" si="1415"/>
        <v>2013</v>
      </c>
      <c r="AE841" s="11">
        <f t="shared" si="1416"/>
        <v>1</v>
      </c>
      <c r="AF841" s="11">
        <f t="shared" si="1417"/>
        <v>11</v>
      </c>
      <c r="AG841" s="12">
        <f t="shared" ref="AG841:AG904" si="1468">IFERROR((20/AF841)*86400," ")</f>
        <v>157090.90909090909</v>
      </c>
      <c r="AH841" s="12">
        <f t="shared" ref="AH841:AH904" si="1469">IFERROR((AG841/(O841*5))," ")</f>
        <v>849.14004914004909</v>
      </c>
      <c r="AI841" s="11">
        <f t="shared" ref="AI841:AI904" si="1470">IF(AH841=" ",0,IF(AH841&gt;=Gov_Standards_Quantity,1,0))</f>
        <v>1</v>
      </c>
      <c r="AJ841" s="11">
        <f t="shared" si="1418"/>
        <v>1</v>
      </c>
      <c r="AK841" s="11">
        <f t="shared" si="1419"/>
        <v>1</v>
      </c>
      <c r="AL841" s="11">
        <f t="shared" si="1420"/>
        <v>2013</v>
      </c>
      <c r="AM841" s="11">
        <f t="shared" si="1421"/>
        <v>1</v>
      </c>
      <c r="AN841" s="11">
        <f t="shared" si="1422"/>
        <v>500</v>
      </c>
      <c r="AO841" s="11">
        <f t="shared" si="1423"/>
        <v>1</v>
      </c>
      <c r="AP841" s="11">
        <f t="shared" si="1424"/>
        <v>17</v>
      </c>
      <c r="AQ841" s="11">
        <f t="shared" si="1425"/>
        <v>2013</v>
      </c>
      <c r="AR841" s="11">
        <f t="shared" si="1426"/>
        <v>1</v>
      </c>
      <c r="AS841" s="11">
        <f t="shared" si="1427"/>
        <v>1</v>
      </c>
      <c r="AT841" s="11">
        <f t="shared" si="1428"/>
        <v>6</v>
      </c>
      <c r="AU841" s="11" t="str">
        <f t="shared" si="1429"/>
        <v>Distribution Chamber|Ventouse, Washout</v>
      </c>
      <c r="AV841" s="11">
        <f t="shared" si="1430"/>
        <v>2013</v>
      </c>
      <c r="AW841" s="11">
        <f t="shared" si="1431"/>
        <v>1</v>
      </c>
      <c r="AX841" s="11">
        <f t="shared" si="1432"/>
        <v>1</v>
      </c>
      <c r="AY841" s="11">
        <f t="shared" si="1433"/>
        <v>2</v>
      </c>
      <c r="AZ841" s="11">
        <f t="shared" si="1434"/>
        <v>2013</v>
      </c>
      <c r="BA841" s="11">
        <f t="shared" si="1435"/>
        <v>1</v>
      </c>
      <c r="BB841" s="11">
        <f t="shared" si="1436"/>
        <v>3500</v>
      </c>
      <c r="BC841" s="11">
        <f t="shared" si="1437"/>
        <v>0</v>
      </c>
      <c r="BD841" s="11" t="str">
        <f t="shared" si="1438"/>
        <v xml:space="preserve"> </v>
      </c>
      <c r="BE841" s="11" t="str">
        <f t="shared" si="1439"/>
        <v xml:space="preserve"> </v>
      </c>
      <c r="BF841" s="11" t="str">
        <f t="shared" si="1440"/>
        <v xml:space="preserve"> </v>
      </c>
      <c r="BG841" s="11" t="str">
        <f t="shared" si="1461"/>
        <v xml:space="preserve"> </v>
      </c>
      <c r="BH841" s="11" t="str">
        <f t="shared" si="1441"/>
        <v xml:space="preserve"> </v>
      </c>
      <c r="BI841" s="11" t="str">
        <f t="shared" si="1442"/>
        <v xml:space="preserve"> </v>
      </c>
      <c r="BJ841" s="11">
        <f t="shared" si="1443"/>
        <v>0</v>
      </c>
      <c r="BK841" s="11" t="str">
        <f t="shared" si="1444"/>
        <v/>
      </c>
      <c r="BL841" s="11" t="str">
        <f t="shared" si="1445"/>
        <v xml:space="preserve"> </v>
      </c>
      <c r="BM841" s="11" t="str">
        <f t="shared" si="1446"/>
        <v xml:space="preserve"> </v>
      </c>
      <c r="BN841" s="11" t="str">
        <f t="shared" si="1447"/>
        <v xml:space="preserve"> </v>
      </c>
      <c r="BO841" s="11" t="str">
        <f t="shared" si="1448"/>
        <v xml:space="preserve"> </v>
      </c>
      <c r="BP841" s="11" t="str">
        <f t="shared" si="1449"/>
        <v xml:space="preserve"> </v>
      </c>
      <c r="BQ841" s="11" t="str">
        <f t="shared" si="1450"/>
        <v>0</v>
      </c>
      <c r="BR841" s="25">
        <f t="shared" si="1451"/>
        <v>0</v>
      </c>
      <c r="BS841" s="11" t="str">
        <f t="shared" si="1452"/>
        <v>Not Present</v>
      </c>
      <c r="BT841" s="11" t="str">
        <f t="shared" si="1453"/>
        <v>0</v>
      </c>
      <c r="BU841" s="12">
        <f t="shared" ref="BU841:BU904" si="1471">IF(BQ841="0",1,0)</f>
        <v>1</v>
      </c>
      <c r="BV841" s="12">
        <f t="shared" ref="BV841:BV904" si="1472">IF(BR841="",0,IF(AND(BR841&gt;=0,BR841&lt;=0.5),0,1))</f>
        <v>0</v>
      </c>
      <c r="BW841" s="12">
        <f t="shared" si="1462"/>
        <v>1</v>
      </c>
      <c r="BX841" s="12">
        <f t="shared" ref="BX841:BX904" si="1473">IF(OR(BT841="5",BT841="4",BT841="3",BT841="2",BT841="1",BT841="0"),1,0)</f>
        <v>1</v>
      </c>
      <c r="BY841" s="11">
        <f t="shared" ref="BY841:BY904" si="1474">IF(AND(BW841=1,BX841=1),1,(IF(AND(BU841=1,BX841=1),1,(IF(AND(BV841=1,BX841=1),1,0)))))</f>
        <v>1</v>
      </c>
      <c r="BZ841" s="11">
        <f t="shared" si="1454"/>
        <v>1</v>
      </c>
      <c r="CA841" s="11">
        <f t="shared" si="1455"/>
        <v>1</v>
      </c>
      <c r="CB841" s="11">
        <f t="shared" si="1456"/>
        <v>2013</v>
      </c>
      <c r="CC841" s="11">
        <f t="shared" si="1457"/>
        <v>1</v>
      </c>
      <c r="CD841" s="11" t="str">
        <f t="shared" si="1458"/>
        <v>No</v>
      </c>
      <c r="CE841" s="11">
        <f t="shared" ref="CE841:CE904" si="1475">IF(CD841=" "," ",Number_Times_Broken)</f>
        <v>0</v>
      </c>
      <c r="CF841" s="11">
        <f t="shared" ref="CF841:CF904" si="1476">IF(CD841=" "," ",Number__Of_Days_Broken)</f>
        <v>0</v>
      </c>
      <c r="CG841" s="11">
        <f t="shared" ref="CG841:CG904" si="1477">IF(OR(CE841&gt;12,CF841&gt;1),0,1)</f>
        <v>1</v>
      </c>
      <c r="CH841" s="11">
        <f t="shared" ref="CH841:CH904" si="1478">IFERROR((CE841*CF841)," ")</f>
        <v>0</v>
      </c>
      <c r="CI841" s="11">
        <f t="shared" si="1459"/>
        <v>1</v>
      </c>
      <c r="CJ841" s="11">
        <f t="shared" si="1460"/>
        <v>1</v>
      </c>
    </row>
    <row r="842" spans="1:88" x14ac:dyDescent="0.3">
      <c r="A842" s="11">
        <f t="shared" si="1391"/>
        <v>2017</v>
      </c>
      <c r="B842" s="11" t="str">
        <f t="shared" si="1392"/>
        <v>11-03-2017 08:57:18 CET</v>
      </c>
      <c r="C842" s="11" t="str">
        <f t="shared" si="1393"/>
        <v>Rwanda</v>
      </c>
      <c r="D842" s="11" t="str">
        <f t="shared" si="1394"/>
        <v>Rulindo</v>
      </c>
      <c r="E842" s="11" t="str">
        <f t="shared" si="1395"/>
        <v>Rukozo</v>
      </c>
      <c r="F842" s="11" t="str">
        <f t="shared" si="1396"/>
        <v>Mberuka</v>
      </c>
      <c r="G842" s="11" t="str">
        <f t="shared" si="1397"/>
        <v>Gakubo</v>
      </c>
      <c r="H842" s="11" t="str">
        <f t="shared" si="1398"/>
        <v/>
      </c>
      <c r="I842" s="11" t="str">
        <f t="shared" si="1399"/>
        <v/>
      </c>
      <c r="J842" s="11" t="str">
        <f t="shared" si="1400"/>
        <v>Nyamagana</v>
      </c>
      <c r="K842" s="11">
        <f t="shared" si="1401"/>
        <v>780</v>
      </c>
      <c r="L842" s="11">
        <f t="shared" si="1463"/>
        <v>20456</v>
      </c>
      <c r="M842" s="11">
        <f t="shared" si="1464"/>
        <v>36</v>
      </c>
      <c r="N842" s="11">
        <f t="shared" si="1465"/>
        <v>568.22222222222217</v>
      </c>
      <c r="O842" s="11">
        <f t="shared" si="1402"/>
        <v>780</v>
      </c>
      <c r="P842" s="11" t="str">
        <f t="shared" si="1403"/>
        <v xml:space="preserve"> </v>
      </c>
      <c r="Q842" s="13">
        <f t="shared" si="1466"/>
        <v>1</v>
      </c>
      <c r="R842" s="11">
        <f t="shared" si="1467"/>
        <v>1</v>
      </c>
      <c r="S842" s="11">
        <f t="shared" si="1404"/>
        <v>0</v>
      </c>
      <c r="T842" s="11">
        <f t="shared" si="1405"/>
        <v>1</v>
      </c>
      <c r="U842" s="11" t="str">
        <f t="shared" si="1406"/>
        <v>Piped Network -- Gravity Only</v>
      </c>
      <c r="V842" s="11">
        <f t="shared" si="1407"/>
        <v>2011</v>
      </c>
      <c r="W842" s="11" t="str">
        <f t="shared" si="1408"/>
        <v>Government And African Development Bank</v>
      </c>
      <c r="X842" s="11" t="str">
        <f t="shared" si="1409"/>
        <v>Spring</v>
      </c>
      <c r="Y842" s="11">
        <f t="shared" si="1410"/>
        <v>2</v>
      </c>
      <c r="Z842" s="11">
        <f t="shared" si="1411"/>
        <v>1</v>
      </c>
      <c r="AA842" s="11">
        <f t="shared" si="1412"/>
        <v>1</v>
      </c>
      <c r="AB842" s="11" t="str">
        <f t="shared" si="1413"/>
        <v>"Springbox" --Intake Structure At A Spring</v>
      </c>
      <c r="AC842" s="11">
        <f t="shared" si="1414"/>
        <v>1</v>
      </c>
      <c r="AD842" s="11">
        <f t="shared" si="1415"/>
        <v>2015</v>
      </c>
      <c r="AE842" s="11">
        <f t="shared" si="1416"/>
        <v>1</v>
      </c>
      <c r="AF842" s="11">
        <f t="shared" si="1417"/>
        <v>5</v>
      </c>
      <c r="AG842" s="12">
        <f t="shared" si="1468"/>
        <v>345600</v>
      </c>
      <c r="AH842" s="12">
        <f t="shared" si="1469"/>
        <v>88.615384615384613</v>
      </c>
      <c r="AI842" s="11">
        <f t="shared" si="1470"/>
        <v>1</v>
      </c>
      <c r="AJ842" s="11">
        <f t="shared" si="1418"/>
        <v>1</v>
      </c>
      <c r="AK842" s="11">
        <f t="shared" si="1419"/>
        <v>2</v>
      </c>
      <c r="AL842" s="11">
        <f t="shared" si="1420"/>
        <v>2015</v>
      </c>
      <c r="AM842" s="11">
        <f t="shared" si="1421"/>
        <v>1</v>
      </c>
      <c r="AN842" s="11">
        <f t="shared" si="1422"/>
        <v>2100</v>
      </c>
      <c r="AO842" s="11">
        <f t="shared" si="1423"/>
        <v>1</v>
      </c>
      <c r="AP842" s="11">
        <f t="shared" si="1424"/>
        <v>11</v>
      </c>
      <c r="AQ842" s="11">
        <f t="shared" si="1425"/>
        <v>2011</v>
      </c>
      <c r="AR842" s="11">
        <f t="shared" si="1426"/>
        <v>1</v>
      </c>
      <c r="AS842" s="11">
        <f t="shared" si="1427"/>
        <v>1</v>
      </c>
      <c r="AT842" s="11">
        <f t="shared" si="1428"/>
        <v>15</v>
      </c>
      <c r="AU842" s="11" t="str">
        <f t="shared" si="1429"/>
        <v>Pressure Break Tank|Distribution Chamber</v>
      </c>
      <c r="AV842" s="11">
        <f t="shared" si="1430"/>
        <v>2011</v>
      </c>
      <c r="AW842" s="11">
        <f t="shared" si="1431"/>
        <v>1</v>
      </c>
      <c r="AX842" s="11">
        <f t="shared" si="1432"/>
        <v>1</v>
      </c>
      <c r="AY842" s="11">
        <f t="shared" si="1433"/>
        <v>3</v>
      </c>
      <c r="AZ842" s="11">
        <f t="shared" si="1434"/>
        <v>2011</v>
      </c>
      <c r="BA842" s="11">
        <f t="shared" si="1435"/>
        <v>2</v>
      </c>
      <c r="BB842" s="11">
        <f t="shared" si="1436"/>
        <v>37000</v>
      </c>
      <c r="BC842" s="11">
        <f t="shared" si="1437"/>
        <v>0</v>
      </c>
      <c r="BD842" s="11" t="str">
        <f t="shared" si="1438"/>
        <v xml:space="preserve"> </v>
      </c>
      <c r="BE842" s="11" t="str">
        <f t="shared" si="1439"/>
        <v xml:space="preserve"> </v>
      </c>
      <c r="BF842" s="11" t="str">
        <f t="shared" si="1440"/>
        <v xml:space="preserve"> </v>
      </c>
      <c r="BG842" s="11" t="str">
        <f t="shared" si="1461"/>
        <v xml:space="preserve"> </v>
      </c>
      <c r="BH842" s="11" t="str">
        <f t="shared" si="1441"/>
        <v xml:space="preserve"> </v>
      </c>
      <c r="BI842" s="11" t="str">
        <f t="shared" si="1442"/>
        <v xml:space="preserve"> </v>
      </c>
      <c r="BJ842" s="11">
        <f t="shared" si="1443"/>
        <v>0</v>
      </c>
      <c r="BK842" s="11" t="str">
        <f t="shared" si="1444"/>
        <v/>
      </c>
      <c r="BL842" s="11" t="str">
        <f t="shared" si="1445"/>
        <v xml:space="preserve"> </v>
      </c>
      <c r="BM842" s="11" t="str">
        <f t="shared" si="1446"/>
        <v xml:space="preserve"> </v>
      </c>
      <c r="BN842" s="11" t="str">
        <f t="shared" si="1447"/>
        <v xml:space="preserve"> </v>
      </c>
      <c r="BO842" s="11" t="str">
        <f t="shared" si="1448"/>
        <v xml:space="preserve"> </v>
      </c>
      <c r="BP842" s="11" t="str">
        <f t="shared" si="1449"/>
        <v xml:space="preserve"> </v>
      </c>
      <c r="BQ842" s="11" t="str">
        <f t="shared" si="1450"/>
        <v>0</v>
      </c>
      <c r="BR842" s="25">
        <f t="shared" si="1451"/>
        <v>0</v>
      </c>
      <c r="BS842" s="11" t="str">
        <f t="shared" si="1452"/>
        <v>Not Present</v>
      </c>
      <c r="BT842" s="11" t="str">
        <f t="shared" si="1453"/>
        <v>0</v>
      </c>
      <c r="BU842" s="12">
        <f t="shared" si="1471"/>
        <v>1</v>
      </c>
      <c r="BV842" s="12">
        <f t="shared" si="1472"/>
        <v>0</v>
      </c>
      <c r="BW842" s="12">
        <f t="shared" si="1462"/>
        <v>1</v>
      </c>
      <c r="BX842" s="12">
        <f t="shared" si="1473"/>
        <v>1</v>
      </c>
      <c r="BY842" s="11">
        <f t="shared" si="1474"/>
        <v>1</v>
      </c>
      <c r="BZ842" s="11">
        <f t="shared" si="1454"/>
        <v>1</v>
      </c>
      <c r="CA842" s="11">
        <f t="shared" si="1455"/>
        <v>29</v>
      </c>
      <c r="CB842" s="11">
        <f t="shared" si="1456"/>
        <v>2011</v>
      </c>
      <c r="CC842" s="11">
        <f t="shared" si="1457"/>
        <v>1</v>
      </c>
      <c r="CD842" s="11" t="str">
        <f t="shared" si="1458"/>
        <v>Yes</v>
      </c>
      <c r="CE842" s="11">
        <f t="shared" si="1475"/>
        <v>15</v>
      </c>
      <c r="CF842" s="11">
        <f t="shared" si="1476"/>
        <v>20</v>
      </c>
      <c r="CG842" s="11">
        <f t="shared" si="1477"/>
        <v>0</v>
      </c>
      <c r="CH842" s="11">
        <f t="shared" si="1478"/>
        <v>300</v>
      </c>
      <c r="CI842" s="11">
        <f t="shared" si="1459"/>
        <v>1</v>
      </c>
      <c r="CJ842" s="11">
        <f t="shared" si="1460"/>
        <v>2</v>
      </c>
    </row>
    <row r="843" spans="1:88" x14ac:dyDescent="0.3">
      <c r="A843" s="11">
        <f t="shared" si="1391"/>
        <v>2017</v>
      </c>
      <c r="B843" s="11" t="str">
        <f t="shared" si="1392"/>
        <v>15-03-2017 14:46:35 CET</v>
      </c>
      <c r="C843" s="11" t="str">
        <f t="shared" si="1393"/>
        <v>Rwanda</v>
      </c>
      <c r="D843" s="11" t="str">
        <f t="shared" si="1394"/>
        <v>Rulindo</v>
      </c>
      <c r="E843" s="11" t="str">
        <f t="shared" si="1395"/>
        <v>Cyinzuzi</v>
      </c>
      <c r="F843" s="11" t="str">
        <f t="shared" si="1396"/>
        <v>Budakiranya</v>
      </c>
      <c r="G843" s="11" t="str">
        <f t="shared" si="1397"/>
        <v>Kavumu</v>
      </c>
      <c r="H843" s="11" t="str">
        <f t="shared" si="1398"/>
        <v/>
      </c>
      <c r="I843" s="11" t="str">
        <f t="shared" si="1399"/>
        <v/>
      </c>
      <c r="J843" s="11" t="str">
        <f t="shared" si="1400"/>
        <v>0</v>
      </c>
      <c r="K843" s="11">
        <f t="shared" si="1401"/>
        <v>850</v>
      </c>
      <c r="L843" s="11">
        <f t="shared" si="1463"/>
        <v>6572</v>
      </c>
      <c r="M843" s="11">
        <f t="shared" si="1464"/>
        <v>15</v>
      </c>
      <c r="N843" s="11">
        <f t="shared" si="1465"/>
        <v>438.13333333333333</v>
      </c>
      <c r="O843" s="11">
        <f t="shared" si="1402"/>
        <v>850</v>
      </c>
      <c r="P843" s="11" t="str">
        <f t="shared" si="1403"/>
        <v xml:space="preserve"> </v>
      </c>
      <c r="Q843" s="13">
        <f t="shared" si="1466"/>
        <v>1</v>
      </c>
      <c r="R843" s="11">
        <f t="shared" si="1467"/>
        <v>1</v>
      </c>
      <c r="S843" s="11">
        <f t="shared" si="1404"/>
        <v>0</v>
      </c>
      <c r="T843" s="11">
        <f t="shared" si="1405"/>
        <v>1</v>
      </c>
      <c r="U843" s="11" t="str">
        <f t="shared" si="1406"/>
        <v>Piped Network With Pump</v>
      </c>
      <c r="V843" s="11">
        <f t="shared" si="1407"/>
        <v>2014</v>
      </c>
      <c r="W843" s="11" t="str">
        <f t="shared" si="1408"/>
        <v>Governement (District, Wasac) And Water For People</v>
      </c>
      <c r="X843" s="11" t="str">
        <f t="shared" si="1409"/>
        <v>Spring</v>
      </c>
      <c r="Y843" s="11">
        <f t="shared" si="1410"/>
        <v>3</v>
      </c>
      <c r="Z843" s="11">
        <f t="shared" si="1411"/>
        <v>1</v>
      </c>
      <c r="AA843" s="11">
        <f t="shared" si="1412"/>
        <v>1</v>
      </c>
      <c r="AB843" s="11" t="str">
        <f t="shared" si="1413"/>
        <v/>
      </c>
      <c r="AC843" s="11">
        <f t="shared" si="1414"/>
        <v>3</v>
      </c>
      <c r="AD843" s="11">
        <f t="shared" si="1415"/>
        <v>2009</v>
      </c>
      <c r="AE843" s="11">
        <f t="shared" si="1416"/>
        <v>1</v>
      </c>
      <c r="AF843" s="11">
        <f t="shared" si="1417"/>
        <v>4.5</v>
      </c>
      <c r="AG843" s="12">
        <f t="shared" si="1468"/>
        <v>384000</v>
      </c>
      <c r="AH843" s="12">
        <f t="shared" si="1469"/>
        <v>90.352941176470594</v>
      </c>
      <c r="AI843" s="11">
        <f t="shared" si="1470"/>
        <v>1</v>
      </c>
      <c r="AJ843" s="11">
        <f t="shared" si="1418"/>
        <v>1</v>
      </c>
      <c r="AK843" s="11">
        <f t="shared" si="1419"/>
        <v>2</v>
      </c>
      <c r="AL843" s="11">
        <f t="shared" si="1420"/>
        <v>2009</v>
      </c>
      <c r="AM843" s="11">
        <f t="shared" si="1421"/>
        <v>1</v>
      </c>
      <c r="AN843" s="11">
        <f t="shared" si="1422"/>
        <v>5000</v>
      </c>
      <c r="AO843" s="11">
        <f t="shared" si="1423"/>
        <v>1</v>
      </c>
      <c r="AP843" s="11">
        <f t="shared" si="1424"/>
        <v>2</v>
      </c>
      <c r="AQ843" s="11">
        <f t="shared" si="1425"/>
        <v>2014</v>
      </c>
      <c r="AR843" s="11">
        <f t="shared" si="1426"/>
        <v>3</v>
      </c>
      <c r="AS843" s="11">
        <f t="shared" si="1427"/>
        <v>1</v>
      </c>
      <c r="AT843" s="11">
        <f t="shared" si="1428"/>
        <v>8</v>
      </c>
      <c r="AU843" s="11" t="str">
        <f t="shared" si="1429"/>
        <v>Pressure Break Tank</v>
      </c>
      <c r="AV843" s="11">
        <f t="shared" si="1430"/>
        <v>2014</v>
      </c>
      <c r="AW843" s="11">
        <f t="shared" si="1431"/>
        <v>3</v>
      </c>
      <c r="AX843" s="11">
        <f t="shared" si="1432"/>
        <v>1</v>
      </c>
      <c r="AY843" s="11">
        <f t="shared" si="1433"/>
        <v>2</v>
      </c>
      <c r="AZ843" s="11">
        <f t="shared" si="1434"/>
        <v>2014</v>
      </c>
      <c r="BA843" s="11">
        <f t="shared" si="1435"/>
        <v>3</v>
      </c>
      <c r="BB843" s="11">
        <f t="shared" si="1436"/>
        <v>3000</v>
      </c>
      <c r="BC843" s="11">
        <f t="shared" si="1437"/>
        <v>1</v>
      </c>
      <c r="BD843" s="11">
        <f t="shared" si="1438"/>
        <v>1</v>
      </c>
      <c r="BE843" s="11">
        <f t="shared" si="1439"/>
        <v>2009</v>
      </c>
      <c r="BF843" s="11">
        <f t="shared" si="1440"/>
        <v>1</v>
      </c>
      <c r="BG843" s="11">
        <f t="shared" si="1461"/>
        <v>1</v>
      </c>
      <c r="BH843" s="11">
        <f t="shared" si="1441"/>
        <v>2009</v>
      </c>
      <c r="BI843" s="11">
        <f t="shared" si="1442"/>
        <v>1</v>
      </c>
      <c r="BJ843" s="11">
        <f t="shared" si="1443"/>
        <v>0</v>
      </c>
      <c r="BK843" s="11" t="str">
        <f t="shared" si="1444"/>
        <v/>
      </c>
      <c r="BL843" s="11" t="str">
        <f t="shared" si="1445"/>
        <v xml:space="preserve"> </v>
      </c>
      <c r="BM843" s="11" t="str">
        <f t="shared" si="1446"/>
        <v xml:space="preserve"> </v>
      </c>
      <c r="BN843" s="11" t="str">
        <f t="shared" si="1447"/>
        <v xml:space="preserve"> </v>
      </c>
      <c r="BO843" s="11" t="str">
        <f t="shared" si="1448"/>
        <v xml:space="preserve"> </v>
      </c>
      <c r="BP843" s="11" t="str">
        <f t="shared" si="1449"/>
        <v xml:space="preserve"> </v>
      </c>
      <c r="BQ843" s="11" t="str">
        <f t="shared" si="1450"/>
        <v>0</v>
      </c>
      <c r="BR843" s="25">
        <f t="shared" si="1451"/>
        <v>0</v>
      </c>
      <c r="BS843" s="11" t="str">
        <f t="shared" si="1452"/>
        <v>Not Present</v>
      </c>
      <c r="BT843" s="11" t="str">
        <f t="shared" si="1453"/>
        <v>0</v>
      </c>
      <c r="BU843" s="12">
        <f t="shared" si="1471"/>
        <v>1</v>
      </c>
      <c r="BV843" s="12">
        <f t="shared" si="1472"/>
        <v>0</v>
      </c>
      <c r="BW843" s="12">
        <f t="shared" si="1462"/>
        <v>1</v>
      </c>
      <c r="BX843" s="12">
        <f t="shared" si="1473"/>
        <v>1</v>
      </c>
      <c r="BY843" s="11">
        <f t="shared" si="1474"/>
        <v>1</v>
      </c>
      <c r="BZ843" s="11">
        <f t="shared" si="1454"/>
        <v>1</v>
      </c>
      <c r="CA843" s="11">
        <f t="shared" si="1455"/>
        <v>1</v>
      </c>
      <c r="CB843" s="11">
        <f t="shared" si="1456"/>
        <v>2014</v>
      </c>
      <c r="CC843" s="11">
        <f t="shared" si="1457"/>
        <v>3</v>
      </c>
      <c r="CD843" s="11" t="str">
        <f t="shared" si="1458"/>
        <v>Yes</v>
      </c>
      <c r="CE843" s="11">
        <f t="shared" si="1475"/>
        <v>365</v>
      </c>
      <c r="CF843" s="11">
        <f t="shared" si="1476"/>
        <v>0</v>
      </c>
      <c r="CG843" s="11">
        <f t="shared" si="1477"/>
        <v>0</v>
      </c>
      <c r="CH843" s="11">
        <f t="shared" si="1478"/>
        <v>0</v>
      </c>
      <c r="CI843" s="11">
        <f t="shared" si="1459"/>
        <v>0</v>
      </c>
      <c r="CJ843" s="11">
        <f t="shared" si="1460"/>
        <v>3</v>
      </c>
    </row>
    <row r="844" spans="1:88" x14ac:dyDescent="0.3">
      <c r="A844" s="11">
        <f t="shared" si="1391"/>
        <v>2017</v>
      </c>
      <c r="B844" s="11" t="str">
        <f t="shared" si="1392"/>
        <v>10-03-2017 12:18:57 CET</v>
      </c>
      <c r="C844" s="11" t="str">
        <f t="shared" si="1393"/>
        <v>Rwanda</v>
      </c>
      <c r="D844" s="11" t="str">
        <f t="shared" si="1394"/>
        <v>Rulindo</v>
      </c>
      <c r="E844" s="11" t="str">
        <f t="shared" si="1395"/>
        <v>Bushoki</v>
      </c>
      <c r="F844" s="11" t="str">
        <f t="shared" si="1396"/>
        <v>Mukoto</v>
      </c>
      <c r="G844" s="11" t="str">
        <f t="shared" si="1397"/>
        <v>Marembo</v>
      </c>
      <c r="H844" s="11" t="str">
        <f t="shared" si="1398"/>
        <v/>
      </c>
      <c r="I844" s="11" t="str">
        <f t="shared" si="1399"/>
        <v/>
      </c>
      <c r="J844" s="11" t="str">
        <f t="shared" si="1400"/>
        <v>Water point at GS Bushoki/Tare-Rusiga pumping system</v>
      </c>
      <c r="K844" s="11">
        <f t="shared" si="1401"/>
        <v>90</v>
      </c>
      <c r="L844" s="11">
        <f t="shared" si="1463"/>
        <v>9577</v>
      </c>
      <c r="M844" s="11">
        <f t="shared" si="1464"/>
        <v>1</v>
      </c>
      <c r="N844" s="11">
        <f t="shared" si="1465"/>
        <v>9577</v>
      </c>
      <c r="O844" s="11">
        <f t="shared" si="1402"/>
        <v>90</v>
      </c>
      <c r="P844" s="11" t="str">
        <f t="shared" si="1403"/>
        <v xml:space="preserve"> </v>
      </c>
      <c r="Q844" s="13">
        <f t="shared" si="1466"/>
        <v>1</v>
      </c>
      <c r="R844" s="11">
        <f t="shared" si="1467"/>
        <v>1</v>
      </c>
      <c r="S844" s="11">
        <f t="shared" si="1404"/>
        <v>0</v>
      </c>
      <c r="T844" s="11">
        <f t="shared" si="1405"/>
        <v>1</v>
      </c>
      <c r="U844" s="11" t="str">
        <f t="shared" si="1406"/>
        <v>Piped Network With Pump</v>
      </c>
      <c r="V844" s="11">
        <f t="shared" si="1407"/>
        <v>2015</v>
      </c>
      <c r="W844" s="11" t="str">
        <f t="shared" si="1408"/>
        <v>Governement (District, Wasac) And Water For People</v>
      </c>
      <c r="X844" s="11" t="str">
        <f t="shared" si="1409"/>
        <v>Spring</v>
      </c>
      <c r="Y844" s="11">
        <f t="shared" si="1410"/>
        <v>10</v>
      </c>
      <c r="Z844" s="11">
        <f t="shared" si="1411"/>
        <v>1</v>
      </c>
      <c r="AA844" s="11">
        <f t="shared" si="1412"/>
        <v>1</v>
      </c>
      <c r="AB844" s="11" t="str">
        <f t="shared" si="1413"/>
        <v>"Springbox" --Intake Structure At A Spring</v>
      </c>
      <c r="AC844" s="11">
        <f t="shared" si="1414"/>
        <v>8</v>
      </c>
      <c r="AD844" s="11">
        <f t="shared" si="1415"/>
        <v>2015</v>
      </c>
      <c r="AE844" s="11">
        <f t="shared" si="1416"/>
        <v>1</v>
      </c>
      <c r="AF844" s="11">
        <f t="shared" si="1417"/>
        <v>40</v>
      </c>
      <c r="AG844" s="12">
        <f t="shared" si="1468"/>
        <v>43200</v>
      </c>
      <c r="AH844" s="12">
        <f t="shared" si="1469"/>
        <v>96</v>
      </c>
      <c r="AI844" s="11">
        <f t="shared" si="1470"/>
        <v>1</v>
      </c>
      <c r="AJ844" s="11">
        <f t="shared" si="1418"/>
        <v>1</v>
      </c>
      <c r="AK844" s="11">
        <f t="shared" si="1419"/>
        <v>1</v>
      </c>
      <c r="AL844" s="11">
        <f t="shared" si="1420"/>
        <v>2015</v>
      </c>
      <c r="AM844" s="11">
        <f t="shared" si="1421"/>
        <v>1</v>
      </c>
      <c r="AN844" s="11">
        <f t="shared" si="1422"/>
        <v>4000</v>
      </c>
      <c r="AO844" s="11">
        <f t="shared" si="1423"/>
        <v>1</v>
      </c>
      <c r="AP844" s="11">
        <f t="shared" si="1424"/>
        <v>1</v>
      </c>
      <c r="AQ844" s="11">
        <f t="shared" si="1425"/>
        <v>2015</v>
      </c>
      <c r="AR844" s="11">
        <f t="shared" si="1426"/>
        <v>1</v>
      </c>
      <c r="AS844" s="11">
        <f t="shared" si="1427"/>
        <v>0</v>
      </c>
      <c r="AT844" s="11" t="str">
        <f t="shared" si="1428"/>
        <v xml:space="preserve"> </v>
      </c>
      <c r="AU844" s="11" t="str">
        <f t="shared" si="1429"/>
        <v/>
      </c>
      <c r="AV844" s="11" t="str">
        <f t="shared" si="1430"/>
        <v xml:space="preserve"> </v>
      </c>
      <c r="AW844" s="11" t="str">
        <f t="shared" si="1431"/>
        <v xml:space="preserve"> </v>
      </c>
      <c r="AX844" s="11">
        <f t="shared" si="1432"/>
        <v>1</v>
      </c>
      <c r="AY844" s="11">
        <f t="shared" si="1433"/>
        <v>1</v>
      </c>
      <c r="AZ844" s="11">
        <f t="shared" si="1434"/>
        <v>2015</v>
      </c>
      <c r="BA844" s="11">
        <f t="shared" si="1435"/>
        <v>1</v>
      </c>
      <c r="BB844" s="11">
        <f t="shared" si="1436"/>
        <v>8000</v>
      </c>
      <c r="BC844" s="11">
        <f t="shared" si="1437"/>
        <v>1</v>
      </c>
      <c r="BD844" s="11">
        <f t="shared" si="1438"/>
        <v>2</v>
      </c>
      <c r="BE844" s="11">
        <f t="shared" si="1439"/>
        <v>2015</v>
      </c>
      <c r="BF844" s="11">
        <f t="shared" si="1440"/>
        <v>1</v>
      </c>
      <c r="BG844" s="11">
        <f t="shared" si="1461"/>
        <v>1</v>
      </c>
      <c r="BH844" s="11">
        <f t="shared" si="1441"/>
        <v>2015</v>
      </c>
      <c r="BI844" s="11">
        <f t="shared" si="1442"/>
        <v>1</v>
      </c>
      <c r="BJ844" s="11">
        <f t="shared" si="1443"/>
        <v>0</v>
      </c>
      <c r="BK844" s="11" t="str">
        <f t="shared" si="1444"/>
        <v/>
      </c>
      <c r="BL844" s="11" t="str">
        <f t="shared" si="1445"/>
        <v xml:space="preserve"> </v>
      </c>
      <c r="BM844" s="11" t="str">
        <f t="shared" si="1446"/>
        <v xml:space="preserve"> </v>
      </c>
      <c r="BN844" s="11" t="str">
        <f t="shared" si="1447"/>
        <v xml:space="preserve"> </v>
      </c>
      <c r="BO844" s="11" t="str">
        <f t="shared" si="1448"/>
        <v xml:space="preserve"> </v>
      </c>
      <c r="BP844" s="11" t="str">
        <f t="shared" si="1449"/>
        <v xml:space="preserve"> </v>
      </c>
      <c r="BQ844" s="11" t="str">
        <f t="shared" si="1450"/>
        <v>0</v>
      </c>
      <c r="BR844" s="25">
        <f t="shared" si="1451"/>
        <v>0</v>
      </c>
      <c r="BS844" s="11" t="str">
        <f t="shared" si="1452"/>
        <v>Not Present</v>
      </c>
      <c r="BT844" s="11" t="str">
        <f t="shared" si="1453"/>
        <v>0</v>
      </c>
      <c r="BU844" s="12">
        <f t="shared" si="1471"/>
        <v>1</v>
      </c>
      <c r="BV844" s="12">
        <f t="shared" si="1472"/>
        <v>0</v>
      </c>
      <c r="BW844" s="12">
        <f t="shared" si="1462"/>
        <v>1</v>
      </c>
      <c r="BX844" s="12">
        <f t="shared" si="1473"/>
        <v>1</v>
      </c>
      <c r="BY844" s="11">
        <f t="shared" si="1474"/>
        <v>1</v>
      </c>
      <c r="BZ844" s="11">
        <f t="shared" si="1454"/>
        <v>1</v>
      </c>
      <c r="CA844" s="11">
        <f t="shared" si="1455"/>
        <v>2</v>
      </c>
      <c r="CB844" s="11">
        <f t="shared" si="1456"/>
        <v>2015</v>
      </c>
      <c r="CC844" s="11">
        <f t="shared" si="1457"/>
        <v>1</v>
      </c>
      <c r="CD844" s="11" t="str">
        <f t="shared" si="1458"/>
        <v>No</v>
      </c>
      <c r="CE844" s="11">
        <f t="shared" si="1475"/>
        <v>0</v>
      </c>
      <c r="CF844" s="11">
        <f t="shared" si="1476"/>
        <v>0</v>
      </c>
      <c r="CG844" s="11">
        <f t="shared" si="1477"/>
        <v>1</v>
      </c>
      <c r="CH844" s="11">
        <f t="shared" si="1478"/>
        <v>0</v>
      </c>
      <c r="CI844" s="11">
        <f t="shared" si="1459"/>
        <v>1</v>
      </c>
      <c r="CJ844" s="11">
        <f t="shared" si="1460"/>
        <v>1</v>
      </c>
    </row>
    <row r="845" spans="1:88" x14ac:dyDescent="0.3">
      <c r="A845" s="11">
        <f t="shared" si="1391"/>
        <v>2017</v>
      </c>
      <c r="B845" s="11" t="str">
        <f t="shared" si="1392"/>
        <v>15-03-2017 11:03:35 CET</v>
      </c>
      <c r="C845" s="11" t="str">
        <f t="shared" si="1393"/>
        <v>Rwanda</v>
      </c>
      <c r="D845" s="11" t="str">
        <f t="shared" si="1394"/>
        <v>Rulindo</v>
      </c>
      <c r="E845" s="11" t="str">
        <f t="shared" si="1395"/>
        <v>Base</v>
      </c>
      <c r="F845" s="11" t="str">
        <f t="shared" si="1396"/>
        <v>Rwamahwa</v>
      </c>
      <c r="G845" s="11" t="str">
        <f t="shared" si="1397"/>
        <v>Karambi</v>
      </c>
      <c r="H845" s="11" t="str">
        <f t="shared" si="1398"/>
        <v/>
      </c>
      <c r="I845" s="11" t="str">
        <f t="shared" si="1399"/>
        <v/>
      </c>
      <c r="J845" s="11" t="str">
        <f t="shared" si="1400"/>
        <v>Rwankende</v>
      </c>
      <c r="K845" s="11">
        <f t="shared" si="1401"/>
        <v>192</v>
      </c>
      <c r="L845" s="11">
        <f t="shared" si="1463"/>
        <v>1789</v>
      </c>
      <c r="M845" s="11">
        <f t="shared" si="1464"/>
        <v>14</v>
      </c>
      <c r="N845" s="11">
        <f t="shared" si="1465"/>
        <v>127.78571428571429</v>
      </c>
      <c r="O845" s="11">
        <f t="shared" si="1402"/>
        <v>180</v>
      </c>
      <c r="P845" s="11">
        <f t="shared" si="1403"/>
        <v>12</v>
      </c>
      <c r="Q845" s="13">
        <f t="shared" si="1466"/>
        <v>0.9375</v>
      </c>
      <c r="R845" s="11">
        <f t="shared" si="1467"/>
        <v>0</v>
      </c>
      <c r="S845" s="11">
        <f t="shared" si="1404"/>
        <v>1</v>
      </c>
      <c r="T845" s="11">
        <f t="shared" si="1405"/>
        <v>1</v>
      </c>
      <c r="U845" s="11" t="str">
        <f t="shared" si="1406"/>
        <v>Piped Network -- Gravity Only</v>
      </c>
      <c r="V845" s="11">
        <f t="shared" si="1407"/>
        <v>2012</v>
      </c>
      <c r="W845" s="11" t="str">
        <f t="shared" si="1408"/>
        <v>Padiri</v>
      </c>
      <c r="X845" s="11" t="str">
        <f t="shared" si="1409"/>
        <v>Spring|Groundwater (Well, Etc.)</v>
      </c>
      <c r="Y845" s="11">
        <f t="shared" si="1410"/>
        <v>2</v>
      </c>
      <c r="Z845" s="11">
        <f t="shared" si="1411"/>
        <v>1</v>
      </c>
      <c r="AA845" s="11">
        <f t="shared" si="1412"/>
        <v>1</v>
      </c>
      <c r="AB845" s="11" t="str">
        <f t="shared" si="1413"/>
        <v>"Springbox" --Intake Structure At A Spring</v>
      </c>
      <c r="AC845" s="11">
        <f t="shared" si="1414"/>
        <v>2</v>
      </c>
      <c r="AD845" s="11">
        <f t="shared" si="1415"/>
        <v>2016</v>
      </c>
      <c r="AE845" s="11">
        <f t="shared" si="1416"/>
        <v>1</v>
      </c>
      <c r="AF845" s="11">
        <f t="shared" si="1417"/>
        <v>45</v>
      </c>
      <c r="AG845" s="12">
        <f t="shared" si="1468"/>
        <v>38400</v>
      </c>
      <c r="AH845" s="12">
        <f t="shared" si="1469"/>
        <v>42.666666666666664</v>
      </c>
      <c r="AI845" s="11">
        <f t="shared" si="1470"/>
        <v>1</v>
      </c>
      <c r="AJ845" s="11">
        <f t="shared" si="1418"/>
        <v>1</v>
      </c>
      <c r="AK845" s="11">
        <f t="shared" si="1419"/>
        <v>2</v>
      </c>
      <c r="AL845" s="11">
        <f t="shared" si="1420"/>
        <v>2016</v>
      </c>
      <c r="AM845" s="11">
        <f t="shared" si="1421"/>
        <v>1</v>
      </c>
      <c r="AN845" s="11">
        <f t="shared" si="1422"/>
        <v>6450</v>
      </c>
      <c r="AO845" s="11">
        <f t="shared" si="1423"/>
        <v>1</v>
      </c>
      <c r="AP845" s="11">
        <f t="shared" si="1424"/>
        <v>3</v>
      </c>
      <c r="AQ845" s="11">
        <f t="shared" si="1425"/>
        <v>2016</v>
      </c>
      <c r="AR845" s="11">
        <f t="shared" si="1426"/>
        <v>1</v>
      </c>
      <c r="AS845" s="11">
        <f t="shared" si="1427"/>
        <v>1</v>
      </c>
      <c r="AT845" s="11">
        <f t="shared" si="1428"/>
        <v>1</v>
      </c>
      <c r="AU845" s="11" t="str">
        <f t="shared" si="1429"/>
        <v>Distribution Chamber</v>
      </c>
      <c r="AV845" s="11">
        <f t="shared" si="1430"/>
        <v>2016</v>
      </c>
      <c r="AW845" s="11">
        <f t="shared" si="1431"/>
        <v>1</v>
      </c>
      <c r="AX845" s="11">
        <f t="shared" si="1432"/>
        <v>1</v>
      </c>
      <c r="AY845" s="11">
        <f t="shared" si="1433"/>
        <v>2</v>
      </c>
      <c r="AZ845" s="11">
        <f t="shared" si="1434"/>
        <v>2016</v>
      </c>
      <c r="BA845" s="11">
        <f t="shared" si="1435"/>
        <v>1</v>
      </c>
      <c r="BB845" s="11">
        <f t="shared" si="1436"/>
        <v>4500</v>
      </c>
      <c r="BC845" s="11">
        <f t="shared" si="1437"/>
        <v>0</v>
      </c>
      <c r="BD845" s="11" t="str">
        <f t="shared" si="1438"/>
        <v xml:space="preserve"> </v>
      </c>
      <c r="BE845" s="11" t="str">
        <f t="shared" si="1439"/>
        <v xml:space="preserve"> </v>
      </c>
      <c r="BF845" s="11" t="str">
        <f t="shared" si="1440"/>
        <v xml:space="preserve"> </v>
      </c>
      <c r="BG845" s="11" t="str">
        <f t="shared" si="1461"/>
        <v xml:space="preserve"> </v>
      </c>
      <c r="BH845" s="11" t="str">
        <f t="shared" si="1441"/>
        <v xml:space="preserve"> </v>
      </c>
      <c r="BI845" s="11" t="str">
        <f t="shared" si="1442"/>
        <v xml:space="preserve"> </v>
      </c>
      <c r="BJ845" s="11">
        <f t="shared" si="1443"/>
        <v>0</v>
      </c>
      <c r="BK845" s="11" t="str">
        <f t="shared" si="1444"/>
        <v/>
      </c>
      <c r="BL845" s="11" t="str">
        <f t="shared" si="1445"/>
        <v xml:space="preserve"> </v>
      </c>
      <c r="BM845" s="11" t="str">
        <f t="shared" si="1446"/>
        <v xml:space="preserve"> </v>
      </c>
      <c r="BN845" s="11" t="str">
        <f t="shared" si="1447"/>
        <v xml:space="preserve"> </v>
      </c>
      <c r="BO845" s="11" t="str">
        <f t="shared" si="1448"/>
        <v xml:space="preserve"> </v>
      </c>
      <c r="BP845" s="11" t="str">
        <f t="shared" si="1449"/>
        <v xml:space="preserve"> </v>
      </c>
      <c r="BQ845" s="11" t="str">
        <f t="shared" si="1450"/>
        <v>0</v>
      </c>
      <c r="BR845" s="25">
        <f t="shared" si="1451"/>
        <v>0</v>
      </c>
      <c r="BS845" s="11" t="str">
        <f t="shared" si="1452"/>
        <v>Not Present</v>
      </c>
      <c r="BT845" s="11" t="str">
        <f t="shared" si="1453"/>
        <v>0</v>
      </c>
      <c r="BU845" s="12">
        <f t="shared" si="1471"/>
        <v>1</v>
      </c>
      <c r="BV845" s="12">
        <f t="shared" si="1472"/>
        <v>0</v>
      </c>
      <c r="BW845" s="12">
        <f t="shared" si="1462"/>
        <v>1</v>
      </c>
      <c r="BX845" s="12">
        <f t="shared" si="1473"/>
        <v>1</v>
      </c>
      <c r="BY845" s="11">
        <f t="shared" si="1474"/>
        <v>1</v>
      </c>
      <c r="BZ845" s="11">
        <f t="shared" si="1454"/>
        <v>1</v>
      </c>
      <c r="CA845" s="11">
        <f t="shared" si="1455"/>
        <v>1</v>
      </c>
      <c r="CB845" s="11">
        <f t="shared" si="1456"/>
        <v>2016</v>
      </c>
      <c r="CC845" s="11">
        <f t="shared" si="1457"/>
        <v>2</v>
      </c>
      <c r="CD845" s="11" t="str">
        <f t="shared" si="1458"/>
        <v>No</v>
      </c>
      <c r="CE845" s="11">
        <f t="shared" si="1475"/>
        <v>0</v>
      </c>
      <c r="CF845" s="11">
        <f t="shared" si="1476"/>
        <v>0</v>
      </c>
      <c r="CG845" s="11">
        <f t="shared" si="1477"/>
        <v>1</v>
      </c>
      <c r="CH845" s="11">
        <f t="shared" si="1478"/>
        <v>0</v>
      </c>
      <c r="CI845" s="11">
        <f t="shared" si="1459"/>
        <v>1</v>
      </c>
      <c r="CJ845" s="11">
        <f t="shared" si="1460"/>
        <v>1</v>
      </c>
    </row>
    <row r="846" spans="1:88" x14ac:dyDescent="0.3">
      <c r="A846" s="11">
        <f t="shared" si="1391"/>
        <v>2017</v>
      </c>
      <c r="B846" s="11" t="str">
        <f t="shared" si="1392"/>
        <v>03-01-2015 02:07:06 CET</v>
      </c>
      <c r="C846" s="11" t="str">
        <f t="shared" si="1393"/>
        <v>Rwanda</v>
      </c>
      <c r="D846" s="11" t="str">
        <f t="shared" si="1394"/>
        <v>Rulindo</v>
      </c>
      <c r="E846" s="11" t="str">
        <f t="shared" si="1395"/>
        <v>Tumba</v>
      </c>
      <c r="F846" s="11" t="str">
        <f t="shared" si="1396"/>
        <v>Nyirabirori</v>
      </c>
      <c r="G846" s="11" t="str">
        <f t="shared" si="1397"/>
        <v>Bukiga</v>
      </c>
      <c r="H846" s="11" t="str">
        <f t="shared" si="1398"/>
        <v/>
      </c>
      <c r="I846" s="11" t="str">
        <f t="shared" si="1399"/>
        <v/>
      </c>
      <c r="J846" s="11" t="str">
        <f t="shared" si="1400"/>
        <v>Water point at ADEPR Tumba/Nyirambuga pumping</v>
      </c>
      <c r="K846" s="11">
        <f t="shared" si="1401"/>
        <v>169</v>
      </c>
      <c r="L846" s="11">
        <f t="shared" si="1463"/>
        <v>30604</v>
      </c>
      <c r="M846" s="11">
        <f t="shared" si="1464"/>
        <v>1</v>
      </c>
      <c r="N846" s="11">
        <f t="shared" si="1465"/>
        <v>30604</v>
      </c>
      <c r="O846" s="11">
        <f t="shared" si="1402"/>
        <v>169</v>
      </c>
      <c r="P846" s="11" t="str">
        <f t="shared" si="1403"/>
        <v xml:space="preserve"> </v>
      </c>
      <c r="Q846" s="13">
        <f t="shared" si="1466"/>
        <v>1</v>
      </c>
      <c r="R846" s="11">
        <f t="shared" si="1467"/>
        <v>1</v>
      </c>
      <c r="S846" s="11">
        <f t="shared" si="1404"/>
        <v>0</v>
      </c>
      <c r="T846" s="11">
        <f t="shared" si="1405"/>
        <v>1</v>
      </c>
      <c r="U846" s="11" t="str">
        <f t="shared" si="1406"/>
        <v>Piped Network With Pump</v>
      </c>
      <c r="V846" s="11">
        <f t="shared" si="1407"/>
        <v>2012</v>
      </c>
      <c r="W846" s="11" t="str">
        <f t="shared" si="1408"/>
        <v>Governement (District, Wasac) And Water For People</v>
      </c>
      <c r="X846" s="11" t="str">
        <f t="shared" si="1409"/>
        <v>Spring</v>
      </c>
      <c r="Y846" s="11">
        <f t="shared" si="1410"/>
        <v>11</v>
      </c>
      <c r="Z846" s="11">
        <f t="shared" si="1411"/>
        <v>1</v>
      </c>
      <c r="AA846" s="11">
        <f t="shared" si="1412"/>
        <v>0</v>
      </c>
      <c r="AB846" s="11" t="str">
        <f t="shared" si="1413"/>
        <v/>
      </c>
      <c r="AC846" s="11" t="str">
        <f t="shared" si="1414"/>
        <v xml:space="preserve"> </v>
      </c>
      <c r="AD846" s="11" t="str">
        <f t="shared" si="1415"/>
        <v xml:space="preserve"> </v>
      </c>
      <c r="AE846" s="11" t="str">
        <f t="shared" si="1416"/>
        <v xml:space="preserve"> </v>
      </c>
      <c r="AF846" s="11">
        <f t="shared" si="1417"/>
        <v>4</v>
      </c>
      <c r="AG846" s="12">
        <f t="shared" si="1468"/>
        <v>432000</v>
      </c>
      <c r="AH846" s="12">
        <f t="shared" si="1469"/>
        <v>511.24260355029588</v>
      </c>
      <c r="AI846" s="11">
        <f t="shared" si="1470"/>
        <v>1</v>
      </c>
      <c r="AJ846" s="11">
        <f t="shared" si="1418"/>
        <v>0</v>
      </c>
      <c r="AK846" s="11" t="str">
        <f t="shared" si="1419"/>
        <v xml:space="preserve"> </v>
      </c>
      <c r="AL846" s="11" t="str">
        <f t="shared" si="1420"/>
        <v xml:space="preserve"> </v>
      </c>
      <c r="AM846" s="11" t="str">
        <f t="shared" si="1421"/>
        <v xml:space="preserve"> </v>
      </c>
      <c r="AN846" s="11" t="str">
        <f t="shared" si="1422"/>
        <v xml:space="preserve"> </v>
      </c>
      <c r="AO846" s="11">
        <f t="shared" si="1423"/>
        <v>0</v>
      </c>
      <c r="AP846" s="11" t="str">
        <f t="shared" si="1424"/>
        <v xml:space="preserve"> </v>
      </c>
      <c r="AQ846" s="11" t="str">
        <f t="shared" si="1425"/>
        <v xml:space="preserve"> </v>
      </c>
      <c r="AR846" s="11" t="str">
        <f t="shared" si="1426"/>
        <v xml:space="preserve"> </v>
      </c>
      <c r="AS846" s="11">
        <f t="shared" si="1427"/>
        <v>0</v>
      </c>
      <c r="AT846" s="11" t="str">
        <f t="shared" si="1428"/>
        <v xml:space="preserve"> </v>
      </c>
      <c r="AU846" s="11" t="str">
        <f t="shared" si="1429"/>
        <v/>
      </c>
      <c r="AV846" s="11" t="str">
        <f t="shared" si="1430"/>
        <v xml:space="preserve"> </v>
      </c>
      <c r="AW846" s="11" t="str">
        <f t="shared" si="1431"/>
        <v xml:space="preserve"> </v>
      </c>
      <c r="AX846" s="11">
        <f t="shared" si="1432"/>
        <v>0</v>
      </c>
      <c r="AY846" s="11" t="str">
        <f t="shared" si="1433"/>
        <v xml:space="preserve"> </v>
      </c>
      <c r="AZ846" s="11" t="str">
        <f t="shared" si="1434"/>
        <v xml:space="preserve"> </v>
      </c>
      <c r="BA846" s="11" t="str">
        <f t="shared" si="1435"/>
        <v xml:space="preserve"> </v>
      </c>
      <c r="BB846" s="11" t="str">
        <f t="shared" si="1436"/>
        <v xml:space="preserve"> </v>
      </c>
      <c r="BC846" s="11">
        <f t="shared" si="1437"/>
        <v>0</v>
      </c>
      <c r="BD846" s="11" t="str">
        <f t="shared" si="1438"/>
        <v xml:space="preserve"> </v>
      </c>
      <c r="BE846" s="11" t="str">
        <f t="shared" si="1439"/>
        <v xml:space="preserve"> </v>
      </c>
      <c r="BF846" s="11" t="str">
        <f t="shared" si="1440"/>
        <v xml:space="preserve"> </v>
      </c>
      <c r="BG846" s="11" t="str">
        <f t="shared" si="1461"/>
        <v xml:space="preserve"> </v>
      </c>
      <c r="BH846" s="11" t="str">
        <f t="shared" si="1441"/>
        <v xml:space="preserve"> </v>
      </c>
      <c r="BI846" s="11" t="str">
        <f t="shared" si="1442"/>
        <v xml:space="preserve"> </v>
      </c>
      <c r="BJ846" s="11">
        <f t="shared" si="1443"/>
        <v>0</v>
      </c>
      <c r="BK846" s="11" t="str">
        <f t="shared" si="1444"/>
        <v/>
      </c>
      <c r="BL846" s="11" t="str">
        <f t="shared" si="1445"/>
        <v xml:space="preserve"> </v>
      </c>
      <c r="BM846" s="11" t="str">
        <f t="shared" si="1446"/>
        <v xml:space="preserve"> </v>
      </c>
      <c r="BN846" s="11" t="str">
        <f t="shared" si="1447"/>
        <v xml:space="preserve"> </v>
      </c>
      <c r="BO846" s="11" t="str">
        <f t="shared" si="1448"/>
        <v xml:space="preserve"> </v>
      </c>
      <c r="BP846" s="11" t="str">
        <f t="shared" si="1449"/>
        <v xml:space="preserve"> </v>
      </c>
      <c r="BQ846" s="11" t="str">
        <f t="shared" si="1450"/>
        <v>0</v>
      </c>
      <c r="BR846" s="25">
        <f t="shared" si="1451"/>
        <v>0</v>
      </c>
      <c r="BS846" s="11" t="str">
        <f t="shared" si="1452"/>
        <v>Not Present</v>
      </c>
      <c r="BT846" s="11" t="str">
        <f t="shared" si="1453"/>
        <v>0</v>
      </c>
      <c r="BU846" s="12">
        <f t="shared" si="1471"/>
        <v>1</v>
      </c>
      <c r="BV846" s="12">
        <f t="shared" si="1472"/>
        <v>0</v>
      </c>
      <c r="BW846" s="12">
        <f t="shared" si="1462"/>
        <v>1</v>
      </c>
      <c r="BX846" s="12">
        <f t="shared" si="1473"/>
        <v>1</v>
      </c>
      <c r="BY846" s="11">
        <f t="shared" si="1474"/>
        <v>1</v>
      </c>
      <c r="BZ846" s="11">
        <f t="shared" si="1454"/>
        <v>1</v>
      </c>
      <c r="CA846" s="11">
        <f t="shared" si="1455"/>
        <v>2</v>
      </c>
      <c r="CB846" s="11">
        <f t="shared" si="1456"/>
        <v>2012</v>
      </c>
      <c r="CC846" s="11">
        <f t="shared" si="1457"/>
        <v>1</v>
      </c>
      <c r="CD846" s="11" t="str">
        <f t="shared" si="1458"/>
        <v>No</v>
      </c>
      <c r="CE846" s="11">
        <f t="shared" si="1475"/>
        <v>0</v>
      </c>
      <c r="CF846" s="11">
        <f t="shared" si="1476"/>
        <v>0</v>
      </c>
      <c r="CG846" s="11">
        <f t="shared" si="1477"/>
        <v>1</v>
      </c>
      <c r="CH846" s="11">
        <f t="shared" si="1478"/>
        <v>0</v>
      </c>
      <c r="CI846" s="11">
        <f t="shared" si="1459"/>
        <v>1</v>
      </c>
      <c r="CJ846" s="11">
        <f t="shared" si="1460"/>
        <v>1</v>
      </c>
    </row>
    <row r="847" spans="1:88" x14ac:dyDescent="0.3">
      <c r="A847" s="11">
        <f t="shared" si="1391"/>
        <v>2017</v>
      </c>
      <c r="B847" s="11" t="str">
        <f t="shared" si="1392"/>
        <v>24-04-2017 23:55:56 CEST</v>
      </c>
      <c r="C847" s="11" t="str">
        <f t="shared" si="1393"/>
        <v>Rwanda</v>
      </c>
      <c r="D847" s="11" t="str">
        <f t="shared" si="1394"/>
        <v>Rulindo</v>
      </c>
      <c r="E847" s="11" t="str">
        <f t="shared" si="1395"/>
        <v>Ntarabana</v>
      </c>
      <c r="F847" s="11" t="str">
        <f t="shared" si="1396"/>
        <v>Mahaza</v>
      </c>
      <c r="G847" s="11" t="str">
        <f t="shared" si="1397"/>
        <v>Karera</v>
      </c>
      <c r="H847" s="11" t="str">
        <f t="shared" si="1398"/>
        <v/>
      </c>
      <c r="I847" s="11" t="str">
        <f t="shared" si="1399"/>
        <v/>
      </c>
      <c r="J847" s="11" t="str">
        <f t="shared" si="1400"/>
        <v>Rwamugaza network</v>
      </c>
      <c r="K847" s="11">
        <f t="shared" si="1401"/>
        <v>182</v>
      </c>
      <c r="L847" s="11">
        <f t="shared" si="1463"/>
        <v>14106</v>
      </c>
      <c r="M847" s="11">
        <f t="shared" si="1464"/>
        <v>35</v>
      </c>
      <c r="N847" s="11">
        <f t="shared" si="1465"/>
        <v>403.02857142857141</v>
      </c>
      <c r="O847" s="11">
        <f t="shared" si="1402"/>
        <v>182</v>
      </c>
      <c r="P847" s="11" t="str">
        <f t="shared" si="1403"/>
        <v xml:space="preserve"> </v>
      </c>
      <c r="Q847" s="13">
        <f t="shared" si="1466"/>
        <v>1</v>
      </c>
      <c r="R847" s="11">
        <f t="shared" si="1467"/>
        <v>1</v>
      </c>
      <c r="S847" s="11">
        <f t="shared" si="1404"/>
        <v>0</v>
      </c>
      <c r="T847" s="11">
        <f t="shared" si="1405"/>
        <v>1</v>
      </c>
      <c r="U847" s="11" t="str">
        <f t="shared" si="1406"/>
        <v>Piped Network -- Gravity Only</v>
      </c>
      <c r="V847" s="11">
        <f t="shared" si="1407"/>
        <v>2014</v>
      </c>
      <c r="W847" s="11" t="str">
        <f t="shared" si="1408"/>
        <v>Governement (District, Wasac) And Water For People</v>
      </c>
      <c r="X847" s="11" t="str">
        <f t="shared" si="1409"/>
        <v>Spring</v>
      </c>
      <c r="Y847" s="11">
        <f t="shared" si="1410"/>
        <v>2</v>
      </c>
      <c r="Z847" s="11">
        <f t="shared" si="1411"/>
        <v>1</v>
      </c>
      <c r="AA847" s="11">
        <f t="shared" si="1412"/>
        <v>1</v>
      </c>
      <c r="AB847" s="11" t="str">
        <f t="shared" si="1413"/>
        <v/>
      </c>
      <c r="AC847" s="11">
        <f t="shared" si="1414"/>
        <v>1</v>
      </c>
      <c r="AD847" s="11">
        <f t="shared" si="1415"/>
        <v>2003</v>
      </c>
      <c r="AE847" s="11">
        <f t="shared" si="1416"/>
        <v>1</v>
      </c>
      <c r="AF847" s="11">
        <f t="shared" si="1417"/>
        <v>3</v>
      </c>
      <c r="AG847" s="12">
        <f t="shared" si="1468"/>
        <v>576000</v>
      </c>
      <c r="AH847" s="12">
        <f t="shared" si="1469"/>
        <v>632.96703296703299</v>
      </c>
      <c r="AI847" s="11">
        <f t="shared" si="1470"/>
        <v>1</v>
      </c>
      <c r="AJ847" s="11">
        <f t="shared" si="1418"/>
        <v>1</v>
      </c>
      <c r="AK847" s="11">
        <f t="shared" si="1419"/>
        <v>2</v>
      </c>
      <c r="AL847" s="11">
        <f t="shared" si="1420"/>
        <v>2003</v>
      </c>
      <c r="AM847" s="11">
        <f t="shared" si="1421"/>
        <v>1</v>
      </c>
      <c r="AN847" s="11">
        <f t="shared" si="1422"/>
        <v>35000</v>
      </c>
      <c r="AO847" s="11">
        <f t="shared" si="1423"/>
        <v>1</v>
      </c>
      <c r="AP847" s="11">
        <f t="shared" si="1424"/>
        <v>7</v>
      </c>
      <c r="AQ847" s="11">
        <f t="shared" si="1425"/>
        <v>2003</v>
      </c>
      <c r="AR847" s="11">
        <f t="shared" si="1426"/>
        <v>1</v>
      </c>
      <c r="AS847" s="11">
        <f t="shared" si="1427"/>
        <v>1</v>
      </c>
      <c r="AT847" s="11">
        <f t="shared" si="1428"/>
        <v>14</v>
      </c>
      <c r="AU847" s="11" t="str">
        <f t="shared" si="1429"/>
        <v/>
      </c>
      <c r="AV847" s="11">
        <f t="shared" si="1430"/>
        <v>2003</v>
      </c>
      <c r="AW847" s="11">
        <f t="shared" si="1431"/>
        <v>1</v>
      </c>
      <c r="AX847" s="11">
        <f t="shared" si="1432"/>
        <v>1</v>
      </c>
      <c r="AY847" s="11">
        <f t="shared" si="1433"/>
        <v>1</v>
      </c>
      <c r="AZ847" s="11">
        <f t="shared" si="1434"/>
        <v>2003</v>
      </c>
      <c r="BA847" s="11">
        <f t="shared" si="1435"/>
        <v>1</v>
      </c>
      <c r="BB847" s="11">
        <f t="shared" si="1436"/>
        <v>35000</v>
      </c>
      <c r="BC847" s="11">
        <f t="shared" si="1437"/>
        <v>0</v>
      </c>
      <c r="BD847" s="11" t="str">
        <f t="shared" si="1438"/>
        <v xml:space="preserve"> </v>
      </c>
      <c r="BE847" s="11" t="str">
        <f t="shared" si="1439"/>
        <v xml:space="preserve"> </v>
      </c>
      <c r="BF847" s="11" t="str">
        <f t="shared" si="1440"/>
        <v xml:space="preserve"> </v>
      </c>
      <c r="BG847" s="11" t="str">
        <f t="shared" si="1461"/>
        <v xml:space="preserve"> </v>
      </c>
      <c r="BH847" s="11" t="str">
        <f t="shared" si="1441"/>
        <v xml:space="preserve"> </v>
      </c>
      <c r="BI847" s="11" t="str">
        <f t="shared" si="1442"/>
        <v xml:space="preserve"> </v>
      </c>
      <c r="BJ847" s="11">
        <f t="shared" si="1443"/>
        <v>0</v>
      </c>
      <c r="BK847" s="11" t="str">
        <f t="shared" si="1444"/>
        <v/>
      </c>
      <c r="BL847" s="11" t="str">
        <f t="shared" si="1445"/>
        <v xml:space="preserve"> </v>
      </c>
      <c r="BM847" s="11" t="str">
        <f t="shared" si="1446"/>
        <v xml:space="preserve"> </v>
      </c>
      <c r="BN847" s="11" t="str">
        <f t="shared" si="1447"/>
        <v xml:space="preserve"> </v>
      </c>
      <c r="BO847" s="11" t="str">
        <f t="shared" si="1448"/>
        <v xml:space="preserve"> </v>
      </c>
      <c r="BP847" s="11" t="str">
        <f t="shared" si="1449"/>
        <v xml:space="preserve"> </v>
      </c>
      <c r="BQ847" s="11" t="str">
        <f t="shared" si="1450"/>
        <v>0</v>
      </c>
      <c r="BR847" s="25">
        <f t="shared" si="1451"/>
        <v>0</v>
      </c>
      <c r="BS847" s="11" t="str">
        <f t="shared" si="1452"/>
        <v>Not Present</v>
      </c>
      <c r="BT847" s="11" t="str">
        <f t="shared" si="1453"/>
        <v>0</v>
      </c>
      <c r="BU847" s="12">
        <f t="shared" si="1471"/>
        <v>1</v>
      </c>
      <c r="BV847" s="12">
        <f t="shared" si="1472"/>
        <v>0</v>
      </c>
      <c r="BW847" s="12">
        <f t="shared" si="1462"/>
        <v>1</v>
      </c>
      <c r="BX847" s="12">
        <f t="shared" si="1473"/>
        <v>1</v>
      </c>
      <c r="BY847" s="11">
        <f t="shared" si="1474"/>
        <v>1</v>
      </c>
      <c r="BZ847" s="11">
        <f t="shared" si="1454"/>
        <v>1</v>
      </c>
      <c r="CA847" s="11">
        <f t="shared" si="1455"/>
        <v>1</v>
      </c>
      <c r="CB847" s="11">
        <f t="shared" si="1456"/>
        <v>2014</v>
      </c>
      <c r="CC847" s="11">
        <f t="shared" si="1457"/>
        <v>1</v>
      </c>
      <c r="CD847" s="11" t="str">
        <f t="shared" si="1458"/>
        <v>No</v>
      </c>
      <c r="CE847" s="11">
        <f t="shared" si="1475"/>
        <v>0</v>
      </c>
      <c r="CF847" s="11">
        <f t="shared" si="1476"/>
        <v>0</v>
      </c>
      <c r="CG847" s="11">
        <f t="shared" si="1477"/>
        <v>1</v>
      </c>
      <c r="CH847" s="11">
        <f t="shared" si="1478"/>
        <v>0</v>
      </c>
      <c r="CI847" s="11">
        <f t="shared" si="1459"/>
        <v>1</v>
      </c>
      <c r="CJ847" s="11">
        <f t="shared" si="1460"/>
        <v>1</v>
      </c>
    </row>
    <row r="848" spans="1:88" x14ac:dyDescent="0.3">
      <c r="A848" s="11">
        <f t="shared" si="1391"/>
        <v>2017</v>
      </c>
      <c r="B848" s="11" t="str">
        <f t="shared" si="1392"/>
        <v>04-06-2017 15:32:54 CEST</v>
      </c>
      <c r="C848" s="11" t="str">
        <f t="shared" si="1393"/>
        <v>Rwanda</v>
      </c>
      <c r="D848" s="11" t="str">
        <f t="shared" si="1394"/>
        <v>Rulindo</v>
      </c>
      <c r="E848" s="11" t="str">
        <f t="shared" si="1395"/>
        <v>Mbogo</v>
      </c>
      <c r="F848" s="11" t="str">
        <f t="shared" si="1396"/>
        <v>Bukoro</v>
      </c>
      <c r="G848" s="11" t="str">
        <f t="shared" si="1397"/>
        <v>Ruhanya</v>
      </c>
      <c r="H848" s="11" t="str">
        <f t="shared" si="1398"/>
        <v/>
      </c>
      <c r="I848" s="11" t="str">
        <f t="shared" si="1399"/>
        <v/>
      </c>
      <c r="J848" s="11" t="str">
        <f t="shared" si="1400"/>
        <v>musenge</v>
      </c>
      <c r="K848" s="11">
        <f t="shared" si="1401"/>
        <v>40</v>
      </c>
      <c r="L848" s="11">
        <f t="shared" si="1463"/>
        <v>6074</v>
      </c>
      <c r="M848" s="11">
        <f t="shared" si="1464"/>
        <v>2</v>
      </c>
      <c r="N848" s="11">
        <f t="shared" si="1465"/>
        <v>3037</v>
      </c>
      <c r="O848" s="11">
        <f t="shared" si="1402"/>
        <v>40</v>
      </c>
      <c r="P848" s="11" t="str">
        <f t="shared" si="1403"/>
        <v xml:space="preserve"> </v>
      </c>
      <c r="Q848" s="13">
        <f t="shared" si="1466"/>
        <v>1</v>
      </c>
      <c r="R848" s="11">
        <f t="shared" si="1467"/>
        <v>1</v>
      </c>
      <c r="S848" s="11">
        <f t="shared" si="1404"/>
        <v>0</v>
      </c>
      <c r="T848" s="11">
        <f t="shared" si="1405"/>
        <v>1</v>
      </c>
      <c r="U848" s="11" t="str">
        <f t="shared" si="1406"/>
        <v>Piped Network With Pump</v>
      </c>
      <c r="V848" s="11">
        <f t="shared" si="1407"/>
        <v>2014</v>
      </c>
      <c r="W848" s="11" t="str">
        <f t="shared" si="1408"/>
        <v>Water For People</v>
      </c>
      <c r="X848" s="11" t="str">
        <f t="shared" si="1409"/>
        <v>Spring</v>
      </c>
      <c r="Y848" s="11">
        <f t="shared" si="1410"/>
        <v>1</v>
      </c>
      <c r="Z848" s="11">
        <f t="shared" si="1411"/>
        <v>1</v>
      </c>
      <c r="AA848" s="11">
        <f t="shared" si="1412"/>
        <v>1</v>
      </c>
      <c r="AB848" s="11" t="str">
        <f t="shared" si="1413"/>
        <v>"Springbox" --Intake Structure At A Spring</v>
      </c>
      <c r="AC848" s="11">
        <f t="shared" si="1414"/>
        <v>1</v>
      </c>
      <c r="AD848" s="11">
        <f t="shared" si="1415"/>
        <v>2014</v>
      </c>
      <c r="AE848" s="11">
        <f t="shared" si="1416"/>
        <v>1</v>
      </c>
      <c r="AF848" s="11">
        <f t="shared" si="1417"/>
        <v>4.8</v>
      </c>
      <c r="AG848" s="12">
        <f t="shared" si="1468"/>
        <v>360000</v>
      </c>
      <c r="AH848" s="12">
        <f t="shared" si="1469"/>
        <v>1800</v>
      </c>
      <c r="AI848" s="11">
        <f t="shared" si="1470"/>
        <v>1</v>
      </c>
      <c r="AJ848" s="11">
        <f t="shared" si="1418"/>
        <v>1</v>
      </c>
      <c r="AK848" s="11">
        <f t="shared" si="1419"/>
        <v>1</v>
      </c>
      <c r="AL848" s="11">
        <f t="shared" si="1420"/>
        <v>2014</v>
      </c>
      <c r="AM848" s="11">
        <f t="shared" si="1421"/>
        <v>2</v>
      </c>
      <c r="AN848" s="11">
        <f t="shared" si="1422"/>
        <v>3000</v>
      </c>
      <c r="AO848" s="11">
        <f t="shared" si="1423"/>
        <v>1</v>
      </c>
      <c r="AP848" s="11">
        <f t="shared" si="1424"/>
        <v>16</v>
      </c>
      <c r="AQ848" s="11">
        <f t="shared" si="1425"/>
        <v>2014</v>
      </c>
      <c r="AR848" s="11">
        <f t="shared" si="1426"/>
        <v>1</v>
      </c>
      <c r="AS848" s="11">
        <f t="shared" si="1427"/>
        <v>1</v>
      </c>
      <c r="AT848" s="11">
        <f t="shared" si="1428"/>
        <v>8</v>
      </c>
      <c r="AU848" s="11" t="str">
        <f t="shared" si="1429"/>
        <v>Distribution Chamber|Washout And Air Release Chamber</v>
      </c>
      <c r="AV848" s="11">
        <f t="shared" si="1430"/>
        <v>2014</v>
      </c>
      <c r="AW848" s="11">
        <f t="shared" si="1431"/>
        <v>1</v>
      </c>
      <c r="AX848" s="11">
        <f t="shared" si="1432"/>
        <v>1</v>
      </c>
      <c r="AY848" s="11">
        <f t="shared" si="1433"/>
        <v>3</v>
      </c>
      <c r="AZ848" s="11">
        <f t="shared" si="1434"/>
        <v>2014</v>
      </c>
      <c r="BA848" s="11">
        <f t="shared" si="1435"/>
        <v>2</v>
      </c>
      <c r="BB848" s="11">
        <f t="shared" si="1436"/>
        <v>20000</v>
      </c>
      <c r="BC848" s="11">
        <f t="shared" si="1437"/>
        <v>1</v>
      </c>
      <c r="BD848" s="11">
        <f t="shared" si="1438"/>
        <v>1</v>
      </c>
      <c r="BE848" s="11">
        <f t="shared" si="1439"/>
        <v>2014</v>
      </c>
      <c r="BF848" s="11">
        <f t="shared" si="1440"/>
        <v>2</v>
      </c>
      <c r="BG848" s="11">
        <f t="shared" si="1461"/>
        <v>1</v>
      </c>
      <c r="BH848" s="11">
        <f t="shared" si="1441"/>
        <v>2014</v>
      </c>
      <c r="BI848" s="11">
        <f t="shared" si="1442"/>
        <v>2</v>
      </c>
      <c r="BJ848" s="11">
        <f t="shared" si="1443"/>
        <v>0</v>
      </c>
      <c r="BK848" s="11" t="str">
        <f t="shared" si="1444"/>
        <v/>
      </c>
      <c r="BL848" s="11" t="str">
        <f t="shared" si="1445"/>
        <v xml:space="preserve"> </v>
      </c>
      <c r="BM848" s="11" t="str">
        <f t="shared" si="1446"/>
        <v xml:space="preserve"> </v>
      </c>
      <c r="BN848" s="11" t="str">
        <f t="shared" si="1447"/>
        <v xml:space="preserve"> </v>
      </c>
      <c r="BO848" s="11" t="str">
        <f t="shared" si="1448"/>
        <v xml:space="preserve"> </v>
      </c>
      <c r="BP848" s="11" t="str">
        <f t="shared" si="1449"/>
        <v xml:space="preserve"> </v>
      </c>
      <c r="BQ848" s="11" t="str">
        <f t="shared" si="1450"/>
        <v>0</v>
      </c>
      <c r="BR848" s="25">
        <f t="shared" si="1451"/>
        <v>0</v>
      </c>
      <c r="BS848" s="11" t="str">
        <f t="shared" si="1452"/>
        <v>Not Present</v>
      </c>
      <c r="BT848" s="11" t="str">
        <f t="shared" si="1453"/>
        <v>0</v>
      </c>
      <c r="BU848" s="12">
        <f t="shared" si="1471"/>
        <v>1</v>
      </c>
      <c r="BV848" s="12">
        <f t="shared" si="1472"/>
        <v>0</v>
      </c>
      <c r="BW848" s="12">
        <f t="shared" si="1462"/>
        <v>1</v>
      </c>
      <c r="BX848" s="12">
        <f t="shared" si="1473"/>
        <v>1</v>
      </c>
      <c r="BY848" s="11">
        <f t="shared" si="1474"/>
        <v>1</v>
      </c>
      <c r="BZ848" s="11">
        <f t="shared" si="1454"/>
        <v>1</v>
      </c>
      <c r="CA848" s="11">
        <f t="shared" si="1455"/>
        <v>1</v>
      </c>
      <c r="CB848" s="11">
        <f t="shared" si="1456"/>
        <v>2014</v>
      </c>
      <c r="CC848" s="11">
        <f t="shared" si="1457"/>
        <v>3</v>
      </c>
      <c r="CD848" s="11" t="str">
        <f t="shared" si="1458"/>
        <v>Yes</v>
      </c>
      <c r="CE848" s="11">
        <f t="shared" si="1475"/>
        <v>6</v>
      </c>
      <c r="CF848" s="11">
        <f t="shared" si="1476"/>
        <v>30</v>
      </c>
      <c r="CG848" s="11">
        <f t="shared" si="1477"/>
        <v>0</v>
      </c>
      <c r="CH848" s="11">
        <f t="shared" si="1478"/>
        <v>180</v>
      </c>
      <c r="CI848" s="11">
        <f t="shared" si="1459"/>
        <v>0</v>
      </c>
      <c r="CJ848" s="11">
        <f t="shared" si="1460"/>
        <v>3</v>
      </c>
    </row>
    <row r="849" spans="1:88" x14ac:dyDescent="0.3">
      <c r="A849" s="11">
        <f t="shared" si="1391"/>
        <v>2017</v>
      </c>
      <c r="B849" s="11" t="str">
        <f t="shared" si="1392"/>
        <v>15-03-2017 08:01:01 CET</v>
      </c>
      <c r="C849" s="11" t="str">
        <f t="shared" si="1393"/>
        <v>Rwanda</v>
      </c>
      <c r="D849" s="11" t="str">
        <f t="shared" si="1394"/>
        <v>Rulindo</v>
      </c>
      <c r="E849" s="11" t="str">
        <f t="shared" si="1395"/>
        <v>Base</v>
      </c>
      <c r="F849" s="11" t="str">
        <f t="shared" si="1396"/>
        <v>Cyohoha</v>
      </c>
      <c r="G849" s="11" t="str">
        <f t="shared" si="1397"/>
        <v>Rubanda</v>
      </c>
      <c r="H849" s="11" t="str">
        <f t="shared" si="1398"/>
        <v/>
      </c>
      <c r="I849" s="11" t="str">
        <f t="shared" si="1399"/>
        <v/>
      </c>
      <c r="J849" s="11" t="str">
        <f t="shared" si="1400"/>
        <v>Gihanga</v>
      </c>
      <c r="K849" s="11">
        <f t="shared" si="1401"/>
        <v>214</v>
      </c>
      <c r="L849" s="11">
        <f t="shared" si="1463"/>
        <v>2456</v>
      </c>
      <c r="M849" s="11">
        <f t="shared" si="1464"/>
        <v>10</v>
      </c>
      <c r="N849" s="11">
        <f t="shared" si="1465"/>
        <v>245.6</v>
      </c>
      <c r="O849" s="11">
        <f t="shared" si="1402"/>
        <v>200</v>
      </c>
      <c r="P849" s="11">
        <f t="shared" si="1403"/>
        <v>14</v>
      </c>
      <c r="Q849" s="13">
        <f t="shared" si="1466"/>
        <v>0.93457943925233644</v>
      </c>
      <c r="R849" s="11">
        <f t="shared" si="1467"/>
        <v>0</v>
      </c>
      <c r="S849" s="11">
        <f t="shared" si="1404"/>
        <v>1</v>
      </c>
      <c r="T849" s="11">
        <f t="shared" si="1405"/>
        <v>1</v>
      </c>
      <c r="U849" s="11" t="str">
        <f t="shared" si="1406"/>
        <v>Piped Network -- Gravity Only</v>
      </c>
      <c r="V849" s="11">
        <f t="shared" si="1407"/>
        <v>2016</v>
      </c>
      <c r="W849" s="11" t="str">
        <f t="shared" si="1408"/>
        <v>Governement (District, Wasac) And Water For People</v>
      </c>
      <c r="X849" s="11" t="str">
        <f t="shared" si="1409"/>
        <v>Spring</v>
      </c>
      <c r="Y849" s="11">
        <f t="shared" si="1410"/>
        <v>1</v>
      </c>
      <c r="Z849" s="11">
        <f t="shared" si="1411"/>
        <v>1</v>
      </c>
      <c r="AA849" s="11">
        <f t="shared" si="1412"/>
        <v>0</v>
      </c>
      <c r="AB849" s="11" t="str">
        <f t="shared" si="1413"/>
        <v/>
      </c>
      <c r="AC849" s="11" t="str">
        <f t="shared" si="1414"/>
        <v xml:space="preserve"> </v>
      </c>
      <c r="AD849" s="11" t="str">
        <f t="shared" si="1415"/>
        <v xml:space="preserve"> </v>
      </c>
      <c r="AE849" s="11" t="str">
        <f t="shared" si="1416"/>
        <v xml:space="preserve"> </v>
      </c>
      <c r="AF849" s="11">
        <f t="shared" si="1417"/>
        <v>15</v>
      </c>
      <c r="AG849" s="12">
        <f t="shared" si="1468"/>
        <v>115200</v>
      </c>
      <c r="AH849" s="12">
        <f t="shared" si="1469"/>
        <v>115.2</v>
      </c>
      <c r="AI849" s="11">
        <f t="shared" si="1470"/>
        <v>1</v>
      </c>
      <c r="AJ849" s="11">
        <f t="shared" si="1418"/>
        <v>1</v>
      </c>
      <c r="AK849" s="11">
        <f t="shared" si="1419"/>
        <v>1</v>
      </c>
      <c r="AL849" s="11">
        <f t="shared" si="1420"/>
        <v>2016</v>
      </c>
      <c r="AM849" s="11">
        <f t="shared" si="1421"/>
        <v>2</v>
      </c>
      <c r="AN849" s="11">
        <f t="shared" si="1422"/>
        <v>7200</v>
      </c>
      <c r="AO849" s="11">
        <f t="shared" si="1423"/>
        <v>1</v>
      </c>
      <c r="AP849" s="11">
        <f t="shared" si="1424"/>
        <v>6</v>
      </c>
      <c r="AQ849" s="11">
        <f t="shared" si="1425"/>
        <v>2016</v>
      </c>
      <c r="AR849" s="11">
        <f t="shared" si="1426"/>
        <v>1</v>
      </c>
      <c r="AS849" s="11">
        <f t="shared" si="1427"/>
        <v>0</v>
      </c>
      <c r="AT849" s="11" t="str">
        <f t="shared" si="1428"/>
        <v xml:space="preserve"> </v>
      </c>
      <c r="AU849" s="11" t="str">
        <f t="shared" si="1429"/>
        <v/>
      </c>
      <c r="AV849" s="11" t="str">
        <f t="shared" si="1430"/>
        <v xml:space="preserve"> </v>
      </c>
      <c r="AW849" s="11" t="str">
        <f t="shared" si="1431"/>
        <v xml:space="preserve"> </v>
      </c>
      <c r="AX849" s="11">
        <f t="shared" si="1432"/>
        <v>0</v>
      </c>
      <c r="AY849" s="11" t="str">
        <f t="shared" si="1433"/>
        <v xml:space="preserve"> </v>
      </c>
      <c r="AZ849" s="11" t="str">
        <f t="shared" si="1434"/>
        <v xml:space="preserve"> </v>
      </c>
      <c r="BA849" s="11" t="str">
        <f t="shared" si="1435"/>
        <v xml:space="preserve"> </v>
      </c>
      <c r="BB849" s="11" t="str">
        <f t="shared" si="1436"/>
        <v xml:space="preserve"> </v>
      </c>
      <c r="BC849" s="11">
        <f t="shared" si="1437"/>
        <v>0</v>
      </c>
      <c r="BD849" s="11" t="str">
        <f t="shared" si="1438"/>
        <v xml:space="preserve"> </v>
      </c>
      <c r="BE849" s="11" t="str">
        <f t="shared" si="1439"/>
        <v xml:space="preserve"> </v>
      </c>
      <c r="BF849" s="11" t="str">
        <f t="shared" si="1440"/>
        <v xml:space="preserve"> </v>
      </c>
      <c r="BG849" s="11" t="str">
        <f t="shared" si="1461"/>
        <v xml:space="preserve"> </v>
      </c>
      <c r="BH849" s="11" t="str">
        <f t="shared" si="1441"/>
        <v xml:space="preserve"> </v>
      </c>
      <c r="BI849" s="11" t="str">
        <f t="shared" si="1442"/>
        <v xml:space="preserve"> </v>
      </c>
      <c r="BJ849" s="11">
        <f t="shared" si="1443"/>
        <v>0</v>
      </c>
      <c r="BK849" s="11" t="str">
        <f t="shared" si="1444"/>
        <v/>
      </c>
      <c r="BL849" s="11" t="str">
        <f t="shared" si="1445"/>
        <v xml:space="preserve"> </v>
      </c>
      <c r="BM849" s="11" t="str">
        <f t="shared" si="1446"/>
        <v xml:space="preserve"> </v>
      </c>
      <c r="BN849" s="11" t="str">
        <f t="shared" si="1447"/>
        <v xml:space="preserve"> </v>
      </c>
      <c r="BO849" s="11" t="str">
        <f t="shared" si="1448"/>
        <v xml:space="preserve"> </v>
      </c>
      <c r="BP849" s="11" t="str">
        <f t="shared" si="1449"/>
        <v xml:space="preserve"> </v>
      </c>
      <c r="BQ849" s="11" t="str">
        <f t="shared" si="1450"/>
        <v>0</v>
      </c>
      <c r="BR849" s="25">
        <f t="shared" si="1451"/>
        <v>0</v>
      </c>
      <c r="BS849" s="11" t="str">
        <f t="shared" si="1452"/>
        <v>Not Present</v>
      </c>
      <c r="BT849" s="11" t="str">
        <f t="shared" si="1453"/>
        <v>0</v>
      </c>
      <c r="BU849" s="12">
        <f t="shared" si="1471"/>
        <v>1</v>
      </c>
      <c r="BV849" s="12">
        <f t="shared" si="1472"/>
        <v>0</v>
      </c>
      <c r="BW849" s="12">
        <f t="shared" si="1462"/>
        <v>1</v>
      </c>
      <c r="BX849" s="12">
        <f t="shared" si="1473"/>
        <v>1</v>
      </c>
      <c r="BY849" s="11">
        <f t="shared" si="1474"/>
        <v>1</v>
      </c>
      <c r="BZ849" s="11">
        <f t="shared" si="1454"/>
        <v>1</v>
      </c>
      <c r="CA849" s="11">
        <f t="shared" si="1455"/>
        <v>2</v>
      </c>
      <c r="CB849" s="11">
        <f t="shared" si="1456"/>
        <v>2016</v>
      </c>
      <c r="CC849" s="11">
        <f t="shared" si="1457"/>
        <v>3</v>
      </c>
      <c r="CD849" s="11" t="str">
        <f t="shared" si="1458"/>
        <v>No</v>
      </c>
      <c r="CE849" s="11">
        <f t="shared" si="1475"/>
        <v>0</v>
      </c>
      <c r="CF849" s="11">
        <f t="shared" si="1476"/>
        <v>0</v>
      </c>
      <c r="CG849" s="11">
        <f t="shared" si="1477"/>
        <v>1</v>
      </c>
      <c r="CH849" s="11">
        <f t="shared" si="1478"/>
        <v>0</v>
      </c>
      <c r="CI849" s="11">
        <f t="shared" si="1459"/>
        <v>0</v>
      </c>
      <c r="CJ849" s="11">
        <f t="shared" si="1460"/>
        <v>3</v>
      </c>
    </row>
    <row r="850" spans="1:88" x14ac:dyDescent="0.3">
      <c r="A850" s="11">
        <f t="shared" si="1391"/>
        <v>2017</v>
      </c>
      <c r="B850" s="11" t="str">
        <f t="shared" si="1392"/>
        <v>15-04-2017 22:17:25 CEST</v>
      </c>
      <c r="C850" s="11" t="str">
        <f t="shared" si="1393"/>
        <v>Rwanda</v>
      </c>
      <c r="D850" s="11" t="str">
        <f t="shared" si="1394"/>
        <v>Rulindo</v>
      </c>
      <c r="E850" s="11" t="str">
        <f t="shared" si="1395"/>
        <v>Bushoki</v>
      </c>
      <c r="F850" s="11" t="str">
        <f t="shared" si="1396"/>
        <v>Gasiza</v>
      </c>
      <c r="G850" s="11" t="str">
        <f t="shared" si="1397"/>
        <v>Remera</v>
      </c>
      <c r="H850" s="11" t="str">
        <f t="shared" si="1398"/>
        <v/>
      </c>
      <c r="I850" s="11" t="str">
        <f t="shared" si="1399"/>
        <v/>
      </c>
      <c r="J850" s="11" t="str">
        <f t="shared" si="1400"/>
        <v>Water point at EP Gasiza/Nyagahondo gravity system</v>
      </c>
      <c r="K850" s="11">
        <f t="shared" si="1401"/>
        <v>228</v>
      </c>
      <c r="L850" s="11">
        <f t="shared" si="1463"/>
        <v>844</v>
      </c>
      <c r="M850" s="11">
        <f t="shared" si="1464"/>
        <v>1</v>
      </c>
      <c r="N850" s="11">
        <f t="shared" si="1465"/>
        <v>844</v>
      </c>
      <c r="O850" s="11">
        <f t="shared" si="1402"/>
        <v>228</v>
      </c>
      <c r="P850" s="11" t="str">
        <f t="shared" si="1403"/>
        <v xml:space="preserve"> </v>
      </c>
      <c r="Q850" s="13">
        <f t="shared" si="1466"/>
        <v>1</v>
      </c>
      <c r="R850" s="11">
        <f t="shared" si="1467"/>
        <v>1</v>
      </c>
      <c r="S850" s="11">
        <f t="shared" si="1404"/>
        <v>0</v>
      </c>
      <c r="T850" s="11">
        <f t="shared" si="1405"/>
        <v>1</v>
      </c>
      <c r="U850" s="11" t="str">
        <f t="shared" si="1406"/>
        <v>Piped Network -- Gravity Only</v>
      </c>
      <c r="V850" s="11">
        <f t="shared" si="1407"/>
        <v>2010</v>
      </c>
      <c r="W850" s="11" t="str">
        <f t="shared" si="1408"/>
        <v>Caritas</v>
      </c>
      <c r="X850" s="11" t="str">
        <f t="shared" si="1409"/>
        <v>Spring</v>
      </c>
      <c r="Y850" s="11">
        <f t="shared" si="1410"/>
        <v>1</v>
      </c>
      <c r="Z850" s="11">
        <f t="shared" si="1411"/>
        <v>1</v>
      </c>
      <c r="AA850" s="11">
        <f t="shared" si="1412"/>
        <v>0</v>
      </c>
      <c r="AB850" s="11" t="str">
        <f t="shared" si="1413"/>
        <v/>
      </c>
      <c r="AC850" s="11" t="str">
        <f t="shared" si="1414"/>
        <v xml:space="preserve"> </v>
      </c>
      <c r="AD850" s="11" t="str">
        <f t="shared" si="1415"/>
        <v xml:space="preserve"> </v>
      </c>
      <c r="AE850" s="11" t="str">
        <f t="shared" si="1416"/>
        <v xml:space="preserve"> </v>
      </c>
      <c r="AF850" s="11">
        <f t="shared" si="1417"/>
        <v>30</v>
      </c>
      <c r="AG850" s="12">
        <f t="shared" si="1468"/>
        <v>57600</v>
      </c>
      <c r="AH850" s="12">
        <f t="shared" si="1469"/>
        <v>50.526315789473685</v>
      </c>
      <c r="AI850" s="11">
        <f t="shared" si="1470"/>
        <v>1</v>
      </c>
      <c r="AJ850" s="11">
        <f t="shared" si="1418"/>
        <v>0</v>
      </c>
      <c r="AK850" s="11" t="str">
        <f t="shared" si="1419"/>
        <v xml:space="preserve"> </v>
      </c>
      <c r="AL850" s="11" t="str">
        <f t="shared" si="1420"/>
        <v xml:space="preserve"> </v>
      </c>
      <c r="AM850" s="11" t="str">
        <f t="shared" si="1421"/>
        <v xml:space="preserve"> </v>
      </c>
      <c r="AN850" s="11" t="str">
        <f t="shared" si="1422"/>
        <v xml:space="preserve"> </v>
      </c>
      <c r="AO850" s="11">
        <f t="shared" si="1423"/>
        <v>0</v>
      </c>
      <c r="AP850" s="11" t="str">
        <f t="shared" si="1424"/>
        <v xml:space="preserve"> </v>
      </c>
      <c r="AQ850" s="11" t="str">
        <f t="shared" si="1425"/>
        <v xml:space="preserve"> </v>
      </c>
      <c r="AR850" s="11" t="str">
        <f t="shared" si="1426"/>
        <v xml:space="preserve"> </v>
      </c>
      <c r="AS850" s="11">
        <f t="shared" si="1427"/>
        <v>0</v>
      </c>
      <c r="AT850" s="11" t="str">
        <f t="shared" si="1428"/>
        <v xml:space="preserve"> </v>
      </c>
      <c r="AU850" s="11" t="str">
        <f t="shared" si="1429"/>
        <v/>
      </c>
      <c r="AV850" s="11" t="str">
        <f t="shared" si="1430"/>
        <v xml:space="preserve"> </v>
      </c>
      <c r="AW850" s="11" t="str">
        <f t="shared" si="1431"/>
        <v xml:space="preserve"> </v>
      </c>
      <c r="AX850" s="11">
        <f t="shared" si="1432"/>
        <v>0</v>
      </c>
      <c r="AY850" s="11" t="str">
        <f t="shared" si="1433"/>
        <v xml:space="preserve"> </v>
      </c>
      <c r="AZ850" s="11" t="str">
        <f t="shared" si="1434"/>
        <v xml:space="preserve"> </v>
      </c>
      <c r="BA850" s="11" t="str">
        <f t="shared" si="1435"/>
        <v xml:space="preserve"> </v>
      </c>
      <c r="BB850" s="11" t="str">
        <f t="shared" si="1436"/>
        <v xml:space="preserve"> </v>
      </c>
      <c r="BC850" s="11">
        <f t="shared" si="1437"/>
        <v>0</v>
      </c>
      <c r="BD850" s="11" t="str">
        <f t="shared" si="1438"/>
        <v xml:space="preserve"> </v>
      </c>
      <c r="BE850" s="11" t="str">
        <f t="shared" si="1439"/>
        <v xml:space="preserve"> </v>
      </c>
      <c r="BF850" s="11" t="str">
        <f t="shared" si="1440"/>
        <v xml:space="preserve"> </v>
      </c>
      <c r="BG850" s="11" t="str">
        <f t="shared" si="1461"/>
        <v xml:space="preserve"> </v>
      </c>
      <c r="BH850" s="11" t="str">
        <f t="shared" si="1441"/>
        <v xml:space="preserve"> </v>
      </c>
      <c r="BI850" s="11" t="str">
        <f t="shared" si="1442"/>
        <v xml:space="preserve"> </v>
      </c>
      <c r="BJ850" s="11">
        <f t="shared" si="1443"/>
        <v>0</v>
      </c>
      <c r="BK850" s="11" t="str">
        <f t="shared" si="1444"/>
        <v/>
      </c>
      <c r="BL850" s="11" t="str">
        <f t="shared" si="1445"/>
        <v xml:space="preserve"> </v>
      </c>
      <c r="BM850" s="11" t="str">
        <f t="shared" si="1446"/>
        <v xml:space="preserve"> </v>
      </c>
      <c r="BN850" s="11" t="str">
        <f t="shared" si="1447"/>
        <v xml:space="preserve"> </v>
      </c>
      <c r="BO850" s="11" t="str">
        <f t="shared" si="1448"/>
        <v xml:space="preserve"> </v>
      </c>
      <c r="BP850" s="11" t="str">
        <f t="shared" si="1449"/>
        <v xml:space="preserve"> </v>
      </c>
      <c r="BQ850" s="11" t="str">
        <f t="shared" si="1450"/>
        <v>0</v>
      </c>
      <c r="BR850" s="25">
        <f t="shared" si="1451"/>
        <v>0</v>
      </c>
      <c r="BS850" s="11" t="str">
        <f t="shared" si="1452"/>
        <v>Not Present</v>
      </c>
      <c r="BT850" s="11" t="str">
        <f t="shared" si="1453"/>
        <v>0</v>
      </c>
      <c r="BU850" s="12">
        <f t="shared" si="1471"/>
        <v>1</v>
      </c>
      <c r="BV850" s="12">
        <f t="shared" si="1472"/>
        <v>0</v>
      </c>
      <c r="BW850" s="12">
        <f t="shared" si="1462"/>
        <v>1</v>
      </c>
      <c r="BX850" s="12">
        <f t="shared" si="1473"/>
        <v>1</v>
      </c>
      <c r="BY850" s="11">
        <f t="shared" si="1474"/>
        <v>1</v>
      </c>
      <c r="BZ850" s="11">
        <f t="shared" si="1454"/>
        <v>1</v>
      </c>
      <c r="CA850" s="11">
        <f t="shared" si="1455"/>
        <v>1</v>
      </c>
      <c r="CB850" s="11">
        <f t="shared" si="1456"/>
        <v>2010</v>
      </c>
      <c r="CC850" s="11">
        <f t="shared" si="1457"/>
        <v>1</v>
      </c>
      <c r="CD850" s="11" t="str">
        <f t="shared" si="1458"/>
        <v>No</v>
      </c>
      <c r="CE850" s="11">
        <f t="shared" si="1475"/>
        <v>0</v>
      </c>
      <c r="CF850" s="11">
        <f t="shared" si="1476"/>
        <v>0</v>
      </c>
      <c r="CG850" s="11">
        <f t="shared" si="1477"/>
        <v>1</v>
      </c>
      <c r="CH850" s="11">
        <f t="shared" si="1478"/>
        <v>0</v>
      </c>
      <c r="CI850" s="11">
        <f t="shared" si="1459"/>
        <v>1</v>
      </c>
      <c r="CJ850" s="11">
        <f t="shared" si="1460"/>
        <v>1</v>
      </c>
    </row>
    <row r="851" spans="1:88" x14ac:dyDescent="0.3">
      <c r="A851" s="11">
        <f t="shared" si="1391"/>
        <v>2017</v>
      </c>
      <c r="B851" s="11" t="str">
        <f t="shared" si="1392"/>
        <v>21-03-2017 17:23:38 CET</v>
      </c>
      <c r="C851" s="11" t="str">
        <f t="shared" si="1393"/>
        <v>Rwanda</v>
      </c>
      <c r="D851" s="11" t="str">
        <f t="shared" si="1394"/>
        <v>Rulindo</v>
      </c>
      <c r="E851" s="11" t="str">
        <f t="shared" si="1395"/>
        <v>Kinihira</v>
      </c>
      <c r="F851" s="11" t="str">
        <f t="shared" si="1396"/>
        <v>Rebero</v>
      </c>
      <c r="G851" s="11" t="str">
        <f t="shared" si="1397"/>
        <v>Karambi</v>
      </c>
      <c r="H851" s="11" t="str">
        <f t="shared" si="1398"/>
        <v/>
      </c>
      <c r="I851" s="11" t="str">
        <f t="shared" si="1399"/>
        <v/>
      </c>
      <c r="J851" s="11" t="str">
        <f t="shared" si="1400"/>
        <v>Miyove-Kinihira</v>
      </c>
      <c r="K851" s="11">
        <f t="shared" si="1401"/>
        <v>144</v>
      </c>
      <c r="L851" s="11">
        <f t="shared" si="1463"/>
        <v>10452</v>
      </c>
      <c r="M851" s="11">
        <f t="shared" si="1464"/>
        <v>19</v>
      </c>
      <c r="N851" s="11">
        <f t="shared" si="1465"/>
        <v>550.10526315789468</v>
      </c>
      <c r="O851" s="11">
        <f t="shared" si="1402"/>
        <v>60</v>
      </c>
      <c r="P851" s="11">
        <f t="shared" si="1403"/>
        <v>84</v>
      </c>
      <c r="Q851" s="13">
        <f t="shared" si="1466"/>
        <v>0.41666666666666669</v>
      </c>
      <c r="R851" s="11">
        <f t="shared" si="1467"/>
        <v>0</v>
      </c>
      <c r="S851" s="11">
        <f t="shared" si="1404"/>
        <v>0</v>
      </c>
      <c r="T851" s="11">
        <f t="shared" si="1405"/>
        <v>1</v>
      </c>
      <c r="U851" s="11" t="str">
        <f t="shared" si="1406"/>
        <v>Piped Network -- Gravity Only</v>
      </c>
      <c r="V851" s="11">
        <f t="shared" si="1407"/>
        <v>2001</v>
      </c>
      <c r="W851" s="11" t="str">
        <f t="shared" si="1408"/>
        <v>Gkww</v>
      </c>
      <c r="X851" s="11" t="str">
        <f t="shared" si="1409"/>
        <v>Spring</v>
      </c>
      <c r="Y851" s="11">
        <f t="shared" si="1410"/>
        <v>6</v>
      </c>
      <c r="Z851" s="11">
        <f t="shared" si="1411"/>
        <v>1</v>
      </c>
      <c r="AA851" s="11">
        <f t="shared" si="1412"/>
        <v>1</v>
      </c>
      <c r="AB851" s="11" t="str">
        <f t="shared" si="1413"/>
        <v>"Springbox" --Intake Structure At A Spring</v>
      </c>
      <c r="AC851" s="11">
        <f t="shared" si="1414"/>
        <v>3</v>
      </c>
      <c r="AD851" s="11">
        <f t="shared" si="1415"/>
        <v>1989</v>
      </c>
      <c r="AE851" s="11">
        <f t="shared" si="1416"/>
        <v>2</v>
      </c>
      <c r="AF851" s="11">
        <f t="shared" si="1417"/>
        <v>5</v>
      </c>
      <c r="AG851" s="12">
        <f t="shared" si="1468"/>
        <v>345600</v>
      </c>
      <c r="AH851" s="12">
        <f t="shared" si="1469"/>
        <v>1152</v>
      </c>
      <c r="AI851" s="11">
        <f t="shared" si="1470"/>
        <v>1</v>
      </c>
      <c r="AJ851" s="11">
        <f t="shared" si="1418"/>
        <v>1</v>
      </c>
      <c r="AK851" s="11">
        <f t="shared" si="1419"/>
        <v>1</v>
      </c>
      <c r="AL851" s="11">
        <f t="shared" si="1420"/>
        <v>1989</v>
      </c>
      <c r="AM851" s="11">
        <f t="shared" si="1421"/>
        <v>2</v>
      </c>
      <c r="AN851" s="11">
        <f t="shared" si="1422"/>
        <v>8000</v>
      </c>
      <c r="AO851" s="11">
        <f t="shared" si="1423"/>
        <v>1</v>
      </c>
      <c r="AP851" s="11">
        <f t="shared" si="1424"/>
        <v>4</v>
      </c>
      <c r="AQ851" s="11">
        <f t="shared" si="1425"/>
        <v>1989</v>
      </c>
      <c r="AR851" s="11">
        <f t="shared" si="1426"/>
        <v>1</v>
      </c>
      <c r="AS851" s="11">
        <f t="shared" si="1427"/>
        <v>1</v>
      </c>
      <c r="AT851" s="11">
        <f t="shared" si="1428"/>
        <v>18</v>
      </c>
      <c r="AU851" s="11" t="str">
        <f t="shared" si="1429"/>
        <v>Distribution Chamber|Ventouse ,Washout</v>
      </c>
      <c r="AV851" s="11">
        <f t="shared" si="1430"/>
        <v>1989</v>
      </c>
      <c r="AW851" s="11">
        <f t="shared" si="1431"/>
        <v>2</v>
      </c>
      <c r="AX851" s="11">
        <f t="shared" si="1432"/>
        <v>1</v>
      </c>
      <c r="AY851" s="11">
        <f t="shared" si="1433"/>
        <v>2</v>
      </c>
      <c r="AZ851" s="11">
        <f t="shared" si="1434"/>
        <v>1989</v>
      </c>
      <c r="BA851" s="11">
        <f t="shared" si="1435"/>
        <v>2</v>
      </c>
      <c r="BB851" s="11">
        <f t="shared" si="1436"/>
        <v>15000</v>
      </c>
      <c r="BC851" s="11">
        <f t="shared" si="1437"/>
        <v>0</v>
      </c>
      <c r="BD851" s="11" t="str">
        <f t="shared" si="1438"/>
        <v xml:space="preserve"> </v>
      </c>
      <c r="BE851" s="11" t="str">
        <f t="shared" si="1439"/>
        <v xml:space="preserve"> </v>
      </c>
      <c r="BF851" s="11" t="str">
        <f t="shared" si="1440"/>
        <v xml:space="preserve"> </v>
      </c>
      <c r="BG851" s="11" t="str">
        <f t="shared" si="1461"/>
        <v xml:space="preserve"> </v>
      </c>
      <c r="BH851" s="11" t="str">
        <f t="shared" si="1441"/>
        <v xml:space="preserve"> </v>
      </c>
      <c r="BI851" s="11" t="str">
        <f t="shared" si="1442"/>
        <v xml:space="preserve"> </v>
      </c>
      <c r="BJ851" s="11">
        <f t="shared" si="1443"/>
        <v>0</v>
      </c>
      <c r="BK851" s="11" t="str">
        <f t="shared" si="1444"/>
        <v/>
      </c>
      <c r="BL851" s="11" t="str">
        <f t="shared" si="1445"/>
        <v xml:space="preserve"> </v>
      </c>
      <c r="BM851" s="11" t="str">
        <f t="shared" si="1446"/>
        <v xml:space="preserve"> </v>
      </c>
      <c r="BN851" s="11" t="str">
        <f t="shared" si="1447"/>
        <v xml:space="preserve"> </v>
      </c>
      <c r="BO851" s="11" t="str">
        <f t="shared" si="1448"/>
        <v xml:space="preserve"> </v>
      </c>
      <c r="BP851" s="11" t="str">
        <f t="shared" si="1449"/>
        <v xml:space="preserve"> </v>
      </c>
      <c r="BQ851" s="11" t="str">
        <f t="shared" si="1450"/>
        <v>0</v>
      </c>
      <c r="BR851" s="25">
        <f t="shared" si="1451"/>
        <v>0</v>
      </c>
      <c r="BS851" s="11" t="str">
        <f t="shared" si="1452"/>
        <v>Not Present</v>
      </c>
      <c r="BT851" s="11" t="str">
        <f t="shared" si="1453"/>
        <v>0</v>
      </c>
      <c r="BU851" s="12">
        <f t="shared" si="1471"/>
        <v>1</v>
      </c>
      <c r="BV851" s="12">
        <f t="shared" si="1472"/>
        <v>0</v>
      </c>
      <c r="BW851" s="12">
        <f t="shared" si="1462"/>
        <v>1</v>
      </c>
      <c r="BX851" s="12">
        <f t="shared" si="1473"/>
        <v>1</v>
      </c>
      <c r="BY851" s="11">
        <f t="shared" si="1474"/>
        <v>1</v>
      </c>
      <c r="BZ851" s="11">
        <f t="shared" si="1454"/>
        <v>1</v>
      </c>
      <c r="CA851" s="11">
        <f t="shared" si="1455"/>
        <v>1</v>
      </c>
      <c r="CB851" s="11">
        <f t="shared" si="1456"/>
        <v>1989</v>
      </c>
      <c r="CC851" s="11">
        <f t="shared" si="1457"/>
        <v>3</v>
      </c>
      <c r="CD851" s="11" t="str">
        <f t="shared" si="1458"/>
        <v>No</v>
      </c>
      <c r="CE851" s="11">
        <f t="shared" si="1475"/>
        <v>0</v>
      </c>
      <c r="CF851" s="11">
        <f t="shared" si="1476"/>
        <v>0</v>
      </c>
      <c r="CG851" s="11">
        <f t="shared" si="1477"/>
        <v>1</v>
      </c>
      <c r="CH851" s="11">
        <f t="shared" si="1478"/>
        <v>0</v>
      </c>
      <c r="CI851" s="11">
        <f t="shared" si="1459"/>
        <v>1</v>
      </c>
      <c r="CJ851" s="11">
        <f t="shared" si="1460"/>
        <v>2</v>
      </c>
    </row>
    <row r="852" spans="1:88" x14ac:dyDescent="0.3">
      <c r="A852" s="11">
        <f t="shared" si="1391"/>
        <v>2017</v>
      </c>
      <c r="B852" s="11" t="str">
        <f t="shared" si="1392"/>
        <v>28-03-2017 11:46:22 CEST</v>
      </c>
      <c r="C852" s="11" t="str">
        <f t="shared" si="1393"/>
        <v>Rwanda</v>
      </c>
      <c r="D852" s="11" t="str">
        <f t="shared" si="1394"/>
        <v>Rulindo</v>
      </c>
      <c r="E852" s="11" t="str">
        <f t="shared" si="1395"/>
        <v>Ngoma</v>
      </c>
      <c r="F852" s="11" t="str">
        <f t="shared" si="1396"/>
        <v>Mugote</v>
      </c>
      <c r="G852" s="11" t="str">
        <f t="shared" si="1397"/>
        <v>Rukoma</v>
      </c>
      <c r="H852" s="11" t="str">
        <f t="shared" si="1398"/>
        <v/>
      </c>
      <c r="I852" s="11" t="str">
        <f t="shared" si="1399"/>
        <v/>
      </c>
      <c r="J852" s="11" t="str">
        <f t="shared" si="1400"/>
        <v>Kararama pumping network</v>
      </c>
      <c r="K852" s="11">
        <f t="shared" si="1401"/>
        <v>92</v>
      </c>
      <c r="L852" s="11">
        <f t="shared" si="1463"/>
        <v>6572</v>
      </c>
      <c r="M852" s="11">
        <f t="shared" si="1464"/>
        <v>3</v>
      </c>
      <c r="N852" s="11">
        <f t="shared" si="1465"/>
        <v>2190.6666666666665</v>
      </c>
      <c r="O852" s="11">
        <f t="shared" si="1402"/>
        <v>45</v>
      </c>
      <c r="P852" s="11">
        <f t="shared" si="1403"/>
        <v>47</v>
      </c>
      <c r="Q852" s="13">
        <f t="shared" si="1466"/>
        <v>0.4891304347826087</v>
      </c>
      <c r="R852" s="11">
        <f t="shared" si="1467"/>
        <v>0</v>
      </c>
      <c r="S852" s="11">
        <f t="shared" si="1404"/>
        <v>0</v>
      </c>
      <c r="T852" s="11">
        <f t="shared" si="1405"/>
        <v>1</v>
      </c>
      <c r="U852" s="11" t="str">
        <f t="shared" si="1406"/>
        <v>Piped Network With Pump</v>
      </c>
      <c r="V852" s="11">
        <f t="shared" si="1407"/>
        <v>2007</v>
      </c>
      <c r="W852" s="11" t="str">
        <f t="shared" si="1408"/>
        <v>Government</v>
      </c>
      <c r="X852" s="11" t="str">
        <f t="shared" si="1409"/>
        <v>Spring|Collection Chamber</v>
      </c>
      <c r="Y852" s="11">
        <f t="shared" si="1410"/>
        <v>4</v>
      </c>
      <c r="Z852" s="11">
        <f t="shared" si="1411"/>
        <v>0</v>
      </c>
      <c r="AA852" s="11">
        <f t="shared" si="1412"/>
        <v>1</v>
      </c>
      <c r="AB852" s="11" t="str">
        <f t="shared" si="1413"/>
        <v>"Springbox" --Intake Structure At A Spring|Collection Chamber</v>
      </c>
      <c r="AC852" s="11">
        <f t="shared" si="1414"/>
        <v>3</v>
      </c>
      <c r="AD852" s="11">
        <f t="shared" si="1415"/>
        <v>2007</v>
      </c>
      <c r="AE852" s="11">
        <f t="shared" si="1416"/>
        <v>1</v>
      </c>
      <c r="AF852" s="11">
        <f t="shared" si="1417"/>
        <v>6</v>
      </c>
      <c r="AG852" s="12">
        <f t="shared" si="1468"/>
        <v>288000</v>
      </c>
      <c r="AH852" s="12">
        <f t="shared" si="1469"/>
        <v>1280</v>
      </c>
      <c r="AI852" s="11">
        <f t="shared" si="1470"/>
        <v>1</v>
      </c>
      <c r="AJ852" s="11">
        <f t="shared" si="1418"/>
        <v>1</v>
      </c>
      <c r="AK852" s="11">
        <f t="shared" si="1419"/>
        <v>1</v>
      </c>
      <c r="AL852" s="11">
        <f t="shared" si="1420"/>
        <v>2007</v>
      </c>
      <c r="AM852" s="11">
        <f t="shared" si="1421"/>
        <v>1</v>
      </c>
      <c r="AN852" s="11">
        <f t="shared" si="1422"/>
        <v>1500</v>
      </c>
      <c r="AO852" s="11">
        <f t="shared" si="1423"/>
        <v>1</v>
      </c>
      <c r="AP852" s="11">
        <f t="shared" si="1424"/>
        <v>25</v>
      </c>
      <c r="AQ852" s="11">
        <f t="shared" si="1425"/>
        <v>2007</v>
      </c>
      <c r="AR852" s="11">
        <f t="shared" si="1426"/>
        <v>1</v>
      </c>
      <c r="AS852" s="11">
        <f t="shared" si="1427"/>
        <v>1</v>
      </c>
      <c r="AT852" s="11">
        <f t="shared" si="1428"/>
        <v>20</v>
      </c>
      <c r="AU852" s="11" t="str">
        <f t="shared" si="1429"/>
        <v>Distribution Chamber|Washout And Air Release Chamber</v>
      </c>
      <c r="AV852" s="11">
        <f t="shared" si="1430"/>
        <v>2007</v>
      </c>
      <c r="AW852" s="11">
        <f t="shared" si="1431"/>
        <v>1</v>
      </c>
      <c r="AX852" s="11">
        <f t="shared" si="1432"/>
        <v>1</v>
      </c>
      <c r="AY852" s="11">
        <f t="shared" si="1433"/>
        <v>4</v>
      </c>
      <c r="AZ852" s="11">
        <f t="shared" si="1434"/>
        <v>2007</v>
      </c>
      <c r="BA852" s="11">
        <f t="shared" si="1435"/>
        <v>2</v>
      </c>
      <c r="BB852" s="11">
        <f t="shared" si="1436"/>
        <v>30000</v>
      </c>
      <c r="BC852" s="11">
        <f t="shared" si="1437"/>
        <v>1</v>
      </c>
      <c r="BD852" s="11">
        <f t="shared" si="1438"/>
        <v>2</v>
      </c>
      <c r="BE852" s="11">
        <f t="shared" si="1439"/>
        <v>2007</v>
      </c>
      <c r="BF852" s="11">
        <f t="shared" si="1440"/>
        <v>2</v>
      </c>
      <c r="BG852" s="11">
        <f t="shared" si="1461"/>
        <v>1</v>
      </c>
      <c r="BH852" s="11">
        <f t="shared" si="1441"/>
        <v>2007</v>
      </c>
      <c r="BI852" s="11">
        <f t="shared" si="1442"/>
        <v>2</v>
      </c>
      <c r="BJ852" s="11">
        <f t="shared" si="1443"/>
        <v>0</v>
      </c>
      <c r="BK852" s="11" t="str">
        <f t="shared" si="1444"/>
        <v/>
      </c>
      <c r="BL852" s="11" t="str">
        <f t="shared" si="1445"/>
        <v xml:space="preserve"> </v>
      </c>
      <c r="BM852" s="11" t="str">
        <f t="shared" si="1446"/>
        <v xml:space="preserve"> </v>
      </c>
      <c r="BN852" s="11" t="str">
        <f t="shared" si="1447"/>
        <v xml:space="preserve"> </v>
      </c>
      <c r="BO852" s="11" t="str">
        <f t="shared" si="1448"/>
        <v xml:space="preserve"> </v>
      </c>
      <c r="BP852" s="11" t="str">
        <f t="shared" si="1449"/>
        <v xml:space="preserve"> </v>
      </c>
      <c r="BQ852" s="11" t="str">
        <f t="shared" si="1450"/>
        <v>0</v>
      </c>
      <c r="BR852" s="25">
        <f t="shared" si="1451"/>
        <v>0</v>
      </c>
      <c r="BS852" s="11" t="str">
        <f t="shared" si="1452"/>
        <v>Not Present</v>
      </c>
      <c r="BT852" s="11" t="str">
        <f t="shared" si="1453"/>
        <v>0</v>
      </c>
      <c r="BU852" s="12">
        <f t="shared" si="1471"/>
        <v>1</v>
      </c>
      <c r="BV852" s="12">
        <f t="shared" si="1472"/>
        <v>0</v>
      </c>
      <c r="BW852" s="12">
        <f t="shared" si="1462"/>
        <v>1</v>
      </c>
      <c r="BX852" s="12">
        <f t="shared" si="1473"/>
        <v>1</v>
      </c>
      <c r="BY852" s="11">
        <f t="shared" si="1474"/>
        <v>1</v>
      </c>
      <c r="BZ852" s="11">
        <f t="shared" si="1454"/>
        <v>1</v>
      </c>
      <c r="CA852" s="11">
        <f t="shared" si="1455"/>
        <v>47</v>
      </c>
      <c r="CB852" s="11">
        <f t="shared" si="1456"/>
        <v>2007</v>
      </c>
      <c r="CC852" s="11">
        <f t="shared" si="1457"/>
        <v>3</v>
      </c>
      <c r="CD852" s="11" t="str">
        <f t="shared" si="1458"/>
        <v>No</v>
      </c>
      <c r="CE852" s="11">
        <f t="shared" si="1475"/>
        <v>0</v>
      </c>
      <c r="CF852" s="11">
        <f t="shared" si="1476"/>
        <v>0</v>
      </c>
      <c r="CG852" s="11">
        <f t="shared" si="1477"/>
        <v>1</v>
      </c>
      <c r="CH852" s="11">
        <f t="shared" si="1478"/>
        <v>0</v>
      </c>
      <c r="CI852" s="11">
        <f t="shared" si="1459"/>
        <v>0</v>
      </c>
      <c r="CJ852" s="11">
        <f t="shared" si="1460"/>
        <v>3</v>
      </c>
    </row>
    <row r="853" spans="1:88" x14ac:dyDescent="0.3">
      <c r="A853" s="11">
        <f t="shared" si="1391"/>
        <v>2017</v>
      </c>
      <c r="B853" s="11" t="str">
        <f t="shared" si="1392"/>
        <v>10-03-2017 10:18:00 CET</v>
      </c>
      <c r="C853" s="11" t="str">
        <f t="shared" si="1393"/>
        <v>Rwanda</v>
      </c>
      <c r="D853" s="11" t="str">
        <f t="shared" si="1394"/>
        <v>Rulindo</v>
      </c>
      <c r="E853" s="11" t="str">
        <f t="shared" si="1395"/>
        <v>Ngoma</v>
      </c>
      <c r="F853" s="11" t="str">
        <f t="shared" si="1396"/>
        <v>Kabuga</v>
      </c>
      <c r="G853" s="11" t="str">
        <f t="shared" si="1397"/>
        <v>Kagarama</v>
      </c>
      <c r="H853" s="11" t="str">
        <f t="shared" si="1398"/>
        <v/>
      </c>
      <c r="I853" s="11" t="str">
        <f t="shared" si="1399"/>
        <v/>
      </c>
      <c r="J853" s="11" t="str">
        <f t="shared" si="1400"/>
        <v>Kabarore- Ngoma- Nyabuko network</v>
      </c>
      <c r="K853" s="11">
        <f t="shared" si="1401"/>
        <v>57</v>
      </c>
      <c r="L853" s="11">
        <f t="shared" si="1463"/>
        <v>8284</v>
      </c>
      <c r="M853" s="11">
        <f t="shared" si="1464"/>
        <v>3</v>
      </c>
      <c r="N853" s="11">
        <f t="shared" si="1465"/>
        <v>2761.3333333333335</v>
      </c>
      <c r="O853" s="11">
        <f t="shared" si="1402"/>
        <v>57</v>
      </c>
      <c r="P853" s="11" t="str">
        <f t="shared" si="1403"/>
        <v xml:space="preserve"> </v>
      </c>
      <c r="Q853" s="13">
        <f t="shared" si="1466"/>
        <v>1</v>
      </c>
      <c r="R853" s="11">
        <f t="shared" si="1467"/>
        <v>1</v>
      </c>
      <c r="S853" s="11">
        <f t="shared" si="1404"/>
        <v>0</v>
      </c>
      <c r="T853" s="11">
        <f t="shared" si="1405"/>
        <v>1</v>
      </c>
      <c r="U853" s="11" t="str">
        <f t="shared" si="1406"/>
        <v>Piped Network With Pump</v>
      </c>
      <c r="V853" s="11">
        <f t="shared" si="1407"/>
        <v>2014</v>
      </c>
      <c r="W853" s="11" t="str">
        <f t="shared" si="1408"/>
        <v>Governement (District, Wasac) And Water For People</v>
      </c>
      <c r="X853" s="11" t="str">
        <f t="shared" si="1409"/>
        <v>Spring</v>
      </c>
      <c r="Y853" s="11">
        <f t="shared" si="1410"/>
        <v>4</v>
      </c>
      <c r="Z853" s="11">
        <f t="shared" si="1411"/>
        <v>1</v>
      </c>
      <c r="AA853" s="11">
        <f t="shared" si="1412"/>
        <v>1</v>
      </c>
      <c r="AB853" s="11" t="str">
        <f t="shared" si="1413"/>
        <v>"Springbox" --Intake Structure At A Spring|Collection Chamber</v>
      </c>
      <c r="AC853" s="11">
        <f t="shared" si="1414"/>
        <v>5</v>
      </c>
      <c r="AD853" s="11">
        <f t="shared" si="1415"/>
        <v>2014</v>
      </c>
      <c r="AE853" s="11">
        <f t="shared" si="1416"/>
        <v>2</v>
      </c>
      <c r="AF853" s="11">
        <f t="shared" si="1417"/>
        <v>4</v>
      </c>
      <c r="AG853" s="12">
        <f t="shared" si="1468"/>
        <v>432000</v>
      </c>
      <c r="AH853" s="12">
        <f t="shared" si="1469"/>
        <v>1515.7894736842106</v>
      </c>
      <c r="AI853" s="11">
        <f t="shared" si="1470"/>
        <v>1</v>
      </c>
      <c r="AJ853" s="11">
        <f t="shared" si="1418"/>
        <v>1</v>
      </c>
      <c r="AK853" s="11">
        <f t="shared" si="1419"/>
        <v>2</v>
      </c>
      <c r="AL853" s="11">
        <f t="shared" si="1420"/>
        <v>2014</v>
      </c>
      <c r="AM853" s="11">
        <f t="shared" si="1421"/>
        <v>1</v>
      </c>
      <c r="AN853" s="11">
        <f t="shared" si="1422"/>
        <v>8000</v>
      </c>
      <c r="AO853" s="11">
        <f t="shared" si="1423"/>
        <v>1</v>
      </c>
      <c r="AP853" s="11">
        <f t="shared" si="1424"/>
        <v>13</v>
      </c>
      <c r="AQ853" s="11">
        <f t="shared" si="1425"/>
        <v>2014</v>
      </c>
      <c r="AR853" s="11">
        <f t="shared" si="1426"/>
        <v>1</v>
      </c>
      <c r="AS853" s="11">
        <f t="shared" si="1427"/>
        <v>0</v>
      </c>
      <c r="AT853" s="11" t="str">
        <f t="shared" si="1428"/>
        <v xml:space="preserve"> </v>
      </c>
      <c r="AU853" s="11" t="str">
        <f t="shared" si="1429"/>
        <v/>
      </c>
      <c r="AV853" s="11" t="str">
        <f t="shared" si="1430"/>
        <v xml:space="preserve"> </v>
      </c>
      <c r="AW853" s="11" t="str">
        <f t="shared" si="1431"/>
        <v xml:space="preserve"> </v>
      </c>
      <c r="AX853" s="11">
        <f t="shared" si="1432"/>
        <v>1</v>
      </c>
      <c r="AY853" s="11">
        <f t="shared" si="1433"/>
        <v>2</v>
      </c>
      <c r="AZ853" s="11">
        <f t="shared" si="1434"/>
        <v>2014</v>
      </c>
      <c r="BA853" s="11">
        <f t="shared" si="1435"/>
        <v>1</v>
      </c>
      <c r="BB853" s="11">
        <f t="shared" si="1436"/>
        <v>7000</v>
      </c>
      <c r="BC853" s="11">
        <f t="shared" si="1437"/>
        <v>1</v>
      </c>
      <c r="BD853" s="11">
        <f t="shared" si="1438"/>
        <v>2</v>
      </c>
      <c r="BE853" s="11">
        <f t="shared" si="1439"/>
        <v>2014</v>
      </c>
      <c r="BF853" s="11">
        <f t="shared" si="1440"/>
        <v>2</v>
      </c>
      <c r="BG853" s="11">
        <f t="shared" si="1461"/>
        <v>1</v>
      </c>
      <c r="BH853" s="11">
        <f t="shared" si="1441"/>
        <v>2014</v>
      </c>
      <c r="BI853" s="11">
        <f t="shared" si="1442"/>
        <v>1</v>
      </c>
      <c r="BJ853" s="11">
        <f t="shared" si="1443"/>
        <v>0</v>
      </c>
      <c r="BK853" s="11" t="str">
        <f t="shared" si="1444"/>
        <v/>
      </c>
      <c r="BL853" s="11" t="str">
        <f t="shared" si="1445"/>
        <v xml:space="preserve"> </v>
      </c>
      <c r="BM853" s="11" t="str">
        <f t="shared" si="1446"/>
        <v xml:space="preserve"> </v>
      </c>
      <c r="BN853" s="11" t="str">
        <f t="shared" si="1447"/>
        <v xml:space="preserve"> </v>
      </c>
      <c r="BO853" s="11" t="str">
        <f t="shared" si="1448"/>
        <v xml:space="preserve"> </v>
      </c>
      <c r="BP853" s="11" t="str">
        <f t="shared" si="1449"/>
        <v xml:space="preserve"> </v>
      </c>
      <c r="BQ853" s="11" t="str">
        <f t="shared" si="1450"/>
        <v>0</v>
      </c>
      <c r="BR853" s="25">
        <f t="shared" si="1451"/>
        <v>0</v>
      </c>
      <c r="BS853" s="11" t="str">
        <f t="shared" si="1452"/>
        <v>Not Present</v>
      </c>
      <c r="BT853" s="11" t="str">
        <f t="shared" si="1453"/>
        <v>0</v>
      </c>
      <c r="BU853" s="12">
        <f t="shared" si="1471"/>
        <v>1</v>
      </c>
      <c r="BV853" s="12">
        <f t="shared" si="1472"/>
        <v>0</v>
      </c>
      <c r="BW853" s="12">
        <f t="shared" si="1462"/>
        <v>1</v>
      </c>
      <c r="BX853" s="12">
        <f t="shared" si="1473"/>
        <v>1</v>
      </c>
      <c r="BY853" s="11">
        <f t="shared" si="1474"/>
        <v>1</v>
      </c>
      <c r="BZ853" s="11">
        <f t="shared" si="1454"/>
        <v>1</v>
      </c>
      <c r="CA853" s="11">
        <f t="shared" si="1455"/>
        <v>17</v>
      </c>
      <c r="CB853" s="11">
        <f t="shared" si="1456"/>
        <v>2014</v>
      </c>
      <c r="CC853" s="11">
        <f t="shared" si="1457"/>
        <v>1</v>
      </c>
      <c r="CD853" s="11" t="str">
        <f t="shared" si="1458"/>
        <v>No</v>
      </c>
      <c r="CE853" s="11">
        <f t="shared" si="1475"/>
        <v>0</v>
      </c>
      <c r="CF853" s="11">
        <f t="shared" si="1476"/>
        <v>0</v>
      </c>
      <c r="CG853" s="11">
        <f t="shared" si="1477"/>
        <v>1</v>
      </c>
      <c r="CH853" s="11">
        <f t="shared" si="1478"/>
        <v>0</v>
      </c>
      <c r="CI853" s="11">
        <f t="shared" si="1459"/>
        <v>1</v>
      </c>
      <c r="CJ853" s="11">
        <f t="shared" si="1460"/>
        <v>1</v>
      </c>
    </row>
    <row r="854" spans="1:88" x14ac:dyDescent="0.3">
      <c r="A854" s="11">
        <f t="shared" si="1391"/>
        <v>2017</v>
      </c>
      <c r="B854" s="11" t="str">
        <f t="shared" si="1392"/>
        <v>23-04-2017 14:43:06 CEST</v>
      </c>
      <c r="C854" s="11" t="str">
        <f t="shared" si="1393"/>
        <v>Rwanda</v>
      </c>
      <c r="D854" s="11" t="str">
        <f t="shared" si="1394"/>
        <v>Rulindo</v>
      </c>
      <c r="E854" s="11" t="str">
        <f t="shared" si="1395"/>
        <v>Buyoga</v>
      </c>
      <c r="F854" s="11" t="str">
        <f t="shared" si="1396"/>
        <v>Gahororo</v>
      </c>
      <c r="G854" s="11" t="str">
        <f t="shared" si="1397"/>
        <v>Gipfundo</v>
      </c>
      <c r="H854" s="11" t="str">
        <f t="shared" si="1398"/>
        <v/>
      </c>
      <c r="I854" s="11" t="str">
        <f t="shared" si="1399"/>
        <v/>
      </c>
      <c r="J854" s="11" t="str">
        <f t="shared" si="1400"/>
        <v>rugarama</v>
      </c>
      <c r="K854" s="11">
        <f t="shared" si="1401"/>
        <v>162</v>
      </c>
      <c r="L854" s="11">
        <f t="shared" si="1463"/>
        <v>0</v>
      </c>
      <c r="M854" s="11">
        <f t="shared" si="1464"/>
        <v>1</v>
      </c>
      <c r="N854" s="11">
        <f t="shared" si="1465"/>
        <v>0</v>
      </c>
      <c r="O854" s="11">
        <f t="shared" si="1402"/>
        <v>120</v>
      </c>
      <c r="P854" s="11">
        <f t="shared" si="1403"/>
        <v>42</v>
      </c>
      <c r="Q854" s="13">
        <f t="shared" si="1466"/>
        <v>0.7407407407407407</v>
      </c>
      <c r="R854" s="11">
        <f t="shared" si="1467"/>
        <v>0</v>
      </c>
      <c r="S854" s="11">
        <f t="shared" si="1404"/>
        <v>1</v>
      </c>
      <c r="T854" s="11">
        <f t="shared" si="1405"/>
        <v>1</v>
      </c>
      <c r="U854" s="11" t="str">
        <f t="shared" si="1406"/>
        <v>Piped Network -- Gravity Only</v>
      </c>
      <c r="V854" s="11">
        <f t="shared" si="1407"/>
        <v>2012</v>
      </c>
      <c r="W854" s="11" t="str">
        <f t="shared" si="1408"/>
        <v>G. Thierry</v>
      </c>
      <c r="X854" s="11" t="str">
        <f t="shared" si="1409"/>
        <v>Spring</v>
      </c>
      <c r="Y854" s="11">
        <f t="shared" si="1410"/>
        <v>1</v>
      </c>
      <c r="Z854" s="11">
        <f t="shared" si="1411"/>
        <v>1</v>
      </c>
      <c r="AA854" s="11">
        <f t="shared" si="1412"/>
        <v>1</v>
      </c>
      <c r="AB854" s="11" t="str">
        <f t="shared" si="1413"/>
        <v>"Springbox" --Intake Structure At A Spring</v>
      </c>
      <c r="AC854" s="11">
        <f t="shared" si="1414"/>
        <v>1</v>
      </c>
      <c r="AD854" s="11">
        <f t="shared" si="1415"/>
        <v>2012</v>
      </c>
      <c r="AE854" s="11">
        <f t="shared" si="1416"/>
        <v>1</v>
      </c>
      <c r="AF854" s="11">
        <f t="shared" si="1417"/>
        <v>30</v>
      </c>
      <c r="AG854" s="12">
        <f t="shared" si="1468"/>
        <v>57600</v>
      </c>
      <c r="AH854" s="12">
        <f t="shared" si="1469"/>
        <v>96</v>
      </c>
      <c r="AI854" s="11">
        <f t="shared" si="1470"/>
        <v>1</v>
      </c>
      <c r="AJ854" s="11">
        <f t="shared" si="1418"/>
        <v>1</v>
      </c>
      <c r="AK854" s="11">
        <f t="shared" si="1419"/>
        <v>1</v>
      </c>
      <c r="AL854" s="11">
        <f t="shared" si="1420"/>
        <v>2012</v>
      </c>
      <c r="AM854" s="11">
        <f t="shared" si="1421"/>
        <v>1</v>
      </c>
      <c r="AN854" s="11">
        <f t="shared" si="1422"/>
        <v>4500</v>
      </c>
      <c r="AO854" s="11">
        <f t="shared" si="1423"/>
        <v>1</v>
      </c>
      <c r="AP854" s="11">
        <f t="shared" si="1424"/>
        <v>4</v>
      </c>
      <c r="AQ854" s="11">
        <f t="shared" si="1425"/>
        <v>2012</v>
      </c>
      <c r="AR854" s="11">
        <f t="shared" si="1426"/>
        <v>1</v>
      </c>
      <c r="AS854" s="11">
        <f t="shared" si="1427"/>
        <v>0</v>
      </c>
      <c r="AT854" s="11" t="str">
        <f t="shared" si="1428"/>
        <v xml:space="preserve"> </v>
      </c>
      <c r="AU854" s="11" t="str">
        <f t="shared" si="1429"/>
        <v/>
      </c>
      <c r="AV854" s="11" t="str">
        <f t="shared" si="1430"/>
        <v xml:space="preserve"> </v>
      </c>
      <c r="AW854" s="11" t="str">
        <f t="shared" si="1431"/>
        <v xml:space="preserve"> </v>
      </c>
      <c r="AX854" s="11">
        <f t="shared" si="1432"/>
        <v>0</v>
      </c>
      <c r="AY854" s="11" t="str">
        <f t="shared" si="1433"/>
        <v xml:space="preserve"> </v>
      </c>
      <c r="AZ854" s="11" t="str">
        <f t="shared" si="1434"/>
        <v xml:space="preserve"> </v>
      </c>
      <c r="BA854" s="11" t="str">
        <f t="shared" si="1435"/>
        <v xml:space="preserve"> </v>
      </c>
      <c r="BB854" s="11" t="str">
        <f t="shared" si="1436"/>
        <v xml:space="preserve"> </v>
      </c>
      <c r="BC854" s="11">
        <f t="shared" si="1437"/>
        <v>0</v>
      </c>
      <c r="BD854" s="11" t="str">
        <f t="shared" si="1438"/>
        <v xml:space="preserve"> </v>
      </c>
      <c r="BE854" s="11" t="str">
        <f t="shared" si="1439"/>
        <v xml:space="preserve"> </v>
      </c>
      <c r="BF854" s="11" t="str">
        <f t="shared" si="1440"/>
        <v xml:space="preserve"> </v>
      </c>
      <c r="BG854" s="11" t="str">
        <f t="shared" si="1461"/>
        <v xml:space="preserve"> </v>
      </c>
      <c r="BH854" s="11" t="str">
        <f t="shared" si="1441"/>
        <v xml:space="preserve"> </v>
      </c>
      <c r="BI854" s="11" t="str">
        <f t="shared" si="1442"/>
        <v xml:space="preserve"> </v>
      </c>
      <c r="BJ854" s="11">
        <f t="shared" si="1443"/>
        <v>0</v>
      </c>
      <c r="BK854" s="11" t="str">
        <f t="shared" si="1444"/>
        <v/>
      </c>
      <c r="BL854" s="11" t="str">
        <f t="shared" si="1445"/>
        <v xml:space="preserve"> </v>
      </c>
      <c r="BM854" s="11" t="str">
        <f t="shared" si="1446"/>
        <v xml:space="preserve"> </v>
      </c>
      <c r="BN854" s="11" t="str">
        <f t="shared" si="1447"/>
        <v xml:space="preserve"> </v>
      </c>
      <c r="BO854" s="11" t="str">
        <f t="shared" si="1448"/>
        <v xml:space="preserve"> </v>
      </c>
      <c r="BP854" s="11" t="str">
        <f t="shared" si="1449"/>
        <v xml:space="preserve"> </v>
      </c>
      <c r="BQ854" s="11" t="str">
        <f t="shared" si="1450"/>
        <v>0</v>
      </c>
      <c r="BR854" s="25">
        <f t="shared" si="1451"/>
        <v>0</v>
      </c>
      <c r="BS854" s="11" t="str">
        <f t="shared" si="1452"/>
        <v>Not Present</v>
      </c>
      <c r="BT854" s="11" t="str">
        <f t="shared" si="1453"/>
        <v>0</v>
      </c>
      <c r="BU854" s="12">
        <f t="shared" si="1471"/>
        <v>1</v>
      </c>
      <c r="BV854" s="12">
        <f t="shared" si="1472"/>
        <v>0</v>
      </c>
      <c r="BW854" s="12">
        <f t="shared" si="1462"/>
        <v>1</v>
      </c>
      <c r="BX854" s="12">
        <f t="shared" si="1473"/>
        <v>1</v>
      </c>
      <c r="BY854" s="11">
        <f t="shared" si="1474"/>
        <v>1</v>
      </c>
      <c r="BZ854" s="11">
        <f t="shared" si="1454"/>
        <v>1</v>
      </c>
      <c r="CA854" s="11">
        <f t="shared" si="1455"/>
        <v>1</v>
      </c>
      <c r="CB854" s="11">
        <f t="shared" si="1456"/>
        <v>2012</v>
      </c>
      <c r="CC854" s="11">
        <f t="shared" si="1457"/>
        <v>1</v>
      </c>
      <c r="CD854" s="11" t="str">
        <f t="shared" si="1458"/>
        <v>No</v>
      </c>
      <c r="CE854" s="11">
        <f t="shared" si="1475"/>
        <v>0</v>
      </c>
      <c r="CF854" s="11">
        <f t="shared" si="1476"/>
        <v>0</v>
      </c>
      <c r="CG854" s="11">
        <f t="shared" si="1477"/>
        <v>1</v>
      </c>
      <c r="CH854" s="11">
        <f t="shared" si="1478"/>
        <v>0</v>
      </c>
      <c r="CI854" s="11">
        <f t="shared" si="1459"/>
        <v>1</v>
      </c>
      <c r="CJ854" s="11">
        <f t="shared" si="1460"/>
        <v>1</v>
      </c>
    </row>
    <row r="855" spans="1:88" x14ac:dyDescent="0.3">
      <c r="A855" s="11">
        <f t="shared" si="1391"/>
        <v>2017</v>
      </c>
      <c r="B855" s="11" t="str">
        <f t="shared" si="1392"/>
        <v>02-01-2015 05:51:13 CET</v>
      </c>
      <c r="C855" s="11" t="str">
        <f t="shared" si="1393"/>
        <v>Rwanda</v>
      </c>
      <c r="D855" s="11" t="str">
        <f t="shared" si="1394"/>
        <v>Rulindo</v>
      </c>
      <c r="E855" s="11" t="str">
        <f t="shared" si="1395"/>
        <v>Cyungo</v>
      </c>
      <c r="F855" s="11" t="str">
        <f t="shared" si="1396"/>
        <v>Burehe</v>
      </c>
      <c r="G855" s="11" t="str">
        <f t="shared" si="1397"/>
        <v>Sove</v>
      </c>
      <c r="H855" s="11" t="str">
        <f t="shared" si="1398"/>
        <v/>
      </c>
      <c r="I855" s="11" t="str">
        <f t="shared" si="1399"/>
        <v/>
      </c>
      <c r="J855" s="11" t="str">
        <f t="shared" si="1400"/>
        <v>Nyamagana</v>
      </c>
      <c r="K855" s="11">
        <f t="shared" si="1401"/>
        <v>75</v>
      </c>
      <c r="L855" s="11">
        <f t="shared" si="1463"/>
        <v>20456</v>
      </c>
      <c r="M855" s="11">
        <f t="shared" si="1464"/>
        <v>36</v>
      </c>
      <c r="N855" s="11">
        <f t="shared" si="1465"/>
        <v>568.22222222222217</v>
      </c>
      <c r="O855" s="11">
        <f t="shared" si="1402"/>
        <v>35</v>
      </c>
      <c r="P855" s="11">
        <f t="shared" si="1403"/>
        <v>40</v>
      </c>
      <c r="Q855" s="13">
        <f t="shared" si="1466"/>
        <v>0.46666666666666667</v>
      </c>
      <c r="R855" s="11">
        <f t="shared" si="1467"/>
        <v>0</v>
      </c>
      <c r="S855" s="11">
        <f t="shared" si="1404"/>
        <v>0</v>
      </c>
      <c r="T855" s="11">
        <f t="shared" si="1405"/>
        <v>1</v>
      </c>
      <c r="U855" s="11" t="str">
        <f t="shared" si="1406"/>
        <v>Piped Network -- Gravity Only</v>
      </c>
      <c r="V855" s="11">
        <f t="shared" si="1407"/>
        <v>2011</v>
      </c>
      <c r="W855" s="11" t="str">
        <f t="shared" si="1408"/>
        <v>Government And African Development Bank</v>
      </c>
      <c r="X855" s="11" t="str">
        <f t="shared" si="1409"/>
        <v>Spring</v>
      </c>
      <c r="Y855" s="11">
        <f t="shared" si="1410"/>
        <v>2</v>
      </c>
      <c r="Z855" s="11">
        <f t="shared" si="1411"/>
        <v>1</v>
      </c>
      <c r="AA855" s="11">
        <f t="shared" si="1412"/>
        <v>1</v>
      </c>
      <c r="AB855" s="11" t="str">
        <f t="shared" si="1413"/>
        <v>"Springbox" --Intake Structure At A Spring</v>
      </c>
      <c r="AC855" s="11">
        <f t="shared" si="1414"/>
        <v>1</v>
      </c>
      <c r="AD855" s="11">
        <f t="shared" si="1415"/>
        <v>2011</v>
      </c>
      <c r="AE855" s="11">
        <f t="shared" si="1416"/>
        <v>1</v>
      </c>
      <c r="AF855" s="11">
        <f t="shared" si="1417"/>
        <v>5</v>
      </c>
      <c r="AG855" s="12">
        <f t="shared" si="1468"/>
        <v>345600</v>
      </c>
      <c r="AH855" s="12">
        <f t="shared" si="1469"/>
        <v>1974.8571428571429</v>
      </c>
      <c r="AI855" s="11">
        <f t="shared" si="1470"/>
        <v>1</v>
      </c>
      <c r="AJ855" s="11">
        <f t="shared" si="1418"/>
        <v>1</v>
      </c>
      <c r="AK855" s="11">
        <f t="shared" si="1419"/>
        <v>2</v>
      </c>
      <c r="AL855" s="11">
        <f t="shared" si="1420"/>
        <v>2015</v>
      </c>
      <c r="AM855" s="11">
        <f t="shared" si="1421"/>
        <v>1</v>
      </c>
      <c r="AN855" s="11">
        <f t="shared" si="1422"/>
        <v>2100</v>
      </c>
      <c r="AO855" s="11">
        <f t="shared" si="1423"/>
        <v>1</v>
      </c>
      <c r="AP855" s="11">
        <f t="shared" si="1424"/>
        <v>11</v>
      </c>
      <c r="AQ855" s="11">
        <f t="shared" si="1425"/>
        <v>2011</v>
      </c>
      <c r="AR855" s="11">
        <f t="shared" si="1426"/>
        <v>1</v>
      </c>
      <c r="AS855" s="11">
        <f t="shared" si="1427"/>
        <v>1</v>
      </c>
      <c r="AT855" s="11">
        <f t="shared" si="1428"/>
        <v>15</v>
      </c>
      <c r="AU855" s="11" t="str">
        <f t="shared" si="1429"/>
        <v>Pressure Break Tank|Distribution Chamber</v>
      </c>
      <c r="AV855" s="11">
        <f t="shared" si="1430"/>
        <v>2011</v>
      </c>
      <c r="AW855" s="11">
        <f t="shared" si="1431"/>
        <v>1</v>
      </c>
      <c r="AX855" s="11">
        <f t="shared" si="1432"/>
        <v>1</v>
      </c>
      <c r="AY855" s="11">
        <f t="shared" si="1433"/>
        <v>3</v>
      </c>
      <c r="AZ855" s="11">
        <f t="shared" si="1434"/>
        <v>2011</v>
      </c>
      <c r="BA855" s="11">
        <f t="shared" si="1435"/>
        <v>1</v>
      </c>
      <c r="BB855" s="11">
        <f t="shared" si="1436"/>
        <v>37000</v>
      </c>
      <c r="BC855" s="11">
        <f t="shared" si="1437"/>
        <v>0</v>
      </c>
      <c r="BD855" s="11" t="str">
        <f t="shared" si="1438"/>
        <v xml:space="preserve"> </v>
      </c>
      <c r="BE855" s="11" t="str">
        <f t="shared" si="1439"/>
        <v xml:space="preserve"> </v>
      </c>
      <c r="BF855" s="11" t="str">
        <f t="shared" si="1440"/>
        <v xml:space="preserve"> </v>
      </c>
      <c r="BG855" s="11" t="str">
        <f t="shared" si="1461"/>
        <v xml:space="preserve"> </v>
      </c>
      <c r="BH855" s="11" t="str">
        <f t="shared" si="1441"/>
        <v xml:space="preserve"> </v>
      </c>
      <c r="BI855" s="11" t="str">
        <f t="shared" si="1442"/>
        <v xml:space="preserve"> </v>
      </c>
      <c r="BJ855" s="11">
        <f t="shared" si="1443"/>
        <v>0</v>
      </c>
      <c r="BK855" s="11" t="str">
        <f t="shared" si="1444"/>
        <v/>
      </c>
      <c r="BL855" s="11" t="str">
        <f t="shared" si="1445"/>
        <v xml:space="preserve"> </v>
      </c>
      <c r="BM855" s="11" t="str">
        <f t="shared" si="1446"/>
        <v xml:space="preserve"> </v>
      </c>
      <c r="BN855" s="11" t="str">
        <f t="shared" si="1447"/>
        <v xml:space="preserve"> </v>
      </c>
      <c r="BO855" s="11" t="str">
        <f t="shared" si="1448"/>
        <v xml:space="preserve"> </v>
      </c>
      <c r="BP855" s="11" t="str">
        <f t="shared" si="1449"/>
        <v xml:space="preserve"> </v>
      </c>
      <c r="BQ855" s="11" t="str">
        <f t="shared" si="1450"/>
        <v>0</v>
      </c>
      <c r="BR855" s="25">
        <f t="shared" si="1451"/>
        <v>0</v>
      </c>
      <c r="BS855" s="11" t="str">
        <f t="shared" si="1452"/>
        <v>Not Present</v>
      </c>
      <c r="BT855" s="11" t="str">
        <f t="shared" si="1453"/>
        <v>0</v>
      </c>
      <c r="BU855" s="12">
        <f t="shared" si="1471"/>
        <v>1</v>
      </c>
      <c r="BV855" s="12">
        <f t="shared" si="1472"/>
        <v>0</v>
      </c>
      <c r="BW855" s="12">
        <f t="shared" si="1462"/>
        <v>1</v>
      </c>
      <c r="BX855" s="12">
        <f t="shared" si="1473"/>
        <v>1</v>
      </c>
      <c r="BY855" s="11">
        <f t="shared" si="1474"/>
        <v>1</v>
      </c>
      <c r="BZ855" s="11">
        <f t="shared" si="1454"/>
        <v>1</v>
      </c>
      <c r="CA855" s="11">
        <f t="shared" si="1455"/>
        <v>29</v>
      </c>
      <c r="CB855" s="11">
        <f t="shared" si="1456"/>
        <v>2011</v>
      </c>
      <c r="CC855" s="11">
        <f t="shared" si="1457"/>
        <v>1</v>
      </c>
      <c r="CD855" s="11" t="str">
        <f t="shared" si="1458"/>
        <v>No</v>
      </c>
      <c r="CE855" s="11">
        <f t="shared" si="1475"/>
        <v>0</v>
      </c>
      <c r="CF855" s="11">
        <f t="shared" si="1476"/>
        <v>0</v>
      </c>
      <c r="CG855" s="11">
        <f t="shared" si="1477"/>
        <v>1</v>
      </c>
      <c r="CH855" s="11">
        <f t="shared" si="1478"/>
        <v>0</v>
      </c>
      <c r="CI855" s="11">
        <f t="shared" si="1459"/>
        <v>0</v>
      </c>
      <c r="CJ855" s="11">
        <f t="shared" si="1460"/>
        <v>2</v>
      </c>
    </row>
    <row r="856" spans="1:88" x14ac:dyDescent="0.3">
      <c r="A856" s="11">
        <f t="shared" si="1391"/>
        <v>2017</v>
      </c>
      <c r="B856" s="11" t="str">
        <f t="shared" si="1392"/>
        <v>23-04-2017 14:43:38 CEST</v>
      </c>
      <c r="C856" s="11" t="str">
        <f t="shared" si="1393"/>
        <v>Rwanda</v>
      </c>
      <c r="D856" s="11" t="str">
        <f t="shared" si="1394"/>
        <v>Rulindo</v>
      </c>
      <c r="E856" s="11" t="str">
        <f t="shared" si="1395"/>
        <v>Buyoga</v>
      </c>
      <c r="F856" s="11" t="str">
        <f t="shared" si="1396"/>
        <v>Gahororo</v>
      </c>
      <c r="G856" s="11" t="str">
        <f t="shared" si="1397"/>
        <v>Gatenderi</v>
      </c>
      <c r="H856" s="11" t="str">
        <f t="shared" si="1398"/>
        <v/>
      </c>
      <c r="I856" s="11" t="str">
        <f t="shared" si="1399"/>
        <v/>
      </c>
      <c r="J856" s="11" t="str">
        <f t="shared" si="1400"/>
        <v>kiruruma</v>
      </c>
      <c r="K856" s="11">
        <f t="shared" si="1401"/>
        <v>141</v>
      </c>
      <c r="L856" s="11">
        <f t="shared" si="1463"/>
        <v>8295</v>
      </c>
      <c r="M856" s="11">
        <f t="shared" si="1464"/>
        <v>25</v>
      </c>
      <c r="N856" s="11">
        <f t="shared" si="1465"/>
        <v>331.8</v>
      </c>
      <c r="O856" s="11">
        <f t="shared" si="1402"/>
        <v>100</v>
      </c>
      <c r="P856" s="11">
        <f t="shared" si="1403"/>
        <v>41</v>
      </c>
      <c r="Q856" s="13">
        <f t="shared" si="1466"/>
        <v>0.70921985815602839</v>
      </c>
      <c r="R856" s="11">
        <f t="shared" si="1467"/>
        <v>0</v>
      </c>
      <c r="S856" s="11">
        <f t="shared" si="1404"/>
        <v>0</v>
      </c>
      <c r="T856" s="11">
        <f t="shared" si="1405"/>
        <v>1</v>
      </c>
      <c r="U856" s="11" t="str">
        <f t="shared" si="1406"/>
        <v>Piped Network With Pump</v>
      </c>
      <c r="V856" s="11">
        <f t="shared" si="1407"/>
        <v>2014</v>
      </c>
      <c r="W856" s="11" t="str">
        <f t="shared" si="1408"/>
        <v>Governement (District, Wasac) And Water For People</v>
      </c>
      <c r="X856" s="11" t="str">
        <f t="shared" si="1409"/>
        <v>Spring</v>
      </c>
      <c r="Y856" s="11">
        <f t="shared" si="1410"/>
        <v>1</v>
      </c>
      <c r="Z856" s="11">
        <f t="shared" si="1411"/>
        <v>1</v>
      </c>
      <c r="AA856" s="11">
        <f t="shared" si="1412"/>
        <v>1</v>
      </c>
      <c r="AB856" s="11" t="str">
        <f t="shared" si="1413"/>
        <v>"Springbox" --Intake Structure At A Spring</v>
      </c>
      <c r="AC856" s="11">
        <f t="shared" si="1414"/>
        <v>1</v>
      </c>
      <c r="AD856" s="11">
        <f t="shared" si="1415"/>
        <v>2017</v>
      </c>
      <c r="AE856" s="11">
        <f t="shared" si="1416"/>
        <v>1</v>
      </c>
      <c r="AF856" s="11">
        <f t="shared" si="1417"/>
        <v>3</v>
      </c>
      <c r="AG856" s="12">
        <f t="shared" si="1468"/>
        <v>576000</v>
      </c>
      <c r="AH856" s="12">
        <f t="shared" si="1469"/>
        <v>1152</v>
      </c>
      <c r="AI856" s="11">
        <f t="shared" si="1470"/>
        <v>1</v>
      </c>
      <c r="AJ856" s="11">
        <f t="shared" si="1418"/>
        <v>1</v>
      </c>
      <c r="AK856" s="11">
        <f t="shared" si="1419"/>
        <v>3</v>
      </c>
      <c r="AL856" s="11">
        <f t="shared" si="1420"/>
        <v>2014</v>
      </c>
      <c r="AM856" s="11">
        <f t="shared" si="1421"/>
        <v>1</v>
      </c>
      <c r="AN856" s="11">
        <f t="shared" si="1422"/>
        <v>9000</v>
      </c>
      <c r="AO856" s="11">
        <f t="shared" si="1423"/>
        <v>1</v>
      </c>
      <c r="AP856" s="11">
        <f t="shared" si="1424"/>
        <v>11</v>
      </c>
      <c r="AQ856" s="11">
        <f t="shared" si="1425"/>
        <v>2014</v>
      </c>
      <c r="AR856" s="11">
        <f t="shared" si="1426"/>
        <v>1</v>
      </c>
      <c r="AS856" s="11">
        <f t="shared" si="1427"/>
        <v>0</v>
      </c>
      <c r="AT856" s="11" t="str">
        <f t="shared" si="1428"/>
        <v xml:space="preserve"> </v>
      </c>
      <c r="AU856" s="11" t="str">
        <f t="shared" si="1429"/>
        <v/>
      </c>
      <c r="AV856" s="11" t="str">
        <f t="shared" si="1430"/>
        <v xml:space="preserve"> </v>
      </c>
      <c r="AW856" s="11" t="str">
        <f t="shared" si="1431"/>
        <v xml:space="preserve"> </v>
      </c>
      <c r="AX856" s="11">
        <f t="shared" si="1432"/>
        <v>1</v>
      </c>
      <c r="AY856" s="11">
        <f t="shared" si="1433"/>
        <v>3</v>
      </c>
      <c r="AZ856" s="11">
        <f t="shared" si="1434"/>
        <v>2014</v>
      </c>
      <c r="BA856" s="11">
        <f t="shared" si="1435"/>
        <v>1</v>
      </c>
      <c r="BB856" s="11">
        <f t="shared" si="1436"/>
        <v>9000</v>
      </c>
      <c r="BC856" s="11">
        <f t="shared" si="1437"/>
        <v>0</v>
      </c>
      <c r="BD856" s="11" t="str">
        <f t="shared" si="1438"/>
        <v xml:space="preserve"> </v>
      </c>
      <c r="BE856" s="11" t="str">
        <f t="shared" si="1439"/>
        <v xml:space="preserve"> </v>
      </c>
      <c r="BF856" s="11" t="str">
        <f t="shared" si="1440"/>
        <v xml:space="preserve"> </v>
      </c>
      <c r="BG856" s="11" t="str">
        <f t="shared" si="1461"/>
        <v xml:space="preserve"> </v>
      </c>
      <c r="BH856" s="11" t="str">
        <f t="shared" si="1441"/>
        <v xml:space="preserve"> </v>
      </c>
      <c r="BI856" s="11" t="str">
        <f t="shared" si="1442"/>
        <v xml:space="preserve"> </v>
      </c>
      <c r="BJ856" s="11">
        <f t="shared" si="1443"/>
        <v>0</v>
      </c>
      <c r="BK856" s="11" t="str">
        <f t="shared" si="1444"/>
        <v/>
      </c>
      <c r="BL856" s="11" t="str">
        <f t="shared" si="1445"/>
        <v xml:space="preserve"> </v>
      </c>
      <c r="BM856" s="11" t="str">
        <f t="shared" si="1446"/>
        <v xml:space="preserve"> </v>
      </c>
      <c r="BN856" s="11" t="str">
        <f t="shared" si="1447"/>
        <v xml:space="preserve"> </v>
      </c>
      <c r="BO856" s="11" t="str">
        <f t="shared" si="1448"/>
        <v xml:space="preserve"> </v>
      </c>
      <c r="BP856" s="11" t="str">
        <f t="shared" si="1449"/>
        <v xml:space="preserve"> </v>
      </c>
      <c r="BQ856" s="11" t="str">
        <f t="shared" si="1450"/>
        <v>0</v>
      </c>
      <c r="BR856" s="25">
        <f t="shared" si="1451"/>
        <v>0</v>
      </c>
      <c r="BS856" s="11" t="str">
        <f t="shared" si="1452"/>
        <v>Not Present</v>
      </c>
      <c r="BT856" s="11" t="str">
        <f t="shared" si="1453"/>
        <v>0</v>
      </c>
      <c r="BU856" s="12">
        <f t="shared" si="1471"/>
        <v>1</v>
      </c>
      <c r="BV856" s="12">
        <f t="shared" si="1472"/>
        <v>0</v>
      </c>
      <c r="BW856" s="12">
        <f t="shared" si="1462"/>
        <v>1</v>
      </c>
      <c r="BX856" s="12">
        <f t="shared" si="1473"/>
        <v>1</v>
      </c>
      <c r="BY856" s="11">
        <f t="shared" si="1474"/>
        <v>1</v>
      </c>
      <c r="BZ856" s="11">
        <f t="shared" si="1454"/>
        <v>1</v>
      </c>
      <c r="CA856" s="11">
        <f t="shared" si="1455"/>
        <v>1</v>
      </c>
      <c r="CB856" s="11">
        <f t="shared" si="1456"/>
        <v>2014</v>
      </c>
      <c r="CC856" s="11">
        <f t="shared" si="1457"/>
        <v>2</v>
      </c>
      <c r="CD856" s="11" t="str">
        <f t="shared" si="1458"/>
        <v>No</v>
      </c>
      <c r="CE856" s="11">
        <f t="shared" si="1475"/>
        <v>0</v>
      </c>
      <c r="CF856" s="11">
        <f t="shared" si="1476"/>
        <v>0</v>
      </c>
      <c r="CG856" s="11">
        <f t="shared" si="1477"/>
        <v>1</v>
      </c>
      <c r="CH856" s="11">
        <f t="shared" si="1478"/>
        <v>0</v>
      </c>
      <c r="CI856" s="11">
        <f t="shared" si="1459"/>
        <v>1</v>
      </c>
      <c r="CJ856" s="11">
        <f t="shared" si="1460"/>
        <v>1</v>
      </c>
    </row>
    <row r="857" spans="1:88" x14ac:dyDescent="0.3">
      <c r="A857" s="11">
        <f t="shared" si="1391"/>
        <v>2017</v>
      </c>
      <c r="B857" s="11" t="str">
        <f t="shared" si="1392"/>
        <v>08-03-2017 08:08:33 CET</v>
      </c>
      <c r="C857" s="11" t="str">
        <f t="shared" si="1393"/>
        <v>Rwanda</v>
      </c>
      <c r="D857" s="11" t="str">
        <f t="shared" si="1394"/>
        <v>Rulindo</v>
      </c>
      <c r="E857" s="11" t="str">
        <f t="shared" si="1395"/>
        <v>Base</v>
      </c>
      <c r="F857" s="11" t="str">
        <f t="shared" si="1396"/>
        <v>Rwamahwa</v>
      </c>
      <c r="G857" s="11" t="str">
        <f t="shared" si="1397"/>
        <v>Base</v>
      </c>
      <c r="H857" s="11" t="str">
        <f t="shared" si="1398"/>
        <v/>
      </c>
      <c r="I857" s="11" t="str">
        <f t="shared" si="1399"/>
        <v/>
      </c>
      <c r="J857" s="11" t="str">
        <f t="shared" si="1400"/>
        <v>Rutembe</v>
      </c>
      <c r="K857" s="11">
        <f t="shared" si="1401"/>
        <v>229</v>
      </c>
      <c r="L857" s="11">
        <f t="shared" si="1463"/>
        <v>1012</v>
      </c>
      <c r="M857" s="11">
        <f t="shared" si="1464"/>
        <v>7</v>
      </c>
      <c r="N857" s="11">
        <f t="shared" si="1465"/>
        <v>144.57142857142858</v>
      </c>
      <c r="O857" s="11">
        <f t="shared" si="1402"/>
        <v>229</v>
      </c>
      <c r="P857" s="11" t="str">
        <f t="shared" si="1403"/>
        <v xml:space="preserve"> </v>
      </c>
      <c r="Q857" s="13">
        <f t="shared" si="1466"/>
        <v>1</v>
      </c>
      <c r="R857" s="11">
        <f t="shared" si="1467"/>
        <v>1</v>
      </c>
      <c r="S857" s="11">
        <f t="shared" si="1404"/>
        <v>1</v>
      </c>
      <c r="T857" s="11">
        <f t="shared" si="1405"/>
        <v>1</v>
      </c>
      <c r="U857" s="11" t="str">
        <f t="shared" si="1406"/>
        <v>Piped Network -- Gravity Only</v>
      </c>
      <c r="V857" s="11">
        <f t="shared" si="1407"/>
        <v>2016</v>
      </c>
      <c r="W857" s="11" t="str">
        <f t="shared" si="1408"/>
        <v>Governement (District, Wasac) And Water For People</v>
      </c>
      <c r="X857" s="11" t="str">
        <f t="shared" si="1409"/>
        <v>Spring</v>
      </c>
      <c r="Y857" s="11">
        <f t="shared" si="1410"/>
        <v>2</v>
      </c>
      <c r="Z857" s="11">
        <f t="shared" si="1411"/>
        <v>1</v>
      </c>
      <c r="AA857" s="11">
        <f t="shared" si="1412"/>
        <v>1</v>
      </c>
      <c r="AB857" s="11" t="str">
        <f t="shared" si="1413"/>
        <v>"Springbox" --Intake Structure At A Spring</v>
      </c>
      <c r="AC857" s="11">
        <f t="shared" si="1414"/>
        <v>1</v>
      </c>
      <c r="AD857" s="11">
        <f t="shared" si="1415"/>
        <v>2017</v>
      </c>
      <c r="AE857" s="11">
        <f t="shared" si="1416"/>
        <v>1</v>
      </c>
      <c r="AF857" s="11">
        <f t="shared" si="1417"/>
        <v>45</v>
      </c>
      <c r="AG857" s="12">
        <f t="shared" si="1468"/>
        <v>38400</v>
      </c>
      <c r="AH857" s="12">
        <f t="shared" si="1469"/>
        <v>33.537117903930131</v>
      </c>
      <c r="AI857" s="11">
        <f t="shared" si="1470"/>
        <v>1</v>
      </c>
      <c r="AJ857" s="11">
        <f t="shared" si="1418"/>
        <v>1</v>
      </c>
      <c r="AK857" s="11">
        <f t="shared" si="1419"/>
        <v>1</v>
      </c>
      <c r="AL857" s="11">
        <f t="shared" si="1420"/>
        <v>2017</v>
      </c>
      <c r="AM857" s="11">
        <f t="shared" si="1421"/>
        <v>1</v>
      </c>
      <c r="AN857" s="11">
        <f t="shared" si="1422"/>
        <v>2500</v>
      </c>
      <c r="AO857" s="11">
        <f t="shared" si="1423"/>
        <v>1</v>
      </c>
      <c r="AP857" s="11">
        <f t="shared" si="1424"/>
        <v>1</v>
      </c>
      <c r="AQ857" s="11">
        <f t="shared" si="1425"/>
        <v>2016</v>
      </c>
      <c r="AR857" s="11">
        <f t="shared" si="1426"/>
        <v>1</v>
      </c>
      <c r="AS857" s="11">
        <f t="shared" si="1427"/>
        <v>1</v>
      </c>
      <c r="AT857" s="11">
        <f t="shared" si="1428"/>
        <v>3</v>
      </c>
      <c r="AU857" s="11" t="str">
        <f t="shared" si="1429"/>
        <v>Distribution Chamber</v>
      </c>
      <c r="AV857" s="11">
        <f t="shared" si="1430"/>
        <v>2016</v>
      </c>
      <c r="AW857" s="11">
        <f t="shared" si="1431"/>
        <v>1</v>
      </c>
      <c r="AX857" s="11">
        <f t="shared" si="1432"/>
        <v>0</v>
      </c>
      <c r="AY857" s="11" t="str">
        <f t="shared" si="1433"/>
        <v xml:space="preserve"> </v>
      </c>
      <c r="AZ857" s="11" t="str">
        <f t="shared" si="1434"/>
        <v xml:space="preserve"> </v>
      </c>
      <c r="BA857" s="11" t="str">
        <f t="shared" si="1435"/>
        <v xml:space="preserve"> </v>
      </c>
      <c r="BB857" s="11" t="str">
        <f t="shared" si="1436"/>
        <v xml:space="preserve"> </v>
      </c>
      <c r="BC857" s="11">
        <f t="shared" si="1437"/>
        <v>0</v>
      </c>
      <c r="BD857" s="11" t="str">
        <f t="shared" si="1438"/>
        <v xml:space="preserve"> </v>
      </c>
      <c r="BE857" s="11" t="str">
        <f t="shared" si="1439"/>
        <v xml:space="preserve"> </v>
      </c>
      <c r="BF857" s="11" t="str">
        <f t="shared" si="1440"/>
        <v xml:space="preserve"> </v>
      </c>
      <c r="BG857" s="11" t="str">
        <f t="shared" si="1461"/>
        <v xml:space="preserve"> </v>
      </c>
      <c r="BH857" s="11" t="str">
        <f t="shared" si="1441"/>
        <v xml:space="preserve"> </v>
      </c>
      <c r="BI857" s="11" t="str">
        <f t="shared" si="1442"/>
        <v xml:space="preserve"> </v>
      </c>
      <c r="BJ857" s="11">
        <f t="shared" si="1443"/>
        <v>0</v>
      </c>
      <c r="BK857" s="11" t="str">
        <f t="shared" si="1444"/>
        <v/>
      </c>
      <c r="BL857" s="11" t="str">
        <f t="shared" si="1445"/>
        <v xml:space="preserve"> </v>
      </c>
      <c r="BM857" s="11" t="str">
        <f t="shared" si="1446"/>
        <v xml:space="preserve"> </v>
      </c>
      <c r="BN857" s="11" t="str">
        <f t="shared" si="1447"/>
        <v xml:space="preserve"> </v>
      </c>
      <c r="BO857" s="11" t="str">
        <f t="shared" si="1448"/>
        <v xml:space="preserve"> </v>
      </c>
      <c r="BP857" s="11" t="str">
        <f t="shared" si="1449"/>
        <v xml:space="preserve"> </v>
      </c>
      <c r="BQ857" s="11" t="str">
        <f t="shared" si="1450"/>
        <v>0</v>
      </c>
      <c r="BR857" s="25">
        <f t="shared" si="1451"/>
        <v>0</v>
      </c>
      <c r="BS857" s="11" t="str">
        <f t="shared" si="1452"/>
        <v>Not Present</v>
      </c>
      <c r="BT857" s="11" t="str">
        <f t="shared" si="1453"/>
        <v>0</v>
      </c>
      <c r="BU857" s="12">
        <f t="shared" si="1471"/>
        <v>1</v>
      </c>
      <c r="BV857" s="12">
        <f t="shared" si="1472"/>
        <v>0</v>
      </c>
      <c r="BW857" s="12">
        <f t="shared" si="1462"/>
        <v>1</v>
      </c>
      <c r="BX857" s="12">
        <f t="shared" si="1473"/>
        <v>1</v>
      </c>
      <c r="BY857" s="11">
        <f t="shared" si="1474"/>
        <v>1</v>
      </c>
      <c r="BZ857" s="11">
        <f t="shared" si="1454"/>
        <v>1</v>
      </c>
      <c r="CA857" s="11">
        <f t="shared" si="1455"/>
        <v>1</v>
      </c>
      <c r="CB857" s="11">
        <f t="shared" si="1456"/>
        <v>2016</v>
      </c>
      <c r="CC857" s="11">
        <f t="shared" si="1457"/>
        <v>1</v>
      </c>
      <c r="CD857" s="11" t="str">
        <f t="shared" si="1458"/>
        <v>No</v>
      </c>
      <c r="CE857" s="11">
        <f t="shared" si="1475"/>
        <v>0</v>
      </c>
      <c r="CF857" s="11">
        <f t="shared" si="1476"/>
        <v>0</v>
      </c>
      <c r="CG857" s="11">
        <f t="shared" si="1477"/>
        <v>1</v>
      </c>
      <c r="CH857" s="11">
        <f t="shared" si="1478"/>
        <v>0</v>
      </c>
      <c r="CI857" s="11">
        <f t="shared" si="1459"/>
        <v>1</v>
      </c>
      <c r="CJ857" s="11">
        <f t="shared" si="1460"/>
        <v>1</v>
      </c>
    </row>
    <row r="858" spans="1:88" x14ac:dyDescent="0.3">
      <c r="A858" s="11">
        <f t="shared" si="1391"/>
        <v>2017</v>
      </c>
      <c r="B858" s="11" t="str">
        <f t="shared" si="1392"/>
        <v>15-03-2017 16:54:52 CET</v>
      </c>
      <c r="C858" s="11" t="str">
        <f t="shared" si="1393"/>
        <v>Rwanda</v>
      </c>
      <c r="D858" s="11" t="str">
        <f t="shared" si="1394"/>
        <v>Rulindo</v>
      </c>
      <c r="E858" s="11" t="str">
        <f t="shared" si="1395"/>
        <v>Rusiga</v>
      </c>
      <c r="F858" s="11" t="str">
        <f t="shared" si="1396"/>
        <v>Gako</v>
      </c>
      <c r="G858" s="11" t="str">
        <f t="shared" si="1397"/>
        <v>Kabuye</v>
      </c>
      <c r="H858" s="11" t="str">
        <f t="shared" si="1398"/>
        <v/>
      </c>
      <c r="I858" s="11" t="str">
        <f t="shared" si="1399"/>
        <v/>
      </c>
      <c r="J858" s="11" t="str">
        <f t="shared" si="1400"/>
        <v>Kabuye water point[RW.WFP.Q3.14.166.066]/Tare-Rusiga pumping</v>
      </c>
      <c r="K858" s="11">
        <f t="shared" si="1401"/>
        <v>169</v>
      </c>
      <c r="L858" s="11">
        <f t="shared" si="1463"/>
        <v>9577</v>
      </c>
      <c r="M858" s="11">
        <f t="shared" si="1464"/>
        <v>1</v>
      </c>
      <c r="N858" s="11">
        <f t="shared" si="1465"/>
        <v>9577</v>
      </c>
      <c r="O858" s="11">
        <f t="shared" si="1402"/>
        <v>169</v>
      </c>
      <c r="P858" s="11" t="str">
        <f t="shared" si="1403"/>
        <v xml:space="preserve"> </v>
      </c>
      <c r="Q858" s="13">
        <f t="shared" si="1466"/>
        <v>1</v>
      </c>
      <c r="R858" s="11">
        <f t="shared" si="1467"/>
        <v>1</v>
      </c>
      <c r="S858" s="11">
        <f t="shared" si="1404"/>
        <v>0</v>
      </c>
      <c r="T858" s="11">
        <f t="shared" si="1405"/>
        <v>1</v>
      </c>
      <c r="U858" s="11" t="str">
        <f t="shared" si="1406"/>
        <v>Piped Network With Pump</v>
      </c>
      <c r="V858" s="11">
        <f t="shared" si="1407"/>
        <v>2015</v>
      </c>
      <c r="W858" s="11" t="str">
        <f t="shared" si="1408"/>
        <v>Governement (District, Wasac) And Water For People</v>
      </c>
      <c r="X858" s="11" t="str">
        <f t="shared" si="1409"/>
        <v>Spring</v>
      </c>
      <c r="Y858" s="11">
        <f t="shared" si="1410"/>
        <v>10</v>
      </c>
      <c r="Z858" s="11">
        <f t="shared" si="1411"/>
        <v>1</v>
      </c>
      <c r="AA858" s="11">
        <f t="shared" si="1412"/>
        <v>0</v>
      </c>
      <c r="AB858" s="11" t="str">
        <f t="shared" si="1413"/>
        <v/>
      </c>
      <c r="AC858" s="11" t="str">
        <f t="shared" si="1414"/>
        <v xml:space="preserve"> </v>
      </c>
      <c r="AD858" s="11" t="str">
        <f t="shared" si="1415"/>
        <v xml:space="preserve"> </v>
      </c>
      <c r="AE858" s="11" t="str">
        <f t="shared" si="1416"/>
        <v xml:space="preserve"> </v>
      </c>
      <c r="AF858" s="11">
        <f t="shared" si="1417"/>
        <v>40</v>
      </c>
      <c r="AG858" s="12">
        <f t="shared" si="1468"/>
        <v>43200</v>
      </c>
      <c r="AH858" s="12">
        <f t="shared" si="1469"/>
        <v>51.124260355029584</v>
      </c>
      <c r="AI858" s="11">
        <f t="shared" si="1470"/>
        <v>1</v>
      </c>
      <c r="AJ858" s="11">
        <f t="shared" si="1418"/>
        <v>0</v>
      </c>
      <c r="AK858" s="11" t="str">
        <f t="shared" si="1419"/>
        <v xml:space="preserve"> </v>
      </c>
      <c r="AL858" s="11" t="str">
        <f t="shared" si="1420"/>
        <v xml:space="preserve"> </v>
      </c>
      <c r="AM858" s="11" t="str">
        <f t="shared" si="1421"/>
        <v xml:space="preserve"> </v>
      </c>
      <c r="AN858" s="11" t="str">
        <f t="shared" si="1422"/>
        <v xml:space="preserve"> </v>
      </c>
      <c r="AO858" s="11">
        <f t="shared" si="1423"/>
        <v>0</v>
      </c>
      <c r="AP858" s="11" t="str">
        <f t="shared" si="1424"/>
        <v xml:space="preserve"> </v>
      </c>
      <c r="AQ858" s="11" t="str">
        <f t="shared" si="1425"/>
        <v xml:space="preserve"> </v>
      </c>
      <c r="AR858" s="11" t="str">
        <f t="shared" si="1426"/>
        <v xml:space="preserve"> </v>
      </c>
      <c r="AS858" s="11">
        <f t="shared" si="1427"/>
        <v>0</v>
      </c>
      <c r="AT858" s="11" t="str">
        <f t="shared" si="1428"/>
        <v xml:space="preserve"> </v>
      </c>
      <c r="AU858" s="11" t="str">
        <f t="shared" si="1429"/>
        <v/>
      </c>
      <c r="AV858" s="11" t="str">
        <f t="shared" si="1430"/>
        <v xml:space="preserve"> </v>
      </c>
      <c r="AW858" s="11" t="str">
        <f t="shared" si="1431"/>
        <v xml:space="preserve"> </v>
      </c>
      <c r="AX858" s="11">
        <f t="shared" si="1432"/>
        <v>0</v>
      </c>
      <c r="AY858" s="11" t="str">
        <f t="shared" si="1433"/>
        <v xml:space="preserve"> </v>
      </c>
      <c r="AZ858" s="11" t="str">
        <f t="shared" si="1434"/>
        <v xml:space="preserve"> </v>
      </c>
      <c r="BA858" s="11" t="str">
        <f t="shared" si="1435"/>
        <v xml:space="preserve"> </v>
      </c>
      <c r="BB858" s="11" t="str">
        <f t="shared" si="1436"/>
        <v xml:space="preserve"> </v>
      </c>
      <c r="BC858" s="11">
        <f t="shared" si="1437"/>
        <v>0</v>
      </c>
      <c r="BD858" s="11" t="str">
        <f t="shared" si="1438"/>
        <v xml:space="preserve"> </v>
      </c>
      <c r="BE858" s="11" t="str">
        <f t="shared" si="1439"/>
        <v xml:space="preserve"> </v>
      </c>
      <c r="BF858" s="11" t="str">
        <f t="shared" si="1440"/>
        <v xml:space="preserve"> </v>
      </c>
      <c r="BG858" s="11" t="str">
        <f t="shared" si="1461"/>
        <v xml:space="preserve"> </v>
      </c>
      <c r="BH858" s="11" t="str">
        <f t="shared" si="1441"/>
        <v xml:space="preserve"> </v>
      </c>
      <c r="BI858" s="11" t="str">
        <f t="shared" si="1442"/>
        <v xml:space="preserve"> </v>
      </c>
      <c r="BJ858" s="11">
        <f t="shared" si="1443"/>
        <v>0</v>
      </c>
      <c r="BK858" s="11" t="str">
        <f t="shared" si="1444"/>
        <v/>
      </c>
      <c r="BL858" s="11" t="str">
        <f t="shared" si="1445"/>
        <v xml:space="preserve"> </v>
      </c>
      <c r="BM858" s="11" t="str">
        <f t="shared" si="1446"/>
        <v xml:space="preserve"> </v>
      </c>
      <c r="BN858" s="11" t="str">
        <f t="shared" si="1447"/>
        <v xml:space="preserve"> </v>
      </c>
      <c r="BO858" s="11" t="str">
        <f t="shared" si="1448"/>
        <v xml:space="preserve"> </v>
      </c>
      <c r="BP858" s="11" t="str">
        <f t="shared" si="1449"/>
        <v xml:space="preserve"> </v>
      </c>
      <c r="BQ858" s="11" t="str">
        <f t="shared" si="1450"/>
        <v>0</v>
      </c>
      <c r="BR858" s="25">
        <f t="shared" si="1451"/>
        <v>0</v>
      </c>
      <c r="BS858" s="11" t="str">
        <f t="shared" si="1452"/>
        <v>Not Present</v>
      </c>
      <c r="BT858" s="11" t="str">
        <f t="shared" si="1453"/>
        <v>0</v>
      </c>
      <c r="BU858" s="12">
        <f t="shared" si="1471"/>
        <v>1</v>
      </c>
      <c r="BV858" s="12">
        <f t="shared" si="1472"/>
        <v>0</v>
      </c>
      <c r="BW858" s="12">
        <f t="shared" si="1462"/>
        <v>1</v>
      </c>
      <c r="BX858" s="12">
        <f t="shared" si="1473"/>
        <v>1</v>
      </c>
      <c r="BY858" s="11">
        <f t="shared" si="1474"/>
        <v>1</v>
      </c>
      <c r="BZ858" s="11">
        <f t="shared" si="1454"/>
        <v>1</v>
      </c>
      <c r="CA858" s="11">
        <f t="shared" si="1455"/>
        <v>2</v>
      </c>
      <c r="CB858" s="11">
        <f t="shared" si="1456"/>
        <v>2015</v>
      </c>
      <c r="CC858" s="11">
        <f t="shared" si="1457"/>
        <v>1</v>
      </c>
      <c r="CD858" s="11" t="str">
        <f t="shared" si="1458"/>
        <v>No</v>
      </c>
      <c r="CE858" s="11">
        <f t="shared" si="1475"/>
        <v>0</v>
      </c>
      <c r="CF858" s="11">
        <f t="shared" si="1476"/>
        <v>0</v>
      </c>
      <c r="CG858" s="11">
        <f t="shared" si="1477"/>
        <v>1</v>
      </c>
      <c r="CH858" s="11">
        <f t="shared" si="1478"/>
        <v>0</v>
      </c>
      <c r="CI858" s="11">
        <f t="shared" si="1459"/>
        <v>1</v>
      </c>
      <c r="CJ858" s="11">
        <f t="shared" si="1460"/>
        <v>1</v>
      </c>
    </row>
    <row r="859" spans="1:88" x14ac:dyDescent="0.3">
      <c r="A859" s="11">
        <f t="shared" si="1391"/>
        <v>2017</v>
      </c>
      <c r="B859" s="11" t="str">
        <f t="shared" si="1392"/>
        <v>12-03-2017 11:12:55 CET</v>
      </c>
      <c r="C859" s="11" t="str">
        <f t="shared" si="1393"/>
        <v>Rwanda</v>
      </c>
      <c r="D859" s="11" t="str">
        <f t="shared" si="1394"/>
        <v>Rulindo</v>
      </c>
      <c r="E859" s="11" t="str">
        <f t="shared" si="1395"/>
        <v>Shyorongi</v>
      </c>
      <c r="F859" s="11" t="str">
        <f t="shared" si="1396"/>
        <v>Muvumu</v>
      </c>
      <c r="G859" s="11" t="str">
        <f t="shared" si="1397"/>
        <v>Nyabubare</v>
      </c>
      <c r="H859" s="11" t="str">
        <f t="shared" si="1398"/>
        <v/>
      </c>
      <c r="I859" s="11" t="str">
        <f t="shared" si="1399"/>
        <v/>
      </c>
      <c r="J859" s="11" t="str">
        <f t="shared" si="1400"/>
        <v>Bitete-Muvumu</v>
      </c>
      <c r="K859" s="11">
        <f t="shared" si="1401"/>
        <v>97</v>
      </c>
      <c r="L859" s="11">
        <f t="shared" si="1463"/>
        <v>1316</v>
      </c>
      <c r="M859" s="11">
        <f t="shared" si="1464"/>
        <v>7</v>
      </c>
      <c r="N859" s="11">
        <f t="shared" si="1465"/>
        <v>188</v>
      </c>
      <c r="O859" s="11">
        <f t="shared" si="1402"/>
        <v>35</v>
      </c>
      <c r="P859" s="11">
        <f t="shared" si="1403"/>
        <v>62</v>
      </c>
      <c r="Q859" s="13">
        <f t="shared" si="1466"/>
        <v>0.36082474226804123</v>
      </c>
      <c r="R859" s="11">
        <f t="shared" si="1467"/>
        <v>0</v>
      </c>
      <c r="S859" s="11">
        <f t="shared" si="1404"/>
        <v>1</v>
      </c>
      <c r="T859" s="11">
        <f t="shared" si="1405"/>
        <v>1</v>
      </c>
      <c r="U859" s="11" t="str">
        <f t="shared" si="1406"/>
        <v>Piped Network -- Gravity Only</v>
      </c>
      <c r="V859" s="11">
        <f t="shared" si="1407"/>
        <v>2013</v>
      </c>
      <c r="W859" s="11" t="str">
        <f t="shared" si="1408"/>
        <v>Governement (District, Wasac) And Water For People</v>
      </c>
      <c r="X859" s="11" t="str">
        <f t="shared" si="1409"/>
        <v>Spring</v>
      </c>
      <c r="Y859" s="11">
        <f t="shared" si="1410"/>
        <v>3</v>
      </c>
      <c r="Z859" s="11">
        <f t="shared" si="1411"/>
        <v>1</v>
      </c>
      <c r="AA859" s="11">
        <f t="shared" si="1412"/>
        <v>1</v>
      </c>
      <c r="AB859" s="11" t="str">
        <f t="shared" si="1413"/>
        <v>"Springbox" --Intake Structure At A Spring</v>
      </c>
      <c r="AC859" s="11">
        <f t="shared" si="1414"/>
        <v>1</v>
      </c>
      <c r="AD859" s="11">
        <f t="shared" si="1415"/>
        <v>2013</v>
      </c>
      <c r="AE859" s="11">
        <f t="shared" si="1416"/>
        <v>1</v>
      </c>
      <c r="AF859" s="11">
        <f t="shared" si="1417"/>
        <v>11</v>
      </c>
      <c r="AG859" s="12">
        <f t="shared" si="1468"/>
        <v>157090.90909090909</v>
      </c>
      <c r="AH859" s="12">
        <f t="shared" si="1469"/>
        <v>897.66233766233768</v>
      </c>
      <c r="AI859" s="11">
        <f t="shared" si="1470"/>
        <v>1</v>
      </c>
      <c r="AJ859" s="11">
        <f t="shared" si="1418"/>
        <v>1</v>
      </c>
      <c r="AK859" s="11">
        <f t="shared" si="1419"/>
        <v>1</v>
      </c>
      <c r="AL859" s="11">
        <f t="shared" si="1420"/>
        <v>2013</v>
      </c>
      <c r="AM859" s="11">
        <f t="shared" si="1421"/>
        <v>2</v>
      </c>
      <c r="AN859" s="11">
        <f t="shared" si="1422"/>
        <v>11</v>
      </c>
      <c r="AO859" s="11">
        <f t="shared" si="1423"/>
        <v>1</v>
      </c>
      <c r="AP859" s="11">
        <f t="shared" si="1424"/>
        <v>1</v>
      </c>
      <c r="AQ859" s="11">
        <f t="shared" si="1425"/>
        <v>2013</v>
      </c>
      <c r="AR859" s="11">
        <f t="shared" si="1426"/>
        <v>1</v>
      </c>
      <c r="AS859" s="11">
        <f t="shared" si="1427"/>
        <v>1</v>
      </c>
      <c r="AT859" s="11">
        <f t="shared" si="1428"/>
        <v>6</v>
      </c>
      <c r="AU859" s="11" t="str">
        <f t="shared" si="1429"/>
        <v>Pressure Break Tank|Distribution Chamber|Ventouse, Washout</v>
      </c>
      <c r="AV859" s="11">
        <f t="shared" si="1430"/>
        <v>2013</v>
      </c>
      <c r="AW859" s="11">
        <f t="shared" si="1431"/>
        <v>2</v>
      </c>
      <c r="AX859" s="11">
        <f t="shared" si="1432"/>
        <v>1</v>
      </c>
      <c r="AY859" s="11">
        <f t="shared" si="1433"/>
        <v>1</v>
      </c>
      <c r="AZ859" s="11">
        <f t="shared" si="1434"/>
        <v>2013</v>
      </c>
      <c r="BA859" s="11">
        <f t="shared" si="1435"/>
        <v>1</v>
      </c>
      <c r="BB859" s="11">
        <f t="shared" si="1436"/>
        <v>4000</v>
      </c>
      <c r="BC859" s="11">
        <f t="shared" si="1437"/>
        <v>0</v>
      </c>
      <c r="BD859" s="11" t="str">
        <f t="shared" si="1438"/>
        <v xml:space="preserve"> </v>
      </c>
      <c r="BE859" s="11" t="str">
        <f t="shared" si="1439"/>
        <v xml:space="preserve"> </v>
      </c>
      <c r="BF859" s="11" t="str">
        <f t="shared" si="1440"/>
        <v xml:space="preserve"> </v>
      </c>
      <c r="BG859" s="11" t="str">
        <f t="shared" si="1461"/>
        <v xml:space="preserve"> </v>
      </c>
      <c r="BH859" s="11" t="str">
        <f t="shared" si="1441"/>
        <v xml:space="preserve"> </v>
      </c>
      <c r="BI859" s="11" t="str">
        <f t="shared" si="1442"/>
        <v xml:space="preserve"> </v>
      </c>
      <c r="BJ859" s="11">
        <f t="shared" si="1443"/>
        <v>0</v>
      </c>
      <c r="BK859" s="11" t="str">
        <f t="shared" si="1444"/>
        <v/>
      </c>
      <c r="BL859" s="11" t="str">
        <f t="shared" si="1445"/>
        <v xml:space="preserve"> </v>
      </c>
      <c r="BM859" s="11" t="str">
        <f t="shared" si="1446"/>
        <v xml:space="preserve"> </v>
      </c>
      <c r="BN859" s="11" t="str">
        <f t="shared" si="1447"/>
        <v xml:space="preserve"> </v>
      </c>
      <c r="BO859" s="11" t="str">
        <f t="shared" si="1448"/>
        <v xml:space="preserve"> </v>
      </c>
      <c r="BP859" s="11" t="str">
        <f t="shared" si="1449"/>
        <v xml:space="preserve"> </v>
      </c>
      <c r="BQ859" s="11" t="str">
        <f t="shared" si="1450"/>
        <v>0</v>
      </c>
      <c r="BR859" s="25">
        <f t="shared" si="1451"/>
        <v>0</v>
      </c>
      <c r="BS859" s="11" t="str">
        <f t="shared" si="1452"/>
        <v>Not Present</v>
      </c>
      <c r="BT859" s="11" t="str">
        <f t="shared" si="1453"/>
        <v>0</v>
      </c>
      <c r="BU859" s="12">
        <f t="shared" si="1471"/>
        <v>1</v>
      </c>
      <c r="BV859" s="12">
        <f t="shared" si="1472"/>
        <v>0</v>
      </c>
      <c r="BW859" s="12">
        <f t="shared" si="1462"/>
        <v>1</v>
      </c>
      <c r="BX859" s="12">
        <f t="shared" si="1473"/>
        <v>1</v>
      </c>
      <c r="BY859" s="11">
        <f t="shared" si="1474"/>
        <v>1</v>
      </c>
      <c r="BZ859" s="11">
        <f t="shared" si="1454"/>
        <v>1</v>
      </c>
      <c r="CA859" s="11">
        <f t="shared" si="1455"/>
        <v>1</v>
      </c>
      <c r="CB859" s="11">
        <f t="shared" si="1456"/>
        <v>2013</v>
      </c>
      <c r="CC859" s="11">
        <f t="shared" si="1457"/>
        <v>1</v>
      </c>
      <c r="CD859" s="11" t="str">
        <f t="shared" si="1458"/>
        <v>No</v>
      </c>
      <c r="CE859" s="11">
        <f t="shared" si="1475"/>
        <v>0</v>
      </c>
      <c r="CF859" s="11">
        <f t="shared" si="1476"/>
        <v>0</v>
      </c>
      <c r="CG859" s="11">
        <f t="shared" si="1477"/>
        <v>1</v>
      </c>
      <c r="CH859" s="11">
        <f t="shared" si="1478"/>
        <v>0</v>
      </c>
      <c r="CI859" s="11">
        <f t="shared" si="1459"/>
        <v>1</v>
      </c>
      <c r="CJ859" s="11">
        <f t="shared" si="1460"/>
        <v>1</v>
      </c>
    </row>
    <row r="860" spans="1:88" x14ac:dyDescent="0.3">
      <c r="A860" s="11">
        <f t="shared" si="1391"/>
        <v>2017</v>
      </c>
      <c r="B860" s="11" t="str">
        <f t="shared" si="1392"/>
        <v>02-06-2017 09:36:41 CEST</v>
      </c>
      <c r="C860" s="11" t="str">
        <f t="shared" si="1393"/>
        <v>Rwanda</v>
      </c>
      <c r="D860" s="11" t="str">
        <f t="shared" si="1394"/>
        <v>Rulindo</v>
      </c>
      <c r="E860" s="11" t="str">
        <f t="shared" si="1395"/>
        <v>Cyinzuzi</v>
      </c>
      <c r="F860" s="11" t="str">
        <f t="shared" si="1396"/>
        <v>Rudogo</v>
      </c>
      <c r="G860" s="11" t="str">
        <f t="shared" si="1397"/>
        <v>Gasiza</v>
      </c>
      <c r="H860" s="11" t="str">
        <f t="shared" si="1398"/>
        <v/>
      </c>
      <c r="I860" s="11" t="str">
        <f t="shared" si="1399"/>
        <v/>
      </c>
      <c r="J860" s="11" t="str">
        <f t="shared" si="1400"/>
        <v>Rwagitare</v>
      </c>
      <c r="K860" s="11">
        <f t="shared" si="1401"/>
        <v>45</v>
      </c>
      <c r="L860" s="11">
        <f t="shared" si="1463"/>
        <v>0</v>
      </c>
      <c r="M860" s="11">
        <f t="shared" si="1464"/>
        <v>2</v>
      </c>
      <c r="N860" s="11">
        <f t="shared" si="1465"/>
        <v>0</v>
      </c>
      <c r="O860" s="11">
        <f t="shared" si="1402"/>
        <v>40</v>
      </c>
      <c r="P860" s="11">
        <f t="shared" si="1403"/>
        <v>5</v>
      </c>
      <c r="Q860" s="13">
        <f t="shared" si="1466"/>
        <v>0.88888888888888884</v>
      </c>
      <c r="R860" s="11">
        <f t="shared" si="1467"/>
        <v>0</v>
      </c>
      <c r="S860" s="11">
        <f t="shared" si="1404"/>
        <v>1</v>
      </c>
      <c r="T860" s="11">
        <f t="shared" si="1405"/>
        <v>1</v>
      </c>
      <c r="U860" s="11" t="str">
        <f t="shared" si="1406"/>
        <v>Piped Network -- Gravity Only</v>
      </c>
      <c r="V860" s="11">
        <f t="shared" si="1407"/>
        <v>2009</v>
      </c>
      <c r="W860" s="11" t="str">
        <f t="shared" si="1408"/>
        <v>Water For People</v>
      </c>
      <c r="X860" s="11" t="str">
        <f t="shared" si="1409"/>
        <v>Spring</v>
      </c>
      <c r="Y860" s="11">
        <f t="shared" si="1410"/>
        <v>1</v>
      </c>
      <c r="Z860" s="11">
        <f t="shared" si="1411"/>
        <v>1</v>
      </c>
      <c r="AA860" s="11">
        <f t="shared" si="1412"/>
        <v>1</v>
      </c>
      <c r="AB860" s="11" t="str">
        <f t="shared" si="1413"/>
        <v>"Springbox" --Intake Structure At A Spring</v>
      </c>
      <c r="AC860" s="11">
        <f t="shared" si="1414"/>
        <v>1</v>
      </c>
      <c r="AD860" s="11">
        <f t="shared" si="1415"/>
        <v>2009</v>
      </c>
      <c r="AE860" s="11">
        <f t="shared" si="1416"/>
        <v>1</v>
      </c>
      <c r="AF860" s="11">
        <f t="shared" si="1417"/>
        <v>1.2</v>
      </c>
      <c r="AG860" s="12">
        <f t="shared" si="1468"/>
        <v>1440000</v>
      </c>
      <c r="AH860" s="12">
        <f t="shared" si="1469"/>
        <v>7200</v>
      </c>
      <c r="AI860" s="11">
        <f t="shared" si="1470"/>
        <v>1</v>
      </c>
      <c r="AJ860" s="11">
        <f t="shared" si="1418"/>
        <v>1</v>
      </c>
      <c r="AK860" s="11">
        <f t="shared" si="1419"/>
        <v>1</v>
      </c>
      <c r="AL860" s="11">
        <f t="shared" si="1420"/>
        <v>2009</v>
      </c>
      <c r="AM860" s="11">
        <f t="shared" si="1421"/>
        <v>1</v>
      </c>
      <c r="AN860" s="11">
        <f t="shared" si="1422"/>
        <v>1200</v>
      </c>
      <c r="AO860" s="11">
        <f t="shared" si="1423"/>
        <v>1</v>
      </c>
      <c r="AP860" s="11">
        <f t="shared" si="1424"/>
        <v>1</v>
      </c>
      <c r="AQ860" s="11">
        <f t="shared" si="1425"/>
        <v>2009</v>
      </c>
      <c r="AR860" s="11">
        <f t="shared" si="1426"/>
        <v>1</v>
      </c>
      <c r="AS860" s="11">
        <f t="shared" si="1427"/>
        <v>1</v>
      </c>
      <c r="AT860" s="11">
        <f t="shared" si="1428"/>
        <v>2</v>
      </c>
      <c r="AU860" s="11" t="str">
        <f t="shared" si="1429"/>
        <v>Pressure Break Tank|Distribution Chamber</v>
      </c>
      <c r="AV860" s="11">
        <f t="shared" si="1430"/>
        <v>2009</v>
      </c>
      <c r="AW860" s="11">
        <f t="shared" si="1431"/>
        <v>1</v>
      </c>
      <c r="AX860" s="11">
        <f t="shared" si="1432"/>
        <v>1</v>
      </c>
      <c r="AY860" s="11">
        <f t="shared" si="1433"/>
        <v>1</v>
      </c>
      <c r="AZ860" s="11">
        <f t="shared" si="1434"/>
        <v>2009</v>
      </c>
      <c r="BA860" s="11">
        <f t="shared" si="1435"/>
        <v>1</v>
      </c>
      <c r="BB860" s="11">
        <f t="shared" si="1436"/>
        <v>900</v>
      </c>
      <c r="BC860" s="11">
        <f t="shared" si="1437"/>
        <v>0</v>
      </c>
      <c r="BD860" s="11" t="str">
        <f t="shared" si="1438"/>
        <v xml:space="preserve"> </v>
      </c>
      <c r="BE860" s="11" t="str">
        <f t="shared" si="1439"/>
        <v xml:space="preserve"> </v>
      </c>
      <c r="BF860" s="11" t="str">
        <f t="shared" si="1440"/>
        <v xml:space="preserve"> </v>
      </c>
      <c r="BG860" s="11" t="str">
        <f t="shared" si="1461"/>
        <v xml:space="preserve"> </v>
      </c>
      <c r="BH860" s="11" t="str">
        <f t="shared" si="1441"/>
        <v xml:space="preserve"> </v>
      </c>
      <c r="BI860" s="11" t="str">
        <f t="shared" si="1442"/>
        <v xml:space="preserve"> </v>
      </c>
      <c r="BJ860" s="11">
        <f t="shared" si="1443"/>
        <v>0</v>
      </c>
      <c r="BK860" s="11" t="str">
        <f t="shared" si="1444"/>
        <v/>
      </c>
      <c r="BL860" s="11" t="str">
        <f t="shared" si="1445"/>
        <v xml:space="preserve"> </v>
      </c>
      <c r="BM860" s="11" t="str">
        <f t="shared" si="1446"/>
        <v xml:space="preserve"> </v>
      </c>
      <c r="BN860" s="11" t="str">
        <f t="shared" si="1447"/>
        <v xml:space="preserve"> </v>
      </c>
      <c r="BO860" s="11" t="str">
        <f t="shared" si="1448"/>
        <v xml:space="preserve"> </v>
      </c>
      <c r="BP860" s="11" t="str">
        <f t="shared" si="1449"/>
        <v xml:space="preserve"> </v>
      </c>
      <c r="BQ860" s="11" t="str">
        <f t="shared" si="1450"/>
        <v>0</v>
      </c>
      <c r="BR860" s="25">
        <f t="shared" si="1451"/>
        <v>0</v>
      </c>
      <c r="BS860" s="11" t="str">
        <f t="shared" si="1452"/>
        <v>Not Present</v>
      </c>
      <c r="BT860" s="11" t="str">
        <f t="shared" si="1453"/>
        <v>0</v>
      </c>
      <c r="BU860" s="12">
        <f t="shared" si="1471"/>
        <v>1</v>
      </c>
      <c r="BV860" s="12">
        <f t="shared" si="1472"/>
        <v>0</v>
      </c>
      <c r="BW860" s="12">
        <f t="shared" si="1462"/>
        <v>1</v>
      </c>
      <c r="BX860" s="12">
        <f t="shared" si="1473"/>
        <v>1</v>
      </c>
      <c r="BY860" s="11">
        <f t="shared" si="1474"/>
        <v>1</v>
      </c>
      <c r="BZ860" s="11">
        <f t="shared" si="1454"/>
        <v>1</v>
      </c>
      <c r="CA860" s="11">
        <f t="shared" si="1455"/>
        <v>2</v>
      </c>
      <c r="CB860" s="11">
        <f t="shared" si="1456"/>
        <v>2009</v>
      </c>
      <c r="CC860" s="11">
        <f t="shared" si="1457"/>
        <v>1</v>
      </c>
      <c r="CD860" s="11" t="str">
        <f t="shared" si="1458"/>
        <v>No</v>
      </c>
      <c r="CE860" s="11">
        <f t="shared" si="1475"/>
        <v>0</v>
      </c>
      <c r="CF860" s="11">
        <f t="shared" si="1476"/>
        <v>0</v>
      </c>
      <c r="CG860" s="11">
        <f t="shared" si="1477"/>
        <v>1</v>
      </c>
      <c r="CH860" s="11">
        <f t="shared" si="1478"/>
        <v>0</v>
      </c>
      <c r="CI860" s="11">
        <f t="shared" si="1459"/>
        <v>1</v>
      </c>
      <c r="CJ860" s="11">
        <f t="shared" si="1460"/>
        <v>1</v>
      </c>
    </row>
    <row r="861" spans="1:88" x14ac:dyDescent="0.3">
      <c r="A861" s="11">
        <f t="shared" si="1391"/>
        <v>2017</v>
      </c>
      <c r="B861" s="11" t="str">
        <f t="shared" si="1392"/>
        <v>11-03-2017 09:32:34 CET</v>
      </c>
      <c r="C861" s="11" t="str">
        <f t="shared" si="1393"/>
        <v>Rwanda</v>
      </c>
      <c r="D861" s="11" t="str">
        <f t="shared" si="1394"/>
        <v>Rulindo</v>
      </c>
      <c r="E861" s="11" t="str">
        <f t="shared" si="1395"/>
        <v>Rukozo</v>
      </c>
      <c r="F861" s="11" t="str">
        <f t="shared" si="1396"/>
        <v>Mberuka</v>
      </c>
      <c r="G861" s="11" t="str">
        <f t="shared" si="1397"/>
        <v>Gakubo</v>
      </c>
      <c r="H861" s="11" t="str">
        <f t="shared" si="1398"/>
        <v/>
      </c>
      <c r="I861" s="11" t="str">
        <f t="shared" si="1399"/>
        <v/>
      </c>
      <c r="J861" s="11" t="str">
        <f t="shared" si="1400"/>
        <v>Nyamagana</v>
      </c>
      <c r="K861" s="11">
        <f t="shared" si="1401"/>
        <v>1200</v>
      </c>
      <c r="L861" s="11">
        <f t="shared" si="1463"/>
        <v>20456</v>
      </c>
      <c r="M861" s="11">
        <f t="shared" si="1464"/>
        <v>36</v>
      </c>
      <c r="N861" s="11">
        <f t="shared" si="1465"/>
        <v>568.22222222222217</v>
      </c>
      <c r="O861" s="11">
        <f t="shared" si="1402"/>
        <v>1200</v>
      </c>
      <c r="P861" s="11" t="str">
        <f t="shared" si="1403"/>
        <v xml:space="preserve"> </v>
      </c>
      <c r="Q861" s="13">
        <f t="shared" si="1466"/>
        <v>1</v>
      </c>
      <c r="R861" s="11">
        <f t="shared" si="1467"/>
        <v>1</v>
      </c>
      <c r="S861" s="11">
        <f t="shared" si="1404"/>
        <v>0</v>
      </c>
      <c r="T861" s="11">
        <f t="shared" si="1405"/>
        <v>1</v>
      </c>
      <c r="U861" s="11" t="str">
        <f t="shared" si="1406"/>
        <v>Piped Network -- Gravity Only</v>
      </c>
      <c r="V861" s="11">
        <f t="shared" si="1407"/>
        <v>2011</v>
      </c>
      <c r="W861" s="11" t="str">
        <f t="shared" si="1408"/>
        <v>Government And African Development Bank</v>
      </c>
      <c r="X861" s="11" t="str">
        <f t="shared" si="1409"/>
        <v>Spring</v>
      </c>
      <c r="Y861" s="11">
        <f t="shared" si="1410"/>
        <v>2</v>
      </c>
      <c r="Z861" s="11">
        <f t="shared" si="1411"/>
        <v>1</v>
      </c>
      <c r="AA861" s="11">
        <f t="shared" si="1412"/>
        <v>1</v>
      </c>
      <c r="AB861" s="11" t="str">
        <f t="shared" si="1413"/>
        <v>"Springbox" --Intake Structure At A Spring</v>
      </c>
      <c r="AC861" s="11">
        <f t="shared" si="1414"/>
        <v>1</v>
      </c>
      <c r="AD861" s="11">
        <f t="shared" si="1415"/>
        <v>2015</v>
      </c>
      <c r="AE861" s="11">
        <f t="shared" si="1416"/>
        <v>1</v>
      </c>
      <c r="AF861" s="11">
        <f t="shared" si="1417"/>
        <v>5</v>
      </c>
      <c r="AG861" s="12">
        <f t="shared" si="1468"/>
        <v>345600</v>
      </c>
      <c r="AH861" s="12">
        <f t="shared" si="1469"/>
        <v>57.6</v>
      </c>
      <c r="AI861" s="11">
        <f t="shared" si="1470"/>
        <v>1</v>
      </c>
      <c r="AJ861" s="11">
        <f t="shared" si="1418"/>
        <v>1</v>
      </c>
      <c r="AK861" s="11">
        <f t="shared" si="1419"/>
        <v>2</v>
      </c>
      <c r="AL861" s="11">
        <f t="shared" si="1420"/>
        <v>2015</v>
      </c>
      <c r="AM861" s="11">
        <f t="shared" si="1421"/>
        <v>1</v>
      </c>
      <c r="AN861" s="11">
        <f t="shared" si="1422"/>
        <v>2100</v>
      </c>
      <c r="AO861" s="11">
        <f t="shared" si="1423"/>
        <v>1</v>
      </c>
      <c r="AP861" s="11">
        <f t="shared" si="1424"/>
        <v>11</v>
      </c>
      <c r="AQ861" s="11">
        <f t="shared" si="1425"/>
        <v>2011</v>
      </c>
      <c r="AR861" s="11">
        <f t="shared" si="1426"/>
        <v>1</v>
      </c>
      <c r="AS861" s="11">
        <f t="shared" si="1427"/>
        <v>1</v>
      </c>
      <c r="AT861" s="11">
        <f t="shared" si="1428"/>
        <v>15</v>
      </c>
      <c r="AU861" s="11" t="str">
        <f t="shared" si="1429"/>
        <v>Pressure Break Tank|Distribution Chamber</v>
      </c>
      <c r="AV861" s="11">
        <f t="shared" si="1430"/>
        <v>2011</v>
      </c>
      <c r="AW861" s="11">
        <f t="shared" si="1431"/>
        <v>1</v>
      </c>
      <c r="AX861" s="11">
        <f t="shared" si="1432"/>
        <v>1</v>
      </c>
      <c r="AY861" s="11">
        <f t="shared" si="1433"/>
        <v>3</v>
      </c>
      <c r="AZ861" s="11">
        <f t="shared" si="1434"/>
        <v>2011</v>
      </c>
      <c r="BA861" s="11">
        <f t="shared" si="1435"/>
        <v>2</v>
      </c>
      <c r="BB861" s="11">
        <f t="shared" si="1436"/>
        <v>37000</v>
      </c>
      <c r="BC861" s="11">
        <f t="shared" si="1437"/>
        <v>0</v>
      </c>
      <c r="BD861" s="11" t="str">
        <f t="shared" si="1438"/>
        <v xml:space="preserve"> </v>
      </c>
      <c r="BE861" s="11" t="str">
        <f t="shared" si="1439"/>
        <v xml:space="preserve"> </v>
      </c>
      <c r="BF861" s="11" t="str">
        <f t="shared" si="1440"/>
        <v xml:space="preserve"> </v>
      </c>
      <c r="BG861" s="11" t="str">
        <f t="shared" si="1461"/>
        <v xml:space="preserve"> </v>
      </c>
      <c r="BH861" s="11" t="str">
        <f t="shared" si="1441"/>
        <v xml:space="preserve"> </v>
      </c>
      <c r="BI861" s="11" t="str">
        <f t="shared" si="1442"/>
        <v xml:space="preserve"> </v>
      </c>
      <c r="BJ861" s="11">
        <f t="shared" si="1443"/>
        <v>0</v>
      </c>
      <c r="BK861" s="11" t="str">
        <f t="shared" si="1444"/>
        <v/>
      </c>
      <c r="BL861" s="11" t="str">
        <f t="shared" si="1445"/>
        <v xml:space="preserve"> </v>
      </c>
      <c r="BM861" s="11" t="str">
        <f t="shared" si="1446"/>
        <v xml:space="preserve"> </v>
      </c>
      <c r="BN861" s="11" t="str">
        <f t="shared" si="1447"/>
        <v xml:space="preserve"> </v>
      </c>
      <c r="BO861" s="11" t="str">
        <f t="shared" si="1448"/>
        <v xml:space="preserve"> </v>
      </c>
      <c r="BP861" s="11" t="str">
        <f t="shared" si="1449"/>
        <v xml:space="preserve"> </v>
      </c>
      <c r="BQ861" s="11" t="str">
        <f t="shared" si="1450"/>
        <v>0</v>
      </c>
      <c r="BR861" s="25">
        <f t="shared" si="1451"/>
        <v>0</v>
      </c>
      <c r="BS861" s="11" t="str">
        <f t="shared" si="1452"/>
        <v>Not Present</v>
      </c>
      <c r="BT861" s="11" t="str">
        <f t="shared" si="1453"/>
        <v>0</v>
      </c>
      <c r="BU861" s="12">
        <f t="shared" si="1471"/>
        <v>1</v>
      </c>
      <c r="BV861" s="12">
        <f t="shared" si="1472"/>
        <v>0</v>
      </c>
      <c r="BW861" s="12">
        <f t="shared" si="1462"/>
        <v>1</v>
      </c>
      <c r="BX861" s="12">
        <f t="shared" si="1473"/>
        <v>1</v>
      </c>
      <c r="BY861" s="11">
        <f t="shared" si="1474"/>
        <v>1</v>
      </c>
      <c r="BZ861" s="11">
        <f t="shared" si="1454"/>
        <v>1</v>
      </c>
      <c r="CA861" s="11">
        <f t="shared" si="1455"/>
        <v>29</v>
      </c>
      <c r="CB861" s="11">
        <f t="shared" si="1456"/>
        <v>2011</v>
      </c>
      <c r="CC861" s="11">
        <f t="shared" si="1457"/>
        <v>2</v>
      </c>
      <c r="CD861" s="11" t="str">
        <f t="shared" si="1458"/>
        <v>Yes</v>
      </c>
      <c r="CE861" s="11">
        <f t="shared" si="1475"/>
        <v>10</v>
      </c>
      <c r="CF861" s="11">
        <f t="shared" si="1476"/>
        <v>22</v>
      </c>
      <c r="CG861" s="11">
        <f t="shared" si="1477"/>
        <v>0</v>
      </c>
      <c r="CH861" s="11">
        <f t="shared" si="1478"/>
        <v>220</v>
      </c>
      <c r="CI861" s="11">
        <f t="shared" si="1459"/>
        <v>1</v>
      </c>
      <c r="CJ861" s="11">
        <f t="shared" si="1460"/>
        <v>2</v>
      </c>
    </row>
    <row r="862" spans="1:88" x14ac:dyDescent="0.3">
      <c r="A862" s="11">
        <f t="shared" si="1391"/>
        <v>2017</v>
      </c>
      <c r="B862" s="11" t="str">
        <f t="shared" si="1392"/>
        <v>22-03-2017 19:38:46 CET</v>
      </c>
      <c r="C862" s="11" t="str">
        <f t="shared" si="1393"/>
        <v>Rwanda</v>
      </c>
      <c r="D862" s="11" t="str">
        <f t="shared" si="1394"/>
        <v>Rulindo</v>
      </c>
      <c r="E862" s="11" t="str">
        <f t="shared" si="1395"/>
        <v>Kinihira</v>
      </c>
      <c r="F862" s="11" t="str">
        <f t="shared" si="1396"/>
        <v>Marembo</v>
      </c>
      <c r="G862" s="11" t="str">
        <f t="shared" si="1397"/>
        <v>Cyogo</v>
      </c>
      <c r="H862" s="11" t="str">
        <f t="shared" si="1398"/>
        <v/>
      </c>
      <c r="I862" s="11" t="str">
        <f t="shared" si="1399"/>
        <v/>
      </c>
      <c r="J862" s="11" t="str">
        <f t="shared" si="1400"/>
        <v>Nyamagana-Kinihira</v>
      </c>
      <c r="K862" s="11">
        <f t="shared" si="1401"/>
        <v>184</v>
      </c>
      <c r="L862" s="11">
        <f t="shared" si="1463"/>
        <v>0</v>
      </c>
      <c r="M862" s="11">
        <f t="shared" si="1464"/>
        <v>15</v>
      </c>
      <c r="N862" s="11">
        <f t="shared" si="1465"/>
        <v>0</v>
      </c>
      <c r="O862" s="11">
        <f t="shared" si="1402"/>
        <v>60</v>
      </c>
      <c r="P862" s="11">
        <f t="shared" si="1403"/>
        <v>124</v>
      </c>
      <c r="Q862" s="13">
        <f t="shared" si="1466"/>
        <v>0.32608695652173914</v>
      </c>
      <c r="R862" s="11">
        <f t="shared" si="1467"/>
        <v>0</v>
      </c>
      <c r="S862" s="11">
        <f t="shared" si="1404"/>
        <v>1</v>
      </c>
      <c r="T862" s="11">
        <f t="shared" si="1405"/>
        <v>1</v>
      </c>
      <c r="U862" s="11" t="str">
        <f t="shared" si="1406"/>
        <v>Piped Network With Pump</v>
      </c>
      <c r="V862" s="11">
        <f t="shared" si="1407"/>
        <v>2015</v>
      </c>
      <c r="W862" s="11" t="str">
        <f t="shared" si="1408"/>
        <v>Governement (District, Wasac) And Water For People</v>
      </c>
      <c r="X862" s="11" t="str">
        <f t="shared" si="1409"/>
        <v>Spring</v>
      </c>
      <c r="Y862" s="11">
        <f t="shared" si="1410"/>
        <v>2</v>
      </c>
      <c r="Z862" s="11">
        <f t="shared" si="1411"/>
        <v>1</v>
      </c>
      <c r="AA862" s="11">
        <f t="shared" si="1412"/>
        <v>1</v>
      </c>
      <c r="AB862" s="11" t="str">
        <f t="shared" si="1413"/>
        <v>"Springbox" --Intake Structure At A Spring</v>
      </c>
      <c r="AC862" s="11">
        <f t="shared" si="1414"/>
        <v>1</v>
      </c>
      <c r="AD862" s="11">
        <f t="shared" si="1415"/>
        <v>2015</v>
      </c>
      <c r="AE862" s="11">
        <f t="shared" si="1416"/>
        <v>1</v>
      </c>
      <c r="AF862" s="11">
        <f t="shared" si="1417"/>
        <v>5</v>
      </c>
      <c r="AG862" s="12">
        <f t="shared" si="1468"/>
        <v>345600</v>
      </c>
      <c r="AH862" s="12">
        <f t="shared" si="1469"/>
        <v>1152</v>
      </c>
      <c r="AI862" s="11">
        <f t="shared" si="1470"/>
        <v>1</v>
      </c>
      <c r="AJ862" s="11">
        <f t="shared" si="1418"/>
        <v>1</v>
      </c>
      <c r="AK862" s="11">
        <f t="shared" si="1419"/>
        <v>1</v>
      </c>
      <c r="AL862" s="11">
        <f t="shared" si="1420"/>
        <v>2015</v>
      </c>
      <c r="AM862" s="11">
        <f t="shared" si="1421"/>
        <v>1</v>
      </c>
      <c r="AN862" s="11">
        <f t="shared" si="1422"/>
        <v>1000</v>
      </c>
      <c r="AO862" s="11">
        <f t="shared" si="1423"/>
        <v>1</v>
      </c>
      <c r="AP862" s="11">
        <f t="shared" si="1424"/>
        <v>7</v>
      </c>
      <c r="AQ862" s="11">
        <f t="shared" si="1425"/>
        <v>2015</v>
      </c>
      <c r="AR862" s="11">
        <f t="shared" si="1426"/>
        <v>1</v>
      </c>
      <c r="AS862" s="11">
        <f t="shared" si="1427"/>
        <v>1</v>
      </c>
      <c r="AT862" s="11">
        <f t="shared" si="1428"/>
        <v>8</v>
      </c>
      <c r="AU862" s="11" t="str">
        <f t="shared" si="1429"/>
        <v>Distribution Chamber|Ventouse, Washout</v>
      </c>
      <c r="AV862" s="11">
        <f t="shared" si="1430"/>
        <v>2015</v>
      </c>
      <c r="AW862" s="11">
        <f t="shared" si="1431"/>
        <v>1</v>
      </c>
      <c r="AX862" s="11">
        <f t="shared" si="1432"/>
        <v>1</v>
      </c>
      <c r="AY862" s="11">
        <f t="shared" si="1433"/>
        <v>3</v>
      </c>
      <c r="AZ862" s="11">
        <f t="shared" si="1434"/>
        <v>2015</v>
      </c>
      <c r="BA862" s="11">
        <f t="shared" si="1435"/>
        <v>1</v>
      </c>
      <c r="BB862" s="11">
        <f t="shared" si="1436"/>
        <v>6000</v>
      </c>
      <c r="BC862" s="11">
        <f t="shared" si="1437"/>
        <v>1</v>
      </c>
      <c r="BD862" s="11">
        <f t="shared" si="1438"/>
        <v>2</v>
      </c>
      <c r="BE862" s="11">
        <f t="shared" si="1439"/>
        <v>2015</v>
      </c>
      <c r="BF862" s="11">
        <f t="shared" si="1440"/>
        <v>1</v>
      </c>
      <c r="BG862" s="11">
        <f t="shared" si="1461"/>
        <v>1</v>
      </c>
      <c r="BH862" s="11">
        <f t="shared" si="1441"/>
        <v>2015</v>
      </c>
      <c r="BI862" s="11">
        <f t="shared" si="1442"/>
        <v>1</v>
      </c>
      <c r="BJ862" s="11">
        <f t="shared" si="1443"/>
        <v>0</v>
      </c>
      <c r="BK862" s="11" t="str">
        <f t="shared" si="1444"/>
        <v/>
      </c>
      <c r="BL862" s="11" t="str">
        <f t="shared" si="1445"/>
        <v xml:space="preserve"> </v>
      </c>
      <c r="BM862" s="11" t="str">
        <f t="shared" si="1446"/>
        <v xml:space="preserve"> </v>
      </c>
      <c r="BN862" s="11" t="str">
        <f t="shared" si="1447"/>
        <v xml:space="preserve"> </v>
      </c>
      <c r="BO862" s="11" t="str">
        <f t="shared" si="1448"/>
        <v xml:space="preserve"> </v>
      </c>
      <c r="BP862" s="11" t="str">
        <f t="shared" si="1449"/>
        <v xml:space="preserve"> </v>
      </c>
      <c r="BQ862" s="11" t="str">
        <f t="shared" si="1450"/>
        <v>0</v>
      </c>
      <c r="BR862" s="25">
        <f t="shared" si="1451"/>
        <v>0</v>
      </c>
      <c r="BS862" s="11" t="str">
        <f t="shared" si="1452"/>
        <v>Not Present</v>
      </c>
      <c r="BT862" s="11" t="str">
        <f t="shared" si="1453"/>
        <v>0</v>
      </c>
      <c r="BU862" s="12">
        <f t="shared" si="1471"/>
        <v>1</v>
      </c>
      <c r="BV862" s="12">
        <f t="shared" si="1472"/>
        <v>0</v>
      </c>
      <c r="BW862" s="12">
        <f t="shared" si="1462"/>
        <v>1</v>
      </c>
      <c r="BX862" s="12">
        <f t="shared" si="1473"/>
        <v>1</v>
      </c>
      <c r="BY862" s="11">
        <f t="shared" si="1474"/>
        <v>1</v>
      </c>
      <c r="BZ862" s="11">
        <f t="shared" si="1454"/>
        <v>1</v>
      </c>
      <c r="CA862" s="11">
        <f t="shared" si="1455"/>
        <v>2</v>
      </c>
      <c r="CB862" s="11">
        <f t="shared" si="1456"/>
        <v>2015</v>
      </c>
      <c r="CC862" s="11">
        <f t="shared" si="1457"/>
        <v>1</v>
      </c>
      <c r="CD862" s="11" t="str">
        <f t="shared" si="1458"/>
        <v>No</v>
      </c>
      <c r="CE862" s="11">
        <f t="shared" si="1475"/>
        <v>0</v>
      </c>
      <c r="CF862" s="11">
        <f t="shared" si="1476"/>
        <v>0</v>
      </c>
      <c r="CG862" s="11">
        <f t="shared" si="1477"/>
        <v>1</v>
      </c>
      <c r="CH862" s="11">
        <f t="shared" si="1478"/>
        <v>0</v>
      </c>
      <c r="CI862" s="11">
        <f t="shared" si="1459"/>
        <v>1</v>
      </c>
      <c r="CJ862" s="11">
        <f t="shared" si="1460"/>
        <v>1</v>
      </c>
    </row>
    <row r="863" spans="1:88" x14ac:dyDescent="0.3">
      <c r="A863" s="11">
        <f t="shared" si="1391"/>
        <v>2017</v>
      </c>
      <c r="B863" s="11" t="str">
        <f t="shared" si="1392"/>
        <v>07-03-2017 09:00:36 CET</v>
      </c>
      <c r="C863" s="11" t="str">
        <f t="shared" si="1393"/>
        <v>Rwanda</v>
      </c>
      <c r="D863" s="11" t="str">
        <f t="shared" si="1394"/>
        <v>Rulindo</v>
      </c>
      <c r="E863" s="11" t="str">
        <f t="shared" si="1395"/>
        <v>Mbogo</v>
      </c>
      <c r="F863" s="11" t="str">
        <f t="shared" si="1396"/>
        <v>Bukoro</v>
      </c>
      <c r="G863" s="11" t="str">
        <f t="shared" si="1397"/>
        <v>Gasama</v>
      </c>
      <c r="H863" s="11" t="str">
        <f t="shared" si="1398"/>
        <v/>
      </c>
      <c r="I863" s="11" t="str">
        <f t="shared" si="1399"/>
        <v/>
      </c>
      <c r="J863" s="11" t="str">
        <f t="shared" si="1400"/>
        <v>Gasama</v>
      </c>
      <c r="K863" s="11">
        <f t="shared" si="1401"/>
        <v>19</v>
      </c>
      <c r="L863" s="11">
        <f t="shared" si="1463"/>
        <v>911</v>
      </c>
      <c r="M863" s="11">
        <f t="shared" si="1464"/>
        <v>5</v>
      </c>
      <c r="N863" s="11">
        <f t="shared" si="1465"/>
        <v>182.2</v>
      </c>
      <c r="O863" s="11">
        <f t="shared" si="1402"/>
        <v>19</v>
      </c>
      <c r="P863" s="11" t="str">
        <f t="shared" si="1403"/>
        <v xml:space="preserve"> </v>
      </c>
      <c r="Q863" s="13">
        <f t="shared" si="1466"/>
        <v>1</v>
      </c>
      <c r="R863" s="11">
        <f t="shared" si="1467"/>
        <v>1</v>
      </c>
      <c r="S863" s="11">
        <f t="shared" si="1404"/>
        <v>1</v>
      </c>
      <c r="T863" s="11">
        <f t="shared" si="1405"/>
        <v>1</v>
      </c>
      <c r="U863" s="11" t="str">
        <f t="shared" si="1406"/>
        <v>Piped Network -- Gravity Only</v>
      </c>
      <c r="V863" s="11">
        <f t="shared" si="1407"/>
        <v>1997</v>
      </c>
      <c r="W863" s="11" t="str">
        <f t="shared" si="1408"/>
        <v>Governement (District, Wasac) And Water For People</v>
      </c>
      <c r="X863" s="11" t="str">
        <f t="shared" si="1409"/>
        <v>Spring</v>
      </c>
      <c r="Y863" s="11">
        <f t="shared" si="1410"/>
        <v>2</v>
      </c>
      <c r="Z863" s="11">
        <f t="shared" si="1411"/>
        <v>1</v>
      </c>
      <c r="AA863" s="11">
        <f t="shared" si="1412"/>
        <v>1</v>
      </c>
      <c r="AB863" s="11" t="str">
        <f t="shared" si="1413"/>
        <v>Start Chamber And Collection Chamber</v>
      </c>
      <c r="AC863" s="11">
        <f t="shared" si="1414"/>
        <v>2</v>
      </c>
      <c r="AD863" s="11">
        <f t="shared" si="1415"/>
        <v>2016</v>
      </c>
      <c r="AE863" s="11">
        <f t="shared" si="1416"/>
        <v>1</v>
      </c>
      <c r="AF863" s="11">
        <f t="shared" si="1417"/>
        <v>30</v>
      </c>
      <c r="AG863" s="12">
        <f t="shared" si="1468"/>
        <v>57600</v>
      </c>
      <c r="AH863" s="12">
        <f t="shared" si="1469"/>
        <v>606.31578947368416</v>
      </c>
      <c r="AI863" s="11">
        <f t="shared" si="1470"/>
        <v>1</v>
      </c>
      <c r="AJ863" s="11">
        <f t="shared" si="1418"/>
        <v>1</v>
      </c>
      <c r="AK863" s="11">
        <f t="shared" si="1419"/>
        <v>1</v>
      </c>
      <c r="AL863" s="11">
        <f t="shared" si="1420"/>
        <v>2016</v>
      </c>
      <c r="AM863" s="11">
        <f t="shared" si="1421"/>
        <v>1</v>
      </c>
      <c r="AN863" s="11">
        <f t="shared" si="1422"/>
        <v>700</v>
      </c>
      <c r="AO863" s="11">
        <f t="shared" si="1423"/>
        <v>1</v>
      </c>
      <c r="AP863" s="11">
        <f t="shared" si="1424"/>
        <v>1</v>
      </c>
      <c r="AQ863" s="11">
        <f t="shared" si="1425"/>
        <v>2016</v>
      </c>
      <c r="AR863" s="11">
        <f t="shared" si="1426"/>
        <v>1</v>
      </c>
      <c r="AS863" s="11">
        <f t="shared" si="1427"/>
        <v>1</v>
      </c>
      <c r="AT863" s="11">
        <f t="shared" si="1428"/>
        <v>2</v>
      </c>
      <c r="AU863" s="11" t="str">
        <f t="shared" si="1429"/>
        <v>Washout Chamber, And Air Release Chamber</v>
      </c>
      <c r="AV863" s="11">
        <f t="shared" si="1430"/>
        <v>2016</v>
      </c>
      <c r="AW863" s="11">
        <f t="shared" si="1431"/>
        <v>1</v>
      </c>
      <c r="AX863" s="11">
        <f t="shared" si="1432"/>
        <v>1</v>
      </c>
      <c r="AY863" s="11">
        <f t="shared" si="1433"/>
        <v>2</v>
      </c>
      <c r="AZ863" s="11">
        <f t="shared" si="1434"/>
        <v>2016</v>
      </c>
      <c r="BA863" s="11">
        <f t="shared" si="1435"/>
        <v>1</v>
      </c>
      <c r="BB863" s="11">
        <f t="shared" si="1436"/>
        <v>800</v>
      </c>
      <c r="BC863" s="11">
        <f t="shared" si="1437"/>
        <v>0</v>
      </c>
      <c r="BD863" s="11" t="str">
        <f t="shared" si="1438"/>
        <v xml:space="preserve"> </v>
      </c>
      <c r="BE863" s="11" t="str">
        <f t="shared" si="1439"/>
        <v xml:space="preserve"> </v>
      </c>
      <c r="BF863" s="11" t="str">
        <f t="shared" si="1440"/>
        <v xml:space="preserve"> </v>
      </c>
      <c r="BG863" s="11" t="str">
        <f t="shared" si="1461"/>
        <v xml:space="preserve"> </v>
      </c>
      <c r="BH863" s="11" t="str">
        <f t="shared" si="1441"/>
        <v xml:space="preserve"> </v>
      </c>
      <c r="BI863" s="11" t="str">
        <f t="shared" si="1442"/>
        <v xml:space="preserve"> </v>
      </c>
      <c r="BJ863" s="11">
        <f t="shared" si="1443"/>
        <v>0</v>
      </c>
      <c r="BK863" s="11" t="str">
        <f t="shared" si="1444"/>
        <v/>
      </c>
      <c r="BL863" s="11" t="str">
        <f t="shared" si="1445"/>
        <v xml:space="preserve"> </v>
      </c>
      <c r="BM863" s="11" t="str">
        <f t="shared" si="1446"/>
        <v xml:space="preserve"> </v>
      </c>
      <c r="BN863" s="11" t="str">
        <f t="shared" si="1447"/>
        <v xml:space="preserve"> </v>
      </c>
      <c r="BO863" s="11" t="str">
        <f t="shared" si="1448"/>
        <v xml:space="preserve"> </v>
      </c>
      <c r="BP863" s="11" t="str">
        <f t="shared" si="1449"/>
        <v xml:space="preserve"> </v>
      </c>
      <c r="BQ863" s="11" t="str">
        <f t="shared" si="1450"/>
        <v>0</v>
      </c>
      <c r="BR863" s="25">
        <f t="shared" si="1451"/>
        <v>0</v>
      </c>
      <c r="BS863" s="11" t="str">
        <f t="shared" si="1452"/>
        <v>Not Present</v>
      </c>
      <c r="BT863" s="11" t="str">
        <f t="shared" si="1453"/>
        <v>0</v>
      </c>
      <c r="BU863" s="12">
        <f t="shared" si="1471"/>
        <v>1</v>
      </c>
      <c r="BV863" s="12">
        <f t="shared" si="1472"/>
        <v>0</v>
      </c>
      <c r="BW863" s="12">
        <f t="shared" si="1462"/>
        <v>1</v>
      </c>
      <c r="BX863" s="12">
        <f t="shared" si="1473"/>
        <v>1</v>
      </c>
      <c r="BY863" s="11">
        <f t="shared" si="1474"/>
        <v>1</v>
      </c>
      <c r="BZ863" s="11">
        <f t="shared" si="1454"/>
        <v>1</v>
      </c>
      <c r="CA863" s="11">
        <f t="shared" si="1455"/>
        <v>5</v>
      </c>
      <c r="CB863" s="11">
        <f t="shared" si="1456"/>
        <v>1997</v>
      </c>
      <c r="CC863" s="11">
        <f t="shared" si="1457"/>
        <v>1</v>
      </c>
      <c r="CD863" s="11" t="str">
        <f t="shared" si="1458"/>
        <v>No</v>
      </c>
      <c r="CE863" s="11">
        <f t="shared" si="1475"/>
        <v>0</v>
      </c>
      <c r="CF863" s="11">
        <f t="shared" si="1476"/>
        <v>0</v>
      </c>
      <c r="CG863" s="11">
        <f t="shared" si="1477"/>
        <v>1</v>
      </c>
      <c r="CH863" s="11">
        <f t="shared" si="1478"/>
        <v>0</v>
      </c>
      <c r="CI863" s="11">
        <f t="shared" si="1459"/>
        <v>1</v>
      </c>
      <c r="CJ863" s="11">
        <f t="shared" si="1460"/>
        <v>1</v>
      </c>
    </row>
    <row r="864" spans="1:88" x14ac:dyDescent="0.3">
      <c r="A864" s="11">
        <f t="shared" si="1391"/>
        <v>2017</v>
      </c>
      <c r="B864" s="11" t="str">
        <f t="shared" si="1392"/>
        <v>23-03-2017 06:27:06 CET</v>
      </c>
      <c r="C864" s="11" t="str">
        <f t="shared" si="1393"/>
        <v>Rwanda</v>
      </c>
      <c r="D864" s="11" t="str">
        <f t="shared" si="1394"/>
        <v>Rulindo</v>
      </c>
      <c r="E864" s="11" t="str">
        <f t="shared" si="1395"/>
        <v>Buyoga</v>
      </c>
      <c r="F864" s="11" t="str">
        <f t="shared" si="1396"/>
        <v>Gitumba</v>
      </c>
      <c r="G864" s="11" t="str">
        <f t="shared" si="1397"/>
        <v>Munini</v>
      </c>
      <c r="H864" s="11" t="str">
        <f t="shared" si="1398"/>
        <v/>
      </c>
      <c r="I864" s="11" t="str">
        <f t="shared" si="1399"/>
        <v/>
      </c>
      <c r="J864" s="11" t="str">
        <f t="shared" si="1400"/>
        <v>Kiruruma</v>
      </c>
      <c r="K864" s="11">
        <f t="shared" si="1401"/>
        <v>158</v>
      </c>
      <c r="L864" s="11">
        <f t="shared" si="1463"/>
        <v>8295</v>
      </c>
      <c r="M864" s="11">
        <f t="shared" si="1464"/>
        <v>25</v>
      </c>
      <c r="N864" s="11">
        <f t="shared" si="1465"/>
        <v>331.8</v>
      </c>
      <c r="O864" s="11">
        <f t="shared" si="1402"/>
        <v>152</v>
      </c>
      <c r="P864" s="11">
        <f t="shared" si="1403"/>
        <v>6</v>
      </c>
      <c r="Q864" s="13">
        <f t="shared" si="1466"/>
        <v>0.96202531645569622</v>
      </c>
      <c r="R864" s="11">
        <f t="shared" si="1467"/>
        <v>1</v>
      </c>
      <c r="S864" s="11">
        <f t="shared" si="1404"/>
        <v>0</v>
      </c>
      <c r="T864" s="11">
        <f t="shared" si="1405"/>
        <v>1</v>
      </c>
      <c r="U864" s="11" t="str">
        <f t="shared" si="1406"/>
        <v>Piped Network With Pump</v>
      </c>
      <c r="V864" s="11">
        <f t="shared" si="1407"/>
        <v>2014</v>
      </c>
      <c r="W864" s="11" t="str">
        <f t="shared" si="1408"/>
        <v>Governement (District, Wasac) And Water For People</v>
      </c>
      <c r="X864" s="11" t="str">
        <f t="shared" si="1409"/>
        <v>Groundwater (Well, Etc.)</v>
      </c>
      <c r="Y864" s="11">
        <f t="shared" si="1410"/>
        <v>1</v>
      </c>
      <c r="Z864" s="11">
        <f t="shared" si="1411"/>
        <v>1</v>
      </c>
      <c r="AA864" s="11">
        <f t="shared" si="1412"/>
        <v>1</v>
      </c>
      <c r="AB864" s="11" t="str">
        <f t="shared" si="1413"/>
        <v>"Springbox" --Intake Structure At A Spring</v>
      </c>
      <c r="AC864" s="11">
        <f t="shared" si="1414"/>
        <v>1</v>
      </c>
      <c r="AD864" s="11">
        <f t="shared" si="1415"/>
        <v>2014</v>
      </c>
      <c r="AE864" s="11">
        <f t="shared" si="1416"/>
        <v>1</v>
      </c>
      <c r="AF864" s="11">
        <f t="shared" si="1417"/>
        <v>3</v>
      </c>
      <c r="AG864" s="12">
        <f t="shared" si="1468"/>
        <v>576000</v>
      </c>
      <c r="AH864" s="12">
        <f t="shared" si="1469"/>
        <v>757.89473684210532</v>
      </c>
      <c r="AI864" s="11">
        <f t="shared" si="1470"/>
        <v>1</v>
      </c>
      <c r="AJ864" s="11">
        <f t="shared" si="1418"/>
        <v>1</v>
      </c>
      <c r="AK864" s="11">
        <f t="shared" si="1419"/>
        <v>3</v>
      </c>
      <c r="AL864" s="11">
        <f t="shared" si="1420"/>
        <v>2014</v>
      </c>
      <c r="AM864" s="11">
        <f t="shared" si="1421"/>
        <v>1</v>
      </c>
      <c r="AN864" s="11">
        <f t="shared" si="1422"/>
        <v>9000</v>
      </c>
      <c r="AO864" s="11">
        <f t="shared" si="1423"/>
        <v>1</v>
      </c>
      <c r="AP864" s="11">
        <f t="shared" si="1424"/>
        <v>15</v>
      </c>
      <c r="AQ864" s="11">
        <f t="shared" si="1425"/>
        <v>2014</v>
      </c>
      <c r="AR864" s="11">
        <f t="shared" si="1426"/>
        <v>1</v>
      </c>
      <c r="AS864" s="11">
        <f t="shared" si="1427"/>
        <v>0</v>
      </c>
      <c r="AT864" s="11" t="str">
        <f t="shared" si="1428"/>
        <v xml:space="preserve"> </v>
      </c>
      <c r="AU864" s="11" t="str">
        <f t="shared" si="1429"/>
        <v/>
      </c>
      <c r="AV864" s="11" t="str">
        <f t="shared" si="1430"/>
        <v xml:space="preserve"> </v>
      </c>
      <c r="AW864" s="11" t="str">
        <f t="shared" si="1431"/>
        <v xml:space="preserve"> </v>
      </c>
      <c r="AX864" s="11">
        <f t="shared" si="1432"/>
        <v>1</v>
      </c>
      <c r="AY864" s="11">
        <f t="shared" si="1433"/>
        <v>3</v>
      </c>
      <c r="AZ864" s="11">
        <f t="shared" si="1434"/>
        <v>2014</v>
      </c>
      <c r="BA864" s="11">
        <f t="shared" si="1435"/>
        <v>1</v>
      </c>
      <c r="BB864" s="11">
        <f t="shared" si="1436"/>
        <v>9000</v>
      </c>
      <c r="BC864" s="11">
        <f t="shared" si="1437"/>
        <v>0</v>
      </c>
      <c r="BD864" s="11" t="str">
        <f t="shared" si="1438"/>
        <v xml:space="preserve"> </v>
      </c>
      <c r="BE864" s="11" t="str">
        <f t="shared" si="1439"/>
        <v xml:space="preserve"> </v>
      </c>
      <c r="BF864" s="11" t="str">
        <f t="shared" si="1440"/>
        <v xml:space="preserve"> </v>
      </c>
      <c r="BG864" s="11" t="str">
        <f t="shared" si="1461"/>
        <v xml:space="preserve"> </v>
      </c>
      <c r="BH864" s="11" t="str">
        <f t="shared" si="1441"/>
        <v xml:space="preserve"> </v>
      </c>
      <c r="BI864" s="11" t="str">
        <f t="shared" si="1442"/>
        <v xml:space="preserve"> </v>
      </c>
      <c r="BJ864" s="11">
        <f t="shared" si="1443"/>
        <v>0</v>
      </c>
      <c r="BK864" s="11" t="str">
        <f t="shared" si="1444"/>
        <v/>
      </c>
      <c r="BL864" s="11" t="str">
        <f t="shared" si="1445"/>
        <v xml:space="preserve"> </v>
      </c>
      <c r="BM864" s="11" t="str">
        <f t="shared" si="1446"/>
        <v xml:space="preserve"> </v>
      </c>
      <c r="BN864" s="11" t="str">
        <f t="shared" si="1447"/>
        <v xml:space="preserve"> </v>
      </c>
      <c r="BO864" s="11" t="str">
        <f t="shared" si="1448"/>
        <v xml:space="preserve"> </v>
      </c>
      <c r="BP864" s="11" t="str">
        <f t="shared" si="1449"/>
        <v xml:space="preserve"> </v>
      </c>
      <c r="BQ864" s="11" t="str">
        <f t="shared" si="1450"/>
        <v>0</v>
      </c>
      <c r="BR864" s="25">
        <f t="shared" si="1451"/>
        <v>0</v>
      </c>
      <c r="BS864" s="11" t="str">
        <f t="shared" si="1452"/>
        <v>Not Present</v>
      </c>
      <c r="BT864" s="11" t="str">
        <f t="shared" si="1453"/>
        <v>0</v>
      </c>
      <c r="BU864" s="12">
        <f t="shared" si="1471"/>
        <v>1</v>
      </c>
      <c r="BV864" s="12">
        <f t="shared" si="1472"/>
        <v>0</v>
      </c>
      <c r="BW864" s="12">
        <f t="shared" si="1462"/>
        <v>1</v>
      </c>
      <c r="BX864" s="12">
        <f t="shared" si="1473"/>
        <v>1</v>
      </c>
      <c r="BY864" s="11">
        <f t="shared" si="1474"/>
        <v>1</v>
      </c>
      <c r="BZ864" s="11">
        <f t="shared" si="1454"/>
        <v>1</v>
      </c>
      <c r="CA864" s="11">
        <f t="shared" si="1455"/>
        <v>2</v>
      </c>
      <c r="CB864" s="11">
        <f t="shared" si="1456"/>
        <v>2014</v>
      </c>
      <c r="CC864" s="11">
        <f t="shared" si="1457"/>
        <v>1</v>
      </c>
      <c r="CD864" s="11" t="str">
        <f t="shared" si="1458"/>
        <v>No</v>
      </c>
      <c r="CE864" s="11">
        <f t="shared" si="1475"/>
        <v>0</v>
      </c>
      <c r="CF864" s="11">
        <f t="shared" si="1476"/>
        <v>0</v>
      </c>
      <c r="CG864" s="11">
        <f t="shared" si="1477"/>
        <v>1</v>
      </c>
      <c r="CH864" s="11">
        <f t="shared" si="1478"/>
        <v>0</v>
      </c>
      <c r="CI864" s="11">
        <f t="shared" si="1459"/>
        <v>1</v>
      </c>
      <c r="CJ864" s="11">
        <f t="shared" si="1460"/>
        <v>1</v>
      </c>
    </row>
    <row r="865" spans="1:88" x14ac:dyDescent="0.3">
      <c r="A865" s="11">
        <f t="shared" si="1391"/>
        <v>2017</v>
      </c>
      <c r="B865" s="11" t="str">
        <f t="shared" si="1392"/>
        <v>02-06-2017 07:05:19 CEST</v>
      </c>
      <c r="C865" s="11" t="str">
        <f t="shared" si="1393"/>
        <v>Rwanda</v>
      </c>
      <c r="D865" s="11" t="str">
        <f t="shared" si="1394"/>
        <v>Rulindo</v>
      </c>
      <c r="E865" s="11" t="str">
        <f t="shared" si="1395"/>
        <v>Ntarabana</v>
      </c>
      <c r="F865" s="11" t="str">
        <f t="shared" si="1396"/>
        <v>Kajevuba</v>
      </c>
      <c r="G865" s="11" t="str">
        <f t="shared" si="1397"/>
        <v>Nyakambu</v>
      </c>
      <c r="H865" s="11" t="str">
        <f t="shared" si="1398"/>
        <v/>
      </c>
      <c r="I865" s="11" t="str">
        <f t="shared" si="1399"/>
        <v/>
      </c>
      <c r="J865" s="11" t="str">
        <f t="shared" si="1400"/>
        <v>rwamugaza</v>
      </c>
      <c r="K865" s="11">
        <f t="shared" si="1401"/>
        <v>186</v>
      </c>
      <c r="L865" s="11">
        <f t="shared" si="1463"/>
        <v>14106</v>
      </c>
      <c r="M865" s="11">
        <f t="shared" si="1464"/>
        <v>38</v>
      </c>
      <c r="N865" s="11">
        <f t="shared" si="1465"/>
        <v>371.21052631578948</v>
      </c>
      <c r="O865" s="11">
        <f t="shared" si="1402"/>
        <v>30</v>
      </c>
      <c r="P865" s="11">
        <f t="shared" si="1403"/>
        <v>156</v>
      </c>
      <c r="Q865" s="13">
        <f t="shared" si="1466"/>
        <v>0.16129032258064516</v>
      </c>
      <c r="R865" s="11">
        <f t="shared" si="1467"/>
        <v>0</v>
      </c>
      <c r="S865" s="11">
        <f t="shared" si="1404"/>
        <v>0</v>
      </c>
      <c r="T865" s="11">
        <f t="shared" si="1405"/>
        <v>1</v>
      </c>
      <c r="U865" s="11" t="str">
        <f t="shared" si="1406"/>
        <v>Piped Network -- Gravity Only</v>
      </c>
      <c r="V865" s="11">
        <f t="shared" si="1407"/>
        <v>2003</v>
      </c>
      <c r="W865" s="11" t="str">
        <f t="shared" si="1408"/>
        <v>Government</v>
      </c>
      <c r="X865" s="11" t="str">
        <f t="shared" si="1409"/>
        <v>Spring</v>
      </c>
      <c r="Y865" s="11">
        <f t="shared" si="1410"/>
        <v>2</v>
      </c>
      <c r="Z865" s="11">
        <f t="shared" si="1411"/>
        <v>1</v>
      </c>
      <c r="AA865" s="11">
        <f t="shared" si="1412"/>
        <v>1</v>
      </c>
      <c r="AB865" s="11" t="str">
        <f t="shared" si="1413"/>
        <v>"Springbox" --Intake Structure At A Spring</v>
      </c>
      <c r="AC865" s="11">
        <f t="shared" si="1414"/>
        <v>1</v>
      </c>
      <c r="AD865" s="11">
        <f t="shared" si="1415"/>
        <v>2003</v>
      </c>
      <c r="AE865" s="11">
        <f t="shared" si="1416"/>
        <v>1</v>
      </c>
      <c r="AF865" s="11">
        <f t="shared" si="1417"/>
        <v>3</v>
      </c>
      <c r="AG865" s="12">
        <f t="shared" si="1468"/>
        <v>576000</v>
      </c>
      <c r="AH865" s="12">
        <f t="shared" si="1469"/>
        <v>3840</v>
      </c>
      <c r="AI865" s="11">
        <f t="shared" si="1470"/>
        <v>1</v>
      </c>
      <c r="AJ865" s="11">
        <f t="shared" si="1418"/>
        <v>1</v>
      </c>
      <c r="AK865" s="11">
        <f t="shared" si="1419"/>
        <v>2</v>
      </c>
      <c r="AL865" s="11">
        <f t="shared" si="1420"/>
        <v>2003</v>
      </c>
      <c r="AM865" s="11">
        <f t="shared" si="1421"/>
        <v>1</v>
      </c>
      <c r="AN865" s="11">
        <f t="shared" si="1422"/>
        <v>35000</v>
      </c>
      <c r="AO865" s="11">
        <f t="shared" si="1423"/>
        <v>1</v>
      </c>
      <c r="AP865" s="11">
        <f t="shared" si="1424"/>
        <v>7</v>
      </c>
      <c r="AQ865" s="11">
        <f t="shared" si="1425"/>
        <v>2003</v>
      </c>
      <c r="AR865" s="11">
        <f t="shared" si="1426"/>
        <v>1</v>
      </c>
      <c r="AS865" s="11">
        <f t="shared" si="1427"/>
        <v>1</v>
      </c>
      <c r="AT865" s="11">
        <f t="shared" si="1428"/>
        <v>12</v>
      </c>
      <c r="AU865" s="11" t="str">
        <f t="shared" si="1429"/>
        <v>Sedimentation Tank|Pressure Break Tank|Distribution Chamber</v>
      </c>
      <c r="AV865" s="11">
        <f t="shared" si="1430"/>
        <v>2003</v>
      </c>
      <c r="AW865" s="11">
        <f t="shared" si="1431"/>
        <v>1</v>
      </c>
      <c r="AX865" s="11">
        <f t="shared" si="1432"/>
        <v>1</v>
      </c>
      <c r="AY865" s="11">
        <f t="shared" si="1433"/>
        <v>2</v>
      </c>
      <c r="AZ865" s="11">
        <f t="shared" si="1434"/>
        <v>2003</v>
      </c>
      <c r="BA865" s="11">
        <f t="shared" si="1435"/>
        <v>1</v>
      </c>
      <c r="BB865" s="11">
        <f t="shared" si="1436"/>
        <v>35000</v>
      </c>
      <c r="BC865" s="11">
        <f t="shared" si="1437"/>
        <v>0</v>
      </c>
      <c r="BD865" s="11" t="str">
        <f t="shared" si="1438"/>
        <v xml:space="preserve"> </v>
      </c>
      <c r="BE865" s="11" t="str">
        <f t="shared" si="1439"/>
        <v xml:space="preserve"> </v>
      </c>
      <c r="BF865" s="11" t="str">
        <f t="shared" si="1440"/>
        <v xml:space="preserve"> </v>
      </c>
      <c r="BG865" s="11" t="str">
        <f t="shared" si="1461"/>
        <v xml:space="preserve"> </v>
      </c>
      <c r="BH865" s="11" t="str">
        <f t="shared" si="1441"/>
        <v xml:space="preserve"> </v>
      </c>
      <c r="BI865" s="11" t="str">
        <f t="shared" si="1442"/>
        <v xml:space="preserve"> </v>
      </c>
      <c r="BJ865" s="11">
        <f t="shared" si="1443"/>
        <v>0</v>
      </c>
      <c r="BK865" s="11" t="str">
        <f t="shared" si="1444"/>
        <v/>
      </c>
      <c r="BL865" s="11" t="str">
        <f t="shared" si="1445"/>
        <v xml:space="preserve"> </v>
      </c>
      <c r="BM865" s="11" t="str">
        <f t="shared" si="1446"/>
        <v xml:space="preserve"> </v>
      </c>
      <c r="BN865" s="11" t="str">
        <f t="shared" si="1447"/>
        <v xml:space="preserve"> </v>
      </c>
      <c r="BO865" s="11" t="str">
        <f t="shared" si="1448"/>
        <v xml:space="preserve"> </v>
      </c>
      <c r="BP865" s="11" t="str">
        <f t="shared" si="1449"/>
        <v xml:space="preserve"> </v>
      </c>
      <c r="BQ865" s="11" t="str">
        <f t="shared" si="1450"/>
        <v>0</v>
      </c>
      <c r="BR865" s="25">
        <f t="shared" si="1451"/>
        <v>0</v>
      </c>
      <c r="BS865" s="11" t="str">
        <f t="shared" si="1452"/>
        <v>Not Present</v>
      </c>
      <c r="BT865" s="11" t="str">
        <f t="shared" si="1453"/>
        <v>0</v>
      </c>
      <c r="BU865" s="12">
        <f t="shared" si="1471"/>
        <v>1</v>
      </c>
      <c r="BV865" s="12">
        <f t="shared" si="1472"/>
        <v>0</v>
      </c>
      <c r="BW865" s="12">
        <f t="shared" si="1462"/>
        <v>1</v>
      </c>
      <c r="BX865" s="12">
        <f t="shared" si="1473"/>
        <v>1</v>
      </c>
      <c r="BY865" s="11">
        <f t="shared" si="1474"/>
        <v>1</v>
      </c>
      <c r="BZ865" s="11">
        <f t="shared" si="1454"/>
        <v>1</v>
      </c>
      <c r="CA865" s="11">
        <f t="shared" si="1455"/>
        <v>3</v>
      </c>
      <c r="CB865" s="11">
        <f t="shared" si="1456"/>
        <v>2003</v>
      </c>
      <c r="CC865" s="11">
        <f t="shared" si="1457"/>
        <v>3</v>
      </c>
      <c r="CD865" s="11" t="str">
        <f t="shared" si="1458"/>
        <v>No</v>
      </c>
      <c r="CE865" s="11">
        <f t="shared" si="1475"/>
        <v>0</v>
      </c>
      <c r="CF865" s="11">
        <f t="shared" si="1476"/>
        <v>0</v>
      </c>
      <c r="CG865" s="11">
        <f t="shared" si="1477"/>
        <v>1</v>
      </c>
      <c r="CH865" s="11">
        <f t="shared" si="1478"/>
        <v>0</v>
      </c>
      <c r="CI865" s="11">
        <f t="shared" si="1459"/>
        <v>1</v>
      </c>
      <c r="CJ865" s="11">
        <f t="shared" si="1460"/>
        <v>2</v>
      </c>
    </row>
    <row r="866" spans="1:88" x14ac:dyDescent="0.3">
      <c r="A866" s="11">
        <f t="shared" si="1391"/>
        <v>2017</v>
      </c>
      <c r="B866" s="11" t="str">
        <f t="shared" si="1392"/>
        <v>03-01-2015 01:55:03 CET</v>
      </c>
      <c r="C866" s="11" t="str">
        <f t="shared" si="1393"/>
        <v>Rwanda</v>
      </c>
      <c r="D866" s="11" t="str">
        <f t="shared" si="1394"/>
        <v>Rulindo</v>
      </c>
      <c r="E866" s="11" t="str">
        <f t="shared" si="1395"/>
        <v>Tumba</v>
      </c>
      <c r="F866" s="11" t="str">
        <f t="shared" si="1396"/>
        <v>Nyirabirori</v>
      </c>
      <c r="G866" s="11" t="str">
        <f t="shared" si="1397"/>
        <v>Murambi</v>
      </c>
      <c r="H866" s="11" t="str">
        <f t="shared" si="1398"/>
        <v/>
      </c>
      <c r="I866" s="11" t="str">
        <f t="shared" si="1399"/>
        <v/>
      </c>
      <c r="J866" s="11" t="str">
        <f t="shared" si="1400"/>
        <v>Murambi water point/Nyirambuga pumping</v>
      </c>
      <c r="K866" s="11">
        <f t="shared" si="1401"/>
        <v>174</v>
      </c>
      <c r="L866" s="11">
        <f t="shared" si="1463"/>
        <v>30604</v>
      </c>
      <c r="M866" s="11">
        <f t="shared" si="1464"/>
        <v>1</v>
      </c>
      <c r="N866" s="11">
        <f t="shared" si="1465"/>
        <v>30604</v>
      </c>
      <c r="O866" s="11">
        <f t="shared" si="1402"/>
        <v>174</v>
      </c>
      <c r="P866" s="11" t="str">
        <f t="shared" si="1403"/>
        <v xml:space="preserve"> </v>
      </c>
      <c r="Q866" s="13">
        <f t="shared" si="1466"/>
        <v>1</v>
      </c>
      <c r="R866" s="11">
        <f t="shared" si="1467"/>
        <v>1</v>
      </c>
      <c r="S866" s="11">
        <f t="shared" si="1404"/>
        <v>0</v>
      </c>
      <c r="T866" s="11">
        <f t="shared" si="1405"/>
        <v>1</v>
      </c>
      <c r="U866" s="11" t="str">
        <f t="shared" si="1406"/>
        <v>Piped Network With Pump</v>
      </c>
      <c r="V866" s="11">
        <f t="shared" si="1407"/>
        <v>2015</v>
      </c>
      <c r="W866" s="11" t="str">
        <f t="shared" si="1408"/>
        <v>Governement (District, Wasac) And Water For People</v>
      </c>
      <c r="X866" s="11" t="str">
        <f t="shared" si="1409"/>
        <v>Spring</v>
      </c>
      <c r="Y866" s="11">
        <f t="shared" si="1410"/>
        <v>11</v>
      </c>
      <c r="Z866" s="11">
        <f t="shared" si="1411"/>
        <v>1</v>
      </c>
      <c r="AA866" s="11">
        <f t="shared" si="1412"/>
        <v>0</v>
      </c>
      <c r="AB866" s="11" t="str">
        <f t="shared" si="1413"/>
        <v/>
      </c>
      <c r="AC866" s="11" t="str">
        <f t="shared" si="1414"/>
        <v xml:space="preserve"> </v>
      </c>
      <c r="AD866" s="11" t="str">
        <f t="shared" si="1415"/>
        <v xml:space="preserve"> </v>
      </c>
      <c r="AE866" s="11" t="str">
        <f t="shared" si="1416"/>
        <v xml:space="preserve"> </v>
      </c>
      <c r="AF866" s="11">
        <f t="shared" si="1417"/>
        <v>4</v>
      </c>
      <c r="AG866" s="12">
        <f t="shared" si="1468"/>
        <v>432000</v>
      </c>
      <c r="AH866" s="12">
        <f t="shared" si="1469"/>
        <v>496.55172413793105</v>
      </c>
      <c r="AI866" s="11">
        <f t="shared" si="1470"/>
        <v>1</v>
      </c>
      <c r="AJ866" s="11">
        <f t="shared" si="1418"/>
        <v>0</v>
      </c>
      <c r="AK866" s="11" t="str">
        <f t="shared" si="1419"/>
        <v xml:space="preserve"> </v>
      </c>
      <c r="AL866" s="11" t="str">
        <f t="shared" si="1420"/>
        <v xml:space="preserve"> </v>
      </c>
      <c r="AM866" s="11" t="str">
        <f t="shared" si="1421"/>
        <v xml:space="preserve"> </v>
      </c>
      <c r="AN866" s="11" t="str">
        <f t="shared" si="1422"/>
        <v xml:space="preserve"> </v>
      </c>
      <c r="AO866" s="11">
        <f t="shared" si="1423"/>
        <v>1</v>
      </c>
      <c r="AP866" s="11">
        <f t="shared" si="1424"/>
        <v>1</v>
      </c>
      <c r="AQ866" s="11">
        <f t="shared" si="1425"/>
        <v>2015</v>
      </c>
      <c r="AR866" s="11">
        <f t="shared" si="1426"/>
        <v>1</v>
      </c>
      <c r="AS866" s="11">
        <f t="shared" si="1427"/>
        <v>0</v>
      </c>
      <c r="AT866" s="11" t="str">
        <f t="shared" si="1428"/>
        <v xml:space="preserve"> </v>
      </c>
      <c r="AU866" s="11" t="str">
        <f t="shared" si="1429"/>
        <v/>
      </c>
      <c r="AV866" s="11" t="str">
        <f t="shared" si="1430"/>
        <v xml:space="preserve"> </v>
      </c>
      <c r="AW866" s="11" t="str">
        <f t="shared" si="1431"/>
        <v xml:space="preserve"> </v>
      </c>
      <c r="AX866" s="11">
        <f t="shared" si="1432"/>
        <v>0</v>
      </c>
      <c r="AY866" s="11" t="str">
        <f t="shared" si="1433"/>
        <v xml:space="preserve"> </v>
      </c>
      <c r="AZ866" s="11" t="str">
        <f t="shared" si="1434"/>
        <v xml:space="preserve"> </v>
      </c>
      <c r="BA866" s="11" t="str">
        <f t="shared" si="1435"/>
        <v xml:space="preserve"> </v>
      </c>
      <c r="BB866" s="11" t="str">
        <f t="shared" si="1436"/>
        <v xml:space="preserve"> </v>
      </c>
      <c r="BC866" s="11">
        <f t="shared" si="1437"/>
        <v>0</v>
      </c>
      <c r="BD866" s="11" t="str">
        <f t="shared" si="1438"/>
        <v xml:space="preserve"> </v>
      </c>
      <c r="BE866" s="11" t="str">
        <f t="shared" si="1439"/>
        <v xml:space="preserve"> </v>
      </c>
      <c r="BF866" s="11" t="str">
        <f t="shared" si="1440"/>
        <v xml:space="preserve"> </v>
      </c>
      <c r="BG866" s="11" t="str">
        <f t="shared" si="1461"/>
        <v xml:space="preserve"> </v>
      </c>
      <c r="BH866" s="11" t="str">
        <f t="shared" si="1441"/>
        <v xml:space="preserve"> </v>
      </c>
      <c r="BI866" s="11" t="str">
        <f t="shared" si="1442"/>
        <v xml:space="preserve"> </v>
      </c>
      <c r="BJ866" s="11">
        <f t="shared" si="1443"/>
        <v>0</v>
      </c>
      <c r="BK866" s="11" t="str">
        <f t="shared" si="1444"/>
        <v/>
      </c>
      <c r="BL866" s="11" t="str">
        <f t="shared" si="1445"/>
        <v xml:space="preserve"> </v>
      </c>
      <c r="BM866" s="11" t="str">
        <f t="shared" si="1446"/>
        <v xml:space="preserve"> </v>
      </c>
      <c r="BN866" s="11" t="str">
        <f t="shared" si="1447"/>
        <v xml:space="preserve"> </v>
      </c>
      <c r="BO866" s="11" t="str">
        <f t="shared" si="1448"/>
        <v xml:space="preserve"> </v>
      </c>
      <c r="BP866" s="11" t="str">
        <f t="shared" si="1449"/>
        <v xml:space="preserve"> </v>
      </c>
      <c r="BQ866" s="11" t="str">
        <f t="shared" si="1450"/>
        <v>0</v>
      </c>
      <c r="BR866" s="25">
        <f t="shared" si="1451"/>
        <v>0</v>
      </c>
      <c r="BS866" s="11" t="str">
        <f t="shared" si="1452"/>
        <v>Not Present</v>
      </c>
      <c r="BT866" s="11" t="str">
        <f t="shared" si="1453"/>
        <v>0</v>
      </c>
      <c r="BU866" s="12">
        <f t="shared" si="1471"/>
        <v>1</v>
      </c>
      <c r="BV866" s="12">
        <f t="shared" si="1472"/>
        <v>0</v>
      </c>
      <c r="BW866" s="12">
        <f t="shared" si="1462"/>
        <v>1</v>
      </c>
      <c r="BX866" s="12">
        <f t="shared" si="1473"/>
        <v>1</v>
      </c>
      <c r="BY866" s="11">
        <f t="shared" si="1474"/>
        <v>1</v>
      </c>
      <c r="BZ866" s="11">
        <f t="shared" si="1454"/>
        <v>1</v>
      </c>
      <c r="CA866" s="11">
        <f t="shared" si="1455"/>
        <v>2</v>
      </c>
      <c r="CB866" s="11">
        <f t="shared" si="1456"/>
        <v>2015</v>
      </c>
      <c r="CC866" s="11">
        <f t="shared" si="1457"/>
        <v>1</v>
      </c>
      <c r="CD866" s="11" t="str">
        <f t="shared" si="1458"/>
        <v>No</v>
      </c>
      <c r="CE866" s="11">
        <f t="shared" si="1475"/>
        <v>0</v>
      </c>
      <c r="CF866" s="11">
        <f t="shared" si="1476"/>
        <v>0</v>
      </c>
      <c r="CG866" s="11">
        <f t="shared" si="1477"/>
        <v>1</v>
      </c>
      <c r="CH866" s="11">
        <f t="shared" si="1478"/>
        <v>0</v>
      </c>
      <c r="CI866" s="11">
        <f t="shared" si="1459"/>
        <v>1</v>
      </c>
      <c r="CJ866" s="11">
        <f t="shared" si="1460"/>
        <v>1</v>
      </c>
    </row>
    <row r="867" spans="1:88" x14ac:dyDescent="0.3">
      <c r="A867" s="11">
        <f t="shared" si="1391"/>
        <v>2017</v>
      </c>
      <c r="B867" s="11" t="str">
        <f t="shared" si="1392"/>
        <v>16-03-2017 08:51:38 CET</v>
      </c>
      <c r="C867" s="11" t="str">
        <f t="shared" si="1393"/>
        <v>Rwanda</v>
      </c>
      <c r="D867" s="11" t="str">
        <f t="shared" si="1394"/>
        <v>Rulindo</v>
      </c>
      <c r="E867" s="11" t="str">
        <f t="shared" si="1395"/>
        <v>Mbogo</v>
      </c>
      <c r="F867" s="11" t="str">
        <f t="shared" si="1396"/>
        <v>Bukoro</v>
      </c>
      <c r="G867" s="11" t="str">
        <f t="shared" si="1397"/>
        <v>Bukoro</v>
      </c>
      <c r="H867" s="11" t="str">
        <f t="shared" si="1398"/>
        <v/>
      </c>
      <c r="I867" s="11" t="str">
        <f t="shared" si="1399"/>
        <v/>
      </c>
      <c r="J867" s="11" t="str">
        <f t="shared" si="1400"/>
        <v xml:space="preserve"> </v>
      </c>
      <c r="K867" s="11">
        <f t="shared" si="1401"/>
        <v>186</v>
      </c>
      <c r="L867" s="11">
        <f t="shared" si="1463"/>
        <v>510</v>
      </c>
      <c r="M867" s="11">
        <f t="shared" si="1464"/>
        <v>31</v>
      </c>
      <c r="N867" s="11">
        <f t="shared" si="1465"/>
        <v>16.451612903225808</v>
      </c>
      <c r="O867" s="11">
        <f t="shared" si="1402"/>
        <v>52</v>
      </c>
      <c r="P867" s="11">
        <f t="shared" si="1403"/>
        <v>134</v>
      </c>
      <c r="Q867" s="13">
        <f t="shared" si="1466"/>
        <v>0.27956989247311825</v>
      </c>
      <c r="R867" s="11">
        <f t="shared" si="1467"/>
        <v>0</v>
      </c>
      <c r="S867" s="11">
        <f t="shared" si="1404"/>
        <v>1</v>
      </c>
      <c r="T867" s="11">
        <f t="shared" si="1405"/>
        <v>1</v>
      </c>
      <c r="U867" s="11" t="str">
        <f t="shared" si="1406"/>
        <v>Piped Network With Pump</v>
      </c>
      <c r="V867" s="11">
        <f t="shared" si="1407"/>
        <v>2014</v>
      </c>
      <c r="W867" s="11" t="str">
        <f t="shared" si="1408"/>
        <v/>
      </c>
      <c r="X867" s="11" t="str">
        <f t="shared" si="1409"/>
        <v>Spring</v>
      </c>
      <c r="Y867" s="11">
        <f t="shared" si="1410"/>
        <v>1</v>
      </c>
      <c r="Z867" s="11">
        <f t="shared" si="1411"/>
        <v>1</v>
      </c>
      <c r="AA867" s="11">
        <f t="shared" si="1412"/>
        <v>1</v>
      </c>
      <c r="AB867" s="11" t="str">
        <f t="shared" si="1413"/>
        <v>"Springbox" --Intake Structure At A Spring</v>
      </c>
      <c r="AC867" s="11">
        <f t="shared" si="1414"/>
        <v>1</v>
      </c>
      <c r="AD867" s="11">
        <f t="shared" si="1415"/>
        <v>2014</v>
      </c>
      <c r="AE867" s="11">
        <f t="shared" si="1416"/>
        <v>1</v>
      </c>
      <c r="AF867" s="11">
        <f t="shared" si="1417"/>
        <v>4.4400000000000004</v>
      </c>
      <c r="AG867" s="12">
        <f t="shared" si="1468"/>
        <v>389189.18918918911</v>
      </c>
      <c r="AH867" s="12">
        <f t="shared" si="1469"/>
        <v>1496.8814968814966</v>
      </c>
      <c r="AI867" s="11">
        <f t="shared" si="1470"/>
        <v>1</v>
      </c>
      <c r="AJ867" s="11">
        <f t="shared" si="1418"/>
        <v>1</v>
      </c>
      <c r="AK867" s="11">
        <f t="shared" si="1419"/>
        <v>1</v>
      </c>
      <c r="AL867" s="11">
        <f t="shared" si="1420"/>
        <v>2014</v>
      </c>
      <c r="AM867" s="11">
        <f t="shared" si="1421"/>
        <v>1</v>
      </c>
      <c r="AN867" s="11">
        <f t="shared" si="1422"/>
        <v>3000</v>
      </c>
      <c r="AO867" s="11">
        <f t="shared" si="1423"/>
        <v>1</v>
      </c>
      <c r="AP867" s="11">
        <f t="shared" si="1424"/>
        <v>16</v>
      </c>
      <c r="AQ867" s="11">
        <f t="shared" si="1425"/>
        <v>2014</v>
      </c>
      <c r="AR867" s="11">
        <f t="shared" si="1426"/>
        <v>1</v>
      </c>
      <c r="AS867" s="11">
        <f t="shared" si="1427"/>
        <v>1</v>
      </c>
      <c r="AT867" s="11">
        <f t="shared" si="1428"/>
        <v>8</v>
      </c>
      <c r="AU867" s="11" t="str">
        <f t="shared" si="1429"/>
        <v>Distribution Chamber</v>
      </c>
      <c r="AV867" s="11">
        <f t="shared" si="1430"/>
        <v>2014</v>
      </c>
      <c r="AW867" s="11">
        <f t="shared" si="1431"/>
        <v>2</v>
      </c>
      <c r="AX867" s="11">
        <f t="shared" si="1432"/>
        <v>1</v>
      </c>
      <c r="AY867" s="11">
        <f t="shared" si="1433"/>
        <v>3</v>
      </c>
      <c r="AZ867" s="11">
        <f t="shared" si="1434"/>
        <v>2014</v>
      </c>
      <c r="BA867" s="11">
        <f t="shared" si="1435"/>
        <v>2</v>
      </c>
      <c r="BB867" s="11">
        <f t="shared" si="1436"/>
        <v>20000</v>
      </c>
      <c r="BC867" s="11">
        <f t="shared" si="1437"/>
        <v>1</v>
      </c>
      <c r="BD867" s="11">
        <f t="shared" si="1438"/>
        <v>2</v>
      </c>
      <c r="BE867" s="11">
        <f t="shared" si="1439"/>
        <v>2014</v>
      </c>
      <c r="BF867" s="11">
        <f t="shared" si="1440"/>
        <v>2</v>
      </c>
      <c r="BG867" s="11">
        <f t="shared" si="1461"/>
        <v>1</v>
      </c>
      <c r="BH867" s="11">
        <f t="shared" si="1441"/>
        <v>2014</v>
      </c>
      <c r="BI867" s="11">
        <f t="shared" si="1442"/>
        <v>1</v>
      </c>
      <c r="BJ867" s="11">
        <f t="shared" si="1443"/>
        <v>0</v>
      </c>
      <c r="BK867" s="11" t="str">
        <f t="shared" si="1444"/>
        <v/>
      </c>
      <c r="BL867" s="11" t="str">
        <f t="shared" si="1445"/>
        <v xml:space="preserve"> </v>
      </c>
      <c r="BM867" s="11" t="str">
        <f t="shared" si="1446"/>
        <v xml:space="preserve"> </v>
      </c>
      <c r="BN867" s="11" t="str">
        <f t="shared" si="1447"/>
        <v xml:space="preserve"> </v>
      </c>
      <c r="BO867" s="11" t="str">
        <f t="shared" si="1448"/>
        <v xml:space="preserve"> </v>
      </c>
      <c r="BP867" s="11" t="str">
        <f t="shared" si="1449"/>
        <v xml:space="preserve"> </v>
      </c>
      <c r="BQ867" s="11" t="str">
        <f t="shared" si="1450"/>
        <v>0</v>
      </c>
      <c r="BR867" s="25">
        <f t="shared" si="1451"/>
        <v>0</v>
      </c>
      <c r="BS867" s="11" t="str">
        <f t="shared" si="1452"/>
        <v>Not Present</v>
      </c>
      <c r="BT867" s="11" t="str">
        <f t="shared" si="1453"/>
        <v>0</v>
      </c>
      <c r="BU867" s="12">
        <f t="shared" si="1471"/>
        <v>1</v>
      </c>
      <c r="BV867" s="12">
        <f t="shared" si="1472"/>
        <v>0</v>
      </c>
      <c r="BW867" s="12">
        <f t="shared" si="1462"/>
        <v>1</v>
      </c>
      <c r="BX867" s="12">
        <f t="shared" si="1473"/>
        <v>1</v>
      </c>
      <c r="BY867" s="11">
        <f t="shared" si="1474"/>
        <v>1</v>
      </c>
      <c r="BZ867" s="11">
        <f t="shared" si="1454"/>
        <v>1</v>
      </c>
      <c r="CA867" s="11">
        <f t="shared" si="1455"/>
        <v>28</v>
      </c>
      <c r="CB867" s="11">
        <f t="shared" si="1456"/>
        <v>2014</v>
      </c>
      <c r="CC867" s="11">
        <f t="shared" si="1457"/>
        <v>3</v>
      </c>
      <c r="CD867" s="11" t="str">
        <f t="shared" si="1458"/>
        <v>Yes</v>
      </c>
      <c r="CE867" s="11">
        <f t="shared" si="1475"/>
        <v>8</v>
      </c>
      <c r="CF867" s="11">
        <f t="shared" si="1476"/>
        <v>30</v>
      </c>
      <c r="CG867" s="11">
        <f t="shared" si="1477"/>
        <v>0</v>
      </c>
      <c r="CH867" s="11">
        <f t="shared" si="1478"/>
        <v>240</v>
      </c>
      <c r="CI867" s="11">
        <f t="shared" si="1459"/>
        <v>0</v>
      </c>
      <c r="CJ867" s="11">
        <f t="shared" si="1460"/>
        <v>3</v>
      </c>
    </row>
    <row r="868" spans="1:88" x14ac:dyDescent="0.3">
      <c r="A868" s="11">
        <f t="shared" si="1391"/>
        <v>2017</v>
      </c>
      <c r="B868" s="11" t="str">
        <f t="shared" si="1392"/>
        <v>24-03-2017 12:13:00 CET</v>
      </c>
      <c r="C868" s="11" t="str">
        <f t="shared" si="1393"/>
        <v>Rwanda</v>
      </c>
      <c r="D868" s="11" t="str">
        <f t="shared" si="1394"/>
        <v>Rulindo</v>
      </c>
      <c r="E868" s="11" t="str">
        <f t="shared" si="1395"/>
        <v>Masoro</v>
      </c>
      <c r="F868" s="11" t="str">
        <f t="shared" si="1396"/>
        <v>Kigarama</v>
      </c>
      <c r="G868" s="11" t="str">
        <f t="shared" si="1397"/>
        <v>Marenge</v>
      </c>
      <c r="H868" s="11" t="str">
        <f t="shared" si="1398"/>
        <v/>
      </c>
      <c r="I868" s="11" t="str">
        <f t="shared" si="1399"/>
        <v/>
      </c>
      <c r="J868" s="11" t="str">
        <f t="shared" si="1400"/>
        <v xml:space="preserve"> </v>
      </c>
      <c r="K868" s="11">
        <f t="shared" si="1401"/>
        <v>214</v>
      </c>
      <c r="L868" s="11">
        <f t="shared" si="1463"/>
        <v>0</v>
      </c>
      <c r="M868" s="11">
        <f t="shared" si="1464"/>
        <v>31</v>
      </c>
      <c r="N868" s="11">
        <f t="shared" si="1465"/>
        <v>0</v>
      </c>
      <c r="O868" s="11">
        <f t="shared" si="1402"/>
        <v>214</v>
      </c>
      <c r="P868" s="11" t="str">
        <f t="shared" si="1403"/>
        <v xml:space="preserve"> </v>
      </c>
      <c r="Q868" s="13">
        <f t="shared" si="1466"/>
        <v>1</v>
      </c>
      <c r="R868" s="11">
        <f t="shared" si="1467"/>
        <v>1</v>
      </c>
      <c r="S868" s="11">
        <f t="shared" si="1404"/>
        <v>1</v>
      </c>
      <c r="T868" s="11">
        <f t="shared" si="1405"/>
        <v>1</v>
      </c>
      <c r="U868" s="11" t="str">
        <f t="shared" si="1406"/>
        <v>Piped Network With Pump</v>
      </c>
      <c r="V868" s="11">
        <f t="shared" si="1407"/>
        <v>1998</v>
      </c>
      <c r="W868" s="11" t="str">
        <f t="shared" si="1408"/>
        <v>Governement (District, Wasac) And Water For People</v>
      </c>
      <c r="X868" s="11" t="str">
        <f t="shared" si="1409"/>
        <v>Spring</v>
      </c>
      <c r="Y868" s="11">
        <f t="shared" si="1410"/>
        <v>2</v>
      </c>
      <c r="Z868" s="11">
        <f t="shared" si="1411"/>
        <v>1</v>
      </c>
      <c r="AA868" s="11">
        <f t="shared" si="1412"/>
        <v>1</v>
      </c>
      <c r="AB868" s="11" t="str">
        <f t="shared" si="1413"/>
        <v>"Springbox" --Intake Structure At A Spring</v>
      </c>
      <c r="AC868" s="11">
        <f t="shared" si="1414"/>
        <v>1</v>
      </c>
      <c r="AD868" s="11">
        <f t="shared" si="1415"/>
        <v>2016</v>
      </c>
      <c r="AE868" s="11">
        <f t="shared" si="1416"/>
        <v>1</v>
      </c>
      <c r="AF868" s="11">
        <f t="shared" si="1417"/>
        <v>20</v>
      </c>
      <c r="AG868" s="12">
        <f t="shared" si="1468"/>
        <v>86400</v>
      </c>
      <c r="AH868" s="12">
        <f t="shared" si="1469"/>
        <v>80.747663551401871</v>
      </c>
      <c r="AI868" s="11">
        <f t="shared" si="1470"/>
        <v>1</v>
      </c>
      <c r="AJ868" s="11">
        <f t="shared" si="1418"/>
        <v>1</v>
      </c>
      <c r="AK868" s="11">
        <f t="shared" si="1419"/>
        <v>2</v>
      </c>
      <c r="AL868" s="11">
        <f t="shared" si="1420"/>
        <v>2016</v>
      </c>
      <c r="AM868" s="11">
        <f t="shared" si="1421"/>
        <v>1</v>
      </c>
      <c r="AN868" s="11">
        <f t="shared" si="1422"/>
        <v>5000</v>
      </c>
      <c r="AO868" s="11">
        <f t="shared" si="1423"/>
        <v>1</v>
      </c>
      <c r="AP868" s="11">
        <f t="shared" si="1424"/>
        <v>15</v>
      </c>
      <c r="AQ868" s="11">
        <f t="shared" si="1425"/>
        <v>2016</v>
      </c>
      <c r="AR868" s="11">
        <f t="shared" si="1426"/>
        <v>1</v>
      </c>
      <c r="AS868" s="11">
        <f t="shared" si="1427"/>
        <v>0</v>
      </c>
      <c r="AT868" s="11" t="str">
        <f t="shared" si="1428"/>
        <v xml:space="preserve"> </v>
      </c>
      <c r="AU868" s="11" t="str">
        <f t="shared" si="1429"/>
        <v/>
      </c>
      <c r="AV868" s="11" t="str">
        <f t="shared" si="1430"/>
        <v xml:space="preserve"> </v>
      </c>
      <c r="AW868" s="11" t="str">
        <f t="shared" si="1431"/>
        <v xml:space="preserve"> </v>
      </c>
      <c r="AX868" s="11">
        <f t="shared" si="1432"/>
        <v>1</v>
      </c>
      <c r="AY868" s="11">
        <f t="shared" si="1433"/>
        <v>2</v>
      </c>
      <c r="AZ868" s="11">
        <f t="shared" si="1434"/>
        <v>2016</v>
      </c>
      <c r="BA868" s="11">
        <f t="shared" si="1435"/>
        <v>1</v>
      </c>
      <c r="BB868" s="11">
        <f t="shared" si="1436"/>
        <v>5000</v>
      </c>
      <c r="BC868" s="11">
        <f t="shared" si="1437"/>
        <v>1</v>
      </c>
      <c r="BD868" s="11">
        <f t="shared" si="1438"/>
        <v>1</v>
      </c>
      <c r="BE868" s="11">
        <f t="shared" si="1439"/>
        <v>2016</v>
      </c>
      <c r="BF868" s="11">
        <f t="shared" si="1440"/>
        <v>1</v>
      </c>
      <c r="BG868" s="11">
        <f t="shared" si="1461"/>
        <v>1</v>
      </c>
      <c r="BH868" s="11">
        <f t="shared" si="1441"/>
        <v>2016</v>
      </c>
      <c r="BI868" s="11">
        <f t="shared" si="1442"/>
        <v>1</v>
      </c>
      <c r="BJ868" s="11">
        <f t="shared" si="1443"/>
        <v>0</v>
      </c>
      <c r="BK868" s="11" t="str">
        <f t="shared" si="1444"/>
        <v/>
      </c>
      <c r="BL868" s="11" t="str">
        <f t="shared" si="1445"/>
        <v xml:space="preserve"> </v>
      </c>
      <c r="BM868" s="11" t="str">
        <f t="shared" si="1446"/>
        <v xml:space="preserve"> </v>
      </c>
      <c r="BN868" s="11" t="str">
        <f t="shared" si="1447"/>
        <v xml:space="preserve"> </v>
      </c>
      <c r="BO868" s="11" t="str">
        <f t="shared" si="1448"/>
        <v xml:space="preserve"> </v>
      </c>
      <c r="BP868" s="11" t="str">
        <f t="shared" si="1449"/>
        <v xml:space="preserve"> </v>
      </c>
      <c r="BQ868" s="11" t="str">
        <f t="shared" si="1450"/>
        <v>0</v>
      </c>
      <c r="BR868" s="25">
        <f t="shared" si="1451"/>
        <v>0</v>
      </c>
      <c r="BS868" s="11" t="str">
        <f t="shared" si="1452"/>
        <v>Not Present</v>
      </c>
      <c r="BT868" s="11" t="str">
        <f t="shared" si="1453"/>
        <v>0</v>
      </c>
      <c r="BU868" s="12">
        <f t="shared" si="1471"/>
        <v>1</v>
      </c>
      <c r="BV868" s="12">
        <f t="shared" si="1472"/>
        <v>0</v>
      </c>
      <c r="BW868" s="12">
        <f t="shared" si="1462"/>
        <v>1</v>
      </c>
      <c r="BX868" s="12">
        <f t="shared" si="1473"/>
        <v>1</v>
      </c>
      <c r="BY868" s="11">
        <f t="shared" si="1474"/>
        <v>1</v>
      </c>
      <c r="BZ868" s="11">
        <f t="shared" si="1454"/>
        <v>1</v>
      </c>
      <c r="CA868" s="11">
        <f t="shared" si="1455"/>
        <v>2</v>
      </c>
      <c r="CB868" s="11">
        <f t="shared" si="1456"/>
        <v>2016</v>
      </c>
      <c r="CC868" s="11">
        <f t="shared" si="1457"/>
        <v>1</v>
      </c>
      <c r="CD868" s="11" t="str">
        <f t="shared" si="1458"/>
        <v>No</v>
      </c>
      <c r="CE868" s="11">
        <f t="shared" si="1475"/>
        <v>0</v>
      </c>
      <c r="CF868" s="11">
        <f t="shared" si="1476"/>
        <v>0</v>
      </c>
      <c r="CG868" s="11">
        <f t="shared" si="1477"/>
        <v>1</v>
      </c>
      <c r="CH868" s="11">
        <f t="shared" si="1478"/>
        <v>0</v>
      </c>
      <c r="CI868" s="11">
        <f t="shared" si="1459"/>
        <v>1</v>
      </c>
      <c r="CJ868" s="11">
        <f t="shared" si="1460"/>
        <v>1</v>
      </c>
    </row>
    <row r="869" spans="1:88" x14ac:dyDescent="0.3">
      <c r="A869" s="11">
        <f t="shared" si="1391"/>
        <v>2017</v>
      </c>
      <c r="B869" s="11" t="str">
        <f t="shared" si="1392"/>
        <v>12-03-2017 12:30:04 CET</v>
      </c>
      <c r="C869" s="11" t="str">
        <f t="shared" si="1393"/>
        <v>Rwanda</v>
      </c>
      <c r="D869" s="11" t="str">
        <f t="shared" si="1394"/>
        <v>Rulindo</v>
      </c>
      <c r="E869" s="11" t="str">
        <f t="shared" si="1395"/>
        <v>Rusiga</v>
      </c>
      <c r="F869" s="11" t="str">
        <f t="shared" si="1396"/>
        <v>Taba</v>
      </c>
      <c r="G869" s="11" t="str">
        <f t="shared" si="1397"/>
        <v>Bitare</v>
      </c>
      <c r="H869" s="11" t="str">
        <f t="shared" si="1398"/>
        <v/>
      </c>
      <c r="I869" s="11" t="str">
        <f t="shared" si="1399"/>
        <v/>
      </c>
      <c r="J869" s="11" t="str">
        <f t="shared" si="1400"/>
        <v>Muvumu- Taba</v>
      </c>
      <c r="K869" s="11">
        <f t="shared" si="1401"/>
        <v>113</v>
      </c>
      <c r="L869" s="11">
        <f t="shared" si="1463"/>
        <v>0</v>
      </c>
      <c r="M869" s="11">
        <f t="shared" si="1464"/>
        <v>10</v>
      </c>
      <c r="N869" s="11">
        <f t="shared" si="1465"/>
        <v>0</v>
      </c>
      <c r="O869" s="11">
        <f t="shared" si="1402"/>
        <v>35</v>
      </c>
      <c r="P869" s="11">
        <f t="shared" si="1403"/>
        <v>78</v>
      </c>
      <c r="Q869" s="13">
        <f t="shared" si="1466"/>
        <v>0.30973451327433627</v>
      </c>
      <c r="R869" s="11">
        <f t="shared" si="1467"/>
        <v>0</v>
      </c>
      <c r="S869" s="11">
        <f t="shared" si="1404"/>
        <v>1</v>
      </c>
      <c r="T869" s="11">
        <f t="shared" si="1405"/>
        <v>1</v>
      </c>
      <c r="U869" s="11" t="str">
        <f t="shared" si="1406"/>
        <v>Piped Network -- Gravity Only</v>
      </c>
      <c r="V869" s="11">
        <f t="shared" si="1407"/>
        <v>2013</v>
      </c>
      <c r="W869" s="11" t="str">
        <f t="shared" si="1408"/>
        <v>Governement (District, Wasac) And Water For People</v>
      </c>
      <c r="X869" s="11" t="str">
        <f t="shared" si="1409"/>
        <v>Spring</v>
      </c>
      <c r="Y869" s="11">
        <f t="shared" si="1410"/>
        <v>1</v>
      </c>
      <c r="Z869" s="11">
        <f t="shared" si="1411"/>
        <v>1</v>
      </c>
      <c r="AA869" s="11">
        <f t="shared" si="1412"/>
        <v>1</v>
      </c>
      <c r="AB869" s="11" t="str">
        <f t="shared" si="1413"/>
        <v>"Springbox" --Intake Structure At A Spring</v>
      </c>
      <c r="AC869" s="11">
        <f t="shared" si="1414"/>
        <v>1</v>
      </c>
      <c r="AD869" s="11">
        <f t="shared" si="1415"/>
        <v>2017</v>
      </c>
      <c r="AE869" s="11">
        <f t="shared" si="1416"/>
        <v>3</v>
      </c>
      <c r="AF869" s="11">
        <f t="shared" si="1417"/>
        <v>25</v>
      </c>
      <c r="AG869" s="12">
        <f t="shared" si="1468"/>
        <v>69120</v>
      </c>
      <c r="AH869" s="12">
        <f t="shared" si="1469"/>
        <v>394.97142857142859</v>
      </c>
      <c r="AI869" s="11">
        <f t="shared" si="1470"/>
        <v>1</v>
      </c>
      <c r="AJ869" s="11">
        <f t="shared" si="1418"/>
        <v>1</v>
      </c>
      <c r="AK869" s="11">
        <f t="shared" si="1419"/>
        <v>1</v>
      </c>
      <c r="AL869" s="11">
        <f t="shared" si="1420"/>
        <v>2013</v>
      </c>
      <c r="AM869" s="11">
        <f t="shared" si="1421"/>
        <v>1</v>
      </c>
      <c r="AN869" s="11">
        <f t="shared" si="1422"/>
        <v>800</v>
      </c>
      <c r="AO869" s="11">
        <f t="shared" si="1423"/>
        <v>1</v>
      </c>
      <c r="AP869" s="11">
        <f t="shared" si="1424"/>
        <v>3</v>
      </c>
      <c r="AQ869" s="11">
        <f t="shared" si="1425"/>
        <v>2013</v>
      </c>
      <c r="AR869" s="11">
        <f t="shared" si="1426"/>
        <v>2</v>
      </c>
      <c r="AS869" s="11">
        <f t="shared" si="1427"/>
        <v>1</v>
      </c>
      <c r="AT869" s="11">
        <f t="shared" si="1428"/>
        <v>9</v>
      </c>
      <c r="AU869" s="11" t="str">
        <f t="shared" si="1429"/>
        <v>Pressure Break Tank|Distribution Chamber|Ventouse, Washout</v>
      </c>
      <c r="AV869" s="11">
        <f t="shared" si="1430"/>
        <v>2013</v>
      </c>
      <c r="AW869" s="11">
        <f t="shared" si="1431"/>
        <v>1</v>
      </c>
      <c r="AX869" s="11">
        <f t="shared" si="1432"/>
        <v>1</v>
      </c>
      <c r="AY869" s="11">
        <f t="shared" si="1433"/>
        <v>1</v>
      </c>
      <c r="AZ869" s="11">
        <f t="shared" si="1434"/>
        <v>2013</v>
      </c>
      <c r="BA869" s="11">
        <f t="shared" si="1435"/>
        <v>1</v>
      </c>
      <c r="BB869" s="11">
        <f t="shared" si="1436"/>
        <v>7500</v>
      </c>
      <c r="BC869" s="11">
        <f t="shared" si="1437"/>
        <v>0</v>
      </c>
      <c r="BD869" s="11" t="str">
        <f t="shared" si="1438"/>
        <v xml:space="preserve"> </v>
      </c>
      <c r="BE869" s="11" t="str">
        <f t="shared" si="1439"/>
        <v xml:space="preserve"> </v>
      </c>
      <c r="BF869" s="11" t="str">
        <f t="shared" si="1440"/>
        <v xml:space="preserve"> </v>
      </c>
      <c r="BG869" s="11" t="str">
        <f t="shared" si="1461"/>
        <v xml:space="preserve"> </v>
      </c>
      <c r="BH869" s="11" t="str">
        <f t="shared" si="1441"/>
        <v xml:space="preserve"> </v>
      </c>
      <c r="BI869" s="11" t="str">
        <f t="shared" si="1442"/>
        <v xml:space="preserve"> </v>
      </c>
      <c r="BJ869" s="11">
        <f t="shared" si="1443"/>
        <v>0</v>
      </c>
      <c r="BK869" s="11" t="str">
        <f t="shared" si="1444"/>
        <v/>
      </c>
      <c r="BL869" s="11" t="str">
        <f t="shared" si="1445"/>
        <v xml:space="preserve"> </v>
      </c>
      <c r="BM869" s="11" t="str">
        <f t="shared" si="1446"/>
        <v xml:space="preserve"> </v>
      </c>
      <c r="BN869" s="11" t="str">
        <f t="shared" si="1447"/>
        <v xml:space="preserve"> </v>
      </c>
      <c r="BO869" s="11" t="str">
        <f t="shared" si="1448"/>
        <v xml:space="preserve"> </v>
      </c>
      <c r="BP869" s="11" t="str">
        <f t="shared" si="1449"/>
        <v xml:space="preserve"> </v>
      </c>
      <c r="BQ869" s="11" t="str">
        <f t="shared" si="1450"/>
        <v>0</v>
      </c>
      <c r="BR869" s="25">
        <f t="shared" si="1451"/>
        <v>0</v>
      </c>
      <c r="BS869" s="11" t="str">
        <f t="shared" si="1452"/>
        <v>Not Present</v>
      </c>
      <c r="BT869" s="11" t="str">
        <f t="shared" si="1453"/>
        <v>0</v>
      </c>
      <c r="BU869" s="12">
        <f t="shared" si="1471"/>
        <v>1</v>
      </c>
      <c r="BV869" s="12">
        <f t="shared" si="1472"/>
        <v>0</v>
      </c>
      <c r="BW869" s="12">
        <f t="shared" si="1462"/>
        <v>1</v>
      </c>
      <c r="BX869" s="12">
        <f t="shared" si="1473"/>
        <v>1</v>
      </c>
      <c r="BY869" s="11">
        <f t="shared" si="1474"/>
        <v>1</v>
      </c>
      <c r="BZ869" s="11">
        <f t="shared" si="1454"/>
        <v>1</v>
      </c>
      <c r="CA869" s="11">
        <f t="shared" si="1455"/>
        <v>1</v>
      </c>
      <c r="CB869" s="11">
        <f t="shared" si="1456"/>
        <v>2013</v>
      </c>
      <c r="CC869" s="11">
        <f t="shared" si="1457"/>
        <v>3</v>
      </c>
      <c r="CD869" s="11" t="str">
        <f t="shared" si="1458"/>
        <v>No</v>
      </c>
      <c r="CE869" s="11">
        <f t="shared" si="1475"/>
        <v>0</v>
      </c>
      <c r="CF869" s="11">
        <f t="shared" si="1476"/>
        <v>0</v>
      </c>
      <c r="CG869" s="11">
        <f t="shared" si="1477"/>
        <v>1</v>
      </c>
      <c r="CH869" s="11">
        <f t="shared" si="1478"/>
        <v>0</v>
      </c>
      <c r="CI869" s="11">
        <f t="shared" si="1459"/>
        <v>1</v>
      </c>
      <c r="CJ869" s="11">
        <f t="shared" si="1460"/>
        <v>2</v>
      </c>
    </row>
    <row r="870" spans="1:88" x14ac:dyDescent="0.3">
      <c r="A870" s="11">
        <f t="shared" si="1391"/>
        <v>2017</v>
      </c>
      <c r="B870" s="11" t="str">
        <f t="shared" si="1392"/>
        <v>28-03-2017 08:24:11 CEST</v>
      </c>
      <c r="C870" s="11" t="str">
        <f t="shared" si="1393"/>
        <v>Rwanda</v>
      </c>
      <c r="D870" s="11" t="str">
        <f t="shared" si="1394"/>
        <v>Rulindo</v>
      </c>
      <c r="E870" s="11" t="str">
        <f t="shared" si="1395"/>
        <v>Ntarabana</v>
      </c>
      <c r="F870" s="11" t="str">
        <f t="shared" si="1396"/>
        <v>Mahaza</v>
      </c>
      <c r="G870" s="11" t="str">
        <f t="shared" si="1397"/>
        <v>Kayenzi</v>
      </c>
      <c r="H870" s="11" t="str">
        <f t="shared" si="1398"/>
        <v/>
      </c>
      <c r="I870" s="11" t="str">
        <f t="shared" si="1399"/>
        <v/>
      </c>
      <c r="J870" s="11" t="str">
        <f t="shared" si="1400"/>
        <v>Rwamugaza network</v>
      </c>
      <c r="K870" s="11">
        <f t="shared" si="1401"/>
        <v>200</v>
      </c>
      <c r="L870" s="11">
        <f t="shared" si="1463"/>
        <v>14106</v>
      </c>
      <c r="M870" s="11">
        <f t="shared" si="1464"/>
        <v>35</v>
      </c>
      <c r="N870" s="11">
        <f t="shared" si="1465"/>
        <v>403.02857142857141</v>
      </c>
      <c r="O870" s="11">
        <f t="shared" si="1402"/>
        <v>200</v>
      </c>
      <c r="P870" s="11" t="str">
        <f t="shared" si="1403"/>
        <v xml:space="preserve"> </v>
      </c>
      <c r="Q870" s="13">
        <f t="shared" si="1466"/>
        <v>1</v>
      </c>
      <c r="R870" s="11">
        <f t="shared" si="1467"/>
        <v>1</v>
      </c>
      <c r="S870" s="11">
        <f t="shared" si="1404"/>
        <v>0</v>
      </c>
      <c r="T870" s="11">
        <f t="shared" si="1405"/>
        <v>1</v>
      </c>
      <c r="U870" s="11" t="str">
        <f t="shared" si="1406"/>
        <v>Piped Network -- Gravity Only</v>
      </c>
      <c r="V870" s="11">
        <f t="shared" si="1407"/>
        <v>2003</v>
      </c>
      <c r="W870" s="11" t="str">
        <f t="shared" si="1408"/>
        <v>Government</v>
      </c>
      <c r="X870" s="11" t="str">
        <f t="shared" si="1409"/>
        <v>Spring</v>
      </c>
      <c r="Y870" s="11">
        <f t="shared" si="1410"/>
        <v>2</v>
      </c>
      <c r="Z870" s="11">
        <f t="shared" si="1411"/>
        <v>1</v>
      </c>
      <c r="AA870" s="11">
        <f t="shared" si="1412"/>
        <v>1</v>
      </c>
      <c r="AB870" s="11" t="str">
        <f t="shared" si="1413"/>
        <v/>
      </c>
      <c r="AC870" s="11">
        <f t="shared" si="1414"/>
        <v>1</v>
      </c>
      <c r="AD870" s="11">
        <f t="shared" si="1415"/>
        <v>2003</v>
      </c>
      <c r="AE870" s="11">
        <f t="shared" si="1416"/>
        <v>1</v>
      </c>
      <c r="AF870" s="11">
        <f t="shared" si="1417"/>
        <v>3</v>
      </c>
      <c r="AG870" s="12">
        <f t="shared" si="1468"/>
        <v>576000</v>
      </c>
      <c r="AH870" s="12">
        <f t="shared" si="1469"/>
        <v>576</v>
      </c>
      <c r="AI870" s="11">
        <f t="shared" si="1470"/>
        <v>1</v>
      </c>
      <c r="AJ870" s="11">
        <f t="shared" si="1418"/>
        <v>1</v>
      </c>
      <c r="AK870" s="11">
        <f t="shared" si="1419"/>
        <v>2</v>
      </c>
      <c r="AL870" s="11">
        <f t="shared" si="1420"/>
        <v>2003</v>
      </c>
      <c r="AM870" s="11">
        <f t="shared" si="1421"/>
        <v>1</v>
      </c>
      <c r="AN870" s="11">
        <f t="shared" si="1422"/>
        <v>35000</v>
      </c>
      <c r="AO870" s="11">
        <f t="shared" si="1423"/>
        <v>1</v>
      </c>
      <c r="AP870" s="11">
        <f t="shared" si="1424"/>
        <v>7</v>
      </c>
      <c r="AQ870" s="11">
        <f t="shared" si="1425"/>
        <v>2003</v>
      </c>
      <c r="AR870" s="11">
        <f t="shared" si="1426"/>
        <v>1</v>
      </c>
      <c r="AS870" s="11">
        <f t="shared" si="1427"/>
        <v>1</v>
      </c>
      <c r="AT870" s="11">
        <f t="shared" si="1428"/>
        <v>12</v>
      </c>
      <c r="AU870" s="11" t="str">
        <f t="shared" si="1429"/>
        <v/>
      </c>
      <c r="AV870" s="11">
        <f t="shared" si="1430"/>
        <v>2003</v>
      </c>
      <c r="AW870" s="11">
        <f t="shared" si="1431"/>
        <v>1</v>
      </c>
      <c r="AX870" s="11">
        <f t="shared" si="1432"/>
        <v>1</v>
      </c>
      <c r="AY870" s="11">
        <f t="shared" si="1433"/>
        <v>2</v>
      </c>
      <c r="AZ870" s="11">
        <f t="shared" si="1434"/>
        <v>2003</v>
      </c>
      <c r="BA870" s="11">
        <f t="shared" si="1435"/>
        <v>1</v>
      </c>
      <c r="BB870" s="11">
        <f t="shared" si="1436"/>
        <v>35000</v>
      </c>
      <c r="BC870" s="11">
        <f t="shared" si="1437"/>
        <v>0</v>
      </c>
      <c r="BD870" s="11" t="str">
        <f t="shared" si="1438"/>
        <v xml:space="preserve"> </v>
      </c>
      <c r="BE870" s="11" t="str">
        <f t="shared" si="1439"/>
        <v xml:space="preserve"> </v>
      </c>
      <c r="BF870" s="11" t="str">
        <f t="shared" si="1440"/>
        <v xml:space="preserve"> </v>
      </c>
      <c r="BG870" s="11" t="str">
        <f t="shared" si="1461"/>
        <v xml:space="preserve"> </v>
      </c>
      <c r="BH870" s="11" t="str">
        <f t="shared" si="1441"/>
        <v xml:space="preserve"> </v>
      </c>
      <c r="BI870" s="11" t="str">
        <f t="shared" si="1442"/>
        <v xml:space="preserve"> </v>
      </c>
      <c r="BJ870" s="11">
        <f t="shared" si="1443"/>
        <v>0</v>
      </c>
      <c r="BK870" s="11" t="str">
        <f t="shared" si="1444"/>
        <v/>
      </c>
      <c r="BL870" s="11" t="str">
        <f t="shared" si="1445"/>
        <v xml:space="preserve"> </v>
      </c>
      <c r="BM870" s="11" t="str">
        <f t="shared" si="1446"/>
        <v xml:space="preserve"> </v>
      </c>
      <c r="BN870" s="11" t="str">
        <f t="shared" si="1447"/>
        <v xml:space="preserve"> </v>
      </c>
      <c r="BO870" s="11" t="str">
        <f t="shared" si="1448"/>
        <v xml:space="preserve"> </v>
      </c>
      <c r="BP870" s="11" t="str">
        <f t="shared" si="1449"/>
        <v xml:space="preserve"> </v>
      </c>
      <c r="BQ870" s="11" t="str">
        <f t="shared" si="1450"/>
        <v>0</v>
      </c>
      <c r="BR870" s="25">
        <f t="shared" si="1451"/>
        <v>0</v>
      </c>
      <c r="BS870" s="11" t="str">
        <f t="shared" si="1452"/>
        <v>Not Present</v>
      </c>
      <c r="BT870" s="11" t="str">
        <f t="shared" si="1453"/>
        <v>0</v>
      </c>
      <c r="BU870" s="12">
        <f t="shared" si="1471"/>
        <v>1</v>
      </c>
      <c r="BV870" s="12">
        <f t="shared" si="1472"/>
        <v>0</v>
      </c>
      <c r="BW870" s="12">
        <f t="shared" si="1462"/>
        <v>1</v>
      </c>
      <c r="BX870" s="12">
        <f t="shared" si="1473"/>
        <v>1</v>
      </c>
      <c r="BY870" s="11">
        <f t="shared" si="1474"/>
        <v>1</v>
      </c>
      <c r="BZ870" s="11">
        <f t="shared" si="1454"/>
        <v>1</v>
      </c>
      <c r="CA870" s="11">
        <f t="shared" si="1455"/>
        <v>1</v>
      </c>
      <c r="CB870" s="11">
        <f t="shared" si="1456"/>
        <v>2003</v>
      </c>
      <c r="CC870" s="11">
        <f t="shared" si="1457"/>
        <v>1</v>
      </c>
      <c r="CD870" s="11" t="str">
        <f t="shared" si="1458"/>
        <v>No</v>
      </c>
      <c r="CE870" s="11">
        <f t="shared" si="1475"/>
        <v>0</v>
      </c>
      <c r="CF870" s="11">
        <f t="shared" si="1476"/>
        <v>0</v>
      </c>
      <c r="CG870" s="11">
        <f t="shared" si="1477"/>
        <v>1</v>
      </c>
      <c r="CH870" s="11">
        <f t="shared" si="1478"/>
        <v>0</v>
      </c>
      <c r="CI870" s="11">
        <f t="shared" si="1459"/>
        <v>1</v>
      </c>
      <c r="CJ870" s="11">
        <f t="shared" si="1460"/>
        <v>1</v>
      </c>
    </row>
    <row r="871" spans="1:88" x14ac:dyDescent="0.3">
      <c r="A871" s="11">
        <f t="shared" si="1391"/>
        <v>2017</v>
      </c>
      <c r="B871" s="11" t="str">
        <f t="shared" si="1392"/>
        <v>20-04-2017 07:05:00 CEST</v>
      </c>
      <c r="C871" s="11" t="str">
        <f t="shared" si="1393"/>
        <v>Rwanda</v>
      </c>
      <c r="D871" s="11" t="str">
        <f t="shared" si="1394"/>
        <v>Rulindo</v>
      </c>
      <c r="E871" s="11" t="str">
        <f t="shared" si="1395"/>
        <v>Tumba</v>
      </c>
      <c r="F871" s="11" t="str">
        <f t="shared" si="1396"/>
        <v>Misezero</v>
      </c>
      <c r="G871" s="11" t="str">
        <f t="shared" si="1397"/>
        <v>Kavumu</v>
      </c>
      <c r="H871" s="11" t="str">
        <f t="shared" si="1398"/>
        <v/>
      </c>
      <c r="I871" s="11" t="str">
        <f t="shared" si="1399"/>
        <v/>
      </c>
      <c r="J871" s="11" t="str">
        <f t="shared" si="1400"/>
        <v>Water point at Tumba Public RS/Nyirambuga pumping</v>
      </c>
      <c r="K871" s="11">
        <f t="shared" si="1401"/>
        <v>139</v>
      </c>
      <c r="L871" s="11">
        <f t="shared" si="1463"/>
        <v>30604</v>
      </c>
      <c r="M871" s="11">
        <f t="shared" si="1464"/>
        <v>1</v>
      </c>
      <c r="N871" s="11">
        <f t="shared" si="1465"/>
        <v>30604</v>
      </c>
      <c r="O871" s="11">
        <f t="shared" si="1402"/>
        <v>139</v>
      </c>
      <c r="P871" s="11" t="str">
        <f t="shared" si="1403"/>
        <v xml:space="preserve"> </v>
      </c>
      <c r="Q871" s="13">
        <f t="shared" si="1466"/>
        <v>1</v>
      </c>
      <c r="R871" s="11">
        <f t="shared" si="1467"/>
        <v>1</v>
      </c>
      <c r="S871" s="11">
        <f t="shared" si="1404"/>
        <v>0</v>
      </c>
      <c r="T871" s="11">
        <f t="shared" si="1405"/>
        <v>1</v>
      </c>
      <c r="U871" s="11" t="str">
        <f t="shared" si="1406"/>
        <v>Piped Network With Pump</v>
      </c>
      <c r="V871" s="11">
        <f t="shared" si="1407"/>
        <v>2012</v>
      </c>
      <c r="W871" s="11" t="str">
        <f t="shared" si="1408"/>
        <v>Governement (District, Wasac) And Water For People</v>
      </c>
      <c r="X871" s="11" t="str">
        <f t="shared" si="1409"/>
        <v>Spring</v>
      </c>
      <c r="Y871" s="11">
        <f t="shared" si="1410"/>
        <v>2</v>
      </c>
      <c r="Z871" s="11">
        <f t="shared" si="1411"/>
        <v>1</v>
      </c>
      <c r="AA871" s="11">
        <f t="shared" si="1412"/>
        <v>0</v>
      </c>
      <c r="AB871" s="11" t="str">
        <f t="shared" si="1413"/>
        <v/>
      </c>
      <c r="AC871" s="11" t="str">
        <f t="shared" si="1414"/>
        <v xml:space="preserve"> </v>
      </c>
      <c r="AD871" s="11" t="str">
        <f t="shared" si="1415"/>
        <v xml:space="preserve"> </v>
      </c>
      <c r="AE871" s="11" t="str">
        <f t="shared" si="1416"/>
        <v xml:space="preserve"> </v>
      </c>
      <c r="AF871" s="11">
        <f t="shared" si="1417"/>
        <v>5</v>
      </c>
      <c r="AG871" s="12">
        <f t="shared" si="1468"/>
        <v>345600</v>
      </c>
      <c r="AH871" s="12">
        <f t="shared" si="1469"/>
        <v>497.26618705035969</v>
      </c>
      <c r="AI871" s="11">
        <f t="shared" si="1470"/>
        <v>1</v>
      </c>
      <c r="AJ871" s="11">
        <f t="shared" si="1418"/>
        <v>0</v>
      </c>
      <c r="AK871" s="11" t="str">
        <f t="shared" si="1419"/>
        <v xml:space="preserve"> </v>
      </c>
      <c r="AL871" s="11" t="str">
        <f t="shared" si="1420"/>
        <v xml:space="preserve"> </v>
      </c>
      <c r="AM871" s="11" t="str">
        <f t="shared" si="1421"/>
        <v xml:space="preserve"> </v>
      </c>
      <c r="AN871" s="11" t="str">
        <f t="shared" si="1422"/>
        <v xml:space="preserve"> </v>
      </c>
      <c r="AO871" s="11">
        <f t="shared" si="1423"/>
        <v>0</v>
      </c>
      <c r="AP871" s="11" t="str">
        <f t="shared" si="1424"/>
        <v xml:space="preserve"> </v>
      </c>
      <c r="AQ871" s="11" t="str">
        <f t="shared" si="1425"/>
        <v xml:space="preserve"> </v>
      </c>
      <c r="AR871" s="11" t="str">
        <f t="shared" si="1426"/>
        <v xml:space="preserve"> </v>
      </c>
      <c r="AS871" s="11">
        <f t="shared" si="1427"/>
        <v>0</v>
      </c>
      <c r="AT871" s="11" t="str">
        <f t="shared" si="1428"/>
        <v xml:space="preserve"> </v>
      </c>
      <c r="AU871" s="11" t="str">
        <f t="shared" si="1429"/>
        <v/>
      </c>
      <c r="AV871" s="11" t="str">
        <f t="shared" si="1430"/>
        <v xml:space="preserve"> </v>
      </c>
      <c r="AW871" s="11" t="str">
        <f t="shared" si="1431"/>
        <v xml:space="preserve"> </v>
      </c>
      <c r="AX871" s="11">
        <f t="shared" si="1432"/>
        <v>0</v>
      </c>
      <c r="AY871" s="11" t="str">
        <f t="shared" si="1433"/>
        <v xml:space="preserve"> </v>
      </c>
      <c r="AZ871" s="11" t="str">
        <f t="shared" si="1434"/>
        <v xml:space="preserve"> </v>
      </c>
      <c r="BA871" s="11" t="str">
        <f t="shared" si="1435"/>
        <v xml:space="preserve"> </v>
      </c>
      <c r="BB871" s="11" t="str">
        <f t="shared" si="1436"/>
        <v xml:space="preserve"> </v>
      </c>
      <c r="BC871" s="11">
        <f t="shared" si="1437"/>
        <v>0</v>
      </c>
      <c r="BD871" s="11" t="str">
        <f t="shared" si="1438"/>
        <v xml:space="preserve"> </v>
      </c>
      <c r="BE871" s="11" t="str">
        <f t="shared" si="1439"/>
        <v xml:space="preserve"> </v>
      </c>
      <c r="BF871" s="11" t="str">
        <f t="shared" si="1440"/>
        <v xml:space="preserve"> </v>
      </c>
      <c r="BG871" s="11" t="str">
        <f t="shared" si="1461"/>
        <v xml:space="preserve"> </v>
      </c>
      <c r="BH871" s="11" t="str">
        <f t="shared" si="1441"/>
        <v xml:space="preserve"> </v>
      </c>
      <c r="BI871" s="11" t="str">
        <f t="shared" si="1442"/>
        <v xml:space="preserve"> </v>
      </c>
      <c r="BJ871" s="11">
        <f t="shared" si="1443"/>
        <v>0</v>
      </c>
      <c r="BK871" s="11" t="str">
        <f t="shared" si="1444"/>
        <v/>
      </c>
      <c r="BL871" s="11" t="str">
        <f t="shared" si="1445"/>
        <v xml:space="preserve"> </v>
      </c>
      <c r="BM871" s="11" t="str">
        <f t="shared" si="1446"/>
        <v xml:space="preserve"> </v>
      </c>
      <c r="BN871" s="11" t="str">
        <f t="shared" si="1447"/>
        <v xml:space="preserve"> </v>
      </c>
      <c r="BO871" s="11" t="str">
        <f t="shared" si="1448"/>
        <v xml:space="preserve"> </v>
      </c>
      <c r="BP871" s="11" t="str">
        <f t="shared" si="1449"/>
        <v xml:space="preserve"> </v>
      </c>
      <c r="BQ871" s="11" t="str">
        <f t="shared" si="1450"/>
        <v>0</v>
      </c>
      <c r="BR871" s="25">
        <f t="shared" si="1451"/>
        <v>0</v>
      </c>
      <c r="BS871" s="11" t="str">
        <f t="shared" si="1452"/>
        <v>Not Present</v>
      </c>
      <c r="BT871" s="11" t="str">
        <f t="shared" si="1453"/>
        <v>0</v>
      </c>
      <c r="BU871" s="12">
        <f t="shared" si="1471"/>
        <v>1</v>
      </c>
      <c r="BV871" s="12">
        <f t="shared" si="1472"/>
        <v>0</v>
      </c>
      <c r="BW871" s="12">
        <f t="shared" si="1462"/>
        <v>1</v>
      </c>
      <c r="BX871" s="12">
        <f t="shared" si="1473"/>
        <v>1</v>
      </c>
      <c r="BY871" s="11">
        <f t="shared" si="1474"/>
        <v>1</v>
      </c>
      <c r="BZ871" s="11">
        <f t="shared" si="1454"/>
        <v>1</v>
      </c>
      <c r="CA871" s="11">
        <f t="shared" si="1455"/>
        <v>5</v>
      </c>
      <c r="CB871" s="11">
        <f t="shared" si="1456"/>
        <v>2012</v>
      </c>
      <c r="CC871" s="11">
        <f t="shared" si="1457"/>
        <v>2</v>
      </c>
      <c r="CD871" s="11" t="str">
        <f t="shared" si="1458"/>
        <v>No</v>
      </c>
      <c r="CE871" s="11">
        <f t="shared" si="1475"/>
        <v>0</v>
      </c>
      <c r="CF871" s="11">
        <f t="shared" si="1476"/>
        <v>0</v>
      </c>
      <c r="CG871" s="11">
        <f t="shared" si="1477"/>
        <v>1</v>
      </c>
      <c r="CH871" s="11">
        <f t="shared" si="1478"/>
        <v>0</v>
      </c>
      <c r="CI871" s="11">
        <f t="shared" si="1459"/>
        <v>1</v>
      </c>
      <c r="CJ871" s="11">
        <f t="shared" si="1460"/>
        <v>2</v>
      </c>
    </row>
    <row r="872" spans="1:88" x14ac:dyDescent="0.3">
      <c r="A872" s="11">
        <f t="shared" si="1391"/>
        <v>2017</v>
      </c>
      <c r="B872" s="11" t="str">
        <f t="shared" si="1392"/>
        <v>21-03-2017 14:19:45 CET</v>
      </c>
      <c r="C872" s="11" t="str">
        <f t="shared" si="1393"/>
        <v>Rwanda</v>
      </c>
      <c r="D872" s="11" t="str">
        <f t="shared" si="1394"/>
        <v>Rulindo</v>
      </c>
      <c r="E872" s="11" t="str">
        <f t="shared" si="1395"/>
        <v>Rukozo</v>
      </c>
      <c r="F872" s="11" t="str">
        <f t="shared" si="1396"/>
        <v>Buraro</v>
      </c>
      <c r="G872" s="11" t="str">
        <f t="shared" si="1397"/>
        <v>Kamiyove</v>
      </c>
      <c r="H872" s="11" t="str">
        <f t="shared" si="1398"/>
        <v/>
      </c>
      <c r="I872" s="11" t="str">
        <f t="shared" si="1399"/>
        <v/>
      </c>
      <c r="J872" s="11" t="str">
        <f t="shared" si="1400"/>
        <v>Kabonanyoni</v>
      </c>
      <c r="K872" s="11">
        <f t="shared" si="1401"/>
        <v>70</v>
      </c>
      <c r="L872" s="11">
        <f t="shared" si="1463"/>
        <v>7894</v>
      </c>
      <c r="M872" s="11">
        <f t="shared" si="1464"/>
        <v>30</v>
      </c>
      <c r="N872" s="11">
        <f t="shared" si="1465"/>
        <v>263.13333333333333</v>
      </c>
      <c r="O872" s="11">
        <f t="shared" si="1402"/>
        <v>65</v>
      </c>
      <c r="P872" s="11">
        <f t="shared" si="1403"/>
        <v>5</v>
      </c>
      <c r="Q872" s="13">
        <f t="shared" si="1466"/>
        <v>0.9285714285714286</v>
      </c>
      <c r="R872" s="11">
        <f t="shared" si="1467"/>
        <v>0</v>
      </c>
      <c r="S872" s="11">
        <f t="shared" si="1404"/>
        <v>1</v>
      </c>
      <c r="T872" s="11">
        <f t="shared" si="1405"/>
        <v>1</v>
      </c>
      <c r="U872" s="11" t="str">
        <f t="shared" si="1406"/>
        <v>Piped Network With Pump</v>
      </c>
      <c r="V872" s="11">
        <f t="shared" si="1407"/>
        <v>2015</v>
      </c>
      <c r="W872" s="11" t="str">
        <f t="shared" si="1408"/>
        <v>Governement (District, Wasac) And Water For People</v>
      </c>
      <c r="X872" s="11" t="str">
        <f t="shared" si="1409"/>
        <v>Spring</v>
      </c>
      <c r="Y872" s="11">
        <f t="shared" si="1410"/>
        <v>5</v>
      </c>
      <c r="Z872" s="11">
        <f t="shared" si="1411"/>
        <v>1</v>
      </c>
      <c r="AA872" s="11">
        <f t="shared" si="1412"/>
        <v>1</v>
      </c>
      <c r="AB872" s="11" t="str">
        <f t="shared" si="1413"/>
        <v>"Springbox" --Intake Structure At A Spring</v>
      </c>
      <c r="AC872" s="11">
        <f t="shared" si="1414"/>
        <v>5</v>
      </c>
      <c r="AD872" s="11">
        <f t="shared" si="1415"/>
        <v>2015</v>
      </c>
      <c r="AE872" s="11">
        <f t="shared" si="1416"/>
        <v>1</v>
      </c>
      <c r="AF872" s="11">
        <f t="shared" si="1417"/>
        <v>15</v>
      </c>
      <c r="AG872" s="12">
        <f t="shared" si="1468"/>
        <v>115200</v>
      </c>
      <c r="AH872" s="12">
        <f t="shared" si="1469"/>
        <v>354.46153846153845</v>
      </c>
      <c r="AI872" s="11">
        <f t="shared" si="1470"/>
        <v>1</v>
      </c>
      <c r="AJ872" s="11">
        <f t="shared" si="1418"/>
        <v>1</v>
      </c>
      <c r="AK872" s="11">
        <f t="shared" si="1419"/>
        <v>1</v>
      </c>
      <c r="AL872" s="11">
        <f t="shared" si="1420"/>
        <v>2015</v>
      </c>
      <c r="AM872" s="11">
        <f t="shared" si="1421"/>
        <v>1</v>
      </c>
      <c r="AN872" s="11">
        <f t="shared" si="1422"/>
        <v>720</v>
      </c>
      <c r="AO872" s="11">
        <f t="shared" si="1423"/>
        <v>1</v>
      </c>
      <c r="AP872" s="11">
        <f t="shared" si="1424"/>
        <v>19</v>
      </c>
      <c r="AQ872" s="11">
        <f t="shared" si="1425"/>
        <v>2015</v>
      </c>
      <c r="AR872" s="11">
        <f t="shared" si="1426"/>
        <v>1</v>
      </c>
      <c r="AS872" s="11">
        <f t="shared" si="1427"/>
        <v>1</v>
      </c>
      <c r="AT872" s="11">
        <f t="shared" si="1428"/>
        <v>10</v>
      </c>
      <c r="AU872" s="11" t="str">
        <f t="shared" si="1429"/>
        <v>Pressure Break Tank|Distribution Chamber|Null</v>
      </c>
      <c r="AV872" s="11">
        <f t="shared" si="1430"/>
        <v>2015</v>
      </c>
      <c r="AW872" s="11">
        <f t="shared" si="1431"/>
        <v>1</v>
      </c>
      <c r="AX872" s="11">
        <f t="shared" si="1432"/>
        <v>1</v>
      </c>
      <c r="AY872" s="11">
        <f t="shared" si="1433"/>
        <v>3</v>
      </c>
      <c r="AZ872" s="11">
        <f t="shared" si="1434"/>
        <v>2015</v>
      </c>
      <c r="BA872" s="11">
        <f t="shared" si="1435"/>
        <v>1</v>
      </c>
      <c r="BB872" s="11">
        <f t="shared" si="1436"/>
        <v>19000</v>
      </c>
      <c r="BC872" s="11">
        <f t="shared" si="1437"/>
        <v>1</v>
      </c>
      <c r="BD872" s="11">
        <f t="shared" si="1438"/>
        <v>2</v>
      </c>
      <c r="BE872" s="11">
        <f t="shared" si="1439"/>
        <v>2016</v>
      </c>
      <c r="BF872" s="11">
        <f t="shared" si="1440"/>
        <v>1</v>
      </c>
      <c r="BG872" s="11">
        <f t="shared" si="1461"/>
        <v>1</v>
      </c>
      <c r="BH872" s="11">
        <f t="shared" si="1441"/>
        <v>2016</v>
      </c>
      <c r="BI872" s="11">
        <f t="shared" si="1442"/>
        <v>1</v>
      </c>
      <c r="BJ872" s="11">
        <f t="shared" si="1443"/>
        <v>0</v>
      </c>
      <c r="BK872" s="11" t="str">
        <f t="shared" si="1444"/>
        <v/>
      </c>
      <c r="BL872" s="11" t="str">
        <f t="shared" si="1445"/>
        <v xml:space="preserve"> </v>
      </c>
      <c r="BM872" s="11" t="str">
        <f t="shared" si="1446"/>
        <v xml:space="preserve"> </v>
      </c>
      <c r="BN872" s="11" t="str">
        <f t="shared" si="1447"/>
        <v xml:space="preserve"> </v>
      </c>
      <c r="BO872" s="11" t="str">
        <f t="shared" si="1448"/>
        <v xml:space="preserve"> </v>
      </c>
      <c r="BP872" s="11" t="str">
        <f t="shared" si="1449"/>
        <v xml:space="preserve"> </v>
      </c>
      <c r="BQ872" s="11" t="str">
        <f t="shared" si="1450"/>
        <v>0</v>
      </c>
      <c r="BR872" s="25">
        <f t="shared" si="1451"/>
        <v>0</v>
      </c>
      <c r="BS872" s="11" t="str">
        <f t="shared" si="1452"/>
        <v>Not Present</v>
      </c>
      <c r="BT872" s="11" t="str">
        <f t="shared" si="1453"/>
        <v>0</v>
      </c>
      <c r="BU872" s="12">
        <f t="shared" si="1471"/>
        <v>1</v>
      </c>
      <c r="BV872" s="12">
        <f t="shared" si="1472"/>
        <v>0</v>
      </c>
      <c r="BW872" s="12">
        <f t="shared" si="1462"/>
        <v>1</v>
      </c>
      <c r="BX872" s="12">
        <f t="shared" si="1473"/>
        <v>1</v>
      </c>
      <c r="BY872" s="11">
        <f t="shared" si="1474"/>
        <v>1</v>
      </c>
      <c r="BZ872" s="11">
        <f t="shared" si="1454"/>
        <v>1</v>
      </c>
      <c r="CA872" s="11">
        <f t="shared" si="1455"/>
        <v>31</v>
      </c>
      <c r="CB872" s="11">
        <f t="shared" si="1456"/>
        <v>2015</v>
      </c>
      <c r="CC872" s="11">
        <f t="shared" si="1457"/>
        <v>1</v>
      </c>
      <c r="CD872" s="11" t="str">
        <f t="shared" si="1458"/>
        <v>No</v>
      </c>
      <c r="CE872" s="11">
        <f t="shared" si="1475"/>
        <v>0</v>
      </c>
      <c r="CF872" s="11">
        <f t="shared" si="1476"/>
        <v>0</v>
      </c>
      <c r="CG872" s="11">
        <f t="shared" si="1477"/>
        <v>1</v>
      </c>
      <c r="CH872" s="11">
        <f t="shared" si="1478"/>
        <v>0</v>
      </c>
      <c r="CI872" s="11">
        <f t="shared" si="1459"/>
        <v>1</v>
      </c>
      <c r="CJ872" s="11">
        <f t="shared" si="1460"/>
        <v>1</v>
      </c>
    </row>
    <row r="873" spans="1:88" x14ac:dyDescent="0.3">
      <c r="A873" s="11">
        <f t="shared" si="1391"/>
        <v>2017</v>
      </c>
      <c r="B873" s="11" t="str">
        <f t="shared" si="1392"/>
        <v>24-04-2017 21:52:15 CEST</v>
      </c>
      <c r="C873" s="11" t="str">
        <f t="shared" si="1393"/>
        <v>Rwanda</v>
      </c>
      <c r="D873" s="11" t="str">
        <f t="shared" si="1394"/>
        <v>Rulindo</v>
      </c>
      <c r="E873" s="11" t="str">
        <f t="shared" si="1395"/>
        <v>Kisaro</v>
      </c>
      <c r="F873" s="11" t="str">
        <f t="shared" si="1396"/>
        <v>Kigarama</v>
      </c>
      <c r="G873" s="11" t="str">
        <f t="shared" si="1397"/>
        <v>Runyinya</v>
      </c>
      <c r="H873" s="11" t="str">
        <f t="shared" si="1398"/>
        <v/>
      </c>
      <c r="I873" s="11" t="str">
        <f t="shared" si="1399"/>
        <v/>
      </c>
      <c r="J873" s="11" t="str">
        <f t="shared" si="1400"/>
        <v>Gahama Kisaro network</v>
      </c>
      <c r="K873" s="11">
        <f t="shared" si="1401"/>
        <v>148</v>
      </c>
      <c r="L873" s="11">
        <f t="shared" si="1463"/>
        <v>10234</v>
      </c>
      <c r="M873" s="11">
        <f t="shared" si="1464"/>
        <v>14</v>
      </c>
      <c r="N873" s="11">
        <f t="shared" si="1465"/>
        <v>731</v>
      </c>
      <c r="O873" s="11">
        <f t="shared" si="1402"/>
        <v>148</v>
      </c>
      <c r="P873" s="11" t="str">
        <f t="shared" si="1403"/>
        <v xml:space="preserve"> </v>
      </c>
      <c r="Q873" s="13">
        <f t="shared" si="1466"/>
        <v>1</v>
      </c>
      <c r="R873" s="11">
        <f t="shared" si="1467"/>
        <v>1</v>
      </c>
      <c r="S873" s="11">
        <f t="shared" si="1404"/>
        <v>0</v>
      </c>
      <c r="T873" s="11">
        <f t="shared" si="1405"/>
        <v>1</v>
      </c>
      <c r="U873" s="11" t="str">
        <f t="shared" si="1406"/>
        <v>Piped Network -- Gravity Only</v>
      </c>
      <c r="V873" s="11">
        <f t="shared" si="1407"/>
        <v>2012</v>
      </c>
      <c r="W873" s="11" t="str">
        <f t="shared" si="1408"/>
        <v>Governement (District, Wasac) And Water For People</v>
      </c>
      <c r="X873" s="11" t="str">
        <f t="shared" si="1409"/>
        <v>Spring</v>
      </c>
      <c r="Y873" s="11">
        <f t="shared" si="1410"/>
        <v>1</v>
      </c>
      <c r="Z873" s="11">
        <f t="shared" si="1411"/>
        <v>1</v>
      </c>
      <c r="AA873" s="11">
        <f t="shared" si="1412"/>
        <v>1</v>
      </c>
      <c r="AB873" s="11" t="str">
        <f t="shared" si="1413"/>
        <v/>
      </c>
      <c r="AC873" s="11">
        <f t="shared" si="1414"/>
        <v>1</v>
      </c>
      <c r="AD873" s="11">
        <f t="shared" si="1415"/>
        <v>2012</v>
      </c>
      <c r="AE873" s="11">
        <f t="shared" si="1416"/>
        <v>1</v>
      </c>
      <c r="AF873" s="11">
        <f t="shared" si="1417"/>
        <v>3</v>
      </c>
      <c r="AG873" s="12">
        <f t="shared" si="1468"/>
        <v>576000</v>
      </c>
      <c r="AH873" s="12">
        <f t="shared" si="1469"/>
        <v>778.37837837837833</v>
      </c>
      <c r="AI873" s="11">
        <f t="shared" si="1470"/>
        <v>1</v>
      </c>
      <c r="AJ873" s="11">
        <f t="shared" si="1418"/>
        <v>1</v>
      </c>
      <c r="AK873" s="11">
        <f t="shared" si="1419"/>
        <v>1</v>
      </c>
      <c r="AL873" s="11">
        <f t="shared" si="1420"/>
        <v>2012</v>
      </c>
      <c r="AM873" s="11">
        <f t="shared" si="1421"/>
        <v>1</v>
      </c>
      <c r="AN873" s="11">
        <f t="shared" si="1422"/>
        <v>30000</v>
      </c>
      <c r="AO873" s="11">
        <f t="shared" si="1423"/>
        <v>1</v>
      </c>
      <c r="AP873" s="11">
        <f t="shared" si="1424"/>
        <v>7</v>
      </c>
      <c r="AQ873" s="11">
        <f t="shared" si="1425"/>
        <v>2012</v>
      </c>
      <c r="AR873" s="11">
        <f t="shared" si="1426"/>
        <v>1</v>
      </c>
      <c r="AS873" s="11">
        <f t="shared" si="1427"/>
        <v>1</v>
      </c>
      <c r="AT873" s="11">
        <f t="shared" si="1428"/>
        <v>14</v>
      </c>
      <c r="AU873" s="11" t="str">
        <f t="shared" si="1429"/>
        <v/>
      </c>
      <c r="AV873" s="11">
        <f t="shared" si="1430"/>
        <v>2012</v>
      </c>
      <c r="AW873" s="11">
        <f t="shared" si="1431"/>
        <v>1</v>
      </c>
      <c r="AX873" s="11">
        <f t="shared" si="1432"/>
        <v>1</v>
      </c>
      <c r="AY873" s="11">
        <f t="shared" si="1433"/>
        <v>1</v>
      </c>
      <c r="AZ873" s="11">
        <f t="shared" si="1434"/>
        <v>2012</v>
      </c>
      <c r="BA873" s="11">
        <f t="shared" si="1435"/>
        <v>1</v>
      </c>
      <c r="BB873" s="11">
        <f t="shared" si="1436"/>
        <v>30000</v>
      </c>
      <c r="BC873" s="11">
        <f t="shared" si="1437"/>
        <v>1</v>
      </c>
      <c r="BD873" s="11">
        <f t="shared" si="1438"/>
        <v>2</v>
      </c>
      <c r="BE873" s="11">
        <f t="shared" si="1439"/>
        <v>2012</v>
      </c>
      <c r="BF873" s="11">
        <f t="shared" si="1440"/>
        <v>1</v>
      </c>
      <c r="BG873" s="11">
        <f t="shared" si="1461"/>
        <v>1</v>
      </c>
      <c r="BH873" s="11">
        <f t="shared" si="1441"/>
        <v>2012</v>
      </c>
      <c r="BI873" s="11">
        <f t="shared" si="1442"/>
        <v>1</v>
      </c>
      <c r="BJ873" s="11">
        <f t="shared" si="1443"/>
        <v>0</v>
      </c>
      <c r="BK873" s="11" t="str">
        <f t="shared" si="1444"/>
        <v/>
      </c>
      <c r="BL873" s="11" t="str">
        <f t="shared" si="1445"/>
        <v xml:space="preserve"> </v>
      </c>
      <c r="BM873" s="11" t="str">
        <f t="shared" si="1446"/>
        <v xml:space="preserve"> </v>
      </c>
      <c r="BN873" s="11" t="str">
        <f t="shared" si="1447"/>
        <v xml:space="preserve"> </v>
      </c>
      <c r="BO873" s="11" t="str">
        <f t="shared" si="1448"/>
        <v xml:space="preserve"> </v>
      </c>
      <c r="BP873" s="11" t="str">
        <f t="shared" si="1449"/>
        <v xml:space="preserve"> </v>
      </c>
      <c r="BQ873" s="11" t="str">
        <f t="shared" si="1450"/>
        <v>0</v>
      </c>
      <c r="BR873" s="25">
        <f t="shared" si="1451"/>
        <v>0</v>
      </c>
      <c r="BS873" s="11" t="str">
        <f t="shared" si="1452"/>
        <v>Not Present</v>
      </c>
      <c r="BT873" s="11" t="str">
        <f t="shared" si="1453"/>
        <v>0</v>
      </c>
      <c r="BU873" s="12">
        <f t="shared" si="1471"/>
        <v>1</v>
      </c>
      <c r="BV873" s="12">
        <f t="shared" si="1472"/>
        <v>0</v>
      </c>
      <c r="BW873" s="12">
        <f t="shared" si="1462"/>
        <v>1</v>
      </c>
      <c r="BX873" s="12">
        <f t="shared" si="1473"/>
        <v>1</v>
      </c>
      <c r="BY873" s="11">
        <f t="shared" si="1474"/>
        <v>1</v>
      </c>
      <c r="BZ873" s="11">
        <f t="shared" si="1454"/>
        <v>1</v>
      </c>
      <c r="CA873" s="11">
        <f t="shared" si="1455"/>
        <v>1</v>
      </c>
      <c r="CB873" s="11">
        <f t="shared" si="1456"/>
        <v>2012</v>
      </c>
      <c r="CC873" s="11">
        <f t="shared" si="1457"/>
        <v>1</v>
      </c>
      <c r="CD873" s="11" t="str">
        <f t="shared" si="1458"/>
        <v>No</v>
      </c>
      <c r="CE873" s="11">
        <f t="shared" si="1475"/>
        <v>0</v>
      </c>
      <c r="CF873" s="11">
        <f t="shared" si="1476"/>
        <v>0</v>
      </c>
      <c r="CG873" s="11">
        <f t="shared" si="1477"/>
        <v>1</v>
      </c>
      <c r="CH873" s="11">
        <f t="shared" si="1478"/>
        <v>0</v>
      </c>
      <c r="CI873" s="11">
        <f t="shared" si="1459"/>
        <v>1</v>
      </c>
      <c r="CJ873" s="11">
        <f t="shared" si="1460"/>
        <v>1</v>
      </c>
    </row>
    <row r="874" spans="1:88" x14ac:dyDescent="0.3">
      <c r="A874" s="11">
        <f t="shared" si="1391"/>
        <v>2017</v>
      </c>
      <c r="B874" s="11" t="str">
        <f t="shared" si="1392"/>
        <v>03-01-2015 01:46:32 CET</v>
      </c>
      <c r="C874" s="11" t="str">
        <f t="shared" si="1393"/>
        <v>Rwanda</v>
      </c>
      <c r="D874" s="11" t="str">
        <f t="shared" si="1394"/>
        <v>Rulindo</v>
      </c>
      <c r="E874" s="11" t="str">
        <f t="shared" si="1395"/>
        <v>Tumba</v>
      </c>
      <c r="F874" s="11" t="str">
        <f t="shared" si="1396"/>
        <v>Barari</v>
      </c>
      <c r="G874" s="11" t="str">
        <f t="shared" si="1397"/>
        <v>Rukore</v>
      </c>
      <c r="H874" s="11" t="str">
        <f t="shared" si="1398"/>
        <v/>
      </c>
      <c r="I874" s="11" t="str">
        <f t="shared" si="1399"/>
        <v/>
      </c>
      <c r="J874" s="11" t="str">
        <f t="shared" si="1400"/>
        <v>Water point at Tumba Health Center/Nyirambuga pumping</v>
      </c>
      <c r="K874" s="11">
        <f t="shared" si="1401"/>
        <v>157</v>
      </c>
      <c r="L874" s="11">
        <f t="shared" si="1463"/>
        <v>30604</v>
      </c>
      <c r="M874" s="11">
        <f t="shared" si="1464"/>
        <v>1</v>
      </c>
      <c r="N874" s="11">
        <f t="shared" si="1465"/>
        <v>30604</v>
      </c>
      <c r="O874" s="11">
        <f t="shared" si="1402"/>
        <v>157</v>
      </c>
      <c r="P874" s="11" t="str">
        <f t="shared" si="1403"/>
        <v xml:space="preserve"> </v>
      </c>
      <c r="Q874" s="13">
        <f t="shared" si="1466"/>
        <v>1</v>
      </c>
      <c r="R874" s="11">
        <f t="shared" si="1467"/>
        <v>1</v>
      </c>
      <c r="S874" s="11">
        <f t="shared" si="1404"/>
        <v>0</v>
      </c>
      <c r="T874" s="11">
        <f t="shared" si="1405"/>
        <v>1</v>
      </c>
      <c r="U874" s="11" t="str">
        <f t="shared" si="1406"/>
        <v>Piped Network With Pump</v>
      </c>
      <c r="V874" s="11">
        <f t="shared" si="1407"/>
        <v>2012</v>
      </c>
      <c r="W874" s="11" t="str">
        <f t="shared" si="1408"/>
        <v>Governement (District, Wasac) And Water For People</v>
      </c>
      <c r="X874" s="11" t="str">
        <f t="shared" si="1409"/>
        <v>Spring</v>
      </c>
      <c r="Y874" s="11">
        <f t="shared" si="1410"/>
        <v>11</v>
      </c>
      <c r="Z874" s="11">
        <f t="shared" si="1411"/>
        <v>1</v>
      </c>
      <c r="AA874" s="11">
        <f t="shared" si="1412"/>
        <v>0</v>
      </c>
      <c r="AB874" s="11" t="str">
        <f t="shared" si="1413"/>
        <v/>
      </c>
      <c r="AC874" s="11" t="str">
        <f t="shared" si="1414"/>
        <v xml:space="preserve"> </v>
      </c>
      <c r="AD874" s="11" t="str">
        <f t="shared" si="1415"/>
        <v xml:space="preserve"> </v>
      </c>
      <c r="AE874" s="11" t="str">
        <f t="shared" si="1416"/>
        <v xml:space="preserve"> </v>
      </c>
      <c r="AF874" s="11">
        <f t="shared" si="1417"/>
        <v>4</v>
      </c>
      <c r="AG874" s="12">
        <f t="shared" si="1468"/>
        <v>432000</v>
      </c>
      <c r="AH874" s="12">
        <f t="shared" si="1469"/>
        <v>550.31847133757958</v>
      </c>
      <c r="AI874" s="11">
        <f t="shared" si="1470"/>
        <v>1</v>
      </c>
      <c r="AJ874" s="11">
        <f t="shared" si="1418"/>
        <v>0</v>
      </c>
      <c r="AK874" s="11" t="str">
        <f t="shared" si="1419"/>
        <v xml:space="preserve"> </v>
      </c>
      <c r="AL874" s="11" t="str">
        <f t="shared" si="1420"/>
        <v xml:space="preserve"> </v>
      </c>
      <c r="AM874" s="11" t="str">
        <f t="shared" si="1421"/>
        <v xml:space="preserve"> </v>
      </c>
      <c r="AN874" s="11" t="str">
        <f t="shared" si="1422"/>
        <v xml:space="preserve"> </v>
      </c>
      <c r="AO874" s="11">
        <f t="shared" si="1423"/>
        <v>0</v>
      </c>
      <c r="AP874" s="11" t="str">
        <f t="shared" si="1424"/>
        <v xml:space="preserve"> </v>
      </c>
      <c r="AQ874" s="11" t="str">
        <f t="shared" si="1425"/>
        <v xml:space="preserve"> </v>
      </c>
      <c r="AR874" s="11" t="str">
        <f t="shared" si="1426"/>
        <v xml:space="preserve"> </v>
      </c>
      <c r="AS874" s="11">
        <f t="shared" si="1427"/>
        <v>0</v>
      </c>
      <c r="AT874" s="11" t="str">
        <f t="shared" si="1428"/>
        <v xml:space="preserve"> </v>
      </c>
      <c r="AU874" s="11" t="str">
        <f t="shared" si="1429"/>
        <v/>
      </c>
      <c r="AV874" s="11" t="str">
        <f t="shared" si="1430"/>
        <v xml:space="preserve"> </v>
      </c>
      <c r="AW874" s="11" t="str">
        <f t="shared" si="1431"/>
        <v xml:space="preserve"> </v>
      </c>
      <c r="AX874" s="11">
        <f t="shared" si="1432"/>
        <v>0</v>
      </c>
      <c r="AY874" s="11" t="str">
        <f t="shared" si="1433"/>
        <v xml:space="preserve"> </v>
      </c>
      <c r="AZ874" s="11" t="str">
        <f t="shared" si="1434"/>
        <v xml:space="preserve"> </v>
      </c>
      <c r="BA874" s="11" t="str">
        <f t="shared" si="1435"/>
        <v xml:space="preserve"> </v>
      </c>
      <c r="BB874" s="11" t="str">
        <f t="shared" si="1436"/>
        <v xml:space="preserve"> </v>
      </c>
      <c r="BC874" s="11">
        <f t="shared" si="1437"/>
        <v>0</v>
      </c>
      <c r="BD874" s="11" t="str">
        <f t="shared" si="1438"/>
        <v xml:space="preserve"> </v>
      </c>
      <c r="BE874" s="11" t="str">
        <f t="shared" si="1439"/>
        <v xml:space="preserve"> </v>
      </c>
      <c r="BF874" s="11" t="str">
        <f t="shared" si="1440"/>
        <v xml:space="preserve"> </v>
      </c>
      <c r="BG874" s="11" t="str">
        <f t="shared" si="1461"/>
        <v xml:space="preserve"> </v>
      </c>
      <c r="BH874" s="11" t="str">
        <f t="shared" si="1441"/>
        <v xml:space="preserve"> </v>
      </c>
      <c r="BI874" s="11" t="str">
        <f t="shared" si="1442"/>
        <v xml:space="preserve"> </v>
      </c>
      <c r="BJ874" s="11">
        <f t="shared" si="1443"/>
        <v>0</v>
      </c>
      <c r="BK874" s="11" t="str">
        <f t="shared" si="1444"/>
        <v/>
      </c>
      <c r="BL874" s="11" t="str">
        <f t="shared" si="1445"/>
        <v xml:space="preserve"> </v>
      </c>
      <c r="BM874" s="11" t="str">
        <f t="shared" si="1446"/>
        <v xml:space="preserve"> </v>
      </c>
      <c r="BN874" s="11" t="str">
        <f t="shared" si="1447"/>
        <v xml:space="preserve"> </v>
      </c>
      <c r="BO874" s="11" t="str">
        <f t="shared" si="1448"/>
        <v xml:space="preserve"> </v>
      </c>
      <c r="BP874" s="11" t="str">
        <f t="shared" si="1449"/>
        <v xml:space="preserve"> </v>
      </c>
      <c r="BQ874" s="11" t="str">
        <f t="shared" si="1450"/>
        <v>0</v>
      </c>
      <c r="BR874" s="25">
        <f t="shared" si="1451"/>
        <v>0</v>
      </c>
      <c r="BS874" s="11" t="str">
        <f t="shared" si="1452"/>
        <v>Not Present</v>
      </c>
      <c r="BT874" s="11" t="str">
        <f t="shared" si="1453"/>
        <v>0</v>
      </c>
      <c r="BU874" s="12">
        <f t="shared" si="1471"/>
        <v>1</v>
      </c>
      <c r="BV874" s="12">
        <f t="shared" si="1472"/>
        <v>0</v>
      </c>
      <c r="BW874" s="12">
        <f t="shared" si="1462"/>
        <v>1</v>
      </c>
      <c r="BX874" s="12">
        <f t="shared" si="1473"/>
        <v>1</v>
      </c>
      <c r="BY874" s="11">
        <f t="shared" si="1474"/>
        <v>1</v>
      </c>
      <c r="BZ874" s="11">
        <f t="shared" si="1454"/>
        <v>1</v>
      </c>
      <c r="CA874" s="11">
        <f t="shared" si="1455"/>
        <v>4</v>
      </c>
      <c r="CB874" s="11">
        <f t="shared" si="1456"/>
        <v>2012</v>
      </c>
      <c r="CC874" s="11">
        <f t="shared" si="1457"/>
        <v>1</v>
      </c>
      <c r="CD874" s="11" t="str">
        <f t="shared" si="1458"/>
        <v>No</v>
      </c>
      <c r="CE874" s="11">
        <f t="shared" si="1475"/>
        <v>0</v>
      </c>
      <c r="CF874" s="11">
        <f t="shared" si="1476"/>
        <v>0</v>
      </c>
      <c r="CG874" s="11">
        <f t="shared" si="1477"/>
        <v>1</v>
      </c>
      <c r="CH874" s="11">
        <f t="shared" si="1478"/>
        <v>0</v>
      </c>
      <c r="CI874" s="11">
        <f t="shared" si="1459"/>
        <v>1</v>
      </c>
      <c r="CJ874" s="11">
        <f t="shared" si="1460"/>
        <v>1</v>
      </c>
    </row>
    <row r="875" spans="1:88" x14ac:dyDescent="0.3">
      <c r="A875" s="11">
        <f t="shared" si="1391"/>
        <v>2017</v>
      </c>
      <c r="B875" s="11" t="str">
        <f t="shared" si="1392"/>
        <v>08-03-2017 19:56:24 CET</v>
      </c>
      <c r="C875" s="11" t="str">
        <f t="shared" si="1393"/>
        <v>Rwanda</v>
      </c>
      <c r="D875" s="11" t="str">
        <f t="shared" si="1394"/>
        <v>Rulindo</v>
      </c>
      <c r="E875" s="11" t="str">
        <f t="shared" si="1395"/>
        <v>Shyorongi</v>
      </c>
      <c r="F875" s="11" t="str">
        <f t="shared" si="1396"/>
        <v>Bugaragara</v>
      </c>
      <c r="G875" s="11" t="str">
        <f t="shared" si="1397"/>
        <v>Kigarama</v>
      </c>
      <c r="H875" s="11" t="str">
        <f t="shared" si="1398"/>
        <v/>
      </c>
      <c r="I875" s="11" t="str">
        <f t="shared" si="1399"/>
        <v/>
      </c>
      <c r="J875" s="11" t="str">
        <f t="shared" si="1400"/>
        <v>kinywamagana pumping network</v>
      </c>
      <c r="K875" s="11">
        <f t="shared" si="1401"/>
        <v>233</v>
      </c>
      <c r="L875" s="11">
        <f t="shared" si="1463"/>
        <v>6436</v>
      </c>
      <c r="M875" s="11">
        <f t="shared" si="1464"/>
        <v>26</v>
      </c>
      <c r="N875" s="11">
        <f t="shared" si="1465"/>
        <v>247.53846153846155</v>
      </c>
      <c r="O875" s="11">
        <f t="shared" si="1402"/>
        <v>120</v>
      </c>
      <c r="P875" s="11">
        <f t="shared" si="1403"/>
        <v>113</v>
      </c>
      <c r="Q875" s="13">
        <f t="shared" si="1466"/>
        <v>0.51502145922746778</v>
      </c>
      <c r="R875" s="11">
        <f t="shared" si="1467"/>
        <v>0</v>
      </c>
      <c r="S875" s="11">
        <f t="shared" si="1404"/>
        <v>1</v>
      </c>
      <c r="T875" s="11">
        <f t="shared" si="1405"/>
        <v>1</v>
      </c>
      <c r="U875" s="11" t="str">
        <f t="shared" si="1406"/>
        <v>Piped Network With Pump</v>
      </c>
      <c r="V875" s="11">
        <f t="shared" si="1407"/>
        <v>2013</v>
      </c>
      <c r="W875" s="11" t="str">
        <f t="shared" si="1408"/>
        <v>Governement (District, Wasac) And Water For People</v>
      </c>
      <c r="X875" s="11" t="str">
        <f t="shared" si="1409"/>
        <v>Spring</v>
      </c>
      <c r="Y875" s="11">
        <f t="shared" si="1410"/>
        <v>7</v>
      </c>
      <c r="Z875" s="11">
        <f t="shared" si="1411"/>
        <v>1</v>
      </c>
      <c r="AA875" s="11">
        <f t="shared" si="1412"/>
        <v>1</v>
      </c>
      <c r="AB875" s="11" t="str">
        <f t="shared" si="1413"/>
        <v>"Springbox" --Intake Structure At A Spring</v>
      </c>
      <c r="AC875" s="11">
        <f t="shared" si="1414"/>
        <v>3</v>
      </c>
      <c r="AD875" s="11">
        <f t="shared" si="1415"/>
        <v>2013</v>
      </c>
      <c r="AE875" s="11">
        <f t="shared" si="1416"/>
        <v>1</v>
      </c>
      <c r="AF875" s="11">
        <f t="shared" si="1417"/>
        <v>10</v>
      </c>
      <c r="AG875" s="12">
        <f t="shared" si="1468"/>
        <v>172800</v>
      </c>
      <c r="AH875" s="12">
        <f t="shared" si="1469"/>
        <v>288</v>
      </c>
      <c r="AI875" s="11">
        <f t="shared" si="1470"/>
        <v>1</v>
      </c>
      <c r="AJ875" s="11">
        <f t="shared" si="1418"/>
        <v>1</v>
      </c>
      <c r="AK875" s="11">
        <f t="shared" si="1419"/>
        <v>1</v>
      </c>
      <c r="AL875" s="11">
        <f t="shared" si="1420"/>
        <v>2013</v>
      </c>
      <c r="AM875" s="11">
        <f t="shared" si="1421"/>
        <v>1</v>
      </c>
      <c r="AN875" s="11">
        <f t="shared" si="1422"/>
        <v>1500</v>
      </c>
      <c r="AO875" s="11">
        <f t="shared" si="1423"/>
        <v>1</v>
      </c>
      <c r="AP875" s="11">
        <f t="shared" si="1424"/>
        <v>20</v>
      </c>
      <c r="AQ875" s="11">
        <f t="shared" si="1425"/>
        <v>2013</v>
      </c>
      <c r="AR875" s="11">
        <f t="shared" si="1426"/>
        <v>1</v>
      </c>
      <c r="AS875" s="11">
        <f t="shared" si="1427"/>
        <v>1</v>
      </c>
      <c r="AT875" s="11">
        <f t="shared" si="1428"/>
        <v>25</v>
      </c>
      <c r="AU875" s="11" t="str">
        <f t="shared" si="1429"/>
        <v>Distribution Chamber|Ventouse, Washout</v>
      </c>
      <c r="AV875" s="11">
        <f t="shared" si="1430"/>
        <v>2013</v>
      </c>
      <c r="AW875" s="11">
        <f t="shared" si="1431"/>
        <v>1</v>
      </c>
      <c r="AX875" s="11">
        <f t="shared" si="1432"/>
        <v>1</v>
      </c>
      <c r="AY875" s="11">
        <f t="shared" si="1433"/>
        <v>4</v>
      </c>
      <c r="AZ875" s="11">
        <f t="shared" si="1434"/>
        <v>2013</v>
      </c>
      <c r="BA875" s="11">
        <f t="shared" si="1435"/>
        <v>1</v>
      </c>
      <c r="BB875" s="11">
        <f t="shared" si="1436"/>
        <v>11000</v>
      </c>
      <c r="BC875" s="11">
        <f t="shared" si="1437"/>
        <v>1</v>
      </c>
      <c r="BD875" s="11">
        <f t="shared" si="1438"/>
        <v>2</v>
      </c>
      <c r="BE875" s="11">
        <f t="shared" si="1439"/>
        <v>2013</v>
      </c>
      <c r="BF875" s="11">
        <f t="shared" si="1440"/>
        <v>2</v>
      </c>
      <c r="BG875" s="11">
        <f t="shared" si="1461"/>
        <v>1</v>
      </c>
      <c r="BH875" s="11">
        <f t="shared" si="1441"/>
        <v>2013</v>
      </c>
      <c r="BI875" s="11">
        <f t="shared" si="1442"/>
        <v>1</v>
      </c>
      <c r="BJ875" s="11">
        <f t="shared" si="1443"/>
        <v>0</v>
      </c>
      <c r="BK875" s="11" t="str">
        <f t="shared" si="1444"/>
        <v/>
      </c>
      <c r="BL875" s="11" t="str">
        <f t="shared" si="1445"/>
        <v xml:space="preserve"> </v>
      </c>
      <c r="BM875" s="11" t="str">
        <f t="shared" si="1446"/>
        <v xml:space="preserve"> </v>
      </c>
      <c r="BN875" s="11" t="str">
        <f t="shared" si="1447"/>
        <v xml:space="preserve"> </v>
      </c>
      <c r="BO875" s="11" t="str">
        <f t="shared" si="1448"/>
        <v xml:space="preserve"> </v>
      </c>
      <c r="BP875" s="11" t="str">
        <f t="shared" si="1449"/>
        <v xml:space="preserve"> </v>
      </c>
      <c r="BQ875" s="11" t="str">
        <f t="shared" si="1450"/>
        <v>0</v>
      </c>
      <c r="BR875" s="25">
        <f t="shared" si="1451"/>
        <v>0</v>
      </c>
      <c r="BS875" s="11" t="str">
        <f t="shared" si="1452"/>
        <v>Not Present</v>
      </c>
      <c r="BT875" s="11" t="str">
        <f t="shared" si="1453"/>
        <v>0</v>
      </c>
      <c r="BU875" s="12">
        <f t="shared" si="1471"/>
        <v>1</v>
      </c>
      <c r="BV875" s="12">
        <f t="shared" si="1472"/>
        <v>0</v>
      </c>
      <c r="BW875" s="12">
        <f t="shared" si="1462"/>
        <v>1</v>
      </c>
      <c r="BX875" s="12">
        <f t="shared" si="1473"/>
        <v>1</v>
      </c>
      <c r="BY875" s="11">
        <f t="shared" si="1474"/>
        <v>1</v>
      </c>
      <c r="BZ875" s="11">
        <f t="shared" si="1454"/>
        <v>1</v>
      </c>
      <c r="CA875" s="11">
        <f t="shared" si="1455"/>
        <v>1</v>
      </c>
      <c r="CB875" s="11">
        <f t="shared" si="1456"/>
        <v>2013</v>
      </c>
      <c r="CC875" s="11">
        <f t="shared" si="1457"/>
        <v>1</v>
      </c>
      <c r="CD875" s="11" t="str">
        <f t="shared" si="1458"/>
        <v>No</v>
      </c>
      <c r="CE875" s="11">
        <f t="shared" si="1475"/>
        <v>0</v>
      </c>
      <c r="CF875" s="11">
        <f t="shared" si="1476"/>
        <v>0</v>
      </c>
      <c r="CG875" s="11">
        <f t="shared" si="1477"/>
        <v>1</v>
      </c>
      <c r="CH875" s="11">
        <f t="shared" si="1478"/>
        <v>0</v>
      </c>
      <c r="CI875" s="11">
        <f t="shared" si="1459"/>
        <v>1</v>
      </c>
      <c r="CJ875" s="11">
        <f t="shared" si="1460"/>
        <v>1</v>
      </c>
    </row>
    <row r="876" spans="1:88" x14ac:dyDescent="0.3">
      <c r="A876" s="11">
        <f t="shared" si="1391"/>
        <v>2017</v>
      </c>
      <c r="B876" s="11" t="str">
        <f t="shared" si="1392"/>
        <v>16-03-2017 08:55:14 CET</v>
      </c>
      <c r="C876" s="11" t="str">
        <f t="shared" si="1393"/>
        <v>Rwanda</v>
      </c>
      <c r="D876" s="11" t="str">
        <f t="shared" si="1394"/>
        <v>Rulindo</v>
      </c>
      <c r="E876" s="11" t="str">
        <f t="shared" si="1395"/>
        <v>Mbogo</v>
      </c>
      <c r="F876" s="11" t="str">
        <f t="shared" si="1396"/>
        <v>Bukoro</v>
      </c>
      <c r="G876" s="11" t="str">
        <f t="shared" si="1397"/>
        <v>Kinini Ya Mbogo</v>
      </c>
      <c r="H876" s="11" t="str">
        <f t="shared" si="1398"/>
        <v/>
      </c>
      <c r="I876" s="11" t="str">
        <f t="shared" si="1399"/>
        <v/>
      </c>
      <c r="J876" s="11" t="str">
        <f t="shared" si="1400"/>
        <v>Musenge Network</v>
      </c>
      <c r="K876" s="11">
        <f t="shared" si="1401"/>
        <v>100</v>
      </c>
      <c r="L876" s="11">
        <f t="shared" si="1463"/>
        <v>6074</v>
      </c>
      <c r="M876" s="11">
        <f t="shared" si="1464"/>
        <v>29</v>
      </c>
      <c r="N876" s="11">
        <f t="shared" si="1465"/>
        <v>209.44827586206895</v>
      </c>
      <c r="O876" s="11">
        <f t="shared" si="1402"/>
        <v>100</v>
      </c>
      <c r="P876" s="11" t="str">
        <f t="shared" si="1403"/>
        <v xml:space="preserve"> </v>
      </c>
      <c r="Q876" s="13">
        <f t="shared" si="1466"/>
        <v>1</v>
      </c>
      <c r="R876" s="11">
        <f t="shared" si="1467"/>
        <v>1</v>
      </c>
      <c r="S876" s="11">
        <f t="shared" si="1404"/>
        <v>1</v>
      </c>
      <c r="T876" s="11">
        <f t="shared" si="1405"/>
        <v>1</v>
      </c>
      <c r="U876" s="11" t="str">
        <f t="shared" si="1406"/>
        <v>Piped Network With Pump</v>
      </c>
      <c r="V876" s="11">
        <f t="shared" si="1407"/>
        <v>2014</v>
      </c>
      <c r="W876" s="11" t="str">
        <f t="shared" si="1408"/>
        <v>Governement (District, Wasac) And Water For People</v>
      </c>
      <c r="X876" s="11" t="str">
        <f t="shared" si="1409"/>
        <v>Spring</v>
      </c>
      <c r="Y876" s="11">
        <f t="shared" si="1410"/>
        <v>1</v>
      </c>
      <c r="Z876" s="11">
        <f t="shared" si="1411"/>
        <v>1</v>
      </c>
      <c r="AA876" s="11">
        <f t="shared" si="1412"/>
        <v>1</v>
      </c>
      <c r="AB876" s="11" t="str">
        <f t="shared" si="1413"/>
        <v>"Springbox" --Intake Structure At A Spring</v>
      </c>
      <c r="AC876" s="11">
        <f t="shared" si="1414"/>
        <v>1</v>
      </c>
      <c r="AD876" s="11">
        <f t="shared" si="1415"/>
        <v>2014</v>
      </c>
      <c r="AE876" s="11">
        <f t="shared" si="1416"/>
        <v>1</v>
      </c>
      <c r="AF876" s="11">
        <f t="shared" si="1417"/>
        <v>4.4400000000000004</v>
      </c>
      <c r="AG876" s="12">
        <f t="shared" si="1468"/>
        <v>389189.18918918911</v>
      </c>
      <c r="AH876" s="12">
        <f t="shared" si="1469"/>
        <v>778.37837837837822</v>
      </c>
      <c r="AI876" s="11">
        <f t="shared" si="1470"/>
        <v>1</v>
      </c>
      <c r="AJ876" s="11">
        <f t="shared" si="1418"/>
        <v>1</v>
      </c>
      <c r="AK876" s="11">
        <f t="shared" si="1419"/>
        <v>1</v>
      </c>
      <c r="AL876" s="11">
        <f t="shared" si="1420"/>
        <v>2014</v>
      </c>
      <c r="AM876" s="11">
        <f t="shared" si="1421"/>
        <v>1</v>
      </c>
      <c r="AN876" s="11">
        <f t="shared" si="1422"/>
        <v>3000</v>
      </c>
      <c r="AO876" s="11">
        <f t="shared" si="1423"/>
        <v>1</v>
      </c>
      <c r="AP876" s="11">
        <f t="shared" si="1424"/>
        <v>16</v>
      </c>
      <c r="AQ876" s="11">
        <f t="shared" si="1425"/>
        <v>2014</v>
      </c>
      <c r="AR876" s="11">
        <f t="shared" si="1426"/>
        <v>1</v>
      </c>
      <c r="AS876" s="11">
        <f t="shared" si="1427"/>
        <v>1</v>
      </c>
      <c r="AT876" s="11">
        <f t="shared" si="1428"/>
        <v>8</v>
      </c>
      <c r="AU876" s="11" t="str">
        <f t="shared" si="1429"/>
        <v>Distribution Chamber|Washout And Air Release</v>
      </c>
      <c r="AV876" s="11">
        <f t="shared" si="1430"/>
        <v>2014</v>
      </c>
      <c r="AW876" s="11">
        <f t="shared" si="1431"/>
        <v>2</v>
      </c>
      <c r="AX876" s="11">
        <f t="shared" si="1432"/>
        <v>1</v>
      </c>
      <c r="AY876" s="11">
        <f t="shared" si="1433"/>
        <v>3</v>
      </c>
      <c r="AZ876" s="11">
        <f t="shared" si="1434"/>
        <v>2014</v>
      </c>
      <c r="BA876" s="11">
        <f t="shared" si="1435"/>
        <v>2</v>
      </c>
      <c r="BB876" s="11">
        <f t="shared" si="1436"/>
        <v>20000</v>
      </c>
      <c r="BC876" s="11">
        <f t="shared" si="1437"/>
        <v>1</v>
      </c>
      <c r="BD876" s="11">
        <f t="shared" si="1438"/>
        <v>2</v>
      </c>
      <c r="BE876" s="11">
        <f t="shared" si="1439"/>
        <v>2014</v>
      </c>
      <c r="BF876" s="11">
        <f t="shared" si="1440"/>
        <v>2</v>
      </c>
      <c r="BG876" s="11">
        <f t="shared" si="1461"/>
        <v>1</v>
      </c>
      <c r="BH876" s="11">
        <f t="shared" si="1441"/>
        <v>2014</v>
      </c>
      <c r="BI876" s="11">
        <f t="shared" si="1442"/>
        <v>1</v>
      </c>
      <c r="BJ876" s="11">
        <f t="shared" si="1443"/>
        <v>0</v>
      </c>
      <c r="BK876" s="11" t="str">
        <f t="shared" si="1444"/>
        <v/>
      </c>
      <c r="BL876" s="11" t="str">
        <f t="shared" si="1445"/>
        <v xml:space="preserve"> </v>
      </c>
      <c r="BM876" s="11" t="str">
        <f t="shared" si="1446"/>
        <v xml:space="preserve"> </v>
      </c>
      <c r="BN876" s="11" t="str">
        <f t="shared" si="1447"/>
        <v xml:space="preserve"> </v>
      </c>
      <c r="BO876" s="11" t="str">
        <f t="shared" si="1448"/>
        <v xml:space="preserve"> </v>
      </c>
      <c r="BP876" s="11" t="str">
        <f t="shared" si="1449"/>
        <v xml:space="preserve"> </v>
      </c>
      <c r="BQ876" s="11" t="str">
        <f t="shared" si="1450"/>
        <v>0</v>
      </c>
      <c r="BR876" s="25">
        <f t="shared" si="1451"/>
        <v>0</v>
      </c>
      <c r="BS876" s="11" t="str">
        <f t="shared" si="1452"/>
        <v>Not Present</v>
      </c>
      <c r="BT876" s="11" t="str">
        <f t="shared" si="1453"/>
        <v>0</v>
      </c>
      <c r="BU876" s="12">
        <f t="shared" si="1471"/>
        <v>1</v>
      </c>
      <c r="BV876" s="12">
        <f t="shared" si="1472"/>
        <v>0</v>
      </c>
      <c r="BW876" s="12">
        <f t="shared" si="1462"/>
        <v>1</v>
      </c>
      <c r="BX876" s="12">
        <f t="shared" si="1473"/>
        <v>1</v>
      </c>
      <c r="BY876" s="11">
        <f t="shared" si="1474"/>
        <v>1</v>
      </c>
      <c r="BZ876" s="11">
        <f t="shared" si="1454"/>
        <v>1</v>
      </c>
      <c r="CA876" s="11">
        <f t="shared" si="1455"/>
        <v>28</v>
      </c>
      <c r="CB876" s="11">
        <f t="shared" si="1456"/>
        <v>2014</v>
      </c>
      <c r="CC876" s="11">
        <f t="shared" si="1457"/>
        <v>1</v>
      </c>
      <c r="CD876" s="11" t="str">
        <f t="shared" si="1458"/>
        <v>No</v>
      </c>
      <c r="CE876" s="11">
        <f t="shared" si="1475"/>
        <v>0</v>
      </c>
      <c r="CF876" s="11">
        <f t="shared" si="1476"/>
        <v>0</v>
      </c>
      <c r="CG876" s="11">
        <f t="shared" si="1477"/>
        <v>1</v>
      </c>
      <c r="CH876" s="11">
        <f t="shared" si="1478"/>
        <v>0</v>
      </c>
      <c r="CI876" s="11">
        <f t="shared" si="1459"/>
        <v>1</v>
      </c>
      <c r="CJ876" s="11">
        <f t="shared" si="1460"/>
        <v>1</v>
      </c>
    </row>
    <row r="877" spans="1:88" x14ac:dyDescent="0.3">
      <c r="A877" s="11">
        <f t="shared" si="1391"/>
        <v>2017</v>
      </c>
      <c r="B877" s="11" t="str">
        <f t="shared" si="1392"/>
        <v>04-06-2017 15:52:52 CEST</v>
      </c>
      <c r="C877" s="11" t="str">
        <f t="shared" si="1393"/>
        <v>Rwanda</v>
      </c>
      <c r="D877" s="11" t="str">
        <f t="shared" si="1394"/>
        <v>Rulindo</v>
      </c>
      <c r="E877" s="11" t="str">
        <f t="shared" si="1395"/>
        <v>Mbogo</v>
      </c>
      <c r="F877" s="11" t="str">
        <f t="shared" si="1396"/>
        <v>Rurenge</v>
      </c>
      <c r="G877" s="11" t="str">
        <f t="shared" si="1397"/>
        <v>Karehe</v>
      </c>
      <c r="H877" s="11" t="str">
        <f t="shared" si="1398"/>
        <v/>
      </c>
      <c r="I877" s="11" t="str">
        <f t="shared" si="1399"/>
        <v/>
      </c>
      <c r="J877" s="11" t="str">
        <f t="shared" si="1400"/>
        <v>Musenge network</v>
      </c>
      <c r="K877" s="11">
        <f t="shared" si="1401"/>
        <v>135</v>
      </c>
      <c r="L877" s="11">
        <f t="shared" si="1463"/>
        <v>6074</v>
      </c>
      <c r="M877" s="11">
        <f t="shared" si="1464"/>
        <v>29</v>
      </c>
      <c r="N877" s="11">
        <f t="shared" si="1465"/>
        <v>209.44827586206895</v>
      </c>
      <c r="O877" s="11">
        <f t="shared" si="1402"/>
        <v>25</v>
      </c>
      <c r="P877" s="11">
        <f t="shared" si="1403"/>
        <v>110</v>
      </c>
      <c r="Q877" s="13">
        <f t="shared" si="1466"/>
        <v>0.18518518518518517</v>
      </c>
      <c r="R877" s="11">
        <f t="shared" si="1467"/>
        <v>0</v>
      </c>
      <c r="S877" s="11">
        <f t="shared" si="1404"/>
        <v>1</v>
      </c>
      <c r="T877" s="11">
        <f t="shared" si="1405"/>
        <v>1</v>
      </c>
      <c r="U877" s="11" t="str">
        <f t="shared" si="1406"/>
        <v>Piped Network With Pump</v>
      </c>
      <c r="V877" s="11">
        <f t="shared" si="1407"/>
        <v>2014</v>
      </c>
      <c r="W877" s="11" t="str">
        <f t="shared" si="1408"/>
        <v>Water For People, Wasac And Rulindo District.</v>
      </c>
      <c r="X877" s="11" t="str">
        <f t="shared" si="1409"/>
        <v>Spring</v>
      </c>
      <c r="Y877" s="11">
        <f t="shared" si="1410"/>
        <v>1</v>
      </c>
      <c r="Z877" s="11">
        <f t="shared" si="1411"/>
        <v>1</v>
      </c>
      <c r="AA877" s="11">
        <f t="shared" si="1412"/>
        <v>1</v>
      </c>
      <c r="AB877" s="11" t="str">
        <f t="shared" si="1413"/>
        <v>"Springbox" --Intake Structure At A Spring</v>
      </c>
      <c r="AC877" s="11">
        <f t="shared" si="1414"/>
        <v>1</v>
      </c>
      <c r="AD877" s="11">
        <f t="shared" si="1415"/>
        <v>2014</v>
      </c>
      <c r="AE877" s="11">
        <f t="shared" si="1416"/>
        <v>1</v>
      </c>
      <c r="AF877" s="11">
        <f t="shared" si="1417"/>
        <v>4.4400000000000004</v>
      </c>
      <c r="AG877" s="12">
        <f t="shared" si="1468"/>
        <v>389189.18918918911</v>
      </c>
      <c r="AH877" s="12">
        <f t="shared" si="1469"/>
        <v>3113.5135135135129</v>
      </c>
      <c r="AI877" s="11">
        <f t="shared" si="1470"/>
        <v>1</v>
      </c>
      <c r="AJ877" s="11">
        <f t="shared" si="1418"/>
        <v>1</v>
      </c>
      <c r="AK877" s="11">
        <f t="shared" si="1419"/>
        <v>1</v>
      </c>
      <c r="AL877" s="11">
        <f t="shared" si="1420"/>
        <v>2014</v>
      </c>
      <c r="AM877" s="11">
        <f t="shared" si="1421"/>
        <v>1</v>
      </c>
      <c r="AN877" s="11">
        <f t="shared" si="1422"/>
        <v>3000</v>
      </c>
      <c r="AO877" s="11">
        <f t="shared" si="1423"/>
        <v>1</v>
      </c>
      <c r="AP877" s="11">
        <f t="shared" si="1424"/>
        <v>16</v>
      </c>
      <c r="AQ877" s="11">
        <f t="shared" si="1425"/>
        <v>2014</v>
      </c>
      <c r="AR877" s="11">
        <f t="shared" si="1426"/>
        <v>1</v>
      </c>
      <c r="AS877" s="11">
        <f t="shared" si="1427"/>
        <v>1</v>
      </c>
      <c r="AT877" s="11">
        <f t="shared" si="1428"/>
        <v>8</v>
      </c>
      <c r="AU877" s="11" t="str">
        <f t="shared" si="1429"/>
        <v>Washout, Air Release Chamber</v>
      </c>
      <c r="AV877" s="11">
        <f t="shared" si="1430"/>
        <v>2014</v>
      </c>
      <c r="AW877" s="11">
        <f t="shared" si="1431"/>
        <v>2</v>
      </c>
      <c r="AX877" s="11">
        <f t="shared" si="1432"/>
        <v>1</v>
      </c>
      <c r="AY877" s="11">
        <f t="shared" si="1433"/>
        <v>3</v>
      </c>
      <c r="AZ877" s="11">
        <f t="shared" si="1434"/>
        <v>2014</v>
      </c>
      <c r="BA877" s="11">
        <f t="shared" si="1435"/>
        <v>2</v>
      </c>
      <c r="BB877" s="11">
        <f t="shared" si="1436"/>
        <v>20000</v>
      </c>
      <c r="BC877" s="11">
        <f t="shared" si="1437"/>
        <v>1</v>
      </c>
      <c r="BD877" s="11">
        <f t="shared" si="1438"/>
        <v>1</v>
      </c>
      <c r="BE877" s="11">
        <f t="shared" si="1439"/>
        <v>2014</v>
      </c>
      <c r="BF877" s="11">
        <f t="shared" si="1440"/>
        <v>2</v>
      </c>
      <c r="BG877" s="11">
        <f t="shared" si="1461"/>
        <v>1</v>
      </c>
      <c r="BH877" s="11">
        <f t="shared" si="1441"/>
        <v>2014</v>
      </c>
      <c r="BI877" s="11">
        <f t="shared" si="1442"/>
        <v>1</v>
      </c>
      <c r="BJ877" s="11">
        <f t="shared" si="1443"/>
        <v>0</v>
      </c>
      <c r="BK877" s="11" t="str">
        <f t="shared" si="1444"/>
        <v/>
      </c>
      <c r="BL877" s="11" t="str">
        <f t="shared" si="1445"/>
        <v xml:space="preserve"> </v>
      </c>
      <c r="BM877" s="11" t="str">
        <f t="shared" si="1446"/>
        <v xml:space="preserve"> </v>
      </c>
      <c r="BN877" s="11" t="str">
        <f t="shared" si="1447"/>
        <v xml:space="preserve"> </v>
      </c>
      <c r="BO877" s="11" t="str">
        <f t="shared" si="1448"/>
        <v xml:space="preserve"> </v>
      </c>
      <c r="BP877" s="11" t="str">
        <f t="shared" si="1449"/>
        <v xml:space="preserve"> </v>
      </c>
      <c r="BQ877" s="11" t="str">
        <f t="shared" si="1450"/>
        <v>0</v>
      </c>
      <c r="BR877" s="25">
        <f t="shared" si="1451"/>
        <v>0</v>
      </c>
      <c r="BS877" s="11" t="str">
        <f t="shared" si="1452"/>
        <v>Not Present</v>
      </c>
      <c r="BT877" s="11" t="str">
        <f t="shared" si="1453"/>
        <v>0</v>
      </c>
      <c r="BU877" s="12">
        <f t="shared" si="1471"/>
        <v>1</v>
      </c>
      <c r="BV877" s="12">
        <f t="shared" si="1472"/>
        <v>0</v>
      </c>
      <c r="BW877" s="12">
        <f t="shared" si="1462"/>
        <v>1</v>
      </c>
      <c r="BX877" s="12">
        <f t="shared" si="1473"/>
        <v>1</v>
      </c>
      <c r="BY877" s="11">
        <f t="shared" si="1474"/>
        <v>1</v>
      </c>
      <c r="BZ877" s="11">
        <f t="shared" si="1454"/>
        <v>1</v>
      </c>
      <c r="CA877" s="11">
        <f t="shared" si="1455"/>
        <v>28</v>
      </c>
      <c r="CB877" s="11">
        <f t="shared" si="1456"/>
        <v>2014</v>
      </c>
      <c r="CC877" s="11">
        <f t="shared" si="1457"/>
        <v>1</v>
      </c>
      <c r="CD877" s="11" t="str">
        <f t="shared" si="1458"/>
        <v>No</v>
      </c>
      <c r="CE877" s="11">
        <f t="shared" si="1475"/>
        <v>0</v>
      </c>
      <c r="CF877" s="11">
        <f t="shared" si="1476"/>
        <v>0</v>
      </c>
      <c r="CG877" s="11">
        <f t="shared" si="1477"/>
        <v>1</v>
      </c>
      <c r="CH877" s="11">
        <f t="shared" si="1478"/>
        <v>0</v>
      </c>
      <c r="CI877" s="11">
        <f t="shared" si="1459"/>
        <v>1</v>
      </c>
      <c r="CJ877" s="11">
        <f t="shared" si="1460"/>
        <v>1</v>
      </c>
    </row>
    <row r="878" spans="1:88" x14ac:dyDescent="0.3">
      <c r="A878" s="11">
        <f t="shared" si="1391"/>
        <v>2017</v>
      </c>
      <c r="B878" s="11" t="str">
        <f t="shared" si="1392"/>
        <v>07-03-2017 12:00:26 CET</v>
      </c>
      <c r="C878" s="11" t="str">
        <f t="shared" si="1393"/>
        <v>Rwanda</v>
      </c>
      <c r="D878" s="11" t="str">
        <f t="shared" si="1394"/>
        <v>Rulindo</v>
      </c>
      <c r="E878" s="11" t="str">
        <f t="shared" si="1395"/>
        <v>Mbogo</v>
      </c>
      <c r="F878" s="11" t="str">
        <f t="shared" si="1396"/>
        <v>Mushali</v>
      </c>
      <c r="G878" s="11" t="str">
        <f t="shared" si="1397"/>
        <v>Buraro</v>
      </c>
      <c r="H878" s="11" t="str">
        <f t="shared" si="1398"/>
        <v/>
      </c>
      <c r="I878" s="11" t="str">
        <f t="shared" si="1399"/>
        <v/>
      </c>
      <c r="J878" s="11" t="str">
        <f t="shared" si="1400"/>
        <v>Matyazo network</v>
      </c>
      <c r="K878" s="11">
        <f t="shared" si="1401"/>
        <v>155</v>
      </c>
      <c r="L878" s="11">
        <f t="shared" si="1463"/>
        <v>0</v>
      </c>
      <c r="M878" s="11">
        <f t="shared" si="1464"/>
        <v>4</v>
      </c>
      <c r="N878" s="11">
        <f t="shared" si="1465"/>
        <v>0</v>
      </c>
      <c r="O878" s="11">
        <f t="shared" si="1402"/>
        <v>47</v>
      </c>
      <c r="P878" s="11">
        <f t="shared" si="1403"/>
        <v>108</v>
      </c>
      <c r="Q878" s="13">
        <f t="shared" si="1466"/>
        <v>0.3032258064516129</v>
      </c>
      <c r="R878" s="11">
        <f t="shared" si="1467"/>
        <v>0</v>
      </c>
      <c r="S878" s="11">
        <f t="shared" si="1404"/>
        <v>1</v>
      </c>
      <c r="T878" s="11">
        <f t="shared" si="1405"/>
        <v>1</v>
      </c>
      <c r="U878" s="11" t="str">
        <f t="shared" si="1406"/>
        <v>Piped Network -- Gravity Only</v>
      </c>
      <c r="V878" s="11">
        <f t="shared" si="1407"/>
        <v>2016</v>
      </c>
      <c r="W878" s="11" t="str">
        <f t="shared" si="1408"/>
        <v>Governement (District, Wasac) And Water For People</v>
      </c>
      <c r="X878" s="11" t="str">
        <f t="shared" si="1409"/>
        <v>Spring</v>
      </c>
      <c r="Y878" s="11">
        <f t="shared" si="1410"/>
        <v>3</v>
      </c>
      <c r="Z878" s="11">
        <f t="shared" si="1411"/>
        <v>1</v>
      </c>
      <c r="AA878" s="11">
        <f t="shared" si="1412"/>
        <v>1</v>
      </c>
      <c r="AB878" s="11" t="str">
        <f t="shared" si="1413"/>
        <v>"Springbox" --Intake Structure At A Spring|Collection Chamber</v>
      </c>
      <c r="AC878" s="11">
        <f t="shared" si="1414"/>
        <v>4</v>
      </c>
      <c r="AD878" s="11">
        <f t="shared" si="1415"/>
        <v>2016</v>
      </c>
      <c r="AE878" s="11">
        <f t="shared" si="1416"/>
        <v>1</v>
      </c>
      <c r="AF878" s="11">
        <f t="shared" si="1417"/>
        <v>17</v>
      </c>
      <c r="AG878" s="12">
        <f t="shared" si="1468"/>
        <v>101647.05882352941</v>
      </c>
      <c r="AH878" s="12">
        <f t="shared" si="1469"/>
        <v>432.540675844806</v>
      </c>
      <c r="AI878" s="11">
        <f t="shared" si="1470"/>
        <v>1</v>
      </c>
      <c r="AJ878" s="11">
        <f t="shared" si="1418"/>
        <v>1</v>
      </c>
      <c r="AK878" s="11">
        <f t="shared" si="1419"/>
        <v>1</v>
      </c>
      <c r="AL878" s="11">
        <f t="shared" si="1420"/>
        <v>2016</v>
      </c>
      <c r="AM878" s="11">
        <f t="shared" si="1421"/>
        <v>1</v>
      </c>
      <c r="AN878" s="11">
        <f t="shared" si="1422"/>
        <v>4300</v>
      </c>
      <c r="AO878" s="11">
        <f t="shared" si="1423"/>
        <v>1</v>
      </c>
      <c r="AP878" s="11">
        <f t="shared" si="1424"/>
        <v>1</v>
      </c>
      <c r="AQ878" s="11">
        <f t="shared" si="1425"/>
        <v>2016</v>
      </c>
      <c r="AR878" s="11">
        <f t="shared" si="1426"/>
        <v>1</v>
      </c>
      <c r="AS878" s="11">
        <f t="shared" si="1427"/>
        <v>1</v>
      </c>
      <c r="AT878" s="11">
        <f t="shared" si="1428"/>
        <v>2</v>
      </c>
      <c r="AU878" s="11" t="str">
        <f t="shared" si="1429"/>
        <v>Air Release Chamber, Washout Chamber</v>
      </c>
      <c r="AV878" s="11">
        <f t="shared" si="1430"/>
        <v>2016</v>
      </c>
      <c r="AW878" s="11">
        <f t="shared" si="1431"/>
        <v>1</v>
      </c>
      <c r="AX878" s="11">
        <f t="shared" si="1432"/>
        <v>1</v>
      </c>
      <c r="AY878" s="11">
        <f t="shared" si="1433"/>
        <v>1</v>
      </c>
      <c r="AZ878" s="11">
        <f t="shared" si="1434"/>
        <v>2016</v>
      </c>
      <c r="BA878" s="11">
        <f t="shared" si="1435"/>
        <v>1</v>
      </c>
      <c r="BB878" s="11">
        <f t="shared" si="1436"/>
        <v>1800</v>
      </c>
      <c r="BC878" s="11">
        <f t="shared" si="1437"/>
        <v>0</v>
      </c>
      <c r="BD878" s="11" t="str">
        <f t="shared" si="1438"/>
        <v xml:space="preserve"> </v>
      </c>
      <c r="BE878" s="11" t="str">
        <f t="shared" si="1439"/>
        <v xml:space="preserve"> </v>
      </c>
      <c r="BF878" s="11" t="str">
        <f t="shared" si="1440"/>
        <v xml:space="preserve"> </v>
      </c>
      <c r="BG878" s="11" t="str">
        <f t="shared" si="1461"/>
        <v xml:space="preserve"> </v>
      </c>
      <c r="BH878" s="11" t="str">
        <f t="shared" si="1441"/>
        <v xml:space="preserve"> </v>
      </c>
      <c r="BI878" s="11" t="str">
        <f t="shared" si="1442"/>
        <v xml:space="preserve"> </v>
      </c>
      <c r="BJ878" s="11">
        <f t="shared" si="1443"/>
        <v>0</v>
      </c>
      <c r="BK878" s="11" t="str">
        <f t="shared" si="1444"/>
        <v/>
      </c>
      <c r="BL878" s="11" t="str">
        <f t="shared" si="1445"/>
        <v xml:space="preserve"> </v>
      </c>
      <c r="BM878" s="11" t="str">
        <f t="shared" si="1446"/>
        <v xml:space="preserve"> </v>
      </c>
      <c r="BN878" s="11" t="str">
        <f t="shared" si="1447"/>
        <v xml:space="preserve"> </v>
      </c>
      <c r="BO878" s="11" t="str">
        <f t="shared" si="1448"/>
        <v xml:space="preserve"> </v>
      </c>
      <c r="BP878" s="11" t="str">
        <f t="shared" si="1449"/>
        <v xml:space="preserve"> </v>
      </c>
      <c r="BQ878" s="11" t="str">
        <f t="shared" si="1450"/>
        <v>0</v>
      </c>
      <c r="BR878" s="25">
        <f t="shared" si="1451"/>
        <v>0</v>
      </c>
      <c r="BS878" s="11" t="str">
        <f t="shared" si="1452"/>
        <v>Not Present</v>
      </c>
      <c r="BT878" s="11" t="str">
        <f t="shared" si="1453"/>
        <v>0</v>
      </c>
      <c r="BU878" s="12">
        <f t="shared" si="1471"/>
        <v>1</v>
      </c>
      <c r="BV878" s="12">
        <f t="shared" si="1472"/>
        <v>0</v>
      </c>
      <c r="BW878" s="12">
        <f t="shared" si="1462"/>
        <v>1</v>
      </c>
      <c r="BX878" s="12">
        <f t="shared" si="1473"/>
        <v>1</v>
      </c>
      <c r="BY878" s="11">
        <f t="shared" si="1474"/>
        <v>1</v>
      </c>
      <c r="BZ878" s="11">
        <f t="shared" si="1454"/>
        <v>1</v>
      </c>
      <c r="CA878" s="11">
        <f t="shared" si="1455"/>
        <v>4</v>
      </c>
      <c r="CB878" s="11">
        <f t="shared" si="1456"/>
        <v>2016</v>
      </c>
      <c r="CC878" s="11">
        <f t="shared" si="1457"/>
        <v>1</v>
      </c>
      <c r="CD878" s="11" t="str">
        <f t="shared" si="1458"/>
        <v>No</v>
      </c>
      <c r="CE878" s="11">
        <f t="shared" si="1475"/>
        <v>0</v>
      </c>
      <c r="CF878" s="11">
        <f t="shared" si="1476"/>
        <v>0</v>
      </c>
      <c r="CG878" s="11">
        <f t="shared" si="1477"/>
        <v>1</v>
      </c>
      <c r="CH878" s="11">
        <f t="shared" si="1478"/>
        <v>0</v>
      </c>
      <c r="CI878" s="11">
        <f t="shared" si="1459"/>
        <v>1</v>
      </c>
      <c r="CJ878" s="11">
        <f t="shared" si="1460"/>
        <v>1</v>
      </c>
    </row>
    <row r="879" spans="1:88" x14ac:dyDescent="0.3">
      <c r="A879" s="11">
        <f t="shared" si="1391"/>
        <v>2017</v>
      </c>
      <c r="B879" s="11" t="str">
        <f t="shared" si="1392"/>
        <v>16-04-2017 22:11:59 CEST</v>
      </c>
      <c r="C879" s="11" t="str">
        <f t="shared" si="1393"/>
        <v>Rwanda</v>
      </c>
      <c r="D879" s="11" t="str">
        <f t="shared" si="1394"/>
        <v>Rulindo</v>
      </c>
      <c r="E879" s="11" t="str">
        <f t="shared" si="1395"/>
        <v>Bushoki</v>
      </c>
      <c r="F879" s="11" t="str">
        <f t="shared" si="1396"/>
        <v>Giko</v>
      </c>
      <c r="G879" s="11" t="str">
        <f t="shared" si="1397"/>
        <v>Cyili</v>
      </c>
      <c r="H879" s="11" t="str">
        <f t="shared" si="1398"/>
        <v/>
      </c>
      <c r="I879" s="11" t="str">
        <f t="shared" si="1399"/>
        <v/>
      </c>
      <c r="J879" s="11" t="str">
        <f t="shared" si="1400"/>
        <v>Water point at GS Mugenda/ Nyirambuga pumping system</v>
      </c>
      <c r="K879" s="11">
        <f t="shared" si="1401"/>
        <v>165</v>
      </c>
      <c r="L879" s="11">
        <f t="shared" si="1463"/>
        <v>30604</v>
      </c>
      <c r="M879" s="11">
        <f t="shared" si="1464"/>
        <v>1</v>
      </c>
      <c r="N879" s="11">
        <f t="shared" si="1465"/>
        <v>30604</v>
      </c>
      <c r="O879" s="11">
        <f t="shared" si="1402"/>
        <v>165</v>
      </c>
      <c r="P879" s="11" t="str">
        <f t="shared" si="1403"/>
        <v xml:space="preserve"> </v>
      </c>
      <c r="Q879" s="13">
        <f t="shared" si="1466"/>
        <v>1</v>
      </c>
      <c r="R879" s="11">
        <f t="shared" si="1467"/>
        <v>1</v>
      </c>
      <c r="S879" s="11">
        <f t="shared" si="1404"/>
        <v>0</v>
      </c>
      <c r="T879" s="11">
        <f t="shared" si="1405"/>
        <v>1</v>
      </c>
      <c r="U879" s="11" t="str">
        <f t="shared" si="1406"/>
        <v>Piped Network With Pump</v>
      </c>
      <c r="V879" s="11">
        <f t="shared" si="1407"/>
        <v>2012</v>
      </c>
      <c r="W879" s="11" t="str">
        <f t="shared" si="1408"/>
        <v>Governement (District, Wasac) And Water For People</v>
      </c>
      <c r="X879" s="11" t="str">
        <f t="shared" si="1409"/>
        <v>Spring</v>
      </c>
      <c r="Y879" s="11">
        <f t="shared" si="1410"/>
        <v>2</v>
      </c>
      <c r="Z879" s="11">
        <f t="shared" si="1411"/>
        <v>1</v>
      </c>
      <c r="AA879" s="11">
        <f t="shared" si="1412"/>
        <v>0</v>
      </c>
      <c r="AB879" s="11" t="str">
        <f t="shared" si="1413"/>
        <v/>
      </c>
      <c r="AC879" s="11" t="str">
        <f t="shared" si="1414"/>
        <v xml:space="preserve"> </v>
      </c>
      <c r="AD879" s="11" t="str">
        <f t="shared" si="1415"/>
        <v xml:space="preserve"> </v>
      </c>
      <c r="AE879" s="11" t="str">
        <f t="shared" si="1416"/>
        <v xml:space="preserve"> </v>
      </c>
      <c r="AF879" s="11">
        <f t="shared" si="1417"/>
        <v>4</v>
      </c>
      <c r="AG879" s="12">
        <f t="shared" si="1468"/>
        <v>432000</v>
      </c>
      <c r="AH879" s="12">
        <f t="shared" si="1469"/>
        <v>523.63636363636363</v>
      </c>
      <c r="AI879" s="11">
        <f t="shared" si="1470"/>
        <v>1</v>
      </c>
      <c r="AJ879" s="11">
        <f t="shared" si="1418"/>
        <v>0</v>
      </c>
      <c r="AK879" s="11" t="str">
        <f t="shared" si="1419"/>
        <v xml:space="preserve"> </v>
      </c>
      <c r="AL879" s="11" t="str">
        <f t="shared" si="1420"/>
        <v xml:space="preserve"> </v>
      </c>
      <c r="AM879" s="11" t="str">
        <f t="shared" si="1421"/>
        <v xml:space="preserve"> </v>
      </c>
      <c r="AN879" s="11" t="str">
        <f t="shared" si="1422"/>
        <v xml:space="preserve"> </v>
      </c>
      <c r="AO879" s="11">
        <f t="shared" si="1423"/>
        <v>0</v>
      </c>
      <c r="AP879" s="11" t="str">
        <f t="shared" si="1424"/>
        <v xml:space="preserve"> </v>
      </c>
      <c r="AQ879" s="11" t="str">
        <f t="shared" si="1425"/>
        <v xml:space="preserve"> </v>
      </c>
      <c r="AR879" s="11" t="str">
        <f t="shared" si="1426"/>
        <v xml:space="preserve"> </v>
      </c>
      <c r="AS879" s="11">
        <f t="shared" si="1427"/>
        <v>0</v>
      </c>
      <c r="AT879" s="11" t="str">
        <f t="shared" si="1428"/>
        <v xml:space="preserve"> </v>
      </c>
      <c r="AU879" s="11" t="str">
        <f t="shared" si="1429"/>
        <v/>
      </c>
      <c r="AV879" s="11" t="str">
        <f t="shared" si="1430"/>
        <v xml:space="preserve"> </v>
      </c>
      <c r="AW879" s="11" t="str">
        <f t="shared" si="1431"/>
        <v xml:space="preserve"> </v>
      </c>
      <c r="AX879" s="11">
        <f t="shared" si="1432"/>
        <v>0</v>
      </c>
      <c r="AY879" s="11" t="str">
        <f t="shared" si="1433"/>
        <v xml:space="preserve"> </v>
      </c>
      <c r="AZ879" s="11" t="str">
        <f t="shared" si="1434"/>
        <v xml:space="preserve"> </v>
      </c>
      <c r="BA879" s="11" t="str">
        <f t="shared" si="1435"/>
        <v xml:space="preserve"> </v>
      </c>
      <c r="BB879" s="11" t="str">
        <f t="shared" si="1436"/>
        <v xml:space="preserve"> </v>
      </c>
      <c r="BC879" s="11">
        <f t="shared" si="1437"/>
        <v>0</v>
      </c>
      <c r="BD879" s="11" t="str">
        <f t="shared" si="1438"/>
        <v xml:space="preserve"> </v>
      </c>
      <c r="BE879" s="11" t="str">
        <f t="shared" si="1439"/>
        <v xml:space="preserve"> </v>
      </c>
      <c r="BF879" s="11" t="str">
        <f t="shared" si="1440"/>
        <v xml:space="preserve"> </v>
      </c>
      <c r="BG879" s="11" t="str">
        <f t="shared" si="1461"/>
        <v xml:space="preserve"> </v>
      </c>
      <c r="BH879" s="11" t="str">
        <f t="shared" si="1441"/>
        <v xml:space="preserve"> </v>
      </c>
      <c r="BI879" s="11" t="str">
        <f t="shared" si="1442"/>
        <v xml:space="preserve"> </v>
      </c>
      <c r="BJ879" s="11">
        <f t="shared" si="1443"/>
        <v>0</v>
      </c>
      <c r="BK879" s="11" t="str">
        <f t="shared" si="1444"/>
        <v/>
      </c>
      <c r="BL879" s="11" t="str">
        <f t="shared" si="1445"/>
        <v xml:space="preserve"> </v>
      </c>
      <c r="BM879" s="11" t="str">
        <f t="shared" si="1446"/>
        <v xml:space="preserve"> </v>
      </c>
      <c r="BN879" s="11" t="str">
        <f t="shared" si="1447"/>
        <v xml:space="preserve"> </v>
      </c>
      <c r="BO879" s="11" t="str">
        <f t="shared" si="1448"/>
        <v xml:space="preserve"> </v>
      </c>
      <c r="BP879" s="11" t="str">
        <f t="shared" si="1449"/>
        <v xml:space="preserve"> </v>
      </c>
      <c r="BQ879" s="11" t="str">
        <f t="shared" si="1450"/>
        <v>0</v>
      </c>
      <c r="BR879" s="25">
        <f t="shared" si="1451"/>
        <v>0</v>
      </c>
      <c r="BS879" s="11" t="str">
        <f t="shared" si="1452"/>
        <v>Not Present</v>
      </c>
      <c r="BT879" s="11" t="str">
        <f t="shared" si="1453"/>
        <v>0</v>
      </c>
      <c r="BU879" s="12">
        <f t="shared" si="1471"/>
        <v>1</v>
      </c>
      <c r="BV879" s="12">
        <f t="shared" si="1472"/>
        <v>0</v>
      </c>
      <c r="BW879" s="12">
        <f t="shared" si="1462"/>
        <v>1</v>
      </c>
      <c r="BX879" s="12">
        <f t="shared" si="1473"/>
        <v>1</v>
      </c>
      <c r="BY879" s="11">
        <f t="shared" si="1474"/>
        <v>1</v>
      </c>
      <c r="BZ879" s="11">
        <f t="shared" si="1454"/>
        <v>1</v>
      </c>
      <c r="CA879" s="11">
        <f t="shared" si="1455"/>
        <v>2</v>
      </c>
      <c r="CB879" s="11">
        <f t="shared" si="1456"/>
        <v>2012</v>
      </c>
      <c r="CC879" s="11">
        <f t="shared" si="1457"/>
        <v>1</v>
      </c>
      <c r="CD879" s="11" t="str">
        <f t="shared" si="1458"/>
        <v>No</v>
      </c>
      <c r="CE879" s="11">
        <f t="shared" si="1475"/>
        <v>0</v>
      </c>
      <c r="CF879" s="11">
        <f t="shared" si="1476"/>
        <v>0</v>
      </c>
      <c r="CG879" s="11">
        <f t="shared" si="1477"/>
        <v>1</v>
      </c>
      <c r="CH879" s="11">
        <f t="shared" si="1478"/>
        <v>0</v>
      </c>
      <c r="CI879" s="11">
        <f t="shared" si="1459"/>
        <v>1</v>
      </c>
      <c r="CJ879" s="11">
        <f t="shared" si="1460"/>
        <v>1</v>
      </c>
    </row>
    <row r="880" spans="1:88" x14ac:dyDescent="0.3">
      <c r="A880" s="11">
        <f t="shared" si="1391"/>
        <v>2017</v>
      </c>
      <c r="B880" s="11" t="str">
        <f t="shared" si="1392"/>
        <v>10-03-2017 10:19:28 CET</v>
      </c>
      <c r="C880" s="11" t="str">
        <f t="shared" si="1393"/>
        <v>Rwanda</v>
      </c>
      <c r="D880" s="11" t="str">
        <f t="shared" si="1394"/>
        <v>Rulindo</v>
      </c>
      <c r="E880" s="11" t="str">
        <f t="shared" si="1395"/>
        <v>Ngoma</v>
      </c>
      <c r="F880" s="11" t="str">
        <f t="shared" si="1396"/>
        <v>Kabuga</v>
      </c>
      <c r="G880" s="11" t="str">
        <f t="shared" si="1397"/>
        <v>Nyabuko</v>
      </c>
      <c r="H880" s="11" t="str">
        <f t="shared" si="1398"/>
        <v/>
      </c>
      <c r="I880" s="11" t="str">
        <f t="shared" si="1399"/>
        <v/>
      </c>
      <c r="J880" s="11" t="str">
        <f t="shared" si="1400"/>
        <v>Kabarore-Ngoma-Nyabuko network</v>
      </c>
      <c r="K880" s="11">
        <f t="shared" si="1401"/>
        <v>122</v>
      </c>
      <c r="L880" s="11">
        <f t="shared" si="1463"/>
        <v>8284</v>
      </c>
      <c r="M880" s="11">
        <f t="shared" si="1464"/>
        <v>14</v>
      </c>
      <c r="N880" s="11">
        <f t="shared" si="1465"/>
        <v>591.71428571428567</v>
      </c>
      <c r="O880" s="11">
        <f t="shared" si="1402"/>
        <v>32</v>
      </c>
      <c r="P880" s="11">
        <f t="shared" si="1403"/>
        <v>90</v>
      </c>
      <c r="Q880" s="13">
        <f t="shared" si="1466"/>
        <v>0.26229508196721313</v>
      </c>
      <c r="R880" s="11">
        <f t="shared" si="1467"/>
        <v>0</v>
      </c>
      <c r="S880" s="11">
        <f t="shared" si="1404"/>
        <v>0</v>
      </c>
      <c r="T880" s="11">
        <f t="shared" si="1405"/>
        <v>1</v>
      </c>
      <c r="U880" s="11" t="str">
        <f t="shared" si="1406"/>
        <v>Piped Network With Pump</v>
      </c>
      <c r="V880" s="11">
        <f t="shared" si="1407"/>
        <v>2014</v>
      </c>
      <c r="W880" s="11" t="str">
        <f t="shared" si="1408"/>
        <v>Governement (District, Wasac) And Water For People</v>
      </c>
      <c r="X880" s="11" t="str">
        <f t="shared" si="1409"/>
        <v>Spring</v>
      </c>
      <c r="Y880" s="11">
        <f t="shared" si="1410"/>
        <v>4</v>
      </c>
      <c r="Z880" s="11">
        <f t="shared" si="1411"/>
        <v>1</v>
      </c>
      <c r="AA880" s="11">
        <f t="shared" si="1412"/>
        <v>1</v>
      </c>
      <c r="AB880" s="11" t="str">
        <f t="shared" si="1413"/>
        <v>"Springbox" --Intake Structure At A Spring|Collection Chamber</v>
      </c>
      <c r="AC880" s="11">
        <f t="shared" si="1414"/>
        <v>5</v>
      </c>
      <c r="AD880" s="11">
        <f t="shared" si="1415"/>
        <v>2014</v>
      </c>
      <c r="AE880" s="11">
        <f t="shared" si="1416"/>
        <v>2</v>
      </c>
      <c r="AF880" s="11">
        <f t="shared" si="1417"/>
        <v>4</v>
      </c>
      <c r="AG880" s="12">
        <f t="shared" si="1468"/>
        <v>432000</v>
      </c>
      <c r="AH880" s="12">
        <f t="shared" si="1469"/>
        <v>2700</v>
      </c>
      <c r="AI880" s="11">
        <f t="shared" si="1470"/>
        <v>1</v>
      </c>
      <c r="AJ880" s="11">
        <f t="shared" si="1418"/>
        <v>1</v>
      </c>
      <c r="AK880" s="11">
        <f t="shared" si="1419"/>
        <v>2</v>
      </c>
      <c r="AL880" s="11">
        <f t="shared" si="1420"/>
        <v>2014</v>
      </c>
      <c r="AM880" s="11">
        <f t="shared" si="1421"/>
        <v>1</v>
      </c>
      <c r="AN880" s="11">
        <f t="shared" si="1422"/>
        <v>8000</v>
      </c>
      <c r="AO880" s="11">
        <f t="shared" si="1423"/>
        <v>1</v>
      </c>
      <c r="AP880" s="11">
        <f t="shared" si="1424"/>
        <v>13</v>
      </c>
      <c r="AQ880" s="11">
        <f t="shared" si="1425"/>
        <v>2014</v>
      </c>
      <c r="AR880" s="11">
        <f t="shared" si="1426"/>
        <v>1</v>
      </c>
      <c r="AS880" s="11">
        <f t="shared" si="1427"/>
        <v>0</v>
      </c>
      <c r="AT880" s="11" t="str">
        <f t="shared" si="1428"/>
        <v xml:space="preserve"> </v>
      </c>
      <c r="AU880" s="11" t="str">
        <f t="shared" si="1429"/>
        <v/>
      </c>
      <c r="AV880" s="11" t="str">
        <f t="shared" si="1430"/>
        <v xml:space="preserve"> </v>
      </c>
      <c r="AW880" s="11" t="str">
        <f t="shared" si="1431"/>
        <v xml:space="preserve"> </v>
      </c>
      <c r="AX880" s="11">
        <f t="shared" si="1432"/>
        <v>1</v>
      </c>
      <c r="AY880" s="11">
        <f t="shared" si="1433"/>
        <v>2</v>
      </c>
      <c r="AZ880" s="11">
        <f t="shared" si="1434"/>
        <v>2014</v>
      </c>
      <c r="BA880" s="11">
        <f t="shared" si="1435"/>
        <v>1</v>
      </c>
      <c r="BB880" s="11">
        <f t="shared" si="1436"/>
        <v>7000</v>
      </c>
      <c r="BC880" s="11">
        <f t="shared" si="1437"/>
        <v>1</v>
      </c>
      <c r="BD880" s="11">
        <f t="shared" si="1438"/>
        <v>2</v>
      </c>
      <c r="BE880" s="11">
        <f t="shared" si="1439"/>
        <v>2014</v>
      </c>
      <c r="BF880" s="11">
        <f t="shared" si="1440"/>
        <v>2</v>
      </c>
      <c r="BG880" s="11">
        <f t="shared" si="1461"/>
        <v>1</v>
      </c>
      <c r="BH880" s="11">
        <f t="shared" si="1441"/>
        <v>2014</v>
      </c>
      <c r="BI880" s="11">
        <f t="shared" si="1442"/>
        <v>1</v>
      </c>
      <c r="BJ880" s="11">
        <f t="shared" si="1443"/>
        <v>0</v>
      </c>
      <c r="BK880" s="11" t="str">
        <f t="shared" si="1444"/>
        <v/>
      </c>
      <c r="BL880" s="11" t="str">
        <f t="shared" si="1445"/>
        <v xml:space="preserve"> </v>
      </c>
      <c r="BM880" s="11" t="str">
        <f t="shared" si="1446"/>
        <v xml:space="preserve"> </v>
      </c>
      <c r="BN880" s="11" t="str">
        <f t="shared" si="1447"/>
        <v xml:space="preserve"> </v>
      </c>
      <c r="BO880" s="11" t="str">
        <f t="shared" si="1448"/>
        <v xml:space="preserve"> </v>
      </c>
      <c r="BP880" s="11" t="str">
        <f t="shared" si="1449"/>
        <v xml:space="preserve"> </v>
      </c>
      <c r="BQ880" s="11" t="str">
        <f t="shared" si="1450"/>
        <v>0</v>
      </c>
      <c r="BR880" s="25">
        <f t="shared" si="1451"/>
        <v>0</v>
      </c>
      <c r="BS880" s="11" t="str">
        <f t="shared" si="1452"/>
        <v>Not Present</v>
      </c>
      <c r="BT880" s="11" t="str">
        <f t="shared" si="1453"/>
        <v>0</v>
      </c>
      <c r="BU880" s="12">
        <f t="shared" si="1471"/>
        <v>1</v>
      </c>
      <c r="BV880" s="12">
        <f t="shared" si="1472"/>
        <v>0</v>
      </c>
      <c r="BW880" s="12">
        <f t="shared" si="1462"/>
        <v>1</v>
      </c>
      <c r="BX880" s="12">
        <f t="shared" si="1473"/>
        <v>1</v>
      </c>
      <c r="BY880" s="11">
        <f t="shared" si="1474"/>
        <v>1</v>
      </c>
      <c r="BZ880" s="11">
        <f t="shared" si="1454"/>
        <v>1</v>
      </c>
      <c r="CA880" s="11">
        <f t="shared" si="1455"/>
        <v>17</v>
      </c>
      <c r="CB880" s="11">
        <f t="shared" si="1456"/>
        <v>2014</v>
      </c>
      <c r="CC880" s="11">
        <f t="shared" si="1457"/>
        <v>1</v>
      </c>
      <c r="CD880" s="11" t="str">
        <f t="shared" si="1458"/>
        <v>No</v>
      </c>
      <c r="CE880" s="11">
        <f t="shared" si="1475"/>
        <v>0</v>
      </c>
      <c r="CF880" s="11">
        <f t="shared" si="1476"/>
        <v>0</v>
      </c>
      <c r="CG880" s="11">
        <f t="shared" si="1477"/>
        <v>1</v>
      </c>
      <c r="CH880" s="11">
        <f t="shared" si="1478"/>
        <v>0</v>
      </c>
      <c r="CI880" s="11">
        <f t="shared" si="1459"/>
        <v>0</v>
      </c>
      <c r="CJ880" s="11">
        <f t="shared" si="1460"/>
        <v>3</v>
      </c>
    </row>
    <row r="881" spans="1:88" x14ac:dyDescent="0.3">
      <c r="A881" s="11">
        <f t="shared" si="1391"/>
        <v>2017</v>
      </c>
      <c r="B881" s="11" t="str">
        <f t="shared" si="1392"/>
        <v>04-06-2017 15:53:01 CEST</v>
      </c>
      <c r="C881" s="11" t="str">
        <f t="shared" si="1393"/>
        <v>Rwanda</v>
      </c>
      <c r="D881" s="11" t="str">
        <f t="shared" si="1394"/>
        <v>Rulindo</v>
      </c>
      <c r="E881" s="11" t="str">
        <f t="shared" si="1395"/>
        <v>Mbogo</v>
      </c>
      <c r="F881" s="11" t="str">
        <f t="shared" si="1396"/>
        <v>Rurenge</v>
      </c>
      <c r="G881" s="11" t="str">
        <f t="shared" si="1397"/>
        <v>Karehe</v>
      </c>
      <c r="H881" s="11" t="str">
        <f t="shared" si="1398"/>
        <v/>
      </c>
      <c r="I881" s="11" t="str">
        <f t="shared" si="1399"/>
        <v/>
      </c>
      <c r="J881" s="11" t="str">
        <f t="shared" si="1400"/>
        <v>Musenge network</v>
      </c>
      <c r="K881" s="11">
        <f t="shared" si="1401"/>
        <v>135</v>
      </c>
      <c r="L881" s="11">
        <f t="shared" si="1463"/>
        <v>6074</v>
      </c>
      <c r="M881" s="11">
        <f t="shared" si="1464"/>
        <v>29</v>
      </c>
      <c r="N881" s="11">
        <f t="shared" si="1465"/>
        <v>209.44827586206895</v>
      </c>
      <c r="O881" s="11">
        <f t="shared" si="1402"/>
        <v>28</v>
      </c>
      <c r="P881" s="11">
        <f t="shared" si="1403"/>
        <v>107</v>
      </c>
      <c r="Q881" s="13">
        <f t="shared" si="1466"/>
        <v>0.2074074074074074</v>
      </c>
      <c r="R881" s="11">
        <f t="shared" si="1467"/>
        <v>0</v>
      </c>
      <c r="S881" s="11">
        <f t="shared" si="1404"/>
        <v>1</v>
      </c>
      <c r="T881" s="11">
        <f t="shared" si="1405"/>
        <v>1</v>
      </c>
      <c r="U881" s="11" t="str">
        <f t="shared" si="1406"/>
        <v>Piped Network With Pump</v>
      </c>
      <c r="V881" s="11">
        <f t="shared" si="1407"/>
        <v>2014</v>
      </c>
      <c r="W881" s="11" t="str">
        <f t="shared" si="1408"/>
        <v>Water For People, Wasac And Rulindo District</v>
      </c>
      <c r="X881" s="11" t="str">
        <f t="shared" si="1409"/>
        <v>Spring</v>
      </c>
      <c r="Y881" s="11">
        <f t="shared" si="1410"/>
        <v>1</v>
      </c>
      <c r="Z881" s="11">
        <f t="shared" si="1411"/>
        <v>1</v>
      </c>
      <c r="AA881" s="11">
        <f t="shared" si="1412"/>
        <v>1</v>
      </c>
      <c r="AB881" s="11" t="str">
        <f t="shared" si="1413"/>
        <v>"Springbox" --Intake Structure At A Spring</v>
      </c>
      <c r="AC881" s="11">
        <f t="shared" si="1414"/>
        <v>1</v>
      </c>
      <c r="AD881" s="11">
        <f t="shared" si="1415"/>
        <v>2014</v>
      </c>
      <c r="AE881" s="11">
        <f t="shared" si="1416"/>
        <v>1</v>
      </c>
      <c r="AF881" s="11">
        <f t="shared" si="1417"/>
        <v>4.4400000000000004</v>
      </c>
      <c r="AG881" s="12">
        <f t="shared" si="1468"/>
        <v>389189.18918918911</v>
      </c>
      <c r="AH881" s="12">
        <f t="shared" si="1469"/>
        <v>2779.9227799227792</v>
      </c>
      <c r="AI881" s="11">
        <f t="shared" si="1470"/>
        <v>1</v>
      </c>
      <c r="AJ881" s="11">
        <f t="shared" si="1418"/>
        <v>1</v>
      </c>
      <c r="AK881" s="11">
        <f t="shared" si="1419"/>
        <v>1</v>
      </c>
      <c r="AL881" s="11">
        <f t="shared" si="1420"/>
        <v>2014</v>
      </c>
      <c r="AM881" s="11">
        <f t="shared" si="1421"/>
        <v>1</v>
      </c>
      <c r="AN881" s="11">
        <f t="shared" si="1422"/>
        <v>3000</v>
      </c>
      <c r="AO881" s="11">
        <f t="shared" si="1423"/>
        <v>1</v>
      </c>
      <c r="AP881" s="11">
        <f t="shared" si="1424"/>
        <v>16</v>
      </c>
      <c r="AQ881" s="11">
        <f t="shared" si="1425"/>
        <v>2014</v>
      </c>
      <c r="AR881" s="11">
        <f t="shared" si="1426"/>
        <v>1</v>
      </c>
      <c r="AS881" s="11">
        <f t="shared" si="1427"/>
        <v>1</v>
      </c>
      <c r="AT881" s="11">
        <f t="shared" si="1428"/>
        <v>8</v>
      </c>
      <c r="AU881" s="11" t="str">
        <f t="shared" si="1429"/>
        <v>Washout, Air Release Chamber</v>
      </c>
      <c r="AV881" s="11">
        <f t="shared" si="1430"/>
        <v>2014</v>
      </c>
      <c r="AW881" s="11">
        <f t="shared" si="1431"/>
        <v>2</v>
      </c>
      <c r="AX881" s="11">
        <f t="shared" si="1432"/>
        <v>1</v>
      </c>
      <c r="AY881" s="11">
        <f t="shared" si="1433"/>
        <v>3</v>
      </c>
      <c r="AZ881" s="11">
        <f t="shared" si="1434"/>
        <v>2014</v>
      </c>
      <c r="BA881" s="11">
        <f t="shared" si="1435"/>
        <v>2</v>
      </c>
      <c r="BB881" s="11">
        <f t="shared" si="1436"/>
        <v>20000</v>
      </c>
      <c r="BC881" s="11">
        <f t="shared" si="1437"/>
        <v>1</v>
      </c>
      <c r="BD881" s="11">
        <f t="shared" si="1438"/>
        <v>1</v>
      </c>
      <c r="BE881" s="11">
        <f t="shared" si="1439"/>
        <v>2014</v>
      </c>
      <c r="BF881" s="11">
        <f t="shared" si="1440"/>
        <v>2</v>
      </c>
      <c r="BG881" s="11">
        <f t="shared" si="1461"/>
        <v>1</v>
      </c>
      <c r="BH881" s="11">
        <f t="shared" si="1441"/>
        <v>2014</v>
      </c>
      <c r="BI881" s="11">
        <f t="shared" si="1442"/>
        <v>1</v>
      </c>
      <c r="BJ881" s="11">
        <f t="shared" si="1443"/>
        <v>0</v>
      </c>
      <c r="BK881" s="11" t="str">
        <f t="shared" si="1444"/>
        <v/>
      </c>
      <c r="BL881" s="11" t="str">
        <f t="shared" si="1445"/>
        <v xml:space="preserve"> </v>
      </c>
      <c r="BM881" s="11" t="str">
        <f t="shared" si="1446"/>
        <v xml:space="preserve"> </v>
      </c>
      <c r="BN881" s="11" t="str">
        <f t="shared" si="1447"/>
        <v xml:space="preserve"> </v>
      </c>
      <c r="BO881" s="11" t="str">
        <f t="shared" si="1448"/>
        <v xml:space="preserve"> </v>
      </c>
      <c r="BP881" s="11" t="str">
        <f t="shared" si="1449"/>
        <v xml:space="preserve"> </v>
      </c>
      <c r="BQ881" s="11" t="str">
        <f t="shared" si="1450"/>
        <v>0</v>
      </c>
      <c r="BR881" s="25">
        <f t="shared" si="1451"/>
        <v>0</v>
      </c>
      <c r="BS881" s="11" t="str">
        <f t="shared" si="1452"/>
        <v>Not Present</v>
      </c>
      <c r="BT881" s="11" t="str">
        <f t="shared" si="1453"/>
        <v>0</v>
      </c>
      <c r="BU881" s="12">
        <f t="shared" si="1471"/>
        <v>1</v>
      </c>
      <c r="BV881" s="12">
        <f t="shared" si="1472"/>
        <v>0</v>
      </c>
      <c r="BW881" s="12">
        <f t="shared" si="1462"/>
        <v>1</v>
      </c>
      <c r="BX881" s="12">
        <f t="shared" si="1473"/>
        <v>1</v>
      </c>
      <c r="BY881" s="11">
        <f t="shared" si="1474"/>
        <v>1</v>
      </c>
      <c r="BZ881" s="11">
        <f t="shared" si="1454"/>
        <v>1</v>
      </c>
      <c r="CA881" s="11">
        <f t="shared" si="1455"/>
        <v>28</v>
      </c>
      <c r="CB881" s="11">
        <f t="shared" si="1456"/>
        <v>2014</v>
      </c>
      <c r="CC881" s="11">
        <f t="shared" si="1457"/>
        <v>1</v>
      </c>
      <c r="CD881" s="11" t="str">
        <f t="shared" si="1458"/>
        <v>No</v>
      </c>
      <c r="CE881" s="11">
        <f t="shared" si="1475"/>
        <v>0</v>
      </c>
      <c r="CF881" s="11">
        <f t="shared" si="1476"/>
        <v>0</v>
      </c>
      <c r="CG881" s="11">
        <f t="shared" si="1477"/>
        <v>1</v>
      </c>
      <c r="CH881" s="11">
        <f t="shared" si="1478"/>
        <v>0</v>
      </c>
      <c r="CI881" s="11">
        <f t="shared" si="1459"/>
        <v>1</v>
      </c>
      <c r="CJ881" s="11">
        <f t="shared" si="1460"/>
        <v>1</v>
      </c>
    </row>
    <row r="882" spans="1:88" x14ac:dyDescent="0.3">
      <c r="A882" s="11">
        <f t="shared" si="1391"/>
        <v>2017</v>
      </c>
      <c r="B882" s="11" t="str">
        <f t="shared" si="1392"/>
        <v>24-03-2017 11:18:54 CET</v>
      </c>
      <c r="C882" s="11" t="str">
        <f t="shared" si="1393"/>
        <v>Rwanda</v>
      </c>
      <c r="D882" s="11" t="str">
        <f t="shared" si="1394"/>
        <v>Rulindo</v>
      </c>
      <c r="E882" s="11" t="str">
        <f t="shared" si="1395"/>
        <v>Masoro</v>
      </c>
      <c r="F882" s="11" t="str">
        <f t="shared" si="1396"/>
        <v>Kigarama</v>
      </c>
      <c r="G882" s="11" t="str">
        <f t="shared" si="1397"/>
        <v>Marenge</v>
      </c>
      <c r="H882" s="11" t="str">
        <f t="shared" si="1398"/>
        <v/>
      </c>
      <c r="I882" s="11" t="str">
        <f t="shared" si="1399"/>
        <v/>
      </c>
      <c r="J882" s="11" t="str">
        <f t="shared" si="1400"/>
        <v>marenge</v>
      </c>
      <c r="K882" s="11">
        <f t="shared" si="1401"/>
        <v>203</v>
      </c>
      <c r="L882" s="11">
        <f t="shared" si="1463"/>
        <v>5544</v>
      </c>
      <c r="M882" s="11">
        <f t="shared" si="1464"/>
        <v>14</v>
      </c>
      <c r="N882" s="11">
        <f t="shared" si="1465"/>
        <v>396</v>
      </c>
      <c r="O882" s="11">
        <f t="shared" si="1402"/>
        <v>203</v>
      </c>
      <c r="P882" s="11" t="str">
        <f t="shared" si="1403"/>
        <v xml:space="preserve"> </v>
      </c>
      <c r="Q882" s="13">
        <f t="shared" si="1466"/>
        <v>1</v>
      </c>
      <c r="R882" s="11">
        <f t="shared" si="1467"/>
        <v>1</v>
      </c>
      <c r="S882" s="11">
        <f t="shared" si="1404"/>
        <v>0</v>
      </c>
      <c r="T882" s="11">
        <f t="shared" si="1405"/>
        <v>1</v>
      </c>
      <c r="U882" s="11" t="str">
        <f t="shared" si="1406"/>
        <v>Piped Network -- Gravity Only</v>
      </c>
      <c r="V882" s="11">
        <f t="shared" si="1407"/>
        <v>1998</v>
      </c>
      <c r="W882" s="11" t="str">
        <f t="shared" si="1408"/>
        <v>Governement (District, Wasac) And Water For People</v>
      </c>
      <c r="X882" s="11" t="str">
        <f t="shared" si="1409"/>
        <v>Spring</v>
      </c>
      <c r="Y882" s="11">
        <f t="shared" si="1410"/>
        <v>2</v>
      </c>
      <c r="Z882" s="11">
        <f t="shared" si="1411"/>
        <v>1</v>
      </c>
      <c r="AA882" s="11">
        <f t="shared" si="1412"/>
        <v>1</v>
      </c>
      <c r="AB882" s="11" t="str">
        <f t="shared" si="1413"/>
        <v>"Springbox" --Intake Structure At A Spring</v>
      </c>
      <c r="AC882" s="11">
        <f t="shared" si="1414"/>
        <v>1</v>
      </c>
      <c r="AD882" s="11">
        <f t="shared" si="1415"/>
        <v>2016</v>
      </c>
      <c r="AE882" s="11">
        <f t="shared" si="1416"/>
        <v>1</v>
      </c>
      <c r="AF882" s="11">
        <f t="shared" si="1417"/>
        <v>20</v>
      </c>
      <c r="AG882" s="12">
        <f t="shared" si="1468"/>
        <v>86400</v>
      </c>
      <c r="AH882" s="12">
        <f t="shared" si="1469"/>
        <v>85.123152709359601</v>
      </c>
      <c r="AI882" s="11">
        <f t="shared" si="1470"/>
        <v>1</v>
      </c>
      <c r="AJ882" s="11">
        <f t="shared" si="1418"/>
        <v>1</v>
      </c>
      <c r="AK882" s="11">
        <f t="shared" si="1419"/>
        <v>2</v>
      </c>
      <c r="AL882" s="11">
        <f t="shared" si="1420"/>
        <v>2016</v>
      </c>
      <c r="AM882" s="11">
        <f t="shared" si="1421"/>
        <v>1</v>
      </c>
      <c r="AN882" s="11">
        <f t="shared" si="1422"/>
        <v>5000</v>
      </c>
      <c r="AO882" s="11">
        <f t="shared" si="1423"/>
        <v>1</v>
      </c>
      <c r="AP882" s="11">
        <f t="shared" si="1424"/>
        <v>15</v>
      </c>
      <c r="AQ882" s="11">
        <f t="shared" si="1425"/>
        <v>2016</v>
      </c>
      <c r="AR882" s="11">
        <f t="shared" si="1426"/>
        <v>1</v>
      </c>
      <c r="AS882" s="11">
        <f t="shared" si="1427"/>
        <v>0</v>
      </c>
      <c r="AT882" s="11" t="str">
        <f t="shared" si="1428"/>
        <v xml:space="preserve"> </v>
      </c>
      <c r="AU882" s="11" t="str">
        <f t="shared" si="1429"/>
        <v/>
      </c>
      <c r="AV882" s="11" t="str">
        <f t="shared" si="1430"/>
        <v xml:space="preserve"> </v>
      </c>
      <c r="AW882" s="11" t="str">
        <f t="shared" si="1431"/>
        <v xml:space="preserve"> </v>
      </c>
      <c r="AX882" s="11">
        <f t="shared" si="1432"/>
        <v>1</v>
      </c>
      <c r="AY882" s="11">
        <f t="shared" si="1433"/>
        <v>2</v>
      </c>
      <c r="AZ882" s="11">
        <f t="shared" si="1434"/>
        <v>2016</v>
      </c>
      <c r="BA882" s="11">
        <f t="shared" si="1435"/>
        <v>1</v>
      </c>
      <c r="BB882" s="11">
        <f t="shared" si="1436"/>
        <v>5000</v>
      </c>
      <c r="BC882" s="11">
        <f t="shared" si="1437"/>
        <v>1</v>
      </c>
      <c r="BD882" s="11">
        <f t="shared" si="1438"/>
        <v>1</v>
      </c>
      <c r="BE882" s="11">
        <f t="shared" si="1439"/>
        <v>2016</v>
      </c>
      <c r="BF882" s="11">
        <f t="shared" si="1440"/>
        <v>1</v>
      </c>
      <c r="BG882" s="11">
        <f t="shared" si="1461"/>
        <v>1</v>
      </c>
      <c r="BH882" s="11">
        <f t="shared" si="1441"/>
        <v>2016</v>
      </c>
      <c r="BI882" s="11">
        <f t="shared" si="1442"/>
        <v>1</v>
      </c>
      <c r="BJ882" s="11">
        <f t="shared" si="1443"/>
        <v>0</v>
      </c>
      <c r="BK882" s="11" t="str">
        <f t="shared" si="1444"/>
        <v/>
      </c>
      <c r="BL882" s="11" t="str">
        <f t="shared" si="1445"/>
        <v xml:space="preserve"> </v>
      </c>
      <c r="BM882" s="11" t="str">
        <f t="shared" si="1446"/>
        <v xml:space="preserve"> </v>
      </c>
      <c r="BN882" s="11" t="str">
        <f t="shared" si="1447"/>
        <v xml:space="preserve"> </v>
      </c>
      <c r="BO882" s="11" t="str">
        <f t="shared" si="1448"/>
        <v xml:space="preserve"> </v>
      </c>
      <c r="BP882" s="11" t="str">
        <f t="shared" si="1449"/>
        <v xml:space="preserve"> </v>
      </c>
      <c r="BQ882" s="11" t="str">
        <f t="shared" si="1450"/>
        <v>0</v>
      </c>
      <c r="BR882" s="25">
        <f t="shared" si="1451"/>
        <v>0</v>
      </c>
      <c r="BS882" s="11" t="str">
        <f t="shared" si="1452"/>
        <v>Not Present</v>
      </c>
      <c r="BT882" s="11" t="str">
        <f t="shared" si="1453"/>
        <v>0</v>
      </c>
      <c r="BU882" s="12">
        <f t="shared" si="1471"/>
        <v>1</v>
      </c>
      <c r="BV882" s="12">
        <f t="shared" si="1472"/>
        <v>0</v>
      </c>
      <c r="BW882" s="12">
        <f t="shared" si="1462"/>
        <v>1</v>
      </c>
      <c r="BX882" s="12">
        <f t="shared" si="1473"/>
        <v>1</v>
      </c>
      <c r="BY882" s="11">
        <f t="shared" si="1474"/>
        <v>1</v>
      </c>
      <c r="BZ882" s="11">
        <f t="shared" si="1454"/>
        <v>1</v>
      </c>
      <c r="CA882" s="11">
        <f t="shared" si="1455"/>
        <v>1</v>
      </c>
      <c r="CB882" s="11">
        <f t="shared" si="1456"/>
        <v>2016</v>
      </c>
      <c r="CC882" s="11">
        <f t="shared" si="1457"/>
        <v>1</v>
      </c>
      <c r="CD882" s="11" t="str">
        <f t="shared" si="1458"/>
        <v>No</v>
      </c>
      <c r="CE882" s="11">
        <f t="shared" si="1475"/>
        <v>0</v>
      </c>
      <c r="CF882" s="11">
        <f t="shared" si="1476"/>
        <v>0</v>
      </c>
      <c r="CG882" s="11">
        <f t="shared" si="1477"/>
        <v>1</v>
      </c>
      <c r="CH882" s="11">
        <f t="shared" si="1478"/>
        <v>0</v>
      </c>
      <c r="CI882" s="11">
        <f t="shared" si="1459"/>
        <v>1</v>
      </c>
      <c r="CJ882" s="11">
        <f t="shared" si="1460"/>
        <v>1</v>
      </c>
    </row>
    <row r="883" spans="1:88" x14ac:dyDescent="0.3">
      <c r="A883" s="11">
        <f t="shared" si="1391"/>
        <v>2017</v>
      </c>
      <c r="B883" s="11" t="str">
        <f t="shared" si="1392"/>
        <v>18-04-2017 06:59:40 CEST</v>
      </c>
      <c r="C883" s="11" t="str">
        <f t="shared" si="1393"/>
        <v>Rwanda</v>
      </c>
      <c r="D883" s="11" t="str">
        <f t="shared" si="1394"/>
        <v>Rulindo</v>
      </c>
      <c r="E883" s="11" t="str">
        <f t="shared" si="1395"/>
        <v>Tumba</v>
      </c>
      <c r="F883" s="11" t="str">
        <f t="shared" si="1396"/>
        <v>Gahabwa</v>
      </c>
      <c r="G883" s="11" t="str">
        <f t="shared" si="1397"/>
        <v>Munyinya</v>
      </c>
      <c r="H883" s="11" t="str">
        <f t="shared" si="1398"/>
        <v/>
      </c>
      <c r="I883" s="11" t="str">
        <f t="shared" si="1399"/>
        <v/>
      </c>
      <c r="J883" s="11" t="str">
        <f t="shared" si="1400"/>
        <v>Munyinya water point chez Rugigana/Nyirambuga pumping system</v>
      </c>
      <c r="K883" s="11">
        <f t="shared" si="1401"/>
        <v>142</v>
      </c>
      <c r="L883" s="11">
        <f t="shared" si="1463"/>
        <v>30604</v>
      </c>
      <c r="M883" s="11">
        <f t="shared" si="1464"/>
        <v>1</v>
      </c>
      <c r="N883" s="11">
        <f t="shared" si="1465"/>
        <v>30604</v>
      </c>
      <c r="O883" s="11">
        <f t="shared" si="1402"/>
        <v>142</v>
      </c>
      <c r="P883" s="11" t="str">
        <f t="shared" si="1403"/>
        <v xml:space="preserve"> </v>
      </c>
      <c r="Q883" s="13">
        <f t="shared" si="1466"/>
        <v>1</v>
      </c>
      <c r="R883" s="11">
        <f t="shared" si="1467"/>
        <v>1</v>
      </c>
      <c r="S883" s="11">
        <f t="shared" si="1404"/>
        <v>0</v>
      </c>
      <c r="T883" s="11">
        <f t="shared" si="1405"/>
        <v>1</v>
      </c>
      <c r="U883" s="11" t="str">
        <f t="shared" si="1406"/>
        <v>Piped Network With Pump</v>
      </c>
      <c r="V883" s="11">
        <f t="shared" si="1407"/>
        <v>2017</v>
      </c>
      <c r="W883" s="11" t="str">
        <f t="shared" si="1408"/>
        <v>Governement (District, Wasac) And Water For People</v>
      </c>
      <c r="X883" s="11" t="str">
        <f t="shared" si="1409"/>
        <v>Spring</v>
      </c>
      <c r="Y883" s="11">
        <f t="shared" si="1410"/>
        <v>2</v>
      </c>
      <c r="Z883" s="11">
        <f t="shared" si="1411"/>
        <v>1</v>
      </c>
      <c r="AA883" s="11">
        <f t="shared" si="1412"/>
        <v>0</v>
      </c>
      <c r="AB883" s="11" t="str">
        <f t="shared" si="1413"/>
        <v/>
      </c>
      <c r="AC883" s="11" t="str">
        <f t="shared" si="1414"/>
        <v xml:space="preserve"> </v>
      </c>
      <c r="AD883" s="11" t="str">
        <f t="shared" si="1415"/>
        <v xml:space="preserve"> </v>
      </c>
      <c r="AE883" s="11" t="str">
        <f t="shared" si="1416"/>
        <v xml:space="preserve"> </v>
      </c>
      <c r="AF883" s="11">
        <f t="shared" si="1417"/>
        <v>5</v>
      </c>
      <c r="AG883" s="12">
        <f t="shared" si="1468"/>
        <v>345600</v>
      </c>
      <c r="AH883" s="12">
        <f t="shared" si="1469"/>
        <v>486.76056338028167</v>
      </c>
      <c r="AI883" s="11">
        <f t="shared" si="1470"/>
        <v>1</v>
      </c>
      <c r="AJ883" s="11">
        <f t="shared" si="1418"/>
        <v>1</v>
      </c>
      <c r="AK883" s="11">
        <f t="shared" si="1419"/>
        <v>1</v>
      </c>
      <c r="AL883" s="11">
        <f t="shared" si="1420"/>
        <v>2017</v>
      </c>
      <c r="AM883" s="11">
        <f t="shared" si="1421"/>
        <v>1</v>
      </c>
      <c r="AN883" s="11">
        <f t="shared" si="1422"/>
        <v>500</v>
      </c>
      <c r="AO883" s="11">
        <f t="shared" si="1423"/>
        <v>1</v>
      </c>
      <c r="AP883" s="11">
        <f t="shared" si="1424"/>
        <v>1</v>
      </c>
      <c r="AQ883" s="11">
        <f t="shared" si="1425"/>
        <v>2017</v>
      </c>
      <c r="AR883" s="11">
        <f t="shared" si="1426"/>
        <v>1</v>
      </c>
      <c r="AS883" s="11">
        <f t="shared" si="1427"/>
        <v>0</v>
      </c>
      <c r="AT883" s="11" t="str">
        <f t="shared" si="1428"/>
        <v xml:space="preserve"> </v>
      </c>
      <c r="AU883" s="11" t="str">
        <f t="shared" si="1429"/>
        <v/>
      </c>
      <c r="AV883" s="11" t="str">
        <f t="shared" si="1430"/>
        <v xml:space="preserve"> </v>
      </c>
      <c r="AW883" s="11" t="str">
        <f t="shared" si="1431"/>
        <v xml:space="preserve"> </v>
      </c>
      <c r="AX883" s="11">
        <f t="shared" si="1432"/>
        <v>1</v>
      </c>
      <c r="AY883" s="11">
        <f t="shared" si="1433"/>
        <v>1</v>
      </c>
      <c r="AZ883" s="11">
        <f t="shared" si="1434"/>
        <v>2017</v>
      </c>
      <c r="BA883" s="11">
        <f t="shared" si="1435"/>
        <v>1</v>
      </c>
      <c r="BB883" s="11">
        <f t="shared" si="1436"/>
        <v>500</v>
      </c>
      <c r="BC883" s="11">
        <f t="shared" si="1437"/>
        <v>0</v>
      </c>
      <c r="BD883" s="11" t="str">
        <f t="shared" si="1438"/>
        <v xml:space="preserve"> </v>
      </c>
      <c r="BE883" s="11" t="str">
        <f t="shared" si="1439"/>
        <v xml:space="preserve"> </v>
      </c>
      <c r="BF883" s="11" t="str">
        <f t="shared" si="1440"/>
        <v xml:space="preserve"> </v>
      </c>
      <c r="BG883" s="11" t="str">
        <f t="shared" si="1461"/>
        <v xml:space="preserve"> </v>
      </c>
      <c r="BH883" s="11" t="str">
        <f t="shared" si="1441"/>
        <v xml:space="preserve"> </v>
      </c>
      <c r="BI883" s="11" t="str">
        <f t="shared" si="1442"/>
        <v xml:space="preserve"> </v>
      </c>
      <c r="BJ883" s="11">
        <f t="shared" si="1443"/>
        <v>0</v>
      </c>
      <c r="BK883" s="11" t="str">
        <f t="shared" si="1444"/>
        <v/>
      </c>
      <c r="BL883" s="11" t="str">
        <f t="shared" si="1445"/>
        <v xml:space="preserve"> </v>
      </c>
      <c r="BM883" s="11" t="str">
        <f t="shared" si="1446"/>
        <v xml:space="preserve"> </v>
      </c>
      <c r="BN883" s="11" t="str">
        <f t="shared" si="1447"/>
        <v xml:space="preserve"> </v>
      </c>
      <c r="BO883" s="11" t="str">
        <f t="shared" si="1448"/>
        <v xml:space="preserve"> </v>
      </c>
      <c r="BP883" s="11" t="str">
        <f t="shared" si="1449"/>
        <v xml:space="preserve"> </v>
      </c>
      <c r="BQ883" s="11" t="str">
        <f t="shared" si="1450"/>
        <v>0</v>
      </c>
      <c r="BR883" s="25">
        <f t="shared" si="1451"/>
        <v>0</v>
      </c>
      <c r="BS883" s="11" t="str">
        <f t="shared" si="1452"/>
        <v>Not Present</v>
      </c>
      <c r="BT883" s="11" t="str">
        <f t="shared" si="1453"/>
        <v>0</v>
      </c>
      <c r="BU883" s="12">
        <f t="shared" si="1471"/>
        <v>1</v>
      </c>
      <c r="BV883" s="12">
        <f t="shared" si="1472"/>
        <v>0</v>
      </c>
      <c r="BW883" s="12">
        <f t="shared" si="1462"/>
        <v>1</v>
      </c>
      <c r="BX883" s="12">
        <f t="shared" si="1473"/>
        <v>1</v>
      </c>
      <c r="BY883" s="11">
        <f t="shared" si="1474"/>
        <v>1</v>
      </c>
      <c r="BZ883" s="11">
        <f t="shared" si="1454"/>
        <v>1</v>
      </c>
      <c r="CA883" s="11">
        <f t="shared" si="1455"/>
        <v>2</v>
      </c>
      <c r="CB883" s="11">
        <f t="shared" si="1456"/>
        <v>2017</v>
      </c>
      <c r="CC883" s="11">
        <f t="shared" si="1457"/>
        <v>3</v>
      </c>
      <c r="CD883" s="11" t="str">
        <f t="shared" si="1458"/>
        <v>No</v>
      </c>
      <c r="CE883" s="11">
        <f t="shared" si="1475"/>
        <v>0</v>
      </c>
      <c r="CF883" s="11">
        <f t="shared" si="1476"/>
        <v>0</v>
      </c>
      <c r="CG883" s="11">
        <f t="shared" si="1477"/>
        <v>1</v>
      </c>
      <c r="CH883" s="11">
        <f t="shared" si="1478"/>
        <v>0</v>
      </c>
      <c r="CI883" s="11">
        <f t="shared" si="1459"/>
        <v>0</v>
      </c>
      <c r="CJ883" s="11">
        <f t="shared" si="1460"/>
        <v>3</v>
      </c>
    </row>
    <row r="884" spans="1:88" x14ac:dyDescent="0.3">
      <c r="A884" s="11">
        <f t="shared" si="1391"/>
        <v>2017</v>
      </c>
      <c r="B884" s="11" t="str">
        <f t="shared" si="1392"/>
        <v>15-03-2017 16:39:16 CET</v>
      </c>
      <c r="C884" s="11" t="str">
        <f t="shared" si="1393"/>
        <v>Rwanda</v>
      </c>
      <c r="D884" s="11" t="str">
        <f t="shared" si="1394"/>
        <v>Rulindo</v>
      </c>
      <c r="E884" s="11" t="str">
        <f t="shared" si="1395"/>
        <v>Burega</v>
      </c>
      <c r="F884" s="11" t="str">
        <f t="shared" si="1396"/>
        <v>Butangampundu</v>
      </c>
      <c r="G884" s="11" t="str">
        <f t="shared" si="1397"/>
        <v>Kigarama</v>
      </c>
      <c r="H884" s="11" t="str">
        <f t="shared" si="1398"/>
        <v/>
      </c>
      <c r="I884" s="11" t="str">
        <f t="shared" si="1399"/>
        <v/>
      </c>
      <c r="J884" s="11" t="str">
        <f t="shared" si="1400"/>
        <v>Rwamugaza</v>
      </c>
      <c r="K884" s="11">
        <f t="shared" si="1401"/>
        <v>380</v>
      </c>
      <c r="L884" s="11">
        <f t="shared" si="1463"/>
        <v>14106</v>
      </c>
      <c r="M884" s="11">
        <f t="shared" si="1464"/>
        <v>38</v>
      </c>
      <c r="N884" s="11">
        <f t="shared" si="1465"/>
        <v>371.21052631578948</v>
      </c>
      <c r="O884" s="11" t="str">
        <f t="shared" si="1402"/>
        <v xml:space="preserve"> </v>
      </c>
      <c r="P884" s="11">
        <f t="shared" si="1403"/>
        <v>380</v>
      </c>
      <c r="Q884" s="13" t="str">
        <f t="shared" si="1466"/>
        <v xml:space="preserve"> </v>
      </c>
      <c r="R884" s="11">
        <f t="shared" si="1467"/>
        <v>0</v>
      </c>
      <c r="S884" s="11">
        <f t="shared" si="1404"/>
        <v>0</v>
      </c>
      <c r="T884" s="11">
        <f t="shared" si="1405"/>
        <v>1</v>
      </c>
      <c r="U884" s="11" t="str">
        <f t="shared" si="1406"/>
        <v>Piped Network With Pump</v>
      </c>
      <c r="V884" s="11">
        <f t="shared" si="1407"/>
        <v>2009</v>
      </c>
      <c r="W884" s="11" t="str">
        <f t="shared" si="1408"/>
        <v>Governement (District, Wasac) And Water For People</v>
      </c>
      <c r="X884" s="11" t="str">
        <f t="shared" si="1409"/>
        <v>Spring</v>
      </c>
      <c r="Y884" s="11">
        <f t="shared" si="1410"/>
        <v>3</v>
      </c>
      <c r="Z884" s="11">
        <f t="shared" si="1411"/>
        <v>1</v>
      </c>
      <c r="AA884" s="11">
        <f t="shared" si="1412"/>
        <v>1</v>
      </c>
      <c r="AB884" s="11" t="str">
        <f t="shared" si="1413"/>
        <v/>
      </c>
      <c r="AC884" s="11">
        <f t="shared" si="1414"/>
        <v>3</v>
      </c>
      <c r="AD884" s="11">
        <f t="shared" si="1415"/>
        <v>2009</v>
      </c>
      <c r="AE884" s="11">
        <f t="shared" si="1416"/>
        <v>1</v>
      </c>
      <c r="AF884" s="11">
        <f t="shared" si="1417"/>
        <v>4.5</v>
      </c>
      <c r="AG884" s="12">
        <f t="shared" si="1468"/>
        <v>384000</v>
      </c>
      <c r="AH884" s="12" t="str">
        <f t="shared" si="1469"/>
        <v xml:space="preserve"> </v>
      </c>
      <c r="AI884" s="11">
        <f t="shared" si="1470"/>
        <v>0</v>
      </c>
      <c r="AJ884" s="11">
        <f t="shared" si="1418"/>
        <v>1</v>
      </c>
      <c r="AK884" s="11">
        <f t="shared" si="1419"/>
        <v>2</v>
      </c>
      <c r="AL884" s="11">
        <f t="shared" si="1420"/>
        <v>2009</v>
      </c>
      <c r="AM884" s="11">
        <f t="shared" si="1421"/>
        <v>1</v>
      </c>
      <c r="AN884" s="11">
        <f t="shared" si="1422"/>
        <v>3000</v>
      </c>
      <c r="AO884" s="11">
        <f t="shared" si="1423"/>
        <v>1</v>
      </c>
      <c r="AP884" s="11">
        <f t="shared" si="1424"/>
        <v>3</v>
      </c>
      <c r="AQ884" s="11">
        <f t="shared" si="1425"/>
        <v>2014</v>
      </c>
      <c r="AR884" s="11">
        <f t="shared" si="1426"/>
        <v>3</v>
      </c>
      <c r="AS884" s="11">
        <f t="shared" si="1427"/>
        <v>1</v>
      </c>
      <c r="AT884" s="11">
        <f t="shared" si="1428"/>
        <v>8</v>
      </c>
      <c r="AU884" s="11" t="str">
        <f t="shared" si="1429"/>
        <v/>
      </c>
      <c r="AV884" s="11">
        <f t="shared" si="1430"/>
        <v>2014</v>
      </c>
      <c r="AW884" s="11">
        <f t="shared" si="1431"/>
        <v>3</v>
      </c>
      <c r="AX884" s="11">
        <f t="shared" si="1432"/>
        <v>1</v>
      </c>
      <c r="AY884" s="11">
        <f t="shared" si="1433"/>
        <v>2</v>
      </c>
      <c r="AZ884" s="11">
        <f t="shared" si="1434"/>
        <v>2014</v>
      </c>
      <c r="BA884" s="11">
        <f t="shared" si="1435"/>
        <v>3</v>
      </c>
      <c r="BB884" s="11">
        <f t="shared" si="1436"/>
        <v>3000</v>
      </c>
      <c r="BC884" s="11">
        <f t="shared" si="1437"/>
        <v>1</v>
      </c>
      <c r="BD884" s="11">
        <f t="shared" si="1438"/>
        <v>1</v>
      </c>
      <c r="BE884" s="11">
        <f t="shared" si="1439"/>
        <v>2009</v>
      </c>
      <c r="BF884" s="11">
        <f t="shared" si="1440"/>
        <v>1</v>
      </c>
      <c r="BG884" s="11">
        <f t="shared" si="1461"/>
        <v>1</v>
      </c>
      <c r="BH884" s="11">
        <f t="shared" si="1441"/>
        <v>2009</v>
      </c>
      <c r="BI884" s="11">
        <f t="shared" si="1442"/>
        <v>1</v>
      </c>
      <c r="BJ884" s="11">
        <f t="shared" si="1443"/>
        <v>0</v>
      </c>
      <c r="BK884" s="11" t="str">
        <f t="shared" si="1444"/>
        <v/>
      </c>
      <c r="BL884" s="11" t="str">
        <f t="shared" si="1445"/>
        <v xml:space="preserve"> </v>
      </c>
      <c r="BM884" s="11" t="str">
        <f t="shared" si="1446"/>
        <v xml:space="preserve"> </v>
      </c>
      <c r="BN884" s="11" t="str">
        <f t="shared" si="1447"/>
        <v xml:space="preserve"> </v>
      </c>
      <c r="BO884" s="11" t="str">
        <f t="shared" si="1448"/>
        <v xml:space="preserve"> </v>
      </c>
      <c r="BP884" s="11" t="str">
        <f t="shared" si="1449"/>
        <v xml:space="preserve"> </v>
      </c>
      <c r="BQ884" s="11" t="str">
        <f t="shared" si="1450"/>
        <v>0</v>
      </c>
      <c r="BR884" s="25">
        <f t="shared" si="1451"/>
        <v>0</v>
      </c>
      <c r="BS884" s="11" t="str">
        <f t="shared" si="1452"/>
        <v>Not Present</v>
      </c>
      <c r="BT884" s="11" t="str">
        <f t="shared" si="1453"/>
        <v>0</v>
      </c>
      <c r="BU884" s="12">
        <f t="shared" si="1471"/>
        <v>1</v>
      </c>
      <c r="BV884" s="12">
        <f t="shared" si="1472"/>
        <v>0</v>
      </c>
      <c r="BW884" s="12">
        <f t="shared" si="1462"/>
        <v>1</v>
      </c>
      <c r="BX884" s="12">
        <f t="shared" si="1473"/>
        <v>1</v>
      </c>
      <c r="BY884" s="11">
        <f t="shared" si="1474"/>
        <v>1</v>
      </c>
      <c r="BZ884" s="11">
        <f t="shared" si="1454"/>
        <v>1</v>
      </c>
      <c r="CA884" s="11">
        <f t="shared" si="1455"/>
        <v>1</v>
      </c>
      <c r="CB884" s="11">
        <f t="shared" si="1456"/>
        <v>2014</v>
      </c>
      <c r="CC884" s="11">
        <f t="shared" si="1457"/>
        <v>3</v>
      </c>
      <c r="CD884" s="11" t="str">
        <f t="shared" si="1458"/>
        <v>Yes</v>
      </c>
      <c r="CE884" s="11">
        <f t="shared" si="1475"/>
        <v>365</v>
      </c>
      <c r="CF884" s="11">
        <f t="shared" si="1476"/>
        <v>0</v>
      </c>
      <c r="CG884" s="11">
        <f t="shared" si="1477"/>
        <v>0</v>
      </c>
      <c r="CH884" s="11">
        <f t="shared" si="1478"/>
        <v>0</v>
      </c>
      <c r="CI884" s="11">
        <f t="shared" si="1459"/>
        <v>0</v>
      </c>
      <c r="CJ884" s="11">
        <f t="shared" si="1460"/>
        <v>3</v>
      </c>
    </row>
    <row r="885" spans="1:88" x14ac:dyDescent="0.3">
      <c r="A885" s="11">
        <f t="shared" si="1391"/>
        <v>2017</v>
      </c>
      <c r="B885" s="11" t="str">
        <f t="shared" si="1392"/>
        <v>22-03-2017 19:28:32 CET</v>
      </c>
      <c r="C885" s="11" t="str">
        <f t="shared" si="1393"/>
        <v>Rwanda</v>
      </c>
      <c r="D885" s="11" t="str">
        <f t="shared" si="1394"/>
        <v>Rulindo</v>
      </c>
      <c r="E885" s="11" t="str">
        <f t="shared" si="1395"/>
        <v>Kinihira</v>
      </c>
      <c r="F885" s="11" t="str">
        <f t="shared" si="1396"/>
        <v>Butunzi</v>
      </c>
      <c r="G885" s="11" t="str">
        <f t="shared" si="1397"/>
        <v>Ndorandi</v>
      </c>
      <c r="H885" s="11" t="str">
        <f t="shared" si="1398"/>
        <v/>
      </c>
      <c r="I885" s="11" t="str">
        <f t="shared" si="1399"/>
        <v/>
      </c>
      <c r="J885" s="11" t="str">
        <f t="shared" si="1400"/>
        <v>Nyamagana-Kinihira</v>
      </c>
      <c r="K885" s="11">
        <f t="shared" si="1401"/>
        <v>139</v>
      </c>
      <c r="L885" s="11">
        <f t="shared" si="1463"/>
        <v>0</v>
      </c>
      <c r="M885" s="11">
        <f t="shared" si="1464"/>
        <v>15</v>
      </c>
      <c r="N885" s="11">
        <f t="shared" si="1465"/>
        <v>0</v>
      </c>
      <c r="O885" s="11">
        <f t="shared" si="1402"/>
        <v>50</v>
      </c>
      <c r="P885" s="11">
        <f t="shared" si="1403"/>
        <v>89</v>
      </c>
      <c r="Q885" s="13">
        <f t="shared" si="1466"/>
        <v>0.35971223021582732</v>
      </c>
      <c r="R885" s="11">
        <f t="shared" si="1467"/>
        <v>0</v>
      </c>
      <c r="S885" s="11">
        <f t="shared" si="1404"/>
        <v>1</v>
      </c>
      <c r="T885" s="11">
        <f t="shared" si="1405"/>
        <v>1</v>
      </c>
      <c r="U885" s="11" t="str">
        <f t="shared" si="1406"/>
        <v>Piped Network With Pump</v>
      </c>
      <c r="V885" s="11">
        <f t="shared" si="1407"/>
        <v>2015</v>
      </c>
      <c r="W885" s="11" t="str">
        <f t="shared" si="1408"/>
        <v>Governement (District, Wasac) And Water For People</v>
      </c>
      <c r="X885" s="11" t="str">
        <f t="shared" si="1409"/>
        <v>Spring</v>
      </c>
      <c r="Y885" s="11">
        <f t="shared" si="1410"/>
        <v>2</v>
      </c>
      <c r="Z885" s="11">
        <f t="shared" si="1411"/>
        <v>1</v>
      </c>
      <c r="AA885" s="11">
        <f t="shared" si="1412"/>
        <v>1</v>
      </c>
      <c r="AB885" s="11" t="str">
        <f t="shared" si="1413"/>
        <v>"Springbox" --Intake Structure At A Spring</v>
      </c>
      <c r="AC885" s="11">
        <f t="shared" si="1414"/>
        <v>1</v>
      </c>
      <c r="AD885" s="11">
        <f t="shared" si="1415"/>
        <v>2015</v>
      </c>
      <c r="AE885" s="11">
        <f t="shared" si="1416"/>
        <v>1</v>
      </c>
      <c r="AF885" s="11">
        <f t="shared" si="1417"/>
        <v>5</v>
      </c>
      <c r="AG885" s="12">
        <f t="shared" si="1468"/>
        <v>345600</v>
      </c>
      <c r="AH885" s="12">
        <f t="shared" si="1469"/>
        <v>1382.4</v>
      </c>
      <c r="AI885" s="11">
        <f t="shared" si="1470"/>
        <v>1</v>
      </c>
      <c r="AJ885" s="11">
        <f t="shared" si="1418"/>
        <v>1</v>
      </c>
      <c r="AK885" s="11">
        <f t="shared" si="1419"/>
        <v>1</v>
      </c>
      <c r="AL885" s="11">
        <f t="shared" si="1420"/>
        <v>2015</v>
      </c>
      <c r="AM885" s="11">
        <f t="shared" si="1421"/>
        <v>1</v>
      </c>
      <c r="AN885" s="11">
        <f t="shared" si="1422"/>
        <v>1000</v>
      </c>
      <c r="AO885" s="11">
        <f t="shared" si="1423"/>
        <v>1</v>
      </c>
      <c r="AP885" s="11">
        <f t="shared" si="1424"/>
        <v>7</v>
      </c>
      <c r="AQ885" s="11">
        <f t="shared" si="1425"/>
        <v>2015</v>
      </c>
      <c r="AR885" s="11">
        <f t="shared" si="1426"/>
        <v>1</v>
      </c>
      <c r="AS885" s="11">
        <f t="shared" si="1427"/>
        <v>1</v>
      </c>
      <c r="AT885" s="11">
        <f t="shared" si="1428"/>
        <v>8</v>
      </c>
      <c r="AU885" s="11" t="str">
        <f t="shared" si="1429"/>
        <v>Distribution Chamber|Ventouse, Washout</v>
      </c>
      <c r="AV885" s="11">
        <f t="shared" si="1430"/>
        <v>2015</v>
      </c>
      <c r="AW885" s="11">
        <f t="shared" si="1431"/>
        <v>1</v>
      </c>
      <c r="AX885" s="11">
        <f t="shared" si="1432"/>
        <v>1</v>
      </c>
      <c r="AY885" s="11">
        <f t="shared" si="1433"/>
        <v>3</v>
      </c>
      <c r="AZ885" s="11">
        <f t="shared" si="1434"/>
        <v>2015</v>
      </c>
      <c r="BA885" s="11">
        <f t="shared" si="1435"/>
        <v>1</v>
      </c>
      <c r="BB885" s="11">
        <f t="shared" si="1436"/>
        <v>6000</v>
      </c>
      <c r="BC885" s="11">
        <f t="shared" si="1437"/>
        <v>1</v>
      </c>
      <c r="BD885" s="11">
        <f t="shared" si="1438"/>
        <v>2</v>
      </c>
      <c r="BE885" s="11">
        <f t="shared" si="1439"/>
        <v>2015</v>
      </c>
      <c r="BF885" s="11">
        <f t="shared" si="1440"/>
        <v>1</v>
      </c>
      <c r="BG885" s="11">
        <f t="shared" si="1461"/>
        <v>1</v>
      </c>
      <c r="BH885" s="11">
        <f t="shared" si="1441"/>
        <v>2015</v>
      </c>
      <c r="BI885" s="11">
        <f t="shared" si="1442"/>
        <v>1</v>
      </c>
      <c r="BJ885" s="11">
        <f t="shared" si="1443"/>
        <v>0</v>
      </c>
      <c r="BK885" s="11" t="str">
        <f t="shared" si="1444"/>
        <v/>
      </c>
      <c r="BL885" s="11" t="str">
        <f t="shared" si="1445"/>
        <v xml:space="preserve"> </v>
      </c>
      <c r="BM885" s="11" t="str">
        <f t="shared" si="1446"/>
        <v xml:space="preserve"> </v>
      </c>
      <c r="BN885" s="11" t="str">
        <f t="shared" si="1447"/>
        <v xml:space="preserve"> </v>
      </c>
      <c r="BO885" s="11" t="str">
        <f t="shared" si="1448"/>
        <v xml:space="preserve"> </v>
      </c>
      <c r="BP885" s="11" t="str">
        <f t="shared" si="1449"/>
        <v xml:space="preserve"> </v>
      </c>
      <c r="BQ885" s="11" t="str">
        <f t="shared" si="1450"/>
        <v>0</v>
      </c>
      <c r="BR885" s="25">
        <f t="shared" si="1451"/>
        <v>0</v>
      </c>
      <c r="BS885" s="11" t="str">
        <f t="shared" si="1452"/>
        <v>Not Present</v>
      </c>
      <c r="BT885" s="11" t="str">
        <f t="shared" si="1453"/>
        <v>0</v>
      </c>
      <c r="BU885" s="12">
        <f t="shared" si="1471"/>
        <v>1</v>
      </c>
      <c r="BV885" s="12">
        <f t="shared" si="1472"/>
        <v>0</v>
      </c>
      <c r="BW885" s="12">
        <f t="shared" si="1462"/>
        <v>1</v>
      </c>
      <c r="BX885" s="12">
        <f t="shared" si="1473"/>
        <v>1</v>
      </c>
      <c r="BY885" s="11">
        <f t="shared" si="1474"/>
        <v>1</v>
      </c>
      <c r="BZ885" s="11">
        <f t="shared" si="1454"/>
        <v>1</v>
      </c>
      <c r="CA885" s="11">
        <f t="shared" si="1455"/>
        <v>2</v>
      </c>
      <c r="CB885" s="11">
        <f t="shared" si="1456"/>
        <v>2015</v>
      </c>
      <c r="CC885" s="11">
        <f t="shared" si="1457"/>
        <v>1</v>
      </c>
      <c r="CD885" s="11" t="str">
        <f t="shared" si="1458"/>
        <v>No</v>
      </c>
      <c r="CE885" s="11">
        <f t="shared" si="1475"/>
        <v>0</v>
      </c>
      <c r="CF885" s="11">
        <f t="shared" si="1476"/>
        <v>0</v>
      </c>
      <c r="CG885" s="11">
        <f t="shared" si="1477"/>
        <v>1</v>
      </c>
      <c r="CH885" s="11">
        <f t="shared" si="1478"/>
        <v>0</v>
      </c>
      <c r="CI885" s="11">
        <f t="shared" si="1459"/>
        <v>1</v>
      </c>
      <c r="CJ885" s="11">
        <f t="shared" si="1460"/>
        <v>1</v>
      </c>
    </row>
    <row r="886" spans="1:88" x14ac:dyDescent="0.3">
      <c r="A886" s="11">
        <f t="shared" si="1391"/>
        <v>2017</v>
      </c>
      <c r="B886" s="11" t="str">
        <f t="shared" si="1392"/>
        <v>15-03-2017 15:55:42 CET</v>
      </c>
      <c r="C886" s="11" t="str">
        <f t="shared" si="1393"/>
        <v>Rwanda</v>
      </c>
      <c r="D886" s="11" t="str">
        <f t="shared" si="1394"/>
        <v>Rulindo</v>
      </c>
      <c r="E886" s="11" t="str">
        <f t="shared" si="1395"/>
        <v>Cyinzuzi</v>
      </c>
      <c r="F886" s="11" t="str">
        <f t="shared" si="1396"/>
        <v>Budakiranya</v>
      </c>
      <c r="G886" s="11" t="str">
        <f t="shared" si="1397"/>
        <v>Kamatongo</v>
      </c>
      <c r="H886" s="11" t="str">
        <f t="shared" si="1398"/>
        <v/>
      </c>
      <c r="I886" s="11" t="str">
        <f t="shared" si="1399"/>
        <v/>
      </c>
      <c r="J886" s="11" t="str">
        <f t="shared" si="1400"/>
        <v>0</v>
      </c>
      <c r="K886" s="11">
        <f t="shared" si="1401"/>
        <v>1125</v>
      </c>
      <c r="L886" s="11">
        <f t="shared" si="1463"/>
        <v>6572</v>
      </c>
      <c r="M886" s="11">
        <f t="shared" si="1464"/>
        <v>15</v>
      </c>
      <c r="N886" s="11">
        <f t="shared" si="1465"/>
        <v>438.13333333333333</v>
      </c>
      <c r="O886" s="11" t="str">
        <f t="shared" si="1402"/>
        <v xml:space="preserve"> </v>
      </c>
      <c r="P886" s="11">
        <f t="shared" si="1403"/>
        <v>1125</v>
      </c>
      <c r="Q886" s="13" t="str">
        <f t="shared" si="1466"/>
        <v xml:space="preserve"> </v>
      </c>
      <c r="R886" s="11">
        <f t="shared" si="1467"/>
        <v>0</v>
      </c>
      <c r="S886" s="11">
        <f t="shared" si="1404"/>
        <v>0</v>
      </c>
      <c r="T886" s="11">
        <f t="shared" si="1405"/>
        <v>1</v>
      </c>
      <c r="U886" s="11" t="str">
        <f t="shared" si="1406"/>
        <v>Piped Network With Pump</v>
      </c>
      <c r="V886" s="11">
        <f t="shared" si="1407"/>
        <v>2014</v>
      </c>
      <c r="W886" s="11" t="str">
        <f t="shared" si="1408"/>
        <v>Governement (District, Wasac) And Water For People</v>
      </c>
      <c r="X886" s="11" t="str">
        <f t="shared" si="1409"/>
        <v>Spring</v>
      </c>
      <c r="Y886" s="11">
        <f t="shared" si="1410"/>
        <v>3</v>
      </c>
      <c r="Z886" s="11">
        <f t="shared" si="1411"/>
        <v>1</v>
      </c>
      <c r="AA886" s="11">
        <f t="shared" si="1412"/>
        <v>1</v>
      </c>
      <c r="AB886" s="11" t="str">
        <f t="shared" si="1413"/>
        <v/>
      </c>
      <c r="AC886" s="11">
        <f t="shared" si="1414"/>
        <v>3</v>
      </c>
      <c r="AD886" s="11">
        <f t="shared" si="1415"/>
        <v>2009</v>
      </c>
      <c r="AE886" s="11">
        <f t="shared" si="1416"/>
        <v>1</v>
      </c>
      <c r="AF886" s="11">
        <f t="shared" si="1417"/>
        <v>4.5</v>
      </c>
      <c r="AG886" s="12">
        <f t="shared" si="1468"/>
        <v>384000</v>
      </c>
      <c r="AH886" s="12" t="str">
        <f t="shared" si="1469"/>
        <v xml:space="preserve"> </v>
      </c>
      <c r="AI886" s="11">
        <f t="shared" si="1470"/>
        <v>0</v>
      </c>
      <c r="AJ886" s="11">
        <f t="shared" si="1418"/>
        <v>1</v>
      </c>
      <c r="AK886" s="11">
        <f t="shared" si="1419"/>
        <v>2</v>
      </c>
      <c r="AL886" s="11">
        <f t="shared" si="1420"/>
        <v>2009</v>
      </c>
      <c r="AM886" s="11">
        <f t="shared" si="1421"/>
        <v>1</v>
      </c>
      <c r="AN886" s="11">
        <f t="shared" si="1422"/>
        <v>3000</v>
      </c>
      <c r="AO886" s="11">
        <f t="shared" si="1423"/>
        <v>1</v>
      </c>
      <c r="AP886" s="11">
        <f t="shared" si="1424"/>
        <v>3</v>
      </c>
      <c r="AQ886" s="11">
        <f t="shared" si="1425"/>
        <v>2014</v>
      </c>
      <c r="AR886" s="11">
        <f t="shared" si="1426"/>
        <v>3</v>
      </c>
      <c r="AS886" s="11">
        <f t="shared" si="1427"/>
        <v>1</v>
      </c>
      <c r="AT886" s="11">
        <f t="shared" si="1428"/>
        <v>8</v>
      </c>
      <c r="AU886" s="11" t="str">
        <f t="shared" si="1429"/>
        <v/>
      </c>
      <c r="AV886" s="11">
        <f t="shared" si="1430"/>
        <v>2014</v>
      </c>
      <c r="AW886" s="11">
        <f t="shared" si="1431"/>
        <v>3</v>
      </c>
      <c r="AX886" s="11">
        <f t="shared" si="1432"/>
        <v>1</v>
      </c>
      <c r="AY886" s="11">
        <f t="shared" si="1433"/>
        <v>2</v>
      </c>
      <c r="AZ886" s="11">
        <f t="shared" si="1434"/>
        <v>2014</v>
      </c>
      <c r="BA886" s="11">
        <f t="shared" si="1435"/>
        <v>3</v>
      </c>
      <c r="BB886" s="11">
        <f t="shared" si="1436"/>
        <v>3000</v>
      </c>
      <c r="BC886" s="11">
        <f t="shared" si="1437"/>
        <v>1</v>
      </c>
      <c r="BD886" s="11">
        <f t="shared" si="1438"/>
        <v>1</v>
      </c>
      <c r="BE886" s="11">
        <f t="shared" si="1439"/>
        <v>2009</v>
      </c>
      <c r="BF886" s="11">
        <f t="shared" si="1440"/>
        <v>1</v>
      </c>
      <c r="BG886" s="11">
        <f t="shared" si="1461"/>
        <v>1</v>
      </c>
      <c r="BH886" s="11">
        <f t="shared" si="1441"/>
        <v>2009</v>
      </c>
      <c r="BI886" s="11">
        <f t="shared" si="1442"/>
        <v>1</v>
      </c>
      <c r="BJ886" s="11">
        <f t="shared" si="1443"/>
        <v>0</v>
      </c>
      <c r="BK886" s="11" t="str">
        <f t="shared" si="1444"/>
        <v/>
      </c>
      <c r="BL886" s="11" t="str">
        <f t="shared" si="1445"/>
        <v xml:space="preserve"> </v>
      </c>
      <c r="BM886" s="11" t="str">
        <f t="shared" si="1446"/>
        <v xml:space="preserve"> </v>
      </c>
      <c r="BN886" s="11" t="str">
        <f t="shared" si="1447"/>
        <v xml:space="preserve"> </v>
      </c>
      <c r="BO886" s="11" t="str">
        <f t="shared" si="1448"/>
        <v xml:space="preserve"> </v>
      </c>
      <c r="BP886" s="11" t="str">
        <f t="shared" si="1449"/>
        <v xml:space="preserve"> </v>
      </c>
      <c r="BQ886" s="11" t="str">
        <f t="shared" si="1450"/>
        <v>0</v>
      </c>
      <c r="BR886" s="25">
        <f t="shared" si="1451"/>
        <v>0</v>
      </c>
      <c r="BS886" s="11" t="str">
        <f t="shared" si="1452"/>
        <v>Not Present</v>
      </c>
      <c r="BT886" s="11" t="str">
        <f t="shared" si="1453"/>
        <v>0</v>
      </c>
      <c r="BU886" s="12">
        <f t="shared" si="1471"/>
        <v>1</v>
      </c>
      <c r="BV886" s="12">
        <f t="shared" si="1472"/>
        <v>0</v>
      </c>
      <c r="BW886" s="12">
        <f t="shared" si="1462"/>
        <v>1</v>
      </c>
      <c r="BX886" s="12">
        <f t="shared" si="1473"/>
        <v>1</v>
      </c>
      <c r="BY886" s="11">
        <f t="shared" si="1474"/>
        <v>1</v>
      </c>
      <c r="BZ886" s="11">
        <f t="shared" si="1454"/>
        <v>1</v>
      </c>
      <c r="CA886" s="11">
        <f t="shared" si="1455"/>
        <v>1</v>
      </c>
      <c r="CB886" s="11">
        <f t="shared" si="1456"/>
        <v>2014</v>
      </c>
      <c r="CC886" s="11">
        <f t="shared" si="1457"/>
        <v>3</v>
      </c>
      <c r="CD886" s="11" t="str">
        <f t="shared" si="1458"/>
        <v>Yes</v>
      </c>
      <c r="CE886" s="11">
        <f t="shared" si="1475"/>
        <v>365</v>
      </c>
      <c r="CF886" s="11">
        <f t="shared" si="1476"/>
        <v>0</v>
      </c>
      <c r="CG886" s="11">
        <f t="shared" si="1477"/>
        <v>0</v>
      </c>
      <c r="CH886" s="11">
        <f t="shared" si="1478"/>
        <v>0</v>
      </c>
      <c r="CI886" s="11">
        <f t="shared" si="1459"/>
        <v>0</v>
      </c>
      <c r="CJ886" s="11">
        <f t="shared" si="1460"/>
        <v>3</v>
      </c>
    </row>
    <row r="887" spans="1:88" x14ac:dyDescent="0.3">
      <c r="A887" s="11">
        <f t="shared" si="1391"/>
        <v>2017</v>
      </c>
      <c r="B887" s="11" t="str">
        <f t="shared" si="1392"/>
        <v>17-03-2017 05:22:22 CET</v>
      </c>
      <c r="C887" s="11" t="str">
        <f t="shared" si="1393"/>
        <v>Rwanda</v>
      </c>
      <c r="D887" s="11" t="str">
        <f t="shared" si="1394"/>
        <v>Rulindo</v>
      </c>
      <c r="E887" s="11" t="str">
        <f t="shared" si="1395"/>
        <v>Mbogo</v>
      </c>
      <c r="F887" s="11" t="str">
        <f t="shared" si="1396"/>
        <v>Rurenge</v>
      </c>
      <c r="G887" s="11" t="str">
        <f t="shared" si="1397"/>
        <v>Gakoma</v>
      </c>
      <c r="H887" s="11" t="str">
        <f t="shared" si="1398"/>
        <v/>
      </c>
      <c r="I887" s="11" t="str">
        <f t="shared" si="1399"/>
        <v/>
      </c>
      <c r="J887" s="11" t="str">
        <f t="shared" si="1400"/>
        <v>Musenge network</v>
      </c>
      <c r="K887" s="11">
        <f t="shared" si="1401"/>
        <v>146</v>
      </c>
      <c r="L887" s="11">
        <f t="shared" si="1463"/>
        <v>6074</v>
      </c>
      <c r="M887" s="11">
        <f t="shared" si="1464"/>
        <v>29</v>
      </c>
      <c r="N887" s="11">
        <f t="shared" si="1465"/>
        <v>209.44827586206895</v>
      </c>
      <c r="O887" s="11">
        <f t="shared" si="1402"/>
        <v>48</v>
      </c>
      <c r="P887" s="11">
        <f t="shared" si="1403"/>
        <v>98</v>
      </c>
      <c r="Q887" s="13">
        <f t="shared" si="1466"/>
        <v>0.32876712328767121</v>
      </c>
      <c r="R887" s="11">
        <f t="shared" si="1467"/>
        <v>0</v>
      </c>
      <c r="S887" s="11">
        <f t="shared" si="1404"/>
        <v>1</v>
      </c>
      <c r="T887" s="11">
        <f t="shared" si="1405"/>
        <v>1</v>
      </c>
      <c r="U887" s="11" t="str">
        <f t="shared" si="1406"/>
        <v>Piped Network With Pump</v>
      </c>
      <c r="V887" s="11">
        <f t="shared" si="1407"/>
        <v>2014</v>
      </c>
      <c r="W887" s="11" t="str">
        <f t="shared" si="1408"/>
        <v>Governement (District, Wasac) And Water For People</v>
      </c>
      <c r="X887" s="11" t="str">
        <f t="shared" si="1409"/>
        <v>Spring</v>
      </c>
      <c r="Y887" s="11">
        <f t="shared" si="1410"/>
        <v>1</v>
      </c>
      <c r="Z887" s="11">
        <f t="shared" si="1411"/>
        <v>1</v>
      </c>
      <c r="AA887" s="11">
        <f t="shared" si="1412"/>
        <v>1</v>
      </c>
      <c r="AB887" s="11" t="str">
        <f t="shared" si="1413"/>
        <v>"Springbox" --Intake Structure At A Spring</v>
      </c>
      <c r="AC887" s="11">
        <f t="shared" si="1414"/>
        <v>1</v>
      </c>
      <c r="AD887" s="11">
        <f t="shared" si="1415"/>
        <v>2014</v>
      </c>
      <c r="AE887" s="11">
        <f t="shared" si="1416"/>
        <v>1</v>
      </c>
      <c r="AF887" s="11">
        <f t="shared" si="1417"/>
        <v>4.4400000000000004</v>
      </c>
      <c r="AG887" s="12">
        <f t="shared" si="1468"/>
        <v>389189.18918918911</v>
      </c>
      <c r="AH887" s="12">
        <f t="shared" si="1469"/>
        <v>1621.6216216216212</v>
      </c>
      <c r="AI887" s="11">
        <f t="shared" si="1470"/>
        <v>1</v>
      </c>
      <c r="AJ887" s="11">
        <f t="shared" si="1418"/>
        <v>1</v>
      </c>
      <c r="AK887" s="11">
        <f t="shared" si="1419"/>
        <v>1</v>
      </c>
      <c r="AL887" s="11">
        <f t="shared" si="1420"/>
        <v>2014</v>
      </c>
      <c r="AM887" s="11">
        <f t="shared" si="1421"/>
        <v>1</v>
      </c>
      <c r="AN887" s="11">
        <f t="shared" si="1422"/>
        <v>3000</v>
      </c>
      <c r="AO887" s="11">
        <f t="shared" si="1423"/>
        <v>1</v>
      </c>
      <c r="AP887" s="11">
        <f t="shared" si="1424"/>
        <v>16</v>
      </c>
      <c r="AQ887" s="11">
        <f t="shared" si="1425"/>
        <v>2014</v>
      </c>
      <c r="AR887" s="11">
        <f t="shared" si="1426"/>
        <v>1</v>
      </c>
      <c r="AS887" s="11">
        <f t="shared" si="1427"/>
        <v>1</v>
      </c>
      <c r="AT887" s="11">
        <f t="shared" si="1428"/>
        <v>8</v>
      </c>
      <c r="AU887" s="11" t="str">
        <f t="shared" si="1429"/>
        <v>Washout And Air Release Chamber</v>
      </c>
      <c r="AV887" s="11">
        <f t="shared" si="1430"/>
        <v>2014</v>
      </c>
      <c r="AW887" s="11">
        <f t="shared" si="1431"/>
        <v>2</v>
      </c>
      <c r="AX887" s="11">
        <f t="shared" si="1432"/>
        <v>1</v>
      </c>
      <c r="AY887" s="11">
        <f t="shared" si="1433"/>
        <v>3</v>
      </c>
      <c r="AZ887" s="11">
        <f t="shared" si="1434"/>
        <v>2014</v>
      </c>
      <c r="BA887" s="11">
        <f t="shared" si="1435"/>
        <v>2</v>
      </c>
      <c r="BB887" s="11">
        <f t="shared" si="1436"/>
        <v>20000</v>
      </c>
      <c r="BC887" s="11">
        <f t="shared" si="1437"/>
        <v>1</v>
      </c>
      <c r="BD887" s="11">
        <f t="shared" si="1438"/>
        <v>1</v>
      </c>
      <c r="BE887" s="11">
        <f t="shared" si="1439"/>
        <v>2014</v>
      </c>
      <c r="BF887" s="11">
        <f t="shared" si="1440"/>
        <v>2</v>
      </c>
      <c r="BG887" s="11">
        <f t="shared" si="1461"/>
        <v>1</v>
      </c>
      <c r="BH887" s="11">
        <f t="shared" si="1441"/>
        <v>2014</v>
      </c>
      <c r="BI887" s="11">
        <f t="shared" si="1442"/>
        <v>1</v>
      </c>
      <c r="BJ887" s="11">
        <f t="shared" si="1443"/>
        <v>0</v>
      </c>
      <c r="BK887" s="11" t="str">
        <f t="shared" si="1444"/>
        <v/>
      </c>
      <c r="BL887" s="11" t="str">
        <f t="shared" si="1445"/>
        <v xml:space="preserve"> </v>
      </c>
      <c r="BM887" s="11" t="str">
        <f t="shared" si="1446"/>
        <v xml:space="preserve"> </v>
      </c>
      <c r="BN887" s="11" t="str">
        <f t="shared" si="1447"/>
        <v xml:space="preserve"> </v>
      </c>
      <c r="BO887" s="11" t="str">
        <f t="shared" si="1448"/>
        <v xml:space="preserve"> </v>
      </c>
      <c r="BP887" s="11" t="str">
        <f t="shared" si="1449"/>
        <v xml:space="preserve"> </v>
      </c>
      <c r="BQ887" s="11" t="str">
        <f t="shared" si="1450"/>
        <v>0</v>
      </c>
      <c r="BR887" s="25">
        <f t="shared" si="1451"/>
        <v>0</v>
      </c>
      <c r="BS887" s="11" t="str">
        <f t="shared" si="1452"/>
        <v>Not Present</v>
      </c>
      <c r="BT887" s="11" t="str">
        <f t="shared" si="1453"/>
        <v>0</v>
      </c>
      <c r="BU887" s="12">
        <f t="shared" si="1471"/>
        <v>1</v>
      </c>
      <c r="BV887" s="12">
        <f t="shared" si="1472"/>
        <v>0</v>
      </c>
      <c r="BW887" s="12">
        <f t="shared" si="1462"/>
        <v>1</v>
      </c>
      <c r="BX887" s="12">
        <f t="shared" si="1473"/>
        <v>1</v>
      </c>
      <c r="BY887" s="11">
        <f t="shared" si="1474"/>
        <v>1</v>
      </c>
      <c r="BZ887" s="11">
        <f t="shared" si="1454"/>
        <v>1</v>
      </c>
      <c r="CA887" s="11">
        <f t="shared" si="1455"/>
        <v>28</v>
      </c>
      <c r="CB887" s="11">
        <f t="shared" si="1456"/>
        <v>2014</v>
      </c>
      <c r="CC887" s="11">
        <f t="shared" si="1457"/>
        <v>1</v>
      </c>
      <c r="CD887" s="11" t="str">
        <f t="shared" si="1458"/>
        <v>No</v>
      </c>
      <c r="CE887" s="11">
        <f t="shared" si="1475"/>
        <v>0</v>
      </c>
      <c r="CF887" s="11">
        <f t="shared" si="1476"/>
        <v>0</v>
      </c>
      <c r="CG887" s="11">
        <f t="shared" si="1477"/>
        <v>1</v>
      </c>
      <c r="CH887" s="11">
        <f t="shared" si="1478"/>
        <v>0</v>
      </c>
      <c r="CI887" s="11">
        <f t="shared" si="1459"/>
        <v>1</v>
      </c>
      <c r="CJ887" s="11">
        <f t="shared" si="1460"/>
        <v>1</v>
      </c>
    </row>
    <row r="888" spans="1:88" x14ac:dyDescent="0.3">
      <c r="A888" s="11">
        <f t="shared" si="1391"/>
        <v>2017</v>
      </c>
      <c r="B888" s="11" t="str">
        <f t="shared" si="1392"/>
        <v>23-03-2017 06:54:01 CET</v>
      </c>
      <c r="C888" s="11" t="str">
        <f t="shared" si="1393"/>
        <v>Rwanda</v>
      </c>
      <c r="D888" s="11" t="str">
        <f t="shared" si="1394"/>
        <v>Rulindo</v>
      </c>
      <c r="E888" s="11" t="str">
        <f t="shared" si="1395"/>
        <v>Kinihira</v>
      </c>
      <c r="F888" s="11" t="str">
        <f t="shared" si="1396"/>
        <v>Marembo</v>
      </c>
      <c r="G888" s="11" t="str">
        <f t="shared" si="1397"/>
        <v>Kigali</v>
      </c>
      <c r="H888" s="11" t="str">
        <f t="shared" si="1398"/>
        <v/>
      </c>
      <c r="I888" s="11" t="str">
        <f t="shared" si="1399"/>
        <v/>
      </c>
      <c r="J888" s="11" t="str">
        <f t="shared" si="1400"/>
        <v>Nyamagana- Kinihira</v>
      </c>
      <c r="K888" s="11">
        <f t="shared" si="1401"/>
        <v>189</v>
      </c>
      <c r="L888" s="11">
        <f t="shared" si="1463"/>
        <v>0</v>
      </c>
      <c r="M888" s="11">
        <f t="shared" si="1464"/>
        <v>4</v>
      </c>
      <c r="N888" s="11">
        <f t="shared" si="1465"/>
        <v>0</v>
      </c>
      <c r="O888" s="11">
        <f t="shared" si="1402"/>
        <v>60</v>
      </c>
      <c r="P888" s="11">
        <f t="shared" si="1403"/>
        <v>129</v>
      </c>
      <c r="Q888" s="13">
        <f t="shared" si="1466"/>
        <v>0.31746031746031744</v>
      </c>
      <c r="R888" s="11">
        <f t="shared" si="1467"/>
        <v>0</v>
      </c>
      <c r="S888" s="11">
        <f t="shared" si="1404"/>
        <v>1</v>
      </c>
      <c r="T888" s="11">
        <f t="shared" si="1405"/>
        <v>1</v>
      </c>
      <c r="U888" s="11" t="str">
        <f t="shared" si="1406"/>
        <v>Piped Network -- Gravity Only</v>
      </c>
      <c r="V888" s="11">
        <f t="shared" si="1407"/>
        <v>2015</v>
      </c>
      <c r="W888" s="11" t="str">
        <f t="shared" si="1408"/>
        <v>Governement (District, Wasac) And Water For People</v>
      </c>
      <c r="X888" s="11" t="str">
        <f t="shared" si="1409"/>
        <v>Spring</v>
      </c>
      <c r="Y888" s="11">
        <f t="shared" si="1410"/>
        <v>2</v>
      </c>
      <c r="Z888" s="11">
        <f t="shared" si="1411"/>
        <v>1</v>
      </c>
      <c r="AA888" s="11">
        <f t="shared" si="1412"/>
        <v>1</v>
      </c>
      <c r="AB888" s="11" t="str">
        <f t="shared" si="1413"/>
        <v>"Springbox" --Intake Structure At A Spring</v>
      </c>
      <c r="AC888" s="11">
        <f t="shared" si="1414"/>
        <v>1</v>
      </c>
      <c r="AD888" s="11">
        <f t="shared" si="1415"/>
        <v>2015</v>
      </c>
      <c r="AE888" s="11">
        <f t="shared" si="1416"/>
        <v>1</v>
      </c>
      <c r="AF888" s="11">
        <f t="shared" si="1417"/>
        <v>5</v>
      </c>
      <c r="AG888" s="12">
        <f t="shared" si="1468"/>
        <v>345600</v>
      </c>
      <c r="AH888" s="12">
        <f t="shared" si="1469"/>
        <v>1152</v>
      </c>
      <c r="AI888" s="11">
        <f t="shared" si="1470"/>
        <v>1</v>
      </c>
      <c r="AJ888" s="11">
        <f t="shared" si="1418"/>
        <v>1</v>
      </c>
      <c r="AK888" s="11">
        <f t="shared" si="1419"/>
        <v>1</v>
      </c>
      <c r="AL888" s="11">
        <f t="shared" si="1420"/>
        <v>2015</v>
      </c>
      <c r="AM888" s="11">
        <f t="shared" si="1421"/>
        <v>1</v>
      </c>
      <c r="AN888" s="11">
        <f t="shared" si="1422"/>
        <v>1000</v>
      </c>
      <c r="AO888" s="11">
        <f t="shared" si="1423"/>
        <v>1</v>
      </c>
      <c r="AP888" s="11">
        <f t="shared" si="1424"/>
        <v>7</v>
      </c>
      <c r="AQ888" s="11">
        <f t="shared" si="1425"/>
        <v>2015</v>
      </c>
      <c r="AR888" s="11">
        <f t="shared" si="1426"/>
        <v>1</v>
      </c>
      <c r="AS888" s="11">
        <f t="shared" si="1427"/>
        <v>1</v>
      </c>
      <c r="AT888" s="11">
        <f t="shared" si="1428"/>
        <v>8</v>
      </c>
      <c r="AU888" s="11" t="str">
        <f t="shared" si="1429"/>
        <v>Distribution Chamber|Ventouse, Washout</v>
      </c>
      <c r="AV888" s="11">
        <f t="shared" si="1430"/>
        <v>2015</v>
      </c>
      <c r="AW888" s="11">
        <f t="shared" si="1431"/>
        <v>1</v>
      </c>
      <c r="AX888" s="11">
        <f t="shared" si="1432"/>
        <v>1</v>
      </c>
      <c r="AY888" s="11">
        <f t="shared" si="1433"/>
        <v>3</v>
      </c>
      <c r="AZ888" s="11">
        <f t="shared" si="1434"/>
        <v>2015</v>
      </c>
      <c r="BA888" s="11">
        <f t="shared" si="1435"/>
        <v>1</v>
      </c>
      <c r="BB888" s="11">
        <f t="shared" si="1436"/>
        <v>6000</v>
      </c>
      <c r="BC888" s="11">
        <f t="shared" si="1437"/>
        <v>1</v>
      </c>
      <c r="BD888" s="11">
        <f t="shared" si="1438"/>
        <v>2</v>
      </c>
      <c r="BE888" s="11">
        <f t="shared" si="1439"/>
        <v>2015</v>
      </c>
      <c r="BF888" s="11">
        <f t="shared" si="1440"/>
        <v>1</v>
      </c>
      <c r="BG888" s="11">
        <f t="shared" si="1461"/>
        <v>1</v>
      </c>
      <c r="BH888" s="11">
        <f t="shared" si="1441"/>
        <v>2015</v>
      </c>
      <c r="BI888" s="11">
        <f t="shared" si="1442"/>
        <v>1</v>
      </c>
      <c r="BJ888" s="11">
        <f t="shared" si="1443"/>
        <v>0</v>
      </c>
      <c r="BK888" s="11" t="str">
        <f t="shared" si="1444"/>
        <v/>
      </c>
      <c r="BL888" s="11" t="str">
        <f t="shared" si="1445"/>
        <v xml:space="preserve"> </v>
      </c>
      <c r="BM888" s="11" t="str">
        <f t="shared" si="1446"/>
        <v xml:space="preserve"> </v>
      </c>
      <c r="BN888" s="11" t="str">
        <f t="shared" si="1447"/>
        <v xml:space="preserve"> </v>
      </c>
      <c r="BO888" s="11" t="str">
        <f t="shared" si="1448"/>
        <v xml:space="preserve"> </v>
      </c>
      <c r="BP888" s="11" t="str">
        <f t="shared" si="1449"/>
        <v xml:space="preserve"> </v>
      </c>
      <c r="BQ888" s="11" t="str">
        <f t="shared" si="1450"/>
        <v>0</v>
      </c>
      <c r="BR888" s="25">
        <f t="shared" si="1451"/>
        <v>0</v>
      </c>
      <c r="BS888" s="11" t="str">
        <f t="shared" si="1452"/>
        <v>Not Present</v>
      </c>
      <c r="BT888" s="11" t="str">
        <f t="shared" si="1453"/>
        <v>0</v>
      </c>
      <c r="BU888" s="12">
        <f t="shared" si="1471"/>
        <v>1</v>
      </c>
      <c r="BV888" s="12">
        <f t="shared" si="1472"/>
        <v>0</v>
      </c>
      <c r="BW888" s="12">
        <f t="shared" si="1462"/>
        <v>1</v>
      </c>
      <c r="BX888" s="12">
        <f t="shared" si="1473"/>
        <v>1</v>
      </c>
      <c r="BY888" s="11">
        <f t="shared" si="1474"/>
        <v>1</v>
      </c>
      <c r="BZ888" s="11">
        <f t="shared" si="1454"/>
        <v>1</v>
      </c>
      <c r="CA888" s="11">
        <f t="shared" si="1455"/>
        <v>2</v>
      </c>
      <c r="CB888" s="11">
        <f t="shared" si="1456"/>
        <v>2015</v>
      </c>
      <c r="CC888" s="11">
        <f t="shared" si="1457"/>
        <v>1</v>
      </c>
      <c r="CD888" s="11" t="str">
        <f t="shared" si="1458"/>
        <v>No</v>
      </c>
      <c r="CE888" s="11">
        <f t="shared" si="1475"/>
        <v>0</v>
      </c>
      <c r="CF888" s="11">
        <f t="shared" si="1476"/>
        <v>0</v>
      </c>
      <c r="CG888" s="11">
        <f t="shared" si="1477"/>
        <v>1</v>
      </c>
      <c r="CH888" s="11">
        <f t="shared" si="1478"/>
        <v>0</v>
      </c>
      <c r="CI888" s="11">
        <f t="shared" si="1459"/>
        <v>1</v>
      </c>
      <c r="CJ888" s="11">
        <f t="shared" si="1460"/>
        <v>1</v>
      </c>
    </row>
    <row r="889" spans="1:88" x14ac:dyDescent="0.3">
      <c r="A889" s="11">
        <f t="shared" si="1391"/>
        <v>2017</v>
      </c>
      <c r="B889" s="11" t="str">
        <f t="shared" si="1392"/>
        <v>13-03-2017 21:52:37 CET</v>
      </c>
      <c r="C889" s="11" t="str">
        <f t="shared" si="1393"/>
        <v>Rwanda</v>
      </c>
      <c r="D889" s="11" t="str">
        <f t="shared" si="1394"/>
        <v>Rulindo</v>
      </c>
      <c r="E889" s="11" t="str">
        <f t="shared" si="1395"/>
        <v>Bushoki</v>
      </c>
      <c r="F889" s="11" t="str">
        <f t="shared" si="1396"/>
        <v>Giko</v>
      </c>
      <c r="G889" s="11" t="str">
        <f t="shared" si="1397"/>
        <v>Ngarama</v>
      </c>
      <c r="H889" s="11" t="str">
        <f t="shared" si="1398"/>
        <v/>
      </c>
      <c r="I889" s="11" t="str">
        <f t="shared" si="1399"/>
        <v/>
      </c>
      <c r="J889" s="11" t="str">
        <f t="shared" si="1400"/>
        <v>Ngarama water point/Nkore gravity system</v>
      </c>
      <c r="K889" s="11">
        <f t="shared" si="1401"/>
        <v>110</v>
      </c>
      <c r="L889" s="11">
        <f t="shared" si="1463"/>
        <v>0</v>
      </c>
      <c r="M889" s="11">
        <f t="shared" si="1464"/>
        <v>1</v>
      </c>
      <c r="N889" s="11">
        <f t="shared" si="1465"/>
        <v>0</v>
      </c>
      <c r="O889" s="11">
        <f t="shared" si="1402"/>
        <v>110</v>
      </c>
      <c r="P889" s="11" t="str">
        <f t="shared" si="1403"/>
        <v xml:space="preserve"> </v>
      </c>
      <c r="Q889" s="13">
        <f t="shared" si="1466"/>
        <v>1</v>
      </c>
      <c r="R889" s="11">
        <f t="shared" si="1467"/>
        <v>1</v>
      </c>
      <c r="S889" s="11">
        <f t="shared" si="1404"/>
        <v>1</v>
      </c>
      <c r="T889" s="11">
        <f t="shared" si="1405"/>
        <v>1</v>
      </c>
      <c r="U889" s="11" t="str">
        <f t="shared" si="1406"/>
        <v>Piped Network -- Gravity Only</v>
      </c>
      <c r="V889" s="11">
        <f t="shared" si="1407"/>
        <v>2013</v>
      </c>
      <c r="W889" s="11" t="str">
        <f t="shared" si="1408"/>
        <v>Private Group Of People That Have Joined Hands To Get Clean Water</v>
      </c>
      <c r="X889" s="11" t="str">
        <f t="shared" si="1409"/>
        <v>Spring</v>
      </c>
      <c r="Y889" s="11">
        <f t="shared" si="1410"/>
        <v>1</v>
      </c>
      <c r="Z889" s="11">
        <f t="shared" si="1411"/>
        <v>1</v>
      </c>
      <c r="AA889" s="11">
        <f t="shared" si="1412"/>
        <v>0</v>
      </c>
      <c r="AB889" s="11" t="str">
        <f t="shared" si="1413"/>
        <v/>
      </c>
      <c r="AC889" s="11" t="str">
        <f t="shared" si="1414"/>
        <v xml:space="preserve"> </v>
      </c>
      <c r="AD889" s="11" t="str">
        <f t="shared" si="1415"/>
        <v xml:space="preserve"> </v>
      </c>
      <c r="AE889" s="11" t="str">
        <f t="shared" si="1416"/>
        <v xml:space="preserve"> </v>
      </c>
      <c r="AF889" s="11">
        <f t="shared" si="1417"/>
        <v>40</v>
      </c>
      <c r="AG889" s="12">
        <f t="shared" si="1468"/>
        <v>43200</v>
      </c>
      <c r="AH889" s="12">
        <f t="shared" si="1469"/>
        <v>78.545454545454547</v>
      </c>
      <c r="AI889" s="11">
        <f t="shared" si="1470"/>
        <v>1</v>
      </c>
      <c r="AJ889" s="11">
        <f t="shared" si="1418"/>
        <v>0</v>
      </c>
      <c r="AK889" s="11" t="str">
        <f t="shared" si="1419"/>
        <v xml:space="preserve"> </v>
      </c>
      <c r="AL889" s="11" t="str">
        <f t="shared" si="1420"/>
        <v xml:space="preserve"> </v>
      </c>
      <c r="AM889" s="11" t="str">
        <f t="shared" si="1421"/>
        <v xml:space="preserve"> </v>
      </c>
      <c r="AN889" s="11" t="str">
        <f t="shared" si="1422"/>
        <v xml:space="preserve"> </v>
      </c>
      <c r="AO889" s="11">
        <f t="shared" si="1423"/>
        <v>0</v>
      </c>
      <c r="AP889" s="11" t="str">
        <f t="shared" si="1424"/>
        <v xml:space="preserve"> </v>
      </c>
      <c r="AQ889" s="11" t="str">
        <f t="shared" si="1425"/>
        <v xml:space="preserve"> </v>
      </c>
      <c r="AR889" s="11" t="str">
        <f t="shared" si="1426"/>
        <v xml:space="preserve"> </v>
      </c>
      <c r="AS889" s="11">
        <f t="shared" si="1427"/>
        <v>0</v>
      </c>
      <c r="AT889" s="11" t="str">
        <f t="shared" si="1428"/>
        <v xml:space="preserve"> </v>
      </c>
      <c r="AU889" s="11" t="str">
        <f t="shared" si="1429"/>
        <v/>
      </c>
      <c r="AV889" s="11" t="str">
        <f t="shared" si="1430"/>
        <v xml:space="preserve"> </v>
      </c>
      <c r="AW889" s="11" t="str">
        <f t="shared" si="1431"/>
        <v xml:space="preserve"> </v>
      </c>
      <c r="AX889" s="11">
        <f t="shared" si="1432"/>
        <v>0</v>
      </c>
      <c r="AY889" s="11" t="str">
        <f t="shared" si="1433"/>
        <v xml:space="preserve"> </v>
      </c>
      <c r="AZ889" s="11" t="str">
        <f t="shared" si="1434"/>
        <v xml:space="preserve"> </v>
      </c>
      <c r="BA889" s="11" t="str">
        <f t="shared" si="1435"/>
        <v xml:space="preserve"> </v>
      </c>
      <c r="BB889" s="11" t="str">
        <f t="shared" si="1436"/>
        <v xml:space="preserve"> </v>
      </c>
      <c r="BC889" s="11">
        <f t="shared" si="1437"/>
        <v>0</v>
      </c>
      <c r="BD889" s="11" t="str">
        <f t="shared" si="1438"/>
        <v xml:space="preserve"> </v>
      </c>
      <c r="BE889" s="11" t="str">
        <f t="shared" si="1439"/>
        <v xml:space="preserve"> </v>
      </c>
      <c r="BF889" s="11" t="str">
        <f t="shared" si="1440"/>
        <v xml:space="preserve"> </v>
      </c>
      <c r="BG889" s="11" t="str">
        <f t="shared" si="1461"/>
        <v xml:space="preserve"> </v>
      </c>
      <c r="BH889" s="11" t="str">
        <f t="shared" si="1441"/>
        <v xml:space="preserve"> </v>
      </c>
      <c r="BI889" s="11" t="str">
        <f t="shared" si="1442"/>
        <v xml:space="preserve"> </v>
      </c>
      <c r="BJ889" s="11">
        <f t="shared" si="1443"/>
        <v>0</v>
      </c>
      <c r="BK889" s="11" t="str">
        <f t="shared" si="1444"/>
        <v/>
      </c>
      <c r="BL889" s="11" t="str">
        <f t="shared" si="1445"/>
        <v xml:space="preserve"> </v>
      </c>
      <c r="BM889" s="11" t="str">
        <f t="shared" si="1446"/>
        <v xml:space="preserve"> </v>
      </c>
      <c r="BN889" s="11" t="str">
        <f t="shared" si="1447"/>
        <v xml:space="preserve"> </v>
      </c>
      <c r="BO889" s="11" t="str">
        <f t="shared" si="1448"/>
        <v xml:space="preserve"> </v>
      </c>
      <c r="BP889" s="11" t="str">
        <f t="shared" si="1449"/>
        <v xml:space="preserve"> </v>
      </c>
      <c r="BQ889" s="11" t="str">
        <f t="shared" si="1450"/>
        <v>0</v>
      </c>
      <c r="BR889" s="25">
        <f t="shared" si="1451"/>
        <v>0</v>
      </c>
      <c r="BS889" s="11" t="str">
        <f t="shared" si="1452"/>
        <v>Not Present</v>
      </c>
      <c r="BT889" s="11" t="str">
        <f t="shared" si="1453"/>
        <v>0</v>
      </c>
      <c r="BU889" s="12">
        <f t="shared" si="1471"/>
        <v>1</v>
      </c>
      <c r="BV889" s="12">
        <f t="shared" si="1472"/>
        <v>0</v>
      </c>
      <c r="BW889" s="12">
        <f t="shared" si="1462"/>
        <v>1</v>
      </c>
      <c r="BX889" s="12">
        <f t="shared" si="1473"/>
        <v>1</v>
      </c>
      <c r="BY889" s="11">
        <f t="shared" si="1474"/>
        <v>1</v>
      </c>
      <c r="BZ889" s="11">
        <f t="shared" si="1454"/>
        <v>1</v>
      </c>
      <c r="CA889" s="11">
        <f t="shared" si="1455"/>
        <v>1</v>
      </c>
      <c r="CB889" s="11">
        <f t="shared" si="1456"/>
        <v>2013</v>
      </c>
      <c r="CC889" s="11">
        <f t="shared" si="1457"/>
        <v>1</v>
      </c>
      <c r="CD889" s="11" t="str">
        <f t="shared" si="1458"/>
        <v>No</v>
      </c>
      <c r="CE889" s="11">
        <f t="shared" si="1475"/>
        <v>0</v>
      </c>
      <c r="CF889" s="11">
        <f t="shared" si="1476"/>
        <v>0</v>
      </c>
      <c r="CG889" s="11">
        <f t="shared" si="1477"/>
        <v>1</v>
      </c>
      <c r="CH889" s="11">
        <f t="shared" si="1478"/>
        <v>0</v>
      </c>
      <c r="CI889" s="11">
        <f t="shared" si="1459"/>
        <v>1</v>
      </c>
      <c r="CJ889" s="11">
        <f t="shared" si="1460"/>
        <v>1</v>
      </c>
    </row>
    <row r="890" spans="1:88" x14ac:dyDescent="0.3">
      <c r="A890" s="11">
        <f t="shared" si="1391"/>
        <v>2017</v>
      </c>
      <c r="B890" s="11" t="str">
        <f t="shared" si="1392"/>
        <v>15-03-2017 16:28:30 CET</v>
      </c>
      <c r="C890" s="11" t="str">
        <f t="shared" si="1393"/>
        <v>Rwanda</v>
      </c>
      <c r="D890" s="11" t="str">
        <f t="shared" si="1394"/>
        <v>Rulindo</v>
      </c>
      <c r="E890" s="11" t="str">
        <f t="shared" si="1395"/>
        <v>Burega</v>
      </c>
      <c r="F890" s="11" t="str">
        <f t="shared" si="1396"/>
        <v>Butangampundu</v>
      </c>
      <c r="G890" s="11" t="str">
        <f t="shared" si="1397"/>
        <v>Runyinya</v>
      </c>
      <c r="H890" s="11" t="str">
        <f t="shared" si="1398"/>
        <v/>
      </c>
      <c r="I890" s="11" t="str">
        <f t="shared" si="1399"/>
        <v/>
      </c>
      <c r="J890" s="11" t="str">
        <f t="shared" si="1400"/>
        <v>Rwamugaza</v>
      </c>
      <c r="K890" s="11">
        <f t="shared" si="1401"/>
        <v>390</v>
      </c>
      <c r="L890" s="11">
        <f t="shared" si="1463"/>
        <v>14106</v>
      </c>
      <c r="M890" s="11">
        <f t="shared" si="1464"/>
        <v>38</v>
      </c>
      <c r="N890" s="11">
        <f t="shared" si="1465"/>
        <v>371.21052631578948</v>
      </c>
      <c r="O890" s="11" t="str">
        <f t="shared" si="1402"/>
        <v xml:space="preserve"> </v>
      </c>
      <c r="P890" s="11">
        <f t="shared" si="1403"/>
        <v>390</v>
      </c>
      <c r="Q890" s="13" t="str">
        <f t="shared" si="1466"/>
        <v xml:space="preserve"> </v>
      </c>
      <c r="R890" s="11">
        <f t="shared" si="1467"/>
        <v>0</v>
      </c>
      <c r="S890" s="11">
        <f t="shared" si="1404"/>
        <v>0</v>
      </c>
      <c r="T890" s="11">
        <f t="shared" si="1405"/>
        <v>1</v>
      </c>
      <c r="U890" s="11" t="str">
        <f t="shared" si="1406"/>
        <v>Piped Network With Pump</v>
      </c>
      <c r="V890" s="11">
        <f t="shared" si="1407"/>
        <v>2014</v>
      </c>
      <c r="W890" s="11" t="str">
        <f t="shared" si="1408"/>
        <v>Governement (District, Wasac) And Water For People</v>
      </c>
      <c r="X890" s="11" t="str">
        <f t="shared" si="1409"/>
        <v>Spring</v>
      </c>
      <c r="Y890" s="11">
        <f t="shared" si="1410"/>
        <v>3</v>
      </c>
      <c r="Z890" s="11">
        <f t="shared" si="1411"/>
        <v>1</v>
      </c>
      <c r="AA890" s="11">
        <f t="shared" si="1412"/>
        <v>1</v>
      </c>
      <c r="AB890" s="11" t="str">
        <f t="shared" si="1413"/>
        <v/>
      </c>
      <c r="AC890" s="11">
        <f t="shared" si="1414"/>
        <v>3</v>
      </c>
      <c r="AD890" s="11">
        <f t="shared" si="1415"/>
        <v>2009</v>
      </c>
      <c r="AE890" s="11">
        <f t="shared" si="1416"/>
        <v>1</v>
      </c>
      <c r="AF890" s="11">
        <f t="shared" si="1417"/>
        <v>4.5</v>
      </c>
      <c r="AG890" s="12">
        <f t="shared" si="1468"/>
        <v>384000</v>
      </c>
      <c r="AH890" s="12" t="str">
        <f t="shared" si="1469"/>
        <v xml:space="preserve"> </v>
      </c>
      <c r="AI890" s="11">
        <f t="shared" si="1470"/>
        <v>0</v>
      </c>
      <c r="AJ890" s="11">
        <f t="shared" si="1418"/>
        <v>1</v>
      </c>
      <c r="AK890" s="11">
        <f t="shared" si="1419"/>
        <v>2</v>
      </c>
      <c r="AL890" s="11">
        <f t="shared" si="1420"/>
        <v>2009</v>
      </c>
      <c r="AM890" s="11">
        <f t="shared" si="1421"/>
        <v>1</v>
      </c>
      <c r="AN890" s="11">
        <f t="shared" si="1422"/>
        <v>3000</v>
      </c>
      <c r="AO890" s="11">
        <f t="shared" si="1423"/>
        <v>1</v>
      </c>
      <c r="AP890" s="11">
        <f t="shared" si="1424"/>
        <v>3</v>
      </c>
      <c r="AQ890" s="11">
        <f t="shared" si="1425"/>
        <v>2014</v>
      </c>
      <c r="AR890" s="11">
        <f t="shared" si="1426"/>
        <v>3</v>
      </c>
      <c r="AS890" s="11">
        <f t="shared" si="1427"/>
        <v>1</v>
      </c>
      <c r="AT890" s="11">
        <f t="shared" si="1428"/>
        <v>8</v>
      </c>
      <c r="AU890" s="11" t="str">
        <f t="shared" si="1429"/>
        <v/>
      </c>
      <c r="AV890" s="11">
        <f t="shared" si="1430"/>
        <v>2014</v>
      </c>
      <c r="AW890" s="11">
        <f t="shared" si="1431"/>
        <v>3</v>
      </c>
      <c r="AX890" s="11">
        <f t="shared" si="1432"/>
        <v>1</v>
      </c>
      <c r="AY890" s="11">
        <f t="shared" si="1433"/>
        <v>2</v>
      </c>
      <c r="AZ890" s="11">
        <f t="shared" si="1434"/>
        <v>2014</v>
      </c>
      <c r="BA890" s="11">
        <f t="shared" si="1435"/>
        <v>3</v>
      </c>
      <c r="BB890" s="11">
        <f t="shared" si="1436"/>
        <v>3000</v>
      </c>
      <c r="BC890" s="11">
        <f t="shared" si="1437"/>
        <v>1</v>
      </c>
      <c r="BD890" s="11">
        <f t="shared" si="1438"/>
        <v>1</v>
      </c>
      <c r="BE890" s="11">
        <f t="shared" si="1439"/>
        <v>2009</v>
      </c>
      <c r="BF890" s="11">
        <f t="shared" si="1440"/>
        <v>1</v>
      </c>
      <c r="BG890" s="11">
        <f t="shared" si="1461"/>
        <v>1</v>
      </c>
      <c r="BH890" s="11">
        <f t="shared" si="1441"/>
        <v>2009</v>
      </c>
      <c r="BI890" s="11">
        <f t="shared" si="1442"/>
        <v>1</v>
      </c>
      <c r="BJ890" s="11">
        <f t="shared" si="1443"/>
        <v>0</v>
      </c>
      <c r="BK890" s="11" t="str">
        <f t="shared" si="1444"/>
        <v/>
      </c>
      <c r="BL890" s="11" t="str">
        <f t="shared" si="1445"/>
        <v xml:space="preserve"> </v>
      </c>
      <c r="BM890" s="11" t="str">
        <f t="shared" si="1446"/>
        <v xml:space="preserve"> </v>
      </c>
      <c r="BN890" s="11" t="str">
        <f t="shared" si="1447"/>
        <v xml:space="preserve"> </v>
      </c>
      <c r="BO890" s="11" t="str">
        <f t="shared" si="1448"/>
        <v xml:space="preserve"> </v>
      </c>
      <c r="BP890" s="11" t="str">
        <f t="shared" si="1449"/>
        <v xml:space="preserve"> </v>
      </c>
      <c r="BQ890" s="11" t="str">
        <f t="shared" si="1450"/>
        <v>0</v>
      </c>
      <c r="BR890" s="25">
        <f t="shared" si="1451"/>
        <v>0</v>
      </c>
      <c r="BS890" s="11" t="str">
        <f t="shared" si="1452"/>
        <v>Not Present</v>
      </c>
      <c r="BT890" s="11" t="str">
        <f t="shared" si="1453"/>
        <v>0</v>
      </c>
      <c r="BU890" s="12">
        <f t="shared" si="1471"/>
        <v>1</v>
      </c>
      <c r="BV890" s="12">
        <f t="shared" si="1472"/>
        <v>0</v>
      </c>
      <c r="BW890" s="12">
        <f t="shared" si="1462"/>
        <v>1</v>
      </c>
      <c r="BX890" s="12">
        <f t="shared" si="1473"/>
        <v>1</v>
      </c>
      <c r="BY890" s="11">
        <f t="shared" si="1474"/>
        <v>1</v>
      </c>
      <c r="BZ890" s="11">
        <f t="shared" si="1454"/>
        <v>1</v>
      </c>
      <c r="CA890" s="11">
        <f t="shared" si="1455"/>
        <v>1</v>
      </c>
      <c r="CB890" s="11">
        <f t="shared" si="1456"/>
        <v>2014</v>
      </c>
      <c r="CC890" s="11">
        <f t="shared" si="1457"/>
        <v>3</v>
      </c>
      <c r="CD890" s="11" t="str">
        <f t="shared" si="1458"/>
        <v>Yes</v>
      </c>
      <c r="CE890" s="11">
        <f t="shared" si="1475"/>
        <v>365</v>
      </c>
      <c r="CF890" s="11">
        <f t="shared" si="1476"/>
        <v>0</v>
      </c>
      <c r="CG890" s="11">
        <f t="shared" si="1477"/>
        <v>0</v>
      </c>
      <c r="CH890" s="11">
        <f t="shared" si="1478"/>
        <v>0</v>
      </c>
      <c r="CI890" s="11">
        <f t="shared" si="1459"/>
        <v>0</v>
      </c>
      <c r="CJ890" s="11">
        <f t="shared" si="1460"/>
        <v>3</v>
      </c>
    </row>
    <row r="891" spans="1:88" x14ac:dyDescent="0.3">
      <c r="A891" s="11">
        <f t="shared" si="1391"/>
        <v>2017</v>
      </c>
      <c r="B891" s="11" t="str">
        <f t="shared" si="1392"/>
        <v>03-01-2015 00:10:48 CET</v>
      </c>
      <c r="C891" s="11" t="str">
        <f t="shared" si="1393"/>
        <v>Rwanda</v>
      </c>
      <c r="D891" s="11" t="str">
        <f t="shared" si="1394"/>
        <v>Rulindo</v>
      </c>
      <c r="E891" s="11" t="str">
        <f t="shared" si="1395"/>
        <v>Tumba</v>
      </c>
      <c r="F891" s="11" t="str">
        <f t="shared" si="1396"/>
        <v>Taba</v>
      </c>
      <c r="G891" s="11" t="str">
        <f t="shared" si="1397"/>
        <v>Mwili</v>
      </c>
      <c r="H891" s="11" t="str">
        <f t="shared" si="1398"/>
        <v/>
      </c>
      <c r="I891" s="11" t="str">
        <f t="shared" si="1399"/>
        <v/>
      </c>
      <c r="J891" s="11" t="str">
        <f t="shared" si="1400"/>
        <v>Mwili water point/Nyirambuga pumping</v>
      </c>
      <c r="K891" s="11">
        <f t="shared" si="1401"/>
        <v>141</v>
      </c>
      <c r="L891" s="11">
        <f t="shared" si="1463"/>
        <v>30604</v>
      </c>
      <c r="M891" s="11">
        <f t="shared" si="1464"/>
        <v>1</v>
      </c>
      <c r="N891" s="11">
        <f t="shared" si="1465"/>
        <v>30604</v>
      </c>
      <c r="O891" s="11">
        <f t="shared" si="1402"/>
        <v>141</v>
      </c>
      <c r="P891" s="11" t="str">
        <f t="shared" si="1403"/>
        <v xml:space="preserve"> </v>
      </c>
      <c r="Q891" s="13">
        <f t="shared" si="1466"/>
        <v>1</v>
      </c>
      <c r="R891" s="11">
        <f t="shared" si="1467"/>
        <v>1</v>
      </c>
      <c r="S891" s="11">
        <f t="shared" si="1404"/>
        <v>0</v>
      </c>
      <c r="T891" s="11">
        <f t="shared" si="1405"/>
        <v>1</v>
      </c>
      <c r="U891" s="11" t="str">
        <f t="shared" si="1406"/>
        <v>Piped Network With Pump</v>
      </c>
      <c r="V891" s="11">
        <f t="shared" si="1407"/>
        <v>2015</v>
      </c>
      <c r="W891" s="11" t="str">
        <f t="shared" si="1408"/>
        <v>Governement (District, Wasac) And Water For People</v>
      </c>
      <c r="X891" s="11" t="str">
        <f t="shared" si="1409"/>
        <v>Spring</v>
      </c>
      <c r="Y891" s="11">
        <f t="shared" si="1410"/>
        <v>11</v>
      </c>
      <c r="Z891" s="11">
        <f t="shared" si="1411"/>
        <v>1</v>
      </c>
      <c r="AA891" s="11">
        <f t="shared" si="1412"/>
        <v>0</v>
      </c>
      <c r="AB891" s="11" t="str">
        <f t="shared" si="1413"/>
        <v/>
      </c>
      <c r="AC891" s="11" t="str">
        <f t="shared" si="1414"/>
        <v xml:space="preserve"> </v>
      </c>
      <c r="AD891" s="11" t="str">
        <f t="shared" si="1415"/>
        <v xml:space="preserve"> </v>
      </c>
      <c r="AE891" s="11" t="str">
        <f t="shared" si="1416"/>
        <v xml:space="preserve"> </v>
      </c>
      <c r="AF891" s="11">
        <f t="shared" si="1417"/>
        <v>4</v>
      </c>
      <c r="AG891" s="12">
        <f t="shared" si="1468"/>
        <v>432000</v>
      </c>
      <c r="AH891" s="12">
        <f t="shared" si="1469"/>
        <v>612.76595744680856</v>
      </c>
      <c r="AI891" s="11">
        <f t="shared" si="1470"/>
        <v>1</v>
      </c>
      <c r="AJ891" s="11">
        <f t="shared" si="1418"/>
        <v>0</v>
      </c>
      <c r="AK891" s="11" t="str">
        <f t="shared" si="1419"/>
        <v xml:space="preserve"> </v>
      </c>
      <c r="AL891" s="11" t="str">
        <f t="shared" si="1420"/>
        <v xml:space="preserve"> </v>
      </c>
      <c r="AM891" s="11" t="str">
        <f t="shared" si="1421"/>
        <v xml:space="preserve"> </v>
      </c>
      <c r="AN891" s="11" t="str">
        <f t="shared" si="1422"/>
        <v xml:space="preserve"> </v>
      </c>
      <c r="AO891" s="11">
        <f t="shared" si="1423"/>
        <v>0</v>
      </c>
      <c r="AP891" s="11" t="str">
        <f t="shared" si="1424"/>
        <v xml:space="preserve"> </v>
      </c>
      <c r="AQ891" s="11" t="str">
        <f t="shared" si="1425"/>
        <v xml:space="preserve"> </v>
      </c>
      <c r="AR891" s="11" t="str">
        <f t="shared" si="1426"/>
        <v xml:space="preserve"> </v>
      </c>
      <c r="AS891" s="11">
        <f t="shared" si="1427"/>
        <v>0</v>
      </c>
      <c r="AT891" s="11" t="str">
        <f t="shared" si="1428"/>
        <v xml:space="preserve"> </v>
      </c>
      <c r="AU891" s="11" t="str">
        <f t="shared" si="1429"/>
        <v/>
      </c>
      <c r="AV891" s="11" t="str">
        <f t="shared" si="1430"/>
        <v xml:space="preserve"> </v>
      </c>
      <c r="AW891" s="11" t="str">
        <f t="shared" si="1431"/>
        <v xml:space="preserve"> </v>
      </c>
      <c r="AX891" s="11">
        <f t="shared" si="1432"/>
        <v>0</v>
      </c>
      <c r="AY891" s="11" t="str">
        <f t="shared" si="1433"/>
        <v xml:space="preserve"> </v>
      </c>
      <c r="AZ891" s="11" t="str">
        <f t="shared" si="1434"/>
        <v xml:space="preserve"> </v>
      </c>
      <c r="BA891" s="11" t="str">
        <f t="shared" si="1435"/>
        <v xml:space="preserve"> </v>
      </c>
      <c r="BB891" s="11" t="str">
        <f t="shared" si="1436"/>
        <v xml:space="preserve"> </v>
      </c>
      <c r="BC891" s="11">
        <f t="shared" si="1437"/>
        <v>0</v>
      </c>
      <c r="BD891" s="11" t="str">
        <f t="shared" si="1438"/>
        <v xml:space="preserve"> </v>
      </c>
      <c r="BE891" s="11" t="str">
        <f t="shared" si="1439"/>
        <v xml:space="preserve"> </v>
      </c>
      <c r="BF891" s="11" t="str">
        <f t="shared" si="1440"/>
        <v xml:space="preserve"> </v>
      </c>
      <c r="BG891" s="11" t="str">
        <f t="shared" si="1461"/>
        <v xml:space="preserve"> </v>
      </c>
      <c r="BH891" s="11" t="str">
        <f t="shared" si="1441"/>
        <v xml:space="preserve"> </v>
      </c>
      <c r="BI891" s="11" t="str">
        <f t="shared" si="1442"/>
        <v xml:space="preserve"> </v>
      </c>
      <c r="BJ891" s="11">
        <f t="shared" si="1443"/>
        <v>0</v>
      </c>
      <c r="BK891" s="11" t="str">
        <f t="shared" si="1444"/>
        <v/>
      </c>
      <c r="BL891" s="11" t="str">
        <f t="shared" si="1445"/>
        <v xml:space="preserve"> </v>
      </c>
      <c r="BM891" s="11" t="str">
        <f t="shared" si="1446"/>
        <v xml:space="preserve"> </v>
      </c>
      <c r="BN891" s="11" t="str">
        <f t="shared" si="1447"/>
        <v xml:space="preserve"> </v>
      </c>
      <c r="BO891" s="11" t="str">
        <f t="shared" si="1448"/>
        <v xml:space="preserve"> </v>
      </c>
      <c r="BP891" s="11" t="str">
        <f t="shared" si="1449"/>
        <v xml:space="preserve"> </v>
      </c>
      <c r="BQ891" s="11" t="str">
        <f t="shared" si="1450"/>
        <v>0</v>
      </c>
      <c r="BR891" s="25">
        <f t="shared" si="1451"/>
        <v>0</v>
      </c>
      <c r="BS891" s="11" t="str">
        <f t="shared" si="1452"/>
        <v>Not Present</v>
      </c>
      <c r="BT891" s="11" t="str">
        <f t="shared" si="1453"/>
        <v>0</v>
      </c>
      <c r="BU891" s="12">
        <f t="shared" si="1471"/>
        <v>1</v>
      </c>
      <c r="BV891" s="12">
        <f t="shared" si="1472"/>
        <v>0</v>
      </c>
      <c r="BW891" s="12">
        <f t="shared" si="1462"/>
        <v>1</v>
      </c>
      <c r="BX891" s="12">
        <f t="shared" si="1473"/>
        <v>1</v>
      </c>
      <c r="BY891" s="11">
        <f t="shared" si="1474"/>
        <v>1</v>
      </c>
      <c r="BZ891" s="11">
        <f t="shared" si="1454"/>
        <v>1</v>
      </c>
      <c r="CA891" s="11">
        <f t="shared" si="1455"/>
        <v>2</v>
      </c>
      <c r="CB891" s="11">
        <f t="shared" si="1456"/>
        <v>2015</v>
      </c>
      <c r="CC891" s="11">
        <f t="shared" si="1457"/>
        <v>1</v>
      </c>
      <c r="CD891" s="11" t="str">
        <f t="shared" si="1458"/>
        <v>No</v>
      </c>
      <c r="CE891" s="11">
        <f t="shared" si="1475"/>
        <v>0</v>
      </c>
      <c r="CF891" s="11">
        <f t="shared" si="1476"/>
        <v>0</v>
      </c>
      <c r="CG891" s="11">
        <f t="shared" si="1477"/>
        <v>1</v>
      </c>
      <c r="CH891" s="11">
        <f t="shared" si="1478"/>
        <v>0</v>
      </c>
      <c r="CI891" s="11">
        <f t="shared" si="1459"/>
        <v>1</v>
      </c>
      <c r="CJ891" s="11">
        <f t="shared" si="1460"/>
        <v>1</v>
      </c>
    </row>
    <row r="892" spans="1:88" x14ac:dyDescent="0.3">
      <c r="A892" s="11">
        <f t="shared" si="1391"/>
        <v>2017</v>
      </c>
      <c r="B892" s="11" t="str">
        <f t="shared" si="1392"/>
        <v>09-03-2017 04:57:18 CET</v>
      </c>
      <c r="C892" s="11" t="str">
        <f t="shared" si="1393"/>
        <v>Rwanda</v>
      </c>
      <c r="D892" s="11" t="str">
        <f t="shared" si="1394"/>
        <v>Rulindo</v>
      </c>
      <c r="E892" s="11" t="str">
        <f t="shared" si="1395"/>
        <v>Shyorongi</v>
      </c>
      <c r="F892" s="11" t="str">
        <f t="shared" si="1396"/>
        <v>Kijabagwe</v>
      </c>
      <c r="G892" s="11" t="str">
        <f t="shared" si="1397"/>
        <v>Kabagabaga</v>
      </c>
      <c r="H892" s="11" t="str">
        <f t="shared" si="1398"/>
        <v/>
      </c>
      <c r="I892" s="11" t="str">
        <f t="shared" si="1399"/>
        <v/>
      </c>
      <c r="J892" s="11" t="str">
        <f t="shared" si="1400"/>
        <v>kirikumuryango network</v>
      </c>
      <c r="K892" s="11">
        <f t="shared" si="1401"/>
        <v>181</v>
      </c>
      <c r="L892" s="11">
        <f t="shared" si="1463"/>
        <v>0</v>
      </c>
      <c r="M892" s="11">
        <f t="shared" si="1464"/>
        <v>26</v>
      </c>
      <c r="N892" s="11">
        <f t="shared" si="1465"/>
        <v>0</v>
      </c>
      <c r="O892" s="11">
        <f t="shared" si="1402"/>
        <v>106</v>
      </c>
      <c r="P892" s="11">
        <f t="shared" si="1403"/>
        <v>75</v>
      </c>
      <c r="Q892" s="13">
        <f t="shared" si="1466"/>
        <v>0.58563535911602205</v>
      </c>
      <c r="R892" s="11">
        <f t="shared" si="1467"/>
        <v>0</v>
      </c>
      <c r="S892" s="11">
        <f t="shared" si="1404"/>
        <v>1</v>
      </c>
      <c r="T892" s="11">
        <f t="shared" si="1405"/>
        <v>1</v>
      </c>
      <c r="U892" s="11" t="str">
        <f t="shared" si="1406"/>
        <v>Piped Network -- Gravity Only</v>
      </c>
      <c r="V892" s="11">
        <f t="shared" si="1407"/>
        <v>2013</v>
      </c>
      <c r="W892" s="11" t="str">
        <f t="shared" si="1408"/>
        <v>Governement (District, Wasac) And Water For People</v>
      </c>
      <c r="X892" s="11" t="str">
        <f t="shared" si="1409"/>
        <v>Spring</v>
      </c>
      <c r="Y892" s="11">
        <f t="shared" si="1410"/>
        <v>1</v>
      </c>
      <c r="Z892" s="11">
        <f t="shared" si="1411"/>
        <v>1</v>
      </c>
      <c r="AA892" s="11">
        <f t="shared" si="1412"/>
        <v>1</v>
      </c>
      <c r="AB892" s="11" t="str">
        <f t="shared" si="1413"/>
        <v>"Springbox" --Intake Structure At A Spring</v>
      </c>
      <c r="AC892" s="11">
        <f t="shared" si="1414"/>
        <v>1</v>
      </c>
      <c r="AD892" s="11">
        <f t="shared" si="1415"/>
        <v>2013</v>
      </c>
      <c r="AE892" s="11">
        <f t="shared" si="1416"/>
        <v>1</v>
      </c>
      <c r="AF892" s="11">
        <f t="shared" si="1417"/>
        <v>11</v>
      </c>
      <c r="AG892" s="12">
        <f t="shared" si="1468"/>
        <v>157090.90909090909</v>
      </c>
      <c r="AH892" s="12">
        <f t="shared" si="1469"/>
        <v>296.39794168096057</v>
      </c>
      <c r="AI892" s="11">
        <f t="shared" si="1470"/>
        <v>1</v>
      </c>
      <c r="AJ892" s="11">
        <f t="shared" si="1418"/>
        <v>1</v>
      </c>
      <c r="AK892" s="11">
        <f t="shared" si="1419"/>
        <v>1</v>
      </c>
      <c r="AL892" s="11">
        <f t="shared" si="1420"/>
        <v>2013</v>
      </c>
      <c r="AM892" s="11">
        <f t="shared" si="1421"/>
        <v>1</v>
      </c>
      <c r="AN892" s="11">
        <f t="shared" si="1422"/>
        <v>500</v>
      </c>
      <c r="AO892" s="11">
        <f t="shared" si="1423"/>
        <v>1</v>
      </c>
      <c r="AP892" s="11">
        <f t="shared" si="1424"/>
        <v>17</v>
      </c>
      <c r="AQ892" s="11">
        <f t="shared" si="1425"/>
        <v>2013</v>
      </c>
      <c r="AR892" s="11">
        <f t="shared" si="1426"/>
        <v>1</v>
      </c>
      <c r="AS892" s="11">
        <f t="shared" si="1427"/>
        <v>1</v>
      </c>
      <c r="AT892" s="11">
        <f t="shared" si="1428"/>
        <v>6</v>
      </c>
      <c r="AU892" s="11" t="str">
        <f t="shared" si="1429"/>
        <v>Distribution Chamber|Ventouse, Washout</v>
      </c>
      <c r="AV892" s="11">
        <f t="shared" si="1430"/>
        <v>2013</v>
      </c>
      <c r="AW892" s="11">
        <f t="shared" si="1431"/>
        <v>1</v>
      </c>
      <c r="AX892" s="11">
        <f t="shared" si="1432"/>
        <v>1</v>
      </c>
      <c r="AY892" s="11">
        <f t="shared" si="1433"/>
        <v>2</v>
      </c>
      <c r="AZ892" s="11">
        <f t="shared" si="1434"/>
        <v>2013</v>
      </c>
      <c r="BA892" s="11">
        <f t="shared" si="1435"/>
        <v>1</v>
      </c>
      <c r="BB892" s="11">
        <f t="shared" si="1436"/>
        <v>3500</v>
      </c>
      <c r="BC892" s="11">
        <f t="shared" si="1437"/>
        <v>0</v>
      </c>
      <c r="BD892" s="11" t="str">
        <f t="shared" si="1438"/>
        <v xml:space="preserve"> </v>
      </c>
      <c r="BE892" s="11" t="str">
        <f t="shared" si="1439"/>
        <v xml:space="preserve"> </v>
      </c>
      <c r="BF892" s="11" t="str">
        <f t="shared" si="1440"/>
        <v xml:space="preserve"> </v>
      </c>
      <c r="BG892" s="11" t="str">
        <f t="shared" si="1461"/>
        <v xml:space="preserve"> </v>
      </c>
      <c r="BH892" s="11" t="str">
        <f t="shared" si="1441"/>
        <v xml:space="preserve"> </v>
      </c>
      <c r="BI892" s="11" t="str">
        <f t="shared" si="1442"/>
        <v xml:space="preserve"> </v>
      </c>
      <c r="BJ892" s="11">
        <f t="shared" si="1443"/>
        <v>0</v>
      </c>
      <c r="BK892" s="11" t="str">
        <f t="shared" si="1444"/>
        <v/>
      </c>
      <c r="BL892" s="11" t="str">
        <f t="shared" si="1445"/>
        <v xml:space="preserve"> </v>
      </c>
      <c r="BM892" s="11" t="str">
        <f t="shared" si="1446"/>
        <v xml:space="preserve"> </v>
      </c>
      <c r="BN892" s="11" t="str">
        <f t="shared" si="1447"/>
        <v xml:space="preserve"> </v>
      </c>
      <c r="BO892" s="11" t="str">
        <f t="shared" si="1448"/>
        <v xml:space="preserve"> </v>
      </c>
      <c r="BP892" s="11" t="str">
        <f t="shared" si="1449"/>
        <v xml:space="preserve"> </v>
      </c>
      <c r="BQ892" s="11" t="str">
        <f t="shared" si="1450"/>
        <v>0</v>
      </c>
      <c r="BR892" s="25">
        <f t="shared" si="1451"/>
        <v>0</v>
      </c>
      <c r="BS892" s="11" t="str">
        <f t="shared" si="1452"/>
        <v>Not Present</v>
      </c>
      <c r="BT892" s="11" t="str">
        <f t="shared" si="1453"/>
        <v>0</v>
      </c>
      <c r="BU892" s="12">
        <f t="shared" si="1471"/>
        <v>1</v>
      </c>
      <c r="BV892" s="12">
        <f t="shared" si="1472"/>
        <v>0</v>
      </c>
      <c r="BW892" s="12">
        <f t="shared" si="1462"/>
        <v>1</v>
      </c>
      <c r="BX892" s="12">
        <f t="shared" si="1473"/>
        <v>1</v>
      </c>
      <c r="BY892" s="11">
        <f t="shared" si="1474"/>
        <v>1</v>
      </c>
      <c r="BZ892" s="11">
        <f t="shared" si="1454"/>
        <v>1</v>
      </c>
      <c r="CA892" s="11">
        <f t="shared" si="1455"/>
        <v>1</v>
      </c>
      <c r="CB892" s="11">
        <f t="shared" si="1456"/>
        <v>2013</v>
      </c>
      <c r="CC892" s="11">
        <f t="shared" si="1457"/>
        <v>1</v>
      </c>
      <c r="CD892" s="11" t="str">
        <f t="shared" si="1458"/>
        <v>No</v>
      </c>
      <c r="CE892" s="11">
        <f t="shared" si="1475"/>
        <v>0</v>
      </c>
      <c r="CF892" s="11">
        <f t="shared" si="1476"/>
        <v>0</v>
      </c>
      <c r="CG892" s="11">
        <f t="shared" si="1477"/>
        <v>1</v>
      </c>
      <c r="CH892" s="11">
        <f t="shared" si="1478"/>
        <v>0</v>
      </c>
      <c r="CI892" s="11">
        <f t="shared" si="1459"/>
        <v>1</v>
      </c>
      <c r="CJ892" s="11">
        <f t="shared" si="1460"/>
        <v>1</v>
      </c>
    </row>
    <row r="893" spans="1:88" x14ac:dyDescent="0.3">
      <c r="A893" s="11">
        <f t="shared" si="1391"/>
        <v>2017</v>
      </c>
      <c r="B893" s="11" t="str">
        <f t="shared" si="1392"/>
        <v>15-03-2017 05:48:50 CET</v>
      </c>
      <c r="C893" s="11" t="str">
        <f t="shared" si="1393"/>
        <v>Rwanda</v>
      </c>
      <c r="D893" s="11" t="str">
        <f t="shared" si="1394"/>
        <v>Rulindo</v>
      </c>
      <c r="E893" s="11" t="str">
        <f t="shared" si="1395"/>
        <v>Base</v>
      </c>
      <c r="F893" s="11" t="str">
        <f t="shared" si="1396"/>
        <v>Rwamahwa</v>
      </c>
      <c r="G893" s="11" t="str">
        <f t="shared" si="1397"/>
        <v>Base</v>
      </c>
      <c r="H893" s="11" t="str">
        <f t="shared" si="1398"/>
        <v/>
      </c>
      <c r="I893" s="11" t="str">
        <f t="shared" si="1399"/>
        <v/>
      </c>
      <c r="J893" s="11" t="str">
        <f t="shared" si="1400"/>
        <v>Rutare II</v>
      </c>
      <c r="K893" s="11">
        <f t="shared" si="1401"/>
        <v>229</v>
      </c>
      <c r="L893" s="11">
        <f t="shared" si="1463"/>
        <v>1458</v>
      </c>
      <c r="M893" s="11">
        <f t="shared" si="1464"/>
        <v>6</v>
      </c>
      <c r="N893" s="11">
        <f t="shared" si="1465"/>
        <v>243</v>
      </c>
      <c r="O893" s="11">
        <f t="shared" si="1402"/>
        <v>200</v>
      </c>
      <c r="P893" s="11">
        <f t="shared" si="1403"/>
        <v>29</v>
      </c>
      <c r="Q893" s="13">
        <f t="shared" si="1466"/>
        <v>0.8733624454148472</v>
      </c>
      <c r="R893" s="11">
        <f t="shared" si="1467"/>
        <v>0</v>
      </c>
      <c r="S893" s="11">
        <f t="shared" si="1404"/>
        <v>1</v>
      </c>
      <c r="T893" s="11">
        <f t="shared" si="1405"/>
        <v>1</v>
      </c>
      <c r="U893" s="11" t="str">
        <f t="shared" si="1406"/>
        <v>Piped Network -- Gravity Only</v>
      </c>
      <c r="V893" s="11">
        <f t="shared" si="1407"/>
        <v>2014</v>
      </c>
      <c r="W893" s="11" t="str">
        <f t="shared" si="1408"/>
        <v>Governement (District, Wasac) And Water For People</v>
      </c>
      <c r="X893" s="11" t="str">
        <f t="shared" si="1409"/>
        <v>Groundwater (Well, Etc.)</v>
      </c>
      <c r="Y893" s="11">
        <f t="shared" si="1410"/>
        <v>2</v>
      </c>
      <c r="Z893" s="11">
        <f t="shared" si="1411"/>
        <v>0</v>
      </c>
      <c r="AA893" s="11">
        <f t="shared" si="1412"/>
        <v>1</v>
      </c>
      <c r="AB893" s="11" t="str">
        <f t="shared" si="1413"/>
        <v>"Springbox" --Intake Structure At A Spring</v>
      </c>
      <c r="AC893" s="11">
        <f t="shared" si="1414"/>
        <v>1</v>
      </c>
      <c r="AD893" s="11">
        <f t="shared" si="1415"/>
        <v>2014</v>
      </c>
      <c r="AE893" s="11">
        <f t="shared" si="1416"/>
        <v>2</v>
      </c>
      <c r="AF893" s="11">
        <f t="shared" si="1417"/>
        <v>75</v>
      </c>
      <c r="AG893" s="12">
        <f t="shared" si="1468"/>
        <v>23040</v>
      </c>
      <c r="AH893" s="12">
        <f t="shared" si="1469"/>
        <v>23.04</v>
      </c>
      <c r="AI893" s="11">
        <f t="shared" si="1470"/>
        <v>1</v>
      </c>
      <c r="AJ893" s="11">
        <f t="shared" si="1418"/>
        <v>1</v>
      </c>
      <c r="AK893" s="11">
        <f t="shared" si="1419"/>
        <v>1</v>
      </c>
      <c r="AL893" s="11">
        <f t="shared" si="1420"/>
        <v>2016</v>
      </c>
      <c r="AM893" s="11">
        <f t="shared" si="1421"/>
        <v>2</v>
      </c>
      <c r="AN893" s="11">
        <f t="shared" si="1422"/>
        <v>4280</v>
      </c>
      <c r="AO893" s="11">
        <f t="shared" si="1423"/>
        <v>1</v>
      </c>
      <c r="AP893" s="11">
        <f t="shared" si="1424"/>
        <v>1</v>
      </c>
      <c r="AQ893" s="11">
        <f t="shared" si="1425"/>
        <v>2012</v>
      </c>
      <c r="AR893" s="11">
        <f t="shared" si="1426"/>
        <v>1</v>
      </c>
      <c r="AS893" s="11">
        <f t="shared" si="1427"/>
        <v>1</v>
      </c>
      <c r="AT893" s="11">
        <f t="shared" si="1428"/>
        <v>1</v>
      </c>
      <c r="AU893" s="11" t="str">
        <f t="shared" si="1429"/>
        <v>Pressure Break Tank</v>
      </c>
      <c r="AV893" s="11">
        <f t="shared" si="1430"/>
        <v>2016</v>
      </c>
      <c r="AW893" s="11">
        <f t="shared" si="1431"/>
        <v>1</v>
      </c>
      <c r="AX893" s="11">
        <f t="shared" si="1432"/>
        <v>0</v>
      </c>
      <c r="AY893" s="11" t="str">
        <f t="shared" si="1433"/>
        <v xml:space="preserve"> </v>
      </c>
      <c r="AZ893" s="11" t="str">
        <f t="shared" si="1434"/>
        <v xml:space="preserve"> </v>
      </c>
      <c r="BA893" s="11" t="str">
        <f t="shared" si="1435"/>
        <v xml:space="preserve"> </v>
      </c>
      <c r="BB893" s="11" t="str">
        <f t="shared" si="1436"/>
        <v xml:space="preserve"> </v>
      </c>
      <c r="BC893" s="11">
        <f t="shared" si="1437"/>
        <v>0</v>
      </c>
      <c r="BD893" s="11" t="str">
        <f t="shared" si="1438"/>
        <v xml:space="preserve"> </v>
      </c>
      <c r="BE893" s="11" t="str">
        <f t="shared" si="1439"/>
        <v xml:space="preserve"> </v>
      </c>
      <c r="BF893" s="11" t="str">
        <f t="shared" si="1440"/>
        <v xml:space="preserve"> </v>
      </c>
      <c r="BG893" s="11" t="str">
        <f t="shared" si="1461"/>
        <v xml:space="preserve"> </v>
      </c>
      <c r="BH893" s="11" t="str">
        <f t="shared" si="1441"/>
        <v xml:space="preserve"> </v>
      </c>
      <c r="BI893" s="11" t="str">
        <f t="shared" si="1442"/>
        <v xml:space="preserve"> </v>
      </c>
      <c r="BJ893" s="11">
        <f t="shared" si="1443"/>
        <v>0</v>
      </c>
      <c r="BK893" s="11" t="str">
        <f t="shared" si="1444"/>
        <v/>
      </c>
      <c r="BL893" s="11" t="str">
        <f t="shared" si="1445"/>
        <v xml:space="preserve"> </v>
      </c>
      <c r="BM893" s="11" t="str">
        <f t="shared" si="1446"/>
        <v xml:space="preserve"> </v>
      </c>
      <c r="BN893" s="11" t="str">
        <f t="shared" si="1447"/>
        <v xml:space="preserve"> </v>
      </c>
      <c r="BO893" s="11" t="str">
        <f t="shared" si="1448"/>
        <v xml:space="preserve"> </v>
      </c>
      <c r="BP893" s="11" t="str">
        <f t="shared" si="1449"/>
        <v xml:space="preserve"> </v>
      </c>
      <c r="BQ893" s="11" t="str">
        <f t="shared" si="1450"/>
        <v>0</v>
      </c>
      <c r="BR893" s="25">
        <f t="shared" si="1451"/>
        <v>0</v>
      </c>
      <c r="BS893" s="11" t="str">
        <f t="shared" si="1452"/>
        <v>Not Present</v>
      </c>
      <c r="BT893" s="11" t="str">
        <f t="shared" si="1453"/>
        <v>0</v>
      </c>
      <c r="BU893" s="12">
        <f t="shared" si="1471"/>
        <v>1</v>
      </c>
      <c r="BV893" s="12">
        <f t="shared" si="1472"/>
        <v>0</v>
      </c>
      <c r="BW893" s="12">
        <f t="shared" si="1462"/>
        <v>1</v>
      </c>
      <c r="BX893" s="12">
        <f t="shared" si="1473"/>
        <v>1</v>
      </c>
      <c r="BY893" s="11">
        <f t="shared" si="1474"/>
        <v>1</v>
      </c>
      <c r="BZ893" s="11">
        <f t="shared" si="1454"/>
        <v>1</v>
      </c>
      <c r="CA893" s="11">
        <f t="shared" si="1455"/>
        <v>2</v>
      </c>
      <c r="CB893" s="11">
        <f t="shared" si="1456"/>
        <v>2016</v>
      </c>
      <c r="CC893" s="11">
        <f t="shared" si="1457"/>
        <v>1</v>
      </c>
      <c r="CD893" s="11" t="str">
        <f t="shared" si="1458"/>
        <v>No</v>
      </c>
      <c r="CE893" s="11">
        <f t="shared" si="1475"/>
        <v>0</v>
      </c>
      <c r="CF893" s="11">
        <f t="shared" si="1476"/>
        <v>0</v>
      </c>
      <c r="CG893" s="11">
        <f t="shared" si="1477"/>
        <v>1</v>
      </c>
      <c r="CH893" s="11">
        <f t="shared" si="1478"/>
        <v>0</v>
      </c>
      <c r="CI893" s="11">
        <f t="shared" si="1459"/>
        <v>0</v>
      </c>
      <c r="CJ893" s="11">
        <f t="shared" si="1460"/>
        <v>2</v>
      </c>
    </row>
    <row r="894" spans="1:88" x14ac:dyDescent="0.3">
      <c r="A894" s="11">
        <f t="shared" si="1391"/>
        <v>2017</v>
      </c>
      <c r="B894" s="11" t="str">
        <f t="shared" si="1392"/>
        <v>15-03-2017 14:37:39 CET</v>
      </c>
      <c r="C894" s="11" t="str">
        <f t="shared" si="1393"/>
        <v>Rwanda</v>
      </c>
      <c r="D894" s="11" t="str">
        <f t="shared" si="1394"/>
        <v>Rulindo</v>
      </c>
      <c r="E894" s="11" t="str">
        <f t="shared" si="1395"/>
        <v>Cyinzuzi</v>
      </c>
      <c r="F894" s="11" t="str">
        <f t="shared" si="1396"/>
        <v>Migendezo</v>
      </c>
      <c r="G894" s="11" t="str">
        <f t="shared" si="1397"/>
        <v>Remera</v>
      </c>
      <c r="H894" s="11" t="str">
        <f t="shared" si="1398"/>
        <v/>
      </c>
      <c r="I894" s="11" t="str">
        <f t="shared" si="1399"/>
        <v/>
      </c>
      <c r="J894" s="11" t="str">
        <f t="shared" si="1400"/>
        <v>0</v>
      </c>
      <c r="K894" s="11">
        <f t="shared" si="1401"/>
        <v>975</v>
      </c>
      <c r="L894" s="11">
        <f t="shared" si="1463"/>
        <v>14106</v>
      </c>
      <c r="M894" s="11">
        <f t="shared" si="1464"/>
        <v>15</v>
      </c>
      <c r="N894" s="11">
        <f t="shared" si="1465"/>
        <v>940.4</v>
      </c>
      <c r="O894" s="11">
        <f t="shared" si="1402"/>
        <v>975</v>
      </c>
      <c r="P894" s="11" t="str">
        <f t="shared" si="1403"/>
        <v xml:space="preserve"> </v>
      </c>
      <c r="Q894" s="13">
        <f t="shared" si="1466"/>
        <v>1</v>
      </c>
      <c r="R894" s="11">
        <f t="shared" si="1467"/>
        <v>1</v>
      </c>
      <c r="S894" s="11">
        <f t="shared" si="1404"/>
        <v>0</v>
      </c>
      <c r="T894" s="11">
        <f t="shared" si="1405"/>
        <v>1</v>
      </c>
      <c r="U894" s="11" t="str">
        <f t="shared" si="1406"/>
        <v>Piped Network With Pump</v>
      </c>
      <c r="V894" s="11">
        <f t="shared" si="1407"/>
        <v>2009</v>
      </c>
      <c r="W894" s="11" t="str">
        <f t="shared" si="1408"/>
        <v>Umushinga Witwa Ema</v>
      </c>
      <c r="X894" s="11" t="str">
        <f t="shared" si="1409"/>
        <v>Spring</v>
      </c>
      <c r="Y894" s="11">
        <f t="shared" si="1410"/>
        <v>3</v>
      </c>
      <c r="Z894" s="11">
        <f t="shared" si="1411"/>
        <v>1</v>
      </c>
      <c r="AA894" s="11">
        <f t="shared" si="1412"/>
        <v>1</v>
      </c>
      <c r="AB894" s="11" t="str">
        <f t="shared" si="1413"/>
        <v/>
      </c>
      <c r="AC894" s="11">
        <f t="shared" si="1414"/>
        <v>3</v>
      </c>
      <c r="AD894" s="11">
        <f t="shared" si="1415"/>
        <v>2009</v>
      </c>
      <c r="AE894" s="11">
        <f t="shared" si="1416"/>
        <v>1</v>
      </c>
      <c r="AF894" s="11">
        <f t="shared" si="1417"/>
        <v>4.5</v>
      </c>
      <c r="AG894" s="12">
        <f t="shared" si="1468"/>
        <v>384000</v>
      </c>
      <c r="AH894" s="12">
        <f t="shared" si="1469"/>
        <v>78.769230769230774</v>
      </c>
      <c r="AI894" s="11">
        <f t="shared" si="1470"/>
        <v>1</v>
      </c>
      <c r="AJ894" s="11">
        <f t="shared" si="1418"/>
        <v>1</v>
      </c>
      <c r="AK894" s="11">
        <f t="shared" si="1419"/>
        <v>2</v>
      </c>
      <c r="AL894" s="11">
        <f t="shared" si="1420"/>
        <v>2009</v>
      </c>
      <c r="AM894" s="11">
        <f t="shared" si="1421"/>
        <v>1</v>
      </c>
      <c r="AN894" s="11">
        <f t="shared" si="1422"/>
        <v>5000</v>
      </c>
      <c r="AO894" s="11">
        <f t="shared" si="1423"/>
        <v>1</v>
      </c>
      <c r="AP894" s="11">
        <f t="shared" si="1424"/>
        <v>16</v>
      </c>
      <c r="AQ894" s="11">
        <f t="shared" si="1425"/>
        <v>2009</v>
      </c>
      <c r="AR894" s="11">
        <f t="shared" si="1426"/>
        <v>1</v>
      </c>
      <c r="AS894" s="11">
        <f t="shared" si="1427"/>
        <v>1</v>
      </c>
      <c r="AT894" s="11">
        <f t="shared" si="1428"/>
        <v>23</v>
      </c>
      <c r="AU894" s="11" t="str">
        <f t="shared" si="1429"/>
        <v/>
      </c>
      <c r="AV894" s="11">
        <f t="shared" si="1430"/>
        <v>2009</v>
      </c>
      <c r="AW894" s="11">
        <f t="shared" si="1431"/>
        <v>1</v>
      </c>
      <c r="AX894" s="11">
        <f t="shared" si="1432"/>
        <v>1</v>
      </c>
      <c r="AY894" s="11">
        <f t="shared" si="1433"/>
        <v>2</v>
      </c>
      <c r="AZ894" s="11">
        <f t="shared" si="1434"/>
        <v>2009</v>
      </c>
      <c r="BA894" s="11">
        <f t="shared" si="1435"/>
        <v>1</v>
      </c>
      <c r="BB894" s="11">
        <f t="shared" si="1436"/>
        <v>5000</v>
      </c>
      <c r="BC894" s="11">
        <f t="shared" si="1437"/>
        <v>1</v>
      </c>
      <c r="BD894" s="11">
        <f t="shared" si="1438"/>
        <v>1</v>
      </c>
      <c r="BE894" s="11">
        <f t="shared" si="1439"/>
        <v>2009</v>
      </c>
      <c r="BF894" s="11">
        <f t="shared" si="1440"/>
        <v>1</v>
      </c>
      <c r="BG894" s="11">
        <f t="shared" si="1461"/>
        <v>1</v>
      </c>
      <c r="BH894" s="11">
        <f t="shared" si="1441"/>
        <v>2009</v>
      </c>
      <c r="BI894" s="11">
        <f t="shared" si="1442"/>
        <v>1</v>
      </c>
      <c r="BJ894" s="11">
        <f t="shared" si="1443"/>
        <v>0</v>
      </c>
      <c r="BK894" s="11" t="str">
        <f t="shared" si="1444"/>
        <v/>
      </c>
      <c r="BL894" s="11" t="str">
        <f t="shared" si="1445"/>
        <v xml:space="preserve"> </v>
      </c>
      <c r="BM894" s="11" t="str">
        <f t="shared" si="1446"/>
        <v xml:space="preserve"> </v>
      </c>
      <c r="BN894" s="11" t="str">
        <f t="shared" si="1447"/>
        <v xml:space="preserve"> </v>
      </c>
      <c r="BO894" s="11" t="str">
        <f t="shared" si="1448"/>
        <v xml:space="preserve"> </v>
      </c>
      <c r="BP894" s="11" t="str">
        <f t="shared" si="1449"/>
        <v xml:space="preserve"> </v>
      </c>
      <c r="BQ894" s="11" t="str">
        <f t="shared" si="1450"/>
        <v>0</v>
      </c>
      <c r="BR894" s="25">
        <f t="shared" si="1451"/>
        <v>0</v>
      </c>
      <c r="BS894" s="11" t="str">
        <f t="shared" si="1452"/>
        <v>Not Present</v>
      </c>
      <c r="BT894" s="11" t="str">
        <f t="shared" si="1453"/>
        <v>0</v>
      </c>
      <c r="BU894" s="12">
        <f t="shared" si="1471"/>
        <v>1</v>
      </c>
      <c r="BV894" s="12">
        <f t="shared" si="1472"/>
        <v>0</v>
      </c>
      <c r="BW894" s="12">
        <f t="shared" si="1462"/>
        <v>1</v>
      </c>
      <c r="BX894" s="12">
        <f t="shared" si="1473"/>
        <v>1</v>
      </c>
      <c r="BY894" s="11">
        <f t="shared" si="1474"/>
        <v>1</v>
      </c>
      <c r="BZ894" s="11">
        <f t="shared" si="1454"/>
        <v>1</v>
      </c>
      <c r="CA894" s="11">
        <f t="shared" si="1455"/>
        <v>1</v>
      </c>
      <c r="CB894" s="11">
        <f t="shared" si="1456"/>
        <v>2009</v>
      </c>
      <c r="CC894" s="11">
        <f t="shared" si="1457"/>
        <v>1</v>
      </c>
      <c r="CD894" s="11" t="str">
        <f t="shared" si="1458"/>
        <v>No</v>
      </c>
      <c r="CE894" s="11">
        <f t="shared" si="1475"/>
        <v>0</v>
      </c>
      <c r="CF894" s="11">
        <f t="shared" si="1476"/>
        <v>0</v>
      </c>
      <c r="CG894" s="11">
        <f t="shared" si="1477"/>
        <v>1</v>
      </c>
      <c r="CH894" s="11">
        <f t="shared" si="1478"/>
        <v>0</v>
      </c>
      <c r="CI894" s="11">
        <f t="shared" si="1459"/>
        <v>0</v>
      </c>
      <c r="CJ894" s="11">
        <f t="shared" si="1460"/>
        <v>1</v>
      </c>
    </row>
    <row r="895" spans="1:88" x14ac:dyDescent="0.3">
      <c r="A895" s="11">
        <f t="shared" si="1391"/>
        <v>2017</v>
      </c>
      <c r="B895" s="11" t="str">
        <f t="shared" si="1392"/>
        <v>04-06-2017 13:34:36 CEST</v>
      </c>
      <c r="C895" s="11" t="str">
        <f t="shared" si="1393"/>
        <v>Rwanda</v>
      </c>
      <c r="D895" s="11" t="str">
        <f t="shared" si="1394"/>
        <v>Rulindo</v>
      </c>
      <c r="E895" s="11" t="str">
        <f t="shared" si="1395"/>
        <v>Kisaro</v>
      </c>
      <c r="F895" s="11" t="str">
        <f t="shared" si="1396"/>
        <v>Mubuga</v>
      </c>
      <c r="G895" s="11" t="str">
        <f t="shared" si="1397"/>
        <v>Nyakarekare</v>
      </c>
      <c r="H895" s="11" t="str">
        <f t="shared" si="1398"/>
        <v/>
      </c>
      <c r="I895" s="11" t="str">
        <f t="shared" si="1399"/>
        <v/>
      </c>
      <c r="J895" s="11" t="str">
        <f t="shared" si="1400"/>
        <v>gahama</v>
      </c>
      <c r="K895" s="11">
        <f t="shared" si="1401"/>
        <v>150</v>
      </c>
      <c r="L895" s="11">
        <f t="shared" si="1463"/>
        <v>10234</v>
      </c>
      <c r="M895" s="11">
        <f t="shared" si="1464"/>
        <v>11</v>
      </c>
      <c r="N895" s="11">
        <f t="shared" si="1465"/>
        <v>930.36363636363637</v>
      </c>
      <c r="O895" s="11">
        <f t="shared" si="1402"/>
        <v>100</v>
      </c>
      <c r="P895" s="11">
        <f t="shared" si="1403"/>
        <v>50</v>
      </c>
      <c r="Q895" s="13">
        <f t="shared" si="1466"/>
        <v>0.66666666666666663</v>
      </c>
      <c r="R895" s="11">
        <f t="shared" si="1467"/>
        <v>0</v>
      </c>
      <c r="S895" s="11">
        <f t="shared" si="1404"/>
        <v>0</v>
      </c>
      <c r="T895" s="11">
        <f t="shared" si="1405"/>
        <v>1</v>
      </c>
      <c r="U895" s="11" t="str">
        <f t="shared" si="1406"/>
        <v>Piped Network With Pump</v>
      </c>
      <c r="V895" s="11">
        <f t="shared" si="1407"/>
        <v>2012</v>
      </c>
      <c r="W895" s="11" t="str">
        <f t="shared" si="1408"/>
        <v>Waterforpeople</v>
      </c>
      <c r="X895" s="11" t="str">
        <f t="shared" si="1409"/>
        <v>Spring</v>
      </c>
      <c r="Y895" s="11">
        <f t="shared" si="1410"/>
        <v>2</v>
      </c>
      <c r="Z895" s="11">
        <f t="shared" si="1411"/>
        <v>1</v>
      </c>
      <c r="AA895" s="11">
        <f t="shared" si="1412"/>
        <v>1</v>
      </c>
      <c r="AB895" s="11" t="str">
        <f t="shared" si="1413"/>
        <v>"Springbox" --Intake Structure At A Spring</v>
      </c>
      <c r="AC895" s="11">
        <f t="shared" si="1414"/>
        <v>2</v>
      </c>
      <c r="AD895" s="11">
        <f t="shared" si="1415"/>
        <v>2012</v>
      </c>
      <c r="AE895" s="11">
        <f t="shared" si="1416"/>
        <v>1</v>
      </c>
      <c r="AF895" s="11">
        <f t="shared" si="1417"/>
        <v>65</v>
      </c>
      <c r="AG895" s="12">
        <f t="shared" si="1468"/>
        <v>26584.615384615387</v>
      </c>
      <c r="AH895" s="12">
        <f t="shared" si="1469"/>
        <v>53.169230769230772</v>
      </c>
      <c r="AI895" s="11">
        <f t="shared" si="1470"/>
        <v>1</v>
      </c>
      <c r="AJ895" s="11">
        <f t="shared" si="1418"/>
        <v>1</v>
      </c>
      <c r="AK895" s="11">
        <f t="shared" si="1419"/>
        <v>2</v>
      </c>
      <c r="AL895" s="11">
        <f t="shared" si="1420"/>
        <v>2012</v>
      </c>
      <c r="AM895" s="11">
        <f t="shared" si="1421"/>
        <v>1</v>
      </c>
      <c r="AN895" s="11">
        <f t="shared" si="1422"/>
        <v>30000</v>
      </c>
      <c r="AO895" s="11">
        <f t="shared" si="1423"/>
        <v>1</v>
      </c>
      <c r="AP895" s="11">
        <f t="shared" si="1424"/>
        <v>7</v>
      </c>
      <c r="AQ895" s="11">
        <f t="shared" si="1425"/>
        <v>2012</v>
      </c>
      <c r="AR895" s="11">
        <f t="shared" si="1426"/>
        <v>1</v>
      </c>
      <c r="AS895" s="11">
        <f t="shared" si="1427"/>
        <v>1</v>
      </c>
      <c r="AT895" s="11">
        <f t="shared" si="1428"/>
        <v>14</v>
      </c>
      <c r="AU895" s="11" t="str">
        <f t="shared" si="1429"/>
        <v>Pressure Break Tank|Distribution Chamber|Washout,Air Release</v>
      </c>
      <c r="AV895" s="11">
        <f t="shared" si="1430"/>
        <v>2012</v>
      </c>
      <c r="AW895" s="11">
        <f t="shared" si="1431"/>
        <v>1</v>
      </c>
      <c r="AX895" s="11">
        <f t="shared" si="1432"/>
        <v>1</v>
      </c>
      <c r="AY895" s="11">
        <f t="shared" si="1433"/>
        <v>2</v>
      </c>
      <c r="AZ895" s="11">
        <f t="shared" si="1434"/>
        <v>2012</v>
      </c>
      <c r="BA895" s="11">
        <f t="shared" si="1435"/>
        <v>1</v>
      </c>
      <c r="BB895" s="11">
        <f t="shared" si="1436"/>
        <v>30000</v>
      </c>
      <c r="BC895" s="11">
        <f t="shared" si="1437"/>
        <v>1</v>
      </c>
      <c r="BD895" s="11">
        <f t="shared" si="1438"/>
        <v>2</v>
      </c>
      <c r="BE895" s="11">
        <f t="shared" si="1439"/>
        <v>2012</v>
      </c>
      <c r="BF895" s="11">
        <f t="shared" si="1440"/>
        <v>1</v>
      </c>
      <c r="BG895" s="11">
        <f t="shared" si="1461"/>
        <v>1</v>
      </c>
      <c r="BH895" s="11">
        <f t="shared" si="1441"/>
        <v>2012</v>
      </c>
      <c r="BI895" s="11">
        <f t="shared" si="1442"/>
        <v>1</v>
      </c>
      <c r="BJ895" s="11">
        <f t="shared" si="1443"/>
        <v>0</v>
      </c>
      <c r="BK895" s="11" t="str">
        <f t="shared" si="1444"/>
        <v/>
      </c>
      <c r="BL895" s="11" t="str">
        <f t="shared" si="1445"/>
        <v xml:space="preserve"> </v>
      </c>
      <c r="BM895" s="11" t="str">
        <f t="shared" si="1446"/>
        <v xml:space="preserve"> </v>
      </c>
      <c r="BN895" s="11" t="str">
        <f t="shared" si="1447"/>
        <v xml:space="preserve"> </v>
      </c>
      <c r="BO895" s="11" t="str">
        <f t="shared" si="1448"/>
        <v xml:space="preserve"> </v>
      </c>
      <c r="BP895" s="11" t="str">
        <f t="shared" si="1449"/>
        <v xml:space="preserve"> </v>
      </c>
      <c r="BQ895" s="11" t="str">
        <f t="shared" si="1450"/>
        <v>0</v>
      </c>
      <c r="BR895" s="25">
        <f t="shared" si="1451"/>
        <v>0</v>
      </c>
      <c r="BS895" s="11" t="str">
        <f t="shared" si="1452"/>
        <v>Not Present</v>
      </c>
      <c r="BT895" s="11" t="str">
        <f t="shared" si="1453"/>
        <v>0</v>
      </c>
      <c r="BU895" s="12">
        <f t="shared" si="1471"/>
        <v>1</v>
      </c>
      <c r="BV895" s="12">
        <f t="shared" si="1472"/>
        <v>0</v>
      </c>
      <c r="BW895" s="12">
        <f t="shared" si="1462"/>
        <v>1</v>
      </c>
      <c r="BX895" s="12">
        <f t="shared" si="1473"/>
        <v>1</v>
      </c>
      <c r="BY895" s="11">
        <f t="shared" si="1474"/>
        <v>1</v>
      </c>
      <c r="BZ895" s="11">
        <f t="shared" si="1454"/>
        <v>1</v>
      </c>
      <c r="CA895" s="11">
        <f t="shared" si="1455"/>
        <v>1</v>
      </c>
      <c r="CB895" s="11">
        <f t="shared" si="1456"/>
        <v>2012</v>
      </c>
      <c r="CC895" s="11">
        <f t="shared" si="1457"/>
        <v>2</v>
      </c>
      <c r="CD895" s="11" t="str">
        <f t="shared" si="1458"/>
        <v>No</v>
      </c>
      <c r="CE895" s="11">
        <f t="shared" si="1475"/>
        <v>0</v>
      </c>
      <c r="CF895" s="11">
        <f t="shared" si="1476"/>
        <v>0</v>
      </c>
      <c r="CG895" s="11">
        <f t="shared" si="1477"/>
        <v>1</v>
      </c>
      <c r="CH895" s="11">
        <f t="shared" si="1478"/>
        <v>0</v>
      </c>
      <c r="CI895" s="11">
        <f t="shared" si="1459"/>
        <v>1</v>
      </c>
      <c r="CJ895" s="11">
        <f t="shared" si="1460"/>
        <v>1</v>
      </c>
    </row>
    <row r="896" spans="1:88" x14ac:dyDescent="0.3">
      <c r="A896" s="11">
        <f t="shared" si="1391"/>
        <v>2017</v>
      </c>
      <c r="B896" s="11" t="str">
        <f t="shared" si="1392"/>
        <v>02-06-2017 06:41:45 CEST</v>
      </c>
      <c r="C896" s="11" t="str">
        <f t="shared" si="1393"/>
        <v>Rwanda</v>
      </c>
      <c r="D896" s="11" t="str">
        <f t="shared" si="1394"/>
        <v>Rulindo</v>
      </c>
      <c r="E896" s="11" t="str">
        <f t="shared" si="1395"/>
        <v>Ntarabana</v>
      </c>
      <c r="F896" s="11" t="str">
        <f t="shared" si="1396"/>
        <v>Kajevuba</v>
      </c>
      <c r="G896" s="11" t="str">
        <f t="shared" si="1397"/>
        <v>Nyarubuye</v>
      </c>
      <c r="H896" s="11" t="str">
        <f t="shared" si="1398"/>
        <v/>
      </c>
      <c r="I896" s="11" t="str">
        <f t="shared" si="1399"/>
        <v/>
      </c>
      <c r="J896" s="11" t="str">
        <f t="shared" si="1400"/>
        <v>Rwamugaza</v>
      </c>
      <c r="K896" s="11">
        <f t="shared" si="1401"/>
        <v>229</v>
      </c>
      <c r="L896" s="11">
        <f t="shared" si="1463"/>
        <v>14106</v>
      </c>
      <c r="M896" s="11">
        <f t="shared" si="1464"/>
        <v>38</v>
      </c>
      <c r="N896" s="11">
        <f t="shared" si="1465"/>
        <v>371.21052631578948</v>
      </c>
      <c r="O896" s="11">
        <f t="shared" si="1402"/>
        <v>229</v>
      </c>
      <c r="P896" s="11" t="str">
        <f t="shared" si="1403"/>
        <v xml:space="preserve"> </v>
      </c>
      <c r="Q896" s="13">
        <f t="shared" si="1466"/>
        <v>1</v>
      </c>
      <c r="R896" s="11">
        <f t="shared" si="1467"/>
        <v>1</v>
      </c>
      <c r="S896" s="11">
        <f t="shared" si="1404"/>
        <v>0</v>
      </c>
      <c r="T896" s="11">
        <f t="shared" si="1405"/>
        <v>1</v>
      </c>
      <c r="U896" s="11" t="str">
        <f t="shared" si="1406"/>
        <v>Piped Network -- Gravity Only</v>
      </c>
      <c r="V896" s="11">
        <f t="shared" si="1407"/>
        <v>2003</v>
      </c>
      <c r="W896" s="11" t="str">
        <f t="shared" si="1408"/>
        <v>Government</v>
      </c>
      <c r="X896" s="11" t="str">
        <f t="shared" si="1409"/>
        <v>Spring</v>
      </c>
      <c r="Y896" s="11">
        <f t="shared" si="1410"/>
        <v>2</v>
      </c>
      <c r="Z896" s="11">
        <f t="shared" si="1411"/>
        <v>1</v>
      </c>
      <c r="AA896" s="11">
        <f t="shared" si="1412"/>
        <v>1</v>
      </c>
      <c r="AB896" s="11" t="str">
        <f t="shared" si="1413"/>
        <v>"Springbox" --Intake Structure At A Spring</v>
      </c>
      <c r="AC896" s="11">
        <f t="shared" si="1414"/>
        <v>1</v>
      </c>
      <c r="AD896" s="11">
        <f t="shared" si="1415"/>
        <v>2003</v>
      </c>
      <c r="AE896" s="11">
        <f t="shared" si="1416"/>
        <v>1</v>
      </c>
      <c r="AF896" s="11">
        <f t="shared" si="1417"/>
        <v>3</v>
      </c>
      <c r="AG896" s="12">
        <f t="shared" si="1468"/>
        <v>576000</v>
      </c>
      <c r="AH896" s="12">
        <f t="shared" si="1469"/>
        <v>503.05676855895194</v>
      </c>
      <c r="AI896" s="11">
        <f t="shared" si="1470"/>
        <v>1</v>
      </c>
      <c r="AJ896" s="11">
        <f t="shared" si="1418"/>
        <v>1</v>
      </c>
      <c r="AK896" s="11">
        <f t="shared" si="1419"/>
        <v>2</v>
      </c>
      <c r="AL896" s="11">
        <f t="shared" si="1420"/>
        <v>2003</v>
      </c>
      <c r="AM896" s="11">
        <f t="shared" si="1421"/>
        <v>1</v>
      </c>
      <c r="AN896" s="11">
        <f t="shared" si="1422"/>
        <v>35000</v>
      </c>
      <c r="AO896" s="11">
        <f t="shared" si="1423"/>
        <v>1</v>
      </c>
      <c r="AP896" s="11">
        <f t="shared" si="1424"/>
        <v>7</v>
      </c>
      <c r="AQ896" s="11">
        <f t="shared" si="1425"/>
        <v>2003</v>
      </c>
      <c r="AR896" s="11">
        <f t="shared" si="1426"/>
        <v>1</v>
      </c>
      <c r="AS896" s="11">
        <f t="shared" si="1427"/>
        <v>1</v>
      </c>
      <c r="AT896" s="11">
        <f t="shared" si="1428"/>
        <v>12</v>
      </c>
      <c r="AU896" s="11" t="str">
        <f t="shared" si="1429"/>
        <v>Pressure Break Tank</v>
      </c>
      <c r="AV896" s="11">
        <f t="shared" si="1430"/>
        <v>2003</v>
      </c>
      <c r="AW896" s="11">
        <f t="shared" si="1431"/>
        <v>1</v>
      </c>
      <c r="AX896" s="11">
        <f t="shared" si="1432"/>
        <v>1</v>
      </c>
      <c r="AY896" s="11">
        <f t="shared" si="1433"/>
        <v>2</v>
      </c>
      <c r="AZ896" s="11">
        <f t="shared" si="1434"/>
        <v>2003</v>
      </c>
      <c r="BA896" s="11">
        <f t="shared" si="1435"/>
        <v>1</v>
      </c>
      <c r="BB896" s="11">
        <f t="shared" si="1436"/>
        <v>35000</v>
      </c>
      <c r="BC896" s="11">
        <f t="shared" si="1437"/>
        <v>0</v>
      </c>
      <c r="BD896" s="11" t="str">
        <f t="shared" si="1438"/>
        <v xml:space="preserve"> </v>
      </c>
      <c r="BE896" s="11" t="str">
        <f t="shared" si="1439"/>
        <v xml:space="preserve"> </v>
      </c>
      <c r="BF896" s="11" t="str">
        <f t="shared" si="1440"/>
        <v xml:space="preserve"> </v>
      </c>
      <c r="BG896" s="11" t="str">
        <f t="shared" si="1461"/>
        <v xml:space="preserve"> </v>
      </c>
      <c r="BH896" s="11" t="str">
        <f t="shared" si="1441"/>
        <v xml:space="preserve"> </v>
      </c>
      <c r="BI896" s="11" t="str">
        <f t="shared" si="1442"/>
        <v xml:space="preserve"> </v>
      </c>
      <c r="BJ896" s="11">
        <f t="shared" si="1443"/>
        <v>0</v>
      </c>
      <c r="BK896" s="11" t="str">
        <f t="shared" si="1444"/>
        <v/>
      </c>
      <c r="BL896" s="11" t="str">
        <f t="shared" si="1445"/>
        <v xml:space="preserve"> </v>
      </c>
      <c r="BM896" s="11" t="str">
        <f t="shared" si="1446"/>
        <v xml:space="preserve"> </v>
      </c>
      <c r="BN896" s="11" t="str">
        <f t="shared" si="1447"/>
        <v xml:space="preserve"> </v>
      </c>
      <c r="BO896" s="11" t="str">
        <f t="shared" si="1448"/>
        <v xml:space="preserve"> </v>
      </c>
      <c r="BP896" s="11" t="str">
        <f t="shared" si="1449"/>
        <v xml:space="preserve"> </v>
      </c>
      <c r="BQ896" s="11" t="str">
        <f t="shared" si="1450"/>
        <v>0</v>
      </c>
      <c r="BR896" s="25">
        <f t="shared" si="1451"/>
        <v>0</v>
      </c>
      <c r="BS896" s="11" t="str">
        <f t="shared" si="1452"/>
        <v>Not Present</v>
      </c>
      <c r="BT896" s="11" t="str">
        <f t="shared" si="1453"/>
        <v>0</v>
      </c>
      <c r="BU896" s="12">
        <f t="shared" si="1471"/>
        <v>1</v>
      </c>
      <c r="BV896" s="12">
        <f t="shared" si="1472"/>
        <v>0</v>
      </c>
      <c r="BW896" s="12">
        <f t="shared" si="1462"/>
        <v>1</v>
      </c>
      <c r="BX896" s="12">
        <f t="shared" si="1473"/>
        <v>1</v>
      </c>
      <c r="BY896" s="11">
        <f t="shared" si="1474"/>
        <v>1</v>
      </c>
      <c r="BZ896" s="11">
        <f t="shared" si="1454"/>
        <v>1</v>
      </c>
      <c r="CA896" s="11">
        <f t="shared" si="1455"/>
        <v>3</v>
      </c>
      <c r="CB896" s="11">
        <f t="shared" si="1456"/>
        <v>2003</v>
      </c>
      <c r="CC896" s="11">
        <f t="shared" si="1457"/>
        <v>1</v>
      </c>
      <c r="CD896" s="11" t="str">
        <f t="shared" si="1458"/>
        <v>No</v>
      </c>
      <c r="CE896" s="11">
        <f t="shared" si="1475"/>
        <v>0</v>
      </c>
      <c r="CF896" s="11">
        <f t="shared" si="1476"/>
        <v>0</v>
      </c>
      <c r="CG896" s="11">
        <f t="shared" si="1477"/>
        <v>1</v>
      </c>
      <c r="CH896" s="11">
        <f t="shared" si="1478"/>
        <v>0</v>
      </c>
      <c r="CI896" s="11">
        <f t="shared" si="1459"/>
        <v>1</v>
      </c>
      <c r="CJ896" s="11">
        <f t="shared" si="1460"/>
        <v>1</v>
      </c>
    </row>
    <row r="897" spans="1:88" x14ac:dyDescent="0.3">
      <c r="A897" s="11">
        <f t="shared" si="1391"/>
        <v>2017</v>
      </c>
      <c r="B897" s="11" t="str">
        <f t="shared" si="1392"/>
        <v>05-04-2017 21:43:50 CEST</v>
      </c>
      <c r="C897" s="11" t="str">
        <f t="shared" si="1393"/>
        <v>Rwanda</v>
      </c>
      <c r="D897" s="11" t="str">
        <f t="shared" si="1394"/>
        <v>Rulindo</v>
      </c>
      <c r="E897" s="11" t="str">
        <f t="shared" si="1395"/>
        <v>Bushoki</v>
      </c>
      <c r="F897" s="11" t="str">
        <f t="shared" si="1396"/>
        <v>N.Ngarama</v>
      </c>
      <c r="G897" s="11" t="str">
        <f t="shared" si="1397"/>
        <v>Byimana</v>
      </c>
      <c r="H897" s="11" t="str">
        <f t="shared" si="1398"/>
        <v/>
      </c>
      <c r="I897" s="11" t="str">
        <f t="shared" si="1399"/>
        <v/>
      </c>
      <c r="J897" s="11" t="str">
        <f t="shared" si="1400"/>
        <v>Nyabishengeshi gravity system</v>
      </c>
      <c r="K897" s="11">
        <f t="shared" si="1401"/>
        <v>92</v>
      </c>
      <c r="L897" s="11">
        <f t="shared" si="1463"/>
        <v>893</v>
      </c>
      <c r="M897" s="11">
        <f t="shared" si="1464"/>
        <v>2</v>
      </c>
      <c r="N897" s="11">
        <f t="shared" si="1465"/>
        <v>446.5</v>
      </c>
      <c r="O897" s="11">
        <f t="shared" si="1402"/>
        <v>92</v>
      </c>
      <c r="P897" s="11" t="str">
        <f t="shared" si="1403"/>
        <v xml:space="preserve"> </v>
      </c>
      <c r="Q897" s="13">
        <f t="shared" si="1466"/>
        <v>1</v>
      </c>
      <c r="R897" s="11">
        <f t="shared" si="1467"/>
        <v>1</v>
      </c>
      <c r="S897" s="11">
        <f t="shared" si="1404"/>
        <v>0</v>
      </c>
      <c r="T897" s="11">
        <f t="shared" si="1405"/>
        <v>1</v>
      </c>
      <c r="U897" s="11" t="str">
        <f t="shared" si="1406"/>
        <v>Piped Network -- Gravity Only</v>
      </c>
      <c r="V897" s="11">
        <f t="shared" si="1407"/>
        <v>2013</v>
      </c>
      <c r="W897" s="11" t="str">
        <f t="shared" si="1408"/>
        <v>Governement (District, Wasac) And Water For People</v>
      </c>
      <c r="X897" s="11" t="str">
        <f t="shared" si="1409"/>
        <v>Spring</v>
      </c>
      <c r="Y897" s="11">
        <f t="shared" si="1410"/>
        <v>1</v>
      </c>
      <c r="Z897" s="11">
        <f t="shared" si="1411"/>
        <v>1</v>
      </c>
      <c r="AA897" s="11">
        <f t="shared" si="1412"/>
        <v>0</v>
      </c>
      <c r="AB897" s="11" t="str">
        <f t="shared" si="1413"/>
        <v/>
      </c>
      <c r="AC897" s="11" t="str">
        <f t="shared" si="1414"/>
        <v xml:space="preserve"> </v>
      </c>
      <c r="AD897" s="11" t="str">
        <f t="shared" si="1415"/>
        <v xml:space="preserve"> </v>
      </c>
      <c r="AE897" s="11" t="str">
        <f t="shared" si="1416"/>
        <v xml:space="preserve"> </v>
      </c>
      <c r="AF897" s="11">
        <f t="shared" si="1417"/>
        <v>50</v>
      </c>
      <c r="AG897" s="12">
        <f t="shared" si="1468"/>
        <v>34560</v>
      </c>
      <c r="AH897" s="12">
        <f t="shared" si="1469"/>
        <v>75.130434782608702</v>
      </c>
      <c r="AI897" s="11">
        <f t="shared" si="1470"/>
        <v>1</v>
      </c>
      <c r="AJ897" s="11">
        <f t="shared" si="1418"/>
        <v>0</v>
      </c>
      <c r="AK897" s="11" t="str">
        <f t="shared" si="1419"/>
        <v xml:space="preserve"> </v>
      </c>
      <c r="AL897" s="11" t="str">
        <f t="shared" si="1420"/>
        <v xml:space="preserve"> </v>
      </c>
      <c r="AM897" s="11" t="str">
        <f t="shared" si="1421"/>
        <v xml:space="preserve"> </v>
      </c>
      <c r="AN897" s="11" t="str">
        <f t="shared" si="1422"/>
        <v xml:space="preserve"> </v>
      </c>
      <c r="AO897" s="11">
        <f t="shared" si="1423"/>
        <v>0</v>
      </c>
      <c r="AP897" s="11" t="str">
        <f t="shared" si="1424"/>
        <v xml:space="preserve"> </v>
      </c>
      <c r="AQ897" s="11" t="str">
        <f t="shared" si="1425"/>
        <v xml:space="preserve"> </v>
      </c>
      <c r="AR897" s="11" t="str">
        <f t="shared" si="1426"/>
        <v xml:space="preserve"> </v>
      </c>
      <c r="AS897" s="11">
        <f t="shared" si="1427"/>
        <v>0</v>
      </c>
      <c r="AT897" s="11" t="str">
        <f t="shared" si="1428"/>
        <v xml:space="preserve"> </v>
      </c>
      <c r="AU897" s="11" t="str">
        <f t="shared" si="1429"/>
        <v/>
      </c>
      <c r="AV897" s="11" t="str">
        <f t="shared" si="1430"/>
        <v xml:space="preserve"> </v>
      </c>
      <c r="AW897" s="11" t="str">
        <f t="shared" si="1431"/>
        <v xml:space="preserve"> </v>
      </c>
      <c r="AX897" s="11">
        <f t="shared" si="1432"/>
        <v>0</v>
      </c>
      <c r="AY897" s="11" t="str">
        <f t="shared" si="1433"/>
        <v xml:space="preserve"> </v>
      </c>
      <c r="AZ897" s="11" t="str">
        <f t="shared" si="1434"/>
        <v xml:space="preserve"> </v>
      </c>
      <c r="BA897" s="11" t="str">
        <f t="shared" si="1435"/>
        <v xml:space="preserve"> </v>
      </c>
      <c r="BB897" s="11" t="str">
        <f t="shared" si="1436"/>
        <v xml:space="preserve"> </v>
      </c>
      <c r="BC897" s="11">
        <f t="shared" si="1437"/>
        <v>0</v>
      </c>
      <c r="BD897" s="11" t="str">
        <f t="shared" si="1438"/>
        <v xml:space="preserve"> </v>
      </c>
      <c r="BE897" s="11" t="str">
        <f t="shared" si="1439"/>
        <v xml:space="preserve"> </v>
      </c>
      <c r="BF897" s="11" t="str">
        <f t="shared" si="1440"/>
        <v xml:space="preserve"> </v>
      </c>
      <c r="BG897" s="11" t="str">
        <f t="shared" si="1461"/>
        <v xml:space="preserve"> </v>
      </c>
      <c r="BH897" s="11" t="str">
        <f t="shared" si="1441"/>
        <v xml:space="preserve"> </v>
      </c>
      <c r="BI897" s="11" t="str">
        <f t="shared" si="1442"/>
        <v xml:space="preserve"> </v>
      </c>
      <c r="BJ897" s="11">
        <f t="shared" si="1443"/>
        <v>0</v>
      </c>
      <c r="BK897" s="11" t="str">
        <f t="shared" si="1444"/>
        <v/>
      </c>
      <c r="BL897" s="11" t="str">
        <f t="shared" si="1445"/>
        <v xml:space="preserve"> </v>
      </c>
      <c r="BM897" s="11" t="str">
        <f t="shared" si="1446"/>
        <v xml:space="preserve"> </v>
      </c>
      <c r="BN897" s="11" t="str">
        <f t="shared" si="1447"/>
        <v xml:space="preserve"> </v>
      </c>
      <c r="BO897" s="11" t="str">
        <f t="shared" si="1448"/>
        <v xml:space="preserve"> </v>
      </c>
      <c r="BP897" s="11" t="str">
        <f t="shared" si="1449"/>
        <v xml:space="preserve"> </v>
      </c>
      <c r="BQ897" s="11" t="str">
        <f t="shared" si="1450"/>
        <v>0</v>
      </c>
      <c r="BR897" s="25">
        <f t="shared" si="1451"/>
        <v>0</v>
      </c>
      <c r="BS897" s="11" t="str">
        <f t="shared" si="1452"/>
        <v>Not Present</v>
      </c>
      <c r="BT897" s="11" t="str">
        <f t="shared" si="1453"/>
        <v>0</v>
      </c>
      <c r="BU897" s="12">
        <f t="shared" si="1471"/>
        <v>1</v>
      </c>
      <c r="BV897" s="12">
        <f t="shared" si="1472"/>
        <v>0</v>
      </c>
      <c r="BW897" s="12">
        <f t="shared" si="1462"/>
        <v>1</v>
      </c>
      <c r="BX897" s="12">
        <f t="shared" si="1473"/>
        <v>1</v>
      </c>
      <c r="BY897" s="11">
        <f t="shared" si="1474"/>
        <v>1</v>
      </c>
      <c r="BZ897" s="11">
        <f t="shared" si="1454"/>
        <v>1</v>
      </c>
      <c r="CA897" s="11">
        <f t="shared" si="1455"/>
        <v>1</v>
      </c>
      <c r="CB897" s="11">
        <f t="shared" si="1456"/>
        <v>2013</v>
      </c>
      <c r="CC897" s="11">
        <f t="shared" si="1457"/>
        <v>1</v>
      </c>
      <c r="CD897" s="11" t="str">
        <f t="shared" si="1458"/>
        <v>No</v>
      </c>
      <c r="CE897" s="11">
        <f t="shared" si="1475"/>
        <v>0</v>
      </c>
      <c r="CF897" s="11">
        <f t="shared" si="1476"/>
        <v>0</v>
      </c>
      <c r="CG897" s="11">
        <f t="shared" si="1477"/>
        <v>1</v>
      </c>
      <c r="CH897" s="11">
        <f t="shared" si="1478"/>
        <v>0</v>
      </c>
      <c r="CI897" s="11">
        <f t="shared" si="1459"/>
        <v>1</v>
      </c>
      <c r="CJ897" s="11">
        <f t="shared" si="1460"/>
        <v>1</v>
      </c>
    </row>
    <row r="898" spans="1:88" x14ac:dyDescent="0.3">
      <c r="A898" s="11">
        <f t="shared" ref="A898:A917" si="1479">IF(Year_Data_Was_Collected=0," ",Year_Data_Was_Collected)</f>
        <v>2017</v>
      </c>
      <c r="B898" s="11" t="str">
        <f t="shared" ref="B898:B917" si="1480">IF(Collection_Date=0," ",Collection_Date)</f>
        <v>14-03-2017 22:51:31 CET</v>
      </c>
      <c r="C898" s="11" t="str">
        <f t="shared" ref="C898:C917" si="1481">PROPER(Geo_Level_1)</f>
        <v>Rwanda</v>
      </c>
      <c r="D898" s="11" t="str">
        <f t="shared" ref="D898:D917" si="1482">PROPER(Geo_Level_2)</f>
        <v>Rulindo</v>
      </c>
      <c r="E898" s="11" t="str">
        <f t="shared" ref="E898:E917" si="1483">PROPER(Geo_Level_3)</f>
        <v>Rusiga</v>
      </c>
      <c r="F898" s="11" t="str">
        <f t="shared" ref="F898:F917" si="1484">PROPER(Geo_Level_4)</f>
        <v>Taba</v>
      </c>
      <c r="G898" s="11" t="str">
        <f t="shared" ref="G898:G917" si="1485">PROPER(Geo_Level_5)</f>
        <v>Kingazi</v>
      </c>
      <c r="H898" s="11" t="str">
        <f t="shared" ref="H898:H917" si="1486">PROPER(Geo_Level_6)</f>
        <v/>
      </c>
      <c r="I898" s="11" t="str">
        <f t="shared" ref="I898:I917" si="1487">PROPER(Geo_Level_7)</f>
        <v/>
      </c>
      <c r="J898" s="11" t="str">
        <f t="shared" ref="J898:J917" si="1488">IF(Unique_ID_Water_Point=0," ",Unique_ID_Water_Point)</f>
        <v>Water point1 at Kingazi/Nyakabizi2 gravity</v>
      </c>
      <c r="K898" s="11">
        <f t="shared" ref="K898:K917" si="1489">IF(Total_Families_In_Community=0," ",Total_Families_In_Community)</f>
        <v>157</v>
      </c>
      <c r="L898" s="11">
        <f t="shared" si="1463"/>
        <v>1259</v>
      </c>
      <c r="M898" s="11">
        <f t="shared" si="1464"/>
        <v>1</v>
      </c>
      <c r="N898" s="11">
        <f t="shared" si="1465"/>
        <v>1259</v>
      </c>
      <c r="O898" s="11">
        <f t="shared" ref="O898:O917" si="1490">IF(Total_Families_With_Access=0," ",Total_Families_With_Access)</f>
        <v>157</v>
      </c>
      <c r="P898" s="11" t="str">
        <f t="shared" ref="P898:P917" si="1491">IF(Total_Families_Without_Access=0," ",Total_Families_Without_Access)</f>
        <v xml:space="preserve"> </v>
      </c>
      <c r="Q898" s="13">
        <f t="shared" si="1466"/>
        <v>1</v>
      </c>
      <c r="R898" s="11">
        <f t="shared" si="1467"/>
        <v>1</v>
      </c>
      <c r="S898" s="11">
        <f t="shared" ref="S898:S917" si="1492">IF(T898=1,IF(N898="",0,IF(N898&lt;=Gov_Standard_Number_Users,1,0)),0)</f>
        <v>0</v>
      </c>
      <c r="T898" s="11">
        <f t="shared" ref="T898:T917" si="1493">IF(Improved_Water_Point="Yes",1,0)</f>
        <v>1</v>
      </c>
      <c r="U898" s="11" t="str">
        <f t="shared" ref="U898:U917" si="1494">PROPER(CONCATENATE(Type_Of_Water_Point_System,Type_Unimproved_Source))</f>
        <v>Piped Network -- Gravity Only</v>
      </c>
      <c r="V898" s="11">
        <f t="shared" ref="V898:V917" si="1495">IF(Water_System_Construction_Date=0," ",Water_System_Construction_Date)</f>
        <v>2015</v>
      </c>
      <c r="W898" s="11" t="str">
        <f t="shared" ref="W898:W917" si="1496">PROPER(Construction_Funder)</f>
        <v>Gor</v>
      </c>
      <c r="X898" s="11" t="str">
        <f t="shared" ref="X898:X917" si="1497">PROPER(Source_Type)</f>
        <v>Spring</v>
      </c>
      <c r="Y898" s="11">
        <f t="shared" ref="Y898:Y917" si="1498">IF(Number_of_Sources=0," ",Number_of_Sources)</f>
        <v>2</v>
      </c>
      <c r="Z898" s="11">
        <f t="shared" ref="Z898:Z917" si="1499">IF(Source_Protected="Yes",1,0)</f>
        <v>1</v>
      </c>
      <c r="AA898" s="11">
        <f t="shared" ref="AA898:AA917" si="1500">IF(Presence_Intake=0," ",IF(Presence_Intake="Yes",1,0))</f>
        <v>0</v>
      </c>
      <c r="AB898" s="11" t="str">
        <f t="shared" ref="AB898:AB917" si="1501">PROPER(Type_Intake_Structure)</f>
        <v/>
      </c>
      <c r="AC898" s="11" t="str">
        <f t="shared" ref="AC898:AC917" si="1502">IF(Number_Of_Intakes=0," ",Number_Of_Intakes)</f>
        <v xml:space="preserve"> </v>
      </c>
      <c r="AD898" s="11" t="str">
        <f t="shared" ref="AD898:AD917" si="1503">IF(Construction_Date_Intake=0," ",Construction_Date_Intake)</f>
        <v xml:space="preserve"> </v>
      </c>
      <c r="AE898" s="11" t="str">
        <f t="shared" ref="AE898:AE917" si="1504">IF(Physical_State_Intake=0," ",IF(Physical_State_Intake="Normal",1,IF(Physical_State_Intake="Poor",2,IF(Physical_State_Intake="Does Not Function",3))))</f>
        <v xml:space="preserve"> </v>
      </c>
      <c r="AF898" s="11">
        <f t="shared" ref="AF898:AF917" si="1505">IF(Seconds_To_Fill_20Liters=0," ",Seconds_To_Fill_20Liters)</f>
        <v>20</v>
      </c>
      <c r="AG898" s="12">
        <f t="shared" si="1468"/>
        <v>86400</v>
      </c>
      <c r="AH898" s="12">
        <f t="shared" si="1469"/>
        <v>110.06369426751593</v>
      </c>
      <c r="AI898" s="11">
        <f t="shared" si="1470"/>
        <v>1</v>
      </c>
      <c r="AJ898" s="11">
        <f t="shared" ref="AJ898:AJ917" si="1506">IF(Presence_Conduction_Line=0," ",IF(Presence_Conduction_Line="Yes",1,0))</f>
        <v>0</v>
      </c>
      <c r="AK898" s="11" t="str">
        <f t="shared" ref="AK898:AK917" si="1507">IF(Number_Of_Conduction_Lines=0," ",Number_Of_Conduction_Lines)</f>
        <v xml:space="preserve"> </v>
      </c>
      <c r="AL898" s="11" t="str">
        <f t="shared" ref="AL898:AL917" si="1508">IF(Construction_Date_Conduction_Line=0," ",Construction_Date_Conduction_Line)</f>
        <v xml:space="preserve"> </v>
      </c>
      <c r="AM898" s="11" t="str">
        <f t="shared" ref="AM898:AM917" si="1509">IF(Physical_State_Conduction_Line=0," ",IF(Physical_State_Conduction_Line="Normal",1,IF(Physical_State_Conduction_Line="Poor",2,IF(Physical_State_Conduction_Line="Does Not Function",3))))</f>
        <v xml:space="preserve"> </v>
      </c>
      <c r="AN898" s="11" t="str">
        <f t="shared" ref="AN898:AN917" si="1510">IF(Length_Conduction_Line=0," ",Length_Conduction_Line)</f>
        <v xml:space="preserve"> </v>
      </c>
      <c r="AO898" s="11">
        <f t="shared" ref="AO898:AO917" si="1511">IF(Presence_Storage_Tank=0," ",IF(Presence_Storage_Tank="Yes",1,0))</f>
        <v>1</v>
      </c>
      <c r="AP898" s="11">
        <f t="shared" ref="AP898:AP917" si="1512">IF(Number_Of_Storage_Tanks=0," ",Number_Of_Storage_Tanks)</f>
        <v>1</v>
      </c>
      <c r="AQ898" s="11">
        <f t="shared" ref="AQ898:AQ917" si="1513">IF(Construction_Date_Storage_Tank=0," ",Construction_Date_Storage_Tank)</f>
        <v>2013</v>
      </c>
      <c r="AR898" s="11">
        <f t="shared" ref="AR898:AR917" si="1514">IF(Physical_State_Storage_Tank=0," ",IF(Physical_State_Storage_Tank="Normal",1,IF(Physical_State_Storage_Tank="Poor",2,IF(Physical_State_Storage_Tank="Does Not Function",3))))</f>
        <v>1</v>
      </c>
      <c r="AS898" s="11">
        <f t="shared" ref="AS898:AS917" si="1515">IF(Presence_Other_Concrete_Structures=0," ",IF(Presence_Other_Concrete_Structures="Yes",1,0))</f>
        <v>0</v>
      </c>
      <c r="AT898" s="11" t="str">
        <f t="shared" ref="AT898:AT917" si="1516">IF(Number_Of_Concrete_Structures=0," ",Number_Of_Concrete_Structures)</f>
        <v xml:space="preserve"> </v>
      </c>
      <c r="AU898" s="11" t="str">
        <f t="shared" ref="AU898:AU917" si="1517">PROPER(Type_Concrete_Structures)</f>
        <v/>
      </c>
      <c r="AV898" s="11" t="str">
        <f t="shared" ref="AV898:AV917" si="1518">IF(Construction_Date_Concrete_Structures=0," ",Construction_Date_Concrete_Structures)</f>
        <v xml:space="preserve"> </v>
      </c>
      <c r="AW898" s="11" t="str">
        <f t="shared" ref="AW898:AW917" si="1519">IF(Physical_State_Concrete_Structures=0," ",IF(Physical_State_Concrete_Structures="Normal",1,IF(Physical_State_Concrete_Structures="Poor",2,IF(Physical_State_Concrete_Structures="Does Not Function",3))))</f>
        <v xml:space="preserve"> </v>
      </c>
      <c r="AX898" s="11">
        <f t="shared" ref="AX898:AX917" si="1520">IF(Presence_Distribution_Network=0," ",IF(Presence_Distribution_Network="Yes",1,0))</f>
        <v>0</v>
      </c>
      <c r="AY898" s="11" t="str">
        <f t="shared" ref="AY898:AY917" si="1521">IF(Number_Of_Distribution_Networks=0," ",Number_Of_Distribution_Networks)</f>
        <v xml:space="preserve"> </v>
      </c>
      <c r="AZ898" s="11" t="str">
        <f t="shared" ref="AZ898:AZ917" si="1522">IF(Construction_Date_Distribution_Network=0," ",Construction_Date_Distribution_Network)</f>
        <v xml:space="preserve"> </v>
      </c>
      <c r="BA898" s="11" t="str">
        <f t="shared" ref="BA898:BA917" si="1523">IF(Physical_State_Distribution_Network=0," ",IF(Physical_State_Distribution_Network="Normal",1,IF(Physical_State_Distribution_Network="Poor",2,IF(Physical_State_Distribution_Network="Does Not Function",3))))</f>
        <v xml:space="preserve"> </v>
      </c>
      <c r="BB898" s="11" t="str">
        <f t="shared" ref="BB898:BB917" si="1524">IF(Length_Distribution_Network=0," ",Length_Distribution_Network)</f>
        <v xml:space="preserve"> </v>
      </c>
      <c r="BC898" s="11">
        <f t="shared" ref="BC898:BC917" si="1525">IF(Presence_Pump=0," ",IF(Presence_Pump="Yes",1,0))</f>
        <v>0</v>
      </c>
      <c r="BD898" s="11" t="str">
        <f t="shared" ref="BD898:BD917" si="1526">IF(Number_Of_Pumps=0," ",Number_Of_Pumps)</f>
        <v xml:space="preserve"> </v>
      </c>
      <c r="BE898" s="11" t="str">
        <f t="shared" ref="BE898:BE917" si="1527">IF(Construction_Date_Pump=0," ",Construction_Date_Pump)</f>
        <v xml:space="preserve"> </v>
      </c>
      <c r="BF898" s="11" t="str">
        <f t="shared" ref="BF898:BF917" si="1528">IF(Physical_State_Pump=0," ",IF(Physical_State_Pump="Normal",1,IF(Physical_State_Pump="Poor",2,IF(Physical_State_Pump="Does Not Function",3))))</f>
        <v xml:space="preserve"> </v>
      </c>
      <c r="BG898" s="11" t="str">
        <f t="shared" si="1461"/>
        <v xml:space="preserve"> </v>
      </c>
      <c r="BH898" s="11" t="str">
        <f t="shared" ref="BH898:BH917" si="1529">IF(Construction_Date_Pump_House=0," ",Construction_Date_Pump_House)</f>
        <v xml:space="preserve"> </v>
      </c>
      <c r="BI898" s="11" t="str">
        <f t="shared" ref="BI898:BI917" si="1530">IF(Physical_State_Pump_House=0," ",IF(Physical_State_Pump_House="Normal",1,IF(Physical_State_Pump_House="Poor",2,IF(Physical_State_Pump_House="Does Not Function",3))))</f>
        <v xml:space="preserve"> </v>
      </c>
      <c r="BJ898" s="11">
        <f t="shared" ref="BJ898:BJ917" si="1531">IF(Presence_Treatment_Equipment=0," ",IF(Presence_Treatment_Equipment="Yes",1,0))</f>
        <v>0</v>
      </c>
      <c r="BK898" s="11" t="str">
        <f t="shared" ref="BK898:BK917" si="1532">PROPER(Type_Treatment_Facility)</f>
        <v/>
      </c>
      <c r="BL898" s="11" t="str">
        <f t="shared" ref="BL898:BL917" si="1533">IF(Construction_Date_Treatment_Equipt=0," ",Construction_Date_Treatment_Equipt)</f>
        <v xml:space="preserve"> </v>
      </c>
      <c r="BM898" s="11" t="str">
        <f t="shared" ref="BM898:BM917" si="1534">IF(Physical_State_Treatment_Equipt=0," ",IF(Physical_State_Treatment_Equipt="Normal",1,IF(Physical_State_Treatment_Equipt="Poor",2,IF(Physical_State_Treatment_Equipt="Does Not Function",3))))</f>
        <v xml:space="preserve"> </v>
      </c>
      <c r="BN898" s="11" t="str">
        <f t="shared" ref="BN898:BN917" si="1535">IF(Presence_Treatment_Housing_Structure=0," ",IF(Presence_Treatment_Housing_Structure="Yes",1,0))</f>
        <v xml:space="preserve"> </v>
      </c>
      <c r="BO898" s="11" t="str">
        <f t="shared" ref="BO898:BO917" si="1536">IF(Construction_Date_Treatment_Housing=0," ",Construction_Date_Treatment_Housing)</f>
        <v xml:space="preserve"> </v>
      </c>
      <c r="BP898" s="11" t="str">
        <f t="shared" ref="BP898:BP917" si="1537">IF(Physical_State_Treatment_Housing=0," ",IF(Physical_State_Treatment_Housing="Normal",1,IF(Physical_State_Treatment_Housing="Poor",2,IF(Physical_State_Treatment_Housing="Does Not Function",3))))</f>
        <v xml:space="preserve"> </v>
      </c>
      <c r="BQ898" s="11" t="str">
        <f t="shared" ref="BQ898:BQ917" si="1538">IF(ISBLANK(E_Coli_Result)," ",E_Coli_Result)</f>
        <v>0</v>
      </c>
      <c r="BR898" s="25">
        <f t="shared" ref="BR898:BR917" si="1539">IF(ISBLANK(Residual_Chlorine_Result),"",Residual_Chlorine_Result)</f>
        <v>0</v>
      </c>
      <c r="BS898" s="11" t="str">
        <f t="shared" ref="BS898:BS917" si="1540">IF(ISBLANK(Bacteria_Result)," ",Bacteria_Result)</f>
        <v>Not Present</v>
      </c>
      <c r="BT898" s="11" t="str">
        <f t="shared" ref="BT898:BT917" si="1541">IF(ISBLANK(Turbidity_Result)," ",Turbidity_Result)</f>
        <v>0</v>
      </c>
      <c r="BU898" s="12">
        <f t="shared" si="1471"/>
        <v>1</v>
      </c>
      <c r="BV898" s="12">
        <f t="shared" si="1472"/>
        <v>0</v>
      </c>
      <c r="BW898" s="12">
        <f t="shared" si="1462"/>
        <v>1</v>
      </c>
      <c r="BX898" s="12">
        <f t="shared" si="1473"/>
        <v>1</v>
      </c>
      <c r="BY898" s="11">
        <f t="shared" si="1474"/>
        <v>1</v>
      </c>
      <c r="BZ898" s="11">
        <f t="shared" ref="BZ898:BZ917" si="1542">IF(Presence_Kiosk=0," ",IF(Presence_Kiosk="Yes",1,0))</f>
        <v>1</v>
      </c>
      <c r="CA898" s="11">
        <f t="shared" ref="CA898:CA917" si="1543">IF(Number_Of_Kiosks=0," ",Number_Of_Kiosks)</f>
        <v>1</v>
      </c>
      <c r="CB898" s="11">
        <f t="shared" ref="CB898:CB917" si="1544">IF(Construction_Date_Kiosk=0," ",Construction_Date_Kiosk)</f>
        <v>2013</v>
      </c>
      <c r="CC898" s="11">
        <f t="shared" ref="CC898:CC917" si="1545">IF(Physical_State_Kiosk=0," ",IF(Physical_State_Kiosk="Normal",1,IF(Physical_State_Kiosk="Poor",2,IF(Physical_State_Kiosk="Does Not Function",3))))</f>
        <v>1</v>
      </c>
      <c r="CD898" s="11" t="str">
        <f t="shared" ref="CD898:CD917" si="1546">IF(Out_Of_Service_Or_Broken=0," ",Out_Of_Service_Or_Broken)</f>
        <v>No</v>
      </c>
      <c r="CE898" s="11">
        <f t="shared" si="1475"/>
        <v>0</v>
      </c>
      <c r="CF898" s="11">
        <f t="shared" si="1476"/>
        <v>0</v>
      </c>
      <c r="CG898" s="11">
        <f t="shared" si="1477"/>
        <v>1</v>
      </c>
      <c r="CH898" s="11">
        <f t="shared" si="1478"/>
        <v>0</v>
      </c>
      <c r="CI898" s="11">
        <f t="shared" ref="CI898:CI917" si="1547">IF(Water_Available="Yes",1,0)</f>
        <v>1</v>
      </c>
      <c r="CJ898" s="11">
        <f t="shared" ref="CJ898:CJ917" si="1548">IF(Overall_Water_Point_Rating=0," ",IF(Overall_Water_Point_Rating="Normal",1,IF(Overall_Water_Point_Rating="Poor",2,IF(Overall_Water_Point_Rating="Does Not Function",3))))</f>
        <v>1</v>
      </c>
    </row>
    <row r="899" spans="1:88" x14ac:dyDescent="0.3">
      <c r="A899" s="11">
        <f t="shared" si="1479"/>
        <v>2017</v>
      </c>
      <c r="B899" s="11" t="str">
        <f t="shared" si="1480"/>
        <v>24-04-2017 23:27:56 CEST</v>
      </c>
      <c r="C899" s="11" t="str">
        <f t="shared" si="1481"/>
        <v>Rwanda</v>
      </c>
      <c r="D899" s="11" t="str">
        <f t="shared" si="1482"/>
        <v>Rulindo</v>
      </c>
      <c r="E899" s="11" t="str">
        <f t="shared" si="1483"/>
        <v>Burega</v>
      </c>
      <c r="F899" s="11" t="str">
        <f t="shared" si="1484"/>
        <v>Butangampundu</v>
      </c>
      <c r="G899" s="11" t="str">
        <f t="shared" si="1485"/>
        <v>Mayaga</v>
      </c>
      <c r="H899" s="11" t="str">
        <f t="shared" si="1486"/>
        <v/>
      </c>
      <c r="I899" s="11" t="str">
        <f t="shared" si="1487"/>
        <v/>
      </c>
      <c r="J899" s="11" t="str">
        <f t="shared" si="1488"/>
        <v>Rwamugaza network</v>
      </c>
      <c r="K899" s="11">
        <f t="shared" si="1489"/>
        <v>105</v>
      </c>
      <c r="L899" s="11">
        <f t="shared" si="1463"/>
        <v>14106</v>
      </c>
      <c r="M899" s="11">
        <f t="shared" si="1464"/>
        <v>35</v>
      </c>
      <c r="N899" s="11">
        <f t="shared" si="1465"/>
        <v>403.02857142857141</v>
      </c>
      <c r="O899" s="11">
        <f t="shared" si="1490"/>
        <v>105</v>
      </c>
      <c r="P899" s="11" t="str">
        <f t="shared" si="1491"/>
        <v xml:space="preserve"> </v>
      </c>
      <c r="Q899" s="13">
        <f t="shared" si="1466"/>
        <v>1</v>
      </c>
      <c r="R899" s="11">
        <f t="shared" si="1467"/>
        <v>1</v>
      </c>
      <c r="S899" s="11">
        <f t="shared" si="1492"/>
        <v>0</v>
      </c>
      <c r="T899" s="11">
        <f t="shared" si="1493"/>
        <v>1</v>
      </c>
      <c r="U899" s="11" t="str">
        <f t="shared" si="1494"/>
        <v>Piped Network -- Gravity Only</v>
      </c>
      <c r="V899" s="11">
        <f t="shared" si="1495"/>
        <v>2003</v>
      </c>
      <c r="W899" s="11" t="str">
        <f t="shared" si="1496"/>
        <v>Governement (District, Wasac) And Water For People</v>
      </c>
      <c r="X899" s="11" t="str">
        <f t="shared" si="1497"/>
        <v>Spring</v>
      </c>
      <c r="Y899" s="11">
        <f t="shared" si="1498"/>
        <v>2</v>
      </c>
      <c r="Z899" s="11">
        <f t="shared" si="1499"/>
        <v>1</v>
      </c>
      <c r="AA899" s="11">
        <f t="shared" si="1500"/>
        <v>1</v>
      </c>
      <c r="AB899" s="11" t="str">
        <f t="shared" si="1501"/>
        <v/>
      </c>
      <c r="AC899" s="11">
        <f t="shared" si="1502"/>
        <v>1</v>
      </c>
      <c r="AD899" s="11">
        <f t="shared" si="1503"/>
        <v>2003</v>
      </c>
      <c r="AE899" s="11">
        <f t="shared" si="1504"/>
        <v>1</v>
      </c>
      <c r="AF899" s="11">
        <f t="shared" si="1505"/>
        <v>3</v>
      </c>
      <c r="AG899" s="12">
        <f t="shared" si="1468"/>
        <v>576000</v>
      </c>
      <c r="AH899" s="12">
        <f t="shared" si="1469"/>
        <v>1097.1428571428571</v>
      </c>
      <c r="AI899" s="11">
        <f t="shared" si="1470"/>
        <v>1</v>
      </c>
      <c r="AJ899" s="11">
        <f t="shared" si="1506"/>
        <v>1</v>
      </c>
      <c r="AK899" s="11">
        <f t="shared" si="1507"/>
        <v>2</v>
      </c>
      <c r="AL899" s="11">
        <f t="shared" si="1508"/>
        <v>2003</v>
      </c>
      <c r="AM899" s="11">
        <f t="shared" si="1509"/>
        <v>1</v>
      </c>
      <c r="AN899" s="11">
        <f t="shared" si="1510"/>
        <v>35000</v>
      </c>
      <c r="AO899" s="11">
        <f t="shared" si="1511"/>
        <v>1</v>
      </c>
      <c r="AP899" s="11">
        <f t="shared" si="1512"/>
        <v>7</v>
      </c>
      <c r="AQ899" s="11">
        <f t="shared" si="1513"/>
        <v>2003</v>
      </c>
      <c r="AR899" s="11">
        <f t="shared" si="1514"/>
        <v>1</v>
      </c>
      <c r="AS899" s="11">
        <f t="shared" si="1515"/>
        <v>1</v>
      </c>
      <c r="AT899" s="11">
        <f t="shared" si="1516"/>
        <v>14</v>
      </c>
      <c r="AU899" s="11" t="str">
        <f t="shared" si="1517"/>
        <v/>
      </c>
      <c r="AV899" s="11">
        <f t="shared" si="1518"/>
        <v>2003</v>
      </c>
      <c r="AW899" s="11">
        <f t="shared" si="1519"/>
        <v>1</v>
      </c>
      <c r="AX899" s="11">
        <f t="shared" si="1520"/>
        <v>1</v>
      </c>
      <c r="AY899" s="11">
        <f t="shared" si="1521"/>
        <v>1</v>
      </c>
      <c r="AZ899" s="11">
        <f t="shared" si="1522"/>
        <v>2003</v>
      </c>
      <c r="BA899" s="11">
        <f t="shared" si="1523"/>
        <v>1</v>
      </c>
      <c r="BB899" s="11">
        <f t="shared" si="1524"/>
        <v>35000</v>
      </c>
      <c r="BC899" s="11">
        <f t="shared" si="1525"/>
        <v>0</v>
      </c>
      <c r="BD899" s="11" t="str">
        <f t="shared" si="1526"/>
        <v xml:space="preserve"> </v>
      </c>
      <c r="BE899" s="11" t="str">
        <f t="shared" si="1527"/>
        <v xml:space="preserve"> </v>
      </c>
      <c r="BF899" s="11" t="str">
        <f t="shared" si="1528"/>
        <v xml:space="preserve"> </v>
      </c>
      <c r="BG899" s="11" t="str">
        <f t="shared" ref="BG899:BG917" si="1549">IF(Presence_Pump_House=0," ",IF(Presence_Pump_House="Yes",1,0))</f>
        <v xml:space="preserve"> </v>
      </c>
      <c r="BH899" s="11" t="str">
        <f t="shared" si="1529"/>
        <v xml:space="preserve"> </v>
      </c>
      <c r="BI899" s="11" t="str">
        <f t="shared" si="1530"/>
        <v xml:space="preserve"> </v>
      </c>
      <c r="BJ899" s="11">
        <f t="shared" si="1531"/>
        <v>0</v>
      </c>
      <c r="BK899" s="11" t="str">
        <f t="shared" si="1532"/>
        <v/>
      </c>
      <c r="BL899" s="11" t="str">
        <f t="shared" si="1533"/>
        <v xml:space="preserve"> </v>
      </c>
      <c r="BM899" s="11" t="str">
        <f t="shared" si="1534"/>
        <v xml:space="preserve"> </v>
      </c>
      <c r="BN899" s="11" t="str">
        <f t="shared" si="1535"/>
        <v xml:space="preserve"> </v>
      </c>
      <c r="BO899" s="11" t="str">
        <f t="shared" si="1536"/>
        <v xml:space="preserve"> </v>
      </c>
      <c r="BP899" s="11" t="str">
        <f t="shared" si="1537"/>
        <v xml:space="preserve"> </v>
      </c>
      <c r="BQ899" s="11" t="str">
        <f t="shared" si="1538"/>
        <v>0</v>
      </c>
      <c r="BR899" s="25">
        <f t="shared" si="1539"/>
        <v>0</v>
      </c>
      <c r="BS899" s="11" t="str">
        <f t="shared" si="1540"/>
        <v>Not Present</v>
      </c>
      <c r="BT899" s="11" t="str">
        <f t="shared" si="1541"/>
        <v>0</v>
      </c>
      <c r="BU899" s="12">
        <f t="shared" si="1471"/>
        <v>1</v>
      </c>
      <c r="BV899" s="12">
        <f t="shared" si="1472"/>
        <v>0</v>
      </c>
      <c r="BW899" s="12">
        <f t="shared" ref="BW899:BW917" si="1550">IF(BS899="Not Present",1,0)</f>
        <v>1</v>
      </c>
      <c r="BX899" s="12">
        <f t="shared" si="1473"/>
        <v>1</v>
      </c>
      <c r="BY899" s="11">
        <f t="shared" si="1474"/>
        <v>1</v>
      </c>
      <c r="BZ899" s="11">
        <f t="shared" si="1542"/>
        <v>1</v>
      </c>
      <c r="CA899" s="11">
        <f t="shared" si="1543"/>
        <v>1</v>
      </c>
      <c r="CB899" s="11">
        <f t="shared" si="1544"/>
        <v>2013</v>
      </c>
      <c r="CC899" s="11">
        <f t="shared" si="1545"/>
        <v>1</v>
      </c>
      <c r="CD899" s="11" t="str">
        <f t="shared" si="1546"/>
        <v>No</v>
      </c>
      <c r="CE899" s="11">
        <f t="shared" si="1475"/>
        <v>0</v>
      </c>
      <c r="CF899" s="11">
        <f t="shared" si="1476"/>
        <v>0</v>
      </c>
      <c r="CG899" s="11">
        <f t="shared" si="1477"/>
        <v>1</v>
      </c>
      <c r="CH899" s="11">
        <f t="shared" si="1478"/>
        <v>0</v>
      </c>
      <c r="CI899" s="11">
        <f t="shared" si="1547"/>
        <v>1</v>
      </c>
      <c r="CJ899" s="11">
        <f t="shared" si="1548"/>
        <v>1</v>
      </c>
    </row>
    <row r="900" spans="1:88" x14ac:dyDescent="0.3">
      <c r="A900" s="11">
        <f t="shared" si="1479"/>
        <v>2017</v>
      </c>
      <c r="B900" s="11" t="str">
        <f t="shared" si="1480"/>
        <v>12-03-2017 18:40:26 CET</v>
      </c>
      <c r="C900" s="11" t="str">
        <f t="shared" si="1481"/>
        <v>Rwanda</v>
      </c>
      <c r="D900" s="11" t="str">
        <f t="shared" si="1482"/>
        <v>Rulindo</v>
      </c>
      <c r="E900" s="11" t="str">
        <f t="shared" si="1483"/>
        <v>Base</v>
      </c>
      <c r="F900" s="11" t="str">
        <f t="shared" si="1484"/>
        <v>Gitare</v>
      </c>
      <c r="G900" s="11" t="str">
        <f t="shared" si="1485"/>
        <v>Gatete</v>
      </c>
      <c r="H900" s="11" t="str">
        <f t="shared" si="1486"/>
        <v/>
      </c>
      <c r="I900" s="11" t="str">
        <f t="shared" si="1487"/>
        <v/>
      </c>
      <c r="J900" s="11" t="str">
        <f t="shared" si="1488"/>
        <v>Rwicanyoni</v>
      </c>
      <c r="K900" s="11">
        <f t="shared" si="1489"/>
        <v>141</v>
      </c>
      <c r="L900" s="11">
        <f t="shared" si="1463"/>
        <v>698</v>
      </c>
      <c r="M900" s="11">
        <f t="shared" si="1464"/>
        <v>7</v>
      </c>
      <c r="N900" s="11">
        <f t="shared" si="1465"/>
        <v>99.714285714285708</v>
      </c>
      <c r="O900" s="11">
        <f t="shared" si="1490"/>
        <v>135</v>
      </c>
      <c r="P900" s="11">
        <f t="shared" si="1491"/>
        <v>6</v>
      </c>
      <c r="Q900" s="13">
        <f t="shared" si="1466"/>
        <v>0.95744680851063835</v>
      </c>
      <c r="R900" s="11">
        <f t="shared" si="1467"/>
        <v>1</v>
      </c>
      <c r="S900" s="11">
        <f t="shared" si="1492"/>
        <v>1</v>
      </c>
      <c r="T900" s="11">
        <f t="shared" si="1493"/>
        <v>1</v>
      </c>
      <c r="U900" s="11" t="str">
        <f t="shared" si="1494"/>
        <v>Piped Network -- Gravity Only</v>
      </c>
      <c r="V900" s="11">
        <f t="shared" si="1495"/>
        <v>2017</v>
      </c>
      <c r="W900" s="11" t="str">
        <f t="shared" si="1496"/>
        <v>Governement (District, Wasac) And Water For People</v>
      </c>
      <c r="X900" s="11" t="str">
        <f t="shared" si="1497"/>
        <v>Spring</v>
      </c>
      <c r="Y900" s="11">
        <f t="shared" si="1498"/>
        <v>2</v>
      </c>
      <c r="Z900" s="11">
        <f t="shared" si="1499"/>
        <v>1</v>
      </c>
      <c r="AA900" s="11">
        <f t="shared" si="1500"/>
        <v>1</v>
      </c>
      <c r="AB900" s="11" t="str">
        <f t="shared" si="1501"/>
        <v>"Springbox" --Intake Structure At A Spring</v>
      </c>
      <c r="AC900" s="11">
        <f t="shared" si="1502"/>
        <v>2</v>
      </c>
      <c r="AD900" s="11">
        <f t="shared" si="1503"/>
        <v>2016</v>
      </c>
      <c r="AE900" s="11">
        <f t="shared" si="1504"/>
        <v>1</v>
      </c>
      <c r="AF900" s="11">
        <f t="shared" si="1505"/>
        <v>10</v>
      </c>
      <c r="AG900" s="12">
        <f t="shared" si="1468"/>
        <v>172800</v>
      </c>
      <c r="AH900" s="12">
        <f t="shared" si="1469"/>
        <v>256</v>
      </c>
      <c r="AI900" s="11">
        <f t="shared" si="1470"/>
        <v>1</v>
      </c>
      <c r="AJ900" s="11">
        <f t="shared" si="1506"/>
        <v>1</v>
      </c>
      <c r="AK900" s="11">
        <f t="shared" si="1507"/>
        <v>1</v>
      </c>
      <c r="AL900" s="11">
        <f t="shared" si="1508"/>
        <v>2016</v>
      </c>
      <c r="AM900" s="11">
        <f t="shared" si="1509"/>
        <v>1</v>
      </c>
      <c r="AN900" s="11">
        <f t="shared" si="1510"/>
        <v>8600</v>
      </c>
      <c r="AO900" s="11">
        <f t="shared" si="1511"/>
        <v>1</v>
      </c>
      <c r="AP900" s="11">
        <f t="shared" si="1512"/>
        <v>3</v>
      </c>
      <c r="AQ900" s="11">
        <f t="shared" si="1513"/>
        <v>2016</v>
      </c>
      <c r="AR900" s="11">
        <f t="shared" si="1514"/>
        <v>1</v>
      </c>
      <c r="AS900" s="11">
        <f t="shared" si="1515"/>
        <v>0</v>
      </c>
      <c r="AT900" s="11" t="str">
        <f t="shared" si="1516"/>
        <v xml:space="preserve"> </v>
      </c>
      <c r="AU900" s="11" t="str">
        <f t="shared" si="1517"/>
        <v/>
      </c>
      <c r="AV900" s="11" t="str">
        <f t="shared" si="1518"/>
        <v xml:space="preserve"> </v>
      </c>
      <c r="AW900" s="11" t="str">
        <f t="shared" si="1519"/>
        <v xml:space="preserve"> </v>
      </c>
      <c r="AX900" s="11">
        <f t="shared" si="1520"/>
        <v>0</v>
      </c>
      <c r="AY900" s="11" t="str">
        <f t="shared" si="1521"/>
        <v xml:space="preserve"> </v>
      </c>
      <c r="AZ900" s="11" t="str">
        <f t="shared" si="1522"/>
        <v xml:space="preserve"> </v>
      </c>
      <c r="BA900" s="11" t="str">
        <f t="shared" si="1523"/>
        <v xml:space="preserve"> </v>
      </c>
      <c r="BB900" s="11" t="str">
        <f t="shared" si="1524"/>
        <v xml:space="preserve"> </v>
      </c>
      <c r="BC900" s="11">
        <f t="shared" si="1525"/>
        <v>0</v>
      </c>
      <c r="BD900" s="11" t="str">
        <f t="shared" si="1526"/>
        <v xml:space="preserve"> </v>
      </c>
      <c r="BE900" s="11" t="str">
        <f t="shared" si="1527"/>
        <v xml:space="preserve"> </v>
      </c>
      <c r="BF900" s="11" t="str">
        <f t="shared" si="1528"/>
        <v xml:space="preserve"> </v>
      </c>
      <c r="BG900" s="11" t="str">
        <f t="shared" si="1549"/>
        <v xml:space="preserve"> </v>
      </c>
      <c r="BH900" s="11" t="str">
        <f t="shared" si="1529"/>
        <v xml:space="preserve"> </v>
      </c>
      <c r="BI900" s="11" t="str">
        <f t="shared" si="1530"/>
        <v xml:space="preserve"> </v>
      </c>
      <c r="BJ900" s="11">
        <f t="shared" si="1531"/>
        <v>0</v>
      </c>
      <c r="BK900" s="11" t="str">
        <f t="shared" si="1532"/>
        <v/>
      </c>
      <c r="BL900" s="11" t="str">
        <f t="shared" si="1533"/>
        <v xml:space="preserve"> </v>
      </c>
      <c r="BM900" s="11" t="str">
        <f t="shared" si="1534"/>
        <v xml:space="preserve"> </v>
      </c>
      <c r="BN900" s="11" t="str">
        <f t="shared" si="1535"/>
        <v xml:space="preserve"> </v>
      </c>
      <c r="BO900" s="11" t="str">
        <f t="shared" si="1536"/>
        <v xml:space="preserve"> </v>
      </c>
      <c r="BP900" s="11" t="str">
        <f t="shared" si="1537"/>
        <v xml:space="preserve"> </v>
      </c>
      <c r="BQ900" s="11" t="str">
        <f t="shared" si="1538"/>
        <v>0</v>
      </c>
      <c r="BR900" s="25">
        <f t="shared" si="1539"/>
        <v>0</v>
      </c>
      <c r="BS900" s="11" t="str">
        <f t="shared" si="1540"/>
        <v>Not Present</v>
      </c>
      <c r="BT900" s="11" t="str">
        <f t="shared" si="1541"/>
        <v>0</v>
      </c>
      <c r="BU900" s="12">
        <f t="shared" si="1471"/>
        <v>1</v>
      </c>
      <c r="BV900" s="12">
        <f t="shared" si="1472"/>
        <v>0</v>
      </c>
      <c r="BW900" s="12">
        <f t="shared" si="1550"/>
        <v>1</v>
      </c>
      <c r="BX900" s="12">
        <f t="shared" si="1473"/>
        <v>1</v>
      </c>
      <c r="BY900" s="11">
        <f t="shared" si="1474"/>
        <v>1</v>
      </c>
      <c r="BZ900" s="11">
        <f t="shared" si="1542"/>
        <v>1</v>
      </c>
      <c r="CA900" s="11">
        <f t="shared" si="1543"/>
        <v>2</v>
      </c>
      <c r="CB900" s="11">
        <f t="shared" si="1544"/>
        <v>2016</v>
      </c>
      <c r="CC900" s="11">
        <f t="shared" si="1545"/>
        <v>1</v>
      </c>
      <c r="CD900" s="11" t="str">
        <f t="shared" si="1546"/>
        <v>No</v>
      </c>
      <c r="CE900" s="11">
        <f t="shared" si="1475"/>
        <v>0</v>
      </c>
      <c r="CF900" s="11">
        <f t="shared" si="1476"/>
        <v>0</v>
      </c>
      <c r="CG900" s="11">
        <f t="shared" si="1477"/>
        <v>1</v>
      </c>
      <c r="CH900" s="11">
        <f t="shared" si="1478"/>
        <v>0</v>
      </c>
      <c r="CI900" s="11">
        <f t="shared" si="1547"/>
        <v>1</v>
      </c>
      <c r="CJ900" s="11">
        <f t="shared" si="1548"/>
        <v>1</v>
      </c>
    </row>
    <row r="901" spans="1:88" x14ac:dyDescent="0.3">
      <c r="A901" s="11">
        <f t="shared" si="1479"/>
        <v>2017</v>
      </c>
      <c r="B901" s="11" t="str">
        <f t="shared" si="1480"/>
        <v>16-03-2017 07:05:18 CET</v>
      </c>
      <c r="C901" s="11" t="str">
        <f t="shared" si="1481"/>
        <v>Rwanda</v>
      </c>
      <c r="D901" s="11" t="str">
        <f t="shared" si="1482"/>
        <v>Rulindo</v>
      </c>
      <c r="E901" s="11" t="str">
        <f t="shared" si="1483"/>
        <v>Burega</v>
      </c>
      <c r="F901" s="11" t="str">
        <f t="shared" si="1484"/>
        <v>Karengeli</v>
      </c>
      <c r="G901" s="11" t="str">
        <f t="shared" si="1485"/>
        <v>Kiziba</v>
      </c>
      <c r="H901" s="11" t="str">
        <f t="shared" si="1486"/>
        <v/>
      </c>
      <c r="I901" s="11" t="str">
        <f t="shared" si="1487"/>
        <v/>
      </c>
      <c r="J901" s="11" t="str">
        <f t="shared" si="1488"/>
        <v>Rwamugaza</v>
      </c>
      <c r="K901" s="11">
        <f t="shared" si="1489"/>
        <v>400</v>
      </c>
      <c r="L901" s="11">
        <f t="shared" si="1463"/>
        <v>14106</v>
      </c>
      <c r="M901" s="11">
        <f t="shared" si="1464"/>
        <v>38</v>
      </c>
      <c r="N901" s="11">
        <f t="shared" si="1465"/>
        <v>371.21052631578948</v>
      </c>
      <c r="O901" s="11">
        <f t="shared" si="1490"/>
        <v>400</v>
      </c>
      <c r="P901" s="11" t="str">
        <f t="shared" si="1491"/>
        <v xml:space="preserve"> </v>
      </c>
      <c r="Q901" s="13">
        <f t="shared" si="1466"/>
        <v>1</v>
      </c>
      <c r="R901" s="11">
        <f t="shared" si="1467"/>
        <v>1</v>
      </c>
      <c r="S901" s="11">
        <f t="shared" si="1492"/>
        <v>0</v>
      </c>
      <c r="T901" s="11">
        <f t="shared" si="1493"/>
        <v>1</v>
      </c>
      <c r="U901" s="11" t="str">
        <f t="shared" si="1494"/>
        <v>Piped Network With Pump</v>
      </c>
      <c r="V901" s="11">
        <f t="shared" si="1495"/>
        <v>2012</v>
      </c>
      <c r="W901" s="11" t="str">
        <f t="shared" si="1496"/>
        <v>Governement (District, Wasac) And Water For People</v>
      </c>
      <c r="X901" s="11" t="str">
        <f t="shared" si="1497"/>
        <v>Spring</v>
      </c>
      <c r="Y901" s="11">
        <f t="shared" si="1498"/>
        <v>3</v>
      </c>
      <c r="Z901" s="11">
        <f t="shared" si="1499"/>
        <v>1</v>
      </c>
      <c r="AA901" s="11">
        <f t="shared" si="1500"/>
        <v>1</v>
      </c>
      <c r="AB901" s="11" t="str">
        <f t="shared" si="1501"/>
        <v/>
      </c>
      <c r="AC901" s="11">
        <f t="shared" si="1502"/>
        <v>3</v>
      </c>
      <c r="AD901" s="11">
        <f t="shared" si="1503"/>
        <v>2009</v>
      </c>
      <c r="AE901" s="11">
        <f t="shared" si="1504"/>
        <v>1</v>
      </c>
      <c r="AF901" s="11">
        <f t="shared" si="1505"/>
        <v>4.5</v>
      </c>
      <c r="AG901" s="12">
        <f t="shared" si="1468"/>
        <v>384000</v>
      </c>
      <c r="AH901" s="12">
        <f t="shared" si="1469"/>
        <v>192</v>
      </c>
      <c r="AI901" s="11">
        <f t="shared" si="1470"/>
        <v>1</v>
      </c>
      <c r="AJ901" s="11">
        <f t="shared" si="1506"/>
        <v>1</v>
      </c>
      <c r="AK901" s="11">
        <f t="shared" si="1507"/>
        <v>2</v>
      </c>
      <c r="AL901" s="11">
        <f t="shared" si="1508"/>
        <v>2012</v>
      </c>
      <c r="AM901" s="11">
        <f t="shared" si="1509"/>
        <v>1</v>
      </c>
      <c r="AN901" s="11">
        <f t="shared" si="1510"/>
        <v>5000</v>
      </c>
      <c r="AO901" s="11">
        <f t="shared" si="1511"/>
        <v>1</v>
      </c>
      <c r="AP901" s="11">
        <f t="shared" si="1512"/>
        <v>16</v>
      </c>
      <c r="AQ901" s="11">
        <f t="shared" si="1513"/>
        <v>2012</v>
      </c>
      <c r="AR901" s="11">
        <f t="shared" si="1514"/>
        <v>1</v>
      </c>
      <c r="AS901" s="11">
        <f t="shared" si="1515"/>
        <v>1</v>
      </c>
      <c r="AT901" s="11">
        <f t="shared" si="1516"/>
        <v>8</v>
      </c>
      <c r="AU901" s="11" t="str">
        <f t="shared" si="1517"/>
        <v/>
      </c>
      <c r="AV901" s="11">
        <f t="shared" si="1518"/>
        <v>2012</v>
      </c>
      <c r="AW901" s="11">
        <f t="shared" si="1519"/>
        <v>1</v>
      </c>
      <c r="AX901" s="11">
        <f t="shared" si="1520"/>
        <v>1</v>
      </c>
      <c r="AY901" s="11">
        <f t="shared" si="1521"/>
        <v>2</v>
      </c>
      <c r="AZ901" s="11">
        <f t="shared" si="1522"/>
        <v>2012</v>
      </c>
      <c r="BA901" s="11">
        <f t="shared" si="1523"/>
        <v>1</v>
      </c>
      <c r="BB901" s="11">
        <f t="shared" si="1524"/>
        <v>5000</v>
      </c>
      <c r="BC901" s="11">
        <f t="shared" si="1525"/>
        <v>1</v>
      </c>
      <c r="BD901" s="11">
        <f t="shared" si="1526"/>
        <v>1</v>
      </c>
      <c r="BE901" s="11">
        <f t="shared" si="1527"/>
        <v>2009</v>
      </c>
      <c r="BF901" s="11">
        <f t="shared" si="1528"/>
        <v>1</v>
      </c>
      <c r="BG901" s="11">
        <f t="shared" si="1549"/>
        <v>1</v>
      </c>
      <c r="BH901" s="11">
        <f t="shared" si="1529"/>
        <v>2009</v>
      </c>
      <c r="BI901" s="11">
        <f t="shared" si="1530"/>
        <v>1</v>
      </c>
      <c r="BJ901" s="11">
        <f t="shared" si="1531"/>
        <v>0</v>
      </c>
      <c r="BK901" s="11" t="str">
        <f t="shared" si="1532"/>
        <v/>
      </c>
      <c r="BL901" s="11" t="str">
        <f t="shared" si="1533"/>
        <v xml:space="preserve"> </v>
      </c>
      <c r="BM901" s="11" t="str">
        <f t="shared" si="1534"/>
        <v xml:space="preserve"> </v>
      </c>
      <c r="BN901" s="11" t="str">
        <f t="shared" si="1535"/>
        <v xml:space="preserve"> </v>
      </c>
      <c r="BO901" s="11" t="str">
        <f t="shared" si="1536"/>
        <v xml:space="preserve"> </v>
      </c>
      <c r="BP901" s="11" t="str">
        <f t="shared" si="1537"/>
        <v xml:space="preserve"> </v>
      </c>
      <c r="BQ901" s="11" t="str">
        <f t="shared" si="1538"/>
        <v>0</v>
      </c>
      <c r="BR901" s="25">
        <f t="shared" si="1539"/>
        <v>0</v>
      </c>
      <c r="BS901" s="11" t="str">
        <f t="shared" si="1540"/>
        <v>Not Present</v>
      </c>
      <c r="BT901" s="11" t="str">
        <f t="shared" si="1541"/>
        <v>0</v>
      </c>
      <c r="BU901" s="12">
        <f t="shared" si="1471"/>
        <v>1</v>
      </c>
      <c r="BV901" s="12">
        <f t="shared" si="1472"/>
        <v>0</v>
      </c>
      <c r="BW901" s="12">
        <f t="shared" si="1550"/>
        <v>1</v>
      </c>
      <c r="BX901" s="12">
        <f t="shared" si="1473"/>
        <v>1</v>
      </c>
      <c r="BY901" s="11">
        <f t="shared" si="1474"/>
        <v>1</v>
      </c>
      <c r="BZ901" s="11">
        <f t="shared" si="1542"/>
        <v>1</v>
      </c>
      <c r="CA901" s="11">
        <f t="shared" si="1543"/>
        <v>1</v>
      </c>
      <c r="CB901" s="11">
        <f t="shared" si="1544"/>
        <v>2012</v>
      </c>
      <c r="CC901" s="11">
        <f t="shared" si="1545"/>
        <v>1</v>
      </c>
      <c r="CD901" s="11" t="str">
        <f t="shared" si="1546"/>
        <v>No</v>
      </c>
      <c r="CE901" s="11">
        <f t="shared" si="1475"/>
        <v>0</v>
      </c>
      <c r="CF901" s="11">
        <f t="shared" si="1476"/>
        <v>0</v>
      </c>
      <c r="CG901" s="11">
        <f t="shared" si="1477"/>
        <v>1</v>
      </c>
      <c r="CH901" s="11">
        <f t="shared" si="1478"/>
        <v>0</v>
      </c>
      <c r="CI901" s="11">
        <f t="shared" si="1547"/>
        <v>1</v>
      </c>
      <c r="CJ901" s="11">
        <f t="shared" si="1548"/>
        <v>1</v>
      </c>
    </row>
    <row r="902" spans="1:88" x14ac:dyDescent="0.3">
      <c r="A902" s="11">
        <f t="shared" si="1479"/>
        <v>2017</v>
      </c>
      <c r="B902" s="11" t="str">
        <f t="shared" si="1480"/>
        <v>28-03-2017 08:27:30 CEST</v>
      </c>
      <c r="C902" s="11" t="str">
        <f t="shared" si="1481"/>
        <v>Rwanda</v>
      </c>
      <c r="D902" s="11" t="str">
        <f t="shared" si="1482"/>
        <v>Rulindo</v>
      </c>
      <c r="E902" s="11" t="str">
        <f t="shared" si="1483"/>
        <v>Ntarabana</v>
      </c>
      <c r="F902" s="11" t="str">
        <f t="shared" si="1484"/>
        <v>Mahaza</v>
      </c>
      <c r="G902" s="11" t="str">
        <f t="shared" si="1485"/>
        <v>Kayenzi</v>
      </c>
      <c r="H902" s="11" t="str">
        <f t="shared" si="1486"/>
        <v/>
      </c>
      <c r="I902" s="11" t="str">
        <f t="shared" si="1487"/>
        <v/>
      </c>
      <c r="J902" s="11" t="str">
        <f t="shared" si="1488"/>
        <v>Rwamugaza network</v>
      </c>
      <c r="K902" s="11">
        <f t="shared" si="1489"/>
        <v>200</v>
      </c>
      <c r="L902" s="11">
        <f t="shared" si="1463"/>
        <v>14106</v>
      </c>
      <c r="M902" s="11">
        <f t="shared" si="1464"/>
        <v>35</v>
      </c>
      <c r="N902" s="11">
        <f t="shared" si="1465"/>
        <v>403.02857142857141</v>
      </c>
      <c r="O902" s="11">
        <f t="shared" si="1490"/>
        <v>200</v>
      </c>
      <c r="P902" s="11" t="str">
        <f t="shared" si="1491"/>
        <v xml:space="preserve"> </v>
      </c>
      <c r="Q902" s="13">
        <f t="shared" si="1466"/>
        <v>1</v>
      </c>
      <c r="R902" s="11">
        <f t="shared" si="1467"/>
        <v>1</v>
      </c>
      <c r="S902" s="11">
        <f t="shared" si="1492"/>
        <v>0</v>
      </c>
      <c r="T902" s="11">
        <f t="shared" si="1493"/>
        <v>1</v>
      </c>
      <c r="U902" s="11" t="str">
        <f t="shared" si="1494"/>
        <v>Piped Network -- Gravity Only</v>
      </c>
      <c r="V902" s="11">
        <f t="shared" si="1495"/>
        <v>2003</v>
      </c>
      <c r="W902" s="11" t="str">
        <f t="shared" si="1496"/>
        <v>Government</v>
      </c>
      <c r="X902" s="11" t="str">
        <f t="shared" si="1497"/>
        <v>Spring</v>
      </c>
      <c r="Y902" s="11">
        <f t="shared" si="1498"/>
        <v>2</v>
      </c>
      <c r="Z902" s="11">
        <f t="shared" si="1499"/>
        <v>1</v>
      </c>
      <c r="AA902" s="11">
        <f t="shared" si="1500"/>
        <v>1</v>
      </c>
      <c r="AB902" s="11" t="str">
        <f t="shared" si="1501"/>
        <v/>
      </c>
      <c r="AC902" s="11">
        <f t="shared" si="1502"/>
        <v>1</v>
      </c>
      <c r="AD902" s="11">
        <f t="shared" si="1503"/>
        <v>2003</v>
      </c>
      <c r="AE902" s="11">
        <f t="shared" si="1504"/>
        <v>1</v>
      </c>
      <c r="AF902" s="11">
        <f t="shared" si="1505"/>
        <v>3</v>
      </c>
      <c r="AG902" s="12">
        <f t="shared" si="1468"/>
        <v>576000</v>
      </c>
      <c r="AH902" s="12">
        <f t="shared" si="1469"/>
        <v>576</v>
      </c>
      <c r="AI902" s="11">
        <f t="shared" si="1470"/>
        <v>1</v>
      </c>
      <c r="AJ902" s="11">
        <f t="shared" si="1506"/>
        <v>1</v>
      </c>
      <c r="AK902" s="11">
        <f t="shared" si="1507"/>
        <v>2</v>
      </c>
      <c r="AL902" s="11">
        <f t="shared" si="1508"/>
        <v>2003</v>
      </c>
      <c r="AM902" s="11">
        <f t="shared" si="1509"/>
        <v>1</v>
      </c>
      <c r="AN902" s="11">
        <f t="shared" si="1510"/>
        <v>35000</v>
      </c>
      <c r="AO902" s="11">
        <f t="shared" si="1511"/>
        <v>1</v>
      </c>
      <c r="AP902" s="11">
        <f t="shared" si="1512"/>
        <v>7</v>
      </c>
      <c r="AQ902" s="11">
        <f t="shared" si="1513"/>
        <v>2003</v>
      </c>
      <c r="AR902" s="11">
        <f t="shared" si="1514"/>
        <v>1</v>
      </c>
      <c r="AS902" s="11">
        <f t="shared" si="1515"/>
        <v>1</v>
      </c>
      <c r="AT902" s="11">
        <f t="shared" si="1516"/>
        <v>12</v>
      </c>
      <c r="AU902" s="11" t="str">
        <f t="shared" si="1517"/>
        <v/>
      </c>
      <c r="AV902" s="11">
        <f t="shared" si="1518"/>
        <v>2003</v>
      </c>
      <c r="AW902" s="11">
        <f t="shared" si="1519"/>
        <v>1</v>
      </c>
      <c r="AX902" s="11">
        <f t="shared" si="1520"/>
        <v>1</v>
      </c>
      <c r="AY902" s="11">
        <f t="shared" si="1521"/>
        <v>2</v>
      </c>
      <c r="AZ902" s="11">
        <f t="shared" si="1522"/>
        <v>2003</v>
      </c>
      <c r="BA902" s="11">
        <f t="shared" si="1523"/>
        <v>1</v>
      </c>
      <c r="BB902" s="11">
        <f t="shared" si="1524"/>
        <v>35000</v>
      </c>
      <c r="BC902" s="11">
        <f t="shared" si="1525"/>
        <v>0</v>
      </c>
      <c r="BD902" s="11" t="str">
        <f t="shared" si="1526"/>
        <v xml:space="preserve"> </v>
      </c>
      <c r="BE902" s="11" t="str">
        <f t="shared" si="1527"/>
        <v xml:space="preserve"> </v>
      </c>
      <c r="BF902" s="11" t="str">
        <f t="shared" si="1528"/>
        <v xml:space="preserve"> </v>
      </c>
      <c r="BG902" s="11" t="str">
        <f t="shared" si="1549"/>
        <v xml:space="preserve"> </v>
      </c>
      <c r="BH902" s="11" t="str">
        <f t="shared" si="1529"/>
        <v xml:space="preserve"> </v>
      </c>
      <c r="BI902" s="11" t="str">
        <f t="shared" si="1530"/>
        <v xml:space="preserve"> </v>
      </c>
      <c r="BJ902" s="11">
        <f t="shared" si="1531"/>
        <v>0</v>
      </c>
      <c r="BK902" s="11" t="str">
        <f t="shared" si="1532"/>
        <v/>
      </c>
      <c r="BL902" s="11" t="str">
        <f t="shared" si="1533"/>
        <v xml:space="preserve"> </v>
      </c>
      <c r="BM902" s="11" t="str">
        <f t="shared" si="1534"/>
        <v xml:space="preserve"> </v>
      </c>
      <c r="BN902" s="11" t="str">
        <f t="shared" si="1535"/>
        <v xml:space="preserve"> </v>
      </c>
      <c r="BO902" s="11" t="str">
        <f t="shared" si="1536"/>
        <v xml:space="preserve"> </v>
      </c>
      <c r="BP902" s="11" t="str">
        <f t="shared" si="1537"/>
        <v xml:space="preserve"> </v>
      </c>
      <c r="BQ902" s="11" t="str">
        <f t="shared" si="1538"/>
        <v>0</v>
      </c>
      <c r="BR902" s="25">
        <f t="shared" si="1539"/>
        <v>0</v>
      </c>
      <c r="BS902" s="11" t="str">
        <f t="shared" si="1540"/>
        <v>Not Present</v>
      </c>
      <c r="BT902" s="11" t="str">
        <f t="shared" si="1541"/>
        <v>0</v>
      </c>
      <c r="BU902" s="12">
        <f t="shared" si="1471"/>
        <v>1</v>
      </c>
      <c r="BV902" s="12">
        <f t="shared" si="1472"/>
        <v>0</v>
      </c>
      <c r="BW902" s="12">
        <f t="shared" si="1550"/>
        <v>1</v>
      </c>
      <c r="BX902" s="12">
        <f t="shared" si="1473"/>
        <v>1</v>
      </c>
      <c r="BY902" s="11">
        <f t="shared" si="1474"/>
        <v>1</v>
      </c>
      <c r="BZ902" s="11">
        <f t="shared" si="1542"/>
        <v>1</v>
      </c>
      <c r="CA902" s="11">
        <f t="shared" si="1543"/>
        <v>1</v>
      </c>
      <c r="CB902" s="11">
        <f t="shared" si="1544"/>
        <v>2003</v>
      </c>
      <c r="CC902" s="11">
        <f t="shared" si="1545"/>
        <v>1</v>
      </c>
      <c r="CD902" s="11" t="str">
        <f t="shared" si="1546"/>
        <v>No</v>
      </c>
      <c r="CE902" s="11">
        <f t="shared" si="1475"/>
        <v>0</v>
      </c>
      <c r="CF902" s="11">
        <f t="shared" si="1476"/>
        <v>0</v>
      </c>
      <c r="CG902" s="11">
        <f t="shared" si="1477"/>
        <v>1</v>
      </c>
      <c r="CH902" s="11">
        <f t="shared" si="1478"/>
        <v>0</v>
      </c>
      <c r="CI902" s="11">
        <f t="shared" si="1547"/>
        <v>1</v>
      </c>
      <c r="CJ902" s="11">
        <f t="shared" si="1548"/>
        <v>1</v>
      </c>
    </row>
    <row r="903" spans="1:88" x14ac:dyDescent="0.3">
      <c r="A903" s="11">
        <f t="shared" si="1479"/>
        <v>2017</v>
      </c>
      <c r="B903" s="11" t="str">
        <f t="shared" si="1480"/>
        <v>25-03-2017 20:47:34 CET</v>
      </c>
      <c r="C903" s="11" t="str">
        <f t="shared" si="1481"/>
        <v>Rwanda</v>
      </c>
      <c r="D903" s="11" t="str">
        <f t="shared" si="1482"/>
        <v>Rulindo</v>
      </c>
      <c r="E903" s="11" t="str">
        <f t="shared" si="1483"/>
        <v>Buyoga</v>
      </c>
      <c r="F903" s="11" t="str">
        <f t="shared" si="1484"/>
        <v>Butare</v>
      </c>
      <c r="G903" s="11" t="str">
        <f t="shared" si="1485"/>
        <v>Gasave</v>
      </c>
      <c r="H903" s="11" t="str">
        <f t="shared" si="1486"/>
        <v/>
      </c>
      <c r="I903" s="11" t="str">
        <f t="shared" si="1487"/>
        <v/>
      </c>
      <c r="J903" s="11" t="str">
        <f t="shared" si="1488"/>
        <v>KIDUHA</v>
      </c>
      <c r="K903" s="11">
        <f t="shared" si="1489"/>
        <v>114</v>
      </c>
      <c r="L903" s="11">
        <f t="shared" si="1463"/>
        <v>0</v>
      </c>
      <c r="M903" s="11">
        <f t="shared" si="1464"/>
        <v>7</v>
      </c>
      <c r="N903" s="11">
        <f t="shared" si="1465"/>
        <v>0</v>
      </c>
      <c r="O903" s="11">
        <f t="shared" si="1490"/>
        <v>100</v>
      </c>
      <c r="P903" s="11">
        <f t="shared" si="1491"/>
        <v>14</v>
      </c>
      <c r="Q903" s="13">
        <f t="shared" si="1466"/>
        <v>0.8771929824561403</v>
      </c>
      <c r="R903" s="11">
        <f t="shared" si="1467"/>
        <v>0</v>
      </c>
      <c r="S903" s="11">
        <f t="shared" si="1492"/>
        <v>1</v>
      </c>
      <c r="T903" s="11">
        <f t="shared" si="1493"/>
        <v>1</v>
      </c>
      <c r="U903" s="11" t="str">
        <f t="shared" si="1494"/>
        <v>Piped Network -- Gravity Only</v>
      </c>
      <c r="V903" s="11">
        <f t="shared" si="1495"/>
        <v>2007</v>
      </c>
      <c r="W903" s="11" t="str">
        <f t="shared" si="1496"/>
        <v>Italians (Lake Angels) Expanded By Water For People</v>
      </c>
      <c r="X903" s="11" t="str">
        <f t="shared" si="1497"/>
        <v>Groundwater (Well, Etc.)</v>
      </c>
      <c r="Y903" s="11">
        <f t="shared" si="1498"/>
        <v>1</v>
      </c>
      <c r="Z903" s="11">
        <f t="shared" si="1499"/>
        <v>0</v>
      </c>
      <c r="AA903" s="11">
        <f t="shared" si="1500"/>
        <v>1</v>
      </c>
      <c r="AB903" s="11" t="str">
        <f t="shared" si="1501"/>
        <v>"Springbox" --Intake Structure At A Spring</v>
      </c>
      <c r="AC903" s="11">
        <f t="shared" si="1502"/>
        <v>1</v>
      </c>
      <c r="AD903" s="11">
        <f t="shared" si="1503"/>
        <v>2014</v>
      </c>
      <c r="AE903" s="11">
        <f t="shared" si="1504"/>
        <v>2</v>
      </c>
      <c r="AF903" s="11">
        <f t="shared" si="1505"/>
        <v>20</v>
      </c>
      <c r="AG903" s="12">
        <f t="shared" si="1468"/>
        <v>86400</v>
      </c>
      <c r="AH903" s="12">
        <f t="shared" si="1469"/>
        <v>172.8</v>
      </c>
      <c r="AI903" s="11">
        <f t="shared" si="1470"/>
        <v>1</v>
      </c>
      <c r="AJ903" s="11">
        <f t="shared" si="1506"/>
        <v>1</v>
      </c>
      <c r="AK903" s="11">
        <f t="shared" si="1507"/>
        <v>1</v>
      </c>
      <c r="AL903" s="11">
        <f t="shared" si="1508"/>
        <v>2007</v>
      </c>
      <c r="AM903" s="11">
        <f t="shared" si="1509"/>
        <v>2</v>
      </c>
      <c r="AN903" s="11">
        <f t="shared" si="1510"/>
        <v>2200</v>
      </c>
      <c r="AO903" s="11">
        <f t="shared" si="1511"/>
        <v>1</v>
      </c>
      <c r="AP903" s="11">
        <f t="shared" si="1512"/>
        <v>3</v>
      </c>
      <c r="AQ903" s="11">
        <f t="shared" si="1513"/>
        <v>2007</v>
      </c>
      <c r="AR903" s="11">
        <f t="shared" si="1514"/>
        <v>2</v>
      </c>
      <c r="AS903" s="11">
        <f t="shared" si="1515"/>
        <v>0</v>
      </c>
      <c r="AT903" s="11" t="str">
        <f t="shared" si="1516"/>
        <v xml:space="preserve"> </v>
      </c>
      <c r="AU903" s="11" t="str">
        <f t="shared" si="1517"/>
        <v/>
      </c>
      <c r="AV903" s="11" t="str">
        <f t="shared" si="1518"/>
        <v xml:space="preserve"> </v>
      </c>
      <c r="AW903" s="11" t="str">
        <f t="shared" si="1519"/>
        <v xml:space="preserve"> </v>
      </c>
      <c r="AX903" s="11">
        <f t="shared" si="1520"/>
        <v>0</v>
      </c>
      <c r="AY903" s="11" t="str">
        <f t="shared" si="1521"/>
        <v xml:space="preserve"> </v>
      </c>
      <c r="AZ903" s="11" t="str">
        <f t="shared" si="1522"/>
        <v xml:space="preserve"> </v>
      </c>
      <c r="BA903" s="11" t="str">
        <f t="shared" si="1523"/>
        <v xml:space="preserve"> </v>
      </c>
      <c r="BB903" s="11" t="str">
        <f t="shared" si="1524"/>
        <v xml:space="preserve"> </v>
      </c>
      <c r="BC903" s="11">
        <f t="shared" si="1525"/>
        <v>0</v>
      </c>
      <c r="BD903" s="11" t="str">
        <f t="shared" si="1526"/>
        <v xml:space="preserve"> </v>
      </c>
      <c r="BE903" s="11" t="str">
        <f t="shared" si="1527"/>
        <v xml:space="preserve"> </v>
      </c>
      <c r="BF903" s="11" t="str">
        <f t="shared" si="1528"/>
        <v xml:space="preserve"> </v>
      </c>
      <c r="BG903" s="11" t="str">
        <f t="shared" si="1549"/>
        <v xml:space="preserve"> </v>
      </c>
      <c r="BH903" s="11" t="str">
        <f t="shared" si="1529"/>
        <v xml:space="preserve"> </v>
      </c>
      <c r="BI903" s="11" t="str">
        <f t="shared" si="1530"/>
        <v xml:space="preserve"> </v>
      </c>
      <c r="BJ903" s="11">
        <f t="shared" si="1531"/>
        <v>0</v>
      </c>
      <c r="BK903" s="11" t="str">
        <f t="shared" si="1532"/>
        <v/>
      </c>
      <c r="BL903" s="11" t="str">
        <f t="shared" si="1533"/>
        <v xml:space="preserve"> </v>
      </c>
      <c r="BM903" s="11" t="str">
        <f t="shared" si="1534"/>
        <v xml:space="preserve"> </v>
      </c>
      <c r="BN903" s="11" t="str">
        <f t="shared" si="1535"/>
        <v xml:space="preserve"> </v>
      </c>
      <c r="BO903" s="11" t="str">
        <f t="shared" si="1536"/>
        <v xml:space="preserve"> </v>
      </c>
      <c r="BP903" s="11" t="str">
        <f t="shared" si="1537"/>
        <v xml:space="preserve"> </v>
      </c>
      <c r="BQ903" s="11" t="str">
        <f t="shared" si="1538"/>
        <v>0</v>
      </c>
      <c r="BR903" s="25">
        <f t="shared" si="1539"/>
        <v>0</v>
      </c>
      <c r="BS903" s="11" t="str">
        <f t="shared" si="1540"/>
        <v>Not Present</v>
      </c>
      <c r="BT903" s="11" t="str">
        <f t="shared" si="1541"/>
        <v>0</v>
      </c>
      <c r="BU903" s="12">
        <f t="shared" si="1471"/>
        <v>1</v>
      </c>
      <c r="BV903" s="12">
        <f t="shared" si="1472"/>
        <v>0</v>
      </c>
      <c r="BW903" s="12">
        <f t="shared" si="1550"/>
        <v>1</v>
      </c>
      <c r="BX903" s="12">
        <f t="shared" si="1473"/>
        <v>1</v>
      </c>
      <c r="BY903" s="11">
        <f t="shared" si="1474"/>
        <v>1</v>
      </c>
      <c r="BZ903" s="11">
        <f t="shared" si="1542"/>
        <v>1</v>
      </c>
      <c r="CA903" s="11">
        <f t="shared" si="1543"/>
        <v>1</v>
      </c>
      <c r="CB903" s="11">
        <f t="shared" si="1544"/>
        <v>2014</v>
      </c>
      <c r="CC903" s="11">
        <f t="shared" si="1545"/>
        <v>1</v>
      </c>
      <c r="CD903" s="11" t="str">
        <f t="shared" si="1546"/>
        <v>No</v>
      </c>
      <c r="CE903" s="11">
        <f t="shared" si="1475"/>
        <v>0</v>
      </c>
      <c r="CF903" s="11">
        <f t="shared" si="1476"/>
        <v>0</v>
      </c>
      <c r="CG903" s="11">
        <f t="shared" si="1477"/>
        <v>1</v>
      </c>
      <c r="CH903" s="11">
        <f t="shared" si="1478"/>
        <v>0</v>
      </c>
      <c r="CI903" s="11">
        <f t="shared" si="1547"/>
        <v>1</v>
      </c>
      <c r="CJ903" s="11">
        <f t="shared" si="1548"/>
        <v>1</v>
      </c>
    </row>
    <row r="904" spans="1:88" x14ac:dyDescent="0.3">
      <c r="A904" s="11">
        <f t="shared" si="1479"/>
        <v>2017</v>
      </c>
      <c r="B904" s="11" t="str">
        <f t="shared" si="1480"/>
        <v>23-03-2017 17:26:27 CET</v>
      </c>
      <c r="C904" s="11" t="str">
        <f t="shared" si="1481"/>
        <v>Rwanda</v>
      </c>
      <c r="D904" s="11" t="str">
        <f t="shared" si="1482"/>
        <v>Rulindo</v>
      </c>
      <c r="E904" s="11" t="str">
        <f t="shared" si="1483"/>
        <v>Buyoga</v>
      </c>
      <c r="F904" s="11" t="str">
        <f t="shared" si="1484"/>
        <v>Ndarage</v>
      </c>
      <c r="G904" s="11" t="str">
        <f t="shared" si="1485"/>
        <v>Gahondo</v>
      </c>
      <c r="H904" s="11" t="str">
        <f t="shared" si="1486"/>
        <v/>
      </c>
      <c r="I904" s="11" t="str">
        <f t="shared" si="1487"/>
        <v/>
      </c>
      <c r="J904" s="11" t="str">
        <f t="shared" si="1488"/>
        <v>Ndarage</v>
      </c>
      <c r="K904" s="11">
        <f t="shared" si="1489"/>
        <v>105</v>
      </c>
      <c r="L904" s="11">
        <f t="shared" ref="L904:L917" si="1551">(People_Using_System)</f>
        <v>0</v>
      </c>
      <c r="M904" s="11">
        <f t="shared" ref="M904:M917" si="1552">COUNTIFS(J:J,J904,T:T,1)</f>
        <v>9</v>
      </c>
      <c r="N904" s="11">
        <f t="shared" si="1465"/>
        <v>0</v>
      </c>
      <c r="O904" s="11">
        <f t="shared" si="1490"/>
        <v>100</v>
      </c>
      <c r="P904" s="11">
        <f t="shared" si="1491"/>
        <v>5</v>
      </c>
      <c r="Q904" s="13">
        <f t="shared" si="1466"/>
        <v>0.95238095238095233</v>
      </c>
      <c r="R904" s="11">
        <f t="shared" si="1467"/>
        <v>1</v>
      </c>
      <c r="S904" s="11">
        <f t="shared" si="1492"/>
        <v>1</v>
      </c>
      <c r="T904" s="11">
        <f t="shared" si="1493"/>
        <v>1</v>
      </c>
      <c r="U904" s="11" t="str">
        <f t="shared" si="1494"/>
        <v>Piped Network -- Gravity Only</v>
      </c>
      <c r="V904" s="11">
        <f t="shared" si="1495"/>
        <v>2014</v>
      </c>
      <c r="W904" s="11" t="str">
        <f t="shared" si="1496"/>
        <v>Governement (District, Wasac) And Water For People</v>
      </c>
      <c r="X904" s="11" t="str">
        <f t="shared" si="1497"/>
        <v>Spring</v>
      </c>
      <c r="Y904" s="11">
        <f t="shared" si="1498"/>
        <v>2</v>
      </c>
      <c r="Z904" s="11">
        <f t="shared" si="1499"/>
        <v>1</v>
      </c>
      <c r="AA904" s="11">
        <f t="shared" si="1500"/>
        <v>1</v>
      </c>
      <c r="AB904" s="11" t="str">
        <f t="shared" si="1501"/>
        <v>"Springbox" --Intake Structure At A Spring</v>
      </c>
      <c r="AC904" s="11">
        <f t="shared" si="1502"/>
        <v>1</v>
      </c>
      <c r="AD904" s="11">
        <f t="shared" si="1503"/>
        <v>2014</v>
      </c>
      <c r="AE904" s="11">
        <f t="shared" si="1504"/>
        <v>1</v>
      </c>
      <c r="AF904" s="11">
        <f t="shared" si="1505"/>
        <v>30</v>
      </c>
      <c r="AG904" s="12">
        <f t="shared" si="1468"/>
        <v>57600</v>
      </c>
      <c r="AH904" s="12">
        <f t="shared" si="1469"/>
        <v>115.2</v>
      </c>
      <c r="AI904" s="11">
        <f t="shared" si="1470"/>
        <v>1</v>
      </c>
      <c r="AJ904" s="11">
        <f t="shared" si="1506"/>
        <v>1</v>
      </c>
      <c r="AK904" s="11">
        <f t="shared" si="1507"/>
        <v>1</v>
      </c>
      <c r="AL904" s="11">
        <f t="shared" si="1508"/>
        <v>2014</v>
      </c>
      <c r="AM904" s="11">
        <f t="shared" si="1509"/>
        <v>1</v>
      </c>
      <c r="AN904" s="11">
        <f t="shared" si="1510"/>
        <v>6700</v>
      </c>
      <c r="AO904" s="11">
        <f t="shared" si="1511"/>
        <v>1</v>
      </c>
      <c r="AP904" s="11">
        <f t="shared" si="1512"/>
        <v>5</v>
      </c>
      <c r="AQ904" s="11">
        <f t="shared" si="1513"/>
        <v>2014</v>
      </c>
      <c r="AR904" s="11">
        <f t="shared" si="1514"/>
        <v>1</v>
      </c>
      <c r="AS904" s="11">
        <f t="shared" si="1515"/>
        <v>0</v>
      </c>
      <c r="AT904" s="11" t="str">
        <f t="shared" si="1516"/>
        <v xml:space="preserve"> </v>
      </c>
      <c r="AU904" s="11" t="str">
        <f t="shared" si="1517"/>
        <v/>
      </c>
      <c r="AV904" s="11" t="str">
        <f t="shared" si="1518"/>
        <v xml:space="preserve"> </v>
      </c>
      <c r="AW904" s="11" t="str">
        <f t="shared" si="1519"/>
        <v xml:space="preserve"> </v>
      </c>
      <c r="AX904" s="11">
        <f t="shared" si="1520"/>
        <v>0</v>
      </c>
      <c r="AY904" s="11" t="str">
        <f t="shared" si="1521"/>
        <v xml:space="preserve"> </v>
      </c>
      <c r="AZ904" s="11" t="str">
        <f t="shared" si="1522"/>
        <v xml:space="preserve"> </v>
      </c>
      <c r="BA904" s="11" t="str">
        <f t="shared" si="1523"/>
        <v xml:space="preserve"> </v>
      </c>
      <c r="BB904" s="11" t="str">
        <f t="shared" si="1524"/>
        <v xml:space="preserve"> </v>
      </c>
      <c r="BC904" s="11">
        <f t="shared" si="1525"/>
        <v>0</v>
      </c>
      <c r="BD904" s="11" t="str">
        <f t="shared" si="1526"/>
        <v xml:space="preserve"> </v>
      </c>
      <c r="BE904" s="11" t="str">
        <f t="shared" si="1527"/>
        <v xml:space="preserve"> </v>
      </c>
      <c r="BF904" s="11" t="str">
        <f t="shared" si="1528"/>
        <v xml:space="preserve"> </v>
      </c>
      <c r="BG904" s="11" t="str">
        <f t="shared" si="1549"/>
        <v xml:space="preserve"> </v>
      </c>
      <c r="BH904" s="11" t="str">
        <f t="shared" si="1529"/>
        <v xml:space="preserve"> </v>
      </c>
      <c r="BI904" s="11" t="str">
        <f t="shared" si="1530"/>
        <v xml:space="preserve"> </v>
      </c>
      <c r="BJ904" s="11">
        <f t="shared" si="1531"/>
        <v>0</v>
      </c>
      <c r="BK904" s="11" t="str">
        <f t="shared" si="1532"/>
        <v/>
      </c>
      <c r="BL904" s="11" t="str">
        <f t="shared" si="1533"/>
        <v xml:space="preserve"> </v>
      </c>
      <c r="BM904" s="11" t="str">
        <f t="shared" si="1534"/>
        <v xml:space="preserve"> </v>
      </c>
      <c r="BN904" s="11" t="str">
        <f t="shared" si="1535"/>
        <v xml:space="preserve"> </v>
      </c>
      <c r="BO904" s="11" t="str">
        <f t="shared" si="1536"/>
        <v xml:space="preserve"> </v>
      </c>
      <c r="BP904" s="11" t="str">
        <f t="shared" si="1537"/>
        <v xml:space="preserve"> </v>
      </c>
      <c r="BQ904" s="11" t="str">
        <f t="shared" si="1538"/>
        <v>0</v>
      </c>
      <c r="BR904" s="25">
        <f t="shared" si="1539"/>
        <v>0</v>
      </c>
      <c r="BS904" s="11" t="str">
        <f t="shared" si="1540"/>
        <v>Not Present</v>
      </c>
      <c r="BT904" s="11" t="str">
        <f t="shared" si="1541"/>
        <v>0</v>
      </c>
      <c r="BU904" s="12">
        <f t="shared" si="1471"/>
        <v>1</v>
      </c>
      <c r="BV904" s="12">
        <f t="shared" si="1472"/>
        <v>0</v>
      </c>
      <c r="BW904" s="12">
        <f t="shared" si="1550"/>
        <v>1</v>
      </c>
      <c r="BX904" s="12">
        <f t="shared" si="1473"/>
        <v>1</v>
      </c>
      <c r="BY904" s="11">
        <f t="shared" si="1474"/>
        <v>1</v>
      </c>
      <c r="BZ904" s="11">
        <f t="shared" si="1542"/>
        <v>1</v>
      </c>
      <c r="CA904" s="11">
        <f t="shared" si="1543"/>
        <v>1</v>
      </c>
      <c r="CB904" s="11">
        <f t="shared" si="1544"/>
        <v>2014</v>
      </c>
      <c r="CC904" s="11">
        <f t="shared" si="1545"/>
        <v>1</v>
      </c>
      <c r="CD904" s="11" t="str">
        <f t="shared" si="1546"/>
        <v>No</v>
      </c>
      <c r="CE904" s="11">
        <f t="shared" si="1475"/>
        <v>0</v>
      </c>
      <c r="CF904" s="11">
        <f t="shared" si="1476"/>
        <v>0</v>
      </c>
      <c r="CG904" s="11">
        <f t="shared" si="1477"/>
        <v>1</v>
      </c>
      <c r="CH904" s="11">
        <f t="shared" si="1478"/>
        <v>0</v>
      </c>
      <c r="CI904" s="11">
        <f t="shared" si="1547"/>
        <v>1</v>
      </c>
      <c r="CJ904" s="11">
        <f t="shared" si="1548"/>
        <v>1</v>
      </c>
    </row>
    <row r="905" spans="1:88" x14ac:dyDescent="0.3">
      <c r="A905" s="11">
        <f t="shared" si="1479"/>
        <v>2017</v>
      </c>
      <c r="B905" s="11" t="str">
        <f t="shared" si="1480"/>
        <v>16-03-2017 08:52:24 CET</v>
      </c>
      <c r="C905" s="11" t="str">
        <f t="shared" si="1481"/>
        <v>Rwanda</v>
      </c>
      <c r="D905" s="11" t="str">
        <f t="shared" si="1482"/>
        <v>Rulindo</v>
      </c>
      <c r="E905" s="11" t="str">
        <f t="shared" si="1483"/>
        <v>Mbogo</v>
      </c>
      <c r="F905" s="11" t="str">
        <f t="shared" si="1484"/>
        <v>Bukoro</v>
      </c>
      <c r="G905" s="11" t="str">
        <f t="shared" si="1485"/>
        <v>Bukoro</v>
      </c>
      <c r="H905" s="11" t="str">
        <f t="shared" si="1486"/>
        <v/>
      </c>
      <c r="I905" s="11" t="str">
        <f t="shared" si="1487"/>
        <v/>
      </c>
      <c r="J905" s="11" t="str">
        <f t="shared" si="1488"/>
        <v>Musenge Network</v>
      </c>
      <c r="K905" s="11">
        <f t="shared" si="1489"/>
        <v>186</v>
      </c>
      <c r="L905" s="11">
        <f t="shared" si="1551"/>
        <v>6074</v>
      </c>
      <c r="M905" s="11">
        <f t="shared" si="1552"/>
        <v>29</v>
      </c>
      <c r="N905" s="11">
        <f t="shared" ref="N905:N917" si="1553">L905/M905</f>
        <v>209.44827586206895</v>
      </c>
      <c r="O905" s="11">
        <f t="shared" si="1490"/>
        <v>22</v>
      </c>
      <c r="P905" s="11">
        <f t="shared" si="1491"/>
        <v>164</v>
      </c>
      <c r="Q905" s="13">
        <f t="shared" ref="Q905:Q917" si="1554">IFERROR(O905/K905," ")</f>
        <v>0.11827956989247312</v>
      </c>
      <c r="R905" s="11">
        <f t="shared" ref="R905:R917" si="1555">IF(Q905=" ",0,IF(Q905&gt;=95%,1,0))</f>
        <v>0</v>
      </c>
      <c r="S905" s="11">
        <f t="shared" si="1492"/>
        <v>1</v>
      </c>
      <c r="T905" s="11">
        <f t="shared" si="1493"/>
        <v>1</v>
      </c>
      <c r="U905" s="11" t="str">
        <f t="shared" si="1494"/>
        <v>Piped Network With Pump</v>
      </c>
      <c r="V905" s="11">
        <f t="shared" si="1495"/>
        <v>2014</v>
      </c>
      <c r="W905" s="11" t="str">
        <f t="shared" si="1496"/>
        <v/>
      </c>
      <c r="X905" s="11" t="str">
        <f t="shared" si="1497"/>
        <v>Spring</v>
      </c>
      <c r="Y905" s="11">
        <f t="shared" si="1498"/>
        <v>1</v>
      </c>
      <c r="Z905" s="11">
        <f t="shared" si="1499"/>
        <v>1</v>
      </c>
      <c r="AA905" s="11">
        <f t="shared" si="1500"/>
        <v>1</v>
      </c>
      <c r="AB905" s="11" t="str">
        <f t="shared" si="1501"/>
        <v>"Springbox" --Intake Structure At A Spring</v>
      </c>
      <c r="AC905" s="11">
        <f t="shared" si="1502"/>
        <v>1</v>
      </c>
      <c r="AD905" s="11">
        <f t="shared" si="1503"/>
        <v>2014</v>
      </c>
      <c r="AE905" s="11">
        <f t="shared" si="1504"/>
        <v>1</v>
      </c>
      <c r="AF905" s="11">
        <f t="shared" si="1505"/>
        <v>4.4400000000000004</v>
      </c>
      <c r="AG905" s="12">
        <f t="shared" ref="AG905:AG917" si="1556">IFERROR((20/AF905)*86400," ")</f>
        <v>389189.18918918911</v>
      </c>
      <c r="AH905" s="12">
        <f t="shared" ref="AH905:AH917" si="1557">IFERROR((AG905/(O905*5))," ")</f>
        <v>3538.0835380835374</v>
      </c>
      <c r="AI905" s="11">
        <f t="shared" ref="AI905:AI917" si="1558">IF(AH905=" ",0,IF(AH905&gt;=Gov_Standards_Quantity,1,0))</f>
        <v>1</v>
      </c>
      <c r="AJ905" s="11">
        <f t="shared" si="1506"/>
        <v>1</v>
      </c>
      <c r="AK905" s="11">
        <f t="shared" si="1507"/>
        <v>1</v>
      </c>
      <c r="AL905" s="11">
        <f t="shared" si="1508"/>
        <v>2014</v>
      </c>
      <c r="AM905" s="11">
        <f t="shared" si="1509"/>
        <v>1</v>
      </c>
      <c r="AN905" s="11">
        <f t="shared" si="1510"/>
        <v>3000</v>
      </c>
      <c r="AO905" s="11">
        <f t="shared" si="1511"/>
        <v>1</v>
      </c>
      <c r="AP905" s="11">
        <f t="shared" si="1512"/>
        <v>16</v>
      </c>
      <c r="AQ905" s="11">
        <f t="shared" si="1513"/>
        <v>2014</v>
      </c>
      <c r="AR905" s="11">
        <f t="shared" si="1514"/>
        <v>1</v>
      </c>
      <c r="AS905" s="11">
        <f t="shared" si="1515"/>
        <v>1</v>
      </c>
      <c r="AT905" s="11">
        <f t="shared" si="1516"/>
        <v>8</v>
      </c>
      <c r="AU905" s="11" t="str">
        <f t="shared" si="1517"/>
        <v>Distribution Chamber</v>
      </c>
      <c r="AV905" s="11">
        <f t="shared" si="1518"/>
        <v>2014</v>
      </c>
      <c r="AW905" s="11">
        <f t="shared" si="1519"/>
        <v>2</v>
      </c>
      <c r="AX905" s="11">
        <f t="shared" si="1520"/>
        <v>1</v>
      </c>
      <c r="AY905" s="11">
        <f t="shared" si="1521"/>
        <v>3</v>
      </c>
      <c r="AZ905" s="11">
        <f t="shared" si="1522"/>
        <v>2014</v>
      </c>
      <c r="BA905" s="11">
        <f t="shared" si="1523"/>
        <v>2</v>
      </c>
      <c r="BB905" s="11">
        <f t="shared" si="1524"/>
        <v>20000</v>
      </c>
      <c r="BC905" s="11">
        <f t="shared" si="1525"/>
        <v>1</v>
      </c>
      <c r="BD905" s="11">
        <f t="shared" si="1526"/>
        <v>2</v>
      </c>
      <c r="BE905" s="11">
        <f t="shared" si="1527"/>
        <v>2014</v>
      </c>
      <c r="BF905" s="11">
        <f t="shared" si="1528"/>
        <v>2</v>
      </c>
      <c r="BG905" s="11">
        <f t="shared" si="1549"/>
        <v>1</v>
      </c>
      <c r="BH905" s="11">
        <f t="shared" si="1529"/>
        <v>2014</v>
      </c>
      <c r="BI905" s="11">
        <f t="shared" si="1530"/>
        <v>1</v>
      </c>
      <c r="BJ905" s="11">
        <f t="shared" si="1531"/>
        <v>0</v>
      </c>
      <c r="BK905" s="11" t="str">
        <f t="shared" si="1532"/>
        <v/>
      </c>
      <c r="BL905" s="11" t="str">
        <f t="shared" si="1533"/>
        <v xml:space="preserve"> </v>
      </c>
      <c r="BM905" s="11" t="str">
        <f t="shared" si="1534"/>
        <v xml:space="preserve"> </v>
      </c>
      <c r="BN905" s="11" t="str">
        <f t="shared" si="1535"/>
        <v xml:space="preserve"> </v>
      </c>
      <c r="BO905" s="11" t="str">
        <f t="shared" si="1536"/>
        <v xml:space="preserve"> </v>
      </c>
      <c r="BP905" s="11" t="str">
        <f t="shared" si="1537"/>
        <v xml:space="preserve"> </v>
      </c>
      <c r="BQ905" s="11" t="str">
        <f t="shared" si="1538"/>
        <v>0</v>
      </c>
      <c r="BR905" s="25">
        <f t="shared" si="1539"/>
        <v>0</v>
      </c>
      <c r="BS905" s="11" t="str">
        <f t="shared" si="1540"/>
        <v>Not Present</v>
      </c>
      <c r="BT905" s="11" t="str">
        <f t="shared" si="1541"/>
        <v>0</v>
      </c>
      <c r="BU905" s="12">
        <f t="shared" ref="BU905:BU917" si="1559">IF(BQ905="0",1,0)</f>
        <v>1</v>
      </c>
      <c r="BV905" s="12">
        <f t="shared" ref="BV905:BV917" si="1560">IF(BR905="",0,IF(AND(BR905&gt;=0,BR905&lt;=0.5),0,1))</f>
        <v>0</v>
      </c>
      <c r="BW905" s="12">
        <f t="shared" si="1550"/>
        <v>1</v>
      </c>
      <c r="BX905" s="12">
        <f t="shared" ref="BX905:BX917" si="1561">IF(OR(BT905="5",BT905="4",BT905="3",BT905="2",BT905="1",BT905="0"),1,0)</f>
        <v>1</v>
      </c>
      <c r="BY905" s="11">
        <f t="shared" ref="BY905:BY917" si="1562">IF(AND(BW905=1,BX905=1),1,(IF(AND(BU905=1,BX905=1),1,(IF(AND(BV905=1,BX905=1),1,0)))))</f>
        <v>1</v>
      </c>
      <c r="BZ905" s="11">
        <f t="shared" si="1542"/>
        <v>1</v>
      </c>
      <c r="CA905" s="11">
        <f t="shared" si="1543"/>
        <v>28</v>
      </c>
      <c r="CB905" s="11">
        <f t="shared" si="1544"/>
        <v>2014</v>
      </c>
      <c r="CC905" s="11">
        <f t="shared" si="1545"/>
        <v>3</v>
      </c>
      <c r="CD905" s="11" t="str">
        <f t="shared" si="1546"/>
        <v>Yes</v>
      </c>
      <c r="CE905" s="11">
        <f t="shared" ref="CE905:CE917" si="1563">IF(CD905=" "," ",Number_Times_Broken)</f>
        <v>8</v>
      </c>
      <c r="CF905" s="11">
        <f t="shared" ref="CF905:CF917" si="1564">IF(CD905=" "," ",Number__Of_Days_Broken)</f>
        <v>30</v>
      </c>
      <c r="CG905" s="11">
        <f t="shared" ref="CG905:CG917" si="1565">IF(OR(CE905&gt;12,CF905&gt;1),0,1)</f>
        <v>0</v>
      </c>
      <c r="CH905" s="11">
        <f t="shared" ref="CH905:CH917" si="1566">IFERROR((CE905*CF905)," ")</f>
        <v>240</v>
      </c>
      <c r="CI905" s="11">
        <f t="shared" si="1547"/>
        <v>0</v>
      </c>
      <c r="CJ905" s="11">
        <f t="shared" si="1548"/>
        <v>3</v>
      </c>
    </row>
    <row r="906" spans="1:88" x14ac:dyDescent="0.3">
      <c r="A906" s="11">
        <f t="shared" si="1479"/>
        <v>2017</v>
      </c>
      <c r="B906" s="11" t="str">
        <f t="shared" si="1480"/>
        <v>07-03-2017 12:43:55 CET</v>
      </c>
      <c r="C906" s="11" t="str">
        <f t="shared" si="1481"/>
        <v>Rwanda</v>
      </c>
      <c r="D906" s="11" t="str">
        <f t="shared" si="1482"/>
        <v>Rulindo</v>
      </c>
      <c r="E906" s="11" t="str">
        <f t="shared" si="1483"/>
        <v>Cyungo</v>
      </c>
      <c r="F906" s="11" t="str">
        <f t="shared" si="1484"/>
        <v>Marembo</v>
      </c>
      <c r="G906" s="11" t="str">
        <f t="shared" si="1485"/>
        <v>Murambo</v>
      </c>
      <c r="H906" s="11" t="str">
        <f t="shared" si="1486"/>
        <v/>
      </c>
      <c r="I906" s="11" t="str">
        <f t="shared" si="1487"/>
        <v/>
      </c>
      <c r="J906" s="11" t="str">
        <f t="shared" si="1488"/>
        <v>Mugomero Murambo</v>
      </c>
      <c r="K906" s="11">
        <f t="shared" si="1489"/>
        <v>161</v>
      </c>
      <c r="L906" s="11">
        <f t="shared" si="1551"/>
        <v>3456</v>
      </c>
      <c r="M906" s="11">
        <f t="shared" si="1552"/>
        <v>3</v>
      </c>
      <c r="N906" s="11">
        <f t="shared" si="1553"/>
        <v>1152</v>
      </c>
      <c r="O906" s="11">
        <f t="shared" si="1490"/>
        <v>150</v>
      </c>
      <c r="P906" s="11">
        <f t="shared" si="1491"/>
        <v>11</v>
      </c>
      <c r="Q906" s="13">
        <f t="shared" si="1554"/>
        <v>0.93167701863354035</v>
      </c>
      <c r="R906" s="11">
        <f t="shared" si="1555"/>
        <v>0</v>
      </c>
      <c r="S906" s="11">
        <f t="shared" si="1492"/>
        <v>0</v>
      </c>
      <c r="T906" s="11">
        <f t="shared" si="1493"/>
        <v>1</v>
      </c>
      <c r="U906" s="11" t="str">
        <f t="shared" si="1494"/>
        <v>Piped Network -- Gravity Only</v>
      </c>
      <c r="V906" s="11">
        <f t="shared" si="1495"/>
        <v>2015</v>
      </c>
      <c r="W906" s="11" t="str">
        <f t="shared" si="1496"/>
        <v>Governement (District, Wasac) And Water For People</v>
      </c>
      <c r="X906" s="11" t="str">
        <f t="shared" si="1497"/>
        <v>Spring</v>
      </c>
      <c r="Y906" s="11">
        <f t="shared" si="1498"/>
        <v>1</v>
      </c>
      <c r="Z906" s="11">
        <f t="shared" si="1499"/>
        <v>1</v>
      </c>
      <c r="AA906" s="11">
        <f t="shared" si="1500"/>
        <v>1</v>
      </c>
      <c r="AB906" s="11" t="str">
        <f t="shared" si="1501"/>
        <v>"Springbox" --Intake Structure At A Spring</v>
      </c>
      <c r="AC906" s="11">
        <f t="shared" si="1502"/>
        <v>1</v>
      </c>
      <c r="AD906" s="11">
        <f t="shared" si="1503"/>
        <v>2015</v>
      </c>
      <c r="AE906" s="11">
        <f t="shared" si="1504"/>
        <v>1</v>
      </c>
      <c r="AF906" s="11">
        <f t="shared" si="1505"/>
        <v>120</v>
      </c>
      <c r="AG906" s="12">
        <f t="shared" si="1556"/>
        <v>14400</v>
      </c>
      <c r="AH906" s="12">
        <f t="shared" si="1557"/>
        <v>19.2</v>
      </c>
      <c r="AI906" s="11">
        <f t="shared" si="1558"/>
        <v>0</v>
      </c>
      <c r="AJ906" s="11">
        <f t="shared" si="1506"/>
        <v>1</v>
      </c>
      <c r="AK906" s="11">
        <f t="shared" si="1507"/>
        <v>2</v>
      </c>
      <c r="AL906" s="11">
        <f t="shared" si="1508"/>
        <v>2015</v>
      </c>
      <c r="AM906" s="11">
        <f t="shared" si="1509"/>
        <v>1</v>
      </c>
      <c r="AN906" s="11">
        <f t="shared" si="1510"/>
        <v>10000</v>
      </c>
      <c r="AO906" s="11">
        <f t="shared" si="1511"/>
        <v>1</v>
      </c>
      <c r="AP906" s="11">
        <f t="shared" si="1512"/>
        <v>10</v>
      </c>
      <c r="AQ906" s="11">
        <f t="shared" si="1513"/>
        <v>2015</v>
      </c>
      <c r="AR906" s="11">
        <f t="shared" si="1514"/>
        <v>1</v>
      </c>
      <c r="AS906" s="11">
        <f t="shared" si="1515"/>
        <v>1</v>
      </c>
      <c r="AT906" s="11">
        <f t="shared" si="1516"/>
        <v>3</v>
      </c>
      <c r="AU906" s="11" t="str">
        <f t="shared" si="1517"/>
        <v>Distribution Chamber</v>
      </c>
      <c r="AV906" s="11">
        <f t="shared" si="1518"/>
        <v>2015</v>
      </c>
      <c r="AW906" s="11">
        <f t="shared" si="1519"/>
        <v>1</v>
      </c>
      <c r="AX906" s="11">
        <f t="shared" si="1520"/>
        <v>1</v>
      </c>
      <c r="AY906" s="11">
        <f t="shared" si="1521"/>
        <v>2</v>
      </c>
      <c r="AZ906" s="11">
        <f t="shared" si="1522"/>
        <v>2015</v>
      </c>
      <c r="BA906" s="11">
        <f t="shared" si="1523"/>
        <v>1</v>
      </c>
      <c r="BB906" s="11">
        <f t="shared" si="1524"/>
        <v>10000</v>
      </c>
      <c r="BC906" s="11">
        <f t="shared" si="1525"/>
        <v>0</v>
      </c>
      <c r="BD906" s="11" t="str">
        <f t="shared" si="1526"/>
        <v xml:space="preserve"> </v>
      </c>
      <c r="BE906" s="11" t="str">
        <f t="shared" si="1527"/>
        <v xml:space="preserve"> </v>
      </c>
      <c r="BF906" s="11" t="str">
        <f t="shared" si="1528"/>
        <v xml:space="preserve"> </v>
      </c>
      <c r="BG906" s="11" t="str">
        <f t="shared" si="1549"/>
        <v xml:space="preserve"> </v>
      </c>
      <c r="BH906" s="11" t="str">
        <f t="shared" si="1529"/>
        <v xml:space="preserve"> </v>
      </c>
      <c r="BI906" s="11" t="str">
        <f t="shared" si="1530"/>
        <v xml:space="preserve"> </v>
      </c>
      <c r="BJ906" s="11">
        <f t="shared" si="1531"/>
        <v>0</v>
      </c>
      <c r="BK906" s="11" t="str">
        <f t="shared" si="1532"/>
        <v/>
      </c>
      <c r="BL906" s="11" t="str">
        <f t="shared" si="1533"/>
        <v xml:space="preserve"> </v>
      </c>
      <c r="BM906" s="11" t="str">
        <f t="shared" si="1534"/>
        <v xml:space="preserve"> </v>
      </c>
      <c r="BN906" s="11" t="str">
        <f t="shared" si="1535"/>
        <v xml:space="preserve"> </v>
      </c>
      <c r="BO906" s="11" t="str">
        <f t="shared" si="1536"/>
        <v xml:space="preserve"> </v>
      </c>
      <c r="BP906" s="11" t="str">
        <f t="shared" si="1537"/>
        <v xml:space="preserve"> </v>
      </c>
      <c r="BQ906" s="11" t="str">
        <f t="shared" si="1538"/>
        <v>0</v>
      </c>
      <c r="BR906" s="25">
        <f t="shared" si="1539"/>
        <v>0</v>
      </c>
      <c r="BS906" s="11" t="str">
        <f t="shared" si="1540"/>
        <v>Not Present</v>
      </c>
      <c r="BT906" s="11" t="str">
        <f t="shared" si="1541"/>
        <v>0</v>
      </c>
      <c r="BU906" s="12">
        <f t="shared" si="1559"/>
        <v>1</v>
      </c>
      <c r="BV906" s="12">
        <f t="shared" si="1560"/>
        <v>0</v>
      </c>
      <c r="BW906" s="12">
        <f t="shared" si="1550"/>
        <v>1</v>
      </c>
      <c r="BX906" s="12">
        <f t="shared" si="1561"/>
        <v>1</v>
      </c>
      <c r="BY906" s="11">
        <f t="shared" si="1562"/>
        <v>1</v>
      </c>
      <c r="BZ906" s="11">
        <f t="shared" si="1542"/>
        <v>1</v>
      </c>
      <c r="CA906" s="11">
        <f t="shared" si="1543"/>
        <v>1</v>
      </c>
      <c r="CB906" s="11">
        <f t="shared" si="1544"/>
        <v>2015</v>
      </c>
      <c r="CC906" s="11">
        <f t="shared" si="1545"/>
        <v>1</v>
      </c>
      <c r="CD906" s="11" t="str">
        <f t="shared" si="1546"/>
        <v>No</v>
      </c>
      <c r="CE906" s="11">
        <f t="shared" si="1563"/>
        <v>0</v>
      </c>
      <c r="CF906" s="11">
        <f t="shared" si="1564"/>
        <v>0</v>
      </c>
      <c r="CG906" s="11">
        <f t="shared" si="1565"/>
        <v>1</v>
      </c>
      <c r="CH906" s="11">
        <f t="shared" si="1566"/>
        <v>0</v>
      </c>
      <c r="CI906" s="11">
        <f t="shared" si="1547"/>
        <v>1</v>
      </c>
      <c r="CJ906" s="11">
        <f t="shared" si="1548"/>
        <v>1</v>
      </c>
    </row>
    <row r="907" spans="1:88" x14ac:dyDescent="0.3">
      <c r="A907" s="11">
        <f t="shared" si="1479"/>
        <v>2017</v>
      </c>
      <c r="B907" s="11" t="str">
        <f t="shared" si="1480"/>
        <v>07-03-2017 16:07:56 CET</v>
      </c>
      <c r="C907" s="11" t="str">
        <f t="shared" si="1481"/>
        <v>Rwanda</v>
      </c>
      <c r="D907" s="11" t="str">
        <f t="shared" si="1482"/>
        <v>Rulindo</v>
      </c>
      <c r="E907" s="11" t="str">
        <f t="shared" si="1483"/>
        <v>Mbogo</v>
      </c>
      <c r="F907" s="11" t="str">
        <f t="shared" si="1484"/>
        <v>Mushali</v>
      </c>
      <c r="G907" s="11" t="str">
        <f t="shared" si="1485"/>
        <v>Buraro</v>
      </c>
      <c r="H907" s="11" t="str">
        <f t="shared" si="1486"/>
        <v/>
      </c>
      <c r="I907" s="11" t="str">
        <f t="shared" si="1487"/>
        <v/>
      </c>
      <c r="J907" s="11" t="str">
        <f t="shared" si="1488"/>
        <v>Kishwi network</v>
      </c>
      <c r="K907" s="11">
        <f t="shared" si="1489"/>
        <v>155</v>
      </c>
      <c r="L907" s="11">
        <f t="shared" si="1551"/>
        <v>1309</v>
      </c>
      <c r="M907" s="11">
        <f t="shared" si="1552"/>
        <v>4</v>
      </c>
      <c r="N907" s="11">
        <f t="shared" si="1553"/>
        <v>327.25</v>
      </c>
      <c r="O907" s="11">
        <f t="shared" si="1490"/>
        <v>53</v>
      </c>
      <c r="P907" s="11">
        <f t="shared" si="1491"/>
        <v>102</v>
      </c>
      <c r="Q907" s="13">
        <f t="shared" si="1554"/>
        <v>0.34193548387096773</v>
      </c>
      <c r="R907" s="11">
        <f t="shared" si="1555"/>
        <v>0</v>
      </c>
      <c r="S907" s="11">
        <f t="shared" si="1492"/>
        <v>0</v>
      </c>
      <c r="T907" s="11">
        <f t="shared" si="1493"/>
        <v>1</v>
      </c>
      <c r="U907" s="11" t="str">
        <f t="shared" si="1494"/>
        <v>Piped Network -- Gravity Only</v>
      </c>
      <c r="V907" s="11">
        <f t="shared" si="1495"/>
        <v>2003</v>
      </c>
      <c r="W907" s="11" t="str">
        <f t="shared" si="1496"/>
        <v>Goverment</v>
      </c>
      <c r="X907" s="11" t="str">
        <f t="shared" si="1497"/>
        <v>Spring</v>
      </c>
      <c r="Y907" s="11">
        <f t="shared" si="1498"/>
        <v>1</v>
      </c>
      <c r="Z907" s="11">
        <f t="shared" si="1499"/>
        <v>1</v>
      </c>
      <c r="AA907" s="11">
        <f t="shared" si="1500"/>
        <v>1</v>
      </c>
      <c r="AB907" s="11" t="str">
        <f t="shared" si="1501"/>
        <v>"Springbox" --Intake Structure At A Spring</v>
      </c>
      <c r="AC907" s="11">
        <f t="shared" si="1502"/>
        <v>1</v>
      </c>
      <c r="AD907" s="11">
        <f t="shared" si="1503"/>
        <v>2016</v>
      </c>
      <c r="AE907" s="11">
        <f t="shared" si="1504"/>
        <v>1</v>
      </c>
      <c r="AF907" s="11">
        <f t="shared" si="1505"/>
        <v>25</v>
      </c>
      <c r="AG907" s="12">
        <f t="shared" si="1556"/>
        <v>69120</v>
      </c>
      <c r="AH907" s="12">
        <f t="shared" si="1557"/>
        <v>260.83018867924528</v>
      </c>
      <c r="AI907" s="11">
        <f t="shared" si="1558"/>
        <v>1</v>
      </c>
      <c r="AJ907" s="11">
        <f t="shared" si="1506"/>
        <v>1</v>
      </c>
      <c r="AK907" s="11">
        <f t="shared" si="1507"/>
        <v>2</v>
      </c>
      <c r="AL907" s="11">
        <f t="shared" si="1508"/>
        <v>2016</v>
      </c>
      <c r="AM907" s="11">
        <f t="shared" si="1509"/>
        <v>1</v>
      </c>
      <c r="AN907" s="11">
        <f t="shared" si="1510"/>
        <v>700</v>
      </c>
      <c r="AO907" s="11">
        <f t="shared" si="1511"/>
        <v>1</v>
      </c>
      <c r="AP907" s="11">
        <f t="shared" si="1512"/>
        <v>2</v>
      </c>
      <c r="AQ907" s="11">
        <f t="shared" si="1513"/>
        <v>2003</v>
      </c>
      <c r="AR907" s="11">
        <f t="shared" si="1514"/>
        <v>1</v>
      </c>
      <c r="AS907" s="11">
        <f t="shared" si="1515"/>
        <v>0</v>
      </c>
      <c r="AT907" s="11" t="str">
        <f t="shared" si="1516"/>
        <v xml:space="preserve"> </v>
      </c>
      <c r="AU907" s="11" t="str">
        <f t="shared" si="1517"/>
        <v/>
      </c>
      <c r="AV907" s="11" t="str">
        <f t="shared" si="1518"/>
        <v xml:space="preserve"> </v>
      </c>
      <c r="AW907" s="11" t="str">
        <f t="shared" si="1519"/>
        <v xml:space="preserve"> </v>
      </c>
      <c r="AX907" s="11">
        <f t="shared" si="1520"/>
        <v>1</v>
      </c>
      <c r="AY907" s="11">
        <f t="shared" si="1521"/>
        <v>2</v>
      </c>
      <c r="AZ907" s="11">
        <f t="shared" si="1522"/>
        <v>2003</v>
      </c>
      <c r="BA907" s="11">
        <f t="shared" si="1523"/>
        <v>1</v>
      </c>
      <c r="BB907" s="11">
        <f t="shared" si="1524"/>
        <v>680</v>
      </c>
      <c r="BC907" s="11">
        <f t="shared" si="1525"/>
        <v>0</v>
      </c>
      <c r="BD907" s="11" t="str">
        <f t="shared" si="1526"/>
        <v xml:space="preserve"> </v>
      </c>
      <c r="BE907" s="11" t="str">
        <f t="shared" si="1527"/>
        <v xml:space="preserve"> </v>
      </c>
      <c r="BF907" s="11" t="str">
        <f t="shared" si="1528"/>
        <v xml:space="preserve"> </v>
      </c>
      <c r="BG907" s="11" t="str">
        <f t="shared" si="1549"/>
        <v xml:space="preserve"> </v>
      </c>
      <c r="BH907" s="11" t="str">
        <f t="shared" si="1529"/>
        <v xml:space="preserve"> </v>
      </c>
      <c r="BI907" s="11" t="str">
        <f t="shared" si="1530"/>
        <v xml:space="preserve"> </v>
      </c>
      <c r="BJ907" s="11">
        <f t="shared" si="1531"/>
        <v>0</v>
      </c>
      <c r="BK907" s="11" t="str">
        <f t="shared" si="1532"/>
        <v/>
      </c>
      <c r="BL907" s="11" t="str">
        <f t="shared" si="1533"/>
        <v xml:space="preserve"> </v>
      </c>
      <c r="BM907" s="11" t="str">
        <f t="shared" si="1534"/>
        <v xml:space="preserve"> </v>
      </c>
      <c r="BN907" s="11" t="str">
        <f t="shared" si="1535"/>
        <v xml:space="preserve"> </v>
      </c>
      <c r="BO907" s="11" t="str">
        <f t="shared" si="1536"/>
        <v xml:space="preserve"> </v>
      </c>
      <c r="BP907" s="11" t="str">
        <f t="shared" si="1537"/>
        <v xml:space="preserve"> </v>
      </c>
      <c r="BQ907" s="11" t="str">
        <f t="shared" si="1538"/>
        <v>0</v>
      </c>
      <c r="BR907" s="25">
        <f t="shared" si="1539"/>
        <v>0</v>
      </c>
      <c r="BS907" s="11" t="str">
        <f t="shared" si="1540"/>
        <v>Not Present</v>
      </c>
      <c r="BT907" s="11" t="str">
        <f t="shared" si="1541"/>
        <v>0</v>
      </c>
      <c r="BU907" s="12">
        <f t="shared" si="1559"/>
        <v>1</v>
      </c>
      <c r="BV907" s="12">
        <f t="shared" si="1560"/>
        <v>0</v>
      </c>
      <c r="BW907" s="12">
        <f t="shared" si="1550"/>
        <v>1</v>
      </c>
      <c r="BX907" s="12">
        <f t="shared" si="1561"/>
        <v>1</v>
      </c>
      <c r="BY907" s="11">
        <f t="shared" si="1562"/>
        <v>1</v>
      </c>
      <c r="BZ907" s="11">
        <f t="shared" si="1542"/>
        <v>1</v>
      </c>
      <c r="CA907" s="11">
        <f t="shared" si="1543"/>
        <v>4</v>
      </c>
      <c r="CB907" s="11">
        <f t="shared" si="1544"/>
        <v>2003</v>
      </c>
      <c r="CC907" s="11">
        <f t="shared" si="1545"/>
        <v>2</v>
      </c>
      <c r="CD907" s="11" t="str">
        <f t="shared" si="1546"/>
        <v>No</v>
      </c>
      <c r="CE907" s="11">
        <f t="shared" si="1563"/>
        <v>0</v>
      </c>
      <c r="CF907" s="11">
        <f t="shared" si="1564"/>
        <v>0</v>
      </c>
      <c r="CG907" s="11">
        <f t="shared" si="1565"/>
        <v>1</v>
      </c>
      <c r="CH907" s="11">
        <f t="shared" si="1566"/>
        <v>0</v>
      </c>
      <c r="CI907" s="11">
        <f t="shared" si="1547"/>
        <v>1</v>
      </c>
      <c r="CJ907" s="11">
        <f t="shared" si="1548"/>
        <v>1</v>
      </c>
    </row>
    <row r="908" spans="1:88" x14ac:dyDescent="0.3">
      <c r="A908" s="11">
        <f t="shared" si="1479"/>
        <v>2017</v>
      </c>
      <c r="B908" s="11" t="str">
        <f t="shared" si="1480"/>
        <v>02-01-2015 12:38:00 CET</v>
      </c>
      <c r="C908" s="11" t="str">
        <f t="shared" si="1481"/>
        <v>Rwanda</v>
      </c>
      <c r="D908" s="11" t="str">
        <f t="shared" si="1482"/>
        <v>Rulindo</v>
      </c>
      <c r="E908" s="11" t="str">
        <f t="shared" si="1483"/>
        <v>Buyoga</v>
      </c>
      <c r="F908" s="11" t="str">
        <f t="shared" si="1484"/>
        <v>Mwumba</v>
      </c>
      <c r="G908" s="11" t="str">
        <f t="shared" si="1485"/>
        <v>Mataba</v>
      </c>
      <c r="H908" s="11" t="str">
        <f t="shared" si="1486"/>
        <v/>
      </c>
      <c r="I908" s="11" t="str">
        <f t="shared" si="1487"/>
        <v/>
      </c>
      <c r="J908" s="11" t="str">
        <f t="shared" si="1488"/>
        <v>Water at Buyoga Market/Nyirambuga pumping</v>
      </c>
      <c r="K908" s="11">
        <f t="shared" si="1489"/>
        <v>177</v>
      </c>
      <c r="L908" s="11">
        <f t="shared" si="1551"/>
        <v>30604</v>
      </c>
      <c r="M908" s="11">
        <f t="shared" si="1552"/>
        <v>1</v>
      </c>
      <c r="N908" s="11">
        <f t="shared" si="1553"/>
        <v>30604</v>
      </c>
      <c r="O908" s="11">
        <f t="shared" si="1490"/>
        <v>177</v>
      </c>
      <c r="P908" s="11" t="str">
        <f t="shared" si="1491"/>
        <v xml:space="preserve"> </v>
      </c>
      <c r="Q908" s="13">
        <f t="shared" si="1554"/>
        <v>1</v>
      </c>
      <c r="R908" s="11">
        <f t="shared" si="1555"/>
        <v>1</v>
      </c>
      <c r="S908" s="11">
        <f t="shared" si="1492"/>
        <v>0</v>
      </c>
      <c r="T908" s="11">
        <f t="shared" si="1493"/>
        <v>1</v>
      </c>
      <c r="U908" s="11" t="str">
        <f t="shared" si="1494"/>
        <v>Piped Network With Pump</v>
      </c>
      <c r="V908" s="11">
        <f t="shared" si="1495"/>
        <v>2015</v>
      </c>
      <c r="W908" s="11" t="str">
        <f t="shared" si="1496"/>
        <v/>
      </c>
      <c r="X908" s="11" t="str">
        <f t="shared" si="1497"/>
        <v>Spring</v>
      </c>
      <c r="Y908" s="11">
        <f t="shared" si="1498"/>
        <v>11</v>
      </c>
      <c r="Z908" s="11">
        <f t="shared" si="1499"/>
        <v>1</v>
      </c>
      <c r="AA908" s="11">
        <f t="shared" si="1500"/>
        <v>0</v>
      </c>
      <c r="AB908" s="11" t="str">
        <f t="shared" si="1501"/>
        <v/>
      </c>
      <c r="AC908" s="11" t="str">
        <f t="shared" si="1502"/>
        <v xml:space="preserve"> </v>
      </c>
      <c r="AD908" s="11" t="str">
        <f t="shared" si="1503"/>
        <v xml:space="preserve"> </v>
      </c>
      <c r="AE908" s="11" t="str">
        <f t="shared" si="1504"/>
        <v xml:space="preserve"> </v>
      </c>
      <c r="AF908" s="11">
        <f t="shared" si="1505"/>
        <v>4</v>
      </c>
      <c r="AG908" s="12">
        <f t="shared" si="1556"/>
        <v>432000</v>
      </c>
      <c r="AH908" s="12">
        <f t="shared" si="1557"/>
        <v>488.13559322033899</v>
      </c>
      <c r="AI908" s="11">
        <f t="shared" si="1558"/>
        <v>1</v>
      </c>
      <c r="AJ908" s="11">
        <f t="shared" si="1506"/>
        <v>0</v>
      </c>
      <c r="AK908" s="11" t="str">
        <f t="shared" si="1507"/>
        <v xml:space="preserve"> </v>
      </c>
      <c r="AL908" s="11" t="str">
        <f t="shared" si="1508"/>
        <v xml:space="preserve"> </v>
      </c>
      <c r="AM908" s="11" t="str">
        <f t="shared" si="1509"/>
        <v xml:space="preserve"> </v>
      </c>
      <c r="AN908" s="11" t="str">
        <f t="shared" si="1510"/>
        <v xml:space="preserve"> </v>
      </c>
      <c r="AO908" s="11">
        <f t="shared" si="1511"/>
        <v>0</v>
      </c>
      <c r="AP908" s="11" t="str">
        <f t="shared" si="1512"/>
        <v xml:space="preserve"> </v>
      </c>
      <c r="AQ908" s="11" t="str">
        <f t="shared" si="1513"/>
        <v xml:space="preserve"> </v>
      </c>
      <c r="AR908" s="11" t="str">
        <f t="shared" si="1514"/>
        <v xml:space="preserve"> </v>
      </c>
      <c r="AS908" s="11">
        <f t="shared" si="1515"/>
        <v>0</v>
      </c>
      <c r="AT908" s="11" t="str">
        <f t="shared" si="1516"/>
        <v xml:space="preserve"> </v>
      </c>
      <c r="AU908" s="11" t="str">
        <f t="shared" si="1517"/>
        <v/>
      </c>
      <c r="AV908" s="11" t="str">
        <f t="shared" si="1518"/>
        <v xml:space="preserve"> </v>
      </c>
      <c r="AW908" s="11" t="str">
        <f t="shared" si="1519"/>
        <v xml:space="preserve"> </v>
      </c>
      <c r="AX908" s="11">
        <f t="shared" si="1520"/>
        <v>0</v>
      </c>
      <c r="AY908" s="11" t="str">
        <f t="shared" si="1521"/>
        <v xml:space="preserve"> </v>
      </c>
      <c r="AZ908" s="11" t="str">
        <f t="shared" si="1522"/>
        <v xml:space="preserve"> </v>
      </c>
      <c r="BA908" s="11" t="str">
        <f t="shared" si="1523"/>
        <v xml:space="preserve"> </v>
      </c>
      <c r="BB908" s="11" t="str">
        <f t="shared" si="1524"/>
        <v xml:space="preserve"> </v>
      </c>
      <c r="BC908" s="11">
        <f t="shared" si="1525"/>
        <v>0</v>
      </c>
      <c r="BD908" s="11" t="str">
        <f t="shared" si="1526"/>
        <v xml:space="preserve"> </v>
      </c>
      <c r="BE908" s="11" t="str">
        <f t="shared" si="1527"/>
        <v xml:space="preserve"> </v>
      </c>
      <c r="BF908" s="11" t="str">
        <f t="shared" si="1528"/>
        <v xml:space="preserve"> </v>
      </c>
      <c r="BG908" s="11" t="str">
        <f t="shared" si="1549"/>
        <v xml:space="preserve"> </v>
      </c>
      <c r="BH908" s="11" t="str">
        <f t="shared" si="1529"/>
        <v xml:space="preserve"> </v>
      </c>
      <c r="BI908" s="11" t="str">
        <f t="shared" si="1530"/>
        <v xml:space="preserve"> </v>
      </c>
      <c r="BJ908" s="11">
        <f t="shared" si="1531"/>
        <v>0</v>
      </c>
      <c r="BK908" s="11" t="str">
        <f t="shared" si="1532"/>
        <v/>
      </c>
      <c r="BL908" s="11" t="str">
        <f t="shared" si="1533"/>
        <v xml:space="preserve"> </v>
      </c>
      <c r="BM908" s="11" t="str">
        <f t="shared" si="1534"/>
        <v xml:space="preserve"> </v>
      </c>
      <c r="BN908" s="11" t="str">
        <f t="shared" si="1535"/>
        <v xml:space="preserve"> </v>
      </c>
      <c r="BO908" s="11" t="str">
        <f t="shared" si="1536"/>
        <v xml:space="preserve"> </v>
      </c>
      <c r="BP908" s="11" t="str">
        <f t="shared" si="1537"/>
        <v xml:space="preserve"> </v>
      </c>
      <c r="BQ908" s="11" t="str">
        <f t="shared" si="1538"/>
        <v>0</v>
      </c>
      <c r="BR908" s="25">
        <f t="shared" si="1539"/>
        <v>0</v>
      </c>
      <c r="BS908" s="11" t="str">
        <f t="shared" si="1540"/>
        <v>Not Present</v>
      </c>
      <c r="BT908" s="11" t="str">
        <f t="shared" si="1541"/>
        <v>0</v>
      </c>
      <c r="BU908" s="12">
        <f t="shared" si="1559"/>
        <v>1</v>
      </c>
      <c r="BV908" s="12">
        <f t="shared" si="1560"/>
        <v>0</v>
      </c>
      <c r="BW908" s="12">
        <f t="shared" si="1550"/>
        <v>1</v>
      </c>
      <c r="BX908" s="12">
        <f t="shared" si="1561"/>
        <v>1</v>
      </c>
      <c r="BY908" s="11">
        <f t="shared" si="1562"/>
        <v>1</v>
      </c>
      <c r="BZ908" s="11">
        <f t="shared" si="1542"/>
        <v>1</v>
      </c>
      <c r="CA908" s="11">
        <f t="shared" si="1543"/>
        <v>2</v>
      </c>
      <c r="CB908" s="11">
        <f t="shared" si="1544"/>
        <v>2015</v>
      </c>
      <c r="CC908" s="11">
        <f t="shared" si="1545"/>
        <v>1</v>
      </c>
      <c r="CD908" s="11" t="str">
        <f t="shared" si="1546"/>
        <v>No</v>
      </c>
      <c r="CE908" s="11">
        <f t="shared" si="1563"/>
        <v>0</v>
      </c>
      <c r="CF908" s="11">
        <f t="shared" si="1564"/>
        <v>0</v>
      </c>
      <c r="CG908" s="11">
        <f t="shared" si="1565"/>
        <v>1</v>
      </c>
      <c r="CH908" s="11">
        <f t="shared" si="1566"/>
        <v>0</v>
      </c>
      <c r="CI908" s="11">
        <f t="shared" si="1547"/>
        <v>1</v>
      </c>
      <c r="CJ908" s="11">
        <f t="shared" si="1548"/>
        <v>1</v>
      </c>
    </row>
    <row r="909" spans="1:88" x14ac:dyDescent="0.3">
      <c r="A909" s="11">
        <f t="shared" si="1479"/>
        <v>2017</v>
      </c>
      <c r="B909" s="11" t="str">
        <f t="shared" si="1480"/>
        <v>24-04-2017 21:52:48 CEST</v>
      </c>
      <c r="C909" s="11" t="str">
        <f t="shared" si="1481"/>
        <v>Rwanda</v>
      </c>
      <c r="D909" s="11" t="str">
        <f t="shared" si="1482"/>
        <v>Rulindo</v>
      </c>
      <c r="E909" s="11" t="str">
        <f t="shared" si="1483"/>
        <v>Kisaro</v>
      </c>
      <c r="F909" s="11" t="str">
        <f t="shared" si="1484"/>
        <v>Murama</v>
      </c>
      <c r="G909" s="11" t="str">
        <f t="shared" si="1485"/>
        <v>Akamanama</v>
      </c>
      <c r="H909" s="11" t="str">
        <f t="shared" si="1486"/>
        <v/>
      </c>
      <c r="I909" s="11" t="str">
        <f t="shared" si="1487"/>
        <v/>
      </c>
      <c r="J909" s="11" t="str">
        <f t="shared" si="1488"/>
        <v>Gahama Kisaro network</v>
      </c>
      <c r="K909" s="11">
        <f t="shared" si="1489"/>
        <v>141</v>
      </c>
      <c r="L909" s="11">
        <f t="shared" si="1551"/>
        <v>10234</v>
      </c>
      <c r="M909" s="11">
        <f t="shared" si="1552"/>
        <v>14</v>
      </c>
      <c r="N909" s="11">
        <f t="shared" si="1553"/>
        <v>731</v>
      </c>
      <c r="O909" s="11">
        <f t="shared" si="1490"/>
        <v>141</v>
      </c>
      <c r="P909" s="11" t="str">
        <f t="shared" si="1491"/>
        <v xml:space="preserve"> </v>
      </c>
      <c r="Q909" s="13">
        <f t="shared" si="1554"/>
        <v>1</v>
      </c>
      <c r="R909" s="11">
        <f t="shared" si="1555"/>
        <v>1</v>
      </c>
      <c r="S909" s="11">
        <f t="shared" si="1492"/>
        <v>0</v>
      </c>
      <c r="T909" s="11">
        <f t="shared" si="1493"/>
        <v>1</v>
      </c>
      <c r="U909" s="11" t="str">
        <f t="shared" si="1494"/>
        <v>Piped Network With Pump</v>
      </c>
      <c r="V909" s="11">
        <f t="shared" si="1495"/>
        <v>2012</v>
      </c>
      <c r="W909" s="11" t="str">
        <f t="shared" si="1496"/>
        <v>Governement (District, Wasac) And Water For People</v>
      </c>
      <c r="X909" s="11" t="str">
        <f t="shared" si="1497"/>
        <v>Spring</v>
      </c>
      <c r="Y909" s="11">
        <f t="shared" si="1498"/>
        <v>1</v>
      </c>
      <c r="Z909" s="11">
        <f t="shared" si="1499"/>
        <v>1</v>
      </c>
      <c r="AA909" s="11">
        <f t="shared" si="1500"/>
        <v>1</v>
      </c>
      <c r="AB909" s="11" t="str">
        <f t="shared" si="1501"/>
        <v/>
      </c>
      <c r="AC909" s="11">
        <f t="shared" si="1502"/>
        <v>1</v>
      </c>
      <c r="AD909" s="11">
        <f t="shared" si="1503"/>
        <v>2012</v>
      </c>
      <c r="AE909" s="11">
        <f t="shared" si="1504"/>
        <v>1</v>
      </c>
      <c r="AF909" s="11">
        <f t="shared" si="1505"/>
        <v>3</v>
      </c>
      <c r="AG909" s="12">
        <f t="shared" si="1556"/>
        <v>576000</v>
      </c>
      <c r="AH909" s="12">
        <f t="shared" si="1557"/>
        <v>817.02127659574467</v>
      </c>
      <c r="AI909" s="11">
        <f t="shared" si="1558"/>
        <v>1</v>
      </c>
      <c r="AJ909" s="11">
        <f t="shared" si="1506"/>
        <v>1</v>
      </c>
      <c r="AK909" s="11">
        <f t="shared" si="1507"/>
        <v>1</v>
      </c>
      <c r="AL909" s="11">
        <f t="shared" si="1508"/>
        <v>2012</v>
      </c>
      <c r="AM909" s="11">
        <f t="shared" si="1509"/>
        <v>1</v>
      </c>
      <c r="AN909" s="11">
        <f t="shared" si="1510"/>
        <v>30000</v>
      </c>
      <c r="AO909" s="11">
        <f t="shared" si="1511"/>
        <v>1</v>
      </c>
      <c r="AP909" s="11">
        <f t="shared" si="1512"/>
        <v>7</v>
      </c>
      <c r="AQ909" s="11">
        <f t="shared" si="1513"/>
        <v>2012</v>
      </c>
      <c r="AR909" s="11">
        <f t="shared" si="1514"/>
        <v>1</v>
      </c>
      <c r="AS909" s="11">
        <f t="shared" si="1515"/>
        <v>1</v>
      </c>
      <c r="AT909" s="11">
        <f t="shared" si="1516"/>
        <v>14</v>
      </c>
      <c r="AU909" s="11" t="str">
        <f t="shared" si="1517"/>
        <v/>
      </c>
      <c r="AV909" s="11">
        <f t="shared" si="1518"/>
        <v>2012</v>
      </c>
      <c r="AW909" s="11">
        <f t="shared" si="1519"/>
        <v>1</v>
      </c>
      <c r="AX909" s="11">
        <f t="shared" si="1520"/>
        <v>1</v>
      </c>
      <c r="AY909" s="11">
        <f t="shared" si="1521"/>
        <v>1</v>
      </c>
      <c r="AZ909" s="11">
        <f t="shared" si="1522"/>
        <v>2012</v>
      </c>
      <c r="BA909" s="11">
        <f t="shared" si="1523"/>
        <v>1</v>
      </c>
      <c r="BB909" s="11">
        <f t="shared" si="1524"/>
        <v>30000</v>
      </c>
      <c r="BC909" s="11">
        <f t="shared" si="1525"/>
        <v>1</v>
      </c>
      <c r="BD909" s="11">
        <f t="shared" si="1526"/>
        <v>2</v>
      </c>
      <c r="BE909" s="11">
        <f t="shared" si="1527"/>
        <v>2012</v>
      </c>
      <c r="BF909" s="11">
        <f t="shared" si="1528"/>
        <v>1</v>
      </c>
      <c r="BG909" s="11">
        <f t="shared" si="1549"/>
        <v>1</v>
      </c>
      <c r="BH909" s="11">
        <f t="shared" si="1529"/>
        <v>2012</v>
      </c>
      <c r="BI909" s="11">
        <f t="shared" si="1530"/>
        <v>1</v>
      </c>
      <c r="BJ909" s="11">
        <f t="shared" si="1531"/>
        <v>0</v>
      </c>
      <c r="BK909" s="11" t="str">
        <f t="shared" si="1532"/>
        <v/>
      </c>
      <c r="BL909" s="11" t="str">
        <f t="shared" si="1533"/>
        <v xml:space="preserve"> </v>
      </c>
      <c r="BM909" s="11" t="str">
        <f t="shared" si="1534"/>
        <v xml:space="preserve"> </v>
      </c>
      <c r="BN909" s="11" t="str">
        <f t="shared" si="1535"/>
        <v xml:space="preserve"> </v>
      </c>
      <c r="BO909" s="11" t="str">
        <f t="shared" si="1536"/>
        <v xml:space="preserve"> </v>
      </c>
      <c r="BP909" s="11" t="str">
        <f t="shared" si="1537"/>
        <v xml:space="preserve"> </v>
      </c>
      <c r="BQ909" s="11" t="str">
        <f t="shared" si="1538"/>
        <v>0</v>
      </c>
      <c r="BR909" s="25">
        <f t="shared" si="1539"/>
        <v>0</v>
      </c>
      <c r="BS909" s="11" t="str">
        <f t="shared" si="1540"/>
        <v>Not Present</v>
      </c>
      <c r="BT909" s="11" t="str">
        <f t="shared" si="1541"/>
        <v>0</v>
      </c>
      <c r="BU909" s="12">
        <f t="shared" si="1559"/>
        <v>1</v>
      </c>
      <c r="BV909" s="12">
        <f t="shared" si="1560"/>
        <v>0</v>
      </c>
      <c r="BW909" s="12">
        <f t="shared" si="1550"/>
        <v>1</v>
      </c>
      <c r="BX909" s="12">
        <f t="shared" si="1561"/>
        <v>1</v>
      </c>
      <c r="BY909" s="11">
        <f t="shared" si="1562"/>
        <v>1</v>
      </c>
      <c r="BZ909" s="11">
        <f t="shared" si="1542"/>
        <v>1</v>
      </c>
      <c r="CA909" s="11">
        <f t="shared" si="1543"/>
        <v>1</v>
      </c>
      <c r="CB909" s="11">
        <f t="shared" si="1544"/>
        <v>2012</v>
      </c>
      <c r="CC909" s="11">
        <f t="shared" si="1545"/>
        <v>1</v>
      </c>
      <c r="CD909" s="11" t="str">
        <f t="shared" si="1546"/>
        <v>No</v>
      </c>
      <c r="CE909" s="11">
        <f t="shared" si="1563"/>
        <v>0</v>
      </c>
      <c r="CF909" s="11">
        <f t="shared" si="1564"/>
        <v>0</v>
      </c>
      <c r="CG909" s="11">
        <f t="shared" si="1565"/>
        <v>1</v>
      </c>
      <c r="CH909" s="11">
        <f t="shared" si="1566"/>
        <v>0</v>
      </c>
      <c r="CI909" s="11">
        <f t="shared" si="1547"/>
        <v>1</v>
      </c>
      <c r="CJ909" s="11">
        <f t="shared" si="1548"/>
        <v>1</v>
      </c>
    </row>
    <row r="910" spans="1:88" x14ac:dyDescent="0.3">
      <c r="A910" s="11">
        <f t="shared" si="1479"/>
        <v>2017</v>
      </c>
      <c r="B910" s="11" t="str">
        <f t="shared" si="1480"/>
        <v>21-03-2017 13:39:51 CET</v>
      </c>
      <c r="C910" s="11" t="str">
        <f t="shared" si="1481"/>
        <v>Rwanda</v>
      </c>
      <c r="D910" s="11" t="str">
        <f t="shared" si="1482"/>
        <v>Rulindo</v>
      </c>
      <c r="E910" s="11" t="str">
        <f t="shared" si="1483"/>
        <v>Kinihira</v>
      </c>
      <c r="F910" s="11" t="str">
        <f t="shared" si="1484"/>
        <v>Karegamazi</v>
      </c>
      <c r="G910" s="11" t="str">
        <f t="shared" si="1485"/>
        <v>Buhita</v>
      </c>
      <c r="H910" s="11" t="str">
        <f t="shared" si="1486"/>
        <v/>
      </c>
      <c r="I910" s="11" t="str">
        <f t="shared" si="1487"/>
        <v/>
      </c>
      <c r="J910" s="11" t="str">
        <f t="shared" si="1488"/>
        <v>Miyove-Kinihira</v>
      </c>
      <c r="K910" s="11">
        <f t="shared" si="1489"/>
        <v>131</v>
      </c>
      <c r="L910" s="11">
        <f t="shared" si="1551"/>
        <v>10452</v>
      </c>
      <c r="M910" s="11">
        <f t="shared" si="1552"/>
        <v>19</v>
      </c>
      <c r="N910" s="11">
        <f t="shared" si="1553"/>
        <v>550.10526315789468</v>
      </c>
      <c r="O910" s="11">
        <f t="shared" si="1490"/>
        <v>60</v>
      </c>
      <c r="P910" s="11">
        <f t="shared" si="1491"/>
        <v>71</v>
      </c>
      <c r="Q910" s="13">
        <f t="shared" si="1554"/>
        <v>0.4580152671755725</v>
      </c>
      <c r="R910" s="11">
        <f t="shared" si="1555"/>
        <v>0</v>
      </c>
      <c r="S910" s="11">
        <f t="shared" si="1492"/>
        <v>0</v>
      </c>
      <c r="T910" s="11">
        <f t="shared" si="1493"/>
        <v>1</v>
      </c>
      <c r="U910" s="11" t="str">
        <f t="shared" si="1494"/>
        <v>Piped Network -- Gravity Only</v>
      </c>
      <c r="V910" s="11">
        <f t="shared" si="1495"/>
        <v>2001</v>
      </c>
      <c r="W910" s="11" t="str">
        <f t="shared" si="1496"/>
        <v>Gkww</v>
      </c>
      <c r="X910" s="11" t="str">
        <f t="shared" si="1497"/>
        <v>Spring</v>
      </c>
      <c r="Y910" s="11">
        <f t="shared" si="1498"/>
        <v>6</v>
      </c>
      <c r="Z910" s="11">
        <f t="shared" si="1499"/>
        <v>1</v>
      </c>
      <c r="AA910" s="11">
        <f t="shared" si="1500"/>
        <v>1</v>
      </c>
      <c r="AB910" s="11" t="str">
        <f t="shared" si="1501"/>
        <v>"Springbox" --Intake Structure At A Spring</v>
      </c>
      <c r="AC910" s="11">
        <f t="shared" si="1502"/>
        <v>3</v>
      </c>
      <c r="AD910" s="11">
        <f t="shared" si="1503"/>
        <v>1989</v>
      </c>
      <c r="AE910" s="11">
        <f t="shared" si="1504"/>
        <v>2</v>
      </c>
      <c r="AF910" s="11">
        <f t="shared" si="1505"/>
        <v>5</v>
      </c>
      <c r="AG910" s="12">
        <f t="shared" si="1556"/>
        <v>345600</v>
      </c>
      <c r="AH910" s="12">
        <f t="shared" si="1557"/>
        <v>1152</v>
      </c>
      <c r="AI910" s="11">
        <f t="shared" si="1558"/>
        <v>1</v>
      </c>
      <c r="AJ910" s="11">
        <f t="shared" si="1506"/>
        <v>1</v>
      </c>
      <c r="AK910" s="11">
        <f t="shared" si="1507"/>
        <v>1</v>
      </c>
      <c r="AL910" s="11">
        <f t="shared" si="1508"/>
        <v>1985</v>
      </c>
      <c r="AM910" s="11">
        <f t="shared" si="1509"/>
        <v>2</v>
      </c>
      <c r="AN910" s="11">
        <f t="shared" si="1510"/>
        <v>8000</v>
      </c>
      <c r="AO910" s="11">
        <f t="shared" si="1511"/>
        <v>1</v>
      </c>
      <c r="AP910" s="11">
        <f t="shared" si="1512"/>
        <v>4</v>
      </c>
      <c r="AQ910" s="11">
        <f t="shared" si="1513"/>
        <v>1985</v>
      </c>
      <c r="AR910" s="11">
        <f t="shared" si="1514"/>
        <v>1</v>
      </c>
      <c r="AS910" s="11">
        <f t="shared" si="1515"/>
        <v>1</v>
      </c>
      <c r="AT910" s="11">
        <f t="shared" si="1516"/>
        <v>18</v>
      </c>
      <c r="AU910" s="11" t="str">
        <f t="shared" si="1517"/>
        <v>Distribution Chamber|Ventouse, Washout</v>
      </c>
      <c r="AV910" s="11">
        <f t="shared" si="1518"/>
        <v>2015</v>
      </c>
      <c r="AW910" s="11">
        <f t="shared" si="1519"/>
        <v>2</v>
      </c>
      <c r="AX910" s="11">
        <f t="shared" si="1520"/>
        <v>1</v>
      </c>
      <c r="AY910" s="11">
        <f t="shared" si="1521"/>
        <v>2</v>
      </c>
      <c r="AZ910" s="11">
        <f t="shared" si="1522"/>
        <v>1989</v>
      </c>
      <c r="BA910" s="11">
        <f t="shared" si="1523"/>
        <v>2</v>
      </c>
      <c r="BB910" s="11">
        <f t="shared" si="1524"/>
        <v>15000</v>
      </c>
      <c r="BC910" s="11">
        <f t="shared" si="1525"/>
        <v>0</v>
      </c>
      <c r="BD910" s="11" t="str">
        <f t="shared" si="1526"/>
        <v xml:space="preserve"> </v>
      </c>
      <c r="BE910" s="11" t="str">
        <f t="shared" si="1527"/>
        <v xml:space="preserve"> </v>
      </c>
      <c r="BF910" s="11" t="str">
        <f t="shared" si="1528"/>
        <v xml:space="preserve"> </v>
      </c>
      <c r="BG910" s="11" t="str">
        <f t="shared" si="1549"/>
        <v xml:space="preserve"> </v>
      </c>
      <c r="BH910" s="11" t="str">
        <f t="shared" si="1529"/>
        <v xml:space="preserve"> </v>
      </c>
      <c r="BI910" s="11" t="str">
        <f t="shared" si="1530"/>
        <v xml:space="preserve"> </v>
      </c>
      <c r="BJ910" s="11">
        <f t="shared" si="1531"/>
        <v>0</v>
      </c>
      <c r="BK910" s="11" t="str">
        <f t="shared" si="1532"/>
        <v/>
      </c>
      <c r="BL910" s="11" t="str">
        <f t="shared" si="1533"/>
        <v xml:space="preserve"> </v>
      </c>
      <c r="BM910" s="11" t="str">
        <f t="shared" si="1534"/>
        <v xml:space="preserve"> </v>
      </c>
      <c r="BN910" s="11" t="str">
        <f t="shared" si="1535"/>
        <v xml:space="preserve"> </v>
      </c>
      <c r="BO910" s="11" t="str">
        <f t="shared" si="1536"/>
        <v xml:space="preserve"> </v>
      </c>
      <c r="BP910" s="11" t="str">
        <f t="shared" si="1537"/>
        <v xml:space="preserve"> </v>
      </c>
      <c r="BQ910" s="11" t="str">
        <f t="shared" si="1538"/>
        <v>0</v>
      </c>
      <c r="BR910" s="25">
        <f t="shared" si="1539"/>
        <v>0</v>
      </c>
      <c r="BS910" s="11" t="str">
        <f t="shared" si="1540"/>
        <v>Not Present</v>
      </c>
      <c r="BT910" s="11" t="str">
        <f t="shared" si="1541"/>
        <v>0</v>
      </c>
      <c r="BU910" s="12">
        <f t="shared" si="1559"/>
        <v>1</v>
      </c>
      <c r="BV910" s="12">
        <f t="shared" si="1560"/>
        <v>0</v>
      </c>
      <c r="BW910" s="12">
        <f t="shared" si="1550"/>
        <v>1</v>
      </c>
      <c r="BX910" s="12">
        <f t="shared" si="1561"/>
        <v>1</v>
      </c>
      <c r="BY910" s="11">
        <f t="shared" si="1562"/>
        <v>1</v>
      </c>
      <c r="BZ910" s="11">
        <f t="shared" si="1542"/>
        <v>1</v>
      </c>
      <c r="CA910" s="11">
        <f t="shared" si="1543"/>
        <v>2</v>
      </c>
      <c r="CB910" s="11">
        <f t="shared" si="1544"/>
        <v>2015</v>
      </c>
      <c r="CC910" s="11">
        <f t="shared" si="1545"/>
        <v>1</v>
      </c>
      <c r="CD910" s="11" t="str">
        <f t="shared" si="1546"/>
        <v>No</v>
      </c>
      <c r="CE910" s="11">
        <f t="shared" si="1563"/>
        <v>0</v>
      </c>
      <c r="CF910" s="11">
        <f t="shared" si="1564"/>
        <v>0</v>
      </c>
      <c r="CG910" s="11">
        <f t="shared" si="1565"/>
        <v>1</v>
      </c>
      <c r="CH910" s="11">
        <f t="shared" si="1566"/>
        <v>0</v>
      </c>
      <c r="CI910" s="11">
        <f t="shared" si="1547"/>
        <v>1</v>
      </c>
      <c r="CJ910" s="11">
        <f t="shared" si="1548"/>
        <v>2</v>
      </c>
    </row>
    <row r="911" spans="1:88" x14ac:dyDescent="0.3">
      <c r="A911" s="11">
        <f t="shared" si="1479"/>
        <v>2017</v>
      </c>
      <c r="B911" s="11" t="str">
        <f t="shared" si="1480"/>
        <v>16-04-2017 00:29:17 CEST</v>
      </c>
      <c r="C911" s="11" t="str">
        <f t="shared" si="1481"/>
        <v>Rwanda</v>
      </c>
      <c r="D911" s="11" t="str">
        <f t="shared" si="1482"/>
        <v>Rulindo</v>
      </c>
      <c r="E911" s="11" t="str">
        <f t="shared" si="1483"/>
        <v>Bushoki</v>
      </c>
      <c r="F911" s="11" t="str">
        <f t="shared" si="1484"/>
        <v>Gasiza</v>
      </c>
      <c r="G911" s="11" t="str">
        <f t="shared" si="1485"/>
        <v>Buhande</v>
      </c>
      <c r="H911" s="11" t="str">
        <f t="shared" si="1486"/>
        <v/>
      </c>
      <c r="I911" s="11" t="str">
        <f t="shared" si="1487"/>
        <v/>
      </c>
      <c r="J911" s="11" t="str">
        <f t="shared" si="1488"/>
        <v>Water point at Pensez-y/Gasebeya gravity system</v>
      </c>
      <c r="K911" s="11">
        <f t="shared" si="1489"/>
        <v>129</v>
      </c>
      <c r="L911" s="11">
        <f t="shared" si="1551"/>
        <v>0</v>
      </c>
      <c r="M911" s="11">
        <f t="shared" si="1552"/>
        <v>1</v>
      </c>
      <c r="N911" s="11">
        <f t="shared" si="1553"/>
        <v>0</v>
      </c>
      <c r="O911" s="11">
        <f t="shared" si="1490"/>
        <v>1</v>
      </c>
      <c r="P911" s="11">
        <f t="shared" si="1491"/>
        <v>128</v>
      </c>
      <c r="Q911" s="13">
        <f t="shared" si="1554"/>
        <v>7.7519379844961239E-3</v>
      </c>
      <c r="R911" s="11">
        <f t="shared" si="1555"/>
        <v>0</v>
      </c>
      <c r="S911" s="11">
        <f t="shared" si="1492"/>
        <v>1</v>
      </c>
      <c r="T911" s="11">
        <f t="shared" si="1493"/>
        <v>1</v>
      </c>
      <c r="U911" s="11" t="str">
        <f t="shared" si="1494"/>
        <v>Piped Network -- Gravity Only</v>
      </c>
      <c r="V911" s="11">
        <f t="shared" si="1495"/>
        <v>2004</v>
      </c>
      <c r="W911" s="11" t="str">
        <f t="shared" si="1496"/>
        <v>Pensez-Y Bar Restaurant</v>
      </c>
      <c r="X911" s="11" t="str">
        <f t="shared" si="1497"/>
        <v>Spring</v>
      </c>
      <c r="Y911" s="11">
        <f t="shared" si="1498"/>
        <v>1</v>
      </c>
      <c r="Z911" s="11">
        <f t="shared" si="1499"/>
        <v>1</v>
      </c>
      <c r="AA911" s="11">
        <f t="shared" si="1500"/>
        <v>0</v>
      </c>
      <c r="AB911" s="11" t="str">
        <f t="shared" si="1501"/>
        <v/>
      </c>
      <c r="AC911" s="11" t="str">
        <f t="shared" si="1502"/>
        <v xml:space="preserve"> </v>
      </c>
      <c r="AD911" s="11" t="str">
        <f t="shared" si="1503"/>
        <v xml:space="preserve"> </v>
      </c>
      <c r="AE911" s="11" t="str">
        <f t="shared" si="1504"/>
        <v xml:space="preserve"> </v>
      </c>
      <c r="AF911" s="11">
        <f t="shared" si="1505"/>
        <v>60</v>
      </c>
      <c r="AG911" s="12">
        <f t="shared" si="1556"/>
        <v>28800</v>
      </c>
      <c r="AH911" s="12">
        <f t="shared" si="1557"/>
        <v>5760</v>
      </c>
      <c r="AI911" s="11">
        <f t="shared" si="1558"/>
        <v>1</v>
      </c>
      <c r="AJ911" s="11">
        <f t="shared" si="1506"/>
        <v>0</v>
      </c>
      <c r="AK911" s="11" t="str">
        <f t="shared" si="1507"/>
        <v xml:space="preserve"> </v>
      </c>
      <c r="AL911" s="11" t="str">
        <f t="shared" si="1508"/>
        <v xml:space="preserve"> </v>
      </c>
      <c r="AM911" s="11" t="str">
        <f t="shared" si="1509"/>
        <v xml:space="preserve"> </v>
      </c>
      <c r="AN911" s="11" t="str">
        <f t="shared" si="1510"/>
        <v xml:space="preserve"> </v>
      </c>
      <c r="AO911" s="11">
        <f t="shared" si="1511"/>
        <v>0</v>
      </c>
      <c r="AP911" s="11" t="str">
        <f t="shared" si="1512"/>
        <v xml:space="preserve"> </v>
      </c>
      <c r="AQ911" s="11" t="str">
        <f t="shared" si="1513"/>
        <v xml:space="preserve"> </v>
      </c>
      <c r="AR911" s="11" t="str">
        <f t="shared" si="1514"/>
        <v xml:space="preserve"> </v>
      </c>
      <c r="AS911" s="11">
        <f t="shared" si="1515"/>
        <v>0</v>
      </c>
      <c r="AT911" s="11" t="str">
        <f t="shared" si="1516"/>
        <v xml:space="preserve"> </v>
      </c>
      <c r="AU911" s="11" t="str">
        <f t="shared" si="1517"/>
        <v/>
      </c>
      <c r="AV911" s="11" t="str">
        <f t="shared" si="1518"/>
        <v xml:space="preserve"> </v>
      </c>
      <c r="AW911" s="11" t="str">
        <f t="shared" si="1519"/>
        <v xml:space="preserve"> </v>
      </c>
      <c r="AX911" s="11">
        <f t="shared" si="1520"/>
        <v>0</v>
      </c>
      <c r="AY911" s="11" t="str">
        <f t="shared" si="1521"/>
        <v xml:space="preserve"> </v>
      </c>
      <c r="AZ911" s="11" t="str">
        <f t="shared" si="1522"/>
        <v xml:space="preserve"> </v>
      </c>
      <c r="BA911" s="11" t="str">
        <f t="shared" si="1523"/>
        <v xml:space="preserve"> </v>
      </c>
      <c r="BB911" s="11" t="str">
        <f t="shared" si="1524"/>
        <v xml:space="preserve"> </v>
      </c>
      <c r="BC911" s="11">
        <f t="shared" si="1525"/>
        <v>0</v>
      </c>
      <c r="BD911" s="11" t="str">
        <f t="shared" si="1526"/>
        <v xml:space="preserve"> </v>
      </c>
      <c r="BE911" s="11" t="str">
        <f t="shared" si="1527"/>
        <v xml:space="preserve"> </v>
      </c>
      <c r="BF911" s="11" t="str">
        <f t="shared" si="1528"/>
        <v xml:space="preserve"> </v>
      </c>
      <c r="BG911" s="11" t="str">
        <f t="shared" si="1549"/>
        <v xml:space="preserve"> </v>
      </c>
      <c r="BH911" s="11" t="str">
        <f t="shared" si="1529"/>
        <v xml:space="preserve"> </v>
      </c>
      <c r="BI911" s="11" t="str">
        <f t="shared" si="1530"/>
        <v xml:space="preserve"> </v>
      </c>
      <c r="BJ911" s="11">
        <f t="shared" si="1531"/>
        <v>0</v>
      </c>
      <c r="BK911" s="11" t="str">
        <f t="shared" si="1532"/>
        <v/>
      </c>
      <c r="BL911" s="11" t="str">
        <f t="shared" si="1533"/>
        <v xml:space="preserve"> </v>
      </c>
      <c r="BM911" s="11" t="str">
        <f t="shared" si="1534"/>
        <v xml:space="preserve"> </v>
      </c>
      <c r="BN911" s="11" t="str">
        <f t="shared" si="1535"/>
        <v xml:space="preserve"> </v>
      </c>
      <c r="BO911" s="11" t="str">
        <f t="shared" si="1536"/>
        <v xml:space="preserve"> </v>
      </c>
      <c r="BP911" s="11" t="str">
        <f t="shared" si="1537"/>
        <v xml:space="preserve"> </v>
      </c>
      <c r="BQ911" s="11" t="str">
        <f t="shared" si="1538"/>
        <v>0</v>
      </c>
      <c r="BR911" s="25">
        <f t="shared" si="1539"/>
        <v>0</v>
      </c>
      <c r="BS911" s="11" t="str">
        <f t="shared" si="1540"/>
        <v>Not Present</v>
      </c>
      <c r="BT911" s="11" t="str">
        <f t="shared" si="1541"/>
        <v>0</v>
      </c>
      <c r="BU911" s="12">
        <f t="shared" si="1559"/>
        <v>1</v>
      </c>
      <c r="BV911" s="12">
        <f t="shared" si="1560"/>
        <v>0</v>
      </c>
      <c r="BW911" s="12">
        <f t="shared" si="1550"/>
        <v>1</v>
      </c>
      <c r="BX911" s="12">
        <f t="shared" si="1561"/>
        <v>1</v>
      </c>
      <c r="BY911" s="11">
        <f t="shared" si="1562"/>
        <v>1</v>
      </c>
      <c r="BZ911" s="11">
        <f t="shared" si="1542"/>
        <v>1</v>
      </c>
      <c r="CA911" s="11">
        <f t="shared" si="1543"/>
        <v>1</v>
      </c>
      <c r="CB911" s="11">
        <f t="shared" si="1544"/>
        <v>2004</v>
      </c>
      <c r="CC911" s="11">
        <f t="shared" si="1545"/>
        <v>1</v>
      </c>
      <c r="CD911" s="11" t="str">
        <f t="shared" si="1546"/>
        <v>No</v>
      </c>
      <c r="CE911" s="11">
        <f t="shared" si="1563"/>
        <v>0</v>
      </c>
      <c r="CF911" s="11">
        <f t="shared" si="1564"/>
        <v>0</v>
      </c>
      <c r="CG911" s="11">
        <f t="shared" si="1565"/>
        <v>1</v>
      </c>
      <c r="CH911" s="11">
        <f t="shared" si="1566"/>
        <v>0</v>
      </c>
      <c r="CI911" s="11">
        <f t="shared" si="1547"/>
        <v>1</v>
      </c>
      <c r="CJ911" s="11">
        <f t="shared" si="1548"/>
        <v>1</v>
      </c>
    </row>
    <row r="912" spans="1:88" x14ac:dyDescent="0.3">
      <c r="A912" s="11">
        <f t="shared" si="1479"/>
        <v>2017</v>
      </c>
      <c r="B912" s="11" t="str">
        <f t="shared" si="1480"/>
        <v>15-03-2017 17:04:16 CET</v>
      </c>
      <c r="C912" s="11" t="str">
        <f t="shared" si="1481"/>
        <v>Rwanda</v>
      </c>
      <c r="D912" s="11" t="str">
        <f t="shared" si="1482"/>
        <v>Rulindo</v>
      </c>
      <c r="E912" s="11" t="str">
        <f t="shared" si="1483"/>
        <v>Bushoki</v>
      </c>
      <c r="F912" s="11" t="str">
        <f t="shared" si="1484"/>
        <v>Giko</v>
      </c>
      <c r="G912" s="11" t="str">
        <f t="shared" si="1485"/>
        <v>Buramira</v>
      </c>
      <c r="H912" s="11" t="str">
        <f t="shared" si="1486"/>
        <v/>
      </c>
      <c r="I912" s="11" t="str">
        <f t="shared" si="1487"/>
        <v/>
      </c>
      <c r="J912" s="11" t="str">
        <f t="shared" si="1488"/>
        <v>Water point nearby Giko cell/Nyirambuga pumping</v>
      </c>
      <c r="K912" s="11">
        <f t="shared" si="1489"/>
        <v>134</v>
      </c>
      <c r="L912" s="11">
        <f t="shared" si="1551"/>
        <v>30604</v>
      </c>
      <c r="M912" s="11">
        <f t="shared" si="1552"/>
        <v>1</v>
      </c>
      <c r="N912" s="11">
        <f t="shared" si="1553"/>
        <v>30604</v>
      </c>
      <c r="O912" s="11">
        <f t="shared" si="1490"/>
        <v>134</v>
      </c>
      <c r="P912" s="11" t="str">
        <f t="shared" si="1491"/>
        <v xml:space="preserve"> </v>
      </c>
      <c r="Q912" s="13">
        <f t="shared" si="1554"/>
        <v>1</v>
      </c>
      <c r="R912" s="11">
        <f t="shared" si="1555"/>
        <v>1</v>
      </c>
      <c r="S912" s="11">
        <f t="shared" si="1492"/>
        <v>0</v>
      </c>
      <c r="T912" s="11">
        <f t="shared" si="1493"/>
        <v>1</v>
      </c>
      <c r="U912" s="11" t="str">
        <f t="shared" si="1494"/>
        <v>Piped Network With Pump</v>
      </c>
      <c r="V912" s="11">
        <f t="shared" si="1495"/>
        <v>2012</v>
      </c>
      <c r="W912" s="11" t="str">
        <f t="shared" si="1496"/>
        <v>Gor</v>
      </c>
      <c r="X912" s="11" t="str">
        <f t="shared" si="1497"/>
        <v>Spring</v>
      </c>
      <c r="Y912" s="11">
        <f t="shared" si="1498"/>
        <v>11</v>
      </c>
      <c r="Z912" s="11">
        <f t="shared" si="1499"/>
        <v>1</v>
      </c>
      <c r="AA912" s="11">
        <f t="shared" si="1500"/>
        <v>0</v>
      </c>
      <c r="AB912" s="11" t="str">
        <f t="shared" si="1501"/>
        <v/>
      </c>
      <c r="AC912" s="11" t="str">
        <f t="shared" si="1502"/>
        <v xml:space="preserve"> </v>
      </c>
      <c r="AD912" s="11" t="str">
        <f t="shared" si="1503"/>
        <v xml:space="preserve"> </v>
      </c>
      <c r="AE912" s="11" t="str">
        <f t="shared" si="1504"/>
        <v xml:space="preserve"> </v>
      </c>
      <c r="AF912" s="11">
        <f t="shared" si="1505"/>
        <v>4</v>
      </c>
      <c r="AG912" s="12">
        <f t="shared" si="1556"/>
        <v>432000</v>
      </c>
      <c r="AH912" s="12">
        <f t="shared" si="1557"/>
        <v>644.77611940298505</v>
      </c>
      <c r="AI912" s="11">
        <f t="shared" si="1558"/>
        <v>1</v>
      </c>
      <c r="AJ912" s="11">
        <f t="shared" si="1506"/>
        <v>0</v>
      </c>
      <c r="AK912" s="11" t="str">
        <f t="shared" si="1507"/>
        <v xml:space="preserve"> </v>
      </c>
      <c r="AL912" s="11" t="str">
        <f t="shared" si="1508"/>
        <v xml:space="preserve"> </v>
      </c>
      <c r="AM912" s="11" t="str">
        <f t="shared" si="1509"/>
        <v xml:space="preserve"> </v>
      </c>
      <c r="AN912" s="11" t="str">
        <f t="shared" si="1510"/>
        <v xml:space="preserve"> </v>
      </c>
      <c r="AO912" s="11">
        <f t="shared" si="1511"/>
        <v>0</v>
      </c>
      <c r="AP912" s="11" t="str">
        <f t="shared" si="1512"/>
        <v xml:space="preserve"> </v>
      </c>
      <c r="AQ912" s="11" t="str">
        <f t="shared" si="1513"/>
        <v xml:space="preserve"> </v>
      </c>
      <c r="AR912" s="11" t="str">
        <f t="shared" si="1514"/>
        <v xml:space="preserve"> </v>
      </c>
      <c r="AS912" s="11">
        <f t="shared" si="1515"/>
        <v>0</v>
      </c>
      <c r="AT912" s="11" t="str">
        <f t="shared" si="1516"/>
        <v xml:space="preserve"> </v>
      </c>
      <c r="AU912" s="11" t="str">
        <f t="shared" si="1517"/>
        <v/>
      </c>
      <c r="AV912" s="11" t="str">
        <f t="shared" si="1518"/>
        <v xml:space="preserve"> </v>
      </c>
      <c r="AW912" s="11" t="str">
        <f t="shared" si="1519"/>
        <v xml:space="preserve"> </v>
      </c>
      <c r="AX912" s="11">
        <f t="shared" si="1520"/>
        <v>0</v>
      </c>
      <c r="AY912" s="11" t="str">
        <f t="shared" si="1521"/>
        <v xml:space="preserve"> </v>
      </c>
      <c r="AZ912" s="11" t="str">
        <f t="shared" si="1522"/>
        <v xml:space="preserve"> </v>
      </c>
      <c r="BA912" s="11" t="str">
        <f t="shared" si="1523"/>
        <v xml:space="preserve"> </v>
      </c>
      <c r="BB912" s="11" t="str">
        <f t="shared" si="1524"/>
        <v xml:space="preserve"> </v>
      </c>
      <c r="BC912" s="11">
        <f t="shared" si="1525"/>
        <v>0</v>
      </c>
      <c r="BD912" s="11" t="str">
        <f t="shared" si="1526"/>
        <v xml:space="preserve"> </v>
      </c>
      <c r="BE912" s="11" t="str">
        <f t="shared" si="1527"/>
        <v xml:space="preserve"> </v>
      </c>
      <c r="BF912" s="11" t="str">
        <f t="shared" si="1528"/>
        <v xml:space="preserve"> </v>
      </c>
      <c r="BG912" s="11" t="str">
        <f t="shared" si="1549"/>
        <v xml:space="preserve"> </v>
      </c>
      <c r="BH912" s="11" t="str">
        <f t="shared" si="1529"/>
        <v xml:space="preserve"> </v>
      </c>
      <c r="BI912" s="11" t="str">
        <f t="shared" si="1530"/>
        <v xml:space="preserve"> </v>
      </c>
      <c r="BJ912" s="11">
        <f t="shared" si="1531"/>
        <v>0</v>
      </c>
      <c r="BK912" s="11" t="str">
        <f t="shared" si="1532"/>
        <v/>
      </c>
      <c r="BL912" s="11" t="str">
        <f t="shared" si="1533"/>
        <v xml:space="preserve"> </v>
      </c>
      <c r="BM912" s="11" t="str">
        <f t="shared" si="1534"/>
        <v xml:space="preserve"> </v>
      </c>
      <c r="BN912" s="11" t="str">
        <f t="shared" si="1535"/>
        <v xml:space="preserve"> </v>
      </c>
      <c r="BO912" s="11" t="str">
        <f t="shared" si="1536"/>
        <v xml:space="preserve"> </v>
      </c>
      <c r="BP912" s="11" t="str">
        <f t="shared" si="1537"/>
        <v xml:space="preserve"> </v>
      </c>
      <c r="BQ912" s="11" t="str">
        <f t="shared" si="1538"/>
        <v>0</v>
      </c>
      <c r="BR912" s="25">
        <f t="shared" si="1539"/>
        <v>0</v>
      </c>
      <c r="BS912" s="11" t="str">
        <f t="shared" si="1540"/>
        <v>Not Present</v>
      </c>
      <c r="BT912" s="11" t="str">
        <f t="shared" si="1541"/>
        <v>0</v>
      </c>
      <c r="BU912" s="12">
        <f t="shared" si="1559"/>
        <v>1</v>
      </c>
      <c r="BV912" s="12">
        <f t="shared" si="1560"/>
        <v>0</v>
      </c>
      <c r="BW912" s="12">
        <f t="shared" si="1550"/>
        <v>1</v>
      </c>
      <c r="BX912" s="12">
        <f t="shared" si="1561"/>
        <v>1</v>
      </c>
      <c r="BY912" s="11">
        <f t="shared" si="1562"/>
        <v>1</v>
      </c>
      <c r="BZ912" s="11">
        <f t="shared" si="1542"/>
        <v>1</v>
      </c>
      <c r="CA912" s="11">
        <f t="shared" si="1543"/>
        <v>1</v>
      </c>
      <c r="CB912" s="11">
        <f t="shared" si="1544"/>
        <v>2012</v>
      </c>
      <c r="CC912" s="11">
        <f t="shared" si="1545"/>
        <v>1</v>
      </c>
      <c r="CD912" s="11" t="str">
        <f t="shared" si="1546"/>
        <v>No</v>
      </c>
      <c r="CE912" s="11">
        <f t="shared" si="1563"/>
        <v>0</v>
      </c>
      <c r="CF912" s="11">
        <f t="shared" si="1564"/>
        <v>0</v>
      </c>
      <c r="CG912" s="11">
        <f t="shared" si="1565"/>
        <v>1</v>
      </c>
      <c r="CH912" s="11">
        <f t="shared" si="1566"/>
        <v>0</v>
      </c>
      <c r="CI912" s="11">
        <f t="shared" si="1547"/>
        <v>1</v>
      </c>
      <c r="CJ912" s="11">
        <f t="shared" si="1548"/>
        <v>1</v>
      </c>
    </row>
    <row r="913" spans="1:88" x14ac:dyDescent="0.3">
      <c r="A913" s="11">
        <f t="shared" si="1479"/>
        <v>2017</v>
      </c>
      <c r="B913" s="11" t="str">
        <f t="shared" si="1480"/>
        <v>02-01-2015 13:23:55 CET</v>
      </c>
      <c r="C913" s="11" t="str">
        <f t="shared" si="1481"/>
        <v>Rwanda</v>
      </c>
      <c r="D913" s="11" t="str">
        <f t="shared" si="1482"/>
        <v>Rulindo</v>
      </c>
      <c r="E913" s="11" t="str">
        <f t="shared" si="1483"/>
        <v>Mbogo</v>
      </c>
      <c r="F913" s="11" t="str">
        <f t="shared" si="1484"/>
        <v>Ngiramazi</v>
      </c>
      <c r="G913" s="11" t="str">
        <f t="shared" si="1485"/>
        <v>Gisha</v>
      </c>
      <c r="H913" s="11" t="str">
        <f t="shared" si="1486"/>
        <v/>
      </c>
      <c r="I913" s="11" t="str">
        <f t="shared" si="1487"/>
        <v/>
      </c>
      <c r="J913" s="11" t="str">
        <f t="shared" si="1488"/>
        <v>Water point nearby Gisha/Nyirambuga pumping</v>
      </c>
      <c r="K913" s="11">
        <f t="shared" si="1489"/>
        <v>133</v>
      </c>
      <c r="L913" s="11">
        <f t="shared" si="1551"/>
        <v>30604</v>
      </c>
      <c r="M913" s="11">
        <f t="shared" si="1552"/>
        <v>1</v>
      </c>
      <c r="N913" s="11">
        <f t="shared" si="1553"/>
        <v>30604</v>
      </c>
      <c r="O913" s="11">
        <f t="shared" si="1490"/>
        <v>133</v>
      </c>
      <c r="P913" s="11" t="str">
        <f t="shared" si="1491"/>
        <v xml:space="preserve"> </v>
      </c>
      <c r="Q913" s="13">
        <f t="shared" si="1554"/>
        <v>1</v>
      </c>
      <c r="R913" s="11">
        <f t="shared" si="1555"/>
        <v>1</v>
      </c>
      <c r="S913" s="11">
        <f t="shared" si="1492"/>
        <v>0</v>
      </c>
      <c r="T913" s="11">
        <f t="shared" si="1493"/>
        <v>1</v>
      </c>
      <c r="U913" s="11" t="str">
        <f t="shared" si="1494"/>
        <v>Piped Network With Pump</v>
      </c>
      <c r="V913" s="11">
        <f t="shared" si="1495"/>
        <v>2015</v>
      </c>
      <c r="W913" s="11" t="str">
        <f t="shared" si="1496"/>
        <v>Governement (District, Wasac) And Water For People</v>
      </c>
      <c r="X913" s="11" t="str">
        <f t="shared" si="1497"/>
        <v>Spring</v>
      </c>
      <c r="Y913" s="11">
        <f t="shared" si="1498"/>
        <v>11</v>
      </c>
      <c r="Z913" s="11">
        <f t="shared" si="1499"/>
        <v>1</v>
      </c>
      <c r="AA913" s="11">
        <f t="shared" si="1500"/>
        <v>0</v>
      </c>
      <c r="AB913" s="11" t="str">
        <f t="shared" si="1501"/>
        <v/>
      </c>
      <c r="AC913" s="11" t="str">
        <f t="shared" si="1502"/>
        <v xml:space="preserve"> </v>
      </c>
      <c r="AD913" s="11" t="str">
        <f t="shared" si="1503"/>
        <v xml:space="preserve"> </v>
      </c>
      <c r="AE913" s="11" t="str">
        <f t="shared" si="1504"/>
        <v xml:space="preserve"> </v>
      </c>
      <c r="AF913" s="11">
        <f t="shared" si="1505"/>
        <v>4</v>
      </c>
      <c r="AG913" s="12">
        <f t="shared" si="1556"/>
        <v>432000</v>
      </c>
      <c r="AH913" s="12">
        <f t="shared" si="1557"/>
        <v>649.62406015037595</v>
      </c>
      <c r="AI913" s="11">
        <f t="shared" si="1558"/>
        <v>1</v>
      </c>
      <c r="AJ913" s="11">
        <f t="shared" si="1506"/>
        <v>0</v>
      </c>
      <c r="AK913" s="11" t="str">
        <f t="shared" si="1507"/>
        <v xml:space="preserve"> </v>
      </c>
      <c r="AL913" s="11" t="str">
        <f t="shared" si="1508"/>
        <v xml:space="preserve"> </v>
      </c>
      <c r="AM913" s="11" t="str">
        <f t="shared" si="1509"/>
        <v xml:space="preserve"> </v>
      </c>
      <c r="AN913" s="11" t="str">
        <f t="shared" si="1510"/>
        <v xml:space="preserve"> </v>
      </c>
      <c r="AO913" s="11">
        <f t="shared" si="1511"/>
        <v>0</v>
      </c>
      <c r="AP913" s="11" t="str">
        <f t="shared" si="1512"/>
        <v xml:space="preserve"> </v>
      </c>
      <c r="AQ913" s="11" t="str">
        <f t="shared" si="1513"/>
        <v xml:space="preserve"> </v>
      </c>
      <c r="AR913" s="11" t="str">
        <f t="shared" si="1514"/>
        <v xml:space="preserve"> </v>
      </c>
      <c r="AS913" s="11">
        <f t="shared" si="1515"/>
        <v>0</v>
      </c>
      <c r="AT913" s="11" t="str">
        <f t="shared" si="1516"/>
        <v xml:space="preserve"> </v>
      </c>
      <c r="AU913" s="11" t="str">
        <f t="shared" si="1517"/>
        <v/>
      </c>
      <c r="AV913" s="11" t="str">
        <f t="shared" si="1518"/>
        <v xml:space="preserve"> </v>
      </c>
      <c r="AW913" s="11" t="str">
        <f t="shared" si="1519"/>
        <v xml:space="preserve"> </v>
      </c>
      <c r="AX913" s="11">
        <f t="shared" si="1520"/>
        <v>0</v>
      </c>
      <c r="AY913" s="11" t="str">
        <f t="shared" si="1521"/>
        <v xml:space="preserve"> </v>
      </c>
      <c r="AZ913" s="11" t="str">
        <f t="shared" si="1522"/>
        <v xml:space="preserve"> </v>
      </c>
      <c r="BA913" s="11" t="str">
        <f t="shared" si="1523"/>
        <v xml:space="preserve"> </v>
      </c>
      <c r="BB913" s="11" t="str">
        <f t="shared" si="1524"/>
        <v xml:space="preserve"> </v>
      </c>
      <c r="BC913" s="11">
        <f t="shared" si="1525"/>
        <v>0</v>
      </c>
      <c r="BD913" s="11" t="str">
        <f t="shared" si="1526"/>
        <v xml:space="preserve"> </v>
      </c>
      <c r="BE913" s="11" t="str">
        <f t="shared" si="1527"/>
        <v xml:space="preserve"> </v>
      </c>
      <c r="BF913" s="11" t="str">
        <f t="shared" si="1528"/>
        <v xml:space="preserve"> </v>
      </c>
      <c r="BG913" s="11" t="str">
        <f t="shared" si="1549"/>
        <v xml:space="preserve"> </v>
      </c>
      <c r="BH913" s="11" t="str">
        <f t="shared" si="1529"/>
        <v xml:space="preserve"> </v>
      </c>
      <c r="BI913" s="11" t="str">
        <f t="shared" si="1530"/>
        <v xml:space="preserve"> </v>
      </c>
      <c r="BJ913" s="11">
        <f t="shared" si="1531"/>
        <v>0</v>
      </c>
      <c r="BK913" s="11" t="str">
        <f t="shared" si="1532"/>
        <v/>
      </c>
      <c r="BL913" s="11" t="str">
        <f t="shared" si="1533"/>
        <v xml:space="preserve"> </v>
      </c>
      <c r="BM913" s="11" t="str">
        <f t="shared" si="1534"/>
        <v xml:space="preserve"> </v>
      </c>
      <c r="BN913" s="11" t="str">
        <f t="shared" si="1535"/>
        <v xml:space="preserve"> </v>
      </c>
      <c r="BO913" s="11" t="str">
        <f t="shared" si="1536"/>
        <v xml:space="preserve"> </v>
      </c>
      <c r="BP913" s="11" t="str">
        <f t="shared" si="1537"/>
        <v xml:space="preserve"> </v>
      </c>
      <c r="BQ913" s="11" t="str">
        <f t="shared" si="1538"/>
        <v>0</v>
      </c>
      <c r="BR913" s="25">
        <f t="shared" si="1539"/>
        <v>0</v>
      </c>
      <c r="BS913" s="11" t="str">
        <f t="shared" si="1540"/>
        <v>Not Present</v>
      </c>
      <c r="BT913" s="11" t="str">
        <f t="shared" si="1541"/>
        <v>0</v>
      </c>
      <c r="BU913" s="12">
        <f t="shared" si="1559"/>
        <v>1</v>
      </c>
      <c r="BV913" s="12">
        <f t="shared" si="1560"/>
        <v>0</v>
      </c>
      <c r="BW913" s="12">
        <f t="shared" si="1550"/>
        <v>1</v>
      </c>
      <c r="BX913" s="12">
        <f t="shared" si="1561"/>
        <v>1</v>
      </c>
      <c r="BY913" s="11">
        <f t="shared" si="1562"/>
        <v>1</v>
      </c>
      <c r="BZ913" s="11">
        <f t="shared" si="1542"/>
        <v>1</v>
      </c>
      <c r="CA913" s="11">
        <f t="shared" si="1543"/>
        <v>2</v>
      </c>
      <c r="CB913" s="11">
        <f t="shared" si="1544"/>
        <v>2015</v>
      </c>
      <c r="CC913" s="11">
        <f t="shared" si="1545"/>
        <v>1</v>
      </c>
      <c r="CD913" s="11" t="str">
        <f t="shared" si="1546"/>
        <v>No</v>
      </c>
      <c r="CE913" s="11">
        <f t="shared" si="1563"/>
        <v>0</v>
      </c>
      <c r="CF913" s="11">
        <f t="shared" si="1564"/>
        <v>0</v>
      </c>
      <c r="CG913" s="11">
        <f t="shared" si="1565"/>
        <v>1</v>
      </c>
      <c r="CH913" s="11">
        <f t="shared" si="1566"/>
        <v>0</v>
      </c>
      <c r="CI913" s="11">
        <f t="shared" si="1547"/>
        <v>1</v>
      </c>
      <c r="CJ913" s="11">
        <f t="shared" si="1548"/>
        <v>1</v>
      </c>
    </row>
    <row r="914" spans="1:88" x14ac:dyDescent="0.3">
      <c r="A914" s="11">
        <f t="shared" si="1479"/>
        <v>2017</v>
      </c>
      <c r="B914" s="11" t="str">
        <f t="shared" si="1480"/>
        <v>16-03-2017 06:08:35 CET</v>
      </c>
      <c r="C914" s="11" t="str">
        <f t="shared" si="1481"/>
        <v>Rwanda</v>
      </c>
      <c r="D914" s="11" t="str">
        <f t="shared" si="1482"/>
        <v>Rulindo</v>
      </c>
      <c r="E914" s="11" t="str">
        <f t="shared" si="1483"/>
        <v>Burega</v>
      </c>
      <c r="F914" s="11" t="str">
        <f t="shared" si="1484"/>
        <v>Karengeli</v>
      </c>
      <c r="G914" s="11" t="str">
        <f t="shared" si="1485"/>
        <v>Mataba</v>
      </c>
      <c r="H914" s="11" t="str">
        <f t="shared" si="1486"/>
        <v/>
      </c>
      <c r="I914" s="11" t="str">
        <f t="shared" si="1487"/>
        <v/>
      </c>
      <c r="J914" s="11" t="str">
        <f t="shared" si="1488"/>
        <v>Rwamugaza</v>
      </c>
      <c r="K914" s="11">
        <f t="shared" si="1489"/>
        <v>495</v>
      </c>
      <c r="L914" s="11">
        <f t="shared" si="1551"/>
        <v>14106</v>
      </c>
      <c r="M914" s="11">
        <f t="shared" si="1552"/>
        <v>38</v>
      </c>
      <c r="N914" s="11">
        <f t="shared" si="1553"/>
        <v>371.21052631578948</v>
      </c>
      <c r="O914" s="11">
        <f t="shared" si="1490"/>
        <v>495</v>
      </c>
      <c r="P914" s="11" t="str">
        <f t="shared" si="1491"/>
        <v xml:space="preserve"> </v>
      </c>
      <c r="Q914" s="13">
        <f t="shared" si="1554"/>
        <v>1</v>
      </c>
      <c r="R914" s="11">
        <f t="shared" si="1555"/>
        <v>1</v>
      </c>
      <c r="S914" s="11">
        <f t="shared" si="1492"/>
        <v>0</v>
      </c>
      <c r="T914" s="11">
        <f t="shared" si="1493"/>
        <v>1</v>
      </c>
      <c r="U914" s="11" t="str">
        <f t="shared" si="1494"/>
        <v>Piped Network With Pump</v>
      </c>
      <c r="V914" s="11">
        <f t="shared" si="1495"/>
        <v>2012</v>
      </c>
      <c r="W914" s="11" t="str">
        <f t="shared" si="1496"/>
        <v>Governement (District, Wasac) And Water For People</v>
      </c>
      <c r="X914" s="11" t="str">
        <f t="shared" si="1497"/>
        <v>Spring</v>
      </c>
      <c r="Y914" s="11">
        <f t="shared" si="1498"/>
        <v>3</v>
      </c>
      <c r="Z914" s="11">
        <f t="shared" si="1499"/>
        <v>1</v>
      </c>
      <c r="AA914" s="11">
        <f t="shared" si="1500"/>
        <v>1</v>
      </c>
      <c r="AB914" s="11" t="str">
        <f t="shared" si="1501"/>
        <v/>
      </c>
      <c r="AC914" s="11">
        <f t="shared" si="1502"/>
        <v>3</v>
      </c>
      <c r="AD914" s="11">
        <f t="shared" si="1503"/>
        <v>2009</v>
      </c>
      <c r="AE914" s="11">
        <f t="shared" si="1504"/>
        <v>1</v>
      </c>
      <c r="AF914" s="11">
        <f t="shared" si="1505"/>
        <v>4.5</v>
      </c>
      <c r="AG914" s="12">
        <f t="shared" si="1556"/>
        <v>384000</v>
      </c>
      <c r="AH914" s="12">
        <f t="shared" si="1557"/>
        <v>155.15151515151516</v>
      </c>
      <c r="AI914" s="11">
        <f t="shared" si="1558"/>
        <v>1</v>
      </c>
      <c r="AJ914" s="11">
        <f t="shared" si="1506"/>
        <v>1</v>
      </c>
      <c r="AK914" s="11">
        <f t="shared" si="1507"/>
        <v>2</v>
      </c>
      <c r="AL914" s="11">
        <f t="shared" si="1508"/>
        <v>2012</v>
      </c>
      <c r="AM914" s="11">
        <f t="shared" si="1509"/>
        <v>1</v>
      </c>
      <c r="AN914" s="11">
        <f t="shared" si="1510"/>
        <v>5000</v>
      </c>
      <c r="AO914" s="11">
        <f t="shared" si="1511"/>
        <v>1</v>
      </c>
      <c r="AP914" s="11">
        <f t="shared" si="1512"/>
        <v>16</v>
      </c>
      <c r="AQ914" s="11">
        <f t="shared" si="1513"/>
        <v>2012</v>
      </c>
      <c r="AR914" s="11">
        <f t="shared" si="1514"/>
        <v>1</v>
      </c>
      <c r="AS914" s="11">
        <f t="shared" si="1515"/>
        <v>1</v>
      </c>
      <c r="AT914" s="11">
        <f t="shared" si="1516"/>
        <v>8</v>
      </c>
      <c r="AU914" s="11" t="str">
        <f t="shared" si="1517"/>
        <v/>
      </c>
      <c r="AV914" s="11">
        <f t="shared" si="1518"/>
        <v>2012</v>
      </c>
      <c r="AW914" s="11">
        <f t="shared" si="1519"/>
        <v>1</v>
      </c>
      <c r="AX914" s="11">
        <f t="shared" si="1520"/>
        <v>1</v>
      </c>
      <c r="AY914" s="11">
        <f t="shared" si="1521"/>
        <v>2</v>
      </c>
      <c r="AZ914" s="11">
        <f t="shared" si="1522"/>
        <v>2012</v>
      </c>
      <c r="BA914" s="11">
        <f t="shared" si="1523"/>
        <v>1</v>
      </c>
      <c r="BB914" s="11">
        <f t="shared" si="1524"/>
        <v>5000</v>
      </c>
      <c r="BC914" s="11">
        <f t="shared" si="1525"/>
        <v>1</v>
      </c>
      <c r="BD914" s="11">
        <f t="shared" si="1526"/>
        <v>1</v>
      </c>
      <c r="BE914" s="11">
        <f t="shared" si="1527"/>
        <v>2009</v>
      </c>
      <c r="BF914" s="11">
        <f t="shared" si="1528"/>
        <v>1</v>
      </c>
      <c r="BG914" s="11">
        <f t="shared" si="1549"/>
        <v>1</v>
      </c>
      <c r="BH914" s="11">
        <f t="shared" si="1529"/>
        <v>2009</v>
      </c>
      <c r="BI914" s="11">
        <f t="shared" si="1530"/>
        <v>1</v>
      </c>
      <c r="BJ914" s="11">
        <f t="shared" si="1531"/>
        <v>0</v>
      </c>
      <c r="BK914" s="11" t="str">
        <f t="shared" si="1532"/>
        <v/>
      </c>
      <c r="BL914" s="11" t="str">
        <f t="shared" si="1533"/>
        <v xml:space="preserve"> </v>
      </c>
      <c r="BM914" s="11" t="str">
        <f t="shared" si="1534"/>
        <v xml:space="preserve"> </v>
      </c>
      <c r="BN914" s="11" t="str">
        <f t="shared" si="1535"/>
        <v xml:space="preserve"> </v>
      </c>
      <c r="BO914" s="11" t="str">
        <f t="shared" si="1536"/>
        <v xml:space="preserve"> </v>
      </c>
      <c r="BP914" s="11" t="str">
        <f t="shared" si="1537"/>
        <v xml:space="preserve"> </v>
      </c>
      <c r="BQ914" s="11" t="str">
        <f t="shared" si="1538"/>
        <v>0</v>
      </c>
      <c r="BR914" s="25">
        <f t="shared" si="1539"/>
        <v>0</v>
      </c>
      <c r="BS914" s="11" t="str">
        <f t="shared" si="1540"/>
        <v>Not Present</v>
      </c>
      <c r="BT914" s="11" t="str">
        <f t="shared" si="1541"/>
        <v>0</v>
      </c>
      <c r="BU914" s="12">
        <f t="shared" si="1559"/>
        <v>1</v>
      </c>
      <c r="BV914" s="12">
        <f t="shared" si="1560"/>
        <v>0</v>
      </c>
      <c r="BW914" s="12">
        <f t="shared" si="1550"/>
        <v>1</v>
      </c>
      <c r="BX914" s="12">
        <f t="shared" si="1561"/>
        <v>1</v>
      </c>
      <c r="BY914" s="11">
        <f t="shared" si="1562"/>
        <v>1</v>
      </c>
      <c r="BZ914" s="11">
        <f t="shared" si="1542"/>
        <v>1</v>
      </c>
      <c r="CA914" s="11">
        <f t="shared" si="1543"/>
        <v>1</v>
      </c>
      <c r="CB914" s="11">
        <f t="shared" si="1544"/>
        <v>2012</v>
      </c>
      <c r="CC914" s="11">
        <f t="shared" si="1545"/>
        <v>1</v>
      </c>
      <c r="CD914" s="11" t="str">
        <f t="shared" si="1546"/>
        <v>No</v>
      </c>
      <c r="CE914" s="11">
        <f t="shared" si="1563"/>
        <v>0</v>
      </c>
      <c r="CF914" s="11">
        <f t="shared" si="1564"/>
        <v>0</v>
      </c>
      <c r="CG914" s="11">
        <f t="shared" si="1565"/>
        <v>1</v>
      </c>
      <c r="CH914" s="11">
        <f t="shared" si="1566"/>
        <v>0</v>
      </c>
      <c r="CI914" s="11">
        <f t="shared" si="1547"/>
        <v>0</v>
      </c>
      <c r="CJ914" s="11">
        <f t="shared" si="1548"/>
        <v>1</v>
      </c>
    </row>
    <row r="915" spans="1:88" x14ac:dyDescent="0.3">
      <c r="A915" s="11">
        <f t="shared" si="1479"/>
        <v>2017</v>
      </c>
      <c r="B915" s="11" t="str">
        <f t="shared" si="1480"/>
        <v>09-03-2017 04:45:50 CET</v>
      </c>
      <c r="C915" s="11" t="str">
        <f t="shared" si="1481"/>
        <v>Rwanda</v>
      </c>
      <c r="D915" s="11" t="str">
        <f t="shared" si="1482"/>
        <v>Rulindo</v>
      </c>
      <c r="E915" s="11" t="str">
        <f t="shared" si="1483"/>
        <v>Shyorongi</v>
      </c>
      <c r="F915" s="11" t="str">
        <f t="shared" si="1484"/>
        <v>Rutonde</v>
      </c>
      <c r="G915" s="11" t="str">
        <f t="shared" si="1485"/>
        <v>Rutonde</v>
      </c>
      <c r="H915" s="11" t="str">
        <f t="shared" si="1486"/>
        <v/>
      </c>
      <c r="I915" s="11" t="str">
        <f t="shared" si="1487"/>
        <v/>
      </c>
      <c r="J915" s="11" t="str">
        <f t="shared" si="1488"/>
        <v>kirikumuryango network</v>
      </c>
      <c r="K915" s="11">
        <f t="shared" si="1489"/>
        <v>160</v>
      </c>
      <c r="L915" s="11">
        <f t="shared" si="1551"/>
        <v>0</v>
      </c>
      <c r="M915" s="11">
        <f t="shared" si="1552"/>
        <v>26</v>
      </c>
      <c r="N915" s="11">
        <f t="shared" si="1553"/>
        <v>0</v>
      </c>
      <c r="O915" s="11">
        <f t="shared" si="1490"/>
        <v>160</v>
      </c>
      <c r="P915" s="11" t="str">
        <f t="shared" si="1491"/>
        <v xml:space="preserve"> </v>
      </c>
      <c r="Q915" s="13">
        <f t="shared" si="1554"/>
        <v>1</v>
      </c>
      <c r="R915" s="11">
        <f t="shared" si="1555"/>
        <v>1</v>
      </c>
      <c r="S915" s="11">
        <f t="shared" si="1492"/>
        <v>1</v>
      </c>
      <c r="T915" s="11">
        <f t="shared" si="1493"/>
        <v>1</v>
      </c>
      <c r="U915" s="11" t="str">
        <f t="shared" si="1494"/>
        <v>Piped Network -- Gravity Only</v>
      </c>
      <c r="V915" s="11">
        <f t="shared" si="1495"/>
        <v>2013</v>
      </c>
      <c r="W915" s="11" t="str">
        <f t="shared" si="1496"/>
        <v>Governement (District, Wasac) And Water For People</v>
      </c>
      <c r="X915" s="11" t="str">
        <f t="shared" si="1497"/>
        <v>Spring</v>
      </c>
      <c r="Y915" s="11">
        <f t="shared" si="1498"/>
        <v>1</v>
      </c>
      <c r="Z915" s="11">
        <f t="shared" si="1499"/>
        <v>1</v>
      </c>
      <c r="AA915" s="11">
        <f t="shared" si="1500"/>
        <v>1</v>
      </c>
      <c r="AB915" s="11" t="str">
        <f t="shared" si="1501"/>
        <v>"Springbox" --Intake Structure At A Spring</v>
      </c>
      <c r="AC915" s="11">
        <f t="shared" si="1502"/>
        <v>1</v>
      </c>
      <c r="AD915" s="11">
        <f t="shared" si="1503"/>
        <v>2013</v>
      </c>
      <c r="AE915" s="11">
        <f t="shared" si="1504"/>
        <v>1</v>
      </c>
      <c r="AF915" s="11">
        <f t="shared" si="1505"/>
        <v>11</v>
      </c>
      <c r="AG915" s="12">
        <f t="shared" si="1556"/>
        <v>157090.90909090909</v>
      </c>
      <c r="AH915" s="12">
        <f t="shared" si="1557"/>
        <v>196.36363636363637</v>
      </c>
      <c r="AI915" s="11">
        <f t="shared" si="1558"/>
        <v>1</v>
      </c>
      <c r="AJ915" s="11">
        <f t="shared" si="1506"/>
        <v>1</v>
      </c>
      <c r="AK915" s="11">
        <f t="shared" si="1507"/>
        <v>1</v>
      </c>
      <c r="AL915" s="11">
        <f t="shared" si="1508"/>
        <v>2013</v>
      </c>
      <c r="AM915" s="11">
        <f t="shared" si="1509"/>
        <v>1</v>
      </c>
      <c r="AN915" s="11">
        <f t="shared" si="1510"/>
        <v>500</v>
      </c>
      <c r="AO915" s="11">
        <f t="shared" si="1511"/>
        <v>1</v>
      </c>
      <c r="AP915" s="11">
        <f t="shared" si="1512"/>
        <v>17</v>
      </c>
      <c r="AQ915" s="11">
        <f t="shared" si="1513"/>
        <v>2013</v>
      </c>
      <c r="AR915" s="11">
        <f t="shared" si="1514"/>
        <v>1</v>
      </c>
      <c r="AS915" s="11">
        <f t="shared" si="1515"/>
        <v>1</v>
      </c>
      <c r="AT915" s="11">
        <f t="shared" si="1516"/>
        <v>6</v>
      </c>
      <c r="AU915" s="11" t="str">
        <f t="shared" si="1517"/>
        <v>Distribution Chamber|Ventouse, Washout</v>
      </c>
      <c r="AV915" s="11">
        <f t="shared" si="1518"/>
        <v>2013</v>
      </c>
      <c r="AW915" s="11">
        <f t="shared" si="1519"/>
        <v>1</v>
      </c>
      <c r="AX915" s="11">
        <f t="shared" si="1520"/>
        <v>1</v>
      </c>
      <c r="AY915" s="11">
        <f t="shared" si="1521"/>
        <v>2</v>
      </c>
      <c r="AZ915" s="11">
        <f t="shared" si="1522"/>
        <v>2013</v>
      </c>
      <c r="BA915" s="11">
        <f t="shared" si="1523"/>
        <v>1</v>
      </c>
      <c r="BB915" s="11">
        <f t="shared" si="1524"/>
        <v>3500</v>
      </c>
      <c r="BC915" s="11">
        <f t="shared" si="1525"/>
        <v>0</v>
      </c>
      <c r="BD915" s="11" t="str">
        <f t="shared" si="1526"/>
        <v xml:space="preserve"> </v>
      </c>
      <c r="BE915" s="11" t="str">
        <f t="shared" si="1527"/>
        <v xml:space="preserve"> </v>
      </c>
      <c r="BF915" s="11" t="str">
        <f t="shared" si="1528"/>
        <v xml:space="preserve"> </v>
      </c>
      <c r="BG915" s="11" t="str">
        <f t="shared" si="1549"/>
        <v xml:space="preserve"> </v>
      </c>
      <c r="BH915" s="11" t="str">
        <f t="shared" si="1529"/>
        <v xml:space="preserve"> </v>
      </c>
      <c r="BI915" s="11" t="str">
        <f t="shared" si="1530"/>
        <v xml:space="preserve"> </v>
      </c>
      <c r="BJ915" s="11">
        <f t="shared" si="1531"/>
        <v>0</v>
      </c>
      <c r="BK915" s="11" t="str">
        <f t="shared" si="1532"/>
        <v/>
      </c>
      <c r="BL915" s="11" t="str">
        <f t="shared" si="1533"/>
        <v xml:space="preserve"> </v>
      </c>
      <c r="BM915" s="11" t="str">
        <f t="shared" si="1534"/>
        <v xml:space="preserve"> </v>
      </c>
      <c r="BN915" s="11" t="str">
        <f t="shared" si="1535"/>
        <v xml:space="preserve"> </v>
      </c>
      <c r="BO915" s="11" t="str">
        <f t="shared" si="1536"/>
        <v xml:space="preserve"> </v>
      </c>
      <c r="BP915" s="11" t="str">
        <f t="shared" si="1537"/>
        <v xml:space="preserve"> </v>
      </c>
      <c r="BQ915" s="11" t="str">
        <f t="shared" si="1538"/>
        <v>0</v>
      </c>
      <c r="BR915" s="25">
        <f t="shared" si="1539"/>
        <v>0</v>
      </c>
      <c r="BS915" s="11" t="str">
        <f t="shared" si="1540"/>
        <v>Not Present</v>
      </c>
      <c r="BT915" s="11" t="str">
        <f t="shared" si="1541"/>
        <v>0</v>
      </c>
      <c r="BU915" s="12">
        <f t="shared" si="1559"/>
        <v>1</v>
      </c>
      <c r="BV915" s="12">
        <f t="shared" si="1560"/>
        <v>0</v>
      </c>
      <c r="BW915" s="12">
        <f t="shared" si="1550"/>
        <v>1</v>
      </c>
      <c r="BX915" s="12">
        <f t="shared" si="1561"/>
        <v>1</v>
      </c>
      <c r="BY915" s="11">
        <f t="shared" si="1562"/>
        <v>1</v>
      </c>
      <c r="BZ915" s="11">
        <f t="shared" si="1542"/>
        <v>1</v>
      </c>
      <c r="CA915" s="11">
        <f t="shared" si="1543"/>
        <v>1</v>
      </c>
      <c r="CB915" s="11">
        <f t="shared" si="1544"/>
        <v>2013</v>
      </c>
      <c r="CC915" s="11">
        <f t="shared" si="1545"/>
        <v>1</v>
      </c>
      <c r="CD915" s="11" t="str">
        <f t="shared" si="1546"/>
        <v>No</v>
      </c>
      <c r="CE915" s="11">
        <f t="shared" si="1563"/>
        <v>0</v>
      </c>
      <c r="CF915" s="11">
        <f t="shared" si="1564"/>
        <v>0</v>
      </c>
      <c r="CG915" s="11">
        <f t="shared" si="1565"/>
        <v>1</v>
      </c>
      <c r="CH915" s="11">
        <f t="shared" si="1566"/>
        <v>0</v>
      </c>
      <c r="CI915" s="11">
        <f t="shared" si="1547"/>
        <v>1</v>
      </c>
      <c r="CJ915" s="11">
        <f t="shared" si="1548"/>
        <v>1</v>
      </c>
    </row>
    <row r="916" spans="1:88" x14ac:dyDescent="0.3">
      <c r="A916" s="11">
        <f t="shared" si="1479"/>
        <v>2017</v>
      </c>
      <c r="B916" s="11" t="str">
        <f t="shared" si="1480"/>
        <v>25-03-2017 11:40:09 CET</v>
      </c>
      <c r="C916" s="11" t="str">
        <f t="shared" si="1481"/>
        <v>Rwanda</v>
      </c>
      <c r="D916" s="11" t="str">
        <f t="shared" si="1482"/>
        <v>Rulindo</v>
      </c>
      <c r="E916" s="11" t="str">
        <f t="shared" si="1483"/>
        <v>Masoro</v>
      </c>
      <c r="F916" s="11" t="str">
        <f t="shared" si="1484"/>
        <v>Shengampuri</v>
      </c>
      <c r="G916" s="11" t="str">
        <f t="shared" si="1485"/>
        <v>Amataba</v>
      </c>
      <c r="H916" s="11" t="str">
        <f t="shared" si="1486"/>
        <v/>
      </c>
      <c r="I916" s="11" t="str">
        <f t="shared" si="1487"/>
        <v/>
      </c>
      <c r="J916" s="11" t="str">
        <f t="shared" si="1488"/>
        <v>Mutagata Gravity network</v>
      </c>
      <c r="K916" s="11">
        <f t="shared" si="1489"/>
        <v>220</v>
      </c>
      <c r="L916" s="11">
        <f t="shared" si="1551"/>
        <v>26296</v>
      </c>
      <c r="M916" s="11">
        <f t="shared" si="1552"/>
        <v>12</v>
      </c>
      <c r="N916" s="11">
        <f t="shared" si="1553"/>
        <v>2191.3333333333335</v>
      </c>
      <c r="O916" s="11">
        <f t="shared" si="1490"/>
        <v>54</v>
      </c>
      <c r="P916" s="11">
        <f t="shared" si="1491"/>
        <v>166</v>
      </c>
      <c r="Q916" s="13">
        <f t="shared" si="1554"/>
        <v>0.24545454545454545</v>
      </c>
      <c r="R916" s="11">
        <f t="shared" si="1555"/>
        <v>0</v>
      </c>
      <c r="S916" s="11">
        <f t="shared" si="1492"/>
        <v>0</v>
      </c>
      <c r="T916" s="11">
        <f t="shared" si="1493"/>
        <v>1</v>
      </c>
      <c r="U916" s="11" t="str">
        <f t="shared" si="1494"/>
        <v>Piped Network -- Gravity Only</v>
      </c>
      <c r="V916" s="11">
        <f t="shared" si="1495"/>
        <v>2004</v>
      </c>
      <c r="W916" s="11" t="str">
        <f t="shared" si="1496"/>
        <v/>
      </c>
      <c r="X916" s="11" t="str">
        <f t="shared" si="1497"/>
        <v>Spring</v>
      </c>
      <c r="Y916" s="11">
        <f t="shared" si="1498"/>
        <v>1</v>
      </c>
      <c r="Z916" s="11">
        <f t="shared" si="1499"/>
        <v>1</v>
      </c>
      <c r="AA916" s="11">
        <f t="shared" si="1500"/>
        <v>1</v>
      </c>
      <c r="AB916" s="11" t="str">
        <f t="shared" si="1501"/>
        <v>"Springbox" --Intake Structure At A Spring</v>
      </c>
      <c r="AC916" s="11">
        <f t="shared" si="1502"/>
        <v>1</v>
      </c>
      <c r="AD916" s="11">
        <f t="shared" si="1503"/>
        <v>2004</v>
      </c>
      <c r="AE916" s="11">
        <f t="shared" si="1504"/>
        <v>2</v>
      </c>
      <c r="AF916" s="11">
        <f t="shared" si="1505"/>
        <v>8</v>
      </c>
      <c r="AG916" s="12">
        <f t="shared" si="1556"/>
        <v>216000</v>
      </c>
      <c r="AH916" s="12">
        <f t="shared" si="1557"/>
        <v>800</v>
      </c>
      <c r="AI916" s="11">
        <f t="shared" si="1558"/>
        <v>1</v>
      </c>
      <c r="AJ916" s="11">
        <f t="shared" si="1506"/>
        <v>1</v>
      </c>
      <c r="AK916" s="11">
        <f t="shared" si="1507"/>
        <v>1</v>
      </c>
      <c r="AL916" s="11">
        <f t="shared" si="1508"/>
        <v>2004</v>
      </c>
      <c r="AM916" s="11">
        <f t="shared" si="1509"/>
        <v>2</v>
      </c>
      <c r="AN916" s="11">
        <f t="shared" si="1510"/>
        <v>3500</v>
      </c>
      <c r="AO916" s="11">
        <f t="shared" si="1511"/>
        <v>1</v>
      </c>
      <c r="AP916" s="11">
        <f t="shared" si="1512"/>
        <v>6</v>
      </c>
      <c r="AQ916" s="11">
        <f t="shared" si="1513"/>
        <v>2004</v>
      </c>
      <c r="AR916" s="11">
        <f t="shared" si="1514"/>
        <v>2</v>
      </c>
      <c r="AS916" s="11">
        <f t="shared" si="1515"/>
        <v>1</v>
      </c>
      <c r="AT916" s="11">
        <f t="shared" si="1516"/>
        <v>4</v>
      </c>
      <c r="AU916" s="11" t="str">
        <f t="shared" si="1517"/>
        <v>Distribution Chamber|Washout And Air Release</v>
      </c>
      <c r="AV916" s="11">
        <f t="shared" si="1518"/>
        <v>2004</v>
      </c>
      <c r="AW916" s="11">
        <f t="shared" si="1519"/>
        <v>2</v>
      </c>
      <c r="AX916" s="11">
        <f t="shared" si="1520"/>
        <v>1</v>
      </c>
      <c r="AY916" s="11">
        <f t="shared" si="1521"/>
        <v>2</v>
      </c>
      <c r="AZ916" s="11">
        <f t="shared" si="1522"/>
        <v>2004</v>
      </c>
      <c r="BA916" s="11">
        <f t="shared" si="1523"/>
        <v>2</v>
      </c>
      <c r="BB916" s="11">
        <f t="shared" si="1524"/>
        <v>4500</v>
      </c>
      <c r="BC916" s="11">
        <f t="shared" si="1525"/>
        <v>0</v>
      </c>
      <c r="BD916" s="11" t="str">
        <f t="shared" si="1526"/>
        <v xml:space="preserve"> </v>
      </c>
      <c r="BE916" s="11" t="str">
        <f t="shared" si="1527"/>
        <v xml:space="preserve"> </v>
      </c>
      <c r="BF916" s="11" t="str">
        <f t="shared" si="1528"/>
        <v xml:space="preserve"> </v>
      </c>
      <c r="BG916" s="11" t="str">
        <f t="shared" si="1549"/>
        <v xml:space="preserve"> </v>
      </c>
      <c r="BH916" s="11" t="str">
        <f t="shared" si="1529"/>
        <v xml:space="preserve"> </v>
      </c>
      <c r="BI916" s="11" t="str">
        <f t="shared" si="1530"/>
        <v xml:space="preserve"> </v>
      </c>
      <c r="BJ916" s="11">
        <f t="shared" si="1531"/>
        <v>0</v>
      </c>
      <c r="BK916" s="11" t="str">
        <f t="shared" si="1532"/>
        <v/>
      </c>
      <c r="BL916" s="11" t="str">
        <f t="shared" si="1533"/>
        <v xml:space="preserve"> </v>
      </c>
      <c r="BM916" s="11" t="str">
        <f t="shared" si="1534"/>
        <v xml:space="preserve"> </v>
      </c>
      <c r="BN916" s="11" t="str">
        <f t="shared" si="1535"/>
        <v xml:space="preserve"> </v>
      </c>
      <c r="BO916" s="11" t="str">
        <f t="shared" si="1536"/>
        <v xml:space="preserve"> </v>
      </c>
      <c r="BP916" s="11" t="str">
        <f t="shared" si="1537"/>
        <v xml:space="preserve"> </v>
      </c>
      <c r="BQ916" s="11" t="str">
        <f t="shared" si="1538"/>
        <v>0</v>
      </c>
      <c r="BR916" s="25">
        <f t="shared" si="1539"/>
        <v>0</v>
      </c>
      <c r="BS916" s="11" t="str">
        <f t="shared" si="1540"/>
        <v>Not Present</v>
      </c>
      <c r="BT916" s="11" t="str">
        <f t="shared" si="1541"/>
        <v>0</v>
      </c>
      <c r="BU916" s="12">
        <f t="shared" si="1559"/>
        <v>1</v>
      </c>
      <c r="BV916" s="12">
        <f t="shared" si="1560"/>
        <v>0</v>
      </c>
      <c r="BW916" s="12">
        <f t="shared" si="1550"/>
        <v>1</v>
      </c>
      <c r="BX916" s="12">
        <f t="shared" si="1561"/>
        <v>1</v>
      </c>
      <c r="BY916" s="11">
        <f t="shared" si="1562"/>
        <v>1</v>
      </c>
      <c r="BZ916" s="11">
        <f t="shared" si="1542"/>
        <v>1</v>
      </c>
      <c r="CA916" s="11">
        <f t="shared" si="1543"/>
        <v>12</v>
      </c>
      <c r="CB916" s="11">
        <f t="shared" si="1544"/>
        <v>2004</v>
      </c>
      <c r="CC916" s="11">
        <f t="shared" si="1545"/>
        <v>2</v>
      </c>
      <c r="CD916" s="11" t="str">
        <f t="shared" si="1546"/>
        <v>No</v>
      </c>
      <c r="CE916" s="11">
        <f t="shared" si="1563"/>
        <v>0</v>
      </c>
      <c r="CF916" s="11">
        <f t="shared" si="1564"/>
        <v>0</v>
      </c>
      <c r="CG916" s="11">
        <f t="shared" si="1565"/>
        <v>1</v>
      </c>
      <c r="CH916" s="11">
        <f t="shared" si="1566"/>
        <v>0</v>
      </c>
      <c r="CI916" s="11">
        <f t="shared" si="1547"/>
        <v>1</v>
      </c>
      <c r="CJ916" s="11">
        <f t="shared" si="1548"/>
        <v>2</v>
      </c>
    </row>
    <row r="917" spans="1:88" x14ac:dyDescent="0.3">
      <c r="A917" s="11">
        <f t="shared" si="1479"/>
        <v>2017</v>
      </c>
      <c r="B917" s="11" t="str">
        <f t="shared" si="1480"/>
        <v>08-03-2017 20:55:31 CET</v>
      </c>
      <c r="C917" s="11" t="str">
        <f t="shared" si="1481"/>
        <v>Rwanda</v>
      </c>
      <c r="D917" s="11" t="str">
        <f t="shared" si="1482"/>
        <v>Rulindo</v>
      </c>
      <c r="E917" s="11" t="str">
        <f t="shared" si="1483"/>
        <v>Shyorongi</v>
      </c>
      <c r="F917" s="11" t="str">
        <f t="shared" si="1484"/>
        <v>Bugaragara</v>
      </c>
      <c r="G917" s="11" t="str">
        <f t="shared" si="1485"/>
        <v>Kabaraza</v>
      </c>
      <c r="H917" s="11" t="str">
        <f t="shared" si="1486"/>
        <v/>
      </c>
      <c r="I917" s="11" t="str">
        <f t="shared" si="1487"/>
        <v/>
      </c>
      <c r="J917" s="11" t="str">
        <f t="shared" si="1488"/>
        <v>kinywamagana pumping network</v>
      </c>
      <c r="K917" s="11">
        <f t="shared" si="1489"/>
        <v>165</v>
      </c>
      <c r="L917" s="11">
        <f t="shared" si="1551"/>
        <v>6436</v>
      </c>
      <c r="M917" s="11">
        <f t="shared" si="1552"/>
        <v>26</v>
      </c>
      <c r="N917" s="11">
        <f t="shared" si="1553"/>
        <v>247.53846153846155</v>
      </c>
      <c r="O917" s="11">
        <f t="shared" si="1490"/>
        <v>35</v>
      </c>
      <c r="P917" s="11">
        <f t="shared" si="1491"/>
        <v>130</v>
      </c>
      <c r="Q917" s="13">
        <f t="shared" si="1554"/>
        <v>0.21212121212121213</v>
      </c>
      <c r="R917" s="11">
        <f t="shared" si="1555"/>
        <v>0</v>
      </c>
      <c r="S917" s="11">
        <f t="shared" si="1492"/>
        <v>1</v>
      </c>
      <c r="T917" s="11">
        <f t="shared" si="1493"/>
        <v>1</v>
      </c>
      <c r="U917" s="11" t="str">
        <f t="shared" si="1494"/>
        <v>Piped Network With Pump</v>
      </c>
      <c r="V917" s="11">
        <f t="shared" si="1495"/>
        <v>2013</v>
      </c>
      <c r="W917" s="11" t="str">
        <f t="shared" si="1496"/>
        <v>Governement (District, Wasac) And Water For People</v>
      </c>
      <c r="X917" s="11" t="str">
        <f t="shared" si="1497"/>
        <v>Spring</v>
      </c>
      <c r="Y917" s="11">
        <f t="shared" si="1498"/>
        <v>7</v>
      </c>
      <c r="Z917" s="11">
        <f t="shared" si="1499"/>
        <v>1</v>
      </c>
      <c r="AA917" s="11">
        <f t="shared" si="1500"/>
        <v>1</v>
      </c>
      <c r="AB917" s="11" t="str">
        <f t="shared" si="1501"/>
        <v>"Springbox" --Intake Structure At A Spring</v>
      </c>
      <c r="AC917" s="11">
        <f t="shared" si="1502"/>
        <v>3</v>
      </c>
      <c r="AD917" s="11">
        <f t="shared" si="1503"/>
        <v>2013</v>
      </c>
      <c r="AE917" s="11">
        <f t="shared" si="1504"/>
        <v>1</v>
      </c>
      <c r="AF917" s="11">
        <f t="shared" si="1505"/>
        <v>10</v>
      </c>
      <c r="AG917" s="12">
        <f t="shared" si="1556"/>
        <v>172800</v>
      </c>
      <c r="AH917" s="12">
        <f t="shared" si="1557"/>
        <v>987.42857142857144</v>
      </c>
      <c r="AI917" s="11">
        <f t="shared" si="1558"/>
        <v>1</v>
      </c>
      <c r="AJ917" s="11">
        <f t="shared" si="1506"/>
        <v>1</v>
      </c>
      <c r="AK917" s="11">
        <f t="shared" si="1507"/>
        <v>1</v>
      </c>
      <c r="AL917" s="11">
        <f t="shared" si="1508"/>
        <v>2013</v>
      </c>
      <c r="AM917" s="11">
        <f t="shared" si="1509"/>
        <v>1</v>
      </c>
      <c r="AN917" s="11">
        <f t="shared" si="1510"/>
        <v>1500</v>
      </c>
      <c r="AO917" s="11">
        <f t="shared" si="1511"/>
        <v>1</v>
      </c>
      <c r="AP917" s="11">
        <f t="shared" si="1512"/>
        <v>20</v>
      </c>
      <c r="AQ917" s="11">
        <f t="shared" si="1513"/>
        <v>2013</v>
      </c>
      <c r="AR917" s="11">
        <f t="shared" si="1514"/>
        <v>1</v>
      </c>
      <c r="AS917" s="11">
        <f t="shared" si="1515"/>
        <v>1</v>
      </c>
      <c r="AT917" s="11">
        <f t="shared" si="1516"/>
        <v>25</v>
      </c>
      <c r="AU917" s="11" t="str">
        <f t="shared" si="1517"/>
        <v>Distribution Chamber|Ventouse, Washout</v>
      </c>
      <c r="AV917" s="11">
        <f t="shared" si="1518"/>
        <v>2013</v>
      </c>
      <c r="AW917" s="11">
        <f t="shared" si="1519"/>
        <v>1</v>
      </c>
      <c r="AX917" s="11">
        <f t="shared" si="1520"/>
        <v>1</v>
      </c>
      <c r="AY917" s="11">
        <f t="shared" si="1521"/>
        <v>4</v>
      </c>
      <c r="AZ917" s="11">
        <f t="shared" si="1522"/>
        <v>2013</v>
      </c>
      <c r="BA917" s="11">
        <f t="shared" si="1523"/>
        <v>1</v>
      </c>
      <c r="BB917" s="11">
        <f t="shared" si="1524"/>
        <v>11000</v>
      </c>
      <c r="BC917" s="11">
        <f t="shared" si="1525"/>
        <v>1</v>
      </c>
      <c r="BD917" s="11">
        <f t="shared" si="1526"/>
        <v>2</v>
      </c>
      <c r="BE917" s="11">
        <f t="shared" si="1527"/>
        <v>2013</v>
      </c>
      <c r="BF917" s="11">
        <f t="shared" si="1528"/>
        <v>2</v>
      </c>
      <c r="BG917" s="11">
        <f t="shared" si="1549"/>
        <v>1</v>
      </c>
      <c r="BH917" s="11">
        <f t="shared" si="1529"/>
        <v>2013</v>
      </c>
      <c r="BI917" s="11">
        <f t="shared" si="1530"/>
        <v>1</v>
      </c>
      <c r="BJ917" s="11">
        <f t="shared" si="1531"/>
        <v>0</v>
      </c>
      <c r="BK917" s="11" t="str">
        <f t="shared" si="1532"/>
        <v/>
      </c>
      <c r="BL917" s="11" t="str">
        <f t="shared" si="1533"/>
        <v xml:space="preserve"> </v>
      </c>
      <c r="BM917" s="11" t="str">
        <f t="shared" si="1534"/>
        <v xml:space="preserve"> </v>
      </c>
      <c r="BN917" s="11" t="str">
        <f t="shared" si="1535"/>
        <v xml:space="preserve"> </v>
      </c>
      <c r="BO917" s="11" t="str">
        <f t="shared" si="1536"/>
        <v xml:space="preserve"> </v>
      </c>
      <c r="BP917" s="11" t="str">
        <f t="shared" si="1537"/>
        <v xml:space="preserve"> </v>
      </c>
      <c r="BQ917" s="11" t="str">
        <f t="shared" si="1538"/>
        <v>0</v>
      </c>
      <c r="BR917" s="25">
        <f t="shared" si="1539"/>
        <v>0</v>
      </c>
      <c r="BS917" s="11" t="str">
        <f t="shared" si="1540"/>
        <v>Not Present</v>
      </c>
      <c r="BT917" s="11" t="str">
        <f t="shared" si="1541"/>
        <v>0</v>
      </c>
      <c r="BU917" s="12">
        <f t="shared" si="1559"/>
        <v>1</v>
      </c>
      <c r="BV917" s="12">
        <f t="shared" si="1560"/>
        <v>0</v>
      </c>
      <c r="BW917" s="12">
        <f t="shared" si="1550"/>
        <v>1</v>
      </c>
      <c r="BX917" s="12">
        <f t="shared" si="1561"/>
        <v>1</v>
      </c>
      <c r="BY917" s="11">
        <f t="shared" si="1562"/>
        <v>1</v>
      </c>
      <c r="BZ917" s="11">
        <f t="shared" si="1542"/>
        <v>1</v>
      </c>
      <c r="CA917" s="11">
        <f t="shared" si="1543"/>
        <v>1</v>
      </c>
      <c r="CB917" s="11">
        <f t="shared" si="1544"/>
        <v>2013</v>
      </c>
      <c r="CC917" s="11">
        <f t="shared" si="1545"/>
        <v>1</v>
      </c>
      <c r="CD917" s="11" t="str">
        <f t="shared" si="1546"/>
        <v>No</v>
      </c>
      <c r="CE917" s="11">
        <f t="shared" si="1563"/>
        <v>0</v>
      </c>
      <c r="CF917" s="11">
        <f t="shared" si="1564"/>
        <v>0</v>
      </c>
      <c r="CG917" s="11">
        <f t="shared" si="1565"/>
        <v>1</v>
      </c>
      <c r="CH917" s="11">
        <f t="shared" si="1566"/>
        <v>0</v>
      </c>
      <c r="CI917" s="11">
        <f t="shared" si="1547"/>
        <v>1</v>
      </c>
      <c r="CJ917" s="11">
        <f t="shared" si="1548"/>
        <v>2</v>
      </c>
    </row>
  </sheetData>
  <autoFilter ref="A1:CJ917"/>
  <conditionalFormatting sqref="CJ1">
    <cfRule type="cellIs" dxfId="1" priority="1" operator="equal">
      <formula>3</formula>
    </cfRule>
    <cfRule type="cellIs" dxfId="0" priority="2" operator="equal">
      <formula>2</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N917"/>
  <sheetViews>
    <sheetView workbookViewId="0">
      <selection activeCell="G9" sqref="G9"/>
    </sheetView>
  </sheetViews>
  <sheetFormatPr defaultRowHeight="14.4" x14ac:dyDescent="0.3"/>
  <cols>
    <col min="1" max="1" width="16.44140625" bestFit="1" customWidth="1"/>
    <col min="2" max="2" width="10.109375" bestFit="1" customWidth="1"/>
    <col min="3" max="3" width="12.44140625" bestFit="1" customWidth="1"/>
    <col min="4" max="4" width="14.6640625" bestFit="1" customWidth="1"/>
    <col min="5" max="5" width="11" bestFit="1" customWidth="1"/>
    <col min="6" max="6" width="22.6640625" bestFit="1" customWidth="1"/>
    <col min="7" max="7" width="23.33203125" bestFit="1" customWidth="1"/>
    <col min="8" max="8" width="8.33203125" bestFit="1" customWidth="1"/>
    <col min="9" max="9" width="14.6640625" bestFit="1" customWidth="1"/>
    <col min="10" max="11" width="7.5546875" bestFit="1" customWidth="1"/>
    <col min="12" max="12" width="9.6640625" bestFit="1" customWidth="1"/>
    <col min="13" max="13" width="14.33203125" bestFit="1" customWidth="1"/>
    <col min="14" max="14" width="14" bestFit="1" customWidth="1"/>
    <col min="15" max="16" width="6.33203125" bestFit="1" customWidth="1"/>
    <col min="17" max="17" width="64.6640625" bestFit="1" customWidth="1"/>
    <col min="18" max="18" width="21.6640625" bestFit="1" customWidth="1"/>
    <col min="19" max="19" width="21.6640625" customWidth="1"/>
    <col min="20" max="20" width="53.88671875" bestFit="1" customWidth="1"/>
    <col min="21" max="21" width="92.33203125" bestFit="1" customWidth="1"/>
    <col min="22" max="22" width="95.6640625" bestFit="1" customWidth="1"/>
    <col min="23" max="23" width="46.88671875" bestFit="1" customWidth="1"/>
    <col min="24" max="24" width="50.6640625" bestFit="1" customWidth="1"/>
    <col min="25" max="25" width="52.88671875" bestFit="1" customWidth="1"/>
    <col min="26" max="26" width="61.44140625" bestFit="1" customWidth="1"/>
    <col min="27" max="27" width="65.33203125" bestFit="1" customWidth="1"/>
    <col min="28" max="28" width="175.5546875" bestFit="1" customWidth="1"/>
    <col min="29" max="29" width="62.5546875" bestFit="1" customWidth="1"/>
    <col min="30" max="30" width="255.6640625" bestFit="1" customWidth="1"/>
    <col min="31" max="31" width="48.5546875" bestFit="1" customWidth="1"/>
    <col min="32" max="32" width="48.88671875" bestFit="1" customWidth="1"/>
    <col min="33" max="33" width="20.44140625" bestFit="1" customWidth="1"/>
    <col min="34" max="34" width="22.88671875" bestFit="1" customWidth="1"/>
    <col min="35" max="35" width="19.109375" bestFit="1" customWidth="1"/>
    <col min="36" max="36" width="21.33203125" bestFit="1" customWidth="1"/>
    <col min="37" max="37" width="83.33203125" bestFit="1" customWidth="1"/>
    <col min="38" max="38" width="32.33203125" bestFit="1" customWidth="1"/>
    <col min="39" max="39" width="62.6640625" bestFit="1" customWidth="1"/>
    <col min="40" max="40" width="59.6640625" bestFit="1" customWidth="1"/>
    <col min="41" max="41" width="67.6640625" bestFit="1" customWidth="1"/>
    <col min="42" max="42" width="83.33203125" bestFit="1" customWidth="1"/>
    <col min="43" max="43" width="52.109375" bestFit="1" customWidth="1"/>
    <col min="44" max="44" width="62.33203125" bestFit="1" customWidth="1"/>
    <col min="45" max="45" width="43.44140625" bestFit="1" customWidth="1"/>
    <col min="46" max="46" width="62.6640625" bestFit="1" customWidth="1"/>
    <col min="47" max="47" width="79.33203125" bestFit="1" customWidth="1"/>
    <col min="48" max="48" width="67.6640625" bestFit="1" customWidth="1"/>
    <col min="49" max="49" width="83.33203125" bestFit="1" customWidth="1"/>
    <col min="50" max="50" width="82.44140625" bestFit="1" customWidth="1"/>
    <col min="51" max="51" width="60" bestFit="1" customWidth="1"/>
    <col min="52" max="52" width="66.5546875" bestFit="1" customWidth="1"/>
    <col min="53" max="53" width="58.33203125" bestFit="1" customWidth="1"/>
    <col min="54" max="54" width="65.109375" bestFit="1" customWidth="1"/>
    <col min="55" max="56" width="20.44140625" bestFit="1" customWidth="1"/>
    <col min="57" max="57" width="19.109375" bestFit="1" customWidth="1"/>
    <col min="58" max="58" width="21.33203125" bestFit="1" customWidth="1"/>
    <col min="59" max="59" width="83.44140625" bestFit="1" customWidth="1"/>
    <col min="60" max="60" width="59.6640625" bestFit="1" customWidth="1"/>
    <col min="61" max="61" width="37.109375" bestFit="1" customWidth="1"/>
    <col min="62" max="62" width="129.88671875" bestFit="1" customWidth="1"/>
    <col min="63" max="63" width="75.33203125" bestFit="1" customWidth="1"/>
    <col min="64" max="64" width="78" bestFit="1" customWidth="1"/>
    <col min="65" max="65" width="83.44140625" bestFit="1" customWidth="1"/>
    <col min="66" max="66" width="72.88671875" bestFit="1" customWidth="1"/>
    <col min="67" max="67" width="51.88671875" bestFit="1" customWidth="1"/>
    <col min="68" max="68" width="81.109375" bestFit="1" customWidth="1"/>
    <col min="69" max="69" width="72.5546875" bestFit="1" customWidth="1"/>
    <col min="70" max="70" width="83.33203125" bestFit="1" customWidth="1"/>
    <col min="71" max="72" width="67.5546875" bestFit="1" customWidth="1"/>
    <col min="73" max="73" width="71.6640625" bestFit="1" customWidth="1"/>
    <col min="74" max="74" width="88" bestFit="1" customWidth="1"/>
    <col min="75" max="75" width="59" bestFit="1" customWidth="1"/>
    <col min="76" max="76" width="83" bestFit="1" customWidth="1"/>
    <col min="77" max="77" width="51.5546875" bestFit="1" customWidth="1"/>
    <col min="78" max="78" width="75.109375" bestFit="1" customWidth="1"/>
    <col min="79" max="79" width="62.6640625" bestFit="1" customWidth="1"/>
    <col min="80" max="80" width="83.33203125" bestFit="1" customWidth="1"/>
    <col min="81" max="81" width="67.6640625" bestFit="1" customWidth="1"/>
    <col min="82" max="82" width="43.88671875" bestFit="1" customWidth="1"/>
    <col min="83" max="83" width="61.88671875" bestFit="1" customWidth="1"/>
    <col min="84" max="84" width="83.33203125" bestFit="1" customWidth="1"/>
    <col min="85" max="85" width="32.88671875" bestFit="1" customWidth="1"/>
    <col min="86" max="86" width="68.5546875" bestFit="1" customWidth="1"/>
    <col min="87" max="87" width="50.5546875" bestFit="1" customWidth="1"/>
    <col min="88" max="88" width="61.5546875" bestFit="1" customWidth="1"/>
    <col min="89" max="89" width="35.6640625" bestFit="1" customWidth="1"/>
    <col min="90" max="90" width="73.44140625" bestFit="1" customWidth="1"/>
    <col min="91" max="91" width="42.33203125" bestFit="1" customWidth="1"/>
    <col min="92" max="92" width="67.33203125" bestFit="1" customWidth="1"/>
    <col min="93" max="93" width="30.44140625" bestFit="1" customWidth="1"/>
    <col min="94" max="94" width="49.88671875" bestFit="1" customWidth="1"/>
    <col min="95" max="95" width="40.33203125" bestFit="1" customWidth="1"/>
    <col min="96" max="96" width="54.44140625" bestFit="1" customWidth="1"/>
    <col min="97" max="97" width="46.33203125" bestFit="1" customWidth="1"/>
    <col min="98" max="98" width="54.33203125" bestFit="1" customWidth="1"/>
    <col min="99" max="99" width="33.109375" bestFit="1" customWidth="1"/>
    <col min="100" max="100" width="46.88671875" bestFit="1" customWidth="1"/>
    <col min="101" max="101" width="42.6640625" bestFit="1" customWidth="1"/>
    <col min="102" max="102" width="19.44140625" bestFit="1" customWidth="1"/>
    <col min="103" max="103" width="20.44140625" bestFit="1" customWidth="1"/>
    <col min="104" max="104" width="19.109375" bestFit="1" customWidth="1"/>
    <col min="105" max="105" width="21.33203125" bestFit="1" customWidth="1"/>
    <col min="106" max="106" width="48.109375" bestFit="1" customWidth="1"/>
    <col min="107" max="107" width="83.44140625" bestFit="1" customWidth="1"/>
    <col min="108" max="108" width="70.33203125" bestFit="1" customWidth="1"/>
    <col min="109" max="109" width="47.6640625" bestFit="1" customWidth="1"/>
    <col min="110" max="110" width="100.33203125" bestFit="1" customWidth="1"/>
    <col min="111" max="111" width="68.44140625" bestFit="1" customWidth="1"/>
    <col min="112" max="112" width="78" bestFit="1" customWidth="1"/>
    <col min="113" max="113" width="150.6640625" bestFit="1" customWidth="1"/>
    <col min="114" max="114" width="59.6640625" bestFit="1" customWidth="1"/>
    <col min="115" max="115" width="236.109375" bestFit="1" customWidth="1"/>
    <col min="116" max="116" width="83" bestFit="1" customWidth="1"/>
    <col min="117" max="117" width="255.6640625" bestFit="1" customWidth="1"/>
    <col min="118" max="118" width="33.6640625" bestFit="1" customWidth="1"/>
    <col min="119" max="119" width="81.6640625" bestFit="1" customWidth="1"/>
    <col min="120" max="120" width="67" bestFit="1" customWidth="1"/>
    <col min="121" max="121" width="62.88671875" bestFit="1" customWidth="1"/>
    <col min="122" max="122" width="36" bestFit="1" customWidth="1"/>
    <col min="123" max="123" width="87.6640625" bestFit="1" customWidth="1"/>
  </cols>
  <sheetData>
    <row r="1" spans="1:118" x14ac:dyDescent="0.3">
      <c r="A1" s="30" t="s">
        <v>157</v>
      </c>
      <c r="B1" s="30" t="s">
        <v>158</v>
      </c>
      <c r="C1" s="30" t="s">
        <v>159</v>
      </c>
      <c r="D1" s="30" t="s">
        <v>160</v>
      </c>
      <c r="E1" s="30" t="s">
        <v>161</v>
      </c>
      <c r="F1" s="30" t="s">
        <v>162</v>
      </c>
      <c r="G1" s="30" t="s">
        <v>163</v>
      </c>
      <c r="H1" s="30" t="s">
        <v>164</v>
      </c>
      <c r="I1" s="30" t="s">
        <v>248</v>
      </c>
      <c r="J1" s="30" t="s">
        <v>339</v>
      </c>
      <c r="K1" s="30" t="s">
        <v>340</v>
      </c>
      <c r="L1" s="30" t="s">
        <v>341</v>
      </c>
      <c r="M1" s="30" t="s">
        <v>342</v>
      </c>
      <c r="N1" s="30" t="s">
        <v>343</v>
      </c>
      <c r="O1" s="30" t="s">
        <v>344</v>
      </c>
      <c r="P1" s="30" t="s">
        <v>345</v>
      </c>
      <c r="Q1" s="30" t="s">
        <v>249</v>
      </c>
      <c r="R1" s="30" t="s">
        <v>346</v>
      </c>
      <c r="S1" s="30" t="s">
        <v>12897</v>
      </c>
      <c r="T1" s="30" t="s">
        <v>250</v>
      </c>
      <c r="U1" s="30" t="s">
        <v>251</v>
      </c>
      <c r="V1" s="30" t="s">
        <v>252</v>
      </c>
      <c r="W1" s="30" t="s">
        <v>253</v>
      </c>
      <c r="X1" s="30" t="s">
        <v>254</v>
      </c>
      <c r="Y1" s="30" t="s">
        <v>255</v>
      </c>
      <c r="Z1" s="30" t="s">
        <v>256</v>
      </c>
      <c r="AA1" s="30" t="s">
        <v>257</v>
      </c>
      <c r="AB1" s="30" t="s">
        <v>258</v>
      </c>
      <c r="AC1" s="30" t="s">
        <v>259</v>
      </c>
      <c r="AD1" s="30" t="s">
        <v>260</v>
      </c>
      <c r="AE1" s="30" t="s">
        <v>261</v>
      </c>
      <c r="AF1" s="30" t="s">
        <v>262</v>
      </c>
      <c r="AG1" s="30" t="s">
        <v>263</v>
      </c>
      <c r="AH1" s="30" t="s">
        <v>165</v>
      </c>
      <c r="AI1" s="30" t="s">
        <v>166</v>
      </c>
      <c r="AJ1" s="30" t="s">
        <v>167</v>
      </c>
      <c r="AK1" s="30" t="s">
        <v>264</v>
      </c>
      <c r="AL1" s="30" t="s">
        <v>265</v>
      </c>
      <c r="AM1" s="30" t="s">
        <v>266</v>
      </c>
      <c r="AN1" s="30" t="s">
        <v>267</v>
      </c>
      <c r="AO1" s="30" t="s">
        <v>268</v>
      </c>
      <c r="AP1" s="30" t="s">
        <v>269</v>
      </c>
      <c r="AQ1" s="30" t="s">
        <v>270</v>
      </c>
      <c r="AR1" s="30" t="s">
        <v>271</v>
      </c>
      <c r="AS1" s="30" t="s">
        <v>272</v>
      </c>
      <c r="AT1" s="30" t="s">
        <v>273</v>
      </c>
      <c r="AU1" s="30" t="s">
        <v>274</v>
      </c>
      <c r="AV1" s="30" t="s">
        <v>275</v>
      </c>
      <c r="AW1" s="30" t="s">
        <v>276</v>
      </c>
      <c r="AX1" s="30" t="s">
        <v>277</v>
      </c>
      <c r="AY1" s="30" t="s">
        <v>278</v>
      </c>
      <c r="AZ1" s="30" t="s">
        <v>279</v>
      </c>
      <c r="BA1" s="30" t="s">
        <v>280</v>
      </c>
      <c r="BB1" s="30" t="s">
        <v>281</v>
      </c>
      <c r="BC1" s="30" t="s">
        <v>282</v>
      </c>
      <c r="BD1" s="30" t="s">
        <v>165</v>
      </c>
      <c r="BE1" s="30" t="s">
        <v>166</v>
      </c>
      <c r="BF1" s="30" t="s">
        <v>167</v>
      </c>
      <c r="BG1" s="30" t="s">
        <v>283</v>
      </c>
      <c r="BH1" s="30" t="s">
        <v>284</v>
      </c>
      <c r="BI1" s="30" t="s">
        <v>285</v>
      </c>
      <c r="BJ1" s="30" t="s">
        <v>286</v>
      </c>
      <c r="BK1" s="30" t="s">
        <v>287</v>
      </c>
      <c r="BL1" s="30" t="s">
        <v>288</v>
      </c>
      <c r="BM1" s="30" t="s">
        <v>289</v>
      </c>
      <c r="BN1" s="30" t="s">
        <v>290</v>
      </c>
      <c r="BO1" s="30" t="s">
        <v>291</v>
      </c>
      <c r="BP1" s="30" t="s">
        <v>292</v>
      </c>
      <c r="BQ1" s="30" t="s">
        <v>293</v>
      </c>
      <c r="BR1" s="30" t="s">
        <v>294</v>
      </c>
      <c r="BS1" s="30" t="s">
        <v>295</v>
      </c>
      <c r="BT1" s="30" t="s">
        <v>296</v>
      </c>
      <c r="BU1" s="30" t="s">
        <v>297</v>
      </c>
      <c r="BV1" s="30" t="s">
        <v>298</v>
      </c>
      <c r="BW1" s="30" t="s">
        <v>299</v>
      </c>
      <c r="BX1" s="30" t="s">
        <v>300</v>
      </c>
      <c r="BY1" s="30" t="s">
        <v>301</v>
      </c>
      <c r="BZ1" s="30" t="s">
        <v>302</v>
      </c>
      <c r="CA1" s="30" t="s">
        <v>303</v>
      </c>
      <c r="CB1" s="30" t="s">
        <v>304</v>
      </c>
      <c r="CC1" s="30" t="s">
        <v>305</v>
      </c>
      <c r="CD1" s="30" t="s">
        <v>306</v>
      </c>
      <c r="CE1" s="30" t="s">
        <v>307</v>
      </c>
      <c r="CF1" s="30" t="s">
        <v>308</v>
      </c>
      <c r="CG1" s="30" t="s">
        <v>309</v>
      </c>
      <c r="CH1" s="30" t="s">
        <v>310</v>
      </c>
      <c r="CI1" s="30" t="s">
        <v>311</v>
      </c>
      <c r="CJ1" s="30" t="s">
        <v>312</v>
      </c>
      <c r="CK1" s="30" t="s">
        <v>313</v>
      </c>
      <c r="CL1" s="30" t="s">
        <v>314</v>
      </c>
      <c r="CM1" s="30" t="s">
        <v>315</v>
      </c>
      <c r="CN1" s="30" t="s">
        <v>316</v>
      </c>
      <c r="CO1" s="30" t="s">
        <v>317</v>
      </c>
      <c r="CP1" s="30" t="s">
        <v>318</v>
      </c>
      <c r="CQ1" s="30" t="s">
        <v>319</v>
      </c>
      <c r="CR1" s="30" t="s">
        <v>320</v>
      </c>
      <c r="CS1" s="30" t="s">
        <v>321</v>
      </c>
      <c r="CT1" s="30" t="s">
        <v>322</v>
      </c>
      <c r="CU1" s="30" t="s">
        <v>323</v>
      </c>
      <c r="CV1" s="30" t="s">
        <v>324</v>
      </c>
      <c r="CW1" s="30" t="s">
        <v>325</v>
      </c>
      <c r="CX1" s="30" t="s">
        <v>326</v>
      </c>
      <c r="CY1" s="30" t="s">
        <v>165</v>
      </c>
      <c r="CZ1" s="30" t="s">
        <v>166</v>
      </c>
      <c r="DA1" s="30" t="s">
        <v>167</v>
      </c>
      <c r="DB1" s="30" t="s">
        <v>327</v>
      </c>
      <c r="DC1" s="30" t="s">
        <v>328</v>
      </c>
      <c r="DD1" s="30" t="s">
        <v>329</v>
      </c>
      <c r="DE1" s="30" t="s">
        <v>330</v>
      </c>
      <c r="DF1" s="30" t="s">
        <v>331</v>
      </c>
      <c r="DG1" s="30" t="s">
        <v>332</v>
      </c>
      <c r="DH1" s="30" t="s">
        <v>333</v>
      </c>
      <c r="DI1" s="30" t="s">
        <v>334</v>
      </c>
      <c r="DJ1" s="30" t="s">
        <v>335</v>
      </c>
      <c r="DK1" s="30" t="s">
        <v>336</v>
      </c>
      <c r="DL1" s="30" t="s">
        <v>337</v>
      </c>
      <c r="DM1" t="s">
        <v>338</v>
      </c>
    </row>
    <row r="2" spans="1:118" x14ac:dyDescent="0.3">
      <c r="A2" t="s">
        <v>347</v>
      </c>
      <c r="B2">
        <v>1</v>
      </c>
      <c r="D2" t="s">
        <v>348</v>
      </c>
      <c r="E2" t="s">
        <v>349</v>
      </c>
      <c r="F2" t="s">
        <v>350</v>
      </c>
      <c r="G2" t="s">
        <v>351</v>
      </c>
      <c r="H2" t="s">
        <v>352</v>
      </c>
      <c r="I2">
        <v>2017</v>
      </c>
      <c r="J2" t="s">
        <v>353</v>
      </c>
      <c r="K2" t="s">
        <v>354</v>
      </c>
      <c r="L2" t="s">
        <v>355</v>
      </c>
      <c r="M2" t="s">
        <v>356</v>
      </c>
      <c r="N2" t="s">
        <v>357</v>
      </c>
      <c r="Q2" t="s">
        <v>358</v>
      </c>
      <c r="R2">
        <v>10234</v>
      </c>
      <c r="T2">
        <v>865</v>
      </c>
      <c r="U2">
        <v>865</v>
      </c>
      <c r="V2">
        <v>0</v>
      </c>
      <c r="W2" t="s">
        <v>359</v>
      </c>
      <c r="X2" t="s">
        <v>360</v>
      </c>
      <c r="Z2">
        <v>2012</v>
      </c>
      <c r="AA2" t="s">
        <v>361</v>
      </c>
      <c r="AC2" t="s">
        <v>362</v>
      </c>
      <c r="AE2">
        <v>1</v>
      </c>
      <c r="AF2" t="s">
        <v>363</v>
      </c>
      <c r="AG2" t="s">
        <v>364</v>
      </c>
      <c r="AH2" t="s">
        <v>365</v>
      </c>
      <c r="AI2" t="s">
        <v>366</v>
      </c>
      <c r="AJ2" t="s">
        <v>367</v>
      </c>
      <c r="AL2" t="s">
        <v>359</v>
      </c>
      <c r="AM2">
        <v>3</v>
      </c>
      <c r="AN2" t="s">
        <v>359</v>
      </c>
      <c r="AO2">
        <v>1</v>
      </c>
      <c r="AQ2" t="s">
        <v>368</v>
      </c>
      <c r="AR2">
        <v>2012</v>
      </c>
      <c r="AS2" t="s">
        <v>369</v>
      </c>
      <c r="AT2">
        <v>3</v>
      </c>
      <c r="AU2" t="s">
        <v>359</v>
      </c>
      <c r="AV2">
        <v>1</v>
      </c>
      <c r="AX2">
        <v>2012</v>
      </c>
      <c r="AY2" t="s">
        <v>370</v>
      </c>
      <c r="AZ2">
        <v>30000</v>
      </c>
      <c r="BA2" t="s">
        <v>359</v>
      </c>
      <c r="BB2">
        <v>7</v>
      </c>
      <c r="BC2" t="s">
        <v>371</v>
      </c>
      <c r="BD2" t="s">
        <v>372</v>
      </c>
      <c r="BE2" t="s">
        <v>373</v>
      </c>
      <c r="BF2" t="s">
        <v>374</v>
      </c>
      <c r="BH2">
        <v>2012</v>
      </c>
      <c r="BI2" t="s">
        <v>370</v>
      </c>
      <c r="BJ2" t="s">
        <v>359</v>
      </c>
      <c r="BK2">
        <v>14</v>
      </c>
      <c r="BL2" t="s">
        <v>368</v>
      </c>
      <c r="BN2">
        <v>2012</v>
      </c>
      <c r="BO2" t="s">
        <v>370</v>
      </c>
      <c r="BP2" t="s">
        <v>359</v>
      </c>
      <c r="BQ2">
        <v>1</v>
      </c>
      <c r="BS2">
        <v>2012</v>
      </c>
      <c r="BT2" t="s">
        <v>370</v>
      </c>
      <c r="BU2">
        <v>30000</v>
      </c>
      <c r="BV2" t="s">
        <v>359</v>
      </c>
      <c r="BW2">
        <v>2</v>
      </c>
      <c r="BY2">
        <v>2012</v>
      </c>
      <c r="BZ2" t="s">
        <v>369</v>
      </c>
      <c r="CA2" t="s">
        <v>359</v>
      </c>
      <c r="CC2">
        <v>2012</v>
      </c>
      <c r="CD2" t="s">
        <v>370</v>
      </c>
      <c r="CE2" t="s">
        <v>361</v>
      </c>
      <c r="CN2" t="s">
        <v>359</v>
      </c>
      <c r="CO2" t="s">
        <v>359</v>
      </c>
      <c r="CP2" t="s">
        <v>375</v>
      </c>
      <c r="CQ2" t="s">
        <v>359</v>
      </c>
      <c r="CR2">
        <v>0</v>
      </c>
      <c r="CS2" t="s">
        <v>359</v>
      </c>
      <c r="CT2" t="s">
        <v>376</v>
      </c>
      <c r="CU2" t="s">
        <v>359</v>
      </c>
      <c r="CV2" t="s">
        <v>375</v>
      </c>
      <c r="CW2" t="s">
        <v>359</v>
      </c>
      <c r="CX2" t="s">
        <v>377</v>
      </c>
      <c r="CY2" t="s">
        <v>378</v>
      </c>
      <c r="CZ2" t="s">
        <v>379</v>
      </c>
      <c r="DA2" t="s">
        <v>380</v>
      </c>
      <c r="DB2">
        <v>1</v>
      </c>
      <c r="DC2" t="s">
        <v>381</v>
      </c>
      <c r="DD2">
        <v>2012</v>
      </c>
      <c r="DE2" t="s">
        <v>370</v>
      </c>
      <c r="DF2" t="s">
        <v>361</v>
      </c>
      <c r="DJ2" t="s">
        <v>361</v>
      </c>
      <c r="DK2" t="s">
        <v>382</v>
      </c>
      <c r="DL2" t="s">
        <v>369</v>
      </c>
      <c r="DN2" t="s">
        <v>383</v>
      </c>
    </row>
    <row r="3" spans="1:118" x14ac:dyDescent="0.3">
      <c r="A3" t="s">
        <v>384</v>
      </c>
      <c r="B3">
        <v>1</v>
      </c>
      <c r="D3" t="s">
        <v>385</v>
      </c>
      <c r="E3" t="s">
        <v>386</v>
      </c>
      <c r="F3" t="s">
        <v>387</v>
      </c>
      <c r="G3" t="s">
        <v>388</v>
      </c>
      <c r="H3" t="s">
        <v>389</v>
      </c>
      <c r="I3">
        <v>2017</v>
      </c>
      <c r="J3" t="s">
        <v>353</v>
      </c>
      <c r="K3" t="s">
        <v>354</v>
      </c>
      <c r="L3" t="s">
        <v>390</v>
      </c>
      <c r="M3" t="s">
        <v>391</v>
      </c>
      <c r="N3" t="s">
        <v>392</v>
      </c>
      <c r="Q3" t="s">
        <v>393</v>
      </c>
      <c r="T3">
        <v>151</v>
      </c>
      <c r="U3">
        <v>151</v>
      </c>
      <c r="V3">
        <v>0</v>
      </c>
      <c r="W3" t="s">
        <v>359</v>
      </c>
      <c r="X3" t="s">
        <v>394</v>
      </c>
      <c r="Z3">
        <v>2017</v>
      </c>
      <c r="AA3" t="s">
        <v>359</v>
      </c>
      <c r="AB3" t="s">
        <v>395</v>
      </c>
      <c r="AC3" t="s">
        <v>362</v>
      </c>
      <c r="AE3">
        <v>1</v>
      </c>
      <c r="AF3" t="s">
        <v>396</v>
      </c>
      <c r="AG3" t="s">
        <v>397</v>
      </c>
      <c r="AH3" t="s">
        <v>398</v>
      </c>
      <c r="AI3" t="s">
        <v>399</v>
      </c>
      <c r="AJ3" t="s">
        <v>400</v>
      </c>
      <c r="AL3" t="s">
        <v>359</v>
      </c>
      <c r="AM3">
        <v>15</v>
      </c>
      <c r="AN3" t="s">
        <v>359</v>
      </c>
      <c r="AO3">
        <v>1</v>
      </c>
      <c r="AQ3" t="s">
        <v>401</v>
      </c>
      <c r="AR3">
        <v>2016</v>
      </c>
      <c r="AS3" t="s">
        <v>370</v>
      </c>
      <c r="AT3">
        <v>15</v>
      </c>
      <c r="AU3" t="s">
        <v>359</v>
      </c>
      <c r="AV3">
        <v>1</v>
      </c>
      <c r="AX3">
        <v>2016</v>
      </c>
      <c r="AY3" t="s">
        <v>370</v>
      </c>
      <c r="AZ3">
        <v>7000</v>
      </c>
      <c r="BA3" t="s">
        <v>359</v>
      </c>
      <c r="BB3">
        <v>3</v>
      </c>
      <c r="BC3" t="s">
        <v>402</v>
      </c>
      <c r="BD3" t="s">
        <v>403</v>
      </c>
      <c r="BE3" t="s">
        <v>399</v>
      </c>
      <c r="BF3" t="s">
        <v>404</v>
      </c>
      <c r="BH3">
        <v>2016</v>
      </c>
      <c r="BI3" t="s">
        <v>370</v>
      </c>
      <c r="BJ3" t="s">
        <v>361</v>
      </c>
      <c r="BP3" t="s">
        <v>361</v>
      </c>
      <c r="BV3" t="s">
        <v>361</v>
      </c>
      <c r="CE3" t="s">
        <v>361</v>
      </c>
      <c r="CN3" t="s">
        <v>359</v>
      </c>
      <c r="CO3" t="s">
        <v>359</v>
      </c>
      <c r="CP3" t="s">
        <v>375</v>
      </c>
      <c r="CQ3" t="s">
        <v>359</v>
      </c>
      <c r="CR3">
        <v>0</v>
      </c>
      <c r="CS3" t="s">
        <v>359</v>
      </c>
      <c r="CT3" t="s">
        <v>376</v>
      </c>
      <c r="CU3" t="s">
        <v>359</v>
      </c>
      <c r="CV3" t="s">
        <v>375</v>
      </c>
      <c r="CW3" t="s">
        <v>359</v>
      </c>
      <c r="CX3" t="s">
        <v>405</v>
      </c>
      <c r="CY3" t="s">
        <v>406</v>
      </c>
      <c r="CZ3" t="s">
        <v>407</v>
      </c>
      <c r="DA3" t="s">
        <v>408</v>
      </c>
      <c r="DB3">
        <v>2</v>
      </c>
      <c r="DC3" t="s">
        <v>409</v>
      </c>
      <c r="DD3">
        <v>2016</v>
      </c>
      <c r="DE3" t="s">
        <v>370</v>
      </c>
      <c r="DF3" t="s">
        <v>361</v>
      </c>
      <c r="DJ3" t="s">
        <v>359</v>
      </c>
      <c r="DL3" t="s">
        <v>370</v>
      </c>
      <c r="DN3" t="s">
        <v>410</v>
      </c>
    </row>
    <row r="4" spans="1:118" x14ac:dyDescent="0.3">
      <c r="A4" t="s">
        <v>411</v>
      </c>
      <c r="B4">
        <v>1</v>
      </c>
      <c r="D4" t="s">
        <v>412</v>
      </c>
      <c r="E4" t="s">
        <v>413</v>
      </c>
      <c r="F4" t="s">
        <v>414</v>
      </c>
      <c r="G4" t="s">
        <v>415</v>
      </c>
      <c r="H4" t="s">
        <v>416</v>
      </c>
      <c r="I4">
        <v>2017</v>
      </c>
      <c r="J4" t="s">
        <v>353</v>
      </c>
      <c r="K4" t="s">
        <v>354</v>
      </c>
      <c r="L4" t="s">
        <v>417</v>
      </c>
      <c r="M4" t="s">
        <v>418</v>
      </c>
      <c r="N4" t="s">
        <v>419</v>
      </c>
      <c r="Q4" t="s">
        <v>420</v>
      </c>
      <c r="R4">
        <v>20456</v>
      </c>
      <c r="T4">
        <v>60</v>
      </c>
      <c r="U4">
        <v>10</v>
      </c>
      <c r="V4">
        <v>50</v>
      </c>
      <c r="W4" t="s">
        <v>359</v>
      </c>
      <c r="X4" t="s">
        <v>394</v>
      </c>
      <c r="Z4">
        <v>2011</v>
      </c>
      <c r="AA4" t="s">
        <v>359</v>
      </c>
      <c r="AB4" t="s">
        <v>421</v>
      </c>
      <c r="AC4" t="s">
        <v>422</v>
      </c>
      <c r="AD4" t="s">
        <v>423</v>
      </c>
      <c r="AE4">
        <v>2</v>
      </c>
      <c r="AF4" t="s">
        <v>363</v>
      </c>
      <c r="AG4" t="s">
        <v>424</v>
      </c>
      <c r="AH4" t="s">
        <v>425</v>
      </c>
      <c r="AI4" t="s">
        <v>426</v>
      </c>
      <c r="AJ4" t="s">
        <v>427</v>
      </c>
      <c r="AL4" t="s">
        <v>359</v>
      </c>
      <c r="AM4">
        <v>5</v>
      </c>
      <c r="AN4" t="s">
        <v>359</v>
      </c>
      <c r="AO4">
        <v>1</v>
      </c>
      <c r="AQ4" t="s">
        <v>401</v>
      </c>
      <c r="AR4">
        <v>2015</v>
      </c>
      <c r="AS4" t="s">
        <v>370</v>
      </c>
      <c r="AT4">
        <v>5</v>
      </c>
      <c r="AU4" t="s">
        <v>359</v>
      </c>
      <c r="AV4">
        <v>2</v>
      </c>
      <c r="AX4">
        <v>2015</v>
      </c>
      <c r="AY4" t="s">
        <v>370</v>
      </c>
      <c r="AZ4">
        <v>2100</v>
      </c>
      <c r="BA4" t="s">
        <v>359</v>
      </c>
      <c r="BB4">
        <v>11</v>
      </c>
      <c r="BC4" t="s">
        <v>428</v>
      </c>
      <c r="BD4" t="s">
        <v>429</v>
      </c>
      <c r="BE4" t="s">
        <v>430</v>
      </c>
      <c r="BF4" t="s">
        <v>431</v>
      </c>
      <c r="BH4">
        <v>2011</v>
      </c>
      <c r="BI4" t="s">
        <v>370</v>
      </c>
      <c r="BJ4" t="s">
        <v>359</v>
      </c>
      <c r="BK4">
        <v>15</v>
      </c>
      <c r="BL4" t="s">
        <v>432</v>
      </c>
      <c r="BN4">
        <v>2011</v>
      </c>
      <c r="BO4" t="s">
        <v>370</v>
      </c>
      <c r="BP4" t="s">
        <v>359</v>
      </c>
      <c r="BQ4">
        <v>3</v>
      </c>
      <c r="BS4">
        <v>2011</v>
      </c>
      <c r="BT4" t="s">
        <v>369</v>
      </c>
      <c r="BU4">
        <v>37000</v>
      </c>
      <c r="BV4" t="s">
        <v>361</v>
      </c>
      <c r="CE4" t="s">
        <v>361</v>
      </c>
      <c r="CN4" t="s">
        <v>359</v>
      </c>
      <c r="CO4" t="s">
        <v>359</v>
      </c>
      <c r="CP4" t="s">
        <v>375</v>
      </c>
      <c r="CQ4" t="s">
        <v>359</v>
      </c>
      <c r="CR4">
        <v>0</v>
      </c>
      <c r="CS4" t="s">
        <v>359</v>
      </c>
      <c r="CT4" t="s">
        <v>376</v>
      </c>
      <c r="CU4" t="s">
        <v>359</v>
      </c>
      <c r="CV4" t="s">
        <v>375</v>
      </c>
      <c r="CW4" t="s">
        <v>359</v>
      </c>
      <c r="CX4" t="s">
        <v>433</v>
      </c>
      <c r="CY4" t="s">
        <v>434</v>
      </c>
      <c r="CZ4" t="s">
        <v>435</v>
      </c>
      <c r="DA4" t="s">
        <v>436</v>
      </c>
      <c r="DB4">
        <v>29</v>
      </c>
      <c r="DC4" t="s">
        <v>437</v>
      </c>
      <c r="DD4">
        <v>2011</v>
      </c>
      <c r="DE4" t="s">
        <v>370</v>
      </c>
      <c r="DF4" t="s">
        <v>359</v>
      </c>
      <c r="DG4">
        <v>7</v>
      </c>
      <c r="DH4">
        <v>35</v>
      </c>
      <c r="DI4" t="s">
        <v>438</v>
      </c>
      <c r="DJ4" t="s">
        <v>361</v>
      </c>
      <c r="DK4" t="s">
        <v>439</v>
      </c>
      <c r="DL4" t="s">
        <v>369</v>
      </c>
      <c r="DM4" t="s">
        <v>440</v>
      </c>
      <c r="DN4" t="s">
        <v>441</v>
      </c>
    </row>
    <row r="5" spans="1:118" x14ac:dyDescent="0.3">
      <c r="A5" t="s">
        <v>442</v>
      </c>
      <c r="B5">
        <v>1</v>
      </c>
      <c r="D5" t="s">
        <v>348</v>
      </c>
      <c r="E5" t="s">
        <v>443</v>
      </c>
      <c r="F5" t="s">
        <v>444</v>
      </c>
      <c r="G5" t="s">
        <v>351</v>
      </c>
      <c r="H5" t="s">
        <v>445</v>
      </c>
      <c r="I5">
        <v>2017</v>
      </c>
      <c r="J5" t="s">
        <v>353</v>
      </c>
      <c r="K5" t="s">
        <v>354</v>
      </c>
      <c r="L5" t="s">
        <v>446</v>
      </c>
      <c r="M5" t="s">
        <v>447</v>
      </c>
      <c r="N5" t="s">
        <v>448</v>
      </c>
      <c r="Q5" t="s">
        <v>449</v>
      </c>
      <c r="R5">
        <v>6572</v>
      </c>
      <c r="T5">
        <v>197</v>
      </c>
      <c r="U5">
        <v>197</v>
      </c>
      <c r="V5">
        <v>0</v>
      </c>
      <c r="W5" t="s">
        <v>359</v>
      </c>
      <c r="X5" t="s">
        <v>360</v>
      </c>
      <c r="Z5">
        <v>2009</v>
      </c>
      <c r="AA5" t="s">
        <v>361</v>
      </c>
      <c r="AC5" t="s">
        <v>362</v>
      </c>
      <c r="AE5">
        <v>3</v>
      </c>
      <c r="AF5" t="s">
        <v>363</v>
      </c>
      <c r="AG5" t="s">
        <v>450</v>
      </c>
      <c r="AH5" t="s">
        <v>451</v>
      </c>
      <c r="AI5" t="s">
        <v>452</v>
      </c>
      <c r="AJ5" t="s">
        <v>453</v>
      </c>
      <c r="AL5" t="s">
        <v>359</v>
      </c>
      <c r="AM5">
        <v>4.5</v>
      </c>
      <c r="AN5" t="s">
        <v>359</v>
      </c>
      <c r="AO5">
        <v>3</v>
      </c>
      <c r="AQ5" t="s">
        <v>368</v>
      </c>
      <c r="AR5">
        <v>2009</v>
      </c>
      <c r="AS5" t="s">
        <v>370</v>
      </c>
      <c r="AT5">
        <v>4.5</v>
      </c>
      <c r="AU5" t="s">
        <v>359</v>
      </c>
      <c r="AV5">
        <v>2</v>
      </c>
      <c r="AX5">
        <v>2012</v>
      </c>
      <c r="AY5" t="s">
        <v>370</v>
      </c>
      <c r="AZ5">
        <v>5000</v>
      </c>
      <c r="BA5" t="s">
        <v>359</v>
      </c>
      <c r="BB5">
        <v>5</v>
      </c>
      <c r="BC5" t="s">
        <v>454</v>
      </c>
      <c r="BD5" t="s">
        <v>455</v>
      </c>
      <c r="BE5" t="s">
        <v>456</v>
      </c>
      <c r="BF5" t="s">
        <v>457</v>
      </c>
      <c r="BH5">
        <v>2012</v>
      </c>
      <c r="BI5" t="s">
        <v>370</v>
      </c>
      <c r="BJ5" t="s">
        <v>359</v>
      </c>
      <c r="BK5">
        <v>14</v>
      </c>
      <c r="BL5" t="s">
        <v>368</v>
      </c>
      <c r="BN5">
        <v>2012</v>
      </c>
      <c r="BO5" t="s">
        <v>370</v>
      </c>
      <c r="BP5" t="s">
        <v>359</v>
      </c>
      <c r="BQ5">
        <v>2</v>
      </c>
      <c r="BS5">
        <v>2012</v>
      </c>
      <c r="BT5" t="s">
        <v>370</v>
      </c>
      <c r="BU5">
        <v>5000</v>
      </c>
      <c r="BV5" t="s">
        <v>359</v>
      </c>
      <c r="BW5">
        <v>1</v>
      </c>
      <c r="BY5">
        <v>2009</v>
      </c>
      <c r="BZ5" t="s">
        <v>370</v>
      </c>
      <c r="CA5" t="s">
        <v>359</v>
      </c>
      <c r="CC5">
        <v>2009</v>
      </c>
      <c r="CD5" t="s">
        <v>370</v>
      </c>
      <c r="CE5" t="s">
        <v>361</v>
      </c>
      <c r="CN5" t="s">
        <v>359</v>
      </c>
      <c r="CO5" t="s">
        <v>359</v>
      </c>
      <c r="CP5" t="s">
        <v>375</v>
      </c>
      <c r="CQ5" t="s">
        <v>359</v>
      </c>
      <c r="CR5">
        <v>0</v>
      </c>
      <c r="CS5" t="s">
        <v>359</v>
      </c>
      <c r="CT5" t="s">
        <v>376</v>
      </c>
      <c r="CU5" t="s">
        <v>359</v>
      </c>
      <c r="CV5" t="s">
        <v>375</v>
      </c>
      <c r="CW5" t="s">
        <v>359</v>
      </c>
      <c r="CX5" t="s">
        <v>458</v>
      </c>
      <c r="CY5" t="s">
        <v>459</v>
      </c>
      <c r="CZ5" t="s">
        <v>460</v>
      </c>
      <c r="DA5" t="s">
        <v>461</v>
      </c>
      <c r="DB5">
        <v>1</v>
      </c>
      <c r="DC5" t="s">
        <v>462</v>
      </c>
      <c r="DD5">
        <v>2012</v>
      </c>
      <c r="DE5" t="s">
        <v>370</v>
      </c>
      <c r="DF5" t="s">
        <v>361</v>
      </c>
      <c r="DJ5" t="s">
        <v>359</v>
      </c>
      <c r="DL5" t="s">
        <v>370</v>
      </c>
      <c r="DN5" t="s">
        <v>463</v>
      </c>
    </row>
    <row r="6" spans="1:118" x14ac:dyDescent="0.3">
      <c r="A6" t="s">
        <v>464</v>
      </c>
      <c r="B6">
        <v>1</v>
      </c>
      <c r="D6" t="s">
        <v>465</v>
      </c>
      <c r="E6" t="s">
        <v>466</v>
      </c>
      <c r="F6" t="s">
        <v>467</v>
      </c>
      <c r="G6" t="s">
        <v>468</v>
      </c>
      <c r="H6" t="s">
        <v>469</v>
      </c>
      <c r="I6">
        <v>2017</v>
      </c>
      <c r="J6" t="s">
        <v>353</v>
      </c>
      <c r="K6" t="s">
        <v>354</v>
      </c>
      <c r="L6" t="s">
        <v>470</v>
      </c>
      <c r="M6" t="s">
        <v>471</v>
      </c>
      <c r="N6" t="s">
        <v>472</v>
      </c>
      <c r="Q6" t="s">
        <v>473</v>
      </c>
      <c r="R6">
        <v>726</v>
      </c>
      <c r="T6">
        <v>89</v>
      </c>
      <c r="U6">
        <v>89</v>
      </c>
      <c r="V6">
        <v>0</v>
      </c>
      <c r="W6" t="s">
        <v>359</v>
      </c>
      <c r="X6" t="s">
        <v>394</v>
      </c>
      <c r="Z6">
        <v>1960</v>
      </c>
      <c r="AA6" t="s">
        <v>361</v>
      </c>
      <c r="AC6" t="s">
        <v>474</v>
      </c>
      <c r="AD6" t="s">
        <v>475</v>
      </c>
      <c r="AE6">
        <v>1</v>
      </c>
      <c r="AF6" t="s">
        <v>363</v>
      </c>
      <c r="AG6" t="s">
        <v>476</v>
      </c>
      <c r="AH6" t="s">
        <v>477</v>
      </c>
      <c r="AI6" t="s">
        <v>478</v>
      </c>
      <c r="AJ6" t="s">
        <v>479</v>
      </c>
      <c r="AL6" t="s">
        <v>359</v>
      </c>
      <c r="AM6">
        <v>20</v>
      </c>
      <c r="AN6" t="s">
        <v>361</v>
      </c>
      <c r="AT6">
        <v>20</v>
      </c>
      <c r="AU6" t="s">
        <v>361</v>
      </c>
      <c r="BA6" t="s">
        <v>361</v>
      </c>
      <c r="BJ6" t="s">
        <v>361</v>
      </c>
      <c r="BP6" t="s">
        <v>361</v>
      </c>
      <c r="BV6" t="s">
        <v>361</v>
      </c>
      <c r="CE6" t="s">
        <v>361</v>
      </c>
      <c r="CN6" t="s">
        <v>359</v>
      </c>
      <c r="CO6" t="s">
        <v>359</v>
      </c>
      <c r="CP6" t="s">
        <v>375</v>
      </c>
      <c r="CQ6" t="s">
        <v>359</v>
      </c>
      <c r="CR6">
        <v>0</v>
      </c>
      <c r="CS6" t="s">
        <v>359</v>
      </c>
      <c r="CT6" t="s">
        <v>376</v>
      </c>
      <c r="CU6" t="s">
        <v>359</v>
      </c>
      <c r="CV6" t="s">
        <v>375</v>
      </c>
      <c r="CW6" t="s">
        <v>359</v>
      </c>
      <c r="CX6" t="s">
        <v>480</v>
      </c>
      <c r="CY6" t="s">
        <v>481</v>
      </c>
      <c r="CZ6" t="s">
        <v>482</v>
      </c>
      <c r="DA6" t="s">
        <v>483</v>
      </c>
      <c r="DB6">
        <v>1</v>
      </c>
      <c r="DC6" t="s">
        <v>484</v>
      </c>
      <c r="DD6">
        <v>1960</v>
      </c>
      <c r="DE6" t="s">
        <v>369</v>
      </c>
      <c r="DF6" t="s">
        <v>361</v>
      </c>
      <c r="DJ6" t="s">
        <v>359</v>
      </c>
      <c r="DL6" t="s">
        <v>369</v>
      </c>
      <c r="DM6" t="s">
        <v>475</v>
      </c>
      <c r="DN6" t="s">
        <v>485</v>
      </c>
    </row>
    <row r="7" spans="1:118" x14ac:dyDescent="0.3">
      <c r="A7" t="s">
        <v>486</v>
      </c>
      <c r="B7">
        <v>1</v>
      </c>
      <c r="D7" t="s">
        <v>487</v>
      </c>
      <c r="E7" t="s">
        <v>488</v>
      </c>
      <c r="F7" t="s">
        <v>489</v>
      </c>
      <c r="G7" t="s">
        <v>490</v>
      </c>
      <c r="H7" t="s">
        <v>491</v>
      </c>
      <c r="I7">
        <v>2017</v>
      </c>
      <c r="J7" t="s">
        <v>353</v>
      </c>
      <c r="K7" t="s">
        <v>354</v>
      </c>
      <c r="L7" t="s">
        <v>492</v>
      </c>
      <c r="M7" t="s">
        <v>493</v>
      </c>
      <c r="N7" t="s">
        <v>494</v>
      </c>
      <c r="Q7" t="s">
        <v>495</v>
      </c>
      <c r="R7">
        <v>2297</v>
      </c>
      <c r="T7">
        <v>176</v>
      </c>
      <c r="U7">
        <v>65</v>
      </c>
      <c r="V7">
        <v>111</v>
      </c>
      <c r="W7" t="s">
        <v>359</v>
      </c>
      <c r="X7" t="s">
        <v>394</v>
      </c>
      <c r="Z7">
        <v>2013</v>
      </c>
      <c r="AA7" t="s">
        <v>361</v>
      </c>
      <c r="AC7" t="s">
        <v>362</v>
      </c>
      <c r="AE7">
        <v>1</v>
      </c>
      <c r="AF7" t="s">
        <v>363</v>
      </c>
      <c r="AG7" t="s">
        <v>496</v>
      </c>
      <c r="AH7" t="s">
        <v>497</v>
      </c>
      <c r="AI7" t="s">
        <v>498</v>
      </c>
      <c r="AJ7" t="s">
        <v>499</v>
      </c>
      <c r="AL7" t="s">
        <v>359</v>
      </c>
      <c r="AM7">
        <v>13</v>
      </c>
      <c r="AN7" t="s">
        <v>359</v>
      </c>
      <c r="AO7">
        <v>1</v>
      </c>
      <c r="AQ7" t="s">
        <v>401</v>
      </c>
      <c r="AR7">
        <v>2013</v>
      </c>
      <c r="AS7" t="s">
        <v>370</v>
      </c>
      <c r="AT7">
        <v>13</v>
      </c>
      <c r="AU7" t="s">
        <v>359</v>
      </c>
      <c r="AV7">
        <v>1</v>
      </c>
      <c r="AX7">
        <v>2013</v>
      </c>
      <c r="AY7" t="s">
        <v>370</v>
      </c>
      <c r="AZ7">
        <v>30</v>
      </c>
      <c r="BA7" t="s">
        <v>359</v>
      </c>
      <c r="BB7">
        <v>6</v>
      </c>
      <c r="BC7" t="s">
        <v>500</v>
      </c>
      <c r="BD7" t="s">
        <v>501</v>
      </c>
      <c r="BE7" t="s">
        <v>502</v>
      </c>
      <c r="BF7" t="s">
        <v>503</v>
      </c>
      <c r="BH7">
        <v>2013</v>
      </c>
      <c r="BI7" t="s">
        <v>369</v>
      </c>
      <c r="BJ7" t="s">
        <v>359</v>
      </c>
      <c r="BK7">
        <v>10</v>
      </c>
      <c r="BL7" t="s">
        <v>504</v>
      </c>
      <c r="BN7">
        <v>2013</v>
      </c>
      <c r="BO7" t="s">
        <v>370</v>
      </c>
      <c r="BP7" t="s">
        <v>359</v>
      </c>
      <c r="BQ7">
        <v>2</v>
      </c>
      <c r="BS7">
        <v>2013</v>
      </c>
      <c r="BT7" t="s">
        <v>370</v>
      </c>
      <c r="BU7">
        <v>7000</v>
      </c>
      <c r="BV7" t="s">
        <v>361</v>
      </c>
      <c r="CE7" t="s">
        <v>361</v>
      </c>
      <c r="CN7" t="s">
        <v>359</v>
      </c>
      <c r="CO7" t="s">
        <v>359</v>
      </c>
      <c r="CP7" t="s">
        <v>375</v>
      </c>
      <c r="CQ7" t="s">
        <v>359</v>
      </c>
      <c r="CR7">
        <v>0</v>
      </c>
      <c r="CS7" t="s">
        <v>359</v>
      </c>
      <c r="CT7" t="s">
        <v>376</v>
      </c>
      <c r="CU7" t="s">
        <v>359</v>
      </c>
      <c r="CV7" t="s">
        <v>375</v>
      </c>
      <c r="CW7" t="s">
        <v>359</v>
      </c>
      <c r="CX7" t="s">
        <v>505</v>
      </c>
      <c r="CY7" t="s">
        <v>506</v>
      </c>
      <c r="CZ7" t="s">
        <v>507</v>
      </c>
      <c r="DA7" t="s">
        <v>508</v>
      </c>
      <c r="DB7">
        <v>1</v>
      </c>
      <c r="DC7" t="s">
        <v>509</v>
      </c>
      <c r="DD7">
        <v>2013</v>
      </c>
      <c r="DE7" t="s">
        <v>370</v>
      </c>
      <c r="DF7" t="s">
        <v>361</v>
      </c>
      <c r="DJ7" t="s">
        <v>359</v>
      </c>
      <c r="DL7" t="s">
        <v>370</v>
      </c>
      <c r="DN7" t="s">
        <v>510</v>
      </c>
    </row>
    <row r="8" spans="1:118" x14ac:dyDescent="0.3">
      <c r="A8" t="s">
        <v>511</v>
      </c>
      <c r="B8">
        <v>1</v>
      </c>
      <c r="D8" t="s">
        <v>348</v>
      </c>
      <c r="E8" t="s">
        <v>512</v>
      </c>
      <c r="F8" t="s">
        <v>513</v>
      </c>
      <c r="G8" t="s">
        <v>351</v>
      </c>
      <c r="H8" t="s">
        <v>514</v>
      </c>
      <c r="I8">
        <v>2017</v>
      </c>
      <c r="J8" t="s">
        <v>353</v>
      </c>
      <c r="K8" t="s">
        <v>354</v>
      </c>
      <c r="L8" t="s">
        <v>446</v>
      </c>
      <c r="M8" t="s">
        <v>447</v>
      </c>
      <c r="N8" t="s">
        <v>515</v>
      </c>
      <c r="Q8" t="s">
        <v>516</v>
      </c>
      <c r="R8">
        <v>6572</v>
      </c>
      <c r="T8">
        <v>965</v>
      </c>
      <c r="U8">
        <v>965</v>
      </c>
      <c r="V8">
        <v>0</v>
      </c>
      <c r="W8" t="s">
        <v>359</v>
      </c>
      <c r="X8" t="s">
        <v>517</v>
      </c>
      <c r="Z8">
        <v>2012</v>
      </c>
      <c r="AA8" t="s">
        <v>361</v>
      </c>
      <c r="AC8" t="s">
        <v>362</v>
      </c>
      <c r="AD8" t="s">
        <v>518</v>
      </c>
      <c r="AE8">
        <v>2</v>
      </c>
      <c r="AF8" t="s">
        <v>363</v>
      </c>
      <c r="AG8" t="s">
        <v>519</v>
      </c>
      <c r="AH8" t="s">
        <v>520</v>
      </c>
      <c r="AI8" t="s">
        <v>521</v>
      </c>
      <c r="AJ8" t="s">
        <v>522</v>
      </c>
      <c r="AL8" t="s">
        <v>359</v>
      </c>
      <c r="AM8">
        <v>3.5</v>
      </c>
      <c r="AN8" t="s">
        <v>359</v>
      </c>
      <c r="AO8">
        <v>2</v>
      </c>
      <c r="AQ8" t="s">
        <v>401</v>
      </c>
      <c r="AR8">
        <v>2003</v>
      </c>
      <c r="AS8" t="s">
        <v>370</v>
      </c>
      <c r="AT8">
        <v>3.5</v>
      </c>
      <c r="AU8" t="s">
        <v>359</v>
      </c>
      <c r="AV8">
        <v>1</v>
      </c>
      <c r="AX8">
        <v>2003</v>
      </c>
      <c r="AY8" t="s">
        <v>370</v>
      </c>
      <c r="AZ8">
        <v>8000</v>
      </c>
      <c r="BA8" t="s">
        <v>359</v>
      </c>
      <c r="BB8">
        <v>7</v>
      </c>
      <c r="BC8" t="s">
        <v>523</v>
      </c>
      <c r="BD8" t="s">
        <v>524</v>
      </c>
      <c r="BE8" t="s">
        <v>525</v>
      </c>
      <c r="BF8" t="s">
        <v>526</v>
      </c>
      <c r="BH8">
        <v>2003</v>
      </c>
      <c r="BI8" t="s">
        <v>370</v>
      </c>
      <c r="BJ8" t="s">
        <v>359</v>
      </c>
      <c r="BK8">
        <v>14</v>
      </c>
      <c r="BL8" t="s">
        <v>368</v>
      </c>
      <c r="BN8">
        <v>2003</v>
      </c>
      <c r="BO8" t="s">
        <v>370</v>
      </c>
      <c r="BP8" t="s">
        <v>361</v>
      </c>
      <c r="BV8" t="s">
        <v>361</v>
      </c>
      <c r="CE8" t="s">
        <v>361</v>
      </c>
      <c r="CN8" t="s">
        <v>359</v>
      </c>
      <c r="CO8" t="s">
        <v>359</v>
      </c>
      <c r="CP8" t="s">
        <v>375</v>
      </c>
      <c r="CQ8" t="s">
        <v>359</v>
      </c>
      <c r="CR8">
        <v>0</v>
      </c>
      <c r="CS8" t="s">
        <v>359</v>
      </c>
      <c r="CT8" t="s">
        <v>376</v>
      </c>
      <c r="CU8" t="s">
        <v>359</v>
      </c>
      <c r="CV8" t="s">
        <v>375</v>
      </c>
      <c r="CW8" t="s">
        <v>359</v>
      </c>
      <c r="CX8" t="s">
        <v>527</v>
      </c>
      <c r="CY8" t="s">
        <v>528</v>
      </c>
      <c r="CZ8" t="s">
        <v>529</v>
      </c>
      <c r="DA8" t="s">
        <v>530</v>
      </c>
      <c r="DB8">
        <v>1</v>
      </c>
      <c r="DC8" t="s">
        <v>531</v>
      </c>
      <c r="DD8">
        <v>2012</v>
      </c>
      <c r="DE8" t="s">
        <v>370</v>
      </c>
      <c r="DF8" t="s">
        <v>361</v>
      </c>
      <c r="DJ8" t="s">
        <v>359</v>
      </c>
      <c r="DL8" t="s">
        <v>370</v>
      </c>
      <c r="DN8" t="s">
        <v>532</v>
      </c>
    </row>
    <row r="9" spans="1:118" x14ac:dyDescent="0.3">
      <c r="A9" t="s">
        <v>533</v>
      </c>
      <c r="B9">
        <v>1</v>
      </c>
      <c r="D9" t="s">
        <v>487</v>
      </c>
      <c r="E9" t="s">
        <v>534</v>
      </c>
      <c r="F9" t="s">
        <v>535</v>
      </c>
      <c r="G9" t="s">
        <v>490</v>
      </c>
      <c r="H9" t="s">
        <v>536</v>
      </c>
      <c r="I9">
        <v>2017</v>
      </c>
      <c r="J9" t="s">
        <v>353</v>
      </c>
      <c r="K9" t="s">
        <v>354</v>
      </c>
      <c r="L9" t="s">
        <v>537</v>
      </c>
      <c r="M9" t="s">
        <v>538</v>
      </c>
      <c r="N9" t="s">
        <v>539</v>
      </c>
      <c r="Q9" t="s">
        <v>540</v>
      </c>
      <c r="R9">
        <v>10452</v>
      </c>
      <c r="T9">
        <v>143</v>
      </c>
      <c r="U9">
        <v>80</v>
      </c>
      <c r="V9">
        <v>63</v>
      </c>
      <c r="W9" t="s">
        <v>359</v>
      </c>
      <c r="X9" t="s">
        <v>394</v>
      </c>
      <c r="Z9">
        <v>2001</v>
      </c>
      <c r="AA9" t="s">
        <v>359</v>
      </c>
      <c r="AB9" t="s">
        <v>541</v>
      </c>
      <c r="AC9" t="s">
        <v>542</v>
      </c>
      <c r="AE9">
        <v>6</v>
      </c>
      <c r="AF9" t="s">
        <v>363</v>
      </c>
      <c r="AG9" t="s">
        <v>543</v>
      </c>
      <c r="AH9" t="s">
        <v>544</v>
      </c>
      <c r="AI9" t="s">
        <v>545</v>
      </c>
      <c r="AJ9" t="s">
        <v>546</v>
      </c>
      <c r="AL9" t="s">
        <v>359</v>
      </c>
      <c r="AM9">
        <v>5</v>
      </c>
      <c r="AN9" t="s">
        <v>359</v>
      </c>
      <c r="AO9">
        <v>3</v>
      </c>
      <c r="AQ9" t="s">
        <v>401</v>
      </c>
      <c r="AR9">
        <v>1989</v>
      </c>
      <c r="AS9" t="s">
        <v>369</v>
      </c>
      <c r="AT9">
        <v>5</v>
      </c>
      <c r="AU9" t="s">
        <v>359</v>
      </c>
      <c r="AV9">
        <v>1</v>
      </c>
      <c r="AX9">
        <v>1989</v>
      </c>
      <c r="AY9" t="s">
        <v>369</v>
      </c>
      <c r="AZ9">
        <v>8000</v>
      </c>
      <c r="BA9" t="s">
        <v>359</v>
      </c>
      <c r="BB9">
        <v>4</v>
      </c>
      <c r="BC9" t="s">
        <v>547</v>
      </c>
      <c r="BD9" t="s">
        <v>548</v>
      </c>
      <c r="BE9" t="s">
        <v>549</v>
      </c>
      <c r="BF9" t="s">
        <v>550</v>
      </c>
      <c r="BH9">
        <v>1989</v>
      </c>
      <c r="BI9" t="s">
        <v>370</v>
      </c>
      <c r="BJ9" t="s">
        <v>359</v>
      </c>
      <c r="BK9">
        <v>18</v>
      </c>
      <c r="BL9" t="s">
        <v>551</v>
      </c>
      <c r="BN9">
        <v>1989</v>
      </c>
      <c r="BO9" t="s">
        <v>369</v>
      </c>
      <c r="BP9" t="s">
        <v>359</v>
      </c>
      <c r="BQ9">
        <v>2</v>
      </c>
      <c r="BS9">
        <v>1989</v>
      </c>
      <c r="BT9" t="s">
        <v>369</v>
      </c>
      <c r="BU9">
        <v>15000</v>
      </c>
      <c r="BV9" t="s">
        <v>361</v>
      </c>
      <c r="CE9" t="s">
        <v>361</v>
      </c>
      <c r="CN9" t="s">
        <v>359</v>
      </c>
      <c r="CO9" t="s">
        <v>359</v>
      </c>
      <c r="CP9" t="s">
        <v>375</v>
      </c>
      <c r="CQ9" t="s">
        <v>359</v>
      </c>
      <c r="CR9">
        <v>0</v>
      </c>
      <c r="CS9" t="s">
        <v>359</v>
      </c>
      <c r="CT9" t="s">
        <v>376</v>
      </c>
      <c r="CU9" t="s">
        <v>359</v>
      </c>
      <c r="CV9" t="s">
        <v>375</v>
      </c>
      <c r="CW9" t="s">
        <v>359</v>
      </c>
      <c r="CX9" t="s">
        <v>552</v>
      </c>
      <c r="CY9" t="s">
        <v>553</v>
      </c>
      <c r="CZ9" t="s">
        <v>554</v>
      </c>
      <c r="DA9" t="s">
        <v>555</v>
      </c>
      <c r="DB9">
        <v>1</v>
      </c>
      <c r="DC9" t="s">
        <v>556</v>
      </c>
      <c r="DD9">
        <v>1989</v>
      </c>
      <c r="DE9" t="s">
        <v>369</v>
      </c>
      <c r="DF9" t="s">
        <v>361</v>
      </c>
      <c r="DJ9" t="s">
        <v>359</v>
      </c>
      <c r="DL9" t="s">
        <v>369</v>
      </c>
      <c r="DN9" t="s">
        <v>557</v>
      </c>
    </row>
    <row r="10" spans="1:118" x14ac:dyDescent="0.3">
      <c r="A10" t="s">
        <v>558</v>
      </c>
      <c r="B10">
        <v>1</v>
      </c>
      <c r="D10" t="s">
        <v>559</v>
      </c>
      <c r="E10" t="s">
        <v>560</v>
      </c>
      <c r="F10" t="s">
        <v>561</v>
      </c>
      <c r="G10" t="s">
        <v>562</v>
      </c>
      <c r="H10" t="s">
        <v>563</v>
      </c>
      <c r="I10">
        <v>2017</v>
      </c>
      <c r="J10" t="s">
        <v>353</v>
      </c>
      <c r="K10" t="s">
        <v>354</v>
      </c>
      <c r="L10" t="s">
        <v>564</v>
      </c>
      <c r="M10" t="s">
        <v>565</v>
      </c>
      <c r="N10" t="s">
        <v>566</v>
      </c>
      <c r="R10">
        <v>510</v>
      </c>
      <c r="T10">
        <v>20</v>
      </c>
      <c r="U10">
        <v>20</v>
      </c>
      <c r="V10">
        <v>0</v>
      </c>
      <c r="W10" t="s">
        <v>359</v>
      </c>
      <c r="X10" t="s">
        <v>394</v>
      </c>
      <c r="Z10">
        <v>2016</v>
      </c>
      <c r="AA10" t="s">
        <v>361</v>
      </c>
      <c r="AC10" t="s">
        <v>567</v>
      </c>
      <c r="AE10">
        <v>2</v>
      </c>
      <c r="AF10" t="s">
        <v>363</v>
      </c>
      <c r="AG10" t="s">
        <v>568</v>
      </c>
      <c r="AH10" t="s">
        <v>569</v>
      </c>
      <c r="AI10" t="s">
        <v>570</v>
      </c>
      <c r="AJ10" t="s">
        <v>571</v>
      </c>
      <c r="AL10" t="s">
        <v>359</v>
      </c>
      <c r="AM10">
        <v>180</v>
      </c>
      <c r="AN10" t="s">
        <v>359</v>
      </c>
      <c r="AO10">
        <v>180</v>
      </c>
      <c r="AQ10" t="s">
        <v>401</v>
      </c>
      <c r="AR10">
        <v>2016</v>
      </c>
      <c r="AS10" t="s">
        <v>370</v>
      </c>
      <c r="AT10">
        <v>180</v>
      </c>
      <c r="AU10" t="s">
        <v>359</v>
      </c>
      <c r="AV10">
        <v>1</v>
      </c>
      <c r="AX10">
        <v>2016</v>
      </c>
      <c r="AY10" t="s">
        <v>370</v>
      </c>
      <c r="AZ10">
        <v>900</v>
      </c>
      <c r="BA10" t="s">
        <v>361</v>
      </c>
      <c r="BJ10" t="s">
        <v>361</v>
      </c>
      <c r="BP10" t="s">
        <v>359</v>
      </c>
      <c r="BQ10">
        <v>1</v>
      </c>
      <c r="BS10">
        <v>2016</v>
      </c>
      <c r="BT10" t="s">
        <v>370</v>
      </c>
      <c r="BU10">
        <v>700</v>
      </c>
      <c r="BV10" t="s">
        <v>361</v>
      </c>
      <c r="CE10" t="s">
        <v>361</v>
      </c>
      <c r="CN10" t="s">
        <v>359</v>
      </c>
      <c r="CO10" t="s">
        <v>359</v>
      </c>
      <c r="CP10" t="s">
        <v>375</v>
      </c>
      <c r="CQ10" t="s">
        <v>359</v>
      </c>
      <c r="CR10">
        <v>0</v>
      </c>
      <c r="CS10" t="s">
        <v>359</v>
      </c>
      <c r="CT10" t="s">
        <v>376</v>
      </c>
      <c r="CU10" t="s">
        <v>359</v>
      </c>
      <c r="CV10" t="s">
        <v>375</v>
      </c>
      <c r="CW10" t="s">
        <v>359</v>
      </c>
      <c r="CX10" t="s">
        <v>572</v>
      </c>
      <c r="CY10" t="s">
        <v>573</v>
      </c>
      <c r="CZ10" t="s">
        <v>574</v>
      </c>
      <c r="DA10" t="s">
        <v>575</v>
      </c>
      <c r="DB10">
        <v>2</v>
      </c>
      <c r="DC10" t="s">
        <v>576</v>
      </c>
      <c r="DD10">
        <v>2016</v>
      </c>
      <c r="DE10" t="s">
        <v>370</v>
      </c>
      <c r="DF10" t="s">
        <v>361</v>
      </c>
      <c r="DJ10" t="s">
        <v>359</v>
      </c>
      <c r="DL10" t="s">
        <v>370</v>
      </c>
      <c r="DN10" t="s">
        <v>577</v>
      </c>
    </row>
    <row r="11" spans="1:118" x14ac:dyDescent="0.3">
      <c r="A11" t="s">
        <v>578</v>
      </c>
      <c r="B11">
        <v>1</v>
      </c>
      <c r="D11" t="s">
        <v>579</v>
      </c>
      <c r="E11" t="s">
        <v>580</v>
      </c>
      <c r="F11" t="s">
        <v>581</v>
      </c>
      <c r="G11" t="s">
        <v>582</v>
      </c>
      <c r="H11" t="s">
        <v>583</v>
      </c>
      <c r="I11">
        <v>2017</v>
      </c>
      <c r="J11" t="s">
        <v>353</v>
      </c>
      <c r="K11" t="s">
        <v>354</v>
      </c>
      <c r="L11" t="s">
        <v>584</v>
      </c>
      <c r="M11" t="s">
        <v>585</v>
      </c>
      <c r="N11" t="s">
        <v>586</v>
      </c>
      <c r="T11">
        <v>173</v>
      </c>
      <c r="U11">
        <v>150</v>
      </c>
      <c r="V11">
        <v>23</v>
      </c>
      <c r="W11" t="s">
        <v>359</v>
      </c>
      <c r="X11" t="s">
        <v>360</v>
      </c>
      <c r="Z11">
        <v>2012</v>
      </c>
      <c r="AA11" t="s">
        <v>361</v>
      </c>
      <c r="AC11" t="s">
        <v>587</v>
      </c>
      <c r="AD11" t="s">
        <v>588</v>
      </c>
      <c r="AE11">
        <v>2</v>
      </c>
      <c r="AF11" t="s">
        <v>363</v>
      </c>
      <c r="AG11" t="s">
        <v>589</v>
      </c>
      <c r="AH11" t="s">
        <v>590</v>
      </c>
      <c r="AI11" t="s">
        <v>591</v>
      </c>
      <c r="AJ11" t="s">
        <v>592</v>
      </c>
      <c r="AL11" t="s">
        <v>359</v>
      </c>
      <c r="AM11">
        <v>65</v>
      </c>
      <c r="AN11" t="s">
        <v>359</v>
      </c>
      <c r="AO11">
        <v>2</v>
      </c>
      <c r="AQ11" t="s">
        <v>401</v>
      </c>
      <c r="AR11">
        <v>2012</v>
      </c>
      <c r="AS11" t="s">
        <v>370</v>
      </c>
      <c r="AT11">
        <v>75</v>
      </c>
      <c r="AU11" t="s">
        <v>361</v>
      </c>
      <c r="BA11" t="s">
        <v>361</v>
      </c>
      <c r="BJ11" t="s">
        <v>359</v>
      </c>
      <c r="BK11">
        <v>14</v>
      </c>
      <c r="BL11" t="s">
        <v>593</v>
      </c>
      <c r="BN11">
        <v>2012</v>
      </c>
      <c r="BO11" t="s">
        <v>370</v>
      </c>
      <c r="BP11" t="s">
        <v>359</v>
      </c>
      <c r="BQ11">
        <v>2</v>
      </c>
      <c r="BS11">
        <v>2012</v>
      </c>
      <c r="BT11" t="s">
        <v>370</v>
      </c>
      <c r="BU11">
        <v>30000</v>
      </c>
      <c r="BV11" t="s">
        <v>361</v>
      </c>
      <c r="CE11" t="s">
        <v>361</v>
      </c>
      <c r="CN11" t="s">
        <v>359</v>
      </c>
      <c r="CO11" t="s">
        <v>359</v>
      </c>
      <c r="CP11" t="s">
        <v>594</v>
      </c>
      <c r="CQ11" t="s">
        <v>359</v>
      </c>
      <c r="CR11">
        <v>1</v>
      </c>
      <c r="CS11" t="s">
        <v>359</v>
      </c>
      <c r="CT11" t="s">
        <v>376</v>
      </c>
      <c r="CU11" t="s">
        <v>359</v>
      </c>
      <c r="CV11" t="s">
        <v>375</v>
      </c>
      <c r="CW11" t="s">
        <v>359</v>
      </c>
      <c r="CX11" t="s">
        <v>595</v>
      </c>
      <c r="CY11" t="s">
        <v>596</v>
      </c>
      <c r="CZ11" t="s">
        <v>597</v>
      </c>
      <c r="DA11" t="s">
        <v>598</v>
      </c>
      <c r="DB11">
        <v>1</v>
      </c>
      <c r="DC11" t="s">
        <v>599</v>
      </c>
      <c r="DD11">
        <v>2012</v>
      </c>
      <c r="DE11" t="s">
        <v>370</v>
      </c>
      <c r="DF11" t="s">
        <v>361</v>
      </c>
      <c r="DJ11" t="s">
        <v>359</v>
      </c>
      <c r="DL11" t="s">
        <v>370</v>
      </c>
      <c r="DM11" t="s">
        <v>600</v>
      </c>
      <c r="DN11" t="s">
        <v>601</v>
      </c>
    </row>
    <row r="12" spans="1:118" x14ac:dyDescent="0.3">
      <c r="A12" t="s">
        <v>602</v>
      </c>
      <c r="B12">
        <v>1</v>
      </c>
      <c r="D12" t="s">
        <v>559</v>
      </c>
      <c r="E12" t="s">
        <v>603</v>
      </c>
      <c r="F12" t="s">
        <v>604</v>
      </c>
      <c r="G12" t="s">
        <v>562</v>
      </c>
      <c r="H12" t="s">
        <v>605</v>
      </c>
      <c r="I12">
        <v>2017</v>
      </c>
      <c r="J12" t="s">
        <v>353</v>
      </c>
      <c r="K12" t="s">
        <v>354</v>
      </c>
      <c r="L12" t="s">
        <v>606</v>
      </c>
      <c r="M12" t="s">
        <v>607</v>
      </c>
      <c r="N12" t="s">
        <v>608</v>
      </c>
      <c r="Q12" t="s">
        <v>609</v>
      </c>
      <c r="T12">
        <v>131</v>
      </c>
      <c r="U12">
        <v>40</v>
      </c>
      <c r="V12">
        <v>91</v>
      </c>
      <c r="W12" t="s">
        <v>359</v>
      </c>
      <c r="X12" t="s">
        <v>394</v>
      </c>
      <c r="Z12">
        <v>2014</v>
      </c>
      <c r="AA12" t="s">
        <v>359</v>
      </c>
      <c r="AB12" t="s">
        <v>610</v>
      </c>
      <c r="AC12" t="s">
        <v>362</v>
      </c>
      <c r="AE12">
        <v>1</v>
      </c>
      <c r="AF12" t="s">
        <v>363</v>
      </c>
      <c r="AG12" t="s">
        <v>611</v>
      </c>
      <c r="AH12" t="s">
        <v>612</v>
      </c>
      <c r="AI12" t="s">
        <v>613</v>
      </c>
      <c r="AJ12" t="s">
        <v>614</v>
      </c>
      <c r="AK12" t="s">
        <v>615</v>
      </c>
      <c r="AL12" t="s">
        <v>359</v>
      </c>
      <c r="AM12">
        <v>20</v>
      </c>
      <c r="AN12" t="s">
        <v>359</v>
      </c>
      <c r="AO12">
        <v>1</v>
      </c>
      <c r="AP12" t="s">
        <v>616</v>
      </c>
      <c r="AQ12" t="s">
        <v>401</v>
      </c>
      <c r="AR12">
        <v>2014</v>
      </c>
      <c r="AS12" t="s">
        <v>369</v>
      </c>
      <c r="AT12">
        <v>20</v>
      </c>
      <c r="AU12" t="s">
        <v>359</v>
      </c>
      <c r="AV12">
        <v>1</v>
      </c>
      <c r="AX12">
        <v>2014</v>
      </c>
      <c r="AY12" t="s">
        <v>369</v>
      </c>
      <c r="AZ12">
        <v>400</v>
      </c>
      <c r="BA12" t="s">
        <v>359</v>
      </c>
      <c r="BB12">
        <v>3</v>
      </c>
      <c r="BC12" t="s">
        <v>617</v>
      </c>
      <c r="BD12" t="s">
        <v>618</v>
      </c>
      <c r="BE12" t="s">
        <v>619</v>
      </c>
      <c r="BF12" t="s">
        <v>620</v>
      </c>
      <c r="BG12" t="s">
        <v>621</v>
      </c>
      <c r="BH12">
        <v>2014</v>
      </c>
      <c r="BI12" t="s">
        <v>370</v>
      </c>
      <c r="BJ12" t="s">
        <v>361</v>
      </c>
      <c r="BP12" t="s">
        <v>359</v>
      </c>
      <c r="BQ12">
        <v>2</v>
      </c>
      <c r="BS12">
        <v>2014</v>
      </c>
      <c r="BT12" t="s">
        <v>622</v>
      </c>
      <c r="BU12">
        <v>800</v>
      </c>
      <c r="BV12" t="s">
        <v>361</v>
      </c>
      <c r="CE12" t="s">
        <v>361</v>
      </c>
      <c r="CN12" t="s">
        <v>359</v>
      </c>
      <c r="CO12" t="s">
        <v>359</v>
      </c>
      <c r="CP12" t="s">
        <v>375</v>
      </c>
      <c r="CQ12" t="s">
        <v>359</v>
      </c>
      <c r="CR12">
        <v>0</v>
      </c>
      <c r="CS12" t="s">
        <v>359</v>
      </c>
      <c r="CT12" t="s">
        <v>376</v>
      </c>
      <c r="CU12" t="s">
        <v>359</v>
      </c>
      <c r="CV12" t="s">
        <v>375</v>
      </c>
      <c r="CW12" t="s">
        <v>359</v>
      </c>
      <c r="CX12" t="s">
        <v>623</v>
      </c>
      <c r="CY12" t="s">
        <v>624</v>
      </c>
      <c r="CZ12" t="s">
        <v>625</v>
      </c>
      <c r="DA12" t="s">
        <v>626</v>
      </c>
      <c r="DB12">
        <v>4</v>
      </c>
      <c r="DC12" t="s">
        <v>627</v>
      </c>
      <c r="DD12">
        <v>2014</v>
      </c>
      <c r="DE12" t="s">
        <v>369</v>
      </c>
      <c r="DF12" t="s">
        <v>361</v>
      </c>
      <c r="DJ12" t="s">
        <v>359</v>
      </c>
      <c r="DL12" t="s">
        <v>369</v>
      </c>
      <c r="DM12" t="s">
        <v>628</v>
      </c>
      <c r="DN12" t="s">
        <v>629</v>
      </c>
    </row>
    <row r="13" spans="1:118" x14ac:dyDescent="0.3">
      <c r="A13" t="s">
        <v>630</v>
      </c>
      <c r="B13">
        <v>1</v>
      </c>
      <c r="D13" t="s">
        <v>631</v>
      </c>
      <c r="E13" t="s">
        <v>632</v>
      </c>
      <c r="F13" t="s">
        <v>633</v>
      </c>
      <c r="G13" t="s">
        <v>634</v>
      </c>
      <c r="H13" t="s">
        <v>635</v>
      </c>
      <c r="I13">
        <v>2017</v>
      </c>
      <c r="J13" t="s">
        <v>353</v>
      </c>
      <c r="K13" t="s">
        <v>354</v>
      </c>
      <c r="L13" t="s">
        <v>564</v>
      </c>
      <c r="M13" t="s">
        <v>636</v>
      </c>
      <c r="N13" t="s">
        <v>637</v>
      </c>
      <c r="Q13" t="s">
        <v>638</v>
      </c>
      <c r="R13">
        <v>1309</v>
      </c>
      <c r="T13">
        <v>184</v>
      </c>
      <c r="U13">
        <v>46</v>
      </c>
      <c r="V13">
        <v>138</v>
      </c>
      <c r="W13" t="s">
        <v>359</v>
      </c>
      <c r="X13" t="s">
        <v>394</v>
      </c>
      <c r="Z13">
        <v>2003</v>
      </c>
      <c r="AA13" t="s">
        <v>359</v>
      </c>
      <c r="AB13" t="s">
        <v>639</v>
      </c>
      <c r="AC13" t="s">
        <v>640</v>
      </c>
      <c r="AD13" t="s">
        <v>641</v>
      </c>
      <c r="AE13">
        <v>1</v>
      </c>
      <c r="AF13" t="s">
        <v>363</v>
      </c>
      <c r="AG13" t="s">
        <v>642</v>
      </c>
      <c r="AH13" t="s">
        <v>643</v>
      </c>
      <c r="AI13" t="s">
        <v>644</v>
      </c>
      <c r="AJ13" t="s">
        <v>645</v>
      </c>
      <c r="AK13" t="s">
        <v>646</v>
      </c>
      <c r="AL13" t="s">
        <v>359</v>
      </c>
      <c r="AM13">
        <v>25</v>
      </c>
      <c r="AN13" t="s">
        <v>359</v>
      </c>
      <c r="AO13">
        <v>1</v>
      </c>
      <c r="AP13" t="s">
        <v>647</v>
      </c>
      <c r="AQ13" t="s">
        <v>401</v>
      </c>
      <c r="AR13">
        <v>2016</v>
      </c>
      <c r="AS13" t="s">
        <v>370</v>
      </c>
      <c r="AT13">
        <v>25</v>
      </c>
      <c r="AU13" t="s">
        <v>359</v>
      </c>
      <c r="AV13">
        <v>2</v>
      </c>
      <c r="AX13">
        <v>2016</v>
      </c>
      <c r="AY13" t="s">
        <v>370</v>
      </c>
      <c r="AZ13">
        <v>700</v>
      </c>
      <c r="BA13" t="s">
        <v>359</v>
      </c>
      <c r="BB13">
        <v>2</v>
      </c>
      <c r="BC13" t="s">
        <v>648</v>
      </c>
      <c r="BD13" t="s">
        <v>649</v>
      </c>
      <c r="BE13" t="s">
        <v>650</v>
      </c>
      <c r="BF13" t="s">
        <v>651</v>
      </c>
      <c r="BG13" t="s">
        <v>652</v>
      </c>
      <c r="BH13">
        <v>2003</v>
      </c>
      <c r="BI13" t="s">
        <v>370</v>
      </c>
      <c r="BJ13" t="s">
        <v>361</v>
      </c>
      <c r="BP13" t="s">
        <v>359</v>
      </c>
      <c r="BQ13">
        <v>2</v>
      </c>
      <c r="BS13">
        <v>2003</v>
      </c>
      <c r="BT13" t="s">
        <v>370</v>
      </c>
      <c r="BU13">
        <v>680</v>
      </c>
      <c r="BV13" t="s">
        <v>361</v>
      </c>
      <c r="CE13" t="s">
        <v>361</v>
      </c>
      <c r="CN13" t="s">
        <v>359</v>
      </c>
      <c r="CO13" t="s">
        <v>359</v>
      </c>
      <c r="CP13" t="s">
        <v>375</v>
      </c>
      <c r="CQ13" t="s">
        <v>359</v>
      </c>
      <c r="CR13">
        <v>0</v>
      </c>
      <c r="CS13" t="s">
        <v>359</v>
      </c>
      <c r="CT13" t="s">
        <v>376</v>
      </c>
      <c r="CU13" t="s">
        <v>359</v>
      </c>
      <c r="CV13" t="s">
        <v>375</v>
      </c>
      <c r="CW13" t="s">
        <v>359</v>
      </c>
      <c r="CX13" t="s">
        <v>653</v>
      </c>
      <c r="CY13" t="s">
        <v>654</v>
      </c>
      <c r="CZ13" t="s">
        <v>655</v>
      </c>
      <c r="DA13" t="s">
        <v>656</v>
      </c>
      <c r="DB13">
        <v>4</v>
      </c>
      <c r="DC13" t="s">
        <v>657</v>
      </c>
      <c r="DD13">
        <v>2016</v>
      </c>
      <c r="DE13" t="s">
        <v>370</v>
      </c>
      <c r="DF13" t="s">
        <v>361</v>
      </c>
      <c r="DJ13" t="s">
        <v>359</v>
      </c>
      <c r="DL13" t="s">
        <v>370</v>
      </c>
      <c r="DM13" t="s">
        <v>658</v>
      </c>
      <c r="DN13" t="s">
        <v>659</v>
      </c>
    </row>
    <row r="14" spans="1:118" x14ac:dyDescent="0.3">
      <c r="A14" t="s">
        <v>660</v>
      </c>
      <c r="B14">
        <v>1</v>
      </c>
      <c r="D14" t="s">
        <v>465</v>
      </c>
      <c r="E14" t="s">
        <v>661</v>
      </c>
      <c r="F14" t="s">
        <v>662</v>
      </c>
      <c r="G14" t="s">
        <v>468</v>
      </c>
      <c r="H14" t="s">
        <v>663</v>
      </c>
      <c r="I14">
        <v>2017</v>
      </c>
      <c r="J14" t="s">
        <v>353</v>
      </c>
      <c r="K14" t="s">
        <v>354</v>
      </c>
      <c r="L14" t="s">
        <v>664</v>
      </c>
      <c r="M14" t="s">
        <v>665</v>
      </c>
      <c r="N14" t="s">
        <v>666</v>
      </c>
      <c r="Q14" t="s">
        <v>667</v>
      </c>
      <c r="R14">
        <v>30604</v>
      </c>
      <c r="T14">
        <v>174</v>
      </c>
      <c r="U14">
        <v>174</v>
      </c>
      <c r="V14">
        <v>0</v>
      </c>
      <c r="W14" t="s">
        <v>359</v>
      </c>
      <c r="X14" t="s">
        <v>360</v>
      </c>
      <c r="Z14">
        <v>2012</v>
      </c>
      <c r="AA14" t="s">
        <v>361</v>
      </c>
      <c r="AC14" t="s">
        <v>668</v>
      </c>
      <c r="AD14" t="s">
        <v>669</v>
      </c>
      <c r="AE14">
        <v>1</v>
      </c>
      <c r="AF14" t="s">
        <v>363</v>
      </c>
      <c r="AG14" t="s">
        <v>670</v>
      </c>
      <c r="AH14" t="s">
        <v>671</v>
      </c>
      <c r="AI14" t="s">
        <v>672</v>
      </c>
      <c r="AJ14" t="s">
        <v>673</v>
      </c>
      <c r="AL14" t="s">
        <v>359</v>
      </c>
      <c r="AM14">
        <v>4</v>
      </c>
      <c r="AN14" t="s">
        <v>361</v>
      </c>
      <c r="AT14">
        <v>4</v>
      </c>
      <c r="AU14" t="s">
        <v>361</v>
      </c>
      <c r="BA14" t="s">
        <v>359</v>
      </c>
      <c r="BB14">
        <v>1</v>
      </c>
      <c r="BC14" t="s">
        <v>674</v>
      </c>
      <c r="BD14" t="s">
        <v>675</v>
      </c>
      <c r="BE14" t="s">
        <v>676</v>
      </c>
      <c r="BF14" t="s">
        <v>677</v>
      </c>
      <c r="BG14" t="s">
        <v>678</v>
      </c>
      <c r="BH14">
        <v>2012</v>
      </c>
      <c r="BI14" t="s">
        <v>370</v>
      </c>
      <c r="BJ14" t="s">
        <v>361</v>
      </c>
      <c r="BP14" t="s">
        <v>361</v>
      </c>
      <c r="BV14" t="s">
        <v>361</v>
      </c>
      <c r="CE14" t="s">
        <v>361</v>
      </c>
      <c r="CN14" t="s">
        <v>359</v>
      </c>
      <c r="CO14" t="s">
        <v>359</v>
      </c>
      <c r="CP14" t="s">
        <v>375</v>
      </c>
      <c r="CQ14" t="s">
        <v>359</v>
      </c>
      <c r="CR14">
        <v>0</v>
      </c>
      <c r="CS14" t="s">
        <v>359</v>
      </c>
      <c r="CT14" t="s">
        <v>376</v>
      </c>
      <c r="CU14" t="s">
        <v>359</v>
      </c>
      <c r="CV14" t="s">
        <v>375</v>
      </c>
      <c r="CW14" t="s">
        <v>359</v>
      </c>
      <c r="CX14" t="s">
        <v>679</v>
      </c>
      <c r="CY14" t="s">
        <v>680</v>
      </c>
      <c r="CZ14" t="s">
        <v>681</v>
      </c>
      <c r="DA14" t="s">
        <v>682</v>
      </c>
      <c r="DB14">
        <v>1</v>
      </c>
      <c r="DC14" t="s">
        <v>683</v>
      </c>
      <c r="DD14">
        <v>2012</v>
      </c>
      <c r="DE14" t="s">
        <v>369</v>
      </c>
      <c r="DF14" t="s">
        <v>361</v>
      </c>
      <c r="DJ14" t="s">
        <v>359</v>
      </c>
      <c r="DL14" t="s">
        <v>370</v>
      </c>
      <c r="DM14" t="s">
        <v>684</v>
      </c>
      <c r="DN14" t="s">
        <v>685</v>
      </c>
    </row>
    <row r="15" spans="1:118" x14ac:dyDescent="0.3">
      <c r="A15" t="s">
        <v>686</v>
      </c>
      <c r="B15">
        <v>1</v>
      </c>
      <c r="D15" t="s">
        <v>412</v>
      </c>
      <c r="E15" t="s">
        <v>687</v>
      </c>
      <c r="F15" t="s">
        <v>688</v>
      </c>
      <c r="G15" t="s">
        <v>415</v>
      </c>
      <c r="H15" t="s">
        <v>689</v>
      </c>
      <c r="I15">
        <v>2017</v>
      </c>
      <c r="J15" t="s">
        <v>353</v>
      </c>
      <c r="K15" t="s">
        <v>354</v>
      </c>
      <c r="L15" t="s">
        <v>417</v>
      </c>
      <c r="M15" t="s">
        <v>690</v>
      </c>
      <c r="N15" t="s">
        <v>691</v>
      </c>
      <c r="T15">
        <v>586</v>
      </c>
      <c r="U15">
        <v>541</v>
      </c>
      <c r="V15">
        <v>45</v>
      </c>
      <c r="W15" t="s">
        <v>359</v>
      </c>
      <c r="X15" t="s">
        <v>394</v>
      </c>
      <c r="Z15">
        <v>2012</v>
      </c>
      <c r="AA15" t="s">
        <v>359</v>
      </c>
      <c r="AB15" t="s">
        <v>692</v>
      </c>
      <c r="AC15" t="s">
        <v>362</v>
      </c>
      <c r="AD15" t="s">
        <v>693</v>
      </c>
      <c r="AE15">
        <v>5</v>
      </c>
      <c r="AF15" t="s">
        <v>363</v>
      </c>
      <c r="AG15" t="s">
        <v>694</v>
      </c>
      <c r="AH15" t="s">
        <v>695</v>
      </c>
      <c r="AI15" t="s">
        <v>696</v>
      </c>
      <c r="AJ15" t="s">
        <v>697</v>
      </c>
      <c r="AL15" t="s">
        <v>359</v>
      </c>
      <c r="AM15">
        <v>2</v>
      </c>
      <c r="AN15" t="s">
        <v>359</v>
      </c>
      <c r="AO15">
        <v>1</v>
      </c>
      <c r="AQ15" t="s">
        <v>401</v>
      </c>
      <c r="AR15">
        <v>2012</v>
      </c>
      <c r="AS15" t="s">
        <v>370</v>
      </c>
      <c r="AT15">
        <v>2</v>
      </c>
      <c r="AU15" t="s">
        <v>361</v>
      </c>
      <c r="BA15" t="s">
        <v>359</v>
      </c>
      <c r="BB15">
        <v>5</v>
      </c>
      <c r="BC15" t="s">
        <v>698</v>
      </c>
      <c r="BD15" t="s">
        <v>699</v>
      </c>
      <c r="BE15" t="s">
        <v>700</v>
      </c>
      <c r="BF15" t="s">
        <v>697</v>
      </c>
      <c r="BH15">
        <v>2012</v>
      </c>
      <c r="BI15" t="s">
        <v>370</v>
      </c>
      <c r="BJ15" t="s">
        <v>361</v>
      </c>
      <c r="BP15" t="s">
        <v>359</v>
      </c>
      <c r="BQ15">
        <v>1</v>
      </c>
      <c r="BS15">
        <v>2012</v>
      </c>
      <c r="BT15" t="s">
        <v>370</v>
      </c>
      <c r="BU15">
        <v>1234</v>
      </c>
      <c r="BV15" t="s">
        <v>361</v>
      </c>
      <c r="CE15" t="s">
        <v>361</v>
      </c>
      <c r="CN15" t="s">
        <v>359</v>
      </c>
      <c r="CO15" t="s">
        <v>359</v>
      </c>
      <c r="CP15" t="s">
        <v>375</v>
      </c>
      <c r="CQ15" t="s">
        <v>359</v>
      </c>
      <c r="CR15">
        <v>0</v>
      </c>
      <c r="CS15" t="s">
        <v>359</v>
      </c>
      <c r="CT15" t="s">
        <v>376</v>
      </c>
      <c r="CU15" t="s">
        <v>359</v>
      </c>
      <c r="CV15" t="s">
        <v>375</v>
      </c>
      <c r="CW15" t="s">
        <v>359</v>
      </c>
      <c r="CX15" t="s">
        <v>701</v>
      </c>
      <c r="CY15" t="s">
        <v>702</v>
      </c>
      <c r="CZ15" t="s">
        <v>703</v>
      </c>
      <c r="DA15" t="s">
        <v>697</v>
      </c>
      <c r="DB15">
        <v>10</v>
      </c>
      <c r="DD15">
        <v>2012</v>
      </c>
      <c r="DE15" t="s">
        <v>370</v>
      </c>
      <c r="DF15" t="s">
        <v>361</v>
      </c>
      <c r="DJ15" t="s">
        <v>359</v>
      </c>
      <c r="DL15" t="s">
        <v>370</v>
      </c>
      <c r="DN15" t="s">
        <v>704</v>
      </c>
    </row>
    <row r="16" spans="1:118" x14ac:dyDescent="0.3">
      <c r="A16" t="s">
        <v>705</v>
      </c>
      <c r="B16">
        <v>1</v>
      </c>
      <c r="D16" t="s">
        <v>465</v>
      </c>
      <c r="E16" t="s">
        <v>706</v>
      </c>
      <c r="F16" t="s">
        <v>707</v>
      </c>
      <c r="G16" t="s">
        <v>468</v>
      </c>
      <c r="H16" t="s">
        <v>708</v>
      </c>
      <c r="I16">
        <v>2017</v>
      </c>
      <c r="J16" t="s">
        <v>353</v>
      </c>
      <c r="K16" t="s">
        <v>354</v>
      </c>
      <c r="L16" t="s">
        <v>664</v>
      </c>
      <c r="M16" t="s">
        <v>709</v>
      </c>
      <c r="N16" t="s">
        <v>709</v>
      </c>
      <c r="Q16" t="s">
        <v>710</v>
      </c>
      <c r="R16">
        <v>30604</v>
      </c>
      <c r="T16">
        <v>115</v>
      </c>
      <c r="U16">
        <v>115</v>
      </c>
      <c r="V16">
        <v>0</v>
      </c>
      <c r="W16" t="s">
        <v>359</v>
      </c>
      <c r="X16" t="s">
        <v>360</v>
      </c>
      <c r="Z16">
        <v>2012</v>
      </c>
      <c r="AA16" t="s">
        <v>361</v>
      </c>
      <c r="AC16" t="s">
        <v>362</v>
      </c>
      <c r="AD16" t="s">
        <v>711</v>
      </c>
      <c r="AE16">
        <v>2</v>
      </c>
      <c r="AF16" t="s">
        <v>363</v>
      </c>
      <c r="AG16" t="s">
        <v>670</v>
      </c>
      <c r="AH16" t="s">
        <v>671</v>
      </c>
      <c r="AI16" t="s">
        <v>672</v>
      </c>
      <c r="AJ16" t="s">
        <v>673</v>
      </c>
      <c r="AL16" t="s">
        <v>359</v>
      </c>
      <c r="AM16">
        <v>5</v>
      </c>
      <c r="AN16" t="s">
        <v>361</v>
      </c>
      <c r="AT16">
        <v>5</v>
      </c>
      <c r="AU16" t="s">
        <v>361</v>
      </c>
      <c r="BA16" t="s">
        <v>359</v>
      </c>
      <c r="BB16">
        <v>1</v>
      </c>
      <c r="BC16" t="s">
        <v>712</v>
      </c>
      <c r="BD16" t="s">
        <v>713</v>
      </c>
      <c r="BE16" t="s">
        <v>714</v>
      </c>
      <c r="BF16" t="s">
        <v>715</v>
      </c>
      <c r="BG16" t="s">
        <v>716</v>
      </c>
      <c r="BH16">
        <v>2012</v>
      </c>
      <c r="BI16" t="s">
        <v>370</v>
      </c>
      <c r="BJ16" t="s">
        <v>361</v>
      </c>
      <c r="BP16" t="s">
        <v>359</v>
      </c>
      <c r="BQ16">
        <v>1</v>
      </c>
      <c r="BR16" t="s">
        <v>717</v>
      </c>
      <c r="BS16">
        <v>2012</v>
      </c>
      <c r="BT16" t="s">
        <v>370</v>
      </c>
      <c r="BU16">
        <v>100</v>
      </c>
      <c r="BV16" t="s">
        <v>361</v>
      </c>
      <c r="CE16" t="s">
        <v>361</v>
      </c>
      <c r="CN16" t="s">
        <v>359</v>
      </c>
      <c r="CO16" t="s">
        <v>359</v>
      </c>
      <c r="CP16" t="s">
        <v>375</v>
      </c>
      <c r="CQ16" t="s">
        <v>359</v>
      </c>
      <c r="CR16">
        <v>0</v>
      </c>
      <c r="CS16" t="s">
        <v>359</v>
      </c>
      <c r="CT16" t="s">
        <v>376</v>
      </c>
      <c r="CU16" t="s">
        <v>359</v>
      </c>
      <c r="CV16" t="s">
        <v>375</v>
      </c>
      <c r="CW16" t="s">
        <v>359</v>
      </c>
      <c r="CX16" t="s">
        <v>718</v>
      </c>
      <c r="CY16" t="s">
        <v>719</v>
      </c>
      <c r="CZ16" t="s">
        <v>720</v>
      </c>
      <c r="DA16" t="s">
        <v>721</v>
      </c>
      <c r="DB16">
        <v>6</v>
      </c>
      <c r="DC16" t="s">
        <v>722</v>
      </c>
      <c r="DD16">
        <v>2012</v>
      </c>
      <c r="DE16" t="s">
        <v>370</v>
      </c>
      <c r="DF16" t="s">
        <v>361</v>
      </c>
      <c r="DJ16" t="s">
        <v>359</v>
      </c>
      <c r="DL16" t="s">
        <v>370</v>
      </c>
      <c r="DM16" t="s">
        <v>711</v>
      </c>
      <c r="DN16" t="s">
        <v>723</v>
      </c>
    </row>
    <row r="17" spans="1:118" x14ac:dyDescent="0.3">
      <c r="A17" t="s">
        <v>724</v>
      </c>
      <c r="B17">
        <v>1</v>
      </c>
      <c r="D17" t="s">
        <v>559</v>
      </c>
      <c r="E17" t="s">
        <v>725</v>
      </c>
      <c r="F17" t="s">
        <v>726</v>
      </c>
      <c r="G17" t="s">
        <v>562</v>
      </c>
      <c r="H17" t="s">
        <v>727</v>
      </c>
      <c r="I17">
        <v>2017</v>
      </c>
      <c r="J17" t="s">
        <v>353</v>
      </c>
      <c r="K17" t="s">
        <v>354</v>
      </c>
      <c r="L17" t="s">
        <v>666</v>
      </c>
      <c r="M17" t="s">
        <v>392</v>
      </c>
      <c r="N17" t="s">
        <v>728</v>
      </c>
      <c r="Q17" t="s">
        <v>729</v>
      </c>
      <c r="R17">
        <v>26296</v>
      </c>
      <c r="T17">
        <v>206</v>
      </c>
      <c r="U17">
        <v>100</v>
      </c>
      <c r="V17">
        <v>106</v>
      </c>
      <c r="W17" t="s">
        <v>359</v>
      </c>
      <c r="X17" t="s">
        <v>360</v>
      </c>
      <c r="Z17">
        <v>1987</v>
      </c>
      <c r="AA17" t="s">
        <v>359</v>
      </c>
      <c r="AB17" t="s">
        <v>730</v>
      </c>
      <c r="AC17" t="s">
        <v>362</v>
      </c>
      <c r="AE17">
        <v>1</v>
      </c>
      <c r="AF17" t="s">
        <v>363</v>
      </c>
      <c r="AG17" t="s">
        <v>731</v>
      </c>
      <c r="AH17" t="s">
        <v>732</v>
      </c>
      <c r="AI17" t="s">
        <v>733</v>
      </c>
      <c r="AJ17" t="s">
        <v>734</v>
      </c>
      <c r="AL17" t="s">
        <v>359</v>
      </c>
      <c r="AM17">
        <v>5</v>
      </c>
      <c r="AN17" t="s">
        <v>359</v>
      </c>
      <c r="AO17">
        <v>4</v>
      </c>
      <c r="AQ17" t="s">
        <v>401</v>
      </c>
      <c r="AR17">
        <v>2007</v>
      </c>
      <c r="AS17" t="s">
        <v>370</v>
      </c>
      <c r="AT17">
        <v>5</v>
      </c>
      <c r="AU17" t="s">
        <v>359</v>
      </c>
      <c r="AV17">
        <v>1</v>
      </c>
      <c r="AX17">
        <v>2016</v>
      </c>
      <c r="AY17" t="s">
        <v>370</v>
      </c>
      <c r="AZ17">
        <v>1900</v>
      </c>
      <c r="BA17" t="s">
        <v>359</v>
      </c>
      <c r="BB17">
        <v>39</v>
      </c>
      <c r="BC17" t="s">
        <v>735</v>
      </c>
      <c r="BD17" t="s">
        <v>736</v>
      </c>
      <c r="BE17" t="s">
        <v>737</v>
      </c>
      <c r="BF17" t="s">
        <v>738</v>
      </c>
      <c r="BH17">
        <v>2016</v>
      </c>
      <c r="BI17" t="s">
        <v>370</v>
      </c>
      <c r="BJ17" t="s">
        <v>359</v>
      </c>
      <c r="BK17">
        <v>17</v>
      </c>
      <c r="BL17" t="s">
        <v>739</v>
      </c>
      <c r="BN17">
        <v>2016</v>
      </c>
      <c r="BO17" t="s">
        <v>370</v>
      </c>
      <c r="BP17" t="s">
        <v>359</v>
      </c>
      <c r="BQ17">
        <v>6</v>
      </c>
      <c r="BS17">
        <v>2016</v>
      </c>
      <c r="BT17" t="s">
        <v>370</v>
      </c>
      <c r="BU17">
        <v>40000</v>
      </c>
      <c r="BV17" t="s">
        <v>359</v>
      </c>
      <c r="BW17">
        <v>5</v>
      </c>
      <c r="BY17">
        <v>2017</v>
      </c>
      <c r="BZ17" t="s">
        <v>370</v>
      </c>
      <c r="CA17" t="s">
        <v>359</v>
      </c>
      <c r="CC17">
        <v>2016</v>
      </c>
      <c r="CD17" t="s">
        <v>370</v>
      </c>
      <c r="CE17" t="s">
        <v>359</v>
      </c>
      <c r="CG17" t="s">
        <v>740</v>
      </c>
      <c r="CH17">
        <v>2017</v>
      </c>
      <c r="CI17" t="s">
        <v>370</v>
      </c>
      <c r="CJ17" t="s">
        <v>361</v>
      </c>
      <c r="CN17" t="s">
        <v>359</v>
      </c>
      <c r="CO17" t="s">
        <v>359</v>
      </c>
      <c r="CP17" t="s">
        <v>375</v>
      </c>
      <c r="CQ17" t="s">
        <v>359</v>
      </c>
      <c r="CR17">
        <v>0</v>
      </c>
      <c r="CS17" t="s">
        <v>359</v>
      </c>
      <c r="CT17" t="s">
        <v>376</v>
      </c>
      <c r="CU17" t="s">
        <v>359</v>
      </c>
      <c r="CV17" t="s">
        <v>375</v>
      </c>
      <c r="CW17" t="s">
        <v>359</v>
      </c>
      <c r="CX17" t="s">
        <v>741</v>
      </c>
      <c r="CY17" t="s">
        <v>742</v>
      </c>
      <c r="CZ17" t="s">
        <v>743</v>
      </c>
      <c r="DA17" t="s">
        <v>744</v>
      </c>
      <c r="DB17">
        <v>64</v>
      </c>
      <c r="DC17" t="s">
        <v>745</v>
      </c>
      <c r="DD17">
        <v>2016</v>
      </c>
      <c r="DE17" t="s">
        <v>370</v>
      </c>
      <c r="DF17" t="s">
        <v>359</v>
      </c>
      <c r="DG17">
        <v>3</v>
      </c>
      <c r="DH17">
        <v>30</v>
      </c>
      <c r="DI17" t="s">
        <v>746</v>
      </c>
      <c r="DJ17" t="s">
        <v>361</v>
      </c>
      <c r="DK17" t="s">
        <v>747</v>
      </c>
      <c r="DL17" t="s">
        <v>370</v>
      </c>
      <c r="DM17" t="s">
        <v>748</v>
      </c>
      <c r="DN17" t="s">
        <v>749</v>
      </c>
    </row>
    <row r="18" spans="1:118" x14ac:dyDescent="0.3">
      <c r="A18" t="s">
        <v>750</v>
      </c>
      <c r="B18">
        <v>1</v>
      </c>
      <c r="D18" t="s">
        <v>631</v>
      </c>
      <c r="E18" t="s">
        <v>751</v>
      </c>
      <c r="F18" t="s">
        <v>752</v>
      </c>
      <c r="G18" t="s">
        <v>634</v>
      </c>
      <c r="H18" t="s">
        <v>753</v>
      </c>
      <c r="I18">
        <v>2017</v>
      </c>
      <c r="J18" t="s">
        <v>353</v>
      </c>
      <c r="K18" t="s">
        <v>354</v>
      </c>
      <c r="L18" t="s">
        <v>754</v>
      </c>
      <c r="M18" t="s">
        <v>607</v>
      </c>
      <c r="N18" t="s">
        <v>755</v>
      </c>
      <c r="Q18" t="s">
        <v>756</v>
      </c>
      <c r="R18">
        <v>26296</v>
      </c>
      <c r="T18">
        <v>167</v>
      </c>
      <c r="U18">
        <v>167</v>
      </c>
      <c r="V18">
        <v>0</v>
      </c>
      <c r="W18" t="s">
        <v>359</v>
      </c>
      <c r="X18" t="s">
        <v>360</v>
      </c>
      <c r="Z18">
        <v>1987</v>
      </c>
      <c r="AA18" t="s">
        <v>359</v>
      </c>
      <c r="AB18" t="s">
        <v>757</v>
      </c>
      <c r="AC18" t="s">
        <v>362</v>
      </c>
      <c r="AE18">
        <v>1</v>
      </c>
      <c r="AF18" t="s">
        <v>363</v>
      </c>
      <c r="AG18" t="s">
        <v>731</v>
      </c>
      <c r="AH18" t="s">
        <v>732</v>
      </c>
      <c r="AI18" t="s">
        <v>733</v>
      </c>
      <c r="AJ18" t="s">
        <v>734</v>
      </c>
      <c r="AL18" t="s">
        <v>359</v>
      </c>
      <c r="AM18">
        <v>5</v>
      </c>
      <c r="AN18" t="s">
        <v>359</v>
      </c>
      <c r="AO18">
        <v>1</v>
      </c>
      <c r="AQ18" t="s">
        <v>401</v>
      </c>
      <c r="AR18">
        <v>2007</v>
      </c>
      <c r="AS18" t="s">
        <v>370</v>
      </c>
      <c r="AT18">
        <v>5</v>
      </c>
      <c r="AU18" t="s">
        <v>359</v>
      </c>
      <c r="AV18">
        <v>1</v>
      </c>
      <c r="AX18">
        <v>2016</v>
      </c>
      <c r="AY18" t="s">
        <v>370</v>
      </c>
      <c r="AZ18">
        <v>1900</v>
      </c>
      <c r="BA18" t="s">
        <v>359</v>
      </c>
      <c r="BB18">
        <v>39</v>
      </c>
      <c r="BC18" t="s">
        <v>735</v>
      </c>
      <c r="BD18" t="s">
        <v>736</v>
      </c>
      <c r="BE18" t="s">
        <v>737</v>
      </c>
      <c r="BF18" t="s">
        <v>738</v>
      </c>
      <c r="BH18">
        <v>2016</v>
      </c>
      <c r="BI18" t="s">
        <v>370</v>
      </c>
      <c r="BJ18" t="s">
        <v>359</v>
      </c>
      <c r="BK18">
        <v>17</v>
      </c>
      <c r="BL18" t="s">
        <v>758</v>
      </c>
      <c r="BN18">
        <v>2016</v>
      </c>
      <c r="BO18" t="s">
        <v>370</v>
      </c>
      <c r="BP18" t="s">
        <v>359</v>
      </c>
      <c r="BQ18">
        <v>6</v>
      </c>
      <c r="BS18">
        <v>2016</v>
      </c>
      <c r="BT18" t="s">
        <v>370</v>
      </c>
      <c r="BU18">
        <v>1900</v>
      </c>
      <c r="BV18" t="s">
        <v>359</v>
      </c>
      <c r="BW18">
        <v>5</v>
      </c>
      <c r="BY18">
        <v>2017</v>
      </c>
      <c r="BZ18" t="s">
        <v>370</v>
      </c>
      <c r="CA18" t="s">
        <v>359</v>
      </c>
      <c r="CC18">
        <v>2016</v>
      </c>
      <c r="CD18" t="s">
        <v>370</v>
      </c>
      <c r="CE18" t="s">
        <v>359</v>
      </c>
      <c r="CG18" t="s">
        <v>740</v>
      </c>
      <c r="CH18">
        <v>2017</v>
      </c>
      <c r="CI18" t="s">
        <v>370</v>
      </c>
      <c r="CJ18" t="s">
        <v>361</v>
      </c>
      <c r="CN18" t="s">
        <v>359</v>
      </c>
      <c r="CO18" t="s">
        <v>359</v>
      </c>
      <c r="CP18" t="s">
        <v>375</v>
      </c>
      <c r="CQ18" t="s">
        <v>359</v>
      </c>
      <c r="CR18">
        <v>0</v>
      </c>
      <c r="CS18" t="s">
        <v>359</v>
      </c>
      <c r="CT18" t="s">
        <v>376</v>
      </c>
      <c r="CU18" t="s">
        <v>359</v>
      </c>
      <c r="CV18" t="s">
        <v>375</v>
      </c>
      <c r="CW18" t="s">
        <v>359</v>
      </c>
      <c r="CX18" t="s">
        <v>759</v>
      </c>
      <c r="CY18" t="s">
        <v>760</v>
      </c>
      <c r="CZ18" t="s">
        <v>761</v>
      </c>
      <c r="DA18" t="s">
        <v>762</v>
      </c>
      <c r="DB18">
        <v>64</v>
      </c>
      <c r="DC18" t="s">
        <v>763</v>
      </c>
      <c r="DD18">
        <v>2016</v>
      </c>
      <c r="DE18" t="s">
        <v>370</v>
      </c>
      <c r="DF18" t="s">
        <v>361</v>
      </c>
      <c r="DJ18" t="s">
        <v>359</v>
      </c>
      <c r="DL18" t="s">
        <v>370</v>
      </c>
      <c r="DM18" t="s">
        <v>764</v>
      </c>
      <c r="DN18" t="s">
        <v>765</v>
      </c>
    </row>
    <row r="19" spans="1:118" x14ac:dyDescent="0.3">
      <c r="A19" t="s">
        <v>766</v>
      </c>
      <c r="B19">
        <v>1</v>
      </c>
      <c r="D19" t="s">
        <v>631</v>
      </c>
      <c r="E19" t="s">
        <v>767</v>
      </c>
      <c r="F19" t="s">
        <v>768</v>
      </c>
      <c r="G19" t="s">
        <v>634</v>
      </c>
      <c r="H19" t="s">
        <v>769</v>
      </c>
      <c r="I19">
        <v>2017</v>
      </c>
      <c r="J19" t="s">
        <v>353</v>
      </c>
      <c r="K19" t="s">
        <v>354</v>
      </c>
      <c r="L19" t="s">
        <v>564</v>
      </c>
      <c r="M19" t="s">
        <v>636</v>
      </c>
      <c r="N19" t="s">
        <v>770</v>
      </c>
      <c r="Q19" t="s">
        <v>771</v>
      </c>
      <c r="R19">
        <v>6074</v>
      </c>
      <c r="T19">
        <v>195</v>
      </c>
      <c r="U19">
        <v>95</v>
      </c>
      <c r="V19">
        <v>100</v>
      </c>
      <c r="W19" t="s">
        <v>359</v>
      </c>
      <c r="X19" t="s">
        <v>360</v>
      </c>
      <c r="Z19">
        <v>2014</v>
      </c>
      <c r="AA19" t="s">
        <v>359</v>
      </c>
      <c r="AB19" t="s">
        <v>772</v>
      </c>
      <c r="AC19" t="s">
        <v>362</v>
      </c>
      <c r="AE19">
        <v>1</v>
      </c>
      <c r="AF19" t="s">
        <v>363</v>
      </c>
      <c r="AG19" t="s">
        <v>773</v>
      </c>
      <c r="AH19" t="s">
        <v>774</v>
      </c>
      <c r="AI19" t="s">
        <v>775</v>
      </c>
      <c r="AJ19" t="s">
        <v>776</v>
      </c>
      <c r="AL19" t="s">
        <v>359</v>
      </c>
      <c r="AM19">
        <v>4.4400000000000004</v>
      </c>
      <c r="AN19" t="s">
        <v>359</v>
      </c>
      <c r="AO19">
        <v>1</v>
      </c>
      <c r="AQ19" t="s">
        <v>401</v>
      </c>
      <c r="AR19">
        <v>2014</v>
      </c>
      <c r="AS19" t="s">
        <v>370</v>
      </c>
      <c r="AT19">
        <v>4.4400000000000004</v>
      </c>
      <c r="AU19" t="s">
        <v>359</v>
      </c>
      <c r="AV19">
        <v>1</v>
      </c>
      <c r="AX19">
        <v>2014</v>
      </c>
      <c r="AY19" t="s">
        <v>370</v>
      </c>
      <c r="AZ19">
        <v>3000</v>
      </c>
      <c r="BA19" t="s">
        <v>359</v>
      </c>
      <c r="BB19">
        <v>16</v>
      </c>
      <c r="BC19" t="s">
        <v>777</v>
      </c>
      <c r="BD19" t="s">
        <v>778</v>
      </c>
      <c r="BE19" t="s">
        <v>779</v>
      </c>
      <c r="BF19" t="s">
        <v>780</v>
      </c>
      <c r="BH19">
        <v>2014</v>
      </c>
      <c r="BI19" t="s">
        <v>370</v>
      </c>
      <c r="BJ19" t="s">
        <v>359</v>
      </c>
      <c r="BK19">
        <v>8</v>
      </c>
      <c r="BL19" t="s">
        <v>781</v>
      </c>
      <c r="BN19">
        <v>2014</v>
      </c>
      <c r="BO19" t="s">
        <v>369</v>
      </c>
      <c r="BP19" t="s">
        <v>359</v>
      </c>
      <c r="BQ19">
        <v>3</v>
      </c>
      <c r="BS19">
        <v>2014</v>
      </c>
      <c r="BT19" t="s">
        <v>369</v>
      </c>
      <c r="BU19">
        <v>20000</v>
      </c>
      <c r="BV19" t="s">
        <v>359</v>
      </c>
      <c r="BW19">
        <v>1</v>
      </c>
      <c r="BY19">
        <v>2014</v>
      </c>
      <c r="BZ19" t="s">
        <v>370</v>
      </c>
      <c r="CA19" t="s">
        <v>359</v>
      </c>
      <c r="CC19">
        <v>2014</v>
      </c>
      <c r="CD19" t="s">
        <v>370</v>
      </c>
      <c r="CE19" t="s">
        <v>361</v>
      </c>
      <c r="CN19" t="s">
        <v>359</v>
      </c>
      <c r="CO19" t="s">
        <v>359</v>
      </c>
      <c r="CP19" t="s">
        <v>375</v>
      </c>
      <c r="CQ19" t="s">
        <v>359</v>
      </c>
      <c r="CR19">
        <v>0</v>
      </c>
      <c r="CS19" t="s">
        <v>359</v>
      </c>
      <c r="CT19" t="s">
        <v>376</v>
      </c>
      <c r="CU19" t="s">
        <v>359</v>
      </c>
      <c r="CV19" t="s">
        <v>375</v>
      </c>
      <c r="CW19" t="s">
        <v>359</v>
      </c>
      <c r="CX19" t="s">
        <v>782</v>
      </c>
      <c r="CY19" t="s">
        <v>783</v>
      </c>
      <c r="CZ19" t="s">
        <v>784</v>
      </c>
      <c r="DA19" t="s">
        <v>785</v>
      </c>
      <c r="DB19">
        <v>28</v>
      </c>
      <c r="DC19" t="s">
        <v>786</v>
      </c>
      <c r="DD19">
        <v>2016</v>
      </c>
      <c r="DE19" t="s">
        <v>369</v>
      </c>
      <c r="DF19" t="s">
        <v>361</v>
      </c>
      <c r="DJ19" t="s">
        <v>359</v>
      </c>
      <c r="DL19" t="s">
        <v>370</v>
      </c>
      <c r="DM19" t="s">
        <v>787</v>
      </c>
      <c r="DN19" t="s">
        <v>788</v>
      </c>
    </row>
    <row r="20" spans="1:118" x14ac:dyDescent="0.3">
      <c r="A20" t="s">
        <v>789</v>
      </c>
      <c r="B20">
        <v>1</v>
      </c>
      <c r="D20" t="s">
        <v>631</v>
      </c>
      <c r="E20" t="s">
        <v>790</v>
      </c>
      <c r="F20" t="s">
        <v>791</v>
      </c>
      <c r="G20" t="s">
        <v>634</v>
      </c>
      <c r="H20" t="s">
        <v>792</v>
      </c>
      <c r="I20">
        <v>2017</v>
      </c>
      <c r="J20" t="s">
        <v>353</v>
      </c>
      <c r="K20" t="s">
        <v>354</v>
      </c>
      <c r="L20" t="s">
        <v>606</v>
      </c>
      <c r="M20" t="s">
        <v>793</v>
      </c>
      <c r="N20" t="s">
        <v>794</v>
      </c>
      <c r="Q20" t="s">
        <v>795</v>
      </c>
      <c r="T20">
        <v>117</v>
      </c>
      <c r="U20">
        <v>65</v>
      </c>
      <c r="V20">
        <v>52</v>
      </c>
      <c r="W20" t="s">
        <v>359</v>
      </c>
      <c r="X20" t="s">
        <v>394</v>
      </c>
      <c r="Z20">
        <v>2014</v>
      </c>
      <c r="AA20" t="s">
        <v>359</v>
      </c>
      <c r="AB20" t="s">
        <v>794</v>
      </c>
      <c r="AC20" t="s">
        <v>362</v>
      </c>
      <c r="AD20" t="s">
        <v>796</v>
      </c>
      <c r="AE20">
        <v>1</v>
      </c>
      <c r="AF20" t="s">
        <v>363</v>
      </c>
      <c r="AG20" t="s">
        <v>797</v>
      </c>
      <c r="AH20" t="s">
        <v>798</v>
      </c>
      <c r="AI20" t="s">
        <v>799</v>
      </c>
      <c r="AJ20" t="s">
        <v>800</v>
      </c>
      <c r="AL20" t="s">
        <v>361</v>
      </c>
      <c r="AM20">
        <v>15</v>
      </c>
      <c r="AN20" t="s">
        <v>359</v>
      </c>
      <c r="AO20">
        <v>1</v>
      </c>
      <c r="AQ20" t="s">
        <v>401</v>
      </c>
      <c r="AR20">
        <v>2014</v>
      </c>
      <c r="AS20" t="s">
        <v>369</v>
      </c>
      <c r="AT20">
        <v>15</v>
      </c>
      <c r="AU20" t="s">
        <v>359</v>
      </c>
      <c r="AV20">
        <v>1</v>
      </c>
      <c r="AX20">
        <v>2014</v>
      </c>
      <c r="AY20" t="s">
        <v>370</v>
      </c>
      <c r="AZ20">
        <v>1800</v>
      </c>
      <c r="BA20" t="s">
        <v>359</v>
      </c>
      <c r="BB20">
        <v>2</v>
      </c>
      <c r="BC20" t="s">
        <v>801</v>
      </c>
      <c r="BD20" t="s">
        <v>802</v>
      </c>
      <c r="BE20" t="s">
        <v>803</v>
      </c>
      <c r="BF20" t="s">
        <v>804</v>
      </c>
      <c r="BH20">
        <v>2014</v>
      </c>
      <c r="BI20" t="s">
        <v>370</v>
      </c>
      <c r="BJ20" t="s">
        <v>359</v>
      </c>
      <c r="BK20">
        <v>1</v>
      </c>
      <c r="BL20" t="s">
        <v>805</v>
      </c>
      <c r="BN20">
        <v>2014</v>
      </c>
      <c r="BO20" t="s">
        <v>370</v>
      </c>
      <c r="BP20" t="s">
        <v>359</v>
      </c>
      <c r="BQ20">
        <v>1</v>
      </c>
      <c r="BS20">
        <v>2014</v>
      </c>
      <c r="BT20" t="s">
        <v>370</v>
      </c>
      <c r="BU20">
        <v>1200</v>
      </c>
      <c r="BV20" t="s">
        <v>361</v>
      </c>
      <c r="CE20" t="s">
        <v>361</v>
      </c>
      <c r="CN20" t="s">
        <v>359</v>
      </c>
      <c r="CO20" t="s">
        <v>359</v>
      </c>
      <c r="CP20" t="s">
        <v>375</v>
      </c>
      <c r="CQ20" t="s">
        <v>359</v>
      </c>
      <c r="CR20">
        <v>0</v>
      </c>
      <c r="CS20" t="s">
        <v>359</v>
      </c>
      <c r="CT20" t="s">
        <v>376</v>
      </c>
      <c r="CU20" t="s">
        <v>359</v>
      </c>
      <c r="CV20" t="s">
        <v>375</v>
      </c>
      <c r="CW20" t="s">
        <v>359</v>
      </c>
      <c r="CX20" t="s">
        <v>806</v>
      </c>
      <c r="CY20" t="s">
        <v>807</v>
      </c>
      <c r="CZ20" t="s">
        <v>808</v>
      </c>
      <c r="DA20" t="s">
        <v>809</v>
      </c>
      <c r="DB20">
        <v>5</v>
      </c>
      <c r="DC20" t="s">
        <v>810</v>
      </c>
      <c r="DD20">
        <v>2014</v>
      </c>
      <c r="DE20" t="s">
        <v>370</v>
      </c>
      <c r="DF20" t="s">
        <v>361</v>
      </c>
      <c r="DJ20" t="s">
        <v>359</v>
      </c>
      <c r="DL20" t="s">
        <v>369</v>
      </c>
      <c r="DM20" t="s">
        <v>811</v>
      </c>
      <c r="DN20" t="s">
        <v>812</v>
      </c>
    </row>
    <row r="21" spans="1:118" x14ac:dyDescent="0.3">
      <c r="A21" t="s">
        <v>813</v>
      </c>
      <c r="B21">
        <v>1</v>
      </c>
      <c r="D21" t="s">
        <v>631</v>
      </c>
      <c r="E21" t="s">
        <v>814</v>
      </c>
      <c r="F21" t="s">
        <v>815</v>
      </c>
      <c r="G21" t="s">
        <v>634</v>
      </c>
      <c r="H21" t="s">
        <v>816</v>
      </c>
      <c r="I21">
        <v>2017</v>
      </c>
      <c r="J21" t="s">
        <v>353</v>
      </c>
      <c r="K21" t="s">
        <v>354</v>
      </c>
      <c r="L21" t="s">
        <v>564</v>
      </c>
      <c r="M21" t="s">
        <v>636</v>
      </c>
      <c r="N21" t="s">
        <v>817</v>
      </c>
      <c r="Q21" t="s">
        <v>771</v>
      </c>
      <c r="R21">
        <v>6074</v>
      </c>
      <c r="T21">
        <v>135</v>
      </c>
      <c r="U21">
        <v>68</v>
      </c>
      <c r="V21">
        <v>67</v>
      </c>
      <c r="W21" t="s">
        <v>359</v>
      </c>
      <c r="X21" t="s">
        <v>360</v>
      </c>
      <c r="Z21">
        <v>2014</v>
      </c>
      <c r="AA21" t="s">
        <v>359</v>
      </c>
      <c r="AB21" t="s">
        <v>818</v>
      </c>
      <c r="AC21" t="s">
        <v>362</v>
      </c>
      <c r="AE21">
        <v>1</v>
      </c>
      <c r="AF21" t="s">
        <v>363</v>
      </c>
      <c r="AG21" t="s">
        <v>773</v>
      </c>
      <c r="AH21" t="s">
        <v>774</v>
      </c>
      <c r="AI21" t="s">
        <v>775</v>
      </c>
      <c r="AJ21" t="s">
        <v>776</v>
      </c>
      <c r="AL21" t="s">
        <v>359</v>
      </c>
      <c r="AM21">
        <v>4.4400000000000004</v>
      </c>
      <c r="AN21" t="s">
        <v>359</v>
      </c>
      <c r="AO21">
        <v>1</v>
      </c>
      <c r="AQ21" t="s">
        <v>401</v>
      </c>
      <c r="AR21">
        <v>2014</v>
      </c>
      <c r="AS21" t="s">
        <v>370</v>
      </c>
      <c r="AT21">
        <v>4.4400000000000004</v>
      </c>
      <c r="AU21" t="s">
        <v>359</v>
      </c>
      <c r="AV21">
        <v>1</v>
      </c>
      <c r="AX21">
        <v>2014</v>
      </c>
      <c r="AY21" t="s">
        <v>370</v>
      </c>
      <c r="AZ21">
        <v>3000</v>
      </c>
      <c r="BA21" t="s">
        <v>359</v>
      </c>
      <c r="BB21">
        <v>16</v>
      </c>
      <c r="BC21" t="s">
        <v>777</v>
      </c>
      <c r="BD21" t="s">
        <v>778</v>
      </c>
      <c r="BE21" t="s">
        <v>779</v>
      </c>
      <c r="BF21" t="s">
        <v>780</v>
      </c>
      <c r="BH21">
        <v>2014</v>
      </c>
      <c r="BI21" t="s">
        <v>370</v>
      </c>
      <c r="BJ21" t="s">
        <v>359</v>
      </c>
      <c r="BK21">
        <v>8</v>
      </c>
      <c r="BL21" t="s">
        <v>819</v>
      </c>
      <c r="BN21">
        <v>2014</v>
      </c>
      <c r="BO21" t="s">
        <v>370</v>
      </c>
      <c r="BP21" t="s">
        <v>359</v>
      </c>
      <c r="BQ21">
        <v>3</v>
      </c>
      <c r="BS21">
        <v>2014</v>
      </c>
      <c r="BT21" t="s">
        <v>369</v>
      </c>
      <c r="BU21">
        <v>20000</v>
      </c>
      <c r="BV21" t="s">
        <v>359</v>
      </c>
      <c r="BW21">
        <v>1</v>
      </c>
      <c r="BY21">
        <v>2014</v>
      </c>
      <c r="BZ21" t="s">
        <v>369</v>
      </c>
      <c r="CA21" t="s">
        <v>359</v>
      </c>
      <c r="CC21">
        <v>2014</v>
      </c>
      <c r="CD21" t="s">
        <v>370</v>
      </c>
      <c r="CE21" t="s">
        <v>361</v>
      </c>
      <c r="CN21" t="s">
        <v>359</v>
      </c>
      <c r="CO21" t="s">
        <v>359</v>
      </c>
      <c r="CP21" t="s">
        <v>375</v>
      </c>
      <c r="CQ21" t="s">
        <v>359</v>
      </c>
      <c r="CR21">
        <v>0</v>
      </c>
      <c r="CS21" t="s">
        <v>359</v>
      </c>
      <c r="CT21" t="s">
        <v>376</v>
      </c>
      <c r="CU21" t="s">
        <v>359</v>
      </c>
      <c r="CV21" t="s">
        <v>375</v>
      </c>
      <c r="CW21" t="s">
        <v>359</v>
      </c>
      <c r="CX21" t="s">
        <v>820</v>
      </c>
      <c r="CY21" t="s">
        <v>821</v>
      </c>
      <c r="CZ21" t="s">
        <v>822</v>
      </c>
      <c r="DA21" t="s">
        <v>823</v>
      </c>
      <c r="DB21">
        <v>28</v>
      </c>
      <c r="DC21" t="s">
        <v>824</v>
      </c>
      <c r="DD21">
        <v>2014</v>
      </c>
      <c r="DE21" t="s">
        <v>370</v>
      </c>
      <c r="DF21" t="s">
        <v>361</v>
      </c>
      <c r="DJ21" t="s">
        <v>359</v>
      </c>
      <c r="DL21" t="s">
        <v>370</v>
      </c>
      <c r="DM21" t="s">
        <v>825</v>
      </c>
      <c r="DN21" t="s">
        <v>826</v>
      </c>
    </row>
    <row r="22" spans="1:118" x14ac:dyDescent="0.3">
      <c r="A22" t="s">
        <v>827</v>
      </c>
      <c r="B22">
        <v>1</v>
      </c>
      <c r="D22" t="s">
        <v>465</v>
      </c>
      <c r="E22" t="s">
        <v>828</v>
      </c>
      <c r="F22" t="s">
        <v>829</v>
      </c>
      <c r="G22" t="s">
        <v>468</v>
      </c>
      <c r="H22" t="s">
        <v>830</v>
      </c>
      <c r="I22">
        <v>2017</v>
      </c>
      <c r="J22" t="s">
        <v>353</v>
      </c>
      <c r="K22" t="s">
        <v>354</v>
      </c>
      <c r="L22" t="s">
        <v>664</v>
      </c>
      <c r="M22" t="s">
        <v>831</v>
      </c>
      <c r="N22" t="s">
        <v>832</v>
      </c>
      <c r="Q22" t="s">
        <v>833</v>
      </c>
      <c r="R22">
        <v>30604</v>
      </c>
      <c r="T22">
        <v>154</v>
      </c>
      <c r="U22">
        <v>154</v>
      </c>
      <c r="V22">
        <v>0</v>
      </c>
      <c r="W22" t="s">
        <v>359</v>
      </c>
      <c r="X22" t="s">
        <v>360</v>
      </c>
      <c r="Z22">
        <v>2012</v>
      </c>
      <c r="AA22" t="s">
        <v>359</v>
      </c>
      <c r="AB22" t="s">
        <v>834</v>
      </c>
      <c r="AC22" t="s">
        <v>362</v>
      </c>
      <c r="AD22" t="s">
        <v>835</v>
      </c>
      <c r="AE22">
        <v>2</v>
      </c>
      <c r="AF22" t="s">
        <v>363</v>
      </c>
      <c r="AG22" t="s">
        <v>670</v>
      </c>
      <c r="AH22" t="s">
        <v>671</v>
      </c>
      <c r="AI22" t="s">
        <v>672</v>
      </c>
      <c r="AJ22" t="s">
        <v>673</v>
      </c>
      <c r="AL22" t="s">
        <v>359</v>
      </c>
      <c r="AM22">
        <v>5</v>
      </c>
      <c r="AN22" t="s">
        <v>361</v>
      </c>
      <c r="AT22">
        <v>5</v>
      </c>
      <c r="AU22" t="s">
        <v>361</v>
      </c>
      <c r="BA22" t="s">
        <v>361</v>
      </c>
      <c r="BJ22" t="s">
        <v>361</v>
      </c>
      <c r="BP22" t="s">
        <v>361</v>
      </c>
      <c r="BV22" t="s">
        <v>361</v>
      </c>
      <c r="CE22" t="s">
        <v>361</v>
      </c>
      <c r="CN22" t="s">
        <v>359</v>
      </c>
      <c r="CO22" t="s">
        <v>359</v>
      </c>
      <c r="CP22" t="s">
        <v>375</v>
      </c>
      <c r="CQ22" t="s">
        <v>359</v>
      </c>
      <c r="CR22">
        <v>0</v>
      </c>
      <c r="CS22" t="s">
        <v>359</v>
      </c>
      <c r="CT22" t="s">
        <v>376</v>
      </c>
      <c r="CU22" t="s">
        <v>359</v>
      </c>
      <c r="CV22" t="s">
        <v>375</v>
      </c>
      <c r="CW22" t="s">
        <v>359</v>
      </c>
      <c r="CX22" t="s">
        <v>836</v>
      </c>
      <c r="CY22" t="s">
        <v>837</v>
      </c>
      <c r="CZ22" t="s">
        <v>838</v>
      </c>
      <c r="DA22" t="s">
        <v>839</v>
      </c>
      <c r="DB22">
        <v>2</v>
      </c>
      <c r="DC22" t="s">
        <v>840</v>
      </c>
      <c r="DD22">
        <v>2012</v>
      </c>
      <c r="DE22" t="s">
        <v>370</v>
      </c>
      <c r="DF22" t="s">
        <v>361</v>
      </c>
      <c r="DJ22" t="s">
        <v>359</v>
      </c>
      <c r="DL22" t="s">
        <v>369</v>
      </c>
      <c r="DM22" t="s">
        <v>835</v>
      </c>
      <c r="DN22" t="s">
        <v>841</v>
      </c>
    </row>
    <row r="23" spans="1:118" x14ac:dyDescent="0.3">
      <c r="A23" t="s">
        <v>842</v>
      </c>
      <c r="B23">
        <v>1</v>
      </c>
      <c r="D23" t="s">
        <v>487</v>
      </c>
      <c r="E23" t="s">
        <v>843</v>
      </c>
      <c r="F23" t="s">
        <v>844</v>
      </c>
      <c r="G23" t="s">
        <v>490</v>
      </c>
      <c r="H23" t="s">
        <v>845</v>
      </c>
      <c r="I23">
        <v>2017</v>
      </c>
      <c r="J23" t="s">
        <v>353</v>
      </c>
      <c r="K23" t="s">
        <v>354</v>
      </c>
      <c r="L23" t="s">
        <v>492</v>
      </c>
      <c r="M23" t="s">
        <v>846</v>
      </c>
      <c r="N23" t="s">
        <v>847</v>
      </c>
      <c r="Q23" t="s">
        <v>848</v>
      </c>
      <c r="R23">
        <v>1316</v>
      </c>
      <c r="T23">
        <v>121</v>
      </c>
      <c r="U23">
        <v>35</v>
      </c>
      <c r="V23">
        <v>86</v>
      </c>
      <c r="W23" t="s">
        <v>359</v>
      </c>
      <c r="X23" t="s">
        <v>394</v>
      </c>
      <c r="Z23">
        <v>2013</v>
      </c>
      <c r="AA23" t="s">
        <v>361</v>
      </c>
      <c r="AC23" t="s">
        <v>362</v>
      </c>
      <c r="AE23">
        <v>3</v>
      </c>
      <c r="AF23" t="s">
        <v>363</v>
      </c>
      <c r="AG23" t="s">
        <v>849</v>
      </c>
      <c r="AH23" t="s">
        <v>850</v>
      </c>
      <c r="AI23" t="s">
        <v>851</v>
      </c>
      <c r="AJ23" t="s">
        <v>852</v>
      </c>
      <c r="AL23" t="s">
        <v>359</v>
      </c>
      <c r="AM23">
        <v>11</v>
      </c>
      <c r="AN23" t="s">
        <v>359</v>
      </c>
      <c r="AO23">
        <v>1</v>
      </c>
      <c r="AQ23" t="s">
        <v>401</v>
      </c>
      <c r="AR23">
        <v>2013</v>
      </c>
      <c r="AS23" t="s">
        <v>370</v>
      </c>
      <c r="AT23">
        <v>11</v>
      </c>
      <c r="AU23" t="s">
        <v>359</v>
      </c>
      <c r="AV23">
        <v>1</v>
      </c>
      <c r="AX23">
        <v>2013</v>
      </c>
      <c r="AY23" t="s">
        <v>369</v>
      </c>
      <c r="AZ23">
        <v>1000</v>
      </c>
      <c r="BA23" t="s">
        <v>359</v>
      </c>
      <c r="BB23">
        <v>4</v>
      </c>
      <c r="BC23" t="s">
        <v>853</v>
      </c>
      <c r="BD23" t="s">
        <v>854</v>
      </c>
      <c r="BE23" t="s">
        <v>855</v>
      </c>
      <c r="BF23" t="s">
        <v>856</v>
      </c>
      <c r="BH23">
        <v>2013</v>
      </c>
      <c r="BI23" t="s">
        <v>370</v>
      </c>
      <c r="BJ23" t="s">
        <v>359</v>
      </c>
      <c r="BK23">
        <v>6</v>
      </c>
      <c r="BL23" t="s">
        <v>857</v>
      </c>
      <c r="BN23">
        <v>2013</v>
      </c>
      <c r="BO23" t="s">
        <v>369</v>
      </c>
      <c r="BP23" t="s">
        <v>359</v>
      </c>
      <c r="BQ23">
        <v>1</v>
      </c>
      <c r="BS23">
        <v>2013</v>
      </c>
      <c r="BT23" t="s">
        <v>370</v>
      </c>
      <c r="BU23">
        <v>4000</v>
      </c>
      <c r="BV23" t="s">
        <v>361</v>
      </c>
      <c r="CE23" t="s">
        <v>361</v>
      </c>
      <c r="CN23" t="s">
        <v>359</v>
      </c>
      <c r="CO23" t="s">
        <v>359</v>
      </c>
      <c r="CP23" t="s">
        <v>375</v>
      </c>
      <c r="CQ23" t="s">
        <v>359</v>
      </c>
      <c r="CR23">
        <v>0</v>
      </c>
      <c r="CS23" t="s">
        <v>359</v>
      </c>
      <c r="CT23" t="s">
        <v>376</v>
      </c>
      <c r="CU23" t="s">
        <v>359</v>
      </c>
      <c r="CV23" t="s">
        <v>375</v>
      </c>
      <c r="CW23" t="s">
        <v>359</v>
      </c>
      <c r="CX23" t="s">
        <v>858</v>
      </c>
      <c r="CY23" t="s">
        <v>859</v>
      </c>
      <c r="CZ23" t="s">
        <v>860</v>
      </c>
      <c r="DA23" t="s">
        <v>861</v>
      </c>
      <c r="DB23">
        <v>1</v>
      </c>
      <c r="DC23" t="s">
        <v>862</v>
      </c>
      <c r="DD23">
        <v>2013</v>
      </c>
      <c r="DE23" t="s">
        <v>370</v>
      </c>
      <c r="DF23" t="s">
        <v>361</v>
      </c>
      <c r="DJ23" t="s">
        <v>359</v>
      </c>
      <c r="DL23" t="s">
        <v>370</v>
      </c>
      <c r="DN23" t="s">
        <v>863</v>
      </c>
    </row>
    <row r="24" spans="1:118" x14ac:dyDescent="0.3">
      <c r="A24" t="s">
        <v>864</v>
      </c>
      <c r="B24">
        <v>1</v>
      </c>
      <c r="D24" t="s">
        <v>385</v>
      </c>
      <c r="E24" t="s">
        <v>865</v>
      </c>
      <c r="F24" t="s">
        <v>866</v>
      </c>
      <c r="G24" t="s">
        <v>388</v>
      </c>
      <c r="H24" t="s">
        <v>867</v>
      </c>
      <c r="I24">
        <v>2017</v>
      </c>
      <c r="J24" t="s">
        <v>353</v>
      </c>
      <c r="K24" t="s">
        <v>868</v>
      </c>
      <c r="L24" t="s">
        <v>869</v>
      </c>
      <c r="M24" t="s">
        <v>870</v>
      </c>
      <c r="N24" t="s">
        <v>871</v>
      </c>
      <c r="Q24" t="s">
        <v>872</v>
      </c>
      <c r="T24">
        <v>162</v>
      </c>
      <c r="U24">
        <v>140</v>
      </c>
      <c r="V24">
        <v>22</v>
      </c>
      <c r="W24" t="s">
        <v>359</v>
      </c>
      <c r="X24" t="s">
        <v>394</v>
      </c>
      <c r="Z24">
        <v>2012</v>
      </c>
      <c r="AA24" t="s">
        <v>361</v>
      </c>
      <c r="AC24" t="s">
        <v>873</v>
      </c>
      <c r="AD24" t="s">
        <v>874</v>
      </c>
      <c r="AE24">
        <v>1</v>
      </c>
      <c r="AF24" t="s">
        <v>363</v>
      </c>
      <c r="AG24" t="s">
        <v>875</v>
      </c>
      <c r="AH24" t="s">
        <v>876</v>
      </c>
      <c r="AI24" t="s">
        <v>877</v>
      </c>
      <c r="AJ24" t="s">
        <v>878</v>
      </c>
      <c r="AL24" t="s">
        <v>359</v>
      </c>
      <c r="AM24">
        <v>30</v>
      </c>
      <c r="AN24" t="s">
        <v>359</v>
      </c>
      <c r="AO24">
        <v>1</v>
      </c>
      <c r="AQ24" t="s">
        <v>401</v>
      </c>
      <c r="AR24">
        <v>2012</v>
      </c>
      <c r="AS24" t="s">
        <v>370</v>
      </c>
      <c r="AT24">
        <v>30</v>
      </c>
      <c r="AU24" t="s">
        <v>359</v>
      </c>
      <c r="AV24">
        <v>1</v>
      </c>
      <c r="AX24">
        <v>2012</v>
      </c>
      <c r="AY24" t="s">
        <v>370</v>
      </c>
      <c r="AZ24">
        <v>4500</v>
      </c>
      <c r="BA24" t="s">
        <v>359</v>
      </c>
      <c r="BB24">
        <v>4</v>
      </c>
      <c r="BC24" t="s">
        <v>879</v>
      </c>
      <c r="BD24" t="s">
        <v>880</v>
      </c>
      <c r="BE24" t="s">
        <v>881</v>
      </c>
      <c r="BF24" t="s">
        <v>882</v>
      </c>
      <c r="BH24">
        <v>2012</v>
      </c>
      <c r="BI24" t="s">
        <v>370</v>
      </c>
      <c r="BJ24" t="s">
        <v>361</v>
      </c>
      <c r="BP24" t="s">
        <v>359</v>
      </c>
      <c r="BQ24">
        <v>1</v>
      </c>
      <c r="BS24">
        <v>2012</v>
      </c>
      <c r="BT24" t="s">
        <v>370</v>
      </c>
      <c r="BU24">
        <v>4500</v>
      </c>
      <c r="BV24" t="s">
        <v>361</v>
      </c>
      <c r="CE24" t="s">
        <v>361</v>
      </c>
      <c r="CN24" t="s">
        <v>359</v>
      </c>
      <c r="CO24" t="s">
        <v>359</v>
      </c>
      <c r="CP24" t="s">
        <v>375</v>
      </c>
      <c r="CQ24" t="s">
        <v>359</v>
      </c>
      <c r="CR24">
        <v>0</v>
      </c>
      <c r="CS24" t="s">
        <v>359</v>
      </c>
      <c r="CT24" t="s">
        <v>376</v>
      </c>
      <c r="CU24" t="s">
        <v>359</v>
      </c>
      <c r="CV24" t="s">
        <v>375</v>
      </c>
      <c r="CW24" t="s">
        <v>359</v>
      </c>
      <c r="CX24" t="s">
        <v>883</v>
      </c>
      <c r="CY24" t="s">
        <v>884</v>
      </c>
      <c r="CZ24" t="s">
        <v>885</v>
      </c>
      <c r="DA24" t="s">
        <v>886</v>
      </c>
      <c r="DB24">
        <v>2</v>
      </c>
      <c r="DC24" t="s">
        <v>887</v>
      </c>
      <c r="DD24">
        <v>2012</v>
      </c>
      <c r="DE24" t="s">
        <v>370</v>
      </c>
      <c r="DF24" t="s">
        <v>361</v>
      </c>
      <c r="DJ24" t="s">
        <v>359</v>
      </c>
      <c r="DL24" t="s">
        <v>370</v>
      </c>
      <c r="DM24" t="s">
        <v>888</v>
      </c>
      <c r="DN24" t="s">
        <v>889</v>
      </c>
    </row>
    <row r="25" spans="1:118" x14ac:dyDescent="0.3">
      <c r="A25" t="s">
        <v>890</v>
      </c>
      <c r="B25">
        <v>1</v>
      </c>
      <c r="D25" t="s">
        <v>487</v>
      </c>
      <c r="E25" t="s">
        <v>891</v>
      </c>
      <c r="F25" t="s">
        <v>892</v>
      </c>
      <c r="G25" t="s">
        <v>490</v>
      </c>
      <c r="H25" t="s">
        <v>893</v>
      </c>
      <c r="I25">
        <v>2017</v>
      </c>
      <c r="J25" t="s">
        <v>353</v>
      </c>
      <c r="K25" t="s">
        <v>354</v>
      </c>
      <c r="L25" t="s">
        <v>492</v>
      </c>
      <c r="M25" t="s">
        <v>894</v>
      </c>
      <c r="N25" t="s">
        <v>895</v>
      </c>
      <c r="Q25" t="s">
        <v>896</v>
      </c>
      <c r="T25">
        <v>212</v>
      </c>
      <c r="U25">
        <v>110</v>
      </c>
      <c r="V25">
        <v>102</v>
      </c>
      <c r="W25" t="s">
        <v>359</v>
      </c>
      <c r="X25" t="s">
        <v>394</v>
      </c>
      <c r="Z25">
        <v>2013</v>
      </c>
      <c r="AA25" t="s">
        <v>361</v>
      </c>
      <c r="AC25" t="s">
        <v>362</v>
      </c>
      <c r="AE25">
        <v>1</v>
      </c>
      <c r="AF25" t="s">
        <v>363</v>
      </c>
      <c r="AG25" t="s">
        <v>897</v>
      </c>
      <c r="AH25" t="s">
        <v>898</v>
      </c>
      <c r="AI25" t="s">
        <v>899</v>
      </c>
      <c r="AJ25" t="s">
        <v>900</v>
      </c>
      <c r="AL25" t="s">
        <v>359</v>
      </c>
      <c r="AM25">
        <v>11</v>
      </c>
      <c r="AN25" t="s">
        <v>359</v>
      </c>
      <c r="AO25">
        <v>1</v>
      </c>
      <c r="AQ25" t="s">
        <v>401</v>
      </c>
      <c r="AR25">
        <v>2013</v>
      </c>
      <c r="AS25" t="s">
        <v>370</v>
      </c>
      <c r="AT25">
        <v>11</v>
      </c>
      <c r="AU25" t="s">
        <v>359</v>
      </c>
      <c r="AV25">
        <v>1</v>
      </c>
      <c r="AX25">
        <v>2013</v>
      </c>
      <c r="AY25" t="s">
        <v>370</v>
      </c>
      <c r="AZ25">
        <v>500</v>
      </c>
      <c r="BA25" t="s">
        <v>359</v>
      </c>
      <c r="BB25">
        <v>17</v>
      </c>
      <c r="BC25" t="s">
        <v>901</v>
      </c>
      <c r="BD25" t="s">
        <v>902</v>
      </c>
      <c r="BE25" t="s">
        <v>903</v>
      </c>
      <c r="BF25" t="s">
        <v>904</v>
      </c>
      <c r="BH25">
        <v>2013</v>
      </c>
      <c r="BI25" t="s">
        <v>370</v>
      </c>
      <c r="BJ25" t="s">
        <v>359</v>
      </c>
      <c r="BK25">
        <v>6</v>
      </c>
      <c r="BL25" t="s">
        <v>551</v>
      </c>
      <c r="BN25">
        <v>2013</v>
      </c>
      <c r="BO25" t="s">
        <v>370</v>
      </c>
      <c r="BP25" t="s">
        <v>359</v>
      </c>
      <c r="BQ25">
        <v>2</v>
      </c>
      <c r="BS25">
        <v>2013</v>
      </c>
      <c r="BT25" t="s">
        <v>370</v>
      </c>
      <c r="BU25">
        <v>3500</v>
      </c>
      <c r="BV25" t="s">
        <v>361</v>
      </c>
      <c r="CE25" t="s">
        <v>361</v>
      </c>
      <c r="CN25" t="s">
        <v>359</v>
      </c>
      <c r="CO25" t="s">
        <v>359</v>
      </c>
      <c r="CP25" t="s">
        <v>375</v>
      </c>
      <c r="CQ25" t="s">
        <v>359</v>
      </c>
      <c r="CR25">
        <v>0</v>
      </c>
      <c r="CS25" t="s">
        <v>359</v>
      </c>
      <c r="CT25" t="s">
        <v>376</v>
      </c>
      <c r="CU25" t="s">
        <v>359</v>
      </c>
      <c r="CV25" t="s">
        <v>375</v>
      </c>
      <c r="CW25" t="s">
        <v>359</v>
      </c>
      <c r="CX25" t="s">
        <v>905</v>
      </c>
      <c r="CY25" t="s">
        <v>906</v>
      </c>
      <c r="CZ25" t="s">
        <v>907</v>
      </c>
      <c r="DA25" t="s">
        <v>908</v>
      </c>
      <c r="DB25">
        <v>1</v>
      </c>
      <c r="DC25" t="s">
        <v>909</v>
      </c>
      <c r="DD25">
        <v>2013</v>
      </c>
      <c r="DE25" t="s">
        <v>370</v>
      </c>
      <c r="DF25" t="s">
        <v>361</v>
      </c>
      <c r="DJ25" t="s">
        <v>359</v>
      </c>
      <c r="DL25" t="s">
        <v>370</v>
      </c>
      <c r="DN25" t="s">
        <v>910</v>
      </c>
    </row>
    <row r="26" spans="1:118" x14ac:dyDescent="0.3">
      <c r="A26" t="s">
        <v>911</v>
      </c>
      <c r="B26">
        <v>1</v>
      </c>
      <c r="D26" t="s">
        <v>579</v>
      </c>
      <c r="E26" t="s">
        <v>912</v>
      </c>
      <c r="F26" t="s">
        <v>913</v>
      </c>
      <c r="G26" t="s">
        <v>914</v>
      </c>
      <c r="H26" t="s">
        <v>915</v>
      </c>
      <c r="I26">
        <v>2017</v>
      </c>
      <c r="J26" t="s">
        <v>353</v>
      </c>
      <c r="K26" t="s">
        <v>354</v>
      </c>
      <c r="L26" t="s">
        <v>754</v>
      </c>
      <c r="M26" t="s">
        <v>916</v>
      </c>
      <c r="N26" t="s">
        <v>917</v>
      </c>
      <c r="R26">
        <v>6740</v>
      </c>
      <c r="T26">
        <v>124</v>
      </c>
      <c r="U26">
        <v>124</v>
      </c>
      <c r="V26">
        <v>0</v>
      </c>
      <c r="W26" t="s">
        <v>359</v>
      </c>
      <c r="X26" t="s">
        <v>360</v>
      </c>
      <c r="Z26">
        <v>1998</v>
      </c>
      <c r="AA26" t="s">
        <v>361</v>
      </c>
      <c r="AC26" t="s">
        <v>362</v>
      </c>
      <c r="AE26">
        <v>2</v>
      </c>
      <c r="AF26" t="s">
        <v>363</v>
      </c>
      <c r="AG26" t="s">
        <v>918</v>
      </c>
      <c r="AH26" t="s">
        <v>919</v>
      </c>
      <c r="AI26" t="s">
        <v>920</v>
      </c>
      <c r="AJ26" t="s">
        <v>921</v>
      </c>
      <c r="AL26" t="s">
        <v>359</v>
      </c>
      <c r="AM26">
        <v>20</v>
      </c>
      <c r="AN26" t="s">
        <v>359</v>
      </c>
      <c r="AO26">
        <v>15</v>
      </c>
      <c r="AQ26" t="s">
        <v>401</v>
      </c>
      <c r="AR26">
        <v>2016</v>
      </c>
      <c r="AS26" t="s">
        <v>370</v>
      </c>
      <c r="AT26">
        <v>20</v>
      </c>
      <c r="AU26" t="s">
        <v>359</v>
      </c>
      <c r="AV26">
        <v>2</v>
      </c>
      <c r="AX26">
        <v>2016</v>
      </c>
      <c r="AY26" t="s">
        <v>370</v>
      </c>
      <c r="AZ26">
        <v>5000</v>
      </c>
      <c r="BA26" t="s">
        <v>359</v>
      </c>
      <c r="BB26">
        <v>15</v>
      </c>
      <c r="BC26" t="s">
        <v>922</v>
      </c>
      <c r="BD26" t="s">
        <v>923</v>
      </c>
      <c r="BE26" t="s">
        <v>924</v>
      </c>
      <c r="BF26" t="s">
        <v>925</v>
      </c>
      <c r="BH26">
        <v>2016</v>
      </c>
      <c r="BI26" t="s">
        <v>370</v>
      </c>
      <c r="BJ26" t="s">
        <v>361</v>
      </c>
      <c r="BP26" t="s">
        <v>359</v>
      </c>
      <c r="BQ26">
        <v>2</v>
      </c>
      <c r="BS26">
        <v>2016</v>
      </c>
      <c r="BT26" t="s">
        <v>370</v>
      </c>
      <c r="BU26">
        <v>5000</v>
      </c>
      <c r="BV26" t="s">
        <v>359</v>
      </c>
      <c r="BW26">
        <v>1</v>
      </c>
      <c r="BY26">
        <v>2016</v>
      </c>
      <c r="BZ26" t="s">
        <v>370</v>
      </c>
      <c r="CA26" t="s">
        <v>359</v>
      </c>
      <c r="CC26">
        <v>2016</v>
      </c>
      <c r="CD26" t="s">
        <v>370</v>
      </c>
      <c r="CE26" t="s">
        <v>361</v>
      </c>
      <c r="CN26" t="s">
        <v>359</v>
      </c>
      <c r="CO26" t="s">
        <v>359</v>
      </c>
      <c r="CP26" t="s">
        <v>375</v>
      </c>
      <c r="CQ26" t="s">
        <v>359</v>
      </c>
      <c r="CR26">
        <v>0</v>
      </c>
      <c r="CS26" t="s">
        <v>359</v>
      </c>
      <c r="CT26" t="s">
        <v>376</v>
      </c>
      <c r="CU26" t="s">
        <v>359</v>
      </c>
      <c r="CV26" t="s">
        <v>375</v>
      </c>
      <c r="CW26" t="s">
        <v>359</v>
      </c>
      <c r="CX26" t="s">
        <v>926</v>
      </c>
      <c r="CY26" t="s">
        <v>927</v>
      </c>
      <c r="CZ26" t="s">
        <v>928</v>
      </c>
      <c r="DA26" t="s">
        <v>929</v>
      </c>
      <c r="DB26">
        <v>2</v>
      </c>
      <c r="DC26" t="s">
        <v>930</v>
      </c>
      <c r="DD26">
        <v>2016</v>
      </c>
      <c r="DE26" t="s">
        <v>370</v>
      </c>
      <c r="DF26" t="s">
        <v>361</v>
      </c>
      <c r="DJ26" t="s">
        <v>359</v>
      </c>
      <c r="DL26" t="s">
        <v>370</v>
      </c>
      <c r="DM26" t="s">
        <v>931</v>
      </c>
      <c r="DN26" t="s">
        <v>932</v>
      </c>
    </row>
    <row r="27" spans="1:118" x14ac:dyDescent="0.3">
      <c r="A27" t="s">
        <v>933</v>
      </c>
      <c r="B27">
        <v>1</v>
      </c>
      <c r="D27" t="s">
        <v>385</v>
      </c>
      <c r="E27" t="s">
        <v>934</v>
      </c>
      <c r="F27" t="s">
        <v>935</v>
      </c>
      <c r="G27" t="s">
        <v>388</v>
      </c>
      <c r="H27" t="s">
        <v>936</v>
      </c>
      <c r="I27">
        <v>2017</v>
      </c>
      <c r="J27" t="s">
        <v>353</v>
      </c>
      <c r="K27" t="s">
        <v>354</v>
      </c>
      <c r="L27" t="s">
        <v>937</v>
      </c>
      <c r="M27" t="s">
        <v>938</v>
      </c>
      <c r="N27" t="s">
        <v>939</v>
      </c>
      <c r="Q27" t="s">
        <v>940</v>
      </c>
      <c r="T27">
        <v>108</v>
      </c>
      <c r="U27">
        <v>100</v>
      </c>
      <c r="V27">
        <v>8</v>
      </c>
      <c r="W27" t="s">
        <v>359</v>
      </c>
      <c r="X27" t="s">
        <v>394</v>
      </c>
      <c r="Z27">
        <v>2014</v>
      </c>
      <c r="AA27" t="s">
        <v>359</v>
      </c>
      <c r="AB27" t="s">
        <v>941</v>
      </c>
      <c r="AC27" t="s">
        <v>362</v>
      </c>
      <c r="AE27">
        <v>2</v>
      </c>
      <c r="AF27" t="s">
        <v>942</v>
      </c>
      <c r="AG27" t="s">
        <v>943</v>
      </c>
      <c r="AH27" t="s">
        <v>944</v>
      </c>
      <c r="AI27" t="s">
        <v>945</v>
      </c>
      <c r="AJ27" t="s">
        <v>946</v>
      </c>
      <c r="AL27" t="s">
        <v>359</v>
      </c>
      <c r="AM27">
        <v>30</v>
      </c>
      <c r="AN27" t="s">
        <v>359</v>
      </c>
      <c r="AO27">
        <v>1</v>
      </c>
      <c r="AQ27" t="s">
        <v>401</v>
      </c>
      <c r="AR27">
        <v>2014</v>
      </c>
      <c r="AS27" t="s">
        <v>370</v>
      </c>
      <c r="AT27">
        <v>30</v>
      </c>
      <c r="AU27" t="s">
        <v>359</v>
      </c>
      <c r="AV27">
        <v>1</v>
      </c>
      <c r="AX27">
        <v>2014</v>
      </c>
      <c r="AY27" t="s">
        <v>370</v>
      </c>
      <c r="AZ27">
        <v>6700</v>
      </c>
      <c r="BA27" t="s">
        <v>359</v>
      </c>
      <c r="BB27">
        <v>5</v>
      </c>
      <c r="BC27" t="s">
        <v>947</v>
      </c>
      <c r="BD27" t="s">
        <v>948</v>
      </c>
      <c r="BE27" t="s">
        <v>949</v>
      </c>
      <c r="BF27" t="s">
        <v>950</v>
      </c>
      <c r="BH27">
        <v>2014</v>
      </c>
      <c r="BI27" t="s">
        <v>370</v>
      </c>
      <c r="BJ27" t="s">
        <v>361</v>
      </c>
      <c r="BP27" t="s">
        <v>359</v>
      </c>
      <c r="BQ27">
        <v>1</v>
      </c>
      <c r="BS27">
        <v>2014</v>
      </c>
      <c r="BT27" t="s">
        <v>370</v>
      </c>
      <c r="BU27">
        <v>6700</v>
      </c>
      <c r="BV27" t="s">
        <v>361</v>
      </c>
      <c r="CE27" t="s">
        <v>361</v>
      </c>
      <c r="CN27" t="s">
        <v>359</v>
      </c>
      <c r="CO27" t="s">
        <v>359</v>
      </c>
      <c r="CP27" t="s">
        <v>375</v>
      </c>
      <c r="CQ27" t="s">
        <v>359</v>
      </c>
      <c r="CR27">
        <v>0</v>
      </c>
      <c r="CS27" t="s">
        <v>359</v>
      </c>
      <c r="CT27" t="s">
        <v>376</v>
      </c>
      <c r="CU27" t="s">
        <v>359</v>
      </c>
      <c r="CV27" t="s">
        <v>375</v>
      </c>
      <c r="CW27" t="s">
        <v>359</v>
      </c>
      <c r="CX27" t="s">
        <v>951</v>
      </c>
      <c r="CY27" t="s">
        <v>952</v>
      </c>
      <c r="CZ27" t="s">
        <v>953</v>
      </c>
      <c r="DA27" t="s">
        <v>954</v>
      </c>
      <c r="DB27">
        <v>2</v>
      </c>
      <c r="DC27" t="s">
        <v>955</v>
      </c>
      <c r="DD27">
        <v>2017</v>
      </c>
      <c r="DE27" t="s">
        <v>370</v>
      </c>
      <c r="DF27" t="s">
        <v>361</v>
      </c>
      <c r="DJ27" t="s">
        <v>359</v>
      </c>
      <c r="DL27" t="s">
        <v>370</v>
      </c>
      <c r="DM27" t="s">
        <v>956</v>
      </c>
      <c r="DN27" t="s">
        <v>957</v>
      </c>
    </row>
    <row r="28" spans="1:118" x14ac:dyDescent="0.3">
      <c r="A28" t="s">
        <v>958</v>
      </c>
      <c r="B28">
        <v>1</v>
      </c>
      <c r="D28" t="s">
        <v>465</v>
      </c>
      <c r="E28" t="s">
        <v>959</v>
      </c>
      <c r="F28" t="s">
        <v>960</v>
      </c>
      <c r="G28" t="s">
        <v>468</v>
      </c>
      <c r="H28" t="s">
        <v>961</v>
      </c>
      <c r="I28">
        <v>2017</v>
      </c>
      <c r="J28" t="s">
        <v>353</v>
      </c>
      <c r="K28" t="s">
        <v>354</v>
      </c>
      <c r="L28" t="s">
        <v>470</v>
      </c>
      <c r="M28" t="s">
        <v>962</v>
      </c>
      <c r="N28" t="s">
        <v>963</v>
      </c>
      <c r="Q28" t="s">
        <v>964</v>
      </c>
      <c r="T28">
        <v>175</v>
      </c>
      <c r="U28">
        <v>175</v>
      </c>
      <c r="V28">
        <v>0</v>
      </c>
      <c r="W28" t="s">
        <v>359</v>
      </c>
      <c r="X28" t="s">
        <v>394</v>
      </c>
      <c r="Z28">
        <v>2017</v>
      </c>
      <c r="AA28" t="s">
        <v>361</v>
      </c>
      <c r="AC28" t="s">
        <v>362</v>
      </c>
      <c r="AD28" t="s">
        <v>965</v>
      </c>
      <c r="AE28">
        <v>1</v>
      </c>
      <c r="AF28" t="s">
        <v>363</v>
      </c>
      <c r="AG28" t="s">
        <v>966</v>
      </c>
      <c r="AH28" t="s">
        <v>967</v>
      </c>
      <c r="AI28" t="s">
        <v>968</v>
      </c>
      <c r="AJ28" t="s">
        <v>969</v>
      </c>
      <c r="AL28" t="s">
        <v>359</v>
      </c>
      <c r="AM28">
        <v>40</v>
      </c>
      <c r="AN28" t="s">
        <v>361</v>
      </c>
      <c r="AT28">
        <v>40</v>
      </c>
      <c r="AU28" t="s">
        <v>361</v>
      </c>
      <c r="BA28" t="s">
        <v>361</v>
      </c>
      <c r="BJ28" t="s">
        <v>361</v>
      </c>
      <c r="BP28" t="s">
        <v>361</v>
      </c>
      <c r="BV28" t="s">
        <v>361</v>
      </c>
      <c r="CE28" t="s">
        <v>361</v>
      </c>
      <c r="CN28" t="s">
        <v>359</v>
      </c>
      <c r="CO28" t="s">
        <v>359</v>
      </c>
      <c r="CP28" t="s">
        <v>375</v>
      </c>
      <c r="CQ28" t="s">
        <v>359</v>
      </c>
      <c r="CR28">
        <v>0</v>
      </c>
      <c r="CS28" t="s">
        <v>359</v>
      </c>
      <c r="CT28" t="s">
        <v>376</v>
      </c>
      <c r="CU28" t="s">
        <v>359</v>
      </c>
      <c r="CV28" t="s">
        <v>375</v>
      </c>
      <c r="CW28" t="s">
        <v>359</v>
      </c>
      <c r="CX28" t="s">
        <v>970</v>
      </c>
      <c r="CY28" t="s">
        <v>971</v>
      </c>
      <c r="CZ28" t="s">
        <v>972</v>
      </c>
      <c r="DA28" t="s">
        <v>973</v>
      </c>
      <c r="DB28">
        <v>1</v>
      </c>
      <c r="DC28" t="s">
        <v>974</v>
      </c>
      <c r="DD28">
        <v>2017</v>
      </c>
      <c r="DE28" t="s">
        <v>370</v>
      </c>
      <c r="DF28" t="s">
        <v>361</v>
      </c>
      <c r="DJ28" t="s">
        <v>359</v>
      </c>
      <c r="DL28" t="s">
        <v>370</v>
      </c>
      <c r="DM28" t="s">
        <v>975</v>
      </c>
      <c r="DN28" t="s">
        <v>976</v>
      </c>
    </row>
    <row r="29" spans="1:118" x14ac:dyDescent="0.3">
      <c r="A29" t="s">
        <v>977</v>
      </c>
      <c r="B29">
        <v>1</v>
      </c>
      <c r="D29" t="s">
        <v>348</v>
      </c>
      <c r="E29" t="s">
        <v>978</v>
      </c>
      <c r="F29" t="s">
        <v>979</v>
      </c>
      <c r="G29" t="s">
        <v>351</v>
      </c>
      <c r="H29" t="s">
        <v>980</v>
      </c>
      <c r="I29">
        <v>2017</v>
      </c>
      <c r="J29" t="s">
        <v>353</v>
      </c>
      <c r="K29" t="s">
        <v>354</v>
      </c>
      <c r="L29" t="s">
        <v>981</v>
      </c>
      <c r="M29" t="s">
        <v>831</v>
      </c>
      <c r="N29" t="s">
        <v>982</v>
      </c>
      <c r="Q29" t="s">
        <v>983</v>
      </c>
      <c r="R29">
        <v>14106</v>
      </c>
      <c r="T29">
        <v>520</v>
      </c>
      <c r="U29">
        <v>520</v>
      </c>
      <c r="V29">
        <v>0</v>
      </c>
      <c r="W29" t="s">
        <v>359</v>
      </c>
      <c r="X29" t="s">
        <v>360</v>
      </c>
      <c r="Z29">
        <v>2012</v>
      </c>
      <c r="AA29" t="s">
        <v>361</v>
      </c>
      <c r="AC29" t="s">
        <v>362</v>
      </c>
      <c r="AD29" t="s">
        <v>984</v>
      </c>
      <c r="AE29">
        <v>3</v>
      </c>
      <c r="AF29" t="s">
        <v>363</v>
      </c>
      <c r="AG29" t="s">
        <v>450</v>
      </c>
      <c r="AH29" t="s">
        <v>451</v>
      </c>
      <c r="AI29" t="s">
        <v>452</v>
      </c>
      <c r="AJ29" t="s">
        <v>453</v>
      </c>
      <c r="AL29" t="s">
        <v>359</v>
      </c>
      <c r="AM29">
        <v>4.5</v>
      </c>
      <c r="AN29" t="s">
        <v>359</v>
      </c>
      <c r="AO29">
        <v>3</v>
      </c>
      <c r="AQ29" t="s">
        <v>368</v>
      </c>
      <c r="AR29">
        <v>2009</v>
      </c>
      <c r="AS29" t="s">
        <v>370</v>
      </c>
      <c r="AT29">
        <v>4.5</v>
      </c>
      <c r="AU29" t="s">
        <v>359</v>
      </c>
      <c r="AV29">
        <v>2</v>
      </c>
      <c r="AX29">
        <v>2012</v>
      </c>
      <c r="AY29" t="s">
        <v>370</v>
      </c>
      <c r="AZ29">
        <v>5000</v>
      </c>
      <c r="BA29" t="s">
        <v>359</v>
      </c>
      <c r="BB29">
        <v>16</v>
      </c>
      <c r="BC29" t="s">
        <v>454</v>
      </c>
      <c r="BD29" t="s">
        <v>985</v>
      </c>
      <c r="BE29" t="s">
        <v>456</v>
      </c>
      <c r="BF29" t="s">
        <v>457</v>
      </c>
      <c r="BH29">
        <v>2012</v>
      </c>
      <c r="BI29" t="s">
        <v>370</v>
      </c>
      <c r="BJ29" t="s">
        <v>359</v>
      </c>
      <c r="BK29">
        <v>8</v>
      </c>
      <c r="BL29" t="s">
        <v>368</v>
      </c>
      <c r="BN29">
        <v>2012</v>
      </c>
      <c r="BO29" t="s">
        <v>370</v>
      </c>
      <c r="BP29" t="s">
        <v>359</v>
      </c>
      <c r="BQ29">
        <v>2</v>
      </c>
      <c r="BS29">
        <v>2012</v>
      </c>
      <c r="BT29" t="s">
        <v>370</v>
      </c>
      <c r="BU29">
        <v>5000</v>
      </c>
      <c r="BV29" t="s">
        <v>359</v>
      </c>
      <c r="BW29">
        <v>1</v>
      </c>
      <c r="BY29">
        <v>2009</v>
      </c>
      <c r="BZ29" t="s">
        <v>370</v>
      </c>
      <c r="CA29" t="s">
        <v>359</v>
      </c>
      <c r="CC29">
        <v>2009</v>
      </c>
      <c r="CD29" t="s">
        <v>370</v>
      </c>
      <c r="CE29" t="s">
        <v>361</v>
      </c>
      <c r="CN29" t="s">
        <v>359</v>
      </c>
      <c r="CO29" t="s">
        <v>359</v>
      </c>
      <c r="CP29" t="s">
        <v>375</v>
      </c>
      <c r="CQ29" t="s">
        <v>359</v>
      </c>
      <c r="CR29">
        <v>0</v>
      </c>
      <c r="CS29" t="s">
        <v>359</v>
      </c>
      <c r="CT29" t="s">
        <v>376</v>
      </c>
      <c r="CU29" t="s">
        <v>359</v>
      </c>
      <c r="CV29" t="s">
        <v>375</v>
      </c>
      <c r="CW29" t="s">
        <v>359</v>
      </c>
      <c r="CX29" t="s">
        <v>986</v>
      </c>
      <c r="CY29" t="s">
        <v>987</v>
      </c>
      <c r="CZ29" t="s">
        <v>988</v>
      </c>
      <c r="DA29" t="s">
        <v>989</v>
      </c>
      <c r="DB29">
        <v>1</v>
      </c>
      <c r="DC29" t="s">
        <v>990</v>
      </c>
      <c r="DD29">
        <v>2012</v>
      </c>
      <c r="DE29" t="s">
        <v>370</v>
      </c>
      <c r="DF29" t="s">
        <v>361</v>
      </c>
      <c r="DJ29" t="s">
        <v>359</v>
      </c>
      <c r="DL29" t="s">
        <v>370</v>
      </c>
      <c r="DM29" t="s">
        <v>984</v>
      </c>
      <c r="DN29" t="s">
        <v>991</v>
      </c>
    </row>
    <row r="30" spans="1:118" x14ac:dyDescent="0.3">
      <c r="A30" t="s">
        <v>992</v>
      </c>
      <c r="B30">
        <v>1</v>
      </c>
      <c r="D30" t="s">
        <v>348</v>
      </c>
      <c r="E30" t="s">
        <v>993</v>
      </c>
      <c r="F30" t="s">
        <v>994</v>
      </c>
      <c r="G30" t="s">
        <v>351</v>
      </c>
      <c r="H30" t="s">
        <v>995</v>
      </c>
      <c r="I30">
        <v>2017</v>
      </c>
      <c r="J30" t="s">
        <v>353</v>
      </c>
      <c r="K30" t="s">
        <v>354</v>
      </c>
      <c r="L30" t="s">
        <v>996</v>
      </c>
      <c r="M30" t="s">
        <v>997</v>
      </c>
      <c r="N30" t="s">
        <v>998</v>
      </c>
      <c r="Q30" t="s">
        <v>999</v>
      </c>
      <c r="R30">
        <v>6572</v>
      </c>
      <c r="T30">
        <v>640</v>
      </c>
      <c r="U30">
        <v>640</v>
      </c>
      <c r="V30">
        <v>0</v>
      </c>
      <c r="W30" t="s">
        <v>359</v>
      </c>
      <c r="X30" t="s">
        <v>360</v>
      </c>
      <c r="Z30">
        <v>2016</v>
      </c>
      <c r="AA30" t="s">
        <v>359</v>
      </c>
      <c r="AB30" t="s">
        <v>1000</v>
      </c>
      <c r="AC30" t="s">
        <v>362</v>
      </c>
      <c r="AE30">
        <v>2</v>
      </c>
      <c r="AF30" t="s">
        <v>363</v>
      </c>
      <c r="AG30" t="s">
        <v>1001</v>
      </c>
      <c r="AH30" t="s">
        <v>1002</v>
      </c>
      <c r="AI30" t="s">
        <v>1003</v>
      </c>
      <c r="AJ30" t="s">
        <v>1004</v>
      </c>
      <c r="AL30" t="s">
        <v>359</v>
      </c>
      <c r="AM30">
        <v>3</v>
      </c>
      <c r="AN30" t="s">
        <v>359</v>
      </c>
      <c r="AO30">
        <v>1</v>
      </c>
      <c r="AQ30" t="s">
        <v>368</v>
      </c>
      <c r="AR30">
        <v>2016</v>
      </c>
      <c r="AS30" t="s">
        <v>370</v>
      </c>
      <c r="AT30">
        <v>3</v>
      </c>
      <c r="AU30" t="s">
        <v>359</v>
      </c>
      <c r="AV30">
        <v>1</v>
      </c>
      <c r="AX30">
        <v>2016</v>
      </c>
      <c r="AY30" t="s">
        <v>370</v>
      </c>
      <c r="AZ30">
        <v>2000</v>
      </c>
      <c r="BA30" t="s">
        <v>359</v>
      </c>
      <c r="BB30">
        <v>2</v>
      </c>
      <c r="BC30" t="s">
        <v>1005</v>
      </c>
      <c r="BD30" t="s">
        <v>1006</v>
      </c>
      <c r="BE30" t="s">
        <v>1007</v>
      </c>
      <c r="BF30" t="s">
        <v>1008</v>
      </c>
      <c r="BH30">
        <v>2016</v>
      </c>
      <c r="BI30" t="s">
        <v>370</v>
      </c>
      <c r="BJ30" t="s">
        <v>359</v>
      </c>
      <c r="BK30">
        <v>2</v>
      </c>
      <c r="BL30" t="s">
        <v>368</v>
      </c>
      <c r="BN30">
        <v>2016</v>
      </c>
      <c r="BO30" t="s">
        <v>370</v>
      </c>
      <c r="BP30" t="s">
        <v>359</v>
      </c>
      <c r="BQ30">
        <v>1</v>
      </c>
      <c r="BS30">
        <v>2016</v>
      </c>
      <c r="BT30" t="s">
        <v>370</v>
      </c>
      <c r="BU30">
        <v>500</v>
      </c>
      <c r="BV30" t="s">
        <v>359</v>
      </c>
      <c r="BW30">
        <v>3</v>
      </c>
      <c r="BY30">
        <v>2016</v>
      </c>
      <c r="BZ30" t="s">
        <v>370</v>
      </c>
      <c r="CA30" t="s">
        <v>359</v>
      </c>
      <c r="CC30">
        <v>2016</v>
      </c>
      <c r="CD30" t="s">
        <v>370</v>
      </c>
      <c r="CE30" t="s">
        <v>361</v>
      </c>
      <c r="CN30" t="s">
        <v>359</v>
      </c>
      <c r="CO30" t="s">
        <v>359</v>
      </c>
      <c r="CP30" t="s">
        <v>375</v>
      </c>
      <c r="CQ30" t="s">
        <v>359</v>
      </c>
      <c r="CR30">
        <v>0</v>
      </c>
      <c r="CS30" t="s">
        <v>359</v>
      </c>
      <c r="CT30" t="s">
        <v>376</v>
      </c>
      <c r="CU30" t="s">
        <v>359</v>
      </c>
      <c r="CV30" t="s">
        <v>375</v>
      </c>
      <c r="CW30" t="s">
        <v>359</v>
      </c>
      <c r="CX30" t="s">
        <v>1009</v>
      </c>
      <c r="CY30" t="s">
        <v>1010</v>
      </c>
      <c r="CZ30" t="s">
        <v>1011</v>
      </c>
      <c r="DA30" t="s">
        <v>1012</v>
      </c>
      <c r="DB30">
        <v>1</v>
      </c>
      <c r="DC30" t="s">
        <v>1013</v>
      </c>
      <c r="DD30">
        <v>2016</v>
      </c>
      <c r="DE30" t="s">
        <v>370</v>
      </c>
      <c r="DF30" t="s">
        <v>361</v>
      </c>
      <c r="DJ30" t="s">
        <v>359</v>
      </c>
      <c r="DL30" t="s">
        <v>370</v>
      </c>
      <c r="DN30" t="s">
        <v>1014</v>
      </c>
    </row>
    <row r="31" spans="1:118" x14ac:dyDescent="0.3">
      <c r="A31" t="s">
        <v>1015</v>
      </c>
      <c r="B31">
        <v>1</v>
      </c>
      <c r="D31" t="s">
        <v>465</v>
      </c>
      <c r="E31" t="s">
        <v>1016</v>
      </c>
      <c r="F31" t="s">
        <v>1017</v>
      </c>
      <c r="G31" t="s">
        <v>468</v>
      </c>
      <c r="H31" t="s">
        <v>1018</v>
      </c>
      <c r="I31">
        <v>2017</v>
      </c>
      <c r="J31" t="s">
        <v>353</v>
      </c>
      <c r="K31" t="s">
        <v>354</v>
      </c>
      <c r="L31" t="s">
        <v>470</v>
      </c>
      <c r="M31" t="s">
        <v>962</v>
      </c>
      <c r="N31" t="s">
        <v>1019</v>
      </c>
      <c r="Q31" t="s">
        <v>1020</v>
      </c>
      <c r="R31">
        <v>30604</v>
      </c>
      <c r="T31">
        <v>154</v>
      </c>
      <c r="U31">
        <v>154</v>
      </c>
      <c r="V31">
        <v>0</v>
      </c>
      <c r="W31" t="s">
        <v>359</v>
      </c>
      <c r="X31" t="s">
        <v>360</v>
      </c>
      <c r="Z31">
        <v>2012</v>
      </c>
      <c r="AA31" t="s">
        <v>361</v>
      </c>
      <c r="AC31" t="s">
        <v>668</v>
      </c>
      <c r="AD31" t="s">
        <v>1021</v>
      </c>
      <c r="AE31">
        <v>11</v>
      </c>
      <c r="AF31" t="s">
        <v>363</v>
      </c>
      <c r="AG31" t="s">
        <v>670</v>
      </c>
      <c r="AH31" t="s">
        <v>671</v>
      </c>
      <c r="AI31" t="s">
        <v>672</v>
      </c>
      <c r="AJ31" t="s">
        <v>673</v>
      </c>
      <c r="AL31" t="s">
        <v>359</v>
      </c>
      <c r="AM31">
        <v>4</v>
      </c>
      <c r="AN31" t="s">
        <v>361</v>
      </c>
      <c r="AT31">
        <v>4</v>
      </c>
      <c r="AU31" t="s">
        <v>361</v>
      </c>
      <c r="BA31" t="s">
        <v>361</v>
      </c>
      <c r="BJ31" t="s">
        <v>361</v>
      </c>
      <c r="BP31" t="s">
        <v>361</v>
      </c>
      <c r="BV31" t="s">
        <v>361</v>
      </c>
      <c r="CE31" t="s">
        <v>361</v>
      </c>
      <c r="CN31" t="s">
        <v>359</v>
      </c>
      <c r="CO31" t="s">
        <v>359</v>
      </c>
      <c r="CP31" t="s">
        <v>375</v>
      </c>
      <c r="CQ31" t="s">
        <v>359</v>
      </c>
      <c r="CR31">
        <v>0</v>
      </c>
      <c r="CS31" t="s">
        <v>359</v>
      </c>
      <c r="CT31" t="s">
        <v>376</v>
      </c>
      <c r="CU31" t="s">
        <v>359</v>
      </c>
      <c r="CV31" t="s">
        <v>375</v>
      </c>
      <c r="CW31" t="s">
        <v>359</v>
      </c>
      <c r="CX31" t="s">
        <v>1022</v>
      </c>
      <c r="CY31" t="s">
        <v>1023</v>
      </c>
      <c r="CZ31" t="s">
        <v>1024</v>
      </c>
      <c r="DA31" t="s">
        <v>1025</v>
      </c>
      <c r="DB31">
        <v>1</v>
      </c>
      <c r="DC31" t="s">
        <v>1026</v>
      </c>
      <c r="DD31">
        <v>2012</v>
      </c>
      <c r="DE31" t="s">
        <v>622</v>
      </c>
      <c r="DF31" t="s">
        <v>361</v>
      </c>
      <c r="DJ31" t="s">
        <v>359</v>
      </c>
      <c r="DL31" t="s">
        <v>622</v>
      </c>
      <c r="DM31" t="s">
        <v>1027</v>
      </c>
      <c r="DN31" t="s">
        <v>1028</v>
      </c>
    </row>
    <row r="32" spans="1:118" x14ac:dyDescent="0.3">
      <c r="A32" t="s">
        <v>1029</v>
      </c>
      <c r="B32">
        <v>1</v>
      </c>
      <c r="D32" t="s">
        <v>465</v>
      </c>
      <c r="E32" t="s">
        <v>1030</v>
      </c>
      <c r="F32" t="s">
        <v>1031</v>
      </c>
      <c r="G32" t="s">
        <v>468</v>
      </c>
      <c r="H32" t="s">
        <v>1032</v>
      </c>
      <c r="I32">
        <v>2017</v>
      </c>
      <c r="J32" t="s">
        <v>353</v>
      </c>
      <c r="K32" t="s">
        <v>354</v>
      </c>
      <c r="L32" t="s">
        <v>1033</v>
      </c>
      <c r="M32" t="s">
        <v>1034</v>
      </c>
      <c r="N32" t="s">
        <v>1035</v>
      </c>
      <c r="Q32" t="s">
        <v>1036</v>
      </c>
      <c r="T32">
        <v>250</v>
      </c>
      <c r="U32">
        <v>250</v>
      </c>
      <c r="V32">
        <v>0</v>
      </c>
      <c r="W32" t="s">
        <v>359</v>
      </c>
      <c r="X32" t="s">
        <v>394</v>
      </c>
      <c r="Z32">
        <v>2013</v>
      </c>
      <c r="AA32" t="s">
        <v>361</v>
      </c>
      <c r="AC32" t="s">
        <v>668</v>
      </c>
      <c r="AD32" t="s">
        <v>1037</v>
      </c>
      <c r="AE32">
        <v>1</v>
      </c>
      <c r="AF32" t="s">
        <v>363</v>
      </c>
      <c r="AG32" t="s">
        <v>1038</v>
      </c>
      <c r="AH32" t="s">
        <v>1039</v>
      </c>
      <c r="AI32" t="s">
        <v>1040</v>
      </c>
      <c r="AJ32" t="s">
        <v>1041</v>
      </c>
      <c r="AL32" t="s">
        <v>359</v>
      </c>
      <c r="AM32">
        <v>60</v>
      </c>
      <c r="AN32" t="s">
        <v>361</v>
      </c>
      <c r="AT32">
        <v>60</v>
      </c>
      <c r="AU32" t="s">
        <v>361</v>
      </c>
      <c r="BA32" t="s">
        <v>359</v>
      </c>
      <c r="BB32">
        <v>1</v>
      </c>
      <c r="BC32" t="s">
        <v>1042</v>
      </c>
      <c r="BD32" t="s">
        <v>1043</v>
      </c>
      <c r="BE32" t="s">
        <v>1044</v>
      </c>
      <c r="BF32" t="s">
        <v>1045</v>
      </c>
      <c r="BG32" t="s">
        <v>1046</v>
      </c>
      <c r="BH32">
        <v>2013</v>
      </c>
      <c r="BI32" t="s">
        <v>370</v>
      </c>
      <c r="BJ32" t="s">
        <v>361</v>
      </c>
      <c r="BP32" t="s">
        <v>361</v>
      </c>
      <c r="BV32" t="s">
        <v>361</v>
      </c>
      <c r="CE32" t="s">
        <v>361</v>
      </c>
      <c r="CN32" t="s">
        <v>359</v>
      </c>
      <c r="CO32" t="s">
        <v>359</v>
      </c>
      <c r="CP32" t="s">
        <v>375</v>
      </c>
      <c r="CQ32" t="s">
        <v>359</v>
      </c>
      <c r="CR32">
        <v>0</v>
      </c>
      <c r="CS32" t="s">
        <v>359</v>
      </c>
      <c r="CT32" t="s">
        <v>376</v>
      </c>
      <c r="CU32" t="s">
        <v>359</v>
      </c>
      <c r="CV32" t="s">
        <v>375</v>
      </c>
      <c r="CW32" t="s">
        <v>359</v>
      </c>
      <c r="CX32" t="s">
        <v>1047</v>
      </c>
      <c r="CY32" t="s">
        <v>1048</v>
      </c>
      <c r="CZ32" t="s">
        <v>1049</v>
      </c>
      <c r="DA32" t="s">
        <v>1050</v>
      </c>
      <c r="DB32">
        <v>1</v>
      </c>
      <c r="DC32" t="s">
        <v>1051</v>
      </c>
      <c r="DD32">
        <v>2013</v>
      </c>
      <c r="DE32" t="s">
        <v>370</v>
      </c>
      <c r="DF32" t="s">
        <v>361</v>
      </c>
      <c r="DJ32" t="s">
        <v>359</v>
      </c>
      <c r="DL32" t="s">
        <v>370</v>
      </c>
      <c r="DM32" t="s">
        <v>1052</v>
      </c>
      <c r="DN32" t="s">
        <v>1053</v>
      </c>
    </row>
    <row r="33" spans="1:118" x14ac:dyDescent="0.3">
      <c r="A33" t="s">
        <v>1054</v>
      </c>
      <c r="B33">
        <v>1</v>
      </c>
      <c r="D33" t="s">
        <v>487</v>
      </c>
      <c r="E33" t="s">
        <v>1055</v>
      </c>
      <c r="F33" t="s">
        <v>1056</v>
      </c>
      <c r="G33" t="s">
        <v>490</v>
      </c>
      <c r="H33" t="s">
        <v>1057</v>
      </c>
      <c r="I33">
        <v>2017</v>
      </c>
      <c r="J33" t="s">
        <v>353</v>
      </c>
      <c r="K33" t="s">
        <v>354</v>
      </c>
      <c r="L33" t="s">
        <v>492</v>
      </c>
      <c r="M33" t="s">
        <v>1058</v>
      </c>
      <c r="N33" t="s">
        <v>1059</v>
      </c>
      <c r="Q33" t="s">
        <v>1060</v>
      </c>
      <c r="R33">
        <v>6436</v>
      </c>
      <c r="T33">
        <v>165</v>
      </c>
      <c r="U33">
        <v>80</v>
      </c>
      <c r="V33">
        <v>85</v>
      </c>
      <c r="W33" t="s">
        <v>359</v>
      </c>
      <c r="X33" t="s">
        <v>360</v>
      </c>
      <c r="Z33">
        <v>2013</v>
      </c>
      <c r="AA33" t="s">
        <v>361</v>
      </c>
      <c r="AC33" t="s">
        <v>362</v>
      </c>
      <c r="AE33">
        <v>7</v>
      </c>
      <c r="AF33" t="s">
        <v>363</v>
      </c>
      <c r="AG33" t="s">
        <v>1061</v>
      </c>
      <c r="AH33" t="s">
        <v>1062</v>
      </c>
      <c r="AI33" t="s">
        <v>1063</v>
      </c>
      <c r="AJ33" t="s">
        <v>1064</v>
      </c>
      <c r="AL33" t="s">
        <v>359</v>
      </c>
      <c r="AM33">
        <v>10</v>
      </c>
      <c r="AN33" t="s">
        <v>359</v>
      </c>
      <c r="AO33">
        <v>3</v>
      </c>
      <c r="AQ33" t="s">
        <v>401</v>
      </c>
      <c r="AR33">
        <v>2013</v>
      </c>
      <c r="AS33" t="s">
        <v>369</v>
      </c>
      <c r="AT33">
        <v>10</v>
      </c>
      <c r="AU33" t="s">
        <v>359</v>
      </c>
      <c r="AV33">
        <v>1</v>
      </c>
      <c r="AX33">
        <v>2013</v>
      </c>
      <c r="AY33" t="s">
        <v>370</v>
      </c>
      <c r="AZ33">
        <v>1500</v>
      </c>
      <c r="BA33" t="s">
        <v>359</v>
      </c>
      <c r="BB33">
        <v>20</v>
      </c>
      <c r="BC33" t="s">
        <v>1065</v>
      </c>
      <c r="BD33" t="s">
        <v>1066</v>
      </c>
      <c r="BE33" t="s">
        <v>1067</v>
      </c>
      <c r="BF33" t="s">
        <v>1068</v>
      </c>
      <c r="BH33">
        <v>2013</v>
      </c>
      <c r="BI33" t="s">
        <v>370</v>
      </c>
      <c r="BJ33" t="s">
        <v>359</v>
      </c>
      <c r="BK33">
        <v>25</v>
      </c>
      <c r="BL33" t="s">
        <v>805</v>
      </c>
      <c r="BN33">
        <v>2013</v>
      </c>
      <c r="BO33" t="s">
        <v>370</v>
      </c>
      <c r="BP33" t="s">
        <v>359</v>
      </c>
      <c r="BQ33">
        <v>4</v>
      </c>
      <c r="BS33">
        <v>2013</v>
      </c>
      <c r="BT33" t="s">
        <v>370</v>
      </c>
      <c r="BU33">
        <v>11000</v>
      </c>
      <c r="BV33" t="s">
        <v>359</v>
      </c>
      <c r="BW33">
        <v>2</v>
      </c>
      <c r="BY33">
        <v>2013</v>
      </c>
      <c r="BZ33" t="s">
        <v>369</v>
      </c>
      <c r="CA33" t="s">
        <v>359</v>
      </c>
      <c r="CC33">
        <v>2013</v>
      </c>
      <c r="CD33" t="s">
        <v>370</v>
      </c>
      <c r="CE33" t="s">
        <v>361</v>
      </c>
      <c r="CN33" t="s">
        <v>359</v>
      </c>
      <c r="CO33" t="s">
        <v>359</v>
      </c>
      <c r="CP33" t="s">
        <v>375</v>
      </c>
      <c r="CQ33" t="s">
        <v>359</v>
      </c>
      <c r="CR33">
        <v>0</v>
      </c>
      <c r="CS33" t="s">
        <v>359</v>
      </c>
      <c r="CT33" t="s">
        <v>376</v>
      </c>
      <c r="CU33" t="s">
        <v>359</v>
      </c>
      <c r="CV33" t="s">
        <v>375</v>
      </c>
      <c r="CW33" t="s">
        <v>359</v>
      </c>
      <c r="CX33" t="s">
        <v>1069</v>
      </c>
      <c r="CY33" t="s">
        <v>1070</v>
      </c>
      <c r="CZ33" t="s">
        <v>1071</v>
      </c>
      <c r="DA33" t="s">
        <v>1072</v>
      </c>
      <c r="DB33">
        <v>1</v>
      </c>
      <c r="DC33" t="s">
        <v>1073</v>
      </c>
      <c r="DD33">
        <v>2013</v>
      </c>
      <c r="DE33" t="s">
        <v>370</v>
      </c>
      <c r="DF33" t="s">
        <v>361</v>
      </c>
      <c r="DJ33" t="s">
        <v>359</v>
      </c>
      <c r="DL33" t="s">
        <v>369</v>
      </c>
      <c r="DN33" t="s">
        <v>1074</v>
      </c>
    </row>
    <row r="34" spans="1:118" x14ac:dyDescent="0.3">
      <c r="A34" t="s">
        <v>1075</v>
      </c>
      <c r="B34">
        <v>1</v>
      </c>
      <c r="D34" t="s">
        <v>487</v>
      </c>
      <c r="E34" t="s">
        <v>1076</v>
      </c>
      <c r="F34" t="s">
        <v>1077</v>
      </c>
      <c r="G34" t="s">
        <v>490</v>
      </c>
      <c r="H34" t="s">
        <v>1078</v>
      </c>
      <c r="I34">
        <v>2017</v>
      </c>
      <c r="J34" t="s">
        <v>353</v>
      </c>
      <c r="K34" t="s">
        <v>354</v>
      </c>
      <c r="L34" t="s">
        <v>446</v>
      </c>
      <c r="M34" t="s">
        <v>1079</v>
      </c>
      <c r="N34" t="s">
        <v>1080</v>
      </c>
      <c r="Q34" t="s">
        <v>983</v>
      </c>
      <c r="R34">
        <v>14106</v>
      </c>
      <c r="T34">
        <v>205</v>
      </c>
      <c r="U34">
        <v>20</v>
      </c>
      <c r="V34">
        <v>185</v>
      </c>
      <c r="W34" t="s">
        <v>359</v>
      </c>
      <c r="X34" t="s">
        <v>394</v>
      </c>
      <c r="Z34">
        <v>2003</v>
      </c>
      <c r="AA34" t="s">
        <v>359</v>
      </c>
      <c r="AB34" t="s">
        <v>1081</v>
      </c>
      <c r="AC34" t="s">
        <v>1082</v>
      </c>
      <c r="AE34">
        <v>2</v>
      </c>
      <c r="AF34" t="s">
        <v>363</v>
      </c>
      <c r="AG34" t="s">
        <v>1083</v>
      </c>
      <c r="AH34" t="s">
        <v>520</v>
      </c>
      <c r="AI34" t="s">
        <v>521</v>
      </c>
      <c r="AJ34" t="s">
        <v>522</v>
      </c>
      <c r="AL34" t="s">
        <v>359</v>
      </c>
      <c r="AM34">
        <v>3</v>
      </c>
      <c r="AN34" t="s">
        <v>359</v>
      </c>
      <c r="AO34">
        <v>1</v>
      </c>
      <c r="AQ34" t="s">
        <v>401</v>
      </c>
      <c r="AR34">
        <v>2003</v>
      </c>
      <c r="AS34" t="s">
        <v>370</v>
      </c>
      <c r="AT34">
        <v>3</v>
      </c>
      <c r="AU34" t="s">
        <v>359</v>
      </c>
      <c r="AV34">
        <v>2</v>
      </c>
      <c r="AX34">
        <v>2003</v>
      </c>
      <c r="AY34" t="s">
        <v>370</v>
      </c>
      <c r="AZ34">
        <v>35000</v>
      </c>
      <c r="BA34" t="s">
        <v>359</v>
      </c>
      <c r="BB34">
        <v>7</v>
      </c>
      <c r="BC34" t="s">
        <v>1084</v>
      </c>
      <c r="BD34" t="s">
        <v>1085</v>
      </c>
      <c r="BE34" t="s">
        <v>1086</v>
      </c>
      <c r="BF34" t="s">
        <v>1087</v>
      </c>
      <c r="BH34">
        <v>2003</v>
      </c>
      <c r="BI34" t="s">
        <v>370</v>
      </c>
      <c r="BJ34" t="s">
        <v>359</v>
      </c>
      <c r="BK34">
        <v>12</v>
      </c>
      <c r="BL34" t="s">
        <v>1088</v>
      </c>
      <c r="BN34">
        <v>2003</v>
      </c>
      <c r="BO34" t="s">
        <v>370</v>
      </c>
      <c r="BP34" t="s">
        <v>359</v>
      </c>
      <c r="BQ34">
        <v>2</v>
      </c>
      <c r="BS34">
        <v>2003</v>
      </c>
      <c r="BT34" t="s">
        <v>370</v>
      </c>
      <c r="BU34">
        <v>35000</v>
      </c>
      <c r="BV34" t="s">
        <v>361</v>
      </c>
      <c r="CE34" t="s">
        <v>361</v>
      </c>
      <c r="CN34" t="s">
        <v>359</v>
      </c>
      <c r="CO34" t="s">
        <v>359</v>
      </c>
      <c r="CP34" t="s">
        <v>375</v>
      </c>
      <c r="CQ34" t="s">
        <v>359</v>
      </c>
      <c r="CR34">
        <v>0</v>
      </c>
      <c r="CS34" t="s">
        <v>359</v>
      </c>
      <c r="CT34" t="s">
        <v>376</v>
      </c>
      <c r="CU34" t="s">
        <v>359</v>
      </c>
      <c r="CV34" t="s">
        <v>375</v>
      </c>
      <c r="CW34" t="s">
        <v>359</v>
      </c>
      <c r="CX34" t="s">
        <v>1089</v>
      </c>
      <c r="CY34" t="s">
        <v>1090</v>
      </c>
      <c r="CZ34" t="s">
        <v>1091</v>
      </c>
      <c r="DA34" t="s">
        <v>1092</v>
      </c>
      <c r="DB34">
        <v>1</v>
      </c>
      <c r="DC34" t="s">
        <v>1093</v>
      </c>
      <c r="DD34">
        <v>2003</v>
      </c>
      <c r="DE34" t="s">
        <v>370</v>
      </c>
      <c r="DF34" t="s">
        <v>361</v>
      </c>
      <c r="DJ34" t="s">
        <v>359</v>
      </c>
      <c r="DL34" t="s">
        <v>370</v>
      </c>
      <c r="DN34" t="s">
        <v>1094</v>
      </c>
    </row>
    <row r="35" spans="1:118" x14ac:dyDescent="0.3">
      <c r="A35" t="s">
        <v>1095</v>
      </c>
      <c r="B35">
        <v>1</v>
      </c>
      <c r="D35" t="s">
        <v>465</v>
      </c>
      <c r="E35" t="s">
        <v>1096</v>
      </c>
      <c r="F35" t="s">
        <v>1097</v>
      </c>
      <c r="G35" t="s">
        <v>468</v>
      </c>
      <c r="H35" t="s">
        <v>1032</v>
      </c>
      <c r="I35">
        <v>2017</v>
      </c>
      <c r="J35" t="s">
        <v>353</v>
      </c>
      <c r="K35" t="s">
        <v>354</v>
      </c>
      <c r="L35" t="s">
        <v>470</v>
      </c>
      <c r="M35" t="s">
        <v>1098</v>
      </c>
      <c r="N35" t="s">
        <v>419</v>
      </c>
      <c r="Q35" t="s">
        <v>1099</v>
      </c>
      <c r="R35">
        <v>9577</v>
      </c>
      <c r="T35">
        <v>164</v>
      </c>
      <c r="U35">
        <v>164</v>
      </c>
      <c r="V35">
        <v>0</v>
      </c>
      <c r="W35" t="s">
        <v>359</v>
      </c>
      <c r="X35" t="s">
        <v>360</v>
      </c>
      <c r="Z35">
        <v>2015</v>
      </c>
      <c r="AA35" t="s">
        <v>361</v>
      </c>
      <c r="AC35" t="s">
        <v>362</v>
      </c>
      <c r="AD35" t="s">
        <v>1100</v>
      </c>
      <c r="AE35">
        <v>10</v>
      </c>
      <c r="AF35" t="s">
        <v>363</v>
      </c>
      <c r="AG35" t="s">
        <v>1101</v>
      </c>
      <c r="AH35" t="s">
        <v>1102</v>
      </c>
      <c r="AI35" t="s">
        <v>1103</v>
      </c>
      <c r="AJ35" t="s">
        <v>1104</v>
      </c>
      <c r="AL35" t="s">
        <v>359</v>
      </c>
      <c r="AM35">
        <v>40</v>
      </c>
      <c r="AN35" t="s">
        <v>359</v>
      </c>
      <c r="AO35">
        <v>8</v>
      </c>
      <c r="AQ35" t="s">
        <v>401</v>
      </c>
      <c r="AR35">
        <v>2015</v>
      </c>
      <c r="AS35" t="s">
        <v>370</v>
      </c>
      <c r="AT35">
        <v>40</v>
      </c>
      <c r="AU35" t="s">
        <v>359</v>
      </c>
      <c r="AV35">
        <v>1</v>
      </c>
      <c r="AX35">
        <v>2015</v>
      </c>
      <c r="AY35" t="s">
        <v>370</v>
      </c>
      <c r="AZ35">
        <v>4000</v>
      </c>
      <c r="BA35" t="s">
        <v>359</v>
      </c>
      <c r="BB35">
        <v>1</v>
      </c>
      <c r="BC35" t="s">
        <v>1105</v>
      </c>
      <c r="BD35" t="s">
        <v>1106</v>
      </c>
      <c r="BE35" t="s">
        <v>1107</v>
      </c>
      <c r="BF35" t="s">
        <v>1108</v>
      </c>
      <c r="BG35" t="s">
        <v>1109</v>
      </c>
      <c r="BH35">
        <v>2015</v>
      </c>
      <c r="BI35" t="s">
        <v>370</v>
      </c>
      <c r="BJ35" t="s">
        <v>361</v>
      </c>
      <c r="BP35" t="s">
        <v>359</v>
      </c>
      <c r="BQ35">
        <v>3</v>
      </c>
      <c r="BS35">
        <v>2015</v>
      </c>
      <c r="BT35" t="s">
        <v>370</v>
      </c>
      <c r="BU35">
        <v>8000</v>
      </c>
      <c r="BV35" t="s">
        <v>359</v>
      </c>
      <c r="BW35">
        <v>2</v>
      </c>
      <c r="BY35">
        <v>2015</v>
      </c>
      <c r="BZ35" t="s">
        <v>370</v>
      </c>
      <c r="CA35" t="s">
        <v>359</v>
      </c>
      <c r="CC35">
        <v>2015</v>
      </c>
      <c r="CD35" t="s">
        <v>370</v>
      </c>
      <c r="CE35" t="s">
        <v>361</v>
      </c>
      <c r="CN35" t="s">
        <v>359</v>
      </c>
      <c r="CO35" t="s">
        <v>359</v>
      </c>
      <c r="CP35" t="s">
        <v>375</v>
      </c>
      <c r="CQ35" t="s">
        <v>359</v>
      </c>
      <c r="CR35">
        <v>0</v>
      </c>
      <c r="CS35" t="s">
        <v>359</v>
      </c>
      <c r="CT35" t="s">
        <v>376</v>
      </c>
      <c r="CU35" t="s">
        <v>359</v>
      </c>
      <c r="CV35" t="s">
        <v>375</v>
      </c>
      <c r="CW35" t="s">
        <v>359</v>
      </c>
      <c r="CX35" t="s">
        <v>1110</v>
      </c>
      <c r="CY35" t="s">
        <v>1111</v>
      </c>
      <c r="CZ35" t="s">
        <v>1112</v>
      </c>
      <c r="DA35" t="s">
        <v>1113</v>
      </c>
      <c r="DB35">
        <v>1</v>
      </c>
      <c r="DC35" t="s">
        <v>1114</v>
      </c>
      <c r="DD35">
        <v>2015</v>
      </c>
      <c r="DE35" t="s">
        <v>370</v>
      </c>
      <c r="DF35" t="s">
        <v>361</v>
      </c>
      <c r="DJ35" t="s">
        <v>359</v>
      </c>
      <c r="DL35" t="s">
        <v>370</v>
      </c>
      <c r="DM35" t="s">
        <v>1115</v>
      </c>
      <c r="DN35" t="s">
        <v>1116</v>
      </c>
    </row>
    <row r="36" spans="1:118" x14ac:dyDescent="0.3">
      <c r="A36" t="s">
        <v>1117</v>
      </c>
      <c r="B36">
        <v>1</v>
      </c>
      <c r="D36" t="s">
        <v>487</v>
      </c>
      <c r="E36" t="s">
        <v>1118</v>
      </c>
      <c r="F36" t="s">
        <v>1119</v>
      </c>
      <c r="G36" t="s">
        <v>490</v>
      </c>
      <c r="H36" t="s">
        <v>845</v>
      </c>
      <c r="I36">
        <v>2017</v>
      </c>
      <c r="J36" t="s">
        <v>353</v>
      </c>
      <c r="K36" t="s">
        <v>354</v>
      </c>
      <c r="L36" t="s">
        <v>537</v>
      </c>
      <c r="M36" t="s">
        <v>538</v>
      </c>
      <c r="N36" t="s">
        <v>1120</v>
      </c>
      <c r="Q36" t="s">
        <v>1121</v>
      </c>
      <c r="T36">
        <v>132</v>
      </c>
      <c r="U36">
        <v>60</v>
      </c>
      <c r="V36">
        <v>72</v>
      </c>
      <c r="W36" t="s">
        <v>359</v>
      </c>
      <c r="X36" t="s">
        <v>360</v>
      </c>
      <c r="Z36">
        <v>2015</v>
      </c>
      <c r="AA36" t="s">
        <v>359</v>
      </c>
      <c r="AB36" t="s">
        <v>1122</v>
      </c>
      <c r="AC36" t="s">
        <v>362</v>
      </c>
      <c r="AE36">
        <v>2</v>
      </c>
      <c r="AF36" t="s">
        <v>363</v>
      </c>
      <c r="AG36" t="s">
        <v>1123</v>
      </c>
      <c r="AH36" t="s">
        <v>425</v>
      </c>
      <c r="AI36" t="s">
        <v>426</v>
      </c>
      <c r="AJ36" t="s">
        <v>427</v>
      </c>
      <c r="AL36" t="s">
        <v>359</v>
      </c>
      <c r="AM36">
        <v>5</v>
      </c>
      <c r="AN36" t="s">
        <v>359</v>
      </c>
      <c r="AO36">
        <v>1</v>
      </c>
      <c r="AQ36" t="s">
        <v>401</v>
      </c>
      <c r="AR36">
        <v>2015</v>
      </c>
      <c r="AS36" t="s">
        <v>370</v>
      </c>
      <c r="AT36">
        <v>5</v>
      </c>
      <c r="AU36" t="s">
        <v>359</v>
      </c>
      <c r="AV36">
        <v>1</v>
      </c>
      <c r="AX36">
        <v>2015</v>
      </c>
      <c r="AY36" t="s">
        <v>370</v>
      </c>
      <c r="AZ36">
        <v>1000</v>
      </c>
      <c r="BA36" t="s">
        <v>359</v>
      </c>
      <c r="BB36">
        <v>7</v>
      </c>
      <c r="BC36" t="s">
        <v>1124</v>
      </c>
      <c r="BD36" t="s">
        <v>1125</v>
      </c>
      <c r="BE36" t="s">
        <v>1126</v>
      </c>
      <c r="BF36" t="s">
        <v>1127</v>
      </c>
      <c r="BH36">
        <v>2015</v>
      </c>
      <c r="BI36" t="s">
        <v>370</v>
      </c>
      <c r="BJ36" t="s">
        <v>359</v>
      </c>
      <c r="BK36">
        <v>8</v>
      </c>
      <c r="BL36" t="s">
        <v>551</v>
      </c>
      <c r="BN36">
        <v>2015</v>
      </c>
      <c r="BO36" t="s">
        <v>370</v>
      </c>
      <c r="BP36" t="s">
        <v>359</v>
      </c>
      <c r="BQ36">
        <v>3</v>
      </c>
      <c r="BS36">
        <v>2015</v>
      </c>
      <c r="BT36" t="s">
        <v>370</v>
      </c>
      <c r="BU36">
        <v>6000</v>
      </c>
      <c r="BV36" t="s">
        <v>359</v>
      </c>
      <c r="BW36">
        <v>2</v>
      </c>
      <c r="BY36">
        <v>2015</v>
      </c>
      <c r="BZ36" t="s">
        <v>370</v>
      </c>
      <c r="CA36" t="s">
        <v>359</v>
      </c>
      <c r="CC36">
        <v>2015</v>
      </c>
      <c r="CD36" t="s">
        <v>370</v>
      </c>
      <c r="CE36" t="s">
        <v>361</v>
      </c>
      <c r="CN36" t="s">
        <v>359</v>
      </c>
      <c r="CO36" t="s">
        <v>359</v>
      </c>
      <c r="CP36" t="s">
        <v>375</v>
      </c>
      <c r="CQ36" t="s">
        <v>359</v>
      </c>
      <c r="CR36">
        <v>0</v>
      </c>
      <c r="CS36" t="s">
        <v>359</v>
      </c>
      <c r="CT36" t="s">
        <v>376</v>
      </c>
      <c r="CU36" t="s">
        <v>359</v>
      </c>
      <c r="CV36" t="s">
        <v>375</v>
      </c>
      <c r="CW36" t="s">
        <v>359</v>
      </c>
      <c r="CX36" t="s">
        <v>1128</v>
      </c>
      <c r="CY36" t="s">
        <v>1129</v>
      </c>
      <c r="CZ36" t="s">
        <v>1130</v>
      </c>
      <c r="DA36" t="s">
        <v>1131</v>
      </c>
      <c r="DB36">
        <v>2</v>
      </c>
      <c r="DC36" t="s">
        <v>1132</v>
      </c>
      <c r="DD36">
        <v>2015</v>
      </c>
      <c r="DE36" t="s">
        <v>370</v>
      </c>
      <c r="DF36" t="s">
        <v>361</v>
      </c>
      <c r="DJ36" t="s">
        <v>359</v>
      </c>
      <c r="DL36" t="s">
        <v>370</v>
      </c>
      <c r="DN36" t="s">
        <v>1133</v>
      </c>
    </row>
    <row r="37" spans="1:118" x14ac:dyDescent="0.3">
      <c r="A37" t="s">
        <v>1134</v>
      </c>
      <c r="B37">
        <v>1</v>
      </c>
      <c r="D37" t="s">
        <v>559</v>
      </c>
      <c r="E37" t="s">
        <v>1135</v>
      </c>
      <c r="F37" t="s">
        <v>1136</v>
      </c>
      <c r="G37" t="s">
        <v>562</v>
      </c>
      <c r="H37" t="s">
        <v>1137</v>
      </c>
      <c r="I37">
        <v>2017</v>
      </c>
      <c r="J37" t="s">
        <v>353</v>
      </c>
      <c r="K37" t="s">
        <v>354</v>
      </c>
      <c r="L37" t="s">
        <v>666</v>
      </c>
      <c r="M37" t="s">
        <v>392</v>
      </c>
      <c r="N37" t="s">
        <v>728</v>
      </c>
      <c r="Q37" t="s">
        <v>729</v>
      </c>
      <c r="R37">
        <v>26296</v>
      </c>
      <c r="T37">
        <v>206</v>
      </c>
      <c r="U37">
        <v>106</v>
      </c>
      <c r="V37">
        <v>100</v>
      </c>
      <c r="W37" t="s">
        <v>359</v>
      </c>
      <c r="X37" t="s">
        <v>360</v>
      </c>
      <c r="Z37">
        <v>1987</v>
      </c>
      <c r="AA37" t="s">
        <v>359</v>
      </c>
      <c r="AB37" t="s">
        <v>730</v>
      </c>
      <c r="AC37" t="s">
        <v>362</v>
      </c>
      <c r="AE37">
        <v>1</v>
      </c>
      <c r="AF37" t="s">
        <v>363</v>
      </c>
      <c r="AG37" t="s">
        <v>731</v>
      </c>
      <c r="AH37" t="s">
        <v>732</v>
      </c>
      <c r="AI37" t="s">
        <v>733</v>
      </c>
      <c r="AJ37" t="s">
        <v>734</v>
      </c>
      <c r="AL37" t="s">
        <v>359</v>
      </c>
      <c r="AM37">
        <v>5</v>
      </c>
      <c r="AN37" t="s">
        <v>359</v>
      </c>
      <c r="AO37">
        <v>1</v>
      </c>
      <c r="AQ37" t="s">
        <v>401</v>
      </c>
      <c r="AR37">
        <v>2007</v>
      </c>
      <c r="AS37" t="s">
        <v>370</v>
      </c>
      <c r="AT37">
        <v>5</v>
      </c>
      <c r="AU37" t="s">
        <v>359</v>
      </c>
      <c r="AV37">
        <v>1</v>
      </c>
      <c r="AX37">
        <v>2016</v>
      </c>
      <c r="AY37" t="s">
        <v>370</v>
      </c>
      <c r="AZ37">
        <v>1900</v>
      </c>
      <c r="BA37" t="s">
        <v>359</v>
      </c>
      <c r="BB37">
        <v>39</v>
      </c>
      <c r="BC37" t="s">
        <v>735</v>
      </c>
      <c r="BD37" t="s">
        <v>736</v>
      </c>
      <c r="BE37" t="s">
        <v>737</v>
      </c>
      <c r="BF37" t="s">
        <v>738</v>
      </c>
      <c r="BH37">
        <v>2016</v>
      </c>
      <c r="BI37" t="s">
        <v>370</v>
      </c>
      <c r="BJ37" t="s">
        <v>359</v>
      </c>
      <c r="BK37">
        <v>17</v>
      </c>
      <c r="BL37" t="s">
        <v>739</v>
      </c>
      <c r="BN37">
        <v>2016</v>
      </c>
      <c r="BO37" t="s">
        <v>370</v>
      </c>
      <c r="BP37" t="s">
        <v>359</v>
      </c>
      <c r="BQ37">
        <v>6</v>
      </c>
      <c r="BS37">
        <v>2016</v>
      </c>
      <c r="BT37" t="s">
        <v>370</v>
      </c>
      <c r="BU37">
        <v>40000</v>
      </c>
      <c r="BV37" t="s">
        <v>359</v>
      </c>
      <c r="BW37">
        <v>5</v>
      </c>
      <c r="BY37">
        <v>2017</v>
      </c>
      <c r="BZ37" t="s">
        <v>370</v>
      </c>
      <c r="CA37" t="s">
        <v>359</v>
      </c>
      <c r="CC37">
        <v>2016</v>
      </c>
      <c r="CD37" t="s">
        <v>370</v>
      </c>
      <c r="CE37" t="s">
        <v>359</v>
      </c>
      <c r="CG37" t="s">
        <v>740</v>
      </c>
      <c r="CH37">
        <v>2017</v>
      </c>
      <c r="CI37" t="s">
        <v>370</v>
      </c>
      <c r="CJ37" t="s">
        <v>361</v>
      </c>
      <c r="CN37" t="s">
        <v>359</v>
      </c>
      <c r="CO37" t="s">
        <v>359</v>
      </c>
      <c r="CP37" t="s">
        <v>375</v>
      </c>
      <c r="CQ37" t="s">
        <v>359</v>
      </c>
      <c r="CR37">
        <v>0</v>
      </c>
      <c r="CS37" t="s">
        <v>359</v>
      </c>
      <c r="CT37" t="s">
        <v>376</v>
      </c>
      <c r="CU37" t="s">
        <v>359</v>
      </c>
      <c r="CV37" t="s">
        <v>375</v>
      </c>
      <c r="CW37" t="s">
        <v>359</v>
      </c>
      <c r="CX37" t="s">
        <v>1138</v>
      </c>
      <c r="CY37" t="s">
        <v>1139</v>
      </c>
      <c r="CZ37" t="s">
        <v>1140</v>
      </c>
      <c r="DA37" t="s">
        <v>1141</v>
      </c>
      <c r="DB37">
        <v>64</v>
      </c>
      <c r="DC37" t="s">
        <v>1142</v>
      </c>
      <c r="DD37">
        <v>2016</v>
      </c>
      <c r="DE37" t="s">
        <v>622</v>
      </c>
      <c r="DF37" t="s">
        <v>359</v>
      </c>
      <c r="DG37">
        <v>3</v>
      </c>
      <c r="DH37">
        <v>30</v>
      </c>
      <c r="DI37" t="s">
        <v>1143</v>
      </c>
      <c r="DJ37" t="s">
        <v>361</v>
      </c>
      <c r="DK37" t="s">
        <v>1144</v>
      </c>
      <c r="DL37" t="s">
        <v>622</v>
      </c>
      <c r="DM37" t="s">
        <v>748</v>
      </c>
      <c r="DN37" t="s">
        <v>1145</v>
      </c>
    </row>
    <row r="38" spans="1:118" x14ac:dyDescent="0.3">
      <c r="A38" t="s">
        <v>1146</v>
      </c>
      <c r="B38">
        <v>1</v>
      </c>
      <c r="D38" t="s">
        <v>348</v>
      </c>
      <c r="E38" t="s">
        <v>1147</v>
      </c>
      <c r="F38" t="s">
        <v>1148</v>
      </c>
      <c r="G38" t="s">
        <v>351</v>
      </c>
      <c r="H38" t="s">
        <v>1149</v>
      </c>
      <c r="I38">
        <v>2017</v>
      </c>
      <c r="J38" t="s">
        <v>353</v>
      </c>
      <c r="K38" t="s">
        <v>354</v>
      </c>
      <c r="L38" t="s">
        <v>446</v>
      </c>
      <c r="M38" t="s">
        <v>447</v>
      </c>
      <c r="N38" t="s">
        <v>515</v>
      </c>
      <c r="Q38" t="s">
        <v>449</v>
      </c>
      <c r="R38">
        <v>6572</v>
      </c>
      <c r="T38">
        <v>965</v>
      </c>
      <c r="U38">
        <v>965</v>
      </c>
      <c r="V38">
        <v>0</v>
      </c>
      <c r="W38" t="s">
        <v>359</v>
      </c>
      <c r="X38" t="s">
        <v>360</v>
      </c>
      <c r="Z38">
        <v>2009</v>
      </c>
      <c r="AA38" t="s">
        <v>361</v>
      </c>
      <c r="AC38" t="s">
        <v>1150</v>
      </c>
      <c r="AE38">
        <v>3</v>
      </c>
      <c r="AF38" t="s">
        <v>363</v>
      </c>
      <c r="AG38" t="s">
        <v>450</v>
      </c>
      <c r="AH38" t="s">
        <v>1151</v>
      </c>
      <c r="AI38" t="s">
        <v>452</v>
      </c>
      <c r="AJ38" t="s">
        <v>1152</v>
      </c>
      <c r="AL38" t="s">
        <v>359</v>
      </c>
      <c r="AM38">
        <v>4.5</v>
      </c>
      <c r="AN38" t="s">
        <v>359</v>
      </c>
      <c r="AO38">
        <v>1</v>
      </c>
      <c r="AQ38" t="s">
        <v>368</v>
      </c>
      <c r="AR38">
        <v>2009</v>
      </c>
      <c r="AS38" t="s">
        <v>370</v>
      </c>
      <c r="AT38">
        <v>4.5</v>
      </c>
      <c r="AU38" t="s">
        <v>359</v>
      </c>
      <c r="AV38">
        <v>2</v>
      </c>
      <c r="AX38">
        <v>2009</v>
      </c>
      <c r="AY38" t="s">
        <v>370</v>
      </c>
      <c r="AZ38">
        <v>5000</v>
      </c>
      <c r="BA38" t="s">
        <v>359</v>
      </c>
      <c r="BB38">
        <v>14</v>
      </c>
      <c r="BC38" t="s">
        <v>450</v>
      </c>
      <c r="BD38" t="s">
        <v>451</v>
      </c>
      <c r="BE38" t="s">
        <v>452</v>
      </c>
      <c r="BF38" t="s">
        <v>453</v>
      </c>
      <c r="BH38">
        <v>2009</v>
      </c>
      <c r="BI38" t="s">
        <v>370</v>
      </c>
      <c r="BJ38" t="s">
        <v>359</v>
      </c>
      <c r="BK38">
        <v>23</v>
      </c>
      <c r="BL38" t="s">
        <v>368</v>
      </c>
      <c r="BN38">
        <v>2009</v>
      </c>
      <c r="BO38" t="s">
        <v>370</v>
      </c>
      <c r="BP38" t="s">
        <v>359</v>
      </c>
      <c r="BQ38">
        <v>2</v>
      </c>
      <c r="BS38">
        <v>2009</v>
      </c>
      <c r="BT38" t="s">
        <v>370</v>
      </c>
      <c r="BU38">
        <v>5000</v>
      </c>
      <c r="BV38" t="s">
        <v>359</v>
      </c>
      <c r="BW38">
        <v>1</v>
      </c>
      <c r="BY38">
        <v>2009</v>
      </c>
      <c r="BZ38" t="s">
        <v>370</v>
      </c>
      <c r="CA38" t="s">
        <v>359</v>
      </c>
      <c r="CC38">
        <v>2009</v>
      </c>
      <c r="CD38" t="s">
        <v>370</v>
      </c>
      <c r="CE38" t="s">
        <v>361</v>
      </c>
      <c r="CN38" t="s">
        <v>359</v>
      </c>
      <c r="CO38" t="s">
        <v>359</v>
      </c>
      <c r="CP38" t="s">
        <v>375</v>
      </c>
      <c r="CQ38" t="s">
        <v>359</v>
      </c>
      <c r="CR38">
        <v>0</v>
      </c>
      <c r="CS38" t="s">
        <v>359</v>
      </c>
      <c r="CT38" t="s">
        <v>376</v>
      </c>
      <c r="CU38" t="s">
        <v>359</v>
      </c>
      <c r="CV38" t="s">
        <v>375</v>
      </c>
      <c r="CW38" t="s">
        <v>359</v>
      </c>
      <c r="CX38" t="s">
        <v>1153</v>
      </c>
      <c r="CY38" t="s">
        <v>1154</v>
      </c>
      <c r="CZ38" t="s">
        <v>1155</v>
      </c>
      <c r="DA38" t="s">
        <v>1156</v>
      </c>
      <c r="DB38">
        <v>1</v>
      </c>
      <c r="DC38" t="s">
        <v>1157</v>
      </c>
      <c r="DD38">
        <v>2012</v>
      </c>
      <c r="DE38" t="s">
        <v>370</v>
      </c>
      <c r="DF38" t="s">
        <v>361</v>
      </c>
      <c r="DJ38" t="s">
        <v>359</v>
      </c>
      <c r="DL38" t="s">
        <v>370</v>
      </c>
      <c r="DM38" t="s">
        <v>1158</v>
      </c>
      <c r="DN38" t="s">
        <v>1159</v>
      </c>
    </row>
    <row r="39" spans="1:118" x14ac:dyDescent="0.3">
      <c r="A39" t="s">
        <v>1160</v>
      </c>
      <c r="B39">
        <v>1</v>
      </c>
      <c r="D39" t="s">
        <v>348</v>
      </c>
      <c r="E39" t="s">
        <v>1161</v>
      </c>
      <c r="F39" t="s">
        <v>1162</v>
      </c>
      <c r="G39" t="s">
        <v>351</v>
      </c>
      <c r="H39" t="s">
        <v>1163</v>
      </c>
      <c r="I39">
        <v>2017</v>
      </c>
      <c r="J39" t="s">
        <v>353</v>
      </c>
      <c r="K39" t="s">
        <v>354</v>
      </c>
      <c r="L39" t="s">
        <v>446</v>
      </c>
      <c r="M39" t="s">
        <v>1079</v>
      </c>
      <c r="N39" t="s">
        <v>870</v>
      </c>
      <c r="Q39" t="s">
        <v>1164</v>
      </c>
      <c r="R39">
        <v>14106</v>
      </c>
      <c r="T39">
        <v>229</v>
      </c>
      <c r="U39">
        <v>229</v>
      </c>
      <c r="V39">
        <v>0</v>
      </c>
      <c r="W39" t="s">
        <v>359</v>
      </c>
      <c r="X39" t="s">
        <v>394</v>
      </c>
      <c r="Z39">
        <v>2003</v>
      </c>
      <c r="AA39" t="s">
        <v>361</v>
      </c>
      <c r="AC39" t="s">
        <v>1150</v>
      </c>
      <c r="AE39">
        <v>2</v>
      </c>
      <c r="AF39" t="s">
        <v>363</v>
      </c>
      <c r="AG39" t="s">
        <v>519</v>
      </c>
      <c r="AH39" t="s">
        <v>520</v>
      </c>
      <c r="AI39" t="s">
        <v>521</v>
      </c>
      <c r="AJ39" t="s">
        <v>522</v>
      </c>
      <c r="AL39" t="s">
        <v>359</v>
      </c>
      <c r="AM39">
        <v>3</v>
      </c>
      <c r="AN39" t="s">
        <v>359</v>
      </c>
      <c r="AO39">
        <v>1</v>
      </c>
      <c r="AQ39" t="s">
        <v>368</v>
      </c>
      <c r="AR39">
        <v>2003</v>
      </c>
      <c r="AS39" t="s">
        <v>370</v>
      </c>
      <c r="AT39">
        <v>3</v>
      </c>
      <c r="AU39" t="s">
        <v>359</v>
      </c>
      <c r="AV39">
        <v>2</v>
      </c>
      <c r="AX39">
        <v>2003</v>
      </c>
      <c r="AY39" t="s">
        <v>370</v>
      </c>
      <c r="AZ39">
        <v>35000</v>
      </c>
      <c r="BA39" t="s">
        <v>359</v>
      </c>
      <c r="BB39">
        <v>7</v>
      </c>
      <c r="BC39" t="s">
        <v>1165</v>
      </c>
      <c r="BD39" t="s">
        <v>1085</v>
      </c>
      <c r="BE39" t="s">
        <v>1086</v>
      </c>
      <c r="BF39" t="s">
        <v>1087</v>
      </c>
      <c r="BH39">
        <v>2003</v>
      </c>
      <c r="BI39" t="s">
        <v>370</v>
      </c>
      <c r="BJ39" t="s">
        <v>359</v>
      </c>
      <c r="BK39">
        <v>12</v>
      </c>
      <c r="BL39" t="s">
        <v>368</v>
      </c>
      <c r="BN39">
        <v>2003</v>
      </c>
      <c r="BO39" t="s">
        <v>370</v>
      </c>
      <c r="BP39" t="s">
        <v>359</v>
      </c>
      <c r="BQ39">
        <v>2</v>
      </c>
      <c r="BS39">
        <v>2003</v>
      </c>
      <c r="BT39" t="s">
        <v>370</v>
      </c>
      <c r="BU39">
        <v>35000</v>
      </c>
      <c r="BV39" t="s">
        <v>361</v>
      </c>
      <c r="CE39" t="s">
        <v>361</v>
      </c>
      <c r="CN39" t="s">
        <v>359</v>
      </c>
      <c r="CO39" t="s">
        <v>359</v>
      </c>
      <c r="CP39" t="s">
        <v>375</v>
      </c>
      <c r="CQ39" t="s">
        <v>359</v>
      </c>
      <c r="CR39">
        <v>0</v>
      </c>
      <c r="CS39" t="s">
        <v>359</v>
      </c>
      <c r="CT39" t="s">
        <v>376</v>
      </c>
      <c r="CU39" t="s">
        <v>359</v>
      </c>
      <c r="CV39" t="s">
        <v>375</v>
      </c>
      <c r="CW39" t="s">
        <v>359</v>
      </c>
      <c r="CX39" t="s">
        <v>1166</v>
      </c>
      <c r="CY39" t="s">
        <v>1167</v>
      </c>
      <c r="CZ39" t="s">
        <v>1168</v>
      </c>
      <c r="DA39" t="s">
        <v>1169</v>
      </c>
      <c r="DB39">
        <v>1</v>
      </c>
      <c r="DC39" t="s">
        <v>1170</v>
      </c>
      <c r="DD39">
        <v>2003</v>
      </c>
      <c r="DE39" t="s">
        <v>370</v>
      </c>
      <c r="DF39" t="s">
        <v>361</v>
      </c>
      <c r="DJ39" t="s">
        <v>359</v>
      </c>
      <c r="DL39" t="s">
        <v>370</v>
      </c>
      <c r="DN39" t="s">
        <v>1171</v>
      </c>
    </row>
    <row r="40" spans="1:118" x14ac:dyDescent="0.3">
      <c r="A40" t="s">
        <v>1172</v>
      </c>
      <c r="B40">
        <v>1</v>
      </c>
      <c r="D40" t="s">
        <v>385</v>
      </c>
      <c r="E40" t="s">
        <v>1173</v>
      </c>
      <c r="F40" t="s">
        <v>1174</v>
      </c>
      <c r="G40" t="s">
        <v>388</v>
      </c>
      <c r="H40" t="s">
        <v>1175</v>
      </c>
      <c r="I40">
        <v>2017</v>
      </c>
      <c r="J40" t="s">
        <v>353</v>
      </c>
      <c r="K40" t="s">
        <v>354</v>
      </c>
      <c r="L40" t="s">
        <v>937</v>
      </c>
      <c r="M40" t="s">
        <v>1176</v>
      </c>
      <c r="N40" t="s">
        <v>1177</v>
      </c>
      <c r="Q40" t="s">
        <v>1178</v>
      </c>
      <c r="R40">
        <v>8295</v>
      </c>
      <c r="T40">
        <v>149</v>
      </c>
      <c r="U40">
        <v>120</v>
      </c>
      <c r="V40">
        <v>29</v>
      </c>
      <c r="W40" t="s">
        <v>359</v>
      </c>
      <c r="X40" t="s">
        <v>360</v>
      </c>
      <c r="Z40">
        <v>2017</v>
      </c>
      <c r="AA40" t="s">
        <v>359</v>
      </c>
      <c r="AB40" t="s">
        <v>1179</v>
      </c>
      <c r="AC40" t="s">
        <v>362</v>
      </c>
      <c r="AE40">
        <v>1</v>
      </c>
      <c r="AF40" t="s">
        <v>363</v>
      </c>
      <c r="AG40" t="s">
        <v>875</v>
      </c>
      <c r="AH40" t="s">
        <v>876</v>
      </c>
      <c r="AI40" t="s">
        <v>877</v>
      </c>
      <c r="AJ40" t="s">
        <v>878</v>
      </c>
      <c r="AL40" t="s">
        <v>359</v>
      </c>
      <c r="AM40">
        <v>3</v>
      </c>
      <c r="AN40" t="s">
        <v>359</v>
      </c>
      <c r="AO40">
        <v>1</v>
      </c>
      <c r="AQ40" t="s">
        <v>401</v>
      </c>
      <c r="AR40">
        <v>2014</v>
      </c>
      <c r="AS40" t="s">
        <v>370</v>
      </c>
      <c r="AT40">
        <v>3</v>
      </c>
      <c r="AU40" t="s">
        <v>359</v>
      </c>
      <c r="AV40">
        <v>3</v>
      </c>
      <c r="AX40">
        <v>2014</v>
      </c>
      <c r="AY40" t="s">
        <v>370</v>
      </c>
      <c r="AZ40">
        <v>9000</v>
      </c>
      <c r="BA40" t="s">
        <v>359</v>
      </c>
      <c r="BB40">
        <v>11</v>
      </c>
      <c r="BC40" t="s">
        <v>879</v>
      </c>
      <c r="BD40" t="s">
        <v>880</v>
      </c>
      <c r="BE40" t="s">
        <v>881</v>
      </c>
      <c r="BF40" t="s">
        <v>882</v>
      </c>
      <c r="BH40">
        <v>2014</v>
      </c>
      <c r="BI40" t="s">
        <v>370</v>
      </c>
      <c r="BJ40" t="s">
        <v>361</v>
      </c>
      <c r="BP40" t="s">
        <v>359</v>
      </c>
      <c r="BQ40">
        <v>3</v>
      </c>
      <c r="BS40">
        <v>2014</v>
      </c>
      <c r="BT40" t="s">
        <v>370</v>
      </c>
      <c r="BU40">
        <v>9000</v>
      </c>
      <c r="BV40" t="s">
        <v>361</v>
      </c>
      <c r="CE40" t="s">
        <v>361</v>
      </c>
      <c r="CN40" t="s">
        <v>359</v>
      </c>
      <c r="CO40" t="s">
        <v>359</v>
      </c>
      <c r="CP40" t="s">
        <v>375</v>
      </c>
      <c r="CQ40" t="s">
        <v>359</v>
      </c>
      <c r="CR40">
        <v>0</v>
      </c>
      <c r="CS40" t="s">
        <v>359</v>
      </c>
      <c r="CT40" t="s">
        <v>376</v>
      </c>
      <c r="CU40" t="s">
        <v>359</v>
      </c>
      <c r="CV40" t="s">
        <v>375</v>
      </c>
      <c r="CW40" t="s">
        <v>359</v>
      </c>
      <c r="CX40" t="s">
        <v>1180</v>
      </c>
      <c r="CY40" t="s">
        <v>1181</v>
      </c>
      <c r="CZ40" t="s">
        <v>1182</v>
      </c>
      <c r="DA40" t="s">
        <v>1183</v>
      </c>
      <c r="DB40">
        <v>2</v>
      </c>
      <c r="DC40" t="s">
        <v>1184</v>
      </c>
      <c r="DD40">
        <v>2017</v>
      </c>
      <c r="DE40" t="s">
        <v>370</v>
      </c>
      <c r="DF40" t="s">
        <v>361</v>
      </c>
      <c r="DJ40" t="s">
        <v>361</v>
      </c>
      <c r="DK40" t="s">
        <v>1185</v>
      </c>
      <c r="DL40" t="s">
        <v>370</v>
      </c>
      <c r="DM40" t="s">
        <v>1186</v>
      </c>
      <c r="DN40" t="s">
        <v>1187</v>
      </c>
    </row>
    <row r="41" spans="1:118" x14ac:dyDescent="0.3">
      <c r="A41" t="s">
        <v>1188</v>
      </c>
      <c r="B41">
        <v>1</v>
      </c>
      <c r="D41" t="s">
        <v>348</v>
      </c>
      <c r="E41" t="s">
        <v>1189</v>
      </c>
      <c r="F41" t="s">
        <v>1190</v>
      </c>
      <c r="G41" t="s">
        <v>351</v>
      </c>
      <c r="H41" t="s">
        <v>1191</v>
      </c>
      <c r="I41">
        <v>2017</v>
      </c>
      <c r="J41" t="s">
        <v>353</v>
      </c>
      <c r="K41" t="s">
        <v>354</v>
      </c>
      <c r="L41" t="s">
        <v>996</v>
      </c>
      <c r="M41" t="s">
        <v>1192</v>
      </c>
      <c r="N41" t="s">
        <v>690</v>
      </c>
      <c r="Q41" t="s">
        <v>375</v>
      </c>
      <c r="R41">
        <v>14106</v>
      </c>
      <c r="T41">
        <v>735</v>
      </c>
      <c r="U41">
        <v>735</v>
      </c>
      <c r="V41">
        <v>0</v>
      </c>
      <c r="W41" t="s">
        <v>359</v>
      </c>
      <c r="X41" t="s">
        <v>360</v>
      </c>
      <c r="Z41">
        <v>2009</v>
      </c>
      <c r="AA41" t="s">
        <v>361</v>
      </c>
      <c r="AC41" t="s">
        <v>1193</v>
      </c>
      <c r="AD41" t="s">
        <v>1194</v>
      </c>
      <c r="AE41">
        <v>3</v>
      </c>
      <c r="AF41" t="s">
        <v>363</v>
      </c>
      <c r="AG41" t="s">
        <v>1195</v>
      </c>
      <c r="AH41" t="s">
        <v>451</v>
      </c>
      <c r="AI41" t="s">
        <v>452</v>
      </c>
      <c r="AJ41" t="s">
        <v>453</v>
      </c>
      <c r="AL41" t="s">
        <v>359</v>
      </c>
      <c r="AM41">
        <v>4.5</v>
      </c>
      <c r="AN41" t="s">
        <v>359</v>
      </c>
      <c r="AO41">
        <v>3</v>
      </c>
      <c r="AQ41" t="s">
        <v>401</v>
      </c>
      <c r="AR41">
        <v>2009</v>
      </c>
      <c r="AS41" t="s">
        <v>370</v>
      </c>
      <c r="AT41">
        <v>4.5</v>
      </c>
      <c r="AU41" t="s">
        <v>359</v>
      </c>
      <c r="AV41">
        <v>2</v>
      </c>
      <c r="AX41">
        <v>2009</v>
      </c>
      <c r="AY41" t="s">
        <v>370</v>
      </c>
      <c r="AZ41">
        <v>5000</v>
      </c>
      <c r="BA41" t="s">
        <v>359</v>
      </c>
      <c r="BB41">
        <v>16</v>
      </c>
      <c r="BC41" t="s">
        <v>1196</v>
      </c>
      <c r="BD41" t="s">
        <v>1197</v>
      </c>
      <c r="BE41" t="s">
        <v>1198</v>
      </c>
      <c r="BF41" t="s">
        <v>1199</v>
      </c>
      <c r="BH41">
        <v>2009</v>
      </c>
      <c r="BI41" t="s">
        <v>370</v>
      </c>
      <c r="BJ41" t="s">
        <v>359</v>
      </c>
      <c r="BK41">
        <v>23</v>
      </c>
      <c r="BL41" t="s">
        <v>368</v>
      </c>
      <c r="BN41">
        <v>2009</v>
      </c>
      <c r="BO41" t="s">
        <v>370</v>
      </c>
      <c r="BP41" t="s">
        <v>359</v>
      </c>
      <c r="BQ41">
        <v>2</v>
      </c>
      <c r="BS41">
        <v>2009</v>
      </c>
      <c r="BT41" t="s">
        <v>370</v>
      </c>
      <c r="BU41">
        <v>5000</v>
      </c>
      <c r="BV41" t="s">
        <v>359</v>
      </c>
      <c r="BW41">
        <v>1</v>
      </c>
      <c r="BY41">
        <v>2009</v>
      </c>
      <c r="BZ41" t="s">
        <v>370</v>
      </c>
      <c r="CA41" t="s">
        <v>359</v>
      </c>
      <c r="CC41">
        <v>2009</v>
      </c>
      <c r="CD41" t="s">
        <v>370</v>
      </c>
      <c r="CE41" t="s">
        <v>361</v>
      </c>
      <c r="CN41" t="s">
        <v>359</v>
      </c>
      <c r="CO41" t="s">
        <v>359</v>
      </c>
      <c r="CP41" t="s">
        <v>375</v>
      </c>
      <c r="CQ41" t="s">
        <v>359</v>
      </c>
      <c r="CR41">
        <v>0</v>
      </c>
      <c r="CS41" t="s">
        <v>359</v>
      </c>
      <c r="CT41" t="s">
        <v>376</v>
      </c>
      <c r="CU41" t="s">
        <v>359</v>
      </c>
      <c r="CV41" t="s">
        <v>375</v>
      </c>
      <c r="CW41" t="s">
        <v>359</v>
      </c>
      <c r="CX41" t="s">
        <v>1200</v>
      </c>
      <c r="CY41" t="s">
        <v>1201</v>
      </c>
      <c r="CZ41" t="s">
        <v>1202</v>
      </c>
      <c r="DA41" t="s">
        <v>1203</v>
      </c>
      <c r="DB41">
        <v>1</v>
      </c>
      <c r="DC41" t="s">
        <v>1204</v>
      </c>
      <c r="DD41">
        <v>2009</v>
      </c>
      <c r="DE41" t="s">
        <v>370</v>
      </c>
      <c r="DF41" t="s">
        <v>361</v>
      </c>
      <c r="DJ41" t="s">
        <v>359</v>
      </c>
      <c r="DL41" t="s">
        <v>370</v>
      </c>
      <c r="DM41" t="s">
        <v>1205</v>
      </c>
      <c r="DN41" t="s">
        <v>1206</v>
      </c>
    </row>
    <row r="42" spans="1:118" x14ac:dyDescent="0.3">
      <c r="A42" t="s">
        <v>1207</v>
      </c>
      <c r="B42">
        <v>1</v>
      </c>
      <c r="D42" t="s">
        <v>385</v>
      </c>
      <c r="E42" t="s">
        <v>1208</v>
      </c>
      <c r="F42" t="s">
        <v>1209</v>
      </c>
      <c r="G42" t="s">
        <v>388</v>
      </c>
      <c r="H42" t="s">
        <v>1210</v>
      </c>
      <c r="I42">
        <v>2017</v>
      </c>
      <c r="J42" t="s">
        <v>353</v>
      </c>
      <c r="K42" t="s">
        <v>354</v>
      </c>
      <c r="L42" t="s">
        <v>584</v>
      </c>
      <c r="M42" t="s">
        <v>585</v>
      </c>
      <c r="N42" t="s">
        <v>584</v>
      </c>
      <c r="Q42" t="s">
        <v>1211</v>
      </c>
      <c r="R42">
        <v>1458</v>
      </c>
      <c r="T42">
        <v>229</v>
      </c>
      <c r="U42">
        <v>200</v>
      </c>
      <c r="V42">
        <v>29</v>
      </c>
      <c r="W42" t="s">
        <v>359</v>
      </c>
      <c r="X42" t="s">
        <v>394</v>
      </c>
      <c r="Z42">
        <v>2005</v>
      </c>
      <c r="AA42" t="s">
        <v>361</v>
      </c>
      <c r="AC42" t="s">
        <v>362</v>
      </c>
      <c r="AD42" t="s">
        <v>1212</v>
      </c>
      <c r="AE42">
        <v>1</v>
      </c>
      <c r="AF42" t="s">
        <v>363</v>
      </c>
      <c r="AG42" t="s">
        <v>1213</v>
      </c>
      <c r="AH42" t="s">
        <v>1214</v>
      </c>
      <c r="AI42" t="s">
        <v>368</v>
      </c>
      <c r="AJ42" t="s">
        <v>1215</v>
      </c>
      <c r="AL42" t="s">
        <v>359</v>
      </c>
      <c r="AM42">
        <v>75</v>
      </c>
      <c r="AN42" t="s">
        <v>359</v>
      </c>
      <c r="AO42">
        <v>1</v>
      </c>
      <c r="AQ42" t="s">
        <v>1216</v>
      </c>
      <c r="AR42">
        <v>2005</v>
      </c>
      <c r="AS42" t="s">
        <v>370</v>
      </c>
      <c r="AT42">
        <v>75</v>
      </c>
      <c r="AU42" t="s">
        <v>359</v>
      </c>
      <c r="AV42">
        <v>1</v>
      </c>
      <c r="AX42">
        <v>2016</v>
      </c>
      <c r="AY42" t="s">
        <v>370</v>
      </c>
      <c r="AZ42">
        <v>2000</v>
      </c>
      <c r="BA42" t="s">
        <v>359</v>
      </c>
      <c r="BB42">
        <v>1</v>
      </c>
      <c r="BC42" t="s">
        <v>1217</v>
      </c>
      <c r="BD42" t="s">
        <v>1218</v>
      </c>
      <c r="BE42" t="s">
        <v>799</v>
      </c>
      <c r="BF42" t="s">
        <v>1219</v>
      </c>
      <c r="BH42">
        <v>2005</v>
      </c>
      <c r="BI42" t="s">
        <v>370</v>
      </c>
      <c r="BJ42" t="s">
        <v>359</v>
      </c>
      <c r="BK42">
        <v>2</v>
      </c>
      <c r="BL42" t="s">
        <v>1220</v>
      </c>
      <c r="BN42">
        <v>2016</v>
      </c>
      <c r="BO42" t="s">
        <v>370</v>
      </c>
      <c r="BP42" t="s">
        <v>361</v>
      </c>
      <c r="BV42" t="s">
        <v>361</v>
      </c>
      <c r="CE42" t="s">
        <v>361</v>
      </c>
      <c r="CN42" t="s">
        <v>359</v>
      </c>
      <c r="CO42" t="s">
        <v>359</v>
      </c>
      <c r="CP42" t="s">
        <v>375</v>
      </c>
      <c r="CQ42" t="s">
        <v>359</v>
      </c>
      <c r="CR42">
        <v>0</v>
      </c>
      <c r="CS42" t="s">
        <v>359</v>
      </c>
      <c r="CT42" t="s">
        <v>376</v>
      </c>
      <c r="CU42" t="s">
        <v>359</v>
      </c>
      <c r="CV42" t="s">
        <v>375</v>
      </c>
      <c r="CW42" t="s">
        <v>359</v>
      </c>
      <c r="CX42" t="s">
        <v>1221</v>
      </c>
      <c r="CY42" t="s">
        <v>1222</v>
      </c>
      <c r="CZ42" t="s">
        <v>1223</v>
      </c>
      <c r="DA42" t="s">
        <v>1224</v>
      </c>
      <c r="DB42">
        <v>2</v>
      </c>
      <c r="DD42">
        <v>2016</v>
      </c>
      <c r="DE42" t="s">
        <v>370</v>
      </c>
      <c r="DF42" t="s">
        <v>361</v>
      </c>
      <c r="DJ42" t="s">
        <v>359</v>
      </c>
      <c r="DL42" t="s">
        <v>370</v>
      </c>
      <c r="DM42" t="s">
        <v>1225</v>
      </c>
      <c r="DN42" t="s">
        <v>1226</v>
      </c>
    </row>
    <row r="43" spans="1:118" x14ac:dyDescent="0.3">
      <c r="A43" t="s">
        <v>1227</v>
      </c>
      <c r="B43">
        <v>1</v>
      </c>
      <c r="D43" t="s">
        <v>348</v>
      </c>
      <c r="E43" t="s">
        <v>1228</v>
      </c>
      <c r="F43" t="s">
        <v>1229</v>
      </c>
      <c r="G43" t="s">
        <v>351</v>
      </c>
      <c r="H43" t="s">
        <v>1230</v>
      </c>
      <c r="I43">
        <v>2017</v>
      </c>
      <c r="J43" t="s">
        <v>353</v>
      </c>
      <c r="K43" t="s">
        <v>354</v>
      </c>
      <c r="L43" t="s">
        <v>981</v>
      </c>
      <c r="M43" t="s">
        <v>1231</v>
      </c>
      <c r="N43" t="s">
        <v>1232</v>
      </c>
      <c r="Q43" t="s">
        <v>1164</v>
      </c>
      <c r="R43">
        <v>14106</v>
      </c>
      <c r="T43">
        <v>80</v>
      </c>
      <c r="U43">
        <v>80</v>
      </c>
      <c r="V43">
        <v>0</v>
      </c>
      <c r="W43" t="s">
        <v>359</v>
      </c>
      <c r="X43" t="s">
        <v>394</v>
      </c>
      <c r="Z43">
        <v>2003</v>
      </c>
      <c r="AA43" t="s">
        <v>361</v>
      </c>
      <c r="AC43" t="s">
        <v>1150</v>
      </c>
      <c r="AE43">
        <v>2</v>
      </c>
      <c r="AF43" t="s">
        <v>363</v>
      </c>
      <c r="AG43" t="s">
        <v>519</v>
      </c>
      <c r="AH43" t="s">
        <v>520</v>
      </c>
      <c r="AI43" t="s">
        <v>521</v>
      </c>
      <c r="AJ43" t="s">
        <v>522</v>
      </c>
      <c r="AL43" t="s">
        <v>359</v>
      </c>
      <c r="AM43">
        <v>3</v>
      </c>
      <c r="AN43" t="s">
        <v>359</v>
      </c>
      <c r="AO43">
        <v>1</v>
      </c>
      <c r="AQ43" t="s">
        <v>368</v>
      </c>
      <c r="AR43">
        <v>2003</v>
      </c>
      <c r="AS43" t="s">
        <v>370</v>
      </c>
      <c r="AT43">
        <v>3</v>
      </c>
      <c r="AU43" t="s">
        <v>359</v>
      </c>
      <c r="AV43">
        <v>1</v>
      </c>
      <c r="AX43">
        <v>2003</v>
      </c>
      <c r="AY43" t="s">
        <v>370</v>
      </c>
      <c r="AZ43">
        <v>35000</v>
      </c>
      <c r="BA43" t="s">
        <v>359</v>
      </c>
      <c r="BB43">
        <v>7</v>
      </c>
      <c r="BC43" t="s">
        <v>523</v>
      </c>
      <c r="BD43" t="s">
        <v>524</v>
      </c>
      <c r="BE43" t="s">
        <v>525</v>
      </c>
      <c r="BF43" t="s">
        <v>526</v>
      </c>
      <c r="BH43">
        <v>2003</v>
      </c>
      <c r="BI43" t="s">
        <v>370</v>
      </c>
      <c r="BJ43" t="s">
        <v>359</v>
      </c>
      <c r="BK43">
        <v>14</v>
      </c>
      <c r="BL43" t="s">
        <v>368</v>
      </c>
      <c r="BN43">
        <v>2003</v>
      </c>
      <c r="BO43" t="s">
        <v>370</v>
      </c>
      <c r="BP43" t="s">
        <v>359</v>
      </c>
      <c r="BQ43">
        <v>1</v>
      </c>
      <c r="BS43">
        <v>2003</v>
      </c>
      <c r="BT43" t="s">
        <v>370</v>
      </c>
      <c r="BU43">
        <v>35000</v>
      </c>
      <c r="BV43" t="s">
        <v>361</v>
      </c>
      <c r="CE43" t="s">
        <v>361</v>
      </c>
      <c r="CN43" t="s">
        <v>359</v>
      </c>
      <c r="CO43" t="s">
        <v>359</v>
      </c>
      <c r="CP43" t="s">
        <v>375</v>
      </c>
      <c r="CQ43" t="s">
        <v>359</v>
      </c>
      <c r="CR43">
        <v>0</v>
      </c>
      <c r="CS43" t="s">
        <v>359</v>
      </c>
      <c r="CT43" t="s">
        <v>376</v>
      </c>
      <c r="CU43" t="s">
        <v>359</v>
      </c>
      <c r="CV43" t="s">
        <v>375</v>
      </c>
      <c r="CW43" t="s">
        <v>359</v>
      </c>
      <c r="CX43" t="s">
        <v>1233</v>
      </c>
      <c r="CY43" t="s">
        <v>1234</v>
      </c>
      <c r="CZ43" t="s">
        <v>1235</v>
      </c>
      <c r="DA43" t="s">
        <v>1236</v>
      </c>
      <c r="DB43">
        <v>1</v>
      </c>
      <c r="DC43" t="s">
        <v>1237</v>
      </c>
      <c r="DD43">
        <v>2013</v>
      </c>
      <c r="DE43" t="s">
        <v>369</v>
      </c>
      <c r="DF43" t="s">
        <v>361</v>
      </c>
      <c r="DJ43" t="s">
        <v>359</v>
      </c>
      <c r="DL43" t="s">
        <v>370</v>
      </c>
      <c r="DN43" t="s">
        <v>1238</v>
      </c>
    </row>
    <row r="44" spans="1:118" x14ac:dyDescent="0.3">
      <c r="A44" t="s">
        <v>1239</v>
      </c>
      <c r="B44">
        <v>1</v>
      </c>
      <c r="D44" t="s">
        <v>385</v>
      </c>
      <c r="E44" t="s">
        <v>1240</v>
      </c>
      <c r="F44" t="s">
        <v>1241</v>
      </c>
      <c r="G44" t="s">
        <v>388</v>
      </c>
      <c r="H44" t="s">
        <v>1242</v>
      </c>
      <c r="I44">
        <v>2017</v>
      </c>
      <c r="J44" t="s">
        <v>353</v>
      </c>
      <c r="K44" t="s">
        <v>354</v>
      </c>
      <c r="L44" t="s">
        <v>584</v>
      </c>
      <c r="M44" t="s">
        <v>585</v>
      </c>
      <c r="N44" t="s">
        <v>586</v>
      </c>
      <c r="Q44" t="s">
        <v>1243</v>
      </c>
      <c r="R44">
        <v>1564</v>
      </c>
      <c r="T44">
        <v>173</v>
      </c>
      <c r="U44">
        <v>150</v>
      </c>
      <c r="V44">
        <v>23</v>
      </c>
      <c r="W44" t="s">
        <v>359</v>
      </c>
      <c r="X44" t="s">
        <v>394</v>
      </c>
      <c r="Z44">
        <v>2016</v>
      </c>
      <c r="AA44" t="s">
        <v>361</v>
      </c>
      <c r="AC44" t="s">
        <v>362</v>
      </c>
      <c r="AD44" t="s">
        <v>1244</v>
      </c>
      <c r="AE44">
        <v>1</v>
      </c>
      <c r="AF44" t="s">
        <v>363</v>
      </c>
      <c r="AG44" t="s">
        <v>1245</v>
      </c>
      <c r="AH44" t="s">
        <v>1246</v>
      </c>
      <c r="AI44" t="s">
        <v>1247</v>
      </c>
      <c r="AJ44" t="s">
        <v>1248</v>
      </c>
      <c r="AL44" t="s">
        <v>359</v>
      </c>
      <c r="AM44">
        <v>60</v>
      </c>
      <c r="AN44" t="s">
        <v>359</v>
      </c>
      <c r="AO44">
        <v>1</v>
      </c>
      <c r="AQ44" t="s">
        <v>401</v>
      </c>
      <c r="AR44">
        <v>2016</v>
      </c>
      <c r="AS44" t="s">
        <v>370</v>
      </c>
      <c r="AT44">
        <v>60</v>
      </c>
      <c r="AU44" t="s">
        <v>359</v>
      </c>
      <c r="AV44">
        <v>1</v>
      </c>
      <c r="AX44">
        <v>2016</v>
      </c>
      <c r="AY44" t="s">
        <v>622</v>
      </c>
      <c r="AZ44">
        <v>4500</v>
      </c>
      <c r="BA44" t="s">
        <v>359</v>
      </c>
      <c r="BB44">
        <v>2</v>
      </c>
      <c r="BC44" t="s">
        <v>1249</v>
      </c>
      <c r="BD44" t="s">
        <v>1250</v>
      </c>
      <c r="BE44" t="s">
        <v>1251</v>
      </c>
      <c r="BF44" t="s">
        <v>1252</v>
      </c>
      <c r="BH44">
        <v>2016</v>
      </c>
      <c r="BI44" t="s">
        <v>370</v>
      </c>
      <c r="BJ44" t="s">
        <v>359</v>
      </c>
      <c r="BK44">
        <v>2</v>
      </c>
      <c r="BL44" t="s">
        <v>1253</v>
      </c>
      <c r="BN44">
        <v>2016</v>
      </c>
      <c r="BO44" t="s">
        <v>370</v>
      </c>
      <c r="BP44" t="s">
        <v>361</v>
      </c>
      <c r="BV44" t="s">
        <v>361</v>
      </c>
      <c r="CE44" t="s">
        <v>361</v>
      </c>
      <c r="CN44" t="s">
        <v>359</v>
      </c>
      <c r="CO44" t="s">
        <v>359</v>
      </c>
      <c r="CP44" t="s">
        <v>375</v>
      </c>
      <c r="CQ44" t="s">
        <v>359</v>
      </c>
      <c r="CR44">
        <v>0</v>
      </c>
      <c r="CS44" t="s">
        <v>359</v>
      </c>
      <c r="CT44" t="s">
        <v>376</v>
      </c>
      <c r="CU44" t="s">
        <v>359</v>
      </c>
      <c r="CV44" t="s">
        <v>375</v>
      </c>
      <c r="CW44" t="s">
        <v>359</v>
      </c>
      <c r="CX44" t="s">
        <v>1254</v>
      </c>
      <c r="CY44" t="s">
        <v>1255</v>
      </c>
      <c r="CZ44" t="s">
        <v>1256</v>
      </c>
      <c r="DA44" t="s">
        <v>1257</v>
      </c>
      <c r="DB44">
        <v>1</v>
      </c>
      <c r="DC44" t="s">
        <v>1258</v>
      </c>
      <c r="DD44">
        <v>2016</v>
      </c>
      <c r="DE44" t="s">
        <v>370</v>
      </c>
      <c r="DF44" t="s">
        <v>361</v>
      </c>
      <c r="DJ44" t="s">
        <v>359</v>
      </c>
      <c r="DL44" t="s">
        <v>369</v>
      </c>
      <c r="DM44" t="s">
        <v>1186</v>
      </c>
      <c r="DN44" t="s">
        <v>1259</v>
      </c>
    </row>
    <row r="45" spans="1:118" x14ac:dyDescent="0.3">
      <c r="A45" t="s">
        <v>1260</v>
      </c>
      <c r="B45">
        <v>1</v>
      </c>
      <c r="D45" t="s">
        <v>579</v>
      </c>
      <c r="E45" t="s">
        <v>1261</v>
      </c>
      <c r="F45" t="s">
        <v>1262</v>
      </c>
      <c r="G45" t="s">
        <v>914</v>
      </c>
      <c r="H45" t="s">
        <v>1263</v>
      </c>
      <c r="I45">
        <v>2017</v>
      </c>
      <c r="J45" t="s">
        <v>353</v>
      </c>
      <c r="K45" t="s">
        <v>354</v>
      </c>
      <c r="L45" t="s">
        <v>754</v>
      </c>
      <c r="M45" t="s">
        <v>1264</v>
      </c>
      <c r="N45" t="s">
        <v>607</v>
      </c>
      <c r="R45">
        <v>5544</v>
      </c>
      <c r="T45">
        <v>119</v>
      </c>
      <c r="U45">
        <v>119</v>
      </c>
      <c r="V45">
        <v>0</v>
      </c>
      <c r="W45" t="s">
        <v>359</v>
      </c>
      <c r="X45" t="s">
        <v>360</v>
      </c>
      <c r="Z45">
        <v>1998</v>
      </c>
      <c r="AA45" t="s">
        <v>359</v>
      </c>
      <c r="AB45" t="s">
        <v>1265</v>
      </c>
      <c r="AC45" t="s">
        <v>362</v>
      </c>
      <c r="AE45">
        <v>2</v>
      </c>
      <c r="AF45" t="s">
        <v>363</v>
      </c>
      <c r="AG45" t="s">
        <v>918</v>
      </c>
      <c r="AH45" t="s">
        <v>919</v>
      </c>
      <c r="AI45" t="s">
        <v>1266</v>
      </c>
      <c r="AJ45" t="s">
        <v>921</v>
      </c>
      <c r="AL45" t="s">
        <v>359</v>
      </c>
      <c r="AM45">
        <v>20</v>
      </c>
      <c r="AN45" t="s">
        <v>359</v>
      </c>
      <c r="AO45">
        <v>1</v>
      </c>
      <c r="AQ45" t="s">
        <v>401</v>
      </c>
      <c r="AR45">
        <v>2016</v>
      </c>
      <c r="AS45" t="s">
        <v>370</v>
      </c>
      <c r="AT45">
        <v>20</v>
      </c>
      <c r="AU45" t="s">
        <v>359</v>
      </c>
      <c r="AV45">
        <v>2</v>
      </c>
      <c r="AX45">
        <v>2016</v>
      </c>
      <c r="AY45" t="s">
        <v>370</v>
      </c>
      <c r="AZ45">
        <v>5000</v>
      </c>
      <c r="BA45" t="s">
        <v>359</v>
      </c>
      <c r="BB45">
        <v>15</v>
      </c>
      <c r="BC45" t="s">
        <v>922</v>
      </c>
      <c r="BD45" t="s">
        <v>923</v>
      </c>
      <c r="BE45" t="s">
        <v>924</v>
      </c>
      <c r="BF45" t="s">
        <v>925</v>
      </c>
      <c r="BH45">
        <v>2016</v>
      </c>
      <c r="BI45" t="s">
        <v>370</v>
      </c>
      <c r="BJ45" t="s">
        <v>361</v>
      </c>
      <c r="BP45" t="s">
        <v>359</v>
      </c>
      <c r="BQ45">
        <v>2</v>
      </c>
      <c r="BS45">
        <v>2016</v>
      </c>
      <c r="BT45" t="s">
        <v>370</v>
      </c>
      <c r="BU45">
        <v>5000</v>
      </c>
      <c r="BV45" t="s">
        <v>359</v>
      </c>
      <c r="BW45">
        <v>1</v>
      </c>
      <c r="BY45">
        <v>2016</v>
      </c>
      <c r="BZ45" t="s">
        <v>370</v>
      </c>
      <c r="CA45" t="s">
        <v>359</v>
      </c>
      <c r="CC45">
        <v>2016</v>
      </c>
      <c r="CD45" t="s">
        <v>370</v>
      </c>
      <c r="CE45" t="s">
        <v>361</v>
      </c>
      <c r="CN45" t="s">
        <v>359</v>
      </c>
      <c r="CO45" t="s">
        <v>359</v>
      </c>
      <c r="CP45" t="s">
        <v>375</v>
      </c>
      <c r="CQ45" t="s">
        <v>359</v>
      </c>
      <c r="CR45">
        <v>0</v>
      </c>
      <c r="CS45" t="s">
        <v>359</v>
      </c>
      <c r="CT45" t="s">
        <v>376</v>
      </c>
      <c r="CU45" t="s">
        <v>359</v>
      </c>
      <c r="CV45" t="s">
        <v>375</v>
      </c>
      <c r="CW45" t="s">
        <v>359</v>
      </c>
      <c r="CX45" t="s">
        <v>1267</v>
      </c>
      <c r="CY45" t="s">
        <v>1268</v>
      </c>
      <c r="CZ45" t="s">
        <v>1269</v>
      </c>
      <c r="DA45" t="s">
        <v>1270</v>
      </c>
      <c r="DB45">
        <v>2</v>
      </c>
      <c r="DC45" t="s">
        <v>1271</v>
      </c>
      <c r="DD45">
        <v>2016</v>
      </c>
      <c r="DE45" t="s">
        <v>370</v>
      </c>
      <c r="DF45" t="s">
        <v>361</v>
      </c>
      <c r="DJ45" t="s">
        <v>359</v>
      </c>
      <c r="DL45" t="s">
        <v>370</v>
      </c>
      <c r="DN45" t="s">
        <v>1272</v>
      </c>
    </row>
    <row r="46" spans="1:118" x14ac:dyDescent="0.3">
      <c r="A46" t="s">
        <v>1273</v>
      </c>
      <c r="B46">
        <v>1</v>
      </c>
      <c r="D46" t="s">
        <v>631</v>
      </c>
      <c r="E46" t="s">
        <v>1274</v>
      </c>
      <c r="F46" t="s">
        <v>1275</v>
      </c>
      <c r="G46" t="s">
        <v>634</v>
      </c>
      <c r="H46" t="s">
        <v>1276</v>
      </c>
      <c r="I46">
        <v>2017</v>
      </c>
      <c r="J46" t="s">
        <v>353</v>
      </c>
      <c r="K46" t="s">
        <v>354</v>
      </c>
      <c r="L46" t="s">
        <v>666</v>
      </c>
      <c r="M46" t="s">
        <v>1277</v>
      </c>
      <c r="N46" t="s">
        <v>1278</v>
      </c>
      <c r="Q46" t="s">
        <v>756</v>
      </c>
      <c r="R46">
        <v>26296</v>
      </c>
      <c r="T46">
        <v>144</v>
      </c>
      <c r="U46">
        <v>48</v>
      </c>
      <c r="V46">
        <v>96</v>
      </c>
      <c r="W46" t="s">
        <v>359</v>
      </c>
      <c r="X46" t="s">
        <v>360</v>
      </c>
      <c r="Z46">
        <v>1987</v>
      </c>
      <c r="AA46" t="s">
        <v>359</v>
      </c>
      <c r="AB46" t="s">
        <v>757</v>
      </c>
      <c r="AC46" t="s">
        <v>362</v>
      </c>
      <c r="AE46">
        <v>1</v>
      </c>
      <c r="AF46" t="s">
        <v>363</v>
      </c>
      <c r="AG46" t="s">
        <v>731</v>
      </c>
      <c r="AH46" t="s">
        <v>732</v>
      </c>
      <c r="AI46" t="s">
        <v>733</v>
      </c>
      <c r="AJ46" t="s">
        <v>734</v>
      </c>
      <c r="AL46" t="s">
        <v>359</v>
      </c>
      <c r="AM46">
        <v>5</v>
      </c>
      <c r="AN46" t="s">
        <v>359</v>
      </c>
      <c r="AO46">
        <v>1</v>
      </c>
      <c r="AQ46" t="s">
        <v>401</v>
      </c>
      <c r="AR46">
        <v>2007</v>
      </c>
      <c r="AS46" t="s">
        <v>370</v>
      </c>
      <c r="AT46">
        <v>5</v>
      </c>
      <c r="AU46" t="s">
        <v>359</v>
      </c>
      <c r="AV46">
        <v>1</v>
      </c>
      <c r="AX46">
        <v>2016</v>
      </c>
      <c r="AY46" t="s">
        <v>370</v>
      </c>
      <c r="AZ46">
        <v>1900</v>
      </c>
      <c r="BA46" t="s">
        <v>359</v>
      </c>
      <c r="BB46">
        <v>39</v>
      </c>
      <c r="BC46" t="s">
        <v>735</v>
      </c>
      <c r="BD46" t="s">
        <v>736</v>
      </c>
      <c r="BE46" t="s">
        <v>1279</v>
      </c>
      <c r="BF46" t="s">
        <v>738</v>
      </c>
      <c r="BH46">
        <v>2016</v>
      </c>
      <c r="BI46" t="s">
        <v>370</v>
      </c>
      <c r="BJ46" t="s">
        <v>359</v>
      </c>
      <c r="BK46">
        <v>17</v>
      </c>
      <c r="BL46" t="s">
        <v>1280</v>
      </c>
      <c r="BN46">
        <v>2016</v>
      </c>
      <c r="BO46" t="s">
        <v>370</v>
      </c>
      <c r="BP46" t="s">
        <v>359</v>
      </c>
      <c r="BQ46">
        <v>6</v>
      </c>
      <c r="BS46">
        <v>2016</v>
      </c>
      <c r="BT46" t="s">
        <v>370</v>
      </c>
      <c r="BU46">
        <v>40000</v>
      </c>
      <c r="BV46" t="s">
        <v>359</v>
      </c>
      <c r="BW46">
        <v>5</v>
      </c>
      <c r="BY46">
        <v>2017</v>
      </c>
      <c r="BZ46" t="s">
        <v>370</v>
      </c>
      <c r="CA46" t="s">
        <v>359</v>
      </c>
      <c r="CC46">
        <v>2016</v>
      </c>
      <c r="CD46" t="s">
        <v>370</v>
      </c>
      <c r="CE46" t="s">
        <v>359</v>
      </c>
      <c r="CG46" t="s">
        <v>740</v>
      </c>
      <c r="CH46">
        <v>2017</v>
      </c>
      <c r="CI46" t="s">
        <v>370</v>
      </c>
      <c r="CJ46" t="s">
        <v>361</v>
      </c>
      <c r="CN46" t="s">
        <v>359</v>
      </c>
      <c r="CO46" t="s">
        <v>359</v>
      </c>
      <c r="CP46" t="s">
        <v>375</v>
      </c>
      <c r="CQ46" t="s">
        <v>359</v>
      </c>
      <c r="CR46">
        <v>0</v>
      </c>
      <c r="CS46" t="s">
        <v>359</v>
      </c>
      <c r="CT46" t="s">
        <v>376</v>
      </c>
      <c r="CU46" t="s">
        <v>359</v>
      </c>
      <c r="CV46" t="s">
        <v>375</v>
      </c>
      <c r="CW46" t="s">
        <v>359</v>
      </c>
      <c r="CX46" t="s">
        <v>1281</v>
      </c>
      <c r="CY46" t="s">
        <v>1282</v>
      </c>
      <c r="CZ46" t="s">
        <v>1283</v>
      </c>
      <c r="DA46" t="s">
        <v>1284</v>
      </c>
      <c r="DB46">
        <v>64</v>
      </c>
      <c r="DC46" t="s">
        <v>1285</v>
      </c>
      <c r="DD46">
        <v>2016</v>
      </c>
      <c r="DE46" t="s">
        <v>369</v>
      </c>
      <c r="DF46" t="s">
        <v>361</v>
      </c>
      <c r="DJ46" t="s">
        <v>359</v>
      </c>
      <c r="DL46" t="s">
        <v>370</v>
      </c>
      <c r="DM46" t="s">
        <v>764</v>
      </c>
      <c r="DN46" t="s">
        <v>1286</v>
      </c>
    </row>
    <row r="47" spans="1:118" x14ac:dyDescent="0.3">
      <c r="A47" t="s">
        <v>1287</v>
      </c>
      <c r="B47">
        <v>1</v>
      </c>
      <c r="D47" t="s">
        <v>348</v>
      </c>
      <c r="E47" t="s">
        <v>1288</v>
      </c>
      <c r="F47" t="s">
        <v>1289</v>
      </c>
      <c r="G47" t="s">
        <v>351</v>
      </c>
      <c r="H47" t="s">
        <v>1290</v>
      </c>
      <c r="I47">
        <v>2017</v>
      </c>
      <c r="J47" t="s">
        <v>353</v>
      </c>
      <c r="K47" t="s">
        <v>354</v>
      </c>
      <c r="L47" t="s">
        <v>981</v>
      </c>
      <c r="M47" t="s">
        <v>1291</v>
      </c>
      <c r="N47" t="s">
        <v>1292</v>
      </c>
      <c r="Q47" t="s">
        <v>983</v>
      </c>
      <c r="R47">
        <v>14106</v>
      </c>
      <c r="T47">
        <v>550</v>
      </c>
      <c r="U47">
        <v>550</v>
      </c>
      <c r="V47">
        <v>0</v>
      </c>
      <c r="W47" t="s">
        <v>359</v>
      </c>
      <c r="X47" t="s">
        <v>360</v>
      </c>
      <c r="Z47">
        <v>2012</v>
      </c>
      <c r="AA47" t="s">
        <v>361</v>
      </c>
      <c r="AC47" t="s">
        <v>362</v>
      </c>
      <c r="AD47" t="s">
        <v>1194</v>
      </c>
      <c r="AE47">
        <v>3</v>
      </c>
      <c r="AF47" t="s">
        <v>363</v>
      </c>
      <c r="AG47" t="s">
        <v>450</v>
      </c>
      <c r="AH47" t="s">
        <v>451</v>
      </c>
      <c r="AI47" t="s">
        <v>452</v>
      </c>
      <c r="AJ47" t="s">
        <v>453</v>
      </c>
      <c r="AL47" t="s">
        <v>359</v>
      </c>
      <c r="AM47">
        <v>4.5</v>
      </c>
      <c r="AN47" t="s">
        <v>359</v>
      </c>
      <c r="AO47">
        <v>3</v>
      </c>
      <c r="AQ47" t="s">
        <v>368</v>
      </c>
      <c r="AR47">
        <v>2009</v>
      </c>
      <c r="AS47" t="s">
        <v>370</v>
      </c>
      <c r="AT47">
        <v>4.5</v>
      </c>
      <c r="AU47" t="s">
        <v>359</v>
      </c>
      <c r="AV47">
        <v>2</v>
      </c>
      <c r="AX47">
        <v>2009</v>
      </c>
      <c r="AY47" t="s">
        <v>370</v>
      </c>
      <c r="AZ47">
        <v>5000</v>
      </c>
      <c r="BA47" t="s">
        <v>359</v>
      </c>
      <c r="BB47">
        <v>16</v>
      </c>
      <c r="BC47" t="s">
        <v>454</v>
      </c>
      <c r="BD47" t="s">
        <v>455</v>
      </c>
      <c r="BE47" t="s">
        <v>456</v>
      </c>
      <c r="BF47" t="s">
        <v>457</v>
      </c>
      <c r="BH47">
        <v>2012</v>
      </c>
      <c r="BI47" t="s">
        <v>370</v>
      </c>
      <c r="BJ47" t="s">
        <v>359</v>
      </c>
      <c r="BK47">
        <v>23</v>
      </c>
      <c r="BL47" t="s">
        <v>368</v>
      </c>
      <c r="BN47">
        <v>2012</v>
      </c>
      <c r="BO47" t="s">
        <v>370</v>
      </c>
      <c r="BP47" t="s">
        <v>359</v>
      </c>
      <c r="BQ47">
        <v>2</v>
      </c>
      <c r="BS47">
        <v>2012</v>
      </c>
      <c r="BT47" t="s">
        <v>370</v>
      </c>
      <c r="BU47">
        <v>5000</v>
      </c>
      <c r="BV47" t="s">
        <v>359</v>
      </c>
      <c r="BW47">
        <v>1</v>
      </c>
      <c r="BY47">
        <v>2009</v>
      </c>
      <c r="BZ47" t="s">
        <v>370</v>
      </c>
      <c r="CA47" t="s">
        <v>359</v>
      </c>
      <c r="CC47">
        <v>2012</v>
      </c>
      <c r="CD47" t="s">
        <v>370</v>
      </c>
      <c r="CE47" t="s">
        <v>361</v>
      </c>
      <c r="CN47" t="s">
        <v>359</v>
      </c>
      <c r="CO47" t="s">
        <v>359</v>
      </c>
      <c r="CP47" t="s">
        <v>375</v>
      </c>
      <c r="CQ47" t="s">
        <v>359</v>
      </c>
      <c r="CR47">
        <v>0</v>
      </c>
      <c r="CS47" t="s">
        <v>359</v>
      </c>
      <c r="CT47" t="s">
        <v>376</v>
      </c>
      <c r="CU47" t="s">
        <v>359</v>
      </c>
      <c r="CV47" t="s">
        <v>375</v>
      </c>
      <c r="CW47" t="s">
        <v>359</v>
      </c>
      <c r="CX47" t="s">
        <v>1293</v>
      </c>
      <c r="CY47" t="s">
        <v>1294</v>
      </c>
      <c r="CZ47" t="s">
        <v>1295</v>
      </c>
      <c r="DA47" t="s">
        <v>1296</v>
      </c>
      <c r="DB47">
        <v>1</v>
      </c>
      <c r="DC47" t="s">
        <v>1297</v>
      </c>
      <c r="DD47">
        <v>2012</v>
      </c>
      <c r="DE47" t="s">
        <v>370</v>
      </c>
      <c r="DF47" t="s">
        <v>361</v>
      </c>
      <c r="DJ47" t="s">
        <v>359</v>
      </c>
      <c r="DL47" t="s">
        <v>370</v>
      </c>
      <c r="DM47" t="s">
        <v>1186</v>
      </c>
      <c r="DN47" t="s">
        <v>1298</v>
      </c>
    </row>
    <row r="48" spans="1:118" x14ac:dyDescent="0.3">
      <c r="A48" t="s">
        <v>1299</v>
      </c>
      <c r="B48">
        <v>1</v>
      </c>
      <c r="D48" t="s">
        <v>348</v>
      </c>
      <c r="E48" t="s">
        <v>1300</v>
      </c>
      <c r="F48" t="s">
        <v>1301</v>
      </c>
      <c r="G48" t="s">
        <v>351</v>
      </c>
      <c r="H48" t="s">
        <v>1263</v>
      </c>
      <c r="I48">
        <v>2017</v>
      </c>
      <c r="J48" t="s">
        <v>353</v>
      </c>
      <c r="K48" t="s">
        <v>354</v>
      </c>
      <c r="L48" t="s">
        <v>355</v>
      </c>
      <c r="M48" t="s">
        <v>356</v>
      </c>
      <c r="N48" t="s">
        <v>419</v>
      </c>
      <c r="Q48" t="s">
        <v>358</v>
      </c>
      <c r="R48">
        <v>10234</v>
      </c>
      <c r="T48">
        <v>184</v>
      </c>
      <c r="U48">
        <v>184</v>
      </c>
      <c r="V48">
        <v>0</v>
      </c>
      <c r="W48" t="s">
        <v>359</v>
      </c>
      <c r="X48" t="s">
        <v>360</v>
      </c>
      <c r="Z48">
        <v>2012</v>
      </c>
      <c r="AA48" t="s">
        <v>361</v>
      </c>
      <c r="AC48" t="s">
        <v>362</v>
      </c>
      <c r="AE48">
        <v>1</v>
      </c>
      <c r="AF48" t="s">
        <v>363</v>
      </c>
      <c r="AG48" t="s">
        <v>364</v>
      </c>
      <c r="AH48" t="s">
        <v>365</v>
      </c>
      <c r="AI48" t="s">
        <v>366</v>
      </c>
      <c r="AJ48" t="s">
        <v>367</v>
      </c>
      <c r="AL48" t="s">
        <v>359</v>
      </c>
      <c r="AM48">
        <v>3</v>
      </c>
      <c r="AN48" t="s">
        <v>359</v>
      </c>
      <c r="AO48">
        <v>1</v>
      </c>
      <c r="AQ48" t="s">
        <v>368</v>
      </c>
      <c r="AR48">
        <v>2012</v>
      </c>
      <c r="AS48" t="s">
        <v>370</v>
      </c>
      <c r="AT48">
        <v>3</v>
      </c>
      <c r="AU48" t="s">
        <v>359</v>
      </c>
      <c r="AV48">
        <v>1</v>
      </c>
      <c r="AX48">
        <v>2012</v>
      </c>
      <c r="AY48" t="s">
        <v>370</v>
      </c>
      <c r="AZ48">
        <v>30000</v>
      </c>
      <c r="BA48" t="s">
        <v>359</v>
      </c>
      <c r="BB48">
        <v>7</v>
      </c>
      <c r="BC48" t="s">
        <v>371</v>
      </c>
      <c r="BD48" t="s">
        <v>372</v>
      </c>
      <c r="BE48" t="s">
        <v>373</v>
      </c>
      <c r="BF48" t="s">
        <v>374</v>
      </c>
      <c r="BH48">
        <v>2012</v>
      </c>
      <c r="BI48" t="s">
        <v>370</v>
      </c>
      <c r="BJ48" t="s">
        <v>359</v>
      </c>
      <c r="BK48">
        <v>14</v>
      </c>
      <c r="BL48" t="s">
        <v>368</v>
      </c>
      <c r="BN48">
        <v>2012</v>
      </c>
      <c r="BO48" t="s">
        <v>370</v>
      </c>
      <c r="BP48" t="s">
        <v>359</v>
      </c>
      <c r="BQ48">
        <v>1</v>
      </c>
      <c r="BS48">
        <v>2012</v>
      </c>
      <c r="BT48" t="s">
        <v>370</v>
      </c>
      <c r="BU48">
        <v>30000</v>
      </c>
      <c r="BV48" t="s">
        <v>359</v>
      </c>
      <c r="BW48">
        <v>2</v>
      </c>
      <c r="BY48">
        <v>2012</v>
      </c>
      <c r="BZ48" t="s">
        <v>369</v>
      </c>
      <c r="CA48" t="s">
        <v>359</v>
      </c>
      <c r="CC48">
        <v>2012</v>
      </c>
      <c r="CD48" t="s">
        <v>370</v>
      </c>
      <c r="CE48" t="s">
        <v>361</v>
      </c>
      <c r="CN48" t="s">
        <v>359</v>
      </c>
      <c r="CO48" t="s">
        <v>359</v>
      </c>
      <c r="CP48" t="s">
        <v>375</v>
      </c>
      <c r="CQ48" t="s">
        <v>359</v>
      </c>
      <c r="CR48">
        <v>0</v>
      </c>
      <c r="CS48" t="s">
        <v>359</v>
      </c>
      <c r="CT48" t="s">
        <v>376</v>
      </c>
      <c r="CU48" t="s">
        <v>359</v>
      </c>
      <c r="CV48" t="s">
        <v>375</v>
      </c>
      <c r="CW48" t="s">
        <v>359</v>
      </c>
      <c r="CX48" t="s">
        <v>1302</v>
      </c>
      <c r="CY48" t="s">
        <v>1303</v>
      </c>
      <c r="CZ48" t="s">
        <v>1304</v>
      </c>
      <c r="DA48" t="s">
        <v>1305</v>
      </c>
      <c r="DB48">
        <v>1</v>
      </c>
      <c r="DC48" t="s">
        <v>1306</v>
      </c>
      <c r="DD48">
        <v>2012</v>
      </c>
      <c r="DE48" t="s">
        <v>369</v>
      </c>
      <c r="DF48" t="s">
        <v>361</v>
      </c>
      <c r="DJ48" t="s">
        <v>361</v>
      </c>
      <c r="DK48" t="s">
        <v>1307</v>
      </c>
      <c r="DL48" t="s">
        <v>369</v>
      </c>
      <c r="DM48" t="s">
        <v>1308</v>
      </c>
      <c r="DN48" t="s">
        <v>1309</v>
      </c>
    </row>
    <row r="49" spans="1:118" x14ac:dyDescent="0.3">
      <c r="A49" t="s">
        <v>1310</v>
      </c>
      <c r="B49">
        <v>1</v>
      </c>
      <c r="D49" t="s">
        <v>465</v>
      </c>
      <c r="E49" t="s">
        <v>1311</v>
      </c>
      <c r="F49" t="s">
        <v>1312</v>
      </c>
      <c r="G49" t="s">
        <v>468</v>
      </c>
      <c r="H49" t="s">
        <v>1313</v>
      </c>
      <c r="I49">
        <v>2017</v>
      </c>
      <c r="J49" t="s">
        <v>353</v>
      </c>
      <c r="K49" t="s">
        <v>354</v>
      </c>
      <c r="L49" t="s">
        <v>937</v>
      </c>
      <c r="M49" t="s">
        <v>847</v>
      </c>
      <c r="N49" t="s">
        <v>1314</v>
      </c>
      <c r="Q49" t="s">
        <v>1315</v>
      </c>
      <c r="R49">
        <v>30604</v>
      </c>
      <c r="T49">
        <v>165</v>
      </c>
      <c r="U49">
        <v>165</v>
      </c>
      <c r="V49">
        <v>0</v>
      </c>
      <c r="W49" t="s">
        <v>359</v>
      </c>
      <c r="X49" t="s">
        <v>360</v>
      </c>
      <c r="Z49">
        <v>2015</v>
      </c>
      <c r="AA49" t="s">
        <v>361</v>
      </c>
      <c r="AC49" t="s">
        <v>362</v>
      </c>
      <c r="AD49" t="s">
        <v>1316</v>
      </c>
      <c r="AE49">
        <v>11</v>
      </c>
      <c r="AF49" t="s">
        <v>363</v>
      </c>
      <c r="AG49" t="s">
        <v>670</v>
      </c>
      <c r="AH49" t="s">
        <v>671</v>
      </c>
      <c r="AI49" t="s">
        <v>672</v>
      </c>
      <c r="AJ49" t="s">
        <v>673</v>
      </c>
      <c r="AL49" t="s">
        <v>359</v>
      </c>
      <c r="AM49">
        <v>4</v>
      </c>
      <c r="AN49" t="s">
        <v>361</v>
      </c>
      <c r="AT49">
        <v>4</v>
      </c>
      <c r="AU49" t="s">
        <v>361</v>
      </c>
      <c r="BA49" t="s">
        <v>359</v>
      </c>
      <c r="BB49">
        <v>1</v>
      </c>
      <c r="BC49" t="s">
        <v>1317</v>
      </c>
      <c r="BD49" t="s">
        <v>1318</v>
      </c>
      <c r="BE49" t="s">
        <v>1319</v>
      </c>
      <c r="BF49" t="s">
        <v>1320</v>
      </c>
      <c r="BG49" t="s">
        <v>1321</v>
      </c>
      <c r="BH49">
        <v>2015</v>
      </c>
      <c r="BI49" t="s">
        <v>370</v>
      </c>
      <c r="BJ49" t="s">
        <v>361</v>
      </c>
      <c r="BP49" t="s">
        <v>361</v>
      </c>
      <c r="BV49" t="s">
        <v>361</v>
      </c>
      <c r="CE49" t="s">
        <v>361</v>
      </c>
      <c r="CN49" t="s">
        <v>359</v>
      </c>
      <c r="CO49" t="s">
        <v>359</v>
      </c>
      <c r="CP49" t="s">
        <v>375</v>
      </c>
      <c r="CQ49" t="s">
        <v>359</v>
      </c>
      <c r="CR49">
        <v>0</v>
      </c>
      <c r="CS49" t="s">
        <v>359</v>
      </c>
      <c r="CT49" t="s">
        <v>376</v>
      </c>
      <c r="CU49" t="s">
        <v>359</v>
      </c>
      <c r="CV49" t="s">
        <v>375</v>
      </c>
      <c r="CW49" t="s">
        <v>359</v>
      </c>
      <c r="CX49" t="s">
        <v>1322</v>
      </c>
      <c r="CY49" t="s">
        <v>1323</v>
      </c>
      <c r="CZ49" t="s">
        <v>1324</v>
      </c>
      <c r="DA49" t="s">
        <v>1325</v>
      </c>
      <c r="DB49">
        <v>2</v>
      </c>
      <c r="DC49" t="s">
        <v>1326</v>
      </c>
      <c r="DD49">
        <v>2015</v>
      </c>
      <c r="DE49" t="s">
        <v>370</v>
      </c>
      <c r="DF49" t="s">
        <v>361</v>
      </c>
      <c r="DJ49" t="s">
        <v>359</v>
      </c>
      <c r="DL49" t="s">
        <v>370</v>
      </c>
      <c r="DM49" t="s">
        <v>1327</v>
      </c>
      <c r="DN49" t="s">
        <v>1328</v>
      </c>
    </row>
    <row r="50" spans="1:118" x14ac:dyDescent="0.3">
      <c r="A50" t="s">
        <v>1329</v>
      </c>
      <c r="B50">
        <v>1</v>
      </c>
      <c r="D50" t="s">
        <v>487</v>
      </c>
      <c r="E50" t="s">
        <v>1330</v>
      </c>
      <c r="F50" t="s">
        <v>1331</v>
      </c>
      <c r="G50" t="s">
        <v>490</v>
      </c>
      <c r="H50" t="s">
        <v>1332</v>
      </c>
      <c r="I50">
        <v>2017</v>
      </c>
      <c r="J50" t="s">
        <v>353</v>
      </c>
      <c r="K50" t="s">
        <v>354</v>
      </c>
      <c r="L50" t="s">
        <v>492</v>
      </c>
      <c r="M50" t="s">
        <v>1333</v>
      </c>
      <c r="N50" t="s">
        <v>1334</v>
      </c>
      <c r="Q50" t="s">
        <v>1335</v>
      </c>
      <c r="R50">
        <v>1316</v>
      </c>
      <c r="T50">
        <v>205</v>
      </c>
      <c r="U50">
        <v>60</v>
      </c>
      <c r="V50">
        <v>145</v>
      </c>
      <c r="W50" t="s">
        <v>359</v>
      </c>
      <c r="X50" t="s">
        <v>394</v>
      </c>
      <c r="Z50">
        <v>2013</v>
      </c>
      <c r="AA50" t="s">
        <v>361</v>
      </c>
      <c r="AC50" t="s">
        <v>362</v>
      </c>
      <c r="AE50">
        <v>1</v>
      </c>
      <c r="AF50" t="s">
        <v>363</v>
      </c>
      <c r="AG50" t="s">
        <v>1336</v>
      </c>
      <c r="AH50" t="s">
        <v>1337</v>
      </c>
      <c r="AI50" t="s">
        <v>1338</v>
      </c>
      <c r="AJ50" t="s">
        <v>1339</v>
      </c>
      <c r="AL50" t="s">
        <v>359</v>
      </c>
      <c r="AM50">
        <v>12</v>
      </c>
      <c r="AN50" t="s">
        <v>359</v>
      </c>
      <c r="AO50">
        <v>1</v>
      </c>
      <c r="AQ50" t="s">
        <v>401</v>
      </c>
      <c r="AR50">
        <v>2013</v>
      </c>
      <c r="AS50" t="s">
        <v>370</v>
      </c>
      <c r="AT50">
        <v>12</v>
      </c>
      <c r="AU50" t="s">
        <v>359</v>
      </c>
      <c r="AV50">
        <v>1</v>
      </c>
      <c r="AX50">
        <v>2013</v>
      </c>
      <c r="AY50" t="s">
        <v>370</v>
      </c>
      <c r="AZ50">
        <v>600</v>
      </c>
      <c r="BA50" t="s">
        <v>359</v>
      </c>
      <c r="BB50">
        <v>6</v>
      </c>
      <c r="BC50" t="s">
        <v>1340</v>
      </c>
      <c r="BD50" t="s">
        <v>1341</v>
      </c>
      <c r="BE50" t="s">
        <v>1342</v>
      </c>
      <c r="BF50" t="s">
        <v>1343</v>
      </c>
      <c r="BH50">
        <v>2013</v>
      </c>
      <c r="BI50" t="s">
        <v>369</v>
      </c>
      <c r="BJ50" t="s">
        <v>359</v>
      </c>
      <c r="BK50">
        <v>6</v>
      </c>
      <c r="BL50" t="s">
        <v>504</v>
      </c>
      <c r="BN50">
        <v>2013</v>
      </c>
      <c r="BO50" t="s">
        <v>370</v>
      </c>
      <c r="BP50" t="s">
        <v>359</v>
      </c>
      <c r="BQ50">
        <v>1</v>
      </c>
      <c r="BS50">
        <v>2013</v>
      </c>
      <c r="BT50" t="s">
        <v>370</v>
      </c>
      <c r="BU50">
        <v>6500</v>
      </c>
      <c r="BV50" t="s">
        <v>361</v>
      </c>
      <c r="CE50" t="s">
        <v>361</v>
      </c>
      <c r="CN50" t="s">
        <v>359</v>
      </c>
      <c r="CO50" t="s">
        <v>359</v>
      </c>
      <c r="CP50" t="s">
        <v>375</v>
      </c>
      <c r="CQ50" t="s">
        <v>359</v>
      </c>
      <c r="CR50">
        <v>0</v>
      </c>
      <c r="CS50" t="s">
        <v>359</v>
      </c>
      <c r="CT50" t="s">
        <v>376</v>
      </c>
      <c r="CU50" t="s">
        <v>359</v>
      </c>
      <c r="CV50" t="s">
        <v>375</v>
      </c>
      <c r="CW50" t="s">
        <v>359</v>
      </c>
      <c r="CX50" t="s">
        <v>1344</v>
      </c>
      <c r="CY50" t="s">
        <v>1345</v>
      </c>
      <c r="CZ50" t="s">
        <v>1346</v>
      </c>
      <c r="DA50" t="s">
        <v>1347</v>
      </c>
      <c r="DB50">
        <v>1</v>
      </c>
      <c r="DC50" t="s">
        <v>1348</v>
      </c>
      <c r="DD50">
        <v>2013</v>
      </c>
      <c r="DE50" t="s">
        <v>370</v>
      </c>
      <c r="DF50" t="s">
        <v>361</v>
      </c>
      <c r="DJ50" t="s">
        <v>359</v>
      </c>
      <c r="DL50" t="s">
        <v>370</v>
      </c>
      <c r="DN50" t="s">
        <v>1349</v>
      </c>
    </row>
    <row r="51" spans="1:118" x14ac:dyDescent="0.3">
      <c r="A51" t="s">
        <v>1350</v>
      </c>
      <c r="B51">
        <v>1</v>
      </c>
      <c r="D51" t="s">
        <v>487</v>
      </c>
      <c r="E51" t="s">
        <v>1351</v>
      </c>
      <c r="F51" t="s">
        <v>1352</v>
      </c>
      <c r="G51" t="s">
        <v>490</v>
      </c>
      <c r="H51" t="s">
        <v>1353</v>
      </c>
      <c r="I51">
        <v>2017</v>
      </c>
      <c r="J51" t="s">
        <v>353</v>
      </c>
      <c r="K51" t="s">
        <v>354</v>
      </c>
      <c r="L51" t="s">
        <v>446</v>
      </c>
      <c r="M51" t="s">
        <v>1079</v>
      </c>
      <c r="N51" t="s">
        <v>870</v>
      </c>
      <c r="Q51" t="s">
        <v>983</v>
      </c>
      <c r="R51">
        <v>14106</v>
      </c>
      <c r="T51">
        <v>229</v>
      </c>
      <c r="U51">
        <v>10</v>
      </c>
      <c r="V51">
        <v>219</v>
      </c>
      <c r="W51" t="s">
        <v>359</v>
      </c>
      <c r="X51" t="s">
        <v>394</v>
      </c>
      <c r="Z51">
        <v>2003</v>
      </c>
      <c r="AA51" t="s">
        <v>359</v>
      </c>
      <c r="AB51" t="s">
        <v>1081</v>
      </c>
      <c r="AC51" t="s">
        <v>640</v>
      </c>
      <c r="AE51">
        <v>2</v>
      </c>
      <c r="AF51" t="s">
        <v>363</v>
      </c>
      <c r="AG51" t="s">
        <v>1083</v>
      </c>
      <c r="AH51" t="s">
        <v>520</v>
      </c>
      <c r="AI51" t="s">
        <v>521</v>
      </c>
      <c r="AJ51" t="s">
        <v>522</v>
      </c>
      <c r="AL51" t="s">
        <v>359</v>
      </c>
      <c r="AM51">
        <v>3</v>
      </c>
      <c r="AN51" t="s">
        <v>359</v>
      </c>
      <c r="AO51">
        <v>1</v>
      </c>
      <c r="AQ51" t="s">
        <v>401</v>
      </c>
      <c r="AR51">
        <v>2003</v>
      </c>
      <c r="AS51" t="s">
        <v>370</v>
      </c>
      <c r="AT51">
        <v>3</v>
      </c>
      <c r="AU51" t="s">
        <v>359</v>
      </c>
      <c r="AV51">
        <v>2</v>
      </c>
      <c r="AX51">
        <v>2003</v>
      </c>
      <c r="AY51" t="s">
        <v>370</v>
      </c>
      <c r="AZ51">
        <v>35000</v>
      </c>
      <c r="BA51" t="s">
        <v>359</v>
      </c>
      <c r="BB51">
        <v>12</v>
      </c>
      <c r="BC51" t="s">
        <v>1084</v>
      </c>
      <c r="BD51" t="s">
        <v>1085</v>
      </c>
      <c r="BE51" t="s">
        <v>1086</v>
      </c>
      <c r="BF51" t="s">
        <v>1087</v>
      </c>
      <c r="BH51">
        <v>2003</v>
      </c>
      <c r="BI51" t="s">
        <v>370</v>
      </c>
      <c r="BJ51" t="s">
        <v>359</v>
      </c>
      <c r="BK51">
        <v>12</v>
      </c>
      <c r="BL51" t="s">
        <v>805</v>
      </c>
      <c r="BN51">
        <v>2003</v>
      </c>
      <c r="BO51" t="s">
        <v>370</v>
      </c>
      <c r="BP51" t="s">
        <v>359</v>
      </c>
      <c r="BQ51">
        <v>2</v>
      </c>
      <c r="BS51">
        <v>2003</v>
      </c>
      <c r="BT51" t="s">
        <v>370</v>
      </c>
      <c r="BU51">
        <v>35000</v>
      </c>
      <c r="BV51" t="s">
        <v>361</v>
      </c>
      <c r="CE51" t="s">
        <v>361</v>
      </c>
      <c r="CN51" t="s">
        <v>359</v>
      </c>
      <c r="CO51" t="s">
        <v>359</v>
      </c>
      <c r="CP51" t="s">
        <v>375</v>
      </c>
      <c r="CQ51" t="s">
        <v>359</v>
      </c>
      <c r="CR51">
        <v>0</v>
      </c>
      <c r="CS51" t="s">
        <v>359</v>
      </c>
      <c r="CT51" t="s">
        <v>376</v>
      </c>
      <c r="CU51" t="s">
        <v>359</v>
      </c>
      <c r="CV51" t="s">
        <v>375</v>
      </c>
      <c r="CW51" t="s">
        <v>359</v>
      </c>
      <c r="CX51" t="s">
        <v>1354</v>
      </c>
      <c r="CY51" t="s">
        <v>1355</v>
      </c>
      <c r="CZ51" t="s">
        <v>1356</v>
      </c>
      <c r="DA51" t="s">
        <v>1357</v>
      </c>
      <c r="DB51">
        <v>3</v>
      </c>
      <c r="DC51" t="s">
        <v>1358</v>
      </c>
      <c r="DD51">
        <v>2003</v>
      </c>
      <c r="DE51" t="s">
        <v>370</v>
      </c>
      <c r="DF51" t="s">
        <v>361</v>
      </c>
      <c r="DJ51" t="s">
        <v>359</v>
      </c>
      <c r="DL51" t="s">
        <v>370</v>
      </c>
      <c r="DN51" t="s">
        <v>1359</v>
      </c>
    </row>
    <row r="52" spans="1:118" x14ac:dyDescent="0.3">
      <c r="A52" t="s">
        <v>1360</v>
      </c>
      <c r="B52">
        <v>1</v>
      </c>
      <c r="D52" t="s">
        <v>465</v>
      </c>
      <c r="E52" t="s">
        <v>1361</v>
      </c>
      <c r="F52" t="s">
        <v>1362</v>
      </c>
      <c r="G52" t="s">
        <v>468</v>
      </c>
      <c r="H52" t="s">
        <v>1363</v>
      </c>
      <c r="I52">
        <v>2017</v>
      </c>
      <c r="J52" t="s">
        <v>353</v>
      </c>
      <c r="K52" t="s">
        <v>354</v>
      </c>
      <c r="L52" t="s">
        <v>937</v>
      </c>
      <c r="M52" t="s">
        <v>1364</v>
      </c>
      <c r="N52" t="s">
        <v>871</v>
      </c>
      <c r="Q52" t="s">
        <v>1365</v>
      </c>
      <c r="R52">
        <v>30604</v>
      </c>
      <c r="T52">
        <v>189</v>
      </c>
      <c r="U52">
        <v>189</v>
      </c>
      <c r="V52">
        <v>0</v>
      </c>
      <c r="W52" t="s">
        <v>359</v>
      </c>
      <c r="X52" t="s">
        <v>360</v>
      </c>
      <c r="Z52">
        <v>2012</v>
      </c>
      <c r="AA52" t="s">
        <v>361</v>
      </c>
      <c r="AC52" t="s">
        <v>362</v>
      </c>
      <c r="AD52" t="s">
        <v>1366</v>
      </c>
      <c r="AE52">
        <v>2</v>
      </c>
      <c r="AF52" t="s">
        <v>363</v>
      </c>
      <c r="AG52" t="s">
        <v>670</v>
      </c>
      <c r="AH52" t="s">
        <v>671</v>
      </c>
      <c r="AI52" t="s">
        <v>672</v>
      </c>
      <c r="AJ52" t="s">
        <v>673</v>
      </c>
      <c r="AL52" t="s">
        <v>359</v>
      </c>
      <c r="AM52">
        <v>4</v>
      </c>
      <c r="AN52" t="s">
        <v>361</v>
      </c>
      <c r="AT52">
        <v>4</v>
      </c>
      <c r="AU52" t="s">
        <v>361</v>
      </c>
      <c r="BA52" t="s">
        <v>359</v>
      </c>
      <c r="BB52">
        <v>1</v>
      </c>
      <c r="BC52" t="s">
        <v>1367</v>
      </c>
      <c r="BD52" t="s">
        <v>1368</v>
      </c>
      <c r="BE52" t="s">
        <v>1369</v>
      </c>
      <c r="BF52" t="s">
        <v>1370</v>
      </c>
      <c r="BG52" t="s">
        <v>1371</v>
      </c>
      <c r="BH52">
        <v>2012</v>
      </c>
      <c r="BI52" t="s">
        <v>370</v>
      </c>
      <c r="BJ52" t="s">
        <v>361</v>
      </c>
      <c r="BP52" t="s">
        <v>361</v>
      </c>
      <c r="BV52" t="s">
        <v>361</v>
      </c>
      <c r="CE52" t="s">
        <v>361</v>
      </c>
      <c r="CN52" t="s">
        <v>359</v>
      </c>
      <c r="CO52" t="s">
        <v>359</v>
      </c>
      <c r="CP52" t="s">
        <v>375</v>
      </c>
      <c r="CQ52" t="s">
        <v>359</v>
      </c>
      <c r="CR52">
        <v>0</v>
      </c>
      <c r="CS52" t="s">
        <v>359</v>
      </c>
      <c r="CT52" t="s">
        <v>376</v>
      </c>
      <c r="CU52" t="s">
        <v>359</v>
      </c>
      <c r="CV52" t="s">
        <v>375</v>
      </c>
      <c r="CW52" t="s">
        <v>359</v>
      </c>
      <c r="CX52" t="s">
        <v>1372</v>
      </c>
      <c r="CY52" t="s">
        <v>1373</v>
      </c>
      <c r="CZ52" t="s">
        <v>1374</v>
      </c>
      <c r="DA52" t="s">
        <v>1375</v>
      </c>
      <c r="DB52">
        <v>4</v>
      </c>
      <c r="DC52" t="s">
        <v>1376</v>
      </c>
      <c r="DD52">
        <v>2012</v>
      </c>
      <c r="DE52" t="s">
        <v>370</v>
      </c>
      <c r="DF52" t="s">
        <v>361</v>
      </c>
      <c r="DJ52" t="s">
        <v>359</v>
      </c>
      <c r="DL52" t="s">
        <v>370</v>
      </c>
      <c r="DM52" t="s">
        <v>1366</v>
      </c>
      <c r="DN52" t="s">
        <v>1377</v>
      </c>
    </row>
    <row r="53" spans="1:118" x14ac:dyDescent="0.3">
      <c r="A53" t="s">
        <v>1378</v>
      </c>
      <c r="B53">
        <v>1</v>
      </c>
      <c r="D53" t="s">
        <v>465</v>
      </c>
      <c r="E53" t="s">
        <v>1379</v>
      </c>
      <c r="F53" t="s">
        <v>1380</v>
      </c>
      <c r="G53" t="s">
        <v>468</v>
      </c>
      <c r="H53" t="s">
        <v>1381</v>
      </c>
      <c r="I53">
        <v>2017</v>
      </c>
      <c r="J53" t="s">
        <v>353</v>
      </c>
      <c r="K53" t="s">
        <v>354</v>
      </c>
      <c r="L53" t="s">
        <v>470</v>
      </c>
      <c r="M53" t="s">
        <v>962</v>
      </c>
      <c r="N53" t="s">
        <v>1382</v>
      </c>
      <c r="Q53" t="s">
        <v>1383</v>
      </c>
      <c r="T53">
        <v>160</v>
      </c>
      <c r="U53">
        <v>160</v>
      </c>
      <c r="V53">
        <v>0</v>
      </c>
      <c r="W53" t="s">
        <v>359</v>
      </c>
      <c r="X53" t="s">
        <v>394</v>
      </c>
      <c r="Z53">
        <v>2017</v>
      </c>
      <c r="AA53" t="s">
        <v>361</v>
      </c>
      <c r="AC53" t="s">
        <v>362</v>
      </c>
      <c r="AD53" t="s">
        <v>1384</v>
      </c>
      <c r="AE53">
        <v>1</v>
      </c>
      <c r="AF53" t="s">
        <v>363</v>
      </c>
      <c r="AG53" t="s">
        <v>966</v>
      </c>
      <c r="AH53" t="s">
        <v>967</v>
      </c>
      <c r="AI53" t="s">
        <v>968</v>
      </c>
      <c r="AJ53" t="s">
        <v>969</v>
      </c>
      <c r="AL53" t="s">
        <v>359</v>
      </c>
      <c r="AM53">
        <v>40</v>
      </c>
      <c r="AN53" t="s">
        <v>361</v>
      </c>
      <c r="AT53">
        <v>40</v>
      </c>
      <c r="AU53" t="s">
        <v>361</v>
      </c>
      <c r="BA53" t="s">
        <v>359</v>
      </c>
      <c r="BB53">
        <v>1</v>
      </c>
      <c r="BC53" t="s">
        <v>1385</v>
      </c>
      <c r="BD53" t="s">
        <v>1386</v>
      </c>
      <c r="BE53" t="s">
        <v>1387</v>
      </c>
      <c r="BF53" t="s">
        <v>1388</v>
      </c>
      <c r="BG53" t="s">
        <v>1389</v>
      </c>
      <c r="BH53">
        <v>2017</v>
      </c>
      <c r="BI53" t="s">
        <v>370</v>
      </c>
      <c r="BJ53" t="s">
        <v>361</v>
      </c>
      <c r="BP53" t="s">
        <v>361</v>
      </c>
      <c r="BV53" t="s">
        <v>361</v>
      </c>
      <c r="CE53" t="s">
        <v>361</v>
      </c>
      <c r="CN53" t="s">
        <v>359</v>
      </c>
      <c r="CO53" t="s">
        <v>359</v>
      </c>
      <c r="CP53" t="s">
        <v>375</v>
      </c>
      <c r="CQ53" t="s">
        <v>359</v>
      </c>
      <c r="CR53">
        <v>0</v>
      </c>
      <c r="CS53" t="s">
        <v>359</v>
      </c>
      <c r="CT53" t="s">
        <v>376</v>
      </c>
      <c r="CU53" t="s">
        <v>359</v>
      </c>
      <c r="CV53" t="s">
        <v>375</v>
      </c>
      <c r="CW53" t="s">
        <v>359</v>
      </c>
      <c r="CX53" t="s">
        <v>1390</v>
      </c>
      <c r="CY53" t="s">
        <v>1391</v>
      </c>
      <c r="CZ53" t="s">
        <v>1392</v>
      </c>
      <c r="DA53" t="s">
        <v>1393</v>
      </c>
      <c r="DB53">
        <v>1</v>
      </c>
      <c r="DC53" t="s">
        <v>1394</v>
      </c>
      <c r="DD53">
        <v>2017</v>
      </c>
      <c r="DE53" t="s">
        <v>370</v>
      </c>
      <c r="DF53" t="s">
        <v>361</v>
      </c>
      <c r="DJ53" t="s">
        <v>361</v>
      </c>
      <c r="DK53" t="s">
        <v>1395</v>
      </c>
      <c r="DL53" t="s">
        <v>370</v>
      </c>
      <c r="DM53" t="s">
        <v>1396</v>
      </c>
      <c r="DN53" t="s">
        <v>1397</v>
      </c>
    </row>
    <row r="54" spans="1:118" x14ac:dyDescent="0.3">
      <c r="A54" t="s">
        <v>1398</v>
      </c>
      <c r="B54">
        <v>1</v>
      </c>
      <c r="D54" t="s">
        <v>487</v>
      </c>
      <c r="E54" t="s">
        <v>1399</v>
      </c>
      <c r="F54" t="s">
        <v>1400</v>
      </c>
      <c r="G54" t="s">
        <v>490</v>
      </c>
      <c r="H54" t="s">
        <v>1401</v>
      </c>
      <c r="I54">
        <v>2017</v>
      </c>
      <c r="J54" t="s">
        <v>353</v>
      </c>
      <c r="K54" t="s">
        <v>354</v>
      </c>
      <c r="L54" t="s">
        <v>492</v>
      </c>
      <c r="M54" t="s">
        <v>1058</v>
      </c>
      <c r="N54" t="s">
        <v>1059</v>
      </c>
      <c r="Q54" t="s">
        <v>1060</v>
      </c>
      <c r="R54">
        <v>6436</v>
      </c>
      <c r="T54">
        <v>165</v>
      </c>
      <c r="U54">
        <v>32</v>
      </c>
      <c r="V54">
        <v>133</v>
      </c>
      <c r="W54" t="s">
        <v>359</v>
      </c>
      <c r="X54" t="s">
        <v>360</v>
      </c>
      <c r="Z54">
        <v>2013</v>
      </c>
      <c r="AA54" t="s">
        <v>361</v>
      </c>
      <c r="AC54" t="s">
        <v>362</v>
      </c>
      <c r="AE54">
        <v>7</v>
      </c>
      <c r="AF54" t="s">
        <v>363</v>
      </c>
      <c r="AG54" t="s">
        <v>1061</v>
      </c>
      <c r="AH54" t="s">
        <v>1062</v>
      </c>
      <c r="AI54" t="s">
        <v>1063</v>
      </c>
      <c r="AJ54" t="s">
        <v>1064</v>
      </c>
      <c r="AL54" t="s">
        <v>359</v>
      </c>
      <c r="AM54">
        <v>10</v>
      </c>
      <c r="AN54" t="s">
        <v>359</v>
      </c>
      <c r="AO54">
        <v>3</v>
      </c>
      <c r="AQ54" t="s">
        <v>401</v>
      </c>
      <c r="AR54">
        <v>2013</v>
      </c>
      <c r="AS54" t="s">
        <v>370</v>
      </c>
      <c r="AT54">
        <v>10</v>
      </c>
      <c r="AU54" t="s">
        <v>359</v>
      </c>
      <c r="AV54">
        <v>1</v>
      </c>
      <c r="AX54">
        <v>2013</v>
      </c>
      <c r="AY54" t="s">
        <v>370</v>
      </c>
      <c r="AZ54">
        <v>1500</v>
      </c>
      <c r="BA54" t="s">
        <v>359</v>
      </c>
      <c r="BB54">
        <v>20</v>
      </c>
      <c r="BC54" t="s">
        <v>1065</v>
      </c>
      <c r="BD54" t="s">
        <v>1066</v>
      </c>
      <c r="BE54" t="s">
        <v>1067</v>
      </c>
      <c r="BF54" t="s">
        <v>1068</v>
      </c>
      <c r="BH54">
        <v>2013</v>
      </c>
      <c r="BI54" t="s">
        <v>370</v>
      </c>
      <c r="BJ54" t="s">
        <v>359</v>
      </c>
      <c r="BK54">
        <v>25</v>
      </c>
      <c r="BL54" t="s">
        <v>1402</v>
      </c>
      <c r="BN54">
        <v>2013</v>
      </c>
      <c r="BO54" t="s">
        <v>370</v>
      </c>
      <c r="BP54" t="s">
        <v>359</v>
      </c>
      <c r="BQ54">
        <v>4</v>
      </c>
      <c r="BS54">
        <v>2013</v>
      </c>
      <c r="BT54" t="s">
        <v>370</v>
      </c>
      <c r="BU54">
        <v>11000</v>
      </c>
      <c r="BV54" t="s">
        <v>359</v>
      </c>
      <c r="BW54">
        <v>2</v>
      </c>
      <c r="BY54">
        <v>2013</v>
      </c>
      <c r="BZ54" t="s">
        <v>369</v>
      </c>
      <c r="CA54" t="s">
        <v>359</v>
      </c>
      <c r="CC54">
        <v>2013</v>
      </c>
      <c r="CD54" t="s">
        <v>370</v>
      </c>
      <c r="CE54" t="s">
        <v>361</v>
      </c>
      <c r="CN54" t="s">
        <v>359</v>
      </c>
      <c r="CO54" t="s">
        <v>359</v>
      </c>
      <c r="CP54" t="s">
        <v>375</v>
      </c>
      <c r="CQ54" t="s">
        <v>359</v>
      </c>
      <c r="CR54">
        <v>0</v>
      </c>
      <c r="CS54" t="s">
        <v>359</v>
      </c>
      <c r="CT54" t="s">
        <v>376</v>
      </c>
      <c r="CU54" t="s">
        <v>359</v>
      </c>
      <c r="CV54" t="s">
        <v>375</v>
      </c>
      <c r="CW54" t="s">
        <v>359</v>
      </c>
      <c r="CX54" t="s">
        <v>1403</v>
      </c>
      <c r="CY54" t="s">
        <v>1404</v>
      </c>
      <c r="CZ54" t="s">
        <v>1405</v>
      </c>
      <c r="DA54" t="s">
        <v>1406</v>
      </c>
      <c r="DB54">
        <v>1</v>
      </c>
      <c r="DC54" t="s">
        <v>1407</v>
      </c>
      <c r="DD54">
        <v>2013</v>
      </c>
      <c r="DE54" t="s">
        <v>370</v>
      </c>
      <c r="DF54" t="s">
        <v>361</v>
      </c>
      <c r="DJ54" t="s">
        <v>359</v>
      </c>
      <c r="DL54" t="s">
        <v>369</v>
      </c>
      <c r="DN54" t="s">
        <v>1408</v>
      </c>
    </row>
    <row r="55" spans="1:118" x14ac:dyDescent="0.3">
      <c r="A55" t="s">
        <v>1409</v>
      </c>
      <c r="B55">
        <v>1</v>
      </c>
      <c r="D55" t="s">
        <v>465</v>
      </c>
      <c r="E55" t="s">
        <v>1410</v>
      </c>
      <c r="F55" t="s">
        <v>1411</v>
      </c>
      <c r="G55" t="s">
        <v>468</v>
      </c>
      <c r="H55" t="s">
        <v>1412</v>
      </c>
      <c r="I55">
        <v>2017</v>
      </c>
      <c r="J55" t="s">
        <v>353</v>
      </c>
      <c r="K55" t="s">
        <v>354</v>
      </c>
      <c r="L55" t="s">
        <v>470</v>
      </c>
      <c r="M55" t="s">
        <v>1098</v>
      </c>
      <c r="N55" t="s">
        <v>1413</v>
      </c>
      <c r="Q55" t="s">
        <v>1414</v>
      </c>
      <c r="T55">
        <v>134</v>
      </c>
      <c r="U55">
        <v>134</v>
      </c>
      <c r="V55">
        <v>0</v>
      </c>
      <c r="W55" t="s">
        <v>359</v>
      </c>
      <c r="X55" t="s">
        <v>394</v>
      </c>
      <c r="Z55">
        <v>2013</v>
      </c>
      <c r="AA55" t="s">
        <v>361</v>
      </c>
      <c r="AC55" t="s">
        <v>1415</v>
      </c>
      <c r="AD55" t="s">
        <v>1416</v>
      </c>
      <c r="AE55">
        <v>1</v>
      </c>
      <c r="AF55" t="s">
        <v>363</v>
      </c>
      <c r="AG55" t="s">
        <v>1417</v>
      </c>
      <c r="AH55" t="s">
        <v>1418</v>
      </c>
      <c r="AI55" t="s">
        <v>1419</v>
      </c>
      <c r="AJ55" t="s">
        <v>1420</v>
      </c>
      <c r="AL55" t="s">
        <v>359</v>
      </c>
      <c r="AM55">
        <v>1.02</v>
      </c>
      <c r="AN55" t="s">
        <v>361</v>
      </c>
      <c r="AT55">
        <v>1.02</v>
      </c>
      <c r="AU55" t="s">
        <v>361</v>
      </c>
      <c r="BA55" t="s">
        <v>361</v>
      </c>
      <c r="BJ55" t="s">
        <v>361</v>
      </c>
      <c r="BP55" t="s">
        <v>361</v>
      </c>
      <c r="BV55" t="s">
        <v>361</v>
      </c>
      <c r="CE55" t="s">
        <v>361</v>
      </c>
      <c r="CN55" t="s">
        <v>359</v>
      </c>
      <c r="CO55" t="s">
        <v>359</v>
      </c>
      <c r="CP55" t="s">
        <v>375</v>
      </c>
      <c r="CQ55" t="s">
        <v>359</v>
      </c>
      <c r="CR55">
        <v>0</v>
      </c>
      <c r="CS55" t="s">
        <v>359</v>
      </c>
      <c r="CT55" t="s">
        <v>376</v>
      </c>
      <c r="CU55" t="s">
        <v>359</v>
      </c>
      <c r="CV55" t="s">
        <v>375</v>
      </c>
      <c r="CW55" t="s">
        <v>359</v>
      </c>
      <c r="CX55" t="s">
        <v>1421</v>
      </c>
      <c r="CY55" t="s">
        <v>1422</v>
      </c>
      <c r="CZ55" t="s">
        <v>1423</v>
      </c>
      <c r="DA55" t="s">
        <v>1424</v>
      </c>
      <c r="DB55">
        <v>1</v>
      </c>
      <c r="DC55" t="s">
        <v>1425</v>
      </c>
      <c r="DD55">
        <v>2002</v>
      </c>
      <c r="DE55" t="s">
        <v>370</v>
      </c>
      <c r="DF55" t="s">
        <v>361</v>
      </c>
      <c r="DJ55" t="s">
        <v>359</v>
      </c>
      <c r="DL55" t="s">
        <v>370</v>
      </c>
      <c r="DM55" t="s">
        <v>1416</v>
      </c>
      <c r="DN55" t="s">
        <v>1426</v>
      </c>
    </row>
    <row r="56" spans="1:118" x14ac:dyDescent="0.3">
      <c r="A56" t="s">
        <v>1427</v>
      </c>
      <c r="B56">
        <v>1</v>
      </c>
      <c r="D56" t="s">
        <v>559</v>
      </c>
      <c r="E56" t="s">
        <v>1428</v>
      </c>
      <c r="F56" t="s">
        <v>1429</v>
      </c>
      <c r="G56" t="s">
        <v>562</v>
      </c>
      <c r="H56" t="s">
        <v>1430</v>
      </c>
      <c r="I56">
        <v>2017</v>
      </c>
      <c r="J56" t="s">
        <v>353</v>
      </c>
      <c r="K56" t="s">
        <v>354</v>
      </c>
      <c r="L56" t="s">
        <v>564</v>
      </c>
      <c r="M56" t="s">
        <v>565</v>
      </c>
      <c r="N56" t="s">
        <v>1431</v>
      </c>
      <c r="Q56" t="s">
        <v>1432</v>
      </c>
      <c r="R56">
        <v>510</v>
      </c>
      <c r="T56">
        <v>133</v>
      </c>
      <c r="U56">
        <v>73</v>
      </c>
      <c r="V56">
        <v>60</v>
      </c>
      <c r="W56" t="s">
        <v>359</v>
      </c>
      <c r="X56" t="s">
        <v>394</v>
      </c>
      <c r="Z56">
        <v>2004</v>
      </c>
      <c r="AA56" t="s">
        <v>359</v>
      </c>
      <c r="AB56" t="s">
        <v>1433</v>
      </c>
      <c r="AE56">
        <v>1</v>
      </c>
      <c r="AF56" t="s">
        <v>363</v>
      </c>
      <c r="AG56" t="s">
        <v>1434</v>
      </c>
      <c r="AH56" t="s">
        <v>1435</v>
      </c>
      <c r="AI56" t="s">
        <v>1436</v>
      </c>
      <c r="AJ56" t="s">
        <v>1437</v>
      </c>
      <c r="AL56" t="s">
        <v>361</v>
      </c>
      <c r="AM56">
        <v>24</v>
      </c>
      <c r="AN56" t="s">
        <v>361</v>
      </c>
      <c r="AT56">
        <v>24</v>
      </c>
      <c r="AU56" t="s">
        <v>359</v>
      </c>
      <c r="AV56">
        <v>1</v>
      </c>
      <c r="AX56">
        <v>2004</v>
      </c>
      <c r="AY56" t="s">
        <v>369</v>
      </c>
      <c r="AZ56">
        <v>500</v>
      </c>
      <c r="BA56" t="s">
        <v>359</v>
      </c>
      <c r="BB56">
        <v>2</v>
      </c>
      <c r="BC56" t="s">
        <v>1438</v>
      </c>
      <c r="BD56" t="s">
        <v>1439</v>
      </c>
      <c r="BE56" t="s">
        <v>1440</v>
      </c>
      <c r="BF56" t="s">
        <v>1441</v>
      </c>
      <c r="BH56">
        <v>2004</v>
      </c>
      <c r="BI56" t="s">
        <v>369</v>
      </c>
      <c r="BJ56" t="s">
        <v>361</v>
      </c>
      <c r="BP56" t="s">
        <v>359</v>
      </c>
      <c r="BQ56">
        <v>1</v>
      </c>
      <c r="BR56" t="s">
        <v>1442</v>
      </c>
      <c r="BS56">
        <v>2004</v>
      </c>
      <c r="BT56" t="s">
        <v>369</v>
      </c>
      <c r="BU56">
        <v>2000</v>
      </c>
      <c r="BV56" t="s">
        <v>361</v>
      </c>
      <c r="CE56" t="s">
        <v>361</v>
      </c>
      <c r="CN56" t="s">
        <v>359</v>
      </c>
      <c r="CO56" t="s">
        <v>359</v>
      </c>
      <c r="CP56" t="s">
        <v>375</v>
      </c>
      <c r="CQ56" t="s">
        <v>359</v>
      </c>
      <c r="CR56">
        <v>0</v>
      </c>
      <c r="CS56" t="s">
        <v>359</v>
      </c>
      <c r="CT56" t="s">
        <v>376</v>
      </c>
      <c r="CU56" t="s">
        <v>359</v>
      </c>
      <c r="CV56" t="s">
        <v>375</v>
      </c>
      <c r="CW56" t="s">
        <v>359</v>
      </c>
      <c r="CX56" t="s">
        <v>1443</v>
      </c>
      <c r="CY56" t="s">
        <v>1444</v>
      </c>
      <c r="CZ56" t="s">
        <v>1445</v>
      </c>
      <c r="DA56" t="s">
        <v>1446</v>
      </c>
      <c r="DB56">
        <v>1</v>
      </c>
      <c r="DC56" t="s">
        <v>1447</v>
      </c>
      <c r="DD56">
        <v>2004</v>
      </c>
      <c r="DE56" t="s">
        <v>369</v>
      </c>
      <c r="DF56" t="s">
        <v>361</v>
      </c>
      <c r="DJ56" t="s">
        <v>359</v>
      </c>
      <c r="DL56" t="s">
        <v>369</v>
      </c>
      <c r="DM56" t="s">
        <v>1448</v>
      </c>
      <c r="DN56" t="s">
        <v>1449</v>
      </c>
    </row>
    <row r="57" spans="1:118" x14ac:dyDescent="0.3">
      <c r="A57" t="s">
        <v>1450</v>
      </c>
      <c r="B57">
        <v>1</v>
      </c>
      <c r="D57" t="s">
        <v>348</v>
      </c>
      <c r="E57" t="s">
        <v>1451</v>
      </c>
      <c r="F57" t="s">
        <v>1452</v>
      </c>
      <c r="G57" t="s">
        <v>351</v>
      </c>
      <c r="H57" t="s">
        <v>1453</v>
      </c>
      <c r="I57">
        <v>2017</v>
      </c>
      <c r="J57" t="s">
        <v>353</v>
      </c>
      <c r="K57" t="s">
        <v>354</v>
      </c>
      <c r="L57" t="s">
        <v>355</v>
      </c>
      <c r="M57" t="s">
        <v>1454</v>
      </c>
      <c r="N57" t="s">
        <v>1455</v>
      </c>
      <c r="T57">
        <v>122</v>
      </c>
      <c r="U57">
        <v>122</v>
      </c>
      <c r="V57">
        <v>0</v>
      </c>
      <c r="W57" t="s">
        <v>359</v>
      </c>
      <c r="X57" t="s">
        <v>394</v>
      </c>
      <c r="Z57">
        <v>2003</v>
      </c>
      <c r="AA57" t="s">
        <v>361</v>
      </c>
      <c r="AC57" t="s">
        <v>1150</v>
      </c>
      <c r="AE57">
        <v>1</v>
      </c>
      <c r="AF57" t="s">
        <v>363</v>
      </c>
      <c r="AG57" t="s">
        <v>1456</v>
      </c>
      <c r="AH57" t="s">
        <v>1457</v>
      </c>
      <c r="AI57" t="s">
        <v>1458</v>
      </c>
      <c r="AJ57" t="s">
        <v>1459</v>
      </c>
      <c r="AL57" t="s">
        <v>359</v>
      </c>
      <c r="AM57">
        <v>120</v>
      </c>
      <c r="AN57" t="s">
        <v>359</v>
      </c>
      <c r="AO57">
        <v>1</v>
      </c>
      <c r="AQ57" t="s">
        <v>368</v>
      </c>
      <c r="AR57">
        <v>2003</v>
      </c>
      <c r="AS57" t="s">
        <v>370</v>
      </c>
      <c r="AT57">
        <v>120</v>
      </c>
      <c r="AU57" t="s">
        <v>359</v>
      </c>
      <c r="AV57">
        <v>2</v>
      </c>
      <c r="AX57">
        <v>2003</v>
      </c>
      <c r="AY57" t="s">
        <v>370</v>
      </c>
      <c r="AZ57">
        <v>30000</v>
      </c>
      <c r="BA57" t="s">
        <v>359</v>
      </c>
      <c r="BB57">
        <v>7</v>
      </c>
      <c r="BC57" t="s">
        <v>1460</v>
      </c>
      <c r="BD57" t="s">
        <v>1461</v>
      </c>
      <c r="BE57" t="s">
        <v>1462</v>
      </c>
      <c r="BF57" t="s">
        <v>1463</v>
      </c>
      <c r="BG57" t="s">
        <v>1464</v>
      </c>
      <c r="BH57">
        <v>2003</v>
      </c>
      <c r="BI57" t="s">
        <v>370</v>
      </c>
      <c r="BJ57" t="s">
        <v>359</v>
      </c>
      <c r="BK57">
        <v>14</v>
      </c>
      <c r="BL57" t="s">
        <v>368</v>
      </c>
      <c r="BN57">
        <v>2003</v>
      </c>
      <c r="BO57" t="s">
        <v>370</v>
      </c>
      <c r="BP57" t="s">
        <v>359</v>
      </c>
      <c r="BQ57">
        <v>1</v>
      </c>
      <c r="BS57">
        <v>2003</v>
      </c>
      <c r="BT57" t="s">
        <v>370</v>
      </c>
      <c r="BU57">
        <v>30000</v>
      </c>
      <c r="BV57" t="s">
        <v>361</v>
      </c>
      <c r="CE57" t="s">
        <v>361</v>
      </c>
      <c r="CN57" t="s">
        <v>359</v>
      </c>
      <c r="CO57" t="s">
        <v>359</v>
      </c>
      <c r="CP57" t="s">
        <v>375</v>
      </c>
      <c r="CQ57" t="s">
        <v>359</v>
      </c>
      <c r="CR57">
        <v>0</v>
      </c>
      <c r="CS57" t="s">
        <v>359</v>
      </c>
      <c r="CT57" t="s">
        <v>376</v>
      </c>
      <c r="CU57" t="s">
        <v>359</v>
      </c>
      <c r="CV57" t="s">
        <v>375</v>
      </c>
      <c r="CW57" t="s">
        <v>359</v>
      </c>
      <c r="CX57" t="s">
        <v>1465</v>
      </c>
      <c r="CY57" t="s">
        <v>1466</v>
      </c>
      <c r="CZ57" t="s">
        <v>1467</v>
      </c>
      <c r="DA57" t="s">
        <v>1468</v>
      </c>
      <c r="DB57">
        <v>1</v>
      </c>
      <c r="DC57" t="s">
        <v>1469</v>
      </c>
      <c r="DD57">
        <v>2003</v>
      </c>
      <c r="DE57" t="s">
        <v>622</v>
      </c>
      <c r="DF57" t="s">
        <v>361</v>
      </c>
      <c r="DJ57" t="s">
        <v>361</v>
      </c>
      <c r="DK57" t="s">
        <v>1470</v>
      </c>
      <c r="DL57" t="s">
        <v>369</v>
      </c>
      <c r="DN57" t="s">
        <v>1471</v>
      </c>
    </row>
    <row r="58" spans="1:118" x14ac:dyDescent="0.3">
      <c r="A58" t="s">
        <v>1472</v>
      </c>
      <c r="B58">
        <v>1</v>
      </c>
      <c r="D58" t="s">
        <v>579</v>
      </c>
      <c r="E58" t="s">
        <v>1473</v>
      </c>
      <c r="F58" t="s">
        <v>1474</v>
      </c>
      <c r="G58" t="s">
        <v>914</v>
      </c>
      <c r="H58" t="s">
        <v>1475</v>
      </c>
      <c r="I58">
        <v>2017</v>
      </c>
      <c r="J58" t="s">
        <v>353</v>
      </c>
      <c r="K58" t="s">
        <v>354</v>
      </c>
      <c r="L58" t="s">
        <v>754</v>
      </c>
      <c r="M58" t="s">
        <v>1476</v>
      </c>
      <c r="N58" t="s">
        <v>1477</v>
      </c>
      <c r="Q58" t="s">
        <v>1478</v>
      </c>
      <c r="R58">
        <v>5544</v>
      </c>
      <c r="T58">
        <v>27</v>
      </c>
      <c r="U58">
        <v>27</v>
      </c>
      <c r="V58">
        <v>0</v>
      </c>
      <c r="W58" t="s">
        <v>359</v>
      </c>
      <c r="X58" t="s">
        <v>394</v>
      </c>
      <c r="Z58">
        <v>2016</v>
      </c>
      <c r="AA58" t="s">
        <v>361</v>
      </c>
      <c r="AC58" t="s">
        <v>362</v>
      </c>
      <c r="AD58" t="s">
        <v>1479</v>
      </c>
      <c r="AE58">
        <v>2</v>
      </c>
      <c r="AF58" t="s">
        <v>363</v>
      </c>
      <c r="AG58" t="s">
        <v>1480</v>
      </c>
      <c r="AH58" t="s">
        <v>1481</v>
      </c>
      <c r="AI58" t="s">
        <v>1482</v>
      </c>
      <c r="AJ58" t="s">
        <v>1483</v>
      </c>
      <c r="AL58" t="s">
        <v>359</v>
      </c>
      <c r="AM58">
        <v>43</v>
      </c>
      <c r="AN58" t="s">
        <v>359</v>
      </c>
      <c r="AO58">
        <v>1</v>
      </c>
      <c r="AQ58" t="s">
        <v>401</v>
      </c>
      <c r="AR58">
        <v>2016</v>
      </c>
      <c r="AS58" t="s">
        <v>370</v>
      </c>
      <c r="AT58">
        <v>45</v>
      </c>
      <c r="AU58" t="s">
        <v>359</v>
      </c>
      <c r="AV58">
        <v>1</v>
      </c>
      <c r="AX58">
        <v>2016</v>
      </c>
      <c r="AY58" t="s">
        <v>370</v>
      </c>
      <c r="AZ58">
        <v>500</v>
      </c>
      <c r="BA58" t="s">
        <v>359</v>
      </c>
      <c r="BB58">
        <v>2</v>
      </c>
      <c r="BC58" t="s">
        <v>1484</v>
      </c>
      <c r="BD58" t="s">
        <v>1485</v>
      </c>
      <c r="BE58" t="s">
        <v>1486</v>
      </c>
      <c r="BF58" t="s">
        <v>1487</v>
      </c>
      <c r="BH58">
        <v>2016</v>
      </c>
      <c r="BI58" t="s">
        <v>370</v>
      </c>
      <c r="BJ58" t="s">
        <v>359</v>
      </c>
      <c r="BK58">
        <v>0</v>
      </c>
      <c r="BL58" t="s">
        <v>805</v>
      </c>
      <c r="BN58">
        <v>2016</v>
      </c>
      <c r="BO58" t="s">
        <v>370</v>
      </c>
      <c r="BP58" t="s">
        <v>359</v>
      </c>
      <c r="BQ58">
        <v>1</v>
      </c>
      <c r="BS58">
        <v>2016</v>
      </c>
      <c r="BT58" t="s">
        <v>370</v>
      </c>
      <c r="BU58">
        <v>500</v>
      </c>
      <c r="BV58" t="s">
        <v>359</v>
      </c>
      <c r="BW58">
        <v>1</v>
      </c>
      <c r="BY58">
        <v>2016</v>
      </c>
      <c r="BZ58" t="s">
        <v>370</v>
      </c>
      <c r="CA58" t="s">
        <v>359</v>
      </c>
      <c r="CC58">
        <v>2016</v>
      </c>
      <c r="CD58" t="s">
        <v>370</v>
      </c>
      <c r="CE58" t="s">
        <v>361</v>
      </c>
      <c r="CN58" t="s">
        <v>359</v>
      </c>
      <c r="CO58" t="s">
        <v>359</v>
      </c>
      <c r="CP58" t="s">
        <v>375</v>
      </c>
      <c r="CQ58" t="s">
        <v>359</v>
      </c>
      <c r="CR58">
        <v>0</v>
      </c>
      <c r="CS58" t="s">
        <v>359</v>
      </c>
      <c r="CT58" t="s">
        <v>376</v>
      </c>
      <c r="CU58" t="s">
        <v>359</v>
      </c>
      <c r="CV58" t="s">
        <v>375</v>
      </c>
      <c r="CW58" t="s">
        <v>359</v>
      </c>
      <c r="CX58" t="s">
        <v>1488</v>
      </c>
      <c r="CY58" t="s">
        <v>1489</v>
      </c>
      <c r="CZ58" t="s">
        <v>460</v>
      </c>
      <c r="DA58" t="s">
        <v>1490</v>
      </c>
      <c r="DB58">
        <v>0</v>
      </c>
      <c r="DD58">
        <v>2016</v>
      </c>
      <c r="DE58" t="s">
        <v>370</v>
      </c>
      <c r="DF58" t="s">
        <v>361</v>
      </c>
      <c r="DJ58" t="s">
        <v>359</v>
      </c>
      <c r="DL58" t="s">
        <v>370</v>
      </c>
      <c r="DM58" t="s">
        <v>1186</v>
      </c>
      <c r="DN58" t="s">
        <v>1491</v>
      </c>
    </row>
    <row r="59" spans="1:118" x14ac:dyDescent="0.3">
      <c r="A59" t="s">
        <v>1492</v>
      </c>
      <c r="B59">
        <v>1</v>
      </c>
      <c r="D59" t="s">
        <v>631</v>
      </c>
      <c r="E59" t="s">
        <v>1493</v>
      </c>
      <c r="F59" t="s">
        <v>1494</v>
      </c>
      <c r="G59" t="s">
        <v>634</v>
      </c>
      <c r="H59" t="s">
        <v>1495</v>
      </c>
      <c r="I59">
        <v>2017</v>
      </c>
      <c r="J59" t="s">
        <v>353</v>
      </c>
      <c r="K59" t="s">
        <v>354</v>
      </c>
      <c r="L59" t="s">
        <v>754</v>
      </c>
      <c r="M59" t="s">
        <v>1496</v>
      </c>
      <c r="N59" t="s">
        <v>1278</v>
      </c>
      <c r="Q59" t="s">
        <v>756</v>
      </c>
      <c r="R59">
        <v>26296</v>
      </c>
      <c r="T59">
        <v>325</v>
      </c>
      <c r="U59">
        <v>63</v>
      </c>
      <c r="V59">
        <v>262</v>
      </c>
      <c r="W59" t="s">
        <v>359</v>
      </c>
      <c r="X59" t="s">
        <v>360</v>
      </c>
      <c r="Z59">
        <v>1987</v>
      </c>
      <c r="AA59" t="s">
        <v>359</v>
      </c>
      <c r="AB59" t="s">
        <v>757</v>
      </c>
      <c r="AC59" t="s">
        <v>362</v>
      </c>
      <c r="AE59">
        <v>1</v>
      </c>
      <c r="AF59" t="s">
        <v>363</v>
      </c>
      <c r="AG59" t="s">
        <v>731</v>
      </c>
      <c r="AH59" t="s">
        <v>732</v>
      </c>
      <c r="AI59" t="s">
        <v>733</v>
      </c>
      <c r="AJ59" t="s">
        <v>734</v>
      </c>
      <c r="AL59" t="s">
        <v>359</v>
      </c>
      <c r="AM59">
        <v>5</v>
      </c>
      <c r="AN59" t="s">
        <v>359</v>
      </c>
      <c r="AO59">
        <v>1</v>
      </c>
      <c r="AQ59" t="s">
        <v>401</v>
      </c>
      <c r="AR59">
        <v>2007</v>
      </c>
      <c r="AS59" t="s">
        <v>370</v>
      </c>
      <c r="AT59">
        <v>5</v>
      </c>
      <c r="AU59" t="s">
        <v>359</v>
      </c>
      <c r="AV59">
        <v>1</v>
      </c>
      <c r="AX59">
        <v>2016</v>
      </c>
      <c r="AY59" t="s">
        <v>370</v>
      </c>
      <c r="AZ59">
        <v>1900</v>
      </c>
      <c r="BA59" t="s">
        <v>359</v>
      </c>
      <c r="BB59">
        <v>39</v>
      </c>
      <c r="BC59" t="s">
        <v>735</v>
      </c>
      <c r="BD59" t="s">
        <v>736</v>
      </c>
      <c r="BE59" t="s">
        <v>737</v>
      </c>
      <c r="BF59" t="s">
        <v>738</v>
      </c>
      <c r="BH59">
        <v>2016</v>
      </c>
      <c r="BI59" t="s">
        <v>370</v>
      </c>
      <c r="BJ59" t="s">
        <v>359</v>
      </c>
      <c r="BK59">
        <v>17</v>
      </c>
      <c r="BL59" t="s">
        <v>1280</v>
      </c>
      <c r="BN59">
        <v>2016</v>
      </c>
      <c r="BO59" t="s">
        <v>370</v>
      </c>
      <c r="BP59" t="s">
        <v>359</v>
      </c>
      <c r="BQ59">
        <v>6</v>
      </c>
      <c r="BS59">
        <v>2016</v>
      </c>
      <c r="BT59" t="s">
        <v>370</v>
      </c>
      <c r="BU59">
        <v>40000</v>
      </c>
      <c r="BV59" t="s">
        <v>359</v>
      </c>
      <c r="BW59">
        <v>5</v>
      </c>
      <c r="BY59">
        <v>2017</v>
      </c>
      <c r="BZ59" t="s">
        <v>370</v>
      </c>
      <c r="CA59" t="s">
        <v>359</v>
      </c>
      <c r="CC59">
        <v>2016</v>
      </c>
      <c r="CD59" t="s">
        <v>370</v>
      </c>
      <c r="CE59" t="s">
        <v>359</v>
      </c>
      <c r="CG59" t="s">
        <v>740</v>
      </c>
      <c r="CH59">
        <v>2017</v>
      </c>
      <c r="CI59" t="s">
        <v>370</v>
      </c>
      <c r="CJ59" t="s">
        <v>361</v>
      </c>
      <c r="CN59" t="s">
        <v>359</v>
      </c>
      <c r="CO59" t="s">
        <v>359</v>
      </c>
      <c r="CP59" t="s">
        <v>375</v>
      </c>
      <c r="CQ59" t="s">
        <v>359</v>
      </c>
      <c r="CR59">
        <v>0</v>
      </c>
      <c r="CS59" t="s">
        <v>359</v>
      </c>
      <c r="CT59" t="s">
        <v>376</v>
      </c>
      <c r="CU59" t="s">
        <v>359</v>
      </c>
      <c r="CV59" t="s">
        <v>375</v>
      </c>
      <c r="CW59" t="s">
        <v>359</v>
      </c>
      <c r="CX59" t="s">
        <v>1497</v>
      </c>
      <c r="CY59" t="s">
        <v>1498</v>
      </c>
      <c r="CZ59" t="s">
        <v>1499</v>
      </c>
      <c r="DA59" t="s">
        <v>1500</v>
      </c>
      <c r="DB59">
        <v>64</v>
      </c>
      <c r="DC59" t="s">
        <v>1501</v>
      </c>
      <c r="DD59">
        <v>2016</v>
      </c>
      <c r="DE59" t="s">
        <v>370</v>
      </c>
      <c r="DF59" t="s">
        <v>361</v>
      </c>
      <c r="DJ59" t="s">
        <v>359</v>
      </c>
      <c r="DL59" t="s">
        <v>370</v>
      </c>
      <c r="DM59" t="s">
        <v>764</v>
      </c>
      <c r="DN59" t="s">
        <v>1502</v>
      </c>
    </row>
    <row r="60" spans="1:118" x14ac:dyDescent="0.3">
      <c r="A60" t="s">
        <v>1503</v>
      </c>
      <c r="B60">
        <v>1</v>
      </c>
      <c r="D60" t="s">
        <v>465</v>
      </c>
      <c r="E60" t="s">
        <v>1504</v>
      </c>
      <c r="F60" t="s">
        <v>1505</v>
      </c>
      <c r="G60" t="s">
        <v>468</v>
      </c>
      <c r="H60" t="s">
        <v>1506</v>
      </c>
      <c r="I60">
        <v>2017</v>
      </c>
      <c r="J60" t="s">
        <v>353</v>
      </c>
      <c r="K60" t="s">
        <v>354</v>
      </c>
      <c r="L60" t="s">
        <v>470</v>
      </c>
      <c r="M60" t="s">
        <v>471</v>
      </c>
      <c r="N60" t="s">
        <v>1507</v>
      </c>
      <c r="Q60" t="s">
        <v>1508</v>
      </c>
      <c r="R60">
        <v>9577</v>
      </c>
      <c r="T60">
        <v>92</v>
      </c>
      <c r="U60">
        <v>92</v>
      </c>
      <c r="V60">
        <v>0</v>
      </c>
      <c r="W60" t="s">
        <v>359</v>
      </c>
      <c r="X60" t="s">
        <v>360</v>
      </c>
      <c r="Z60">
        <v>2015</v>
      </c>
      <c r="AA60" t="s">
        <v>361</v>
      </c>
      <c r="AC60" t="s">
        <v>362</v>
      </c>
      <c r="AD60" t="s">
        <v>1509</v>
      </c>
      <c r="AE60">
        <v>10</v>
      </c>
      <c r="AF60" t="s">
        <v>363</v>
      </c>
      <c r="AG60" t="s">
        <v>1510</v>
      </c>
      <c r="AH60" t="s">
        <v>1511</v>
      </c>
      <c r="AI60" t="s">
        <v>1512</v>
      </c>
      <c r="AJ60" t="s">
        <v>1513</v>
      </c>
      <c r="AL60" t="s">
        <v>359</v>
      </c>
      <c r="AM60">
        <v>40</v>
      </c>
      <c r="AN60" t="s">
        <v>359</v>
      </c>
      <c r="AO60">
        <v>8</v>
      </c>
      <c r="AQ60" t="s">
        <v>401</v>
      </c>
      <c r="AR60">
        <v>2015</v>
      </c>
      <c r="AS60" t="s">
        <v>370</v>
      </c>
      <c r="AT60">
        <v>40</v>
      </c>
      <c r="AU60" t="s">
        <v>359</v>
      </c>
      <c r="AV60">
        <v>1</v>
      </c>
      <c r="AX60">
        <v>2015</v>
      </c>
      <c r="AY60" t="s">
        <v>370</v>
      </c>
      <c r="AZ60">
        <v>4000</v>
      </c>
      <c r="BA60" t="s">
        <v>361</v>
      </c>
      <c r="BJ60" t="s">
        <v>361</v>
      </c>
      <c r="BP60" t="s">
        <v>361</v>
      </c>
      <c r="BV60" t="s">
        <v>359</v>
      </c>
      <c r="BW60">
        <v>2</v>
      </c>
      <c r="BY60">
        <v>2015</v>
      </c>
      <c r="BZ60" t="s">
        <v>370</v>
      </c>
      <c r="CA60" t="s">
        <v>359</v>
      </c>
      <c r="CC60">
        <v>2015</v>
      </c>
      <c r="CD60" t="s">
        <v>370</v>
      </c>
      <c r="CE60" t="s">
        <v>361</v>
      </c>
      <c r="CN60" t="s">
        <v>359</v>
      </c>
      <c r="CO60" t="s">
        <v>359</v>
      </c>
      <c r="CP60" t="s">
        <v>375</v>
      </c>
      <c r="CQ60" t="s">
        <v>359</v>
      </c>
      <c r="CR60">
        <v>0</v>
      </c>
      <c r="CS60" t="s">
        <v>359</v>
      </c>
      <c r="CT60" t="s">
        <v>376</v>
      </c>
      <c r="CU60" t="s">
        <v>359</v>
      </c>
      <c r="CV60" t="s">
        <v>375</v>
      </c>
      <c r="CW60" t="s">
        <v>359</v>
      </c>
      <c r="CX60" t="s">
        <v>1514</v>
      </c>
      <c r="CY60" t="s">
        <v>1515</v>
      </c>
      <c r="CZ60" t="s">
        <v>1516</v>
      </c>
      <c r="DA60" t="s">
        <v>1517</v>
      </c>
      <c r="DB60">
        <v>2</v>
      </c>
      <c r="DC60" t="s">
        <v>1518</v>
      </c>
      <c r="DD60">
        <v>2015</v>
      </c>
      <c r="DE60" t="s">
        <v>370</v>
      </c>
      <c r="DF60" t="s">
        <v>361</v>
      </c>
      <c r="DJ60" t="s">
        <v>361</v>
      </c>
      <c r="DK60" t="s">
        <v>1519</v>
      </c>
      <c r="DL60" t="s">
        <v>370</v>
      </c>
      <c r="DM60" t="s">
        <v>1520</v>
      </c>
      <c r="DN60" t="s">
        <v>1521</v>
      </c>
    </row>
    <row r="61" spans="1:118" x14ac:dyDescent="0.3">
      <c r="A61" t="s">
        <v>1522</v>
      </c>
      <c r="B61">
        <v>1</v>
      </c>
      <c r="D61" t="s">
        <v>579</v>
      </c>
      <c r="E61" t="s">
        <v>1523</v>
      </c>
      <c r="F61" t="s">
        <v>1524</v>
      </c>
      <c r="G61" t="s">
        <v>914</v>
      </c>
      <c r="H61" t="s">
        <v>1525</v>
      </c>
      <c r="I61">
        <v>2017</v>
      </c>
      <c r="J61" t="s">
        <v>353</v>
      </c>
      <c r="K61" t="s">
        <v>354</v>
      </c>
      <c r="L61" t="s">
        <v>754</v>
      </c>
      <c r="M61" t="s">
        <v>916</v>
      </c>
      <c r="N61" t="s">
        <v>1526</v>
      </c>
      <c r="R61">
        <v>6740</v>
      </c>
      <c r="T61">
        <v>130</v>
      </c>
      <c r="U61">
        <v>130</v>
      </c>
      <c r="V61">
        <v>0</v>
      </c>
      <c r="W61" t="s">
        <v>359</v>
      </c>
      <c r="X61" t="s">
        <v>360</v>
      </c>
      <c r="Z61">
        <v>1998</v>
      </c>
      <c r="AA61" t="s">
        <v>361</v>
      </c>
      <c r="AC61" t="s">
        <v>362</v>
      </c>
      <c r="AE61">
        <v>2</v>
      </c>
      <c r="AF61" t="s">
        <v>363</v>
      </c>
      <c r="AG61" t="s">
        <v>918</v>
      </c>
      <c r="AH61" t="s">
        <v>919</v>
      </c>
      <c r="AI61" t="s">
        <v>920</v>
      </c>
      <c r="AJ61" t="s">
        <v>921</v>
      </c>
      <c r="AL61" t="s">
        <v>359</v>
      </c>
      <c r="AM61">
        <v>20</v>
      </c>
      <c r="AN61" t="s">
        <v>359</v>
      </c>
      <c r="AO61">
        <v>1</v>
      </c>
      <c r="AQ61" t="s">
        <v>401</v>
      </c>
      <c r="AR61">
        <v>2016</v>
      </c>
      <c r="AS61" t="s">
        <v>370</v>
      </c>
      <c r="AT61">
        <v>20</v>
      </c>
      <c r="AU61" t="s">
        <v>359</v>
      </c>
      <c r="AV61">
        <v>2</v>
      </c>
      <c r="AX61">
        <v>2016</v>
      </c>
      <c r="AY61" t="s">
        <v>370</v>
      </c>
      <c r="AZ61">
        <v>5000</v>
      </c>
      <c r="BA61" t="s">
        <v>359</v>
      </c>
      <c r="BB61">
        <v>15</v>
      </c>
      <c r="BC61" t="s">
        <v>922</v>
      </c>
      <c r="BD61" t="s">
        <v>923</v>
      </c>
      <c r="BE61" t="s">
        <v>924</v>
      </c>
      <c r="BF61" t="s">
        <v>925</v>
      </c>
      <c r="BH61">
        <v>2016</v>
      </c>
      <c r="BI61" t="s">
        <v>370</v>
      </c>
      <c r="BJ61" t="s">
        <v>361</v>
      </c>
      <c r="BP61" t="s">
        <v>359</v>
      </c>
      <c r="BQ61">
        <v>2</v>
      </c>
      <c r="BS61">
        <v>2016</v>
      </c>
      <c r="BT61" t="s">
        <v>370</v>
      </c>
      <c r="BU61">
        <v>5000</v>
      </c>
      <c r="BV61" t="s">
        <v>359</v>
      </c>
      <c r="BW61">
        <v>1</v>
      </c>
      <c r="BY61">
        <v>2016</v>
      </c>
      <c r="BZ61" t="s">
        <v>370</v>
      </c>
      <c r="CA61" t="s">
        <v>359</v>
      </c>
      <c r="CC61">
        <v>2016</v>
      </c>
      <c r="CD61" t="s">
        <v>370</v>
      </c>
      <c r="CE61" t="s">
        <v>361</v>
      </c>
      <c r="CN61" t="s">
        <v>359</v>
      </c>
      <c r="CO61" t="s">
        <v>359</v>
      </c>
      <c r="CP61" t="s">
        <v>375</v>
      </c>
      <c r="CQ61" t="s">
        <v>359</v>
      </c>
      <c r="CR61">
        <v>0</v>
      </c>
      <c r="CS61" t="s">
        <v>359</v>
      </c>
      <c r="CT61" t="s">
        <v>376</v>
      </c>
      <c r="CU61" t="s">
        <v>359</v>
      </c>
      <c r="CV61" t="s">
        <v>375</v>
      </c>
      <c r="CW61" t="s">
        <v>359</v>
      </c>
      <c r="CX61" t="s">
        <v>1527</v>
      </c>
      <c r="CY61" t="s">
        <v>1528</v>
      </c>
      <c r="CZ61" t="s">
        <v>1529</v>
      </c>
      <c r="DA61" t="s">
        <v>1530</v>
      </c>
      <c r="DB61">
        <v>1</v>
      </c>
      <c r="DC61" t="s">
        <v>1531</v>
      </c>
      <c r="DD61">
        <v>2016</v>
      </c>
      <c r="DE61" t="s">
        <v>370</v>
      </c>
      <c r="DF61" t="s">
        <v>361</v>
      </c>
      <c r="DJ61" t="s">
        <v>359</v>
      </c>
      <c r="DL61" t="s">
        <v>370</v>
      </c>
      <c r="DN61" t="s">
        <v>1532</v>
      </c>
    </row>
    <row r="62" spans="1:118" x14ac:dyDescent="0.3">
      <c r="A62" t="s">
        <v>1533</v>
      </c>
      <c r="B62">
        <v>1</v>
      </c>
      <c r="D62" t="s">
        <v>465</v>
      </c>
      <c r="E62" t="s">
        <v>1534</v>
      </c>
      <c r="F62" t="s">
        <v>1535</v>
      </c>
      <c r="G62" t="s">
        <v>468</v>
      </c>
      <c r="H62" t="s">
        <v>1536</v>
      </c>
      <c r="I62">
        <v>2017</v>
      </c>
      <c r="J62" t="s">
        <v>353</v>
      </c>
      <c r="K62" t="s">
        <v>354</v>
      </c>
      <c r="L62" t="s">
        <v>470</v>
      </c>
      <c r="M62" t="s">
        <v>471</v>
      </c>
      <c r="N62" t="s">
        <v>472</v>
      </c>
      <c r="Q62" t="s">
        <v>1537</v>
      </c>
      <c r="R62">
        <v>726</v>
      </c>
      <c r="T62">
        <v>109</v>
      </c>
      <c r="U62">
        <v>109</v>
      </c>
      <c r="V62">
        <v>0</v>
      </c>
      <c r="W62" t="s">
        <v>359</v>
      </c>
      <c r="X62" t="s">
        <v>394</v>
      </c>
      <c r="Z62">
        <v>2013</v>
      </c>
      <c r="AA62" t="s">
        <v>361</v>
      </c>
      <c r="AC62" t="s">
        <v>1538</v>
      </c>
      <c r="AD62" t="s">
        <v>1539</v>
      </c>
      <c r="AE62">
        <v>1</v>
      </c>
      <c r="AF62" t="s">
        <v>363</v>
      </c>
      <c r="AG62" t="s">
        <v>1540</v>
      </c>
      <c r="AH62" t="s">
        <v>477</v>
      </c>
      <c r="AI62" t="s">
        <v>478</v>
      </c>
      <c r="AJ62" t="s">
        <v>479</v>
      </c>
      <c r="AL62" t="s">
        <v>359</v>
      </c>
      <c r="AM62">
        <v>20</v>
      </c>
      <c r="AN62" t="s">
        <v>361</v>
      </c>
      <c r="AT62">
        <v>20</v>
      </c>
      <c r="AU62" t="s">
        <v>361</v>
      </c>
      <c r="BA62" t="s">
        <v>361</v>
      </c>
      <c r="BJ62" t="s">
        <v>361</v>
      </c>
      <c r="BP62" t="s">
        <v>361</v>
      </c>
      <c r="BV62" t="s">
        <v>361</v>
      </c>
      <c r="CE62" t="s">
        <v>361</v>
      </c>
      <c r="CN62" t="s">
        <v>359</v>
      </c>
      <c r="CO62" t="s">
        <v>359</v>
      </c>
      <c r="CP62" t="s">
        <v>375</v>
      </c>
      <c r="CQ62" t="s">
        <v>359</v>
      </c>
      <c r="CR62">
        <v>0</v>
      </c>
      <c r="CS62" t="s">
        <v>359</v>
      </c>
      <c r="CT62" t="s">
        <v>376</v>
      </c>
      <c r="CU62" t="s">
        <v>359</v>
      </c>
      <c r="CV62" t="s">
        <v>375</v>
      </c>
      <c r="CW62" t="s">
        <v>359</v>
      </c>
      <c r="CX62" t="s">
        <v>1541</v>
      </c>
      <c r="CY62" t="s">
        <v>1542</v>
      </c>
      <c r="CZ62" t="s">
        <v>1543</v>
      </c>
      <c r="DA62" t="s">
        <v>1544</v>
      </c>
      <c r="DB62">
        <v>1</v>
      </c>
      <c r="DC62" t="s">
        <v>1545</v>
      </c>
      <c r="DD62">
        <v>2013</v>
      </c>
      <c r="DE62" t="s">
        <v>370</v>
      </c>
      <c r="DF62" t="s">
        <v>361</v>
      </c>
      <c r="DJ62" t="s">
        <v>359</v>
      </c>
      <c r="DL62" t="s">
        <v>370</v>
      </c>
      <c r="DM62" t="s">
        <v>1539</v>
      </c>
      <c r="DN62" t="s">
        <v>1546</v>
      </c>
    </row>
    <row r="63" spans="1:118" x14ac:dyDescent="0.3">
      <c r="A63" t="s">
        <v>1547</v>
      </c>
      <c r="B63">
        <v>1</v>
      </c>
      <c r="D63" t="s">
        <v>559</v>
      </c>
      <c r="E63" t="s">
        <v>1548</v>
      </c>
      <c r="F63" t="s">
        <v>1549</v>
      </c>
      <c r="G63" t="s">
        <v>562</v>
      </c>
      <c r="H63" t="s">
        <v>1550</v>
      </c>
      <c r="I63">
        <v>2017</v>
      </c>
      <c r="J63" t="s">
        <v>353</v>
      </c>
      <c r="K63" t="s">
        <v>354</v>
      </c>
      <c r="L63" t="s">
        <v>564</v>
      </c>
      <c r="M63" t="s">
        <v>565</v>
      </c>
      <c r="N63" t="s">
        <v>1551</v>
      </c>
      <c r="Q63" t="s">
        <v>1552</v>
      </c>
      <c r="R63">
        <v>6074</v>
      </c>
      <c r="T63">
        <v>102</v>
      </c>
      <c r="U63">
        <v>52</v>
      </c>
      <c r="V63">
        <v>50</v>
      </c>
      <c r="W63" t="s">
        <v>359</v>
      </c>
      <c r="X63" t="s">
        <v>360</v>
      </c>
      <c r="Z63">
        <v>2014</v>
      </c>
      <c r="AA63" t="s">
        <v>359</v>
      </c>
      <c r="AB63" t="s">
        <v>1553</v>
      </c>
      <c r="AC63" t="s">
        <v>1554</v>
      </c>
      <c r="AE63">
        <v>1</v>
      </c>
      <c r="AF63" t="s">
        <v>363</v>
      </c>
      <c r="AG63" t="s">
        <v>773</v>
      </c>
      <c r="AH63" t="s">
        <v>774</v>
      </c>
      <c r="AI63" t="s">
        <v>775</v>
      </c>
      <c r="AJ63" t="s">
        <v>776</v>
      </c>
      <c r="AL63" t="s">
        <v>359</v>
      </c>
      <c r="AM63">
        <v>4.4400000000000004</v>
      </c>
      <c r="AN63" t="s">
        <v>359</v>
      </c>
      <c r="AO63">
        <v>1</v>
      </c>
      <c r="AQ63" t="s">
        <v>401</v>
      </c>
      <c r="AR63">
        <v>2014</v>
      </c>
      <c r="AS63" t="s">
        <v>370</v>
      </c>
      <c r="AT63">
        <v>4.4400000000000004</v>
      </c>
      <c r="AU63" t="s">
        <v>359</v>
      </c>
      <c r="AV63">
        <v>1</v>
      </c>
      <c r="AX63">
        <v>2014</v>
      </c>
      <c r="AY63" t="s">
        <v>370</v>
      </c>
      <c r="AZ63">
        <v>3000</v>
      </c>
      <c r="BA63" t="s">
        <v>359</v>
      </c>
      <c r="BB63">
        <v>16</v>
      </c>
      <c r="BC63" t="s">
        <v>777</v>
      </c>
      <c r="BD63" t="s">
        <v>778</v>
      </c>
      <c r="BE63" t="s">
        <v>779</v>
      </c>
      <c r="BF63" t="s">
        <v>780</v>
      </c>
      <c r="BH63">
        <v>2014</v>
      </c>
      <c r="BI63" t="s">
        <v>370</v>
      </c>
      <c r="BJ63" t="s">
        <v>359</v>
      </c>
      <c r="BK63">
        <v>8</v>
      </c>
      <c r="BL63" t="s">
        <v>1555</v>
      </c>
      <c r="BN63">
        <v>2014</v>
      </c>
      <c r="BO63" t="s">
        <v>369</v>
      </c>
      <c r="BP63" t="s">
        <v>359</v>
      </c>
      <c r="BQ63">
        <v>3</v>
      </c>
      <c r="BS63">
        <v>2014</v>
      </c>
      <c r="BT63" t="s">
        <v>369</v>
      </c>
      <c r="BU63">
        <v>20000</v>
      </c>
      <c r="BV63" t="s">
        <v>359</v>
      </c>
      <c r="BW63">
        <v>2</v>
      </c>
      <c r="BY63">
        <v>2014</v>
      </c>
      <c r="BZ63" t="s">
        <v>369</v>
      </c>
      <c r="CA63" t="s">
        <v>359</v>
      </c>
      <c r="CC63">
        <v>2014</v>
      </c>
      <c r="CD63" t="s">
        <v>370</v>
      </c>
      <c r="CE63" t="s">
        <v>361</v>
      </c>
      <c r="CN63" t="s">
        <v>359</v>
      </c>
      <c r="CO63" t="s">
        <v>359</v>
      </c>
      <c r="CP63" t="s">
        <v>375</v>
      </c>
      <c r="CQ63" t="s">
        <v>359</v>
      </c>
      <c r="CR63">
        <v>0</v>
      </c>
      <c r="CS63" t="s">
        <v>359</v>
      </c>
      <c r="CT63" t="s">
        <v>376</v>
      </c>
      <c r="CU63" t="s">
        <v>359</v>
      </c>
      <c r="CV63" t="s">
        <v>375</v>
      </c>
      <c r="CW63" t="s">
        <v>359</v>
      </c>
      <c r="CX63" t="s">
        <v>1556</v>
      </c>
      <c r="CY63" t="s">
        <v>1557</v>
      </c>
      <c r="CZ63" t="s">
        <v>1558</v>
      </c>
      <c r="DA63" t="s">
        <v>1559</v>
      </c>
      <c r="DB63">
        <v>28</v>
      </c>
      <c r="DC63" t="s">
        <v>1560</v>
      </c>
      <c r="DD63">
        <v>2014</v>
      </c>
      <c r="DE63" t="s">
        <v>622</v>
      </c>
      <c r="DF63" t="s">
        <v>359</v>
      </c>
      <c r="DG63">
        <v>8</v>
      </c>
      <c r="DH63">
        <v>30</v>
      </c>
      <c r="DI63" t="s">
        <v>1561</v>
      </c>
      <c r="DJ63" t="s">
        <v>361</v>
      </c>
      <c r="DK63" t="s">
        <v>1562</v>
      </c>
      <c r="DL63" t="s">
        <v>622</v>
      </c>
      <c r="DM63" t="s">
        <v>1563</v>
      </c>
      <c r="DN63" t="s">
        <v>1564</v>
      </c>
    </row>
    <row r="64" spans="1:118" x14ac:dyDescent="0.3">
      <c r="A64" t="s">
        <v>1565</v>
      </c>
      <c r="B64">
        <v>1</v>
      </c>
      <c r="D64" t="s">
        <v>465</v>
      </c>
      <c r="E64" t="s">
        <v>1566</v>
      </c>
      <c r="F64" t="s">
        <v>1567</v>
      </c>
      <c r="G64" t="s">
        <v>468</v>
      </c>
      <c r="H64" t="s">
        <v>1568</v>
      </c>
      <c r="I64">
        <v>2017</v>
      </c>
      <c r="J64" t="s">
        <v>353</v>
      </c>
      <c r="K64" t="s">
        <v>354</v>
      </c>
      <c r="L64" t="s">
        <v>470</v>
      </c>
      <c r="M64" t="s">
        <v>1569</v>
      </c>
      <c r="N64" t="s">
        <v>1570</v>
      </c>
      <c r="Q64" t="s">
        <v>1571</v>
      </c>
      <c r="R64">
        <v>30604</v>
      </c>
      <c r="T64">
        <v>134</v>
      </c>
      <c r="U64">
        <v>134</v>
      </c>
      <c r="V64">
        <v>0</v>
      </c>
      <c r="W64" t="s">
        <v>359</v>
      </c>
      <c r="X64" t="s">
        <v>360</v>
      </c>
      <c r="Z64">
        <v>2012</v>
      </c>
      <c r="AA64" t="s">
        <v>361</v>
      </c>
      <c r="AC64" t="s">
        <v>668</v>
      </c>
      <c r="AD64" t="s">
        <v>1572</v>
      </c>
      <c r="AE64">
        <v>11</v>
      </c>
      <c r="AF64" t="s">
        <v>363</v>
      </c>
      <c r="AG64" t="s">
        <v>670</v>
      </c>
      <c r="AH64" t="s">
        <v>671</v>
      </c>
      <c r="AI64" t="s">
        <v>672</v>
      </c>
      <c r="AJ64" t="s">
        <v>673</v>
      </c>
      <c r="AL64" t="s">
        <v>359</v>
      </c>
      <c r="AM64">
        <v>4</v>
      </c>
      <c r="AN64" t="s">
        <v>361</v>
      </c>
      <c r="AT64">
        <v>4</v>
      </c>
      <c r="AU64" t="s">
        <v>361</v>
      </c>
      <c r="BA64" t="s">
        <v>359</v>
      </c>
      <c r="BB64">
        <v>1</v>
      </c>
      <c r="BC64" t="s">
        <v>1573</v>
      </c>
      <c r="BD64" t="s">
        <v>1574</v>
      </c>
      <c r="BE64" t="s">
        <v>1575</v>
      </c>
      <c r="BF64" t="s">
        <v>1576</v>
      </c>
      <c r="BG64" t="s">
        <v>1577</v>
      </c>
      <c r="BH64">
        <v>2012</v>
      </c>
      <c r="BI64" t="s">
        <v>370</v>
      </c>
      <c r="BJ64" t="s">
        <v>361</v>
      </c>
      <c r="BP64" t="s">
        <v>361</v>
      </c>
      <c r="BV64" t="s">
        <v>361</v>
      </c>
      <c r="CE64" t="s">
        <v>361</v>
      </c>
      <c r="CN64" t="s">
        <v>359</v>
      </c>
      <c r="CO64" t="s">
        <v>359</v>
      </c>
      <c r="CP64" t="s">
        <v>375</v>
      </c>
      <c r="CQ64" t="s">
        <v>359</v>
      </c>
      <c r="CR64">
        <v>0</v>
      </c>
      <c r="CS64" t="s">
        <v>359</v>
      </c>
      <c r="CT64" t="s">
        <v>376</v>
      </c>
      <c r="CU64" t="s">
        <v>359</v>
      </c>
      <c r="CV64" t="s">
        <v>375</v>
      </c>
      <c r="CW64" t="s">
        <v>359</v>
      </c>
      <c r="CX64" t="s">
        <v>1578</v>
      </c>
      <c r="CY64" t="s">
        <v>1579</v>
      </c>
      <c r="CZ64" t="s">
        <v>1580</v>
      </c>
      <c r="DA64" t="s">
        <v>1581</v>
      </c>
      <c r="DB64">
        <v>1</v>
      </c>
      <c r="DC64" t="s">
        <v>1582</v>
      </c>
      <c r="DD64">
        <v>2012</v>
      </c>
      <c r="DE64" t="s">
        <v>370</v>
      </c>
      <c r="DF64" t="s">
        <v>361</v>
      </c>
      <c r="DJ64" t="s">
        <v>359</v>
      </c>
      <c r="DL64" t="s">
        <v>370</v>
      </c>
      <c r="DM64" t="s">
        <v>1572</v>
      </c>
      <c r="DN64" t="s">
        <v>1583</v>
      </c>
    </row>
    <row r="65" spans="1:118" x14ac:dyDescent="0.3">
      <c r="A65" t="s">
        <v>1584</v>
      </c>
      <c r="B65">
        <v>1</v>
      </c>
      <c r="D65" t="s">
        <v>348</v>
      </c>
      <c r="E65" t="s">
        <v>1585</v>
      </c>
      <c r="F65" t="s">
        <v>1586</v>
      </c>
      <c r="G65" t="s">
        <v>351</v>
      </c>
      <c r="H65" t="s">
        <v>1587</v>
      </c>
      <c r="I65">
        <v>2017</v>
      </c>
      <c r="J65" t="s">
        <v>353</v>
      </c>
      <c r="K65" t="s">
        <v>354</v>
      </c>
      <c r="L65" t="s">
        <v>996</v>
      </c>
      <c r="M65" t="s">
        <v>1192</v>
      </c>
      <c r="N65" t="s">
        <v>1588</v>
      </c>
      <c r="R65">
        <v>14106</v>
      </c>
      <c r="T65">
        <v>111</v>
      </c>
      <c r="U65">
        <v>111</v>
      </c>
      <c r="V65">
        <v>0</v>
      </c>
      <c r="W65" t="s">
        <v>359</v>
      </c>
      <c r="X65" t="s">
        <v>360</v>
      </c>
      <c r="Z65">
        <v>2009</v>
      </c>
      <c r="AA65" t="s">
        <v>359</v>
      </c>
      <c r="AB65" t="s">
        <v>1589</v>
      </c>
      <c r="AC65" t="s">
        <v>1590</v>
      </c>
      <c r="AD65" t="s">
        <v>1591</v>
      </c>
      <c r="AE65">
        <v>3</v>
      </c>
      <c r="AF65" t="s">
        <v>363</v>
      </c>
      <c r="AG65" t="s">
        <v>450</v>
      </c>
      <c r="AH65" t="s">
        <v>451</v>
      </c>
      <c r="AI65" t="s">
        <v>452</v>
      </c>
      <c r="AJ65" t="s">
        <v>453</v>
      </c>
      <c r="AK65" t="s">
        <v>1592</v>
      </c>
      <c r="AL65" t="s">
        <v>359</v>
      </c>
      <c r="AM65">
        <v>4.5</v>
      </c>
      <c r="AN65" t="s">
        <v>359</v>
      </c>
      <c r="AO65">
        <v>1</v>
      </c>
      <c r="AP65" t="s">
        <v>1593</v>
      </c>
      <c r="AQ65" t="s">
        <v>401</v>
      </c>
      <c r="AR65">
        <v>2009</v>
      </c>
      <c r="AS65" t="s">
        <v>369</v>
      </c>
      <c r="AT65">
        <v>4.5</v>
      </c>
      <c r="AU65" t="s">
        <v>359</v>
      </c>
      <c r="AV65">
        <v>2</v>
      </c>
      <c r="AW65" t="s">
        <v>1594</v>
      </c>
      <c r="AX65">
        <v>2009</v>
      </c>
      <c r="AY65" t="s">
        <v>370</v>
      </c>
      <c r="AZ65">
        <v>5000</v>
      </c>
      <c r="BA65" t="s">
        <v>359</v>
      </c>
      <c r="BB65">
        <v>16</v>
      </c>
      <c r="BC65" t="s">
        <v>454</v>
      </c>
      <c r="BD65" t="s">
        <v>455</v>
      </c>
      <c r="BE65" t="s">
        <v>456</v>
      </c>
      <c r="BF65" t="s">
        <v>457</v>
      </c>
      <c r="BG65" t="s">
        <v>1595</v>
      </c>
      <c r="BH65">
        <v>2009</v>
      </c>
      <c r="BI65" t="s">
        <v>370</v>
      </c>
      <c r="BJ65" t="s">
        <v>359</v>
      </c>
      <c r="BK65">
        <v>23</v>
      </c>
      <c r="BL65" t="s">
        <v>1596</v>
      </c>
      <c r="BN65">
        <v>2009</v>
      </c>
      <c r="BO65" t="s">
        <v>370</v>
      </c>
      <c r="BP65" t="s">
        <v>359</v>
      </c>
      <c r="BQ65">
        <v>2</v>
      </c>
      <c r="BR65" t="s">
        <v>1597</v>
      </c>
      <c r="BS65">
        <v>2009</v>
      </c>
      <c r="BT65" t="s">
        <v>370</v>
      </c>
      <c r="BU65">
        <v>5000</v>
      </c>
      <c r="BV65" t="s">
        <v>359</v>
      </c>
      <c r="BW65">
        <v>1</v>
      </c>
      <c r="BX65" t="s">
        <v>1598</v>
      </c>
      <c r="BY65">
        <v>2009</v>
      </c>
      <c r="BZ65" t="s">
        <v>370</v>
      </c>
      <c r="CA65" t="s">
        <v>359</v>
      </c>
      <c r="CB65" t="s">
        <v>1599</v>
      </c>
      <c r="CC65">
        <v>2009</v>
      </c>
      <c r="CD65" t="s">
        <v>370</v>
      </c>
      <c r="CE65" t="s">
        <v>361</v>
      </c>
      <c r="CN65" t="s">
        <v>359</v>
      </c>
      <c r="CO65" t="s">
        <v>359</v>
      </c>
      <c r="CP65" t="s">
        <v>375</v>
      </c>
      <c r="CQ65" t="s">
        <v>359</v>
      </c>
      <c r="CR65">
        <v>0</v>
      </c>
      <c r="CS65" t="s">
        <v>359</v>
      </c>
      <c r="CT65" t="s">
        <v>376</v>
      </c>
      <c r="CU65" t="s">
        <v>359</v>
      </c>
      <c r="CV65" t="s">
        <v>375</v>
      </c>
      <c r="CW65" t="s">
        <v>359</v>
      </c>
      <c r="CX65" t="s">
        <v>1600</v>
      </c>
      <c r="CY65" t="s">
        <v>1601</v>
      </c>
      <c r="CZ65" t="s">
        <v>1602</v>
      </c>
      <c r="DA65" t="s">
        <v>1603</v>
      </c>
      <c r="DB65">
        <v>1</v>
      </c>
      <c r="DC65" t="s">
        <v>1604</v>
      </c>
      <c r="DD65">
        <v>2009</v>
      </c>
      <c r="DE65" t="s">
        <v>370</v>
      </c>
      <c r="DF65" t="s">
        <v>361</v>
      </c>
      <c r="DJ65" t="s">
        <v>359</v>
      </c>
      <c r="DL65" t="s">
        <v>370</v>
      </c>
      <c r="DM65" t="s">
        <v>1605</v>
      </c>
      <c r="DN65" t="s">
        <v>1606</v>
      </c>
    </row>
    <row r="66" spans="1:118" x14ac:dyDescent="0.3">
      <c r="A66" t="s">
        <v>1607</v>
      </c>
      <c r="B66">
        <v>1</v>
      </c>
      <c r="D66" t="s">
        <v>487</v>
      </c>
      <c r="E66" t="s">
        <v>1608</v>
      </c>
      <c r="F66" t="s">
        <v>1609</v>
      </c>
      <c r="G66" t="s">
        <v>490</v>
      </c>
      <c r="H66" t="s">
        <v>1610</v>
      </c>
      <c r="I66">
        <v>2017</v>
      </c>
      <c r="J66" t="s">
        <v>353</v>
      </c>
      <c r="K66" t="s">
        <v>354</v>
      </c>
      <c r="L66" t="s">
        <v>492</v>
      </c>
      <c r="M66" t="s">
        <v>1058</v>
      </c>
      <c r="N66" t="s">
        <v>1611</v>
      </c>
      <c r="Q66" t="s">
        <v>1060</v>
      </c>
      <c r="R66">
        <v>6436</v>
      </c>
      <c r="T66">
        <v>212</v>
      </c>
      <c r="U66">
        <v>105</v>
      </c>
      <c r="V66">
        <v>107</v>
      </c>
      <c r="W66" t="s">
        <v>359</v>
      </c>
      <c r="X66" t="s">
        <v>360</v>
      </c>
      <c r="Z66">
        <v>2013</v>
      </c>
      <c r="AA66" t="s">
        <v>361</v>
      </c>
      <c r="AC66" t="s">
        <v>362</v>
      </c>
      <c r="AE66">
        <v>7</v>
      </c>
      <c r="AF66" t="s">
        <v>363</v>
      </c>
      <c r="AG66" t="s">
        <v>1061</v>
      </c>
      <c r="AH66" t="s">
        <v>1062</v>
      </c>
      <c r="AI66" t="s">
        <v>1063</v>
      </c>
      <c r="AJ66" t="s">
        <v>1064</v>
      </c>
      <c r="AL66" t="s">
        <v>359</v>
      </c>
      <c r="AM66">
        <v>10</v>
      </c>
      <c r="AN66" t="s">
        <v>359</v>
      </c>
      <c r="AO66">
        <v>3</v>
      </c>
      <c r="AQ66" t="s">
        <v>401</v>
      </c>
      <c r="AR66">
        <v>2013</v>
      </c>
      <c r="AS66" t="s">
        <v>370</v>
      </c>
      <c r="AT66">
        <v>10</v>
      </c>
      <c r="AU66" t="s">
        <v>359</v>
      </c>
      <c r="AV66">
        <v>1</v>
      </c>
      <c r="AX66">
        <v>2013</v>
      </c>
      <c r="AY66" t="s">
        <v>370</v>
      </c>
      <c r="AZ66">
        <v>1500</v>
      </c>
      <c r="BA66" t="s">
        <v>359</v>
      </c>
      <c r="BB66">
        <v>20</v>
      </c>
      <c r="BC66" t="s">
        <v>1065</v>
      </c>
      <c r="BD66" t="s">
        <v>1066</v>
      </c>
      <c r="BE66" t="s">
        <v>1067</v>
      </c>
      <c r="BF66" t="s">
        <v>1068</v>
      </c>
      <c r="BH66">
        <v>2013</v>
      </c>
      <c r="BI66" t="s">
        <v>370</v>
      </c>
      <c r="BJ66" t="s">
        <v>359</v>
      </c>
      <c r="BK66">
        <v>25</v>
      </c>
      <c r="BL66" t="s">
        <v>551</v>
      </c>
      <c r="BN66">
        <v>2013</v>
      </c>
      <c r="BO66" t="s">
        <v>370</v>
      </c>
      <c r="BP66" t="s">
        <v>359</v>
      </c>
      <c r="BQ66">
        <v>4</v>
      </c>
      <c r="BS66">
        <v>2013</v>
      </c>
      <c r="BT66" t="s">
        <v>370</v>
      </c>
      <c r="BU66">
        <v>11000</v>
      </c>
      <c r="BV66" t="s">
        <v>359</v>
      </c>
      <c r="BW66">
        <v>2</v>
      </c>
      <c r="BY66">
        <v>2013</v>
      </c>
      <c r="BZ66" t="s">
        <v>369</v>
      </c>
      <c r="CA66" t="s">
        <v>359</v>
      </c>
      <c r="CC66">
        <v>2013</v>
      </c>
      <c r="CD66" t="s">
        <v>370</v>
      </c>
      <c r="CE66" t="s">
        <v>361</v>
      </c>
      <c r="CN66" t="s">
        <v>359</v>
      </c>
      <c r="CO66" t="s">
        <v>359</v>
      </c>
      <c r="CP66" t="s">
        <v>375</v>
      </c>
      <c r="CQ66" t="s">
        <v>359</v>
      </c>
      <c r="CR66">
        <v>0</v>
      </c>
      <c r="CS66" t="s">
        <v>359</v>
      </c>
      <c r="CT66" t="s">
        <v>376</v>
      </c>
      <c r="CU66" t="s">
        <v>359</v>
      </c>
      <c r="CV66" t="s">
        <v>375</v>
      </c>
      <c r="CW66" t="s">
        <v>359</v>
      </c>
      <c r="CX66" t="s">
        <v>1612</v>
      </c>
      <c r="CY66" t="s">
        <v>1613</v>
      </c>
      <c r="CZ66" t="s">
        <v>1614</v>
      </c>
      <c r="DA66" t="s">
        <v>1615</v>
      </c>
      <c r="DB66">
        <v>1</v>
      </c>
      <c r="DC66" t="s">
        <v>1616</v>
      </c>
      <c r="DD66">
        <v>2013</v>
      </c>
      <c r="DE66" t="s">
        <v>370</v>
      </c>
      <c r="DF66" t="s">
        <v>361</v>
      </c>
      <c r="DJ66" t="s">
        <v>359</v>
      </c>
      <c r="DL66" t="s">
        <v>369</v>
      </c>
      <c r="DN66" t="s">
        <v>1617</v>
      </c>
    </row>
    <row r="67" spans="1:118" x14ac:dyDescent="0.3">
      <c r="A67" t="s">
        <v>1618</v>
      </c>
      <c r="B67">
        <v>1</v>
      </c>
      <c r="D67" t="s">
        <v>465</v>
      </c>
      <c r="E67" t="s">
        <v>1619</v>
      </c>
      <c r="F67" t="s">
        <v>1620</v>
      </c>
      <c r="G67" t="s">
        <v>468</v>
      </c>
      <c r="H67" t="s">
        <v>1621</v>
      </c>
      <c r="I67">
        <v>2017</v>
      </c>
      <c r="J67" t="s">
        <v>353</v>
      </c>
      <c r="K67" t="s">
        <v>354</v>
      </c>
      <c r="L67" t="s">
        <v>470</v>
      </c>
      <c r="M67" t="s">
        <v>471</v>
      </c>
      <c r="N67" t="s">
        <v>1622</v>
      </c>
      <c r="Q67" t="s">
        <v>1623</v>
      </c>
      <c r="R67">
        <v>893</v>
      </c>
      <c r="T67">
        <v>79</v>
      </c>
      <c r="U67">
        <v>79</v>
      </c>
      <c r="V67">
        <v>0</v>
      </c>
      <c r="W67" t="s">
        <v>359</v>
      </c>
      <c r="X67" t="s">
        <v>394</v>
      </c>
      <c r="Z67">
        <v>2013</v>
      </c>
      <c r="AA67" t="s">
        <v>361</v>
      </c>
      <c r="AC67" t="s">
        <v>668</v>
      </c>
      <c r="AD67" t="s">
        <v>1624</v>
      </c>
      <c r="AE67">
        <v>2</v>
      </c>
      <c r="AF67" t="s">
        <v>363</v>
      </c>
      <c r="AG67" t="s">
        <v>1625</v>
      </c>
      <c r="AH67" t="s">
        <v>1626</v>
      </c>
      <c r="AI67" t="s">
        <v>1627</v>
      </c>
      <c r="AJ67" t="s">
        <v>1628</v>
      </c>
      <c r="AL67" t="s">
        <v>359</v>
      </c>
      <c r="AM67">
        <v>50</v>
      </c>
      <c r="AN67" t="s">
        <v>361</v>
      </c>
      <c r="AT67">
        <v>50</v>
      </c>
      <c r="AU67" t="s">
        <v>359</v>
      </c>
      <c r="AV67">
        <v>1</v>
      </c>
      <c r="AX67">
        <v>2013</v>
      </c>
      <c r="AY67" t="s">
        <v>370</v>
      </c>
      <c r="AZ67">
        <v>100</v>
      </c>
      <c r="BA67" t="s">
        <v>361</v>
      </c>
      <c r="BJ67" t="s">
        <v>361</v>
      </c>
      <c r="BP67" t="s">
        <v>361</v>
      </c>
      <c r="BV67" t="s">
        <v>361</v>
      </c>
      <c r="CE67" t="s">
        <v>361</v>
      </c>
      <c r="CN67" t="s">
        <v>359</v>
      </c>
      <c r="CO67" t="s">
        <v>359</v>
      </c>
      <c r="CP67" t="s">
        <v>375</v>
      </c>
      <c r="CQ67" t="s">
        <v>359</v>
      </c>
      <c r="CR67">
        <v>0</v>
      </c>
      <c r="CS67" t="s">
        <v>359</v>
      </c>
      <c r="CT67" t="s">
        <v>376</v>
      </c>
      <c r="CU67" t="s">
        <v>359</v>
      </c>
      <c r="CV67" t="s">
        <v>375</v>
      </c>
      <c r="CW67" t="s">
        <v>359</v>
      </c>
      <c r="CX67" t="s">
        <v>1629</v>
      </c>
      <c r="CY67" t="s">
        <v>1630</v>
      </c>
      <c r="CZ67" t="s">
        <v>1631</v>
      </c>
      <c r="DA67" t="s">
        <v>1632</v>
      </c>
      <c r="DB67">
        <v>1</v>
      </c>
      <c r="DC67" t="s">
        <v>1633</v>
      </c>
      <c r="DD67">
        <v>2013</v>
      </c>
      <c r="DE67" t="s">
        <v>370</v>
      </c>
      <c r="DF67" t="s">
        <v>361</v>
      </c>
      <c r="DJ67" t="s">
        <v>359</v>
      </c>
      <c r="DL67" t="s">
        <v>370</v>
      </c>
      <c r="DM67" t="s">
        <v>1634</v>
      </c>
      <c r="DN67" t="s">
        <v>1635</v>
      </c>
    </row>
    <row r="68" spans="1:118" x14ac:dyDescent="0.3">
      <c r="A68" t="s">
        <v>1636</v>
      </c>
      <c r="B68">
        <v>1</v>
      </c>
      <c r="D68" t="s">
        <v>412</v>
      </c>
      <c r="E68" t="s">
        <v>1637</v>
      </c>
      <c r="F68" t="s">
        <v>1638</v>
      </c>
      <c r="G68" t="s">
        <v>415</v>
      </c>
      <c r="H68" t="s">
        <v>1639</v>
      </c>
      <c r="I68">
        <v>2017</v>
      </c>
      <c r="J68" t="s">
        <v>353</v>
      </c>
      <c r="K68" t="s">
        <v>354</v>
      </c>
      <c r="L68" t="s">
        <v>390</v>
      </c>
      <c r="M68" t="s">
        <v>1640</v>
      </c>
      <c r="N68" t="s">
        <v>1641</v>
      </c>
      <c r="Q68" t="s">
        <v>420</v>
      </c>
      <c r="R68">
        <v>20456</v>
      </c>
      <c r="T68">
        <v>50</v>
      </c>
      <c r="U68">
        <v>45</v>
      </c>
      <c r="V68">
        <v>5</v>
      </c>
      <c r="W68" t="s">
        <v>359</v>
      </c>
      <c r="X68" t="s">
        <v>394</v>
      </c>
      <c r="Z68">
        <v>2011</v>
      </c>
      <c r="AA68" t="s">
        <v>359</v>
      </c>
      <c r="AB68" t="s">
        <v>1642</v>
      </c>
      <c r="AC68" t="s">
        <v>422</v>
      </c>
      <c r="AD68" t="s">
        <v>1643</v>
      </c>
      <c r="AE68">
        <v>2</v>
      </c>
      <c r="AF68" t="s">
        <v>363</v>
      </c>
      <c r="AG68" t="s">
        <v>424</v>
      </c>
      <c r="AH68" t="s">
        <v>425</v>
      </c>
      <c r="AI68" t="s">
        <v>426</v>
      </c>
      <c r="AJ68" t="s">
        <v>427</v>
      </c>
      <c r="AL68" t="s">
        <v>359</v>
      </c>
      <c r="AM68">
        <v>5</v>
      </c>
      <c r="AN68" t="s">
        <v>359</v>
      </c>
      <c r="AO68">
        <v>1</v>
      </c>
      <c r="AQ68" t="s">
        <v>401</v>
      </c>
      <c r="AR68">
        <v>2015</v>
      </c>
      <c r="AS68" t="s">
        <v>370</v>
      </c>
      <c r="AT68">
        <v>5</v>
      </c>
      <c r="AU68" t="s">
        <v>359</v>
      </c>
      <c r="AV68">
        <v>2</v>
      </c>
      <c r="AX68">
        <v>2015</v>
      </c>
      <c r="AY68" t="s">
        <v>370</v>
      </c>
      <c r="AZ68">
        <v>2100</v>
      </c>
      <c r="BA68" t="s">
        <v>359</v>
      </c>
      <c r="BB68">
        <v>11</v>
      </c>
      <c r="BC68" t="s">
        <v>428</v>
      </c>
      <c r="BD68" t="s">
        <v>429</v>
      </c>
      <c r="BE68" t="s">
        <v>430</v>
      </c>
      <c r="BF68" t="s">
        <v>431</v>
      </c>
      <c r="BH68">
        <v>2011</v>
      </c>
      <c r="BI68" t="s">
        <v>370</v>
      </c>
      <c r="BJ68" t="s">
        <v>359</v>
      </c>
      <c r="BK68">
        <v>15</v>
      </c>
      <c r="BL68" t="s">
        <v>432</v>
      </c>
      <c r="BN68">
        <v>2011</v>
      </c>
      <c r="BO68" t="s">
        <v>370</v>
      </c>
      <c r="BP68" t="s">
        <v>359</v>
      </c>
      <c r="BQ68">
        <v>3</v>
      </c>
      <c r="BS68">
        <v>2011</v>
      </c>
      <c r="BT68" t="s">
        <v>369</v>
      </c>
      <c r="BU68">
        <v>37000</v>
      </c>
      <c r="BV68" t="s">
        <v>361</v>
      </c>
      <c r="CE68" t="s">
        <v>361</v>
      </c>
      <c r="CN68" t="s">
        <v>359</v>
      </c>
      <c r="CO68" t="s">
        <v>359</v>
      </c>
      <c r="CP68" t="s">
        <v>375</v>
      </c>
      <c r="CQ68" t="s">
        <v>359</v>
      </c>
      <c r="CR68">
        <v>0</v>
      </c>
      <c r="CS68" t="s">
        <v>359</v>
      </c>
      <c r="CT68" t="s">
        <v>376</v>
      </c>
      <c r="CU68" t="s">
        <v>359</v>
      </c>
      <c r="CV68" t="s">
        <v>375</v>
      </c>
      <c r="CW68" t="s">
        <v>359</v>
      </c>
      <c r="CX68" t="s">
        <v>1644</v>
      </c>
      <c r="CY68" t="s">
        <v>1645</v>
      </c>
      <c r="CZ68" t="s">
        <v>1646</v>
      </c>
      <c r="DA68" t="s">
        <v>1647</v>
      </c>
      <c r="DB68">
        <v>29</v>
      </c>
      <c r="DC68" t="s">
        <v>1648</v>
      </c>
      <c r="DD68">
        <v>2011</v>
      </c>
      <c r="DE68" t="s">
        <v>369</v>
      </c>
      <c r="DF68" t="s">
        <v>359</v>
      </c>
      <c r="DG68">
        <v>12</v>
      </c>
      <c r="DH68">
        <v>30</v>
      </c>
      <c r="DI68" t="s">
        <v>1649</v>
      </c>
      <c r="DJ68" t="s">
        <v>361</v>
      </c>
      <c r="DK68" t="s">
        <v>1650</v>
      </c>
      <c r="DL68" t="s">
        <v>369</v>
      </c>
      <c r="DM68" t="s">
        <v>1651</v>
      </c>
      <c r="DN68" t="s">
        <v>1652</v>
      </c>
    </row>
    <row r="69" spans="1:118" x14ac:dyDescent="0.3">
      <c r="A69" t="s">
        <v>1653</v>
      </c>
      <c r="B69">
        <v>1</v>
      </c>
      <c r="D69" t="s">
        <v>579</v>
      </c>
      <c r="E69" t="s">
        <v>1654</v>
      </c>
      <c r="F69" t="s">
        <v>1655</v>
      </c>
      <c r="G69" t="s">
        <v>914</v>
      </c>
      <c r="H69" t="s">
        <v>1656</v>
      </c>
      <c r="I69">
        <v>2017</v>
      </c>
      <c r="J69" t="s">
        <v>353</v>
      </c>
      <c r="K69" t="s">
        <v>354</v>
      </c>
      <c r="L69" t="s">
        <v>754</v>
      </c>
      <c r="M69" t="s">
        <v>1476</v>
      </c>
      <c r="N69" t="s">
        <v>1477</v>
      </c>
      <c r="Q69" t="s">
        <v>1478</v>
      </c>
      <c r="R69">
        <v>5544</v>
      </c>
      <c r="T69">
        <v>214</v>
      </c>
      <c r="U69">
        <v>214</v>
      </c>
      <c r="V69">
        <v>0</v>
      </c>
      <c r="W69" t="s">
        <v>359</v>
      </c>
      <c r="X69" t="s">
        <v>360</v>
      </c>
      <c r="Z69">
        <v>1986</v>
      </c>
      <c r="AA69" t="s">
        <v>361</v>
      </c>
      <c r="AC69" t="s">
        <v>362</v>
      </c>
      <c r="AD69" t="s">
        <v>1657</v>
      </c>
      <c r="AE69">
        <v>2</v>
      </c>
      <c r="AF69" t="s">
        <v>363</v>
      </c>
      <c r="AG69" t="s">
        <v>918</v>
      </c>
      <c r="AH69" t="s">
        <v>919</v>
      </c>
      <c r="AI69" t="s">
        <v>920</v>
      </c>
      <c r="AJ69" t="s">
        <v>921</v>
      </c>
      <c r="AK69" t="s">
        <v>1658</v>
      </c>
      <c r="AL69" t="s">
        <v>359</v>
      </c>
      <c r="AM69">
        <v>20</v>
      </c>
      <c r="AN69" t="s">
        <v>359</v>
      </c>
      <c r="AO69">
        <v>1</v>
      </c>
      <c r="AP69" t="s">
        <v>1659</v>
      </c>
      <c r="AQ69" t="s">
        <v>401</v>
      </c>
      <c r="AR69">
        <v>2016</v>
      </c>
      <c r="AS69" t="s">
        <v>370</v>
      </c>
      <c r="AT69">
        <v>20</v>
      </c>
      <c r="AU69" t="s">
        <v>359</v>
      </c>
      <c r="AV69">
        <v>1</v>
      </c>
      <c r="AW69" t="s">
        <v>1660</v>
      </c>
      <c r="AX69">
        <v>2016</v>
      </c>
      <c r="AY69" t="s">
        <v>370</v>
      </c>
      <c r="AZ69">
        <v>5000</v>
      </c>
      <c r="BA69" t="s">
        <v>359</v>
      </c>
      <c r="BB69">
        <v>15</v>
      </c>
      <c r="BC69" t="s">
        <v>922</v>
      </c>
      <c r="BD69" t="s">
        <v>1661</v>
      </c>
      <c r="BE69" t="s">
        <v>924</v>
      </c>
      <c r="BF69" t="s">
        <v>925</v>
      </c>
      <c r="BG69" t="s">
        <v>1662</v>
      </c>
      <c r="BH69">
        <v>2016</v>
      </c>
      <c r="BI69" t="s">
        <v>370</v>
      </c>
      <c r="BJ69" t="s">
        <v>361</v>
      </c>
      <c r="BP69" t="s">
        <v>359</v>
      </c>
      <c r="BQ69">
        <v>2</v>
      </c>
      <c r="BR69" t="s">
        <v>1663</v>
      </c>
      <c r="BS69">
        <v>2016</v>
      </c>
      <c r="BT69" t="s">
        <v>370</v>
      </c>
      <c r="BU69">
        <v>5000</v>
      </c>
      <c r="BV69" t="s">
        <v>359</v>
      </c>
      <c r="BW69">
        <v>1</v>
      </c>
      <c r="BX69" t="s">
        <v>1664</v>
      </c>
      <c r="BY69">
        <v>2016</v>
      </c>
      <c r="BZ69" t="s">
        <v>370</v>
      </c>
      <c r="CA69" t="s">
        <v>359</v>
      </c>
      <c r="CB69" t="s">
        <v>1665</v>
      </c>
      <c r="CC69">
        <v>2016</v>
      </c>
      <c r="CD69" t="s">
        <v>370</v>
      </c>
      <c r="CE69" t="s">
        <v>361</v>
      </c>
      <c r="CN69" t="s">
        <v>359</v>
      </c>
      <c r="CO69" t="s">
        <v>359</v>
      </c>
      <c r="CP69" t="s">
        <v>375</v>
      </c>
      <c r="CQ69" t="s">
        <v>359</v>
      </c>
      <c r="CR69">
        <v>0</v>
      </c>
      <c r="CS69" t="s">
        <v>359</v>
      </c>
      <c r="CT69" t="s">
        <v>376</v>
      </c>
      <c r="CU69" t="s">
        <v>359</v>
      </c>
      <c r="CV69" t="s">
        <v>375</v>
      </c>
      <c r="CW69" t="s">
        <v>359</v>
      </c>
      <c r="CX69" t="s">
        <v>1666</v>
      </c>
      <c r="CY69" t="s">
        <v>1667</v>
      </c>
      <c r="CZ69" t="s">
        <v>1668</v>
      </c>
      <c r="DA69" t="s">
        <v>1669</v>
      </c>
      <c r="DB69">
        <v>1</v>
      </c>
      <c r="DC69" t="s">
        <v>1670</v>
      </c>
      <c r="DD69">
        <v>2016</v>
      </c>
      <c r="DE69" t="s">
        <v>370</v>
      </c>
      <c r="DF69" t="s">
        <v>361</v>
      </c>
      <c r="DJ69" t="s">
        <v>359</v>
      </c>
      <c r="DL69" t="s">
        <v>370</v>
      </c>
      <c r="DM69" t="s">
        <v>1671</v>
      </c>
      <c r="DN69" t="s">
        <v>1672</v>
      </c>
    </row>
    <row r="70" spans="1:118" x14ac:dyDescent="0.3">
      <c r="A70" t="s">
        <v>1673</v>
      </c>
      <c r="B70">
        <v>1</v>
      </c>
      <c r="D70" t="s">
        <v>385</v>
      </c>
      <c r="E70" t="s">
        <v>1674</v>
      </c>
      <c r="F70" t="s">
        <v>1675</v>
      </c>
      <c r="G70" t="s">
        <v>388</v>
      </c>
      <c r="H70" t="s">
        <v>1676</v>
      </c>
      <c r="I70">
        <v>2017</v>
      </c>
      <c r="J70" t="s">
        <v>353</v>
      </c>
      <c r="K70" t="s">
        <v>354</v>
      </c>
      <c r="L70" t="s">
        <v>584</v>
      </c>
      <c r="M70" t="s">
        <v>585</v>
      </c>
      <c r="N70" t="s">
        <v>586</v>
      </c>
      <c r="Q70" t="s">
        <v>1243</v>
      </c>
      <c r="R70">
        <v>1564</v>
      </c>
      <c r="T70">
        <v>173</v>
      </c>
      <c r="U70">
        <v>150</v>
      </c>
      <c r="V70">
        <v>23</v>
      </c>
      <c r="W70" t="s">
        <v>359</v>
      </c>
      <c r="X70" t="s">
        <v>394</v>
      </c>
      <c r="Z70">
        <v>2016</v>
      </c>
      <c r="AA70" t="s">
        <v>361</v>
      </c>
      <c r="AC70" t="s">
        <v>362</v>
      </c>
      <c r="AD70" t="s">
        <v>1677</v>
      </c>
      <c r="AE70">
        <v>1</v>
      </c>
      <c r="AF70" t="s">
        <v>396</v>
      </c>
      <c r="AG70" t="s">
        <v>1245</v>
      </c>
      <c r="AH70" t="s">
        <v>1246</v>
      </c>
      <c r="AI70" t="s">
        <v>1247</v>
      </c>
      <c r="AJ70" t="s">
        <v>1248</v>
      </c>
      <c r="AL70" t="s">
        <v>359</v>
      </c>
      <c r="AM70">
        <v>60</v>
      </c>
      <c r="AN70" t="s">
        <v>359</v>
      </c>
      <c r="AO70">
        <v>1</v>
      </c>
      <c r="AQ70" t="s">
        <v>401</v>
      </c>
      <c r="AR70">
        <v>2017</v>
      </c>
      <c r="AS70" t="s">
        <v>370</v>
      </c>
      <c r="AT70">
        <v>60</v>
      </c>
      <c r="AU70" t="s">
        <v>359</v>
      </c>
      <c r="AV70">
        <v>1</v>
      </c>
      <c r="AX70">
        <v>2016</v>
      </c>
      <c r="AY70" t="s">
        <v>622</v>
      </c>
      <c r="AZ70">
        <v>4500</v>
      </c>
      <c r="BA70" t="s">
        <v>359</v>
      </c>
      <c r="BB70">
        <v>2</v>
      </c>
      <c r="BC70" t="s">
        <v>1249</v>
      </c>
      <c r="BD70" t="s">
        <v>1250</v>
      </c>
      <c r="BE70" t="s">
        <v>1251</v>
      </c>
      <c r="BF70" t="s">
        <v>1252</v>
      </c>
      <c r="BG70" t="s">
        <v>1678</v>
      </c>
      <c r="BH70">
        <v>2016</v>
      </c>
      <c r="BI70" t="s">
        <v>370</v>
      </c>
      <c r="BJ70" t="s">
        <v>359</v>
      </c>
      <c r="BK70">
        <v>2</v>
      </c>
      <c r="BL70" t="s">
        <v>1679</v>
      </c>
      <c r="BM70" t="s">
        <v>1680</v>
      </c>
      <c r="BN70">
        <v>2016</v>
      </c>
      <c r="BO70" t="s">
        <v>370</v>
      </c>
      <c r="BP70" t="s">
        <v>361</v>
      </c>
      <c r="BV70" t="s">
        <v>361</v>
      </c>
      <c r="CE70" t="s">
        <v>361</v>
      </c>
      <c r="CN70" t="s">
        <v>359</v>
      </c>
      <c r="CO70" t="s">
        <v>359</v>
      </c>
      <c r="CP70" t="s">
        <v>375</v>
      </c>
      <c r="CQ70" t="s">
        <v>359</v>
      </c>
      <c r="CR70">
        <v>0</v>
      </c>
      <c r="CS70" t="s">
        <v>359</v>
      </c>
      <c r="CT70" t="s">
        <v>376</v>
      </c>
      <c r="CU70" t="s">
        <v>359</v>
      </c>
      <c r="CV70" t="s">
        <v>375</v>
      </c>
      <c r="CW70" t="s">
        <v>359</v>
      </c>
      <c r="CX70" t="s">
        <v>1681</v>
      </c>
      <c r="CY70" t="s">
        <v>1682</v>
      </c>
      <c r="CZ70" t="s">
        <v>1683</v>
      </c>
      <c r="DA70" t="s">
        <v>1684</v>
      </c>
      <c r="DB70">
        <v>2</v>
      </c>
      <c r="DC70" t="s">
        <v>1685</v>
      </c>
      <c r="DD70">
        <v>2016</v>
      </c>
      <c r="DE70" t="s">
        <v>622</v>
      </c>
      <c r="DF70" t="s">
        <v>361</v>
      </c>
      <c r="DJ70" t="s">
        <v>361</v>
      </c>
      <c r="DK70" t="s">
        <v>1686</v>
      </c>
      <c r="DL70" t="s">
        <v>622</v>
      </c>
      <c r="DM70" t="s">
        <v>1687</v>
      </c>
      <c r="DN70" t="s">
        <v>1688</v>
      </c>
    </row>
    <row r="71" spans="1:118" x14ac:dyDescent="0.3">
      <c r="A71" t="s">
        <v>1689</v>
      </c>
      <c r="B71">
        <v>1</v>
      </c>
      <c r="D71" t="s">
        <v>487</v>
      </c>
      <c r="E71" t="s">
        <v>1690</v>
      </c>
      <c r="F71" t="s">
        <v>1691</v>
      </c>
      <c r="G71" t="s">
        <v>490</v>
      </c>
      <c r="H71" t="s">
        <v>1692</v>
      </c>
      <c r="I71">
        <v>2017</v>
      </c>
      <c r="J71" t="s">
        <v>353</v>
      </c>
      <c r="K71" t="s">
        <v>354</v>
      </c>
      <c r="L71" t="s">
        <v>492</v>
      </c>
      <c r="M71" t="s">
        <v>1333</v>
      </c>
      <c r="N71" t="s">
        <v>1693</v>
      </c>
      <c r="Q71" t="s">
        <v>1335</v>
      </c>
      <c r="R71">
        <v>1316</v>
      </c>
      <c r="T71">
        <v>122</v>
      </c>
      <c r="U71">
        <v>28</v>
      </c>
      <c r="V71">
        <v>94</v>
      </c>
      <c r="W71" t="s">
        <v>359</v>
      </c>
      <c r="X71" t="s">
        <v>394</v>
      </c>
      <c r="Z71">
        <v>2013</v>
      </c>
      <c r="AA71" t="s">
        <v>361</v>
      </c>
      <c r="AC71" t="s">
        <v>362</v>
      </c>
      <c r="AE71">
        <v>2</v>
      </c>
      <c r="AF71" t="s">
        <v>363</v>
      </c>
      <c r="AG71" t="s">
        <v>1336</v>
      </c>
      <c r="AH71" t="s">
        <v>1337</v>
      </c>
      <c r="AI71" t="s">
        <v>1338</v>
      </c>
      <c r="AJ71" t="s">
        <v>1339</v>
      </c>
      <c r="AL71" t="s">
        <v>359</v>
      </c>
      <c r="AM71">
        <v>12</v>
      </c>
      <c r="AN71" t="s">
        <v>359</v>
      </c>
      <c r="AO71">
        <v>1</v>
      </c>
      <c r="AQ71" t="s">
        <v>401</v>
      </c>
      <c r="AR71">
        <v>2013</v>
      </c>
      <c r="AS71" t="s">
        <v>370</v>
      </c>
      <c r="AT71">
        <v>12</v>
      </c>
      <c r="AU71" t="s">
        <v>359</v>
      </c>
      <c r="AV71">
        <v>1</v>
      </c>
      <c r="AX71">
        <v>2013</v>
      </c>
      <c r="AY71" t="s">
        <v>370</v>
      </c>
      <c r="AZ71">
        <v>600</v>
      </c>
      <c r="BA71" t="s">
        <v>359</v>
      </c>
      <c r="BB71">
        <v>6</v>
      </c>
      <c r="BC71" t="s">
        <v>1340</v>
      </c>
      <c r="BD71" t="s">
        <v>1341</v>
      </c>
      <c r="BE71" t="s">
        <v>1342</v>
      </c>
      <c r="BF71" t="s">
        <v>1343</v>
      </c>
      <c r="BH71">
        <v>2013</v>
      </c>
      <c r="BI71" t="s">
        <v>369</v>
      </c>
      <c r="BJ71" t="s">
        <v>359</v>
      </c>
      <c r="BK71">
        <v>6</v>
      </c>
      <c r="BL71" t="s">
        <v>857</v>
      </c>
      <c r="BN71">
        <v>2013</v>
      </c>
      <c r="BO71" t="s">
        <v>370</v>
      </c>
      <c r="BP71" t="s">
        <v>359</v>
      </c>
      <c r="BQ71">
        <v>1</v>
      </c>
      <c r="BS71">
        <v>2013</v>
      </c>
      <c r="BT71" t="s">
        <v>370</v>
      </c>
      <c r="BU71">
        <v>6500</v>
      </c>
      <c r="BV71" t="s">
        <v>361</v>
      </c>
      <c r="CE71" t="s">
        <v>361</v>
      </c>
      <c r="CN71" t="s">
        <v>359</v>
      </c>
      <c r="CO71" t="s">
        <v>359</v>
      </c>
      <c r="CP71" t="s">
        <v>375</v>
      </c>
      <c r="CQ71" t="s">
        <v>359</v>
      </c>
      <c r="CR71">
        <v>0</v>
      </c>
      <c r="CS71" t="s">
        <v>359</v>
      </c>
      <c r="CT71" t="s">
        <v>376</v>
      </c>
      <c r="CU71" t="s">
        <v>359</v>
      </c>
      <c r="CV71" t="s">
        <v>375</v>
      </c>
      <c r="CW71" t="s">
        <v>359</v>
      </c>
      <c r="CX71" t="s">
        <v>1694</v>
      </c>
      <c r="CY71" t="s">
        <v>1695</v>
      </c>
      <c r="CZ71" t="s">
        <v>1696</v>
      </c>
      <c r="DA71" t="s">
        <v>1697</v>
      </c>
      <c r="DB71">
        <v>1</v>
      </c>
      <c r="DC71" t="s">
        <v>1698</v>
      </c>
      <c r="DD71">
        <v>2013</v>
      </c>
      <c r="DE71" t="s">
        <v>370</v>
      </c>
      <c r="DF71" t="s">
        <v>361</v>
      </c>
      <c r="DJ71" t="s">
        <v>359</v>
      </c>
      <c r="DL71" t="s">
        <v>370</v>
      </c>
      <c r="DN71" t="s">
        <v>1699</v>
      </c>
    </row>
    <row r="72" spans="1:118" x14ac:dyDescent="0.3">
      <c r="A72" t="s">
        <v>1700</v>
      </c>
      <c r="B72">
        <v>1</v>
      </c>
      <c r="D72" t="s">
        <v>412</v>
      </c>
      <c r="E72" t="s">
        <v>1701</v>
      </c>
      <c r="F72" t="s">
        <v>1702</v>
      </c>
      <c r="G72" t="s">
        <v>415</v>
      </c>
      <c r="H72" t="s">
        <v>1703</v>
      </c>
      <c r="I72">
        <v>2017</v>
      </c>
      <c r="J72" t="s">
        <v>353</v>
      </c>
      <c r="K72" t="s">
        <v>354</v>
      </c>
      <c r="L72" t="s">
        <v>417</v>
      </c>
      <c r="M72" t="s">
        <v>1704</v>
      </c>
      <c r="N72" t="s">
        <v>1705</v>
      </c>
      <c r="Q72" t="s">
        <v>420</v>
      </c>
      <c r="R72">
        <v>20456</v>
      </c>
      <c r="T72">
        <v>100</v>
      </c>
      <c r="U72">
        <v>70</v>
      </c>
      <c r="V72">
        <v>30</v>
      </c>
      <c r="W72" t="s">
        <v>359</v>
      </c>
      <c r="X72" t="s">
        <v>394</v>
      </c>
      <c r="Z72">
        <v>2011</v>
      </c>
      <c r="AA72" t="s">
        <v>359</v>
      </c>
      <c r="AB72" t="s">
        <v>421</v>
      </c>
      <c r="AC72" t="s">
        <v>422</v>
      </c>
      <c r="AD72" t="s">
        <v>423</v>
      </c>
      <c r="AE72">
        <v>2</v>
      </c>
      <c r="AF72" t="s">
        <v>363</v>
      </c>
      <c r="AG72" t="s">
        <v>424</v>
      </c>
      <c r="AH72" t="s">
        <v>425</v>
      </c>
      <c r="AI72" t="s">
        <v>426</v>
      </c>
      <c r="AJ72" t="s">
        <v>427</v>
      </c>
      <c r="AL72" t="s">
        <v>359</v>
      </c>
      <c r="AM72">
        <v>5</v>
      </c>
      <c r="AN72" t="s">
        <v>359</v>
      </c>
      <c r="AO72">
        <v>1</v>
      </c>
      <c r="AQ72" t="s">
        <v>401</v>
      </c>
      <c r="AR72">
        <v>2011</v>
      </c>
      <c r="AS72" t="s">
        <v>370</v>
      </c>
      <c r="AT72">
        <v>5</v>
      </c>
      <c r="AU72" t="s">
        <v>359</v>
      </c>
      <c r="AV72">
        <v>2</v>
      </c>
      <c r="AX72">
        <v>2015</v>
      </c>
      <c r="AY72" t="s">
        <v>370</v>
      </c>
      <c r="AZ72">
        <v>2100</v>
      </c>
      <c r="BA72" t="s">
        <v>359</v>
      </c>
      <c r="BB72">
        <v>11</v>
      </c>
      <c r="BC72" t="s">
        <v>428</v>
      </c>
      <c r="BD72" t="s">
        <v>429</v>
      </c>
      <c r="BE72" t="s">
        <v>430</v>
      </c>
      <c r="BF72" t="s">
        <v>431</v>
      </c>
      <c r="BH72">
        <v>2011</v>
      </c>
      <c r="BI72" t="s">
        <v>370</v>
      </c>
      <c r="BJ72" t="s">
        <v>359</v>
      </c>
      <c r="BK72">
        <v>15</v>
      </c>
      <c r="BL72" t="s">
        <v>432</v>
      </c>
      <c r="BN72">
        <v>2011</v>
      </c>
      <c r="BO72" t="s">
        <v>370</v>
      </c>
      <c r="BP72" t="s">
        <v>359</v>
      </c>
      <c r="BQ72">
        <v>3</v>
      </c>
      <c r="BS72">
        <v>2011</v>
      </c>
      <c r="BT72" t="s">
        <v>369</v>
      </c>
      <c r="BU72">
        <v>37000</v>
      </c>
      <c r="BV72" t="s">
        <v>361</v>
      </c>
      <c r="CE72" t="s">
        <v>361</v>
      </c>
      <c r="CN72" t="s">
        <v>359</v>
      </c>
      <c r="CO72" t="s">
        <v>359</v>
      </c>
      <c r="CP72" t="s">
        <v>375</v>
      </c>
      <c r="CQ72" t="s">
        <v>359</v>
      </c>
      <c r="CR72">
        <v>0</v>
      </c>
      <c r="CS72" t="s">
        <v>359</v>
      </c>
      <c r="CT72" t="s">
        <v>376</v>
      </c>
      <c r="CU72" t="s">
        <v>359</v>
      </c>
      <c r="CV72" t="s">
        <v>375</v>
      </c>
      <c r="CW72" t="s">
        <v>359</v>
      </c>
      <c r="CX72" t="s">
        <v>1706</v>
      </c>
      <c r="CY72" t="s">
        <v>1707</v>
      </c>
      <c r="CZ72" t="s">
        <v>1708</v>
      </c>
      <c r="DA72" t="s">
        <v>1709</v>
      </c>
      <c r="DB72">
        <v>29</v>
      </c>
      <c r="DC72" t="s">
        <v>1710</v>
      </c>
      <c r="DD72">
        <v>2011</v>
      </c>
      <c r="DE72" t="s">
        <v>370</v>
      </c>
      <c r="DF72" t="s">
        <v>359</v>
      </c>
      <c r="DG72">
        <v>10</v>
      </c>
      <c r="DH72">
        <v>28</v>
      </c>
      <c r="DI72" t="s">
        <v>1711</v>
      </c>
      <c r="DJ72" t="s">
        <v>361</v>
      </c>
      <c r="DK72" t="s">
        <v>1712</v>
      </c>
      <c r="DL72" t="s">
        <v>369</v>
      </c>
      <c r="DM72" t="s">
        <v>1713</v>
      </c>
      <c r="DN72" t="s">
        <v>1714</v>
      </c>
    </row>
    <row r="73" spans="1:118" x14ac:dyDescent="0.3">
      <c r="A73" t="s">
        <v>1715</v>
      </c>
      <c r="B73">
        <v>1</v>
      </c>
      <c r="D73" t="s">
        <v>385</v>
      </c>
      <c r="E73" t="s">
        <v>1716</v>
      </c>
      <c r="F73" t="s">
        <v>1717</v>
      </c>
      <c r="G73" t="s">
        <v>388</v>
      </c>
      <c r="H73" t="s">
        <v>1718</v>
      </c>
      <c r="I73">
        <v>2017</v>
      </c>
      <c r="J73" t="s">
        <v>353</v>
      </c>
      <c r="K73" t="s">
        <v>354</v>
      </c>
      <c r="L73" t="s">
        <v>937</v>
      </c>
      <c r="M73" t="s">
        <v>1719</v>
      </c>
      <c r="N73" t="s">
        <v>1720</v>
      </c>
      <c r="Q73" t="s">
        <v>1721</v>
      </c>
      <c r="T73">
        <v>96</v>
      </c>
      <c r="U73">
        <v>80</v>
      </c>
      <c r="V73">
        <v>16</v>
      </c>
      <c r="W73" t="s">
        <v>359</v>
      </c>
      <c r="X73" t="s">
        <v>394</v>
      </c>
      <c r="Z73">
        <v>2014</v>
      </c>
      <c r="AA73" t="s">
        <v>359</v>
      </c>
      <c r="AB73" t="s">
        <v>1722</v>
      </c>
      <c r="AC73" t="s">
        <v>362</v>
      </c>
      <c r="AD73" t="s">
        <v>1723</v>
      </c>
      <c r="AE73">
        <v>1</v>
      </c>
      <c r="AF73" t="s">
        <v>363</v>
      </c>
      <c r="AG73" t="s">
        <v>1724</v>
      </c>
      <c r="AH73" t="s">
        <v>1725</v>
      </c>
      <c r="AI73" t="s">
        <v>1726</v>
      </c>
      <c r="AJ73" t="s">
        <v>1727</v>
      </c>
      <c r="AK73" t="s">
        <v>1728</v>
      </c>
      <c r="AL73" t="s">
        <v>359</v>
      </c>
      <c r="AM73">
        <v>16</v>
      </c>
      <c r="AN73" t="s">
        <v>359</v>
      </c>
      <c r="AO73">
        <v>1</v>
      </c>
      <c r="AQ73" t="s">
        <v>401</v>
      </c>
      <c r="AR73">
        <v>2016</v>
      </c>
      <c r="AS73" t="s">
        <v>369</v>
      </c>
      <c r="AT73">
        <v>16</v>
      </c>
      <c r="AU73" t="s">
        <v>359</v>
      </c>
      <c r="AV73">
        <v>2</v>
      </c>
      <c r="AX73">
        <v>2014</v>
      </c>
      <c r="AY73" t="s">
        <v>369</v>
      </c>
      <c r="AZ73">
        <v>6800</v>
      </c>
      <c r="BA73" t="s">
        <v>359</v>
      </c>
      <c r="BB73">
        <v>3</v>
      </c>
      <c r="BC73" t="s">
        <v>947</v>
      </c>
      <c r="BD73" t="s">
        <v>1729</v>
      </c>
      <c r="BE73" t="s">
        <v>1730</v>
      </c>
      <c r="BF73" t="s">
        <v>950</v>
      </c>
      <c r="BH73">
        <v>2014</v>
      </c>
      <c r="BI73" t="s">
        <v>370</v>
      </c>
      <c r="BJ73" t="s">
        <v>359</v>
      </c>
      <c r="BK73">
        <v>3</v>
      </c>
      <c r="BL73" t="s">
        <v>805</v>
      </c>
      <c r="BN73">
        <v>2014</v>
      </c>
      <c r="BO73" t="s">
        <v>370</v>
      </c>
      <c r="BP73" t="s">
        <v>359</v>
      </c>
      <c r="BQ73">
        <v>1</v>
      </c>
      <c r="BS73">
        <v>2014</v>
      </c>
      <c r="BT73" t="s">
        <v>370</v>
      </c>
      <c r="BU73">
        <v>1200</v>
      </c>
      <c r="BV73" t="s">
        <v>361</v>
      </c>
      <c r="CE73" t="s">
        <v>361</v>
      </c>
      <c r="CN73" t="s">
        <v>359</v>
      </c>
      <c r="CO73" t="s">
        <v>359</v>
      </c>
      <c r="CP73" t="s">
        <v>375</v>
      </c>
      <c r="CQ73" t="s">
        <v>359</v>
      </c>
      <c r="CR73">
        <v>0</v>
      </c>
      <c r="CS73" t="s">
        <v>359</v>
      </c>
      <c r="CT73" t="s">
        <v>376</v>
      </c>
      <c r="CU73" t="s">
        <v>359</v>
      </c>
      <c r="CV73" t="s">
        <v>375</v>
      </c>
      <c r="CW73" t="s">
        <v>359</v>
      </c>
      <c r="CX73" t="s">
        <v>1731</v>
      </c>
      <c r="CY73" t="s">
        <v>1732</v>
      </c>
      <c r="CZ73" t="s">
        <v>1733</v>
      </c>
      <c r="DA73" t="s">
        <v>1734</v>
      </c>
      <c r="DB73">
        <v>1</v>
      </c>
      <c r="DC73" t="s">
        <v>1735</v>
      </c>
      <c r="DD73">
        <v>2014</v>
      </c>
      <c r="DE73" t="s">
        <v>369</v>
      </c>
      <c r="DF73" t="s">
        <v>361</v>
      </c>
      <c r="DJ73" t="s">
        <v>359</v>
      </c>
      <c r="DL73" t="s">
        <v>369</v>
      </c>
      <c r="DM73" t="s">
        <v>1736</v>
      </c>
      <c r="DN73" t="s">
        <v>1737</v>
      </c>
    </row>
    <row r="74" spans="1:118" x14ac:dyDescent="0.3">
      <c r="A74" t="s">
        <v>1738</v>
      </c>
      <c r="B74">
        <v>1</v>
      </c>
      <c r="D74" t="s">
        <v>559</v>
      </c>
      <c r="E74" t="s">
        <v>1739</v>
      </c>
      <c r="F74" t="s">
        <v>1740</v>
      </c>
      <c r="G74" t="s">
        <v>562</v>
      </c>
      <c r="H74" t="s">
        <v>1032</v>
      </c>
      <c r="I74">
        <v>2017</v>
      </c>
      <c r="J74" t="s">
        <v>353</v>
      </c>
      <c r="K74" t="s">
        <v>354</v>
      </c>
      <c r="L74" t="s">
        <v>754</v>
      </c>
      <c r="M74" t="s">
        <v>1476</v>
      </c>
      <c r="N74" t="s">
        <v>1477</v>
      </c>
      <c r="Q74" t="s">
        <v>1741</v>
      </c>
      <c r="R74">
        <v>26296</v>
      </c>
      <c r="T74">
        <v>214</v>
      </c>
      <c r="U74">
        <v>52</v>
      </c>
      <c r="V74">
        <v>162</v>
      </c>
      <c r="W74" t="s">
        <v>359</v>
      </c>
      <c r="X74" t="s">
        <v>394</v>
      </c>
      <c r="Z74">
        <v>2004</v>
      </c>
      <c r="AA74" t="s">
        <v>359</v>
      </c>
      <c r="AB74" t="s">
        <v>1742</v>
      </c>
      <c r="AE74">
        <v>1</v>
      </c>
      <c r="AF74" t="s">
        <v>363</v>
      </c>
      <c r="AG74" t="s">
        <v>1743</v>
      </c>
      <c r="AH74" t="s">
        <v>1744</v>
      </c>
      <c r="AI74" t="s">
        <v>1745</v>
      </c>
      <c r="AJ74" t="s">
        <v>1746</v>
      </c>
      <c r="AL74" t="s">
        <v>359</v>
      </c>
      <c r="AM74">
        <v>8</v>
      </c>
      <c r="AN74" t="s">
        <v>359</v>
      </c>
      <c r="AO74">
        <v>1</v>
      </c>
      <c r="AQ74" t="s">
        <v>401</v>
      </c>
      <c r="AR74">
        <v>2004</v>
      </c>
      <c r="AS74" t="s">
        <v>369</v>
      </c>
      <c r="AT74">
        <v>8</v>
      </c>
      <c r="AU74" t="s">
        <v>359</v>
      </c>
      <c r="AV74">
        <v>1</v>
      </c>
      <c r="AX74">
        <v>2004</v>
      </c>
      <c r="AY74" t="s">
        <v>369</v>
      </c>
      <c r="AZ74">
        <v>3500</v>
      </c>
      <c r="BA74" t="s">
        <v>359</v>
      </c>
      <c r="BB74">
        <v>6</v>
      </c>
      <c r="BC74" t="s">
        <v>1747</v>
      </c>
      <c r="BD74" t="s">
        <v>1748</v>
      </c>
      <c r="BE74" t="s">
        <v>1749</v>
      </c>
      <c r="BF74" t="s">
        <v>1750</v>
      </c>
      <c r="BH74">
        <v>2004</v>
      </c>
      <c r="BI74" t="s">
        <v>369</v>
      </c>
      <c r="BJ74" t="s">
        <v>359</v>
      </c>
      <c r="BK74">
        <v>4</v>
      </c>
      <c r="BL74" t="s">
        <v>1751</v>
      </c>
      <c r="BN74">
        <v>2004</v>
      </c>
      <c r="BO74" t="s">
        <v>369</v>
      </c>
      <c r="BP74" t="s">
        <v>359</v>
      </c>
      <c r="BQ74">
        <v>2</v>
      </c>
      <c r="BS74">
        <v>2004</v>
      </c>
      <c r="BT74" t="s">
        <v>369</v>
      </c>
      <c r="BU74">
        <v>4500</v>
      </c>
      <c r="BV74" t="s">
        <v>361</v>
      </c>
      <c r="CE74" t="s">
        <v>361</v>
      </c>
      <c r="CN74" t="s">
        <v>359</v>
      </c>
      <c r="CO74" t="s">
        <v>359</v>
      </c>
      <c r="CP74" t="s">
        <v>375</v>
      </c>
      <c r="CQ74" t="s">
        <v>359</v>
      </c>
      <c r="CR74">
        <v>0</v>
      </c>
      <c r="CS74" t="s">
        <v>359</v>
      </c>
      <c r="CT74" t="s">
        <v>376</v>
      </c>
      <c r="CU74" t="s">
        <v>359</v>
      </c>
      <c r="CV74" t="s">
        <v>375</v>
      </c>
      <c r="CW74" t="s">
        <v>359</v>
      </c>
      <c r="CX74" t="s">
        <v>1752</v>
      </c>
      <c r="CY74" t="s">
        <v>1753</v>
      </c>
      <c r="CZ74" t="s">
        <v>1754</v>
      </c>
      <c r="DA74" t="s">
        <v>1755</v>
      </c>
      <c r="DB74">
        <v>12</v>
      </c>
      <c r="DC74" t="s">
        <v>1756</v>
      </c>
      <c r="DD74">
        <v>2016</v>
      </c>
      <c r="DE74" t="s">
        <v>370</v>
      </c>
      <c r="DF74" t="s">
        <v>361</v>
      </c>
      <c r="DJ74" t="s">
        <v>359</v>
      </c>
      <c r="DL74" t="s">
        <v>370</v>
      </c>
      <c r="DM74" t="s">
        <v>1757</v>
      </c>
      <c r="DN74" t="s">
        <v>1758</v>
      </c>
    </row>
    <row r="75" spans="1:118" x14ac:dyDescent="0.3">
      <c r="A75" t="s">
        <v>1759</v>
      </c>
      <c r="B75">
        <v>1</v>
      </c>
      <c r="D75" t="s">
        <v>631</v>
      </c>
      <c r="E75" t="s">
        <v>1760</v>
      </c>
      <c r="F75" t="s">
        <v>1761</v>
      </c>
      <c r="G75" t="s">
        <v>634</v>
      </c>
      <c r="H75" t="s">
        <v>1762</v>
      </c>
      <c r="I75">
        <v>2017</v>
      </c>
      <c r="J75" t="s">
        <v>353</v>
      </c>
      <c r="K75" t="s">
        <v>354</v>
      </c>
      <c r="L75" t="s">
        <v>754</v>
      </c>
      <c r="M75" t="s">
        <v>1496</v>
      </c>
      <c r="N75" t="s">
        <v>1278</v>
      </c>
      <c r="Q75" t="s">
        <v>756</v>
      </c>
      <c r="R75">
        <v>26296</v>
      </c>
      <c r="T75">
        <v>325</v>
      </c>
      <c r="U75">
        <v>65</v>
      </c>
      <c r="V75">
        <v>260</v>
      </c>
      <c r="W75" t="s">
        <v>359</v>
      </c>
      <c r="X75" t="s">
        <v>360</v>
      </c>
      <c r="Z75">
        <v>1987</v>
      </c>
      <c r="AA75" t="s">
        <v>359</v>
      </c>
      <c r="AB75" t="s">
        <v>757</v>
      </c>
      <c r="AC75" t="s">
        <v>362</v>
      </c>
      <c r="AE75">
        <v>1</v>
      </c>
      <c r="AF75" t="s">
        <v>363</v>
      </c>
      <c r="AG75" t="s">
        <v>731</v>
      </c>
      <c r="AH75" t="s">
        <v>732</v>
      </c>
      <c r="AI75" t="s">
        <v>733</v>
      </c>
      <c r="AJ75" t="s">
        <v>734</v>
      </c>
      <c r="AL75" t="s">
        <v>359</v>
      </c>
      <c r="AM75">
        <v>5</v>
      </c>
      <c r="AN75" t="s">
        <v>359</v>
      </c>
      <c r="AO75">
        <v>1</v>
      </c>
      <c r="AQ75" t="s">
        <v>401</v>
      </c>
      <c r="AR75">
        <v>2007</v>
      </c>
      <c r="AS75" t="s">
        <v>370</v>
      </c>
      <c r="AT75">
        <v>5</v>
      </c>
      <c r="AU75" t="s">
        <v>359</v>
      </c>
      <c r="AV75">
        <v>1</v>
      </c>
      <c r="AX75">
        <v>2016</v>
      </c>
      <c r="AY75" t="s">
        <v>370</v>
      </c>
      <c r="AZ75">
        <v>1900</v>
      </c>
      <c r="BA75" t="s">
        <v>359</v>
      </c>
      <c r="BB75">
        <v>39</v>
      </c>
      <c r="BC75" t="s">
        <v>735</v>
      </c>
      <c r="BD75" t="s">
        <v>736</v>
      </c>
      <c r="BE75" t="s">
        <v>737</v>
      </c>
      <c r="BF75" t="s">
        <v>738</v>
      </c>
      <c r="BH75">
        <v>2016</v>
      </c>
      <c r="BI75" t="s">
        <v>370</v>
      </c>
      <c r="BJ75" t="s">
        <v>359</v>
      </c>
      <c r="BK75">
        <v>17</v>
      </c>
      <c r="BL75" t="s">
        <v>1280</v>
      </c>
      <c r="BN75">
        <v>2016</v>
      </c>
      <c r="BO75" t="s">
        <v>370</v>
      </c>
      <c r="BP75" t="s">
        <v>359</v>
      </c>
      <c r="BQ75">
        <v>6</v>
      </c>
      <c r="BS75">
        <v>2016</v>
      </c>
      <c r="BT75" t="s">
        <v>370</v>
      </c>
      <c r="BU75">
        <v>40000</v>
      </c>
      <c r="BV75" t="s">
        <v>359</v>
      </c>
      <c r="BW75">
        <v>5</v>
      </c>
      <c r="BY75">
        <v>2017</v>
      </c>
      <c r="BZ75" t="s">
        <v>370</v>
      </c>
      <c r="CA75" t="s">
        <v>359</v>
      </c>
      <c r="CC75">
        <v>2016</v>
      </c>
      <c r="CD75" t="s">
        <v>370</v>
      </c>
      <c r="CE75" t="s">
        <v>359</v>
      </c>
      <c r="CG75" t="s">
        <v>740</v>
      </c>
      <c r="CH75">
        <v>2017</v>
      </c>
      <c r="CI75" t="s">
        <v>370</v>
      </c>
      <c r="CJ75" t="s">
        <v>361</v>
      </c>
      <c r="CN75" t="s">
        <v>359</v>
      </c>
      <c r="CO75" t="s">
        <v>359</v>
      </c>
      <c r="CP75" t="s">
        <v>375</v>
      </c>
      <c r="CQ75" t="s">
        <v>359</v>
      </c>
      <c r="CR75">
        <v>0</v>
      </c>
      <c r="CS75" t="s">
        <v>359</v>
      </c>
      <c r="CT75" t="s">
        <v>376</v>
      </c>
      <c r="CU75" t="s">
        <v>359</v>
      </c>
      <c r="CV75" t="s">
        <v>375</v>
      </c>
      <c r="CW75" t="s">
        <v>359</v>
      </c>
      <c r="CX75" t="s">
        <v>1763</v>
      </c>
      <c r="CY75" t="s">
        <v>1764</v>
      </c>
      <c r="CZ75" t="s">
        <v>1765</v>
      </c>
      <c r="DA75" t="s">
        <v>1766</v>
      </c>
      <c r="DB75">
        <v>64</v>
      </c>
      <c r="DC75" t="s">
        <v>1767</v>
      </c>
      <c r="DD75">
        <v>2016</v>
      </c>
      <c r="DE75" t="s">
        <v>369</v>
      </c>
      <c r="DF75" t="s">
        <v>361</v>
      </c>
      <c r="DJ75" t="s">
        <v>359</v>
      </c>
      <c r="DL75" t="s">
        <v>370</v>
      </c>
      <c r="DM75" t="s">
        <v>764</v>
      </c>
      <c r="DN75" t="s">
        <v>1768</v>
      </c>
    </row>
    <row r="76" spans="1:118" x14ac:dyDescent="0.3">
      <c r="A76" t="s">
        <v>1769</v>
      </c>
      <c r="B76">
        <v>1</v>
      </c>
      <c r="D76" t="s">
        <v>385</v>
      </c>
      <c r="E76" t="s">
        <v>1770</v>
      </c>
      <c r="F76" t="s">
        <v>1771</v>
      </c>
      <c r="G76" t="s">
        <v>388</v>
      </c>
      <c r="H76" t="s">
        <v>1772</v>
      </c>
      <c r="I76">
        <v>2017</v>
      </c>
      <c r="J76" t="s">
        <v>353</v>
      </c>
      <c r="K76" t="s">
        <v>354</v>
      </c>
      <c r="L76" t="s">
        <v>584</v>
      </c>
      <c r="M76" t="s">
        <v>585</v>
      </c>
      <c r="N76" t="s">
        <v>1773</v>
      </c>
      <c r="Q76" t="s">
        <v>1774</v>
      </c>
      <c r="R76">
        <v>345</v>
      </c>
      <c r="T76">
        <v>229</v>
      </c>
      <c r="U76">
        <v>200</v>
      </c>
      <c r="V76">
        <v>29</v>
      </c>
      <c r="W76" t="s">
        <v>359</v>
      </c>
      <c r="X76" t="s">
        <v>394</v>
      </c>
      <c r="Z76">
        <v>2016</v>
      </c>
      <c r="AA76" t="s">
        <v>361</v>
      </c>
      <c r="AC76" t="s">
        <v>362</v>
      </c>
      <c r="AE76">
        <v>2</v>
      </c>
      <c r="AF76" t="s">
        <v>363</v>
      </c>
      <c r="AG76" t="s">
        <v>1775</v>
      </c>
      <c r="AH76" t="s">
        <v>1776</v>
      </c>
      <c r="AI76" t="s">
        <v>1777</v>
      </c>
      <c r="AJ76" t="s">
        <v>1778</v>
      </c>
      <c r="AK76" t="s">
        <v>1779</v>
      </c>
      <c r="AL76" t="s">
        <v>359</v>
      </c>
      <c r="AM76">
        <v>50</v>
      </c>
      <c r="AN76" t="s">
        <v>359</v>
      </c>
      <c r="AO76">
        <v>1</v>
      </c>
      <c r="AP76" t="s">
        <v>1780</v>
      </c>
      <c r="AQ76" t="s">
        <v>401</v>
      </c>
      <c r="AR76">
        <v>2016</v>
      </c>
      <c r="AS76" t="s">
        <v>370</v>
      </c>
      <c r="AT76">
        <v>75</v>
      </c>
      <c r="AU76" t="s">
        <v>361</v>
      </c>
      <c r="BA76" t="s">
        <v>359</v>
      </c>
      <c r="BB76">
        <v>1</v>
      </c>
      <c r="BC76" t="s">
        <v>1781</v>
      </c>
      <c r="BD76" t="s">
        <v>1782</v>
      </c>
      <c r="BE76" t="s">
        <v>1783</v>
      </c>
      <c r="BF76" t="s">
        <v>1784</v>
      </c>
      <c r="BH76">
        <v>2016</v>
      </c>
      <c r="BI76" t="s">
        <v>370</v>
      </c>
      <c r="BJ76" t="s">
        <v>361</v>
      </c>
      <c r="BP76" t="s">
        <v>361</v>
      </c>
      <c r="BV76" t="s">
        <v>361</v>
      </c>
      <c r="CE76" t="s">
        <v>361</v>
      </c>
      <c r="CN76" t="s">
        <v>359</v>
      </c>
      <c r="CO76" t="s">
        <v>359</v>
      </c>
      <c r="CP76" t="s">
        <v>375</v>
      </c>
      <c r="CQ76" t="s">
        <v>359</v>
      </c>
      <c r="CR76">
        <v>0</v>
      </c>
      <c r="CS76" t="s">
        <v>359</v>
      </c>
      <c r="CT76" t="s">
        <v>376</v>
      </c>
      <c r="CU76" t="s">
        <v>359</v>
      </c>
      <c r="CV76" t="s">
        <v>375</v>
      </c>
      <c r="CW76" t="s">
        <v>359</v>
      </c>
      <c r="CX76" t="s">
        <v>1785</v>
      </c>
      <c r="CY76" t="s">
        <v>1786</v>
      </c>
      <c r="CZ76" t="s">
        <v>1787</v>
      </c>
      <c r="DA76" t="s">
        <v>1788</v>
      </c>
      <c r="DB76">
        <v>2</v>
      </c>
      <c r="DC76" t="s">
        <v>1789</v>
      </c>
      <c r="DD76">
        <v>2016</v>
      </c>
      <c r="DE76" t="s">
        <v>370</v>
      </c>
      <c r="DF76" t="s">
        <v>361</v>
      </c>
      <c r="DJ76" t="s">
        <v>359</v>
      </c>
      <c r="DL76" t="s">
        <v>370</v>
      </c>
      <c r="DM76" t="s">
        <v>1790</v>
      </c>
      <c r="DN76" t="s">
        <v>1791</v>
      </c>
    </row>
    <row r="77" spans="1:118" x14ac:dyDescent="0.3">
      <c r="A77" t="s">
        <v>1792</v>
      </c>
      <c r="B77">
        <v>1</v>
      </c>
      <c r="D77" t="s">
        <v>487</v>
      </c>
      <c r="E77" t="s">
        <v>1793</v>
      </c>
      <c r="F77" t="s">
        <v>1794</v>
      </c>
      <c r="G77" t="s">
        <v>490</v>
      </c>
      <c r="H77" t="s">
        <v>1795</v>
      </c>
      <c r="I77">
        <v>2017</v>
      </c>
      <c r="J77" t="s">
        <v>353</v>
      </c>
      <c r="K77" t="s">
        <v>354</v>
      </c>
      <c r="L77" t="s">
        <v>492</v>
      </c>
      <c r="M77" t="s">
        <v>1058</v>
      </c>
      <c r="N77" t="s">
        <v>392</v>
      </c>
      <c r="Q77" t="s">
        <v>1060</v>
      </c>
      <c r="R77">
        <v>6436</v>
      </c>
      <c r="T77">
        <v>354</v>
      </c>
      <c r="U77">
        <v>150</v>
      </c>
      <c r="V77">
        <v>204</v>
      </c>
      <c r="W77" t="s">
        <v>359</v>
      </c>
      <c r="X77" t="s">
        <v>360</v>
      </c>
      <c r="Z77">
        <v>2013</v>
      </c>
      <c r="AA77" t="s">
        <v>361</v>
      </c>
      <c r="AC77" t="s">
        <v>362</v>
      </c>
      <c r="AE77">
        <v>7</v>
      </c>
      <c r="AF77" t="s">
        <v>363</v>
      </c>
      <c r="AG77" t="s">
        <v>1061</v>
      </c>
      <c r="AH77" t="s">
        <v>1062</v>
      </c>
      <c r="AI77" t="s">
        <v>1063</v>
      </c>
      <c r="AJ77" t="s">
        <v>1064</v>
      </c>
      <c r="AL77" t="s">
        <v>359</v>
      </c>
      <c r="AM77">
        <v>10</v>
      </c>
      <c r="AN77" t="s">
        <v>359</v>
      </c>
      <c r="AO77">
        <v>3</v>
      </c>
      <c r="AQ77" t="s">
        <v>401</v>
      </c>
      <c r="AR77">
        <v>2013</v>
      </c>
      <c r="AS77" t="s">
        <v>370</v>
      </c>
      <c r="AT77">
        <v>10</v>
      </c>
      <c r="AU77" t="s">
        <v>359</v>
      </c>
      <c r="AV77">
        <v>1</v>
      </c>
      <c r="AX77">
        <v>2013</v>
      </c>
      <c r="AY77" t="s">
        <v>370</v>
      </c>
      <c r="AZ77">
        <v>1500</v>
      </c>
      <c r="BA77" t="s">
        <v>359</v>
      </c>
      <c r="BB77">
        <v>20</v>
      </c>
      <c r="BC77" t="s">
        <v>1065</v>
      </c>
      <c r="BD77" t="s">
        <v>1066</v>
      </c>
      <c r="BE77" t="s">
        <v>1067</v>
      </c>
      <c r="BF77" t="s">
        <v>1068</v>
      </c>
      <c r="BH77">
        <v>2013</v>
      </c>
      <c r="BI77" t="s">
        <v>370</v>
      </c>
      <c r="BJ77" t="s">
        <v>359</v>
      </c>
      <c r="BK77">
        <v>25</v>
      </c>
      <c r="BL77" t="s">
        <v>551</v>
      </c>
      <c r="BN77">
        <v>2013</v>
      </c>
      <c r="BO77" t="s">
        <v>370</v>
      </c>
      <c r="BP77" t="s">
        <v>359</v>
      </c>
      <c r="BQ77">
        <v>4</v>
      </c>
      <c r="BS77">
        <v>2013</v>
      </c>
      <c r="BT77" t="s">
        <v>370</v>
      </c>
      <c r="BU77">
        <v>11000</v>
      </c>
      <c r="BV77" t="s">
        <v>359</v>
      </c>
      <c r="BW77">
        <v>2</v>
      </c>
      <c r="BY77">
        <v>2013</v>
      </c>
      <c r="BZ77" t="s">
        <v>369</v>
      </c>
      <c r="CA77" t="s">
        <v>359</v>
      </c>
      <c r="CC77">
        <v>2013</v>
      </c>
      <c r="CD77" t="s">
        <v>370</v>
      </c>
      <c r="CE77" t="s">
        <v>361</v>
      </c>
      <c r="CN77" t="s">
        <v>359</v>
      </c>
      <c r="CO77" t="s">
        <v>359</v>
      </c>
      <c r="CP77" t="s">
        <v>375</v>
      </c>
      <c r="CQ77" t="s">
        <v>359</v>
      </c>
      <c r="CR77">
        <v>0</v>
      </c>
      <c r="CS77" t="s">
        <v>359</v>
      </c>
      <c r="CT77" t="s">
        <v>376</v>
      </c>
      <c r="CU77" t="s">
        <v>359</v>
      </c>
      <c r="CV77" t="s">
        <v>375</v>
      </c>
      <c r="CW77" t="s">
        <v>359</v>
      </c>
      <c r="CX77" t="s">
        <v>1796</v>
      </c>
      <c r="CY77" t="s">
        <v>1797</v>
      </c>
      <c r="CZ77" t="s">
        <v>1251</v>
      </c>
      <c r="DA77" t="s">
        <v>1798</v>
      </c>
      <c r="DB77">
        <v>1</v>
      </c>
      <c r="DC77" t="s">
        <v>1799</v>
      </c>
      <c r="DD77">
        <v>2013</v>
      </c>
      <c r="DE77" t="s">
        <v>370</v>
      </c>
      <c r="DF77" t="s">
        <v>361</v>
      </c>
      <c r="DJ77" t="s">
        <v>359</v>
      </c>
      <c r="DL77" t="s">
        <v>370</v>
      </c>
      <c r="DN77" t="s">
        <v>1800</v>
      </c>
    </row>
    <row r="78" spans="1:118" x14ac:dyDescent="0.3">
      <c r="A78" t="s">
        <v>1801</v>
      </c>
      <c r="B78">
        <v>1</v>
      </c>
      <c r="D78" t="s">
        <v>348</v>
      </c>
      <c r="E78" t="s">
        <v>1802</v>
      </c>
      <c r="F78" t="s">
        <v>1803</v>
      </c>
      <c r="G78" t="s">
        <v>351</v>
      </c>
      <c r="H78" t="s">
        <v>1804</v>
      </c>
      <c r="I78">
        <v>2017</v>
      </c>
      <c r="J78" t="s">
        <v>353</v>
      </c>
      <c r="K78" t="s">
        <v>354</v>
      </c>
      <c r="L78" t="s">
        <v>981</v>
      </c>
      <c r="M78" t="s">
        <v>1231</v>
      </c>
      <c r="N78" t="s">
        <v>1805</v>
      </c>
      <c r="Q78" t="s">
        <v>983</v>
      </c>
      <c r="R78">
        <v>14106</v>
      </c>
      <c r="T78">
        <v>495</v>
      </c>
      <c r="U78">
        <v>495</v>
      </c>
      <c r="V78">
        <v>0</v>
      </c>
      <c r="W78" t="s">
        <v>359</v>
      </c>
      <c r="X78" t="s">
        <v>360</v>
      </c>
      <c r="Z78">
        <v>2012</v>
      </c>
      <c r="AA78" t="s">
        <v>361</v>
      </c>
      <c r="AC78" t="s">
        <v>362</v>
      </c>
      <c r="AD78" t="s">
        <v>984</v>
      </c>
      <c r="AE78">
        <v>3</v>
      </c>
      <c r="AF78" t="s">
        <v>363</v>
      </c>
      <c r="AG78" t="s">
        <v>450</v>
      </c>
      <c r="AH78" t="s">
        <v>451</v>
      </c>
      <c r="AI78" t="s">
        <v>452</v>
      </c>
      <c r="AJ78" t="s">
        <v>453</v>
      </c>
      <c r="AL78" t="s">
        <v>359</v>
      </c>
      <c r="AM78">
        <v>4.5</v>
      </c>
      <c r="AN78" t="s">
        <v>359</v>
      </c>
      <c r="AO78">
        <v>3</v>
      </c>
      <c r="AQ78" t="s">
        <v>368</v>
      </c>
      <c r="AR78">
        <v>2009</v>
      </c>
      <c r="AS78" t="s">
        <v>370</v>
      </c>
      <c r="AT78">
        <v>4.5</v>
      </c>
      <c r="AU78" t="s">
        <v>359</v>
      </c>
      <c r="AV78">
        <v>2</v>
      </c>
      <c r="AX78">
        <v>2012</v>
      </c>
      <c r="AY78" t="s">
        <v>370</v>
      </c>
      <c r="AZ78">
        <v>5000</v>
      </c>
      <c r="BA78" t="s">
        <v>359</v>
      </c>
      <c r="BB78">
        <v>16</v>
      </c>
      <c r="BC78" t="s">
        <v>454</v>
      </c>
      <c r="BD78" t="s">
        <v>455</v>
      </c>
      <c r="BE78" t="s">
        <v>456</v>
      </c>
      <c r="BF78" t="s">
        <v>457</v>
      </c>
      <c r="BH78">
        <v>2012</v>
      </c>
      <c r="BI78" t="s">
        <v>370</v>
      </c>
      <c r="BJ78" t="s">
        <v>359</v>
      </c>
      <c r="BK78">
        <v>8</v>
      </c>
      <c r="BL78" t="s">
        <v>368</v>
      </c>
      <c r="BM78" t="s">
        <v>1806</v>
      </c>
      <c r="BN78">
        <v>2012</v>
      </c>
      <c r="BO78" t="s">
        <v>370</v>
      </c>
      <c r="BP78" t="s">
        <v>359</v>
      </c>
      <c r="BQ78">
        <v>2</v>
      </c>
      <c r="BS78">
        <v>2012</v>
      </c>
      <c r="BT78" t="s">
        <v>370</v>
      </c>
      <c r="BU78">
        <v>5000</v>
      </c>
      <c r="BV78" t="s">
        <v>359</v>
      </c>
      <c r="BW78">
        <v>1</v>
      </c>
      <c r="BY78">
        <v>2006</v>
      </c>
      <c r="BZ78" t="s">
        <v>370</v>
      </c>
      <c r="CA78" t="s">
        <v>359</v>
      </c>
      <c r="CC78">
        <v>2009</v>
      </c>
      <c r="CD78" t="s">
        <v>370</v>
      </c>
      <c r="CE78" t="s">
        <v>361</v>
      </c>
      <c r="CN78" t="s">
        <v>359</v>
      </c>
      <c r="CO78" t="s">
        <v>359</v>
      </c>
      <c r="CP78" t="s">
        <v>375</v>
      </c>
      <c r="CQ78" t="s">
        <v>359</v>
      </c>
      <c r="CR78">
        <v>0</v>
      </c>
      <c r="CS78" t="s">
        <v>359</v>
      </c>
      <c r="CT78" t="s">
        <v>376</v>
      </c>
      <c r="CU78" t="s">
        <v>359</v>
      </c>
      <c r="CV78" t="s">
        <v>375</v>
      </c>
      <c r="CW78" t="s">
        <v>359</v>
      </c>
      <c r="CX78" t="s">
        <v>1807</v>
      </c>
      <c r="CY78" t="s">
        <v>1808</v>
      </c>
      <c r="CZ78" t="s">
        <v>1809</v>
      </c>
      <c r="DA78" t="s">
        <v>1810</v>
      </c>
      <c r="DB78">
        <v>1</v>
      </c>
      <c r="DC78" t="s">
        <v>1811</v>
      </c>
      <c r="DD78">
        <v>2012</v>
      </c>
      <c r="DE78" t="s">
        <v>370</v>
      </c>
      <c r="DF78" t="s">
        <v>361</v>
      </c>
      <c r="DJ78" t="s">
        <v>361</v>
      </c>
      <c r="DK78" t="s">
        <v>1812</v>
      </c>
      <c r="DL78" t="s">
        <v>622</v>
      </c>
      <c r="DM78" t="s">
        <v>984</v>
      </c>
      <c r="DN78" t="s">
        <v>1813</v>
      </c>
    </row>
    <row r="79" spans="1:118" x14ac:dyDescent="0.3">
      <c r="A79" t="s">
        <v>1814</v>
      </c>
      <c r="B79">
        <v>1</v>
      </c>
      <c r="D79" t="s">
        <v>385</v>
      </c>
      <c r="E79" t="s">
        <v>1815</v>
      </c>
      <c r="F79" t="s">
        <v>1816</v>
      </c>
      <c r="G79" t="s">
        <v>388</v>
      </c>
      <c r="H79" t="s">
        <v>1817</v>
      </c>
      <c r="I79">
        <v>2017</v>
      </c>
      <c r="J79" t="s">
        <v>353</v>
      </c>
      <c r="K79" t="s">
        <v>354</v>
      </c>
      <c r="L79" t="s">
        <v>584</v>
      </c>
      <c r="M79" t="s">
        <v>585</v>
      </c>
      <c r="N79" t="s">
        <v>1773</v>
      </c>
      <c r="Q79" t="s">
        <v>1774</v>
      </c>
      <c r="R79">
        <v>345</v>
      </c>
      <c r="T79">
        <v>169</v>
      </c>
      <c r="U79">
        <v>140</v>
      </c>
      <c r="V79">
        <v>29</v>
      </c>
      <c r="W79" t="s">
        <v>359</v>
      </c>
      <c r="X79" t="s">
        <v>394</v>
      </c>
      <c r="Z79">
        <v>2016</v>
      </c>
      <c r="AA79" t="s">
        <v>359</v>
      </c>
      <c r="AB79" t="s">
        <v>1818</v>
      </c>
      <c r="AC79" t="s">
        <v>362</v>
      </c>
      <c r="AD79" t="s">
        <v>1819</v>
      </c>
      <c r="AE79">
        <v>1</v>
      </c>
      <c r="AF79" t="s">
        <v>363</v>
      </c>
      <c r="AG79" t="s">
        <v>1820</v>
      </c>
      <c r="AH79" t="s">
        <v>1821</v>
      </c>
      <c r="AI79" t="s">
        <v>1822</v>
      </c>
      <c r="AJ79" t="s">
        <v>1823</v>
      </c>
      <c r="AL79" t="s">
        <v>359</v>
      </c>
      <c r="AM79">
        <v>20</v>
      </c>
      <c r="AN79" t="s">
        <v>361</v>
      </c>
      <c r="AT79">
        <v>20</v>
      </c>
      <c r="AU79" t="s">
        <v>359</v>
      </c>
      <c r="AV79">
        <v>1</v>
      </c>
      <c r="AX79">
        <v>2016</v>
      </c>
      <c r="AY79" t="s">
        <v>370</v>
      </c>
      <c r="AZ79">
        <v>3800</v>
      </c>
      <c r="BA79" t="s">
        <v>359</v>
      </c>
      <c r="BB79">
        <v>2</v>
      </c>
      <c r="BC79" t="s">
        <v>1824</v>
      </c>
      <c r="BD79" t="s">
        <v>1825</v>
      </c>
      <c r="BE79" t="s">
        <v>1826</v>
      </c>
      <c r="BF79" t="s">
        <v>1827</v>
      </c>
      <c r="BH79">
        <v>2016</v>
      </c>
      <c r="BI79" t="s">
        <v>370</v>
      </c>
      <c r="BJ79" t="s">
        <v>361</v>
      </c>
      <c r="BP79" t="s">
        <v>359</v>
      </c>
      <c r="BQ79">
        <v>1</v>
      </c>
      <c r="BS79">
        <v>2016</v>
      </c>
      <c r="BT79" t="s">
        <v>370</v>
      </c>
      <c r="BU79">
        <v>3800</v>
      </c>
      <c r="BV79" t="s">
        <v>361</v>
      </c>
      <c r="CE79" t="s">
        <v>361</v>
      </c>
      <c r="CN79" t="s">
        <v>359</v>
      </c>
      <c r="CO79" t="s">
        <v>359</v>
      </c>
      <c r="CP79" t="s">
        <v>375</v>
      </c>
      <c r="CQ79" t="s">
        <v>359</v>
      </c>
      <c r="CR79">
        <v>0</v>
      </c>
      <c r="CS79" t="s">
        <v>359</v>
      </c>
      <c r="CT79" t="s">
        <v>376</v>
      </c>
      <c r="CU79" t="s">
        <v>359</v>
      </c>
      <c r="CV79" t="s">
        <v>375</v>
      </c>
      <c r="CW79" t="s">
        <v>359</v>
      </c>
      <c r="CX79" t="s">
        <v>1828</v>
      </c>
      <c r="CY79" t="s">
        <v>1829</v>
      </c>
      <c r="CZ79" t="s">
        <v>1830</v>
      </c>
      <c r="DA79" t="s">
        <v>1831</v>
      </c>
      <c r="DB79">
        <v>2</v>
      </c>
      <c r="DD79">
        <v>2016</v>
      </c>
      <c r="DE79" t="s">
        <v>369</v>
      </c>
      <c r="DF79" t="s">
        <v>359</v>
      </c>
      <c r="DG79">
        <v>3</v>
      </c>
      <c r="DH79">
        <v>8</v>
      </c>
      <c r="DI79" t="s">
        <v>1832</v>
      </c>
      <c r="DJ79" t="s">
        <v>359</v>
      </c>
      <c r="DL79" t="s">
        <v>369</v>
      </c>
      <c r="DM79" t="s">
        <v>1833</v>
      </c>
      <c r="DN79" t="s">
        <v>1834</v>
      </c>
    </row>
    <row r="80" spans="1:118" x14ac:dyDescent="0.3">
      <c r="A80" t="s">
        <v>1835</v>
      </c>
      <c r="B80">
        <v>1</v>
      </c>
      <c r="D80" t="s">
        <v>385</v>
      </c>
      <c r="E80" t="s">
        <v>1836</v>
      </c>
      <c r="F80" t="s">
        <v>1837</v>
      </c>
      <c r="G80" t="s">
        <v>388</v>
      </c>
      <c r="H80" t="s">
        <v>1838</v>
      </c>
      <c r="I80">
        <v>2017</v>
      </c>
      <c r="J80" t="s">
        <v>353</v>
      </c>
      <c r="K80" t="s">
        <v>354</v>
      </c>
      <c r="L80" t="s">
        <v>584</v>
      </c>
      <c r="M80" t="s">
        <v>585</v>
      </c>
      <c r="N80" t="s">
        <v>1839</v>
      </c>
      <c r="Q80" t="s">
        <v>1840</v>
      </c>
      <c r="R80">
        <v>558</v>
      </c>
      <c r="T80">
        <v>223</v>
      </c>
      <c r="U80">
        <v>200</v>
      </c>
      <c r="V80">
        <v>23</v>
      </c>
      <c r="W80" t="s">
        <v>359</v>
      </c>
      <c r="X80" t="s">
        <v>394</v>
      </c>
      <c r="Z80">
        <v>2009</v>
      </c>
      <c r="AA80" t="s">
        <v>359</v>
      </c>
      <c r="AB80" t="s">
        <v>1841</v>
      </c>
      <c r="AC80" t="s">
        <v>1842</v>
      </c>
      <c r="AE80">
        <v>1</v>
      </c>
      <c r="AF80" t="s">
        <v>363</v>
      </c>
      <c r="AG80" t="s">
        <v>1843</v>
      </c>
      <c r="AH80" t="s">
        <v>1844</v>
      </c>
      <c r="AI80" t="s">
        <v>368</v>
      </c>
      <c r="AJ80" t="s">
        <v>1845</v>
      </c>
      <c r="AL80" t="s">
        <v>359</v>
      </c>
      <c r="AM80">
        <v>50</v>
      </c>
      <c r="AN80" t="s">
        <v>359</v>
      </c>
      <c r="AO80">
        <v>1</v>
      </c>
      <c r="AQ80" t="s">
        <v>401</v>
      </c>
      <c r="AR80">
        <v>2009</v>
      </c>
      <c r="AS80" t="s">
        <v>369</v>
      </c>
      <c r="AT80">
        <v>50</v>
      </c>
      <c r="AU80" t="s">
        <v>359</v>
      </c>
      <c r="AV80">
        <v>1</v>
      </c>
      <c r="AX80">
        <v>2009</v>
      </c>
      <c r="AY80" t="s">
        <v>369</v>
      </c>
      <c r="AZ80">
        <v>6800</v>
      </c>
      <c r="BA80" t="s">
        <v>359</v>
      </c>
      <c r="BB80">
        <v>3</v>
      </c>
      <c r="BC80" t="s">
        <v>1843</v>
      </c>
      <c r="BD80" t="s">
        <v>1844</v>
      </c>
      <c r="BE80" t="s">
        <v>1846</v>
      </c>
      <c r="BF80" t="s">
        <v>1845</v>
      </c>
      <c r="BH80">
        <v>2009</v>
      </c>
      <c r="BI80" t="s">
        <v>369</v>
      </c>
      <c r="BJ80" t="s">
        <v>361</v>
      </c>
      <c r="BP80" t="s">
        <v>359</v>
      </c>
      <c r="BQ80">
        <v>1</v>
      </c>
      <c r="BS80">
        <v>2009</v>
      </c>
      <c r="BT80" t="s">
        <v>369</v>
      </c>
      <c r="BU80">
        <v>6800</v>
      </c>
      <c r="BV80" t="s">
        <v>361</v>
      </c>
      <c r="CE80" t="s">
        <v>361</v>
      </c>
      <c r="CN80" t="s">
        <v>359</v>
      </c>
      <c r="CO80" t="s">
        <v>359</v>
      </c>
      <c r="CP80" t="s">
        <v>375</v>
      </c>
      <c r="CQ80" t="s">
        <v>359</v>
      </c>
      <c r="CR80">
        <v>0</v>
      </c>
      <c r="CS80" t="s">
        <v>359</v>
      </c>
      <c r="CT80" t="s">
        <v>376</v>
      </c>
      <c r="CU80" t="s">
        <v>359</v>
      </c>
      <c r="CV80" t="s">
        <v>375</v>
      </c>
      <c r="CW80" t="s">
        <v>359</v>
      </c>
      <c r="CX80" t="s">
        <v>1847</v>
      </c>
      <c r="CY80" t="s">
        <v>1848</v>
      </c>
      <c r="CZ80" t="s">
        <v>1849</v>
      </c>
      <c r="DA80" t="s">
        <v>1850</v>
      </c>
      <c r="DB80">
        <v>2</v>
      </c>
      <c r="DC80" t="s">
        <v>1851</v>
      </c>
      <c r="DD80">
        <v>2009</v>
      </c>
      <c r="DE80" t="s">
        <v>370</v>
      </c>
      <c r="DF80" t="s">
        <v>361</v>
      </c>
      <c r="DJ80" t="s">
        <v>359</v>
      </c>
      <c r="DL80" t="s">
        <v>369</v>
      </c>
      <c r="DM80" t="s">
        <v>1852</v>
      </c>
      <c r="DN80" t="s">
        <v>1853</v>
      </c>
    </row>
    <row r="81" spans="1:118" x14ac:dyDescent="0.3">
      <c r="A81" t="s">
        <v>1854</v>
      </c>
      <c r="B81">
        <v>1</v>
      </c>
      <c r="D81" t="s">
        <v>579</v>
      </c>
      <c r="E81" t="s">
        <v>1855</v>
      </c>
      <c r="F81" t="s">
        <v>1856</v>
      </c>
      <c r="G81" t="s">
        <v>914</v>
      </c>
      <c r="H81" t="s">
        <v>1857</v>
      </c>
      <c r="I81">
        <v>2017</v>
      </c>
      <c r="J81" t="s">
        <v>353</v>
      </c>
      <c r="K81" t="s">
        <v>354</v>
      </c>
      <c r="L81" t="s">
        <v>754</v>
      </c>
      <c r="M81" t="s">
        <v>916</v>
      </c>
      <c r="N81" t="s">
        <v>917</v>
      </c>
      <c r="R81">
        <v>6740</v>
      </c>
      <c r="T81">
        <v>124</v>
      </c>
      <c r="U81">
        <v>124</v>
      </c>
      <c r="V81">
        <v>0</v>
      </c>
      <c r="W81" t="s">
        <v>359</v>
      </c>
      <c r="X81" t="s">
        <v>360</v>
      </c>
      <c r="Z81">
        <v>1998</v>
      </c>
      <c r="AA81" t="s">
        <v>359</v>
      </c>
      <c r="AB81" t="s">
        <v>1858</v>
      </c>
      <c r="AE81">
        <v>2</v>
      </c>
      <c r="AF81" t="s">
        <v>363</v>
      </c>
      <c r="AG81" t="s">
        <v>918</v>
      </c>
      <c r="AH81" t="s">
        <v>919</v>
      </c>
      <c r="AI81" t="s">
        <v>920</v>
      </c>
      <c r="AJ81" t="s">
        <v>921</v>
      </c>
      <c r="AL81" t="s">
        <v>359</v>
      </c>
      <c r="AM81">
        <v>20</v>
      </c>
      <c r="AN81" t="s">
        <v>359</v>
      </c>
      <c r="AO81">
        <v>1</v>
      </c>
      <c r="AQ81" t="s">
        <v>401</v>
      </c>
      <c r="AR81">
        <v>2016</v>
      </c>
      <c r="AS81" t="s">
        <v>370</v>
      </c>
      <c r="AT81">
        <v>20</v>
      </c>
      <c r="AU81" t="s">
        <v>359</v>
      </c>
      <c r="AV81">
        <v>2</v>
      </c>
      <c r="AX81">
        <v>2016</v>
      </c>
      <c r="AY81" t="s">
        <v>370</v>
      </c>
      <c r="AZ81">
        <v>5000</v>
      </c>
      <c r="BA81" t="s">
        <v>359</v>
      </c>
      <c r="BB81">
        <v>15</v>
      </c>
      <c r="BC81" t="s">
        <v>922</v>
      </c>
      <c r="BD81" t="s">
        <v>923</v>
      </c>
      <c r="BE81" t="s">
        <v>924</v>
      </c>
      <c r="BF81" t="s">
        <v>925</v>
      </c>
      <c r="BH81">
        <v>2016</v>
      </c>
      <c r="BI81" t="s">
        <v>370</v>
      </c>
      <c r="BJ81" t="s">
        <v>361</v>
      </c>
      <c r="BP81" t="s">
        <v>359</v>
      </c>
      <c r="BQ81">
        <v>2</v>
      </c>
      <c r="BS81">
        <v>2016</v>
      </c>
      <c r="BT81" t="s">
        <v>370</v>
      </c>
      <c r="BU81">
        <v>5000</v>
      </c>
      <c r="BV81" t="s">
        <v>359</v>
      </c>
      <c r="BW81">
        <v>2</v>
      </c>
      <c r="BY81">
        <v>2016</v>
      </c>
      <c r="BZ81" t="s">
        <v>370</v>
      </c>
      <c r="CA81" t="s">
        <v>359</v>
      </c>
      <c r="CC81">
        <v>2016</v>
      </c>
      <c r="CD81" t="s">
        <v>370</v>
      </c>
      <c r="CE81" t="s">
        <v>361</v>
      </c>
      <c r="CN81" t="s">
        <v>359</v>
      </c>
      <c r="CO81" t="s">
        <v>359</v>
      </c>
      <c r="CP81" t="s">
        <v>375</v>
      </c>
      <c r="CQ81" t="s">
        <v>359</v>
      </c>
      <c r="CR81">
        <v>0</v>
      </c>
      <c r="CS81" t="s">
        <v>359</v>
      </c>
      <c r="CT81" t="s">
        <v>376</v>
      </c>
      <c r="CU81" t="s">
        <v>359</v>
      </c>
      <c r="CV81" t="s">
        <v>375</v>
      </c>
      <c r="CW81" t="s">
        <v>359</v>
      </c>
      <c r="CX81" t="s">
        <v>1859</v>
      </c>
      <c r="CY81" t="s">
        <v>1860</v>
      </c>
      <c r="CZ81" t="s">
        <v>1861</v>
      </c>
      <c r="DA81" t="s">
        <v>1862</v>
      </c>
      <c r="DB81">
        <v>1</v>
      </c>
      <c r="DC81" t="s">
        <v>1863</v>
      </c>
      <c r="DD81">
        <v>2016</v>
      </c>
      <c r="DE81" t="s">
        <v>370</v>
      </c>
      <c r="DF81" t="s">
        <v>361</v>
      </c>
      <c r="DJ81" t="s">
        <v>359</v>
      </c>
      <c r="DL81" t="s">
        <v>370</v>
      </c>
      <c r="DN81" t="s">
        <v>1864</v>
      </c>
    </row>
    <row r="82" spans="1:118" x14ac:dyDescent="0.3">
      <c r="A82" t="s">
        <v>1865</v>
      </c>
      <c r="B82">
        <v>1</v>
      </c>
      <c r="D82" t="s">
        <v>559</v>
      </c>
      <c r="E82" t="s">
        <v>1866</v>
      </c>
      <c r="F82" t="s">
        <v>1867</v>
      </c>
      <c r="G82" t="s">
        <v>562</v>
      </c>
      <c r="H82" t="s">
        <v>1868</v>
      </c>
      <c r="I82">
        <v>2017</v>
      </c>
      <c r="J82" t="s">
        <v>353</v>
      </c>
      <c r="K82" t="s">
        <v>354</v>
      </c>
      <c r="L82" t="s">
        <v>564</v>
      </c>
      <c r="M82" t="s">
        <v>565</v>
      </c>
      <c r="N82" t="s">
        <v>1869</v>
      </c>
      <c r="Q82" t="s">
        <v>1552</v>
      </c>
      <c r="R82">
        <v>6074</v>
      </c>
      <c r="T82">
        <v>118</v>
      </c>
      <c r="U82">
        <v>27</v>
      </c>
      <c r="V82">
        <v>91</v>
      </c>
      <c r="W82" t="s">
        <v>359</v>
      </c>
      <c r="X82" t="s">
        <v>360</v>
      </c>
      <c r="Z82">
        <v>2014</v>
      </c>
      <c r="AA82" t="s">
        <v>359</v>
      </c>
      <c r="AB82" t="s">
        <v>1553</v>
      </c>
      <c r="AC82" t="s">
        <v>1554</v>
      </c>
      <c r="AE82">
        <v>1</v>
      </c>
      <c r="AF82" t="s">
        <v>363</v>
      </c>
      <c r="AG82" t="s">
        <v>773</v>
      </c>
      <c r="AH82" t="s">
        <v>774</v>
      </c>
      <c r="AI82" t="s">
        <v>775</v>
      </c>
      <c r="AJ82" t="s">
        <v>776</v>
      </c>
      <c r="AL82" t="s">
        <v>359</v>
      </c>
      <c r="AM82">
        <v>4.4400000000000004</v>
      </c>
      <c r="AN82" t="s">
        <v>359</v>
      </c>
      <c r="AO82">
        <v>1</v>
      </c>
      <c r="AQ82" t="s">
        <v>401</v>
      </c>
      <c r="AR82">
        <v>2014</v>
      </c>
      <c r="AS82" t="s">
        <v>370</v>
      </c>
      <c r="AT82">
        <v>4.4400000000000004</v>
      </c>
      <c r="AU82" t="s">
        <v>359</v>
      </c>
      <c r="AV82">
        <v>1</v>
      </c>
      <c r="AX82">
        <v>2014</v>
      </c>
      <c r="AY82" t="s">
        <v>370</v>
      </c>
      <c r="AZ82">
        <v>3000</v>
      </c>
      <c r="BA82" t="s">
        <v>359</v>
      </c>
      <c r="BB82">
        <v>16</v>
      </c>
      <c r="BC82" t="s">
        <v>777</v>
      </c>
      <c r="BD82" t="s">
        <v>778</v>
      </c>
      <c r="BE82" t="s">
        <v>779</v>
      </c>
      <c r="BF82" t="s">
        <v>780</v>
      </c>
      <c r="BH82">
        <v>2014</v>
      </c>
      <c r="BI82" t="s">
        <v>370</v>
      </c>
      <c r="BJ82" t="s">
        <v>359</v>
      </c>
      <c r="BK82">
        <v>8</v>
      </c>
      <c r="BL82" t="s">
        <v>1555</v>
      </c>
      <c r="BN82">
        <v>2014</v>
      </c>
      <c r="BO82" t="s">
        <v>369</v>
      </c>
      <c r="BP82" t="s">
        <v>359</v>
      </c>
      <c r="BQ82">
        <v>3</v>
      </c>
      <c r="BS82">
        <v>2014</v>
      </c>
      <c r="BT82" t="s">
        <v>369</v>
      </c>
      <c r="BU82">
        <v>20000</v>
      </c>
      <c r="BV82" t="s">
        <v>359</v>
      </c>
      <c r="BW82">
        <v>2</v>
      </c>
      <c r="BY82">
        <v>2014</v>
      </c>
      <c r="BZ82" t="s">
        <v>369</v>
      </c>
      <c r="CA82" t="s">
        <v>359</v>
      </c>
      <c r="CC82">
        <v>2014</v>
      </c>
      <c r="CD82" t="s">
        <v>370</v>
      </c>
      <c r="CE82" t="s">
        <v>361</v>
      </c>
      <c r="CN82" t="s">
        <v>359</v>
      </c>
      <c r="CO82" t="s">
        <v>359</v>
      </c>
      <c r="CP82" t="s">
        <v>375</v>
      </c>
      <c r="CQ82" t="s">
        <v>359</v>
      </c>
      <c r="CR82">
        <v>0</v>
      </c>
      <c r="CS82" t="s">
        <v>359</v>
      </c>
      <c r="CT82" t="s">
        <v>376</v>
      </c>
      <c r="CU82" t="s">
        <v>359</v>
      </c>
      <c r="CV82" t="s">
        <v>375</v>
      </c>
      <c r="CW82" t="s">
        <v>359</v>
      </c>
      <c r="CX82" t="s">
        <v>1870</v>
      </c>
      <c r="CY82" t="s">
        <v>1871</v>
      </c>
      <c r="CZ82" t="s">
        <v>1872</v>
      </c>
      <c r="DA82" t="s">
        <v>1873</v>
      </c>
      <c r="DB82">
        <v>28</v>
      </c>
      <c r="DC82" t="s">
        <v>1874</v>
      </c>
      <c r="DD82">
        <v>2014</v>
      </c>
      <c r="DE82" t="s">
        <v>622</v>
      </c>
      <c r="DF82" t="s">
        <v>359</v>
      </c>
      <c r="DG82">
        <v>8</v>
      </c>
      <c r="DH82">
        <v>30</v>
      </c>
      <c r="DI82" t="s">
        <v>1875</v>
      </c>
      <c r="DJ82" t="s">
        <v>361</v>
      </c>
      <c r="DK82" t="s">
        <v>1876</v>
      </c>
      <c r="DL82" t="s">
        <v>622</v>
      </c>
      <c r="DM82" t="s">
        <v>1563</v>
      </c>
      <c r="DN82" t="s">
        <v>1877</v>
      </c>
    </row>
    <row r="83" spans="1:118" x14ac:dyDescent="0.3">
      <c r="A83" t="s">
        <v>1878</v>
      </c>
      <c r="B83">
        <v>1</v>
      </c>
      <c r="D83" t="s">
        <v>487</v>
      </c>
      <c r="E83" t="s">
        <v>1879</v>
      </c>
      <c r="F83" t="s">
        <v>1880</v>
      </c>
      <c r="G83" t="s">
        <v>490</v>
      </c>
      <c r="H83" t="s">
        <v>1881</v>
      </c>
      <c r="I83">
        <v>2017</v>
      </c>
      <c r="J83" t="s">
        <v>353</v>
      </c>
      <c r="K83" t="s">
        <v>354</v>
      </c>
      <c r="L83" t="s">
        <v>492</v>
      </c>
      <c r="M83" t="s">
        <v>1333</v>
      </c>
      <c r="N83" t="s">
        <v>1882</v>
      </c>
      <c r="Q83" t="s">
        <v>1335</v>
      </c>
      <c r="R83">
        <v>1316</v>
      </c>
      <c r="T83">
        <v>161</v>
      </c>
      <c r="U83">
        <v>25</v>
      </c>
      <c r="V83">
        <v>136</v>
      </c>
      <c r="W83" t="s">
        <v>359</v>
      </c>
      <c r="X83" t="s">
        <v>394</v>
      </c>
      <c r="Z83">
        <v>2013</v>
      </c>
      <c r="AA83" t="s">
        <v>361</v>
      </c>
      <c r="AC83" t="s">
        <v>362</v>
      </c>
      <c r="AE83">
        <v>2</v>
      </c>
      <c r="AF83" t="s">
        <v>363</v>
      </c>
      <c r="AG83" t="s">
        <v>1336</v>
      </c>
      <c r="AH83" t="s">
        <v>1883</v>
      </c>
      <c r="AI83" t="s">
        <v>1338</v>
      </c>
      <c r="AJ83" t="s">
        <v>1339</v>
      </c>
      <c r="AL83" t="s">
        <v>359</v>
      </c>
      <c r="AM83">
        <v>12</v>
      </c>
      <c r="AN83" t="s">
        <v>359</v>
      </c>
      <c r="AO83">
        <v>1</v>
      </c>
      <c r="AQ83" t="s">
        <v>401</v>
      </c>
      <c r="AR83">
        <v>2013</v>
      </c>
      <c r="AS83" t="s">
        <v>370</v>
      </c>
      <c r="AT83">
        <v>12</v>
      </c>
      <c r="AU83" t="s">
        <v>359</v>
      </c>
      <c r="AV83">
        <v>1</v>
      </c>
      <c r="AX83">
        <v>2013</v>
      </c>
      <c r="AY83" t="s">
        <v>370</v>
      </c>
      <c r="AZ83">
        <v>600</v>
      </c>
      <c r="BA83" t="s">
        <v>359</v>
      </c>
      <c r="BB83">
        <v>6</v>
      </c>
      <c r="BC83" t="s">
        <v>1340</v>
      </c>
      <c r="BD83" t="s">
        <v>1341</v>
      </c>
      <c r="BE83" t="s">
        <v>1342</v>
      </c>
      <c r="BF83" t="s">
        <v>1343</v>
      </c>
      <c r="BH83">
        <v>2013</v>
      </c>
      <c r="BI83" t="s">
        <v>369</v>
      </c>
      <c r="BJ83" t="s">
        <v>359</v>
      </c>
      <c r="BK83">
        <v>6</v>
      </c>
      <c r="BL83" t="s">
        <v>857</v>
      </c>
      <c r="BN83">
        <v>2013</v>
      </c>
      <c r="BO83" t="s">
        <v>370</v>
      </c>
      <c r="BP83" t="s">
        <v>359</v>
      </c>
      <c r="BQ83">
        <v>1</v>
      </c>
      <c r="BS83">
        <v>2013</v>
      </c>
      <c r="BT83" t="s">
        <v>370</v>
      </c>
      <c r="BU83">
        <v>6500</v>
      </c>
      <c r="BV83" t="s">
        <v>361</v>
      </c>
      <c r="CE83" t="s">
        <v>361</v>
      </c>
      <c r="CN83" t="s">
        <v>359</v>
      </c>
      <c r="CO83" t="s">
        <v>359</v>
      </c>
      <c r="CP83" t="s">
        <v>375</v>
      </c>
      <c r="CQ83" t="s">
        <v>359</v>
      </c>
      <c r="CR83">
        <v>0</v>
      </c>
      <c r="CS83" t="s">
        <v>359</v>
      </c>
      <c r="CT83" t="s">
        <v>376</v>
      </c>
      <c r="CU83" t="s">
        <v>359</v>
      </c>
      <c r="CV83" t="s">
        <v>375</v>
      </c>
      <c r="CW83" t="s">
        <v>359</v>
      </c>
      <c r="CX83" t="s">
        <v>1884</v>
      </c>
      <c r="CY83" t="s">
        <v>1885</v>
      </c>
      <c r="CZ83" t="s">
        <v>1886</v>
      </c>
      <c r="DA83" t="s">
        <v>1887</v>
      </c>
      <c r="DB83">
        <v>1</v>
      </c>
      <c r="DC83" t="s">
        <v>1888</v>
      </c>
      <c r="DD83">
        <v>2013</v>
      </c>
      <c r="DE83" t="s">
        <v>370</v>
      </c>
      <c r="DF83" t="s">
        <v>361</v>
      </c>
      <c r="DJ83" t="s">
        <v>359</v>
      </c>
      <c r="DL83" t="s">
        <v>370</v>
      </c>
      <c r="DN83" t="s">
        <v>1889</v>
      </c>
    </row>
    <row r="84" spans="1:118" x14ac:dyDescent="0.3">
      <c r="A84" t="s">
        <v>1890</v>
      </c>
      <c r="B84">
        <v>1</v>
      </c>
      <c r="D84" t="s">
        <v>487</v>
      </c>
      <c r="E84" t="s">
        <v>1891</v>
      </c>
      <c r="F84" t="s">
        <v>1892</v>
      </c>
      <c r="G84" t="s">
        <v>490</v>
      </c>
      <c r="H84" t="s">
        <v>1893</v>
      </c>
      <c r="I84">
        <v>2017</v>
      </c>
      <c r="J84" t="s">
        <v>353</v>
      </c>
      <c r="K84" t="s">
        <v>354</v>
      </c>
      <c r="L84" t="s">
        <v>537</v>
      </c>
      <c r="M84" t="s">
        <v>1894</v>
      </c>
      <c r="N84" t="s">
        <v>1895</v>
      </c>
      <c r="Q84" t="s">
        <v>1896</v>
      </c>
      <c r="R84">
        <v>10452</v>
      </c>
      <c r="T84">
        <v>119</v>
      </c>
      <c r="U84">
        <v>65</v>
      </c>
      <c r="V84">
        <v>54</v>
      </c>
      <c r="W84" t="s">
        <v>359</v>
      </c>
      <c r="X84" t="s">
        <v>394</v>
      </c>
      <c r="Z84">
        <v>2001</v>
      </c>
      <c r="AA84" t="s">
        <v>361</v>
      </c>
      <c r="AC84" t="s">
        <v>542</v>
      </c>
      <c r="AE84">
        <v>6</v>
      </c>
      <c r="AF84" t="s">
        <v>363</v>
      </c>
      <c r="AG84" t="s">
        <v>543</v>
      </c>
      <c r="AH84" t="s">
        <v>544</v>
      </c>
      <c r="AI84" t="s">
        <v>545</v>
      </c>
      <c r="AJ84" t="s">
        <v>546</v>
      </c>
      <c r="AL84" t="s">
        <v>359</v>
      </c>
      <c r="AM84">
        <v>5</v>
      </c>
      <c r="AN84" t="s">
        <v>359</v>
      </c>
      <c r="AO84">
        <v>3</v>
      </c>
      <c r="AQ84" t="s">
        <v>401</v>
      </c>
      <c r="AR84">
        <v>1989</v>
      </c>
      <c r="AS84" t="s">
        <v>369</v>
      </c>
      <c r="AT84">
        <v>5</v>
      </c>
      <c r="AU84" t="s">
        <v>359</v>
      </c>
      <c r="AV84">
        <v>1</v>
      </c>
      <c r="AX84">
        <v>1989</v>
      </c>
      <c r="AY84" t="s">
        <v>369</v>
      </c>
      <c r="AZ84">
        <v>8000</v>
      </c>
      <c r="BA84" t="s">
        <v>359</v>
      </c>
      <c r="BB84">
        <v>4</v>
      </c>
      <c r="BC84" t="s">
        <v>547</v>
      </c>
      <c r="BD84" t="s">
        <v>548</v>
      </c>
      <c r="BE84" t="s">
        <v>549</v>
      </c>
      <c r="BF84" t="s">
        <v>550</v>
      </c>
      <c r="BH84">
        <v>1989</v>
      </c>
      <c r="BI84" t="s">
        <v>370</v>
      </c>
      <c r="BJ84" t="s">
        <v>359</v>
      </c>
      <c r="BK84">
        <v>18</v>
      </c>
      <c r="BL84" t="s">
        <v>551</v>
      </c>
      <c r="BN84">
        <v>1989</v>
      </c>
      <c r="BO84" t="s">
        <v>369</v>
      </c>
      <c r="BP84" t="s">
        <v>359</v>
      </c>
      <c r="BQ84">
        <v>2</v>
      </c>
      <c r="BS84">
        <v>1989</v>
      </c>
      <c r="BT84" t="s">
        <v>369</v>
      </c>
      <c r="BU84">
        <v>15000</v>
      </c>
      <c r="BV84" t="s">
        <v>361</v>
      </c>
      <c r="CE84" t="s">
        <v>361</v>
      </c>
      <c r="CN84" t="s">
        <v>359</v>
      </c>
      <c r="CO84" t="s">
        <v>359</v>
      </c>
      <c r="CP84" t="s">
        <v>375</v>
      </c>
      <c r="CQ84" t="s">
        <v>359</v>
      </c>
      <c r="CR84">
        <v>0</v>
      </c>
      <c r="CS84" t="s">
        <v>359</v>
      </c>
      <c r="CT84" t="s">
        <v>376</v>
      </c>
      <c r="CU84" t="s">
        <v>359</v>
      </c>
      <c r="CV84" t="s">
        <v>375</v>
      </c>
      <c r="CW84" t="s">
        <v>359</v>
      </c>
      <c r="CX84" t="s">
        <v>1897</v>
      </c>
      <c r="CY84" t="s">
        <v>1898</v>
      </c>
      <c r="CZ84" t="s">
        <v>1899</v>
      </c>
      <c r="DA84" t="s">
        <v>1900</v>
      </c>
      <c r="DB84">
        <v>2</v>
      </c>
      <c r="DC84" t="s">
        <v>1901</v>
      </c>
      <c r="DD84">
        <v>2015</v>
      </c>
      <c r="DE84" t="s">
        <v>370</v>
      </c>
      <c r="DF84" t="s">
        <v>361</v>
      </c>
      <c r="DJ84" t="s">
        <v>359</v>
      </c>
      <c r="DL84" t="s">
        <v>369</v>
      </c>
      <c r="DN84" t="s">
        <v>1902</v>
      </c>
    </row>
    <row r="85" spans="1:118" x14ac:dyDescent="0.3">
      <c r="A85" t="s">
        <v>1903</v>
      </c>
      <c r="B85">
        <v>1</v>
      </c>
      <c r="D85" t="s">
        <v>385</v>
      </c>
      <c r="E85" t="s">
        <v>1904</v>
      </c>
      <c r="F85" t="s">
        <v>1905</v>
      </c>
      <c r="G85" t="s">
        <v>388</v>
      </c>
      <c r="H85" t="s">
        <v>1906</v>
      </c>
      <c r="I85">
        <v>2017</v>
      </c>
      <c r="J85" t="s">
        <v>353</v>
      </c>
      <c r="K85" t="s">
        <v>354</v>
      </c>
      <c r="L85" t="s">
        <v>937</v>
      </c>
      <c r="M85" t="s">
        <v>1907</v>
      </c>
      <c r="N85" t="s">
        <v>1908</v>
      </c>
      <c r="Q85" t="s">
        <v>1909</v>
      </c>
      <c r="R85">
        <v>8295</v>
      </c>
      <c r="T85">
        <v>130</v>
      </c>
      <c r="U85">
        <v>125</v>
      </c>
      <c r="V85">
        <v>5</v>
      </c>
      <c r="W85" t="s">
        <v>359</v>
      </c>
      <c r="X85" t="s">
        <v>360</v>
      </c>
      <c r="Z85">
        <v>2014</v>
      </c>
      <c r="AA85" t="s">
        <v>359</v>
      </c>
      <c r="AB85" t="s">
        <v>1910</v>
      </c>
      <c r="AC85" t="s">
        <v>362</v>
      </c>
      <c r="AD85" t="s">
        <v>1911</v>
      </c>
      <c r="AE85">
        <v>1</v>
      </c>
      <c r="AF85" t="s">
        <v>396</v>
      </c>
      <c r="AG85" t="s">
        <v>1912</v>
      </c>
      <c r="AH85" t="s">
        <v>876</v>
      </c>
      <c r="AI85" t="s">
        <v>877</v>
      </c>
      <c r="AJ85" t="s">
        <v>878</v>
      </c>
      <c r="AL85" t="s">
        <v>359</v>
      </c>
      <c r="AM85">
        <v>3</v>
      </c>
      <c r="AN85" t="s">
        <v>359</v>
      </c>
      <c r="AO85">
        <v>1</v>
      </c>
      <c r="AQ85" t="s">
        <v>401</v>
      </c>
      <c r="AR85">
        <v>2014</v>
      </c>
      <c r="AS85" t="s">
        <v>370</v>
      </c>
      <c r="AT85">
        <v>3</v>
      </c>
      <c r="AU85" t="s">
        <v>359</v>
      </c>
      <c r="AV85">
        <v>3</v>
      </c>
      <c r="AX85">
        <v>2014</v>
      </c>
      <c r="AY85" t="s">
        <v>370</v>
      </c>
      <c r="AZ85">
        <v>9000</v>
      </c>
      <c r="BA85" t="s">
        <v>359</v>
      </c>
      <c r="BB85">
        <v>15</v>
      </c>
      <c r="BC85" t="s">
        <v>879</v>
      </c>
      <c r="BD85" t="s">
        <v>1913</v>
      </c>
      <c r="BE85" t="s">
        <v>881</v>
      </c>
      <c r="BF85" t="s">
        <v>1914</v>
      </c>
      <c r="BH85">
        <v>2014</v>
      </c>
      <c r="BI85" t="s">
        <v>370</v>
      </c>
      <c r="BJ85" t="s">
        <v>359</v>
      </c>
      <c r="BK85">
        <v>5</v>
      </c>
      <c r="BL85" t="s">
        <v>1253</v>
      </c>
      <c r="BN85">
        <v>2014</v>
      </c>
      <c r="BO85" t="s">
        <v>370</v>
      </c>
      <c r="BP85" t="s">
        <v>359</v>
      </c>
      <c r="BQ85">
        <v>3</v>
      </c>
      <c r="BS85">
        <v>2014</v>
      </c>
      <c r="BT85" t="s">
        <v>370</v>
      </c>
      <c r="BU85">
        <v>9000</v>
      </c>
      <c r="BV85" t="s">
        <v>359</v>
      </c>
      <c r="BW85">
        <v>2</v>
      </c>
      <c r="BY85">
        <v>2014</v>
      </c>
      <c r="BZ85" t="s">
        <v>370</v>
      </c>
      <c r="CA85" t="s">
        <v>359</v>
      </c>
      <c r="CC85">
        <v>2014</v>
      </c>
      <c r="CD85" t="s">
        <v>370</v>
      </c>
      <c r="CE85" t="s">
        <v>361</v>
      </c>
      <c r="CN85" t="s">
        <v>359</v>
      </c>
      <c r="CO85" t="s">
        <v>359</v>
      </c>
      <c r="CP85" t="s">
        <v>375</v>
      </c>
      <c r="CQ85" t="s">
        <v>359</v>
      </c>
      <c r="CR85">
        <v>0</v>
      </c>
      <c r="CS85" t="s">
        <v>359</v>
      </c>
      <c r="CT85" t="s">
        <v>376</v>
      </c>
      <c r="CU85" t="s">
        <v>359</v>
      </c>
      <c r="CV85" t="s">
        <v>375</v>
      </c>
      <c r="CW85" t="s">
        <v>359</v>
      </c>
      <c r="CX85" t="s">
        <v>1915</v>
      </c>
      <c r="CY85" t="s">
        <v>1916</v>
      </c>
      <c r="CZ85" t="s">
        <v>1917</v>
      </c>
      <c r="DA85" t="s">
        <v>1918</v>
      </c>
      <c r="DB85">
        <v>2</v>
      </c>
      <c r="DC85" t="s">
        <v>1919</v>
      </c>
      <c r="DD85">
        <v>2014</v>
      </c>
      <c r="DE85" t="s">
        <v>370</v>
      </c>
      <c r="DF85" t="s">
        <v>361</v>
      </c>
      <c r="DJ85" t="s">
        <v>359</v>
      </c>
      <c r="DL85" t="s">
        <v>370</v>
      </c>
      <c r="DN85" t="s">
        <v>1920</v>
      </c>
    </row>
    <row r="86" spans="1:118" x14ac:dyDescent="0.3">
      <c r="A86" t="s">
        <v>1921</v>
      </c>
      <c r="B86">
        <v>1</v>
      </c>
      <c r="D86" t="s">
        <v>487</v>
      </c>
      <c r="E86" t="s">
        <v>1922</v>
      </c>
      <c r="F86" t="s">
        <v>1923</v>
      </c>
      <c r="G86" t="s">
        <v>490</v>
      </c>
      <c r="H86" t="s">
        <v>1924</v>
      </c>
      <c r="I86">
        <v>2017</v>
      </c>
      <c r="J86" t="s">
        <v>353</v>
      </c>
      <c r="K86" t="s">
        <v>354</v>
      </c>
      <c r="L86" t="s">
        <v>492</v>
      </c>
      <c r="M86" t="s">
        <v>1333</v>
      </c>
      <c r="N86" t="s">
        <v>1925</v>
      </c>
      <c r="Q86" t="s">
        <v>1335</v>
      </c>
      <c r="R86">
        <v>1316</v>
      </c>
      <c r="T86">
        <v>132</v>
      </c>
      <c r="U86">
        <v>40</v>
      </c>
      <c r="V86">
        <v>92</v>
      </c>
      <c r="W86" t="s">
        <v>359</v>
      </c>
      <c r="X86" t="s">
        <v>394</v>
      </c>
      <c r="Z86">
        <v>2013</v>
      </c>
      <c r="AA86" t="s">
        <v>361</v>
      </c>
      <c r="AC86" t="s">
        <v>362</v>
      </c>
      <c r="AE86">
        <v>1</v>
      </c>
      <c r="AF86" t="s">
        <v>363</v>
      </c>
      <c r="AG86" t="s">
        <v>1336</v>
      </c>
      <c r="AH86" t="s">
        <v>1337</v>
      </c>
      <c r="AI86" t="s">
        <v>1338</v>
      </c>
      <c r="AJ86" t="s">
        <v>1339</v>
      </c>
      <c r="AL86" t="s">
        <v>359</v>
      </c>
      <c r="AM86">
        <v>12</v>
      </c>
      <c r="AN86" t="s">
        <v>359</v>
      </c>
      <c r="AO86">
        <v>1</v>
      </c>
      <c r="AQ86" t="s">
        <v>401</v>
      </c>
      <c r="AR86">
        <v>2013</v>
      </c>
      <c r="AS86" t="s">
        <v>370</v>
      </c>
      <c r="AT86">
        <v>12</v>
      </c>
      <c r="AU86" t="s">
        <v>359</v>
      </c>
      <c r="AV86">
        <v>1</v>
      </c>
      <c r="AX86">
        <v>2013</v>
      </c>
      <c r="AY86" t="s">
        <v>370</v>
      </c>
      <c r="AZ86">
        <v>600</v>
      </c>
      <c r="BA86" t="s">
        <v>359</v>
      </c>
      <c r="BB86">
        <v>6</v>
      </c>
      <c r="BC86" t="s">
        <v>1340</v>
      </c>
      <c r="BD86" t="s">
        <v>1341</v>
      </c>
      <c r="BE86" t="s">
        <v>1342</v>
      </c>
      <c r="BF86" t="s">
        <v>1343</v>
      </c>
      <c r="BH86">
        <v>2013</v>
      </c>
      <c r="BI86" t="s">
        <v>369</v>
      </c>
      <c r="BJ86" t="s">
        <v>359</v>
      </c>
      <c r="BK86">
        <v>6</v>
      </c>
      <c r="BL86" t="s">
        <v>857</v>
      </c>
      <c r="BN86">
        <v>2013</v>
      </c>
      <c r="BO86" t="s">
        <v>370</v>
      </c>
      <c r="BP86" t="s">
        <v>359</v>
      </c>
      <c r="BQ86">
        <v>1</v>
      </c>
      <c r="BS86">
        <v>2013</v>
      </c>
      <c r="BT86" t="s">
        <v>370</v>
      </c>
      <c r="BU86">
        <v>6500</v>
      </c>
      <c r="BV86" t="s">
        <v>361</v>
      </c>
      <c r="CE86" t="s">
        <v>361</v>
      </c>
      <c r="CN86" t="s">
        <v>359</v>
      </c>
      <c r="CO86" t="s">
        <v>359</v>
      </c>
      <c r="CP86" t="s">
        <v>375</v>
      </c>
      <c r="CQ86" t="s">
        <v>359</v>
      </c>
      <c r="CR86">
        <v>0</v>
      </c>
      <c r="CS86" t="s">
        <v>359</v>
      </c>
      <c r="CT86" t="s">
        <v>376</v>
      </c>
      <c r="CU86" t="s">
        <v>359</v>
      </c>
      <c r="CV86" t="s">
        <v>375</v>
      </c>
      <c r="CW86" t="s">
        <v>359</v>
      </c>
      <c r="CX86" t="s">
        <v>1926</v>
      </c>
      <c r="CY86" t="s">
        <v>1927</v>
      </c>
      <c r="CZ86" t="s">
        <v>1928</v>
      </c>
      <c r="DA86" t="s">
        <v>1929</v>
      </c>
      <c r="DB86">
        <v>1</v>
      </c>
      <c r="DC86" t="s">
        <v>1930</v>
      </c>
      <c r="DD86">
        <v>2013</v>
      </c>
      <c r="DE86" t="s">
        <v>370</v>
      </c>
      <c r="DF86" t="s">
        <v>361</v>
      </c>
      <c r="DJ86" t="s">
        <v>359</v>
      </c>
      <c r="DL86" t="s">
        <v>370</v>
      </c>
      <c r="DN86" t="s">
        <v>1931</v>
      </c>
    </row>
    <row r="87" spans="1:118" x14ac:dyDescent="0.3">
      <c r="A87" t="s">
        <v>1932</v>
      </c>
      <c r="B87">
        <v>1</v>
      </c>
      <c r="D87" t="s">
        <v>465</v>
      </c>
      <c r="E87" t="s">
        <v>1933</v>
      </c>
      <c r="F87" t="s">
        <v>1934</v>
      </c>
      <c r="G87" t="s">
        <v>468</v>
      </c>
      <c r="H87" t="s">
        <v>1935</v>
      </c>
      <c r="I87">
        <v>2017</v>
      </c>
      <c r="J87" t="s">
        <v>353</v>
      </c>
      <c r="K87" t="s">
        <v>354</v>
      </c>
      <c r="L87" t="s">
        <v>664</v>
      </c>
      <c r="M87" t="s">
        <v>831</v>
      </c>
      <c r="N87" t="s">
        <v>1936</v>
      </c>
      <c r="Q87" t="s">
        <v>1937</v>
      </c>
      <c r="R87">
        <v>30604</v>
      </c>
      <c r="T87">
        <v>128</v>
      </c>
      <c r="U87">
        <v>128</v>
      </c>
      <c r="V87">
        <v>0</v>
      </c>
      <c r="W87" t="s">
        <v>359</v>
      </c>
      <c r="X87" t="s">
        <v>360</v>
      </c>
      <c r="Z87">
        <v>2012</v>
      </c>
      <c r="AA87" t="s">
        <v>361</v>
      </c>
      <c r="AC87" t="s">
        <v>668</v>
      </c>
      <c r="AD87" t="s">
        <v>1938</v>
      </c>
      <c r="AE87">
        <v>8</v>
      </c>
      <c r="AF87" t="s">
        <v>363</v>
      </c>
      <c r="AG87" t="s">
        <v>670</v>
      </c>
      <c r="AH87" t="s">
        <v>671</v>
      </c>
      <c r="AI87" t="s">
        <v>672</v>
      </c>
      <c r="AJ87" t="s">
        <v>673</v>
      </c>
      <c r="AK87" t="s">
        <v>1939</v>
      </c>
      <c r="AL87" t="s">
        <v>361</v>
      </c>
      <c r="AM87">
        <v>4</v>
      </c>
      <c r="AN87" t="s">
        <v>359</v>
      </c>
      <c r="AO87">
        <v>5</v>
      </c>
      <c r="AP87" t="s">
        <v>1940</v>
      </c>
      <c r="AQ87" t="s">
        <v>401</v>
      </c>
      <c r="AR87">
        <v>2012</v>
      </c>
      <c r="AS87" t="s">
        <v>370</v>
      </c>
      <c r="AT87">
        <v>4</v>
      </c>
      <c r="AU87" t="s">
        <v>359</v>
      </c>
      <c r="AV87">
        <v>1</v>
      </c>
      <c r="AW87" t="s">
        <v>1941</v>
      </c>
      <c r="AX87">
        <v>2012</v>
      </c>
      <c r="AY87" t="s">
        <v>370</v>
      </c>
      <c r="AZ87">
        <v>50</v>
      </c>
      <c r="BA87" t="s">
        <v>359</v>
      </c>
      <c r="BB87">
        <v>1</v>
      </c>
      <c r="BC87" t="s">
        <v>1942</v>
      </c>
      <c r="BD87" t="s">
        <v>1943</v>
      </c>
      <c r="BE87" t="s">
        <v>1944</v>
      </c>
      <c r="BF87" t="s">
        <v>1945</v>
      </c>
      <c r="BG87" t="s">
        <v>1946</v>
      </c>
      <c r="BH87">
        <v>2012</v>
      </c>
      <c r="BI87" t="s">
        <v>370</v>
      </c>
      <c r="BJ87" t="s">
        <v>361</v>
      </c>
      <c r="BP87" t="s">
        <v>359</v>
      </c>
      <c r="BQ87">
        <v>1</v>
      </c>
      <c r="BR87" t="s">
        <v>1947</v>
      </c>
      <c r="BS87">
        <v>2012</v>
      </c>
      <c r="BT87" t="s">
        <v>370</v>
      </c>
      <c r="BU87">
        <v>4000</v>
      </c>
      <c r="BV87" t="s">
        <v>359</v>
      </c>
      <c r="BW87">
        <v>2</v>
      </c>
      <c r="BX87" t="s">
        <v>1948</v>
      </c>
      <c r="BY87">
        <v>2012</v>
      </c>
      <c r="BZ87" t="s">
        <v>370</v>
      </c>
      <c r="CA87" t="s">
        <v>359</v>
      </c>
      <c r="CC87">
        <v>2012</v>
      </c>
      <c r="CD87" t="s">
        <v>370</v>
      </c>
      <c r="CE87" t="s">
        <v>359</v>
      </c>
      <c r="CF87" t="s">
        <v>1949</v>
      </c>
      <c r="CG87" t="s">
        <v>740</v>
      </c>
      <c r="CH87">
        <v>2017</v>
      </c>
      <c r="CI87" t="s">
        <v>370</v>
      </c>
      <c r="CJ87" t="s">
        <v>361</v>
      </c>
      <c r="CN87" t="s">
        <v>359</v>
      </c>
      <c r="CO87" t="s">
        <v>359</v>
      </c>
      <c r="CP87" t="s">
        <v>375</v>
      </c>
      <c r="CQ87" t="s">
        <v>359</v>
      </c>
      <c r="CR87">
        <v>0</v>
      </c>
      <c r="CS87" t="s">
        <v>359</v>
      </c>
      <c r="CT87" t="s">
        <v>376</v>
      </c>
      <c r="CU87" t="s">
        <v>359</v>
      </c>
      <c r="CV87" t="s">
        <v>375</v>
      </c>
      <c r="CW87" t="s">
        <v>359</v>
      </c>
      <c r="CX87" t="s">
        <v>1950</v>
      </c>
      <c r="CY87" t="s">
        <v>1951</v>
      </c>
      <c r="CZ87" t="s">
        <v>1952</v>
      </c>
      <c r="DA87" t="s">
        <v>1953</v>
      </c>
      <c r="DB87">
        <v>1</v>
      </c>
      <c r="DC87" t="s">
        <v>1954</v>
      </c>
      <c r="DD87">
        <v>2012</v>
      </c>
      <c r="DE87" t="s">
        <v>370</v>
      </c>
      <c r="DF87" t="s">
        <v>361</v>
      </c>
      <c r="DJ87" t="s">
        <v>359</v>
      </c>
      <c r="DL87" t="s">
        <v>370</v>
      </c>
      <c r="DM87" t="s">
        <v>1955</v>
      </c>
      <c r="DN87" t="s">
        <v>1956</v>
      </c>
    </row>
    <row r="88" spans="1:118" x14ac:dyDescent="0.3">
      <c r="A88" t="s">
        <v>1957</v>
      </c>
      <c r="B88">
        <v>1</v>
      </c>
      <c r="D88" t="s">
        <v>348</v>
      </c>
      <c r="E88" t="s">
        <v>1958</v>
      </c>
      <c r="F88" t="s">
        <v>1959</v>
      </c>
      <c r="G88" t="s">
        <v>351</v>
      </c>
      <c r="H88" t="s">
        <v>1960</v>
      </c>
      <c r="I88">
        <v>2017</v>
      </c>
      <c r="J88" t="s">
        <v>353</v>
      </c>
      <c r="K88" t="s">
        <v>354</v>
      </c>
      <c r="L88" t="s">
        <v>981</v>
      </c>
      <c r="M88" t="s">
        <v>1231</v>
      </c>
      <c r="N88" t="s">
        <v>1961</v>
      </c>
      <c r="Q88" t="s">
        <v>983</v>
      </c>
      <c r="R88">
        <v>14106</v>
      </c>
      <c r="T88">
        <v>275</v>
      </c>
      <c r="U88">
        <v>275</v>
      </c>
      <c r="V88">
        <v>0</v>
      </c>
      <c r="W88" t="s">
        <v>359</v>
      </c>
      <c r="X88" t="s">
        <v>394</v>
      </c>
      <c r="Z88">
        <v>2003</v>
      </c>
      <c r="AA88" t="s">
        <v>361</v>
      </c>
      <c r="AC88" t="s">
        <v>1150</v>
      </c>
      <c r="AE88">
        <v>2</v>
      </c>
      <c r="AF88" t="s">
        <v>363</v>
      </c>
      <c r="AG88" t="s">
        <v>519</v>
      </c>
      <c r="AH88" t="s">
        <v>520</v>
      </c>
      <c r="AI88" t="s">
        <v>521</v>
      </c>
      <c r="AJ88" t="s">
        <v>522</v>
      </c>
      <c r="AL88" t="s">
        <v>359</v>
      </c>
      <c r="AM88">
        <v>3.5</v>
      </c>
      <c r="AN88" t="s">
        <v>359</v>
      </c>
      <c r="AO88">
        <v>2</v>
      </c>
      <c r="AQ88" t="s">
        <v>368</v>
      </c>
      <c r="AR88">
        <v>2003</v>
      </c>
      <c r="AS88" t="s">
        <v>370</v>
      </c>
      <c r="AT88">
        <v>3.5</v>
      </c>
      <c r="AU88" t="s">
        <v>359</v>
      </c>
      <c r="AV88">
        <v>1</v>
      </c>
      <c r="AX88">
        <v>2003</v>
      </c>
      <c r="AY88" t="s">
        <v>370</v>
      </c>
      <c r="AZ88">
        <v>8000</v>
      </c>
      <c r="BA88" t="s">
        <v>359</v>
      </c>
      <c r="BB88">
        <v>20</v>
      </c>
      <c r="BC88" t="s">
        <v>1962</v>
      </c>
      <c r="BD88" t="s">
        <v>1963</v>
      </c>
      <c r="BE88" t="s">
        <v>1964</v>
      </c>
      <c r="BF88" t="s">
        <v>1965</v>
      </c>
      <c r="BH88">
        <v>2003</v>
      </c>
      <c r="BI88" t="s">
        <v>370</v>
      </c>
      <c r="BJ88" t="s">
        <v>359</v>
      </c>
      <c r="BK88">
        <v>16</v>
      </c>
      <c r="BL88" t="s">
        <v>368</v>
      </c>
      <c r="BM88" t="s">
        <v>1966</v>
      </c>
      <c r="BN88">
        <v>2003</v>
      </c>
      <c r="BO88" t="s">
        <v>370</v>
      </c>
      <c r="BP88" t="s">
        <v>361</v>
      </c>
      <c r="BV88" t="s">
        <v>361</v>
      </c>
      <c r="CE88" t="s">
        <v>361</v>
      </c>
      <c r="CN88" t="s">
        <v>359</v>
      </c>
      <c r="CO88" t="s">
        <v>359</v>
      </c>
      <c r="CP88" t="s">
        <v>375</v>
      </c>
      <c r="CQ88" t="s">
        <v>359</v>
      </c>
      <c r="CR88">
        <v>0</v>
      </c>
      <c r="CS88" t="s">
        <v>359</v>
      </c>
      <c r="CT88" t="s">
        <v>376</v>
      </c>
      <c r="CU88" t="s">
        <v>359</v>
      </c>
      <c r="CV88" t="s">
        <v>375</v>
      </c>
      <c r="CW88" t="s">
        <v>359</v>
      </c>
      <c r="CX88" t="s">
        <v>1967</v>
      </c>
      <c r="CY88" t="s">
        <v>1968</v>
      </c>
      <c r="CZ88" t="s">
        <v>1969</v>
      </c>
      <c r="DA88" t="s">
        <v>1970</v>
      </c>
      <c r="DB88">
        <v>1</v>
      </c>
      <c r="DC88" t="s">
        <v>1971</v>
      </c>
      <c r="DD88">
        <v>2003</v>
      </c>
      <c r="DE88" t="s">
        <v>369</v>
      </c>
      <c r="DF88" t="s">
        <v>361</v>
      </c>
      <c r="DJ88" t="s">
        <v>361</v>
      </c>
      <c r="DK88" t="s">
        <v>1972</v>
      </c>
      <c r="DL88" t="s">
        <v>369</v>
      </c>
      <c r="DM88" t="s">
        <v>1973</v>
      </c>
      <c r="DN88" t="s">
        <v>1974</v>
      </c>
    </row>
    <row r="89" spans="1:118" x14ac:dyDescent="0.3">
      <c r="A89" t="s">
        <v>1975</v>
      </c>
      <c r="B89">
        <v>1</v>
      </c>
      <c r="D89" t="s">
        <v>579</v>
      </c>
      <c r="E89" t="s">
        <v>1976</v>
      </c>
      <c r="F89" t="s">
        <v>1977</v>
      </c>
      <c r="G89" t="s">
        <v>914</v>
      </c>
      <c r="H89" t="s">
        <v>1978</v>
      </c>
      <c r="I89">
        <v>2017</v>
      </c>
      <c r="J89" t="s">
        <v>353</v>
      </c>
      <c r="K89" t="s">
        <v>354</v>
      </c>
      <c r="L89" t="s">
        <v>666</v>
      </c>
      <c r="M89" t="s">
        <v>1979</v>
      </c>
      <c r="N89" t="s">
        <v>1980</v>
      </c>
      <c r="Q89" t="s">
        <v>1981</v>
      </c>
      <c r="R89">
        <v>9536</v>
      </c>
      <c r="T89">
        <v>215</v>
      </c>
      <c r="U89">
        <v>215</v>
      </c>
      <c r="V89">
        <v>0</v>
      </c>
      <c r="W89" t="s">
        <v>359</v>
      </c>
      <c r="X89" t="s">
        <v>394</v>
      </c>
      <c r="Z89">
        <v>2001</v>
      </c>
      <c r="AA89" t="s">
        <v>359</v>
      </c>
      <c r="AB89" t="s">
        <v>1982</v>
      </c>
      <c r="AC89" t="s">
        <v>362</v>
      </c>
      <c r="AD89" t="s">
        <v>1983</v>
      </c>
      <c r="AE89">
        <v>3</v>
      </c>
      <c r="AF89" t="s">
        <v>363</v>
      </c>
      <c r="AG89" t="s">
        <v>1984</v>
      </c>
      <c r="AH89" t="s">
        <v>1985</v>
      </c>
      <c r="AI89" t="s">
        <v>1986</v>
      </c>
      <c r="AJ89" t="s">
        <v>1987</v>
      </c>
      <c r="AL89" t="s">
        <v>359</v>
      </c>
      <c r="AM89">
        <v>14</v>
      </c>
      <c r="AN89" t="s">
        <v>359</v>
      </c>
      <c r="AO89">
        <v>1</v>
      </c>
      <c r="AQ89" t="s">
        <v>401</v>
      </c>
      <c r="AR89">
        <v>2001</v>
      </c>
      <c r="AS89" t="s">
        <v>370</v>
      </c>
      <c r="AT89">
        <v>14</v>
      </c>
      <c r="AU89" t="s">
        <v>359</v>
      </c>
      <c r="AV89">
        <v>1</v>
      </c>
      <c r="AX89">
        <v>2001</v>
      </c>
      <c r="AY89" t="s">
        <v>370</v>
      </c>
      <c r="AZ89">
        <v>12000</v>
      </c>
      <c r="BA89" t="s">
        <v>359</v>
      </c>
      <c r="BB89">
        <v>7</v>
      </c>
      <c r="BC89" t="s">
        <v>1988</v>
      </c>
      <c r="BD89" t="s">
        <v>1989</v>
      </c>
      <c r="BE89" t="s">
        <v>1990</v>
      </c>
      <c r="BF89" t="s">
        <v>1991</v>
      </c>
      <c r="BH89">
        <v>2001</v>
      </c>
      <c r="BI89" t="s">
        <v>370</v>
      </c>
      <c r="BJ89" t="s">
        <v>361</v>
      </c>
      <c r="BP89" t="s">
        <v>359</v>
      </c>
      <c r="BQ89">
        <v>1</v>
      </c>
      <c r="BS89">
        <v>2001</v>
      </c>
      <c r="BT89" t="s">
        <v>370</v>
      </c>
      <c r="BU89">
        <v>12000</v>
      </c>
      <c r="BV89" t="s">
        <v>361</v>
      </c>
      <c r="CE89" t="s">
        <v>361</v>
      </c>
      <c r="CN89" t="s">
        <v>359</v>
      </c>
      <c r="CO89" t="s">
        <v>359</v>
      </c>
      <c r="CP89" t="s">
        <v>375</v>
      </c>
      <c r="CQ89" t="s">
        <v>359</v>
      </c>
      <c r="CR89">
        <v>0</v>
      </c>
      <c r="CS89" t="s">
        <v>359</v>
      </c>
      <c r="CT89" t="s">
        <v>376</v>
      </c>
      <c r="CU89" t="s">
        <v>359</v>
      </c>
      <c r="CV89" t="s">
        <v>375</v>
      </c>
      <c r="CW89" t="s">
        <v>359</v>
      </c>
      <c r="CX89" t="s">
        <v>1992</v>
      </c>
      <c r="CY89" t="s">
        <v>1993</v>
      </c>
      <c r="CZ89" t="s">
        <v>1994</v>
      </c>
      <c r="DA89" t="s">
        <v>1995</v>
      </c>
      <c r="DB89">
        <v>1</v>
      </c>
      <c r="DC89" t="s">
        <v>1996</v>
      </c>
      <c r="DD89">
        <v>2001</v>
      </c>
      <c r="DE89" t="s">
        <v>370</v>
      </c>
      <c r="DF89" t="s">
        <v>361</v>
      </c>
      <c r="DJ89" t="s">
        <v>359</v>
      </c>
      <c r="DL89" t="s">
        <v>370</v>
      </c>
      <c r="DM89" t="s">
        <v>1997</v>
      </c>
      <c r="DN89" t="s">
        <v>1998</v>
      </c>
    </row>
    <row r="90" spans="1:118" x14ac:dyDescent="0.3">
      <c r="A90" t="s">
        <v>1999</v>
      </c>
      <c r="B90">
        <v>1</v>
      </c>
      <c r="D90" t="s">
        <v>385</v>
      </c>
      <c r="E90" t="s">
        <v>2000</v>
      </c>
      <c r="F90" t="s">
        <v>2001</v>
      </c>
      <c r="G90" t="s">
        <v>388</v>
      </c>
      <c r="H90" t="s">
        <v>2002</v>
      </c>
      <c r="I90">
        <v>2017</v>
      </c>
      <c r="J90" t="s">
        <v>353</v>
      </c>
      <c r="K90" t="s">
        <v>354</v>
      </c>
      <c r="L90" t="s">
        <v>937</v>
      </c>
      <c r="M90" t="s">
        <v>938</v>
      </c>
      <c r="N90" t="s">
        <v>2003</v>
      </c>
      <c r="Q90" t="s">
        <v>1909</v>
      </c>
      <c r="R90">
        <v>8295</v>
      </c>
      <c r="T90">
        <v>175</v>
      </c>
      <c r="U90">
        <v>100</v>
      </c>
      <c r="V90">
        <v>75</v>
      </c>
      <c r="W90" t="s">
        <v>359</v>
      </c>
      <c r="X90" t="s">
        <v>360</v>
      </c>
      <c r="Z90">
        <v>2017</v>
      </c>
      <c r="AA90" t="s">
        <v>359</v>
      </c>
      <c r="AB90" t="s">
        <v>2004</v>
      </c>
      <c r="AC90" t="s">
        <v>362</v>
      </c>
      <c r="AD90" t="s">
        <v>2005</v>
      </c>
      <c r="AE90">
        <v>1</v>
      </c>
      <c r="AF90" t="s">
        <v>363</v>
      </c>
      <c r="AG90" t="s">
        <v>875</v>
      </c>
      <c r="AH90" t="s">
        <v>876</v>
      </c>
      <c r="AI90" t="s">
        <v>877</v>
      </c>
      <c r="AJ90" t="s">
        <v>878</v>
      </c>
      <c r="AL90" t="s">
        <v>359</v>
      </c>
      <c r="AM90">
        <v>3</v>
      </c>
      <c r="AN90" t="s">
        <v>359</v>
      </c>
      <c r="AO90">
        <v>1</v>
      </c>
      <c r="AQ90" t="s">
        <v>401</v>
      </c>
      <c r="AR90">
        <v>2014</v>
      </c>
      <c r="AS90" t="s">
        <v>370</v>
      </c>
      <c r="AT90">
        <v>3</v>
      </c>
      <c r="AU90" t="s">
        <v>359</v>
      </c>
      <c r="AV90">
        <v>1</v>
      </c>
      <c r="AX90">
        <v>2014</v>
      </c>
      <c r="AY90" t="s">
        <v>622</v>
      </c>
      <c r="AZ90">
        <v>9000</v>
      </c>
      <c r="BA90" t="s">
        <v>361</v>
      </c>
      <c r="BJ90" t="s">
        <v>361</v>
      </c>
      <c r="BP90" t="s">
        <v>359</v>
      </c>
      <c r="BQ90">
        <v>3</v>
      </c>
      <c r="BS90">
        <v>2014</v>
      </c>
      <c r="BT90" t="s">
        <v>370</v>
      </c>
      <c r="BU90">
        <v>9000</v>
      </c>
      <c r="BV90" t="s">
        <v>359</v>
      </c>
      <c r="BW90">
        <v>2</v>
      </c>
      <c r="BY90">
        <v>2014</v>
      </c>
      <c r="BZ90" t="s">
        <v>370</v>
      </c>
      <c r="CA90" t="s">
        <v>359</v>
      </c>
      <c r="CC90">
        <v>2014</v>
      </c>
      <c r="CD90" t="s">
        <v>370</v>
      </c>
      <c r="CE90" t="s">
        <v>361</v>
      </c>
      <c r="CN90" t="s">
        <v>359</v>
      </c>
      <c r="CO90" t="s">
        <v>359</v>
      </c>
      <c r="CP90" t="s">
        <v>375</v>
      </c>
      <c r="CQ90" t="s">
        <v>359</v>
      </c>
      <c r="CR90">
        <v>0</v>
      </c>
      <c r="CS90" t="s">
        <v>359</v>
      </c>
      <c r="CT90" t="s">
        <v>376</v>
      </c>
      <c r="CU90" t="s">
        <v>359</v>
      </c>
      <c r="CV90" t="s">
        <v>375</v>
      </c>
      <c r="CW90" t="s">
        <v>359</v>
      </c>
      <c r="CX90" t="s">
        <v>2006</v>
      </c>
      <c r="CY90" t="s">
        <v>2007</v>
      </c>
      <c r="CZ90" t="s">
        <v>2008</v>
      </c>
      <c r="DA90" t="s">
        <v>2009</v>
      </c>
      <c r="DB90">
        <v>2</v>
      </c>
      <c r="DC90" t="s">
        <v>2010</v>
      </c>
      <c r="DD90">
        <v>2016</v>
      </c>
      <c r="DE90" t="s">
        <v>622</v>
      </c>
      <c r="DF90" t="s">
        <v>361</v>
      </c>
      <c r="DJ90" t="s">
        <v>361</v>
      </c>
      <c r="DK90" t="s">
        <v>2011</v>
      </c>
      <c r="DL90" t="s">
        <v>622</v>
      </c>
      <c r="DM90" t="s">
        <v>2012</v>
      </c>
      <c r="DN90" t="s">
        <v>2013</v>
      </c>
    </row>
    <row r="91" spans="1:118" x14ac:dyDescent="0.3">
      <c r="A91" t="s">
        <v>2014</v>
      </c>
      <c r="B91">
        <v>1</v>
      </c>
      <c r="D91" t="s">
        <v>487</v>
      </c>
      <c r="E91" t="s">
        <v>2015</v>
      </c>
      <c r="F91" t="s">
        <v>2016</v>
      </c>
      <c r="G91" t="s">
        <v>490</v>
      </c>
      <c r="H91" t="s">
        <v>2017</v>
      </c>
      <c r="I91">
        <v>2017</v>
      </c>
      <c r="J91" t="s">
        <v>353</v>
      </c>
      <c r="K91" t="s">
        <v>354</v>
      </c>
      <c r="L91" t="s">
        <v>492</v>
      </c>
      <c r="M91" t="s">
        <v>1333</v>
      </c>
      <c r="N91" t="s">
        <v>1882</v>
      </c>
      <c r="Q91" t="s">
        <v>1335</v>
      </c>
      <c r="R91">
        <v>1316</v>
      </c>
      <c r="T91">
        <v>161</v>
      </c>
      <c r="U91">
        <v>40</v>
      </c>
      <c r="V91">
        <v>121</v>
      </c>
      <c r="W91" t="s">
        <v>359</v>
      </c>
      <c r="X91" t="s">
        <v>394</v>
      </c>
      <c r="Z91">
        <v>2013</v>
      </c>
      <c r="AA91" t="s">
        <v>361</v>
      </c>
      <c r="AC91" t="s">
        <v>362</v>
      </c>
      <c r="AE91">
        <v>2</v>
      </c>
      <c r="AF91" t="s">
        <v>363</v>
      </c>
      <c r="AG91" t="s">
        <v>1336</v>
      </c>
      <c r="AH91" t="s">
        <v>1337</v>
      </c>
      <c r="AI91" t="s">
        <v>1338</v>
      </c>
      <c r="AJ91" t="s">
        <v>1339</v>
      </c>
      <c r="AL91" t="s">
        <v>359</v>
      </c>
      <c r="AM91">
        <v>12</v>
      </c>
      <c r="AN91" t="s">
        <v>359</v>
      </c>
      <c r="AO91">
        <v>1</v>
      </c>
      <c r="AQ91" t="s">
        <v>401</v>
      </c>
      <c r="AR91">
        <v>2013</v>
      </c>
      <c r="AS91" t="s">
        <v>370</v>
      </c>
      <c r="AT91">
        <v>12</v>
      </c>
      <c r="AU91" t="s">
        <v>359</v>
      </c>
      <c r="AV91">
        <v>1</v>
      </c>
      <c r="AX91">
        <v>2013</v>
      </c>
      <c r="AY91" t="s">
        <v>370</v>
      </c>
      <c r="AZ91">
        <v>600</v>
      </c>
      <c r="BA91" t="s">
        <v>359</v>
      </c>
      <c r="BB91">
        <v>6</v>
      </c>
      <c r="BC91" t="s">
        <v>1340</v>
      </c>
      <c r="BD91" t="s">
        <v>1341</v>
      </c>
      <c r="BE91" t="s">
        <v>1342</v>
      </c>
      <c r="BF91" t="s">
        <v>1343</v>
      </c>
      <c r="BH91">
        <v>2013</v>
      </c>
      <c r="BI91" t="s">
        <v>369</v>
      </c>
      <c r="BJ91" t="s">
        <v>359</v>
      </c>
      <c r="BK91">
        <v>6</v>
      </c>
      <c r="BL91" t="s">
        <v>857</v>
      </c>
      <c r="BN91">
        <v>2013</v>
      </c>
      <c r="BO91" t="s">
        <v>370</v>
      </c>
      <c r="BP91" t="s">
        <v>359</v>
      </c>
      <c r="BQ91">
        <v>1</v>
      </c>
      <c r="BS91">
        <v>2013</v>
      </c>
      <c r="BT91" t="s">
        <v>370</v>
      </c>
      <c r="BU91">
        <v>6500</v>
      </c>
      <c r="BV91" t="s">
        <v>361</v>
      </c>
      <c r="CE91" t="s">
        <v>361</v>
      </c>
      <c r="CN91" t="s">
        <v>359</v>
      </c>
      <c r="CO91" t="s">
        <v>359</v>
      </c>
      <c r="CP91" t="s">
        <v>375</v>
      </c>
      <c r="CQ91" t="s">
        <v>359</v>
      </c>
      <c r="CR91">
        <v>0</v>
      </c>
      <c r="CS91" t="s">
        <v>359</v>
      </c>
      <c r="CT91" t="s">
        <v>376</v>
      </c>
      <c r="CU91" t="s">
        <v>359</v>
      </c>
      <c r="CV91" t="s">
        <v>375</v>
      </c>
      <c r="CW91" t="s">
        <v>359</v>
      </c>
      <c r="CX91" t="s">
        <v>2018</v>
      </c>
      <c r="CY91" t="s">
        <v>2019</v>
      </c>
      <c r="CZ91" t="s">
        <v>2020</v>
      </c>
      <c r="DA91" t="s">
        <v>2021</v>
      </c>
      <c r="DB91">
        <v>1</v>
      </c>
      <c r="DC91" t="s">
        <v>2022</v>
      </c>
      <c r="DD91">
        <v>2013</v>
      </c>
      <c r="DE91" t="s">
        <v>370</v>
      </c>
      <c r="DF91" t="s">
        <v>361</v>
      </c>
      <c r="DJ91" t="s">
        <v>359</v>
      </c>
      <c r="DL91" t="s">
        <v>370</v>
      </c>
      <c r="DN91" t="s">
        <v>2023</v>
      </c>
    </row>
    <row r="92" spans="1:118" x14ac:dyDescent="0.3">
      <c r="A92" t="s">
        <v>2024</v>
      </c>
      <c r="B92">
        <v>1</v>
      </c>
      <c r="D92" t="s">
        <v>465</v>
      </c>
      <c r="E92" t="s">
        <v>2025</v>
      </c>
      <c r="F92" t="s">
        <v>2026</v>
      </c>
      <c r="G92" t="s">
        <v>468</v>
      </c>
      <c r="H92" t="s">
        <v>2027</v>
      </c>
      <c r="I92">
        <v>2017</v>
      </c>
      <c r="J92" t="s">
        <v>353</v>
      </c>
      <c r="K92" t="s">
        <v>354</v>
      </c>
      <c r="L92" t="s">
        <v>470</v>
      </c>
      <c r="M92" t="s">
        <v>1569</v>
      </c>
      <c r="N92" t="s">
        <v>793</v>
      </c>
      <c r="Q92" t="s">
        <v>2028</v>
      </c>
      <c r="R92">
        <v>1255</v>
      </c>
      <c r="T92">
        <v>104</v>
      </c>
      <c r="U92">
        <v>104</v>
      </c>
      <c r="V92">
        <v>0</v>
      </c>
      <c r="W92" t="s">
        <v>359</v>
      </c>
      <c r="X92" t="s">
        <v>394</v>
      </c>
      <c r="Z92">
        <v>2015</v>
      </c>
      <c r="AA92" t="s">
        <v>361</v>
      </c>
      <c r="AC92" t="s">
        <v>668</v>
      </c>
      <c r="AD92" t="s">
        <v>2029</v>
      </c>
      <c r="AE92">
        <v>2</v>
      </c>
      <c r="AF92" t="s">
        <v>363</v>
      </c>
      <c r="AG92" t="s">
        <v>2030</v>
      </c>
      <c r="AH92" t="s">
        <v>2031</v>
      </c>
      <c r="AI92" t="s">
        <v>2032</v>
      </c>
      <c r="AJ92" t="s">
        <v>2033</v>
      </c>
      <c r="AL92" t="s">
        <v>359</v>
      </c>
      <c r="AM92">
        <v>30</v>
      </c>
      <c r="AN92" t="s">
        <v>361</v>
      </c>
      <c r="AT92">
        <v>30</v>
      </c>
      <c r="AU92" t="s">
        <v>361</v>
      </c>
      <c r="BA92" t="s">
        <v>359</v>
      </c>
      <c r="BB92">
        <v>1</v>
      </c>
      <c r="BC92" t="s">
        <v>2034</v>
      </c>
      <c r="BD92" t="s">
        <v>2035</v>
      </c>
      <c r="BE92" t="s">
        <v>2036</v>
      </c>
      <c r="BF92" t="s">
        <v>2037</v>
      </c>
      <c r="BG92" t="s">
        <v>2038</v>
      </c>
      <c r="BH92">
        <v>2015</v>
      </c>
      <c r="BI92" t="s">
        <v>370</v>
      </c>
      <c r="BJ92" t="s">
        <v>361</v>
      </c>
      <c r="BP92" t="s">
        <v>361</v>
      </c>
      <c r="BV92" t="s">
        <v>361</v>
      </c>
      <c r="CE92" t="s">
        <v>361</v>
      </c>
      <c r="CN92" t="s">
        <v>359</v>
      </c>
      <c r="CO92" t="s">
        <v>359</v>
      </c>
      <c r="CP92" t="s">
        <v>375</v>
      </c>
      <c r="CQ92" t="s">
        <v>359</v>
      </c>
      <c r="CR92">
        <v>0</v>
      </c>
      <c r="CS92" t="s">
        <v>359</v>
      </c>
      <c r="CT92" t="s">
        <v>376</v>
      </c>
      <c r="CU92" t="s">
        <v>359</v>
      </c>
      <c r="CV92" t="s">
        <v>375</v>
      </c>
      <c r="CW92" t="s">
        <v>359</v>
      </c>
      <c r="CX92" t="s">
        <v>2039</v>
      </c>
      <c r="CY92" t="s">
        <v>2040</v>
      </c>
      <c r="CZ92" t="s">
        <v>2041</v>
      </c>
      <c r="DA92" t="s">
        <v>2042</v>
      </c>
      <c r="DB92">
        <v>1</v>
      </c>
      <c r="DC92" t="s">
        <v>2043</v>
      </c>
      <c r="DD92">
        <v>2015</v>
      </c>
      <c r="DE92" t="s">
        <v>370</v>
      </c>
      <c r="DF92" t="s">
        <v>361</v>
      </c>
      <c r="DJ92" t="s">
        <v>359</v>
      </c>
      <c r="DL92" t="s">
        <v>370</v>
      </c>
      <c r="DM92" t="s">
        <v>2044</v>
      </c>
      <c r="DN92" t="s">
        <v>2045</v>
      </c>
    </row>
    <row r="93" spans="1:118" x14ac:dyDescent="0.3">
      <c r="A93" t="s">
        <v>2046</v>
      </c>
      <c r="B93">
        <v>1</v>
      </c>
      <c r="D93" t="s">
        <v>348</v>
      </c>
      <c r="E93" t="s">
        <v>2047</v>
      </c>
      <c r="F93" t="s">
        <v>2048</v>
      </c>
      <c r="G93" t="s">
        <v>351</v>
      </c>
      <c r="H93" t="s">
        <v>2049</v>
      </c>
      <c r="I93">
        <v>2017</v>
      </c>
      <c r="J93" t="s">
        <v>353</v>
      </c>
      <c r="K93" t="s">
        <v>354</v>
      </c>
      <c r="L93" t="s">
        <v>981</v>
      </c>
      <c r="M93" t="s">
        <v>831</v>
      </c>
      <c r="N93" t="s">
        <v>2050</v>
      </c>
      <c r="Q93" t="s">
        <v>983</v>
      </c>
      <c r="R93">
        <v>14106</v>
      </c>
      <c r="T93">
        <v>505</v>
      </c>
      <c r="U93">
        <v>505</v>
      </c>
      <c r="V93">
        <v>0</v>
      </c>
      <c r="W93" t="s">
        <v>359</v>
      </c>
      <c r="X93" t="s">
        <v>360</v>
      </c>
      <c r="Z93">
        <v>2012</v>
      </c>
      <c r="AA93" t="s">
        <v>361</v>
      </c>
      <c r="AC93" t="s">
        <v>362</v>
      </c>
      <c r="AD93" t="s">
        <v>984</v>
      </c>
      <c r="AE93">
        <v>3</v>
      </c>
      <c r="AF93" t="s">
        <v>363</v>
      </c>
      <c r="AG93" t="s">
        <v>450</v>
      </c>
      <c r="AH93" t="s">
        <v>451</v>
      </c>
      <c r="AI93" t="s">
        <v>452</v>
      </c>
      <c r="AJ93" t="s">
        <v>453</v>
      </c>
      <c r="AL93" t="s">
        <v>359</v>
      </c>
      <c r="AM93">
        <v>4.5</v>
      </c>
      <c r="AN93" t="s">
        <v>359</v>
      </c>
      <c r="AO93">
        <v>3</v>
      </c>
      <c r="AQ93" t="s">
        <v>368</v>
      </c>
      <c r="AR93">
        <v>2009</v>
      </c>
      <c r="AS93" t="s">
        <v>370</v>
      </c>
      <c r="AT93">
        <v>4.5</v>
      </c>
      <c r="AU93" t="s">
        <v>359</v>
      </c>
      <c r="AV93">
        <v>2</v>
      </c>
      <c r="AX93">
        <v>2012</v>
      </c>
      <c r="AY93" t="s">
        <v>370</v>
      </c>
      <c r="AZ93">
        <v>5000</v>
      </c>
      <c r="BA93" t="s">
        <v>359</v>
      </c>
      <c r="BB93">
        <v>16</v>
      </c>
      <c r="BC93" t="s">
        <v>454</v>
      </c>
      <c r="BD93" t="s">
        <v>455</v>
      </c>
      <c r="BE93" t="s">
        <v>456</v>
      </c>
      <c r="BF93" t="s">
        <v>457</v>
      </c>
      <c r="BH93">
        <v>2012</v>
      </c>
      <c r="BI93" t="s">
        <v>370</v>
      </c>
      <c r="BJ93" t="s">
        <v>359</v>
      </c>
      <c r="BK93">
        <v>8</v>
      </c>
      <c r="BL93" t="s">
        <v>368</v>
      </c>
      <c r="BN93">
        <v>2012</v>
      </c>
      <c r="BO93" t="s">
        <v>370</v>
      </c>
      <c r="BP93" t="s">
        <v>359</v>
      </c>
      <c r="BQ93">
        <v>2</v>
      </c>
      <c r="BS93">
        <v>2012</v>
      </c>
      <c r="BT93" t="s">
        <v>370</v>
      </c>
      <c r="BU93">
        <v>5000</v>
      </c>
      <c r="BV93" t="s">
        <v>359</v>
      </c>
      <c r="BW93">
        <v>1</v>
      </c>
      <c r="BY93">
        <v>2009</v>
      </c>
      <c r="BZ93" t="s">
        <v>370</v>
      </c>
      <c r="CA93" t="s">
        <v>359</v>
      </c>
      <c r="CC93">
        <v>2009</v>
      </c>
      <c r="CD93" t="s">
        <v>370</v>
      </c>
      <c r="CE93" t="s">
        <v>361</v>
      </c>
      <c r="CN93" t="s">
        <v>359</v>
      </c>
      <c r="CO93" t="s">
        <v>359</v>
      </c>
      <c r="CP93" t="s">
        <v>375</v>
      </c>
      <c r="CQ93" t="s">
        <v>359</v>
      </c>
      <c r="CR93">
        <v>0</v>
      </c>
      <c r="CS93" t="s">
        <v>359</v>
      </c>
      <c r="CT93" t="s">
        <v>376</v>
      </c>
      <c r="CU93" t="s">
        <v>359</v>
      </c>
      <c r="CV93" t="s">
        <v>375</v>
      </c>
      <c r="CW93" t="s">
        <v>359</v>
      </c>
      <c r="CX93" t="s">
        <v>2051</v>
      </c>
      <c r="CY93" t="s">
        <v>2052</v>
      </c>
      <c r="CZ93" t="s">
        <v>2053</v>
      </c>
      <c r="DA93" t="s">
        <v>2054</v>
      </c>
      <c r="DB93">
        <v>1</v>
      </c>
      <c r="DC93" t="s">
        <v>2055</v>
      </c>
      <c r="DD93">
        <v>2012</v>
      </c>
      <c r="DE93" t="s">
        <v>370</v>
      </c>
      <c r="DF93" t="s">
        <v>361</v>
      </c>
      <c r="DJ93" t="s">
        <v>359</v>
      </c>
      <c r="DL93" t="s">
        <v>369</v>
      </c>
      <c r="DM93" t="s">
        <v>984</v>
      </c>
      <c r="DN93" t="s">
        <v>2056</v>
      </c>
    </row>
    <row r="94" spans="1:118" x14ac:dyDescent="0.3">
      <c r="A94" t="s">
        <v>2057</v>
      </c>
      <c r="B94">
        <v>1</v>
      </c>
      <c r="D94" t="s">
        <v>385</v>
      </c>
      <c r="E94" t="s">
        <v>2058</v>
      </c>
      <c r="F94" t="s">
        <v>2059</v>
      </c>
      <c r="G94" t="s">
        <v>388</v>
      </c>
      <c r="H94" t="s">
        <v>2060</v>
      </c>
      <c r="I94">
        <v>2017</v>
      </c>
      <c r="J94" t="s">
        <v>353</v>
      </c>
      <c r="K94" t="s">
        <v>354</v>
      </c>
      <c r="L94" t="s">
        <v>937</v>
      </c>
      <c r="M94" t="s">
        <v>1176</v>
      </c>
      <c r="N94" t="s">
        <v>870</v>
      </c>
      <c r="Q94" t="s">
        <v>1178</v>
      </c>
      <c r="R94">
        <v>8295</v>
      </c>
      <c r="T94">
        <v>173</v>
      </c>
      <c r="U94">
        <v>120</v>
      </c>
      <c r="V94">
        <v>53</v>
      </c>
      <c r="W94" t="s">
        <v>359</v>
      </c>
      <c r="X94" t="s">
        <v>394</v>
      </c>
      <c r="Z94">
        <v>2014</v>
      </c>
      <c r="AA94" t="s">
        <v>359</v>
      </c>
      <c r="AB94" t="s">
        <v>2061</v>
      </c>
      <c r="AE94">
        <v>1</v>
      </c>
      <c r="AF94" t="s">
        <v>363</v>
      </c>
      <c r="AG94" t="s">
        <v>875</v>
      </c>
      <c r="AH94" t="s">
        <v>876</v>
      </c>
      <c r="AI94" t="s">
        <v>877</v>
      </c>
      <c r="AJ94" t="s">
        <v>878</v>
      </c>
      <c r="AL94" t="s">
        <v>359</v>
      </c>
      <c r="AM94">
        <v>3</v>
      </c>
      <c r="AN94" t="s">
        <v>359</v>
      </c>
      <c r="AO94">
        <v>1</v>
      </c>
      <c r="AQ94" t="s">
        <v>401</v>
      </c>
      <c r="AR94">
        <v>2014</v>
      </c>
      <c r="AS94" t="s">
        <v>370</v>
      </c>
      <c r="AT94">
        <v>3</v>
      </c>
      <c r="AU94" t="s">
        <v>359</v>
      </c>
      <c r="AV94">
        <v>1</v>
      </c>
      <c r="AX94">
        <v>2014</v>
      </c>
      <c r="AY94" t="s">
        <v>370</v>
      </c>
      <c r="AZ94">
        <v>6700</v>
      </c>
      <c r="BA94" t="s">
        <v>359</v>
      </c>
      <c r="BB94">
        <v>11</v>
      </c>
      <c r="BC94" t="s">
        <v>879</v>
      </c>
      <c r="BD94" t="s">
        <v>880</v>
      </c>
      <c r="BE94" t="s">
        <v>881</v>
      </c>
      <c r="BF94" t="s">
        <v>882</v>
      </c>
      <c r="BH94">
        <v>2014</v>
      </c>
      <c r="BI94" t="s">
        <v>370</v>
      </c>
      <c r="BJ94" t="s">
        <v>361</v>
      </c>
      <c r="BP94" t="s">
        <v>359</v>
      </c>
      <c r="BQ94">
        <v>3</v>
      </c>
      <c r="BS94">
        <v>2016</v>
      </c>
      <c r="BT94" t="s">
        <v>370</v>
      </c>
      <c r="BU94">
        <v>6700</v>
      </c>
      <c r="BV94" t="s">
        <v>359</v>
      </c>
      <c r="BW94">
        <v>2</v>
      </c>
      <c r="BY94">
        <v>2014</v>
      </c>
      <c r="BZ94" t="s">
        <v>370</v>
      </c>
      <c r="CA94" t="s">
        <v>359</v>
      </c>
      <c r="CC94">
        <v>2014</v>
      </c>
      <c r="CD94" t="s">
        <v>370</v>
      </c>
      <c r="CE94" t="s">
        <v>361</v>
      </c>
      <c r="CN94" t="s">
        <v>359</v>
      </c>
      <c r="CO94" t="s">
        <v>359</v>
      </c>
      <c r="CP94" t="s">
        <v>375</v>
      </c>
      <c r="CQ94" t="s">
        <v>359</v>
      </c>
      <c r="CR94">
        <v>0</v>
      </c>
      <c r="CS94" t="s">
        <v>359</v>
      </c>
      <c r="CT94" t="s">
        <v>376</v>
      </c>
      <c r="CU94" t="s">
        <v>359</v>
      </c>
      <c r="CV94" t="s">
        <v>375</v>
      </c>
      <c r="CW94" t="s">
        <v>359</v>
      </c>
      <c r="CX94" t="s">
        <v>2062</v>
      </c>
      <c r="CY94" t="s">
        <v>2063</v>
      </c>
      <c r="CZ94" t="s">
        <v>2064</v>
      </c>
      <c r="DA94" t="s">
        <v>2065</v>
      </c>
      <c r="DB94">
        <v>2</v>
      </c>
      <c r="DC94" t="s">
        <v>2066</v>
      </c>
      <c r="DD94">
        <v>2017</v>
      </c>
      <c r="DE94" t="s">
        <v>622</v>
      </c>
      <c r="DF94" t="s">
        <v>361</v>
      </c>
      <c r="DJ94" t="s">
        <v>359</v>
      </c>
      <c r="DL94" t="s">
        <v>369</v>
      </c>
      <c r="DN94" t="s">
        <v>2067</v>
      </c>
    </row>
    <row r="95" spans="1:118" x14ac:dyDescent="0.3">
      <c r="A95" t="s">
        <v>2068</v>
      </c>
      <c r="B95">
        <v>1</v>
      </c>
      <c r="D95" t="s">
        <v>487</v>
      </c>
      <c r="E95" t="s">
        <v>2069</v>
      </c>
      <c r="F95" t="s">
        <v>2070</v>
      </c>
      <c r="G95" t="s">
        <v>490</v>
      </c>
      <c r="H95" t="s">
        <v>980</v>
      </c>
      <c r="I95">
        <v>2017</v>
      </c>
      <c r="J95" t="s">
        <v>353</v>
      </c>
      <c r="K95" t="s">
        <v>354</v>
      </c>
      <c r="L95" t="s">
        <v>492</v>
      </c>
      <c r="M95" t="s">
        <v>846</v>
      </c>
      <c r="N95" t="s">
        <v>2071</v>
      </c>
      <c r="Q95" t="s">
        <v>2072</v>
      </c>
      <c r="T95">
        <v>92</v>
      </c>
      <c r="U95">
        <v>20</v>
      </c>
      <c r="V95">
        <v>72</v>
      </c>
      <c r="W95" t="s">
        <v>359</v>
      </c>
      <c r="X95" t="s">
        <v>394</v>
      </c>
      <c r="Z95">
        <v>2013</v>
      </c>
      <c r="AA95" t="s">
        <v>361</v>
      </c>
      <c r="AC95" t="s">
        <v>362</v>
      </c>
      <c r="AE95">
        <v>1</v>
      </c>
      <c r="AF95" t="s">
        <v>363</v>
      </c>
      <c r="AG95" t="s">
        <v>2073</v>
      </c>
      <c r="AH95" t="s">
        <v>2074</v>
      </c>
      <c r="AI95" t="s">
        <v>2075</v>
      </c>
      <c r="AJ95" t="s">
        <v>2076</v>
      </c>
      <c r="AL95" t="s">
        <v>359</v>
      </c>
      <c r="AM95">
        <v>25</v>
      </c>
      <c r="AN95" t="s">
        <v>361</v>
      </c>
      <c r="AT95">
        <v>25</v>
      </c>
      <c r="AU95" t="s">
        <v>359</v>
      </c>
      <c r="AV95">
        <v>1</v>
      </c>
      <c r="AX95">
        <v>2013</v>
      </c>
      <c r="AY95" t="s">
        <v>370</v>
      </c>
      <c r="AZ95">
        <v>800</v>
      </c>
      <c r="BA95" t="s">
        <v>359</v>
      </c>
      <c r="BB95">
        <v>3</v>
      </c>
      <c r="BC95" t="s">
        <v>2077</v>
      </c>
      <c r="BD95" t="s">
        <v>2078</v>
      </c>
      <c r="BE95" t="s">
        <v>368</v>
      </c>
      <c r="BF95" t="s">
        <v>2079</v>
      </c>
      <c r="BH95">
        <v>2013</v>
      </c>
      <c r="BI95" t="s">
        <v>369</v>
      </c>
      <c r="BJ95" t="s">
        <v>359</v>
      </c>
      <c r="BK95">
        <v>9</v>
      </c>
      <c r="BL95" t="s">
        <v>857</v>
      </c>
      <c r="BN95">
        <v>2013</v>
      </c>
      <c r="BO95" t="s">
        <v>370</v>
      </c>
      <c r="BP95" t="s">
        <v>359</v>
      </c>
      <c r="BQ95">
        <v>1</v>
      </c>
      <c r="BS95">
        <v>2013</v>
      </c>
      <c r="BT95" t="s">
        <v>370</v>
      </c>
      <c r="BU95">
        <v>7500</v>
      </c>
      <c r="BV95" t="s">
        <v>361</v>
      </c>
      <c r="CE95" t="s">
        <v>361</v>
      </c>
      <c r="CN95" t="s">
        <v>359</v>
      </c>
      <c r="CO95" t="s">
        <v>359</v>
      </c>
      <c r="CP95" t="s">
        <v>375</v>
      </c>
      <c r="CQ95" t="s">
        <v>359</v>
      </c>
      <c r="CR95">
        <v>0</v>
      </c>
      <c r="CS95" t="s">
        <v>359</v>
      </c>
      <c r="CT95" t="s">
        <v>376</v>
      </c>
      <c r="CU95" t="s">
        <v>359</v>
      </c>
      <c r="CV95" t="s">
        <v>375</v>
      </c>
      <c r="CW95" t="s">
        <v>359</v>
      </c>
      <c r="CX95" t="s">
        <v>2080</v>
      </c>
      <c r="CY95" t="s">
        <v>2081</v>
      </c>
      <c r="CZ95" t="s">
        <v>2082</v>
      </c>
      <c r="DA95" t="s">
        <v>2083</v>
      </c>
      <c r="DB95">
        <v>1</v>
      </c>
      <c r="DC95" t="s">
        <v>2084</v>
      </c>
      <c r="DD95">
        <v>2013</v>
      </c>
      <c r="DE95" t="s">
        <v>370</v>
      </c>
      <c r="DF95" t="s">
        <v>359</v>
      </c>
      <c r="DG95">
        <v>1</v>
      </c>
      <c r="DH95">
        <v>3</v>
      </c>
      <c r="DI95" t="s">
        <v>2085</v>
      </c>
      <c r="DJ95" t="s">
        <v>359</v>
      </c>
      <c r="DL95" t="s">
        <v>369</v>
      </c>
      <c r="DN95" t="s">
        <v>2086</v>
      </c>
    </row>
    <row r="96" spans="1:118" x14ac:dyDescent="0.3">
      <c r="A96" t="s">
        <v>2087</v>
      </c>
      <c r="B96">
        <v>1</v>
      </c>
      <c r="D96" t="s">
        <v>579</v>
      </c>
      <c r="E96" t="s">
        <v>2088</v>
      </c>
      <c r="F96" t="s">
        <v>2089</v>
      </c>
      <c r="G96" t="s">
        <v>582</v>
      </c>
      <c r="H96" t="s">
        <v>2090</v>
      </c>
      <c r="I96">
        <v>2017</v>
      </c>
      <c r="J96" t="s">
        <v>353</v>
      </c>
      <c r="K96" t="s">
        <v>354</v>
      </c>
      <c r="L96" t="s">
        <v>355</v>
      </c>
      <c r="M96" t="s">
        <v>2091</v>
      </c>
      <c r="N96" t="s">
        <v>2092</v>
      </c>
      <c r="Q96" t="s">
        <v>2093</v>
      </c>
      <c r="R96">
        <v>10234</v>
      </c>
      <c r="T96">
        <v>132</v>
      </c>
      <c r="U96">
        <v>100</v>
      </c>
      <c r="V96">
        <v>32</v>
      </c>
      <c r="W96" t="s">
        <v>359</v>
      </c>
      <c r="X96" t="s">
        <v>360</v>
      </c>
      <c r="Z96">
        <v>2017</v>
      </c>
      <c r="AA96" t="s">
        <v>359</v>
      </c>
      <c r="AB96" t="s">
        <v>2094</v>
      </c>
      <c r="AE96">
        <v>2</v>
      </c>
      <c r="AF96" t="s">
        <v>363</v>
      </c>
      <c r="AG96" t="s">
        <v>2095</v>
      </c>
      <c r="AH96" t="s">
        <v>2096</v>
      </c>
      <c r="AI96" t="s">
        <v>2097</v>
      </c>
      <c r="AJ96" t="s">
        <v>2098</v>
      </c>
      <c r="AL96" t="s">
        <v>359</v>
      </c>
      <c r="AM96">
        <v>65</v>
      </c>
      <c r="AN96" t="s">
        <v>359</v>
      </c>
      <c r="AO96">
        <v>2</v>
      </c>
      <c r="AQ96" t="s">
        <v>401</v>
      </c>
      <c r="AR96">
        <v>2012</v>
      </c>
      <c r="AS96" t="s">
        <v>370</v>
      </c>
      <c r="AT96">
        <v>65</v>
      </c>
      <c r="AU96" t="s">
        <v>359</v>
      </c>
      <c r="AV96">
        <v>2</v>
      </c>
      <c r="AX96">
        <v>2012</v>
      </c>
      <c r="AY96" t="s">
        <v>370</v>
      </c>
      <c r="AZ96">
        <v>30000</v>
      </c>
      <c r="BA96" t="s">
        <v>359</v>
      </c>
      <c r="BB96">
        <v>7</v>
      </c>
      <c r="BC96" t="s">
        <v>371</v>
      </c>
      <c r="BD96" t="s">
        <v>372</v>
      </c>
      <c r="BE96" t="s">
        <v>373</v>
      </c>
      <c r="BF96" t="s">
        <v>374</v>
      </c>
      <c r="BH96">
        <v>2012</v>
      </c>
      <c r="BI96" t="s">
        <v>370</v>
      </c>
      <c r="BJ96" t="s">
        <v>359</v>
      </c>
      <c r="BK96">
        <v>14</v>
      </c>
      <c r="BL96" t="s">
        <v>2099</v>
      </c>
      <c r="BN96">
        <v>2012</v>
      </c>
      <c r="BO96" t="s">
        <v>370</v>
      </c>
      <c r="BP96" t="s">
        <v>359</v>
      </c>
      <c r="BQ96">
        <v>2</v>
      </c>
      <c r="BS96">
        <v>2012</v>
      </c>
      <c r="BT96" t="s">
        <v>370</v>
      </c>
      <c r="BU96">
        <v>30000</v>
      </c>
      <c r="BV96" t="s">
        <v>359</v>
      </c>
      <c r="BW96">
        <v>2</v>
      </c>
      <c r="BY96">
        <v>2012</v>
      </c>
      <c r="BZ96" t="s">
        <v>370</v>
      </c>
      <c r="CA96" t="s">
        <v>359</v>
      </c>
      <c r="CC96">
        <v>2012</v>
      </c>
      <c r="CD96" t="s">
        <v>370</v>
      </c>
      <c r="CE96" t="s">
        <v>361</v>
      </c>
      <c r="CN96" t="s">
        <v>359</v>
      </c>
      <c r="CO96" t="s">
        <v>359</v>
      </c>
      <c r="CP96" t="s">
        <v>375</v>
      </c>
      <c r="CQ96" t="s">
        <v>359</v>
      </c>
      <c r="CR96">
        <v>0</v>
      </c>
      <c r="CS96" t="s">
        <v>359</v>
      </c>
      <c r="CT96" t="s">
        <v>376</v>
      </c>
      <c r="CU96" t="s">
        <v>359</v>
      </c>
      <c r="CV96" t="s">
        <v>375</v>
      </c>
      <c r="CW96" t="s">
        <v>359</v>
      </c>
      <c r="CX96" t="s">
        <v>2100</v>
      </c>
      <c r="CY96" t="s">
        <v>2101</v>
      </c>
      <c r="CZ96" t="s">
        <v>2102</v>
      </c>
      <c r="DA96" t="s">
        <v>2103</v>
      </c>
      <c r="DB96">
        <v>1</v>
      </c>
      <c r="DC96" t="s">
        <v>2104</v>
      </c>
      <c r="DD96">
        <v>2017</v>
      </c>
      <c r="DE96" t="s">
        <v>370</v>
      </c>
      <c r="DF96" t="s">
        <v>361</v>
      </c>
      <c r="DJ96" t="s">
        <v>359</v>
      </c>
      <c r="DL96" t="s">
        <v>370</v>
      </c>
      <c r="DM96" t="s">
        <v>2105</v>
      </c>
      <c r="DN96" t="s">
        <v>2106</v>
      </c>
    </row>
    <row r="97" spans="1:118" x14ac:dyDescent="0.3">
      <c r="A97" t="s">
        <v>2107</v>
      </c>
      <c r="B97">
        <v>1</v>
      </c>
      <c r="D97" t="s">
        <v>487</v>
      </c>
      <c r="E97" t="s">
        <v>2108</v>
      </c>
      <c r="F97" t="s">
        <v>2109</v>
      </c>
      <c r="G97" t="s">
        <v>490</v>
      </c>
      <c r="H97" t="s">
        <v>2110</v>
      </c>
      <c r="I97">
        <v>2017</v>
      </c>
      <c r="J97" t="s">
        <v>353</v>
      </c>
      <c r="K97" t="s">
        <v>354</v>
      </c>
      <c r="L97" t="s">
        <v>492</v>
      </c>
      <c r="M97" t="s">
        <v>1333</v>
      </c>
      <c r="N97" t="s">
        <v>1334</v>
      </c>
      <c r="Q97" t="s">
        <v>1335</v>
      </c>
      <c r="R97">
        <v>1316</v>
      </c>
      <c r="T97">
        <v>205</v>
      </c>
      <c r="U97">
        <v>120</v>
      </c>
      <c r="V97">
        <v>85</v>
      </c>
      <c r="W97" t="s">
        <v>359</v>
      </c>
      <c r="X97" t="s">
        <v>394</v>
      </c>
      <c r="Z97">
        <v>2013</v>
      </c>
      <c r="AA97" t="s">
        <v>361</v>
      </c>
      <c r="AC97" t="s">
        <v>362</v>
      </c>
      <c r="AE97">
        <v>2</v>
      </c>
      <c r="AF97" t="s">
        <v>363</v>
      </c>
      <c r="AG97" t="s">
        <v>1336</v>
      </c>
      <c r="AH97" t="s">
        <v>1337</v>
      </c>
      <c r="AI97" t="s">
        <v>1338</v>
      </c>
      <c r="AJ97" t="s">
        <v>1339</v>
      </c>
      <c r="AL97" t="s">
        <v>359</v>
      </c>
      <c r="AM97">
        <v>12</v>
      </c>
      <c r="AN97" t="s">
        <v>359</v>
      </c>
      <c r="AO97">
        <v>1</v>
      </c>
      <c r="AQ97" t="s">
        <v>401</v>
      </c>
      <c r="AR97">
        <v>2013</v>
      </c>
      <c r="AS97" t="s">
        <v>370</v>
      </c>
      <c r="AT97">
        <v>12</v>
      </c>
      <c r="AU97" t="s">
        <v>359</v>
      </c>
      <c r="AV97">
        <v>1</v>
      </c>
      <c r="AX97">
        <v>2013</v>
      </c>
      <c r="AY97" t="s">
        <v>370</v>
      </c>
      <c r="AZ97">
        <v>600</v>
      </c>
      <c r="BA97" t="s">
        <v>359</v>
      </c>
      <c r="BB97">
        <v>6</v>
      </c>
      <c r="BC97" t="s">
        <v>1340</v>
      </c>
      <c r="BD97" t="s">
        <v>1341</v>
      </c>
      <c r="BE97" t="s">
        <v>1342</v>
      </c>
      <c r="BF97" t="s">
        <v>1343</v>
      </c>
      <c r="BH97">
        <v>2013</v>
      </c>
      <c r="BI97" t="s">
        <v>369</v>
      </c>
      <c r="BJ97" t="s">
        <v>359</v>
      </c>
      <c r="BK97">
        <v>6</v>
      </c>
      <c r="BL97" t="s">
        <v>504</v>
      </c>
      <c r="BN97">
        <v>2013</v>
      </c>
      <c r="BO97" t="s">
        <v>370</v>
      </c>
      <c r="BP97" t="s">
        <v>359</v>
      </c>
      <c r="BQ97">
        <v>1</v>
      </c>
      <c r="BS97">
        <v>2013</v>
      </c>
      <c r="BT97" t="s">
        <v>370</v>
      </c>
      <c r="BU97">
        <v>6500</v>
      </c>
      <c r="BV97" t="s">
        <v>361</v>
      </c>
      <c r="CE97" t="s">
        <v>361</v>
      </c>
      <c r="CN97" t="s">
        <v>359</v>
      </c>
      <c r="CO97" t="s">
        <v>359</v>
      </c>
      <c r="CP97" t="s">
        <v>375</v>
      </c>
      <c r="CQ97" t="s">
        <v>359</v>
      </c>
      <c r="CR97">
        <v>0</v>
      </c>
      <c r="CS97" t="s">
        <v>359</v>
      </c>
      <c r="CT97" t="s">
        <v>376</v>
      </c>
      <c r="CU97" t="s">
        <v>359</v>
      </c>
      <c r="CV97" t="s">
        <v>375</v>
      </c>
      <c r="CW97" t="s">
        <v>359</v>
      </c>
      <c r="CX97" t="s">
        <v>2111</v>
      </c>
      <c r="CY97" t="s">
        <v>2112</v>
      </c>
      <c r="CZ97" t="s">
        <v>2113</v>
      </c>
      <c r="DA97" t="s">
        <v>2114</v>
      </c>
      <c r="DB97">
        <v>1</v>
      </c>
      <c r="DC97" t="s">
        <v>2115</v>
      </c>
      <c r="DD97">
        <v>2013</v>
      </c>
      <c r="DE97" t="s">
        <v>370</v>
      </c>
      <c r="DF97" t="s">
        <v>361</v>
      </c>
      <c r="DJ97" t="s">
        <v>359</v>
      </c>
      <c r="DL97" t="s">
        <v>370</v>
      </c>
      <c r="DN97" t="s">
        <v>2116</v>
      </c>
    </row>
    <row r="98" spans="1:118" x14ac:dyDescent="0.3">
      <c r="A98" t="s">
        <v>2117</v>
      </c>
      <c r="B98">
        <v>1</v>
      </c>
      <c r="D98" t="s">
        <v>559</v>
      </c>
      <c r="E98" t="s">
        <v>2118</v>
      </c>
      <c r="F98" t="s">
        <v>2119</v>
      </c>
      <c r="G98" t="s">
        <v>562</v>
      </c>
      <c r="H98" t="s">
        <v>2120</v>
      </c>
      <c r="I98">
        <v>2017</v>
      </c>
      <c r="J98" t="s">
        <v>353</v>
      </c>
      <c r="K98" t="s">
        <v>354</v>
      </c>
      <c r="L98" t="s">
        <v>666</v>
      </c>
      <c r="M98" t="s">
        <v>2121</v>
      </c>
      <c r="N98" t="s">
        <v>607</v>
      </c>
      <c r="Q98" t="s">
        <v>2122</v>
      </c>
      <c r="R98">
        <v>7108</v>
      </c>
      <c r="T98">
        <v>199</v>
      </c>
      <c r="U98">
        <v>101</v>
      </c>
      <c r="V98">
        <v>98</v>
      </c>
      <c r="W98" t="s">
        <v>359</v>
      </c>
      <c r="X98" t="s">
        <v>394</v>
      </c>
      <c r="Z98">
        <v>2004</v>
      </c>
      <c r="AA98" t="s">
        <v>359</v>
      </c>
      <c r="AB98" t="s">
        <v>982</v>
      </c>
      <c r="AE98">
        <v>2</v>
      </c>
      <c r="AF98" t="s">
        <v>363</v>
      </c>
      <c r="AG98" t="s">
        <v>2123</v>
      </c>
      <c r="AH98" t="s">
        <v>2124</v>
      </c>
      <c r="AI98" t="s">
        <v>2125</v>
      </c>
      <c r="AJ98" t="s">
        <v>2126</v>
      </c>
      <c r="AK98" t="s">
        <v>2127</v>
      </c>
      <c r="AL98" t="s">
        <v>359</v>
      </c>
      <c r="AM98">
        <v>9</v>
      </c>
      <c r="AN98" t="s">
        <v>361</v>
      </c>
      <c r="AT98">
        <v>9</v>
      </c>
      <c r="AU98" t="s">
        <v>361</v>
      </c>
      <c r="BA98" t="s">
        <v>359</v>
      </c>
      <c r="BB98">
        <v>2</v>
      </c>
      <c r="BC98" t="s">
        <v>2128</v>
      </c>
      <c r="BD98" t="s">
        <v>2129</v>
      </c>
      <c r="BE98" t="s">
        <v>2130</v>
      </c>
      <c r="BF98" t="s">
        <v>2131</v>
      </c>
      <c r="BG98" t="s">
        <v>2132</v>
      </c>
      <c r="BH98">
        <v>2004</v>
      </c>
      <c r="BI98" t="s">
        <v>370</v>
      </c>
      <c r="BJ98" t="s">
        <v>361</v>
      </c>
      <c r="BP98" t="s">
        <v>359</v>
      </c>
      <c r="BQ98">
        <v>1</v>
      </c>
      <c r="BS98">
        <v>2004</v>
      </c>
      <c r="BT98" t="s">
        <v>369</v>
      </c>
      <c r="BU98">
        <v>4000</v>
      </c>
      <c r="BV98" t="s">
        <v>361</v>
      </c>
      <c r="CE98" t="s">
        <v>361</v>
      </c>
      <c r="CN98" t="s">
        <v>359</v>
      </c>
      <c r="CO98" t="s">
        <v>359</v>
      </c>
      <c r="CP98" t="s">
        <v>375</v>
      </c>
      <c r="CQ98" t="s">
        <v>359</v>
      </c>
      <c r="CR98">
        <v>0</v>
      </c>
      <c r="CS98" t="s">
        <v>359</v>
      </c>
      <c r="CT98" t="s">
        <v>376</v>
      </c>
      <c r="CU98" t="s">
        <v>359</v>
      </c>
      <c r="CV98" t="s">
        <v>375</v>
      </c>
      <c r="CW98" t="s">
        <v>359</v>
      </c>
      <c r="CX98" t="s">
        <v>2133</v>
      </c>
      <c r="CY98" t="s">
        <v>2134</v>
      </c>
      <c r="CZ98" t="s">
        <v>2135</v>
      </c>
      <c r="DA98" t="s">
        <v>2136</v>
      </c>
      <c r="DB98">
        <v>2</v>
      </c>
      <c r="DC98" t="s">
        <v>2137</v>
      </c>
      <c r="DD98">
        <v>2004</v>
      </c>
      <c r="DE98" t="s">
        <v>622</v>
      </c>
      <c r="DF98" t="s">
        <v>359</v>
      </c>
      <c r="DG98">
        <v>6</v>
      </c>
      <c r="DH98">
        <v>30</v>
      </c>
      <c r="DI98" t="s">
        <v>2138</v>
      </c>
      <c r="DJ98" t="s">
        <v>361</v>
      </c>
      <c r="DK98" t="s">
        <v>2139</v>
      </c>
      <c r="DL98" t="s">
        <v>622</v>
      </c>
      <c r="DM98" t="s">
        <v>2140</v>
      </c>
      <c r="DN98" t="s">
        <v>2141</v>
      </c>
    </row>
    <row r="99" spans="1:118" x14ac:dyDescent="0.3">
      <c r="A99" t="s">
        <v>2142</v>
      </c>
      <c r="B99">
        <v>1</v>
      </c>
      <c r="D99" t="s">
        <v>465</v>
      </c>
      <c r="E99" t="s">
        <v>2143</v>
      </c>
      <c r="F99" t="s">
        <v>2144</v>
      </c>
      <c r="G99" t="s">
        <v>468</v>
      </c>
      <c r="H99" t="s">
        <v>2145</v>
      </c>
      <c r="I99">
        <v>2017</v>
      </c>
      <c r="J99" t="s">
        <v>353</v>
      </c>
      <c r="K99" t="s">
        <v>354</v>
      </c>
      <c r="L99" t="s">
        <v>664</v>
      </c>
      <c r="M99" t="s">
        <v>2146</v>
      </c>
      <c r="N99" t="s">
        <v>2147</v>
      </c>
      <c r="Q99" t="s">
        <v>2148</v>
      </c>
      <c r="R99">
        <v>30604</v>
      </c>
      <c r="T99">
        <v>152</v>
      </c>
      <c r="U99">
        <v>152</v>
      </c>
      <c r="V99">
        <v>0</v>
      </c>
      <c r="W99" t="s">
        <v>359</v>
      </c>
      <c r="X99" t="s">
        <v>360</v>
      </c>
      <c r="Z99">
        <v>2017</v>
      </c>
      <c r="AA99" t="s">
        <v>361</v>
      </c>
      <c r="AC99" t="s">
        <v>362</v>
      </c>
      <c r="AD99" t="s">
        <v>835</v>
      </c>
      <c r="AE99">
        <v>2</v>
      </c>
      <c r="AF99" t="s">
        <v>363</v>
      </c>
      <c r="AG99" t="s">
        <v>670</v>
      </c>
      <c r="AH99" t="s">
        <v>671</v>
      </c>
      <c r="AI99" t="s">
        <v>672</v>
      </c>
      <c r="AJ99" t="s">
        <v>673</v>
      </c>
      <c r="AL99" t="s">
        <v>359</v>
      </c>
      <c r="AM99">
        <v>5</v>
      </c>
      <c r="AN99" t="s">
        <v>361</v>
      </c>
      <c r="AT99">
        <v>5</v>
      </c>
      <c r="AU99" t="s">
        <v>359</v>
      </c>
      <c r="AV99">
        <v>1</v>
      </c>
      <c r="AW99" t="s">
        <v>2149</v>
      </c>
      <c r="AX99">
        <v>2017</v>
      </c>
      <c r="AY99" t="s">
        <v>370</v>
      </c>
      <c r="AZ99">
        <v>2017</v>
      </c>
      <c r="BA99" t="s">
        <v>359</v>
      </c>
      <c r="BB99">
        <v>1</v>
      </c>
      <c r="BC99" t="s">
        <v>2150</v>
      </c>
      <c r="BD99" t="s">
        <v>2151</v>
      </c>
      <c r="BE99" t="s">
        <v>2152</v>
      </c>
      <c r="BF99" t="s">
        <v>2153</v>
      </c>
      <c r="BG99" t="s">
        <v>2154</v>
      </c>
      <c r="BH99">
        <v>2017</v>
      </c>
      <c r="BI99" t="s">
        <v>370</v>
      </c>
      <c r="BJ99" t="s">
        <v>361</v>
      </c>
      <c r="BP99" t="s">
        <v>359</v>
      </c>
      <c r="BQ99">
        <v>1</v>
      </c>
      <c r="BR99" t="s">
        <v>2155</v>
      </c>
      <c r="BS99">
        <v>2017</v>
      </c>
      <c r="BT99" t="s">
        <v>370</v>
      </c>
      <c r="BU99">
        <v>1000</v>
      </c>
      <c r="BV99" t="s">
        <v>361</v>
      </c>
      <c r="CE99" t="s">
        <v>361</v>
      </c>
      <c r="CN99" t="s">
        <v>359</v>
      </c>
      <c r="CO99" t="s">
        <v>359</v>
      </c>
      <c r="CP99" t="s">
        <v>375</v>
      </c>
      <c r="CQ99" t="s">
        <v>359</v>
      </c>
      <c r="CR99">
        <v>0</v>
      </c>
      <c r="CS99" t="s">
        <v>359</v>
      </c>
      <c r="CT99" t="s">
        <v>376</v>
      </c>
      <c r="CU99" t="s">
        <v>359</v>
      </c>
      <c r="CV99" t="s">
        <v>375</v>
      </c>
      <c r="CW99" t="s">
        <v>359</v>
      </c>
      <c r="CX99" t="s">
        <v>2156</v>
      </c>
      <c r="CY99" t="s">
        <v>2157</v>
      </c>
      <c r="CZ99" t="s">
        <v>2158</v>
      </c>
      <c r="DA99" t="s">
        <v>2159</v>
      </c>
      <c r="DB99">
        <v>2</v>
      </c>
      <c r="DC99" t="s">
        <v>2160</v>
      </c>
      <c r="DD99">
        <v>2017</v>
      </c>
      <c r="DE99" t="s">
        <v>370</v>
      </c>
      <c r="DF99" t="s">
        <v>361</v>
      </c>
      <c r="DJ99" t="s">
        <v>359</v>
      </c>
      <c r="DL99" t="s">
        <v>370</v>
      </c>
      <c r="DM99" t="s">
        <v>835</v>
      </c>
      <c r="DN99" t="s">
        <v>2161</v>
      </c>
    </row>
    <row r="100" spans="1:118" x14ac:dyDescent="0.3">
      <c r="A100" t="s">
        <v>2162</v>
      </c>
      <c r="B100">
        <v>1</v>
      </c>
      <c r="D100" t="s">
        <v>412</v>
      </c>
      <c r="E100" t="s">
        <v>2163</v>
      </c>
      <c r="F100" t="s">
        <v>2164</v>
      </c>
      <c r="G100" t="s">
        <v>415</v>
      </c>
      <c r="H100" t="s">
        <v>2165</v>
      </c>
      <c r="I100">
        <v>2017</v>
      </c>
      <c r="J100" t="s">
        <v>353</v>
      </c>
      <c r="K100" t="s">
        <v>354</v>
      </c>
      <c r="L100" t="s">
        <v>417</v>
      </c>
      <c r="M100" t="s">
        <v>690</v>
      </c>
      <c r="N100" t="s">
        <v>2166</v>
      </c>
      <c r="Q100" t="s">
        <v>2167</v>
      </c>
      <c r="R100">
        <v>3456</v>
      </c>
      <c r="T100">
        <v>150</v>
      </c>
      <c r="U100">
        <v>132</v>
      </c>
      <c r="V100">
        <v>18</v>
      </c>
      <c r="W100" t="s">
        <v>359</v>
      </c>
      <c r="X100" t="s">
        <v>394</v>
      </c>
      <c r="Z100">
        <v>2015</v>
      </c>
      <c r="AA100" t="s">
        <v>359</v>
      </c>
      <c r="AB100" t="s">
        <v>2168</v>
      </c>
      <c r="AC100" t="s">
        <v>362</v>
      </c>
      <c r="AD100" t="s">
        <v>2169</v>
      </c>
      <c r="AE100">
        <v>1</v>
      </c>
      <c r="AF100" t="s">
        <v>363</v>
      </c>
      <c r="AG100" t="s">
        <v>2170</v>
      </c>
      <c r="AH100" t="s">
        <v>2171</v>
      </c>
      <c r="AI100" t="s">
        <v>2172</v>
      </c>
      <c r="AJ100" t="s">
        <v>2173</v>
      </c>
      <c r="AL100" t="s">
        <v>359</v>
      </c>
      <c r="AM100">
        <v>120</v>
      </c>
      <c r="AN100" t="s">
        <v>359</v>
      </c>
      <c r="AO100">
        <v>1</v>
      </c>
      <c r="AQ100" t="s">
        <v>401</v>
      </c>
      <c r="AR100">
        <v>2015</v>
      </c>
      <c r="AS100" t="s">
        <v>370</v>
      </c>
      <c r="AT100">
        <v>120</v>
      </c>
      <c r="AU100" t="s">
        <v>359</v>
      </c>
      <c r="AV100">
        <v>2</v>
      </c>
      <c r="AX100">
        <v>2015</v>
      </c>
      <c r="AY100" t="s">
        <v>370</v>
      </c>
      <c r="AZ100">
        <v>10000</v>
      </c>
      <c r="BA100" t="s">
        <v>359</v>
      </c>
      <c r="BB100">
        <v>10</v>
      </c>
      <c r="BC100" t="s">
        <v>2174</v>
      </c>
      <c r="BD100" t="s">
        <v>2175</v>
      </c>
      <c r="BE100" t="s">
        <v>2176</v>
      </c>
      <c r="BF100" t="s">
        <v>2177</v>
      </c>
      <c r="BH100">
        <v>2015</v>
      </c>
      <c r="BI100" t="s">
        <v>370</v>
      </c>
      <c r="BJ100" t="s">
        <v>359</v>
      </c>
      <c r="BK100">
        <v>3</v>
      </c>
      <c r="BL100" t="s">
        <v>805</v>
      </c>
      <c r="BN100">
        <v>2015</v>
      </c>
      <c r="BO100" t="s">
        <v>370</v>
      </c>
      <c r="BP100" t="s">
        <v>359</v>
      </c>
      <c r="BQ100">
        <v>2</v>
      </c>
      <c r="BS100">
        <v>2015</v>
      </c>
      <c r="BT100" t="s">
        <v>370</v>
      </c>
      <c r="BU100">
        <v>10000</v>
      </c>
      <c r="BV100" t="s">
        <v>361</v>
      </c>
      <c r="CE100" t="s">
        <v>361</v>
      </c>
      <c r="CN100" t="s">
        <v>359</v>
      </c>
      <c r="CO100" t="s">
        <v>359</v>
      </c>
      <c r="CP100" t="s">
        <v>375</v>
      </c>
      <c r="CQ100" t="s">
        <v>359</v>
      </c>
      <c r="CR100">
        <v>0</v>
      </c>
      <c r="CS100" t="s">
        <v>359</v>
      </c>
      <c r="CT100" t="s">
        <v>376</v>
      </c>
      <c r="CU100" t="s">
        <v>359</v>
      </c>
      <c r="CV100" t="s">
        <v>375</v>
      </c>
      <c r="CW100" t="s">
        <v>359</v>
      </c>
      <c r="CX100" t="s">
        <v>2178</v>
      </c>
      <c r="CY100" t="s">
        <v>2179</v>
      </c>
      <c r="CZ100" t="s">
        <v>2180</v>
      </c>
      <c r="DA100" t="s">
        <v>2181</v>
      </c>
      <c r="DB100">
        <v>1</v>
      </c>
      <c r="DC100" t="s">
        <v>2182</v>
      </c>
      <c r="DD100">
        <v>2015</v>
      </c>
      <c r="DE100" t="s">
        <v>370</v>
      </c>
      <c r="DF100" t="s">
        <v>361</v>
      </c>
      <c r="DJ100" t="s">
        <v>359</v>
      </c>
      <c r="DL100" t="s">
        <v>370</v>
      </c>
      <c r="DM100" t="s">
        <v>2183</v>
      </c>
      <c r="DN100" t="s">
        <v>2184</v>
      </c>
    </row>
    <row r="101" spans="1:118" x14ac:dyDescent="0.3">
      <c r="A101" t="s">
        <v>2185</v>
      </c>
      <c r="B101">
        <v>1</v>
      </c>
      <c r="D101" t="s">
        <v>631</v>
      </c>
      <c r="E101" t="s">
        <v>2186</v>
      </c>
      <c r="F101" t="s">
        <v>2187</v>
      </c>
      <c r="G101" t="s">
        <v>634</v>
      </c>
      <c r="H101" t="s">
        <v>2188</v>
      </c>
      <c r="I101">
        <v>2017</v>
      </c>
      <c r="J101" t="s">
        <v>353</v>
      </c>
      <c r="K101" t="s">
        <v>354</v>
      </c>
      <c r="L101" t="s">
        <v>666</v>
      </c>
      <c r="M101" t="s">
        <v>1277</v>
      </c>
      <c r="N101" t="s">
        <v>1476</v>
      </c>
      <c r="Q101" t="s">
        <v>756</v>
      </c>
      <c r="R101">
        <v>26296</v>
      </c>
      <c r="T101">
        <v>169</v>
      </c>
      <c r="U101">
        <v>65</v>
      </c>
      <c r="V101">
        <v>104</v>
      </c>
      <c r="W101" t="s">
        <v>359</v>
      </c>
      <c r="X101" t="s">
        <v>360</v>
      </c>
      <c r="Z101">
        <v>1987</v>
      </c>
      <c r="AA101" t="s">
        <v>359</v>
      </c>
      <c r="AB101" t="s">
        <v>757</v>
      </c>
      <c r="AC101" t="s">
        <v>362</v>
      </c>
      <c r="AE101">
        <v>1</v>
      </c>
      <c r="AF101" t="s">
        <v>363</v>
      </c>
      <c r="AG101" t="s">
        <v>731</v>
      </c>
      <c r="AH101" t="s">
        <v>732</v>
      </c>
      <c r="AI101" t="s">
        <v>733</v>
      </c>
      <c r="AJ101" t="s">
        <v>734</v>
      </c>
      <c r="AL101" t="s">
        <v>359</v>
      </c>
      <c r="AM101">
        <v>5</v>
      </c>
      <c r="AN101" t="s">
        <v>359</v>
      </c>
      <c r="AO101">
        <v>1</v>
      </c>
      <c r="AQ101" t="s">
        <v>401</v>
      </c>
      <c r="AR101">
        <v>2007</v>
      </c>
      <c r="AS101" t="s">
        <v>370</v>
      </c>
      <c r="AT101">
        <v>5</v>
      </c>
      <c r="AU101" t="s">
        <v>359</v>
      </c>
      <c r="AV101">
        <v>1</v>
      </c>
      <c r="AX101">
        <v>2016</v>
      </c>
      <c r="AY101" t="s">
        <v>370</v>
      </c>
      <c r="AZ101">
        <v>1900</v>
      </c>
      <c r="BA101" t="s">
        <v>359</v>
      </c>
      <c r="BB101">
        <v>39</v>
      </c>
      <c r="BC101" t="s">
        <v>735</v>
      </c>
      <c r="BD101" t="s">
        <v>736</v>
      </c>
      <c r="BE101" t="s">
        <v>737</v>
      </c>
      <c r="BF101" t="s">
        <v>738</v>
      </c>
      <c r="BH101">
        <v>2016</v>
      </c>
      <c r="BI101" t="s">
        <v>370</v>
      </c>
      <c r="BJ101" t="s">
        <v>359</v>
      </c>
      <c r="BK101">
        <v>17</v>
      </c>
      <c r="BL101" t="s">
        <v>1280</v>
      </c>
      <c r="BN101">
        <v>2016</v>
      </c>
      <c r="BO101" t="s">
        <v>370</v>
      </c>
      <c r="BP101" t="s">
        <v>359</v>
      </c>
      <c r="BQ101">
        <v>6</v>
      </c>
      <c r="BS101">
        <v>2016</v>
      </c>
      <c r="BT101" t="s">
        <v>370</v>
      </c>
      <c r="BU101">
        <v>40000</v>
      </c>
      <c r="BV101" t="s">
        <v>359</v>
      </c>
      <c r="BW101">
        <v>5</v>
      </c>
      <c r="BY101">
        <v>2017</v>
      </c>
      <c r="BZ101" t="s">
        <v>370</v>
      </c>
      <c r="CA101" t="s">
        <v>359</v>
      </c>
      <c r="CC101">
        <v>2016</v>
      </c>
      <c r="CD101" t="s">
        <v>370</v>
      </c>
      <c r="CE101" t="s">
        <v>359</v>
      </c>
      <c r="CG101" t="s">
        <v>740</v>
      </c>
      <c r="CH101">
        <v>2017</v>
      </c>
      <c r="CI101" t="s">
        <v>370</v>
      </c>
      <c r="CJ101" t="s">
        <v>361</v>
      </c>
      <c r="CN101" t="s">
        <v>359</v>
      </c>
      <c r="CO101" t="s">
        <v>359</v>
      </c>
      <c r="CP101" t="s">
        <v>375</v>
      </c>
      <c r="CQ101" t="s">
        <v>359</v>
      </c>
      <c r="CR101">
        <v>0</v>
      </c>
      <c r="CS101" t="s">
        <v>359</v>
      </c>
      <c r="CT101" t="s">
        <v>376</v>
      </c>
      <c r="CU101" t="s">
        <v>359</v>
      </c>
      <c r="CV101" t="s">
        <v>375</v>
      </c>
      <c r="CW101" t="s">
        <v>359</v>
      </c>
      <c r="CX101" t="s">
        <v>2189</v>
      </c>
      <c r="CY101" t="s">
        <v>2190</v>
      </c>
      <c r="CZ101" t="s">
        <v>2191</v>
      </c>
      <c r="DA101" t="s">
        <v>2192</v>
      </c>
      <c r="DB101">
        <v>64</v>
      </c>
      <c r="DC101" t="s">
        <v>2193</v>
      </c>
      <c r="DD101">
        <v>2016</v>
      </c>
      <c r="DE101" t="s">
        <v>370</v>
      </c>
      <c r="DF101" t="s">
        <v>361</v>
      </c>
      <c r="DJ101" t="s">
        <v>359</v>
      </c>
      <c r="DL101" t="s">
        <v>370</v>
      </c>
      <c r="DM101" t="s">
        <v>764</v>
      </c>
      <c r="DN101" t="s">
        <v>2194</v>
      </c>
    </row>
    <row r="102" spans="1:118" x14ac:dyDescent="0.3">
      <c r="A102" t="s">
        <v>2195</v>
      </c>
      <c r="B102">
        <v>1</v>
      </c>
      <c r="D102" t="s">
        <v>631</v>
      </c>
      <c r="E102" t="s">
        <v>2196</v>
      </c>
      <c r="F102" t="s">
        <v>2197</v>
      </c>
      <c r="G102" t="s">
        <v>634</v>
      </c>
      <c r="H102" t="s">
        <v>2198</v>
      </c>
      <c r="I102">
        <v>2017</v>
      </c>
      <c r="J102" t="s">
        <v>353</v>
      </c>
      <c r="K102" t="s">
        <v>354</v>
      </c>
      <c r="L102" t="s">
        <v>754</v>
      </c>
      <c r="M102" t="s">
        <v>607</v>
      </c>
      <c r="N102" t="s">
        <v>1961</v>
      </c>
      <c r="Q102" t="s">
        <v>756</v>
      </c>
      <c r="R102">
        <v>26296</v>
      </c>
      <c r="T102">
        <v>143</v>
      </c>
      <c r="U102">
        <v>75</v>
      </c>
      <c r="V102">
        <v>68</v>
      </c>
      <c r="W102" t="s">
        <v>359</v>
      </c>
      <c r="X102" t="s">
        <v>360</v>
      </c>
      <c r="Z102">
        <v>1987</v>
      </c>
      <c r="AA102" t="s">
        <v>359</v>
      </c>
      <c r="AB102" t="s">
        <v>757</v>
      </c>
      <c r="AC102" t="s">
        <v>362</v>
      </c>
      <c r="AE102">
        <v>1</v>
      </c>
      <c r="AF102" t="s">
        <v>363</v>
      </c>
      <c r="AG102" t="s">
        <v>731</v>
      </c>
      <c r="AH102" t="s">
        <v>732</v>
      </c>
      <c r="AI102" t="s">
        <v>733</v>
      </c>
      <c r="AJ102" t="s">
        <v>734</v>
      </c>
      <c r="AL102" t="s">
        <v>359</v>
      </c>
      <c r="AM102">
        <v>5</v>
      </c>
      <c r="AN102" t="s">
        <v>359</v>
      </c>
      <c r="AO102">
        <v>1</v>
      </c>
      <c r="AQ102" t="s">
        <v>401</v>
      </c>
      <c r="AR102">
        <v>2007</v>
      </c>
      <c r="AS102" t="s">
        <v>370</v>
      </c>
      <c r="AT102">
        <v>5</v>
      </c>
      <c r="AU102" t="s">
        <v>359</v>
      </c>
      <c r="AV102">
        <v>1</v>
      </c>
      <c r="AX102">
        <v>2016</v>
      </c>
      <c r="AY102" t="s">
        <v>370</v>
      </c>
      <c r="AZ102">
        <v>1900</v>
      </c>
      <c r="BA102" t="s">
        <v>359</v>
      </c>
      <c r="BB102">
        <v>39</v>
      </c>
      <c r="BC102" t="s">
        <v>2199</v>
      </c>
      <c r="BD102" t="s">
        <v>732</v>
      </c>
      <c r="BE102" t="s">
        <v>733</v>
      </c>
      <c r="BF102" t="s">
        <v>734</v>
      </c>
      <c r="BH102">
        <v>2016</v>
      </c>
      <c r="BI102" t="s">
        <v>370</v>
      </c>
      <c r="BJ102" t="s">
        <v>359</v>
      </c>
      <c r="BK102">
        <v>17</v>
      </c>
      <c r="BL102" t="s">
        <v>1280</v>
      </c>
      <c r="BN102">
        <v>2016</v>
      </c>
      <c r="BO102" t="s">
        <v>370</v>
      </c>
      <c r="BP102" t="s">
        <v>359</v>
      </c>
      <c r="BQ102">
        <v>6</v>
      </c>
      <c r="BS102">
        <v>2016</v>
      </c>
      <c r="BT102" t="s">
        <v>370</v>
      </c>
      <c r="BU102">
        <v>40000</v>
      </c>
      <c r="BV102" t="s">
        <v>359</v>
      </c>
      <c r="BW102">
        <v>5</v>
      </c>
      <c r="BY102">
        <v>2017</v>
      </c>
      <c r="BZ102" t="s">
        <v>370</v>
      </c>
      <c r="CA102" t="s">
        <v>359</v>
      </c>
      <c r="CC102">
        <v>2016</v>
      </c>
      <c r="CD102" t="s">
        <v>370</v>
      </c>
      <c r="CE102" t="s">
        <v>359</v>
      </c>
      <c r="CG102" t="s">
        <v>740</v>
      </c>
      <c r="CH102">
        <v>2017</v>
      </c>
      <c r="CI102" t="s">
        <v>370</v>
      </c>
      <c r="CJ102" t="s">
        <v>361</v>
      </c>
      <c r="CN102" t="s">
        <v>359</v>
      </c>
      <c r="CO102" t="s">
        <v>359</v>
      </c>
      <c r="CP102" t="s">
        <v>375</v>
      </c>
      <c r="CQ102" t="s">
        <v>359</v>
      </c>
      <c r="CR102">
        <v>0</v>
      </c>
      <c r="CS102" t="s">
        <v>359</v>
      </c>
      <c r="CT102" t="s">
        <v>376</v>
      </c>
      <c r="CU102" t="s">
        <v>359</v>
      </c>
      <c r="CV102" t="s">
        <v>375</v>
      </c>
      <c r="CW102" t="s">
        <v>359</v>
      </c>
      <c r="CX102" t="s">
        <v>2200</v>
      </c>
      <c r="CY102" t="s">
        <v>2201</v>
      </c>
      <c r="CZ102" t="s">
        <v>2202</v>
      </c>
      <c r="DA102" t="s">
        <v>2203</v>
      </c>
      <c r="DB102">
        <v>64</v>
      </c>
      <c r="DC102" t="s">
        <v>2204</v>
      </c>
      <c r="DD102">
        <v>2016</v>
      </c>
      <c r="DE102" t="s">
        <v>370</v>
      </c>
      <c r="DF102" t="s">
        <v>361</v>
      </c>
      <c r="DJ102" t="s">
        <v>359</v>
      </c>
      <c r="DL102" t="s">
        <v>370</v>
      </c>
      <c r="DM102" t="s">
        <v>764</v>
      </c>
      <c r="DN102" t="s">
        <v>2205</v>
      </c>
    </row>
    <row r="103" spans="1:118" x14ac:dyDescent="0.3">
      <c r="A103" t="s">
        <v>2206</v>
      </c>
      <c r="B103">
        <v>1</v>
      </c>
      <c r="D103" t="s">
        <v>487</v>
      </c>
      <c r="E103" t="s">
        <v>2207</v>
      </c>
      <c r="F103" t="s">
        <v>2208</v>
      </c>
      <c r="G103" t="s">
        <v>490</v>
      </c>
      <c r="H103" t="s">
        <v>2209</v>
      </c>
      <c r="I103">
        <v>2017</v>
      </c>
      <c r="J103" t="s">
        <v>353</v>
      </c>
      <c r="K103" t="s">
        <v>354</v>
      </c>
      <c r="L103" t="s">
        <v>492</v>
      </c>
      <c r="M103" t="s">
        <v>846</v>
      </c>
      <c r="N103" t="s">
        <v>2210</v>
      </c>
      <c r="Q103" t="s">
        <v>848</v>
      </c>
      <c r="R103">
        <v>1316</v>
      </c>
      <c r="T103">
        <v>80</v>
      </c>
      <c r="U103">
        <v>5</v>
      </c>
      <c r="V103">
        <v>75</v>
      </c>
      <c r="W103" t="s">
        <v>359</v>
      </c>
      <c r="X103" t="s">
        <v>394</v>
      </c>
      <c r="Z103">
        <v>2013</v>
      </c>
      <c r="AA103" t="s">
        <v>361</v>
      </c>
      <c r="AC103" t="s">
        <v>362</v>
      </c>
      <c r="AE103">
        <v>3</v>
      </c>
      <c r="AF103" t="s">
        <v>363</v>
      </c>
      <c r="AG103" t="s">
        <v>2211</v>
      </c>
      <c r="AH103" t="s">
        <v>850</v>
      </c>
      <c r="AI103" t="s">
        <v>851</v>
      </c>
      <c r="AJ103" t="s">
        <v>852</v>
      </c>
      <c r="AK103" t="s">
        <v>2212</v>
      </c>
      <c r="AL103" t="s">
        <v>359</v>
      </c>
      <c r="AM103">
        <v>11</v>
      </c>
      <c r="AN103" t="s">
        <v>359</v>
      </c>
      <c r="AO103">
        <v>1</v>
      </c>
      <c r="AP103" t="s">
        <v>2213</v>
      </c>
      <c r="AQ103" t="s">
        <v>401</v>
      </c>
      <c r="AR103">
        <v>2013</v>
      </c>
      <c r="AS103" t="s">
        <v>370</v>
      </c>
      <c r="AT103">
        <v>11</v>
      </c>
      <c r="AU103" t="s">
        <v>359</v>
      </c>
      <c r="AV103">
        <v>1</v>
      </c>
      <c r="AW103" t="s">
        <v>2214</v>
      </c>
      <c r="AX103">
        <v>2013</v>
      </c>
      <c r="AY103" t="s">
        <v>369</v>
      </c>
      <c r="AZ103">
        <v>1000</v>
      </c>
      <c r="BA103" t="s">
        <v>359</v>
      </c>
      <c r="BB103">
        <v>4</v>
      </c>
      <c r="BC103" t="s">
        <v>2215</v>
      </c>
      <c r="BD103" t="s">
        <v>854</v>
      </c>
      <c r="BE103" t="s">
        <v>855</v>
      </c>
      <c r="BF103" t="s">
        <v>856</v>
      </c>
      <c r="BG103" t="s">
        <v>2216</v>
      </c>
      <c r="BH103">
        <v>2013</v>
      </c>
      <c r="BI103" t="s">
        <v>370</v>
      </c>
      <c r="BJ103" t="s">
        <v>359</v>
      </c>
      <c r="BK103">
        <v>6</v>
      </c>
      <c r="BL103" t="s">
        <v>857</v>
      </c>
      <c r="BM103" t="s">
        <v>2217</v>
      </c>
      <c r="BN103">
        <v>2013</v>
      </c>
      <c r="BO103" t="s">
        <v>370</v>
      </c>
      <c r="BP103" t="s">
        <v>359</v>
      </c>
      <c r="BQ103">
        <v>1</v>
      </c>
      <c r="BR103" t="s">
        <v>2218</v>
      </c>
      <c r="BS103">
        <v>2013</v>
      </c>
      <c r="BT103" t="s">
        <v>370</v>
      </c>
      <c r="BU103">
        <v>4000</v>
      </c>
      <c r="BV103" t="s">
        <v>361</v>
      </c>
      <c r="CE103" t="s">
        <v>361</v>
      </c>
      <c r="CN103" t="s">
        <v>359</v>
      </c>
      <c r="CO103" t="s">
        <v>359</v>
      </c>
      <c r="CP103" t="s">
        <v>375</v>
      </c>
      <c r="CQ103" t="s">
        <v>359</v>
      </c>
      <c r="CR103">
        <v>0</v>
      </c>
      <c r="CS103" t="s">
        <v>359</v>
      </c>
      <c r="CT103" t="s">
        <v>376</v>
      </c>
      <c r="CU103" t="s">
        <v>359</v>
      </c>
      <c r="CV103" t="s">
        <v>375</v>
      </c>
      <c r="CW103" t="s">
        <v>359</v>
      </c>
      <c r="CX103" t="s">
        <v>2219</v>
      </c>
      <c r="CY103" t="s">
        <v>2220</v>
      </c>
      <c r="CZ103" t="s">
        <v>761</v>
      </c>
      <c r="DA103" t="s">
        <v>2221</v>
      </c>
      <c r="DB103">
        <v>1</v>
      </c>
      <c r="DC103" t="s">
        <v>2222</v>
      </c>
      <c r="DD103">
        <v>2013</v>
      </c>
      <c r="DE103" t="s">
        <v>369</v>
      </c>
      <c r="DF103" t="s">
        <v>361</v>
      </c>
      <c r="DJ103" t="s">
        <v>359</v>
      </c>
      <c r="DL103" t="s">
        <v>370</v>
      </c>
      <c r="DM103" t="s">
        <v>2223</v>
      </c>
      <c r="DN103" t="s">
        <v>2224</v>
      </c>
    </row>
    <row r="104" spans="1:118" x14ac:dyDescent="0.3">
      <c r="A104" t="s">
        <v>2225</v>
      </c>
      <c r="B104">
        <v>1</v>
      </c>
      <c r="D104" t="s">
        <v>412</v>
      </c>
      <c r="E104" t="s">
        <v>2226</v>
      </c>
      <c r="F104" t="s">
        <v>2227</v>
      </c>
      <c r="G104" t="s">
        <v>415</v>
      </c>
      <c r="H104" t="s">
        <v>2228</v>
      </c>
      <c r="I104">
        <v>2017</v>
      </c>
      <c r="J104" t="s">
        <v>353</v>
      </c>
      <c r="K104" t="s">
        <v>354</v>
      </c>
      <c r="L104" t="s">
        <v>390</v>
      </c>
      <c r="M104" t="s">
        <v>2229</v>
      </c>
      <c r="N104" t="s">
        <v>541</v>
      </c>
      <c r="Q104" t="s">
        <v>2230</v>
      </c>
      <c r="R104">
        <v>7894</v>
      </c>
      <c r="T104">
        <v>40</v>
      </c>
      <c r="U104">
        <v>30</v>
      </c>
      <c r="V104">
        <v>10</v>
      </c>
      <c r="W104" t="s">
        <v>359</v>
      </c>
      <c r="X104" t="s">
        <v>360</v>
      </c>
      <c r="Z104">
        <v>2015</v>
      </c>
      <c r="AA104" t="s">
        <v>359</v>
      </c>
      <c r="AB104" t="s">
        <v>2231</v>
      </c>
      <c r="AC104" t="s">
        <v>362</v>
      </c>
      <c r="AD104" t="s">
        <v>2232</v>
      </c>
      <c r="AE104">
        <v>5</v>
      </c>
      <c r="AF104" t="s">
        <v>363</v>
      </c>
      <c r="AG104" t="s">
        <v>2233</v>
      </c>
      <c r="AH104" t="s">
        <v>2234</v>
      </c>
      <c r="AI104" t="s">
        <v>2235</v>
      </c>
      <c r="AJ104" t="s">
        <v>2236</v>
      </c>
      <c r="AL104" t="s">
        <v>359</v>
      </c>
      <c r="AM104">
        <v>15</v>
      </c>
      <c r="AN104" t="s">
        <v>359</v>
      </c>
      <c r="AO104">
        <v>5</v>
      </c>
      <c r="AQ104" t="s">
        <v>401</v>
      </c>
      <c r="AR104">
        <v>2015</v>
      </c>
      <c r="AS104" t="s">
        <v>370</v>
      </c>
      <c r="AT104">
        <v>15</v>
      </c>
      <c r="AU104" t="s">
        <v>359</v>
      </c>
      <c r="AV104">
        <v>3</v>
      </c>
      <c r="AX104">
        <v>2015</v>
      </c>
      <c r="AY104" t="s">
        <v>370</v>
      </c>
      <c r="AZ104">
        <v>720</v>
      </c>
      <c r="BA104" t="s">
        <v>359</v>
      </c>
      <c r="BB104">
        <v>19</v>
      </c>
      <c r="BC104" t="s">
        <v>2237</v>
      </c>
      <c r="BD104" t="s">
        <v>2238</v>
      </c>
      <c r="BE104" t="s">
        <v>2239</v>
      </c>
      <c r="BF104" t="s">
        <v>2240</v>
      </c>
      <c r="BH104">
        <v>2015</v>
      </c>
      <c r="BI104" t="s">
        <v>370</v>
      </c>
      <c r="BJ104" t="s">
        <v>359</v>
      </c>
      <c r="BK104">
        <v>10</v>
      </c>
      <c r="BL104" t="s">
        <v>432</v>
      </c>
      <c r="BN104">
        <v>2015</v>
      </c>
      <c r="BO104" t="s">
        <v>370</v>
      </c>
      <c r="BP104" t="s">
        <v>359</v>
      </c>
      <c r="BQ104">
        <v>3</v>
      </c>
      <c r="BS104">
        <v>2015</v>
      </c>
      <c r="BT104" t="s">
        <v>370</v>
      </c>
      <c r="BU104">
        <v>19000</v>
      </c>
      <c r="BV104" t="s">
        <v>359</v>
      </c>
      <c r="BW104">
        <v>2</v>
      </c>
      <c r="BY104">
        <v>2016</v>
      </c>
      <c r="BZ104" t="s">
        <v>370</v>
      </c>
      <c r="CA104" t="s">
        <v>359</v>
      </c>
      <c r="CC104">
        <v>2016</v>
      </c>
      <c r="CD104" t="s">
        <v>370</v>
      </c>
      <c r="CE104" t="s">
        <v>361</v>
      </c>
      <c r="CN104" t="s">
        <v>359</v>
      </c>
      <c r="CO104" t="s">
        <v>359</v>
      </c>
      <c r="CP104" t="s">
        <v>375</v>
      </c>
      <c r="CQ104" t="s">
        <v>359</v>
      </c>
      <c r="CR104">
        <v>0</v>
      </c>
      <c r="CS104" t="s">
        <v>359</v>
      </c>
      <c r="CT104" t="s">
        <v>376</v>
      </c>
      <c r="CU104" t="s">
        <v>359</v>
      </c>
      <c r="CV104" t="s">
        <v>375</v>
      </c>
      <c r="CW104" t="s">
        <v>359</v>
      </c>
      <c r="CX104" t="s">
        <v>2241</v>
      </c>
      <c r="CY104" t="s">
        <v>2242</v>
      </c>
      <c r="CZ104" t="s">
        <v>2243</v>
      </c>
      <c r="DA104" t="s">
        <v>2244</v>
      </c>
      <c r="DB104">
        <v>31</v>
      </c>
      <c r="DC104" t="s">
        <v>2245</v>
      </c>
      <c r="DD104">
        <v>2015</v>
      </c>
      <c r="DE104" t="s">
        <v>370</v>
      </c>
      <c r="DF104" t="s">
        <v>361</v>
      </c>
      <c r="DJ104" t="s">
        <v>359</v>
      </c>
      <c r="DL104" t="s">
        <v>370</v>
      </c>
      <c r="DM104" t="s">
        <v>2246</v>
      </c>
      <c r="DN104" t="s">
        <v>2247</v>
      </c>
    </row>
    <row r="105" spans="1:118" x14ac:dyDescent="0.3">
      <c r="A105" t="s">
        <v>2248</v>
      </c>
      <c r="B105">
        <v>1</v>
      </c>
      <c r="D105" t="s">
        <v>465</v>
      </c>
      <c r="E105" t="s">
        <v>2249</v>
      </c>
      <c r="F105" t="s">
        <v>2250</v>
      </c>
      <c r="G105" t="s">
        <v>468</v>
      </c>
      <c r="H105" t="s">
        <v>2251</v>
      </c>
      <c r="I105">
        <v>2017</v>
      </c>
      <c r="J105" t="s">
        <v>353</v>
      </c>
      <c r="K105" t="s">
        <v>354</v>
      </c>
      <c r="L105" t="s">
        <v>564</v>
      </c>
      <c r="M105" t="s">
        <v>2252</v>
      </c>
      <c r="N105" t="s">
        <v>2253</v>
      </c>
      <c r="Q105" t="s">
        <v>2254</v>
      </c>
      <c r="R105">
        <v>30604</v>
      </c>
      <c r="T105">
        <v>133</v>
      </c>
      <c r="U105">
        <v>133</v>
      </c>
      <c r="V105">
        <v>0</v>
      </c>
      <c r="W105" t="s">
        <v>359</v>
      </c>
      <c r="X105" t="s">
        <v>360</v>
      </c>
      <c r="Z105">
        <v>2015</v>
      </c>
      <c r="AA105" t="s">
        <v>361</v>
      </c>
      <c r="AC105" t="s">
        <v>668</v>
      </c>
      <c r="AD105" t="s">
        <v>2255</v>
      </c>
      <c r="AE105">
        <v>11</v>
      </c>
      <c r="AF105" t="s">
        <v>363</v>
      </c>
      <c r="AG105" t="s">
        <v>2256</v>
      </c>
      <c r="AH105" t="s">
        <v>671</v>
      </c>
      <c r="AI105" t="s">
        <v>672</v>
      </c>
      <c r="AJ105" t="s">
        <v>2257</v>
      </c>
      <c r="AL105" t="s">
        <v>359</v>
      </c>
      <c r="AM105">
        <v>4</v>
      </c>
      <c r="AN105" t="s">
        <v>361</v>
      </c>
      <c r="AT105">
        <v>4</v>
      </c>
      <c r="AU105" t="s">
        <v>361</v>
      </c>
      <c r="BA105" t="s">
        <v>361</v>
      </c>
      <c r="BJ105" t="s">
        <v>361</v>
      </c>
      <c r="BP105" t="s">
        <v>361</v>
      </c>
      <c r="BV105" t="s">
        <v>361</v>
      </c>
      <c r="CE105" t="s">
        <v>361</v>
      </c>
      <c r="CN105" t="s">
        <v>359</v>
      </c>
      <c r="CO105" t="s">
        <v>359</v>
      </c>
      <c r="CP105" t="s">
        <v>375</v>
      </c>
      <c r="CQ105" t="s">
        <v>359</v>
      </c>
      <c r="CR105">
        <v>0</v>
      </c>
      <c r="CS105" t="s">
        <v>359</v>
      </c>
      <c r="CT105" t="s">
        <v>376</v>
      </c>
      <c r="CU105" t="s">
        <v>359</v>
      </c>
      <c r="CV105" t="s">
        <v>375</v>
      </c>
      <c r="CW105" t="s">
        <v>359</v>
      </c>
      <c r="CX105" t="s">
        <v>2258</v>
      </c>
      <c r="CY105" t="s">
        <v>2259</v>
      </c>
      <c r="CZ105" t="s">
        <v>2260</v>
      </c>
      <c r="DA105" t="s">
        <v>2261</v>
      </c>
      <c r="DB105">
        <v>2</v>
      </c>
      <c r="DC105" t="s">
        <v>2262</v>
      </c>
      <c r="DD105">
        <v>2015</v>
      </c>
      <c r="DE105" t="s">
        <v>369</v>
      </c>
      <c r="DF105" t="s">
        <v>361</v>
      </c>
      <c r="DJ105" t="s">
        <v>359</v>
      </c>
      <c r="DL105" t="s">
        <v>370</v>
      </c>
      <c r="DM105" t="s">
        <v>2255</v>
      </c>
      <c r="DN105" t="s">
        <v>2263</v>
      </c>
    </row>
    <row r="106" spans="1:118" x14ac:dyDescent="0.3">
      <c r="A106" t="s">
        <v>2264</v>
      </c>
      <c r="B106">
        <v>1</v>
      </c>
      <c r="D106" t="s">
        <v>631</v>
      </c>
      <c r="E106" t="s">
        <v>2265</v>
      </c>
      <c r="F106" t="s">
        <v>2266</v>
      </c>
      <c r="G106" t="s">
        <v>634</v>
      </c>
      <c r="H106" t="s">
        <v>2267</v>
      </c>
      <c r="I106">
        <v>2017</v>
      </c>
      <c r="J106" t="s">
        <v>353</v>
      </c>
      <c r="K106" t="s">
        <v>354</v>
      </c>
      <c r="L106" t="s">
        <v>564</v>
      </c>
      <c r="M106" t="s">
        <v>636</v>
      </c>
      <c r="N106" t="s">
        <v>817</v>
      </c>
      <c r="Q106" t="s">
        <v>771</v>
      </c>
      <c r="R106">
        <v>6074</v>
      </c>
      <c r="T106">
        <v>135</v>
      </c>
      <c r="U106">
        <v>31</v>
      </c>
      <c r="V106">
        <v>104</v>
      </c>
      <c r="W106" t="s">
        <v>359</v>
      </c>
      <c r="X106" t="s">
        <v>394</v>
      </c>
      <c r="Z106">
        <v>2014</v>
      </c>
      <c r="AA106" t="s">
        <v>361</v>
      </c>
      <c r="AC106" t="s">
        <v>2268</v>
      </c>
      <c r="AE106">
        <v>1</v>
      </c>
      <c r="AF106" t="s">
        <v>363</v>
      </c>
      <c r="AG106" t="s">
        <v>773</v>
      </c>
      <c r="AH106" t="s">
        <v>2269</v>
      </c>
      <c r="AI106" t="s">
        <v>775</v>
      </c>
      <c r="AJ106" t="s">
        <v>776</v>
      </c>
      <c r="AL106" t="s">
        <v>359</v>
      </c>
      <c r="AM106">
        <v>4.4400000000000004</v>
      </c>
      <c r="AN106" t="s">
        <v>359</v>
      </c>
      <c r="AO106">
        <v>1</v>
      </c>
      <c r="AQ106" t="s">
        <v>401</v>
      </c>
      <c r="AR106">
        <v>2014</v>
      </c>
      <c r="AS106" t="s">
        <v>370</v>
      </c>
      <c r="AT106">
        <v>4.4400000000000004</v>
      </c>
      <c r="AU106" t="s">
        <v>359</v>
      </c>
      <c r="AV106">
        <v>1</v>
      </c>
      <c r="AX106">
        <v>2014</v>
      </c>
      <c r="AY106" t="s">
        <v>370</v>
      </c>
      <c r="AZ106">
        <v>3000</v>
      </c>
      <c r="BA106" t="s">
        <v>359</v>
      </c>
      <c r="BB106">
        <v>16</v>
      </c>
      <c r="BC106" t="s">
        <v>777</v>
      </c>
      <c r="BD106" t="s">
        <v>2270</v>
      </c>
      <c r="BE106" t="s">
        <v>779</v>
      </c>
      <c r="BF106" t="s">
        <v>2271</v>
      </c>
      <c r="BH106">
        <v>2014</v>
      </c>
      <c r="BI106" t="s">
        <v>370</v>
      </c>
      <c r="BJ106" t="s">
        <v>359</v>
      </c>
      <c r="BK106">
        <v>8</v>
      </c>
      <c r="BL106" t="s">
        <v>2272</v>
      </c>
      <c r="BN106">
        <v>2014</v>
      </c>
      <c r="BO106" t="s">
        <v>369</v>
      </c>
      <c r="BP106" t="s">
        <v>359</v>
      </c>
      <c r="BQ106">
        <v>3</v>
      </c>
      <c r="BS106">
        <v>2014</v>
      </c>
      <c r="BT106" t="s">
        <v>369</v>
      </c>
      <c r="BU106">
        <v>20000</v>
      </c>
      <c r="BV106" t="s">
        <v>359</v>
      </c>
      <c r="BW106">
        <v>1</v>
      </c>
      <c r="BY106">
        <v>2014</v>
      </c>
      <c r="BZ106" t="s">
        <v>369</v>
      </c>
      <c r="CA106" t="s">
        <v>359</v>
      </c>
      <c r="CC106">
        <v>2014</v>
      </c>
      <c r="CD106" t="s">
        <v>370</v>
      </c>
      <c r="CE106" t="s">
        <v>361</v>
      </c>
      <c r="CN106" t="s">
        <v>359</v>
      </c>
      <c r="CO106" t="s">
        <v>359</v>
      </c>
      <c r="CP106" t="s">
        <v>375</v>
      </c>
      <c r="CQ106" t="s">
        <v>359</v>
      </c>
      <c r="CR106">
        <v>0</v>
      </c>
      <c r="CS106" t="s">
        <v>359</v>
      </c>
      <c r="CT106" t="s">
        <v>376</v>
      </c>
      <c r="CU106" t="s">
        <v>359</v>
      </c>
      <c r="CV106" t="s">
        <v>375</v>
      </c>
      <c r="CW106" t="s">
        <v>359</v>
      </c>
      <c r="CX106" t="s">
        <v>2273</v>
      </c>
      <c r="CY106" t="s">
        <v>2274</v>
      </c>
      <c r="CZ106" t="s">
        <v>2275</v>
      </c>
      <c r="DA106" t="s">
        <v>2276</v>
      </c>
      <c r="DB106">
        <v>28</v>
      </c>
      <c r="DC106" t="s">
        <v>2277</v>
      </c>
      <c r="DD106">
        <v>2014</v>
      </c>
      <c r="DE106" t="s">
        <v>370</v>
      </c>
      <c r="DF106" t="s">
        <v>361</v>
      </c>
      <c r="DJ106" t="s">
        <v>359</v>
      </c>
      <c r="DL106" t="s">
        <v>370</v>
      </c>
      <c r="DN106" t="s">
        <v>2278</v>
      </c>
    </row>
    <row r="107" spans="1:118" x14ac:dyDescent="0.3">
      <c r="A107" t="s">
        <v>2279</v>
      </c>
      <c r="B107">
        <v>1</v>
      </c>
      <c r="D107" t="s">
        <v>465</v>
      </c>
      <c r="E107" t="s">
        <v>2280</v>
      </c>
      <c r="F107" t="s">
        <v>2281</v>
      </c>
      <c r="G107" t="s">
        <v>468</v>
      </c>
      <c r="H107" t="s">
        <v>2282</v>
      </c>
      <c r="I107">
        <v>2017</v>
      </c>
      <c r="J107" t="s">
        <v>353</v>
      </c>
      <c r="K107" t="s">
        <v>354</v>
      </c>
      <c r="L107" t="s">
        <v>664</v>
      </c>
      <c r="M107" t="s">
        <v>665</v>
      </c>
      <c r="N107" t="s">
        <v>2283</v>
      </c>
      <c r="Q107" t="s">
        <v>2284</v>
      </c>
      <c r="R107">
        <v>30604</v>
      </c>
      <c r="T107">
        <v>169</v>
      </c>
      <c r="U107">
        <v>169</v>
      </c>
      <c r="V107">
        <v>0</v>
      </c>
      <c r="W107" t="s">
        <v>359</v>
      </c>
      <c r="X107" t="s">
        <v>360</v>
      </c>
      <c r="Z107">
        <v>2017</v>
      </c>
      <c r="AA107" t="s">
        <v>361</v>
      </c>
      <c r="AC107" t="s">
        <v>362</v>
      </c>
      <c r="AD107" t="s">
        <v>711</v>
      </c>
      <c r="AE107">
        <v>2</v>
      </c>
      <c r="AF107" t="s">
        <v>363</v>
      </c>
      <c r="AG107" t="s">
        <v>670</v>
      </c>
      <c r="AH107" t="s">
        <v>671</v>
      </c>
      <c r="AI107" t="s">
        <v>672</v>
      </c>
      <c r="AJ107" t="s">
        <v>673</v>
      </c>
      <c r="AL107" t="s">
        <v>359</v>
      </c>
      <c r="AM107">
        <v>5</v>
      </c>
      <c r="AN107" t="s">
        <v>361</v>
      </c>
      <c r="AT107">
        <v>5</v>
      </c>
      <c r="AU107" t="s">
        <v>361</v>
      </c>
      <c r="BA107" t="s">
        <v>361</v>
      </c>
      <c r="BJ107" t="s">
        <v>361</v>
      </c>
      <c r="BP107" t="s">
        <v>361</v>
      </c>
      <c r="BV107" t="s">
        <v>361</v>
      </c>
      <c r="CE107" t="s">
        <v>361</v>
      </c>
      <c r="CN107" t="s">
        <v>359</v>
      </c>
      <c r="CO107" t="s">
        <v>359</v>
      </c>
      <c r="CP107" t="s">
        <v>375</v>
      </c>
      <c r="CQ107" t="s">
        <v>359</v>
      </c>
      <c r="CR107">
        <v>0</v>
      </c>
      <c r="CS107" t="s">
        <v>359</v>
      </c>
      <c r="CT107" t="s">
        <v>376</v>
      </c>
      <c r="CU107" t="s">
        <v>359</v>
      </c>
      <c r="CV107" t="s">
        <v>375</v>
      </c>
      <c r="CW107" t="s">
        <v>359</v>
      </c>
      <c r="CX107" t="s">
        <v>2285</v>
      </c>
      <c r="CY107" t="s">
        <v>2286</v>
      </c>
      <c r="CZ107" t="s">
        <v>2287</v>
      </c>
      <c r="DA107" t="s">
        <v>2288</v>
      </c>
      <c r="DB107">
        <v>2</v>
      </c>
      <c r="DC107" t="s">
        <v>2289</v>
      </c>
      <c r="DD107">
        <v>2017</v>
      </c>
      <c r="DE107" t="s">
        <v>370</v>
      </c>
      <c r="DF107" t="s">
        <v>361</v>
      </c>
      <c r="DJ107" t="s">
        <v>359</v>
      </c>
      <c r="DL107" t="s">
        <v>370</v>
      </c>
      <c r="DM107" t="s">
        <v>2290</v>
      </c>
      <c r="DN107" t="s">
        <v>2291</v>
      </c>
    </row>
    <row r="108" spans="1:118" x14ac:dyDescent="0.3">
      <c r="A108" t="s">
        <v>2292</v>
      </c>
      <c r="B108">
        <v>1</v>
      </c>
      <c r="D108" t="s">
        <v>385</v>
      </c>
      <c r="E108" t="s">
        <v>2293</v>
      </c>
      <c r="F108" t="s">
        <v>2294</v>
      </c>
      <c r="G108" t="s">
        <v>388</v>
      </c>
      <c r="H108" t="s">
        <v>2295</v>
      </c>
      <c r="I108">
        <v>2017</v>
      </c>
      <c r="J108" t="s">
        <v>353</v>
      </c>
      <c r="K108" t="s">
        <v>354</v>
      </c>
      <c r="L108" t="s">
        <v>584</v>
      </c>
      <c r="M108" t="s">
        <v>585</v>
      </c>
      <c r="N108" t="s">
        <v>584</v>
      </c>
      <c r="Q108" t="s">
        <v>2296</v>
      </c>
      <c r="R108">
        <v>1012</v>
      </c>
      <c r="T108">
        <v>229</v>
      </c>
      <c r="U108">
        <v>200</v>
      </c>
      <c r="V108">
        <v>29</v>
      </c>
      <c r="W108" t="s">
        <v>359</v>
      </c>
      <c r="X108" t="s">
        <v>394</v>
      </c>
      <c r="Z108">
        <v>2016</v>
      </c>
      <c r="AA108" t="s">
        <v>361</v>
      </c>
      <c r="AC108" t="s">
        <v>362</v>
      </c>
      <c r="AD108" t="s">
        <v>2297</v>
      </c>
      <c r="AE108">
        <v>1</v>
      </c>
      <c r="AF108" t="s">
        <v>363</v>
      </c>
      <c r="AG108" t="s">
        <v>2298</v>
      </c>
      <c r="AH108" t="s">
        <v>2299</v>
      </c>
      <c r="AI108" t="s">
        <v>2300</v>
      </c>
      <c r="AJ108" t="s">
        <v>2301</v>
      </c>
      <c r="AK108" t="s">
        <v>2302</v>
      </c>
      <c r="AL108" t="s">
        <v>361</v>
      </c>
      <c r="AM108">
        <v>75</v>
      </c>
      <c r="AN108" t="s">
        <v>359</v>
      </c>
      <c r="AO108">
        <v>1</v>
      </c>
      <c r="AP108" t="s">
        <v>2303</v>
      </c>
      <c r="AQ108" t="s">
        <v>401</v>
      </c>
      <c r="AR108">
        <v>2016</v>
      </c>
      <c r="AS108" t="s">
        <v>370</v>
      </c>
      <c r="AT108">
        <v>75</v>
      </c>
      <c r="AU108" t="s">
        <v>359</v>
      </c>
      <c r="AV108">
        <v>1</v>
      </c>
      <c r="AX108">
        <v>2016</v>
      </c>
      <c r="AY108" t="s">
        <v>370</v>
      </c>
      <c r="AZ108">
        <v>2700</v>
      </c>
      <c r="BA108" t="s">
        <v>359</v>
      </c>
      <c r="BB108">
        <v>2</v>
      </c>
      <c r="BC108" t="s">
        <v>1781</v>
      </c>
      <c r="BD108" t="s">
        <v>1782</v>
      </c>
      <c r="BE108" t="s">
        <v>1783</v>
      </c>
      <c r="BF108" t="s">
        <v>1784</v>
      </c>
      <c r="BG108" t="s">
        <v>2304</v>
      </c>
      <c r="BH108">
        <v>2016</v>
      </c>
      <c r="BI108" t="s">
        <v>370</v>
      </c>
      <c r="BJ108" t="s">
        <v>361</v>
      </c>
      <c r="BP108" t="s">
        <v>359</v>
      </c>
      <c r="BQ108">
        <v>1</v>
      </c>
      <c r="BS108">
        <v>2016</v>
      </c>
      <c r="BT108" t="s">
        <v>370</v>
      </c>
      <c r="BU108">
        <v>2700</v>
      </c>
      <c r="BV108" t="s">
        <v>361</v>
      </c>
      <c r="CE108" t="s">
        <v>361</v>
      </c>
      <c r="CN108" t="s">
        <v>359</v>
      </c>
      <c r="CO108" t="s">
        <v>359</v>
      </c>
      <c r="CP108" t="s">
        <v>375</v>
      </c>
      <c r="CQ108" t="s">
        <v>359</v>
      </c>
      <c r="CR108">
        <v>0</v>
      </c>
      <c r="CS108" t="s">
        <v>359</v>
      </c>
      <c r="CT108" t="s">
        <v>376</v>
      </c>
      <c r="CU108" t="s">
        <v>359</v>
      </c>
      <c r="CV108" t="s">
        <v>375</v>
      </c>
      <c r="CW108" t="s">
        <v>359</v>
      </c>
      <c r="CX108" t="s">
        <v>2305</v>
      </c>
      <c r="CY108" t="s">
        <v>2306</v>
      </c>
      <c r="CZ108" t="s">
        <v>2307</v>
      </c>
      <c r="DA108" t="s">
        <v>2308</v>
      </c>
      <c r="DB108">
        <v>2</v>
      </c>
      <c r="DD108">
        <v>2016</v>
      </c>
      <c r="DE108" t="s">
        <v>369</v>
      </c>
      <c r="DF108" t="s">
        <v>361</v>
      </c>
      <c r="DJ108" t="s">
        <v>361</v>
      </c>
      <c r="DK108" t="s">
        <v>2309</v>
      </c>
      <c r="DL108" t="s">
        <v>369</v>
      </c>
      <c r="DM108" t="s">
        <v>2310</v>
      </c>
      <c r="DN108" t="s">
        <v>2311</v>
      </c>
    </row>
    <row r="109" spans="1:118" x14ac:dyDescent="0.3">
      <c r="A109" t="s">
        <v>2312</v>
      </c>
      <c r="B109">
        <v>1</v>
      </c>
      <c r="D109" t="s">
        <v>559</v>
      </c>
      <c r="E109" t="s">
        <v>2313</v>
      </c>
      <c r="F109" t="s">
        <v>2314</v>
      </c>
      <c r="G109" t="s">
        <v>562</v>
      </c>
      <c r="H109" t="s">
        <v>2315</v>
      </c>
      <c r="I109">
        <v>2017</v>
      </c>
      <c r="J109" t="s">
        <v>353</v>
      </c>
      <c r="K109" t="s">
        <v>354</v>
      </c>
      <c r="L109" t="s">
        <v>564</v>
      </c>
      <c r="M109" t="s">
        <v>2316</v>
      </c>
      <c r="N109" t="s">
        <v>2317</v>
      </c>
      <c r="Q109" t="s">
        <v>1552</v>
      </c>
      <c r="R109">
        <v>6074</v>
      </c>
      <c r="T109">
        <v>100</v>
      </c>
      <c r="U109">
        <v>48</v>
      </c>
      <c r="V109">
        <v>52</v>
      </c>
      <c r="W109" t="s">
        <v>359</v>
      </c>
      <c r="X109" t="s">
        <v>360</v>
      </c>
      <c r="Z109">
        <v>2014</v>
      </c>
      <c r="AA109" t="s">
        <v>359</v>
      </c>
      <c r="AB109" t="s">
        <v>1553</v>
      </c>
      <c r="AC109" t="s">
        <v>362</v>
      </c>
      <c r="AE109">
        <v>1</v>
      </c>
      <c r="AF109" t="s">
        <v>363</v>
      </c>
      <c r="AG109" t="s">
        <v>773</v>
      </c>
      <c r="AH109" t="s">
        <v>774</v>
      </c>
      <c r="AI109" t="s">
        <v>775</v>
      </c>
      <c r="AJ109" t="s">
        <v>776</v>
      </c>
      <c r="AK109" t="s">
        <v>2318</v>
      </c>
      <c r="AL109" t="s">
        <v>359</v>
      </c>
      <c r="AM109">
        <v>4.4400000000000004</v>
      </c>
      <c r="AN109" t="s">
        <v>359</v>
      </c>
      <c r="AO109">
        <v>1</v>
      </c>
      <c r="AP109" t="s">
        <v>2319</v>
      </c>
      <c r="AQ109" t="s">
        <v>401</v>
      </c>
      <c r="AR109">
        <v>2014</v>
      </c>
      <c r="AS109" t="s">
        <v>370</v>
      </c>
      <c r="AT109">
        <v>4.4400000000000004</v>
      </c>
      <c r="AU109" t="s">
        <v>359</v>
      </c>
      <c r="AV109">
        <v>1</v>
      </c>
      <c r="AW109" t="s">
        <v>2320</v>
      </c>
      <c r="AX109">
        <v>2014</v>
      </c>
      <c r="AY109" t="s">
        <v>370</v>
      </c>
      <c r="AZ109">
        <v>3000</v>
      </c>
      <c r="BA109" t="s">
        <v>359</v>
      </c>
      <c r="BB109">
        <v>16</v>
      </c>
      <c r="BC109" t="s">
        <v>777</v>
      </c>
      <c r="BD109" t="s">
        <v>778</v>
      </c>
      <c r="BE109" t="s">
        <v>779</v>
      </c>
      <c r="BF109" t="s">
        <v>780</v>
      </c>
      <c r="BG109" t="s">
        <v>2321</v>
      </c>
      <c r="BH109">
        <v>2014</v>
      </c>
      <c r="BI109" t="s">
        <v>370</v>
      </c>
      <c r="BJ109" t="s">
        <v>359</v>
      </c>
      <c r="BK109">
        <v>8</v>
      </c>
      <c r="BL109" t="s">
        <v>1555</v>
      </c>
      <c r="BM109" t="s">
        <v>2322</v>
      </c>
      <c r="BN109">
        <v>2014</v>
      </c>
      <c r="BO109" t="s">
        <v>369</v>
      </c>
      <c r="BP109" t="s">
        <v>359</v>
      </c>
      <c r="BQ109">
        <v>3</v>
      </c>
      <c r="BS109">
        <v>2014</v>
      </c>
      <c r="BT109" t="s">
        <v>369</v>
      </c>
      <c r="BU109">
        <v>20000</v>
      </c>
      <c r="BV109" t="s">
        <v>359</v>
      </c>
      <c r="BW109">
        <v>1</v>
      </c>
      <c r="BX109" t="s">
        <v>2323</v>
      </c>
      <c r="BY109">
        <v>2014</v>
      </c>
      <c r="BZ109" t="s">
        <v>369</v>
      </c>
      <c r="CA109" t="s">
        <v>359</v>
      </c>
      <c r="CB109" t="s">
        <v>2324</v>
      </c>
      <c r="CC109">
        <v>2014</v>
      </c>
      <c r="CD109" t="s">
        <v>370</v>
      </c>
      <c r="CE109" t="s">
        <v>361</v>
      </c>
      <c r="CN109" t="s">
        <v>359</v>
      </c>
      <c r="CO109" t="s">
        <v>359</v>
      </c>
      <c r="CP109" t="s">
        <v>375</v>
      </c>
      <c r="CQ109" t="s">
        <v>359</v>
      </c>
      <c r="CR109">
        <v>0</v>
      </c>
      <c r="CS109" t="s">
        <v>359</v>
      </c>
      <c r="CT109" t="s">
        <v>376</v>
      </c>
      <c r="CU109" t="s">
        <v>359</v>
      </c>
      <c r="CV109" t="s">
        <v>375</v>
      </c>
      <c r="CW109" t="s">
        <v>359</v>
      </c>
      <c r="CX109" t="s">
        <v>2325</v>
      </c>
      <c r="CY109" t="s">
        <v>2326</v>
      </c>
      <c r="CZ109" t="s">
        <v>2327</v>
      </c>
      <c r="DA109" t="s">
        <v>2328</v>
      </c>
      <c r="DB109">
        <v>28</v>
      </c>
      <c r="DC109" t="s">
        <v>2329</v>
      </c>
      <c r="DD109">
        <v>2014</v>
      </c>
      <c r="DE109" t="s">
        <v>370</v>
      </c>
      <c r="DF109" t="s">
        <v>361</v>
      </c>
      <c r="DJ109" t="s">
        <v>359</v>
      </c>
      <c r="DL109" t="s">
        <v>369</v>
      </c>
      <c r="DM109" t="s">
        <v>1563</v>
      </c>
      <c r="DN109" t="s">
        <v>2330</v>
      </c>
    </row>
    <row r="110" spans="1:118" x14ac:dyDescent="0.3">
      <c r="A110" t="s">
        <v>2331</v>
      </c>
      <c r="B110">
        <v>1</v>
      </c>
      <c r="D110" t="s">
        <v>412</v>
      </c>
      <c r="E110" t="s">
        <v>2332</v>
      </c>
      <c r="F110" t="s">
        <v>2333</v>
      </c>
      <c r="G110" t="s">
        <v>415</v>
      </c>
      <c r="H110" t="s">
        <v>2334</v>
      </c>
      <c r="I110">
        <v>2017</v>
      </c>
      <c r="J110" t="s">
        <v>353</v>
      </c>
      <c r="K110" t="s">
        <v>354</v>
      </c>
      <c r="L110" t="s">
        <v>390</v>
      </c>
      <c r="M110" t="s">
        <v>1640</v>
      </c>
      <c r="N110" t="s">
        <v>1805</v>
      </c>
      <c r="Q110" t="s">
        <v>2230</v>
      </c>
      <c r="R110">
        <v>7894</v>
      </c>
      <c r="T110">
        <v>70</v>
      </c>
      <c r="U110">
        <v>65</v>
      </c>
      <c r="V110">
        <v>5</v>
      </c>
      <c r="W110" t="s">
        <v>359</v>
      </c>
      <c r="X110" t="s">
        <v>360</v>
      </c>
      <c r="Z110">
        <v>2015</v>
      </c>
      <c r="AA110" t="s">
        <v>359</v>
      </c>
      <c r="AB110" t="s">
        <v>2335</v>
      </c>
      <c r="AC110" t="s">
        <v>362</v>
      </c>
      <c r="AD110" t="s">
        <v>2336</v>
      </c>
      <c r="AE110">
        <v>5</v>
      </c>
      <c r="AF110" t="s">
        <v>363</v>
      </c>
      <c r="AG110" t="s">
        <v>2233</v>
      </c>
      <c r="AH110" t="s">
        <v>2234</v>
      </c>
      <c r="AI110" t="s">
        <v>2235</v>
      </c>
      <c r="AJ110" t="s">
        <v>2236</v>
      </c>
      <c r="AL110" t="s">
        <v>359</v>
      </c>
      <c r="AM110">
        <v>15</v>
      </c>
      <c r="AN110" t="s">
        <v>359</v>
      </c>
      <c r="AO110">
        <v>5</v>
      </c>
      <c r="AQ110" t="s">
        <v>401</v>
      </c>
      <c r="AR110">
        <v>2015</v>
      </c>
      <c r="AS110" t="s">
        <v>370</v>
      </c>
      <c r="AT110">
        <v>15</v>
      </c>
      <c r="AU110" t="s">
        <v>359</v>
      </c>
      <c r="AV110">
        <v>1</v>
      </c>
      <c r="AX110">
        <v>2015</v>
      </c>
      <c r="AY110" t="s">
        <v>370</v>
      </c>
      <c r="AZ110">
        <v>720</v>
      </c>
      <c r="BA110" t="s">
        <v>359</v>
      </c>
      <c r="BB110">
        <v>19</v>
      </c>
      <c r="BC110" t="s">
        <v>2237</v>
      </c>
      <c r="BD110" t="s">
        <v>2238</v>
      </c>
      <c r="BE110" t="s">
        <v>2239</v>
      </c>
      <c r="BF110" t="s">
        <v>2240</v>
      </c>
      <c r="BH110">
        <v>2015</v>
      </c>
      <c r="BI110" t="s">
        <v>370</v>
      </c>
      <c r="BJ110" t="s">
        <v>359</v>
      </c>
      <c r="BK110">
        <v>10</v>
      </c>
      <c r="BL110" t="s">
        <v>432</v>
      </c>
      <c r="BN110">
        <v>2015</v>
      </c>
      <c r="BO110" t="s">
        <v>370</v>
      </c>
      <c r="BP110" t="s">
        <v>359</v>
      </c>
      <c r="BQ110">
        <v>3</v>
      </c>
      <c r="BS110">
        <v>2015</v>
      </c>
      <c r="BT110" t="s">
        <v>370</v>
      </c>
      <c r="BU110">
        <v>19000</v>
      </c>
      <c r="BV110" t="s">
        <v>359</v>
      </c>
      <c r="BW110">
        <v>2</v>
      </c>
      <c r="BY110">
        <v>2016</v>
      </c>
      <c r="BZ110" t="s">
        <v>370</v>
      </c>
      <c r="CA110" t="s">
        <v>359</v>
      </c>
      <c r="CC110">
        <v>2016</v>
      </c>
      <c r="CD110" t="s">
        <v>370</v>
      </c>
      <c r="CE110" t="s">
        <v>361</v>
      </c>
      <c r="CN110" t="s">
        <v>359</v>
      </c>
      <c r="CO110" t="s">
        <v>359</v>
      </c>
      <c r="CP110" t="s">
        <v>375</v>
      </c>
      <c r="CQ110" t="s">
        <v>359</v>
      </c>
      <c r="CR110">
        <v>0</v>
      </c>
      <c r="CS110" t="s">
        <v>359</v>
      </c>
      <c r="CT110" t="s">
        <v>376</v>
      </c>
      <c r="CU110" t="s">
        <v>359</v>
      </c>
      <c r="CV110" t="s">
        <v>375</v>
      </c>
      <c r="CW110" t="s">
        <v>359</v>
      </c>
      <c r="CX110" t="s">
        <v>2337</v>
      </c>
      <c r="CY110" t="s">
        <v>2338</v>
      </c>
      <c r="CZ110" t="s">
        <v>2339</v>
      </c>
      <c r="DA110" t="s">
        <v>2340</v>
      </c>
      <c r="DB110">
        <v>31</v>
      </c>
      <c r="DC110" t="s">
        <v>2341</v>
      </c>
      <c r="DD110">
        <v>2015</v>
      </c>
      <c r="DE110" t="s">
        <v>370</v>
      </c>
      <c r="DF110" t="s">
        <v>361</v>
      </c>
      <c r="DJ110" t="s">
        <v>359</v>
      </c>
      <c r="DL110" t="s">
        <v>370</v>
      </c>
      <c r="DN110" t="s">
        <v>2342</v>
      </c>
    </row>
    <row r="111" spans="1:118" x14ac:dyDescent="0.3">
      <c r="A111" t="s">
        <v>2343</v>
      </c>
      <c r="B111">
        <v>1</v>
      </c>
      <c r="D111" t="s">
        <v>487</v>
      </c>
      <c r="E111" t="s">
        <v>2344</v>
      </c>
      <c r="F111" t="s">
        <v>2345</v>
      </c>
      <c r="G111" t="s">
        <v>490</v>
      </c>
      <c r="H111" t="s">
        <v>2282</v>
      </c>
      <c r="I111">
        <v>2017</v>
      </c>
      <c r="J111" t="s">
        <v>353</v>
      </c>
      <c r="K111" t="s">
        <v>354</v>
      </c>
      <c r="L111" t="s">
        <v>492</v>
      </c>
      <c r="M111" t="s">
        <v>1333</v>
      </c>
      <c r="N111" t="s">
        <v>2346</v>
      </c>
      <c r="Q111" t="s">
        <v>495</v>
      </c>
      <c r="R111">
        <v>2297</v>
      </c>
      <c r="T111">
        <v>97</v>
      </c>
      <c r="U111">
        <v>55</v>
      </c>
      <c r="V111">
        <v>42</v>
      </c>
      <c r="W111" t="s">
        <v>359</v>
      </c>
      <c r="X111" t="s">
        <v>394</v>
      </c>
      <c r="Z111">
        <v>2013</v>
      </c>
      <c r="AA111" t="s">
        <v>361</v>
      </c>
      <c r="AC111" t="s">
        <v>362</v>
      </c>
      <c r="AE111">
        <v>1</v>
      </c>
      <c r="AF111" t="s">
        <v>363</v>
      </c>
      <c r="AG111" t="s">
        <v>496</v>
      </c>
      <c r="AH111" t="s">
        <v>497</v>
      </c>
      <c r="AI111" t="s">
        <v>498</v>
      </c>
      <c r="AJ111" t="s">
        <v>499</v>
      </c>
      <c r="AL111" t="s">
        <v>359</v>
      </c>
      <c r="AM111">
        <v>13</v>
      </c>
      <c r="AN111" t="s">
        <v>359</v>
      </c>
      <c r="AO111">
        <v>1</v>
      </c>
      <c r="AQ111" t="s">
        <v>401</v>
      </c>
      <c r="AR111">
        <v>2013</v>
      </c>
      <c r="AS111" t="s">
        <v>370</v>
      </c>
      <c r="AT111">
        <v>13</v>
      </c>
      <c r="AU111" t="s">
        <v>359</v>
      </c>
      <c r="AV111">
        <v>1</v>
      </c>
      <c r="AX111">
        <v>2013</v>
      </c>
      <c r="AY111" t="s">
        <v>370</v>
      </c>
      <c r="AZ111">
        <v>30</v>
      </c>
      <c r="BA111" t="s">
        <v>359</v>
      </c>
      <c r="BB111">
        <v>6</v>
      </c>
      <c r="BC111" t="s">
        <v>500</v>
      </c>
      <c r="BD111" t="s">
        <v>501</v>
      </c>
      <c r="BE111" t="s">
        <v>502</v>
      </c>
      <c r="BF111" t="s">
        <v>503</v>
      </c>
      <c r="BH111">
        <v>2013</v>
      </c>
      <c r="BI111" t="s">
        <v>369</v>
      </c>
      <c r="BJ111" t="s">
        <v>359</v>
      </c>
      <c r="BK111">
        <v>10</v>
      </c>
      <c r="BL111" t="s">
        <v>504</v>
      </c>
      <c r="BN111">
        <v>2013</v>
      </c>
      <c r="BO111" t="s">
        <v>370</v>
      </c>
      <c r="BP111" t="s">
        <v>359</v>
      </c>
      <c r="BQ111">
        <v>2</v>
      </c>
      <c r="BS111">
        <v>2013</v>
      </c>
      <c r="BT111" t="s">
        <v>370</v>
      </c>
      <c r="BU111">
        <v>7000</v>
      </c>
      <c r="BV111" t="s">
        <v>361</v>
      </c>
      <c r="CE111" t="s">
        <v>361</v>
      </c>
      <c r="CN111" t="s">
        <v>359</v>
      </c>
      <c r="CO111" t="s">
        <v>359</v>
      </c>
      <c r="CP111" t="s">
        <v>375</v>
      </c>
      <c r="CQ111" t="s">
        <v>359</v>
      </c>
      <c r="CR111">
        <v>0</v>
      </c>
      <c r="CS111" t="s">
        <v>359</v>
      </c>
      <c r="CT111" t="s">
        <v>376</v>
      </c>
      <c r="CU111" t="s">
        <v>359</v>
      </c>
      <c r="CV111" t="s">
        <v>375</v>
      </c>
      <c r="CW111" t="s">
        <v>359</v>
      </c>
      <c r="CX111" t="s">
        <v>2347</v>
      </c>
      <c r="CY111" t="s">
        <v>2348</v>
      </c>
      <c r="CZ111" t="s">
        <v>2349</v>
      </c>
      <c r="DA111" t="s">
        <v>2350</v>
      </c>
      <c r="DB111">
        <v>1</v>
      </c>
      <c r="DC111" t="s">
        <v>2351</v>
      </c>
      <c r="DD111">
        <v>2013</v>
      </c>
      <c r="DE111" t="s">
        <v>370</v>
      </c>
      <c r="DF111" t="s">
        <v>361</v>
      </c>
      <c r="DJ111" t="s">
        <v>359</v>
      </c>
      <c r="DL111" t="s">
        <v>370</v>
      </c>
      <c r="DN111" t="s">
        <v>2352</v>
      </c>
    </row>
    <row r="112" spans="1:118" x14ac:dyDescent="0.3">
      <c r="A112" t="s">
        <v>2353</v>
      </c>
      <c r="B112">
        <v>1</v>
      </c>
      <c r="D112" t="s">
        <v>631</v>
      </c>
      <c r="E112" t="s">
        <v>2354</v>
      </c>
      <c r="F112" t="s">
        <v>2355</v>
      </c>
      <c r="G112" t="s">
        <v>634</v>
      </c>
      <c r="H112" t="s">
        <v>2356</v>
      </c>
      <c r="I112">
        <v>2017</v>
      </c>
      <c r="J112" t="s">
        <v>353</v>
      </c>
      <c r="K112" t="s">
        <v>354</v>
      </c>
      <c r="L112" t="s">
        <v>606</v>
      </c>
      <c r="M112" t="s">
        <v>607</v>
      </c>
      <c r="N112" t="s">
        <v>1839</v>
      </c>
      <c r="Q112" t="s">
        <v>771</v>
      </c>
      <c r="R112">
        <v>6074</v>
      </c>
      <c r="T112">
        <v>139</v>
      </c>
      <c r="U112">
        <v>139</v>
      </c>
      <c r="V112">
        <v>0</v>
      </c>
      <c r="W112" t="s">
        <v>359</v>
      </c>
      <c r="X112" t="s">
        <v>360</v>
      </c>
      <c r="Z112">
        <v>2014</v>
      </c>
      <c r="AA112" t="s">
        <v>359</v>
      </c>
      <c r="AB112" t="s">
        <v>2357</v>
      </c>
      <c r="AC112" t="s">
        <v>362</v>
      </c>
      <c r="AE112">
        <v>1</v>
      </c>
      <c r="AF112" t="s">
        <v>363</v>
      </c>
      <c r="AG112" t="s">
        <v>773</v>
      </c>
      <c r="AH112" t="s">
        <v>2269</v>
      </c>
      <c r="AI112" t="s">
        <v>775</v>
      </c>
      <c r="AJ112" t="s">
        <v>776</v>
      </c>
      <c r="AL112" t="s">
        <v>359</v>
      </c>
      <c r="AM112">
        <v>4.4400000000000004</v>
      </c>
      <c r="AN112" t="s">
        <v>359</v>
      </c>
      <c r="AO112">
        <v>1</v>
      </c>
      <c r="AQ112" t="s">
        <v>401</v>
      </c>
      <c r="AR112">
        <v>2014</v>
      </c>
      <c r="AS112" t="s">
        <v>370</v>
      </c>
      <c r="AT112">
        <v>4.4400000000000004</v>
      </c>
      <c r="AU112" t="s">
        <v>359</v>
      </c>
      <c r="AV112">
        <v>1</v>
      </c>
      <c r="AX112">
        <v>2014</v>
      </c>
      <c r="AY112" t="s">
        <v>370</v>
      </c>
      <c r="AZ112">
        <v>3000</v>
      </c>
      <c r="BA112" t="s">
        <v>359</v>
      </c>
      <c r="BB112">
        <v>16</v>
      </c>
      <c r="BC112" t="s">
        <v>777</v>
      </c>
      <c r="BD112" t="s">
        <v>778</v>
      </c>
      <c r="BE112" t="s">
        <v>779</v>
      </c>
      <c r="BF112" t="s">
        <v>780</v>
      </c>
      <c r="BH112">
        <v>2014</v>
      </c>
      <c r="BI112" t="s">
        <v>370</v>
      </c>
      <c r="BJ112" t="s">
        <v>359</v>
      </c>
      <c r="BK112">
        <v>8</v>
      </c>
      <c r="BL112" t="s">
        <v>819</v>
      </c>
      <c r="BN112">
        <v>2014</v>
      </c>
      <c r="BO112" t="s">
        <v>369</v>
      </c>
      <c r="BP112" t="s">
        <v>359</v>
      </c>
      <c r="BQ112">
        <v>3</v>
      </c>
      <c r="BS112">
        <v>2014</v>
      </c>
      <c r="BT112" t="s">
        <v>369</v>
      </c>
      <c r="BU112">
        <v>20000</v>
      </c>
      <c r="BV112" t="s">
        <v>359</v>
      </c>
      <c r="BW112">
        <v>1</v>
      </c>
      <c r="BY112">
        <v>2014</v>
      </c>
      <c r="BZ112" t="s">
        <v>369</v>
      </c>
      <c r="CA112" t="s">
        <v>359</v>
      </c>
      <c r="CC112">
        <v>2014</v>
      </c>
      <c r="CD112" t="s">
        <v>370</v>
      </c>
      <c r="CE112" t="s">
        <v>361</v>
      </c>
      <c r="CN112" t="s">
        <v>359</v>
      </c>
      <c r="CO112" t="s">
        <v>359</v>
      </c>
      <c r="CP112" t="s">
        <v>375</v>
      </c>
      <c r="CQ112" t="s">
        <v>359</v>
      </c>
      <c r="CR112">
        <v>0</v>
      </c>
      <c r="CS112" t="s">
        <v>359</v>
      </c>
      <c r="CT112" t="s">
        <v>376</v>
      </c>
      <c r="CU112" t="s">
        <v>359</v>
      </c>
      <c r="CV112" t="s">
        <v>375</v>
      </c>
      <c r="CW112" t="s">
        <v>359</v>
      </c>
      <c r="CX112" t="s">
        <v>2358</v>
      </c>
      <c r="CY112" t="s">
        <v>2359</v>
      </c>
      <c r="CZ112" t="s">
        <v>2360</v>
      </c>
      <c r="DA112" t="s">
        <v>2361</v>
      </c>
      <c r="DB112">
        <v>28</v>
      </c>
      <c r="DC112" t="s">
        <v>2362</v>
      </c>
      <c r="DD112">
        <v>2017</v>
      </c>
      <c r="DE112" t="s">
        <v>622</v>
      </c>
      <c r="DF112" t="s">
        <v>361</v>
      </c>
      <c r="DJ112" t="s">
        <v>359</v>
      </c>
      <c r="DL112" t="s">
        <v>369</v>
      </c>
      <c r="DM112" t="s">
        <v>2363</v>
      </c>
      <c r="DN112" t="s">
        <v>2364</v>
      </c>
    </row>
    <row r="113" spans="1:118" x14ac:dyDescent="0.3">
      <c r="A113" t="s">
        <v>2365</v>
      </c>
      <c r="B113">
        <v>1</v>
      </c>
      <c r="D113" t="s">
        <v>412</v>
      </c>
      <c r="E113" t="s">
        <v>2366</v>
      </c>
      <c r="F113" t="s">
        <v>2367</v>
      </c>
      <c r="G113" t="s">
        <v>415</v>
      </c>
      <c r="H113" t="s">
        <v>2368</v>
      </c>
      <c r="I113">
        <v>2017</v>
      </c>
      <c r="J113" t="s">
        <v>353</v>
      </c>
      <c r="K113" t="s">
        <v>354</v>
      </c>
      <c r="L113" t="s">
        <v>417</v>
      </c>
      <c r="M113" t="s">
        <v>1704</v>
      </c>
      <c r="N113" t="s">
        <v>2369</v>
      </c>
      <c r="Q113" t="s">
        <v>420</v>
      </c>
      <c r="R113">
        <v>20456</v>
      </c>
      <c r="T113">
        <v>80</v>
      </c>
      <c r="U113">
        <v>50</v>
      </c>
      <c r="V113">
        <v>30</v>
      </c>
      <c r="W113" t="s">
        <v>359</v>
      </c>
      <c r="X113" t="s">
        <v>394</v>
      </c>
      <c r="Z113">
        <v>2011</v>
      </c>
      <c r="AA113" t="s">
        <v>359</v>
      </c>
      <c r="AB113" t="s">
        <v>421</v>
      </c>
      <c r="AC113" t="s">
        <v>422</v>
      </c>
      <c r="AD113" t="s">
        <v>423</v>
      </c>
      <c r="AE113">
        <v>2</v>
      </c>
      <c r="AF113" t="s">
        <v>363</v>
      </c>
      <c r="AG113" t="s">
        <v>424</v>
      </c>
      <c r="AH113" t="s">
        <v>425</v>
      </c>
      <c r="AI113" t="s">
        <v>426</v>
      </c>
      <c r="AJ113" t="s">
        <v>427</v>
      </c>
      <c r="AL113" t="s">
        <v>359</v>
      </c>
      <c r="AM113">
        <v>5</v>
      </c>
      <c r="AN113" t="s">
        <v>359</v>
      </c>
      <c r="AO113">
        <v>1</v>
      </c>
      <c r="AQ113" t="s">
        <v>29</v>
      </c>
      <c r="AR113">
        <v>2015</v>
      </c>
      <c r="AS113" t="s">
        <v>370</v>
      </c>
      <c r="AT113">
        <v>5</v>
      </c>
      <c r="AU113" t="s">
        <v>359</v>
      </c>
      <c r="AV113">
        <v>2</v>
      </c>
      <c r="AX113">
        <v>2015</v>
      </c>
      <c r="AY113" t="s">
        <v>370</v>
      </c>
      <c r="AZ113">
        <v>2100</v>
      </c>
      <c r="BA113" t="s">
        <v>359</v>
      </c>
      <c r="BB113">
        <v>11</v>
      </c>
      <c r="BC113" t="s">
        <v>428</v>
      </c>
      <c r="BD113" t="s">
        <v>429</v>
      </c>
      <c r="BE113" t="s">
        <v>430</v>
      </c>
      <c r="BF113" t="s">
        <v>431</v>
      </c>
      <c r="BH113">
        <v>2011</v>
      </c>
      <c r="BI113" t="s">
        <v>370</v>
      </c>
      <c r="BJ113" t="s">
        <v>359</v>
      </c>
      <c r="BK113">
        <v>15</v>
      </c>
      <c r="BL113" t="s">
        <v>432</v>
      </c>
      <c r="BN113">
        <v>2011</v>
      </c>
      <c r="BO113" t="s">
        <v>370</v>
      </c>
      <c r="BP113" t="s">
        <v>359</v>
      </c>
      <c r="BQ113">
        <v>3</v>
      </c>
      <c r="BS113">
        <v>2011</v>
      </c>
      <c r="BT113" t="s">
        <v>369</v>
      </c>
      <c r="BU113">
        <v>37000</v>
      </c>
      <c r="BV113" t="s">
        <v>361</v>
      </c>
      <c r="CE113" t="s">
        <v>361</v>
      </c>
      <c r="CN113" t="s">
        <v>359</v>
      </c>
      <c r="CO113" t="s">
        <v>359</v>
      </c>
      <c r="CP113" t="s">
        <v>375</v>
      </c>
      <c r="CQ113" t="s">
        <v>359</v>
      </c>
      <c r="CR113">
        <v>0</v>
      </c>
      <c r="CS113" t="s">
        <v>359</v>
      </c>
      <c r="CT113" t="s">
        <v>376</v>
      </c>
      <c r="CU113" t="s">
        <v>359</v>
      </c>
      <c r="CV113" t="s">
        <v>375</v>
      </c>
      <c r="CW113" t="s">
        <v>359</v>
      </c>
      <c r="CX113" t="s">
        <v>2370</v>
      </c>
      <c r="CY113" t="s">
        <v>2371</v>
      </c>
      <c r="CZ113" t="s">
        <v>2372</v>
      </c>
      <c r="DA113" t="s">
        <v>2373</v>
      </c>
      <c r="DB113">
        <v>29</v>
      </c>
      <c r="DC113" t="s">
        <v>2374</v>
      </c>
      <c r="DD113">
        <v>2011</v>
      </c>
      <c r="DE113" t="s">
        <v>370</v>
      </c>
      <c r="DF113" t="s">
        <v>359</v>
      </c>
      <c r="DG113">
        <v>10</v>
      </c>
      <c r="DH113">
        <v>35</v>
      </c>
      <c r="DI113" t="s">
        <v>2375</v>
      </c>
      <c r="DJ113" t="s">
        <v>359</v>
      </c>
      <c r="DL113" t="s">
        <v>369</v>
      </c>
      <c r="DM113" t="s">
        <v>2376</v>
      </c>
      <c r="DN113" t="s">
        <v>2377</v>
      </c>
    </row>
    <row r="114" spans="1:118" x14ac:dyDescent="0.3">
      <c r="A114" t="s">
        <v>2378</v>
      </c>
      <c r="B114">
        <v>1</v>
      </c>
      <c r="D114" t="s">
        <v>348</v>
      </c>
      <c r="E114" t="s">
        <v>2379</v>
      </c>
      <c r="F114" t="s">
        <v>2380</v>
      </c>
      <c r="G114" t="s">
        <v>351</v>
      </c>
      <c r="H114" t="s">
        <v>2381</v>
      </c>
      <c r="I114">
        <v>2017</v>
      </c>
      <c r="J114" t="s">
        <v>353</v>
      </c>
      <c r="K114" t="s">
        <v>354</v>
      </c>
      <c r="L114" t="s">
        <v>446</v>
      </c>
      <c r="M114" t="s">
        <v>1079</v>
      </c>
      <c r="N114" t="s">
        <v>2382</v>
      </c>
      <c r="Q114" t="s">
        <v>1164</v>
      </c>
      <c r="R114">
        <v>14106</v>
      </c>
      <c r="T114">
        <v>243</v>
      </c>
      <c r="U114">
        <v>243</v>
      </c>
      <c r="V114">
        <v>0</v>
      </c>
      <c r="W114" t="s">
        <v>359</v>
      </c>
      <c r="X114" t="s">
        <v>394</v>
      </c>
      <c r="Z114">
        <v>2003</v>
      </c>
      <c r="AA114" t="s">
        <v>361</v>
      </c>
      <c r="AC114" t="s">
        <v>1150</v>
      </c>
      <c r="AE114">
        <v>1</v>
      </c>
      <c r="AF114" t="s">
        <v>363</v>
      </c>
      <c r="AG114" t="s">
        <v>519</v>
      </c>
      <c r="AH114" t="s">
        <v>520</v>
      </c>
      <c r="AI114" t="s">
        <v>521</v>
      </c>
      <c r="AJ114" t="s">
        <v>522</v>
      </c>
      <c r="AL114" t="s">
        <v>359</v>
      </c>
      <c r="AM114">
        <v>3</v>
      </c>
      <c r="AN114" t="s">
        <v>359</v>
      </c>
      <c r="AO114">
        <v>1</v>
      </c>
      <c r="AQ114" t="s">
        <v>368</v>
      </c>
      <c r="AR114">
        <v>2003</v>
      </c>
      <c r="AS114" t="s">
        <v>370</v>
      </c>
      <c r="AT114">
        <v>3</v>
      </c>
      <c r="AU114" t="s">
        <v>359</v>
      </c>
      <c r="AV114">
        <v>2</v>
      </c>
      <c r="AX114">
        <v>2003</v>
      </c>
      <c r="AY114" t="s">
        <v>370</v>
      </c>
      <c r="AZ114">
        <v>35000</v>
      </c>
      <c r="BA114" t="s">
        <v>359</v>
      </c>
      <c r="BB114">
        <v>7</v>
      </c>
      <c r="BC114" t="s">
        <v>2383</v>
      </c>
      <c r="BD114" t="s">
        <v>1085</v>
      </c>
      <c r="BE114" t="s">
        <v>1086</v>
      </c>
      <c r="BF114" t="s">
        <v>1087</v>
      </c>
      <c r="BH114">
        <v>2003</v>
      </c>
      <c r="BI114" t="s">
        <v>370</v>
      </c>
      <c r="BJ114" t="s">
        <v>359</v>
      </c>
      <c r="BK114">
        <v>12</v>
      </c>
      <c r="BL114" t="s">
        <v>368</v>
      </c>
      <c r="BN114">
        <v>2003</v>
      </c>
      <c r="BO114" t="s">
        <v>370</v>
      </c>
      <c r="BP114" t="s">
        <v>359</v>
      </c>
      <c r="BQ114">
        <v>2</v>
      </c>
      <c r="BS114">
        <v>2003</v>
      </c>
      <c r="BT114" t="s">
        <v>370</v>
      </c>
      <c r="BU114">
        <v>35000</v>
      </c>
      <c r="BV114" t="s">
        <v>361</v>
      </c>
      <c r="CE114" t="s">
        <v>361</v>
      </c>
      <c r="CN114" t="s">
        <v>359</v>
      </c>
      <c r="CO114" t="s">
        <v>359</v>
      </c>
      <c r="CP114" t="s">
        <v>375</v>
      </c>
      <c r="CQ114" t="s">
        <v>359</v>
      </c>
      <c r="CR114">
        <v>0</v>
      </c>
      <c r="CS114" t="s">
        <v>359</v>
      </c>
      <c r="CT114" t="s">
        <v>376</v>
      </c>
      <c r="CU114" t="s">
        <v>359</v>
      </c>
      <c r="CV114" t="s">
        <v>375</v>
      </c>
      <c r="CW114" t="s">
        <v>359</v>
      </c>
      <c r="CX114" t="s">
        <v>2384</v>
      </c>
      <c r="CY114" t="s">
        <v>2385</v>
      </c>
      <c r="CZ114" t="s">
        <v>2386</v>
      </c>
      <c r="DA114" t="s">
        <v>2387</v>
      </c>
      <c r="DB114">
        <v>1</v>
      </c>
      <c r="DC114" t="s">
        <v>2388</v>
      </c>
      <c r="DD114">
        <v>2012</v>
      </c>
      <c r="DE114" t="s">
        <v>370</v>
      </c>
      <c r="DF114" t="s">
        <v>361</v>
      </c>
      <c r="DJ114" t="s">
        <v>359</v>
      </c>
      <c r="DL114" t="s">
        <v>370</v>
      </c>
      <c r="DN114" t="s">
        <v>2389</v>
      </c>
    </row>
    <row r="115" spans="1:118" x14ac:dyDescent="0.3">
      <c r="A115" t="s">
        <v>2390</v>
      </c>
      <c r="B115">
        <v>1</v>
      </c>
      <c r="D115" t="s">
        <v>348</v>
      </c>
      <c r="E115" t="s">
        <v>2391</v>
      </c>
      <c r="F115" t="s">
        <v>2392</v>
      </c>
      <c r="G115" t="s">
        <v>351</v>
      </c>
      <c r="H115" t="s">
        <v>2393</v>
      </c>
      <c r="I115">
        <v>2017</v>
      </c>
      <c r="J115" t="s">
        <v>353</v>
      </c>
      <c r="K115" t="s">
        <v>354</v>
      </c>
      <c r="L115" t="s">
        <v>446</v>
      </c>
      <c r="M115" t="s">
        <v>447</v>
      </c>
      <c r="N115" t="s">
        <v>2394</v>
      </c>
      <c r="Q115" t="s">
        <v>1164</v>
      </c>
      <c r="R115">
        <v>14106</v>
      </c>
      <c r="T115">
        <v>173</v>
      </c>
      <c r="U115">
        <v>173</v>
      </c>
      <c r="V115">
        <v>0</v>
      </c>
      <c r="W115" t="s">
        <v>359</v>
      </c>
      <c r="X115" t="s">
        <v>394</v>
      </c>
      <c r="Z115">
        <v>2003</v>
      </c>
      <c r="AA115" t="s">
        <v>361</v>
      </c>
      <c r="AC115" t="s">
        <v>2395</v>
      </c>
      <c r="AE115">
        <v>2</v>
      </c>
      <c r="AF115" t="s">
        <v>363</v>
      </c>
      <c r="AG115" t="s">
        <v>519</v>
      </c>
      <c r="AH115" t="s">
        <v>520</v>
      </c>
      <c r="AI115" t="s">
        <v>521</v>
      </c>
      <c r="AJ115" t="s">
        <v>522</v>
      </c>
      <c r="AL115" t="s">
        <v>359</v>
      </c>
      <c r="AM115">
        <v>3</v>
      </c>
      <c r="AN115" t="s">
        <v>359</v>
      </c>
      <c r="AO115">
        <v>1</v>
      </c>
      <c r="AQ115" t="s">
        <v>368</v>
      </c>
      <c r="AR115">
        <v>2003</v>
      </c>
      <c r="AS115" t="s">
        <v>370</v>
      </c>
      <c r="AT115">
        <v>3</v>
      </c>
      <c r="AU115" t="s">
        <v>359</v>
      </c>
      <c r="AV115">
        <v>2</v>
      </c>
      <c r="AX115">
        <v>2003</v>
      </c>
      <c r="AY115" t="s">
        <v>370</v>
      </c>
      <c r="AZ115">
        <v>35000</v>
      </c>
      <c r="BA115" t="s">
        <v>359</v>
      </c>
      <c r="BB115">
        <v>7</v>
      </c>
      <c r="BC115" t="s">
        <v>2396</v>
      </c>
      <c r="BD115" t="s">
        <v>1085</v>
      </c>
      <c r="BE115" t="s">
        <v>1086</v>
      </c>
      <c r="BF115" t="s">
        <v>1087</v>
      </c>
      <c r="BH115">
        <v>2003</v>
      </c>
      <c r="BI115" t="s">
        <v>370</v>
      </c>
      <c r="BJ115" t="s">
        <v>359</v>
      </c>
      <c r="BK115">
        <v>12</v>
      </c>
      <c r="BL115" t="s">
        <v>368</v>
      </c>
      <c r="BM115" t="s">
        <v>2397</v>
      </c>
      <c r="BN115">
        <v>2003</v>
      </c>
      <c r="BO115" t="s">
        <v>370</v>
      </c>
      <c r="BP115" t="s">
        <v>359</v>
      </c>
      <c r="BQ115">
        <v>2</v>
      </c>
      <c r="BS115">
        <v>2003</v>
      </c>
      <c r="BT115" t="s">
        <v>370</v>
      </c>
      <c r="BU115">
        <v>35000</v>
      </c>
      <c r="BV115" t="s">
        <v>361</v>
      </c>
      <c r="CE115" t="s">
        <v>361</v>
      </c>
      <c r="CN115" t="s">
        <v>359</v>
      </c>
      <c r="CO115" t="s">
        <v>359</v>
      </c>
      <c r="CP115" t="s">
        <v>375</v>
      </c>
      <c r="CQ115" t="s">
        <v>359</v>
      </c>
      <c r="CR115">
        <v>0</v>
      </c>
      <c r="CS115" t="s">
        <v>359</v>
      </c>
      <c r="CT115" t="s">
        <v>376</v>
      </c>
      <c r="CU115" t="s">
        <v>359</v>
      </c>
      <c r="CV115" t="s">
        <v>375</v>
      </c>
      <c r="CW115" t="s">
        <v>359</v>
      </c>
      <c r="CX115" t="s">
        <v>2398</v>
      </c>
      <c r="CY115" t="s">
        <v>2399</v>
      </c>
      <c r="CZ115" t="s">
        <v>2400</v>
      </c>
      <c r="DA115" t="s">
        <v>2401</v>
      </c>
      <c r="DB115">
        <v>1</v>
      </c>
      <c r="DC115" t="s">
        <v>2402</v>
      </c>
      <c r="DD115">
        <v>2003</v>
      </c>
      <c r="DE115" t="s">
        <v>370</v>
      </c>
      <c r="DF115" t="s">
        <v>361</v>
      </c>
      <c r="DJ115" t="s">
        <v>359</v>
      </c>
      <c r="DL115" t="s">
        <v>370</v>
      </c>
      <c r="DN115" t="s">
        <v>2403</v>
      </c>
    </row>
    <row r="116" spans="1:118" x14ac:dyDescent="0.3">
      <c r="A116" t="s">
        <v>2404</v>
      </c>
      <c r="B116">
        <v>1</v>
      </c>
      <c r="D116" t="s">
        <v>559</v>
      </c>
      <c r="E116" t="s">
        <v>2405</v>
      </c>
      <c r="F116" t="s">
        <v>2406</v>
      </c>
      <c r="G116" t="s">
        <v>562</v>
      </c>
      <c r="H116" t="s">
        <v>2407</v>
      </c>
      <c r="I116">
        <v>2017</v>
      </c>
      <c r="J116" t="s">
        <v>353</v>
      </c>
      <c r="K116" t="s">
        <v>354</v>
      </c>
      <c r="L116" t="s">
        <v>606</v>
      </c>
      <c r="M116" t="s">
        <v>793</v>
      </c>
      <c r="N116" t="s">
        <v>2408</v>
      </c>
      <c r="Q116" t="s">
        <v>2409</v>
      </c>
      <c r="R116">
        <v>8284</v>
      </c>
      <c r="T116">
        <v>123</v>
      </c>
      <c r="U116">
        <v>41</v>
      </c>
      <c r="V116">
        <v>82</v>
      </c>
      <c r="W116" t="s">
        <v>359</v>
      </c>
      <c r="X116" t="s">
        <v>360</v>
      </c>
      <c r="Z116">
        <v>2014</v>
      </c>
      <c r="AA116" t="s">
        <v>359</v>
      </c>
      <c r="AB116" t="s">
        <v>2410</v>
      </c>
      <c r="AC116" t="s">
        <v>362</v>
      </c>
      <c r="AE116">
        <v>4</v>
      </c>
      <c r="AF116" t="s">
        <v>363</v>
      </c>
      <c r="AG116" t="s">
        <v>2411</v>
      </c>
      <c r="AH116" t="s">
        <v>2412</v>
      </c>
      <c r="AI116" t="s">
        <v>2413</v>
      </c>
      <c r="AJ116" t="s">
        <v>2414</v>
      </c>
      <c r="AL116" t="s">
        <v>359</v>
      </c>
      <c r="AM116">
        <v>4</v>
      </c>
      <c r="AN116" t="s">
        <v>359</v>
      </c>
      <c r="AO116">
        <v>5</v>
      </c>
      <c r="AQ116" t="s">
        <v>2415</v>
      </c>
      <c r="AR116">
        <v>2014</v>
      </c>
      <c r="AS116" t="s">
        <v>369</v>
      </c>
      <c r="AT116">
        <v>4</v>
      </c>
      <c r="AU116" t="s">
        <v>359</v>
      </c>
      <c r="AV116">
        <v>2</v>
      </c>
      <c r="AX116">
        <v>2014</v>
      </c>
      <c r="AY116" t="s">
        <v>370</v>
      </c>
      <c r="AZ116">
        <v>8000</v>
      </c>
      <c r="BA116" t="s">
        <v>359</v>
      </c>
      <c r="BB116">
        <v>13</v>
      </c>
      <c r="BC116" t="s">
        <v>2416</v>
      </c>
      <c r="BD116" t="s">
        <v>2417</v>
      </c>
      <c r="BE116" t="s">
        <v>2418</v>
      </c>
      <c r="BF116" t="s">
        <v>2419</v>
      </c>
      <c r="BH116">
        <v>2014</v>
      </c>
      <c r="BI116" t="s">
        <v>370</v>
      </c>
      <c r="BJ116" t="s">
        <v>361</v>
      </c>
      <c r="BP116" t="s">
        <v>359</v>
      </c>
      <c r="BQ116">
        <v>2</v>
      </c>
      <c r="BS116">
        <v>2014</v>
      </c>
      <c r="BT116" t="s">
        <v>370</v>
      </c>
      <c r="BU116">
        <v>7000</v>
      </c>
      <c r="BV116" t="s">
        <v>359</v>
      </c>
      <c r="BW116">
        <v>2</v>
      </c>
      <c r="BY116">
        <v>2014</v>
      </c>
      <c r="BZ116" t="s">
        <v>369</v>
      </c>
      <c r="CA116" t="s">
        <v>359</v>
      </c>
      <c r="CC116">
        <v>2014</v>
      </c>
      <c r="CD116" t="s">
        <v>370</v>
      </c>
      <c r="CE116" t="s">
        <v>361</v>
      </c>
      <c r="CN116" t="s">
        <v>359</v>
      </c>
      <c r="CO116" t="s">
        <v>359</v>
      </c>
      <c r="CP116" t="s">
        <v>375</v>
      </c>
      <c r="CQ116" t="s">
        <v>359</v>
      </c>
      <c r="CR116">
        <v>0</v>
      </c>
      <c r="CS116" t="s">
        <v>359</v>
      </c>
      <c r="CT116" t="s">
        <v>376</v>
      </c>
      <c r="CU116" t="s">
        <v>359</v>
      </c>
      <c r="CV116" t="s">
        <v>375</v>
      </c>
      <c r="CW116" t="s">
        <v>359</v>
      </c>
      <c r="CX116" t="s">
        <v>2420</v>
      </c>
      <c r="CY116" t="s">
        <v>2421</v>
      </c>
      <c r="CZ116" t="s">
        <v>2422</v>
      </c>
      <c r="DA116" t="s">
        <v>2423</v>
      </c>
      <c r="DB116">
        <v>13</v>
      </c>
      <c r="DC116" t="s">
        <v>2424</v>
      </c>
      <c r="DD116">
        <v>2014</v>
      </c>
      <c r="DE116" t="s">
        <v>370</v>
      </c>
      <c r="DF116" t="s">
        <v>361</v>
      </c>
      <c r="DJ116" t="s">
        <v>359</v>
      </c>
      <c r="DL116" t="s">
        <v>370</v>
      </c>
      <c r="DM116" t="s">
        <v>2425</v>
      </c>
      <c r="DN116" t="s">
        <v>2426</v>
      </c>
    </row>
    <row r="117" spans="1:118" x14ac:dyDescent="0.3">
      <c r="A117" t="s">
        <v>2427</v>
      </c>
      <c r="B117">
        <v>1</v>
      </c>
      <c r="D117" t="s">
        <v>465</v>
      </c>
      <c r="E117" t="s">
        <v>2428</v>
      </c>
      <c r="F117" t="s">
        <v>2429</v>
      </c>
      <c r="G117" t="s">
        <v>468</v>
      </c>
      <c r="H117" t="s">
        <v>2430</v>
      </c>
      <c r="I117">
        <v>2017</v>
      </c>
      <c r="J117" t="s">
        <v>353</v>
      </c>
      <c r="K117" t="s">
        <v>354</v>
      </c>
      <c r="L117" t="s">
        <v>937</v>
      </c>
      <c r="M117" t="s">
        <v>847</v>
      </c>
      <c r="N117" t="s">
        <v>2431</v>
      </c>
      <c r="Q117" t="s">
        <v>2432</v>
      </c>
      <c r="R117">
        <v>30604</v>
      </c>
      <c r="T117">
        <v>175</v>
      </c>
      <c r="U117">
        <v>175</v>
      </c>
      <c r="V117">
        <v>0</v>
      </c>
      <c r="W117" t="s">
        <v>359</v>
      </c>
      <c r="X117" t="s">
        <v>360</v>
      </c>
      <c r="Z117">
        <v>2012</v>
      </c>
      <c r="AA117" t="s">
        <v>361</v>
      </c>
      <c r="AC117" t="s">
        <v>362</v>
      </c>
      <c r="AD117" t="s">
        <v>2433</v>
      </c>
      <c r="AE117">
        <v>2</v>
      </c>
      <c r="AF117" t="s">
        <v>363</v>
      </c>
      <c r="AG117" t="s">
        <v>670</v>
      </c>
      <c r="AH117" t="s">
        <v>671</v>
      </c>
      <c r="AI117" t="s">
        <v>672</v>
      </c>
      <c r="AJ117" t="s">
        <v>673</v>
      </c>
      <c r="AL117" t="s">
        <v>359</v>
      </c>
      <c r="AM117">
        <v>4</v>
      </c>
      <c r="AN117" t="s">
        <v>361</v>
      </c>
      <c r="AT117">
        <v>4</v>
      </c>
      <c r="AU117" t="s">
        <v>361</v>
      </c>
      <c r="BA117" t="s">
        <v>361</v>
      </c>
      <c r="BJ117" t="s">
        <v>361</v>
      </c>
      <c r="BP117" t="s">
        <v>361</v>
      </c>
      <c r="BV117" t="s">
        <v>361</v>
      </c>
      <c r="CE117" t="s">
        <v>361</v>
      </c>
      <c r="CN117" t="s">
        <v>359</v>
      </c>
      <c r="CO117" t="s">
        <v>359</v>
      </c>
      <c r="CP117" t="s">
        <v>375</v>
      </c>
      <c r="CQ117" t="s">
        <v>359</v>
      </c>
      <c r="CR117">
        <v>0</v>
      </c>
      <c r="CS117" t="s">
        <v>359</v>
      </c>
      <c r="CT117" t="s">
        <v>376</v>
      </c>
      <c r="CU117" t="s">
        <v>359</v>
      </c>
      <c r="CV117" t="s">
        <v>375</v>
      </c>
      <c r="CW117" t="s">
        <v>359</v>
      </c>
      <c r="CX117" t="s">
        <v>2434</v>
      </c>
      <c r="CY117" t="s">
        <v>2435</v>
      </c>
      <c r="CZ117" t="s">
        <v>2436</v>
      </c>
      <c r="DA117" t="s">
        <v>2437</v>
      </c>
      <c r="DB117">
        <v>2</v>
      </c>
      <c r="DC117" t="s">
        <v>2438</v>
      </c>
      <c r="DD117">
        <v>2012</v>
      </c>
      <c r="DE117" t="s">
        <v>370</v>
      </c>
      <c r="DF117" t="s">
        <v>361</v>
      </c>
      <c r="DJ117" t="s">
        <v>359</v>
      </c>
      <c r="DL117" t="s">
        <v>370</v>
      </c>
      <c r="DM117" t="s">
        <v>2433</v>
      </c>
      <c r="DN117" t="s">
        <v>2439</v>
      </c>
    </row>
    <row r="118" spans="1:118" x14ac:dyDescent="0.3">
      <c r="A118" t="s">
        <v>2440</v>
      </c>
      <c r="B118">
        <v>1</v>
      </c>
      <c r="D118" t="s">
        <v>348</v>
      </c>
      <c r="E118" t="s">
        <v>2441</v>
      </c>
      <c r="F118" t="s">
        <v>2442</v>
      </c>
      <c r="G118" t="s">
        <v>351</v>
      </c>
      <c r="H118" t="s">
        <v>2393</v>
      </c>
      <c r="I118">
        <v>2017</v>
      </c>
      <c r="J118" t="s">
        <v>353</v>
      </c>
      <c r="K118" t="s">
        <v>354</v>
      </c>
      <c r="L118" t="s">
        <v>666</v>
      </c>
      <c r="M118" t="s">
        <v>2121</v>
      </c>
      <c r="N118" t="s">
        <v>2443</v>
      </c>
      <c r="Q118" t="s">
        <v>375</v>
      </c>
      <c r="T118">
        <v>680</v>
      </c>
      <c r="U118">
        <v>680</v>
      </c>
      <c r="V118">
        <v>0</v>
      </c>
      <c r="W118" t="s">
        <v>359</v>
      </c>
      <c r="X118" t="s">
        <v>360</v>
      </c>
      <c r="Z118">
        <v>2016</v>
      </c>
      <c r="AA118" t="s">
        <v>361</v>
      </c>
      <c r="AC118" t="s">
        <v>362</v>
      </c>
      <c r="AE118">
        <v>2</v>
      </c>
      <c r="AF118" t="s">
        <v>363</v>
      </c>
      <c r="AG118" t="s">
        <v>1001</v>
      </c>
      <c r="AH118" t="s">
        <v>1002</v>
      </c>
      <c r="AI118" t="s">
        <v>1003</v>
      </c>
      <c r="AJ118" t="s">
        <v>1004</v>
      </c>
      <c r="AL118" t="s">
        <v>359</v>
      </c>
      <c r="AM118">
        <v>3</v>
      </c>
      <c r="AN118" t="s">
        <v>359</v>
      </c>
      <c r="AO118">
        <v>1</v>
      </c>
      <c r="AQ118" t="s">
        <v>368</v>
      </c>
      <c r="AR118">
        <v>2016</v>
      </c>
      <c r="AS118" t="s">
        <v>370</v>
      </c>
      <c r="AT118">
        <v>3</v>
      </c>
      <c r="AU118" t="s">
        <v>359</v>
      </c>
      <c r="AV118">
        <v>1</v>
      </c>
      <c r="AX118">
        <v>2016</v>
      </c>
      <c r="AY118" t="s">
        <v>370</v>
      </c>
      <c r="AZ118">
        <v>35000</v>
      </c>
      <c r="BA118" t="s">
        <v>359</v>
      </c>
      <c r="BB118">
        <v>6</v>
      </c>
      <c r="BC118" t="s">
        <v>2444</v>
      </c>
      <c r="BD118" t="s">
        <v>2445</v>
      </c>
      <c r="BE118" t="s">
        <v>2446</v>
      </c>
      <c r="BF118" t="s">
        <v>2447</v>
      </c>
      <c r="BG118" t="s">
        <v>2448</v>
      </c>
      <c r="BH118">
        <v>2016</v>
      </c>
      <c r="BI118" t="s">
        <v>370</v>
      </c>
      <c r="BJ118" t="s">
        <v>359</v>
      </c>
      <c r="BK118">
        <v>30</v>
      </c>
      <c r="BL118" t="s">
        <v>368</v>
      </c>
      <c r="BM118" t="s">
        <v>2449</v>
      </c>
      <c r="BN118">
        <v>2016</v>
      </c>
      <c r="BO118" t="s">
        <v>370</v>
      </c>
      <c r="BP118" t="s">
        <v>359</v>
      </c>
      <c r="BQ118">
        <v>1</v>
      </c>
      <c r="BR118" t="s">
        <v>2450</v>
      </c>
      <c r="BS118">
        <v>2016</v>
      </c>
      <c r="BT118" t="s">
        <v>370</v>
      </c>
      <c r="BU118">
        <v>35000</v>
      </c>
      <c r="BV118" t="s">
        <v>359</v>
      </c>
      <c r="BW118">
        <v>3</v>
      </c>
      <c r="BY118">
        <v>2016</v>
      </c>
      <c r="BZ118" t="s">
        <v>370</v>
      </c>
      <c r="CA118" t="s">
        <v>359</v>
      </c>
      <c r="CC118">
        <v>2016</v>
      </c>
      <c r="CD118" t="s">
        <v>370</v>
      </c>
      <c r="CE118" t="s">
        <v>361</v>
      </c>
      <c r="CN118" t="s">
        <v>359</v>
      </c>
      <c r="CO118" t="s">
        <v>359</v>
      </c>
      <c r="CP118" t="s">
        <v>375</v>
      </c>
      <c r="CQ118" t="s">
        <v>359</v>
      </c>
      <c r="CR118">
        <v>0</v>
      </c>
      <c r="CS118" t="s">
        <v>359</v>
      </c>
      <c r="CT118" t="s">
        <v>376</v>
      </c>
      <c r="CU118" t="s">
        <v>359</v>
      </c>
      <c r="CV118" t="s">
        <v>375</v>
      </c>
      <c r="CW118" t="s">
        <v>359</v>
      </c>
      <c r="CX118" t="s">
        <v>2451</v>
      </c>
      <c r="CY118" t="s">
        <v>2452</v>
      </c>
      <c r="CZ118" t="s">
        <v>2453</v>
      </c>
      <c r="DA118" t="s">
        <v>2454</v>
      </c>
      <c r="DB118">
        <v>1</v>
      </c>
      <c r="DC118" t="s">
        <v>2455</v>
      </c>
      <c r="DD118">
        <v>2016</v>
      </c>
      <c r="DE118" t="s">
        <v>370</v>
      </c>
      <c r="DF118" t="s">
        <v>361</v>
      </c>
      <c r="DJ118" t="s">
        <v>359</v>
      </c>
      <c r="DL118" t="s">
        <v>370</v>
      </c>
      <c r="DN118" t="s">
        <v>2456</v>
      </c>
    </row>
    <row r="119" spans="1:118" x14ac:dyDescent="0.3">
      <c r="A119" t="s">
        <v>2457</v>
      </c>
      <c r="B119">
        <v>1</v>
      </c>
      <c r="D119" t="s">
        <v>348</v>
      </c>
      <c r="E119" t="s">
        <v>2458</v>
      </c>
      <c r="F119" t="s">
        <v>2459</v>
      </c>
      <c r="G119" t="s">
        <v>351</v>
      </c>
      <c r="H119" t="s">
        <v>2460</v>
      </c>
      <c r="I119">
        <v>2017</v>
      </c>
      <c r="J119" t="s">
        <v>353</v>
      </c>
      <c r="K119" t="s">
        <v>354</v>
      </c>
      <c r="L119" t="s">
        <v>446</v>
      </c>
      <c r="M119" t="s">
        <v>447</v>
      </c>
      <c r="N119" t="s">
        <v>2461</v>
      </c>
      <c r="Q119" t="s">
        <v>1164</v>
      </c>
      <c r="R119">
        <v>14106</v>
      </c>
      <c r="T119">
        <v>168</v>
      </c>
      <c r="U119">
        <v>168</v>
      </c>
      <c r="V119">
        <v>0</v>
      </c>
      <c r="W119" t="s">
        <v>359</v>
      </c>
      <c r="X119" t="s">
        <v>394</v>
      </c>
      <c r="Z119">
        <v>2003</v>
      </c>
      <c r="AA119" t="s">
        <v>361</v>
      </c>
      <c r="AC119" t="s">
        <v>1150</v>
      </c>
      <c r="AD119" t="s">
        <v>2462</v>
      </c>
      <c r="AE119">
        <v>2</v>
      </c>
      <c r="AF119" t="s">
        <v>363</v>
      </c>
      <c r="AG119" t="s">
        <v>519</v>
      </c>
      <c r="AH119" t="s">
        <v>520</v>
      </c>
      <c r="AI119" t="s">
        <v>521</v>
      </c>
      <c r="AJ119" t="s">
        <v>522</v>
      </c>
      <c r="AL119" t="s">
        <v>359</v>
      </c>
      <c r="AM119">
        <v>3</v>
      </c>
      <c r="AN119" t="s">
        <v>359</v>
      </c>
      <c r="AO119">
        <v>1</v>
      </c>
      <c r="AQ119" t="s">
        <v>368</v>
      </c>
      <c r="AR119">
        <v>2003</v>
      </c>
      <c r="AS119" t="s">
        <v>370</v>
      </c>
      <c r="AT119">
        <v>3</v>
      </c>
      <c r="AU119" t="s">
        <v>359</v>
      </c>
      <c r="AV119">
        <v>2</v>
      </c>
      <c r="AX119">
        <v>2003</v>
      </c>
      <c r="AY119" t="s">
        <v>370</v>
      </c>
      <c r="AZ119">
        <v>35000</v>
      </c>
      <c r="BA119" t="s">
        <v>359</v>
      </c>
      <c r="BB119">
        <v>7</v>
      </c>
      <c r="BC119" t="s">
        <v>2383</v>
      </c>
      <c r="BD119" t="s">
        <v>2463</v>
      </c>
      <c r="BE119" t="s">
        <v>1086</v>
      </c>
      <c r="BF119" t="s">
        <v>2464</v>
      </c>
      <c r="BG119" t="s">
        <v>2465</v>
      </c>
      <c r="BH119">
        <v>2003</v>
      </c>
      <c r="BI119" t="s">
        <v>370</v>
      </c>
      <c r="BJ119" t="s">
        <v>359</v>
      </c>
      <c r="BK119">
        <v>12</v>
      </c>
      <c r="BL119" t="s">
        <v>368</v>
      </c>
      <c r="BN119">
        <v>2003</v>
      </c>
      <c r="BO119" t="s">
        <v>370</v>
      </c>
      <c r="BP119" t="s">
        <v>359</v>
      </c>
      <c r="BQ119">
        <v>2</v>
      </c>
      <c r="BS119">
        <v>2003</v>
      </c>
      <c r="BT119" t="s">
        <v>370</v>
      </c>
      <c r="BU119">
        <v>35000</v>
      </c>
      <c r="BV119" t="s">
        <v>361</v>
      </c>
      <c r="CE119" t="s">
        <v>361</v>
      </c>
      <c r="CN119" t="s">
        <v>359</v>
      </c>
      <c r="CO119" t="s">
        <v>359</v>
      </c>
      <c r="CP119" t="s">
        <v>375</v>
      </c>
      <c r="CQ119" t="s">
        <v>359</v>
      </c>
      <c r="CR119">
        <v>0</v>
      </c>
      <c r="CS119" t="s">
        <v>359</v>
      </c>
      <c r="CT119" t="s">
        <v>376</v>
      </c>
      <c r="CU119" t="s">
        <v>359</v>
      </c>
      <c r="CV119" t="s">
        <v>375</v>
      </c>
      <c r="CW119" t="s">
        <v>359</v>
      </c>
      <c r="CX119" t="s">
        <v>2466</v>
      </c>
      <c r="CY119" t="s">
        <v>2467</v>
      </c>
      <c r="CZ119" t="s">
        <v>2468</v>
      </c>
      <c r="DA119" t="s">
        <v>2469</v>
      </c>
      <c r="DB119">
        <v>1</v>
      </c>
      <c r="DC119" t="s">
        <v>2470</v>
      </c>
      <c r="DD119">
        <v>2003</v>
      </c>
      <c r="DE119" t="s">
        <v>370</v>
      </c>
      <c r="DF119" t="s">
        <v>361</v>
      </c>
      <c r="DJ119" t="s">
        <v>361</v>
      </c>
      <c r="DK119" t="s">
        <v>1307</v>
      </c>
      <c r="DL119" t="s">
        <v>369</v>
      </c>
      <c r="DN119" t="s">
        <v>2471</v>
      </c>
    </row>
    <row r="120" spans="1:118" x14ac:dyDescent="0.3">
      <c r="A120" t="s">
        <v>2472</v>
      </c>
      <c r="B120">
        <v>1</v>
      </c>
      <c r="D120" t="s">
        <v>412</v>
      </c>
      <c r="E120" t="s">
        <v>2473</v>
      </c>
      <c r="F120" t="s">
        <v>2474</v>
      </c>
      <c r="G120" t="s">
        <v>415</v>
      </c>
      <c r="H120" t="s">
        <v>2475</v>
      </c>
      <c r="I120">
        <v>2017</v>
      </c>
      <c r="J120" t="s">
        <v>353</v>
      </c>
      <c r="K120" t="s">
        <v>354</v>
      </c>
      <c r="L120" t="s">
        <v>390</v>
      </c>
      <c r="M120" t="s">
        <v>1640</v>
      </c>
      <c r="N120" t="s">
        <v>2476</v>
      </c>
      <c r="Q120" t="s">
        <v>2230</v>
      </c>
      <c r="R120">
        <v>7894</v>
      </c>
      <c r="T120">
        <v>138</v>
      </c>
      <c r="U120">
        <v>130</v>
      </c>
      <c r="V120">
        <v>8</v>
      </c>
      <c r="W120" t="s">
        <v>359</v>
      </c>
      <c r="X120" t="s">
        <v>360</v>
      </c>
      <c r="Z120">
        <v>2015</v>
      </c>
      <c r="AA120" t="s">
        <v>359</v>
      </c>
      <c r="AB120" t="s">
        <v>2335</v>
      </c>
      <c r="AC120" t="s">
        <v>362</v>
      </c>
      <c r="AD120" t="s">
        <v>2336</v>
      </c>
      <c r="AE120">
        <v>5</v>
      </c>
      <c r="AF120" t="s">
        <v>363</v>
      </c>
      <c r="AG120" t="s">
        <v>2233</v>
      </c>
      <c r="AH120" t="s">
        <v>2234</v>
      </c>
      <c r="AI120" t="s">
        <v>2235</v>
      </c>
      <c r="AJ120" t="s">
        <v>2236</v>
      </c>
      <c r="AL120" t="s">
        <v>359</v>
      </c>
      <c r="AM120">
        <v>15</v>
      </c>
      <c r="AN120" t="s">
        <v>359</v>
      </c>
      <c r="AO120">
        <v>5</v>
      </c>
      <c r="AQ120" t="s">
        <v>401</v>
      </c>
      <c r="AR120">
        <v>2015</v>
      </c>
      <c r="AS120" t="s">
        <v>370</v>
      </c>
      <c r="AT120">
        <v>15</v>
      </c>
      <c r="AU120" t="s">
        <v>359</v>
      </c>
      <c r="AV120">
        <v>1</v>
      </c>
      <c r="AX120">
        <v>2015</v>
      </c>
      <c r="AY120" t="s">
        <v>370</v>
      </c>
      <c r="AZ120">
        <v>720</v>
      </c>
      <c r="BA120" t="s">
        <v>359</v>
      </c>
      <c r="BB120">
        <v>19</v>
      </c>
      <c r="BC120" t="s">
        <v>2237</v>
      </c>
      <c r="BD120" t="s">
        <v>2238</v>
      </c>
      <c r="BE120" t="s">
        <v>2239</v>
      </c>
      <c r="BF120" t="s">
        <v>2240</v>
      </c>
      <c r="BH120">
        <v>2015</v>
      </c>
      <c r="BI120" t="s">
        <v>370</v>
      </c>
      <c r="BJ120" t="s">
        <v>359</v>
      </c>
      <c r="BK120">
        <v>10</v>
      </c>
      <c r="BL120" t="s">
        <v>2477</v>
      </c>
      <c r="BN120">
        <v>2015</v>
      </c>
      <c r="BO120" t="s">
        <v>370</v>
      </c>
      <c r="BP120" t="s">
        <v>359</v>
      </c>
      <c r="BQ120">
        <v>3</v>
      </c>
      <c r="BS120">
        <v>2015</v>
      </c>
      <c r="BT120" t="s">
        <v>370</v>
      </c>
      <c r="BU120">
        <v>19000</v>
      </c>
      <c r="BV120" t="s">
        <v>359</v>
      </c>
      <c r="BW120">
        <v>2</v>
      </c>
      <c r="BY120">
        <v>2016</v>
      </c>
      <c r="BZ120" t="s">
        <v>370</v>
      </c>
      <c r="CA120" t="s">
        <v>359</v>
      </c>
      <c r="CC120">
        <v>2016</v>
      </c>
      <c r="CD120" t="s">
        <v>369</v>
      </c>
      <c r="CE120" t="s">
        <v>361</v>
      </c>
      <c r="CN120" t="s">
        <v>359</v>
      </c>
      <c r="CO120" t="s">
        <v>359</v>
      </c>
      <c r="CP120" t="s">
        <v>375</v>
      </c>
      <c r="CQ120" t="s">
        <v>359</v>
      </c>
      <c r="CR120">
        <v>0</v>
      </c>
      <c r="CS120" t="s">
        <v>359</v>
      </c>
      <c r="CT120" t="s">
        <v>376</v>
      </c>
      <c r="CU120" t="s">
        <v>359</v>
      </c>
      <c r="CV120" t="s">
        <v>375</v>
      </c>
      <c r="CW120" t="s">
        <v>359</v>
      </c>
      <c r="CX120" t="s">
        <v>2478</v>
      </c>
      <c r="CY120" t="s">
        <v>2479</v>
      </c>
      <c r="CZ120" t="s">
        <v>2480</v>
      </c>
      <c r="DA120" t="s">
        <v>2481</v>
      </c>
      <c r="DB120">
        <v>31</v>
      </c>
      <c r="DC120" t="s">
        <v>2482</v>
      </c>
      <c r="DD120">
        <v>2015</v>
      </c>
      <c r="DE120" t="s">
        <v>370</v>
      </c>
      <c r="DF120" t="s">
        <v>361</v>
      </c>
      <c r="DJ120" t="s">
        <v>359</v>
      </c>
      <c r="DL120" t="s">
        <v>370</v>
      </c>
      <c r="DM120" t="s">
        <v>2483</v>
      </c>
      <c r="DN120" t="s">
        <v>2484</v>
      </c>
    </row>
    <row r="121" spans="1:118" x14ac:dyDescent="0.3">
      <c r="A121" t="s">
        <v>2485</v>
      </c>
      <c r="B121">
        <v>1</v>
      </c>
      <c r="D121" t="s">
        <v>579</v>
      </c>
      <c r="E121" t="s">
        <v>2486</v>
      </c>
      <c r="F121" t="s">
        <v>2487</v>
      </c>
      <c r="G121" t="s">
        <v>914</v>
      </c>
      <c r="H121" t="s">
        <v>2488</v>
      </c>
      <c r="I121">
        <v>2017</v>
      </c>
      <c r="J121" t="s">
        <v>353</v>
      </c>
      <c r="K121" t="s">
        <v>354</v>
      </c>
      <c r="L121" t="s">
        <v>754</v>
      </c>
      <c r="M121" t="s">
        <v>1264</v>
      </c>
      <c r="N121" t="s">
        <v>2489</v>
      </c>
      <c r="Q121" t="s">
        <v>1478</v>
      </c>
      <c r="R121">
        <v>5544</v>
      </c>
      <c r="T121">
        <v>156</v>
      </c>
      <c r="U121">
        <v>156</v>
      </c>
      <c r="V121">
        <v>0</v>
      </c>
      <c r="W121" t="s">
        <v>359</v>
      </c>
      <c r="X121" t="s">
        <v>360</v>
      </c>
      <c r="Z121">
        <v>2016</v>
      </c>
      <c r="AA121" t="s">
        <v>359</v>
      </c>
      <c r="AB121" t="s">
        <v>2490</v>
      </c>
      <c r="AC121" t="s">
        <v>362</v>
      </c>
      <c r="AD121" t="s">
        <v>1479</v>
      </c>
      <c r="AE121">
        <v>2</v>
      </c>
      <c r="AF121" t="s">
        <v>363</v>
      </c>
      <c r="AG121" t="s">
        <v>918</v>
      </c>
      <c r="AH121" t="s">
        <v>919</v>
      </c>
      <c r="AI121" t="s">
        <v>920</v>
      </c>
      <c r="AJ121" t="s">
        <v>921</v>
      </c>
      <c r="AL121" t="s">
        <v>359</v>
      </c>
      <c r="AM121">
        <v>20</v>
      </c>
      <c r="AN121" t="s">
        <v>359</v>
      </c>
      <c r="AO121">
        <v>1</v>
      </c>
      <c r="AQ121" t="s">
        <v>401</v>
      </c>
      <c r="AR121">
        <v>2016</v>
      </c>
      <c r="AS121" t="s">
        <v>370</v>
      </c>
      <c r="AT121">
        <v>20</v>
      </c>
      <c r="AU121" t="s">
        <v>359</v>
      </c>
      <c r="AV121">
        <v>2</v>
      </c>
      <c r="AX121">
        <v>2016</v>
      </c>
      <c r="AY121" t="s">
        <v>370</v>
      </c>
      <c r="AZ121">
        <v>5000</v>
      </c>
      <c r="BA121" t="s">
        <v>359</v>
      </c>
      <c r="BB121">
        <v>15</v>
      </c>
      <c r="BC121" t="s">
        <v>2491</v>
      </c>
      <c r="BD121" t="s">
        <v>2492</v>
      </c>
      <c r="BE121" t="s">
        <v>2493</v>
      </c>
      <c r="BF121" t="s">
        <v>2494</v>
      </c>
      <c r="BH121">
        <v>2016</v>
      </c>
      <c r="BI121" t="s">
        <v>370</v>
      </c>
      <c r="BJ121" t="s">
        <v>361</v>
      </c>
      <c r="BP121" t="s">
        <v>359</v>
      </c>
      <c r="BQ121">
        <v>2</v>
      </c>
      <c r="BS121">
        <v>2016</v>
      </c>
      <c r="BT121" t="s">
        <v>370</v>
      </c>
      <c r="BU121">
        <v>5000</v>
      </c>
      <c r="BV121" t="s">
        <v>359</v>
      </c>
      <c r="BW121">
        <v>1</v>
      </c>
      <c r="BY121">
        <v>2016</v>
      </c>
      <c r="BZ121" t="s">
        <v>370</v>
      </c>
      <c r="CA121" t="s">
        <v>359</v>
      </c>
      <c r="CC121">
        <v>2016</v>
      </c>
      <c r="CD121" t="s">
        <v>370</v>
      </c>
      <c r="CE121" t="s">
        <v>361</v>
      </c>
      <c r="CN121" t="s">
        <v>359</v>
      </c>
      <c r="CO121" t="s">
        <v>359</v>
      </c>
      <c r="CP121" t="s">
        <v>375</v>
      </c>
      <c r="CQ121" t="s">
        <v>359</v>
      </c>
      <c r="CR121">
        <v>0</v>
      </c>
      <c r="CS121" t="s">
        <v>359</v>
      </c>
      <c r="CT121" t="s">
        <v>376</v>
      </c>
      <c r="CU121" t="s">
        <v>359</v>
      </c>
      <c r="CV121" t="s">
        <v>375</v>
      </c>
      <c r="CW121" t="s">
        <v>359</v>
      </c>
      <c r="CX121" t="s">
        <v>2495</v>
      </c>
      <c r="CY121" t="s">
        <v>2496</v>
      </c>
      <c r="CZ121" t="s">
        <v>2497</v>
      </c>
      <c r="DA121" t="s">
        <v>2498</v>
      </c>
      <c r="DB121">
        <v>2</v>
      </c>
      <c r="DC121" t="s">
        <v>2499</v>
      </c>
      <c r="DD121">
        <v>2016</v>
      </c>
      <c r="DE121" t="s">
        <v>370</v>
      </c>
      <c r="DF121" t="s">
        <v>361</v>
      </c>
      <c r="DJ121" t="s">
        <v>359</v>
      </c>
      <c r="DL121" t="s">
        <v>370</v>
      </c>
      <c r="DN121" t="s">
        <v>2500</v>
      </c>
    </row>
    <row r="122" spans="1:118" x14ac:dyDescent="0.3">
      <c r="A122" t="s">
        <v>2501</v>
      </c>
      <c r="B122">
        <v>1</v>
      </c>
      <c r="D122" t="s">
        <v>631</v>
      </c>
      <c r="E122" t="s">
        <v>2502</v>
      </c>
      <c r="F122" t="s">
        <v>2503</v>
      </c>
      <c r="G122" t="s">
        <v>634</v>
      </c>
      <c r="H122" t="s">
        <v>2504</v>
      </c>
      <c r="I122">
        <v>2017</v>
      </c>
      <c r="J122" t="s">
        <v>353</v>
      </c>
      <c r="K122" t="s">
        <v>354</v>
      </c>
      <c r="L122" t="s">
        <v>564</v>
      </c>
      <c r="M122" t="s">
        <v>2505</v>
      </c>
      <c r="N122" t="s">
        <v>2506</v>
      </c>
      <c r="Q122" t="s">
        <v>2507</v>
      </c>
      <c r="T122">
        <v>168</v>
      </c>
      <c r="U122">
        <v>72</v>
      </c>
      <c r="V122">
        <v>96</v>
      </c>
      <c r="W122" t="s">
        <v>359</v>
      </c>
      <c r="X122" t="s">
        <v>394</v>
      </c>
      <c r="Z122">
        <v>2008</v>
      </c>
      <c r="AA122" t="s">
        <v>361</v>
      </c>
      <c r="AC122" t="s">
        <v>2508</v>
      </c>
      <c r="AE122">
        <v>1</v>
      </c>
      <c r="AF122" t="s">
        <v>363</v>
      </c>
      <c r="AG122" t="s">
        <v>2509</v>
      </c>
      <c r="AH122" t="s">
        <v>2510</v>
      </c>
      <c r="AI122" t="s">
        <v>2511</v>
      </c>
      <c r="AJ122" t="s">
        <v>2512</v>
      </c>
      <c r="AL122" t="s">
        <v>359</v>
      </c>
      <c r="AM122">
        <v>40</v>
      </c>
      <c r="AN122" t="s">
        <v>359</v>
      </c>
      <c r="AO122">
        <v>1</v>
      </c>
      <c r="AQ122" t="s">
        <v>401</v>
      </c>
      <c r="AR122">
        <v>2008</v>
      </c>
      <c r="AS122" t="s">
        <v>370</v>
      </c>
      <c r="AT122">
        <v>40</v>
      </c>
      <c r="AU122" t="s">
        <v>359</v>
      </c>
      <c r="AV122">
        <v>1</v>
      </c>
      <c r="AX122">
        <v>2008</v>
      </c>
      <c r="AY122" t="s">
        <v>370</v>
      </c>
      <c r="AZ122">
        <v>700</v>
      </c>
      <c r="BA122" t="s">
        <v>359</v>
      </c>
      <c r="BB122">
        <v>2</v>
      </c>
      <c r="BC122" t="s">
        <v>2513</v>
      </c>
      <c r="BD122" t="s">
        <v>2514</v>
      </c>
      <c r="BE122" t="s">
        <v>2515</v>
      </c>
      <c r="BF122" t="s">
        <v>2516</v>
      </c>
      <c r="BH122">
        <v>2008</v>
      </c>
      <c r="BI122" t="s">
        <v>370</v>
      </c>
      <c r="BJ122" t="s">
        <v>361</v>
      </c>
      <c r="BP122" t="s">
        <v>359</v>
      </c>
      <c r="BQ122">
        <v>1</v>
      </c>
      <c r="BS122">
        <v>2008</v>
      </c>
      <c r="BT122" t="s">
        <v>370</v>
      </c>
      <c r="BU122">
        <v>500</v>
      </c>
      <c r="BV122" t="s">
        <v>361</v>
      </c>
      <c r="CE122" t="s">
        <v>361</v>
      </c>
      <c r="CN122" t="s">
        <v>359</v>
      </c>
      <c r="CO122" t="s">
        <v>359</v>
      </c>
      <c r="CP122" t="s">
        <v>375</v>
      </c>
      <c r="CQ122" t="s">
        <v>359</v>
      </c>
      <c r="CR122">
        <v>0</v>
      </c>
      <c r="CS122" t="s">
        <v>359</v>
      </c>
      <c r="CT122" t="s">
        <v>376</v>
      </c>
      <c r="CU122" t="s">
        <v>359</v>
      </c>
      <c r="CV122" t="s">
        <v>375</v>
      </c>
      <c r="CW122" t="s">
        <v>359</v>
      </c>
      <c r="CX122" t="s">
        <v>2517</v>
      </c>
      <c r="CY122" t="s">
        <v>2518</v>
      </c>
      <c r="CZ122" t="s">
        <v>2519</v>
      </c>
      <c r="DA122" t="s">
        <v>2520</v>
      </c>
      <c r="DB122">
        <v>3</v>
      </c>
      <c r="DC122" t="s">
        <v>2521</v>
      </c>
      <c r="DD122">
        <v>2008</v>
      </c>
      <c r="DE122" t="s">
        <v>369</v>
      </c>
      <c r="DF122" t="s">
        <v>361</v>
      </c>
      <c r="DJ122" t="s">
        <v>359</v>
      </c>
      <c r="DL122" t="s">
        <v>370</v>
      </c>
      <c r="DM122" t="s">
        <v>2522</v>
      </c>
      <c r="DN122" t="s">
        <v>2523</v>
      </c>
    </row>
    <row r="123" spans="1:118" x14ac:dyDescent="0.3">
      <c r="A123" t="s">
        <v>2524</v>
      </c>
      <c r="B123">
        <v>1</v>
      </c>
      <c r="D123" t="s">
        <v>465</v>
      </c>
      <c r="E123" t="s">
        <v>2525</v>
      </c>
      <c r="F123" t="s">
        <v>2526</v>
      </c>
      <c r="G123" t="s">
        <v>468</v>
      </c>
      <c r="H123" t="s">
        <v>2527</v>
      </c>
      <c r="I123">
        <v>2017</v>
      </c>
      <c r="J123" t="s">
        <v>353</v>
      </c>
      <c r="K123" t="s">
        <v>354</v>
      </c>
      <c r="L123" t="s">
        <v>1033</v>
      </c>
      <c r="M123" t="s">
        <v>1034</v>
      </c>
      <c r="N123" t="s">
        <v>1476</v>
      </c>
      <c r="Q123" t="s">
        <v>2528</v>
      </c>
      <c r="R123">
        <v>2621</v>
      </c>
      <c r="T123">
        <v>243</v>
      </c>
      <c r="U123">
        <v>243</v>
      </c>
      <c r="V123">
        <v>0</v>
      </c>
      <c r="W123" t="s">
        <v>359</v>
      </c>
      <c r="X123" t="s">
        <v>394</v>
      </c>
      <c r="Z123">
        <v>2016</v>
      </c>
      <c r="AA123" t="s">
        <v>361</v>
      </c>
      <c r="AC123" t="s">
        <v>362</v>
      </c>
      <c r="AD123" t="s">
        <v>2529</v>
      </c>
      <c r="AE123">
        <v>1</v>
      </c>
      <c r="AF123" t="s">
        <v>363</v>
      </c>
      <c r="AG123" t="s">
        <v>2530</v>
      </c>
      <c r="AH123" t="s">
        <v>2531</v>
      </c>
      <c r="AI123" t="s">
        <v>2532</v>
      </c>
      <c r="AJ123" t="s">
        <v>2533</v>
      </c>
      <c r="AL123" t="s">
        <v>359</v>
      </c>
      <c r="AM123">
        <v>40</v>
      </c>
      <c r="AN123" t="s">
        <v>361</v>
      </c>
      <c r="AT123">
        <v>40</v>
      </c>
      <c r="AU123" t="s">
        <v>361</v>
      </c>
      <c r="BA123" t="s">
        <v>361</v>
      </c>
      <c r="BJ123" t="s">
        <v>361</v>
      </c>
      <c r="BP123" t="s">
        <v>361</v>
      </c>
      <c r="BV123" t="s">
        <v>361</v>
      </c>
      <c r="CE123" t="s">
        <v>361</v>
      </c>
      <c r="CN123" t="s">
        <v>359</v>
      </c>
      <c r="CO123" t="s">
        <v>359</v>
      </c>
      <c r="CP123" t="s">
        <v>375</v>
      </c>
      <c r="CQ123" t="s">
        <v>359</v>
      </c>
      <c r="CR123">
        <v>0</v>
      </c>
      <c r="CS123" t="s">
        <v>359</v>
      </c>
      <c r="CT123" t="s">
        <v>376</v>
      </c>
      <c r="CU123" t="s">
        <v>359</v>
      </c>
      <c r="CV123" t="s">
        <v>375</v>
      </c>
      <c r="CW123" t="s">
        <v>359</v>
      </c>
      <c r="CX123" t="s">
        <v>2534</v>
      </c>
      <c r="CY123" t="s">
        <v>2535</v>
      </c>
      <c r="CZ123" t="s">
        <v>2536</v>
      </c>
      <c r="DA123" t="s">
        <v>2537</v>
      </c>
      <c r="DB123">
        <v>2</v>
      </c>
      <c r="DC123" t="s">
        <v>2538</v>
      </c>
      <c r="DD123">
        <v>2016</v>
      </c>
      <c r="DE123" t="s">
        <v>370</v>
      </c>
      <c r="DF123" t="s">
        <v>361</v>
      </c>
      <c r="DJ123" t="s">
        <v>359</v>
      </c>
      <c r="DL123" t="s">
        <v>370</v>
      </c>
      <c r="DM123" t="s">
        <v>2529</v>
      </c>
      <c r="DN123" t="s">
        <v>2539</v>
      </c>
    </row>
    <row r="124" spans="1:118" x14ac:dyDescent="0.3">
      <c r="A124" t="s">
        <v>2540</v>
      </c>
      <c r="B124">
        <v>1</v>
      </c>
      <c r="D124" t="s">
        <v>348</v>
      </c>
      <c r="E124" t="s">
        <v>2541</v>
      </c>
      <c r="F124" t="s">
        <v>2542</v>
      </c>
      <c r="G124" t="s">
        <v>351</v>
      </c>
      <c r="H124" t="s">
        <v>2543</v>
      </c>
      <c r="I124">
        <v>2017</v>
      </c>
      <c r="J124" t="s">
        <v>353</v>
      </c>
      <c r="K124" t="s">
        <v>354</v>
      </c>
      <c r="L124" t="s">
        <v>666</v>
      </c>
      <c r="M124" t="s">
        <v>1277</v>
      </c>
      <c r="N124" t="s">
        <v>2544</v>
      </c>
      <c r="Q124" t="s">
        <v>375</v>
      </c>
      <c r="R124">
        <v>26296</v>
      </c>
      <c r="T124">
        <v>945</v>
      </c>
      <c r="U124">
        <v>945</v>
      </c>
      <c r="V124">
        <v>0</v>
      </c>
      <c r="W124" t="s">
        <v>359</v>
      </c>
      <c r="X124" t="s">
        <v>360</v>
      </c>
      <c r="Z124">
        <v>2016</v>
      </c>
      <c r="AA124" t="s">
        <v>361</v>
      </c>
      <c r="AC124" t="s">
        <v>362</v>
      </c>
      <c r="AE124">
        <v>2</v>
      </c>
      <c r="AF124" t="s">
        <v>363</v>
      </c>
      <c r="AG124" t="s">
        <v>1001</v>
      </c>
      <c r="AH124" t="s">
        <v>1002</v>
      </c>
      <c r="AI124" t="s">
        <v>1003</v>
      </c>
      <c r="AJ124" t="s">
        <v>1004</v>
      </c>
      <c r="AK124" t="s">
        <v>2545</v>
      </c>
      <c r="AL124" t="s">
        <v>359</v>
      </c>
      <c r="AM124">
        <v>3</v>
      </c>
      <c r="AN124" t="s">
        <v>359</v>
      </c>
      <c r="AO124">
        <v>1</v>
      </c>
      <c r="AP124" t="s">
        <v>2546</v>
      </c>
      <c r="AQ124" t="s">
        <v>2547</v>
      </c>
      <c r="AR124">
        <v>2016</v>
      </c>
      <c r="AS124" t="s">
        <v>370</v>
      </c>
      <c r="AT124">
        <v>3</v>
      </c>
      <c r="AU124" t="s">
        <v>359</v>
      </c>
      <c r="AV124">
        <v>1</v>
      </c>
      <c r="AW124" t="s">
        <v>2548</v>
      </c>
      <c r="AX124">
        <v>2016</v>
      </c>
      <c r="AY124" t="s">
        <v>370</v>
      </c>
      <c r="AZ124">
        <v>35000</v>
      </c>
      <c r="BA124" t="s">
        <v>359</v>
      </c>
      <c r="BB124">
        <v>45</v>
      </c>
      <c r="BC124" t="s">
        <v>2549</v>
      </c>
      <c r="BD124" t="s">
        <v>2550</v>
      </c>
      <c r="BE124" t="s">
        <v>2551</v>
      </c>
      <c r="BF124" t="s">
        <v>2552</v>
      </c>
      <c r="BH124">
        <v>2016</v>
      </c>
      <c r="BI124" t="s">
        <v>370</v>
      </c>
      <c r="BJ124" t="s">
        <v>359</v>
      </c>
      <c r="BK124">
        <v>38</v>
      </c>
      <c r="BL124" t="s">
        <v>368</v>
      </c>
      <c r="BN124">
        <v>2016</v>
      </c>
      <c r="BO124" t="s">
        <v>370</v>
      </c>
      <c r="BP124" t="s">
        <v>359</v>
      </c>
      <c r="BQ124">
        <v>1</v>
      </c>
      <c r="BR124" t="s">
        <v>2553</v>
      </c>
      <c r="BS124">
        <v>2016</v>
      </c>
      <c r="BT124" t="s">
        <v>370</v>
      </c>
      <c r="BU124">
        <v>35000</v>
      </c>
      <c r="BV124" t="s">
        <v>359</v>
      </c>
      <c r="BW124">
        <v>3</v>
      </c>
      <c r="BX124" t="s">
        <v>2554</v>
      </c>
      <c r="BY124">
        <v>2016</v>
      </c>
      <c r="BZ124" t="s">
        <v>370</v>
      </c>
      <c r="CA124" t="s">
        <v>359</v>
      </c>
      <c r="CB124" t="s">
        <v>2555</v>
      </c>
      <c r="CC124">
        <v>2016</v>
      </c>
      <c r="CD124" t="s">
        <v>370</v>
      </c>
      <c r="CE124" t="s">
        <v>361</v>
      </c>
      <c r="CN124" t="s">
        <v>359</v>
      </c>
      <c r="CO124" t="s">
        <v>359</v>
      </c>
      <c r="CP124" t="s">
        <v>375</v>
      </c>
      <c r="CQ124" t="s">
        <v>359</v>
      </c>
      <c r="CR124">
        <v>0</v>
      </c>
      <c r="CS124" t="s">
        <v>359</v>
      </c>
      <c r="CT124" t="s">
        <v>376</v>
      </c>
      <c r="CU124" t="s">
        <v>359</v>
      </c>
      <c r="CV124" t="s">
        <v>375</v>
      </c>
      <c r="CW124" t="s">
        <v>359</v>
      </c>
      <c r="CX124" t="s">
        <v>2556</v>
      </c>
      <c r="CY124" t="s">
        <v>2557</v>
      </c>
      <c r="CZ124" t="s">
        <v>2558</v>
      </c>
      <c r="DA124" t="s">
        <v>2559</v>
      </c>
      <c r="DB124">
        <v>1</v>
      </c>
      <c r="DC124" t="s">
        <v>2560</v>
      </c>
      <c r="DD124">
        <v>2016</v>
      </c>
      <c r="DE124" t="s">
        <v>370</v>
      </c>
      <c r="DF124" t="s">
        <v>361</v>
      </c>
      <c r="DJ124" t="s">
        <v>359</v>
      </c>
      <c r="DL124" t="s">
        <v>370</v>
      </c>
      <c r="DN124" t="s">
        <v>2561</v>
      </c>
    </row>
    <row r="125" spans="1:118" x14ac:dyDescent="0.3">
      <c r="A125" t="s">
        <v>2562</v>
      </c>
      <c r="B125">
        <v>1</v>
      </c>
      <c r="D125" t="s">
        <v>348</v>
      </c>
      <c r="E125" t="s">
        <v>2563</v>
      </c>
      <c r="F125" t="s">
        <v>2564</v>
      </c>
      <c r="G125" t="s">
        <v>351</v>
      </c>
      <c r="H125" t="s">
        <v>1032</v>
      </c>
      <c r="I125">
        <v>2017</v>
      </c>
      <c r="J125" t="s">
        <v>353</v>
      </c>
      <c r="K125" t="s">
        <v>354</v>
      </c>
      <c r="L125" t="s">
        <v>355</v>
      </c>
      <c r="M125" t="s">
        <v>2565</v>
      </c>
      <c r="N125" t="s">
        <v>2566</v>
      </c>
      <c r="Q125" t="s">
        <v>358</v>
      </c>
      <c r="R125">
        <v>10234</v>
      </c>
      <c r="T125">
        <v>148</v>
      </c>
      <c r="U125">
        <v>148</v>
      </c>
      <c r="V125">
        <v>0</v>
      </c>
      <c r="W125" t="s">
        <v>359</v>
      </c>
      <c r="X125" t="s">
        <v>360</v>
      </c>
      <c r="Z125">
        <v>2012</v>
      </c>
      <c r="AA125" t="s">
        <v>361</v>
      </c>
      <c r="AC125" t="s">
        <v>362</v>
      </c>
      <c r="AE125">
        <v>1</v>
      </c>
      <c r="AF125" t="s">
        <v>363</v>
      </c>
      <c r="AG125" t="s">
        <v>364</v>
      </c>
      <c r="AH125" t="s">
        <v>365</v>
      </c>
      <c r="AI125" t="s">
        <v>366</v>
      </c>
      <c r="AJ125" t="s">
        <v>367</v>
      </c>
      <c r="AL125" t="s">
        <v>359</v>
      </c>
      <c r="AM125">
        <v>3</v>
      </c>
      <c r="AN125" t="s">
        <v>359</v>
      </c>
      <c r="AO125">
        <v>1</v>
      </c>
      <c r="AQ125" t="s">
        <v>368</v>
      </c>
      <c r="AR125">
        <v>2012</v>
      </c>
      <c r="AS125" t="s">
        <v>370</v>
      </c>
      <c r="AT125">
        <v>3</v>
      </c>
      <c r="AU125" t="s">
        <v>359</v>
      </c>
      <c r="AV125">
        <v>1</v>
      </c>
      <c r="AX125">
        <v>2012</v>
      </c>
      <c r="AY125" t="s">
        <v>370</v>
      </c>
      <c r="AZ125">
        <v>30000</v>
      </c>
      <c r="BA125" t="s">
        <v>359</v>
      </c>
      <c r="BB125">
        <v>7</v>
      </c>
      <c r="BC125" t="s">
        <v>371</v>
      </c>
      <c r="BD125" t="s">
        <v>372</v>
      </c>
      <c r="BE125" t="s">
        <v>373</v>
      </c>
      <c r="BF125" t="s">
        <v>374</v>
      </c>
      <c r="BH125">
        <v>2012</v>
      </c>
      <c r="BI125" t="s">
        <v>370</v>
      </c>
      <c r="BJ125" t="s">
        <v>359</v>
      </c>
      <c r="BK125">
        <v>14</v>
      </c>
      <c r="BL125" t="s">
        <v>368</v>
      </c>
      <c r="BN125">
        <v>2012</v>
      </c>
      <c r="BO125" t="s">
        <v>370</v>
      </c>
      <c r="BP125" t="s">
        <v>359</v>
      </c>
      <c r="BQ125">
        <v>1</v>
      </c>
      <c r="BS125">
        <v>2012</v>
      </c>
      <c r="BT125" t="s">
        <v>370</v>
      </c>
      <c r="BU125">
        <v>30000</v>
      </c>
      <c r="BV125" t="s">
        <v>359</v>
      </c>
      <c r="BW125">
        <v>2</v>
      </c>
      <c r="BY125">
        <v>2012</v>
      </c>
      <c r="BZ125" t="s">
        <v>369</v>
      </c>
      <c r="CA125" t="s">
        <v>359</v>
      </c>
      <c r="CC125">
        <v>2012</v>
      </c>
      <c r="CD125" t="s">
        <v>370</v>
      </c>
      <c r="CE125" t="s">
        <v>361</v>
      </c>
      <c r="CN125" t="s">
        <v>359</v>
      </c>
      <c r="CO125" t="s">
        <v>359</v>
      </c>
      <c r="CP125" t="s">
        <v>375</v>
      </c>
      <c r="CQ125" t="s">
        <v>359</v>
      </c>
      <c r="CR125">
        <v>0</v>
      </c>
      <c r="CS125" t="s">
        <v>359</v>
      </c>
      <c r="CT125" t="s">
        <v>376</v>
      </c>
      <c r="CU125" t="s">
        <v>359</v>
      </c>
      <c r="CV125" t="s">
        <v>375</v>
      </c>
      <c r="CW125" t="s">
        <v>359</v>
      </c>
      <c r="CX125" t="s">
        <v>2567</v>
      </c>
      <c r="CY125" t="s">
        <v>2568</v>
      </c>
      <c r="CZ125" t="s">
        <v>2569</v>
      </c>
      <c r="DA125" t="s">
        <v>2570</v>
      </c>
      <c r="DB125">
        <v>1</v>
      </c>
      <c r="DC125" t="s">
        <v>2571</v>
      </c>
      <c r="DD125">
        <v>2012</v>
      </c>
      <c r="DE125" t="s">
        <v>369</v>
      </c>
      <c r="DF125" t="s">
        <v>361</v>
      </c>
      <c r="DJ125" t="s">
        <v>361</v>
      </c>
      <c r="DK125" t="s">
        <v>1972</v>
      </c>
      <c r="DL125" t="s">
        <v>369</v>
      </c>
      <c r="DN125" t="s">
        <v>2572</v>
      </c>
    </row>
    <row r="126" spans="1:118" x14ac:dyDescent="0.3">
      <c r="A126" t="s">
        <v>2573</v>
      </c>
      <c r="B126">
        <v>1</v>
      </c>
      <c r="D126" t="s">
        <v>631</v>
      </c>
      <c r="E126" t="s">
        <v>2574</v>
      </c>
      <c r="F126" t="s">
        <v>2575</v>
      </c>
      <c r="G126" t="s">
        <v>634</v>
      </c>
      <c r="H126" t="s">
        <v>2576</v>
      </c>
      <c r="I126">
        <v>2017</v>
      </c>
      <c r="J126" t="s">
        <v>353</v>
      </c>
      <c r="K126" t="s">
        <v>354</v>
      </c>
      <c r="L126" t="s">
        <v>606</v>
      </c>
      <c r="M126" t="s">
        <v>2577</v>
      </c>
      <c r="N126" t="s">
        <v>2578</v>
      </c>
      <c r="Q126" t="s">
        <v>2579</v>
      </c>
      <c r="R126">
        <v>8284</v>
      </c>
      <c r="T126">
        <v>106</v>
      </c>
      <c r="U126">
        <v>50</v>
      </c>
      <c r="V126">
        <v>56</v>
      </c>
      <c r="W126" t="s">
        <v>359</v>
      </c>
      <c r="X126" t="s">
        <v>360</v>
      </c>
      <c r="Z126">
        <v>2014</v>
      </c>
      <c r="AA126" t="s">
        <v>359</v>
      </c>
      <c r="AB126" t="s">
        <v>2580</v>
      </c>
      <c r="AC126" t="s">
        <v>362</v>
      </c>
      <c r="AD126" t="s">
        <v>2581</v>
      </c>
      <c r="AE126">
        <v>4</v>
      </c>
      <c r="AF126" t="s">
        <v>363</v>
      </c>
      <c r="AG126" t="s">
        <v>2411</v>
      </c>
      <c r="AH126" t="s">
        <v>2412</v>
      </c>
      <c r="AI126" t="s">
        <v>2413</v>
      </c>
      <c r="AJ126" t="s">
        <v>2414</v>
      </c>
      <c r="AL126" t="s">
        <v>359</v>
      </c>
      <c r="AM126">
        <v>4</v>
      </c>
      <c r="AN126" t="s">
        <v>359</v>
      </c>
      <c r="AO126">
        <v>5</v>
      </c>
      <c r="AQ126" t="s">
        <v>2582</v>
      </c>
      <c r="AR126">
        <v>2014</v>
      </c>
      <c r="AS126" t="s">
        <v>370</v>
      </c>
      <c r="AT126">
        <v>4</v>
      </c>
      <c r="AU126" t="s">
        <v>359</v>
      </c>
      <c r="AV126">
        <v>2</v>
      </c>
      <c r="AX126">
        <v>2014</v>
      </c>
      <c r="AY126" t="s">
        <v>370</v>
      </c>
      <c r="AZ126">
        <v>8000</v>
      </c>
      <c r="BA126" t="s">
        <v>359</v>
      </c>
      <c r="BB126">
        <v>13</v>
      </c>
      <c r="BC126" t="s">
        <v>2583</v>
      </c>
      <c r="BD126" t="s">
        <v>2584</v>
      </c>
      <c r="BE126" t="s">
        <v>2585</v>
      </c>
      <c r="BF126" t="s">
        <v>2586</v>
      </c>
      <c r="BH126">
        <v>2014</v>
      </c>
      <c r="BI126" t="s">
        <v>370</v>
      </c>
      <c r="BJ126" t="s">
        <v>361</v>
      </c>
      <c r="BP126" t="s">
        <v>359</v>
      </c>
      <c r="BQ126">
        <v>2</v>
      </c>
      <c r="BS126">
        <v>2014</v>
      </c>
      <c r="BT126" t="s">
        <v>370</v>
      </c>
      <c r="BU126">
        <v>7000</v>
      </c>
      <c r="BV126" t="s">
        <v>359</v>
      </c>
      <c r="BW126">
        <v>4</v>
      </c>
      <c r="BY126">
        <v>2014</v>
      </c>
      <c r="BZ126" t="s">
        <v>369</v>
      </c>
      <c r="CA126" t="s">
        <v>359</v>
      </c>
      <c r="CC126">
        <v>2014</v>
      </c>
      <c r="CD126" t="s">
        <v>370</v>
      </c>
      <c r="CE126" t="s">
        <v>361</v>
      </c>
      <c r="CN126" t="s">
        <v>359</v>
      </c>
      <c r="CO126" t="s">
        <v>359</v>
      </c>
      <c r="CP126" t="s">
        <v>375</v>
      </c>
      <c r="CQ126" t="s">
        <v>359</v>
      </c>
      <c r="CR126">
        <v>0</v>
      </c>
      <c r="CS126" t="s">
        <v>359</v>
      </c>
      <c r="CT126" t="s">
        <v>376</v>
      </c>
      <c r="CU126" t="s">
        <v>359</v>
      </c>
      <c r="CV126" t="s">
        <v>375</v>
      </c>
      <c r="CW126" t="s">
        <v>359</v>
      </c>
      <c r="CX126" t="s">
        <v>2587</v>
      </c>
      <c r="CY126" t="s">
        <v>2588</v>
      </c>
      <c r="CZ126" t="s">
        <v>2589</v>
      </c>
      <c r="DA126" t="s">
        <v>2590</v>
      </c>
      <c r="DB126">
        <v>17</v>
      </c>
      <c r="DC126" t="s">
        <v>2591</v>
      </c>
      <c r="DD126">
        <v>2014</v>
      </c>
      <c r="DE126" t="s">
        <v>369</v>
      </c>
      <c r="DF126" t="s">
        <v>359</v>
      </c>
      <c r="DG126">
        <v>1</v>
      </c>
      <c r="DH126">
        <v>10</v>
      </c>
      <c r="DI126" t="s">
        <v>2592</v>
      </c>
      <c r="DJ126" t="s">
        <v>359</v>
      </c>
      <c r="DL126" t="s">
        <v>370</v>
      </c>
      <c r="DM126" t="s">
        <v>2593</v>
      </c>
      <c r="DN126" t="s">
        <v>2594</v>
      </c>
    </row>
    <row r="127" spans="1:118" x14ac:dyDescent="0.3">
      <c r="A127" t="s">
        <v>2595</v>
      </c>
      <c r="B127">
        <v>1</v>
      </c>
      <c r="D127" t="s">
        <v>465</v>
      </c>
      <c r="E127" t="s">
        <v>2596</v>
      </c>
      <c r="F127" t="s">
        <v>2597</v>
      </c>
      <c r="G127" t="s">
        <v>468</v>
      </c>
      <c r="H127" t="s">
        <v>2598</v>
      </c>
      <c r="I127">
        <v>2017</v>
      </c>
      <c r="J127" t="s">
        <v>353</v>
      </c>
      <c r="K127" t="s">
        <v>354</v>
      </c>
      <c r="L127" t="s">
        <v>470</v>
      </c>
      <c r="M127" t="s">
        <v>1098</v>
      </c>
      <c r="N127" t="s">
        <v>1413</v>
      </c>
      <c r="Q127" t="s">
        <v>2599</v>
      </c>
      <c r="R127">
        <v>9577</v>
      </c>
      <c r="T127">
        <v>134</v>
      </c>
      <c r="U127">
        <v>134</v>
      </c>
      <c r="V127">
        <v>0</v>
      </c>
      <c r="W127" t="s">
        <v>359</v>
      </c>
      <c r="X127" t="s">
        <v>360</v>
      </c>
      <c r="Z127">
        <v>2015</v>
      </c>
      <c r="AA127" t="s">
        <v>361</v>
      </c>
      <c r="AC127" t="s">
        <v>362</v>
      </c>
      <c r="AD127" t="s">
        <v>2600</v>
      </c>
      <c r="AE127">
        <v>10</v>
      </c>
      <c r="AF127" t="s">
        <v>363</v>
      </c>
      <c r="AG127" t="s">
        <v>1101</v>
      </c>
      <c r="AH127" t="s">
        <v>1102</v>
      </c>
      <c r="AI127" t="s">
        <v>1103</v>
      </c>
      <c r="AJ127" t="s">
        <v>1104</v>
      </c>
      <c r="AL127" t="s">
        <v>359</v>
      </c>
      <c r="AM127">
        <v>40</v>
      </c>
      <c r="AN127" t="s">
        <v>359</v>
      </c>
      <c r="AO127">
        <v>8</v>
      </c>
      <c r="AQ127" t="s">
        <v>401</v>
      </c>
      <c r="AR127">
        <v>2015</v>
      </c>
      <c r="AS127" t="s">
        <v>370</v>
      </c>
      <c r="AT127">
        <v>40</v>
      </c>
      <c r="AU127" t="s">
        <v>359</v>
      </c>
      <c r="AV127">
        <v>1</v>
      </c>
      <c r="AX127">
        <v>2015</v>
      </c>
      <c r="AY127" t="s">
        <v>370</v>
      </c>
      <c r="AZ127">
        <v>4000</v>
      </c>
      <c r="BA127" t="s">
        <v>359</v>
      </c>
      <c r="BB127">
        <v>1</v>
      </c>
      <c r="BC127" t="s">
        <v>2601</v>
      </c>
      <c r="BD127" t="s">
        <v>2602</v>
      </c>
      <c r="BE127" t="s">
        <v>2603</v>
      </c>
      <c r="BF127" t="s">
        <v>2604</v>
      </c>
      <c r="BG127" t="s">
        <v>2605</v>
      </c>
      <c r="BH127">
        <v>2015</v>
      </c>
      <c r="BI127" t="s">
        <v>370</v>
      </c>
      <c r="BJ127" t="s">
        <v>361</v>
      </c>
      <c r="BP127" t="s">
        <v>359</v>
      </c>
      <c r="BQ127">
        <v>3</v>
      </c>
      <c r="BS127">
        <v>2015</v>
      </c>
      <c r="BT127" t="s">
        <v>370</v>
      </c>
      <c r="BU127">
        <v>8000</v>
      </c>
      <c r="BV127" t="s">
        <v>359</v>
      </c>
      <c r="BW127">
        <v>2</v>
      </c>
      <c r="BY127">
        <v>2015</v>
      </c>
      <c r="BZ127" t="s">
        <v>370</v>
      </c>
      <c r="CA127" t="s">
        <v>359</v>
      </c>
      <c r="CC127">
        <v>2015</v>
      </c>
      <c r="CD127" t="s">
        <v>370</v>
      </c>
      <c r="CE127" t="s">
        <v>361</v>
      </c>
      <c r="CN127" t="s">
        <v>359</v>
      </c>
      <c r="CO127" t="s">
        <v>359</v>
      </c>
      <c r="CP127" t="s">
        <v>375</v>
      </c>
      <c r="CQ127" t="s">
        <v>359</v>
      </c>
      <c r="CR127">
        <v>0</v>
      </c>
      <c r="CS127" t="s">
        <v>359</v>
      </c>
      <c r="CT127" t="s">
        <v>376</v>
      </c>
      <c r="CU127" t="s">
        <v>359</v>
      </c>
      <c r="CV127" t="s">
        <v>375</v>
      </c>
      <c r="CW127" t="s">
        <v>359</v>
      </c>
      <c r="CX127" t="s">
        <v>2606</v>
      </c>
      <c r="CY127" t="s">
        <v>2607</v>
      </c>
      <c r="CZ127" t="s">
        <v>2608</v>
      </c>
      <c r="DA127" t="s">
        <v>2609</v>
      </c>
      <c r="DB127">
        <v>2</v>
      </c>
      <c r="DC127" t="s">
        <v>2610</v>
      </c>
      <c r="DD127">
        <v>2015</v>
      </c>
      <c r="DE127" t="s">
        <v>370</v>
      </c>
      <c r="DF127" t="s">
        <v>361</v>
      </c>
      <c r="DJ127" t="s">
        <v>359</v>
      </c>
      <c r="DL127" t="s">
        <v>370</v>
      </c>
      <c r="DM127" t="s">
        <v>2611</v>
      </c>
      <c r="DN127" t="s">
        <v>2612</v>
      </c>
    </row>
    <row r="128" spans="1:118" x14ac:dyDescent="0.3">
      <c r="A128" t="s">
        <v>2613</v>
      </c>
      <c r="B128">
        <v>1</v>
      </c>
      <c r="D128" t="s">
        <v>465</v>
      </c>
      <c r="E128" t="s">
        <v>2614</v>
      </c>
      <c r="F128" t="s">
        <v>2615</v>
      </c>
      <c r="G128" t="s">
        <v>468</v>
      </c>
      <c r="H128" t="s">
        <v>2616</v>
      </c>
      <c r="I128">
        <v>2017</v>
      </c>
      <c r="J128" t="s">
        <v>353</v>
      </c>
      <c r="K128" t="s">
        <v>354</v>
      </c>
      <c r="L128" t="s">
        <v>470</v>
      </c>
      <c r="M128" t="s">
        <v>1098</v>
      </c>
      <c r="N128" t="s">
        <v>2617</v>
      </c>
      <c r="Q128" t="s">
        <v>2618</v>
      </c>
      <c r="R128">
        <v>9577</v>
      </c>
      <c r="T128">
        <v>129</v>
      </c>
      <c r="U128">
        <v>129</v>
      </c>
      <c r="V128">
        <v>0</v>
      </c>
      <c r="W128" t="s">
        <v>359</v>
      </c>
      <c r="X128" t="s">
        <v>360</v>
      </c>
      <c r="Z128">
        <v>2015</v>
      </c>
      <c r="AA128" t="s">
        <v>361</v>
      </c>
      <c r="AC128" t="s">
        <v>2619</v>
      </c>
      <c r="AD128" t="s">
        <v>2620</v>
      </c>
      <c r="AE128">
        <v>8</v>
      </c>
      <c r="AF128" t="s">
        <v>363</v>
      </c>
      <c r="AG128" t="s">
        <v>2621</v>
      </c>
      <c r="AH128" t="s">
        <v>1102</v>
      </c>
      <c r="AI128" t="s">
        <v>1103</v>
      </c>
      <c r="AJ128" t="s">
        <v>1104</v>
      </c>
      <c r="AL128" t="s">
        <v>359</v>
      </c>
      <c r="AM128">
        <v>40</v>
      </c>
      <c r="AN128" t="s">
        <v>359</v>
      </c>
      <c r="AO128">
        <v>8</v>
      </c>
      <c r="AQ128" t="s">
        <v>401</v>
      </c>
      <c r="AR128">
        <v>2015</v>
      </c>
      <c r="AS128" t="s">
        <v>370</v>
      </c>
      <c r="AT128">
        <v>40</v>
      </c>
      <c r="AU128" t="s">
        <v>359</v>
      </c>
      <c r="AV128">
        <v>2</v>
      </c>
      <c r="AX128">
        <v>2015</v>
      </c>
      <c r="AY128" t="s">
        <v>370</v>
      </c>
      <c r="AZ128">
        <v>2000</v>
      </c>
      <c r="BA128" t="s">
        <v>359</v>
      </c>
      <c r="BB128">
        <v>4</v>
      </c>
      <c r="BC128" t="s">
        <v>2622</v>
      </c>
      <c r="BD128" t="s">
        <v>2623</v>
      </c>
      <c r="BE128" t="s">
        <v>2624</v>
      </c>
      <c r="BF128" t="s">
        <v>2625</v>
      </c>
      <c r="BG128" t="s">
        <v>2626</v>
      </c>
      <c r="BH128">
        <v>2015</v>
      </c>
      <c r="BI128" t="s">
        <v>370</v>
      </c>
      <c r="BJ128" t="s">
        <v>361</v>
      </c>
      <c r="BP128" t="s">
        <v>359</v>
      </c>
      <c r="BQ128">
        <v>1</v>
      </c>
      <c r="BS128">
        <v>2015</v>
      </c>
      <c r="BT128" t="s">
        <v>370</v>
      </c>
      <c r="BU128">
        <v>2000</v>
      </c>
      <c r="BV128" t="s">
        <v>361</v>
      </c>
      <c r="CE128" t="s">
        <v>361</v>
      </c>
      <c r="CN128" t="s">
        <v>359</v>
      </c>
      <c r="CO128" t="s">
        <v>359</v>
      </c>
      <c r="CP128" t="s">
        <v>375</v>
      </c>
      <c r="CQ128" t="s">
        <v>359</v>
      </c>
      <c r="CR128">
        <v>0</v>
      </c>
      <c r="CS128" t="s">
        <v>359</v>
      </c>
      <c r="CT128" t="s">
        <v>376</v>
      </c>
      <c r="CU128" t="s">
        <v>359</v>
      </c>
      <c r="CV128" t="s">
        <v>375</v>
      </c>
      <c r="CW128" t="s">
        <v>359</v>
      </c>
      <c r="CX128" t="s">
        <v>2627</v>
      </c>
      <c r="CY128" t="s">
        <v>2628</v>
      </c>
      <c r="CZ128" t="s">
        <v>2629</v>
      </c>
      <c r="DA128" t="s">
        <v>2630</v>
      </c>
      <c r="DB128">
        <v>4</v>
      </c>
      <c r="DC128" t="s">
        <v>2631</v>
      </c>
      <c r="DD128">
        <v>2015</v>
      </c>
      <c r="DE128" t="s">
        <v>370</v>
      </c>
      <c r="DF128" t="s">
        <v>361</v>
      </c>
      <c r="DJ128" t="s">
        <v>359</v>
      </c>
      <c r="DL128" t="s">
        <v>369</v>
      </c>
      <c r="DM128" t="s">
        <v>2632</v>
      </c>
      <c r="DN128" t="s">
        <v>2633</v>
      </c>
    </row>
    <row r="129" spans="1:118" x14ac:dyDescent="0.3">
      <c r="A129" t="s">
        <v>2634</v>
      </c>
      <c r="B129">
        <v>1</v>
      </c>
      <c r="D129" t="s">
        <v>348</v>
      </c>
      <c r="E129" t="s">
        <v>2635</v>
      </c>
      <c r="F129" t="s">
        <v>2636</v>
      </c>
      <c r="G129" t="s">
        <v>351</v>
      </c>
      <c r="H129" t="s">
        <v>1881</v>
      </c>
      <c r="I129">
        <v>2017</v>
      </c>
      <c r="J129" t="s">
        <v>353</v>
      </c>
      <c r="K129" t="s">
        <v>354</v>
      </c>
      <c r="L129" t="s">
        <v>981</v>
      </c>
      <c r="M129" t="s">
        <v>1231</v>
      </c>
      <c r="N129" t="s">
        <v>1805</v>
      </c>
      <c r="Q129" t="s">
        <v>983</v>
      </c>
      <c r="R129">
        <v>14106</v>
      </c>
      <c r="T129">
        <v>495</v>
      </c>
      <c r="U129">
        <v>495</v>
      </c>
      <c r="V129">
        <v>0</v>
      </c>
      <c r="W129" t="s">
        <v>359</v>
      </c>
      <c r="X129" t="s">
        <v>360</v>
      </c>
      <c r="Z129">
        <v>2012</v>
      </c>
      <c r="AA129" t="s">
        <v>361</v>
      </c>
      <c r="AC129" t="s">
        <v>362</v>
      </c>
      <c r="AD129" t="s">
        <v>984</v>
      </c>
      <c r="AE129">
        <v>3</v>
      </c>
      <c r="AF129" t="s">
        <v>363</v>
      </c>
      <c r="AG129" t="s">
        <v>450</v>
      </c>
      <c r="AH129" t="s">
        <v>451</v>
      </c>
      <c r="AI129" t="s">
        <v>452</v>
      </c>
      <c r="AJ129" t="s">
        <v>453</v>
      </c>
      <c r="AL129" t="s">
        <v>359</v>
      </c>
      <c r="AM129">
        <v>4.5</v>
      </c>
      <c r="AN129" t="s">
        <v>359</v>
      </c>
      <c r="AO129">
        <v>3</v>
      </c>
      <c r="AQ129" t="s">
        <v>368</v>
      </c>
      <c r="AR129">
        <v>2009</v>
      </c>
      <c r="AS129" t="s">
        <v>370</v>
      </c>
      <c r="AT129">
        <v>4.5</v>
      </c>
      <c r="AU129" t="s">
        <v>359</v>
      </c>
      <c r="AV129">
        <v>2</v>
      </c>
      <c r="AX129">
        <v>2012</v>
      </c>
      <c r="AY129" t="s">
        <v>370</v>
      </c>
      <c r="AZ129">
        <v>5000</v>
      </c>
      <c r="BA129" t="s">
        <v>359</v>
      </c>
      <c r="BB129">
        <v>16</v>
      </c>
      <c r="BC129" t="s">
        <v>454</v>
      </c>
      <c r="BD129" t="s">
        <v>455</v>
      </c>
      <c r="BE129" t="s">
        <v>456</v>
      </c>
      <c r="BF129" t="s">
        <v>457</v>
      </c>
      <c r="BH129">
        <v>16</v>
      </c>
      <c r="BI129" t="s">
        <v>370</v>
      </c>
      <c r="BJ129" t="s">
        <v>359</v>
      </c>
      <c r="BK129">
        <v>8</v>
      </c>
      <c r="BL129" t="s">
        <v>368</v>
      </c>
      <c r="BN129">
        <v>2012</v>
      </c>
      <c r="BO129" t="s">
        <v>370</v>
      </c>
      <c r="BP129" t="s">
        <v>359</v>
      </c>
      <c r="BQ129">
        <v>2</v>
      </c>
      <c r="BS129">
        <v>2012</v>
      </c>
      <c r="BT129" t="s">
        <v>370</v>
      </c>
      <c r="BU129">
        <v>5000</v>
      </c>
      <c r="BV129" t="s">
        <v>359</v>
      </c>
      <c r="BW129">
        <v>1</v>
      </c>
      <c r="BY129">
        <v>2009</v>
      </c>
      <c r="BZ129" t="s">
        <v>370</v>
      </c>
      <c r="CA129" t="s">
        <v>359</v>
      </c>
      <c r="CC129">
        <v>2009</v>
      </c>
      <c r="CD129" t="s">
        <v>370</v>
      </c>
      <c r="CE129" t="s">
        <v>361</v>
      </c>
      <c r="CN129" t="s">
        <v>359</v>
      </c>
      <c r="CO129" t="s">
        <v>359</v>
      </c>
      <c r="CP129" t="s">
        <v>375</v>
      </c>
      <c r="CQ129" t="s">
        <v>359</v>
      </c>
      <c r="CR129">
        <v>0</v>
      </c>
      <c r="CS129" t="s">
        <v>359</v>
      </c>
      <c r="CT129" t="s">
        <v>376</v>
      </c>
      <c r="CU129" t="s">
        <v>359</v>
      </c>
      <c r="CV129" t="s">
        <v>375</v>
      </c>
      <c r="CW129" t="s">
        <v>359</v>
      </c>
      <c r="CX129" t="s">
        <v>2637</v>
      </c>
      <c r="CY129" t="s">
        <v>2638</v>
      </c>
      <c r="CZ129" t="s">
        <v>2639</v>
      </c>
      <c r="DA129" t="s">
        <v>2640</v>
      </c>
      <c r="DB129">
        <v>1</v>
      </c>
      <c r="DC129" t="s">
        <v>2641</v>
      </c>
      <c r="DD129">
        <v>2012</v>
      </c>
      <c r="DE129" t="s">
        <v>370</v>
      </c>
      <c r="DF129" t="s">
        <v>361</v>
      </c>
      <c r="DJ129" t="s">
        <v>361</v>
      </c>
      <c r="DK129" t="s">
        <v>2642</v>
      </c>
      <c r="DL129" t="s">
        <v>370</v>
      </c>
      <c r="DM129" t="s">
        <v>1186</v>
      </c>
      <c r="DN129" t="s">
        <v>2643</v>
      </c>
    </row>
    <row r="130" spans="1:118" x14ac:dyDescent="0.3">
      <c r="A130" t="s">
        <v>2644</v>
      </c>
      <c r="B130">
        <v>1</v>
      </c>
      <c r="D130" t="s">
        <v>631</v>
      </c>
      <c r="E130" t="s">
        <v>2645</v>
      </c>
      <c r="F130" t="s">
        <v>2646</v>
      </c>
      <c r="G130" t="s">
        <v>634</v>
      </c>
      <c r="H130" t="s">
        <v>2647</v>
      </c>
      <c r="I130">
        <v>2017</v>
      </c>
      <c r="J130" t="s">
        <v>353</v>
      </c>
      <c r="K130" t="s">
        <v>354</v>
      </c>
      <c r="L130" t="s">
        <v>606</v>
      </c>
      <c r="M130" t="s">
        <v>793</v>
      </c>
      <c r="N130" t="s">
        <v>1719</v>
      </c>
      <c r="Q130" t="s">
        <v>2648</v>
      </c>
      <c r="T130">
        <v>122</v>
      </c>
      <c r="U130">
        <v>40</v>
      </c>
      <c r="V130">
        <v>82</v>
      </c>
      <c r="W130" t="s">
        <v>359</v>
      </c>
      <c r="X130" t="s">
        <v>394</v>
      </c>
      <c r="Z130">
        <v>2014</v>
      </c>
      <c r="AA130" t="s">
        <v>359</v>
      </c>
      <c r="AB130" t="s">
        <v>2649</v>
      </c>
      <c r="AC130" t="s">
        <v>362</v>
      </c>
      <c r="AD130" t="s">
        <v>2650</v>
      </c>
      <c r="AE130">
        <v>1</v>
      </c>
      <c r="AF130" t="s">
        <v>363</v>
      </c>
      <c r="AG130" t="s">
        <v>2651</v>
      </c>
      <c r="AH130" t="s">
        <v>2652</v>
      </c>
      <c r="AI130" t="s">
        <v>2653</v>
      </c>
      <c r="AJ130" t="s">
        <v>2654</v>
      </c>
      <c r="AL130" t="s">
        <v>361</v>
      </c>
      <c r="AM130">
        <v>28</v>
      </c>
      <c r="AN130" t="s">
        <v>359</v>
      </c>
      <c r="AO130">
        <v>1</v>
      </c>
      <c r="AQ130" t="s">
        <v>401</v>
      </c>
      <c r="AR130">
        <v>2014</v>
      </c>
      <c r="AS130" t="s">
        <v>369</v>
      </c>
      <c r="AT130">
        <v>28</v>
      </c>
      <c r="AU130" t="s">
        <v>359</v>
      </c>
      <c r="AV130">
        <v>1</v>
      </c>
      <c r="AX130">
        <v>2014</v>
      </c>
      <c r="AY130" t="s">
        <v>370</v>
      </c>
      <c r="AZ130">
        <v>700</v>
      </c>
      <c r="BA130" t="s">
        <v>359</v>
      </c>
      <c r="BB130">
        <v>2</v>
      </c>
      <c r="BC130" t="s">
        <v>2655</v>
      </c>
      <c r="BD130" t="s">
        <v>2656</v>
      </c>
      <c r="BE130" t="s">
        <v>2657</v>
      </c>
      <c r="BF130" t="s">
        <v>2658</v>
      </c>
      <c r="BH130">
        <v>2014</v>
      </c>
      <c r="BI130" t="s">
        <v>370</v>
      </c>
      <c r="BJ130" t="s">
        <v>361</v>
      </c>
      <c r="BP130" t="s">
        <v>359</v>
      </c>
      <c r="BQ130">
        <v>1</v>
      </c>
      <c r="BS130">
        <v>2014</v>
      </c>
      <c r="BT130" t="s">
        <v>370</v>
      </c>
      <c r="BU130">
        <v>4000</v>
      </c>
      <c r="BV130" t="s">
        <v>361</v>
      </c>
      <c r="CE130" t="s">
        <v>361</v>
      </c>
      <c r="CN130" t="s">
        <v>359</v>
      </c>
      <c r="CO130" t="s">
        <v>359</v>
      </c>
      <c r="CP130" t="s">
        <v>375</v>
      </c>
      <c r="CQ130" t="s">
        <v>359</v>
      </c>
      <c r="CR130">
        <v>0</v>
      </c>
      <c r="CS130" t="s">
        <v>359</v>
      </c>
      <c r="CT130" t="s">
        <v>376</v>
      </c>
      <c r="CU130" t="s">
        <v>359</v>
      </c>
      <c r="CV130" t="s">
        <v>375</v>
      </c>
      <c r="CW130" t="s">
        <v>359</v>
      </c>
      <c r="CX130" t="s">
        <v>2659</v>
      </c>
      <c r="CY130" t="s">
        <v>2660</v>
      </c>
      <c r="CZ130" t="s">
        <v>2661</v>
      </c>
      <c r="DA130" t="s">
        <v>2662</v>
      </c>
      <c r="DB130">
        <v>4</v>
      </c>
      <c r="DC130" t="s">
        <v>2663</v>
      </c>
      <c r="DD130">
        <v>2014</v>
      </c>
      <c r="DE130" t="s">
        <v>622</v>
      </c>
      <c r="DF130" t="s">
        <v>361</v>
      </c>
      <c r="DJ130" t="s">
        <v>359</v>
      </c>
      <c r="DL130" t="s">
        <v>369</v>
      </c>
      <c r="DM130" t="s">
        <v>2664</v>
      </c>
      <c r="DN130" t="s">
        <v>2665</v>
      </c>
    </row>
    <row r="131" spans="1:118" x14ac:dyDescent="0.3">
      <c r="A131" t="s">
        <v>2666</v>
      </c>
      <c r="B131">
        <v>1</v>
      </c>
      <c r="D131" t="s">
        <v>465</v>
      </c>
      <c r="E131" t="s">
        <v>2667</v>
      </c>
      <c r="F131" t="s">
        <v>2668</v>
      </c>
      <c r="G131" t="s">
        <v>468</v>
      </c>
      <c r="H131" t="s">
        <v>2669</v>
      </c>
      <c r="I131">
        <v>2017</v>
      </c>
      <c r="J131" t="s">
        <v>353</v>
      </c>
      <c r="K131" t="s">
        <v>354</v>
      </c>
      <c r="L131" t="s">
        <v>470</v>
      </c>
      <c r="M131" t="s">
        <v>471</v>
      </c>
      <c r="N131" t="s">
        <v>1507</v>
      </c>
      <c r="Q131" t="s">
        <v>2670</v>
      </c>
      <c r="R131">
        <v>9577</v>
      </c>
      <c r="T131">
        <v>92</v>
      </c>
      <c r="U131">
        <v>92</v>
      </c>
      <c r="V131">
        <v>0</v>
      </c>
      <c r="W131" t="s">
        <v>359</v>
      </c>
      <c r="X131" t="s">
        <v>360</v>
      </c>
      <c r="Z131">
        <v>2015</v>
      </c>
      <c r="AA131" t="s">
        <v>361</v>
      </c>
      <c r="AC131" t="s">
        <v>362</v>
      </c>
      <c r="AD131" t="s">
        <v>2671</v>
      </c>
      <c r="AE131">
        <v>8</v>
      </c>
      <c r="AF131" t="s">
        <v>363</v>
      </c>
      <c r="AG131" t="s">
        <v>1101</v>
      </c>
      <c r="AH131" t="s">
        <v>1511</v>
      </c>
      <c r="AI131" t="s">
        <v>1103</v>
      </c>
      <c r="AJ131" t="s">
        <v>2672</v>
      </c>
      <c r="AL131" t="s">
        <v>359</v>
      </c>
      <c r="AM131">
        <v>40</v>
      </c>
      <c r="AN131" t="s">
        <v>359</v>
      </c>
      <c r="AO131">
        <v>8</v>
      </c>
      <c r="AQ131" t="s">
        <v>401</v>
      </c>
      <c r="AR131">
        <v>2015</v>
      </c>
      <c r="AS131" t="s">
        <v>370</v>
      </c>
      <c r="AT131">
        <v>40</v>
      </c>
      <c r="AU131" t="s">
        <v>359</v>
      </c>
      <c r="AV131">
        <v>1</v>
      </c>
      <c r="AX131">
        <v>2015</v>
      </c>
      <c r="AY131" t="s">
        <v>370</v>
      </c>
      <c r="AZ131">
        <v>4000</v>
      </c>
      <c r="BA131" t="s">
        <v>359</v>
      </c>
      <c r="BB131">
        <v>1</v>
      </c>
      <c r="BC131" t="s">
        <v>2673</v>
      </c>
      <c r="BD131" t="s">
        <v>2674</v>
      </c>
      <c r="BE131" t="s">
        <v>2675</v>
      </c>
      <c r="BF131" t="s">
        <v>2676</v>
      </c>
      <c r="BG131" t="s">
        <v>2677</v>
      </c>
      <c r="BH131">
        <v>2015</v>
      </c>
      <c r="BI131" t="s">
        <v>370</v>
      </c>
      <c r="BJ131" t="s">
        <v>361</v>
      </c>
      <c r="BP131" t="s">
        <v>359</v>
      </c>
      <c r="BQ131">
        <v>3</v>
      </c>
      <c r="BS131">
        <v>2015</v>
      </c>
      <c r="BT131" t="s">
        <v>370</v>
      </c>
      <c r="BU131">
        <v>8000</v>
      </c>
      <c r="BV131" t="s">
        <v>359</v>
      </c>
      <c r="BW131">
        <v>2</v>
      </c>
      <c r="BY131">
        <v>2015</v>
      </c>
      <c r="BZ131" t="s">
        <v>370</v>
      </c>
      <c r="CA131" t="s">
        <v>359</v>
      </c>
      <c r="CC131">
        <v>2015</v>
      </c>
      <c r="CD131" t="s">
        <v>370</v>
      </c>
      <c r="CE131" t="s">
        <v>361</v>
      </c>
      <c r="CN131" t="s">
        <v>359</v>
      </c>
      <c r="CO131" t="s">
        <v>359</v>
      </c>
      <c r="CP131" t="s">
        <v>375</v>
      </c>
      <c r="CQ131" t="s">
        <v>359</v>
      </c>
      <c r="CR131">
        <v>0</v>
      </c>
      <c r="CS131" t="s">
        <v>359</v>
      </c>
      <c r="CT131" t="s">
        <v>376</v>
      </c>
      <c r="CU131" t="s">
        <v>359</v>
      </c>
      <c r="CV131" t="s">
        <v>375</v>
      </c>
      <c r="CW131" t="s">
        <v>359</v>
      </c>
      <c r="CX131" t="s">
        <v>2678</v>
      </c>
      <c r="CY131" t="s">
        <v>2679</v>
      </c>
      <c r="CZ131" t="s">
        <v>2680</v>
      </c>
      <c r="DA131" t="s">
        <v>2681</v>
      </c>
      <c r="DB131">
        <v>2</v>
      </c>
      <c r="DC131" t="s">
        <v>2682</v>
      </c>
      <c r="DD131">
        <v>2015</v>
      </c>
      <c r="DE131" t="s">
        <v>370</v>
      </c>
      <c r="DF131" t="s">
        <v>361</v>
      </c>
      <c r="DJ131" t="s">
        <v>359</v>
      </c>
      <c r="DL131" t="s">
        <v>370</v>
      </c>
      <c r="DM131" t="s">
        <v>2683</v>
      </c>
      <c r="DN131" t="s">
        <v>2684</v>
      </c>
    </row>
    <row r="132" spans="1:118" x14ac:dyDescent="0.3">
      <c r="A132" t="s">
        <v>2685</v>
      </c>
      <c r="B132">
        <v>1</v>
      </c>
      <c r="D132" t="s">
        <v>631</v>
      </c>
      <c r="E132" t="s">
        <v>2686</v>
      </c>
      <c r="F132" t="s">
        <v>2687</v>
      </c>
      <c r="G132" t="s">
        <v>634</v>
      </c>
      <c r="H132" t="s">
        <v>2688</v>
      </c>
      <c r="I132">
        <v>2017</v>
      </c>
      <c r="J132" t="s">
        <v>353</v>
      </c>
      <c r="K132" t="s">
        <v>354</v>
      </c>
      <c r="L132" t="s">
        <v>754</v>
      </c>
      <c r="M132" t="s">
        <v>1496</v>
      </c>
      <c r="N132" t="s">
        <v>963</v>
      </c>
      <c r="Q132" t="s">
        <v>756</v>
      </c>
      <c r="R132">
        <v>26296</v>
      </c>
      <c r="T132">
        <v>376</v>
      </c>
      <c r="U132">
        <v>123</v>
      </c>
      <c r="V132">
        <v>253</v>
      </c>
      <c r="W132" t="s">
        <v>359</v>
      </c>
      <c r="X132" t="s">
        <v>360</v>
      </c>
      <c r="Z132">
        <v>1987</v>
      </c>
      <c r="AA132" t="s">
        <v>359</v>
      </c>
      <c r="AB132" t="s">
        <v>757</v>
      </c>
      <c r="AC132" t="s">
        <v>362</v>
      </c>
      <c r="AE132">
        <v>1</v>
      </c>
      <c r="AF132" t="s">
        <v>363</v>
      </c>
      <c r="AG132" t="s">
        <v>731</v>
      </c>
      <c r="AH132" t="s">
        <v>732</v>
      </c>
      <c r="AI132" t="s">
        <v>733</v>
      </c>
      <c r="AJ132" t="s">
        <v>734</v>
      </c>
      <c r="AL132" t="s">
        <v>359</v>
      </c>
      <c r="AM132">
        <v>5</v>
      </c>
      <c r="AN132" t="s">
        <v>359</v>
      </c>
      <c r="AO132">
        <v>1</v>
      </c>
      <c r="AQ132" t="s">
        <v>401</v>
      </c>
      <c r="AR132">
        <v>2007</v>
      </c>
      <c r="AS132" t="s">
        <v>370</v>
      </c>
      <c r="AT132">
        <v>5</v>
      </c>
      <c r="AU132" t="s">
        <v>359</v>
      </c>
      <c r="AV132">
        <v>1</v>
      </c>
      <c r="AX132">
        <v>2016</v>
      </c>
      <c r="AY132" t="s">
        <v>370</v>
      </c>
      <c r="AZ132">
        <v>1900</v>
      </c>
      <c r="BA132" t="s">
        <v>359</v>
      </c>
      <c r="BB132">
        <v>39</v>
      </c>
      <c r="BC132" t="s">
        <v>735</v>
      </c>
      <c r="BD132" t="s">
        <v>736</v>
      </c>
      <c r="BE132" t="s">
        <v>737</v>
      </c>
      <c r="BF132" t="s">
        <v>738</v>
      </c>
      <c r="BH132">
        <v>2016</v>
      </c>
      <c r="BI132" t="s">
        <v>370</v>
      </c>
      <c r="BJ132" t="s">
        <v>359</v>
      </c>
      <c r="BK132">
        <v>17</v>
      </c>
      <c r="BL132" t="s">
        <v>1280</v>
      </c>
      <c r="BN132">
        <v>2016</v>
      </c>
      <c r="BO132" t="s">
        <v>370</v>
      </c>
      <c r="BP132" t="s">
        <v>359</v>
      </c>
      <c r="BQ132">
        <v>6</v>
      </c>
      <c r="BS132">
        <v>2016</v>
      </c>
      <c r="BT132" t="s">
        <v>370</v>
      </c>
      <c r="BU132">
        <v>40000</v>
      </c>
      <c r="BV132" t="s">
        <v>359</v>
      </c>
      <c r="BW132">
        <v>5</v>
      </c>
      <c r="BY132">
        <v>2017</v>
      </c>
      <c r="BZ132" t="s">
        <v>370</v>
      </c>
      <c r="CA132" t="s">
        <v>359</v>
      </c>
      <c r="CC132">
        <v>2016</v>
      </c>
      <c r="CD132" t="s">
        <v>370</v>
      </c>
      <c r="CE132" t="s">
        <v>359</v>
      </c>
      <c r="CG132" t="s">
        <v>740</v>
      </c>
      <c r="CH132">
        <v>2017</v>
      </c>
      <c r="CI132" t="s">
        <v>370</v>
      </c>
      <c r="CJ132" t="s">
        <v>361</v>
      </c>
      <c r="CN132" t="s">
        <v>359</v>
      </c>
      <c r="CO132" t="s">
        <v>359</v>
      </c>
      <c r="CP132" t="s">
        <v>375</v>
      </c>
      <c r="CQ132" t="s">
        <v>359</v>
      </c>
      <c r="CR132">
        <v>0</v>
      </c>
      <c r="CS132" t="s">
        <v>359</v>
      </c>
      <c r="CT132" t="s">
        <v>376</v>
      </c>
      <c r="CU132" t="s">
        <v>359</v>
      </c>
      <c r="CV132" t="s">
        <v>375</v>
      </c>
      <c r="CW132" t="s">
        <v>359</v>
      </c>
      <c r="CX132" t="s">
        <v>2689</v>
      </c>
      <c r="CY132" t="s">
        <v>2690</v>
      </c>
      <c r="CZ132" t="s">
        <v>2691</v>
      </c>
      <c r="DA132" t="s">
        <v>2692</v>
      </c>
      <c r="DB132">
        <v>64</v>
      </c>
      <c r="DC132" t="s">
        <v>2693</v>
      </c>
      <c r="DD132">
        <v>2016</v>
      </c>
      <c r="DE132" t="s">
        <v>370</v>
      </c>
      <c r="DF132" t="s">
        <v>361</v>
      </c>
      <c r="DJ132" t="s">
        <v>359</v>
      </c>
      <c r="DL132" t="s">
        <v>370</v>
      </c>
      <c r="DM132" t="s">
        <v>764</v>
      </c>
      <c r="DN132" t="s">
        <v>2694</v>
      </c>
    </row>
    <row r="133" spans="1:118" x14ac:dyDescent="0.3">
      <c r="A133" t="s">
        <v>2695</v>
      </c>
      <c r="B133">
        <v>1</v>
      </c>
      <c r="D133" t="s">
        <v>579</v>
      </c>
      <c r="E133" t="s">
        <v>2696</v>
      </c>
      <c r="F133" t="s">
        <v>2697</v>
      </c>
      <c r="G133" t="s">
        <v>914</v>
      </c>
      <c r="H133" t="s">
        <v>2698</v>
      </c>
      <c r="I133">
        <v>2017</v>
      </c>
      <c r="J133" t="s">
        <v>353</v>
      </c>
      <c r="K133" t="s">
        <v>354</v>
      </c>
      <c r="L133" t="s">
        <v>666</v>
      </c>
      <c r="M133" t="s">
        <v>392</v>
      </c>
      <c r="N133" t="s">
        <v>1476</v>
      </c>
      <c r="T133">
        <v>209</v>
      </c>
      <c r="U133">
        <v>209</v>
      </c>
      <c r="V133">
        <v>0</v>
      </c>
      <c r="W133" t="s">
        <v>359</v>
      </c>
      <c r="X133" t="s">
        <v>394</v>
      </c>
      <c r="Z133">
        <v>2001</v>
      </c>
      <c r="AA133" t="s">
        <v>361</v>
      </c>
      <c r="AD133" t="s">
        <v>2699</v>
      </c>
      <c r="AE133">
        <v>3</v>
      </c>
      <c r="AF133" t="s">
        <v>363</v>
      </c>
      <c r="AG133" t="s">
        <v>1984</v>
      </c>
      <c r="AH133" t="s">
        <v>1985</v>
      </c>
      <c r="AI133" t="s">
        <v>1986</v>
      </c>
      <c r="AJ133" t="s">
        <v>1987</v>
      </c>
      <c r="AL133" t="s">
        <v>359</v>
      </c>
      <c r="AM133">
        <v>14</v>
      </c>
      <c r="AN133" t="s">
        <v>359</v>
      </c>
      <c r="AO133">
        <v>1</v>
      </c>
      <c r="AQ133" t="s">
        <v>401</v>
      </c>
      <c r="AR133">
        <v>2001</v>
      </c>
      <c r="AS133" t="s">
        <v>370</v>
      </c>
      <c r="AT133">
        <v>14</v>
      </c>
      <c r="AU133" t="s">
        <v>359</v>
      </c>
      <c r="AV133">
        <v>1</v>
      </c>
      <c r="AX133">
        <v>2001</v>
      </c>
      <c r="AY133" t="s">
        <v>370</v>
      </c>
      <c r="AZ133">
        <v>12000</v>
      </c>
      <c r="BA133" t="s">
        <v>359</v>
      </c>
      <c r="BB133">
        <v>7</v>
      </c>
      <c r="BC133" t="s">
        <v>1988</v>
      </c>
      <c r="BD133" t="s">
        <v>1989</v>
      </c>
      <c r="BE133" t="s">
        <v>1990</v>
      </c>
      <c r="BF133" t="s">
        <v>1991</v>
      </c>
      <c r="BH133">
        <v>2001</v>
      </c>
      <c r="BI133" t="s">
        <v>370</v>
      </c>
      <c r="BJ133" t="s">
        <v>361</v>
      </c>
      <c r="BP133" t="s">
        <v>359</v>
      </c>
      <c r="BQ133">
        <v>1</v>
      </c>
      <c r="BS133">
        <v>2001</v>
      </c>
      <c r="BT133" t="s">
        <v>370</v>
      </c>
      <c r="BU133">
        <v>12000</v>
      </c>
      <c r="BV133" t="s">
        <v>361</v>
      </c>
      <c r="CE133" t="s">
        <v>361</v>
      </c>
      <c r="CN133" t="s">
        <v>359</v>
      </c>
      <c r="CO133" t="s">
        <v>359</v>
      </c>
      <c r="CP133" t="s">
        <v>375</v>
      </c>
      <c r="CQ133" t="s">
        <v>359</v>
      </c>
      <c r="CR133">
        <v>0</v>
      </c>
      <c r="CS133" t="s">
        <v>359</v>
      </c>
      <c r="CT133" t="s">
        <v>376</v>
      </c>
      <c r="CU133" t="s">
        <v>359</v>
      </c>
      <c r="CV133" t="s">
        <v>375</v>
      </c>
      <c r="CW133" t="s">
        <v>359</v>
      </c>
      <c r="CX133" t="s">
        <v>2700</v>
      </c>
      <c r="CY133" t="s">
        <v>2701</v>
      </c>
      <c r="CZ133" t="s">
        <v>2702</v>
      </c>
      <c r="DA133" t="s">
        <v>2703</v>
      </c>
      <c r="DB133">
        <v>2</v>
      </c>
      <c r="DC133" t="s">
        <v>2704</v>
      </c>
      <c r="DD133">
        <v>2017</v>
      </c>
      <c r="DE133" t="s">
        <v>370</v>
      </c>
      <c r="DF133" t="s">
        <v>361</v>
      </c>
      <c r="DJ133" t="s">
        <v>359</v>
      </c>
      <c r="DL133" t="s">
        <v>370</v>
      </c>
      <c r="DM133" t="s">
        <v>2705</v>
      </c>
      <c r="DN133" t="s">
        <v>2706</v>
      </c>
    </row>
    <row r="134" spans="1:118" x14ac:dyDescent="0.3">
      <c r="A134" t="s">
        <v>2707</v>
      </c>
      <c r="B134">
        <v>1</v>
      </c>
      <c r="D134" t="s">
        <v>385</v>
      </c>
      <c r="E134" t="s">
        <v>2708</v>
      </c>
      <c r="F134" t="s">
        <v>2709</v>
      </c>
      <c r="G134" t="s">
        <v>388</v>
      </c>
      <c r="H134" t="s">
        <v>2710</v>
      </c>
      <c r="I134">
        <v>2017</v>
      </c>
      <c r="J134" t="s">
        <v>353</v>
      </c>
      <c r="K134" t="s">
        <v>354</v>
      </c>
      <c r="L134" t="s">
        <v>937</v>
      </c>
      <c r="M134" t="s">
        <v>1719</v>
      </c>
      <c r="N134" t="s">
        <v>2711</v>
      </c>
      <c r="T134">
        <v>151</v>
      </c>
      <c r="U134">
        <v>100</v>
      </c>
      <c r="V134">
        <v>51</v>
      </c>
      <c r="W134" t="s">
        <v>359</v>
      </c>
      <c r="X134" t="s">
        <v>394</v>
      </c>
      <c r="Z134">
        <v>2014</v>
      </c>
      <c r="AA134" t="s">
        <v>359</v>
      </c>
      <c r="AB134" t="s">
        <v>2712</v>
      </c>
      <c r="AC134" t="s">
        <v>362</v>
      </c>
      <c r="AE134">
        <v>1</v>
      </c>
      <c r="AF134" t="s">
        <v>363</v>
      </c>
      <c r="AG134" t="s">
        <v>875</v>
      </c>
      <c r="AH134" t="s">
        <v>876</v>
      </c>
      <c r="AI134" t="s">
        <v>877</v>
      </c>
      <c r="AJ134" t="s">
        <v>878</v>
      </c>
      <c r="AL134" t="s">
        <v>359</v>
      </c>
      <c r="AM134">
        <v>3</v>
      </c>
      <c r="AN134" t="s">
        <v>359</v>
      </c>
      <c r="AO134">
        <v>1</v>
      </c>
      <c r="AQ134" t="s">
        <v>401</v>
      </c>
      <c r="AR134">
        <v>2014</v>
      </c>
      <c r="AS134" t="s">
        <v>370</v>
      </c>
      <c r="AT134">
        <v>3</v>
      </c>
      <c r="AU134" t="s">
        <v>359</v>
      </c>
      <c r="AV134">
        <v>3</v>
      </c>
      <c r="AX134">
        <v>2014</v>
      </c>
      <c r="AY134" t="s">
        <v>370</v>
      </c>
      <c r="AZ134">
        <v>9000</v>
      </c>
      <c r="BA134" t="s">
        <v>359</v>
      </c>
      <c r="BB134">
        <v>11</v>
      </c>
      <c r="BC134" t="s">
        <v>879</v>
      </c>
      <c r="BD134" t="s">
        <v>880</v>
      </c>
      <c r="BE134" t="s">
        <v>881</v>
      </c>
      <c r="BF134" t="s">
        <v>882</v>
      </c>
      <c r="BH134">
        <v>2014</v>
      </c>
      <c r="BI134" t="s">
        <v>369</v>
      </c>
      <c r="BJ134" t="s">
        <v>361</v>
      </c>
      <c r="BP134" t="s">
        <v>359</v>
      </c>
      <c r="BQ134">
        <v>3</v>
      </c>
      <c r="BS134">
        <v>2014</v>
      </c>
      <c r="BT134" t="s">
        <v>370</v>
      </c>
      <c r="BU134">
        <v>9000</v>
      </c>
      <c r="BV134" t="s">
        <v>359</v>
      </c>
      <c r="BW134">
        <v>2</v>
      </c>
      <c r="BY134">
        <v>2014</v>
      </c>
      <c r="BZ134" t="s">
        <v>370</v>
      </c>
      <c r="CA134" t="s">
        <v>359</v>
      </c>
      <c r="CC134">
        <v>2014</v>
      </c>
      <c r="CD134" t="s">
        <v>370</v>
      </c>
      <c r="CE134" t="s">
        <v>361</v>
      </c>
      <c r="CN134" t="s">
        <v>359</v>
      </c>
      <c r="CO134" t="s">
        <v>359</v>
      </c>
      <c r="CP134" t="s">
        <v>375</v>
      </c>
      <c r="CQ134" t="s">
        <v>359</v>
      </c>
      <c r="CR134">
        <v>0</v>
      </c>
      <c r="CS134" t="s">
        <v>359</v>
      </c>
      <c r="CT134" t="s">
        <v>376</v>
      </c>
      <c r="CU134" t="s">
        <v>359</v>
      </c>
      <c r="CV134" t="s">
        <v>375</v>
      </c>
      <c r="CW134" t="s">
        <v>359</v>
      </c>
      <c r="CX134" t="s">
        <v>2713</v>
      </c>
      <c r="CY134" t="s">
        <v>2714</v>
      </c>
      <c r="CZ134" t="s">
        <v>2715</v>
      </c>
      <c r="DA134" t="s">
        <v>2716</v>
      </c>
      <c r="DB134">
        <v>2</v>
      </c>
      <c r="DC134" t="s">
        <v>2717</v>
      </c>
      <c r="DD134">
        <v>2017</v>
      </c>
      <c r="DE134" t="s">
        <v>370</v>
      </c>
      <c r="DF134" t="s">
        <v>361</v>
      </c>
      <c r="DJ134" t="s">
        <v>359</v>
      </c>
      <c r="DL134" t="s">
        <v>370</v>
      </c>
      <c r="DN134" t="s">
        <v>2718</v>
      </c>
    </row>
    <row r="135" spans="1:118" x14ac:dyDescent="0.3">
      <c r="A135" t="s">
        <v>2719</v>
      </c>
      <c r="B135">
        <v>1</v>
      </c>
      <c r="D135" t="s">
        <v>487</v>
      </c>
      <c r="E135" t="s">
        <v>2720</v>
      </c>
      <c r="F135" t="s">
        <v>2721</v>
      </c>
      <c r="G135" t="s">
        <v>490</v>
      </c>
      <c r="H135" t="s">
        <v>1363</v>
      </c>
      <c r="I135">
        <v>2017</v>
      </c>
      <c r="J135" t="s">
        <v>353</v>
      </c>
      <c r="K135" t="s">
        <v>354</v>
      </c>
      <c r="L135" t="s">
        <v>492</v>
      </c>
      <c r="M135" t="s">
        <v>1058</v>
      </c>
      <c r="N135" t="s">
        <v>1059</v>
      </c>
      <c r="Q135" t="s">
        <v>1060</v>
      </c>
      <c r="R135">
        <v>6436</v>
      </c>
      <c r="T135">
        <v>165</v>
      </c>
      <c r="U135">
        <v>40</v>
      </c>
      <c r="V135">
        <v>125</v>
      </c>
      <c r="W135" t="s">
        <v>359</v>
      </c>
      <c r="X135" t="s">
        <v>360</v>
      </c>
      <c r="Z135">
        <v>2013</v>
      </c>
      <c r="AA135" t="s">
        <v>359</v>
      </c>
      <c r="AB135" t="s">
        <v>2722</v>
      </c>
      <c r="AC135" t="s">
        <v>362</v>
      </c>
      <c r="AE135">
        <v>7</v>
      </c>
      <c r="AF135" t="s">
        <v>363</v>
      </c>
      <c r="AG135" t="s">
        <v>1061</v>
      </c>
      <c r="AH135" t="s">
        <v>1062</v>
      </c>
      <c r="AI135" t="s">
        <v>1063</v>
      </c>
      <c r="AJ135" t="s">
        <v>1064</v>
      </c>
      <c r="AL135" t="s">
        <v>359</v>
      </c>
      <c r="AM135">
        <v>10</v>
      </c>
      <c r="AN135" t="s">
        <v>359</v>
      </c>
      <c r="AO135">
        <v>3</v>
      </c>
      <c r="AQ135" t="s">
        <v>401</v>
      </c>
      <c r="AR135">
        <v>2013</v>
      </c>
      <c r="AS135" t="s">
        <v>370</v>
      </c>
      <c r="AT135">
        <v>10</v>
      </c>
      <c r="AU135" t="s">
        <v>359</v>
      </c>
      <c r="AV135">
        <v>1</v>
      </c>
      <c r="AX135">
        <v>2013</v>
      </c>
      <c r="AY135" t="s">
        <v>370</v>
      </c>
      <c r="AZ135">
        <v>1500</v>
      </c>
      <c r="BA135" t="s">
        <v>359</v>
      </c>
      <c r="BB135">
        <v>20</v>
      </c>
      <c r="BC135" t="s">
        <v>1065</v>
      </c>
      <c r="BD135" t="s">
        <v>1066</v>
      </c>
      <c r="BE135" t="s">
        <v>2723</v>
      </c>
      <c r="BF135" t="s">
        <v>1068</v>
      </c>
      <c r="BH135">
        <v>2013</v>
      </c>
      <c r="BI135" t="s">
        <v>370</v>
      </c>
      <c r="BJ135" t="s">
        <v>359</v>
      </c>
      <c r="BK135">
        <v>25</v>
      </c>
      <c r="BL135" t="s">
        <v>551</v>
      </c>
      <c r="BN135">
        <v>2013</v>
      </c>
      <c r="BO135" t="s">
        <v>370</v>
      </c>
      <c r="BP135" t="s">
        <v>359</v>
      </c>
      <c r="BQ135">
        <v>4</v>
      </c>
      <c r="BS135">
        <v>2013</v>
      </c>
      <c r="BT135" t="s">
        <v>370</v>
      </c>
      <c r="BU135">
        <v>11000</v>
      </c>
      <c r="BV135" t="s">
        <v>359</v>
      </c>
      <c r="BW135">
        <v>2</v>
      </c>
      <c r="BY135">
        <v>2013</v>
      </c>
      <c r="BZ135" t="s">
        <v>369</v>
      </c>
      <c r="CA135" t="s">
        <v>359</v>
      </c>
      <c r="CC135">
        <v>2013</v>
      </c>
      <c r="CD135" t="s">
        <v>370</v>
      </c>
      <c r="CE135" t="s">
        <v>361</v>
      </c>
      <c r="CN135" t="s">
        <v>359</v>
      </c>
      <c r="CO135" t="s">
        <v>359</v>
      </c>
      <c r="CP135" t="s">
        <v>375</v>
      </c>
      <c r="CQ135" t="s">
        <v>359</v>
      </c>
      <c r="CR135">
        <v>0</v>
      </c>
      <c r="CS135" t="s">
        <v>359</v>
      </c>
      <c r="CT135" t="s">
        <v>376</v>
      </c>
      <c r="CU135" t="s">
        <v>359</v>
      </c>
      <c r="CV135" t="s">
        <v>375</v>
      </c>
      <c r="CW135" t="s">
        <v>359</v>
      </c>
      <c r="CX135" t="s">
        <v>2724</v>
      </c>
      <c r="CY135" t="s">
        <v>2725</v>
      </c>
      <c r="CZ135" t="s">
        <v>2726</v>
      </c>
      <c r="DA135" t="s">
        <v>2727</v>
      </c>
      <c r="DB135">
        <v>1</v>
      </c>
      <c r="DC135" t="s">
        <v>2728</v>
      </c>
      <c r="DD135">
        <v>2013</v>
      </c>
      <c r="DE135" t="s">
        <v>370</v>
      </c>
      <c r="DF135" t="s">
        <v>361</v>
      </c>
      <c r="DJ135" t="s">
        <v>359</v>
      </c>
      <c r="DL135" t="s">
        <v>369</v>
      </c>
      <c r="DN135" t="s">
        <v>2729</v>
      </c>
    </row>
    <row r="136" spans="1:118" x14ac:dyDescent="0.3">
      <c r="A136" t="s">
        <v>2730</v>
      </c>
      <c r="B136">
        <v>1</v>
      </c>
      <c r="D136" t="s">
        <v>579</v>
      </c>
      <c r="E136" t="s">
        <v>2731</v>
      </c>
      <c r="F136" t="s">
        <v>2732</v>
      </c>
      <c r="G136" t="s">
        <v>914</v>
      </c>
      <c r="H136" t="s">
        <v>2733</v>
      </c>
      <c r="I136">
        <v>2017</v>
      </c>
      <c r="J136" t="s">
        <v>353</v>
      </c>
      <c r="K136" t="s">
        <v>354</v>
      </c>
      <c r="L136" t="s">
        <v>666</v>
      </c>
      <c r="M136" t="s">
        <v>1979</v>
      </c>
      <c r="N136" t="s">
        <v>831</v>
      </c>
      <c r="Q136" t="s">
        <v>1981</v>
      </c>
      <c r="R136">
        <v>9536</v>
      </c>
      <c r="T136">
        <v>193</v>
      </c>
      <c r="U136">
        <v>193</v>
      </c>
      <c r="V136">
        <v>0</v>
      </c>
      <c r="W136" t="s">
        <v>359</v>
      </c>
      <c r="X136" t="s">
        <v>360</v>
      </c>
      <c r="Z136">
        <v>2001</v>
      </c>
      <c r="AA136" t="s">
        <v>361</v>
      </c>
      <c r="AC136" t="s">
        <v>362</v>
      </c>
      <c r="AD136" t="s">
        <v>2734</v>
      </c>
      <c r="AE136">
        <v>3</v>
      </c>
      <c r="AF136" t="s">
        <v>363</v>
      </c>
      <c r="AG136" t="s">
        <v>1984</v>
      </c>
      <c r="AH136" t="s">
        <v>1985</v>
      </c>
      <c r="AI136" t="s">
        <v>1986</v>
      </c>
      <c r="AJ136" t="s">
        <v>1987</v>
      </c>
      <c r="AL136" t="s">
        <v>359</v>
      </c>
      <c r="AM136">
        <v>14</v>
      </c>
      <c r="AN136" t="s">
        <v>359</v>
      </c>
      <c r="AO136">
        <v>1</v>
      </c>
      <c r="AQ136" t="s">
        <v>401</v>
      </c>
      <c r="AR136">
        <v>2001</v>
      </c>
      <c r="AS136" t="s">
        <v>370</v>
      </c>
      <c r="AT136">
        <v>14</v>
      </c>
      <c r="AU136" t="s">
        <v>359</v>
      </c>
      <c r="AV136">
        <v>1</v>
      </c>
      <c r="AX136">
        <v>2001</v>
      </c>
      <c r="AY136" t="s">
        <v>370</v>
      </c>
      <c r="AZ136">
        <v>1200</v>
      </c>
      <c r="BA136" t="s">
        <v>359</v>
      </c>
      <c r="BB136">
        <v>7</v>
      </c>
      <c r="BC136" t="s">
        <v>1988</v>
      </c>
      <c r="BD136" t="s">
        <v>1989</v>
      </c>
      <c r="BE136" t="s">
        <v>1990</v>
      </c>
      <c r="BF136" t="s">
        <v>1991</v>
      </c>
      <c r="BH136">
        <v>2001</v>
      </c>
      <c r="BI136" t="s">
        <v>370</v>
      </c>
      <c r="BJ136" t="s">
        <v>361</v>
      </c>
      <c r="BP136" t="s">
        <v>359</v>
      </c>
      <c r="BQ136">
        <v>1</v>
      </c>
      <c r="BS136">
        <v>2001</v>
      </c>
      <c r="BT136" t="s">
        <v>370</v>
      </c>
      <c r="BU136">
        <v>1200</v>
      </c>
      <c r="BV136" t="s">
        <v>361</v>
      </c>
      <c r="CE136" t="s">
        <v>361</v>
      </c>
      <c r="CN136" t="s">
        <v>359</v>
      </c>
      <c r="CO136" t="s">
        <v>359</v>
      </c>
      <c r="CP136" t="s">
        <v>375</v>
      </c>
      <c r="CQ136" t="s">
        <v>359</v>
      </c>
      <c r="CR136">
        <v>0</v>
      </c>
      <c r="CS136" t="s">
        <v>359</v>
      </c>
      <c r="CT136" t="s">
        <v>376</v>
      </c>
      <c r="CU136" t="s">
        <v>359</v>
      </c>
      <c r="CV136" t="s">
        <v>375</v>
      </c>
      <c r="CW136" t="s">
        <v>359</v>
      </c>
      <c r="CX136" t="s">
        <v>2735</v>
      </c>
      <c r="CY136" t="s">
        <v>2736</v>
      </c>
      <c r="CZ136" t="s">
        <v>2737</v>
      </c>
      <c r="DA136" t="s">
        <v>2738</v>
      </c>
      <c r="DB136">
        <v>1</v>
      </c>
      <c r="DC136" t="s">
        <v>2739</v>
      </c>
      <c r="DD136">
        <v>2001</v>
      </c>
      <c r="DE136" t="s">
        <v>370</v>
      </c>
      <c r="DF136" t="s">
        <v>361</v>
      </c>
      <c r="DJ136" t="s">
        <v>359</v>
      </c>
      <c r="DL136" t="s">
        <v>370</v>
      </c>
      <c r="DN136" t="s">
        <v>2740</v>
      </c>
    </row>
    <row r="137" spans="1:118" x14ac:dyDescent="0.3">
      <c r="A137" t="s">
        <v>2741</v>
      </c>
      <c r="B137">
        <v>1</v>
      </c>
      <c r="D137" t="s">
        <v>385</v>
      </c>
      <c r="E137" t="s">
        <v>2742</v>
      </c>
      <c r="F137" t="s">
        <v>2743</v>
      </c>
      <c r="G137" t="s">
        <v>388</v>
      </c>
      <c r="H137" t="s">
        <v>2744</v>
      </c>
      <c r="I137">
        <v>2017</v>
      </c>
      <c r="J137" t="s">
        <v>353</v>
      </c>
      <c r="K137" t="s">
        <v>354</v>
      </c>
      <c r="L137" t="s">
        <v>390</v>
      </c>
      <c r="M137" t="s">
        <v>391</v>
      </c>
      <c r="N137" t="s">
        <v>392</v>
      </c>
      <c r="Q137" t="s">
        <v>393</v>
      </c>
      <c r="T137">
        <v>151</v>
      </c>
      <c r="U137">
        <v>151</v>
      </c>
      <c r="V137">
        <v>0</v>
      </c>
      <c r="W137" t="s">
        <v>359</v>
      </c>
      <c r="X137" t="s">
        <v>394</v>
      </c>
      <c r="Z137">
        <v>2016</v>
      </c>
      <c r="AA137" t="s">
        <v>359</v>
      </c>
      <c r="AB137" t="s">
        <v>395</v>
      </c>
      <c r="AD137" t="s">
        <v>2745</v>
      </c>
      <c r="AE137">
        <v>1</v>
      </c>
      <c r="AF137" t="s">
        <v>363</v>
      </c>
      <c r="AG137" t="s">
        <v>397</v>
      </c>
      <c r="AH137" t="s">
        <v>398</v>
      </c>
      <c r="AI137" t="s">
        <v>399</v>
      </c>
      <c r="AJ137" t="s">
        <v>400</v>
      </c>
      <c r="AL137" t="s">
        <v>359</v>
      </c>
      <c r="AM137">
        <v>15</v>
      </c>
      <c r="AN137" t="s">
        <v>359</v>
      </c>
      <c r="AO137">
        <v>1</v>
      </c>
      <c r="AQ137" t="s">
        <v>401</v>
      </c>
      <c r="AR137">
        <v>2016</v>
      </c>
      <c r="AS137" t="s">
        <v>370</v>
      </c>
      <c r="AT137">
        <v>15</v>
      </c>
      <c r="AU137" t="s">
        <v>359</v>
      </c>
      <c r="AV137">
        <v>1</v>
      </c>
      <c r="AX137">
        <v>2016</v>
      </c>
      <c r="AY137" t="s">
        <v>370</v>
      </c>
      <c r="AZ137">
        <v>7000</v>
      </c>
      <c r="BA137" t="s">
        <v>359</v>
      </c>
      <c r="BB137">
        <v>3</v>
      </c>
      <c r="BC137" t="s">
        <v>397</v>
      </c>
      <c r="BD137" t="s">
        <v>398</v>
      </c>
      <c r="BE137" t="s">
        <v>399</v>
      </c>
      <c r="BF137" t="s">
        <v>400</v>
      </c>
      <c r="BH137">
        <v>2016</v>
      </c>
      <c r="BI137" t="s">
        <v>370</v>
      </c>
      <c r="BJ137" t="s">
        <v>361</v>
      </c>
      <c r="BP137" t="s">
        <v>359</v>
      </c>
      <c r="BQ137">
        <v>1</v>
      </c>
      <c r="BS137">
        <v>2016</v>
      </c>
      <c r="BT137" t="s">
        <v>370</v>
      </c>
      <c r="BU137">
        <v>7000</v>
      </c>
      <c r="BV137" t="s">
        <v>361</v>
      </c>
      <c r="CE137" t="s">
        <v>361</v>
      </c>
      <c r="CN137" t="s">
        <v>359</v>
      </c>
      <c r="CO137" t="s">
        <v>359</v>
      </c>
      <c r="CP137" t="s">
        <v>375</v>
      </c>
      <c r="CQ137" t="s">
        <v>359</v>
      </c>
      <c r="CR137">
        <v>0</v>
      </c>
      <c r="CS137" t="s">
        <v>359</v>
      </c>
      <c r="CT137" t="s">
        <v>376</v>
      </c>
      <c r="CU137" t="s">
        <v>359</v>
      </c>
      <c r="CV137" t="s">
        <v>375</v>
      </c>
      <c r="CW137" t="s">
        <v>359</v>
      </c>
      <c r="CX137" t="s">
        <v>2746</v>
      </c>
      <c r="CY137" t="s">
        <v>2747</v>
      </c>
      <c r="CZ137" t="s">
        <v>2748</v>
      </c>
      <c r="DA137" t="s">
        <v>2749</v>
      </c>
      <c r="DB137">
        <v>2</v>
      </c>
      <c r="DC137" t="s">
        <v>2750</v>
      </c>
      <c r="DD137">
        <v>2017</v>
      </c>
      <c r="DE137" t="s">
        <v>370</v>
      </c>
      <c r="DF137" t="s">
        <v>361</v>
      </c>
      <c r="DJ137" t="s">
        <v>359</v>
      </c>
      <c r="DL137" t="s">
        <v>370</v>
      </c>
      <c r="DM137" t="s">
        <v>2751</v>
      </c>
      <c r="DN137" t="s">
        <v>2752</v>
      </c>
    </row>
    <row r="138" spans="1:118" x14ac:dyDescent="0.3">
      <c r="A138" t="s">
        <v>2753</v>
      </c>
      <c r="B138">
        <v>1</v>
      </c>
      <c r="D138" t="s">
        <v>385</v>
      </c>
      <c r="E138" t="s">
        <v>2754</v>
      </c>
      <c r="F138" t="s">
        <v>2755</v>
      </c>
      <c r="G138" t="s">
        <v>388</v>
      </c>
      <c r="H138" t="s">
        <v>2756</v>
      </c>
      <c r="I138">
        <v>2017</v>
      </c>
      <c r="J138" t="s">
        <v>353</v>
      </c>
      <c r="K138" t="s">
        <v>354</v>
      </c>
      <c r="L138" t="s">
        <v>584</v>
      </c>
      <c r="M138" t="s">
        <v>585</v>
      </c>
      <c r="N138" t="s">
        <v>586</v>
      </c>
      <c r="Q138" t="s">
        <v>1243</v>
      </c>
      <c r="R138">
        <v>1564</v>
      </c>
      <c r="T138">
        <v>173</v>
      </c>
      <c r="U138">
        <v>150</v>
      </c>
      <c r="V138">
        <v>23</v>
      </c>
      <c r="W138" t="s">
        <v>359</v>
      </c>
      <c r="X138" t="s">
        <v>394</v>
      </c>
      <c r="Z138">
        <v>2016</v>
      </c>
      <c r="AA138" t="s">
        <v>361</v>
      </c>
      <c r="AC138" t="s">
        <v>362</v>
      </c>
      <c r="AD138" t="s">
        <v>2757</v>
      </c>
      <c r="AE138">
        <v>1</v>
      </c>
      <c r="AF138" t="s">
        <v>396</v>
      </c>
      <c r="AG138" t="s">
        <v>1245</v>
      </c>
      <c r="AH138" t="s">
        <v>1246</v>
      </c>
      <c r="AI138" t="s">
        <v>1247</v>
      </c>
      <c r="AJ138" t="s">
        <v>1248</v>
      </c>
      <c r="AL138" t="s">
        <v>359</v>
      </c>
      <c r="AM138">
        <v>60</v>
      </c>
      <c r="AN138" t="s">
        <v>359</v>
      </c>
      <c r="AO138">
        <v>1</v>
      </c>
      <c r="AQ138" t="s">
        <v>401</v>
      </c>
      <c r="AR138">
        <v>2016</v>
      </c>
      <c r="AS138" t="s">
        <v>370</v>
      </c>
      <c r="AT138">
        <v>60</v>
      </c>
      <c r="AU138" t="s">
        <v>361</v>
      </c>
      <c r="BA138" t="s">
        <v>359</v>
      </c>
      <c r="BB138">
        <v>2</v>
      </c>
      <c r="BC138" t="s">
        <v>1249</v>
      </c>
      <c r="BD138" t="s">
        <v>1250</v>
      </c>
      <c r="BE138" t="s">
        <v>1251</v>
      </c>
      <c r="BF138" t="s">
        <v>1252</v>
      </c>
      <c r="BH138">
        <v>2016</v>
      </c>
      <c r="BI138" t="s">
        <v>370</v>
      </c>
      <c r="BJ138" t="s">
        <v>359</v>
      </c>
      <c r="BK138">
        <v>2</v>
      </c>
      <c r="BL138" t="s">
        <v>1253</v>
      </c>
      <c r="BN138">
        <v>2016</v>
      </c>
      <c r="BO138" t="s">
        <v>370</v>
      </c>
      <c r="BP138" t="s">
        <v>361</v>
      </c>
      <c r="BV138" t="s">
        <v>361</v>
      </c>
      <c r="CE138" t="s">
        <v>361</v>
      </c>
      <c r="CN138" t="s">
        <v>359</v>
      </c>
      <c r="CO138" t="s">
        <v>359</v>
      </c>
      <c r="CP138" t="s">
        <v>375</v>
      </c>
      <c r="CQ138" t="s">
        <v>359</v>
      </c>
      <c r="CR138">
        <v>0</v>
      </c>
      <c r="CS138" t="s">
        <v>359</v>
      </c>
      <c r="CT138" t="s">
        <v>376</v>
      </c>
      <c r="CU138" t="s">
        <v>359</v>
      </c>
      <c r="CV138" t="s">
        <v>375</v>
      </c>
      <c r="CW138" t="s">
        <v>359</v>
      </c>
      <c r="CX138" t="s">
        <v>2758</v>
      </c>
      <c r="CY138" t="s">
        <v>2759</v>
      </c>
      <c r="CZ138" t="s">
        <v>2760</v>
      </c>
      <c r="DA138" t="s">
        <v>2761</v>
      </c>
      <c r="DB138">
        <v>2</v>
      </c>
      <c r="DC138" t="s">
        <v>2762</v>
      </c>
      <c r="DD138">
        <v>2016</v>
      </c>
      <c r="DE138" t="s">
        <v>622</v>
      </c>
      <c r="DF138" t="s">
        <v>361</v>
      </c>
      <c r="DJ138" t="s">
        <v>361</v>
      </c>
      <c r="DK138" t="s">
        <v>2763</v>
      </c>
      <c r="DL138" t="s">
        <v>622</v>
      </c>
      <c r="DM138" t="s">
        <v>1687</v>
      </c>
      <c r="DN138" t="s">
        <v>2764</v>
      </c>
    </row>
    <row r="139" spans="1:118" x14ac:dyDescent="0.3">
      <c r="A139" t="s">
        <v>2765</v>
      </c>
      <c r="B139">
        <v>1</v>
      </c>
      <c r="D139" t="s">
        <v>487</v>
      </c>
      <c r="E139" t="s">
        <v>2766</v>
      </c>
      <c r="F139" t="s">
        <v>2767</v>
      </c>
      <c r="G139" t="s">
        <v>490</v>
      </c>
      <c r="H139" t="s">
        <v>2768</v>
      </c>
      <c r="I139">
        <v>2017</v>
      </c>
      <c r="J139" t="s">
        <v>353</v>
      </c>
      <c r="K139" t="s">
        <v>354</v>
      </c>
      <c r="L139" t="s">
        <v>492</v>
      </c>
      <c r="M139" t="s">
        <v>1333</v>
      </c>
      <c r="N139" t="s">
        <v>391</v>
      </c>
      <c r="Q139" t="s">
        <v>495</v>
      </c>
      <c r="R139">
        <v>2297</v>
      </c>
      <c r="T139">
        <v>188</v>
      </c>
      <c r="U139">
        <v>80</v>
      </c>
      <c r="V139">
        <v>108</v>
      </c>
      <c r="W139" t="s">
        <v>359</v>
      </c>
      <c r="X139" t="s">
        <v>394</v>
      </c>
      <c r="Z139">
        <v>2013</v>
      </c>
      <c r="AA139" t="s">
        <v>361</v>
      </c>
      <c r="AC139" t="s">
        <v>362</v>
      </c>
      <c r="AE139">
        <v>1</v>
      </c>
      <c r="AF139" t="s">
        <v>363</v>
      </c>
      <c r="AG139" t="s">
        <v>496</v>
      </c>
      <c r="AH139" t="s">
        <v>497</v>
      </c>
      <c r="AI139" t="s">
        <v>498</v>
      </c>
      <c r="AJ139" t="s">
        <v>499</v>
      </c>
      <c r="AL139" t="s">
        <v>359</v>
      </c>
      <c r="AM139">
        <v>13</v>
      </c>
      <c r="AN139" t="s">
        <v>359</v>
      </c>
      <c r="AO139">
        <v>1</v>
      </c>
      <c r="AQ139" t="s">
        <v>401</v>
      </c>
      <c r="AR139">
        <v>2013</v>
      </c>
      <c r="AS139" t="s">
        <v>370</v>
      </c>
      <c r="AT139">
        <v>13</v>
      </c>
      <c r="AU139" t="s">
        <v>359</v>
      </c>
      <c r="AV139">
        <v>1</v>
      </c>
      <c r="AX139">
        <v>2013</v>
      </c>
      <c r="AY139" t="s">
        <v>370</v>
      </c>
      <c r="AZ139">
        <v>13</v>
      </c>
      <c r="BA139" t="s">
        <v>359</v>
      </c>
      <c r="BB139">
        <v>6</v>
      </c>
      <c r="BC139" t="s">
        <v>500</v>
      </c>
      <c r="BD139" t="s">
        <v>501</v>
      </c>
      <c r="BE139" t="s">
        <v>502</v>
      </c>
      <c r="BF139" t="s">
        <v>503</v>
      </c>
      <c r="BH139">
        <v>2013</v>
      </c>
      <c r="BI139" t="s">
        <v>369</v>
      </c>
      <c r="BJ139" t="s">
        <v>359</v>
      </c>
      <c r="BK139">
        <v>10</v>
      </c>
      <c r="BL139" t="s">
        <v>504</v>
      </c>
      <c r="BN139">
        <v>2013</v>
      </c>
      <c r="BO139" t="s">
        <v>370</v>
      </c>
      <c r="BP139" t="s">
        <v>359</v>
      </c>
      <c r="BQ139">
        <v>2</v>
      </c>
      <c r="BS139">
        <v>2013</v>
      </c>
      <c r="BT139" t="s">
        <v>370</v>
      </c>
      <c r="BU139">
        <v>7000</v>
      </c>
      <c r="BV139" t="s">
        <v>361</v>
      </c>
      <c r="CE139" t="s">
        <v>361</v>
      </c>
      <c r="CN139" t="s">
        <v>359</v>
      </c>
      <c r="CO139" t="s">
        <v>359</v>
      </c>
      <c r="CP139" t="s">
        <v>375</v>
      </c>
      <c r="CQ139" t="s">
        <v>359</v>
      </c>
      <c r="CR139">
        <v>0</v>
      </c>
      <c r="CS139" t="s">
        <v>359</v>
      </c>
      <c r="CT139" t="s">
        <v>376</v>
      </c>
      <c r="CU139" t="s">
        <v>359</v>
      </c>
      <c r="CV139" t="s">
        <v>375</v>
      </c>
      <c r="CW139" t="s">
        <v>359</v>
      </c>
      <c r="CX139" t="s">
        <v>2769</v>
      </c>
      <c r="CY139" t="s">
        <v>2770</v>
      </c>
      <c r="CZ139" t="s">
        <v>2771</v>
      </c>
      <c r="DA139" t="s">
        <v>2772</v>
      </c>
      <c r="DB139">
        <v>1</v>
      </c>
      <c r="DC139" t="s">
        <v>2773</v>
      </c>
      <c r="DD139">
        <v>2013</v>
      </c>
      <c r="DE139" t="s">
        <v>370</v>
      </c>
      <c r="DF139" t="s">
        <v>361</v>
      </c>
      <c r="DJ139" t="s">
        <v>359</v>
      </c>
      <c r="DL139" t="s">
        <v>370</v>
      </c>
      <c r="DN139" t="s">
        <v>2774</v>
      </c>
    </row>
    <row r="140" spans="1:118" x14ac:dyDescent="0.3">
      <c r="A140" t="s">
        <v>2775</v>
      </c>
      <c r="B140">
        <v>1</v>
      </c>
      <c r="D140" t="s">
        <v>559</v>
      </c>
      <c r="E140" t="s">
        <v>2776</v>
      </c>
      <c r="F140" t="s">
        <v>2777</v>
      </c>
      <c r="G140" t="s">
        <v>562</v>
      </c>
      <c r="H140" t="s">
        <v>2778</v>
      </c>
      <c r="I140">
        <v>2017</v>
      </c>
      <c r="J140" t="s">
        <v>353</v>
      </c>
      <c r="K140" t="s">
        <v>354</v>
      </c>
      <c r="L140" t="s">
        <v>666</v>
      </c>
      <c r="M140" t="s">
        <v>1979</v>
      </c>
      <c r="N140" t="s">
        <v>2779</v>
      </c>
      <c r="Q140" t="s">
        <v>729</v>
      </c>
      <c r="R140">
        <v>26296</v>
      </c>
      <c r="T140">
        <v>140</v>
      </c>
      <c r="U140">
        <v>35</v>
      </c>
      <c r="V140">
        <v>105</v>
      </c>
      <c r="W140" t="s">
        <v>359</v>
      </c>
      <c r="X140" t="s">
        <v>360</v>
      </c>
      <c r="Z140">
        <v>1987</v>
      </c>
      <c r="AA140" t="s">
        <v>359</v>
      </c>
      <c r="AB140" t="s">
        <v>730</v>
      </c>
      <c r="AC140" t="s">
        <v>362</v>
      </c>
      <c r="AE140">
        <v>1</v>
      </c>
      <c r="AF140" t="s">
        <v>363</v>
      </c>
      <c r="AG140" t="s">
        <v>731</v>
      </c>
      <c r="AH140" t="s">
        <v>732</v>
      </c>
      <c r="AI140" t="s">
        <v>733</v>
      </c>
      <c r="AJ140" t="s">
        <v>734</v>
      </c>
      <c r="AL140" t="s">
        <v>359</v>
      </c>
      <c r="AM140">
        <v>5</v>
      </c>
      <c r="AN140" t="s">
        <v>359</v>
      </c>
      <c r="AO140">
        <v>1</v>
      </c>
      <c r="AQ140" t="s">
        <v>401</v>
      </c>
      <c r="AR140">
        <v>2007</v>
      </c>
      <c r="AS140" t="s">
        <v>370</v>
      </c>
      <c r="AT140">
        <v>5</v>
      </c>
      <c r="AU140" t="s">
        <v>359</v>
      </c>
      <c r="AV140">
        <v>1</v>
      </c>
      <c r="AX140">
        <v>2016</v>
      </c>
      <c r="AY140" t="s">
        <v>370</v>
      </c>
      <c r="AZ140">
        <v>1900</v>
      </c>
      <c r="BA140" t="s">
        <v>359</v>
      </c>
      <c r="BB140">
        <v>39</v>
      </c>
      <c r="BC140" t="s">
        <v>2780</v>
      </c>
      <c r="BD140" t="s">
        <v>736</v>
      </c>
      <c r="BE140" t="s">
        <v>737</v>
      </c>
      <c r="BF140" t="s">
        <v>738</v>
      </c>
      <c r="BH140">
        <v>2016</v>
      </c>
      <c r="BI140" t="s">
        <v>370</v>
      </c>
      <c r="BJ140" t="s">
        <v>359</v>
      </c>
      <c r="BK140">
        <v>17</v>
      </c>
      <c r="BL140" t="s">
        <v>739</v>
      </c>
      <c r="BN140">
        <v>2016</v>
      </c>
      <c r="BO140" t="s">
        <v>370</v>
      </c>
      <c r="BP140" t="s">
        <v>359</v>
      </c>
      <c r="BQ140">
        <v>6</v>
      </c>
      <c r="BS140">
        <v>2016</v>
      </c>
      <c r="BT140" t="s">
        <v>370</v>
      </c>
      <c r="BU140">
        <v>40000</v>
      </c>
      <c r="BV140" t="s">
        <v>359</v>
      </c>
      <c r="BW140">
        <v>5</v>
      </c>
      <c r="BY140">
        <v>2017</v>
      </c>
      <c r="BZ140" t="s">
        <v>370</v>
      </c>
      <c r="CA140" t="s">
        <v>359</v>
      </c>
      <c r="CC140">
        <v>2016</v>
      </c>
      <c r="CD140" t="s">
        <v>370</v>
      </c>
      <c r="CE140" t="s">
        <v>359</v>
      </c>
      <c r="CG140" t="s">
        <v>740</v>
      </c>
      <c r="CH140">
        <v>2017</v>
      </c>
      <c r="CI140" t="s">
        <v>370</v>
      </c>
      <c r="CJ140" t="s">
        <v>361</v>
      </c>
      <c r="CN140" t="s">
        <v>359</v>
      </c>
      <c r="CO140" t="s">
        <v>359</v>
      </c>
      <c r="CP140" t="s">
        <v>375</v>
      </c>
      <c r="CQ140" t="s">
        <v>359</v>
      </c>
      <c r="CR140">
        <v>0</v>
      </c>
      <c r="CS140" t="s">
        <v>359</v>
      </c>
      <c r="CT140" t="s">
        <v>376</v>
      </c>
      <c r="CU140" t="s">
        <v>359</v>
      </c>
      <c r="CV140" t="s">
        <v>375</v>
      </c>
      <c r="CW140" t="s">
        <v>359</v>
      </c>
      <c r="CX140" t="s">
        <v>2781</v>
      </c>
      <c r="CY140" t="s">
        <v>2782</v>
      </c>
      <c r="CZ140" t="s">
        <v>2783</v>
      </c>
      <c r="DA140" t="s">
        <v>2784</v>
      </c>
      <c r="DB140">
        <v>64</v>
      </c>
      <c r="DC140" t="s">
        <v>2785</v>
      </c>
      <c r="DD140">
        <v>2016</v>
      </c>
      <c r="DE140" t="s">
        <v>370</v>
      </c>
      <c r="DF140" t="s">
        <v>361</v>
      </c>
      <c r="DJ140" t="s">
        <v>359</v>
      </c>
      <c r="DL140" t="s">
        <v>369</v>
      </c>
      <c r="DM140" t="s">
        <v>748</v>
      </c>
      <c r="DN140" t="s">
        <v>2786</v>
      </c>
    </row>
    <row r="141" spans="1:118" x14ac:dyDescent="0.3">
      <c r="A141" t="s">
        <v>2787</v>
      </c>
      <c r="B141">
        <v>1</v>
      </c>
      <c r="D141" t="s">
        <v>465</v>
      </c>
      <c r="E141" t="s">
        <v>2788</v>
      </c>
      <c r="F141" t="s">
        <v>2789</v>
      </c>
      <c r="G141" t="s">
        <v>468</v>
      </c>
      <c r="H141" t="s">
        <v>2790</v>
      </c>
      <c r="I141">
        <v>2017</v>
      </c>
      <c r="J141" t="s">
        <v>353</v>
      </c>
      <c r="K141" t="s">
        <v>354</v>
      </c>
      <c r="L141" t="s">
        <v>470</v>
      </c>
      <c r="M141" t="s">
        <v>1569</v>
      </c>
      <c r="N141" t="s">
        <v>2791</v>
      </c>
      <c r="Q141" t="s">
        <v>2792</v>
      </c>
      <c r="R141">
        <v>3015</v>
      </c>
      <c r="T141">
        <v>172</v>
      </c>
      <c r="U141">
        <v>172</v>
      </c>
      <c r="V141">
        <v>0</v>
      </c>
      <c r="W141" t="s">
        <v>359</v>
      </c>
      <c r="X141" t="s">
        <v>394</v>
      </c>
      <c r="Z141">
        <v>2013</v>
      </c>
      <c r="AA141" t="s">
        <v>361</v>
      </c>
      <c r="AC141" t="s">
        <v>668</v>
      </c>
      <c r="AD141" t="s">
        <v>2793</v>
      </c>
      <c r="AE141">
        <v>1</v>
      </c>
      <c r="AF141" t="s">
        <v>363</v>
      </c>
      <c r="AG141" t="s">
        <v>2794</v>
      </c>
      <c r="AH141" t="s">
        <v>2795</v>
      </c>
      <c r="AI141" t="s">
        <v>2796</v>
      </c>
      <c r="AJ141" t="s">
        <v>2797</v>
      </c>
      <c r="AL141" t="s">
        <v>359</v>
      </c>
      <c r="AM141">
        <v>40</v>
      </c>
      <c r="AN141" t="s">
        <v>361</v>
      </c>
      <c r="AT141">
        <v>40</v>
      </c>
      <c r="AU141" t="s">
        <v>361</v>
      </c>
      <c r="BA141" t="s">
        <v>361</v>
      </c>
      <c r="BJ141" t="s">
        <v>361</v>
      </c>
      <c r="BP141" t="s">
        <v>361</v>
      </c>
      <c r="BV141" t="s">
        <v>361</v>
      </c>
      <c r="CE141" t="s">
        <v>361</v>
      </c>
      <c r="CN141" t="s">
        <v>359</v>
      </c>
      <c r="CO141" t="s">
        <v>359</v>
      </c>
      <c r="CP141" t="s">
        <v>375</v>
      </c>
      <c r="CQ141" t="s">
        <v>359</v>
      </c>
      <c r="CR141">
        <v>0</v>
      </c>
      <c r="CS141" t="s">
        <v>359</v>
      </c>
      <c r="CT141" t="s">
        <v>376</v>
      </c>
      <c r="CU141" t="s">
        <v>359</v>
      </c>
      <c r="CV141" t="s">
        <v>375</v>
      </c>
      <c r="CW141" t="s">
        <v>359</v>
      </c>
      <c r="CX141" t="s">
        <v>2798</v>
      </c>
      <c r="CY141" t="s">
        <v>2799</v>
      </c>
      <c r="CZ141" t="s">
        <v>2800</v>
      </c>
      <c r="DA141" t="s">
        <v>2801</v>
      </c>
      <c r="DB141">
        <v>1</v>
      </c>
      <c r="DC141" t="s">
        <v>2802</v>
      </c>
      <c r="DD141">
        <v>2013</v>
      </c>
      <c r="DE141" t="s">
        <v>370</v>
      </c>
      <c r="DF141" t="s">
        <v>361</v>
      </c>
      <c r="DJ141" t="s">
        <v>359</v>
      </c>
      <c r="DL141" t="s">
        <v>370</v>
      </c>
      <c r="DM141" t="s">
        <v>2803</v>
      </c>
      <c r="DN141" t="s">
        <v>2804</v>
      </c>
    </row>
    <row r="142" spans="1:118" x14ac:dyDescent="0.3">
      <c r="A142" t="s">
        <v>2805</v>
      </c>
      <c r="B142">
        <v>1</v>
      </c>
      <c r="D142" t="s">
        <v>348</v>
      </c>
      <c r="E142" t="s">
        <v>2806</v>
      </c>
      <c r="F142" t="s">
        <v>2807</v>
      </c>
      <c r="G142" t="s">
        <v>351</v>
      </c>
      <c r="H142" t="s">
        <v>1621</v>
      </c>
      <c r="I142">
        <v>2017</v>
      </c>
      <c r="J142" t="s">
        <v>353</v>
      </c>
      <c r="K142" t="s">
        <v>354</v>
      </c>
      <c r="L142" t="s">
        <v>446</v>
      </c>
      <c r="M142" t="s">
        <v>2808</v>
      </c>
      <c r="N142" t="s">
        <v>2809</v>
      </c>
      <c r="Q142" t="s">
        <v>1164</v>
      </c>
      <c r="R142">
        <v>14106</v>
      </c>
      <c r="T142">
        <v>182</v>
      </c>
      <c r="U142">
        <v>182</v>
      </c>
      <c r="V142">
        <v>0</v>
      </c>
      <c r="W142" t="s">
        <v>359</v>
      </c>
      <c r="X142" t="s">
        <v>394</v>
      </c>
      <c r="Z142">
        <v>2014</v>
      </c>
      <c r="AA142" t="s">
        <v>361</v>
      </c>
      <c r="AC142" t="s">
        <v>362</v>
      </c>
      <c r="AE142">
        <v>2</v>
      </c>
      <c r="AF142" t="s">
        <v>363</v>
      </c>
      <c r="AG142" t="s">
        <v>519</v>
      </c>
      <c r="AH142" t="s">
        <v>520</v>
      </c>
      <c r="AI142" t="s">
        <v>521</v>
      </c>
      <c r="AJ142" t="s">
        <v>522</v>
      </c>
      <c r="AL142" t="s">
        <v>359</v>
      </c>
      <c r="AM142">
        <v>3</v>
      </c>
      <c r="AN142" t="s">
        <v>359</v>
      </c>
      <c r="AO142">
        <v>1</v>
      </c>
      <c r="AQ142" t="s">
        <v>368</v>
      </c>
      <c r="AR142">
        <v>2003</v>
      </c>
      <c r="AS142" t="s">
        <v>370</v>
      </c>
      <c r="AT142">
        <v>3</v>
      </c>
      <c r="AU142" t="s">
        <v>359</v>
      </c>
      <c r="AV142">
        <v>2</v>
      </c>
      <c r="AX142">
        <v>2003</v>
      </c>
      <c r="AY142" t="s">
        <v>370</v>
      </c>
      <c r="AZ142">
        <v>35000</v>
      </c>
      <c r="BA142" t="s">
        <v>359</v>
      </c>
      <c r="BB142">
        <v>7</v>
      </c>
      <c r="BC142" t="s">
        <v>523</v>
      </c>
      <c r="BD142" t="s">
        <v>2810</v>
      </c>
      <c r="BE142" t="s">
        <v>525</v>
      </c>
      <c r="BF142" t="s">
        <v>2811</v>
      </c>
      <c r="BH142">
        <v>2003</v>
      </c>
      <c r="BI142" t="s">
        <v>370</v>
      </c>
      <c r="BJ142" t="s">
        <v>359</v>
      </c>
      <c r="BK142">
        <v>14</v>
      </c>
      <c r="BL142" t="s">
        <v>368</v>
      </c>
      <c r="BN142">
        <v>2003</v>
      </c>
      <c r="BO142" t="s">
        <v>370</v>
      </c>
      <c r="BP142" t="s">
        <v>359</v>
      </c>
      <c r="BQ142">
        <v>1</v>
      </c>
      <c r="BS142">
        <v>2003</v>
      </c>
      <c r="BT142" t="s">
        <v>370</v>
      </c>
      <c r="BU142">
        <v>35000</v>
      </c>
      <c r="BV142" t="s">
        <v>361</v>
      </c>
      <c r="CE142" t="s">
        <v>361</v>
      </c>
      <c r="CN142" t="s">
        <v>359</v>
      </c>
      <c r="CO142" t="s">
        <v>359</v>
      </c>
      <c r="CP142" t="s">
        <v>375</v>
      </c>
      <c r="CQ142" t="s">
        <v>359</v>
      </c>
      <c r="CR142">
        <v>0</v>
      </c>
      <c r="CS142" t="s">
        <v>359</v>
      </c>
      <c r="CT142" t="s">
        <v>376</v>
      </c>
      <c r="CU142" t="s">
        <v>359</v>
      </c>
      <c r="CV142" t="s">
        <v>375</v>
      </c>
      <c r="CW142" t="s">
        <v>359</v>
      </c>
      <c r="CX142" t="s">
        <v>2812</v>
      </c>
      <c r="CY142" t="s">
        <v>2813</v>
      </c>
      <c r="CZ142" t="s">
        <v>2814</v>
      </c>
      <c r="DA142" t="s">
        <v>2815</v>
      </c>
      <c r="DB142">
        <v>1</v>
      </c>
      <c r="DC142" t="s">
        <v>2816</v>
      </c>
      <c r="DD142">
        <v>2014</v>
      </c>
      <c r="DE142" t="s">
        <v>370</v>
      </c>
      <c r="DF142" t="s">
        <v>361</v>
      </c>
      <c r="DJ142" t="s">
        <v>359</v>
      </c>
      <c r="DL142" t="s">
        <v>370</v>
      </c>
      <c r="DN142" t="s">
        <v>2817</v>
      </c>
    </row>
    <row r="143" spans="1:118" x14ac:dyDescent="0.3">
      <c r="A143" t="s">
        <v>2818</v>
      </c>
      <c r="B143">
        <v>1</v>
      </c>
      <c r="D143" t="s">
        <v>385</v>
      </c>
      <c r="E143" t="s">
        <v>2819</v>
      </c>
      <c r="F143" t="s">
        <v>2820</v>
      </c>
      <c r="G143" t="s">
        <v>388</v>
      </c>
      <c r="H143" t="s">
        <v>2821</v>
      </c>
      <c r="I143">
        <v>2017</v>
      </c>
      <c r="J143" t="s">
        <v>353</v>
      </c>
      <c r="K143" t="s">
        <v>354</v>
      </c>
      <c r="L143" t="s">
        <v>584</v>
      </c>
      <c r="M143" t="s">
        <v>585</v>
      </c>
      <c r="N143" t="s">
        <v>1773</v>
      </c>
      <c r="Q143" t="s">
        <v>1774</v>
      </c>
      <c r="R143">
        <v>345</v>
      </c>
      <c r="T143">
        <v>169</v>
      </c>
      <c r="U143">
        <v>140</v>
      </c>
      <c r="V143">
        <v>29</v>
      </c>
      <c r="W143" t="s">
        <v>359</v>
      </c>
      <c r="X143" t="s">
        <v>394</v>
      </c>
      <c r="Z143">
        <v>2016</v>
      </c>
      <c r="AA143" t="s">
        <v>359</v>
      </c>
      <c r="AB143" t="s">
        <v>1818</v>
      </c>
      <c r="AC143" t="s">
        <v>362</v>
      </c>
      <c r="AD143" t="s">
        <v>2822</v>
      </c>
      <c r="AE143">
        <v>1</v>
      </c>
      <c r="AF143" t="s">
        <v>363</v>
      </c>
      <c r="AG143" t="s">
        <v>2823</v>
      </c>
      <c r="AH143" t="s">
        <v>2824</v>
      </c>
      <c r="AI143" t="s">
        <v>2825</v>
      </c>
      <c r="AJ143" t="s">
        <v>2826</v>
      </c>
      <c r="AL143" t="s">
        <v>359</v>
      </c>
      <c r="AM143">
        <v>20</v>
      </c>
      <c r="AN143" t="s">
        <v>359</v>
      </c>
      <c r="AO143">
        <v>2</v>
      </c>
      <c r="AQ143" t="s">
        <v>401</v>
      </c>
      <c r="AR143">
        <v>2016</v>
      </c>
      <c r="AS143" t="s">
        <v>369</v>
      </c>
      <c r="AT143">
        <v>20</v>
      </c>
      <c r="AU143" t="s">
        <v>359</v>
      </c>
      <c r="AV143">
        <v>1</v>
      </c>
      <c r="AX143">
        <v>2017</v>
      </c>
      <c r="AY143" t="s">
        <v>370</v>
      </c>
      <c r="AZ143">
        <v>3800</v>
      </c>
      <c r="BA143" t="s">
        <v>359</v>
      </c>
      <c r="BB143">
        <v>2</v>
      </c>
      <c r="BC143" t="s">
        <v>1824</v>
      </c>
      <c r="BD143" t="s">
        <v>1825</v>
      </c>
      <c r="BE143" t="s">
        <v>1826</v>
      </c>
      <c r="BF143" t="s">
        <v>1827</v>
      </c>
      <c r="BH143">
        <v>2016</v>
      </c>
      <c r="BI143" t="s">
        <v>370</v>
      </c>
      <c r="BJ143" t="s">
        <v>361</v>
      </c>
      <c r="BP143" t="s">
        <v>361</v>
      </c>
      <c r="BV143" t="s">
        <v>361</v>
      </c>
      <c r="CE143" t="s">
        <v>361</v>
      </c>
      <c r="CN143" t="s">
        <v>359</v>
      </c>
      <c r="CO143" t="s">
        <v>359</v>
      </c>
      <c r="CP143" t="s">
        <v>375</v>
      </c>
      <c r="CQ143" t="s">
        <v>359</v>
      </c>
      <c r="CR143">
        <v>0</v>
      </c>
      <c r="CS143" t="s">
        <v>359</v>
      </c>
      <c r="CT143" t="s">
        <v>376</v>
      </c>
      <c r="CU143" t="s">
        <v>359</v>
      </c>
      <c r="CV143" t="s">
        <v>375</v>
      </c>
      <c r="CW143" t="s">
        <v>359</v>
      </c>
      <c r="CX143" t="s">
        <v>2827</v>
      </c>
      <c r="CY143" t="s">
        <v>2828</v>
      </c>
      <c r="CZ143" t="s">
        <v>2829</v>
      </c>
      <c r="DA143" t="s">
        <v>2830</v>
      </c>
      <c r="DB143">
        <v>2</v>
      </c>
      <c r="DD143">
        <v>2017</v>
      </c>
      <c r="DE143" t="s">
        <v>370</v>
      </c>
      <c r="DF143" t="s">
        <v>361</v>
      </c>
      <c r="DJ143" t="s">
        <v>359</v>
      </c>
      <c r="DL143" t="s">
        <v>370</v>
      </c>
      <c r="DM143" t="s">
        <v>2831</v>
      </c>
      <c r="DN143" t="s">
        <v>2832</v>
      </c>
    </row>
    <row r="144" spans="1:118" x14ac:dyDescent="0.3">
      <c r="A144" t="s">
        <v>2833</v>
      </c>
      <c r="B144">
        <v>1</v>
      </c>
      <c r="D144" t="s">
        <v>412</v>
      </c>
      <c r="E144" t="s">
        <v>2834</v>
      </c>
      <c r="F144" t="s">
        <v>2835</v>
      </c>
      <c r="G144" t="s">
        <v>415</v>
      </c>
      <c r="H144" t="s">
        <v>2836</v>
      </c>
      <c r="I144">
        <v>2017</v>
      </c>
      <c r="J144" t="s">
        <v>353</v>
      </c>
      <c r="K144" t="s">
        <v>354</v>
      </c>
      <c r="L144" t="s">
        <v>390</v>
      </c>
      <c r="M144" t="s">
        <v>2837</v>
      </c>
      <c r="N144" t="s">
        <v>2838</v>
      </c>
      <c r="Q144" t="s">
        <v>2230</v>
      </c>
      <c r="R144">
        <v>7894</v>
      </c>
      <c r="T144">
        <v>150</v>
      </c>
      <c r="U144">
        <v>145</v>
      </c>
      <c r="V144">
        <v>5</v>
      </c>
      <c r="W144" t="s">
        <v>359</v>
      </c>
      <c r="X144" t="s">
        <v>360</v>
      </c>
      <c r="Z144">
        <v>2015</v>
      </c>
      <c r="AA144" t="s">
        <v>359</v>
      </c>
      <c r="AB144" t="s">
        <v>2335</v>
      </c>
      <c r="AC144" t="s">
        <v>362</v>
      </c>
      <c r="AD144" t="s">
        <v>2336</v>
      </c>
      <c r="AE144">
        <v>5</v>
      </c>
      <c r="AF144" t="s">
        <v>363</v>
      </c>
      <c r="AG144" t="s">
        <v>2233</v>
      </c>
      <c r="AH144" t="s">
        <v>2234</v>
      </c>
      <c r="AI144" t="s">
        <v>2235</v>
      </c>
      <c r="AJ144" t="s">
        <v>2236</v>
      </c>
      <c r="AL144" t="s">
        <v>359</v>
      </c>
      <c r="AM144">
        <v>15</v>
      </c>
      <c r="AN144" t="s">
        <v>359</v>
      </c>
      <c r="AO144">
        <v>5</v>
      </c>
      <c r="AQ144" t="s">
        <v>401</v>
      </c>
      <c r="AR144">
        <v>2015</v>
      </c>
      <c r="AS144" t="s">
        <v>370</v>
      </c>
      <c r="AT144">
        <v>15</v>
      </c>
      <c r="AU144" t="s">
        <v>359</v>
      </c>
      <c r="AV144">
        <v>1</v>
      </c>
      <c r="AX144">
        <v>2015</v>
      </c>
      <c r="AY144" t="s">
        <v>370</v>
      </c>
      <c r="AZ144">
        <v>720</v>
      </c>
      <c r="BA144" t="s">
        <v>359</v>
      </c>
      <c r="BB144">
        <v>2015</v>
      </c>
      <c r="BC144" t="s">
        <v>2237</v>
      </c>
      <c r="BD144" t="s">
        <v>2238</v>
      </c>
      <c r="BE144" t="s">
        <v>2239</v>
      </c>
      <c r="BF144" t="s">
        <v>2240</v>
      </c>
      <c r="BH144">
        <v>2015</v>
      </c>
      <c r="BI144" t="s">
        <v>370</v>
      </c>
      <c r="BJ144" t="s">
        <v>359</v>
      </c>
      <c r="BK144">
        <v>10</v>
      </c>
      <c r="BL144" t="s">
        <v>2477</v>
      </c>
      <c r="BN144">
        <v>2015</v>
      </c>
      <c r="BO144" t="s">
        <v>370</v>
      </c>
      <c r="BP144" t="s">
        <v>359</v>
      </c>
      <c r="BQ144">
        <v>3</v>
      </c>
      <c r="BS144">
        <v>2015</v>
      </c>
      <c r="BT144" t="s">
        <v>370</v>
      </c>
      <c r="BU144">
        <v>19000</v>
      </c>
      <c r="BV144" t="s">
        <v>359</v>
      </c>
      <c r="BW144">
        <v>2</v>
      </c>
      <c r="BY144">
        <v>2016</v>
      </c>
      <c r="BZ144" t="s">
        <v>370</v>
      </c>
      <c r="CA144" t="s">
        <v>359</v>
      </c>
      <c r="CC144">
        <v>2016</v>
      </c>
      <c r="CD144" t="s">
        <v>370</v>
      </c>
      <c r="CE144" t="s">
        <v>361</v>
      </c>
      <c r="CN144" t="s">
        <v>359</v>
      </c>
      <c r="CO144" t="s">
        <v>359</v>
      </c>
      <c r="CP144" t="s">
        <v>375</v>
      </c>
      <c r="CQ144" t="s">
        <v>359</v>
      </c>
      <c r="CR144">
        <v>0</v>
      </c>
      <c r="CS144" t="s">
        <v>359</v>
      </c>
      <c r="CT144" t="s">
        <v>376</v>
      </c>
      <c r="CU144" t="s">
        <v>359</v>
      </c>
      <c r="CV144" t="s">
        <v>375</v>
      </c>
      <c r="CW144" t="s">
        <v>359</v>
      </c>
      <c r="CX144" t="s">
        <v>2839</v>
      </c>
      <c r="CY144" t="s">
        <v>2840</v>
      </c>
      <c r="CZ144" t="s">
        <v>2841</v>
      </c>
      <c r="DA144" t="s">
        <v>2842</v>
      </c>
      <c r="DB144">
        <v>31</v>
      </c>
      <c r="DC144" t="s">
        <v>2843</v>
      </c>
      <c r="DD144">
        <v>2015</v>
      </c>
      <c r="DE144" t="s">
        <v>370</v>
      </c>
      <c r="DF144" t="s">
        <v>361</v>
      </c>
      <c r="DJ144" t="s">
        <v>359</v>
      </c>
      <c r="DL144" t="s">
        <v>370</v>
      </c>
      <c r="DM144" t="s">
        <v>2483</v>
      </c>
      <c r="DN144" t="s">
        <v>2844</v>
      </c>
    </row>
    <row r="145" spans="1:118" x14ac:dyDescent="0.3">
      <c r="A145" t="s">
        <v>2845</v>
      </c>
      <c r="B145">
        <v>1</v>
      </c>
      <c r="D145" t="s">
        <v>465</v>
      </c>
      <c r="E145" t="s">
        <v>2846</v>
      </c>
      <c r="F145" t="s">
        <v>2847</v>
      </c>
      <c r="G145" t="s">
        <v>468</v>
      </c>
      <c r="H145" t="s">
        <v>2848</v>
      </c>
      <c r="I145">
        <v>2017</v>
      </c>
      <c r="J145" t="s">
        <v>353</v>
      </c>
      <c r="K145" t="s">
        <v>354</v>
      </c>
      <c r="L145" t="s">
        <v>1033</v>
      </c>
      <c r="M145" t="s">
        <v>831</v>
      </c>
      <c r="N145" t="s">
        <v>2849</v>
      </c>
      <c r="Q145" t="s">
        <v>2850</v>
      </c>
      <c r="R145">
        <v>1259</v>
      </c>
      <c r="T145">
        <v>157</v>
      </c>
      <c r="U145">
        <v>157</v>
      </c>
      <c r="V145">
        <v>0</v>
      </c>
      <c r="W145" t="s">
        <v>359</v>
      </c>
      <c r="X145" t="s">
        <v>394</v>
      </c>
      <c r="Z145">
        <v>2013</v>
      </c>
      <c r="AA145" t="s">
        <v>361</v>
      </c>
      <c r="AC145" t="s">
        <v>668</v>
      </c>
      <c r="AD145" t="s">
        <v>2851</v>
      </c>
      <c r="AE145">
        <v>1</v>
      </c>
      <c r="AF145" t="s">
        <v>363</v>
      </c>
      <c r="AG145" t="s">
        <v>2852</v>
      </c>
      <c r="AH145" t="s">
        <v>2853</v>
      </c>
      <c r="AI145" t="s">
        <v>2854</v>
      </c>
      <c r="AJ145" t="s">
        <v>2855</v>
      </c>
      <c r="AL145" t="s">
        <v>359</v>
      </c>
      <c r="AM145">
        <v>20</v>
      </c>
      <c r="AN145" t="s">
        <v>361</v>
      </c>
      <c r="AT145">
        <v>20</v>
      </c>
      <c r="AU145" t="s">
        <v>361</v>
      </c>
      <c r="BA145" t="s">
        <v>361</v>
      </c>
      <c r="BJ145" t="s">
        <v>361</v>
      </c>
      <c r="BP145" t="s">
        <v>361</v>
      </c>
      <c r="BV145" t="s">
        <v>361</v>
      </c>
      <c r="CE145" t="s">
        <v>361</v>
      </c>
      <c r="CN145" t="s">
        <v>359</v>
      </c>
      <c r="CO145" t="s">
        <v>359</v>
      </c>
      <c r="CP145" t="s">
        <v>375</v>
      </c>
      <c r="CQ145" t="s">
        <v>359</v>
      </c>
      <c r="CR145">
        <v>0</v>
      </c>
      <c r="CS145" t="s">
        <v>359</v>
      </c>
      <c r="CT145" t="s">
        <v>376</v>
      </c>
      <c r="CU145" t="s">
        <v>359</v>
      </c>
      <c r="CV145" t="s">
        <v>375</v>
      </c>
      <c r="CW145" t="s">
        <v>359</v>
      </c>
      <c r="CX145" t="s">
        <v>2856</v>
      </c>
      <c r="CY145" t="s">
        <v>2857</v>
      </c>
      <c r="CZ145" t="s">
        <v>2858</v>
      </c>
      <c r="DA145" t="s">
        <v>2859</v>
      </c>
      <c r="DB145">
        <v>1</v>
      </c>
      <c r="DC145" t="s">
        <v>2860</v>
      </c>
      <c r="DD145">
        <v>2013</v>
      </c>
      <c r="DE145" t="s">
        <v>622</v>
      </c>
      <c r="DF145" t="s">
        <v>361</v>
      </c>
      <c r="DJ145" t="s">
        <v>361</v>
      </c>
      <c r="DK145" t="s">
        <v>2861</v>
      </c>
      <c r="DL145" t="s">
        <v>622</v>
      </c>
      <c r="DM145" t="s">
        <v>2862</v>
      </c>
      <c r="DN145" t="s">
        <v>2863</v>
      </c>
    </row>
    <row r="146" spans="1:118" x14ac:dyDescent="0.3">
      <c r="A146" t="s">
        <v>2864</v>
      </c>
      <c r="B146">
        <v>1</v>
      </c>
      <c r="D146" t="s">
        <v>385</v>
      </c>
      <c r="E146" t="s">
        <v>2865</v>
      </c>
      <c r="F146" t="s">
        <v>2866</v>
      </c>
      <c r="G146" t="s">
        <v>388</v>
      </c>
      <c r="H146" t="s">
        <v>2867</v>
      </c>
      <c r="I146">
        <v>2017</v>
      </c>
      <c r="J146" t="s">
        <v>353</v>
      </c>
      <c r="K146" t="s">
        <v>354</v>
      </c>
      <c r="L146" t="s">
        <v>937</v>
      </c>
      <c r="M146" t="s">
        <v>1907</v>
      </c>
      <c r="N146" t="s">
        <v>2566</v>
      </c>
      <c r="Q146" t="s">
        <v>1178</v>
      </c>
      <c r="R146">
        <v>8295</v>
      </c>
      <c r="T146">
        <v>128</v>
      </c>
      <c r="U146">
        <v>80</v>
      </c>
      <c r="V146">
        <v>48</v>
      </c>
      <c r="W146" t="s">
        <v>359</v>
      </c>
      <c r="X146" t="s">
        <v>360</v>
      </c>
      <c r="Z146">
        <v>2014</v>
      </c>
      <c r="AA146" t="s">
        <v>359</v>
      </c>
      <c r="AB146" t="s">
        <v>2868</v>
      </c>
      <c r="AC146" t="s">
        <v>362</v>
      </c>
      <c r="AE146">
        <v>1</v>
      </c>
      <c r="AF146" t="s">
        <v>363</v>
      </c>
      <c r="AG146" t="s">
        <v>875</v>
      </c>
      <c r="AH146" t="s">
        <v>876</v>
      </c>
      <c r="AI146" t="s">
        <v>877</v>
      </c>
      <c r="AJ146" t="s">
        <v>878</v>
      </c>
      <c r="AL146" t="s">
        <v>359</v>
      </c>
      <c r="AM146">
        <v>3</v>
      </c>
      <c r="AN146" t="s">
        <v>359</v>
      </c>
      <c r="AO146">
        <v>1</v>
      </c>
      <c r="AQ146" t="s">
        <v>401</v>
      </c>
      <c r="AR146">
        <v>2014</v>
      </c>
      <c r="AS146" t="s">
        <v>370</v>
      </c>
      <c r="AT146">
        <v>3</v>
      </c>
      <c r="AU146" t="s">
        <v>359</v>
      </c>
      <c r="AV146">
        <v>3</v>
      </c>
      <c r="AX146">
        <v>2014</v>
      </c>
      <c r="AY146" t="s">
        <v>370</v>
      </c>
      <c r="AZ146">
        <v>9000</v>
      </c>
      <c r="BA146" t="s">
        <v>359</v>
      </c>
      <c r="BB146">
        <v>11</v>
      </c>
      <c r="BC146" t="s">
        <v>879</v>
      </c>
      <c r="BD146" t="s">
        <v>880</v>
      </c>
      <c r="BE146" t="s">
        <v>881</v>
      </c>
      <c r="BF146" t="s">
        <v>882</v>
      </c>
      <c r="BH146">
        <v>2014</v>
      </c>
      <c r="BI146" t="s">
        <v>370</v>
      </c>
      <c r="BJ146" t="s">
        <v>361</v>
      </c>
      <c r="BP146" t="s">
        <v>359</v>
      </c>
      <c r="BQ146">
        <v>3</v>
      </c>
      <c r="BS146">
        <v>2014</v>
      </c>
      <c r="BT146" t="s">
        <v>370</v>
      </c>
      <c r="BU146">
        <v>9000</v>
      </c>
      <c r="BV146" t="s">
        <v>361</v>
      </c>
      <c r="CE146" t="s">
        <v>361</v>
      </c>
      <c r="CN146" t="s">
        <v>359</v>
      </c>
      <c r="CO146" t="s">
        <v>359</v>
      </c>
      <c r="CP146" t="s">
        <v>375</v>
      </c>
      <c r="CQ146" t="s">
        <v>359</v>
      </c>
      <c r="CR146">
        <v>0</v>
      </c>
      <c r="CS146" t="s">
        <v>359</v>
      </c>
      <c r="CT146" t="s">
        <v>376</v>
      </c>
      <c r="CU146" t="s">
        <v>359</v>
      </c>
      <c r="CV146" t="s">
        <v>375</v>
      </c>
      <c r="CW146" t="s">
        <v>359</v>
      </c>
      <c r="CX146" t="s">
        <v>2869</v>
      </c>
      <c r="CY146" t="s">
        <v>2870</v>
      </c>
      <c r="CZ146" t="s">
        <v>2871</v>
      </c>
      <c r="DA146" t="s">
        <v>2872</v>
      </c>
      <c r="DB146">
        <v>1</v>
      </c>
      <c r="DC146" t="s">
        <v>2873</v>
      </c>
      <c r="DD146">
        <v>2014</v>
      </c>
      <c r="DE146" t="s">
        <v>370</v>
      </c>
      <c r="DF146" t="s">
        <v>361</v>
      </c>
      <c r="DJ146" t="s">
        <v>359</v>
      </c>
      <c r="DL146" t="s">
        <v>370</v>
      </c>
      <c r="DM146" t="s">
        <v>1186</v>
      </c>
      <c r="DN146" t="s">
        <v>2874</v>
      </c>
    </row>
    <row r="147" spans="1:118" x14ac:dyDescent="0.3">
      <c r="A147" t="s">
        <v>2875</v>
      </c>
      <c r="B147">
        <v>1</v>
      </c>
      <c r="D147" t="s">
        <v>465</v>
      </c>
      <c r="E147" t="s">
        <v>2876</v>
      </c>
      <c r="F147" t="s">
        <v>2877</v>
      </c>
      <c r="G147" t="s">
        <v>468</v>
      </c>
      <c r="H147" t="s">
        <v>2878</v>
      </c>
      <c r="I147">
        <v>2017</v>
      </c>
      <c r="J147" t="s">
        <v>353</v>
      </c>
      <c r="K147" t="s">
        <v>354</v>
      </c>
      <c r="L147" t="s">
        <v>470</v>
      </c>
      <c r="M147" t="s">
        <v>2879</v>
      </c>
      <c r="N147" t="s">
        <v>690</v>
      </c>
      <c r="Q147" t="s">
        <v>2880</v>
      </c>
      <c r="R147">
        <v>9577</v>
      </c>
      <c r="T147">
        <v>90</v>
      </c>
      <c r="U147">
        <v>90</v>
      </c>
      <c r="V147">
        <v>0</v>
      </c>
      <c r="W147" t="s">
        <v>359</v>
      </c>
      <c r="X147" t="s">
        <v>360</v>
      </c>
      <c r="Z147">
        <v>2015</v>
      </c>
      <c r="AA147" t="s">
        <v>361</v>
      </c>
      <c r="AC147" t="s">
        <v>362</v>
      </c>
      <c r="AD147" t="s">
        <v>2881</v>
      </c>
      <c r="AE147">
        <v>8</v>
      </c>
      <c r="AF147" t="s">
        <v>363</v>
      </c>
      <c r="AG147" t="s">
        <v>1101</v>
      </c>
      <c r="AH147" t="s">
        <v>2882</v>
      </c>
      <c r="AI147" t="s">
        <v>1103</v>
      </c>
      <c r="AJ147" t="s">
        <v>2883</v>
      </c>
      <c r="AL147" t="s">
        <v>359</v>
      </c>
      <c r="AM147">
        <v>40</v>
      </c>
      <c r="AN147" t="s">
        <v>359</v>
      </c>
      <c r="AO147">
        <v>8</v>
      </c>
      <c r="AQ147" t="s">
        <v>401</v>
      </c>
      <c r="AR147">
        <v>2015</v>
      </c>
      <c r="AS147" t="s">
        <v>370</v>
      </c>
      <c r="AT147">
        <v>40</v>
      </c>
      <c r="AU147" t="s">
        <v>359</v>
      </c>
      <c r="AV147">
        <v>1</v>
      </c>
      <c r="AX147">
        <v>2015</v>
      </c>
      <c r="AY147" t="s">
        <v>370</v>
      </c>
      <c r="AZ147">
        <v>4000</v>
      </c>
      <c r="BA147" t="s">
        <v>359</v>
      </c>
      <c r="BB147">
        <v>1</v>
      </c>
      <c r="BC147" t="s">
        <v>2884</v>
      </c>
      <c r="BD147" t="s">
        <v>2885</v>
      </c>
      <c r="BE147" t="s">
        <v>2886</v>
      </c>
      <c r="BF147" t="s">
        <v>2887</v>
      </c>
      <c r="BG147" t="s">
        <v>2888</v>
      </c>
      <c r="BH147">
        <v>2015</v>
      </c>
      <c r="BI147" t="s">
        <v>370</v>
      </c>
      <c r="BJ147" t="s">
        <v>361</v>
      </c>
      <c r="BP147" t="s">
        <v>359</v>
      </c>
      <c r="BQ147">
        <v>1</v>
      </c>
      <c r="BS147">
        <v>2015</v>
      </c>
      <c r="BT147" t="s">
        <v>370</v>
      </c>
      <c r="BU147">
        <v>8000</v>
      </c>
      <c r="BV147" t="s">
        <v>359</v>
      </c>
      <c r="BW147">
        <v>2</v>
      </c>
      <c r="BY147">
        <v>2015</v>
      </c>
      <c r="BZ147" t="s">
        <v>370</v>
      </c>
      <c r="CA147" t="s">
        <v>359</v>
      </c>
      <c r="CC147">
        <v>2015</v>
      </c>
      <c r="CD147" t="s">
        <v>370</v>
      </c>
      <c r="CE147" t="s">
        <v>361</v>
      </c>
      <c r="CN147" t="s">
        <v>359</v>
      </c>
      <c r="CO147" t="s">
        <v>359</v>
      </c>
      <c r="CP147" t="s">
        <v>375</v>
      </c>
      <c r="CQ147" t="s">
        <v>359</v>
      </c>
      <c r="CR147">
        <v>0</v>
      </c>
      <c r="CS147" t="s">
        <v>359</v>
      </c>
      <c r="CT147" t="s">
        <v>376</v>
      </c>
      <c r="CU147" t="s">
        <v>359</v>
      </c>
      <c r="CV147" t="s">
        <v>375</v>
      </c>
      <c r="CW147" t="s">
        <v>359</v>
      </c>
      <c r="CX147" t="s">
        <v>2889</v>
      </c>
      <c r="CY147" t="s">
        <v>2890</v>
      </c>
      <c r="CZ147" t="s">
        <v>2891</v>
      </c>
      <c r="DA147" t="s">
        <v>2892</v>
      </c>
      <c r="DB147">
        <v>1</v>
      </c>
      <c r="DC147" t="s">
        <v>2893</v>
      </c>
      <c r="DD147">
        <v>2015</v>
      </c>
      <c r="DE147" t="s">
        <v>370</v>
      </c>
      <c r="DF147" t="s">
        <v>361</v>
      </c>
      <c r="DJ147" t="s">
        <v>359</v>
      </c>
      <c r="DL147" t="s">
        <v>370</v>
      </c>
      <c r="DM147" t="s">
        <v>2894</v>
      </c>
      <c r="DN147" t="s">
        <v>2895</v>
      </c>
    </row>
    <row r="148" spans="1:118" x14ac:dyDescent="0.3">
      <c r="A148" t="s">
        <v>2896</v>
      </c>
      <c r="B148">
        <v>1</v>
      </c>
      <c r="D148" t="s">
        <v>559</v>
      </c>
      <c r="E148" t="s">
        <v>2897</v>
      </c>
      <c r="F148" t="s">
        <v>2898</v>
      </c>
      <c r="G148" t="s">
        <v>562</v>
      </c>
      <c r="H148" t="s">
        <v>1868</v>
      </c>
      <c r="I148">
        <v>2017</v>
      </c>
      <c r="J148" t="s">
        <v>353</v>
      </c>
      <c r="K148" t="s">
        <v>354</v>
      </c>
      <c r="L148" t="s">
        <v>666</v>
      </c>
      <c r="M148" t="s">
        <v>1979</v>
      </c>
      <c r="N148" t="s">
        <v>2899</v>
      </c>
      <c r="Q148" t="s">
        <v>729</v>
      </c>
      <c r="R148">
        <v>26296</v>
      </c>
      <c r="T148">
        <v>198</v>
      </c>
      <c r="U148">
        <v>160</v>
      </c>
      <c r="V148">
        <v>38</v>
      </c>
      <c r="W148" t="s">
        <v>359</v>
      </c>
      <c r="X148" t="s">
        <v>360</v>
      </c>
      <c r="Z148">
        <v>1987</v>
      </c>
      <c r="AA148" t="s">
        <v>359</v>
      </c>
      <c r="AB148" t="s">
        <v>730</v>
      </c>
      <c r="AC148" t="s">
        <v>362</v>
      </c>
      <c r="AE148">
        <v>1</v>
      </c>
      <c r="AF148" t="s">
        <v>363</v>
      </c>
      <c r="AG148" t="s">
        <v>731</v>
      </c>
      <c r="AH148" t="s">
        <v>732</v>
      </c>
      <c r="AI148" t="s">
        <v>733</v>
      </c>
      <c r="AJ148" t="s">
        <v>734</v>
      </c>
      <c r="AL148" t="s">
        <v>359</v>
      </c>
      <c r="AM148">
        <v>5</v>
      </c>
      <c r="AN148" t="s">
        <v>359</v>
      </c>
      <c r="AO148">
        <v>1</v>
      </c>
      <c r="AQ148" t="s">
        <v>401</v>
      </c>
      <c r="AR148">
        <v>2007</v>
      </c>
      <c r="AS148" t="s">
        <v>370</v>
      </c>
      <c r="AT148">
        <v>5</v>
      </c>
      <c r="AU148" t="s">
        <v>359</v>
      </c>
      <c r="AV148">
        <v>1</v>
      </c>
      <c r="AX148">
        <v>2016</v>
      </c>
      <c r="AY148" t="s">
        <v>370</v>
      </c>
      <c r="AZ148">
        <v>1900</v>
      </c>
      <c r="BA148" t="s">
        <v>359</v>
      </c>
      <c r="BB148">
        <v>39</v>
      </c>
      <c r="BC148" t="s">
        <v>735</v>
      </c>
      <c r="BD148" t="s">
        <v>736</v>
      </c>
      <c r="BE148" t="s">
        <v>737</v>
      </c>
      <c r="BF148" t="s">
        <v>738</v>
      </c>
      <c r="BH148">
        <v>2016</v>
      </c>
      <c r="BI148" t="s">
        <v>370</v>
      </c>
      <c r="BJ148" t="s">
        <v>359</v>
      </c>
      <c r="BK148">
        <v>17</v>
      </c>
      <c r="BL148" t="s">
        <v>2900</v>
      </c>
      <c r="BN148">
        <v>2016</v>
      </c>
      <c r="BO148" t="s">
        <v>370</v>
      </c>
      <c r="BP148" t="s">
        <v>359</v>
      </c>
      <c r="BQ148">
        <v>6</v>
      </c>
      <c r="BS148">
        <v>2016</v>
      </c>
      <c r="BT148" t="s">
        <v>370</v>
      </c>
      <c r="BU148">
        <v>40000</v>
      </c>
      <c r="BV148" t="s">
        <v>359</v>
      </c>
      <c r="BW148">
        <v>5</v>
      </c>
      <c r="BY148">
        <v>2017</v>
      </c>
      <c r="BZ148" t="s">
        <v>370</v>
      </c>
      <c r="CA148" t="s">
        <v>359</v>
      </c>
      <c r="CC148">
        <v>2016</v>
      </c>
      <c r="CD148" t="s">
        <v>370</v>
      </c>
      <c r="CE148" t="s">
        <v>359</v>
      </c>
      <c r="CG148" t="s">
        <v>740</v>
      </c>
      <c r="CH148">
        <v>2017</v>
      </c>
      <c r="CI148" t="s">
        <v>370</v>
      </c>
      <c r="CJ148" t="s">
        <v>361</v>
      </c>
      <c r="CN148" t="s">
        <v>359</v>
      </c>
      <c r="CO148" t="s">
        <v>359</v>
      </c>
      <c r="CP148" t="s">
        <v>375</v>
      </c>
      <c r="CQ148" t="s">
        <v>359</v>
      </c>
      <c r="CR148">
        <v>0</v>
      </c>
      <c r="CS148" t="s">
        <v>359</v>
      </c>
      <c r="CT148" t="s">
        <v>376</v>
      </c>
      <c r="CU148" t="s">
        <v>359</v>
      </c>
      <c r="CV148" t="s">
        <v>375</v>
      </c>
      <c r="CW148" t="s">
        <v>359</v>
      </c>
      <c r="CX148" t="s">
        <v>2901</v>
      </c>
      <c r="CY148" t="s">
        <v>2902</v>
      </c>
      <c r="CZ148" t="s">
        <v>2903</v>
      </c>
      <c r="DA148" t="s">
        <v>2904</v>
      </c>
      <c r="DB148">
        <v>64</v>
      </c>
      <c r="DC148" t="s">
        <v>2905</v>
      </c>
      <c r="DD148">
        <v>2016</v>
      </c>
      <c r="DE148" t="s">
        <v>370</v>
      </c>
      <c r="DF148" t="s">
        <v>361</v>
      </c>
      <c r="DJ148" t="s">
        <v>359</v>
      </c>
      <c r="DL148" t="s">
        <v>370</v>
      </c>
      <c r="DM148" t="s">
        <v>748</v>
      </c>
      <c r="DN148" t="s">
        <v>2906</v>
      </c>
    </row>
    <row r="149" spans="1:118" x14ac:dyDescent="0.3">
      <c r="A149" t="s">
        <v>2907</v>
      </c>
      <c r="B149">
        <v>1</v>
      </c>
      <c r="D149" t="s">
        <v>465</v>
      </c>
      <c r="E149" t="s">
        <v>2908</v>
      </c>
      <c r="F149" t="s">
        <v>2909</v>
      </c>
      <c r="G149" t="s">
        <v>468</v>
      </c>
      <c r="H149" t="s">
        <v>2910</v>
      </c>
      <c r="I149">
        <v>2017</v>
      </c>
      <c r="J149" t="s">
        <v>353</v>
      </c>
      <c r="K149" t="s">
        <v>354</v>
      </c>
      <c r="L149" t="s">
        <v>664</v>
      </c>
      <c r="M149" t="s">
        <v>665</v>
      </c>
      <c r="N149" t="s">
        <v>2911</v>
      </c>
      <c r="Q149" t="s">
        <v>2912</v>
      </c>
      <c r="R149">
        <v>30604</v>
      </c>
      <c r="T149">
        <v>178</v>
      </c>
      <c r="U149">
        <v>178</v>
      </c>
      <c r="V149">
        <v>0</v>
      </c>
      <c r="W149" t="s">
        <v>359</v>
      </c>
      <c r="X149" t="s">
        <v>360</v>
      </c>
      <c r="Z149">
        <v>2012</v>
      </c>
      <c r="AA149" t="s">
        <v>361</v>
      </c>
      <c r="AC149" t="s">
        <v>668</v>
      </c>
      <c r="AD149" t="s">
        <v>2913</v>
      </c>
      <c r="AE149">
        <v>11</v>
      </c>
      <c r="AF149" t="s">
        <v>363</v>
      </c>
      <c r="AG149" t="s">
        <v>670</v>
      </c>
      <c r="AH149" t="s">
        <v>671</v>
      </c>
      <c r="AI149" t="s">
        <v>672</v>
      </c>
      <c r="AJ149" t="s">
        <v>673</v>
      </c>
      <c r="AL149" t="s">
        <v>359</v>
      </c>
      <c r="AM149">
        <v>4</v>
      </c>
      <c r="AN149" t="s">
        <v>361</v>
      </c>
      <c r="AT149">
        <v>4</v>
      </c>
      <c r="AU149" t="s">
        <v>361</v>
      </c>
      <c r="BA149" t="s">
        <v>359</v>
      </c>
      <c r="BB149">
        <v>1</v>
      </c>
      <c r="BC149" t="s">
        <v>2914</v>
      </c>
      <c r="BD149" t="s">
        <v>2915</v>
      </c>
      <c r="BE149" t="s">
        <v>2916</v>
      </c>
      <c r="BF149" t="s">
        <v>2917</v>
      </c>
      <c r="BG149" t="s">
        <v>2918</v>
      </c>
      <c r="BH149">
        <v>2012</v>
      </c>
      <c r="BI149" t="s">
        <v>370</v>
      </c>
      <c r="BJ149" t="s">
        <v>361</v>
      </c>
      <c r="BP149" t="s">
        <v>361</v>
      </c>
      <c r="BV149" t="s">
        <v>361</v>
      </c>
      <c r="CE149" t="s">
        <v>361</v>
      </c>
      <c r="CN149" t="s">
        <v>359</v>
      </c>
      <c r="CO149" t="s">
        <v>359</v>
      </c>
      <c r="CP149" t="s">
        <v>375</v>
      </c>
      <c r="CQ149" t="s">
        <v>359</v>
      </c>
      <c r="CR149">
        <v>0</v>
      </c>
      <c r="CS149" t="s">
        <v>359</v>
      </c>
      <c r="CT149" t="s">
        <v>376</v>
      </c>
      <c r="CU149" t="s">
        <v>359</v>
      </c>
      <c r="CV149" t="s">
        <v>375</v>
      </c>
      <c r="CW149" t="s">
        <v>359</v>
      </c>
      <c r="CX149" t="s">
        <v>2919</v>
      </c>
      <c r="CY149" t="s">
        <v>2920</v>
      </c>
      <c r="CZ149" t="s">
        <v>2921</v>
      </c>
      <c r="DA149" t="s">
        <v>2922</v>
      </c>
      <c r="DB149">
        <v>1</v>
      </c>
      <c r="DC149" t="s">
        <v>2923</v>
      </c>
      <c r="DD149">
        <v>2012</v>
      </c>
      <c r="DE149" t="s">
        <v>370</v>
      </c>
      <c r="DF149" t="s">
        <v>361</v>
      </c>
      <c r="DJ149" t="s">
        <v>359</v>
      </c>
      <c r="DL149" t="s">
        <v>370</v>
      </c>
      <c r="DM149" t="s">
        <v>2924</v>
      </c>
      <c r="DN149" t="s">
        <v>2925</v>
      </c>
    </row>
    <row r="150" spans="1:118" x14ac:dyDescent="0.3">
      <c r="A150" t="s">
        <v>2926</v>
      </c>
      <c r="B150">
        <v>1</v>
      </c>
      <c r="D150" t="s">
        <v>559</v>
      </c>
      <c r="E150" t="s">
        <v>2927</v>
      </c>
      <c r="F150" t="s">
        <v>2928</v>
      </c>
      <c r="G150" t="s">
        <v>562</v>
      </c>
      <c r="H150" t="s">
        <v>915</v>
      </c>
      <c r="I150">
        <v>2017</v>
      </c>
      <c r="J150" t="s">
        <v>353</v>
      </c>
      <c r="K150" t="s">
        <v>354</v>
      </c>
      <c r="L150" t="s">
        <v>666</v>
      </c>
      <c r="M150" t="s">
        <v>2121</v>
      </c>
      <c r="N150" t="s">
        <v>2929</v>
      </c>
      <c r="Q150" t="s">
        <v>729</v>
      </c>
      <c r="R150">
        <v>26296</v>
      </c>
      <c r="T150">
        <v>155</v>
      </c>
      <c r="U150">
        <v>60</v>
      </c>
      <c r="V150">
        <v>95</v>
      </c>
      <c r="W150" t="s">
        <v>359</v>
      </c>
      <c r="X150" t="s">
        <v>360</v>
      </c>
      <c r="Z150">
        <v>1987</v>
      </c>
      <c r="AA150" t="s">
        <v>359</v>
      </c>
      <c r="AB150" t="s">
        <v>730</v>
      </c>
      <c r="AC150" t="s">
        <v>362</v>
      </c>
      <c r="AE150">
        <v>1</v>
      </c>
      <c r="AF150" t="s">
        <v>363</v>
      </c>
      <c r="AG150" t="s">
        <v>731</v>
      </c>
      <c r="AH150" t="s">
        <v>732</v>
      </c>
      <c r="AI150" t="s">
        <v>733</v>
      </c>
      <c r="AJ150" t="s">
        <v>734</v>
      </c>
      <c r="AL150" t="s">
        <v>359</v>
      </c>
      <c r="AM150">
        <v>5</v>
      </c>
      <c r="AN150" t="s">
        <v>359</v>
      </c>
      <c r="AO150">
        <v>1</v>
      </c>
      <c r="AQ150" t="s">
        <v>401</v>
      </c>
      <c r="AR150">
        <v>2007</v>
      </c>
      <c r="AS150" t="s">
        <v>370</v>
      </c>
      <c r="AT150">
        <v>5</v>
      </c>
      <c r="AU150" t="s">
        <v>359</v>
      </c>
      <c r="AV150">
        <v>1</v>
      </c>
      <c r="AX150">
        <v>2016</v>
      </c>
      <c r="AY150" t="s">
        <v>370</v>
      </c>
      <c r="AZ150">
        <v>1900</v>
      </c>
      <c r="BA150" t="s">
        <v>359</v>
      </c>
      <c r="BB150">
        <v>39</v>
      </c>
      <c r="BC150" t="s">
        <v>735</v>
      </c>
      <c r="BD150" t="s">
        <v>736</v>
      </c>
      <c r="BE150" t="s">
        <v>737</v>
      </c>
      <c r="BF150" t="s">
        <v>738</v>
      </c>
      <c r="BH150">
        <v>2016</v>
      </c>
      <c r="BI150" t="s">
        <v>370</v>
      </c>
      <c r="BJ150" t="s">
        <v>359</v>
      </c>
      <c r="BK150">
        <v>17</v>
      </c>
      <c r="BL150" t="s">
        <v>2930</v>
      </c>
      <c r="BN150">
        <v>2016</v>
      </c>
      <c r="BO150" t="s">
        <v>370</v>
      </c>
      <c r="BP150" t="s">
        <v>359</v>
      </c>
      <c r="BQ150">
        <v>6</v>
      </c>
      <c r="BS150">
        <v>2016</v>
      </c>
      <c r="BT150" t="s">
        <v>370</v>
      </c>
      <c r="BU150">
        <v>40000</v>
      </c>
      <c r="BV150" t="s">
        <v>359</v>
      </c>
      <c r="BW150">
        <v>5</v>
      </c>
      <c r="BY150">
        <v>2017</v>
      </c>
      <c r="BZ150" t="s">
        <v>370</v>
      </c>
      <c r="CA150" t="s">
        <v>359</v>
      </c>
      <c r="CC150">
        <v>2016</v>
      </c>
      <c r="CD150" t="s">
        <v>370</v>
      </c>
      <c r="CE150" t="s">
        <v>359</v>
      </c>
      <c r="CG150" t="s">
        <v>740</v>
      </c>
      <c r="CH150">
        <v>2017</v>
      </c>
      <c r="CI150" t="s">
        <v>370</v>
      </c>
      <c r="CJ150" t="s">
        <v>361</v>
      </c>
      <c r="CN150" t="s">
        <v>359</v>
      </c>
      <c r="CO150" t="s">
        <v>359</v>
      </c>
      <c r="CP150" t="s">
        <v>375</v>
      </c>
      <c r="CQ150" t="s">
        <v>359</v>
      </c>
      <c r="CR150">
        <v>0</v>
      </c>
      <c r="CS150" t="s">
        <v>359</v>
      </c>
      <c r="CT150" t="s">
        <v>376</v>
      </c>
      <c r="CU150" t="s">
        <v>359</v>
      </c>
      <c r="CV150" t="s">
        <v>375</v>
      </c>
      <c r="CW150" t="s">
        <v>359</v>
      </c>
      <c r="CX150" t="s">
        <v>2931</v>
      </c>
      <c r="CY150" t="s">
        <v>2932</v>
      </c>
      <c r="CZ150" t="s">
        <v>2480</v>
      </c>
      <c r="DA150" t="s">
        <v>2933</v>
      </c>
      <c r="DB150">
        <v>64</v>
      </c>
      <c r="DC150" t="s">
        <v>2934</v>
      </c>
      <c r="DD150">
        <v>2016</v>
      </c>
      <c r="DE150" t="s">
        <v>370</v>
      </c>
      <c r="DF150" t="s">
        <v>361</v>
      </c>
      <c r="DJ150" t="s">
        <v>359</v>
      </c>
      <c r="DL150" t="s">
        <v>370</v>
      </c>
      <c r="DM150" t="s">
        <v>748</v>
      </c>
      <c r="DN150" t="s">
        <v>2935</v>
      </c>
    </row>
    <row r="151" spans="1:118" x14ac:dyDescent="0.3">
      <c r="A151" t="s">
        <v>2936</v>
      </c>
      <c r="B151">
        <v>1</v>
      </c>
      <c r="D151" t="s">
        <v>465</v>
      </c>
      <c r="E151" t="s">
        <v>2937</v>
      </c>
      <c r="F151" t="s">
        <v>2938</v>
      </c>
      <c r="G151" t="s">
        <v>468</v>
      </c>
      <c r="H151" t="s">
        <v>2939</v>
      </c>
      <c r="I151">
        <v>2017</v>
      </c>
      <c r="J151" t="s">
        <v>353</v>
      </c>
      <c r="K151" t="s">
        <v>354</v>
      </c>
      <c r="L151" t="s">
        <v>664</v>
      </c>
      <c r="M151" t="s">
        <v>665</v>
      </c>
      <c r="N151" t="s">
        <v>2003</v>
      </c>
      <c r="Q151" t="s">
        <v>2940</v>
      </c>
      <c r="R151">
        <v>30604</v>
      </c>
      <c r="T151">
        <v>143</v>
      </c>
      <c r="U151">
        <v>143</v>
      </c>
      <c r="V151">
        <v>0</v>
      </c>
      <c r="W151" t="s">
        <v>359</v>
      </c>
      <c r="X151" t="s">
        <v>360</v>
      </c>
      <c r="Z151">
        <v>2012</v>
      </c>
      <c r="AA151" t="s">
        <v>361</v>
      </c>
      <c r="AC151" t="s">
        <v>362</v>
      </c>
      <c r="AD151" t="s">
        <v>2941</v>
      </c>
      <c r="AE151">
        <v>2</v>
      </c>
      <c r="AF151" t="s">
        <v>363</v>
      </c>
      <c r="AG151" t="s">
        <v>670</v>
      </c>
      <c r="AH151" t="s">
        <v>671</v>
      </c>
      <c r="AI151" t="s">
        <v>672</v>
      </c>
      <c r="AJ151" t="s">
        <v>673</v>
      </c>
      <c r="AL151" t="s">
        <v>359</v>
      </c>
      <c r="AM151">
        <v>5</v>
      </c>
      <c r="AN151" t="s">
        <v>361</v>
      </c>
      <c r="AT151">
        <v>5</v>
      </c>
      <c r="AU151" t="s">
        <v>361</v>
      </c>
      <c r="BA151" t="s">
        <v>359</v>
      </c>
      <c r="BB151">
        <v>1</v>
      </c>
      <c r="BC151" t="s">
        <v>2942</v>
      </c>
      <c r="BD151" t="s">
        <v>2943</v>
      </c>
      <c r="BE151" t="s">
        <v>2944</v>
      </c>
      <c r="BF151" t="s">
        <v>2945</v>
      </c>
      <c r="BG151" t="s">
        <v>2946</v>
      </c>
      <c r="BH151">
        <v>2012</v>
      </c>
      <c r="BI151" t="s">
        <v>370</v>
      </c>
      <c r="BJ151" t="s">
        <v>359</v>
      </c>
      <c r="BK151">
        <v>2</v>
      </c>
      <c r="BL151" t="s">
        <v>432</v>
      </c>
      <c r="BM151" t="s">
        <v>2947</v>
      </c>
      <c r="BN151">
        <v>2017</v>
      </c>
      <c r="BO151" t="s">
        <v>370</v>
      </c>
      <c r="BP151" t="s">
        <v>361</v>
      </c>
      <c r="BV151" t="s">
        <v>361</v>
      </c>
      <c r="CE151" t="s">
        <v>361</v>
      </c>
      <c r="CN151" t="s">
        <v>359</v>
      </c>
      <c r="CO151" t="s">
        <v>359</v>
      </c>
      <c r="CP151" t="s">
        <v>375</v>
      </c>
      <c r="CQ151" t="s">
        <v>359</v>
      </c>
      <c r="CR151">
        <v>0</v>
      </c>
      <c r="CS151" t="s">
        <v>359</v>
      </c>
      <c r="CT151" t="s">
        <v>376</v>
      </c>
      <c r="CU151" t="s">
        <v>359</v>
      </c>
      <c r="CV151" t="s">
        <v>375</v>
      </c>
      <c r="CW151" t="s">
        <v>359</v>
      </c>
      <c r="CX151" t="s">
        <v>2948</v>
      </c>
      <c r="CY151" t="s">
        <v>2949</v>
      </c>
      <c r="CZ151" t="s">
        <v>2950</v>
      </c>
      <c r="DA151" t="s">
        <v>2951</v>
      </c>
      <c r="DB151">
        <v>2</v>
      </c>
      <c r="DC151" t="s">
        <v>2952</v>
      </c>
      <c r="DD151">
        <v>2012</v>
      </c>
      <c r="DE151" t="s">
        <v>622</v>
      </c>
      <c r="DF151" t="s">
        <v>361</v>
      </c>
      <c r="DJ151" t="s">
        <v>361</v>
      </c>
      <c r="DK151" t="s">
        <v>2953</v>
      </c>
      <c r="DL151" t="s">
        <v>622</v>
      </c>
      <c r="DM151" t="s">
        <v>2954</v>
      </c>
      <c r="DN151" t="s">
        <v>2955</v>
      </c>
    </row>
    <row r="152" spans="1:118" x14ac:dyDescent="0.3">
      <c r="A152" t="s">
        <v>2956</v>
      </c>
      <c r="B152">
        <v>1</v>
      </c>
      <c r="D152" t="s">
        <v>385</v>
      </c>
      <c r="E152" t="s">
        <v>2957</v>
      </c>
      <c r="F152" t="s">
        <v>2958</v>
      </c>
      <c r="G152" t="s">
        <v>388</v>
      </c>
      <c r="H152" t="s">
        <v>2959</v>
      </c>
      <c r="I152">
        <v>2017</v>
      </c>
      <c r="J152" t="s">
        <v>353</v>
      </c>
      <c r="K152" t="s">
        <v>354</v>
      </c>
      <c r="L152" t="s">
        <v>355</v>
      </c>
      <c r="M152" t="s">
        <v>2960</v>
      </c>
      <c r="N152" t="s">
        <v>2961</v>
      </c>
      <c r="Q152" t="s">
        <v>1909</v>
      </c>
      <c r="R152">
        <v>8295</v>
      </c>
      <c r="T152">
        <v>163</v>
      </c>
      <c r="U152">
        <v>160</v>
      </c>
      <c r="V152">
        <v>3</v>
      </c>
      <c r="W152" t="s">
        <v>359</v>
      </c>
      <c r="X152" t="s">
        <v>360</v>
      </c>
      <c r="Z152">
        <v>2014</v>
      </c>
      <c r="AA152" t="s">
        <v>359</v>
      </c>
      <c r="AB152" t="s">
        <v>2962</v>
      </c>
      <c r="AC152" t="s">
        <v>362</v>
      </c>
      <c r="AD152" t="s">
        <v>2963</v>
      </c>
      <c r="AE152">
        <v>1</v>
      </c>
      <c r="AF152" t="s">
        <v>942</v>
      </c>
      <c r="AG152" t="s">
        <v>875</v>
      </c>
      <c r="AH152" t="s">
        <v>2964</v>
      </c>
      <c r="AI152" t="s">
        <v>877</v>
      </c>
      <c r="AJ152" t="s">
        <v>878</v>
      </c>
      <c r="AL152" t="s">
        <v>359</v>
      </c>
      <c r="AM152">
        <v>3</v>
      </c>
      <c r="AN152" t="s">
        <v>359</v>
      </c>
      <c r="AO152">
        <v>3</v>
      </c>
      <c r="AQ152" t="s">
        <v>401</v>
      </c>
      <c r="AR152">
        <v>2014</v>
      </c>
      <c r="AS152" t="s">
        <v>370</v>
      </c>
      <c r="AT152">
        <v>3</v>
      </c>
      <c r="AU152" t="s">
        <v>359</v>
      </c>
      <c r="AV152">
        <v>3</v>
      </c>
      <c r="AX152">
        <v>2014</v>
      </c>
      <c r="AY152" t="s">
        <v>370</v>
      </c>
      <c r="AZ152">
        <v>9000</v>
      </c>
      <c r="BA152" t="s">
        <v>359</v>
      </c>
      <c r="BB152">
        <v>15</v>
      </c>
      <c r="BC152" t="s">
        <v>2965</v>
      </c>
      <c r="BD152" t="s">
        <v>880</v>
      </c>
      <c r="BE152" t="s">
        <v>2966</v>
      </c>
      <c r="BF152" t="s">
        <v>2967</v>
      </c>
      <c r="BH152">
        <v>2014</v>
      </c>
      <c r="BI152" t="s">
        <v>370</v>
      </c>
      <c r="BJ152" t="s">
        <v>359</v>
      </c>
      <c r="BK152">
        <v>5</v>
      </c>
      <c r="BL152" t="s">
        <v>1253</v>
      </c>
      <c r="BN152">
        <v>2014</v>
      </c>
      <c r="BO152" t="s">
        <v>370</v>
      </c>
      <c r="BP152" t="s">
        <v>359</v>
      </c>
      <c r="BQ152">
        <v>3</v>
      </c>
      <c r="BS152">
        <v>2014</v>
      </c>
      <c r="BT152" t="s">
        <v>370</v>
      </c>
      <c r="BU152">
        <v>4000</v>
      </c>
      <c r="BV152" t="s">
        <v>359</v>
      </c>
      <c r="BW152">
        <v>2</v>
      </c>
      <c r="BY152">
        <v>2014</v>
      </c>
      <c r="BZ152" t="s">
        <v>370</v>
      </c>
      <c r="CA152" t="s">
        <v>359</v>
      </c>
      <c r="CC152">
        <v>2014</v>
      </c>
      <c r="CD152" t="s">
        <v>370</v>
      </c>
      <c r="CE152" t="s">
        <v>361</v>
      </c>
      <c r="CN152" t="s">
        <v>359</v>
      </c>
      <c r="CO152" t="s">
        <v>359</v>
      </c>
      <c r="CP152" t="s">
        <v>375</v>
      </c>
      <c r="CQ152" t="s">
        <v>359</v>
      </c>
      <c r="CR152">
        <v>0</v>
      </c>
      <c r="CS152" t="s">
        <v>359</v>
      </c>
      <c r="CT152" t="s">
        <v>376</v>
      </c>
      <c r="CU152" t="s">
        <v>359</v>
      </c>
      <c r="CV152" t="s">
        <v>375</v>
      </c>
      <c r="CW152" t="s">
        <v>359</v>
      </c>
      <c r="CX152" t="s">
        <v>2968</v>
      </c>
      <c r="CY152" t="s">
        <v>2969</v>
      </c>
      <c r="CZ152" t="s">
        <v>2970</v>
      </c>
      <c r="DA152" t="s">
        <v>2971</v>
      </c>
      <c r="DB152">
        <v>2</v>
      </c>
      <c r="DC152" t="s">
        <v>2972</v>
      </c>
      <c r="DD152">
        <v>2014</v>
      </c>
      <c r="DE152" t="s">
        <v>370</v>
      </c>
      <c r="DF152" t="s">
        <v>361</v>
      </c>
      <c r="DJ152" t="s">
        <v>359</v>
      </c>
      <c r="DL152" t="s">
        <v>370</v>
      </c>
      <c r="DM152" t="s">
        <v>2973</v>
      </c>
      <c r="DN152" t="s">
        <v>2974</v>
      </c>
    </row>
    <row r="153" spans="1:118" x14ac:dyDescent="0.3">
      <c r="A153" t="s">
        <v>2975</v>
      </c>
      <c r="B153">
        <v>1</v>
      </c>
      <c r="D153" t="s">
        <v>487</v>
      </c>
      <c r="E153" t="s">
        <v>2976</v>
      </c>
      <c r="F153" t="s">
        <v>2977</v>
      </c>
      <c r="G153" t="s">
        <v>490</v>
      </c>
      <c r="H153" t="s">
        <v>2978</v>
      </c>
      <c r="I153">
        <v>2017</v>
      </c>
      <c r="J153" t="s">
        <v>353</v>
      </c>
      <c r="K153" t="s">
        <v>354</v>
      </c>
      <c r="L153" t="s">
        <v>492</v>
      </c>
      <c r="M153" t="s">
        <v>493</v>
      </c>
      <c r="N153" t="s">
        <v>2979</v>
      </c>
      <c r="Q153" t="s">
        <v>896</v>
      </c>
      <c r="T153">
        <v>120</v>
      </c>
      <c r="U153">
        <v>60</v>
      </c>
      <c r="V153">
        <v>60</v>
      </c>
      <c r="W153" t="s">
        <v>359</v>
      </c>
      <c r="X153" t="s">
        <v>394</v>
      </c>
      <c r="Z153">
        <v>2013</v>
      </c>
      <c r="AA153" t="s">
        <v>361</v>
      </c>
      <c r="AC153" t="s">
        <v>362</v>
      </c>
      <c r="AE153">
        <v>1</v>
      </c>
      <c r="AF153" t="s">
        <v>363</v>
      </c>
      <c r="AG153" t="s">
        <v>897</v>
      </c>
      <c r="AH153" t="s">
        <v>898</v>
      </c>
      <c r="AI153" t="s">
        <v>899</v>
      </c>
      <c r="AJ153" t="s">
        <v>900</v>
      </c>
      <c r="AL153" t="s">
        <v>359</v>
      </c>
      <c r="AM153">
        <v>11</v>
      </c>
      <c r="AN153" t="s">
        <v>359</v>
      </c>
      <c r="AO153">
        <v>1</v>
      </c>
      <c r="AQ153" t="s">
        <v>401</v>
      </c>
      <c r="AR153">
        <v>2013</v>
      </c>
      <c r="AS153" t="s">
        <v>370</v>
      </c>
      <c r="AT153">
        <v>11</v>
      </c>
      <c r="AU153" t="s">
        <v>359</v>
      </c>
      <c r="AV153">
        <v>1</v>
      </c>
      <c r="AX153">
        <v>2013</v>
      </c>
      <c r="AY153" t="s">
        <v>370</v>
      </c>
      <c r="AZ153">
        <v>500</v>
      </c>
      <c r="BA153" t="s">
        <v>359</v>
      </c>
      <c r="BB153">
        <v>17</v>
      </c>
      <c r="BC153" t="s">
        <v>901</v>
      </c>
      <c r="BD153" t="s">
        <v>902</v>
      </c>
      <c r="BE153" t="s">
        <v>903</v>
      </c>
      <c r="BF153" t="s">
        <v>904</v>
      </c>
      <c r="BH153">
        <v>2013</v>
      </c>
      <c r="BI153" t="s">
        <v>370</v>
      </c>
      <c r="BJ153" t="s">
        <v>359</v>
      </c>
      <c r="BK153">
        <v>6</v>
      </c>
      <c r="BL153" t="s">
        <v>551</v>
      </c>
      <c r="BN153">
        <v>2013</v>
      </c>
      <c r="BO153" t="s">
        <v>370</v>
      </c>
      <c r="BP153" t="s">
        <v>359</v>
      </c>
      <c r="BQ153">
        <v>2</v>
      </c>
      <c r="BS153">
        <v>2013</v>
      </c>
      <c r="BT153" t="s">
        <v>370</v>
      </c>
      <c r="BU153">
        <v>3500</v>
      </c>
      <c r="BV153" t="s">
        <v>361</v>
      </c>
      <c r="CE153" t="s">
        <v>361</v>
      </c>
      <c r="CN153" t="s">
        <v>359</v>
      </c>
      <c r="CO153" t="s">
        <v>359</v>
      </c>
      <c r="CP153" t="s">
        <v>375</v>
      </c>
      <c r="CQ153" t="s">
        <v>359</v>
      </c>
      <c r="CR153">
        <v>0</v>
      </c>
      <c r="CS153" t="s">
        <v>359</v>
      </c>
      <c r="CT153" t="s">
        <v>376</v>
      </c>
      <c r="CU153" t="s">
        <v>359</v>
      </c>
      <c r="CV153" t="s">
        <v>375</v>
      </c>
      <c r="CW153" t="s">
        <v>359</v>
      </c>
      <c r="CX153" t="s">
        <v>2980</v>
      </c>
      <c r="CY153" t="s">
        <v>2981</v>
      </c>
      <c r="CZ153" t="s">
        <v>2982</v>
      </c>
      <c r="DA153" t="s">
        <v>2983</v>
      </c>
      <c r="DB153">
        <v>1</v>
      </c>
      <c r="DC153" t="s">
        <v>2984</v>
      </c>
      <c r="DD153">
        <v>2013</v>
      </c>
      <c r="DE153" t="s">
        <v>370</v>
      </c>
      <c r="DF153" t="s">
        <v>361</v>
      </c>
      <c r="DJ153" t="s">
        <v>359</v>
      </c>
      <c r="DL153" t="s">
        <v>370</v>
      </c>
      <c r="DN153" t="s">
        <v>2985</v>
      </c>
    </row>
    <row r="154" spans="1:118" x14ac:dyDescent="0.3">
      <c r="A154" t="s">
        <v>2986</v>
      </c>
      <c r="B154">
        <v>1</v>
      </c>
      <c r="D154" t="s">
        <v>412</v>
      </c>
      <c r="E154" t="s">
        <v>2987</v>
      </c>
      <c r="F154" t="s">
        <v>2988</v>
      </c>
      <c r="G154" t="s">
        <v>415</v>
      </c>
      <c r="H154" t="s">
        <v>2989</v>
      </c>
      <c r="I154">
        <v>2017</v>
      </c>
      <c r="J154" t="s">
        <v>353</v>
      </c>
      <c r="K154" t="s">
        <v>354</v>
      </c>
      <c r="L154" t="s">
        <v>390</v>
      </c>
      <c r="M154" t="s">
        <v>2837</v>
      </c>
      <c r="N154" t="s">
        <v>2990</v>
      </c>
      <c r="Q154" t="s">
        <v>2230</v>
      </c>
      <c r="R154">
        <v>7894</v>
      </c>
      <c r="T154">
        <v>60</v>
      </c>
      <c r="U154">
        <v>55</v>
      </c>
      <c r="V154">
        <v>5</v>
      </c>
      <c r="W154" t="s">
        <v>359</v>
      </c>
      <c r="X154" t="s">
        <v>360</v>
      </c>
      <c r="Z154">
        <v>2015</v>
      </c>
      <c r="AA154" t="s">
        <v>359</v>
      </c>
      <c r="AB154" t="s">
        <v>2231</v>
      </c>
      <c r="AC154" t="s">
        <v>362</v>
      </c>
      <c r="AD154" t="s">
        <v>2232</v>
      </c>
      <c r="AE154">
        <v>5</v>
      </c>
      <c r="AF154" t="s">
        <v>363</v>
      </c>
      <c r="AG154" t="s">
        <v>2233</v>
      </c>
      <c r="AH154" t="s">
        <v>2234</v>
      </c>
      <c r="AI154" t="s">
        <v>2235</v>
      </c>
      <c r="AJ154" t="s">
        <v>2236</v>
      </c>
      <c r="AL154" t="s">
        <v>359</v>
      </c>
      <c r="AM154">
        <v>15</v>
      </c>
      <c r="AN154" t="s">
        <v>359</v>
      </c>
      <c r="AO154">
        <v>5</v>
      </c>
      <c r="AQ154" t="s">
        <v>401</v>
      </c>
      <c r="AR154">
        <v>2015</v>
      </c>
      <c r="AS154" t="s">
        <v>370</v>
      </c>
      <c r="AT154">
        <v>15</v>
      </c>
      <c r="AU154" t="s">
        <v>359</v>
      </c>
      <c r="AV154">
        <v>1</v>
      </c>
      <c r="AX154">
        <v>2015</v>
      </c>
      <c r="AY154" t="s">
        <v>370</v>
      </c>
      <c r="AZ154">
        <v>720</v>
      </c>
      <c r="BA154" t="s">
        <v>359</v>
      </c>
      <c r="BB154">
        <v>19</v>
      </c>
      <c r="BC154" t="s">
        <v>2237</v>
      </c>
      <c r="BD154" t="s">
        <v>2238</v>
      </c>
      <c r="BE154" t="s">
        <v>2239</v>
      </c>
      <c r="BF154" t="s">
        <v>2240</v>
      </c>
      <c r="BH154">
        <v>2015</v>
      </c>
      <c r="BI154" t="s">
        <v>370</v>
      </c>
      <c r="BJ154" t="s">
        <v>359</v>
      </c>
      <c r="BK154">
        <v>10</v>
      </c>
      <c r="BL154" t="s">
        <v>2477</v>
      </c>
      <c r="BN154">
        <v>2015</v>
      </c>
      <c r="BO154" t="s">
        <v>370</v>
      </c>
      <c r="BP154" t="s">
        <v>359</v>
      </c>
      <c r="BQ154">
        <v>3</v>
      </c>
      <c r="BS154">
        <v>2015</v>
      </c>
      <c r="BT154" t="s">
        <v>370</v>
      </c>
      <c r="BU154">
        <v>19000</v>
      </c>
      <c r="BV154" t="s">
        <v>359</v>
      </c>
      <c r="BW154">
        <v>2</v>
      </c>
      <c r="BY154">
        <v>2016</v>
      </c>
      <c r="BZ154" t="s">
        <v>370</v>
      </c>
      <c r="CA154" t="s">
        <v>359</v>
      </c>
      <c r="CC154">
        <v>2016</v>
      </c>
      <c r="CD154" t="s">
        <v>370</v>
      </c>
      <c r="CE154" t="s">
        <v>361</v>
      </c>
      <c r="CN154" t="s">
        <v>359</v>
      </c>
      <c r="CO154" t="s">
        <v>359</v>
      </c>
      <c r="CP154" t="s">
        <v>375</v>
      </c>
      <c r="CQ154" t="s">
        <v>359</v>
      </c>
      <c r="CR154">
        <v>0</v>
      </c>
      <c r="CS154" t="s">
        <v>359</v>
      </c>
      <c r="CT154" t="s">
        <v>376</v>
      </c>
      <c r="CU154" t="s">
        <v>359</v>
      </c>
      <c r="CV154" t="s">
        <v>375</v>
      </c>
      <c r="CW154" t="s">
        <v>359</v>
      </c>
      <c r="CX154" t="s">
        <v>2991</v>
      </c>
      <c r="CY154" t="s">
        <v>2992</v>
      </c>
      <c r="CZ154" t="s">
        <v>2993</v>
      </c>
      <c r="DA154" t="s">
        <v>2994</v>
      </c>
      <c r="DB154">
        <v>31</v>
      </c>
      <c r="DC154" t="s">
        <v>2995</v>
      </c>
      <c r="DD154">
        <v>2015</v>
      </c>
      <c r="DE154" t="s">
        <v>370</v>
      </c>
      <c r="DF154" t="s">
        <v>361</v>
      </c>
      <c r="DJ154" t="s">
        <v>359</v>
      </c>
      <c r="DL154" t="s">
        <v>370</v>
      </c>
      <c r="DM154" t="s">
        <v>2996</v>
      </c>
      <c r="DN154" t="s">
        <v>2997</v>
      </c>
    </row>
    <row r="155" spans="1:118" x14ac:dyDescent="0.3">
      <c r="A155" t="s">
        <v>2998</v>
      </c>
      <c r="B155">
        <v>1</v>
      </c>
      <c r="D155" t="s">
        <v>487</v>
      </c>
      <c r="E155" t="s">
        <v>2999</v>
      </c>
      <c r="F155" t="s">
        <v>3000</v>
      </c>
      <c r="G155" t="s">
        <v>490</v>
      </c>
      <c r="H155" t="s">
        <v>3001</v>
      </c>
      <c r="I155">
        <v>2017</v>
      </c>
      <c r="J155" t="s">
        <v>353</v>
      </c>
      <c r="K155" t="s">
        <v>354</v>
      </c>
      <c r="L155" t="s">
        <v>492</v>
      </c>
      <c r="M155" t="s">
        <v>1333</v>
      </c>
      <c r="N155" t="s">
        <v>1693</v>
      </c>
      <c r="Q155" t="s">
        <v>1335</v>
      </c>
      <c r="R155">
        <v>1316</v>
      </c>
      <c r="T155">
        <v>122</v>
      </c>
      <c r="U155">
        <v>35</v>
      </c>
      <c r="V155">
        <v>87</v>
      </c>
      <c r="W155" t="s">
        <v>359</v>
      </c>
      <c r="X155" t="s">
        <v>394</v>
      </c>
      <c r="Z155">
        <v>2013</v>
      </c>
      <c r="AA155" t="s">
        <v>361</v>
      </c>
      <c r="AC155" t="s">
        <v>362</v>
      </c>
      <c r="AE155">
        <v>2</v>
      </c>
      <c r="AF155" t="s">
        <v>363</v>
      </c>
      <c r="AG155" t="s">
        <v>1336</v>
      </c>
      <c r="AH155" t="s">
        <v>3002</v>
      </c>
      <c r="AI155" t="s">
        <v>1338</v>
      </c>
      <c r="AJ155" t="s">
        <v>3003</v>
      </c>
      <c r="AL155" t="s">
        <v>359</v>
      </c>
      <c r="AM155">
        <v>12</v>
      </c>
      <c r="AN155" t="s">
        <v>359</v>
      </c>
      <c r="AO155">
        <v>1</v>
      </c>
      <c r="AQ155" t="s">
        <v>401</v>
      </c>
      <c r="AR155">
        <v>2013</v>
      </c>
      <c r="AS155" t="s">
        <v>370</v>
      </c>
      <c r="AT155">
        <v>12</v>
      </c>
      <c r="AU155" t="s">
        <v>359</v>
      </c>
      <c r="AV155">
        <v>1</v>
      </c>
      <c r="AX155">
        <v>2013</v>
      </c>
      <c r="AY155" t="s">
        <v>370</v>
      </c>
      <c r="AZ155">
        <v>600</v>
      </c>
      <c r="BA155" t="s">
        <v>359</v>
      </c>
      <c r="BB155">
        <v>6</v>
      </c>
      <c r="BC155" t="s">
        <v>1340</v>
      </c>
      <c r="BD155" t="s">
        <v>1341</v>
      </c>
      <c r="BE155" t="s">
        <v>1342</v>
      </c>
      <c r="BF155" t="s">
        <v>1343</v>
      </c>
      <c r="BH155">
        <v>2013</v>
      </c>
      <c r="BI155" t="s">
        <v>369</v>
      </c>
      <c r="BJ155" t="s">
        <v>359</v>
      </c>
      <c r="BK155">
        <v>6</v>
      </c>
      <c r="BL155" t="s">
        <v>504</v>
      </c>
      <c r="BN155">
        <v>2013</v>
      </c>
      <c r="BO155" t="s">
        <v>370</v>
      </c>
      <c r="BP155" t="s">
        <v>359</v>
      </c>
      <c r="BQ155">
        <v>1</v>
      </c>
      <c r="BS155">
        <v>2013</v>
      </c>
      <c r="BT155" t="s">
        <v>370</v>
      </c>
      <c r="BU155">
        <v>6500</v>
      </c>
      <c r="BV155" t="s">
        <v>361</v>
      </c>
      <c r="CE155" t="s">
        <v>361</v>
      </c>
      <c r="CN155" t="s">
        <v>359</v>
      </c>
      <c r="CO155" t="s">
        <v>359</v>
      </c>
      <c r="CP155" t="s">
        <v>375</v>
      </c>
      <c r="CQ155" t="s">
        <v>359</v>
      </c>
      <c r="CR155">
        <v>0</v>
      </c>
      <c r="CS155" t="s">
        <v>359</v>
      </c>
      <c r="CT155" t="s">
        <v>376</v>
      </c>
      <c r="CU155" t="s">
        <v>359</v>
      </c>
      <c r="CV155" t="s">
        <v>375</v>
      </c>
      <c r="CW155" t="s">
        <v>359</v>
      </c>
      <c r="CX155" t="s">
        <v>3004</v>
      </c>
      <c r="CY155" t="s">
        <v>3005</v>
      </c>
      <c r="CZ155" t="s">
        <v>3006</v>
      </c>
      <c r="DA155" t="s">
        <v>3007</v>
      </c>
      <c r="DB155">
        <v>1</v>
      </c>
      <c r="DC155" t="s">
        <v>3008</v>
      </c>
      <c r="DD155">
        <v>2013</v>
      </c>
      <c r="DE155" t="s">
        <v>370</v>
      </c>
      <c r="DF155" t="s">
        <v>361</v>
      </c>
      <c r="DJ155" t="s">
        <v>359</v>
      </c>
      <c r="DL155" t="s">
        <v>370</v>
      </c>
      <c r="DN155" t="s">
        <v>3009</v>
      </c>
    </row>
    <row r="156" spans="1:118" x14ac:dyDescent="0.3">
      <c r="A156" t="s">
        <v>3010</v>
      </c>
      <c r="B156">
        <v>1</v>
      </c>
      <c r="D156" t="s">
        <v>487</v>
      </c>
      <c r="E156" t="s">
        <v>3011</v>
      </c>
      <c r="F156" t="s">
        <v>3012</v>
      </c>
      <c r="G156" t="s">
        <v>490</v>
      </c>
      <c r="H156" t="s">
        <v>3013</v>
      </c>
      <c r="I156">
        <v>2017</v>
      </c>
      <c r="J156" t="s">
        <v>353</v>
      </c>
      <c r="K156" t="s">
        <v>354</v>
      </c>
      <c r="L156" t="s">
        <v>492</v>
      </c>
      <c r="M156" t="s">
        <v>1333</v>
      </c>
      <c r="N156" t="s">
        <v>3014</v>
      </c>
      <c r="Q156" t="s">
        <v>896</v>
      </c>
      <c r="T156">
        <v>220</v>
      </c>
      <c r="U156">
        <v>120</v>
      </c>
      <c r="V156">
        <v>100</v>
      </c>
      <c r="W156" t="s">
        <v>359</v>
      </c>
      <c r="X156" t="s">
        <v>394</v>
      </c>
      <c r="Z156">
        <v>2013</v>
      </c>
      <c r="AA156" t="s">
        <v>361</v>
      </c>
      <c r="AC156" t="s">
        <v>362</v>
      </c>
      <c r="AE156">
        <v>1</v>
      </c>
      <c r="AF156" t="s">
        <v>363</v>
      </c>
      <c r="AG156" t="s">
        <v>897</v>
      </c>
      <c r="AH156" t="s">
        <v>898</v>
      </c>
      <c r="AI156" t="s">
        <v>899</v>
      </c>
      <c r="AJ156" t="s">
        <v>900</v>
      </c>
      <c r="AL156" t="s">
        <v>359</v>
      </c>
      <c r="AM156">
        <v>11</v>
      </c>
      <c r="AN156" t="s">
        <v>359</v>
      </c>
      <c r="AO156">
        <v>1</v>
      </c>
      <c r="AQ156" t="s">
        <v>401</v>
      </c>
      <c r="AR156">
        <v>2013</v>
      </c>
      <c r="AS156" t="s">
        <v>370</v>
      </c>
      <c r="AT156">
        <v>11</v>
      </c>
      <c r="AU156" t="s">
        <v>359</v>
      </c>
      <c r="AV156">
        <v>1</v>
      </c>
      <c r="AX156">
        <v>2013</v>
      </c>
      <c r="AY156" t="s">
        <v>370</v>
      </c>
      <c r="AZ156">
        <v>500</v>
      </c>
      <c r="BA156" t="s">
        <v>359</v>
      </c>
      <c r="BB156">
        <v>17</v>
      </c>
      <c r="BC156" t="s">
        <v>897</v>
      </c>
      <c r="BD156" t="s">
        <v>898</v>
      </c>
      <c r="BE156" t="s">
        <v>899</v>
      </c>
      <c r="BF156" t="s">
        <v>900</v>
      </c>
      <c r="BH156">
        <v>2013</v>
      </c>
      <c r="BI156" t="s">
        <v>370</v>
      </c>
      <c r="BJ156" t="s">
        <v>359</v>
      </c>
      <c r="BK156">
        <v>6</v>
      </c>
      <c r="BL156" t="s">
        <v>551</v>
      </c>
      <c r="BN156">
        <v>2013</v>
      </c>
      <c r="BO156" t="s">
        <v>370</v>
      </c>
      <c r="BP156" t="s">
        <v>359</v>
      </c>
      <c r="BQ156">
        <v>2</v>
      </c>
      <c r="BS156">
        <v>2013</v>
      </c>
      <c r="BT156" t="s">
        <v>370</v>
      </c>
      <c r="BU156">
        <v>3500</v>
      </c>
      <c r="BV156" t="s">
        <v>361</v>
      </c>
      <c r="CE156" t="s">
        <v>361</v>
      </c>
      <c r="CN156" t="s">
        <v>359</v>
      </c>
      <c r="CO156" t="s">
        <v>359</v>
      </c>
      <c r="CP156" t="s">
        <v>375</v>
      </c>
      <c r="CQ156" t="s">
        <v>359</v>
      </c>
      <c r="CR156">
        <v>0</v>
      </c>
      <c r="CS156" t="s">
        <v>359</v>
      </c>
      <c r="CT156" t="s">
        <v>376</v>
      </c>
      <c r="CU156" t="s">
        <v>359</v>
      </c>
      <c r="CV156" t="s">
        <v>375</v>
      </c>
      <c r="CW156" t="s">
        <v>359</v>
      </c>
      <c r="CX156" t="s">
        <v>3015</v>
      </c>
      <c r="CY156" t="s">
        <v>3016</v>
      </c>
      <c r="CZ156" t="s">
        <v>3017</v>
      </c>
      <c r="DA156" t="s">
        <v>3018</v>
      </c>
      <c r="DB156">
        <v>1</v>
      </c>
      <c r="DC156" t="s">
        <v>3019</v>
      </c>
      <c r="DD156">
        <v>2013</v>
      </c>
      <c r="DE156" t="s">
        <v>370</v>
      </c>
      <c r="DF156" t="s">
        <v>361</v>
      </c>
      <c r="DJ156" t="s">
        <v>359</v>
      </c>
      <c r="DL156" t="s">
        <v>370</v>
      </c>
      <c r="DN156" t="s">
        <v>3020</v>
      </c>
    </row>
    <row r="157" spans="1:118" x14ac:dyDescent="0.3">
      <c r="A157" t="s">
        <v>3021</v>
      </c>
      <c r="B157">
        <v>1</v>
      </c>
      <c r="D157" t="s">
        <v>487</v>
      </c>
      <c r="E157" t="s">
        <v>3022</v>
      </c>
      <c r="F157" t="s">
        <v>3023</v>
      </c>
      <c r="G157" t="s">
        <v>490</v>
      </c>
      <c r="H157" t="s">
        <v>3024</v>
      </c>
      <c r="I157">
        <v>2017</v>
      </c>
      <c r="J157" t="s">
        <v>353</v>
      </c>
      <c r="K157" t="s">
        <v>354</v>
      </c>
      <c r="L157" t="s">
        <v>492</v>
      </c>
      <c r="M157" t="s">
        <v>894</v>
      </c>
      <c r="N157" t="s">
        <v>3025</v>
      </c>
      <c r="Q157" t="s">
        <v>896</v>
      </c>
      <c r="T157">
        <v>312</v>
      </c>
      <c r="U157">
        <v>150</v>
      </c>
      <c r="V157">
        <v>162</v>
      </c>
      <c r="W157" t="s">
        <v>359</v>
      </c>
      <c r="X157" t="s">
        <v>394</v>
      </c>
      <c r="Z157">
        <v>2013</v>
      </c>
      <c r="AA157" t="s">
        <v>361</v>
      </c>
      <c r="AC157" t="s">
        <v>362</v>
      </c>
      <c r="AE157">
        <v>1</v>
      </c>
      <c r="AF157" t="s">
        <v>363</v>
      </c>
      <c r="AG157" t="s">
        <v>897</v>
      </c>
      <c r="AH157" t="s">
        <v>898</v>
      </c>
      <c r="AI157" t="s">
        <v>899</v>
      </c>
      <c r="AJ157" t="s">
        <v>900</v>
      </c>
      <c r="AL157" t="s">
        <v>359</v>
      </c>
      <c r="AM157">
        <v>11</v>
      </c>
      <c r="AN157" t="s">
        <v>359</v>
      </c>
      <c r="AO157">
        <v>1</v>
      </c>
      <c r="AQ157" t="s">
        <v>401</v>
      </c>
      <c r="AR157">
        <v>2013</v>
      </c>
      <c r="AS157" t="s">
        <v>370</v>
      </c>
      <c r="AT157">
        <v>11</v>
      </c>
      <c r="AU157" t="s">
        <v>359</v>
      </c>
      <c r="AV157">
        <v>1</v>
      </c>
      <c r="AX157">
        <v>2013</v>
      </c>
      <c r="AY157" t="s">
        <v>370</v>
      </c>
      <c r="AZ157">
        <v>500</v>
      </c>
      <c r="BA157" t="s">
        <v>359</v>
      </c>
      <c r="BB157">
        <v>17</v>
      </c>
      <c r="BC157" t="s">
        <v>901</v>
      </c>
      <c r="BD157" t="s">
        <v>902</v>
      </c>
      <c r="BE157" t="s">
        <v>903</v>
      </c>
      <c r="BF157" t="s">
        <v>904</v>
      </c>
      <c r="BH157">
        <v>2013</v>
      </c>
      <c r="BI157" t="s">
        <v>370</v>
      </c>
      <c r="BJ157" t="s">
        <v>359</v>
      </c>
      <c r="BK157">
        <v>6</v>
      </c>
      <c r="BL157" t="s">
        <v>551</v>
      </c>
      <c r="BN157">
        <v>2013</v>
      </c>
      <c r="BO157" t="s">
        <v>370</v>
      </c>
      <c r="BP157" t="s">
        <v>359</v>
      </c>
      <c r="BQ157">
        <v>2</v>
      </c>
      <c r="BS157">
        <v>2013</v>
      </c>
      <c r="BT157" t="s">
        <v>369</v>
      </c>
      <c r="BU157">
        <v>10000</v>
      </c>
      <c r="BV157" t="s">
        <v>361</v>
      </c>
      <c r="CE157" t="s">
        <v>361</v>
      </c>
      <c r="CN157" t="s">
        <v>359</v>
      </c>
      <c r="CO157" t="s">
        <v>359</v>
      </c>
      <c r="CP157" t="s">
        <v>375</v>
      </c>
      <c r="CQ157" t="s">
        <v>359</v>
      </c>
      <c r="CR157">
        <v>0</v>
      </c>
      <c r="CS157" t="s">
        <v>359</v>
      </c>
      <c r="CT157" t="s">
        <v>376</v>
      </c>
      <c r="CU157" t="s">
        <v>359</v>
      </c>
      <c r="CV157" t="s">
        <v>375</v>
      </c>
      <c r="CW157" t="s">
        <v>359</v>
      </c>
      <c r="CX157" t="s">
        <v>3026</v>
      </c>
      <c r="CY157" t="s">
        <v>3027</v>
      </c>
      <c r="CZ157" t="s">
        <v>3028</v>
      </c>
      <c r="DA157" t="s">
        <v>3029</v>
      </c>
      <c r="DB157">
        <v>1</v>
      </c>
      <c r="DC157" t="s">
        <v>3030</v>
      </c>
      <c r="DD157">
        <v>2013</v>
      </c>
      <c r="DE157" t="s">
        <v>370</v>
      </c>
      <c r="DF157" t="s">
        <v>361</v>
      </c>
      <c r="DJ157" t="s">
        <v>359</v>
      </c>
      <c r="DL157" t="s">
        <v>370</v>
      </c>
      <c r="DM157" t="s">
        <v>3031</v>
      </c>
      <c r="DN157" t="s">
        <v>3032</v>
      </c>
    </row>
    <row r="158" spans="1:118" x14ac:dyDescent="0.3">
      <c r="A158" t="s">
        <v>3033</v>
      </c>
      <c r="B158">
        <v>1</v>
      </c>
      <c r="D158" t="s">
        <v>348</v>
      </c>
      <c r="E158" t="s">
        <v>3034</v>
      </c>
      <c r="F158" t="s">
        <v>3035</v>
      </c>
      <c r="G158" t="s">
        <v>351</v>
      </c>
      <c r="H158" t="s">
        <v>3036</v>
      </c>
      <c r="I158">
        <v>2017</v>
      </c>
      <c r="J158" t="s">
        <v>353</v>
      </c>
      <c r="K158" t="s">
        <v>354</v>
      </c>
      <c r="L158" t="s">
        <v>981</v>
      </c>
      <c r="M158" t="s">
        <v>1291</v>
      </c>
      <c r="N158" t="s">
        <v>3037</v>
      </c>
      <c r="Q158" t="s">
        <v>983</v>
      </c>
      <c r="R158">
        <v>14106</v>
      </c>
      <c r="T158">
        <v>345</v>
      </c>
      <c r="U158">
        <v>345</v>
      </c>
      <c r="V158">
        <v>0</v>
      </c>
      <c r="W158" t="s">
        <v>359</v>
      </c>
      <c r="X158" t="s">
        <v>394</v>
      </c>
      <c r="Z158">
        <v>2014</v>
      </c>
      <c r="AA158" t="s">
        <v>361</v>
      </c>
      <c r="AC158" t="s">
        <v>362</v>
      </c>
      <c r="AD158" t="s">
        <v>984</v>
      </c>
      <c r="AE158">
        <v>2</v>
      </c>
      <c r="AF158" t="s">
        <v>363</v>
      </c>
      <c r="AG158" t="s">
        <v>519</v>
      </c>
      <c r="AH158" t="s">
        <v>520</v>
      </c>
      <c r="AI158" t="s">
        <v>521</v>
      </c>
      <c r="AJ158" t="s">
        <v>522</v>
      </c>
      <c r="AL158" t="s">
        <v>359</v>
      </c>
      <c r="AM158">
        <v>3.5</v>
      </c>
      <c r="AN158" t="s">
        <v>359</v>
      </c>
      <c r="AO158">
        <v>2</v>
      </c>
      <c r="AQ158" t="s">
        <v>368</v>
      </c>
      <c r="AR158">
        <v>2003</v>
      </c>
      <c r="AS158" t="s">
        <v>370</v>
      </c>
      <c r="AT158">
        <v>3.5</v>
      </c>
      <c r="AU158" t="s">
        <v>359</v>
      </c>
      <c r="AV158">
        <v>1</v>
      </c>
      <c r="AX158">
        <v>2003</v>
      </c>
      <c r="AY158" t="s">
        <v>370</v>
      </c>
      <c r="AZ158">
        <v>8000</v>
      </c>
      <c r="BA158" t="s">
        <v>359</v>
      </c>
      <c r="BB158">
        <v>20</v>
      </c>
      <c r="BC158" t="s">
        <v>1962</v>
      </c>
      <c r="BD158" t="s">
        <v>1963</v>
      </c>
      <c r="BE158" t="s">
        <v>1964</v>
      </c>
      <c r="BF158" t="s">
        <v>1965</v>
      </c>
      <c r="BH158">
        <v>2014</v>
      </c>
      <c r="BI158" t="s">
        <v>370</v>
      </c>
      <c r="BJ158" t="s">
        <v>359</v>
      </c>
      <c r="BK158">
        <v>16</v>
      </c>
      <c r="BL158" t="s">
        <v>368</v>
      </c>
      <c r="BN158">
        <v>2014</v>
      </c>
      <c r="BO158" t="s">
        <v>370</v>
      </c>
      <c r="BP158" t="s">
        <v>361</v>
      </c>
      <c r="BV158" t="s">
        <v>361</v>
      </c>
      <c r="CE158" t="s">
        <v>361</v>
      </c>
      <c r="CN158" t="s">
        <v>359</v>
      </c>
      <c r="CO158" t="s">
        <v>359</v>
      </c>
      <c r="CP158" t="s">
        <v>375</v>
      </c>
      <c r="CQ158" t="s">
        <v>359</v>
      </c>
      <c r="CR158">
        <v>0</v>
      </c>
      <c r="CS158" t="s">
        <v>359</v>
      </c>
      <c r="CT158" t="s">
        <v>376</v>
      </c>
      <c r="CU158" t="s">
        <v>359</v>
      </c>
      <c r="CV158" t="s">
        <v>375</v>
      </c>
      <c r="CW158" t="s">
        <v>359</v>
      </c>
      <c r="CX158" t="s">
        <v>3038</v>
      </c>
      <c r="CY158" t="s">
        <v>3039</v>
      </c>
      <c r="CZ158" t="s">
        <v>3040</v>
      </c>
      <c r="DA158" t="s">
        <v>3041</v>
      </c>
      <c r="DB158">
        <v>1</v>
      </c>
      <c r="DC158" t="s">
        <v>3042</v>
      </c>
      <c r="DD158">
        <v>2014</v>
      </c>
      <c r="DE158" t="s">
        <v>622</v>
      </c>
      <c r="DF158" t="s">
        <v>361</v>
      </c>
      <c r="DJ158" t="s">
        <v>361</v>
      </c>
      <c r="DK158" t="s">
        <v>1972</v>
      </c>
      <c r="DL158" t="s">
        <v>369</v>
      </c>
      <c r="DM158" t="s">
        <v>984</v>
      </c>
      <c r="DN158" t="s">
        <v>3043</v>
      </c>
    </row>
    <row r="159" spans="1:118" x14ac:dyDescent="0.3">
      <c r="A159" t="s">
        <v>3044</v>
      </c>
      <c r="B159">
        <v>1</v>
      </c>
      <c r="D159" t="s">
        <v>465</v>
      </c>
      <c r="E159" t="s">
        <v>3045</v>
      </c>
      <c r="F159" t="s">
        <v>3046</v>
      </c>
      <c r="G159" t="s">
        <v>468</v>
      </c>
      <c r="H159" t="s">
        <v>3047</v>
      </c>
      <c r="I159">
        <v>2017</v>
      </c>
      <c r="J159" t="s">
        <v>353</v>
      </c>
      <c r="K159" t="s">
        <v>354</v>
      </c>
      <c r="L159" t="s">
        <v>664</v>
      </c>
      <c r="M159" t="s">
        <v>665</v>
      </c>
      <c r="N159" t="s">
        <v>2283</v>
      </c>
      <c r="Q159" t="s">
        <v>3048</v>
      </c>
      <c r="R159">
        <v>30604</v>
      </c>
      <c r="T159">
        <v>169</v>
      </c>
      <c r="U159">
        <v>169</v>
      </c>
      <c r="V159">
        <v>0</v>
      </c>
      <c r="W159" t="s">
        <v>359</v>
      </c>
      <c r="X159" t="s">
        <v>360</v>
      </c>
      <c r="Z159">
        <v>2012</v>
      </c>
      <c r="AA159" t="s">
        <v>361</v>
      </c>
      <c r="AC159" t="s">
        <v>362</v>
      </c>
      <c r="AE159">
        <v>11</v>
      </c>
      <c r="AF159" t="s">
        <v>363</v>
      </c>
      <c r="AG159" t="s">
        <v>670</v>
      </c>
      <c r="AH159" t="s">
        <v>671</v>
      </c>
      <c r="AI159" t="s">
        <v>672</v>
      </c>
      <c r="AJ159" t="s">
        <v>673</v>
      </c>
      <c r="AL159" t="s">
        <v>359</v>
      </c>
      <c r="AM159">
        <v>4</v>
      </c>
      <c r="AN159" t="s">
        <v>361</v>
      </c>
      <c r="AT159">
        <v>4</v>
      </c>
      <c r="AU159" t="s">
        <v>361</v>
      </c>
      <c r="BA159" t="s">
        <v>361</v>
      </c>
      <c r="BJ159" t="s">
        <v>361</v>
      </c>
      <c r="BP159" t="s">
        <v>361</v>
      </c>
      <c r="BV159" t="s">
        <v>361</v>
      </c>
      <c r="CE159" t="s">
        <v>361</v>
      </c>
      <c r="CN159" t="s">
        <v>359</v>
      </c>
      <c r="CO159" t="s">
        <v>359</v>
      </c>
      <c r="CP159" t="s">
        <v>375</v>
      </c>
      <c r="CQ159" t="s">
        <v>359</v>
      </c>
      <c r="CR159">
        <v>0</v>
      </c>
      <c r="CS159" t="s">
        <v>359</v>
      </c>
      <c r="CT159" t="s">
        <v>376</v>
      </c>
      <c r="CU159" t="s">
        <v>359</v>
      </c>
      <c r="CV159" t="s">
        <v>375</v>
      </c>
      <c r="CW159" t="s">
        <v>359</v>
      </c>
      <c r="CX159" t="s">
        <v>3049</v>
      </c>
      <c r="CY159" t="s">
        <v>3050</v>
      </c>
      <c r="CZ159" t="s">
        <v>3051</v>
      </c>
      <c r="DA159" t="s">
        <v>3052</v>
      </c>
      <c r="DB159">
        <v>1</v>
      </c>
      <c r="DC159" t="s">
        <v>3053</v>
      </c>
      <c r="DD159">
        <v>2012</v>
      </c>
      <c r="DE159" t="s">
        <v>370</v>
      </c>
      <c r="DF159" t="s">
        <v>361</v>
      </c>
      <c r="DJ159" t="s">
        <v>359</v>
      </c>
      <c r="DL159" t="s">
        <v>370</v>
      </c>
      <c r="DM159" t="s">
        <v>3054</v>
      </c>
      <c r="DN159" t="s">
        <v>3055</v>
      </c>
    </row>
    <row r="160" spans="1:118" x14ac:dyDescent="0.3">
      <c r="A160" t="s">
        <v>3056</v>
      </c>
      <c r="B160">
        <v>1</v>
      </c>
      <c r="D160" t="s">
        <v>465</v>
      </c>
      <c r="E160" t="s">
        <v>3057</v>
      </c>
      <c r="F160" t="s">
        <v>3058</v>
      </c>
      <c r="G160" t="s">
        <v>468</v>
      </c>
      <c r="H160" t="s">
        <v>980</v>
      </c>
      <c r="I160">
        <v>2017</v>
      </c>
      <c r="J160" t="s">
        <v>353</v>
      </c>
      <c r="K160" t="s">
        <v>354</v>
      </c>
      <c r="L160" t="s">
        <v>1033</v>
      </c>
      <c r="M160" t="s">
        <v>1034</v>
      </c>
      <c r="N160" t="s">
        <v>963</v>
      </c>
      <c r="Q160" t="s">
        <v>3059</v>
      </c>
      <c r="R160">
        <v>9577</v>
      </c>
      <c r="T160">
        <v>181</v>
      </c>
      <c r="U160">
        <v>181</v>
      </c>
      <c r="V160">
        <v>0</v>
      </c>
      <c r="W160" t="s">
        <v>359</v>
      </c>
      <c r="X160" t="s">
        <v>360</v>
      </c>
      <c r="Z160">
        <v>2015</v>
      </c>
      <c r="AA160" t="s">
        <v>361</v>
      </c>
      <c r="AC160" t="s">
        <v>362</v>
      </c>
      <c r="AD160" t="s">
        <v>3060</v>
      </c>
      <c r="AE160">
        <v>10</v>
      </c>
      <c r="AF160" t="s">
        <v>363</v>
      </c>
      <c r="AG160" t="s">
        <v>1101</v>
      </c>
      <c r="AH160" t="s">
        <v>1102</v>
      </c>
      <c r="AI160" t="s">
        <v>1103</v>
      </c>
      <c r="AJ160" t="s">
        <v>1104</v>
      </c>
      <c r="AL160" t="s">
        <v>359</v>
      </c>
      <c r="AM160">
        <v>40</v>
      </c>
      <c r="AN160" t="s">
        <v>361</v>
      </c>
      <c r="AT160">
        <v>40</v>
      </c>
      <c r="AU160" t="s">
        <v>361</v>
      </c>
      <c r="BA160" t="s">
        <v>361</v>
      </c>
      <c r="BJ160" t="s">
        <v>361</v>
      </c>
      <c r="BP160" t="s">
        <v>361</v>
      </c>
      <c r="BV160" t="s">
        <v>361</v>
      </c>
      <c r="CE160" t="s">
        <v>361</v>
      </c>
      <c r="CN160" t="s">
        <v>359</v>
      </c>
      <c r="CO160" t="s">
        <v>359</v>
      </c>
      <c r="CP160" t="s">
        <v>375</v>
      </c>
      <c r="CQ160" t="s">
        <v>359</v>
      </c>
      <c r="CR160">
        <v>0</v>
      </c>
      <c r="CS160" t="s">
        <v>359</v>
      </c>
      <c r="CT160" t="s">
        <v>376</v>
      </c>
      <c r="CU160" t="s">
        <v>359</v>
      </c>
      <c r="CV160" t="s">
        <v>375</v>
      </c>
      <c r="CW160" t="s">
        <v>359</v>
      </c>
      <c r="CX160" t="s">
        <v>3061</v>
      </c>
      <c r="CY160" t="s">
        <v>3062</v>
      </c>
      <c r="CZ160" t="s">
        <v>3063</v>
      </c>
      <c r="DA160" t="s">
        <v>3064</v>
      </c>
      <c r="DB160">
        <v>1</v>
      </c>
      <c r="DC160" t="s">
        <v>3065</v>
      </c>
      <c r="DD160">
        <v>2015</v>
      </c>
      <c r="DE160" t="s">
        <v>370</v>
      </c>
      <c r="DF160" t="s">
        <v>361</v>
      </c>
      <c r="DJ160" t="s">
        <v>359</v>
      </c>
      <c r="DL160" t="s">
        <v>370</v>
      </c>
      <c r="DM160" t="s">
        <v>3060</v>
      </c>
      <c r="DN160" t="s">
        <v>3066</v>
      </c>
    </row>
    <row r="161" spans="1:118" x14ac:dyDescent="0.3">
      <c r="A161" t="s">
        <v>3067</v>
      </c>
      <c r="B161">
        <v>1</v>
      </c>
      <c r="D161" t="s">
        <v>559</v>
      </c>
      <c r="E161" t="s">
        <v>3068</v>
      </c>
      <c r="F161" t="s">
        <v>3069</v>
      </c>
      <c r="G161" t="s">
        <v>562</v>
      </c>
      <c r="H161" t="s">
        <v>1621</v>
      </c>
      <c r="I161">
        <v>2017</v>
      </c>
      <c r="J161" t="s">
        <v>353</v>
      </c>
      <c r="K161" t="s">
        <v>354</v>
      </c>
      <c r="L161" t="s">
        <v>754</v>
      </c>
      <c r="M161" t="s">
        <v>916</v>
      </c>
      <c r="N161" t="s">
        <v>3070</v>
      </c>
      <c r="Q161" t="s">
        <v>1741</v>
      </c>
      <c r="R161">
        <v>26296</v>
      </c>
      <c r="T161">
        <v>175</v>
      </c>
      <c r="U161">
        <v>58</v>
      </c>
      <c r="V161">
        <v>117</v>
      </c>
      <c r="W161" t="s">
        <v>359</v>
      </c>
      <c r="X161" t="s">
        <v>394</v>
      </c>
      <c r="Z161">
        <v>2004</v>
      </c>
      <c r="AA161" t="s">
        <v>359</v>
      </c>
      <c r="AB161" t="s">
        <v>1742</v>
      </c>
      <c r="AE161">
        <v>1</v>
      </c>
      <c r="AF161" t="s">
        <v>363</v>
      </c>
      <c r="AG161" t="s">
        <v>1743</v>
      </c>
      <c r="AH161" t="s">
        <v>1744</v>
      </c>
      <c r="AI161" t="s">
        <v>1745</v>
      </c>
      <c r="AJ161" t="s">
        <v>1746</v>
      </c>
      <c r="AL161" t="s">
        <v>359</v>
      </c>
      <c r="AM161">
        <v>8</v>
      </c>
      <c r="AN161" t="s">
        <v>359</v>
      </c>
      <c r="AO161">
        <v>1</v>
      </c>
      <c r="AQ161" t="s">
        <v>401</v>
      </c>
      <c r="AR161">
        <v>2004</v>
      </c>
      <c r="AS161" t="s">
        <v>369</v>
      </c>
      <c r="AT161">
        <v>8</v>
      </c>
      <c r="AU161" t="s">
        <v>359</v>
      </c>
      <c r="AV161">
        <v>1</v>
      </c>
      <c r="AX161">
        <v>2004</v>
      </c>
      <c r="AY161" t="s">
        <v>369</v>
      </c>
      <c r="AZ161">
        <v>3500</v>
      </c>
      <c r="BA161" t="s">
        <v>359</v>
      </c>
      <c r="BB161">
        <v>6</v>
      </c>
      <c r="BC161" t="s">
        <v>1747</v>
      </c>
      <c r="BD161" t="s">
        <v>1748</v>
      </c>
      <c r="BE161" t="s">
        <v>1749</v>
      </c>
      <c r="BF161" t="s">
        <v>1750</v>
      </c>
      <c r="BH161">
        <v>2004</v>
      </c>
      <c r="BI161" t="s">
        <v>369</v>
      </c>
      <c r="BJ161" t="s">
        <v>359</v>
      </c>
      <c r="BK161">
        <v>4</v>
      </c>
      <c r="BL161" t="s">
        <v>1751</v>
      </c>
      <c r="BN161">
        <v>2004</v>
      </c>
      <c r="BO161" t="s">
        <v>369</v>
      </c>
      <c r="BP161" t="s">
        <v>359</v>
      </c>
      <c r="BQ161">
        <v>2</v>
      </c>
      <c r="BS161">
        <v>2004</v>
      </c>
      <c r="BT161" t="s">
        <v>369</v>
      </c>
      <c r="BU161">
        <v>4500</v>
      </c>
      <c r="BV161" t="s">
        <v>361</v>
      </c>
      <c r="CE161" t="s">
        <v>361</v>
      </c>
      <c r="CN161" t="s">
        <v>359</v>
      </c>
      <c r="CO161" t="s">
        <v>359</v>
      </c>
      <c r="CP161" t="s">
        <v>375</v>
      </c>
      <c r="CQ161" t="s">
        <v>359</v>
      </c>
      <c r="CR161">
        <v>0</v>
      </c>
      <c r="CS161" t="s">
        <v>359</v>
      </c>
      <c r="CT161" t="s">
        <v>376</v>
      </c>
      <c r="CU161" t="s">
        <v>359</v>
      </c>
      <c r="CV161" t="s">
        <v>375</v>
      </c>
      <c r="CW161" t="s">
        <v>359</v>
      </c>
      <c r="CX161" t="s">
        <v>3071</v>
      </c>
      <c r="CY161" t="s">
        <v>3072</v>
      </c>
      <c r="CZ161" t="s">
        <v>1235</v>
      </c>
      <c r="DA161" t="s">
        <v>3073</v>
      </c>
      <c r="DB161">
        <v>12</v>
      </c>
      <c r="DC161" t="s">
        <v>3074</v>
      </c>
      <c r="DD161">
        <v>2004</v>
      </c>
      <c r="DE161" t="s">
        <v>369</v>
      </c>
      <c r="DF161" t="s">
        <v>361</v>
      </c>
      <c r="DJ161" t="s">
        <v>361</v>
      </c>
      <c r="DK161" t="s">
        <v>3075</v>
      </c>
      <c r="DL161" t="s">
        <v>369</v>
      </c>
      <c r="DM161" t="s">
        <v>1757</v>
      </c>
      <c r="DN161" t="s">
        <v>3076</v>
      </c>
    </row>
    <row r="162" spans="1:118" x14ac:dyDescent="0.3">
      <c r="A162" t="s">
        <v>3077</v>
      </c>
      <c r="B162">
        <v>1</v>
      </c>
      <c r="D162" t="s">
        <v>385</v>
      </c>
      <c r="E162" t="s">
        <v>3078</v>
      </c>
      <c r="F162" t="s">
        <v>3079</v>
      </c>
      <c r="G162" t="s">
        <v>388</v>
      </c>
      <c r="H162" t="s">
        <v>3080</v>
      </c>
      <c r="I162">
        <v>2017</v>
      </c>
      <c r="J162" t="s">
        <v>353</v>
      </c>
      <c r="K162" t="s">
        <v>354</v>
      </c>
      <c r="L162" t="s">
        <v>584</v>
      </c>
      <c r="M162" t="s">
        <v>585</v>
      </c>
      <c r="N162" t="s">
        <v>584</v>
      </c>
      <c r="Q162" t="s">
        <v>1774</v>
      </c>
      <c r="R162">
        <v>345</v>
      </c>
      <c r="T162">
        <v>229</v>
      </c>
      <c r="U162">
        <v>200</v>
      </c>
      <c r="V162">
        <v>29</v>
      </c>
      <c r="W162" t="s">
        <v>359</v>
      </c>
      <c r="X162" t="s">
        <v>394</v>
      </c>
      <c r="Z162">
        <v>2016</v>
      </c>
      <c r="AA162" t="s">
        <v>361</v>
      </c>
      <c r="AC162" t="s">
        <v>362</v>
      </c>
      <c r="AD162" t="s">
        <v>3081</v>
      </c>
      <c r="AE162">
        <v>2</v>
      </c>
      <c r="AF162" t="s">
        <v>363</v>
      </c>
      <c r="AG162" t="s">
        <v>1775</v>
      </c>
      <c r="AH162" t="s">
        <v>1776</v>
      </c>
      <c r="AI162" t="s">
        <v>1777</v>
      </c>
      <c r="AJ162" t="s">
        <v>1778</v>
      </c>
      <c r="AL162" t="s">
        <v>359</v>
      </c>
      <c r="AM162">
        <v>50</v>
      </c>
      <c r="AN162" t="s">
        <v>359</v>
      </c>
      <c r="AO162">
        <v>1</v>
      </c>
      <c r="AQ162" t="s">
        <v>401</v>
      </c>
      <c r="AR162">
        <v>2016</v>
      </c>
      <c r="AS162" t="s">
        <v>369</v>
      </c>
      <c r="AT162">
        <v>50</v>
      </c>
      <c r="AU162" t="s">
        <v>359</v>
      </c>
      <c r="AV162">
        <v>1</v>
      </c>
      <c r="AX162">
        <v>2014</v>
      </c>
      <c r="AY162" t="s">
        <v>369</v>
      </c>
      <c r="AZ162">
        <v>4500</v>
      </c>
      <c r="BA162" t="s">
        <v>359</v>
      </c>
      <c r="BB162">
        <v>2</v>
      </c>
      <c r="BC162" t="s">
        <v>1781</v>
      </c>
      <c r="BD162" t="s">
        <v>3082</v>
      </c>
      <c r="BE162" t="s">
        <v>1783</v>
      </c>
      <c r="BF162" t="s">
        <v>1784</v>
      </c>
      <c r="BH162">
        <v>2016</v>
      </c>
      <c r="BI162" t="s">
        <v>370</v>
      </c>
      <c r="BJ162" t="s">
        <v>361</v>
      </c>
      <c r="BP162" t="s">
        <v>361</v>
      </c>
      <c r="BV162" t="s">
        <v>361</v>
      </c>
      <c r="CE162" t="s">
        <v>361</v>
      </c>
      <c r="CN162" t="s">
        <v>359</v>
      </c>
      <c r="CO162" t="s">
        <v>359</v>
      </c>
      <c r="CP162" t="s">
        <v>375</v>
      </c>
      <c r="CQ162" t="s">
        <v>359</v>
      </c>
      <c r="CR162">
        <v>0</v>
      </c>
      <c r="CS162" t="s">
        <v>359</v>
      </c>
      <c r="CT162" t="s">
        <v>376</v>
      </c>
      <c r="CU162" t="s">
        <v>359</v>
      </c>
      <c r="CV162" t="s">
        <v>375</v>
      </c>
      <c r="CW162" t="s">
        <v>359</v>
      </c>
      <c r="CX162" t="s">
        <v>3083</v>
      </c>
      <c r="CY162" t="s">
        <v>3084</v>
      </c>
      <c r="CZ162" t="s">
        <v>3085</v>
      </c>
      <c r="DA162" t="s">
        <v>3086</v>
      </c>
      <c r="DB162">
        <v>2</v>
      </c>
      <c r="DC162" t="s">
        <v>3087</v>
      </c>
      <c r="DD162">
        <v>2016</v>
      </c>
      <c r="DE162" t="s">
        <v>370</v>
      </c>
      <c r="DF162" t="s">
        <v>361</v>
      </c>
      <c r="DJ162" t="s">
        <v>359</v>
      </c>
      <c r="DL162" t="s">
        <v>369</v>
      </c>
      <c r="DM162" t="s">
        <v>3088</v>
      </c>
      <c r="DN162" t="s">
        <v>3089</v>
      </c>
    </row>
    <row r="163" spans="1:118" x14ac:dyDescent="0.3">
      <c r="A163" t="s">
        <v>3090</v>
      </c>
      <c r="B163">
        <v>1</v>
      </c>
      <c r="D163" t="s">
        <v>465</v>
      </c>
      <c r="E163" t="s">
        <v>3091</v>
      </c>
      <c r="F163" t="s">
        <v>3092</v>
      </c>
      <c r="G163" t="s">
        <v>468</v>
      </c>
      <c r="H163" t="s">
        <v>3093</v>
      </c>
      <c r="I163">
        <v>2017</v>
      </c>
      <c r="J163" t="s">
        <v>353</v>
      </c>
      <c r="K163" t="s">
        <v>354</v>
      </c>
      <c r="L163" t="s">
        <v>470</v>
      </c>
      <c r="M163" t="s">
        <v>1569</v>
      </c>
      <c r="N163" t="s">
        <v>1570</v>
      </c>
      <c r="Q163" t="s">
        <v>3094</v>
      </c>
      <c r="R163">
        <v>30604</v>
      </c>
      <c r="T163">
        <v>134</v>
      </c>
      <c r="U163">
        <v>134</v>
      </c>
      <c r="V163">
        <v>0</v>
      </c>
      <c r="W163" t="s">
        <v>359</v>
      </c>
      <c r="X163" t="s">
        <v>360</v>
      </c>
      <c r="Z163">
        <v>2012</v>
      </c>
      <c r="AA163" t="s">
        <v>361</v>
      </c>
      <c r="AC163" t="s">
        <v>668</v>
      </c>
      <c r="AD163" t="s">
        <v>3095</v>
      </c>
      <c r="AE163">
        <v>11</v>
      </c>
      <c r="AF163" t="s">
        <v>363</v>
      </c>
      <c r="AG163" t="s">
        <v>670</v>
      </c>
      <c r="AH163" t="s">
        <v>671</v>
      </c>
      <c r="AI163" t="s">
        <v>672</v>
      </c>
      <c r="AJ163" t="s">
        <v>673</v>
      </c>
      <c r="AL163" t="s">
        <v>359</v>
      </c>
      <c r="AM163">
        <v>4</v>
      </c>
      <c r="AN163" t="s">
        <v>361</v>
      </c>
      <c r="AT163">
        <v>4</v>
      </c>
      <c r="AU163" t="s">
        <v>361</v>
      </c>
      <c r="BA163" t="s">
        <v>361</v>
      </c>
      <c r="BJ163" t="s">
        <v>361</v>
      </c>
      <c r="BP163" t="s">
        <v>361</v>
      </c>
      <c r="BV163" t="s">
        <v>361</v>
      </c>
      <c r="CE163" t="s">
        <v>361</v>
      </c>
      <c r="CN163" t="s">
        <v>359</v>
      </c>
      <c r="CO163" t="s">
        <v>359</v>
      </c>
      <c r="CP163" t="s">
        <v>375</v>
      </c>
      <c r="CQ163" t="s">
        <v>359</v>
      </c>
      <c r="CR163">
        <v>0</v>
      </c>
      <c r="CS163" t="s">
        <v>359</v>
      </c>
      <c r="CT163" t="s">
        <v>376</v>
      </c>
      <c r="CU163" t="s">
        <v>359</v>
      </c>
      <c r="CV163" t="s">
        <v>375</v>
      </c>
      <c r="CW163" t="s">
        <v>359</v>
      </c>
      <c r="CX163" t="s">
        <v>3096</v>
      </c>
      <c r="CY163" t="s">
        <v>3097</v>
      </c>
      <c r="CZ163" t="s">
        <v>3098</v>
      </c>
      <c r="DA163" t="s">
        <v>3099</v>
      </c>
      <c r="DB163">
        <v>1</v>
      </c>
      <c r="DD163">
        <v>2012</v>
      </c>
      <c r="DE163" t="s">
        <v>370</v>
      </c>
      <c r="DF163" t="s">
        <v>361</v>
      </c>
      <c r="DJ163" t="s">
        <v>359</v>
      </c>
      <c r="DL163" t="s">
        <v>370</v>
      </c>
      <c r="DM163" t="s">
        <v>3100</v>
      </c>
      <c r="DN163" t="s">
        <v>3101</v>
      </c>
    </row>
    <row r="164" spans="1:118" x14ac:dyDescent="0.3">
      <c r="A164" t="s">
        <v>3102</v>
      </c>
      <c r="B164">
        <v>1</v>
      </c>
      <c r="D164" t="s">
        <v>465</v>
      </c>
      <c r="E164" t="s">
        <v>3103</v>
      </c>
      <c r="F164" t="s">
        <v>3104</v>
      </c>
      <c r="G164" t="s">
        <v>468</v>
      </c>
      <c r="H164" t="s">
        <v>3105</v>
      </c>
      <c r="I164">
        <v>2017</v>
      </c>
      <c r="J164" t="s">
        <v>353</v>
      </c>
      <c r="K164" t="s">
        <v>354</v>
      </c>
      <c r="L164" t="s">
        <v>664</v>
      </c>
      <c r="M164" t="s">
        <v>2146</v>
      </c>
      <c r="N164" t="s">
        <v>2147</v>
      </c>
      <c r="Q164" t="s">
        <v>3106</v>
      </c>
      <c r="R164">
        <v>30604</v>
      </c>
      <c r="T164">
        <v>152</v>
      </c>
      <c r="U164">
        <v>152</v>
      </c>
      <c r="V164">
        <v>0</v>
      </c>
      <c r="W164" t="s">
        <v>359</v>
      </c>
      <c r="X164" t="s">
        <v>360</v>
      </c>
      <c r="Z164">
        <v>2017</v>
      </c>
      <c r="AA164" t="s">
        <v>359</v>
      </c>
      <c r="AB164" t="s">
        <v>3107</v>
      </c>
      <c r="AC164" t="s">
        <v>362</v>
      </c>
      <c r="AD164" t="s">
        <v>3108</v>
      </c>
      <c r="AE164">
        <v>2</v>
      </c>
      <c r="AF164" t="s">
        <v>363</v>
      </c>
      <c r="AG164" t="s">
        <v>670</v>
      </c>
      <c r="AH164" t="s">
        <v>671</v>
      </c>
      <c r="AI164" t="s">
        <v>672</v>
      </c>
      <c r="AJ164" t="s">
        <v>673</v>
      </c>
      <c r="AL164" t="s">
        <v>359</v>
      </c>
      <c r="AM164">
        <v>5</v>
      </c>
      <c r="AN164" t="s">
        <v>361</v>
      </c>
      <c r="AT164">
        <v>5</v>
      </c>
      <c r="AU164" t="s">
        <v>361</v>
      </c>
      <c r="BA164" t="s">
        <v>361</v>
      </c>
      <c r="BJ164" t="s">
        <v>359</v>
      </c>
      <c r="BK164">
        <v>1</v>
      </c>
      <c r="BL164" t="s">
        <v>805</v>
      </c>
      <c r="BM164" t="s">
        <v>3109</v>
      </c>
      <c r="BN164">
        <v>2017</v>
      </c>
      <c r="BO164" t="s">
        <v>370</v>
      </c>
      <c r="BP164" t="s">
        <v>359</v>
      </c>
      <c r="BQ164">
        <v>1</v>
      </c>
      <c r="BR164" t="s">
        <v>3110</v>
      </c>
      <c r="BS164">
        <v>2017</v>
      </c>
      <c r="BT164" t="s">
        <v>370</v>
      </c>
      <c r="BU164">
        <v>1000</v>
      </c>
      <c r="BV164" t="s">
        <v>361</v>
      </c>
      <c r="CE164" t="s">
        <v>361</v>
      </c>
      <c r="CN164" t="s">
        <v>359</v>
      </c>
      <c r="CO164" t="s">
        <v>359</v>
      </c>
      <c r="CP164" t="s">
        <v>375</v>
      </c>
      <c r="CQ164" t="s">
        <v>359</v>
      </c>
      <c r="CR164">
        <v>0</v>
      </c>
      <c r="CS164" t="s">
        <v>359</v>
      </c>
      <c r="CT164" t="s">
        <v>376</v>
      </c>
      <c r="CU164" t="s">
        <v>359</v>
      </c>
      <c r="CV164" t="s">
        <v>375</v>
      </c>
      <c r="CW164" t="s">
        <v>359</v>
      </c>
      <c r="CX164" t="s">
        <v>3111</v>
      </c>
      <c r="CY164" t="s">
        <v>3112</v>
      </c>
      <c r="CZ164" t="s">
        <v>1990</v>
      </c>
      <c r="DA164" t="s">
        <v>3113</v>
      </c>
      <c r="DB164">
        <v>2</v>
      </c>
      <c r="DC164" t="s">
        <v>3114</v>
      </c>
      <c r="DD164">
        <v>2017</v>
      </c>
      <c r="DE164" t="s">
        <v>370</v>
      </c>
      <c r="DF164" t="s">
        <v>361</v>
      </c>
      <c r="DJ164" t="s">
        <v>359</v>
      </c>
      <c r="DL164" t="s">
        <v>370</v>
      </c>
      <c r="DM164" t="s">
        <v>835</v>
      </c>
      <c r="DN164" t="s">
        <v>3115</v>
      </c>
    </row>
    <row r="165" spans="1:118" x14ac:dyDescent="0.3">
      <c r="A165" t="s">
        <v>3116</v>
      </c>
      <c r="B165">
        <v>1</v>
      </c>
      <c r="D165" t="s">
        <v>465</v>
      </c>
      <c r="E165" t="s">
        <v>3117</v>
      </c>
      <c r="F165" t="s">
        <v>3118</v>
      </c>
      <c r="G165" t="s">
        <v>468</v>
      </c>
      <c r="H165" t="s">
        <v>3119</v>
      </c>
      <c r="I165">
        <v>2017</v>
      </c>
      <c r="J165" t="s">
        <v>353</v>
      </c>
      <c r="K165" t="s">
        <v>354</v>
      </c>
      <c r="L165" t="s">
        <v>470</v>
      </c>
      <c r="M165" t="s">
        <v>471</v>
      </c>
      <c r="N165" t="s">
        <v>3120</v>
      </c>
      <c r="Q165" t="s">
        <v>3121</v>
      </c>
      <c r="R165">
        <v>9577</v>
      </c>
      <c r="T165">
        <v>300</v>
      </c>
      <c r="U165">
        <v>300</v>
      </c>
      <c r="V165">
        <v>0</v>
      </c>
      <c r="W165" t="s">
        <v>359</v>
      </c>
      <c r="X165" t="s">
        <v>360</v>
      </c>
      <c r="Z165">
        <v>2015</v>
      </c>
      <c r="AA165" t="s">
        <v>359</v>
      </c>
      <c r="AB165" t="s">
        <v>3122</v>
      </c>
      <c r="AC165" t="s">
        <v>362</v>
      </c>
      <c r="AD165" t="s">
        <v>3123</v>
      </c>
      <c r="AE165">
        <v>8</v>
      </c>
      <c r="AF165" t="s">
        <v>363</v>
      </c>
      <c r="AG165" t="s">
        <v>1101</v>
      </c>
      <c r="AH165" t="s">
        <v>1102</v>
      </c>
      <c r="AI165" t="s">
        <v>1103</v>
      </c>
      <c r="AJ165" t="s">
        <v>1104</v>
      </c>
      <c r="AK165" t="s">
        <v>3124</v>
      </c>
      <c r="AL165" t="s">
        <v>359</v>
      </c>
      <c r="AM165">
        <v>40</v>
      </c>
      <c r="AN165" t="s">
        <v>361</v>
      </c>
      <c r="AT165">
        <v>40</v>
      </c>
      <c r="AU165" t="s">
        <v>359</v>
      </c>
      <c r="AV165">
        <v>1</v>
      </c>
      <c r="AX165">
        <v>2015</v>
      </c>
      <c r="AY165" t="s">
        <v>370</v>
      </c>
      <c r="AZ165">
        <v>4000</v>
      </c>
      <c r="BA165" t="s">
        <v>359</v>
      </c>
      <c r="BB165">
        <v>1</v>
      </c>
      <c r="BC165" t="s">
        <v>3125</v>
      </c>
      <c r="BD165" t="s">
        <v>3126</v>
      </c>
      <c r="BE165" t="s">
        <v>3127</v>
      </c>
      <c r="BF165" t="s">
        <v>3128</v>
      </c>
      <c r="BG165" t="s">
        <v>3129</v>
      </c>
      <c r="BH165">
        <v>2015</v>
      </c>
      <c r="BI165" t="s">
        <v>370</v>
      </c>
      <c r="BJ165" t="s">
        <v>361</v>
      </c>
      <c r="BP165" t="s">
        <v>359</v>
      </c>
      <c r="BQ165">
        <v>3</v>
      </c>
      <c r="BS165">
        <v>2015</v>
      </c>
      <c r="BT165" t="s">
        <v>370</v>
      </c>
      <c r="BU165">
        <v>4000</v>
      </c>
      <c r="BV165" t="s">
        <v>359</v>
      </c>
      <c r="BW165">
        <v>2</v>
      </c>
      <c r="BY165">
        <v>2015</v>
      </c>
      <c r="BZ165" t="s">
        <v>370</v>
      </c>
      <c r="CA165" t="s">
        <v>359</v>
      </c>
      <c r="CC165">
        <v>2015</v>
      </c>
      <c r="CD165" t="s">
        <v>370</v>
      </c>
      <c r="CE165" t="s">
        <v>361</v>
      </c>
      <c r="CN165" t="s">
        <v>359</v>
      </c>
      <c r="CO165" t="s">
        <v>359</v>
      </c>
      <c r="CP165" t="s">
        <v>375</v>
      </c>
      <c r="CQ165" t="s">
        <v>359</v>
      </c>
      <c r="CR165">
        <v>0</v>
      </c>
      <c r="CS165" t="s">
        <v>359</v>
      </c>
      <c r="CT165" t="s">
        <v>376</v>
      </c>
      <c r="CU165" t="s">
        <v>359</v>
      </c>
      <c r="CV165" t="s">
        <v>375</v>
      </c>
      <c r="CW165" t="s">
        <v>359</v>
      </c>
      <c r="CX165" t="s">
        <v>3130</v>
      </c>
      <c r="CY165" t="s">
        <v>3131</v>
      </c>
      <c r="CZ165" t="s">
        <v>3132</v>
      </c>
      <c r="DA165" t="s">
        <v>3133</v>
      </c>
      <c r="DB165">
        <v>2</v>
      </c>
      <c r="DC165" t="s">
        <v>3134</v>
      </c>
      <c r="DD165">
        <v>2015</v>
      </c>
      <c r="DE165" t="s">
        <v>370</v>
      </c>
      <c r="DF165" t="s">
        <v>361</v>
      </c>
      <c r="DJ165" t="s">
        <v>359</v>
      </c>
      <c r="DL165" t="s">
        <v>370</v>
      </c>
      <c r="DM165" t="s">
        <v>3135</v>
      </c>
      <c r="DN165" t="s">
        <v>3136</v>
      </c>
    </row>
    <row r="166" spans="1:118" x14ac:dyDescent="0.3">
      <c r="A166" t="s">
        <v>3137</v>
      </c>
      <c r="B166">
        <v>1</v>
      </c>
      <c r="D166" t="s">
        <v>487</v>
      </c>
      <c r="E166" t="s">
        <v>3138</v>
      </c>
      <c r="F166" t="s">
        <v>3139</v>
      </c>
      <c r="G166" t="s">
        <v>490</v>
      </c>
      <c r="H166" t="s">
        <v>3140</v>
      </c>
      <c r="I166">
        <v>2017</v>
      </c>
      <c r="J166" t="s">
        <v>353</v>
      </c>
      <c r="K166" t="s">
        <v>354</v>
      </c>
      <c r="L166" t="s">
        <v>537</v>
      </c>
      <c r="M166" t="s">
        <v>690</v>
      </c>
      <c r="N166" t="s">
        <v>3141</v>
      </c>
      <c r="Q166" t="s">
        <v>1121</v>
      </c>
      <c r="T166">
        <v>184</v>
      </c>
      <c r="U166">
        <v>65</v>
      </c>
      <c r="V166">
        <v>119</v>
      </c>
      <c r="W166" t="s">
        <v>359</v>
      </c>
      <c r="X166" t="s">
        <v>360</v>
      </c>
      <c r="Z166">
        <v>2015</v>
      </c>
      <c r="AA166" t="s">
        <v>359</v>
      </c>
      <c r="AB166" t="s">
        <v>1122</v>
      </c>
      <c r="AC166" t="s">
        <v>362</v>
      </c>
      <c r="AE166">
        <v>2</v>
      </c>
      <c r="AF166" t="s">
        <v>363</v>
      </c>
      <c r="AG166" t="s">
        <v>1123</v>
      </c>
      <c r="AH166" t="s">
        <v>425</v>
      </c>
      <c r="AI166" t="s">
        <v>426</v>
      </c>
      <c r="AJ166" t="s">
        <v>427</v>
      </c>
      <c r="AL166" t="s">
        <v>359</v>
      </c>
      <c r="AM166">
        <v>5</v>
      </c>
      <c r="AN166" t="s">
        <v>359</v>
      </c>
      <c r="AO166">
        <v>1</v>
      </c>
      <c r="AQ166" t="s">
        <v>401</v>
      </c>
      <c r="AR166">
        <v>2015</v>
      </c>
      <c r="AS166" t="s">
        <v>370</v>
      </c>
      <c r="AT166">
        <v>5</v>
      </c>
      <c r="AU166" t="s">
        <v>359</v>
      </c>
      <c r="AV166">
        <v>1</v>
      </c>
      <c r="AX166">
        <v>2015</v>
      </c>
      <c r="AY166" t="s">
        <v>370</v>
      </c>
      <c r="AZ166">
        <v>1000</v>
      </c>
      <c r="BA166" t="s">
        <v>359</v>
      </c>
      <c r="BB166">
        <v>7</v>
      </c>
      <c r="BC166" t="s">
        <v>1124</v>
      </c>
      <c r="BD166" t="s">
        <v>3142</v>
      </c>
      <c r="BE166" t="s">
        <v>1126</v>
      </c>
      <c r="BF166" t="s">
        <v>3143</v>
      </c>
      <c r="BH166">
        <v>2015</v>
      </c>
      <c r="BI166" t="s">
        <v>370</v>
      </c>
      <c r="BJ166" t="s">
        <v>359</v>
      </c>
      <c r="BK166">
        <v>18</v>
      </c>
      <c r="BL166" t="s">
        <v>1402</v>
      </c>
      <c r="BN166">
        <v>2015</v>
      </c>
      <c r="BO166" t="s">
        <v>370</v>
      </c>
      <c r="BP166" t="s">
        <v>359</v>
      </c>
      <c r="BQ166">
        <v>3</v>
      </c>
      <c r="BS166">
        <v>2015</v>
      </c>
      <c r="BT166" t="s">
        <v>370</v>
      </c>
      <c r="BU166">
        <v>6000</v>
      </c>
      <c r="BV166" t="s">
        <v>359</v>
      </c>
      <c r="BW166">
        <v>2</v>
      </c>
      <c r="BY166">
        <v>2015</v>
      </c>
      <c r="BZ166" t="s">
        <v>370</v>
      </c>
      <c r="CA166" t="s">
        <v>359</v>
      </c>
      <c r="CC166">
        <v>2015</v>
      </c>
      <c r="CD166" t="s">
        <v>370</v>
      </c>
      <c r="CE166" t="s">
        <v>361</v>
      </c>
      <c r="CN166" t="s">
        <v>359</v>
      </c>
      <c r="CO166" t="s">
        <v>359</v>
      </c>
      <c r="CP166" t="s">
        <v>375</v>
      </c>
      <c r="CQ166" t="s">
        <v>359</v>
      </c>
      <c r="CR166">
        <v>0</v>
      </c>
      <c r="CS166" t="s">
        <v>359</v>
      </c>
      <c r="CT166" t="s">
        <v>376</v>
      </c>
      <c r="CU166" t="s">
        <v>359</v>
      </c>
      <c r="CV166" t="s">
        <v>375</v>
      </c>
      <c r="CW166" t="s">
        <v>359</v>
      </c>
      <c r="CX166" t="s">
        <v>3144</v>
      </c>
      <c r="CY166" t="s">
        <v>3145</v>
      </c>
      <c r="CZ166" t="s">
        <v>3146</v>
      </c>
      <c r="DA166" t="s">
        <v>3147</v>
      </c>
      <c r="DB166">
        <v>2</v>
      </c>
      <c r="DC166" t="s">
        <v>3148</v>
      </c>
      <c r="DD166">
        <v>2015</v>
      </c>
      <c r="DE166" t="s">
        <v>370</v>
      </c>
      <c r="DF166" t="s">
        <v>361</v>
      </c>
      <c r="DJ166" t="s">
        <v>359</v>
      </c>
      <c r="DL166" t="s">
        <v>370</v>
      </c>
      <c r="DN166" t="s">
        <v>3149</v>
      </c>
    </row>
    <row r="167" spans="1:118" x14ac:dyDescent="0.3">
      <c r="A167" t="s">
        <v>3150</v>
      </c>
      <c r="B167">
        <v>1</v>
      </c>
      <c r="D167" t="s">
        <v>579</v>
      </c>
      <c r="E167" t="s">
        <v>3151</v>
      </c>
      <c r="F167" t="s">
        <v>3152</v>
      </c>
      <c r="G167" t="s">
        <v>914</v>
      </c>
      <c r="H167" t="s">
        <v>3153</v>
      </c>
      <c r="I167">
        <v>2017</v>
      </c>
      <c r="J167" t="s">
        <v>353</v>
      </c>
      <c r="K167" t="s">
        <v>354</v>
      </c>
      <c r="L167" t="s">
        <v>666</v>
      </c>
      <c r="M167" t="s">
        <v>392</v>
      </c>
      <c r="N167" t="s">
        <v>1476</v>
      </c>
      <c r="Q167" t="s">
        <v>3154</v>
      </c>
      <c r="R167">
        <v>9536</v>
      </c>
      <c r="T167">
        <v>209</v>
      </c>
      <c r="U167">
        <v>209</v>
      </c>
      <c r="V167">
        <v>0</v>
      </c>
      <c r="W167" t="s">
        <v>359</v>
      </c>
      <c r="X167" t="s">
        <v>394</v>
      </c>
      <c r="Z167">
        <v>2001</v>
      </c>
      <c r="AA167" t="s">
        <v>359</v>
      </c>
      <c r="AB167" t="s">
        <v>3155</v>
      </c>
      <c r="AC167" t="s">
        <v>362</v>
      </c>
      <c r="AD167" t="s">
        <v>3156</v>
      </c>
      <c r="AE167">
        <v>3</v>
      </c>
      <c r="AF167" t="s">
        <v>363</v>
      </c>
      <c r="AG167" t="s">
        <v>1984</v>
      </c>
      <c r="AH167" t="s">
        <v>1985</v>
      </c>
      <c r="AI167" t="s">
        <v>3157</v>
      </c>
      <c r="AJ167" t="s">
        <v>1987</v>
      </c>
      <c r="AL167" t="s">
        <v>359</v>
      </c>
      <c r="AM167">
        <v>14</v>
      </c>
      <c r="AN167" t="s">
        <v>359</v>
      </c>
      <c r="AO167">
        <v>1</v>
      </c>
      <c r="AQ167" t="s">
        <v>401</v>
      </c>
      <c r="AR167">
        <v>2001</v>
      </c>
      <c r="AS167" t="s">
        <v>370</v>
      </c>
      <c r="AT167">
        <v>14</v>
      </c>
      <c r="AU167" t="s">
        <v>359</v>
      </c>
      <c r="AV167">
        <v>1</v>
      </c>
      <c r="AX167">
        <v>2001</v>
      </c>
      <c r="AY167" t="s">
        <v>370</v>
      </c>
      <c r="AZ167">
        <v>1200</v>
      </c>
      <c r="BA167" t="s">
        <v>359</v>
      </c>
      <c r="BB167">
        <v>7</v>
      </c>
      <c r="BC167" t="s">
        <v>1988</v>
      </c>
      <c r="BD167" t="s">
        <v>1989</v>
      </c>
      <c r="BE167" t="s">
        <v>1990</v>
      </c>
      <c r="BF167" t="s">
        <v>1991</v>
      </c>
      <c r="BH167">
        <v>2001</v>
      </c>
      <c r="BI167" t="s">
        <v>370</v>
      </c>
      <c r="BJ167" t="s">
        <v>361</v>
      </c>
      <c r="BP167" t="s">
        <v>359</v>
      </c>
      <c r="BQ167">
        <v>1</v>
      </c>
      <c r="BS167">
        <v>2001</v>
      </c>
      <c r="BT167" t="s">
        <v>370</v>
      </c>
      <c r="BU167">
        <v>1200</v>
      </c>
      <c r="BV167" t="s">
        <v>361</v>
      </c>
      <c r="CE167" t="s">
        <v>361</v>
      </c>
      <c r="CN167" t="s">
        <v>359</v>
      </c>
      <c r="CO167" t="s">
        <v>359</v>
      </c>
      <c r="CP167" t="s">
        <v>375</v>
      </c>
      <c r="CQ167" t="s">
        <v>359</v>
      </c>
      <c r="CR167">
        <v>0</v>
      </c>
      <c r="CS167" t="s">
        <v>359</v>
      </c>
      <c r="CT167" t="s">
        <v>376</v>
      </c>
      <c r="CU167" t="s">
        <v>359</v>
      </c>
      <c r="CV167" t="s">
        <v>375</v>
      </c>
      <c r="CW167" t="s">
        <v>359</v>
      </c>
      <c r="CX167" t="s">
        <v>3158</v>
      </c>
      <c r="CY167" t="s">
        <v>3159</v>
      </c>
      <c r="CZ167" t="s">
        <v>3160</v>
      </c>
      <c r="DA167" t="s">
        <v>3161</v>
      </c>
      <c r="DB167">
        <v>1</v>
      </c>
      <c r="DC167" t="s">
        <v>3162</v>
      </c>
      <c r="DD167">
        <v>2001</v>
      </c>
      <c r="DE167" t="s">
        <v>370</v>
      </c>
      <c r="DF167" t="s">
        <v>361</v>
      </c>
      <c r="DJ167" t="s">
        <v>359</v>
      </c>
      <c r="DL167" t="s">
        <v>370</v>
      </c>
      <c r="DN167" t="s">
        <v>3163</v>
      </c>
    </row>
    <row r="168" spans="1:118" x14ac:dyDescent="0.3">
      <c r="A168" t="s">
        <v>3164</v>
      </c>
      <c r="B168">
        <v>1</v>
      </c>
      <c r="D168" t="s">
        <v>385</v>
      </c>
      <c r="E168" t="s">
        <v>3165</v>
      </c>
      <c r="F168" t="s">
        <v>3166</v>
      </c>
      <c r="G168" t="s">
        <v>388</v>
      </c>
      <c r="H168" t="s">
        <v>3167</v>
      </c>
      <c r="I168">
        <v>2017</v>
      </c>
      <c r="J168" t="s">
        <v>353</v>
      </c>
      <c r="K168" t="s">
        <v>354</v>
      </c>
      <c r="L168" t="s">
        <v>937</v>
      </c>
      <c r="M168" t="s">
        <v>1719</v>
      </c>
      <c r="N168" t="s">
        <v>2711</v>
      </c>
      <c r="Q168" t="s">
        <v>3168</v>
      </c>
      <c r="R168">
        <v>0</v>
      </c>
      <c r="T168">
        <v>151</v>
      </c>
      <c r="U168">
        <v>130</v>
      </c>
      <c r="V168">
        <v>21</v>
      </c>
      <c r="W168" t="s">
        <v>359</v>
      </c>
      <c r="X168" t="s">
        <v>394</v>
      </c>
      <c r="Z168">
        <v>2007</v>
      </c>
      <c r="AA168" t="s">
        <v>359</v>
      </c>
      <c r="AB168" t="s">
        <v>3169</v>
      </c>
      <c r="AC168" t="s">
        <v>3170</v>
      </c>
      <c r="AD168" t="s">
        <v>3171</v>
      </c>
      <c r="AE168">
        <v>1</v>
      </c>
      <c r="AF168" t="s">
        <v>396</v>
      </c>
      <c r="AG168" t="s">
        <v>3172</v>
      </c>
      <c r="AH168" t="s">
        <v>3173</v>
      </c>
      <c r="AI168" t="s">
        <v>3174</v>
      </c>
      <c r="AJ168" t="s">
        <v>3175</v>
      </c>
      <c r="AL168" t="s">
        <v>361</v>
      </c>
      <c r="AM168">
        <v>20</v>
      </c>
      <c r="AN168" t="s">
        <v>359</v>
      </c>
      <c r="AO168">
        <v>1</v>
      </c>
      <c r="AQ168" t="s">
        <v>401</v>
      </c>
      <c r="AR168">
        <v>2007</v>
      </c>
      <c r="AS168" t="s">
        <v>369</v>
      </c>
      <c r="AT168">
        <v>20</v>
      </c>
      <c r="AU168" t="s">
        <v>359</v>
      </c>
      <c r="AV168">
        <v>1</v>
      </c>
      <c r="AX168">
        <v>2007</v>
      </c>
      <c r="AY168" t="s">
        <v>369</v>
      </c>
      <c r="AZ168">
        <v>2200</v>
      </c>
      <c r="BA168" t="s">
        <v>359</v>
      </c>
      <c r="BB168">
        <v>3</v>
      </c>
      <c r="BC168" t="s">
        <v>3176</v>
      </c>
      <c r="BD168" t="s">
        <v>3177</v>
      </c>
      <c r="BE168" t="s">
        <v>3178</v>
      </c>
      <c r="BF168" t="s">
        <v>3179</v>
      </c>
      <c r="BH168">
        <v>2007</v>
      </c>
      <c r="BI168" t="s">
        <v>369</v>
      </c>
      <c r="BJ168" t="s">
        <v>361</v>
      </c>
      <c r="BP168" t="s">
        <v>361</v>
      </c>
      <c r="BV168" t="s">
        <v>361</v>
      </c>
      <c r="CE168" t="s">
        <v>361</v>
      </c>
      <c r="CN168" t="s">
        <v>359</v>
      </c>
      <c r="CO168" t="s">
        <v>359</v>
      </c>
      <c r="CP168" t="s">
        <v>375</v>
      </c>
      <c r="CQ168" t="s">
        <v>359</v>
      </c>
      <c r="CR168">
        <v>0</v>
      </c>
      <c r="CS168" t="s">
        <v>359</v>
      </c>
      <c r="CT168" t="s">
        <v>376</v>
      </c>
      <c r="CU168" t="s">
        <v>359</v>
      </c>
      <c r="CV168" t="s">
        <v>375</v>
      </c>
      <c r="CW168" t="s">
        <v>359</v>
      </c>
      <c r="CX168" t="s">
        <v>3180</v>
      </c>
      <c r="CY168" t="s">
        <v>3181</v>
      </c>
      <c r="CZ168" t="s">
        <v>3182</v>
      </c>
      <c r="DA168" t="s">
        <v>3183</v>
      </c>
      <c r="DB168">
        <v>2</v>
      </c>
      <c r="DC168" t="s">
        <v>3184</v>
      </c>
      <c r="DD168">
        <v>2007</v>
      </c>
      <c r="DE168" t="s">
        <v>369</v>
      </c>
      <c r="DF168" t="s">
        <v>361</v>
      </c>
      <c r="DJ168" t="s">
        <v>359</v>
      </c>
      <c r="DL168" t="s">
        <v>369</v>
      </c>
      <c r="DM168" t="s">
        <v>3185</v>
      </c>
      <c r="DN168" t="s">
        <v>3186</v>
      </c>
    </row>
    <row r="169" spans="1:118" x14ac:dyDescent="0.3">
      <c r="A169" t="s">
        <v>3187</v>
      </c>
      <c r="B169">
        <v>1</v>
      </c>
      <c r="D169" t="s">
        <v>487</v>
      </c>
      <c r="E169" t="s">
        <v>3188</v>
      </c>
      <c r="F169" t="s">
        <v>3189</v>
      </c>
      <c r="G169" t="s">
        <v>490</v>
      </c>
      <c r="H169" t="s">
        <v>3190</v>
      </c>
      <c r="I169">
        <v>2017</v>
      </c>
      <c r="J169" t="s">
        <v>353</v>
      </c>
      <c r="K169" t="s">
        <v>354</v>
      </c>
      <c r="L169" t="s">
        <v>537</v>
      </c>
      <c r="M169" t="s">
        <v>963</v>
      </c>
      <c r="N169" t="s">
        <v>831</v>
      </c>
      <c r="Q169" t="s">
        <v>1896</v>
      </c>
      <c r="R169">
        <v>10452</v>
      </c>
      <c r="T169">
        <v>122</v>
      </c>
      <c r="U169">
        <v>60</v>
      </c>
      <c r="V169">
        <v>62</v>
      </c>
      <c r="W169" t="s">
        <v>359</v>
      </c>
      <c r="X169" t="s">
        <v>394</v>
      </c>
      <c r="Z169">
        <v>2001</v>
      </c>
      <c r="AA169" t="s">
        <v>361</v>
      </c>
      <c r="AC169" t="s">
        <v>542</v>
      </c>
      <c r="AE169">
        <v>6</v>
      </c>
      <c r="AF169" t="s">
        <v>363</v>
      </c>
      <c r="AG169" t="s">
        <v>543</v>
      </c>
      <c r="AH169" t="s">
        <v>544</v>
      </c>
      <c r="AI169" t="s">
        <v>545</v>
      </c>
      <c r="AJ169" t="s">
        <v>546</v>
      </c>
      <c r="AL169" t="s">
        <v>359</v>
      </c>
      <c r="AM169">
        <v>5</v>
      </c>
      <c r="AN169" t="s">
        <v>359</v>
      </c>
      <c r="AO169">
        <v>3</v>
      </c>
      <c r="AQ169" t="s">
        <v>401</v>
      </c>
      <c r="AR169">
        <v>1989</v>
      </c>
      <c r="AS169" t="s">
        <v>369</v>
      </c>
      <c r="AT169">
        <v>5</v>
      </c>
      <c r="AU169" t="s">
        <v>359</v>
      </c>
      <c r="AV169">
        <v>1</v>
      </c>
      <c r="AX169">
        <v>1989</v>
      </c>
      <c r="AY169" t="s">
        <v>369</v>
      </c>
      <c r="AZ169">
        <v>8000</v>
      </c>
      <c r="BA169" t="s">
        <v>359</v>
      </c>
      <c r="BB169">
        <v>4</v>
      </c>
      <c r="BC169" t="s">
        <v>547</v>
      </c>
      <c r="BD169" t="s">
        <v>548</v>
      </c>
      <c r="BE169" t="s">
        <v>549</v>
      </c>
      <c r="BF169" t="s">
        <v>550</v>
      </c>
      <c r="BH169">
        <v>1989</v>
      </c>
      <c r="BI169" t="s">
        <v>370</v>
      </c>
      <c r="BJ169" t="s">
        <v>359</v>
      </c>
      <c r="BK169">
        <v>18</v>
      </c>
      <c r="BL169" t="s">
        <v>551</v>
      </c>
      <c r="BN169">
        <v>1989</v>
      </c>
      <c r="BO169" t="s">
        <v>369</v>
      </c>
      <c r="BP169" t="s">
        <v>359</v>
      </c>
      <c r="BQ169">
        <v>2</v>
      </c>
      <c r="BS169">
        <v>1989</v>
      </c>
      <c r="BT169" t="s">
        <v>369</v>
      </c>
      <c r="BU169">
        <v>15000</v>
      </c>
      <c r="BV169" t="s">
        <v>361</v>
      </c>
      <c r="CE169" t="s">
        <v>361</v>
      </c>
      <c r="CN169" t="s">
        <v>359</v>
      </c>
      <c r="CO169" t="s">
        <v>359</v>
      </c>
      <c r="CP169" t="s">
        <v>375</v>
      </c>
      <c r="CQ169" t="s">
        <v>359</v>
      </c>
      <c r="CR169">
        <v>0</v>
      </c>
      <c r="CS169" t="s">
        <v>359</v>
      </c>
      <c r="CT169" t="s">
        <v>376</v>
      </c>
      <c r="CU169" t="s">
        <v>359</v>
      </c>
      <c r="CV169" t="s">
        <v>375</v>
      </c>
      <c r="CW169" t="s">
        <v>359</v>
      </c>
      <c r="CX169" t="s">
        <v>3191</v>
      </c>
      <c r="CY169" t="s">
        <v>3192</v>
      </c>
      <c r="CZ169" t="s">
        <v>3193</v>
      </c>
      <c r="DA169" t="s">
        <v>3194</v>
      </c>
      <c r="DB169">
        <v>2</v>
      </c>
      <c r="DC169" t="s">
        <v>3195</v>
      </c>
      <c r="DD169">
        <v>2015</v>
      </c>
      <c r="DE169" t="s">
        <v>370</v>
      </c>
      <c r="DF169" t="s">
        <v>361</v>
      </c>
      <c r="DJ169" t="s">
        <v>359</v>
      </c>
      <c r="DL169" t="s">
        <v>369</v>
      </c>
      <c r="DN169" t="s">
        <v>3196</v>
      </c>
    </row>
    <row r="170" spans="1:118" x14ac:dyDescent="0.3">
      <c r="A170" t="s">
        <v>3197</v>
      </c>
      <c r="B170">
        <v>1</v>
      </c>
      <c r="D170" t="s">
        <v>412</v>
      </c>
      <c r="E170" t="s">
        <v>3198</v>
      </c>
      <c r="F170" t="s">
        <v>3199</v>
      </c>
      <c r="G170" t="s">
        <v>415</v>
      </c>
      <c r="H170" t="s">
        <v>3200</v>
      </c>
      <c r="I170">
        <v>2017</v>
      </c>
      <c r="J170" t="s">
        <v>353</v>
      </c>
      <c r="K170" t="s">
        <v>354</v>
      </c>
      <c r="L170" t="s">
        <v>390</v>
      </c>
      <c r="M170" t="s">
        <v>2837</v>
      </c>
      <c r="N170" t="s">
        <v>3201</v>
      </c>
      <c r="Q170" t="s">
        <v>2230</v>
      </c>
      <c r="R170">
        <v>7894</v>
      </c>
      <c r="T170">
        <v>40</v>
      </c>
      <c r="U170">
        <v>35</v>
      </c>
      <c r="V170">
        <v>5</v>
      </c>
      <c r="W170" t="s">
        <v>359</v>
      </c>
      <c r="X170" t="s">
        <v>360</v>
      </c>
      <c r="Z170">
        <v>2015</v>
      </c>
      <c r="AA170" t="s">
        <v>359</v>
      </c>
      <c r="AB170" t="s">
        <v>2231</v>
      </c>
      <c r="AC170" t="s">
        <v>362</v>
      </c>
      <c r="AD170" t="s">
        <v>2232</v>
      </c>
      <c r="AE170">
        <v>5</v>
      </c>
      <c r="AF170" t="s">
        <v>363</v>
      </c>
      <c r="AG170" t="s">
        <v>2233</v>
      </c>
      <c r="AH170" t="s">
        <v>2234</v>
      </c>
      <c r="AI170" t="s">
        <v>2235</v>
      </c>
      <c r="AJ170" t="s">
        <v>2236</v>
      </c>
      <c r="AL170" t="s">
        <v>359</v>
      </c>
      <c r="AM170">
        <v>15</v>
      </c>
      <c r="AN170" t="s">
        <v>359</v>
      </c>
      <c r="AO170">
        <v>5</v>
      </c>
      <c r="AQ170" t="s">
        <v>401</v>
      </c>
      <c r="AR170">
        <v>2015</v>
      </c>
      <c r="AS170" t="s">
        <v>370</v>
      </c>
      <c r="AT170">
        <v>15</v>
      </c>
      <c r="AU170" t="s">
        <v>359</v>
      </c>
      <c r="AV170">
        <v>1</v>
      </c>
      <c r="AX170">
        <v>2015</v>
      </c>
      <c r="AY170" t="s">
        <v>370</v>
      </c>
      <c r="AZ170">
        <v>720</v>
      </c>
      <c r="BA170" t="s">
        <v>359</v>
      </c>
      <c r="BB170">
        <v>19</v>
      </c>
      <c r="BC170" t="s">
        <v>2237</v>
      </c>
      <c r="BD170" t="s">
        <v>2238</v>
      </c>
      <c r="BE170" t="s">
        <v>2239</v>
      </c>
      <c r="BF170" t="s">
        <v>2240</v>
      </c>
      <c r="BH170">
        <v>2015</v>
      </c>
      <c r="BI170" t="s">
        <v>370</v>
      </c>
      <c r="BJ170" t="s">
        <v>359</v>
      </c>
      <c r="BK170">
        <v>10</v>
      </c>
      <c r="BL170" t="s">
        <v>432</v>
      </c>
      <c r="BN170">
        <v>2015</v>
      </c>
      <c r="BO170" t="s">
        <v>370</v>
      </c>
      <c r="BP170" t="s">
        <v>359</v>
      </c>
      <c r="BQ170">
        <v>3</v>
      </c>
      <c r="BS170">
        <v>2015</v>
      </c>
      <c r="BT170" t="s">
        <v>369</v>
      </c>
      <c r="BU170">
        <v>19000</v>
      </c>
      <c r="BV170" t="s">
        <v>359</v>
      </c>
      <c r="BW170">
        <v>2</v>
      </c>
      <c r="BY170">
        <v>2016</v>
      </c>
      <c r="BZ170" t="s">
        <v>370</v>
      </c>
      <c r="CA170" t="s">
        <v>359</v>
      </c>
      <c r="CC170">
        <v>2016</v>
      </c>
      <c r="CD170" t="s">
        <v>370</v>
      </c>
      <c r="CE170" t="s">
        <v>361</v>
      </c>
      <c r="CN170" t="s">
        <v>359</v>
      </c>
      <c r="CO170" t="s">
        <v>359</v>
      </c>
      <c r="CP170" t="s">
        <v>375</v>
      </c>
      <c r="CQ170" t="s">
        <v>359</v>
      </c>
      <c r="CR170">
        <v>0</v>
      </c>
      <c r="CS170" t="s">
        <v>359</v>
      </c>
      <c r="CT170" t="s">
        <v>376</v>
      </c>
      <c r="CU170" t="s">
        <v>359</v>
      </c>
      <c r="CV170" t="s">
        <v>375</v>
      </c>
      <c r="CW170" t="s">
        <v>359</v>
      </c>
      <c r="CX170" t="s">
        <v>3202</v>
      </c>
      <c r="CY170" t="s">
        <v>3203</v>
      </c>
      <c r="CZ170" t="s">
        <v>3204</v>
      </c>
      <c r="DA170" t="s">
        <v>3205</v>
      </c>
      <c r="DB170">
        <v>31</v>
      </c>
      <c r="DC170" t="s">
        <v>3206</v>
      </c>
      <c r="DD170">
        <v>2015</v>
      </c>
      <c r="DE170" t="s">
        <v>370</v>
      </c>
      <c r="DF170" t="s">
        <v>361</v>
      </c>
      <c r="DJ170" t="s">
        <v>359</v>
      </c>
      <c r="DL170" t="s">
        <v>370</v>
      </c>
      <c r="DM170" t="s">
        <v>3207</v>
      </c>
      <c r="DN170" t="s">
        <v>3208</v>
      </c>
    </row>
    <row r="171" spans="1:118" x14ac:dyDescent="0.3">
      <c r="A171" t="s">
        <v>3209</v>
      </c>
      <c r="B171">
        <v>1</v>
      </c>
      <c r="D171" t="s">
        <v>465</v>
      </c>
      <c r="E171" t="s">
        <v>3210</v>
      </c>
      <c r="F171" t="s">
        <v>3211</v>
      </c>
      <c r="G171" t="s">
        <v>468</v>
      </c>
      <c r="H171" t="s">
        <v>3212</v>
      </c>
      <c r="I171">
        <v>2017</v>
      </c>
      <c r="J171" t="s">
        <v>353</v>
      </c>
      <c r="K171" t="s">
        <v>354</v>
      </c>
      <c r="L171" t="s">
        <v>470</v>
      </c>
      <c r="M171" t="s">
        <v>962</v>
      </c>
      <c r="N171" t="s">
        <v>770</v>
      </c>
      <c r="Q171" t="s">
        <v>3213</v>
      </c>
      <c r="T171">
        <v>118</v>
      </c>
      <c r="U171">
        <v>118</v>
      </c>
      <c r="V171">
        <v>0</v>
      </c>
      <c r="W171" t="s">
        <v>359</v>
      </c>
      <c r="X171" t="s">
        <v>394</v>
      </c>
      <c r="Z171">
        <v>2015</v>
      </c>
      <c r="AA171" t="s">
        <v>359</v>
      </c>
      <c r="AB171" t="s">
        <v>3214</v>
      </c>
      <c r="AC171" t="s">
        <v>3215</v>
      </c>
      <c r="AD171" t="s">
        <v>3216</v>
      </c>
      <c r="AE171">
        <v>1</v>
      </c>
      <c r="AF171" t="s">
        <v>363</v>
      </c>
      <c r="AG171" t="s">
        <v>3217</v>
      </c>
      <c r="AH171" t="s">
        <v>3218</v>
      </c>
      <c r="AI171" t="s">
        <v>3219</v>
      </c>
      <c r="AJ171" t="s">
        <v>3220</v>
      </c>
      <c r="AK171" t="s">
        <v>3221</v>
      </c>
      <c r="AL171" t="s">
        <v>359</v>
      </c>
      <c r="AM171">
        <v>20</v>
      </c>
      <c r="AN171" t="s">
        <v>359</v>
      </c>
      <c r="AO171">
        <v>1</v>
      </c>
      <c r="AP171" t="s">
        <v>3222</v>
      </c>
      <c r="AQ171" t="s">
        <v>401</v>
      </c>
      <c r="AR171">
        <v>2015</v>
      </c>
      <c r="AS171" t="s">
        <v>370</v>
      </c>
      <c r="AT171">
        <v>20</v>
      </c>
      <c r="AU171" t="s">
        <v>359</v>
      </c>
      <c r="AV171">
        <v>1</v>
      </c>
      <c r="AX171">
        <v>2015</v>
      </c>
      <c r="AY171" t="s">
        <v>370</v>
      </c>
      <c r="AZ171">
        <v>100</v>
      </c>
      <c r="BA171" t="s">
        <v>359</v>
      </c>
      <c r="BB171">
        <v>1</v>
      </c>
      <c r="BC171" t="s">
        <v>3223</v>
      </c>
      <c r="BD171" t="s">
        <v>3224</v>
      </c>
      <c r="BE171" t="s">
        <v>3225</v>
      </c>
      <c r="BF171" t="s">
        <v>3220</v>
      </c>
      <c r="BG171" t="s">
        <v>3226</v>
      </c>
      <c r="BH171">
        <v>2015</v>
      </c>
      <c r="BI171" t="s">
        <v>370</v>
      </c>
      <c r="BJ171" t="s">
        <v>361</v>
      </c>
      <c r="BP171" t="s">
        <v>359</v>
      </c>
      <c r="BQ171">
        <v>1</v>
      </c>
      <c r="BR171" t="s">
        <v>3227</v>
      </c>
      <c r="BS171">
        <v>2015</v>
      </c>
      <c r="BT171" t="s">
        <v>370</v>
      </c>
      <c r="BU171">
        <v>1000</v>
      </c>
      <c r="BV171" t="s">
        <v>361</v>
      </c>
      <c r="CE171" t="s">
        <v>361</v>
      </c>
      <c r="CN171" t="s">
        <v>359</v>
      </c>
      <c r="CO171" t="s">
        <v>359</v>
      </c>
      <c r="CP171" t="s">
        <v>375</v>
      </c>
      <c r="CQ171" t="s">
        <v>359</v>
      </c>
      <c r="CR171">
        <v>0</v>
      </c>
      <c r="CS171" t="s">
        <v>359</v>
      </c>
      <c r="CT171" t="s">
        <v>376</v>
      </c>
      <c r="CU171" t="s">
        <v>359</v>
      </c>
      <c r="CV171" t="s">
        <v>375</v>
      </c>
      <c r="CW171" t="s">
        <v>359</v>
      </c>
      <c r="CX171" t="s">
        <v>3228</v>
      </c>
      <c r="CY171" t="s">
        <v>3229</v>
      </c>
      <c r="CZ171" t="s">
        <v>3230</v>
      </c>
      <c r="DA171" t="s">
        <v>3231</v>
      </c>
      <c r="DB171">
        <v>1</v>
      </c>
      <c r="DC171" t="s">
        <v>3232</v>
      </c>
      <c r="DD171">
        <v>2015</v>
      </c>
      <c r="DE171" t="s">
        <v>370</v>
      </c>
      <c r="DF171" t="s">
        <v>361</v>
      </c>
      <c r="DJ171" t="s">
        <v>359</v>
      </c>
      <c r="DL171" t="s">
        <v>370</v>
      </c>
      <c r="DM171" t="s">
        <v>3216</v>
      </c>
      <c r="DN171" t="s">
        <v>3233</v>
      </c>
    </row>
    <row r="172" spans="1:118" x14ac:dyDescent="0.3">
      <c r="A172" t="s">
        <v>3234</v>
      </c>
      <c r="B172">
        <v>1</v>
      </c>
      <c r="D172" t="s">
        <v>465</v>
      </c>
      <c r="E172" t="s">
        <v>3235</v>
      </c>
      <c r="F172" t="s">
        <v>3236</v>
      </c>
      <c r="G172" t="s">
        <v>468</v>
      </c>
      <c r="H172" t="s">
        <v>3237</v>
      </c>
      <c r="I172">
        <v>2017</v>
      </c>
      <c r="J172" t="s">
        <v>353</v>
      </c>
      <c r="K172" t="s">
        <v>354</v>
      </c>
      <c r="L172" t="s">
        <v>470</v>
      </c>
      <c r="M172" t="s">
        <v>2879</v>
      </c>
      <c r="N172" t="s">
        <v>3238</v>
      </c>
      <c r="Q172" t="s">
        <v>3239</v>
      </c>
      <c r="R172">
        <v>567</v>
      </c>
      <c r="T172">
        <v>116</v>
      </c>
      <c r="U172">
        <v>116</v>
      </c>
      <c r="V172">
        <v>0</v>
      </c>
      <c r="W172" t="s">
        <v>359</v>
      </c>
      <c r="X172" t="s">
        <v>394</v>
      </c>
      <c r="Z172">
        <v>2013</v>
      </c>
      <c r="AA172" t="s">
        <v>361</v>
      </c>
      <c r="AC172" t="s">
        <v>1150</v>
      </c>
      <c r="AD172" t="s">
        <v>3240</v>
      </c>
      <c r="AE172">
        <v>2</v>
      </c>
      <c r="AF172" t="s">
        <v>363</v>
      </c>
      <c r="AG172" t="s">
        <v>3241</v>
      </c>
      <c r="AH172" t="s">
        <v>3242</v>
      </c>
      <c r="AI172" t="s">
        <v>3243</v>
      </c>
      <c r="AJ172" t="s">
        <v>3244</v>
      </c>
      <c r="AK172" t="s">
        <v>3245</v>
      </c>
      <c r="AL172" t="s">
        <v>359</v>
      </c>
      <c r="AM172">
        <v>120</v>
      </c>
      <c r="AN172" t="s">
        <v>361</v>
      </c>
      <c r="AT172">
        <v>120</v>
      </c>
      <c r="AU172" t="s">
        <v>361</v>
      </c>
      <c r="BA172" t="s">
        <v>361</v>
      </c>
      <c r="BJ172" t="s">
        <v>361</v>
      </c>
      <c r="BP172" t="s">
        <v>361</v>
      </c>
      <c r="BV172" t="s">
        <v>361</v>
      </c>
      <c r="CE172" t="s">
        <v>361</v>
      </c>
      <c r="CN172" t="s">
        <v>359</v>
      </c>
      <c r="CO172" t="s">
        <v>359</v>
      </c>
      <c r="CP172" t="s">
        <v>375</v>
      </c>
      <c r="CQ172" t="s">
        <v>359</v>
      </c>
      <c r="CR172">
        <v>0</v>
      </c>
      <c r="CS172" t="s">
        <v>359</v>
      </c>
      <c r="CT172" t="s">
        <v>376</v>
      </c>
      <c r="CU172" t="s">
        <v>359</v>
      </c>
      <c r="CV172" t="s">
        <v>375</v>
      </c>
      <c r="CW172" t="s">
        <v>359</v>
      </c>
      <c r="CX172" t="s">
        <v>3246</v>
      </c>
      <c r="CY172" t="s">
        <v>3242</v>
      </c>
      <c r="CZ172" t="s">
        <v>3243</v>
      </c>
      <c r="DA172" t="s">
        <v>3244</v>
      </c>
      <c r="DB172">
        <v>3</v>
      </c>
      <c r="DC172" t="s">
        <v>3247</v>
      </c>
      <c r="DD172">
        <v>2013</v>
      </c>
      <c r="DE172" t="s">
        <v>370</v>
      </c>
      <c r="DF172" t="s">
        <v>361</v>
      </c>
      <c r="DJ172" t="s">
        <v>359</v>
      </c>
      <c r="DL172" t="s">
        <v>370</v>
      </c>
      <c r="DM172" t="s">
        <v>3248</v>
      </c>
      <c r="DN172" t="s">
        <v>3249</v>
      </c>
    </row>
    <row r="173" spans="1:118" x14ac:dyDescent="0.3">
      <c r="A173" t="s">
        <v>3250</v>
      </c>
      <c r="B173">
        <v>1</v>
      </c>
      <c r="D173" t="s">
        <v>487</v>
      </c>
      <c r="E173" t="s">
        <v>3251</v>
      </c>
      <c r="F173" t="s">
        <v>3252</v>
      </c>
      <c r="G173" t="s">
        <v>490</v>
      </c>
      <c r="H173" t="s">
        <v>3253</v>
      </c>
      <c r="I173">
        <v>2017</v>
      </c>
      <c r="J173" t="s">
        <v>353</v>
      </c>
      <c r="K173" t="s">
        <v>354</v>
      </c>
      <c r="L173" t="s">
        <v>492</v>
      </c>
      <c r="M173" t="s">
        <v>1058</v>
      </c>
      <c r="N173" t="s">
        <v>392</v>
      </c>
      <c r="Q173" t="s">
        <v>1060</v>
      </c>
      <c r="R173">
        <v>6436</v>
      </c>
      <c r="T173">
        <v>354</v>
      </c>
      <c r="U173">
        <v>120</v>
      </c>
      <c r="V173">
        <v>234</v>
      </c>
      <c r="W173" t="s">
        <v>359</v>
      </c>
      <c r="X173" t="s">
        <v>360</v>
      </c>
      <c r="Z173">
        <v>2013</v>
      </c>
      <c r="AA173" t="s">
        <v>361</v>
      </c>
      <c r="AC173" t="s">
        <v>362</v>
      </c>
      <c r="AE173">
        <v>7</v>
      </c>
      <c r="AF173" t="s">
        <v>363</v>
      </c>
      <c r="AG173" t="s">
        <v>1061</v>
      </c>
      <c r="AH173" t="s">
        <v>1062</v>
      </c>
      <c r="AI173" t="s">
        <v>1063</v>
      </c>
      <c r="AJ173" t="s">
        <v>1064</v>
      </c>
      <c r="AL173" t="s">
        <v>359</v>
      </c>
      <c r="AM173">
        <v>10</v>
      </c>
      <c r="AN173" t="s">
        <v>359</v>
      </c>
      <c r="AO173">
        <v>3</v>
      </c>
      <c r="AQ173" t="s">
        <v>401</v>
      </c>
      <c r="AR173">
        <v>2013</v>
      </c>
      <c r="AS173" t="s">
        <v>370</v>
      </c>
      <c r="AT173">
        <v>10</v>
      </c>
      <c r="AU173" t="s">
        <v>359</v>
      </c>
      <c r="AV173">
        <v>1</v>
      </c>
      <c r="AX173">
        <v>2013</v>
      </c>
      <c r="AY173" t="s">
        <v>370</v>
      </c>
      <c r="AZ173">
        <v>1500</v>
      </c>
      <c r="BA173" t="s">
        <v>359</v>
      </c>
      <c r="BB173">
        <v>20</v>
      </c>
      <c r="BC173" t="s">
        <v>1065</v>
      </c>
      <c r="BD173" t="s">
        <v>1066</v>
      </c>
      <c r="BE173" t="s">
        <v>1067</v>
      </c>
      <c r="BF173" t="s">
        <v>1068</v>
      </c>
      <c r="BH173">
        <v>2013</v>
      </c>
      <c r="BI173" t="s">
        <v>370</v>
      </c>
      <c r="BJ173" t="s">
        <v>359</v>
      </c>
      <c r="BK173">
        <v>25</v>
      </c>
      <c r="BL173" t="s">
        <v>1402</v>
      </c>
      <c r="BN173">
        <v>2013</v>
      </c>
      <c r="BO173" t="s">
        <v>370</v>
      </c>
      <c r="BP173" t="s">
        <v>359</v>
      </c>
      <c r="BQ173">
        <v>4</v>
      </c>
      <c r="BS173">
        <v>2013</v>
      </c>
      <c r="BT173" t="s">
        <v>370</v>
      </c>
      <c r="BU173">
        <v>11000</v>
      </c>
      <c r="BV173" t="s">
        <v>359</v>
      </c>
      <c r="BW173">
        <v>2</v>
      </c>
      <c r="BY173">
        <v>2013</v>
      </c>
      <c r="BZ173" t="s">
        <v>369</v>
      </c>
      <c r="CA173" t="s">
        <v>359</v>
      </c>
      <c r="CC173">
        <v>2013</v>
      </c>
      <c r="CD173" t="s">
        <v>370</v>
      </c>
      <c r="CE173" t="s">
        <v>361</v>
      </c>
      <c r="CN173" t="s">
        <v>359</v>
      </c>
      <c r="CO173" t="s">
        <v>359</v>
      </c>
      <c r="CP173" t="s">
        <v>375</v>
      </c>
      <c r="CQ173" t="s">
        <v>359</v>
      </c>
      <c r="CR173">
        <v>0</v>
      </c>
      <c r="CS173" t="s">
        <v>359</v>
      </c>
      <c r="CT173" t="s">
        <v>376</v>
      </c>
      <c r="CU173" t="s">
        <v>359</v>
      </c>
      <c r="CV173" t="s">
        <v>375</v>
      </c>
      <c r="CW173" t="s">
        <v>359</v>
      </c>
      <c r="CX173" t="s">
        <v>3254</v>
      </c>
      <c r="CY173" t="s">
        <v>3255</v>
      </c>
      <c r="CZ173" t="s">
        <v>3256</v>
      </c>
      <c r="DA173" t="s">
        <v>3257</v>
      </c>
      <c r="DB173">
        <v>1</v>
      </c>
      <c r="DC173" t="s">
        <v>3258</v>
      </c>
      <c r="DD173">
        <v>2013</v>
      </c>
      <c r="DE173" t="s">
        <v>370</v>
      </c>
      <c r="DF173" t="s">
        <v>361</v>
      </c>
      <c r="DJ173" t="s">
        <v>359</v>
      </c>
      <c r="DL173" t="s">
        <v>369</v>
      </c>
      <c r="DN173" t="s">
        <v>3259</v>
      </c>
    </row>
    <row r="174" spans="1:118" x14ac:dyDescent="0.3">
      <c r="A174" t="s">
        <v>3260</v>
      </c>
      <c r="B174">
        <v>1</v>
      </c>
      <c r="D174" t="s">
        <v>348</v>
      </c>
      <c r="E174" t="s">
        <v>3261</v>
      </c>
      <c r="F174" t="s">
        <v>3262</v>
      </c>
      <c r="G174" t="s">
        <v>351</v>
      </c>
      <c r="H174" t="s">
        <v>3263</v>
      </c>
      <c r="I174">
        <v>2017</v>
      </c>
      <c r="J174" t="s">
        <v>353</v>
      </c>
      <c r="K174" t="s">
        <v>354</v>
      </c>
      <c r="L174" t="s">
        <v>446</v>
      </c>
      <c r="M174" t="s">
        <v>2808</v>
      </c>
      <c r="N174" t="s">
        <v>3264</v>
      </c>
      <c r="Q174" t="s">
        <v>1164</v>
      </c>
      <c r="R174">
        <v>14106</v>
      </c>
      <c r="T174">
        <v>195</v>
      </c>
      <c r="U174">
        <v>195</v>
      </c>
      <c r="V174">
        <v>0</v>
      </c>
      <c r="W174" t="s">
        <v>359</v>
      </c>
      <c r="X174" t="s">
        <v>394</v>
      </c>
      <c r="Z174">
        <v>2003</v>
      </c>
      <c r="AA174" t="s">
        <v>361</v>
      </c>
      <c r="AC174" t="s">
        <v>1150</v>
      </c>
      <c r="AE174">
        <v>2</v>
      </c>
      <c r="AF174" t="s">
        <v>363</v>
      </c>
      <c r="AG174" t="s">
        <v>519</v>
      </c>
      <c r="AH174" t="s">
        <v>520</v>
      </c>
      <c r="AI174" t="s">
        <v>521</v>
      </c>
      <c r="AJ174" t="s">
        <v>522</v>
      </c>
      <c r="AL174" t="s">
        <v>359</v>
      </c>
      <c r="AM174">
        <v>3</v>
      </c>
      <c r="AN174" t="s">
        <v>359</v>
      </c>
      <c r="AO174">
        <v>1</v>
      </c>
      <c r="AQ174" t="s">
        <v>368</v>
      </c>
      <c r="AR174">
        <v>2003</v>
      </c>
      <c r="AS174" t="s">
        <v>370</v>
      </c>
      <c r="AT174">
        <v>3</v>
      </c>
      <c r="AU174" t="s">
        <v>359</v>
      </c>
      <c r="AV174">
        <v>2</v>
      </c>
      <c r="AX174">
        <v>2003</v>
      </c>
      <c r="AY174" t="s">
        <v>370</v>
      </c>
      <c r="AZ174">
        <v>3500</v>
      </c>
      <c r="BA174" t="s">
        <v>359</v>
      </c>
      <c r="BB174">
        <v>7</v>
      </c>
      <c r="BC174" t="s">
        <v>2383</v>
      </c>
      <c r="BD174" t="s">
        <v>1085</v>
      </c>
      <c r="BE174" t="s">
        <v>1086</v>
      </c>
      <c r="BF174" t="s">
        <v>1087</v>
      </c>
      <c r="BH174">
        <v>2003</v>
      </c>
      <c r="BI174" t="s">
        <v>370</v>
      </c>
      <c r="BJ174" t="s">
        <v>359</v>
      </c>
      <c r="BK174">
        <v>12</v>
      </c>
      <c r="BL174" t="s">
        <v>368</v>
      </c>
      <c r="BN174">
        <v>2003</v>
      </c>
      <c r="BO174" t="s">
        <v>370</v>
      </c>
      <c r="BP174" t="s">
        <v>359</v>
      </c>
      <c r="BQ174">
        <v>2</v>
      </c>
      <c r="BS174">
        <v>2003</v>
      </c>
      <c r="BT174" t="s">
        <v>370</v>
      </c>
      <c r="BU174">
        <v>35000</v>
      </c>
      <c r="BV174" t="s">
        <v>361</v>
      </c>
      <c r="CE174" t="s">
        <v>361</v>
      </c>
      <c r="CN174" t="s">
        <v>359</v>
      </c>
      <c r="CO174" t="s">
        <v>359</v>
      </c>
      <c r="CP174" t="s">
        <v>375</v>
      </c>
      <c r="CQ174" t="s">
        <v>359</v>
      </c>
      <c r="CR174">
        <v>0</v>
      </c>
      <c r="CS174" t="s">
        <v>359</v>
      </c>
      <c r="CT174" t="s">
        <v>376</v>
      </c>
      <c r="CU174" t="s">
        <v>359</v>
      </c>
      <c r="CV174" t="s">
        <v>375</v>
      </c>
      <c r="CW174" t="s">
        <v>359</v>
      </c>
      <c r="CX174" t="s">
        <v>3265</v>
      </c>
      <c r="CY174" t="s">
        <v>3266</v>
      </c>
      <c r="CZ174" t="s">
        <v>3267</v>
      </c>
      <c r="DA174" t="s">
        <v>3268</v>
      </c>
      <c r="DB174">
        <v>1</v>
      </c>
      <c r="DC174" t="s">
        <v>3269</v>
      </c>
      <c r="DD174">
        <v>2003</v>
      </c>
      <c r="DE174" t="s">
        <v>370</v>
      </c>
      <c r="DF174" t="s">
        <v>361</v>
      </c>
      <c r="DJ174" t="s">
        <v>359</v>
      </c>
      <c r="DL174" t="s">
        <v>370</v>
      </c>
      <c r="DN174" t="s">
        <v>3270</v>
      </c>
    </row>
    <row r="175" spans="1:118" x14ac:dyDescent="0.3">
      <c r="A175" t="s">
        <v>3271</v>
      </c>
      <c r="B175">
        <v>1</v>
      </c>
      <c r="D175" t="s">
        <v>412</v>
      </c>
      <c r="E175" t="s">
        <v>3272</v>
      </c>
      <c r="F175" t="s">
        <v>3273</v>
      </c>
      <c r="G175" t="s">
        <v>415</v>
      </c>
      <c r="H175" t="s">
        <v>3274</v>
      </c>
      <c r="I175">
        <v>2017</v>
      </c>
      <c r="J175" t="s">
        <v>353</v>
      </c>
      <c r="K175" t="s">
        <v>354</v>
      </c>
      <c r="L175" t="s">
        <v>996</v>
      </c>
      <c r="M175" t="s">
        <v>3275</v>
      </c>
      <c r="N175" t="s">
        <v>3276</v>
      </c>
      <c r="Q175" t="s">
        <v>3277</v>
      </c>
      <c r="R175">
        <v>6572</v>
      </c>
      <c r="T175">
        <v>98</v>
      </c>
      <c r="U175">
        <v>10</v>
      </c>
      <c r="V175">
        <v>88</v>
      </c>
      <c r="W175" t="s">
        <v>359</v>
      </c>
      <c r="X175" t="s">
        <v>360</v>
      </c>
      <c r="Z175">
        <v>2009</v>
      </c>
      <c r="AA175" t="s">
        <v>359</v>
      </c>
      <c r="AB175" t="s">
        <v>3278</v>
      </c>
      <c r="AC175" t="s">
        <v>3279</v>
      </c>
      <c r="AE175">
        <v>3</v>
      </c>
      <c r="AF175" t="s">
        <v>363</v>
      </c>
      <c r="AG175" t="s">
        <v>3280</v>
      </c>
      <c r="AH175" t="s">
        <v>451</v>
      </c>
      <c r="AI175" t="s">
        <v>452</v>
      </c>
      <c r="AJ175" t="s">
        <v>453</v>
      </c>
      <c r="AL175" t="s">
        <v>359</v>
      </c>
      <c r="AM175">
        <v>4.5</v>
      </c>
      <c r="AN175" t="s">
        <v>359</v>
      </c>
      <c r="AO175">
        <v>3</v>
      </c>
      <c r="AQ175" t="s">
        <v>401</v>
      </c>
      <c r="AR175">
        <v>2009</v>
      </c>
      <c r="AS175" t="s">
        <v>370</v>
      </c>
      <c r="AT175">
        <v>4.5</v>
      </c>
      <c r="AU175" t="s">
        <v>359</v>
      </c>
      <c r="AV175">
        <v>2</v>
      </c>
      <c r="AX175">
        <v>2009</v>
      </c>
      <c r="AY175" t="s">
        <v>370</v>
      </c>
      <c r="AZ175">
        <v>5000</v>
      </c>
      <c r="BA175" t="s">
        <v>359</v>
      </c>
      <c r="BB175">
        <v>7</v>
      </c>
      <c r="BC175" t="s">
        <v>454</v>
      </c>
      <c r="BD175" t="s">
        <v>455</v>
      </c>
      <c r="BE175" t="s">
        <v>456</v>
      </c>
      <c r="BF175" t="s">
        <v>457</v>
      </c>
      <c r="BH175">
        <v>2009</v>
      </c>
      <c r="BI175" t="s">
        <v>370</v>
      </c>
      <c r="BJ175" t="s">
        <v>359</v>
      </c>
      <c r="BK175">
        <v>14</v>
      </c>
      <c r="BL175" t="s">
        <v>432</v>
      </c>
      <c r="BN175">
        <v>2009</v>
      </c>
      <c r="BO175" t="s">
        <v>370</v>
      </c>
      <c r="BP175" t="s">
        <v>359</v>
      </c>
      <c r="BQ175">
        <v>2</v>
      </c>
      <c r="BS175">
        <v>2009</v>
      </c>
      <c r="BT175" t="s">
        <v>370</v>
      </c>
      <c r="BU175">
        <v>5000</v>
      </c>
      <c r="BV175" t="s">
        <v>359</v>
      </c>
      <c r="BW175">
        <v>1</v>
      </c>
      <c r="BY175">
        <v>2012</v>
      </c>
      <c r="BZ175" t="s">
        <v>370</v>
      </c>
      <c r="CA175" t="s">
        <v>359</v>
      </c>
      <c r="CC175">
        <v>2012</v>
      </c>
      <c r="CD175" t="s">
        <v>370</v>
      </c>
      <c r="CE175" t="s">
        <v>361</v>
      </c>
      <c r="CN175" t="s">
        <v>359</v>
      </c>
      <c r="CO175" t="s">
        <v>359</v>
      </c>
      <c r="CP175" t="s">
        <v>375</v>
      </c>
      <c r="CQ175" t="s">
        <v>359</v>
      </c>
      <c r="CR175">
        <v>0</v>
      </c>
      <c r="CS175" t="s">
        <v>359</v>
      </c>
      <c r="CT175" t="s">
        <v>376</v>
      </c>
      <c r="CU175" t="s">
        <v>359</v>
      </c>
      <c r="CV175" t="s">
        <v>375</v>
      </c>
      <c r="CW175" t="s">
        <v>359</v>
      </c>
      <c r="CX175" t="s">
        <v>3281</v>
      </c>
      <c r="CY175" t="s">
        <v>3282</v>
      </c>
      <c r="CZ175" t="s">
        <v>3283</v>
      </c>
      <c r="DA175" t="s">
        <v>3284</v>
      </c>
      <c r="DB175">
        <v>1</v>
      </c>
      <c r="DC175" t="s">
        <v>3285</v>
      </c>
      <c r="DD175">
        <v>2012</v>
      </c>
      <c r="DE175" t="s">
        <v>370</v>
      </c>
      <c r="DF175" t="s">
        <v>361</v>
      </c>
      <c r="DJ175" t="s">
        <v>359</v>
      </c>
      <c r="DL175" t="s">
        <v>370</v>
      </c>
      <c r="DN175" t="s">
        <v>3286</v>
      </c>
    </row>
    <row r="176" spans="1:118" x14ac:dyDescent="0.3">
      <c r="A176" t="s">
        <v>3287</v>
      </c>
      <c r="B176">
        <v>1</v>
      </c>
      <c r="D176" t="s">
        <v>465</v>
      </c>
      <c r="E176" t="s">
        <v>3288</v>
      </c>
      <c r="F176" t="s">
        <v>3289</v>
      </c>
      <c r="G176" t="s">
        <v>468</v>
      </c>
      <c r="H176" t="s">
        <v>3290</v>
      </c>
      <c r="I176">
        <v>2017</v>
      </c>
      <c r="J176" t="s">
        <v>353</v>
      </c>
      <c r="K176" t="s">
        <v>354</v>
      </c>
      <c r="L176" t="s">
        <v>470</v>
      </c>
      <c r="M176" t="s">
        <v>471</v>
      </c>
      <c r="N176" t="s">
        <v>3291</v>
      </c>
      <c r="Q176" t="s">
        <v>3292</v>
      </c>
      <c r="R176">
        <v>9577</v>
      </c>
      <c r="T176">
        <v>108</v>
      </c>
      <c r="U176">
        <v>108</v>
      </c>
      <c r="V176">
        <v>0</v>
      </c>
      <c r="W176" t="s">
        <v>359</v>
      </c>
      <c r="X176" t="s">
        <v>394</v>
      </c>
      <c r="Z176">
        <v>1960</v>
      </c>
      <c r="AA176" t="s">
        <v>359</v>
      </c>
      <c r="AB176" t="s">
        <v>3293</v>
      </c>
      <c r="AC176" t="s">
        <v>1150</v>
      </c>
      <c r="AD176" t="s">
        <v>3294</v>
      </c>
      <c r="AE176">
        <v>1</v>
      </c>
      <c r="AF176" t="s">
        <v>363</v>
      </c>
      <c r="AG176" t="s">
        <v>476</v>
      </c>
      <c r="AH176" t="s">
        <v>477</v>
      </c>
      <c r="AI176" t="s">
        <v>478</v>
      </c>
      <c r="AJ176" t="s">
        <v>479</v>
      </c>
      <c r="AK176" t="s">
        <v>3295</v>
      </c>
      <c r="AL176" t="s">
        <v>359</v>
      </c>
      <c r="AM176">
        <v>20</v>
      </c>
      <c r="AN176" t="s">
        <v>359</v>
      </c>
      <c r="AO176">
        <v>1</v>
      </c>
      <c r="AP176" t="s">
        <v>3296</v>
      </c>
      <c r="AQ176" t="s">
        <v>401</v>
      </c>
      <c r="AR176">
        <v>1960</v>
      </c>
      <c r="AS176" t="s">
        <v>369</v>
      </c>
      <c r="AT176">
        <v>20</v>
      </c>
      <c r="AU176" t="s">
        <v>359</v>
      </c>
      <c r="AV176">
        <v>1</v>
      </c>
      <c r="AX176">
        <v>1960</v>
      </c>
      <c r="AY176" t="s">
        <v>369</v>
      </c>
      <c r="AZ176">
        <v>100</v>
      </c>
      <c r="BA176" t="s">
        <v>361</v>
      </c>
      <c r="BJ176" t="s">
        <v>359</v>
      </c>
      <c r="BK176">
        <v>1</v>
      </c>
      <c r="BL176" t="s">
        <v>805</v>
      </c>
      <c r="BM176" t="s">
        <v>3297</v>
      </c>
      <c r="BN176">
        <v>1960</v>
      </c>
      <c r="BO176" t="s">
        <v>369</v>
      </c>
      <c r="BP176" t="s">
        <v>359</v>
      </c>
      <c r="BQ176">
        <v>1</v>
      </c>
      <c r="BS176">
        <v>1960</v>
      </c>
      <c r="BT176" t="s">
        <v>369</v>
      </c>
      <c r="BU176">
        <v>1000</v>
      </c>
      <c r="BV176" t="s">
        <v>361</v>
      </c>
      <c r="CE176" t="s">
        <v>361</v>
      </c>
      <c r="CN176" t="s">
        <v>359</v>
      </c>
      <c r="CO176" t="s">
        <v>359</v>
      </c>
      <c r="CP176" t="s">
        <v>375</v>
      </c>
      <c r="CQ176" t="s">
        <v>359</v>
      </c>
      <c r="CR176">
        <v>0</v>
      </c>
      <c r="CS176" t="s">
        <v>359</v>
      </c>
      <c r="CT176" t="s">
        <v>376</v>
      </c>
      <c r="CU176" t="s">
        <v>359</v>
      </c>
      <c r="CV176" t="s">
        <v>375</v>
      </c>
      <c r="CW176" t="s">
        <v>359</v>
      </c>
      <c r="CX176" t="s">
        <v>3298</v>
      </c>
      <c r="CY176" t="s">
        <v>3299</v>
      </c>
      <c r="CZ176" t="s">
        <v>3300</v>
      </c>
      <c r="DA176" t="s">
        <v>3301</v>
      </c>
      <c r="DB176">
        <v>0</v>
      </c>
      <c r="DC176" t="s">
        <v>3302</v>
      </c>
      <c r="DD176">
        <v>1960</v>
      </c>
      <c r="DE176" t="s">
        <v>369</v>
      </c>
      <c r="DF176" t="s">
        <v>361</v>
      </c>
      <c r="DJ176" t="s">
        <v>359</v>
      </c>
      <c r="DL176" t="s">
        <v>369</v>
      </c>
      <c r="DM176" t="s">
        <v>3303</v>
      </c>
      <c r="DN176" t="s">
        <v>3304</v>
      </c>
    </row>
    <row r="177" spans="1:118" x14ac:dyDescent="0.3">
      <c r="A177" t="s">
        <v>3305</v>
      </c>
      <c r="B177">
        <v>1</v>
      </c>
      <c r="D177" t="s">
        <v>465</v>
      </c>
      <c r="E177" t="s">
        <v>3306</v>
      </c>
      <c r="F177" t="s">
        <v>3307</v>
      </c>
      <c r="G177" t="s">
        <v>468</v>
      </c>
      <c r="H177" t="s">
        <v>3308</v>
      </c>
      <c r="I177">
        <v>2017</v>
      </c>
      <c r="J177" t="s">
        <v>353</v>
      </c>
      <c r="K177" t="s">
        <v>354</v>
      </c>
      <c r="L177" t="s">
        <v>470</v>
      </c>
      <c r="M177" t="s">
        <v>1098</v>
      </c>
      <c r="N177" t="s">
        <v>1908</v>
      </c>
      <c r="Q177" t="s">
        <v>3309</v>
      </c>
      <c r="R177">
        <v>844</v>
      </c>
      <c r="T177">
        <v>228</v>
      </c>
      <c r="U177">
        <v>228</v>
      </c>
      <c r="V177">
        <v>0</v>
      </c>
      <c r="W177" t="s">
        <v>359</v>
      </c>
      <c r="X177" t="s">
        <v>394</v>
      </c>
      <c r="Z177">
        <v>2010</v>
      </c>
      <c r="AA177" t="s">
        <v>361</v>
      </c>
      <c r="AC177" t="s">
        <v>3310</v>
      </c>
      <c r="AD177" t="s">
        <v>3311</v>
      </c>
      <c r="AE177">
        <v>1</v>
      </c>
      <c r="AF177" t="s">
        <v>363</v>
      </c>
      <c r="AG177" t="s">
        <v>3312</v>
      </c>
      <c r="AH177" t="s">
        <v>3313</v>
      </c>
      <c r="AI177" t="s">
        <v>3314</v>
      </c>
      <c r="AJ177" t="s">
        <v>3315</v>
      </c>
      <c r="AL177" t="s">
        <v>359</v>
      </c>
      <c r="AM177">
        <v>30</v>
      </c>
      <c r="AN177" t="s">
        <v>361</v>
      </c>
      <c r="AT177">
        <v>30</v>
      </c>
      <c r="AU177" t="s">
        <v>361</v>
      </c>
      <c r="BA177" t="s">
        <v>359</v>
      </c>
      <c r="BB177">
        <v>1</v>
      </c>
      <c r="BC177" t="s">
        <v>3316</v>
      </c>
      <c r="BD177" t="s">
        <v>3317</v>
      </c>
      <c r="BE177" t="s">
        <v>3318</v>
      </c>
      <c r="BF177" t="s">
        <v>3319</v>
      </c>
      <c r="BG177" t="s">
        <v>3320</v>
      </c>
      <c r="BH177">
        <v>2010</v>
      </c>
      <c r="BI177" t="s">
        <v>370</v>
      </c>
      <c r="BJ177" t="s">
        <v>361</v>
      </c>
      <c r="BP177" t="s">
        <v>359</v>
      </c>
      <c r="BQ177">
        <v>2</v>
      </c>
      <c r="BS177">
        <v>2010</v>
      </c>
      <c r="BT177" t="s">
        <v>370</v>
      </c>
      <c r="BU177">
        <v>1000</v>
      </c>
      <c r="BV177" t="s">
        <v>361</v>
      </c>
      <c r="CE177" t="s">
        <v>361</v>
      </c>
      <c r="CN177" t="s">
        <v>359</v>
      </c>
      <c r="CO177" t="s">
        <v>359</v>
      </c>
      <c r="CP177" t="s">
        <v>375</v>
      </c>
      <c r="CQ177" t="s">
        <v>359</v>
      </c>
      <c r="CR177">
        <v>0</v>
      </c>
      <c r="CS177" t="s">
        <v>359</v>
      </c>
      <c r="CT177" t="s">
        <v>376</v>
      </c>
      <c r="CU177" t="s">
        <v>359</v>
      </c>
      <c r="CV177" t="s">
        <v>375</v>
      </c>
      <c r="CW177" t="s">
        <v>359</v>
      </c>
      <c r="CX177" t="s">
        <v>3321</v>
      </c>
      <c r="CY177" t="s">
        <v>3322</v>
      </c>
      <c r="CZ177" t="s">
        <v>1387</v>
      </c>
      <c r="DA177" t="s">
        <v>3323</v>
      </c>
      <c r="DB177">
        <v>1</v>
      </c>
      <c r="DC177" t="s">
        <v>3324</v>
      </c>
      <c r="DD177">
        <v>2010</v>
      </c>
      <c r="DE177" t="s">
        <v>622</v>
      </c>
      <c r="DF177" t="s">
        <v>361</v>
      </c>
      <c r="DJ177" t="s">
        <v>361</v>
      </c>
      <c r="DK177" t="s">
        <v>3311</v>
      </c>
      <c r="DL177" t="s">
        <v>622</v>
      </c>
      <c r="DM177" t="s">
        <v>3325</v>
      </c>
      <c r="DN177" t="s">
        <v>3326</v>
      </c>
    </row>
    <row r="178" spans="1:118" x14ac:dyDescent="0.3">
      <c r="A178" t="s">
        <v>3327</v>
      </c>
      <c r="B178">
        <v>1</v>
      </c>
      <c r="D178" t="s">
        <v>3328</v>
      </c>
      <c r="E178" t="s">
        <v>3329</v>
      </c>
      <c r="F178" t="s">
        <v>3330</v>
      </c>
      <c r="G178" t="s">
        <v>3331</v>
      </c>
      <c r="H178" t="s">
        <v>3332</v>
      </c>
      <c r="I178">
        <v>2017</v>
      </c>
      <c r="J178" t="s">
        <v>353</v>
      </c>
      <c r="K178" t="s">
        <v>354</v>
      </c>
      <c r="L178" t="s">
        <v>492</v>
      </c>
      <c r="M178" t="s">
        <v>894</v>
      </c>
      <c r="N178" t="s">
        <v>3333</v>
      </c>
      <c r="T178">
        <v>5000</v>
      </c>
      <c r="U178">
        <v>3000</v>
      </c>
      <c r="V178">
        <v>2000</v>
      </c>
      <c r="W178" t="s">
        <v>359</v>
      </c>
      <c r="X178" t="s">
        <v>394</v>
      </c>
      <c r="Z178">
        <v>2000</v>
      </c>
      <c r="AA178" t="s">
        <v>359</v>
      </c>
      <c r="AB178" t="s">
        <v>3334</v>
      </c>
      <c r="AC178" t="s">
        <v>362</v>
      </c>
      <c r="AE178">
        <v>5</v>
      </c>
      <c r="AF178" t="s">
        <v>363</v>
      </c>
      <c r="AG178" t="s">
        <v>3335</v>
      </c>
      <c r="AH178" t="s">
        <v>3336</v>
      </c>
      <c r="AI178" t="s">
        <v>3337</v>
      </c>
      <c r="AJ178" t="s">
        <v>3338</v>
      </c>
      <c r="AK178" t="s">
        <v>3339</v>
      </c>
      <c r="AL178" t="s">
        <v>359</v>
      </c>
      <c r="AM178">
        <v>20</v>
      </c>
      <c r="AN178" t="s">
        <v>359</v>
      </c>
      <c r="AO178">
        <v>4</v>
      </c>
      <c r="AP178" t="s">
        <v>3340</v>
      </c>
      <c r="AQ178" t="s">
        <v>401</v>
      </c>
      <c r="AR178">
        <v>2010</v>
      </c>
      <c r="AS178" t="s">
        <v>370</v>
      </c>
      <c r="AT178">
        <v>20</v>
      </c>
      <c r="AU178" t="s">
        <v>359</v>
      </c>
      <c r="AV178">
        <v>1</v>
      </c>
      <c r="AW178" t="s">
        <v>3341</v>
      </c>
      <c r="AX178">
        <v>2010</v>
      </c>
      <c r="AY178" t="s">
        <v>370</v>
      </c>
      <c r="AZ178">
        <v>6500</v>
      </c>
      <c r="BA178" t="s">
        <v>359</v>
      </c>
      <c r="BB178">
        <v>2</v>
      </c>
      <c r="BC178" t="s">
        <v>3342</v>
      </c>
      <c r="BD178" t="s">
        <v>3343</v>
      </c>
      <c r="BE178" t="s">
        <v>3344</v>
      </c>
      <c r="BF178" t="s">
        <v>3345</v>
      </c>
      <c r="BG178" t="s">
        <v>3346</v>
      </c>
      <c r="BH178">
        <v>2010</v>
      </c>
      <c r="BI178" t="s">
        <v>369</v>
      </c>
      <c r="BJ178" t="s">
        <v>359</v>
      </c>
      <c r="BK178">
        <v>20</v>
      </c>
      <c r="BL178" t="s">
        <v>1088</v>
      </c>
      <c r="BM178" t="s">
        <v>3347</v>
      </c>
      <c r="BN178">
        <v>2010</v>
      </c>
      <c r="BO178" t="s">
        <v>622</v>
      </c>
      <c r="BP178" t="s">
        <v>359</v>
      </c>
      <c r="BQ178">
        <v>6</v>
      </c>
      <c r="BR178" t="s">
        <v>3348</v>
      </c>
      <c r="BS178">
        <v>2010</v>
      </c>
      <c r="BT178" t="s">
        <v>369</v>
      </c>
      <c r="BU178">
        <v>10000</v>
      </c>
      <c r="BV178" t="s">
        <v>359</v>
      </c>
      <c r="BW178">
        <v>1</v>
      </c>
      <c r="BY178">
        <v>2010</v>
      </c>
      <c r="BZ178" t="s">
        <v>622</v>
      </c>
      <c r="CA178" t="s">
        <v>359</v>
      </c>
      <c r="CB178" t="s">
        <v>3349</v>
      </c>
      <c r="CC178">
        <v>2010</v>
      </c>
      <c r="CD178" t="s">
        <v>622</v>
      </c>
      <c r="CE178" t="s">
        <v>359</v>
      </c>
      <c r="CF178" t="s">
        <v>3350</v>
      </c>
      <c r="CG178" t="s">
        <v>740</v>
      </c>
      <c r="CH178">
        <v>2010</v>
      </c>
      <c r="CI178" t="s">
        <v>370</v>
      </c>
      <c r="CJ178" t="s">
        <v>361</v>
      </c>
      <c r="CN178" t="s">
        <v>359</v>
      </c>
      <c r="CO178" t="s">
        <v>359</v>
      </c>
      <c r="CP178" t="s">
        <v>375</v>
      </c>
      <c r="CQ178" t="s">
        <v>359</v>
      </c>
      <c r="CR178">
        <v>0</v>
      </c>
      <c r="CS178" t="s">
        <v>359</v>
      </c>
      <c r="CT178" t="s">
        <v>376</v>
      </c>
      <c r="CU178" t="s">
        <v>359</v>
      </c>
      <c r="CV178" t="s">
        <v>375</v>
      </c>
      <c r="CW178" t="s">
        <v>359</v>
      </c>
      <c r="CX178" t="s">
        <v>3351</v>
      </c>
      <c r="CY178" t="s">
        <v>3352</v>
      </c>
      <c r="CZ178" t="s">
        <v>3353</v>
      </c>
      <c r="DA178" t="s">
        <v>3354</v>
      </c>
      <c r="DB178">
        <v>14</v>
      </c>
      <c r="DC178" t="s">
        <v>3355</v>
      </c>
      <c r="DD178">
        <v>2010</v>
      </c>
      <c r="DE178" t="s">
        <v>622</v>
      </c>
      <c r="DF178" t="s">
        <v>359</v>
      </c>
      <c r="DG178">
        <v>5</v>
      </c>
      <c r="DH178">
        <v>15</v>
      </c>
      <c r="DI178" t="s">
        <v>3356</v>
      </c>
      <c r="DJ178" t="s">
        <v>361</v>
      </c>
      <c r="DK178" t="s">
        <v>3357</v>
      </c>
      <c r="DL178" t="s">
        <v>622</v>
      </c>
      <c r="DM178" t="s">
        <v>3358</v>
      </c>
      <c r="DN178" t="s">
        <v>3359</v>
      </c>
    </row>
    <row r="179" spans="1:118" x14ac:dyDescent="0.3">
      <c r="A179" t="s">
        <v>3360</v>
      </c>
      <c r="B179">
        <v>1</v>
      </c>
      <c r="D179" t="s">
        <v>487</v>
      </c>
      <c r="E179" t="s">
        <v>3361</v>
      </c>
      <c r="F179" t="s">
        <v>3362</v>
      </c>
      <c r="G179" t="s">
        <v>490</v>
      </c>
      <c r="H179" t="s">
        <v>3363</v>
      </c>
      <c r="I179">
        <v>2017</v>
      </c>
      <c r="J179" t="s">
        <v>353</v>
      </c>
      <c r="K179" t="s">
        <v>354</v>
      </c>
      <c r="L179" t="s">
        <v>492</v>
      </c>
      <c r="M179" t="s">
        <v>846</v>
      </c>
      <c r="N179" t="s">
        <v>847</v>
      </c>
      <c r="Q179" t="s">
        <v>848</v>
      </c>
      <c r="R179">
        <v>1316</v>
      </c>
      <c r="T179">
        <v>121</v>
      </c>
      <c r="U179">
        <v>40</v>
      </c>
      <c r="V179">
        <v>81</v>
      </c>
      <c r="W179" t="s">
        <v>359</v>
      </c>
      <c r="X179" t="s">
        <v>394</v>
      </c>
      <c r="Z179">
        <v>2013</v>
      </c>
      <c r="AA179" t="s">
        <v>361</v>
      </c>
      <c r="AC179" t="s">
        <v>362</v>
      </c>
      <c r="AE179">
        <v>3</v>
      </c>
      <c r="AF179" t="s">
        <v>363</v>
      </c>
      <c r="AG179" t="s">
        <v>849</v>
      </c>
      <c r="AH179" t="s">
        <v>850</v>
      </c>
      <c r="AI179" t="s">
        <v>851</v>
      </c>
      <c r="AJ179" t="s">
        <v>852</v>
      </c>
      <c r="AL179" t="s">
        <v>359</v>
      </c>
      <c r="AM179">
        <v>11</v>
      </c>
      <c r="AN179" t="s">
        <v>359</v>
      </c>
      <c r="AO179">
        <v>1</v>
      </c>
      <c r="AQ179" t="s">
        <v>401</v>
      </c>
      <c r="AR179">
        <v>2013</v>
      </c>
      <c r="AS179" t="s">
        <v>370</v>
      </c>
      <c r="AT179">
        <v>11</v>
      </c>
      <c r="AU179" t="s">
        <v>359</v>
      </c>
      <c r="AV179">
        <v>1000</v>
      </c>
      <c r="AX179">
        <v>2013</v>
      </c>
      <c r="AY179" t="s">
        <v>369</v>
      </c>
      <c r="AZ179">
        <v>1000</v>
      </c>
      <c r="BA179" t="s">
        <v>359</v>
      </c>
      <c r="BB179">
        <v>4</v>
      </c>
      <c r="BC179" t="s">
        <v>853</v>
      </c>
      <c r="BD179" t="s">
        <v>854</v>
      </c>
      <c r="BE179" t="s">
        <v>855</v>
      </c>
      <c r="BF179" t="s">
        <v>856</v>
      </c>
      <c r="BH179">
        <v>2013</v>
      </c>
      <c r="BI179" t="s">
        <v>370</v>
      </c>
      <c r="BJ179" t="s">
        <v>359</v>
      </c>
      <c r="BK179">
        <v>6</v>
      </c>
      <c r="BL179" t="s">
        <v>3364</v>
      </c>
      <c r="BN179">
        <v>2013</v>
      </c>
      <c r="BO179" t="s">
        <v>369</v>
      </c>
      <c r="BP179" t="s">
        <v>359</v>
      </c>
      <c r="BQ179">
        <v>1</v>
      </c>
      <c r="BS179">
        <v>2013</v>
      </c>
      <c r="BT179" t="s">
        <v>370</v>
      </c>
      <c r="BU179">
        <v>4000</v>
      </c>
      <c r="BV179" t="s">
        <v>361</v>
      </c>
      <c r="CE179" t="s">
        <v>361</v>
      </c>
      <c r="CN179" t="s">
        <v>359</v>
      </c>
      <c r="CO179" t="s">
        <v>359</v>
      </c>
      <c r="CP179" t="s">
        <v>375</v>
      </c>
      <c r="CQ179" t="s">
        <v>359</v>
      </c>
      <c r="CR179">
        <v>0</v>
      </c>
      <c r="CS179" t="s">
        <v>359</v>
      </c>
      <c r="CT179" t="s">
        <v>376</v>
      </c>
      <c r="CU179" t="s">
        <v>359</v>
      </c>
      <c r="CV179" t="s">
        <v>375</v>
      </c>
      <c r="CW179" t="s">
        <v>359</v>
      </c>
      <c r="CX179" t="s">
        <v>3365</v>
      </c>
      <c r="CY179" t="s">
        <v>3366</v>
      </c>
      <c r="CZ179" t="s">
        <v>3367</v>
      </c>
      <c r="DA179" t="s">
        <v>3368</v>
      </c>
      <c r="DB179">
        <v>1</v>
      </c>
      <c r="DC179" t="s">
        <v>3369</v>
      </c>
      <c r="DD179">
        <v>2013</v>
      </c>
      <c r="DE179" t="s">
        <v>370</v>
      </c>
      <c r="DF179" t="s">
        <v>361</v>
      </c>
      <c r="DJ179" t="s">
        <v>359</v>
      </c>
      <c r="DL179" t="s">
        <v>370</v>
      </c>
      <c r="DM179" t="s">
        <v>3370</v>
      </c>
      <c r="DN179" t="s">
        <v>3371</v>
      </c>
    </row>
    <row r="180" spans="1:118" x14ac:dyDescent="0.3">
      <c r="A180" t="s">
        <v>3372</v>
      </c>
      <c r="B180">
        <v>1</v>
      </c>
      <c r="D180" t="s">
        <v>348</v>
      </c>
      <c r="E180" t="s">
        <v>3373</v>
      </c>
      <c r="F180" t="s">
        <v>3374</v>
      </c>
      <c r="G180" t="s">
        <v>351</v>
      </c>
      <c r="H180" t="s">
        <v>3375</v>
      </c>
      <c r="I180">
        <v>2017</v>
      </c>
      <c r="J180" t="s">
        <v>353</v>
      </c>
      <c r="K180" t="s">
        <v>354</v>
      </c>
      <c r="L180" t="s">
        <v>981</v>
      </c>
      <c r="M180" t="s">
        <v>1231</v>
      </c>
      <c r="N180" t="s">
        <v>1805</v>
      </c>
      <c r="Q180" t="s">
        <v>983</v>
      </c>
      <c r="R180">
        <v>14106</v>
      </c>
      <c r="T180">
        <v>495</v>
      </c>
      <c r="U180">
        <v>495</v>
      </c>
      <c r="V180">
        <v>0</v>
      </c>
      <c r="W180" t="s">
        <v>359</v>
      </c>
      <c r="X180" t="s">
        <v>360</v>
      </c>
      <c r="Z180">
        <v>2012</v>
      </c>
      <c r="AA180" t="s">
        <v>361</v>
      </c>
      <c r="AC180" t="s">
        <v>362</v>
      </c>
      <c r="AD180" t="s">
        <v>984</v>
      </c>
      <c r="AE180">
        <v>3</v>
      </c>
      <c r="AF180" t="s">
        <v>363</v>
      </c>
      <c r="AG180" t="s">
        <v>450</v>
      </c>
      <c r="AH180" t="s">
        <v>451</v>
      </c>
      <c r="AI180" t="s">
        <v>452</v>
      </c>
      <c r="AJ180" t="s">
        <v>453</v>
      </c>
      <c r="AL180" t="s">
        <v>359</v>
      </c>
      <c r="AM180">
        <v>4.5</v>
      </c>
      <c r="AN180" t="s">
        <v>359</v>
      </c>
      <c r="AO180">
        <v>3</v>
      </c>
      <c r="AQ180" t="s">
        <v>368</v>
      </c>
      <c r="AR180">
        <v>2009</v>
      </c>
      <c r="AS180" t="s">
        <v>370</v>
      </c>
      <c r="AT180">
        <v>4.5</v>
      </c>
      <c r="AU180" t="s">
        <v>359</v>
      </c>
      <c r="AV180">
        <v>2</v>
      </c>
      <c r="AX180">
        <v>2012</v>
      </c>
      <c r="AY180" t="s">
        <v>369</v>
      </c>
      <c r="AZ180">
        <v>5000</v>
      </c>
      <c r="BA180" t="s">
        <v>359</v>
      </c>
      <c r="BB180">
        <v>16</v>
      </c>
      <c r="BC180" t="s">
        <v>454</v>
      </c>
      <c r="BD180" t="s">
        <v>455</v>
      </c>
      <c r="BE180" t="s">
        <v>456</v>
      </c>
      <c r="BF180" t="s">
        <v>457</v>
      </c>
      <c r="BH180">
        <v>2012</v>
      </c>
      <c r="BI180" t="s">
        <v>370</v>
      </c>
      <c r="BJ180" t="s">
        <v>359</v>
      </c>
      <c r="BK180">
        <v>8</v>
      </c>
      <c r="BL180" t="s">
        <v>368</v>
      </c>
      <c r="BN180">
        <v>2012</v>
      </c>
      <c r="BO180" t="s">
        <v>370</v>
      </c>
      <c r="BP180" t="s">
        <v>359</v>
      </c>
      <c r="BQ180">
        <v>2</v>
      </c>
      <c r="BS180">
        <v>2012</v>
      </c>
      <c r="BT180" t="s">
        <v>370</v>
      </c>
      <c r="BU180">
        <v>5000</v>
      </c>
      <c r="BV180" t="s">
        <v>359</v>
      </c>
      <c r="BW180">
        <v>1</v>
      </c>
      <c r="BY180">
        <v>2009</v>
      </c>
      <c r="BZ180" t="s">
        <v>370</v>
      </c>
      <c r="CA180" t="s">
        <v>359</v>
      </c>
      <c r="CC180">
        <v>2009</v>
      </c>
      <c r="CD180" t="s">
        <v>370</v>
      </c>
      <c r="CE180" t="s">
        <v>361</v>
      </c>
      <c r="CN180" t="s">
        <v>359</v>
      </c>
      <c r="CO180" t="s">
        <v>359</v>
      </c>
      <c r="CP180" t="s">
        <v>375</v>
      </c>
      <c r="CQ180" t="s">
        <v>359</v>
      </c>
      <c r="CR180">
        <v>0</v>
      </c>
      <c r="CS180" t="s">
        <v>359</v>
      </c>
      <c r="CT180" t="s">
        <v>376</v>
      </c>
      <c r="CU180" t="s">
        <v>359</v>
      </c>
      <c r="CV180" t="s">
        <v>375</v>
      </c>
      <c r="CW180" t="s">
        <v>359</v>
      </c>
      <c r="CX180" t="s">
        <v>3376</v>
      </c>
      <c r="CY180" t="s">
        <v>3377</v>
      </c>
      <c r="CZ180" t="s">
        <v>3378</v>
      </c>
      <c r="DA180" t="s">
        <v>3379</v>
      </c>
      <c r="DB180">
        <v>1</v>
      </c>
      <c r="DC180" t="s">
        <v>3380</v>
      </c>
      <c r="DD180">
        <v>2012</v>
      </c>
      <c r="DE180" t="s">
        <v>370</v>
      </c>
      <c r="DF180" t="s">
        <v>361</v>
      </c>
      <c r="DJ180" t="s">
        <v>361</v>
      </c>
      <c r="DK180" t="s">
        <v>2642</v>
      </c>
      <c r="DL180" t="s">
        <v>370</v>
      </c>
      <c r="DM180" t="s">
        <v>1186</v>
      </c>
      <c r="DN180" t="s">
        <v>3381</v>
      </c>
    </row>
    <row r="181" spans="1:118" x14ac:dyDescent="0.3">
      <c r="A181" t="s">
        <v>3382</v>
      </c>
      <c r="B181">
        <v>1</v>
      </c>
      <c r="D181" t="s">
        <v>631</v>
      </c>
      <c r="E181" t="s">
        <v>3383</v>
      </c>
      <c r="F181" t="s">
        <v>3384</v>
      </c>
      <c r="G181" t="s">
        <v>634</v>
      </c>
      <c r="H181" t="s">
        <v>3385</v>
      </c>
      <c r="I181">
        <v>2017</v>
      </c>
      <c r="J181" t="s">
        <v>353</v>
      </c>
      <c r="K181" t="s">
        <v>354</v>
      </c>
      <c r="L181" t="s">
        <v>606</v>
      </c>
      <c r="M181" t="s">
        <v>793</v>
      </c>
      <c r="N181" t="s">
        <v>1719</v>
      </c>
      <c r="Q181" t="s">
        <v>2648</v>
      </c>
      <c r="T181">
        <v>122</v>
      </c>
      <c r="U181">
        <v>44</v>
      </c>
      <c r="V181">
        <v>78</v>
      </c>
      <c r="W181" t="s">
        <v>359</v>
      </c>
      <c r="X181" t="s">
        <v>394</v>
      </c>
      <c r="Z181">
        <v>2014</v>
      </c>
      <c r="AA181" t="s">
        <v>359</v>
      </c>
      <c r="AB181" t="s">
        <v>3386</v>
      </c>
      <c r="AC181" t="s">
        <v>362</v>
      </c>
      <c r="AD181" t="s">
        <v>2650</v>
      </c>
      <c r="AE181">
        <v>1</v>
      </c>
      <c r="AF181" t="s">
        <v>363</v>
      </c>
      <c r="AG181" t="s">
        <v>2651</v>
      </c>
      <c r="AH181" t="s">
        <v>2652</v>
      </c>
      <c r="AI181" t="s">
        <v>2653</v>
      </c>
      <c r="AJ181" t="s">
        <v>2654</v>
      </c>
      <c r="AK181" t="s">
        <v>3387</v>
      </c>
      <c r="AL181" t="s">
        <v>361</v>
      </c>
      <c r="AM181">
        <v>28</v>
      </c>
      <c r="AN181" t="s">
        <v>359</v>
      </c>
      <c r="AO181">
        <v>1</v>
      </c>
      <c r="AP181" t="s">
        <v>3388</v>
      </c>
      <c r="AQ181" t="s">
        <v>401</v>
      </c>
      <c r="AR181">
        <v>2014</v>
      </c>
      <c r="AS181" t="s">
        <v>369</v>
      </c>
      <c r="AT181">
        <v>28</v>
      </c>
      <c r="AU181" t="s">
        <v>359</v>
      </c>
      <c r="AV181">
        <v>1</v>
      </c>
      <c r="AX181">
        <v>2014</v>
      </c>
      <c r="AY181" t="s">
        <v>370</v>
      </c>
      <c r="AZ181">
        <v>700</v>
      </c>
      <c r="BA181" t="s">
        <v>359</v>
      </c>
      <c r="BB181">
        <v>2</v>
      </c>
      <c r="BC181" t="s">
        <v>2655</v>
      </c>
      <c r="BD181" t="s">
        <v>2656</v>
      </c>
      <c r="BE181" t="s">
        <v>2657</v>
      </c>
      <c r="BF181" t="s">
        <v>2658</v>
      </c>
      <c r="BG181" t="s">
        <v>3389</v>
      </c>
      <c r="BH181">
        <v>2014</v>
      </c>
      <c r="BI181" t="s">
        <v>370</v>
      </c>
      <c r="BJ181" t="s">
        <v>361</v>
      </c>
      <c r="BP181" t="s">
        <v>359</v>
      </c>
      <c r="BQ181">
        <v>1</v>
      </c>
      <c r="BS181">
        <v>2014</v>
      </c>
      <c r="BT181" t="s">
        <v>370</v>
      </c>
      <c r="BU181">
        <v>4000</v>
      </c>
      <c r="BV181" t="s">
        <v>361</v>
      </c>
      <c r="CE181" t="s">
        <v>361</v>
      </c>
      <c r="CN181" t="s">
        <v>359</v>
      </c>
      <c r="CO181" t="s">
        <v>359</v>
      </c>
      <c r="CP181" t="s">
        <v>375</v>
      </c>
      <c r="CQ181" t="s">
        <v>359</v>
      </c>
      <c r="CR181">
        <v>0</v>
      </c>
      <c r="CS181" t="s">
        <v>359</v>
      </c>
      <c r="CT181" t="s">
        <v>376</v>
      </c>
      <c r="CU181" t="s">
        <v>359</v>
      </c>
      <c r="CV181" t="s">
        <v>375</v>
      </c>
      <c r="CW181" t="s">
        <v>359</v>
      </c>
      <c r="CX181" t="s">
        <v>3390</v>
      </c>
      <c r="CY181" t="s">
        <v>3391</v>
      </c>
      <c r="CZ181" t="s">
        <v>3392</v>
      </c>
      <c r="DA181" t="s">
        <v>3393</v>
      </c>
      <c r="DB181">
        <v>4</v>
      </c>
      <c r="DC181" t="s">
        <v>3394</v>
      </c>
      <c r="DD181">
        <v>2014</v>
      </c>
      <c r="DE181" t="s">
        <v>369</v>
      </c>
      <c r="DF181" t="s">
        <v>361</v>
      </c>
      <c r="DJ181" t="s">
        <v>359</v>
      </c>
      <c r="DL181" t="s">
        <v>369</v>
      </c>
      <c r="DM181" t="s">
        <v>3395</v>
      </c>
      <c r="DN181" t="s">
        <v>3396</v>
      </c>
    </row>
    <row r="182" spans="1:118" x14ac:dyDescent="0.3">
      <c r="A182" t="s">
        <v>3397</v>
      </c>
      <c r="B182">
        <v>1</v>
      </c>
      <c r="D182" t="s">
        <v>412</v>
      </c>
      <c r="E182" t="s">
        <v>3398</v>
      </c>
      <c r="F182" t="s">
        <v>3399</v>
      </c>
      <c r="G182" t="s">
        <v>415</v>
      </c>
      <c r="H182" t="s">
        <v>3290</v>
      </c>
      <c r="I182">
        <v>2017</v>
      </c>
      <c r="J182" t="s">
        <v>353</v>
      </c>
      <c r="K182" t="s">
        <v>354</v>
      </c>
      <c r="L182" t="s">
        <v>390</v>
      </c>
      <c r="M182" t="s">
        <v>1640</v>
      </c>
      <c r="N182" t="s">
        <v>3400</v>
      </c>
      <c r="Q182" t="s">
        <v>420</v>
      </c>
      <c r="R182">
        <v>20456</v>
      </c>
      <c r="T182">
        <v>35</v>
      </c>
      <c r="U182">
        <v>35</v>
      </c>
      <c r="V182">
        <v>0</v>
      </c>
      <c r="W182" t="s">
        <v>359</v>
      </c>
      <c r="X182" t="s">
        <v>394</v>
      </c>
      <c r="Z182">
        <v>2011</v>
      </c>
      <c r="AA182" t="s">
        <v>359</v>
      </c>
      <c r="AB182" t="s">
        <v>1642</v>
      </c>
      <c r="AC182" t="s">
        <v>422</v>
      </c>
      <c r="AD182" t="s">
        <v>1643</v>
      </c>
      <c r="AE182">
        <v>2</v>
      </c>
      <c r="AF182" t="s">
        <v>363</v>
      </c>
      <c r="AG182" t="s">
        <v>424</v>
      </c>
      <c r="AH182" t="s">
        <v>425</v>
      </c>
      <c r="AI182" t="s">
        <v>426</v>
      </c>
      <c r="AJ182" t="s">
        <v>427</v>
      </c>
      <c r="AL182" t="s">
        <v>359</v>
      </c>
      <c r="AM182">
        <v>5</v>
      </c>
      <c r="AN182" t="s">
        <v>359</v>
      </c>
      <c r="AO182">
        <v>1</v>
      </c>
      <c r="AQ182" t="s">
        <v>401</v>
      </c>
      <c r="AR182">
        <v>2015</v>
      </c>
      <c r="AS182" t="s">
        <v>370</v>
      </c>
      <c r="AT182">
        <v>5</v>
      </c>
      <c r="AU182" t="s">
        <v>359</v>
      </c>
      <c r="AV182">
        <v>2</v>
      </c>
      <c r="AX182">
        <v>2015</v>
      </c>
      <c r="AY182" t="s">
        <v>370</v>
      </c>
      <c r="AZ182">
        <v>2100</v>
      </c>
      <c r="BA182" t="s">
        <v>359</v>
      </c>
      <c r="BB182">
        <v>11</v>
      </c>
      <c r="BC182" t="s">
        <v>428</v>
      </c>
      <c r="BD182" t="s">
        <v>429</v>
      </c>
      <c r="BE182" t="s">
        <v>430</v>
      </c>
      <c r="BF182" t="s">
        <v>431</v>
      </c>
      <c r="BH182">
        <v>2011</v>
      </c>
      <c r="BI182" t="s">
        <v>370</v>
      </c>
      <c r="BJ182" t="s">
        <v>359</v>
      </c>
      <c r="BK182">
        <v>15</v>
      </c>
      <c r="BL182" t="s">
        <v>432</v>
      </c>
      <c r="BN182">
        <v>2011</v>
      </c>
      <c r="BO182" t="s">
        <v>370</v>
      </c>
      <c r="BP182" t="s">
        <v>359</v>
      </c>
      <c r="BQ182">
        <v>3</v>
      </c>
      <c r="BS182">
        <v>2011</v>
      </c>
      <c r="BT182" t="s">
        <v>369</v>
      </c>
      <c r="BU182">
        <v>37000</v>
      </c>
      <c r="BV182" t="s">
        <v>361</v>
      </c>
      <c r="CE182" t="s">
        <v>361</v>
      </c>
      <c r="CN182" t="s">
        <v>359</v>
      </c>
      <c r="CO182" t="s">
        <v>359</v>
      </c>
      <c r="CP182" t="s">
        <v>375</v>
      </c>
      <c r="CQ182" t="s">
        <v>359</v>
      </c>
      <c r="CR182">
        <v>0</v>
      </c>
      <c r="CS182" t="s">
        <v>359</v>
      </c>
      <c r="CT182" t="s">
        <v>376</v>
      </c>
      <c r="CU182" t="s">
        <v>359</v>
      </c>
      <c r="CV182" t="s">
        <v>375</v>
      </c>
      <c r="CW182" t="s">
        <v>359</v>
      </c>
      <c r="CX182" t="s">
        <v>3401</v>
      </c>
      <c r="CY182" t="s">
        <v>3402</v>
      </c>
      <c r="CZ182" t="s">
        <v>3403</v>
      </c>
      <c r="DA182" t="s">
        <v>3404</v>
      </c>
      <c r="DB182">
        <v>29</v>
      </c>
      <c r="DC182" t="s">
        <v>3405</v>
      </c>
      <c r="DD182">
        <v>2011</v>
      </c>
      <c r="DE182" t="s">
        <v>370</v>
      </c>
      <c r="DF182" t="s">
        <v>359</v>
      </c>
      <c r="DG182">
        <v>10</v>
      </c>
      <c r="DH182">
        <v>30</v>
      </c>
      <c r="DI182" t="s">
        <v>3406</v>
      </c>
      <c r="DJ182" t="s">
        <v>359</v>
      </c>
      <c r="DL182" t="s">
        <v>369</v>
      </c>
      <c r="DM182" t="s">
        <v>3407</v>
      </c>
      <c r="DN182" t="s">
        <v>3408</v>
      </c>
    </row>
    <row r="183" spans="1:118" x14ac:dyDescent="0.3">
      <c r="A183" t="s">
        <v>3409</v>
      </c>
      <c r="B183">
        <v>1</v>
      </c>
      <c r="D183" t="s">
        <v>487</v>
      </c>
      <c r="E183" t="s">
        <v>3410</v>
      </c>
      <c r="F183" t="s">
        <v>3411</v>
      </c>
      <c r="G183" t="s">
        <v>490</v>
      </c>
      <c r="H183" t="s">
        <v>3412</v>
      </c>
      <c r="I183">
        <v>2017</v>
      </c>
      <c r="J183" t="s">
        <v>353</v>
      </c>
      <c r="K183" t="s">
        <v>354</v>
      </c>
      <c r="L183" t="s">
        <v>537</v>
      </c>
      <c r="M183" t="s">
        <v>1894</v>
      </c>
      <c r="N183" t="s">
        <v>3413</v>
      </c>
      <c r="Q183" t="s">
        <v>1896</v>
      </c>
      <c r="R183">
        <v>10452</v>
      </c>
      <c r="T183">
        <v>141</v>
      </c>
      <c r="U183">
        <v>60</v>
      </c>
      <c r="V183">
        <v>81</v>
      </c>
      <c r="W183" t="s">
        <v>359</v>
      </c>
      <c r="X183" t="s">
        <v>394</v>
      </c>
      <c r="Z183">
        <v>1989</v>
      </c>
      <c r="AA183" t="s">
        <v>359</v>
      </c>
      <c r="AB183" t="s">
        <v>831</v>
      </c>
      <c r="AC183" t="s">
        <v>542</v>
      </c>
      <c r="AE183">
        <v>6</v>
      </c>
      <c r="AF183" t="s">
        <v>363</v>
      </c>
      <c r="AG183" t="s">
        <v>543</v>
      </c>
      <c r="AH183" t="s">
        <v>544</v>
      </c>
      <c r="AI183" t="s">
        <v>545</v>
      </c>
      <c r="AJ183" t="s">
        <v>546</v>
      </c>
      <c r="AL183" t="s">
        <v>359</v>
      </c>
      <c r="AM183">
        <v>5</v>
      </c>
      <c r="AN183" t="s">
        <v>359</v>
      </c>
      <c r="AO183">
        <v>3</v>
      </c>
      <c r="AQ183" t="s">
        <v>401</v>
      </c>
      <c r="AR183">
        <v>1989</v>
      </c>
      <c r="AS183" t="s">
        <v>369</v>
      </c>
      <c r="AT183">
        <v>5</v>
      </c>
      <c r="AU183" t="s">
        <v>359</v>
      </c>
      <c r="AV183">
        <v>1</v>
      </c>
      <c r="AX183">
        <v>1989</v>
      </c>
      <c r="AY183" t="s">
        <v>369</v>
      </c>
      <c r="AZ183">
        <v>8000</v>
      </c>
      <c r="BA183" t="s">
        <v>359</v>
      </c>
      <c r="BB183">
        <v>4</v>
      </c>
      <c r="BC183" t="s">
        <v>547</v>
      </c>
      <c r="BD183" t="s">
        <v>548</v>
      </c>
      <c r="BE183" t="s">
        <v>549</v>
      </c>
      <c r="BF183" t="s">
        <v>550</v>
      </c>
      <c r="BH183">
        <v>1989</v>
      </c>
      <c r="BI183" t="s">
        <v>370</v>
      </c>
      <c r="BJ183" t="s">
        <v>359</v>
      </c>
      <c r="BK183">
        <v>18</v>
      </c>
      <c r="BL183" t="s">
        <v>3414</v>
      </c>
      <c r="BN183">
        <v>1989</v>
      </c>
      <c r="BO183" t="s">
        <v>369</v>
      </c>
      <c r="BP183" t="s">
        <v>359</v>
      </c>
      <c r="BQ183">
        <v>2</v>
      </c>
      <c r="BS183">
        <v>1989</v>
      </c>
      <c r="BT183" t="s">
        <v>369</v>
      </c>
      <c r="BU183">
        <v>15000</v>
      </c>
      <c r="BV183" t="s">
        <v>361</v>
      </c>
      <c r="CE183" t="s">
        <v>361</v>
      </c>
      <c r="CN183" t="s">
        <v>359</v>
      </c>
      <c r="CO183" t="s">
        <v>359</v>
      </c>
      <c r="CP183" t="s">
        <v>375</v>
      </c>
      <c r="CQ183" t="s">
        <v>359</v>
      </c>
      <c r="CR183">
        <v>0</v>
      </c>
      <c r="CS183" t="s">
        <v>359</v>
      </c>
      <c r="CT183" t="s">
        <v>376</v>
      </c>
      <c r="CU183" t="s">
        <v>359</v>
      </c>
      <c r="CV183" t="s">
        <v>375</v>
      </c>
      <c r="CW183" t="s">
        <v>359</v>
      </c>
      <c r="CX183" t="s">
        <v>3415</v>
      </c>
      <c r="CY183" t="s">
        <v>3416</v>
      </c>
      <c r="CZ183" t="s">
        <v>3417</v>
      </c>
      <c r="DA183" t="s">
        <v>3418</v>
      </c>
      <c r="DB183">
        <v>1</v>
      </c>
      <c r="DC183" t="s">
        <v>3419</v>
      </c>
      <c r="DD183">
        <v>1989</v>
      </c>
      <c r="DE183" t="s">
        <v>369</v>
      </c>
      <c r="DF183" t="s">
        <v>361</v>
      </c>
      <c r="DJ183" t="s">
        <v>359</v>
      </c>
      <c r="DL183" t="s">
        <v>369</v>
      </c>
      <c r="DN183" t="s">
        <v>3420</v>
      </c>
    </row>
    <row r="184" spans="1:118" x14ac:dyDescent="0.3">
      <c r="A184" t="s">
        <v>3421</v>
      </c>
      <c r="B184">
        <v>1</v>
      </c>
      <c r="D184" t="s">
        <v>487</v>
      </c>
      <c r="E184" t="s">
        <v>3422</v>
      </c>
      <c r="F184" t="s">
        <v>3423</v>
      </c>
      <c r="G184" t="s">
        <v>490</v>
      </c>
      <c r="H184" t="s">
        <v>3424</v>
      </c>
      <c r="I184">
        <v>2017</v>
      </c>
      <c r="J184" t="s">
        <v>353</v>
      </c>
      <c r="K184" t="s">
        <v>354</v>
      </c>
      <c r="L184" t="s">
        <v>537</v>
      </c>
      <c r="M184" t="s">
        <v>1894</v>
      </c>
      <c r="N184" t="s">
        <v>3425</v>
      </c>
      <c r="Q184" t="s">
        <v>1896</v>
      </c>
      <c r="R184">
        <v>10452</v>
      </c>
      <c r="T184">
        <v>149</v>
      </c>
      <c r="U184">
        <v>60</v>
      </c>
      <c r="V184">
        <v>89</v>
      </c>
      <c r="W184" t="s">
        <v>359</v>
      </c>
      <c r="X184" t="s">
        <v>394</v>
      </c>
      <c r="Z184">
        <v>2001</v>
      </c>
      <c r="AA184" t="s">
        <v>361</v>
      </c>
      <c r="AC184" t="s">
        <v>542</v>
      </c>
      <c r="AE184">
        <v>6</v>
      </c>
      <c r="AF184" t="s">
        <v>363</v>
      </c>
      <c r="AG184" t="s">
        <v>543</v>
      </c>
      <c r="AH184" t="s">
        <v>544</v>
      </c>
      <c r="AI184" t="s">
        <v>3426</v>
      </c>
      <c r="AJ184" t="s">
        <v>546</v>
      </c>
      <c r="AL184" t="s">
        <v>359</v>
      </c>
      <c r="AM184">
        <v>5</v>
      </c>
      <c r="AN184" t="s">
        <v>359</v>
      </c>
      <c r="AO184">
        <v>3</v>
      </c>
      <c r="AQ184" t="s">
        <v>401</v>
      </c>
      <c r="AR184">
        <v>1989</v>
      </c>
      <c r="AS184" t="s">
        <v>369</v>
      </c>
      <c r="AT184">
        <v>5</v>
      </c>
      <c r="AU184" t="s">
        <v>359</v>
      </c>
      <c r="AV184">
        <v>1</v>
      </c>
      <c r="AX184">
        <v>1989</v>
      </c>
      <c r="AY184" t="s">
        <v>369</v>
      </c>
      <c r="AZ184">
        <v>8000</v>
      </c>
      <c r="BA184" t="s">
        <v>359</v>
      </c>
      <c r="BB184">
        <v>4</v>
      </c>
      <c r="BC184" t="s">
        <v>547</v>
      </c>
      <c r="BD184" t="s">
        <v>548</v>
      </c>
      <c r="BE184" t="s">
        <v>549</v>
      </c>
      <c r="BF184" t="s">
        <v>550</v>
      </c>
      <c r="BH184">
        <v>1989</v>
      </c>
      <c r="BI184" t="s">
        <v>370</v>
      </c>
      <c r="BJ184" t="s">
        <v>359</v>
      </c>
      <c r="BK184">
        <v>18</v>
      </c>
      <c r="BL184" t="s">
        <v>551</v>
      </c>
      <c r="BN184">
        <v>1989</v>
      </c>
      <c r="BO184" t="s">
        <v>369</v>
      </c>
      <c r="BP184" t="s">
        <v>359</v>
      </c>
      <c r="BQ184">
        <v>2</v>
      </c>
      <c r="BS184">
        <v>1989</v>
      </c>
      <c r="BT184" t="s">
        <v>369</v>
      </c>
      <c r="BU184">
        <v>15000</v>
      </c>
      <c r="BV184" t="s">
        <v>361</v>
      </c>
      <c r="CE184" t="s">
        <v>361</v>
      </c>
      <c r="CN184" t="s">
        <v>359</v>
      </c>
      <c r="CO184" t="s">
        <v>359</v>
      </c>
      <c r="CP184" t="s">
        <v>375</v>
      </c>
      <c r="CQ184" t="s">
        <v>359</v>
      </c>
      <c r="CR184">
        <v>0</v>
      </c>
      <c r="CS184" t="s">
        <v>359</v>
      </c>
      <c r="CT184" t="s">
        <v>376</v>
      </c>
      <c r="CU184" t="s">
        <v>359</v>
      </c>
      <c r="CV184" t="s">
        <v>375</v>
      </c>
      <c r="CW184" t="s">
        <v>359</v>
      </c>
      <c r="CX184" t="s">
        <v>3427</v>
      </c>
      <c r="CY184" t="s">
        <v>3428</v>
      </c>
      <c r="CZ184" t="s">
        <v>3429</v>
      </c>
      <c r="DA184" t="s">
        <v>3430</v>
      </c>
      <c r="DB184">
        <v>1</v>
      </c>
      <c r="DC184" t="s">
        <v>3431</v>
      </c>
      <c r="DD184">
        <v>1989</v>
      </c>
      <c r="DE184" t="s">
        <v>369</v>
      </c>
      <c r="DF184" t="s">
        <v>361</v>
      </c>
      <c r="DJ184" t="s">
        <v>359</v>
      </c>
      <c r="DL184" t="s">
        <v>369</v>
      </c>
      <c r="DN184" t="s">
        <v>3432</v>
      </c>
    </row>
    <row r="185" spans="1:118" x14ac:dyDescent="0.3">
      <c r="A185" t="s">
        <v>3433</v>
      </c>
      <c r="B185">
        <v>1</v>
      </c>
      <c r="D185" t="s">
        <v>487</v>
      </c>
      <c r="E185" t="s">
        <v>3434</v>
      </c>
      <c r="F185" t="s">
        <v>3435</v>
      </c>
      <c r="G185" t="s">
        <v>490</v>
      </c>
      <c r="H185" t="s">
        <v>3436</v>
      </c>
      <c r="I185">
        <v>2017</v>
      </c>
      <c r="J185" t="s">
        <v>353</v>
      </c>
      <c r="K185" t="s">
        <v>354</v>
      </c>
      <c r="L185" t="s">
        <v>537</v>
      </c>
      <c r="M185" t="s">
        <v>538</v>
      </c>
      <c r="N185" t="s">
        <v>3437</v>
      </c>
      <c r="Q185" t="s">
        <v>1121</v>
      </c>
      <c r="T185">
        <v>151</v>
      </c>
      <c r="U185">
        <v>80</v>
      </c>
      <c r="V185">
        <v>71</v>
      </c>
      <c r="W185" t="s">
        <v>359</v>
      </c>
      <c r="X185" t="s">
        <v>360</v>
      </c>
      <c r="Z185">
        <v>2015</v>
      </c>
      <c r="AA185" t="s">
        <v>359</v>
      </c>
      <c r="AB185" t="s">
        <v>3438</v>
      </c>
      <c r="AC185" t="s">
        <v>362</v>
      </c>
      <c r="AD185" t="s">
        <v>3439</v>
      </c>
      <c r="AE185">
        <v>2</v>
      </c>
      <c r="AF185" t="s">
        <v>363</v>
      </c>
      <c r="AG185" t="s">
        <v>1123</v>
      </c>
      <c r="AH185" t="s">
        <v>425</v>
      </c>
      <c r="AI185" t="s">
        <v>426</v>
      </c>
      <c r="AJ185" t="s">
        <v>427</v>
      </c>
      <c r="AL185" t="s">
        <v>359</v>
      </c>
      <c r="AM185">
        <v>5</v>
      </c>
      <c r="AN185" t="s">
        <v>359</v>
      </c>
      <c r="AO185">
        <v>1</v>
      </c>
      <c r="AQ185" t="s">
        <v>401</v>
      </c>
      <c r="AR185">
        <v>2015</v>
      </c>
      <c r="AS185" t="s">
        <v>370</v>
      </c>
      <c r="AT185">
        <v>5</v>
      </c>
      <c r="AU185" t="s">
        <v>359</v>
      </c>
      <c r="AV185">
        <v>1</v>
      </c>
      <c r="AW185" t="s">
        <v>3440</v>
      </c>
      <c r="AX185">
        <v>2015</v>
      </c>
      <c r="AY185" t="s">
        <v>370</v>
      </c>
      <c r="AZ185">
        <v>1000</v>
      </c>
      <c r="BA185" t="s">
        <v>359</v>
      </c>
      <c r="BB185">
        <v>7</v>
      </c>
      <c r="BC185" t="s">
        <v>3441</v>
      </c>
      <c r="BD185" t="s">
        <v>3142</v>
      </c>
      <c r="BE185" t="s">
        <v>1126</v>
      </c>
      <c r="BF185" t="s">
        <v>3143</v>
      </c>
      <c r="BG185" t="s">
        <v>3442</v>
      </c>
      <c r="BH185">
        <v>2015</v>
      </c>
      <c r="BI185" t="s">
        <v>370</v>
      </c>
      <c r="BJ185" t="s">
        <v>359</v>
      </c>
      <c r="BK185">
        <v>8</v>
      </c>
      <c r="BL185" t="s">
        <v>1402</v>
      </c>
      <c r="BM185" t="s">
        <v>3443</v>
      </c>
      <c r="BN185">
        <v>2015</v>
      </c>
      <c r="BO185" t="s">
        <v>370</v>
      </c>
      <c r="BP185" t="s">
        <v>359</v>
      </c>
      <c r="BQ185">
        <v>3</v>
      </c>
      <c r="BR185" t="s">
        <v>3444</v>
      </c>
      <c r="BS185">
        <v>2015</v>
      </c>
      <c r="BT185" t="s">
        <v>370</v>
      </c>
      <c r="BU185">
        <v>6000</v>
      </c>
      <c r="BV185" t="s">
        <v>359</v>
      </c>
      <c r="BW185">
        <v>2</v>
      </c>
      <c r="BX185" t="s">
        <v>3445</v>
      </c>
      <c r="BY185">
        <v>2015</v>
      </c>
      <c r="BZ185" t="s">
        <v>370</v>
      </c>
      <c r="CA185" t="s">
        <v>359</v>
      </c>
      <c r="CB185" t="s">
        <v>3446</v>
      </c>
      <c r="CC185">
        <v>2015</v>
      </c>
      <c r="CD185" t="s">
        <v>370</v>
      </c>
      <c r="CE185" t="s">
        <v>361</v>
      </c>
      <c r="CN185" t="s">
        <v>359</v>
      </c>
      <c r="CO185" t="s">
        <v>359</v>
      </c>
      <c r="CP185" t="s">
        <v>375</v>
      </c>
      <c r="CQ185" t="s">
        <v>359</v>
      </c>
      <c r="CR185">
        <v>0</v>
      </c>
      <c r="CS185" t="s">
        <v>359</v>
      </c>
      <c r="CT185" t="s">
        <v>376</v>
      </c>
      <c r="CU185" t="s">
        <v>359</v>
      </c>
      <c r="CV185" t="s">
        <v>375</v>
      </c>
      <c r="CW185" t="s">
        <v>359</v>
      </c>
      <c r="CX185" t="s">
        <v>3447</v>
      </c>
      <c r="CY185" t="s">
        <v>3448</v>
      </c>
      <c r="CZ185" t="s">
        <v>3449</v>
      </c>
      <c r="DA185" t="s">
        <v>3450</v>
      </c>
      <c r="DB185">
        <v>3</v>
      </c>
      <c r="DC185" t="s">
        <v>3451</v>
      </c>
      <c r="DD185">
        <v>2015</v>
      </c>
      <c r="DE185" t="s">
        <v>370</v>
      </c>
      <c r="DF185" t="s">
        <v>361</v>
      </c>
      <c r="DJ185" t="s">
        <v>359</v>
      </c>
      <c r="DL185" t="s">
        <v>370</v>
      </c>
      <c r="DM185" t="s">
        <v>3452</v>
      </c>
      <c r="DN185" t="s">
        <v>3453</v>
      </c>
    </row>
    <row r="186" spans="1:118" x14ac:dyDescent="0.3">
      <c r="A186" t="s">
        <v>3454</v>
      </c>
      <c r="B186">
        <v>1</v>
      </c>
      <c r="D186" t="s">
        <v>465</v>
      </c>
      <c r="E186" t="s">
        <v>3455</v>
      </c>
      <c r="F186" t="s">
        <v>3456</v>
      </c>
      <c r="G186" t="s">
        <v>468</v>
      </c>
      <c r="H186" t="s">
        <v>3457</v>
      </c>
      <c r="I186">
        <v>2017</v>
      </c>
      <c r="J186" t="s">
        <v>353</v>
      </c>
      <c r="K186" t="s">
        <v>354</v>
      </c>
      <c r="L186" t="s">
        <v>470</v>
      </c>
      <c r="M186" t="s">
        <v>2879</v>
      </c>
      <c r="N186" t="s">
        <v>690</v>
      </c>
      <c r="Q186" t="s">
        <v>3458</v>
      </c>
      <c r="R186">
        <v>9577</v>
      </c>
      <c r="T186">
        <v>90</v>
      </c>
      <c r="U186">
        <v>90</v>
      </c>
      <c r="V186">
        <v>0</v>
      </c>
      <c r="W186" t="s">
        <v>359</v>
      </c>
      <c r="X186" t="s">
        <v>360</v>
      </c>
      <c r="Z186">
        <v>2015</v>
      </c>
      <c r="AA186" t="s">
        <v>361</v>
      </c>
      <c r="AC186" t="s">
        <v>362</v>
      </c>
      <c r="AD186" t="s">
        <v>3459</v>
      </c>
      <c r="AE186">
        <v>10</v>
      </c>
      <c r="AF186" t="s">
        <v>363</v>
      </c>
      <c r="AG186" t="s">
        <v>1101</v>
      </c>
      <c r="AH186" t="s">
        <v>1102</v>
      </c>
      <c r="AI186" t="s">
        <v>1103</v>
      </c>
      <c r="AJ186" t="s">
        <v>1104</v>
      </c>
      <c r="AL186" t="s">
        <v>359</v>
      </c>
      <c r="AM186">
        <v>40</v>
      </c>
      <c r="AN186" t="s">
        <v>359</v>
      </c>
      <c r="AO186">
        <v>8</v>
      </c>
      <c r="AQ186" t="s">
        <v>401</v>
      </c>
      <c r="AR186">
        <v>2015</v>
      </c>
      <c r="AS186" t="s">
        <v>370</v>
      </c>
      <c r="AT186">
        <v>40</v>
      </c>
      <c r="AU186" t="s">
        <v>359</v>
      </c>
      <c r="AV186">
        <v>1</v>
      </c>
      <c r="AX186">
        <v>2015</v>
      </c>
      <c r="AY186" t="s">
        <v>370</v>
      </c>
      <c r="AZ186">
        <v>4000</v>
      </c>
      <c r="BA186" t="s">
        <v>361</v>
      </c>
      <c r="BJ186" t="s">
        <v>361</v>
      </c>
      <c r="BP186" t="s">
        <v>359</v>
      </c>
      <c r="BQ186">
        <v>1</v>
      </c>
      <c r="BS186">
        <v>2015</v>
      </c>
      <c r="BT186" t="s">
        <v>370</v>
      </c>
      <c r="BU186">
        <v>8000</v>
      </c>
      <c r="BV186" t="s">
        <v>359</v>
      </c>
      <c r="BW186">
        <v>2</v>
      </c>
      <c r="BY186">
        <v>2015</v>
      </c>
      <c r="BZ186" t="s">
        <v>370</v>
      </c>
      <c r="CA186" t="s">
        <v>359</v>
      </c>
      <c r="CC186">
        <v>2015</v>
      </c>
      <c r="CD186" t="s">
        <v>370</v>
      </c>
      <c r="CE186" t="s">
        <v>361</v>
      </c>
      <c r="CN186" t="s">
        <v>359</v>
      </c>
      <c r="CO186" t="s">
        <v>359</v>
      </c>
      <c r="CP186" t="s">
        <v>375</v>
      </c>
      <c r="CQ186" t="s">
        <v>359</v>
      </c>
      <c r="CR186">
        <v>0</v>
      </c>
      <c r="CS186" t="s">
        <v>359</v>
      </c>
      <c r="CT186" t="s">
        <v>376</v>
      </c>
      <c r="CU186" t="s">
        <v>359</v>
      </c>
      <c r="CV186" t="s">
        <v>375</v>
      </c>
      <c r="CW186" t="s">
        <v>359</v>
      </c>
      <c r="CX186" t="s">
        <v>3460</v>
      </c>
      <c r="CY186" t="s">
        <v>3461</v>
      </c>
      <c r="CZ186" t="s">
        <v>3462</v>
      </c>
      <c r="DA186" t="s">
        <v>3463</v>
      </c>
      <c r="DB186">
        <v>1</v>
      </c>
      <c r="DC186" t="s">
        <v>3464</v>
      </c>
      <c r="DD186">
        <v>2015</v>
      </c>
      <c r="DE186" t="s">
        <v>370</v>
      </c>
      <c r="DF186" t="s">
        <v>361</v>
      </c>
      <c r="DJ186" t="s">
        <v>359</v>
      </c>
      <c r="DL186" t="s">
        <v>370</v>
      </c>
      <c r="DM186" t="s">
        <v>3465</v>
      </c>
      <c r="DN186" t="s">
        <v>3466</v>
      </c>
    </row>
    <row r="187" spans="1:118" x14ac:dyDescent="0.3">
      <c r="A187" t="s">
        <v>3467</v>
      </c>
      <c r="B187">
        <v>1</v>
      </c>
      <c r="D187" t="s">
        <v>348</v>
      </c>
      <c r="E187" t="s">
        <v>3468</v>
      </c>
      <c r="F187" t="s">
        <v>3469</v>
      </c>
      <c r="G187" t="s">
        <v>351</v>
      </c>
      <c r="H187" t="s">
        <v>1018</v>
      </c>
      <c r="I187">
        <v>2017</v>
      </c>
      <c r="J187" t="s">
        <v>353</v>
      </c>
      <c r="K187" t="s">
        <v>354</v>
      </c>
      <c r="L187" t="s">
        <v>355</v>
      </c>
      <c r="M187" t="s">
        <v>2565</v>
      </c>
      <c r="N187" t="s">
        <v>3470</v>
      </c>
      <c r="Q187" t="s">
        <v>358</v>
      </c>
      <c r="R187">
        <v>10234</v>
      </c>
      <c r="T187">
        <v>150</v>
      </c>
      <c r="U187">
        <v>150</v>
      </c>
      <c r="V187">
        <v>0</v>
      </c>
      <c r="W187" t="s">
        <v>359</v>
      </c>
      <c r="X187" t="s">
        <v>360</v>
      </c>
      <c r="Z187">
        <v>2012</v>
      </c>
      <c r="AA187" t="s">
        <v>361</v>
      </c>
      <c r="AC187" t="s">
        <v>362</v>
      </c>
      <c r="AE187">
        <v>1</v>
      </c>
      <c r="AF187" t="s">
        <v>363</v>
      </c>
      <c r="AG187" t="s">
        <v>364</v>
      </c>
      <c r="AH187" t="s">
        <v>365</v>
      </c>
      <c r="AI187" t="s">
        <v>366</v>
      </c>
      <c r="AJ187" t="s">
        <v>367</v>
      </c>
      <c r="AL187" t="s">
        <v>359</v>
      </c>
      <c r="AM187">
        <v>3</v>
      </c>
      <c r="AN187" t="s">
        <v>359</v>
      </c>
      <c r="AO187">
        <v>1</v>
      </c>
      <c r="AQ187" t="s">
        <v>368</v>
      </c>
      <c r="AR187">
        <v>2012</v>
      </c>
      <c r="AS187" t="s">
        <v>370</v>
      </c>
      <c r="AT187">
        <v>3</v>
      </c>
      <c r="AU187" t="s">
        <v>359</v>
      </c>
      <c r="AV187">
        <v>1</v>
      </c>
      <c r="AX187">
        <v>2012</v>
      </c>
      <c r="AY187" t="s">
        <v>370</v>
      </c>
      <c r="AZ187">
        <v>30000</v>
      </c>
      <c r="BA187" t="s">
        <v>359</v>
      </c>
      <c r="BB187">
        <v>7</v>
      </c>
      <c r="BC187" t="s">
        <v>371</v>
      </c>
      <c r="BD187" t="s">
        <v>372</v>
      </c>
      <c r="BE187" t="s">
        <v>373</v>
      </c>
      <c r="BF187" t="s">
        <v>374</v>
      </c>
      <c r="BH187">
        <v>2012</v>
      </c>
      <c r="BI187" t="s">
        <v>370</v>
      </c>
      <c r="BJ187" t="s">
        <v>359</v>
      </c>
      <c r="BK187">
        <v>14</v>
      </c>
      <c r="BL187" t="s">
        <v>368</v>
      </c>
      <c r="BM187" t="s">
        <v>3471</v>
      </c>
      <c r="BN187">
        <v>2012</v>
      </c>
      <c r="BO187" t="s">
        <v>369</v>
      </c>
      <c r="BP187" t="s">
        <v>359</v>
      </c>
      <c r="BQ187">
        <v>1</v>
      </c>
      <c r="BS187">
        <v>2012</v>
      </c>
      <c r="BT187" t="s">
        <v>370</v>
      </c>
      <c r="BU187">
        <v>30000</v>
      </c>
      <c r="BV187" t="s">
        <v>359</v>
      </c>
      <c r="BW187">
        <v>2</v>
      </c>
      <c r="BY187">
        <v>2012</v>
      </c>
      <c r="BZ187" t="s">
        <v>369</v>
      </c>
      <c r="CA187" t="s">
        <v>359</v>
      </c>
      <c r="CC187">
        <v>2012</v>
      </c>
      <c r="CD187" t="s">
        <v>370</v>
      </c>
      <c r="CE187" t="s">
        <v>361</v>
      </c>
      <c r="CN187" t="s">
        <v>359</v>
      </c>
      <c r="CO187" t="s">
        <v>359</v>
      </c>
      <c r="CP187" t="s">
        <v>375</v>
      </c>
      <c r="CQ187" t="s">
        <v>359</v>
      </c>
      <c r="CR187">
        <v>0</v>
      </c>
      <c r="CS187" t="s">
        <v>359</v>
      </c>
      <c r="CT187" t="s">
        <v>376</v>
      </c>
      <c r="CU187" t="s">
        <v>359</v>
      </c>
      <c r="CV187" t="s">
        <v>375</v>
      </c>
      <c r="CW187" t="s">
        <v>359</v>
      </c>
      <c r="CX187" t="s">
        <v>3472</v>
      </c>
      <c r="CY187" t="s">
        <v>3473</v>
      </c>
      <c r="CZ187" t="s">
        <v>3474</v>
      </c>
      <c r="DA187" t="s">
        <v>3475</v>
      </c>
      <c r="DB187">
        <v>1</v>
      </c>
      <c r="DC187" t="s">
        <v>3476</v>
      </c>
      <c r="DD187">
        <v>2012</v>
      </c>
      <c r="DE187" t="s">
        <v>369</v>
      </c>
      <c r="DF187" t="s">
        <v>361</v>
      </c>
      <c r="DJ187" t="s">
        <v>361</v>
      </c>
      <c r="DK187" t="s">
        <v>1972</v>
      </c>
      <c r="DL187" t="s">
        <v>369</v>
      </c>
      <c r="DN187" t="s">
        <v>3477</v>
      </c>
    </row>
    <row r="188" spans="1:118" x14ac:dyDescent="0.3">
      <c r="A188" t="s">
        <v>3478</v>
      </c>
      <c r="B188">
        <v>1</v>
      </c>
      <c r="D188" t="s">
        <v>631</v>
      </c>
      <c r="E188" t="s">
        <v>3479</v>
      </c>
      <c r="F188" t="s">
        <v>3480</v>
      </c>
      <c r="G188" t="s">
        <v>634</v>
      </c>
      <c r="H188" t="s">
        <v>3481</v>
      </c>
      <c r="I188">
        <v>2017</v>
      </c>
      <c r="J188" t="s">
        <v>353</v>
      </c>
      <c r="K188" t="s">
        <v>354</v>
      </c>
      <c r="L188" t="s">
        <v>606</v>
      </c>
      <c r="M188" t="s">
        <v>2577</v>
      </c>
      <c r="N188" t="s">
        <v>3482</v>
      </c>
      <c r="Q188" t="s">
        <v>2579</v>
      </c>
      <c r="R188">
        <v>8284</v>
      </c>
      <c r="T188">
        <v>77</v>
      </c>
      <c r="U188">
        <v>77</v>
      </c>
      <c r="V188">
        <v>0</v>
      </c>
      <c r="W188" t="s">
        <v>359</v>
      </c>
      <c r="X188" t="s">
        <v>360</v>
      </c>
      <c r="Z188">
        <v>2014</v>
      </c>
      <c r="AA188" t="s">
        <v>359</v>
      </c>
      <c r="AB188" t="s">
        <v>3483</v>
      </c>
      <c r="AC188" t="s">
        <v>362</v>
      </c>
      <c r="AD188" t="s">
        <v>2581</v>
      </c>
      <c r="AE188">
        <v>4</v>
      </c>
      <c r="AF188" t="s">
        <v>363</v>
      </c>
      <c r="AG188" t="s">
        <v>2411</v>
      </c>
      <c r="AH188" t="s">
        <v>2412</v>
      </c>
      <c r="AI188" t="s">
        <v>2413</v>
      </c>
      <c r="AJ188" t="s">
        <v>2414</v>
      </c>
      <c r="AL188" t="s">
        <v>359</v>
      </c>
      <c r="AM188">
        <v>4</v>
      </c>
      <c r="AN188" t="s">
        <v>359</v>
      </c>
      <c r="AO188">
        <v>5</v>
      </c>
      <c r="AQ188" t="s">
        <v>2582</v>
      </c>
      <c r="AR188">
        <v>2014</v>
      </c>
      <c r="AS188" t="s">
        <v>370</v>
      </c>
      <c r="AT188">
        <v>4</v>
      </c>
      <c r="AU188" t="s">
        <v>359</v>
      </c>
      <c r="AV188">
        <v>2</v>
      </c>
      <c r="AX188">
        <v>2014</v>
      </c>
      <c r="AY188" t="s">
        <v>370</v>
      </c>
      <c r="AZ188">
        <v>8000</v>
      </c>
      <c r="BA188" t="s">
        <v>359</v>
      </c>
      <c r="BB188">
        <v>13</v>
      </c>
      <c r="BC188" t="s">
        <v>2583</v>
      </c>
      <c r="BD188" t="s">
        <v>2584</v>
      </c>
      <c r="BE188" t="s">
        <v>2585</v>
      </c>
      <c r="BF188" t="s">
        <v>2586</v>
      </c>
      <c r="BH188">
        <v>2014</v>
      </c>
      <c r="BI188" t="s">
        <v>370</v>
      </c>
      <c r="BJ188" t="s">
        <v>361</v>
      </c>
      <c r="BP188" t="s">
        <v>359</v>
      </c>
      <c r="BQ188">
        <v>2</v>
      </c>
      <c r="BS188">
        <v>2014</v>
      </c>
      <c r="BT188" t="s">
        <v>370</v>
      </c>
      <c r="BU188">
        <v>7000</v>
      </c>
      <c r="BV188" t="s">
        <v>359</v>
      </c>
      <c r="BW188">
        <v>4</v>
      </c>
      <c r="BY188">
        <v>2014</v>
      </c>
      <c r="BZ188" t="s">
        <v>369</v>
      </c>
      <c r="CA188" t="s">
        <v>359</v>
      </c>
      <c r="CC188">
        <v>2014</v>
      </c>
      <c r="CD188" t="s">
        <v>370</v>
      </c>
      <c r="CE188" t="s">
        <v>361</v>
      </c>
      <c r="CN188" t="s">
        <v>359</v>
      </c>
      <c r="CO188" t="s">
        <v>359</v>
      </c>
      <c r="CP188" t="s">
        <v>375</v>
      </c>
      <c r="CQ188" t="s">
        <v>359</v>
      </c>
      <c r="CR188">
        <v>0</v>
      </c>
      <c r="CS188" t="s">
        <v>359</v>
      </c>
      <c r="CT188" t="s">
        <v>376</v>
      </c>
      <c r="CU188" t="s">
        <v>359</v>
      </c>
      <c r="CV188" t="s">
        <v>375</v>
      </c>
      <c r="CW188" t="s">
        <v>359</v>
      </c>
      <c r="CX188" t="s">
        <v>3484</v>
      </c>
      <c r="CY188" t="s">
        <v>3485</v>
      </c>
      <c r="CZ188" t="s">
        <v>3486</v>
      </c>
      <c r="DA188" t="s">
        <v>3487</v>
      </c>
      <c r="DB188">
        <v>17</v>
      </c>
      <c r="DC188" t="s">
        <v>3488</v>
      </c>
      <c r="DD188">
        <v>2014</v>
      </c>
      <c r="DE188" t="s">
        <v>369</v>
      </c>
      <c r="DF188" t="s">
        <v>359</v>
      </c>
      <c r="DG188">
        <v>1</v>
      </c>
      <c r="DH188">
        <v>10</v>
      </c>
      <c r="DI188" t="s">
        <v>2592</v>
      </c>
      <c r="DJ188" t="s">
        <v>359</v>
      </c>
      <c r="DL188" t="s">
        <v>370</v>
      </c>
      <c r="DM188" t="s">
        <v>3489</v>
      </c>
      <c r="DN188" t="s">
        <v>3490</v>
      </c>
    </row>
    <row r="189" spans="1:118" x14ac:dyDescent="0.3">
      <c r="A189" t="s">
        <v>3491</v>
      </c>
      <c r="B189">
        <v>1</v>
      </c>
      <c r="D189" t="s">
        <v>348</v>
      </c>
      <c r="E189" t="s">
        <v>3492</v>
      </c>
      <c r="F189" t="s">
        <v>3493</v>
      </c>
      <c r="G189" t="s">
        <v>351</v>
      </c>
      <c r="H189" t="s">
        <v>3494</v>
      </c>
      <c r="I189">
        <v>2017</v>
      </c>
      <c r="J189" t="s">
        <v>353</v>
      </c>
      <c r="K189" t="s">
        <v>354</v>
      </c>
      <c r="L189" t="s">
        <v>355</v>
      </c>
      <c r="M189" t="s">
        <v>1454</v>
      </c>
      <c r="N189" t="s">
        <v>1455</v>
      </c>
      <c r="Q189" t="s">
        <v>358</v>
      </c>
      <c r="R189">
        <v>10234</v>
      </c>
      <c r="T189">
        <v>122</v>
      </c>
      <c r="U189">
        <v>122</v>
      </c>
      <c r="V189">
        <v>0</v>
      </c>
      <c r="W189" t="s">
        <v>359</v>
      </c>
      <c r="X189" t="s">
        <v>360</v>
      </c>
      <c r="Z189">
        <v>2012</v>
      </c>
      <c r="AA189" t="s">
        <v>361</v>
      </c>
      <c r="AC189" t="s">
        <v>362</v>
      </c>
      <c r="AE189">
        <v>1</v>
      </c>
      <c r="AF189" t="s">
        <v>363</v>
      </c>
      <c r="AG189" t="s">
        <v>1456</v>
      </c>
      <c r="AH189" t="s">
        <v>1457</v>
      </c>
      <c r="AI189" t="s">
        <v>1458</v>
      </c>
      <c r="AJ189" t="s">
        <v>1459</v>
      </c>
      <c r="AK189" t="s">
        <v>3495</v>
      </c>
      <c r="AL189" t="s">
        <v>359</v>
      </c>
      <c r="AM189">
        <v>120</v>
      </c>
      <c r="AN189" t="s">
        <v>359</v>
      </c>
      <c r="AO189">
        <v>1</v>
      </c>
      <c r="AP189" t="s">
        <v>3496</v>
      </c>
      <c r="AQ189" t="s">
        <v>368</v>
      </c>
      <c r="AR189">
        <v>2012</v>
      </c>
      <c r="AS189" t="s">
        <v>370</v>
      </c>
      <c r="AT189">
        <v>120</v>
      </c>
      <c r="AU189" t="s">
        <v>359</v>
      </c>
      <c r="AV189">
        <v>2</v>
      </c>
      <c r="AX189">
        <v>2012</v>
      </c>
      <c r="AY189" t="s">
        <v>370</v>
      </c>
      <c r="AZ189">
        <v>30000</v>
      </c>
      <c r="BA189" t="s">
        <v>359</v>
      </c>
      <c r="BB189">
        <v>6</v>
      </c>
      <c r="BC189" t="s">
        <v>1456</v>
      </c>
      <c r="BD189" t="s">
        <v>1457</v>
      </c>
      <c r="BE189" t="s">
        <v>1458</v>
      </c>
      <c r="BF189" t="s">
        <v>1459</v>
      </c>
      <c r="BH189">
        <v>2012</v>
      </c>
      <c r="BI189" t="s">
        <v>370</v>
      </c>
      <c r="BJ189" t="s">
        <v>359</v>
      </c>
      <c r="BK189">
        <v>12</v>
      </c>
      <c r="BL189" t="s">
        <v>368</v>
      </c>
      <c r="BN189">
        <v>2012</v>
      </c>
      <c r="BO189" t="s">
        <v>370</v>
      </c>
      <c r="BP189" t="s">
        <v>359</v>
      </c>
      <c r="BQ189">
        <v>1</v>
      </c>
      <c r="BS189">
        <v>2012</v>
      </c>
      <c r="BT189" t="s">
        <v>370</v>
      </c>
      <c r="BU189">
        <v>30000</v>
      </c>
      <c r="BV189" t="s">
        <v>361</v>
      </c>
      <c r="CE189" t="s">
        <v>361</v>
      </c>
      <c r="CN189" t="s">
        <v>359</v>
      </c>
      <c r="CO189" t="s">
        <v>359</v>
      </c>
      <c r="CP189" t="s">
        <v>375</v>
      </c>
      <c r="CQ189" t="s">
        <v>359</v>
      </c>
      <c r="CR189">
        <v>0</v>
      </c>
      <c r="CS189" t="s">
        <v>359</v>
      </c>
      <c r="CT189" t="s">
        <v>376</v>
      </c>
      <c r="CU189" t="s">
        <v>359</v>
      </c>
      <c r="CV189" t="s">
        <v>375</v>
      </c>
      <c r="CW189" t="s">
        <v>359</v>
      </c>
      <c r="CX189" t="s">
        <v>3497</v>
      </c>
      <c r="CY189" t="s">
        <v>3498</v>
      </c>
      <c r="CZ189" t="s">
        <v>3499</v>
      </c>
      <c r="DA189" t="s">
        <v>3500</v>
      </c>
      <c r="DB189">
        <v>1</v>
      </c>
      <c r="DC189" t="s">
        <v>3501</v>
      </c>
      <c r="DD189">
        <v>2013</v>
      </c>
      <c r="DE189" t="s">
        <v>370</v>
      </c>
      <c r="DF189" t="s">
        <v>361</v>
      </c>
      <c r="DJ189" t="s">
        <v>359</v>
      </c>
      <c r="DL189" t="s">
        <v>370</v>
      </c>
      <c r="DN189" t="s">
        <v>3502</v>
      </c>
    </row>
    <row r="190" spans="1:118" x14ac:dyDescent="0.3">
      <c r="A190" t="s">
        <v>3503</v>
      </c>
      <c r="B190">
        <v>1</v>
      </c>
      <c r="D190" t="s">
        <v>465</v>
      </c>
      <c r="E190" t="s">
        <v>3504</v>
      </c>
      <c r="F190" t="s">
        <v>3505</v>
      </c>
      <c r="G190" t="s">
        <v>468</v>
      </c>
      <c r="H190" t="s">
        <v>3506</v>
      </c>
      <c r="I190">
        <v>2017</v>
      </c>
      <c r="J190" t="s">
        <v>353</v>
      </c>
      <c r="K190" t="s">
        <v>354</v>
      </c>
      <c r="L190" t="s">
        <v>937</v>
      </c>
      <c r="M190" t="s">
        <v>847</v>
      </c>
      <c r="N190" t="s">
        <v>793</v>
      </c>
      <c r="Q190" t="s">
        <v>3507</v>
      </c>
      <c r="R190">
        <v>30604</v>
      </c>
      <c r="T190">
        <v>165</v>
      </c>
      <c r="U190">
        <v>165</v>
      </c>
      <c r="V190">
        <v>0</v>
      </c>
      <c r="W190" t="s">
        <v>359</v>
      </c>
      <c r="X190" t="s">
        <v>360</v>
      </c>
      <c r="Z190">
        <v>2012</v>
      </c>
      <c r="AA190" t="s">
        <v>361</v>
      </c>
      <c r="AC190" t="s">
        <v>362</v>
      </c>
      <c r="AD190" t="s">
        <v>2433</v>
      </c>
      <c r="AE190">
        <v>2</v>
      </c>
      <c r="AF190" t="s">
        <v>363</v>
      </c>
      <c r="AG190" t="s">
        <v>670</v>
      </c>
      <c r="AH190" t="s">
        <v>671</v>
      </c>
      <c r="AI190" t="s">
        <v>672</v>
      </c>
      <c r="AJ190" t="s">
        <v>673</v>
      </c>
      <c r="AL190" t="s">
        <v>359</v>
      </c>
      <c r="AM190">
        <v>4</v>
      </c>
      <c r="AN190" t="s">
        <v>361</v>
      </c>
      <c r="AT190">
        <v>4</v>
      </c>
      <c r="AU190" t="s">
        <v>361</v>
      </c>
      <c r="BA190" t="s">
        <v>361</v>
      </c>
      <c r="BJ190" t="s">
        <v>361</v>
      </c>
      <c r="BP190" t="s">
        <v>361</v>
      </c>
      <c r="BV190" t="s">
        <v>361</v>
      </c>
      <c r="CE190" t="s">
        <v>361</v>
      </c>
      <c r="CN190" t="s">
        <v>359</v>
      </c>
      <c r="CO190" t="s">
        <v>359</v>
      </c>
      <c r="CP190" t="s">
        <v>375</v>
      </c>
      <c r="CQ190" t="s">
        <v>359</v>
      </c>
      <c r="CR190">
        <v>0</v>
      </c>
      <c r="CS190" t="s">
        <v>359</v>
      </c>
      <c r="CT190" t="s">
        <v>376</v>
      </c>
      <c r="CU190" t="s">
        <v>359</v>
      </c>
      <c r="CV190" t="s">
        <v>375</v>
      </c>
      <c r="CW190" t="s">
        <v>359</v>
      </c>
      <c r="CX190" t="s">
        <v>3508</v>
      </c>
      <c r="CY190" t="s">
        <v>3509</v>
      </c>
      <c r="CZ190" t="s">
        <v>3510</v>
      </c>
      <c r="DA190" t="s">
        <v>3511</v>
      </c>
      <c r="DB190">
        <v>1</v>
      </c>
      <c r="DC190" t="s">
        <v>3512</v>
      </c>
      <c r="DD190">
        <v>2012</v>
      </c>
      <c r="DE190" t="s">
        <v>370</v>
      </c>
      <c r="DF190" t="s">
        <v>361</v>
      </c>
      <c r="DJ190" t="s">
        <v>359</v>
      </c>
      <c r="DL190" t="s">
        <v>370</v>
      </c>
      <c r="DM190" t="s">
        <v>2433</v>
      </c>
      <c r="DN190" t="s">
        <v>3513</v>
      </c>
    </row>
    <row r="191" spans="1:118" x14ac:dyDescent="0.3">
      <c r="A191" t="s">
        <v>3514</v>
      </c>
      <c r="B191">
        <v>1</v>
      </c>
      <c r="D191" t="s">
        <v>465</v>
      </c>
      <c r="E191" t="s">
        <v>3515</v>
      </c>
      <c r="F191" t="s">
        <v>3516</v>
      </c>
      <c r="G191" t="s">
        <v>468</v>
      </c>
      <c r="H191" t="s">
        <v>3517</v>
      </c>
      <c r="I191">
        <v>2017</v>
      </c>
      <c r="J191" t="s">
        <v>353</v>
      </c>
      <c r="K191" t="s">
        <v>354</v>
      </c>
      <c r="L191" t="s">
        <v>470</v>
      </c>
      <c r="M191" t="s">
        <v>471</v>
      </c>
      <c r="N191" t="s">
        <v>3518</v>
      </c>
      <c r="Q191" t="s">
        <v>3519</v>
      </c>
      <c r="R191">
        <v>9577</v>
      </c>
      <c r="T191">
        <v>109</v>
      </c>
      <c r="U191">
        <v>109</v>
      </c>
      <c r="V191">
        <v>0</v>
      </c>
      <c r="W191" t="s">
        <v>359</v>
      </c>
      <c r="X191" t="s">
        <v>360</v>
      </c>
      <c r="Z191">
        <v>2015</v>
      </c>
      <c r="AA191" t="s">
        <v>361</v>
      </c>
      <c r="AC191" t="s">
        <v>362</v>
      </c>
      <c r="AD191" t="s">
        <v>3520</v>
      </c>
      <c r="AE191">
        <v>1</v>
      </c>
      <c r="AF191" t="s">
        <v>363</v>
      </c>
      <c r="AG191" t="s">
        <v>1101</v>
      </c>
      <c r="AH191" t="s">
        <v>1102</v>
      </c>
      <c r="AI191" t="s">
        <v>1103</v>
      </c>
      <c r="AJ191" t="s">
        <v>1104</v>
      </c>
      <c r="AL191" t="s">
        <v>359</v>
      </c>
      <c r="AM191">
        <v>40</v>
      </c>
      <c r="AN191" t="s">
        <v>361</v>
      </c>
      <c r="AT191">
        <v>40</v>
      </c>
      <c r="AU191" t="s">
        <v>361</v>
      </c>
      <c r="BA191" t="s">
        <v>361</v>
      </c>
      <c r="BJ191" t="s">
        <v>361</v>
      </c>
      <c r="BP191" t="s">
        <v>361</v>
      </c>
      <c r="BV191" t="s">
        <v>361</v>
      </c>
      <c r="CE191" t="s">
        <v>361</v>
      </c>
      <c r="CN191" t="s">
        <v>359</v>
      </c>
      <c r="CO191" t="s">
        <v>359</v>
      </c>
      <c r="CP191" t="s">
        <v>375</v>
      </c>
      <c r="CQ191" t="s">
        <v>359</v>
      </c>
      <c r="CR191">
        <v>0</v>
      </c>
      <c r="CS191" t="s">
        <v>359</v>
      </c>
      <c r="CT191" t="s">
        <v>376</v>
      </c>
      <c r="CU191" t="s">
        <v>359</v>
      </c>
      <c r="CV191" t="s">
        <v>375</v>
      </c>
      <c r="CW191" t="s">
        <v>359</v>
      </c>
      <c r="CX191" t="s">
        <v>3521</v>
      </c>
      <c r="CY191" t="s">
        <v>3522</v>
      </c>
      <c r="CZ191" t="s">
        <v>3523</v>
      </c>
      <c r="DA191" t="s">
        <v>3524</v>
      </c>
      <c r="DB191">
        <v>1</v>
      </c>
      <c r="DC191" t="s">
        <v>3525</v>
      </c>
      <c r="DD191">
        <v>2015</v>
      </c>
      <c r="DE191" t="s">
        <v>370</v>
      </c>
      <c r="DF191" t="s">
        <v>361</v>
      </c>
      <c r="DJ191" t="s">
        <v>359</v>
      </c>
      <c r="DL191" t="s">
        <v>370</v>
      </c>
      <c r="DM191" t="s">
        <v>3520</v>
      </c>
      <c r="DN191" t="s">
        <v>3526</v>
      </c>
    </row>
    <row r="192" spans="1:118" x14ac:dyDescent="0.3">
      <c r="A192" t="s">
        <v>3527</v>
      </c>
      <c r="B192">
        <v>1</v>
      </c>
      <c r="D192" t="s">
        <v>631</v>
      </c>
      <c r="E192" t="s">
        <v>3528</v>
      </c>
      <c r="F192" t="s">
        <v>3529</v>
      </c>
      <c r="G192" t="s">
        <v>634</v>
      </c>
      <c r="H192" t="s">
        <v>3530</v>
      </c>
      <c r="I192">
        <v>2017</v>
      </c>
      <c r="J192" t="s">
        <v>353</v>
      </c>
      <c r="K192" t="s">
        <v>354</v>
      </c>
      <c r="L192" t="s">
        <v>666</v>
      </c>
      <c r="M192" t="s">
        <v>1277</v>
      </c>
      <c r="N192" t="s">
        <v>1476</v>
      </c>
      <c r="Q192" t="s">
        <v>756</v>
      </c>
      <c r="R192">
        <v>26296</v>
      </c>
      <c r="T192">
        <v>169</v>
      </c>
      <c r="U192">
        <v>57</v>
      </c>
      <c r="V192">
        <v>112</v>
      </c>
      <c r="W192" t="s">
        <v>359</v>
      </c>
      <c r="X192" t="s">
        <v>360</v>
      </c>
      <c r="Z192">
        <v>2016</v>
      </c>
      <c r="AA192" t="s">
        <v>359</v>
      </c>
      <c r="AB192" t="s">
        <v>757</v>
      </c>
      <c r="AC192" t="s">
        <v>362</v>
      </c>
      <c r="AE192">
        <v>1</v>
      </c>
      <c r="AF192" t="s">
        <v>363</v>
      </c>
      <c r="AG192" t="s">
        <v>731</v>
      </c>
      <c r="AH192" t="s">
        <v>732</v>
      </c>
      <c r="AI192" t="s">
        <v>733</v>
      </c>
      <c r="AJ192" t="s">
        <v>734</v>
      </c>
      <c r="AL192" t="s">
        <v>359</v>
      </c>
      <c r="AM192">
        <v>5</v>
      </c>
      <c r="AN192" t="s">
        <v>359</v>
      </c>
      <c r="AO192">
        <v>1</v>
      </c>
      <c r="AQ192" t="s">
        <v>401</v>
      </c>
      <c r="AR192">
        <v>2007</v>
      </c>
      <c r="AS192" t="s">
        <v>370</v>
      </c>
      <c r="AT192">
        <v>5</v>
      </c>
      <c r="AU192" t="s">
        <v>359</v>
      </c>
      <c r="AV192">
        <v>1</v>
      </c>
      <c r="AX192">
        <v>2016</v>
      </c>
      <c r="AY192" t="s">
        <v>370</v>
      </c>
      <c r="AZ192">
        <v>1900</v>
      </c>
      <c r="BA192" t="s">
        <v>359</v>
      </c>
      <c r="BB192">
        <v>39</v>
      </c>
      <c r="BC192" t="s">
        <v>735</v>
      </c>
      <c r="BD192" t="s">
        <v>736</v>
      </c>
      <c r="BE192" t="s">
        <v>737</v>
      </c>
      <c r="BF192" t="s">
        <v>738</v>
      </c>
      <c r="BH192">
        <v>2016</v>
      </c>
      <c r="BI192" t="s">
        <v>370</v>
      </c>
      <c r="BJ192" t="s">
        <v>359</v>
      </c>
      <c r="BK192">
        <v>17</v>
      </c>
      <c r="BL192" t="s">
        <v>1280</v>
      </c>
      <c r="BN192">
        <v>2016</v>
      </c>
      <c r="BO192" t="s">
        <v>370</v>
      </c>
      <c r="BP192" t="s">
        <v>359</v>
      </c>
      <c r="BQ192">
        <v>6</v>
      </c>
      <c r="BS192">
        <v>2016</v>
      </c>
      <c r="BT192" t="s">
        <v>370</v>
      </c>
      <c r="BU192">
        <v>40000</v>
      </c>
      <c r="BV192" t="s">
        <v>359</v>
      </c>
      <c r="BW192">
        <v>5</v>
      </c>
      <c r="BY192">
        <v>2017</v>
      </c>
      <c r="BZ192" t="s">
        <v>370</v>
      </c>
      <c r="CA192" t="s">
        <v>359</v>
      </c>
      <c r="CC192">
        <v>2016</v>
      </c>
      <c r="CD192" t="s">
        <v>370</v>
      </c>
      <c r="CE192" t="s">
        <v>359</v>
      </c>
      <c r="CG192" t="s">
        <v>740</v>
      </c>
      <c r="CH192">
        <v>2017</v>
      </c>
      <c r="CI192" t="s">
        <v>370</v>
      </c>
      <c r="CJ192" t="s">
        <v>361</v>
      </c>
      <c r="CN192" t="s">
        <v>359</v>
      </c>
      <c r="CO192" t="s">
        <v>359</v>
      </c>
      <c r="CP192" t="s">
        <v>375</v>
      </c>
      <c r="CQ192" t="s">
        <v>359</v>
      </c>
      <c r="CR192">
        <v>0</v>
      </c>
      <c r="CS192" t="s">
        <v>359</v>
      </c>
      <c r="CT192" t="s">
        <v>376</v>
      </c>
      <c r="CU192" t="s">
        <v>359</v>
      </c>
      <c r="CV192" t="s">
        <v>375</v>
      </c>
      <c r="CW192" t="s">
        <v>359</v>
      </c>
      <c r="CX192" t="s">
        <v>3531</v>
      </c>
      <c r="CY192" t="s">
        <v>3532</v>
      </c>
      <c r="CZ192" t="s">
        <v>3533</v>
      </c>
      <c r="DA192" t="s">
        <v>3534</v>
      </c>
      <c r="DB192">
        <v>64</v>
      </c>
      <c r="DC192" t="s">
        <v>3535</v>
      </c>
      <c r="DD192">
        <v>2016</v>
      </c>
      <c r="DE192" t="s">
        <v>370</v>
      </c>
      <c r="DF192" t="s">
        <v>361</v>
      </c>
      <c r="DJ192" t="s">
        <v>359</v>
      </c>
      <c r="DL192" t="s">
        <v>370</v>
      </c>
      <c r="DM192" t="s">
        <v>764</v>
      </c>
      <c r="DN192" t="s">
        <v>3536</v>
      </c>
    </row>
    <row r="193" spans="1:118" x14ac:dyDescent="0.3">
      <c r="A193" t="s">
        <v>3537</v>
      </c>
      <c r="B193">
        <v>1</v>
      </c>
      <c r="D193" t="s">
        <v>348</v>
      </c>
      <c r="E193" t="s">
        <v>3538</v>
      </c>
      <c r="F193" t="s">
        <v>3539</v>
      </c>
      <c r="G193" t="s">
        <v>351</v>
      </c>
      <c r="H193" t="s">
        <v>3540</v>
      </c>
      <c r="I193">
        <v>2017</v>
      </c>
      <c r="J193" t="s">
        <v>353</v>
      </c>
      <c r="K193" t="s">
        <v>354</v>
      </c>
      <c r="L193" t="s">
        <v>996</v>
      </c>
      <c r="M193" t="s">
        <v>997</v>
      </c>
      <c r="N193" t="s">
        <v>3541</v>
      </c>
      <c r="Q193" t="s">
        <v>375</v>
      </c>
      <c r="R193">
        <v>6572</v>
      </c>
      <c r="T193">
        <v>1125</v>
      </c>
      <c r="U193">
        <v>0</v>
      </c>
      <c r="V193">
        <v>1125</v>
      </c>
      <c r="W193" t="s">
        <v>359</v>
      </c>
      <c r="X193" t="s">
        <v>360</v>
      </c>
      <c r="Z193">
        <v>2014</v>
      </c>
      <c r="AA193" t="s">
        <v>361</v>
      </c>
      <c r="AC193" t="s">
        <v>362</v>
      </c>
      <c r="AD193" t="s">
        <v>3542</v>
      </c>
      <c r="AE193">
        <v>3</v>
      </c>
      <c r="AF193" t="s">
        <v>363</v>
      </c>
      <c r="AG193" t="s">
        <v>1195</v>
      </c>
      <c r="AH193" t="s">
        <v>451</v>
      </c>
      <c r="AI193" t="s">
        <v>452</v>
      </c>
      <c r="AJ193" t="s">
        <v>453</v>
      </c>
      <c r="AL193" t="s">
        <v>359</v>
      </c>
      <c r="AM193">
        <v>4.5</v>
      </c>
      <c r="AN193" t="s">
        <v>359</v>
      </c>
      <c r="AO193">
        <v>3</v>
      </c>
      <c r="AQ193" t="s">
        <v>368</v>
      </c>
      <c r="AR193">
        <v>2009</v>
      </c>
      <c r="AS193" t="s">
        <v>622</v>
      </c>
      <c r="AT193">
        <v>4.5</v>
      </c>
      <c r="AU193" t="s">
        <v>359</v>
      </c>
      <c r="AV193">
        <v>2</v>
      </c>
      <c r="AX193">
        <v>2009</v>
      </c>
      <c r="AY193" t="s">
        <v>370</v>
      </c>
      <c r="AZ193">
        <v>3000</v>
      </c>
      <c r="BA193" t="s">
        <v>359</v>
      </c>
      <c r="BB193">
        <v>3</v>
      </c>
      <c r="BC193" t="s">
        <v>3543</v>
      </c>
      <c r="BD193" t="s">
        <v>3544</v>
      </c>
      <c r="BE193" t="s">
        <v>3545</v>
      </c>
      <c r="BF193" t="s">
        <v>3546</v>
      </c>
      <c r="BH193">
        <v>2014</v>
      </c>
      <c r="BI193" t="s">
        <v>622</v>
      </c>
      <c r="BJ193" t="s">
        <v>359</v>
      </c>
      <c r="BK193">
        <v>8</v>
      </c>
      <c r="BL193" t="s">
        <v>368</v>
      </c>
      <c r="BN193">
        <v>2014</v>
      </c>
      <c r="BO193" t="s">
        <v>622</v>
      </c>
      <c r="BP193" t="s">
        <v>359</v>
      </c>
      <c r="BQ193">
        <v>2</v>
      </c>
      <c r="BS193">
        <v>2014</v>
      </c>
      <c r="BT193" t="s">
        <v>622</v>
      </c>
      <c r="BU193">
        <v>3000</v>
      </c>
      <c r="BV193" t="s">
        <v>359</v>
      </c>
      <c r="BW193">
        <v>1</v>
      </c>
      <c r="BY193">
        <v>2009</v>
      </c>
      <c r="BZ193" t="s">
        <v>370</v>
      </c>
      <c r="CA193" t="s">
        <v>359</v>
      </c>
      <c r="CC193">
        <v>2009</v>
      </c>
      <c r="CD193" t="s">
        <v>370</v>
      </c>
      <c r="CE193" t="s">
        <v>361</v>
      </c>
      <c r="CN193" t="s">
        <v>359</v>
      </c>
      <c r="CO193" t="s">
        <v>359</v>
      </c>
      <c r="CP193" t="s">
        <v>375</v>
      </c>
      <c r="CQ193" t="s">
        <v>359</v>
      </c>
      <c r="CR193">
        <v>0</v>
      </c>
      <c r="CS193" t="s">
        <v>359</v>
      </c>
      <c r="CT193" t="s">
        <v>376</v>
      </c>
      <c r="CU193" t="s">
        <v>359</v>
      </c>
      <c r="CV193" t="s">
        <v>375</v>
      </c>
      <c r="CW193" t="s">
        <v>359</v>
      </c>
      <c r="CX193" t="s">
        <v>3547</v>
      </c>
      <c r="CY193" t="s">
        <v>3548</v>
      </c>
      <c r="CZ193" t="s">
        <v>3549</v>
      </c>
      <c r="DA193" t="s">
        <v>3550</v>
      </c>
      <c r="DB193">
        <v>1</v>
      </c>
      <c r="DC193" t="s">
        <v>3551</v>
      </c>
      <c r="DD193">
        <v>2014</v>
      </c>
      <c r="DE193" t="s">
        <v>622</v>
      </c>
      <c r="DF193" t="s">
        <v>359</v>
      </c>
      <c r="DG193">
        <v>365</v>
      </c>
      <c r="DH193">
        <v>0</v>
      </c>
      <c r="DI193" t="s">
        <v>3552</v>
      </c>
      <c r="DJ193" t="s">
        <v>361</v>
      </c>
      <c r="DK193" t="s">
        <v>3553</v>
      </c>
      <c r="DL193" t="s">
        <v>622</v>
      </c>
      <c r="DM193" t="s">
        <v>3554</v>
      </c>
      <c r="DN193" t="s">
        <v>3555</v>
      </c>
    </row>
    <row r="194" spans="1:118" x14ac:dyDescent="0.3">
      <c r="A194" t="s">
        <v>3556</v>
      </c>
      <c r="B194">
        <v>1</v>
      </c>
      <c r="D194" t="s">
        <v>465</v>
      </c>
      <c r="E194" t="s">
        <v>3557</v>
      </c>
      <c r="F194" t="s">
        <v>3558</v>
      </c>
      <c r="G194" t="s">
        <v>468</v>
      </c>
      <c r="H194" t="s">
        <v>2110</v>
      </c>
      <c r="I194">
        <v>2017</v>
      </c>
      <c r="J194" t="s">
        <v>353</v>
      </c>
      <c r="K194" t="s">
        <v>354</v>
      </c>
      <c r="L194" t="s">
        <v>470</v>
      </c>
      <c r="M194" t="s">
        <v>1098</v>
      </c>
      <c r="N194" t="s">
        <v>1908</v>
      </c>
      <c r="Q194" t="s">
        <v>3559</v>
      </c>
      <c r="R194">
        <v>844</v>
      </c>
      <c r="T194">
        <v>228</v>
      </c>
      <c r="U194">
        <v>228</v>
      </c>
      <c r="V194">
        <v>0</v>
      </c>
      <c r="W194" t="s">
        <v>359</v>
      </c>
      <c r="X194" t="s">
        <v>394</v>
      </c>
      <c r="Z194">
        <v>2010</v>
      </c>
      <c r="AA194" t="s">
        <v>361</v>
      </c>
      <c r="AC194" t="s">
        <v>3310</v>
      </c>
      <c r="AD194" t="s">
        <v>3560</v>
      </c>
      <c r="AE194">
        <v>2</v>
      </c>
      <c r="AF194" t="s">
        <v>363</v>
      </c>
      <c r="AG194" t="s">
        <v>3312</v>
      </c>
      <c r="AH194" t="s">
        <v>3313</v>
      </c>
      <c r="AI194" t="s">
        <v>1516</v>
      </c>
      <c r="AJ194" t="s">
        <v>3315</v>
      </c>
      <c r="AK194" t="s">
        <v>3561</v>
      </c>
      <c r="AL194" t="s">
        <v>361</v>
      </c>
      <c r="AM194">
        <v>30</v>
      </c>
      <c r="AN194" t="s">
        <v>361</v>
      </c>
      <c r="AT194">
        <v>30</v>
      </c>
      <c r="AU194" t="s">
        <v>359</v>
      </c>
      <c r="AV194">
        <v>1</v>
      </c>
      <c r="AX194">
        <v>2010</v>
      </c>
      <c r="AY194" t="s">
        <v>370</v>
      </c>
      <c r="AZ194">
        <v>100</v>
      </c>
      <c r="BA194" t="s">
        <v>359</v>
      </c>
      <c r="BB194">
        <v>1</v>
      </c>
      <c r="BC194" t="s">
        <v>3562</v>
      </c>
      <c r="BD194" t="s">
        <v>3563</v>
      </c>
      <c r="BE194" t="s">
        <v>3564</v>
      </c>
      <c r="BF194" t="s">
        <v>3565</v>
      </c>
      <c r="BG194" t="s">
        <v>3566</v>
      </c>
      <c r="BH194">
        <v>2010</v>
      </c>
      <c r="BI194" t="s">
        <v>370</v>
      </c>
      <c r="BJ194" t="s">
        <v>361</v>
      </c>
      <c r="BP194" t="s">
        <v>359</v>
      </c>
      <c r="BQ194">
        <v>2</v>
      </c>
      <c r="BS194">
        <v>2010</v>
      </c>
      <c r="BT194" t="s">
        <v>370</v>
      </c>
      <c r="BU194">
        <v>1000</v>
      </c>
      <c r="BV194" t="s">
        <v>361</v>
      </c>
      <c r="CE194" t="s">
        <v>361</v>
      </c>
      <c r="CN194" t="s">
        <v>359</v>
      </c>
      <c r="CO194" t="s">
        <v>359</v>
      </c>
      <c r="CP194" t="s">
        <v>375</v>
      </c>
      <c r="CQ194" t="s">
        <v>359</v>
      </c>
      <c r="CR194">
        <v>0</v>
      </c>
      <c r="CS194" t="s">
        <v>359</v>
      </c>
      <c r="CT194" t="s">
        <v>376</v>
      </c>
      <c r="CU194" t="s">
        <v>359</v>
      </c>
      <c r="CV194" t="s">
        <v>375</v>
      </c>
      <c r="CW194" t="s">
        <v>359</v>
      </c>
      <c r="CX194" t="s">
        <v>3567</v>
      </c>
      <c r="CY194" t="s">
        <v>3568</v>
      </c>
      <c r="CZ194" t="s">
        <v>3569</v>
      </c>
      <c r="DA194" t="s">
        <v>3570</v>
      </c>
      <c r="DB194">
        <v>1</v>
      </c>
      <c r="DC194" t="s">
        <v>3571</v>
      </c>
      <c r="DD194">
        <v>2010</v>
      </c>
      <c r="DE194" t="s">
        <v>370</v>
      </c>
      <c r="DF194" t="s">
        <v>361</v>
      </c>
      <c r="DJ194" t="s">
        <v>359</v>
      </c>
      <c r="DL194" t="s">
        <v>370</v>
      </c>
      <c r="DM194" t="s">
        <v>3560</v>
      </c>
      <c r="DN194" t="s">
        <v>3572</v>
      </c>
    </row>
    <row r="195" spans="1:118" x14ac:dyDescent="0.3">
      <c r="A195" t="s">
        <v>3573</v>
      </c>
      <c r="B195">
        <v>1</v>
      </c>
      <c r="D195" t="s">
        <v>465</v>
      </c>
      <c r="E195" t="s">
        <v>3574</v>
      </c>
      <c r="F195" t="s">
        <v>3575</v>
      </c>
      <c r="G195" t="s">
        <v>468</v>
      </c>
      <c r="H195" t="s">
        <v>1018</v>
      </c>
      <c r="I195">
        <v>2017</v>
      </c>
      <c r="J195" t="s">
        <v>353</v>
      </c>
      <c r="K195" t="s">
        <v>354</v>
      </c>
      <c r="L195" t="s">
        <v>664</v>
      </c>
      <c r="M195" t="s">
        <v>831</v>
      </c>
      <c r="N195" t="s">
        <v>3576</v>
      </c>
      <c r="Q195" t="s">
        <v>3577</v>
      </c>
      <c r="R195">
        <v>30604</v>
      </c>
      <c r="T195">
        <v>169</v>
      </c>
      <c r="U195">
        <v>169</v>
      </c>
      <c r="V195">
        <v>0</v>
      </c>
      <c r="W195" t="s">
        <v>359</v>
      </c>
      <c r="X195" t="s">
        <v>360</v>
      </c>
      <c r="Z195">
        <v>2015</v>
      </c>
      <c r="AA195" t="s">
        <v>361</v>
      </c>
      <c r="AC195" t="s">
        <v>362</v>
      </c>
      <c r="AD195" t="s">
        <v>3578</v>
      </c>
      <c r="AE195">
        <v>11</v>
      </c>
      <c r="AF195" t="s">
        <v>363</v>
      </c>
      <c r="AG195" t="s">
        <v>670</v>
      </c>
      <c r="AH195" t="s">
        <v>671</v>
      </c>
      <c r="AI195" t="s">
        <v>672</v>
      </c>
      <c r="AJ195" t="s">
        <v>673</v>
      </c>
      <c r="AL195" t="s">
        <v>359</v>
      </c>
      <c r="AM195">
        <v>4</v>
      </c>
      <c r="AN195" t="s">
        <v>361</v>
      </c>
      <c r="AT195">
        <v>4</v>
      </c>
      <c r="AU195" t="s">
        <v>361</v>
      </c>
      <c r="BA195" t="s">
        <v>361</v>
      </c>
      <c r="BJ195" t="s">
        <v>361</v>
      </c>
      <c r="BP195" t="s">
        <v>361</v>
      </c>
      <c r="BV195" t="s">
        <v>361</v>
      </c>
      <c r="CE195" t="s">
        <v>361</v>
      </c>
      <c r="CN195" t="s">
        <v>359</v>
      </c>
      <c r="CO195" t="s">
        <v>359</v>
      </c>
      <c r="CP195" t="s">
        <v>375</v>
      </c>
      <c r="CQ195" t="s">
        <v>359</v>
      </c>
      <c r="CR195">
        <v>0</v>
      </c>
      <c r="CS195" t="s">
        <v>359</v>
      </c>
      <c r="CT195" t="s">
        <v>376</v>
      </c>
      <c r="CU195" t="s">
        <v>359</v>
      </c>
      <c r="CV195" t="s">
        <v>375</v>
      </c>
      <c r="CW195" t="s">
        <v>359</v>
      </c>
      <c r="CX195" t="s">
        <v>3579</v>
      </c>
      <c r="CY195" t="s">
        <v>3580</v>
      </c>
      <c r="CZ195" t="s">
        <v>3581</v>
      </c>
      <c r="DA195" t="s">
        <v>3582</v>
      </c>
      <c r="DB195">
        <v>2</v>
      </c>
      <c r="DC195" t="s">
        <v>3583</v>
      </c>
      <c r="DD195">
        <v>2015</v>
      </c>
      <c r="DE195" t="s">
        <v>370</v>
      </c>
      <c r="DF195" t="s">
        <v>361</v>
      </c>
      <c r="DJ195" t="s">
        <v>359</v>
      </c>
      <c r="DL195" t="s">
        <v>370</v>
      </c>
      <c r="DM195" t="s">
        <v>3578</v>
      </c>
      <c r="DN195" t="s">
        <v>3584</v>
      </c>
    </row>
    <row r="196" spans="1:118" x14ac:dyDescent="0.3">
      <c r="A196" t="s">
        <v>3585</v>
      </c>
      <c r="B196">
        <v>1</v>
      </c>
      <c r="D196" t="s">
        <v>465</v>
      </c>
      <c r="E196" t="s">
        <v>3586</v>
      </c>
      <c r="F196" t="s">
        <v>3587</v>
      </c>
      <c r="G196" t="s">
        <v>468</v>
      </c>
      <c r="H196" t="s">
        <v>3588</v>
      </c>
      <c r="I196">
        <v>2017</v>
      </c>
      <c r="J196" t="s">
        <v>353</v>
      </c>
      <c r="K196" t="s">
        <v>354</v>
      </c>
      <c r="L196" t="s">
        <v>664</v>
      </c>
      <c r="M196" t="s">
        <v>665</v>
      </c>
      <c r="N196" t="s">
        <v>2283</v>
      </c>
      <c r="Q196" t="s">
        <v>3589</v>
      </c>
      <c r="R196">
        <v>30604</v>
      </c>
      <c r="T196">
        <v>169</v>
      </c>
      <c r="U196">
        <v>169</v>
      </c>
      <c r="V196">
        <v>0</v>
      </c>
      <c r="W196" t="s">
        <v>359</v>
      </c>
      <c r="X196" t="s">
        <v>360</v>
      </c>
      <c r="Z196">
        <v>2012</v>
      </c>
      <c r="AA196" t="s">
        <v>361</v>
      </c>
      <c r="AC196" t="s">
        <v>362</v>
      </c>
      <c r="AD196" t="s">
        <v>3590</v>
      </c>
      <c r="AE196">
        <v>11</v>
      </c>
      <c r="AF196" t="s">
        <v>363</v>
      </c>
      <c r="AG196" t="s">
        <v>670</v>
      </c>
      <c r="AH196" t="s">
        <v>671</v>
      </c>
      <c r="AI196" t="s">
        <v>672</v>
      </c>
      <c r="AJ196" t="s">
        <v>673</v>
      </c>
      <c r="AL196" t="s">
        <v>359</v>
      </c>
      <c r="AM196">
        <v>4</v>
      </c>
      <c r="AN196" t="s">
        <v>361</v>
      </c>
      <c r="AT196">
        <v>4</v>
      </c>
      <c r="AU196" t="s">
        <v>361</v>
      </c>
      <c r="BA196" t="s">
        <v>361</v>
      </c>
      <c r="BJ196" t="s">
        <v>361</v>
      </c>
      <c r="BP196" t="s">
        <v>361</v>
      </c>
      <c r="BV196" t="s">
        <v>361</v>
      </c>
      <c r="CE196" t="s">
        <v>361</v>
      </c>
      <c r="CN196" t="s">
        <v>359</v>
      </c>
      <c r="CO196" t="s">
        <v>359</v>
      </c>
      <c r="CP196" t="s">
        <v>375</v>
      </c>
      <c r="CQ196" t="s">
        <v>359</v>
      </c>
      <c r="CR196">
        <v>0</v>
      </c>
      <c r="CS196" t="s">
        <v>359</v>
      </c>
      <c r="CT196" t="s">
        <v>376</v>
      </c>
      <c r="CU196" t="s">
        <v>359</v>
      </c>
      <c r="CV196" t="s">
        <v>375</v>
      </c>
      <c r="CW196" t="s">
        <v>359</v>
      </c>
      <c r="CX196" t="s">
        <v>3591</v>
      </c>
      <c r="CY196" t="s">
        <v>3592</v>
      </c>
      <c r="CZ196" t="s">
        <v>3593</v>
      </c>
      <c r="DA196" t="s">
        <v>3594</v>
      </c>
      <c r="DB196">
        <v>2</v>
      </c>
      <c r="DC196" t="s">
        <v>3595</v>
      </c>
      <c r="DD196">
        <v>2012</v>
      </c>
      <c r="DE196" t="s">
        <v>370</v>
      </c>
      <c r="DF196" t="s">
        <v>361</v>
      </c>
      <c r="DJ196" t="s">
        <v>359</v>
      </c>
      <c r="DL196" t="s">
        <v>370</v>
      </c>
      <c r="DM196" t="s">
        <v>3596</v>
      </c>
      <c r="DN196" t="s">
        <v>3597</v>
      </c>
    </row>
    <row r="197" spans="1:118" x14ac:dyDescent="0.3">
      <c r="A197" t="s">
        <v>3598</v>
      </c>
      <c r="B197">
        <v>1</v>
      </c>
      <c r="D197" t="s">
        <v>385</v>
      </c>
      <c r="E197" t="s">
        <v>3599</v>
      </c>
      <c r="F197" t="s">
        <v>3600</v>
      </c>
      <c r="G197" t="s">
        <v>388</v>
      </c>
      <c r="H197" t="s">
        <v>3601</v>
      </c>
      <c r="I197">
        <v>2017</v>
      </c>
      <c r="J197" t="s">
        <v>353</v>
      </c>
      <c r="K197" t="s">
        <v>354</v>
      </c>
      <c r="L197" t="s">
        <v>584</v>
      </c>
      <c r="M197" t="s">
        <v>3602</v>
      </c>
      <c r="N197" t="s">
        <v>1611</v>
      </c>
      <c r="Q197" t="s">
        <v>3603</v>
      </c>
      <c r="R197">
        <v>698</v>
      </c>
      <c r="T197">
        <v>116</v>
      </c>
      <c r="U197">
        <v>115</v>
      </c>
      <c r="V197">
        <v>1</v>
      </c>
      <c r="W197" t="s">
        <v>359</v>
      </c>
      <c r="X197" t="s">
        <v>394</v>
      </c>
      <c r="Z197">
        <v>2016</v>
      </c>
      <c r="AA197" t="s">
        <v>359</v>
      </c>
      <c r="AB197" t="s">
        <v>3604</v>
      </c>
      <c r="AC197" t="s">
        <v>362</v>
      </c>
      <c r="AD197" t="s">
        <v>956</v>
      </c>
      <c r="AE197">
        <v>2</v>
      </c>
      <c r="AF197" t="s">
        <v>363</v>
      </c>
      <c r="AG197" t="s">
        <v>3605</v>
      </c>
      <c r="AH197" t="s">
        <v>3606</v>
      </c>
      <c r="AI197" t="s">
        <v>3607</v>
      </c>
      <c r="AJ197" t="s">
        <v>3608</v>
      </c>
      <c r="AL197" t="s">
        <v>359</v>
      </c>
      <c r="AM197">
        <v>10</v>
      </c>
      <c r="AN197" t="s">
        <v>359</v>
      </c>
      <c r="AO197">
        <v>2</v>
      </c>
      <c r="AQ197" t="s">
        <v>401</v>
      </c>
      <c r="AR197">
        <v>2016</v>
      </c>
      <c r="AS197" t="s">
        <v>370</v>
      </c>
      <c r="AT197">
        <v>10</v>
      </c>
      <c r="AU197" t="s">
        <v>359</v>
      </c>
      <c r="AV197">
        <v>1</v>
      </c>
      <c r="AX197">
        <v>2016</v>
      </c>
      <c r="AY197" t="s">
        <v>370</v>
      </c>
      <c r="AZ197">
        <v>8600</v>
      </c>
      <c r="BA197" t="s">
        <v>359</v>
      </c>
      <c r="BB197">
        <v>3</v>
      </c>
      <c r="BC197" t="s">
        <v>3609</v>
      </c>
      <c r="BD197" t="s">
        <v>3610</v>
      </c>
      <c r="BE197" t="s">
        <v>3611</v>
      </c>
      <c r="BF197" t="s">
        <v>3612</v>
      </c>
      <c r="BH197">
        <v>2016</v>
      </c>
      <c r="BI197" t="s">
        <v>370</v>
      </c>
      <c r="BJ197" t="s">
        <v>361</v>
      </c>
      <c r="BP197" t="s">
        <v>361</v>
      </c>
      <c r="BV197" t="s">
        <v>361</v>
      </c>
      <c r="CE197" t="s">
        <v>361</v>
      </c>
      <c r="CN197" t="s">
        <v>359</v>
      </c>
      <c r="CO197" t="s">
        <v>359</v>
      </c>
      <c r="CP197" t="s">
        <v>375</v>
      </c>
      <c r="CQ197" t="s">
        <v>359</v>
      </c>
      <c r="CR197">
        <v>0</v>
      </c>
      <c r="CS197" t="s">
        <v>359</v>
      </c>
      <c r="CT197" t="s">
        <v>376</v>
      </c>
      <c r="CU197" t="s">
        <v>359</v>
      </c>
      <c r="CV197" t="s">
        <v>375</v>
      </c>
      <c r="CW197" t="s">
        <v>359</v>
      </c>
      <c r="CX197" t="s">
        <v>3613</v>
      </c>
      <c r="CY197" t="s">
        <v>3614</v>
      </c>
      <c r="CZ197" t="s">
        <v>3615</v>
      </c>
      <c r="DA197" t="s">
        <v>3616</v>
      </c>
      <c r="DB197">
        <v>2</v>
      </c>
      <c r="DC197" t="s">
        <v>3617</v>
      </c>
      <c r="DD197">
        <v>2016</v>
      </c>
      <c r="DE197" t="s">
        <v>370</v>
      </c>
      <c r="DF197" t="s">
        <v>361</v>
      </c>
      <c r="DJ197" t="s">
        <v>359</v>
      </c>
      <c r="DL197" t="s">
        <v>370</v>
      </c>
      <c r="DM197" t="s">
        <v>3618</v>
      </c>
      <c r="DN197" t="s">
        <v>3619</v>
      </c>
    </row>
    <row r="198" spans="1:118" x14ac:dyDescent="0.3">
      <c r="A198" t="s">
        <v>3620</v>
      </c>
      <c r="B198">
        <v>1</v>
      </c>
      <c r="D198" t="s">
        <v>465</v>
      </c>
      <c r="E198" t="s">
        <v>3621</v>
      </c>
      <c r="F198" t="s">
        <v>3622</v>
      </c>
      <c r="G198" t="s">
        <v>468</v>
      </c>
      <c r="H198" t="s">
        <v>3623</v>
      </c>
      <c r="I198">
        <v>2017</v>
      </c>
      <c r="J198" t="s">
        <v>353</v>
      </c>
      <c r="K198" t="s">
        <v>354</v>
      </c>
      <c r="L198" t="s">
        <v>470</v>
      </c>
      <c r="M198" t="s">
        <v>1098</v>
      </c>
      <c r="N198" t="s">
        <v>1908</v>
      </c>
      <c r="Q198" t="s">
        <v>3624</v>
      </c>
      <c r="R198">
        <v>844</v>
      </c>
      <c r="T198">
        <v>228</v>
      </c>
      <c r="U198">
        <v>228</v>
      </c>
      <c r="V198">
        <v>0</v>
      </c>
      <c r="W198" t="s">
        <v>359</v>
      </c>
      <c r="X198" t="s">
        <v>394</v>
      </c>
      <c r="Z198">
        <v>2010</v>
      </c>
      <c r="AA198" t="s">
        <v>359</v>
      </c>
      <c r="AB198" t="s">
        <v>3625</v>
      </c>
      <c r="AC198" t="s">
        <v>3310</v>
      </c>
      <c r="AD198" t="s">
        <v>3560</v>
      </c>
      <c r="AE198">
        <v>1</v>
      </c>
      <c r="AF198" t="s">
        <v>363</v>
      </c>
      <c r="AG198" t="s">
        <v>3626</v>
      </c>
      <c r="AH198" t="s">
        <v>3627</v>
      </c>
      <c r="AI198" t="s">
        <v>3628</v>
      </c>
      <c r="AJ198" t="s">
        <v>3629</v>
      </c>
      <c r="AK198" t="s">
        <v>3630</v>
      </c>
      <c r="AL198" t="s">
        <v>359</v>
      </c>
      <c r="AM198">
        <v>30</v>
      </c>
      <c r="AN198" t="s">
        <v>361</v>
      </c>
      <c r="AT198">
        <v>30</v>
      </c>
      <c r="AU198" t="s">
        <v>359</v>
      </c>
      <c r="AV198">
        <v>1</v>
      </c>
      <c r="AW198" t="s">
        <v>3631</v>
      </c>
      <c r="AX198">
        <v>2010</v>
      </c>
      <c r="AY198" t="s">
        <v>370</v>
      </c>
      <c r="AZ198">
        <v>1000</v>
      </c>
      <c r="BA198" t="s">
        <v>359</v>
      </c>
      <c r="BB198">
        <v>1</v>
      </c>
      <c r="BC198" t="s">
        <v>3632</v>
      </c>
      <c r="BD198" t="s">
        <v>3633</v>
      </c>
      <c r="BE198" t="s">
        <v>3634</v>
      </c>
      <c r="BF198" t="s">
        <v>3635</v>
      </c>
      <c r="BG198" t="s">
        <v>3636</v>
      </c>
      <c r="BH198">
        <v>2010</v>
      </c>
      <c r="BI198" t="s">
        <v>370</v>
      </c>
      <c r="BJ198" t="s">
        <v>361</v>
      </c>
      <c r="BP198" t="s">
        <v>361</v>
      </c>
      <c r="BV198" t="s">
        <v>361</v>
      </c>
      <c r="CE198" t="s">
        <v>361</v>
      </c>
      <c r="CN198" t="s">
        <v>359</v>
      </c>
      <c r="CO198" t="s">
        <v>359</v>
      </c>
      <c r="CP198" t="s">
        <v>375</v>
      </c>
      <c r="CQ198" t="s">
        <v>359</v>
      </c>
      <c r="CR198">
        <v>0</v>
      </c>
      <c r="CS198" t="s">
        <v>359</v>
      </c>
      <c r="CT198" t="s">
        <v>376</v>
      </c>
      <c r="CU198" t="s">
        <v>359</v>
      </c>
      <c r="CV198" t="s">
        <v>375</v>
      </c>
      <c r="CW198" t="s">
        <v>359</v>
      </c>
      <c r="CX198" t="s">
        <v>3637</v>
      </c>
      <c r="CY198" t="s">
        <v>3638</v>
      </c>
      <c r="CZ198" t="s">
        <v>3639</v>
      </c>
      <c r="DA198" t="s">
        <v>3640</v>
      </c>
      <c r="DB198">
        <v>1</v>
      </c>
      <c r="DC198" t="s">
        <v>3641</v>
      </c>
      <c r="DD198">
        <v>2010</v>
      </c>
      <c r="DE198" t="s">
        <v>370</v>
      </c>
      <c r="DF198" t="s">
        <v>361</v>
      </c>
      <c r="DJ198" t="s">
        <v>359</v>
      </c>
      <c r="DL198" t="s">
        <v>370</v>
      </c>
      <c r="DM198" t="s">
        <v>3560</v>
      </c>
      <c r="DN198" t="s">
        <v>3642</v>
      </c>
    </row>
    <row r="199" spans="1:118" x14ac:dyDescent="0.3">
      <c r="A199" t="s">
        <v>3643</v>
      </c>
      <c r="B199">
        <v>1</v>
      </c>
      <c r="D199" t="s">
        <v>631</v>
      </c>
      <c r="E199" t="s">
        <v>3644</v>
      </c>
      <c r="F199" t="s">
        <v>3645</v>
      </c>
      <c r="G199" t="s">
        <v>634</v>
      </c>
      <c r="H199" t="s">
        <v>3646</v>
      </c>
      <c r="I199">
        <v>2017</v>
      </c>
      <c r="J199" t="s">
        <v>353</v>
      </c>
      <c r="K199" t="s">
        <v>354</v>
      </c>
      <c r="L199" t="s">
        <v>606</v>
      </c>
      <c r="M199" t="s">
        <v>793</v>
      </c>
      <c r="N199" t="s">
        <v>419</v>
      </c>
      <c r="Q199" t="s">
        <v>795</v>
      </c>
      <c r="T199">
        <v>117</v>
      </c>
      <c r="U199">
        <v>29</v>
      </c>
      <c r="V199">
        <v>88</v>
      </c>
      <c r="W199" t="s">
        <v>359</v>
      </c>
      <c r="X199" t="s">
        <v>394</v>
      </c>
      <c r="Z199">
        <v>2014</v>
      </c>
      <c r="AA199" t="s">
        <v>359</v>
      </c>
      <c r="AB199" t="s">
        <v>794</v>
      </c>
      <c r="AC199" t="s">
        <v>362</v>
      </c>
      <c r="AD199" t="s">
        <v>3647</v>
      </c>
      <c r="AE199">
        <v>1</v>
      </c>
      <c r="AF199" t="s">
        <v>363</v>
      </c>
      <c r="AG199" t="s">
        <v>797</v>
      </c>
      <c r="AH199" t="s">
        <v>798</v>
      </c>
      <c r="AI199" t="s">
        <v>799</v>
      </c>
      <c r="AJ199" t="s">
        <v>800</v>
      </c>
      <c r="AL199" t="s">
        <v>361</v>
      </c>
      <c r="AM199">
        <v>15</v>
      </c>
      <c r="AN199" t="s">
        <v>359</v>
      </c>
      <c r="AO199">
        <v>1</v>
      </c>
      <c r="AQ199" t="s">
        <v>401</v>
      </c>
      <c r="AR199">
        <v>2014</v>
      </c>
      <c r="AS199" t="s">
        <v>369</v>
      </c>
      <c r="AT199">
        <v>15</v>
      </c>
      <c r="AU199" t="s">
        <v>359</v>
      </c>
      <c r="AV199">
        <v>1</v>
      </c>
      <c r="AX199">
        <v>2014</v>
      </c>
      <c r="AY199" t="s">
        <v>370</v>
      </c>
      <c r="AZ199">
        <v>1800</v>
      </c>
      <c r="BA199" t="s">
        <v>359</v>
      </c>
      <c r="BB199">
        <v>2</v>
      </c>
      <c r="BC199" t="s">
        <v>801</v>
      </c>
      <c r="BD199" t="s">
        <v>802</v>
      </c>
      <c r="BE199" t="s">
        <v>803</v>
      </c>
      <c r="BF199" t="s">
        <v>804</v>
      </c>
      <c r="BH199">
        <v>2014</v>
      </c>
      <c r="BI199" t="s">
        <v>370</v>
      </c>
      <c r="BJ199" t="s">
        <v>359</v>
      </c>
      <c r="BK199">
        <v>1</v>
      </c>
      <c r="BL199" t="s">
        <v>805</v>
      </c>
      <c r="BN199">
        <v>2014</v>
      </c>
      <c r="BO199" t="s">
        <v>370</v>
      </c>
      <c r="BP199" t="s">
        <v>359</v>
      </c>
      <c r="BQ199">
        <v>1</v>
      </c>
      <c r="BS199">
        <v>2014</v>
      </c>
      <c r="BT199" t="s">
        <v>370</v>
      </c>
      <c r="BU199">
        <v>1200</v>
      </c>
      <c r="BV199" t="s">
        <v>361</v>
      </c>
      <c r="CE199" t="s">
        <v>361</v>
      </c>
      <c r="CN199" t="s">
        <v>359</v>
      </c>
      <c r="CO199" t="s">
        <v>359</v>
      </c>
      <c r="CP199" t="s">
        <v>375</v>
      </c>
      <c r="CQ199" t="s">
        <v>359</v>
      </c>
      <c r="CR199">
        <v>0</v>
      </c>
      <c r="CS199" t="s">
        <v>359</v>
      </c>
      <c r="CT199" t="s">
        <v>376</v>
      </c>
      <c r="CU199" t="s">
        <v>359</v>
      </c>
      <c r="CV199" t="s">
        <v>375</v>
      </c>
      <c r="CW199" t="s">
        <v>359</v>
      </c>
      <c r="CX199" t="s">
        <v>3648</v>
      </c>
      <c r="CY199" t="s">
        <v>3649</v>
      </c>
      <c r="CZ199" t="s">
        <v>3650</v>
      </c>
      <c r="DA199" t="s">
        <v>3651</v>
      </c>
      <c r="DB199">
        <v>5</v>
      </c>
      <c r="DC199" t="s">
        <v>3652</v>
      </c>
      <c r="DD199">
        <v>2014</v>
      </c>
      <c r="DE199" t="s">
        <v>369</v>
      </c>
      <c r="DF199" t="s">
        <v>361</v>
      </c>
      <c r="DJ199" t="s">
        <v>359</v>
      </c>
      <c r="DL199" t="s">
        <v>369</v>
      </c>
      <c r="DM199" t="s">
        <v>811</v>
      </c>
      <c r="DN199" t="s">
        <v>3653</v>
      </c>
    </row>
    <row r="200" spans="1:118" x14ac:dyDescent="0.3">
      <c r="A200" t="s">
        <v>3654</v>
      </c>
      <c r="B200">
        <v>1</v>
      </c>
      <c r="D200" t="s">
        <v>412</v>
      </c>
      <c r="E200" t="s">
        <v>3655</v>
      </c>
      <c r="F200" t="s">
        <v>3656</v>
      </c>
      <c r="G200" t="s">
        <v>415</v>
      </c>
      <c r="H200" t="s">
        <v>3657</v>
      </c>
      <c r="I200">
        <v>2017</v>
      </c>
      <c r="J200" t="s">
        <v>353</v>
      </c>
      <c r="K200" t="s">
        <v>354</v>
      </c>
      <c r="L200" t="s">
        <v>390</v>
      </c>
      <c r="M200" t="s">
        <v>2229</v>
      </c>
      <c r="N200" t="s">
        <v>3658</v>
      </c>
      <c r="Q200" t="s">
        <v>420</v>
      </c>
      <c r="R200">
        <v>20456</v>
      </c>
      <c r="T200">
        <v>78</v>
      </c>
      <c r="U200">
        <v>70</v>
      </c>
      <c r="V200">
        <v>8</v>
      </c>
      <c r="W200" t="s">
        <v>359</v>
      </c>
      <c r="X200" t="s">
        <v>394</v>
      </c>
      <c r="Z200">
        <v>2011</v>
      </c>
      <c r="AA200" t="s">
        <v>359</v>
      </c>
      <c r="AB200" t="s">
        <v>1642</v>
      </c>
      <c r="AC200" t="s">
        <v>422</v>
      </c>
      <c r="AD200" t="s">
        <v>1643</v>
      </c>
      <c r="AE200">
        <v>2</v>
      </c>
      <c r="AF200" t="s">
        <v>363</v>
      </c>
      <c r="AG200" t="s">
        <v>424</v>
      </c>
      <c r="AH200" t="s">
        <v>425</v>
      </c>
      <c r="AI200" t="s">
        <v>426</v>
      </c>
      <c r="AJ200" t="s">
        <v>427</v>
      </c>
      <c r="AL200" t="s">
        <v>359</v>
      </c>
      <c r="AM200">
        <v>5</v>
      </c>
      <c r="AN200" t="s">
        <v>359</v>
      </c>
      <c r="AO200">
        <v>1</v>
      </c>
      <c r="AQ200" t="s">
        <v>401</v>
      </c>
      <c r="AR200">
        <v>2015</v>
      </c>
      <c r="AS200" t="s">
        <v>370</v>
      </c>
      <c r="AT200">
        <v>5</v>
      </c>
      <c r="AU200" t="s">
        <v>359</v>
      </c>
      <c r="AV200">
        <v>2</v>
      </c>
      <c r="AX200">
        <v>2015</v>
      </c>
      <c r="AY200" t="s">
        <v>370</v>
      </c>
      <c r="AZ200">
        <v>2100</v>
      </c>
      <c r="BA200" t="s">
        <v>359</v>
      </c>
      <c r="BB200">
        <v>11</v>
      </c>
      <c r="BC200" t="s">
        <v>428</v>
      </c>
      <c r="BD200" t="s">
        <v>429</v>
      </c>
      <c r="BE200" t="s">
        <v>430</v>
      </c>
      <c r="BF200" t="s">
        <v>431</v>
      </c>
      <c r="BH200">
        <v>2011</v>
      </c>
      <c r="BI200" t="s">
        <v>370</v>
      </c>
      <c r="BJ200" t="s">
        <v>359</v>
      </c>
      <c r="BK200">
        <v>15</v>
      </c>
      <c r="BL200" t="s">
        <v>432</v>
      </c>
      <c r="BN200">
        <v>2011</v>
      </c>
      <c r="BO200" t="s">
        <v>370</v>
      </c>
      <c r="BP200" t="s">
        <v>359</v>
      </c>
      <c r="BQ200">
        <v>3</v>
      </c>
      <c r="BS200">
        <v>2011</v>
      </c>
      <c r="BT200" t="s">
        <v>369</v>
      </c>
      <c r="BU200">
        <v>37000</v>
      </c>
      <c r="BV200" t="s">
        <v>361</v>
      </c>
      <c r="CE200" t="s">
        <v>361</v>
      </c>
      <c r="CN200" t="s">
        <v>359</v>
      </c>
      <c r="CO200" t="s">
        <v>359</v>
      </c>
      <c r="CP200" t="s">
        <v>375</v>
      </c>
      <c r="CQ200" t="s">
        <v>359</v>
      </c>
      <c r="CR200">
        <v>0</v>
      </c>
      <c r="CS200" t="s">
        <v>359</v>
      </c>
      <c r="CT200" t="s">
        <v>376</v>
      </c>
      <c r="CU200" t="s">
        <v>359</v>
      </c>
      <c r="CV200" t="s">
        <v>375</v>
      </c>
      <c r="CW200" t="s">
        <v>359</v>
      </c>
      <c r="CX200" t="s">
        <v>3659</v>
      </c>
      <c r="CY200" t="s">
        <v>3660</v>
      </c>
      <c r="CZ200" t="s">
        <v>3661</v>
      </c>
      <c r="DA200" t="s">
        <v>3662</v>
      </c>
      <c r="DB200">
        <v>29</v>
      </c>
      <c r="DC200" t="s">
        <v>3663</v>
      </c>
      <c r="DD200">
        <v>2011</v>
      </c>
      <c r="DE200" t="s">
        <v>369</v>
      </c>
      <c r="DF200" t="s">
        <v>359</v>
      </c>
      <c r="DG200">
        <v>10</v>
      </c>
      <c r="DH200">
        <v>25</v>
      </c>
      <c r="DI200" t="s">
        <v>3664</v>
      </c>
      <c r="DJ200" t="s">
        <v>361</v>
      </c>
      <c r="DK200" t="s">
        <v>3665</v>
      </c>
      <c r="DL200" t="s">
        <v>369</v>
      </c>
      <c r="DM200" t="s">
        <v>3666</v>
      </c>
      <c r="DN200" t="s">
        <v>3667</v>
      </c>
    </row>
    <row r="201" spans="1:118" x14ac:dyDescent="0.3">
      <c r="A201" t="s">
        <v>3668</v>
      </c>
      <c r="B201">
        <v>1</v>
      </c>
      <c r="D201" t="s">
        <v>412</v>
      </c>
      <c r="E201" t="s">
        <v>3669</v>
      </c>
      <c r="F201" t="s">
        <v>3670</v>
      </c>
      <c r="G201" t="s">
        <v>415</v>
      </c>
      <c r="H201" t="s">
        <v>3671</v>
      </c>
      <c r="I201">
        <v>2017</v>
      </c>
      <c r="J201" t="s">
        <v>353</v>
      </c>
      <c r="K201" t="s">
        <v>354</v>
      </c>
      <c r="L201" t="s">
        <v>584</v>
      </c>
      <c r="M201" t="s">
        <v>3672</v>
      </c>
      <c r="N201" t="s">
        <v>3673</v>
      </c>
      <c r="Q201" t="s">
        <v>420</v>
      </c>
      <c r="R201">
        <v>20456</v>
      </c>
      <c r="T201">
        <v>65</v>
      </c>
      <c r="U201">
        <v>60</v>
      </c>
      <c r="V201">
        <v>5</v>
      </c>
      <c r="W201" t="s">
        <v>359</v>
      </c>
      <c r="X201" t="s">
        <v>394</v>
      </c>
      <c r="Z201">
        <v>2011</v>
      </c>
      <c r="AA201" t="s">
        <v>359</v>
      </c>
      <c r="AB201" t="s">
        <v>3674</v>
      </c>
      <c r="AC201" t="s">
        <v>422</v>
      </c>
      <c r="AD201" t="s">
        <v>423</v>
      </c>
      <c r="AE201">
        <v>2</v>
      </c>
      <c r="AF201" t="s">
        <v>363</v>
      </c>
      <c r="AG201" t="s">
        <v>424</v>
      </c>
      <c r="AH201" t="s">
        <v>425</v>
      </c>
      <c r="AI201" t="s">
        <v>426</v>
      </c>
      <c r="AJ201" t="s">
        <v>427</v>
      </c>
      <c r="AL201" t="s">
        <v>359</v>
      </c>
      <c r="AM201">
        <v>5</v>
      </c>
      <c r="AN201" t="s">
        <v>359</v>
      </c>
      <c r="AO201">
        <v>1</v>
      </c>
      <c r="AQ201" t="s">
        <v>401</v>
      </c>
      <c r="AR201">
        <v>2015</v>
      </c>
      <c r="AS201" t="s">
        <v>370</v>
      </c>
      <c r="AT201">
        <v>5</v>
      </c>
      <c r="AU201" t="s">
        <v>359</v>
      </c>
      <c r="AV201">
        <v>2</v>
      </c>
      <c r="AX201">
        <v>2015</v>
      </c>
      <c r="AY201" t="s">
        <v>370</v>
      </c>
      <c r="AZ201">
        <v>2100</v>
      </c>
      <c r="BA201" t="s">
        <v>359</v>
      </c>
      <c r="BB201">
        <v>11</v>
      </c>
      <c r="BC201" t="s">
        <v>428</v>
      </c>
      <c r="BD201" t="s">
        <v>429</v>
      </c>
      <c r="BE201" t="s">
        <v>430</v>
      </c>
      <c r="BF201" t="s">
        <v>431</v>
      </c>
      <c r="BH201">
        <v>2011</v>
      </c>
      <c r="BI201" t="s">
        <v>370</v>
      </c>
      <c r="BJ201" t="s">
        <v>359</v>
      </c>
      <c r="BK201">
        <v>15</v>
      </c>
      <c r="BL201" t="s">
        <v>432</v>
      </c>
      <c r="BN201">
        <v>2011</v>
      </c>
      <c r="BO201" t="s">
        <v>370</v>
      </c>
      <c r="BP201" t="s">
        <v>359</v>
      </c>
      <c r="BQ201">
        <v>3</v>
      </c>
      <c r="BS201">
        <v>2011</v>
      </c>
      <c r="BT201" t="s">
        <v>369</v>
      </c>
      <c r="BU201">
        <v>37000</v>
      </c>
      <c r="BV201" t="s">
        <v>361</v>
      </c>
      <c r="CE201" t="s">
        <v>361</v>
      </c>
      <c r="CN201" t="s">
        <v>359</v>
      </c>
      <c r="CO201" t="s">
        <v>359</v>
      </c>
      <c r="CP201" t="s">
        <v>375</v>
      </c>
      <c r="CQ201" t="s">
        <v>359</v>
      </c>
      <c r="CR201">
        <v>0</v>
      </c>
      <c r="CS201" t="s">
        <v>359</v>
      </c>
      <c r="CT201" t="s">
        <v>376</v>
      </c>
      <c r="CU201" t="s">
        <v>359</v>
      </c>
      <c r="CV201" t="s">
        <v>375</v>
      </c>
      <c r="CW201" t="s">
        <v>359</v>
      </c>
      <c r="CX201" t="s">
        <v>3675</v>
      </c>
      <c r="CY201" t="s">
        <v>3676</v>
      </c>
      <c r="CZ201" t="s">
        <v>3677</v>
      </c>
      <c r="DA201" t="s">
        <v>3678</v>
      </c>
      <c r="DB201">
        <v>29</v>
      </c>
      <c r="DC201" t="s">
        <v>3679</v>
      </c>
      <c r="DD201">
        <v>2011</v>
      </c>
      <c r="DE201" t="s">
        <v>370</v>
      </c>
      <c r="DF201" t="s">
        <v>361</v>
      </c>
      <c r="DJ201" t="s">
        <v>359</v>
      </c>
      <c r="DL201" t="s">
        <v>369</v>
      </c>
      <c r="DM201" t="s">
        <v>3680</v>
      </c>
      <c r="DN201" t="s">
        <v>3681</v>
      </c>
    </row>
    <row r="202" spans="1:118" x14ac:dyDescent="0.3">
      <c r="A202" t="s">
        <v>3682</v>
      </c>
      <c r="B202">
        <v>1</v>
      </c>
      <c r="D202" t="s">
        <v>385</v>
      </c>
      <c r="E202" t="s">
        <v>3683</v>
      </c>
      <c r="F202" t="s">
        <v>3684</v>
      </c>
      <c r="G202" t="s">
        <v>388</v>
      </c>
      <c r="H202" t="s">
        <v>3685</v>
      </c>
      <c r="I202">
        <v>2017</v>
      </c>
      <c r="J202" t="s">
        <v>353</v>
      </c>
      <c r="K202" t="s">
        <v>354</v>
      </c>
      <c r="L202" t="s">
        <v>584</v>
      </c>
      <c r="M202" t="s">
        <v>585</v>
      </c>
      <c r="N202" t="s">
        <v>1839</v>
      </c>
      <c r="Q202" t="s">
        <v>1840</v>
      </c>
      <c r="R202">
        <v>558</v>
      </c>
      <c r="T202">
        <v>223</v>
      </c>
      <c r="U202">
        <v>200</v>
      </c>
      <c r="V202">
        <v>23</v>
      </c>
      <c r="W202" t="s">
        <v>359</v>
      </c>
      <c r="X202" t="s">
        <v>394</v>
      </c>
      <c r="Z202">
        <v>2009</v>
      </c>
      <c r="AA202" t="s">
        <v>359</v>
      </c>
      <c r="AB202" t="s">
        <v>3686</v>
      </c>
      <c r="AC202" t="s">
        <v>3170</v>
      </c>
      <c r="AD202" t="s">
        <v>3687</v>
      </c>
      <c r="AE202">
        <v>1</v>
      </c>
      <c r="AF202" t="s">
        <v>363</v>
      </c>
      <c r="AG202" t="s">
        <v>3688</v>
      </c>
      <c r="AH202" t="s">
        <v>3689</v>
      </c>
      <c r="AI202" t="s">
        <v>3690</v>
      </c>
      <c r="AJ202" t="s">
        <v>3691</v>
      </c>
      <c r="AL202" t="s">
        <v>361</v>
      </c>
      <c r="AM202">
        <v>20</v>
      </c>
      <c r="AN202" t="s">
        <v>359</v>
      </c>
      <c r="AO202">
        <v>1</v>
      </c>
      <c r="AQ202" t="s">
        <v>401</v>
      </c>
      <c r="AR202">
        <v>2009</v>
      </c>
      <c r="AS202" t="s">
        <v>369</v>
      </c>
      <c r="AT202">
        <v>20</v>
      </c>
      <c r="AU202" t="s">
        <v>359</v>
      </c>
      <c r="AV202">
        <v>2</v>
      </c>
      <c r="AX202">
        <v>2009</v>
      </c>
      <c r="AY202" t="s">
        <v>369</v>
      </c>
      <c r="AZ202">
        <v>3000</v>
      </c>
      <c r="BA202" t="s">
        <v>359</v>
      </c>
      <c r="BB202">
        <v>3</v>
      </c>
      <c r="BC202" t="s">
        <v>3692</v>
      </c>
      <c r="BD202" t="s">
        <v>3693</v>
      </c>
      <c r="BE202" t="s">
        <v>3694</v>
      </c>
      <c r="BF202" t="s">
        <v>3695</v>
      </c>
      <c r="BH202">
        <v>2009</v>
      </c>
      <c r="BI202" t="s">
        <v>369</v>
      </c>
      <c r="BJ202" t="s">
        <v>361</v>
      </c>
      <c r="BP202" t="s">
        <v>359</v>
      </c>
      <c r="BQ202">
        <v>2</v>
      </c>
      <c r="BS202">
        <v>2012</v>
      </c>
      <c r="BT202" t="s">
        <v>369</v>
      </c>
      <c r="BU202">
        <v>3000</v>
      </c>
      <c r="BV202" t="s">
        <v>361</v>
      </c>
      <c r="CE202" t="s">
        <v>361</v>
      </c>
      <c r="CN202" t="s">
        <v>359</v>
      </c>
      <c r="CO202" t="s">
        <v>359</v>
      </c>
      <c r="CP202" t="s">
        <v>375</v>
      </c>
      <c r="CQ202" t="s">
        <v>359</v>
      </c>
      <c r="CR202">
        <v>0</v>
      </c>
      <c r="CS202" t="s">
        <v>359</v>
      </c>
      <c r="CT202" t="s">
        <v>376</v>
      </c>
      <c r="CU202" t="s">
        <v>359</v>
      </c>
      <c r="CV202" t="s">
        <v>375</v>
      </c>
      <c r="CW202" t="s">
        <v>359</v>
      </c>
      <c r="CX202" t="s">
        <v>3696</v>
      </c>
      <c r="CY202" t="s">
        <v>3697</v>
      </c>
      <c r="CZ202" t="s">
        <v>3698</v>
      </c>
      <c r="DA202" t="s">
        <v>3699</v>
      </c>
      <c r="DB202">
        <v>1</v>
      </c>
      <c r="DD202">
        <v>2009</v>
      </c>
      <c r="DE202" t="s">
        <v>369</v>
      </c>
      <c r="DF202" t="s">
        <v>361</v>
      </c>
      <c r="DJ202" t="s">
        <v>359</v>
      </c>
      <c r="DL202" t="s">
        <v>369</v>
      </c>
      <c r="DM202" t="s">
        <v>3700</v>
      </c>
      <c r="DN202" t="s">
        <v>3701</v>
      </c>
    </row>
    <row r="203" spans="1:118" x14ac:dyDescent="0.3">
      <c r="A203" t="s">
        <v>3702</v>
      </c>
      <c r="B203">
        <v>1</v>
      </c>
      <c r="D203" t="s">
        <v>631</v>
      </c>
      <c r="E203" t="s">
        <v>3703</v>
      </c>
      <c r="F203" t="s">
        <v>3704</v>
      </c>
      <c r="G203" t="s">
        <v>634</v>
      </c>
      <c r="H203" t="s">
        <v>3601</v>
      </c>
      <c r="I203">
        <v>2017</v>
      </c>
      <c r="J203" t="s">
        <v>353</v>
      </c>
      <c r="K203" t="s">
        <v>354</v>
      </c>
      <c r="L203" t="s">
        <v>606</v>
      </c>
      <c r="M203" t="s">
        <v>793</v>
      </c>
      <c r="N203" t="s">
        <v>419</v>
      </c>
      <c r="Q203" t="s">
        <v>795</v>
      </c>
      <c r="T203">
        <v>117</v>
      </c>
      <c r="U203">
        <v>25</v>
      </c>
      <c r="V203">
        <v>92</v>
      </c>
      <c r="W203" t="s">
        <v>359</v>
      </c>
      <c r="X203" t="s">
        <v>394</v>
      </c>
      <c r="Z203">
        <v>2014</v>
      </c>
      <c r="AA203" t="s">
        <v>359</v>
      </c>
      <c r="AB203" t="s">
        <v>794</v>
      </c>
      <c r="AC203" t="s">
        <v>362</v>
      </c>
      <c r="AD203" t="s">
        <v>796</v>
      </c>
      <c r="AE203">
        <v>1</v>
      </c>
      <c r="AF203" t="s">
        <v>363</v>
      </c>
      <c r="AG203" t="s">
        <v>797</v>
      </c>
      <c r="AH203" t="s">
        <v>798</v>
      </c>
      <c r="AI203" t="s">
        <v>799</v>
      </c>
      <c r="AJ203" t="s">
        <v>800</v>
      </c>
      <c r="AL203" t="s">
        <v>361</v>
      </c>
      <c r="AM203">
        <v>15</v>
      </c>
      <c r="AN203" t="s">
        <v>359</v>
      </c>
      <c r="AO203">
        <v>1</v>
      </c>
      <c r="AQ203" t="s">
        <v>401</v>
      </c>
      <c r="AR203">
        <v>2014</v>
      </c>
      <c r="AS203" t="s">
        <v>369</v>
      </c>
      <c r="AT203">
        <v>15</v>
      </c>
      <c r="AU203" t="s">
        <v>359</v>
      </c>
      <c r="AV203">
        <v>1</v>
      </c>
      <c r="AX203">
        <v>2014</v>
      </c>
      <c r="AY203" t="s">
        <v>370</v>
      </c>
      <c r="AZ203">
        <v>1800</v>
      </c>
      <c r="BA203" t="s">
        <v>359</v>
      </c>
      <c r="BB203">
        <v>2</v>
      </c>
      <c r="BC203" t="s">
        <v>801</v>
      </c>
      <c r="BD203" t="s">
        <v>802</v>
      </c>
      <c r="BE203" t="s">
        <v>803</v>
      </c>
      <c r="BF203" t="s">
        <v>804</v>
      </c>
      <c r="BH203">
        <v>2014</v>
      </c>
      <c r="BI203" t="s">
        <v>370</v>
      </c>
      <c r="BJ203" t="s">
        <v>359</v>
      </c>
      <c r="BK203">
        <v>1</v>
      </c>
      <c r="BL203" t="s">
        <v>805</v>
      </c>
      <c r="BN203">
        <v>2014</v>
      </c>
      <c r="BO203" t="s">
        <v>370</v>
      </c>
      <c r="BP203" t="s">
        <v>359</v>
      </c>
      <c r="BQ203">
        <v>1</v>
      </c>
      <c r="BS203">
        <v>2014</v>
      </c>
      <c r="BT203" t="s">
        <v>370</v>
      </c>
      <c r="BU203">
        <v>1200</v>
      </c>
      <c r="BV203" t="s">
        <v>361</v>
      </c>
      <c r="CE203" t="s">
        <v>361</v>
      </c>
      <c r="CN203" t="s">
        <v>359</v>
      </c>
      <c r="CO203" t="s">
        <v>359</v>
      </c>
      <c r="CP203" t="s">
        <v>375</v>
      </c>
      <c r="CQ203" t="s">
        <v>359</v>
      </c>
      <c r="CR203">
        <v>0</v>
      </c>
      <c r="CS203" t="s">
        <v>359</v>
      </c>
      <c r="CT203" t="s">
        <v>376</v>
      </c>
      <c r="CU203" t="s">
        <v>359</v>
      </c>
      <c r="CV203" t="s">
        <v>375</v>
      </c>
      <c r="CW203" t="s">
        <v>359</v>
      </c>
      <c r="CX203" t="s">
        <v>3705</v>
      </c>
      <c r="CY203" t="s">
        <v>3706</v>
      </c>
      <c r="CZ203" t="s">
        <v>3707</v>
      </c>
      <c r="DA203" t="s">
        <v>3708</v>
      </c>
      <c r="DB203">
        <v>5</v>
      </c>
      <c r="DC203" t="s">
        <v>3709</v>
      </c>
      <c r="DD203">
        <v>2014</v>
      </c>
      <c r="DE203" t="s">
        <v>622</v>
      </c>
      <c r="DF203" t="s">
        <v>361</v>
      </c>
      <c r="DJ203" t="s">
        <v>359</v>
      </c>
      <c r="DL203" t="s">
        <v>369</v>
      </c>
      <c r="DM203" t="s">
        <v>811</v>
      </c>
      <c r="DN203" t="s">
        <v>3710</v>
      </c>
    </row>
    <row r="204" spans="1:118" x14ac:dyDescent="0.3">
      <c r="A204" t="s">
        <v>3711</v>
      </c>
      <c r="B204">
        <v>1</v>
      </c>
      <c r="D204" t="s">
        <v>385</v>
      </c>
      <c r="E204" t="s">
        <v>3712</v>
      </c>
      <c r="F204" t="s">
        <v>3713</v>
      </c>
      <c r="G204" t="s">
        <v>388</v>
      </c>
      <c r="H204" t="s">
        <v>3714</v>
      </c>
      <c r="I204">
        <v>2017</v>
      </c>
      <c r="J204" t="s">
        <v>353</v>
      </c>
      <c r="K204" t="s">
        <v>354</v>
      </c>
      <c r="L204" t="s">
        <v>937</v>
      </c>
      <c r="M204" t="s">
        <v>940</v>
      </c>
      <c r="N204" t="s">
        <v>3715</v>
      </c>
      <c r="Q204" t="s">
        <v>3716</v>
      </c>
      <c r="T204">
        <v>155</v>
      </c>
      <c r="U204">
        <v>130</v>
      </c>
      <c r="V204">
        <v>25</v>
      </c>
      <c r="W204" t="s">
        <v>359</v>
      </c>
      <c r="X204" t="s">
        <v>394</v>
      </c>
      <c r="Z204">
        <v>2014</v>
      </c>
      <c r="AA204" t="s">
        <v>359</v>
      </c>
      <c r="AB204" t="s">
        <v>3717</v>
      </c>
      <c r="AC204" t="s">
        <v>362</v>
      </c>
      <c r="AD204" t="s">
        <v>3718</v>
      </c>
      <c r="AE204">
        <v>1</v>
      </c>
      <c r="AF204" t="s">
        <v>363</v>
      </c>
      <c r="AG204" t="s">
        <v>943</v>
      </c>
      <c r="AH204" t="s">
        <v>944</v>
      </c>
      <c r="AI204" t="s">
        <v>945</v>
      </c>
      <c r="AJ204" t="s">
        <v>946</v>
      </c>
      <c r="AL204" t="s">
        <v>359</v>
      </c>
      <c r="AM204">
        <v>60</v>
      </c>
      <c r="AN204" t="s">
        <v>359</v>
      </c>
      <c r="AO204">
        <v>2</v>
      </c>
      <c r="AQ204" t="s">
        <v>401</v>
      </c>
      <c r="AR204">
        <v>2014</v>
      </c>
      <c r="AS204" t="s">
        <v>370</v>
      </c>
      <c r="AT204">
        <v>60</v>
      </c>
      <c r="AU204" t="s">
        <v>359</v>
      </c>
      <c r="AV204">
        <v>1</v>
      </c>
      <c r="AX204">
        <v>2014</v>
      </c>
      <c r="AY204" t="s">
        <v>370</v>
      </c>
      <c r="AZ204">
        <v>5000</v>
      </c>
      <c r="BA204" t="s">
        <v>359</v>
      </c>
      <c r="BB204">
        <v>5</v>
      </c>
      <c r="BC204" t="s">
        <v>947</v>
      </c>
      <c r="BD204" t="s">
        <v>948</v>
      </c>
      <c r="BE204" t="s">
        <v>949</v>
      </c>
      <c r="BF204" t="s">
        <v>950</v>
      </c>
      <c r="BH204">
        <v>2014</v>
      </c>
      <c r="BI204" t="s">
        <v>370</v>
      </c>
      <c r="BJ204" t="s">
        <v>361</v>
      </c>
      <c r="BP204" t="s">
        <v>359</v>
      </c>
      <c r="BQ204">
        <v>1</v>
      </c>
      <c r="BS204">
        <v>2014</v>
      </c>
      <c r="BT204" t="s">
        <v>370</v>
      </c>
      <c r="BU204">
        <v>6700</v>
      </c>
      <c r="BV204" t="s">
        <v>361</v>
      </c>
      <c r="CE204" t="s">
        <v>361</v>
      </c>
      <c r="CN204" t="s">
        <v>359</v>
      </c>
      <c r="CO204" t="s">
        <v>359</v>
      </c>
      <c r="CP204" t="s">
        <v>375</v>
      </c>
      <c r="CQ204" t="s">
        <v>359</v>
      </c>
      <c r="CR204">
        <v>0</v>
      </c>
      <c r="CS204" t="s">
        <v>359</v>
      </c>
      <c r="CT204" t="s">
        <v>376</v>
      </c>
      <c r="CU204" t="s">
        <v>359</v>
      </c>
      <c r="CV204" t="s">
        <v>375</v>
      </c>
      <c r="CW204" t="s">
        <v>359</v>
      </c>
      <c r="CX204" t="s">
        <v>3719</v>
      </c>
      <c r="CY204" t="s">
        <v>3720</v>
      </c>
      <c r="CZ204" t="s">
        <v>3721</v>
      </c>
      <c r="DA204" t="s">
        <v>3722</v>
      </c>
      <c r="DB204">
        <v>1</v>
      </c>
      <c r="DC204" t="s">
        <v>3723</v>
      </c>
      <c r="DD204">
        <v>2014</v>
      </c>
      <c r="DE204" t="s">
        <v>370</v>
      </c>
      <c r="DF204" t="s">
        <v>361</v>
      </c>
      <c r="DJ204" t="s">
        <v>359</v>
      </c>
      <c r="DL204" t="s">
        <v>370</v>
      </c>
      <c r="DM204" t="s">
        <v>3724</v>
      </c>
      <c r="DN204" t="s">
        <v>3725</v>
      </c>
    </row>
    <row r="205" spans="1:118" x14ac:dyDescent="0.3">
      <c r="A205" t="s">
        <v>3726</v>
      </c>
      <c r="B205">
        <v>1</v>
      </c>
      <c r="D205" t="s">
        <v>487</v>
      </c>
      <c r="E205" t="s">
        <v>3727</v>
      </c>
      <c r="F205" t="s">
        <v>3728</v>
      </c>
      <c r="G205" t="s">
        <v>490</v>
      </c>
      <c r="H205" t="s">
        <v>3657</v>
      </c>
      <c r="I205">
        <v>2017</v>
      </c>
      <c r="J205" t="s">
        <v>353</v>
      </c>
      <c r="K205" t="s">
        <v>354</v>
      </c>
      <c r="L205" t="s">
        <v>492</v>
      </c>
      <c r="M205" t="s">
        <v>1058</v>
      </c>
      <c r="N205" t="s">
        <v>2722</v>
      </c>
      <c r="Q205" t="s">
        <v>1060</v>
      </c>
      <c r="R205">
        <v>6436</v>
      </c>
      <c r="T205">
        <v>238</v>
      </c>
      <c r="U205">
        <v>150</v>
      </c>
      <c r="V205">
        <v>88</v>
      </c>
      <c r="W205" t="s">
        <v>359</v>
      </c>
      <c r="X205" t="s">
        <v>360</v>
      </c>
      <c r="Z205">
        <v>2013</v>
      </c>
      <c r="AA205" t="s">
        <v>361</v>
      </c>
      <c r="AC205" t="s">
        <v>362</v>
      </c>
      <c r="AE205">
        <v>7</v>
      </c>
      <c r="AF205" t="s">
        <v>363</v>
      </c>
      <c r="AG205" t="s">
        <v>1061</v>
      </c>
      <c r="AH205" t="s">
        <v>1062</v>
      </c>
      <c r="AI205" t="s">
        <v>1063</v>
      </c>
      <c r="AJ205" t="s">
        <v>1064</v>
      </c>
      <c r="AL205" t="s">
        <v>359</v>
      </c>
      <c r="AM205">
        <v>10</v>
      </c>
      <c r="AN205" t="s">
        <v>359</v>
      </c>
      <c r="AO205">
        <v>3</v>
      </c>
      <c r="AQ205" t="s">
        <v>401</v>
      </c>
      <c r="AR205">
        <v>2013</v>
      </c>
      <c r="AS205" t="s">
        <v>370</v>
      </c>
      <c r="AT205">
        <v>10</v>
      </c>
      <c r="AU205" t="s">
        <v>359</v>
      </c>
      <c r="AV205">
        <v>1</v>
      </c>
      <c r="AX205">
        <v>2013</v>
      </c>
      <c r="AY205" t="s">
        <v>370</v>
      </c>
      <c r="AZ205">
        <v>1500</v>
      </c>
      <c r="BA205" t="s">
        <v>359</v>
      </c>
      <c r="BB205">
        <v>20</v>
      </c>
      <c r="BC205" t="s">
        <v>1065</v>
      </c>
      <c r="BD205" t="s">
        <v>1066</v>
      </c>
      <c r="BE205" t="s">
        <v>1067</v>
      </c>
      <c r="BF205" t="s">
        <v>1068</v>
      </c>
      <c r="BH205">
        <v>2013</v>
      </c>
      <c r="BI205" t="s">
        <v>370</v>
      </c>
      <c r="BJ205" t="s">
        <v>359</v>
      </c>
      <c r="BK205">
        <v>25</v>
      </c>
      <c r="BL205" t="s">
        <v>551</v>
      </c>
      <c r="BN205">
        <v>2013</v>
      </c>
      <c r="BO205" t="s">
        <v>370</v>
      </c>
      <c r="BP205" t="s">
        <v>359</v>
      </c>
      <c r="BQ205">
        <v>4</v>
      </c>
      <c r="BS205">
        <v>2013</v>
      </c>
      <c r="BT205" t="s">
        <v>370</v>
      </c>
      <c r="BU205">
        <v>11000</v>
      </c>
      <c r="BV205" t="s">
        <v>359</v>
      </c>
      <c r="BW205">
        <v>2</v>
      </c>
      <c r="BY205">
        <v>2013</v>
      </c>
      <c r="BZ205" t="s">
        <v>369</v>
      </c>
      <c r="CA205" t="s">
        <v>359</v>
      </c>
      <c r="CC205">
        <v>2013</v>
      </c>
      <c r="CD205" t="s">
        <v>370</v>
      </c>
      <c r="CE205" t="s">
        <v>361</v>
      </c>
      <c r="CN205" t="s">
        <v>359</v>
      </c>
      <c r="CO205" t="s">
        <v>359</v>
      </c>
      <c r="CP205" t="s">
        <v>375</v>
      </c>
      <c r="CQ205" t="s">
        <v>359</v>
      </c>
      <c r="CR205">
        <v>0</v>
      </c>
      <c r="CS205" t="s">
        <v>359</v>
      </c>
      <c r="CT205" t="s">
        <v>376</v>
      </c>
      <c r="CU205" t="s">
        <v>359</v>
      </c>
      <c r="CV205" t="s">
        <v>375</v>
      </c>
      <c r="CW205" t="s">
        <v>359</v>
      </c>
      <c r="CX205" t="s">
        <v>3729</v>
      </c>
      <c r="CY205" t="s">
        <v>3730</v>
      </c>
      <c r="CZ205" t="s">
        <v>3731</v>
      </c>
      <c r="DA205" t="s">
        <v>3732</v>
      </c>
      <c r="DB205">
        <v>1</v>
      </c>
      <c r="DC205" t="s">
        <v>3733</v>
      </c>
      <c r="DD205">
        <v>2013</v>
      </c>
      <c r="DE205" t="s">
        <v>370</v>
      </c>
      <c r="DF205" t="s">
        <v>361</v>
      </c>
      <c r="DJ205" t="s">
        <v>359</v>
      </c>
      <c r="DL205" t="s">
        <v>369</v>
      </c>
      <c r="DN205" t="s">
        <v>3734</v>
      </c>
    </row>
    <row r="206" spans="1:118" x14ac:dyDescent="0.3">
      <c r="A206" t="s">
        <v>3735</v>
      </c>
      <c r="B206">
        <v>1</v>
      </c>
      <c r="D206" t="s">
        <v>487</v>
      </c>
      <c r="E206" t="s">
        <v>3736</v>
      </c>
      <c r="F206" t="s">
        <v>3737</v>
      </c>
      <c r="G206" t="s">
        <v>490</v>
      </c>
      <c r="H206" t="s">
        <v>3738</v>
      </c>
      <c r="I206">
        <v>2017</v>
      </c>
      <c r="J206" t="s">
        <v>353</v>
      </c>
      <c r="K206" t="s">
        <v>354</v>
      </c>
      <c r="L206" t="s">
        <v>492</v>
      </c>
      <c r="M206" t="s">
        <v>1333</v>
      </c>
      <c r="N206" t="s">
        <v>1882</v>
      </c>
      <c r="Q206" t="s">
        <v>1335</v>
      </c>
      <c r="R206">
        <v>1316</v>
      </c>
      <c r="T206">
        <v>450</v>
      </c>
      <c r="U206">
        <v>450</v>
      </c>
      <c r="V206">
        <v>0</v>
      </c>
      <c r="W206" t="s">
        <v>359</v>
      </c>
      <c r="X206" t="s">
        <v>394</v>
      </c>
      <c r="Z206">
        <v>2013</v>
      </c>
      <c r="AA206" t="s">
        <v>361</v>
      </c>
      <c r="AC206" t="s">
        <v>362</v>
      </c>
      <c r="AE206">
        <v>2</v>
      </c>
      <c r="AF206" t="s">
        <v>363</v>
      </c>
      <c r="AG206" t="s">
        <v>1336</v>
      </c>
      <c r="AH206" t="s">
        <v>1337</v>
      </c>
      <c r="AI206" t="s">
        <v>1338</v>
      </c>
      <c r="AJ206" t="s">
        <v>1339</v>
      </c>
      <c r="AL206" t="s">
        <v>359</v>
      </c>
      <c r="AM206">
        <v>12</v>
      </c>
      <c r="AN206" t="s">
        <v>359</v>
      </c>
      <c r="AO206">
        <v>1</v>
      </c>
      <c r="AQ206" t="s">
        <v>401</v>
      </c>
      <c r="AR206">
        <v>2013</v>
      </c>
      <c r="AS206" t="s">
        <v>370</v>
      </c>
      <c r="AT206">
        <v>12</v>
      </c>
      <c r="AU206" t="s">
        <v>359</v>
      </c>
      <c r="AV206">
        <v>1</v>
      </c>
      <c r="AX206">
        <v>2013</v>
      </c>
      <c r="AY206" t="s">
        <v>370</v>
      </c>
      <c r="AZ206">
        <v>600</v>
      </c>
      <c r="BA206" t="s">
        <v>359</v>
      </c>
      <c r="BB206">
        <v>6</v>
      </c>
      <c r="BC206" t="s">
        <v>1340</v>
      </c>
      <c r="BD206" t="s">
        <v>1341</v>
      </c>
      <c r="BE206" t="s">
        <v>1342</v>
      </c>
      <c r="BF206" t="s">
        <v>1343</v>
      </c>
      <c r="BH206">
        <v>2013</v>
      </c>
      <c r="BI206" t="s">
        <v>369</v>
      </c>
      <c r="BJ206" t="s">
        <v>359</v>
      </c>
      <c r="BK206">
        <v>6</v>
      </c>
      <c r="BL206" t="s">
        <v>857</v>
      </c>
      <c r="BN206">
        <v>2013</v>
      </c>
      <c r="BO206" t="s">
        <v>370</v>
      </c>
      <c r="BP206" t="s">
        <v>359</v>
      </c>
      <c r="BQ206">
        <v>1</v>
      </c>
      <c r="BS206">
        <v>2013</v>
      </c>
      <c r="BT206" t="s">
        <v>370</v>
      </c>
      <c r="BU206">
        <v>6500</v>
      </c>
      <c r="BV206" t="s">
        <v>361</v>
      </c>
      <c r="CE206" t="s">
        <v>361</v>
      </c>
      <c r="CN206" t="s">
        <v>359</v>
      </c>
      <c r="CO206" t="s">
        <v>359</v>
      </c>
      <c r="CP206" t="s">
        <v>375</v>
      </c>
      <c r="CQ206" t="s">
        <v>359</v>
      </c>
      <c r="CR206">
        <v>0</v>
      </c>
      <c r="CS206" t="s">
        <v>359</v>
      </c>
      <c r="CT206" t="s">
        <v>376</v>
      </c>
      <c r="CU206" t="s">
        <v>359</v>
      </c>
      <c r="CV206" t="s">
        <v>375</v>
      </c>
      <c r="CW206" t="s">
        <v>359</v>
      </c>
      <c r="CX206" t="s">
        <v>3739</v>
      </c>
      <c r="CY206" t="s">
        <v>3740</v>
      </c>
      <c r="CZ206" t="s">
        <v>3344</v>
      </c>
      <c r="DA206" t="s">
        <v>3741</v>
      </c>
      <c r="DB206">
        <v>1</v>
      </c>
      <c r="DC206" t="s">
        <v>3742</v>
      </c>
      <c r="DD206">
        <v>2013</v>
      </c>
      <c r="DE206" t="s">
        <v>370</v>
      </c>
      <c r="DF206" t="s">
        <v>361</v>
      </c>
      <c r="DJ206" t="s">
        <v>359</v>
      </c>
      <c r="DL206" t="s">
        <v>370</v>
      </c>
      <c r="DM206" t="s">
        <v>3743</v>
      </c>
      <c r="DN206" t="s">
        <v>3744</v>
      </c>
    </row>
    <row r="207" spans="1:118" x14ac:dyDescent="0.3">
      <c r="A207" t="s">
        <v>3745</v>
      </c>
      <c r="B207">
        <v>1</v>
      </c>
      <c r="D207" t="s">
        <v>465</v>
      </c>
      <c r="E207" t="s">
        <v>3746</v>
      </c>
      <c r="F207" t="s">
        <v>3747</v>
      </c>
      <c r="G207" t="s">
        <v>468</v>
      </c>
      <c r="H207" t="s">
        <v>3748</v>
      </c>
      <c r="I207">
        <v>2017</v>
      </c>
      <c r="J207" t="s">
        <v>353</v>
      </c>
      <c r="K207" t="s">
        <v>354</v>
      </c>
      <c r="L207" t="s">
        <v>470</v>
      </c>
      <c r="M207" t="s">
        <v>471</v>
      </c>
      <c r="N207" t="s">
        <v>3291</v>
      </c>
      <c r="Q207" t="s">
        <v>3749</v>
      </c>
      <c r="R207">
        <v>726</v>
      </c>
      <c r="T207">
        <v>108</v>
      </c>
      <c r="U207">
        <v>108</v>
      </c>
      <c r="V207">
        <v>0</v>
      </c>
      <c r="W207" t="s">
        <v>359</v>
      </c>
      <c r="X207" t="s">
        <v>394</v>
      </c>
      <c r="Z207">
        <v>2015</v>
      </c>
      <c r="AA207" t="s">
        <v>361</v>
      </c>
      <c r="AC207" t="s">
        <v>1150</v>
      </c>
      <c r="AD207" t="s">
        <v>3750</v>
      </c>
      <c r="AE207">
        <v>1</v>
      </c>
      <c r="AF207" t="s">
        <v>363</v>
      </c>
      <c r="AG207" t="s">
        <v>476</v>
      </c>
      <c r="AH207" t="s">
        <v>477</v>
      </c>
      <c r="AI207" t="s">
        <v>478</v>
      </c>
      <c r="AJ207" t="s">
        <v>479</v>
      </c>
      <c r="AL207" t="s">
        <v>359</v>
      </c>
      <c r="AM207">
        <v>20</v>
      </c>
      <c r="AN207" t="s">
        <v>361</v>
      </c>
      <c r="AT207">
        <v>20</v>
      </c>
      <c r="AU207" t="s">
        <v>361</v>
      </c>
      <c r="BA207" t="s">
        <v>361</v>
      </c>
      <c r="BJ207" t="s">
        <v>361</v>
      </c>
      <c r="BP207" t="s">
        <v>361</v>
      </c>
      <c r="BV207" t="s">
        <v>361</v>
      </c>
      <c r="CE207" t="s">
        <v>361</v>
      </c>
      <c r="CN207" t="s">
        <v>359</v>
      </c>
      <c r="CO207" t="s">
        <v>359</v>
      </c>
      <c r="CP207" t="s">
        <v>375</v>
      </c>
      <c r="CQ207" t="s">
        <v>359</v>
      </c>
      <c r="CR207">
        <v>0</v>
      </c>
      <c r="CS207" t="s">
        <v>359</v>
      </c>
      <c r="CT207" t="s">
        <v>376</v>
      </c>
      <c r="CU207" t="s">
        <v>359</v>
      </c>
      <c r="CV207" t="s">
        <v>375</v>
      </c>
      <c r="CW207" t="s">
        <v>359</v>
      </c>
      <c r="CX207" t="s">
        <v>3751</v>
      </c>
      <c r="CY207" t="s">
        <v>3752</v>
      </c>
      <c r="CZ207" t="s">
        <v>3753</v>
      </c>
      <c r="DA207" t="s">
        <v>3754</v>
      </c>
      <c r="DB207">
        <v>1</v>
      </c>
      <c r="DC207" t="s">
        <v>3755</v>
      </c>
      <c r="DD207">
        <v>2015</v>
      </c>
      <c r="DE207" t="s">
        <v>370</v>
      </c>
      <c r="DF207" t="s">
        <v>361</v>
      </c>
      <c r="DJ207" t="s">
        <v>359</v>
      </c>
      <c r="DL207" t="s">
        <v>370</v>
      </c>
      <c r="DM207" t="s">
        <v>3750</v>
      </c>
      <c r="DN207" t="s">
        <v>3756</v>
      </c>
    </row>
    <row r="208" spans="1:118" x14ac:dyDescent="0.3">
      <c r="A208" t="s">
        <v>3757</v>
      </c>
      <c r="B208">
        <v>1</v>
      </c>
      <c r="D208" t="s">
        <v>559</v>
      </c>
      <c r="E208" t="s">
        <v>3758</v>
      </c>
      <c r="F208" t="s">
        <v>3759</v>
      </c>
      <c r="G208" t="s">
        <v>562</v>
      </c>
      <c r="H208" t="s">
        <v>3760</v>
      </c>
      <c r="I208">
        <v>2017</v>
      </c>
      <c r="J208" t="s">
        <v>353</v>
      </c>
      <c r="K208" t="s">
        <v>354</v>
      </c>
      <c r="L208" t="s">
        <v>666</v>
      </c>
      <c r="M208" t="s">
        <v>2121</v>
      </c>
      <c r="N208" t="s">
        <v>3761</v>
      </c>
      <c r="Q208" t="s">
        <v>729</v>
      </c>
      <c r="R208">
        <v>26296</v>
      </c>
      <c r="T208">
        <v>130</v>
      </c>
      <c r="U208">
        <v>130</v>
      </c>
      <c r="V208">
        <v>0</v>
      </c>
      <c r="W208" t="s">
        <v>359</v>
      </c>
      <c r="X208" t="s">
        <v>360</v>
      </c>
      <c r="Z208">
        <v>1987</v>
      </c>
      <c r="AA208" t="s">
        <v>359</v>
      </c>
      <c r="AB208" t="s">
        <v>730</v>
      </c>
      <c r="AC208" t="s">
        <v>362</v>
      </c>
      <c r="AE208">
        <v>1</v>
      </c>
      <c r="AF208" t="s">
        <v>363</v>
      </c>
      <c r="AG208" t="s">
        <v>3762</v>
      </c>
      <c r="AH208" t="s">
        <v>732</v>
      </c>
      <c r="AI208" t="s">
        <v>733</v>
      </c>
      <c r="AJ208" t="s">
        <v>734</v>
      </c>
      <c r="AL208" t="s">
        <v>359</v>
      </c>
      <c r="AM208">
        <v>5</v>
      </c>
      <c r="AN208" t="s">
        <v>359</v>
      </c>
      <c r="AO208">
        <v>1</v>
      </c>
      <c r="AQ208" t="s">
        <v>401</v>
      </c>
      <c r="AR208">
        <v>2007</v>
      </c>
      <c r="AS208" t="s">
        <v>370</v>
      </c>
      <c r="AT208">
        <v>5</v>
      </c>
      <c r="AU208" t="s">
        <v>359</v>
      </c>
      <c r="AV208">
        <v>1</v>
      </c>
      <c r="AX208">
        <v>2016</v>
      </c>
      <c r="AY208" t="s">
        <v>370</v>
      </c>
      <c r="AZ208">
        <v>1900</v>
      </c>
      <c r="BA208" t="s">
        <v>359</v>
      </c>
      <c r="BB208">
        <v>39</v>
      </c>
      <c r="BC208" t="s">
        <v>735</v>
      </c>
      <c r="BD208" t="s">
        <v>736</v>
      </c>
      <c r="BE208" t="s">
        <v>737</v>
      </c>
      <c r="BF208" t="s">
        <v>738</v>
      </c>
      <c r="BH208">
        <v>2016</v>
      </c>
      <c r="BI208" t="s">
        <v>370</v>
      </c>
      <c r="BJ208" t="s">
        <v>359</v>
      </c>
      <c r="BK208">
        <v>17</v>
      </c>
      <c r="BL208" t="s">
        <v>2930</v>
      </c>
      <c r="BN208">
        <v>2016</v>
      </c>
      <c r="BO208" t="s">
        <v>370</v>
      </c>
      <c r="BP208" t="s">
        <v>359</v>
      </c>
      <c r="BQ208">
        <v>6</v>
      </c>
      <c r="BS208">
        <v>2016</v>
      </c>
      <c r="BT208" t="s">
        <v>370</v>
      </c>
      <c r="BU208">
        <v>40000</v>
      </c>
      <c r="BV208" t="s">
        <v>359</v>
      </c>
      <c r="BW208">
        <v>5</v>
      </c>
      <c r="BY208">
        <v>2017</v>
      </c>
      <c r="BZ208" t="s">
        <v>370</v>
      </c>
      <c r="CA208" t="s">
        <v>359</v>
      </c>
      <c r="CC208">
        <v>2016</v>
      </c>
      <c r="CD208" t="s">
        <v>370</v>
      </c>
      <c r="CE208" t="s">
        <v>359</v>
      </c>
      <c r="CG208" t="s">
        <v>740</v>
      </c>
      <c r="CH208">
        <v>2017</v>
      </c>
      <c r="CI208" t="s">
        <v>370</v>
      </c>
      <c r="CJ208" t="s">
        <v>361</v>
      </c>
      <c r="CN208" t="s">
        <v>359</v>
      </c>
      <c r="CO208" t="s">
        <v>359</v>
      </c>
      <c r="CP208" t="s">
        <v>375</v>
      </c>
      <c r="CQ208" t="s">
        <v>359</v>
      </c>
      <c r="CR208">
        <v>0</v>
      </c>
      <c r="CS208" t="s">
        <v>359</v>
      </c>
      <c r="CT208" t="s">
        <v>376</v>
      </c>
      <c r="CU208" t="s">
        <v>359</v>
      </c>
      <c r="CV208" t="s">
        <v>375</v>
      </c>
      <c r="CW208" t="s">
        <v>359</v>
      </c>
      <c r="CX208" t="s">
        <v>3763</v>
      </c>
      <c r="CY208" t="s">
        <v>3764</v>
      </c>
      <c r="CZ208" t="s">
        <v>3765</v>
      </c>
      <c r="DA208" t="s">
        <v>3766</v>
      </c>
      <c r="DB208">
        <v>64</v>
      </c>
      <c r="DD208">
        <v>2016</v>
      </c>
      <c r="DE208" t="s">
        <v>370</v>
      </c>
      <c r="DF208" t="s">
        <v>361</v>
      </c>
      <c r="DJ208" t="s">
        <v>359</v>
      </c>
      <c r="DL208" t="s">
        <v>370</v>
      </c>
      <c r="DM208" t="s">
        <v>748</v>
      </c>
      <c r="DN208" t="s">
        <v>3767</v>
      </c>
    </row>
    <row r="209" spans="1:118" x14ac:dyDescent="0.3">
      <c r="A209" t="s">
        <v>3768</v>
      </c>
      <c r="B209">
        <v>1</v>
      </c>
      <c r="D209" t="s">
        <v>412</v>
      </c>
      <c r="E209" t="s">
        <v>3769</v>
      </c>
      <c r="F209" t="s">
        <v>3770</v>
      </c>
      <c r="G209" t="s">
        <v>415</v>
      </c>
      <c r="H209" t="s">
        <v>3771</v>
      </c>
      <c r="I209">
        <v>2017</v>
      </c>
      <c r="J209" t="s">
        <v>353</v>
      </c>
      <c r="K209" t="s">
        <v>354</v>
      </c>
      <c r="L209" t="s">
        <v>390</v>
      </c>
      <c r="M209" t="s">
        <v>2229</v>
      </c>
      <c r="N209" t="s">
        <v>3658</v>
      </c>
      <c r="Q209" t="s">
        <v>420</v>
      </c>
      <c r="R209">
        <v>20456</v>
      </c>
      <c r="T209">
        <v>700</v>
      </c>
      <c r="U209">
        <v>700</v>
      </c>
      <c r="V209">
        <v>0</v>
      </c>
      <c r="W209" t="s">
        <v>359</v>
      </c>
      <c r="X209" t="s">
        <v>394</v>
      </c>
      <c r="Z209">
        <v>2011</v>
      </c>
      <c r="AA209" t="s">
        <v>359</v>
      </c>
      <c r="AB209" t="s">
        <v>1642</v>
      </c>
      <c r="AC209" t="s">
        <v>422</v>
      </c>
      <c r="AD209" t="s">
        <v>1643</v>
      </c>
      <c r="AE209">
        <v>2</v>
      </c>
      <c r="AF209" t="s">
        <v>363</v>
      </c>
      <c r="AG209" t="s">
        <v>424</v>
      </c>
      <c r="AH209" t="s">
        <v>425</v>
      </c>
      <c r="AI209" t="s">
        <v>426</v>
      </c>
      <c r="AJ209" t="s">
        <v>427</v>
      </c>
      <c r="AL209" t="s">
        <v>359</v>
      </c>
      <c r="AM209">
        <v>5</v>
      </c>
      <c r="AN209" t="s">
        <v>359</v>
      </c>
      <c r="AO209">
        <v>1</v>
      </c>
      <c r="AQ209" t="s">
        <v>401</v>
      </c>
      <c r="AR209">
        <v>2015</v>
      </c>
      <c r="AS209" t="s">
        <v>370</v>
      </c>
      <c r="AT209">
        <v>5</v>
      </c>
      <c r="AU209" t="s">
        <v>359</v>
      </c>
      <c r="AV209">
        <v>2</v>
      </c>
      <c r="AX209">
        <v>2015</v>
      </c>
      <c r="AY209" t="s">
        <v>370</v>
      </c>
      <c r="AZ209">
        <v>2100</v>
      </c>
      <c r="BA209" t="s">
        <v>359</v>
      </c>
      <c r="BB209">
        <v>11</v>
      </c>
      <c r="BC209" t="s">
        <v>428</v>
      </c>
      <c r="BD209" t="s">
        <v>429</v>
      </c>
      <c r="BE209" t="s">
        <v>430</v>
      </c>
      <c r="BF209" t="s">
        <v>431</v>
      </c>
      <c r="BH209">
        <v>2011</v>
      </c>
      <c r="BI209" t="s">
        <v>370</v>
      </c>
      <c r="BJ209" t="s">
        <v>359</v>
      </c>
      <c r="BK209">
        <v>15</v>
      </c>
      <c r="BL209" t="s">
        <v>432</v>
      </c>
      <c r="BN209">
        <v>2011</v>
      </c>
      <c r="BO209" t="s">
        <v>370</v>
      </c>
      <c r="BP209" t="s">
        <v>359</v>
      </c>
      <c r="BQ209">
        <v>3</v>
      </c>
      <c r="BS209">
        <v>2011</v>
      </c>
      <c r="BT209" t="s">
        <v>369</v>
      </c>
      <c r="BU209">
        <v>37000</v>
      </c>
      <c r="BV209" t="s">
        <v>361</v>
      </c>
      <c r="CE209" t="s">
        <v>361</v>
      </c>
      <c r="CN209" t="s">
        <v>359</v>
      </c>
      <c r="CO209" t="s">
        <v>359</v>
      </c>
      <c r="CP209" t="s">
        <v>375</v>
      </c>
      <c r="CQ209" t="s">
        <v>359</v>
      </c>
      <c r="CR209">
        <v>0</v>
      </c>
      <c r="CS209" t="s">
        <v>359</v>
      </c>
      <c r="CT209" t="s">
        <v>376</v>
      </c>
      <c r="CU209" t="s">
        <v>359</v>
      </c>
      <c r="CV209" t="s">
        <v>375</v>
      </c>
      <c r="CW209" t="s">
        <v>359</v>
      </c>
      <c r="CX209" t="s">
        <v>3772</v>
      </c>
      <c r="CY209" t="s">
        <v>3773</v>
      </c>
      <c r="CZ209" t="s">
        <v>3774</v>
      </c>
      <c r="DA209" t="s">
        <v>3775</v>
      </c>
      <c r="DB209">
        <v>29</v>
      </c>
      <c r="DC209" t="s">
        <v>3776</v>
      </c>
      <c r="DD209">
        <v>2011</v>
      </c>
      <c r="DE209" t="s">
        <v>370</v>
      </c>
      <c r="DF209" t="s">
        <v>359</v>
      </c>
      <c r="DG209">
        <v>10</v>
      </c>
      <c r="DH209">
        <v>22</v>
      </c>
      <c r="DI209" t="s">
        <v>3777</v>
      </c>
      <c r="DJ209" t="s">
        <v>359</v>
      </c>
      <c r="DL209" t="s">
        <v>369</v>
      </c>
      <c r="DM209" t="s">
        <v>3778</v>
      </c>
      <c r="DN209" t="s">
        <v>3779</v>
      </c>
    </row>
    <row r="210" spans="1:118" x14ac:dyDescent="0.3">
      <c r="A210" t="s">
        <v>3780</v>
      </c>
      <c r="B210">
        <v>1</v>
      </c>
      <c r="D210" t="s">
        <v>465</v>
      </c>
      <c r="E210" t="s">
        <v>3781</v>
      </c>
      <c r="F210" t="s">
        <v>3782</v>
      </c>
      <c r="G210" t="s">
        <v>468</v>
      </c>
      <c r="H210" t="s">
        <v>3783</v>
      </c>
      <c r="I210">
        <v>2017</v>
      </c>
      <c r="J210" t="s">
        <v>353</v>
      </c>
      <c r="K210" t="s">
        <v>354</v>
      </c>
      <c r="L210" t="s">
        <v>1033</v>
      </c>
      <c r="M210" t="s">
        <v>3784</v>
      </c>
      <c r="N210" t="s">
        <v>3785</v>
      </c>
      <c r="Q210" t="s">
        <v>3786</v>
      </c>
      <c r="T210">
        <v>188</v>
      </c>
      <c r="U210">
        <v>188</v>
      </c>
      <c r="V210">
        <v>0</v>
      </c>
      <c r="W210" t="s">
        <v>359</v>
      </c>
      <c r="X210" t="s">
        <v>394</v>
      </c>
      <c r="Z210">
        <v>2010</v>
      </c>
      <c r="AA210" t="s">
        <v>361</v>
      </c>
      <c r="AC210" t="s">
        <v>3787</v>
      </c>
      <c r="AD210" t="s">
        <v>3788</v>
      </c>
      <c r="AE210">
        <v>2</v>
      </c>
      <c r="AF210" t="s">
        <v>363</v>
      </c>
      <c r="AG210" t="s">
        <v>3789</v>
      </c>
      <c r="AH210" t="s">
        <v>3790</v>
      </c>
      <c r="AI210" t="s">
        <v>3791</v>
      </c>
      <c r="AJ210" t="s">
        <v>3792</v>
      </c>
      <c r="AK210" t="s">
        <v>3793</v>
      </c>
      <c r="AL210" t="s">
        <v>361</v>
      </c>
      <c r="AM210">
        <v>50</v>
      </c>
      <c r="AN210" t="s">
        <v>361</v>
      </c>
      <c r="AT210">
        <v>50</v>
      </c>
      <c r="AU210" t="s">
        <v>359</v>
      </c>
      <c r="AV210">
        <v>1</v>
      </c>
      <c r="AW210" t="s">
        <v>3794</v>
      </c>
      <c r="AX210">
        <v>2010</v>
      </c>
      <c r="AY210" t="s">
        <v>369</v>
      </c>
      <c r="AZ210">
        <v>100</v>
      </c>
      <c r="BA210" t="s">
        <v>359</v>
      </c>
      <c r="BB210">
        <v>1</v>
      </c>
      <c r="BC210" t="s">
        <v>3795</v>
      </c>
      <c r="BD210" t="s">
        <v>3796</v>
      </c>
      <c r="BE210" t="s">
        <v>3797</v>
      </c>
      <c r="BF210" t="s">
        <v>3798</v>
      </c>
      <c r="BG210" t="s">
        <v>3799</v>
      </c>
      <c r="BH210">
        <v>2010</v>
      </c>
      <c r="BI210" t="s">
        <v>369</v>
      </c>
      <c r="BJ210" t="s">
        <v>359</v>
      </c>
      <c r="BK210">
        <v>1</v>
      </c>
      <c r="BL210" t="s">
        <v>805</v>
      </c>
      <c r="BM210" t="s">
        <v>3800</v>
      </c>
      <c r="BN210">
        <v>2010</v>
      </c>
      <c r="BO210" t="s">
        <v>622</v>
      </c>
      <c r="BP210" t="s">
        <v>361</v>
      </c>
      <c r="BV210" t="s">
        <v>361</v>
      </c>
      <c r="CE210" t="s">
        <v>361</v>
      </c>
      <c r="CN210" t="s">
        <v>359</v>
      </c>
      <c r="CO210" t="s">
        <v>359</v>
      </c>
      <c r="CP210" t="s">
        <v>375</v>
      </c>
      <c r="CQ210" t="s">
        <v>359</v>
      </c>
      <c r="CR210">
        <v>0</v>
      </c>
      <c r="CS210" t="s">
        <v>359</v>
      </c>
      <c r="CT210" t="s">
        <v>376</v>
      </c>
      <c r="CU210" t="s">
        <v>359</v>
      </c>
      <c r="CV210" t="s">
        <v>375</v>
      </c>
      <c r="CW210" t="s">
        <v>359</v>
      </c>
      <c r="CX210" t="s">
        <v>3801</v>
      </c>
      <c r="CY210" t="s">
        <v>3802</v>
      </c>
      <c r="CZ210" t="s">
        <v>3803</v>
      </c>
      <c r="DA210" t="s">
        <v>3804</v>
      </c>
      <c r="DB210">
        <v>1</v>
      </c>
      <c r="DC210" t="s">
        <v>3805</v>
      </c>
      <c r="DD210">
        <v>2010</v>
      </c>
      <c r="DE210" t="s">
        <v>369</v>
      </c>
      <c r="DF210" t="s">
        <v>361</v>
      </c>
      <c r="DJ210" t="s">
        <v>361</v>
      </c>
      <c r="DK210" t="s">
        <v>3788</v>
      </c>
      <c r="DL210" t="s">
        <v>369</v>
      </c>
      <c r="DM210" t="s">
        <v>3788</v>
      </c>
      <c r="DN210" t="s">
        <v>3806</v>
      </c>
    </row>
    <row r="211" spans="1:118" x14ac:dyDescent="0.3">
      <c r="A211" t="s">
        <v>3807</v>
      </c>
      <c r="B211">
        <v>1</v>
      </c>
      <c r="D211" t="s">
        <v>579</v>
      </c>
      <c r="E211" t="s">
        <v>3808</v>
      </c>
      <c r="F211" t="s">
        <v>3809</v>
      </c>
      <c r="G211" t="s">
        <v>914</v>
      </c>
      <c r="H211" t="s">
        <v>3810</v>
      </c>
      <c r="I211">
        <v>2017</v>
      </c>
      <c r="J211" t="s">
        <v>353</v>
      </c>
      <c r="K211" t="s">
        <v>354</v>
      </c>
      <c r="L211" t="s">
        <v>754</v>
      </c>
      <c r="M211" t="s">
        <v>1264</v>
      </c>
      <c r="N211" t="s">
        <v>3811</v>
      </c>
      <c r="Q211" t="s">
        <v>1478</v>
      </c>
      <c r="R211">
        <v>5544</v>
      </c>
      <c r="T211">
        <v>120</v>
      </c>
      <c r="U211">
        <v>120</v>
      </c>
      <c r="V211">
        <v>0</v>
      </c>
      <c r="W211" t="s">
        <v>359</v>
      </c>
      <c r="X211" t="s">
        <v>360</v>
      </c>
      <c r="Z211">
        <v>2016</v>
      </c>
      <c r="AA211" t="s">
        <v>359</v>
      </c>
      <c r="AB211" t="s">
        <v>3812</v>
      </c>
      <c r="AC211" t="s">
        <v>362</v>
      </c>
      <c r="AD211" t="s">
        <v>3813</v>
      </c>
      <c r="AE211">
        <v>2</v>
      </c>
      <c r="AF211" t="s">
        <v>363</v>
      </c>
      <c r="AG211" t="s">
        <v>918</v>
      </c>
      <c r="AH211" t="s">
        <v>3814</v>
      </c>
      <c r="AI211" t="s">
        <v>920</v>
      </c>
      <c r="AJ211" t="s">
        <v>921</v>
      </c>
      <c r="AL211" t="s">
        <v>359</v>
      </c>
      <c r="AM211">
        <v>20</v>
      </c>
      <c r="AN211" t="s">
        <v>359</v>
      </c>
      <c r="AO211">
        <v>2</v>
      </c>
      <c r="AQ211" t="s">
        <v>401</v>
      </c>
      <c r="AR211">
        <v>2016</v>
      </c>
      <c r="AS211" t="s">
        <v>370</v>
      </c>
      <c r="AT211">
        <v>20</v>
      </c>
      <c r="AU211" t="s">
        <v>359</v>
      </c>
      <c r="AV211">
        <v>2</v>
      </c>
      <c r="AX211">
        <v>2016</v>
      </c>
      <c r="AY211" t="s">
        <v>370</v>
      </c>
      <c r="AZ211">
        <v>5000</v>
      </c>
      <c r="BA211" t="s">
        <v>359</v>
      </c>
      <c r="BB211">
        <v>7</v>
      </c>
      <c r="BC211" t="s">
        <v>2491</v>
      </c>
      <c r="BD211" t="s">
        <v>2492</v>
      </c>
      <c r="BE211" t="s">
        <v>2493</v>
      </c>
      <c r="BF211" t="s">
        <v>2494</v>
      </c>
      <c r="BH211">
        <v>2016</v>
      </c>
      <c r="BI211" t="s">
        <v>370</v>
      </c>
      <c r="BJ211" t="s">
        <v>361</v>
      </c>
      <c r="BP211" t="s">
        <v>359</v>
      </c>
      <c r="BQ211">
        <v>2</v>
      </c>
      <c r="BS211">
        <v>2016</v>
      </c>
      <c r="BT211" t="s">
        <v>370</v>
      </c>
      <c r="BU211">
        <v>5000</v>
      </c>
      <c r="BV211" t="s">
        <v>359</v>
      </c>
      <c r="BW211">
        <v>1</v>
      </c>
      <c r="BY211">
        <v>2016</v>
      </c>
      <c r="BZ211" t="s">
        <v>370</v>
      </c>
      <c r="CA211" t="s">
        <v>359</v>
      </c>
      <c r="CC211">
        <v>2016</v>
      </c>
      <c r="CD211" t="s">
        <v>370</v>
      </c>
      <c r="CE211" t="s">
        <v>361</v>
      </c>
      <c r="CN211" t="s">
        <v>359</v>
      </c>
      <c r="CO211" t="s">
        <v>359</v>
      </c>
      <c r="CP211" t="s">
        <v>375</v>
      </c>
      <c r="CQ211" t="s">
        <v>359</v>
      </c>
      <c r="CR211">
        <v>0</v>
      </c>
      <c r="CS211" t="s">
        <v>359</v>
      </c>
      <c r="CT211" t="s">
        <v>376</v>
      </c>
      <c r="CU211" t="s">
        <v>359</v>
      </c>
      <c r="CV211" t="s">
        <v>375</v>
      </c>
      <c r="CW211" t="s">
        <v>359</v>
      </c>
      <c r="CX211" t="s">
        <v>3815</v>
      </c>
      <c r="CY211" t="s">
        <v>3816</v>
      </c>
      <c r="CZ211" t="s">
        <v>3817</v>
      </c>
      <c r="DA211" t="s">
        <v>3818</v>
      </c>
      <c r="DB211">
        <v>2</v>
      </c>
      <c r="DC211" t="s">
        <v>3819</v>
      </c>
      <c r="DD211">
        <v>2016</v>
      </c>
      <c r="DE211" t="s">
        <v>370</v>
      </c>
      <c r="DF211" t="s">
        <v>361</v>
      </c>
      <c r="DJ211" t="s">
        <v>359</v>
      </c>
      <c r="DL211" t="s">
        <v>370</v>
      </c>
      <c r="DN211" t="s">
        <v>3820</v>
      </c>
    </row>
    <row r="212" spans="1:118" x14ac:dyDescent="0.3">
      <c r="A212" t="s">
        <v>3821</v>
      </c>
      <c r="B212">
        <v>1</v>
      </c>
      <c r="D212" t="s">
        <v>465</v>
      </c>
      <c r="E212" t="s">
        <v>3822</v>
      </c>
      <c r="F212" t="s">
        <v>3823</v>
      </c>
      <c r="G212" t="s">
        <v>468</v>
      </c>
      <c r="H212" t="s">
        <v>3824</v>
      </c>
      <c r="I212">
        <v>2017</v>
      </c>
      <c r="J212" t="s">
        <v>353</v>
      </c>
      <c r="K212" t="s">
        <v>354</v>
      </c>
      <c r="L212" t="s">
        <v>564</v>
      </c>
      <c r="M212" t="s">
        <v>2252</v>
      </c>
      <c r="N212" t="s">
        <v>2253</v>
      </c>
      <c r="Q212" t="s">
        <v>3825</v>
      </c>
      <c r="R212">
        <v>30604</v>
      </c>
      <c r="T212">
        <v>133</v>
      </c>
      <c r="U212">
        <v>133</v>
      </c>
      <c r="V212">
        <v>0</v>
      </c>
      <c r="W212" t="s">
        <v>359</v>
      </c>
      <c r="X212" t="s">
        <v>360</v>
      </c>
      <c r="Z212">
        <v>2015</v>
      </c>
      <c r="AA212" t="s">
        <v>361</v>
      </c>
      <c r="AC212" t="s">
        <v>362</v>
      </c>
      <c r="AD212" t="s">
        <v>3826</v>
      </c>
      <c r="AE212">
        <v>11</v>
      </c>
      <c r="AF212" t="s">
        <v>363</v>
      </c>
      <c r="AG212" t="s">
        <v>670</v>
      </c>
      <c r="AH212" t="s">
        <v>671</v>
      </c>
      <c r="AI212" t="s">
        <v>672</v>
      </c>
      <c r="AJ212" t="s">
        <v>673</v>
      </c>
      <c r="AL212" t="s">
        <v>359</v>
      </c>
      <c r="AM212">
        <v>4</v>
      </c>
      <c r="AN212" t="s">
        <v>361</v>
      </c>
      <c r="AT212">
        <v>4</v>
      </c>
      <c r="AU212" t="s">
        <v>361</v>
      </c>
      <c r="BA212" t="s">
        <v>361</v>
      </c>
      <c r="BJ212" t="s">
        <v>361</v>
      </c>
      <c r="BP212" t="s">
        <v>361</v>
      </c>
      <c r="BV212" t="s">
        <v>361</v>
      </c>
      <c r="CE212" t="s">
        <v>361</v>
      </c>
      <c r="CN212" t="s">
        <v>359</v>
      </c>
      <c r="CO212" t="s">
        <v>359</v>
      </c>
      <c r="CP212" t="s">
        <v>375</v>
      </c>
      <c r="CQ212" t="s">
        <v>359</v>
      </c>
      <c r="CR212">
        <v>0</v>
      </c>
      <c r="CS212" t="s">
        <v>359</v>
      </c>
      <c r="CT212" t="s">
        <v>376</v>
      </c>
      <c r="CU212" t="s">
        <v>359</v>
      </c>
      <c r="CV212" t="s">
        <v>375</v>
      </c>
      <c r="CW212" t="s">
        <v>359</v>
      </c>
      <c r="CX212" t="s">
        <v>3827</v>
      </c>
      <c r="CY212" t="s">
        <v>3828</v>
      </c>
      <c r="CZ212" t="s">
        <v>3829</v>
      </c>
      <c r="DA212" t="s">
        <v>3830</v>
      </c>
      <c r="DB212">
        <v>2</v>
      </c>
      <c r="DC212" t="s">
        <v>3831</v>
      </c>
      <c r="DD212">
        <v>2015</v>
      </c>
      <c r="DE212" t="s">
        <v>370</v>
      </c>
      <c r="DF212" t="s">
        <v>361</v>
      </c>
      <c r="DJ212" t="s">
        <v>359</v>
      </c>
      <c r="DL212" t="s">
        <v>370</v>
      </c>
      <c r="DM212" t="s">
        <v>3826</v>
      </c>
      <c r="DN212" t="s">
        <v>3832</v>
      </c>
    </row>
    <row r="213" spans="1:118" x14ac:dyDescent="0.3">
      <c r="A213" t="s">
        <v>3833</v>
      </c>
      <c r="B213">
        <v>1</v>
      </c>
      <c r="D213" t="s">
        <v>487</v>
      </c>
      <c r="E213" t="s">
        <v>3834</v>
      </c>
      <c r="F213" t="s">
        <v>3835</v>
      </c>
      <c r="G213" t="s">
        <v>490</v>
      </c>
      <c r="H213" t="s">
        <v>3836</v>
      </c>
      <c r="I213">
        <v>2017</v>
      </c>
      <c r="J213" t="s">
        <v>353</v>
      </c>
      <c r="K213" t="s">
        <v>354</v>
      </c>
      <c r="L213" t="s">
        <v>492</v>
      </c>
      <c r="M213" t="s">
        <v>846</v>
      </c>
      <c r="N213" t="s">
        <v>3837</v>
      </c>
      <c r="Q213" t="s">
        <v>2072</v>
      </c>
      <c r="T213">
        <v>94</v>
      </c>
      <c r="U213">
        <v>35</v>
      </c>
      <c r="V213">
        <v>59</v>
      </c>
      <c r="W213" t="s">
        <v>359</v>
      </c>
      <c r="X213" t="s">
        <v>394</v>
      </c>
      <c r="Z213">
        <v>2013</v>
      </c>
      <c r="AA213" t="s">
        <v>361</v>
      </c>
      <c r="AC213" t="s">
        <v>362</v>
      </c>
      <c r="AE213">
        <v>1</v>
      </c>
      <c r="AF213" t="s">
        <v>363</v>
      </c>
      <c r="AG213" t="s">
        <v>2073</v>
      </c>
      <c r="AH213" t="s">
        <v>2074</v>
      </c>
      <c r="AI213" t="s">
        <v>2075</v>
      </c>
      <c r="AJ213" t="s">
        <v>2076</v>
      </c>
      <c r="AL213" t="s">
        <v>359</v>
      </c>
      <c r="AM213">
        <v>25</v>
      </c>
      <c r="AN213" t="s">
        <v>361</v>
      </c>
      <c r="AT213">
        <v>25</v>
      </c>
      <c r="AU213" t="s">
        <v>359</v>
      </c>
      <c r="AV213">
        <v>1</v>
      </c>
      <c r="AX213">
        <v>2013</v>
      </c>
      <c r="AY213" t="s">
        <v>370</v>
      </c>
      <c r="AZ213">
        <v>800</v>
      </c>
      <c r="BA213" t="s">
        <v>359</v>
      </c>
      <c r="BB213">
        <v>3</v>
      </c>
      <c r="BC213" t="s">
        <v>2077</v>
      </c>
      <c r="BD213" t="s">
        <v>2078</v>
      </c>
      <c r="BE213" t="s">
        <v>368</v>
      </c>
      <c r="BF213" t="s">
        <v>2079</v>
      </c>
      <c r="BH213">
        <v>2013</v>
      </c>
      <c r="BI213" t="s">
        <v>369</v>
      </c>
      <c r="BJ213" t="s">
        <v>359</v>
      </c>
      <c r="BK213">
        <v>9</v>
      </c>
      <c r="BL213" t="s">
        <v>857</v>
      </c>
      <c r="BN213">
        <v>2013</v>
      </c>
      <c r="BO213" t="s">
        <v>370</v>
      </c>
      <c r="BP213" t="s">
        <v>359</v>
      </c>
      <c r="BQ213">
        <v>1</v>
      </c>
      <c r="BS213">
        <v>2013</v>
      </c>
      <c r="BT213" t="s">
        <v>370</v>
      </c>
      <c r="BU213">
        <v>7500</v>
      </c>
      <c r="BV213" t="s">
        <v>361</v>
      </c>
      <c r="CE213" t="s">
        <v>361</v>
      </c>
      <c r="CN213" t="s">
        <v>359</v>
      </c>
      <c r="CO213" t="s">
        <v>359</v>
      </c>
      <c r="CP213" t="s">
        <v>375</v>
      </c>
      <c r="CQ213" t="s">
        <v>359</v>
      </c>
      <c r="CR213">
        <v>0</v>
      </c>
      <c r="CS213" t="s">
        <v>359</v>
      </c>
      <c r="CT213" t="s">
        <v>376</v>
      </c>
      <c r="CU213" t="s">
        <v>359</v>
      </c>
      <c r="CV213" t="s">
        <v>375</v>
      </c>
      <c r="CW213" t="s">
        <v>359</v>
      </c>
      <c r="CX213" t="s">
        <v>3838</v>
      </c>
      <c r="CY213" t="s">
        <v>3839</v>
      </c>
      <c r="CZ213" t="s">
        <v>3840</v>
      </c>
      <c r="DA213" t="s">
        <v>3841</v>
      </c>
      <c r="DB213">
        <v>1</v>
      </c>
      <c r="DC213" t="s">
        <v>3842</v>
      </c>
      <c r="DD213">
        <v>2013</v>
      </c>
      <c r="DE213" t="s">
        <v>370</v>
      </c>
      <c r="DF213" t="s">
        <v>359</v>
      </c>
      <c r="DG213">
        <v>1</v>
      </c>
      <c r="DH213">
        <v>3</v>
      </c>
      <c r="DI213" t="s">
        <v>2085</v>
      </c>
      <c r="DJ213" t="s">
        <v>359</v>
      </c>
      <c r="DL213" t="s">
        <v>369</v>
      </c>
      <c r="DN213" t="s">
        <v>3843</v>
      </c>
    </row>
    <row r="214" spans="1:118" x14ac:dyDescent="0.3">
      <c r="A214" t="s">
        <v>3844</v>
      </c>
      <c r="B214">
        <v>1</v>
      </c>
      <c r="D214" t="s">
        <v>487</v>
      </c>
      <c r="E214" t="s">
        <v>3845</v>
      </c>
      <c r="F214" t="s">
        <v>3846</v>
      </c>
      <c r="G214" t="s">
        <v>490</v>
      </c>
      <c r="H214" t="s">
        <v>3847</v>
      </c>
      <c r="I214">
        <v>2017</v>
      </c>
      <c r="J214" t="s">
        <v>353</v>
      </c>
      <c r="K214" t="s">
        <v>354</v>
      </c>
      <c r="L214" t="s">
        <v>492</v>
      </c>
      <c r="M214" t="s">
        <v>894</v>
      </c>
      <c r="N214" t="s">
        <v>3848</v>
      </c>
      <c r="Q214" t="s">
        <v>896</v>
      </c>
      <c r="T214">
        <v>256</v>
      </c>
      <c r="U214">
        <v>120</v>
      </c>
      <c r="V214">
        <v>136</v>
      </c>
      <c r="W214" t="s">
        <v>359</v>
      </c>
      <c r="X214" t="s">
        <v>394</v>
      </c>
      <c r="Z214">
        <v>2013</v>
      </c>
      <c r="AA214" t="s">
        <v>361</v>
      </c>
      <c r="AC214" t="s">
        <v>362</v>
      </c>
      <c r="AE214">
        <v>1</v>
      </c>
      <c r="AF214" t="s">
        <v>363</v>
      </c>
      <c r="AG214" t="s">
        <v>897</v>
      </c>
      <c r="AH214" t="s">
        <v>898</v>
      </c>
      <c r="AI214" t="s">
        <v>899</v>
      </c>
      <c r="AJ214" t="s">
        <v>900</v>
      </c>
      <c r="AL214" t="s">
        <v>359</v>
      </c>
      <c r="AM214">
        <v>11</v>
      </c>
      <c r="AN214" t="s">
        <v>359</v>
      </c>
      <c r="AO214">
        <v>1</v>
      </c>
      <c r="AQ214" t="s">
        <v>401</v>
      </c>
      <c r="AR214">
        <v>2013</v>
      </c>
      <c r="AS214" t="s">
        <v>370</v>
      </c>
      <c r="AT214">
        <v>11</v>
      </c>
      <c r="AU214" t="s">
        <v>359</v>
      </c>
      <c r="AV214">
        <v>1</v>
      </c>
      <c r="AX214">
        <v>2013</v>
      </c>
      <c r="AY214" t="s">
        <v>370</v>
      </c>
      <c r="AZ214">
        <v>500</v>
      </c>
      <c r="BA214" t="s">
        <v>359</v>
      </c>
      <c r="BB214">
        <v>17</v>
      </c>
      <c r="BC214" t="s">
        <v>901</v>
      </c>
      <c r="BD214" t="s">
        <v>898</v>
      </c>
      <c r="BE214" t="s">
        <v>899</v>
      </c>
      <c r="BF214" t="s">
        <v>3849</v>
      </c>
      <c r="BH214">
        <v>2013</v>
      </c>
      <c r="BI214" t="s">
        <v>370</v>
      </c>
      <c r="BJ214" t="s">
        <v>359</v>
      </c>
      <c r="BK214">
        <v>6</v>
      </c>
      <c r="BL214" t="s">
        <v>551</v>
      </c>
      <c r="BN214">
        <v>2013</v>
      </c>
      <c r="BO214" t="s">
        <v>370</v>
      </c>
      <c r="BP214" t="s">
        <v>359</v>
      </c>
      <c r="BQ214">
        <v>2</v>
      </c>
      <c r="BS214">
        <v>2013</v>
      </c>
      <c r="BT214" t="s">
        <v>370</v>
      </c>
      <c r="BU214">
        <v>10000</v>
      </c>
      <c r="BV214" t="s">
        <v>361</v>
      </c>
      <c r="CE214" t="s">
        <v>361</v>
      </c>
      <c r="CN214" t="s">
        <v>359</v>
      </c>
      <c r="CO214" t="s">
        <v>359</v>
      </c>
      <c r="CP214" t="s">
        <v>375</v>
      </c>
      <c r="CQ214" t="s">
        <v>359</v>
      </c>
      <c r="CR214">
        <v>0</v>
      </c>
      <c r="CS214" t="s">
        <v>359</v>
      </c>
      <c r="CT214" t="s">
        <v>376</v>
      </c>
      <c r="CU214" t="s">
        <v>359</v>
      </c>
      <c r="CV214" t="s">
        <v>375</v>
      </c>
      <c r="CW214" t="s">
        <v>359</v>
      </c>
      <c r="CX214" t="s">
        <v>3850</v>
      </c>
      <c r="CY214" t="s">
        <v>3851</v>
      </c>
      <c r="CZ214" t="s">
        <v>3852</v>
      </c>
      <c r="DA214" t="s">
        <v>3853</v>
      </c>
      <c r="DB214">
        <v>1</v>
      </c>
      <c r="DC214" t="s">
        <v>3854</v>
      </c>
      <c r="DD214">
        <v>2013</v>
      </c>
      <c r="DE214" t="s">
        <v>370</v>
      </c>
      <c r="DF214" t="s">
        <v>361</v>
      </c>
      <c r="DJ214" t="s">
        <v>359</v>
      </c>
      <c r="DL214" t="s">
        <v>370</v>
      </c>
      <c r="DN214" t="s">
        <v>3855</v>
      </c>
    </row>
    <row r="215" spans="1:118" x14ac:dyDescent="0.3">
      <c r="A215" t="s">
        <v>3856</v>
      </c>
      <c r="B215">
        <v>1</v>
      </c>
      <c r="D215" t="s">
        <v>487</v>
      </c>
      <c r="E215" t="s">
        <v>3857</v>
      </c>
      <c r="F215" t="s">
        <v>3858</v>
      </c>
      <c r="G215" t="s">
        <v>490</v>
      </c>
      <c r="H215" t="s">
        <v>2978</v>
      </c>
      <c r="I215">
        <v>2017</v>
      </c>
      <c r="J215" t="s">
        <v>353</v>
      </c>
      <c r="K215" t="s">
        <v>354</v>
      </c>
      <c r="L215" t="s">
        <v>537</v>
      </c>
      <c r="M215" t="s">
        <v>538</v>
      </c>
      <c r="N215" t="s">
        <v>3859</v>
      </c>
      <c r="Q215" t="s">
        <v>1121</v>
      </c>
      <c r="T215">
        <v>139</v>
      </c>
      <c r="U215">
        <v>50</v>
      </c>
      <c r="V215">
        <v>89</v>
      </c>
      <c r="W215" t="s">
        <v>359</v>
      </c>
      <c r="X215" t="s">
        <v>360</v>
      </c>
      <c r="Z215">
        <v>2015</v>
      </c>
      <c r="AA215" t="s">
        <v>359</v>
      </c>
      <c r="AB215" t="s">
        <v>1122</v>
      </c>
      <c r="AC215" t="s">
        <v>362</v>
      </c>
      <c r="AE215">
        <v>2</v>
      </c>
      <c r="AF215" t="s">
        <v>363</v>
      </c>
      <c r="AG215" t="s">
        <v>1123</v>
      </c>
      <c r="AH215" t="s">
        <v>425</v>
      </c>
      <c r="AI215" t="s">
        <v>426</v>
      </c>
      <c r="AJ215" t="s">
        <v>427</v>
      </c>
      <c r="AL215" t="s">
        <v>359</v>
      </c>
      <c r="AM215">
        <v>5</v>
      </c>
      <c r="AN215" t="s">
        <v>359</v>
      </c>
      <c r="AO215">
        <v>1</v>
      </c>
      <c r="AQ215" t="s">
        <v>401</v>
      </c>
      <c r="AR215">
        <v>2015</v>
      </c>
      <c r="AS215" t="s">
        <v>370</v>
      </c>
      <c r="AT215">
        <v>5</v>
      </c>
      <c r="AU215" t="s">
        <v>359</v>
      </c>
      <c r="AV215">
        <v>1</v>
      </c>
      <c r="AX215">
        <v>2015</v>
      </c>
      <c r="AY215" t="s">
        <v>370</v>
      </c>
      <c r="AZ215">
        <v>1000</v>
      </c>
      <c r="BA215" t="s">
        <v>359</v>
      </c>
      <c r="BB215">
        <v>7</v>
      </c>
      <c r="BC215" t="s">
        <v>1124</v>
      </c>
      <c r="BD215" t="s">
        <v>3142</v>
      </c>
      <c r="BE215" t="s">
        <v>1126</v>
      </c>
      <c r="BF215" t="s">
        <v>3143</v>
      </c>
      <c r="BH215">
        <v>2015</v>
      </c>
      <c r="BI215" t="s">
        <v>370</v>
      </c>
      <c r="BJ215" t="s">
        <v>359</v>
      </c>
      <c r="BK215">
        <v>8</v>
      </c>
      <c r="BL215" t="s">
        <v>1402</v>
      </c>
      <c r="BN215">
        <v>2015</v>
      </c>
      <c r="BO215" t="s">
        <v>370</v>
      </c>
      <c r="BP215" t="s">
        <v>359</v>
      </c>
      <c r="BQ215">
        <v>3</v>
      </c>
      <c r="BS215">
        <v>2015</v>
      </c>
      <c r="BT215" t="s">
        <v>370</v>
      </c>
      <c r="BU215">
        <v>6000</v>
      </c>
      <c r="BV215" t="s">
        <v>359</v>
      </c>
      <c r="BW215">
        <v>2</v>
      </c>
      <c r="BY215">
        <v>2015</v>
      </c>
      <c r="BZ215" t="s">
        <v>370</v>
      </c>
      <c r="CA215" t="s">
        <v>359</v>
      </c>
      <c r="CC215">
        <v>2015</v>
      </c>
      <c r="CD215" t="s">
        <v>370</v>
      </c>
      <c r="CE215" t="s">
        <v>361</v>
      </c>
      <c r="CN215" t="s">
        <v>359</v>
      </c>
      <c r="CO215" t="s">
        <v>359</v>
      </c>
      <c r="CP215" t="s">
        <v>375</v>
      </c>
      <c r="CQ215" t="s">
        <v>359</v>
      </c>
      <c r="CR215">
        <v>0</v>
      </c>
      <c r="CS215" t="s">
        <v>359</v>
      </c>
      <c r="CT215" t="s">
        <v>376</v>
      </c>
      <c r="CU215" t="s">
        <v>359</v>
      </c>
      <c r="CV215" t="s">
        <v>375</v>
      </c>
      <c r="CW215" t="s">
        <v>359</v>
      </c>
      <c r="CX215" t="s">
        <v>3860</v>
      </c>
      <c r="CY215" t="s">
        <v>3861</v>
      </c>
      <c r="CZ215" t="s">
        <v>3862</v>
      </c>
      <c r="DA215" t="s">
        <v>3863</v>
      </c>
      <c r="DB215">
        <v>2</v>
      </c>
      <c r="DC215" t="s">
        <v>3864</v>
      </c>
      <c r="DD215">
        <v>2015</v>
      </c>
      <c r="DE215" t="s">
        <v>370</v>
      </c>
      <c r="DF215" t="s">
        <v>361</v>
      </c>
      <c r="DJ215" t="s">
        <v>359</v>
      </c>
      <c r="DL215" t="s">
        <v>370</v>
      </c>
      <c r="DN215" t="s">
        <v>3865</v>
      </c>
    </row>
    <row r="216" spans="1:118" x14ac:dyDescent="0.3">
      <c r="A216" t="s">
        <v>3866</v>
      </c>
      <c r="B216">
        <v>1</v>
      </c>
      <c r="D216" t="s">
        <v>465</v>
      </c>
      <c r="E216" t="s">
        <v>3867</v>
      </c>
      <c r="F216" t="s">
        <v>3868</v>
      </c>
      <c r="G216" t="s">
        <v>468</v>
      </c>
      <c r="H216" t="s">
        <v>3869</v>
      </c>
      <c r="I216">
        <v>2017</v>
      </c>
      <c r="J216" t="s">
        <v>353</v>
      </c>
      <c r="K216" t="s">
        <v>354</v>
      </c>
      <c r="L216" t="s">
        <v>1033</v>
      </c>
      <c r="M216" t="s">
        <v>3784</v>
      </c>
      <c r="N216" t="s">
        <v>3870</v>
      </c>
      <c r="Q216" t="s">
        <v>3871</v>
      </c>
      <c r="T216">
        <v>198</v>
      </c>
      <c r="U216">
        <v>198</v>
      </c>
      <c r="V216">
        <v>0</v>
      </c>
      <c r="W216" t="s">
        <v>359</v>
      </c>
      <c r="X216" t="s">
        <v>394</v>
      </c>
      <c r="Z216">
        <v>2015</v>
      </c>
      <c r="AA216" t="s">
        <v>361</v>
      </c>
      <c r="AC216" t="s">
        <v>362</v>
      </c>
      <c r="AD216" t="s">
        <v>3872</v>
      </c>
      <c r="AE216">
        <v>2</v>
      </c>
      <c r="AF216" t="s">
        <v>363</v>
      </c>
      <c r="AG216" t="s">
        <v>3873</v>
      </c>
      <c r="AH216" t="s">
        <v>3874</v>
      </c>
      <c r="AI216" t="s">
        <v>3875</v>
      </c>
      <c r="AJ216" t="s">
        <v>3876</v>
      </c>
      <c r="AL216" t="s">
        <v>359</v>
      </c>
      <c r="AM216">
        <v>50</v>
      </c>
      <c r="AN216" t="s">
        <v>361</v>
      </c>
      <c r="AT216">
        <v>50</v>
      </c>
      <c r="AU216" t="s">
        <v>361</v>
      </c>
      <c r="BA216" t="s">
        <v>361</v>
      </c>
      <c r="BJ216" t="s">
        <v>359</v>
      </c>
      <c r="BK216">
        <v>1</v>
      </c>
      <c r="BL216" t="s">
        <v>3877</v>
      </c>
      <c r="BM216" t="s">
        <v>3878</v>
      </c>
      <c r="BN216">
        <v>2015</v>
      </c>
      <c r="BO216" t="s">
        <v>622</v>
      </c>
      <c r="BP216" t="s">
        <v>361</v>
      </c>
      <c r="BV216" t="s">
        <v>361</v>
      </c>
      <c r="CE216" t="s">
        <v>361</v>
      </c>
      <c r="CN216" t="s">
        <v>359</v>
      </c>
      <c r="CO216" t="s">
        <v>359</v>
      </c>
      <c r="CP216" t="s">
        <v>375</v>
      </c>
      <c r="CQ216" t="s">
        <v>359</v>
      </c>
      <c r="CR216">
        <v>0</v>
      </c>
      <c r="CS216" t="s">
        <v>359</v>
      </c>
      <c r="CT216" t="s">
        <v>376</v>
      </c>
      <c r="CU216" t="s">
        <v>359</v>
      </c>
      <c r="CV216" t="s">
        <v>375</v>
      </c>
      <c r="CW216" t="s">
        <v>359</v>
      </c>
      <c r="CX216" t="s">
        <v>3879</v>
      </c>
      <c r="CY216" t="s">
        <v>3880</v>
      </c>
      <c r="CZ216" t="s">
        <v>3881</v>
      </c>
      <c r="DA216" t="s">
        <v>3882</v>
      </c>
      <c r="DB216">
        <v>1</v>
      </c>
      <c r="DC216" t="s">
        <v>3883</v>
      </c>
      <c r="DD216">
        <v>2015</v>
      </c>
      <c r="DE216" t="s">
        <v>622</v>
      </c>
      <c r="DF216" t="s">
        <v>361</v>
      </c>
      <c r="DJ216" t="s">
        <v>361</v>
      </c>
      <c r="DK216" t="s">
        <v>3884</v>
      </c>
      <c r="DL216" t="s">
        <v>622</v>
      </c>
      <c r="DM216" t="s">
        <v>3885</v>
      </c>
      <c r="DN216" t="s">
        <v>3886</v>
      </c>
    </row>
    <row r="217" spans="1:118" x14ac:dyDescent="0.3">
      <c r="A217" t="s">
        <v>3887</v>
      </c>
      <c r="B217">
        <v>1</v>
      </c>
      <c r="D217" t="s">
        <v>465</v>
      </c>
      <c r="E217" t="s">
        <v>3888</v>
      </c>
      <c r="F217" t="s">
        <v>3889</v>
      </c>
      <c r="G217" t="s">
        <v>468</v>
      </c>
      <c r="H217" t="s">
        <v>3890</v>
      </c>
      <c r="I217">
        <v>2017</v>
      </c>
      <c r="J217" t="s">
        <v>353</v>
      </c>
      <c r="K217" t="s">
        <v>354</v>
      </c>
      <c r="L217" t="s">
        <v>470</v>
      </c>
      <c r="M217" t="s">
        <v>1569</v>
      </c>
      <c r="N217" t="s">
        <v>3658</v>
      </c>
      <c r="Q217" t="s">
        <v>3891</v>
      </c>
      <c r="R217">
        <v>1255</v>
      </c>
      <c r="T217">
        <v>127</v>
      </c>
      <c r="U217">
        <v>127</v>
      </c>
      <c r="V217">
        <v>0</v>
      </c>
      <c r="W217" t="s">
        <v>359</v>
      </c>
      <c r="X217" t="s">
        <v>3892</v>
      </c>
      <c r="Z217">
        <v>2015</v>
      </c>
      <c r="AA217" t="s">
        <v>361</v>
      </c>
      <c r="AC217" t="s">
        <v>668</v>
      </c>
      <c r="AD217" t="s">
        <v>2044</v>
      </c>
      <c r="AE217">
        <v>1</v>
      </c>
      <c r="AF217" t="s">
        <v>363</v>
      </c>
      <c r="AG217" t="s">
        <v>3893</v>
      </c>
      <c r="AH217" t="s">
        <v>3894</v>
      </c>
      <c r="AI217" t="s">
        <v>3895</v>
      </c>
      <c r="AJ217" t="s">
        <v>3896</v>
      </c>
      <c r="AK217" t="s">
        <v>3897</v>
      </c>
      <c r="AL217" t="s">
        <v>359</v>
      </c>
      <c r="AM217">
        <v>30</v>
      </c>
      <c r="AN217" t="s">
        <v>361</v>
      </c>
      <c r="AT217">
        <v>30</v>
      </c>
      <c r="AU217" t="s">
        <v>361</v>
      </c>
      <c r="BA217" t="s">
        <v>361</v>
      </c>
      <c r="BJ217" t="s">
        <v>361</v>
      </c>
      <c r="BP217" t="s">
        <v>361</v>
      </c>
      <c r="BV217" t="s">
        <v>361</v>
      </c>
      <c r="CE217" t="s">
        <v>361</v>
      </c>
      <c r="CN217" t="s">
        <v>359</v>
      </c>
      <c r="CO217" t="s">
        <v>359</v>
      </c>
      <c r="CP217" t="s">
        <v>375</v>
      </c>
      <c r="CQ217" t="s">
        <v>359</v>
      </c>
      <c r="CR217">
        <v>0</v>
      </c>
      <c r="CS217" t="s">
        <v>359</v>
      </c>
      <c r="CT217" t="s">
        <v>376</v>
      </c>
      <c r="CU217" t="s">
        <v>359</v>
      </c>
      <c r="CV217" t="s">
        <v>375</v>
      </c>
      <c r="CW217" t="s">
        <v>359</v>
      </c>
      <c r="CX217" t="s">
        <v>3898</v>
      </c>
      <c r="CY217" t="s">
        <v>3899</v>
      </c>
      <c r="CZ217" t="s">
        <v>368</v>
      </c>
      <c r="DA217" t="s">
        <v>3900</v>
      </c>
      <c r="DB217">
        <v>1</v>
      </c>
      <c r="DC217" t="s">
        <v>3901</v>
      </c>
      <c r="DD217">
        <v>2015</v>
      </c>
      <c r="DE217" t="s">
        <v>370</v>
      </c>
      <c r="DF217" t="s">
        <v>361</v>
      </c>
      <c r="DJ217" t="s">
        <v>359</v>
      </c>
      <c r="DL217" t="s">
        <v>370</v>
      </c>
      <c r="DM217" t="s">
        <v>1052</v>
      </c>
      <c r="DN217" t="s">
        <v>3902</v>
      </c>
    </row>
    <row r="218" spans="1:118" x14ac:dyDescent="0.3">
      <c r="A218" t="s">
        <v>3903</v>
      </c>
      <c r="B218">
        <v>1</v>
      </c>
      <c r="D218" t="s">
        <v>487</v>
      </c>
      <c r="E218" t="s">
        <v>3904</v>
      </c>
      <c r="F218" t="s">
        <v>3905</v>
      </c>
      <c r="G218" t="s">
        <v>490</v>
      </c>
      <c r="H218" t="s">
        <v>3906</v>
      </c>
      <c r="I218">
        <v>2017</v>
      </c>
      <c r="J218" t="s">
        <v>353</v>
      </c>
      <c r="K218" t="s">
        <v>354</v>
      </c>
      <c r="L218" t="s">
        <v>492</v>
      </c>
      <c r="M218" t="s">
        <v>894</v>
      </c>
      <c r="N218" t="s">
        <v>895</v>
      </c>
      <c r="Q218" t="s">
        <v>896</v>
      </c>
      <c r="T218">
        <v>212</v>
      </c>
      <c r="U218">
        <v>90</v>
      </c>
      <c r="V218">
        <v>122</v>
      </c>
      <c r="W218" t="s">
        <v>359</v>
      </c>
      <c r="X218" t="s">
        <v>394</v>
      </c>
      <c r="Z218">
        <v>2013</v>
      </c>
      <c r="AA218" t="s">
        <v>361</v>
      </c>
      <c r="AC218" t="s">
        <v>362</v>
      </c>
      <c r="AE218">
        <v>1</v>
      </c>
      <c r="AF218" t="s">
        <v>363</v>
      </c>
      <c r="AG218" t="s">
        <v>897</v>
      </c>
      <c r="AH218" t="s">
        <v>898</v>
      </c>
      <c r="AI218" t="s">
        <v>899</v>
      </c>
      <c r="AJ218" t="s">
        <v>900</v>
      </c>
      <c r="AL218" t="s">
        <v>359</v>
      </c>
      <c r="AM218">
        <v>11</v>
      </c>
      <c r="AN218" t="s">
        <v>359</v>
      </c>
      <c r="AO218">
        <v>1</v>
      </c>
      <c r="AQ218" t="s">
        <v>401</v>
      </c>
      <c r="AR218">
        <v>2013</v>
      </c>
      <c r="AS218" t="s">
        <v>370</v>
      </c>
      <c r="AT218">
        <v>11</v>
      </c>
      <c r="AU218" t="s">
        <v>359</v>
      </c>
      <c r="AV218">
        <v>1</v>
      </c>
      <c r="AX218">
        <v>2013</v>
      </c>
      <c r="AY218" t="s">
        <v>370</v>
      </c>
      <c r="AZ218">
        <v>500</v>
      </c>
      <c r="BA218" t="s">
        <v>359</v>
      </c>
      <c r="BB218">
        <v>17</v>
      </c>
      <c r="BC218" t="s">
        <v>901</v>
      </c>
      <c r="BD218" t="s">
        <v>902</v>
      </c>
      <c r="BE218" t="s">
        <v>903</v>
      </c>
      <c r="BF218" t="s">
        <v>904</v>
      </c>
      <c r="BH218">
        <v>2013</v>
      </c>
      <c r="BI218" t="s">
        <v>370</v>
      </c>
      <c r="BJ218" t="s">
        <v>359</v>
      </c>
      <c r="BK218">
        <v>6</v>
      </c>
      <c r="BL218" t="s">
        <v>551</v>
      </c>
      <c r="BN218">
        <v>2013</v>
      </c>
      <c r="BO218" t="s">
        <v>370</v>
      </c>
      <c r="BP218" t="s">
        <v>359</v>
      </c>
      <c r="BQ218">
        <v>2</v>
      </c>
      <c r="BS218">
        <v>2013</v>
      </c>
      <c r="BT218" t="s">
        <v>370</v>
      </c>
      <c r="BU218">
        <v>10000</v>
      </c>
      <c r="BV218" t="s">
        <v>361</v>
      </c>
      <c r="CE218" t="s">
        <v>361</v>
      </c>
      <c r="CN218" t="s">
        <v>359</v>
      </c>
      <c r="CO218" t="s">
        <v>359</v>
      </c>
      <c r="CP218" t="s">
        <v>375</v>
      </c>
      <c r="CQ218" t="s">
        <v>359</v>
      </c>
      <c r="CR218">
        <v>0</v>
      </c>
      <c r="CS218" t="s">
        <v>359</v>
      </c>
      <c r="CT218" t="s">
        <v>376</v>
      </c>
      <c r="CU218" t="s">
        <v>359</v>
      </c>
      <c r="CV218" t="s">
        <v>375</v>
      </c>
      <c r="CW218" t="s">
        <v>359</v>
      </c>
      <c r="CX218" t="s">
        <v>3907</v>
      </c>
      <c r="CY218" t="s">
        <v>3908</v>
      </c>
      <c r="CZ218" t="s">
        <v>3909</v>
      </c>
      <c r="DA218" t="s">
        <v>3910</v>
      </c>
      <c r="DB218">
        <v>1</v>
      </c>
      <c r="DC218" t="s">
        <v>3911</v>
      </c>
      <c r="DD218">
        <v>2013</v>
      </c>
      <c r="DE218" t="s">
        <v>370</v>
      </c>
      <c r="DF218" t="s">
        <v>361</v>
      </c>
      <c r="DJ218" t="s">
        <v>359</v>
      </c>
      <c r="DL218" t="s">
        <v>370</v>
      </c>
      <c r="DN218" t="s">
        <v>3912</v>
      </c>
    </row>
    <row r="219" spans="1:118" x14ac:dyDescent="0.3">
      <c r="A219" t="s">
        <v>3913</v>
      </c>
      <c r="B219">
        <v>1</v>
      </c>
      <c r="D219" t="s">
        <v>465</v>
      </c>
      <c r="E219" t="s">
        <v>3914</v>
      </c>
      <c r="F219" t="s">
        <v>3915</v>
      </c>
      <c r="G219" t="s">
        <v>468</v>
      </c>
      <c r="H219" t="s">
        <v>3916</v>
      </c>
      <c r="I219">
        <v>2017</v>
      </c>
      <c r="J219" t="s">
        <v>353</v>
      </c>
      <c r="K219" t="s">
        <v>354</v>
      </c>
      <c r="L219" t="s">
        <v>564</v>
      </c>
      <c r="M219" t="s">
        <v>2252</v>
      </c>
      <c r="N219" t="s">
        <v>2253</v>
      </c>
      <c r="Q219" t="s">
        <v>3917</v>
      </c>
      <c r="R219">
        <v>30604</v>
      </c>
      <c r="T219">
        <v>133</v>
      </c>
      <c r="U219">
        <v>133</v>
      </c>
      <c r="V219">
        <v>0</v>
      </c>
      <c r="W219" t="s">
        <v>359</v>
      </c>
      <c r="X219" t="s">
        <v>360</v>
      </c>
      <c r="Z219">
        <v>2015</v>
      </c>
      <c r="AA219" t="s">
        <v>361</v>
      </c>
      <c r="AC219" t="s">
        <v>362</v>
      </c>
      <c r="AD219" t="s">
        <v>3918</v>
      </c>
      <c r="AE219">
        <v>11</v>
      </c>
      <c r="AF219" t="s">
        <v>363</v>
      </c>
      <c r="AG219" t="s">
        <v>670</v>
      </c>
      <c r="AH219" t="s">
        <v>671</v>
      </c>
      <c r="AI219" t="s">
        <v>672</v>
      </c>
      <c r="AJ219" t="s">
        <v>673</v>
      </c>
      <c r="AL219" t="s">
        <v>359</v>
      </c>
      <c r="AM219">
        <v>4</v>
      </c>
      <c r="AN219" t="s">
        <v>361</v>
      </c>
      <c r="AT219">
        <v>4</v>
      </c>
      <c r="AU219" t="s">
        <v>361</v>
      </c>
      <c r="BA219" t="s">
        <v>359</v>
      </c>
      <c r="BB219">
        <v>1</v>
      </c>
      <c r="BC219" t="s">
        <v>3919</v>
      </c>
      <c r="BD219" t="s">
        <v>3920</v>
      </c>
      <c r="BE219" t="s">
        <v>3921</v>
      </c>
      <c r="BF219" t="s">
        <v>3922</v>
      </c>
      <c r="BG219" t="s">
        <v>3923</v>
      </c>
      <c r="BH219">
        <v>2015</v>
      </c>
      <c r="BI219" t="s">
        <v>370</v>
      </c>
      <c r="BJ219" t="s">
        <v>361</v>
      </c>
      <c r="BP219" t="s">
        <v>361</v>
      </c>
      <c r="BV219" t="s">
        <v>361</v>
      </c>
      <c r="CE219" t="s">
        <v>361</v>
      </c>
      <c r="CN219" t="s">
        <v>359</v>
      </c>
      <c r="CO219" t="s">
        <v>359</v>
      </c>
      <c r="CP219" t="s">
        <v>375</v>
      </c>
      <c r="CQ219" t="s">
        <v>359</v>
      </c>
      <c r="CR219">
        <v>0</v>
      </c>
      <c r="CS219" t="s">
        <v>359</v>
      </c>
      <c r="CT219" t="s">
        <v>376</v>
      </c>
      <c r="CU219" t="s">
        <v>359</v>
      </c>
      <c r="CV219" t="s">
        <v>375</v>
      </c>
      <c r="CW219" t="s">
        <v>359</v>
      </c>
      <c r="CX219" t="s">
        <v>3924</v>
      </c>
      <c r="CY219" t="s">
        <v>3925</v>
      </c>
      <c r="CZ219" t="s">
        <v>3926</v>
      </c>
      <c r="DA219" t="s">
        <v>3927</v>
      </c>
      <c r="DB219">
        <v>2</v>
      </c>
      <c r="DC219" t="s">
        <v>3928</v>
      </c>
      <c r="DD219">
        <v>2015</v>
      </c>
      <c r="DE219" t="s">
        <v>370</v>
      </c>
      <c r="DF219" t="s">
        <v>361</v>
      </c>
      <c r="DJ219" t="s">
        <v>359</v>
      </c>
      <c r="DL219" t="s">
        <v>370</v>
      </c>
      <c r="DM219" t="s">
        <v>3918</v>
      </c>
      <c r="DN219" t="s">
        <v>3929</v>
      </c>
    </row>
    <row r="220" spans="1:118" x14ac:dyDescent="0.3">
      <c r="A220" t="s">
        <v>3930</v>
      </c>
      <c r="B220">
        <v>1</v>
      </c>
      <c r="D220" t="s">
        <v>348</v>
      </c>
      <c r="E220" t="s">
        <v>3931</v>
      </c>
      <c r="F220" t="s">
        <v>3932</v>
      </c>
      <c r="G220" t="s">
        <v>351</v>
      </c>
      <c r="H220" t="s">
        <v>1032</v>
      </c>
      <c r="I220">
        <v>2017</v>
      </c>
      <c r="J220" t="s">
        <v>353</v>
      </c>
      <c r="K220" t="s">
        <v>354</v>
      </c>
      <c r="L220" t="s">
        <v>446</v>
      </c>
      <c r="M220" t="s">
        <v>1079</v>
      </c>
      <c r="N220" t="s">
        <v>3933</v>
      </c>
      <c r="Q220" t="s">
        <v>1164</v>
      </c>
      <c r="R220">
        <v>14106</v>
      </c>
      <c r="T220">
        <v>230</v>
      </c>
      <c r="U220">
        <v>230</v>
      </c>
      <c r="V220">
        <v>0</v>
      </c>
      <c r="W220" t="s">
        <v>359</v>
      </c>
      <c r="X220" t="s">
        <v>394</v>
      </c>
      <c r="Z220">
        <v>2003</v>
      </c>
      <c r="AA220" t="s">
        <v>361</v>
      </c>
      <c r="AC220" t="s">
        <v>1150</v>
      </c>
      <c r="AE220">
        <v>1</v>
      </c>
      <c r="AF220" t="s">
        <v>363</v>
      </c>
      <c r="AG220" t="s">
        <v>519</v>
      </c>
      <c r="AH220" t="s">
        <v>520</v>
      </c>
      <c r="AI220" t="s">
        <v>521</v>
      </c>
      <c r="AJ220" t="s">
        <v>522</v>
      </c>
      <c r="AL220" t="s">
        <v>359</v>
      </c>
      <c r="AM220">
        <v>3</v>
      </c>
      <c r="AN220" t="s">
        <v>359</v>
      </c>
      <c r="AO220">
        <v>1</v>
      </c>
      <c r="AQ220" t="s">
        <v>368</v>
      </c>
      <c r="AR220">
        <v>2003</v>
      </c>
      <c r="AS220" t="s">
        <v>370</v>
      </c>
      <c r="AT220">
        <v>3</v>
      </c>
      <c r="AU220" t="s">
        <v>359</v>
      </c>
      <c r="AV220">
        <v>2</v>
      </c>
      <c r="AX220">
        <v>2003</v>
      </c>
      <c r="AY220" t="s">
        <v>370</v>
      </c>
      <c r="AZ220">
        <v>35000</v>
      </c>
      <c r="BA220" t="s">
        <v>359</v>
      </c>
      <c r="BB220">
        <v>7</v>
      </c>
      <c r="BC220" t="s">
        <v>2383</v>
      </c>
      <c r="BD220" t="s">
        <v>1085</v>
      </c>
      <c r="BE220" t="s">
        <v>1086</v>
      </c>
      <c r="BF220" t="s">
        <v>1087</v>
      </c>
      <c r="BH220">
        <v>2003</v>
      </c>
      <c r="BI220" t="s">
        <v>370</v>
      </c>
      <c r="BJ220" t="s">
        <v>359</v>
      </c>
      <c r="BK220">
        <v>12</v>
      </c>
      <c r="BL220" t="s">
        <v>368</v>
      </c>
      <c r="BN220">
        <v>2003</v>
      </c>
      <c r="BO220" t="s">
        <v>370</v>
      </c>
      <c r="BP220" t="s">
        <v>359</v>
      </c>
      <c r="BQ220">
        <v>2</v>
      </c>
      <c r="BS220">
        <v>2003</v>
      </c>
      <c r="BT220" t="s">
        <v>370</v>
      </c>
      <c r="BU220">
        <v>3500</v>
      </c>
      <c r="BV220" t="s">
        <v>361</v>
      </c>
      <c r="CE220" t="s">
        <v>361</v>
      </c>
      <c r="CN220" t="s">
        <v>359</v>
      </c>
      <c r="CO220" t="s">
        <v>359</v>
      </c>
      <c r="CP220" t="s">
        <v>375</v>
      </c>
      <c r="CQ220" t="s">
        <v>359</v>
      </c>
      <c r="CR220">
        <v>0</v>
      </c>
      <c r="CS220" t="s">
        <v>359</v>
      </c>
      <c r="CT220" t="s">
        <v>376</v>
      </c>
      <c r="CU220" t="s">
        <v>359</v>
      </c>
      <c r="CV220" t="s">
        <v>375</v>
      </c>
      <c r="CW220" t="s">
        <v>359</v>
      </c>
      <c r="CX220" t="s">
        <v>3934</v>
      </c>
      <c r="CY220" t="s">
        <v>3935</v>
      </c>
      <c r="CZ220" t="s">
        <v>3936</v>
      </c>
      <c r="DA220" t="s">
        <v>3937</v>
      </c>
      <c r="DB220">
        <v>1</v>
      </c>
      <c r="DC220" t="s">
        <v>3938</v>
      </c>
      <c r="DD220">
        <v>2003</v>
      </c>
      <c r="DE220" t="s">
        <v>370</v>
      </c>
      <c r="DF220" t="s">
        <v>361</v>
      </c>
      <c r="DJ220" t="s">
        <v>359</v>
      </c>
      <c r="DL220" t="s">
        <v>370</v>
      </c>
      <c r="DN220" t="s">
        <v>3939</v>
      </c>
    </row>
    <row r="221" spans="1:118" x14ac:dyDescent="0.3">
      <c r="A221" t="s">
        <v>3940</v>
      </c>
      <c r="B221">
        <v>1</v>
      </c>
      <c r="D221" t="s">
        <v>385</v>
      </c>
      <c r="E221" t="s">
        <v>3941</v>
      </c>
      <c r="F221" t="s">
        <v>3942</v>
      </c>
      <c r="G221" t="s">
        <v>388</v>
      </c>
      <c r="H221" t="s">
        <v>3943</v>
      </c>
      <c r="I221">
        <v>2017</v>
      </c>
      <c r="J221" t="s">
        <v>353</v>
      </c>
      <c r="K221" t="s">
        <v>354</v>
      </c>
      <c r="L221" t="s">
        <v>937</v>
      </c>
      <c r="M221" t="s">
        <v>1719</v>
      </c>
      <c r="N221" t="s">
        <v>1569</v>
      </c>
      <c r="Q221" t="s">
        <v>3168</v>
      </c>
      <c r="R221">
        <v>0</v>
      </c>
      <c r="T221">
        <v>151</v>
      </c>
      <c r="U221">
        <v>130</v>
      </c>
      <c r="V221">
        <v>21</v>
      </c>
      <c r="W221" t="s">
        <v>359</v>
      </c>
      <c r="X221" t="s">
        <v>394</v>
      </c>
      <c r="Z221">
        <v>2007</v>
      </c>
      <c r="AA221" t="s">
        <v>359</v>
      </c>
      <c r="AB221" t="s">
        <v>3944</v>
      </c>
      <c r="AC221" t="s">
        <v>362</v>
      </c>
      <c r="AD221" t="s">
        <v>3945</v>
      </c>
      <c r="AE221">
        <v>1</v>
      </c>
      <c r="AF221" t="s">
        <v>363</v>
      </c>
      <c r="AG221" t="s">
        <v>3172</v>
      </c>
      <c r="AH221" t="s">
        <v>3173</v>
      </c>
      <c r="AI221" t="s">
        <v>3174</v>
      </c>
      <c r="AJ221" t="s">
        <v>3175</v>
      </c>
      <c r="AL221" t="s">
        <v>361</v>
      </c>
      <c r="AM221">
        <v>20</v>
      </c>
      <c r="AN221" t="s">
        <v>359</v>
      </c>
      <c r="AO221">
        <v>1</v>
      </c>
      <c r="AQ221" t="s">
        <v>401</v>
      </c>
      <c r="AR221">
        <v>2007</v>
      </c>
      <c r="AS221" t="s">
        <v>369</v>
      </c>
      <c r="AT221">
        <v>20</v>
      </c>
      <c r="AU221" t="s">
        <v>359</v>
      </c>
      <c r="AV221">
        <v>1</v>
      </c>
      <c r="AX221">
        <v>2007</v>
      </c>
      <c r="AY221" t="s">
        <v>369</v>
      </c>
      <c r="AZ221">
        <v>2200</v>
      </c>
      <c r="BA221" t="s">
        <v>359</v>
      </c>
      <c r="BB221">
        <v>3</v>
      </c>
      <c r="BC221" t="s">
        <v>3176</v>
      </c>
      <c r="BD221" t="s">
        <v>3177</v>
      </c>
      <c r="BE221" t="s">
        <v>3178</v>
      </c>
      <c r="BF221" t="s">
        <v>3179</v>
      </c>
      <c r="BH221">
        <v>2007</v>
      </c>
      <c r="BI221" t="s">
        <v>369</v>
      </c>
      <c r="BJ221" t="s">
        <v>361</v>
      </c>
      <c r="BP221" t="s">
        <v>361</v>
      </c>
      <c r="BV221" t="s">
        <v>361</v>
      </c>
      <c r="CE221" t="s">
        <v>361</v>
      </c>
      <c r="CN221" t="s">
        <v>359</v>
      </c>
      <c r="CO221" t="s">
        <v>359</v>
      </c>
      <c r="CP221" t="s">
        <v>375</v>
      </c>
      <c r="CQ221" t="s">
        <v>359</v>
      </c>
      <c r="CR221">
        <v>0</v>
      </c>
      <c r="CS221" t="s">
        <v>359</v>
      </c>
      <c r="CT221" t="s">
        <v>376</v>
      </c>
      <c r="CU221" t="s">
        <v>359</v>
      </c>
      <c r="CV221" t="s">
        <v>375</v>
      </c>
      <c r="CW221" t="s">
        <v>359</v>
      </c>
      <c r="CX221" t="s">
        <v>3946</v>
      </c>
      <c r="CY221" t="s">
        <v>3947</v>
      </c>
      <c r="CZ221" t="s">
        <v>3948</v>
      </c>
      <c r="DA221" t="s">
        <v>3949</v>
      </c>
      <c r="DB221">
        <v>2</v>
      </c>
      <c r="DC221" t="s">
        <v>3950</v>
      </c>
      <c r="DD221">
        <v>2007</v>
      </c>
      <c r="DE221" t="s">
        <v>370</v>
      </c>
      <c r="DF221" t="s">
        <v>361</v>
      </c>
      <c r="DJ221" t="s">
        <v>359</v>
      </c>
      <c r="DL221" t="s">
        <v>369</v>
      </c>
      <c r="DM221" t="s">
        <v>3951</v>
      </c>
      <c r="DN221" t="s">
        <v>3952</v>
      </c>
    </row>
    <row r="222" spans="1:118" x14ac:dyDescent="0.3">
      <c r="A222" t="s">
        <v>3953</v>
      </c>
      <c r="B222">
        <v>1</v>
      </c>
      <c r="D222" t="s">
        <v>412</v>
      </c>
      <c r="E222" t="s">
        <v>3954</v>
      </c>
      <c r="F222" t="s">
        <v>3955</v>
      </c>
      <c r="G222" t="s">
        <v>415</v>
      </c>
      <c r="H222" t="s">
        <v>3956</v>
      </c>
      <c r="I222">
        <v>2017</v>
      </c>
      <c r="J222" t="s">
        <v>353</v>
      </c>
      <c r="K222" t="s">
        <v>354</v>
      </c>
      <c r="L222" t="s">
        <v>417</v>
      </c>
      <c r="M222" t="s">
        <v>418</v>
      </c>
      <c r="N222" t="s">
        <v>419</v>
      </c>
      <c r="Q222" t="s">
        <v>420</v>
      </c>
      <c r="R222">
        <v>20456</v>
      </c>
      <c r="T222">
        <v>80</v>
      </c>
      <c r="U222">
        <v>20</v>
      </c>
      <c r="V222">
        <v>60</v>
      </c>
      <c r="W222" t="s">
        <v>359</v>
      </c>
      <c r="X222" t="s">
        <v>394</v>
      </c>
      <c r="Z222">
        <v>2011</v>
      </c>
      <c r="AA222" t="s">
        <v>359</v>
      </c>
      <c r="AB222" t="s">
        <v>421</v>
      </c>
      <c r="AC222" t="s">
        <v>422</v>
      </c>
      <c r="AD222" t="s">
        <v>423</v>
      </c>
      <c r="AE222">
        <v>2</v>
      </c>
      <c r="AF222" t="s">
        <v>363</v>
      </c>
      <c r="AG222" t="s">
        <v>424</v>
      </c>
      <c r="AH222" t="s">
        <v>425</v>
      </c>
      <c r="AI222" t="s">
        <v>426</v>
      </c>
      <c r="AJ222" t="s">
        <v>427</v>
      </c>
      <c r="AL222" t="s">
        <v>359</v>
      </c>
      <c r="AM222">
        <v>5</v>
      </c>
      <c r="AN222" t="s">
        <v>359</v>
      </c>
      <c r="AO222">
        <v>1</v>
      </c>
      <c r="AQ222" t="s">
        <v>401</v>
      </c>
      <c r="AR222">
        <v>2015</v>
      </c>
      <c r="AS222" t="s">
        <v>370</v>
      </c>
      <c r="AT222">
        <v>5</v>
      </c>
      <c r="AU222" t="s">
        <v>359</v>
      </c>
      <c r="AV222">
        <v>2</v>
      </c>
      <c r="AX222">
        <v>2015</v>
      </c>
      <c r="AY222" t="s">
        <v>370</v>
      </c>
      <c r="AZ222">
        <v>2100</v>
      </c>
      <c r="BA222" t="s">
        <v>359</v>
      </c>
      <c r="BB222">
        <v>11</v>
      </c>
      <c r="BC222" t="s">
        <v>428</v>
      </c>
      <c r="BD222" t="s">
        <v>429</v>
      </c>
      <c r="BE222" t="s">
        <v>3957</v>
      </c>
      <c r="BF222" t="s">
        <v>431</v>
      </c>
      <c r="BH222">
        <v>2011</v>
      </c>
      <c r="BI222" t="s">
        <v>370</v>
      </c>
      <c r="BJ222" t="s">
        <v>359</v>
      </c>
      <c r="BK222">
        <v>15</v>
      </c>
      <c r="BL222" t="s">
        <v>432</v>
      </c>
      <c r="BN222">
        <v>2011</v>
      </c>
      <c r="BO222" t="s">
        <v>370</v>
      </c>
      <c r="BP222" t="s">
        <v>359</v>
      </c>
      <c r="BQ222">
        <v>3</v>
      </c>
      <c r="BS222">
        <v>2011</v>
      </c>
      <c r="BT222" t="s">
        <v>369</v>
      </c>
      <c r="BU222">
        <v>37000</v>
      </c>
      <c r="BV222" t="s">
        <v>361</v>
      </c>
      <c r="CE222" t="s">
        <v>361</v>
      </c>
      <c r="CN222" t="s">
        <v>359</v>
      </c>
      <c r="CO222" t="s">
        <v>359</v>
      </c>
      <c r="CP222" t="s">
        <v>375</v>
      </c>
      <c r="CQ222" t="s">
        <v>359</v>
      </c>
      <c r="CR222">
        <v>0</v>
      </c>
      <c r="CS222" t="s">
        <v>359</v>
      </c>
      <c r="CT222" t="s">
        <v>376</v>
      </c>
      <c r="CU222" t="s">
        <v>359</v>
      </c>
      <c r="CV222" t="s">
        <v>375</v>
      </c>
      <c r="CW222" t="s">
        <v>359</v>
      </c>
      <c r="CX222" t="s">
        <v>3958</v>
      </c>
      <c r="CY222" t="s">
        <v>3959</v>
      </c>
      <c r="CZ222" t="s">
        <v>3960</v>
      </c>
      <c r="DA222" t="s">
        <v>3961</v>
      </c>
      <c r="DB222">
        <v>29</v>
      </c>
      <c r="DC222" t="s">
        <v>3962</v>
      </c>
      <c r="DD222">
        <v>2011</v>
      </c>
      <c r="DE222" t="s">
        <v>370</v>
      </c>
      <c r="DF222" t="s">
        <v>359</v>
      </c>
      <c r="DG222">
        <v>7</v>
      </c>
      <c r="DH222">
        <v>60</v>
      </c>
      <c r="DI222" t="s">
        <v>3963</v>
      </c>
      <c r="DJ222" t="s">
        <v>361</v>
      </c>
      <c r="DK222" t="s">
        <v>439</v>
      </c>
      <c r="DL222" t="s">
        <v>369</v>
      </c>
      <c r="DM222" t="s">
        <v>3964</v>
      </c>
      <c r="DN222" t="s">
        <v>3965</v>
      </c>
    </row>
    <row r="223" spans="1:118" x14ac:dyDescent="0.3">
      <c r="A223" t="s">
        <v>3966</v>
      </c>
      <c r="B223">
        <v>1</v>
      </c>
      <c r="D223" t="s">
        <v>465</v>
      </c>
      <c r="E223" t="s">
        <v>3967</v>
      </c>
      <c r="F223" t="s">
        <v>3968</v>
      </c>
      <c r="G223" t="s">
        <v>468</v>
      </c>
      <c r="H223" t="s">
        <v>3969</v>
      </c>
      <c r="I223">
        <v>2017</v>
      </c>
      <c r="J223" t="s">
        <v>353</v>
      </c>
      <c r="K223" t="s">
        <v>354</v>
      </c>
      <c r="L223" t="s">
        <v>1033</v>
      </c>
      <c r="M223" t="s">
        <v>831</v>
      </c>
      <c r="N223" t="s">
        <v>3970</v>
      </c>
      <c r="Q223" t="s">
        <v>3971</v>
      </c>
      <c r="R223">
        <v>9577</v>
      </c>
      <c r="T223">
        <v>113</v>
      </c>
      <c r="U223">
        <v>113</v>
      </c>
      <c r="V223">
        <v>0</v>
      </c>
      <c r="W223" t="s">
        <v>359</v>
      </c>
      <c r="X223" t="s">
        <v>394</v>
      </c>
      <c r="Z223">
        <v>2017</v>
      </c>
      <c r="AA223" t="s">
        <v>361</v>
      </c>
      <c r="AC223" t="s">
        <v>474</v>
      </c>
      <c r="AD223" t="s">
        <v>3972</v>
      </c>
      <c r="AE223">
        <v>2</v>
      </c>
      <c r="AF223" t="s">
        <v>363</v>
      </c>
      <c r="AG223" t="s">
        <v>3973</v>
      </c>
      <c r="AH223" t="s">
        <v>3974</v>
      </c>
      <c r="AI223" t="s">
        <v>3975</v>
      </c>
      <c r="AJ223" t="s">
        <v>3976</v>
      </c>
      <c r="AK223" t="s">
        <v>3977</v>
      </c>
      <c r="AL223" t="s">
        <v>359</v>
      </c>
      <c r="AM223">
        <v>10</v>
      </c>
      <c r="AN223" t="s">
        <v>359</v>
      </c>
      <c r="AO223">
        <v>2</v>
      </c>
      <c r="AP223" t="s">
        <v>3978</v>
      </c>
      <c r="AQ223" t="s">
        <v>401</v>
      </c>
      <c r="AR223">
        <v>2017</v>
      </c>
      <c r="AS223" t="s">
        <v>370</v>
      </c>
      <c r="AT223">
        <v>10</v>
      </c>
      <c r="AU223" t="s">
        <v>359</v>
      </c>
      <c r="AV223">
        <v>2</v>
      </c>
      <c r="AW223" t="s">
        <v>3979</v>
      </c>
      <c r="AX223">
        <v>2017</v>
      </c>
      <c r="AY223" t="s">
        <v>370</v>
      </c>
      <c r="AZ223">
        <v>400</v>
      </c>
      <c r="BA223" t="s">
        <v>359</v>
      </c>
      <c r="BB223">
        <v>2</v>
      </c>
      <c r="BC223" t="s">
        <v>3980</v>
      </c>
      <c r="BD223" t="s">
        <v>3981</v>
      </c>
      <c r="BE223" t="s">
        <v>3982</v>
      </c>
      <c r="BF223" t="s">
        <v>3983</v>
      </c>
      <c r="BG223" t="s">
        <v>3984</v>
      </c>
      <c r="BH223">
        <v>2017</v>
      </c>
      <c r="BI223" t="s">
        <v>370</v>
      </c>
      <c r="BJ223" t="s">
        <v>361</v>
      </c>
      <c r="BP223" t="s">
        <v>361</v>
      </c>
      <c r="BV223" t="s">
        <v>361</v>
      </c>
      <c r="CE223" t="s">
        <v>361</v>
      </c>
      <c r="CN223" t="s">
        <v>359</v>
      </c>
      <c r="CO223" t="s">
        <v>359</v>
      </c>
      <c r="CP223" t="s">
        <v>375</v>
      </c>
      <c r="CQ223" t="s">
        <v>359</v>
      </c>
      <c r="CR223">
        <v>0</v>
      </c>
      <c r="CS223" t="s">
        <v>359</v>
      </c>
      <c r="CT223" t="s">
        <v>376</v>
      </c>
      <c r="CU223" t="s">
        <v>359</v>
      </c>
      <c r="CV223" t="s">
        <v>375</v>
      </c>
      <c r="CW223" t="s">
        <v>359</v>
      </c>
      <c r="CX223" t="s">
        <v>3985</v>
      </c>
      <c r="CY223" t="s">
        <v>3986</v>
      </c>
      <c r="CZ223" t="s">
        <v>3987</v>
      </c>
      <c r="DA223" t="s">
        <v>3988</v>
      </c>
      <c r="DB223">
        <v>2</v>
      </c>
      <c r="DC223" t="s">
        <v>3989</v>
      </c>
      <c r="DD223">
        <v>2017</v>
      </c>
      <c r="DE223" t="s">
        <v>370</v>
      </c>
      <c r="DF223" t="s">
        <v>361</v>
      </c>
      <c r="DJ223" t="s">
        <v>359</v>
      </c>
      <c r="DL223" t="s">
        <v>370</v>
      </c>
      <c r="DM223" t="s">
        <v>3972</v>
      </c>
      <c r="DN223" t="s">
        <v>3990</v>
      </c>
    </row>
    <row r="224" spans="1:118" x14ac:dyDescent="0.3">
      <c r="A224" t="s">
        <v>3991</v>
      </c>
      <c r="B224">
        <v>1</v>
      </c>
      <c r="D224" t="s">
        <v>559</v>
      </c>
      <c r="E224" t="s">
        <v>3992</v>
      </c>
      <c r="F224" t="s">
        <v>3993</v>
      </c>
      <c r="G224" t="s">
        <v>562</v>
      </c>
      <c r="H224" t="s">
        <v>3994</v>
      </c>
      <c r="I224">
        <v>2017</v>
      </c>
      <c r="J224" t="s">
        <v>353</v>
      </c>
      <c r="K224" t="s">
        <v>354</v>
      </c>
      <c r="L224" t="s">
        <v>606</v>
      </c>
      <c r="M224" t="s">
        <v>607</v>
      </c>
      <c r="N224" t="s">
        <v>3995</v>
      </c>
      <c r="Q224" t="s">
        <v>2579</v>
      </c>
      <c r="R224">
        <v>8284</v>
      </c>
      <c r="T224">
        <v>122</v>
      </c>
      <c r="U224">
        <v>25</v>
      </c>
      <c r="V224">
        <v>97</v>
      </c>
      <c r="W224" t="s">
        <v>359</v>
      </c>
      <c r="X224" t="s">
        <v>360</v>
      </c>
      <c r="Z224">
        <v>2014</v>
      </c>
      <c r="AA224" t="s">
        <v>359</v>
      </c>
      <c r="AB224" t="s">
        <v>3996</v>
      </c>
      <c r="AC224" t="s">
        <v>362</v>
      </c>
      <c r="AD224" t="s">
        <v>3997</v>
      </c>
      <c r="AE224">
        <v>4</v>
      </c>
      <c r="AF224" t="s">
        <v>942</v>
      </c>
      <c r="AG224" t="s">
        <v>2411</v>
      </c>
      <c r="AH224" t="s">
        <v>2412</v>
      </c>
      <c r="AI224" t="s">
        <v>2413</v>
      </c>
      <c r="AJ224" t="s">
        <v>2414</v>
      </c>
      <c r="AL224" t="s">
        <v>359</v>
      </c>
      <c r="AM224">
        <v>4</v>
      </c>
      <c r="AN224" t="s">
        <v>359</v>
      </c>
      <c r="AO224">
        <v>5</v>
      </c>
      <c r="AQ224" t="s">
        <v>2415</v>
      </c>
      <c r="AR224">
        <v>2014</v>
      </c>
      <c r="AS224" t="s">
        <v>369</v>
      </c>
      <c r="AT224">
        <v>4</v>
      </c>
      <c r="AU224" t="s">
        <v>359</v>
      </c>
      <c r="AV224">
        <v>2</v>
      </c>
      <c r="AX224">
        <v>2014</v>
      </c>
      <c r="AY224" t="s">
        <v>370</v>
      </c>
      <c r="AZ224">
        <v>8000</v>
      </c>
      <c r="BA224" t="s">
        <v>359</v>
      </c>
      <c r="BB224">
        <v>13</v>
      </c>
      <c r="BC224" t="s">
        <v>2416</v>
      </c>
      <c r="BD224" t="s">
        <v>2417</v>
      </c>
      <c r="BE224" t="s">
        <v>2418</v>
      </c>
      <c r="BF224" t="s">
        <v>2419</v>
      </c>
      <c r="BH224">
        <v>2014</v>
      </c>
      <c r="BI224" t="s">
        <v>370</v>
      </c>
      <c r="BJ224" t="s">
        <v>361</v>
      </c>
      <c r="BP224" t="s">
        <v>359</v>
      </c>
      <c r="BQ224">
        <v>2</v>
      </c>
      <c r="BS224">
        <v>2014</v>
      </c>
      <c r="BT224" t="s">
        <v>370</v>
      </c>
      <c r="BU224">
        <v>7000</v>
      </c>
      <c r="BV224" t="s">
        <v>359</v>
      </c>
      <c r="BW224">
        <v>2</v>
      </c>
      <c r="BY224">
        <v>2014</v>
      </c>
      <c r="BZ224" t="s">
        <v>369</v>
      </c>
      <c r="CA224" t="s">
        <v>359</v>
      </c>
      <c r="CC224">
        <v>2014</v>
      </c>
      <c r="CD224" t="s">
        <v>370</v>
      </c>
      <c r="CE224" t="s">
        <v>361</v>
      </c>
      <c r="CN224" t="s">
        <v>359</v>
      </c>
      <c r="CO224" t="s">
        <v>359</v>
      </c>
      <c r="CP224" t="s">
        <v>375</v>
      </c>
      <c r="CQ224" t="s">
        <v>359</v>
      </c>
      <c r="CR224">
        <v>0</v>
      </c>
      <c r="CS224" t="s">
        <v>359</v>
      </c>
      <c r="CT224" t="s">
        <v>376</v>
      </c>
      <c r="CU224" t="s">
        <v>359</v>
      </c>
      <c r="CV224" t="s">
        <v>375</v>
      </c>
      <c r="CW224" t="s">
        <v>359</v>
      </c>
      <c r="CX224" t="s">
        <v>3998</v>
      </c>
      <c r="CY224" t="s">
        <v>3999</v>
      </c>
      <c r="CZ224" t="s">
        <v>4000</v>
      </c>
      <c r="DA224" t="s">
        <v>4001</v>
      </c>
      <c r="DB224">
        <v>17</v>
      </c>
      <c r="DC224" t="s">
        <v>4002</v>
      </c>
      <c r="DD224">
        <v>2014</v>
      </c>
      <c r="DE224" t="s">
        <v>370</v>
      </c>
      <c r="DF224" t="s">
        <v>361</v>
      </c>
      <c r="DJ224" t="s">
        <v>359</v>
      </c>
      <c r="DL224" t="s">
        <v>370</v>
      </c>
      <c r="DM224" t="s">
        <v>4003</v>
      </c>
      <c r="DN224" t="s">
        <v>4004</v>
      </c>
    </row>
    <row r="225" spans="1:118" x14ac:dyDescent="0.3">
      <c r="A225" t="s">
        <v>4005</v>
      </c>
      <c r="B225">
        <v>1</v>
      </c>
      <c r="D225" t="s">
        <v>465</v>
      </c>
      <c r="E225" t="s">
        <v>4006</v>
      </c>
      <c r="F225" t="s">
        <v>4007</v>
      </c>
      <c r="G225" t="s">
        <v>468</v>
      </c>
      <c r="H225" t="s">
        <v>4008</v>
      </c>
      <c r="I225">
        <v>2017</v>
      </c>
      <c r="J225" t="s">
        <v>353</v>
      </c>
      <c r="K225" t="s">
        <v>354</v>
      </c>
      <c r="L225" t="s">
        <v>470</v>
      </c>
      <c r="M225" t="s">
        <v>1569</v>
      </c>
      <c r="N225" t="s">
        <v>2791</v>
      </c>
      <c r="Q225" t="s">
        <v>4009</v>
      </c>
      <c r="R225">
        <v>3015</v>
      </c>
      <c r="T225">
        <v>172</v>
      </c>
      <c r="U225">
        <v>172</v>
      </c>
      <c r="V225">
        <v>0</v>
      </c>
      <c r="W225" t="s">
        <v>359</v>
      </c>
      <c r="X225" t="s">
        <v>394</v>
      </c>
      <c r="Z225">
        <v>2013</v>
      </c>
      <c r="AA225" t="s">
        <v>361</v>
      </c>
      <c r="AC225" t="s">
        <v>668</v>
      </c>
      <c r="AD225" t="s">
        <v>4010</v>
      </c>
      <c r="AE225">
        <v>1</v>
      </c>
      <c r="AF225" t="s">
        <v>363</v>
      </c>
      <c r="AG225" t="s">
        <v>2794</v>
      </c>
      <c r="AH225" t="s">
        <v>2795</v>
      </c>
      <c r="AI225" t="s">
        <v>2796</v>
      </c>
      <c r="AJ225" t="s">
        <v>2797</v>
      </c>
      <c r="AL225" t="s">
        <v>359</v>
      </c>
      <c r="AM225">
        <v>40</v>
      </c>
      <c r="AN225" t="s">
        <v>361</v>
      </c>
      <c r="AT225">
        <v>40</v>
      </c>
      <c r="AU225" t="s">
        <v>361</v>
      </c>
      <c r="BA225" t="s">
        <v>361</v>
      </c>
      <c r="BJ225" t="s">
        <v>361</v>
      </c>
      <c r="BP225" t="s">
        <v>361</v>
      </c>
      <c r="BV225" t="s">
        <v>361</v>
      </c>
      <c r="CE225" t="s">
        <v>361</v>
      </c>
      <c r="CN225" t="s">
        <v>359</v>
      </c>
      <c r="CO225" t="s">
        <v>359</v>
      </c>
      <c r="CP225" t="s">
        <v>375</v>
      </c>
      <c r="CQ225" t="s">
        <v>359</v>
      </c>
      <c r="CR225">
        <v>0</v>
      </c>
      <c r="CS225" t="s">
        <v>359</v>
      </c>
      <c r="CT225" t="s">
        <v>376</v>
      </c>
      <c r="CU225" t="s">
        <v>359</v>
      </c>
      <c r="CV225" t="s">
        <v>375</v>
      </c>
      <c r="CW225" t="s">
        <v>359</v>
      </c>
      <c r="CX225" t="s">
        <v>4011</v>
      </c>
      <c r="CY225" t="s">
        <v>4012</v>
      </c>
      <c r="CZ225" t="s">
        <v>4013</v>
      </c>
      <c r="DA225" t="s">
        <v>4014</v>
      </c>
      <c r="DB225">
        <v>1</v>
      </c>
      <c r="DC225" t="s">
        <v>4015</v>
      </c>
      <c r="DD225">
        <v>2013</v>
      </c>
      <c r="DE225" t="s">
        <v>370</v>
      </c>
      <c r="DF225" t="s">
        <v>361</v>
      </c>
      <c r="DJ225" t="s">
        <v>359</v>
      </c>
      <c r="DL225" t="s">
        <v>370</v>
      </c>
      <c r="DM225" t="s">
        <v>4016</v>
      </c>
      <c r="DN225" t="s">
        <v>4017</v>
      </c>
    </row>
    <row r="226" spans="1:118" x14ac:dyDescent="0.3">
      <c r="A226" t="s">
        <v>4018</v>
      </c>
      <c r="B226">
        <v>1</v>
      </c>
      <c r="D226" t="s">
        <v>487</v>
      </c>
      <c r="E226" t="s">
        <v>4019</v>
      </c>
      <c r="F226" t="s">
        <v>4020</v>
      </c>
      <c r="G226" t="s">
        <v>490</v>
      </c>
      <c r="H226" t="s">
        <v>4021</v>
      </c>
      <c r="I226">
        <v>2017</v>
      </c>
      <c r="J226" t="s">
        <v>353</v>
      </c>
      <c r="K226" t="s">
        <v>354</v>
      </c>
      <c r="L226" t="s">
        <v>492</v>
      </c>
      <c r="M226" t="s">
        <v>1333</v>
      </c>
      <c r="N226" t="s">
        <v>1925</v>
      </c>
      <c r="Q226" t="s">
        <v>1335</v>
      </c>
      <c r="R226">
        <v>1316</v>
      </c>
      <c r="T226">
        <v>132</v>
      </c>
      <c r="U226">
        <v>35</v>
      </c>
      <c r="V226">
        <v>97</v>
      </c>
      <c r="W226" t="s">
        <v>359</v>
      </c>
      <c r="X226" t="s">
        <v>394</v>
      </c>
      <c r="Z226">
        <v>2013</v>
      </c>
      <c r="AA226" t="s">
        <v>361</v>
      </c>
      <c r="AC226" t="s">
        <v>362</v>
      </c>
      <c r="AE226">
        <v>2</v>
      </c>
      <c r="AF226" t="s">
        <v>363</v>
      </c>
      <c r="AG226" t="s">
        <v>1336</v>
      </c>
      <c r="AH226" t="s">
        <v>1337</v>
      </c>
      <c r="AI226" t="s">
        <v>1338</v>
      </c>
      <c r="AJ226" t="s">
        <v>1339</v>
      </c>
      <c r="AL226" t="s">
        <v>359</v>
      </c>
      <c r="AM226">
        <v>12</v>
      </c>
      <c r="AN226" t="s">
        <v>359</v>
      </c>
      <c r="AO226">
        <v>1</v>
      </c>
      <c r="AQ226" t="s">
        <v>401</v>
      </c>
      <c r="AR226">
        <v>2013</v>
      </c>
      <c r="AS226" t="s">
        <v>370</v>
      </c>
      <c r="AT226">
        <v>12</v>
      </c>
      <c r="AU226" t="s">
        <v>359</v>
      </c>
      <c r="AV226">
        <v>1</v>
      </c>
      <c r="AX226">
        <v>2013</v>
      </c>
      <c r="AY226" t="s">
        <v>370</v>
      </c>
      <c r="AZ226">
        <v>600</v>
      </c>
      <c r="BA226" t="s">
        <v>359</v>
      </c>
      <c r="BB226">
        <v>6</v>
      </c>
      <c r="BC226" t="s">
        <v>1340</v>
      </c>
      <c r="BD226" t="s">
        <v>1341</v>
      </c>
      <c r="BE226" t="s">
        <v>1342</v>
      </c>
      <c r="BF226" t="s">
        <v>1343</v>
      </c>
      <c r="BH226">
        <v>2013</v>
      </c>
      <c r="BI226" t="s">
        <v>369</v>
      </c>
      <c r="BJ226" t="s">
        <v>359</v>
      </c>
      <c r="BK226">
        <v>6</v>
      </c>
      <c r="BL226" t="s">
        <v>857</v>
      </c>
      <c r="BN226">
        <v>2013</v>
      </c>
      <c r="BO226" t="s">
        <v>370</v>
      </c>
      <c r="BP226" t="s">
        <v>359</v>
      </c>
      <c r="BQ226">
        <v>1</v>
      </c>
      <c r="BS226">
        <v>2013</v>
      </c>
      <c r="BT226" t="s">
        <v>370</v>
      </c>
      <c r="BU226">
        <v>6500</v>
      </c>
      <c r="BV226" t="s">
        <v>361</v>
      </c>
      <c r="CE226" t="s">
        <v>361</v>
      </c>
      <c r="CN226" t="s">
        <v>359</v>
      </c>
      <c r="CO226" t="s">
        <v>359</v>
      </c>
      <c r="CP226" t="s">
        <v>375</v>
      </c>
      <c r="CQ226" t="s">
        <v>359</v>
      </c>
      <c r="CR226">
        <v>0</v>
      </c>
      <c r="CS226" t="s">
        <v>359</v>
      </c>
      <c r="CT226" t="s">
        <v>376</v>
      </c>
      <c r="CU226" t="s">
        <v>359</v>
      </c>
      <c r="CV226" t="s">
        <v>375</v>
      </c>
      <c r="CW226" t="s">
        <v>359</v>
      </c>
      <c r="CX226" t="s">
        <v>4022</v>
      </c>
      <c r="CY226" t="s">
        <v>4023</v>
      </c>
      <c r="CZ226" t="s">
        <v>4024</v>
      </c>
      <c r="DA226" t="s">
        <v>4025</v>
      </c>
      <c r="DB226">
        <v>1</v>
      </c>
      <c r="DC226" t="s">
        <v>4026</v>
      </c>
      <c r="DD226">
        <v>2013</v>
      </c>
      <c r="DE226" t="s">
        <v>369</v>
      </c>
      <c r="DF226" t="s">
        <v>361</v>
      </c>
      <c r="DJ226" t="s">
        <v>359</v>
      </c>
      <c r="DL226" t="s">
        <v>370</v>
      </c>
      <c r="DN226" t="s">
        <v>4027</v>
      </c>
    </row>
    <row r="227" spans="1:118" x14ac:dyDescent="0.3">
      <c r="A227" t="s">
        <v>4028</v>
      </c>
      <c r="B227">
        <v>1</v>
      </c>
      <c r="D227" t="s">
        <v>465</v>
      </c>
      <c r="E227" t="s">
        <v>4029</v>
      </c>
      <c r="F227" t="s">
        <v>4030</v>
      </c>
      <c r="G227" t="s">
        <v>468</v>
      </c>
      <c r="H227" t="s">
        <v>4031</v>
      </c>
      <c r="I227">
        <v>2017</v>
      </c>
      <c r="J227" t="s">
        <v>353</v>
      </c>
      <c r="K227" t="s">
        <v>354</v>
      </c>
      <c r="L227" t="s">
        <v>470</v>
      </c>
      <c r="M227" t="s">
        <v>962</v>
      </c>
      <c r="N227" t="s">
        <v>770</v>
      </c>
      <c r="Q227" t="s">
        <v>4032</v>
      </c>
      <c r="R227">
        <v>3015</v>
      </c>
      <c r="T227">
        <v>110</v>
      </c>
      <c r="U227">
        <v>110</v>
      </c>
      <c r="V227">
        <v>0</v>
      </c>
      <c r="W227" t="s">
        <v>359</v>
      </c>
      <c r="X227" t="s">
        <v>394</v>
      </c>
      <c r="Z227">
        <v>2013</v>
      </c>
      <c r="AA227" t="s">
        <v>361</v>
      </c>
      <c r="AC227" t="s">
        <v>668</v>
      </c>
      <c r="AD227" t="s">
        <v>4033</v>
      </c>
      <c r="AE227">
        <v>1</v>
      </c>
      <c r="AF227" t="s">
        <v>363</v>
      </c>
      <c r="AG227" t="s">
        <v>2794</v>
      </c>
      <c r="AH227" t="s">
        <v>2795</v>
      </c>
      <c r="AI227" t="s">
        <v>2796</v>
      </c>
      <c r="AJ227" t="s">
        <v>2797</v>
      </c>
      <c r="AL227" t="s">
        <v>359</v>
      </c>
      <c r="AM227">
        <v>40</v>
      </c>
      <c r="AN227" t="s">
        <v>361</v>
      </c>
      <c r="AT227">
        <v>40</v>
      </c>
      <c r="AU227" t="s">
        <v>361</v>
      </c>
      <c r="BA227" t="s">
        <v>359</v>
      </c>
      <c r="BB227">
        <v>1</v>
      </c>
      <c r="BC227" t="s">
        <v>4034</v>
      </c>
      <c r="BD227" t="s">
        <v>4035</v>
      </c>
      <c r="BE227" t="s">
        <v>482</v>
      </c>
      <c r="BF227" t="s">
        <v>4036</v>
      </c>
      <c r="BG227" t="s">
        <v>4037</v>
      </c>
      <c r="BH227">
        <v>2013</v>
      </c>
      <c r="BI227" t="s">
        <v>370</v>
      </c>
      <c r="BJ227" t="s">
        <v>361</v>
      </c>
      <c r="BP227" t="s">
        <v>361</v>
      </c>
      <c r="BV227" t="s">
        <v>361</v>
      </c>
      <c r="CE227" t="s">
        <v>361</v>
      </c>
      <c r="CN227" t="s">
        <v>359</v>
      </c>
      <c r="CO227" t="s">
        <v>359</v>
      </c>
      <c r="CP227" t="s">
        <v>375</v>
      </c>
      <c r="CQ227" t="s">
        <v>359</v>
      </c>
      <c r="CR227">
        <v>0</v>
      </c>
      <c r="CS227" t="s">
        <v>359</v>
      </c>
      <c r="CT227" t="s">
        <v>376</v>
      </c>
      <c r="CU227" t="s">
        <v>359</v>
      </c>
      <c r="CV227" t="s">
        <v>375</v>
      </c>
      <c r="CW227" t="s">
        <v>359</v>
      </c>
      <c r="CX227" t="s">
        <v>4038</v>
      </c>
      <c r="CY227" t="s">
        <v>4039</v>
      </c>
      <c r="CZ227" t="s">
        <v>4040</v>
      </c>
      <c r="DA227" t="s">
        <v>4041</v>
      </c>
      <c r="DB227">
        <v>1</v>
      </c>
      <c r="DC227" t="s">
        <v>4042</v>
      </c>
      <c r="DD227">
        <v>2013</v>
      </c>
      <c r="DE227" t="s">
        <v>370</v>
      </c>
      <c r="DF227" t="s">
        <v>361</v>
      </c>
      <c r="DJ227" t="s">
        <v>359</v>
      </c>
      <c r="DL227" t="s">
        <v>370</v>
      </c>
      <c r="DM227" t="s">
        <v>4043</v>
      </c>
      <c r="DN227" t="s">
        <v>4044</v>
      </c>
    </row>
    <row r="228" spans="1:118" x14ac:dyDescent="0.3">
      <c r="A228" t="s">
        <v>4045</v>
      </c>
      <c r="B228">
        <v>1</v>
      </c>
      <c r="D228" t="s">
        <v>348</v>
      </c>
      <c r="E228" t="s">
        <v>4046</v>
      </c>
      <c r="F228" t="s">
        <v>4047</v>
      </c>
      <c r="G228" t="s">
        <v>351</v>
      </c>
      <c r="H228" t="s">
        <v>3412</v>
      </c>
      <c r="I228">
        <v>2017</v>
      </c>
      <c r="J228" t="s">
        <v>353</v>
      </c>
      <c r="K228" t="s">
        <v>354</v>
      </c>
      <c r="L228" t="s">
        <v>355</v>
      </c>
      <c r="M228" t="s">
        <v>356</v>
      </c>
      <c r="N228" t="s">
        <v>419</v>
      </c>
      <c r="Q228" t="s">
        <v>358</v>
      </c>
      <c r="R228">
        <v>10234</v>
      </c>
      <c r="T228">
        <v>184</v>
      </c>
      <c r="U228">
        <v>184</v>
      </c>
      <c r="V228">
        <v>0</v>
      </c>
      <c r="W228" t="s">
        <v>359</v>
      </c>
      <c r="X228" t="s">
        <v>360</v>
      </c>
      <c r="Z228">
        <v>2012</v>
      </c>
      <c r="AA228" t="s">
        <v>361</v>
      </c>
      <c r="AC228" t="s">
        <v>362</v>
      </c>
      <c r="AE228">
        <v>1</v>
      </c>
      <c r="AF228" t="s">
        <v>363</v>
      </c>
      <c r="AG228" t="s">
        <v>364</v>
      </c>
      <c r="AH228" t="s">
        <v>365</v>
      </c>
      <c r="AI228" t="s">
        <v>366</v>
      </c>
      <c r="AJ228" t="s">
        <v>367</v>
      </c>
      <c r="AL228" t="s">
        <v>359</v>
      </c>
      <c r="AM228">
        <v>3</v>
      </c>
      <c r="AN228" t="s">
        <v>359</v>
      </c>
      <c r="AO228">
        <v>1</v>
      </c>
      <c r="AQ228" t="s">
        <v>368</v>
      </c>
      <c r="AR228">
        <v>2012</v>
      </c>
      <c r="AS228" t="s">
        <v>370</v>
      </c>
      <c r="AT228">
        <v>3</v>
      </c>
      <c r="AU228" t="s">
        <v>359</v>
      </c>
      <c r="AV228">
        <v>1</v>
      </c>
      <c r="AX228">
        <v>2012</v>
      </c>
      <c r="AY228" t="s">
        <v>370</v>
      </c>
      <c r="AZ228">
        <v>30000</v>
      </c>
      <c r="BA228" t="s">
        <v>359</v>
      </c>
      <c r="BB228">
        <v>7</v>
      </c>
      <c r="BC228" t="s">
        <v>371</v>
      </c>
      <c r="BD228" t="s">
        <v>372</v>
      </c>
      <c r="BE228" t="s">
        <v>373</v>
      </c>
      <c r="BF228" t="s">
        <v>374</v>
      </c>
      <c r="BH228">
        <v>2012</v>
      </c>
      <c r="BI228" t="s">
        <v>370</v>
      </c>
      <c r="BJ228" t="s">
        <v>359</v>
      </c>
      <c r="BK228">
        <v>14</v>
      </c>
      <c r="BL228" t="s">
        <v>368</v>
      </c>
      <c r="BN228">
        <v>2012</v>
      </c>
      <c r="BO228" t="s">
        <v>370</v>
      </c>
      <c r="BP228" t="s">
        <v>359</v>
      </c>
      <c r="BQ228">
        <v>1</v>
      </c>
      <c r="BS228">
        <v>2012</v>
      </c>
      <c r="BT228" t="s">
        <v>370</v>
      </c>
      <c r="BU228">
        <v>30000</v>
      </c>
      <c r="BV228" t="s">
        <v>359</v>
      </c>
      <c r="BW228">
        <v>2</v>
      </c>
      <c r="BY228">
        <v>2012</v>
      </c>
      <c r="BZ228" t="s">
        <v>369</v>
      </c>
      <c r="CA228" t="s">
        <v>359</v>
      </c>
      <c r="CC228">
        <v>2012</v>
      </c>
      <c r="CD228" t="s">
        <v>370</v>
      </c>
      <c r="CE228" t="s">
        <v>361</v>
      </c>
      <c r="CN228" t="s">
        <v>359</v>
      </c>
      <c r="CO228" t="s">
        <v>359</v>
      </c>
      <c r="CP228" t="s">
        <v>375</v>
      </c>
      <c r="CQ228" t="s">
        <v>359</v>
      </c>
      <c r="CR228">
        <v>0</v>
      </c>
      <c r="CS228" t="s">
        <v>359</v>
      </c>
      <c r="CT228" t="s">
        <v>376</v>
      </c>
      <c r="CU228" t="s">
        <v>359</v>
      </c>
      <c r="CV228" t="s">
        <v>375</v>
      </c>
      <c r="CW228" t="s">
        <v>359</v>
      </c>
      <c r="CX228" t="s">
        <v>4048</v>
      </c>
      <c r="CY228" t="s">
        <v>4049</v>
      </c>
      <c r="CZ228" t="s">
        <v>4050</v>
      </c>
      <c r="DA228" t="s">
        <v>4051</v>
      </c>
      <c r="DB228">
        <v>1</v>
      </c>
      <c r="DC228" t="s">
        <v>4052</v>
      </c>
      <c r="DD228">
        <v>2012</v>
      </c>
      <c r="DE228" t="s">
        <v>370</v>
      </c>
      <c r="DF228" t="s">
        <v>361</v>
      </c>
      <c r="DJ228" t="s">
        <v>361</v>
      </c>
      <c r="DK228" t="s">
        <v>4053</v>
      </c>
      <c r="DL228" t="s">
        <v>369</v>
      </c>
      <c r="DN228" t="s">
        <v>4054</v>
      </c>
    </row>
    <row r="229" spans="1:118" x14ac:dyDescent="0.3">
      <c r="A229" t="s">
        <v>4055</v>
      </c>
      <c r="B229">
        <v>1</v>
      </c>
      <c r="D229" t="s">
        <v>559</v>
      </c>
      <c r="E229" t="s">
        <v>4056</v>
      </c>
      <c r="F229" t="s">
        <v>4057</v>
      </c>
      <c r="G229" t="s">
        <v>562</v>
      </c>
      <c r="H229" t="s">
        <v>4058</v>
      </c>
      <c r="I229">
        <v>2017</v>
      </c>
      <c r="J229" t="s">
        <v>353</v>
      </c>
      <c r="K229" t="s">
        <v>354</v>
      </c>
      <c r="L229" t="s">
        <v>564</v>
      </c>
      <c r="M229" t="s">
        <v>565</v>
      </c>
      <c r="N229" t="s">
        <v>4059</v>
      </c>
      <c r="Q229" t="s">
        <v>4059</v>
      </c>
      <c r="R229">
        <v>934</v>
      </c>
      <c r="T229">
        <v>156</v>
      </c>
      <c r="U229">
        <v>50</v>
      </c>
      <c r="V229">
        <v>106</v>
      </c>
      <c r="W229" t="s">
        <v>359</v>
      </c>
      <c r="X229" t="s">
        <v>394</v>
      </c>
      <c r="Z229">
        <v>2016</v>
      </c>
      <c r="AA229" t="s">
        <v>361</v>
      </c>
      <c r="AC229" t="s">
        <v>362</v>
      </c>
      <c r="AE229">
        <v>2</v>
      </c>
      <c r="AF229" t="s">
        <v>363</v>
      </c>
      <c r="AG229" t="s">
        <v>4060</v>
      </c>
      <c r="AH229" t="s">
        <v>4061</v>
      </c>
      <c r="AI229" t="s">
        <v>4062</v>
      </c>
      <c r="AJ229" t="s">
        <v>4063</v>
      </c>
      <c r="AL229" t="s">
        <v>359</v>
      </c>
      <c r="AM229">
        <v>60</v>
      </c>
      <c r="AN229" t="s">
        <v>359</v>
      </c>
      <c r="AO229">
        <v>2</v>
      </c>
      <c r="AQ229" t="s">
        <v>401</v>
      </c>
      <c r="AR229">
        <v>2016</v>
      </c>
      <c r="AS229" t="s">
        <v>370</v>
      </c>
      <c r="AT229">
        <v>60</v>
      </c>
      <c r="AU229" t="s">
        <v>359</v>
      </c>
      <c r="AV229">
        <v>1</v>
      </c>
      <c r="AX229">
        <v>2016</v>
      </c>
      <c r="AY229" t="s">
        <v>370</v>
      </c>
      <c r="AZ229">
        <v>700</v>
      </c>
      <c r="BA229" t="s">
        <v>359</v>
      </c>
      <c r="BB229">
        <v>1</v>
      </c>
      <c r="BC229" t="s">
        <v>4064</v>
      </c>
      <c r="BD229" t="s">
        <v>4065</v>
      </c>
      <c r="BE229" t="s">
        <v>4066</v>
      </c>
      <c r="BF229" t="s">
        <v>4067</v>
      </c>
      <c r="BH229">
        <v>2016</v>
      </c>
      <c r="BI229" t="s">
        <v>369</v>
      </c>
      <c r="BJ229" t="s">
        <v>361</v>
      </c>
      <c r="BP229" t="s">
        <v>359</v>
      </c>
      <c r="BQ229">
        <v>1</v>
      </c>
      <c r="BS229">
        <v>2016</v>
      </c>
      <c r="BT229" t="s">
        <v>370</v>
      </c>
      <c r="BU229">
        <v>350</v>
      </c>
      <c r="BV229" t="s">
        <v>361</v>
      </c>
      <c r="CE229" t="s">
        <v>361</v>
      </c>
      <c r="CN229" t="s">
        <v>359</v>
      </c>
      <c r="CO229" t="s">
        <v>359</v>
      </c>
      <c r="CP229" t="s">
        <v>375</v>
      </c>
      <c r="CQ229" t="s">
        <v>359</v>
      </c>
      <c r="CR229">
        <v>0</v>
      </c>
      <c r="CS229" t="s">
        <v>359</v>
      </c>
      <c r="CT229" t="s">
        <v>376</v>
      </c>
      <c r="CU229" t="s">
        <v>359</v>
      </c>
      <c r="CV229" t="s">
        <v>375</v>
      </c>
      <c r="CW229" t="s">
        <v>359</v>
      </c>
      <c r="CX229" t="s">
        <v>4068</v>
      </c>
      <c r="CY229" t="s">
        <v>4069</v>
      </c>
      <c r="CZ229" t="s">
        <v>4070</v>
      </c>
      <c r="DA229" t="s">
        <v>4071</v>
      </c>
      <c r="DB229">
        <v>3</v>
      </c>
      <c r="DC229" t="s">
        <v>4072</v>
      </c>
      <c r="DD229">
        <v>2016</v>
      </c>
      <c r="DE229" t="s">
        <v>370</v>
      </c>
      <c r="DF229" t="s">
        <v>361</v>
      </c>
      <c r="DJ229" t="s">
        <v>361</v>
      </c>
      <c r="DK229" t="s">
        <v>4073</v>
      </c>
      <c r="DL229" t="s">
        <v>369</v>
      </c>
      <c r="DM229" t="s">
        <v>4074</v>
      </c>
      <c r="DN229" t="s">
        <v>4075</v>
      </c>
    </row>
    <row r="230" spans="1:118" x14ac:dyDescent="0.3">
      <c r="A230" t="s">
        <v>4076</v>
      </c>
      <c r="B230">
        <v>1</v>
      </c>
      <c r="D230" t="s">
        <v>385</v>
      </c>
      <c r="E230" t="s">
        <v>4077</v>
      </c>
      <c r="F230" t="s">
        <v>4078</v>
      </c>
      <c r="G230" t="s">
        <v>388</v>
      </c>
      <c r="H230" t="s">
        <v>4079</v>
      </c>
      <c r="I230">
        <v>2017</v>
      </c>
      <c r="J230" t="s">
        <v>353</v>
      </c>
      <c r="K230" t="s">
        <v>354</v>
      </c>
      <c r="L230" t="s">
        <v>937</v>
      </c>
      <c r="M230" t="s">
        <v>940</v>
      </c>
      <c r="N230" t="s">
        <v>419</v>
      </c>
      <c r="Q230" t="s">
        <v>940</v>
      </c>
      <c r="T230">
        <v>112</v>
      </c>
      <c r="U230">
        <v>100</v>
      </c>
      <c r="V230">
        <v>12</v>
      </c>
      <c r="W230" t="s">
        <v>359</v>
      </c>
      <c r="X230" t="s">
        <v>394</v>
      </c>
      <c r="Z230">
        <v>2014</v>
      </c>
      <c r="AA230" t="s">
        <v>359</v>
      </c>
      <c r="AB230" t="s">
        <v>4080</v>
      </c>
      <c r="AC230" t="s">
        <v>362</v>
      </c>
      <c r="AE230">
        <v>2</v>
      </c>
      <c r="AF230" t="s">
        <v>363</v>
      </c>
      <c r="AG230" t="s">
        <v>943</v>
      </c>
      <c r="AH230" t="s">
        <v>944</v>
      </c>
      <c r="AI230" t="s">
        <v>4081</v>
      </c>
      <c r="AJ230" t="s">
        <v>946</v>
      </c>
      <c r="AL230" t="s">
        <v>359</v>
      </c>
      <c r="AM230">
        <v>30</v>
      </c>
      <c r="AN230" t="s">
        <v>359</v>
      </c>
      <c r="AO230">
        <v>1</v>
      </c>
      <c r="AQ230" t="s">
        <v>401</v>
      </c>
      <c r="AR230">
        <v>2014</v>
      </c>
      <c r="AS230" t="s">
        <v>370</v>
      </c>
      <c r="AT230">
        <v>30</v>
      </c>
      <c r="AU230" t="s">
        <v>359</v>
      </c>
      <c r="AV230">
        <v>1</v>
      </c>
      <c r="AX230">
        <v>2014</v>
      </c>
      <c r="AY230" t="s">
        <v>370</v>
      </c>
      <c r="AZ230">
        <v>6700</v>
      </c>
      <c r="BA230" t="s">
        <v>359</v>
      </c>
      <c r="BB230">
        <v>5</v>
      </c>
      <c r="BC230" t="s">
        <v>947</v>
      </c>
      <c r="BD230" t="s">
        <v>948</v>
      </c>
      <c r="BE230" t="s">
        <v>949</v>
      </c>
      <c r="BF230" t="s">
        <v>950</v>
      </c>
      <c r="BH230">
        <v>2014</v>
      </c>
      <c r="BI230" t="s">
        <v>370</v>
      </c>
      <c r="BJ230" t="s">
        <v>361</v>
      </c>
      <c r="BP230" t="s">
        <v>359</v>
      </c>
      <c r="BQ230">
        <v>1</v>
      </c>
      <c r="BS230">
        <v>2014</v>
      </c>
      <c r="BT230" t="s">
        <v>370</v>
      </c>
      <c r="BU230">
        <v>6700</v>
      </c>
      <c r="BV230" t="s">
        <v>361</v>
      </c>
      <c r="CE230" t="s">
        <v>361</v>
      </c>
      <c r="CN230" t="s">
        <v>359</v>
      </c>
      <c r="CO230" t="s">
        <v>359</v>
      </c>
      <c r="CP230" t="s">
        <v>375</v>
      </c>
      <c r="CQ230" t="s">
        <v>359</v>
      </c>
      <c r="CR230">
        <v>0</v>
      </c>
      <c r="CS230" t="s">
        <v>359</v>
      </c>
      <c r="CT230" t="s">
        <v>376</v>
      </c>
      <c r="CU230" t="s">
        <v>359</v>
      </c>
      <c r="CV230" t="s">
        <v>375</v>
      </c>
      <c r="CW230" t="s">
        <v>359</v>
      </c>
      <c r="CX230" t="s">
        <v>4082</v>
      </c>
      <c r="CY230" t="s">
        <v>4083</v>
      </c>
      <c r="CZ230" t="s">
        <v>4084</v>
      </c>
      <c r="DA230" t="s">
        <v>4085</v>
      </c>
      <c r="DB230">
        <v>1</v>
      </c>
      <c r="DC230" t="s">
        <v>4086</v>
      </c>
      <c r="DD230">
        <v>2014</v>
      </c>
      <c r="DE230" t="s">
        <v>370</v>
      </c>
      <c r="DF230" t="s">
        <v>361</v>
      </c>
      <c r="DJ230" t="s">
        <v>359</v>
      </c>
      <c r="DL230" t="s">
        <v>370</v>
      </c>
      <c r="DM230" t="s">
        <v>3081</v>
      </c>
      <c r="DN230" t="s">
        <v>4087</v>
      </c>
    </row>
    <row r="231" spans="1:118" x14ac:dyDescent="0.3">
      <c r="A231" t="s">
        <v>4088</v>
      </c>
      <c r="B231">
        <v>1</v>
      </c>
      <c r="D231" t="s">
        <v>631</v>
      </c>
      <c r="E231" t="s">
        <v>4089</v>
      </c>
      <c r="F231" t="s">
        <v>4090</v>
      </c>
      <c r="G231" t="s">
        <v>634</v>
      </c>
      <c r="H231" t="s">
        <v>4091</v>
      </c>
      <c r="I231">
        <v>2017</v>
      </c>
      <c r="J231" t="s">
        <v>353</v>
      </c>
      <c r="K231" t="s">
        <v>354</v>
      </c>
      <c r="L231" t="s">
        <v>564</v>
      </c>
      <c r="M231" t="s">
        <v>2505</v>
      </c>
      <c r="N231" t="s">
        <v>2506</v>
      </c>
      <c r="Q231" t="s">
        <v>2507</v>
      </c>
      <c r="T231">
        <v>168</v>
      </c>
      <c r="U231">
        <v>45</v>
      </c>
      <c r="V231">
        <v>123</v>
      </c>
      <c r="W231" t="s">
        <v>359</v>
      </c>
      <c r="X231" t="s">
        <v>394</v>
      </c>
      <c r="Z231">
        <v>2008</v>
      </c>
      <c r="AA231" t="s">
        <v>361</v>
      </c>
      <c r="AC231" t="s">
        <v>2508</v>
      </c>
      <c r="AE231">
        <v>1</v>
      </c>
      <c r="AF231" t="s">
        <v>363</v>
      </c>
      <c r="AG231" t="s">
        <v>2509</v>
      </c>
      <c r="AH231" t="s">
        <v>2510</v>
      </c>
      <c r="AI231" t="s">
        <v>2511</v>
      </c>
      <c r="AJ231" t="s">
        <v>2512</v>
      </c>
      <c r="AL231" t="s">
        <v>359</v>
      </c>
      <c r="AM231">
        <v>40</v>
      </c>
      <c r="AN231" t="s">
        <v>359</v>
      </c>
      <c r="AO231">
        <v>1</v>
      </c>
      <c r="AQ231" t="s">
        <v>401</v>
      </c>
      <c r="AR231">
        <v>2008</v>
      </c>
      <c r="AS231" t="s">
        <v>370</v>
      </c>
      <c r="AT231">
        <v>40</v>
      </c>
      <c r="AU231" t="s">
        <v>359</v>
      </c>
      <c r="AV231">
        <v>1</v>
      </c>
      <c r="AX231">
        <v>2008</v>
      </c>
      <c r="AY231" t="s">
        <v>370</v>
      </c>
      <c r="AZ231">
        <v>700</v>
      </c>
      <c r="BA231" t="s">
        <v>359</v>
      </c>
      <c r="BB231">
        <v>2</v>
      </c>
      <c r="BC231" t="s">
        <v>2513</v>
      </c>
      <c r="BD231" t="s">
        <v>2514</v>
      </c>
      <c r="BE231" t="s">
        <v>2515</v>
      </c>
      <c r="BF231" t="s">
        <v>2516</v>
      </c>
      <c r="BH231">
        <v>2008</v>
      </c>
      <c r="BI231" t="s">
        <v>370</v>
      </c>
      <c r="BJ231" t="s">
        <v>361</v>
      </c>
      <c r="BP231" t="s">
        <v>359</v>
      </c>
      <c r="BQ231">
        <v>1</v>
      </c>
      <c r="BS231">
        <v>2008</v>
      </c>
      <c r="BT231" t="s">
        <v>370</v>
      </c>
      <c r="BU231">
        <v>500</v>
      </c>
      <c r="BV231" t="s">
        <v>361</v>
      </c>
      <c r="CE231" t="s">
        <v>361</v>
      </c>
      <c r="CN231" t="s">
        <v>359</v>
      </c>
      <c r="CO231" t="s">
        <v>359</v>
      </c>
      <c r="CP231" t="s">
        <v>375</v>
      </c>
      <c r="CQ231" t="s">
        <v>359</v>
      </c>
      <c r="CR231">
        <v>0</v>
      </c>
      <c r="CS231" t="s">
        <v>359</v>
      </c>
      <c r="CT231" t="s">
        <v>376</v>
      </c>
      <c r="CU231" t="s">
        <v>359</v>
      </c>
      <c r="CV231" t="s">
        <v>375</v>
      </c>
      <c r="CW231" t="s">
        <v>359</v>
      </c>
      <c r="CX231" t="s">
        <v>4092</v>
      </c>
      <c r="CY231" t="s">
        <v>4093</v>
      </c>
      <c r="CZ231" t="s">
        <v>4094</v>
      </c>
      <c r="DA231" t="s">
        <v>4095</v>
      </c>
      <c r="DB231">
        <v>3</v>
      </c>
      <c r="DC231" t="s">
        <v>4096</v>
      </c>
      <c r="DD231">
        <v>2008</v>
      </c>
      <c r="DE231" t="s">
        <v>369</v>
      </c>
      <c r="DF231" t="s">
        <v>361</v>
      </c>
      <c r="DJ231" t="s">
        <v>359</v>
      </c>
      <c r="DL231" t="s">
        <v>370</v>
      </c>
      <c r="DM231" t="s">
        <v>2522</v>
      </c>
      <c r="DN231" t="s">
        <v>4097</v>
      </c>
    </row>
    <row r="232" spans="1:118" x14ac:dyDescent="0.3">
      <c r="A232" t="s">
        <v>4098</v>
      </c>
      <c r="B232">
        <v>1</v>
      </c>
      <c r="D232" t="s">
        <v>348</v>
      </c>
      <c r="E232" t="s">
        <v>4099</v>
      </c>
      <c r="F232" t="s">
        <v>4100</v>
      </c>
      <c r="G232" t="s">
        <v>351</v>
      </c>
      <c r="H232" t="s">
        <v>4101</v>
      </c>
      <c r="I232">
        <v>2017</v>
      </c>
      <c r="J232" t="s">
        <v>353</v>
      </c>
      <c r="K232" t="s">
        <v>354</v>
      </c>
      <c r="L232" t="s">
        <v>981</v>
      </c>
      <c r="M232" t="s">
        <v>1291</v>
      </c>
      <c r="N232" t="s">
        <v>4102</v>
      </c>
      <c r="Q232" t="s">
        <v>983</v>
      </c>
      <c r="R232">
        <v>14106</v>
      </c>
      <c r="T232">
        <v>605</v>
      </c>
      <c r="U232">
        <v>605</v>
      </c>
      <c r="V232">
        <v>0</v>
      </c>
      <c r="W232" t="s">
        <v>359</v>
      </c>
      <c r="X232" t="s">
        <v>394</v>
      </c>
      <c r="Z232">
        <v>2003</v>
      </c>
      <c r="AA232" t="s">
        <v>361</v>
      </c>
      <c r="AC232" t="s">
        <v>1150</v>
      </c>
      <c r="AD232" t="s">
        <v>984</v>
      </c>
      <c r="AE232">
        <v>2</v>
      </c>
      <c r="AF232" t="s">
        <v>363</v>
      </c>
      <c r="AG232" t="s">
        <v>519</v>
      </c>
      <c r="AH232" t="s">
        <v>520</v>
      </c>
      <c r="AI232" t="s">
        <v>521</v>
      </c>
      <c r="AJ232" t="s">
        <v>522</v>
      </c>
      <c r="AL232" t="s">
        <v>359</v>
      </c>
      <c r="AM232">
        <v>3.5</v>
      </c>
      <c r="AN232" t="s">
        <v>359</v>
      </c>
      <c r="AO232">
        <v>2</v>
      </c>
      <c r="AQ232" t="s">
        <v>368</v>
      </c>
      <c r="AR232">
        <v>2003</v>
      </c>
      <c r="AS232" t="s">
        <v>370</v>
      </c>
      <c r="AT232">
        <v>3.5</v>
      </c>
      <c r="AU232" t="s">
        <v>359</v>
      </c>
      <c r="AV232">
        <v>1</v>
      </c>
      <c r="AX232">
        <v>2003</v>
      </c>
      <c r="AY232" t="s">
        <v>370</v>
      </c>
      <c r="AZ232">
        <v>8000</v>
      </c>
      <c r="BA232" t="s">
        <v>359</v>
      </c>
      <c r="BB232">
        <v>20</v>
      </c>
      <c r="BC232" t="s">
        <v>1962</v>
      </c>
      <c r="BD232" t="s">
        <v>1963</v>
      </c>
      <c r="BE232" t="s">
        <v>1964</v>
      </c>
      <c r="BF232" t="s">
        <v>1965</v>
      </c>
      <c r="BH232">
        <v>2003</v>
      </c>
      <c r="BI232" t="s">
        <v>370</v>
      </c>
      <c r="BJ232" t="s">
        <v>359</v>
      </c>
      <c r="BK232">
        <v>16</v>
      </c>
      <c r="BL232" t="s">
        <v>368</v>
      </c>
      <c r="BM232" t="s">
        <v>4103</v>
      </c>
      <c r="BN232">
        <v>2003</v>
      </c>
      <c r="BO232" t="s">
        <v>369</v>
      </c>
      <c r="BP232" t="s">
        <v>361</v>
      </c>
      <c r="BV232" t="s">
        <v>361</v>
      </c>
      <c r="CE232" t="s">
        <v>361</v>
      </c>
      <c r="CN232" t="s">
        <v>359</v>
      </c>
      <c r="CO232" t="s">
        <v>359</v>
      </c>
      <c r="CP232" t="s">
        <v>375</v>
      </c>
      <c r="CQ232" t="s">
        <v>359</v>
      </c>
      <c r="CR232">
        <v>0</v>
      </c>
      <c r="CS232" t="s">
        <v>359</v>
      </c>
      <c r="CT232" t="s">
        <v>376</v>
      </c>
      <c r="CU232" t="s">
        <v>359</v>
      </c>
      <c r="CV232" t="s">
        <v>375</v>
      </c>
      <c r="CW232" t="s">
        <v>359</v>
      </c>
      <c r="CX232" t="s">
        <v>4104</v>
      </c>
      <c r="CY232" t="s">
        <v>4105</v>
      </c>
      <c r="CZ232" t="s">
        <v>4106</v>
      </c>
      <c r="DA232" t="s">
        <v>4107</v>
      </c>
      <c r="DB232">
        <v>1</v>
      </c>
      <c r="DC232" t="s">
        <v>4108</v>
      </c>
      <c r="DD232">
        <v>2003</v>
      </c>
      <c r="DE232" t="s">
        <v>369</v>
      </c>
      <c r="DF232" t="s">
        <v>361</v>
      </c>
      <c r="DJ232" t="s">
        <v>361</v>
      </c>
      <c r="DK232" t="s">
        <v>1972</v>
      </c>
      <c r="DL232" t="s">
        <v>370</v>
      </c>
      <c r="DM232" t="s">
        <v>984</v>
      </c>
      <c r="DN232" t="s">
        <v>4109</v>
      </c>
    </row>
    <row r="233" spans="1:118" x14ac:dyDescent="0.3">
      <c r="A233" t="s">
        <v>4110</v>
      </c>
      <c r="B233">
        <v>1</v>
      </c>
      <c r="D233" t="s">
        <v>559</v>
      </c>
      <c r="E233" t="s">
        <v>4111</v>
      </c>
      <c r="F233" t="s">
        <v>4112</v>
      </c>
      <c r="G233" t="s">
        <v>562</v>
      </c>
      <c r="H233" t="s">
        <v>4113</v>
      </c>
      <c r="I233">
        <v>2017</v>
      </c>
      <c r="J233" t="s">
        <v>353</v>
      </c>
      <c r="K233" t="s">
        <v>354</v>
      </c>
      <c r="L233" t="s">
        <v>666</v>
      </c>
      <c r="M233" t="s">
        <v>1979</v>
      </c>
      <c r="N233" t="s">
        <v>2779</v>
      </c>
      <c r="Q233" t="s">
        <v>729</v>
      </c>
      <c r="R233">
        <v>26296</v>
      </c>
      <c r="T233">
        <v>140</v>
      </c>
      <c r="U233">
        <v>39</v>
      </c>
      <c r="V233">
        <v>101</v>
      </c>
      <c r="W233" t="s">
        <v>359</v>
      </c>
      <c r="X233" t="s">
        <v>360</v>
      </c>
      <c r="Z233">
        <v>1987</v>
      </c>
      <c r="AA233" t="s">
        <v>359</v>
      </c>
      <c r="AB233" t="s">
        <v>730</v>
      </c>
      <c r="AC233" t="s">
        <v>362</v>
      </c>
      <c r="AE233">
        <v>1</v>
      </c>
      <c r="AF233" t="s">
        <v>363</v>
      </c>
      <c r="AG233" t="s">
        <v>731</v>
      </c>
      <c r="AH233" t="s">
        <v>732</v>
      </c>
      <c r="AI233" t="s">
        <v>733</v>
      </c>
      <c r="AJ233" t="s">
        <v>734</v>
      </c>
      <c r="AL233" t="s">
        <v>359</v>
      </c>
      <c r="AM233">
        <v>5</v>
      </c>
      <c r="AN233" t="s">
        <v>359</v>
      </c>
      <c r="AO233">
        <v>1</v>
      </c>
      <c r="AQ233" t="s">
        <v>401</v>
      </c>
      <c r="AR233">
        <v>2007</v>
      </c>
      <c r="AS233" t="s">
        <v>370</v>
      </c>
      <c r="AT233">
        <v>5</v>
      </c>
      <c r="AU233" t="s">
        <v>359</v>
      </c>
      <c r="AV233">
        <v>1</v>
      </c>
      <c r="AX233">
        <v>2016</v>
      </c>
      <c r="AY233" t="s">
        <v>370</v>
      </c>
      <c r="AZ233">
        <v>1900</v>
      </c>
      <c r="BA233" t="s">
        <v>359</v>
      </c>
      <c r="BB233">
        <v>39</v>
      </c>
      <c r="BC233" t="s">
        <v>735</v>
      </c>
      <c r="BD233" t="s">
        <v>736</v>
      </c>
      <c r="BE233" t="s">
        <v>737</v>
      </c>
      <c r="BF233" t="s">
        <v>738</v>
      </c>
      <c r="BH233">
        <v>2016</v>
      </c>
      <c r="BI233" t="s">
        <v>370</v>
      </c>
      <c r="BJ233" t="s">
        <v>359</v>
      </c>
      <c r="BK233">
        <v>17</v>
      </c>
      <c r="BL233" t="s">
        <v>739</v>
      </c>
      <c r="BN233">
        <v>2016</v>
      </c>
      <c r="BO233" t="s">
        <v>370</v>
      </c>
      <c r="BP233" t="s">
        <v>359</v>
      </c>
      <c r="BQ233">
        <v>6</v>
      </c>
      <c r="BS233">
        <v>2016</v>
      </c>
      <c r="BT233" t="s">
        <v>370</v>
      </c>
      <c r="BU233">
        <v>40000</v>
      </c>
      <c r="BV233" t="s">
        <v>359</v>
      </c>
      <c r="BW233">
        <v>5</v>
      </c>
      <c r="BY233">
        <v>2017</v>
      </c>
      <c r="BZ233" t="s">
        <v>370</v>
      </c>
      <c r="CA233" t="s">
        <v>359</v>
      </c>
      <c r="CC233">
        <v>2016</v>
      </c>
      <c r="CD233" t="s">
        <v>370</v>
      </c>
      <c r="CE233" t="s">
        <v>359</v>
      </c>
      <c r="CG233" t="s">
        <v>740</v>
      </c>
      <c r="CH233">
        <v>2017</v>
      </c>
      <c r="CI233" t="s">
        <v>370</v>
      </c>
      <c r="CJ233" t="s">
        <v>361</v>
      </c>
      <c r="CN233" t="s">
        <v>359</v>
      </c>
      <c r="CO233" t="s">
        <v>359</v>
      </c>
      <c r="CP233" t="s">
        <v>375</v>
      </c>
      <c r="CQ233" t="s">
        <v>359</v>
      </c>
      <c r="CR233">
        <v>0</v>
      </c>
      <c r="CS233" t="s">
        <v>359</v>
      </c>
      <c r="CT233" t="s">
        <v>376</v>
      </c>
      <c r="CU233" t="s">
        <v>359</v>
      </c>
      <c r="CV233" t="s">
        <v>375</v>
      </c>
      <c r="CW233" t="s">
        <v>359</v>
      </c>
      <c r="CX233" t="s">
        <v>4114</v>
      </c>
      <c r="CY233" t="s">
        <v>4115</v>
      </c>
      <c r="CZ233" t="s">
        <v>4116</v>
      </c>
      <c r="DA233" t="s">
        <v>4117</v>
      </c>
      <c r="DB233">
        <v>64</v>
      </c>
      <c r="DC233" t="s">
        <v>4118</v>
      </c>
      <c r="DD233">
        <v>2016</v>
      </c>
      <c r="DE233" t="s">
        <v>370</v>
      </c>
      <c r="DF233" t="s">
        <v>361</v>
      </c>
      <c r="DJ233" t="s">
        <v>359</v>
      </c>
      <c r="DL233" t="s">
        <v>370</v>
      </c>
      <c r="DM233" t="s">
        <v>748</v>
      </c>
      <c r="DN233" t="s">
        <v>4119</v>
      </c>
    </row>
    <row r="234" spans="1:118" x14ac:dyDescent="0.3">
      <c r="A234" t="s">
        <v>4120</v>
      </c>
      <c r="B234">
        <v>1</v>
      </c>
      <c r="D234" t="s">
        <v>465</v>
      </c>
      <c r="E234" t="s">
        <v>4121</v>
      </c>
      <c r="F234" t="s">
        <v>4122</v>
      </c>
      <c r="G234" t="s">
        <v>468</v>
      </c>
      <c r="H234" t="s">
        <v>1412</v>
      </c>
      <c r="I234">
        <v>2017</v>
      </c>
      <c r="J234" t="s">
        <v>353</v>
      </c>
      <c r="K234" t="s">
        <v>354</v>
      </c>
      <c r="L234" t="s">
        <v>584</v>
      </c>
      <c r="M234" t="s">
        <v>3602</v>
      </c>
      <c r="N234" t="s">
        <v>4123</v>
      </c>
      <c r="Q234" t="s">
        <v>4124</v>
      </c>
      <c r="R234">
        <v>30604</v>
      </c>
      <c r="T234">
        <v>117</v>
      </c>
      <c r="U234">
        <v>117</v>
      </c>
      <c r="V234">
        <v>0</v>
      </c>
      <c r="W234" t="s">
        <v>359</v>
      </c>
      <c r="X234" t="s">
        <v>360</v>
      </c>
      <c r="Z234">
        <v>2012</v>
      </c>
      <c r="AA234" t="s">
        <v>361</v>
      </c>
      <c r="AC234" t="s">
        <v>362</v>
      </c>
      <c r="AD234" t="s">
        <v>4125</v>
      </c>
      <c r="AE234">
        <v>2</v>
      </c>
      <c r="AF234" t="s">
        <v>363</v>
      </c>
      <c r="AG234" t="s">
        <v>670</v>
      </c>
      <c r="AH234" t="s">
        <v>671</v>
      </c>
      <c r="AI234" t="s">
        <v>672</v>
      </c>
      <c r="AJ234" t="s">
        <v>673</v>
      </c>
      <c r="AL234" t="s">
        <v>359</v>
      </c>
      <c r="AM234">
        <v>4</v>
      </c>
      <c r="AN234" t="s">
        <v>361</v>
      </c>
      <c r="AT234">
        <v>4</v>
      </c>
      <c r="AU234" t="s">
        <v>361</v>
      </c>
      <c r="BA234" t="s">
        <v>361</v>
      </c>
      <c r="BJ234" t="s">
        <v>361</v>
      </c>
      <c r="BP234" t="s">
        <v>361</v>
      </c>
      <c r="BV234" t="s">
        <v>361</v>
      </c>
      <c r="CE234" t="s">
        <v>361</v>
      </c>
      <c r="CN234" t="s">
        <v>359</v>
      </c>
      <c r="CO234" t="s">
        <v>359</v>
      </c>
      <c r="CP234" t="s">
        <v>375</v>
      </c>
      <c r="CQ234" t="s">
        <v>359</v>
      </c>
      <c r="CR234">
        <v>0</v>
      </c>
      <c r="CS234" t="s">
        <v>359</v>
      </c>
      <c r="CT234" t="s">
        <v>376</v>
      </c>
      <c r="CU234" t="s">
        <v>359</v>
      </c>
      <c r="CV234" t="s">
        <v>375</v>
      </c>
      <c r="CW234" t="s">
        <v>359</v>
      </c>
      <c r="CX234" t="s">
        <v>4126</v>
      </c>
      <c r="CY234" t="s">
        <v>4127</v>
      </c>
      <c r="CZ234" t="s">
        <v>4128</v>
      </c>
      <c r="DA234" t="s">
        <v>4129</v>
      </c>
      <c r="DB234">
        <v>2</v>
      </c>
      <c r="DC234" t="s">
        <v>4130</v>
      </c>
      <c r="DD234">
        <v>2012</v>
      </c>
      <c r="DE234" t="s">
        <v>370</v>
      </c>
      <c r="DF234" t="s">
        <v>361</v>
      </c>
      <c r="DJ234" t="s">
        <v>359</v>
      </c>
      <c r="DL234" t="s">
        <v>370</v>
      </c>
      <c r="DM234" t="s">
        <v>4125</v>
      </c>
      <c r="DN234" t="s">
        <v>4131</v>
      </c>
    </row>
    <row r="235" spans="1:118" x14ac:dyDescent="0.3">
      <c r="A235" t="s">
        <v>4132</v>
      </c>
      <c r="B235">
        <v>1</v>
      </c>
      <c r="D235" t="s">
        <v>385</v>
      </c>
      <c r="E235" t="s">
        <v>4133</v>
      </c>
      <c r="F235" t="s">
        <v>4134</v>
      </c>
      <c r="G235" t="s">
        <v>388</v>
      </c>
      <c r="H235" t="s">
        <v>4135</v>
      </c>
      <c r="I235">
        <v>2017</v>
      </c>
      <c r="J235" t="s">
        <v>353</v>
      </c>
      <c r="K235" t="s">
        <v>354</v>
      </c>
      <c r="L235" t="s">
        <v>937</v>
      </c>
      <c r="M235" t="s">
        <v>1364</v>
      </c>
      <c r="N235" t="s">
        <v>871</v>
      </c>
      <c r="Q235" t="s">
        <v>940</v>
      </c>
      <c r="T235">
        <v>189</v>
      </c>
      <c r="U235">
        <v>170</v>
      </c>
      <c r="V235">
        <v>19</v>
      </c>
      <c r="W235" t="s">
        <v>359</v>
      </c>
      <c r="X235" t="s">
        <v>394</v>
      </c>
      <c r="Z235">
        <v>2014</v>
      </c>
      <c r="AA235" t="s">
        <v>359</v>
      </c>
      <c r="AB235" t="s">
        <v>4080</v>
      </c>
      <c r="AC235" t="s">
        <v>362</v>
      </c>
      <c r="AE235">
        <v>2</v>
      </c>
      <c r="AF235" t="s">
        <v>363</v>
      </c>
      <c r="AG235" t="s">
        <v>943</v>
      </c>
      <c r="AH235" t="s">
        <v>944</v>
      </c>
      <c r="AI235" t="s">
        <v>4081</v>
      </c>
      <c r="AJ235" t="s">
        <v>946</v>
      </c>
      <c r="AL235" t="s">
        <v>359</v>
      </c>
      <c r="AM235">
        <v>30</v>
      </c>
      <c r="AN235" t="s">
        <v>359</v>
      </c>
      <c r="AO235">
        <v>1</v>
      </c>
      <c r="AQ235" t="s">
        <v>401</v>
      </c>
      <c r="AR235">
        <v>2014</v>
      </c>
      <c r="AS235" t="s">
        <v>370</v>
      </c>
      <c r="AT235">
        <v>30</v>
      </c>
      <c r="AU235" t="s">
        <v>359</v>
      </c>
      <c r="AV235">
        <v>1</v>
      </c>
      <c r="AX235">
        <v>2014</v>
      </c>
      <c r="AY235" t="s">
        <v>370</v>
      </c>
      <c r="AZ235">
        <v>6700</v>
      </c>
      <c r="BA235" t="s">
        <v>359</v>
      </c>
      <c r="BB235">
        <v>5</v>
      </c>
      <c r="BC235" t="s">
        <v>947</v>
      </c>
      <c r="BD235" t="s">
        <v>948</v>
      </c>
      <c r="BE235" t="s">
        <v>949</v>
      </c>
      <c r="BF235" t="s">
        <v>950</v>
      </c>
      <c r="BH235">
        <v>2014</v>
      </c>
      <c r="BI235" t="s">
        <v>370</v>
      </c>
      <c r="BJ235" t="s">
        <v>361</v>
      </c>
      <c r="BP235" t="s">
        <v>359</v>
      </c>
      <c r="BQ235">
        <v>1</v>
      </c>
      <c r="BS235">
        <v>2014</v>
      </c>
      <c r="BT235" t="s">
        <v>370</v>
      </c>
      <c r="BU235">
        <v>6700</v>
      </c>
      <c r="BV235" t="s">
        <v>361</v>
      </c>
      <c r="CE235" t="s">
        <v>361</v>
      </c>
      <c r="CN235" t="s">
        <v>359</v>
      </c>
      <c r="CO235" t="s">
        <v>359</v>
      </c>
      <c r="CP235" t="s">
        <v>375</v>
      </c>
      <c r="CQ235" t="s">
        <v>359</v>
      </c>
      <c r="CR235">
        <v>0</v>
      </c>
      <c r="CS235" t="s">
        <v>359</v>
      </c>
      <c r="CT235" t="s">
        <v>376</v>
      </c>
      <c r="CU235" t="s">
        <v>359</v>
      </c>
      <c r="CV235" t="s">
        <v>375</v>
      </c>
      <c r="CW235" t="s">
        <v>359</v>
      </c>
      <c r="CX235" t="s">
        <v>4136</v>
      </c>
      <c r="CY235" t="s">
        <v>4137</v>
      </c>
      <c r="CZ235" t="s">
        <v>4138</v>
      </c>
      <c r="DA235" t="s">
        <v>4139</v>
      </c>
      <c r="DB235">
        <v>1</v>
      </c>
      <c r="DC235" t="s">
        <v>4140</v>
      </c>
      <c r="DD235">
        <v>2014</v>
      </c>
      <c r="DE235" t="s">
        <v>370</v>
      </c>
      <c r="DF235" t="s">
        <v>361</v>
      </c>
      <c r="DJ235" t="s">
        <v>359</v>
      </c>
      <c r="DL235" t="s">
        <v>370</v>
      </c>
      <c r="DN235" t="s">
        <v>4141</v>
      </c>
    </row>
    <row r="236" spans="1:118" x14ac:dyDescent="0.3">
      <c r="A236" t="s">
        <v>4142</v>
      </c>
      <c r="B236">
        <v>1</v>
      </c>
      <c r="D236" t="s">
        <v>559</v>
      </c>
      <c r="E236" t="s">
        <v>4143</v>
      </c>
      <c r="F236" t="s">
        <v>4144</v>
      </c>
      <c r="G236" t="s">
        <v>562</v>
      </c>
      <c r="H236" t="s">
        <v>4145</v>
      </c>
      <c r="I236">
        <v>2017</v>
      </c>
      <c r="J236" t="s">
        <v>353</v>
      </c>
      <c r="K236" t="s">
        <v>354</v>
      </c>
      <c r="L236" t="s">
        <v>666</v>
      </c>
      <c r="M236" t="s">
        <v>1979</v>
      </c>
      <c r="N236" t="s">
        <v>963</v>
      </c>
      <c r="Q236" t="s">
        <v>729</v>
      </c>
      <c r="R236">
        <v>26296</v>
      </c>
      <c r="T236">
        <v>148</v>
      </c>
      <c r="U236">
        <v>70</v>
      </c>
      <c r="V236">
        <v>78</v>
      </c>
      <c r="W236" t="s">
        <v>359</v>
      </c>
      <c r="X236" t="s">
        <v>360</v>
      </c>
      <c r="Z236">
        <v>2016</v>
      </c>
      <c r="AA236" t="s">
        <v>359</v>
      </c>
      <c r="AB236" t="s">
        <v>730</v>
      </c>
      <c r="AC236" t="s">
        <v>362</v>
      </c>
      <c r="AE236">
        <v>1</v>
      </c>
      <c r="AF236" t="s">
        <v>363</v>
      </c>
      <c r="AG236" t="s">
        <v>731</v>
      </c>
      <c r="AH236" t="s">
        <v>732</v>
      </c>
      <c r="AI236" t="s">
        <v>733</v>
      </c>
      <c r="AJ236" t="s">
        <v>734</v>
      </c>
      <c r="AL236" t="s">
        <v>359</v>
      </c>
      <c r="AM236">
        <v>5</v>
      </c>
      <c r="AN236" t="s">
        <v>359</v>
      </c>
      <c r="AO236">
        <v>1</v>
      </c>
      <c r="AQ236" t="s">
        <v>401</v>
      </c>
      <c r="AR236">
        <v>2007</v>
      </c>
      <c r="AS236" t="s">
        <v>370</v>
      </c>
      <c r="AT236">
        <v>5</v>
      </c>
      <c r="AU236" t="s">
        <v>359</v>
      </c>
      <c r="AV236">
        <v>1</v>
      </c>
      <c r="AX236">
        <v>2016</v>
      </c>
      <c r="AY236" t="s">
        <v>370</v>
      </c>
      <c r="AZ236">
        <v>1900</v>
      </c>
      <c r="BA236" t="s">
        <v>359</v>
      </c>
      <c r="BB236">
        <v>39</v>
      </c>
      <c r="BC236" t="s">
        <v>735</v>
      </c>
      <c r="BD236" t="s">
        <v>736</v>
      </c>
      <c r="BE236" t="s">
        <v>737</v>
      </c>
      <c r="BF236" t="s">
        <v>738</v>
      </c>
      <c r="BH236">
        <v>2016</v>
      </c>
      <c r="BI236" t="s">
        <v>370</v>
      </c>
      <c r="BJ236" t="s">
        <v>359</v>
      </c>
      <c r="BK236">
        <v>17</v>
      </c>
      <c r="BL236" t="s">
        <v>739</v>
      </c>
      <c r="BN236">
        <v>2016</v>
      </c>
      <c r="BO236" t="s">
        <v>370</v>
      </c>
      <c r="BP236" t="s">
        <v>359</v>
      </c>
      <c r="BQ236">
        <v>6</v>
      </c>
      <c r="BS236">
        <v>2016</v>
      </c>
      <c r="BT236" t="s">
        <v>370</v>
      </c>
      <c r="BU236">
        <v>40000</v>
      </c>
      <c r="BV236" t="s">
        <v>359</v>
      </c>
      <c r="BW236">
        <v>5</v>
      </c>
      <c r="BY236">
        <v>2017</v>
      </c>
      <c r="BZ236" t="s">
        <v>370</v>
      </c>
      <c r="CA236" t="s">
        <v>359</v>
      </c>
      <c r="CC236">
        <v>2016</v>
      </c>
      <c r="CD236" t="s">
        <v>370</v>
      </c>
      <c r="CE236" t="s">
        <v>359</v>
      </c>
      <c r="CG236" t="s">
        <v>740</v>
      </c>
      <c r="CH236">
        <v>2017</v>
      </c>
      <c r="CI236" t="s">
        <v>370</v>
      </c>
      <c r="CJ236" t="s">
        <v>361</v>
      </c>
      <c r="CN236" t="s">
        <v>359</v>
      </c>
      <c r="CO236" t="s">
        <v>359</v>
      </c>
      <c r="CP236" t="s">
        <v>375</v>
      </c>
      <c r="CQ236" t="s">
        <v>359</v>
      </c>
      <c r="CR236">
        <v>0</v>
      </c>
      <c r="CS236" t="s">
        <v>359</v>
      </c>
      <c r="CT236" t="s">
        <v>376</v>
      </c>
      <c r="CU236" t="s">
        <v>359</v>
      </c>
      <c r="CV236" t="s">
        <v>375</v>
      </c>
      <c r="CW236" t="s">
        <v>359</v>
      </c>
      <c r="CX236" t="s">
        <v>4146</v>
      </c>
      <c r="CY236" t="s">
        <v>4147</v>
      </c>
      <c r="CZ236" t="s">
        <v>529</v>
      </c>
      <c r="DA236" t="s">
        <v>4148</v>
      </c>
      <c r="DB236">
        <v>64</v>
      </c>
      <c r="DC236" t="s">
        <v>4149</v>
      </c>
      <c r="DD236">
        <v>2016</v>
      </c>
      <c r="DE236" t="s">
        <v>370</v>
      </c>
      <c r="DF236" t="s">
        <v>361</v>
      </c>
      <c r="DJ236" t="s">
        <v>359</v>
      </c>
      <c r="DL236" t="s">
        <v>370</v>
      </c>
      <c r="DM236" t="s">
        <v>748</v>
      </c>
      <c r="DN236" t="s">
        <v>4150</v>
      </c>
    </row>
    <row r="237" spans="1:118" x14ac:dyDescent="0.3">
      <c r="A237" t="s">
        <v>4151</v>
      </c>
      <c r="B237">
        <v>1</v>
      </c>
      <c r="D237" t="s">
        <v>465</v>
      </c>
      <c r="E237" t="s">
        <v>4152</v>
      </c>
      <c r="F237" t="s">
        <v>4153</v>
      </c>
      <c r="G237" t="s">
        <v>468</v>
      </c>
      <c r="H237" t="s">
        <v>4154</v>
      </c>
      <c r="I237">
        <v>2017</v>
      </c>
      <c r="J237" t="s">
        <v>353</v>
      </c>
      <c r="K237" t="s">
        <v>354</v>
      </c>
      <c r="L237" t="s">
        <v>664</v>
      </c>
      <c r="M237" t="s">
        <v>4155</v>
      </c>
      <c r="N237" t="s">
        <v>494</v>
      </c>
      <c r="Q237" t="s">
        <v>4156</v>
      </c>
      <c r="R237">
        <v>30604</v>
      </c>
      <c r="T237">
        <v>149</v>
      </c>
      <c r="U237">
        <v>149</v>
      </c>
      <c r="V237">
        <v>0</v>
      </c>
      <c r="W237" t="s">
        <v>359</v>
      </c>
      <c r="X237" t="s">
        <v>360</v>
      </c>
      <c r="Z237">
        <v>2016</v>
      </c>
      <c r="AA237" t="s">
        <v>359</v>
      </c>
      <c r="AB237" t="s">
        <v>4157</v>
      </c>
      <c r="AC237" t="s">
        <v>362</v>
      </c>
      <c r="AD237" t="s">
        <v>4158</v>
      </c>
      <c r="AE237">
        <v>2</v>
      </c>
      <c r="AF237" t="s">
        <v>363</v>
      </c>
      <c r="AG237" t="s">
        <v>670</v>
      </c>
      <c r="AH237" t="s">
        <v>671</v>
      </c>
      <c r="AI237" t="s">
        <v>672</v>
      </c>
      <c r="AJ237" t="s">
        <v>673</v>
      </c>
      <c r="AL237" t="s">
        <v>359</v>
      </c>
      <c r="AM237">
        <v>5</v>
      </c>
      <c r="AN237" t="s">
        <v>361</v>
      </c>
      <c r="AT237">
        <v>5</v>
      </c>
      <c r="AU237" t="s">
        <v>361</v>
      </c>
      <c r="BA237" t="s">
        <v>361</v>
      </c>
      <c r="BJ237" t="s">
        <v>361</v>
      </c>
      <c r="BP237" t="s">
        <v>361</v>
      </c>
      <c r="BV237" t="s">
        <v>361</v>
      </c>
      <c r="CE237" t="s">
        <v>361</v>
      </c>
      <c r="CN237" t="s">
        <v>359</v>
      </c>
      <c r="CO237" t="s">
        <v>359</v>
      </c>
      <c r="CP237" t="s">
        <v>375</v>
      </c>
      <c r="CQ237" t="s">
        <v>359</v>
      </c>
      <c r="CR237">
        <v>0</v>
      </c>
      <c r="CS237" t="s">
        <v>359</v>
      </c>
      <c r="CT237" t="s">
        <v>376</v>
      </c>
      <c r="CU237" t="s">
        <v>359</v>
      </c>
      <c r="CV237" t="s">
        <v>375</v>
      </c>
      <c r="CW237" t="s">
        <v>359</v>
      </c>
      <c r="CX237" t="s">
        <v>4159</v>
      </c>
      <c r="CY237" t="s">
        <v>4160</v>
      </c>
      <c r="CZ237" t="s">
        <v>4161</v>
      </c>
      <c r="DA237" t="s">
        <v>4162</v>
      </c>
      <c r="DB237">
        <v>2</v>
      </c>
      <c r="DC237" t="s">
        <v>4163</v>
      </c>
      <c r="DD237">
        <v>2016</v>
      </c>
      <c r="DE237" t="s">
        <v>370</v>
      </c>
      <c r="DF237" t="s">
        <v>361</v>
      </c>
      <c r="DJ237" t="s">
        <v>359</v>
      </c>
      <c r="DL237" t="s">
        <v>370</v>
      </c>
      <c r="DM237" t="s">
        <v>4158</v>
      </c>
      <c r="DN237" t="s">
        <v>4164</v>
      </c>
    </row>
    <row r="238" spans="1:118" x14ac:dyDescent="0.3">
      <c r="A238" t="s">
        <v>4165</v>
      </c>
      <c r="B238">
        <v>1</v>
      </c>
      <c r="D238" t="s">
        <v>465</v>
      </c>
      <c r="E238" t="s">
        <v>4166</v>
      </c>
      <c r="F238" t="s">
        <v>4167</v>
      </c>
      <c r="G238" t="s">
        <v>468</v>
      </c>
      <c r="H238" t="s">
        <v>4168</v>
      </c>
      <c r="I238">
        <v>2017</v>
      </c>
      <c r="J238" t="s">
        <v>353</v>
      </c>
      <c r="K238" t="s">
        <v>354</v>
      </c>
      <c r="L238" t="s">
        <v>470</v>
      </c>
      <c r="M238" t="s">
        <v>2879</v>
      </c>
      <c r="N238" t="s">
        <v>4169</v>
      </c>
      <c r="Q238" t="s">
        <v>4170</v>
      </c>
      <c r="T238">
        <v>124</v>
      </c>
      <c r="U238">
        <v>124</v>
      </c>
      <c r="V238">
        <v>0</v>
      </c>
      <c r="W238" t="s">
        <v>359</v>
      </c>
      <c r="X238" t="s">
        <v>394</v>
      </c>
      <c r="Z238">
        <v>2007</v>
      </c>
      <c r="AA238" t="s">
        <v>361</v>
      </c>
      <c r="AC238" t="s">
        <v>4171</v>
      </c>
      <c r="AD238" t="s">
        <v>4172</v>
      </c>
      <c r="AE238">
        <v>1</v>
      </c>
      <c r="AF238" t="s">
        <v>363</v>
      </c>
      <c r="AG238" t="s">
        <v>4173</v>
      </c>
      <c r="AH238" t="s">
        <v>4174</v>
      </c>
      <c r="AI238" t="s">
        <v>4175</v>
      </c>
      <c r="AJ238" t="s">
        <v>4176</v>
      </c>
      <c r="AK238" t="s">
        <v>4177</v>
      </c>
      <c r="AL238" t="s">
        <v>359</v>
      </c>
      <c r="AM238">
        <v>40</v>
      </c>
      <c r="AN238" t="s">
        <v>361</v>
      </c>
      <c r="AT238">
        <v>40</v>
      </c>
      <c r="AU238" t="s">
        <v>359</v>
      </c>
      <c r="AV238">
        <v>100</v>
      </c>
      <c r="AW238" t="s">
        <v>4178</v>
      </c>
      <c r="AX238">
        <v>2007</v>
      </c>
      <c r="AY238" t="s">
        <v>370</v>
      </c>
      <c r="AZ238">
        <v>800</v>
      </c>
      <c r="BA238" t="s">
        <v>359</v>
      </c>
      <c r="BB238">
        <v>1</v>
      </c>
      <c r="BC238" t="s">
        <v>4179</v>
      </c>
      <c r="BD238" t="s">
        <v>4180</v>
      </c>
      <c r="BE238" t="s">
        <v>4181</v>
      </c>
      <c r="BF238" t="s">
        <v>4182</v>
      </c>
      <c r="BG238" t="s">
        <v>4183</v>
      </c>
      <c r="BH238">
        <v>2007</v>
      </c>
      <c r="BI238" t="s">
        <v>369</v>
      </c>
      <c r="BJ238" t="s">
        <v>361</v>
      </c>
      <c r="BP238" t="s">
        <v>361</v>
      </c>
      <c r="BV238" t="s">
        <v>361</v>
      </c>
      <c r="CE238" t="s">
        <v>361</v>
      </c>
      <c r="CN238" t="s">
        <v>359</v>
      </c>
      <c r="CO238" t="s">
        <v>359</v>
      </c>
      <c r="CP238" t="s">
        <v>375</v>
      </c>
      <c r="CQ238" t="s">
        <v>359</v>
      </c>
      <c r="CR238">
        <v>0</v>
      </c>
      <c r="CS238" t="s">
        <v>359</v>
      </c>
      <c r="CT238" t="s">
        <v>376</v>
      </c>
      <c r="CU238" t="s">
        <v>359</v>
      </c>
      <c r="CV238" t="s">
        <v>375</v>
      </c>
      <c r="CW238" t="s">
        <v>359</v>
      </c>
      <c r="CX238" t="s">
        <v>4184</v>
      </c>
      <c r="CY238" t="s">
        <v>4185</v>
      </c>
      <c r="CZ238" t="s">
        <v>4186</v>
      </c>
      <c r="DA238" t="s">
        <v>4187</v>
      </c>
      <c r="DB238">
        <v>1</v>
      </c>
      <c r="DC238" t="s">
        <v>4188</v>
      </c>
      <c r="DD238">
        <v>2007</v>
      </c>
      <c r="DE238" t="s">
        <v>622</v>
      </c>
      <c r="DF238" t="s">
        <v>361</v>
      </c>
      <c r="DJ238" t="s">
        <v>359</v>
      </c>
      <c r="DL238" t="s">
        <v>369</v>
      </c>
      <c r="DM238" t="s">
        <v>4172</v>
      </c>
      <c r="DN238" t="s">
        <v>4189</v>
      </c>
    </row>
    <row r="239" spans="1:118" x14ac:dyDescent="0.3">
      <c r="A239" t="s">
        <v>4190</v>
      </c>
      <c r="B239">
        <v>1</v>
      </c>
      <c r="D239" t="s">
        <v>385</v>
      </c>
      <c r="E239" t="s">
        <v>4191</v>
      </c>
      <c r="F239" t="s">
        <v>4192</v>
      </c>
      <c r="G239" t="s">
        <v>388</v>
      </c>
      <c r="H239" t="s">
        <v>4193</v>
      </c>
      <c r="I239">
        <v>2017</v>
      </c>
      <c r="J239" t="s">
        <v>353</v>
      </c>
      <c r="K239" t="s">
        <v>354</v>
      </c>
      <c r="L239" t="s">
        <v>584</v>
      </c>
      <c r="M239" t="s">
        <v>3602</v>
      </c>
      <c r="N239" t="s">
        <v>1588</v>
      </c>
      <c r="Q239" t="s">
        <v>2296</v>
      </c>
      <c r="R239">
        <v>1012</v>
      </c>
      <c r="T239">
        <v>229</v>
      </c>
      <c r="U239">
        <v>200</v>
      </c>
      <c r="V239">
        <v>29</v>
      </c>
      <c r="W239" t="s">
        <v>359</v>
      </c>
      <c r="X239" t="s">
        <v>394</v>
      </c>
      <c r="Z239">
        <v>2016</v>
      </c>
      <c r="AA239" t="s">
        <v>361</v>
      </c>
      <c r="AC239" t="s">
        <v>362</v>
      </c>
      <c r="AD239" t="s">
        <v>4194</v>
      </c>
      <c r="AE239">
        <v>2</v>
      </c>
      <c r="AF239" t="s">
        <v>396</v>
      </c>
      <c r="AG239" t="s">
        <v>4195</v>
      </c>
      <c r="AH239" t="s">
        <v>4196</v>
      </c>
      <c r="AI239" t="s">
        <v>4197</v>
      </c>
      <c r="AJ239" t="s">
        <v>4198</v>
      </c>
      <c r="AL239" t="s">
        <v>359</v>
      </c>
      <c r="AM239">
        <v>50</v>
      </c>
      <c r="AN239" t="s">
        <v>359</v>
      </c>
      <c r="AO239">
        <v>1</v>
      </c>
      <c r="AQ239" t="s">
        <v>401</v>
      </c>
      <c r="AR239">
        <v>2016</v>
      </c>
      <c r="AS239" t="s">
        <v>370</v>
      </c>
      <c r="AT239">
        <v>50</v>
      </c>
      <c r="AU239" t="s">
        <v>359</v>
      </c>
      <c r="AV239">
        <v>1</v>
      </c>
      <c r="AX239">
        <v>2016</v>
      </c>
      <c r="AY239" t="s">
        <v>369</v>
      </c>
      <c r="AZ239">
        <v>3500</v>
      </c>
      <c r="BA239" t="s">
        <v>359</v>
      </c>
      <c r="BB239">
        <v>2</v>
      </c>
      <c r="BC239" t="s">
        <v>3692</v>
      </c>
      <c r="BD239" t="s">
        <v>3693</v>
      </c>
      <c r="BE239" t="s">
        <v>4199</v>
      </c>
      <c r="BF239" t="s">
        <v>3695</v>
      </c>
      <c r="BH239">
        <v>2016</v>
      </c>
      <c r="BI239" t="s">
        <v>622</v>
      </c>
      <c r="BJ239" t="s">
        <v>361</v>
      </c>
      <c r="BP239" t="s">
        <v>361</v>
      </c>
      <c r="BV239" t="s">
        <v>361</v>
      </c>
      <c r="CE239" t="s">
        <v>361</v>
      </c>
      <c r="CN239" t="s">
        <v>359</v>
      </c>
      <c r="CO239" t="s">
        <v>359</v>
      </c>
      <c r="CP239" t="s">
        <v>375</v>
      </c>
      <c r="CQ239" t="s">
        <v>359</v>
      </c>
      <c r="CR239">
        <v>0</v>
      </c>
      <c r="CS239" t="s">
        <v>359</v>
      </c>
      <c r="CT239" t="s">
        <v>376</v>
      </c>
      <c r="CU239" t="s">
        <v>359</v>
      </c>
      <c r="CV239" t="s">
        <v>375</v>
      </c>
      <c r="CW239" t="s">
        <v>359</v>
      </c>
      <c r="CX239" t="s">
        <v>4200</v>
      </c>
      <c r="CY239" t="s">
        <v>4201</v>
      </c>
      <c r="CZ239" t="s">
        <v>4202</v>
      </c>
      <c r="DA239" t="s">
        <v>4203</v>
      </c>
      <c r="DB239">
        <v>2</v>
      </c>
      <c r="DC239" t="s">
        <v>4204</v>
      </c>
      <c r="DD239">
        <v>2016</v>
      </c>
      <c r="DE239" t="s">
        <v>622</v>
      </c>
      <c r="DF239" t="s">
        <v>361</v>
      </c>
      <c r="DJ239" t="s">
        <v>361</v>
      </c>
      <c r="DK239" t="s">
        <v>4205</v>
      </c>
      <c r="DL239" t="s">
        <v>622</v>
      </c>
      <c r="DM239" t="s">
        <v>4206</v>
      </c>
      <c r="DN239" t="s">
        <v>4207</v>
      </c>
    </row>
    <row r="240" spans="1:118" x14ac:dyDescent="0.3">
      <c r="A240" t="s">
        <v>4208</v>
      </c>
      <c r="B240">
        <v>1</v>
      </c>
      <c r="D240" t="s">
        <v>348</v>
      </c>
      <c r="E240" t="s">
        <v>4209</v>
      </c>
      <c r="F240" t="s">
        <v>4210</v>
      </c>
      <c r="G240" t="s">
        <v>351</v>
      </c>
      <c r="H240" t="s">
        <v>4211</v>
      </c>
      <c r="I240">
        <v>2017</v>
      </c>
      <c r="J240" t="s">
        <v>353</v>
      </c>
      <c r="K240" t="s">
        <v>354</v>
      </c>
      <c r="L240" t="s">
        <v>981</v>
      </c>
      <c r="M240" t="s">
        <v>1291</v>
      </c>
      <c r="N240" t="s">
        <v>4102</v>
      </c>
      <c r="Q240" t="s">
        <v>983</v>
      </c>
      <c r="R240">
        <v>14106</v>
      </c>
      <c r="T240">
        <v>605</v>
      </c>
      <c r="U240">
        <v>605</v>
      </c>
      <c r="V240">
        <v>0</v>
      </c>
      <c r="W240" t="s">
        <v>359</v>
      </c>
      <c r="X240" t="s">
        <v>360</v>
      </c>
      <c r="Z240">
        <v>2012</v>
      </c>
      <c r="AA240" t="s">
        <v>361</v>
      </c>
      <c r="AC240" t="s">
        <v>362</v>
      </c>
      <c r="AD240" t="s">
        <v>1194</v>
      </c>
      <c r="AE240">
        <v>3</v>
      </c>
      <c r="AF240" t="s">
        <v>363</v>
      </c>
      <c r="AG240" t="s">
        <v>450</v>
      </c>
      <c r="AH240" t="s">
        <v>451</v>
      </c>
      <c r="AI240" t="s">
        <v>452</v>
      </c>
      <c r="AJ240" t="s">
        <v>453</v>
      </c>
      <c r="AL240" t="s">
        <v>359</v>
      </c>
      <c r="AM240">
        <v>4.5</v>
      </c>
      <c r="AN240" t="s">
        <v>359</v>
      </c>
      <c r="AO240">
        <v>3</v>
      </c>
      <c r="AQ240" t="s">
        <v>368</v>
      </c>
      <c r="AR240">
        <v>2009</v>
      </c>
      <c r="AS240" t="s">
        <v>370</v>
      </c>
      <c r="AT240">
        <v>4.5</v>
      </c>
      <c r="AU240" t="s">
        <v>359</v>
      </c>
      <c r="AV240">
        <v>2</v>
      </c>
      <c r="AX240">
        <v>2012</v>
      </c>
      <c r="AY240" t="s">
        <v>370</v>
      </c>
      <c r="AZ240">
        <v>5000</v>
      </c>
      <c r="BA240" t="s">
        <v>359</v>
      </c>
      <c r="BB240">
        <v>16</v>
      </c>
      <c r="BC240" t="s">
        <v>454</v>
      </c>
      <c r="BD240" t="s">
        <v>455</v>
      </c>
      <c r="BE240" t="s">
        <v>456</v>
      </c>
      <c r="BF240" t="s">
        <v>457</v>
      </c>
      <c r="BH240">
        <v>2012</v>
      </c>
      <c r="BI240" t="s">
        <v>370</v>
      </c>
      <c r="BJ240" t="s">
        <v>359</v>
      </c>
      <c r="BK240">
        <v>23</v>
      </c>
      <c r="BL240" t="s">
        <v>368</v>
      </c>
      <c r="BM240" t="s">
        <v>4212</v>
      </c>
      <c r="BN240">
        <v>2012</v>
      </c>
      <c r="BO240" t="s">
        <v>370</v>
      </c>
      <c r="BP240" t="s">
        <v>359</v>
      </c>
      <c r="BQ240">
        <v>2</v>
      </c>
      <c r="BS240">
        <v>2012</v>
      </c>
      <c r="BT240" t="s">
        <v>370</v>
      </c>
      <c r="BU240">
        <v>5000</v>
      </c>
      <c r="BV240" t="s">
        <v>359</v>
      </c>
      <c r="BW240">
        <v>1</v>
      </c>
      <c r="BY240">
        <v>2009</v>
      </c>
      <c r="BZ240" t="s">
        <v>370</v>
      </c>
      <c r="CA240" t="s">
        <v>359</v>
      </c>
      <c r="CC240">
        <v>2009</v>
      </c>
      <c r="CD240" t="s">
        <v>370</v>
      </c>
      <c r="CE240" t="s">
        <v>361</v>
      </c>
      <c r="CN240" t="s">
        <v>359</v>
      </c>
      <c r="CO240" t="s">
        <v>359</v>
      </c>
      <c r="CP240" t="s">
        <v>375</v>
      </c>
      <c r="CQ240" t="s">
        <v>359</v>
      </c>
      <c r="CR240">
        <v>0</v>
      </c>
      <c r="CS240" t="s">
        <v>359</v>
      </c>
      <c r="CT240" t="s">
        <v>376</v>
      </c>
      <c r="CU240" t="s">
        <v>359</v>
      </c>
      <c r="CV240" t="s">
        <v>375</v>
      </c>
      <c r="CW240" t="s">
        <v>359</v>
      </c>
      <c r="CX240" t="s">
        <v>4213</v>
      </c>
      <c r="CY240" t="s">
        <v>4214</v>
      </c>
      <c r="CZ240" t="s">
        <v>4215</v>
      </c>
      <c r="DA240" t="s">
        <v>4216</v>
      </c>
      <c r="DB240">
        <v>1</v>
      </c>
      <c r="DC240" t="s">
        <v>4217</v>
      </c>
      <c r="DD240">
        <v>2012</v>
      </c>
      <c r="DE240" t="s">
        <v>370</v>
      </c>
      <c r="DF240" t="s">
        <v>361</v>
      </c>
      <c r="DJ240" t="s">
        <v>361</v>
      </c>
      <c r="DK240" t="s">
        <v>2642</v>
      </c>
      <c r="DL240" t="s">
        <v>370</v>
      </c>
      <c r="DM240" t="s">
        <v>1186</v>
      </c>
      <c r="DN240" t="s">
        <v>4218</v>
      </c>
    </row>
    <row r="241" spans="1:118" x14ac:dyDescent="0.3">
      <c r="A241" t="s">
        <v>4219</v>
      </c>
      <c r="B241">
        <v>1</v>
      </c>
      <c r="D241" t="s">
        <v>559</v>
      </c>
      <c r="E241" t="s">
        <v>4220</v>
      </c>
      <c r="F241" t="s">
        <v>4221</v>
      </c>
      <c r="G241" t="s">
        <v>562</v>
      </c>
      <c r="H241" t="s">
        <v>4222</v>
      </c>
      <c r="I241">
        <v>2017</v>
      </c>
      <c r="J241" t="s">
        <v>353</v>
      </c>
      <c r="K241" t="s">
        <v>354</v>
      </c>
      <c r="L241" t="s">
        <v>564</v>
      </c>
      <c r="M241" t="s">
        <v>565</v>
      </c>
      <c r="N241" t="s">
        <v>4059</v>
      </c>
      <c r="Q241" t="s">
        <v>4059</v>
      </c>
      <c r="R241">
        <v>934</v>
      </c>
      <c r="T241">
        <v>156</v>
      </c>
      <c r="U241">
        <v>52</v>
      </c>
      <c r="V241">
        <v>104</v>
      </c>
      <c r="W241" t="s">
        <v>359</v>
      </c>
      <c r="X241" t="s">
        <v>394</v>
      </c>
      <c r="Z241">
        <v>2016</v>
      </c>
      <c r="AA241" t="s">
        <v>361</v>
      </c>
      <c r="AC241" t="s">
        <v>362</v>
      </c>
      <c r="AE241">
        <v>2</v>
      </c>
      <c r="AF241" t="s">
        <v>363</v>
      </c>
      <c r="AG241" t="s">
        <v>4060</v>
      </c>
      <c r="AH241" t="s">
        <v>4061</v>
      </c>
      <c r="AI241" t="s">
        <v>4062</v>
      </c>
      <c r="AJ241" t="s">
        <v>4063</v>
      </c>
      <c r="AL241" t="s">
        <v>359</v>
      </c>
      <c r="AM241">
        <v>60</v>
      </c>
      <c r="AN241" t="s">
        <v>359</v>
      </c>
      <c r="AO241">
        <v>2</v>
      </c>
      <c r="AQ241" t="s">
        <v>2415</v>
      </c>
      <c r="AR241">
        <v>2016</v>
      </c>
      <c r="AS241" t="s">
        <v>370</v>
      </c>
      <c r="AT241">
        <v>60</v>
      </c>
      <c r="AU241" t="s">
        <v>359</v>
      </c>
      <c r="AV241">
        <v>1</v>
      </c>
      <c r="AX241">
        <v>2016</v>
      </c>
      <c r="AY241" t="s">
        <v>370</v>
      </c>
      <c r="AZ241">
        <v>700</v>
      </c>
      <c r="BA241" t="s">
        <v>359</v>
      </c>
      <c r="BB241">
        <v>1</v>
      </c>
      <c r="BC241" t="s">
        <v>4064</v>
      </c>
      <c r="BD241" t="s">
        <v>4065</v>
      </c>
      <c r="BE241" t="s">
        <v>4066</v>
      </c>
      <c r="BF241" t="s">
        <v>4067</v>
      </c>
      <c r="BH241">
        <v>2016</v>
      </c>
      <c r="BI241" t="s">
        <v>369</v>
      </c>
      <c r="BJ241" t="s">
        <v>361</v>
      </c>
      <c r="BP241" t="s">
        <v>359</v>
      </c>
      <c r="BQ241">
        <v>1</v>
      </c>
      <c r="BS241">
        <v>2016</v>
      </c>
      <c r="BT241" t="s">
        <v>370</v>
      </c>
      <c r="BU241">
        <v>350</v>
      </c>
      <c r="BV241" t="s">
        <v>361</v>
      </c>
      <c r="CE241" t="s">
        <v>361</v>
      </c>
      <c r="CN241" t="s">
        <v>359</v>
      </c>
      <c r="CO241" t="s">
        <v>359</v>
      </c>
      <c r="CP241" t="s">
        <v>375</v>
      </c>
      <c r="CQ241" t="s">
        <v>359</v>
      </c>
      <c r="CR241">
        <v>0</v>
      </c>
      <c r="CS241" t="s">
        <v>359</v>
      </c>
      <c r="CT241" t="s">
        <v>376</v>
      </c>
      <c r="CU241" t="s">
        <v>359</v>
      </c>
      <c r="CV241" t="s">
        <v>375</v>
      </c>
      <c r="CW241" t="s">
        <v>359</v>
      </c>
      <c r="CX241" t="s">
        <v>4223</v>
      </c>
      <c r="CY241" t="s">
        <v>4224</v>
      </c>
      <c r="CZ241" t="s">
        <v>4225</v>
      </c>
      <c r="DA241" t="s">
        <v>4226</v>
      </c>
      <c r="DB241">
        <v>3</v>
      </c>
      <c r="DC241" t="s">
        <v>4227</v>
      </c>
      <c r="DD241">
        <v>2016</v>
      </c>
      <c r="DE241" t="s">
        <v>622</v>
      </c>
      <c r="DF241" t="s">
        <v>361</v>
      </c>
      <c r="DJ241" t="s">
        <v>361</v>
      </c>
      <c r="DK241" t="s">
        <v>4228</v>
      </c>
      <c r="DL241" t="s">
        <v>622</v>
      </c>
      <c r="DM241" t="s">
        <v>4229</v>
      </c>
      <c r="DN241" t="s">
        <v>4230</v>
      </c>
    </row>
    <row r="242" spans="1:118" x14ac:dyDescent="0.3">
      <c r="A242" t="s">
        <v>4231</v>
      </c>
      <c r="B242">
        <v>1</v>
      </c>
      <c r="D242" t="s">
        <v>465</v>
      </c>
      <c r="E242" t="s">
        <v>4232</v>
      </c>
      <c r="F242" t="s">
        <v>4233</v>
      </c>
      <c r="G242" t="s">
        <v>468</v>
      </c>
      <c r="H242" t="s">
        <v>2027</v>
      </c>
      <c r="I242">
        <v>2017</v>
      </c>
      <c r="J242" t="s">
        <v>353</v>
      </c>
      <c r="K242" t="s">
        <v>354</v>
      </c>
      <c r="L242" t="s">
        <v>937</v>
      </c>
      <c r="M242" t="s">
        <v>1364</v>
      </c>
      <c r="N242" t="s">
        <v>871</v>
      </c>
      <c r="Q242" t="s">
        <v>4234</v>
      </c>
      <c r="R242">
        <v>30604</v>
      </c>
      <c r="T242">
        <v>189</v>
      </c>
      <c r="U242">
        <v>189</v>
      </c>
      <c r="V242">
        <v>0</v>
      </c>
      <c r="W242" t="s">
        <v>359</v>
      </c>
      <c r="X242" t="s">
        <v>360</v>
      </c>
      <c r="Z242">
        <v>2012</v>
      </c>
      <c r="AA242" t="s">
        <v>361</v>
      </c>
      <c r="AC242" t="s">
        <v>362</v>
      </c>
      <c r="AD242" t="s">
        <v>4235</v>
      </c>
      <c r="AE242">
        <v>2</v>
      </c>
      <c r="AF242" t="s">
        <v>363</v>
      </c>
      <c r="AG242" t="s">
        <v>670</v>
      </c>
      <c r="AH242" t="s">
        <v>671</v>
      </c>
      <c r="AI242" t="s">
        <v>672</v>
      </c>
      <c r="AJ242" t="s">
        <v>673</v>
      </c>
      <c r="AL242" t="s">
        <v>359</v>
      </c>
      <c r="AM242">
        <v>4</v>
      </c>
      <c r="AN242" t="s">
        <v>361</v>
      </c>
      <c r="AT242">
        <v>4</v>
      </c>
      <c r="AU242" t="s">
        <v>361</v>
      </c>
      <c r="BA242" t="s">
        <v>361</v>
      </c>
      <c r="BJ242" t="s">
        <v>361</v>
      </c>
      <c r="BP242" t="s">
        <v>361</v>
      </c>
      <c r="BV242" t="s">
        <v>361</v>
      </c>
      <c r="CE242" t="s">
        <v>361</v>
      </c>
      <c r="CN242" t="s">
        <v>359</v>
      </c>
      <c r="CO242" t="s">
        <v>359</v>
      </c>
      <c r="CP242" t="s">
        <v>375</v>
      </c>
      <c r="CQ242" t="s">
        <v>359</v>
      </c>
      <c r="CR242">
        <v>0</v>
      </c>
      <c r="CS242" t="s">
        <v>359</v>
      </c>
      <c r="CT242" t="s">
        <v>376</v>
      </c>
      <c r="CU242" t="s">
        <v>359</v>
      </c>
      <c r="CV242" t="s">
        <v>375</v>
      </c>
      <c r="CW242" t="s">
        <v>359</v>
      </c>
      <c r="CX242" t="s">
        <v>4236</v>
      </c>
      <c r="CY242" t="s">
        <v>4237</v>
      </c>
      <c r="CZ242" t="s">
        <v>4238</v>
      </c>
      <c r="DA242" t="s">
        <v>4239</v>
      </c>
      <c r="DB242">
        <v>2</v>
      </c>
      <c r="DC242" t="s">
        <v>4240</v>
      </c>
      <c r="DD242">
        <v>2012</v>
      </c>
      <c r="DE242" t="s">
        <v>370</v>
      </c>
      <c r="DF242" t="s">
        <v>361</v>
      </c>
      <c r="DJ242" t="s">
        <v>359</v>
      </c>
      <c r="DL242" t="s">
        <v>370</v>
      </c>
      <c r="DM242" t="s">
        <v>4235</v>
      </c>
      <c r="DN242" t="s">
        <v>4241</v>
      </c>
    </row>
    <row r="243" spans="1:118" x14ac:dyDescent="0.3">
      <c r="A243" t="s">
        <v>4242</v>
      </c>
      <c r="B243">
        <v>1</v>
      </c>
      <c r="D243" t="s">
        <v>348</v>
      </c>
      <c r="E243" t="s">
        <v>4243</v>
      </c>
      <c r="F243" t="s">
        <v>4244</v>
      </c>
      <c r="G243" t="s">
        <v>351</v>
      </c>
      <c r="H243" t="s">
        <v>4245</v>
      </c>
      <c r="I243">
        <v>2017</v>
      </c>
      <c r="J243" t="s">
        <v>353</v>
      </c>
      <c r="K243" t="s">
        <v>354</v>
      </c>
      <c r="L243" t="s">
        <v>996</v>
      </c>
      <c r="M243" t="s">
        <v>997</v>
      </c>
      <c r="N243" t="s">
        <v>3541</v>
      </c>
      <c r="Q243" t="s">
        <v>375</v>
      </c>
      <c r="R243">
        <v>6572</v>
      </c>
      <c r="T243">
        <v>1125</v>
      </c>
      <c r="U243">
        <v>0</v>
      </c>
      <c r="V243">
        <v>1125</v>
      </c>
      <c r="W243" t="s">
        <v>359</v>
      </c>
      <c r="X243" t="s">
        <v>360</v>
      </c>
      <c r="Z243">
        <v>2014</v>
      </c>
      <c r="AA243" t="s">
        <v>361</v>
      </c>
      <c r="AC243" t="s">
        <v>362</v>
      </c>
      <c r="AD243" t="s">
        <v>4246</v>
      </c>
      <c r="AE243">
        <v>3</v>
      </c>
      <c r="AF243" t="s">
        <v>363</v>
      </c>
      <c r="AG243" t="s">
        <v>450</v>
      </c>
      <c r="AH243" t="s">
        <v>451</v>
      </c>
      <c r="AI243" t="s">
        <v>452</v>
      </c>
      <c r="AJ243" t="s">
        <v>453</v>
      </c>
      <c r="AL243" t="s">
        <v>359</v>
      </c>
      <c r="AM243">
        <v>4.5</v>
      </c>
      <c r="AN243" t="s">
        <v>359</v>
      </c>
      <c r="AO243">
        <v>2</v>
      </c>
      <c r="AQ243" t="s">
        <v>401</v>
      </c>
      <c r="AR243">
        <v>2009</v>
      </c>
      <c r="AS243" t="s">
        <v>370</v>
      </c>
      <c r="AT243">
        <v>4.5</v>
      </c>
      <c r="AU243" t="s">
        <v>359</v>
      </c>
      <c r="AV243">
        <v>2</v>
      </c>
      <c r="AX243">
        <v>2014</v>
      </c>
      <c r="AY243" t="s">
        <v>622</v>
      </c>
      <c r="AZ243">
        <v>3000</v>
      </c>
      <c r="BA243" t="s">
        <v>359</v>
      </c>
      <c r="BB243">
        <v>6</v>
      </c>
      <c r="BC243" t="s">
        <v>3543</v>
      </c>
      <c r="BD243" t="s">
        <v>3544</v>
      </c>
      <c r="BE243" t="s">
        <v>3545</v>
      </c>
      <c r="BF243" t="s">
        <v>3546</v>
      </c>
      <c r="BH243">
        <v>2014</v>
      </c>
      <c r="BI243" t="s">
        <v>622</v>
      </c>
      <c r="BJ243" t="s">
        <v>359</v>
      </c>
      <c r="BK243">
        <v>13</v>
      </c>
      <c r="BL243" t="s">
        <v>368</v>
      </c>
      <c r="BN243">
        <v>2014</v>
      </c>
      <c r="BO243" t="s">
        <v>622</v>
      </c>
      <c r="BP243" t="s">
        <v>359</v>
      </c>
      <c r="BQ243">
        <v>2</v>
      </c>
      <c r="BS243">
        <v>2014</v>
      </c>
      <c r="BT243" t="s">
        <v>622</v>
      </c>
      <c r="BU243">
        <v>3000</v>
      </c>
      <c r="BV243" t="s">
        <v>359</v>
      </c>
      <c r="BW243">
        <v>1</v>
      </c>
      <c r="BY243">
        <v>2009</v>
      </c>
      <c r="BZ243" t="s">
        <v>370</v>
      </c>
      <c r="CA243" t="s">
        <v>359</v>
      </c>
      <c r="CC243">
        <v>2009</v>
      </c>
      <c r="CD243" t="s">
        <v>370</v>
      </c>
      <c r="CE243" t="s">
        <v>361</v>
      </c>
      <c r="CN243" t="s">
        <v>359</v>
      </c>
      <c r="CO243" t="s">
        <v>359</v>
      </c>
      <c r="CP243" t="s">
        <v>375</v>
      </c>
      <c r="CQ243" t="s">
        <v>359</v>
      </c>
      <c r="CR243">
        <v>0</v>
      </c>
      <c r="CS243" t="s">
        <v>359</v>
      </c>
      <c r="CT243" t="s">
        <v>376</v>
      </c>
      <c r="CU243" t="s">
        <v>359</v>
      </c>
      <c r="CV243" t="s">
        <v>375</v>
      </c>
      <c r="CW243" t="s">
        <v>359</v>
      </c>
      <c r="CX243" t="s">
        <v>4247</v>
      </c>
      <c r="CY243" t="s">
        <v>4248</v>
      </c>
      <c r="CZ243" t="s">
        <v>4249</v>
      </c>
      <c r="DA243" t="s">
        <v>4250</v>
      </c>
      <c r="DB243">
        <v>1</v>
      </c>
      <c r="DC243" t="s">
        <v>4251</v>
      </c>
      <c r="DD243">
        <v>2014</v>
      </c>
      <c r="DE243" t="s">
        <v>622</v>
      </c>
      <c r="DF243" t="s">
        <v>359</v>
      </c>
      <c r="DG243">
        <v>365</v>
      </c>
      <c r="DH243">
        <v>0</v>
      </c>
      <c r="DI243" t="s">
        <v>4252</v>
      </c>
      <c r="DJ243" t="s">
        <v>361</v>
      </c>
      <c r="DK243" t="s">
        <v>4253</v>
      </c>
      <c r="DL243" t="s">
        <v>622</v>
      </c>
      <c r="DM243" t="s">
        <v>3542</v>
      </c>
      <c r="DN243" t="s">
        <v>4254</v>
      </c>
    </row>
    <row r="244" spans="1:118" x14ac:dyDescent="0.3">
      <c r="A244" t="s">
        <v>4255</v>
      </c>
      <c r="B244">
        <v>1</v>
      </c>
      <c r="D244" t="s">
        <v>487</v>
      </c>
      <c r="E244" t="s">
        <v>4256</v>
      </c>
      <c r="F244" t="s">
        <v>4257</v>
      </c>
      <c r="G244" t="s">
        <v>490</v>
      </c>
      <c r="H244" t="s">
        <v>4258</v>
      </c>
      <c r="I244">
        <v>2017</v>
      </c>
      <c r="J244" t="s">
        <v>353</v>
      </c>
      <c r="K244" t="s">
        <v>354</v>
      </c>
      <c r="L244" t="s">
        <v>537</v>
      </c>
      <c r="M244" t="s">
        <v>538</v>
      </c>
      <c r="N244" t="s">
        <v>3437</v>
      </c>
      <c r="Q244" t="s">
        <v>540</v>
      </c>
      <c r="R244">
        <v>10452</v>
      </c>
      <c r="T244">
        <v>1600</v>
      </c>
      <c r="U244">
        <v>1600</v>
      </c>
      <c r="V244">
        <v>0</v>
      </c>
      <c r="W244" t="s">
        <v>359</v>
      </c>
      <c r="X244" t="s">
        <v>394</v>
      </c>
      <c r="Z244">
        <v>2001</v>
      </c>
      <c r="AA244" t="s">
        <v>359</v>
      </c>
      <c r="AB244" t="s">
        <v>4259</v>
      </c>
      <c r="AC244" t="s">
        <v>542</v>
      </c>
      <c r="AE244">
        <v>1</v>
      </c>
      <c r="AF244" t="s">
        <v>363</v>
      </c>
      <c r="AG244" t="s">
        <v>543</v>
      </c>
      <c r="AH244" t="s">
        <v>544</v>
      </c>
      <c r="AI244" t="s">
        <v>545</v>
      </c>
      <c r="AJ244" t="s">
        <v>546</v>
      </c>
      <c r="AL244" t="s">
        <v>359</v>
      </c>
      <c r="AM244">
        <v>5</v>
      </c>
      <c r="AN244" t="s">
        <v>359</v>
      </c>
      <c r="AO244">
        <v>3</v>
      </c>
      <c r="AQ244" t="s">
        <v>401</v>
      </c>
      <c r="AR244">
        <v>1989</v>
      </c>
      <c r="AS244" t="s">
        <v>369</v>
      </c>
      <c r="AT244">
        <v>5</v>
      </c>
      <c r="AU244" t="s">
        <v>359</v>
      </c>
      <c r="AV244">
        <v>1</v>
      </c>
      <c r="AX244">
        <v>1989</v>
      </c>
      <c r="AY244" t="s">
        <v>369</v>
      </c>
      <c r="AZ244">
        <v>8000</v>
      </c>
      <c r="BA244" t="s">
        <v>359</v>
      </c>
      <c r="BB244">
        <v>4</v>
      </c>
      <c r="BC244" t="s">
        <v>547</v>
      </c>
      <c r="BD244" t="s">
        <v>548</v>
      </c>
      <c r="BE244" t="s">
        <v>549</v>
      </c>
      <c r="BF244" t="s">
        <v>550</v>
      </c>
      <c r="BH244">
        <v>1989</v>
      </c>
      <c r="BI244" t="s">
        <v>370</v>
      </c>
      <c r="BJ244" t="s">
        <v>359</v>
      </c>
      <c r="BK244">
        <v>18</v>
      </c>
      <c r="BL244" t="s">
        <v>551</v>
      </c>
      <c r="BN244">
        <v>1989</v>
      </c>
      <c r="BO244" t="s">
        <v>369</v>
      </c>
      <c r="BP244" t="s">
        <v>359</v>
      </c>
      <c r="BQ244">
        <v>2</v>
      </c>
      <c r="BS244">
        <v>1989</v>
      </c>
      <c r="BT244" t="s">
        <v>369</v>
      </c>
      <c r="BU244">
        <v>1989</v>
      </c>
      <c r="BV244" t="s">
        <v>361</v>
      </c>
      <c r="CE244" t="s">
        <v>361</v>
      </c>
      <c r="CN244" t="s">
        <v>359</v>
      </c>
      <c r="CO244" t="s">
        <v>359</v>
      </c>
      <c r="CP244" t="s">
        <v>375</v>
      </c>
      <c r="CQ244" t="s">
        <v>359</v>
      </c>
      <c r="CR244">
        <v>0</v>
      </c>
      <c r="CS244" t="s">
        <v>359</v>
      </c>
      <c r="CT244" t="s">
        <v>376</v>
      </c>
      <c r="CU244" t="s">
        <v>359</v>
      </c>
      <c r="CV244" t="s">
        <v>375</v>
      </c>
      <c r="CW244" t="s">
        <v>359</v>
      </c>
      <c r="CX244" t="s">
        <v>4260</v>
      </c>
      <c r="CY244" t="s">
        <v>4261</v>
      </c>
      <c r="CZ244" t="s">
        <v>4262</v>
      </c>
      <c r="DA244" t="s">
        <v>4263</v>
      </c>
      <c r="DB244">
        <v>1</v>
      </c>
      <c r="DC244" t="s">
        <v>4264</v>
      </c>
      <c r="DD244">
        <v>1989</v>
      </c>
      <c r="DE244" t="s">
        <v>369</v>
      </c>
      <c r="DF244" t="s">
        <v>361</v>
      </c>
      <c r="DJ244" t="s">
        <v>359</v>
      </c>
      <c r="DL244" t="s">
        <v>369</v>
      </c>
      <c r="DM244" t="s">
        <v>4265</v>
      </c>
      <c r="DN244" t="s">
        <v>4266</v>
      </c>
    </row>
    <row r="245" spans="1:118" x14ac:dyDescent="0.3">
      <c r="A245" t="s">
        <v>4267</v>
      </c>
      <c r="B245">
        <v>1</v>
      </c>
      <c r="D245" t="s">
        <v>412</v>
      </c>
      <c r="E245" t="s">
        <v>4268</v>
      </c>
      <c r="F245" t="s">
        <v>4269</v>
      </c>
      <c r="G245" t="s">
        <v>415</v>
      </c>
      <c r="H245" t="s">
        <v>4270</v>
      </c>
      <c r="I245">
        <v>2017</v>
      </c>
      <c r="J245" t="s">
        <v>353</v>
      </c>
      <c r="K245" t="s">
        <v>354</v>
      </c>
      <c r="L245" t="s">
        <v>996</v>
      </c>
      <c r="M245" t="s">
        <v>1192</v>
      </c>
      <c r="N245" t="s">
        <v>4271</v>
      </c>
      <c r="Q245" t="s">
        <v>3277</v>
      </c>
      <c r="R245">
        <v>6572</v>
      </c>
      <c r="T245">
        <v>120</v>
      </c>
      <c r="U245">
        <v>110</v>
      </c>
      <c r="V245">
        <v>10</v>
      </c>
      <c r="W245" t="s">
        <v>359</v>
      </c>
      <c r="X245" t="s">
        <v>360</v>
      </c>
      <c r="Z245">
        <v>2009</v>
      </c>
      <c r="AA245" t="s">
        <v>359</v>
      </c>
      <c r="AB245" t="s">
        <v>3278</v>
      </c>
      <c r="AC245" t="s">
        <v>3279</v>
      </c>
      <c r="AE245">
        <v>3</v>
      </c>
      <c r="AF245" t="s">
        <v>363</v>
      </c>
      <c r="AG245" t="s">
        <v>3280</v>
      </c>
      <c r="AH245" t="s">
        <v>451</v>
      </c>
      <c r="AI245" t="s">
        <v>452</v>
      </c>
      <c r="AJ245" t="s">
        <v>453</v>
      </c>
      <c r="AL245" t="s">
        <v>359</v>
      </c>
      <c r="AM245">
        <v>4.5</v>
      </c>
      <c r="AN245" t="s">
        <v>359</v>
      </c>
      <c r="AO245">
        <v>3</v>
      </c>
      <c r="AQ245" t="s">
        <v>401</v>
      </c>
      <c r="AR245">
        <v>2009</v>
      </c>
      <c r="AS245" t="s">
        <v>370</v>
      </c>
      <c r="AT245">
        <v>4.5</v>
      </c>
      <c r="AU245" t="s">
        <v>359</v>
      </c>
      <c r="AV245">
        <v>2</v>
      </c>
      <c r="AX245">
        <v>2012</v>
      </c>
      <c r="AY245" t="s">
        <v>370</v>
      </c>
      <c r="AZ245">
        <v>5000</v>
      </c>
      <c r="BA245" t="s">
        <v>359</v>
      </c>
      <c r="BB245">
        <v>7</v>
      </c>
      <c r="BC245" t="s">
        <v>4272</v>
      </c>
      <c r="BD245" t="s">
        <v>455</v>
      </c>
      <c r="BE245" t="s">
        <v>456</v>
      </c>
      <c r="BF245" t="s">
        <v>457</v>
      </c>
      <c r="BH245">
        <v>2012</v>
      </c>
      <c r="BI245" t="s">
        <v>370</v>
      </c>
      <c r="BJ245" t="s">
        <v>359</v>
      </c>
      <c r="BK245">
        <v>14</v>
      </c>
      <c r="BL245" t="s">
        <v>1088</v>
      </c>
      <c r="BN245">
        <v>2012</v>
      </c>
      <c r="BO245" t="s">
        <v>370</v>
      </c>
      <c r="BP245" t="s">
        <v>359</v>
      </c>
      <c r="BQ245">
        <v>2</v>
      </c>
      <c r="BS245">
        <v>2012</v>
      </c>
      <c r="BT245" t="s">
        <v>370</v>
      </c>
      <c r="BU245">
        <v>5000</v>
      </c>
      <c r="BV245" t="s">
        <v>359</v>
      </c>
      <c r="BW245">
        <v>1</v>
      </c>
      <c r="BY245">
        <v>2009</v>
      </c>
      <c r="BZ245" t="s">
        <v>370</v>
      </c>
      <c r="CA245" t="s">
        <v>359</v>
      </c>
      <c r="CC245">
        <v>2009</v>
      </c>
      <c r="CD245" t="s">
        <v>370</v>
      </c>
      <c r="CE245" t="s">
        <v>361</v>
      </c>
      <c r="CN245" t="s">
        <v>359</v>
      </c>
      <c r="CO245" t="s">
        <v>359</v>
      </c>
      <c r="CP245" t="s">
        <v>375</v>
      </c>
      <c r="CQ245" t="s">
        <v>359</v>
      </c>
      <c r="CR245">
        <v>0</v>
      </c>
      <c r="CS245" t="s">
        <v>359</v>
      </c>
      <c r="CT245" t="s">
        <v>376</v>
      </c>
      <c r="CU245" t="s">
        <v>359</v>
      </c>
      <c r="CV245" t="s">
        <v>375</v>
      </c>
      <c r="CW245" t="s">
        <v>359</v>
      </c>
      <c r="CX245" t="s">
        <v>4273</v>
      </c>
      <c r="CY245" t="s">
        <v>4274</v>
      </c>
      <c r="CZ245" t="s">
        <v>4275</v>
      </c>
      <c r="DA245" t="s">
        <v>4276</v>
      </c>
      <c r="DB245">
        <v>1</v>
      </c>
      <c r="DC245" t="s">
        <v>4277</v>
      </c>
      <c r="DD245">
        <v>2012</v>
      </c>
      <c r="DE245" t="s">
        <v>370</v>
      </c>
      <c r="DF245" t="s">
        <v>361</v>
      </c>
      <c r="DJ245" t="s">
        <v>359</v>
      </c>
      <c r="DL245" t="s">
        <v>370</v>
      </c>
      <c r="DN245" t="s">
        <v>4278</v>
      </c>
    </row>
    <row r="246" spans="1:118" x14ac:dyDescent="0.3">
      <c r="A246" t="s">
        <v>4279</v>
      </c>
      <c r="B246">
        <v>1</v>
      </c>
      <c r="D246" t="s">
        <v>487</v>
      </c>
      <c r="E246" t="s">
        <v>4280</v>
      </c>
      <c r="F246" t="s">
        <v>4281</v>
      </c>
      <c r="G246" t="s">
        <v>490</v>
      </c>
      <c r="H246" t="s">
        <v>4282</v>
      </c>
      <c r="I246">
        <v>2017</v>
      </c>
      <c r="J246" t="s">
        <v>353</v>
      </c>
      <c r="K246" t="s">
        <v>354</v>
      </c>
      <c r="L246" t="s">
        <v>492</v>
      </c>
      <c r="M246" t="s">
        <v>846</v>
      </c>
      <c r="N246" t="s">
        <v>846</v>
      </c>
      <c r="Q246" t="s">
        <v>2072</v>
      </c>
      <c r="T246">
        <v>132</v>
      </c>
      <c r="U246">
        <v>75</v>
      </c>
      <c r="V246">
        <v>57</v>
      </c>
      <c r="W246" t="s">
        <v>359</v>
      </c>
      <c r="X246" t="s">
        <v>394</v>
      </c>
      <c r="Z246">
        <v>2013</v>
      </c>
      <c r="AA246" t="s">
        <v>361</v>
      </c>
      <c r="AC246" t="s">
        <v>362</v>
      </c>
      <c r="AE246">
        <v>1</v>
      </c>
      <c r="AF246" t="s">
        <v>363</v>
      </c>
      <c r="AG246" t="s">
        <v>2073</v>
      </c>
      <c r="AH246" t="s">
        <v>4283</v>
      </c>
      <c r="AI246" t="s">
        <v>2075</v>
      </c>
      <c r="AJ246" t="s">
        <v>2076</v>
      </c>
      <c r="AL246" t="s">
        <v>359</v>
      </c>
      <c r="AM246">
        <v>25</v>
      </c>
      <c r="AN246" t="s">
        <v>361</v>
      </c>
      <c r="AT246">
        <v>25</v>
      </c>
      <c r="AU246" t="s">
        <v>359</v>
      </c>
      <c r="AV246">
        <v>1</v>
      </c>
      <c r="AX246">
        <v>2013</v>
      </c>
      <c r="AY246" t="s">
        <v>370</v>
      </c>
      <c r="AZ246">
        <v>800</v>
      </c>
      <c r="BA246" t="s">
        <v>359</v>
      </c>
      <c r="BB246">
        <v>3</v>
      </c>
      <c r="BC246" t="s">
        <v>2077</v>
      </c>
      <c r="BD246" t="s">
        <v>2078</v>
      </c>
      <c r="BE246" t="s">
        <v>4284</v>
      </c>
      <c r="BF246" t="s">
        <v>2079</v>
      </c>
      <c r="BH246">
        <v>2013</v>
      </c>
      <c r="BI246" t="s">
        <v>369</v>
      </c>
      <c r="BJ246" t="s">
        <v>359</v>
      </c>
      <c r="BK246">
        <v>9</v>
      </c>
      <c r="BL246" t="s">
        <v>857</v>
      </c>
      <c r="BN246">
        <v>2013</v>
      </c>
      <c r="BO246" t="s">
        <v>370</v>
      </c>
      <c r="BP246" t="s">
        <v>359</v>
      </c>
      <c r="BQ246">
        <v>1</v>
      </c>
      <c r="BS246">
        <v>2013</v>
      </c>
      <c r="BT246" t="s">
        <v>370</v>
      </c>
      <c r="BU246">
        <v>7500</v>
      </c>
      <c r="BV246" t="s">
        <v>361</v>
      </c>
      <c r="CE246" t="s">
        <v>361</v>
      </c>
      <c r="CN246" t="s">
        <v>359</v>
      </c>
      <c r="CO246" t="s">
        <v>359</v>
      </c>
      <c r="CP246" t="s">
        <v>375</v>
      </c>
      <c r="CQ246" t="s">
        <v>359</v>
      </c>
      <c r="CR246">
        <v>0</v>
      </c>
      <c r="CS246" t="s">
        <v>359</v>
      </c>
      <c r="CT246" t="s">
        <v>376</v>
      </c>
      <c r="CU246" t="s">
        <v>359</v>
      </c>
      <c r="CV246" t="s">
        <v>375</v>
      </c>
      <c r="CW246" t="s">
        <v>359</v>
      </c>
      <c r="CX246" t="s">
        <v>4285</v>
      </c>
      <c r="CY246" t="s">
        <v>4286</v>
      </c>
      <c r="CZ246" t="s">
        <v>4287</v>
      </c>
      <c r="DA246" t="s">
        <v>4288</v>
      </c>
      <c r="DB246">
        <v>1</v>
      </c>
      <c r="DC246" t="s">
        <v>4289</v>
      </c>
      <c r="DD246">
        <v>2013</v>
      </c>
      <c r="DE246" t="s">
        <v>370</v>
      </c>
      <c r="DF246" t="s">
        <v>359</v>
      </c>
      <c r="DG246">
        <v>1</v>
      </c>
      <c r="DH246">
        <v>3</v>
      </c>
      <c r="DI246" t="s">
        <v>2085</v>
      </c>
      <c r="DJ246" t="s">
        <v>359</v>
      </c>
      <c r="DL246" t="s">
        <v>369</v>
      </c>
      <c r="DN246" t="s">
        <v>4290</v>
      </c>
    </row>
    <row r="247" spans="1:118" x14ac:dyDescent="0.3">
      <c r="A247" t="s">
        <v>4291</v>
      </c>
      <c r="B247">
        <v>1</v>
      </c>
      <c r="D247" t="s">
        <v>465</v>
      </c>
      <c r="E247" t="s">
        <v>4292</v>
      </c>
      <c r="F247" t="s">
        <v>4293</v>
      </c>
      <c r="G247" t="s">
        <v>468</v>
      </c>
      <c r="H247" t="s">
        <v>4294</v>
      </c>
      <c r="I247">
        <v>2017</v>
      </c>
      <c r="J247" t="s">
        <v>353</v>
      </c>
      <c r="K247" t="s">
        <v>354</v>
      </c>
      <c r="L247" t="s">
        <v>470</v>
      </c>
      <c r="M247" t="s">
        <v>2879</v>
      </c>
      <c r="N247" t="s">
        <v>4295</v>
      </c>
      <c r="Q247" t="s">
        <v>4296</v>
      </c>
      <c r="T247">
        <v>130</v>
      </c>
      <c r="U247">
        <v>130</v>
      </c>
      <c r="V247">
        <v>0</v>
      </c>
      <c r="W247" t="s">
        <v>359</v>
      </c>
      <c r="X247" t="s">
        <v>394</v>
      </c>
      <c r="Z247">
        <v>2013</v>
      </c>
      <c r="AA247" t="s">
        <v>361</v>
      </c>
      <c r="AC247" t="s">
        <v>474</v>
      </c>
      <c r="AD247" t="s">
        <v>4297</v>
      </c>
      <c r="AE247">
        <v>1</v>
      </c>
      <c r="AF247" t="s">
        <v>363</v>
      </c>
      <c r="AG247" t="s">
        <v>2794</v>
      </c>
      <c r="AH247" t="s">
        <v>2795</v>
      </c>
      <c r="AI247" t="s">
        <v>2796</v>
      </c>
      <c r="AJ247" t="s">
        <v>2797</v>
      </c>
      <c r="AL247" t="s">
        <v>359</v>
      </c>
      <c r="AM247">
        <v>40</v>
      </c>
      <c r="AN247" t="s">
        <v>361</v>
      </c>
      <c r="AT247">
        <v>40</v>
      </c>
      <c r="AU247" t="s">
        <v>361</v>
      </c>
      <c r="BA247" t="s">
        <v>361</v>
      </c>
      <c r="BJ247" t="s">
        <v>361</v>
      </c>
      <c r="BP247" t="s">
        <v>361</v>
      </c>
      <c r="BV247" t="s">
        <v>361</v>
      </c>
      <c r="CE247" t="s">
        <v>361</v>
      </c>
      <c r="CN247" t="s">
        <v>359</v>
      </c>
      <c r="CO247" t="s">
        <v>359</v>
      </c>
      <c r="CP247" t="s">
        <v>375</v>
      </c>
      <c r="CQ247" t="s">
        <v>359</v>
      </c>
      <c r="CR247">
        <v>0</v>
      </c>
      <c r="CS247" t="s">
        <v>359</v>
      </c>
      <c r="CT247" t="s">
        <v>376</v>
      </c>
      <c r="CU247" t="s">
        <v>359</v>
      </c>
      <c r="CV247" t="s">
        <v>375</v>
      </c>
      <c r="CW247" t="s">
        <v>359</v>
      </c>
      <c r="CX247" t="s">
        <v>4298</v>
      </c>
      <c r="CY247" t="s">
        <v>4299</v>
      </c>
      <c r="CZ247" t="s">
        <v>4300</v>
      </c>
      <c r="DA247" t="s">
        <v>4301</v>
      </c>
      <c r="DB247">
        <v>1</v>
      </c>
      <c r="DC247" t="s">
        <v>4302</v>
      </c>
      <c r="DD247">
        <v>2013</v>
      </c>
      <c r="DE247" t="s">
        <v>622</v>
      </c>
      <c r="DF247" t="s">
        <v>361</v>
      </c>
      <c r="DJ247" t="s">
        <v>361</v>
      </c>
      <c r="DK247" t="s">
        <v>4297</v>
      </c>
      <c r="DL247" t="s">
        <v>622</v>
      </c>
      <c r="DM247" t="s">
        <v>4297</v>
      </c>
      <c r="DN247" t="s">
        <v>4303</v>
      </c>
    </row>
    <row r="248" spans="1:118" x14ac:dyDescent="0.3">
      <c r="A248" t="s">
        <v>4304</v>
      </c>
      <c r="B248">
        <v>1</v>
      </c>
      <c r="D248" t="s">
        <v>348</v>
      </c>
      <c r="E248" t="s">
        <v>4305</v>
      </c>
      <c r="F248" t="s">
        <v>4306</v>
      </c>
      <c r="G248" t="s">
        <v>351</v>
      </c>
      <c r="H248" t="s">
        <v>4307</v>
      </c>
      <c r="I248">
        <v>2017</v>
      </c>
      <c r="J248" t="s">
        <v>353</v>
      </c>
      <c r="K248" t="s">
        <v>354</v>
      </c>
      <c r="L248" t="s">
        <v>981</v>
      </c>
      <c r="M248" t="s">
        <v>1291</v>
      </c>
      <c r="N248" t="s">
        <v>419</v>
      </c>
      <c r="Q248" t="s">
        <v>1164</v>
      </c>
      <c r="R248">
        <v>14106</v>
      </c>
      <c r="T248">
        <v>73</v>
      </c>
      <c r="U248">
        <v>73</v>
      </c>
      <c r="V248">
        <v>0</v>
      </c>
      <c r="W248" t="s">
        <v>359</v>
      </c>
      <c r="X248" t="s">
        <v>394</v>
      </c>
      <c r="Z248">
        <v>2003</v>
      </c>
      <c r="AA248" t="s">
        <v>361</v>
      </c>
      <c r="AC248" t="s">
        <v>1150</v>
      </c>
      <c r="AE248">
        <v>2</v>
      </c>
      <c r="AF248" t="s">
        <v>363</v>
      </c>
      <c r="AG248" t="s">
        <v>519</v>
      </c>
      <c r="AH248" t="s">
        <v>520</v>
      </c>
      <c r="AI248" t="s">
        <v>521</v>
      </c>
      <c r="AJ248" t="s">
        <v>522</v>
      </c>
      <c r="AL248" t="s">
        <v>359</v>
      </c>
      <c r="AM248">
        <v>3</v>
      </c>
      <c r="AN248" t="s">
        <v>359</v>
      </c>
      <c r="AO248">
        <v>1</v>
      </c>
      <c r="AQ248" t="s">
        <v>368</v>
      </c>
      <c r="AR248">
        <v>2003</v>
      </c>
      <c r="AS248" t="s">
        <v>370</v>
      </c>
      <c r="AT248">
        <v>3</v>
      </c>
      <c r="AU248" t="s">
        <v>359</v>
      </c>
      <c r="AV248">
        <v>2</v>
      </c>
      <c r="AX248">
        <v>2003</v>
      </c>
      <c r="AY248" t="s">
        <v>370</v>
      </c>
      <c r="AZ248">
        <v>35000</v>
      </c>
      <c r="BA248" t="s">
        <v>359</v>
      </c>
      <c r="BB248">
        <v>7</v>
      </c>
      <c r="BC248" t="s">
        <v>523</v>
      </c>
      <c r="BD248" t="s">
        <v>2810</v>
      </c>
      <c r="BE248" t="s">
        <v>525</v>
      </c>
      <c r="BF248" t="s">
        <v>2811</v>
      </c>
      <c r="BH248">
        <v>2003</v>
      </c>
      <c r="BI248" t="s">
        <v>370</v>
      </c>
      <c r="BJ248" t="s">
        <v>359</v>
      </c>
      <c r="BK248">
        <v>14</v>
      </c>
      <c r="BL248" t="s">
        <v>368</v>
      </c>
      <c r="BN248">
        <v>2003</v>
      </c>
      <c r="BO248" t="s">
        <v>370</v>
      </c>
      <c r="BP248" t="s">
        <v>359</v>
      </c>
      <c r="BQ248">
        <v>1</v>
      </c>
      <c r="BS248">
        <v>2003</v>
      </c>
      <c r="BT248" t="s">
        <v>370</v>
      </c>
      <c r="BU248">
        <v>35000</v>
      </c>
      <c r="BV248" t="s">
        <v>361</v>
      </c>
      <c r="CE248" t="s">
        <v>361</v>
      </c>
      <c r="CN248" t="s">
        <v>359</v>
      </c>
      <c r="CO248" t="s">
        <v>359</v>
      </c>
      <c r="CP248" t="s">
        <v>375</v>
      </c>
      <c r="CQ248" t="s">
        <v>359</v>
      </c>
      <c r="CR248">
        <v>0</v>
      </c>
      <c r="CS248" t="s">
        <v>359</v>
      </c>
      <c r="CT248" t="s">
        <v>376</v>
      </c>
      <c r="CU248" t="s">
        <v>359</v>
      </c>
      <c r="CV248" t="s">
        <v>375</v>
      </c>
      <c r="CW248" t="s">
        <v>359</v>
      </c>
      <c r="CX248" t="s">
        <v>4308</v>
      </c>
      <c r="CY248" t="s">
        <v>4309</v>
      </c>
      <c r="CZ248" t="s">
        <v>4310</v>
      </c>
      <c r="DA248" t="s">
        <v>4311</v>
      </c>
      <c r="DB248">
        <v>1</v>
      </c>
      <c r="DC248" t="s">
        <v>4312</v>
      </c>
      <c r="DD248">
        <v>2013</v>
      </c>
      <c r="DE248" t="s">
        <v>622</v>
      </c>
      <c r="DF248" t="s">
        <v>361</v>
      </c>
      <c r="DJ248" t="s">
        <v>361</v>
      </c>
      <c r="DK248" t="s">
        <v>4313</v>
      </c>
      <c r="DL248" t="s">
        <v>369</v>
      </c>
      <c r="DN248" t="s">
        <v>4314</v>
      </c>
    </row>
    <row r="249" spans="1:118" x14ac:dyDescent="0.3">
      <c r="A249" t="s">
        <v>4315</v>
      </c>
      <c r="B249">
        <v>1</v>
      </c>
      <c r="D249" t="s">
        <v>487</v>
      </c>
      <c r="E249" t="s">
        <v>4316</v>
      </c>
      <c r="F249" t="s">
        <v>4317</v>
      </c>
      <c r="G249" t="s">
        <v>490</v>
      </c>
      <c r="H249" t="s">
        <v>4318</v>
      </c>
      <c r="I249">
        <v>2017</v>
      </c>
      <c r="J249" t="s">
        <v>353</v>
      </c>
      <c r="K249" t="s">
        <v>354</v>
      </c>
      <c r="L249" t="s">
        <v>492</v>
      </c>
      <c r="M249" t="s">
        <v>493</v>
      </c>
      <c r="N249" t="s">
        <v>2979</v>
      </c>
      <c r="Q249" t="s">
        <v>896</v>
      </c>
      <c r="T249">
        <v>120</v>
      </c>
      <c r="U249">
        <v>60</v>
      </c>
      <c r="V249">
        <v>60</v>
      </c>
      <c r="W249" t="s">
        <v>359</v>
      </c>
      <c r="X249" t="s">
        <v>394</v>
      </c>
      <c r="Z249">
        <v>2013</v>
      </c>
      <c r="AA249" t="s">
        <v>361</v>
      </c>
      <c r="AC249" t="s">
        <v>362</v>
      </c>
      <c r="AE249">
        <v>1</v>
      </c>
      <c r="AF249" t="s">
        <v>363</v>
      </c>
      <c r="AG249" t="s">
        <v>897</v>
      </c>
      <c r="AH249" t="s">
        <v>898</v>
      </c>
      <c r="AI249" t="s">
        <v>899</v>
      </c>
      <c r="AJ249" t="s">
        <v>900</v>
      </c>
      <c r="AL249" t="s">
        <v>359</v>
      </c>
      <c r="AM249">
        <v>11</v>
      </c>
      <c r="AN249" t="s">
        <v>359</v>
      </c>
      <c r="AO249">
        <v>1</v>
      </c>
      <c r="AQ249" t="s">
        <v>401</v>
      </c>
      <c r="AR249">
        <v>2013</v>
      </c>
      <c r="AS249" t="s">
        <v>370</v>
      </c>
      <c r="AT249">
        <v>11</v>
      </c>
      <c r="AU249" t="s">
        <v>359</v>
      </c>
      <c r="AV249">
        <v>1</v>
      </c>
      <c r="AX249">
        <v>2013</v>
      </c>
      <c r="AY249" t="s">
        <v>370</v>
      </c>
      <c r="AZ249">
        <v>500</v>
      </c>
      <c r="BA249" t="s">
        <v>359</v>
      </c>
      <c r="BB249">
        <v>17</v>
      </c>
      <c r="BC249" t="s">
        <v>901</v>
      </c>
      <c r="BD249" t="s">
        <v>902</v>
      </c>
      <c r="BE249" t="s">
        <v>903</v>
      </c>
      <c r="BF249" t="s">
        <v>904</v>
      </c>
      <c r="BH249">
        <v>2013</v>
      </c>
      <c r="BI249" t="s">
        <v>370</v>
      </c>
      <c r="BJ249" t="s">
        <v>359</v>
      </c>
      <c r="BK249">
        <v>6</v>
      </c>
      <c r="BL249" t="s">
        <v>551</v>
      </c>
      <c r="BN249">
        <v>2013</v>
      </c>
      <c r="BO249" t="s">
        <v>370</v>
      </c>
      <c r="BP249" t="s">
        <v>359</v>
      </c>
      <c r="BQ249">
        <v>2</v>
      </c>
      <c r="BS249">
        <v>2013</v>
      </c>
      <c r="BT249" t="s">
        <v>370</v>
      </c>
      <c r="BU249">
        <v>3500</v>
      </c>
      <c r="BV249" t="s">
        <v>361</v>
      </c>
      <c r="CE249" t="s">
        <v>361</v>
      </c>
      <c r="CN249" t="s">
        <v>359</v>
      </c>
      <c r="CO249" t="s">
        <v>359</v>
      </c>
      <c r="CP249" t="s">
        <v>375</v>
      </c>
      <c r="CQ249" t="s">
        <v>359</v>
      </c>
      <c r="CR249">
        <v>0</v>
      </c>
      <c r="CS249" t="s">
        <v>359</v>
      </c>
      <c r="CT249" t="s">
        <v>376</v>
      </c>
      <c r="CU249" t="s">
        <v>359</v>
      </c>
      <c r="CV249" t="s">
        <v>375</v>
      </c>
      <c r="CW249" t="s">
        <v>359</v>
      </c>
      <c r="CX249" t="s">
        <v>4319</v>
      </c>
      <c r="CY249" t="s">
        <v>4320</v>
      </c>
      <c r="CZ249" t="s">
        <v>4321</v>
      </c>
      <c r="DA249" t="s">
        <v>4322</v>
      </c>
      <c r="DB249">
        <v>1</v>
      </c>
      <c r="DC249" t="s">
        <v>4323</v>
      </c>
      <c r="DD249">
        <v>2013</v>
      </c>
      <c r="DE249" t="s">
        <v>370</v>
      </c>
      <c r="DF249" t="s">
        <v>361</v>
      </c>
      <c r="DJ249" t="s">
        <v>359</v>
      </c>
      <c r="DL249" t="s">
        <v>370</v>
      </c>
      <c r="DN249" t="s">
        <v>4324</v>
      </c>
    </row>
    <row r="250" spans="1:118" x14ac:dyDescent="0.3">
      <c r="A250" t="s">
        <v>4325</v>
      </c>
      <c r="B250">
        <v>1</v>
      </c>
      <c r="D250" t="s">
        <v>385</v>
      </c>
      <c r="E250" t="s">
        <v>4326</v>
      </c>
      <c r="F250" t="s">
        <v>4327</v>
      </c>
      <c r="G250" t="s">
        <v>388</v>
      </c>
      <c r="H250" t="s">
        <v>4328</v>
      </c>
      <c r="I250">
        <v>2017</v>
      </c>
      <c r="J250" t="s">
        <v>353</v>
      </c>
      <c r="K250" t="s">
        <v>354</v>
      </c>
      <c r="L250" t="s">
        <v>584</v>
      </c>
      <c r="M250" t="s">
        <v>3672</v>
      </c>
      <c r="N250" t="s">
        <v>4329</v>
      </c>
      <c r="Q250" t="s">
        <v>1840</v>
      </c>
      <c r="R250">
        <v>558</v>
      </c>
      <c r="T250">
        <v>170</v>
      </c>
      <c r="U250">
        <v>120</v>
      </c>
      <c r="V250">
        <v>50</v>
      </c>
      <c r="W250" t="s">
        <v>359</v>
      </c>
      <c r="X250" t="s">
        <v>394</v>
      </c>
      <c r="Z250">
        <v>2013</v>
      </c>
      <c r="AA250" t="s">
        <v>359</v>
      </c>
      <c r="AB250" t="s">
        <v>3686</v>
      </c>
      <c r="AC250" t="s">
        <v>4330</v>
      </c>
      <c r="AD250" t="s">
        <v>1194</v>
      </c>
      <c r="AE250">
        <v>1</v>
      </c>
      <c r="AF250" t="s">
        <v>363</v>
      </c>
      <c r="AG250" t="s">
        <v>4331</v>
      </c>
      <c r="AH250" t="s">
        <v>3689</v>
      </c>
      <c r="AI250" t="s">
        <v>3690</v>
      </c>
      <c r="AJ250" t="s">
        <v>3691</v>
      </c>
      <c r="AL250" t="s">
        <v>361</v>
      </c>
      <c r="AM250">
        <v>60</v>
      </c>
      <c r="AN250" t="s">
        <v>359</v>
      </c>
      <c r="AO250">
        <v>1</v>
      </c>
      <c r="AQ250" t="s">
        <v>401</v>
      </c>
      <c r="AR250">
        <v>2009</v>
      </c>
      <c r="AS250" t="s">
        <v>369</v>
      </c>
      <c r="AT250">
        <v>60</v>
      </c>
      <c r="AU250" t="s">
        <v>359</v>
      </c>
      <c r="AV250">
        <v>2</v>
      </c>
      <c r="AX250">
        <v>2009</v>
      </c>
      <c r="AY250" t="s">
        <v>369</v>
      </c>
      <c r="AZ250">
        <v>3000</v>
      </c>
      <c r="BA250" t="s">
        <v>359</v>
      </c>
      <c r="BB250">
        <v>3</v>
      </c>
      <c r="BC250" t="s">
        <v>4332</v>
      </c>
      <c r="BD250" t="s">
        <v>3693</v>
      </c>
      <c r="BE250" t="s">
        <v>3694</v>
      </c>
      <c r="BF250" t="s">
        <v>3695</v>
      </c>
      <c r="BH250">
        <v>2009</v>
      </c>
      <c r="BI250" t="s">
        <v>369</v>
      </c>
      <c r="BJ250" t="s">
        <v>361</v>
      </c>
      <c r="BP250" t="s">
        <v>359</v>
      </c>
      <c r="BQ250">
        <v>2</v>
      </c>
      <c r="BS250">
        <v>2009</v>
      </c>
      <c r="BT250" t="s">
        <v>369</v>
      </c>
      <c r="BU250">
        <v>3000</v>
      </c>
      <c r="BV250" t="s">
        <v>361</v>
      </c>
      <c r="CE250" t="s">
        <v>361</v>
      </c>
      <c r="CN250" t="s">
        <v>359</v>
      </c>
      <c r="CO250" t="s">
        <v>359</v>
      </c>
      <c r="CP250" t="s">
        <v>375</v>
      </c>
      <c r="CQ250" t="s">
        <v>359</v>
      </c>
      <c r="CR250">
        <v>0</v>
      </c>
      <c r="CS250" t="s">
        <v>359</v>
      </c>
      <c r="CT250" t="s">
        <v>376</v>
      </c>
      <c r="CU250" t="s">
        <v>359</v>
      </c>
      <c r="CV250" t="s">
        <v>375</v>
      </c>
      <c r="CW250" t="s">
        <v>359</v>
      </c>
      <c r="CX250" t="s">
        <v>4333</v>
      </c>
      <c r="CY250" t="s">
        <v>4334</v>
      </c>
      <c r="CZ250" t="s">
        <v>885</v>
      </c>
      <c r="DA250" t="s">
        <v>4335</v>
      </c>
      <c r="DB250">
        <v>2</v>
      </c>
      <c r="DD250">
        <v>2013</v>
      </c>
      <c r="DE250" t="s">
        <v>369</v>
      </c>
      <c r="DF250" t="s">
        <v>361</v>
      </c>
      <c r="DJ250" t="s">
        <v>359</v>
      </c>
      <c r="DL250" t="s">
        <v>369</v>
      </c>
      <c r="DM250" t="s">
        <v>3951</v>
      </c>
      <c r="DN250" t="s">
        <v>4336</v>
      </c>
    </row>
    <row r="251" spans="1:118" x14ac:dyDescent="0.3">
      <c r="A251" t="s">
        <v>4337</v>
      </c>
      <c r="B251">
        <v>1</v>
      </c>
      <c r="D251" t="s">
        <v>487</v>
      </c>
      <c r="E251" t="s">
        <v>4338</v>
      </c>
      <c r="F251" t="s">
        <v>4339</v>
      </c>
      <c r="G251" t="s">
        <v>490</v>
      </c>
      <c r="H251" t="s">
        <v>4211</v>
      </c>
      <c r="I251">
        <v>2017</v>
      </c>
      <c r="J251" t="s">
        <v>353</v>
      </c>
      <c r="K251" t="s">
        <v>354</v>
      </c>
      <c r="L251" t="s">
        <v>537</v>
      </c>
      <c r="M251" t="s">
        <v>1894</v>
      </c>
      <c r="N251" t="s">
        <v>4340</v>
      </c>
      <c r="Q251" t="s">
        <v>1896</v>
      </c>
      <c r="R251">
        <v>10452</v>
      </c>
      <c r="T251">
        <v>168</v>
      </c>
      <c r="U251">
        <v>70</v>
      </c>
      <c r="V251">
        <v>98</v>
      </c>
      <c r="W251" t="s">
        <v>359</v>
      </c>
      <c r="X251" t="s">
        <v>394</v>
      </c>
      <c r="Z251">
        <v>2001</v>
      </c>
      <c r="AA251" t="s">
        <v>361</v>
      </c>
      <c r="AC251" t="s">
        <v>542</v>
      </c>
      <c r="AE251">
        <v>6</v>
      </c>
      <c r="AF251" t="s">
        <v>363</v>
      </c>
      <c r="AG251" t="s">
        <v>543</v>
      </c>
      <c r="AH251" t="s">
        <v>544</v>
      </c>
      <c r="AI251" t="s">
        <v>3426</v>
      </c>
      <c r="AJ251" t="s">
        <v>546</v>
      </c>
      <c r="AL251" t="s">
        <v>359</v>
      </c>
      <c r="AM251">
        <v>5</v>
      </c>
      <c r="AN251" t="s">
        <v>359</v>
      </c>
      <c r="AO251">
        <v>3</v>
      </c>
      <c r="AQ251" t="s">
        <v>401</v>
      </c>
      <c r="AR251">
        <v>1989</v>
      </c>
      <c r="AS251" t="s">
        <v>369</v>
      </c>
      <c r="AT251">
        <v>5</v>
      </c>
      <c r="AU251" t="s">
        <v>359</v>
      </c>
      <c r="AV251">
        <v>1</v>
      </c>
      <c r="AX251">
        <v>1989</v>
      </c>
      <c r="AY251" t="s">
        <v>369</v>
      </c>
      <c r="AZ251">
        <v>8000</v>
      </c>
      <c r="BA251" t="s">
        <v>359</v>
      </c>
      <c r="BB251">
        <v>4</v>
      </c>
      <c r="BC251" t="s">
        <v>547</v>
      </c>
      <c r="BD251" t="s">
        <v>548</v>
      </c>
      <c r="BE251" t="s">
        <v>549</v>
      </c>
      <c r="BF251" t="s">
        <v>550</v>
      </c>
      <c r="BH251">
        <v>1989</v>
      </c>
      <c r="BI251" t="s">
        <v>370</v>
      </c>
      <c r="BJ251" t="s">
        <v>359</v>
      </c>
      <c r="BK251">
        <v>18</v>
      </c>
      <c r="BL251" t="s">
        <v>551</v>
      </c>
      <c r="BN251">
        <v>1989</v>
      </c>
      <c r="BO251" t="s">
        <v>369</v>
      </c>
      <c r="BP251" t="s">
        <v>359</v>
      </c>
      <c r="BQ251">
        <v>2</v>
      </c>
      <c r="BS251">
        <v>1989</v>
      </c>
      <c r="BT251" t="s">
        <v>369</v>
      </c>
      <c r="BU251">
        <v>15000</v>
      </c>
      <c r="BV251" t="s">
        <v>361</v>
      </c>
      <c r="CE251" t="s">
        <v>361</v>
      </c>
      <c r="CN251" t="s">
        <v>359</v>
      </c>
      <c r="CO251" t="s">
        <v>359</v>
      </c>
      <c r="CP251" t="s">
        <v>375</v>
      </c>
      <c r="CQ251" t="s">
        <v>359</v>
      </c>
      <c r="CR251">
        <v>0</v>
      </c>
      <c r="CS251" t="s">
        <v>359</v>
      </c>
      <c r="CT251" t="s">
        <v>376</v>
      </c>
      <c r="CU251" t="s">
        <v>359</v>
      </c>
      <c r="CV251" t="s">
        <v>375</v>
      </c>
      <c r="CW251" t="s">
        <v>359</v>
      </c>
      <c r="CX251" t="s">
        <v>4341</v>
      </c>
      <c r="CY251" t="s">
        <v>4342</v>
      </c>
      <c r="CZ251" t="s">
        <v>945</v>
      </c>
      <c r="DA251" t="s">
        <v>4343</v>
      </c>
      <c r="DB251">
        <v>1</v>
      </c>
      <c r="DC251" t="s">
        <v>4344</v>
      </c>
      <c r="DD251">
        <v>1989</v>
      </c>
      <c r="DE251" t="s">
        <v>369</v>
      </c>
      <c r="DF251" t="s">
        <v>361</v>
      </c>
      <c r="DJ251" t="s">
        <v>359</v>
      </c>
      <c r="DL251" t="s">
        <v>369</v>
      </c>
      <c r="DN251" t="s">
        <v>4345</v>
      </c>
    </row>
    <row r="252" spans="1:118" x14ac:dyDescent="0.3">
      <c r="A252" t="s">
        <v>4346</v>
      </c>
      <c r="B252">
        <v>1</v>
      </c>
      <c r="D252" t="s">
        <v>631</v>
      </c>
      <c r="E252" t="s">
        <v>4347</v>
      </c>
      <c r="F252" t="s">
        <v>4348</v>
      </c>
      <c r="G252" t="s">
        <v>634</v>
      </c>
      <c r="H252" t="s">
        <v>4349</v>
      </c>
      <c r="I252">
        <v>2017</v>
      </c>
      <c r="J252" t="s">
        <v>353</v>
      </c>
      <c r="K252" t="s">
        <v>354</v>
      </c>
      <c r="L252" t="s">
        <v>754</v>
      </c>
      <c r="M252" t="s">
        <v>1496</v>
      </c>
      <c r="N252" t="s">
        <v>4350</v>
      </c>
      <c r="Q252" t="s">
        <v>4351</v>
      </c>
      <c r="R252">
        <v>26296</v>
      </c>
      <c r="T252">
        <v>185</v>
      </c>
      <c r="U252">
        <v>140</v>
      </c>
      <c r="V252">
        <v>45</v>
      </c>
      <c r="W252" t="s">
        <v>359</v>
      </c>
      <c r="X252" t="s">
        <v>394</v>
      </c>
      <c r="Z252">
        <v>1987</v>
      </c>
      <c r="AA252" t="s">
        <v>359</v>
      </c>
      <c r="AB252" t="s">
        <v>4352</v>
      </c>
      <c r="AE252">
        <v>1</v>
      </c>
      <c r="AF252" t="s">
        <v>363</v>
      </c>
      <c r="AG252" t="s">
        <v>1743</v>
      </c>
      <c r="AH252" t="s">
        <v>1744</v>
      </c>
      <c r="AI252" t="s">
        <v>1745</v>
      </c>
      <c r="AJ252" t="s">
        <v>1746</v>
      </c>
      <c r="AL252" t="s">
        <v>359</v>
      </c>
      <c r="AM252">
        <v>8</v>
      </c>
      <c r="AN252" t="s">
        <v>359</v>
      </c>
      <c r="AO252">
        <v>1</v>
      </c>
      <c r="AQ252" t="s">
        <v>401</v>
      </c>
      <c r="AR252">
        <v>2004</v>
      </c>
      <c r="AS252" t="s">
        <v>369</v>
      </c>
      <c r="AT252">
        <v>8</v>
      </c>
      <c r="AU252" t="s">
        <v>359</v>
      </c>
      <c r="AV252">
        <v>1</v>
      </c>
      <c r="AX252">
        <v>2004</v>
      </c>
      <c r="AY252" t="s">
        <v>369</v>
      </c>
      <c r="AZ252">
        <v>3500</v>
      </c>
      <c r="BA252" t="s">
        <v>359</v>
      </c>
      <c r="BB252">
        <v>6</v>
      </c>
      <c r="BC252" t="s">
        <v>1747</v>
      </c>
      <c r="BD252" t="s">
        <v>4353</v>
      </c>
      <c r="BE252" t="s">
        <v>1749</v>
      </c>
      <c r="BF252" t="s">
        <v>4354</v>
      </c>
      <c r="BH252">
        <v>2004</v>
      </c>
      <c r="BI252" t="s">
        <v>369</v>
      </c>
      <c r="BJ252" t="s">
        <v>359</v>
      </c>
      <c r="BK252">
        <v>4</v>
      </c>
      <c r="BL252" t="s">
        <v>4355</v>
      </c>
      <c r="BN252">
        <v>2004</v>
      </c>
      <c r="BO252" t="s">
        <v>369</v>
      </c>
      <c r="BP252" t="s">
        <v>359</v>
      </c>
      <c r="BQ252">
        <v>2</v>
      </c>
      <c r="BS252">
        <v>2004</v>
      </c>
      <c r="BT252" t="s">
        <v>369</v>
      </c>
      <c r="BU252">
        <v>4500</v>
      </c>
      <c r="BV252" t="s">
        <v>361</v>
      </c>
      <c r="CE252" t="s">
        <v>361</v>
      </c>
      <c r="CN252" t="s">
        <v>359</v>
      </c>
      <c r="CO252" t="s">
        <v>359</v>
      </c>
      <c r="CP252" t="s">
        <v>375</v>
      </c>
      <c r="CQ252" t="s">
        <v>359</v>
      </c>
      <c r="CR252">
        <v>0</v>
      </c>
      <c r="CS252" t="s">
        <v>359</v>
      </c>
      <c r="CT252" t="s">
        <v>376</v>
      </c>
      <c r="CU252" t="s">
        <v>359</v>
      </c>
      <c r="CV252" t="s">
        <v>375</v>
      </c>
      <c r="CW252" t="s">
        <v>359</v>
      </c>
      <c r="CX252" t="s">
        <v>4356</v>
      </c>
      <c r="CY252" t="s">
        <v>4357</v>
      </c>
      <c r="CZ252" t="s">
        <v>4358</v>
      </c>
      <c r="DA252" t="s">
        <v>4359</v>
      </c>
      <c r="DB252">
        <v>12</v>
      </c>
      <c r="DC252" t="s">
        <v>4360</v>
      </c>
      <c r="DD252">
        <v>2015</v>
      </c>
      <c r="DE252" t="s">
        <v>622</v>
      </c>
      <c r="DF252" t="s">
        <v>361</v>
      </c>
      <c r="DJ252" t="s">
        <v>359</v>
      </c>
      <c r="DL252" t="s">
        <v>369</v>
      </c>
      <c r="DM252" t="s">
        <v>4361</v>
      </c>
      <c r="DN252" t="s">
        <v>4362</v>
      </c>
    </row>
    <row r="253" spans="1:118" x14ac:dyDescent="0.3">
      <c r="A253" t="s">
        <v>4363</v>
      </c>
      <c r="B253">
        <v>1</v>
      </c>
      <c r="D253" t="s">
        <v>559</v>
      </c>
      <c r="E253" t="s">
        <v>4364</v>
      </c>
      <c r="F253" t="s">
        <v>4365</v>
      </c>
      <c r="G253" t="s">
        <v>562</v>
      </c>
      <c r="H253" t="s">
        <v>4366</v>
      </c>
      <c r="I253">
        <v>2017</v>
      </c>
      <c r="J253" t="s">
        <v>353</v>
      </c>
      <c r="K253" t="s">
        <v>354</v>
      </c>
      <c r="L253" t="s">
        <v>1033</v>
      </c>
      <c r="M253" t="s">
        <v>3784</v>
      </c>
      <c r="N253" t="s">
        <v>3870</v>
      </c>
      <c r="Q253" t="s">
        <v>609</v>
      </c>
      <c r="T253">
        <v>198</v>
      </c>
      <c r="U253">
        <v>98</v>
      </c>
      <c r="V253">
        <v>100</v>
      </c>
      <c r="W253" t="s">
        <v>359</v>
      </c>
      <c r="X253" t="s">
        <v>394</v>
      </c>
      <c r="Z253">
        <v>2014</v>
      </c>
      <c r="AA253" t="s">
        <v>359</v>
      </c>
      <c r="AB253" t="s">
        <v>610</v>
      </c>
      <c r="AC253" t="s">
        <v>362</v>
      </c>
      <c r="AD253" t="s">
        <v>4367</v>
      </c>
      <c r="AE253">
        <v>1</v>
      </c>
      <c r="AF253" t="s">
        <v>363</v>
      </c>
      <c r="AG253" t="s">
        <v>611</v>
      </c>
      <c r="AH253" t="s">
        <v>612</v>
      </c>
      <c r="AI253" t="s">
        <v>613</v>
      </c>
      <c r="AJ253" t="s">
        <v>614</v>
      </c>
      <c r="AL253" t="s">
        <v>359</v>
      </c>
      <c r="AM253">
        <v>20</v>
      </c>
      <c r="AN253" t="s">
        <v>359</v>
      </c>
      <c r="AO253">
        <v>1</v>
      </c>
      <c r="AQ253" t="s">
        <v>401</v>
      </c>
      <c r="AR253">
        <v>2014</v>
      </c>
      <c r="AS253" t="s">
        <v>369</v>
      </c>
      <c r="AT253">
        <v>20</v>
      </c>
      <c r="AU253" t="s">
        <v>359</v>
      </c>
      <c r="AV253">
        <v>1</v>
      </c>
      <c r="AX253">
        <v>2014</v>
      </c>
      <c r="AY253" t="s">
        <v>369</v>
      </c>
      <c r="AZ253">
        <v>400</v>
      </c>
      <c r="BA253" t="s">
        <v>359</v>
      </c>
      <c r="BB253">
        <v>3</v>
      </c>
      <c r="BC253" t="s">
        <v>617</v>
      </c>
      <c r="BD253" t="s">
        <v>618</v>
      </c>
      <c r="BE253" t="s">
        <v>619</v>
      </c>
      <c r="BF253" t="s">
        <v>620</v>
      </c>
      <c r="BH253">
        <v>2014</v>
      </c>
      <c r="BI253" t="s">
        <v>370</v>
      </c>
      <c r="BJ253" t="s">
        <v>361</v>
      </c>
      <c r="BP253" t="s">
        <v>359</v>
      </c>
      <c r="BQ253">
        <v>2</v>
      </c>
      <c r="BS253">
        <v>2014</v>
      </c>
      <c r="BT253" t="s">
        <v>622</v>
      </c>
      <c r="BU253">
        <v>800</v>
      </c>
      <c r="BV253" t="s">
        <v>361</v>
      </c>
      <c r="CE253" t="s">
        <v>361</v>
      </c>
      <c r="CN253" t="s">
        <v>359</v>
      </c>
      <c r="CO253" t="s">
        <v>359</v>
      </c>
      <c r="CP253" t="s">
        <v>375</v>
      </c>
      <c r="CQ253" t="s">
        <v>359</v>
      </c>
      <c r="CR253">
        <v>0</v>
      </c>
      <c r="CS253" t="s">
        <v>359</v>
      </c>
      <c r="CT253" t="s">
        <v>376</v>
      </c>
      <c r="CU253" t="s">
        <v>359</v>
      </c>
      <c r="CV253" t="s">
        <v>375</v>
      </c>
      <c r="CW253" t="s">
        <v>359</v>
      </c>
      <c r="CX253" t="s">
        <v>4368</v>
      </c>
      <c r="CY253" t="s">
        <v>4369</v>
      </c>
      <c r="CZ253" t="s">
        <v>4370</v>
      </c>
      <c r="DA253" t="s">
        <v>4371</v>
      </c>
      <c r="DB253">
        <v>5</v>
      </c>
      <c r="DC253" t="s">
        <v>4372</v>
      </c>
      <c r="DD253">
        <v>2014</v>
      </c>
      <c r="DE253" t="s">
        <v>622</v>
      </c>
      <c r="DF253" t="s">
        <v>359</v>
      </c>
      <c r="DG253">
        <v>5</v>
      </c>
      <c r="DH253">
        <v>30</v>
      </c>
      <c r="DI253" t="s">
        <v>4373</v>
      </c>
      <c r="DJ253" t="s">
        <v>361</v>
      </c>
      <c r="DK253" t="s">
        <v>4374</v>
      </c>
      <c r="DL253" t="s">
        <v>622</v>
      </c>
      <c r="DM253" t="s">
        <v>4375</v>
      </c>
      <c r="DN253" t="s">
        <v>4376</v>
      </c>
    </row>
    <row r="254" spans="1:118" x14ac:dyDescent="0.3">
      <c r="A254" t="s">
        <v>4377</v>
      </c>
      <c r="B254">
        <v>1</v>
      </c>
      <c r="D254" t="s">
        <v>385</v>
      </c>
      <c r="E254" t="s">
        <v>4378</v>
      </c>
      <c r="F254" t="s">
        <v>4379</v>
      </c>
      <c r="G254" t="s">
        <v>388</v>
      </c>
      <c r="H254" t="s">
        <v>4380</v>
      </c>
      <c r="I254">
        <v>2017</v>
      </c>
      <c r="J254" t="s">
        <v>353</v>
      </c>
      <c r="K254" t="s">
        <v>354</v>
      </c>
      <c r="L254" t="s">
        <v>584</v>
      </c>
      <c r="M254" t="s">
        <v>585</v>
      </c>
      <c r="N254" t="s">
        <v>584</v>
      </c>
      <c r="Q254" t="s">
        <v>1211</v>
      </c>
      <c r="R254">
        <v>1458</v>
      </c>
      <c r="T254">
        <v>77</v>
      </c>
      <c r="U254">
        <v>70</v>
      </c>
      <c r="V254">
        <v>7</v>
      </c>
      <c r="W254" t="s">
        <v>359</v>
      </c>
      <c r="X254" t="s">
        <v>394</v>
      </c>
      <c r="Z254">
        <v>2005</v>
      </c>
      <c r="AA254" t="s">
        <v>361</v>
      </c>
      <c r="AC254" t="s">
        <v>362</v>
      </c>
      <c r="AD254" t="s">
        <v>4381</v>
      </c>
      <c r="AE254">
        <v>1</v>
      </c>
      <c r="AF254" t="s">
        <v>363</v>
      </c>
      <c r="AG254" t="s">
        <v>1213</v>
      </c>
      <c r="AH254" t="s">
        <v>1214</v>
      </c>
      <c r="AI254" t="s">
        <v>368</v>
      </c>
      <c r="AJ254" t="s">
        <v>1215</v>
      </c>
      <c r="AL254" t="s">
        <v>359</v>
      </c>
      <c r="AM254">
        <v>60</v>
      </c>
      <c r="AN254" t="s">
        <v>359</v>
      </c>
      <c r="AO254">
        <v>1</v>
      </c>
      <c r="AQ254" t="s">
        <v>401</v>
      </c>
      <c r="AR254">
        <v>2005</v>
      </c>
      <c r="AS254" t="s">
        <v>370</v>
      </c>
      <c r="AT254">
        <v>75</v>
      </c>
      <c r="AU254" t="s">
        <v>359</v>
      </c>
      <c r="AV254">
        <v>1</v>
      </c>
      <c r="AX254">
        <v>2005</v>
      </c>
      <c r="AY254" t="s">
        <v>370</v>
      </c>
      <c r="AZ254">
        <v>7000</v>
      </c>
      <c r="BA254" t="s">
        <v>359</v>
      </c>
      <c r="BB254">
        <v>2</v>
      </c>
      <c r="BC254" t="s">
        <v>1217</v>
      </c>
      <c r="BD254" t="s">
        <v>1218</v>
      </c>
      <c r="BE254" t="s">
        <v>4382</v>
      </c>
      <c r="BF254" t="s">
        <v>1219</v>
      </c>
      <c r="BH254">
        <v>2005</v>
      </c>
      <c r="BI254" t="s">
        <v>370</v>
      </c>
      <c r="BJ254" t="s">
        <v>359</v>
      </c>
      <c r="BK254">
        <v>2</v>
      </c>
      <c r="BL254" t="s">
        <v>1253</v>
      </c>
      <c r="BN254">
        <v>2017</v>
      </c>
      <c r="BO254" t="s">
        <v>370</v>
      </c>
      <c r="BP254" t="s">
        <v>361</v>
      </c>
      <c r="BV254" t="s">
        <v>361</v>
      </c>
      <c r="CE254" t="s">
        <v>361</v>
      </c>
      <c r="CN254" t="s">
        <v>359</v>
      </c>
      <c r="CO254" t="s">
        <v>359</v>
      </c>
      <c r="CP254" t="s">
        <v>375</v>
      </c>
      <c r="CQ254" t="s">
        <v>359</v>
      </c>
      <c r="CR254">
        <v>0</v>
      </c>
      <c r="CS254" t="s">
        <v>359</v>
      </c>
      <c r="CT254" t="s">
        <v>376</v>
      </c>
      <c r="CU254" t="s">
        <v>359</v>
      </c>
      <c r="CV254" t="s">
        <v>375</v>
      </c>
      <c r="CW254" t="s">
        <v>359</v>
      </c>
      <c r="CX254" t="s">
        <v>4383</v>
      </c>
      <c r="CY254" t="s">
        <v>4384</v>
      </c>
      <c r="CZ254" t="s">
        <v>4385</v>
      </c>
      <c r="DA254" t="s">
        <v>4386</v>
      </c>
      <c r="DB254">
        <v>2</v>
      </c>
      <c r="DD254">
        <v>2016</v>
      </c>
      <c r="DE254" t="s">
        <v>370</v>
      </c>
      <c r="DF254" t="s">
        <v>361</v>
      </c>
      <c r="DJ254" t="s">
        <v>359</v>
      </c>
      <c r="DL254" t="s">
        <v>370</v>
      </c>
      <c r="DM254" t="s">
        <v>1186</v>
      </c>
      <c r="DN254" t="s">
        <v>4387</v>
      </c>
    </row>
    <row r="255" spans="1:118" x14ac:dyDescent="0.3">
      <c r="A255" t="s">
        <v>4388</v>
      </c>
      <c r="B255">
        <v>1</v>
      </c>
      <c r="D255" t="s">
        <v>465</v>
      </c>
      <c r="E255" t="s">
        <v>4389</v>
      </c>
      <c r="F255" t="s">
        <v>4390</v>
      </c>
      <c r="G255" t="s">
        <v>468</v>
      </c>
      <c r="H255" t="s">
        <v>4391</v>
      </c>
      <c r="I255">
        <v>2017</v>
      </c>
      <c r="J255" t="s">
        <v>353</v>
      </c>
      <c r="K255" t="s">
        <v>354</v>
      </c>
      <c r="L255" t="s">
        <v>470</v>
      </c>
      <c r="M255" t="s">
        <v>1569</v>
      </c>
      <c r="N255" t="s">
        <v>2791</v>
      </c>
      <c r="Q255" t="s">
        <v>4392</v>
      </c>
      <c r="T255">
        <v>172</v>
      </c>
      <c r="U255">
        <v>172</v>
      </c>
      <c r="V255">
        <v>0</v>
      </c>
      <c r="W255" t="s">
        <v>359</v>
      </c>
      <c r="X255" t="s">
        <v>394</v>
      </c>
      <c r="Z255">
        <v>2013</v>
      </c>
      <c r="AA255" t="s">
        <v>361</v>
      </c>
      <c r="AC255" t="s">
        <v>668</v>
      </c>
      <c r="AD255" t="s">
        <v>4393</v>
      </c>
      <c r="AE255">
        <v>1</v>
      </c>
      <c r="AF255" t="s">
        <v>363</v>
      </c>
      <c r="AG255" t="s">
        <v>3893</v>
      </c>
      <c r="AH255" t="s">
        <v>3894</v>
      </c>
      <c r="AI255" t="s">
        <v>3895</v>
      </c>
      <c r="AJ255" t="s">
        <v>3896</v>
      </c>
      <c r="AK255" t="s">
        <v>4394</v>
      </c>
      <c r="AL255" t="s">
        <v>359</v>
      </c>
      <c r="AM255">
        <v>40</v>
      </c>
      <c r="AN255" t="s">
        <v>361</v>
      </c>
      <c r="AT255">
        <v>40</v>
      </c>
      <c r="AU255" t="s">
        <v>359</v>
      </c>
      <c r="AV255">
        <v>1</v>
      </c>
      <c r="AX255">
        <v>2013</v>
      </c>
      <c r="AY255" t="s">
        <v>370</v>
      </c>
      <c r="AZ255">
        <v>50</v>
      </c>
      <c r="BA255" t="s">
        <v>359</v>
      </c>
      <c r="BB255">
        <v>1</v>
      </c>
      <c r="BC255" t="s">
        <v>4395</v>
      </c>
      <c r="BD255" t="s">
        <v>4396</v>
      </c>
      <c r="BE255" t="s">
        <v>4397</v>
      </c>
      <c r="BF255" t="s">
        <v>4398</v>
      </c>
      <c r="BG255" t="s">
        <v>4399</v>
      </c>
      <c r="BH255">
        <v>2013</v>
      </c>
      <c r="BI255" t="s">
        <v>370</v>
      </c>
      <c r="BJ255" t="s">
        <v>361</v>
      </c>
      <c r="BP255" t="s">
        <v>359</v>
      </c>
      <c r="BQ255">
        <v>1</v>
      </c>
      <c r="BS255">
        <v>2013</v>
      </c>
      <c r="BT255" t="s">
        <v>370</v>
      </c>
      <c r="BU255">
        <v>2000</v>
      </c>
      <c r="BV255" t="s">
        <v>361</v>
      </c>
      <c r="CE255" t="s">
        <v>361</v>
      </c>
      <c r="CN255" t="s">
        <v>359</v>
      </c>
      <c r="CO255" t="s">
        <v>359</v>
      </c>
      <c r="CP255" t="s">
        <v>375</v>
      </c>
      <c r="CQ255" t="s">
        <v>359</v>
      </c>
      <c r="CR255">
        <v>0</v>
      </c>
      <c r="CS255" t="s">
        <v>359</v>
      </c>
      <c r="CT255" t="s">
        <v>376</v>
      </c>
      <c r="CU255" t="s">
        <v>359</v>
      </c>
      <c r="CV255" t="s">
        <v>375</v>
      </c>
      <c r="CW255" t="s">
        <v>359</v>
      </c>
      <c r="CX255" t="s">
        <v>4400</v>
      </c>
      <c r="CY255" t="s">
        <v>4401</v>
      </c>
      <c r="CZ255" t="s">
        <v>4402</v>
      </c>
      <c r="DA255" t="s">
        <v>4403</v>
      </c>
      <c r="DB255">
        <v>1</v>
      </c>
      <c r="DC255" t="s">
        <v>4404</v>
      </c>
      <c r="DD255">
        <v>2013</v>
      </c>
      <c r="DE255" t="s">
        <v>369</v>
      </c>
      <c r="DF255" t="s">
        <v>361</v>
      </c>
      <c r="DJ255" t="s">
        <v>359</v>
      </c>
      <c r="DL255" t="s">
        <v>369</v>
      </c>
      <c r="DM255" t="s">
        <v>4405</v>
      </c>
      <c r="DN255" t="s">
        <v>4406</v>
      </c>
    </row>
    <row r="256" spans="1:118" x14ac:dyDescent="0.3">
      <c r="A256" t="s">
        <v>4407</v>
      </c>
      <c r="B256">
        <v>1</v>
      </c>
      <c r="D256" t="s">
        <v>487</v>
      </c>
      <c r="E256" t="s">
        <v>4408</v>
      </c>
      <c r="F256" t="s">
        <v>4409</v>
      </c>
      <c r="G256" t="s">
        <v>490</v>
      </c>
      <c r="H256" t="s">
        <v>4410</v>
      </c>
      <c r="I256">
        <v>2017</v>
      </c>
      <c r="J256" t="s">
        <v>353</v>
      </c>
      <c r="K256" t="s">
        <v>354</v>
      </c>
      <c r="L256" t="s">
        <v>537</v>
      </c>
      <c r="M256" t="s">
        <v>1894</v>
      </c>
      <c r="N256" t="s">
        <v>3413</v>
      </c>
      <c r="Q256" t="s">
        <v>1896</v>
      </c>
      <c r="R256">
        <v>10452</v>
      </c>
      <c r="T256">
        <v>141</v>
      </c>
      <c r="U256">
        <v>80</v>
      </c>
      <c r="V256">
        <v>61</v>
      </c>
      <c r="W256" t="s">
        <v>359</v>
      </c>
      <c r="X256" t="s">
        <v>394</v>
      </c>
      <c r="Z256">
        <v>2001</v>
      </c>
      <c r="AA256" t="s">
        <v>361</v>
      </c>
      <c r="AC256" t="s">
        <v>542</v>
      </c>
      <c r="AE256">
        <v>6</v>
      </c>
      <c r="AF256" t="s">
        <v>363</v>
      </c>
      <c r="AG256" t="s">
        <v>543</v>
      </c>
      <c r="AH256" t="s">
        <v>544</v>
      </c>
      <c r="AI256" t="s">
        <v>545</v>
      </c>
      <c r="AJ256" t="s">
        <v>546</v>
      </c>
      <c r="AL256" t="s">
        <v>359</v>
      </c>
      <c r="AM256">
        <v>5</v>
      </c>
      <c r="AN256" t="s">
        <v>359</v>
      </c>
      <c r="AO256">
        <v>3</v>
      </c>
      <c r="AQ256" t="s">
        <v>401</v>
      </c>
      <c r="AR256">
        <v>1989</v>
      </c>
      <c r="AS256" t="s">
        <v>369</v>
      </c>
      <c r="AT256">
        <v>5</v>
      </c>
      <c r="AU256" t="s">
        <v>359</v>
      </c>
      <c r="AV256">
        <v>1</v>
      </c>
      <c r="AX256">
        <v>1989</v>
      </c>
      <c r="AY256" t="s">
        <v>369</v>
      </c>
      <c r="AZ256">
        <v>8000</v>
      </c>
      <c r="BA256" t="s">
        <v>359</v>
      </c>
      <c r="BB256">
        <v>4</v>
      </c>
      <c r="BC256" t="s">
        <v>547</v>
      </c>
      <c r="BD256" t="s">
        <v>548</v>
      </c>
      <c r="BE256" t="s">
        <v>549</v>
      </c>
      <c r="BF256" t="s">
        <v>550</v>
      </c>
      <c r="BH256">
        <v>1989</v>
      </c>
      <c r="BI256" t="s">
        <v>370</v>
      </c>
      <c r="BJ256" t="s">
        <v>359</v>
      </c>
      <c r="BK256">
        <v>18</v>
      </c>
      <c r="BL256" t="s">
        <v>551</v>
      </c>
      <c r="BN256">
        <v>1989</v>
      </c>
      <c r="BO256" t="s">
        <v>369</v>
      </c>
      <c r="BP256" t="s">
        <v>359</v>
      </c>
      <c r="BQ256">
        <v>2</v>
      </c>
      <c r="BS256">
        <v>1989</v>
      </c>
      <c r="BT256" t="s">
        <v>369</v>
      </c>
      <c r="BU256">
        <v>15000</v>
      </c>
      <c r="BV256" t="s">
        <v>361</v>
      </c>
      <c r="CE256" t="s">
        <v>361</v>
      </c>
      <c r="CN256" t="s">
        <v>359</v>
      </c>
      <c r="CO256" t="s">
        <v>359</v>
      </c>
      <c r="CP256" t="s">
        <v>375</v>
      </c>
      <c r="CQ256" t="s">
        <v>359</v>
      </c>
      <c r="CR256">
        <v>0</v>
      </c>
      <c r="CS256" t="s">
        <v>359</v>
      </c>
      <c r="CT256" t="s">
        <v>376</v>
      </c>
      <c r="CU256" t="s">
        <v>359</v>
      </c>
      <c r="CV256" t="s">
        <v>375</v>
      </c>
      <c r="CW256" t="s">
        <v>359</v>
      </c>
      <c r="CX256" t="s">
        <v>4411</v>
      </c>
      <c r="CY256" t="s">
        <v>4412</v>
      </c>
      <c r="CZ256" t="s">
        <v>4413</v>
      </c>
      <c r="DA256" t="s">
        <v>4414</v>
      </c>
      <c r="DB256">
        <v>1</v>
      </c>
      <c r="DC256" t="s">
        <v>4415</v>
      </c>
      <c r="DD256">
        <v>1989</v>
      </c>
      <c r="DE256" t="s">
        <v>369</v>
      </c>
      <c r="DF256" t="s">
        <v>361</v>
      </c>
      <c r="DJ256" t="s">
        <v>359</v>
      </c>
      <c r="DL256" t="s">
        <v>369</v>
      </c>
      <c r="DM256" t="s">
        <v>4416</v>
      </c>
      <c r="DN256" t="s">
        <v>4417</v>
      </c>
    </row>
    <row r="257" spans="1:118" x14ac:dyDescent="0.3">
      <c r="A257" t="s">
        <v>4418</v>
      </c>
      <c r="B257">
        <v>1</v>
      </c>
      <c r="D257" t="s">
        <v>412</v>
      </c>
      <c r="E257" t="s">
        <v>4419</v>
      </c>
      <c r="F257" t="s">
        <v>4420</v>
      </c>
      <c r="G257" t="s">
        <v>415</v>
      </c>
      <c r="H257" t="s">
        <v>4421</v>
      </c>
      <c r="I257">
        <v>2017</v>
      </c>
      <c r="J257" t="s">
        <v>353</v>
      </c>
      <c r="K257" t="s">
        <v>354</v>
      </c>
      <c r="L257" t="s">
        <v>390</v>
      </c>
      <c r="M257" t="s">
        <v>2229</v>
      </c>
      <c r="N257" t="s">
        <v>3673</v>
      </c>
      <c r="Q257" t="s">
        <v>2230</v>
      </c>
      <c r="R257">
        <v>7894</v>
      </c>
      <c r="T257">
        <v>38</v>
      </c>
      <c r="U257">
        <v>35</v>
      </c>
      <c r="V257">
        <v>3</v>
      </c>
      <c r="W257" t="s">
        <v>359</v>
      </c>
      <c r="X257" t="s">
        <v>360</v>
      </c>
      <c r="Z257">
        <v>2015</v>
      </c>
      <c r="AA257" t="s">
        <v>359</v>
      </c>
      <c r="AB257" t="s">
        <v>2231</v>
      </c>
      <c r="AC257" t="s">
        <v>362</v>
      </c>
      <c r="AD257" t="s">
        <v>2232</v>
      </c>
      <c r="AE257">
        <v>5</v>
      </c>
      <c r="AF257" t="s">
        <v>363</v>
      </c>
      <c r="AG257" t="s">
        <v>2237</v>
      </c>
      <c r="AH257" t="s">
        <v>2238</v>
      </c>
      <c r="AI257" t="s">
        <v>2239</v>
      </c>
      <c r="AJ257" t="s">
        <v>2240</v>
      </c>
      <c r="AL257" t="s">
        <v>359</v>
      </c>
      <c r="AM257">
        <v>15</v>
      </c>
      <c r="AN257" t="s">
        <v>359</v>
      </c>
      <c r="AO257">
        <v>5</v>
      </c>
      <c r="AQ257" t="s">
        <v>401</v>
      </c>
      <c r="AR257">
        <v>2015</v>
      </c>
      <c r="AS257" t="s">
        <v>370</v>
      </c>
      <c r="AT257">
        <v>15</v>
      </c>
      <c r="AU257" t="s">
        <v>359</v>
      </c>
      <c r="AV257">
        <v>1</v>
      </c>
      <c r="AX257">
        <v>2015</v>
      </c>
      <c r="AY257" t="s">
        <v>370</v>
      </c>
      <c r="AZ257">
        <v>720</v>
      </c>
      <c r="BA257" t="s">
        <v>359</v>
      </c>
      <c r="BB257">
        <v>19</v>
      </c>
      <c r="BC257" t="s">
        <v>2237</v>
      </c>
      <c r="BD257" t="s">
        <v>2238</v>
      </c>
      <c r="BE257" t="s">
        <v>2239</v>
      </c>
      <c r="BF257" t="s">
        <v>2240</v>
      </c>
      <c r="BH257">
        <v>2015</v>
      </c>
      <c r="BI257" t="s">
        <v>370</v>
      </c>
      <c r="BJ257" t="s">
        <v>359</v>
      </c>
      <c r="BK257">
        <v>10</v>
      </c>
      <c r="BL257" t="s">
        <v>2477</v>
      </c>
      <c r="BN257">
        <v>2015</v>
      </c>
      <c r="BO257" t="s">
        <v>370</v>
      </c>
      <c r="BP257" t="s">
        <v>359</v>
      </c>
      <c r="BQ257">
        <v>3</v>
      </c>
      <c r="BS257">
        <v>2015</v>
      </c>
      <c r="BT257" t="s">
        <v>370</v>
      </c>
      <c r="BU257">
        <v>19000</v>
      </c>
      <c r="BV257" t="s">
        <v>359</v>
      </c>
      <c r="BW257">
        <v>2</v>
      </c>
      <c r="BY257">
        <v>2016</v>
      </c>
      <c r="BZ257" t="s">
        <v>370</v>
      </c>
      <c r="CA257" t="s">
        <v>359</v>
      </c>
      <c r="CC257">
        <v>2016</v>
      </c>
      <c r="CD257" t="s">
        <v>370</v>
      </c>
      <c r="CE257" t="s">
        <v>361</v>
      </c>
      <c r="CN257" t="s">
        <v>359</v>
      </c>
      <c r="CO257" t="s">
        <v>359</v>
      </c>
      <c r="CP257" t="s">
        <v>375</v>
      </c>
      <c r="CQ257" t="s">
        <v>359</v>
      </c>
      <c r="CR257">
        <v>0</v>
      </c>
      <c r="CS257" t="s">
        <v>359</v>
      </c>
      <c r="CT257" t="s">
        <v>376</v>
      </c>
      <c r="CU257" t="s">
        <v>359</v>
      </c>
      <c r="CV257" t="s">
        <v>375</v>
      </c>
      <c r="CW257" t="s">
        <v>359</v>
      </c>
      <c r="CX257" t="s">
        <v>4422</v>
      </c>
      <c r="CY257" t="s">
        <v>4423</v>
      </c>
      <c r="CZ257" t="s">
        <v>4424</v>
      </c>
      <c r="DA257" t="s">
        <v>4425</v>
      </c>
      <c r="DB257">
        <v>31</v>
      </c>
      <c r="DC257" t="s">
        <v>4426</v>
      </c>
      <c r="DD257">
        <v>2015</v>
      </c>
      <c r="DE257" t="s">
        <v>370</v>
      </c>
      <c r="DF257" t="s">
        <v>361</v>
      </c>
      <c r="DJ257" t="s">
        <v>359</v>
      </c>
      <c r="DL257" t="s">
        <v>370</v>
      </c>
      <c r="DN257" t="s">
        <v>4427</v>
      </c>
    </row>
    <row r="258" spans="1:118" x14ac:dyDescent="0.3">
      <c r="A258" t="s">
        <v>4428</v>
      </c>
      <c r="B258">
        <v>1</v>
      </c>
      <c r="D258" t="s">
        <v>465</v>
      </c>
      <c r="E258" t="s">
        <v>4429</v>
      </c>
      <c r="F258" t="s">
        <v>4430</v>
      </c>
      <c r="G258" t="s">
        <v>468</v>
      </c>
      <c r="H258" t="s">
        <v>4431</v>
      </c>
      <c r="I258">
        <v>2017</v>
      </c>
      <c r="J258" t="s">
        <v>353</v>
      </c>
      <c r="K258" t="s">
        <v>354</v>
      </c>
      <c r="L258" t="s">
        <v>470</v>
      </c>
      <c r="M258" t="s">
        <v>471</v>
      </c>
      <c r="N258" t="s">
        <v>1908</v>
      </c>
      <c r="Q258" t="s">
        <v>4432</v>
      </c>
      <c r="T258">
        <v>105</v>
      </c>
      <c r="U258">
        <v>105</v>
      </c>
      <c r="V258">
        <v>0</v>
      </c>
      <c r="W258" t="s">
        <v>359</v>
      </c>
      <c r="X258" t="s">
        <v>394</v>
      </c>
      <c r="Z258">
        <v>2010</v>
      </c>
      <c r="AA258" t="s">
        <v>359</v>
      </c>
      <c r="AB258" t="s">
        <v>4433</v>
      </c>
      <c r="AC258" t="s">
        <v>4434</v>
      </c>
      <c r="AD258" t="s">
        <v>4435</v>
      </c>
      <c r="AE258">
        <v>1</v>
      </c>
      <c r="AF258" t="s">
        <v>363</v>
      </c>
      <c r="AG258" t="s">
        <v>4436</v>
      </c>
      <c r="AH258" t="s">
        <v>4437</v>
      </c>
      <c r="AI258" t="s">
        <v>4438</v>
      </c>
      <c r="AJ258" t="s">
        <v>4439</v>
      </c>
      <c r="AK258" t="s">
        <v>4440</v>
      </c>
      <c r="AL258" t="s">
        <v>359</v>
      </c>
      <c r="AM258">
        <v>20</v>
      </c>
      <c r="AN258" t="s">
        <v>361</v>
      </c>
      <c r="AT258">
        <v>20</v>
      </c>
      <c r="AU258" t="s">
        <v>359</v>
      </c>
      <c r="AV258">
        <v>1</v>
      </c>
      <c r="AX258">
        <v>2015</v>
      </c>
      <c r="AY258" t="s">
        <v>370</v>
      </c>
      <c r="AZ258">
        <v>100</v>
      </c>
      <c r="BA258" t="s">
        <v>359</v>
      </c>
      <c r="BB258">
        <v>1</v>
      </c>
      <c r="BC258" t="s">
        <v>4441</v>
      </c>
      <c r="BD258" t="s">
        <v>4442</v>
      </c>
      <c r="BE258" t="s">
        <v>4443</v>
      </c>
      <c r="BF258" t="s">
        <v>4444</v>
      </c>
      <c r="BG258" t="s">
        <v>4445</v>
      </c>
      <c r="BH258">
        <v>2015</v>
      </c>
      <c r="BI258" t="s">
        <v>370</v>
      </c>
      <c r="BJ258" t="s">
        <v>361</v>
      </c>
      <c r="BP258" t="s">
        <v>359</v>
      </c>
      <c r="BQ258">
        <v>1</v>
      </c>
      <c r="BS258">
        <v>2015</v>
      </c>
      <c r="BT258" t="s">
        <v>370</v>
      </c>
      <c r="BU258">
        <v>1000</v>
      </c>
      <c r="BV258" t="s">
        <v>361</v>
      </c>
      <c r="CE258" t="s">
        <v>361</v>
      </c>
      <c r="CN258" t="s">
        <v>359</v>
      </c>
      <c r="CO258" t="s">
        <v>359</v>
      </c>
      <c r="CP258" t="s">
        <v>375</v>
      </c>
      <c r="CQ258" t="s">
        <v>359</v>
      </c>
      <c r="CR258">
        <v>0</v>
      </c>
      <c r="CS258" t="s">
        <v>359</v>
      </c>
      <c r="CT258" t="s">
        <v>376</v>
      </c>
      <c r="CU258" t="s">
        <v>359</v>
      </c>
      <c r="CV258" t="s">
        <v>375</v>
      </c>
      <c r="CW258" t="s">
        <v>359</v>
      </c>
      <c r="CX258" t="s">
        <v>4446</v>
      </c>
      <c r="CY258" t="s">
        <v>4447</v>
      </c>
      <c r="CZ258" t="s">
        <v>4448</v>
      </c>
      <c r="DA258" t="s">
        <v>4444</v>
      </c>
      <c r="DB258">
        <v>3</v>
      </c>
      <c r="DC258" t="s">
        <v>4449</v>
      </c>
      <c r="DD258">
        <v>2010</v>
      </c>
      <c r="DE258" t="s">
        <v>370</v>
      </c>
      <c r="DF258" t="s">
        <v>361</v>
      </c>
      <c r="DJ258" t="s">
        <v>359</v>
      </c>
      <c r="DL258" t="s">
        <v>370</v>
      </c>
      <c r="DM258" t="s">
        <v>4435</v>
      </c>
      <c r="DN258" t="s">
        <v>4450</v>
      </c>
    </row>
    <row r="259" spans="1:118" x14ac:dyDescent="0.3">
      <c r="A259" t="s">
        <v>4451</v>
      </c>
      <c r="B259">
        <v>1</v>
      </c>
      <c r="D259" t="s">
        <v>631</v>
      </c>
      <c r="E259" t="s">
        <v>4452</v>
      </c>
      <c r="F259" t="s">
        <v>4453</v>
      </c>
      <c r="G259" t="s">
        <v>634</v>
      </c>
      <c r="H259" t="s">
        <v>4454</v>
      </c>
      <c r="I259">
        <v>2017</v>
      </c>
      <c r="J259" t="s">
        <v>353</v>
      </c>
      <c r="K259" t="s">
        <v>354</v>
      </c>
      <c r="L259" t="s">
        <v>606</v>
      </c>
      <c r="M259" t="s">
        <v>793</v>
      </c>
      <c r="N259" t="s">
        <v>794</v>
      </c>
      <c r="Q259" t="s">
        <v>795</v>
      </c>
      <c r="T259">
        <v>117</v>
      </c>
      <c r="U259">
        <v>52</v>
      </c>
      <c r="V259">
        <v>65</v>
      </c>
      <c r="W259" t="s">
        <v>359</v>
      </c>
      <c r="X259" t="s">
        <v>394</v>
      </c>
      <c r="Z259">
        <v>2014</v>
      </c>
      <c r="AA259" t="s">
        <v>359</v>
      </c>
      <c r="AB259" t="s">
        <v>794</v>
      </c>
      <c r="AC259" t="s">
        <v>362</v>
      </c>
      <c r="AD259" t="s">
        <v>3647</v>
      </c>
      <c r="AE259">
        <v>1</v>
      </c>
      <c r="AF259" t="s">
        <v>363</v>
      </c>
      <c r="AG259" t="s">
        <v>797</v>
      </c>
      <c r="AH259" t="s">
        <v>798</v>
      </c>
      <c r="AI259" t="s">
        <v>799</v>
      </c>
      <c r="AJ259" t="s">
        <v>800</v>
      </c>
      <c r="AL259" t="s">
        <v>361</v>
      </c>
      <c r="AM259">
        <v>15</v>
      </c>
      <c r="AN259" t="s">
        <v>359</v>
      </c>
      <c r="AO259">
        <v>1</v>
      </c>
      <c r="AQ259" t="s">
        <v>401</v>
      </c>
      <c r="AR259">
        <v>2014</v>
      </c>
      <c r="AS259" t="s">
        <v>369</v>
      </c>
      <c r="AT259">
        <v>15</v>
      </c>
      <c r="AU259" t="s">
        <v>359</v>
      </c>
      <c r="AV259">
        <v>1</v>
      </c>
      <c r="AX259">
        <v>2014</v>
      </c>
      <c r="AY259" t="s">
        <v>370</v>
      </c>
      <c r="AZ259">
        <v>1800</v>
      </c>
      <c r="BA259" t="s">
        <v>359</v>
      </c>
      <c r="BB259">
        <v>2</v>
      </c>
      <c r="BC259" t="s">
        <v>801</v>
      </c>
      <c r="BD259" t="s">
        <v>802</v>
      </c>
      <c r="BE259" t="s">
        <v>803</v>
      </c>
      <c r="BF259" t="s">
        <v>804</v>
      </c>
      <c r="BH259">
        <v>2014</v>
      </c>
      <c r="BI259" t="s">
        <v>370</v>
      </c>
      <c r="BJ259" t="s">
        <v>359</v>
      </c>
      <c r="BK259">
        <v>1</v>
      </c>
      <c r="BL259" t="s">
        <v>805</v>
      </c>
      <c r="BN259">
        <v>2014</v>
      </c>
      <c r="BO259" t="s">
        <v>370</v>
      </c>
      <c r="BP259" t="s">
        <v>359</v>
      </c>
      <c r="BQ259">
        <v>1</v>
      </c>
      <c r="BS259">
        <v>2014</v>
      </c>
      <c r="BT259" t="s">
        <v>370</v>
      </c>
      <c r="BU259">
        <v>1200</v>
      </c>
      <c r="BV259" t="s">
        <v>361</v>
      </c>
      <c r="CE259" t="s">
        <v>361</v>
      </c>
      <c r="CN259" t="s">
        <v>359</v>
      </c>
      <c r="CO259" t="s">
        <v>359</v>
      </c>
      <c r="CP259" t="s">
        <v>375</v>
      </c>
      <c r="CQ259" t="s">
        <v>359</v>
      </c>
      <c r="CR259">
        <v>0</v>
      </c>
      <c r="CS259" t="s">
        <v>359</v>
      </c>
      <c r="CT259" t="s">
        <v>376</v>
      </c>
      <c r="CU259" t="s">
        <v>359</v>
      </c>
      <c r="CV259" t="s">
        <v>375</v>
      </c>
      <c r="CW259" t="s">
        <v>359</v>
      </c>
      <c r="CX259" t="s">
        <v>4455</v>
      </c>
      <c r="CY259" t="s">
        <v>4456</v>
      </c>
      <c r="CZ259" t="s">
        <v>4457</v>
      </c>
      <c r="DA259" t="s">
        <v>4458</v>
      </c>
      <c r="DB259">
        <v>5</v>
      </c>
      <c r="DC259" t="s">
        <v>4459</v>
      </c>
      <c r="DD259">
        <v>2014</v>
      </c>
      <c r="DE259" t="s">
        <v>370</v>
      </c>
      <c r="DF259" t="s">
        <v>361</v>
      </c>
      <c r="DJ259" t="s">
        <v>359</v>
      </c>
      <c r="DL259" t="s">
        <v>369</v>
      </c>
      <c r="DM259" t="s">
        <v>811</v>
      </c>
      <c r="DN259" t="s">
        <v>4460</v>
      </c>
    </row>
    <row r="260" spans="1:118" x14ac:dyDescent="0.3">
      <c r="A260" t="s">
        <v>4461</v>
      </c>
      <c r="B260">
        <v>1</v>
      </c>
      <c r="D260" t="s">
        <v>465</v>
      </c>
      <c r="E260" t="s">
        <v>4462</v>
      </c>
      <c r="F260" t="s">
        <v>4463</v>
      </c>
      <c r="G260" t="s">
        <v>468</v>
      </c>
      <c r="H260" t="s">
        <v>1032</v>
      </c>
      <c r="I260">
        <v>2017</v>
      </c>
      <c r="J260" t="s">
        <v>353</v>
      </c>
      <c r="K260" t="s">
        <v>354</v>
      </c>
      <c r="L260" t="s">
        <v>664</v>
      </c>
      <c r="M260" t="s">
        <v>2146</v>
      </c>
      <c r="N260" t="s">
        <v>607</v>
      </c>
      <c r="Q260" t="s">
        <v>4464</v>
      </c>
      <c r="R260">
        <v>30604</v>
      </c>
      <c r="T260">
        <v>155</v>
      </c>
      <c r="U260">
        <v>155</v>
      </c>
      <c r="V260">
        <v>0</v>
      </c>
      <c r="W260" t="s">
        <v>359</v>
      </c>
      <c r="X260" t="s">
        <v>360</v>
      </c>
      <c r="Z260">
        <v>2017</v>
      </c>
      <c r="AA260" t="s">
        <v>361</v>
      </c>
      <c r="AC260" t="s">
        <v>362</v>
      </c>
      <c r="AD260" t="s">
        <v>4465</v>
      </c>
      <c r="AE260">
        <v>2</v>
      </c>
      <c r="AF260" t="s">
        <v>363</v>
      </c>
      <c r="AG260" t="s">
        <v>670</v>
      </c>
      <c r="AH260" t="s">
        <v>671</v>
      </c>
      <c r="AI260" t="s">
        <v>672</v>
      </c>
      <c r="AJ260" t="s">
        <v>673</v>
      </c>
      <c r="AL260" t="s">
        <v>359</v>
      </c>
      <c r="AM260">
        <v>5</v>
      </c>
      <c r="AN260" t="s">
        <v>361</v>
      </c>
      <c r="AT260">
        <v>5</v>
      </c>
      <c r="AU260" t="s">
        <v>361</v>
      </c>
      <c r="BA260" t="s">
        <v>361</v>
      </c>
      <c r="BJ260" t="s">
        <v>361</v>
      </c>
      <c r="BP260" t="s">
        <v>361</v>
      </c>
      <c r="BV260" t="s">
        <v>361</v>
      </c>
      <c r="CE260" t="s">
        <v>361</v>
      </c>
      <c r="CN260" t="s">
        <v>359</v>
      </c>
      <c r="CO260" t="s">
        <v>359</v>
      </c>
      <c r="CP260" t="s">
        <v>375</v>
      </c>
      <c r="CQ260" t="s">
        <v>359</v>
      </c>
      <c r="CR260">
        <v>0</v>
      </c>
      <c r="CS260" t="s">
        <v>359</v>
      </c>
      <c r="CT260" t="s">
        <v>376</v>
      </c>
      <c r="CU260" t="s">
        <v>359</v>
      </c>
      <c r="CV260" t="s">
        <v>375</v>
      </c>
      <c r="CW260" t="s">
        <v>359</v>
      </c>
      <c r="CX260" t="s">
        <v>4466</v>
      </c>
      <c r="CY260" t="s">
        <v>4467</v>
      </c>
      <c r="CZ260" t="s">
        <v>4468</v>
      </c>
      <c r="DA260" t="s">
        <v>4469</v>
      </c>
      <c r="DB260">
        <v>2</v>
      </c>
      <c r="DC260" t="s">
        <v>4470</v>
      </c>
      <c r="DD260">
        <v>2017</v>
      </c>
      <c r="DE260" t="s">
        <v>622</v>
      </c>
      <c r="DF260" t="s">
        <v>361</v>
      </c>
      <c r="DJ260" t="s">
        <v>361</v>
      </c>
      <c r="DK260" t="s">
        <v>4465</v>
      </c>
      <c r="DL260" t="s">
        <v>622</v>
      </c>
      <c r="DM260" t="s">
        <v>4465</v>
      </c>
      <c r="DN260" t="s">
        <v>4471</v>
      </c>
    </row>
    <row r="261" spans="1:118" x14ac:dyDescent="0.3">
      <c r="A261" t="s">
        <v>4472</v>
      </c>
      <c r="B261">
        <v>1</v>
      </c>
      <c r="D261" t="s">
        <v>385</v>
      </c>
      <c r="E261" t="s">
        <v>4473</v>
      </c>
      <c r="F261" t="s">
        <v>4474</v>
      </c>
      <c r="G261" t="s">
        <v>388</v>
      </c>
      <c r="H261" t="s">
        <v>4475</v>
      </c>
      <c r="I261">
        <v>2017</v>
      </c>
      <c r="J261" t="s">
        <v>353</v>
      </c>
      <c r="K261" t="s">
        <v>354</v>
      </c>
      <c r="L261" t="s">
        <v>584</v>
      </c>
      <c r="M261" t="s">
        <v>3672</v>
      </c>
      <c r="N261" t="s">
        <v>607</v>
      </c>
      <c r="Q261" t="s">
        <v>4476</v>
      </c>
      <c r="R261">
        <v>2456</v>
      </c>
      <c r="T261">
        <v>73</v>
      </c>
      <c r="U261">
        <v>60</v>
      </c>
      <c r="V261">
        <v>13</v>
      </c>
      <c r="W261" t="s">
        <v>359</v>
      </c>
      <c r="X261" t="s">
        <v>394</v>
      </c>
      <c r="Z261">
        <v>2016</v>
      </c>
      <c r="AA261" t="s">
        <v>359</v>
      </c>
      <c r="AB261" t="s">
        <v>4477</v>
      </c>
      <c r="AC261" t="s">
        <v>362</v>
      </c>
      <c r="AD261" t="s">
        <v>4478</v>
      </c>
      <c r="AE261">
        <v>1</v>
      </c>
      <c r="AF261" t="s">
        <v>363</v>
      </c>
      <c r="AG261" t="s">
        <v>397</v>
      </c>
      <c r="AH261" t="s">
        <v>398</v>
      </c>
      <c r="AI261" t="s">
        <v>399</v>
      </c>
      <c r="AJ261" t="s">
        <v>400</v>
      </c>
      <c r="AL261" t="s">
        <v>359</v>
      </c>
      <c r="AM261">
        <v>15</v>
      </c>
      <c r="AN261" t="s">
        <v>359</v>
      </c>
      <c r="AO261">
        <v>1</v>
      </c>
      <c r="AQ261" t="s">
        <v>401</v>
      </c>
      <c r="AR261">
        <v>2016</v>
      </c>
      <c r="AS261" t="s">
        <v>369</v>
      </c>
      <c r="AT261">
        <v>15</v>
      </c>
      <c r="AU261" t="s">
        <v>359</v>
      </c>
      <c r="AV261">
        <v>1</v>
      </c>
      <c r="AX261">
        <v>2016</v>
      </c>
      <c r="AY261" t="s">
        <v>369</v>
      </c>
      <c r="AZ261">
        <v>7200</v>
      </c>
      <c r="BA261" t="s">
        <v>359</v>
      </c>
      <c r="BB261">
        <v>6</v>
      </c>
      <c r="BC261" t="s">
        <v>402</v>
      </c>
      <c r="BD261" t="s">
        <v>403</v>
      </c>
      <c r="BE261" t="s">
        <v>399</v>
      </c>
      <c r="BF261" t="s">
        <v>404</v>
      </c>
      <c r="BH261">
        <v>2016</v>
      </c>
      <c r="BI261" t="s">
        <v>369</v>
      </c>
      <c r="BJ261" t="s">
        <v>361</v>
      </c>
      <c r="BP261" t="s">
        <v>361</v>
      </c>
      <c r="BV261" t="s">
        <v>361</v>
      </c>
      <c r="CE261" t="s">
        <v>361</v>
      </c>
      <c r="CN261" t="s">
        <v>359</v>
      </c>
      <c r="CO261" t="s">
        <v>359</v>
      </c>
      <c r="CP261" t="s">
        <v>375</v>
      </c>
      <c r="CQ261" t="s">
        <v>359</v>
      </c>
      <c r="CR261">
        <v>0</v>
      </c>
      <c r="CS261" t="s">
        <v>359</v>
      </c>
      <c r="CT261" t="s">
        <v>376</v>
      </c>
      <c r="CU261" t="s">
        <v>359</v>
      </c>
      <c r="CV261" t="s">
        <v>375</v>
      </c>
      <c r="CW261" t="s">
        <v>359</v>
      </c>
      <c r="CX261" t="s">
        <v>4479</v>
      </c>
      <c r="CY261" t="s">
        <v>4480</v>
      </c>
      <c r="CZ261" t="s">
        <v>4481</v>
      </c>
      <c r="DA261" t="s">
        <v>4482</v>
      </c>
      <c r="DB261">
        <v>2</v>
      </c>
      <c r="DC261" t="s">
        <v>4483</v>
      </c>
      <c r="DD261">
        <v>2016</v>
      </c>
      <c r="DE261" t="s">
        <v>622</v>
      </c>
      <c r="DF261" t="s">
        <v>359</v>
      </c>
      <c r="DG261">
        <v>7</v>
      </c>
      <c r="DH261">
        <v>7</v>
      </c>
      <c r="DI261" t="s">
        <v>4484</v>
      </c>
      <c r="DJ261" t="s">
        <v>361</v>
      </c>
      <c r="DK261" t="s">
        <v>4485</v>
      </c>
      <c r="DL261" t="s">
        <v>369</v>
      </c>
      <c r="DM261" t="s">
        <v>4486</v>
      </c>
      <c r="DN261" t="s">
        <v>4487</v>
      </c>
    </row>
    <row r="262" spans="1:118" x14ac:dyDescent="0.3">
      <c r="A262" t="s">
        <v>4488</v>
      </c>
      <c r="B262">
        <v>1</v>
      </c>
      <c r="D262" t="s">
        <v>465</v>
      </c>
      <c r="E262" t="s">
        <v>4489</v>
      </c>
      <c r="F262" t="s">
        <v>4490</v>
      </c>
      <c r="G262" t="s">
        <v>468</v>
      </c>
      <c r="H262" t="s">
        <v>4491</v>
      </c>
      <c r="I262">
        <v>2017</v>
      </c>
      <c r="J262" t="s">
        <v>353</v>
      </c>
      <c r="K262" t="s">
        <v>354</v>
      </c>
      <c r="L262" t="s">
        <v>664</v>
      </c>
      <c r="M262" t="s">
        <v>665</v>
      </c>
      <c r="N262" t="s">
        <v>4476</v>
      </c>
      <c r="Q262" t="s">
        <v>4492</v>
      </c>
      <c r="R262">
        <v>30604</v>
      </c>
      <c r="T262">
        <v>152</v>
      </c>
      <c r="U262">
        <v>152</v>
      </c>
      <c r="V262">
        <v>0</v>
      </c>
      <c r="W262" t="s">
        <v>359</v>
      </c>
      <c r="X262" t="s">
        <v>360</v>
      </c>
      <c r="Z262">
        <v>2017</v>
      </c>
      <c r="AA262" t="s">
        <v>361</v>
      </c>
      <c r="AC262" t="s">
        <v>362</v>
      </c>
      <c r="AD262" t="s">
        <v>2290</v>
      </c>
      <c r="AE262">
        <v>2</v>
      </c>
      <c r="AF262" t="s">
        <v>363</v>
      </c>
      <c r="AG262" t="s">
        <v>670</v>
      </c>
      <c r="AH262" t="s">
        <v>671</v>
      </c>
      <c r="AI262" t="s">
        <v>672</v>
      </c>
      <c r="AJ262" t="s">
        <v>673</v>
      </c>
      <c r="AL262" t="s">
        <v>359</v>
      </c>
      <c r="AM262">
        <v>5</v>
      </c>
      <c r="AN262" t="s">
        <v>361</v>
      </c>
      <c r="AT262">
        <v>5</v>
      </c>
      <c r="AU262" t="s">
        <v>361</v>
      </c>
      <c r="BA262" t="s">
        <v>359</v>
      </c>
      <c r="BB262">
        <v>1</v>
      </c>
      <c r="BC262" t="s">
        <v>4493</v>
      </c>
      <c r="BD262" t="s">
        <v>4494</v>
      </c>
      <c r="BE262" t="s">
        <v>4495</v>
      </c>
      <c r="BF262" t="s">
        <v>4496</v>
      </c>
      <c r="BG262" t="s">
        <v>4497</v>
      </c>
      <c r="BH262">
        <v>2017</v>
      </c>
      <c r="BI262" t="s">
        <v>370</v>
      </c>
      <c r="BJ262" t="s">
        <v>359</v>
      </c>
      <c r="BK262">
        <v>1</v>
      </c>
      <c r="BL262" t="s">
        <v>4498</v>
      </c>
      <c r="BM262" t="s">
        <v>4499</v>
      </c>
      <c r="BN262">
        <v>2017</v>
      </c>
      <c r="BO262" t="s">
        <v>370</v>
      </c>
      <c r="BP262" t="s">
        <v>361</v>
      </c>
      <c r="BV262" t="s">
        <v>361</v>
      </c>
      <c r="CE262" t="s">
        <v>361</v>
      </c>
      <c r="CN262" t="s">
        <v>359</v>
      </c>
      <c r="CO262" t="s">
        <v>359</v>
      </c>
      <c r="CP262" t="s">
        <v>375</v>
      </c>
      <c r="CQ262" t="s">
        <v>359</v>
      </c>
      <c r="CR262">
        <v>0</v>
      </c>
      <c r="CS262" t="s">
        <v>359</v>
      </c>
      <c r="CT262" t="s">
        <v>376</v>
      </c>
      <c r="CU262" t="s">
        <v>359</v>
      </c>
      <c r="CV262" t="s">
        <v>375</v>
      </c>
      <c r="CW262" t="s">
        <v>359</v>
      </c>
      <c r="CX262" t="s">
        <v>4500</v>
      </c>
      <c r="CY262" t="s">
        <v>4501</v>
      </c>
      <c r="CZ262" t="s">
        <v>4502</v>
      </c>
      <c r="DA262" t="s">
        <v>4503</v>
      </c>
      <c r="DB262">
        <v>2</v>
      </c>
      <c r="DC262" t="s">
        <v>4504</v>
      </c>
      <c r="DD262">
        <v>2017</v>
      </c>
      <c r="DE262" t="s">
        <v>370</v>
      </c>
      <c r="DF262" t="s">
        <v>361</v>
      </c>
      <c r="DJ262" t="s">
        <v>359</v>
      </c>
      <c r="DL262" t="s">
        <v>370</v>
      </c>
      <c r="DM262" t="s">
        <v>2290</v>
      </c>
      <c r="DN262" t="s">
        <v>4505</v>
      </c>
    </row>
    <row r="263" spans="1:118" x14ac:dyDescent="0.3">
      <c r="A263" t="s">
        <v>4506</v>
      </c>
      <c r="B263">
        <v>1</v>
      </c>
      <c r="D263" t="s">
        <v>631</v>
      </c>
      <c r="E263" t="s">
        <v>4507</v>
      </c>
      <c r="F263" t="s">
        <v>4508</v>
      </c>
      <c r="G263" t="s">
        <v>634</v>
      </c>
      <c r="H263" t="s">
        <v>4509</v>
      </c>
      <c r="I263">
        <v>2017</v>
      </c>
      <c r="J263" t="s">
        <v>353</v>
      </c>
      <c r="K263" t="s">
        <v>354</v>
      </c>
      <c r="L263" t="s">
        <v>564</v>
      </c>
      <c r="M263" t="s">
        <v>636</v>
      </c>
      <c r="N263" t="s">
        <v>770</v>
      </c>
      <c r="Q263" t="s">
        <v>771</v>
      </c>
      <c r="R263">
        <v>6074</v>
      </c>
      <c r="T263">
        <v>195</v>
      </c>
      <c r="U263">
        <v>100</v>
      </c>
      <c r="V263">
        <v>95</v>
      </c>
      <c r="W263" t="s">
        <v>359</v>
      </c>
      <c r="X263" t="s">
        <v>360</v>
      </c>
      <c r="Z263">
        <v>2014</v>
      </c>
      <c r="AA263" t="s">
        <v>359</v>
      </c>
      <c r="AB263" t="s">
        <v>4510</v>
      </c>
      <c r="AC263" t="s">
        <v>362</v>
      </c>
      <c r="AE263">
        <v>1</v>
      </c>
      <c r="AF263" t="s">
        <v>363</v>
      </c>
      <c r="AG263" t="s">
        <v>4511</v>
      </c>
      <c r="AH263" t="s">
        <v>4512</v>
      </c>
      <c r="AI263" t="s">
        <v>775</v>
      </c>
      <c r="AJ263" t="s">
        <v>776</v>
      </c>
      <c r="AL263" t="s">
        <v>359</v>
      </c>
      <c r="AM263">
        <v>4.4400000000000004</v>
      </c>
      <c r="AN263" t="s">
        <v>359</v>
      </c>
      <c r="AO263">
        <v>1</v>
      </c>
      <c r="AQ263" t="s">
        <v>401</v>
      </c>
      <c r="AR263">
        <v>2014</v>
      </c>
      <c r="AS263" t="s">
        <v>370</v>
      </c>
      <c r="AT263">
        <v>4.4400000000000004</v>
      </c>
      <c r="AU263" t="s">
        <v>359</v>
      </c>
      <c r="AV263">
        <v>1</v>
      </c>
      <c r="AX263">
        <v>2014</v>
      </c>
      <c r="AY263" t="s">
        <v>370</v>
      </c>
      <c r="AZ263">
        <v>3000</v>
      </c>
      <c r="BA263" t="s">
        <v>359</v>
      </c>
      <c r="BB263">
        <v>16</v>
      </c>
      <c r="BC263" t="s">
        <v>4513</v>
      </c>
      <c r="BD263" t="s">
        <v>778</v>
      </c>
      <c r="BE263" t="s">
        <v>779</v>
      </c>
      <c r="BF263" t="s">
        <v>780</v>
      </c>
      <c r="BH263">
        <v>2014</v>
      </c>
      <c r="BI263" t="s">
        <v>370</v>
      </c>
      <c r="BJ263" t="s">
        <v>359</v>
      </c>
      <c r="BK263">
        <v>8</v>
      </c>
      <c r="BL263" t="s">
        <v>781</v>
      </c>
      <c r="BN263">
        <v>2014</v>
      </c>
      <c r="BO263" t="s">
        <v>369</v>
      </c>
      <c r="BP263" t="s">
        <v>359</v>
      </c>
      <c r="BQ263">
        <v>3</v>
      </c>
      <c r="BS263">
        <v>2014</v>
      </c>
      <c r="BT263" t="s">
        <v>369</v>
      </c>
      <c r="BU263">
        <v>20000</v>
      </c>
      <c r="BV263" t="s">
        <v>359</v>
      </c>
      <c r="BW263">
        <v>1</v>
      </c>
      <c r="BY263">
        <v>2014</v>
      </c>
      <c r="BZ263" t="s">
        <v>370</v>
      </c>
      <c r="CA263" t="s">
        <v>359</v>
      </c>
      <c r="CC263">
        <v>2014</v>
      </c>
      <c r="CD263" t="s">
        <v>370</v>
      </c>
      <c r="CE263" t="s">
        <v>361</v>
      </c>
      <c r="CN263" t="s">
        <v>359</v>
      </c>
      <c r="CO263" t="s">
        <v>359</v>
      </c>
      <c r="CP263" t="s">
        <v>375</v>
      </c>
      <c r="CQ263" t="s">
        <v>359</v>
      </c>
      <c r="CR263">
        <v>0</v>
      </c>
      <c r="CS263" t="s">
        <v>359</v>
      </c>
      <c r="CT263" t="s">
        <v>376</v>
      </c>
      <c r="CU263" t="s">
        <v>359</v>
      </c>
      <c r="CV263" t="s">
        <v>375</v>
      </c>
      <c r="CW263" t="s">
        <v>359</v>
      </c>
      <c r="CX263" t="s">
        <v>4514</v>
      </c>
      <c r="CY263" t="s">
        <v>4515</v>
      </c>
      <c r="CZ263" t="s">
        <v>4516</v>
      </c>
      <c r="DA263" t="s">
        <v>4517</v>
      </c>
      <c r="DB263">
        <v>28</v>
      </c>
      <c r="DC263" t="s">
        <v>4518</v>
      </c>
      <c r="DD263">
        <v>2016</v>
      </c>
      <c r="DE263" t="s">
        <v>370</v>
      </c>
      <c r="DF263" t="s">
        <v>361</v>
      </c>
      <c r="DJ263" t="s">
        <v>359</v>
      </c>
      <c r="DL263" t="s">
        <v>370</v>
      </c>
      <c r="DM263" t="s">
        <v>4519</v>
      </c>
      <c r="DN263" t="s">
        <v>4520</v>
      </c>
    </row>
    <row r="264" spans="1:118" x14ac:dyDescent="0.3">
      <c r="A264" t="s">
        <v>4521</v>
      </c>
      <c r="B264">
        <v>1</v>
      </c>
      <c r="D264" t="s">
        <v>631</v>
      </c>
      <c r="E264" t="s">
        <v>4522</v>
      </c>
      <c r="F264" t="s">
        <v>4523</v>
      </c>
      <c r="G264" t="s">
        <v>634</v>
      </c>
      <c r="H264" t="s">
        <v>4524</v>
      </c>
      <c r="I264">
        <v>2017</v>
      </c>
      <c r="J264" t="s">
        <v>353</v>
      </c>
      <c r="K264" t="s">
        <v>354</v>
      </c>
      <c r="L264" t="s">
        <v>754</v>
      </c>
      <c r="M264" t="s">
        <v>1496</v>
      </c>
      <c r="N264" t="s">
        <v>4525</v>
      </c>
      <c r="Q264" t="s">
        <v>756</v>
      </c>
      <c r="R264">
        <v>26296</v>
      </c>
      <c r="T264">
        <v>284</v>
      </c>
      <c r="U264">
        <v>138</v>
      </c>
      <c r="V264">
        <v>146</v>
      </c>
      <c r="W264" t="s">
        <v>359</v>
      </c>
      <c r="X264" t="s">
        <v>360</v>
      </c>
      <c r="Z264">
        <v>1987</v>
      </c>
      <c r="AA264" t="s">
        <v>359</v>
      </c>
      <c r="AB264" t="s">
        <v>757</v>
      </c>
      <c r="AC264" t="s">
        <v>362</v>
      </c>
      <c r="AE264">
        <v>1</v>
      </c>
      <c r="AF264" t="s">
        <v>363</v>
      </c>
      <c r="AG264" t="s">
        <v>4526</v>
      </c>
      <c r="AH264" t="s">
        <v>732</v>
      </c>
      <c r="AI264" t="s">
        <v>733</v>
      </c>
      <c r="AJ264" t="s">
        <v>4527</v>
      </c>
      <c r="AL264" t="s">
        <v>359</v>
      </c>
      <c r="AM264">
        <v>5</v>
      </c>
      <c r="AN264" t="s">
        <v>359</v>
      </c>
      <c r="AO264">
        <v>1</v>
      </c>
      <c r="AQ264" t="s">
        <v>401</v>
      </c>
      <c r="AR264">
        <v>2007</v>
      </c>
      <c r="AS264" t="s">
        <v>370</v>
      </c>
      <c r="AT264">
        <v>5</v>
      </c>
      <c r="AU264" t="s">
        <v>359</v>
      </c>
      <c r="AV264">
        <v>1</v>
      </c>
      <c r="AX264">
        <v>2016</v>
      </c>
      <c r="AY264" t="s">
        <v>370</v>
      </c>
      <c r="AZ264">
        <v>1900</v>
      </c>
      <c r="BA264" t="s">
        <v>359</v>
      </c>
      <c r="BB264">
        <v>39</v>
      </c>
      <c r="BC264" t="s">
        <v>735</v>
      </c>
      <c r="BD264" t="s">
        <v>736</v>
      </c>
      <c r="BE264" t="s">
        <v>737</v>
      </c>
      <c r="BF264" t="s">
        <v>738</v>
      </c>
      <c r="BH264">
        <v>2016</v>
      </c>
      <c r="BI264" t="s">
        <v>370</v>
      </c>
      <c r="BJ264" t="s">
        <v>359</v>
      </c>
      <c r="BK264">
        <v>17</v>
      </c>
      <c r="BL264" t="s">
        <v>1280</v>
      </c>
      <c r="BN264">
        <v>2016</v>
      </c>
      <c r="BO264" t="s">
        <v>370</v>
      </c>
      <c r="BP264" t="s">
        <v>359</v>
      </c>
      <c r="BQ264">
        <v>6</v>
      </c>
      <c r="BS264">
        <v>2016</v>
      </c>
      <c r="BT264" t="s">
        <v>370</v>
      </c>
      <c r="BU264">
        <v>40000</v>
      </c>
      <c r="BV264" t="s">
        <v>359</v>
      </c>
      <c r="BW264">
        <v>5</v>
      </c>
      <c r="BY264">
        <v>2017</v>
      </c>
      <c r="BZ264" t="s">
        <v>370</v>
      </c>
      <c r="CA264" t="s">
        <v>359</v>
      </c>
      <c r="CC264">
        <v>2016</v>
      </c>
      <c r="CD264" t="s">
        <v>370</v>
      </c>
      <c r="CE264" t="s">
        <v>359</v>
      </c>
      <c r="CG264" t="s">
        <v>740</v>
      </c>
      <c r="CH264">
        <v>2017</v>
      </c>
      <c r="CI264" t="s">
        <v>370</v>
      </c>
      <c r="CJ264" t="s">
        <v>361</v>
      </c>
      <c r="CN264" t="s">
        <v>359</v>
      </c>
      <c r="CO264" t="s">
        <v>359</v>
      </c>
      <c r="CP264" t="s">
        <v>375</v>
      </c>
      <c r="CQ264" t="s">
        <v>359</v>
      </c>
      <c r="CR264">
        <v>0</v>
      </c>
      <c r="CS264" t="s">
        <v>359</v>
      </c>
      <c r="CT264" t="s">
        <v>376</v>
      </c>
      <c r="CU264" t="s">
        <v>359</v>
      </c>
      <c r="CV264" t="s">
        <v>375</v>
      </c>
      <c r="CW264" t="s">
        <v>359</v>
      </c>
      <c r="CX264" t="s">
        <v>4528</v>
      </c>
      <c r="CY264" t="s">
        <v>4529</v>
      </c>
      <c r="CZ264" t="s">
        <v>4530</v>
      </c>
      <c r="DA264" t="s">
        <v>4531</v>
      </c>
      <c r="DB264">
        <v>64</v>
      </c>
      <c r="DD264">
        <v>2016</v>
      </c>
      <c r="DE264" t="s">
        <v>370</v>
      </c>
      <c r="DF264" t="s">
        <v>361</v>
      </c>
      <c r="DJ264" t="s">
        <v>359</v>
      </c>
      <c r="DL264" t="s">
        <v>370</v>
      </c>
      <c r="DM264" t="s">
        <v>764</v>
      </c>
      <c r="DN264" t="s">
        <v>4532</v>
      </c>
    </row>
    <row r="265" spans="1:118" x14ac:dyDescent="0.3">
      <c r="A265" t="s">
        <v>4533</v>
      </c>
      <c r="B265">
        <v>1</v>
      </c>
      <c r="D265" t="s">
        <v>385</v>
      </c>
      <c r="E265" t="s">
        <v>4534</v>
      </c>
      <c r="F265" t="s">
        <v>4535</v>
      </c>
      <c r="G265" t="s">
        <v>388</v>
      </c>
      <c r="H265" t="s">
        <v>4536</v>
      </c>
      <c r="I265">
        <v>2017</v>
      </c>
      <c r="J265" t="s">
        <v>353</v>
      </c>
      <c r="K265" t="s">
        <v>354</v>
      </c>
      <c r="L265" t="s">
        <v>584</v>
      </c>
      <c r="M265" t="s">
        <v>585</v>
      </c>
      <c r="N265" t="s">
        <v>419</v>
      </c>
      <c r="Q265" t="s">
        <v>4537</v>
      </c>
      <c r="R265">
        <v>1789</v>
      </c>
      <c r="T265">
        <v>192</v>
      </c>
      <c r="U265">
        <v>180</v>
      </c>
      <c r="V265">
        <v>12</v>
      </c>
      <c r="W265" t="s">
        <v>359</v>
      </c>
      <c r="X265" t="s">
        <v>394</v>
      </c>
      <c r="Z265">
        <v>2012</v>
      </c>
      <c r="AA265" t="s">
        <v>359</v>
      </c>
      <c r="AB265" t="s">
        <v>4538</v>
      </c>
      <c r="AC265" t="s">
        <v>4539</v>
      </c>
      <c r="AD265" t="s">
        <v>4540</v>
      </c>
      <c r="AE265">
        <v>3</v>
      </c>
      <c r="AF265" t="s">
        <v>363</v>
      </c>
      <c r="AG265" t="s">
        <v>4541</v>
      </c>
      <c r="AH265" t="s">
        <v>4542</v>
      </c>
      <c r="AI265" t="s">
        <v>4543</v>
      </c>
      <c r="AJ265" t="s">
        <v>4544</v>
      </c>
      <c r="AL265" t="s">
        <v>359</v>
      </c>
      <c r="AM265">
        <v>30</v>
      </c>
      <c r="AN265" t="s">
        <v>359</v>
      </c>
      <c r="AO265">
        <v>2</v>
      </c>
      <c r="AQ265" t="s">
        <v>401</v>
      </c>
      <c r="AR265">
        <v>2012</v>
      </c>
      <c r="AS265" t="s">
        <v>370</v>
      </c>
      <c r="AT265">
        <v>30</v>
      </c>
      <c r="AU265" t="s">
        <v>359</v>
      </c>
      <c r="AV265">
        <v>1</v>
      </c>
      <c r="AX265">
        <v>2016</v>
      </c>
      <c r="AY265" t="s">
        <v>370</v>
      </c>
      <c r="AZ265">
        <v>6450</v>
      </c>
      <c r="BA265" t="s">
        <v>359</v>
      </c>
      <c r="BB265">
        <v>2</v>
      </c>
      <c r="BC265" t="s">
        <v>2965</v>
      </c>
      <c r="BD265" t="s">
        <v>880</v>
      </c>
      <c r="BE265" t="s">
        <v>2966</v>
      </c>
      <c r="BF265" t="s">
        <v>2967</v>
      </c>
      <c r="BH265">
        <v>2012</v>
      </c>
      <c r="BI265" t="s">
        <v>370</v>
      </c>
      <c r="BJ265" t="s">
        <v>359</v>
      </c>
      <c r="BK265">
        <v>2</v>
      </c>
      <c r="BL265" t="s">
        <v>805</v>
      </c>
      <c r="BM265" t="s">
        <v>4545</v>
      </c>
      <c r="BN265">
        <v>2012</v>
      </c>
      <c r="BO265" t="s">
        <v>370</v>
      </c>
      <c r="BP265" t="s">
        <v>359</v>
      </c>
      <c r="BQ265">
        <v>1</v>
      </c>
      <c r="BS265">
        <v>2012</v>
      </c>
      <c r="BT265" t="s">
        <v>370</v>
      </c>
      <c r="BU265">
        <v>6450</v>
      </c>
      <c r="BV265" t="s">
        <v>361</v>
      </c>
      <c r="CE265" t="s">
        <v>361</v>
      </c>
      <c r="CN265" t="s">
        <v>359</v>
      </c>
      <c r="CO265" t="s">
        <v>359</v>
      </c>
      <c r="CP265" t="s">
        <v>375</v>
      </c>
      <c r="CQ265" t="s">
        <v>359</v>
      </c>
      <c r="CR265">
        <v>0</v>
      </c>
      <c r="CS265" t="s">
        <v>359</v>
      </c>
      <c r="CT265" t="s">
        <v>376</v>
      </c>
      <c r="CU265" t="s">
        <v>359</v>
      </c>
      <c r="CV265" t="s">
        <v>375</v>
      </c>
      <c r="CW265" t="s">
        <v>359</v>
      </c>
      <c r="CX265" t="s">
        <v>4546</v>
      </c>
      <c r="CY265" t="s">
        <v>4547</v>
      </c>
      <c r="CZ265" t="s">
        <v>4548</v>
      </c>
      <c r="DA265" t="s">
        <v>4549</v>
      </c>
      <c r="DB265">
        <v>1</v>
      </c>
      <c r="DC265" t="s">
        <v>4550</v>
      </c>
      <c r="DD265">
        <v>2012</v>
      </c>
      <c r="DE265" t="s">
        <v>370</v>
      </c>
      <c r="DF265" t="s">
        <v>361</v>
      </c>
      <c r="DJ265" t="s">
        <v>359</v>
      </c>
      <c r="DL265" t="s">
        <v>370</v>
      </c>
      <c r="DN265" t="s">
        <v>4551</v>
      </c>
    </row>
    <row r="266" spans="1:118" x14ac:dyDescent="0.3">
      <c r="A266" t="s">
        <v>4552</v>
      </c>
      <c r="B266">
        <v>1</v>
      </c>
      <c r="D266" t="s">
        <v>465</v>
      </c>
      <c r="E266" t="s">
        <v>4553</v>
      </c>
      <c r="F266" t="s">
        <v>4554</v>
      </c>
      <c r="G266" t="s">
        <v>468</v>
      </c>
      <c r="H266" t="s">
        <v>4555</v>
      </c>
      <c r="I266">
        <v>2017</v>
      </c>
      <c r="J266" t="s">
        <v>353</v>
      </c>
      <c r="K266" t="s">
        <v>354</v>
      </c>
      <c r="L266" t="s">
        <v>1033</v>
      </c>
      <c r="M266" t="s">
        <v>831</v>
      </c>
      <c r="N266" t="s">
        <v>4556</v>
      </c>
      <c r="Q266" t="s">
        <v>4557</v>
      </c>
      <c r="R266">
        <v>9577</v>
      </c>
      <c r="T266">
        <v>112</v>
      </c>
      <c r="U266">
        <v>112</v>
      </c>
      <c r="V266">
        <v>0</v>
      </c>
      <c r="W266" t="s">
        <v>359</v>
      </c>
      <c r="X266" t="s">
        <v>394</v>
      </c>
      <c r="Z266">
        <v>1989</v>
      </c>
      <c r="AA266" t="s">
        <v>361</v>
      </c>
      <c r="AC266" t="s">
        <v>2508</v>
      </c>
      <c r="AD266" t="s">
        <v>4558</v>
      </c>
      <c r="AE266">
        <v>2</v>
      </c>
      <c r="AF266" t="s">
        <v>363</v>
      </c>
      <c r="AG266" t="s">
        <v>3973</v>
      </c>
      <c r="AH266" t="s">
        <v>3974</v>
      </c>
      <c r="AI266" t="s">
        <v>3975</v>
      </c>
      <c r="AJ266" t="s">
        <v>3976</v>
      </c>
      <c r="AK266" t="s">
        <v>4559</v>
      </c>
      <c r="AL266" t="s">
        <v>359</v>
      </c>
      <c r="AM266">
        <v>10</v>
      </c>
      <c r="AN266" t="s">
        <v>359</v>
      </c>
      <c r="AO266">
        <v>2</v>
      </c>
      <c r="AP266" t="s">
        <v>4560</v>
      </c>
      <c r="AQ266" t="s">
        <v>401</v>
      </c>
      <c r="AR266">
        <v>2017</v>
      </c>
      <c r="AS266" t="s">
        <v>370</v>
      </c>
      <c r="AT266">
        <v>10</v>
      </c>
      <c r="AU266" t="s">
        <v>359</v>
      </c>
      <c r="AV266">
        <v>2</v>
      </c>
      <c r="AW266" t="s">
        <v>4561</v>
      </c>
      <c r="AX266">
        <v>2017</v>
      </c>
      <c r="AY266" t="s">
        <v>370</v>
      </c>
      <c r="AZ266">
        <v>400</v>
      </c>
      <c r="BA266" t="s">
        <v>359</v>
      </c>
      <c r="BB266">
        <v>1</v>
      </c>
      <c r="BC266" t="s">
        <v>4562</v>
      </c>
      <c r="BD266" t="s">
        <v>4563</v>
      </c>
      <c r="BE266" t="s">
        <v>4564</v>
      </c>
      <c r="BF266" t="s">
        <v>4565</v>
      </c>
      <c r="BG266" t="s">
        <v>4566</v>
      </c>
      <c r="BH266">
        <v>1989</v>
      </c>
      <c r="BI266" t="s">
        <v>622</v>
      </c>
      <c r="BJ266" t="s">
        <v>361</v>
      </c>
      <c r="BP266" t="s">
        <v>361</v>
      </c>
      <c r="BV266" t="s">
        <v>361</v>
      </c>
      <c r="CE266" t="s">
        <v>361</v>
      </c>
      <c r="CN266" t="s">
        <v>359</v>
      </c>
      <c r="CO266" t="s">
        <v>359</v>
      </c>
      <c r="CP266" t="s">
        <v>375</v>
      </c>
      <c r="CQ266" t="s">
        <v>359</v>
      </c>
      <c r="CR266">
        <v>0</v>
      </c>
      <c r="CS266" t="s">
        <v>359</v>
      </c>
      <c r="CT266" t="s">
        <v>376</v>
      </c>
      <c r="CU266" t="s">
        <v>359</v>
      </c>
      <c r="CV266" t="s">
        <v>375</v>
      </c>
      <c r="CW266" t="s">
        <v>359</v>
      </c>
      <c r="CX266" t="s">
        <v>4567</v>
      </c>
      <c r="CY266" t="s">
        <v>4568</v>
      </c>
      <c r="CZ266" t="s">
        <v>4569</v>
      </c>
      <c r="DA266" t="s">
        <v>4570</v>
      </c>
      <c r="DB266">
        <v>1</v>
      </c>
      <c r="DC266" t="s">
        <v>4571</v>
      </c>
      <c r="DD266">
        <v>1989</v>
      </c>
      <c r="DE266" t="s">
        <v>622</v>
      </c>
      <c r="DF266" t="s">
        <v>361</v>
      </c>
      <c r="DJ266" t="s">
        <v>361</v>
      </c>
      <c r="DK266" t="s">
        <v>4572</v>
      </c>
      <c r="DL266" t="s">
        <v>369</v>
      </c>
      <c r="DM266" t="s">
        <v>4573</v>
      </c>
      <c r="DN266" t="s">
        <v>4574</v>
      </c>
    </row>
    <row r="267" spans="1:118" x14ac:dyDescent="0.3">
      <c r="A267" t="s">
        <v>4575</v>
      </c>
      <c r="B267">
        <v>1</v>
      </c>
      <c r="D267" t="s">
        <v>465</v>
      </c>
      <c r="E267" t="s">
        <v>4576</v>
      </c>
      <c r="F267" t="s">
        <v>4577</v>
      </c>
      <c r="G267" t="s">
        <v>468</v>
      </c>
      <c r="H267" t="s">
        <v>4578</v>
      </c>
      <c r="I267">
        <v>2017</v>
      </c>
      <c r="J267" t="s">
        <v>353</v>
      </c>
      <c r="K267" t="s">
        <v>354</v>
      </c>
      <c r="L267" t="s">
        <v>664</v>
      </c>
      <c r="M267" t="s">
        <v>665</v>
      </c>
      <c r="N267" t="s">
        <v>666</v>
      </c>
      <c r="Q267" t="s">
        <v>4579</v>
      </c>
      <c r="R267">
        <v>30604</v>
      </c>
      <c r="T267">
        <v>174</v>
      </c>
      <c r="U267">
        <v>174</v>
      </c>
      <c r="V267">
        <v>0</v>
      </c>
      <c r="W267" t="s">
        <v>359</v>
      </c>
      <c r="X267" t="s">
        <v>360</v>
      </c>
      <c r="Z267">
        <v>2012</v>
      </c>
      <c r="AA267" t="s">
        <v>361</v>
      </c>
      <c r="AC267" t="s">
        <v>668</v>
      </c>
      <c r="AD267" t="s">
        <v>4580</v>
      </c>
      <c r="AE267">
        <v>11</v>
      </c>
      <c r="AF267" t="s">
        <v>363</v>
      </c>
      <c r="AG267" t="s">
        <v>670</v>
      </c>
      <c r="AH267" t="s">
        <v>671</v>
      </c>
      <c r="AI267" t="s">
        <v>672</v>
      </c>
      <c r="AJ267" t="s">
        <v>673</v>
      </c>
      <c r="AL267" t="s">
        <v>359</v>
      </c>
      <c r="AM267">
        <v>4</v>
      </c>
      <c r="AN267" t="s">
        <v>361</v>
      </c>
      <c r="AT267">
        <v>4</v>
      </c>
      <c r="AU267" t="s">
        <v>361</v>
      </c>
      <c r="BA267" t="s">
        <v>361</v>
      </c>
      <c r="BJ267" t="s">
        <v>361</v>
      </c>
      <c r="BP267" t="s">
        <v>361</v>
      </c>
      <c r="BV267" t="s">
        <v>361</v>
      </c>
      <c r="CE267" t="s">
        <v>361</v>
      </c>
      <c r="CN267" t="s">
        <v>359</v>
      </c>
      <c r="CO267" t="s">
        <v>359</v>
      </c>
      <c r="CP267" t="s">
        <v>375</v>
      </c>
      <c r="CQ267" t="s">
        <v>359</v>
      </c>
      <c r="CR267">
        <v>0</v>
      </c>
      <c r="CS267" t="s">
        <v>359</v>
      </c>
      <c r="CT267" t="s">
        <v>376</v>
      </c>
      <c r="CU267" t="s">
        <v>359</v>
      </c>
      <c r="CV267" t="s">
        <v>375</v>
      </c>
      <c r="CW267" t="s">
        <v>359</v>
      </c>
      <c r="CX267" t="s">
        <v>4581</v>
      </c>
      <c r="CY267" t="s">
        <v>4582</v>
      </c>
      <c r="CZ267" t="s">
        <v>4583</v>
      </c>
      <c r="DA267" t="s">
        <v>4584</v>
      </c>
      <c r="DB267">
        <v>1</v>
      </c>
      <c r="DC267" t="s">
        <v>4585</v>
      </c>
      <c r="DD267">
        <v>2012</v>
      </c>
      <c r="DE267" t="s">
        <v>370</v>
      </c>
      <c r="DF267" t="s">
        <v>361</v>
      </c>
      <c r="DJ267" t="s">
        <v>359</v>
      </c>
      <c r="DL267" t="s">
        <v>370</v>
      </c>
      <c r="DM267" t="s">
        <v>4580</v>
      </c>
      <c r="DN267" t="s">
        <v>4586</v>
      </c>
    </row>
    <row r="268" spans="1:118" x14ac:dyDescent="0.3">
      <c r="A268" t="s">
        <v>4587</v>
      </c>
      <c r="B268">
        <v>1</v>
      </c>
      <c r="D268" t="s">
        <v>385</v>
      </c>
      <c r="E268" t="s">
        <v>4588</v>
      </c>
      <c r="F268" t="s">
        <v>4589</v>
      </c>
      <c r="G268" t="s">
        <v>388</v>
      </c>
      <c r="H268" t="s">
        <v>4590</v>
      </c>
      <c r="I268">
        <v>2017</v>
      </c>
      <c r="J268" t="s">
        <v>353</v>
      </c>
      <c r="K268" t="s">
        <v>354</v>
      </c>
      <c r="L268" t="s">
        <v>584</v>
      </c>
      <c r="M268" t="s">
        <v>585</v>
      </c>
      <c r="N268" t="s">
        <v>419</v>
      </c>
      <c r="Q268" t="s">
        <v>4537</v>
      </c>
      <c r="R268">
        <v>1789</v>
      </c>
      <c r="T268">
        <v>192</v>
      </c>
      <c r="U268">
        <v>180</v>
      </c>
      <c r="V268">
        <v>12</v>
      </c>
      <c r="W268" t="s">
        <v>359</v>
      </c>
      <c r="X268" t="s">
        <v>3892</v>
      </c>
      <c r="Z268">
        <v>2016</v>
      </c>
      <c r="AA268" t="s">
        <v>359</v>
      </c>
      <c r="AB268" t="s">
        <v>4538</v>
      </c>
      <c r="AC268" t="s">
        <v>362</v>
      </c>
      <c r="AD268" t="s">
        <v>3081</v>
      </c>
      <c r="AE268">
        <v>2</v>
      </c>
      <c r="AF268" t="s">
        <v>363</v>
      </c>
      <c r="AG268" t="s">
        <v>4541</v>
      </c>
      <c r="AH268" t="s">
        <v>4542</v>
      </c>
      <c r="AI268" t="s">
        <v>4543</v>
      </c>
      <c r="AJ268" t="s">
        <v>4544</v>
      </c>
      <c r="AL268" t="s">
        <v>359</v>
      </c>
      <c r="AM268">
        <v>30</v>
      </c>
      <c r="AN268" t="s">
        <v>359</v>
      </c>
      <c r="AO268">
        <v>3</v>
      </c>
      <c r="AP268" t="s">
        <v>4591</v>
      </c>
      <c r="AQ268" t="s">
        <v>401</v>
      </c>
      <c r="AR268">
        <v>2016</v>
      </c>
      <c r="AS268" t="s">
        <v>370</v>
      </c>
      <c r="AT268">
        <v>30</v>
      </c>
      <c r="AU268" t="s">
        <v>359</v>
      </c>
      <c r="AV268">
        <v>2</v>
      </c>
      <c r="AX268">
        <v>2012</v>
      </c>
      <c r="AY268" t="s">
        <v>370</v>
      </c>
      <c r="AZ268">
        <v>6450</v>
      </c>
      <c r="BA268" t="s">
        <v>359</v>
      </c>
      <c r="BB268">
        <v>2</v>
      </c>
      <c r="BC268" t="s">
        <v>2965</v>
      </c>
      <c r="BD268" t="s">
        <v>880</v>
      </c>
      <c r="BE268" t="s">
        <v>2966</v>
      </c>
      <c r="BF268" t="s">
        <v>2967</v>
      </c>
      <c r="BH268">
        <v>2012</v>
      </c>
      <c r="BI268" t="s">
        <v>370</v>
      </c>
      <c r="BJ268" t="s">
        <v>359</v>
      </c>
      <c r="BK268">
        <v>2</v>
      </c>
      <c r="BL268" t="s">
        <v>805</v>
      </c>
      <c r="BN268">
        <v>2012</v>
      </c>
      <c r="BO268" t="s">
        <v>370</v>
      </c>
      <c r="BP268" t="s">
        <v>359</v>
      </c>
      <c r="BQ268">
        <v>2</v>
      </c>
      <c r="BS268">
        <v>2016</v>
      </c>
      <c r="BT268" t="s">
        <v>370</v>
      </c>
      <c r="BU268">
        <v>1000</v>
      </c>
      <c r="BV268" t="s">
        <v>361</v>
      </c>
      <c r="CE268" t="s">
        <v>361</v>
      </c>
      <c r="CN268" t="s">
        <v>359</v>
      </c>
      <c r="CO268" t="s">
        <v>359</v>
      </c>
      <c r="CP268" t="s">
        <v>375</v>
      </c>
      <c r="CQ268" t="s">
        <v>359</v>
      </c>
      <c r="CR268">
        <v>0</v>
      </c>
      <c r="CS268" t="s">
        <v>359</v>
      </c>
      <c r="CT268" t="s">
        <v>376</v>
      </c>
      <c r="CU268" t="s">
        <v>359</v>
      </c>
      <c r="CV268" t="s">
        <v>375</v>
      </c>
      <c r="CW268" t="s">
        <v>359</v>
      </c>
      <c r="CX268" t="s">
        <v>4592</v>
      </c>
      <c r="CY268" t="s">
        <v>4593</v>
      </c>
      <c r="CZ268" t="s">
        <v>4594</v>
      </c>
      <c r="DA268" t="s">
        <v>4595</v>
      </c>
      <c r="DB268">
        <v>2</v>
      </c>
      <c r="DC268" t="s">
        <v>4596</v>
      </c>
      <c r="DD268">
        <v>2012</v>
      </c>
      <c r="DE268" t="s">
        <v>369</v>
      </c>
      <c r="DF268" t="s">
        <v>361</v>
      </c>
      <c r="DJ268" t="s">
        <v>359</v>
      </c>
      <c r="DL268" t="s">
        <v>370</v>
      </c>
      <c r="DM268" t="s">
        <v>3081</v>
      </c>
      <c r="DN268" t="s">
        <v>4597</v>
      </c>
    </row>
    <row r="269" spans="1:118" x14ac:dyDescent="0.3">
      <c r="A269" t="s">
        <v>4598</v>
      </c>
      <c r="B269">
        <v>1</v>
      </c>
      <c r="D269" t="s">
        <v>465</v>
      </c>
      <c r="E269" t="s">
        <v>4599</v>
      </c>
      <c r="F269" t="s">
        <v>4600</v>
      </c>
      <c r="G269" t="s">
        <v>468</v>
      </c>
      <c r="H269" t="s">
        <v>4391</v>
      </c>
      <c r="I269">
        <v>2017</v>
      </c>
      <c r="J269" t="s">
        <v>353</v>
      </c>
      <c r="K269" t="s">
        <v>354</v>
      </c>
      <c r="L269" t="s">
        <v>1033</v>
      </c>
      <c r="M269" t="s">
        <v>1034</v>
      </c>
      <c r="N269" t="s">
        <v>1476</v>
      </c>
      <c r="Q269" t="s">
        <v>4601</v>
      </c>
      <c r="R269">
        <v>2621</v>
      </c>
      <c r="T269">
        <v>243</v>
      </c>
      <c r="U269">
        <v>243</v>
      </c>
      <c r="V269">
        <v>0</v>
      </c>
      <c r="W269" t="s">
        <v>359</v>
      </c>
      <c r="X269" t="s">
        <v>394</v>
      </c>
      <c r="Z269">
        <v>2015</v>
      </c>
      <c r="AA269" t="s">
        <v>361</v>
      </c>
      <c r="AC269" t="s">
        <v>668</v>
      </c>
      <c r="AD269" t="s">
        <v>4602</v>
      </c>
      <c r="AE269">
        <v>1</v>
      </c>
      <c r="AF269" t="s">
        <v>363</v>
      </c>
      <c r="AG269" t="s">
        <v>2530</v>
      </c>
      <c r="AH269" t="s">
        <v>4603</v>
      </c>
      <c r="AI269" t="s">
        <v>2532</v>
      </c>
      <c r="AJ269" t="s">
        <v>4604</v>
      </c>
      <c r="AL269" t="s">
        <v>359</v>
      </c>
      <c r="AM269">
        <v>40</v>
      </c>
      <c r="AN269" t="s">
        <v>361</v>
      </c>
      <c r="AT269">
        <v>40</v>
      </c>
      <c r="AU269" t="s">
        <v>361</v>
      </c>
      <c r="BA269" t="s">
        <v>359</v>
      </c>
      <c r="BB269">
        <v>1</v>
      </c>
      <c r="BC269" t="s">
        <v>4605</v>
      </c>
      <c r="BD269" t="s">
        <v>4606</v>
      </c>
      <c r="BE269" t="s">
        <v>4607</v>
      </c>
      <c r="BF269" t="s">
        <v>4608</v>
      </c>
      <c r="BG269" t="s">
        <v>4609</v>
      </c>
      <c r="BH269">
        <v>2015</v>
      </c>
      <c r="BI269" t="s">
        <v>370</v>
      </c>
      <c r="BJ269" t="s">
        <v>361</v>
      </c>
      <c r="BP269" t="s">
        <v>361</v>
      </c>
      <c r="BV269" t="s">
        <v>361</v>
      </c>
      <c r="CE269" t="s">
        <v>361</v>
      </c>
      <c r="CN269" t="s">
        <v>359</v>
      </c>
      <c r="CO269" t="s">
        <v>359</v>
      </c>
      <c r="CP269" t="s">
        <v>375</v>
      </c>
      <c r="CQ269" t="s">
        <v>359</v>
      </c>
      <c r="CR269">
        <v>0</v>
      </c>
      <c r="CS269" t="s">
        <v>359</v>
      </c>
      <c r="CT269" t="s">
        <v>376</v>
      </c>
      <c r="CU269" t="s">
        <v>359</v>
      </c>
      <c r="CV269" t="s">
        <v>375</v>
      </c>
      <c r="CW269" t="s">
        <v>359</v>
      </c>
      <c r="CX269" t="s">
        <v>4610</v>
      </c>
      <c r="CY269" t="s">
        <v>4611</v>
      </c>
      <c r="CZ269" t="s">
        <v>4612</v>
      </c>
      <c r="DA269" t="s">
        <v>4613</v>
      </c>
      <c r="DB269">
        <v>1</v>
      </c>
      <c r="DC269" t="s">
        <v>4614</v>
      </c>
      <c r="DD269">
        <v>2015</v>
      </c>
      <c r="DE269" t="s">
        <v>370</v>
      </c>
      <c r="DF269" t="s">
        <v>361</v>
      </c>
      <c r="DJ269" t="s">
        <v>359</v>
      </c>
      <c r="DL269" t="s">
        <v>370</v>
      </c>
      <c r="DM269" t="s">
        <v>4602</v>
      </c>
      <c r="DN269" t="s">
        <v>4615</v>
      </c>
    </row>
    <row r="270" spans="1:118" x14ac:dyDescent="0.3">
      <c r="A270" t="s">
        <v>4616</v>
      </c>
      <c r="B270">
        <v>1</v>
      </c>
      <c r="D270" t="s">
        <v>412</v>
      </c>
      <c r="E270" t="s">
        <v>4617</v>
      </c>
      <c r="F270" t="s">
        <v>4618</v>
      </c>
      <c r="G270" t="s">
        <v>415</v>
      </c>
      <c r="H270" t="s">
        <v>4619</v>
      </c>
      <c r="I270">
        <v>2017</v>
      </c>
      <c r="J270" t="s">
        <v>353</v>
      </c>
      <c r="K270" t="s">
        <v>354</v>
      </c>
      <c r="L270" t="s">
        <v>390</v>
      </c>
      <c r="M270" t="s">
        <v>2229</v>
      </c>
      <c r="N270" t="s">
        <v>3658</v>
      </c>
      <c r="Q270" t="s">
        <v>420</v>
      </c>
      <c r="R270">
        <v>20456</v>
      </c>
      <c r="T270">
        <v>1100</v>
      </c>
      <c r="U270">
        <v>1100</v>
      </c>
      <c r="V270">
        <v>0</v>
      </c>
      <c r="W270" t="s">
        <v>359</v>
      </c>
      <c r="X270" t="s">
        <v>394</v>
      </c>
      <c r="Z270">
        <v>2011</v>
      </c>
      <c r="AA270" t="s">
        <v>359</v>
      </c>
      <c r="AB270" t="s">
        <v>1642</v>
      </c>
      <c r="AC270" t="s">
        <v>422</v>
      </c>
      <c r="AD270" t="s">
        <v>1643</v>
      </c>
      <c r="AE270">
        <v>2</v>
      </c>
      <c r="AF270" t="s">
        <v>363</v>
      </c>
      <c r="AG270" t="s">
        <v>424</v>
      </c>
      <c r="AH270" t="s">
        <v>425</v>
      </c>
      <c r="AI270" t="s">
        <v>426</v>
      </c>
      <c r="AJ270" t="s">
        <v>427</v>
      </c>
      <c r="AL270" t="s">
        <v>359</v>
      </c>
      <c r="AM270">
        <v>5</v>
      </c>
      <c r="AN270" t="s">
        <v>359</v>
      </c>
      <c r="AO270">
        <v>1</v>
      </c>
      <c r="AQ270" t="s">
        <v>401</v>
      </c>
      <c r="AR270">
        <v>2015</v>
      </c>
      <c r="AS270" t="s">
        <v>370</v>
      </c>
      <c r="AT270">
        <v>5</v>
      </c>
      <c r="AU270" t="s">
        <v>359</v>
      </c>
      <c r="AV270">
        <v>2</v>
      </c>
      <c r="AX270">
        <v>2015</v>
      </c>
      <c r="AY270" t="s">
        <v>370</v>
      </c>
      <c r="AZ270">
        <v>2100</v>
      </c>
      <c r="BA270" t="s">
        <v>359</v>
      </c>
      <c r="BB270">
        <v>11</v>
      </c>
      <c r="BC270" t="s">
        <v>428</v>
      </c>
      <c r="BD270" t="s">
        <v>429</v>
      </c>
      <c r="BE270" t="s">
        <v>430</v>
      </c>
      <c r="BF270" t="s">
        <v>431</v>
      </c>
      <c r="BH270">
        <v>2011</v>
      </c>
      <c r="BI270" t="s">
        <v>370</v>
      </c>
      <c r="BJ270" t="s">
        <v>359</v>
      </c>
      <c r="BK270">
        <v>15</v>
      </c>
      <c r="BL270" t="s">
        <v>432</v>
      </c>
      <c r="BN270">
        <v>2011</v>
      </c>
      <c r="BO270" t="s">
        <v>370</v>
      </c>
      <c r="BP270" t="s">
        <v>359</v>
      </c>
      <c r="BQ270">
        <v>3</v>
      </c>
      <c r="BS270">
        <v>2011</v>
      </c>
      <c r="BT270" t="s">
        <v>369</v>
      </c>
      <c r="BU270">
        <v>37000</v>
      </c>
      <c r="BV270" t="s">
        <v>361</v>
      </c>
      <c r="CE270" t="s">
        <v>361</v>
      </c>
      <c r="CN270" t="s">
        <v>359</v>
      </c>
      <c r="CO270" t="s">
        <v>359</v>
      </c>
      <c r="CP270" t="s">
        <v>375</v>
      </c>
      <c r="CQ270" t="s">
        <v>359</v>
      </c>
      <c r="CR270">
        <v>0</v>
      </c>
      <c r="CS270" t="s">
        <v>359</v>
      </c>
      <c r="CT270" t="s">
        <v>376</v>
      </c>
      <c r="CU270" t="s">
        <v>359</v>
      </c>
      <c r="CV270" t="s">
        <v>375</v>
      </c>
      <c r="CW270" t="s">
        <v>359</v>
      </c>
      <c r="CX270" t="s">
        <v>4620</v>
      </c>
      <c r="CY270" t="s">
        <v>4621</v>
      </c>
      <c r="CZ270" t="s">
        <v>4622</v>
      </c>
      <c r="DA270" t="s">
        <v>4623</v>
      </c>
      <c r="DB270">
        <v>29</v>
      </c>
      <c r="DC270" t="s">
        <v>4624</v>
      </c>
      <c r="DD270">
        <v>2011</v>
      </c>
      <c r="DE270" t="s">
        <v>370</v>
      </c>
      <c r="DF270" t="s">
        <v>359</v>
      </c>
      <c r="DG270">
        <v>10</v>
      </c>
      <c r="DH270">
        <v>25</v>
      </c>
      <c r="DI270" t="s">
        <v>3777</v>
      </c>
      <c r="DJ270" t="s">
        <v>361</v>
      </c>
      <c r="DK270" t="s">
        <v>4625</v>
      </c>
      <c r="DL270" t="s">
        <v>369</v>
      </c>
      <c r="DM270" t="s">
        <v>4626</v>
      </c>
      <c r="DN270" t="s">
        <v>4627</v>
      </c>
    </row>
    <row r="271" spans="1:118" x14ac:dyDescent="0.3">
      <c r="A271" t="s">
        <v>4628</v>
      </c>
      <c r="B271">
        <v>1</v>
      </c>
      <c r="D271" t="s">
        <v>348</v>
      </c>
      <c r="E271" t="s">
        <v>4629</v>
      </c>
      <c r="F271" t="s">
        <v>4630</v>
      </c>
      <c r="G271" t="s">
        <v>351</v>
      </c>
      <c r="H271" t="s">
        <v>4631</v>
      </c>
      <c r="I271">
        <v>2017</v>
      </c>
      <c r="J271" t="s">
        <v>353</v>
      </c>
      <c r="K271" t="s">
        <v>354</v>
      </c>
      <c r="L271" t="s">
        <v>446</v>
      </c>
      <c r="M271" t="s">
        <v>1079</v>
      </c>
      <c r="N271" t="s">
        <v>870</v>
      </c>
      <c r="Q271" t="s">
        <v>1164</v>
      </c>
      <c r="R271">
        <v>14106</v>
      </c>
      <c r="T271">
        <v>229</v>
      </c>
      <c r="U271">
        <v>229</v>
      </c>
      <c r="V271">
        <v>0</v>
      </c>
      <c r="W271" t="s">
        <v>359</v>
      </c>
      <c r="X271" t="s">
        <v>394</v>
      </c>
      <c r="Z271">
        <v>2003</v>
      </c>
      <c r="AA271" t="s">
        <v>361</v>
      </c>
      <c r="AC271" t="s">
        <v>1150</v>
      </c>
      <c r="AE271">
        <v>2</v>
      </c>
      <c r="AF271" t="s">
        <v>363</v>
      </c>
      <c r="AG271" t="s">
        <v>519</v>
      </c>
      <c r="AH271" t="s">
        <v>520</v>
      </c>
      <c r="AI271" t="s">
        <v>521</v>
      </c>
      <c r="AJ271" t="s">
        <v>522</v>
      </c>
      <c r="AL271" t="s">
        <v>359</v>
      </c>
      <c r="AM271">
        <v>3</v>
      </c>
      <c r="AN271" t="s">
        <v>359</v>
      </c>
      <c r="AO271">
        <v>1</v>
      </c>
      <c r="AQ271" t="s">
        <v>368</v>
      </c>
      <c r="AR271">
        <v>2003</v>
      </c>
      <c r="AS271" t="s">
        <v>370</v>
      </c>
      <c r="AT271">
        <v>3</v>
      </c>
      <c r="AU271" t="s">
        <v>359</v>
      </c>
      <c r="AV271">
        <v>2</v>
      </c>
      <c r="AX271">
        <v>2003</v>
      </c>
      <c r="AY271" t="s">
        <v>370</v>
      </c>
      <c r="AZ271">
        <v>35000</v>
      </c>
      <c r="BA271" t="s">
        <v>359</v>
      </c>
      <c r="BB271">
        <v>7</v>
      </c>
      <c r="BC271" t="s">
        <v>1165</v>
      </c>
      <c r="BD271" t="s">
        <v>1085</v>
      </c>
      <c r="BE271" t="s">
        <v>1086</v>
      </c>
      <c r="BF271" t="s">
        <v>1087</v>
      </c>
      <c r="BH271">
        <v>2003</v>
      </c>
      <c r="BI271" t="s">
        <v>370</v>
      </c>
      <c r="BJ271" t="s">
        <v>359</v>
      </c>
      <c r="BK271">
        <v>12</v>
      </c>
      <c r="BL271" t="s">
        <v>368</v>
      </c>
      <c r="BN271">
        <v>2003</v>
      </c>
      <c r="BO271" t="s">
        <v>370</v>
      </c>
      <c r="BP271" t="s">
        <v>359</v>
      </c>
      <c r="BQ271">
        <v>2</v>
      </c>
      <c r="BS271">
        <v>2003</v>
      </c>
      <c r="BT271" t="s">
        <v>370</v>
      </c>
      <c r="BU271">
        <v>35000</v>
      </c>
      <c r="BV271" t="s">
        <v>361</v>
      </c>
      <c r="CE271" t="s">
        <v>361</v>
      </c>
      <c r="CN271" t="s">
        <v>359</v>
      </c>
      <c r="CO271" t="s">
        <v>359</v>
      </c>
      <c r="CP271" t="s">
        <v>375</v>
      </c>
      <c r="CQ271" t="s">
        <v>359</v>
      </c>
      <c r="CR271">
        <v>0</v>
      </c>
      <c r="CS271" t="s">
        <v>359</v>
      </c>
      <c r="CT271" t="s">
        <v>376</v>
      </c>
      <c r="CU271" t="s">
        <v>359</v>
      </c>
      <c r="CV271" t="s">
        <v>375</v>
      </c>
      <c r="CW271" t="s">
        <v>359</v>
      </c>
      <c r="CX271" t="s">
        <v>4632</v>
      </c>
      <c r="CY271" t="s">
        <v>4633</v>
      </c>
      <c r="CZ271" t="s">
        <v>4634</v>
      </c>
      <c r="DA271" t="s">
        <v>4635</v>
      </c>
      <c r="DB271">
        <v>1</v>
      </c>
      <c r="DC271" t="s">
        <v>4636</v>
      </c>
      <c r="DD271">
        <v>2003</v>
      </c>
      <c r="DE271" t="s">
        <v>370</v>
      </c>
      <c r="DF271" t="s">
        <v>361</v>
      </c>
      <c r="DJ271" t="s">
        <v>359</v>
      </c>
      <c r="DL271" t="s">
        <v>370</v>
      </c>
      <c r="DN271" t="s">
        <v>4637</v>
      </c>
    </row>
    <row r="272" spans="1:118" x14ac:dyDescent="0.3">
      <c r="A272" t="s">
        <v>4638</v>
      </c>
      <c r="B272">
        <v>1</v>
      </c>
      <c r="D272" t="s">
        <v>465</v>
      </c>
      <c r="E272" t="s">
        <v>4639</v>
      </c>
      <c r="F272" t="s">
        <v>4640</v>
      </c>
      <c r="G272" t="s">
        <v>468</v>
      </c>
      <c r="H272" t="s">
        <v>4641</v>
      </c>
      <c r="I272">
        <v>2017</v>
      </c>
      <c r="J272" t="s">
        <v>353</v>
      </c>
      <c r="K272" t="s">
        <v>354</v>
      </c>
      <c r="L272" t="s">
        <v>937</v>
      </c>
      <c r="M272" t="s">
        <v>847</v>
      </c>
      <c r="N272" t="s">
        <v>793</v>
      </c>
      <c r="Q272" t="s">
        <v>4642</v>
      </c>
      <c r="R272">
        <v>30604</v>
      </c>
      <c r="T272">
        <v>165</v>
      </c>
      <c r="U272">
        <v>165</v>
      </c>
      <c r="V272">
        <v>0</v>
      </c>
      <c r="W272" t="s">
        <v>359</v>
      </c>
      <c r="X272" t="s">
        <v>360</v>
      </c>
      <c r="Z272">
        <v>2015</v>
      </c>
      <c r="AA272" t="s">
        <v>361</v>
      </c>
      <c r="AC272" t="s">
        <v>362</v>
      </c>
      <c r="AD272" t="s">
        <v>4643</v>
      </c>
      <c r="AE272">
        <v>11</v>
      </c>
      <c r="AF272" t="s">
        <v>363</v>
      </c>
      <c r="AG272" t="s">
        <v>670</v>
      </c>
      <c r="AH272" t="s">
        <v>671</v>
      </c>
      <c r="AI272" t="s">
        <v>672</v>
      </c>
      <c r="AJ272" t="s">
        <v>673</v>
      </c>
      <c r="AL272" t="s">
        <v>359</v>
      </c>
      <c r="AM272">
        <v>4</v>
      </c>
      <c r="AN272" t="s">
        <v>361</v>
      </c>
      <c r="AT272">
        <v>4</v>
      </c>
      <c r="AU272" t="s">
        <v>361</v>
      </c>
      <c r="BA272" t="s">
        <v>359</v>
      </c>
      <c r="BB272">
        <v>1</v>
      </c>
      <c r="BC272" t="s">
        <v>4644</v>
      </c>
      <c r="BD272" t="s">
        <v>4645</v>
      </c>
      <c r="BE272" t="s">
        <v>4646</v>
      </c>
      <c r="BF272" t="s">
        <v>4647</v>
      </c>
      <c r="BG272" t="s">
        <v>4648</v>
      </c>
      <c r="BH272">
        <v>2015</v>
      </c>
      <c r="BI272" t="s">
        <v>370</v>
      </c>
      <c r="BJ272" t="s">
        <v>361</v>
      </c>
      <c r="BP272" t="s">
        <v>361</v>
      </c>
      <c r="BV272" t="s">
        <v>361</v>
      </c>
      <c r="CE272" t="s">
        <v>361</v>
      </c>
      <c r="CN272" t="s">
        <v>359</v>
      </c>
      <c r="CO272" t="s">
        <v>359</v>
      </c>
      <c r="CP272" t="s">
        <v>375</v>
      </c>
      <c r="CQ272" t="s">
        <v>359</v>
      </c>
      <c r="CR272">
        <v>0</v>
      </c>
      <c r="CS272" t="s">
        <v>359</v>
      </c>
      <c r="CT272" t="s">
        <v>376</v>
      </c>
      <c r="CU272" t="s">
        <v>359</v>
      </c>
      <c r="CV272" t="s">
        <v>375</v>
      </c>
      <c r="CW272" t="s">
        <v>359</v>
      </c>
      <c r="CX272" t="s">
        <v>4649</v>
      </c>
      <c r="CY272" t="s">
        <v>4650</v>
      </c>
      <c r="CZ272" t="s">
        <v>4651</v>
      </c>
      <c r="DA272" t="s">
        <v>4652</v>
      </c>
      <c r="DB272">
        <v>2</v>
      </c>
      <c r="DC272" t="s">
        <v>4653</v>
      </c>
      <c r="DD272">
        <v>2015</v>
      </c>
      <c r="DE272" t="s">
        <v>370</v>
      </c>
      <c r="DF272" t="s">
        <v>361</v>
      </c>
      <c r="DJ272" t="s">
        <v>359</v>
      </c>
      <c r="DL272" t="s">
        <v>370</v>
      </c>
      <c r="DM272" t="s">
        <v>4643</v>
      </c>
      <c r="DN272" t="s">
        <v>4654</v>
      </c>
    </row>
    <row r="273" spans="1:118" x14ac:dyDescent="0.3">
      <c r="A273" t="s">
        <v>4655</v>
      </c>
      <c r="B273">
        <v>1</v>
      </c>
      <c r="D273" t="s">
        <v>631</v>
      </c>
      <c r="E273" t="s">
        <v>4656</v>
      </c>
      <c r="F273" t="s">
        <v>4657</v>
      </c>
      <c r="G273" t="s">
        <v>634</v>
      </c>
      <c r="H273" t="s">
        <v>4658</v>
      </c>
      <c r="I273">
        <v>2017</v>
      </c>
      <c r="J273" t="s">
        <v>353</v>
      </c>
      <c r="K273" t="s">
        <v>354</v>
      </c>
      <c r="L273" t="s">
        <v>666</v>
      </c>
      <c r="M273" t="s">
        <v>1277</v>
      </c>
      <c r="N273" t="s">
        <v>4659</v>
      </c>
      <c r="R273">
        <v>26296</v>
      </c>
      <c r="T273">
        <v>115</v>
      </c>
      <c r="U273">
        <v>115</v>
      </c>
      <c r="V273">
        <v>0</v>
      </c>
      <c r="W273" t="s">
        <v>359</v>
      </c>
      <c r="X273" t="s">
        <v>394</v>
      </c>
      <c r="Z273">
        <v>2003</v>
      </c>
      <c r="AA273" t="s">
        <v>361</v>
      </c>
      <c r="AC273" t="s">
        <v>1150</v>
      </c>
      <c r="AE273">
        <v>1</v>
      </c>
      <c r="AF273" t="s">
        <v>363</v>
      </c>
      <c r="AG273" t="s">
        <v>4660</v>
      </c>
      <c r="AH273" t="s">
        <v>4661</v>
      </c>
      <c r="AI273" t="s">
        <v>4662</v>
      </c>
      <c r="AJ273" t="s">
        <v>4663</v>
      </c>
      <c r="AK273" t="s">
        <v>4664</v>
      </c>
      <c r="AL273" t="s">
        <v>361</v>
      </c>
      <c r="AM273">
        <v>87</v>
      </c>
      <c r="AN273" t="s">
        <v>361</v>
      </c>
      <c r="AT273">
        <v>87</v>
      </c>
      <c r="AU273" t="s">
        <v>361</v>
      </c>
      <c r="BA273" t="s">
        <v>359</v>
      </c>
      <c r="BB273">
        <v>1</v>
      </c>
      <c r="BC273" t="s">
        <v>4665</v>
      </c>
      <c r="BD273" t="s">
        <v>4666</v>
      </c>
      <c r="BE273" t="s">
        <v>4667</v>
      </c>
      <c r="BF273" t="s">
        <v>4668</v>
      </c>
      <c r="BG273" t="s">
        <v>4669</v>
      </c>
      <c r="BH273">
        <v>2003</v>
      </c>
      <c r="BI273" t="s">
        <v>369</v>
      </c>
      <c r="BJ273" t="s">
        <v>361</v>
      </c>
      <c r="BP273" t="s">
        <v>359</v>
      </c>
      <c r="BQ273">
        <v>1</v>
      </c>
      <c r="BS273">
        <v>2003</v>
      </c>
      <c r="BT273" t="s">
        <v>369</v>
      </c>
      <c r="BU273">
        <v>100</v>
      </c>
      <c r="BV273" t="s">
        <v>361</v>
      </c>
      <c r="CE273" t="s">
        <v>361</v>
      </c>
      <c r="CN273" t="s">
        <v>359</v>
      </c>
      <c r="CO273" t="s">
        <v>359</v>
      </c>
      <c r="CP273" t="s">
        <v>375</v>
      </c>
      <c r="CQ273" t="s">
        <v>359</v>
      </c>
      <c r="CR273">
        <v>0</v>
      </c>
      <c r="CS273" t="s">
        <v>359</v>
      </c>
      <c r="CT273" t="s">
        <v>376</v>
      </c>
      <c r="CU273" t="s">
        <v>359</v>
      </c>
      <c r="CV273" t="s">
        <v>375</v>
      </c>
      <c r="CW273" t="s">
        <v>359</v>
      </c>
      <c r="CX273" t="s">
        <v>4670</v>
      </c>
      <c r="CY273" t="s">
        <v>4671</v>
      </c>
      <c r="CZ273" t="s">
        <v>4672</v>
      </c>
      <c r="DA273" t="s">
        <v>4673</v>
      </c>
      <c r="DB273">
        <v>1</v>
      </c>
      <c r="DC273" t="s">
        <v>4674</v>
      </c>
      <c r="DD273">
        <v>2003</v>
      </c>
      <c r="DE273" t="s">
        <v>369</v>
      </c>
      <c r="DF273" t="s">
        <v>361</v>
      </c>
      <c r="DJ273" t="s">
        <v>359</v>
      </c>
      <c r="DL273" t="s">
        <v>369</v>
      </c>
      <c r="DM273" t="s">
        <v>4675</v>
      </c>
      <c r="DN273" t="s">
        <v>4676</v>
      </c>
    </row>
    <row r="274" spans="1:118" x14ac:dyDescent="0.3">
      <c r="A274" t="s">
        <v>4677</v>
      </c>
      <c r="B274">
        <v>1</v>
      </c>
      <c r="D274" t="s">
        <v>465</v>
      </c>
      <c r="E274" t="s">
        <v>4678</v>
      </c>
      <c r="F274" t="s">
        <v>4679</v>
      </c>
      <c r="G274" t="s">
        <v>468</v>
      </c>
      <c r="H274" t="s">
        <v>4680</v>
      </c>
      <c r="I274">
        <v>2017</v>
      </c>
      <c r="J274" t="s">
        <v>353</v>
      </c>
      <c r="K274" t="s">
        <v>354</v>
      </c>
      <c r="L274" t="s">
        <v>664</v>
      </c>
      <c r="M274" t="s">
        <v>2146</v>
      </c>
      <c r="N274" t="s">
        <v>4681</v>
      </c>
      <c r="Q274" t="s">
        <v>4682</v>
      </c>
      <c r="R274">
        <v>30604</v>
      </c>
      <c r="T274">
        <v>172</v>
      </c>
      <c r="U274">
        <v>172</v>
      </c>
      <c r="V274">
        <v>0</v>
      </c>
      <c r="W274" t="s">
        <v>359</v>
      </c>
      <c r="X274" t="s">
        <v>360</v>
      </c>
      <c r="Z274">
        <v>2015</v>
      </c>
      <c r="AA274" t="s">
        <v>361</v>
      </c>
      <c r="AC274" t="s">
        <v>362</v>
      </c>
      <c r="AD274" t="s">
        <v>4683</v>
      </c>
      <c r="AE274">
        <v>11</v>
      </c>
      <c r="AF274" t="s">
        <v>363</v>
      </c>
      <c r="AG274" t="s">
        <v>670</v>
      </c>
      <c r="AH274" t="s">
        <v>671</v>
      </c>
      <c r="AI274" t="s">
        <v>672</v>
      </c>
      <c r="AJ274" t="s">
        <v>673</v>
      </c>
      <c r="AL274" t="s">
        <v>359</v>
      </c>
      <c r="AM274">
        <v>4</v>
      </c>
      <c r="AN274" t="s">
        <v>361</v>
      </c>
      <c r="AT274">
        <v>4</v>
      </c>
      <c r="AU274" t="s">
        <v>361</v>
      </c>
      <c r="BA274" t="s">
        <v>359</v>
      </c>
      <c r="BB274">
        <v>1</v>
      </c>
      <c r="BC274" t="s">
        <v>4684</v>
      </c>
      <c r="BD274" t="s">
        <v>4685</v>
      </c>
      <c r="BE274" t="s">
        <v>4686</v>
      </c>
      <c r="BF274" t="s">
        <v>4687</v>
      </c>
      <c r="BG274" t="s">
        <v>4688</v>
      </c>
      <c r="BH274">
        <v>2015</v>
      </c>
      <c r="BI274" t="s">
        <v>370</v>
      </c>
      <c r="BJ274" t="s">
        <v>361</v>
      </c>
      <c r="BP274" t="s">
        <v>361</v>
      </c>
      <c r="BV274" t="s">
        <v>361</v>
      </c>
      <c r="CE274" t="s">
        <v>361</v>
      </c>
      <c r="CN274" t="s">
        <v>359</v>
      </c>
      <c r="CO274" t="s">
        <v>359</v>
      </c>
      <c r="CP274" t="s">
        <v>375</v>
      </c>
      <c r="CQ274" t="s">
        <v>359</v>
      </c>
      <c r="CR274">
        <v>0</v>
      </c>
      <c r="CS274" t="s">
        <v>359</v>
      </c>
      <c r="CT274" t="s">
        <v>376</v>
      </c>
      <c r="CU274" t="s">
        <v>359</v>
      </c>
      <c r="CV274" t="s">
        <v>375</v>
      </c>
      <c r="CW274" t="s">
        <v>359</v>
      </c>
      <c r="CX274" t="s">
        <v>4689</v>
      </c>
      <c r="CY274" t="s">
        <v>4690</v>
      </c>
      <c r="CZ274" t="s">
        <v>4691</v>
      </c>
      <c r="DA274" t="s">
        <v>4692</v>
      </c>
      <c r="DB274">
        <v>2</v>
      </c>
      <c r="DC274" t="s">
        <v>4693</v>
      </c>
      <c r="DD274">
        <v>2015</v>
      </c>
      <c r="DE274" t="s">
        <v>370</v>
      </c>
      <c r="DF274" t="s">
        <v>361</v>
      </c>
      <c r="DJ274" t="s">
        <v>359</v>
      </c>
      <c r="DL274" t="s">
        <v>370</v>
      </c>
      <c r="DM274" t="s">
        <v>4694</v>
      </c>
      <c r="DN274" t="s">
        <v>4695</v>
      </c>
    </row>
    <row r="275" spans="1:118" x14ac:dyDescent="0.3">
      <c r="A275" t="s">
        <v>4696</v>
      </c>
      <c r="B275">
        <v>1</v>
      </c>
      <c r="D275" t="s">
        <v>631</v>
      </c>
      <c r="E275" t="s">
        <v>4697</v>
      </c>
      <c r="F275" t="s">
        <v>4698</v>
      </c>
      <c r="G275" t="s">
        <v>634</v>
      </c>
      <c r="H275" t="s">
        <v>4699</v>
      </c>
      <c r="I275">
        <v>2017</v>
      </c>
      <c r="J275" t="s">
        <v>353</v>
      </c>
      <c r="K275" t="s">
        <v>354</v>
      </c>
      <c r="L275" t="s">
        <v>606</v>
      </c>
      <c r="M275" t="s">
        <v>793</v>
      </c>
      <c r="N275" t="s">
        <v>419</v>
      </c>
      <c r="Q275" t="s">
        <v>795</v>
      </c>
      <c r="T275">
        <v>117</v>
      </c>
      <c r="U275">
        <v>33</v>
      </c>
      <c r="V275">
        <v>84</v>
      </c>
      <c r="W275" t="s">
        <v>359</v>
      </c>
      <c r="X275" t="s">
        <v>394</v>
      </c>
      <c r="Z275">
        <v>2014</v>
      </c>
      <c r="AA275" t="s">
        <v>359</v>
      </c>
      <c r="AB275" t="s">
        <v>794</v>
      </c>
      <c r="AC275" t="s">
        <v>362</v>
      </c>
      <c r="AD275" t="s">
        <v>4700</v>
      </c>
      <c r="AE275">
        <v>1</v>
      </c>
      <c r="AF275" t="s">
        <v>363</v>
      </c>
      <c r="AG275" t="s">
        <v>797</v>
      </c>
      <c r="AH275" t="s">
        <v>798</v>
      </c>
      <c r="AI275" t="s">
        <v>799</v>
      </c>
      <c r="AJ275" t="s">
        <v>800</v>
      </c>
      <c r="AK275" t="s">
        <v>4701</v>
      </c>
      <c r="AL275" t="s">
        <v>361</v>
      </c>
      <c r="AM275">
        <v>15</v>
      </c>
      <c r="AN275" t="s">
        <v>359</v>
      </c>
      <c r="AO275">
        <v>1</v>
      </c>
      <c r="AP275" t="s">
        <v>4702</v>
      </c>
      <c r="AQ275" t="s">
        <v>401</v>
      </c>
      <c r="AR275">
        <v>2014</v>
      </c>
      <c r="AS275" t="s">
        <v>369</v>
      </c>
      <c r="AT275">
        <v>15</v>
      </c>
      <c r="AU275" t="s">
        <v>359</v>
      </c>
      <c r="AV275">
        <v>1</v>
      </c>
      <c r="AX275">
        <v>2014</v>
      </c>
      <c r="AY275" t="s">
        <v>370</v>
      </c>
      <c r="AZ275">
        <v>1800</v>
      </c>
      <c r="BA275" t="s">
        <v>359</v>
      </c>
      <c r="BB275">
        <v>2</v>
      </c>
      <c r="BC275" t="s">
        <v>801</v>
      </c>
      <c r="BD275" t="s">
        <v>802</v>
      </c>
      <c r="BE275" t="s">
        <v>803</v>
      </c>
      <c r="BF275" t="s">
        <v>804</v>
      </c>
      <c r="BG275" t="s">
        <v>4703</v>
      </c>
      <c r="BH275">
        <v>2014</v>
      </c>
      <c r="BI275" t="s">
        <v>370</v>
      </c>
      <c r="BJ275" t="s">
        <v>359</v>
      </c>
      <c r="BK275">
        <v>1</v>
      </c>
      <c r="BL275" t="s">
        <v>805</v>
      </c>
      <c r="BM275" t="s">
        <v>4704</v>
      </c>
      <c r="BN275">
        <v>2014</v>
      </c>
      <c r="BO275" t="s">
        <v>370</v>
      </c>
      <c r="BP275" t="s">
        <v>359</v>
      </c>
      <c r="BQ275">
        <v>1</v>
      </c>
      <c r="BS275">
        <v>2014</v>
      </c>
      <c r="BT275" t="s">
        <v>370</v>
      </c>
      <c r="BU275">
        <v>1200</v>
      </c>
      <c r="BV275" t="s">
        <v>361</v>
      </c>
      <c r="CE275" t="s">
        <v>361</v>
      </c>
      <c r="CN275" t="s">
        <v>359</v>
      </c>
      <c r="CO275" t="s">
        <v>359</v>
      </c>
      <c r="CP275" t="s">
        <v>375</v>
      </c>
      <c r="CQ275" t="s">
        <v>359</v>
      </c>
      <c r="CR275">
        <v>0</v>
      </c>
      <c r="CS275" t="s">
        <v>359</v>
      </c>
      <c r="CT275" t="s">
        <v>376</v>
      </c>
      <c r="CU275" t="s">
        <v>359</v>
      </c>
      <c r="CV275" t="s">
        <v>375</v>
      </c>
      <c r="CW275" t="s">
        <v>359</v>
      </c>
      <c r="CX275" t="s">
        <v>4705</v>
      </c>
      <c r="CY275" t="s">
        <v>4706</v>
      </c>
      <c r="CZ275" t="s">
        <v>4707</v>
      </c>
      <c r="DA275" t="s">
        <v>4708</v>
      </c>
      <c r="DB275">
        <v>5</v>
      </c>
      <c r="DC275" t="s">
        <v>4709</v>
      </c>
      <c r="DD275">
        <v>2014</v>
      </c>
      <c r="DE275" t="s">
        <v>622</v>
      </c>
      <c r="DF275" t="s">
        <v>361</v>
      </c>
      <c r="DJ275" t="s">
        <v>359</v>
      </c>
      <c r="DL275" t="s">
        <v>369</v>
      </c>
      <c r="DM275" t="s">
        <v>811</v>
      </c>
      <c r="DN275" t="s">
        <v>4710</v>
      </c>
    </row>
    <row r="276" spans="1:118" x14ac:dyDescent="0.3">
      <c r="A276" t="s">
        <v>4711</v>
      </c>
      <c r="B276">
        <v>1</v>
      </c>
      <c r="D276" t="s">
        <v>348</v>
      </c>
      <c r="E276" t="s">
        <v>4712</v>
      </c>
      <c r="F276" t="s">
        <v>4713</v>
      </c>
      <c r="G276" t="s">
        <v>351</v>
      </c>
      <c r="H276" t="s">
        <v>3200</v>
      </c>
      <c r="I276">
        <v>2017</v>
      </c>
      <c r="J276" t="s">
        <v>353</v>
      </c>
      <c r="K276" t="s">
        <v>354</v>
      </c>
      <c r="L276" t="s">
        <v>446</v>
      </c>
      <c r="M276" t="s">
        <v>1079</v>
      </c>
      <c r="N276" t="s">
        <v>870</v>
      </c>
      <c r="Q276" t="s">
        <v>1164</v>
      </c>
      <c r="R276">
        <v>14106</v>
      </c>
      <c r="T276">
        <v>229</v>
      </c>
      <c r="U276">
        <v>229</v>
      </c>
      <c r="V276">
        <v>0</v>
      </c>
      <c r="W276" t="s">
        <v>359</v>
      </c>
      <c r="X276" t="s">
        <v>394</v>
      </c>
      <c r="Z276">
        <v>2003</v>
      </c>
      <c r="AA276" t="s">
        <v>361</v>
      </c>
      <c r="AC276" t="s">
        <v>1150</v>
      </c>
      <c r="AE276">
        <v>2</v>
      </c>
      <c r="AF276" t="s">
        <v>363</v>
      </c>
      <c r="AG276" t="s">
        <v>519</v>
      </c>
      <c r="AH276" t="s">
        <v>4714</v>
      </c>
      <c r="AI276" t="s">
        <v>521</v>
      </c>
      <c r="AJ276" t="s">
        <v>522</v>
      </c>
      <c r="AL276" t="s">
        <v>359</v>
      </c>
      <c r="AM276">
        <v>3</v>
      </c>
      <c r="AN276" t="s">
        <v>359</v>
      </c>
      <c r="AO276">
        <v>2</v>
      </c>
      <c r="AQ276" t="s">
        <v>368</v>
      </c>
      <c r="AR276">
        <v>2003</v>
      </c>
      <c r="AS276" t="s">
        <v>370</v>
      </c>
      <c r="AT276">
        <v>3</v>
      </c>
      <c r="AU276" t="s">
        <v>359</v>
      </c>
      <c r="AV276">
        <v>2</v>
      </c>
      <c r="AX276">
        <v>2003</v>
      </c>
      <c r="AY276" t="s">
        <v>370</v>
      </c>
      <c r="AZ276">
        <v>35000</v>
      </c>
      <c r="BA276" t="s">
        <v>359</v>
      </c>
      <c r="BB276">
        <v>7</v>
      </c>
      <c r="BC276" t="s">
        <v>1165</v>
      </c>
      <c r="BD276" t="s">
        <v>1085</v>
      </c>
      <c r="BE276" t="s">
        <v>1086</v>
      </c>
      <c r="BF276" t="s">
        <v>1087</v>
      </c>
      <c r="BH276">
        <v>2003</v>
      </c>
      <c r="BI276" t="s">
        <v>370</v>
      </c>
      <c r="BJ276" t="s">
        <v>359</v>
      </c>
      <c r="BK276">
        <v>14</v>
      </c>
      <c r="BL276" t="s">
        <v>368</v>
      </c>
      <c r="BN276">
        <v>2003</v>
      </c>
      <c r="BO276" t="s">
        <v>370</v>
      </c>
      <c r="BP276" t="s">
        <v>359</v>
      </c>
      <c r="BQ276">
        <v>2</v>
      </c>
      <c r="BS276">
        <v>2003</v>
      </c>
      <c r="BT276" t="s">
        <v>370</v>
      </c>
      <c r="BU276">
        <v>35000</v>
      </c>
      <c r="BV276" t="s">
        <v>361</v>
      </c>
      <c r="CE276" t="s">
        <v>361</v>
      </c>
      <c r="CN276" t="s">
        <v>359</v>
      </c>
      <c r="CO276" t="s">
        <v>359</v>
      </c>
      <c r="CP276" t="s">
        <v>375</v>
      </c>
      <c r="CQ276" t="s">
        <v>359</v>
      </c>
      <c r="CR276">
        <v>0</v>
      </c>
      <c r="CS276" t="s">
        <v>359</v>
      </c>
      <c r="CT276" t="s">
        <v>376</v>
      </c>
      <c r="CU276" t="s">
        <v>359</v>
      </c>
      <c r="CV276" t="s">
        <v>375</v>
      </c>
      <c r="CW276" t="s">
        <v>359</v>
      </c>
      <c r="CX276" t="s">
        <v>4715</v>
      </c>
      <c r="CY276" t="s">
        <v>4716</v>
      </c>
      <c r="CZ276" t="s">
        <v>4717</v>
      </c>
      <c r="DA276" t="s">
        <v>4718</v>
      </c>
      <c r="DB276">
        <v>1</v>
      </c>
      <c r="DC276" t="s">
        <v>4719</v>
      </c>
      <c r="DD276">
        <v>2003</v>
      </c>
      <c r="DE276" t="s">
        <v>370</v>
      </c>
      <c r="DF276" t="s">
        <v>361</v>
      </c>
      <c r="DJ276" t="s">
        <v>359</v>
      </c>
      <c r="DL276" t="s">
        <v>370</v>
      </c>
      <c r="DN276" t="s">
        <v>4720</v>
      </c>
    </row>
    <row r="277" spans="1:118" x14ac:dyDescent="0.3">
      <c r="A277" t="s">
        <v>4721</v>
      </c>
      <c r="B277">
        <v>1</v>
      </c>
      <c r="D277" t="s">
        <v>487</v>
      </c>
      <c r="E277" t="s">
        <v>4722</v>
      </c>
      <c r="F277" t="s">
        <v>4723</v>
      </c>
      <c r="G277" t="s">
        <v>490</v>
      </c>
      <c r="H277" t="s">
        <v>4391</v>
      </c>
      <c r="I277">
        <v>2017</v>
      </c>
      <c r="J277" t="s">
        <v>353</v>
      </c>
      <c r="K277" t="s">
        <v>354</v>
      </c>
      <c r="L277" t="s">
        <v>492</v>
      </c>
      <c r="M277" t="s">
        <v>846</v>
      </c>
      <c r="N277" t="s">
        <v>3837</v>
      </c>
      <c r="Q277" t="s">
        <v>2072</v>
      </c>
      <c r="T277">
        <v>94</v>
      </c>
      <c r="U277">
        <v>20</v>
      </c>
      <c r="V277">
        <v>74</v>
      </c>
      <c r="W277" t="s">
        <v>359</v>
      </c>
      <c r="X277" t="s">
        <v>394</v>
      </c>
      <c r="Z277">
        <v>2013</v>
      </c>
      <c r="AA277" t="s">
        <v>361</v>
      </c>
      <c r="AC277" t="s">
        <v>362</v>
      </c>
      <c r="AE277">
        <v>1</v>
      </c>
      <c r="AF277" t="s">
        <v>363</v>
      </c>
      <c r="AG277" t="s">
        <v>2073</v>
      </c>
      <c r="AH277" t="s">
        <v>2074</v>
      </c>
      <c r="AI277" t="s">
        <v>2075</v>
      </c>
      <c r="AJ277" t="s">
        <v>2076</v>
      </c>
      <c r="AL277" t="s">
        <v>359</v>
      </c>
      <c r="AM277">
        <v>25</v>
      </c>
      <c r="AN277" t="s">
        <v>361</v>
      </c>
      <c r="AT277">
        <v>25</v>
      </c>
      <c r="AU277" t="s">
        <v>359</v>
      </c>
      <c r="AV277">
        <v>1</v>
      </c>
      <c r="AX277">
        <v>2013</v>
      </c>
      <c r="AY277" t="s">
        <v>370</v>
      </c>
      <c r="AZ277">
        <v>800</v>
      </c>
      <c r="BA277" t="s">
        <v>359</v>
      </c>
      <c r="BB277">
        <v>3</v>
      </c>
      <c r="BC277" t="s">
        <v>2077</v>
      </c>
      <c r="BD277" t="s">
        <v>2078</v>
      </c>
      <c r="BE277" t="s">
        <v>368</v>
      </c>
      <c r="BF277" t="s">
        <v>2079</v>
      </c>
      <c r="BH277">
        <v>2013</v>
      </c>
      <c r="BI277" t="s">
        <v>369</v>
      </c>
      <c r="BJ277" t="s">
        <v>359</v>
      </c>
      <c r="BK277">
        <v>9</v>
      </c>
      <c r="BL277" t="s">
        <v>857</v>
      </c>
      <c r="BN277">
        <v>2013</v>
      </c>
      <c r="BO277" t="s">
        <v>370</v>
      </c>
      <c r="BP277" t="s">
        <v>359</v>
      </c>
      <c r="BQ277">
        <v>1</v>
      </c>
      <c r="BS277">
        <v>2013</v>
      </c>
      <c r="BT277" t="s">
        <v>370</v>
      </c>
      <c r="BU277">
        <v>7500</v>
      </c>
      <c r="BV277" t="s">
        <v>361</v>
      </c>
      <c r="CE277" t="s">
        <v>361</v>
      </c>
      <c r="CN277" t="s">
        <v>359</v>
      </c>
      <c r="CO277" t="s">
        <v>359</v>
      </c>
      <c r="CP277" t="s">
        <v>375</v>
      </c>
      <c r="CQ277" t="s">
        <v>359</v>
      </c>
      <c r="CR277">
        <v>0</v>
      </c>
      <c r="CS277" t="s">
        <v>359</v>
      </c>
      <c r="CT277" t="s">
        <v>376</v>
      </c>
      <c r="CU277" t="s">
        <v>359</v>
      </c>
      <c r="CV277" t="s">
        <v>375</v>
      </c>
      <c r="CW277" t="s">
        <v>359</v>
      </c>
      <c r="CX277" t="s">
        <v>4724</v>
      </c>
      <c r="CY277" t="s">
        <v>4725</v>
      </c>
      <c r="CZ277" t="s">
        <v>4726</v>
      </c>
      <c r="DA277" t="s">
        <v>4727</v>
      </c>
      <c r="DB277">
        <v>1</v>
      </c>
      <c r="DC277" t="s">
        <v>4728</v>
      </c>
      <c r="DD277">
        <v>2013</v>
      </c>
      <c r="DE277" t="s">
        <v>370</v>
      </c>
      <c r="DF277" t="s">
        <v>359</v>
      </c>
      <c r="DG277">
        <v>1</v>
      </c>
      <c r="DH277">
        <v>3</v>
      </c>
      <c r="DI277" t="s">
        <v>2085</v>
      </c>
      <c r="DJ277" t="s">
        <v>359</v>
      </c>
      <c r="DL277" t="s">
        <v>369</v>
      </c>
      <c r="DN277" t="s">
        <v>4729</v>
      </c>
    </row>
    <row r="278" spans="1:118" x14ac:dyDescent="0.3">
      <c r="A278" t="s">
        <v>4730</v>
      </c>
      <c r="B278">
        <v>1</v>
      </c>
      <c r="D278" t="s">
        <v>348</v>
      </c>
      <c r="E278" t="s">
        <v>4731</v>
      </c>
      <c r="F278" t="s">
        <v>4732</v>
      </c>
      <c r="G278" t="s">
        <v>351</v>
      </c>
      <c r="H278" t="s">
        <v>3457</v>
      </c>
      <c r="I278">
        <v>2017</v>
      </c>
      <c r="J278" t="s">
        <v>353</v>
      </c>
      <c r="K278" t="s">
        <v>354</v>
      </c>
      <c r="L278" t="s">
        <v>981</v>
      </c>
      <c r="M278" t="s">
        <v>1231</v>
      </c>
      <c r="N278" t="s">
        <v>4733</v>
      </c>
      <c r="Q278" t="s">
        <v>983</v>
      </c>
      <c r="R278">
        <v>14106</v>
      </c>
      <c r="T278">
        <v>440</v>
      </c>
      <c r="U278">
        <v>440</v>
      </c>
      <c r="V278">
        <v>0</v>
      </c>
      <c r="W278" t="s">
        <v>359</v>
      </c>
      <c r="X278" t="s">
        <v>360</v>
      </c>
      <c r="Z278">
        <v>2012</v>
      </c>
      <c r="AA278" t="s">
        <v>361</v>
      </c>
      <c r="AC278" t="s">
        <v>362</v>
      </c>
      <c r="AD278" t="s">
        <v>984</v>
      </c>
      <c r="AE278">
        <v>3</v>
      </c>
      <c r="AF278" t="s">
        <v>363</v>
      </c>
      <c r="AG278" t="s">
        <v>450</v>
      </c>
      <c r="AH278" t="s">
        <v>451</v>
      </c>
      <c r="AI278" t="s">
        <v>452</v>
      </c>
      <c r="AJ278" t="s">
        <v>453</v>
      </c>
      <c r="AL278" t="s">
        <v>359</v>
      </c>
      <c r="AM278">
        <v>4.5</v>
      </c>
      <c r="AN278" t="s">
        <v>359</v>
      </c>
      <c r="AO278">
        <v>3</v>
      </c>
      <c r="AQ278" t="s">
        <v>368</v>
      </c>
      <c r="AR278">
        <v>2009</v>
      </c>
      <c r="AS278" t="s">
        <v>370</v>
      </c>
      <c r="AT278">
        <v>4.5</v>
      </c>
      <c r="AU278" t="s">
        <v>359</v>
      </c>
      <c r="AV278">
        <v>2</v>
      </c>
      <c r="AX278">
        <v>2012</v>
      </c>
      <c r="AY278" t="s">
        <v>370</v>
      </c>
      <c r="AZ278">
        <v>5000</v>
      </c>
      <c r="BA278" t="s">
        <v>359</v>
      </c>
      <c r="BB278">
        <v>16</v>
      </c>
      <c r="BC278" t="s">
        <v>454</v>
      </c>
      <c r="BD278" t="s">
        <v>455</v>
      </c>
      <c r="BE278" t="s">
        <v>456</v>
      </c>
      <c r="BF278" t="s">
        <v>457</v>
      </c>
      <c r="BH278">
        <v>2012</v>
      </c>
      <c r="BI278" t="s">
        <v>370</v>
      </c>
      <c r="BJ278" t="s">
        <v>359</v>
      </c>
      <c r="BK278">
        <v>8</v>
      </c>
      <c r="BL278" t="s">
        <v>368</v>
      </c>
      <c r="BN278">
        <v>2012</v>
      </c>
      <c r="BO278" t="s">
        <v>370</v>
      </c>
      <c r="BP278" t="s">
        <v>359</v>
      </c>
      <c r="BQ278">
        <v>2</v>
      </c>
      <c r="BS278">
        <v>2012</v>
      </c>
      <c r="BT278" t="s">
        <v>370</v>
      </c>
      <c r="BU278">
        <v>5000</v>
      </c>
      <c r="BV278" t="s">
        <v>359</v>
      </c>
      <c r="BW278">
        <v>1</v>
      </c>
      <c r="BY278">
        <v>2009</v>
      </c>
      <c r="BZ278" t="s">
        <v>370</v>
      </c>
      <c r="CA278" t="s">
        <v>359</v>
      </c>
      <c r="CC278">
        <v>2009</v>
      </c>
      <c r="CD278" t="s">
        <v>370</v>
      </c>
      <c r="CE278" t="s">
        <v>361</v>
      </c>
      <c r="CN278" t="s">
        <v>359</v>
      </c>
      <c r="CO278" t="s">
        <v>359</v>
      </c>
      <c r="CP278" t="s">
        <v>375</v>
      </c>
      <c r="CQ278" t="s">
        <v>359</v>
      </c>
      <c r="CR278">
        <v>0</v>
      </c>
      <c r="CS278" t="s">
        <v>359</v>
      </c>
      <c r="CT278" t="s">
        <v>376</v>
      </c>
      <c r="CU278" t="s">
        <v>359</v>
      </c>
      <c r="CV278" t="s">
        <v>375</v>
      </c>
      <c r="CW278" t="s">
        <v>359</v>
      </c>
      <c r="CX278" t="s">
        <v>4734</v>
      </c>
      <c r="CY278" t="s">
        <v>4735</v>
      </c>
      <c r="CZ278" t="s">
        <v>4736</v>
      </c>
      <c r="DA278" t="s">
        <v>4737</v>
      </c>
      <c r="DB278">
        <v>1</v>
      </c>
      <c r="DC278" t="s">
        <v>4738</v>
      </c>
      <c r="DD278">
        <v>2012</v>
      </c>
      <c r="DE278" t="s">
        <v>370</v>
      </c>
      <c r="DF278" t="s">
        <v>361</v>
      </c>
      <c r="DJ278" t="s">
        <v>359</v>
      </c>
      <c r="DL278" t="s">
        <v>370</v>
      </c>
      <c r="DM278" t="s">
        <v>984</v>
      </c>
      <c r="DN278" t="s">
        <v>4739</v>
      </c>
    </row>
    <row r="279" spans="1:118" x14ac:dyDescent="0.3">
      <c r="A279" t="s">
        <v>4740</v>
      </c>
      <c r="B279">
        <v>1</v>
      </c>
      <c r="D279" t="s">
        <v>487</v>
      </c>
      <c r="E279" t="s">
        <v>4741</v>
      </c>
      <c r="F279" t="s">
        <v>4742</v>
      </c>
      <c r="G279" t="s">
        <v>490</v>
      </c>
      <c r="H279" t="s">
        <v>1057</v>
      </c>
      <c r="I279">
        <v>2017</v>
      </c>
      <c r="J279" t="s">
        <v>353</v>
      </c>
      <c r="K279" t="s">
        <v>354</v>
      </c>
      <c r="L279" t="s">
        <v>1033</v>
      </c>
      <c r="M279" t="s">
        <v>831</v>
      </c>
      <c r="N279" t="s">
        <v>3970</v>
      </c>
      <c r="Q279" t="s">
        <v>4743</v>
      </c>
      <c r="T279">
        <v>113</v>
      </c>
      <c r="U279">
        <v>20</v>
      </c>
      <c r="V279">
        <v>93</v>
      </c>
      <c r="W279" t="s">
        <v>359</v>
      </c>
      <c r="X279" t="s">
        <v>394</v>
      </c>
      <c r="Z279">
        <v>2013</v>
      </c>
      <c r="AA279" t="s">
        <v>361</v>
      </c>
      <c r="AC279" t="s">
        <v>362</v>
      </c>
      <c r="AE279">
        <v>1</v>
      </c>
      <c r="AF279" t="s">
        <v>363</v>
      </c>
      <c r="AG279" t="s">
        <v>2073</v>
      </c>
      <c r="AH279" t="s">
        <v>2074</v>
      </c>
      <c r="AI279" t="s">
        <v>2075</v>
      </c>
      <c r="AJ279" t="s">
        <v>2076</v>
      </c>
      <c r="AL279" t="s">
        <v>359</v>
      </c>
      <c r="AM279">
        <v>25</v>
      </c>
      <c r="AN279" t="s">
        <v>361</v>
      </c>
      <c r="AT279">
        <v>25</v>
      </c>
      <c r="AU279" t="s">
        <v>359</v>
      </c>
      <c r="AV279">
        <v>1</v>
      </c>
      <c r="AX279">
        <v>2013</v>
      </c>
      <c r="AY279" t="s">
        <v>370</v>
      </c>
      <c r="AZ279">
        <v>800</v>
      </c>
      <c r="BA279" t="s">
        <v>359</v>
      </c>
      <c r="BB279">
        <v>3</v>
      </c>
      <c r="BC279" t="s">
        <v>2077</v>
      </c>
      <c r="BD279" t="s">
        <v>2078</v>
      </c>
      <c r="BE279" t="s">
        <v>368</v>
      </c>
      <c r="BF279" t="s">
        <v>2079</v>
      </c>
      <c r="BH279">
        <v>2013</v>
      </c>
      <c r="BI279" t="s">
        <v>369</v>
      </c>
      <c r="BJ279" t="s">
        <v>359</v>
      </c>
      <c r="BK279">
        <v>9</v>
      </c>
      <c r="BL279" t="s">
        <v>4744</v>
      </c>
      <c r="BN279">
        <v>2013</v>
      </c>
      <c r="BO279" t="s">
        <v>370</v>
      </c>
      <c r="BP279" t="s">
        <v>359</v>
      </c>
      <c r="BQ279">
        <v>1</v>
      </c>
      <c r="BS279">
        <v>2013</v>
      </c>
      <c r="BT279" t="s">
        <v>370</v>
      </c>
      <c r="BU279">
        <v>7500</v>
      </c>
      <c r="BV279" t="s">
        <v>361</v>
      </c>
      <c r="CE279" t="s">
        <v>361</v>
      </c>
      <c r="CN279" t="s">
        <v>359</v>
      </c>
      <c r="CO279" t="s">
        <v>359</v>
      </c>
      <c r="CP279" t="s">
        <v>375</v>
      </c>
      <c r="CQ279" t="s">
        <v>359</v>
      </c>
      <c r="CR279">
        <v>0</v>
      </c>
      <c r="CS279" t="s">
        <v>359</v>
      </c>
      <c r="CT279" t="s">
        <v>376</v>
      </c>
      <c r="CU279" t="s">
        <v>359</v>
      </c>
      <c r="CV279" t="s">
        <v>375</v>
      </c>
      <c r="CW279" t="s">
        <v>359</v>
      </c>
      <c r="CX279" t="s">
        <v>4745</v>
      </c>
      <c r="CY279" t="s">
        <v>4746</v>
      </c>
      <c r="CZ279" t="s">
        <v>4747</v>
      </c>
      <c r="DA279" t="s">
        <v>4748</v>
      </c>
      <c r="DB279">
        <v>1</v>
      </c>
      <c r="DC279" t="s">
        <v>4749</v>
      </c>
      <c r="DD279">
        <v>2013</v>
      </c>
      <c r="DE279" t="s">
        <v>369</v>
      </c>
      <c r="DF279" t="s">
        <v>359</v>
      </c>
      <c r="DG279">
        <v>1</v>
      </c>
      <c r="DH279">
        <v>3</v>
      </c>
      <c r="DI279" t="s">
        <v>2085</v>
      </c>
      <c r="DJ279" t="s">
        <v>359</v>
      </c>
      <c r="DL279" t="s">
        <v>369</v>
      </c>
      <c r="DN279" t="s">
        <v>4750</v>
      </c>
    </row>
    <row r="280" spans="1:118" x14ac:dyDescent="0.3">
      <c r="A280" t="s">
        <v>4751</v>
      </c>
      <c r="B280">
        <v>1</v>
      </c>
      <c r="D280" t="s">
        <v>465</v>
      </c>
      <c r="E280" t="s">
        <v>4752</v>
      </c>
      <c r="F280" t="s">
        <v>4753</v>
      </c>
      <c r="G280" t="s">
        <v>468</v>
      </c>
      <c r="H280" t="s">
        <v>3906</v>
      </c>
      <c r="I280">
        <v>2017</v>
      </c>
      <c r="J280" t="s">
        <v>353</v>
      </c>
      <c r="K280" t="s">
        <v>354</v>
      </c>
      <c r="L280" t="s">
        <v>470</v>
      </c>
      <c r="M280" t="s">
        <v>2879</v>
      </c>
      <c r="N280" t="s">
        <v>2003</v>
      </c>
      <c r="Q280" t="s">
        <v>4754</v>
      </c>
      <c r="R280">
        <v>9577</v>
      </c>
      <c r="T280">
        <v>129</v>
      </c>
      <c r="U280">
        <v>129</v>
      </c>
      <c r="V280">
        <v>0</v>
      </c>
      <c r="W280" t="s">
        <v>359</v>
      </c>
      <c r="X280" t="s">
        <v>360</v>
      </c>
      <c r="Z280">
        <v>2015</v>
      </c>
      <c r="AA280" t="s">
        <v>361</v>
      </c>
      <c r="AC280" t="s">
        <v>362</v>
      </c>
      <c r="AD280" t="s">
        <v>4755</v>
      </c>
      <c r="AE280">
        <v>10</v>
      </c>
      <c r="AF280" t="s">
        <v>363</v>
      </c>
      <c r="AG280" t="s">
        <v>1101</v>
      </c>
      <c r="AH280" t="s">
        <v>1102</v>
      </c>
      <c r="AI280" t="s">
        <v>1103</v>
      </c>
      <c r="AJ280" t="s">
        <v>1104</v>
      </c>
      <c r="AL280" t="s">
        <v>359</v>
      </c>
      <c r="AM280">
        <v>40</v>
      </c>
      <c r="AN280" t="s">
        <v>359</v>
      </c>
      <c r="AO280">
        <v>8</v>
      </c>
      <c r="AQ280" t="s">
        <v>401</v>
      </c>
      <c r="AR280">
        <v>2015</v>
      </c>
      <c r="AS280" t="s">
        <v>370</v>
      </c>
      <c r="AT280">
        <v>40</v>
      </c>
      <c r="AU280" t="s">
        <v>359</v>
      </c>
      <c r="AV280">
        <v>1</v>
      </c>
      <c r="AX280">
        <v>2015</v>
      </c>
      <c r="AY280" t="s">
        <v>370</v>
      </c>
      <c r="AZ280">
        <v>4000</v>
      </c>
      <c r="BA280" t="s">
        <v>359</v>
      </c>
      <c r="BB280">
        <v>1</v>
      </c>
      <c r="BC280" t="s">
        <v>4756</v>
      </c>
      <c r="BD280" t="s">
        <v>4757</v>
      </c>
      <c r="BE280" t="s">
        <v>4758</v>
      </c>
      <c r="BF280" t="s">
        <v>4759</v>
      </c>
      <c r="BG280" t="s">
        <v>4760</v>
      </c>
      <c r="BH280">
        <v>2015</v>
      </c>
      <c r="BI280" t="s">
        <v>370</v>
      </c>
      <c r="BJ280" t="s">
        <v>361</v>
      </c>
      <c r="BP280" t="s">
        <v>359</v>
      </c>
      <c r="BQ280">
        <v>1</v>
      </c>
      <c r="BS280">
        <v>2015</v>
      </c>
      <c r="BT280" t="s">
        <v>370</v>
      </c>
      <c r="BU280">
        <v>8000</v>
      </c>
      <c r="BV280" t="s">
        <v>359</v>
      </c>
      <c r="BW280">
        <v>2</v>
      </c>
      <c r="BY280">
        <v>2015</v>
      </c>
      <c r="BZ280" t="s">
        <v>370</v>
      </c>
      <c r="CA280" t="s">
        <v>359</v>
      </c>
      <c r="CC280">
        <v>2015</v>
      </c>
      <c r="CD280" t="s">
        <v>370</v>
      </c>
      <c r="CE280" t="s">
        <v>361</v>
      </c>
      <c r="CN280" t="s">
        <v>359</v>
      </c>
      <c r="CO280" t="s">
        <v>359</v>
      </c>
      <c r="CP280" t="s">
        <v>375</v>
      </c>
      <c r="CQ280" t="s">
        <v>359</v>
      </c>
      <c r="CR280">
        <v>0</v>
      </c>
      <c r="CS280" t="s">
        <v>359</v>
      </c>
      <c r="CT280" t="s">
        <v>376</v>
      </c>
      <c r="CU280" t="s">
        <v>359</v>
      </c>
      <c r="CV280" t="s">
        <v>375</v>
      </c>
      <c r="CW280" t="s">
        <v>359</v>
      </c>
      <c r="CX280" t="s">
        <v>4761</v>
      </c>
      <c r="CY280" t="s">
        <v>4762</v>
      </c>
      <c r="CZ280" t="s">
        <v>4763</v>
      </c>
      <c r="DA280" t="s">
        <v>4764</v>
      </c>
      <c r="DB280">
        <v>2</v>
      </c>
      <c r="DC280" t="s">
        <v>4765</v>
      </c>
      <c r="DD280">
        <v>2015</v>
      </c>
      <c r="DE280" t="s">
        <v>370</v>
      </c>
      <c r="DF280" t="s">
        <v>361</v>
      </c>
      <c r="DJ280" t="s">
        <v>359</v>
      </c>
      <c r="DL280" t="s">
        <v>370</v>
      </c>
      <c r="DM280" t="s">
        <v>4766</v>
      </c>
      <c r="DN280" t="s">
        <v>4767</v>
      </c>
    </row>
    <row r="281" spans="1:118" x14ac:dyDescent="0.3">
      <c r="A281" t="s">
        <v>4768</v>
      </c>
      <c r="B281">
        <v>1</v>
      </c>
      <c r="D281" t="s">
        <v>348</v>
      </c>
      <c r="E281" t="s">
        <v>4769</v>
      </c>
      <c r="F281" t="s">
        <v>4770</v>
      </c>
      <c r="G281" t="s">
        <v>351</v>
      </c>
      <c r="H281" t="s">
        <v>4771</v>
      </c>
      <c r="I281">
        <v>2017</v>
      </c>
      <c r="J281" t="s">
        <v>353</v>
      </c>
      <c r="K281" t="s">
        <v>354</v>
      </c>
      <c r="L281" t="s">
        <v>446</v>
      </c>
      <c r="M281" t="s">
        <v>1079</v>
      </c>
      <c r="N281" t="s">
        <v>4772</v>
      </c>
      <c r="Q281" t="s">
        <v>1164</v>
      </c>
      <c r="R281">
        <v>14106</v>
      </c>
      <c r="T281">
        <v>184</v>
      </c>
      <c r="U281">
        <v>184</v>
      </c>
      <c r="V281">
        <v>0</v>
      </c>
      <c r="W281" t="s">
        <v>359</v>
      </c>
      <c r="X281" t="s">
        <v>394</v>
      </c>
      <c r="Z281">
        <v>2003</v>
      </c>
      <c r="AA281" t="s">
        <v>361</v>
      </c>
      <c r="AC281" t="s">
        <v>362</v>
      </c>
      <c r="AE281">
        <v>2</v>
      </c>
      <c r="AF281" t="s">
        <v>363</v>
      </c>
      <c r="AG281" t="s">
        <v>519</v>
      </c>
      <c r="AH281" t="s">
        <v>520</v>
      </c>
      <c r="AI281" t="s">
        <v>521</v>
      </c>
      <c r="AJ281" t="s">
        <v>522</v>
      </c>
      <c r="AL281" t="s">
        <v>359</v>
      </c>
      <c r="AM281">
        <v>3</v>
      </c>
      <c r="AN281" t="s">
        <v>359</v>
      </c>
      <c r="AO281">
        <v>1</v>
      </c>
      <c r="AQ281" t="s">
        <v>368</v>
      </c>
      <c r="AR281">
        <v>2003</v>
      </c>
      <c r="AS281" t="s">
        <v>370</v>
      </c>
      <c r="AT281">
        <v>3</v>
      </c>
      <c r="AU281" t="s">
        <v>359</v>
      </c>
      <c r="AV281">
        <v>2</v>
      </c>
      <c r="AX281">
        <v>2003</v>
      </c>
      <c r="AY281" t="s">
        <v>370</v>
      </c>
      <c r="AZ281">
        <v>35000</v>
      </c>
      <c r="BA281" t="s">
        <v>359</v>
      </c>
      <c r="BB281">
        <v>7</v>
      </c>
      <c r="BC281" t="s">
        <v>523</v>
      </c>
      <c r="BD281" t="s">
        <v>2810</v>
      </c>
      <c r="BE281" t="s">
        <v>525</v>
      </c>
      <c r="BF281" t="s">
        <v>2811</v>
      </c>
      <c r="BH281">
        <v>2003</v>
      </c>
      <c r="BI281" t="s">
        <v>370</v>
      </c>
      <c r="BJ281" t="s">
        <v>359</v>
      </c>
      <c r="BK281">
        <v>14</v>
      </c>
      <c r="BL281" t="s">
        <v>368</v>
      </c>
      <c r="BN281">
        <v>2003</v>
      </c>
      <c r="BO281" t="s">
        <v>370</v>
      </c>
      <c r="BP281" t="s">
        <v>359</v>
      </c>
      <c r="BQ281">
        <v>1</v>
      </c>
      <c r="BS281">
        <v>2003</v>
      </c>
      <c r="BT281" t="s">
        <v>370</v>
      </c>
      <c r="BU281">
        <v>35000</v>
      </c>
      <c r="BV281" t="s">
        <v>361</v>
      </c>
      <c r="CE281" t="s">
        <v>361</v>
      </c>
      <c r="CN281" t="s">
        <v>359</v>
      </c>
      <c r="CO281" t="s">
        <v>359</v>
      </c>
      <c r="CP281" t="s">
        <v>375</v>
      </c>
      <c r="CQ281" t="s">
        <v>359</v>
      </c>
      <c r="CR281">
        <v>0</v>
      </c>
      <c r="CS281" t="s">
        <v>359</v>
      </c>
      <c r="CT281" t="s">
        <v>376</v>
      </c>
      <c r="CU281" t="s">
        <v>359</v>
      </c>
      <c r="CV281" t="s">
        <v>375</v>
      </c>
      <c r="CW281" t="s">
        <v>359</v>
      </c>
      <c r="CX281" t="s">
        <v>4773</v>
      </c>
      <c r="CY281" t="s">
        <v>4774</v>
      </c>
      <c r="CZ281" t="s">
        <v>4775</v>
      </c>
      <c r="DA281" t="s">
        <v>4776</v>
      </c>
      <c r="DB281">
        <v>1</v>
      </c>
      <c r="DC281" t="s">
        <v>4777</v>
      </c>
      <c r="DD281">
        <v>2003</v>
      </c>
      <c r="DE281" t="s">
        <v>370</v>
      </c>
      <c r="DF281" t="s">
        <v>361</v>
      </c>
      <c r="DJ281" t="s">
        <v>359</v>
      </c>
      <c r="DL281" t="s">
        <v>370</v>
      </c>
      <c r="DN281" t="s">
        <v>4778</v>
      </c>
    </row>
    <row r="282" spans="1:118" x14ac:dyDescent="0.3">
      <c r="A282" t="s">
        <v>4779</v>
      </c>
      <c r="B282">
        <v>1</v>
      </c>
      <c r="D282" t="s">
        <v>348</v>
      </c>
      <c r="E282" t="s">
        <v>4780</v>
      </c>
      <c r="F282" t="s">
        <v>4781</v>
      </c>
      <c r="G282" t="s">
        <v>351</v>
      </c>
      <c r="H282" t="s">
        <v>4782</v>
      </c>
      <c r="I282">
        <v>2017</v>
      </c>
      <c r="J282" t="s">
        <v>353</v>
      </c>
      <c r="K282" t="s">
        <v>354</v>
      </c>
      <c r="L282" t="s">
        <v>446</v>
      </c>
      <c r="M282" t="s">
        <v>2808</v>
      </c>
      <c r="N282" t="s">
        <v>1413</v>
      </c>
      <c r="Q282" t="s">
        <v>1164</v>
      </c>
      <c r="R282">
        <v>14106</v>
      </c>
      <c r="T282">
        <v>120</v>
      </c>
      <c r="U282">
        <v>120</v>
      </c>
      <c r="V282">
        <v>0</v>
      </c>
      <c r="W282" t="s">
        <v>359</v>
      </c>
      <c r="X282" t="s">
        <v>394</v>
      </c>
      <c r="Z282">
        <v>2003</v>
      </c>
      <c r="AA282" t="s">
        <v>361</v>
      </c>
      <c r="AC282" t="s">
        <v>1150</v>
      </c>
      <c r="AE282">
        <v>2</v>
      </c>
      <c r="AF282" t="s">
        <v>363</v>
      </c>
      <c r="AG282" t="s">
        <v>519</v>
      </c>
      <c r="AH282" t="s">
        <v>520</v>
      </c>
      <c r="AI282" t="s">
        <v>521</v>
      </c>
      <c r="AJ282" t="s">
        <v>522</v>
      </c>
      <c r="AL282" t="s">
        <v>359</v>
      </c>
      <c r="AM282">
        <v>3</v>
      </c>
      <c r="AN282" t="s">
        <v>359</v>
      </c>
      <c r="AO282">
        <v>1</v>
      </c>
      <c r="AQ282" t="s">
        <v>368</v>
      </c>
      <c r="AR282">
        <v>2003</v>
      </c>
      <c r="AS282" t="s">
        <v>370</v>
      </c>
      <c r="AT282">
        <v>3</v>
      </c>
      <c r="AU282" t="s">
        <v>359</v>
      </c>
      <c r="AV282">
        <v>2</v>
      </c>
      <c r="AX282">
        <v>2003</v>
      </c>
      <c r="AY282" t="s">
        <v>370</v>
      </c>
      <c r="AZ282">
        <v>35000</v>
      </c>
      <c r="BA282" t="s">
        <v>359</v>
      </c>
      <c r="BB282">
        <v>7</v>
      </c>
      <c r="BC282" t="s">
        <v>2383</v>
      </c>
      <c r="BD282" t="s">
        <v>1085</v>
      </c>
      <c r="BE282" t="s">
        <v>1086</v>
      </c>
      <c r="BF282" t="s">
        <v>1087</v>
      </c>
      <c r="BH282">
        <v>2003</v>
      </c>
      <c r="BI282" t="s">
        <v>370</v>
      </c>
      <c r="BJ282" t="s">
        <v>359</v>
      </c>
      <c r="BK282">
        <v>12</v>
      </c>
      <c r="BL282" t="s">
        <v>368</v>
      </c>
      <c r="BN282">
        <v>2003</v>
      </c>
      <c r="BO282" t="s">
        <v>370</v>
      </c>
      <c r="BP282" t="s">
        <v>359</v>
      </c>
      <c r="BQ282">
        <v>2</v>
      </c>
      <c r="BS282">
        <v>2003</v>
      </c>
      <c r="BT282" t="s">
        <v>370</v>
      </c>
      <c r="BU282">
        <v>35000</v>
      </c>
      <c r="BV282" t="s">
        <v>361</v>
      </c>
      <c r="CE282" t="s">
        <v>361</v>
      </c>
      <c r="CN282" t="s">
        <v>359</v>
      </c>
      <c r="CO282" t="s">
        <v>359</v>
      </c>
      <c r="CP282" t="s">
        <v>375</v>
      </c>
      <c r="CQ282" t="s">
        <v>359</v>
      </c>
      <c r="CR282">
        <v>0</v>
      </c>
      <c r="CS282" t="s">
        <v>359</v>
      </c>
      <c r="CT282" t="s">
        <v>376</v>
      </c>
      <c r="CU282" t="s">
        <v>359</v>
      </c>
      <c r="CV282" t="s">
        <v>375</v>
      </c>
      <c r="CW282" t="s">
        <v>359</v>
      </c>
      <c r="CX282" t="s">
        <v>4783</v>
      </c>
      <c r="CY282" t="s">
        <v>4784</v>
      </c>
      <c r="CZ282" t="s">
        <v>4785</v>
      </c>
      <c r="DA282" t="s">
        <v>4786</v>
      </c>
      <c r="DB282">
        <v>1</v>
      </c>
      <c r="DC282" t="s">
        <v>4787</v>
      </c>
      <c r="DD282">
        <v>2003</v>
      </c>
      <c r="DE282" t="s">
        <v>370</v>
      </c>
      <c r="DF282" t="s">
        <v>361</v>
      </c>
      <c r="DJ282" t="s">
        <v>359</v>
      </c>
      <c r="DL282" t="s">
        <v>370</v>
      </c>
      <c r="DN282" t="s">
        <v>4788</v>
      </c>
    </row>
    <row r="283" spans="1:118" x14ac:dyDescent="0.3">
      <c r="A283" t="s">
        <v>4789</v>
      </c>
      <c r="B283">
        <v>1</v>
      </c>
      <c r="D283" t="s">
        <v>465</v>
      </c>
      <c r="E283" t="s">
        <v>4790</v>
      </c>
      <c r="F283" t="s">
        <v>4791</v>
      </c>
      <c r="G283" t="s">
        <v>468</v>
      </c>
      <c r="H283" t="s">
        <v>4792</v>
      </c>
      <c r="I283">
        <v>2017</v>
      </c>
      <c r="J283" t="s">
        <v>353</v>
      </c>
      <c r="K283" t="s">
        <v>354</v>
      </c>
      <c r="L283" t="s">
        <v>664</v>
      </c>
      <c r="M283" t="s">
        <v>831</v>
      </c>
      <c r="N283" t="s">
        <v>4793</v>
      </c>
      <c r="Q283" t="s">
        <v>4794</v>
      </c>
      <c r="R283">
        <v>30604</v>
      </c>
      <c r="T283">
        <v>109</v>
      </c>
      <c r="U283">
        <v>109</v>
      </c>
      <c r="V283">
        <v>0</v>
      </c>
      <c r="W283" t="s">
        <v>359</v>
      </c>
      <c r="X283" t="s">
        <v>360</v>
      </c>
      <c r="Z283">
        <v>2012</v>
      </c>
      <c r="AA283" t="s">
        <v>361</v>
      </c>
      <c r="AC283" t="s">
        <v>362</v>
      </c>
      <c r="AD283" t="s">
        <v>4795</v>
      </c>
      <c r="AE283">
        <v>2</v>
      </c>
      <c r="AF283" t="s">
        <v>363</v>
      </c>
      <c r="AG283" t="s">
        <v>670</v>
      </c>
      <c r="AH283" t="s">
        <v>671</v>
      </c>
      <c r="AI283" t="s">
        <v>672</v>
      </c>
      <c r="AJ283" t="s">
        <v>673</v>
      </c>
      <c r="AL283" t="s">
        <v>359</v>
      </c>
      <c r="AM283">
        <v>5</v>
      </c>
      <c r="AN283" t="s">
        <v>361</v>
      </c>
      <c r="AT283">
        <v>5</v>
      </c>
      <c r="AU283" t="s">
        <v>361</v>
      </c>
      <c r="BA283" t="s">
        <v>361</v>
      </c>
      <c r="BJ283" t="s">
        <v>361</v>
      </c>
      <c r="BP283" t="s">
        <v>361</v>
      </c>
      <c r="BV283" t="s">
        <v>361</v>
      </c>
      <c r="CE283" t="s">
        <v>361</v>
      </c>
      <c r="CN283" t="s">
        <v>359</v>
      </c>
      <c r="CO283" t="s">
        <v>359</v>
      </c>
      <c r="CP283" t="s">
        <v>375</v>
      </c>
      <c r="CQ283" t="s">
        <v>359</v>
      </c>
      <c r="CR283">
        <v>0</v>
      </c>
      <c r="CS283" t="s">
        <v>359</v>
      </c>
      <c r="CT283" t="s">
        <v>376</v>
      </c>
      <c r="CU283" t="s">
        <v>359</v>
      </c>
      <c r="CV283" t="s">
        <v>375</v>
      </c>
      <c r="CW283" t="s">
        <v>359</v>
      </c>
      <c r="CX283" t="s">
        <v>4796</v>
      </c>
      <c r="CY283" t="s">
        <v>4797</v>
      </c>
      <c r="CZ283" t="s">
        <v>4798</v>
      </c>
      <c r="DA283" t="s">
        <v>4799</v>
      </c>
      <c r="DB283">
        <v>2</v>
      </c>
      <c r="DC283" t="s">
        <v>4800</v>
      </c>
      <c r="DD283">
        <v>2012</v>
      </c>
      <c r="DE283" t="s">
        <v>622</v>
      </c>
      <c r="DF283" t="s">
        <v>361</v>
      </c>
      <c r="DJ283" t="s">
        <v>361</v>
      </c>
      <c r="DK283" t="s">
        <v>4801</v>
      </c>
      <c r="DL283" t="s">
        <v>622</v>
      </c>
      <c r="DM283" t="s">
        <v>4795</v>
      </c>
      <c r="DN283" t="s">
        <v>4802</v>
      </c>
    </row>
    <row r="284" spans="1:118" x14ac:dyDescent="0.3">
      <c r="A284" t="s">
        <v>4803</v>
      </c>
      <c r="B284">
        <v>1</v>
      </c>
      <c r="D284" t="s">
        <v>385</v>
      </c>
      <c r="E284" t="s">
        <v>4804</v>
      </c>
      <c r="F284" t="s">
        <v>4805</v>
      </c>
      <c r="G284" t="s">
        <v>388</v>
      </c>
      <c r="H284" t="s">
        <v>4806</v>
      </c>
      <c r="I284">
        <v>2017</v>
      </c>
      <c r="J284" t="s">
        <v>353</v>
      </c>
      <c r="K284" t="s">
        <v>354</v>
      </c>
      <c r="L284" t="s">
        <v>584</v>
      </c>
      <c r="M284" t="s">
        <v>585</v>
      </c>
      <c r="N284" t="s">
        <v>419</v>
      </c>
      <c r="Q284" t="s">
        <v>4537</v>
      </c>
      <c r="R284">
        <v>1789</v>
      </c>
      <c r="T284">
        <v>192</v>
      </c>
      <c r="U284">
        <v>100</v>
      </c>
      <c r="V284">
        <v>92</v>
      </c>
      <c r="W284" t="s">
        <v>359</v>
      </c>
      <c r="X284" t="s">
        <v>394</v>
      </c>
      <c r="Z284">
        <v>2017</v>
      </c>
      <c r="AA284" t="s">
        <v>359</v>
      </c>
      <c r="AB284" t="s">
        <v>4807</v>
      </c>
      <c r="AC284" t="s">
        <v>362</v>
      </c>
      <c r="AD284" t="s">
        <v>4808</v>
      </c>
      <c r="AE284">
        <v>3</v>
      </c>
      <c r="AF284" t="s">
        <v>363</v>
      </c>
      <c r="AG284" t="s">
        <v>4809</v>
      </c>
      <c r="AH284" t="s">
        <v>4810</v>
      </c>
      <c r="AI284" t="s">
        <v>4811</v>
      </c>
      <c r="AJ284" t="s">
        <v>4812</v>
      </c>
      <c r="AL284" t="s">
        <v>359</v>
      </c>
      <c r="AM284">
        <v>45</v>
      </c>
      <c r="AN284" t="s">
        <v>359</v>
      </c>
      <c r="AO284">
        <v>2</v>
      </c>
      <c r="AQ284" t="s">
        <v>401</v>
      </c>
      <c r="AR284">
        <v>2012</v>
      </c>
      <c r="AS284" t="s">
        <v>369</v>
      </c>
      <c r="AT284">
        <v>45</v>
      </c>
      <c r="AU284" t="s">
        <v>359</v>
      </c>
      <c r="AV284">
        <v>2</v>
      </c>
      <c r="AX284">
        <v>2016</v>
      </c>
      <c r="AY284" t="s">
        <v>622</v>
      </c>
      <c r="AZ284">
        <v>1000</v>
      </c>
      <c r="BA284" t="s">
        <v>359</v>
      </c>
      <c r="BB284">
        <v>3</v>
      </c>
      <c r="BC284" t="s">
        <v>4813</v>
      </c>
      <c r="BD284" t="s">
        <v>4814</v>
      </c>
      <c r="BE284" t="s">
        <v>4815</v>
      </c>
      <c r="BF284" t="s">
        <v>4816</v>
      </c>
      <c r="BH284">
        <v>2012</v>
      </c>
      <c r="BI284" t="s">
        <v>369</v>
      </c>
      <c r="BJ284" t="s">
        <v>359</v>
      </c>
      <c r="BK284">
        <v>1</v>
      </c>
      <c r="BL284" t="s">
        <v>805</v>
      </c>
      <c r="BN284">
        <v>2012</v>
      </c>
      <c r="BO284" t="s">
        <v>370</v>
      </c>
      <c r="BP284" t="s">
        <v>359</v>
      </c>
      <c r="BQ284">
        <v>2</v>
      </c>
      <c r="BS284">
        <v>2016</v>
      </c>
      <c r="BT284" t="s">
        <v>370</v>
      </c>
      <c r="BU284">
        <v>1200</v>
      </c>
      <c r="BV284" t="s">
        <v>361</v>
      </c>
      <c r="CE284" t="s">
        <v>361</v>
      </c>
      <c r="CN284" t="s">
        <v>359</v>
      </c>
      <c r="CO284" t="s">
        <v>359</v>
      </c>
      <c r="CP284" t="s">
        <v>375</v>
      </c>
      <c r="CQ284" t="s">
        <v>359</v>
      </c>
      <c r="CR284">
        <v>0</v>
      </c>
      <c r="CS284" t="s">
        <v>359</v>
      </c>
      <c r="CT284" t="s">
        <v>376</v>
      </c>
      <c r="CU284" t="s">
        <v>359</v>
      </c>
      <c r="CV284" t="s">
        <v>375</v>
      </c>
      <c r="CW284" t="s">
        <v>359</v>
      </c>
      <c r="CX284" t="s">
        <v>4817</v>
      </c>
      <c r="CY284" t="s">
        <v>4818</v>
      </c>
      <c r="CZ284" t="s">
        <v>4819</v>
      </c>
      <c r="DA284" t="s">
        <v>4820</v>
      </c>
      <c r="DB284">
        <v>2</v>
      </c>
      <c r="DD284">
        <v>2017</v>
      </c>
      <c r="DE284" t="s">
        <v>622</v>
      </c>
      <c r="DF284" t="s">
        <v>361</v>
      </c>
      <c r="DJ284" t="s">
        <v>359</v>
      </c>
      <c r="DL284" t="s">
        <v>369</v>
      </c>
      <c r="DM284" t="s">
        <v>3951</v>
      </c>
      <c r="DN284" t="s">
        <v>4821</v>
      </c>
    </row>
    <row r="285" spans="1:118" x14ac:dyDescent="0.3">
      <c r="A285" t="s">
        <v>4822</v>
      </c>
      <c r="B285">
        <v>1</v>
      </c>
      <c r="D285" t="s">
        <v>487</v>
      </c>
      <c r="E285" t="s">
        <v>4823</v>
      </c>
      <c r="F285" t="s">
        <v>4824</v>
      </c>
      <c r="G285" t="s">
        <v>490</v>
      </c>
      <c r="H285" t="s">
        <v>4825</v>
      </c>
      <c r="I285">
        <v>2017</v>
      </c>
      <c r="J285" t="s">
        <v>353</v>
      </c>
      <c r="K285" t="s">
        <v>354</v>
      </c>
      <c r="L285" t="s">
        <v>492</v>
      </c>
      <c r="M285" t="s">
        <v>1333</v>
      </c>
      <c r="N285" t="s">
        <v>391</v>
      </c>
      <c r="Q285" t="s">
        <v>4826</v>
      </c>
      <c r="R285">
        <v>2297</v>
      </c>
      <c r="T285">
        <v>188</v>
      </c>
      <c r="U285">
        <v>30</v>
      </c>
      <c r="V285">
        <v>158</v>
      </c>
      <c r="W285" t="s">
        <v>359</v>
      </c>
      <c r="X285" t="s">
        <v>394</v>
      </c>
      <c r="Z285">
        <v>2013</v>
      </c>
      <c r="AA285" t="s">
        <v>359</v>
      </c>
      <c r="AB285" t="s">
        <v>4827</v>
      </c>
      <c r="AC285" t="s">
        <v>362</v>
      </c>
      <c r="AE285">
        <v>1</v>
      </c>
      <c r="AF285" t="s">
        <v>363</v>
      </c>
      <c r="AG285" t="s">
        <v>4828</v>
      </c>
      <c r="AH285" t="s">
        <v>497</v>
      </c>
      <c r="AI285" t="s">
        <v>498</v>
      </c>
      <c r="AJ285" t="s">
        <v>499</v>
      </c>
      <c r="AK285" t="s">
        <v>4829</v>
      </c>
      <c r="AL285" t="s">
        <v>359</v>
      </c>
      <c r="AM285">
        <v>13</v>
      </c>
      <c r="AN285" t="s">
        <v>359</v>
      </c>
      <c r="AO285">
        <v>1</v>
      </c>
      <c r="AP285" t="s">
        <v>4830</v>
      </c>
      <c r="AQ285" t="s">
        <v>401</v>
      </c>
      <c r="AR285">
        <v>2013</v>
      </c>
      <c r="AS285" t="s">
        <v>370</v>
      </c>
      <c r="AT285">
        <v>13</v>
      </c>
      <c r="AU285" t="s">
        <v>359</v>
      </c>
      <c r="AV285">
        <v>2013</v>
      </c>
      <c r="AW285" t="s">
        <v>4831</v>
      </c>
      <c r="AX285">
        <v>2013</v>
      </c>
      <c r="AY285" t="s">
        <v>370</v>
      </c>
      <c r="AZ285">
        <v>30</v>
      </c>
      <c r="BA285" t="s">
        <v>359</v>
      </c>
      <c r="BB285">
        <v>6</v>
      </c>
      <c r="BC285" t="s">
        <v>4832</v>
      </c>
      <c r="BD285" t="s">
        <v>501</v>
      </c>
      <c r="BE285" t="s">
        <v>502</v>
      </c>
      <c r="BF285" t="s">
        <v>503</v>
      </c>
      <c r="BG285" t="s">
        <v>4833</v>
      </c>
      <c r="BH285">
        <v>2013</v>
      </c>
      <c r="BI285" t="s">
        <v>369</v>
      </c>
      <c r="BJ285" t="s">
        <v>359</v>
      </c>
      <c r="BK285">
        <v>10</v>
      </c>
      <c r="BL285" t="s">
        <v>857</v>
      </c>
      <c r="BM285" t="s">
        <v>4834</v>
      </c>
      <c r="BN285">
        <v>2013</v>
      </c>
      <c r="BO285" t="s">
        <v>370</v>
      </c>
      <c r="BP285" t="s">
        <v>359</v>
      </c>
      <c r="BQ285">
        <v>2</v>
      </c>
      <c r="BR285" t="s">
        <v>4835</v>
      </c>
      <c r="BS285">
        <v>2013</v>
      </c>
      <c r="BT285" t="s">
        <v>370</v>
      </c>
      <c r="BU285">
        <v>7000</v>
      </c>
      <c r="BV285" t="s">
        <v>361</v>
      </c>
      <c r="CE285" t="s">
        <v>361</v>
      </c>
      <c r="CN285" t="s">
        <v>359</v>
      </c>
      <c r="CO285" t="s">
        <v>359</v>
      </c>
      <c r="CP285" t="s">
        <v>375</v>
      </c>
      <c r="CQ285" t="s">
        <v>359</v>
      </c>
      <c r="CR285">
        <v>0</v>
      </c>
      <c r="CS285" t="s">
        <v>359</v>
      </c>
      <c r="CT285" t="s">
        <v>376</v>
      </c>
      <c r="CU285" t="s">
        <v>359</v>
      </c>
      <c r="CV285" t="s">
        <v>375</v>
      </c>
      <c r="CW285" t="s">
        <v>359</v>
      </c>
      <c r="CX285" t="s">
        <v>4836</v>
      </c>
      <c r="CY285" t="s">
        <v>4837</v>
      </c>
      <c r="CZ285" t="s">
        <v>4838</v>
      </c>
      <c r="DA285" t="s">
        <v>4839</v>
      </c>
      <c r="DB285">
        <v>1</v>
      </c>
      <c r="DC285" t="s">
        <v>4840</v>
      </c>
      <c r="DD285">
        <v>2013</v>
      </c>
      <c r="DE285" t="s">
        <v>369</v>
      </c>
      <c r="DF285" t="s">
        <v>361</v>
      </c>
      <c r="DJ285" t="s">
        <v>359</v>
      </c>
      <c r="DL285" t="s">
        <v>370</v>
      </c>
      <c r="DM285" t="s">
        <v>4841</v>
      </c>
      <c r="DN285" t="s">
        <v>4842</v>
      </c>
    </row>
    <row r="286" spans="1:118" x14ac:dyDescent="0.3">
      <c r="A286" t="s">
        <v>4843</v>
      </c>
      <c r="B286">
        <v>1</v>
      </c>
      <c r="D286" t="s">
        <v>348</v>
      </c>
      <c r="E286" t="s">
        <v>4844</v>
      </c>
      <c r="F286" t="s">
        <v>4845</v>
      </c>
      <c r="G286" t="s">
        <v>351</v>
      </c>
      <c r="H286" t="s">
        <v>2790</v>
      </c>
      <c r="I286">
        <v>2017</v>
      </c>
      <c r="J286" t="s">
        <v>353</v>
      </c>
      <c r="K286" t="s">
        <v>354</v>
      </c>
      <c r="L286" t="s">
        <v>996</v>
      </c>
      <c r="M286" t="s">
        <v>997</v>
      </c>
      <c r="N286" t="s">
        <v>4846</v>
      </c>
      <c r="Q286" t="s">
        <v>375</v>
      </c>
      <c r="R286">
        <v>6572</v>
      </c>
      <c r="T286">
        <v>850</v>
      </c>
      <c r="U286">
        <v>850</v>
      </c>
      <c r="V286">
        <v>0</v>
      </c>
      <c r="W286" t="s">
        <v>359</v>
      </c>
      <c r="X286" t="s">
        <v>360</v>
      </c>
      <c r="Z286">
        <v>2016</v>
      </c>
      <c r="AA286" t="s">
        <v>361</v>
      </c>
      <c r="AC286" t="s">
        <v>362</v>
      </c>
      <c r="AE286">
        <v>2</v>
      </c>
      <c r="AF286" t="s">
        <v>363</v>
      </c>
      <c r="AG286" t="s">
        <v>1001</v>
      </c>
      <c r="AH286" t="s">
        <v>1002</v>
      </c>
      <c r="AI286" t="s">
        <v>1003</v>
      </c>
      <c r="AJ286" t="s">
        <v>1004</v>
      </c>
      <c r="AL286" t="s">
        <v>359</v>
      </c>
      <c r="AM286">
        <v>3</v>
      </c>
      <c r="AN286" t="s">
        <v>359</v>
      </c>
      <c r="AO286">
        <v>1</v>
      </c>
      <c r="AQ286" t="s">
        <v>368</v>
      </c>
      <c r="AR286">
        <v>2016</v>
      </c>
      <c r="AS286" t="s">
        <v>370</v>
      </c>
      <c r="AT286">
        <v>3</v>
      </c>
      <c r="AU286" t="s">
        <v>359</v>
      </c>
      <c r="AV286">
        <v>1</v>
      </c>
      <c r="AX286">
        <v>2016</v>
      </c>
      <c r="AY286" t="s">
        <v>370</v>
      </c>
      <c r="AZ286">
        <v>35000</v>
      </c>
      <c r="BA286" t="s">
        <v>359</v>
      </c>
      <c r="BB286">
        <v>2</v>
      </c>
      <c r="BC286" t="s">
        <v>1005</v>
      </c>
      <c r="BD286" t="s">
        <v>1006</v>
      </c>
      <c r="BE286" t="s">
        <v>1007</v>
      </c>
      <c r="BF286" t="s">
        <v>1008</v>
      </c>
      <c r="BH286">
        <v>2016</v>
      </c>
      <c r="BI286" t="s">
        <v>370</v>
      </c>
      <c r="BJ286" t="s">
        <v>359</v>
      </c>
      <c r="BK286">
        <v>6</v>
      </c>
      <c r="BL286" t="s">
        <v>368</v>
      </c>
      <c r="BN286">
        <v>2016</v>
      </c>
      <c r="BO286" t="s">
        <v>370</v>
      </c>
      <c r="BP286" t="s">
        <v>359</v>
      </c>
      <c r="BQ286">
        <v>1</v>
      </c>
      <c r="BS286">
        <v>2016</v>
      </c>
      <c r="BT286" t="s">
        <v>370</v>
      </c>
      <c r="BU286">
        <v>1000</v>
      </c>
      <c r="BV286" t="s">
        <v>359</v>
      </c>
      <c r="BW286">
        <v>3</v>
      </c>
      <c r="BY286">
        <v>2016</v>
      </c>
      <c r="BZ286" t="s">
        <v>370</v>
      </c>
      <c r="CA286" t="s">
        <v>359</v>
      </c>
      <c r="CC286">
        <v>2016</v>
      </c>
      <c r="CD286" t="s">
        <v>370</v>
      </c>
      <c r="CE286" t="s">
        <v>361</v>
      </c>
      <c r="CN286" t="s">
        <v>359</v>
      </c>
      <c r="CO286" t="s">
        <v>359</v>
      </c>
      <c r="CP286" t="s">
        <v>375</v>
      </c>
      <c r="CQ286" t="s">
        <v>359</v>
      </c>
      <c r="CR286">
        <v>0</v>
      </c>
      <c r="CS286" t="s">
        <v>359</v>
      </c>
      <c r="CT286" t="s">
        <v>376</v>
      </c>
      <c r="CU286" t="s">
        <v>359</v>
      </c>
      <c r="CV286" t="s">
        <v>375</v>
      </c>
      <c r="CW286" t="s">
        <v>359</v>
      </c>
      <c r="CX286" t="s">
        <v>4847</v>
      </c>
      <c r="CY286" t="s">
        <v>4848</v>
      </c>
      <c r="CZ286" t="s">
        <v>4849</v>
      </c>
      <c r="DA286" t="s">
        <v>4850</v>
      </c>
      <c r="DB286">
        <v>1</v>
      </c>
      <c r="DC286" t="s">
        <v>4851</v>
      </c>
      <c r="DD286">
        <v>2016</v>
      </c>
      <c r="DE286" t="s">
        <v>370</v>
      </c>
      <c r="DF286" t="s">
        <v>361</v>
      </c>
      <c r="DJ286" t="s">
        <v>359</v>
      </c>
      <c r="DL286" t="s">
        <v>370</v>
      </c>
      <c r="DN286" t="s">
        <v>4852</v>
      </c>
    </row>
    <row r="287" spans="1:118" x14ac:dyDescent="0.3">
      <c r="A287" t="s">
        <v>4853</v>
      </c>
      <c r="B287">
        <v>1</v>
      </c>
      <c r="D287" t="s">
        <v>385</v>
      </c>
      <c r="E287" t="s">
        <v>4854</v>
      </c>
      <c r="F287" t="s">
        <v>4855</v>
      </c>
      <c r="G287" t="s">
        <v>388</v>
      </c>
      <c r="H287" t="s">
        <v>4856</v>
      </c>
      <c r="I287">
        <v>2017</v>
      </c>
      <c r="J287" t="s">
        <v>353</v>
      </c>
      <c r="K287" t="s">
        <v>354</v>
      </c>
      <c r="L287" t="s">
        <v>390</v>
      </c>
      <c r="M287" t="s">
        <v>391</v>
      </c>
      <c r="N287" t="s">
        <v>4857</v>
      </c>
      <c r="Q287" t="s">
        <v>393</v>
      </c>
      <c r="T287">
        <v>151</v>
      </c>
      <c r="U287">
        <v>151</v>
      </c>
      <c r="V287">
        <v>0</v>
      </c>
      <c r="W287" t="s">
        <v>359</v>
      </c>
      <c r="X287" t="s">
        <v>394</v>
      </c>
      <c r="Z287">
        <v>2016</v>
      </c>
      <c r="AA287" t="s">
        <v>359</v>
      </c>
      <c r="AB287" t="s">
        <v>395</v>
      </c>
      <c r="AC287" t="s">
        <v>362</v>
      </c>
      <c r="AD287" t="s">
        <v>4858</v>
      </c>
      <c r="AE287">
        <v>1</v>
      </c>
      <c r="AF287" t="s">
        <v>396</v>
      </c>
      <c r="AG287" t="s">
        <v>397</v>
      </c>
      <c r="AH287" t="s">
        <v>403</v>
      </c>
      <c r="AI287" t="s">
        <v>368</v>
      </c>
      <c r="AJ287" t="s">
        <v>4859</v>
      </c>
      <c r="AL287" t="s">
        <v>359</v>
      </c>
      <c r="AM287">
        <v>15</v>
      </c>
      <c r="AN287" t="s">
        <v>359</v>
      </c>
      <c r="AO287">
        <v>1</v>
      </c>
      <c r="AQ287" t="s">
        <v>401</v>
      </c>
      <c r="AR287">
        <v>2012</v>
      </c>
      <c r="AS287" t="s">
        <v>370</v>
      </c>
      <c r="AT287">
        <v>15</v>
      </c>
      <c r="AU287" t="s">
        <v>359</v>
      </c>
      <c r="AV287">
        <v>1</v>
      </c>
      <c r="AX287">
        <v>2016</v>
      </c>
      <c r="AY287" t="s">
        <v>370</v>
      </c>
      <c r="AZ287">
        <v>7000</v>
      </c>
      <c r="BA287" t="s">
        <v>359</v>
      </c>
      <c r="BB287">
        <v>3</v>
      </c>
      <c r="BC287" t="s">
        <v>402</v>
      </c>
      <c r="BD287" t="s">
        <v>403</v>
      </c>
      <c r="BE287" t="s">
        <v>399</v>
      </c>
      <c r="BF287" t="s">
        <v>404</v>
      </c>
      <c r="BH287">
        <v>2016</v>
      </c>
      <c r="BI287" t="s">
        <v>370</v>
      </c>
      <c r="BJ287" t="s">
        <v>361</v>
      </c>
      <c r="BP287" t="s">
        <v>361</v>
      </c>
      <c r="BV287" t="s">
        <v>361</v>
      </c>
      <c r="CE287" t="s">
        <v>361</v>
      </c>
      <c r="CN287" t="s">
        <v>359</v>
      </c>
      <c r="CO287" t="s">
        <v>359</v>
      </c>
      <c r="CP287" t="s">
        <v>375</v>
      </c>
      <c r="CQ287" t="s">
        <v>359</v>
      </c>
      <c r="CR287">
        <v>0</v>
      </c>
      <c r="CS287" t="s">
        <v>359</v>
      </c>
      <c r="CT287" t="s">
        <v>376</v>
      </c>
      <c r="CU287" t="s">
        <v>359</v>
      </c>
      <c r="CV287" t="s">
        <v>375</v>
      </c>
      <c r="CW287" t="s">
        <v>359</v>
      </c>
      <c r="CX287" t="s">
        <v>4860</v>
      </c>
      <c r="CY287" t="s">
        <v>4861</v>
      </c>
      <c r="CZ287" t="s">
        <v>4481</v>
      </c>
      <c r="DA287" t="s">
        <v>4862</v>
      </c>
      <c r="DB287">
        <v>2</v>
      </c>
      <c r="DC287" t="s">
        <v>4863</v>
      </c>
      <c r="DD287">
        <v>2016</v>
      </c>
      <c r="DE287" t="s">
        <v>370</v>
      </c>
      <c r="DF287" t="s">
        <v>361</v>
      </c>
      <c r="DJ287" t="s">
        <v>359</v>
      </c>
      <c r="DL287" t="s">
        <v>370</v>
      </c>
      <c r="DN287" t="s">
        <v>4864</v>
      </c>
    </row>
    <row r="288" spans="1:118" x14ac:dyDescent="0.3">
      <c r="A288" t="s">
        <v>4865</v>
      </c>
      <c r="B288">
        <v>1</v>
      </c>
      <c r="D288" t="s">
        <v>487</v>
      </c>
      <c r="E288" t="s">
        <v>4866</v>
      </c>
      <c r="F288" t="s">
        <v>4867</v>
      </c>
      <c r="G288" t="s">
        <v>490</v>
      </c>
      <c r="H288" t="s">
        <v>4868</v>
      </c>
      <c r="I288">
        <v>2017</v>
      </c>
      <c r="J288" t="s">
        <v>353</v>
      </c>
      <c r="K288" t="s">
        <v>354</v>
      </c>
      <c r="L288" t="s">
        <v>537</v>
      </c>
      <c r="M288" t="s">
        <v>538</v>
      </c>
      <c r="N288" t="s">
        <v>4869</v>
      </c>
      <c r="Q288" t="s">
        <v>540</v>
      </c>
      <c r="R288">
        <v>10452</v>
      </c>
      <c r="T288">
        <v>118</v>
      </c>
      <c r="U288">
        <v>60</v>
      </c>
      <c r="V288">
        <v>58</v>
      </c>
      <c r="W288" t="s">
        <v>359</v>
      </c>
      <c r="X288" t="s">
        <v>394</v>
      </c>
      <c r="Z288">
        <v>2001</v>
      </c>
      <c r="AA288" t="s">
        <v>359</v>
      </c>
      <c r="AB288" t="s">
        <v>3437</v>
      </c>
      <c r="AC288" t="s">
        <v>542</v>
      </c>
      <c r="AE288">
        <v>6</v>
      </c>
      <c r="AF288" t="s">
        <v>363</v>
      </c>
      <c r="AG288" t="s">
        <v>543</v>
      </c>
      <c r="AH288" t="s">
        <v>544</v>
      </c>
      <c r="AI288" t="s">
        <v>545</v>
      </c>
      <c r="AJ288" t="s">
        <v>546</v>
      </c>
      <c r="AL288" t="s">
        <v>359</v>
      </c>
      <c r="AM288">
        <v>5</v>
      </c>
      <c r="AN288" t="s">
        <v>359</v>
      </c>
      <c r="AO288">
        <v>3</v>
      </c>
      <c r="AQ288" t="s">
        <v>401</v>
      </c>
      <c r="AR288">
        <v>1989</v>
      </c>
      <c r="AS288" t="s">
        <v>369</v>
      </c>
      <c r="AT288">
        <v>5</v>
      </c>
      <c r="AU288" t="s">
        <v>359</v>
      </c>
      <c r="AV288">
        <v>1</v>
      </c>
      <c r="AX288">
        <v>1989</v>
      </c>
      <c r="AY288" t="s">
        <v>369</v>
      </c>
      <c r="AZ288">
        <v>8000</v>
      </c>
      <c r="BA288" t="s">
        <v>359</v>
      </c>
      <c r="BB288">
        <v>4</v>
      </c>
      <c r="BC288" t="s">
        <v>547</v>
      </c>
      <c r="BD288" t="s">
        <v>548</v>
      </c>
      <c r="BE288" t="s">
        <v>549</v>
      </c>
      <c r="BF288" t="s">
        <v>550</v>
      </c>
      <c r="BH288">
        <v>1989</v>
      </c>
      <c r="BI288" t="s">
        <v>370</v>
      </c>
      <c r="BJ288" t="s">
        <v>359</v>
      </c>
      <c r="BK288">
        <v>18</v>
      </c>
      <c r="BL288" t="s">
        <v>551</v>
      </c>
      <c r="BN288">
        <v>1989</v>
      </c>
      <c r="BO288" t="s">
        <v>369</v>
      </c>
      <c r="BP288" t="s">
        <v>359</v>
      </c>
      <c r="BQ288">
        <v>2</v>
      </c>
      <c r="BS288">
        <v>1989</v>
      </c>
      <c r="BT288" t="s">
        <v>369</v>
      </c>
      <c r="BU288">
        <v>15000</v>
      </c>
      <c r="BV288" t="s">
        <v>361</v>
      </c>
      <c r="CE288" t="s">
        <v>361</v>
      </c>
      <c r="CN288" t="s">
        <v>359</v>
      </c>
      <c r="CO288" t="s">
        <v>359</v>
      </c>
      <c r="CP288" t="s">
        <v>375</v>
      </c>
      <c r="CQ288" t="s">
        <v>359</v>
      </c>
      <c r="CR288">
        <v>0</v>
      </c>
      <c r="CS288" t="s">
        <v>359</v>
      </c>
      <c r="CT288" t="s">
        <v>376</v>
      </c>
      <c r="CU288" t="s">
        <v>359</v>
      </c>
      <c r="CV288" t="s">
        <v>375</v>
      </c>
      <c r="CW288" t="s">
        <v>359</v>
      </c>
      <c r="CX288" t="s">
        <v>4870</v>
      </c>
      <c r="CY288" t="s">
        <v>4871</v>
      </c>
      <c r="CZ288" t="s">
        <v>4872</v>
      </c>
      <c r="DA288" t="s">
        <v>4873</v>
      </c>
      <c r="DB288">
        <v>1</v>
      </c>
      <c r="DC288" t="s">
        <v>4874</v>
      </c>
      <c r="DD288">
        <v>1989</v>
      </c>
      <c r="DE288" t="s">
        <v>369</v>
      </c>
      <c r="DF288" t="s">
        <v>361</v>
      </c>
      <c r="DJ288" t="s">
        <v>359</v>
      </c>
      <c r="DL288" t="s">
        <v>369</v>
      </c>
      <c r="DN288" t="s">
        <v>4875</v>
      </c>
    </row>
    <row r="289" spans="1:118" x14ac:dyDescent="0.3">
      <c r="A289" t="s">
        <v>4876</v>
      </c>
      <c r="B289">
        <v>1</v>
      </c>
      <c r="D289" t="s">
        <v>487</v>
      </c>
      <c r="E289" t="s">
        <v>4877</v>
      </c>
      <c r="F289" t="s">
        <v>4878</v>
      </c>
      <c r="G289" t="s">
        <v>490</v>
      </c>
      <c r="H289" t="s">
        <v>4879</v>
      </c>
      <c r="I289">
        <v>2017</v>
      </c>
      <c r="J289" t="s">
        <v>353</v>
      </c>
      <c r="K289" t="s">
        <v>354</v>
      </c>
      <c r="L289" t="s">
        <v>492</v>
      </c>
      <c r="M289" t="s">
        <v>1333</v>
      </c>
      <c r="N289" t="s">
        <v>3014</v>
      </c>
      <c r="Q289" t="s">
        <v>495</v>
      </c>
      <c r="R289">
        <v>2297</v>
      </c>
      <c r="T289">
        <v>220</v>
      </c>
      <c r="U289">
        <v>25</v>
      </c>
      <c r="V289">
        <v>195</v>
      </c>
      <c r="W289" t="s">
        <v>359</v>
      </c>
      <c r="X289" t="s">
        <v>394</v>
      </c>
      <c r="Z289">
        <v>2013</v>
      </c>
      <c r="AA289" t="s">
        <v>361</v>
      </c>
      <c r="AC289" t="s">
        <v>362</v>
      </c>
      <c r="AE289">
        <v>1</v>
      </c>
      <c r="AF289" t="s">
        <v>363</v>
      </c>
      <c r="AG289" t="s">
        <v>496</v>
      </c>
      <c r="AH289" t="s">
        <v>497</v>
      </c>
      <c r="AI289" t="s">
        <v>498</v>
      </c>
      <c r="AJ289" t="s">
        <v>499</v>
      </c>
      <c r="AL289" t="s">
        <v>359</v>
      </c>
      <c r="AM289">
        <v>13</v>
      </c>
      <c r="AN289" t="s">
        <v>359</v>
      </c>
      <c r="AO289">
        <v>1</v>
      </c>
      <c r="AQ289" t="s">
        <v>401</v>
      </c>
      <c r="AR289">
        <v>2013</v>
      </c>
      <c r="AS289" t="s">
        <v>370</v>
      </c>
      <c r="AT289">
        <v>13</v>
      </c>
      <c r="AU289" t="s">
        <v>359</v>
      </c>
      <c r="AV289">
        <v>1</v>
      </c>
      <c r="AX289">
        <v>2013</v>
      </c>
      <c r="AY289" t="s">
        <v>370</v>
      </c>
      <c r="AZ289">
        <v>30</v>
      </c>
      <c r="BA289" t="s">
        <v>359</v>
      </c>
      <c r="BB289">
        <v>6</v>
      </c>
      <c r="BC289" t="s">
        <v>500</v>
      </c>
      <c r="BD289" t="s">
        <v>501</v>
      </c>
      <c r="BE289" t="s">
        <v>502</v>
      </c>
      <c r="BF289" t="s">
        <v>503</v>
      </c>
      <c r="BH289">
        <v>2013</v>
      </c>
      <c r="BI289" t="s">
        <v>369</v>
      </c>
      <c r="BJ289" t="s">
        <v>359</v>
      </c>
      <c r="BK289">
        <v>10</v>
      </c>
      <c r="BL289" t="s">
        <v>504</v>
      </c>
      <c r="BN289">
        <v>2013</v>
      </c>
      <c r="BO289" t="s">
        <v>370</v>
      </c>
      <c r="BP289" t="s">
        <v>359</v>
      </c>
      <c r="BQ289">
        <v>2</v>
      </c>
      <c r="BS289">
        <v>2013</v>
      </c>
      <c r="BT289" t="s">
        <v>370</v>
      </c>
      <c r="BU289">
        <v>7000</v>
      </c>
      <c r="BV289" t="s">
        <v>361</v>
      </c>
      <c r="CE289" t="s">
        <v>361</v>
      </c>
      <c r="CN289" t="s">
        <v>359</v>
      </c>
      <c r="CO289" t="s">
        <v>359</v>
      </c>
      <c r="CP289" t="s">
        <v>375</v>
      </c>
      <c r="CQ289" t="s">
        <v>359</v>
      </c>
      <c r="CR289">
        <v>0</v>
      </c>
      <c r="CS289" t="s">
        <v>359</v>
      </c>
      <c r="CT289" t="s">
        <v>376</v>
      </c>
      <c r="CU289" t="s">
        <v>359</v>
      </c>
      <c r="CV289" t="s">
        <v>375</v>
      </c>
      <c r="CW289" t="s">
        <v>359</v>
      </c>
      <c r="CX289" t="s">
        <v>4880</v>
      </c>
      <c r="CY289" t="s">
        <v>4881</v>
      </c>
      <c r="CZ289" t="s">
        <v>4882</v>
      </c>
      <c r="DA289" t="s">
        <v>4883</v>
      </c>
      <c r="DB289">
        <v>1</v>
      </c>
      <c r="DC289" t="s">
        <v>4884</v>
      </c>
      <c r="DD289">
        <v>2013</v>
      </c>
      <c r="DE289" t="s">
        <v>370</v>
      </c>
      <c r="DF289" t="s">
        <v>361</v>
      </c>
      <c r="DJ289" t="s">
        <v>359</v>
      </c>
      <c r="DL289" t="s">
        <v>370</v>
      </c>
      <c r="DN289" t="s">
        <v>4885</v>
      </c>
    </row>
    <row r="290" spans="1:118" x14ac:dyDescent="0.3">
      <c r="A290" t="s">
        <v>4886</v>
      </c>
      <c r="B290">
        <v>1</v>
      </c>
      <c r="D290" t="s">
        <v>465</v>
      </c>
      <c r="E290" t="s">
        <v>4887</v>
      </c>
      <c r="F290" t="s">
        <v>4888</v>
      </c>
      <c r="G290" t="s">
        <v>468</v>
      </c>
      <c r="H290" t="s">
        <v>1401</v>
      </c>
      <c r="I290">
        <v>2017</v>
      </c>
      <c r="J290" t="s">
        <v>353</v>
      </c>
      <c r="K290" t="s">
        <v>354</v>
      </c>
      <c r="L290" t="s">
        <v>937</v>
      </c>
      <c r="M290" t="s">
        <v>1176</v>
      </c>
      <c r="N290" t="s">
        <v>4889</v>
      </c>
      <c r="Q290" t="s">
        <v>4890</v>
      </c>
      <c r="R290">
        <v>30604</v>
      </c>
      <c r="T290">
        <v>176</v>
      </c>
      <c r="U290">
        <v>176</v>
      </c>
      <c r="V290">
        <v>0</v>
      </c>
      <c r="W290" t="s">
        <v>359</v>
      </c>
      <c r="X290" t="s">
        <v>360</v>
      </c>
      <c r="Z290">
        <v>2015</v>
      </c>
      <c r="AA290" t="s">
        <v>361</v>
      </c>
      <c r="AC290" t="s">
        <v>362</v>
      </c>
      <c r="AD290" t="s">
        <v>4891</v>
      </c>
      <c r="AE290">
        <v>11</v>
      </c>
      <c r="AF290" t="s">
        <v>363</v>
      </c>
      <c r="AG290" t="s">
        <v>670</v>
      </c>
      <c r="AH290" t="s">
        <v>671</v>
      </c>
      <c r="AI290" t="s">
        <v>672</v>
      </c>
      <c r="AJ290" t="s">
        <v>673</v>
      </c>
      <c r="AL290" t="s">
        <v>359</v>
      </c>
      <c r="AM290">
        <v>4</v>
      </c>
      <c r="AN290" t="s">
        <v>361</v>
      </c>
      <c r="AT290">
        <v>4</v>
      </c>
      <c r="AU290" t="s">
        <v>361</v>
      </c>
      <c r="BA290" t="s">
        <v>361</v>
      </c>
      <c r="BJ290" t="s">
        <v>361</v>
      </c>
      <c r="BP290" t="s">
        <v>361</v>
      </c>
      <c r="BV290" t="s">
        <v>361</v>
      </c>
      <c r="CE290" t="s">
        <v>361</v>
      </c>
      <c r="CN290" t="s">
        <v>359</v>
      </c>
      <c r="CO290" t="s">
        <v>359</v>
      </c>
      <c r="CP290" t="s">
        <v>375</v>
      </c>
      <c r="CQ290" t="s">
        <v>359</v>
      </c>
      <c r="CR290">
        <v>0</v>
      </c>
      <c r="CS290" t="s">
        <v>359</v>
      </c>
      <c r="CT290" t="s">
        <v>376</v>
      </c>
      <c r="CU290" t="s">
        <v>359</v>
      </c>
      <c r="CV290" t="s">
        <v>375</v>
      </c>
      <c r="CW290" t="s">
        <v>359</v>
      </c>
      <c r="CX290" t="s">
        <v>4892</v>
      </c>
      <c r="CY290" t="s">
        <v>4893</v>
      </c>
      <c r="CZ290" t="s">
        <v>4894</v>
      </c>
      <c r="DA290" t="s">
        <v>4895</v>
      </c>
      <c r="DB290">
        <v>2</v>
      </c>
      <c r="DC290" t="s">
        <v>4896</v>
      </c>
      <c r="DD290">
        <v>2015</v>
      </c>
      <c r="DE290" t="s">
        <v>370</v>
      </c>
      <c r="DF290" t="s">
        <v>361</v>
      </c>
      <c r="DJ290" t="s">
        <v>359</v>
      </c>
      <c r="DL290" t="s">
        <v>370</v>
      </c>
      <c r="DM290" t="s">
        <v>4891</v>
      </c>
      <c r="DN290" t="s">
        <v>4897</v>
      </c>
    </row>
    <row r="291" spans="1:118" x14ac:dyDescent="0.3">
      <c r="A291" t="s">
        <v>4898</v>
      </c>
      <c r="B291">
        <v>1</v>
      </c>
      <c r="D291" t="s">
        <v>579</v>
      </c>
      <c r="E291" t="s">
        <v>4899</v>
      </c>
      <c r="F291" t="s">
        <v>4900</v>
      </c>
      <c r="G291" t="s">
        <v>582</v>
      </c>
      <c r="H291" t="s">
        <v>4901</v>
      </c>
      <c r="I291">
        <v>2017</v>
      </c>
      <c r="J291" t="s">
        <v>353</v>
      </c>
      <c r="K291" t="s">
        <v>354</v>
      </c>
      <c r="L291" t="s">
        <v>355</v>
      </c>
      <c r="M291" t="s">
        <v>2565</v>
      </c>
      <c r="N291" t="s">
        <v>2566</v>
      </c>
      <c r="Q291" t="s">
        <v>2093</v>
      </c>
      <c r="R291">
        <v>10234</v>
      </c>
      <c r="T291">
        <v>148</v>
      </c>
      <c r="U291">
        <v>120</v>
      </c>
      <c r="V291">
        <v>28</v>
      </c>
      <c r="W291" t="s">
        <v>359</v>
      </c>
      <c r="X291" t="s">
        <v>360</v>
      </c>
      <c r="Z291">
        <v>2017</v>
      </c>
      <c r="AA291" t="s">
        <v>361</v>
      </c>
      <c r="AE291">
        <v>2</v>
      </c>
      <c r="AF291" t="s">
        <v>363</v>
      </c>
      <c r="AG291" t="s">
        <v>2095</v>
      </c>
      <c r="AH291" t="s">
        <v>4902</v>
      </c>
      <c r="AI291" t="s">
        <v>2097</v>
      </c>
      <c r="AJ291" t="s">
        <v>2098</v>
      </c>
      <c r="AK291" t="s">
        <v>4903</v>
      </c>
      <c r="AL291" t="s">
        <v>359</v>
      </c>
      <c r="AM291">
        <v>65</v>
      </c>
      <c r="AN291" t="s">
        <v>359</v>
      </c>
      <c r="AO291">
        <v>2</v>
      </c>
      <c r="AP291" t="s">
        <v>4904</v>
      </c>
      <c r="AQ291" t="s">
        <v>401</v>
      </c>
      <c r="AR291">
        <v>2017</v>
      </c>
      <c r="AS291" t="s">
        <v>370</v>
      </c>
      <c r="AT291">
        <v>65</v>
      </c>
      <c r="AU291" t="s">
        <v>359</v>
      </c>
      <c r="AV291">
        <v>1</v>
      </c>
      <c r="AX291">
        <v>2017</v>
      </c>
      <c r="AY291" t="s">
        <v>370</v>
      </c>
      <c r="AZ291">
        <v>12000</v>
      </c>
      <c r="BA291" t="s">
        <v>359</v>
      </c>
      <c r="BB291">
        <v>2012</v>
      </c>
      <c r="BC291" t="s">
        <v>371</v>
      </c>
      <c r="BD291" t="s">
        <v>372</v>
      </c>
      <c r="BE291" t="s">
        <v>373</v>
      </c>
      <c r="BF291" t="s">
        <v>374</v>
      </c>
      <c r="BH291">
        <v>2012</v>
      </c>
      <c r="BI291" t="s">
        <v>370</v>
      </c>
      <c r="BJ291" t="s">
        <v>361</v>
      </c>
      <c r="BP291" t="s">
        <v>359</v>
      </c>
      <c r="BQ291">
        <v>2</v>
      </c>
      <c r="BS291">
        <v>2012</v>
      </c>
      <c r="BT291" t="s">
        <v>370</v>
      </c>
      <c r="BU291">
        <v>12000</v>
      </c>
      <c r="BV291" t="s">
        <v>361</v>
      </c>
      <c r="CE291" t="s">
        <v>361</v>
      </c>
      <c r="CN291" t="s">
        <v>359</v>
      </c>
      <c r="CO291" t="s">
        <v>359</v>
      </c>
      <c r="CP291" t="s">
        <v>375</v>
      </c>
      <c r="CQ291" t="s">
        <v>359</v>
      </c>
      <c r="CR291">
        <v>0</v>
      </c>
      <c r="CS291" t="s">
        <v>359</v>
      </c>
      <c r="CT291" t="s">
        <v>376</v>
      </c>
      <c r="CU291" t="s">
        <v>359</v>
      </c>
      <c r="CV291" t="s">
        <v>375</v>
      </c>
      <c r="CW291" t="s">
        <v>359</v>
      </c>
      <c r="CX291" t="s">
        <v>4905</v>
      </c>
      <c r="CY291" t="s">
        <v>4906</v>
      </c>
      <c r="CZ291" t="s">
        <v>4907</v>
      </c>
      <c r="DA291" t="s">
        <v>4908</v>
      </c>
      <c r="DB291">
        <v>1</v>
      </c>
      <c r="DC291" t="s">
        <v>4909</v>
      </c>
      <c r="DD291">
        <v>2017</v>
      </c>
      <c r="DE291" t="s">
        <v>370</v>
      </c>
      <c r="DF291" t="s">
        <v>361</v>
      </c>
      <c r="DJ291" t="s">
        <v>359</v>
      </c>
      <c r="DL291" t="s">
        <v>370</v>
      </c>
      <c r="DM291" t="s">
        <v>4910</v>
      </c>
      <c r="DN291" t="s">
        <v>4911</v>
      </c>
    </row>
    <row r="292" spans="1:118" x14ac:dyDescent="0.3">
      <c r="A292" t="s">
        <v>4912</v>
      </c>
      <c r="B292">
        <v>1</v>
      </c>
      <c r="D292" t="s">
        <v>631</v>
      </c>
      <c r="E292" t="s">
        <v>4913</v>
      </c>
      <c r="F292" t="s">
        <v>4914</v>
      </c>
      <c r="G292" t="s">
        <v>634</v>
      </c>
      <c r="H292" t="s">
        <v>4915</v>
      </c>
      <c r="I292">
        <v>2017</v>
      </c>
      <c r="J292" t="s">
        <v>353</v>
      </c>
      <c r="K292" t="s">
        <v>354</v>
      </c>
      <c r="L292" t="s">
        <v>606</v>
      </c>
      <c r="M292" t="s">
        <v>4916</v>
      </c>
      <c r="N292" t="s">
        <v>4917</v>
      </c>
      <c r="Q292" t="s">
        <v>4918</v>
      </c>
      <c r="R292">
        <v>8284</v>
      </c>
      <c r="T292">
        <v>74</v>
      </c>
      <c r="U292">
        <v>35</v>
      </c>
      <c r="V292">
        <v>39</v>
      </c>
      <c r="W292" t="s">
        <v>359</v>
      </c>
      <c r="X292" t="s">
        <v>360</v>
      </c>
      <c r="Z292">
        <v>2014</v>
      </c>
      <c r="AA292" t="s">
        <v>359</v>
      </c>
      <c r="AB292" t="s">
        <v>3483</v>
      </c>
      <c r="AC292" t="s">
        <v>362</v>
      </c>
      <c r="AD292" t="s">
        <v>2581</v>
      </c>
      <c r="AE292">
        <v>4</v>
      </c>
      <c r="AF292" t="s">
        <v>363</v>
      </c>
      <c r="AG292" t="s">
        <v>2411</v>
      </c>
      <c r="AH292" t="s">
        <v>2412</v>
      </c>
      <c r="AI292" t="s">
        <v>2413</v>
      </c>
      <c r="AJ292" t="s">
        <v>2414</v>
      </c>
      <c r="AL292" t="s">
        <v>359</v>
      </c>
      <c r="AM292">
        <v>4</v>
      </c>
      <c r="AN292" t="s">
        <v>359</v>
      </c>
      <c r="AO292">
        <v>5</v>
      </c>
      <c r="AQ292" t="s">
        <v>2582</v>
      </c>
      <c r="AR292">
        <v>2014</v>
      </c>
      <c r="AS292" t="s">
        <v>370</v>
      </c>
      <c r="AT292">
        <v>4</v>
      </c>
      <c r="AU292" t="s">
        <v>359</v>
      </c>
      <c r="AV292">
        <v>2</v>
      </c>
      <c r="AX292">
        <v>2014</v>
      </c>
      <c r="AY292" t="s">
        <v>370</v>
      </c>
      <c r="AZ292">
        <v>8000</v>
      </c>
      <c r="BA292" t="s">
        <v>359</v>
      </c>
      <c r="BB292">
        <v>13</v>
      </c>
      <c r="BC292" t="s">
        <v>2583</v>
      </c>
      <c r="BD292" t="s">
        <v>4919</v>
      </c>
      <c r="BE292" t="s">
        <v>2585</v>
      </c>
      <c r="BF292" t="s">
        <v>2586</v>
      </c>
      <c r="BH292">
        <v>2014</v>
      </c>
      <c r="BI292" t="s">
        <v>370</v>
      </c>
      <c r="BJ292" t="s">
        <v>361</v>
      </c>
      <c r="BP292" t="s">
        <v>359</v>
      </c>
      <c r="BQ292">
        <v>2</v>
      </c>
      <c r="BS292">
        <v>2014</v>
      </c>
      <c r="BT292" t="s">
        <v>370</v>
      </c>
      <c r="BU292">
        <v>7000</v>
      </c>
      <c r="BV292" t="s">
        <v>359</v>
      </c>
      <c r="BW292">
        <v>4</v>
      </c>
      <c r="BY292">
        <v>2014</v>
      </c>
      <c r="BZ292" t="s">
        <v>369</v>
      </c>
      <c r="CA292" t="s">
        <v>359</v>
      </c>
      <c r="CC292">
        <v>2014</v>
      </c>
      <c r="CD292" t="s">
        <v>370</v>
      </c>
      <c r="CE292" t="s">
        <v>361</v>
      </c>
      <c r="CN292" t="s">
        <v>359</v>
      </c>
      <c r="CO292" t="s">
        <v>359</v>
      </c>
      <c r="CP292" t="s">
        <v>375</v>
      </c>
      <c r="CQ292" t="s">
        <v>359</v>
      </c>
      <c r="CR292">
        <v>0</v>
      </c>
      <c r="CS292" t="s">
        <v>359</v>
      </c>
      <c r="CT292" t="s">
        <v>376</v>
      </c>
      <c r="CU292" t="s">
        <v>359</v>
      </c>
      <c r="CV292" t="s">
        <v>375</v>
      </c>
      <c r="CW292" t="s">
        <v>359</v>
      </c>
      <c r="CX292" t="s">
        <v>4920</v>
      </c>
      <c r="CY292" t="s">
        <v>4921</v>
      </c>
      <c r="CZ292" t="s">
        <v>4922</v>
      </c>
      <c r="DA292" t="s">
        <v>4923</v>
      </c>
      <c r="DB292">
        <v>17</v>
      </c>
      <c r="DC292" t="s">
        <v>4924</v>
      </c>
      <c r="DD292">
        <v>2014</v>
      </c>
      <c r="DE292" t="s">
        <v>370</v>
      </c>
      <c r="DF292" t="s">
        <v>359</v>
      </c>
      <c r="DG292">
        <v>1</v>
      </c>
      <c r="DH292">
        <v>10</v>
      </c>
      <c r="DI292" t="s">
        <v>2592</v>
      </c>
      <c r="DJ292" t="s">
        <v>359</v>
      </c>
      <c r="DL292" t="s">
        <v>370</v>
      </c>
      <c r="DM292" t="s">
        <v>4925</v>
      </c>
      <c r="DN292" t="s">
        <v>4926</v>
      </c>
    </row>
    <row r="293" spans="1:118" x14ac:dyDescent="0.3">
      <c r="A293" t="s">
        <v>4927</v>
      </c>
      <c r="B293">
        <v>1</v>
      </c>
      <c r="D293" t="s">
        <v>559</v>
      </c>
      <c r="E293" t="s">
        <v>4928</v>
      </c>
      <c r="F293" t="s">
        <v>4929</v>
      </c>
      <c r="G293" t="s">
        <v>562</v>
      </c>
      <c r="H293" t="s">
        <v>4930</v>
      </c>
      <c r="I293">
        <v>2017</v>
      </c>
      <c r="J293" t="s">
        <v>353</v>
      </c>
      <c r="K293" t="s">
        <v>354</v>
      </c>
      <c r="L293" t="s">
        <v>564</v>
      </c>
      <c r="M293" t="s">
        <v>565</v>
      </c>
      <c r="N293" t="s">
        <v>1869</v>
      </c>
      <c r="Q293" t="s">
        <v>1869</v>
      </c>
      <c r="R293">
        <v>911</v>
      </c>
      <c r="T293">
        <v>118</v>
      </c>
      <c r="U293">
        <v>32</v>
      </c>
      <c r="V293">
        <v>86</v>
      </c>
      <c r="W293" t="s">
        <v>359</v>
      </c>
      <c r="X293" t="s">
        <v>394</v>
      </c>
      <c r="Z293">
        <v>1997</v>
      </c>
      <c r="AA293" t="s">
        <v>361</v>
      </c>
      <c r="AC293" t="s">
        <v>362</v>
      </c>
      <c r="AD293" t="s">
        <v>4931</v>
      </c>
      <c r="AE293">
        <v>2</v>
      </c>
      <c r="AF293" t="s">
        <v>363</v>
      </c>
      <c r="AG293" t="s">
        <v>4932</v>
      </c>
      <c r="AH293" t="s">
        <v>4933</v>
      </c>
      <c r="AI293" t="s">
        <v>4934</v>
      </c>
      <c r="AJ293" t="s">
        <v>4935</v>
      </c>
      <c r="AL293" t="s">
        <v>359</v>
      </c>
      <c r="AM293">
        <v>30</v>
      </c>
      <c r="AN293" t="s">
        <v>359</v>
      </c>
      <c r="AO293">
        <v>2</v>
      </c>
      <c r="AQ293" t="s">
        <v>4936</v>
      </c>
      <c r="AR293">
        <v>2016</v>
      </c>
      <c r="AS293" t="s">
        <v>370</v>
      </c>
      <c r="AT293">
        <v>30</v>
      </c>
      <c r="AU293" t="s">
        <v>359</v>
      </c>
      <c r="AV293">
        <v>1</v>
      </c>
      <c r="AX293">
        <v>2016</v>
      </c>
      <c r="AY293" t="s">
        <v>370</v>
      </c>
      <c r="AZ293">
        <v>700</v>
      </c>
      <c r="BA293" t="s">
        <v>359</v>
      </c>
      <c r="BB293">
        <v>1</v>
      </c>
      <c r="BC293" t="s">
        <v>4937</v>
      </c>
      <c r="BD293" t="s">
        <v>4938</v>
      </c>
      <c r="BE293" t="s">
        <v>4939</v>
      </c>
      <c r="BF293" t="s">
        <v>4940</v>
      </c>
      <c r="BH293">
        <v>2016</v>
      </c>
      <c r="BI293" t="s">
        <v>370</v>
      </c>
      <c r="BJ293" t="s">
        <v>359</v>
      </c>
      <c r="BK293">
        <v>2</v>
      </c>
      <c r="BL293" t="s">
        <v>4941</v>
      </c>
      <c r="BN293">
        <v>2016</v>
      </c>
      <c r="BO293" t="s">
        <v>370</v>
      </c>
      <c r="BP293" t="s">
        <v>359</v>
      </c>
      <c r="BQ293">
        <v>2</v>
      </c>
      <c r="BS293">
        <v>2016</v>
      </c>
      <c r="BT293" t="s">
        <v>370</v>
      </c>
      <c r="BU293">
        <v>800</v>
      </c>
      <c r="BV293" t="s">
        <v>361</v>
      </c>
      <c r="CE293" t="s">
        <v>361</v>
      </c>
      <c r="CN293" t="s">
        <v>359</v>
      </c>
      <c r="CO293" t="s">
        <v>359</v>
      </c>
      <c r="CP293" t="s">
        <v>375</v>
      </c>
      <c r="CQ293" t="s">
        <v>359</v>
      </c>
      <c r="CR293">
        <v>0</v>
      </c>
      <c r="CS293" t="s">
        <v>359</v>
      </c>
      <c r="CT293" t="s">
        <v>376</v>
      </c>
      <c r="CU293" t="s">
        <v>359</v>
      </c>
      <c r="CV293" t="s">
        <v>375</v>
      </c>
      <c r="CW293" t="s">
        <v>359</v>
      </c>
      <c r="CX293" t="s">
        <v>4942</v>
      </c>
      <c r="CY293" t="s">
        <v>4943</v>
      </c>
      <c r="CZ293" t="s">
        <v>2413</v>
      </c>
      <c r="DA293" t="s">
        <v>4944</v>
      </c>
      <c r="DB293">
        <v>5</v>
      </c>
      <c r="DC293" t="s">
        <v>4945</v>
      </c>
      <c r="DD293">
        <v>2016</v>
      </c>
      <c r="DE293" t="s">
        <v>370</v>
      </c>
      <c r="DF293" t="s">
        <v>361</v>
      </c>
      <c r="DJ293" t="s">
        <v>359</v>
      </c>
      <c r="DL293" t="s">
        <v>370</v>
      </c>
      <c r="DM293" t="s">
        <v>4946</v>
      </c>
      <c r="DN293" t="s">
        <v>4947</v>
      </c>
    </row>
    <row r="294" spans="1:118" x14ac:dyDescent="0.3">
      <c r="A294" t="s">
        <v>4948</v>
      </c>
      <c r="B294">
        <v>1</v>
      </c>
      <c r="D294" t="s">
        <v>559</v>
      </c>
      <c r="E294" t="s">
        <v>4949</v>
      </c>
      <c r="F294" t="s">
        <v>4950</v>
      </c>
      <c r="G294" t="s">
        <v>562</v>
      </c>
      <c r="H294" t="s">
        <v>4951</v>
      </c>
      <c r="I294">
        <v>2017</v>
      </c>
      <c r="J294" t="s">
        <v>353</v>
      </c>
      <c r="K294" t="s">
        <v>354</v>
      </c>
      <c r="L294" t="s">
        <v>564</v>
      </c>
      <c r="M294" t="s">
        <v>565</v>
      </c>
      <c r="N294" t="s">
        <v>565</v>
      </c>
      <c r="Q294" t="s">
        <v>4952</v>
      </c>
      <c r="R294">
        <v>1232</v>
      </c>
      <c r="T294">
        <v>186</v>
      </c>
      <c r="U294">
        <v>37</v>
      </c>
      <c r="V294">
        <v>149</v>
      </c>
      <c r="W294" t="s">
        <v>359</v>
      </c>
      <c r="X294" t="s">
        <v>394</v>
      </c>
      <c r="Z294">
        <v>2016</v>
      </c>
      <c r="AA294" t="s">
        <v>361</v>
      </c>
      <c r="AC294" t="s">
        <v>362</v>
      </c>
      <c r="AD294" t="s">
        <v>4953</v>
      </c>
      <c r="AE294">
        <v>2</v>
      </c>
      <c r="AF294" t="s">
        <v>363</v>
      </c>
      <c r="AG294" t="s">
        <v>568</v>
      </c>
      <c r="AH294" t="s">
        <v>4954</v>
      </c>
      <c r="AI294" t="s">
        <v>570</v>
      </c>
      <c r="AJ294" t="s">
        <v>571</v>
      </c>
      <c r="AK294" t="s">
        <v>4955</v>
      </c>
      <c r="AL294" t="s">
        <v>359</v>
      </c>
      <c r="AM294">
        <v>45</v>
      </c>
      <c r="AN294" t="s">
        <v>359</v>
      </c>
      <c r="AO294">
        <v>2</v>
      </c>
      <c r="AP294" t="s">
        <v>4956</v>
      </c>
      <c r="AQ294" t="s">
        <v>4936</v>
      </c>
      <c r="AR294">
        <v>2016</v>
      </c>
      <c r="AS294" t="s">
        <v>370</v>
      </c>
      <c r="AT294">
        <v>45</v>
      </c>
      <c r="AU294" t="s">
        <v>359</v>
      </c>
      <c r="AV294">
        <v>1</v>
      </c>
      <c r="AW294" t="s">
        <v>4957</v>
      </c>
      <c r="AX294">
        <v>2016</v>
      </c>
      <c r="AY294" t="s">
        <v>370</v>
      </c>
      <c r="AZ294">
        <v>1500</v>
      </c>
      <c r="BA294" t="s">
        <v>361</v>
      </c>
      <c r="BC294" t="s">
        <v>368</v>
      </c>
      <c r="BD294" t="s">
        <v>368</v>
      </c>
      <c r="BE294" t="s">
        <v>368</v>
      </c>
      <c r="BF294" t="s">
        <v>368</v>
      </c>
      <c r="BJ294" t="s">
        <v>359</v>
      </c>
      <c r="BK294">
        <v>1</v>
      </c>
      <c r="BL294" t="s">
        <v>4958</v>
      </c>
      <c r="BM294" t="s">
        <v>4959</v>
      </c>
      <c r="BN294">
        <v>2016</v>
      </c>
      <c r="BO294" t="s">
        <v>370</v>
      </c>
      <c r="BP294" t="s">
        <v>359</v>
      </c>
      <c r="BQ294">
        <v>1</v>
      </c>
      <c r="BS294">
        <v>2016</v>
      </c>
      <c r="BT294" t="s">
        <v>370</v>
      </c>
      <c r="BU294">
        <v>1000</v>
      </c>
      <c r="BV294" t="s">
        <v>361</v>
      </c>
      <c r="CE294" t="s">
        <v>361</v>
      </c>
      <c r="CN294" t="s">
        <v>359</v>
      </c>
      <c r="CO294" t="s">
        <v>359</v>
      </c>
      <c r="CP294" t="s">
        <v>375</v>
      </c>
      <c r="CQ294" t="s">
        <v>359</v>
      </c>
      <c r="CR294">
        <v>0</v>
      </c>
      <c r="CS294" t="s">
        <v>359</v>
      </c>
      <c r="CT294" t="s">
        <v>376</v>
      </c>
      <c r="CU294" t="s">
        <v>359</v>
      </c>
      <c r="CV294" t="s">
        <v>375</v>
      </c>
      <c r="CW294" t="s">
        <v>359</v>
      </c>
      <c r="CX294" t="s">
        <v>4960</v>
      </c>
      <c r="CY294" t="s">
        <v>4961</v>
      </c>
      <c r="CZ294" t="s">
        <v>4962</v>
      </c>
      <c r="DA294" t="s">
        <v>4963</v>
      </c>
      <c r="DB294">
        <v>2</v>
      </c>
      <c r="DC294" t="s">
        <v>4964</v>
      </c>
      <c r="DD294">
        <v>2016</v>
      </c>
      <c r="DE294" t="s">
        <v>370</v>
      </c>
      <c r="DF294" t="s">
        <v>361</v>
      </c>
      <c r="DJ294" t="s">
        <v>359</v>
      </c>
      <c r="DL294" t="s">
        <v>370</v>
      </c>
      <c r="DM294" t="s">
        <v>4965</v>
      </c>
      <c r="DN294" t="s">
        <v>4966</v>
      </c>
    </row>
    <row r="295" spans="1:118" x14ac:dyDescent="0.3">
      <c r="A295" t="s">
        <v>4967</v>
      </c>
      <c r="B295">
        <v>1</v>
      </c>
      <c r="D295" t="s">
        <v>465</v>
      </c>
      <c r="E295" t="s">
        <v>4968</v>
      </c>
      <c r="F295" t="s">
        <v>4969</v>
      </c>
      <c r="G295" t="s">
        <v>468</v>
      </c>
      <c r="H295" t="s">
        <v>4970</v>
      </c>
      <c r="I295">
        <v>2017</v>
      </c>
      <c r="J295" t="s">
        <v>353</v>
      </c>
      <c r="K295" t="s">
        <v>354</v>
      </c>
      <c r="L295" t="s">
        <v>1033</v>
      </c>
      <c r="M295" t="s">
        <v>3784</v>
      </c>
      <c r="N295" t="s">
        <v>3785</v>
      </c>
      <c r="Q295" t="s">
        <v>4971</v>
      </c>
      <c r="T295">
        <v>188</v>
      </c>
      <c r="U295">
        <v>188</v>
      </c>
      <c r="V295">
        <v>0</v>
      </c>
      <c r="W295" t="s">
        <v>359</v>
      </c>
      <c r="X295" t="s">
        <v>394</v>
      </c>
      <c r="Z295">
        <v>2010</v>
      </c>
      <c r="AA295" t="s">
        <v>361</v>
      </c>
      <c r="AC295" t="s">
        <v>3787</v>
      </c>
      <c r="AD295" t="s">
        <v>3788</v>
      </c>
      <c r="AE295">
        <v>1</v>
      </c>
      <c r="AF295" t="s">
        <v>363</v>
      </c>
      <c r="AG295" t="s">
        <v>3789</v>
      </c>
      <c r="AH295" t="s">
        <v>3790</v>
      </c>
      <c r="AI295" t="s">
        <v>3791</v>
      </c>
      <c r="AJ295" t="s">
        <v>3792</v>
      </c>
      <c r="AL295" t="s">
        <v>359</v>
      </c>
      <c r="AM295">
        <v>50</v>
      </c>
      <c r="AN295" t="s">
        <v>361</v>
      </c>
      <c r="AT295">
        <v>50</v>
      </c>
      <c r="AU295" t="s">
        <v>359</v>
      </c>
      <c r="AV295">
        <v>1</v>
      </c>
      <c r="AW295" t="s">
        <v>4972</v>
      </c>
      <c r="AX295">
        <v>2010</v>
      </c>
      <c r="AY295" t="s">
        <v>622</v>
      </c>
      <c r="AZ295">
        <v>700</v>
      </c>
      <c r="BA295" t="s">
        <v>359</v>
      </c>
      <c r="BB295">
        <v>1</v>
      </c>
      <c r="BC295" t="s">
        <v>4973</v>
      </c>
      <c r="BD295" t="s">
        <v>4974</v>
      </c>
      <c r="BE295" t="s">
        <v>4975</v>
      </c>
      <c r="BF295" t="s">
        <v>4976</v>
      </c>
      <c r="BG295" t="s">
        <v>4977</v>
      </c>
      <c r="BH295">
        <v>2010</v>
      </c>
      <c r="BI295" t="s">
        <v>369</v>
      </c>
      <c r="BJ295" t="s">
        <v>361</v>
      </c>
      <c r="BP295" t="s">
        <v>361</v>
      </c>
      <c r="BV295" t="s">
        <v>361</v>
      </c>
      <c r="CE295" t="s">
        <v>361</v>
      </c>
      <c r="CN295" t="s">
        <v>359</v>
      </c>
      <c r="CO295" t="s">
        <v>359</v>
      </c>
      <c r="CP295" t="s">
        <v>375</v>
      </c>
      <c r="CQ295" t="s">
        <v>359</v>
      </c>
      <c r="CR295">
        <v>0</v>
      </c>
      <c r="CS295" t="s">
        <v>359</v>
      </c>
      <c r="CT295" t="s">
        <v>376</v>
      </c>
      <c r="CU295" t="s">
        <v>359</v>
      </c>
      <c r="CV295" t="s">
        <v>375</v>
      </c>
      <c r="CW295" t="s">
        <v>359</v>
      </c>
      <c r="CX295" t="s">
        <v>4978</v>
      </c>
      <c r="CY295" t="s">
        <v>4979</v>
      </c>
      <c r="CZ295" t="s">
        <v>4980</v>
      </c>
      <c r="DA295" t="s">
        <v>4981</v>
      </c>
      <c r="DB295">
        <v>0</v>
      </c>
      <c r="DC295" t="s">
        <v>4982</v>
      </c>
      <c r="DD295">
        <v>2010</v>
      </c>
      <c r="DE295" t="s">
        <v>622</v>
      </c>
      <c r="DF295" t="s">
        <v>361</v>
      </c>
      <c r="DJ295" t="s">
        <v>361</v>
      </c>
      <c r="DK295" t="s">
        <v>3788</v>
      </c>
      <c r="DL295" t="s">
        <v>369</v>
      </c>
      <c r="DM295" t="s">
        <v>3788</v>
      </c>
      <c r="DN295" t="s">
        <v>4983</v>
      </c>
    </row>
    <row r="296" spans="1:118" x14ac:dyDescent="0.3">
      <c r="A296" t="s">
        <v>4984</v>
      </c>
      <c r="B296">
        <v>1</v>
      </c>
      <c r="D296" t="s">
        <v>465</v>
      </c>
      <c r="E296" t="s">
        <v>4985</v>
      </c>
      <c r="F296" t="s">
        <v>4986</v>
      </c>
      <c r="G296" t="s">
        <v>468</v>
      </c>
      <c r="H296" t="s">
        <v>4987</v>
      </c>
      <c r="I296">
        <v>2017</v>
      </c>
      <c r="J296" t="s">
        <v>353</v>
      </c>
      <c r="K296" t="s">
        <v>354</v>
      </c>
      <c r="L296" t="s">
        <v>1033</v>
      </c>
      <c r="M296" t="s">
        <v>1034</v>
      </c>
      <c r="N296" t="s">
        <v>1476</v>
      </c>
      <c r="Q296" t="s">
        <v>2528</v>
      </c>
      <c r="R296">
        <v>2621</v>
      </c>
      <c r="T296">
        <v>243</v>
      </c>
      <c r="U296">
        <v>243</v>
      </c>
      <c r="V296">
        <v>0</v>
      </c>
      <c r="W296" t="s">
        <v>359</v>
      </c>
      <c r="X296" t="s">
        <v>394</v>
      </c>
      <c r="Z296">
        <v>2016</v>
      </c>
      <c r="AA296" t="s">
        <v>361</v>
      </c>
      <c r="AC296" t="s">
        <v>362</v>
      </c>
      <c r="AD296" t="s">
        <v>2529</v>
      </c>
      <c r="AE296">
        <v>1</v>
      </c>
      <c r="AF296" t="s">
        <v>363</v>
      </c>
      <c r="AG296" t="s">
        <v>2530</v>
      </c>
      <c r="AH296" t="s">
        <v>2531</v>
      </c>
      <c r="AI296" t="s">
        <v>2532</v>
      </c>
      <c r="AJ296" t="s">
        <v>2533</v>
      </c>
      <c r="AL296" t="s">
        <v>359</v>
      </c>
      <c r="AM296">
        <v>40</v>
      </c>
      <c r="AN296" t="s">
        <v>361</v>
      </c>
      <c r="AT296">
        <v>40</v>
      </c>
      <c r="AU296" t="s">
        <v>361</v>
      </c>
      <c r="BA296" t="s">
        <v>361</v>
      </c>
      <c r="BJ296" t="s">
        <v>361</v>
      </c>
      <c r="BP296" t="s">
        <v>361</v>
      </c>
      <c r="BV296" t="s">
        <v>361</v>
      </c>
      <c r="CE296" t="s">
        <v>361</v>
      </c>
      <c r="CN296" t="s">
        <v>359</v>
      </c>
      <c r="CO296" t="s">
        <v>359</v>
      </c>
      <c r="CP296" t="s">
        <v>375</v>
      </c>
      <c r="CQ296" t="s">
        <v>359</v>
      </c>
      <c r="CR296">
        <v>0</v>
      </c>
      <c r="CS296" t="s">
        <v>359</v>
      </c>
      <c r="CT296" t="s">
        <v>376</v>
      </c>
      <c r="CU296" t="s">
        <v>359</v>
      </c>
      <c r="CV296" t="s">
        <v>375</v>
      </c>
      <c r="CW296" t="s">
        <v>359</v>
      </c>
      <c r="CX296" t="s">
        <v>4988</v>
      </c>
      <c r="CY296" t="s">
        <v>4989</v>
      </c>
      <c r="CZ296" t="s">
        <v>4990</v>
      </c>
      <c r="DA296" t="s">
        <v>4991</v>
      </c>
      <c r="DB296">
        <v>2</v>
      </c>
      <c r="DC296" t="s">
        <v>4992</v>
      </c>
      <c r="DD296">
        <v>2016</v>
      </c>
      <c r="DE296" t="s">
        <v>370</v>
      </c>
      <c r="DF296" t="s">
        <v>361</v>
      </c>
      <c r="DJ296" t="s">
        <v>359</v>
      </c>
      <c r="DL296" t="s">
        <v>370</v>
      </c>
      <c r="DM296" t="s">
        <v>2529</v>
      </c>
      <c r="DN296" t="s">
        <v>4993</v>
      </c>
    </row>
    <row r="297" spans="1:118" x14ac:dyDescent="0.3">
      <c r="A297" t="s">
        <v>4994</v>
      </c>
      <c r="B297">
        <v>1</v>
      </c>
      <c r="D297" t="s">
        <v>465</v>
      </c>
      <c r="E297" t="s">
        <v>4995</v>
      </c>
      <c r="F297" t="s">
        <v>4996</v>
      </c>
      <c r="G297" t="s">
        <v>468</v>
      </c>
      <c r="H297" t="s">
        <v>4997</v>
      </c>
      <c r="I297">
        <v>2017</v>
      </c>
      <c r="J297" t="s">
        <v>353</v>
      </c>
      <c r="K297" t="s">
        <v>354</v>
      </c>
      <c r="L297" t="s">
        <v>470</v>
      </c>
      <c r="M297" t="s">
        <v>1098</v>
      </c>
      <c r="N297" t="s">
        <v>2838</v>
      </c>
      <c r="Q297" t="s">
        <v>4998</v>
      </c>
      <c r="R297">
        <v>9577</v>
      </c>
      <c r="T297">
        <v>147</v>
      </c>
      <c r="U297">
        <v>147</v>
      </c>
      <c r="V297">
        <v>0</v>
      </c>
      <c r="W297" t="s">
        <v>359</v>
      </c>
      <c r="X297" t="s">
        <v>360</v>
      </c>
      <c r="Z297">
        <v>2015</v>
      </c>
      <c r="AA297" t="s">
        <v>361</v>
      </c>
      <c r="AC297" t="s">
        <v>362</v>
      </c>
      <c r="AD297" t="s">
        <v>4999</v>
      </c>
      <c r="AE297">
        <v>10</v>
      </c>
      <c r="AF297" t="s">
        <v>363</v>
      </c>
      <c r="AG297" t="s">
        <v>1101</v>
      </c>
      <c r="AH297" t="s">
        <v>1102</v>
      </c>
      <c r="AI297" t="s">
        <v>1103</v>
      </c>
      <c r="AJ297" t="s">
        <v>1104</v>
      </c>
      <c r="AL297" t="s">
        <v>359</v>
      </c>
      <c r="AM297">
        <v>40</v>
      </c>
      <c r="AN297" t="s">
        <v>359</v>
      </c>
      <c r="AO297">
        <v>8</v>
      </c>
      <c r="AQ297" t="s">
        <v>401</v>
      </c>
      <c r="AR297">
        <v>2015</v>
      </c>
      <c r="AS297" t="s">
        <v>370</v>
      </c>
      <c r="AT297">
        <v>40</v>
      </c>
      <c r="AU297" t="s">
        <v>359</v>
      </c>
      <c r="AV297">
        <v>1</v>
      </c>
      <c r="AX297">
        <v>2015</v>
      </c>
      <c r="AY297" t="s">
        <v>370</v>
      </c>
      <c r="AZ297">
        <v>4000</v>
      </c>
      <c r="BA297" t="s">
        <v>359</v>
      </c>
      <c r="BB297">
        <v>1</v>
      </c>
      <c r="BC297" t="s">
        <v>5000</v>
      </c>
      <c r="BD297" t="s">
        <v>5001</v>
      </c>
      <c r="BE297" t="s">
        <v>5002</v>
      </c>
      <c r="BF297" t="s">
        <v>5003</v>
      </c>
      <c r="BG297" t="s">
        <v>5004</v>
      </c>
      <c r="BH297">
        <v>2015</v>
      </c>
      <c r="BI297" t="s">
        <v>370</v>
      </c>
      <c r="BJ297" t="s">
        <v>361</v>
      </c>
      <c r="BP297" t="s">
        <v>359</v>
      </c>
      <c r="BQ297">
        <v>3</v>
      </c>
      <c r="BS297">
        <v>2015</v>
      </c>
      <c r="BT297" t="s">
        <v>370</v>
      </c>
      <c r="BU297">
        <v>8000</v>
      </c>
      <c r="BV297" t="s">
        <v>359</v>
      </c>
      <c r="BW297">
        <v>2</v>
      </c>
      <c r="BY297">
        <v>2015</v>
      </c>
      <c r="BZ297" t="s">
        <v>370</v>
      </c>
      <c r="CA297" t="s">
        <v>359</v>
      </c>
      <c r="CC297">
        <v>2015</v>
      </c>
      <c r="CD297" t="s">
        <v>370</v>
      </c>
      <c r="CE297" t="s">
        <v>361</v>
      </c>
      <c r="CN297" t="s">
        <v>359</v>
      </c>
      <c r="CO297" t="s">
        <v>359</v>
      </c>
      <c r="CP297" t="s">
        <v>375</v>
      </c>
      <c r="CQ297" t="s">
        <v>359</v>
      </c>
      <c r="CR297">
        <v>0</v>
      </c>
      <c r="CS297" t="s">
        <v>359</v>
      </c>
      <c r="CT297" t="s">
        <v>376</v>
      </c>
      <c r="CU297" t="s">
        <v>359</v>
      </c>
      <c r="CV297" t="s">
        <v>375</v>
      </c>
      <c r="CW297" t="s">
        <v>359</v>
      </c>
      <c r="CX297" t="s">
        <v>5005</v>
      </c>
      <c r="CY297" t="s">
        <v>5006</v>
      </c>
      <c r="CZ297" t="s">
        <v>5007</v>
      </c>
      <c r="DA297" t="s">
        <v>5008</v>
      </c>
      <c r="DB297">
        <v>2</v>
      </c>
      <c r="DC297" t="s">
        <v>5009</v>
      </c>
      <c r="DD297">
        <v>2015</v>
      </c>
      <c r="DE297" t="s">
        <v>370</v>
      </c>
      <c r="DF297" t="s">
        <v>361</v>
      </c>
      <c r="DJ297" t="s">
        <v>359</v>
      </c>
      <c r="DL297" t="s">
        <v>370</v>
      </c>
      <c r="DM297" t="s">
        <v>5010</v>
      </c>
      <c r="DN297" t="s">
        <v>5011</v>
      </c>
    </row>
    <row r="298" spans="1:118" x14ac:dyDescent="0.3">
      <c r="A298" t="s">
        <v>5012</v>
      </c>
      <c r="B298">
        <v>1</v>
      </c>
      <c r="D298" t="s">
        <v>559</v>
      </c>
      <c r="E298" t="s">
        <v>5013</v>
      </c>
      <c r="F298" t="s">
        <v>5014</v>
      </c>
      <c r="G298" t="s">
        <v>562</v>
      </c>
      <c r="H298" t="s">
        <v>5015</v>
      </c>
      <c r="I298">
        <v>2017</v>
      </c>
      <c r="J298" t="s">
        <v>353</v>
      </c>
      <c r="K298" t="s">
        <v>354</v>
      </c>
      <c r="L298" t="s">
        <v>564</v>
      </c>
      <c r="M298" t="s">
        <v>636</v>
      </c>
      <c r="N298" t="s">
        <v>868</v>
      </c>
      <c r="Q298" t="s">
        <v>1552</v>
      </c>
      <c r="R298">
        <v>6074</v>
      </c>
      <c r="T298">
        <v>141</v>
      </c>
      <c r="U298">
        <v>35</v>
      </c>
      <c r="V298">
        <v>106</v>
      </c>
      <c r="W298" t="s">
        <v>359</v>
      </c>
      <c r="X298" t="s">
        <v>360</v>
      </c>
      <c r="Z298">
        <v>2014</v>
      </c>
      <c r="AA298" t="s">
        <v>359</v>
      </c>
      <c r="AB298" t="s">
        <v>1553</v>
      </c>
      <c r="AC298" t="s">
        <v>362</v>
      </c>
      <c r="AE298">
        <v>1</v>
      </c>
      <c r="AF298" t="s">
        <v>363</v>
      </c>
      <c r="AG298" t="s">
        <v>773</v>
      </c>
      <c r="AH298" t="s">
        <v>774</v>
      </c>
      <c r="AI298" t="s">
        <v>775</v>
      </c>
      <c r="AJ298" t="s">
        <v>776</v>
      </c>
      <c r="AL298" t="s">
        <v>359</v>
      </c>
      <c r="AM298">
        <v>4.4400000000000004</v>
      </c>
      <c r="AN298" t="s">
        <v>359</v>
      </c>
      <c r="AO298">
        <v>1</v>
      </c>
      <c r="AQ298" t="s">
        <v>401</v>
      </c>
      <c r="AR298">
        <v>2014</v>
      </c>
      <c r="AS298" t="s">
        <v>370</v>
      </c>
      <c r="AT298">
        <v>4.4400000000000004</v>
      </c>
      <c r="AU298" t="s">
        <v>359</v>
      </c>
      <c r="AV298">
        <v>1</v>
      </c>
      <c r="AX298">
        <v>2014</v>
      </c>
      <c r="AY298" t="s">
        <v>370</v>
      </c>
      <c r="AZ298">
        <v>3000</v>
      </c>
      <c r="BA298" t="s">
        <v>359</v>
      </c>
      <c r="BB298">
        <v>16</v>
      </c>
      <c r="BC298" t="s">
        <v>777</v>
      </c>
      <c r="BD298" t="s">
        <v>778</v>
      </c>
      <c r="BE298" t="s">
        <v>779</v>
      </c>
      <c r="BF298" t="s">
        <v>780</v>
      </c>
      <c r="BH298">
        <v>2014</v>
      </c>
      <c r="BI298" t="s">
        <v>370</v>
      </c>
      <c r="BJ298" t="s">
        <v>359</v>
      </c>
      <c r="BK298">
        <v>8</v>
      </c>
      <c r="BL298" t="s">
        <v>5016</v>
      </c>
      <c r="BN298">
        <v>2014</v>
      </c>
      <c r="BO298" t="s">
        <v>369</v>
      </c>
      <c r="BP298" t="s">
        <v>359</v>
      </c>
      <c r="BQ298">
        <v>3</v>
      </c>
      <c r="BS298">
        <v>2014</v>
      </c>
      <c r="BT298" t="s">
        <v>369</v>
      </c>
      <c r="BU298">
        <v>20000</v>
      </c>
      <c r="BV298" t="s">
        <v>359</v>
      </c>
      <c r="BW298">
        <v>2</v>
      </c>
      <c r="BY298">
        <v>2014</v>
      </c>
      <c r="BZ298" t="s">
        <v>369</v>
      </c>
      <c r="CA298" t="s">
        <v>359</v>
      </c>
      <c r="CC298">
        <v>2014</v>
      </c>
      <c r="CD298" t="s">
        <v>370</v>
      </c>
      <c r="CE298" t="s">
        <v>361</v>
      </c>
      <c r="CN298" t="s">
        <v>359</v>
      </c>
      <c r="CO298" t="s">
        <v>359</v>
      </c>
      <c r="CP298" t="s">
        <v>375</v>
      </c>
      <c r="CQ298" t="s">
        <v>359</v>
      </c>
      <c r="CR298">
        <v>0</v>
      </c>
      <c r="CS298" t="s">
        <v>359</v>
      </c>
      <c r="CT298" t="s">
        <v>376</v>
      </c>
      <c r="CU298" t="s">
        <v>359</v>
      </c>
      <c r="CV298" t="s">
        <v>375</v>
      </c>
      <c r="CW298" t="s">
        <v>359</v>
      </c>
      <c r="CX298" t="s">
        <v>5017</v>
      </c>
      <c r="CY298" t="s">
        <v>5018</v>
      </c>
      <c r="CZ298" t="s">
        <v>5019</v>
      </c>
      <c r="DA298" t="s">
        <v>5020</v>
      </c>
      <c r="DB298">
        <v>28</v>
      </c>
      <c r="DC298" t="s">
        <v>5021</v>
      </c>
      <c r="DD298">
        <v>2014</v>
      </c>
      <c r="DE298" t="s">
        <v>370</v>
      </c>
      <c r="DF298" t="s">
        <v>361</v>
      </c>
      <c r="DJ298" t="s">
        <v>359</v>
      </c>
      <c r="DL298" t="s">
        <v>370</v>
      </c>
      <c r="DM298" t="s">
        <v>1563</v>
      </c>
      <c r="DN298" t="s">
        <v>5022</v>
      </c>
    </row>
    <row r="299" spans="1:118" x14ac:dyDescent="0.3">
      <c r="A299" t="s">
        <v>5023</v>
      </c>
      <c r="B299">
        <v>1</v>
      </c>
      <c r="D299" t="s">
        <v>631</v>
      </c>
      <c r="E299" t="s">
        <v>5024</v>
      </c>
      <c r="F299" t="s">
        <v>5025</v>
      </c>
      <c r="G299" t="s">
        <v>634</v>
      </c>
      <c r="H299" t="s">
        <v>5026</v>
      </c>
      <c r="I299">
        <v>2017</v>
      </c>
      <c r="J299" t="s">
        <v>353</v>
      </c>
      <c r="K299" t="s">
        <v>354</v>
      </c>
      <c r="L299" t="s">
        <v>606</v>
      </c>
      <c r="M299" t="s">
        <v>2577</v>
      </c>
      <c r="N299" t="s">
        <v>2578</v>
      </c>
      <c r="Q299" t="s">
        <v>2579</v>
      </c>
      <c r="R299">
        <v>8284</v>
      </c>
      <c r="T299">
        <v>106</v>
      </c>
      <c r="U299">
        <v>56</v>
      </c>
      <c r="V299">
        <v>50</v>
      </c>
      <c r="W299" t="s">
        <v>359</v>
      </c>
      <c r="X299" t="s">
        <v>360</v>
      </c>
      <c r="Z299">
        <v>2014</v>
      </c>
      <c r="AA299" t="s">
        <v>359</v>
      </c>
      <c r="AB299" t="s">
        <v>3483</v>
      </c>
      <c r="AC299" t="s">
        <v>362</v>
      </c>
      <c r="AD299" t="s">
        <v>2581</v>
      </c>
      <c r="AE299">
        <v>4</v>
      </c>
      <c r="AF299" t="s">
        <v>363</v>
      </c>
      <c r="AG299" t="s">
        <v>2411</v>
      </c>
      <c r="AH299" t="s">
        <v>2412</v>
      </c>
      <c r="AI299" t="s">
        <v>2413</v>
      </c>
      <c r="AJ299" t="s">
        <v>2414</v>
      </c>
      <c r="AL299" t="s">
        <v>359</v>
      </c>
      <c r="AM299">
        <v>4</v>
      </c>
      <c r="AN299" t="s">
        <v>359</v>
      </c>
      <c r="AO299">
        <v>5</v>
      </c>
      <c r="AQ299" t="s">
        <v>2582</v>
      </c>
      <c r="AR299">
        <v>2014</v>
      </c>
      <c r="AS299" t="s">
        <v>370</v>
      </c>
      <c r="AT299">
        <v>4</v>
      </c>
      <c r="AU299" t="s">
        <v>359</v>
      </c>
      <c r="AV299">
        <v>2</v>
      </c>
      <c r="AX299">
        <v>2014</v>
      </c>
      <c r="AY299" t="s">
        <v>370</v>
      </c>
      <c r="AZ299">
        <v>8000</v>
      </c>
      <c r="BA299" t="s">
        <v>359</v>
      </c>
      <c r="BB299">
        <v>13</v>
      </c>
      <c r="BC299" t="s">
        <v>2583</v>
      </c>
      <c r="BD299" t="s">
        <v>2584</v>
      </c>
      <c r="BE299" t="s">
        <v>2585</v>
      </c>
      <c r="BF299" t="s">
        <v>2586</v>
      </c>
      <c r="BH299">
        <v>2014</v>
      </c>
      <c r="BI299" t="s">
        <v>370</v>
      </c>
      <c r="BJ299" t="s">
        <v>361</v>
      </c>
      <c r="BP299" t="s">
        <v>359</v>
      </c>
      <c r="BQ299">
        <v>2</v>
      </c>
      <c r="BS299">
        <v>2014</v>
      </c>
      <c r="BT299" t="s">
        <v>370</v>
      </c>
      <c r="BU299">
        <v>7000</v>
      </c>
      <c r="BV299" t="s">
        <v>359</v>
      </c>
      <c r="BW299">
        <v>4</v>
      </c>
      <c r="BY299">
        <v>2014</v>
      </c>
      <c r="BZ299" t="s">
        <v>369</v>
      </c>
      <c r="CA299" t="s">
        <v>359</v>
      </c>
      <c r="CC299">
        <v>2014</v>
      </c>
      <c r="CD299" t="s">
        <v>370</v>
      </c>
      <c r="CE299" t="s">
        <v>361</v>
      </c>
      <c r="CN299" t="s">
        <v>359</v>
      </c>
      <c r="CO299" t="s">
        <v>359</v>
      </c>
      <c r="CP299" t="s">
        <v>375</v>
      </c>
      <c r="CQ299" t="s">
        <v>359</v>
      </c>
      <c r="CR299">
        <v>0</v>
      </c>
      <c r="CS299" t="s">
        <v>359</v>
      </c>
      <c r="CT299" t="s">
        <v>376</v>
      </c>
      <c r="CU299" t="s">
        <v>359</v>
      </c>
      <c r="CV299" t="s">
        <v>375</v>
      </c>
      <c r="CW299" t="s">
        <v>359</v>
      </c>
      <c r="CX299" t="s">
        <v>5027</v>
      </c>
      <c r="CY299" t="s">
        <v>5028</v>
      </c>
      <c r="CZ299" t="s">
        <v>5029</v>
      </c>
      <c r="DA299" t="s">
        <v>5030</v>
      </c>
      <c r="DB299">
        <v>17</v>
      </c>
      <c r="DC299" t="s">
        <v>5031</v>
      </c>
      <c r="DD299">
        <v>2014</v>
      </c>
      <c r="DE299" t="s">
        <v>369</v>
      </c>
      <c r="DF299" t="s">
        <v>359</v>
      </c>
      <c r="DG299">
        <v>1</v>
      </c>
      <c r="DH299">
        <v>10</v>
      </c>
      <c r="DI299" t="s">
        <v>5032</v>
      </c>
      <c r="DJ299" t="s">
        <v>359</v>
      </c>
      <c r="DL299" t="s">
        <v>370</v>
      </c>
      <c r="DM299" t="s">
        <v>5033</v>
      </c>
      <c r="DN299" t="s">
        <v>5034</v>
      </c>
    </row>
    <row r="300" spans="1:118" x14ac:dyDescent="0.3">
      <c r="A300" t="s">
        <v>5035</v>
      </c>
      <c r="B300">
        <v>1</v>
      </c>
      <c r="D300" t="s">
        <v>487</v>
      </c>
      <c r="E300" t="s">
        <v>5036</v>
      </c>
      <c r="F300" t="s">
        <v>5037</v>
      </c>
      <c r="G300" t="s">
        <v>490</v>
      </c>
      <c r="H300" t="s">
        <v>5038</v>
      </c>
      <c r="I300">
        <v>2017</v>
      </c>
      <c r="J300" t="s">
        <v>353</v>
      </c>
      <c r="K300" t="s">
        <v>354</v>
      </c>
      <c r="L300" t="s">
        <v>492</v>
      </c>
      <c r="M300" t="s">
        <v>493</v>
      </c>
      <c r="N300" t="s">
        <v>5039</v>
      </c>
      <c r="Q300" t="s">
        <v>896</v>
      </c>
      <c r="T300">
        <v>850</v>
      </c>
      <c r="U300">
        <v>850</v>
      </c>
      <c r="V300">
        <v>0</v>
      </c>
      <c r="W300" t="s">
        <v>359</v>
      </c>
      <c r="X300" t="s">
        <v>394</v>
      </c>
      <c r="Z300">
        <v>2013</v>
      </c>
      <c r="AA300" t="s">
        <v>361</v>
      </c>
      <c r="AC300" t="s">
        <v>362</v>
      </c>
      <c r="AE300">
        <v>1</v>
      </c>
      <c r="AF300" t="s">
        <v>363</v>
      </c>
      <c r="AG300" t="s">
        <v>897</v>
      </c>
      <c r="AH300" t="s">
        <v>898</v>
      </c>
      <c r="AI300" t="s">
        <v>899</v>
      </c>
      <c r="AJ300" t="s">
        <v>900</v>
      </c>
      <c r="AL300" t="s">
        <v>359</v>
      </c>
      <c r="AM300">
        <v>11</v>
      </c>
      <c r="AN300" t="s">
        <v>359</v>
      </c>
      <c r="AO300">
        <v>1</v>
      </c>
      <c r="AQ300" t="s">
        <v>401</v>
      </c>
      <c r="AR300">
        <v>2013</v>
      </c>
      <c r="AS300" t="s">
        <v>370</v>
      </c>
      <c r="AT300">
        <v>11</v>
      </c>
      <c r="AU300" t="s">
        <v>359</v>
      </c>
      <c r="AV300">
        <v>1</v>
      </c>
      <c r="AX300">
        <v>2013</v>
      </c>
      <c r="AY300" t="s">
        <v>370</v>
      </c>
      <c r="AZ300">
        <v>500</v>
      </c>
      <c r="BA300" t="s">
        <v>359</v>
      </c>
      <c r="BB300">
        <v>17</v>
      </c>
      <c r="BC300" t="s">
        <v>901</v>
      </c>
      <c r="BD300" t="s">
        <v>902</v>
      </c>
      <c r="BE300" t="s">
        <v>903</v>
      </c>
      <c r="BF300" t="s">
        <v>904</v>
      </c>
      <c r="BH300">
        <v>2013</v>
      </c>
      <c r="BI300" t="s">
        <v>370</v>
      </c>
      <c r="BJ300" t="s">
        <v>359</v>
      </c>
      <c r="BK300">
        <v>6</v>
      </c>
      <c r="BL300" t="s">
        <v>5040</v>
      </c>
      <c r="BN300">
        <v>2013</v>
      </c>
      <c r="BO300" t="s">
        <v>370</v>
      </c>
      <c r="BP300" t="s">
        <v>359</v>
      </c>
      <c r="BQ300">
        <v>2</v>
      </c>
      <c r="BS300">
        <v>2013</v>
      </c>
      <c r="BT300" t="s">
        <v>370</v>
      </c>
      <c r="BU300">
        <v>3500</v>
      </c>
      <c r="BV300" t="s">
        <v>361</v>
      </c>
      <c r="CE300" t="s">
        <v>361</v>
      </c>
      <c r="CN300" t="s">
        <v>359</v>
      </c>
      <c r="CO300" t="s">
        <v>359</v>
      </c>
      <c r="CP300" t="s">
        <v>375</v>
      </c>
      <c r="CQ300" t="s">
        <v>359</v>
      </c>
      <c r="CR300">
        <v>0</v>
      </c>
      <c r="CS300" t="s">
        <v>359</v>
      </c>
      <c r="CT300" t="s">
        <v>376</v>
      </c>
      <c r="CU300" t="s">
        <v>359</v>
      </c>
      <c r="CV300" t="s">
        <v>375</v>
      </c>
      <c r="CW300" t="s">
        <v>359</v>
      </c>
      <c r="CX300" t="s">
        <v>5041</v>
      </c>
      <c r="CY300" t="s">
        <v>5042</v>
      </c>
      <c r="CZ300" t="s">
        <v>5043</v>
      </c>
      <c r="DA300" t="s">
        <v>5044</v>
      </c>
      <c r="DB300">
        <v>1</v>
      </c>
      <c r="DC300" t="s">
        <v>5045</v>
      </c>
      <c r="DD300">
        <v>2013</v>
      </c>
      <c r="DE300" t="s">
        <v>370</v>
      </c>
      <c r="DF300" t="s">
        <v>361</v>
      </c>
      <c r="DJ300" t="s">
        <v>359</v>
      </c>
      <c r="DL300" t="s">
        <v>370</v>
      </c>
      <c r="DM300" t="s">
        <v>5046</v>
      </c>
      <c r="DN300" t="s">
        <v>5047</v>
      </c>
    </row>
    <row r="301" spans="1:118" x14ac:dyDescent="0.3">
      <c r="A301" t="s">
        <v>5048</v>
      </c>
      <c r="B301">
        <v>1</v>
      </c>
      <c r="D301" t="s">
        <v>559</v>
      </c>
      <c r="E301" t="s">
        <v>5049</v>
      </c>
      <c r="F301" t="s">
        <v>5050</v>
      </c>
      <c r="G301" t="s">
        <v>562</v>
      </c>
      <c r="H301" t="s">
        <v>5051</v>
      </c>
      <c r="I301">
        <v>2017</v>
      </c>
      <c r="J301" t="s">
        <v>353</v>
      </c>
      <c r="K301" t="s">
        <v>354</v>
      </c>
      <c r="L301" t="s">
        <v>564</v>
      </c>
      <c r="M301" t="s">
        <v>565</v>
      </c>
      <c r="N301" t="s">
        <v>5052</v>
      </c>
      <c r="R301">
        <v>510</v>
      </c>
      <c r="T301">
        <v>120</v>
      </c>
      <c r="U301">
        <v>45</v>
      </c>
      <c r="V301">
        <v>75</v>
      </c>
      <c r="W301" t="s">
        <v>359</v>
      </c>
      <c r="X301" t="s">
        <v>394</v>
      </c>
      <c r="Z301">
        <v>2007</v>
      </c>
      <c r="AA301" t="s">
        <v>361</v>
      </c>
      <c r="AE301">
        <v>1</v>
      </c>
      <c r="AF301" t="s">
        <v>363</v>
      </c>
      <c r="AG301" t="s">
        <v>5053</v>
      </c>
      <c r="AH301" t="s">
        <v>5054</v>
      </c>
      <c r="AI301" t="s">
        <v>5055</v>
      </c>
      <c r="AJ301" t="s">
        <v>5056</v>
      </c>
      <c r="AK301" t="s">
        <v>5057</v>
      </c>
      <c r="AL301" t="s">
        <v>359</v>
      </c>
      <c r="AM301">
        <v>180</v>
      </c>
      <c r="AN301" t="s">
        <v>359</v>
      </c>
      <c r="AO301">
        <v>1</v>
      </c>
      <c r="AP301" t="s">
        <v>5058</v>
      </c>
      <c r="AQ301" t="s">
        <v>401</v>
      </c>
      <c r="AR301">
        <v>2016</v>
      </c>
      <c r="AS301" t="s">
        <v>370</v>
      </c>
      <c r="AT301">
        <v>180</v>
      </c>
      <c r="AU301" t="s">
        <v>359</v>
      </c>
      <c r="AV301">
        <v>1</v>
      </c>
      <c r="AX301">
        <v>2007</v>
      </c>
      <c r="AY301" t="s">
        <v>370</v>
      </c>
      <c r="AZ301">
        <v>1000</v>
      </c>
      <c r="BA301" t="s">
        <v>359</v>
      </c>
      <c r="BB301">
        <v>1</v>
      </c>
      <c r="BC301" t="s">
        <v>5059</v>
      </c>
      <c r="BD301" t="s">
        <v>5060</v>
      </c>
      <c r="BE301" t="s">
        <v>5061</v>
      </c>
      <c r="BF301" t="s">
        <v>5062</v>
      </c>
      <c r="BG301" t="s">
        <v>5063</v>
      </c>
      <c r="BH301">
        <v>1998</v>
      </c>
      <c r="BI301" t="s">
        <v>370</v>
      </c>
      <c r="BJ301" t="s">
        <v>361</v>
      </c>
      <c r="BP301" t="s">
        <v>361</v>
      </c>
      <c r="BV301" t="s">
        <v>361</v>
      </c>
      <c r="CE301" t="s">
        <v>361</v>
      </c>
      <c r="CN301" t="s">
        <v>359</v>
      </c>
      <c r="CO301" t="s">
        <v>359</v>
      </c>
      <c r="CP301" t="s">
        <v>375</v>
      </c>
      <c r="CQ301" t="s">
        <v>359</v>
      </c>
      <c r="CR301">
        <v>0</v>
      </c>
      <c r="CS301" t="s">
        <v>359</v>
      </c>
      <c r="CT301" t="s">
        <v>376</v>
      </c>
      <c r="CU301" t="s">
        <v>359</v>
      </c>
      <c r="CV301" t="s">
        <v>375</v>
      </c>
      <c r="CW301" t="s">
        <v>359</v>
      </c>
      <c r="CX301" t="s">
        <v>5064</v>
      </c>
      <c r="CY301" t="s">
        <v>5065</v>
      </c>
      <c r="CZ301" t="s">
        <v>5066</v>
      </c>
      <c r="DA301" t="s">
        <v>5067</v>
      </c>
      <c r="DB301">
        <v>1</v>
      </c>
      <c r="DC301" t="s">
        <v>5068</v>
      </c>
      <c r="DD301">
        <v>2016</v>
      </c>
      <c r="DE301" t="s">
        <v>370</v>
      </c>
      <c r="DF301" t="s">
        <v>361</v>
      </c>
      <c r="DJ301" t="s">
        <v>359</v>
      </c>
      <c r="DL301" t="s">
        <v>370</v>
      </c>
      <c r="DN301" t="s">
        <v>5069</v>
      </c>
    </row>
    <row r="302" spans="1:118" x14ac:dyDescent="0.3">
      <c r="A302" t="s">
        <v>5070</v>
      </c>
      <c r="B302">
        <v>1</v>
      </c>
      <c r="D302" t="s">
        <v>559</v>
      </c>
      <c r="E302" t="s">
        <v>5071</v>
      </c>
      <c r="F302" t="s">
        <v>5072</v>
      </c>
      <c r="G302" t="s">
        <v>562</v>
      </c>
      <c r="H302" t="s">
        <v>5073</v>
      </c>
      <c r="I302">
        <v>2017</v>
      </c>
      <c r="J302" t="s">
        <v>353</v>
      </c>
      <c r="K302" t="s">
        <v>354</v>
      </c>
      <c r="L302" t="s">
        <v>564</v>
      </c>
      <c r="M302" t="s">
        <v>565</v>
      </c>
      <c r="N302" t="s">
        <v>1869</v>
      </c>
      <c r="Q302" t="s">
        <v>1869</v>
      </c>
      <c r="R302">
        <v>911</v>
      </c>
      <c r="T302">
        <v>118</v>
      </c>
      <c r="U302">
        <v>21</v>
      </c>
      <c r="V302">
        <v>97</v>
      </c>
      <c r="W302" t="s">
        <v>359</v>
      </c>
      <c r="X302" t="s">
        <v>394</v>
      </c>
      <c r="Z302">
        <v>1997</v>
      </c>
      <c r="AA302" t="s">
        <v>361</v>
      </c>
      <c r="AC302" t="s">
        <v>362</v>
      </c>
      <c r="AD302" t="s">
        <v>5074</v>
      </c>
      <c r="AE302">
        <v>2</v>
      </c>
      <c r="AF302" t="s">
        <v>363</v>
      </c>
      <c r="AG302" t="s">
        <v>5075</v>
      </c>
      <c r="AH302" t="s">
        <v>4933</v>
      </c>
      <c r="AI302" t="s">
        <v>5076</v>
      </c>
      <c r="AJ302" t="s">
        <v>5077</v>
      </c>
      <c r="AL302" t="s">
        <v>359</v>
      </c>
      <c r="AM302">
        <v>30</v>
      </c>
      <c r="AN302" t="s">
        <v>359</v>
      </c>
      <c r="AO302">
        <v>2</v>
      </c>
      <c r="AQ302" t="s">
        <v>4936</v>
      </c>
      <c r="AR302">
        <v>2016</v>
      </c>
      <c r="AS302" t="s">
        <v>370</v>
      </c>
      <c r="AT302">
        <v>30</v>
      </c>
      <c r="AU302" t="s">
        <v>359</v>
      </c>
      <c r="AV302">
        <v>1</v>
      </c>
      <c r="AX302">
        <v>2016</v>
      </c>
      <c r="AY302" t="s">
        <v>370</v>
      </c>
      <c r="AZ302">
        <v>700</v>
      </c>
      <c r="BA302" t="s">
        <v>359</v>
      </c>
      <c r="BB302">
        <v>1</v>
      </c>
      <c r="BC302" t="s">
        <v>4937</v>
      </c>
      <c r="BD302" t="s">
        <v>4938</v>
      </c>
      <c r="BE302" t="s">
        <v>4939</v>
      </c>
      <c r="BF302" t="s">
        <v>4940</v>
      </c>
      <c r="BH302">
        <v>2016</v>
      </c>
      <c r="BI302" t="s">
        <v>370</v>
      </c>
      <c r="BJ302" t="s">
        <v>359</v>
      </c>
      <c r="BK302">
        <v>2</v>
      </c>
      <c r="BL302" t="s">
        <v>5078</v>
      </c>
      <c r="BN302">
        <v>2016</v>
      </c>
      <c r="BO302" t="s">
        <v>370</v>
      </c>
      <c r="BP302" t="s">
        <v>359</v>
      </c>
      <c r="BQ302">
        <v>2</v>
      </c>
      <c r="BS302">
        <v>2016</v>
      </c>
      <c r="BT302" t="s">
        <v>370</v>
      </c>
      <c r="BU302">
        <v>800</v>
      </c>
      <c r="BV302" t="s">
        <v>361</v>
      </c>
      <c r="CE302" t="s">
        <v>361</v>
      </c>
      <c r="CN302" t="s">
        <v>359</v>
      </c>
      <c r="CO302" t="s">
        <v>359</v>
      </c>
      <c r="CP302" t="s">
        <v>375</v>
      </c>
      <c r="CQ302" t="s">
        <v>359</v>
      </c>
      <c r="CR302">
        <v>0</v>
      </c>
      <c r="CS302" t="s">
        <v>359</v>
      </c>
      <c r="CT302" t="s">
        <v>376</v>
      </c>
      <c r="CU302" t="s">
        <v>359</v>
      </c>
      <c r="CV302" t="s">
        <v>375</v>
      </c>
      <c r="CW302" t="s">
        <v>359</v>
      </c>
      <c r="CX302" t="s">
        <v>5079</v>
      </c>
      <c r="CY302" t="s">
        <v>5080</v>
      </c>
      <c r="CZ302" t="s">
        <v>5081</v>
      </c>
      <c r="DA302" t="s">
        <v>5082</v>
      </c>
      <c r="DB302">
        <v>5</v>
      </c>
      <c r="DC302" t="s">
        <v>5083</v>
      </c>
      <c r="DD302">
        <v>2016</v>
      </c>
      <c r="DE302" t="s">
        <v>370</v>
      </c>
      <c r="DF302" t="s">
        <v>361</v>
      </c>
      <c r="DJ302" t="s">
        <v>359</v>
      </c>
      <c r="DL302" t="s">
        <v>370</v>
      </c>
      <c r="DM302" t="s">
        <v>5084</v>
      </c>
      <c r="DN302" t="s">
        <v>5085</v>
      </c>
    </row>
    <row r="303" spans="1:118" x14ac:dyDescent="0.3">
      <c r="A303" t="s">
        <v>5086</v>
      </c>
      <c r="B303">
        <v>1</v>
      </c>
      <c r="D303" t="s">
        <v>579</v>
      </c>
      <c r="E303" t="s">
        <v>5087</v>
      </c>
      <c r="F303" t="s">
        <v>5088</v>
      </c>
      <c r="G303" t="s">
        <v>914</v>
      </c>
      <c r="H303" t="s">
        <v>5089</v>
      </c>
      <c r="I303">
        <v>2017</v>
      </c>
      <c r="J303" t="s">
        <v>353</v>
      </c>
      <c r="K303" t="s">
        <v>354</v>
      </c>
      <c r="L303" t="s">
        <v>666</v>
      </c>
      <c r="M303" t="s">
        <v>392</v>
      </c>
      <c r="N303" t="s">
        <v>2003</v>
      </c>
      <c r="Q303" t="s">
        <v>1981</v>
      </c>
      <c r="R303">
        <v>9536</v>
      </c>
      <c r="T303">
        <v>179</v>
      </c>
      <c r="U303">
        <v>179</v>
      </c>
      <c r="V303">
        <v>0</v>
      </c>
      <c r="W303" t="s">
        <v>359</v>
      </c>
      <c r="X303" t="s">
        <v>394</v>
      </c>
      <c r="Z303">
        <v>2001</v>
      </c>
      <c r="AA303" t="s">
        <v>359</v>
      </c>
      <c r="AB303" t="s">
        <v>5090</v>
      </c>
      <c r="AC303" t="s">
        <v>362</v>
      </c>
      <c r="AD303" t="s">
        <v>5091</v>
      </c>
      <c r="AE303">
        <v>3</v>
      </c>
      <c r="AF303" t="s">
        <v>363</v>
      </c>
      <c r="AG303" t="s">
        <v>1984</v>
      </c>
      <c r="AH303" t="s">
        <v>1985</v>
      </c>
      <c r="AI303" t="s">
        <v>1986</v>
      </c>
      <c r="AJ303" t="s">
        <v>1987</v>
      </c>
      <c r="AL303" t="s">
        <v>359</v>
      </c>
      <c r="AM303">
        <v>55</v>
      </c>
      <c r="AN303" t="s">
        <v>361</v>
      </c>
      <c r="AT303">
        <v>55</v>
      </c>
      <c r="AU303" t="s">
        <v>359</v>
      </c>
      <c r="AV303">
        <v>1</v>
      </c>
      <c r="AX303">
        <v>2001</v>
      </c>
      <c r="AY303" t="s">
        <v>370</v>
      </c>
      <c r="AZ303">
        <v>1200</v>
      </c>
      <c r="BA303" t="s">
        <v>359</v>
      </c>
      <c r="BB303">
        <v>7</v>
      </c>
      <c r="BC303" t="s">
        <v>1988</v>
      </c>
      <c r="BD303" t="s">
        <v>1989</v>
      </c>
      <c r="BE303" t="s">
        <v>1990</v>
      </c>
      <c r="BF303" t="s">
        <v>1991</v>
      </c>
      <c r="BH303">
        <v>2001</v>
      </c>
      <c r="BI303" t="s">
        <v>370</v>
      </c>
      <c r="BJ303" t="s">
        <v>361</v>
      </c>
      <c r="BP303" t="s">
        <v>359</v>
      </c>
      <c r="BQ303">
        <v>1</v>
      </c>
      <c r="BS303">
        <v>2001</v>
      </c>
      <c r="BT303" t="s">
        <v>370</v>
      </c>
      <c r="BU303">
        <v>1200</v>
      </c>
      <c r="BV303" t="s">
        <v>361</v>
      </c>
      <c r="CE303" t="s">
        <v>361</v>
      </c>
      <c r="CN303" t="s">
        <v>359</v>
      </c>
      <c r="CO303" t="s">
        <v>359</v>
      </c>
      <c r="CP303" t="s">
        <v>375</v>
      </c>
      <c r="CQ303" t="s">
        <v>359</v>
      </c>
      <c r="CR303">
        <v>0</v>
      </c>
      <c r="CS303" t="s">
        <v>359</v>
      </c>
      <c r="CT303" t="s">
        <v>376</v>
      </c>
      <c r="CU303" t="s">
        <v>359</v>
      </c>
      <c r="CV303" t="s">
        <v>375</v>
      </c>
      <c r="CW303" t="s">
        <v>359</v>
      </c>
      <c r="CX303" t="s">
        <v>5092</v>
      </c>
      <c r="CY303" t="s">
        <v>5093</v>
      </c>
      <c r="CZ303" t="s">
        <v>5094</v>
      </c>
      <c r="DA303" t="s">
        <v>5095</v>
      </c>
      <c r="DB303">
        <v>1</v>
      </c>
      <c r="DC303" t="s">
        <v>5096</v>
      </c>
      <c r="DD303">
        <v>2001</v>
      </c>
      <c r="DE303" t="s">
        <v>370</v>
      </c>
      <c r="DF303" t="s">
        <v>361</v>
      </c>
      <c r="DJ303" t="s">
        <v>359</v>
      </c>
      <c r="DL303" t="s">
        <v>370</v>
      </c>
      <c r="DN303" t="s">
        <v>5097</v>
      </c>
    </row>
    <row r="304" spans="1:118" x14ac:dyDescent="0.3">
      <c r="A304" t="s">
        <v>5098</v>
      </c>
      <c r="B304">
        <v>1</v>
      </c>
      <c r="D304" t="s">
        <v>559</v>
      </c>
      <c r="E304" t="s">
        <v>5099</v>
      </c>
      <c r="F304" t="s">
        <v>5100</v>
      </c>
      <c r="G304" t="s">
        <v>562</v>
      </c>
      <c r="H304" t="s">
        <v>5101</v>
      </c>
      <c r="I304">
        <v>2017</v>
      </c>
      <c r="J304" t="s">
        <v>353</v>
      </c>
      <c r="K304" t="s">
        <v>354</v>
      </c>
      <c r="L304" t="s">
        <v>606</v>
      </c>
      <c r="M304" t="s">
        <v>607</v>
      </c>
      <c r="N304" t="s">
        <v>608</v>
      </c>
      <c r="Q304" t="s">
        <v>2579</v>
      </c>
      <c r="R304">
        <v>8284</v>
      </c>
      <c r="T304">
        <v>131</v>
      </c>
      <c r="U304">
        <v>48</v>
      </c>
      <c r="V304">
        <v>83</v>
      </c>
      <c r="W304" t="s">
        <v>359</v>
      </c>
      <c r="X304" t="s">
        <v>360</v>
      </c>
      <c r="Z304">
        <v>2014</v>
      </c>
      <c r="AA304" t="s">
        <v>359</v>
      </c>
      <c r="AB304" t="s">
        <v>5102</v>
      </c>
      <c r="AC304" t="s">
        <v>362</v>
      </c>
      <c r="AD304" t="s">
        <v>5103</v>
      </c>
      <c r="AE304">
        <v>4</v>
      </c>
      <c r="AF304" t="s">
        <v>363</v>
      </c>
      <c r="AG304" t="s">
        <v>2411</v>
      </c>
      <c r="AH304" t="s">
        <v>2412</v>
      </c>
      <c r="AI304" t="s">
        <v>2413</v>
      </c>
      <c r="AJ304" t="s">
        <v>2414</v>
      </c>
      <c r="AK304" t="s">
        <v>5104</v>
      </c>
      <c r="AL304" t="s">
        <v>359</v>
      </c>
      <c r="AM304">
        <v>4</v>
      </c>
      <c r="AN304" t="s">
        <v>359</v>
      </c>
      <c r="AO304">
        <v>5</v>
      </c>
      <c r="AP304" t="s">
        <v>5105</v>
      </c>
      <c r="AQ304" t="s">
        <v>2415</v>
      </c>
      <c r="AR304">
        <v>2014</v>
      </c>
      <c r="AS304" t="s">
        <v>370</v>
      </c>
      <c r="AT304">
        <v>4</v>
      </c>
      <c r="AU304" t="s">
        <v>359</v>
      </c>
      <c r="AV304">
        <v>2</v>
      </c>
      <c r="AW304" t="s">
        <v>5106</v>
      </c>
      <c r="AX304">
        <v>2014</v>
      </c>
      <c r="AY304" t="s">
        <v>370</v>
      </c>
      <c r="AZ304">
        <v>8000</v>
      </c>
      <c r="BA304" t="s">
        <v>359</v>
      </c>
      <c r="BB304">
        <v>13</v>
      </c>
      <c r="BC304" t="s">
        <v>2416</v>
      </c>
      <c r="BD304" t="s">
        <v>2417</v>
      </c>
      <c r="BE304" t="s">
        <v>2418</v>
      </c>
      <c r="BF304" t="s">
        <v>2419</v>
      </c>
      <c r="BG304" t="s">
        <v>5107</v>
      </c>
      <c r="BH304">
        <v>2014</v>
      </c>
      <c r="BI304" t="s">
        <v>370</v>
      </c>
      <c r="BJ304" t="s">
        <v>361</v>
      </c>
      <c r="BP304" t="s">
        <v>359</v>
      </c>
      <c r="BQ304">
        <v>2</v>
      </c>
      <c r="BS304">
        <v>2014</v>
      </c>
      <c r="BT304" t="s">
        <v>370</v>
      </c>
      <c r="BU304">
        <v>7000</v>
      </c>
      <c r="BV304" t="s">
        <v>359</v>
      </c>
      <c r="BW304">
        <v>2</v>
      </c>
      <c r="BX304" t="s">
        <v>5108</v>
      </c>
      <c r="BY304">
        <v>2014</v>
      </c>
      <c r="BZ304" t="s">
        <v>369</v>
      </c>
      <c r="CA304" t="s">
        <v>359</v>
      </c>
      <c r="CB304" t="s">
        <v>5109</v>
      </c>
      <c r="CC304">
        <v>2014</v>
      </c>
      <c r="CD304" t="s">
        <v>370</v>
      </c>
      <c r="CE304" t="s">
        <v>361</v>
      </c>
      <c r="CN304" t="s">
        <v>359</v>
      </c>
      <c r="CO304" t="s">
        <v>359</v>
      </c>
      <c r="CP304" t="s">
        <v>375</v>
      </c>
      <c r="CQ304" t="s">
        <v>359</v>
      </c>
      <c r="CR304">
        <v>0</v>
      </c>
      <c r="CS304" t="s">
        <v>359</v>
      </c>
      <c r="CT304" t="s">
        <v>376</v>
      </c>
      <c r="CU304" t="s">
        <v>359</v>
      </c>
      <c r="CV304" t="s">
        <v>375</v>
      </c>
      <c r="CW304" t="s">
        <v>359</v>
      </c>
      <c r="CX304" t="s">
        <v>5110</v>
      </c>
      <c r="CY304" t="s">
        <v>5111</v>
      </c>
      <c r="CZ304" t="s">
        <v>5112</v>
      </c>
      <c r="DA304" t="s">
        <v>5113</v>
      </c>
      <c r="DB304">
        <v>17</v>
      </c>
      <c r="DC304" t="s">
        <v>5114</v>
      </c>
      <c r="DD304">
        <v>2014</v>
      </c>
      <c r="DE304" t="s">
        <v>370</v>
      </c>
      <c r="DF304" t="s">
        <v>359</v>
      </c>
      <c r="DG304">
        <v>1</v>
      </c>
      <c r="DH304">
        <v>10</v>
      </c>
      <c r="DI304" t="s">
        <v>2592</v>
      </c>
      <c r="DJ304" t="s">
        <v>359</v>
      </c>
      <c r="DL304" t="s">
        <v>370</v>
      </c>
      <c r="DM304" t="s">
        <v>5115</v>
      </c>
      <c r="DN304" t="s">
        <v>5116</v>
      </c>
    </row>
    <row r="305" spans="1:118" x14ac:dyDescent="0.3">
      <c r="A305" t="s">
        <v>5117</v>
      </c>
      <c r="B305">
        <v>1</v>
      </c>
      <c r="D305" t="s">
        <v>412</v>
      </c>
      <c r="E305" t="s">
        <v>5118</v>
      </c>
      <c r="F305" t="s">
        <v>5119</v>
      </c>
      <c r="G305" t="s">
        <v>415</v>
      </c>
      <c r="H305" t="s">
        <v>5120</v>
      </c>
      <c r="I305">
        <v>2017</v>
      </c>
      <c r="J305" t="s">
        <v>353</v>
      </c>
      <c r="K305" t="s">
        <v>354</v>
      </c>
      <c r="L305" t="s">
        <v>390</v>
      </c>
      <c r="M305" t="s">
        <v>1640</v>
      </c>
      <c r="N305" t="s">
        <v>3400</v>
      </c>
      <c r="Q305" t="s">
        <v>420</v>
      </c>
      <c r="R305">
        <v>20456</v>
      </c>
      <c r="T305">
        <v>50</v>
      </c>
      <c r="U305">
        <v>45</v>
      </c>
      <c r="V305">
        <v>5</v>
      </c>
      <c r="W305" t="s">
        <v>359</v>
      </c>
      <c r="X305" t="s">
        <v>394</v>
      </c>
      <c r="Z305">
        <v>2011</v>
      </c>
      <c r="AA305" t="s">
        <v>359</v>
      </c>
      <c r="AB305" t="s">
        <v>1642</v>
      </c>
      <c r="AC305" t="s">
        <v>422</v>
      </c>
      <c r="AD305" t="s">
        <v>1643</v>
      </c>
      <c r="AE305">
        <v>2</v>
      </c>
      <c r="AF305" t="s">
        <v>363</v>
      </c>
      <c r="AG305" t="s">
        <v>424</v>
      </c>
      <c r="AH305" t="s">
        <v>425</v>
      </c>
      <c r="AI305" t="s">
        <v>426</v>
      </c>
      <c r="AJ305" t="s">
        <v>427</v>
      </c>
      <c r="AL305" t="s">
        <v>359</v>
      </c>
      <c r="AM305">
        <v>5</v>
      </c>
      <c r="AN305" t="s">
        <v>359</v>
      </c>
      <c r="AO305">
        <v>1</v>
      </c>
      <c r="AQ305" t="s">
        <v>401</v>
      </c>
      <c r="AR305">
        <v>2015</v>
      </c>
      <c r="AS305" t="s">
        <v>370</v>
      </c>
      <c r="AT305">
        <v>5</v>
      </c>
      <c r="AU305" t="s">
        <v>359</v>
      </c>
      <c r="AV305">
        <v>2</v>
      </c>
      <c r="AX305">
        <v>2011</v>
      </c>
      <c r="AY305" t="s">
        <v>370</v>
      </c>
      <c r="AZ305">
        <v>5</v>
      </c>
      <c r="BA305" t="s">
        <v>359</v>
      </c>
      <c r="BB305">
        <v>11</v>
      </c>
      <c r="BC305" t="s">
        <v>428</v>
      </c>
      <c r="BD305" t="s">
        <v>429</v>
      </c>
      <c r="BE305" t="s">
        <v>430</v>
      </c>
      <c r="BF305" t="s">
        <v>431</v>
      </c>
      <c r="BH305">
        <v>2011</v>
      </c>
      <c r="BI305" t="s">
        <v>370</v>
      </c>
      <c r="BJ305" t="s">
        <v>359</v>
      </c>
      <c r="BK305">
        <v>15</v>
      </c>
      <c r="BL305" t="s">
        <v>432</v>
      </c>
      <c r="BN305">
        <v>2011</v>
      </c>
      <c r="BO305" t="s">
        <v>370</v>
      </c>
      <c r="BP305" t="s">
        <v>359</v>
      </c>
      <c r="BQ305">
        <v>3</v>
      </c>
      <c r="BS305">
        <v>2011</v>
      </c>
      <c r="BT305" t="s">
        <v>369</v>
      </c>
      <c r="BU305">
        <v>37000</v>
      </c>
      <c r="BV305" t="s">
        <v>361</v>
      </c>
      <c r="CE305" t="s">
        <v>361</v>
      </c>
      <c r="CN305" t="s">
        <v>359</v>
      </c>
      <c r="CO305" t="s">
        <v>359</v>
      </c>
      <c r="CP305" t="s">
        <v>375</v>
      </c>
      <c r="CQ305" t="s">
        <v>359</v>
      </c>
      <c r="CR305">
        <v>0</v>
      </c>
      <c r="CS305" t="s">
        <v>359</v>
      </c>
      <c r="CT305" t="s">
        <v>376</v>
      </c>
      <c r="CU305" t="s">
        <v>359</v>
      </c>
      <c r="CV305" t="s">
        <v>375</v>
      </c>
      <c r="CW305" t="s">
        <v>359</v>
      </c>
      <c r="CX305" t="s">
        <v>5121</v>
      </c>
      <c r="CY305" t="s">
        <v>5122</v>
      </c>
      <c r="CZ305" t="s">
        <v>5123</v>
      </c>
      <c r="DA305" t="s">
        <v>5124</v>
      </c>
      <c r="DB305">
        <v>29</v>
      </c>
      <c r="DC305" t="s">
        <v>5125</v>
      </c>
      <c r="DD305">
        <v>2011</v>
      </c>
      <c r="DE305" t="s">
        <v>370</v>
      </c>
      <c r="DF305" t="s">
        <v>359</v>
      </c>
      <c r="DG305">
        <v>10</v>
      </c>
      <c r="DH305">
        <v>25</v>
      </c>
      <c r="DI305" t="s">
        <v>3777</v>
      </c>
      <c r="DJ305" t="s">
        <v>361</v>
      </c>
      <c r="DK305" t="s">
        <v>5126</v>
      </c>
      <c r="DL305" t="s">
        <v>369</v>
      </c>
      <c r="DM305" t="s">
        <v>5127</v>
      </c>
      <c r="DN305" t="s">
        <v>5128</v>
      </c>
    </row>
    <row r="306" spans="1:118" x14ac:dyDescent="0.3">
      <c r="A306" t="s">
        <v>5129</v>
      </c>
      <c r="B306">
        <v>1</v>
      </c>
      <c r="D306" t="s">
        <v>412</v>
      </c>
      <c r="E306" t="s">
        <v>5130</v>
      </c>
      <c r="F306" t="s">
        <v>5131</v>
      </c>
      <c r="G306" t="s">
        <v>415</v>
      </c>
      <c r="H306" t="s">
        <v>845</v>
      </c>
      <c r="I306">
        <v>2017</v>
      </c>
      <c r="J306" t="s">
        <v>353</v>
      </c>
      <c r="K306" t="s">
        <v>354</v>
      </c>
      <c r="L306" t="s">
        <v>390</v>
      </c>
      <c r="M306" t="s">
        <v>1640</v>
      </c>
      <c r="N306" t="s">
        <v>1641</v>
      </c>
      <c r="Q306" t="s">
        <v>420</v>
      </c>
      <c r="R306">
        <v>20456</v>
      </c>
      <c r="T306">
        <v>450</v>
      </c>
      <c r="U306">
        <v>450</v>
      </c>
      <c r="V306">
        <v>0</v>
      </c>
      <c r="W306" t="s">
        <v>359</v>
      </c>
      <c r="X306" t="s">
        <v>394</v>
      </c>
      <c r="Z306">
        <v>2011</v>
      </c>
      <c r="AA306" t="s">
        <v>359</v>
      </c>
      <c r="AB306" t="s">
        <v>1642</v>
      </c>
      <c r="AC306" t="s">
        <v>422</v>
      </c>
      <c r="AD306" t="s">
        <v>1643</v>
      </c>
      <c r="AE306">
        <v>2</v>
      </c>
      <c r="AF306" t="s">
        <v>363</v>
      </c>
      <c r="AG306" t="s">
        <v>424</v>
      </c>
      <c r="AH306" t="s">
        <v>425</v>
      </c>
      <c r="AI306" t="s">
        <v>426</v>
      </c>
      <c r="AJ306" t="s">
        <v>427</v>
      </c>
      <c r="AL306" t="s">
        <v>359</v>
      </c>
      <c r="AM306">
        <v>5</v>
      </c>
      <c r="AN306" t="s">
        <v>359</v>
      </c>
      <c r="AO306">
        <v>1</v>
      </c>
      <c r="AQ306" t="s">
        <v>401</v>
      </c>
      <c r="AR306">
        <v>2015</v>
      </c>
      <c r="AS306" t="s">
        <v>370</v>
      </c>
      <c r="AT306">
        <v>5</v>
      </c>
      <c r="AU306" t="s">
        <v>359</v>
      </c>
      <c r="AV306">
        <v>2</v>
      </c>
      <c r="AX306">
        <v>2011</v>
      </c>
      <c r="AY306" t="s">
        <v>370</v>
      </c>
      <c r="AZ306">
        <v>5</v>
      </c>
      <c r="BA306" t="s">
        <v>359</v>
      </c>
      <c r="BB306">
        <v>11</v>
      </c>
      <c r="BC306" t="s">
        <v>428</v>
      </c>
      <c r="BD306" t="s">
        <v>429</v>
      </c>
      <c r="BE306" t="s">
        <v>430</v>
      </c>
      <c r="BF306" t="s">
        <v>431</v>
      </c>
      <c r="BH306">
        <v>2011</v>
      </c>
      <c r="BI306" t="s">
        <v>370</v>
      </c>
      <c r="BJ306" t="s">
        <v>359</v>
      </c>
      <c r="BK306">
        <v>15</v>
      </c>
      <c r="BL306" t="s">
        <v>432</v>
      </c>
      <c r="BN306">
        <v>2011</v>
      </c>
      <c r="BO306" t="s">
        <v>370</v>
      </c>
      <c r="BP306" t="s">
        <v>359</v>
      </c>
      <c r="BQ306">
        <v>3</v>
      </c>
      <c r="BS306">
        <v>2011</v>
      </c>
      <c r="BT306" t="s">
        <v>369</v>
      </c>
      <c r="BU306">
        <v>37000</v>
      </c>
      <c r="BV306" t="s">
        <v>361</v>
      </c>
      <c r="CE306" t="s">
        <v>361</v>
      </c>
      <c r="CN306" t="s">
        <v>359</v>
      </c>
      <c r="CO306" t="s">
        <v>359</v>
      </c>
      <c r="CP306" t="s">
        <v>375</v>
      </c>
      <c r="CQ306" t="s">
        <v>359</v>
      </c>
      <c r="CR306">
        <v>0</v>
      </c>
      <c r="CS306" t="s">
        <v>359</v>
      </c>
      <c r="CT306" t="s">
        <v>376</v>
      </c>
      <c r="CU306" t="s">
        <v>359</v>
      </c>
      <c r="CV306" t="s">
        <v>375</v>
      </c>
      <c r="CW306" t="s">
        <v>359</v>
      </c>
      <c r="CX306" t="s">
        <v>5132</v>
      </c>
      <c r="CY306" t="s">
        <v>5133</v>
      </c>
      <c r="CZ306" t="s">
        <v>5134</v>
      </c>
      <c r="DA306" t="s">
        <v>5135</v>
      </c>
      <c r="DB306">
        <v>29</v>
      </c>
      <c r="DC306" t="s">
        <v>5136</v>
      </c>
      <c r="DD306">
        <v>2011</v>
      </c>
      <c r="DE306" t="s">
        <v>370</v>
      </c>
      <c r="DF306" t="s">
        <v>359</v>
      </c>
      <c r="DG306">
        <v>10</v>
      </c>
      <c r="DH306">
        <v>22</v>
      </c>
      <c r="DI306" t="s">
        <v>3777</v>
      </c>
      <c r="DJ306" t="s">
        <v>359</v>
      </c>
      <c r="DL306" t="s">
        <v>369</v>
      </c>
      <c r="DM306" t="s">
        <v>5137</v>
      </c>
      <c r="DN306" t="s">
        <v>5138</v>
      </c>
    </row>
    <row r="307" spans="1:118" x14ac:dyDescent="0.3">
      <c r="A307" t="s">
        <v>5139</v>
      </c>
      <c r="B307">
        <v>1</v>
      </c>
      <c r="D307" t="s">
        <v>631</v>
      </c>
      <c r="E307" t="s">
        <v>5140</v>
      </c>
      <c r="F307" t="s">
        <v>5141</v>
      </c>
      <c r="G307" t="s">
        <v>634</v>
      </c>
      <c r="H307" t="s">
        <v>5142</v>
      </c>
      <c r="I307">
        <v>2017</v>
      </c>
      <c r="J307" t="s">
        <v>353</v>
      </c>
      <c r="K307" t="s">
        <v>354</v>
      </c>
      <c r="L307" t="s">
        <v>606</v>
      </c>
      <c r="M307" t="s">
        <v>2577</v>
      </c>
      <c r="N307" t="s">
        <v>5143</v>
      </c>
      <c r="Q307" t="s">
        <v>2579</v>
      </c>
      <c r="R307">
        <v>8284</v>
      </c>
      <c r="T307">
        <v>100</v>
      </c>
      <c r="U307">
        <v>21</v>
      </c>
      <c r="V307">
        <v>79</v>
      </c>
      <c r="W307" t="s">
        <v>359</v>
      </c>
      <c r="X307" t="s">
        <v>360</v>
      </c>
      <c r="Z307">
        <v>2014</v>
      </c>
      <c r="AA307" t="s">
        <v>359</v>
      </c>
      <c r="AB307" t="s">
        <v>3483</v>
      </c>
      <c r="AC307" t="s">
        <v>362</v>
      </c>
      <c r="AD307" t="s">
        <v>2581</v>
      </c>
      <c r="AE307">
        <v>4</v>
      </c>
      <c r="AF307" t="s">
        <v>363</v>
      </c>
      <c r="AG307" t="s">
        <v>2411</v>
      </c>
      <c r="AH307" t="s">
        <v>2412</v>
      </c>
      <c r="AI307" t="s">
        <v>2413</v>
      </c>
      <c r="AJ307" t="s">
        <v>2414</v>
      </c>
      <c r="AL307" t="s">
        <v>359</v>
      </c>
      <c r="AM307">
        <v>4</v>
      </c>
      <c r="AN307" t="s">
        <v>359</v>
      </c>
      <c r="AO307">
        <v>5</v>
      </c>
      <c r="AQ307" t="s">
        <v>2582</v>
      </c>
      <c r="AR307">
        <v>2014</v>
      </c>
      <c r="AS307" t="s">
        <v>370</v>
      </c>
      <c r="AT307">
        <v>4</v>
      </c>
      <c r="AU307" t="s">
        <v>359</v>
      </c>
      <c r="AV307">
        <v>2</v>
      </c>
      <c r="AX307">
        <v>2014</v>
      </c>
      <c r="AY307" t="s">
        <v>370</v>
      </c>
      <c r="AZ307">
        <v>8000</v>
      </c>
      <c r="BA307" t="s">
        <v>359</v>
      </c>
      <c r="BB307">
        <v>13</v>
      </c>
      <c r="BC307" t="s">
        <v>2583</v>
      </c>
      <c r="BD307" t="s">
        <v>2584</v>
      </c>
      <c r="BE307" t="s">
        <v>2585</v>
      </c>
      <c r="BF307" t="s">
        <v>2586</v>
      </c>
      <c r="BH307">
        <v>2014</v>
      </c>
      <c r="BI307" t="s">
        <v>370</v>
      </c>
      <c r="BJ307" t="s">
        <v>361</v>
      </c>
      <c r="BP307" t="s">
        <v>359</v>
      </c>
      <c r="BQ307">
        <v>2</v>
      </c>
      <c r="BS307">
        <v>2014</v>
      </c>
      <c r="BT307" t="s">
        <v>370</v>
      </c>
      <c r="BU307">
        <v>7000</v>
      </c>
      <c r="BV307" t="s">
        <v>359</v>
      </c>
      <c r="BW307">
        <v>4</v>
      </c>
      <c r="BY307">
        <v>2014</v>
      </c>
      <c r="BZ307" t="s">
        <v>369</v>
      </c>
      <c r="CA307" t="s">
        <v>359</v>
      </c>
      <c r="CC307">
        <v>2014</v>
      </c>
      <c r="CD307" t="s">
        <v>370</v>
      </c>
      <c r="CE307" t="s">
        <v>361</v>
      </c>
      <c r="CN307" t="s">
        <v>359</v>
      </c>
      <c r="CO307" t="s">
        <v>359</v>
      </c>
      <c r="CP307" t="s">
        <v>375</v>
      </c>
      <c r="CQ307" t="s">
        <v>359</v>
      </c>
      <c r="CR307">
        <v>0</v>
      </c>
      <c r="CS307" t="s">
        <v>359</v>
      </c>
      <c r="CT307" t="s">
        <v>376</v>
      </c>
      <c r="CU307" t="s">
        <v>359</v>
      </c>
      <c r="CV307" t="s">
        <v>375</v>
      </c>
      <c r="CW307" t="s">
        <v>359</v>
      </c>
      <c r="CX307" t="s">
        <v>5144</v>
      </c>
      <c r="CY307" t="s">
        <v>5145</v>
      </c>
      <c r="CZ307" t="s">
        <v>5146</v>
      </c>
      <c r="DA307" t="s">
        <v>5147</v>
      </c>
      <c r="DB307">
        <v>17</v>
      </c>
      <c r="DC307" t="s">
        <v>5148</v>
      </c>
      <c r="DD307">
        <v>2014</v>
      </c>
      <c r="DE307" t="s">
        <v>622</v>
      </c>
      <c r="DF307" t="s">
        <v>359</v>
      </c>
      <c r="DG307">
        <v>1</v>
      </c>
      <c r="DH307">
        <v>10</v>
      </c>
      <c r="DI307" t="s">
        <v>2592</v>
      </c>
      <c r="DJ307" t="s">
        <v>359</v>
      </c>
      <c r="DL307" t="s">
        <v>369</v>
      </c>
      <c r="DM307" t="s">
        <v>5149</v>
      </c>
      <c r="DN307" t="s">
        <v>5150</v>
      </c>
    </row>
    <row r="308" spans="1:118" x14ac:dyDescent="0.3">
      <c r="A308" t="s">
        <v>5151</v>
      </c>
      <c r="B308">
        <v>1</v>
      </c>
      <c r="D308" t="s">
        <v>348</v>
      </c>
      <c r="E308" t="s">
        <v>5152</v>
      </c>
      <c r="F308" t="s">
        <v>5153</v>
      </c>
      <c r="G308" t="s">
        <v>351</v>
      </c>
      <c r="H308" t="s">
        <v>5154</v>
      </c>
      <c r="I308">
        <v>2017</v>
      </c>
      <c r="J308" t="s">
        <v>353</v>
      </c>
      <c r="K308" t="s">
        <v>354</v>
      </c>
      <c r="L308" t="s">
        <v>446</v>
      </c>
      <c r="M308" t="s">
        <v>1079</v>
      </c>
      <c r="N308" t="s">
        <v>1080</v>
      </c>
      <c r="Q308" t="s">
        <v>1164</v>
      </c>
      <c r="R308">
        <v>14106</v>
      </c>
      <c r="T308">
        <v>205</v>
      </c>
      <c r="U308">
        <v>205</v>
      </c>
      <c r="V308">
        <v>0</v>
      </c>
      <c r="W308" t="s">
        <v>359</v>
      </c>
      <c r="X308" t="s">
        <v>394</v>
      </c>
      <c r="Z308">
        <v>2003</v>
      </c>
      <c r="AA308" t="s">
        <v>361</v>
      </c>
      <c r="AC308" t="s">
        <v>1150</v>
      </c>
      <c r="AE308">
        <v>2</v>
      </c>
      <c r="AF308" t="s">
        <v>363</v>
      </c>
      <c r="AG308" t="s">
        <v>519</v>
      </c>
      <c r="AH308" t="s">
        <v>520</v>
      </c>
      <c r="AI308" t="s">
        <v>521</v>
      </c>
      <c r="AJ308" t="s">
        <v>522</v>
      </c>
      <c r="AL308" t="s">
        <v>359</v>
      </c>
      <c r="AM308">
        <v>3</v>
      </c>
      <c r="AN308" t="s">
        <v>359</v>
      </c>
      <c r="AO308">
        <v>1</v>
      </c>
      <c r="AQ308" t="s">
        <v>368</v>
      </c>
      <c r="AR308">
        <v>2003</v>
      </c>
      <c r="AS308" t="s">
        <v>370</v>
      </c>
      <c r="AT308">
        <v>3</v>
      </c>
      <c r="AU308" t="s">
        <v>359</v>
      </c>
      <c r="AV308">
        <v>2</v>
      </c>
      <c r="AX308">
        <v>2003</v>
      </c>
      <c r="AY308" t="s">
        <v>370</v>
      </c>
      <c r="AZ308">
        <v>35000</v>
      </c>
      <c r="BA308" t="s">
        <v>359</v>
      </c>
      <c r="BB308">
        <v>7</v>
      </c>
      <c r="BC308" t="s">
        <v>2383</v>
      </c>
      <c r="BD308" t="s">
        <v>1085</v>
      </c>
      <c r="BE308" t="s">
        <v>1086</v>
      </c>
      <c r="BF308" t="s">
        <v>1087</v>
      </c>
      <c r="BH308">
        <v>2003</v>
      </c>
      <c r="BI308" t="s">
        <v>370</v>
      </c>
      <c r="BJ308" t="s">
        <v>359</v>
      </c>
      <c r="BK308">
        <v>12</v>
      </c>
      <c r="BL308" t="s">
        <v>368</v>
      </c>
      <c r="BN308">
        <v>2003</v>
      </c>
      <c r="BO308" t="s">
        <v>370</v>
      </c>
      <c r="BP308" t="s">
        <v>359</v>
      </c>
      <c r="BQ308">
        <v>2</v>
      </c>
      <c r="BS308">
        <v>2003</v>
      </c>
      <c r="BT308" t="s">
        <v>370</v>
      </c>
      <c r="BU308">
        <v>35000</v>
      </c>
      <c r="BV308" t="s">
        <v>361</v>
      </c>
      <c r="CE308" t="s">
        <v>361</v>
      </c>
      <c r="CN308" t="s">
        <v>359</v>
      </c>
      <c r="CO308" t="s">
        <v>359</v>
      </c>
      <c r="CP308" t="s">
        <v>375</v>
      </c>
      <c r="CQ308" t="s">
        <v>359</v>
      </c>
      <c r="CR308">
        <v>0</v>
      </c>
      <c r="CS308" t="s">
        <v>359</v>
      </c>
      <c r="CT308" t="s">
        <v>376</v>
      </c>
      <c r="CU308" t="s">
        <v>359</v>
      </c>
      <c r="CV308" t="s">
        <v>375</v>
      </c>
      <c r="CW308" t="s">
        <v>359</v>
      </c>
      <c r="CX308" t="s">
        <v>5155</v>
      </c>
      <c r="CY308" t="s">
        <v>5156</v>
      </c>
      <c r="CZ308" t="s">
        <v>5157</v>
      </c>
      <c r="DA308" t="s">
        <v>5158</v>
      </c>
      <c r="DB308">
        <v>1</v>
      </c>
      <c r="DC308" t="s">
        <v>5159</v>
      </c>
      <c r="DD308">
        <v>2003</v>
      </c>
      <c r="DE308" t="s">
        <v>370</v>
      </c>
      <c r="DF308" t="s">
        <v>361</v>
      </c>
      <c r="DJ308" t="s">
        <v>359</v>
      </c>
      <c r="DL308" t="s">
        <v>370</v>
      </c>
      <c r="DN308" t="s">
        <v>5160</v>
      </c>
    </row>
    <row r="309" spans="1:118" x14ac:dyDescent="0.3">
      <c r="A309" t="s">
        <v>5161</v>
      </c>
      <c r="B309">
        <v>1</v>
      </c>
      <c r="D309" t="s">
        <v>385</v>
      </c>
      <c r="E309" t="s">
        <v>5162</v>
      </c>
      <c r="F309" t="s">
        <v>5163</v>
      </c>
      <c r="G309" t="s">
        <v>388</v>
      </c>
      <c r="H309" t="s">
        <v>5164</v>
      </c>
      <c r="I309">
        <v>2017</v>
      </c>
      <c r="J309" t="s">
        <v>353</v>
      </c>
      <c r="K309" t="s">
        <v>354</v>
      </c>
      <c r="L309" t="s">
        <v>584</v>
      </c>
      <c r="M309" t="s">
        <v>585</v>
      </c>
      <c r="N309" t="s">
        <v>419</v>
      </c>
      <c r="Q309" t="s">
        <v>4537</v>
      </c>
      <c r="R309">
        <v>1789</v>
      </c>
      <c r="T309">
        <v>192</v>
      </c>
      <c r="U309">
        <v>180</v>
      </c>
      <c r="V309">
        <v>12</v>
      </c>
      <c r="W309" t="s">
        <v>359</v>
      </c>
      <c r="X309" t="s">
        <v>394</v>
      </c>
      <c r="Z309">
        <v>2012</v>
      </c>
      <c r="AA309" t="s">
        <v>359</v>
      </c>
      <c r="AB309" t="s">
        <v>4538</v>
      </c>
      <c r="AC309" t="s">
        <v>4539</v>
      </c>
      <c r="AE309">
        <v>3</v>
      </c>
      <c r="AF309" t="s">
        <v>942</v>
      </c>
      <c r="AG309" t="s">
        <v>4541</v>
      </c>
      <c r="AH309" t="s">
        <v>4542</v>
      </c>
      <c r="AI309" t="s">
        <v>4543</v>
      </c>
      <c r="AJ309" t="s">
        <v>4544</v>
      </c>
      <c r="AL309" t="s">
        <v>359</v>
      </c>
      <c r="AM309">
        <v>30</v>
      </c>
      <c r="AN309" t="s">
        <v>359</v>
      </c>
      <c r="AO309">
        <v>2</v>
      </c>
      <c r="AQ309" t="s">
        <v>401</v>
      </c>
      <c r="AR309">
        <v>2016</v>
      </c>
      <c r="AS309" t="s">
        <v>370</v>
      </c>
      <c r="AT309">
        <v>30</v>
      </c>
      <c r="AU309" t="s">
        <v>359</v>
      </c>
      <c r="AV309">
        <v>1</v>
      </c>
      <c r="AX309">
        <v>2016</v>
      </c>
      <c r="AY309" t="s">
        <v>370</v>
      </c>
      <c r="AZ309">
        <v>6450</v>
      </c>
      <c r="BA309" t="s">
        <v>359</v>
      </c>
      <c r="BB309">
        <v>2</v>
      </c>
      <c r="BC309" t="s">
        <v>2965</v>
      </c>
      <c r="BD309" t="s">
        <v>5165</v>
      </c>
      <c r="BE309" t="s">
        <v>2966</v>
      </c>
      <c r="BF309" t="s">
        <v>2967</v>
      </c>
      <c r="BH309">
        <v>2012</v>
      </c>
      <c r="BI309" t="s">
        <v>370</v>
      </c>
      <c r="BJ309" t="s">
        <v>359</v>
      </c>
      <c r="BK309">
        <v>2</v>
      </c>
      <c r="BL309" t="s">
        <v>805</v>
      </c>
      <c r="BN309">
        <v>2012</v>
      </c>
      <c r="BO309" t="s">
        <v>370</v>
      </c>
      <c r="BP309" t="s">
        <v>361</v>
      </c>
      <c r="BV309" t="s">
        <v>361</v>
      </c>
      <c r="CE309" t="s">
        <v>361</v>
      </c>
      <c r="CN309" t="s">
        <v>359</v>
      </c>
      <c r="CO309" t="s">
        <v>359</v>
      </c>
      <c r="CP309" t="s">
        <v>375</v>
      </c>
      <c r="CQ309" t="s">
        <v>359</v>
      </c>
      <c r="CR309">
        <v>0</v>
      </c>
      <c r="CS309" t="s">
        <v>359</v>
      </c>
      <c r="CT309" t="s">
        <v>376</v>
      </c>
      <c r="CU309" t="s">
        <v>359</v>
      </c>
      <c r="CV309" t="s">
        <v>375</v>
      </c>
      <c r="CW309" t="s">
        <v>359</v>
      </c>
      <c r="CX309" t="s">
        <v>5166</v>
      </c>
      <c r="CY309" t="s">
        <v>5167</v>
      </c>
      <c r="CZ309" t="s">
        <v>5168</v>
      </c>
      <c r="DA309" t="s">
        <v>5169</v>
      </c>
      <c r="DB309">
        <v>1</v>
      </c>
      <c r="DC309" t="s">
        <v>5170</v>
      </c>
      <c r="DD309">
        <v>2012</v>
      </c>
      <c r="DE309" t="s">
        <v>369</v>
      </c>
      <c r="DF309" t="s">
        <v>361</v>
      </c>
      <c r="DJ309" t="s">
        <v>361</v>
      </c>
      <c r="DK309" t="s">
        <v>5171</v>
      </c>
      <c r="DL309" t="s">
        <v>370</v>
      </c>
      <c r="DM309" t="s">
        <v>5172</v>
      </c>
      <c r="DN309" t="s">
        <v>5173</v>
      </c>
    </row>
    <row r="310" spans="1:118" x14ac:dyDescent="0.3">
      <c r="A310" t="s">
        <v>5174</v>
      </c>
      <c r="B310">
        <v>1</v>
      </c>
      <c r="D310" t="s">
        <v>631</v>
      </c>
      <c r="E310" t="s">
        <v>5175</v>
      </c>
      <c r="F310" t="s">
        <v>5176</v>
      </c>
      <c r="G310" t="s">
        <v>634</v>
      </c>
      <c r="H310" t="s">
        <v>5177</v>
      </c>
      <c r="I310">
        <v>2017</v>
      </c>
      <c r="J310" t="s">
        <v>353</v>
      </c>
      <c r="K310" t="s">
        <v>354</v>
      </c>
      <c r="L310" t="s">
        <v>754</v>
      </c>
      <c r="M310" t="s">
        <v>916</v>
      </c>
      <c r="N310" t="s">
        <v>3070</v>
      </c>
      <c r="Q310" t="s">
        <v>4351</v>
      </c>
      <c r="R310">
        <v>26296</v>
      </c>
      <c r="T310">
        <v>175</v>
      </c>
      <c r="U310">
        <v>63</v>
      </c>
      <c r="V310">
        <v>112</v>
      </c>
      <c r="W310" t="s">
        <v>359</v>
      </c>
      <c r="X310" t="s">
        <v>394</v>
      </c>
      <c r="Z310">
        <v>2004</v>
      </c>
      <c r="AA310" t="s">
        <v>359</v>
      </c>
      <c r="AB310" t="s">
        <v>4352</v>
      </c>
      <c r="AE310">
        <v>1</v>
      </c>
      <c r="AF310" t="s">
        <v>363</v>
      </c>
      <c r="AG310" t="s">
        <v>1743</v>
      </c>
      <c r="AH310" t="s">
        <v>1744</v>
      </c>
      <c r="AI310" t="s">
        <v>1745</v>
      </c>
      <c r="AJ310" t="s">
        <v>1746</v>
      </c>
      <c r="AL310" t="s">
        <v>359</v>
      </c>
      <c r="AM310">
        <v>8</v>
      </c>
      <c r="AN310" t="s">
        <v>359</v>
      </c>
      <c r="AO310">
        <v>1</v>
      </c>
      <c r="AQ310" t="s">
        <v>401</v>
      </c>
      <c r="AR310">
        <v>2004</v>
      </c>
      <c r="AS310" t="s">
        <v>369</v>
      </c>
      <c r="AT310">
        <v>8</v>
      </c>
      <c r="AU310" t="s">
        <v>359</v>
      </c>
      <c r="AV310">
        <v>1</v>
      </c>
      <c r="AX310">
        <v>2004</v>
      </c>
      <c r="AY310" t="s">
        <v>369</v>
      </c>
      <c r="AZ310">
        <v>3500</v>
      </c>
      <c r="BA310" t="s">
        <v>359</v>
      </c>
      <c r="BB310">
        <v>6</v>
      </c>
      <c r="BC310" t="s">
        <v>1747</v>
      </c>
      <c r="BD310" t="s">
        <v>4353</v>
      </c>
      <c r="BE310" t="s">
        <v>1749</v>
      </c>
      <c r="BF310" t="s">
        <v>4354</v>
      </c>
      <c r="BH310">
        <v>2004</v>
      </c>
      <c r="BI310" t="s">
        <v>369</v>
      </c>
      <c r="BJ310" t="s">
        <v>359</v>
      </c>
      <c r="BK310">
        <v>4</v>
      </c>
      <c r="BL310" t="s">
        <v>4355</v>
      </c>
      <c r="BN310">
        <v>2004</v>
      </c>
      <c r="BO310" t="s">
        <v>369</v>
      </c>
      <c r="BP310" t="s">
        <v>359</v>
      </c>
      <c r="BQ310">
        <v>2</v>
      </c>
      <c r="BS310">
        <v>2004</v>
      </c>
      <c r="BT310" t="s">
        <v>369</v>
      </c>
      <c r="BU310">
        <v>4500</v>
      </c>
      <c r="BV310" t="s">
        <v>361</v>
      </c>
      <c r="CE310" t="s">
        <v>361</v>
      </c>
      <c r="CN310" t="s">
        <v>359</v>
      </c>
      <c r="CO310" t="s">
        <v>359</v>
      </c>
      <c r="CP310" t="s">
        <v>375</v>
      </c>
      <c r="CQ310" t="s">
        <v>359</v>
      </c>
      <c r="CR310">
        <v>0</v>
      </c>
      <c r="CS310" t="s">
        <v>359</v>
      </c>
      <c r="CT310" t="s">
        <v>376</v>
      </c>
      <c r="CU310" t="s">
        <v>359</v>
      </c>
      <c r="CV310" t="s">
        <v>375</v>
      </c>
      <c r="CW310" t="s">
        <v>359</v>
      </c>
      <c r="CX310" t="s">
        <v>5178</v>
      </c>
      <c r="CY310" t="s">
        <v>5179</v>
      </c>
      <c r="CZ310" t="s">
        <v>5180</v>
      </c>
      <c r="DA310" t="s">
        <v>5181</v>
      </c>
      <c r="DB310">
        <v>12</v>
      </c>
      <c r="DC310" t="s">
        <v>5182</v>
      </c>
      <c r="DD310">
        <v>2016</v>
      </c>
      <c r="DE310" t="s">
        <v>370</v>
      </c>
      <c r="DF310" t="s">
        <v>361</v>
      </c>
      <c r="DJ310" t="s">
        <v>359</v>
      </c>
      <c r="DL310" t="s">
        <v>369</v>
      </c>
      <c r="DM310" t="s">
        <v>4361</v>
      </c>
      <c r="DN310" t="s">
        <v>5183</v>
      </c>
    </row>
    <row r="311" spans="1:118" x14ac:dyDescent="0.3">
      <c r="A311" t="s">
        <v>5184</v>
      </c>
      <c r="B311">
        <v>1</v>
      </c>
      <c r="D311" t="s">
        <v>465</v>
      </c>
      <c r="E311" t="s">
        <v>5185</v>
      </c>
      <c r="F311" t="s">
        <v>5186</v>
      </c>
      <c r="G311" t="s">
        <v>468</v>
      </c>
      <c r="H311" t="s">
        <v>3253</v>
      </c>
      <c r="I311">
        <v>2017</v>
      </c>
      <c r="J311" t="s">
        <v>353</v>
      </c>
      <c r="K311" t="s">
        <v>354</v>
      </c>
      <c r="L311" t="s">
        <v>584</v>
      </c>
      <c r="M311" t="s">
        <v>3602</v>
      </c>
      <c r="N311" t="s">
        <v>5187</v>
      </c>
      <c r="Q311" t="s">
        <v>5188</v>
      </c>
      <c r="R311">
        <v>3015</v>
      </c>
      <c r="T311">
        <v>101</v>
      </c>
      <c r="U311">
        <v>101</v>
      </c>
      <c r="V311">
        <v>0</v>
      </c>
      <c r="W311" t="s">
        <v>359</v>
      </c>
      <c r="X311" t="s">
        <v>394</v>
      </c>
      <c r="Z311">
        <v>2013</v>
      </c>
      <c r="AA311" t="s">
        <v>361</v>
      </c>
      <c r="AC311" t="s">
        <v>668</v>
      </c>
      <c r="AD311" t="s">
        <v>2029</v>
      </c>
      <c r="AE311">
        <v>1</v>
      </c>
      <c r="AF311" t="s">
        <v>363</v>
      </c>
      <c r="AG311" t="s">
        <v>2794</v>
      </c>
      <c r="AH311" t="s">
        <v>2795</v>
      </c>
      <c r="AI311" t="s">
        <v>2796</v>
      </c>
      <c r="AJ311" t="s">
        <v>2797</v>
      </c>
      <c r="AL311" t="s">
        <v>359</v>
      </c>
      <c r="AM311">
        <v>40</v>
      </c>
      <c r="AN311" t="s">
        <v>361</v>
      </c>
      <c r="AT311">
        <v>40</v>
      </c>
      <c r="AU311" t="s">
        <v>361</v>
      </c>
      <c r="BA311" t="s">
        <v>359</v>
      </c>
      <c r="BB311">
        <v>1</v>
      </c>
      <c r="BC311" t="s">
        <v>5189</v>
      </c>
      <c r="BD311" t="s">
        <v>5190</v>
      </c>
      <c r="BE311" t="s">
        <v>5191</v>
      </c>
      <c r="BF311" t="s">
        <v>5192</v>
      </c>
      <c r="BG311" t="s">
        <v>5193</v>
      </c>
      <c r="BH311">
        <v>2013</v>
      </c>
      <c r="BI311" t="s">
        <v>370</v>
      </c>
      <c r="BJ311" t="s">
        <v>361</v>
      </c>
      <c r="BP311" t="s">
        <v>361</v>
      </c>
      <c r="BV311" t="s">
        <v>361</v>
      </c>
      <c r="CE311" t="s">
        <v>361</v>
      </c>
      <c r="CN311" t="s">
        <v>359</v>
      </c>
      <c r="CO311" t="s">
        <v>359</v>
      </c>
      <c r="CP311" t="s">
        <v>375</v>
      </c>
      <c r="CQ311" t="s">
        <v>359</v>
      </c>
      <c r="CR311">
        <v>0</v>
      </c>
      <c r="CS311" t="s">
        <v>359</v>
      </c>
      <c r="CT311" t="s">
        <v>376</v>
      </c>
      <c r="CU311" t="s">
        <v>359</v>
      </c>
      <c r="CV311" t="s">
        <v>375</v>
      </c>
      <c r="CW311" t="s">
        <v>359</v>
      </c>
      <c r="CX311" t="s">
        <v>5194</v>
      </c>
      <c r="CY311" t="s">
        <v>5195</v>
      </c>
      <c r="CZ311" t="s">
        <v>2497</v>
      </c>
      <c r="DA311" t="s">
        <v>5196</v>
      </c>
      <c r="DB311">
        <v>1</v>
      </c>
      <c r="DC311" t="s">
        <v>5197</v>
      </c>
      <c r="DD311">
        <v>2013</v>
      </c>
      <c r="DE311" t="s">
        <v>369</v>
      </c>
      <c r="DF311" t="s">
        <v>361</v>
      </c>
      <c r="DJ311" t="s">
        <v>359</v>
      </c>
      <c r="DL311" t="s">
        <v>370</v>
      </c>
      <c r="DM311" t="s">
        <v>5198</v>
      </c>
      <c r="DN311" t="s">
        <v>5199</v>
      </c>
    </row>
    <row r="312" spans="1:118" x14ac:dyDescent="0.3">
      <c r="A312" t="s">
        <v>5200</v>
      </c>
      <c r="B312">
        <v>1</v>
      </c>
      <c r="D312" t="s">
        <v>465</v>
      </c>
      <c r="E312" t="s">
        <v>5201</v>
      </c>
      <c r="F312" t="s">
        <v>5202</v>
      </c>
      <c r="G312" t="s">
        <v>468</v>
      </c>
      <c r="H312" t="s">
        <v>5203</v>
      </c>
      <c r="I312">
        <v>2017</v>
      </c>
      <c r="J312" t="s">
        <v>353</v>
      </c>
      <c r="K312" t="s">
        <v>354</v>
      </c>
      <c r="L312" t="s">
        <v>664</v>
      </c>
      <c r="M312" t="s">
        <v>2146</v>
      </c>
      <c r="N312" t="s">
        <v>5204</v>
      </c>
      <c r="Q312" t="s">
        <v>5205</v>
      </c>
      <c r="R312">
        <v>30604</v>
      </c>
      <c r="T312">
        <v>146</v>
      </c>
      <c r="U312">
        <v>146</v>
      </c>
      <c r="V312">
        <v>0</v>
      </c>
      <c r="W312" t="s">
        <v>359</v>
      </c>
      <c r="X312" t="s">
        <v>360</v>
      </c>
      <c r="Z312">
        <v>2015</v>
      </c>
      <c r="AA312" t="s">
        <v>361</v>
      </c>
      <c r="AC312" t="s">
        <v>362</v>
      </c>
      <c r="AD312" t="s">
        <v>5206</v>
      </c>
      <c r="AE312">
        <v>11</v>
      </c>
      <c r="AF312" t="s">
        <v>363</v>
      </c>
      <c r="AG312" t="s">
        <v>670</v>
      </c>
      <c r="AH312" t="s">
        <v>671</v>
      </c>
      <c r="AI312" t="s">
        <v>672</v>
      </c>
      <c r="AJ312" t="s">
        <v>673</v>
      </c>
      <c r="AL312" t="s">
        <v>359</v>
      </c>
      <c r="AM312">
        <v>4</v>
      </c>
      <c r="AN312" t="s">
        <v>361</v>
      </c>
      <c r="AT312">
        <v>4</v>
      </c>
      <c r="AU312" t="s">
        <v>361</v>
      </c>
      <c r="BA312" t="s">
        <v>359</v>
      </c>
      <c r="BB312">
        <v>1</v>
      </c>
      <c r="BC312" t="s">
        <v>5207</v>
      </c>
      <c r="BD312" t="s">
        <v>5208</v>
      </c>
      <c r="BE312" t="s">
        <v>5209</v>
      </c>
      <c r="BF312" t="s">
        <v>5210</v>
      </c>
      <c r="BG312" t="s">
        <v>5211</v>
      </c>
      <c r="BH312">
        <v>2015</v>
      </c>
      <c r="BI312" t="s">
        <v>370</v>
      </c>
      <c r="BJ312" t="s">
        <v>361</v>
      </c>
      <c r="BP312" t="s">
        <v>361</v>
      </c>
      <c r="BV312" t="s">
        <v>361</v>
      </c>
      <c r="CE312" t="s">
        <v>361</v>
      </c>
      <c r="CN312" t="s">
        <v>359</v>
      </c>
      <c r="CO312" t="s">
        <v>359</v>
      </c>
      <c r="CP312" t="s">
        <v>375</v>
      </c>
      <c r="CQ312" t="s">
        <v>359</v>
      </c>
      <c r="CR312">
        <v>0</v>
      </c>
      <c r="CS312" t="s">
        <v>359</v>
      </c>
      <c r="CT312" t="s">
        <v>376</v>
      </c>
      <c r="CU312" t="s">
        <v>359</v>
      </c>
      <c r="CV312" t="s">
        <v>375</v>
      </c>
      <c r="CW312" t="s">
        <v>359</v>
      </c>
      <c r="CX312" t="s">
        <v>5212</v>
      </c>
      <c r="CY312" t="s">
        <v>5213</v>
      </c>
      <c r="CZ312" t="s">
        <v>5214</v>
      </c>
      <c r="DA312" t="s">
        <v>5215</v>
      </c>
      <c r="DB312">
        <v>2</v>
      </c>
      <c r="DC312" t="s">
        <v>5216</v>
      </c>
      <c r="DD312">
        <v>2015</v>
      </c>
      <c r="DE312" t="s">
        <v>370</v>
      </c>
      <c r="DF312" t="s">
        <v>361</v>
      </c>
      <c r="DJ312" t="s">
        <v>359</v>
      </c>
      <c r="DL312" t="s">
        <v>370</v>
      </c>
      <c r="DM312" t="s">
        <v>5206</v>
      </c>
      <c r="DN312" t="s">
        <v>5217</v>
      </c>
    </row>
    <row r="313" spans="1:118" x14ac:dyDescent="0.3">
      <c r="A313" t="s">
        <v>5218</v>
      </c>
      <c r="B313">
        <v>1</v>
      </c>
      <c r="D313" t="s">
        <v>487</v>
      </c>
      <c r="E313" t="s">
        <v>5219</v>
      </c>
      <c r="F313" t="s">
        <v>5220</v>
      </c>
      <c r="G313" t="s">
        <v>490</v>
      </c>
      <c r="H313" t="s">
        <v>5221</v>
      </c>
      <c r="I313">
        <v>2017</v>
      </c>
      <c r="J313" t="s">
        <v>353</v>
      </c>
      <c r="K313" t="s">
        <v>354</v>
      </c>
      <c r="L313" t="s">
        <v>537</v>
      </c>
      <c r="M313" t="s">
        <v>1894</v>
      </c>
      <c r="N313" t="s">
        <v>5222</v>
      </c>
      <c r="Q313" t="s">
        <v>1896</v>
      </c>
      <c r="R313">
        <v>10452</v>
      </c>
      <c r="T313">
        <v>131</v>
      </c>
      <c r="U313">
        <v>60</v>
      </c>
      <c r="V313">
        <v>71</v>
      </c>
      <c r="W313" t="s">
        <v>359</v>
      </c>
      <c r="X313" t="s">
        <v>394</v>
      </c>
      <c r="Z313">
        <v>2001</v>
      </c>
      <c r="AA313" t="s">
        <v>361</v>
      </c>
      <c r="AC313" t="s">
        <v>542</v>
      </c>
      <c r="AE313">
        <v>6</v>
      </c>
      <c r="AF313" t="s">
        <v>363</v>
      </c>
      <c r="AG313" t="s">
        <v>543</v>
      </c>
      <c r="AH313" t="s">
        <v>544</v>
      </c>
      <c r="AI313" t="s">
        <v>545</v>
      </c>
      <c r="AJ313" t="s">
        <v>546</v>
      </c>
      <c r="AL313" t="s">
        <v>359</v>
      </c>
      <c r="AM313">
        <v>5</v>
      </c>
      <c r="AN313" t="s">
        <v>359</v>
      </c>
      <c r="AO313">
        <v>3</v>
      </c>
      <c r="AQ313" t="s">
        <v>401</v>
      </c>
      <c r="AR313">
        <v>1989</v>
      </c>
      <c r="AS313" t="s">
        <v>369</v>
      </c>
      <c r="AT313">
        <v>5</v>
      </c>
      <c r="AU313" t="s">
        <v>359</v>
      </c>
      <c r="AV313">
        <v>1</v>
      </c>
      <c r="AX313">
        <v>1989</v>
      </c>
      <c r="AY313" t="s">
        <v>369</v>
      </c>
      <c r="AZ313">
        <v>8000</v>
      </c>
      <c r="BA313" t="s">
        <v>359</v>
      </c>
      <c r="BB313">
        <v>4</v>
      </c>
      <c r="BC313" t="s">
        <v>547</v>
      </c>
      <c r="BD313" t="s">
        <v>548</v>
      </c>
      <c r="BE313" t="s">
        <v>549</v>
      </c>
      <c r="BF313" t="s">
        <v>550</v>
      </c>
      <c r="BH313">
        <v>1989</v>
      </c>
      <c r="BI313" t="s">
        <v>370</v>
      </c>
      <c r="BJ313" t="s">
        <v>359</v>
      </c>
      <c r="BK313">
        <v>18</v>
      </c>
      <c r="BL313" t="s">
        <v>551</v>
      </c>
      <c r="BN313">
        <v>1989</v>
      </c>
      <c r="BO313" t="s">
        <v>369</v>
      </c>
      <c r="BP313" t="s">
        <v>359</v>
      </c>
      <c r="BQ313">
        <v>2</v>
      </c>
      <c r="BS313">
        <v>1989</v>
      </c>
      <c r="BT313" t="s">
        <v>369</v>
      </c>
      <c r="BU313">
        <v>15000</v>
      </c>
      <c r="BV313" t="s">
        <v>361</v>
      </c>
      <c r="CE313" t="s">
        <v>361</v>
      </c>
      <c r="CN313" t="s">
        <v>359</v>
      </c>
      <c r="CO313" t="s">
        <v>359</v>
      </c>
      <c r="CP313" t="s">
        <v>375</v>
      </c>
      <c r="CQ313" t="s">
        <v>359</v>
      </c>
      <c r="CR313">
        <v>0</v>
      </c>
      <c r="CS313" t="s">
        <v>359</v>
      </c>
      <c r="CT313" t="s">
        <v>376</v>
      </c>
      <c r="CU313" t="s">
        <v>359</v>
      </c>
      <c r="CV313" t="s">
        <v>375</v>
      </c>
      <c r="CW313" t="s">
        <v>359</v>
      </c>
      <c r="CX313" t="s">
        <v>5223</v>
      </c>
      <c r="CY313" t="s">
        <v>5224</v>
      </c>
      <c r="CZ313" t="s">
        <v>5225</v>
      </c>
      <c r="DA313" t="s">
        <v>5226</v>
      </c>
      <c r="DB313">
        <v>2</v>
      </c>
      <c r="DC313" t="s">
        <v>5227</v>
      </c>
      <c r="DD313">
        <v>2015</v>
      </c>
      <c r="DE313" t="s">
        <v>370</v>
      </c>
      <c r="DF313" t="s">
        <v>361</v>
      </c>
      <c r="DJ313" t="s">
        <v>359</v>
      </c>
      <c r="DL313" t="s">
        <v>369</v>
      </c>
      <c r="DM313" t="s">
        <v>5228</v>
      </c>
      <c r="DN313" t="s">
        <v>5229</v>
      </c>
    </row>
    <row r="314" spans="1:118" x14ac:dyDescent="0.3">
      <c r="A314" t="s">
        <v>5230</v>
      </c>
      <c r="B314">
        <v>1</v>
      </c>
      <c r="D314" t="s">
        <v>487</v>
      </c>
      <c r="E314" t="s">
        <v>5231</v>
      </c>
      <c r="F314" t="s">
        <v>5232</v>
      </c>
      <c r="G314" t="s">
        <v>490</v>
      </c>
      <c r="H314" t="s">
        <v>5233</v>
      </c>
      <c r="I314">
        <v>2017</v>
      </c>
      <c r="J314" t="s">
        <v>353</v>
      </c>
      <c r="K314" t="s">
        <v>354</v>
      </c>
      <c r="L314" t="s">
        <v>492</v>
      </c>
      <c r="M314" t="s">
        <v>846</v>
      </c>
      <c r="N314" t="s">
        <v>846</v>
      </c>
      <c r="Q314" t="s">
        <v>2072</v>
      </c>
      <c r="T314">
        <v>400</v>
      </c>
      <c r="U314">
        <v>400</v>
      </c>
      <c r="V314">
        <v>0</v>
      </c>
      <c r="W314" t="s">
        <v>359</v>
      </c>
      <c r="X314" t="s">
        <v>394</v>
      </c>
      <c r="Z314">
        <v>2013</v>
      </c>
      <c r="AA314" t="s">
        <v>361</v>
      </c>
      <c r="AC314" t="s">
        <v>362</v>
      </c>
      <c r="AE314">
        <v>1</v>
      </c>
      <c r="AF314" t="s">
        <v>363</v>
      </c>
      <c r="AG314" t="s">
        <v>2073</v>
      </c>
      <c r="AH314" t="s">
        <v>2074</v>
      </c>
      <c r="AI314" t="s">
        <v>2075</v>
      </c>
      <c r="AJ314" t="s">
        <v>2076</v>
      </c>
      <c r="AL314" t="s">
        <v>359</v>
      </c>
      <c r="AM314">
        <v>25</v>
      </c>
      <c r="AN314" t="s">
        <v>361</v>
      </c>
      <c r="AT314">
        <v>25</v>
      </c>
      <c r="AU314" t="s">
        <v>359</v>
      </c>
      <c r="AV314">
        <v>1</v>
      </c>
      <c r="AX314">
        <v>2013</v>
      </c>
      <c r="AY314" t="s">
        <v>370</v>
      </c>
      <c r="AZ314">
        <v>800</v>
      </c>
      <c r="BA314" t="s">
        <v>359</v>
      </c>
      <c r="BB314">
        <v>3</v>
      </c>
      <c r="BC314" t="s">
        <v>2077</v>
      </c>
      <c r="BD314" t="s">
        <v>2078</v>
      </c>
      <c r="BE314" t="s">
        <v>368</v>
      </c>
      <c r="BF314" t="s">
        <v>2079</v>
      </c>
      <c r="BH314">
        <v>2013</v>
      </c>
      <c r="BI314" t="s">
        <v>369</v>
      </c>
      <c r="BJ314" t="s">
        <v>359</v>
      </c>
      <c r="BK314">
        <v>9</v>
      </c>
      <c r="BL314" t="s">
        <v>857</v>
      </c>
      <c r="BN314">
        <v>2013</v>
      </c>
      <c r="BO314" t="s">
        <v>370</v>
      </c>
      <c r="BP314" t="s">
        <v>359</v>
      </c>
      <c r="BQ314">
        <v>1</v>
      </c>
      <c r="BS314">
        <v>2013</v>
      </c>
      <c r="BT314" t="s">
        <v>370</v>
      </c>
      <c r="BU314">
        <v>7500</v>
      </c>
      <c r="BV314" t="s">
        <v>361</v>
      </c>
      <c r="CE314" t="s">
        <v>361</v>
      </c>
      <c r="CN314" t="s">
        <v>359</v>
      </c>
      <c r="CO314" t="s">
        <v>359</v>
      </c>
      <c r="CP314" t="s">
        <v>375</v>
      </c>
      <c r="CQ314" t="s">
        <v>359</v>
      </c>
      <c r="CR314">
        <v>0</v>
      </c>
      <c r="CS314" t="s">
        <v>359</v>
      </c>
      <c r="CT314" t="s">
        <v>376</v>
      </c>
      <c r="CU314" t="s">
        <v>359</v>
      </c>
      <c r="CV314" t="s">
        <v>375</v>
      </c>
      <c r="CW314" t="s">
        <v>359</v>
      </c>
      <c r="CX314" t="s">
        <v>5234</v>
      </c>
      <c r="CY314" t="s">
        <v>5235</v>
      </c>
      <c r="CZ314" t="s">
        <v>5236</v>
      </c>
      <c r="DA314" t="s">
        <v>5237</v>
      </c>
      <c r="DB314">
        <v>1</v>
      </c>
      <c r="DC314" t="s">
        <v>5238</v>
      </c>
      <c r="DD314">
        <v>2013</v>
      </c>
      <c r="DE314" t="s">
        <v>370</v>
      </c>
      <c r="DF314" t="s">
        <v>359</v>
      </c>
      <c r="DG314">
        <v>1</v>
      </c>
      <c r="DH314">
        <v>3</v>
      </c>
      <c r="DI314" t="s">
        <v>2085</v>
      </c>
      <c r="DJ314" t="s">
        <v>359</v>
      </c>
      <c r="DL314" t="s">
        <v>369</v>
      </c>
      <c r="DM314" t="s">
        <v>5239</v>
      </c>
      <c r="DN314" t="s">
        <v>5240</v>
      </c>
    </row>
    <row r="315" spans="1:118" x14ac:dyDescent="0.3">
      <c r="A315" t="s">
        <v>5241</v>
      </c>
      <c r="B315">
        <v>1</v>
      </c>
      <c r="D315" t="s">
        <v>465</v>
      </c>
      <c r="E315" t="s">
        <v>5242</v>
      </c>
      <c r="F315" t="s">
        <v>5243</v>
      </c>
      <c r="G315" t="s">
        <v>468</v>
      </c>
      <c r="H315" t="s">
        <v>5244</v>
      </c>
      <c r="I315">
        <v>2017</v>
      </c>
      <c r="J315" t="s">
        <v>353</v>
      </c>
      <c r="K315" t="s">
        <v>354</v>
      </c>
      <c r="L315" t="s">
        <v>470</v>
      </c>
      <c r="M315" t="s">
        <v>2879</v>
      </c>
      <c r="N315" t="s">
        <v>690</v>
      </c>
      <c r="Q315" t="s">
        <v>5245</v>
      </c>
      <c r="R315">
        <v>9577</v>
      </c>
      <c r="T315">
        <v>90</v>
      </c>
      <c r="U315">
        <v>90</v>
      </c>
      <c r="V315">
        <v>0</v>
      </c>
      <c r="W315" t="s">
        <v>359</v>
      </c>
      <c r="X315" t="s">
        <v>360</v>
      </c>
      <c r="Z315">
        <v>2015</v>
      </c>
      <c r="AA315" t="s">
        <v>361</v>
      </c>
      <c r="AC315" t="s">
        <v>362</v>
      </c>
      <c r="AD315" t="s">
        <v>5246</v>
      </c>
      <c r="AE315">
        <v>10</v>
      </c>
      <c r="AF315" t="s">
        <v>363</v>
      </c>
      <c r="AG315" t="s">
        <v>1101</v>
      </c>
      <c r="AH315" t="s">
        <v>1102</v>
      </c>
      <c r="AI315" t="s">
        <v>1103</v>
      </c>
      <c r="AJ315" t="s">
        <v>1104</v>
      </c>
      <c r="AL315" t="s">
        <v>359</v>
      </c>
      <c r="AM315">
        <v>40</v>
      </c>
      <c r="AN315" t="s">
        <v>359</v>
      </c>
      <c r="AO315">
        <v>8</v>
      </c>
      <c r="AQ315" t="s">
        <v>401</v>
      </c>
      <c r="AR315">
        <v>2015</v>
      </c>
      <c r="AS315" t="s">
        <v>370</v>
      </c>
      <c r="AT315">
        <v>40</v>
      </c>
      <c r="AU315" t="s">
        <v>359</v>
      </c>
      <c r="AV315">
        <v>1</v>
      </c>
      <c r="AX315">
        <v>2015</v>
      </c>
      <c r="AY315" t="s">
        <v>370</v>
      </c>
      <c r="AZ315">
        <v>4000</v>
      </c>
      <c r="BA315" t="s">
        <v>361</v>
      </c>
      <c r="BJ315" t="s">
        <v>361</v>
      </c>
      <c r="BP315" t="s">
        <v>359</v>
      </c>
      <c r="BQ315">
        <v>1</v>
      </c>
      <c r="BS315">
        <v>2015</v>
      </c>
      <c r="BT315" t="s">
        <v>370</v>
      </c>
      <c r="BU315">
        <v>8000</v>
      </c>
      <c r="BV315" t="s">
        <v>359</v>
      </c>
      <c r="BW315">
        <v>2</v>
      </c>
      <c r="BY315">
        <v>2015</v>
      </c>
      <c r="BZ315" t="s">
        <v>370</v>
      </c>
      <c r="CA315" t="s">
        <v>359</v>
      </c>
      <c r="CC315">
        <v>2015</v>
      </c>
      <c r="CD315" t="s">
        <v>370</v>
      </c>
      <c r="CE315" t="s">
        <v>361</v>
      </c>
      <c r="CN315" t="s">
        <v>359</v>
      </c>
      <c r="CO315" t="s">
        <v>359</v>
      </c>
      <c r="CP315" t="s">
        <v>375</v>
      </c>
      <c r="CQ315" t="s">
        <v>359</v>
      </c>
      <c r="CR315">
        <v>0</v>
      </c>
      <c r="CS315" t="s">
        <v>359</v>
      </c>
      <c r="CT315" t="s">
        <v>376</v>
      </c>
      <c r="CU315" t="s">
        <v>359</v>
      </c>
      <c r="CV315" t="s">
        <v>375</v>
      </c>
      <c r="CW315" t="s">
        <v>359</v>
      </c>
      <c r="CX315" t="s">
        <v>5247</v>
      </c>
      <c r="CY315" t="s">
        <v>5248</v>
      </c>
      <c r="CZ315" t="s">
        <v>5249</v>
      </c>
      <c r="DA315" t="s">
        <v>5250</v>
      </c>
      <c r="DB315">
        <v>2</v>
      </c>
      <c r="DC315" t="s">
        <v>5251</v>
      </c>
      <c r="DD315">
        <v>2015</v>
      </c>
      <c r="DE315" t="s">
        <v>370</v>
      </c>
      <c r="DF315" t="s">
        <v>361</v>
      </c>
      <c r="DJ315" t="s">
        <v>359</v>
      </c>
      <c r="DL315" t="s">
        <v>370</v>
      </c>
      <c r="DM315" t="s">
        <v>5252</v>
      </c>
      <c r="DN315" t="s">
        <v>5253</v>
      </c>
    </row>
    <row r="316" spans="1:118" x14ac:dyDescent="0.3">
      <c r="A316" t="s">
        <v>5254</v>
      </c>
      <c r="B316">
        <v>1</v>
      </c>
      <c r="D316" t="s">
        <v>465</v>
      </c>
      <c r="E316" t="s">
        <v>5255</v>
      </c>
      <c r="F316" t="s">
        <v>5256</v>
      </c>
      <c r="G316" t="s">
        <v>468</v>
      </c>
      <c r="H316" t="s">
        <v>5257</v>
      </c>
      <c r="I316">
        <v>2017</v>
      </c>
      <c r="J316" t="s">
        <v>353</v>
      </c>
      <c r="K316" t="s">
        <v>354</v>
      </c>
      <c r="L316" t="s">
        <v>470</v>
      </c>
      <c r="M316" t="s">
        <v>1098</v>
      </c>
      <c r="N316" t="s">
        <v>2838</v>
      </c>
      <c r="Q316" t="s">
        <v>5258</v>
      </c>
      <c r="R316">
        <v>9577</v>
      </c>
      <c r="T316">
        <v>147</v>
      </c>
      <c r="U316">
        <v>147</v>
      </c>
      <c r="V316">
        <v>0</v>
      </c>
      <c r="W316" t="s">
        <v>359</v>
      </c>
      <c r="X316" t="s">
        <v>360</v>
      </c>
      <c r="Z316">
        <v>2015</v>
      </c>
      <c r="AA316" t="s">
        <v>361</v>
      </c>
      <c r="AC316" t="s">
        <v>362</v>
      </c>
      <c r="AD316" t="s">
        <v>5259</v>
      </c>
      <c r="AE316">
        <v>10</v>
      </c>
      <c r="AF316" t="s">
        <v>363</v>
      </c>
      <c r="AG316" t="s">
        <v>1101</v>
      </c>
      <c r="AH316" t="s">
        <v>1102</v>
      </c>
      <c r="AI316" t="s">
        <v>1103</v>
      </c>
      <c r="AJ316" t="s">
        <v>1104</v>
      </c>
      <c r="AL316" t="s">
        <v>359</v>
      </c>
      <c r="AM316">
        <v>40</v>
      </c>
      <c r="AN316" t="s">
        <v>359</v>
      </c>
      <c r="AO316">
        <v>8</v>
      </c>
      <c r="AQ316" t="s">
        <v>401</v>
      </c>
      <c r="AR316">
        <v>2015</v>
      </c>
      <c r="AS316" t="s">
        <v>370</v>
      </c>
      <c r="AT316">
        <v>40</v>
      </c>
      <c r="AU316" t="s">
        <v>359</v>
      </c>
      <c r="AV316">
        <v>1</v>
      </c>
      <c r="AX316">
        <v>2015</v>
      </c>
      <c r="AY316" t="s">
        <v>370</v>
      </c>
      <c r="AZ316">
        <v>4000</v>
      </c>
      <c r="BA316" t="s">
        <v>361</v>
      </c>
      <c r="BJ316" t="s">
        <v>361</v>
      </c>
      <c r="BP316" t="s">
        <v>359</v>
      </c>
      <c r="BQ316">
        <v>3</v>
      </c>
      <c r="BS316">
        <v>2015</v>
      </c>
      <c r="BT316" t="s">
        <v>370</v>
      </c>
      <c r="BU316">
        <v>8000</v>
      </c>
      <c r="BV316" t="s">
        <v>359</v>
      </c>
      <c r="BW316">
        <v>2</v>
      </c>
      <c r="BY316">
        <v>2015</v>
      </c>
      <c r="BZ316" t="s">
        <v>370</v>
      </c>
      <c r="CA316" t="s">
        <v>359</v>
      </c>
      <c r="CC316">
        <v>2015</v>
      </c>
      <c r="CD316" t="s">
        <v>370</v>
      </c>
      <c r="CE316" t="s">
        <v>361</v>
      </c>
      <c r="CN316" t="s">
        <v>359</v>
      </c>
      <c r="CO316" t="s">
        <v>359</v>
      </c>
      <c r="CP316" t="s">
        <v>375</v>
      </c>
      <c r="CQ316" t="s">
        <v>359</v>
      </c>
      <c r="CR316">
        <v>0</v>
      </c>
      <c r="CS316" t="s">
        <v>359</v>
      </c>
      <c r="CT316" t="s">
        <v>376</v>
      </c>
      <c r="CU316" t="s">
        <v>359</v>
      </c>
      <c r="CV316" t="s">
        <v>375</v>
      </c>
      <c r="CW316" t="s">
        <v>359</v>
      </c>
      <c r="CX316" t="s">
        <v>5260</v>
      </c>
      <c r="CY316" t="s">
        <v>5261</v>
      </c>
      <c r="CZ316" t="s">
        <v>5262</v>
      </c>
      <c r="DA316" t="s">
        <v>5263</v>
      </c>
      <c r="DB316">
        <v>2015</v>
      </c>
      <c r="DC316" t="s">
        <v>5264</v>
      </c>
      <c r="DD316">
        <v>2015</v>
      </c>
      <c r="DE316" t="s">
        <v>370</v>
      </c>
      <c r="DF316" t="s">
        <v>361</v>
      </c>
      <c r="DJ316" t="s">
        <v>359</v>
      </c>
      <c r="DL316" t="s">
        <v>370</v>
      </c>
      <c r="DM316" t="s">
        <v>5265</v>
      </c>
      <c r="DN316" t="s">
        <v>5266</v>
      </c>
    </row>
    <row r="317" spans="1:118" x14ac:dyDescent="0.3">
      <c r="A317" t="s">
        <v>5267</v>
      </c>
      <c r="B317">
        <v>1</v>
      </c>
      <c r="D317" t="s">
        <v>465</v>
      </c>
      <c r="E317" t="s">
        <v>5268</v>
      </c>
      <c r="F317" t="s">
        <v>5269</v>
      </c>
      <c r="G317" t="s">
        <v>468</v>
      </c>
      <c r="H317" t="s">
        <v>5270</v>
      </c>
      <c r="I317">
        <v>2017</v>
      </c>
      <c r="J317" t="s">
        <v>353</v>
      </c>
      <c r="K317" t="s">
        <v>354</v>
      </c>
      <c r="L317" t="s">
        <v>470</v>
      </c>
      <c r="M317" t="s">
        <v>1569</v>
      </c>
      <c r="N317" t="s">
        <v>5271</v>
      </c>
      <c r="Q317" t="s">
        <v>5272</v>
      </c>
      <c r="R317">
        <v>3015</v>
      </c>
      <c r="T317">
        <v>147</v>
      </c>
      <c r="U317">
        <v>147</v>
      </c>
      <c r="V317">
        <v>0</v>
      </c>
      <c r="W317" t="s">
        <v>359</v>
      </c>
      <c r="X317" t="s">
        <v>394</v>
      </c>
      <c r="Z317">
        <v>2013</v>
      </c>
      <c r="AA317" t="s">
        <v>361</v>
      </c>
      <c r="AC317" t="s">
        <v>668</v>
      </c>
      <c r="AD317" t="s">
        <v>5273</v>
      </c>
      <c r="AE317">
        <v>1</v>
      </c>
      <c r="AF317" t="s">
        <v>363</v>
      </c>
      <c r="AG317" t="s">
        <v>2794</v>
      </c>
      <c r="AH317" t="s">
        <v>2795</v>
      </c>
      <c r="AI317" t="s">
        <v>2796</v>
      </c>
      <c r="AJ317" t="s">
        <v>2797</v>
      </c>
      <c r="AL317" t="s">
        <v>359</v>
      </c>
      <c r="AM317">
        <v>40</v>
      </c>
      <c r="AN317" t="s">
        <v>361</v>
      </c>
      <c r="AT317">
        <v>40</v>
      </c>
      <c r="AU317" t="s">
        <v>361</v>
      </c>
      <c r="BA317" t="s">
        <v>359</v>
      </c>
      <c r="BB317">
        <v>1</v>
      </c>
      <c r="BC317" t="s">
        <v>5274</v>
      </c>
      <c r="BD317" t="s">
        <v>5275</v>
      </c>
      <c r="BE317" t="s">
        <v>5276</v>
      </c>
      <c r="BF317" t="s">
        <v>5277</v>
      </c>
      <c r="BG317" t="s">
        <v>5278</v>
      </c>
      <c r="BH317">
        <v>2013</v>
      </c>
      <c r="BI317" t="s">
        <v>370</v>
      </c>
      <c r="BJ317" t="s">
        <v>361</v>
      </c>
      <c r="BP317" t="s">
        <v>361</v>
      </c>
      <c r="BV317" t="s">
        <v>361</v>
      </c>
      <c r="CE317" t="s">
        <v>361</v>
      </c>
      <c r="CN317" t="s">
        <v>359</v>
      </c>
      <c r="CO317" t="s">
        <v>359</v>
      </c>
      <c r="CP317" t="s">
        <v>375</v>
      </c>
      <c r="CQ317" t="s">
        <v>359</v>
      </c>
      <c r="CR317">
        <v>0</v>
      </c>
      <c r="CS317" t="s">
        <v>359</v>
      </c>
      <c r="CT317" t="s">
        <v>376</v>
      </c>
      <c r="CU317" t="s">
        <v>359</v>
      </c>
      <c r="CV317" t="s">
        <v>375</v>
      </c>
      <c r="CW317" t="s">
        <v>359</v>
      </c>
      <c r="CX317" t="s">
        <v>5279</v>
      </c>
      <c r="CY317" t="s">
        <v>5280</v>
      </c>
      <c r="CZ317" t="s">
        <v>5281</v>
      </c>
      <c r="DA317" t="s">
        <v>5282</v>
      </c>
      <c r="DB317">
        <v>1</v>
      </c>
      <c r="DC317" t="s">
        <v>5283</v>
      </c>
      <c r="DD317">
        <v>2013</v>
      </c>
      <c r="DE317" t="s">
        <v>370</v>
      </c>
      <c r="DF317" t="s">
        <v>361</v>
      </c>
      <c r="DJ317" t="s">
        <v>359</v>
      </c>
      <c r="DL317" t="s">
        <v>370</v>
      </c>
      <c r="DM317" t="s">
        <v>2029</v>
      </c>
      <c r="DN317" t="s">
        <v>5284</v>
      </c>
    </row>
    <row r="318" spans="1:118" x14ac:dyDescent="0.3">
      <c r="A318" t="s">
        <v>5285</v>
      </c>
      <c r="B318">
        <v>1</v>
      </c>
      <c r="D318" t="s">
        <v>631</v>
      </c>
      <c r="E318" t="s">
        <v>5286</v>
      </c>
      <c r="F318" t="s">
        <v>5287</v>
      </c>
      <c r="G318" t="s">
        <v>634</v>
      </c>
      <c r="H318" t="s">
        <v>4135</v>
      </c>
      <c r="I318">
        <v>2017</v>
      </c>
      <c r="J318" t="s">
        <v>353</v>
      </c>
      <c r="K318" t="s">
        <v>354</v>
      </c>
      <c r="L318" t="s">
        <v>666</v>
      </c>
      <c r="M318" t="s">
        <v>1277</v>
      </c>
      <c r="N318" t="s">
        <v>5288</v>
      </c>
      <c r="Q318" t="s">
        <v>756</v>
      </c>
      <c r="R318">
        <v>26296</v>
      </c>
      <c r="T318">
        <v>229</v>
      </c>
      <c r="U318">
        <v>149</v>
      </c>
      <c r="V318">
        <v>80</v>
      </c>
      <c r="W318" t="s">
        <v>359</v>
      </c>
      <c r="X318" t="s">
        <v>360</v>
      </c>
      <c r="Z318">
        <v>2016</v>
      </c>
      <c r="AA318" t="s">
        <v>361</v>
      </c>
      <c r="AC318" t="s">
        <v>362</v>
      </c>
      <c r="AE318">
        <v>1</v>
      </c>
      <c r="AF318" t="s">
        <v>363</v>
      </c>
      <c r="AG318" t="s">
        <v>731</v>
      </c>
      <c r="AH318" t="s">
        <v>732</v>
      </c>
      <c r="AI318" t="s">
        <v>733</v>
      </c>
      <c r="AJ318" t="s">
        <v>734</v>
      </c>
      <c r="AL318" t="s">
        <v>359</v>
      </c>
      <c r="AM318">
        <v>5</v>
      </c>
      <c r="AN318" t="s">
        <v>359</v>
      </c>
      <c r="AO318">
        <v>1</v>
      </c>
      <c r="AQ318" t="s">
        <v>401</v>
      </c>
      <c r="AR318">
        <v>2007</v>
      </c>
      <c r="AS318" t="s">
        <v>370</v>
      </c>
      <c r="AT318">
        <v>5</v>
      </c>
      <c r="AU318" t="s">
        <v>359</v>
      </c>
      <c r="AV318">
        <v>1</v>
      </c>
      <c r="AX318">
        <v>2016</v>
      </c>
      <c r="AY318" t="s">
        <v>370</v>
      </c>
      <c r="AZ318">
        <v>1900</v>
      </c>
      <c r="BA318" t="s">
        <v>359</v>
      </c>
      <c r="BB318">
        <v>39</v>
      </c>
      <c r="BC318" t="s">
        <v>735</v>
      </c>
      <c r="BD318" t="s">
        <v>736</v>
      </c>
      <c r="BE318" t="s">
        <v>737</v>
      </c>
      <c r="BF318" t="s">
        <v>738</v>
      </c>
      <c r="BH318">
        <v>2016</v>
      </c>
      <c r="BI318" t="s">
        <v>370</v>
      </c>
      <c r="BJ318" t="s">
        <v>359</v>
      </c>
      <c r="BK318">
        <v>17</v>
      </c>
      <c r="BL318" t="s">
        <v>2900</v>
      </c>
      <c r="BN318">
        <v>2016</v>
      </c>
      <c r="BO318" t="s">
        <v>370</v>
      </c>
      <c r="BP318" t="s">
        <v>359</v>
      </c>
      <c r="BQ318">
        <v>6</v>
      </c>
      <c r="BS318">
        <v>2016</v>
      </c>
      <c r="BT318" t="s">
        <v>370</v>
      </c>
      <c r="BU318">
        <v>40000</v>
      </c>
      <c r="BV318" t="s">
        <v>359</v>
      </c>
      <c r="BW318">
        <v>5</v>
      </c>
      <c r="BY318">
        <v>2017</v>
      </c>
      <c r="BZ318" t="s">
        <v>370</v>
      </c>
      <c r="CA318" t="s">
        <v>359</v>
      </c>
      <c r="CC318">
        <v>2016</v>
      </c>
      <c r="CD318" t="s">
        <v>370</v>
      </c>
      <c r="CE318" t="s">
        <v>359</v>
      </c>
      <c r="CG318" t="s">
        <v>740</v>
      </c>
      <c r="CH318">
        <v>2017</v>
      </c>
      <c r="CI318" t="s">
        <v>370</v>
      </c>
      <c r="CJ318" t="s">
        <v>361</v>
      </c>
      <c r="CN318" t="s">
        <v>359</v>
      </c>
      <c r="CO318" t="s">
        <v>359</v>
      </c>
      <c r="CP318" t="s">
        <v>375</v>
      </c>
      <c r="CQ318" t="s">
        <v>359</v>
      </c>
      <c r="CR318">
        <v>0</v>
      </c>
      <c r="CS318" t="s">
        <v>359</v>
      </c>
      <c r="CT318" t="s">
        <v>376</v>
      </c>
      <c r="CU318" t="s">
        <v>359</v>
      </c>
      <c r="CV318" t="s">
        <v>375</v>
      </c>
      <c r="CW318" t="s">
        <v>359</v>
      </c>
      <c r="CX318" t="s">
        <v>5289</v>
      </c>
      <c r="CY318" t="s">
        <v>5290</v>
      </c>
      <c r="CZ318" t="s">
        <v>5291</v>
      </c>
      <c r="DA318" t="s">
        <v>5292</v>
      </c>
      <c r="DB318">
        <v>64</v>
      </c>
      <c r="DC318" t="s">
        <v>5293</v>
      </c>
      <c r="DD318">
        <v>2016</v>
      </c>
      <c r="DE318" t="s">
        <v>369</v>
      </c>
      <c r="DF318" t="s">
        <v>361</v>
      </c>
      <c r="DJ318" t="s">
        <v>359</v>
      </c>
      <c r="DL318" t="s">
        <v>370</v>
      </c>
      <c r="DM318" t="s">
        <v>5294</v>
      </c>
      <c r="DN318" t="s">
        <v>5295</v>
      </c>
    </row>
    <row r="319" spans="1:118" x14ac:dyDescent="0.3">
      <c r="A319" t="s">
        <v>5296</v>
      </c>
      <c r="B319">
        <v>1</v>
      </c>
      <c r="D319" t="s">
        <v>385</v>
      </c>
      <c r="E319" t="s">
        <v>5297</v>
      </c>
      <c r="F319" t="s">
        <v>5298</v>
      </c>
      <c r="G319" t="s">
        <v>388</v>
      </c>
      <c r="H319" t="s">
        <v>5299</v>
      </c>
      <c r="I319">
        <v>2017</v>
      </c>
      <c r="J319" t="s">
        <v>353</v>
      </c>
      <c r="K319" t="s">
        <v>354</v>
      </c>
      <c r="L319" t="s">
        <v>937</v>
      </c>
      <c r="M319" t="s">
        <v>1907</v>
      </c>
      <c r="N319" t="s">
        <v>2566</v>
      </c>
      <c r="T319">
        <v>128</v>
      </c>
      <c r="U319">
        <v>80</v>
      </c>
      <c r="V319">
        <v>48</v>
      </c>
      <c r="W319" t="s">
        <v>359</v>
      </c>
      <c r="X319" t="s">
        <v>360</v>
      </c>
      <c r="Z319">
        <v>2014</v>
      </c>
      <c r="AA319" t="s">
        <v>359</v>
      </c>
      <c r="AB319" t="s">
        <v>5300</v>
      </c>
      <c r="AE319">
        <v>1</v>
      </c>
      <c r="AF319" t="s">
        <v>363</v>
      </c>
      <c r="AG319" t="s">
        <v>875</v>
      </c>
      <c r="AH319" t="s">
        <v>876</v>
      </c>
      <c r="AI319" t="s">
        <v>877</v>
      </c>
      <c r="AJ319" t="s">
        <v>878</v>
      </c>
      <c r="AL319" t="s">
        <v>359</v>
      </c>
      <c r="AM319">
        <v>3</v>
      </c>
      <c r="AN319" t="s">
        <v>359</v>
      </c>
      <c r="AO319">
        <v>1</v>
      </c>
      <c r="AQ319" t="s">
        <v>401</v>
      </c>
      <c r="AR319">
        <v>2014</v>
      </c>
      <c r="AS319" t="s">
        <v>370</v>
      </c>
      <c r="AT319">
        <v>3</v>
      </c>
      <c r="AU319" t="s">
        <v>359</v>
      </c>
      <c r="AV319">
        <v>3</v>
      </c>
      <c r="AX319">
        <v>2014</v>
      </c>
      <c r="AY319" t="s">
        <v>370</v>
      </c>
      <c r="AZ319">
        <v>9000</v>
      </c>
      <c r="BA319" t="s">
        <v>359</v>
      </c>
      <c r="BB319">
        <v>11</v>
      </c>
      <c r="BC319" t="s">
        <v>879</v>
      </c>
      <c r="BD319" t="s">
        <v>880</v>
      </c>
      <c r="BE319" t="s">
        <v>881</v>
      </c>
      <c r="BF319" t="s">
        <v>882</v>
      </c>
      <c r="BH319">
        <v>2014</v>
      </c>
      <c r="BI319" t="s">
        <v>370</v>
      </c>
      <c r="BJ319" t="s">
        <v>361</v>
      </c>
      <c r="BP319" t="s">
        <v>359</v>
      </c>
      <c r="BQ319">
        <v>3</v>
      </c>
      <c r="BS319">
        <v>2014</v>
      </c>
      <c r="BT319" t="s">
        <v>370</v>
      </c>
      <c r="BU319">
        <v>9000</v>
      </c>
      <c r="BV319" t="s">
        <v>361</v>
      </c>
      <c r="CE319" t="s">
        <v>361</v>
      </c>
      <c r="CN319" t="s">
        <v>359</v>
      </c>
      <c r="CO319" t="s">
        <v>359</v>
      </c>
      <c r="CP319" t="s">
        <v>375</v>
      </c>
      <c r="CQ319" t="s">
        <v>359</v>
      </c>
      <c r="CR319">
        <v>0</v>
      </c>
      <c r="CS319" t="s">
        <v>359</v>
      </c>
      <c r="CT319" t="s">
        <v>376</v>
      </c>
      <c r="CU319" t="s">
        <v>359</v>
      </c>
      <c r="CV319" t="s">
        <v>375</v>
      </c>
      <c r="CW319" t="s">
        <v>359</v>
      </c>
      <c r="CX319" t="s">
        <v>5301</v>
      </c>
      <c r="CY319" t="s">
        <v>5302</v>
      </c>
      <c r="CZ319" t="s">
        <v>5303</v>
      </c>
      <c r="DA319" t="s">
        <v>5304</v>
      </c>
      <c r="DB319">
        <v>1</v>
      </c>
      <c r="DC319" t="s">
        <v>5305</v>
      </c>
      <c r="DD319">
        <v>2014</v>
      </c>
      <c r="DE319" t="s">
        <v>370</v>
      </c>
      <c r="DF319" t="s">
        <v>361</v>
      </c>
      <c r="DJ319" t="s">
        <v>359</v>
      </c>
      <c r="DL319" t="s">
        <v>370</v>
      </c>
      <c r="DM319" t="s">
        <v>1186</v>
      </c>
      <c r="DN319" t="s">
        <v>5306</v>
      </c>
    </row>
    <row r="320" spans="1:118" x14ac:dyDescent="0.3">
      <c r="A320" t="s">
        <v>5307</v>
      </c>
      <c r="B320">
        <v>1</v>
      </c>
      <c r="D320" t="s">
        <v>348</v>
      </c>
      <c r="E320" t="s">
        <v>5308</v>
      </c>
      <c r="F320" t="s">
        <v>5309</v>
      </c>
      <c r="G320" t="s">
        <v>351</v>
      </c>
      <c r="H320" t="s">
        <v>5310</v>
      </c>
      <c r="I320">
        <v>2017</v>
      </c>
      <c r="J320" t="s">
        <v>353</v>
      </c>
      <c r="K320" t="s">
        <v>354</v>
      </c>
      <c r="L320" t="s">
        <v>996</v>
      </c>
      <c r="M320" t="s">
        <v>997</v>
      </c>
      <c r="N320" t="s">
        <v>4846</v>
      </c>
      <c r="Q320" t="s">
        <v>375</v>
      </c>
      <c r="R320">
        <v>6572</v>
      </c>
      <c r="T320">
        <v>850</v>
      </c>
      <c r="U320">
        <v>850</v>
      </c>
      <c r="V320">
        <v>0</v>
      </c>
      <c r="W320" t="s">
        <v>359</v>
      </c>
      <c r="X320" t="s">
        <v>360</v>
      </c>
      <c r="Z320">
        <v>2016</v>
      </c>
      <c r="AA320" t="s">
        <v>361</v>
      </c>
      <c r="AC320" t="s">
        <v>362</v>
      </c>
      <c r="AE320">
        <v>2</v>
      </c>
      <c r="AF320" t="s">
        <v>363</v>
      </c>
      <c r="AG320" t="s">
        <v>5311</v>
      </c>
      <c r="AH320" t="s">
        <v>1002</v>
      </c>
      <c r="AI320" t="s">
        <v>1003</v>
      </c>
      <c r="AJ320" t="s">
        <v>1004</v>
      </c>
      <c r="AL320" t="s">
        <v>359</v>
      </c>
      <c r="AM320">
        <v>3</v>
      </c>
      <c r="AN320" t="s">
        <v>359</v>
      </c>
      <c r="AO320">
        <v>1</v>
      </c>
      <c r="AQ320" t="s">
        <v>368</v>
      </c>
      <c r="AR320">
        <v>2016</v>
      </c>
      <c r="AS320" t="s">
        <v>370</v>
      </c>
      <c r="AT320">
        <v>3</v>
      </c>
      <c r="AU320" t="s">
        <v>359</v>
      </c>
      <c r="AV320">
        <v>1</v>
      </c>
      <c r="AX320">
        <v>2016</v>
      </c>
      <c r="AY320" t="s">
        <v>370</v>
      </c>
      <c r="AZ320">
        <v>35000</v>
      </c>
      <c r="BA320" t="s">
        <v>359</v>
      </c>
      <c r="BB320">
        <v>2</v>
      </c>
      <c r="BC320" t="s">
        <v>1005</v>
      </c>
      <c r="BD320" t="s">
        <v>1006</v>
      </c>
      <c r="BE320" t="s">
        <v>1007</v>
      </c>
      <c r="BF320" t="s">
        <v>1008</v>
      </c>
      <c r="BG320" t="s">
        <v>5312</v>
      </c>
      <c r="BH320">
        <v>2016</v>
      </c>
      <c r="BI320" t="s">
        <v>370</v>
      </c>
      <c r="BJ320" t="s">
        <v>359</v>
      </c>
      <c r="BK320">
        <v>6</v>
      </c>
      <c r="BL320" t="s">
        <v>368</v>
      </c>
      <c r="BN320">
        <v>2016</v>
      </c>
      <c r="BO320" t="s">
        <v>369</v>
      </c>
      <c r="BP320" t="s">
        <v>359</v>
      </c>
      <c r="BQ320">
        <v>1</v>
      </c>
      <c r="BS320">
        <v>2016</v>
      </c>
      <c r="BT320" t="s">
        <v>370</v>
      </c>
      <c r="BU320">
        <v>1000</v>
      </c>
      <c r="BV320" t="s">
        <v>359</v>
      </c>
      <c r="BW320">
        <v>3</v>
      </c>
      <c r="BY320">
        <v>2016</v>
      </c>
      <c r="BZ320" t="s">
        <v>370</v>
      </c>
      <c r="CA320" t="s">
        <v>359</v>
      </c>
      <c r="CC320">
        <v>2016</v>
      </c>
      <c r="CD320" t="s">
        <v>370</v>
      </c>
      <c r="CE320" t="s">
        <v>361</v>
      </c>
      <c r="CN320" t="s">
        <v>359</v>
      </c>
      <c r="CO320" t="s">
        <v>359</v>
      </c>
      <c r="CP320" t="s">
        <v>375</v>
      </c>
      <c r="CQ320" t="s">
        <v>359</v>
      </c>
      <c r="CR320">
        <v>0</v>
      </c>
      <c r="CS320" t="s">
        <v>359</v>
      </c>
      <c r="CT320" t="s">
        <v>376</v>
      </c>
      <c r="CU320" t="s">
        <v>359</v>
      </c>
      <c r="CV320" t="s">
        <v>375</v>
      </c>
      <c r="CW320" t="s">
        <v>359</v>
      </c>
      <c r="CX320" t="s">
        <v>5313</v>
      </c>
      <c r="CY320" t="s">
        <v>5314</v>
      </c>
      <c r="CZ320" t="s">
        <v>5315</v>
      </c>
      <c r="DA320" t="s">
        <v>5316</v>
      </c>
      <c r="DB320">
        <v>1</v>
      </c>
      <c r="DC320" t="s">
        <v>5317</v>
      </c>
      <c r="DD320">
        <v>2016</v>
      </c>
      <c r="DE320" t="s">
        <v>370</v>
      </c>
      <c r="DF320" t="s">
        <v>361</v>
      </c>
      <c r="DJ320" t="s">
        <v>359</v>
      </c>
      <c r="DL320" t="s">
        <v>370</v>
      </c>
      <c r="DN320" t="s">
        <v>5318</v>
      </c>
    </row>
    <row r="321" spans="1:118" x14ac:dyDescent="0.3">
      <c r="A321" t="s">
        <v>5319</v>
      </c>
      <c r="B321">
        <v>1</v>
      </c>
      <c r="D321" t="s">
        <v>631</v>
      </c>
      <c r="E321" t="s">
        <v>5320</v>
      </c>
      <c r="F321" t="s">
        <v>5321</v>
      </c>
      <c r="G321" t="s">
        <v>634</v>
      </c>
      <c r="H321" t="s">
        <v>5322</v>
      </c>
      <c r="I321">
        <v>2017</v>
      </c>
      <c r="J321" t="s">
        <v>353</v>
      </c>
      <c r="K321" t="s">
        <v>354</v>
      </c>
      <c r="L321" t="s">
        <v>564</v>
      </c>
      <c r="M321" t="s">
        <v>2505</v>
      </c>
      <c r="N321" t="s">
        <v>5323</v>
      </c>
      <c r="Q321" t="s">
        <v>5324</v>
      </c>
      <c r="T321">
        <v>147</v>
      </c>
      <c r="U321">
        <v>147</v>
      </c>
      <c r="V321">
        <v>0</v>
      </c>
      <c r="W321" t="s">
        <v>359</v>
      </c>
      <c r="X321" t="s">
        <v>394</v>
      </c>
      <c r="Z321">
        <v>2016</v>
      </c>
      <c r="AA321" t="s">
        <v>359</v>
      </c>
      <c r="AB321" t="s">
        <v>5325</v>
      </c>
      <c r="AC321" t="s">
        <v>362</v>
      </c>
      <c r="AE321">
        <v>3</v>
      </c>
      <c r="AF321" t="s">
        <v>363</v>
      </c>
      <c r="AG321" t="s">
        <v>5326</v>
      </c>
      <c r="AH321" t="s">
        <v>5327</v>
      </c>
      <c r="AI321" t="s">
        <v>5328</v>
      </c>
      <c r="AJ321" t="s">
        <v>5329</v>
      </c>
      <c r="AL321" t="s">
        <v>359</v>
      </c>
      <c r="AM321">
        <v>17</v>
      </c>
      <c r="AN321" t="s">
        <v>359</v>
      </c>
      <c r="AO321">
        <v>4</v>
      </c>
      <c r="AQ321" t="s">
        <v>2582</v>
      </c>
      <c r="AR321">
        <v>2016</v>
      </c>
      <c r="AS321" t="s">
        <v>370</v>
      </c>
      <c r="AT321">
        <v>17</v>
      </c>
      <c r="AU321" t="s">
        <v>359</v>
      </c>
      <c r="AV321">
        <v>1</v>
      </c>
      <c r="AX321">
        <v>2016</v>
      </c>
      <c r="AY321" t="s">
        <v>370</v>
      </c>
      <c r="AZ321">
        <v>4300</v>
      </c>
      <c r="BA321" t="s">
        <v>359</v>
      </c>
      <c r="BB321">
        <v>1</v>
      </c>
      <c r="BC321" t="s">
        <v>5330</v>
      </c>
      <c r="BD321" t="s">
        <v>5331</v>
      </c>
      <c r="BE321" t="s">
        <v>5332</v>
      </c>
      <c r="BF321" t="s">
        <v>5333</v>
      </c>
      <c r="BH321">
        <v>2016</v>
      </c>
      <c r="BI321" t="s">
        <v>370</v>
      </c>
      <c r="BJ321" t="s">
        <v>359</v>
      </c>
      <c r="BK321">
        <v>2</v>
      </c>
      <c r="BL321" t="s">
        <v>5334</v>
      </c>
      <c r="BN321">
        <v>2016</v>
      </c>
      <c r="BO321" t="s">
        <v>370</v>
      </c>
      <c r="BP321" t="s">
        <v>359</v>
      </c>
      <c r="BQ321">
        <v>1</v>
      </c>
      <c r="BS321">
        <v>2016</v>
      </c>
      <c r="BT321" t="s">
        <v>370</v>
      </c>
      <c r="BU321">
        <v>1800</v>
      </c>
      <c r="BV321" t="s">
        <v>361</v>
      </c>
      <c r="CE321" t="s">
        <v>361</v>
      </c>
      <c r="CN321" t="s">
        <v>359</v>
      </c>
      <c r="CO321" t="s">
        <v>359</v>
      </c>
      <c r="CP321" t="s">
        <v>375</v>
      </c>
      <c r="CQ321" t="s">
        <v>359</v>
      </c>
      <c r="CR321">
        <v>0</v>
      </c>
      <c r="CS321" t="s">
        <v>359</v>
      </c>
      <c r="CT321" t="s">
        <v>376</v>
      </c>
      <c r="CU321" t="s">
        <v>359</v>
      </c>
      <c r="CV321" t="s">
        <v>375</v>
      </c>
      <c r="CW321" t="s">
        <v>359</v>
      </c>
      <c r="CX321" t="s">
        <v>5335</v>
      </c>
      <c r="CY321" t="s">
        <v>5336</v>
      </c>
      <c r="CZ321" t="s">
        <v>5337</v>
      </c>
      <c r="DA321" t="s">
        <v>5338</v>
      </c>
      <c r="DB321">
        <v>4</v>
      </c>
      <c r="DC321" t="s">
        <v>5339</v>
      </c>
      <c r="DD321">
        <v>2016</v>
      </c>
      <c r="DE321" t="s">
        <v>622</v>
      </c>
      <c r="DF321" t="s">
        <v>359</v>
      </c>
      <c r="DG321">
        <v>1</v>
      </c>
      <c r="DH321">
        <v>30</v>
      </c>
      <c r="DI321" t="s">
        <v>5340</v>
      </c>
      <c r="DJ321" t="s">
        <v>361</v>
      </c>
      <c r="DK321" t="s">
        <v>1470</v>
      </c>
      <c r="DL321" t="s">
        <v>369</v>
      </c>
      <c r="DM321" t="s">
        <v>5341</v>
      </c>
      <c r="DN321" t="s">
        <v>5342</v>
      </c>
    </row>
    <row r="322" spans="1:118" x14ac:dyDescent="0.3">
      <c r="A322" t="s">
        <v>5343</v>
      </c>
      <c r="B322">
        <v>1</v>
      </c>
      <c r="D322" t="s">
        <v>412</v>
      </c>
      <c r="E322" t="s">
        <v>5344</v>
      </c>
      <c r="F322" t="s">
        <v>5345</v>
      </c>
      <c r="G322" t="s">
        <v>415</v>
      </c>
      <c r="H322" t="s">
        <v>5346</v>
      </c>
      <c r="I322">
        <v>2017</v>
      </c>
      <c r="J322" t="s">
        <v>353</v>
      </c>
      <c r="K322" t="s">
        <v>354</v>
      </c>
      <c r="L322" t="s">
        <v>390</v>
      </c>
      <c r="M322" t="s">
        <v>391</v>
      </c>
      <c r="N322" t="s">
        <v>392</v>
      </c>
      <c r="Q322" t="s">
        <v>420</v>
      </c>
      <c r="R322">
        <v>20456</v>
      </c>
      <c r="T322">
        <v>100</v>
      </c>
      <c r="U322">
        <v>95</v>
      </c>
      <c r="V322">
        <v>5</v>
      </c>
      <c r="W322" t="s">
        <v>359</v>
      </c>
      <c r="X322" t="s">
        <v>394</v>
      </c>
      <c r="Z322">
        <v>2011</v>
      </c>
      <c r="AA322" t="s">
        <v>359</v>
      </c>
      <c r="AB322" t="s">
        <v>1642</v>
      </c>
      <c r="AC322" t="s">
        <v>422</v>
      </c>
      <c r="AD322" t="s">
        <v>1643</v>
      </c>
      <c r="AE322">
        <v>2</v>
      </c>
      <c r="AF322" t="s">
        <v>363</v>
      </c>
      <c r="AG322" t="s">
        <v>424</v>
      </c>
      <c r="AH322" t="s">
        <v>425</v>
      </c>
      <c r="AI322" t="s">
        <v>426</v>
      </c>
      <c r="AJ322" t="s">
        <v>427</v>
      </c>
      <c r="AL322" t="s">
        <v>359</v>
      </c>
      <c r="AM322">
        <v>5</v>
      </c>
      <c r="AN322" t="s">
        <v>359</v>
      </c>
      <c r="AO322">
        <v>1</v>
      </c>
      <c r="AQ322" t="s">
        <v>401</v>
      </c>
      <c r="AR322">
        <v>2015</v>
      </c>
      <c r="AS322" t="s">
        <v>370</v>
      </c>
      <c r="AT322">
        <v>5</v>
      </c>
      <c r="AU322" t="s">
        <v>359</v>
      </c>
      <c r="AV322">
        <v>2</v>
      </c>
      <c r="AX322">
        <v>2011</v>
      </c>
      <c r="AY322" t="s">
        <v>370</v>
      </c>
      <c r="AZ322">
        <v>2100</v>
      </c>
      <c r="BA322" t="s">
        <v>359</v>
      </c>
      <c r="BB322">
        <v>11</v>
      </c>
      <c r="BC322" t="s">
        <v>428</v>
      </c>
      <c r="BD322" t="s">
        <v>429</v>
      </c>
      <c r="BE322" t="s">
        <v>430</v>
      </c>
      <c r="BF322" t="s">
        <v>431</v>
      </c>
      <c r="BH322">
        <v>2011</v>
      </c>
      <c r="BI322" t="s">
        <v>370</v>
      </c>
      <c r="BJ322" t="s">
        <v>359</v>
      </c>
      <c r="BK322">
        <v>1</v>
      </c>
      <c r="BL322" t="s">
        <v>432</v>
      </c>
      <c r="BN322">
        <v>2011</v>
      </c>
      <c r="BO322" t="s">
        <v>370</v>
      </c>
      <c r="BP322" t="s">
        <v>359</v>
      </c>
      <c r="BQ322">
        <v>3</v>
      </c>
      <c r="BS322">
        <v>2011</v>
      </c>
      <c r="BT322" t="s">
        <v>369</v>
      </c>
      <c r="BU322">
        <v>37000</v>
      </c>
      <c r="BV322" t="s">
        <v>361</v>
      </c>
      <c r="CE322" t="s">
        <v>361</v>
      </c>
      <c r="CN322" t="s">
        <v>359</v>
      </c>
      <c r="CO322" t="s">
        <v>359</v>
      </c>
      <c r="CP322" t="s">
        <v>375</v>
      </c>
      <c r="CQ322" t="s">
        <v>359</v>
      </c>
      <c r="CR322">
        <v>0</v>
      </c>
      <c r="CS322" t="s">
        <v>359</v>
      </c>
      <c r="CT322" t="s">
        <v>376</v>
      </c>
      <c r="CU322" t="s">
        <v>359</v>
      </c>
      <c r="CV322" t="s">
        <v>375</v>
      </c>
      <c r="CW322" t="s">
        <v>359</v>
      </c>
      <c r="CX322" t="s">
        <v>5347</v>
      </c>
      <c r="CY322" t="s">
        <v>5348</v>
      </c>
      <c r="CZ322" t="s">
        <v>5349</v>
      </c>
      <c r="DA322" t="s">
        <v>5350</v>
      </c>
      <c r="DB322">
        <v>29</v>
      </c>
      <c r="DC322" t="s">
        <v>5351</v>
      </c>
      <c r="DD322">
        <v>2011</v>
      </c>
      <c r="DE322" t="s">
        <v>370</v>
      </c>
      <c r="DF322" t="s">
        <v>359</v>
      </c>
      <c r="DG322">
        <v>7</v>
      </c>
      <c r="DH322">
        <v>25</v>
      </c>
      <c r="DI322" t="s">
        <v>3777</v>
      </c>
      <c r="DJ322" t="s">
        <v>359</v>
      </c>
      <c r="DL322" t="s">
        <v>369</v>
      </c>
      <c r="DM322" t="s">
        <v>5352</v>
      </c>
      <c r="DN322" t="s">
        <v>5353</v>
      </c>
    </row>
    <row r="323" spans="1:118" x14ac:dyDescent="0.3">
      <c r="A323" t="s">
        <v>5354</v>
      </c>
      <c r="B323">
        <v>1</v>
      </c>
      <c r="D323" t="s">
        <v>385</v>
      </c>
      <c r="E323" t="s">
        <v>5355</v>
      </c>
      <c r="F323" t="s">
        <v>5356</v>
      </c>
      <c r="G323" t="s">
        <v>388</v>
      </c>
      <c r="H323" t="s">
        <v>5357</v>
      </c>
      <c r="I323">
        <v>2017</v>
      </c>
      <c r="J323" t="s">
        <v>353</v>
      </c>
      <c r="K323" t="s">
        <v>354</v>
      </c>
      <c r="L323" t="s">
        <v>584</v>
      </c>
      <c r="M323" t="s">
        <v>585</v>
      </c>
      <c r="N323" t="s">
        <v>419</v>
      </c>
      <c r="Q323" t="s">
        <v>4537</v>
      </c>
      <c r="R323">
        <v>1789</v>
      </c>
      <c r="T323">
        <v>192</v>
      </c>
      <c r="U323">
        <v>180</v>
      </c>
      <c r="V323">
        <v>12</v>
      </c>
      <c r="W323" t="s">
        <v>359</v>
      </c>
      <c r="X323" t="s">
        <v>394</v>
      </c>
      <c r="Z323">
        <v>2012</v>
      </c>
      <c r="AA323" t="s">
        <v>359</v>
      </c>
      <c r="AB323" t="s">
        <v>4538</v>
      </c>
      <c r="AC323" t="s">
        <v>4539</v>
      </c>
      <c r="AD323" t="s">
        <v>5358</v>
      </c>
      <c r="AE323">
        <v>1</v>
      </c>
      <c r="AF323" t="s">
        <v>942</v>
      </c>
      <c r="AG323" t="s">
        <v>4541</v>
      </c>
      <c r="AH323" t="s">
        <v>4542</v>
      </c>
      <c r="AI323" t="s">
        <v>4543</v>
      </c>
      <c r="AJ323" t="s">
        <v>4544</v>
      </c>
      <c r="AL323" t="s">
        <v>361</v>
      </c>
      <c r="AM323">
        <v>30</v>
      </c>
      <c r="AN323" t="s">
        <v>359</v>
      </c>
      <c r="AO323">
        <v>2</v>
      </c>
      <c r="AQ323" t="s">
        <v>5359</v>
      </c>
      <c r="AR323">
        <v>2016</v>
      </c>
      <c r="AS323" t="s">
        <v>370</v>
      </c>
      <c r="AT323">
        <v>30</v>
      </c>
      <c r="AU323" t="s">
        <v>359</v>
      </c>
      <c r="AV323">
        <v>1</v>
      </c>
      <c r="AX323">
        <v>2016</v>
      </c>
      <c r="AY323" t="s">
        <v>370</v>
      </c>
      <c r="AZ323">
        <v>6450</v>
      </c>
      <c r="BA323" t="s">
        <v>359</v>
      </c>
      <c r="BB323">
        <v>3</v>
      </c>
      <c r="BC323" t="s">
        <v>2965</v>
      </c>
      <c r="BD323" t="s">
        <v>880</v>
      </c>
      <c r="BE323" t="s">
        <v>2966</v>
      </c>
      <c r="BF323" t="s">
        <v>2967</v>
      </c>
      <c r="BG323" t="s">
        <v>5360</v>
      </c>
      <c r="BH323">
        <v>2012</v>
      </c>
      <c r="BI323" t="s">
        <v>370</v>
      </c>
      <c r="BJ323" t="s">
        <v>359</v>
      </c>
      <c r="BK323">
        <v>2</v>
      </c>
      <c r="BL323" t="s">
        <v>805</v>
      </c>
      <c r="BN323">
        <v>2016</v>
      </c>
      <c r="BO323" t="s">
        <v>370</v>
      </c>
      <c r="BP323" t="s">
        <v>361</v>
      </c>
      <c r="BV323" t="s">
        <v>361</v>
      </c>
      <c r="CE323" t="s">
        <v>361</v>
      </c>
      <c r="CN323" t="s">
        <v>359</v>
      </c>
      <c r="CO323" t="s">
        <v>359</v>
      </c>
      <c r="CP323" t="s">
        <v>375</v>
      </c>
      <c r="CQ323" t="s">
        <v>359</v>
      </c>
      <c r="CR323">
        <v>0</v>
      </c>
      <c r="CS323" t="s">
        <v>359</v>
      </c>
      <c r="CT323" t="s">
        <v>376</v>
      </c>
      <c r="CU323" t="s">
        <v>359</v>
      </c>
      <c r="CV323" t="s">
        <v>375</v>
      </c>
      <c r="CW323" t="s">
        <v>359</v>
      </c>
      <c r="CX323" t="s">
        <v>5361</v>
      </c>
      <c r="CY323" t="s">
        <v>5362</v>
      </c>
      <c r="CZ323" t="s">
        <v>5363</v>
      </c>
      <c r="DA323" t="s">
        <v>5364</v>
      </c>
      <c r="DB323">
        <v>1</v>
      </c>
      <c r="DC323" t="s">
        <v>5365</v>
      </c>
      <c r="DD323">
        <v>2012</v>
      </c>
      <c r="DE323" t="s">
        <v>370</v>
      </c>
      <c r="DF323" t="s">
        <v>361</v>
      </c>
      <c r="DJ323" t="s">
        <v>359</v>
      </c>
      <c r="DL323" t="s">
        <v>370</v>
      </c>
      <c r="DM323" t="s">
        <v>5366</v>
      </c>
      <c r="DN323" t="s">
        <v>5367</v>
      </c>
    </row>
    <row r="324" spans="1:118" x14ac:dyDescent="0.3">
      <c r="A324" t="s">
        <v>5368</v>
      </c>
      <c r="B324">
        <v>1</v>
      </c>
      <c r="D324" t="s">
        <v>487</v>
      </c>
      <c r="E324" t="s">
        <v>5369</v>
      </c>
      <c r="F324" t="s">
        <v>5370</v>
      </c>
      <c r="G324" t="s">
        <v>490</v>
      </c>
      <c r="H324" t="s">
        <v>5371</v>
      </c>
      <c r="I324">
        <v>2017</v>
      </c>
      <c r="J324" t="s">
        <v>353</v>
      </c>
      <c r="K324" t="s">
        <v>354</v>
      </c>
      <c r="L324" t="s">
        <v>492</v>
      </c>
      <c r="M324" t="s">
        <v>493</v>
      </c>
      <c r="N324" t="s">
        <v>5039</v>
      </c>
      <c r="Q324" t="s">
        <v>896</v>
      </c>
      <c r="T324">
        <v>181</v>
      </c>
      <c r="U324">
        <v>75</v>
      </c>
      <c r="V324">
        <v>106</v>
      </c>
      <c r="W324" t="s">
        <v>359</v>
      </c>
      <c r="X324" t="s">
        <v>394</v>
      </c>
      <c r="Z324">
        <v>2013</v>
      </c>
      <c r="AA324" t="s">
        <v>361</v>
      </c>
      <c r="AC324" t="s">
        <v>362</v>
      </c>
      <c r="AE324">
        <v>1</v>
      </c>
      <c r="AF324" t="s">
        <v>363</v>
      </c>
      <c r="AG324" t="s">
        <v>897</v>
      </c>
      <c r="AH324" t="s">
        <v>898</v>
      </c>
      <c r="AI324" t="s">
        <v>899</v>
      </c>
      <c r="AJ324" t="s">
        <v>900</v>
      </c>
      <c r="AL324" t="s">
        <v>359</v>
      </c>
      <c r="AM324">
        <v>11</v>
      </c>
      <c r="AN324" t="s">
        <v>359</v>
      </c>
      <c r="AO324">
        <v>1</v>
      </c>
      <c r="AQ324" t="s">
        <v>401</v>
      </c>
      <c r="AR324">
        <v>2013</v>
      </c>
      <c r="AS324" t="s">
        <v>370</v>
      </c>
      <c r="AT324">
        <v>11</v>
      </c>
      <c r="AU324" t="s">
        <v>359</v>
      </c>
      <c r="AV324">
        <v>1</v>
      </c>
      <c r="AX324">
        <v>2013</v>
      </c>
      <c r="AY324" t="s">
        <v>370</v>
      </c>
      <c r="AZ324">
        <v>500</v>
      </c>
      <c r="BA324" t="s">
        <v>359</v>
      </c>
      <c r="BB324">
        <v>17</v>
      </c>
      <c r="BC324" t="s">
        <v>901</v>
      </c>
      <c r="BD324" t="s">
        <v>902</v>
      </c>
      <c r="BE324" t="s">
        <v>903</v>
      </c>
      <c r="BF324" t="s">
        <v>904</v>
      </c>
      <c r="BH324">
        <v>2013</v>
      </c>
      <c r="BI324" t="s">
        <v>370</v>
      </c>
      <c r="BJ324" t="s">
        <v>359</v>
      </c>
      <c r="BK324">
        <v>6</v>
      </c>
      <c r="BL324" t="s">
        <v>5372</v>
      </c>
      <c r="BN324">
        <v>2013</v>
      </c>
      <c r="BO324" t="s">
        <v>370</v>
      </c>
      <c r="BP324" t="s">
        <v>359</v>
      </c>
      <c r="BQ324">
        <v>2</v>
      </c>
      <c r="BS324">
        <v>2013</v>
      </c>
      <c r="BT324" t="s">
        <v>370</v>
      </c>
      <c r="BU324">
        <v>3500</v>
      </c>
      <c r="BV324" t="s">
        <v>361</v>
      </c>
      <c r="CE324" t="s">
        <v>361</v>
      </c>
      <c r="CN324" t="s">
        <v>359</v>
      </c>
      <c r="CO324" t="s">
        <v>359</v>
      </c>
      <c r="CP324" t="s">
        <v>375</v>
      </c>
      <c r="CQ324" t="s">
        <v>359</v>
      </c>
      <c r="CR324">
        <v>0</v>
      </c>
      <c r="CS324" t="s">
        <v>359</v>
      </c>
      <c r="CT324" t="s">
        <v>376</v>
      </c>
      <c r="CU324" t="s">
        <v>359</v>
      </c>
      <c r="CV324" t="s">
        <v>375</v>
      </c>
      <c r="CW324" t="s">
        <v>359</v>
      </c>
      <c r="CX324" t="s">
        <v>5373</v>
      </c>
      <c r="CY324" t="s">
        <v>5374</v>
      </c>
      <c r="CZ324" t="s">
        <v>5375</v>
      </c>
      <c r="DA324" t="s">
        <v>5376</v>
      </c>
      <c r="DB324">
        <v>1</v>
      </c>
      <c r="DC324" t="s">
        <v>5377</v>
      </c>
      <c r="DD324">
        <v>2013</v>
      </c>
      <c r="DE324" t="s">
        <v>370</v>
      </c>
      <c r="DF324" t="s">
        <v>361</v>
      </c>
      <c r="DJ324" t="s">
        <v>359</v>
      </c>
      <c r="DL324" t="s">
        <v>370</v>
      </c>
      <c r="DN324" t="s">
        <v>5378</v>
      </c>
    </row>
    <row r="325" spans="1:118" x14ac:dyDescent="0.3">
      <c r="A325" t="s">
        <v>5379</v>
      </c>
      <c r="B325">
        <v>1</v>
      </c>
      <c r="D325" t="s">
        <v>487</v>
      </c>
      <c r="E325" t="s">
        <v>5380</v>
      </c>
      <c r="F325" t="s">
        <v>5381</v>
      </c>
      <c r="G325" t="s">
        <v>490</v>
      </c>
      <c r="H325" t="s">
        <v>5382</v>
      </c>
      <c r="I325">
        <v>2017</v>
      </c>
      <c r="J325" t="s">
        <v>353</v>
      </c>
      <c r="K325" t="s">
        <v>354</v>
      </c>
      <c r="L325" t="s">
        <v>492</v>
      </c>
      <c r="M325" t="s">
        <v>894</v>
      </c>
      <c r="N325" t="s">
        <v>894</v>
      </c>
      <c r="Q325" t="s">
        <v>896</v>
      </c>
      <c r="T325">
        <v>241</v>
      </c>
      <c r="U325">
        <v>98</v>
      </c>
      <c r="V325">
        <v>143</v>
      </c>
      <c r="W325" t="s">
        <v>359</v>
      </c>
      <c r="X325" t="s">
        <v>394</v>
      </c>
      <c r="Z325">
        <v>2013</v>
      </c>
      <c r="AA325" t="s">
        <v>361</v>
      </c>
      <c r="AC325" t="s">
        <v>362</v>
      </c>
      <c r="AE325">
        <v>1</v>
      </c>
      <c r="AF325" t="s">
        <v>363</v>
      </c>
      <c r="AG325" t="s">
        <v>897</v>
      </c>
      <c r="AH325" t="s">
        <v>898</v>
      </c>
      <c r="AI325" t="s">
        <v>899</v>
      </c>
      <c r="AJ325" t="s">
        <v>900</v>
      </c>
      <c r="AL325" t="s">
        <v>359</v>
      </c>
      <c r="AM325">
        <v>11</v>
      </c>
      <c r="AN325" t="s">
        <v>359</v>
      </c>
      <c r="AO325">
        <v>1</v>
      </c>
      <c r="AQ325" t="s">
        <v>401</v>
      </c>
      <c r="AR325">
        <v>2013</v>
      </c>
      <c r="AS325" t="s">
        <v>370</v>
      </c>
      <c r="AT325">
        <v>11</v>
      </c>
      <c r="AU325" t="s">
        <v>359</v>
      </c>
      <c r="AV325">
        <v>1</v>
      </c>
      <c r="AX325">
        <v>2013</v>
      </c>
      <c r="AY325" t="s">
        <v>370</v>
      </c>
      <c r="AZ325">
        <v>11</v>
      </c>
      <c r="BA325" t="s">
        <v>359</v>
      </c>
      <c r="BB325">
        <v>17</v>
      </c>
      <c r="BC325" t="s">
        <v>901</v>
      </c>
      <c r="BD325" t="s">
        <v>902</v>
      </c>
      <c r="BE325" t="s">
        <v>903</v>
      </c>
      <c r="BF325" t="s">
        <v>904</v>
      </c>
      <c r="BH325">
        <v>2013</v>
      </c>
      <c r="BI325" t="s">
        <v>370</v>
      </c>
      <c r="BJ325" t="s">
        <v>359</v>
      </c>
      <c r="BK325">
        <v>6</v>
      </c>
      <c r="BL325" t="s">
        <v>551</v>
      </c>
      <c r="BN325">
        <v>2013</v>
      </c>
      <c r="BO325" t="s">
        <v>370</v>
      </c>
      <c r="BP325" t="s">
        <v>359</v>
      </c>
      <c r="BQ325">
        <v>2</v>
      </c>
      <c r="BS325">
        <v>2013</v>
      </c>
      <c r="BT325" t="s">
        <v>370</v>
      </c>
      <c r="BU325">
        <v>3500</v>
      </c>
      <c r="BV325" t="s">
        <v>361</v>
      </c>
      <c r="CE325" t="s">
        <v>361</v>
      </c>
      <c r="CN325" t="s">
        <v>359</v>
      </c>
      <c r="CO325" t="s">
        <v>359</v>
      </c>
      <c r="CP325" t="s">
        <v>375</v>
      </c>
      <c r="CQ325" t="s">
        <v>359</v>
      </c>
      <c r="CR325">
        <v>0</v>
      </c>
      <c r="CS325" t="s">
        <v>359</v>
      </c>
      <c r="CT325" t="s">
        <v>376</v>
      </c>
      <c r="CU325" t="s">
        <v>359</v>
      </c>
      <c r="CV325" t="s">
        <v>375</v>
      </c>
      <c r="CW325" t="s">
        <v>359</v>
      </c>
      <c r="CX325" t="s">
        <v>5383</v>
      </c>
      <c r="CY325" t="s">
        <v>5384</v>
      </c>
      <c r="CZ325" t="s">
        <v>5385</v>
      </c>
      <c r="DA325" t="s">
        <v>5386</v>
      </c>
      <c r="DB325">
        <v>1</v>
      </c>
      <c r="DC325" t="s">
        <v>5387</v>
      </c>
      <c r="DD325">
        <v>2013</v>
      </c>
      <c r="DE325" t="s">
        <v>370</v>
      </c>
      <c r="DF325" t="s">
        <v>361</v>
      </c>
      <c r="DJ325" t="s">
        <v>359</v>
      </c>
      <c r="DL325" t="s">
        <v>370</v>
      </c>
      <c r="DN325" t="s">
        <v>5388</v>
      </c>
    </row>
    <row r="326" spans="1:118" x14ac:dyDescent="0.3">
      <c r="A326" t="s">
        <v>5389</v>
      </c>
      <c r="B326">
        <v>1</v>
      </c>
      <c r="D326" t="s">
        <v>465</v>
      </c>
      <c r="E326" t="s">
        <v>5390</v>
      </c>
      <c r="F326" t="s">
        <v>5391</v>
      </c>
      <c r="G326" t="s">
        <v>468</v>
      </c>
      <c r="H326" t="s">
        <v>5382</v>
      </c>
      <c r="I326">
        <v>2017</v>
      </c>
      <c r="J326" t="s">
        <v>353</v>
      </c>
      <c r="K326" t="s">
        <v>354</v>
      </c>
      <c r="L326" t="s">
        <v>584</v>
      </c>
      <c r="M326" t="s">
        <v>3602</v>
      </c>
      <c r="N326" t="s">
        <v>4123</v>
      </c>
      <c r="Q326" t="s">
        <v>5392</v>
      </c>
      <c r="R326">
        <v>30604</v>
      </c>
      <c r="T326">
        <v>117</v>
      </c>
      <c r="U326">
        <v>117</v>
      </c>
      <c r="V326">
        <v>0</v>
      </c>
      <c r="W326" t="s">
        <v>359</v>
      </c>
      <c r="X326" t="s">
        <v>360</v>
      </c>
      <c r="Z326">
        <v>2012</v>
      </c>
      <c r="AA326" t="s">
        <v>361</v>
      </c>
      <c r="AC326" t="s">
        <v>3787</v>
      </c>
      <c r="AD326" t="s">
        <v>5393</v>
      </c>
      <c r="AE326">
        <v>2</v>
      </c>
      <c r="AF326" t="s">
        <v>363</v>
      </c>
      <c r="AG326" t="s">
        <v>670</v>
      </c>
      <c r="AH326" t="s">
        <v>671</v>
      </c>
      <c r="AI326" t="s">
        <v>672</v>
      </c>
      <c r="AJ326" t="s">
        <v>673</v>
      </c>
      <c r="AL326" t="s">
        <v>359</v>
      </c>
      <c r="AM326">
        <v>4</v>
      </c>
      <c r="AN326" t="s">
        <v>361</v>
      </c>
      <c r="AT326">
        <v>4</v>
      </c>
      <c r="AU326" t="s">
        <v>361</v>
      </c>
      <c r="BA326" t="s">
        <v>359</v>
      </c>
      <c r="BB326">
        <v>1</v>
      </c>
      <c r="BC326" t="s">
        <v>5394</v>
      </c>
      <c r="BD326" t="s">
        <v>5395</v>
      </c>
      <c r="BE326" t="s">
        <v>5396</v>
      </c>
      <c r="BF326" t="s">
        <v>5397</v>
      </c>
      <c r="BG326" t="s">
        <v>5398</v>
      </c>
      <c r="BH326">
        <v>2012</v>
      </c>
      <c r="BI326" t="s">
        <v>370</v>
      </c>
      <c r="BJ326" t="s">
        <v>361</v>
      </c>
      <c r="BP326" t="s">
        <v>361</v>
      </c>
      <c r="BV326" t="s">
        <v>361</v>
      </c>
      <c r="CE326" t="s">
        <v>361</v>
      </c>
      <c r="CN326" t="s">
        <v>359</v>
      </c>
      <c r="CO326" t="s">
        <v>359</v>
      </c>
      <c r="CP326" t="s">
        <v>375</v>
      </c>
      <c r="CQ326" t="s">
        <v>359</v>
      </c>
      <c r="CR326">
        <v>0</v>
      </c>
      <c r="CS326" t="s">
        <v>359</v>
      </c>
      <c r="CT326" t="s">
        <v>376</v>
      </c>
      <c r="CU326" t="s">
        <v>359</v>
      </c>
      <c r="CV326" t="s">
        <v>375</v>
      </c>
      <c r="CW326" t="s">
        <v>359</v>
      </c>
      <c r="CX326" t="s">
        <v>5399</v>
      </c>
      <c r="CY326" t="s">
        <v>5400</v>
      </c>
      <c r="CZ326" t="s">
        <v>5401</v>
      </c>
      <c r="DA326" t="s">
        <v>5402</v>
      </c>
      <c r="DB326">
        <v>2</v>
      </c>
      <c r="DC326" t="s">
        <v>5403</v>
      </c>
      <c r="DD326">
        <v>2012</v>
      </c>
      <c r="DE326" t="s">
        <v>370</v>
      </c>
      <c r="DF326" t="s">
        <v>361</v>
      </c>
      <c r="DJ326" t="s">
        <v>361</v>
      </c>
      <c r="DK326" t="s">
        <v>5393</v>
      </c>
      <c r="DL326" t="s">
        <v>370</v>
      </c>
      <c r="DM326" t="s">
        <v>5393</v>
      </c>
      <c r="DN326" t="s">
        <v>5404</v>
      </c>
    </row>
    <row r="327" spans="1:118" x14ac:dyDescent="0.3">
      <c r="A327" t="s">
        <v>5405</v>
      </c>
      <c r="B327">
        <v>1</v>
      </c>
      <c r="D327" t="s">
        <v>465</v>
      </c>
      <c r="E327" t="s">
        <v>5406</v>
      </c>
      <c r="F327" t="s">
        <v>5407</v>
      </c>
      <c r="G327" t="s">
        <v>468</v>
      </c>
      <c r="H327" t="s">
        <v>915</v>
      </c>
      <c r="I327">
        <v>2017</v>
      </c>
      <c r="J327" t="s">
        <v>353</v>
      </c>
      <c r="K327" t="s">
        <v>354</v>
      </c>
      <c r="L327" t="s">
        <v>470</v>
      </c>
      <c r="M327" t="s">
        <v>1098</v>
      </c>
      <c r="N327" t="s">
        <v>1908</v>
      </c>
      <c r="Q327" t="s">
        <v>5408</v>
      </c>
      <c r="R327">
        <v>9577</v>
      </c>
      <c r="T327">
        <v>228</v>
      </c>
      <c r="U327">
        <v>228</v>
      </c>
      <c r="V327">
        <v>0</v>
      </c>
      <c r="W327" t="s">
        <v>359</v>
      </c>
      <c r="X327" t="s">
        <v>360</v>
      </c>
      <c r="Z327">
        <v>2015</v>
      </c>
      <c r="AA327" t="s">
        <v>361</v>
      </c>
      <c r="AC327" t="s">
        <v>5409</v>
      </c>
      <c r="AD327" t="s">
        <v>5410</v>
      </c>
      <c r="AE327">
        <v>8</v>
      </c>
      <c r="AF327" t="s">
        <v>363</v>
      </c>
      <c r="AG327" t="s">
        <v>1101</v>
      </c>
      <c r="AH327" t="s">
        <v>1102</v>
      </c>
      <c r="AI327" t="s">
        <v>1103</v>
      </c>
      <c r="AJ327" t="s">
        <v>1104</v>
      </c>
      <c r="AL327" t="s">
        <v>359</v>
      </c>
      <c r="AM327">
        <v>40</v>
      </c>
      <c r="AN327" t="s">
        <v>359</v>
      </c>
      <c r="AO327">
        <v>8</v>
      </c>
      <c r="AQ327" t="s">
        <v>401</v>
      </c>
      <c r="AR327">
        <v>2015</v>
      </c>
      <c r="AS327" t="s">
        <v>370</v>
      </c>
      <c r="AT327">
        <v>40</v>
      </c>
      <c r="AU327" t="s">
        <v>359</v>
      </c>
      <c r="AV327">
        <v>1</v>
      </c>
      <c r="AX327">
        <v>2015</v>
      </c>
      <c r="AY327" t="s">
        <v>370</v>
      </c>
      <c r="AZ327">
        <v>4000</v>
      </c>
      <c r="BA327" t="s">
        <v>359</v>
      </c>
      <c r="BB327">
        <v>1</v>
      </c>
      <c r="BC327" t="s">
        <v>5411</v>
      </c>
      <c r="BD327" t="s">
        <v>5412</v>
      </c>
      <c r="BE327" t="s">
        <v>5413</v>
      </c>
      <c r="BF327" t="s">
        <v>5414</v>
      </c>
      <c r="BG327" t="s">
        <v>5415</v>
      </c>
      <c r="BH327">
        <v>2015</v>
      </c>
      <c r="BI327" t="s">
        <v>370</v>
      </c>
      <c r="BJ327" t="s">
        <v>361</v>
      </c>
      <c r="BP327" t="s">
        <v>359</v>
      </c>
      <c r="BQ327">
        <v>1</v>
      </c>
      <c r="BS327">
        <v>2015</v>
      </c>
      <c r="BT327" t="s">
        <v>370</v>
      </c>
      <c r="BU327">
        <v>2000</v>
      </c>
      <c r="BV327" t="s">
        <v>361</v>
      </c>
      <c r="CE327" t="s">
        <v>361</v>
      </c>
      <c r="CN327" t="s">
        <v>359</v>
      </c>
      <c r="CO327" t="s">
        <v>359</v>
      </c>
      <c r="CP327" t="s">
        <v>375</v>
      </c>
      <c r="CQ327" t="s">
        <v>359</v>
      </c>
      <c r="CR327">
        <v>0</v>
      </c>
      <c r="CS327" t="s">
        <v>359</v>
      </c>
      <c r="CT327" t="s">
        <v>376</v>
      </c>
      <c r="CU327" t="s">
        <v>359</v>
      </c>
      <c r="CV327" t="s">
        <v>375</v>
      </c>
      <c r="CW327" t="s">
        <v>359</v>
      </c>
      <c r="CX327" t="s">
        <v>5416</v>
      </c>
      <c r="CY327" t="s">
        <v>5417</v>
      </c>
      <c r="CZ327" t="s">
        <v>5418</v>
      </c>
      <c r="DA327" t="s">
        <v>5419</v>
      </c>
      <c r="DB327">
        <v>1</v>
      </c>
      <c r="DC327" t="s">
        <v>5420</v>
      </c>
      <c r="DD327">
        <v>2015</v>
      </c>
      <c r="DE327" t="s">
        <v>370</v>
      </c>
      <c r="DF327" t="s">
        <v>361</v>
      </c>
      <c r="DJ327" t="s">
        <v>359</v>
      </c>
      <c r="DL327" t="s">
        <v>370</v>
      </c>
      <c r="DM327" t="s">
        <v>5421</v>
      </c>
      <c r="DN327" t="s">
        <v>5422</v>
      </c>
    </row>
    <row r="328" spans="1:118" x14ac:dyDescent="0.3">
      <c r="A328" t="s">
        <v>5423</v>
      </c>
      <c r="B328">
        <v>1</v>
      </c>
      <c r="D328" t="s">
        <v>631</v>
      </c>
      <c r="E328" t="s">
        <v>5424</v>
      </c>
      <c r="F328" t="s">
        <v>5425</v>
      </c>
      <c r="G328" t="s">
        <v>634</v>
      </c>
      <c r="H328" t="s">
        <v>5426</v>
      </c>
      <c r="I328">
        <v>2017</v>
      </c>
      <c r="J328" t="s">
        <v>353</v>
      </c>
      <c r="K328" t="s">
        <v>354</v>
      </c>
      <c r="L328" t="s">
        <v>564</v>
      </c>
      <c r="M328" t="s">
        <v>636</v>
      </c>
      <c r="N328" t="s">
        <v>817</v>
      </c>
      <c r="Q328" t="s">
        <v>771</v>
      </c>
      <c r="R328">
        <v>6074</v>
      </c>
      <c r="T328">
        <v>135</v>
      </c>
      <c r="U328">
        <v>67</v>
      </c>
      <c r="V328">
        <v>68</v>
      </c>
      <c r="W328" t="s">
        <v>359</v>
      </c>
      <c r="X328" t="s">
        <v>360</v>
      </c>
      <c r="Z328">
        <v>2014</v>
      </c>
      <c r="AA328" t="s">
        <v>359</v>
      </c>
      <c r="AB328" t="s">
        <v>5427</v>
      </c>
      <c r="AC328" t="s">
        <v>362</v>
      </c>
      <c r="AE328">
        <v>1</v>
      </c>
      <c r="AF328" t="s">
        <v>363</v>
      </c>
      <c r="AG328" t="s">
        <v>773</v>
      </c>
      <c r="AH328" t="s">
        <v>2269</v>
      </c>
      <c r="AI328" t="s">
        <v>775</v>
      </c>
      <c r="AJ328" t="s">
        <v>776</v>
      </c>
      <c r="AL328" t="s">
        <v>359</v>
      </c>
      <c r="AM328">
        <v>4.4400000000000004</v>
      </c>
      <c r="AN328" t="s">
        <v>359</v>
      </c>
      <c r="AO328">
        <v>1</v>
      </c>
      <c r="AQ328" t="s">
        <v>401</v>
      </c>
      <c r="AR328">
        <v>2014</v>
      </c>
      <c r="AS328" t="s">
        <v>370</v>
      </c>
      <c r="AT328">
        <v>4.4400000000000004</v>
      </c>
      <c r="AU328" t="s">
        <v>359</v>
      </c>
      <c r="AV328">
        <v>1</v>
      </c>
      <c r="AX328">
        <v>2014</v>
      </c>
      <c r="AY328" t="s">
        <v>370</v>
      </c>
      <c r="AZ328">
        <v>3000</v>
      </c>
      <c r="BA328" t="s">
        <v>359</v>
      </c>
      <c r="BB328">
        <v>16</v>
      </c>
      <c r="BC328" t="s">
        <v>5428</v>
      </c>
      <c r="BD328" t="s">
        <v>5429</v>
      </c>
      <c r="BE328" t="s">
        <v>5430</v>
      </c>
      <c r="BF328" t="s">
        <v>5431</v>
      </c>
      <c r="BG328" t="s">
        <v>5432</v>
      </c>
      <c r="BH328">
        <v>2014</v>
      </c>
      <c r="BI328" t="s">
        <v>370</v>
      </c>
      <c r="BJ328" t="s">
        <v>359</v>
      </c>
      <c r="BK328">
        <v>8</v>
      </c>
      <c r="BL328" t="s">
        <v>819</v>
      </c>
      <c r="BM328" t="s">
        <v>5433</v>
      </c>
      <c r="BN328">
        <v>2014</v>
      </c>
      <c r="BO328" t="s">
        <v>369</v>
      </c>
      <c r="BP328" t="s">
        <v>359</v>
      </c>
      <c r="BQ328">
        <v>3</v>
      </c>
      <c r="BS328">
        <v>2014</v>
      </c>
      <c r="BT328" t="s">
        <v>369</v>
      </c>
      <c r="BU328">
        <v>20000</v>
      </c>
      <c r="BV328" t="s">
        <v>359</v>
      </c>
      <c r="BW328">
        <v>1</v>
      </c>
      <c r="BY328">
        <v>2014</v>
      </c>
      <c r="BZ328" t="s">
        <v>369</v>
      </c>
      <c r="CA328" t="s">
        <v>359</v>
      </c>
      <c r="CC328">
        <v>2014</v>
      </c>
      <c r="CD328" t="s">
        <v>370</v>
      </c>
      <c r="CE328" t="s">
        <v>361</v>
      </c>
      <c r="CN328" t="s">
        <v>359</v>
      </c>
      <c r="CO328" t="s">
        <v>359</v>
      </c>
      <c r="CP328" t="s">
        <v>375</v>
      </c>
      <c r="CQ328" t="s">
        <v>359</v>
      </c>
      <c r="CR328">
        <v>0</v>
      </c>
      <c r="CS328" t="s">
        <v>359</v>
      </c>
      <c r="CT328" t="s">
        <v>376</v>
      </c>
      <c r="CU328" t="s">
        <v>359</v>
      </c>
      <c r="CV328" t="s">
        <v>375</v>
      </c>
      <c r="CW328" t="s">
        <v>359</v>
      </c>
      <c r="CX328" t="s">
        <v>5434</v>
      </c>
      <c r="CY328" t="s">
        <v>5435</v>
      </c>
      <c r="CZ328" t="s">
        <v>5436</v>
      </c>
      <c r="DA328" t="s">
        <v>5437</v>
      </c>
      <c r="DB328">
        <v>28</v>
      </c>
      <c r="DC328" t="s">
        <v>5438</v>
      </c>
      <c r="DD328">
        <v>2014</v>
      </c>
      <c r="DE328" t="s">
        <v>370</v>
      </c>
      <c r="DF328" t="s">
        <v>361</v>
      </c>
      <c r="DJ328" t="s">
        <v>359</v>
      </c>
      <c r="DL328" t="s">
        <v>370</v>
      </c>
      <c r="DM328" t="s">
        <v>5439</v>
      </c>
      <c r="DN328" t="s">
        <v>5440</v>
      </c>
    </row>
    <row r="329" spans="1:118" x14ac:dyDescent="0.3">
      <c r="A329" t="s">
        <v>5441</v>
      </c>
      <c r="B329">
        <v>1</v>
      </c>
      <c r="D329" t="s">
        <v>487</v>
      </c>
      <c r="E329" t="s">
        <v>5442</v>
      </c>
      <c r="F329" t="s">
        <v>5443</v>
      </c>
      <c r="G329" t="s">
        <v>490</v>
      </c>
      <c r="H329" t="s">
        <v>5444</v>
      </c>
      <c r="I329">
        <v>2017</v>
      </c>
      <c r="J329" t="s">
        <v>353</v>
      </c>
      <c r="K329" t="s">
        <v>354</v>
      </c>
      <c r="L329" t="s">
        <v>492</v>
      </c>
      <c r="M329" t="s">
        <v>1333</v>
      </c>
      <c r="N329" t="s">
        <v>1925</v>
      </c>
      <c r="Q329" t="s">
        <v>1060</v>
      </c>
      <c r="R329">
        <v>6436</v>
      </c>
      <c r="T329">
        <v>132</v>
      </c>
      <c r="U329">
        <v>92</v>
      </c>
      <c r="V329">
        <v>40</v>
      </c>
      <c r="W329" t="s">
        <v>359</v>
      </c>
      <c r="X329" t="s">
        <v>360</v>
      </c>
      <c r="Z329">
        <v>2013</v>
      </c>
      <c r="AA329" t="s">
        <v>361</v>
      </c>
      <c r="AC329" t="s">
        <v>362</v>
      </c>
      <c r="AE329">
        <v>7</v>
      </c>
      <c r="AF329" t="s">
        <v>363</v>
      </c>
      <c r="AG329" t="s">
        <v>1061</v>
      </c>
      <c r="AH329" t="s">
        <v>1062</v>
      </c>
      <c r="AI329" t="s">
        <v>1063</v>
      </c>
      <c r="AJ329" t="s">
        <v>1064</v>
      </c>
      <c r="AL329" t="s">
        <v>359</v>
      </c>
      <c r="AM329">
        <v>10</v>
      </c>
      <c r="AN329" t="s">
        <v>359</v>
      </c>
      <c r="AO329">
        <v>3</v>
      </c>
      <c r="AQ329" t="s">
        <v>401</v>
      </c>
      <c r="AR329">
        <v>2013</v>
      </c>
      <c r="AS329" t="s">
        <v>370</v>
      </c>
      <c r="AT329">
        <v>10</v>
      </c>
      <c r="AU329" t="s">
        <v>359</v>
      </c>
      <c r="AV329">
        <v>1</v>
      </c>
      <c r="AX329">
        <v>2013</v>
      </c>
      <c r="AY329" t="s">
        <v>370</v>
      </c>
      <c r="AZ329">
        <v>1500</v>
      </c>
      <c r="BA329" t="s">
        <v>359</v>
      </c>
      <c r="BB329">
        <v>20</v>
      </c>
      <c r="BC329" t="s">
        <v>1065</v>
      </c>
      <c r="BD329" t="s">
        <v>1066</v>
      </c>
      <c r="BE329" t="s">
        <v>1067</v>
      </c>
      <c r="BF329" t="s">
        <v>1068</v>
      </c>
      <c r="BH329">
        <v>2013</v>
      </c>
      <c r="BI329" t="s">
        <v>370</v>
      </c>
      <c r="BJ329" t="s">
        <v>359</v>
      </c>
      <c r="BK329">
        <v>25</v>
      </c>
      <c r="BL329" t="s">
        <v>1402</v>
      </c>
      <c r="BN329">
        <v>2013</v>
      </c>
      <c r="BO329" t="s">
        <v>370</v>
      </c>
      <c r="BP329" t="s">
        <v>359</v>
      </c>
      <c r="BQ329">
        <v>4</v>
      </c>
      <c r="BS329">
        <v>2013</v>
      </c>
      <c r="BT329" t="s">
        <v>370</v>
      </c>
      <c r="BU329">
        <v>11000</v>
      </c>
      <c r="BV329" t="s">
        <v>359</v>
      </c>
      <c r="BW329">
        <v>2</v>
      </c>
      <c r="BY329">
        <v>2013</v>
      </c>
      <c r="BZ329" t="s">
        <v>369</v>
      </c>
      <c r="CA329" t="s">
        <v>359</v>
      </c>
      <c r="CC329">
        <v>2013</v>
      </c>
      <c r="CD329" t="s">
        <v>370</v>
      </c>
      <c r="CE329" t="s">
        <v>361</v>
      </c>
      <c r="CN329" t="s">
        <v>359</v>
      </c>
      <c r="CO329" t="s">
        <v>359</v>
      </c>
      <c r="CP329" t="s">
        <v>375</v>
      </c>
      <c r="CQ329" t="s">
        <v>359</v>
      </c>
      <c r="CR329">
        <v>0</v>
      </c>
      <c r="CS329" t="s">
        <v>359</v>
      </c>
      <c r="CT329" t="s">
        <v>376</v>
      </c>
      <c r="CU329" t="s">
        <v>359</v>
      </c>
      <c r="CV329" t="s">
        <v>375</v>
      </c>
      <c r="CW329" t="s">
        <v>359</v>
      </c>
      <c r="CX329" t="s">
        <v>5445</v>
      </c>
      <c r="CY329" t="s">
        <v>5446</v>
      </c>
      <c r="CZ329" t="s">
        <v>5447</v>
      </c>
      <c r="DA329" t="s">
        <v>5448</v>
      </c>
      <c r="DB329">
        <v>1</v>
      </c>
      <c r="DC329" t="s">
        <v>5449</v>
      </c>
      <c r="DD329">
        <v>2013</v>
      </c>
      <c r="DE329" t="s">
        <v>622</v>
      </c>
      <c r="DF329" t="s">
        <v>361</v>
      </c>
      <c r="DJ329" t="s">
        <v>359</v>
      </c>
      <c r="DL329" t="s">
        <v>622</v>
      </c>
      <c r="DM329" t="s">
        <v>5450</v>
      </c>
      <c r="DN329" t="s">
        <v>5451</v>
      </c>
    </row>
    <row r="330" spans="1:118" x14ac:dyDescent="0.3">
      <c r="A330" t="s">
        <v>5452</v>
      </c>
      <c r="B330">
        <v>1</v>
      </c>
      <c r="D330" t="s">
        <v>487</v>
      </c>
      <c r="E330" t="s">
        <v>5453</v>
      </c>
      <c r="F330" t="s">
        <v>5454</v>
      </c>
      <c r="G330" t="s">
        <v>490</v>
      </c>
      <c r="H330" t="s">
        <v>2836</v>
      </c>
      <c r="I330">
        <v>2017</v>
      </c>
      <c r="J330" t="s">
        <v>353</v>
      </c>
      <c r="K330" t="s">
        <v>354</v>
      </c>
      <c r="L330" t="s">
        <v>492</v>
      </c>
      <c r="M330" t="s">
        <v>894</v>
      </c>
      <c r="N330" t="s">
        <v>894</v>
      </c>
      <c r="Q330" t="s">
        <v>896</v>
      </c>
      <c r="T330">
        <v>1350</v>
      </c>
      <c r="U330">
        <v>1350</v>
      </c>
      <c r="V330">
        <v>0</v>
      </c>
      <c r="W330" t="s">
        <v>359</v>
      </c>
      <c r="X330" t="s">
        <v>394</v>
      </c>
      <c r="Z330">
        <v>2013</v>
      </c>
      <c r="AA330" t="s">
        <v>361</v>
      </c>
      <c r="AC330" t="s">
        <v>362</v>
      </c>
      <c r="AE330">
        <v>1</v>
      </c>
      <c r="AF330" t="s">
        <v>363</v>
      </c>
      <c r="AG330" t="s">
        <v>897</v>
      </c>
      <c r="AH330" t="s">
        <v>898</v>
      </c>
      <c r="AI330" t="s">
        <v>899</v>
      </c>
      <c r="AJ330" t="s">
        <v>900</v>
      </c>
      <c r="AL330" t="s">
        <v>359</v>
      </c>
      <c r="AM330">
        <v>11</v>
      </c>
      <c r="AN330" t="s">
        <v>359</v>
      </c>
      <c r="AO330">
        <v>1</v>
      </c>
      <c r="AQ330" t="s">
        <v>401</v>
      </c>
      <c r="AR330">
        <v>2013</v>
      </c>
      <c r="AS330" t="s">
        <v>370</v>
      </c>
      <c r="AT330">
        <v>11</v>
      </c>
      <c r="AU330" t="s">
        <v>359</v>
      </c>
      <c r="AV330">
        <v>1</v>
      </c>
      <c r="AX330">
        <v>2013</v>
      </c>
      <c r="AY330" t="s">
        <v>370</v>
      </c>
      <c r="AZ330">
        <v>500</v>
      </c>
      <c r="BA330" t="s">
        <v>359</v>
      </c>
      <c r="BB330">
        <v>17</v>
      </c>
      <c r="BC330" t="s">
        <v>901</v>
      </c>
      <c r="BD330" t="s">
        <v>902</v>
      </c>
      <c r="BE330" t="s">
        <v>903</v>
      </c>
      <c r="BF330" t="s">
        <v>904</v>
      </c>
      <c r="BH330">
        <v>2013</v>
      </c>
      <c r="BI330" t="s">
        <v>370</v>
      </c>
      <c r="BJ330" t="s">
        <v>359</v>
      </c>
      <c r="BK330">
        <v>6</v>
      </c>
      <c r="BL330" t="s">
        <v>551</v>
      </c>
      <c r="BN330">
        <v>2013</v>
      </c>
      <c r="BO330" t="s">
        <v>370</v>
      </c>
      <c r="BP330" t="s">
        <v>359</v>
      </c>
      <c r="BQ330">
        <v>2</v>
      </c>
      <c r="BS330">
        <v>2013</v>
      </c>
      <c r="BT330" t="s">
        <v>370</v>
      </c>
      <c r="BU330">
        <v>3500</v>
      </c>
      <c r="BV330" t="s">
        <v>361</v>
      </c>
      <c r="CE330" t="s">
        <v>361</v>
      </c>
      <c r="CN330" t="s">
        <v>359</v>
      </c>
      <c r="CO330" t="s">
        <v>359</v>
      </c>
      <c r="CP330" t="s">
        <v>375</v>
      </c>
      <c r="CQ330" t="s">
        <v>359</v>
      </c>
      <c r="CR330">
        <v>0</v>
      </c>
      <c r="CS330" t="s">
        <v>359</v>
      </c>
      <c r="CT330" t="s">
        <v>376</v>
      </c>
      <c r="CU330" t="s">
        <v>359</v>
      </c>
      <c r="CV330" t="s">
        <v>375</v>
      </c>
      <c r="CW330" t="s">
        <v>359</v>
      </c>
      <c r="CX330" t="s">
        <v>5455</v>
      </c>
      <c r="CY330" t="s">
        <v>5456</v>
      </c>
      <c r="CZ330" t="s">
        <v>5457</v>
      </c>
      <c r="DA330" t="s">
        <v>5458</v>
      </c>
      <c r="DB330">
        <v>1</v>
      </c>
      <c r="DC330" t="s">
        <v>5459</v>
      </c>
      <c r="DD330">
        <v>2013</v>
      </c>
      <c r="DE330" t="s">
        <v>370</v>
      </c>
      <c r="DF330" t="s">
        <v>361</v>
      </c>
      <c r="DJ330" t="s">
        <v>359</v>
      </c>
      <c r="DL330" t="s">
        <v>370</v>
      </c>
      <c r="DM330" t="s">
        <v>5460</v>
      </c>
      <c r="DN330" t="s">
        <v>5461</v>
      </c>
    </row>
    <row r="331" spans="1:118" x14ac:dyDescent="0.3">
      <c r="A331" t="s">
        <v>5462</v>
      </c>
      <c r="B331">
        <v>1</v>
      </c>
      <c r="D331" t="s">
        <v>465</v>
      </c>
      <c r="E331" t="s">
        <v>5463</v>
      </c>
      <c r="F331" t="s">
        <v>5464</v>
      </c>
      <c r="G331" t="s">
        <v>468</v>
      </c>
      <c r="H331" t="s">
        <v>5465</v>
      </c>
      <c r="I331">
        <v>2017</v>
      </c>
      <c r="J331" t="s">
        <v>353</v>
      </c>
      <c r="K331" t="s">
        <v>354</v>
      </c>
      <c r="L331" t="s">
        <v>584</v>
      </c>
      <c r="M331" t="s">
        <v>3602</v>
      </c>
      <c r="N331" t="s">
        <v>4123</v>
      </c>
      <c r="Q331" t="s">
        <v>5466</v>
      </c>
      <c r="R331">
        <v>30604</v>
      </c>
      <c r="T331">
        <v>117</v>
      </c>
      <c r="U331">
        <v>117</v>
      </c>
      <c r="V331">
        <v>0</v>
      </c>
      <c r="W331" t="s">
        <v>359</v>
      </c>
      <c r="X331" t="s">
        <v>360</v>
      </c>
      <c r="Z331">
        <v>2012</v>
      </c>
      <c r="AA331" t="s">
        <v>361</v>
      </c>
      <c r="AC331" t="s">
        <v>362</v>
      </c>
      <c r="AD331" t="s">
        <v>5467</v>
      </c>
      <c r="AE331">
        <v>1</v>
      </c>
      <c r="AF331" t="s">
        <v>363</v>
      </c>
      <c r="AG331" t="s">
        <v>670</v>
      </c>
      <c r="AH331" t="s">
        <v>5468</v>
      </c>
      <c r="AI331" t="s">
        <v>672</v>
      </c>
      <c r="AJ331" t="s">
        <v>673</v>
      </c>
      <c r="AL331" t="s">
        <v>359</v>
      </c>
      <c r="AM331">
        <v>4</v>
      </c>
      <c r="AN331" t="s">
        <v>361</v>
      </c>
      <c r="AT331">
        <v>4</v>
      </c>
      <c r="AU331" t="s">
        <v>361</v>
      </c>
      <c r="BA331" t="s">
        <v>361</v>
      </c>
      <c r="BJ331" t="s">
        <v>361</v>
      </c>
      <c r="BP331" t="s">
        <v>361</v>
      </c>
      <c r="BV331" t="s">
        <v>361</v>
      </c>
      <c r="CE331" t="s">
        <v>361</v>
      </c>
      <c r="CN331" t="s">
        <v>359</v>
      </c>
      <c r="CO331" t="s">
        <v>359</v>
      </c>
      <c r="CP331" t="s">
        <v>375</v>
      </c>
      <c r="CQ331" t="s">
        <v>359</v>
      </c>
      <c r="CR331">
        <v>0</v>
      </c>
      <c r="CS331" t="s">
        <v>359</v>
      </c>
      <c r="CT331" t="s">
        <v>376</v>
      </c>
      <c r="CU331" t="s">
        <v>359</v>
      </c>
      <c r="CV331" t="s">
        <v>375</v>
      </c>
      <c r="CW331" t="s">
        <v>359</v>
      </c>
      <c r="CX331" t="s">
        <v>5469</v>
      </c>
      <c r="CY331" t="s">
        <v>5470</v>
      </c>
      <c r="CZ331" t="s">
        <v>5471</v>
      </c>
      <c r="DA331" t="s">
        <v>5472</v>
      </c>
      <c r="DB331">
        <v>6</v>
      </c>
      <c r="DC331" t="s">
        <v>5473</v>
      </c>
      <c r="DD331">
        <v>2012</v>
      </c>
      <c r="DE331" t="s">
        <v>622</v>
      </c>
      <c r="DF331" t="s">
        <v>361</v>
      </c>
      <c r="DJ331" t="s">
        <v>361</v>
      </c>
      <c r="DK331" t="s">
        <v>5467</v>
      </c>
      <c r="DL331" t="s">
        <v>622</v>
      </c>
      <c r="DM331" t="s">
        <v>5467</v>
      </c>
      <c r="DN331" t="s">
        <v>5474</v>
      </c>
    </row>
    <row r="332" spans="1:118" x14ac:dyDescent="0.3">
      <c r="A332" t="s">
        <v>5475</v>
      </c>
      <c r="B332">
        <v>1</v>
      </c>
      <c r="D332" t="s">
        <v>348</v>
      </c>
      <c r="E332" t="s">
        <v>5476</v>
      </c>
      <c r="F332" t="s">
        <v>5477</v>
      </c>
      <c r="G332" t="s">
        <v>351</v>
      </c>
      <c r="H332" t="s">
        <v>5478</v>
      </c>
      <c r="I332">
        <v>2017</v>
      </c>
      <c r="J332" t="s">
        <v>353</v>
      </c>
      <c r="K332" t="s">
        <v>354</v>
      </c>
      <c r="L332" t="s">
        <v>446</v>
      </c>
      <c r="M332" t="s">
        <v>1079</v>
      </c>
      <c r="N332" t="s">
        <v>870</v>
      </c>
      <c r="Q332" t="s">
        <v>1164</v>
      </c>
      <c r="R332">
        <v>14106</v>
      </c>
      <c r="T332">
        <v>229</v>
      </c>
      <c r="U332">
        <v>229</v>
      </c>
      <c r="V332">
        <v>0</v>
      </c>
      <c r="W332" t="s">
        <v>359</v>
      </c>
      <c r="X332" t="s">
        <v>394</v>
      </c>
      <c r="Z332">
        <v>2003</v>
      </c>
      <c r="AA332" t="s">
        <v>361</v>
      </c>
      <c r="AC332" t="s">
        <v>1150</v>
      </c>
      <c r="AE332">
        <v>2</v>
      </c>
      <c r="AF332" t="s">
        <v>363</v>
      </c>
      <c r="AG332" t="s">
        <v>519</v>
      </c>
      <c r="AH332" t="s">
        <v>520</v>
      </c>
      <c r="AI332" t="s">
        <v>521</v>
      </c>
      <c r="AJ332" t="s">
        <v>522</v>
      </c>
      <c r="AL332" t="s">
        <v>359</v>
      </c>
      <c r="AM332">
        <v>3</v>
      </c>
      <c r="AN332" t="s">
        <v>359</v>
      </c>
      <c r="AO332">
        <v>1</v>
      </c>
      <c r="AQ332" t="s">
        <v>368</v>
      </c>
      <c r="AR332">
        <v>2003</v>
      </c>
      <c r="AS332" t="s">
        <v>370</v>
      </c>
      <c r="AT332">
        <v>3</v>
      </c>
      <c r="AU332" t="s">
        <v>359</v>
      </c>
      <c r="AV332">
        <v>2</v>
      </c>
      <c r="AX332">
        <v>2003</v>
      </c>
      <c r="AY332" t="s">
        <v>370</v>
      </c>
      <c r="AZ332">
        <v>35000</v>
      </c>
      <c r="BA332" t="s">
        <v>359</v>
      </c>
      <c r="BB332">
        <v>7</v>
      </c>
      <c r="BC332" t="s">
        <v>2383</v>
      </c>
      <c r="BD332" t="s">
        <v>1085</v>
      </c>
      <c r="BE332" t="s">
        <v>1086</v>
      </c>
      <c r="BF332" t="s">
        <v>1087</v>
      </c>
      <c r="BH332">
        <v>2003</v>
      </c>
      <c r="BI332" t="s">
        <v>370</v>
      </c>
      <c r="BJ332" t="s">
        <v>359</v>
      </c>
      <c r="BK332">
        <v>12</v>
      </c>
      <c r="BL332" t="s">
        <v>368</v>
      </c>
      <c r="BN332">
        <v>2003</v>
      </c>
      <c r="BO332" t="s">
        <v>370</v>
      </c>
      <c r="BP332" t="s">
        <v>359</v>
      </c>
      <c r="BQ332">
        <v>2</v>
      </c>
      <c r="BS332">
        <v>2003</v>
      </c>
      <c r="BT332" t="s">
        <v>370</v>
      </c>
      <c r="BU332">
        <v>35000</v>
      </c>
      <c r="BV332" t="s">
        <v>361</v>
      </c>
      <c r="CE332" t="s">
        <v>361</v>
      </c>
      <c r="CN332" t="s">
        <v>359</v>
      </c>
      <c r="CO332" t="s">
        <v>359</v>
      </c>
      <c r="CP332" t="s">
        <v>375</v>
      </c>
      <c r="CQ332" t="s">
        <v>359</v>
      </c>
      <c r="CR332">
        <v>0</v>
      </c>
      <c r="CS332" t="s">
        <v>359</v>
      </c>
      <c r="CT332" t="s">
        <v>376</v>
      </c>
      <c r="CU332" t="s">
        <v>359</v>
      </c>
      <c r="CV332" t="s">
        <v>375</v>
      </c>
      <c r="CW332" t="s">
        <v>359</v>
      </c>
      <c r="CX332" t="s">
        <v>5479</v>
      </c>
      <c r="CY332" t="s">
        <v>5480</v>
      </c>
      <c r="CZ332" t="s">
        <v>5481</v>
      </c>
      <c r="DA332" t="s">
        <v>5482</v>
      </c>
      <c r="DB332">
        <v>1</v>
      </c>
      <c r="DC332" t="s">
        <v>5483</v>
      </c>
      <c r="DD332">
        <v>2003</v>
      </c>
      <c r="DE332" t="s">
        <v>370</v>
      </c>
      <c r="DF332" t="s">
        <v>361</v>
      </c>
      <c r="DJ332" t="s">
        <v>359</v>
      </c>
      <c r="DL332" t="s">
        <v>370</v>
      </c>
      <c r="DN332" t="s">
        <v>5484</v>
      </c>
    </row>
    <row r="333" spans="1:118" x14ac:dyDescent="0.3">
      <c r="A333" t="s">
        <v>5485</v>
      </c>
      <c r="B333">
        <v>1</v>
      </c>
      <c r="D333" t="s">
        <v>412</v>
      </c>
      <c r="E333" t="s">
        <v>5486</v>
      </c>
      <c r="F333" t="s">
        <v>5487</v>
      </c>
      <c r="G333" t="s">
        <v>415</v>
      </c>
      <c r="H333" t="s">
        <v>5488</v>
      </c>
      <c r="I333">
        <v>2017</v>
      </c>
      <c r="J333" t="s">
        <v>353</v>
      </c>
      <c r="K333" t="s">
        <v>354</v>
      </c>
      <c r="L333" t="s">
        <v>390</v>
      </c>
      <c r="M333" t="s">
        <v>391</v>
      </c>
      <c r="N333" t="s">
        <v>392</v>
      </c>
      <c r="Q333" t="s">
        <v>420</v>
      </c>
      <c r="R333">
        <v>20456</v>
      </c>
      <c r="T333">
        <v>850</v>
      </c>
      <c r="U333">
        <v>850</v>
      </c>
      <c r="V333">
        <v>0</v>
      </c>
      <c r="W333" t="s">
        <v>359</v>
      </c>
      <c r="X333" t="s">
        <v>394</v>
      </c>
      <c r="Z333">
        <v>2011</v>
      </c>
      <c r="AA333" t="s">
        <v>359</v>
      </c>
      <c r="AB333" t="s">
        <v>5489</v>
      </c>
      <c r="AC333" t="s">
        <v>422</v>
      </c>
      <c r="AE333">
        <v>2</v>
      </c>
      <c r="AF333" t="s">
        <v>363</v>
      </c>
      <c r="AG333" t="s">
        <v>424</v>
      </c>
      <c r="AH333" t="s">
        <v>425</v>
      </c>
      <c r="AI333" t="s">
        <v>426</v>
      </c>
      <c r="AJ333" t="s">
        <v>427</v>
      </c>
      <c r="AL333" t="s">
        <v>359</v>
      </c>
      <c r="AM333">
        <v>5</v>
      </c>
      <c r="AN333" t="s">
        <v>359</v>
      </c>
      <c r="AO333">
        <v>1</v>
      </c>
      <c r="AQ333" t="s">
        <v>401</v>
      </c>
      <c r="AR333">
        <v>2015</v>
      </c>
      <c r="AS333" t="s">
        <v>370</v>
      </c>
      <c r="AT333">
        <v>5</v>
      </c>
      <c r="AU333" t="s">
        <v>359</v>
      </c>
      <c r="AV333">
        <v>2</v>
      </c>
      <c r="AX333">
        <v>2015</v>
      </c>
      <c r="AY333" t="s">
        <v>370</v>
      </c>
      <c r="AZ333">
        <v>2100</v>
      </c>
      <c r="BA333" t="s">
        <v>359</v>
      </c>
      <c r="BB333">
        <v>11</v>
      </c>
      <c r="BC333" t="s">
        <v>428</v>
      </c>
      <c r="BD333" t="s">
        <v>429</v>
      </c>
      <c r="BE333" t="s">
        <v>430</v>
      </c>
      <c r="BF333" t="s">
        <v>431</v>
      </c>
      <c r="BH333">
        <v>2011</v>
      </c>
      <c r="BI333" t="s">
        <v>370</v>
      </c>
      <c r="BJ333" t="s">
        <v>359</v>
      </c>
      <c r="BK333">
        <v>15</v>
      </c>
      <c r="BL333" t="s">
        <v>432</v>
      </c>
      <c r="BN333">
        <v>2011</v>
      </c>
      <c r="BO333" t="s">
        <v>370</v>
      </c>
      <c r="BP333" t="s">
        <v>359</v>
      </c>
      <c r="BQ333">
        <v>3</v>
      </c>
      <c r="BS333">
        <v>2011</v>
      </c>
      <c r="BT333" t="s">
        <v>369</v>
      </c>
      <c r="BU333">
        <v>37000</v>
      </c>
      <c r="BV333" t="s">
        <v>361</v>
      </c>
      <c r="CE333" t="s">
        <v>361</v>
      </c>
      <c r="CN333" t="s">
        <v>359</v>
      </c>
      <c r="CO333" t="s">
        <v>359</v>
      </c>
      <c r="CP333" t="s">
        <v>375</v>
      </c>
      <c r="CQ333" t="s">
        <v>359</v>
      </c>
      <c r="CR333">
        <v>0</v>
      </c>
      <c r="CS333" t="s">
        <v>359</v>
      </c>
      <c r="CT333" t="s">
        <v>376</v>
      </c>
      <c r="CU333" t="s">
        <v>359</v>
      </c>
      <c r="CV333" t="s">
        <v>375</v>
      </c>
      <c r="CW333" t="s">
        <v>359</v>
      </c>
      <c r="CX333" t="s">
        <v>5490</v>
      </c>
      <c r="CY333" t="s">
        <v>5491</v>
      </c>
      <c r="CZ333" t="s">
        <v>5492</v>
      </c>
      <c r="DA333" t="s">
        <v>5493</v>
      </c>
      <c r="DB333">
        <v>29</v>
      </c>
      <c r="DC333" t="s">
        <v>5494</v>
      </c>
      <c r="DD333">
        <v>2011</v>
      </c>
      <c r="DE333" t="s">
        <v>370</v>
      </c>
      <c r="DF333" t="s">
        <v>359</v>
      </c>
      <c r="DG333">
        <v>10</v>
      </c>
      <c r="DH333">
        <v>22</v>
      </c>
      <c r="DI333" t="s">
        <v>5495</v>
      </c>
      <c r="DJ333" t="s">
        <v>359</v>
      </c>
      <c r="DL333" t="s">
        <v>369</v>
      </c>
      <c r="DM333" t="s">
        <v>5496</v>
      </c>
      <c r="DN333" t="s">
        <v>5497</v>
      </c>
    </row>
    <row r="334" spans="1:118" x14ac:dyDescent="0.3">
      <c r="A334" t="s">
        <v>5498</v>
      </c>
      <c r="B334">
        <v>1</v>
      </c>
      <c r="D334" t="s">
        <v>385</v>
      </c>
      <c r="E334" t="s">
        <v>5499</v>
      </c>
      <c r="F334" t="s">
        <v>5500</v>
      </c>
      <c r="G334" t="s">
        <v>388</v>
      </c>
      <c r="H334" t="s">
        <v>5501</v>
      </c>
      <c r="I334">
        <v>2017</v>
      </c>
      <c r="J334" t="s">
        <v>353</v>
      </c>
      <c r="K334" t="s">
        <v>354</v>
      </c>
      <c r="L334" t="s">
        <v>937</v>
      </c>
      <c r="M334" t="s">
        <v>1719</v>
      </c>
      <c r="N334" t="s">
        <v>1720</v>
      </c>
      <c r="Q334" t="s">
        <v>1721</v>
      </c>
      <c r="T334">
        <v>96</v>
      </c>
      <c r="U334">
        <v>80</v>
      </c>
      <c r="V334">
        <v>16</v>
      </c>
      <c r="W334" t="s">
        <v>359</v>
      </c>
      <c r="X334" t="s">
        <v>394</v>
      </c>
      <c r="Z334">
        <v>2014</v>
      </c>
      <c r="AA334" t="s">
        <v>359</v>
      </c>
      <c r="AB334" t="s">
        <v>5502</v>
      </c>
      <c r="AC334" t="s">
        <v>362</v>
      </c>
      <c r="AE334">
        <v>1</v>
      </c>
      <c r="AF334" t="s">
        <v>363</v>
      </c>
      <c r="AG334" t="s">
        <v>5503</v>
      </c>
      <c r="AH334" t="s">
        <v>5504</v>
      </c>
      <c r="AI334" t="s">
        <v>1726</v>
      </c>
      <c r="AJ334" t="s">
        <v>1727</v>
      </c>
      <c r="AL334" t="s">
        <v>361</v>
      </c>
      <c r="AM334">
        <v>16</v>
      </c>
      <c r="AN334" t="s">
        <v>359</v>
      </c>
      <c r="AO334">
        <v>1</v>
      </c>
      <c r="AQ334" t="s">
        <v>401</v>
      </c>
      <c r="AR334">
        <v>2014</v>
      </c>
      <c r="AS334" t="s">
        <v>370</v>
      </c>
      <c r="AT334">
        <v>16</v>
      </c>
      <c r="AU334" t="s">
        <v>359</v>
      </c>
      <c r="AV334">
        <v>1</v>
      </c>
      <c r="AX334">
        <v>2014</v>
      </c>
      <c r="AY334" t="s">
        <v>370</v>
      </c>
      <c r="AZ334">
        <v>6800</v>
      </c>
      <c r="BA334" t="s">
        <v>359</v>
      </c>
      <c r="BB334">
        <v>3</v>
      </c>
      <c r="BC334" t="s">
        <v>5505</v>
      </c>
      <c r="BD334" t="s">
        <v>5506</v>
      </c>
      <c r="BE334" t="s">
        <v>1730</v>
      </c>
      <c r="BF334" t="s">
        <v>5507</v>
      </c>
      <c r="BG334" t="s">
        <v>5508</v>
      </c>
      <c r="BH334">
        <v>2014</v>
      </c>
      <c r="BI334" t="s">
        <v>370</v>
      </c>
      <c r="BJ334" t="s">
        <v>361</v>
      </c>
      <c r="BP334" t="s">
        <v>359</v>
      </c>
      <c r="BQ334">
        <v>3</v>
      </c>
      <c r="BS334">
        <v>2014</v>
      </c>
      <c r="BT334" t="s">
        <v>370</v>
      </c>
      <c r="BU334">
        <v>1200</v>
      </c>
      <c r="BV334" t="s">
        <v>361</v>
      </c>
      <c r="CE334" t="s">
        <v>361</v>
      </c>
      <c r="CN334" t="s">
        <v>359</v>
      </c>
      <c r="CO334" t="s">
        <v>359</v>
      </c>
      <c r="CP334" t="s">
        <v>375</v>
      </c>
      <c r="CQ334" t="s">
        <v>359</v>
      </c>
      <c r="CR334">
        <v>0</v>
      </c>
      <c r="CS334" t="s">
        <v>359</v>
      </c>
      <c r="CT334" t="s">
        <v>376</v>
      </c>
      <c r="CU334" t="s">
        <v>359</v>
      </c>
      <c r="CV334" t="s">
        <v>375</v>
      </c>
      <c r="CW334" t="s">
        <v>359</v>
      </c>
      <c r="CX334" t="s">
        <v>5509</v>
      </c>
      <c r="CY334" t="s">
        <v>5510</v>
      </c>
      <c r="CZ334" t="s">
        <v>5511</v>
      </c>
      <c r="DA334" t="s">
        <v>5512</v>
      </c>
      <c r="DB334">
        <v>2</v>
      </c>
      <c r="DC334" t="s">
        <v>5513</v>
      </c>
      <c r="DD334">
        <v>2014</v>
      </c>
      <c r="DE334" t="s">
        <v>370</v>
      </c>
      <c r="DF334" t="s">
        <v>361</v>
      </c>
      <c r="DJ334" t="s">
        <v>359</v>
      </c>
      <c r="DL334" t="s">
        <v>370</v>
      </c>
      <c r="DN334" t="s">
        <v>5514</v>
      </c>
    </row>
    <row r="335" spans="1:118" x14ac:dyDescent="0.3">
      <c r="A335" t="s">
        <v>5515</v>
      </c>
      <c r="B335">
        <v>1</v>
      </c>
      <c r="D335" t="s">
        <v>348</v>
      </c>
      <c r="E335" t="s">
        <v>5516</v>
      </c>
      <c r="F335" t="s">
        <v>5517</v>
      </c>
      <c r="G335" t="s">
        <v>351</v>
      </c>
      <c r="H335" t="s">
        <v>5518</v>
      </c>
      <c r="I335">
        <v>2017</v>
      </c>
      <c r="J335" t="s">
        <v>353</v>
      </c>
      <c r="K335" t="s">
        <v>354</v>
      </c>
      <c r="L335" t="s">
        <v>355</v>
      </c>
      <c r="M335" t="s">
        <v>356</v>
      </c>
      <c r="N335" t="s">
        <v>5519</v>
      </c>
      <c r="Q335" t="s">
        <v>5520</v>
      </c>
      <c r="T335">
        <v>109</v>
      </c>
      <c r="U335">
        <v>109</v>
      </c>
      <c r="V335">
        <v>0</v>
      </c>
      <c r="W335" t="s">
        <v>359</v>
      </c>
      <c r="X335" t="s">
        <v>360</v>
      </c>
      <c r="Z335">
        <v>2009</v>
      </c>
      <c r="AA335" t="s">
        <v>361</v>
      </c>
      <c r="AC335" t="s">
        <v>1150</v>
      </c>
      <c r="AD335" t="s">
        <v>5521</v>
      </c>
      <c r="AE335">
        <v>3</v>
      </c>
      <c r="AF335" t="s">
        <v>363</v>
      </c>
      <c r="AG335" t="s">
        <v>5522</v>
      </c>
      <c r="AH335" t="s">
        <v>5523</v>
      </c>
      <c r="AI335" t="s">
        <v>5524</v>
      </c>
      <c r="AJ335" t="s">
        <v>5525</v>
      </c>
      <c r="AL335" t="s">
        <v>359</v>
      </c>
      <c r="AM335">
        <v>3</v>
      </c>
      <c r="AN335" t="s">
        <v>359</v>
      </c>
      <c r="AO335">
        <v>1</v>
      </c>
      <c r="AQ335" t="s">
        <v>368</v>
      </c>
      <c r="AR335">
        <v>2009</v>
      </c>
      <c r="AS335" t="s">
        <v>370</v>
      </c>
      <c r="AT335">
        <v>30</v>
      </c>
      <c r="AU335" t="s">
        <v>359</v>
      </c>
      <c r="AV335">
        <v>2</v>
      </c>
      <c r="AX335">
        <v>2009</v>
      </c>
      <c r="AY335" t="s">
        <v>370</v>
      </c>
      <c r="AZ335">
        <v>30000</v>
      </c>
      <c r="BA335" t="s">
        <v>359</v>
      </c>
      <c r="BB335">
        <v>5</v>
      </c>
      <c r="BC335" t="s">
        <v>5526</v>
      </c>
      <c r="BD335" t="s">
        <v>5527</v>
      </c>
      <c r="BE335" t="s">
        <v>5528</v>
      </c>
      <c r="BF335" t="s">
        <v>5529</v>
      </c>
      <c r="BG335" t="s">
        <v>5530</v>
      </c>
      <c r="BH335">
        <v>2009</v>
      </c>
      <c r="BI335" t="s">
        <v>370</v>
      </c>
      <c r="BJ335" t="s">
        <v>359</v>
      </c>
      <c r="BK335">
        <v>10</v>
      </c>
      <c r="BL335" t="s">
        <v>368</v>
      </c>
      <c r="BN335">
        <v>2009</v>
      </c>
      <c r="BO335" t="s">
        <v>370</v>
      </c>
      <c r="BP335" t="s">
        <v>359</v>
      </c>
      <c r="BQ335">
        <v>2</v>
      </c>
      <c r="BS335">
        <v>2009</v>
      </c>
      <c r="BT335" t="s">
        <v>370</v>
      </c>
      <c r="BU335">
        <v>30000</v>
      </c>
      <c r="BV335" t="s">
        <v>359</v>
      </c>
      <c r="BW335">
        <v>1</v>
      </c>
      <c r="BY335">
        <v>2009</v>
      </c>
      <c r="BZ335" t="s">
        <v>369</v>
      </c>
      <c r="CA335" t="s">
        <v>359</v>
      </c>
      <c r="CC335">
        <v>2009</v>
      </c>
      <c r="CD335" t="s">
        <v>370</v>
      </c>
      <c r="CE335" t="s">
        <v>361</v>
      </c>
      <c r="CN335" t="s">
        <v>359</v>
      </c>
      <c r="CO335" t="s">
        <v>359</v>
      </c>
      <c r="CP335" t="s">
        <v>375</v>
      </c>
      <c r="CQ335" t="s">
        <v>359</v>
      </c>
      <c r="CR335">
        <v>0</v>
      </c>
      <c r="CS335" t="s">
        <v>359</v>
      </c>
      <c r="CT335" t="s">
        <v>376</v>
      </c>
      <c r="CU335" t="s">
        <v>359</v>
      </c>
      <c r="CV335" t="s">
        <v>375</v>
      </c>
      <c r="CW335" t="s">
        <v>359</v>
      </c>
      <c r="CX335" t="s">
        <v>5531</v>
      </c>
      <c r="CY335" t="s">
        <v>5532</v>
      </c>
      <c r="CZ335" t="s">
        <v>5533</v>
      </c>
      <c r="DA335" t="s">
        <v>5534</v>
      </c>
      <c r="DB335">
        <v>1</v>
      </c>
      <c r="DC335" t="s">
        <v>5535</v>
      </c>
      <c r="DD335">
        <v>2009</v>
      </c>
      <c r="DE335" t="s">
        <v>370</v>
      </c>
      <c r="DF335" t="s">
        <v>361</v>
      </c>
      <c r="DJ335" t="s">
        <v>359</v>
      </c>
      <c r="DL335" t="s">
        <v>370</v>
      </c>
      <c r="DN335" t="s">
        <v>5536</v>
      </c>
    </row>
    <row r="336" spans="1:118" x14ac:dyDescent="0.3">
      <c r="A336" t="s">
        <v>5537</v>
      </c>
      <c r="B336">
        <v>1</v>
      </c>
      <c r="D336" t="s">
        <v>465</v>
      </c>
      <c r="E336" t="s">
        <v>5538</v>
      </c>
      <c r="F336" t="s">
        <v>5539</v>
      </c>
      <c r="G336" t="s">
        <v>468</v>
      </c>
      <c r="H336" t="s">
        <v>5540</v>
      </c>
      <c r="I336">
        <v>2017</v>
      </c>
      <c r="J336" t="s">
        <v>353</v>
      </c>
      <c r="K336" t="s">
        <v>354</v>
      </c>
      <c r="L336" t="s">
        <v>470</v>
      </c>
      <c r="M336" t="s">
        <v>1569</v>
      </c>
      <c r="N336" t="s">
        <v>5541</v>
      </c>
      <c r="Q336" t="s">
        <v>5542</v>
      </c>
      <c r="R336">
        <v>3015</v>
      </c>
      <c r="T336">
        <v>169</v>
      </c>
      <c r="U336">
        <v>169</v>
      </c>
      <c r="V336">
        <v>0</v>
      </c>
      <c r="W336" t="s">
        <v>359</v>
      </c>
      <c r="X336" t="s">
        <v>394</v>
      </c>
      <c r="Z336">
        <v>2013</v>
      </c>
      <c r="AA336" t="s">
        <v>361</v>
      </c>
      <c r="AC336" t="s">
        <v>668</v>
      </c>
      <c r="AD336" t="s">
        <v>5543</v>
      </c>
      <c r="AE336">
        <v>1</v>
      </c>
      <c r="AF336" t="s">
        <v>363</v>
      </c>
      <c r="AG336" t="s">
        <v>2794</v>
      </c>
      <c r="AH336" t="s">
        <v>2795</v>
      </c>
      <c r="AI336" t="s">
        <v>5544</v>
      </c>
      <c r="AJ336" t="s">
        <v>2797</v>
      </c>
      <c r="AK336" t="s">
        <v>5545</v>
      </c>
      <c r="AL336" t="s">
        <v>361</v>
      </c>
      <c r="AM336">
        <v>40</v>
      </c>
      <c r="AN336" t="s">
        <v>359</v>
      </c>
      <c r="AO336">
        <v>2</v>
      </c>
      <c r="AP336" t="s">
        <v>5546</v>
      </c>
      <c r="AQ336" t="s">
        <v>401</v>
      </c>
      <c r="AR336">
        <v>2013</v>
      </c>
      <c r="AS336" t="s">
        <v>370</v>
      </c>
      <c r="AT336">
        <v>40</v>
      </c>
      <c r="AU336" t="s">
        <v>359</v>
      </c>
      <c r="AV336">
        <v>1</v>
      </c>
      <c r="AX336">
        <v>2013</v>
      </c>
      <c r="AY336" t="s">
        <v>370</v>
      </c>
      <c r="AZ336">
        <v>100</v>
      </c>
      <c r="BA336" t="s">
        <v>359</v>
      </c>
      <c r="BB336">
        <v>1</v>
      </c>
      <c r="BC336" t="s">
        <v>5547</v>
      </c>
      <c r="BD336" t="s">
        <v>5548</v>
      </c>
      <c r="BE336" t="s">
        <v>5549</v>
      </c>
      <c r="BF336" t="s">
        <v>5550</v>
      </c>
      <c r="BG336" t="s">
        <v>5551</v>
      </c>
      <c r="BH336">
        <v>2013</v>
      </c>
      <c r="BI336" t="s">
        <v>370</v>
      </c>
      <c r="BJ336" t="s">
        <v>361</v>
      </c>
      <c r="BP336" t="s">
        <v>359</v>
      </c>
      <c r="BQ336">
        <v>2</v>
      </c>
      <c r="BR336" t="s">
        <v>5552</v>
      </c>
      <c r="BS336">
        <v>2013</v>
      </c>
      <c r="BT336" t="s">
        <v>370</v>
      </c>
      <c r="BU336">
        <v>2000</v>
      </c>
      <c r="BV336" t="s">
        <v>361</v>
      </c>
      <c r="CE336" t="s">
        <v>361</v>
      </c>
      <c r="CN336" t="s">
        <v>359</v>
      </c>
      <c r="CO336" t="s">
        <v>359</v>
      </c>
      <c r="CP336" t="s">
        <v>375</v>
      </c>
      <c r="CQ336" t="s">
        <v>359</v>
      </c>
      <c r="CR336">
        <v>0</v>
      </c>
      <c r="CS336" t="s">
        <v>359</v>
      </c>
      <c r="CT336" t="s">
        <v>376</v>
      </c>
      <c r="CU336" t="s">
        <v>359</v>
      </c>
      <c r="CV336" t="s">
        <v>375</v>
      </c>
      <c r="CW336" t="s">
        <v>359</v>
      </c>
      <c r="CX336" t="s">
        <v>5553</v>
      </c>
      <c r="CY336" t="s">
        <v>5554</v>
      </c>
      <c r="CZ336" t="s">
        <v>5544</v>
      </c>
      <c r="DA336" t="s">
        <v>5555</v>
      </c>
      <c r="DB336">
        <v>1</v>
      </c>
      <c r="DC336" t="s">
        <v>5556</v>
      </c>
      <c r="DD336">
        <v>2013</v>
      </c>
      <c r="DE336" t="s">
        <v>370</v>
      </c>
      <c r="DF336" t="s">
        <v>361</v>
      </c>
      <c r="DJ336" t="s">
        <v>359</v>
      </c>
      <c r="DL336" t="s">
        <v>370</v>
      </c>
      <c r="DM336" t="s">
        <v>5557</v>
      </c>
      <c r="DN336" t="s">
        <v>5558</v>
      </c>
    </row>
    <row r="337" spans="1:118" x14ac:dyDescent="0.3">
      <c r="A337" t="s">
        <v>5559</v>
      </c>
      <c r="B337">
        <v>1</v>
      </c>
      <c r="D337" t="s">
        <v>465</v>
      </c>
      <c r="E337" t="s">
        <v>5560</v>
      </c>
      <c r="F337" t="s">
        <v>5561</v>
      </c>
      <c r="G337" t="s">
        <v>468</v>
      </c>
      <c r="H337" t="s">
        <v>5562</v>
      </c>
      <c r="I337">
        <v>2017</v>
      </c>
      <c r="J337" t="s">
        <v>353</v>
      </c>
      <c r="K337" t="s">
        <v>354</v>
      </c>
      <c r="L337" t="s">
        <v>664</v>
      </c>
      <c r="M337" t="s">
        <v>665</v>
      </c>
      <c r="N337" t="s">
        <v>4476</v>
      </c>
      <c r="Q337" t="s">
        <v>5563</v>
      </c>
      <c r="R337">
        <v>30604</v>
      </c>
      <c r="T337">
        <v>152</v>
      </c>
      <c r="U337">
        <v>152</v>
      </c>
      <c r="V337">
        <v>0</v>
      </c>
      <c r="W337" t="s">
        <v>359</v>
      </c>
      <c r="X337" t="s">
        <v>360</v>
      </c>
      <c r="Z337">
        <v>2017</v>
      </c>
      <c r="AA337" t="s">
        <v>361</v>
      </c>
      <c r="AC337" t="s">
        <v>362</v>
      </c>
      <c r="AD337" t="s">
        <v>711</v>
      </c>
      <c r="AE337">
        <v>2</v>
      </c>
      <c r="AF337" t="s">
        <v>363</v>
      </c>
      <c r="AG337" t="s">
        <v>670</v>
      </c>
      <c r="AH337" t="s">
        <v>671</v>
      </c>
      <c r="AI337" t="s">
        <v>672</v>
      </c>
      <c r="AJ337" t="s">
        <v>673</v>
      </c>
      <c r="AL337" t="s">
        <v>359</v>
      </c>
      <c r="AM337">
        <v>5</v>
      </c>
      <c r="AN337" t="s">
        <v>361</v>
      </c>
      <c r="AT337">
        <v>5</v>
      </c>
      <c r="AU337" t="s">
        <v>361</v>
      </c>
      <c r="BA337" t="s">
        <v>359</v>
      </c>
      <c r="BB337">
        <v>1</v>
      </c>
      <c r="BC337" t="s">
        <v>5564</v>
      </c>
      <c r="BD337" t="s">
        <v>5565</v>
      </c>
      <c r="BE337" t="s">
        <v>4062</v>
      </c>
      <c r="BF337" t="s">
        <v>5566</v>
      </c>
      <c r="BG337" t="s">
        <v>5567</v>
      </c>
      <c r="BH337">
        <v>2017</v>
      </c>
      <c r="BI337" t="s">
        <v>370</v>
      </c>
      <c r="BJ337" t="s">
        <v>361</v>
      </c>
      <c r="BP337" t="s">
        <v>361</v>
      </c>
      <c r="BV337" t="s">
        <v>361</v>
      </c>
      <c r="CE337" t="s">
        <v>361</v>
      </c>
      <c r="CN337" t="s">
        <v>359</v>
      </c>
      <c r="CO337" t="s">
        <v>359</v>
      </c>
      <c r="CP337" t="s">
        <v>375</v>
      </c>
      <c r="CQ337" t="s">
        <v>359</v>
      </c>
      <c r="CR337">
        <v>0</v>
      </c>
      <c r="CS337" t="s">
        <v>359</v>
      </c>
      <c r="CT337" t="s">
        <v>376</v>
      </c>
      <c r="CU337" t="s">
        <v>359</v>
      </c>
      <c r="CV337" t="s">
        <v>375</v>
      </c>
      <c r="CW337" t="s">
        <v>359</v>
      </c>
      <c r="CX337" t="s">
        <v>5568</v>
      </c>
      <c r="CY337" t="s">
        <v>5569</v>
      </c>
      <c r="CZ337" t="s">
        <v>5570</v>
      </c>
      <c r="DA337" t="s">
        <v>5571</v>
      </c>
      <c r="DB337">
        <v>2</v>
      </c>
      <c r="DC337" t="s">
        <v>5572</v>
      </c>
      <c r="DD337">
        <v>2017</v>
      </c>
      <c r="DE337" t="s">
        <v>370</v>
      </c>
      <c r="DF337" t="s">
        <v>361</v>
      </c>
      <c r="DJ337" t="s">
        <v>359</v>
      </c>
      <c r="DL337" t="s">
        <v>370</v>
      </c>
      <c r="DM337" t="s">
        <v>711</v>
      </c>
      <c r="DN337" t="s">
        <v>5573</v>
      </c>
    </row>
    <row r="338" spans="1:118" x14ac:dyDescent="0.3">
      <c r="A338" t="s">
        <v>5574</v>
      </c>
      <c r="B338">
        <v>1</v>
      </c>
      <c r="D338" t="s">
        <v>559</v>
      </c>
      <c r="E338" t="s">
        <v>5575</v>
      </c>
      <c r="F338" t="s">
        <v>5576</v>
      </c>
      <c r="G338" t="s">
        <v>562</v>
      </c>
      <c r="H338" t="s">
        <v>5577</v>
      </c>
      <c r="I338">
        <v>2017</v>
      </c>
      <c r="J338" t="s">
        <v>353</v>
      </c>
      <c r="K338" t="s">
        <v>354</v>
      </c>
      <c r="L338" t="s">
        <v>564</v>
      </c>
      <c r="M338" t="s">
        <v>565</v>
      </c>
      <c r="N338" t="s">
        <v>5578</v>
      </c>
      <c r="Q338" t="s">
        <v>1552</v>
      </c>
      <c r="R338">
        <v>6074</v>
      </c>
      <c r="T338">
        <v>120</v>
      </c>
      <c r="U338">
        <v>65</v>
      </c>
      <c r="V338">
        <v>55</v>
      </c>
      <c r="W338" t="s">
        <v>359</v>
      </c>
      <c r="X338" t="s">
        <v>360</v>
      </c>
      <c r="Z338">
        <v>2014</v>
      </c>
      <c r="AA338" t="s">
        <v>359</v>
      </c>
      <c r="AB338" t="s">
        <v>1553</v>
      </c>
      <c r="AC338" t="s">
        <v>1554</v>
      </c>
      <c r="AE338">
        <v>1</v>
      </c>
      <c r="AF338" t="s">
        <v>363</v>
      </c>
      <c r="AG338" t="s">
        <v>773</v>
      </c>
      <c r="AH338" t="s">
        <v>774</v>
      </c>
      <c r="AI338" t="s">
        <v>775</v>
      </c>
      <c r="AJ338" t="s">
        <v>776</v>
      </c>
      <c r="AL338" t="s">
        <v>359</v>
      </c>
      <c r="AM338">
        <v>4.4400000000000004</v>
      </c>
      <c r="AN338" t="s">
        <v>359</v>
      </c>
      <c r="AO338">
        <v>1</v>
      </c>
      <c r="AQ338" t="s">
        <v>401</v>
      </c>
      <c r="AR338">
        <v>2014</v>
      </c>
      <c r="AS338" t="s">
        <v>370</v>
      </c>
      <c r="AT338">
        <v>4.4400000000000004</v>
      </c>
      <c r="AU338" t="s">
        <v>359</v>
      </c>
      <c r="AV338">
        <v>1</v>
      </c>
      <c r="AX338">
        <v>2014</v>
      </c>
      <c r="AY338" t="s">
        <v>370</v>
      </c>
      <c r="AZ338">
        <v>3000</v>
      </c>
      <c r="BA338" t="s">
        <v>359</v>
      </c>
      <c r="BB338">
        <v>16</v>
      </c>
      <c r="BC338" t="s">
        <v>777</v>
      </c>
      <c r="BD338" t="s">
        <v>778</v>
      </c>
      <c r="BE338" t="s">
        <v>779</v>
      </c>
      <c r="BF338" t="s">
        <v>780</v>
      </c>
      <c r="BH338">
        <v>2014</v>
      </c>
      <c r="BI338" t="s">
        <v>370</v>
      </c>
      <c r="BJ338" t="s">
        <v>359</v>
      </c>
      <c r="BK338">
        <v>8</v>
      </c>
      <c r="BL338" t="s">
        <v>1555</v>
      </c>
      <c r="BN338">
        <v>2014</v>
      </c>
      <c r="BO338" t="s">
        <v>369</v>
      </c>
      <c r="BP338" t="s">
        <v>359</v>
      </c>
      <c r="BQ338">
        <v>3</v>
      </c>
      <c r="BS338">
        <v>2014</v>
      </c>
      <c r="BT338" t="s">
        <v>369</v>
      </c>
      <c r="BU338">
        <v>20000</v>
      </c>
      <c r="BV338" t="s">
        <v>359</v>
      </c>
      <c r="BW338">
        <v>2</v>
      </c>
      <c r="BY338">
        <v>2014</v>
      </c>
      <c r="BZ338" t="s">
        <v>369</v>
      </c>
      <c r="CA338" t="s">
        <v>359</v>
      </c>
      <c r="CC338">
        <v>2014</v>
      </c>
      <c r="CD338" t="s">
        <v>370</v>
      </c>
      <c r="CE338" t="s">
        <v>361</v>
      </c>
      <c r="CN338" t="s">
        <v>359</v>
      </c>
      <c r="CO338" t="s">
        <v>359</v>
      </c>
      <c r="CP338" t="s">
        <v>375</v>
      </c>
      <c r="CQ338" t="s">
        <v>359</v>
      </c>
      <c r="CR338">
        <v>0</v>
      </c>
      <c r="CS338" t="s">
        <v>359</v>
      </c>
      <c r="CT338" t="s">
        <v>376</v>
      </c>
      <c r="CU338" t="s">
        <v>359</v>
      </c>
      <c r="CV338" t="s">
        <v>375</v>
      </c>
      <c r="CW338" t="s">
        <v>359</v>
      </c>
      <c r="CX338" t="s">
        <v>5579</v>
      </c>
      <c r="CY338" t="s">
        <v>5580</v>
      </c>
      <c r="CZ338" t="s">
        <v>5581</v>
      </c>
      <c r="DA338" t="s">
        <v>5582</v>
      </c>
      <c r="DB338">
        <v>28</v>
      </c>
      <c r="DC338" t="s">
        <v>5583</v>
      </c>
      <c r="DD338">
        <v>2014</v>
      </c>
      <c r="DE338" t="s">
        <v>622</v>
      </c>
      <c r="DF338" t="s">
        <v>359</v>
      </c>
      <c r="DG338">
        <v>8</v>
      </c>
      <c r="DH338">
        <v>30</v>
      </c>
      <c r="DI338" t="s">
        <v>5584</v>
      </c>
      <c r="DJ338" t="s">
        <v>361</v>
      </c>
      <c r="DK338" t="s">
        <v>5585</v>
      </c>
      <c r="DL338" t="s">
        <v>622</v>
      </c>
      <c r="DM338" t="s">
        <v>1563</v>
      </c>
      <c r="DN338" t="s">
        <v>5586</v>
      </c>
    </row>
    <row r="339" spans="1:118" x14ac:dyDescent="0.3">
      <c r="A339" t="s">
        <v>5587</v>
      </c>
      <c r="B339">
        <v>1</v>
      </c>
      <c r="D339" t="s">
        <v>487</v>
      </c>
      <c r="E339" t="s">
        <v>5588</v>
      </c>
      <c r="F339" t="s">
        <v>5589</v>
      </c>
      <c r="G339" t="s">
        <v>490</v>
      </c>
      <c r="H339" t="s">
        <v>5590</v>
      </c>
      <c r="I339">
        <v>2017</v>
      </c>
      <c r="J339" t="s">
        <v>353</v>
      </c>
      <c r="K339" t="s">
        <v>354</v>
      </c>
      <c r="L339" t="s">
        <v>537</v>
      </c>
      <c r="M339" t="s">
        <v>963</v>
      </c>
      <c r="N339" t="s">
        <v>5591</v>
      </c>
      <c r="Q339" t="s">
        <v>1896</v>
      </c>
      <c r="R339">
        <v>10452</v>
      </c>
      <c r="T339">
        <v>146</v>
      </c>
      <c r="U339">
        <v>60</v>
      </c>
      <c r="V339">
        <v>86</v>
      </c>
      <c r="W339" t="s">
        <v>359</v>
      </c>
      <c r="X339" t="s">
        <v>394</v>
      </c>
      <c r="Z339">
        <v>2001</v>
      </c>
      <c r="AA339" t="s">
        <v>361</v>
      </c>
      <c r="AC339" t="s">
        <v>542</v>
      </c>
      <c r="AE339">
        <v>6</v>
      </c>
      <c r="AF339" t="s">
        <v>363</v>
      </c>
      <c r="AG339" t="s">
        <v>543</v>
      </c>
      <c r="AH339" t="s">
        <v>544</v>
      </c>
      <c r="AI339" t="s">
        <v>545</v>
      </c>
      <c r="AJ339" t="s">
        <v>546</v>
      </c>
      <c r="AL339" t="s">
        <v>359</v>
      </c>
      <c r="AM339">
        <v>5</v>
      </c>
      <c r="AN339" t="s">
        <v>359</v>
      </c>
      <c r="AO339">
        <v>3</v>
      </c>
      <c r="AQ339" t="s">
        <v>401</v>
      </c>
      <c r="AR339">
        <v>1989</v>
      </c>
      <c r="AS339" t="s">
        <v>369</v>
      </c>
      <c r="AT339">
        <v>5</v>
      </c>
      <c r="AU339" t="s">
        <v>359</v>
      </c>
      <c r="AV339">
        <v>1</v>
      </c>
      <c r="AX339">
        <v>1989</v>
      </c>
      <c r="AY339" t="s">
        <v>369</v>
      </c>
      <c r="AZ339">
        <v>8000</v>
      </c>
      <c r="BA339" t="s">
        <v>359</v>
      </c>
      <c r="BB339">
        <v>4</v>
      </c>
      <c r="BC339" t="s">
        <v>547</v>
      </c>
      <c r="BD339" t="s">
        <v>548</v>
      </c>
      <c r="BE339" t="s">
        <v>549</v>
      </c>
      <c r="BF339" t="s">
        <v>550</v>
      </c>
      <c r="BH339">
        <v>1989</v>
      </c>
      <c r="BI339" t="s">
        <v>370</v>
      </c>
      <c r="BJ339" t="s">
        <v>359</v>
      </c>
      <c r="BK339">
        <v>18</v>
      </c>
      <c r="BL339" t="s">
        <v>551</v>
      </c>
      <c r="BN339">
        <v>1989</v>
      </c>
      <c r="BO339" t="s">
        <v>369</v>
      </c>
      <c r="BP339" t="s">
        <v>359</v>
      </c>
      <c r="BQ339">
        <v>2</v>
      </c>
      <c r="BS339">
        <v>1989</v>
      </c>
      <c r="BT339" t="s">
        <v>369</v>
      </c>
      <c r="BU339">
        <v>15000</v>
      </c>
      <c r="BV339" t="s">
        <v>361</v>
      </c>
      <c r="CE339" t="s">
        <v>361</v>
      </c>
      <c r="CN339" t="s">
        <v>359</v>
      </c>
      <c r="CO339" t="s">
        <v>359</v>
      </c>
      <c r="CP339" t="s">
        <v>375</v>
      </c>
      <c r="CQ339" t="s">
        <v>359</v>
      </c>
      <c r="CR339">
        <v>0</v>
      </c>
      <c r="CS339" t="s">
        <v>359</v>
      </c>
      <c r="CT339" t="s">
        <v>376</v>
      </c>
      <c r="CU339" t="s">
        <v>359</v>
      </c>
      <c r="CV339" t="s">
        <v>375</v>
      </c>
      <c r="CW339" t="s">
        <v>359</v>
      </c>
      <c r="CX339" t="s">
        <v>5592</v>
      </c>
      <c r="CY339" t="s">
        <v>5593</v>
      </c>
      <c r="CZ339" t="s">
        <v>5594</v>
      </c>
      <c r="DA339" t="s">
        <v>5595</v>
      </c>
      <c r="DB339">
        <v>2</v>
      </c>
      <c r="DC339" t="s">
        <v>5596</v>
      </c>
      <c r="DD339">
        <v>2015</v>
      </c>
      <c r="DE339" t="s">
        <v>370</v>
      </c>
      <c r="DF339" t="s">
        <v>361</v>
      </c>
      <c r="DJ339" t="s">
        <v>359</v>
      </c>
      <c r="DL339" t="s">
        <v>369</v>
      </c>
      <c r="DM339" t="s">
        <v>5597</v>
      </c>
      <c r="DN339" t="s">
        <v>5598</v>
      </c>
    </row>
    <row r="340" spans="1:118" x14ac:dyDescent="0.3">
      <c r="A340" t="s">
        <v>5599</v>
      </c>
      <c r="B340">
        <v>1</v>
      </c>
      <c r="D340" t="s">
        <v>487</v>
      </c>
      <c r="E340" t="s">
        <v>5600</v>
      </c>
      <c r="F340" t="s">
        <v>5601</v>
      </c>
      <c r="G340" t="s">
        <v>490</v>
      </c>
      <c r="H340" t="s">
        <v>5602</v>
      </c>
      <c r="I340">
        <v>2017</v>
      </c>
      <c r="J340" t="s">
        <v>353</v>
      </c>
      <c r="K340" t="s">
        <v>354</v>
      </c>
      <c r="L340" t="s">
        <v>492</v>
      </c>
      <c r="M340" t="s">
        <v>894</v>
      </c>
      <c r="N340" t="s">
        <v>5603</v>
      </c>
      <c r="Q340" t="s">
        <v>5604</v>
      </c>
      <c r="T340">
        <v>139</v>
      </c>
      <c r="U340">
        <v>50</v>
      </c>
      <c r="V340">
        <v>89</v>
      </c>
      <c r="W340" t="s">
        <v>359</v>
      </c>
      <c r="X340" t="s">
        <v>394</v>
      </c>
      <c r="Z340">
        <v>2013</v>
      </c>
      <c r="AA340" t="s">
        <v>361</v>
      </c>
      <c r="AC340" t="s">
        <v>362</v>
      </c>
      <c r="AE340">
        <v>1</v>
      </c>
      <c r="AF340" t="s">
        <v>363</v>
      </c>
      <c r="AG340" t="s">
        <v>897</v>
      </c>
      <c r="AH340" t="s">
        <v>898</v>
      </c>
      <c r="AI340" t="s">
        <v>899</v>
      </c>
      <c r="AJ340" t="s">
        <v>900</v>
      </c>
      <c r="AL340" t="s">
        <v>359</v>
      </c>
      <c r="AM340">
        <v>11</v>
      </c>
      <c r="AN340" t="s">
        <v>359</v>
      </c>
      <c r="AO340">
        <v>1</v>
      </c>
      <c r="AQ340" t="s">
        <v>401</v>
      </c>
      <c r="AR340">
        <v>2013</v>
      </c>
      <c r="AS340" t="s">
        <v>370</v>
      </c>
      <c r="AT340">
        <v>11</v>
      </c>
      <c r="AU340" t="s">
        <v>359</v>
      </c>
      <c r="AV340">
        <v>1</v>
      </c>
      <c r="AX340">
        <v>2013</v>
      </c>
      <c r="AY340" t="s">
        <v>370</v>
      </c>
      <c r="AZ340">
        <v>500</v>
      </c>
      <c r="BA340" t="s">
        <v>359</v>
      </c>
      <c r="BB340">
        <v>17</v>
      </c>
      <c r="BC340" t="s">
        <v>901</v>
      </c>
      <c r="BD340" t="s">
        <v>902</v>
      </c>
      <c r="BE340" t="s">
        <v>903</v>
      </c>
      <c r="BF340" t="s">
        <v>904</v>
      </c>
      <c r="BH340">
        <v>2013</v>
      </c>
      <c r="BI340" t="s">
        <v>370</v>
      </c>
      <c r="BJ340" t="s">
        <v>359</v>
      </c>
      <c r="BK340">
        <v>6</v>
      </c>
      <c r="BL340" t="s">
        <v>551</v>
      </c>
      <c r="BN340">
        <v>2013</v>
      </c>
      <c r="BO340" t="s">
        <v>370</v>
      </c>
      <c r="BP340" t="s">
        <v>359</v>
      </c>
      <c r="BQ340">
        <v>2</v>
      </c>
      <c r="BS340">
        <v>2013</v>
      </c>
      <c r="BT340" t="s">
        <v>370</v>
      </c>
      <c r="BU340">
        <v>3500</v>
      </c>
      <c r="BV340" t="s">
        <v>361</v>
      </c>
      <c r="CE340" t="s">
        <v>361</v>
      </c>
      <c r="CN340" t="s">
        <v>359</v>
      </c>
      <c r="CO340" t="s">
        <v>359</v>
      </c>
      <c r="CP340" t="s">
        <v>375</v>
      </c>
      <c r="CQ340" t="s">
        <v>359</v>
      </c>
      <c r="CR340">
        <v>0</v>
      </c>
      <c r="CS340" t="s">
        <v>359</v>
      </c>
      <c r="CT340" t="s">
        <v>376</v>
      </c>
      <c r="CU340" t="s">
        <v>359</v>
      </c>
      <c r="CV340" t="s">
        <v>375</v>
      </c>
      <c r="CW340" t="s">
        <v>359</v>
      </c>
      <c r="CX340" t="s">
        <v>5605</v>
      </c>
      <c r="CY340" t="s">
        <v>5606</v>
      </c>
      <c r="CZ340" t="s">
        <v>5607</v>
      </c>
      <c r="DA340" t="s">
        <v>5608</v>
      </c>
      <c r="DB340">
        <v>1</v>
      </c>
      <c r="DC340" t="s">
        <v>5609</v>
      </c>
      <c r="DD340">
        <v>2013</v>
      </c>
      <c r="DE340" t="s">
        <v>370</v>
      </c>
      <c r="DF340" t="s">
        <v>361</v>
      </c>
      <c r="DJ340" t="s">
        <v>359</v>
      </c>
      <c r="DL340" t="s">
        <v>370</v>
      </c>
      <c r="DN340" t="s">
        <v>5610</v>
      </c>
    </row>
    <row r="341" spans="1:118" x14ac:dyDescent="0.3">
      <c r="A341" t="s">
        <v>5611</v>
      </c>
      <c r="B341">
        <v>1</v>
      </c>
      <c r="D341" t="s">
        <v>631</v>
      </c>
      <c r="E341" t="s">
        <v>5612</v>
      </c>
      <c r="F341" t="s">
        <v>5613</v>
      </c>
      <c r="G341" t="s">
        <v>634</v>
      </c>
      <c r="H341" t="s">
        <v>5614</v>
      </c>
      <c r="I341">
        <v>2017</v>
      </c>
      <c r="J341" t="s">
        <v>353</v>
      </c>
      <c r="K341" t="s">
        <v>354</v>
      </c>
      <c r="L341" t="s">
        <v>754</v>
      </c>
      <c r="M341" t="s">
        <v>607</v>
      </c>
      <c r="N341" t="s">
        <v>419</v>
      </c>
      <c r="Q341" t="s">
        <v>756</v>
      </c>
      <c r="R341">
        <v>26296</v>
      </c>
      <c r="T341">
        <v>127</v>
      </c>
      <c r="U341">
        <v>127</v>
      </c>
      <c r="V341">
        <v>0</v>
      </c>
      <c r="W341" t="s">
        <v>359</v>
      </c>
      <c r="X341" t="s">
        <v>360</v>
      </c>
      <c r="Z341">
        <v>1987</v>
      </c>
      <c r="AA341" t="s">
        <v>359</v>
      </c>
      <c r="AB341" t="s">
        <v>757</v>
      </c>
      <c r="AC341" t="s">
        <v>362</v>
      </c>
      <c r="AE341">
        <v>1</v>
      </c>
      <c r="AF341" t="s">
        <v>363</v>
      </c>
      <c r="AG341" t="s">
        <v>731</v>
      </c>
      <c r="AH341" t="s">
        <v>732</v>
      </c>
      <c r="AI341" t="s">
        <v>733</v>
      </c>
      <c r="AJ341" t="s">
        <v>734</v>
      </c>
      <c r="AL341" t="s">
        <v>359</v>
      </c>
      <c r="AM341">
        <v>5</v>
      </c>
      <c r="AN341" t="s">
        <v>359</v>
      </c>
      <c r="AO341">
        <v>1</v>
      </c>
      <c r="AQ341" t="s">
        <v>401</v>
      </c>
      <c r="AR341">
        <v>2007</v>
      </c>
      <c r="AS341" t="s">
        <v>370</v>
      </c>
      <c r="AT341">
        <v>5</v>
      </c>
      <c r="AU341" t="s">
        <v>359</v>
      </c>
      <c r="AV341">
        <v>1</v>
      </c>
      <c r="AX341">
        <v>2016</v>
      </c>
      <c r="AY341" t="s">
        <v>370</v>
      </c>
      <c r="AZ341">
        <v>1900</v>
      </c>
      <c r="BA341" t="s">
        <v>359</v>
      </c>
      <c r="BB341">
        <v>39</v>
      </c>
      <c r="BC341" t="s">
        <v>735</v>
      </c>
      <c r="BD341" t="s">
        <v>736</v>
      </c>
      <c r="BE341" t="s">
        <v>737</v>
      </c>
      <c r="BF341" t="s">
        <v>738</v>
      </c>
      <c r="BH341">
        <v>2016</v>
      </c>
      <c r="BI341" t="s">
        <v>370</v>
      </c>
      <c r="BJ341" t="s">
        <v>359</v>
      </c>
      <c r="BK341">
        <v>17</v>
      </c>
      <c r="BL341" t="s">
        <v>1280</v>
      </c>
      <c r="BN341">
        <v>2016</v>
      </c>
      <c r="BO341" t="s">
        <v>370</v>
      </c>
      <c r="BP341" t="s">
        <v>359</v>
      </c>
      <c r="BQ341">
        <v>6</v>
      </c>
      <c r="BS341">
        <v>2016</v>
      </c>
      <c r="BT341" t="s">
        <v>370</v>
      </c>
      <c r="BU341">
        <v>40000</v>
      </c>
      <c r="BV341" t="s">
        <v>359</v>
      </c>
      <c r="BW341">
        <v>5</v>
      </c>
      <c r="BY341">
        <v>2017</v>
      </c>
      <c r="BZ341" t="s">
        <v>370</v>
      </c>
      <c r="CA341" t="s">
        <v>359</v>
      </c>
      <c r="CC341">
        <v>2016</v>
      </c>
      <c r="CD341" t="s">
        <v>370</v>
      </c>
      <c r="CE341" t="s">
        <v>359</v>
      </c>
      <c r="CG341" t="s">
        <v>740</v>
      </c>
      <c r="CH341">
        <v>2017</v>
      </c>
      <c r="CI341" t="s">
        <v>370</v>
      </c>
      <c r="CJ341" t="s">
        <v>361</v>
      </c>
      <c r="CN341" t="s">
        <v>359</v>
      </c>
      <c r="CO341" t="s">
        <v>359</v>
      </c>
      <c r="CP341" t="s">
        <v>375</v>
      </c>
      <c r="CQ341" t="s">
        <v>359</v>
      </c>
      <c r="CR341">
        <v>0</v>
      </c>
      <c r="CS341" t="s">
        <v>359</v>
      </c>
      <c r="CT341" t="s">
        <v>376</v>
      </c>
      <c r="CU341" t="s">
        <v>359</v>
      </c>
      <c r="CV341" t="s">
        <v>375</v>
      </c>
      <c r="CW341" t="s">
        <v>359</v>
      </c>
      <c r="CX341" t="s">
        <v>5615</v>
      </c>
      <c r="CY341" t="s">
        <v>5616</v>
      </c>
      <c r="CZ341" t="s">
        <v>949</v>
      </c>
      <c r="DA341" t="s">
        <v>5617</v>
      </c>
      <c r="DB341">
        <v>64</v>
      </c>
      <c r="DC341" t="s">
        <v>5618</v>
      </c>
      <c r="DD341">
        <v>2016</v>
      </c>
      <c r="DE341" t="s">
        <v>370</v>
      </c>
      <c r="DF341" t="s">
        <v>361</v>
      </c>
      <c r="DJ341" t="s">
        <v>359</v>
      </c>
      <c r="DL341" t="s">
        <v>370</v>
      </c>
      <c r="DM341" t="s">
        <v>764</v>
      </c>
      <c r="DN341" t="s">
        <v>5619</v>
      </c>
    </row>
    <row r="342" spans="1:118" x14ac:dyDescent="0.3">
      <c r="A342" t="s">
        <v>5620</v>
      </c>
      <c r="B342">
        <v>1</v>
      </c>
      <c r="D342" t="s">
        <v>465</v>
      </c>
      <c r="E342" t="s">
        <v>5621</v>
      </c>
      <c r="F342" t="s">
        <v>5622</v>
      </c>
      <c r="G342" t="s">
        <v>468</v>
      </c>
      <c r="H342" t="s">
        <v>2430</v>
      </c>
      <c r="I342">
        <v>2017</v>
      </c>
      <c r="J342" t="s">
        <v>353</v>
      </c>
      <c r="K342" t="s">
        <v>354</v>
      </c>
      <c r="L342" t="s">
        <v>470</v>
      </c>
      <c r="M342" t="s">
        <v>1569</v>
      </c>
      <c r="N342" t="s">
        <v>1570</v>
      </c>
      <c r="Q342" t="s">
        <v>5623</v>
      </c>
      <c r="R342">
        <v>1255</v>
      </c>
      <c r="T342">
        <v>104</v>
      </c>
      <c r="U342">
        <v>104</v>
      </c>
      <c r="V342">
        <v>0</v>
      </c>
      <c r="W342" t="s">
        <v>359</v>
      </c>
      <c r="X342" t="s">
        <v>394</v>
      </c>
      <c r="Z342">
        <v>2015</v>
      </c>
      <c r="AA342" t="s">
        <v>361</v>
      </c>
      <c r="AC342" t="s">
        <v>668</v>
      </c>
      <c r="AD342" t="s">
        <v>2044</v>
      </c>
      <c r="AE342">
        <v>2</v>
      </c>
      <c r="AF342" t="s">
        <v>363</v>
      </c>
      <c r="AG342" t="s">
        <v>2030</v>
      </c>
      <c r="AH342" t="s">
        <v>2031</v>
      </c>
      <c r="AI342" t="s">
        <v>2032</v>
      </c>
      <c r="AJ342" t="s">
        <v>2033</v>
      </c>
      <c r="AL342" t="s">
        <v>359</v>
      </c>
      <c r="AM342">
        <v>30</v>
      </c>
      <c r="AN342" t="s">
        <v>361</v>
      </c>
      <c r="AT342">
        <v>30</v>
      </c>
      <c r="AU342" t="s">
        <v>361</v>
      </c>
      <c r="BA342" t="s">
        <v>361</v>
      </c>
      <c r="BJ342" t="s">
        <v>361</v>
      </c>
      <c r="BP342" t="s">
        <v>361</v>
      </c>
      <c r="BV342" t="s">
        <v>361</v>
      </c>
      <c r="CE342" t="s">
        <v>361</v>
      </c>
      <c r="CN342" t="s">
        <v>359</v>
      </c>
      <c r="CO342" t="s">
        <v>359</v>
      </c>
      <c r="CP342" t="s">
        <v>375</v>
      </c>
      <c r="CQ342" t="s">
        <v>359</v>
      </c>
      <c r="CR342">
        <v>0</v>
      </c>
      <c r="CS342" t="s">
        <v>359</v>
      </c>
      <c r="CT342" t="s">
        <v>376</v>
      </c>
      <c r="CU342" t="s">
        <v>359</v>
      </c>
      <c r="CV342" t="s">
        <v>375</v>
      </c>
      <c r="CW342" t="s">
        <v>359</v>
      </c>
      <c r="CX342" t="s">
        <v>5624</v>
      </c>
      <c r="CY342" t="s">
        <v>5625</v>
      </c>
      <c r="CZ342" t="s">
        <v>5626</v>
      </c>
      <c r="DA342" t="s">
        <v>5627</v>
      </c>
      <c r="DB342">
        <v>1</v>
      </c>
      <c r="DC342" t="s">
        <v>5628</v>
      </c>
      <c r="DD342">
        <v>2015</v>
      </c>
      <c r="DE342" t="s">
        <v>370</v>
      </c>
      <c r="DF342" t="s">
        <v>361</v>
      </c>
      <c r="DJ342" t="s">
        <v>359</v>
      </c>
      <c r="DL342" t="s">
        <v>370</v>
      </c>
      <c r="DM342" t="s">
        <v>2044</v>
      </c>
      <c r="DN342" t="s">
        <v>5629</v>
      </c>
    </row>
    <row r="343" spans="1:118" x14ac:dyDescent="0.3">
      <c r="A343" t="s">
        <v>5630</v>
      </c>
      <c r="B343">
        <v>1</v>
      </c>
      <c r="D343" t="s">
        <v>487</v>
      </c>
      <c r="E343" t="s">
        <v>5631</v>
      </c>
      <c r="F343" t="s">
        <v>5632</v>
      </c>
      <c r="G343" t="s">
        <v>490</v>
      </c>
      <c r="H343" t="s">
        <v>2768</v>
      </c>
      <c r="I343">
        <v>2017</v>
      </c>
      <c r="J343" t="s">
        <v>353</v>
      </c>
      <c r="K343" t="s">
        <v>354</v>
      </c>
      <c r="L343" t="s">
        <v>1033</v>
      </c>
      <c r="M343" t="s">
        <v>3784</v>
      </c>
      <c r="N343" t="s">
        <v>5633</v>
      </c>
      <c r="Q343" t="s">
        <v>1060</v>
      </c>
      <c r="R343">
        <v>6436</v>
      </c>
      <c r="T343">
        <v>281</v>
      </c>
      <c r="U343">
        <v>80</v>
      </c>
      <c r="V343">
        <v>201</v>
      </c>
      <c r="W343" t="s">
        <v>359</v>
      </c>
      <c r="X343" t="s">
        <v>360</v>
      </c>
      <c r="Z343">
        <v>2013</v>
      </c>
      <c r="AA343" t="s">
        <v>361</v>
      </c>
      <c r="AC343" t="s">
        <v>362</v>
      </c>
      <c r="AE343">
        <v>7</v>
      </c>
      <c r="AF343" t="s">
        <v>363</v>
      </c>
      <c r="AG343" t="s">
        <v>1061</v>
      </c>
      <c r="AH343" t="s">
        <v>1062</v>
      </c>
      <c r="AI343" t="s">
        <v>1063</v>
      </c>
      <c r="AJ343" t="s">
        <v>1064</v>
      </c>
      <c r="AL343" t="s">
        <v>359</v>
      </c>
      <c r="AM343">
        <v>10</v>
      </c>
      <c r="AN343" t="s">
        <v>359</v>
      </c>
      <c r="AO343">
        <v>3</v>
      </c>
      <c r="AQ343" t="s">
        <v>401</v>
      </c>
      <c r="AR343">
        <v>2013</v>
      </c>
      <c r="AS343" t="s">
        <v>370</v>
      </c>
      <c r="AT343">
        <v>10</v>
      </c>
      <c r="AU343" t="s">
        <v>359</v>
      </c>
      <c r="AV343">
        <v>1</v>
      </c>
      <c r="AX343">
        <v>2013</v>
      </c>
      <c r="AY343" t="s">
        <v>370</v>
      </c>
      <c r="AZ343">
        <v>1500</v>
      </c>
      <c r="BA343" t="s">
        <v>359</v>
      </c>
      <c r="BB343">
        <v>20</v>
      </c>
      <c r="BC343" t="s">
        <v>1065</v>
      </c>
      <c r="BD343" t="s">
        <v>1066</v>
      </c>
      <c r="BE343" t="s">
        <v>1067</v>
      </c>
      <c r="BF343" t="s">
        <v>1068</v>
      </c>
      <c r="BH343">
        <v>2013</v>
      </c>
      <c r="BI343" t="s">
        <v>370</v>
      </c>
      <c r="BJ343" t="s">
        <v>359</v>
      </c>
      <c r="BK343">
        <v>25</v>
      </c>
      <c r="BL343" t="s">
        <v>1402</v>
      </c>
      <c r="BN343">
        <v>2013</v>
      </c>
      <c r="BO343" t="s">
        <v>370</v>
      </c>
      <c r="BP343" t="s">
        <v>359</v>
      </c>
      <c r="BQ343">
        <v>4</v>
      </c>
      <c r="BS343">
        <v>2013</v>
      </c>
      <c r="BT343" t="s">
        <v>370</v>
      </c>
      <c r="BU343">
        <v>11000</v>
      </c>
      <c r="BV343" t="s">
        <v>359</v>
      </c>
      <c r="BW343">
        <v>2</v>
      </c>
      <c r="BY343">
        <v>2013</v>
      </c>
      <c r="BZ343" t="s">
        <v>369</v>
      </c>
      <c r="CA343" t="s">
        <v>359</v>
      </c>
      <c r="CC343">
        <v>2013</v>
      </c>
      <c r="CD343" t="s">
        <v>370</v>
      </c>
      <c r="CE343" t="s">
        <v>361</v>
      </c>
      <c r="CN343" t="s">
        <v>359</v>
      </c>
      <c r="CO343" t="s">
        <v>359</v>
      </c>
      <c r="CP343" t="s">
        <v>375</v>
      </c>
      <c r="CQ343" t="s">
        <v>359</v>
      </c>
      <c r="CR343">
        <v>0</v>
      </c>
      <c r="CS343" t="s">
        <v>359</v>
      </c>
      <c r="CT343" t="s">
        <v>376</v>
      </c>
      <c r="CU343" t="s">
        <v>359</v>
      </c>
      <c r="CV343" t="s">
        <v>375</v>
      </c>
      <c r="CW343" t="s">
        <v>359</v>
      </c>
      <c r="CX343" t="s">
        <v>5634</v>
      </c>
      <c r="CY343" t="s">
        <v>5635</v>
      </c>
      <c r="CZ343" t="s">
        <v>5636</v>
      </c>
      <c r="DA343" t="s">
        <v>5637</v>
      </c>
      <c r="DB343">
        <v>1</v>
      </c>
      <c r="DC343" t="s">
        <v>5638</v>
      </c>
      <c r="DD343">
        <v>2013</v>
      </c>
      <c r="DE343" t="s">
        <v>370</v>
      </c>
      <c r="DF343" t="s">
        <v>361</v>
      </c>
      <c r="DJ343" t="s">
        <v>359</v>
      </c>
      <c r="DL343" t="s">
        <v>369</v>
      </c>
      <c r="DN343" t="s">
        <v>5639</v>
      </c>
    </row>
    <row r="344" spans="1:118" x14ac:dyDescent="0.3">
      <c r="A344" t="s">
        <v>5640</v>
      </c>
      <c r="B344">
        <v>1</v>
      </c>
      <c r="D344" t="s">
        <v>487</v>
      </c>
      <c r="E344" t="s">
        <v>5641</v>
      </c>
      <c r="F344" t="s">
        <v>5642</v>
      </c>
      <c r="G344" t="s">
        <v>490</v>
      </c>
      <c r="H344" t="s">
        <v>2027</v>
      </c>
      <c r="I344">
        <v>2017</v>
      </c>
      <c r="J344" t="s">
        <v>353</v>
      </c>
      <c r="K344" t="s">
        <v>354</v>
      </c>
      <c r="L344" t="s">
        <v>492</v>
      </c>
      <c r="M344" t="s">
        <v>1058</v>
      </c>
      <c r="N344" t="s">
        <v>1476</v>
      </c>
      <c r="Q344" t="s">
        <v>1060</v>
      </c>
      <c r="R344">
        <v>6436</v>
      </c>
      <c r="T344">
        <v>233</v>
      </c>
      <c r="U344">
        <v>69</v>
      </c>
      <c r="V344">
        <v>164</v>
      </c>
      <c r="W344" t="s">
        <v>359</v>
      </c>
      <c r="X344" t="s">
        <v>360</v>
      </c>
      <c r="Z344">
        <v>2013</v>
      </c>
      <c r="AA344" t="s">
        <v>361</v>
      </c>
      <c r="AC344" t="s">
        <v>362</v>
      </c>
      <c r="AE344">
        <v>7</v>
      </c>
      <c r="AF344" t="s">
        <v>363</v>
      </c>
      <c r="AG344" t="s">
        <v>1061</v>
      </c>
      <c r="AH344" t="s">
        <v>1062</v>
      </c>
      <c r="AI344" t="s">
        <v>1063</v>
      </c>
      <c r="AJ344" t="s">
        <v>1064</v>
      </c>
      <c r="AL344" t="s">
        <v>359</v>
      </c>
      <c r="AM344">
        <v>10</v>
      </c>
      <c r="AN344" t="s">
        <v>359</v>
      </c>
      <c r="AO344">
        <v>3</v>
      </c>
      <c r="AQ344" t="s">
        <v>401</v>
      </c>
      <c r="AR344">
        <v>2013</v>
      </c>
      <c r="AS344" t="s">
        <v>370</v>
      </c>
      <c r="AT344">
        <v>10</v>
      </c>
      <c r="AU344" t="s">
        <v>359</v>
      </c>
      <c r="AV344">
        <v>1</v>
      </c>
      <c r="AX344">
        <v>2013</v>
      </c>
      <c r="AY344" t="s">
        <v>370</v>
      </c>
      <c r="AZ344">
        <v>1500</v>
      </c>
      <c r="BA344" t="s">
        <v>359</v>
      </c>
      <c r="BB344">
        <v>20</v>
      </c>
      <c r="BC344" t="s">
        <v>1065</v>
      </c>
      <c r="BD344" t="s">
        <v>1066</v>
      </c>
      <c r="BE344" t="s">
        <v>1067</v>
      </c>
      <c r="BF344" t="s">
        <v>1068</v>
      </c>
      <c r="BH344">
        <v>2013</v>
      </c>
      <c r="BI344" t="s">
        <v>370</v>
      </c>
      <c r="BJ344" t="s">
        <v>359</v>
      </c>
      <c r="BK344">
        <v>25</v>
      </c>
      <c r="BL344" t="s">
        <v>551</v>
      </c>
      <c r="BN344">
        <v>2013</v>
      </c>
      <c r="BO344" t="s">
        <v>370</v>
      </c>
      <c r="BP344" t="s">
        <v>359</v>
      </c>
      <c r="BQ344">
        <v>4</v>
      </c>
      <c r="BS344">
        <v>2013</v>
      </c>
      <c r="BT344" t="s">
        <v>370</v>
      </c>
      <c r="BU344">
        <v>11000</v>
      </c>
      <c r="BV344" t="s">
        <v>359</v>
      </c>
      <c r="BW344">
        <v>2</v>
      </c>
      <c r="BY344">
        <v>2013</v>
      </c>
      <c r="BZ344" t="s">
        <v>369</v>
      </c>
      <c r="CA344" t="s">
        <v>359</v>
      </c>
      <c r="CC344">
        <v>2013</v>
      </c>
      <c r="CD344" t="s">
        <v>370</v>
      </c>
      <c r="CE344" t="s">
        <v>361</v>
      </c>
      <c r="CN344" t="s">
        <v>359</v>
      </c>
      <c r="CO344" t="s">
        <v>359</v>
      </c>
      <c r="CP344" t="s">
        <v>375</v>
      </c>
      <c r="CQ344" t="s">
        <v>359</v>
      </c>
      <c r="CR344">
        <v>0</v>
      </c>
      <c r="CS344" t="s">
        <v>359</v>
      </c>
      <c r="CT344" t="s">
        <v>376</v>
      </c>
      <c r="CU344" t="s">
        <v>359</v>
      </c>
      <c r="CV344" t="s">
        <v>375</v>
      </c>
      <c r="CW344" t="s">
        <v>359</v>
      </c>
      <c r="CX344" t="s">
        <v>5643</v>
      </c>
      <c r="CY344" t="s">
        <v>5644</v>
      </c>
      <c r="CZ344" t="s">
        <v>5645</v>
      </c>
      <c r="DA344" t="s">
        <v>5646</v>
      </c>
      <c r="DB344">
        <v>1</v>
      </c>
      <c r="DC344" t="s">
        <v>5647</v>
      </c>
      <c r="DD344">
        <v>2013</v>
      </c>
      <c r="DE344" t="s">
        <v>370</v>
      </c>
      <c r="DF344" t="s">
        <v>361</v>
      </c>
      <c r="DJ344" t="s">
        <v>359</v>
      </c>
      <c r="DL344" t="s">
        <v>369</v>
      </c>
      <c r="DN344" t="s">
        <v>5648</v>
      </c>
    </row>
    <row r="345" spans="1:118" x14ac:dyDescent="0.3">
      <c r="A345" t="s">
        <v>5649</v>
      </c>
      <c r="B345">
        <v>1</v>
      </c>
      <c r="D345" t="s">
        <v>559</v>
      </c>
      <c r="E345" t="s">
        <v>5650</v>
      </c>
      <c r="F345" t="s">
        <v>5651</v>
      </c>
      <c r="G345" t="s">
        <v>562</v>
      </c>
      <c r="H345" t="s">
        <v>5652</v>
      </c>
      <c r="I345">
        <v>2017</v>
      </c>
      <c r="J345" t="s">
        <v>353</v>
      </c>
      <c r="K345" t="s">
        <v>354</v>
      </c>
      <c r="L345" t="s">
        <v>564</v>
      </c>
      <c r="M345" t="s">
        <v>565</v>
      </c>
      <c r="N345" t="s">
        <v>1869</v>
      </c>
      <c r="Q345" t="s">
        <v>1869</v>
      </c>
      <c r="R345">
        <v>911</v>
      </c>
      <c r="T345">
        <v>118</v>
      </c>
      <c r="U345">
        <v>31</v>
      </c>
      <c r="V345">
        <v>87</v>
      </c>
      <c r="W345" t="s">
        <v>359</v>
      </c>
      <c r="X345" t="s">
        <v>394</v>
      </c>
      <c r="Z345">
        <v>1997</v>
      </c>
      <c r="AA345" t="s">
        <v>361</v>
      </c>
      <c r="AC345" t="s">
        <v>362</v>
      </c>
      <c r="AE345">
        <v>2</v>
      </c>
      <c r="AF345" t="s">
        <v>363</v>
      </c>
      <c r="AG345" t="s">
        <v>5075</v>
      </c>
      <c r="AH345" t="s">
        <v>5653</v>
      </c>
      <c r="AI345" t="s">
        <v>5076</v>
      </c>
      <c r="AJ345" t="s">
        <v>5077</v>
      </c>
      <c r="AL345" t="s">
        <v>359</v>
      </c>
      <c r="AM345">
        <v>30</v>
      </c>
      <c r="AN345" t="s">
        <v>359</v>
      </c>
      <c r="AO345">
        <v>2</v>
      </c>
      <c r="AQ345" t="s">
        <v>4936</v>
      </c>
      <c r="AR345">
        <v>2016</v>
      </c>
      <c r="AS345" t="s">
        <v>370</v>
      </c>
      <c r="AT345">
        <v>30</v>
      </c>
      <c r="AU345" t="s">
        <v>359</v>
      </c>
      <c r="AV345">
        <v>1</v>
      </c>
      <c r="AX345">
        <v>2016</v>
      </c>
      <c r="AY345" t="s">
        <v>370</v>
      </c>
      <c r="AZ345">
        <v>700</v>
      </c>
      <c r="BA345" t="s">
        <v>359</v>
      </c>
      <c r="BB345">
        <v>1</v>
      </c>
      <c r="BC345" t="s">
        <v>4937</v>
      </c>
      <c r="BD345" t="s">
        <v>4938</v>
      </c>
      <c r="BE345" t="s">
        <v>4939</v>
      </c>
      <c r="BF345" t="s">
        <v>4940</v>
      </c>
      <c r="BH345">
        <v>2016</v>
      </c>
      <c r="BI345" t="s">
        <v>370</v>
      </c>
      <c r="BJ345" t="s">
        <v>359</v>
      </c>
      <c r="BK345">
        <v>2</v>
      </c>
      <c r="BL345" t="s">
        <v>5654</v>
      </c>
      <c r="BN345">
        <v>2016</v>
      </c>
      <c r="BO345" t="s">
        <v>370</v>
      </c>
      <c r="BP345" t="s">
        <v>359</v>
      </c>
      <c r="BQ345">
        <v>2</v>
      </c>
      <c r="BS345">
        <v>2016</v>
      </c>
      <c r="BT345" t="s">
        <v>370</v>
      </c>
      <c r="BU345">
        <v>800</v>
      </c>
      <c r="BV345" t="s">
        <v>361</v>
      </c>
      <c r="CE345" t="s">
        <v>361</v>
      </c>
      <c r="CN345" t="s">
        <v>359</v>
      </c>
      <c r="CO345" t="s">
        <v>359</v>
      </c>
      <c r="CP345" t="s">
        <v>375</v>
      </c>
      <c r="CQ345" t="s">
        <v>359</v>
      </c>
      <c r="CR345">
        <v>0</v>
      </c>
      <c r="CS345" t="s">
        <v>359</v>
      </c>
      <c r="CT345" t="s">
        <v>376</v>
      </c>
      <c r="CU345" t="s">
        <v>359</v>
      </c>
      <c r="CV345" t="s">
        <v>375</v>
      </c>
      <c r="CW345" t="s">
        <v>359</v>
      </c>
      <c r="CX345" t="s">
        <v>5655</v>
      </c>
      <c r="CY345" t="s">
        <v>5656</v>
      </c>
      <c r="CZ345" t="s">
        <v>5657</v>
      </c>
      <c r="DA345" t="s">
        <v>5658</v>
      </c>
      <c r="DB345">
        <v>5</v>
      </c>
      <c r="DC345" t="s">
        <v>5659</v>
      </c>
      <c r="DD345">
        <v>2016</v>
      </c>
      <c r="DE345" t="s">
        <v>370</v>
      </c>
      <c r="DF345" t="s">
        <v>361</v>
      </c>
      <c r="DJ345" t="s">
        <v>361</v>
      </c>
      <c r="DK345" t="s">
        <v>5660</v>
      </c>
      <c r="DL345" t="s">
        <v>369</v>
      </c>
      <c r="DN345" t="s">
        <v>5661</v>
      </c>
    </row>
    <row r="346" spans="1:118" x14ac:dyDescent="0.3">
      <c r="A346" t="s">
        <v>5662</v>
      </c>
      <c r="B346">
        <v>1</v>
      </c>
      <c r="D346" t="s">
        <v>348</v>
      </c>
      <c r="E346" t="s">
        <v>5663</v>
      </c>
      <c r="F346" t="s">
        <v>5664</v>
      </c>
      <c r="G346" t="s">
        <v>351</v>
      </c>
      <c r="H346" t="s">
        <v>3036</v>
      </c>
      <c r="I346">
        <v>2017</v>
      </c>
      <c r="J346" t="s">
        <v>353</v>
      </c>
      <c r="K346" t="s">
        <v>354</v>
      </c>
      <c r="L346" t="s">
        <v>981</v>
      </c>
      <c r="M346" t="s">
        <v>1231</v>
      </c>
      <c r="N346" t="s">
        <v>5665</v>
      </c>
      <c r="Q346" t="s">
        <v>983</v>
      </c>
      <c r="R346">
        <v>14106</v>
      </c>
      <c r="T346">
        <v>400</v>
      </c>
      <c r="U346">
        <v>400</v>
      </c>
      <c r="V346">
        <v>0</v>
      </c>
      <c r="W346" t="s">
        <v>359</v>
      </c>
      <c r="X346" t="s">
        <v>394</v>
      </c>
      <c r="Z346">
        <v>2003</v>
      </c>
      <c r="AA346" t="s">
        <v>361</v>
      </c>
      <c r="AC346" t="s">
        <v>1150</v>
      </c>
      <c r="AD346" t="s">
        <v>984</v>
      </c>
      <c r="AE346">
        <v>2</v>
      </c>
      <c r="AF346" t="s">
        <v>363</v>
      </c>
      <c r="AG346" t="s">
        <v>519</v>
      </c>
      <c r="AH346" t="s">
        <v>520</v>
      </c>
      <c r="AI346" t="s">
        <v>521</v>
      </c>
      <c r="AJ346" t="s">
        <v>522</v>
      </c>
      <c r="AL346" t="s">
        <v>359</v>
      </c>
      <c r="AM346">
        <v>3.5</v>
      </c>
      <c r="AN346" t="s">
        <v>359</v>
      </c>
      <c r="AO346">
        <v>2</v>
      </c>
      <c r="AQ346" t="s">
        <v>368</v>
      </c>
      <c r="AR346">
        <v>2003</v>
      </c>
      <c r="AS346" t="s">
        <v>370</v>
      </c>
      <c r="AT346">
        <v>3.5</v>
      </c>
      <c r="AU346" t="s">
        <v>359</v>
      </c>
      <c r="AV346">
        <v>1</v>
      </c>
      <c r="AX346">
        <v>2003</v>
      </c>
      <c r="AY346" t="s">
        <v>370</v>
      </c>
      <c r="AZ346">
        <v>8000</v>
      </c>
      <c r="BA346" t="s">
        <v>359</v>
      </c>
      <c r="BB346">
        <v>20</v>
      </c>
      <c r="BC346" t="s">
        <v>1962</v>
      </c>
      <c r="BD346" t="s">
        <v>1963</v>
      </c>
      <c r="BE346" t="s">
        <v>1964</v>
      </c>
      <c r="BF346" t="s">
        <v>1965</v>
      </c>
      <c r="BH346">
        <v>2003</v>
      </c>
      <c r="BI346" t="s">
        <v>370</v>
      </c>
      <c r="BJ346" t="s">
        <v>359</v>
      </c>
      <c r="BK346">
        <v>16</v>
      </c>
      <c r="BL346" t="s">
        <v>368</v>
      </c>
      <c r="BN346">
        <v>2003</v>
      </c>
      <c r="BO346" t="s">
        <v>370</v>
      </c>
      <c r="BP346" t="s">
        <v>361</v>
      </c>
      <c r="BV346" t="s">
        <v>361</v>
      </c>
      <c r="CE346" t="s">
        <v>361</v>
      </c>
      <c r="CN346" t="s">
        <v>359</v>
      </c>
      <c r="CO346" t="s">
        <v>359</v>
      </c>
      <c r="CP346" t="s">
        <v>375</v>
      </c>
      <c r="CQ346" t="s">
        <v>359</v>
      </c>
      <c r="CR346">
        <v>0</v>
      </c>
      <c r="CS346" t="s">
        <v>359</v>
      </c>
      <c r="CT346" t="s">
        <v>376</v>
      </c>
      <c r="CU346" t="s">
        <v>359</v>
      </c>
      <c r="CV346" t="s">
        <v>375</v>
      </c>
      <c r="CW346" t="s">
        <v>359</v>
      </c>
      <c r="CX346" t="s">
        <v>5666</v>
      </c>
      <c r="CY346" t="s">
        <v>5667</v>
      </c>
      <c r="CZ346" t="s">
        <v>5668</v>
      </c>
      <c r="DA346" t="s">
        <v>5669</v>
      </c>
      <c r="DB346">
        <v>1</v>
      </c>
      <c r="DC346" t="s">
        <v>5670</v>
      </c>
      <c r="DD346">
        <v>2003</v>
      </c>
      <c r="DE346" t="s">
        <v>369</v>
      </c>
      <c r="DF346" t="s">
        <v>361</v>
      </c>
      <c r="DJ346" t="s">
        <v>361</v>
      </c>
      <c r="DK346" t="s">
        <v>1470</v>
      </c>
      <c r="DL346" t="s">
        <v>369</v>
      </c>
      <c r="DM346" t="s">
        <v>3951</v>
      </c>
      <c r="DN346" t="s">
        <v>5671</v>
      </c>
    </row>
    <row r="347" spans="1:118" x14ac:dyDescent="0.3">
      <c r="A347" t="s">
        <v>5672</v>
      </c>
      <c r="B347">
        <v>1</v>
      </c>
      <c r="D347" t="s">
        <v>385</v>
      </c>
      <c r="E347" t="s">
        <v>5673</v>
      </c>
      <c r="F347" t="s">
        <v>5674</v>
      </c>
      <c r="G347" t="s">
        <v>388</v>
      </c>
      <c r="H347" t="s">
        <v>1639</v>
      </c>
      <c r="I347">
        <v>2017</v>
      </c>
      <c r="J347" t="s">
        <v>353</v>
      </c>
      <c r="K347" t="s">
        <v>354</v>
      </c>
      <c r="L347" t="s">
        <v>937</v>
      </c>
      <c r="M347" t="s">
        <v>1719</v>
      </c>
      <c r="N347" t="s">
        <v>2711</v>
      </c>
      <c r="Q347" t="s">
        <v>5675</v>
      </c>
      <c r="R347">
        <v>0</v>
      </c>
      <c r="T347">
        <v>151</v>
      </c>
      <c r="U347">
        <v>105</v>
      </c>
      <c r="V347">
        <v>46</v>
      </c>
      <c r="W347" t="s">
        <v>359</v>
      </c>
      <c r="X347" t="s">
        <v>360</v>
      </c>
      <c r="Z347">
        <v>2014</v>
      </c>
      <c r="AA347" t="s">
        <v>359</v>
      </c>
      <c r="AB347" t="s">
        <v>5676</v>
      </c>
      <c r="AC347" t="s">
        <v>362</v>
      </c>
      <c r="AD347" t="s">
        <v>2462</v>
      </c>
      <c r="AE347">
        <v>1</v>
      </c>
      <c r="AF347" t="s">
        <v>363</v>
      </c>
      <c r="AG347" t="s">
        <v>875</v>
      </c>
      <c r="AH347" t="s">
        <v>876</v>
      </c>
      <c r="AI347" t="s">
        <v>877</v>
      </c>
      <c r="AJ347" t="s">
        <v>878</v>
      </c>
      <c r="AL347" t="s">
        <v>359</v>
      </c>
      <c r="AM347">
        <v>3</v>
      </c>
      <c r="AN347" t="s">
        <v>359</v>
      </c>
      <c r="AO347">
        <v>1</v>
      </c>
      <c r="AQ347" t="s">
        <v>401</v>
      </c>
      <c r="AR347">
        <v>2014</v>
      </c>
      <c r="AS347" t="s">
        <v>370</v>
      </c>
      <c r="AT347">
        <v>3</v>
      </c>
      <c r="AU347" t="s">
        <v>359</v>
      </c>
      <c r="AV347">
        <v>3</v>
      </c>
      <c r="AX347">
        <v>2014</v>
      </c>
      <c r="AY347" t="s">
        <v>370</v>
      </c>
      <c r="AZ347">
        <v>9000</v>
      </c>
      <c r="BA347" t="s">
        <v>359</v>
      </c>
      <c r="BB347">
        <v>11</v>
      </c>
      <c r="BC347" t="s">
        <v>879</v>
      </c>
      <c r="BD347" t="s">
        <v>880</v>
      </c>
      <c r="BE347" t="s">
        <v>881</v>
      </c>
      <c r="BF347" t="s">
        <v>882</v>
      </c>
      <c r="BH347">
        <v>2014</v>
      </c>
      <c r="BI347" t="s">
        <v>370</v>
      </c>
      <c r="BJ347" t="s">
        <v>361</v>
      </c>
      <c r="BP347" t="s">
        <v>359</v>
      </c>
      <c r="BQ347">
        <v>3</v>
      </c>
      <c r="BS347">
        <v>2014</v>
      </c>
      <c r="BT347" t="s">
        <v>370</v>
      </c>
      <c r="BU347">
        <v>9000</v>
      </c>
      <c r="BV347" t="s">
        <v>359</v>
      </c>
      <c r="BW347">
        <v>2</v>
      </c>
      <c r="BY347">
        <v>2014</v>
      </c>
      <c r="BZ347" t="s">
        <v>370</v>
      </c>
      <c r="CA347" t="s">
        <v>359</v>
      </c>
      <c r="CC347">
        <v>2014</v>
      </c>
      <c r="CD347" t="s">
        <v>370</v>
      </c>
      <c r="CE347" t="s">
        <v>361</v>
      </c>
      <c r="CN347" t="s">
        <v>359</v>
      </c>
      <c r="CO347" t="s">
        <v>359</v>
      </c>
      <c r="CP347" t="s">
        <v>375</v>
      </c>
      <c r="CQ347" t="s">
        <v>359</v>
      </c>
      <c r="CR347">
        <v>0</v>
      </c>
      <c r="CS347" t="s">
        <v>359</v>
      </c>
      <c r="CT347" t="s">
        <v>376</v>
      </c>
      <c r="CU347" t="s">
        <v>359</v>
      </c>
      <c r="CV347" t="s">
        <v>375</v>
      </c>
      <c r="CW347" t="s">
        <v>359</v>
      </c>
      <c r="CX347" t="s">
        <v>5677</v>
      </c>
      <c r="CY347" t="s">
        <v>5678</v>
      </c>
      <c r="CZ347" t="s">
        <v>5679</v>
      </c>
      <c r="DA347" t="s">
        <v>5680</v>
      </c>
      <c r="DB347">
        <v>2</v>
      </c>
      <c r="DC347" t="s">
        <v>5681</v>
      </c>
      <c r="DD347">
        <v>2014</v>
      </c>
      <c r="DE347" t="s">
        <v>370</v>
      </c>
      <c r="DF347" t="s">
        <v>361</v>
      </c>
      <c r="DJ347" t="s">
        <v>359</v>
      </c>
      <c r="DL347" t="s">
        <v>370</v>
      </c>
      <c r="DM347" t="s">
        <v>1186</v>
      </c>
      <c r="DN347" t="s">
        <v>5682</v>
      </c>
    </row>
    <row r="348" spans="1:118" x14ac:dyDescent="0.3">
      <c r="A348" t="s">
        <v>5683</v>
      </c>
      <c r="B348">
        <v>1</v>
      </c>
      <c r="D348" t="s">
        <v>385</v>
      </c>
      <c r="E348" t="s">
        <v>5684</v>
      </c>
      <c r="F348" t="s">
        <v>5685</v>
      </c>
      <c r="G348" t="s">
        <v>388</v>
      </c>
      <c r="H348" t="s">
        <v>5686</v>
      </c>
      <c r="I348">
        <v>2017</v>
      </c>
      <c r="J348" t="s">
        <v>353</v>
      </c>
      <c r="K348" t="s">
        <v>354</v>
      </c>
      <c r="L348" t="s">
        <v>584</v>
      </c>
      <c r="M348" t="s">
        <v>585</v>
      </c>
      <c r="N348" t="s">
        <v>1773</v>
      </c>
      <c r="Q348" t="s">
        <v>1774</v>
      </c>
      <c r="R348">
        <v>345</v>
      </c>
      <c r="T348">
        <v>169</v>
      </c>
      <c r="U348">
        <v>140</v>
      </c>
      <c r="V348">
        <v>29</v>
      </c>
      <c r="W348" t="s">
        <v>359</v>
      </c>
      <c r="X348" t="s">
        <v>394</v>
      </c>
      <c r="Z348">
        <v>2016</v>
      </c>
      <c r="AA348" t="s">
        <v>359</v>
      </c>
      <c r="AB348" t="s">
        <v>5687</v>
      </c>
      <c r="AE348">
        <v>1</v>
      </c>
      <c r="AF348" t="s">
        <v>363</v>
      </c>
      <c r="AG348" t="s">
        <v>1820</v>
      </c>
      <c r="AH348" t="s">
        <v>1821</v>
      </c>
      <c r="AI348" t="s">
        <v>1822</v>
      </c>
      <c r="AJ348" t="s">
        <v>1823</v>
      </c>
      <c r="AL348" t="s">
        <v>359</v>
      </c>
      <c r="AM348">
        <v>20</v>
      </c>
      <c r="AN348" t="s">
        <v>359</v>
      </c>
      <c r="AO348">
        <v>1</v>
      </c>
      <c r="AQ348" t="s">
        <v>401</v>
      </c>
      <c r="AR348">
        <v>2016</v>
      </c>
      <c r="AS348" t="s">
        <v>370</v>
      </c>
      <c r="AT348">
        <v>20</v>
      </c>
      <c r="AU348" t="s">
        <v>361</v>
      </c>
      <c r="BA348" t="s">
        <v>361</v>
      </c>
      <c r="BJ348" t="s">
        <v>361</v>
      </c>
      <c r="BP348" t="s">
        <v>361</v>
      </c>
      <c r="BV348" t="s">
        <v>361</v>
      </c>
      <c r="CE348" t="s">
        <v>361</v>
      </c>
      <c r="CN348" t="s">
        <v>359</v>
      </c>
      <c r="CO348" t="s">
        <v>359</v>
      </c>
      <c r="CP348" t="s">
        <v>375</v>
      </c>
      <c r="CQ348" t="s">
        <v>359</v>
      </c>
      <c r="CR348">
        <v>0</v>
      </c>
      <c r="CS348" t="s">
        <v>359</v>
      </c>
      <c r="CT348" t="s">
        <v>376</v>
      </c>
      <c r="CU348" t="s">
        <v>359</v>
      </c>
      <c r="CV348" t="s">
        <v>375</v>
      </c>
      <c r="CW348" t="s">
        <v>359</v>
      </c>
      <c r="CX348" t="s">
        <v>5688</v>
      </c>
      <c r="CY348" t="s">
        <v>5689</v>
      </c>
      <c r="CZ348" t="s">
        <v>5690</v>
      </c>
      <c r="DA348" t="s">
        <v>5691</v>
      </c>
      <c r="DB348">
        <v>2</v>
      </c>
      <c r="DD348">
        <v>2016</v>
      </c>
      <c r="DE348" t="s">
        <v>370</v>
      </c>
      <c r="DF348" t="s">
        <v>361</v>
      </c>
      <c r="DJ348" t="s">
        <v>359</v>
      </c>
      <c r="DL348" t="s">
        <v>370</v>
      </c>
      <c r="DM348" t="s">
        <v>5692</v>
      </c>
      <c r="DN348" t="s">
        <v>5693</v>
      </c>
    </row>
    <row r="349" spans="1:118" x14ac:dyDescent="0.3">
      <c r="A349" t="s">
        <v>5694</v>
      </c>
      <c r="B349">
        <v>1</v>
      </c>
      <c r="D349" t="s">
        <v>385</v>
      </c>
      <c r="E349" t="s">
        <v>5695</v>
      </c>
      <c r="F349" t="s">
        <v>5696</v>
      </c>
      <c r="G349" t="s">
        <v>388</v>
      </c>
      <c r="H349" t="s">
        <v>5697</v>
      </c>
      <c r="I349">
        <v>2017</v>
      </c>
      <c r="J349" t="s">
        <v>353</v>
      </c>
      <c r="K349" t="s">
        <v>354</v>
      </c>
      <c r="L349" t="s">
        <v>584</v>
      </c>
      <c r="M349" t="s">
        <v>3672</v>
      </c>
      <c r="N349" t="s">
        <v>5698</v>
      </c>
      <c r="Q349" t="s">
        <v>4476</v>
      </c>
      <c r="R349">
        <v>2456</v>
      </c>
      <c r="T349">
        <v>163</v>
      </c>
      <c r="U349">
        <v>120</v>
      </c>
      <c r="V349">
        <v>43</v>
      </c>
      <c r="W349" t="s">
        <v>359</v>
      </c>
      <c r="X349" t="s">
        <v>394</v>
      </c>
      <c r="Z349">
        <v>2015</v>
      </c>
      <c r="AA349" t="s">
        <v>359</v>
      </c>
      <c r="AB349" t="s">
        <v>5699</v>
      </c>
      <c r="AC349" t="s">
        <v>362</v>
      </c>
      <c r="AE349">
        <v>1</v>
      </c>
      <c r="AF349" t="s">
        <v>396</v>
      </c>
      <c r="AG349" t="s">
        <v>397</v>
      </c>
      <c r="AH349" t="s">
        <v>5700</v>
      </c>
      <c r="AI349" t="s">
        <v>399</v>
      </c>
      <c r="AJ349" t="s">
        <v>5701</v>
      </c>
      <c r="AL349" t="s">
        <v>359</v>
      </c>
      <c r="AM349">
        <v>15</v>
      </c>
      <c r="AN349" t="s">
        <v>359</v>
      </c>
      <c r="AO349">
        <v>1</v>
      </c>
      <c r="AP349" t="s">
        <v>5702</v>
      </c>
      <c r="AQ349" t="s">
        <v>401</v>
      </c>
      <c r="AR349">
        <v>2016</v>
      </c>
      <c r="AS349" t="s">
        <v>370</v>
      </c>
      <c r="AT349">
        <v>15</v>
      </c>
      <c r="AU349" t="s">
        <v>361</v>
      </c>
      <c r="BA349" t="s">
        <v>361</v>
      </c>
      <c r="BJ349" t="s">
        <v>361</v>
      </c>
      <c r="BP349" t="s">
        <v>361</v>
      </c>
      <c r="BV349" t="s">
        <v>361</v>
      </c>
      <c r="CE349" t="s">
        <v>361</v>
      </c>
      <c r="CN349" t="s">
        <v>359</v>
      </c>
      <c r="CO349" t="s">
        <v>359</v>
      </c>
      <c r="CP349" t="s">
        <v>375</v>
      </c>
      <c r="CQ349" t="s">
        <v>359</v>
      </c>
      <c r="CR349">
        <v>0</v>
      </c>
      <c r="CS349" t="s">
        <v>359</v>
      </c>
      <c r="CT349" t="s">
        <v>376</v>
      </c>
      <c r="CU349" t="s">
        <v>359</v>
      </c>
      <c r="CV349" t="s">
        <v>375</v>
      </c>
      <c r="CW349" t="s">
        <v>359</v>
      </c>
      <c r="CX349" t="s">
        <v>5703</v>
      </c>
      <c r="CY349" t="s">
        <v>5704</v>
      </c>
      <c r="CZ349" t="s">
        <v>5705</v>
      </c>
      <c r="DA349" t="s">
        <v>5706</v>
      </c>
      <c r="DB349">
        <v>1</v>
      </c>
      <c r="DC349" t="s">
        <v>5707</v>
      </c>
      <c r="DD349">
        <v>2016</v>
      </c>
      <c r="DE349" t="s">
        <v>370</v>
      </c>
      <c r="DF349" t="s">
        <v>361</v>
      </c>
      <c r="DJ349" t="s">
        <v>359</v>
      </c>
      <c r="DL349" t="s">
        <v>370</v>
      </c>
      <c r="DM349" t="s">
        <v>1186</v>
      </c>
      <c r="DN349" t="s">
        <v>5708</v>
      </c>
    </row>
    <row r="350" spans="1:118" x14ac:dyDescent="0.3">
      <c r="A350" t="s">
        <v>5709</v>
      </c>
      <c r="B350">
        <v>1</v>
      </c>
      <c r="D350" t="s">
        <v>631</v>
      </c>
      <c r="E350" t="s">
        <v>5710</v>
      </c>
      <c r="F350" t="s">
        <v>5711</v>
      </c>
      <c r="G350" t="s">
        <v>634</v>
      </c>
      <c r="H350" t="s">
        <v>5712</v>
      </c>
      <c r="I350">
        <v>2017</v>
      </c>
      <c r="J350" t="s">
        <v>353</v>
      </c>
      <c r="K350" t="s">
        <v>354</v>
      </c>
      <c r="L350" t="s">
        <v>666</v>
      </c>
      <c r="M350" t="s">
        <v>1277</v>
      </c>
      <c r="N350" t="s">
        <v>1476</v>
      </c>
      <c r="Q350" t="s">
        <v>756</v>
      </c>
      <c r="R350">
        <v>26296</v>
      </c>
      <c r="T350">
        <v>169</v>
      </c>
      <c r="U350">
        <v>47</v>
      </c>
      <c r="V350">
        <v>122</v>
      </c>
      <c r="W350" t="s">
        <v>359</v>
      </c>
      <c r="X350" t="s">
        <v>360</v>
      </c>
      <c r="Z350">
        <v>1987</v>
      </c>
      <c r="AA350" t="s">
        <v>359</v>
      </c>
      <c r="AB350" t="s">
        <v>757</v>
      </c>
      <c r="AC350" t="s">
        <v>362</v>
      </c>
      <c r="AE350">
        <v>1</v>
      </c>
      <c r="AF350" t="s">
        <v>363</v>
      </c>
      <c r="AG350" t="s">
        <v>5713</v>
      </c>
      <c r="AH350" t="s">
        <v>732</v>
      </c>
      <c r="AI350" t="s">
        <v>733</v>
      </c>
      <c r="AJ350" t="s">
        <v>4527</v>
      </c>
      <c r="AL350" t="s">
        <v>359</v>
      </c>
      <c r="AM350">
        <v>5</v>
      </c>
      <c r="AN350" t="s">
        <v>359</v>
      </c>
      <c r="AO350">
        <v>1</v>
      </c>
      <c r="AQ350" t="s">
        <v>401</v>
      </c>
      <c r="AR350">
        <v>2007</v>
      </c>
      <c r="AS350" t="s">
        <v>370</v>
      </c>
      <c r="AT350">
        <v>5</v>
      </c>
      <c r="AU350" t="s">
        <v>359</v>
      </c>
      <c r="AV350">
        <v>1</v>
      </c>
      <c r="AX350">
        <v>2016</v>
      </c>
      <c r="AY350" t="s">
        <v>370</v>
      </c>
      <c r="AZ350">
        <v>1900</v>
      </c>
      <c r="BA350" t="s">
        <v>359</v>
      </c>
      <c r="BB350">
        <v>39</v>
      </c>
      <c r="BC350" t="s">
        <v>735</v>
      </c>
      <c r="BD350" t="s">
        <v>736</v>
      </c>
      <c r="BE350" t="s">
        <v>737</v>
      </c>
      <c r="BF350" t="s">
        <v>738</v>
      </c>
      <c r="BH350">
        <v>2016</v>
      </c>
      <c r="BI350" t="s">
        <v>370</v>
      </c>
      <c r="BJ350" t="s">
        <v>359</v>
      </c>
      <c r="BK350">
        <v>17</v>
      </c>
      <c r="BL350" t="s">
        <v>1280</v>
      </c>
      <c r="BN350">
        <v>2016</v>
      </c>
      <c r="BO350" t="s">
        <v>370</v>
      </c>
      <c r="BP350" t="s">
        <v>359</v>
      </c>
      <c r="BQ350">
        <v>6</v>
      </c>
      <c r="BS350">
        <v>2016</v>
      </c>
      <c r="BT350" t="s">
        <v>370</v>
      </c>
      <c r="BU350">
        <v>40000</v>
      </c>
      <c r="BV350" t="s">
        <v>359</v>
      </c>
      <c r="BW350">
        <v>5</v>
      </c>
      <c r="BY350">
        <v>2017</v>
      </c>
      <c r="BZ350" t="s">
        <v>370</v>
      </c>
      <c r="CA350" t="s">
        <v>359</v>
      </c>
      <c r="CC350">
        <v>2016</v>
      </c>
      <c r="CD350" t="s">
        <v>370</v>
      </c>
      <c r="CE350" t="s">
        <v>359</v>
      </c>
      <c r="CG350" t="s">
        <v>740</v>
      </c>
      <c r="CH350">
        <v>2017</v>
      </c>
      <c r="CI350" t="s">
        <v>370</v>
      </c>
      <c r="CJ350" t="s">
        <v>361</v>
      </c>
      <c r="CN350" t="s">
        <v>359</v>
      </c>
      <c r="CO350" t="s">
        <v>359</v>
      </c>
      <c r="CP350" t="s">
        <v>375</v>
      </c>
      <c r="CQ350" t="s">
        <v>359</v>
      </c>
      <c r="CR350">
        <v>0</v>
      </c>
      <c r="CS350" t="s">
        <v>359</v>
      </c>
      <c r="CT350" t="s">
        <v>376</v>
      </c>
      <c r="CU350" t="s">
        <v>359</v>
      </c>
      <c r="CV350" t="s">
        <v>375</v>
      </c>
      <c r="CW350" t="s">
        <v>359</v>
      </c>
      <c r="CX350" t="s">
        <v>5714</v>
      </c>
      <c r="CY350" t="s">
        <v>5715</v>
      </c>
      <c r="CZ350" t="s">
        <v>5716</v>
      </c>
      <c r="DA350" t="s">
        <v>5717</v>
      </c>
      <c r="DB350">
        <v>64</v>
      </c>
      <c r="DC350" t="s">
        <v>5718</v>
      </c>
      <c r="DD350">
        <v>2016</v>
      </c>
      <c r="DE350" t="s">
        <v>370</v>
      </c>
      <c r="DF350" t="s">
        <v>361</v>
      </c>
      <c r="DJ350" t="s">
        <v>359</v>
      </c>
      <c r="DL350" t="s">
        <v>370</v>
      </c>
      <c r="DM350" t="s">
        <v>764</v>
      </c>
      <c r="DN350" t="s">
        <v>5719</v>
      </c>
    </row>
    <row r="351" spans="1:118" x14ac:dyDescent="0.3">
      <c r="A351" t="s">
        <v>5720</v>
      </c>
      <c r="B351">
        <v>1</v>
      </c>
      <c r="D351" t="s">
        <v>385</v>
      </c>
      <c r="E351" t="s">
        <v>5721</v>
      </c>
      <c r="F351" t="s">
        <v>5722</v>
      </c>
      <c r="G351" t="s">
        <v>388</v>
      </c>
      <c r="H351" t="s">
        <v>5723</v>
      </c>
      <c r="I351">
        <v>2017</v>
      </c>
      <c r="J351" t="s">
        <v>353</v>
      </c>
      <c r="K351" t="s">
        <v>354</v>
      </c>
      <c r="L351" t="s">
        <v>584</v>
      </c>
      <c r="M351" t="s">
        <v>585</v>
      </c>
      <c r="N351" t="s">
        <v>419</v>
      </c>
      <c r="Q351" t="s">
        <v>4537</v>
      </c>
      <c r="R351">
        <v>1789</v>
      </c>
      <c r="T351">
        <v>192</v>
      </c>
      <c r="U351">
        <v>100</v>
      </c>
      <c r="V351">
        <v>92</v>
      </c>
      <c r="W351" t="s">
        <v>359</v>
      </c>
      <c r="X351" t="s">
        <v>394</v>
      </c>
      <c r="Z351">
        <v>2012</v>
      </c>
      <c r="AA351" t="s">
        <v>359</v>
      </c>
      <c r="AB351" t="s">
        <v>4538</v>
      </c>
      <c r="AC351" t="s">
        <v>4539</v>
      </c>
      <c r="AD351" t="s">
        <v>5724</v>
      </c>
      <c r="AE351">
        <v>3</v>
      </c>
      <c r="AF351" t="s">
        <v>363</v>
      </c>
      <c r="AG351" t="s">
        <v>5725</v>
      </c>
      <c r="AH351" t="s">
        <v>5726</v>
      </c>
      <c r="AI351" t="s">
        <v>5727</v>
      </c>
      <c r="AJ351" t="s">
        <v>5728</v>
      </c>
      <c r="AL351" t="s">
        <v>361</v>
      </c>
      <c r="AM351">
        <v>60</v>
      </c>
      <c r="AN351" t="s">
        <v>359</v>
      </c>
      <c r="AO351">
        <v>2</v>
      </c>
      <c r="AQ351" t="s">
        <v>401</v>
      </c>
      <c r="AR351">
        <v>2012</v>
      </c>
      <c r="AS351" t="s">
        <v>370</v>
      </c>
      <c r="AT351">
        <v>50</v>
      </c>
      <c r="AU351" t="s">
        <v>359</v>
      </c>
      <c r="AV351">
        <v>1</v>
      </c>
      <c r="AX351">
        <v>2012</v>
      </c>
      <c r="AY351" t="s">
        <v>370</v>
      </c>
      <c r="AZ351">
        <v>6450</v>
      </c>
      <c r="BA351" t="s">
        <v>359</v>
      </c>
      <c r="BB351">
        <v>1</v>
      </c>
      <c r="BC351" t="s">
        <v>5729</v>
      </c>
      <c r="BD351" t="s">
        <v>5730</v>
      </c>
      <c r="BE351" t="s">
        <v>5731</v>
      </c>
      <c r="BF351" t="s">
        <v>5732</v>
      </c>
      <c r="BH351">
        <v>2</v>
      </c>
      <c r="BI351" t="s">
        <v>370</v>
      </c>
      <c r="BJ351" t="s">
        <v>359</v>
      </c>
      <c r="BK351">
        <v>3</v>
      </c>
      <c r="BL351" t="s">
        <v>805</v>
      </c>
      <c r="BN351">
        <v>2017</v>
      </c>
      <c r="BO351" t="s">
        <v>370</v>
      </c>
      <c r="BP351" t="s">
        <v>359</v>
      </c>
      <c r="BQ351">
        <v>2</v>
      </c>
      <c r="BS351">
        <v>2012</v>
      </c>
      <c r="BT351" t="s">
        <v>370</v>
      </c>
      <c r="BU351">
        <v>6800</v>
      </c>
      <c r="BV351" t="s">
        <v>361</v>
      </c>
      <c r="CE351" t="s">
        <v>361</v>
      </c>
      <c r="CN351" t="s">
        <v>359</v>
      </c>
      <c r="CO351" t="s">
        <v>359</v>
      </c>
      <c r="CP351" t="s">
        <v>375</v>
      </c>
      <c r="CQ351" t="s">
        <v>359</v>
      </c>
      <c r="CR351">
        <v>0</v>
      </c>
      <c r="CS351" t="s">
        <v>359</v>
      </c>
      <c r="CT351" t="s">
        <v>376</v>
      </c>
      <c r="CU351" t="s">
        <v>359</v>
      </c>
      <c r="CV351" t="s">
        <v>375</v>
      </c>
      <c r="CW351" t="s">
        <v>359</v>
      </c>
      <c r="CX351" t="s">
        <v>5733</v>
      </c>
      <c r="CY351" t="s">
        <v>5734</v>
      </c>
      <c r="CZ351" t="s">
        <v>5735</v>
      </c>
      <c r="DA351" t="s">
        <v>5736</v>
      </c>
      <c r="DB351">
        <v>1</v>
      </c>
      <c r="DD351">
        <v>2012</v>
      </c>
      <c r="DE351" t="s">
        <v>370</v>
      </c>
      <c r="DF351" t="s">
        <v>361</v>
      </c>
      <c r="DJ351" t="s">
        <v>359</v>
      </c>
      <c r="DL351" t="s">
        <v>370</v>
      </c>
      <c r="DM351" t="s">
        <v>1186</v>
      </c>
      <c r="DN351" t="s">
        <v>5737</v>
      </c>
    </row>
    <row r="352" spans="1:118" x14ac:dyDescent="0.3">
      <c r="A352" t="s">
        <v>5738</v>
      </c>
      <c r="B352">
        <v>1</v>
      </c>
      <c r="D352" t="s">
        <v>385</v>
      </c>
      <c r="E352" t="s">
        <v>5739</v>
      </c>
      <c r="F352" t="s">
        <v>5740</v>
      </c>
      <c r="G352" t="s">
        <v>388</v>
      </c>
      <c r="H352" t="s">
        <v>5741</v>
      </c>
      <c r="I352">
        <v>2017</v>
      </c>
      <c r="J352" t="s">
        <v>353</v>
      </c>
      <c r="K352" t="s">
        <v>354</v>
      </c>
      <c r="L352" t="s">
        <v>937</v>
      </c>
      <c r="M352" t="s">
        <v>938</v>
      </c>
      <c r="N352" t="s">
        <v>5742</v>
      </c>
      <c r="Q352" t="s">
        <v>1178</v>
      </c>
      <c r="R352">
        <v>8295</v>
      </c>
      <c r="T352">
        <v>129</v>
      </c>
      <c r="U352">
        <v>96</v>
      </c>
      <c r="V352">
        <v>33</v>
      </c>
      <c r="W352" t="s">
        <v>359</v>
      </c>
      <c r="X352" t="s">
        <v>360</v>
      </c>
      <c r="Z352">
        <v>2014</v>
      </c>
      <c r="AA352" t="s">
        <v>359</v>
      </c>
      <c r="AB352" t="s">
        <v>5743</v>
      </c>
      <c r="AC352" t="s">
        <v>362</v>
      </c>
      <c r="AD352" t="s">
        <v>5744</v>
      </c>
      <c r="AE352">
        <v>1</v>
      </c>
      <c r="AF352" t="s">
        <v>363</v>
      </c>
      <c r="AG352" t="s">
        <v>875</v>
      </c>
      <c r="AH352" t="s">
        <v>876</v>
      </c>
      <c r="AI352" t="s">
        <v>877</v>
      </c>
      <c r="AJ352" t="s">
        <v>878</v>
      </c>
      <c r="AL352" t="s">
        <v>359</v>
      </c>
      <c r="AM352">
        <v>3</v>
      </c>
      <c r="AN352" t="s">
        <v>359</v>
      </c>
      <c r="AO352">
        <v>1</v>
      </c>
      <c r="AQ352" t="s">
        <v>401</v>
      </c>
      <c r="AR352">
        <v>2014</v>
      </c>
      <c r="AS352" t="s">
        <v>370</v>
      </c>
      <c r="AT352">
        <v>3</v>
      </c>
      <c r="AU352" t="s">
        <v>359</v>
      </c>
      <c r="AV352">
        <v>4</v>
      </c>
      <c r="AX352">
        <v>2014</v>
      </c>
      <c r="AY352" t="s">
        <v>370</v>
      </c>
      <c r="AZ352">
        <v>9000</v>
      </c>
      <c r="BA352" t="s">
        <v>359</v>
      </c>
      <c r="BB352">
        <v>4</v>
      </c>
      <c r="BC352" t="s">
        <v>879</v>
      </c>
      <c r="BD352" t="s">
        <v>880</v>
      </c>
      <c r="BE352" t="s">
        <v>881</v>
      </c>
      <c r="BF352" t="s">
        <v>882</v>
      </c>
      <c r="BH352">
        <v>20147</v>
      </c>
      <c r="BI352" t="s">
        <v>370</v>
      </c>
      <c r="BJ352" t="s">
        <v>361</v>
      </c>
      <c r="BP352" t="s">
        <v>359</v>
      </c>
      <c r="BQ352">
        <v>3</v>
      </c>
      <c r="BS352">
        <v>2014</v>
      </c>
      <c r="BT352" t="s">
        <v>370</v>
      </c>
      <c r="BU352">
        <v>9000</v>
      </c>
      <c r="BV352" t="s">
        <v>359</v>
      </c>
      <c r="BW352">
        <v>2</v>
      </c>
      <c r="BY352">
        <v>2014</v>
      </c>
      <c r="BZ352" t="s">
        <v>370</v>
      </c>
      <c r="CA352" t="s">
        <v>359</v>
      </c>
      <c r="CC352">
        <v>2014</v>
      </c>
      <c r="CD352" t="s">
        <v>370</v>
      </c>
      <c r="CE352" t="s">
        <v>361</v>
      </c>
      <c r="CN352" t="s">
        <v>359</v>
      </c>
      <c r="CO352" t="s">
        <v>359</v>
      </c>
      <c r="CP352" t="s">
        <v>375</v>
      </c>
      <c r="CQ352" t="s">
        <v>359</v>
      </c>
      <c r="CR352">
        <v>0</v>
      </c>
      <c r="CS352" t="s">
        <v>359</v>
      </c>
      <c r="CT352" t="s">
        <v>376</v>
      </c>
      <c r="CU352" t="s">
        <v>359</v>
      </c>
      <c r="CV352" t="s">
        <v>375</v>
      </c>
      <c r="CW352" t="s">
        <v>359</v>
      </c>
      <c r="CX352" t="s">
        <v>5745</v>
      </c>
      <c r="CY352" t="s">
        <v>5746</v>
      </c>
      <c r="CZ352" t="s">
        <v>5747</v>
      </c>
      <c r="DA352" t="s">
        <v>5748</v>
      </c>
      <c r="DB352">
        <v>1</v>
      </c>
      <c r="DC352" t="s">
        <v>5749</v>
      </c>
      <c r="DD352">
        <v>9633</v>
      </c>
      <c r="DE352" t="s">
        <v>370</v>
      </c>
      <c r="DF352" t="s">
        <v>361</v>
      </c>
      <c r="DJ352" t="s">
        <v>359</v>
      </c>
      <c r="DL352" t="s">
        <v>370</v>
      </c>
      <c r="DM352" t="s">
        <v>1186</v>
      </c>
      <c r="DN352" t="s">
        <v>5750</v>
      </c>
    </row>
    <row r="353" spans="1:118" x14ac:dyDescent="0.3">
      <c r="A353" t="s">
        <v>5751</v>
      </c>
      <c r="B353">
        <v>1</v>
      </c>
      <c r="D353" t="s">
        <v>465</v>
      </c>
      <c r="E353" t="s">
        <v>5752</v>
      </c>
      <c r="F353" t="s">
        <v>5753</v>
      </c>
      <c r="G353" t="s">
        <v>468</v>
      </c>
      <c r="H353" t="s">
        <v>5754</v>
      </c>
      <c r="I353">
        <v>2017</v>
      </c>
      <c r="J353" t="s">
        <v>353</v>
      </c>
      <c r="K353" t="s">
        <v>354</v>
      </c>
      <c r="L353" t="s">
        <v>470</v>
      </c>
      <c r="M353" t="s">
        <v>2879</v>
      </c>
      <c r="N353" t="s">
        <v>2003</v>
      </c>
      <c r="Q353" t="s">
        <v>5755</v>
      </c>
      <c r="T353">
        <v>129</v>
      </c>
      <c r="U353">
        <v>129</v>
      </c>
      <c r="V353">
        <v>0</v>
      </c>
      <c r="W353" t="s">
        <v>359</v>
      </c>
      <c r="X353" t="s">
        <v>394</v>
      </c>
      <c r="Z353">
        <v>2002</v>
      </c>
      <c r="AA353" t="s">
        <v>359</v>
      </c>
      <c r="AB353" t="s">
        <v>5756</v>
      </c>
      <c r="AC353" t="s">
        <v>1415</v>
      </c>
      <c r="AD353" t="s">
        <v>5757</v>
      </c>
      <c r="AE353">
        <v>4</v>
      </c>
      <c r="AF353" t="s">
        <v>5758</v>
      </c>
      <c r="AG353" t="s">
        <v>1417</v>
      </c>
      <c r="AH353" t="s">
        <v>1418</v>
      </c>
      <c r="AI353" t="s">
        <v>1419</v>
      </c>
      <c r="AJ353" t="s">
        <v>1420</v>
      </c>
      <c r="AK353" t="s">
        <v>5759</v>
      </c>
      <c r="AL353" t="s">
        <v>359</v>
      </c>
      <c r="AM353">
        <v>18</v>
      </c>
      <c r="AN353" t="s">
        <v>359</v>
      </c>
      <c r="AP353" t="s">
        <v>5760</v>
      </c>
      <c r="AQ353" t="s">
        <v>401</v>
      </c>
      <c r="AR353">
        <v>2002</v>
      </c>
      <c r="AS353" t="s">
        <v>370</v>
      </c>
      <c r="AT353">
        <v>18</v>
      </c>
      <c r="AU353" t="s">
        <v>359</v>
      </c>
      <c r="AV353">
        <v>3</v>
      </c>
      <c r="AW353" t="s">
        <v>5761</v>
      </c>
      <c r="AX353">
        <v>2002</v>
      </c>
      <c r="AY353" t="s">
        <v>370</v>
      </c>
      <c r="AZ353">
        <v>100</v>
      </c>
      <c r="BA353" t="s">
        <v>359</v>
      </c>
      <c r="BB353">
        <v>1</v>
      </c>
      <c r="BC353" t="s">
        <v>5762</v>
      </c>
      <c r="BD353" t="s">
        <v>5763</v>
      </c>
      <c r="BE353" t="s">
        <v>5764</v>
      </c>
      <c r="BF353" t="s">
        <v>5765</v>
      </c>
      <c r="BG353" t="s">
        <v>5766</v>
      </c>
      <c r="BH353">
        <v>2002</v>
      </c>
      <c r="BI353" t="s">
        <v>370</v>
      </c>
      <c r="BJ353" t="s">
        <v>361</v>
      </c>
      <c r="BP353" t="s">
        <v>359</v>
      </c>
      <c r="BQ353">
        <v>1</v>
      </c>
      <c r="BR353" t="s">
        <v>5767</v>
      </c>
      <c r="BS353">
        <v>2002</v>
      </c>
      <c r="BT353" t="s">
        <v>370</v>
      </c>
      <c r="BU353">
        <v>1000</v>
      </c>
      <c r="BV353" t="s">
        <v>361</v>
      </c>
      <c r="CE353" t="s">
        <v>361</v>
      </c>
      <c r="CN353" t="s">
        <v>359</v>
      </c>
      <c r="CO353" t="s">
        <v>359</v>
      </c>
      <c r="CP353" t="s">
        <v>375</v>
      </c>
      <c r="CQ353" t="s">
        <v>359</v>
      </c>
      <c r="CR353">
        <v>0</v>
      </c>
      <c r="CS353" t="s">
        <v>359</v>
      </c>
      <c r="CT353" t="s">
        <v>376</v>
      </c>
      <c r="CU353" t="s">
        <v>359</v>
      </c>
      <c r="CV353" t="s">
        <v>375</v>
      </c>
      <c r="CW353" t="s">
        <v>359</v>
      </c>
      <c r="CX353" t="s">
        <v>5768</v>
      </c>
      <c r="CY353" t="s">
        <v>5769</v>
      </c>
      <c r="CZ353" t="s">
        <v>5770</v>
      </c>
      <c r="DA353" t="s">
        <v>5771</v>
      </c>
      <c r="DB353">
        <v>1</v>
      </c>
      <c r="DC353" t="s">
        <v>5772</v>
      </c>
      <c r="DD353">
        <v>2002</v>
      </c>
      <c r="DE353" t="s">
        <v>370</v>
      </c>
      <c r="DF353" t="s">
        <v>361</v>
      </c>
      <c r="DJ353" t="s">
        <v>359</v>
      </c>
      <c r="DL353" t="s">
        <v>370</v>
      </c>
      <c r="DM353" t="s">
        <v>5757</v>
      </c>
      <c r="DN353" t="s">
        <v>5773</v>
      </c>
    </row>
    <row r="354" spans="1:118" x14ac:dyDescent="0.3">
      <c r="A354" t="s">
        <v>5774</v>
      </c>
      <c r="B354">
        <v>1</v>
      </c>
      <c r="D354" t="s">
        <v>385</v>
      </c>
      <c r="E354" t="s">
        <v>5775</v>
      </c>
      <c r="F354" t="s">
        <v>5776</v>
      </c>
      <c r="G354" t="s">
        <v>388</v>
      </c>
      <c r="H354" t="s">
        <v>2710</v>
      </c>
      <c r="I354">
        <v>2017</v>
      </c>
      <c r="J354" t="s">
        <v>353</v>
      </c>
      <c r="K354" t="s">
        <v>354</v>
      </c>
      <c r="L354" t="s">
        <v>390</v>
      </c>
      <c r="M354" t="s">
        <v>391</v>
      </c>
      <c r="N354" t="s">
        <v>4857</v>
      </c>
      <c r="Q354" t="s">
        <v>393</v>
      </c>
      <c r="T354">
        <v>151</v>
      </c>
      <c r="U354">
        <v>151</v>
      </c>
      <c r="V354">
        <v>0</v>
      </c>
      <c r="W354" t="s">
        <v>359</v>
      </c>
      <c r="X354" t="s">
        <v>394</v>
      </c>
      <c r="Z354">
        <v>2016</v>
      </c>
      <c r="AA354" t="s">
        <v>359</v>
      </c>
      <c r="AB354" t="s">
        <v>395</v>
      </c>
      <c r="AC354" t="s">
        <v>362</v>
      </c>
      <c r="AD354" t="s">
        <v>5777</v>
      </c>
      <c r="AE354">
        <v>1</v>
      </c>
      <c r="AF354" t="s">
        <v>396</v>
      </c>
      <c r="AG354" t="s">
        <v>397</v>
      </c>
      <c r="AH354" t="s">
        <v>403</v>
      </c>
      <c r="AI354" t="s">
        <v>399</v>
      </c>
      <c r="AJ354" t="s">
        <v>4859</v>
      </c>
      <c r="AL354" t="s">
        <v>359</v>
      </c>
      <c r="AM354">
        <v>15</v>
      </c>
      <c r="AN354" t="s">
        <v>359</v>
      </c>
      <c r="AO354">
        <v>1</v>
      </c>
      <c r="AQ354" t="s">
        <v>401</v>
      </c>
      <c r="AR354">
        <v>2016</v>
      </c>
      <c r="AS354" t="s">
        <v>370</v>
      </c>
      <c r="AT354">
        <v>15</v>
      </c>
      <c r="AU354" t="s">
        <v>359</v>
      </c>
      <c r="AV354">
        <v>1</v>
      </c>
      <c r="AX354">
        <v>2016</v>
      </c>
      <c r="AY354" t="s">
        <v>370</v>
      </c>
      <c r="AZ354">
        <v>7000</v>
      </c>
      <c r="BA354" t="s">
        <v>359</v>
      </c>
      <c r="BB354">
        <v>3</v>
      </c>
      <c r="BC354" t="s">
        <v>397</v>
      </c>
      <c r="BD354" t="s">
        <v>5778</v>
      </c>
      <c r="BE354" t="s">
        <v>368</v>
      </c>
      <c r="BF354" t="s">
        <v>400</v>
      </c>
      <c r="BH354">
        <v>2016</v>
      </c>
      <c r="BI354" t="s">
        <v>370</v>
      </c>
      <c r="BJ354" t="s">
        <v>361</v>
      </c>
      <c r="BP354" t="s">
        <v>361</v>
      </c>
      <c r="BV354" t="s">
        <v>361</v>
      </c>
      <c r="CE354" t="s">
        <v>361</v>
      </c>
      <c r="CN354" t="s">
        <v>359</v>
      </c>
      <c r="CO354" t="s">
        <v>359</v>
      </c>
      <c r="CP354" t="s">
        <v>375</v>
      </c>
      <c r="CQ354" t="s">
        <v>359</v>
      </c>
      <c r="CR354">
        <v>0</v>
      </c>
      <c r="CS354" t="s">
        <v>359</v>
      </c>
      <c r="CT354" t="s">
        <v>376</v>
      </c>
      <c r="CU354" t="s">
        <v>359</v>
      </c>
      <c r="CV354" t="s">
        <v>375</v>
      </c>
      <c r="CW354" t="s">
        <v>359</v>
      </c>
      <c r="CX354" t="s">
        <v>5779</v>
      </c>
      <c r="CY354" t="s">
        <v>5780</v>
      </c>
      <c r="CZ354" t="s">
        <v>5781</v>
      </c>
      <c r="DA354" t="s">
        <v>5782</v>
      </c>
      <c r="DB354">
        <v>2</v>
      </c>
      <c r="DC354" t="s">
        <v>5783</v>
      </c>
      <c r="DD354">
        <v>2016</v>
      </c>
      <c r="DE354" t="s">
        <v>370</v>
      </c>
      <c r="DF354" t="s">
        <v>361</v>
      </c>
      <c r="DJ354" t="s">
        <v>359</v>
      </c>
      <c r="DL354" t="s">
        <v>370</v>
      </c>
      <c r="DM354" t="s">
        <v>5784</v>
      </c>
      <c r="DN354" t="s">
        <v>5785</v>
      </c>
    </row>
    <row r="355" spans="1:118" x14ac:dyDescent="0.3">
      <c r="A355" t="s">
        <v>5786</v>
      </c>
      <c r="B355">
        <v>1</v>
      </c>
      <c r="D355" t="s">
        <v>465</v>
      </c>
      <c r="E355" t="s">
        <v>5787</v>
      </c>
      <c r="F355" t="s">
        <v>5788</v>
      </c>
      <c r="G355" t="s">
        <v>468</v>
      </c>
      <c r="H355" t="s">
        <v>2282</v>
      </c>
      <c r="I355">
        <v>2017</v>
      </c>
      <c r="J355" t="s">
        <v>353</v>
      </c>
      <c r="K355" t="s">
        <v>354</v>
      </c>
      <c r="L355" t="s">
        <v>470</v>
      </c>
      <c r="M355" t="s">
        <v>1569</v>
      </c>
      <c r="N355" t="s">
        <v>2791</v>
      </c>
      <c r="Q355" t="s">
        <v>5789</v>
      </c>
      <c r="T355">
        <v>172</v>
      </c>
      <c r="U355">
        <v>172</v>
      </c>
      <c r="V355">
        <v>0</v>
      </c>
      <c r="W355" t="s">
        <v>359</v>
      </c>
      <c r="X355" t="s">
        <v>394</v>
      </c>
      <c r="Z355">
        <v>2013</v>
      </c>
      <c r="AA355" t="s">
        <v>361</v>
      </c>
      <c r="AC355" t="s">
        <v>668</v>
      </c>
      <c r="AD355" t="s">
        <v>5790</v>
      </c>
      <c r="AE355">
        <v>1</v>
      </c>
      <c r="AF355" t="s">
        <v>363</v>
      </c>
      <c r="AG355" t="s">
        <v>2794</v>
      </c>
      <c r="AH355" t="s">
        <v>2795</v>
      </c>
      <c r="AI355" t="s">
        <v>2796</v>
      </c>
      <c r="AJ355" t="s">
        <v>2797</v>
      </c>
      <c r="AL355" t="s">
        <v>359</v>
      </c>
      <c r="AM355">
        <v>40</v>
      </c>
      <c r="AN355" t="s">
        <v>361</v>
      </c>
      <c r="AT355">
        <v>40</v>
      </c>
      <c r="AU355" t="s">
        <v>361</v>
      </c>
      <c r="BA355" t="s">
        <v>361</v>
      </c>
      <c r="BJ355" t="s">
        <v>361</v>
      </c>
      <c r="BP355" t="s">
        <v>361</v>
      </c>
      <c r="BV355" t="s">
        <v>361</v>
      </c>
      <c r="CE355" t="s">
        <v>361</v>
      </c>
      <c r="CN355" t="s">
        <v>359</v>
      </c>
      <c r="CO355" t="s">
        <v>359</v>
      </c>
      <c r="CP355" t="s">
        <v>375</v>
      </c>
      <c r="CQ355" t="s">
        <v>359</v>
      </c>
      <c r="CR355">
        <v>0</v>
      </c>
      <c r="CS355" t="s">
        <v>359</v>
      </c>
      <c r="CT355" t="s">
        <v>376</v>
      </c>
      <c r="CU355" t="s">
        <v>359</v>
      </c>
      <c r="CV355" t="s">
        <v>375</v>
      </c>
      <c r="CW355" t="s">
        <v>359</v>
      </c>
      <c r="CX355" t="s">
        <v>5791</v>
      </c>
      <c r="CY355" t="s">
        <v>5792</v>
      </c>
      <c r="CZ355" t="s">
        <v>5793</v>
      </c>
      <c r="DA355" t="s">
        <v>5794</v>
      </c>
      <c r="DB355">
        <v>2</v>
      </c>
      <c r="DC355" t="s">
        <v>5795</v>
      </c>
      <c r="DD355">
        <v>2013</v>
      </c>
      <c r="DE355" t="s">
        <v>370</v>
      </c>
      <c r="DF355" t="s">
        <v>361</v>
      </c>
      <c r="DJ355" t="s">
        <v>359</v>
      </c>
      <c r="DL355" t="s">
        <v>370</v>
      </c>
      <c r="DM355" t="s">
        <v>5796</v>
      </c>
      <c r="DN355" t="s">
        <v>5797</v>
      </c>
    </row>
    <row r="356" spans="1:118" x14ac:dyDescent="0.3">
      <c r="A356" t="s">
        <v>5798</v>
      </c>
      <c r="B356">
        <v>1</v>
      </c>
      <c r="D356" t="s">
        <v>465</v>
      </c>
      <c r="E356" t="s">
        <v>5799</v>
      </c>
      <c r="F356" t="s">
        <v>5800</v>
      </c>
      <c r="G356" t="s">
        <v>468</v>
      </c>
      <c r="H356" t="s">
        <v>5801</v>
      </c>
      <c r="I356">
        <v>2017</v>
      </c>
      <c r="J356" t="s">
        <v>353</v>
      </c>
      <c r="K356" t="s">
        <v>354</v>
      </c>
      <c r="L356" t="s">
        <v>470</v>
      </c>
      <c r="M356" t="s">
        <v>1569</v>
      </c>
      <c r="N356" t="s">
        <v>5541</v>
      </c>
      <c r="Q356" t="s">
        <v>5802</v>
      </c>
      <c r="R356">
        <v>3015</v>
      </c>
      <c r="T356">
        <v>169</v>
      </c>
      <c r="U356">
        <v>169</v>
      </c>
      <c r="V356">
        <v>0</v>
      </c>
      <c r="W356" t="s">
        <v>359</v>
      </c>
      <c r="X356" t="s">
        <v>394</v>
      </c>
      <c r="Z356">
        <v>2013</v>
      </c>
      <c r="AA356" t="s">
        <v>361</v>
      </c>
      <c r="AC356" t="s">
        <v>668</v>
      </c>
      <c r="AD356" t="s">
        <v>5803</v>
      </c>
      <c r="AE356">
        <v>1</v>
      </c>
      <c r="AF356" t="s">
        <v>363</v>
      </c>
      <c r="AG356" t="s">
        <v>2794</v>
      </c>
      <c r="AH356" t="s">
        <v>2795</v>
      </c>
      <c r="AI356" t="s">
        <v>2796</v>
      </c>
      <c r="AJ356" t="s">
        <v>2797</v>
      </c>
      <c r="AL356" t="s">
        <v>359</v>
      </c>
      <c r="AM356">
        <v>40</v>
      </c>
      <c r="AN356" t="s">
        <v>361</v>
      </c>
      <c r="AT356">
        <v>40</v>
      </c>
      <c r="AU356" t="s">
        <v>361</v>
      </c>
      <c r="BA356" t="s">
        <v>359</v>
      </c>
      <c r="BB356">
        <v>1</v>
      </c>
      <c r="BC356" t="s">
        <v>5804</v>
      </c>
      <c r="BD356" t="s">
        <v>5805</v>
      </c>
      <c r="BE356" t="s">
        <v>5806</v>
      </c>
      <c r="BF356" t="s">
        <v>5807</v>
      </c>
      <c r="BG356" t="s">
        <v>5808</v>
      </c>
      <c r="BH356">
        <v>2013</v>
      </c>
      <c r="BI356" t="s">
        <v>370</v>
      </c>
      <c r="BJ356" t="s">
        <v>361</v>
      </c>
      <c r="BP356" t="s">
        <v>361</v>
      </c>
      <c r="BV356" t="s">
        <v>361</v>
      </c>
      <c r="CE356" t="s">
        <v>361</v>
      </c>
      <c r="CN356" t="s">
        <v>359</v>
      </c>
      <c r="CO356" t="s">
        <v>359</v>
      </c>
      <c r="CP356" t="s">
        <v>375</v>
      </c>
      <c r="CQ356" t="s">
        <v>359</v>
      </c>
      <c r="CR356">
        <v>0</v>
      </c>
      <c r="CS356" t="s">
        <v>359</v>
      </c>
      <c r="CT356" t="s">
        <v>376</v>
      </c>
      <c r="CU356" t="s">
        <v>359</v>
      </c>
      <c r="CV356" t="s">
        <v>375</v>
      </c>
      <c r="CW356" t="s">
        <v>359</v>
      </c>
      <c r="CX356" t="s">
        <v>5809</v>
      </c>
      <c r="CY356" t="s">
        <v>5810</v>
      </c>
      <c r="CZ356" t="s">
        <v>5811</v>
      </c>
      <c r="DA356" t="s">
        <v>5812</v>
      </c>
      <c r="DB356">
        <v>1</v>
      </c>
      <c r="DC356" t="s">
        <v>5813</v>
      </c>
      <c r="DD356">
        <v>2013</v>
      </c>
      <c r="DE356" t="s">
        <v>622</v>
      </c>
      <c r="DF356" t="s">
        <v>361</v>
      </c>
      <c r="DJ356" t="s">
        <v>359</v>
      </c>
      <c r="DL356" t="s">
        <v>622</v>
      </c>
      <c r="DM356" t="s">
        <v>5814</v>
      </c>
      <c r="DN356" t="s">
        <v>5815</v>
      </c>
    </row>
    <row r="357" spans="1:118" x14ac:dyDescent="0.3">
      <c r="A357" t="s">
        <v>5816</v>
      </c>
      <c r="B357">
        <v>1</v>
      </c>
      <c r="D357" t="s">
        <v>348</v>
      </c>
      <c r="E357" t="s">
        <v>5817</v>
      </c>
      <c r="F357" t="s">
        <v>5818</v>
      </c>
      <c r="G357" t="s">
        <v>351</v>
      </c>
      <c r="H357" t="s">
        <v>5819</v>
      </c>
      <c r="I357">
        <v>2017</v>
      </c>
      <c r="J357" t="s">
        <v>353</v>
      </c>
      <c r="K357" t="s">
        <v>354</v>
      </c>
      <c r="L357" t="s">
        <v>981</v>
      </c>
      <c r="M357" t="s">
        <v>831</v>
      </c>
      <c r="N357" t="s">
        <v>982</v>
      </c>
      <c r="Q357" t="s">
        <v>983</v>
      </c>
      <c r="R357">
        <v>14106</v>
      </c>
      <c r="T357">
        <v>505</v>
      </c>
      <c r="U357">
        <v>505</v>
      </c>
      <c r="V357">
        <v>0</v>
      </c>
      <c r="W357" t="s">
        <v>359</v>
      </c>
      <c r="X357" t="s">
        <v>360</v>
      </c>
      <c r="Z357">
        <v>2012</v>
      </c>
      <c r="AA357" t="s">
        <v>361</v>
      </c>
      <c r="AC357" t="s">
        <v>362</v>
      </c>
      <c r="AD357" t="s">
        <v>984</v>
      </c>
      <c r="AE357">
        <v>3</v>
      </c>
      <c r="AF357" t="s">
        <v>363</v>
      </c>
      <c r="AG357" t="s">
        <v>450</v>
      </c>
      <c r="AH357" t="s">
        <v>451</v>
      </c>
      <c r="AI357" t="s">
        <v>452</v>
      </c>
      <c r="AJ357" t="s">
        <v>453</v>
      </c>
      <c r="AL357" t="s">
        <v>359</v>
      </c>
      <c r="AM357">
        <v>4.5</v>
      </c>
      <c r="AN357" t="s">
        <v>359</v>
      </c>
      <c r="AO357">
        <v>2</v>
      </c>
      <c r="AQ357" t="s">
        <v>368</v>
      </c>
      <c r="AR357">
        <v>2009</v>
      </c>
      <c r="AS357" t="s">
        <v>370</v>
      </c>
      <c r="AT357">
        <v>4.5</v>
      </c>
      <c r="AU357" t="s">
        <v>359</v>
      </c>
      <c r="AV357">
        <v>2</v>
      </c>
      <c r="AX357">
        <v>2012</v>
      </c>
      <c r="AY357" t="s">
        <v>370</v>
      </c>
      <c r="AZ357">
        <v>5000</v>
      </c>
      <c r="BA357" t="s">
        <v>359</v>
      </c>
      <c r="BB357">
        <v>16</v>
      </c>
      <c r="BC357" t="s">
        <v>454</v>
      </c>
      <c r="BD357" t="s">
        <v>455</v>
      </c>
      <c r="BE357" t="s">
        <v>456</v>
      </c>
      <c r="BF357" t="s">
        <v>457</v>
      </c>
      <c r="BH357">
        <v>2012</v>
      </c>
      <c r="BI357" t="s">
        <v>370</v>
      </c>
      <c r="BJ357" t="s">
        <v>359</v>
      </c>
      <c r="BK357">
        <v>8</v>
      </c>
      <c r="BL357" t="s">
        <v>368</v>
      </c>
      <c r="BM357" t="s">
        <v>5820</v>
      </c>
      <c r="BN357">
        <v>2012</v>
      </c>
      <c r="BO357" t="s">
        <v>370</v>
      </c>
      <c r="BP357" t="s">
        <v>359</v>
      </c>
      <c r="BQ357">
        <v>2</v>
      </c>
      <c r="BS357">
        <v>2012</v>
      </c>
      <c r="BT357" t="s">
        <v>370</v>
      </c>
      <c r="BU357">
        <v>5000</v>
      </c>
      <c r="BV357" t="s">
        <v>359</v>
      </c>
      <c r="BW357">
        <v>1</v>
      </c>
      <c r="BY357">
        <v>2009</v>
      </c>
      <c r="BZ357" t="s">
        <v>370</v>
      </c>
      <c r="CA357" t="s">
        <v>359</v>
      </c>
      <c r="CC357">
        <v>2009</v>
      </c>
      <c r="CD357" t="s">
        <v>370</v>
      </c>
      <c r="CE357" t="s">
        <v>361</v>
      </c>
      <c r="CN357" t="s">
        <v>359</v>
      </c>
      <c r="CO357" t="s">
        <v>359</v>
      </c>
      <c r="CP357" t="s">
        <v>375</v>
      </c>
      <c r="CQ357" t="s">
        <v>359</v>
      </c>
      <c r="CR357">
        <v>0</v>
      </c>
      <c r="CS357" t="s">
        <v>359</v>
      </c>
      <c r="CT357" t="s">
        <v>376</v>
      </c>
      <c r="CU357" t="s">
        <v>359</v>
      </c>
      <c r="CV357" t="s">
        <v>375</v>
      </c>
      <c r="CW357" t="s">
        <v>359</v>
      </c>
      <c r="CX357" t="s">
        <v>5821</v>
      </c>
      <c r="CY357" t="s">
        <v>5822</v>
      </c>
      <c r="CZ357" t="s">
        <v>5823</v>
      </c>
      <c r="DA357" t="s">
        <v>5824</v>
      </c>
      <c r="DB357">
        <v>1</v>
      </c>
      <c r="DC357" t="s">
        <v>5825</v>
      </c>
      <c r="DD357">
        <v>2012</v>
      </c>
      <c r="DE357" t="s">
        <v>370</v>
      </c>
      <c r="DF357" t="s">
        <v>361</v>
      </c>
      <c r="DJ357" t="s">
        <v>361</v>
      </c>
      <c r="DK357" t="s">
        <v>2642</v>
      </c>
      <c r="DL357" t="s">
        <v>370</v>
      </c>
      <c r="DM357" t="s">
        <v>984</v>
      </c>
      <c r="DN357" t="s">
        <v>5826</v>
      </c>
    </row>
    <row r="358" spans="1:118" x14ac:dyDescent="0.3">
      <c r="A358" t="s">
        <v>5827</v>
      </c>
      <c r="B358">
        <v>1</v>
      </c>
      <c r="D358" t="s">
        <v>348</v>
      </c>
      <c r="E358" t="s">
        <v>5828</v>
      </c>
      <c r="F358" t="s">
        <v>5829</v>
      </c>
      <c r="G358" t="s">
        <v>351</v>
      </c>
      <c r="H358" t="s">
        <v>4524</v>
      </c>
      <c r="I358">
        <v>2017</v>
      </c>
      <c r="J358" t="s">
        <v>353</v>
      </c>
      <c r="K358" t="s">
        <v>354</v>
      </c>
      <c r="L358" t="s">
        <v>446</v>
      </c>
      <c r="M358" t="s">
        <v>447</v>
      </c>
      <c r="N358" t="s">
        <v>5830</v>
      </c>
      <c r="Q358" t="s">
        <v>1164</v>
      </c>
      <c r="R358">
        <v>14106</v>
      </c>
      <c r="T358">
        <v>103</v>
      </c>
      <c r="U358">
        <v>103</v>
      </c>
      <c r="V358">
        <v>0</v>
      </c>
      <c r="W358" t="s">
        <v>359</v>
      </c>
      <c r="X358" t="s">
        <v>394</v>
      </c>
      <c r="Z358">
        <v>2003</v>
      </c>
      <c r="AA358" t="s">
        <v>361</v>
      </c>
      <c r="AC358" t="s">
        <v>1150</v>
      </c>
      <c r="AE358">
        <v>2</v>
      </c>
      <c r="AF358" t="s">
        <v>363</v>
      </c>
      <c r="AG358" t="s">
        <v>519</v>
      </c>
      <c r="AH358" t="s">
        <v>520</v>
      </c>
      <c r="AI358" t="s">
        <v>521</v>
      </c>
      <c r="AJ358" t="s">
        <v>522</v>
      </c>
      <c r="AL358" t="s">
        <v>359</v>
      </c>
      <c r="AM358">
        <v>3</v>
      </c>
      <c r="AN358" t="s">
        <v>359</v>
      </c>
      <c r="AO358">
        <v>1</v>
      </c>
      <c r="AQ358" t="s">
        <v>368</v>
      </c>
      <c r="AR358">
        <v>2003</v>
      </c>
      <c r="AS358" t="s">
        <v>370</v>
      </c>
      <c r="AT358">
        <v>3</v>
      </c>
      <c r="AU358" t="s">
        <v>359</v>
      </c>
      <c r="AV358">
        <v>2</v>
      </c>
      <c r="AX358">
        <v>2003</v>
      </c>
      <c r="AY358" t="s">
        <v>370</v>
      </c>
      <c r="AZ358">
        <v>35000</v>
      </c>
      <c r="BA358" t="s">
        <v>359</v>
      </c>
      <c r="BB358">
        <v>7</v>
      </c>
      <c r="BC358" t="s">
        <v>2383</v>
      </c>
      <c r="BD358" t="s">
        <v>1085</v>
      </c>
      <c r="BE358" t="s">
        <v>1086</v>
      </c>
      <c r="BF358" t="s">
        <v>1087</v>
      </c>
      <c r="BH358">
        <v>2003</v>
      </c>
      <c r="BI358" t="s">
        <v>370</v>
      </c>
      <c r="BJ358" t="s">
        <v>359</v>
      </c>
      <c r="BK358">
        <v>12</v>
      </c>
      <c r="BL358" t="s">
        <v>368</v>
      </c>
      <c r="BN358">
        <v>2003</v>
      </c>
      <c r="BO358" t="s">
        <v>370</v>
      </c>
      <c r="BP358" t="s">
        <v>359</v>
      </c>
      <c r="BQ358">
        <v>2</v>
      </c>
      <c r="BS358">
        <v>2003</v>
      </c>
      <c r="BT358" t="s">
        <v>370</v>
      </c>
      <c r="BU358">
        <v>35000</v>
      </c>
      <c r="BV358" t="s">
        <v>361</v>
      </c>
      <c r="CE358" t="s">
        <v>361</v>
      </c>
      <c r="CN358" t="s">
        <v>359</v>
      </c>
      <c r="CO358" t="s">
        <v>359</v>
      </c>
      <c r="CP358" t="s">
        <v>375</v>
      </c>
      <c r="CQ358" t="s">
        <v>359</v>
      </c>
      <c r="CR358">
        <v>0</v>
      </c>
      <c r="CS358" t="s">
        <v>359</v>
      </c>
      <c r="CT358" t="s">
        <v>376</v>
      </c>
      <c r="CU358" t="s">
        <v>359</v>
      </c>
      <c r="CV358" t="s">
        <v>375</v>
      </c>
      <c r="CW358" t="s">
        <v>359</v>
      </c>
      <c r="CX358" t="s">
        <v>5831</v>
      </c>
      <c r="CY358" t="s">
        <v>5832</v>
      </c>
      <c r="CZ358" t="s">
        <v>5833</v>
      </c>
      <c r="DA358" t="s">
        <v>5834</v>
      </c>
      <c r="DB358">
        <v>1</v>
      </c>
      <c r="DC358" t="s">
        <v>5835</v>
      </c>
      <c r="DD358">
        <v>2003</v>
      </c>
      <c r="DE358" t="s">
        <v>370</v>
      </c>
      <c r="DF358" t="s">
        <v>361</v>
      </c>
      <c r="DJ358" t="s">
        <v>361</v>
      </c>
      <c r="DK358" t="s">
        <v>4053</v>
      </c>
      <c r="DL358" t="s">
        <v>369</v>
      </c>
      <c r="DN358" t="s">
        <v>5836</v>
      </c>
    </row>
    <row r="359" spans="1:118" x14ac:dyDescent="0.3">
      <c r="A359" t="s">
        <v>5837</v>
      </c>
      <c r="B359">
        <v>1</v>
      </c>
      <c r="D359" t="s">
        <v>348</v>
      </c>
      <c r="E359" t="s">
        <v>5838</v>
      </c>
      <c r="F359" t="s">
        <v>5839</v>
      </c>
      <c r="G359" t="s">
        <v>351</v>
      </c>
      <c r="H359" t="s">
        <v>5840</v>
      </c>
      <c r="I359">
        <v>2017</v>
      </c>
      <c r="J359" t="s">
        <v>353</v>
      </c>
      <c r="K359" t="s">
        <v>354</v>
      </c>
      <c r="L359" t="s">
        <v>446</v>
      </c>
      <c r="M359" t="s">
        <v>2808</v>
      </c>
      <c r="N359" t="s">
        <v>5841</v>
      </c>
      <c r="Q359" t="s">
        <v>1164</v>
      </c>
      <c r="R359">
        <v>14106</v>
      </c>
      <c r="T359">
        <v>192</v>
      </c>
      <c r="U359">
        <v>192</v>
      </c>
      <c r="V359">
        <v>0</v>
      </c>
      <c r="W359" t="s">
        <v>359</v>
      </c>
      <c r="X359" t="s">
        <v>394</v>
      </c>
      <c r="Z359">
        <v>2003</v>
      </c>
      <c r="AA359" t="s">
        <v>361</v>
      </c>
      <c r="AC359" t="s">
        <v>1150</v>
      </c>
      <c r="AE359">
        <v>2</v>
      </c>
      <c r="AF359" t="s">
        <v>363</v>
      </c>
      <c r="AG359" t="s">
        <v>5842</v>
      </c>
      <c r="AH359" t="s">
        <v>520</v>
      </c>
      <c r="AI359" t="s">
        <v>521</v>
      </c>
      <c r="AJ359" t="s">
        <v>522</v>
      </c>
      <c r="AL359" t="s">
        <v>359</v>
      </c>
      <c r="AM359">
        <v>3</v>
      </c>
      <c r="AN359" t="s">
        <v>359</v>
      </c>
      <c r="AO359">
        <v>1</v>
      </c>
      <c r="AQ359" t="s">
        <v>368</v>
      </c>
      <c r="AR359">
        <v>2003</v>
      </c>
      <c r="AS359" t="s">
        <v>370</v>
      </c>
      <c r="AT359">
        <v>3</v>
      </c>
      <c r="AU359" t="s">
        <v>359</v>
      </c>
      <c r="AV359">
        <v>2</v>
      </c>
      <c r="AX359">
        <v>2003</v>
      </c>
      <c r="AY359" t="s">
        <v>370</v>
      </c>
      <c r="AZ359">
        <v>35000</v>
      </c>
      <c r="BA359" t="s">
        <v>359</v>
      </c>
      <c r="BB359">
        <v>7</v>
      </c>
      <c r="BC359" t="s">
        <v>2383</v>
      </c>
      <c r="BD359" t="s">
        <v>1085</v>
      </c>
      <c r="BE359" t="s">
        <v>1086</v>
      </c>
      <c r="BF359" t="s">
        <v>1087</v>
      </c>
      <c r="BH359">
        <v>2003</v>
      </c>
      <c r="BI359" t="s">
        <v>370</v>
      </c>
      <c r="BJ359" t="s">
        <v>359</v>
      </c>
      <c r="BK359">
        <v>12</v>
      </c>
      <c r="BL359" t="s">
        <v>368</v>
      </c>
      <c r="BN359">
        <v>2003</v>
      </c>
      <c r="BO359" t="s">
        <v>370</v>
      </c>
      <c r="BP359" t="s">
        <v>359</v>
      </c>
      <c r="BQ359">
        <v>2</v>
      </c>
      <c r="BS359">
        <v>2003</v>
      </c>
      <c r="BT359" t="s">
        <v>370</v>
      </c>
      <c r="BU359">
        <v>35000</v>
      </c>
      <c r="BV359" t="s">
        <v>361</v>
      </c>
      <c r="CE359" t="s">
        <v>361</v>
      </c>
      <c r="CN359" t="s">
        <v>359</v>
      </c>
      <c r="CO359" t="s">
        <v>359</v>
      </c>
      <c r="CP359" t="s">
        <v>375</v>
      </c>
      <c r="CQ359" t="s">
        <v>359</v>
      </c>
      <c r="CR359">
        <v>0</v>
      </c>
      <c r="CS359" t="s">
        <v>359</v>
      </c>
      <c r="CT359" t="s">
        <v>376</v>
      </c>
      <c r="CU359" t="s">
        <v>359</v>
      </c>
      <c r="CV359" t="s">
        <v>375</v>
      </c>
      <c r="CW359" t="s">
        <v>359</v>
      </c>
      <c r="CX359" t="s">
        <v>5843</v>
      </c>
      <c r="CY359" t="s">
        <v>5844</v>
      </c>
      <c r="CZ359" t="s">
        <v>5845</v>
      </c>
      <c r="DA359" t="s">
        <v>5846</v>
      </c>
      <c r="DB359">
        <v>1</v>
      </c>
      <c r="DC359" t="s">
        <v>5847</v>
      </c>
      <c r="DD359">
        <v>2003</v>
      </c>
      <c r="DE359" t="s">
        <v>370</v>
      </c>
      <c r="DF359" t="s">
        <v>361</v>
      </c>
      <c r="DJ359" t="s">
        <v>359</v>
      </c>
      <c r="DL359" t="s">
        <v>370</v>
      </c>
      <c r="DN359" t="s">
        <v>5848</v>
      </c>
    </row>
    <row r="360" spans="1:118" x14ac:dyDescent="0.3">
      <c r="A360" t="s">
        <v>5849</v>
      </c>
      <c r="B360">
        <v>1</v>
      </c>
      <c r="D360" t="s">
        <v>465</v>
      </c>
      <c r="E360" t="s">
        <v>5850</v>
      </c>
      <c r="F360" t="s">
        <v>5851</v>
      </c>
      <c r="G360" t="s">
        <v>468</v>
      </c>
      <c r="H360" t="s">
        <v>2939</v>
      </c>
      <c r="I360">
        <v>2017</v>
      </c>
      <c r="J360" t="s">
        <v>353</v>
      </c>
      <c r="K360" t="s">
        <v>354</v>
      </c>
      <c r="L360" t="s">
        <v>1033</v>
      </c>
      <c r="M360" t="s">
        <v>3784</v>
      </c>
      <c r="N360" t="s">
        <v>5852</v>
      </c>
      <c r="Q360" t="s">
        <v>5853</v>
      </c>
      <c r="R360">
        <v>9577</v>
      </c>
      <c r="T360">
        <v>219</v>
      </c>
      <c r="U360">
        <v>219</v>
      </c>
      <c r="V360">
        <v>0</v>
      </c>
      <c r="W360" t="s">
        <v>359</v>
      </c>
      <c r="X360" t="s">
        <v>360</v>
      </c>
      <c r="Z360">
        <v>2015</v>
      </c>
      <c r="AA360" t="s">
        <v>361</v>
      </c>
      <c r="AC360" t="s">
        <v>362</v>
      </c>
      <c r="AD360" t="s">
        <v>5854</v>
      </c>
      <c r="AE360">
        <v>10</v>
      </c>
      <c r="AF360" t="s">
        <v>363</v>
      </c>
      <c r="AG360" t="s">
        <v>1101</v>
      </c>
      <c r="AH360" t="s">
        <v>1511</v>
      </c>
      <c r="AI360" t="s">
        <v>1512</v>
      </c>
      <c r="AJ360" t="s">
        <v>2672</v>
      </c>
      <c r="AL360" t="s">
        <v>359</v>
      </c>
      <c r="AM360">
        <v>40</v>
      </c>
      <c r="AN360" t="s">
        <v>361</v>
      </c>
      <c r="AT360">
        <v>40</v>
      </c>
      <c r="AU360" t="s">
        <v>361</v>
      </c>
      <c r="BA360" t="s">
        <v>361</v>
      </c>
      <c r="BJ360" t="s">
        <v>361</v>
      </c>
      <c r="BP360" t="s">
        <v>361</v>
      </c>
      <c r="BV360" t="s">
        <v>361</v>
      </c>
      <c r="CE360" t="s">
        <v>361</v>
      </c>
      <c r="CN360" t="s">
        <v>359</v>
      </c>
      <c r="CO360" t="s">
        <v>359</v>
      </c>
      <c r="CP360" t="s">
        <v>375</v>
      </c>
      <c r="CQ360" t="s">
        <v>359</v>
      </c>
      <c r="CR360">
        <v>0</v>
      </c>
      <c r="CS360" t="s">
        <v>359</v>
      </c>
      <c r="CT360" t="s">
        <v>376</v>
      </c>
      <c r="CU360" t="s">
        <v>359</v>
      </c>
      <c r="CV360" t="s">
        <v>375</v>
      </c>
      <c r="CW360" t="s">
        <v>359</v>
      </c>
      <c r="CX360" t="s">
        <v>5855</v>
      </c>
      <c r="CY360" t="s">
        <v>5856</v>
      </c>
      <c r="CZ360" t="s">
        <v>5857</v>
      </c>
      <c r="DA360" t="s">
        <v>5858</v>
      </c>
      <c r="DB360">
        <v>2</v>
      </c>
      <c r="DC360" t="s">
        <v>5859</v>
      </c>
      <c r="DD360">
        <v>2015</v>
      </c>
      <c r="DE360" t="s">
        <v>370</v>
      </c>
      <c r="DF360" t="s">
        <v>361</v>
      </c>
      <c r="DJ360" t="s">
        <v>359</v>
      </c>
      <c r="DL360" t="s">
        <v>370</v>
      </c>
      <c r="DM360" t="s">
        <v>5860</v>
      </c>
      <c r="DN360" t="s">
        <v>5861</v>
      </c>
    </row>
    <row r="361" spans="1:118" x14ac:dyDescent="0.3">
      <c r="A361" t="s">
        <v>5862</v>
      </c>
      <c r="B361">
        <v>1</v>
      </c>
      <c r="D361" t="s">
        <v>465</v>
      </c>
      <c r="E361" t="s">
        <v>5863</v>
      </c>
      <c r="F361" t="s">
        <v>5864</v>
      </c>
      <c r="G361" t="s">
        <v>468</v>
      </c>
      <c r="H361" t="s">
        <v>5865</v>
      </c>
      <c r="I361">
        <v>2017</v>
      </c>
      <c r="J361" t="s">
        <v>353</v>
      </c>
      <c r="K361" t="s">
        <v>354</v>
      </c>
      <c r="L361" t="s">
        <v>664</v>
      </c>
      <c r="M361" t="s">
        <v>2146</v>
      </c>
      <c r="N361" t="s">
        <v>2147</v>
      </c>
      <c r="Q361" t="s">
        <v>5866</v>
      </c>
      <c r="R361">
        <v>30604</v>
      </c>
      <c r="T361">
        <v>152</v>
      </c>
      <c r="U361">
        <v>152</v>
      </c>
      <c r="V361">
        <v>0</v>
      </c>
      <c r="W361" t="s">
        <v>359</v>
      </c>
      <c r="X361" t="s">
        <v>360</v>
      </c>
      <c r="Z361">
        <v>2015</v>
      </c>
      <c r="AA361" t="s">
        <v>361</v>
      </c>
      <c r="AC361" t="s">
        <v>362</v>
      </c>
      <c r="AD361" t="s">
        <v>5867</v>
      </c>
      <c r="AE361">
        <v>11</v>
      </c>
      <c r="AF361" t="s">
        <v>363</v>
      </c>
      <c r="AG361" t="s">
        <v>670</v>
      </c>
      <c r="AH361" t="s">
        <v>671</v>
      </c>
      <c r="AI361" t="s">
        <v>672</v>
      </c>
      <c r="AJ361" t="s">
        <v>673</v>
      </c>
      <c r="AL361" t="s">
        <v>359</v>
      </c>
      <c r="AM361">
        <v>4</v>
      </c>
      <c r="AN361" t="s">
        <v>361</v>
      </c>
      <c r="AT361">
        <v>4</v>
      </c>
      <c r="AU361" t="s">
        <v>361</v>
      </c>
      <c r="BA361" t="s">
        <v>359</v>
      </c>
      <c r="BB361">
        <v>1</v>
      </c>
      <c r="BC361" t="s">
        <v>5868</v>
      </c>
      <c r="BD361" t="s">
        <v>5869</v>
      </c>
      <c r="BE361" t="s">
        <v>5870</v>
      </c>
      <c r="BF361" t="s">
        <v>5871</v>
      </c>
      <c r="BG361" t="s">
        <v>5872</v>
      </c>
      <c r="BH361">
        <v>2015</v>
      </c>
      <c r="BI361" t="s">
        <v>370</v>
      </c>
      <c r="BJ361" t="s">
        <v>361</v>
      </c>
      <c r="BP361" t="s">
        <v>361</v>
      </c>
      <c r="BV361" t="s">
        <v>361</v>
      </c>
      <c r="CE361" t="s">
        <v>361</v>
      </c>
      <c r="CN361" t="s">
        <v>359</v>
      </c>
      <c r="CO361" t="s">
        <v>359</v>
      </c>
      <c r="CP361" t="s">
        <v>375</v>
      </c>
      <c r="CQ361" t="s">
        <v>359</v>
      </c>
      <c r="CR361">
        <v>0</v>
      </c>
      <c r="CS361" t="s">
        <v>359</v>
      </c>
      <c r="CT361" t="s">
        <v>376</v>
      </c>
      <c r="CU361" t="s">
        <v>359</v>
      </c>
      <c r="CV361" t="s">
        <v>375</v>
      </c>
      <c r="CW361" t="s">
        <v>359</v>
      </c>
      <c r="CX361" t="s">
        <v>5873</v>
      </c>
      <c r="CY361" t="s">
        <v>5874</v>
      </c>
      <c r="CZ361" t="s">
        <v>5875</v>
      </c>
      <c r="DA361" t="s">
        <v>5876</v>
      </c>
      <c r="DB361">
        <v>2</v>
      </c>
      <c r="DC361" t="s">
        <v>5877</v>
      </c>
      <c r="DD361">
        <v>2015</v>
      </c>
      <c r="DE361" t="s">
        <v>370</v>
      </c>
      <c r="DF361" t="s">
        <v>361</v>
      </c>
      <c r="DJ361" t="s">
        <v>359</v>
      </c>
      <c r="DL361" t="s">
        <v>370</v>
      </c>
      <c r="DM361" t="s">
        <v>5867</v>
      </c>
      <c r="DN361" t="s">
        <v>5878</v>
      </c>
    </row>
    <row r="362" spans="1:118" x14ac:dyDescent="0.3">
      <c r="A362" t="s">
        <v>5879</v>
      </c>
      <c r="B362">
        <v>1</v>
      </c>
      <c r="D362" t="s">
        <v>465</v>
      </c>
      <c r="E362" t="s">
        <v>5880</v>
      </c>
      <c r="F362" t="s">
        <v>5881</v>
      </c>
      <c r="G362" t="s">
        <v>468</v>
      </c>
      <c r="H362" t="s">
        <v>5882</v>
      </c>
      <c r="I362">
        <v>2017</v>
      </c>
      <c r="J362" t="s">
        <v>353</v>
      </c>
      <c r="K362" t="s">
        <v>354</v>
      </c>
      <c r="L362" t="s">
        <v>937</v>
      </c>
      <c r="M362" t="s">
        <v>847</v>
      </c>
      <c r="N362" t="s">
        <v>1314</v>
      </c>
      <c r="Q362" t="s">
        <v>5883</v>
      </c>
      <c r="R362">
        <v>30604</v>
      </c>
      <c r="T362">
        <v>165</v>
      </c>
      <c r="U362">
        <v>165</v>
      </c>
      <c r="V362">
        <v>0</v>
      </c>
      <c r="W362" t="s">
        <v>359</v>
      </c>
      <c r="X362" t="s">
        <v>360</v>
      </c>
      <c r="Z362">
        <v>2015</v>
      </c>
      <c r="AA362" t="s">
        <v>361</v>
      </c>
      <c r="AC362" t="s">
        <v>362</v>
      </c>
      <c r="AD362" t="s">
        <v>5884</v>
      </c>
      <c r="AE362">
        <v>11</v>
      </c>
      <c r="AF362" t="s">
        <v>363</v>
      </c>
      <c r="AG362" t="s">
        <v>670</v>
      </c>
      <c r="AH362" t="s">
        <v>671</v>
      </c>
      <c r="AI362" t="s">
        <v>672</v>
      </c>
      <c r="AJ362" t="s">
        <v>673</v>
      </c>
      <c r="AL362" t="s">
        <v>359</v>
      </c>
      <c r="AM362">
        <v>4</v>
      </c>
      <c r="AN362" t="s">
        <v>361</v>
      </c>
      <c r="AT362">
        <v>4</v>
      </c>
      <c r="AU362" t="s">
        <v>361</v>
      </c>
      <c r="BA362" t="s">
        <v>359</v>
      </c>
      <c r="BB362">
        <v>1</v>
      </c>
      <c r="BC362" t="s">
        <v>5885</v>
      </c>
      <c r="BD362" t="s">
        <v>5886</v>
      </c>
      <c r="BE362" t="s">
        <v>5887</v>
      </c>
      <c r="BF362" t="s">
        <v>5888</v>
      </c>
      <c r="BG362" t="s">
        <v>5889</v>
      </c>
      <c r="BH362">
        <v>2015</v>
      </c>
      <c r="BI362" t="s">
        <v>370</v>
      </c>
      <c r="BJ362" t="s">
        <v>361</v>
      </c>
      <c r="BP362" t="s">
        <v>361</v>
      </c>
      <c r="BV362" t="s">
        <v>361</v>
      </c>
      <c r="CE362" t="s">
        <v>361</v>
      </c>
      <c r="CN362" t="s">
        <v>359</v>
      </c>
      <c r="CO362" t="s">
        <v>359</v>
      </c>
      <c r="CP362" t="s">
        <v>375</v>
      </c>
      <c r="CQ362" t="s">
        <v>359</v>
      </c>
      <c r="CR362">
        <v>0</v>
      </c>
      <c r="CS362" t="s">
        <v>359</v>
      </c>
      <c r="CT362" t="s">
        <v>376</v>
      </c>
      <c r="CU362" t="s">
        <v>359</v>
      </c>
      <c r="CV362" t="s">
        <v>375</v>
      </c>
      <c r="CW362" t="s">
        <v>359</v>
      </c>
      <c r="CX362" t="s">
        <v>5890</v>
      </c>
      <c r="CY362" t="s">
        <v>5891</v>
      </c>
      <c r="CZ362" t="s">
        <v>5892</v>
      </c>
      <c r="DA362" t="s">
        <v>5893</v>
      </c>
      <c r="DB362">
        <v>2</v>
      </c>
      <c r="DC362" t="s">
        <v>5894</v>
      </c>
      <c r="DD362">
        <v>2015</v>
      </c>
      <c r="DE362" t="s">
        <v>370</v>
      </c>
      <c r="DF362" t="s">
        <v>361</v>
      </c>
      <c r="DJ362" t="s">
        <v>359</v>
      </c>
      <c r="DL362" t="s">
        <v>370</v>
      </c>
      <c r="DM362" t="s">
        <v>5884</v>
      </c>
      <c r="DN362" t="s">
        <v>5895</v>
      </c>
    </row>
    <row r="363" spans="1:118" x14ac:dyDescent="0.3">
      <c r="A363" t="s">
        <v>5896</v>
      </c>
      <c r="B363">
        <v>1</v>
      </c>
      <c r="D363" t="s">
        <v>487</v>
      </c>
      <c r="E363" t="s">
        <v>5897</v>
      </c>
      <c r="F363" t="s">
        <v>5898</v>
      </c>
      <c r="G363" t="s">
        <v>490</v>
      </c>
      <c r="H363" t="s">
        <v>5899</v>
      </c>
      <c r="I363">
        <v>2017</v>
      </c>
      <c r="J363" t="s">
        <v>353</v>
      </c>
      <c r="K363" t="s">
        <v>354</v>
      </c>
      <c r="L363" t="s">
        <v>537</v>
      </c>
      <c r="M363" t="s">
        <v>963</v>
      </c>
      <c r="N363" t="s">
        <v>5900</v>
      </c>
      <c r="Q363" t="s">
        <v>1896</v>
      </c>
      <c r="R363">
        <v>10452</v>
      </c>
      <c r="T363">
        <v>187</v>
      </c>
      <c r="U363">
        <v>80</v>
      </c>
      <c r="V363">
        <v>107</v>
      </c>
      <c r="W363" t="s">
        <v>359</v>
      </c>
      <c r="X363" t="s">
        <v>394</v>
      </c>
      <c r="Z363">
        <v>2001</v>
      </c>
      <c r="AA363" t="s">
        <v>361</v>
      </c>
      <c r="AC363" t="s">
        <v>542</v>
      </c>
      <c r="AE363">
        <v>6</v>
      </c>
      <c r="AF363" t="s">
        <v>363</v>
      </c>
      <c r="AG363" t="s">
        <v>543</v>
      </c>
      <c r="AH363" t="s">
        <v>544</v>
      </c>
      <c r="AI363" t="s">
        <v>545</v>
      </c>
      <c r="AJ363" t="s">
        <v>546</v>
      </c>
      <c r="AL363" t="s">
        <v>359</v>
      </c>
      <c r="AM363">
        <v>5</v>
      </c>
      <c r="AN363" t="s">
        <v>359</v>
      </c>
      <c r="AO363">
        <v>3</v>
      </c>
      <c r="AQ363" t="s">
        <v>401</v>
      </c>
      <c r="AR363">
        <v>1989</v>
      </c>
      <c r="AS363" t="s">
        <v>369</v>
      </c>
      <c r="AT363">
        <v>5</v>
      </c>
      <c r="AU363" t="s">
        <v>359</v>
      </c>
      <c r="AV363">
        <v>1</v>
      </c>
      <c r="AX363">
        <v>1989</v>
      </c>
      <c r="AY363" t="s">
        <v>369</v>
      </c>
      <c r="AZ363">
        <v>8000</v>
      </c>
      <c r="BA363" t="s">
        <v>359</v>
      </c>
      <c r="BB363">
        <v>4</v>
      </c>
      <c r="BC363" t="s">
        <v>547</v>
      </c>
      <c r="BD363" t="s">
        <v>548</v>
      </c>
      <c r="BE363" t="s">
        <v>549</v>
      </c>
      <c r="BF363" t="s">
        <v>550</v>
      </c>
      <c r="BH363">
        <v>1989</v>
      </c>
      <c r="BI363" t="s">
        <v>370</v>
      </c>
      <c r="BJ363" t="s">
        <v>359</v>
      </c>
      <c r="BK363">
        <v>18</v>
      </c>
      <c r="BL363" t="s">
        <v>551</v>
      </c>
      <c r="BN363">
        <v>1989</v>
      </c>
      <c r="BO363" t="s">
        <v>369</v>
      </c>
      <c r="BP363" t="s">
        <v>359</v>
      </c>
      <c r="BQ363">
        <v>2</v>
      </c>
      <c r="BS363">
        <v>1989</v>
      </c>
      <c r="BT363" t="s">
        <v>369</v>
      </c>
      <c r="BU363">
        <v>15000</v>
      </c>
      <c r="BV363" t="s">
        <v>361</v>
      </c>
      <c r="CE363" t="s">
        <v>361</v>
      </c>
      <c r="CN363" t="s">
        <v>359</v>
      </c>
      <c r="CO363" t="s">
        <v>359</v>
      </c>
      <c r="CP363" t="s">
        <v>375</v>
      </c>
      <c r="CQ363" t="s">
        <v>359</v>
      </c>
      <c r="CR363">
        <v>0</v>
      </c>
      <c r="CS363" t="s">
        <v>359</v>
      </c>
      <c r="CT363" t="s">
        <v>376</v>
      </c>
      <c r="CU363" t="s">
        <v>359</v>
      </c>
      <c r="CV363" t="s">
        <v>375</v>
      </c>
      <c r="CW363" t="s">
        <v>359</v>
      </c>
      <c r="CX363" t="s">
        <v>5901</v>
      </c>
      <c r="CY363" t="s">
        <v>5902</v>
      </c>
      <c r="CZ363" t="s">
        <v>5903</v>
      </c>
      <c r="DA363" t="s">
        <v>5904</v>
      </c>
      <c r="DB363">
        <v>2</v>
      </c>
      <c r="DC363" t="s">
        <v>5905</v>
      </c>
      <c r="DD363">
        <v>2015</v>
      </c>
      <c r="DE363" t="s">
        <v>370</v>
      </c>
      <c r="DF363" t="s">
        <v>361</v>
      </c>
      <c r="DJ363" t="s">
        <v>359</v>
      </c>
      <c r="DL363" t="s">
        <v>369</v>
      </c>
      <c r="DN363" t="s">
        <v>5906</v>
      </c>
    </row>
    <row r="364" spans="1:118" x14ac:dyDescent="0.3">
      <c r="A364" t="s">
        <v>5907</v>
      </c>
      <c r="B364">
        <v>1</v>
      </c>
      <c r="D364" t="s">
        <v>559</v>
      </c>
      <c r="E364" t="s">
        <v>5908</v>
      </c>
      <c r="F364" t="s">
        <v>5909</v>
      </c>
      <c r="G364" t="s">
        <v>562</v>
      </c>
      <c r="H364" t="s">
        <v>5910</v>
      </c>
      <c r="I364">
        <v>2017</v>
      </c>
      <c r="J364" t="s">
        <v>353</v>
      </c>
      <c r="K364" t="s">
        <v>354</v>
      </c>
      <c r="L364" t="s">
        <v>666</v>
      </c>
      <c r="M364" t="s">
        <v>2121</v>
      </c>
      <c r="N364" t="s">
        <v>2929</v>
      </c>
      <c r="Q364" t="s">
        <v>729</v>
      </c>
      <c r="R364">
        <v>26296</v>
      </c>
      <c r="T364">
        <v>155</v>
      </c>
      <c r="U364">
        <v>52</v>
      </c>
      <c r="V364">
        <v>103</v>
      </c>
      <c r="W364" t="s">
        <v>359</v>
      </c>
      <c r="X364" t="s">
        <v>360</v>
      </c>
      <c r="Z364">
        <v>1987</v>
      </c>
      <c r="AA364" t="s">
        <v>359</v>
      </c>
      <c r="AB364" t="s">
        <v>730</v>
      </c>
      <c r="AC364" t="s">
        <v>362</v>
      </c>
      <c r="AE364">
        <v>1</v>
      </c>
      <c r="AF364" t="s">
        <v>363</v>
      </c>
      <c r="AG364" t="s">
        <v>731</v>
      </c>
      <c r="AH364" t="s">
        <v>732</v>
      </c>
      <c r="AI364" t="s">
        <v>733</v>
      </c>
      <c r="AJ364" t="s">
        <v>734</v>
      </c>
      <c r="AL364" t="s">
        <v>359</v>
      </c>
      <c r="AM364">
        <v>5</v>
      </c>
      <c r="AN364" t="s">
        <v>359</v>
      </c>
      <c r="AO364">
        <v>1</v>
      </c>
      <c r="AQ364" t="s">
        <v>401</v>
      </c>
      <c r="AR364">
        <v>2007</v>
      </c>
      <c r="AS364" t="s">
        <v>370</v>
      </c>
      <c r="AT364">
        <v>5</v>
      </c>
      <c r="AU364" t="s">
        <v>359</v>
      </c>
      <c r="AV364">
        <v>1</v>
      </c>
      <c r="AX364">
        <v>2016</v>
      </c>
      <c r="AY364" t="s">
        <v>370</v>
      </c>
      <c r="AZ364">
        <v>1900</v>
      </c>
      <c r="BA364" t="s">
        <v>359</v>
      </c>
      <c r="BB364">
        <v>39</v>
      </c>
      <c r="BC364" t="s">
        <v>735</v>
      </c>
      <c r="BD364" t="s">
        <v>736</v>
      </c>
      <c r="BE364" t="s">
        <v>737</v>
      </c>
      <c r="BF364" t="s">
        <v>738</v>
      </c>
      <c r="BH364">
        <v>2016</v>
      </c>
      <c r="BI364" t="s">
        <v>370</v>
      </c>
      <c r="BJ364" t="s">
        <v>359</v>
      </c>
      <c r="BK364">
        <v>17</v>
      </c>
      <c r="BL364" t="s">
        <v>739</v>
      </c>
      <c r="BN364">
        <v>2016</v>
      </c>
      <c r="BO364" t="s">
        <v>370</v>
      </c>
      <c r="BP364" t="s">
        <v>359</v>
      </c>
      <c r="BQ364">
        <v>6</v>
      </c>
      <c r="BS364">
        <v>2016</v>
      </c>
      <c r="BT364" t="s">
        <v>370</v>
      </c>
      <c r="BU364">
        <v>40000</v>
      </c>
      <c r="BV364" t="s">
        <v>359</v>
      </c>
      <c r="BW364">
        <v>5</v>
      </c>
      <c r="BY364">
        <v>2017</v>
      </c>
      <c r="BZ364" t="s">
        <v>370</v>
      </c>
      <c r="CA364" t="s">
        <v>359</v>
      </c>
      <c r="CC364">
        <v>2016</v>
      </c>
      <c r="CD364" t="s">
        <v>370</v>
      </c>
      <c r="CE364" t="s">
        <v>359</v>
      </c>
      <c r="CG364" t="s">
        <v>740</v>
      </c>
      <c r="CH364">
        <v>2017</v>
      </c>
      <c r="CI364" t="s">
        <v>370</v>
      </c>
      <c r="CJ364" t="s">
        <v>361</v>
      </c>
      <c r="CN364" t="s">
        <v>359</v>
      </c>
      <c r="CO364" t="s">
        <v>359</v>
      </c>
      <c r="CP364" t="s">
        <v>375</v>
      </c>
      <c r="CQ364" t="s">
        <v>359</v>
      </c>
      <c r="CR364">
        <v>0</v>
      </c>
      <c r="CS364" t="s">
        <v>359</v>
      </c>
      <c r="CT364" t="s">
        <v>376</v>
      </c>
      <c r="CU364" t="s">
        <v>359</v>
      </c>
      <c r="CV364" t="s">
        <v>375</v>
      </c>
      <c r="CW364" t="s">
        <v>359</v>
      </c>
      <c r="CX364" t="s">
        <v>5911</v>
      </c>
      <c r="CY364" t="s">
        <v>5912</v>
      </c>
      <c r="CZ364" t="s">
        <v>3300</v>
      </c>
      <c r="DA364" t="s">
        <v>5913</v>
      </c>
      <c r="DB364">
        <v>64</v>
      </c>
      <c r="DC364" t="s">
        <v>5914</v>
      </c>
      <c r="DD364">
        <v>2016</v>
      </c>
      <c r="DE364" t="s">
        <v>370</v>
      </c>
      <c r="DF364" t="s">
        <v>361</v>
      </c>
      <c r="DJ364" t="s">
        <v>359</v>
      </c>
      <c r="DL364" t="s">
        <v>370</v>
      </c>
      <c r="DM364" t="s">
        <v>748</v>
      </c>
      <c r="DN364" t="s">
        <v>5915</v>
      </c>
    </row>
    <row r="365" spans="1:118" x14ac:dyDescent="0.3">
      <c r="A365" t="s">
        <v>5916</v>
      </c>
      <c r="B365">
        <v>1</v>
      </c>
      <c r="D365" t="s">
        <v>465</v>
      </c>
      <c r="E365" t="s">
        <v>5917</v>
      </c>
      <c r="F365" t="s">
        <v>5918</v>
      </c>
      <c r="G365" t="s">
        <v>468</v>
      </c>
      <c r="H365" t="s">
        <v>5919</v>
      </c>
      <c r="I365">
        <v>2017</v>
      </c>
      <c r="J365" t="s">
        <v>353</v>
      </c>
      <c r="K365" t="s">
        <v>354</v>
      </c>
      <c r="L365" t="s">
        <v>664</v>
      </c>
      <c r="M365" t="s">
        <v>831</v>
      </c>
      <c r="N365" t="s">
        <v>3576</v>
      </c>
      <c r="Q365" t="s">
        <v>5920</v>
      </c>
      <c r="R365">
        <v>30604</v>
      </c>
      <c r="T365">
        <v>169</v>
      </c>
      <c r="U365">
        <v>169</v>
      </c>
      <c r="V365">
        <v>0</v>
      </c>
      <c r="W365" t="s">
        <v>359</v>
      </c>
      <c r="X365" t="s">
        <v>360</v>
      </c>
      <c r="Z365">
        <v>2015</v>
      </c>
      <c r="AA365" t="s">
        <v>361</v>
      </c>
      <c r="AC365" t="s">
        <v>362</v>
      </c>
      <c r="AD365" t="s">
        <v>5921</v>
      </c>
      <c r="AE365">
        <v>11</v>
      </c>
      <c r="AF365" t="s">
        <v>363</v>
      </c>
      <c r="AG365" t="s">
        <v>670</v>
      </c>
      <c r="AH365" t="s">
        <v>671</v>
      </c>
      <c r="AI365" t="s">
        <v>672</v>
      </c>
      <c r="AJ365" t="s">
        <v>673</v>
      </c>
      <c r="AL365" t="s">
        <v>359</v>
      </c>
      <c r="AM365">
        <v>4</v>
      </c>
      <c r="AN365" t="s">
        <v>361</v>
      </c>
      <c r="AT365">
        <v>4</v>
      </c>
      <c r="AU365" t="s">
        <v>361</v>
      </c>
      <c r="BA365" t="s">
        <v>359</v>
      </c>
      <c r="BB365">
        <v>1</v>
      </c>
      <c r="BC365" t="s">
        <v>5922</v>
      </c>
      <c r="BD365" t="s">
        <v>5923</v>
      </c>
      <c r="BE365" t="s">
        <v>5924</v>
      </c>
      <c r="BF365" t="s">
        <v>5925</v>
      </c>
      <c r="BG365" t="s">
        <v>5926</v>
      </c>
      <c r="BH365">
        <v>2015</v>
      </c>
      <c r="BI365" t="s">
        <v>370</v>
      </c>
      <c r="BJ365" t="s">
        <v>361</v>
      </c>
      <c r="BP365" t="s">
        <v>361</v>
      </c>
      <c r="BV365" t="s">
        <v>361</v>
      </c>
      <c r="CE365" t="s">
        <v>361</v>
      </c>
      <c r="CN365" t="s">
        <v>359</v>
      </c>
      <c r="CO365" t="s">
        <v>359</v>
      </c>
      <c r="CP365" t="s">
        <v>375</v>
      </c>
      <c r="CQ365" t="s">
        <v>359</v>
      </c>
      <c r="CR365">
        <v>0</v>
      </c>
      <c r="CS365" t="s">
        <v>359</v>
      </c>
      <c r="CT365" t="s">
        <v>376</v>
      </c>
      <c r="CU365" t="s">
        <v>359</v>
      </c>
      <c r="CV365" t="s">
        <v>375</v>
      </c>
      <c r="CW365" t="s">
        <v>359</v>
      </c>
      <c r="CX365" t="s">
        <v>5927</v>
      </c>
      <c r="CY365" t="s">
        <v>5928</v>
      </c>
      <c r="CZ365" t="s">
        <v>5929</v>
      </c>
      <c r="DA365" t="s">
        <v>5930</v>
      </c>
      <c r="DB365">
        <v>2</v>
      </c>
      <c r="DC365" t="s">
        <v>5931</v>
      </c>
      <c r="DD365">
        <v>2015</v>
      </c>
      <c r="DE365" t="s">
        <v>370</v>
      </c>
      <c r="DF365" t="s">
        <v>361</v>
      </c>
      <c r="DJ365" t="s">
        <v>359</v>
      </c>
      <c r="DL365" t="s">
        <v>370</v>
      </c>
      <c r="DM365" t="s">
        <v>5921</v>
      </c>
      <c r="DN365" t="s">
        <v>5932</v>
      </c>
    </row>
    <row r="366" spans="1:118" x14ac:dyDescent="0.3">
      <c r="A366" t="s">
        <v>5933</v>
      </c>
      <c r="B366">
        <v>1</v>
      </c>
      <c r="D366" t="s">
        <v>348</v>
      </c>
      <c r="E366" t="s">
        <v>5934</v>
      </c>
      <c r="F366" t="s">
        <v>5935</v>
      </c>
      <c r="G366" t="s">
        <v>351</v>
      </c>
      <c r="H366" t="s">
        <v>5444</v>
      </c>
      <c r="I366">
        <v>2017</v>
      </c>
      <c r="J366" t="s">
        <v>353</v>
      </c>
      <c r="K366" t="s">
        <v>354</v>
      </c>
      <c r="L366" t="s">
        <v>446</v>
      </c>
      <c r="M366" t="s">
        <v>447</v>
      </c>
      <c r="N366" t="s">
        <v>515</v>
      </c>
      <c r="Q366" t="s">
        <v>1164</v>
      </c>
      <c r="R366">
        <v>14106</v>
      </c>
      <c r="T366">
        <v>193</v>
      </c>
      <c r="U366">
        <v>193</v>
      </c>
      <c r="V366">
        <v>0</v>
      </c>
      <c r="W366" t="s">
        <v>359</v>
      </c>
      <c r="X366" t="s">
        <v>360</v>
      </c>
      <c r="Z366">
        <v>2003</v>
      </c>
      <c r="AA366" t="s">
        <v>359</v>
      </c>
      <c r="AB366" t="s">
        <v>2461</v>
      </c>
      <c r="AC366" t="s">
        <v>1150</v>
      </c>
      <c r="AE366">
        <v>2</v>
      </c>
      <c r="AF366" t="s">
        <v>363</v>
      </c>
      <c r="AG366" t="s">
        <v>519</v>
      </c>
      <c r="AH366" t="s">
        <v>520</v>
      </c>
      <c r="AI366" t="s">
        <v>521</v>
      </c>
      <c r="AJ366" t="s">
        <v>522</v>
      </c>
      <c r="AL366" t="s">
        <v>359</v>
      </c>
      <c r="AM366">
        <v>3</v>
      </c>
      <c r="AN366" t="s">
        <v>359</v>
      </c>
      <c r="AO366">
        <v>1</v>
      </c>
      <c r="AQ366" t="s">
        <v>368</v>
      </c>
      <c r="AR366">
        <v>2003</v>
      </c>
      <c r="AS366" t="s">
        <v>370</v>
      </c>
      <c r="AT366">
        <v>3</v>
      </c>
      <c r="AU366" t="s">
        <v>359</v>
      </c>
      <c r="AV366">
        <v>2</v>
      </c>
      <c r="AX366">
        <v>2003</v>
      </c>
      <c r="AY366" t="s">
        <v>370</v>
      </c>
      <c r="AZ366">
        <v>35000</v>
      </c>
      <c r="BA366" t="s">
        <v>359</v>
      </c>
      <c r="BB366">
        <v>7</v>
      </c>
      <c r="BC366" t="s">
        <v>1165</v>
      </c>
      <c r="BD366" t="s">
        <v>1085</v>
      </c>
      <c r="BE366" t="s">
        <v>1086</v>
      </c>
      <c r="BF366" t="s">
        <v>1087</v>
      </c>
      <c r="BH366">
        <v>2003</v>
      </c>
      <c r="BI366" t="s">
        <v>370</v>
      </c>
      <c r="BJ366" t="s">
        <v>359</v>
      </c>
      <c r="BK366">
        <v>12</v>
      </c>
      <c r="BL366" t="s">
        <v>368</v>
      </c>
      <c r="BN366">
        <v>2003</v>
      </c>
      <c r="BO366" t="s">
        <v>370</v>
      </c>
      <c r="BP366" t="s">
        <v>359</v>
      </c>
      <c r="BQ366">
        <v>2</v>
      </c>
      <c r="BS366">
        <v>2003</v>
      </c>
      <c r="BT366" t="s">
        <v>370</v>
      </c>
      <c r="BU366">
        <v>35000</v>
      </c>
      <c r="BV366" t="s">
        <v>361</v>
      </c>
      <c r="CE366" t="s">
        <v>361</v>
      </c>
      <c r="CN366" t="s">
        <v>359</v>
      </c>
      <c r="CO366" t="s">
        <v>359</v>
      </c>
      <c r="CP366" t="s">
        <v>375</v>
      </c>
      <c r="CQ366" t="s">
        <v>359</v>
      </c>
      <c r="CR366">
        <v>0</v>
      </c>
      <c r="CS366" t="s">
        <v>359</v>
      </c>
      <c r="CT366" t="s">
        <v>376</v>
      </c>
      <c r="CU366" t="s">
        <v>359</v>
      </c>
      <c r="CV366" t="s">
        <v>375</v>
      </c>
      <c r="CW366" t="s">
        <v>359</v>
      </c>
      <c r="CX366" t="s">
        <v>5936</v>
      </c>
      <c r="CY366" t="s">
        <v>5937</v>
      </c>
      <c r="CZ366" t="s">
        <v>5938</v>
      </c>
      <c r="DA366" t="s">
        <v>5939</v>
      </c>
      <c r="DB366">
        <v>1</v>
      </c>
      <c r="DC366" t="s">
        <v>5940</v>
      </c>
      <c r="DD366">
        <v>2003</v>
      </c>
      <c r="DE366" t="s">
        <v>370</v>
      </c>
      <c r="DF366" t="s">
        <v>361</v>
      </c>
      <c r="DJ366" t="s">
        <v>359</v>
      </c>
      <c r="DL366" t="s">
        <v>370</v>
      </c>
      <c r="DN366" t="s">
        <v>5941</v>
      </c>
    </row>
    <row r="367" spans="1:118" x14ac:dyDescent="0.3">
      <c r="A367" t="s">
        <v>5942</v>
      </c>
      <c r="B367">
        <v>1</v>
      </c>
      <c r="D367" t="s">
        <v>412</v>
      </c>
      <c r="E367" t="s">
        <v>5943</v>
      </c>
      <c r="F367" t="s">
        <v>5944</v>
      </c>
      <c r="G367" t="s">
        <v>415</v>
      </c>
      <c r="H367" t="s">
        <v>5945</v>
      </c>
      <c r="I367">
        <v>2017</v>
      </c>
      <c r="J367" t="s">
        <v>353</v>
      </c>
      <c r="K367" t="s">
        <v>354</v>
      </c>
      <c r="L367" t="s">
        <v>390</v>
      </c>
      <c r="M367" t="s">
        <v>1640</v>
      </c>
      <c r="N367" t="s">
        <v>3400</v>
      </c>
      <c r="Q367" t="s">
        <v>420</v>
      </c>
      <c r="R367">
        <v>20456</v>
      </c>
      <c r="T367">
        <v>45</v>
      </c>
      <c r="U367">
        <v>30</v>
      </c>
      <c r="V367">
        <v>15</v>
      </c>
      <c r="W367" t="s">
        <v>359</v>
      </c>
      <c r="X367" t="s">
        <v>394</v>
      </c>
      <c r="Z367">
        <v>2011</v>
      </c>
      <c r="AA367" t="s">
        <v>359</v>
      </c>
      <c r="AB367" t="s">
        <v>1642</v>
      </c>
      <c r="AC367" t="s">
        <v>422</v>
      </c>
      <c r="AD367" t="s">
        <v>1643</v>
      </c>
      <c r="AE367">
        <v>2</v>
      </c>
      <c r="AF367" t="s">
        <v>363</v>
      </c>
      <c r="AG367" t="s">
        <v>424</v>
      </c>
      <c r="AH367" t="s">
        <v>425</v>
      </c>
      <c r="AI367" t="s">
        <v>426</v>
      </c>
      <c r="AJ367" t="s">
        <v>427</v>
      </c>
      <c r="AL367" t="s">
        <v>359</v>
      </c>
      <c r="AM367">
        <v>5</v>
      </c>
      <c r="AN367" t="s">
        <v>359</v>
      </c>
      <c r="AO367">
        <v>1</v>
      </c>
      <c r="AQ367" t="s">
        <v>401</v>
      </c>
      <c r="AR367">
        <v>2015</v>
      </c>
      <c r="AS367" t="s">
        <v>370</v>
      </c>
      <c r="AT367">
        <v>5</v>
      </c>
      <c r="AU367" t="s">
        <v>359</v>
      </c>
      <c r="AV367">
        <v>2</v>
      </c>
      <c r="AX367">
        <v>2015</v>
      </c>
      <c r="AY367" t="s">
        <v>370</v>
      </c>
      <c r="AZ367">
        <v>2100</v>
      </c>
      <c r="BA367" t="s">
        <v>359</v>
      </c>
      <c r="BB367">
        <v>11</v>
      </c>
      <c r="BC367" t="s">
        <v>428</v>
      </c>
      <c r="BD367" t="s">
        <v>429</v>
      </c>
      <c r="BE367" t="s">
        <v>430</v>
      </c>
      <c r="BF367" t="s">
        <v>431</v>
      </c>
      <c r="BH367">
        <v>2011</v>
      </c>
      <c r="BI367" t="s">
        <v>370</v>
      </c>
      <c r="BJ367" t="s">
        <v>359</v>
      </c>
      <c r="BK367">
        <v>15</v>
      </c>
      <c r="BL367" t="s">
        <v>432</v>
      </c>
      <c r="BN367">
        <v>2011</v>
      </c>
      <c r="BO367" t="s">
        <v>370</v>
      </c>
      <c r="BP367" t="s">
        <v>359</v>
      </c>
      <c r="BQ367">
        <v>3</v>
      </c>
      <c r="BS367">
        <v>2011</v>
      </c>
      <c r="BT367" t="s">
        <v>369</v>
      </c>
      <c r="BU367">
        <v>37000</v>
      </c>
      <c r="BV367" t="s">
        <v>361</v>
      </c>
      <c r="CE367" t="s">
        <v>361</v>
      </c>
      <c r="CN367" t="s">
        <v>359</v>
      </c>
      <c r="CO367" t="s">
        <v>359</v>
      </c>
      <c r="CP367" t="s">
        <v>375</v>
      </c>
      <c r="CQ367" t="s">
        <v>359</v>
      </c>
      <c r="CR367">
        <v>0</v>
      </c>
      <c r="CS367" t="s">
        <v>359</v>
      </c>
      <c r="CT367" t="s">
        <v>376</v>
      </c>
      <c r="CU367" t="s">
        <v>359</v>
      </c>
      <c r="CV367" t="s">
        <v>375</v>
      </c>
      <c r="CW367" t="s">
        <v>359</v>
      </c>
      <c r="CX367" t="s">
        <v>5946</v>
      </c>
      <c r="CY367" t="s">
        <v>5947</v>
      </c>
      <c r="CZ367" t="s">
        <v>5948</v>
      </c>
      <c r="DA367" t="s">
        <v>5949</v>
      </c>
      <c r="DB367">
        <v>29</v>
      </c>
      <c r="DC367" t="s">
        <v>5950</v>
      </c>
      <c r="DD367">
        <v>2011</v>
      </c>
      <c r="DE367" t="s">
        <v>369</v>
      </c>
      <c r="DF367" t="s">
        <v>359</v>
      </c>
      <c r="DG367">
        <v>10</v>
      </c>
      <c r="DH367">
        <v>22</v>
      </c>
      <c r="DI367" t="s">
        <v>3777</v>
      </c>
      <c r="DJ367" t="s">
        <v>361</v>
      </c>
      <c r="DK367" t="s">
        <v>5951</v>
      </c>
      <c r="DL367" t="s">
        <v>369</v>
      </c>
      <c r="DM367" t="s">
        <v>5952</v>
      </c>
      <c r="DN367" t="s">
        <v>5953</v>
      </c>
    </row>
    <row r="368" spans="1:118" x14ac:dyDescent="0.3">
      <c r="A368" t="s">
        <v>5954</v>
      </c>
      <c r="B368">
        <v>1</v>
      </c>
      <c r="D368" t="s">
        <v>385</v>
      </c>
      <c r="E368" t="s">
        <v>5955</v>
      </c>
      <c r="F368" t="s">
        <v>5956</v>
      </c>
      <c r="G368" t="s">
        <v>388</v>
      </c>
      <c r="H368" t="s">
        <v>5957</v>
      </c>
      <c r="I368">
        <v>2017</v>
      </c>
      <c r="J368" t="s">
        <v>353</v>
      </c>
      <c r="K368" t="s">
        <v>354</v>
      </c>
      <c r="L368" t="s">
        <v>584</v>
      </c>
      <c r="M368" t="s">
        <v>585</v>
      </c>
      <c r="N368" t="s">
        <v>419</v>
      </c>
      <c r="Q368" t="s">
        <v>4537</v>
      </c>
      <c r="R368">
        <v>1789</v>
      </c>
      <c r="T368">
        <v>192</v>
      </c>
      <c r="U368">
        <v>100</v>
      </c>
      <c r="V368">
        <v>92</v>
      </c>
      <c r="W368" t="s">
        <v>359</v>
      </c>
      <c r="X368" t="s">
        <v>394</v>
      </c>
      <c r="Z368">
        <v>2012</v>
      </c>
      <c r="AA368" t="s">
        <v>359</v>
      </c>
      <c r="AB368" t="s">
        <v>5958</v>
      </c>
      <c r="AC368" t="s">
        <v>4539</v>
      </c>
      <c r="AD368" t="s">
        <v>5959</v>
      </c>
      <c r="AE368">
        <v>3</v>
      </c>
      <c r="AF368" t="s">
        <v>363</v>
      </c>
      <c r="AG368" t="s">
        <v>5960</v>
      </c>
      <c r="AH368" t="s">
        <v>5961</v>
      </c>
      <c r="AI368" t="s">
        <v>5962</v>
      </c>
      <c r="AJ368" t="s">
        <v>5963</v>
      </c>
      <c r="AL368" t="s">
        <v>359</v>
      </c>
      <c r="AM368">
        <v>20</v>
      </c>
      <c r="AN368" t="s">
        <v>359</v>
      </c>
      <c r="AO368">
        <v>2</v>
      </c>
      <c r="AQ368" t="s">
        <v>401</v>
      </c>
      <c r="AR368">
        <v>2012</v>
      </c>
      <c r="AS368" t="s">
        <v>370</v>
      </c>
      <c r="AT368">
        <v>20</v>
      </c>
      <c r="AU368" t="s">
        <v>359</v>
      </c>
      <c r="AV368">
        <v>2</v>
      </c>
      <c r="AX368">
        <v>2012</v>
      </c>
      <c r="AY368" t="s">
        <v>370</v>
      </c>
      <c r="AZ368">
        <v>6450</v>
      </c>
      <c r="BA368" t="s">
        <v>359</v>
      </c>
      <c r="BB368">
        <v>3</v>
      </c>
      <c r="BC368" t="s">
        <v>5964</v>
      </c>
      <c r="BD368" t="s">
        <v>5965</v>
      </c>
      <c r="BE368" t="s">
        <v>5966</v>
      </c>
      <c r="BF368" t="s">
        <v>5967</v>
      </c>
      <c r="BH368">
        <v>2012</v>
      </c>
      <c r="BI368" t="s">
        <v>370</v>
      </c>
      <c r="BJ368" t="s">
        <v>359</v>
      </c>
      <c r="BK368">
        <v>2</v>
      </c>
      <c r="BL368" t="s">
        <v>805</v>
      </c>
      <c r="BN368">
        <v>2012</v>
      </c>
      <c r="BO368" t="s">
        <v>370</v>
      </c>
      <c r="BP368" t="s">
        <v>359</v>
      </c>
      <c r="BQ368">
        <v>2</v>
      </c>
      <c r="BS368">
        <v>2017</v>
      </c>
      <c r="BT368" t="s">
        <v>369</v>
      </c>
      <c r="BU368">
        <v>1500</v>
      </c>
      <c r="BV368" t="s">
        <v>361</v>
      </c>
      <c r="CE368" t="s">
        <v>361</v>
      </c>
      <c r="CN368" t="s">
        <v>359</v>
      </c>
      <c r="CO368" t="s">
        <v>359</v>
      </c>
      <c r="CP368" t="s">
        <v>375</v>
      </c>
      <c r="CQ368" t="s">
        <v>359</v>
      </c>
      <c r="CR368">
        <v>0</v>
      </c>
      <c r="CS368" t="s">
        <v>359</v>
      </c>
      <c r="CT368" t="s">
        <v>376</v>
      </c>
      <c r="CU368" t="s">
        <v>359</v>
      </c>
      <c r="CV368" t="s">
        <v>375</v>
      </c>
      <c r="CW368" t="s">
        <v>359</v>
      </c>
      <c r="CX368" t="s">
        <v>5968</v>
      </c>
      <c r="CY368" t="s">
        <v>5969</v>
      </c>
      <c r="CZ368" t="s">
        <v>5970</v>
      </c>
      <c r="DA368" t="s">
        <v>5971</v>
      </c>
      <c r="DB368">
        <v>2</v>
      </c>
      <c r="DD368">
        <v>2017</v>
      </c>
      <c r="DE368" t="s">
        <v>622</v>
      </c>
      <c r="DF368" t="s">
        <v>359</v>
      </c>
      <c r="DG368">
        <v>365</v>
      </c>
      <c r="DH368">
        <v>0</v>
      </c>
      <c r="DI368" t="s">
        <v>5972</v>
      </c>
      <c r="DJ368" t="s">
        <v>361</v>
      </c>
      <c r="DK368" t="s">
        <v>1185</v>
      </c>
      <c r="DL368" t="s">
        <v>622</v>
      </c>
      <c r="DM368" t="s">
        <v>5973</v>
      </c>
      <c r="DN368" t="s">
        <v>5974</v>
      </c>
    </row>
    <row r="369" spans="1:118" x14ac:dyDescent="0.3">
      <c r="A369" t="s">
        <v>5975</v>
      </c>
      <c r="B369">
        <v>1</v>
      </c>
      <c r="D369" t="s">
        <v>631</v>
      </c>
      <c r="E369" t="s">
        <v>5976</v>
      </c>
      <c r="F369" t="s">
        <v>5977</v>
      </c>
      <c r="G369" t="s">
        <v>634</v>
      </c>
      <c r="H369" t="s">
        <v>5120</v>
      </c>
      <c r="I369">
        <v>2017</v>
      </c>
      <c r="J369" t="s">
        <v>353</v>
      </c>
      <c r="K369" t="s">
        <v>354</v>
      </c>
      <c r="L369" t="s">
        <v>666</v>
      </c>
      <c r="M369" t="s">
        <v>1277</v>
      </c>
      <c r="N369" t="s">
        <v>5519</v>
      </c>
      <c r="Q369" t="s">
        <v>756</v>
      </c>
      <c r="R369">
        <v>26296</v>
      </c>
      <c r="T369">
        <v>120</v>
      </c>
      <c r="U369">
        <v>120</v>
      </c>
      <c r="V369">
        <v>0</v>
      </c>
      <c r="W369" t="s">
        <v>359</v>
      </c>
      <c r="X369" t="s">
        <v>360</v>
      </c>
      <c r="Z369">
        <v>1987</v>
      </c>
      <c r="AA369" t="s">
        <v>359</v>
      </c>
      <c r="AB369" t="s">
        <v>757</v>
      </c>
      <c r="AC369" t="s">
        <v>362</v>
      </c>
      <c r="AE369">
        <v>1</v>
      </c>
      <c r="AF369" t="s">
        <v>363</v>
      </c>
      <c r="AG369" t="s">
        <v>731</v>
      </c>
      <c r="AH369" t="s">
        <v>5978</v>
      </c>
      <c r="AI369" t="s">
        <v>733</v>
      </c>
      <c r="AJ369" t="s">
        <v>734</v>
      </c>
      <c r="AL369" t="s">
        <v>359</v>
      </c>
      <c r="AM369">
        <v>5</v>
      </c>
      <c r="AN369" t="s">
        <v>359</v>
      </c>
      <c r="AO369">
        <v>1</v>
      </c>
      <c r="AQ369" t="s">
        <v>401</v>
      </c>
      <c r="AR369">
        <v>2007</v>
      </c>
      <c r="AS369" t="s">
        <v>370</v>
      </c>
      <c r="AT369">
        <v>5</v>
      </c>
      <c r="AU369" t="s">
        <v>359</v>
      </c>
      <c r="AV369">
        <v>1</v>
      </c>
      <c r="AX369">
        <v>2016</v>
      </c>
      <c r="AY369" t="s">
        <v>370</v>
      </c>
      <c r="AZ369">
        <v>1900</v>
      </c>
      <c r="BA369" t="s">
        <v>359</v>
      </c>
      <c r="BB369">
        <v>39</v>
      </c>
      <c r="BC369" t="s">
        <v>735</v>
      </c>
      <c r="BD369" t="s">
        <v>736</v>
      </c>
      <c r="BE369" t="s">
        <v>737</v>
      </c>
      <c r="BF369" t="s">
        <v>738</v>
      </c>
      <c r="BH369">
        <v>2016</v>
      </c>
      <c r="BI369" t="s">
        <v>370</v>
      </c>
      <c r="BJ369" t="s">
        <v>359</v>
      </c>
      <c r="BK369">
        <v>17</v>
      </c>
      <c r="BL369" t="s">
        <v>1280</v>
      </c>
      <c r="BN369">
        <v>2016</v>
      </c>
      <c r="BO369" t="s">
        <v>370</v>
      </c>
      <c r="BP369" t="s">
        <v>359</v>
      </c>
      <c r="BQ369">
        <v>6</v>
      </c>
      <c r="BS369">
        <v>2016</v>
      </c>
      <c r="BT369" t="s">
        <v>370</v>
      </c>
      <c r="BU369">
        <v>40000</v>
      </c>
      <c r="BV369" t="s">
        <v>359</v>
      </c>
      <c r="BW369">
        <v>5</v>
      </c>
      <c r="BY369">
        <v>2017</v>
      </c>
      <c r="BZ369" t="s">
        <v>370</v>
      </c>
      <c r="CA369" t="s">
        <v>359</v>
      </c>
      <c r="CC369">
        <v>2016</v>
      </c>
      <c r="CD369" t="s">
        <v>370</v>
      </c>
      <c r="CE369" t="s">
        <v>359</v>
      </c>
      <c r="CG369" t="s">
        <v>740</v>
      </c>
      <c r="CH369">
        <v>2017</v>
      </c>
      <c r="CI369" t="s">
        <v>370</v>
      </c>
      <c r="CJ369" t="s">
        <v>361</v>
      </c>
      <c r="CN369" t="s">
        <v>359</v>
      </c>
      <c r="CO369" t="s">
        <v>359</v>
      </c>
      <c r="CP369" t="s">
        <v>375</v>
      </c>
      <c r="CQ369" t="s">
        <v>359</v>
      </c>
      <c r="CR369">
        <v>0</v>
      </c>
      <c r="CS369" t="s">
        <v>359</v>
      </c>
      <c r="CT369" t="s">
        <v>376</v>
      </c>
      <c r="CU369" t="s">
        <v>359</v>
      </c>
      <c r="CV369" t="s">
        <v>375</v>
      </c>
      <c r="CW369" t="s">
        <v>359</v>
      </c>
      <c r="CX369" t="s">
        <v>5979</v>
      </c>
      <c r="CY369" t="s">
        <v>5980</v>
      </c>
      <c r="CZ369" t="s">
        <v>5981</v>
      </c>
      <c r="DA369" t="s">
        <v>5982</v>
      </c>
      <c r="DB369">
        <v>64</v>
      </c>
      <c r="DC369" t="s">
        <v>5983</v>
      </c>
      <c r="DD369">
        <v>2016</v>
      </c>
      <c r="DE369" t="s">
        <v>370</v>
      </c>
      <c r="DF369" t="s">
        <v>361</v>
      </c>
      <c r="DJ369" t="s">
        <v>359</v>
      </c>
      <c r="DL369" t="s">
        <v>370</v>
      </c>
      <c r="DM369" t="s">
        <v>764</v>
      </c>
      <c r="DN369" t="s">
        <v>5984</v>
      </c>
    </row>
    <row r="370" spans="1:118" x14ac:dyDescent="0.3">
      <c r="A370" t="s">
        <v>5985</v>
      </c>
      <c r="B370">
        <v>1</v>
      </c>
      <c r="D370" t="s">
        <v>385</v>
      </c>
      <c r="E370" t="s">
        <v>5986</v>
      </c>
      <c r="F370" t="s">
        <v>5987</v>
      </c>
      <c r="G370" t="s">
        <v>388</v>
      </c>
      <c r="H370" t="s">
        <v>5988</v>
      </c>
      <c r="I370">
        <v>2017</v>
      </c>
      <c r="J370" t="s">
        <v>353</v>
      </c>
      <c r="K370" t="s">
        <v>354</v>
      </c>
      <c r="L370" t="s">
        <v>937</v>
      </c>
      <c r="M370" t="s">
        <v>1719</v>
      </c>
      <c r="N370" t="s">
        <v>5989</v>
      </c>
      <c r="Q370" t="s">
        <v>5990</v>
      </c>
      <c r="R370">
        <v>0</v>
      </c>
      <c r="T370">
        <v>114</v>
      </c>
      <c r="U370">
        <v>100</v>
      </c>
      <c r="V370">
        <v>14</v>
      </c>
      <c r="W370" t="s">
        <v>359</v>
      </c>
      <c r="X370" t="s">
        <v>394</v>
      </c>
      <c r="Z370">
        <v>2007</v>
      </c>
      <c r="AA370" t="s">
        <v>359</v>
      </c>
      <c r="AB370" t="s">
        <v>5991</v>
      </c>
      <c r="AC370" t="s">
        <v>3170</v>
      </c>
      <c r="AD370" t="s">
        <v>5992</v>
      </c>
      <c r="AE370">
        <v>1</v>
      </c>
      <c r="AF370" t="s">
        <v>396</v>
      </c>
      <c r="AG370" t="s">
        <v>3172</v>
      </c>
      <c r="AH370" t="s">
        <v>3173</v>
      </c>
      <c r="AI370" t="s">
        <v>3174</v>
      </c>
      <c r="AJ370" t="s">
        <v>3175</v>
      </c>
      <c r="AL370" t="s">
        <v>361</v>
      </c>
      <c r="AM370">
        <v>20</v>
      </c>
      <c r="AN370" t="s">
        <v>359</v>
      </c>
      <c r="AO370">
        <v>1</v>
      </c>
      <c r="AQ370" t="s">
        <v>401</v>
      </c>
      <c r="AR370">
        <v>2007</v>
      </c>
      <c r="AS370" t="s">
        <v>369</v>
      </c>
      <c r="AT370">
        <v>20</v>
      </c>
      <c r="AU370" t="s">
        <v>359</v>
      </c>
      <c r="AV370">
        <v>1</v>
      </c>
      <c r="AX370">
        <v>2007</v>
      </c>
      <c r="AY370" t="s">
        <v>369</v>
      </c>
      <c r="AZ370">
        <v>2200</v>
      </c>
      <c r="BA370" t="s">
        <v>359</v>
      </c>
      <c r="BB370">
        <v>3</v>
      </c>
      <c r="BC370" t="s">
        <v>3176</v>
      </c>
      <c r="BD370" t="s">
        <v>3177</v>
      </c>
      <c r="BE370" t="s">
        <v>3178</v>
      </c>
      <c r="BF370" t="s">
        <v>3179</v>
      </c>
      <c r="BG370" t="s">
        <v>5993</v>
      </c>
      <c r="BH370">
        <v>2007</v>
      </c>
      <c r="BI370" t="s">
        <v>370</v>
      </c>
      <c r="BJ370" t="s">
        <v>361</v>
      </c>
      <c r="BP370" t="s">
        <v>359</v>
      </c>
      <c r="BQ370">
        <v>1</v>
      </c>
      <c r="BS370">
        <v>2007</v>
      </c>
      <c r="BT370" t="s">
        <v>369</v>
      </c>
      <c r="BU370">
        <v>2200</v>
      </c>
      <c r="BV370" t="s">
        <v>361</v>
      </c>
      <c r="CE370" t="s">
        <v>361</v>
      </c>
      <c r="CN370" t="s">
        <v>359</v>
      </c>
      <c r="CO370" t="s">
        <v>359</v>
      </c>
      <c r="CP370" t="s">
        <v>375</v>
      </c>
      <c r="CQ370" t="s">
        <v>359</v>
      </c>
      <c r="CR370">
        <v>0</v>
      </c>
      <c r="CS370" t="s">
        <v>359</v>
      </c>
      <c r="CT370" t="s">
        <v>376</v>
      </c>
      <c r="CU370" t="s">
        <v>359</v>
      </c>
      <c r="CV370" t="s">
        <v>375</v>
      </c>
      <c r="CW370" t="s">
        <v>359</v>
      </c>
      <c r="CX370" t="s">
        <v>5994</v>
      </c>
      <c r="CY370" t="s">
        <v>5995</v>
      </c>
      <c r="CZ370" t="s">
        <v>5996</v>
      </c>
      <c r="DA370" t="s">
        <v>5997</v>
      </c>
      <c r="DB370">
        <v>1</v>
      </c>
      <c r="DC370" t="s">
        <v>5998</v>
      </c>
      <c r="DD370">
        <v>2014</v>
      </c>
      <c r="DE370" t="s">
        <v>369</v>
      </c>
      <c r="DF370" t="s">
        <v>361</v>
      </c>
      <c r="DJ370" t="s">
        <v>359</v>
      </c>
      <c r="DL370" t="s">
        <v>369</v>
      </c>
      <c r="DM370" t="s">
        <v>5999</v>
      </c>
      <c r="DN370" t="s">
        <v>6000</v>
      </c>
    </row>
    <row r="371" spans="1:118" x14ac:dyDescent="0.3">
      <c r="A371" t="s">
        <v>6001</v>
      </c>
      <c r="B371">
        <v>1</v>
      </c>
      <c r="D371" t="s">
        <v>487</v>
      </c>
      <c r="E371" t="s">
        <v>6002</v>
      </c>
      <c r="F371" t="s">
        <v>6003</v>
      </c>
      <c r="G371" t="s">
        <v>490</v>
      </c>
      <c r="H371" t="s">
        <v>4421</v>
      </c>
      <c r="I371">
        <v>2017</v>
      </c>
      <c r="J371" t="s">
        <v>353</v>
      </c>
      <c r="K371" t="s">
        <v>354</v>
      </c>
      <c r="L371" t="s">
        <v>537</v>
      </c>
      <c r="M371" t="s">
        <v>690</v>
      </c>
      <c r="N371" t="s">
        <v>3014</v>
      </c>
      <c r="Q371" t="s">
        <v>1121</v>
      </c>
      <c r="T371">
        <v>189</v>
      </c>
      <c r="U371">
        <v>60</v>
      </c>
      <c r="V371">
        <v>129</v>
      </c>
      <c r="W371" t="s">
        <v>359</v>
      </c>
      <c r="X371" t="s">
        <v>360</v>
      </c>
      <c r="Z371">
        <v>2015</v>
      </c>
      <c r="AA371" t="s">
        <v>359</v>
      </c>
      <c r="AB371" t="s">
        <v>1122</v>
      </c>
      <c r="AC371" t="s">
        <v>362</v>
      </c>
      <c r="AE371">
        <v>2</v>
      </c>
      <c r="AF371" t="s">
        <v>363</v>
      </c>
      <c r="AG371" t="s">
        <v>1123</v>
      </c>
      <c r="AH371" t="s">
        <v>425</v>
      </c>
      <c r="AI371" t="s">
        <v>426</v>
      </c>
      <c r="AJ371" t="s">
        <v>427</v>
      </c>
      <c r="AL371" t="s">
        <v>359</v>
      </c>
      <c r="AM371">
        <v>5</v>
      </c>
      <c r="AN371" t="s">
        <v>359</v>
      </c>
      <c r="AO371">
        <v>1</v>
      </c>
      <c r="AQ371" t="s">
        <v>401</v>
      </c>
      <c r="AR371">
        <v>2015</v>
      </c>
      <c r="AS371" t="s">
        <v>370</v>
      </c>
      <c r="AT371">
        <v>5</v>
      </c>
      <c r="AU371" t="s">
        <v>359</v>
      </c>
      <c r="AV371">
        <v>1</v>
      </c>
      <c r="AX371">
        <v>2015</v>
      </c>
      <c r="AY371" t="s">
        <v>370</v>
      </c>
      <c r="AZ371">
        <v>1000</v>
      </c>
      <c r="BA371" t="s">
        <v>359</v>
      </c>
      <c r="BB371">
        <v>7</v>
      </c>
      <c r="BC371" t="s">
        <v>1124</v>
      </c>
      <c r="BD371" t="s">
        <v>3142</v>
      </c>
      <c r="BE371" t="s">
        <v>1126</v>
      </c>
      <c r="BF371" t="s">
        <v>3143</v>
      </c>
      <c r="BH371">
        <v>2015</v>
      </c>
      <c r="BI371" t="s">
        <v>370</v>
      </c>
      <c r="BJ371" t="s">
        <v>359</v>
      </c>
      <c r="BK371">
        <v>8</v>
      </c>
      <c r="BL371" t="s">
        <v>551</v>
      </c>
      <c r="BN371">
        <v>2015</v>
      </c>
      <c r="BO371" t="s">
        <v>370</v>
      </c>
      <c r="BP371" t="s">
        <v>359</v>
      </c>
      <c r="BQ371">
        <v>3</v>
      </c>
      <c r="BS371">
        <v>2015</v>
      </c>
      <c r="BT371" t="s">
        <v>370</v>
      </c>
      <c r="BU371">
        <v>6000</v>
      </c>
      <c r="BV371" t="s">
        <v>359</v>
      </c>
      <c r="BW371">
        <v>2</v>
      </c>
      <c r="BY371">
        <v>2015</v>
      </c>
      <c r="BZ371" t="s">
        <v>370</v>
      </c>
      <c r="CA371" t="s">
        <v>359</v>
      </c>
      <c r="CC371">
        <v>2015</v>
      </c>
      <c r="CD371" t="s">
        <v>370</v>
      </c>
      <c r="CE371" t="s">
        <v>361</v>
      </c>
      <c r="CN371" t="s">
        <v>359</v>
      </c>
      <c r="CO371" t="s">
        <v>359</v>
      </c>
      <c r="CP371" t="s">
        <v>375</v>
      </c>
      <c r="CQ371" t="s">
        <v>359</v>
      </c>
      <c r="CR371">
        <v>0</v>
      </c>
      <c r="CS371" t="s">
        <v>359</v>
      </c>
      <c r="CT371" t="s">
        <v>376</v>
      </c>
      <c r="CU371" t="s">
        <v>359</v>
      </c>
      <c r="CV371" t="s">
        <v>375</v>
      </c>
      <c r="CW371" t="s">
        <v>359</v>
      </c>
      <c r="CX371" t="s">
        <v>6004</v>
      </c>
      <c r="CY371" t="s">
        <v>6005</v>
      </c>
      <c r="CZ371" t="s">
        <v>6006</v>
      </c>
      <c r="DA371" t="s">
        <v>6007</v>
      </c>
      <c r="DB371">
        <v>2</v>
      </c>
      <c r="DC371" t="s">
        <v>6008</v>
      </c>
      <c r="DD371">
        <v>2015</v>
      </c>
      <c r="DE371" t="s">
        <v>370</v>
      </c>
      <c r="DF371" t="s">
        <v>361</v>
      </c>
      <c r="DJ371" t="s">
        <v>359</v>
      </c>
      <c r="DL371" t="s">
        <v>370</v>
      </c>
      <c r="DN371" t="s">
        <v>6009</v>
      </c>
    </row>
    <row r="372" spans="1:118" x14ac:dyDescent="0.3">
      <c r="A372" t="s">
        <v>6010</v>
      </c>
      <c r="B372">
        <v>1</v>
      </c>
      <c r="D372" t="s">
        <v>487</v>
      </c>
      <c r="E372" t="s">
        <v>6011</v>
      </c>
      <c r="F372" t="s">
        <v>6012</v>
      </c>
      <c r="G372" t="s">
        <v>490</v>
      </c>
      <c r="H372" t="s">
        <v>6013</v>
      </c>
      <c r="I372">
        <v>2017</v>
      </c>
      <c r="J372" t="s">
        <v>353</v>
      </c>
      <c r="K372" t="s">
        <v>354</v>
      </c>
      <c r="L372" t="s">
        <v>537</v>
      </c>
      <c r="M372" t="s">
        <v>690</v>
      </c>
      <c r="N372" t="s">
        <v>3014</v>
      </c>
      <c r="Q372" t="s">
        <v>6014</v>
      </c>
      <c r="T372">
        <v>189</v>
      </c>
      <c r="U372">
        <v>70</v>
      </c>
      <c r="V372">
        <v>119</v>
      </c>
      <c r="W372" t="s">
        <v>359</v>
      </c>
      <c r="X372" t="s">
        <v>360</v>
      </c>
      <c r="Z372">
        <v>2015</v>
      </c>
      <c r="AA372" t="s">
        <v>359</v>
      </c>
      <c r="AB372" t="s">
        <v>1122</v>
      </c>
      <c r="AC372" t="s">
        <v>362</v>
      </c>
      <c r="AE372">
        <v>2</v>
      </c>
      <c r="AF372" t="s">
        <v>363</v>
      </c>
      <c r="AG372" t="s">
        <v>1123</v>
      </c>
      <c r="AH372" t="s">
        <v>425</v>
      </c>
      <c r="AI372" t="s">
        <v>426</v>
      </c>
      <c r="AJ372" t="s">
        <v>427</v>
      </c>
      <c r="AL372" t="s">
        <v>359</v>
      </c>
      <c r="AM372">
        <v>5</v>
      </c>
      <c r="AN372" t="s">
        <v>359</v>
      </c>
      <c r="AO372">
        <v>1</v>
      </c>
      <c r="AQ372" t="s">
        <v>401</v>
      </c>
      <c r="AR372">
        <v>2015</v>
      </c>
      <c r="AS372" t="s">
        <v>370</v>
      </c>
      <c r="AT372">
        <v>5</v>
      </c>
      <c r="AU372" t="s">
        <v>359</v>
      </c>
      <c r="AV372">
        <v>1</v>
      </c>
      <c r="AX372">
        <v>2015</v>
      </c>
      <c r="AY372" t="s">
        <v>370</v>
      </c>
      <c r="AZ372">
        <v>1000</v>
      </c>
      <c r="BA372" t="s">
        <v>359</v>
      </c>
      <c r="BB372">
        <v>7</v>
      </c>
      <c r="BC372" t="s">
        <v>1124</v>
      </c>
      <c r="BD372" t="s">
        <v>3142</v>
      </c>
      <c r="BE372" t="s">
        <v>1126</v>
      </c>
      <c r="BF372" t="s">
        <v>3143</v>
      </c>
      <c r="BH372">
        <v>2015</v>
      </c>
      <c r="BI372" t="s">
        <v>370</v>
      </c>
      <c r="BJ372" t="s">
        <v>359</v>
      </c>
      <c r="BK372">
        <v>8</v>
      </c>
      <c r="BL372" t="s">
        <v>1402</v>
      </c>
      <c r="BN372">
        <v>2015</v>
      </c>
      <c r="BO372" t="s">
        <v>370</v>
      </c>
      <c r="BP372" t="s">
        <v>359</v>
      </c>
      <c r="BQ372">
        <v>3</v>
      </c>
      <c r="BS372">
        <v>2015</v>
      </c>
      <c r="BT372" t="s">
        <v>370</v>
      </c>
      <c r="BU372">
        <v>6000</v>
      </c>
      <c r="BV372" t="s">
        <v>359</v>
      </c>
      <c r="BW372">
        <v>2</v>
      </c>
      <c r="BY372">
        <v>2015</v>
      </c>
      <c r="BZ372" t="s">
        <v>370</v>
      </c>
      <c r="CA372" t="s">
        <v>359</v>
      </c>
      <c r="CC372">
        <v>2015</v>
      </c>
      <c r="CD372" t="s">
        <v>370</v>
      </c>
      <c r="CE372" t="s">
        <v>361</v>
      </c>
      <c r="CN372" t="s">
        <v>359</v>
      </c>
      <c r="CO372" t="s">
        <v>359</v>
      </c>
      <c r="CP372" t="s">
        <v>375</v>
      </c>
      <c r="CQ372" t="s">
        <v>359</v>
      </c>
      <c r="CR372">
        <v>0</v>
      </c>
      <c r="CS372" t="s">
        <v>359</v>
      </c>
      <c r="CT372" t="s">
        <v>376</v>
      </c>
      <c r="CU372" t="s">
        <v>359</v>
      </c>
      <c r="CV372" t="s">
        <v>375</v>
      </c>
      <c r="CW372" t="s">
        <v>359</v>
      </c>
      <c r="CX372" t="s">
        <v>6015</v>
      </c>
      <c r="CY372" t="s">
        <v>6016</v>
      </c>
      <c r="CZ372" t="s">
        <v>6017</v>
      </c>
      <c r="DA372" t="s">
        <v>6018</v>
      </c>
      <c r="DB372">
        <v>2</v>
      </c>
      <c r="DC372" t="s">
        <v>6019</v>
      </c>
      <c r="DD372">
        <v>2015</v>
      </c>
      <c r="DE372" t="s">
        <v>370</v>
      </c>
      <c r="DF372" t="s">
        <v>361</v>
      </c>
      <c r="DJ372" t="s">
        <v>359</v>
      </c>
      <c r="DL372" t="s">
        <v>370</v>
      </c>
      <c r="DN372" t="s">
        <v>6020</v>
      </c>
    </row>
    <row r="373" spans="1:118" x14ac:dyDescent="0.3">
      <c r="A373" t="s">
        <v>6021</v>
      </c>
      <c r="B373">
        <v>1</v>
      </c>
      <c r="D373" t="s">
        <v>579</v>
      </c>
      <c r="E373" t="s">
        <v>6022</v>
      </c>
      <c r="F373" t="s">
        <v>6023</v>
      </c>
      <c r="G373" t="s">
        <v>914</v>
      </c>
      <c r="H373" t="s">
        <v>6024</v>
      </c>
      <c r="I373">
        <v>2017</v>
      </c>
      <c r="J373" t="s">
        <v>353</v>
      </c>
      <c r="K373" t="s">
        <v>354</v>
      </c>
      <c r="L373" t="s">
        <v>754</v>
      </c>
      <c r="M373" t="s">
        <v>1476</v>
      </c>
      <c r="N373" t="s">
        <v>1292</v>
      </c>
      <c r="Q373" t="s">
        <v>1478</v>
      </c>
      <c r="R373">
        <v>5544</v>
      </c>
      <c r="T373">
        <v>203</v>
      </c>
      <c r="U373">
        <v>203</v>
      </c>
      <c r="V373">
        <v>0</v>
      </c>
      <c r="W373" t="s">
        <v>359</v>
      </c>
      <c r="X373" t="s">
        <v>360</v>
      </c>
      <c r="Z373">
        <v>1998</v>
      </c>
      <c r="AA373" t="s">
        <v>361</v>
      </c>
      <c r="AE373">
        <v>2</v>
      </c>
      <c r="AF373" t="s">
        <v>363</v>
      </c>
      <c r="AG373" t="s">
        <v>918</v>
      </c>
      <c r="AH373" t="s">
        <v>919</v>
      </c>
      <c r="AI373" t="s">
        <v>920</v>
      </c>
      <c r="AJ373" t="s">
        <v>921</v>
      </c>
      <c r="AL373" t="s">
        <v>359</v>
      </c>
      <c r="AM373">
        <v>20</v>
      </c>
      <c r="AN373" t="s">
        <v>359</v>
      </c>
      <c r="AO373">
        <v>1</v>
      </c>
      <c r="AQ373" t="s">
        <v>401</v>
      </c>
      <c r="AR373">
        <v>2016</v>
      </c>
      <c r="AS373" t="s">
        <v>370</v>
      </c>
      <c r="AT373">
        <v>20</v>
      </c>
      <c r="AU373" t="s">
        <v>359</v>
      </c>
      <c r="AV373">
        <v>1</v>
      </c>
      <c r="AX373">
        <v>2016</v>
      </c>
      <c r="AY373" t="s">
        <v>370</v>
      </c>
      <c r="AZ373">
        <v>5000</v>
      </c>
      <c r="BA373" t="s">
        <v>359</v>
      </c>
      <c r="BB373">
        <v>15</v>
      </c>
      <c r="BC373" t="s">
        <v>922</v>
      </c>
      <c r="BD373" t="s">
        <v>923</v>
      </c>
      <c r="BE373" t="s">
        <v>924</v>
      </c>
      <c r="BF373" t="s">
        <v>925</v>
      </c>
      <c r="BH373">
        <v>2016</v>
      </c>
      <c r="BI373" t="s">
        <v>370</v>
      </c>
      <c r="BJ373" t="s">
        <v>361</v>
      </c>
      <c r="BP373" t="s">
        <v>359</v>
      </c>
      <c r="BQ373">
        <v>1</v>
      </c>
      <c r="BS373">
        <v>2016</v>
      </c>
      <c r="BT373" t="s">
        <v>370</v>
      </c>
      <c r="BU373">
        <v>5000</v>
      </c>
      <c r="BV373" t="s">
        <v>359</v>
      </c>
      <c r="BW373">
        <v>1</v>
      </c>
      <c r="BY373">
        <v>2016</v>
      </c>
      <c r="BZ373" t="s">
        <v>370</v>
      </c>
      <c r="CA373" t="s">
        <v>359</v>
      </c>
      <c r="CC373">
        <v>2016</v>
      </c>
      <c r="CD373" t="s">
        <v>370</v>
      </c>
      <c r="CE373" t="s">
        <v>361</v>
      </c>
      <c r="CN373" t="s">
        <v>359</v>
      </c>
      <c r="CO373" t="s">
        <v>359</v>
      </c>
      <c r="CP373" t="s">
        <v>375</v>
      </c>
      <c r="CQ373" t="s">
        <v>359</v>
      </c>
      <c r="CR373">
        <v>0</v>
      </c>
      <c r="CS373" t="s">
        <v>359</v>
      </c>
      <c r="CT373" t="s">
        <v>376</v>
      </c>
      <c r="CU373" t="s">
        <v>359</v>
      </c>
      <c r="CV373" t="s">
        <v>375</v>
      </c>
      <c r="CW373" t="s">
        <v>359</v>
      </c>
      <c r="CX373" t="s">
        <v>6025</v>
      </c>
      <c r="CY373" t="s">
        <v>6026</v>
      </c>
      <c r="CZ373" t="s">
        <v>6027</v>
      </c>
      <c r="DA373" t="s">
        <v>6028</v>
      </c>
      <c r="DB373">
        <v>1</v>
      </c>
      <c r="DC373" t="s">
        <v>6029</v>
      </c>
      <c r="DD373">
        <v>2016</v>
      </c>
      <c r="DE373" t="s">
        <v>370</v>
      </c>
      <c r="DF373" t="s">
        <v>361</v>
      </c>
      <c r="DJ373" t="s">
        <v>359</v>
      </c>
      <c r="DL373" t="s">
        <v>370</v>
      </c>
      <c r="DN373" t="s">
        <v>6030</v>
      </c>
    </row>
    <row r="374" spans="1:118" x14ac:dyDescent="0.3">
      <c r="A374" t="s">
        <v>6031</v>
      </c>
      <c r="B374">
        <v>1</v>
      </c>
      <c r="D374" t="s">
        <v>487</v>
      </c>
      <c r="E374" t="s">
        <v>6032</v>
      </c>
      <c r="F374" t="s">
        <v>6033</v>
      </c>
      <c r="G374" t="s">
        <v>490</v>
      </c>
      <c r="H374" t="s">
        <v>6034</v>
      </c>
      <c r="I374">
        <v>2017</v>
      </c>
      <c r="J374" t="s">
        <v>353</v>
      </c>
      <c r="K374" t="s">
        <v>354</v>
      </c>
      <c r="L374" t="s">
        <v>537</v>
      </c>
      <c r="M374" t="s">
        <v>1894</v>
      </c>
      <c r="N374" t="s">
        <v>6035</v>
      </c>
      <c r="Q374" t="s">
        <v>1896</v>
      </c>
      <c r="R374">
        <v>10452</v>
      </c>
      <c r="T374">
        <v>181</v>
      </c>
      <c r="U374">
        <v>60</v>
      </c>
      <c r="V374">
        <v>121</v>
      </c>
      <c r="W374" t="s">
        <v>359</v>
      </c>
      <c r="X374" t="s">
        <v>394</v>
      </c>
      <c r="Z374">
        <v>2001</v>
      </c>
      <c r="AA374" t="s">
        <v>361</v>
      </c>
      <c r="AC374" t="s">
        <v>542</v>
      </c>
      <c r="AE374">
        <v>6</v>
      </c>
      <c r="AF374" t="s">
        <v>363</v>
      </c>
      <c r="AG374" t="s">
        <v>543</v>
      </c>
      <c r="AH374" t="s">
        <v>544</v>
      </c>
      <c r="AI374" t="s">
        <v>6036</v>
      </c>
      <c r="AJ374" t="s">
        <v>546</v>
      </c>
      <c r="AL374" t="s">
        <v>359</v>
      </c>
      <c r="AM374">
        <v>5</v>
      </c>
      <c r="AN374" t="s">
        <v>359</v>
      </c>
      <c r="AO374">
        <v>3</v>
      </c>
      <c r="AQ374" t="s">
        <v>401</v>
      </c>
      <c r="AR374">
        <v>1989</v>
      </c>
      <c r="AS374" t="s">
        <v>369</v>
      </c>
      <c r="AT374">
        <v>5</v>
      </c>
      <c r="AU374" t="s">
        <v>359</v>
      </c>
      <c r="AV374">
        <v>1</v>
      </c>
      <c r="AX374">
        <v>1989</v>
      </c>
      <c r="AY374" t="s">
        <v>369</v>
      </c>
      <c r="AZ374">
        <v>8000</v>
      </c>
      <c r="BA374" t="s">
        <v>359</v>
      </c>
      <c r="BB374">
        <v>4</v>
      </c>
      <c r="BC374" t="s">
        <v>547</v>
      </c>
      <c r="BD374" t="s">
        <v>548</v>
      </c>
      <c r="BE374" t="s">
        <v>549</v>
      </c>
      <c r="BF374" t="s">
        <v>550</v>
      </c>
      <c r="BH374">
        <v>1989</v>
      </c>
      <c r="BI374" t="s">
        <v>370</v>
      </c>
      <c r="BJ374" t="s">
        <v>359</v>
      </c>
      <c r="BK374">
        <v>18</v>
      </c>
      <c r="BL374" t="s">
        <v>551</v>
      </c>
      <c r="BN374">
        <v>1989</v>
      </c>
      <c r="BO374" t="s">
        <v>369</v>
      </c>
      <c r="BP374" t="s">
        <v>359</v>
      </c>
      <c r="BQ374">
        <v>2</v>
      </c>
      <c r="BS374">
        <v>1989</v>
      </c>
      <c r="BT374" t="s">
        <v>369</v>
      </c>
      <c r="BU374">
        <v>15000</v>
      </c>
      <c r="BV374" t="s">
        <v>361</v>
      </c>
      <c r="CE374" t="s">
        <v>361</v>
      </c>
      <c r="CN374" t="s">
        <v>359</v>
      </c>
      <c r="CO374" t="s">
        <v>359</v>
      </c>
      <c r="CP374" t="s">
        <v>375</v>
      </c>
      <c r="CQ374" t="s">
        <v>359</v>
      </c>
      <c r="CR374">
        <v>0</v>
      </c>
      <c r="CS374" t="s">
        <v>359</v>
      </c>
      <c r="CT374" t="s">
        <v>376</v>
      </c>
      <c r="CU374" t="s">
        <v>359</v>
      </c>
      <c r="CV374" t="s">
        <v>375</v>
      </c>
      <c r="CW374" t="s">
        <v>359</v>
      </c>
      <c r="CX374" t="s">
        <v>6037</v>
      </c>
      <c r="CY374" t="s">
        <v>6038</v>
      </c>
      <c r="CZ374" t="s">
        <v>6039</v>
      </c>
      <c r="DA374" t="s">
        <v>6040</v>
      </c>
      <c r="DB374">
        <v>1</v>
      </c>
      <c r="DC374" t="s">
        <v>6041</v>
      </c>
      <c r="DD374">
        <v>1989</v>
      </c>
      <c r="DE374" t="s">
        <v>622</v>
      </c>
      <c r="DF374" t="s">
        <v>361</v>
      </c>
      <c r="DJ374" t="s">
        <v>359</v>
      </c>
      <c r="DL374" t="s">
        <v>369</v>
      </c>
      <c r="DM374" t="s">
        <v>6042</v>
      </c>
      <c r="DN374" t="s">
        <v>6043</v>
      </c>
    </row>
    <row r="375" spans="1:118" x14ac:dyDescent="0.3">
      <c r="A375" t="s">
        <v>6044</v>
      </c>
      <c r="B375">
        <v>1</v>
      </c>
      <c r="D375" t="s">
        <v>559</v>
      </c>
      <c r="E375" t="s">
        <v>6045</v>
      </c>
      <c r="F375" t="s">
        <v>6046</v>
      </c>
      <c r="G375" t="s">
        <v>562</v>
      </c>
      <c r="H375" t="s">
        <v>6047</v>
      </c>
      <c r="I375">
        <v>2017</v>
      </c>
      <c r="J375" t="s">
        <v>353</v>
      </c>
      <c r="K375" t="s">
        <v>354</v>
      </c>
      <c r="L375" t="s">
        <v>564</v>
      </c>
      <c r="M375" t="s">
        <v>565</v>
      </c>
      <c r="N375" t="s">
        <v>1551</v>
      </c>
      <c r="Q375" t="s">
        <v>1432</v>
      </c>
      <c r="R375">
        <v>510</v>
      </c>
      <c r="T375">
        <v>102</v>
      </c>
      <c r="U375">
        <v>50</v>
      </c>
      <c r="V375">
        <v>52</v>
      </c>
      <c r="W375" t="s">
        <v>359</v>
      </c>
      <c r="X375" t="s">
        <v>394</v>
      </c>
      <c r="Z375">
        <v>2004</v>
      </c>
      <c r="AA375" t="s">
        <v>359</v>
      </c>
      <c r="AB375" t="s">
        <v>1433</v>
      </c>
      <c r="AD375" t="s">
        <v>6048</v>
      </c>
      <c r="AE375">
        <v>1</v>
      </c>
      <c r="AF375" t="s">
        <v>363</v>
      </c>
      <c r="AG375" t="s">
        <v>6049</v>
      </c>
      <c r="AH375" t="s">
        <v>1435</v>
      </c>
      <c r="AI375" t="s">
        <v>1436</v>
      </c>
      <c r="AJ375" t="s">
        <v>1437</v>
      </c>
      <c r="AK375" t="s">
        <v>6050</v>
      </c>
      <c r="AL375" t="s">
        <v>361</v>
      </c>
      <c r="AM375">
        <v>24</v>
      </c>
      <c r="AN375" t="s">
        <v>361</v>
      </c>
      <c r="AT375">
        <v>24</v>
      </c>
      <c r="AU375" t="s">
        <v>359</v>
      </c>
      <c r="AV375">
        <v>1</v>
      </c>
      <c r="AX375">
        <v>2004</v>
      </c>
      <c r="AY375" t="s">
        <v>370</v>
      </c>
      <c r="AZ375">
        <v>500</v>
      </c>
      <c r="BA375" t="s">
        <v>359</v>
      </c>
      <c r="BB375">
        <v>2</v>
      </c>
      <c r="BC375" t="s">
        <v>1438</v>
      </c>
      <c r="BD375" t="s">
        <v>1439</v>
      </c>
      <c r="BE375" t="s">
        <v>1440</v>
      </c>
      <c r="BF375" t="s">
        <v>1441</v>
      </c>
      <c r="BG375" t="s">
        <v>6051</v>
      </c>
      <c r="BH375">
        <v>2004</v>
      </c>
      <c r="BI375" t="s">
        <v>369</v>
      </c>
      <c r="BJ375" t="s">
        <v>361</v>
      </c>
      <c r="BP375" t="s">
        <v>359</v>
      </c>
      <c r="BQ375">
        <v>1</v>
      </c>
      <c r="BS375">
        <v>2004</v>
      </c>
      <c r="BT375" t="s">
        <v>369</v>
      </c>
      <c r="BU375">
        <v>2000</v>
      </c>
      <c r="BV375" t="s">
        <v>361</v>
      </c>
      <c r="CE375" t="s">
        <v>361</v>
      </c>
      <c r="CN375" t="s">
        <v>359</v>
      </c>
      <c r="CO375" t="s">
        <v>359</v>
      </c>
      <c r="CP375" t="s">
        <v>375</v>
      </c>
      <c r="CQ375" t="s">
        <v>359</v>
      </c>
      <c r="CR375">
        <v>0</v>
      </c>
      <c r="CS375" t="s">
        <v>359</v>
      </c>
      <c r="CT375" t="s">
        <v>376</v>
      </c>
      <c r="CU375" t="s">
        <v>359</v>
      </c>
      <c r="CV375" t="s">
        <v>375</v>
      </c>
      <c r="CW375" t="s">
        <v>359</v>
      </c>
      <c r="CX375" t="s">
        <v>6052</v>
      </c>
      <c r="CY375" t="s">
        <v>6053</v>
      </c>
      <c r="CZ375" t="s">
        <v>6054</v>
      </c>
      <c r="DA375" t="s">
        <v>6055</v>
      </c>
      <c r="DB375">
        <v>3</v>
      </c>
      <c r="DC375" t="s">
        <v>6056</v>
      </c>
      <c r="DD375">
        <v>2004</v>
      </c>
      <c r="DE375" t="s">
        <v>369</v>
      </c>
      <c r="DF375" t="s">
        <v>361</v>
      </c>
      <c r="DJ375" t="s">
        <v>359</v>
      </c>
      <c r="DL375" t="s">
        <v>369</v>
      </c>
      <c r="DM375" t="s">
        <v>6057</v>
      </c>
      <c r="DN375" t="s">
        <v>6058</v>
      </c>
    </row>
    <row r="376" spans="1:118" x14ac:dyDescent="0.3">
      <c r="A376" t="s">
        <v>6059</v>
      </c>
      <c r="B376">
        <v>1</v>
      </c>
      <c r="D376" t="s">
        <v>412</v>
      </c>
      <c r="E376" t="s">
        <v>6060</v>
      </c>
      <c r="F376" t="s">
        <v>6061</v>
      </c>
      <c r="G376" t="s">
        <v>415</v>
      </c>
      <c r="H376" t="s">
        <v>6062</v>
      </c>
      <c r="I376">
        <v>2017</v>
      </c>
      <c r="J376" t="s">
        <v>353</v>
      </c>
      <c r="K376" t="s">
        <v>354</v>
      </c>
      <c r="L376" t="s">
        <v>417</v>
      </c>
      <c r="M376" t="s">
        <v>1704</v>
      </c>
      <c r="N376" t="s">
        <v>6063</v>
      </c>
      <c r="Q376" t="s">
        <v>420</v>
      </c>
      <c r="R376">
        <v>20456</v>
      </c>
      <c r="T376">
        <v>40</v>
      </c>
      <c r="U376">
        <v>35</v>
      </c>
      <c r="V376">
        <v>5</v>
      </c>
      <c r="W376" t="s">
        <v>359</v>
      </c>
      <c r="X376" t="s">
        <v>394</v>
      </c>
      <c r="Z376">
        <v>2011</v>
      </c>
      <c r="AA376" t="s">
        <v>361</v>
      </c>
      <c r="AC376" t="s">
        <v>422</v>
      </c>
      <c r="AE376">
        <v>2</v>
      </c>
      <c r="AF376" t="s">
        <v>363</v>
      </c>
      <c r="AG376" t="s">
        <v>424</v>
      </c>
      <c r="AH376" t="s">
        <v>425</v>
      </c>
      <c r="AI376" t="s">
        <v>426</v>
      </c>
      <c r="AJ376" t="s">
        <v>427</v>
      </c>
      <c r="AL376" t="s">
        <v>359</v>
      </c>
      <c r="AM376">
        <v>120</v>
      </c>
      <c r="AN376" t="s">
        <v>359</v>
      </c>
      <c r="AO376">
        <v>1</v>
      </c>
      <c r="AQ376" t="s">
        <v>401</v>
      </c>
      <c r="AR376">
        <v>2015</v>
      </c>
      <c r="AS376" t="s">
        <v>370</v>
      </c>
      <c r="AT376">
        <v>120</v>
      </c>
      <c r="AU376" t="s">
        <v>359</v>
      </c>
      <c r="AV376">
        <v>1</v>
      </c>
      <c r="AX376">
        <v>2011</v>
      </c>
      <c r="AY376" t="s">
        <v>370</v>
      </c>
      <c r="AZ376">
        <v>2100</v>
      </c>
      <c r="BA376" t="s">
        <v>359</v>
      </c>
      <c r="BB376">
        <v>11</v>
      </c>
      <c r="BC376" t="s">
        <v>428</v>
      </c>
      <c r="BD376" t="s">
        <v>6064</v>
      </c>
      <c r="BE376" t="s">
        <v>430</v>
      </c>
      <c r="BF376" t="s">
        <v>431</v>
      </c>
      <c r="BH376">
        <v>2011</v>
      </c>
      <c r="BI376" t="s">
        <v>370</v>
      </c>
      <c r="BJ376" t="s">
        <v>359</v>
      </c>
      <c r="BK376">
        <v>15</v>
      </c>
      <c r="BL376" t="s">
        <v>432</v>
      </c>
      <c r="BN376">
        <v>2011</v>
      </c>
      <c r="BO376" t="s">
        <v>370</v>
      </c>
      <c r="BP376" t="s">
        <v>359</v>
      </c>
      <c r="BQ376">
        <v>1</v>
      </c>
      <c r="BS376">
        <v>2011</v>
      </c>
      <c r="BT376" t="s">
        <v>370</v>
      </c>
      <c r="BU376">
        <v>37000</v>
      </c>
      <c r="BV376" t="s">
        <v>361</v>
      </c>
      <c r="CE376" t="s">
        <v>361</v>
      </c>
      <c r="CN376" t="s">
        <v>359</v>
      </c>
      <c r="CO376" t="s">
        <v>359</v>
      </c>
      <c r="CP376" t="s">
        <v>375</v>
      </c>
      <c r="CQ376" t="s">
        <v>359</v>
      </c>
      <c r="CR376">
        <v>0</v>
      </c>
      <c r="CS376" t="s">
        <v>359</v>
      </c>
      <c r="CT376" t="s">
        <v>376</v>
      </c>
      <c r="CU376" t="s">
        <v>359</v>
      </c>
      <c r="CV376" t="s">
        <v>375</v>
      </c>
      <c r="CW376" t="s">
        <v>359</v>
      </c>
      <c r="CX376" t="s">
        <v>6065</v>
      </c>
      <c r="CY376" t="s">
        <v>6066</v>
      </c>
      <c r="CZ376" t="s">
        <v>6067</v>
      </c>
      <c r="DA376" t="s">
        <v>6068</v>
      </c>
      <c r="DB376">
        <v>29</v>
      </c>
      <c r="DC376" t="s">
        <v>6069</v>
      </c>
      <c r="DD376">
        <v>2011</v>
      </c>
      <c r="DE376" t="s">
        <v>369</v>
      </c>
      <c r="DF376" t="s">
        <v>359</v>
      </c>
      <c r="DG376">
        <v>15</v>
      </c>
      <c r="DH376">
        <v>30</v>
      </c>
      <c r="DI376" t="s">
        <v>6070</v>
      </c>
      <c r="DJ376" t="s">
        <v>361</v>
      </c>
      <c r="DK376" t="s">
        <v>6071</v>
      </c>
      <c r="DL376" t="s">
        <v>369</v>
      </c>
      <c r="DM376" t="s">
        <v>6072</v>
      </c>
      <c r="DN376" t="s">
        <v>6073</v>
      </c>
    </row>
    <row r="377" spans="1:118" x14ac:dyDescent="0.3">
      <c r="A377" t="s">
        <v>6074</v>
      </c>
      <c r="B377">
        <v>1</v>
      </c>
      <c r="D377" t="s">
        <v>348</v>
      </c>
      <c r="E377" t="s">
        <v>6075</v>
      </c>
      <c r="F377" t="s">
        <v>6076</v>
      </c>
      <c r="G377" t="s">
        <v>351</v>
      </c>
      <c r="H377" t="s">
        <v>1401</v>
      </c>
      <c r="I377">
        <v>2017</v>
      </c>
      <c r="J377" t="s">
        <v>353</v>
      </c>
      <c r="K377" t="s">
        <v>354</v>
      </c>
      <c r="L377" t="s">
        <v>996</v>
      </c>
      <c r="M377" t="s">
        <v>997</v>
      </c>
      <c r="N377" t="s">
        <v>998</v>
      </c>
      <c r="Q377" t="s">
        <v>375</v>
      </c>
      <c r="R377">
        <v>6572</v>
      </c>
      <c r="T377">
        <v>640</v>
      </c>
      <c r="U377">
        <v>640</v>
      </c>
      <c r="V377">
        <v>0</v>
      </c>
      <c r="W377" t="s">
        <v>359</v>
      </c>
      <c r="X377" t="s">
        <v>360</v>
      </c>
      <c r="Z377">
        <v>2016</v>
      </c>
      <c r="AA377" t="s">
        <v>361</v>
      </c>
      <c r="AC377" t="s">
        <v>362</v>
      </c>
      <c r="AE377">
        <v>2</v>
      </c>
      <c r="AF377" t="s">
        <v>363</v>
      </c>
      <c r="AG377" t="s">
        <v>1001</v>
      </c>
      <c r="AH377" t="s">
        <v>1002</v>
      </c>
      <c r="AI377" t="s">
        <v>1003</v>
      </c>
      <c r="AJ377" t="s">
        <v>1004</v>
      </c>
      <c r="AL377" t="s">
        <v>359</v>
      </c>
      <c r="AM377">
        <v>3</v>
      </c>
      <c r="AN377" t="s">
        <v>359</v>
      </c>
      <c r="AO377">
        <v>1</v>
      </c>
      <c r="AQ377" t="s">
        <v>368</v>
      </c>
      <c r="AR377">
        <v>2016</v>
      </c>
      <c r="AS377" t="s">
        <v>370</v>
      </c>
      <c r="AT377">
        <v>3</v>
      </c>
      <c r="AU377" t="s">
        <v>359</v>
      </c>
      <c r="AV377">
        <v>1</v>
      </c>
      <c r="AX377">
        <v>2016</v>
      </c>
      <c r="AY377" t="s">
        <v>370</v>
      </c>
      <c r="AZ377">
        <v>35000</v>
      </c>
      <c r="BA377" t="s">
        <v>359</v>
      </c>
      <c r="BB377">
        <v>10</v>
      </c>
      <c r="BC377" t="s">
        <v>6077</v>
      </c>
      <c r="BD377" t="s">
        <v>6078</v>
      </c>
      <c r="BE377" t="s">
        <v>6079</v>
      </c>
      <c r="BF377" t="s">
        <v>6080</v>
      </c>
      <c r="BH377">
        <v>2016</v>
      </c>
      <c r="BI377" t="s">
        <v>370</v>
      </c>
      <c r="BJ377" t="s">
        <v>359</v>
      </c>
      <c r="BK377">
        <v>8</v>
      </c>
      <c r="BL377" t="s">
        <v>368</v>
      </c>
      <c r="BN377">
        <v>2016</v>
      </c>
      <c r="BO377" t="s">
        <v>370</v>
      </c>
      <c r="BP377" t="s">
        <v>359</v>
      </c>
      <c r="BQ377">
        <v>1</v>
      </c>
      <c r="BS377">
        <v>2016</v>
      </c>
      <c r="BT377" t="s">
        <v>370</v>
      </c>
      <c r="BU377">
        <v>35000</v>
      </c>
      <c r="BV377" t="s">
        <v>359</v>
      </c>
      <c r="BW377">
        <v>3</v>
      </c>
      <c r="BY377">
        <v>2016</v>
      </c>
      <c r="BZ377" t="s">
        <v>370</v>
      </c>
      <c r="CA377" t="s">
        <v>359</v>
      </c>
      <c r="CC377">
        <v>2016</v>
      </c>
      <c r="CD377" t="s">
        <v>370</v>
      </c>
      <c r="CE377" t="s">
        <v>361</v>
      </c>
      <c r="CN377" t="s">
        <v>359</v>
      </c>
      <c r="CO377" t="s">
        <v>359</v>
      </c>
      <c r="CP377" t="s">
        <v>375</v>
      </c>
      <c r="CQ377" t="s">
        <v>359</v>
      </c>
      <c r="CR377">
        <v>0</v>
      </c>
      <c r="CS377" t="s">
        <v>359</v>
      </c>
      <c r="CT377" t="s">
        <v>376</v>
      </c>
      <c r="CU377" t="s">
        <v>359</v>
      </c>
      <c r="CV377" t="s">
        <v>375</v>
      </c>
      <c r="CW377" t="s">
        <v>359</v>
      </c>
      <c r="CX377" t="s">
        <v>6081</v>
      </c>
      <c r="CY377" t="s">
        <v>6082</v>
      </c>
      <c r="CZ377" t="s">
        <v>6083</v>
      </c>
      <c r="DA377" t="s">
        <v>6084</v>
      </c>
      <c r="DB377">
        <v>1</v>
      </c>
      <c r="DC377" t="s">
        <v>6085</v>
      </c>
      <c r="DD377">
        <v>2016</v>
      </c>
      <c r="DE377" t="s">
        <v>370</v>
      </c>
      <c r="DF377" t="s">
        <v>361</v>
      </c>
      <c r="DJ377" t="s">
        <v>359</v>
      </c>
      <c r="DL377" t="s">
        <v>370</v>
      </c>
      <c r="DN377" t="s">
        <v>6086</v>
      </c>
    </row>
    <row r="378" spans="1:118" x14ac:dyDescent="0.3">
      <c r="A378" t="s">
        <v>6087</v>
      </c>
      <c r="B378">
        <v>1</v>
      </c>
      <c r="D378" t="s">
        <v>465</v>
      </c>
      <c r="E378" t="s">
        <v>6088</v>
      </c>
      <c r="F378" t="s">
        <v>6089</v>
      </c>
      <c r="G378" t="s">
        <v>468</v>
      </c>
      <c r="H378" t="s">
        <v>469</v>
      </c>
      <c r="I378">
        <v>2017</v>
      </c>
      <c r="J378" t="s">
        <v>353</v>
      </c>
      <c r="K378" t="s">
        <v>354</v>
      </c>
      <c r="L378" t="s">
        <v>1033</v>
      </c>
      <c r="M378" t="s">
        <v>831</v>
      </c>
      <c r="N378" t="s">
        <v>6090</v>
      </c>
      <c r="Q378" t="s">
        <v>6091</v>
      </c>
      <c r="R378">
        <v>9577</v>
      </c>
      <c r="T378">
        <v>83</v>
      </c>
      <c r="U378">
        <v>83</v>
      </c>
      <c r="V378">
        <v>0</v>
      </c>
      <c r="W378" t="s">
        <v>359</v>
      </c>
      <c r="X378" t="s">
        <v>394</v>
      </c>
      <c r="Z378">
        <v>1989</v>
      </c>
      <c r="AA378" t="s">
        <v>361</v>
      </c>
      <c r="AC378" t="s">
        <v>2508</v>
      </c>
      <c r="AD378" t="s">
        <v>3872</v>
      </c>
      <c r="AE378">
        <v>2</v>
      </c>
      <c r="AF378" t="s">
        <v>363</v>
      </c>
      <c r="AG378" t="s">
        <v>3973</v>
      </c>
      <c r="AH378" t="s">
        <v>3974</v>
      </c>
      <c r="AI378" t="s">
        <v>3975</v>
      </c>
      <c r="AJ378" t="s">
        <v>3976</v>
      </c>
      <c r="AK378" t="s">
        <v>6092</v>
      </c>
      <c r="AL378" t="s">
        <v>359</v>
      </c>
      <c r="AM378">
        <v>10</v>
      </c>
      <c r="AN378" t="s">
        <v>359</v>
      </c>
      <c r="AO378">
        <v>2</v>
      </c>
      <c r="AP378" t="s">
        <v>6093</v>
      </c>
      <c r="AQ378" t="s">
        <v>401</v>
      </c>
      <c r="AR378">
        <v>2017</v>
      </c>
      <c r="AS378" t="s">
        <v>370</v>
      </c>
      <c r="AT378">
        <v>10</v>
      </c>
      <c r="AU378" t="s">
        <v>359</v>
      </c>
      <c r="AV378">
        <v>2</v>
      </c>
      <c r="AW378" t="s">
        <v>6094</v>
      </c>
      <c r="AX378">
        <v>2017</v>
      </c>
      <c r="AY378" t="s">
        <v>370</v>
      </c>
      <c r="AZ378">
        <v>400</v>
      </c>
      <c r="BA378" t="s">
        <v>361</v>
      </c>
      <c r="BJ378" t="s">
        <v>361</v>
      </c>
      <c r="BP378" t="s">
        <v>361</v>
      </c>
      <c r="BV378" t="s">
        <v>361</v>
      </c>
      <c r="CE378" t="s">
        <v>361</v>
      </c>
      <c r="CN378" t="s">
        <v>359</v>
      </c>
      <c r="CO378" t="s">
        <v>359</v>
      </c>
      <c r="CP378" t="s">
        <v>375</v>
      </c>
      <c r="CQ378" t="s">
        <v>359</v>
      </c>
      <c r="CR378">
        <v>0</v>
      </c>
      <c r="CS378" t="s">
        <v>359</v>
      </c>
      <c r="CT378" t="s">
        <v>376</v>
      </c>
      <c r="CU378" t="s">
        <v>359</v>
      </c>
      <c r="CV378" t="s">
        <v>375</v>
      </c>
      <c r="CW378" t="s">
        <v>359</v>
      </c>
      <c r="CX378" t="s">
        <v>6095</v>
      </c>
      <c r="CY378" t="s">
        <v>6096</v>
      </c>
      <c r="CZ378" t="s">
        <v>6097</v>
      </c>
      <c r="DA378" t="s">
        <v>6098</v>
      </c>
      <c r="DB378">
        <v>1</v>
      </c>
      <c r="DC378" t="s">
        <v>6099</v>
      </c>
      <c r="DD378">
        <v>1989</v>
      </c>
      <c r="DE378" t="s">
        <v>622</v>
      </c>
      <c r="DF378" t="s">
        <v>361</v>
      </c>
      <c r="DJ378" t="s">
        <v>361</v>
      </c>
      <c r="DK378" t="s">
        <v>6100</v>
      </c>
      <c r="DL378" t="s">
        <v>622</v>
      </c>
      <c r="DM378" t="s">
        <v>4573</v>
      </c>
      <c r="DN378" t="s">
        <v>6101</v>
      </c>
    </row>
    <row r="379" spans="1:118" x14ac:dyDescent="0.3">
      <c r="A379" t="s">
        <v>6102</v>
      </c>
      <c r="B379">
        <v>1</v>
      </c>
      <c r="D379" t="s">
        <v>631</v>
      </c>
      <c r="E379" t="s">
        <v>6103</v>
      </c>
      <c r="F379" t="s">
        <v>6104</v>
      </c>
      <c r="G379" t="s">
        <v>634</v>
      </c>
      <c r="H379" t="s">
        <v>6105</v>
      </c>
      <c r="I379">
        <v>2017</v>
      </c>
      <c r="J379" t="s">
        <v>353</v>
      </c>
      <c r="K379" t="s">
        <v>354</v>
      </c>
      <c r="L379" t="s">
        <v>564</v>
      </c>
      <c r="M379" t="s">
        <v>2505</v>
      </c>
      <c r="N379" t="s">
        <v>2229</v>
      </c>
      <c r="Q379" t="s">
        <v>5324</v>
      </c>
      <c r="T379">
        <v>155</v>
      </c>
      <c r="U379">
        <v>55</v>
      </c>
      <c r="V379">
        <v>100</v>
      </c>
      <c r="W379" t="s">
        <v>359</v>
      </c>
      <c r="X379" t="s">
        <v>394</v>
      </c>
      <c r="Z379">
        <v>2016</v>
      </c>
      <c r="AA379" t="s">
        <v>359</v>
      </c>
      <c r="AB379" t="s">
        <v>6106</v>
      </c>
      <c r="AC379" t="s">
        <v>362</v>
      </c>
      <c r="AE379">
        <v>3</v>
      </c>
      <c r="AF379" t="s">
        <v>363</v>
      </c>
      <c r="AG379" t="s">
        <v>5326</v>
      </c>
      <c r="AH379" t="s">
        <v>5327</v>
      </c>
      <c r="AI379" t="s">
        <v>5328</v>
      </c>
      <c r="AJ379" t="s">
        <v>5329</v>
      </c>
      <c r="AL379" t="s">
        <v>359</v>
      </c>
      <c r="AM379">
        <v>17</v>
      </c>
      <c r="AN379" t="s">
        <v>359</v>
      </c>
      <c r="AO379">
        <v>4</v>
      </c>
      <c r="AQ379" t="s">
        <v>6107</v>
      </c>
      <c r="AR379">
        <v>2016</v>
      </c>
      <c r="AS379" t="s">
        <v>370</v>
      </c>
      <c r="AT379">
        <v>17</v>
      </c>
      <c r="AU379" t="s">
        <v>359</v>
      </c>
      <c r="AV379">
        <v>1</v>
      </c>
      <c r="AX379">
        <v>2016</v>
      </c>
      <c r="AY379" t="s">
        <v>370</v>
      </c>
      <c r="AZ379">
        <v>4300</v>
      </c>
      <c r="BA379" t="s">
        <v>359</v>
      </c>
      <c r="BB379">
        <v>1</v>
      </c>
      <c r="BC379" t="s">
        <v>6108</v>
      </c>
      <c r="BD379" t="s">
        <v>5331</v>
      </c>
      <c r="BE379" t="s">
        <v>5332</v>
      </c>
      <c r="BF379" t="s">
        <v>5333</v>
      </c>
      <c r="BH379">
        <v>2016</v>
      </c>
      <c r="BI379" t="s">
        <v>370</v>
      </c>
      <c r="BJ379" t="s">
        <v>359</v>
      </c>
      <c r="BK379">
        <v>2</v>
      </c>
      <c r="BL379" t="s">
        <v>5334</v>
      </c>
      <c r="BN379">
        <v>2016</v>
      </c>
      <c r="BO379" t="s">
        <v>370</v>
      </c>
      <c r="BP379" t="s">
        <v>359</v>
      </c>
      <c r="BQ379">
        <v>1</v>
      </c>
      <c r="BS379">
        <v>2016</v>
      </c>
      <c r="BT379" t="s">
        <v>370</v>
      </c>
      <c r="BU379">
        <v>1800</v>
      </c>
      <c r="BV379" t="s">
        <v>361</v>
      </c>
      <c r="CE379" t="s">
        <v>361</v>
      </c>
      <c r="CN379" t="s">
        <v>359</v>
      </c>
      <c r="CO379" t="s">
        <v>359</v>
      </c>
      <c r="CP379" t="s">
        <v>375</v>
      </c>
      <c r="CQ379" t="s">
        <v>359</v>
      </c>
      <c r="CR379">
        <v>0</v>
      </c>
      <c r="CS379" t="s">
        <v>359</v>
      </c>
      <c r="CT379" t="s">
        <v>376</v>
      </c>
      <c r="CU379" t="s">
        <v>359</v>
      </c>
      <c r="CV379" t="s">
        <v>375</v>
      </c>
      <c r="CW379" t="s">
        <v>359</v>
      </c>
      <c r="CX379" t="s">
        <v>6109</v>
      </c>
      <c r="CY379" t="s">
        <v>6110</v>
      </c>
      <c r="CZ379" t="s">
        <v>6111</v>
      </c>
      <c r="DA379" t="s">
        <v>6112</v>
      </c>
      <c r="DB379">
        <v>4</v>
      </c>
      <c r="DC379" t="s">
        <v>6113</v>
      </c>
      <c r="DD379">
        <v>2016</v>
      </c>
      <c r="DE379" t="s">
        <v>370</v>
      </c>
      <c r="DF379" t="s">
        <v>361</v>
      </c>
      <c r="DJ379" t="s">
        <v>359</v>
      </c>
      <c r="DL379" t="s">
        <v>370</v>
      </c>
      <c r="DM379" t="s">
        <v>6114</v>
      </c>
      <c r="DN379" t="s">
        <v>6115</v>
      </c>
    </row>
    <row r="380" spans="1:118" x14ac:dyDescent="0.3">
      <c r="A380" t="s">
        <v>6116</v>
      </c>
      <c r="B380">
        <v>1</v>
      </c>
      <c r="D380" t="s">
        <v>412</v>
      </c>
      <c r="E380" t="s">
        <v>6117</v>
      </c>
      <c r="F380" t="s">
        <v>6118</v>
      </c>
      <c r="G380" t="s">
        <v>415</v>
      </c>
      <c r="H380" t="s">
        <v>6119</v>
      </c>
      <c r="I380">
        <v>2017</v>
      </c>
      <c r="J380" t="s">
        <v>353</v>
      </c>
      <c r="K380" t="s">
        <v>354</v>
      </c>
      <c r="L380" t="s">
        <v>417</v>
      </c>
      <c r="M380" t="s">
        <v>1704</v>
      </c>
      <c r="N380" t="s">
        <v>2369</v>
      </c>
      <c r="Q380" t="s">
        <v>420</v>
      </c>
      <c r="R380">
        <v>20456</v>
      </c>
      <c r="T380">
        <v>30</v>
      </c>
      <c r="U380">
        <v>15</v>
      </c>
      <c r="V380">
        <v>15</v>
      </c>
      <c r="W380" t="s">
        <v>359</v>
      </c>
      <c r="X380" t="s">
        <v>394</v>
      </c>
      <c r="Z380">
        <v>2011</v>
      </c>
      <c r="AA380" t="s">
        <v>359</v>
      </c>
      <c r="AB380" t="s">
        <v>421</v>
      </c>
      <c r="AC380" t="s">
        <v>422</v>
      </c>
      <c r="AD380" t="s">
        <v>423</v>
      </c>
      <c r="AE380">
        <v>2</v>
      </c>
      <c r="AF380" t="s">
        <v>363</v>
      </c>
      <c r="AG380" t="s">
        <v>424</v>
      </c>
      <c r="AH380" t="s">
        <v>425</v>
      </c>
      <c r="AI380" t="s">
        <v>426</v>
      </c>
      <c r="AJ380" t="s">
        <v>427</v>
      </c>
      <c r="AL380" t="s">
        <v>359</v>
      </c>
      <c r="AM380">
        <v>5</v>
      </c>
      <c r="AN380" t="s">
        <v>359</v>
      </c>
      <c r="AO380">
        <v>1</v>
      </c>
      <c r="AQ380" t="s">
        <v>401</v>
      </c>
      <c r="AR380">
        <v>2015</v>
      </c>
      <c r="AS380" t="s">
        <v>370</v>
      </c>
      <c r="AT380">
        <v>5</v>
      </c>
      <c r="AU380" t="s">
        <v>359</v>
      </c>
      <c r="AV380">
        <v>2</v>
      </c>
      <c r="AX380">
        <v>2015</v>
      </c>
      <c r="AY380" t="s">
        <v>369</v>
      </c>
      <c r="AZ380">
        <v>2100</v>
      </c>
      <c r="BA380" t="s">
        <v>359</v>
      </c>
      <c r="BB380">
        <v>29</v>
      </c>
      <c r="BC380" t="s">
        <v>428</v>
      </c>
      <c r="BD380" t="s">
        <v>429</v>
      </c>
      <c r="BE380" t="s">
        <v>430</v>
      </c>
      <c r="BF380" t="s">
        <v>431</v>
      </c>
      <c r="BH380">
        <v>2011</v>
      </c>
      <c r="BI380" t="s">
        <v>370</v>
      </c>
      <c r="BJ380" t="s">
        <v>359</v>
      </c>
      <c r="BK380">
        <v>15</v>
      </c>
      <c r="BL380" t="s">
        <v>432</v>
      </c>
      <c r="BN380">
        <v>2011</v>
      </c>
      <c r="BO380" t="s">
        <v>370</v>
      </c>
      <c r="BP380" t="s">
        <v>359</v>
      </c>
      <c r="BQ380">
        <v>3</v>
      </c>
      <c r="BS380">
        <v>2011</v>
      </c>
      <c r="BT380" t="s">
        <v>369</v>
      </c>
      <c r="BU380">
        <v>37000</v>
      </c>
      <c r="BV380" t="s">
        <v>361</v>
      </c>
      <c r="CE380" t="s">
        <v>361</v>
      </c>
      <c r="CN380" t="s">
        <v>359</v>
      </c>
      <c r="CO380" t="s">
        <v>359</v>
      </c>
      <c r="CP380" t="s">
        <v>375</v>
      </c>
      <c r="CQ380" t="s">
        <v>359</v>
      </c>
      <c r="CR380">
        <v>0</v>
      </c>
      <c r="CS380" t="s">
        <v>359</v>
      </c>
      <c r="CT380" t="s">
        <v>376</v>
      </c>
      <c r="CU380" t="s">
        <v>359</v>
      </c>
      <c r="CV380" t="s">
        <v>375</v>
      </c>
      <c r="CW380" t="s">
        <v>359</v>
      </c>
      <c r="CX380" t="s">
        <v>6120</v>
      </c>
      <c r="CY380" t="s">
        <v>6121</v>
      </c>
      <c r="CZ380" t="s">
        <v>6122</v>
      </c>
      <c r="DA380" t="s">
        <v>6123</v>
      </c>
      <c r="DB380">
        <v>29</v>
      </c>
      <c r="DC380" t="s">
        <v>6124</v>
      </c>
      <c r="DD380">
        <v>2011</v>
      </c>
      <c r="DE380" t="s">
        <v>369</v>
      </c>
      <c r="DF380" t="s">
        <v>359</v>
      </c>
      <c r="DG380">
        <v>10</v>
      </c>
      <c r="DH380">
        <v>30</v>
      </c>
      <c r="DI380" t="s">
        <v>6125</v>
      </c>
      <c r="DJ380" t="s">
        <v>361</v>
      </c>
      <c r="DK380" t="s">
        <v>6126</v>
      </c>
      <c r="DL380" t="s">
        <v>369</v>
      </c>
      <c r="DM380" t="s">
        <v>6127</v>
      </c>
      <c r="DN380" t="s">
        <v>6128</v>
      </c>
    </row>
    <row r="381" spans="1:118" x14ac:dyDescent="0.3">
      <c r="A381" t="s">
        <v>6129</v>
      </c>
      <c r="B381">
        <v>1</v>
      </c>
      <c r="D381" t="s">
        <v>579</v>
      </c>
      <c r="E381" t="s">
        <v>6130</v>
      </c>
      <c r="F381" t="s">
        <v>6131</v>
      </c>
      <c r="G381" t="s">
        <v>914</v>
      </c>
      <c r="H381" t="s">
        <v>6132</v>
      </c>
      <c r="I381">
        <v>2017</v>
      </c>
      <c r="J381" t="s">
        <v>353</v>
      </c>
      <c r="K381" t="s">
        <v>354</v>
      </c>
      <c r="L381" t="s">
        <v>754</v>
      </c>
      <c r="M381" t="s">
        <v>1264</v>
      </c>
      <c r="N381" t="s">
        <v>6133</v>
      </c>
      <c r="Q381" t="s">
        <v>1478</v>
      </c>
      <c r="R381">
        <v>5544</v>
      </c>
      <c r="T381">
        <v>118</v>
      </c>
      <c r="U381">
        <v>118</v>
      </c>
      <c r="V381">
        <v>0</v>
      </c>
      <c r="W381" t="s">
        <v>359</v>
      </c>
      <c r="X381" t="s">
        <v>360</v>
      </c>
      <c r="Z381">
        <v>1998</v>
      </c>
      <c r="AA381" t="s">
        <v>361</v>
      </c>
      <c r="AC381" t="s">
        <v>362</v>
      </c>
      <c r="AD381" t="s">
        <v>1479</v>
      </c>
      <c r="AE381">
        <v>2</v>
      </c>
      <c r="AF381" t="s">
        <v>363</v>
      </c>
      <c r="AG381" t="s">
        <v>918</v>
      </c>
      <c r="AH381" t="s">
        <v>919</v>
      </c>
      <c r="AI381" t="s">
        <v>920</v>
      </c>
      <c r="AJ381" t="s">
        <v>921</v>
      </c>
      <c r="AL381" t="s">
        <v>359</v>
      </c>
      <c r="AM381">
        <v>20</v>
      </c>
      <c r="AN381" t="s">
        <v>359</v>
      </c>
      <c r="AO381">
        <v>2</v>
      </c>
      <c r="AQ381" t="s">
        <v>401</v>
      </c>
      <c r="AR381">
        <v>2016</v>
      </c>
      <c r="AS381" t="s">
        <v>370</v>
      </c>
      <c r="AT381">
        <v>20</v>
      </c>
      <c r="AU381" t="s">
        <v>359</v>
      </c>
      <c r="AV381">
        <v>2</v>
      </c>
      <c r="AX381">
        <v>2016</v>
      </c>
      <c r="AY381" t="s">
        <v>370</v>
      </c>
      <c r="AZ381">
        <v>500</v>
      </c>
      <c r="BA381" t="s">
        <v>359</v>
      </c>
      <c r="BB381">
        <v>15</v>
      </c>
      <c r="BC381" t="s">
        <v>2491</v>
      </c>
      <c r="BD381" t="s">
        <v>2492</v>
      </c>
      <c r="BE381" t="s">
        <v>2493</v>
      </c>
      <c r="BF381" t="s">
        <v>2494</v>
      </c>
      <c r="BG381" t="s">
        <v>6134</v>
      </c>
      <c r="BH381">
        <v>2016</v>
      </c>
      <c r="BI381" t="s">
        <v>370</v>
      </c>
      <c r="BJ381" t="s">
        <v>359</v>
      </c>
      <c r="BK381">
        <v>0</v>
      </c>
      <c r="BL381" t="s">
        <v>1679</v>
      </c>
      <c r="BN381">
        <v>2016</v>
      </c>
      <c r="BO381" t="s">
        <v>370</v>
      </c>
      <c r="BP381" t="s">
        <v>359</v>
      </c>
      <c r="BQ381">
        <v>2</v>
      </c>
      <c r="BS381">
        <v>2016</v>
      </c>
      <c r="BT381" t="s">
        <v>370</v>
      </c>
      <c r="BU381">
        <v>500</v>
      </c>
      <c r="BV381" t="s">
        <v>359</v>
      </c>
      <c r="BW381">
        <v>1</v>
      </c>
      <c r="BY381">
        <v>2016</v>
      </c>
      <c r="BZ381" t="s">
        <v>370</v>
      </c>
      <c r="CA381" t="s">
        <v>359</v>
      </c>
      <c r="CC381">
        <v>2016</v>
      </c>
      <c r="CD381" t="s">
        <v>370</v>
      </c>
      <c r="CE381" t="s">
        <v>359</v>
      </c>
      <c r="CG381" t="s">
        <v>6135</v>
      </c>
      <c r="CH381">
        <v>2016</v>
      </c>
      <c r="CI381" t="s">
        <v>370</v>
      </c>
      <c r="CJ381" t="s">
        <v>361</v>
      </c>
      <c r="CN381" t="s">
        <v>359</v>
      </c>
      <c r="CO381" t="s">
        <v>359</v>
      </c>
      <c r="CP381" t="s">
        <v>375</v>
      </c>
      <c r="CQ381" t="s">
        <v>359</v>
      </c>
      <c r="CR381">
        <v>0</v>
      </c>
      <c r="CS381" t="s">
        <v>359</v>
      </c>
      <c r="CT381" t="s">
        <v>376</v>
      </c>
      <c r="CU381" t="s">
        <v>359</v>
      </c>
      <c r="CV381" t="s">
        <v>375</v>
      </c>
      <c r="CW381" t="s">
        <v>359</v>
      </c>
      <c r="CX381" t="s">
        <v>6136</v>
      </c>
      <c r="CY381" t="s">
        <v>6137</v>
      </c>
      <c r="CZ381" t="s">
        <v>6138</v>
      </c>
      <c r="DA381" t="s">
        <v>6139</v>
      </c>
      <c r="DB381">
        <v>3</v>
      </c>
      <c r="DD381">
        <v>2016</v>
      </c>
      <c r="DE381" t="s">
        <v>370</v>
      </c>
      <c r="DF381" t="s">
        <v>361</v>
      </c>
      <c r="DJ381" t="s">
        <v>359</v>
      </c>
      <c r="DL381" t="s">
        <v>370</v>
      </c>
      <c r="DM381" t="s">
        <v>6140</v>
      </c>
      <c r="DN381" t="s">
        <v>6141</v>
      </c>
    </row>
    <row r="382" spans="1:118" x14ac:dyDescent="0.3">
      <c r="A382" t="s">
        <v>6142</v>
      </c>
      <c r="B382">
        <v>1</v>
      </c>
      <c r="D382" t="s">
        <v>487</v>
      </c>
      <c r="E382" t="s">
        <v>6143</v>
      </c>
      <c r="F382" t="s">
        <v>6144</v>
      </c>
      <c r="G382" t="s">
        <v>490</v>
      </c>
      <c r="H382" t="s">
        <v>2878</v>
      </c>
      <c r="I382">
        <v>2017</v>
      </c>
      <c r="J382" t="s">
        <v>353</v>
      </c>
      <c r="K382" t="s">
        <v>354</v>
      </c>
      <c r="L382" t="s">
        <v>492</v>
      </c>
      <c r="M382" t="s">
        <v>1333</v>
      </c>
      <c r="N382" t="s">
        <v>3014</v>
      </c>
      <c r="Q382" t="s">
        <v>495</v>
      </c>
      <c r="R382">
        <v>2297</v>
      </c>
      <c r="T382">
        <v>220</v>
      </c>
      <c r="U382">
        <v>110</v>
      </c>
      <c r="V382">
        <v>110</v>
      </c>
      <c r="W382" t="s">
        <v>359</v>
      </c>
      <c r="X382" t="s">
        <v>394</v>
      </c>
      <c r="Z382">
        <v>2013</v>
      </c>
      <c r="AA382" t="s">
        <v>361</v>
      </c>
      <c r="AC382" t="s">
        <v>362</v>
      </c>
      <c r="AE382">
        <v>1</v>
      </c>
      <c r="AF382" t="s">
        <v>363</v>
      </c>
      <c r="AG382" t="s">
        <v>496</v>
      </c>
      <c r="AH382" t="s">
        <v>497</v>
      </c>
      <c r="AI382" t="s">
        <v>498</v>
      </c>
      <c r="AJ382" t="s">
        <v>499</v>
      </c>
      <c r="AL382" t="s">
        <v>359</v>
      </c>
      <c r="AM382">
        <v>13</v>
      </c>
      <c r="AN382" t="s">
        <v>359</v>
      </c>
      <c r="AO382">
        <v>1</v>
      </c>
      <c r="AQ382" t="s">
        <v>401</v>
      </c>
      <c r="AR382">
        <v>2013</v>
      </c>
      <c r="AS382" t="s">
        <v>370</v>
      </c>
      <c r="AT382">
        <v>13</v>
      </c>
      <c r="AU382" t="s">
        <v>359</v>
      </c>
      <c r="AV382">
        <v>1</v>
      </c>
      <c r="AX382">
        <v>2013</v>
      </c>
      <c r="AY382" t="s">
        <v>370</v>
      </c>
      <c r="AZ382">
        <v>30</v>
      </c>
      <c r="BA382" t="s">
        <v>359</v>
      </c>
      <c r="BB382">
        <v>6</v>
      </c>
      <c r="BC382" t="s">
        <v>500</v>
      </c>
      <c r="BD382" t="s">
        <v>501</v>
      </c>
      <c r="BE382" t="s">
        <v>502</v>
      </c>
      <c r="BF382" t="s">
        <v>503</v>
      </c>
      <c r="BH382">
        <v>2013</v>
      </c>
      <c r="BI382" t="s">
        <v>369</v>
      </c>
      <c r="BJ382" t="s">
        <v>359</v>
      </c>
      <c r="BK382">
        <v>10</v>
      </c>
      <c r="BL382" t="s">
        <v>504</v>
      </c>
      <c r="BN382">
        <v>2013</v>
      </c>
      <c r="BO382" t="s">
        <v>370</v>
      </c>
      <c r="BP382" t="s">
        <v>359</v>
      </c>
      <c r="BQ382">
        <v>2</v>
      </c>
      <c r="BS382">
        <v>2013</v>
      </c>
      <c r="BT382" t="s">
        <v>370</v>
      </c>
      <c r="BU382">
        <v>7000</v>
      </c>
      <c r="BV382" t="s">
        <v>361</v>
      </c>
      <c r="CE382" t="s">
        <v>361</v>
      </c>
      <c r="CN382" t="s">
        <v>359</v>
      </c>
      <c r="CO382" t="s">
        <v>359</v>
      </c>
      <c r="CP382" t="s">
        <v>375</v>
      </c>
      <c r="CQ382" t="s">
        <v>359</v>
      </c>
      <c r="CR382">
        <v>0</v>
      </c>
      <c r="CS382" t="s">
        <v>359</v>
      </c>
      <c r="CT382" t="s">
        <v>376</v>
      </c>
      <c r="CU382" t="s">
        <v>359</v>
      </c>
      <c r="CV382" t="s">
        <v>375</v>
      </c>
      <c r="CW382" t="s">
        <v>359</v>
      </c>
      <c r="CX382" t="s">
        <v>6145</v>
      </c>
      <c r="CY382" t="s">
        <v>6146</v>
      </c>
      <c r="CZ382" t="s">
        <v>6147</v>
      </c>
      <c r="DA382" t="s">
        <v>6148</v>
      </c>
      <c r="DB382">
        <v>1</v>
      </c>
      <c r="DC382" t="s">
        <v>6149</v>
      </c>
      <c r="DD382">
        <v>2013</v>
      </c>
      <c r="DE382" t="s">
        <v>370</v>
      </c>
      <c r="DF382" t="s">
        <v>361</v>
      </c>
      <c r="DJ382" t="s">
        <v>359</v>
      </c>
      <c r="DL382" t="s">
        <v>370</v>
      </c>
      <c r="DN382" t="s">
        <v>6150</v>
      </c>
    </row>
    <row r="383" spans="1:118" x14ac:dyDescent="0.3">
      <c r="A383" t="s">
        <v>6151</v>
      </c>
      <c r="B383">
        <v>1</v>
      </c>
      <c r="D383" t="s">
        <v>348</v>
      </c>
      <c r="E383" t="s">
        <v>6152</v>
      </c>
      <c r="F383" t="s">
        <v>6153</v>
      </c>
      <c r="G383" t="s">
        <v>351</v>
      </c>
      <c r="H383" t="s">
        <v>6154</v>
      </c>
      <c r="I383">
        <v>2017</v>
      </c>
      <c r="J383" t="s">
        <v>353</v>
      </c>
      <c r="K383" t="s">
        <v>354</v>
      </c>
      <c r="L383" t="s">
        <v>996</v>
      </c>
      <c r="M383" t="s">
        <v>997</v>
      </c>
      <c r="N383" t="s">
        <v>6155</v>
      </c>
      <c r="Q383" t="s">
        <v>375</v>
      </c>
      <c r="R383">
        <v>6572</v>
      </c>
      <c r="T383">
        <v>725</v>
      </c>
      <c r="U383">
        <v>725</v>
      </c>
      <c r="V383">
        <v>0</v>
      </c>
      <c r="W383" t="s">
        <v>359</v>
      </c>
      <c r="X383" t="s">
        <v>360</v>
      </c>
      <c r="Z383">
        <v>2016</v>
      </c>
      <c r="AA383" t="s">
        <v>361</v>
      </c>
      <c r="AC383" t="s">
        <v>362</v>
      </c>
      <c r="AE383">
        <v>2</v>
      </c>
      <c r="AF383" t="s">
        <v>363</v>
      </c>
      <c r="AG383" t="s">
        <v>6156</v>
      </c>
      <c r="AH383" t="s">
        <v>1002</v>
      </c>
      <c r="AI383" t="s">
        <v>1003</v>
      </c>
      <c r="AJ383" t="s">
        <v>1004</v>
      </c>
      <c r="AL383" t="s">
        <v>359</v>
      </c>
      <c r="AM383">
        <v>3</v>
      </c>
      <c r="AN383" t="s">
        <v>359</v>
      </c>
      <c r="AO383">
        <v>1</v>
      </c>
      <c r="AQ383" t="s">
        <v>368</v>
      </c>
      <c r="AR383">
        <v>2016</v>
      </c>
      <c r="AS383" t="s">
        <v>370</v>
      </c>
      <c r="AT383">
        <v>3</v>
      </c>
      <c r="AU383" t="s">
        <v>359</v>
      </c>
      <c r="AV383">
        <v>1</v>
      </c>
      <c r="AX383">
        <v>2016</v>
      </c>
      <c r="AY383" t="s">
        <v>370</v>
      </c>
      <c r="AZ383">
        <v>35000</v>
      </c>
      <c r="BA383" t="s">
        <v>359</v>
      </c>
      <c r="BB383">
        <v>10</v>
      </c>
      <c r="BC383" t="s">
        <v>6077</v>
      </c>
      <c r="BD383" t="s">
        <v>6078</v>
      </c>
      <c r="BE383" t="s">
        <v>6079</v>
      </c>
      <c r="BF383" t="s">
        <v>6080</v>
      </c>
      <c r="BH383">
        <v>2016</v>
      </c>
      <c r="BI383" t="s">
        <v>370</v>
      </c>
      <c r="BJ383" t="s">
        <v>359</v>
      </c>
      <c r="BK383">
        <v>6</v>
      </c>
      <c r="BL383" t="s">
        <v>368</v>
      </c>
      <c r="BN383">
        <v>2016</v>
      </c>
      <c r="BO383" t="s">
        <v>370</v>
      </c>
      <c r="BP383" t="s">
        <v>359</v>
      </c>
      <c r="BQ383">
        <v>1</v>
      </c>
      <c r="BS383">
        <v>2016</v>
      </c>
      <c r="BT383" t="s">
        <v>370</v>
      </c>
      <c r="BU383">
        <v>35000</v>
      </c>
      <c r="BV383" t="s">
        <v>359</v>
      </c>
      <c r="BW383">
        <v>3</v>
      </c>
      <c r="BY383">
        <v>2016</v>
      </c>
      <c r="BZ383" t="s">
        <v>370</v>
      </c>
      <c r="CA383" t="s">
        <v>359</v>
      </c>
      <c r="CC383">
        <v>2016</v>
      </c>
      <c r="CD383" t="s">
        <v>370</v>
      </c>
      <c r="CE383" t="s">
        <v>361</v>
      </c>
      <c r="CN383" t="s">
        <v>359</v>
      </c>
      <c r="CO383" t="s">
        <v>359</v>
      </c>
      <c r="CP383" t="s">
        <v>375</v>
      </c>
      <c r="CQ383" t="s">
        <v>359</v>
      </c>
      <c r="CR383">
        <v>0</v>
      </c>
      <c r="CS383" t="s">
        <v>359</v>
      </c>
      <c r="CT383" t="s">
        <v>376</v>
      </c>
      <c r="CU383" t="s">
        <v>359</v>
      </c>
      <c r="CV383" t="s">
        <v>375</v>
      </c>
      <c r="CW383" t="s">
        <v>359</v>
      </c>
      <c r="CX383" t="s">
        <v>6157</v>
      </c>
      <c r="CY383" t="s">
        <v>6158</v>
      </c>
      <c r="CZ383" t="s">
        <v>6159</v>
      </c>
      <c r="DA383" t="s">
        <v>6160</v>
      </c>
      <c r="DB383">
        <v>1</v>
      </c>
      <c r="DC383" t="s">
        <v>6161</v>
      </c>
      <c r="DD383">
        <v>2016</v>
      </c>
      <c r="DE383" t="s">
        <v>370</v>
      </c>
      <c r="DF383" t="s">
        <v>361</v>
      </c>
      <c r="DJ383" t="s">
        <v>359</v>
      </c>
      <c r="DL383" t="s">
        <v>370</v>
      </c>
      <c r="DN383" t="s">
        <v>6162</v>
      </c>
    </row>
    <row r="384" spans="1:118" x14ac:dyDescent="0.3">
      <c r="A384" t="s">
        <v>6163</v>
      </c>
      <c r="B384">
        <v>1</v>
      </c>
      <c r="D384" t="s">
        <v>465</v>
      </c>
      <c r="E384" t="s">
        <v>6164</v>
      </c>
      <c r="F384" t="s">
        <v>6165</v>
      </c>
      <c r="G384" t="s">
        <v>468</v>
      </c>
      <c r="H384" t="s">
        <v>830</v>
      </c>
      <c r="I384">
        <v>2017</v>
      </c>
      <c r="J384" t="s">
        <v>353</v>
      </c>
      <c r="K384" t="s">
        <v>354</v>
      </c>
      <c r="L384" t="s">
        <v>470</v>
      </c>
      <c r="M384" t="s">
        <v>2879</v>
      </c>
      <c r="N384" t="s">
        <v>6166</v>
      </c>
      <c r="Q384" t="s">
        <v>6167</v>
      </c>
      <c r="R384">
        <v>567</v>
      </c>
      <c r="T384">
        <v>101</v>
      </c>
      <c r="U384">
        <v>101</v>
      </c>
      <c r="V384">
        <v>0</v>
      </c>
      <c r="W384" t="s">
        <v>359</v>
      </c>
      <c r="X384" t="s">
        <v>360</v>
      </c>
      <c r="Z384">
        <v>2015</v>
      </c>
      <c r="AA384" t="s">
        <v>361</v>
      </c>
      <c r="AC384" t="s">
        <v>362</v>
      </c>
      <c r="AD384" t="s">
        <v>6168</v>
      </c>
      <c r="AE384">
        <v>8</v>
      </c>
      <c r="AF384" t="s">
        <v>363</v>
      </c>
      <c r="AG384" t="s">
        <v>1101</v>
      </c>
      <c r="AH384" t="s">
        <v>1102</v>
      </c>
      <c r="AI384" t="s">
        <v>1103</v>
      </c>
      <c r="AJ384" t="s">
        <v>1104</v>
      </c>
      <c r="AL384" t="s">
        <v>359</v>
      </c>
      <c r="AM384">
        <v>40</v>
      </c>
      <c r="AN384" t="s">
        <v>359</v>
      </c>
      <c r="AO384">
        <v>8</v>
      </c>
      <c r="AQ384" t="s">
        <v>401</v>
      </c>
      <c r="AR384">
        <v>2015</v>
      </c>
      <c r="AS384" t="s">
        <v>370</v>
      </c>
      <c r="AT384">
        <v>40</v>
      </c>
      <c r="AU384" t="s">
        <v>359</v>
      </c>
      <c r="AV384">
        <v>1</v>
      </c>
      <c r="AX384">
        <v>2015</v>
      </c>
      <c r="AY384" t="s">
        <v>370</v>
      </c>
      <c r="AZ384">
        <v>4000</v>
      </c>
      <c r="BA384" t="s">
        <v>361</v>
      </c>
      <c r="BJ384" t="s">
        <v>361</v>
      </c>
      <c r="BP384" t="s">
        <v>359</v>
      </c>
      <c r="BQ384">
        <v>1</v>
      </c>
      <c r="BS384">
        <v>2015</v>
      </c>
      <c r="BT384" t="s">
        <v>370</v>
      </c>
      <c r="BU384">
        <v>8000</v>
      </c>
      <c r="BV384" t="s">
        <v>359</v>
      </c>
      <c r="BW384">
        <v>2</v>
      </c>
      <c r="BY384">
        <v>2015</v>
      </c>
      <c r="BZ384" t="s">
        <v>370</v>
      </c>
      <c r="CA384" t="s">
        <v>359</v>
      </c>
      <c r="CC384">
        <v>2015</v>
      </c>
      <c r="CD384" t="s">
        <v>370</v>
      </c>
      <c r="CE384" t="s">
        <v>361</v>
      </c>
      <c r="CN384" t="s">
        <v>359</v>
      </c>
      <c r="CO384" t="s">
        <v>359</v>
      </c>
      <c r="CP384" t="s">
        <v>375</v>
      </c>
      <c r="CQ384" t="s">
        <v>359</v>
      </c>
      <c r="CR384">
        <v>0</v>
      </c>
      <c r="CS384" t="s">
        <v>359</v>
      </c>
      <c r="CT384" t="s">
        <v>376</v>
      </c>
      <c r="CU384" t="s">
        <v>359</v>
      </c>
      <c r="CV384" t="s">
        <v>375</v>
      </c>
      <c r="CW384" t="s">
        <v>359</v>
      </c>
      <c r="CX384" t="s">
        <v>6169</v>
      </c>
      <c r="CY384" t="s">
        <v>6170</v>
      </c>
      <c r="CZ384" t="s">
        <v>5929</v>
      </c>
      <c r="DA384" t="s">
        <v>6171</v>
      </c>
      <c r="DB384">
        <v>2</v>
      </c>
      <c r="DC384" t="s">
        <v>6172</v>
      </c>
      <c r="DD384">
        <v>2015</v>
      </c>
      <c r="DE384" t="s">
        <v>370</v>
      </c>
      <c r="DF384" t="s">
        <v>361</v>
      </c>
      <c r="DJ384" t="s">
        <v>359</v>
      </c>
      <c r="DL384" t="s">
        <v>370</v>
      </c>
      <c r="DM384" t="s">
        <v>6173</v>
      </c>
      <c r="DN384" t="s">
        <v>6174</v>
      </c>
    </row>
    <row r="385" spans="1:118" x14ac:dyDescent="0.3">
      <c r="A385" t="s">
        <v>6175</v>
      </c>
      <c r="B385">
        <v>1</v>
      </c>
      <c r="D385" t="s">
        <v>487</v>
      </c>
      <c r="E385" t="s">
        <v>6176</v>
      </c>
      <c r="F385" t="s">
        <v>6177</v>
      </c>
      <c r="G385" t="s">
        <v>490</v>
      </c>
      <c r="H385" t="s">
        <v>6178</v>
      </c>
      <c r="I385">
        <v>2017</v>
      </c>
      <c r="J385" t="s">
        <v>353</v>
      </c>
      <c r="K385" t="s">
        <v>354</v>
      </c>
      <c r="L385" t="s">
        <v>492</v>
      </c>
      <c r="M385" t="s">
        <v>846</v>
      </c>
      <c r="N385" t="s">
        <v>2071</v>
      </c>
      <c r="Q385" t="s">
        <v>848</v>
      </c>
      <c r="R385">
        <v>1316</v>
      </c>
      <c r="T385">
        <v>92</v>
      </c>
      <c r="U385">
        <v>0</v>
      </c>
      <c r="V385">
        <v>92</v>
      </c>
      <c r="W385" t="s">
        <v>359</v>
      </c>
      <c r="X385" t="s">
        <v>394</v>
      </c>
      <c r="Z385">
        <v>2013</v>
      </c>
      <c r="AA385" t="s">
        <v>361</v>
      </c>
      <c r="AC385" t="s">
        <v>362</v>
      </c>
      <c r="AE385">
        <v>3</v>
      </c>
      <c r="AF385" t="s">
        <v>363</v>
      </c>
      <c r="AG385" t="s">
        <v>849</v>
      </c>
      <c r="AH385" t="s">
        <v>850</v>
      </c>
      <c r="AI385" t="s">
        <v>851</v>
      </c>
      <c r="AJ385" t="s">
        <v>852</v>
      </c>
      <c r="AL385" t="s">
        <v>359</v>
      </c>
      <c r="AM385">
        <v>11</v>
      </c>
      <c r="AN385" t="s">
        <v>359</v>
      </c>
      <c r="AO385">
        <v>1</v>
      </c>
      <c r="AQ385" t="s">
        <v>401</v>
      </c>
      <c r="AR385">
        <v>2013</v>
      </c>
      <c r="AS385" t="s">
        <v>370</v>
      </c>
      <c r="AT385">
        <v>11</v>
      </c>
      <c r="AU385" t="s">
        <v>359</v>
      </c>
      <c r="AV385">
        <v>1</v>
      </c>
      <c r="AX385">
        <v>2013</v>
      </c>
      <c r="AY385" t="s">
        <v>369</v>
      </c>
      <c r="AZ385">
        <v>1000</v>
      </c>
      <c r="BA385" t="s">
        <v>359</v>
      </c>
      <c r="BB385">
        <v>4</v>
      </c>
      <c r="BC385" t="s">
        <v>853</v>
      </c>
      <c r="BD385" t="s">
        <v>854</v>
      </c>
      <c r="BE385" t="s">
        <v>855</v>
      </c>
      <c r="BF385" t="s">
        <v>856</v>
      </c>
      <c r="BH385">
        <v>2013</v>
      </c>
      <c r="BI385" t="s">
        <v>370</v>
      </c>
      <c r="BJ385" t="s">
        <v>359</v>
      </c>
      <c r="BK385">
        <v>6</v>
      </c>
      <c r="BL385" t="s">
        <v>504</v>
      </c>
      <c r="BN385">
        <v>2013</v>
      </c>
      <c r="BO385" t="s">
        <v>369</v>
      </c>
      <c r="BP385" t="s">
        <v>359</v>
      </c>
      <c r="BQ385">
        <v>1</v>
      </c>
      <c r="BS385">
        <v>2013</v>
      </c>
      <c r="BT385" t="s">
        <v>370</v>
      </c>
      <c r="BU385">
        <v>4000</v>
      </c>
      <c r="BV385" t="s">
        <v>361</v>
      </c>
      <c r="CE385" t="s">
        <v>361</v>
      </c>
      <c r="CN385" t="s">
        <v>359</v>
      </c>
      <c r="CO385" t="s">
        <v>359</v>
      </c>
      <c r="CP385" t="s">
        <v>375</v>
      </c>
      <c r="CQ385" t="s">
        <v>359</v>
      </c>
      <c r="CR385">
        <v>0</v>
      </c>
      <c r="CS385" t="s">
        <v>359</v>
      </c>
      <c r="CT385" t="s">
        <v>376</v>
      </c>
      <c r="CU385" t="s">
        <v>359</v>
      </c>
      <c r="CV385" t="s">
        <v>375</v>
      </c>
      <c r="CW385" t="s">
        <v>359</v>
      </c>
      <c r="CX385" t="s">
        <v>6179</v>
      </c>
      <c r="CY385" t="s">
        <v>6180</v>
      </c>
      <c r="CZ385" t="s">
        <v>6181</v>
      </c>
      <c r="DA385" t="s">
        <v>6182</v>
      </c>
      <c r="DB385">
        <v>1</v>
      </c>
      <c r="DC385" t="s">
        <v>6183</v>
      </c>
      <c r="DD385">
        <v>2013</v>
      </c>
      <c r="DE385" t="s">
        <v>622</v>
      </c>
      <c r="DF385" t="s">
        <v>361</v>
      </c>
      <c r="DJ385" t="s">
        <v>359</v>
      </c>
      <c r="DL385" t="s">
        <v>369</v>
      </c>
      <c r="DM385" t="s">
        <v>6114</v>
      </c>
      <c r="DN385" t="s">
        <v>6184</v>
      </c>
    </row>
    <row r="386" spans="1:118" x14ac:dyDescent="0.3">
      <c r="A386" t="s">
        <v>6185</v>
      </c>
      <c r="B386">
        <v>1</v>
      </c>
      <c r="D386" t="s">
        <v>559</v>
      </c>
      <c r="E386" t="s">
        <v>6186</v>
      </c>
      <c r="F386" t="s">
        <v>6187</v>
      </c>
      <c r="G386" t="s">
        <v>562</v>
      </c>
      <c r="H386" t="s">
        <v>6188</v>
      </c>
      <c r="I386">
        <v>2017</v>
      </c>
      <c r="J386" t="s">
        <v>353</v>
      </c>
      <c r="K386" t="s">
        <v>354</v>
      </c>
      <c r="L386" t="s">
        <v>564</v>
      </c>
      <c r="M386" t="s">
        <v>565</v>
      </c>
      <c r="N386" t="s">
        <v>1869</v>
      </c>
      <c r="Q386" t="s">
        <v>1869</v>
      </c>
      <c r="R386">
        <v>911</v>
      </c>
      <c r="T386">
        <v>118</v>
      </c>
      <c r="U386">
        <v>25</v>
      </c>
      <c r="V386">
        <v>93</v>
      </c>
      <c r="W386" t="s">
        <v>359</v>
      </c>
      <c r="X386" t="s">
        <v>394</v>
      </c>
      <c r="Z386">
        <v>1997</v>
      </c>
      <c r="AA386" t="s">
        <v>361</v>
      </c>
      <c r="AC386" t="s">
        <v>362</v>
      </c>
      <c r="AD386" t="s">
        <v>6189</v>
      </c>
      <c r="AE386">
        <v>2</v>
      </c>
      <c r="AF386" t="s">
        <v>363</v>
      </c>
      <c r="AG386" t="s">
        <v>5075</v>
      </c>
      <c r="AH386" t="s">
        <v>4933</v>
      </c>
      <c r="AI386" t="s">
        <v>5076</v>
      </c>
      <c r="AJ386" t="s">
        <v>5077</v>
      </c>
      <c r="AL386" t="s">
        <v>359</v>
      </c>
      <c r="AM386">
        <v>30</v>
      </c>
      <c r="AN386" t="s">
        <v>359</v>
      </c>
      <c r="AO386">
        <v>2</v>
      </c>
      <c r="AQ386" t="s">
        <v>6190</v>
      </c>
      <c r="AR386">
        <v>2016</v>
      </c>
      <c r="AS386" t="s">
        <v>370</v>
      </c>
      <c r="AT386">
        <v>30</v>
      </c>
      <c r="AU386" t="s">
        <v>359</v>
      </c>
      <c r="AV386">
        <v>1</v>
      </c>
      <c r="AX386">
        <v>2016</v>
      </c>
      <c r="AY386" t="s">
        <v>370</v>
      </c>
      <c r="AZ386">
        <v>700</v>
      </c>
      <c r="BA386" t="s">
        <v>359</v>
      </c>
      <c r="BB386">
        <v>1</v>
      </c>
      <c r="BC386" t="s">
        <v>4937</v>
      </c>
      <c r="BD386" t="s">
        <v>4938</v>
      </c>
      <c r="BE386" t="s">
        <v>4939</v>
      </c>
      <c r="BF386" t="s">
        <v>4940</v>
      </c>
      <c r="BH386">
        <v>2016</v>
      </c>
      <c r="BI386" t="s">
        <v>370</v>
      </c>
      <c r="BJ386" t="s">
        <v>359</v>
      </c>
      <c r="BK386">
        <v>2</v>
      </c>
      <c r="BL386" t="s">
        <v>5078</v>
      </c>
      <c r="BN386">
        <v>2016</v>
      </c>
      <c r="BO386" t="s">
        <v>370</v>
      </c>
      <c r="BP386" t="s">
        <v>359</v>
      </c>
      <c r="BQ386">
        <v>2</v>
      </c>
      <c r="BS386">
        <v>2016</v>
      </c>
      <c r="BT386" t="s">
        <v>370</v>
      </c>
      <c r="BU386">
        <v>800</v>
      </c>
      <c r="BV386" t="s">
        <v>361</v>
      </c>
      <c r="CE386" t="s">
        <v>361</v>
      </c>
      <c r="CN386" t="s">
        <v>359</v>
      </c>
      <c r="CO386" t="s">
        <v>359</v>
      </c>
      <c r="CP386" t="s">
        <v>375</v>
      </c>
      <c r="CQ386" t="s">
        <v>359</v>
      </c>
      <c r="CR386">
        <v>0</v>
      </c>
      <c r="CS386" t="s">
        <v>359</v>
      </c>
      <c r="CT386" t="s">
        <v>376</v>
      </c>
      <c r="CU386" t="s">
        <v>359</v>
      </c>
      <c r="CV386" t="s">
        <v>375</v>
      </c>
      <c r="CW386" t="s">
        <v>359</v>
      </c>
      <c r="CX386" t="s">
        <v>6191</v>
      </c>
      <c r="CY386" t="s">
        <v>6192</v>
      </c>
      <c r="CZ386" t="s">
        <v>2300</v>
      </c>
      <c r="DA386" t="s">
        <v>6193</v>
      </c>
      <c r="DB386">
        <v>5</v>
      </c>
      <c r="DC386" t="s">
        <v>6194</v>
      </c>
      <c r="DD386">
        <v>2016</v>
      </c>
      <c r="DE386" t="s">
        <v>370</v>
      </c>
      <c r="DF386" t="s">
        <v>361</v>
      </c>
      <c r="DJ386" t="s">
        <v>359</v>
      </c>
      <c r="DL386" t="s">
        <v>370</v>
      </c>
      <c r="DM386" t="s">
        <v>6195</v>
      </c>
      <c r="DN386" t="s">
        <v>6196</v>
      </c>
    </row>
    <row r="387" spans="1:118" x14ac:dyDescent="0.3">
      <c r="A387" t="s">
        <v>6197</v>
      </c>
      <c r="B387">
        <v>1</v>
      </c>
      <c r="D387" t="s">
        <v>579</v>
      </c>
      <c r="E387" t="s">
        <v>6198</v>
      </c>
      <c r="F387" t="s">
        <v>6199</v>
      </c>
      <c r="G387" t="s">
        <v>914</v>
      </c>
      <c r="H387" t="s">
        <v>6200</v>
      </c>
      <c r="I387">
        <v>2017</v>
      </c>
      <c r="J387" t="s">
        <v>353</v>
      </c>
      <c r="K387" t="s">
        <v>354</v>
      </c>
      <c r="L387" t="s">
        <v>666</v>
      </c>
      <c r="M387" t="s">
        <v>2121</v>
      </c>
      <c r="N387" t="s">
        <v>607</v>
      </c>
      <c r="T387">
        <v>199</v>
      </c>
      <c r="U387">
        <v>199</v>
      </c>
      <c r="V387">
        <v>0</v>
      </c>
      <c r="W387" t="s">
        <v>359</v>
      </c>
      <c r="X387" t="s">
        <v>394</v>
      </c>
      <c r="Z387">
        <v>2001</v>
      </c>
      <c r="AA387" t="s">
        <v>359</v>
      </c>
      <c r="AB387" t="s">
        <v>6201</v>
      </c>
      <c r="AC387" t="s">
        <v>362</v>
      </c>
      <c r="AD387" t="s">
        <v>6202</v>
      </c>
      <c r="AE387">
        <v>3</v>
      </c>
      <c r="AF387" t="s">
        <v>363</v>
      </c>
      <c r="AG387" t="s">
        <v>1984</v>
      </c>
      <c r="AH387" t="s">
        <v>1985</v>
      </c>
      <c r="AI387" t="s">
        <v>1986</v>
      </c>
      <c r="AJ387" t="s">
        <v>1987</v>
      </c>
      <c r="AL387" t="s">
        <v>359</v>
      </c>
      <c r="AM387">
        <v>14</v>
      </c>
      <c r="AN387" t="s">
        <v>359</v>
      </c>
      <c r="AO387">
        <v>1</v>
      </c>
      <c r="AQ387" t="s">
        <v>401</v>
      </c>
      <c r="AR387">
        <v>2016</v>
      </c>
      <c r="AS387" t="s">
        <v>370</v>
      </c>
      <c r="AT387">
        <v>14</v>
      </c>
      <c r="AU387" t="s">
        <v>359</v>
      </c>
      <c r="AV387">
        <v>1</v>
      </c>
      <c r="AX387">
        <v>2001</v>
      </c>
      <c r="AY387" t="s">
        <v>370</v>
      </c>
      <c r="AZ387">
        <v>12000</v>
      </c>
      <c r="BA387" t="s">
        <v>359</v>
      </c>
      <c r="BB387">
        <v>7</v>
      </c>
      <c r="BC387" t="s">
        <v>1988</v>
      </c>
      <c r="BD387" t="s">
        <v>1989</v>
      </c>
      <c r="BE387" t="s">
        <v>1990</v>
      </c>
      <c r="BF387" t="s">
        <v>1991</v>
      </c>
      <c r="BH387">
        <v>2001</v>
      </c>
      <c r="BI387" t="s">
        <v>370</v>
      </c>
      <c r="BJ387" t="s">
        <v>361</v>
      </c>
      <c r="BP387" t="s">
        <v>359</v>
      </c>
      <c r="BQ387">
        <v>1</v>
      </c>
      <c r="BS387">
        <v>2001</v>
      </c>
      <c r="BT387" t="s">
        <v>370</v>
      </c>
      <c r="BU387">
        <v>12000</v>
      </c>
      <c r="BV387" t="s">
        <v>361</v>
      </c>
      <c r="CE387" t="s">
        <v>361</v>
      </c>
      <c r="CN387" t="s">
        <v>359</v>
      </c>
      <c r="CO387" t="s">
        <v>359</v>
      </c>
      <c r="CP387" t="s">
        <v>375</v>
      </c>
      <c r="CQ387" t="s">
        <v>359</v>
      </c>
      <c r="CR387">
        <v>0</v>
      </c>
      <c r="CS387" t="s">
        <v>359</v>
      </c>
      <c r="CT387" t="s">
        <v>376</v>
      </c>
      <c r="CU387" t="s">
        <v>359</v>
      </c>
      <c r="CV387" t="s">
        <v>375</v>
      </c>
      <c r="CW387" t="s">
        <v>359</v>
      </c>
      <c r="CX387" t="s">
        <v>6203</v>
      </c>
      <c r="CY387" t="s">
        <v>6204</v>
      </c>
      <c r="CZ387" t="s">
        <v>6205</v>
      </c>
      <c r="DA387" t="s">
        <v>6206</v>
      </c>
      <c r="DB387">
        <v>7</v>
      </c>
      <c r="DD387">
        <v>2001</v>
      </c>
      <c r="DE387" t="s">
        <v>370</v>
      </c>
      <c r="DF387" t="s">
        <v>361</v>
      </c>
      <c r="DJ387" t="s">
        <v>359</v>
      </c>
      <c r="DL387" t="s">
        <v>370</v>
      </c>
      <c r="DN387" t="s">
        <v>6207</v>
      </c>
    </row>
    <row r="388" spans="1:118" x14ac:dyDescent="0.3">
      <c r="A388" t="s">
        <v>6208</v>
      </c>
      <c r="B388">
        <v>1</v>
      </c>
      <c r="D388" t="s">
        <v>348</v>
      </c>
      <c r="E388" t="s">
        <v>6209</v>
      </c>
      <c r="F388" t="s">
        <v>6210</v>
      </c>
      <c r="G388" t="s">
        <v>351</v>
      </c>
      <c r="H388" t="s">
        <v>980</v>
      </c>
      <c r="I388">
        <v>2017</v>
      </c>
      <c r="J388" t="s">
        <v>353</v>
      </c>
      <c r="K388" t="s">
        <v>354</v>
      </c>
      <c r="L388" t="s">
        <v>446</v>
      </c>
      <c r="M388" t="s">
        <v>447</v>
      </c>
      <c r="N388" t="s">
        <v>5830</v>
      </c>
      <c r="Q388" t="s">
        <v>1164</v>
      </c>
      <c r="R388">
        <v>14106</v>
      </c>
      <c r="T388">
        <v>103</v>
      </c>
      <c r="U388">
        <v>103</v>
      </c>
      <c r="V388">
        <v>0</v>
      </c>
      <c r="W388" t="s">
        <v>359</v>
      </c>
      <c r="X388" t="s">
        <v>394</v>
      </c>
      <c r="Z388">
        <v>2003</v>
      </c>
      <c r="AA388" t="s">
        <v>361</v>
      </c>
      <c r="AC388" t="s">
        <v>1150</v>
      </c>
      <c r="AE388">
        <v>2</v>
      </c>
      <c r="AF388" t="s">
        <v>363</v>
      </c>
      <c r="AG388" t="s">
        <v>519</v>
      </c>
      <c r="AH388" t="s">
        <v>520</v>
      </c>
      <c r="AI388" t="s">
        <v>521</v>
      </c>
      <c r="AJ388" t="s">
        <v>522</v>
      </c>
      <c r="AL388" t="s">
        <v>359</v>
      </c>
      <c r="AM388">
        <v>3</v>
      </c>
      <c r="AN388" t="s">
        <v>359</v>
      </c>
      <c r="AO388">
        <v>1</v>
      </c>
      <c r="AQ388" t="s">
        <v>368</v>
      </c>
      <c r="AR388">
        <v>2003</v>
      </c>
      <c r="AS388" t="s">
        <v>370</v>
      </c>
      <c r="AT388">
        <v>3</v>
      </c>
      <c r="AU388" t="s">
        <v>359</v>
      </c>
      <c r="AV388">
        <v>2</v>
      </c>
      <c r="AX388">
        <v>2003</v>
      </c>
      <c r="AY388" t="s">
        <v>370</v>
      </c>
      <c r="AZ388">
        <v>35000</v>
      </c>
      <c r="BA388" t="s">
        <v>359</v>
      </c>
      <c r="BB388">
        <v>7</v>
      </c>
      <c r="BC388" t="s">
        <v>2383</v>
      </c>
      <c r="BD388" t="s">
        <v>1085</v>
      </c>
      <c r="BE388" t="s">
        <v>1086</v>
      </c>
      <c r="BF388" t="s">
        <v>1087</v>
      </c>
      <c r="BH388">
        <v>2003</v>
      </c>
      <c r="BI388" t="s">
        <v>370</v>
      </c>
      <c r="BJ388" t="s">
        <v>359</v>
      </c>
      <c r="BK388">
        <v>12</v>
      </c>
      <c r="BL388" t="s">
        <v>368</v>
      </c>
      <c r="BN388">
        <v>2003</v>
      </c>
      <c r="BO388" t="s">
        <v>370</v>
      </c>
      <c r="BP388" t="s">
        <v>359</v>
      </c>
      <c r="BQ388">
        <v>2</v>
      </c>
      <c r="BS388">
        <v>2003</v>
      </c>
      <c r="BT388" t="s">
        <v>370</v>
      </c>
      <c r="BU388">
        <v>35000</v>
      </c>
      <c r="BV388" t="s">
        <v>361</v>
      </c>
      <c r="CE388" t="s">
        <v>361</v>
      </c>
      <c r="CN388" t="s">
        <v>359</v>
      </c>
      <c r="CO388" t="s">
        <v>359</v>
      </c>
      <c r="CP388" t="s">
        <v>375</v>
      </c>
      <c r="CQ388" t="s">
        <v>359</v>
      </c>
      <c r="CR388">
        <v>0</v>
      </c>
      <c r="CS388" t="s">
        <v>359</v>
      </c>
      <c r="CT388" t="s">
        <v>376</v>
      </c>
      <c r="CU388" t="s">
        <v>359</v>
      </c>
      <c r="CV388" t="s">
        <v>375</v>
      </c>
      <c r="CW388" t="s">
        <v>359</v>
      </c>
      <c r="CX388" t="s">
        <v>6211</v>
      </c>
      <c r="CY388" t="s">
        <v>6212</v>
      </c>
      <c r="CZ388" t="s">
        <v>6213</v>
      </c>
      <c r="DA388" t="s">
        <v>6214</v>
      </c>
      <c r="DB388">
        <v>1</v>
      </c>
      <c r="DC388" t="s">
        <v>6215</v>
      </c>
      <c r="DD388">
        <v>2003</v>
      </c>
      <c r="DE388" t="s">
        <v>370</v>
      </c>
      <c r="DF388" t="s">
        <v>361</v>
      </c>
      <c r="DJ388" t="s">
        <v>361</v>
      </c>
      <c r="DK388" t="s">
        <v>4053</v>
      </c>
      <c r="DL388" t="s">
        <v>369</v>
      </c>
      <c r="DN388" t="s">
        <v>6216</v>
      </c>
    </row>
    <row r="389" spans="1:118" x14ac:dyDescent="0.3">
      <c r="A389" t="s">
        <v>6217</v>
      </c>
      <c r="B389">
        <v>1</v>
      </c>
      <c r="D389" t="s">
        <v>631</v>
      </c>
      <c r="E389" t="s">
        <v>6218</v>
      </c>
      <c r="F389" t="s">
        <v>6219</v>
      </c>
      <c r="G389" t="s">
        <v>634</v>
      </c>
      <c r="H389" t="s">
        <v>6178</v>
      </c>
      <c r="I389">
        <v>2017</v>
      </c>
      <c r="J389" t="s">
        <v>353</v>
      </c>
      <c r="K389" t="s">
        <v>354</v>
      </c>
      <c r="L389" t="s">
        <v>754</v>
      </c>
      <c r="M389" t="s">
        <v>607</v>
      </c>
      <c r="N389" t="s">
        <v>1961</v>
      </c>
      <c r="Q389" t="s">
        <v>756</v>
      </c>
      <c r="R389">
        <v>26296</v>
      </c>
      <c r="T389">
        <v>143</v>
      </c>
      <c r="U389">
        <v>68</v>
      </c>
      <c r="V389">
        <v>75</v>
      </c>
      <c r="W389" t="s">
        <v>359</v>
      </c>
      <c r="X389" t="s">
        <v>360</v>
      </c>
      <c r="Z389">
        <v>1987</v>
      </c>
      <c r="AA389" t="s">
        <v>359</v>
      </c>
      <c r="AB389" t="s">
        <v>757</v>
      </c>
      <c r="AC389" t="s">
        <v>362</v>
      </c>
      <c r="AE389">
        <v>1</v>
      </c>
      <c r="AF389" t="s">
        <v>363</v>
      </c>
      <c r="AG389" t="s">
        <v>731</v>
      </c>
      <c r="AH389" t="s">
        <v>732</v>
      </c>
      <c r="AI389" t="s">
        <v>733</v>
      </c>
      <c r="AJ389" t="s">
        <v>734</v>
      </c>
      <c r="AL389" t="s">
        <v>359</v>
      </c>
      <c r="AM389">
        <v>5</v>
      </c>
      <c r="AN389" t="s">
        <v>359</v>
      </c>
      <c r="AO389">
        <v>1</v>
      </c>
      <c r="AQ389" t="s">
        <v>401</v>
      </c>
      <c r="AR389">
        <v>2007</v>
      </c>
      <c r="AS389" t="s">
        <v>370</v>
      </c>
      <c r="AT389">
        <v>5</v>
      </c>
      <c r="AU389" t="s">
        <v>359</v>
      </c>
      <c r="AV389">
        <v>1</v>
      </c>
      <c r="AX389">
        <v>2016</v>
      </c>
      <c r="AY389" t="s">
        <v>370</v>
      </c>
      <c r="AZ389">
        <v>1900</v>
      </c>
      <c r="BA389" t="s">
        <v>359</v>
      </c>
      <c r="BB389">
        <v>39</v>
      </c>
      <c r="BC389" t="s">
        <v>735</v>
      </c>
      <c r="BD389" t="s">
        <v>736</v>
      </c>
      <c r="BE389" t="s">
        <v>6220</v>
      </c>
      <c r="BF389" t="s">
        <v>738</v>
      </c>
      <c r="BH389">
        <v>2016</v>
      </c>
      <c r="BI389" t="s">
        <v>370</v>
      </c>
      <c r="BJ389" t="s">
        <v>359</v>
      </c>
      <c r="BK389">
        <v>17</v>
      </c>
      <c r="BL389" t="s">
        <v>1280</v>
      </c>
      <c r="BN389">
        <v>2016</v>
      </c>
      <c r="BO389" t="s">
        <v>370</v>
      </c>
      <c r="BP389" t="s">
        <v>359</v>
      </c>
      <c r="BQ389">
        <v>6</v>
      </c>
      <c r="BS389">
        <v>2016</v>
      </c>
      <c r="BT389" t="s">
        <v>370</v>
      </c>
      <c r="BU389">
        <v>40000</v>
      </c>
      <c r="BV389" t="s">
        <v>359</v>
      </c>
      <c r="BW389">
        <v>5</v>
      </c>
      <c r="BY389">
        <v>2017</v>
      </c>
      <c r="BZ389" t="s">
        <v>370</v>
      </c>
      <c r="CA389" t="s">
        <v>359</v>
      </c>
      <c r="CC389">
        <v>2016</v>
      </c>
      <c r="CD389" t="s">
        <v>370</v>
      </c>
      <c r="CE389" t="s">
        <v>359</v>
      </c>
      <c r="CG389" t="s">
        <v>740</v>
      </c>
      <c r="CH389">
        <v>2017</v>
      </c>
      <c r="CI389" t="s">
        <v>370</v>
      </c>
      <c r="CJ389" t="s">
        <v>361</v>
      </c>
      <c r="CN389" t="s">
        <v>359</v>
      </c>
      <c r="CO389" t="s">
        <v>359</v>
      </c>
      <c r="CP389" t="s">
        <v>375</v>
      </c>
      <c r="CQ389" t="s">
        <v>359</v>
      </c>
      <c r="CR389">
        <v>0</v>
      </c>
      <c r="CS389" t="s">
        <v>359</v>
      </c>
      <c r="CT389" t="s">
        <v>376</v>
      </c>
      <c r="CU389" t="s">
        <v>359</v>
      </c>
      <c r="CV389" t="s">
        <v>375</v>
      </c>
      <c r="CW389" t="s">
        <v>359</v>
      </c>
      <c r="CX389" t="s">
        <v>6221</v>
      </c>
      <c r="CY389" t="s">
        <v>6222</v>
      </c>
      <c r="CZ389" t="s">
        <v>6223</v>
      </c>
      <c r="DA389" t="s">
        <v>6224</v>
      </c>
      <c r="DB389">
        <v>64</v>
      </c>
      <c r="DC389" t="s">
        <v>6225</v>
      </c>
      <c r="DD389">
        <v>2016</v>
      </c>
      <c r="DE389" t="s">
        <v>370</v>
      </c>
      <c r="DF389" t="s">
        <v>361</v>
      </c>
      <c r="DJ389" t="s">
        <v>359</v>
      </c>
      <c r="DL389" t="s">
        <v>370</v>
      </c>
      <c r="DM389" t="s">
        <v>764</v>
      </c>
      <c r="DN389" t="s">
        <v>6226</v>
      </c>
    </row>
    <row r="390" spans="1:118" x14ac:dyDescent="0.3">
      <c r="A390" t="s">
        <v>6227</v>
      </c>
      <c r="B390">
        <v>1</v>
      </c>
      <c r="D390" t="s">
        <v>487</v>
      </c>
      <c r="E390" t="s">
        <v>6228</v>
      </c>
      <c r="F390" t="s">
        <v>6229</v>
      </c>
      <c r="G390" t="s">
        <v>490</v>
      </c>
      <c r="H390" t="s">
        <v>4391</v>
      </c>
      <c r="I390">
        <v>2017</v>
      </c>
      <c r="J390" t="s">
        <v>353</v>
      </c>
      <c r="K390" t="s">
        <v>354</v>
      </c>
      <c r="L390" t="s">
        <v>492</v>
      </c>
      <c r="M390" t="s">
        <v>846</v>
      </c>
      <c r="N390" t="s">
        <v>847</v>
      </c>
      <c r="Q390" t="s">
        <v>848</v>
      </c>
      <c r="R390">
        <v>1316</v>
      </c>
      <c r="T390">
        <v>121</v>
      </c>
      <c r="U390">
        <v>45</v>
      </c>
      <c r="V390">
        <v>76</v>
      </c>
      <c r="W390" t="s">
        <v>359</v>
      </c>
      <c r="X390" t="s">
        <v>394</v>
      </c>
      <c r="Z390">
        <v>2013</v>
      </c>
      <c r="AA390" t="s">
        <v>361</v>
      </c>
      <c r="AC390" t="s">
        <v>362</v>
      </c>
      <c r="AE390">
        <v>3</v>
      </c>
      <c r="AF390" t="s">
        <v>363</v>
      </c>
      <c r="AG390" t="s">
        <v>849</v>
      </c>
      <c r="AH390" t="s">
        <v>850</v>
      </c>
      <c r="AI390" t="s">
        <v>851</v>
      </c>
      <c r="AJ390" t="s">
        <v>852</v>
      </c>
      <c r="AL390" t="s">
        <v>359</v>
      </c>
      <c r="AM390">
        <v>11</v>
      </c>
      <c r="AN390" t="s">
        <v>359</v>
      </c>
      <c r="AO390">
        <v>1</v>
      </c>
      <c r="AQ390" t="s">
        <v>401</v>
      </c>
      <c r="AR390">
        <v>2013</v>
      </c>
      <c r="AS390" t="s">
        <v>370</v>
      </c>
      <c r="AT390">
        <v>11</v>
      </c>
      <c r="AU390" t="s">
        <v>359</v>
      </c>
      <c r="AV390">
        <v>1</v>
      </c>
      <c r="AX390">
        <v>2013</v>
      </c>
      <c r="AY390" t="s">
        <v>369</v>
      </c>
      <c r="AZ390">
        <v>1000</v>
      </c>
      <c r="BA390" t="s">
        <v>359</v>
      </c>
      <c r="BB390">
        <v>4</v>
      </c>
      <c r="BC390" t="s">
        <v>853</v>
      </c>
      <c r="BD390" t="s">
        <v>854</v>
      </c>
      <c r="BE390" t="s">
        <v>855</v>
      </c>
      <c r="BF390" t="s">
        <v>856</v>
      </c>
      <c r="BH390">
        <v>2013</v>
      </c>
      <c r="BI390" t="s">
        <v>370</v>
      </c>
      <c r="BJ390" t="s">
        <v>359</v>
      </c>
      <c r="BK390">
        <v>6</v>
      </c>
      <c r="BL390" t="s">
        <v>857</v>
      </c>
      <c r="BN390">
        <v>2013</v>
      </c>
      <c r="BO390" t="s">
        <v>369</v>
      </c>
      <c r="BP390" t="s">
        <v>359</v>
      </c>
      <c r="BQ390">
        <v>1</v>
      </c>
      <c r="BS390">
        <v>2013</v>
      </c>
      <c r="BT390" t="s">
        <v>370</v>
      </c>
      <c r="BU390">
        <v>4000</v>
      </c>
      <c r="BV390" t="s">
        <v>361</v>
      </c>
      <c r="CE390" t="s">
        <v>361</v>
      </c>
      <c r="CN390" t="s">
        <v>359</v>
      </c>
      <c r="CO390" t="s">
        <v>359</v>
      </c>
      <c r="CP390" t="s">
        <v>375</v>
      </c>
      <c r="CQ390" t="s">
        <v>359</v>
      </c>
      <c r="CR390">
        <v>0</v>
      </c>
      <c r="CS390" t="s">
        <v>359</v>
      </c>
      <c r="CT390" t="s">
        <v>376</v>
      </c>
      <c r="CU390" t="s">
        <v>359</v>
      </c>
      <c r="CV390" t="s">
        <v>375</v>
      </c>
      <c r="CW390" t="s">
        <v>359</v>
      </c>
      <c r="CX390" t="s">
        <v>6230</v>
      </c>
      <c r="CY390" t="s">
        <v>6231</v>
      </c>
      <c r="CZ390" t="s">
        <v>6232</v>
      </c>
      <c r="DA390" t="s">
        <v>6233</v>
      </c>
      <c r="DB390">
        <v>1</v>
      </c>
      <c r="DC390" t="s">
        <v>6234</v>
      </c>
      <c r="DD390">
        <v>2013</v>
      </c>
      <c r="DE390" t="s">
        <v>370</v>
      </c>
      <c r="DF390" t="s">
        <v>361</v>
      </c>
      <c r="DJ390" t="s">
        <v>359</v>
      </c>
      <c r="DL390" t="s">
        <v>370</v>
      </c>
      <c r="DN390" t="s">
        <v>6235</v>
      </c>
    </row>
    <row r="391" spans="1:118" x14ac:dyDescent="0.3">
      <c r="A391" t="s">
        <v>6236</v>
      </c>
      <c r="B391">
        <v>1</v>
      </c>
      <c r="D391" t="s">
        <v>559</v>
      </c>
      <c r="E391" t="s">
        <v>6237</v>
      </c>
      <c r="F391" t="s">
        <v>6238</v>
      </c>
      <c r="G391" t="s">
        <v>562</v>
      </c>
      <c r="H391" t="s">
        <v>6239</v>
      </c>
      <c r="I391">
        <v>2017</v>
      </c>
      <c r="J391" t="s">
        <v>353</v>
      </c>
      <c r="K391" t="s">
        <v>354</v>
      </c>
      <c r="L391" t="s">
        <v>606</v>
      </c>
      <c r="M391" t="s">
        <v>607</v>
      </c>
      <c r="N391" t="s">
        <v>3995</v>
      </c>
      <c r="Q391" t="s">
        <v>2579</v>
      </c>
      <c r="R391">
        <v>8284</v>
      </c>
      <c r="T391">
        <v>122</v>
      </c>
      <c r="U391">
        <v>35</v>
      </c>
      <c r="V391">
        <v>87</v>
      </c>
      <c r="W391" t="s">
        <v>359</v>
      </c>
      <c r="X391" t="s">
        <v>360</v>
      </c>
      <c r="Z391">
        <v>2014</v>
      </c>
      <c r="AA391" t="s">
        <v>359</v>
      </c>
      <c r="AB391" t="s">
        <v>6240</v>
      </c>
      <c r="AC391" t="s">
        <v>362</v>
      </c>
      <c r="AD391" t="s">
        <v>3997</v>
      </c>
      <c r="AE391">
        <v>4</v>
      </c>
      <c r="AF391" t="s">
        <v>363</v>
      </c>
      <c r="AG391" t="s">
        <v>2411</v>
      </c>
      <c r="AH391" t="s">
        <v>2412</v>
      </c>
      <c r="AI391" t="s">
        <v>2413</v>
      </c>
      <c r="AJ391" t="s">
        <v>2414</v>
      </c>
      <c r="AL391" t="s">
        <v>359</v>
      </c>
      <c r="AM391">
        <v>4</v>
      </c>
      <c r="AN391" t="s">
        <v>359</v>
      </c>
      <c r="AO391">
        <v>5</v>
      </c>
      <c r="AQ391" t="s">
        <v>2415</v>
      </c>
      <c r="AR391">
        <v>2014</v>
      </c>
      <c r="AS391" t="s">
        <v>369</v>
      </c>
      <c r="AT391">
        <v>4</v>
      </c>
      <c r="AU391" t="s">
        <v>359</v>
      </c>
      <c r="AV391">
        <v>2</v>
      </c>
      <c r="AX391">
        <v>2014</v>
      </c>
      <c r="AY391" t="s">
        <v>370</v>
      </c>
      <c r="AZ391">
        <v>8000</v>
      </c>
      <c r="BA391" t="s">
        <v>359</v>
      </c>
      <c r="BB391">
        <v>14</v>
      </c>
      <c r="BC391" t="s">
        <v>2416</v>
      </c>
      <c r="BD391" t="s">
        <v>2417</v>
      </c>
      <c r="BE391" t="s">
        <v>2418</v>
      </c>
      <c r="BF391" t="s">
        <v>2419</v>
      </c>
      <c r="BH391">
        <v>2014</v>
      </c>
      <c r="BI391" t="s">
        <v>370</v>
      </c>
      <c r="BJ391" t="s">
        <v>361</v>
      </c>
      <c r="BP391" t="s">
        <v>359</v>
      </c>
      <c r="BQ391">
        <v>2</v>
      </c>
      <c r="BS391">
        <v>2014</v>
      </c>
      <c r="BT391" t="s">
        <v>370</v>
      </c>
      <c r="BU391">
        <v>7000</v>
      </c>
      <c r="BV391" t="s">
        <v>359</v>
      </c>
      <c r="BW391">
        <v>2</v>
      </c>
      <c r="BY391">
        <v>2014</v>
      </c>
      <c r="BZ391" t="s">
        <v>369</v>
      </c>
      <c r="CA391" t="s">
        <v>359</v>
      </c>
      <c r="CC391">
        <v>2014</v>
      </c>
      <c r="CD391" t="s">
        <v>370</v>
      </c>
      <c r="CE391" t="s">
        <v>361</v>
      </c>
      <c r="CN391" t="s">
        <v>359</v>
      </c>
      <c r="CO391" t="s">
        <v>359</v>
      </c>
      <c r="CP391" t="s">
        <v>375</v>
      </c>
      <c r="CQ391" t="s">
        <v>359</v>
      </c>
      <c r="CR391">
        <v>0</v>
      </c>
      <c r="CS391" t="s">
        <v>359</v>
      </c>
      <c r="CT391" t="s">
        <v>376</v>
      </c>
      <c r="CU391" t="s">
        <v>359</v>
      </c>
      <c r="CV391" t="s">
        <v>375</v>
      </c>
      <c r="CW391" t="s">
        <v>359</v>
      </c>
      <c r="CX391" t="s">
        <v>6241</v>
      </c>
      <c r="CY391" t="s">
        <v>6242</v>
      </c>
      <c r="CZ391" t="s">
        <v>6243</v>
      </c>
      <c r="DA391" t="s">
        <v>6244</v>
      </c>
      <c r="DB391">
        <v>17</v>
      </c>
      <c r="DC391" t="s">
        <v>6245</v>
      </c>
      <c r="DD391">
        <v>2014</v>
      </c>
      <c r="DE391" t="s">
        <v>370</v>
      </c>
      <c r="DF391" t="s">
        <v>361</v>
      </c>
      <c r="DJ391" t="s">
        <v>359</v>
      </c>
      <c r="DL391" t="s">
        <v>370</v>
      </c>
      <c r="DM391" t="s">
        <v>6246</v>
      </c>
      <c r="DN391" t="s">
        <v>6247</v>
      </c>
    </row>
    <row r="392" spans="1:118" x14ac:dyDescent="0.3">
      <c r="A392" t="s">
        <v>6248</v>
      </c>
      <c r="B392">
        <v>1</v>
      </c>
      <c r="D392" t="s">
        <v>631</v>
      </c>
      <c r="E392" t="s">
        <v>6249</v>
      </c>
      <c r="F392" t="s">
        <v>6250</v>
      </c>
      <c r="G392" t="s">
        <v>634</v>
      </c>
      <c r="H392" t="s">
        <v>6251</v>
      </c>
      <c r="I392">
        <v>2017</v>
      </c>
      <c r="J392" t="s">
        <v>353</v>
      </c>
      <c r="K392" t="s">
        <v>354</v>
      </c>
      <c r="L392" t="s">
        <v>564</v>
      </c>
      <c r="M392" t="s">
        <v>2505</v>
      </c>
      <c r="N392" t="s">
        <v>770</v>
      </c>
      <c r="Q392" t="s">
        <v>5324</v>
      </c>
      <c r="T392">
        <v>118</v>
      </c>
      <c r="U392">
        <v>100</v>
      </c>
      <c r="V392">
        <v>18</v>
      </c>
      <c r="W392" t="s">
        <v>359</v>
      </c>
      <c r="X392" t="s">
        <v>394</v>
      </c>
      <c r="Z392">
        <v>2016</v>
      </c>
      <c r="AA392" t="s">
        <v>359</v>
      </c>
      <c r="AB392" t="s">
        <v>6252</v>
      </c>
      <c r="AC392" t="s">
        <v>362</v>
      </c>
      <c r="AE392">
        <v>3</v>
      </c>
      <c r="AF392" t="s">
        <v>363</v>
      </c>
      <c r="AG392" t="s">
        <v>5326</v>
      </c>
      <c r="AH392" t="s">
        <v>5327</v>
      </c>
      <c r="AI392" t="s">
        <v>5328</v>
      </c>
      <c r="AJ392" t="s">
        <v>5329</v>
      </c>
      <c r="AK392" t="s">
        <v>6253</v>
      </c>
      <c r="AL392" t="s">
        <v>359</v>
      </c>
      <c r="AM392">
        <v>17</v>
      </c>
      <c r="AN392" t="s">
        <v>359</v>
      </c>
      <c r="AO392">
        <v>4</v>
      </c>
      <c r="AP392" t="s">
        <v>6254</v>
      </c>
      <c r="AQ392" t="s">
        <v>6107</v>
      </c>
      <c r="AR392">
        <v>2016</v>
      </c>
      <c r="AS392" t="s">
        <v>370</v>
      </c>
      <c r="AT392">
        <v>17</v>
      </c>
      <c r="AU392" t="s">
        <v>359</v>
      </c>
      <c r="AV392">
        <v>1</v>
      </c>
      <c r="AW392" t="s">
        <v>6255</v>
      </c>
      <c r="AX392">
        <v>2016</v>
      </c>
      <c r="AY392" t="s">
        <v>370</v>
      </c>
      <c r="AZ392">
        <v>4300</v>
      </c>
      <c r="BA392" t="s">
        <v>359</v>
      </c>
      <c r="BB392">
        <v>1</v>
      </c>
      <c r="BC392" t="s">
        <v>6256</v>
      </c>
      <c r="BD392" t="s">
        <v>5331</v>
      </c>
      <c r="BE392" t="s">
        <v>5332</v>
      </c>
      <c r="BF392" t="s">
        <v>5333</v>
      </c>
      <c r="BG392" t="s">
        <v>6257</v>
      </c>
      <c r="BH392">
        <v>2016</v>
      </c>
      <c r="BI392" t="s">
        <v>370</v>
      </c>
      <c r="BJ392" t="s">
        <v>359</v>
      </c>
      <c r="BK392">
        <v>2</v>
      </c>
      <c r="BL392" t="s">
        <v>5334</v>
      </c>
      <c r="BM392" t="s">
        <v>6258</v>
      </c>
      <c r="BN392">
        <v>2016</v>
      </c>
      <c r="BO392" t="s">
        <v>370</v>
      </c>
      <c r="BP392" t="s">
        <v>359</v>
      </c>
      <c r="BQ392">
        <v>1</v>
      </c>
      <c r="BS392">
        <v>2016</v>
      </c>
      <c r="BT392" t="s">
        <v>370</v>
      </c>
      <c r="BU392">
        <v>1800</v>
      </c>
      <c r="BV392" t="s">
        <v>361</v>
      </c>
      <c r="CE392" t="s">
        <v>361</v>
      </c>
      <c r="CN392" t="s">
        <v>359</v>
      </c>
      <c r="CO392" t="s">
        <v>359</v>
      </c>
      <c r="CP392" t="s">
        <v>375</v>
      </c>
      <c r="CQ392" t="s">
        <v>359</v>
      </c>
      <c r="CR392">
        <v>0</v>
      </c>
      <c r="CS392" t="s">
        <v>359</v>
      </c>
      <c r="CT392" t="s">
        <v>376</v>
      </c>
      <c r="CU392" t="s">
        <v>359</v>
      </c>
      <c r="CV392" t="s">
        <v>375</v>
      </c>
      <c r="CW392" t="s">
        <v>359</v>
      </c>
      <c r="CX392" t="s">
        <v>6259</v>
      </c>
      <c r="CY392" t="s">
        <v>6260</v>
      </c>
      <c r="CZ392" t="s">
        <v>6261</v>
      </c>
      <c r="DA392" t="s">
        <v>6262</v>
      </c>
      <c r="DB392">
        <v>4</v>
      </c>
      <c r="DC392" t="s">
        <v>6263</v>
      </c>
      <c r="DD392">
        <v>2016</v>
      </c>
      <c r="DE392" t="s">
        <v>369</v>
      </c>
      <c r="DF392" t="s">
        <v>361</v>
      </c>
      <c r="DJ392" t="s">
        <v>359</v>
      </c>
      <c r="DL392" t="s">
        <v>370</v>
      </c>
      <c r="DN392" t="s">
        <v>6264</v>
      </c>
    </row>
    <row r="393" spans="1:118" x14ac:dyDescent="0.3">
      <c r="A393" t="s">
        <v>6265</v>
      </c>
      <c r="B393">
        <v>1</v>
      </c>
      <c r="D393" t="s">
        <v>465</v>
      </c>
      <c r="E393" t="s">
        <v>6266</v>
      </c>
      <c r="F393" t="s">
        <v>6267</v>
      </c>
      <c r="G393" t="s">
        <v>468</v>
      </c>
      <c r="H393" t="s">
        <v>5819</v>
      </c>
      <c r="I393">
        <v>2017</v>
      </c>
      <c r="J393" t="s">
        <v>353</v>
      </c>
      <c r="K393" t="s">
        <v>354</v>
      </c>
      <c r="L393" t="s">
        <v>470</v>
      </c>
      <c r="M393" t="s">
        <v>962</v>
      </c>
      <c r="N393" t="s">
        <v>770</v>
      </c>
      <c r="Q393" t="s">
        <v>6268</v>
      </c>
      <c r="R393">
        <v>673</v>
      </c>
      <c r="T393">
        <v>118</v>
      </c>
      <c r="U393">
        <v>118</v>
      </c>
      <c r="V393">
        <v>0</v>
      </c>
      <c r="W393" t="s">
        <v>359</v>
      </c>
      <c r="X393" t="s">
        <v>394</v>
      </c>
      <c r="Z393">
        <v>2015</v>
      </c>
      <c r="AA393" t="s">
        <v>359</v>
      </c>
      <c r="AB393" t="s">
        <v>6269</v>
      </c>
      <c r="AC393" t="s">
        <v>3215</v>
      </c>
      <c r="AD393" t="s">
        <v>6270</v>
      </c>
      <c r="AE393">
        <v>1</v>
      </c>
      <c r="AF393" t="s">
        <v>363</v>
      </c>
      <c r="AG393" t="s">
        <v>6271</v>
      </c>
      <c r="AH393" t="s">
        <v>6272</v>
      </c>
      <c r="AI393" t="s">
        <v>6273</v>
      </c>
      <c r="AJ393" t="s">
        <v>6274</v>
      </c>
      <c r="AK393" t="s">
        <v>6275</v>
      </c>
      <c r="AL393" t="s">
        <v>359</v>
      </c>
      <c r="AM393">
        <v>20</v>
      </c>
      <c r="AN393" t="s">
        <v>359</v>
      </c>
      <c r="AO393">
        <v>1</v>
      </c>
      <c r="AP393" t="s">
        <v>6276</v>
      </c>
      <c r="AQ393" t="s">
        <v>401</v>
      </c>
      <c r="AR393">
        <v>2015</v>
      </c>
      <c r="AS393" t="s">
        <v>370</v>
      </c>
      <c r="AT393">
        <v>20</v>
      </c>
      <c r="AU393" t="s">
        <v>359</v>
      </c>
      <c r="AV393">
        <v>1</v>
      </c>
      <c r="AX393">
        <v>2015</v>
      </c>
      <c r="AY393" t="s">
        <v>370</v>
      </c>
      <c r="AZ393">
        <v>100</v>
      </c>
      <c r="BA393" t="s">
        <v>359</v>
      </c>
      <c r="BB393">
        <v>1</v>
      </c>
      <c r="BC393" t="s">
        <v>6277</v>
      </c>
      <c r="BD393" t="s">
        <v>6278</v>
      </c>
      <c r="BE393" t="s">
        <v>6279</v>
      </c>
      <c r="BF393" t="s">
        <v>6280</v>
      </c>
      <c r="BG393" t="s">
        <v>6281</v>
      </c>
      <c r="BH393">
        <v>2015</v>
      </c>
      <c r="BI393" t="s">
        <v>370</v>
      </c>
      <c r="BJ393" t="s">
        <v>359</v>
      </c>
      <c r="BK393">
        <v>1</v>
      </c>
      <c r="BL393" t="s">
        <v>6282</v>
      </c>
      <c r="BM393" t="s">
        <v>6283</v>
      </c>
      <c r="BN393">
        <v>2015</v>
      </c>
      <c r="BO393" t="s">
        <v>370</v>
      </c>
      <c r="BP393" t="s">
        <v>359</v>
      </c>
      <c r="BQ393">
        <v>1</v>
      </c>
      <c r="BR393" t="s">
        <v>6284</v>
      </c>
      <c r="BS393">
        <v>2015</v>
      </c>
      <c r="BT393" t="s">
        <v>370</v>
      </c>
      <c r="BU393">
        <v>1000</v>
      </c>
      <c r="BV393" t="s">
        <v>361</v>
      </c>
      <c r="CE393" t="s">
        <v>361</v>
      </c>
      <c r="CN393" t="s">
        <v>359</v>
      </c>
      <c r="CO393" t="s">
        <v>359</v>
      </c>
      <c r="CP393" t="s">
        <v>375</v>
      </c>
      <c r="CQ393" t="s">
        <v>359</v>
      </c>
      <c r="CR393">
        <v>0</v>
      </c>
      <c r="CS393" t="s">
        <v>359</v>
      </c>
      <c r="CT393" t="s">
        <v>376</v>
      </c>
      <c r="CU393" t="s">
        <v>359</v>
      </c>
      <c r="CV393" t="s">
        <v>375</v>
      </c>
      <c r="CW393" t="s">
        <v>359</v>
      </c>
      <c r="CX393" t="s">
        <v>6285</v>
      </c>
      <c r="CY393" t="s">
        <v>6286</v>
      </c>
      <c r="CZ393" t="s">
        <v>6287</v>
      </c>
      <c r="DA393" t="s">
        <v>6288</v>
      </c>
      <c r="DB393">
        <v>1</v>
      </c>
      <c r="DC393" t="s">
        <v>6289</v>
      </c>
      <c r="DD393">
        <v>2015</v>
      </c>
      <c r="DE393" t="s">
        <v>369</v>
      </c>
      <c r="DF393" t="s">
        <v>361</v>
      </c>
      <c r="DJ393" t="s">
        <v>359</v>
      </c>
      <c r="DL393" t="s">
        <v>370</v>
      </c>
      <c r="DM393" t="s">
        <v>6290</v>
      </c>
      <c r="DN393" t="s">
        <v>6291</v>
      </c>
    </row>
    <row r="394" spans="1:118" x14ac:dyDescent="0.3">
      <c r="A394" t="s">
        <v>6292</v>
      </c>
      <c r="B394">
        <v>1</v>
      </c>
      <c r="D394" t="s">
        <v>487</v>
      </c>
      <c r="E394" t="s">
        <v>6293</v>
      </c>
      <c r="F394" t="s">
        <v>6294</v>
      </c>
      <c r="G394" t="s">
        <v>490</v>
      </c>
      <c r="H394" t="s">
        <v>6295</v>
      </c>
      <c r="I394">
        <v>2017</v>
      </c>
      <c r="J394" t="s">
        <v>353</v>
      </c>
      <c r="K394" t="s">
        <v>354</v>
      </c>
      <c r="L394" t="s">
        <v>492</v>
      </c>
      <c r="M394" t="s">
        <v>894</v>
      </c>
      <c r="N394" t="s">
        <v>894</v>
      </c>
      <c r="Q394" t="s">
        <v>896</v>
      </c>
      <c r="T394">
        <v>241</v>
      </c>
      <c r="U394">
        <v>150</v>
      </c>
      <c r="V394">
        <v>91</v>
      </c>
      <c r="W394" t="s">
        <v>359</v>
      </c>
      <c r="X394" t="s">
        <v>394</v>
      </c>
      <c r="Z394">
        <v>2013</v>
      </c>
      <c r="AA394" t="s">
        <v>361</v>
      </c>
      <c r="AC394" t="s">
        <v>362</v>
      </c>
      <c r="AE394">
        <v>1</v>
      </c>
      <c r="AF394" t="s">
        <v>363</v>
      </c>
      <c r="AG394" t="s">
        <v>897</v>
      </c>
      <c r="AH394" t="s">
        <v>898</v>
      </c>
      <c r="AI394" t="s">
        <v>899</v>
      </c>
      <c r="AJ394" t="s">
        <v>900</v>
      </c>
      <c r="AL394" t="s">
        <v>359</v>
      </c>
      <c r="AM394">
        <v>11</v>
      </c>
      <c r="AN394" t="s">
        <v>359</v>
      </c>
      <c r="AO394">
        <v>1</v>
      </c>
      <c r="AQ394" t="s">
        <v>401</v>
      </c>
      <c r="AR394">
        <v>2013</v>
      </c>
      <c r="AS394" t="s">
        <v>370</v>
      </c>
      <c r="AT394">
        <v>11</v>
      </c>
      <c r="AU394" t="s">
        <v>359</v>
      </c>
      <c r="AV394">
        <v>1</v>
      </c>
      <c r="AX394">
        <v>2013</v>
      </c>
      <c r="AY394" t="s">
        <v>370</v>
      </c>
      <c r="AZ394">
        <v>500</v>
      </c>
      <c r="BA394" t="s">
        <v>359</v>
      </c>
      <c r="BB394">
        <v>17</v>
      </c>
      <c r="BC394" t="s">
        <v>901</v>
      </c>
      <c r="BD394" t="s">
        <v>902</v>
      </c>
      <c r="BE394" t="s">
        <v>903</v>
      </c>
      <c r="BF394" t="s">
        <v>904</v>
      </c>
      <c r="BH394">
        <v>2013</v>
      </c>
      <c r="BI394" t="s">
        <v>370</v>
      </c>
      <c r="BJ394" t="s">
        <v>359</v>
      </c>
      <c r="BK394">
        <v>6</v>
      </c>
      <c r="BL394" t="s">
        <v>1402</v>
      </c>
      <c r="BN394">
        <v>2013</v>
      </c>
      <c r="BO394" t="s">
        <v>370</v>
      </c>
      <c r="BP394" t="s">
        <v>359</v>
      </c>
      <c r="BQ394">
        <v>2</v>
      </c>
      <c r="BS394">
        <v>2013</v>
      </c>
      <c r="BT394" t="s">
        <v>370</v>
      </c>
      <c r="BU394">
        <v>3500</v>
      </c>
      <c r="BV394" t="s">
        <v>361</v>
      </c>
      <c r="CE394" t="s">
        <v>361</v>
      </c>
      <c r="CN394" t="s">
        <v>359</v>
      </c>
      <c r="CO394" t="s">
        <v>359</v>
      </c>
      <c r="CP394" t="s">
        <v>375</v>
      </c>
      <c r="CQ394" t="s">
        <v>359</v>
      </c>
      <c r="CR394">
        <v>0</v>
      </c>
      <c r="CS394" t="s">
        <v>359</v>
      </c>
      <c r="CT394" t="s">
        <v>376</v>
      </c>
      <c r="CU394" t="s">
        <v>359</v>
      </c>
      <c r="CV394" t="s">
        <v>375</v>
      </c>
      <c r="CW394" t="s">
        <v>359</v>
      </c>
      <c r="CX394" t="s">
        <v>6296</v>
      </c>
      <c r="CY394" t="s">
        <v>6297</v>
      </c>
      <c r="CZ394" t="s">
        <v>6298</v>
      </c>
      <c r="DA394" t="s">
        <v>6299</v>
      </c>
      <c r="DB394">
        <v>1</v>
      </c>
      <c r="DC394" t="s">
        <v>6300</v>
      </c>
      <c r="DD394">
        <v>2013</v>
      </c>
      <c r="DE394" t="s">
        <v>370</v>
      </c>
      <c r="DF394" t="s">
        <v>361</v>
      </c>
      <c r="DJ394" t="s">
        <v>359</v>
      </c>
      <c r="DL394" t="s">
        <v>370</v>
      </c>
      <c r="DN394" t="s">
        <v>6301</v>
      </c>
    </row>
    <row r="395" spans="1:118" x14ac:dyDescent="0.3">
      <c r="A395" t="s">
        <v>6302</v>
      </c>
      <c r="B395">
        <v>1</v>
      </c>
      <c r="D395" t="s">
        <v>385</v>
      </c>
      <c r="E395" t="s">
        <v>6303</v>
      </c>
      <c r="F395" t="s">
        <v>6304</v>
      </c>
      <c r="G395" t="s">
        <v>388</v>
      </c>
      <c r="H395" t="s">
        <v>6305</v>
      </c>
      <c r="I395">
        <v>2017</v>
      </c>
      <c r="J395" t="s">
        <v>353</v>
      </c>
      <c r="K395" t="s">
        <v>354</v>
      </c>
      <c r="L395" t="s">
        <v>937</v>
      </c>
      <c r="M395" t="s">
        <v>1907</v>
      </c>
      <c r="N395" t="s">
        <v>6306</v>
      </c>
      <c r="Q395" t="s">
        <v>1909</v>
      </c>
      <c r="R395">
        <v>8295</v>
      </c>
      <c r="T395">
        <v>158</v>
      </c>
      <c r="U395">
        <v>153</v>
      </c>
      <c r="V395">
        <v>5</v>
      </c>
      <c r="W395" t="s">
        <v>359</v>
      </c>
      <c r="X395" t="s">
        <v>360</v>
      </c>
      <c r="Z395">
        <v>2014</v>
      </c>
      <c r="AA395" t="s">
        <v>359</v>
      </c>
      <c r="AB395" t="s">
        <v>6307</v>
      </c>
      <c r="AC395" t="s">
        <v>362</v>
      </c>
      <c r="AD395" t="s">
        <v>6308</v>
      </c>
      <c r="AE395">
        <v>1</v>
      </c>
      <c r="AF395" t="s">
        <v>396</v>
      </c>
      <c r="AG395" t="s">
        <v>875</v>
      </c>
      <c r="AH395" t="s">
        <v>876</v>
      </c>
      <c r="AI395" t="s">
        <v>877</v>
      </c>
      <c r="AJ395" t="s">
        <v>878</v>
      </c>
      <c r="AL395" t="s">
        <v>359</v>
      </c>
      <c r="AM395">
        <v>3</v>
      </c>
      <c r="AN395" t="s">
        <v>359</v>
      </c>
      <c r="AO395">
        <v>1</v>
      </c>
      <c r="AQ395" t="s">
        <v>401</v>
      </c>
      <c r="AR395">
        <v>2014</v>
      </c>
      <c r="AS395" t="s">
        <v>370</v>
      </c>
      <c r="AT395">
        <v>3</v>
      </c>
      <c r="AU395" t="s">
        <v>359</v>
      </c>
      <c r="AV395">
        <v>3</v>
      </c>
      <c r="AX395">
        <v>2014</v>
      </c>
      <c r="AY395" t="s">
        <v>370</v>
      </c>
      <c r="AZ395">
        <v>9000</v>
      </c>
      <c r="BA395" t="s">
        <v>359</v>
      </c>
      <c r="BB395">
        <v>15</v>
      </c>
      <c r="BC395" t="s">
        <v>2965</v>
      </c>
      <c r="BD395" t="s">
        <v>1913</v>
      </c>
      <c r="BE395" t="s">
        <v>881</v>
      </c>
      <c r="BF395" t="s">
        <v>6309</v>
      </c>
      <c r="BH395">
        <v>2014</v>
      </c>
      <c r="BI395" t="s">
        <v>370</v>
      </c>
      <c r="BJ395" t="s">
        <v>359</v>
      </c>
      <c r="BK395">
        <v>5</v>
      </c>
      <c r="BL395" t="s">
        <v>1253</v>
      </c>
      <c r="BN395">
        <v>2014</v>
      </c>
      <c r="BO395" t="s">
        <v>370</v>
      </c>
      <c r="BP395" t="s">
        <v>359</v>
      </c>
      <c r="BQ395">
        <v>3</v>
      </c>
      <c r="BS395">
        <v>2014</v>
      </c>
      <c r="BT395" t="s">
        <v>370</v>
      </c>
      <c r="BU395">
        <v>9000</v>
      </c>
      <c r="BV395" t="s">
        <v>359</v>
      </c>
      <c r="BW395">
        <v>2</v>
      </c>
      <c r="BY395">
        <v>2014</v>
      </c>
      <c r="BZ395" t="s">
        <v>370</v>
      </c>
      <c r="CA395" t="s">
        <v>359</v>
      </c>
      <c r="CC395">
        <v>2014</v>
      </c>
      <c r="CD395" t="s">
        <v>370</v>
      </c>
      <c r="CE395" t="s">
        <v>361</v>
      </c>
      <c r="CN395" t="s">
        <v>359</v>
      </c>
      <c r="CO395" t="s">
        <v>359</v>
      </c>
      <c r="CP395" t="s">
        <v>375</v>
      </c>
      <c r="CQ395" t="s">
        <v>359</v>
      </c>
      <c r="CR395">
        <v>0</v>
      </c>
      <c r="CS395" t="s">
        <v>359</v>
      </c>
      <c r="CT395" t="s">
        <v>376</v>
      </c>
      <c r="CU395" t="s">
        <v>359</v>
      </c>
      <c r="CV395" t="s">
        <v>375</v>
      </c>
      <c r="CW395" t="s">
        <v>359</v>
      </c>
      <c r="CX395" t="s">
        <v>6310</v>
      </c>
      <c r="CY395" t="s">
        <v>6311</v>
      </c>
      <c r="CZ395" t="s">
        <v>6312</v>
      </c>
      <c r="DA395" t="s">
        <v>6313</v>
      </c>
      <c r="DB395">
        <v>1</v>
      </c>
      <c r="DC395" t="s">
        <v>6314</v>
      </c>
      <c r="DD395">
        <v>2014</v>
      </c>
      <c r="DE395" t="s">
        <v>370</v>
      </c>
      <c r="DF395" t="s">
        <v>361</v>
      </c>
      <c r="DJ395" t="s">
        <v>359</v>
      </c>
      <c r="DL395" t="s">
        <v>370</v>
      </c>
      <c r="DM395" t="s">
        <v>6315</v>
      </c>
      <c r="DN395" t="s">
        <v>6316</v>
      </c>
    </row>
    <row r="396" spans="1:118" x14ac:dyDescent="0.3">
      <c r="A396" t="s">
        <v>6317</v>
      </c>
      <c r="B396">
        <v>1</v>
      </c>
      <c r="D396" t="s">
        <v>559</v>
      </c>
      <c r="E396" t="s">
        <v>6318</v>
      </c>
      <c r="F396" t="s">
        <v>6319</v>
      </c>
      <c r="G396" t="s">
        <v>562</v>
      </c>
      <c r="H396" t="s">
        <v>6320</v>
      </c>
      <c r="I396">
        <v>2017</v>
      </c>
      <c r="J396" t="s">
        <v>353</v>
      </c>
      <c r="K396" t="s">
        <v>354</v>
      </c>
      <c r="L396" t="s">
        <v>564</v>
      </c>
      <c r="M396" t="s">
        <v>565</v>
      </c>
      <c r="N396" t="s">
        <v>1431</v>
      </c>
      <c r="Q396" t="s">
        <v>1432</v>
      </c>
      <c r="R396">
        <v>510</v>
      </c>
      <c r="T396">
        <v>133</v>
      </c>
      <c r="U396">
        <v>60</v>
      </c>
      <c r="V396">
        <v>73</v>
      </c>
      <c r="W396" t="s">
        <v>359</v>
      </c>
      <c r="X396" t="s">
        <v>394</v>
      </c>
      <c r="Z396">
        <v>2004</v>
      </c>
      <c r="AA396" t="s">
        <v>359</v>
      </c>
      <c r="AB396" t="s">
        <v>6321</v>
      </c>
      <c r="AD396" t="s">
        <v>6322</v>
      </c>
      <c r="AE396">
        <v>1</v>
      </c>
      <c r="AF396" t="s">
        <v>363</v>
      </c>
      <c r="AG396" t="s">
        <v>6049</v>
      </c>
      <c r="AH396" t="s">
        <v>1435</v>
      </c>
      <c r="AI396" t="s">
        <v>1436</v>
      </c>
      <c r="AJ396" t="s">
        <v>1437</v>
      </c>
      <c r="AL396" t="s">
        <v>361</v>
      </c>
      <c r="AM396">
        <v>24</v>
      </c>
      <c r="AN396" t="s">
        <v>361</v>
      </c>
      <c r="AT396">
        <v>24</v>
      </c>
      <c r="AU396" t="s">
        <v>359</v>
      </c>
      <c r="AV396">
        <v>1</v>
      </c>
      <c r="AX396">
        <v>2004</v>
      </c>
      <c r="AY396" t="s">
        <v>369</v>
      </c>
      <c r="AZ396">
        <v>2000</v>
      </c>
      <c r="BA396" t="s">
        <v>359</v>
      </c>
      <c r="BB396">
        <v>2</v>
      </c>
      <c r="BC396" t="s">
        <v>1438</v>
      </c>
      <c r="BD396" t="s">
        <v>1439</v>
      </c>
      <c r="BE396" t="s">
        <v>1440</v>
      </c>
      <c r="BF396" t="s">
        <v>1441</v>
      </c>
      <c r="BH396">
        <v>2004</v>
      </c>
      <c r="BI396" t="s">
        <v>369</v>
      </c>
      <c r="BJ396" t="s">
        <v>361</v>
      </c>
      <c r="BP396" t="s">
        <v>359</v>
      </c>
      <c r="BQ396">
        <v>1</v>
      </c>
      <c r="BS396">
        <v>2004</v>
      </c>
      <c r="BT396" t="s">
        <v>369</v>
      </c>
      <c r="BU396">
        <v>2000</v>
      </c>
      <c r="BV396" t="s">
        <v>361</v>
      </c>
      <c r="CE396" t="s">
        <v>361</v>
      </c>
      <c r="CN396" t="s">
        <v>359</v>
      </c>
      <c r="CO396" t="s">
        <v>359</v>
      </c>
      <c r="CP396" t="s">
        <v>375</v>
      </c>
      <c r="CQ396" t="s">
        <v>359</v>
      </c>
      <c r="CR396">
        <v>0</v>
      </c>
      <c r="CS396" t="s">
        <v>359</v>
      </c>
      <c r="CT396" t="s">
        <v>376</v>
      </c>
      <c r="CU396" t="s">
        <v>359</v>
      </c>
      <c r="CV396" t="s">
        <v>375</v>
      </c>
      <c r="CW396" t="s">
        <v>359</v>
      </c>
      <c r="CX396" t="s">
        <v>6323</v>
      </c>
      <c r="CY396" t="s">
        <v>6324</v>
      </c>
      <c r="CZ396" t="s">
        <v>6325</v>
      </c>
      <c r="DA396" t="s">
        <v>6326</v>
      </c>
      <c r="DB396">
        <v>1</v>
      </c>
      <c r="DC396" t="s">
        <v>6327</v>
      </c>
      <c r="DD396">
        <v>2004</v>
      </c>
      <c r="DE396" t="s">
        <v>622</v>
      </c>
      <c r="DF396" t="s">
        <v>359</v>
      </c>
      <c r="DG396">
        <v>5</v>
      </c>
      <c r="DH396">
        <v>15</v>
      </c>
      <c r="DI396" t="s">
        <v>6328</v>
      </c>
      <c r="DJ396" t="s">
        <v>361</v>
      </c>
      <c r="DK396" t="s">
        <v>6329</v>
      </c>
      <c r="DL396" t="s">
        <v>622</v>
      </c>
      <c r="DN396" t="s">
        <v>6330</v>
      </c>
    </row>
    <row r="397" spans="1:118" x14ac:dyDescent="0.3">
      <c r="A397" t="s">
        <v>6331</v>
      </c>
      <c r="B397">
        <v>1</v>
      </c>
      <c r="D397" t="s">
        <v>348</v>
      </c>
      <c r="E397" t="s">
        <v>6332</v>
      </c>
      <c r="F397" t="s">
        <v>6333</v>
      </c>
      <c r="G397" t="s">
        <v>351</v>
      </c>
      <c r="H397" t="s">
        <v>6334</v>
      </c>
      <c r="I397">
        <v>2017</v>
      </c>
      <c r="J397" t="s">
        <v>353</v>
      </c>
      <c r="K397" t="s">
        <v>354</v>
      </c>
      <c r="L397" t="s">
        <v>996</v>
      </c>
      <c r="M397" t="s">
        <v>1192</v>
      </c>
      <c r="N397" t="s">
        <v>4271</v>
      </c>
      <c r="Q397" t="s">
        <v>375</v>
      </c>
      <c r="R397">
        <v>14106</v>
      </c>
      <c r="T397">
        <v>735</v>
      </c>
      <c r="U397">
        <v>735</v>
      </c>
      <c r="V397">
        <v>0</v>
      </c>
      <c r="W397" t="s">
        <v>359</v>
      </c>
      <c r="X397" t="s">
        <v>360</v>
      </c>
      <c r="Z397">
        <v>2009</v>
      </c>
      <c r="AA397" t="s">
        <v>361</v>
      </c>
      <c r="AC397" t="s">
        <v>6335</v>
      </c>
      <c r="AD397" t="s">
        <v>1194</v>
      </c>
      <c r="AE397">
        <v>3</v>
      </c>
      <c r="AF397" t="s">
        <v>363</v>
      </c>
      <c r="AG397" t="s">
        <v>450</v>
      </c>
      <c r="AH397" t="s">
        <v>451</v>
      </c>
      <c r="AI397" t="s">
        <v>452</v>
      </c>
      <c r="AJ397" t="s">
        <v>453</v>
      </c>
      <c r="AL397" t="s">
        <v>359</v>
      </c>
      <c r="AM397">
        <v>4.5</v>
      </c>
      <c r="AN397" t="s">
        <v>359</v>
      </c>
      <c r="AO397">
        <v>1</v>
      </c>
      <c r="AQ397" t="s">
        <v>401</v>
      </c>
      <c r="AR397">
        <v>2009</v>
      </c>
      <c r="AS397" t="s">
        <v>370</v>
      </c>
      <c r="AT397">
        <v>4.5</v>
      </c>
      <c r="AU397" t="s">
        <v>359</v>
      </c>
      <c r="AV397">
        <v>2</v>
      </c>
      <c r="AX397">
        <v>2009</v>
      </c>
      <c r="AY397" t="s">
        <v>370</v>
      </c>
      <c r="AZ397">
        <v>5000</v>
      </c>
      <c r="BA397" t="s">
        <v>359</v>
      </c>
      <c r="BB397">
        <v>16</v>
      </c>
      <c r="BC397" t="s">
        <v>1196</v>
      </c>
      <c r="BD397" t="s">
        <v>1197</v>
      </c>
      <c r="BE397" t="s">
        <v>1198</v>
      </c>
      <c r="BF397" t="s">
        <v>1199</v>
      </c>
      <c r="BH397">
        <v>2009</v>
      </c>
      <c r="BI397" t="s">
        <v>370</v>
      </c>
      <c r="BJ397" t="s">
        <v>359</v>
      </c>
      <c r="BK397">
        <v>23</v>
      </c>
      <c r="BL397" t="s">
        <v>6336</v>
      </c>
      <c r="BM397" t="s">
        <v>6337</v>
      </c>
      <c r="BN397">
        <v>2009</v>
      </c>
      <c r="BO397" t="s">
        <v>370</v>
      </c>
      <c r="BP397" t="s">
        <v>359</v>
      </c>
      <c r="BQ397">
        <v>2</v>
      </c>
      <c r="BS397">
        <v>2009</v>
      </c>
      <c r="BT397" t="s">
        <v>370</v>
      </c>
      <c r="BU397">
        <v>5000</v>
      </c>
      <c r="BV397" t="s">
        <v>359</v>
      </c>
      <c r="BW397">
        <v>1</v>
      </c>
      <c r="BY397">
        <v>2009</v>
      </c>
      <c r="BZ397" t="s">
        <v>370</v>
      </c>
      <c r="CA397" t="s">
        <v>359</v>
      </c>
      <c r="CC397">
        <v>2009</v>
      </c>
      <c r="CD397" t="s">
        <v>370</v>
      </c>
      <c r="CE397" t="s">
        <v>361</v>
      </c>
      <c r="CN397" t="s">
        <v>359</v>
      </c>
      <c r="CO397" t="s">
        <v>359</v>
      </c>
      <c r="CP397" t="s">
        <v>375</v>
      </c>
      <c r="CQ397" t="s">
        <v>359</v>
      </c>
      <c r="CR397">
        <v>0</v>
      </c>
      <c r="CS397" t="s">
        <v>359</v>
      </c>
      <c r="CT397" t="s">
        <v>376</v>
      </c>
      <c r="CU397" t="s">
        <v>359</v>
      </c>
      <c r="CV397" t="s">
        <v>375</v>
      </c>
      <c r="CW397" t="s">
        <v>359</v>
      </c>
      <c r="CX397" t="s">
        <v>6338</v>
      </c>
      <c r="CY397" t="s">
        <v>6339</v>
      </c>
      <c r="CZ397" t="s">
        <v>6340</v>
      </c>
      <c r="DA397" t="s">
        <v>6341</v>
      </c>
      <c r="DB397">
        <v>1</v>
      </c>
      <c r="DC397" t="s">
        <v>6342</v>
      </c>
      <c r="DD397">
        <v>2009</v>
      </c>
      <c r="DE397" t="s">
        <v>370</v>
      </c>
      <c r="DF397" t="s">
        <v>361</v>
      </c>
      <c r="DJ397" t="s">
        <v>359</v>
      </c>
      <c r="DL397" t="s">
        <v>370</v>
      </c>
      <c r="DM397" t="s">
        <v>1186</v>
      </c>
      <c r="DN397" t="s">
        <v>6343</v>
      </c>
    </row>
    <row r="398" spans="1:118" x14ac:dyDescent="0.3">
      <c r="A398" t="s">
        <v>6344</v>
      </c>
      <c r="B398">
        <v>1</v>
      </c>
      <c r="D398" t="s">
        <v>465</v>
      </c>
      <c r="E398" t="s">
        <v>6345</v>
      </c>
      <c r="F398" t="s">
        <v>6346</v>
      </c>
      <c r="G398" t="s">
        <v>468</v>
      </c>
      <c r="H398" t="s">
        <v>6347</v>
      </c>
      <c r="I398">
        <v>2017</v>
      </c>
      <c r="J398" t="s">
        <v>353</v>
      </c>
      <c r="K398" t="s">
        <v>354</v>
      </c>
      <c r="L398" t="s">
        <v>470</v>
      </c>
      <c r="M398" t="s">
        <v>1098</v>
      </c>
      <c r="N398" t="s">
        <v>6348</v>
      </c>
      <c r="Q398" t="s">
        <v>6349</v>
      </c>
      <c r="R398">
        <v>9577</v>
      </c>
      <c r="T398">
        <v>205</v>
      </c>
      <c r="U398">
        <v>205</v>
      </c>
      <c r="V398">
        <v>0</v>
      </c>
      <c r="W398" t="s">
        <v>359</v>
      </c>
      <c r="X398" t="s">
        <v>360</v>
      </c>
      <c r="Z398">
        <v>2015</v>
      </c>
      <c r="AA398" t="s">
        <v>361</v>
      </c>
      <c r="AC398" t="s">
        <v>6350</v>
      </c>
      <c r="AD398" t="s">
        <v>6351</v>
      </c>
      <c r="AE398">
        <v>8</v>
      </c>
      <c r="AF398" t="s">
        <v>363</v>
      </c>
      <c r="AG398" t="s">
        <v>1101</v>
      </c>
      <c r="AH398" t="s">
        <v>1102</v>
      </c>
      <c r="AI398" t="s">
        <v>1103</v>
      </c>
      <c r="AJ398" t="s">
        <v>1104</v>
      </c>
      <c r="AK398" t="s">
        <v>6352</v>
      </c>
      <c r="AL398" t="s">
        <v>359</v>
      </c>
      <c r="AM398">
        <v>40</v>
      </c>
      <c r="AN398" t="s">
        <v>361</v>
      </c>
      <c r="AT398">
        <v>40</v>
      </c>
      <c r="AU398" t="s">
        <v>359</v>
      </c>
      <c r="AV398">
        <v>1</v>
      </c>
      <c r="AX398">
        <v>2015</v>
      </c>
      <c r="AY398" t="s">
        <v>370</v>
      </c>
      <c r="AZ398">
        <v>4000</v>
      </c>
      <c r="BA398" t="s">
        <v>359</v>
      </c>
      <c r="BB398">
        <v>1</v>
      </c>
      <c r="BC398" t="s">
        <v>6353</v>
      </c>
      <c r="BD398" t="s">
        <v>6354</v>
      </c>
      <c r="BE398" t="s">
        <v>6355</v>
      </c>
      <c r="BF398" t="s">
        <v>6356</v>
      </c>
      <c r="BH398">
        <v>2015</v>
      </c>
      <c r="BI398" t="s">
        <v>370</v>
      </c>
      <c r="BJ398" t="s">
        <v>361</v>
      </c>
      <c r="BP398" t="s">
        <v>359</v>
      </c>
      <c r="BQ398">
        <v>1</v>
      </c>
      <c r="BS398">
        <v>2015</v>
      </c>
      <c r="BT398" t="s">
        <v>370</v>
      </c>
      <c r="BU398">
        <v>2000</v>
      </c>
      <c r="BV398" t="s">
        <v>361</v>
      </c>
      <c r="CE398" t="s">
        <v>361</v>
      </c>
      <c r="CN398" t="s">
        <v>359</v>
      </c>
      <c r="CO398" t="s">
        <v>359</v>
      </c>
      <c r="CP398" t="s">
        <v>375</v>
      </c>
      <c r="CQ398" t="s">
        <v>359</v>
      </c>
      <c r="CR398">
        <v>0</v>
      </c>
      <c r="CS398" t="s">
        <v>359</v>
      </c>
      <c r="CT398" t="s">
        <v>376</v>
      </c>
      <c r="CU398" t="s">
        <v>359</v>
      </c>
      <c r="CV398" t="s">
        <v>375</v>
      </c>
      <c r="CW398" t="s">
        <v>359</v>
      </c>
      <c r="CX398" t="s">
        <v>6357</v>
      </c>
      <c r="CY398" t="s">
        <v>6358</v>
      </c>
      <c r="CZ398" t="s">
        <v>6359</v>
      </c>
      <c r="DA398" t="s">
        <v>6360</v>
      </c>
      <c r="DB398">
        <v>1</v>
      </c>
      <c r="DC398" t="s">
        <v>6361</v>
      </c>
      <c r="DD398">
        <v>2015</v>
      </c>
      <c r="DE398" t="s">
        <v>370</v>
      </c>
      <c r="DF398" t="s">
        <v>361</v>
      </c>
      <c r="DJ398" t="s">
        <v>359</v>
      </c>
      <c r="DL398" t="s">
        <v>370</v>
      </c>
      <c r="DM398" t="s">
        <v>6362</v>
      </c>
      <c r="DN398" t="s">
        <v>6363</v>
      </c>
    </row>
    <row r="399" spans="1:118" x14ac:dyDescent="0.3">
      <c r="A399" t="s">
        <v>6364</v>
      </c>
      <c r="B399">
        <v>1</v>
      </c>
      <c r="D399" t="s">
        <v>412</v>
      </c>
      <c r="E399" t="s">
        <v>6365</v>
      </c>
      <c r="F399" t="s">
        <v>6366</v>
      </c>
      <c r="G399" t="s">
        <v>415</v>
      </c>
      <c r="H399" t="s">
        <v>6367</v>
      </c>
      <c r="I399">
        <v>2017</v>
      </c>
      <c r="J399" t="s">
        <v>353</v>
      </c>
      <c r="K399" t="s">
        <v>354</v>
      </c>
      <c r="L399" t="s">
        <v>584</v>
      </c>
      <c r="M399" t="s">
        <v>3672</v>
      </c>
      <c r="N399" t="s">
        <v>3673</v>
      </c>
      <c r="Q399" t="s">
        <v>420</v>
      </c>
      <c r="R399">
        <v>20456</v>
      </c>
      <c r="T399">
        <v>70</v>
      </c>
      <c r="U399">
        <v>60</v>
      </c>
      <c r="V399">
        <v>10</v>
      </c>
      <c r="W399" t="s">
        <v>359</v>
      </c>
      <c r="X399" t="s">
        <v>394</v>
      </c>
      <c r="Z399">
        <v>2011</v>
      </c>
      <c r="AA399" t="s">
        <v>359</v>
      </c>
      <c r="AB399" t="s">
        <v>421</v>
      </c>
      <c r="AC399" t="s">
        <v>422</v>
      </c>
      <c r="AD399" t="s">
        <v>423</v>
      </c>
      <c r="AE399">
        <v>2</v>
      </c>
      <c r="AF399" t="s">
        <v>363</v>
      </c>
      <c r="AG399" t="s">
        <v>424</v>
      </c>
      <c r="AH399" t="s">
        <v>425</v>
      </c>
      <c r="AI399" t="s">
        <v>426</v>
      </c>
      <c r="AJ399" t="s">
        <v>427</v>
      </c>
      <c r="AL399" t="s">
        <v>359</v>
      </c>
      <c r="AM399">
        <v>5</v>
      </c>
      <c r="AN399" t="s">
        <v>359</v>
      </c>
      <c r="AO399">
        <v>1</v>
      </c>
      <c r="AQ399" t="s">
        <v>401</v>
      </c>
      <c r="AR399">
        <v>2015</v>
      </c>
      <c r="AS399" t="s">
        <v>370</v>
      </c>
      <c r="AT399">
        <v>5</v>
      </c>
      <c r="AU399" t="s">
        <v>359</v>
      </c>
      <c r="AV399">
        <v>2</v>
      </c>
      <c r="AX399">
        <v>2015</v>
      </c>
      <c r="AY399" t="s">
        <v>370</v>
      </c>
      <c r="AZ399">
        <v>2100</v>
      </c>
      <c r="BA399" t="s">
        <v>359</v>
      </c>
      <c r="BB399">
        <v>11</v>
      </c>
      <c r="BC399" t="s">
        <v>428</v>
      </c>
      <c r="BD399" t="s">
        <v>429</v>
      </c>
      <c r="BE399" t="s">
        <v>430</v>
      </c>
      <c r="BF399" t="s">
        <v>431</v>
      </c>
      <c r="BH399">
        <v>2011</v>
      </c>
      <c r="BI399" t="s">
        <v>370</v>
      </c>
      <c r="BJ399" t="s">
        <v>359</v>
      </c>
      <c r="BK399">
        <v>15</v>
      </c>
      <c r="BL399" t="s">
        <v>432</v>
      </c>
      <c r="BN399">
        <v>2011</v>
      </c>
      <c r="BO399" t="s">
        <v>370</v>
      </c>
      <c r="BP399" t="s">
        <v>359</v>
      </c>
      <c r="BQ399">
        <v>3</v>
      </c>
      <c r="BS399">
        <v>2011</v>
      </c>
      <c r="BT399" t="s">
        <v>369</v>
      </c>
      <c r="BU399">
        <v>37000</v>
      </c>
      <c r="BV399" t="s">
        <v>361</v>
      </c>
      <c r="CE399" t="s">
        <v>361</v>
      </c>
      <c r="CN399" t="s">
        <v>359</v>
      </c>
      <c r="CO399" t="s">
        <v>359</v>
      </c>
      <c r="CP399" t="s">
        <v>375</v>
      </c>
      <c r="CQ399" t="s">
        <v>359</v>
      </c>
      <c r="CR399">
        <v>0</v>
      </c>
      <c r="CS399" t="s">
        <v>359</v>
      </c>
      <c r="CT399" t="s">
        <v>376</v>
      </c>
      <c r="CU399" t="s">
        <v>359</v>
      </c>
      <c r="CV399" t="s">
        <v>375</v>
      </c>
      <c r="CW399" t="s">
        <v>359</v>
      </c>
      <c r="CX399" t="s">
        <v>6368</v>
      </c>
      <c r="CY399" t="s">
        <v>6369</v>
      </c>
      <c r="CZ399" t="s">
        <v>6370</v>
      </c>
      <c r="DA399" t="s">
        <v>6371</v>
      </c>
      <c r="DB399">
        <v>29</v>
      </c>
      <c r="DC399" t="s">
        <v>6372</v>
      </c>
      <c r="DD399">
        <v>2011</v>
      </c>
      <c r="DE399" t="s">
        <v>370</v>
      </c>
      <c r="DF399" t="s">
        <v>361</v>
      </c>
      <c r="DJ399" t="s">
        <v>359</v>
      </c>
      <c r="DL399" t="s">
        <v>370</v>
      </c>
      <c r="DM399" t="s">
        <v>6373</v>
      </c>
      <c r="DN399" t="s">
        <v>6374</v>
      </c>
    </row>
    <row r="400" spans="1:118" x14ac:dyDescent="0.3">
      <c r="A400" t="s">
        <v>6375</v>
      </c>
      <c r="B400">
        <v>1</v>
      </c>
      <c r="D400" t="s">
        <v>385</v>
      </c>
      <c r="E400" t="s">
        <v>6376</v>
      </c>
      <c r="F400" t="s">
        <v>6377</v>
      </c>
      <c r="G400" t="s">
        <v>388</v>
      </c>
      <c r="H400" t="s">
        <v>6378</v>
      </c>
      <c r="I400">
        <v>2017</v>
      </c>
      <c r="J400" t="s">
        <v>353</v>
      </c>
      <c r="K400" t="s">
        <v>354</v>
      </c>
      <c r="L400" t="s">
        <v>584</v>
      </c>
      <c r="M400" t="s">
        <v>585</v>
      </c>
      <c r="N400" t="s">
        <v>1839</v>
      </c>
      <c r="Q400" t="s">
        <v>1840</v>
      </c>
      <c r="R400">
        <v>558</v>
      </c>
      <c r="T400">
        <v>129</v>
      </c>
      <c r="U400">
        <v>120</v>
      </c>
      <c r="V400">
        <v>9</v>
      </c>
      <c r="W400" t="s">
        <v>359</v>
      </c>
      <c r="X400" t="s">
        <v>394</v>
      </c>
      <c r="Z400">
        <v>2009</v>
      </c>
      <c r="AA400" t="s">
        <v>359</v>
      </c>
      <c r="AB400" t="s">
        <v>6379</v>
      </c>
      <c r="AC400" t="s">
        <v>3170</v>
      </c>
      <c r="AD400" t="s">
        <v>3951</v>
      </c>
      <c r="AE400">
        <v>1</v>
      </c>
      <c r="AF400" t="s">
        <v>363</v>
      </c>
      <c r="AG400" t="s">
        <v>3688</v>
      </c>
      <c r="AH400" t="s">
        <v>6380</v>
      </c>
      <c r="AI400" t="s">
        <v>3690</v>
      </c>
      <c r="AJ400" t="s">
        <v>3691</v>
      </c>
      <c r="AL400" t="s">
        <v>361</v>
      </c>
      <c r="AM400">
        <v>20</v>
      </c>
      <c r="AN400" t="s">
        <v>359</v>
      </c>
      <c r="AO400">
        <v>1</v>
      </c>
      <c r="AQ400" t="s">
        <v>401</v>
      </c>
      <c r="AR400">
        <v>2009</v>
      </c>
      <c r="AS400" t="s">
        <v>370</v>
      </c>
      <c r="AT400">
        <v>20</v>
      </c>
      <c r="AU400" t="s">
        <v>361</v>
      </c>
      <c r="BA400" t="s">
        <v>359</v>
      </c>
      <c r="BB400">
        <v>3</v>
      </c>
      <c r="BC400" t="s">
        <v>3692</v>
      </c>
      <c r="BD400" t="s">
        <v>3693</v>
      </c>
      <c r="BE400" t="s">
        <v>3694</v>
      </c>
      <c r="BF400" t="s">
        <v>3695</v>
      </c>
      <c r="BH400">
        <v>2009</v>
      </c>
      <c r="BI400" t="s">
        <v>369</v>
      </c>
      <c r="BJ400" t="s">
        <v>361</v>
      </c>
      <c r="BP400" t="s">
        <v>359</v>
      </c>
      <c r="BQ400">
        <v>2</v>
      </c>
      <c r="BS400">
        <v>2009</v>
      </c>
      <c r="BT400" t="s">
        <v>369</v>
      </c>
      <c r="BU400">
        <v>3000</v>
      </c>
      <c r="BV400" t="s">
        <v>361</v>
      </c>
      <c r="CE400" t="s">
        <v>361</v>
      </c>
      <c r="CN400" t="s">
        <v>359</v>
      </c>
      <c r="CO400" t="s">
        <v>359</v>
      </c>
      <c r="CP400" t="s">
        <v>375</v>
      </c>
      <c r="CQ400" t="s">
        <v>359</v>
      </c>
      <c r="CR400">
        <v>0</v>
      </c>
      <c r="CS400" t="s">
        <v>359</v>
      </c>
      <c r="CT400" t="s">
        <v>376</v>
      </c>
      <c r="CU400" t="s">
        <v>359</v>
      </c>
      <c r="CV400" t="s">
        <v>375</v>
      </c>
      <c r="CW400" t="s">
        <v>359</v>
      </c>
      <c r="CX400" t="s">
        <v>6381</v>
      </c>
      <c r="CY400" t="s">
        <v>6382</v>
      </c>
      <c r="CZ400" t="s">
        <v>6383</v>
      </c>
      <c r="DA400" t="s">
        <v>6384</v>
      </c>
      <c r="DB400">
        <v>1</v>
      </c>
      <c r="DD400">
        <v>2009</v>
      </c>
      <c r="DE400" t="s">
        <v>369</v>
      </c>
      <c r="DF400" t="s">
        <v>361</v>
      </c>
      <c r="DJ400" t="s">
        <v>359</v>
      </c>
      <c r="DL400" t="s">
        <v>369</v>
      </c>
      <c r="DM400" t="s">
        <v>3951</v>
      </c>
      <c r="DN400" t="s">
        <v>6385</v>
      </c>
    </row>
    <row r="401" spans="1:118" x14ac:dyDescent="0.3">
      <c r="A401" t="s">
        <v>6386</v>
      </c>
      <c r="B401">
        <v>1</v>
      </c>
      <c r="D401" t="s">
        <v>631</v>
      </c>
      <c r="E401" t="s">
        <v>6387</v>
      </c>
      <c r="F401" t="s">
        <v>6388</v>
      </c>
      <c r="G401" t="s">
        <v>634</v>
      </c>
      <c r="H401" t="s">
        <v>5221</v>
      </c>
      <c r="I401">
        <v>2017</v>
      </c>
      <c r="J401" t="s">
        <v>353</v>
      </c>
      <c r="K401" t="s">
        <v>354</v>
      </c>
      <c r="L401" t="s">
        <v>606</v>
      </c>
      <c r="M401" t="s">
        <v>4916</v>
      </c>
      <c r="N401" t="s">
        <v>6389</v>
      </c>
      <c r="Q401" t="s">
        <v>6390</v>
      </c>
      <c r="R401">
        <v>6572</v>
      </c>
      <c r="T401">
        <v>99</v>
      </c>
      <c r="U401">
        <v>99</v>
      </c>
      <c r="V401">
        <v>0</v>
      </c>
      <c r="W401" t="s">
        <v>359</v>
      </c>
      <c r="X401" t="s">
        <v>360</v>
      </c>
      <c r="Z401">
        <v>2007</v>
      </c>
      <c r="AA401" t="s">
        <v>359</v>
      </c>
      <c r="AB401" t="s">
        <v>6391</v>
      </c>
      <c r="AC401" t="s">
        <v>1150</v>
      </c>
      <c r="AE401">
        <v>4</v>
      </c>
      <c r="AF401" t="s">
        <v>363</v>
      </c>
      <c r="AG401" t="s">
        <v>450</v>
      </c>
      <c r="AH401" t="s">
        <v>451</v>
      </c>
      <c r="AI401" t="s">
        <v>452</v>
      </c>
      <c r="AJ401" t="s">
        <v>453</v>
      </c>
      <c r="AL401" t="s">
        <v>361</v>
      </c>
      <c r="AM401">
        <v>6</v>
      </c>
      <c r="AN401" t="s">
        <v>359</v>
      </c>
      <c r="AO401">
        <v>3</v>
      </c>
      <c r="AQ401" t="s">
        <v>6107</v>
      </c>
      <c r="AR401">
        <v>2007</v>
      </c>
      <c r="AS401" t="s">
        <v>369</v>
      </c>
      <c r="AT401">
        <v>6</v>
      </c>
      <c r="AU401" t="s">
        <v>359</v>
      </c>
      <c r="AV401">
        <v>1</v>
      </c>
      <c r="AX401">
        <v>2007</v>
      </c>
      <c r="AY401" t="s">
        <v>370</v>
      </c>
      <c r="AZ401">
        <v>1500</v>
      </c>
      <c r="BA401" t="s">
        <v>359</v>
      </c>
      <c r="BB401">
        <v>25</v>
      </c>
      <c r="BC401" t="s">
        <v>1196</v>
      </c>
      <c r="BD401" t="s">
        <v>1197</v>
      </c>
      <c r="BE401" t="s">
        <v>1198</v>
      </c>
      <c r="BF401" t="s">
        <v>1199</v>
      </c>
      <c r="BH401">
        <v>2007</v>
      </c>
      <c r="BI401" t="s">
        <v>370</v>
      </c>
      <c r="BJ401" t="s">
        <v>359</v>
      </c>
      <c r="BK401">
        <v>20</v>
      </c>
      <c r="BL401" t="s">
        <v>1751</v>
      </c>
      <c r="BN401">
        <v>2007</v>
      </c>
      <c r="BO401" t="s">
        <v>370</v>
      </c>
      <c r="BP401" t="s">
        <v>359</v>
      </c>
      <c r="BQ401">
        <v>4</v>
      </c>
      <c r="BS401">
        <v>2007</v>
      </c>
      <c r="BT401" t="s">
        <v>370</v>
      </c>
      <c r="BU401">
        <v>30000</v>
      </c>
      <c r="BV401" t="s">
        <v>359</v>
      </c>
      <c r="BW401">
        <v>2</v>
      </c>
      <c r="BY401">
        <v>2007</v>
      </c>
      <c r="BZ401" t="s">
        <v>369</v>
      </c>
      <c r="CA401" t="s">
        <v>359</v>
      </c>
      <c r="CC401">
        <v>2007</v>
      </c>
      <c r="CD401" t="s">
        <v>369</v>
      </c>
      <c r="CE401" t="s">
        <v>361</v>
      </c>
      <c r="CN401" t="s">
        <v>359</v>
      </c>
      <c r="CO401" t="s">
        <v>359</v>
      </c>
      <c r="CP401" t="s">
        <v>375</v>
      </c>
      <c r="CQ401" t="s">
        <v>359</v>
      </c>
      <c r="CR401">
        <v>0</v>
      </c>
      <c r="CS401" t="s">
        <v>359</v>
      </c>
      <c r="CT401" t="s">
        <v>376</v>
      </c>
      <c r="CU401" t="s">
        <v>359</v>
      </c>
      <c r="CV401" t="s">
        <v>375</v>
      </c>
      <c r="CW401" t="s">
        <v>359</v>
      </c>
      <c r="CX401" t="s">
        <v>6392</v>
      </c>
      <c r="CY401" t="s">
        <v>6393</v>
      </c>
      <c r="CZ401" t="s">
        <v>6394</v>
      </c>
      <c r="DA401" t="s">
        <v>6395</v>
      </c>
      <c r="DB401">
        <v>47</v>
      </c>
      <c r="DC401" t="s">
        <v>6396</v>
      </c>
      <c r="DD401">
        <v>2007</v>
      </c>
      <c r="DE401" t="s">
        <v>622</v>
      </c>
      <c r="DF401" t="s">
        <v>361</v>
      </c>
      <c r="DJ401" t="s">
        <v>361</v>
      </c>
      <c r="DK401" t="s">
        <v>6397</v>
      </c>
      <c r="DL401" t="s">
        <v>622</v>
      </c>
      <c r="DM401" t="s">
        <v>6398</v>
      </c>
      <c r="DN401" t="s">
        <v>6399</v>
      </c>
    </row>
    <row r="402" spans="1:118" x14ac:dyDescent="0.3">
      <c r="A402" t="s">
        <v>6400</v>
      </c>
      <c r="B402">
        <v>1</v>
      </c>
      <c r="D402" t="s">
        <v>348</v>
      </c>
      <c r="E402" t="s">
        <v>6401</v>
      </c>
      <c r="F402" t="s">
        <v>6402</v>
      </c>
      <c r="G402" t="s">
        <v>351</v>
      </c>
      <c r="H402" t="s">
        <v>6403</v>
      </c>
      <c r="I402">
        <v>2017</v>
      </c>
      <c r="J402" t="s">
        <v>353</v>
      </c>
      <c r="K402" t="s">
        <v>354</v>
      </c>
      <c r="L402" t="s">
        <v>446</v>
      </c>
      <c r="M402" t="s">
        <v>2808</v>
      </c>
      <c r="N402" t="s">
        <v>2809</v>
      </c>
      <c r="Q402" t="s">
        <v>1164</v>
      </c>
      <c r="R402">
        <v>14106</v>
      </c>
      <c r="T402">
        <v>182</v>
      </c>
      <c r="U402">
        <v>182</v>
      </c>
      <c r="V402">
        <v>0</v>
      </c>
      <c r="W402" t="s">
        <v>359</v>
      </c>
      <c r="X402" t="s">
        <v>394</v>
      </c>
      <c r="Z402">
        <v>2003</v>
      </c>
      <c r="AA402" t="s">
        <v>361</v>
      </c>
      <c r="AC402" t="s">
        <v>1150</v>
      </c>
      <c r="AE402">
        <v>2</v>
      </c>
      <c r="AF402" t="s">
        <v>363</v>
      </c>
      <c r="AG402" t="s">
        <v>519</v>
      </c>
      <c r="AH402" t="s">
        <v>520</v>
      </c>
      <c r="AI402" t="s">
        <v>521</v>
      </c>
      <c r="AJ402" t="s">
        <v>522</v>
      </c>
      <c r="AL402" t="s">
        <v>359</v>
      </c>
      <c r="AM402">
        <v>3</v>
      </c>
      <c r="AN402" t="s">
        <v>359</v>
      </c>
      <c r="AO402">
        <v>1</v>
      </c>
      <c r="AQ402" t="s">
        <v>368</v>
      </c>
      <c r="AR402">
        <v>2003</v>
      </c>
      <c r="AS402" t="s">
        <v>370</v>
      </c>
      <c r="AT402">
        <v>3</v>
      </c>
      <c r="AU402" t="s">
        <v>359</v>
      </c>
      <c r="AV402">
        <v>2</v>
      </c>
      <c r="AX402">
        <v>2003</v>
      </c>
      <c r="AY402" t="s">
        <v>370</v>
      </c>
      <c r="AZ402">
        <v>35000</v>
      </c>
      <c r="BA402" t="s">
        <v>359</v>
      </c>
      <c r="BB402">
        <v>7</v>
      </c>
      <c r="BC402" t="s">
        <v>2383</v>
      </c>
      <c r="BD402" t="s">
        <v>1085</v>
      </c>
      <c r="BE402" t="s">
        <v>1086</v>
      </c>
      <c r="BF402" t="s">
        <v>1087</v>
      </c>
      <c r="BH402">
        <v>2003</v>
      </c>
      <c r="BI402" t="s">
        <v>370</v>
      </c>
      <c r="BJ402" t="s">
        <v>359</v>
      </c>
      <c r="BK402">
        <v>12</v>
      </c>
      <c r="BL402" t="s">
        <v>368</v>
      </c>
      <c r="BN402">
        <v>2003</v>
      </c>
      <c r="BO402" t="s">
        <v>370</v>
      </c>
      <c r="BP402" t="s">
        <v>359</v>
      </c>
      <c r="BQ402">
        <v>2</v>
      </c>
      <c r="BS402">
        <v>2003</v>
      </c>
      <c r="BT402" t="s">
        <v>370</v>
      </c>
      <c r="BU402">
        <v>35000</v>
      </c>
      <c r="BV402" t="s">
        <v>361</v>
      </c>
      <c r="CE402" t="s">
        <v>361</v>
      </c>
      <c r="CN402" t="s">
        <v>359</v>
      </c>
      <c r="CO402" t="s">
        <v>359</v>
      </c>
      <c r="CP402" t="s">
        <v>375</v>
      </c>
      <c r="CQ402" t="s">
        <v>359</v>
      </c>
      <c r="CR402">
        <v>0</v>
      </c>
      <c r="CS402" t="s">
        <v>359</v>
      </c>
      <c r="CT402" t="s">
        <v>376</v>
      </c>
      <c r="CU402" t="s">
        <v>359</v>
      </c>
      <c r="CV402" t="s">
        <v>375</v>
      </c>
      <c r="CW402" t="s">
        <v>359</v>
      </c>
      <c r="CX402" t="s">
        <v>6404</v>
      </c>
      <c r="CY402" t="s">
        <v>6405</v>
      </c>
      <c r="CZ402" t="s">
        <v>6406</v>
      </c>
      <c r="DA402" t="s">
        <v>6407</v>
      </c>
      <c r="DB402">
        <v>1</v>
      </c>
      <c r="DC402" t="s">
        <v>6408</v>
      </c>
      <c r="DD402">
        <v>2003</v>
      </c>
      <c r="DE402" t="s">
        <v>370</v>
      </c>
      <c r="DF402" t="s">
        <v>361</v>
      </c>
      <c r="DJ402" t="s">
        <v>359</v>
      </c>
      <c r="DL402" t="s">
        <v>370</v>
      </c>
      <c r="DN402" t="s">
        <v>6409</v>
      </c>
    </row>
    <row r="403" spans="1:118" x14ac:dyDescent="0.3">
      <c r="A403" t="s">
        <v>6410</v>
      </c>
      <c r="B403">
        <v>1</v>
      </c>
      <c r="D403" t="s">
        <v>385</v>
      </c>
      <c r="E403" t="s">
        <v>6411</v>
      </c>
      <c r="F403" t="s">
        <v>6412</v>
      </c>
      <c r="G403" t="s">
        <v>388</v>
      </c>
      <c r="H403" t="s">
        <v>6413</v>
      </c>
      <c r="I403">
        <v>2017</v>
      </c>
      <c r="J403" t="s">
        <v>353</v>
      </c>
      <c r="K403" t="s">
        <v>354</v>
      </c>
      <c r="L403" t="s">
        <v>937</v>
      </c>
      <c r="M403" t="s">
        <v>1907</v>
      </c>
      <c r="N403" t="s">
        <v>870</v>
      </c>
      <c r="Q403" t="s">
        <v>1909</v>
      </c>
      <c r="R403">
        <v>8295</v>
      </c>
      <c r="T403">
        <v>146</v>
      </c>
      <c r="U403">
        <v>140</v>
      </c>
      <c r="V403">
        <v>6</v>
      </c>
      <c r="W403" t="s">
        <v>359</v>
      </c>
      <c r="X403" t="s">
        <v>394</v>
      </c>
      <c r="Z403">
        <v>2014</v>
      </c>
      <c r="AA403" t="s">
        <v>359</v>
      </c>
      <c r="AB403" t="s">
        <v>6414</v>
      </c>
      <c r="AC403" t="s">
        <v>362</v>
      </c>
      <c r="AD403" t="s">
        <v>3081</v>
      </c>
      <c r="AE403">
        <v>1</v>
      </c>
      <c r="AF403" t="s">
        <v>363</v>
      </c>
      <c r="AG403" t="s">
        <v>875</v>
      </c>
      <c r="AH403" t="s">
        <v>876</v>
      </c>
      <c r="AI403" t="s">
        <v>877</v>
      </c>
      <c r="AJ403" t="s">
        <v>878</v>
      </c>
      <c r="AL403" t="s">
        <v>359</v>
      </c>
      <c r="AM403">
        <v>3</v>
      </c>
      <c r="AN403" t="s">
        <v>359</v>
      </c>
      <c r="AO403">
        <v>1</v>
      </c>
      <c r="AQ403" t="s">
        <v>401</v>
      </c>
      <c r="AR403">
        <v>2014</v>
      </c>
      <c r="AS403" t="s">
        <v>370</v>
      </c>
      <c r="AT403">
        <v>3</v>
      </c>
      <c r="AU403" t="s">
        <v>359</v>
      </c>
      <c r="AV403">
        <v>3</v>
      </c>
      <c r="AX403">
        <v>2014</v>
      </c>
      <c r="AY403" t="s">
        <v>370</v>
      </c>
      <c r="AZ403">
        <v>9000</v>
      </c>
      <c r="BA403" t="s">
        <v>359</v>
      </c>
      <c r="BB403">
        <v>15</v>
      </c>
      <c r="BC403" t="s">
        <v>879</v>
      </c>
      <c r="BD403" t="s">
        <v>1913</v>
      </c>
      <c r="BE403" t="s">
        <v>881</v>
      </c>
      <c r="BF403" t="s">
        <v>1914</v>
      </c>
      <c r="BH403">
        <v>2014</v>
      </c>
      <c r="BI403" t="s">
        <v>370</v>
      </c>
      <c r="BJ403" t="s">
        <v>359</v>
      </c>
      <c r="BK403">
        <v>5</v>
      </c>
      <c r="BL403" t="s">
        <v>1253</v>
      </c>
      <c r="BN403">
        <v>2014</v>
      </c>
      <c r="BO403" t="s">
        <v>370</v>
      </c>
      <c r="BP403" t="s">
        <v>359</v>
      </c>
      <c r="BQ403">
        <v>3</v>
      </c>
      <c r="BS403">
        <v>2014</v>
      </c>
      <c r="BT403" t="s">
        <v>370</v>
      </c>
      <c r="BU403">
        <v>9000</v>
      </c>
      <c r="BV403" t="s">
        <v>359</v>
      </c>
      <c r="BW403">
        <v>2</v>
      </c>
      <c r="BY403">
        <v>2014</v>
      </c>
      <c r="BZ403" t="s">
        <v>370</v>
      </c>
      <c r="CA403" t="s">
        <v>359</v>
      </c>
      <c r="CC403">
        <v>2014</v>
      </c>
      <c r="CD403" t="s">
        <v>370</v>
      </c>
      <c r="CE403" t="s">
        <v>361</v>
      </c>
      <c r="CN403" t="s">
        <v>359</v>
      </c>
      <c r="CO403" t="s">
        <v>359</v>
      </c>
      <c r="CP403" t="s">
        <v>375</v>
      </c>
      <c r="CQ403" t="s">
        <v>359</v>
      </c>
      <c r="CR403">
        <v>0</v>
      </c>
      <c r="CS403" t="s">
        <v>359</v>
      </c>
      <c r="CT403" t="s">
        <v>376</v>
      </c>
      <c r="CU403" t="s">
        <v>359</v>
      </c>
      <c r="CV403" t="s">
        <v>375</v>
      </c>
      <c r="CW403" t="s">
        <v>359</v>
      </c>
      <c r="CX403" t="s">
        <v>6415</v>
      </c>
      <c r="CY403" t="s">
        <v>6416</v>
      </c>
      <c r="CZ403" t="s">
        <v>5594</v>
      </c>
      <c r="DA403" t="s">
        <v>6417</v>
      </c>
      <c r="DB403">
        <v>2</v>
      </c>
      <c r="DC403" t="s">
        <v>6418</v>
      </c>
      <c r="DD403">
        <v>2017</v>
      </c>
      <c r="DE403" t="s">
        <v>370</v>
      </c>
      <c r="DF403" t="s">
        <v>361</v>
      </c>
      <c r="DJ403" t="s">
        <v>359</v>
      </c>
      <c r="DL403" t="s">
        <v>370</v>
      </c>
      <c r="DM403" t="s">
        <v>6419</v>
      </c>
      <c r="DN403" t="s">
        <v>6420</v>
      </c>
    </row>
    <row r="404" spans="1:118" x14ac:dyDescent="0.3">
      <c r="A404" t="s">
        <v>6421</v>
      </c>
      <c r="B404">
        <v>1</v>
      </c>
      <c r="D404" t="s">
        <v>348</v>
      </c>
      <c r="E404" t="s">
        <v>6422</v>
      </c>
      <c r="F404" t="s">
        <v>6423</v>
      </c>
      <c r="G404" t="s">
        <v>351</v>
      </c>
      <c r="H404" t="s">
        <v>4475</v>
      </c>
      <c r="I404">
        <v>2017</v>
      </c>
      <c r="J404" t="s">
        <v>353</v>
      </c>
      <c r="K404" t="s">
        <v>354</v>
      </c>
      <c r="L404" t="s">
        <v>355</v>
      </c>
      <c r="M404" t="s">
        <v>2565</v>
      </c>
      <c r="N404" t="s">
        <v>2566</v>
      </c>
      <c r="Q404" t="s">
        <v>358</v>
      </c>
      <c r="R404">
        <v>10234</v>
      </c>
      <c r="T404">
        <v>740</v>
      </c>
      <c r="U404">
        <v>740</v>
      </c>
      <c r="V404">
        <v>0</v>
      </c>
      <c r="W404" t="s">
        <v>359</v>
      </c>
      <c r="X404" t="s">
        <v>360</v>
      </c>
      <c r="Z404">
        <v>2012</v>
      </c>
      <c r="AA404" t="s">
        <v>361</v>
      </c>
      <c r="AC404" t="s">
        <v>362</v>
      </c>
      <c r="AD404" t="s">
        <v>6424</v>
      </c>
      <c r="AE404">
        <v>1</v>
      </c>
      <c r="AF404" t="s">
        <v>363</v>
      </c>
      <c r="AG404" t="s">
        <v>364</v>
      </c>
      <c r="AH404" t="s">
        <v>365</v>
      </c>
      <c r="AI404" t="s">
        <v>366</v>
      </c>
      <c r="AJ404" t="s">
        <v>367</v>
      </c>
      <c r="AK404" t="s">
        <v>6425</v>
      </c>
      <c r="AL404" t="s">
        <v>359</v>
      </c>
      <c r="AM404">
        <v>3</v>
      </c>
      <c r="AN404" t="s">
        <v>359</v>
      </c>
      <c r="AO404">
        <v>1</v>
      </c>
      <c r="AP404" t="s">
        <v>6426</v>
      </c>
      <c r="AQ404" t="s">
        <v>368</v>
      </c>
      <c r="AR404">
        <v>2012</v>
      </c>
      <c r="AS404" t="s">
        <v>370</v>
      </c>
      <c r="AT404">
        <v>3</v>
      </c>
      <c r="AU404" t="s">
        <v>359</v>
      </c>
      <c r="AV404">
        <v>1</v>
      </c>
      <c r="AW404" t="s">
        <v>6427</v>
      </c>
      <c r="AX404">
        <v>2012</v>
      </c>
      <c r="AY404" t="s">
        <v>370</v>
      </c>
      <c r="AZ404">
        <v>30000</v>
      </c>
      <c r="BA404" t="s">
        <v>359</v>
      </c>
      <c r="BB404">
        <v>7</v>
      </c>
      <c r="BC404" t="s">
        <v>371</v>
      </c>
      <c r="BD404" t="s">
        <v>372</v>
      </c>
      <c r="BE404" t="s">
        <v>373</v>
      </c>
      <c r="BF404" t="s">
        <v>374</v>
      </c>
      <c r="BG404" t="s">
        <v>6428</v>
      </c>
      <c r="BH404">
        <v>2012</v>
      </c>
      <c r="BI404" t="s">
        <v>370</v>
      </c>
      <c r="BJ404" t="s">
        <v>359</v>
      </c>
      <c r="BK404">
        <v>14</v>
      </c>
      <c r="BL404" t="s">
        <v>368</v>
      </c>
      <c r="BN404">
        <v>2012</v>
      </c>
      <c r="BO404" t="s">
        <v>370</v>
      </c>
      <c r="BP404" t="s">
        <v>359</v>
      </c>
      <c r="BQ404">
        <v>1</v>
      </c>
      <c r="BS404">
        <v>2012</v>
      </c>
      <c r="BT404" t="s">
        <v>370</v>
      </c>
      <c r="BU404">
        <v>30000</v>
      </c>
      <c r="BV404" t="s">
        <v>359</v>
      </c>
      <c r="BW404">
        <v>2</v>
      </c>
      <c r="BX404" t="s">
        <v>6429</v>
      </c>
      <c r="BY404">
        <v>2012</v>
      </c>
      <c r="BZ404" t="s">
        <v>369</v>
      </c>
      <c r="CA404" t="s">
        <v>359</v>
      </c>
      <c r="CB404" t="s">
        <v>6430</v>
      </c>
      <c r="CC404">
        <v>2012</v>
      </c>
      <c r="CD404" t="s">
        <v>370</v>
      </c>
      <c r="CE404" t="s">
        <v>361</v>
      </c>
      <c r="CN404" t="s">
        <v>359</v>
      </c>
      <c r="CO404" t="s">
        <v>359</v>
      </c>
      <c r="CP404" t="s">
        <v>375</v>
      </c>
      <c r="CQ404" t="s">
        <v>359</v>
      </c>
      <c r="CR404">
        <v>0</v>
      </c>
      <c r="CS404" t="s">
        <v>359</v>
      </c>
      <c r="CT404" t="s">
        <v>376</v>
      </c>
      <c r="CU404" t="s">
        <v>359</v>
      </c>
      <c r="CV404" t="s">
        <v>375</v>
      </c>
      <c r="CW404" t="s">
        <v>359</v>
      </c>
      <c r="CX404" t="s">
        <v>6431</v>
      </c>
      <c r="CY404" t="s">
        <v>6432</v>
      </c>
      <c r="CZ404" t="s">
        <v>6433</v>
      </c>
      <c r="DA404" t="s">
        <v>6434</v>
      </c>
      <c r="DB404">
        <v>1</v>
      </c>
      <c r="DC404" t="s">
        <v>6435</v>
      </c>
      <c r="DD404">
        <v>2012</v>
      </c>
      <c r="DE404" t="s">
        <v>370</v>
      </c>
      <c r="DF404" t="s">
        <v>361</v>
      </c>
      <c r="DJ404" t="s">
        <v>361</v>
      </c>
      <c r="DK404" t="s">
        <v>6436</v>
      </c>
      <c r="DL404" t="s">
        <v>369</v>
      </c>
      <c r="DN404" t="s">
        <v>6437</v>
      </c>
    </row>
    <row r="405" spans="1:118" x14ac:dyDescent="0.3">
      <c r="A405" t="s">
        <v>6438</v>
      </c>
      <c r="B405">
        <v>1</v>
      </c>
      <c r="D405" t="s">
        <v>385</v>
      </c>
      <c r="E405" t="s">
        <v>6439</v>
      </c>
      <c r="F405" t="s">
        <v>6440</v>
      </c>
      <c r="G405" t="s">
        <v>388</v>
      </c>
      <c r="H405" t="s">
        <v>6441</v>
      </c>
      <c r="I405">
        <v>2017</v>
      </c>
      <c r="J405" t="s">
        <v>353</v>
      </c>
      <c r="K405" t="s">
        <v>354</v>
      </c>
      <c r="L405" t="s">
        <v>937</v>
      </c>
      <c r="M405" t="s">
        <v>1907</v>
      </c>
      <c r="N405" t="s">
        <v>6306</v>
      </c>
      <c r="Q405" t="s">
        <v>1909</v>
      </c>
      <c r="R405">
        <v>8295</v>
      </c>
      <c r="T405">
        <v>158</v>
      </c>
      <c r="U405">
        <v>150</v>
      </c>
      <c r="V405">
        <v>8</v>
      </c>
      <c r="W405" t="s">
        <v>359</v>
      </c>
      <c r="X405" t="s">
        <v>360</v>
      </c>
      <c r="Z405">
        <v>2014</v>
      </c>
      <c r="AA405" t="s">
        <v>359</v>
      </c>
      <c r="AB405" t="s">
        <v>6442</v>
      </c>
      <c r="AC405" t="s">
        <v>362</v>
      </c>
      <c r="AD405" t="s">
        <v>3081</v>
      </c>
      <c r="AE405">
        <v>1</v>
      </c>
      <c r="AF405" t="s">
        <v>363</v>
      </c>
      <c r="AG405" t="s">
        <v>6443</v>
      </c>
      <c r="AH405" t="s">
        <v>876</v>
      </c>
      <c r="AI405" t="s">
        <v>877</v>
      </c>
      <c r="AJ405" t="s">
        <v>878</v>
      </c>
      <c r="AL405" t="s">
        <v>359</v>
      </c>
      <c r="AM405">
        <v>3</v>
      </c>
      <c r="AN405" t="s">
        <v>359</v>
      </c>
      <c r="AO405">
        <v>1</v>
      </c>
      <c r="AQ405" t="s">
        <v>401</v>
      </c>
      <c r="AR405">
        <v>2014</v>
      </c>
      <c r="AS405" t="s">
        <v>370</v>
      </c>
      <c r="AT405">
        <v>2</v>
      </c>
      <c r="AU405" t="s">
        <v>359</v>
      </c>
      <c r="AV405">
        <v>3</v>
      </c>
      <c r="AX405">
        <v>2014</v>
      </c>
      <c r="AY405" t="s">
        <v>370</v>
      </c>
      <c r="AZ405">
        <v>9000</v>
      </c>
      <c r="BA405" t="s">
        <v>359</v>
      </c>
      <c r="BB405">
        <v>15</v>
      </c>
      <c r="BC405" t="s">
        <v>879</v>
      </c>
      <c r="BD405" t="s">
        <v>1913</v>
      </c>
      <c r="BE405" t="s">
        <v>881</v>
      </c>
      <c r="BF405" t="s">
        <v>1914</v>
      </c>
      <c r="BH405">
        <v>2014</v>
      </c>
      <c r="BI405" t="s">
        <v>370</v>
      </c>
      <c r="BJ405" t="s">
        <v>359</v>
      </c>
      <c r="BK405">
        <v>5</v>
      </c>
      <c r="BL405" t="s">
        <v>1253</v>
      </c>
      <c r="BN405">
        <v>2014</v>
      </c>
      <c r="BO405" t="s">
        <v>370</v>
      </c>
      <c r="BP405" t="s">
        <v>359</v>
      </c>
      <c r="BQ405">
        <v>3</v>
      </c>
      <c r="BS405">
        <v>2014</v>
      </c>
      <c r="BT405" t="s">
        <v>370</v>
      </c>
      <c r="BU405">
        <v>9000</v>
      </c>
      <c r="BV405" t="s">
        <v>361</v>
      </c>
      <c r="CE405" t="s">
        <v>361</v>
      </c>
      <c r="CN405" t="s">
        <v>359</v>
      </c>
      <c r="CO405" t="s">
        <v>359</v>
      </c>
      <c r="CP405" t="s">
        <v>375</v>
      </c>
      <c r="CQ405" t="s">
        <v>359</v>
      </c>
      <c r="CR405">
        <v>0</v>
      </c>
      <c r="CS405" t="s">
        <v>359</v>
      </c>
      <c r="CT405" t="s">
        <v>376</v>
      </c>
      <c r="CU405" t="s">
        <v>359</v>
      </c>
      <c r="CV405" t="s">
        <v>375</v>
      </c>
      <c r="CW405" t="s">
        <v>359</v>
      </c>
      <c r="CX405" t="s">
        <v>6444</v>
      </c>
      <c r="CY405" t="s">
        <v>6445</v>
      </c>
      <c r="CZ405" t="s">
        <v>6446</v>
      </c>
      <c r="DA405" t="s">
        <v>6447</v>
      </c>
      <c r="DB405">
        <v>2</v>
      </c>
      <c r="DC405" t="s">
        <v>6448</v>
      </c>
      <c r="DD405">
        <v>2014</v>
      </c>
      <c r="DE405" t="s">
        <v>370</v>
      </c>
      <c r="DF405" t="s">
        <v>361</v>
      </c>
      <c r="DJ405" t="s">
        <v>359</v>
      </c>
      <c r="DL405" t="s">
        <v>370</v>
      </c>
      <c r="DM405" t="s">
        <v>6449</v>
      </c>
      <c r="DN405" t="s">
        <v>6450</v>
      </c>
    </row>
    <row r="406" spans="1:118" x14ac:dyDescent="0.3">
      <c r="A406" t="s">
        <v>6451</v>
      </c>
      <c r="B406">
        <v>1</v>
      </c>
      <c r="D406" t="s">
        <v>348</v>
      </c>
      <c r="E406" t="s">
        <v>6452</v>
      </c>
      <c r="F406" t="s">
        <v>6453</v>
      </c>
      <c r="G406" t="s">
        <v>351</v>
      </c>
      <c r="H406" t="s">
        <v>6454</v>
      </c>
      <c r="I406">
        <v>2017</v>
      </c>
      <c r="J406" t="s">
        <v>353</v>
      </c>
      <c r="K406" t="s">
        <v>354</v>
      </c>
      <c r="L406" t="s">
        <v>355</v>
      </c>
      <c r="M406" t="s">
        <v>2565</v>
      </c>
      <c r="N406" t="s">
        <v>3784</v>
      </c>
      <c r="Q406" t="s">
        <v>358</v>
      </c>
      <c r="R406">
        <v>10234</v>
      </c>
      <c r="T406">
        <v>955</v>
      </c>
      <c r="U406">
        <v>955</v>
      </c>
      <c r="V406">
        <v>0</v>
      </c>
      <c r="W406" t="s">
        <v>359</v>
      </c>
      <c r="X406" t="s">
        <v>360</v>
      </c>
      <c r="Z406">
        <v>2012</v>
      </c>
      <c r="AA406" t="s">
        <v>361</v>
      </c>
      <c r="AC406" t="s">
        <v>362</v>
      </c>
      <c r="AE406">
        <v>1</v>
      </c>
      <c r="AF406" t="s">
        <v>363</v>
      </c>
      <c r="AG406" t="s">
        <v>364</v>
      </c>
      <c r="AH406" t="s">
        <v>365</v>
      </c>
      <c r="AI406" t="s">
        <v>366</v>
      </c>
      <c r="AJ406" t="s">
        <v>367</v>
      </c>
      <c r="AL406" t="s">
        <v>359</v>
      </c>
      <c r="AM406">
        <v>3</v>
      </c>
      <c r="AN406" t="s">
        <v>359</v>
      </c>
      <c r="AO406">
        <v>1</v>
      </c>
      <c r="AQ406" t="s">
        <v>368</v>
      </c>
      <c r="AR406">
        <v>2012</v>
      </c>
      <c r="AS406" t="s">
        <v>370</v>
      </c>
      <c r="AT406">
        <v>3</v>
      </c>
      <c r="AU406" t="s">
        <v>359</v>
      </c>
      <c r="AV406">
        <v>1</v>
      </c>
      <c r="AX406">
        <v>2012</v>
      </c>
      <c r="AY406" t="s">
        <v>370</v>
      </c>
      <c r="AZ406">
        <v>30000</v>
      </c>
      <c r="BA406" t="s">
        <v>359</v>
      </c>
      <c r="BB406">
        <v>7</v>
      </c>
      <c r="BC406" t="s">
        <v>371</v>
      </c>
      <c r="BD406" t="s">
        <v>372</v>
      </c>
      <c r="BE406" t="s">
        <v>373</v>
      </c>
      <c r="BF406" t="s">
        <v>374</v>
      </c>
      <c r="BH406">
        <v>2012</v>
      </c>
      <c r="BI406" t="s">
        <v>370</v>
      </c>
      <c r="BJ406" t="s">
        <v>359</v>
      </c>
      <c r="BK406">
        <v>14</v>
      </c>
      <c r="BL406" t="s">
        <v>368</v>
      </c>
      <c r="BN406">
        <v>2012</v>
      </c>
      <c r="BO406" t="s">
        <v>370</v>
      </c>
      <c r="BP406" t="s">
        <v>359</v>
      </c>
      <c r="BQ406">
        <v>1</v>
      </c>
      <c r="BS406">
        <v>2012</v>
      </c>
      <c r="BT406" t="s">
        <v>370</v>
      </c>
      <c r="BU406">
        <v>30000</v>
      </c>
      <c r="BV406" t="s">
        <v>359</v>
      </c>
      <c r="BW406">
        <v>2</v>
      </c>
      <c r="BY406">
        <v>2012</v>
      </c>
      <c r="BZ406" t="s">
        <v>369</v>
      </c>
      <c r="CA406" t="s">
        <v>359</v>
      </c>
      <c r="CC406">
        <v>2012</v>
      </c>
      <c r="CD406" t="s">
        <v>370</v>
      </c>
      <c r="CE406" t="s">
        <v>361</v>
      </c>
      <c r="CN406" t="s">
        <v>359</v>
      </c>
      <c r="CO406" t="s">
        <v>359</v>
      </c>
      <c r="CP406" t="s">
        <v>375</v>
      </c>
      <c r="CQ406" t="s">
        <v>359</v>
      </c>
      <c r="CR406">
        <v>0</v>
      </c>
      <c r="CS406" t="s">
        <v>359</v>
      </c>
      <c r="CT406" t="s">
        <v>376</v>
      </c>
      <c r="CU406" t="s">
        <v>359</v>
      </c>
      <c r="CV406" t="s">
        <v>375</v>
      </c>
      <c r="CW406" t="s">
        <v>359</v>
      </c>
      <c r="CX406" t="s">
        <v>6455</v>
      </c>
      <c r="CY406" t="s">
        <v>6456</v>
      </c>
      <c r="CZ406" t="s">
        <v>6457</v>
      </c>
      <c r="DA406" t="s">
        <v>6458</v>
      </c>
      <c r="DB406">
        <v>1</v>
      </c>
      <c r="DC406" t="s">
        <v>6459</v>
      </c>
      <c r="DD406">
        <v>2012</v>
      </c>
      <c r="DE406" t="s">
        <v>369</v>
      </c>
      <c r="DF406" t="s">
        <v>361</v>
      </c>
      <c r="DJ406" t="s">
        <v>361</v>
      </c>
      <c r="DK406" t="s">
        <v>1972</v>
      </c>
      <c r="DL406" t="s">
        <v>369</v>
      </c>
      <c r="DM406" t="s">
        <v>3951</v>
      </c>
      <c r="DN406" t="s">
        <v>6460</v>
      </c>
    </row>
    <row r="407" spans="1:118" x14ac:dyDescent="0.3">
      <c r="A407" t="s">
        <v>6461</v>
      </c>
      <c r="B407">
        <v>1</v>
      </c>
      <c r="D407" t="s">
        <v>465</v>
      </c>
      <c r="E407" t="s">
        <v>6462</v>
      </c>
      <c r="F407" t="s">
        <v>6463</v>
      </c>
      <c r="G407" t="s">
        <v>468</v>
      </c>
      <c r="H407" t="s">
        <v>6464</v>
      </c>
      <c r="I407">
        <v>2017</v>
      </c>
      <c r="J407" t="s">
        <v>353</v>
      </c>
      <c r="K407" t="s">
        <v>354</v>
      </c>
      <c r="L407" t="s">
        <v>470</v>
      </c>
      <c r="M407" t="s">
        <v>1569</v>
      </c>
      <c r="N407" t="s">
        <v>1570</v>
      </c>
      <c r="Q407" t="s">
        <v>6465</v>
      </c>
      <c r="R407">
        <v>1255</v>
      </c>
      <c r="T407">
        <v>134</v>
      </c>
      <c r="U407">
        <v>134</v>
      </c>
      <c r="V407">
        <v>0</v>
      </c>
      <c r="W407" t="s">
        <v>359</v>
      </c>
      <c r="X407" t="s">
        <v>394</v>
      </c>
      <c r="Z407">
        <v>2015</v>
      </c>
      <c r="AA407" t="s">
        <v>361</v>
      </c>
      <c r="AC407" t="s">
        <v>668</v>
      </c>
      <c r="AD407" t="s">
        <v>6466</v>
      </c>
      <c r="AE407">
        <v>2</v>
      </c>
      <c r="AF407" t="s">
        <v>363</v>
      </c>
      <c r="AG407" t="s">
        <v>2030</v>
      </c>
      <c r="AH407" t="s">
        <v>2031</v>
      </c>
      <c r="AI407" t="s">
        <v>2032</v>
      </c>
      <c r="AJ407" t="s">
        <v>2033</v>
      </c>
      <c r="AK407" t="s">
        <v>6467</v>
      </c>
      <c r="AL407" t="s">
        <v>359</v>
      </c>
      <c r="AM407">
        <v>30</v>
      </c>
      <c r="AN407" t="s">
        <v>359</v>
      </c>
      <c r="AO407">
        <v>1</v>
      </c>
      <c r="AP407" t="s">
        <v>6468</v>
      </c>
      <c r="AQ407" t="s">
        <v>401</v>
      </c>
      <c r="AR407">
        <v>2015</v>
      </c>
      <c r="AS407" t="s">
        <v>370</v>
      </c>
      <c r="AT407">
        <v>30</v>
      </c>
      <c r="AU407" t="s">
        <v>359</v>
      </c>
      <c r="AV407">
        <v>1</v>
      </c>
      <c r="AX407">
        <v>2015</v>
      </c>
      <c r="AY407" t="s">
        <v>370</v>
      </c>
      <c r="AZ407">
        <v>100</v>
      </c>
      <c r="BA407" t="s">
        <v>359</v>
      </c>
      <c r="BB407">
        <v>2</v>
      </c>
      <c r="BC407" t="s">
        <v>6469</v>
      </c>
      <c r="BD407" t="s">
        <v>6470</v>
      </c>
      <c r="BE407" t="s">
        <v>6471</v>
      </c>
      <c r="BF407" t="s">
        <v>6472</v>
      </c>
      <c r="BG407" t="s">
        <v>6473</v>
      </c>
      <c r="BH407">
        <v>2015</v>
      </c>
      <c r="BI407" t="s">
        <v>370</v>
      </c>
      <c r="BJ407" t="s">
        <v>359</v>
      </c>
      <c r="BK407">
        <v>2</v>
      </c>
      <c r="BL407" t="s">
        <v>805</v>
      </c>
      <c r="BM407" t="s">
        <v>6474</v>
      </c>
      <c r="BN407">
        <v>2015</v>
      </c>
      <c r="BO407" t="s">
        <v>370</v>
      </c>
      <c r="BP407" t="s">
        <v>359</v>
      </c>
      <c r="BQ407">
        <v>1</v>
      </c>
      <c r="BR407" t="s">
        <v>6475</v>
      </c>
      <c r="BS407">
        <v>2015</v>
      </c>
      <c r="BT407" t="s">
        <v>370</v>
      </c>
      <c r="BU407">
        <v>1000</v>
      </c>
      <c r="BV407" t="s">
        <v>361</v>
      </c>
      <c r="CE407" t="s">
        <v>361</v>
      </c>
      <c r="CN407" t="s">
        <v>359</v>
      </c>
      <c r="CO407" t="s">
        <v>359</v>
      </c>
      <c r="CP407" t="s">
        <v>375</v>
      </c>
      <c r="CQ407" t="s">
        <v>359</v>
      </c>
      <c r="CR407">
        <v>0</v>
      </c>
      <c r="CS407" t="s">
        <v>359</v>
      </c>
      <c r="CT407" t="s">
        <v>376</v>
      </c>
      <c r="CU407" t="s">
        <v>359</v>
      </c>
      <c r="CV407" t="s">
        <v>375</v>
      </c>
      <c r="CW407" t="s">
        <v>359</v>
      </c>
      <c r="CX407" t="s">
        <v>6476</v>
      </c>
      <c r="CY407" t="s">
        <v>6477</v>
      </c>
      <c r="CZ407" t="s">
        <v>6478</v>
      </c>
      <c r="DA407" t="s">
        <v>6479</v>
      </c>
      <c r="DB407">
        <v>1</v>
      </c>
      <c r="DC407" t="s">
        <v>6480</v>
      </c>
      <c r="DD407">
        <v>2015</v>
      </c>
      <c r="DE407" t="s">
        <v>370</v>
      </c>
      <c r="DF407" t="s">
        <v>361</v>
      </c>
      <c r="DJ407" t="s">
        <v>359</v>
      </c>
      <c r="DL407" t="s">
        <v>370</v>
      </c>
      <c r="DM407" t="s">
        <v>6481</v>
      </c>
      <c r="DN407" t="s">
        <v>6482</v>
      </c>
    </row>
    <row r="408" spans="1:118" x14ac:dyDescent="0.3">
      <c r="A408" t="s">
        <v>6483</v>
      </c>
      <c r="B408">
        <v>1</v>
      </c>
      <c r="D408" t="s">
        <v>348</v>
      </c>
      <c r="E408" t="s">
        <v>6484</v>
      </c>
      <c r="F408" t="s">
        <v>5576</v>
      </c>
      <c r="G408" t="s">
        <v>351</v>
      </c>
      <c r="H408" t="s">
        <v>3969</v>
      </c>
      <c r="I408">
        <v>2017</v>
      </c>
      <c r="J408" t="s">
        <v>353</v>
      </c>
      <c r="K408" t="s">
        <v>354</v>
      </c>
      <c r="L408" t="s">
        <v>996</v>
      </c>
      <c r="M408" t="s">
        <v>997</v>
      </c>
      <c r="N408" t="s">
        <v>6485</v>
      </c>
      <c r="Q408" t="s">
        <v>6486</v>
      </c>
      <c r="R408">
        <v>6572</v>
      </c>
      <c r="T408">
        <v>815</v>
      </c>
      <c r="U408">
        <v>815</v>
      </c>
      <c r="V408">
        <v>0</v>
      </c>
      <c r="W408" t="s">
        <v>359</v>
      </c>
      <c r="X408" t="s">
        <v>360</v>
      </c>
      <c r="Z408">
        <v>2016</v>
      </c>
      <c r="AA408" t="s">
        <v>361</v>
      </c>
      <c r="AC408" t="s">
        <v>362</v>
      </c>
      <c r="AE408">
        <v>2</v>
      </c>
      <c r="AF408" t="s">
        <v>363</v>
      </c>
      <c r="AG408" t="s">
        <v>1001</v>
      </c>
      <c r="AH408" t="s">
        <v>1002</v>
      </c>
      <c r="AI408" t="s">
        <v>1003</v>
      </c>
      <c r="AJ408" t="s">
        <v>1004</v>
      </c>
      <c r="AL408" t="s">
        <v>359</v>
      </c>
      <c r="AM408">
        <v>3</v>
      </c>
      <c r="AN408" t="s">
        <v>359</v>
      </c>
      <c r="AO408">
        <v>1</v>
      </c>
      <c r="AQ408" t="s">
        <v>368</v>
      </c>
      <c r="AR408">
        <v>2016</v>
      </c>
      <c r="AS408" t="s">
        <v>370</v>
      </c>
      <c r="AT408">
        <v>3</v>
      </c>
      <c r="AU408" t="s">
        <v>359</v>
      </c>
      <c r="AV408">
        <v>1</v>
      </c>
      <c r="AX408">
        <v>2016</v>
      </c>
      <c r="AY408" t="s">
        <v>370</v>
      </c>
      <c r="AZ408">
        <v>35000</v>
      </c>
      <c r="BA408" t="s">
        <v>359</v>
      </c>
      <c r="BB408">
        <v>10</v>
      </c>
      <c r="BC408" t="s">
        <v>1005</v>
      </c>
      <c r="BD408" t="s">
        <v>1006</v>
      </c>
      <c r="BE408" t="s">
        <v>1007</v>
      </c>
      <c r="BF408" t="s">
        <v>1008</v>
      </c>
      <c r="BH408">
        <v>2016</v>
      </c>
      <c r="BI408" t="s">
        <v>370</v>
      </c>
      <c r="BJ408" t="s">
        <v>359</v>
      </c>
      <c r="BK408">
        <v>6</v>
      </c>
      <c r="BL408" t="s">
        <v>368</v>
      </c>
      <c r="BN408">
        <v>2016</v>
      </c>
      <c r="BO408" t="s">
        <v>370</v>
      </c>
      <c r="BP408" t="s">
        <v>359</v>
      </c>
      <c r="BQ408">
        <v>1</v>
      </c>
      <c r="BS408">
        <v>2016</v>
      </c>
      <c r="BT408" t="s">
        <v>370</v>
      </c>
      <c r="BU408">
        <v>1000</v>
      </c>
      <c r="BV408" t="s">
        <v>359</v>
      </c>
      <c r="BW408">
        <v>3</v>
      </c>
      <c r="BY408">
        <v>2016</v>
      </c>
      <c r="BZ408" t="s">
        <v>370</v>
      </c>
      <c r="CA408" t="s">
        <v>359</v>
      </c>
      <c r="CC408">
        <v>2016</v>
      </c>
      <c r="CD408" t="s">
        <v>370</v>
      </c>
      <c r="CE408" t="s">
        <v>361</v>
      </c>
      <c r="CN408" t="s">
        <v>359</v>
      </c>
      <c r="CO408" t="s">
        <v>359</v>
      </c>
      <c r="CP408" t="s">
        <v>375</v>
      </c>
      <c r="CQ408" t="s">
        <v>359</v>
      </c>
      <c r="CR408">
        <v>0</v>
      </c>
      <c r="CS408" t="s">
        <v>359</v>
      </c>
      <c r="CT408" t="s">
        <v>376</v>
      </c>
      <c r="CU408" t="s">
        <v>359</v>
      </c>
      <c r="CV408" t="s">
        <v>375</v>
      </c>
      <c r="CW408" t="s">
        <v>359</v>
      </c>
      <c r="CX408" t="s">
        <v>6487</v>
      </c>
      <c r="CY408" t="s">
        <v>6488</v>
      </c>
      <c r="CZ408" t="s">
        <v>6489</v>
      </c>
      <c r="DA408" t="s">
        <v>6490</v>
      </c>
      <c r="DB408">
        <v>1</v>
      </c>
      <c r="DC408" t="s">
        <v>6491</v>
      </c>
      <c r="DD408">
        <v>2016</v>
      </c>
      <c r="DE408" t="s">
        <v>370</v>
      </c>
      <c r="DF408" t="s">
        <v>361</v>
      </c>
      <c r="DJ408" t="s">
        <v>359</v>
      </c>
      <c r="DL408" t="s">
        <v>370</v>
      </c>
      <c r="DN408" t="s">
        <v>6492</v>
      </c>
    </row>
    <row r="409" spans="1:118" x14ac:dyDescent="0.3">
      <c r="A409" t="s">
        <v>6493</v>
      </c>
      <c r="B409">
        <v>1</v>
      </c>
      <c r="D409" t="s">
        <v>631</v>
      </c>
      <c r="E409" t="s">
        <v>6494</v>
      </c>
      <c r="F409" t="s">
        <v>6495</v>
      </c>
      <c r="G409" t="s">
        <v>634</v>
      </c>
      <c r="H409" t="s">
        <v>6496</v>
      </c>
      <c r="I409">
        <v>2017</v>
      </c>
      <c r="J409" t="s">
        <v>353</v>
      </c>
      <c r="K409" t="s">
        <v>354</v>
      </c>
      <c r="L409" t="s">
        <v>666</v>
      </c>
      <c r="M409" t="s">
        <v>1277</v>
      </c>
      <c r="N409" t="s">
        <v>2544</v>
      </c>
      <c r="Q409" t="s">
        <v>4351</v>
      </c>
      <c r="R409">
        <v>26296</v>
      </c>
      <c r="T409">
        <v>189</v>
      </c>
      <c r="U409">
        <v>40</v>
      </c>
      <c r="V409">
        <v>149</v>
      </c>
      <c r="W409" t="s">
        <v>359</v>
      </c>
      <c r="X409" t="s">
        <v>394</v>
      </c>
      <c r="Z409">
        <v>2004</v>
      </c>
      <c r="AA409" t="s">
        <v>359</v>
      </c>
      <c r="AB409" t="s">
        <v>4352</v>
      </c>
      <c r="AE409">
        <v>1</v>
      </c>
      <c r="AF409" t="s">
        <v>363</v>
      </c>
      <c r="AG409" t="s">
        <v>1743</v>
      </c>
      <c r="AH409" t="s">
        <v>1744</v>
      </c>
      <c r="AI409" t="s">
        <v>1745</v>
      </c>
      <c r="AJ409" t="s">
        <v>1746</v>
      </c>
      <c r="AK409" t="s">
        <v>6497</v>
      </c>
      <c r="AL409" t="s">
        <v>359</v>
      </c>
      <c r="AM409">
        <v>8</v>
      </c>
      <c r="AN409" t="s">
        <v>359</v>
      </c>
      <c r="AO409">
        <v>1</v>
      </c>
      <c r="AP409" t="s">
        <v>6498</v>
      </c>
      <c r="AQ409" t="s">
        <v>401</v>
      </c>
      <c r="AR409">
        <v>2004</v>
      </c>
      <c r="AS409" t="s">
        <v>369</v>
      </c>
      <c r="AT409">
        <v>8</v>
      </c>
      <c r="AU409" t="s">
        <v>359</v>
      </c>
      <c r="AV409">
        <v>1</v>
      </c>
      <c r="AW409" t="s">
        <v>6499</v>
      </c>
      <c r="AX409">
        <v>2004</v>
      </c>
      <c r="AY409" t="s">
        <v>369</v>
      </c>
      <c r="AZ409">
        <v>3500</v>
      </c>
      <c r="BA409" t="s">
        <v>359</v>
      </c>
      <c r="BB409">
        <v>6</v>
      </c>
      <c r="BC409" t="s">
        <v>1747</v>
      </c>
      <c r="BD409" t="s">
        <v>1748</v>
      </c>
      <c r="BE409" t="s">
        <v>1749</v>
      </c>
      <c r="BF409" t="s">
        <v>1750</v>
      </c>
      <c r="BG409" t="s">
        <v>6500</v>
      </c>
      <c r="BH409">
        <v>2004</v>
      </c>
      <c r="BI409" t="s">
        <v>369</v>
      </c>
      <c r="BJ409" t="s">
        <v>359</v>
      </c>
      <c r="BK409">
        <v>4</v>
      </c>
      <c r="BL409" t="s">
        <v>6501</v>
      </c>
      <c r="BN409">
        <v>2004</v>
      </c>
      <c r="BO409" t="s">
        <v>369</v>
      </c>
      <c r="BP409" t="s">
        <v>359</v>
      </c>
      <c r="BQ409">
        <v>2</v>
      </c>
      <c r="BS409">
        <v>2004</v>
      </c>
      <c r="BT409" t="s">
        <v>369</v>
      </c>
      <c r="BU409">
        <v>4500</v>
      </c>
      <c r="BV409" t="s">
        <v>361</v>
      </c>
      <c r="CE409" t="s">
        <v>361</v>
      </c>
      <c r="CN409" t="s">
        <v>359</v>
      </c>
      <c r="CO409" t="s">
        <v>359</v>
      </c>
      <c r="CP409" t="s">
        <v>375</v>
      </c>
      <c r="CQ409" t="s">
        <v>359</v>
      </c>
      <c r="CR409">
        <v>0</v>
      </c>
      <c r="CS409" t="s">
        <v>359</v>
      </c>
      <c r="CT409" t="s">
        <v>376</v>
      </c>
      <c r="CU409" t="s">
        <v>359</v>
      </c>
      <c r="CV409" t="s">
        <v>375</v>
      </c>
      <c r="CW409" t="s">
        <v>359</v>
      </c>
      <c r="CX409" t="s">
        <v>6502</v>
      </c>
      <c r="CY409" t="s">
        <v>6503</v>
      </c>
      <c r="CZ409" t="s">
        <v>6504</v>
      </c>
      <c r="DA409" t="s">
        <v>6505</v>
      </c>
      <c r="DB409">
        <v>12</v>
      </c>
      <c r="DC409" t="s">
        <v>6506</v>
      </c>
      <c r="DD409">
        <v>2004</v>
      </c>
      <c r="DE409" t="s">
        <v>369</v>
      </c>
      <c r="DF409" t="s">
        <v>361</v>
      </c>
      <c r="DJ409" t="s">
        <v>359</v>
      </c>
      <c r="DL409" t="s">
        <v>369</v>
      </c>
      <c r="DM409" t="s">
        <v>4361</v>
      </c>
      <c r="DN409" t="s">
        <v>6507</v>
      </c>
    </row>
    <row r="410" spans="1:118" x14ac:dyDescent="0.3">
      <c r="A410" t="s">
        <v>6508</v>
      </c>
      <c r="B410">
        <v>1</v>
      </c>
      <c r="D410" t="s">
        <v>348</v>
      </c>
      <c r="E410" t="s">
        <v>6509</v>
      </c>
      <c r="F410" t="s">
        <v>6510</v>
      </c>
      <c r="G410" t="s">
        <v>351</v>
      </c>
      <c r="H410" t="s">
        <v>6511</v>
      </c>
      <c r="I410">
        <v>2017</v>
      </c>
      <c r="J410" t="s">
        <v>353</v>
      </c>
      <c r="K410" t="s">
        <v>354</v>
      </c>
      <c r="L410" t="s">
        <v>981</v>
      </c>
      <c r="M410" t="s">
        <v>1291</v>
      </c>
      <c r="N410" t="s">
        <v>6512</v>
      </c>
      <c r="Q410" t="s">
        <v>983</v>
      </c>
      <c r="R410">
        <v>14106</v>
      </c>
      <c r="T410">
        <v>565</v>
      </c>
      <c r="U410">
        <v>565</v>
      </c>
      <c r="V410">
        <v>0</v>
      </c>
      <c r="W410" t="s">
        <v>359</v>
      </c>
      <c r="X410" t="s">
        <v>360</v>
      </c>
      <c r="Z410">
        <v>2012</v>
      </c>
      <c r="AA410" t="s">
        <v>361</v>
      </c>
      <c r="AC410" t="s">
        <v>6513</v>
      </c>
      <c r="AD410" t="s">
        <v>984</v>
      </c>
      <c r="AE410">
        <v>3</v>
      </c>
      <c r="AF410" t="s">
        <v>363</v>
      </c>
      <c r="AG410" t="s">
        <v>450</v>
      </c>
      <c r="AH410" t="s">
        <v>451</v>
      </c>
      <c r="AI410" t="s">
        <v>452</v>
      </c>
      <c r="AJ410" t="s">
        <v>453</v>
      </c>
      <c r="AL410" t="s">
        <v>359</v>
      </c>
      <c r="AM410">
        <v>4.5</v>
      </c>
      <c r="AN410" t="s">
        <v>359</v>
      </c>
      <c r="AO410">
        <v>3</v>
      </c>
      <c r="AQ410" t="s">
        <v>368</v>
      </c>
      <c r="AR410">
        <v>2009</v>
      </c>
      <c r="AS410" t="s">
        <v>370</v>
      </c>
      <c r="AT410">
        <v>4.5</v>
      </c>
      <c r="AU410" t="s">
        <v>359</v>
      </c>
      <c r="AV410">
        <v>2</v>
      </c>
      <c r="AX410">
        <v>2012</v>
      </c>
      <c r="AY410" t="s">
        <v>370</v>
      </c>
      <c r="AZ410">
        <v>5000</v>
      </c>
      <c r="BA410" t="s">
        <v>359</v>
      </c>
      <c r="BB410">
        <v>16</v>
      </c>
      <c r="BC410" t="s">
        <v>454</v>
      </c>
      <c r="BD410" t="s">
        <v>455</v>
      </c>
      <c r="BE410" t="s">
        <v>456</v>
      </c>
      <c r="BF410" t="s">
        <v>457</v>
      </c>
      <c r="BH410">
        <v>2012</v>
      </c>
      <c r="BI410" t="s">
        <v>370</v>
      </c>
      <c r="BJ410" t="s">
        <v>359</v>
      </c>
      <c r="BK410">
        <v>8</v>
      </c>
      <c r="BL410" t="s">
        <v>368</v>
      </c>
      <c r="BN410">
        <v>2012</v>
      </c>
      <c r="BO410" t="s">
        <v>370</v>
      </c>
      <c r="BP410" t="s">
        <v>359</v>
      </c>
      <c r="BQ410">
        <v>2</v>
      </c>
      <c r="BS410">
        <v>2012</v>
      </c>
      <c r="BT410" t="s">
        <v>370</v>
      </c>
      <c r="BU410">
        <v>5000</v>
      </c>
      <c r="BV410" t="s">
        <v>359</v>
      </c>
      <c r="BW410">
        <v>1</v>
      </c>
      <c r="BY410">
        <v>2009</v>
      </c>
      <c r="BZ410" t="s">
        <v>370</v>
      </c>
      <c r="CA410" t="s">
        <v>359</v>
      </c>
      <c r="CC410">
        <v>2009</v>
      </c>
      <c r="CD410" t="s">
        <v>370</v>
      </c>
      <c r="CE410" t="s">
        <v>361</v>
      </c>
      <c r="CN410" t="s">
        <v>359</v>
      </c>
      <c r="CO410" t="s">
        <v>359</v>
      </c>
      <c r="CP410" t="s">
        <v>375</v>
      </c>
      <c r="CQ410" t="s">
        <v>359</v>
      </c>
      <c r="CR410">
        <v>0</v>
      </c>
      <c r="CS410" t="s">
        <v>359</v>
      </c>
      <c r="CT410" t="s">
        <v>376</v>
      </c>
      <c r="CU410" t="s">
        <v>359</v>
      </c>
      <c r="CV410" t="s">
        <v>375</v>
      </c>
      <c r="CW410" t="s">
        <v>359</v>
      </c>
      <c r="CX410" t="s">
        <v>6514</v>
      </c>
      <c r="CY410" t="s">
        <v>6515</v>
      </c>
      <c r="CZ410" t="s">
        <v>6516</v>
      </c>
      <c r="DA410" t="s">
        <v>6517</v>
      </c>
      <c r="DB410">
        <v>1</v>
      </c>
      <c r="DC410" t="s">
        <v>6518</v>
      </c>
      <c r="DD410">
        <v>2012</v>
      </c>
      <c r="DE410" t="s">
        <v>370</v>
      </c>
      <c r="DF410" t="s">
        <v>361</v>
      </c>
      <c r="DJ410" t="s">
        <v>359</v>
      </c>
      <c r="DL410" t="s">
        <v>370</v>
      </c>
      <c r="DM410" t="s">
        <v>984</v>
      </c>
      <c r="DN410" t="s">
        <v>6519</v>
      </c>
    </row>
    <row r="411" spans="1:118" x14ac:dyDescent="0.3">
      <c r="A411" t="s">
        <v>6520</v>
      </c>
      <c r="B411">
        <v>1</v>
      </c>
      <c r="D411" t="s">
        <v>465</v>
      </c>
      <c r="E411" t="s">
        <v>6521</v>
      </c>
      <c r="F411" t="s">
        <v>6522</v>
      </c>
      <c r="G411" t="s">
        <v>468</v>
      </c>
      <c r="H411" t="s">
        <v>6523</v>
      </c>
      <c r="I411">
        <v>2017</v>
      </c>
      <c r="J411" t="s">
        <v>353</v>
      </c>
      <c r="K411" t="s">
        <v>354</v>
      </c>
      <c r="L411" t="s">
        <v>470</v>
      </c>
      <c r="M411" t="s">
        <v>471</v>
      </c>
      <c r="N411" t="s">
        <v>419</v>
      </c>
      <c r="Q411" t="s">
        <v>6524</v>
      </c>
      <c r="R411">
        <v>893</v>
      </c>
      <c r="T411">
        <v>79</v>
      </c>
      <c r="U411">
        <v>79</v>
      </c>
      <c r="V411">
        <v>0</v>
      </c>
      <c r="W411" t="s">
        <v>359</v>
      </c>
      <c r="X411" t="s">
        <v>394</v>
      </c>
      <c r="Z411">
        <v>2013</v>
      </c>
      <c r="AA411" t="s">
        <v>361</v>
      </c>
      <c r="AC411" t="s">
        <v>1150</v>
      </c>
      <c r="AD411" t="s">
        <v>6525</v>
      </c>
      <c r="AE411">
        <v>2</v>
      </c>
      <c r="AF411" t="s">
        <v>363</v>
      </c>
      <c r="AG411" t="s">
        <v>1625</v>
      </c>
      <c r="AH411" t="s">
        <v>1626</v>
      </c>
      <c r="AI411" t="s">
        <v>1627</v>
      </c>
      <c r="AJ411" t="s">
        <v>1628</v>
      </c>
      <c r="AK411" t="s">
        <v>6526</v>
      </c>
      <c r="AL411" t="s">
        <v>359</v>
      </c>
      <c r="AM411">
        <v>50</v>
      </c>
      <c r="AN411" t="s">
        <v>359</v>
      </c>
      <c r="AO411">
        <v>2</v>
      </c>
      <c r="AP411" t="s">
        <v>6527</v>
      </c>
      <c r="AQ411" t="s">
        <v>401</v>
      </c>
      <c r="AR411">
        <v>2013</v>
      </c>
      <c r="AS411" t="s">
        <v>370</v>
      </c>
      <c r="AT411">
        <v>50</v>
      </c>
      <c r="AU411" t="s">
        <v>359</v>
      </c>
      <c r="AV411">
        <v>1</v>
      </c>
      <c r="AW411" t="s">
        <v>6528</v>
      </c>
      <c r="AX411">
        <v>2013</v>
      </c>
      <c r="AY411" t="s">
        <v>370</v>
      </c>
      <c r="AZ411">
        <v>1000</v>
      </c>
      <c r="BA411" t="s">
        <v>359</v>
      </c>
      <c r="BB411">
        <v>1</v>
      </c>
      <c r="BC411" t="s">
        <v>6529</v>
      </c>
      <c r="BD411" t="s">
        <v>6530</v>
      </c>
      <c r="BE411" t="s">
        <v>6531</v>
      </c>
      <c r="BF411" t="s">
        <v>6532</v>
      </c>
      <c r="BG411" t="s">
        <v>6533</v>
      </c>
      <c r="BH411">
        <v>2013</v>
      </c>
      <c r="BI411" t="s">
        <v>370</v>
      </c>
      <c r="BJ411" t="s">
        <v>361</v>
      </c>
      <c r="BP411" t="s">
        <v>359</v>
      </c>
      <c r="BQ411">
        <v>4</v>
      </c>
      <c r="BR411" t="s">
        <v>6534</v>
      </c>
      <c r="BS411">
        <v>2013</v>
      </c>
      <c r="BT411" t="s">
        <v>370</v>
      </c>
      <c r="BU411">
        <v>4000</v>
      </c>
      <c r="BV411" t="s">
        <v>361</v>
      </c>
      <c r="CE411" t="s">
        <v>361</v>
      </c>
      <c r="CN411" t="s">
        <v>359</v>
      </c>
      <c r="CO411" t="s">
        <v>359</v>
      </c>
      <c r="CP411" t="s">
        <v>375</v>
      </c>
      <c r="CQ411" t="s">
        <v>359</v>
      </c>
      <c r="CR411">
        <v>0</v>
      </c>
      <c r="CS411" t="s">
        <v>359</v>
      </c>
      <c r="CT411" t="s">
        <v>376</v>
      </c>
      <c r="CU411" t="s">
        <v>359</v>
      </c>
      <c r="CV411" t="s">
        <v>375</v>
      </c>
      <c r="CW411" t="s">
        <v>359</v>
      </c>
      <c r="CX411" t="s">
        <v>6535</v>
      </c>
      <c r="CY411" t="s">
        <v>6536</v>
      </c>
      <c r="CZ411" t="s">
        <v>6537</v>
      </c>
      <c r="DA411" t="s">
        <v>6538</v>
      </c>
      <c r="DB411">
        <v>1</v>
      </c>
      <c r="DC411" t="s">
        <v>6539</v>
      </c>
      <c r="DD411">
        <v>2013</v>
      </c>
      <c r="DE411" t="s">
        <v>370</v>
      </c>
      <c r="DF411" t="s">
        <v>361</v>
      </c>
      <c r="DJ411" t="s">
        <v>359</v>
      </c>
      <c r="DL411" t="s">
        <v>370</v>
      </c>
      <c r="DM411" t="s">
        <v>6540</v>
      </c>
      <c r="DN411" t="s">
        <v>6541</v>
      </c>
    </row>
    <row r="412" spans="1:118" x14ac:dyDescent="0.3">
      <c r="A412" t="s">
        <v>6542</v>
      </c>
      <c r="B412">
        <v>1</v>
      </c>
      <c r="D412" t="s">
        <v>579</v>
      </c>
      <c r="E412" t="s">
        <v>6543</v>
      </c>
      <c r="F412" t="s">
        <v>6544</v>
      </c>
      <c r="G412" t="s">
        <v>914</v>
      </c>
      <c r="H412" t="s">
        <v>6545</v>
      </c>
      <c r="I412">
        <v>2017</v>
      </c>
      <c r="J412" t="s">
        <v>353</v>
      </c>
      <c r="K412" t="s">
        <v>354</v>
      </c>
      <c r="L412" t="s">
        <v>754</v>
      </c>
      <c r="M412" t="s">
        <v>1264</v>
      </c>
      <c r="N412" t="s">
        <v>2489</v>
      </c>
      <c r="Q412" t="s">
        <v>1478</v>
      </c>
      <c r="R412">
        <v>5544</v>
      </c>
      <c r="T412">
        <v>156</v>
      </c>
      <c r="U412">
        <v>156</v>
      </c>
      <c r="V412">
        <v>0</v>
      </c>
      <c r="W412" t="s">
        <v>359</v>
      </c>
      <c r="X412" t="s">
        <v>360</v>
      </c>
      <c r="Z412">
        <v>1998</v>
      </c>
      <c r="AA412" t="s">
        <v>359</v>
      </c>
      <c r="AB412" t="s">
        <v>6546</v>
      </c>
      <c r="AC412" t="s">
        <v>362</v>
      </c>
      <c r="AD412" t="s">
        <v>6547</v>
      </c>
      <c r="AE412">
        <v>2</v>
      </c>
      <c r="AF412" t="s">
        <v>363</v>
      </c>
      <c r="AG412" t="s">
        <v>918</v>
      </c>
      <c r="AH412" t="s">
        <v>919</v>
      </c>
      <c r="AI412" t="s">
        <v>920</v>
      </c>
      <c r="AJ412" t="s">
        <v>921</v>
      </c>
      <c r="AL412" t="s">
        <v>359</v>
      </c>
      <c r="AM412">
        <v>20</v>
      </c>
      <c r="AN412" t="s">
        <v>361</v>
      </c>
      <c r="AT412">
        <v>20</v>
      </c>
      <c r="AU412" t="s">
        <v>359</v>
      </c>
      <c r="AV412">
        <v>2</v>
      </c>
      <c r="AX412">
        <v>2016</v>
      </c>
      <c r="AY412" t="s">
        <v>370</v>
      </c>
      <c r="AZ412">
        <v>5000</v>
      </c>
      <c r="BA412" t="s">
        <v>359</v>
      </c>
      <c r="BB412">
        <v>15</v>
      </c>
      <c r="BC412" t="s">
        <v>922</v>
      </c>
      <c r="BD412" t="s">
        <v>923</v>
      </c>
      <c r="BE412" t="s">
        <v>924</v>
      </c>
      <c r="BF412" t="s">
        <v>925</v>
      </c>
      <c r="BH412">
        <v>2016</v>
      </c>
      <c r="BI412" t="s">
        <v>370</v>
      </c>
      <c r="BJ412" t="s">
        <v>361</v>
      </c>
      <c r="BP412" t="s">
        <v>359</v>
      </c>
      <c r="BQ412">
        <v>2</v>
      </c>
      <c r="BS412">
        <v>2016</v>
      </c>
      <c r="BT412" t="s">
        <v>370</v>
      </c>
      <c r="BU412">
        <v>5000</v>
      </c>
      <c r="BV412" t="s">
        <v>359</v>
      </c>
      <c r="BW412">
        <v>1</v>
      </c>
      <c r="BY412">
        <v>2016</v>
      </c>
      <c r="BZ412" t="s">
        <v>370</v>
      </c>
      <c r="CA412" t="s">
        <v>359</v>
      </c>
      <c r="CC412">
        <v>2016</v>
      </c>
      <c r="CD412" t="s">
        <v>370</v>
      </c>
      <c r="CE412" t="s">
        <v>361</v>
      </c>
      <c r="CN412" t="s">
        <v>359</v>
      </c>
      <c r="CO412" t="s">
        <v>359</v>
      </c>
      <c r="CP412" t="s">
        <v>375</v>
      </c>
      <c r="CQ412" t="s">
        <v>359</v>
      </c>
      <c r="CR412">
        <v>0</v>
      </c>
      <c r="CS412" t="s">
        <v>359</v>
      </c>
      <c r="CT412" t="s">
        <v>376</v>
      </c>
      <c r="CU412" t="s">
        <v>359</v>
      </c>
      <c r="CV412" t="s">
        <v>375</v>
      </c>
      <c r="CW412" t="s">
        <v>359</v>
      </c>
      <c r="CX412" t="s">
        <v>6548</v>
      </c>
      <c r="CY412" t="s">
        <v>6549</v>
      </c>
      <c r="CZ412" t="s">
        <v>6550</v>
      </c>
      <c r="DA412" t="s">
        <v>6551</v>
      </c>
      <c r="DB412">
        <v>2</v>
      </c>
      <c r="DC412" t="s">
        <v>6552</v>
      </c>
      <c r="DD412">
        <v>2016</v>
      </c>
      <c r="DE412" t="s">
        <v>370</v>
      </c>
      <c r="DF412" t="s">
        <v>361</v>
      </c>
      <c r="DJ412" t="s">
        <v>359</v>
      </c>
      <c r="DL412" t="s">
        <v>370</v>
      </c>
      <c r="DN412" t="s">
        <v>6553</v>
      </c>
    </row>
    <row r="413" spans="1:118" x14ac:dyDescent="0.3">
      <c r="A413" t="s">
        <v>6554</v>
      </c>
      <c r="B413">
        <v>1</v>
      </c>
      <c r="D413" t="s">
        <v>487</v>
      </c>
      <c r="E413" t="s">
        <v>6555</v>
      </c>
      <c r="F413" t="s">
        <v>6556</v>
      </c>
      <c r="G413" t="s">
        <v>490</v>
      </c>
      <c r="H413" t="s">
        <v>6557</v>
      </c>
      <c r="I413">
        <v>2017</v>
      </c>
      <c r="J413" t="s">
        <v>353</v>
      </c>
      <c r="K413" t="s">
        <v>354</v>
      </c>
      <c r="L413" t="s">
        <v>492</v>
      </c>
      <c r="M413" t="s">
        <v>1058</v>
      </c>
      <c r="N413" t="s">
        <v>6558</v>
      </c>
      <c r="Q413" t="s">
        <v>1060</v>
      </c>
      <c r="R413">
        <v>6436</v>
      </c>
      <c r="T413">
        <v>217</v>
      </c>
      <c r="U413">
        <v>10</v>
      </c>
      <c r="V413">
        <v>207</v>
      </c>
      <c r="W413" t="s">
        <v>359</v>
      </c>
      <c r="X413" t="s">
        <v>360</v>
      </c>
      <c r="Z413">
        <v>2013</v>
      </c>
      <c r="AA413" t="s">
        <v>359</v>
      </c>
      <c r="AB413" t="s">
        <v>1476</v>
      </c>
      <c r="AC413" t="s">
        <v>362</v>
      </c>
      <c r="AD413" t="s">
        <v>6559</v>
      </c>
      <c r="AE413">
        <v>7</v>
      </c>
      <c r="AF413" t="s">
        <v>363</v>
      </c>
      <c r="AG413" t="s">
        <v>6560</v>
      </c>
      <c r="AH413" t="s">
        <v>1062</v>
      </c>
      <c r="AI413" t="s">
        <v>1063</v>
      </c>
      <c r="AJ413" t="s">
        <v>1064</v>
      </c>
      <c r="AK413" t="s">
        <v>6561</v>
      </c>
      <c r="AL413" t="s">
        <v>359</v>
      </c>
      <c r="AM413">
        <v>10</v>
      </c>
      <c r="AN413" t="s">
        <v>359</v>
      </c>
      <c r="AO413">
        <v>3</v>
      </c>
      <c r="AP413" t="s">
        <v>6562</v>
      </c>
      <c r="AQ413" t="s">
        <v>401</v>
      </c>
      <c r="AR413">
        <v>2013</v>
      </c>
      <c r="AS413" t="s">
        <v>370</v>
      </c>
      <c r="AT413">
        <v>10</v>
      </c>
      <c r="AU413" t="s">
        <v>359</v>
      </c>
      <c r="AV413">
        <v>1</v>
      </c>
      <c r="AW413" t="s">
        <v>6563</v>
      </c>
      <c r="AX413">
        <v>2013</v>
      </c>
      <c r="AY413" t="s">
        <v>370</v>
      </c>
      <c r="AZ413">
        <v>1500</v>
      </c>
      <c r="BA413" t="s">
        <v>359</v>
      </c>
      <c r="BB413">
        <v>20</v>
      </c>
      <c r="BC413" t="s">
        <v>6564</v>
      </c>
      <c r="BD413" t="s">
        <v>1066</v>
      </c>
      <c r="BE413" t="s">
        <v>1067</v>
      </c>
      <c r="BF413" t="s">
        <v>1068</v>
      </c>
      <c r="BG413" t="s">
        <v>6565</v>
      </c>
      <c r="BH413">
        <v>2013</v>
      </c>
      <c r="BI413" t="s">
        <v>370</v>
      </c>
      <c r="BJ413" t="s">
        <v>359</v>
      </c>
      <c r="BK413">
        <v>25</v>
      </c>
      <c r="BL413" t="s">
        <v>551</v>
      </c>
      <c r="BM413" t="s">
        <v>6566</v>
      </c>
      <c r="BN413">
        <v>2013</v>
      </c>
      <c r="BO413" t="s">
        <v>370</v>
      </c>
      <c r="BP413" t="s">
        <v>359</v>
      </c>
      <c r="BQ413">
        <v>4</v>
      </c>
      <c r="BR413" t="s">
        <v>6567</v>
      </c>
      <c r="BS413">
        <v>2013</v>
      </c>
      <c r="BT413" t="s">
        <v>370</v>
      </c>
      <c r="BU413">
        <v>11000</v>
      </c>
      <c r="BV413" t="s">
        <v>359</v>
      </c>
      <c r="BW413">
        <v>2</v>
      </c>
      <c r="BX413" t="s">
        <v>6568</v>
      </c>
      <c r="BY413">
        <v>2013</v>
      </c>
      <c r="BZ413" t="s">
        <v>369</v>
      </c>
      <c r="CA413" t="s">
        <v>359</v>
      </c>
      <c r="CB413" t="s">
        <v>6569</v>
      </c>
      <c r="CC413">
        <v>2013</v>
      </c>
      <c r="CD413" t="s">
        <v>370</v>
      </c>
      <c r="CE413" t="s">
        <v>361</v>
      </c>
      <c r="CN413" t="s">
        <v>359</v>
      </c>
      <c r="CO413" t="s">
        <v>359</v>
      </c>
      <c r="CP413" t="s">
        <v>375</v>
      </c>
      <c r="CQ413" t="s">
        <v>359</v>
      </c>
      <c r="CR413">
        <v>0</v>
      </c>
      <c r="CS413" t="s">
        <v>359</v>
      </c>
      <c r="CT413" t="s">
        <v>376</v>
      </c>
      <c r="CU413" t="s">
        <v>359</v>
      </c>
      <c r="CV413" t="s">
        <v>375</v>
      </c>
      <c r="CW413" t="s">
        <v>359</v>
      </c>
      <c r="CX413" t="s">
        <v>6570</v>
      </c>
      <c r="CY413" t="s">
        <v>6571</v>
      </c>
      <c r="CZ413" t="s">
        <v>6572</v>
      </c>
      <c r="DA413" t="s">
        <v>6573</v>
      </c>
      <c r="DB413">
        <v>1</v>
      </c>
      <c r="DC413" t="s">
        <v>6574</v>
      </c>
      <c r="DD413">
        <v>2013</v>
      </c>
      <c r="DE413" t="s">
        <v>369</v>
      </c>
      <c r="DF413" t="s">
        <v>361</v>
      </c>
      <c r="DJ413" t="s">
        <v>359</v>
      </c>
      <c r="DL413" t="s">
        <v>369</v>
      </c>
      <c r="DM413" t="s">
        <v>6575</v>
      </c>
      <c r="DN413" t="s">
        <v>6576</v>
      </c>
    </row>
    <row r="414" spans="1:118" x14ac:dyDescent="0.3">
      <c r="A414" t="s">
        <v>6577</v>
      </c>
      <c r="B414">
        <v>1</v>
      </c>
      <c r="D414" t="s">
        <v>348</v>
      </c>
      <c r="E414" t="s">
        <v>6578</v>
      </c>
      <c r="F414" t="s">
        <v>6579</v>
      </c>
      <c r="G414" t="s">
        <v>351</v>
      </c>
      <c r="H414" t="s">
        <v>6580</v>
      </c>
      <c r="I414">
        <v>2017</v>
      </c>
      <c r="J414" t="s">
        <v>353</v>
      </c>
      <c r="K414" t="s">
        <v>354</v>
      </c>
      <c r="L414" t="s">
        <v>996</v>
      </c>
      <c r="M414" t="s">
        <v>997</v>
      </c>
      <c r="N414" t="s">
        <v>998</v>
      </c>
      <c r="Q414" t="s">
        <v>6581</v>
      </c>
      <c r="R414">
        <v>6572</v>
      </c>
      <c r="T414">
        <v>640</v>
      </c>
      <c r="U414">
        <v>640</v>
      </c>
      <c r="V414">
        <v>0</v>
      </c>
      <c r="W414" t="s">
        <v>359</v>
      </c>
      <c r="X414" t="s">
        <v>360</v>
      </c>
      <c r="Z414">
        <v>2016</v>
      </c>
      <c r="AA414" t="s">
        <v>361</v>
      </c>
      <c r="AC414" t="s">
        <v>362</v>
      </c>
      <c r="AE414">
        <v>2</v>
      </c>
      <c r="AF414" t="s">
        <v>363</v>
      </c>
      <c r="AG414" t="s">
        <v>1001</v>
      </c>
      <c r="AH414" t="s">
        <v>1002</v>
      </c>
      <c r="AI414" t="s">
        <v>1003</v>
      </c>
      <c r="AJ414" t="s">
        <v>1004</v>
      </c>
      <c r="AL414" t="s">
        <v>359</v>
      </c>
      <c r="AM414">
        <v>3</v>
      </c>
      <c r="AN414" t="s">
        <v>359</v>
      </c>
      <c r="AO414">
        <v>1</v>
      </c>
      <c r="AQ414" t="s">
        <v>368</v>
      </c>
      <c r="AR414">
        <v>2016</v>
      </c>
      <c r="AS414" t="s">
        <v>370</v>
      </c>
      <c r="AT414">
        <v>3</v>
      </c>
      <c r="AU414" t="s">
        <v>359</v>
      </c>
      <c r="AV414">
        <v>1</v>
      </c>
      <c r="AX414">
        <v>2016</v>
      </c>
      <c r="AY414" t="s">
        <v>370</v>
      </c>
      <c r="AZ414">
        <v>2000</v>
      </c>
      <c r="BA414" t="s">
        <v>359</v>
      </c>
      <c r="BB414">
        <v>3</v>
      </c>
      <c r="BC414" t="s">
        <v>1005</v>
      </c>
      <c r="BD414" t="s">
        <v>1006</v>
      </c>
      <c r="BE414" t="s">
        <v>1007</v>
      </c>
      <c r="BF414" t="s">
        <v>1008</v>
      </c>
      <c r="BH414">
        <v>2016</v>
      </c>
      <c r="BI414" t="s">
        <v>370</v>
      </c>
      <c r="BJ414" t="s">
        <v>359</v>
      </c>
      <c r="BK414">
        <v>6</v>
      </c>
      <c r="BL414" t="s">
        <v>368</v>
      </c>
      <c r="BN414">
        <v>2016</v>
      </c>
      <c r="BO414" t="s">
        <v>370</v>
      </c>
      <c r="BP414" t="s">
        <v>359</v>
      </c>
      <c r="BQ414">
        <v>1</v>
      </c>
      <c r="BS414">
        <v>2016</v>
      </c>
      <c r="BT414" t="s">
        <v>370</v>
      </c>
      <c r="BU414">
        <v>2000</v>
      </c>
      <c r="BV414" t="s">
        <v>359</v>
      </c>
      <c r="BW414">
        <v>3</v>
      </c>
      <c r="BY414">
        <v>2016</v>
      </c>
      <c r="BZ414" t="s">
        <v>370</v>
      </c>
      <c r="CA414" t="s">
        <v>359</v>
      </c>
      <c r="CC414">
        <v>2016</v>
      </c>
      <c r="CD414" t="s">
        <v>370</v>
      </c>
      <c r="CE414" t="s">
        <v>361</v>
      </c>
      <c r="CN414" t="s">
        <v>359</v>
      </c>
      <c r="CO414" t="s">
        <v>359</v>
      </c>
      <c r="CP414" t="s">
        <v>375</v>
      </c>
      <c r="CQ414" t="s">
        <v>359</v>
      </c>
      <c r="CR414">
        <v>0</v>
      </c>
      <c r="CS414" t="s">
        <v>359</v>
      </c>
      <c r="CT414" t="s">
        <v>376</v>
      </c>
      <c r="CU414" t="s">
        <v>359</v>
      </c>
      <c r="CV414" t="s">
        <v>375</v>
      </c>
      <c r="CW414" t="s">
        <v>359</v>
      </c>
      <c r="CX414" t="s">
        <v>6582</v>
      </c>
      <c r="CY414" t="s">
        <v>6583</v>
      </c>
      <c r="CZ414" t="s">
        <v>6584</v>
      </c>
      <c r="DA414" t="s">
        <v>6585</v>
      </c>
      <c r="DB414">
        <v>1</v>
      </c>
      <c r="DC414" t="s">
        <v>6586</v>
      </c>
      <c r="DD414">
        <v>2016</v>
      </c>
      <c r="DE414" t="s">
        <v>370</v>
      </c>
      <c r="DF414" t="s">
        <v>361</v>
      </c>
      <c r="DJ414" t="s">
        <v>359</v>
      </c>
      <c r="DL414" t="s">
        <v>370</v>
      </c>
      <c r="DN414" t="s">
        <v>6587</v>
      </c>
    </row>
    <row r="415" spans="1:118" x14ac:dyDescent="0.3">
      <c r="A415" t="s">
        <v>6588</v>
      </c>
      <c r="B415">
        <v>1</v>
      </c>
      <c r="D415" t="s">
        <v>412</v>
      </c>
      <c r="E415" t="s">
        <v>6589</v>
      </c>
      <c r="F415" t="s">
        <v>6590</v>
      </c>
      <c r="G415" t="s">
        <v>415</v>
      </c>
      <c r="H415" t="s">
        <v>6591</v>
      </c>
      <c r="I415">
        <v>2017</v>
      </c>
      <c r="J415" t="s">
        <v>353</v>
      </c>
      <c r="K415" t="s">
        <v>354</v>
      </c>
      <c r="L415" t="s">
        <v>390</v>
      </c>
      <c r="M415" t="s">
        <v>1640</v>
      </c>
      <c r="N415" t="s">
        <v>1805</v>
      </c>
      <c r="Q415" t="s">
        <v>2230</v>
      </c>
      <c r="R415">
        <v>7894</v>
      </c>
      <c r="T415">
        <v>75</v>
      </c>
      <c r="U415">
        <v>70</v>
      </c>
      <c r="V415">
        <v>5</v>
      </c>
      <c r="W415" t="s">
        <v>359</v>
      </c>
      <c r="X415" t="s">
        <v>360</v>
      </c>
      <c r="Z415">
        <v>2015</v>
      </c>
      <c r="AA415" t="s">
        <v>359</v>
      </c>
      <c r="AB415" t="s">
        <v>2335</v>
      </c>
      <c r="AC415" t="s">
        <v>362</v>
      </c>
      <c r="AD415" t="s">
        <v>2336</v>
      </c>
      <c r="AE415">
        <v>5</v>
      </c>
      <c r="AF415" t="s">
        <v>363</v>
      </c>
      <c r="AG415" t="s">
        <v>2233</v>
      </c>
      <c r="AH415" t="s">
        <v>2234</v>
      </c>
      <c r="AI415" t="s">
        <v>2235</v>
      </c>
      <c r="AJ415" t="s">
        <v>2236</v>
      </c>
      <c r="AL415" t="s">
        <v>359</v>
      </c>
      <c r="AM415">
        <v>15</v>
      </c>
      <c r="AN415" t="s">
        <v>359</v>
      </c>
      <c r="AO415">
        <v>5</v>
      </c>
      <c r="AQ415" t="s">
        <v>401</v>
      </c>
      <c r="AR415">
        <v>2015</v>
      </c>
      <c r="AS415" t="s">
        <v>370</v>
      </c>
      <c r="AT415">
        <v>15</v>
      </c>
      <c r="AU415" t="s">
        <v>359</v>
      </c>
      <c r="AV415">
        <v>1</v>
      </c>
      <c r="AX415">
        <v>2015</v>
      </c>
      <c r="AY415" t="s">
        <v>370</v>
      </c>
      <c r="AZ415">
        <v>720</v>
      </c>
      <c r="BA415" t="s">
        <v>359</v>
      </c>
      <c r="BB415">
        <v>19</v>
      </c>
      <c r="BC415" t="s">
        <v>2237</v>
      </c>
      <c r="BD415" t="s">
        <v>2238</v>
      </c>
      <c r="BE415" t="s">
        <v>2239</v>
      </c>
      <c r="BF415" t="s">
        <v>2240</v>
      </c>
      <c r="BH415">
        <v>2015</v>
      </c>
      <c r="BI415" t="s">
        <v>370</v>
      </c>
      <c r="BJ415" t="s">
        <v>359</v>
      </c>
      <c r="BK415">
        <v>10</v>
      </c>
      <c r="BL415" t="s">
        <v>432</v>
      </c>
      <c r="BN415">
        <v>2015</v>
      </c>
      <c r="BO415" t="s">
        <v>370</v>
      </c>
      <c r="BP415" t="s">
        <v>359</v>
      </c>
      <c r="BQ415">
        <v>3</v>
      </c>
      <c r="BS415">
        <v>2015</v>
      </c>
      <c r="BT415" t="s">
        <v>370</v>
      </c>
      <c r="BU415">
        <v>19000</v>
      </c>
      <c r="BV415" t="s">
        <v>359</v>
      </c>
      <c r="BW415">
        <v>2</v>
      </c>
      <c r="BY415">
        <v>2016</v>
      </c>
      <c r="BZ415" t="s">
        <v>370</v>
      </c>
      <c r="CA415" t="s">
        <v>359</v>
      </c>
      <c r="CC415">
        <v>2016</v>
      </c>
      <c r="CD415" t="s">
        <v>370</v>
      </c>
      <c r="CE415" t="s">
        <v>361</v>
      </c>
      <c r="CN415" t="s">
        <v>359</v>
      </c>
      <c r="CO415" t="s">
        <v>359</v>
      </c>
      <c r="CP415" t="s">
        <v>375</v>
      </c>
      <c r="CQ415" t="s">
        <v>359</v>
      </c>
      <c r="CR415">
        <v>0</v>
      </c>
      <c r="CS415" t="s">
        <v>359</v>
      </c>
      <c r="CT415" t="s">
        <v>376</v>
      </c>
      <c r="CU415" t="s">
        <v>359</v>
      </c>
      <c r="CV415" t="s">
        <v>375</v>
      </c>
      <c r="CW415" t="s">
        <v>359</v>
      </c>
      <c r="CX415" t="s">
        <v>6592</v>
      </c>
      <c r="CY415" t="s">
        <v>6593</v>
      </c>
      <c r="CZ415" t="s">
        <v>6594</v>
      </c>
      <c r="DA415" t="s">
        <v>6595</v>
      </c>
      <c r="DB415">
        <v>31</v>
      </c>
      <c r="DC415" t="s">
        <v>6596</v>
      </c>
      <c r="DD415">
        <v>2015</v>
      </c>
      <c r="DE415" t="s">
        <v>370</v>
      </c>
      <c r="DF415" t="s">
        <v>361</v>
      </c>
      <c r="DJ415" t="s">
        <v>359</v>
      </c>
      <c r="DL415" t="s">
        <v>370</v>
      </c>
      <c r="DN415" t="s">
        <v>6597</v>
      </c>
    </row>
    <row r="416" spans="1:118" x14ac:dyDescent="0.3">
      <c r="A416" t="s">
        <v>6598</v>
      </c>
      <c r="B416">
        <v>1</v>
      </c>
      <c r="D416" t="s">
        <v>348</v>
      </c>
      <c r="E416" t="s">
        <v>6599</v>
      </c>
      <c r="F416" t="s">
        <v>6600</v>
      </c>
      <c r="G416" t="s">
        <v>351</v>
      </c>
      <c r="H416" t="s">
        <v>6601</v>
      </c>
      <c r="I416">
        <v>2017</v>
      </c>
      <c r="J416" t="s">
        <v>353</v>
      </c>
      <c r="K416" t="s">
        <v>354</v>
      </c>
      <c r="L416" t="s">
        <v>446</v>
      </c>
      <c r="M416" t="s">
        <v>447</v>
      </c>
      <c r="N416" t="s">
        <v>6602</v>
      </c>
      <c r="Q416" t="s">
        <v>1164</v>
      </c>
      <c r="R416">
        <v>14106</v>
      </c>
      <c r="T416">
        <v>148</v>
      </c>
      <c r="U416">
        <v>148</v>
      </c>
      <c r="V416">
        <v>0</v>
      </c>
      <c r="W416" t="s">
        <v>359</v>
      </c>
      <c r="X416" t="s">
        <v>394</v>
      </c>
      <c r="Z416">
        <v>2003</v>
      </c>
      <c r="AA416" t="s">
        <v>361</v>
      </c>
      <c r="AC416" t="s">
        <v>1150</v>
      </c>
      <c r="AE416">
        <v>2</v>
      </c>
      <c r="AF416" t="s">
        <v>363</v>
      </c>
      <c r="AG416" t="s">
        <v>519</v>
      </c>
      <c r="AH416" t="s">
        <v>520</v>
      </c>
      <c r="AI416" t="s">
        <v>521</v>
      </c>
      <c r="AJ416" t="s">
        <v>522</v>
      </c>
      <c r="AL416" t="s">
        <v>359</v>
      </c>
      <c r="AM416">
        <v>3</v>
      </c>
      <c r="AN416" t="s">
        <v>359</v>
      </c>
      <c r="AO416">
        <v>1</v>
      </c>
      <c r="AQ416" t="s">
        <v>368</v>
      </c>
      <c r="AR416">
        <v>2003</v>
      </c>
      <c r="AS416" t="s">
        <v>370</v>
      </c>
      <c r="AT416">
        <v>3</v>
      </c>
      <c r="AU416" t="s">
        <v>359</v>
      </c>
      <c r="AV416">
        <v>2</v>
      </c>
      <c r="AX416">
        <v>2003</v>
      </c>
      <c r="AY416" t="s">
        <v>370</v>
      </c>
      <c r="AZ416">
        <v>35000</v>
      </c>
      <c r="BA416" t="s">
        <v>359</v>
      </c>
      <c r="BB416">
        <v>7</v>
      </c>
      <c r="BC416" t="s">
        <v>523</v>
      </c>
      <c r="BD416" t="s">
        <v>524</v>
      </c>
      <c r="BE416" t="s">
        <v>525</v>
      </c>
      <c r="BF416" t="s">
        <v>526</v>
      </c>
      <c r="BH416">
        <v>2003</v>
      </c>
      <c r="BI416" t="s">
        <v>370</v>
      </c>
      <c r="BJ416" t="s">
        <v>359</v>
      </c>
      <c r="BK416">
        <v>14</v>
      </c>
      <c r="BL416" t="s">
        <v>368</v>
      </c>
      <c r="BN416">
        <v>2003</v>
      </c>
      <c r="BO416" t="s">
        <v>370</v>
      </c>
      <c r="BP416" t="s">
        <v>359</v>
      </c>
      <c r="BQ416">
        <v>1</v>
      </c>
      <c r="BS416">
        <v>2003</v>
      </c>
      <c r="BT416" t="s">
        <v>370</v>
      </c>
      <c r="BU416">
        <v>35000</v>
      </c>
      <c r="BV416" t="s">
        <v>361</v>
      </c>
      <c r="CE416" t="s">
        <v>361</v>
      </c>
      <c r="CN416" t="s">
        <v>359</v>
      </c>
      <c r="CO416" t="s">
        <v>359</v>
      </c>
      <c r="CP416" t="s">
        <v>375</v>
      </c>
      <c r="CQ416" t="s">
        <v>359</v>
      </c>
      <c r="CR416">
        <v>0</v>
      </c>
      <c r="CS416" t="s">
        <v>359</v>
      </c>
      <c r="CT416" t="s">
        <v>376</v>
      </c>
      <c r="CU416" t="s">
        <v>359</v>
      </c>
      <c r="CV416" t="s">
        <v>375</v>
      </c>
      <c r="CW416" t="s">
        <v>359</v>
      </c>
      <c r="CX416" t="s">
        <v>6603</v>
      </c>
      <c r="CY416" t="s">
        <v>6604</v>
      </c>
      <c r="CZ416" t="s">
        <v>6605</v>
      </c>
      <c r="DA416" t="s">
        <v>6606</v>
      </c>
      <c r="DB416">
        <v>1</v>
      </c>
      <c r="DC416" t="s">
        <v>6607</v>
      </c>
      <c r="DD416">
        <v>2013</v>
      </c>
      <c r="DE416" t="s">
        <v>370</v>
      </c>
      <c r="DF416" t="s">
        <v>361</v>
      </c>
      <c r="DJ416" t="s">
        <v>359</v>
      </c>
      <c r="DL416" t="s">
        <v>370</v>
      </c>
      <c r="DN416" t="s">
        <v>6608</v>
      </c>
    </row>
    <row r="417" spans="1:118" x14ac:dyDescent="0.3">
      <c r="A417" t="s">
        <v>6609</v>
      </c>
      <c r="B417">
        <v>1</v>
      </c>
      <c r="D417" t="s">
        <v>559</v>
      </c>
      <c r="E417" t="s">
        <v>6610</v>
      </c>
      <c r="F417" t="s">
        <v>6611</v>
      </c>
      <c r="G417" t="s">
        <v>562</v>
      </c>
      <c r="H417" t="s">
        <v>6612</v>
      </c>
      <c r="I417">
        <v>2017</v>
      </c>
      <c r="J417" t="s">
        <v>353</v>
      </c>
      <c r="K417" t="s">
        <v>354</v>
      </c>
      <c r="L417" t="s">
        <v>666</v>
      </c>
      <c r="M417" t="s">
        <v>1979</v>
      </c>
      <c r="N417" t="s">
        <v>6613</v>
      </c>
      <c r="Q417" t="s">
        <v>729</v>
      </c>
      <c r="R417">
        <v>26296</v>
      </c>
      <c r="T417">
        <v>112</v>
      </c>
      <c r="U417">
        <v>112</v>
      </c>
      <c r="V417">
        <v>0</v>
      </c>
      <c r="W417" t="s">
        <v>359</v>
      </c>
      <c r="X417" t="s">
        <v>360</v>
      </c>
      <c r="Z417">
        <v>1987</v>
      </c>
      <c r="AA417" t="s">
        <v>359</v>
      </c>
      <c r="AB417" t="s">
        <v>730</v>
      </c>
      <c r="AC417" t="s">
        <v>362</v>
      </c>
      <c r="AE417">
        <v>1</v>
      </c>
      <c r="AF417" t="s">
        <v>363</v>
      </c>
      <c r="AG417" t="s">
        <v>731</v>
      </c>
      <c r="AH417" t="s">
        <v>6614</v>
      </c>
      <c r="AI417" t="s">
        <v>733</v>
      </c>
      <c r="AJ417" t="s">
        <v>6615</v>
      </c>
      <c r="AL417" t="s">
        <v>359</v>
      </c>
      <c r="AM417">
        <v>5</v>
      </c>
      <c r="AN417" t="s">
        <v>359</v>
      </c>
      <c r="AO417">
        <v>1</v>
      </c>
      <c r="AQ417" t="s">
        <v>401</v>
      </c>
      <c r="AR417">
        <v>2007</v>
      </c>
      <c r="AS417" t="s">
        <v>370</v>
      </c>
      <c r="AT417">
        <v>5</v>
      </c>
      <c r="AU417" t="s">
        <v>359</v>
      </c>
      <c r="AV417">
        <v>1</v>
      </c>
      <c r="AX417">
        <v>2016</v>
      </c>
      <c r="AY417" t="s">
        <v>370</v>
      </c>
      <c r="AZ417">
        <v>1900</v>
      </c>
      <c r="BA417" t="s">
        <v>359</v>
      </c>
      <c r="BB417">
        <v>39</v>
      </c>
      <c r="BC417" t="s">
        <v>6616</v>
      </c>
      <c r="BD417" t="s">
        <v>736</v>
      </c>
      <c r="BE417" t="s">
        <v>737</v>
      </c>
      <c r="BF417" t="s">
        <v>738</v>
      </c>
      <c r="BH417">
        <v>2016</v>
      </c>
      <c r="BI417" t="s">
        <v>370</v>
      </c>
      <c r="BJ417" t="s">
        <v>359</v>
      </c>
      <c r="BK417">
        <v>17</v>
      </c>
      <c r="BL417" t="s">
        <v>739</v>
      </c>
      <c r="BN417">
        <v>2016</v>
      </c>
      <c r="BO417" t="s">
        <v>370</v>
      </c>
      <c r="BP417" t="s">
        <v>359</v>
      </c>
      <c r="BQ417">
        <v>6</v>
      </c>
      <c r="BS417">
        <v>2016</v>
      </c>
      <c r="BT417" t="s">
        <v>370</v>
      </c>
      <c r="BU417">
        <v>40000</v>
      </c>
      <c r="BV417" t="s">
        <v>359</v>
      </c>
      <c r="BW417">
        <v>5</v>
      </c>
      <c r="BY417">
        <v>2017</v>
      </c>
      <c r="BZ417" t="s">
        <v>370</v>
      </c>
      <c r="CA417" t="s">
        <v>359</v>
      </c>
      <c r="CC417">
        <v>2016</v>
      </c>
      <c r="CD417" t="s">
        <v>370</v>
      </c>
      <c r="CE417" t="s">
        <v>359</v>
      </c>
      <c r="CG417" t="s">
        <v>740</v>
      </c>
      <c r="CH417">
        <v>2017</v>
      </c>
      <c r="CI417" t="s">
        <v>370</v>
      </c>
      <c r="CJ417" t="s">
        <v>361</v>
      </c>
      <c r="CN417" t="s">
        <v>359</v>
      </c>
      <c r="CO417" t="s">
        <v>359</v>
      </c>
      <c r="CP417" t="s">
        <v>375</v>
      </c>
      <c r="CQ417" t="s">
        <v>359</v>
      </c>
      <c r="CR417">
        <v>0</v>
      </c>
      <c r="CS417" t="s">
        <v>359</v>
      </c>
      <c r="CT417" t="s">
        <v>376</v>
      </c>
      <c r="CU417" t="s">
        <v>359</v>
      </c>
      <c r="CV417" t="s">
        <v>375</v>
      </c>
      <c r="CW417" t="s">
        <v>359</v>
      </c>
      <c r="CX417" t="s">
        <v>6617</v>
      </c>
      <c r="CY417" t="s">
        <v>6618</v>
      </c>
      <c r="CZ417" t="s">
        <v>6619</v>
      </c>
      <c r="DA417" t="s">
        <v>6620</v>
      </c>
      <c r="DB417">
        <v>6</v>
      </c>
      <c r="DC417" t="s">
        <v>6621</v>
      </c>
      <c r="DD417">
        <v>2016</v>
      </c>
      <c r="DE417" t="s">
        <v>370</v>
      </c>
      <c r="DF417" t="s">
        <v>361</v>
      </c>
      <c r="DJ417" t="s">
        <v>359</v>
      </c>
      <c r="DL417" t="s">
        <v>370</v>
      </c>
      <c r="DM417" t="s">
        <v>748</v>
      </c>
      <c r="DN417" t="s">
        <v>6622</v>
      </c>
    </row>
    <row r="418" spans="1:118" x14ac:dyDescent="0.3">
      <c r="A418" t="s">
        <v>6623</v>
      </c>
      <c r="B418">
        <v>1</v>
      </c>
      <c r="D418" t="s">
        <v>559</v>
      </c>
      <c r="E418" t="s">
        <v>6624</v>
      </c>
      <c r="F418" t="s">
        <v>6625</v>
      </c>
      <c r="G418" t="s">
        <v>562</v>
      </c>
      <c r="H418" t="s">
        <v>2460</v>
      </c>
      <c r="I418">
        <v>2017</v>
      </c>
      <c r="J418" t="s">
        <v>353</v>
      </c>
      <c r="K418" t="s">
        <v>354</v>
      </c>
      <c r="L418" t="s">
        <v>564</v>
      </c>
      <c r="M418" t="s">
        <v>565</v>
      </c>
      <c r="N418" t="s">
        <v>565</v>
      </c>
      <c r="Q418" t="s">
        <v>1552</v>
      </c>
      <c r="R418">
        <v>6074</v>
      </c>
      <c r="T418">
        <v>186</v>
      </c>
      <c r="U418">
        <v>41</v>
      </c>
      <c r="V418">
        <v>145</v>
      </c>
      <c r="W418" t="s">
        <v>359</v>
      </c>
      <c r="X418" t="s">
        <v>360</v>
      </c>
      <c r="Z418">
        <v>2014</v>
      </c>
      <c r="AA418" t="s">
        <v>359</v>
      </c>
      <c r="AB418" t="s">
        <v>1553</v>
      </c>
      <c r="AE418">
        <v>1</v>
      </c>
      <c r="AF418" t="s">
        <v>363</v>
      </c>
      <c r="AG418" t="s">
        <v>773</v>
      </c>
      <c r="AH418" t="s">
        <v>774</v>
      </c>
      <c r="AI418" t="s">
        <v>775</v>
      </c>
      <c r="AJ418" t="s">
        <v>776</v>
      </c>
      <c r="AL418" t="s">
        <v>359</v>
      </c>
      <c r="AM418">
        <v>4.4400000000000004</v>
      </c>
      <c r="AN418" t="s">
        <v>359</v>
      </c>
      <c r="AO418">
        <v>1</v>
      </c>
      <c r="AQ418" t="s">
        <v>401</v>
      </c>
      <c r="AR418">
        <v>2014</v>
      </c>
      <c r="AS418" t="s">
        <v>370</v>
      </c>
      <c r="AT418">
        <v>4.4400000000000004</v>
      </c>
      <c r="AU418" t="s">
        <v>359</v>
      </c>
      <c r="AV418">
        <v>1</v>
      </c>
      <c r="AX418">
        <v>2014</v>
      </c>
      <c r="AY418" t="s">
        <v>370</v>
      </c>
      <c r="AZ418">
        <v>3000</v>
      </c>
      <c r="BA418" t="s">
        <v>359</v>
      </c>
      <c r="BB418">
        <v>16</v>
      </c>
      <c r="BC418" t="s">
        <v>777</v>
      </c>
      <c r="BD418" t="s">
        <v>778</v>
      </c>
      <c r="BE418" t="s">
        <v>779</v>
      </c>
      <c r="BF418" t="s">
        <v>780</v>
      </c>
      <c r="BH418">
        <v>2014</v>
      </c>
      <c r="BI418" t="s">
        <v>370</v>
      </c>
      <c r="BJ418" t="s">
        <v>359</v>
      </c>
      <c r="BK418">
        <v>8</v>
      </c>
      <c r="BL418" t="s">
        <v>805</v>
      </c>
      <c r="BN418">
        <v>2014</v>
      </c>
      <c r="BO418" t="s">
        <v>369</v>
      </c>
      <c r="BP418" t="s">
        <v>359</v>
      </c>
      <c r="BQ418">
        <v>3</v>
      </c>
      <c r="BS418">
        <v>2014</v>
      </c>
      <c r="BT418" t="s">
        <v>369</v>
      </c>
      <c r="BU418">
        <v>20000</v>
      </c>
      <c r="BV418" t="s">
        <v>359</v>
      </c>
      <c r="BW418">
        <v>2</v>
      </c>
      <c r="BY418">
        <v>2014</v>
      </c>
      <c r="BZ418" t="s">
        <v>369</v>
      </c>
      <c r="CA418" t="s">
        <v>359</v>
      </c>
      <c r="CC418">
        <v>2014</v>
      </c>
      <c r="CD418" t="s">
        <v>370</v>
      </c>
      <c r="CE418" t="s">
        <v>361</v>
      </c>
      <c r="CN418" t="s">
        <v>359</v>
      </c>
      <c r="CO418" t="s">
        <v>359</v>
      </c>
      <c r="CP418" t="s">
        <v>375</v>
      </c>
      <c r="CQ418" t="s">
        <v>359</v>
      </c>
      <c r="CR418">
        <v>0</v>
      </c>
      <c r="CS418" t="s">
        <v>359</v>
      </c>
      <c r="CT418" t="s">
        <v>376</v>
      </c>
      <c r="CU418" t="s">
        <v>359</v>
      </c>
      <c r="CV418" t="s">
        <v>375</v>
      </c>
      <c r="CW418" t="s">
        <v>359</v>
      </c>
      <c r="CX418" t="s">
        <v>6626</v>
      </c>
      <c r="CY418" t="s">
        <v>6627</v>
      </c>
      <c r="CZ418" t="s">
        <v>6628</v>
      </c>
      <c r="DA418" t="s">
        <v>6629</v>
      </c>
      <c r="DB418">
        <v>28</v>
      </c>
      <c r="DC418" t="s">
        <v>6630</v>
      </c>
      <c r="DD418">
        <v>2014</v>
      </c>
      <c r="DE418" t="s">
        <v>622</v>
      </c>
      <c r="DF418" t="s">
        <v>359</v>
      </c>
      <c r="DG418">
        <v>8</v>
      </c>
      <c r="DH418">
        <v>30</v>
      </c>
      <c r="DI418" t="s">
        <v>6631</v>
      </c>
      <c r="DJ418" t="s">
        <v>361</v>
      </c>
      <c r="DK418" t="s">
        <v>6632</v>
      </c>
      <c r="DL418" t="s">
        <v>622</v>
      </c>
      <c r="DM418" t="s">
        <v>1563</v>
      </c>
      <c r="DN418" t="s">
        <v>6633</v>
      </c>
    </row>
    <row r="419" spans="1:118" x14ac:dyDescent="0.3">
      <c r="A419" t="s">
        <v>6634</v>
      </c>
      <c r="B419">
        <v>1</v>
      </c>
      <c r="D419" t="s">
        <v>348</v>
      </c>
      <c r="E419" t="s">
        <v>6635</v>
      </c>
      <c r="F419" t="s">
        <v>6636</v>
      </c>
      <c r="G419" t="s">
        <v>351</v>
      </c>
      <c r="H419" t="s">
        <v>6637</v>
      </c>
      <c r="I419">
        <v>2017</v>
      </c>
      <c r="J419" t="s">
        <v>353</v>
      </c>
      <c r="K419" t="s">
        <v>354</v>
      </c>
      <c r="L419" t="s">
        <v>446</v>
      </c>
      <c r="M419" t="s">
        <v>447</v>
      </c>
      <c r="N419" t="s">
        <v>448</v>
      </c>
      <c r="Q419" t="s">
        <v>1164</v>
      </c>
      <c r="R419">
        <v>14106</v>
      </c>
      <c r="T419">
        <v>197</v>
      </c>
      <c r="U419">
        <v>197</v>
      </c>
      <c r="V419">
        <v>0</v>
      </c>
      <c r="W419" t="s">
        <v>359</v>
      </c>
      <c r="X419" t="s">
        <v>360</v>
      </c>
      <c r="Z419">
        <v>2014</v>
      </c>
      <c r="AA419" t="s">
        <v>359</v>
      </c>
      <c r="AB419" t="s">
        <v>6638</v>
      </c>
      <c r="AC419" t="s">
        <v>362</v>
      </c>
      <c r="AE419">
        <v>2</v>
      </c>
      <c r="AF419" t="s">
        <v>363</v>
      </c>
      <c r="AG419" t="s">
        <v>519</v>
      </c>
      <c r="AH419" t="s">
        <v>520</v>
      </c>
      <c r="AI419" t="s">
        <v>521</v>
      </c>
      <c r="AJ419" t="s">
        <v>522</v>
      </c>
      <c r="AL419" t="s">
        <v>359</v>
      </c>
      <c r="AM419">
        <v>3</v>
      </c>
      <c r="AN419" t="s">
        <v>359</v>
      </c>
      <c r="AO419">
        <v>1</v>
      </c>
      <c r="AQ419" t="s">
        <v>6639</v>
      </c>
      <c r="AR419">
        <v>2014</v>
      </c>
      <c r="AS419" t="s">
        <v>370</v>
      </c>
      <c r="AT419">
        <v>3</v>
      </c>
      <c r="AU419" t="s">
        <v>359</v>
      </c>
      <c r="AV419">
        <v>2</v>
      </c>
      <c r="AX419">
        <v>2014</v>
      </c>
      <c r="AY419" t="s">
        <v>370</v>
      </c>
      <c r="AZ419">
        <v>35000</v>
      </c>
      <c r="BA419" t="s">
        <v>359</v>
      </c>
      <c r="BB419">
        <v>7</v>
      </c>
      <c r="BC419" t="s">
        <v>523</v>
      </c>
      <c r="BD419" t="s">
        <v>2810</v>
      </c>
      <c r="BE419" t="s">
        <v>525</v>
      </c>
      <c r="BF419" t="s">
        <v>2811</v>
      </c>
      <c r="BH419">
        <v>2014</v>
      </c>
      <c r="BI419" t="s">
        <v>370</v>
      </c>
      <c r="BJ419" t="s">
        <v>359</v>
      </c>
      <c r="BK419">
        <v>14</v>
      </c>
      <c r="BL419" t="s">
        <v>368</v>
      </c>
      <c r="BN419">
        <v>2014</v>
      </c>
      <c r="BO419" t="s">
        <v>370</v>
      </c>
      <c r="BP419" t="s">
        <v>359</v>
      </c>
      <c r="BQ419">
        <v>1</v>
      </c>
      <c r="BS419">
        <v>2014</v>
      </c>
      <c r="BT419" t="s">
        <v>370</v>
      </c>
      <c r="BU419">
        <v>35000</v>
      </c>
      <c r="BV419" t="s">
        <v>361</v>
      </c>
      <c r="CE419" t="s">
        <v>361</v>
      </c>
      <c r="CN419" t="s">
        <v>359</v>
      </c>
      <c r="CO419" t="s">
        <v>359</v>
      </c>
      <c r="CP419" t="s">
        <v>375</v>
      </c>
      <c r="CQ419" t="s">
        <v>359</v>
      </c>
      <c r="CR419">
        <v>0</v>
      </c>
      <c r="CS419" t="s">
        <v>359</v>
      </c>
      <c r="CT419" t="s">
        <v>376</v>
      </c>
      <c r="CU419" t="s">
        <v>359</v>
      </c>
      <c r="CV419" t="s">
        <v>375</v>
      </c>
      <c r="CW419" t="s">
        <v>359</v>
      </c>
      <c r="CX419" t="s">
        <v>6640</v>
      </c>
      <c r="CY419" t="s">
        <v>6641</v>
      </c>
      <c r="CZ419" t="s">
        <v>6642</v>
      </c>
      <c r="DA419" t="s">
        <v>6643</v>
      </c>
      <c r="DB419">
        <v>1</v>
      </c>
      <c r="DC419" t="s">
        <v>6644</v>
      </c>
      <c r="DD419">
        <v>2014</v>
      </c>
      <c r="DE419" t="s">
        <v>369</v>
      </c>
      <c r="DF419" t="s">
        <v>359</v>
      </c>
      <c r="DG419">
        <v>2</v>
      </c>
      <c r="DH419">
        <v>120</v>
      </c>
      <c r="DI419" t="s">
        <v>6645</v>
      </c>
      <c r="DJ419" t="s">
        <v>361</v>
      </c>
      <c r="DK419" t="s">
        <v>6646</v>
      </c>
      <c r="DL419" t="s">
        <v>369</v>
      </c>
      <c r="DM419" t="s">
        <v>6647</v>
      </c>
      <c r="DN419" t="s">
        <v>6648</v>
      </c>
    </row>
    <row r="420" spans="1:118" x14ac:dyDescent="0.3">
      <c r="A420" t="s">
        <v>6649</v>
      </c>
      <c r="B420">
        <v>1</v>
      </c>
      <c r="D420" t="s">
        <v>412</v>
      </c>
      <c r="E420" t="s">
        <v>6650</v>
      </c>
      <c r="F420" t="s">
        <v>6651</v>
      </c>
      <c r="G420" t="s">
        <v>415</v>
      </c>
      <c r="H420" t="s">
        <v>5590</v>
      </c>
      <c r="I420">
        <v>2017</v>
      </c>
      <c r="J420" t="s">
        <v>353</v>
      </c>
      <c r="K420" t="s">
        <v>354</v>
      </c>
      <c r="L420" t="s">
        <v>390</v>
      </c>
      <c r="M420" t="s">
        <v>391</v>
      </c>
      <c r="N420" t="s">
        <v>392</v>
      </c>
      <c r="Q420" t="s">
        <v>420</v>
      </c>
      <c r="R420">
        <v>20456</v>
      </c>
      <c r="T420">
        <v>850</v>
      </c>
      <c r="U420">
        <v>850</v>
      </c>
      <c r="V420">
        <v>0</v>
      </c>
      <c r="W420" t="s">
        <v>359</v>
      </c>
      <c r="X420" t="s">
        <v>394</v>
      </c>
      <c r="Z420">
        <v>2011</v>
      </c>
      <c r="AA420" t="s">
        <v>359</v>
      </c>
      <c r="AB420" t="s">
        <v>6652</v>
      </c>
      <c r="AC420" t="s">
        <v>422</v>
      </c>
      <c r="AE420">
        <v>2</v>
      </c>
      <c r="AF420" t="s">
        <v>363</v>
      </c>
      <c r="AG420" t="s">
        <v>424</v>
      </c>
      <c r="AH420" t="s">
        <v>425</v>
      </c>
      <c r="AI420" t="s">
        <v>426</v>
      </c>
      <c r="AJ420" t="s">
        <v>427</v>
      </c>
      <c r="AL420" t="s">
        <v>359</v>
      </c>
      <c r="AM420">
        <v>5</v>
      </c>
      <c r="AN420" t="s">
        <v>359</v>
      </c>
      <c r="AO420">
        <v>1</v>
      </c>
      <c r="AQ420" t="s">
        <v>401</v>
      </c>
      <c r="AR420">
        <v>2015</v>
      </c>
      <c r="AS420" t="s">
        <v>370</v>
      </c>
      <c r="AT420">
        <v>5</v>
      </c>
      <c r="AU420" t="s">
        <v>359</v>
      </c>
      <c r="AV420">
        <v>2</v>
      </c>
      <c r="AX420">
        <v>2015</v>
      </c>
      <c r="AY420" t="s">
        <v>370</v>
      </c>
      <c r="AZ420">
        <v>2100</v>
      </c>
      <c r="BA420" t="s">
        <v>359</v>
      </c>
      <c r="BB420">
        <v>11</v>
      </c>
      <c r="BC420" t="s">
        <v>428</v>
      </c>
      <c r="BD420" t="s">
        <v>429</v>
      </c>
      <c r="BE420" t="s">
        <v>430</v>
      </c>
      <c r="BF420" t="s">
        <v>431</v>
      </c>
      <c r="BH420">
        <v>2011</v>
      </c>
      <c r="BI420" t="s">
        <v>370</v>
      </c>
      <c r="BJ420" t="s">
        <v>359</v>
      </c>
      <c r="BK420">
        <v>15</v>
      </c>
      <c r="BL420" t="s">
        <v>432</v>
      </c>
      <c r="BN420">
        <v>2011</v>
      </c>
      <c r="BO420" t="s">
        <v>370</v>
      </c>
      <c r="BP420" t="s">
        <v>359</v>
      </c>
      <c r="BQ420">
        <v>3</v>
      </c>
      <c r="BS420">
        <v>2011</v>
      </c>
      <c r="BT420" t="s">
        <v>369</v>
      </c>
      <c r="BU420">
        <v>37000</v>
      </c>
      <c r="BV420" t="s">
        <v>361</v>
      </c>
      <c r="CE420" t="s">
        <v>361</v>
      </c>
      <c r="CN420" t="s">
        <v>359</v>
      </c>
      <c r="CO420" t="s">
        <v>359</v>
      </c>
      <c r="CP420" t="s">
        <v>375</v>
      </c>
      <c r="CQ420" t="s">
        <v>359</v>
      </c>
      <c r="CR420">
        <v>0</v>
      </c>
      <c r="CS420" t="s">
        <v>359</v>
      </c>
      <c r="CT420" t="s">
        <v>376</v>
      </c>
      <c r="CU420" t="s">
        <v>359</v>
      </c>
      <c r="CV420" t="s">
        <v>375</v>
      </c>
      <c r="CW420" t="s">
        <v>359</v>
      </c>
      <c r="CX420" t="s">
        <v>6653</v>
      </c>
      <c r="CY420" t="s">
        <v>6654</v>
      </c>
      <c r="CZ420" t="s">
        <v>4106</v>
      </c>
      <c r="DA420" t="s">
        <v>6655</v>
      </c>
      <c r="DB420">
        <v>29</v>
      </c>
      <c r="DC420" t="s">
        <v>6656</v>
      </c>
      <c r="DD420">
        <v>2011</v>
      </c>
      <c r="DE420" t="s">
        <v>370</v>
      </c>
      <c r="DF420" t="s">
        <v>359</v>
      </c>
      <c r="DG420">
        <v>10</v>
      </c>
      <c r="DH420">
        <v>32</v>
      </c>
      <c r="DI420" t="s">
        <v>6657</v>
      </c>
      <c r="DJ420" t="s">
        <v>359</v>
      </c>
      <c r="DL420" t="s">
        <v>369</v>
      </c>
      <c r="DM420" t="s">
        <v>6658</v>
      </c>
      <c r="DN420" t="s">
        <v>6659</v>
      </c>
    </row>
    <row r="421" spans="1:118" x14ac:dyDescent="0.3">
      <c r="A421" t="s">
        <v>6660</v>
      </c>
      <c r="B421">
        <v>1</v>
      </c>
      <c r="D421" t="s">
        <v>385</v>
      </c>
      <c r="E421" t="s">
        <v>6661</v>
      </c>
      <c r="F421" t="s">
        <v>6662</v>
      </c>
      <c r="G421" t="s">
        <v>388</v>
      </c>
      <c r="H421" t="s">
        <v>6663</v>
      </c>
      <c r="I421">
        <v>2017</v>
      </c>
      <c r="J421" t="s">
        <v>353</v>
      </c>
      <c r="K421" t="s">
        <v>354</v>
      </c>
      <c r="L421" t="s">
        <v>584</v>
      </c>
      <c r="M421" t="s">
        <v>3602</v>
      </c>
      <c r="N421" t="s">
        <v>1611</v>
      </c>
      <c r="Q421" t="s">
        <v>3603</v>
      </c>
      <c r="R421">
        <v>698</v>
      </c>
      <c r="T421">
        <v>116</v>
      </c>
      <c r="U421">
        <v>110</v>
      </c>
      <c r="V421">
        <v>6</v>
      </c>
      <c r="W421" t="s">
        <v>359</v>
      </c>
      <c r="X421" t="s">
        <v>394</v>
      </c>
      <c r="Z421">
        <v>2016</v>
      </c>
      <c r="AA421" t="s">
        <v>359</v>
      </c>
      <c r="AB421" t="s">
        <v>6664</v>
      </c>
      <c r="AC421" t="s">
        <v>362</v>
      </c>
      <c r="AD421" t="s">
        <v>6665</v>
      </c>
      <c r="AE421">
        <v>2</v>
      </c>
      <c r="AF421" t="s">
        <v>363</v>
      </c>
      <c r="AG421" t="s">
        <v>3605</v>
      </c>
      <c r="AH421" t="s">
        <v>3606</v>
      </c>
      <c r="AI421" t="s">
        <v>3607</v>
      </c>
      <c r="AJ421" t="s">
        <v>3608</v>
      </c>
      <c r="AL421" t="s">
        <v>359</v>
      </c>
      <c r="AM421">
        <v>10</v>
      </c>
      <c r="AN421" t="s">
        <v>359</v>
      </c>
      <c r="AO421">
        <v>2</v>
      </c>
      <c r="AQ421" t="s">
        <v>401</v>
      </c>
      <c r="AR421">
        <v>2016</v>
      </c>
      <c r="AS421" t="s">
        <v>370</v>
      </c>
      <c r="AT421">
        <v>10</v>
      </c>
      <c r="AU421" t="s">
        <v>359</v>
      </c>
      <c r="AV421">
        <v>1</v>
      </c>
      <c r="AX421">
        <v>2016</v>
      </c>
      <c r="AY421" t="s">
        <v>370</v>
      </c>
      <c r="AZ421">
        <v>8600</v>
      </c>
      <c r="BA421" t="s">
        <v>359</v>
      </c>
      <c r="BB421">
        <v>3</v>
      </c>
      <c r="BC421" t="s">
        <v>3609</v>
      </c>
      <c r="BD421" t="s">
        <v>3610</v>
      </c>
      <c r="BE421" t="s">
        <v>3611</v>
      </c>
      <c r="BF421" t="s">
        <v>3612</v>
      </c>
      <c r="BH421">
        <v>2016</v>
      </c>
      <c r="BI421" t="s">
        <v>370</v>
      </c>
      <c r="BJ421" t="s">
        <v>361</v>
      </c>
      <c r="BP421" t="s">
        <v>361</v>
      </c>
      <c r="BV421" t="s">
        <v>361</v>
      </c>
      <c r="CE421" t="s">
        <v>361</v>
      </c>
      <c r="CN421" t="s">
        <v>359</v>
      </c>
      <c r="CO421" t="s">
        <v>359</v>
      </c>
      <c r="CP421" t="s">
        <v>375</v>
      </c>
      <c r="CQ421" t="s">
        <v>359</v>
      </c>
      <c r="CR421">
        <v>0</v>
      </c>
      <c r="CS421" t="s">
        <v>359</v>
      </c>
      <c r="CT421" t="s">
        <v>376</v>
      </c>
      <c r="CU421" t="s">
        <v>359</v>
      </c>
      <c r="CV421" t="s">
        <v>375</v>
      </c>
      <c r="CW421" t="s">
        <v>359</v>
      </c>
      <c r="CX421" t="s">
        <v>6666</v>
      </c>
      <c r="CY421" t="s">
        <v>6667</v>
      </c>
      <c r="CZ421" t="s">
        <v>4975</v>
      </c>
      <c r="DA421" t="s">
        <v>6668</v>
      </c>
      <c r="DB421">
        <v>2</v>
      </c>
      <c r="DC421" t="s">
        <v>6669</v>
      </c>
      <c r="DD421">
        <v>2016</v>
      </c>
      <c r="DE421" t="s">
        <v>370</v>
      </c>
      <c r="DF421" t="s">
        <v>361</v>
      </c>
      <c r="DJ421" t="s">
        <v>359</v>
      </c>
      <c r="DL421" t="s">
        <v>370</v>
      </c>
      <c r="DM421" t="s">
        <v>1186</v>
      </c>
      <c r="DN421" t="s">
        <v>6670</v>
      </c>
    </row>
    <row r="422" spans="1:118" x14ac:dyDescent="0.3">
      <c r="A422" t="s">
        <v>6671</v>
      </c>
      <c r="B422">
        <v>1</v>
      </c>
      <c r="D422" t="s">
        <v>487</v>
      </c>
      <c r="E422" t="s">
        <v>6672</v>
      </c>
      <c r="F422" t="s">
        <v>6673</v>
      </c>
      <c r="G422" t="s">
        <v>490</v>
      </c>
      <c r="H422" t="s">
        <v>5270</v>
      </c>
      <c r="I422">
        <v>2017</v>
      </c>
      <c r="J422" t="s">
        <v>353</v>
      </c>
      <c r="K422" t="s">
        <v>354</v>
      </c>
      <c r="L422" t="s">
        <v>492</v>
      </c>
      <c r="M422" t="s">
        <v>894</v>
      </c>
      <c r="N422" t="s">
        <v>3333</v>
      </c>
      <c r="Q422" t="s">
        <v>896</v>
      </c>
      <c r="T422">
        <v>119</v>
      </c>
      <c r="U422">
        <v>61</v>
      </c>
      <c r="V422">
        <v>58</v>
      </c>
      <c r="W422" t="s">
        <v>359</v>
      </c>
      <c r="X422" t="s">
        <v>394</v>
      </c>
      <c r="Z422">
        <v>2013</v>
      </c>
      <c r="AA422" t="s">
        <v>361</v>
      </c>
      <c r="AC422" t="s">
        <v>362</v>
      </c>
      <c r="AE422">
        <v>1</v>
      </c>
      <c r="AF422" t="s">
        <v>363</v>
      </c>
      <c r="AG422" t="s">
        <v>897</v>
      </c>
      <c r="AH422" t="s">
        <v>898</v>
      </c>
      <c r="AI422" t="s">
        <v>899</v>
      </c>
      <c r="AJ422" t="s">
        <v>900</v>
      </c>
      <c r="AL422" t="s">
        <v>359</v>
      </c>
      <c r="AM422">
        <v>11</v>
      </c>
      <c r="AN422" t="s">
        <v>359</v>
      </c>
      <c r="AO422">
        <v>1</v>
      </c>
      <c r="AQ422" t="s">
        <v>401</v>
      </c>
      <c r="AR422">
        <v>2013</v>
      </c>
      <c r="AS422" t="s">
        <v>370</v>
      </c>
      <c r="AT422">
        <v>11</v>
      </c>
      <c r="AU422" t="s">
        <v>359</v>
      </c>
      <c r="AV422">
        <v>1</v>
      </c>
      <c r="AX422">
        <v>2013</v>
      </c>
      <c r="AY422" t="s">
        <v>370</v>
      </c>
      <c r="AZ422">
        <v>500</v>
      </c>
      <c r="BA422" t="s">
        <v>359</v>
      </c>
      <c r="BB422">
        <v>17</v>
      </c>
      <c r="BC422" t="s">
        <v>901</v>
      </c>
      <c r="BD422" t="s">
        <v>902</v>
      </c>
      <c r="BE422" t="s">
        <v>903</v>
      </c>
      <c r="BF422" t="s">
        <v>904</v>
      </c>
      <c r="BH422">
        <v>2013</v>
      </c>
      <c r="BI422" t="s">
        <v>370</v>
      </c>
      <c r="BJ422" t="s">
        <v>359</v>
      </c>
      <c r="BK422">
        <v>6</v>
      </c>
      <c r="BL422" t="s">
        <v>551</v>
      </c>
      <c r="BN422">
        <v>2013</v>
      </c>
      <c r="BO422" t="s">
        <v>370</v>
      </c>
      <c r="BP422" t="s">
        <v>359</v>
      </c>
      <c r="BQ422">
        <v>2</v>
      </c>
      <c r="BS422">
        <v>2013</v>
      </c>
      <c r="BT422" t="s">
        <v>370</v>
      </c>
      <c r="BU422">
        <v>3500</v>
      </c>
      <c r="BV422" t="s">
        <v>361</v>
      </c>
      <c r="CE422" t="s">
        <v>361</v>
      </c>
      <c r="CN422" t="s">
        <v>359</v>
      </c>
      <c r="CO422" t="s">
        <v>359</v>
      </c>
      <c r="CP422" t="s">
        <v>375</v>
      </c>
      <c r="CQ422" t="s">
        <v>359</v>
      </c>
      <c r="CR422">
        <v>0</v>
      </c>
      <c r="CS422" t="s">
        <v>359</v>
      </c>
      <c r="CT422" t="s">
        <v>376</v>
      </c>
      <c r="CU422" t="s">
        <v>359</v>
      </c>
      <c r="CV422" t="s">
        <v>375</v>
      </c>
      <c r="CW422" t="s">
        <v>359</v>
      </c>
      <c r="CX422" t="s">
        <v>6674</v>
      </c>
      <c r="CY422" t="s">
        <v>6675</v>
      </c>
      <c r="CZ422" t="s">
        <v>6676</v>
      </c>
      <c r="DA422" t="s">
        <v>6677</v>
      </c>
      <c r="DB422">
        <v>1</v>
      </c>
      <c r="DC422" t="s">
        <v>6678</v>
      </c>
      <c r="DD422">
        <v>2013</v>
      </c>
      <c r="DE422" t="s">
        <v>370</v>
      </c>
      <c r="DF422" t="s">
        <v>361</v>
      </c>
      <c r="DJ422" t="s">
        <v>359</v>
      </c>
      <c r="DL422" t="s">
        <v>370</v>
      </c>
      <c r="DN422" t="s">
        <v>6679</v>
      </c>
    </row>
    <row r="423" spans="1:118" x14ac:dyDescent="0.3">
      <c r="A423" t="s">
        <v>6680</v>
      </c>
      <c r="B423">
        <v>1</v>
      </c>
      <c r="D423" t="s">
        <v>559</v>
      </c>
      <c r="E423" t="s">
        <v>6681</v>
      </c>
      <c r="F423" t="s">
        <v>6682</v>
      </c>
      <c r="G423" t="s">
        <v>562</v>
      </c>
      <c r="H423" t="s">
        <v>6612</v>
      </c>
      <c r="I423">
        <v>2017</v>
      </c>
      <c r="J423" t="s">
        <v>353</v>
      </c>
      <c r="K423" t="s">
        <v>354</v>
      </c>
      <c r="L423" t="s">
        <v>564</v>
      </c>
      <c r="M423" t="s">
        <v>636</v>
      </c>
      <c r="N423" t="s">
        <v>868</v>
      </c>
      <c r="Q423" t="s">
        <v>1552</v>
      </c>
      <c r="R423">
        <v>6074</v>
      </c>
      <c r="T423">
        <v>141</v>
      </c>
      <c r="U423">
        <v>30</v>
      </c>
      <c r="V423">
        <v>111</v>
      </c>
      <c r="W423" t="s">
        <v>359</v>
      </c>
      <c r="X423" t="s">
        <v>360</v>
      </c>
      <c r="Z423">
        <v>2014</v>
      </c>
      <c r="AA423" t="s">
        <v>359</v>
      </c>
      <c r="AB423" t="s">
        <v>1553</v>
      </c>
      <c r="AE423">
        <v>1</v>
      </c>
      <c r="AF423" t="s">
        <v>363</v>
      </c>
      <c r="AG423" t="s">
        <v>773</v>
      </c>
      <c r="AH423" t="s">
        <v>774</v>
      </c>
      <c r="AI423" t="s">
        <v>775</v>
      </c>
      <c r="AJ423" t="s">
        <v>776</v>
      </c>
      <c r="AL423" t="s">
        <v>359</v>
      </c>
      <c r="AM423">
        <v>4.4400000000000004</v>
      </c>
      <c r="AN423" t="s">
        <v>359</v>
      </c>
      <c r="AO423">
        <v>1</v>
      </c>
      <c r="AQ423" t="s">
        <v>401</v>
      </c>
      <c r="AR423">
        <v>2014</v>
      </c>
      <c r="AS423" t="s">
        <v>370</v>
      </c>
      <c r="AT423">
        <v>4.4400000000000004</v>
      </c>
      <c r="AU423" t="s">
        <v>359</v>
      </c>
      <c r="AV423">
        <v>1</v>
      </c>
      <c r="AX423">
        <v>2014</v>
      </c>
      <c r="AY423" t="s">
        <v>370</v>
      </c>
      <c r="AZ423">
        <v>3000</v>
      </c>
      <c r="BA423" t="s">
        <v>359</v>
      </c>
      <c r="BB423">
        <v>16</v>
      </c>
      <c r="BC423" t="s">
        <v>777</v>
      </c>
      <c r="BD423" t="s">
        <v>778</v>
      </c>
      <c r="BE423" t="s">
        <v>779</v>
      </c>
      <c r="BF423" t="s">
        <v>780</v>
      </c>
      <c r="BH423">
        <v>2014</v>
      </c>
      <c r="BI423" t="s">
        <v>370</v>
      </c>
      <c r="BJ423" t="s">
        <v>359</v>
      </c>
      <c r="BK423">
        <v>8</v>
      </c>
      <c r="BL423" t="s">
        <v>805</v>
      </c>
      <c r="BN423">
        <v>2014</v>
      </c>
      <c r="BO423" t="s">
        <v>369</v>
      </c>
      <c r="BP423" t="s">
        <v>359</v>
      </c>
      <c r="BQ423">
        <v>3</v>
      </c>
      <c r="BS423">
        <v>2014</v>
      </c>
      <c r="BT423" t="s">
        <v>369</v>
      </c>
      <c r="BU423">
        <v>20000</v>
      </c>
      <c r="BV423" t="s">
        <v>359</v>
      </c>
      <c r="BW423">
        <v>2</v>
      </c>
      <c r="BY423">
        <v>2014</v>
      </c>
      <c r="BZ423" t="s">
        <v>369</v>
      </c>
      <c r="CA423" t="s">
        <v>359</v>
      </c>
      <c r="CC423">
        <v>2014</v>
      </c>
      <c r="CD423" t="s">
        <v>370</v>
      </c>
      <c r="CE423" t="s">
        <v>361</v>
      </c>
      <c r="CN423" t="s">
        <v>359</v>
      </c>
      <c r="CO423" t="s">
        <v>359</v>
      </c>
      <c r="CP423" t="s">
        <v>375</v>
      </c>
      <c r="CQ423" t="s">
        <v>359</v>
      </c>
      <c r="CR423">
        <v>0</v>
      </c>
      <c r="CS423" t="s">
        <v>359</v>
      </c>
      <c r="CT423" t="s">
        <v>376</v>
      </c>
      <c r="CU423" t="s">
        <v>359</v>
      </c>
      <c r="CV423" t="s">
        <v>375</v>
      </c>
      <c r="CW423" t="s">
        <v>359</v>
      </c>
      <c r="CX423" t="s">
        <v>6683</v>
      </c>
      <c r="CY423" t="s">
        <v>6684</v>
      </c>
      <c r="CZ423" t="s">
        <v>6685</v>
      </c>
      <c r="DA423" t="s">
        <v>6686</v>
      </c>
      <c r="DB423">
        <v>28</v>
      </c>
      <c r="DD423">
        <v>2014</v>
      </c>
      <c r="DE423" t="s">
        <v>370</v>
      </c>
      <c r="DF423" t="s">
        <v>361</v>
      </c>
      <c r="DJ423" t="s">
        <v>359</v>
      </c>
      <c r="DL423" t="s">
        <v>370</v>
      </c>
      <c r="DM423" t="s">
        <v>1563</v>
      </c>
      <c r="DN423" t="s">
        <v>6687</v>
      </c>
    </row>
    <row r="424" spans="1:118" x14ac:dyDescent="0.3">
      <c r="A424" t="s">
        <v>6688</v>
      </c>
      <c r="B424">
        <v>1</v>
      </c>
      <c r="D424" t="s">
        <v>631</v>
      </c>
      <c r="E424" t="s">
        <v>6689</v>
      </c>
      <c r="F424" t="s">
        <v>6690</v>
      </c>
      <c r="G424" t="s">
        <v>634</v>
      </c>
      <c r="H424" t="s">
        <v>6691</v>
      </c>
      <c r="I424">
        <v>2017</v>
      </c>
      <c r="J424" t="s">
        <v>353</v>
      </c>
      <c r="K424" t="s">
        <v>354</v>
      </c>
      <c r="L424" t="s">
        <v>754</v>
      </c>
      <c r="M424" t="s">
        <v>1496</v>
      </c>
      <c r="N424" t="s">
        <v>1278</v>
      </c>
      <c r="Q424" t="s">
        <v>756</v>
      </c>
      <c r="R424">
        <v>26296</v>
      </c>
      <c r="T424">
        <v>325</v>
      </c>
      <c r="U424">
        <v>70</v>
      </c>
      <c r="V424">
        <v>255</v>
      </c>
      <c r="W424" t="s">
        <v>359</v>
      </c>
      <c r="X424" t="s">
        <v>360</v>
      </c>
      <c r="Z424">
        <v>1987</v>
      </c>
      <c r="AA424" t="s">
        <v>359</v>
      </c>
      <c r="AB424" t="s">
        <v>757</v>
      </c>
      <c r="AC424" t="s">
        <v>362</v>
      </c>
      <c r="AE424">
        <v>1</v>
      </c>
      <c r="AF424" t="s">
        <v>363</v>
      </c>
      <c r="AG424" t="s">
        <v>731</v>
      </c>
      <c r="AH424" t="s">
        <v>732</v>
      </c>
      <c r="AI424" t="s">
        <v>733</v>
      </c>
      <c r="AJ424" t="s">
        <v>734</v>
      </c>
      <c r="AL424" t="s">
        <v>359</v>
      </c>
      <c r="AM424">
        <v>5</v>
      </c>
      <c r="AN424" t="s">
        <v>359</v>
      </c>
      <c r="AO424">
        <v>1</v>
      </c>
      <c r="AQ424" t="s">
        <v>401</v>
      </c>
      <c r="AR424">
        <v>2007</v>
      </c>
      <c r="AS424" t="s">
        <v>370</v>
      </c>
      <c r="AT424">
        <v>5</v>
      </c>
      <c r="AU424" t="s">
        <v>359</v>
      </c>
      <c r="AV424">
        <v>1</v>
      </c>
      <c r="AX424">
        <v>2016</v>
      </c>
      <c r="AY424" t="s">
        <v>370</v>
      </c>
      <c r="AZ424">
        <v>1900</v>
      </c>
      <c r="BA424" t="s">
        <v>359</v>
      </c>
      <c r="BB424">
        <v>39</v>
      </c>
      <c r="BC424" t="s">
        <v>735</v>
      </c>
      <c r="BD424" t="s">
        <v>736</v>
      </c>
      <c r="BE424" t="s">
        <v>737</v>
      </c>
      <c r="BF424" t="s">
        <v>738</v>
      </c>
      <c r="BH424">
        <v>2016</v>
      </c>
      <c r="BI424" t="s">
        <v>370</v>
      </c>
      <c r="BJ424" t="s">
        <v>359</v>
      </c>
      <c r="BK424">
        <v>17</v>
      </c>
      <c r="BL424" t="s">
        <v>1280</v>
      </c>
      <c r="BN424">
        <v>2016</v>
      </c>
      <c r="BO424" t="s">
        <v>370</v>
      </c>
      <c r="BP424" t="s">
        <v>359</v>
      </c>
      <c r="BQ424">
        <v>6</v>
      </c>
      <c r="BS424">
        <v>2016</v>
      </c>
      <c r="BT424" t="s">
        <v>370</v>
      </c>
      <c r="BU424">
        <v>40000</v>
      </c>
      <c r="BV424" t="s">
        <v>359</v>
      </c>
      <c r="BW424">
        <v>5</v>
      </c>
      <c r="BY424">
        <v>2017</v>
      </c>
      <c r="BZ424" t="s">
        <v>370</v>
      </c>
      <c r="CA424" t="s">
        <v>359</v>
      </c>
      <c r="CC424">
        <v>2016</v>
      </c>
      <c r="CD424" t="s">
        <v>370</v>
      </c>
      <c r="CE424" t="s">
        <v>359</v>
      </c>
      <c r="CG424" t="s">
        <v>740</v>
      </c>
      <c r="CH424">
        <v>2017</v>
      </c>
      <c r="CI424" t="s">
        <v>370</v>
      </c>
      <c r="CJ424" t="s">
        <v>361</v>
      </c>
      <c r="CN424" t="s">
        <v>359</v>
      </c>
      <c r="CO424" t="s">
        <v>359</v>
      </c>
      <c r="CP424" t="s">
        <v>375</v>
      </c>
      <c r="CQ424" t="s">
        <v>359</v>
      </c>
      <c r="CR424">
        <v>0</v>
      </c>
      <c r="CS424" t="s">
        <v>359</v>
      </c>
      <c r="CT424" t="s">
        <v>376</v>
      </c>
      <c r="CU424" t="s">
        <v>359</v>
      </c>
      <c r="CV424" t="s">
        <v>375</v>
      </c>
      <c r="CW424" t="s">
        <v>359</v>
      </c>
      <c r="CX424" t="s">
        <v>6692</v>
      </c>
      <c r="CY424" t="s">
        <v>6693</v>
      </c>
      <c r="CZ424" t="s">
        <v>6694</v>
      </c>
      <c r="DA424" t="s">
        <v>6695</v>
      </c>
      <c r="DB424">
        <v>64</v>
      </c>
      <c r="DC424" t="s">
        <v>6696</v>
      </c>
      <c r="DD424">
        <v>2016</v>
      </c>
      <c r="DE424" t="s">
        <v>370</v>
      </c>
      <c r="DF424" t="s">
        <v>361</v>
      </c>
      <c r="DJ424" t="s">
        <v>359</v>
      </c>
      <c r="DL424" t="s">
        <v>370</v>
      </c>
      <c r="DM424" t="s">
        <v>764</v>
      </c>
      <c r="DN424" t="s">
        <v>6697</v>
      </c>
    </row>
    <row r="425" spans="1:118" x14ac:dyDescent="0.3">
      <c r="A425" t="s">
        <v>6698</v>
      </c>
      <c r="B425">
        <v>1</v>
      </c>
      <c r="D425" t="s">
        <v>412</v>
      </c>
      <c r="E425" t="s">
        <v>6699</v>
      </c>
      <c r="F425" t="s">
        <v>6700</v>
      </c>
      <c r="G425" t="s">
        <v>415</v>
      </c>
      <c r="H425" t="s">
        <v>6701</v>
      </c>
      <c r="I425">
        <v>2017</v>
      </c>
      <c r="J425" t="s">
        <v>353</v>
      </c>
      <c r="K425" t="s">
        <v>354</v>
      </c>
      <c r="L425" t="s">
        <v>417</v>
      </c>
      <c r="M425" t="s">
        <v>690</v>
      </c>
      <c r="N425" t="s">
        <v>691</v>
      </c>
      <c r="Q425" t="s">
        <v>6702</v>
      </c>
      <c r="R425">
        <v>3456</v>
      </c>
      <c r="T425">
        <v>161</v>
      </c>
      <c r="U425">
        <v>150</v>
      </c>
      <c r="V425">
        <v>11</v>
      </c>
      <c r="W425" t="s">
        <v>359</v>
      </c>
      <c r="X425" t="s">
        <v>394</v>
      </c>
      <c r="Z425">
        <v>2015</v>
      </c>
      <c r="AA425" t="s">
        <v>359</v>
      </c>
      <c r="AB425" t="s">
        <v>6703</v>
      </c>
      <c r="AC425" t="s">
        <v>362</v>
      </c>
      <c r="AD425" t="s">
        <v>6704</v>
      </c>
      <c r="AE425">
        <v>1</v>
      </c>
      <c r="AF425" t="s">
        <v>363</v>
      </c>
      <c r="AG425" t="s">
        <v>2170</v>
      </c>
      <c r="AH425" t="s">
        <v>2171</v>
      </c>
      <c r="AI425" t="s">
        <v>2172</v>
      </c>
      <c r="AJ425" t="s">
        <v>2173</v>
      </c>
      <c r="AL425" t="s">
        <v>359</v>
      </c>
      <c r="AM425">
        <v>120</v>
      </c>
      <c r="AN425" t="s">
        <v>359</v>
      </c>
      <c r="AO425">
        <v>1</v>
      </c>
      <c r="AQ425" t="s">
        <v>401</v>
      </c>
      <c r="AR425">
        <v>2015</v>
      </c>
      <c r="AS425" t="s">
        <v>370</v>
      </c>
      <c r="AT425">
        <v>120</v>
      </c>
      <c r="AU425" t="s">
        <v>359</v>
      </c>
      <c r="AV425">
        <v>2</v>
      </c>
      <c r="AX425">
        <v>2015</v>
      </c>
      <c r="AY425" t="s">
        <v>370</v>
      </c>
      <c r="AZ425">
        <v>10000</v>
      </c>
      <c r="BA425" t="s">
        <v>359</v>
      </c>
      <c r="BB425">
        <v>10</v>
      </c>
      <c r="BC425" t="s">
        <v>2174</v>
      </c>
      <c r="BD425" t="s">
        <v>6705</v>
      </c>
      <c r="BE425" t="s">
        <v>2176</v>
      </c>
      <c r="BF425" t="s">
        <v>2177</v>
      </c>
      <c r="BH425">
        <v>2015</v>
      </c>
      <c r="BI425" t="s">
        <v>370</v>
      </c>
      <c r="BJ425" t="s">
        <v>359</v>
      </c>
      <c r="BK425">
        <v>3</v>
      </c>
      <c r="BL425" t="s">
        <v>805</v>
      </c>
      <c r="BN425">
        <v>2015</v>
      </c>
      <c r="BO425" t="s">
        <v>370</v>
      </c>
      <c r="BP425" t="s">
        <v>359</v>
      </c>
      <c r="BQ425">
        <v>2</v>
      </c>
      <c r="BS425">
        <v>2015</v>
      </c>
      <c r="BT425" t="s">
        <v>370</v>
      </c>
      <c r="BU425">
        <v>10000</v>
      </c>
      <c r="BV425" t="s">
        <v>361</v>
      </c>
      <c r="CE425" t="s">
        <v>361</v>
      </c>
      <c r="CN425" t="s">
        <v>359</v>
      </c>
      <c r="CO425" t="s">
        <v>359</v>
      </c>
      <c r="CP425" t="s">
        <v>375</v>
      </c>
      <c r="CQ425" t="s">
        <v>359</v>
      </c>
      <c r="CR425">
        <v>0</v>
      </c>
      <c r="CS425" t="s">
        <v>359</v>
      </c>
      <c r="CT425" t="s">
        <v>376</v>
      </c>
      <c r="CU425" t="s">
        <v>359</v>
      </c>
      <c r="CV425" t="s">
        <v>375</v>
      </c>
      <c r="CW425" t="s">
        <v>359</v>
      </c>
      <c r="CX425" t="s">
        <v>6706</v>
      </c>
      <c r="CY425" t="s">
        <v>6707</v>
      </c>
      <c r="CZ425" t="s">
        <v>6708</v>
      </c>
      <c r="DA425" t="s">
        <v>6709</v>
      </c>
      <c r="DB425">
        <v>1</v>
      </c>
      <c r="DC425" t="s">
        <v>6710</v>
      </c>
      <c r="DD425">
        <v>2015</v>
      </c>
      <c r="DE425" t="s">
        <v>370</v>
      </c>
      <c r="DF425" t="s">
        <v>361</v>
      </c>
      <c r="DJ425" t="s">
        <v>359</v>
      </c>
      <c r="DL425" t="s">
        <v>370</v>
      </c>
      <c r="DM425" t="s">
        <v>6711</v>
      </c>
      <c r="DN425" t="s">
        <v>6712</v>
      </c>
    </row>
    <row r="426" spans="1:118" x14ac:dyDescent="0.3">
      <c r="A426" t="s">
        <v>6713</v>
      </c>
      <c r="B426">
        <v>1</v>
      </c>
      <c r="D426" t="s">
        <v>412</v>
      </c>
      <c r="E426" t="s">
        <v>6714</v>
      </c>
      <c r="F426" t="s">
        <v>6715</v>
      </c>
      <c r="G426" t="s">
        <v>415</v>
      </c>
      <c r="H426" t="s">
        <v>2017</v>
      </c>
      <c r="I426">
        <v>2017</v>
      </c>
      <c r="J426" t="s">
        <v>353</v>
      </c>
      <c r="K426" t="s">
        <v>354</v>
      </c>
      <c r="L426" t="s">
        <v>390</v>
      </c>
      <c r="M426" t="s">
        <v>2229</v>
      </c>
      <c r="N426" t="s">
        <v>6716</v>
      </c>
      <c r="Q426" t="s">
        <v>2230</v>
      </c>
      <c r="R426">
        <v>7894</v>
      </c>
      <c r="T426">
        <v>800</v>
      </c>
      <c r="U426">
        <v>800</v>
      </c>
      <c r="V426">
        <v>0</v>
      </c>
      <c r="W426" t="s">
        <v>359</v>
      </c>
      <c r="X426" t="s">
        <v>360</v>
      </c>
      <c r="Z426">
        <v>2015</v>
      </c>
      <c r="AA426" t="s">
        <v>359</v>
      </c>
      <c r="AB426" t="s">
        <v>2231</v>
      </c>
      <c r="AC426" t="s">
        <v>362</v>
      </c>
      <c r="AD426" t="s">
        <v>2232</v>
      </c>
      <c r="AE426">
        <v>5</v>
      </c>
      <c r="AF426" t="s">
        <v>363</v>
      </c>
      <c r="AG426" t="s">
        <v>2233</v>
      </c>
      <c r="AH426" t="s">
        <v>2234</v>
      </c>
      <c r="AI426" t="s">
        <v>2235</v>
      </c>
      <c r="AJ426" t="s">
        <v>2236</v>
      </c>
      <c r="AL426" t="s">
        <v>359</v>
      </c>
      <c r="AM426">
        <v>15</v>
      </c>
      <c r="AN426" t="s">
        <v>359</v>
      </c>
      <c r="AO426">
        <v>5</v>
      </c>
      <c r="AQ426" t="s">
        <v>401</v>
      </c>
      <c r="AR426">
        <v>2015</v>
      </c>
      <c r="AS426" t="s">
        <v>370</v>
      </c>
      <c r="AT426">
        <v>15</v>
      </c>
      <c r="AU426" t="s">
        <v>359</v>
      </c>
      <c r="AV426">
        <v>1</v>
      </c>
      <c r="AX426">
        <v>2015</v>
      </c>
      <c r="AY426" t="s">
        <v>370</v>
      </c>
      <c r="AZ426">
        <v>720</v>
      </c>
      <c r="BA426" t="s">
        <v>359</v>
      </c>
      <c r="BB426">
        <v>19</v>
      </c>
      <c r="BC426" t="s">
        <v>2237</v>
      </c>
      <c r="BD426" t="s">
        <v>2238</v>
      </c>
      <c r="BE426" t="s">
        <v>2239</v>
      </c>
      <c r="BF426" t="s">
        <v>2240</v>
      </c>
      <c r="BH426">
        <v>2015</v>
      </c>
      <c r="BI426" t="s">
        <v>370</v>
      </c>
      <c r="BJ426" t="s">
        <v>359</v>
      </c>
      <c r="BK426">
        <v>10</v>
      </c>
      <c r="BL426" t="s">
        <v>2477</v>
      </c>
      <c r="BN426">
        <v>2015</v>
      </c>
      <c r="BO426" t="s">
        <v>370</v>
      </c>
      <c r="BP426" t="s">
        <v>359</v>
      </c>
      <c r="BQ426">
        <v>3</v>
      </c>
      <c r="BS426">
        <v>2015</v>
      </c>
      <c r="BT426" t="s">
        <v>370</v>
      </c>
      <c r="BU426">
        <v>19000</v>
      </c>
      <c r="BV426" t="s">
        <v>359</v>
      </c>
      <c r="BW426">
        <v>2</v>
      </c>
      <c r="BY426">
        <v>2016</v>
      </c>
      <c r="BZ426" t="s">
        <v>370</v>
      </c>
      <c r="CA426" t="s">
        <v>359</v>
      </c>
      <c r="CC426">
        <v>2016</v>
      </c>
      <c r="CD426" t="s">
        <v>370</v>
      </c>
      <c r="CE426" t="s">
        <v>361</v>
      </c>
      <c r="CN426" t="s">
        <v>359</v>
      </c>
      <c r="CO426" t="s">
        <v>359</v>
      </c>
      <c r="CP426" t="s">
        <v>375</v>
      </c>
      <c r="CQ426" t="s">
        <v>359</v>
      </c>
      <c r="CR426">
        <v>0</v>
      </c>
      <c r="CS426" t="s">
        <v>359</v>
      </c>
      <c r="CT426" t="s">
        <v>376</v>
      </c>
      <c r="CU426" t="s">
        <v>359</v>
      </c>
      <c r="CV426" t="s">
        <v>375</v>
      </c>
      <c r="CW426" t="s">
        <v>359</v>
      </c>
      <c r="CX426" t="s">
        <v>6717</v>
      </c>
      <c r="CY426" t="s">
        <v>6718</v>
      </c>
      <c r="CZ426" t="s">
        <v>6719</v>
      </c>
      <c r="DA426" t="s">
        <v>6720</v>
      </c>
      <c r="DB426">
        <v>31</v>
      </c>
      <c r="DC426" t="s">
        <v>6721</v>
      </c>
      <c r="DD426">
        <v>2015</v>
      </c>
      <c r="DE426" t="s">
        <v>370</v>
      </c>
      <c r="DF426" t="s">
        <v>361</v>
      </c>
      <c r="DJ426" t="s">
        <v>359</v>
      </c>
      <c r="DL426" t="s">
        <v>370</v>
      </c>
      <c r="DM426" t="s">
        <v>6722</v>
      </c>
      <c r="DN426" t="s">
        <v>6723</v>
      </c>
    </row>
    <row r="427" spans="1:118" x14ac:dyDescent="0.3">
      <c r="A427" t="s">
        <v>6724</v>
      </c>
      <c r="B427">
        <v>1</v>
      </c>
      <c r="D427" t="s">
        <v>465</v>
      </c>
      <c r="E427" t="s">
        <v>6725</v>
      </c>
      <c r="F427" t="s">
        <v>6726</v>
      </c>
      <c r="G427" t="s">
        <v>468</v>
      </c>
      <c r="H427" t="s">
        <v>5154</v>
      </c>
      <c r="I427">
        <v>2017</v>
      </c>
      <c r="J427" t="s">
        <v>353</v>
      </c>
      <c r="K427" t="s">
        <v>354</v>
      </c>
      <c r="L427" t="s">
        <v>664</v>
      </c>
      <c r="M427" t="s">
        <v>4155</v>
      </c>
      <c r="N427" t="s">
        <v>494</v>
      </c>
      <c r="Q427" t="s">
        <v>6727</v>
      </c>
      <c r="R427">
        <v>30604</v>
      </c>
      <c r="T427">
        <v>149</v>
      </c>
      <c r="U427">
        <v>149</v>
      </c>
      <c r="V427">
        <v>0</v>
      </c>
      <c r="W427" t="s">
        <v>359</v>
      </c>
      <c r="X427" t="s">
        <v>360</v>
      </c>
      <c r="Z427">
        <v>2017</v>
      </c>
      <c r="AA427" t="s">
        <v>361</v>
      </c>
      <c r="AC427" t="s">
        <v>362</v>
      </c>
      <c r="AD427" t="s">
        <v>6728</v>
      </c>
      <c r="AE427">
        <v>11</v>
      </c>
      <c r="AF427" t="s">
        <v>363</v>
      </c>
      <c r="AG427" t="s">
        <v>670</v>
      </c>
      <c r="AH427" t="s">
        <v>671</v>
      </c>
      <c r="AI427" t="s">
        <v>672</v>
      </c>
      <c r="AJ427" t="s">
        <v>673</v>
      </c>
      <c r="AL427" t="s">
        <v>359</v>
      </c>
      <c r="AM427">
        <v>4</v>
      </c>
      <c r="AN427" t="s">
        <v>361</v>
      </c>
      <c r="AT427">
        <v>4</v>
      </c>
      <c r="AU427" t="s">
        <v>361</v>
      </c>
      <c r="BA427" t="s">
        <v>361</v>
      </c>
      <c r="BJ427" t="s">
        <v>361</v>
      </c>
      <c r="BP427" t="s">
        <v>361</v>
      </c>
      <c r="BV427" t="s">
        <v>361</v>
      </c>
      <c r="CE427" t="s">
        <v>361</v>
      </c>
      <c r="CN427" t="s">
        <v>359</v>
      </c>
      <c r="CO427" t="s">
        <v>359</v>
      </c>
      <c r="CP427" t="s">
        <v>375</v>
      </c>
      <c r="CQ427" t="s">
        <v>359</v>
      </c>
      <c r="CR427">
        <v>0</v>
      </c>
      <c r="CS427" t="s">
        <v>359</v>
      </c>
      <c r="CT427" t="s">
        <v>376</v>
      </c>
      <c r="CU427" t="s">
        <v>359</v>
      </c>
      <c r="CV427" t="s">
        <v>375</v>
      </c>
      <c r="CW427" t="s">
        <v>359</v>
      </c>
      <c r="CX427" t="s">
        <v>6729</v>
      </c>
      <c r="CY427" t="s">
        <v>6730</v>
      </c>
      <c r="CZ427" t="s">
        <v>6731</v>
      </c>
      <c r="DA427" t="s">
        <v>6732</v>
      </c>
      <c r="DB427">
        <v>2</v>
      </c>
      <c r="DC427" t="s">
        <v>6733</v>
      </c>
      <c r="DD427">
        <v>2017</v>
      </c>
      <c r="DE427" t="s">
        <v>370</v>
      </c>
      <c r="DF427" t="s">
        <v>361</v>
      </c>
      <c r="DJ427" t="s">
        <v>359</v>
      </c>
      <c r="DL427" t="s">
        <v>370</v>
      </c>
      <c r="DM427" t="s">
        <v>6728</v>
      </c>
      <c r="DN427" t="s">
        <v>6734</v>
      </c>
    </row>
    <row r="428" spans="1:118" x14ac:dyDescent="0.3">
      <c r="A428" t="s">
        <v>6735</v>
      </c>
      <c r="B428">
        <v>1</v>
      </c>
      <c r="D428" t="s">
        <v>465</v>
      </c>
      <c r="E428" t="s">
        <v>6736</v>
      </c>
      <c r="F428" t="s">
        <v>6737</v>
      </c>
      <c r="G428" t="s">
        <v>468</v>
      </c>
      <c r="H428" t="s">
        <v>6738</v>
      </c>
      <c r="I428">
        <v>2017</v>
      </c>
      <c r="J428" t="s">
        <v>353</v>
      </c>
      <c r="K428" t="s">
        <v>354</v>
      </c>
      <c r="L428" t="s">
        <v>937</v>
      </c>
      <c r="M428" t="s">
        <v>847</v>
      </c>
      <c r="N428" t="s">
        <v>1314</v>
      </c>
      <c r="Q428" t="s">
        <v>6739</v>
      </c>
      <c r="R428">
        <v>30604</v>
      </c>
      <c r="T428">
        <v>165</v>
      </c>
      <c r="U428">
        <v>165</v>
      </c>
      <c r="V428">
        <v>0</v>
      </c>
      <c r="W428" t="s">
        <v>359</v>
      </c>
      <c r="X428" t="s">
        <v>360</v>
      </c>
      <c r="Z428">
        <v>2015</v>
      </c>
      <c r="AA428" t="s">
        <v>361</v>
      </c>
      <c r="AC428" t="s">
        <v>362</v>
      </c>
      <c r="AD428" t="s">
        <v>6740</v>
      </c>
      <c r="AE428">
        <v>11</v>
      </c>
      <c r="AF428" t="s">
        <v>363</v>
      </c>
      <c r="AG428" t="s">
        <v>670</v>
      </c>
      <c r="AH428" t="s">
        <v>671</v>
      </c>
      <c r="AI428" t="s">
        <v>672</v>
      </c>
      <c r="AJ428" t="s">
        <v>673</v>
      </c>
      <c r="AL428" t="s">
        <v>359</v>
      </c>
      <c r="AM428">
        <v>4</v>
      </c>
      <c r="AN428" t="s">
        <v>361</v>
      </c>
      <c r="AT428">
        <v>4</v>
      </c>
      <c r="AU428" t="s">
        <v>361</v>
      </c>
      <c r="BA428" t="s">
        <v>359</v>
      </c>
      <c r="BB428">
        <v>1</v>
      </c>
      <c r="BC428" t="s">
        <v>6741</v>
      </c>
      <c r="BD428" t="s">
        <v>6742</v>
      </c>
      <c r="BE428" t="s">
        <v>6743</v>
      </c>
      <c r="BF428" t="s">
        <v>6744</v>
      </c>
      <c r="BG428" t="s">
        <v>6745</v>
      </c>
      <c r="BH428">
        <v>2015</v>
      </c>
      <c r="BI428" t="s">
        <v>370</v>
      </c>
      <c r="BJ428" t="s">
        <v>361</v>
      </c>
      <c r="BP428" t="s">
        <v>361</v>
      </c>
      <c r="BV428" t="s">
        <v>361</v>
      </c>
      <c r="CE428" t="s">
        <v>361</v>
      </c>
      <c r="CN428" t="s">
        <v>359</v>
      </c>
      <c r="CO428" t="s">
        <v>359</v>
      </c>
      <c r="CP428" t="s">
        <v>375</v>
      </c>
      <c r="CQ428" t="s">
        <v>359</v>
      </c>
      <c r="CR428">
        <v>0</v>
      </c>
      <c r="CS428" t="s">
        <v>359</v>
      </c>
      <c r="CT428" t="s">
        <v>376</v>
      </c>
      <c r="CU428" t="s">
        <v>359</v>
      </c>
      <c r="CV428" t="s">
        <v>375</v>
      </c>
      <c r="CW428" t="s">
        <v>359</v>
      </c>
      <c r="CX428" t="s">
        <v>6746</v>
      </c>
      <c r="CY428" t="s">
        <v>6747</v>
      </c>
      <c r="CZ428" t="s">
        <v>6748</v>
      </c>
      <c r="DA428" t="s">
        <v>6749</v>
      </c>
      <c r="DB428">
        <v>4</v>
      </c>
      <c r="DC428" t="s">
        <v>6750</v>
      </c>
      <c r="DD428">
        <v>2015</v>
      </c>
      <c r="DE428" t="s">
        <v>370</v>
      </c>
      <c r="DF428" t="s">
        <v>361</v>
      </c>
      <c r="DJ428" t="s">
        <v>359</v>
      </c>
      <c r="DL428" t="s">
        <v>370</v>
      </c>
      <c r="DM428" t="s">
        <v>6740</v>
      </c>
      <c r="DN428" t="s">
        <v>6751</v>
      </c>
    </row>
    <row r="429" spans="1:118" x14ac:dyDescent="0.3">
      <c r="A429" t="s">
        <v>6752</v>
      </c>
      <c r="B429">
        <v>1</v>
      </c>
      <c r="D429" t="s">
        <v>385</v>
      </c>
      <c r="E429" t="s">
        <v>6753</v>
      </c>
      <c r="F429" t="s">
        <v>6754</v>
      </c>
      <c r="G429" t="s">
        <v>388</v>
      </c>
      <c r="H429" t="s">
        <v>6755</v>
      </c>
      <c r="I429">
        <v>2017</v>
      </c>
      <c r="J429" t="s">
        <v>353</v>
      </c>
      <c r="K429" t="s">
        <v>354</v>
      </c>
      <c r="L429" t="s">
        <v>584</v>
      </c>
      <c r="M429" t="s">
        <v>585</v>
      </c>
      <c r="N429" t="s">
        <v>584</v>
      </c>
      <c r="Q429" t="s">
        <v>2296</v>
      </c>
      <c r="R429">
        <v>1012</v>
      </c>
      <c r="T429">
        <v>229</v>
      </c>
      <c r="U429">
        <v>200</v>
      </c>
      <c r="V429">
        <v>29</v>
      </c>
      <c r="W429" t="s">
        <v>359</v>
      </c>
      <c r="X429" t="s">
        <v>394</v>
      </c>
      <c r="Z429">
        <v>2016</v>
      </c>
      <c r="AA429" t="s">
        <v>361</v>
      </c>
      <c r="AC429" t="s">
        <v>362</v>
      </c>
      <c r="AD429" t="s">
        <v>6756</v>
      </c>
      <c r="AE429">
        <v>2</v>
      </c>
      <c r="AF429" t="s">
        <v>363</v>
      </c>
      <c r="AG429" t="s">
        <v>4195</v>
      </c>
      <c r="AH429" t="s">
        <v>4196</v>
      </c>
      <c r="AI429" t="s">
        <v>4197</v>
      </c>
      <c r="AJ429" t="s">
        <v>4198</v>
      </c>
      <c r="AL429" t="s">
        <v>361</v>
      </c>
      <c r="AM429">
        <v>50</v>
      </c>
      <c r="AN429" t="s">
        <v>359</v>
      </c>
      <c r="AO429">
        <v>2</v>
      </c>
      <c r="AQ429" t="s">
        <v>401</v>
      </c>
      <c r="AR429">
        <v>2016</v>
      </c>
      <c r="AS429" t="s">
        <v>369</v>
      </c>
      <c r="AT429">
        <v>50</v>
      </c>
      <c r="AU429" t="s">
        <v>359</v>
      </c>
      <c r="AV429">
        <v>1</v>
      </c>
      <c r="AX429">
        <v>2016</v>
      </c>
      <c r="AY429" t="s">
        <v>369</v>
      </c>
      <c r="AZ429">
        <v>4000</v>
      </c>
      <c r="BA429" t="s">
        <v>359</v>
      </c>
      <c r="BB429">
        <v>2</v>
      </c>
      <c r="BC429" t="s">
        <v>3692</v>
      </c>
      <c r="BD429" t="s">
        <v>3693</v>
      </c>
      <c r="BE429" t="s">
        <v>6757</v>
      </c>
      <c r="BF429" t="s">
        <v>3695</v>
      </c>
      <c r="BH429">
        <v>2016</v>
      </c>
      <c r="BI429" t="s">
        <v>370</v>
      </c>
      <c r="BJ429" t="s">
        <v>361</v>
      </c>
      <c r="BP429" t="s">
        <v>361</v>
      </c>
      <c r="BV429" t="s">
        <v>361</v>
      </c>
      <c r="CE429" t="s">
        <v>361</v>
      </c>
      <c r="CN429" t="s">
        <v>359</v>
      </c>
      <c r="CO429" t="s">
        <v>359</v>
      </c>
      <c r="CP429" t="s">
        <v>375</v>
      </c>
      <c r="CQ429" t="s">
        <v>359</v>
      </c>
      <c r="CR429">
        <v>0</v>
      </c>
      <c r="CS429" t="s">
        <v>359</v>
      </c>
      <c r="CT429" t="s">
        <v>376</v>
      </c>
      <c r="CU429" t="s">
        <v>359</v>
      </c>
      <c r="CV429" t="s">
        <v>375</v>
      </c>
      <c r="CW429" t="s">
        <v>359</v>
      </c>
      <c r="CX429" t="s">
        <v>6758</v>
      </c>
      <c r="CY429" t="s">
        <v>6759</v>
      </c>
      <c r="CZ429" t="s">
        <v>6760</v>
      </c>
      <c r="DA429" t="s">
        <v>6761</v>
      </c>
      <c r="DB429">
        <v>2</v>
      </c>
      <c r="DC429" t="s">
        <v>6762</v>
      </c>
      <c r="DD429">
        <v>2016</v>
      </c>
      <c r="DE429" t="s">
        <v>622</v>
      </c>
      <c r="DF429" t="s">
        <v>361</v>
      </c>
      <c r="DJ429" t="s">
        <v>361</v>
      </c>
      <c r="DK429" t="s">
        <v>6763</v>
      </c>
      <c r="DL429" t="s">
        <v>369</v>
      </c>
      <c r="DM429" t="s">
        <v>6764</v>
      </c>
      <c r="DN429" t="s">
        <v>6765</v>
      </c>
    </row>
    <row r="430" spans="1:118" x14ac:dyDescent="0.3">
      <c r="A430" t="s">
        <v>6766</v>
      </c>
      <c r="B430">
        <v>1</v>
      </c>
      <c r="D430" t="s">
        <v>559</v>
      </c>
      <c r="E430" t="s">
        <v>6767</v>
      </c>
      <c r="F430" t="s">
        <v>6768</v>
      </c>
      <c r="G430" t="s">
        <v>562</v>
      </c>
      <c r="H430" t="s">
        <v>4555</v>
      </c>
      <c r="I430">
        <v>2017</v>
      </c>
      <c r="J430" t="s">
        <v>353</v>
      </c>
      <c r="K430" t="s">
        <v>354</v>
      </c>
      <c r="L430" t="s">
        <v>666</v>
      </c>
      <c r="M430" t="s">
        <v>2121</v>
      </c>
      <c r="N430" t="s">
        <v>6769</v>
      </c>
      <c r="Q430" t="s">
        <v>729</v>
      </c>
      <c r="R430">
        <v>26296</v>
      </c>
      <c r="T430">
        <v>147</v>
      </c>
      <c r="U430">
        <v>147</v>
      </c>
      <c r="V430">
        <v>0</v>
      </c>
      <c r="W430" t="s">
        <v>359</v>
      </c>
      <c r="X430" t="s">
        <v>360</v>
      </c>
      <c r="Z430">
        <v>2016</v>
      </c>
      <c r="AA430" t="s">
        <v>359</v>
      </c>
      <c r="AB430" t="s">
        <v>730</v>
      </c>
      <c r="AC430" t="s">
        <v>362</v>
      </c>
      <c r="AE430">
        <v>1</v>
      </c>
      <c r="AF430" t="s">
        <v>363</v>
      </c>
      <c r="AG430" t="s">
        <v>731</v>
      </c>
      <c r="AH430" t="s">
        <v>732</v>
      </c>
      <c r="AI430" t="s">
        <v>733</v>
      </c>
      <c r="AJ430" t="s">
        <v>734</v>
      </c>
      <c r="AL430" t="s">
        <v>359</v>
      </c>
      <c r="AM430">
        <v>5</v>
      </c>
      <c r="AN430" t="s">
        <v>359</v>
      </c>
      <c r="AO430">
        <v>1</v>
      </c>
      <c r="AQ430" t="s">
        <v>401</v>
      </c>
      <c r="AR430">
        <v>2007</v>
      </c>
      <c r="AS430" t="s">
        <v>370</v>
      </c>
      <c r="AT430">
        <v>5</v>
      </c>
      <c r="AU430" t="s">
        <v>359</v>
      </c>
      <c r="AV430">
        <v>1</v>
      </c>
      <c r="AX430">
        <v>2016</v>
      </c>
      <c r="AY430" t="s">
        <v>370</v>
      </c>
      <c r="AZ430">
        <v>1900</v>
      </c>
      <c r="BA430" t="s">
        <v>359</v>
      </c>
      <c r="BB430">
        <v>39</v>
      </c>
      <c r="BC430" t="s">
        <v>735</v>
      </c>
      <c r="BD430" t="s">
        <v>736</v>
      </c>
      <c r="BE430" t="s">
        <v>737</v>
      </c>
      <c r="BF430" t="s">
        <v>738</v>
      </c>
      <c r="BH430">
        <v>2016</v>
      </c>
      <c r="BI430" t="s">
        <v>370</v>
      </c>
      <c r="BJ430" t="s">
        <v>359</v>
      </c>
      <c r="BK430">
        <v>17</v>
      </c>
      <c r="BL430" t="s">
        <v>739</v>
      </c>
      <c r="BN430">
        <v>2016</v>
      </c>
      <c r="BO430" t="s">
        <v>370</v>
      </c>
      <c r="BP430" t="s">
        <v>359</v>
      </c>
      <c r="BQ430">
        <v>6</v>
      </c>
      <c r="BS430">
        <v>2016</v>
      </c>
      <c r="BT430" t="s">
        <v>370</v>
      </c>
      <c r="BU430">
        <v>40000</v>
      </c>
      <c r="BV430" t="s">
        <v>359</v>
      </c>
      <c r="BW430">
        <v>5</v>
      </c>
      <c r="BY430">
        <v>2017</v>
      </c>
      <c r="BZ430" t="s">
        <v>370</v>
      </c>
      <c r="CA430" t="s">
        <v>359</v>
      </c>
      <c r="CC430">
        <v>2016</v>
      </c>
      <c r="CD430" t="s">
        <v>370</v>
      </c>
      <c r="CE430" t="s">
        <v>359</v>
      </c>
      <c r="CG430" t="s">
        <v>740</v>
      </c>
      <c r="CH430">
        <v>2017</v>
      </c>
      <c r="CI430" t="s">
        <v>370</v>
      </c>
      <c r="CJ430" t="s">
        <v>361</v>
      </c>
      <c r="CN430" t="s">
        <v>359</v>
      </c>
      <c r="CO430" t="s">
        <v>359</v>
      </c>
      <c r="CP430" t="s">
        <v>375</v>
      </c>
      <c r="CQ430" t="s">
        <v>359</v>
      </c>
      <c r="CR430">
        <v>0</v>
      </c>
      <c r="CS430" t="s">
        <v>359</v>
      </c>
      <c r="CT430" t="s">
        <v>376</v>
      </c>
      <c r="CU430" t="s">
        <v>359</v>
      </c>
      <c r="CV430" t="s">
        <v>375</v>
      </c>
      <c r="CW430" t="s">
        <v>359</v>
      </c>
      <c r="CX430" t="s">
        <v>6770</v>
      </c>
      <c r="CY430" t="s">
        <v>6771</v>
      </c>
      <c r="CZ430" t="s">
        <v>6772</v>
      </c>
      <c r="DA430" t="s">
        <v>6773</v>
      </c>
      <c r="DB430">
        <v>64</v>
      </c>
      <c r="DC430" t="s">
        <v>6774</v>
      </c>
      <c r="DD430">
        <v>2016</v>
      </c>
      <c r="DE430" t="s">
        <v>369</v>
      </c>
      <c r="DF430" t="s">
        <v>361</v>
      </c>
      <c r="DJ430" t="s">
        <v>359</v>
      </c>
      <c r="DL430" t="s">
        <v>369</v>
      </c>
      <c r="DM430" t="s">
        <v>748</v>
      </c>
      <c r="DN430" t="s">
        <v>6775</v>
      </c>
    </row>
    <row r="431" spans="1:118" x14ac:dyDescent="0.3">
      <c r="A431" t="s">
        <v>6776</v>
      </c>
      <c r="B431">
        <v>1</v>
      </c>
      <c r="D431" t="s">
        <v>465</v>
      </c>
      <c r="E431" t="s">
        <v>6777</v>
      </c>
      <c r="F431" t="s">
        <v>6778</v>
      </c>
      <c r="G431" t="s">
        <v>468</v>
      </c>
      <c r="H431" t="s">
        <v>6779</v>
      </c>
      <c r="I431">
        <v>2017</v>
      </c>
      <c r="J431" t="s">
        <v>353</v>
      </c>
      <c r="K431" t="s">
        <v>354</v>
      </c>
      <c r="L431" t="s">
        <v>664</v>
      </c>
      <c r="M431" t="s">
        <v>709</v>
      </c>
      <c r="N431" t="s">
        <v>831</v>
      </c>
      <c r="Q431" t="s">
        <v>6780</v>
      </c>
      <c r="R431">
        <v>30604</v>
      </c>
      <c r="T431">
        <v>100</v>
      </c>
      <c r="U431">
        <v>100</v>
      </c>
      <c r="V431">
        <v>0</v>
      </c>
      <c r="W431" t="s">
        <v>359</v>
      </c>
      <c r="X431" t="s">
        <v>360</v>
      </c>
      <c r="Z431">
        <v>2017</v>
      </c>
      <c r="AA431" t="s">
        <v>361</v>
      </c>
      <c r="AC431" t="s">
        <v>362</v>
      </c>
      <c r="AD431" t="s">
        <v>6781</v>
      </c>
      <c r="AE431">
        <v>2</v>
      </c>
      <c r="AF431" t="s">
        <v>363</v>
      </c>
      <c r="AG431" t="s">
        <v>670</v>
      </c>
      <c r="AH431" t="s">
        <v>671</v>
      </c>
      <c r="AI431" t="s">
        <v>672</v>
      </c>
      <c r="AJ431" t="s">
        <v>673</v>
      </c>
      <c r="AL431" t="s">
        <v>359</v>
      </c>
      <c r="AM431">
        <v>5</v>
      </c>
      <c r="AN431" t="s">
        <v>361</v>
      </c>
      <c r="AT431">
        <v>5</v>
      </c>
      <c r="AU431" t="s">
        <v>361</v>
      </c>
      <c r="BA431" t="s">
        <v>359</v>
      </c>
      <c r="BB431">
        <v>1</v>
      </c>
      <c r="BC431" t="s">
        <v>6782</v>
      </c>
      <c r="BD431" t="s">
        <v>6783</v>
      </c>
      <c r="BE431" t="s">
        <v>6784</v>
      </c>
      <c r="BF431" t="s">
        <v>6785</v>
      </c>
      <c r="BG431" t="s">
        <v>6786</v>
      </c>
      <c r="BH431">
        <v>2017</v>
      </c>
      <c r="BI431" t="s">
        <v>370</v>
      </c>
      <c r="BJ431" t="s">
        <v>361</v>
      </c>
      <c r="BP431" t="s">
        <v>361</v>
      </c>
      <c r="BV431" t="s">
        <v>361</v>
      </c>
      <c r="CE431" t="s">
        <v>361</v>
      </c>
      <c r="CN431" t="s">
        <v>359</v>
      </c>
      <c r="CO431" t="s">
        <v>359</v>
      </c>
      <c r="CP431" t="s">
        <v>375</v>
      </c>
      <c r="CQ431" t="s">
        <v>359</v>
      </c>
      <c r="CR431">
        <v>0</v>
      </c>
      <c r="CS431" t="s">
        <v>359</v>
      </c>
      <c r="CT431" t="s">
        <v>376</v>
      </c>
      <c r="CU431" t="s">
        <v>359</v>
      </c>
      <c r="CV431" t="s">
        <v>375</v>
      </c>
      <c r="CW431" t="s">
        <v>359</v>
      </c>
      <c r="CX431" t="s">
        <v>6787</v>
      </c>
      <c r="CY431" t="s">
        <v>6788</v>
      </c>
      <c r="CZ431" t="s">
        <v>6789</v>
      </c>
      <c r="DA431" t="s">
        <v>6790</v>
      </c>
      <c r="DB431">
        <v>1</v>
      </c>
      <c r="DC431" t="s">
        <v>6791</v>
      </c>
      <c r="DD431">
        <v>2012</v>
      </c>
      <c r="DE431" t="s">
        <v>370</v>
      </c>
      <c r="DF431" t="s">
        <v>361</v>
      </c>
      <c r="DJ431" t="s">
        <v>359</v>
      </c>
      <c r="DL431" t="s">
        <v>370</v>
      </c>
      <c r="DM431" t="s">
        <v>2290</v>
      </c>
      <c r="DN431" t="s">
        <v>6792</v>
      </c>
    </row>
    <row r="432" spans="1:118" x14ac:dyDescent="0.3">
      <c r="A432" t="s">
        <v>6793</v>
      </c>
      <c r="B432">
        <v>1</v>
      </c>
      <c r="D432" t="s">
        <v>385</v>
      </c>
      <c r="E432" t="s">
        <v>6794</v>
      </c>
      <c r="F432" t="s">
        <v>6795</v>
      </c>
      <c r="G432" t="s">
        <v>388</v>
      </c>
      <c r="H432" t="s">
        <v>6796</v>
      </c>
      <c r="I432">
        <v>2017</v>
      </c>
      <c r="J432" t="s">
        <v>353</v>
      </c>
      <c r="K432" t="s">
        <v>354</v>
      </c>
      <c r="L432" t="s">
        <v>584</v>
      </c>
      <c r="M432" t="s">
        <v>3602</v>
      </c>
      <c r="N432" t="s">
        <v>1588</v>
      </c>
      <c r="Q432" t="s">
        <v>2296</v>
      </c>
      <c r="R432">
        <v>1012</v>
      </c>
      <c r="T432">
        <v>121</v>
      </c>
      <c r="U432">
        <v>65</v>
      </c>
      <c r="V432">
        <v>56</v>
      </c>
      <c r="W432" t="s">
        <v>359</v>
      </c>
      <c r="X432" t="s">
        <v>394</v>
      </c>
      <c r="Z432">
        <v>2016</v>
      </c>
      <c r="AA432" t="s">
        <v>359</v>
      </c>
      <c r="AB432" t="s">
        <v>6797</v>
      </c>
      <c r="AC432" t="s">
        <v>362</v>
      </c>
      <c r="AD432" t="s">
        <v>6798</v>
      </c>
      <c r="AE432">
        <v>2</v>
      </c>
      <c r="AF432" t="s">
        <v>396</v>
      </c>
      <c r="AG432" t="s">
        <v>4809</v>
      </c>
      <c r="AH432" t="s">
        <v>6799</v>
      </c>
      <c r="AI432" t="s">
        <v>4811</v>
      </c>
      <c r="AJ432" t="s">
        <v>4812</v>
      </c>
      <c r="AL432" t="s">
        <v>359</v>
      </c>
      <c r="AM432">
        <v>60</v>
      </c>
      <c r="AN432" t="s">
        <v>359</v>
      </c>
      <c r="AO432">
        <v>1</v>
      </c>
      <c r="AQ432" t="s">
        <v>401</v>
      </c>
      <c r="AR432">
        <v>2016</v>
      </c>
      <c r="AS432" t="s">
        <v>369</v>
      </c>
      <c r="AT432">
        <v>60</v>
      </c>
      <c r="AU432" t="s">
        <v>359</v>
      </c>
      <c r="AV432">
        <v>1</v>
      </c>
      <c r="AX432">
        <v>2017</v>
      </c>
      <c r="AY432" t="s">
        <v>369</v>
      </c>
      <c r="AZ432">
        <v>2500</v>
      </c>
      <c r="BA432" t="s">
        <v>359</v>
      </c>
      <c r="BB432">
        <v>2</v>
      </c>
      <c r="BC432" t="s">
        <v>6800</v>
      </c>
      <c r="BD432" t="s">
        <v>6801</v>
      </c>
      <c r="BE432" t="s">
        <v>6802</v>
      </c>
      <c r="BF432" t="s">
        <v>6803</v>
      </c>
      <c r="BH432">
        <v>2016</v>
      </c>
      <c r="BI432" t="s">
        <v>622</v>
      </c>
      <c r="BJ432" t="s">
        <v>361</v>
      </c>
      <c r="BP432" t="s">
        <v>361</v>
      </c>
      <c r="BV432" t="s">
        <v>361</v>
      </c>
      <c r="CE432" t="s">
        <v>361</v>
      </c>
      <c r="CN432" t="s">
        <v>359</v>
      </c>
      <c r="CO432" t="s">
        <v>359</v>
      </c>
      <c r="CP432" t="s">
        <v>375</v>
      </c>
      <c r="CQ432" t="s">
        <v>359</v>
      </c>
      <c r="CR432">
        <v>0</v>
      </c>
      <c r="CS432" t="s">
        <v>359</v>
      </c>
      <c r="CT432" t="s">
        <v>376</v>
      </c>
      <c r="CU432" t="s">
        <v>359</v>
      </c>
      <c r="CV432" t="s">
        <v>375</v>
      </c>
      <c r="CW432" t="s">
        <v>359</v>
      </c>
      <c r="CX432" t="s">
        <v>6804</v>
      </c>
      <c r="CY432" t="s">
        <v>6805</v>
      </c>
      <c r="CZ432" t="s">
        <v>6806</v>
      </c>
      <c r="DA432" t="s">
        <v>6807</v>
      </c>
      <c r="DB432">
        <v>2</v>
      </c>
      <c r="DD432">
        <v>2016</v>
      </c>
      <c r="DE432" t="s">
        <v>622</v>
      </c>
      <c r="DF432" t="s">
        <v>359</v>
      </c>
      <c r="DG432">
        <v>1</v>
      </c>
      <c r="DH432">
        <v>300</v>
      </c>
      <c r="DI432" t="s">
        <v>6808</v>
      </c>
      <c r="DJ432" t="s">
        <v>361</v>
      </c>
      <c r="DK432" t="s">
        <v>6809</v>
      </c>
      <c r="DL432" t="s">
        <v>622</v>
      </c>
      <c r="DM432" t="s">
        <v>3951</v>
      </c>
      <c r="DN432" t="s">
        <v>6810</v>
      </c>
    </row>
    <row r="433" spans="1:118" x14ac:dyDescent="0.3">
      <c r="A433" t="s">
        <v>6811</v>
      </c>
      <c r="B433">
        <v>1</v>
      </c>
      <c r="D433" t="s">
        <v>487</v>
      </c>
      <c r="E433" t="s">
        <v>6812</v>
      </c>
      <c r="F433" t="s">
        <v>6813</v>
      </c>
      <c r="G433" t="s">
        <v>490</v>
      </c>
      <c r="H433" t="s">
        <v>6814</v>
      </c>
      <c r="I433">
        <v>2017</v>
      </c>
      <c r="J433" t="s">
        <v>353</v>
      </c>
      <c r="K433" t="s">
        <v>354</v>
      </c>
      <c r="L433" t="s">
        <v>492</v>
      </c>
      <c r="M433" t="s">
        <v>894</v>
      </c>
      <c r="N433" t="s">
        <v>5603</v>
      </c>
      <c r="Q433" t="s">
        <v>5604</v>
      </c>
      <c r="T433">
        <v>139</v>
      </c>
      <c r="U433">
        <v>22</v>
      </c>
      <c r="V433">
        <v>117</v>
      </c>
      <c r="W433" t="s">
        <v>359</v>
      </c>
      <c r="X433" t="s">
        <v>394</v>
      </c>
      <c r="Z433">
        <v>2013</v>
      </c>
      <c r="AA433" t="s">
        <v>361</v>
      </c>
      <c r="AC433" t="s">
        <v>362</v>
      </c>
      <c r="AE433">
        <v>1</v>
      </c>
      <c r="AF433" t="s">
        <v>363</v>
      </c>
      <c r="AG433" t="s">
        <v>897</v>
      </c>
      <c r="AH433" t="s">
        <v>898</v>
      </c>
      <c r="AI433" t="s">
        <v>899</v>
      </c>
      <c r="AJ433" t="s">
        <v>900</v>
      </c>
      <c r="AL433" t="s">
        <v>359</v>
      </c>
      <c r="AM433">
        <v>11</v>
      </c>
      <c r="AN433" t="s">
        <v>359</v>
      </c>
      <c r="AO433">
        <v>1</v>
      </c>
      <c r="AQ433" t="s">
        <v>401</v>
      </c>
      <c r="AR433">
        <v>2013</v>
      </c>
      <c r="AS433" t="s">
        <v>370</v>
      </c>
      <c r="AT433">
        <v>11</v>
      </c>
      <c r="AU433" t="s">
        <v>359</v>
      </c>
      <c r="AV433">
        <v>1</v>
      </c>
      <c r="AX433">
        <v>2013</v>
      </c>
      <c r="AY433" t="s">
        <v>370</v>
      </c>
      <c r="AZ433">
        <v>500</v>
      </c>
      <c r="BA433" t="s">
        <v>359</v>
      </c>
      <c r="BB433">
        <v>17</v>
      </c>
      <c r="BC433" t="s">
        <v>901</v>
      </c>
      <c r="BD433" t="s">
        <v>902</v>
      </c>
      <c r="BE433" t="s">
        <v>903</v>
      </c>
      <c r="BF433" t="s">
        <v>904</v>
      </c>
      <c r="BH433">
        <v>2013</v>
      </c>
      <c r="BI433" t="s">
        <v>370</v>
      </c>
      <c r="BJ433" t="s">
        <v>359</v>
      </c>
      <c r="BK433">
        <v>6</v>
      </c>
      <c r="BL433" t="s">
        <v>6815</v>
      </c>
      <c r="BN433">
        <v>2013</v>
      </c>
      <c r="BO433" t="s">
        <v>370</v>
      </c>
      <c r="BP433" t="s">
        <v>359</v>
      </c>
      <c r="BQ433">
        <v>2</v>
      </c>
      <c r="BS433">
        <v>2013</v>
      </c>
      <c r="BT433" t="s">
        <v>370</v>
      </c>
      <c r="BU433">
        <v>3500</v>
      </c>
      <c r="BV433" t="s">
        <v>361</v>
      </c>
      <c r="CE433" t="s">
        <v>361</v>
      </c>
      <c r="CN433" t="s">
        <v>359</v>
      </c>
      <c r="CO433" t="s">
        <v>359</v>
      </c>
      <c r="CP433" t="s">
        <v>375</v>
      </c>
      <c r="CQ433" t="s">
        <v>359</v>
      </c>
      <c r="CR433">
        <v>0</v>
      </c>
      <c r="CS433" t="s">
        <v>359</v>
      </c>
      <c r="CT433" t="s">
        <v>376</v>
      </c>
      <c r="CU433" t="s">
        <v>359</v>
      </c>
      <c r="CV433" t="s">
        <v>375</v>
      </c>
      <c r="CW433" t="s">
        <v>359</v>
      </c>
      <c r="CX433" t="s">
        <v>6816</v>
      </c>
      <c r="CY433" t="s">
        <v>6817</v>
      </c>
      <c r="CZ433" t="s">
        <v>6818</v>
      </c>
      <c r="DA433" t="s">
        <v>6819</v>
      </c>
      <c r="DB433">
        <v>1</v>
      </c>
      <c r="DC433" t="s">
        <v>6820</v>
      </c>
      <c r="DD433">
        <v>2013</v>
      </c>
      <c r="DE433" t="s">
        <v>370</v>
      </c>
      <c r="DF433" t="s">
        <v>361</v>
      </c>
      <c r="DJ433" t="s">
        <v>359</v>
      </c>
      <c r="DL433" t="s">
        <v>370</v>
      </c>
      <c r="DN433" t="s">
        <v>6821</v>
      </c>
    </row>
    <row r="434" spans="1:118" x14ac:dyDescent="0.3">
      <c r="A434" t="s">
        <v>6822</v>
      </c>
      <c r="B434">
        <v>1</v>
      </c>
      <c r="D434" t="s">
        <v>465</v>
      </c>
      <c r="E434" t="s">
        <v>6823</v>
      </c>
      <c r="F434" t="s">
        <v>6824</v>
      </c>
      <c r="G434" t="s">
        <v>468</v>
      </c>
      <c r="H434" t="s">
        <v>6825</v>
      </c>
      <c r="I434">
        <v>2017</v>
      </c>
      <c r="J434" t="s">
        <v>353</v>
      </c>
      <c r="K434" t="s">
        <v>354</v>
      </c>
      <c r="L434" t="s">
        <v>664</v>
      </c>
      <c r="M434" t="s">
        <v>665</v>
      </c>
      <c r="N434" t="s">
        <v>666</v>
      </c>
      <c r="Q434" t="s">
        <v>6826</v>
      </c>
      <c r="R434">
        <v>30604</v>
      </c>
      <c r="T434">
        <v>174</v>
      </c>
      <c r="U434">
        <v>174</v>
      </c>
      <c r="V434">
        <v>0</v>
      </c>
      <c r="W434" t="s">
        <v>359</v>
      </c>
      <c r="X434" t="s">
        <v>360</v>
      </c>
      <c r="Z434">
        <v>2012</v>
      </c>
      <c r="AA434" t="s">
        <v>361</v>
      </c>
      <c r="AC434" t="s">
        <v>362</v>
      </c>
      <c r="AD434" t="s">
        <v>6827</v>
      </c>
      <c r="AE434">
        <v>11</v>
      </c>
      <c r="AF434" t="s">
        <v>363</v>
      </c>
      <c r="AG434" t="s">
        <v>670</v>
      </c>
      <c r="AH434" t="s">
        <v>671</v>
      </c>
      <c r="AI434" t="s">
        <v>672</v>
      </c>
      <c r="AJ434" t="s">
        <v>673</v>
      </c>
      <c r="AL434" t="s">
        <v>359</v>
      </c>
      <c r="AM434">
        <v>4</v>
      </c>
      <c r="AN434" t="s">
        <v>361</v>
      </c>
      <c r="AT434">
        <v>4</v>
      </c>
      <c r="AU434" t="s">
        <v>361</v>
      </c>
      <c r="BA434" t="s">
        <v>359</v>
      </c>
      <c r="BB434">
        <v>1</v>
      </c>
      <c r="BC434" t="s">
        <v>6828</v>
      </c>
      <c r="BD434" t="s">
        <v>6829</v>
      </c>
      <c r="BE434" t="s">
        <v>6830</v>
      </c>
      <c r="BF434" t="s">
        <v>6831</v>
      </c>
      <c r="BG434" t="s">
        <v>6832</v>
      </c>
      <c r="BH434">
        <v>2012</v>
      </c>
      <c r="BI434" t="s">
        <v>370</v>
      </c>
      <c r="BJ434" t="s">
        <v>361</v>
      </c>
      <c r="BP434" t="s">
        <v>361</v>
      </c>
      <c r="BV434" t="s">
        <v>361</v>
      </c>
      <c r="CE434" t="s">
        <v>361</v>
      </c>
      <c r="CN434" t="s">
        <v>359</v>
      </c>
      <c r="CO434" t="s">
        <v>359</v>
      </c>
      <c r="CP434" t="s">
        <v>375</v>
      </c>
      <c r="CQ434" t="s">
        <v>359</v>
      </c>
      <c r="CR434">
        <v>0</v>
      </c>
      <c r="CS434" t="s">
        <v>359</v>
      </c>
      <c r="CT434" t="s">
        <v>376</v>
      </c>
      <c r="CU434" t="s">
        <v>359</v>
      </c>
      <c r="CV434" t="s">
        <v>375</v>
      </c>
      <c r="CW434" t="s">
        <v>359</v>
      </c>
      <c r="CX434" t="s">
        <v>6833</v>
      </c>
      <c r="CY434" t="s">
        <v>6834</v>
      </c>
      <c r="CZ434" t="s">
        <v>6835</v>
      </c>
      <c r="DA434" t="s">
        <v>6836</v>
      </c>
      <c r="DB434">
        <v>2</v>
      </c>
      <c r="DC434" t="s">
        <v>6837</v>
      </c>
      <c r="DD434">
        <v>2012</v>
      </c>
      <c r="DE434" t="s">
        <v>370</v>
      </c>
      <c r="DF434" t="s">
        <v>361</v>
      </c>
      <c r="DJ434" t="s">
        <v>359</v>
      </c>
      <c r="DL434" t="s">
        <v>370</v>
      </c>
      <c r="DM434" t="s">
        <v>6827</v>
      </c>
      <c r="DN434" t="s">
        <v>6838</v>
      </c>
    </row>
    <row r="435" spans="1:118" x14ac:dyDescent="0.3">
      <c r="A435" t="s">
        <v>6839</v>
      </c>
      <c r="B435">
        <v>1</v>
      </c>
      <c r="D435" t="s">
        <v>385</v>
      </c>
      <c r="E435" t="s">
        <v>6840</v>
      </c>
      <c r="F435" t="s">
        <v>6841</v>
      </c>
      <c r="G435" t="s">
        <v>388</v>
      </c>
      <c r="H435" t="s">
        <v>6842</v>
      </c>
      <c r="I435">
        <v>2017</v>
      </c>
      <c r="J435" t="s">
        <v>353</v>
      </c>
      <c r="K435" t="s">
        <v>354</v>
      </c>
      <c r="L435" t="s">
        <v>584</v>
      </c>
      <c r="M435" t="s">
        <v>3672</v>
      </c>
      <c r="N435" t="s">
        <v>6843</v>
      </c>
      <c r="Q435" t="s">
        <v>4476</v>
      </c>
      <c r="R435">
        <v>2456</v>
      </c>
      <c r="T435">
        <v>214</v>
      </c>
      <c r="U435">
        <v>200</v>
      </c>
      <c r="V435">
        <v>14</v>
      </c>
      <c r="W435" t="s">
        <v>359</v>
      </c>
      <c r="X435" t="s">
        <v>394</v>
      </c>
      <c r="Z435">
        <v>2016</v>
      </c>
      <c r="AA435" t="s">
        <v>359</v>
      </c>
      <c r="AB435" t="s">
        <v>6844</v>
      </c>
      <c r="AC435" t="s">
        <v>362</v>
      </c>
      <c r="AD435" t="s">
        <v>6845</v>
      </c>
      <c r="AE435">
        <v>1</v>
      </c>
      <c r="AF435" t="s">
        <v>363</v>
      </c>
      <c r="AG435" t="s">
        <v>397</v>
      </c>
      <c r="AH435" t="s">
        <v>5700</v>
      </c>
      <c r="AI435" t="s">
        <v>399</v>
      </c>
      <c r="AJ435" t="s">
        <v>5701</v>
      </c>
      <c r="AL435" t="s">
        <v>359</v>
      </c>
      <c r="AM435">
        <v>15</v>
      </c>
      <c r="AN435" t="s">
        <v>359</v>
      </c>
      <c r="AO435">
        <v>1</v>
      </c>
      <c r="AQ435" t="s">
        <v>401</v>
      </c>
      <c r="AR435">
        <v>2016</v>
      </c>
      <c r="AS435" t="s">
        <v>370</v>
      </c>
      <c r="AT435">
        <v>15</v>
      </c>
      <c r="AU435" t="s">
        <v>359</v>
      </c>
      <c r="AV435">
        <v>1</v>
      </c>
      <c r="AX435">
        <v>2016</v>
      </c>
      <c r="AY435" t="s">
        <v>370</v>
      </c>
      <c r="AZ435">
        <v>7200</v>
      </c>
      <c r="BA435" t="s">
        <v>359</v>
      </c>
      <c r="BB435">
        <v>6</v>
      </c>
      <c r="BC435" t="s">
        <v>402</v>
      </c>
      <c r="BD435" t="s">
        <v>403</v>
      </c>
      <c r="BE435" t="s">
        <v>399</v>
      </c>
      <c r="BF435" t="s">
        <v>404</v>
      </c>
      <c r="BH435">
        <v>2016</v>
      </c>
      <c r="BI435" t="s">
        <v>370</v>
      </c>
      <c r="BJ435" t="s">
        <v>361</v>
      </c>
      <c r="BP435" t="s">
        <v>359</v>
      </c>
      <c r="BQ435">
        <v>2</v>
      </c>
      <c r="BS435">
        <v>2016</v>
      </c>
      <c r="BT435" t="s">
        <v>370</v>
      </c>
      <c r="BU435">
        <v>4500</v>
      </c>
      <c r="BV435" t="s">
        <v>361</v>
      </c>
      <c r="CE435" t="s">
        <v>361</v>
      </c>
      <c r="CN435" t="s">
        <v>359</v>
      </c>
      <c r="CO435" t="s">
        <v>359</v>
      </c>
      <c r="CP435" t="s">
        <v>375</v>
      </c>
      <c r="CQ435" t="s">
        <v>359</v>
      </c>
      <c r="CR435">
        <v>0</v>
      </c>
      <c r="CS435" t="s">
        <v>359</v>
      </c>
      <c r="CT435" t="s">
        <v>376</v>
      </c>
      <c r="CU435" t="s">
        <v>359</v>
      </c>
      <c r="CV435" t="s">
        <v>375</v>
      </c>
      <c r="CW435" t="s">
        <v>359</v>
      </c>
      <c r="CX435" t="s">
        <v>6846</v>
      </c>
      <c r="CY435" t="s">
        <v>6847</v>
      </c>
      <c r="CZ435" t="s">
        <v>6848</v>
      </c>
      <c r="DA435" t="s">
        <v>6849</v>
      </c>
      <c r="DB435">
        <v>2</v>
      </c>
      <c r="DC435" t="s">
        <v>6850</v>
      </c>
      <c r="DD435">
        <v>2016</v>
      </c>
      <c r="DE435" t="s">
        <v>370</v>
      </c>
      <c r="DF435" t="s">
        <v>361</v>
      </c>
      <c r="DJ435" t="s">
        <v>359</v>
      </c>
      <c r="DL435" t="s">
        <v>370</v>
      </c>
      <c r="DM435" t="s">
        <v>1186</v>
      </c>
      <c r="DN435" t="s">
        <v>6851</v>
      </c>
    </row>
    <row r="436" spans="1:118" x14ac:dyDescent="0.3">
      <c r="A436" t="s">
        <v>6852</v>
      </c>
      <c r="B436">
        <v>1</v>
      </c>
      <c r="D436" t="s">
        <v>465</v>
      </c>
      <c r="E436" t="s">
        <v>6853</v>
      </c>
      <c r="F436" t="s">
        <v>6854</v>
      </c>
      <c r="G436" t="s">
        <v>468</v>
      </c>
      <c r="H436" t="s">
        <v>6855</v>
      </c>
      <c r="I436">
        <v>2017</v>
      </c>
      <c r="J436" t="s">
        <v>353</v>
      </c>
      <c r="K436" t="s">
        <v>354</v>
      </c>
      <c r="L436" t="s">
        <v>584</v>
      </c>
      <c r="M436" t="s">
        <v>3602</v>
      </c>
      <c r="N436" t="s">
        <v>4123</v>
      </c>
      <c r="Q436" t="s">
        <v>6856</v>
      </c>
      <c r="R436">
        <v>30604</v>
      </c>
      <c r="T436">
        <v>117</v>
      </c>
      <c r="U436">
        <v>117</v>
      </c>
      <c r="V436">
        <v>0</v>
      </c>
      <c r="W436" t="s">
        <v>359</v>
      </c>
      <c r="X436" t="s">
        <v>360</v>
      </c>
      <c r="Z436">
        <v>2012</v>
      </c>
      <c r="AA436" t="s">
        <v>361</v>
      </c>
      <c r="AC436" t="s">
        <v>362</v>
      </c>
      <c r="AD436" t="s">
        <v>6857</v>
      </c>
      <c r="AE436">
        <v>1</v>
      </c>
      <c r="AF436" t="s">
        <v>363</v>
      </c>
      <c r="AG436" t="s">
        <v>670</v>
      </c>
      <c r="AH436" t="s">
        <v>671</v>
      </c>
      <c r="AI436" t="s">
        <v>672</v>
      </c>
      <c r="AJ436" t="s">
        <v>673</v>
      </c>
      <c r="AL436" t="s">
        <v>359</v>
      </c>
      <c r="AM436">
        <v>4</v>
      </c>
      <c r="AN436" t="s">
        <v>361</v>
      </c>
      <c r="AT436">
        <v>4</v>
      </c>
      <c r="AU436" t="s">
        <v>361</v>
      </c>
      <c r="BA436" t="s">
        <v>361</v>
      </c>
      <c r="BJ436" t="s">
        <v>361</v>
      </c>
      <c r="BP436" t="s">
        <v>361</v>
      </c>
      <c r="BV436" t="s">
        <v>361</v>
      </c>
      <c r="CE436" t="s">
        <v>361</v>
      </c>
      <c r="CN436" t="s">
        <v>359</v>
      </c>
      <c r="CO436" t="s">
        <v>359</v>
      </c>
      <c r="CP436" t="s">
        <v>375</v>
      </c>
      <c r="CQ436" t="s">
        <v>359</v>
      </c>
      <c r="CR436">
        <v>0</v>
      </c>
      <c r="CS436" t="s">
        <v>359</v>
      </c>
      <c r="CT436" t="s">
        <v>376</v>
      </c>
      <c r="CU436" t="s">
        <v>359</v>
      </c>
      <c r="CV436" t="s">
        <v>375</v>
      </c>
      <c r="CW436" t="s">
        <v>359</v>
      </c>
      <c r="CX436" t="s">
        <v>6858</v>
      </c>
      <c r="CY436" t="s">
        <v>6859</v>
      </c>
      <c r="CZ436" t="s">
        <v>6860</v>
      </c>
      <c r="DA436" t="s">
        <v>6861</v>
      </c>
      <c r="DB436">
        <v>2</v>
      </c>
      <c r="DC436" t="s">
        <v>6862</v>
      </c>
      <c r="DD436">
        <v>2012</v>
      </c>
      <c r="DE436" t="s">
        <v>369</v>
      </c>
      <c r="DF436" t="s">
        <v>361</v>
      </c>
      <c r="DJ436" t="s">
        <v>361</v>
      </c>
      <c r="DK436" t="s">
        <v>6857</v>
      </c>
      <c r="DL436" t="s">
        <v>369</v>
      </c>
      <c r="DM436" t="s">
        <v>6857</v>
      </c>
      <c r="DN436" t="s">
        <v>6863</v>
      </c>
    </row>
    <row r="437" spans="1:118" x14ac:dyDescent="0.3">
      <c r="A437" t="s">
        <v>6864</v>
      </c>
      <c r="B437">
        <v>1</v>
      </c>
      <c r="D437" t="s">
        <v>465</v>
      </c>
      <c r="E437" t="s">
        <v>6865</v>
      </c>
      <c r="F437" t="s">
        <v>6866</v>
      </c>
      <c r="G437" t="s">
        <v>468</v>
      </c>
      <c r="H437" t="s">
        <v>6867</v>
      </c>
      <c r="I437">
        <v>2017</v>
      </c>
      <c r="J437" t="s">
        <v>353</v>
      </c>
      <c r="K437" t="s">
        <v>354</v>
      </c>
      <c r="L437" t="s">
        <v>470</v>
      </c>
      <c r="M437" t="s">
        <v>1098</v>
      </c>
      <c r="N437" t="s">
        <v>1908</v>
      </c>
      <c r="Q437" t="s">
        <v>6868</v>
      </c>
      <c r="R437">
        <v>844</v>
      </c>
      <c r="T437">
        <v>228</v>
      </c>
      <c r="U437">
        <v>228</v>
      </c>
      <c r="V437">
        <v>0</v>
      </c>
      <c r="W437" t="s">
        <v>359</v>
      </c>
      <c r="X437" t="s">
        <v>394</v>
      </c>
      <c r="Z437">
        <v>2010</v>
      </c>
      <c r="AA437" t="s">
        <v>361</v>
      </c>
      <c r="AC437" t="s">
        <v>3310</v>
      </c>
      <c r="AD437" t="s">
        <v>6869</v>
      </c>
      <c r="AE437">
        <v>1</v>
      </c>
      <c r="AF437" t="s">
        <v>363</v>
      </c>
      <c r="AG437" t="s">
        <v>3312</v>
      </c>
      <c r="AH437" t="s">
        <v>3313</v>
      </c>
      <c r="AI437" t="s">
        <v>3314</v>
      </c>
      <c r="AJ437" t="s">
        <v>3315</v>
      </c>
      <c r="AL437" t="s">
        <v>359</v>
      </c>
      <c r="AM437">
        <v>30</v>
      </c>
      <c r="AN437" t="s">
        <v>361</v>
      </c>
      <c r="AT437">
        <v>30</v>
      </c>
      <c r="AU437" t="s">
        <v>361</v>
      </c>
      <c r="BA437" t="s">
        <v>361</v>
      </c>
      <c r="BJ437" t="s">
        <v>361</v>
      </c>
      <c r="BP437" t="s">
        <v>361</v>
      </c>
      <c r="BV437" t="s">
        <v>361</v>
      </c>
      <c r="CE437" t="s">
        <v>361</v>
      </c>
      <c r="CN437" t="s">
        <v>359</v>
      </c>
      <c r="CO437" t="s">
        <v>359</v>
      </c>
      <c r="CP437" t="s">
        <v>375</v>
      </c>
      <c r="CQ437" t="s">
        <v>359</v>
      </c>
      <c r="CR437">
        <v>0</v>
      </c>
      <c r="CS437" t="s">
        <v>359</v>
      </c>
      <c r="CT437" t="s">
        <v>376</v>
      </c>
      <c r="CU437" t="s">
        <v>359</v>
      </c>
      <c r="CV437" t="s">
        <v>375</v>
      </c>
      <c r="CW437" t="s">
        <v>359</v>
      </c>
      <c r="CX437" t="s">
        <v>6870</v>
      </c>
      <c r="CY437" t="s">
        <v>6871</v>
      </c>
      <c r="CZ437" t="s">
        <v>6872</v>
      </c>
      <c r="DA437" t="s">
        <v>6873</v>
      </c>
      <c r="DB437">
        <v>1</v>
      </c>
      <c r="DC437" t="s">
        <v>6874</v>
      </c>
      <c r="DD437">
        <v>2010</v>
      </c>
      <c r="DE437" t="s">
        <v>622</v>
      </c>
      <c r="DF437" t="s">
        <v>361</v>
      </c>
      <c r="DJ437" t="s">
        <v>361</v>
      </c>
      <c r="DK437" t="s">
        <v>6869</v>
      </c>
      <c r="DL437" t="s">
        <v>622</v>
      </c>
      <c r="DM437" t="s">
        <v>6869</v>
      </c>
      <c r="DN437" t="s">
        <v>6875</v>
      </c>
    </row>
    <row r="438" spans="1:118" x14ac:dyDescent="0.3">
      <c r="A438" t="s">
        <v>6876</v>
      </c>
      <c r="B438">
        <v>1</v>
      </c>
      <c r="D438" t="s">
        <v>348</v>
      </c>
      <c r="E438" t="s">
        <v>6877</v>
      </c>
      <c r="F438" t="s">
        <v>6878</v>
      </c>
      <c r="G438" t="s">
        <v>351</v>
      </c>
      <c r="H438" t="s">
        <v>6879</v>
      </c>
      <c r="I438">
        <v>2017</v>
      </c>
      <c r="J438" t="s">
        <v>353</v>
      </c>
      <c r="K438" t="s">
        <v>354</v>
      </c>
      <c r="L438" t="s">
        <v>355</v>
      </c>
      <c r="M438" t="s">
        <v>1454</v>
      </c>
      <c r="N438" t="s">
        <v>6880</v>
      </c>
      <c r="Q438" t="s">
        <v>358</v>
      </c>
      <c r="R438">
        <v>10234</v>
      </c>
      <c r="T438">
        <v>495</v>
      </c>
      <c r="U438">
        <v>495</v>
      </c>
      <c r="V438">
        <v>0</v>
      </c>
      <c r="W438" t="s">
        <v>359</v>
      </c>
      <c r="X438" t="s">
        <v>360</v>
      </c>
      <c r="Z438">
        <v>2012</v>
      </c>
      <c r="AA438" t="s">
        <v>361</v>
      </c>
      <c r="AC438" t="s">
        <v>362</v>
      </c>
      <c r="AE438">
        <v>1</v>
      </c>
      <c r="AF438" t="s">
        <v>363</v>
      </c>
      <c r="AG438" t="s">
        <v>364</v>
      </c>
      <c r="AH438" t="s">
        <v>365</v>
      </c>
      <c r="AI438" t="s">
        <v>366</v>
      </c>
      <c r="AJ438" t="s">
        <v>367</v>
      </c>
      <c r="AL438" t="s">
        <v>359</v>
      </c>
      <c r="AM438">
        <v>3</v>
      </c>
      <c r="AN438" t="s">
        <v>359</v>
      </c>
      <c r="AO438">
        <v>1</v>
      </c>
      <c r="AQ438" t="s">
        <v>368</v>
      </c>
      <c r="AR438">
        <v>2012</v>
      </c>
      <c r="AS438" t="s">
        <v>370</v>
      </c>
      <c r="AT438">
        <v>3</v>
      </c>
      <c r="AU438" t="s">
        <v>359</v>
      </c>
      <c r="AV438">
        <v>1</v>
      </c>
      <c r="AX438">
        <v>2012</v>
      </c>
      <c r="AY438" t="s">
        <v>370</v>
      </c>
      <c r="AZ438">
        <v>30000</v>
      </c>
      <c r="BA438" t="s">
        <v>359</v>
      </c>
      <c r="BB438">
        <v>7</v>
      </c>
      <c r="BC438" t="s">
        <v>371</v>
      </c>
      <c r="BD438" t="s">
        <v>372</v>
      </c>
      <c r="BE438" t="s">
        <v>373</v>
      </c>
      <c r="BF438" t="s">
        <v>374</v>
      </c>
      <c r="BH438">
        <v>2012</v>
      </c>
      <c r="BI438" t="s">
        <v>370</v>
      </c>
      <c r="BJ438" t="s">
        <v>359</v>
      </c>
      <c r="BK438">
        <v>14</v>
      </c>
      <c r="BL438" t="s">
        <v>368</v>
      </c>
      <c r="BN438">
        <v>2012</v>
      </c>
      <c r="BO438" t="s">
        <v>370</v>
      </c>
      <c r="BP438" t="s">
        <v>359</v>
      </c>
      <c r="BQ438">
        <v>1</v>
      </c>
      <c r="BS438">
        <v>2012</v>
      </c>
      <c r="BT438" t="s">
        <v>370</v>
      </c>
      <c r="BU438">
        <v>30000</v>
      </c>
      <c r="BV438" t="s">
        <v>359</v>
      </c>
      <c r="BW438">
        <v>2</v>
      </c>
      <c r="BY438">
        <v>2012</v>
      </c>
      <c r="BZ438" t="s">
        <v>370</v>
      </c>
      <c r="CA438" t="s">
        <v>359</v>
      </c>
      <c r="CC438">
        <v>2012</v>
      </c>
      <c r="CD438" t="s">
        <v>370</v>
      </c>
      <c r="CE438" t="s">
        <v>361</v>
      </c>
      <c r="CN438" t="s">
        <v>359</v>
      </c>
      <c r="CO438" t="s">
        <v>359</v>
      </c>
      <c r="CP438" t="s">
        <v>375</v>
      </c>
      <c r="CQ438" t="s">
        <v>359</v>
      </c>
      <c r="CR438">
        <v>0</v>
      </c>
      <c r="CS438" t="s">
        <v>359</v>
      </c>
      <c r="CT438" t="s">
        <v>376</v>
      </c>
      <c r="CU438" t="s">
        <v>359</v>
      </c>
      <c r="CV438" t="s">
        <v>375</v>
      </c>
      <c r="CW438" t="s">
        <v>359</v>
      </c>
      <c r="CX438" t="s">
        <v>6881</v>
      </c>
      <c r="CY438" t="s">
        <v>6882</v>
      </c>
      <c r="CZ438" t="s">
        <v>6883</v>
      </c>
      <c r="DA438" t="s">
        <v>6884</v>
      </c>
      <c r="DB438">
        <v>1</v>
      </c>
      <c r="DC438" t="s">
        <v>6885</v>
      </c>
      <c r="DD438">
        <v>2012</v>
      </c>
      <c r="DE438" t="s">
        <v>370</v>
      </c>
      <c r="DF438" t="s">
        <v>361</v>
      </c>
      <c r="DJ438" t="s">
        <v>361</v>
      </c>
      <c r="DK438" t="s">
        <v>2642</v>
      </c>
      <c r="DL438" t="s">
        <v>369</v>
      </c>
      <c r="DM438" t="s">
        <v>6886</v>
      </c>
      <c r="DN438" t="s">
        <v>6887</v>
      </c>
    </row>
    <row r="439" spans="1:118" x14ac:dyDescent="0.3">
      <c r="A439" t="s">
        <v>6888</v>
      </c>
      <c r="B439">
        <v>1</v>
      </c>
      <c r="D439" t="s">
        <v>412</v>
      </c>
      <c r="E439" t="s">
        <v>6889</v>
      </c>
      <c r="F439" t="s">
        <v>6890</v>
      </c>
      <c r="G439" t="s">
        <v>415</v>
      </c>
      <c r="H439" t="s">
        <v>6891</v>
      </c>
      <c r="I439">
        <v>2017</v>
      </c>
      <c r="J439" t="s">
        <v>353</v>
      </c>
      <c r="K439" t="s">
        <v>354</v>
      </c>
      <c r="L439" t="s">
        <v>390</v>
      </c>
      <c r="M439" t="s">
        <v>2837</v>
      </c>
      <c r="N439" t="s">
        <v>6892</v>
      </c>
      <c r="Q439" t="s">
        <v>2230</v>
      </c>
      <c r="R439">
        <v>7894</v>
      </c>
      <c r="T439">
        <v>90</v>
      </c>
      <c r="U439">
        <v>85</v>
      </c>
      <c r="V439">
        <v>5</v>
      </c>
      <c r="W439" t="s">
        <v>359</v>
      </c>
      <c r="X439" t="s">
        <v>360</v>
      </c>
      <c r="Z439">
        <v>2015</v>
      </c>
      <c r="AA439" t="s">
        <v>359</v>
      </c>
      <c r="AB439" t="s">
        <v>2231</v>
      </c>
      <c r="AC439" t="s">
        <v>362</v>
      </c>
      <c r="AD439" t="s">
        <v>2232</v>
      </c>
      <c r="AE439">
        <v>5</v>
      </c>
      <c r="AF439" t="s">
        <v>363</v>
      </c>
      <c r="AG439" t="s">
        <v>2233</v>
      </c>
      <c r="AH439" t="s">
        <v>6893</v>
      </c>
      <c r="AI439" t="s">
        <v>2235</v>
      </c>
      <c r="AJ439" t="s">
        <v>2236</v>
      </c>
      <c r="AL439" t="s">
        <v>359</v>
      </c>
      <c r="AM439">
        <v>15</v>
      </c>
      <c r="AN439" t="s">
        <v>359</v>
      </c>
      <c r="AO439">
        <v>5</v>
      </c>
      <c r="AQ439" t="s">
        <v>401</v>
      </c>
      <c r="AR439">
        <v>2015</v>
      </c>
      <c r="AS439" t="s">
        <v>370</v>
      </c>
      <c r="AT439">
        <v>15</v>
      </c>
      <c r="AU439" t="s">
        <v>359</v>
      </c>
      <c r="AV439">
        <v>1</v>
      </c>
      <c r="AX439">
        <v>2015</v>
      </c>
      <c r="AY439" t="s">
        <v>370</v>
      </c>
      <c r="AZ439">
        <v>720</v>
      </c>
      <c r="BA439" t="s">
        <v>359</v>
      </c>
      <c r="BB439">
        <v>19</v>
      </c>
      <c r="BC439" t="s">
        <v>2237</v>
      </c>
      <c r="BD439" t="s">
        <v>6894</v>
      </c>
      <c r="BE439" t="s">
        <v>2239</v>
      </c>
      <c r="BF439" t="s">
        <v>2240</v>
      </c>
      <c r="BH439">
        <v>2015</v>
      </c>
      <c r="BI439" t="s">
        <v>370</v>
      </c>
      <c r="BJ439" t="s">
        <v>359</v>
      </c>
      <c r="BK439">
        <v>10</v>
      </c>
      <c r="BL439" t="s">
        <v>432</v>
      </c>
      <c r="BN439">
        <v>2015</v>
      </c>
      <c r="BO439" t="s">
        <v>370</v>
      </c>
      <c r="BP439" t="s">
        <v>359</v>
      </c>
      <c r="BQ439">
        <v>3</v>
      </c>
      <c r="BS439">
        <v>2015</v>
      </c>
      <c r="BT439" t="s">
        <v>370</v>
      </c>
      <c r="BU439">
        <v>19000</v>
      </c>
      <c r="BV439" t="s">
        <v>359</v>
      </c>
      <c r="BW439">
        <v>2</v>
      </c>
      <c r="BY439">
        <v>2016</v>
      </c>
      <c r="BZ439" t="s">
        <v>370</v>
      </c>
      <c r="CA439" t="s">
        <v>359</v>
      </c>
      <c r="CC439">
        <v>2016</v>
      </c>
      <c r="CD439" t="s">
        <v>370</v>
      </c>
      <c r="CE439" t="s">
        <v>361</v>
      </c>
      <c r="CN439" t="s">
        <v>359</v>
      </c>
      <c r="CO439" t="s">
        <v>359</v>
      </c>
      <c r="CP439" t="s">
        <v>375</v>
      </c>
      <c r="CQ439" t="s">
        <v>359</v>
      </c>
      <c r="CR439">
        <v>0</v>
      </c>
      <c r="CS439" t="s">
        <v>359</v>
      </c>
      <c r="CT439" t="s">
        <v>376</v>
      </c>
      <c r="CU439" t="s">
        <v>359</v>
      </c>
      <c r="CV439" t="s">
        <v>375</v>
      </c>
      <c r="CW439" t="s">
        <v>359</v>
      </c>
      <c r="CX439" t="s">
        <v>6895</v>
      </c>
      <c r="CY439" t="s">
        <v>6896</v>
      </c>
      <c r="CZ439" t="s">
        <v>6897</v>
      </c>
      <c r="DA439" t="s">
        <v>6898</v>
      </c>
      <c r="DB439">
        <v>31</v>
      </c>
      <c r="DC439" t="s">
        <v>6899</v>
      </c>
      <c r="DD439">
        <v>2015</v>
      </c>
      <c r="DE439" t="s">
        <v>370</v>
      </c>
      <c r="DF439" t="s">
        <v>361</v>
      </c>
      <c r="DJ439" t="s">
        <v>359</v>
      </c>
      <c r="DL439" t="s">
        <v>370</v>
      </c>
      <c r="DM439" t="s">
        <v>6900</v>
      </c>
      <c r="DN439" t="s">
        <v>6901</v>
      </c>
    </row>
    <row r="440" spans="1:118" x14ac:dyDescent="0.3">
      <c r="A440" t="s">
        <v>6902</v>
      </c>
      <c r="B440">
        <v>1</v>
      </c>
      <c r="D440" t="s">
        <v>465</v>
      </c>
      <c r="E440" t="s">
        <v>6903</v>
      </c>
      <c r="F440" t="s">
        <v>6904</v>
      </c>
      <c r="G440" t="s">
        <v>468</v>
      </c>
      <c r="H440" t="s">
        <v>6905</v>
      </c>
      <c r="I440">
        <v>2017</v>
      </c>
      <c r="J440" t="s">
        <v>353</v>
      </c>
      <c r="K440" t="s">
        <v>354</v>
      </c>
      <c r="L440" t="s">
        <v>1033</v>
      </c>
      <c r="M440" t="s">
        <v>831</v>
      </c>
      <c r="N440" t="s">
        <v>6906</v>
      </c>
      <c r="Q440" t="s">
        <v>6907</v>
      </c>
      <c r="R440">
        <v>1259</v>
      </c>
      <c r="T440">
        <v>101</v>
      </c>
      <c r="U440">
        <v>101</v>
      </c>
      <c r="V440">
        <v>0</v>
      </c>
      <c r="W440" t="s">
        <v>359</v>
      </c>
      <c r="X440" t="s">
        <v>394</v>
      </c>
      <c r="Z440">
        <v>2013</v>
      </c>
      <c r="AA440" t="s">
        <v>361</v>
      </c>
      <c r="AC440" t="s">
        <v>362</v>
      </c>
      <c r="AD440" t="s">
        <v>6908</v>
      </c>
      <c r="AE440">
        <v>2</v>
      </c>
      <c r="AF440" t="s">
        <v>363</v>
      </c>
      <c r="AG440" t="s">
        <v>2852</v>
      </c>
      <c r="AH440" t="s">
        <v>2853</v>
      </c>
      <c r="AI440" t="s">
        <v>2854</v>
      </c>
      <c r="AJ440" t="s">
        <v>2855</v>
      </c>
      <c r="AL440" t="s">
        <v>359</v>
      </c>
      <c r="AM440">
        <v>40</v>
      </c>
      <c r="AN440" t="s">
        <v>361</v>
      </c>
      <c r="AT440">
        <v>40</v>
      </c>
      <c r="AU440" t="s">
        <v>361</v>
      </c>
      <c r="BA440" t="s">
        <v>359</v>
      </c>
      <c r="BB440">
        <v>1</v>
      </c>
      <c r="BC440" t="s">
        <v>6909</v>
      </c>
      <c r="BD440" t="s">
        <v>6910</v>
      </c>
      <c r="BE440" t="s">
        <v>6911</v>
      </c>
      <c r="BF440" t="s">
        <v>6912</v>
      </c>
      <c r="BG440" t="s">
        <v>6913</v>
      </c>
      <c r="BH440">
        <v>2013</v>
      </c>
      <c r="BI440" t="s">
        <v>370</v>
      </c>
      <c r="BJ440" t="s">
        <v>361</v>
      </c>
      <c r="BP440" t="s">
        <v>361</v>
      </c>
      <c r="BV440" t="s">
        <v>361</v>
      </c>
      <c r="CE440" t="s">
        <v>361</v>
      </c>
      <c r="CN440" t="s">
        <v>359</v>
      </c>
      <c r="CO440" t="s">
        <v>359</v>
      </c>
      <c r="CP440" t="s">
        <v>375</v>
      </c>
      <c r="CQ440" t="s">
        <v>359</v>
      </c>
      <c r="CR440">
        <v>0</v>
      </c>
      <c r="CS440" t="s">
        <v>359</v>
      </c>
      <c r="CT440" t="s">
        <v>376</v>
      </c>
      <c r="CU440" t="s">
        <v>359</v>
      </c>
      <c r="CV440" t="s">
        <v>375</v>
      </c>
      <c r="CW440" t="s">
        <v>359</v>
      </c>
      <c r="CX440" t="s">
        <v>6914</v>
      </c>
      <c r="CY440" t="s">
        <v>6915</v>
      </c>
      <c r="CZ440" t="s">
        <v>6916</v>
      </c>
      <c r="DA440" t="s">
        <v>6917</v>
      </c>
      <c r="DB440">
        <v>2</v>
      </c>
      <c r="DC440" t="s">
        <v>6918</v>
      </c>
      <c r="DD440">
        <v>2013</v>
      </c>
      <c r="DE440" t="s">
        <v>370</v>
      </c>
      <c r="DF440" t="s">
        <v>361</v>
      </c>
      <c r="DJ440" t="s">
        <v>359</v>
      </c>
      <c r="DL440" t="s">
        <v>370</v>
      </c>
      <c r="DM440" t="s">
        <v>6919</v>
      </c>
      <c r="DN440" t="s">
        <v>6920</v>
      </c>
    </row>
    <row r="441" spans="1:118" x14ac:dyDescent="0.3">
      <c r="A441" t="s">
        <v>6921</v>
      </c>
      <c r="B441">
        <v>1</v>
      </c>
      <c r="D441" t="s">
        <v>487</v>
      </c>
      <c r="E441" t="s">
        <v>6922</v>
      </c>
      <c r="F441" t="s">
        <v>6923</v>
      </c>
      <c r="G441" t="s">
        <v>490</v>
      </c>
      <c r="H441" t="s">
        <v>6924</v>
      </c>
      <c r="I441">
        <v>2017</v>
      </c>
      <c r="J441" t="s">
        <v>353</v>
      </c>
      <c r="K441" t="s">
        <v>354</v>
      </c>
      <c r="L441" t="s">
        <v>537</v>
      </c>
      <c r="M441" t="s">
        <v>1894</v>
      </c>
      <c r="N441" t="s">
        <v>3413</v>
      </c>
      <c r="Q441" t="s">
        <v>1896</v>
      </c>
      <c r="R441">
        <v>10452</v>
      </c>
      <c r="T441">
        <v>141</v>
      </c>
      <c r="U441">
        <v>70</v>
      </c>
      <c r="V441">
        <v>71</v>
      </c>
      <c r="W441" t="s">
        <v>359</v>
      </c>
      <c r="X441" t="s">
        <v>394</v>
      </c>
      <c r="Z441">
        <v>2001</v>
      </c>
      <c r="AA441" t="s">
        <v>361</v>
      </c>
      <c r="AC441" t="s">
        <v>542</v>
      </c>
      <c r="AE441">
        <v>6</v>
      </c>
      <c r="AF441" t="s">
        <v>363</v>
      </c>
      <c r="AG441" t="s">
        <v>543</v>
      </c>
      <c r="AH441" t="s">
        <v>544</v>
      </c>
      <c r="AI441" t="s">
        <v>545</v>
      </c>
      <c r="AJ441" t="s">
        <v>546</v>
      </c>
      <c r="AL441" t="s">
        <v>359</v>
      </c>
      <c r="AM441">
        <v>5</v>
      </c>
      <c r="AN441" t="s">
        <v>359</v>
      </c>
      <c r="AO441">
        <v>3</v>
      </c>
      <c r="AQ441" t="s">
        <v>401</v>
      </c>
      <c r="AR441">
        <v>1989</v>
      </c>
      <c r="AS441" t="s">
        <v>369</v>
      </c>
      <c r="AT441">
        <v>5</v>
      </c>
      <c r="AU441" t="s">
        <v>359</v>
      </c>
      <c r="AV441">
        <v>1</v>
      </c>
      <c r="AX441">
        <v>1989</v>
      </c>
      <c r="AY441" t="s">
        <v>369</v>
      </c>
      <c r="AZ441">
        <v>8000</v>
      </c>
      <c r="BA441" t="s">
        <v>359</v>
      </c>
      <c r="BB441">
        <v>4</v>
      </c>
      <c r="BC441" t="s">
        <v>547</v>
      </c>
      <c r="BD441" t="s">
        <v>548</v>
      </c>
      <c r="BE441" t="s">
        <v>549</v>
      </c>
      <c r="BF441" t="s">
        <v>550</v>
      </c>
      <c r="BH441">
        <v>1989</v>
      </c>
      <c r="BI441" t="s">
        <v>370</v>
      </c>
      <c r="BJ441" t="s">
        <v>359</v>
      </c>
      <c r="BK441">
        <v>18</v>
      </c>
      <c r="BL441" t="s">
        <v>1402</v>
      </c>
      <c r="BN441">
        <v>1989</v>
      </c>
      <c r="BO441" t="s">
        <v>369</v>
      </c>
      <c r="BP441" t="s">
        <v>359</v>
      </c>
      <c r="BQ441">
        <v>2</v>
      </c>
      <c r="BS441">
        <v>1989</v>
      </c>
      <c r="BT441" t="s">
        <v>369</v>
      </c>
      <c r="BU441">
        <v>15000</v>
      </c>
      <c r="BV441" t="s">
        <v>361</v>
      </c>
      <c r="CE441" t="s">
        <v>361</v>
      </c>
      <c r="CN441" t="s">
        <v>359</v>
      </c>
      <c r="CO441" t="s">
        <v>359</v>
      </c>
      <c r="CP441" t="s">
        <v>375</v>
      </c>
      <c r="CQ441" t="s">
        <v>359</v>
      </c>
      <c r="CR441">
        <v>0</v>
      </c>
      <c r="CS441" t="s">
        <v>359</v>
      </c>
      <c r="CT441" t="s">
        <v>376</v>
      </c>
      <c r="CU441" t="s">
        <v>359</v>
      </c>
      <c r="CV441" t="s">
        <v>375</v>
      </c>
      <c r="CW441" t="s">
        <v>359</v>
      </c>
      <c r="CX441" t="s">
        <v>6925</v>
      </c>
      <c r="CY441" t="s">
        <v>6926</v>
      </c>
      <c r="CZ441" t="s">
        <v>6927</v>
      </c>
      <c r="DA441" t="s">
        <v>6928</v>
      </c>
      <c r="DB441">
        <v>1</v>
      </c>
      <c r="DC441" t="s">
        <v>6929</v>
      </c>
      <c r="DD441">
        <v>1989</v>
      </c>
      <c r="DE441" t="s">
        <v>369</v>
      </c>
      <c r="DF441" t="s">
        <v>361</v>
      </c>
      <c r="DJ441" t="s">
        <v>359</v>
      </c>
      <c r="DL441" t="s">
        <v>369</v>
      </c>
      <c r="DM441" t="s">
        <v>6930</v>
      </c>
      <c r="DN441" t="s">
        <v>6931</v>
      </c>
    </row>
    <row r="442" spans="1:118" x14ac:dyDescent="0.3">
      <c r="A442" t="s">
        <v>6932</v>
      </c>
      <c r="B442">
        <v>1</v>
      </c>
      <c r="D442" t="s">
        <v>559</v>
      </c>
      <c r="E442" t="s">
        <v>6933</v>
      </c>
      <c r="F442" t="s">
        <v>6934</v>
      </c>
      <c r="G442" t="s">
        <v>562</v>
      </c>
      <c r="H442" t="s">
        <v>6935</v>
      </c>
      <c r="I442">
        <v>2017</v>
      </c>
      <c r="J442" t="s">
        <v>353</v>
      </c>
      <c r="K442" t="s">
        <v>354</v>
      </c>
      <c r="L442" t="s">
        <v>666</v>
      </c>
      <c r="M442" t="s">
        <v>392</v>
      </c>
      <c r="N442" t="s">
        <v>6936</v>
      </c>
      <c r="Q442" t="s">
        <v>729</v>
      </c>
      <c r="R442">
        <v>26296</v>
      </c>
      <c r="T442">
        <v>134</v>
      </c>
      <c r="U442">
        <v>134</v>
      </c>
      <c r="V442">
        <v>0</v>
      </c>
      <c r="W442" t="s">
        <v>359</v>
      </c>
      <c r="X442" t="s">
        <v>360</v>
      </c>
      <c r="Z442">
        <v>1987</v>
      </c>
      <c r="AA442" t="s">
        <v>359</v>
      </c>
      <c r="AB442" t="s">
        <v>730</v>
      </c>
      <c r="AC442" t="s">
        <v>362</v>
      </c>
      <c r="AE442">
        <v>1</v>
      </c>
      <c r="AF442" t="s">
        <v>363</v>
      </c>
      <c r="AG442" t="s">
        <v>731</v>
      </c>
      <c r="AH442" t="s">
        <v>732</v>
      </c>
      <c r="AI442" t="s">
        <v>733</v>
      </c>
      <c r="AJ442" t="s">
        <v>734</v>
      </c>
      <c r="AL442" t="s">
        <v>359</v>
      </c>
      <c r="AM442">
        <v>5</v>
      </c>
      <c r="AN442" t="s">
        <v>359</v>
      </c>
      <c r="AO442">
        <v>1</v>
      </c>
      <c r="AQ442" t="s">
        <v>401</v>
      </c>
      <c r="AR442">
        <v>2017</v>
      </c>
      <c r="AS442" t="s">
        <v>370</v>
      </c>
      <c r="AT442">
        <v>5</v>
      </c>
      <c r="AU442" t="s">
        <v>359</v>
      </c>
      <c r="AV442">
        <v>1</v>
      </c>
      <c r="AX442">
        <v>2016</v>
      </c>
      <c r="AY442" t="s">
        <v>370</v>
      </c>
      <c r="AZ442">
        <v>1900</v>
      </c>
      <c r="BA442" t="s">
        <v>359</v>
      </c>
      <c r="BB442">
        <v>39</v>
      </c>
      <c r="BC442" t="s">
        <v>735</v>
      </c>
      <c r="BD442" t="s">
        <v>736</v>
      </c>
      <c r="BE442" t="s">
        <v>737</v>
      </c>
      <c r="BF442" t="s">
        <v>738</v>
      </c>
      <c r="BH442">
        <v>2016</v>
      </c>
      <c r="BI442" t="s">
        <v>370</v>
      </c>
      <c r="BJ442" t="s">
        <v>359</v>
      </c>
      <c r="BK442">
        <v>17</v>
      </c>
      <c r="BL442" t="s">
        <v>739</v>
      </c>
      <c r="BN442">
        <v>2016</v>
      </c>
      <c r="BO442" t="s">
        <v>370</v>
      </c>
      <c r="BP442" t="s">
        <v>359</v>
      </c>
      <c r="BQ442">
        <v>6</v>
      </c>
      <c r="BS442">
        <v>2016</v>
      </c>
      <c r="BT442" t="s">
        <v>370</v>
      </c>
      <c r="BU442">
        <v>40000</v>
      </c>
      <c r="BV442" t="s">
        <v>359</v>
      </c>
      <c r="BW442">
        <v>5</v>
      </c>
      <c r="BY442">
        <v>2017</v>
      </c>
      <c r="BZ442" t="s">
        <v>370</v>
      </c>
      <c r="CA442" t="s">
        <v>359</v>
      </c>
      <c r="CC442">
        <v>2016</v>
      </c>
      <c r="CD442" t="s">
        <v>370</v>
      </c>
      <c r="CE442" t="s">
        <v>359</v>
      </c>
      <c r="CG442" t="s">
        <v>740</v>
      </c>
      <c r="CH442">
        <v>2017</v>
      </c>
      <c r="CI442" t="s">
        <v>370</v>
      </c>
      <c r="CJ442" t="s">
        <v>361</v>
      </c>
      <c r="CN442" t="s">
        <v>359</v>
      </c>
      <c r="CO442" t="s">
        <v>359</v>
      </c>
      <c r="CP442" t="s">
        <v>375</v>
      </c>
      <c r="CQ442" t="s">
        <v>359</v>
      </c>
      <c r="CR442">
        <v>0</v>
      </c>
      <c r="CS442" t="s">
        <v>359</v>
      </c>
      <c r="CT442" t="s">
        <v>376</v>
      </c>
      <c r="CU442" t="s">
        <v>359</v>
      </c>
      <c r="CV442" t="s">
        <v>375</v>
      </c>
      <c r="CW442" t="s">
        <v>359</v>
      </c>
      <c r="CX442" t="s">
        <v>6937</v>
      </c>
      <c r="CY442" t="s">
        <v>6938</v>
      </c>
      <c r="CZ442" t="s">
        <v>6939</v>
      </c>
      <c r="DA442" t="s">
        <v>6940</v>
      </c>
      <c r="DB442">
        <v>64</v>
      </c>
      <c r="DC442" t="s">
        <v>6941</v>
      </c>
      <c r="DD442">
        <v>2016</v>
      </c>
      <c r="DE442" t="s">
        <v>370</v>
      </c>
      <c r="DF442" t="s">
        <v>361</v>
      </c>
      <c r="DJ442" t="s">
        <v>359</v>
      </c>
      <c r="DL442" t="s">
        <v>370</v>
      </c>
      <c r="DM442" t="s">
        <v>748</v>
      </c>
      <c r="DN442" t="s">
        <v>6942</v>
      </c>
    </row>
    <row r="443" spans="1:118" x14ac:dyDescent="0.3">
      <c r="A443" t="s">
        <v>6943</v>
      </c>
      <c r="B443">
        <v>1</v>
      </c>
      <c r="D443" t="s">
        <v>465</v>
      </c>
      <c r="E443" t="s">
        <v>6944</v>
      </c>
      <c r="F443" t="s">
        <v>6945</v>
      </c>
      <c r="G443" t="s">
        <v>468</v>
      </c>
      <c r="H443" t="s">
        <v>3274</v>
      </c>
      <c r="I443">
        <v>2017</v>
      </c>
      <c r="J443" t="s">
        <v>353</v>
      </c>
      <c r="K443" t="s">
        <v>354</v>
      </c>
      <c r="L443" t="s">
        <v>470</v>
      </c>
      <c r="M443" t="s">
        <v>1098</v>
      </c>
      <c r="N443" t="s">
        <v>6348</v>
      </c>
      <c r="Q443" t="s">
        <v>6946</v>
      </c>
      <c r="T443">
        <v>205</v>
      </c>
      <c r="U443">
        <v>205</v>
      </c>
      <c r="V443">
        <v>0</v>
      </c>
      <c r="W443" t="s">
        <v>359</v>
      </c>
      <c r="X443" t="s">
        <v>394</v>
      </c>
      <c r="Z443">
        <v>2002</v>
      </c>
      <c r="AA443" t="s">
        <v>361</v>
      </c>
      <c r="AC443" t="s">
        <v>1415</v>
      </c>
      <c r="AD443" t="s">
        <v>6947</v>
      </c>
      <c r="AE443">
        <v>1</v>
      </c>
      <c r="AF443" t="s">
        <v>363</v>
      </c>
      <c r="AG443" t="s">
        <v>1417</v>
      </c>
      <c r="AH443" t="s">
        <v>1418</v>
      </c>
      <c r="AI443" t="s">
        <v>1419</v>
      </c>
      <c r="AJ443" t="s">
        <v>1420</v>
      </c>
      <c r="AL443" t="s">
        <v>359</v>
      </c>
      <c r="AM443">
        <v>18</v>
      </c>
      <c r="AN443" t="s">
        <v>361</v>
      </c>
      <c r="AT443">
        <v>18</v>
      </c>
      <c r="AU443" t="s">
        <v>361</v>
      </c>
      <c r="BA443" t="s">
        <v>361</v>
      </c>
      <c r="BJ443" t="s">
        <v>361</v>
      </c>
      <c r="BP443" t="s">
        <v>361</v>
      </c>
      <c r="BV443" t="s">
        <v>361</v>
      </c>
      <c r="CE443" t="s">
        <v>361</v>
      </c>
      <c r="CN443" t="s">
        <v>359</v>
      </c>
      <c r="CO443" t="s">
        <v>359</v>
      </c>
      <c r="CP443" t="s">
        <v>375</v>
      </c>
      <c r="CQ443" t="s">
        <v>359</v>
      </c>
      <c r="CR443">
        <v>0</v>
      </c>
      <c r="CS443" t="s">
        <v>359</v>
      </c>
      <c r="CT443" t="s">
        <v>376</v>
      </c>
      <c r="CU443" t="s">
        <v>359</v>
      </c>
      <c r="CV443" t="s">
        <v>375</v>
      </c>
      <c r="CW443" t="s">
        <v>359</v>
      </c>
      <c r="CX443" t="s">
        <v>6948</v>
      </c>
      <c r="CY443" t="s">
        <v>6949</v>
      </c>
      <c r="CZ443" t="s">
        <v>6950</v>
      </c>
      <c r="DA443" t="s">
        <v>6951</v>
      </c>
      <c r="DB443">
        <v>1</v>
      </c>
      <c r="DC443" t="s">
        <v>6952</v>
      </c>
      <c r="DD443">
        <v>2002</v>
      </c>
      <c r="DE443" t="s">
        <v>370</v>
      </c>
      <c r="DF443" t="s">
        <v>361</v>
      </c>
      <c r="DJ443" t="s">
        <v>359</v>
      </c>
      <c r="DL443" t="s">
        <v>370</v>
      </c>
      <c r="DM443" t="s">
        <v>6947</v>
      </c>
      <c r="DN443" t="s">
        <v>6953</v>
      </c>
    </row>
    <row r="444" spans="1:118" x14ac:dyDescent="0.3">
      <c r="A444" t="s">
        <v>6954</v>
      </c>
      <c r="B444">
        <v>1</v>
      </c>
      <c r="D444" t="s">
        <v>465</v>
      </c>
      <c r="E444" t="s">
        <v>6955</v>
      </c>
      <c r="F444" t="s">
        <v>6956</v>
      </c>
      <c r="G444" t="s">
        <v>468</v>
      </c>
      <c r="H444" t="s">
        <v>6957</v>
      </c>
      <c r="I444">
        <v>2017</v>
      </c>
      <c r="J444" t="s">
        <v>353</v>
      </c>
      <c r="K444" t="s">
        <v>354</v>
      </c>
      <c r="L444" t="s">
        <v>664</v>
      </c>
      <c r="M444" t="s">
        <v>709</v>
      </c>
      <c r="N444" t="s">
        <v>709</v>
      </c>
      <c r="Q444" t="s">
        <v>6958</v>
      </c>
      <c r="R444">
        <v>30604</v>
      </c>
      <c r="T444">
        <v>115</v>
      </c>
      <c r="U444">
        <v>115</v>
      </c>
      <c r="V444">
        <v>0</v>
      </c>
      <c r="W444" t="s">
        <v>359</v>
      </c>
      <c r="X444" t="s">
        <v>360</v>
      </c>
      <c r="Z444">
        <v>2015</v>
      </c>
      <c r="AA444" t="s">
        <v>361</v>
      </c>
      <c r="AC444" t="s">
        <v>362</v>
      </c>
      <c r="AD444" t="s">
        <v>6959</v>
      </c>
      <c r="AE444">
        <v>11</v>
      </c>
      <c r="AF444" t="s">
        <v>363</v>
      </c>
      <c r="AG444" t="s">
        <v>670</v>
      </c>
      <c r="AH444" t="s">
        <v>671</v>
      </c>
      <c r="AI444" t="s">
        <v>672</v>
      </c>
      <c r="AJ444" t="s">
        <v>673</v>
      </c>
      <c r="AL444" t="s">
        <v>359</v>
      </c>
      <c r="AM444">
        <v>4</v>
      </c>
      <c r="AN444" t="s">
        <v>361</v>
      </c>
      <c r="AT444">
        <v>4</v>
      </c>
      <c r="AU444" t="s">
        <v>361</v>
      </c>
      <c r="BA444" t="s">
        <v>359</v>
      </c>
      <c r="BB444">
        <v>2</v>
      </c>
      <c r="BC444" t="s">
        <v>6960</v>
      </c>
      <c r="BD444" t="s">
        <v>6961</v>
      </c>
      <c r="BE444" t="s">
        <v>6962</v>
      </c>
      <c r="BF444" t="s">
        <v>6963</v>
      </c>
      <c r="BG444" t="s">
        <v>6964</v>
      </c>
      <c r="BH444">
        <v>2015</v>
      </c>
      <c r="BI444" t="s">
        <v>370</v>
      </c>
      <c r="BJ444" t="s">
        <v>361</v>
      </c>
      <c r="BP444" t="s">
        <v>361</v>
      </c>
      <c r="BV444" t="s">
        <v>361</v>
      </c>
      <c r="CE444" t="s">
        <v>361</v>
      </c>
      <c r="CN444" t="s">
        <v>359</v>
      </c>
      <c r="CO444" t="s">
        <v>359</v>
      </c>
      <c r="CP444" t="s">
        <v>375</v>
      </c>
      <c r="CQ444" t="s">
        <v>359</v>
      </c>
      <c r="CR444">
        <v>0</v>
      </c>
      <c r="CS444" t="s">
        <v>359</v>
      </c>
      <c r="CT444" t="s">
        <v>376</v>
      </c>
      <c r="CU444" t="s">
        <v>359</v>
      </c>
      <c r="CV444" t="s">
        <v>375</v>
      </c>
      <c r="CW444" t="s">
        <v>359</v>
      </c>
      <c r="CX444" t="s">
        <v>6965</v>
      </c>
      <c r="CY444" t="s">
        <v>6966</v>
      </c>
      <c r="CZ444" t="s">
        <v>6967</v>
      </c>
      <c r="DA444" t="s">
        <v>6968</v>
      </c>
      <c r="DB444">
        <v>3</v>
      </c>
      <c r="DC444" t="s">
        <v>6969</v>
      </c>
      <c r="DD444">
        <v>2015</v>
      </c>
      <c r="DE444" t="s">
        <v>370</v>
      </c>
      <c r="DF444" t="s">
        <v>361</v>
      </c>
      <c r="DJ444" t="s">
        <v>359</v>
      </c>
      <c r="DL444" t="s">
        <v>370</v>
      </c>
      <c r="DM444" t="s">
        <v>6970</v>
      </c>
      <c r="DN444" t="s">
        <v>6971</v>
      </c>
    </row>
    <row r="445" spans="1:118" x14ac:dyDescent="0.3">
      <c r="A445" t="s">
        <v>6972</v>
      </c>
      <c r="B445">
        <v>1</v>
      </c>
      <c r="D445" t="s">
        <v>412</v>
      </c>
      <c r="E445" t="s">
        <v>6973</v>
      </c>
      <c r="F445" t="s">
        <v>6974</v>
      </c>
      <c r="G445" t="s">
        <v>415</v>
      </c>
      <c r="H445" t="s">
        <v>6975</v>
      </c>
      <c r="I445">
        <v>2017</v>
      </c>
      <c r="J445" t="s">
        <v>353</v>
      </c>
      <c r="K445" t="s">
        <v>354</v>
      </c>
      <c r="L445" t="s">
        <v>417</v>
      </c>
      <c r="M445" t="s">
        <v>690</v>
      </c>
      <c r="N445" t="s">
        <v>6976</v>
      </c>
      <c r="Q445" t="s">
        <v>6702</v>
      </c>
      <c r="R445">
        <v>3456</v>
      </c>
      <c r="T445">
        <v>652</v>
      </c>
      <c r="U445">
        <v>602</v>
      </c>
      <c r="V445">
        <v>50</v>
      </c>
      <c r="W445" t="s">
        <v>359</v>
      </c>
      <c r="X445" t="s">
        <v>394</v>
      </c>
      <c r="Z445">
        <v>2015</v>
      </c>
      <c r="AA445" t="s">
        <v>359</v>
      </c>
      <c r="AB445" t="s">
        <v>6977</v>
      </c>
      <c r="AC445" t="s">
        <v>362</v>
      </c>
      <c r="AD445" t="s">
        <v>6978</v>
      </c>
      <c r="AE445">
        <v>1</v>
      </c>
      <c r="AF445" t="s">
        <v>363</v>
      </c>
      <c r="AG445" t="s">
        <v>2170</v>
      </c>
      <c r="AH445" t="s">
        <v>2171</v>
      </c>
      <c r="AI445" t="s">
        <v>2172</v>
      </c>
      <c r="AJ445" t="s">
        <v>2173</v>
      </c>
      <c r="AL445" t="s">
        <v>359</v>
      </c>
      <c r="AM445">
        <v>120</v>
      </c>
      <c r="AN445" t="s">
        <v>359</v>
      </c>
      <c r="AO445">
        <v>1</v>
      </c>
      <c r="AQ445" t="s">
        <v>401</v>
      </c>
      <c r="AR445">
        <v>2015</v>
      </c>
      <c r="AS445" t="s">
        <v>370</v>
      </c>
      <c r="AT445">
        <v>120</v>
      </c>
      <c r="AU445" t="s">
        <v>359</v>
      </c>
      <c r="AV445">
        <v>2</v>
      </c>
      <c r="AX445">
        <v>2015</v>
      </c>
      <c r="AY445" t="s">
        <v>370</v>
      </c>
      <c r="AZ445">
        <v>10000</v>
      </c>
      <c r="BA445" t="s">
        <v>359</v>
      </c>
      <c r="BB445">
        <v>10</v>
      </c>
      <c r="BC445" t="s">
        <v>2174</v>
      </c>
      <c r="BD445" t="s">
        <v>2175</v>
      </c>
      <c r="BE445" t="s">
        <v>2176</v>
      </c>
      <c r="BF445" t="s">
        <v>2177</v>
      </c>
      <c r="BH445">
        <v>2015</v>
      </c>
      <c r="BI445" t="s">
        <v>370</v>
      </c>
      <c r="BJ445" t="s">
        <v>359</v>
      </c>
      <c r="BK445">
        <v>3</v>
      </c>
      <c r="BL445" t="s">
        <v>805</v>
      </c>
      <c r="BN445">
        <v>2015</v>
      </c>
      <c r="BO445" t="s">
        <v>370</v>
      </c>
      <c r="BP445" t="s">
        <v>359</v>
      </c>
      <c r="BQ445">
        <v>2</v>
      </c>
      <c r="BS445">
        <v>2015</v>
      </c>
      <c r="BT445" t="s">
        <v>370</v>
      </c>
      <c r="BU445">
        <v>10000</v>
      </c>
      <c r="BV445" t="s">
        <v>361</v>
      </c>
      <c r="CE445" t="s">
        <v>361</v>
      </c>
      <c r="CN445" t="s">
        <v>359</v>
      </c>
      <c r="CO445" t="s">
        <v>359</v>
      </c>
      <c r="CP445" t="s">
        <v>375</v>
      </c>
      <c r="CQ445" t="s">
        <v>359</v>
      </c>
      <c r="CR445">
        <v>0</v>
      </c>
      <c r="CS445" t="s">
        <v>359</v>
      </c>
      <c r="CT445" t="s">
        <v>376</v>
      </c>
      <c r="CU445" t="s">
        <v>359</v>
      </c>
      <c r="CV445" t="s">
        <v>375</v>
      </c>
      <c r="CW445" t="s">
        <v>359</v>
      </c>
      <c r="CX445" t="s">
        <v>6979</v>
      </c>
      <c r="CY445" t="s">
        <v>6980</v>
      </c>
      <c r="CZ445" t="s">
        <v>6981</v>
      </c>
      <c r="DA445" t="s">
        <v>6982</v>
      </c>
      <c r="DB445">
        <v>8</v>
      </c>
      <c r="DC445" t="s">
        <v>6983</v>
      </c>
      <c r="DD445">
        <v>2015</v>
      </c>
      <c r="DE445" t="s">
        <v>370</v>
      </c>
      <c r="DF445" t="s">
        <v>361</v>
      </c>
      <c r="DJ445" t="s">
        <v>359</v>
      </c>
      <c r="DL445" t="s">
        <v>370</v>
      </c>
      <c r="DM445" t="s">
        <v>6984</v>
      </c>
      <c r="DN445" t="s">
        <v>6985</v>
      </c>
    </row>
    <row r="446" spans="1:118" x14ac:dyDescent="0.3">
      <c r="A446" t="s">
        <v>6986</v>
      </c>
      <c r="B446">
        <v>1</v>
      </c>
      <c r="D446" t="s">
        <v>631</v>
      </c>
      <c r="E446" t="s">
        <v>6987</v>
      </c>
      <c r="F446" t="s">
        <v>6988</v>
      </c>
      <c r="G446" t="s">
        <v>634</v>
      </c>
      <c r="H446" t="s">
        <v>6989</v>
      </c>
      <c r="I446">
        <v>2017</v>
      </c>
      <c r="J446" t="s">
        <v>353</v>
      </c>
      <c r="K446" t="s">
        <v>354</v>
      </c>
      <c r="L446" t="s">
        <v>564</v>
      </c>
      <c r="M446" t="s">
        <v>636</v>
      </c>
      <c r="N446" t="s">
        <v>637</v>
      </c>
      <c r="Q446" t="s">
        <v>638</v>
      </c>
      <c r="R446">
        <v>1309</v>
      </c>
      <c r="T446">
        <v>184</v>
      </c>
      <c r="U446">
        <v>41</v>
      </c>
      <c r="V446">
        <v>143</v>
      </c>
      <c r="W446" t="s">
        <v>359</v>
      </c>
      <c r="X446" t="s">
        <v>394</v>
      </c>
      <c r="Z446">
        <v>2003</v>
      </c>
      <c r="AA446" t="s">
        <v>359</v>
      </c>
      <c r="AB446" t="s">
        <v>639</v>
      </c>
      <c r="AC446" t="s">
        <v>640</v>
      </c>
      <c r="AD446" t="s">
        <v>641</v>
      </c>
      <c r="AE446">
        <v>1</v>
      </c>
      <c r="AF446" t="s">
        <v>363</v>
      </c>
      <c r="AG446" t="s">
        <v>6990</v>
      </c>
      <c r="AH446" t="s">
        <v>643</v>
      </c>
      <c r="AI446" t="s">
        <v>644</v>
      </c>
      <c r="AJ446" t="s">
        <v>645</v>
      </c>
      <c r="AL446" t="s">
        <v>359</v>
      </c>
      <c r="AM446">
        <v>25</v>
      </c>
      <c r="AN446" t="s">
        <v>359</v>
      </c>
      <c r="AO446">
        <v>1</v>
      </c>
      <c r="AQ446" t="s">
        <v>401</v>
      </c>
      <c r="AR446">
        <v>2003</v>
      </c>
      <c r="AS446" t="s">
        <v>370</v>
      </c>
      <c r="AT446">
        <v>25</v>
      </c>
      <c r="AU446" t="s">
        <v>359</v>
      </c>
      <c r="AV446">
        <v>2</v>
      </c>
      <c r="AX446">
        <v>2016</v>
      </c>
      <c r="AY446" t="s">
        <v>370</v>
      </c>
      <c r="AZ446">
        <v>700</v>
      </c>
      <c r="BA446" t="s">
        <v>359</v>
      </c>
      <c r="BB446">
        <v>2</v>
      </c>
      <c r="BC446" t="s">
        <v>648</v>
      </c>
      <c r="BD446" t="s">
        <v>649</v>
      </c>
      <c r="BE446" t="s">
        <v>650</v>
      </c>
      <c r="BF446" t="s">
        <v>651</v>
      </c>
      <c r="BH446">
        <v>2003</v>
      </c>
      <c r="BI446" t="s">
        <v>370</v>
      </c>
      <c r="BJ446" t="s">
        <v>361</v>
      </c>
      <c r="BP446" t="s">
        <v>359</v>
      </c>
      <c r="BQ446">
        <v>2</v>
      </c>
      <c r="BS446">
        <v>2003</v>
      </c>
      <c r="BT446" t="s">
        <v>370</v>
      </c>
      <c r="BU446">
        <v>680</v>
      </c>
      <c r="BV446" t="s">
        <v>361</v>
      </c>
      <c r="CE446" t="s">
        <v>361</v>
      </c>
      <c r="CN446" t="s">
        <v>359</v>
      </c>
      <c r="CO446" t="s">
        <v>359</v>
      </c>
      <c r="CP446" t="s">
        <v>375</v>
      </c>
      <c r="CQ446" t="s">
        <v>359</v>
      </c>
      <c r="CR446">
        <v>0</v>
      </c>
      <c r="CS446" t="s">
        <v>359</v>
      </c>
      <c r="CT446" t="s">
        <v>376</v>
      </c>
      <c r="CU446" t="s">
        <v>359</v>
      </c>
      <c r="CV446" t="s">
        <v>375</v>
      </c>
      <c r="CW446" t="s">
        <v>359</v>
      </c>
      <c r="CX446" t="s">
        <v>6991</v>
      </c>
      <c r="CY446" t="s">
        <v>6992</v>
      </c>
      <c r="CZ446" t="s">
        <v>6993</v>
      </c>
      <c r="DA446" t="s">
        <v>6994</v>
      </c>
      <c r="DB446">
        <v>4</v>
      </c>
      <c r="DC446" t="s">
        <v>6995</v>
      </c>
      <c r="DD446">
        <v>2003</v>
      </c>
      <c r="DE446" t="s">
        <v>369</v>
      </c>
      <c r="DF446" t="s">
        <v>361</v>
      </c>
      <c r="DJ446" t="s">
        <v>359</v>
      </c>
      <c r="DL446" t="s">
        <v>370</v>
      </c>
      <c r="DM446" t="s">
        <v>6996</v>
      </c>
      <c r="DN446" t="s">
        <v>6997</v>
      </c>
    </row>
    <row r="447" spans="1:118" x14ac:dyDescent="0.3">
      <c r="A447" t="s">
        <v>6998</v>
      </c>
      <c r="B447">
        <v>1</v>
      </c>
      <c r="D447" t="s">
        <v>579</v>
      </c>
      <c r="E447" t="s">
        <v>6999</v>
      </c>
      <c r="F447" t="s">
        <v>7000</v>
      </c>
      <c r="G447" t="s">
        <v>582</v>
      </c>
      <c r="H447" t="s">
        <v>7001</v>
      </c>
      <c r="I447">
        <v>2017</v>
      </c>
      <c r="J447" t="s">
        <v>353</v>
      </c>
      <c r="K447" t="s">
        <v>354</v>
      </c>
      <c r="L447" t="s">
        <v>584</v>
      </c>
      <c r="M447" t="s">
        <v>3672</v>
      </c>
      <c r="N447" t="s">
        <v>7002</v>
      </c>
      <c r="Q447" t="s">
        <v>7003</v>
      </c>
      <c r="T447">
        <v>163</v>
      </c>
      <c r="U447">
        <v>140</v>
      </c>
      <c r="V447">
        <v>23</v>
      </c>
      <c r="W447" t="s">
        <v>359</v>
      </c>
      <c r="X447" t="s">
        <v>360</v>
      </c>
      <c r="Z447">
        <v>1998</v>
      </c>
      <c r="AA447" t="s">
        <v>359</v>
      </c>
      <c r="AB447" t="s">
        <v>7004</v>
      </c>
      <c r="AE447">
        <v>2</v>
      </c>
      <c r="AF447" t="s">
        <v>363</v>
      </c>
      <c r="AG447" t="s">
        <v>7005</v>
      </c>
      <c r="AH447" t="s">
        <v>2096</v>
      </c>
      <c r="AI447" t="s">
        <v>2097</v>
      </c>
      <c r="AJ447" t="s">
        <v>7006</v>
      </c>
      <c r="AL447" t="s">
        <v>359</v>
      </c>
      <c r="AM447">
        <v>65</v>
      </c>
      <c r="AN447" t="s">
        <v>359</v>
      </c>
      <c r="AO447">
        <v>2</v>
      </c>
      <c r="AQ447" t="s">
        <v>401</v>
      </c>
      <c r="AR447">
        <v>2012</v>
      </c>
      <c r="AS447" t="s">
        <v>370</v>
      </c>
      <c r="AT447">
        <v>65</v>
      </c>
      <c r="AU447" t="s">
        <v>359</v>
      </c>
      <c r="AV447">
        <v>2</v>
      </c>
      <c r="AX447">
        <v>2012</v>
      </c>
      <c r="AY447" t="s">
        <v>370</v>
      </c>
      <c r="AZ447">
        <v>30000</v>
      </c>
      <c r="BA447" t="s">
        <v>359</v>
      </c>
      <c r="BB447">
        <v>7</v>
      </c>
      <c r="BC447" t="s">
        <v>7007</v>
      </c>
      <c r="BD447" t="s">
        <v>7008</v>
      </c>
      <c r="BE447" t="s">
        <v>7009</v>
      </c>
      <c r="BF447" t="s">
        <v>7010</v>
      </c>
      <c r="BH447">
        <v>2012</v>
      </c>
      <c r="BI447" t="s">
        <v>370</v>
      </c>
      <c r="BJ447" t="s">
        <v>359</v>
      </c>
      <c r="BK447">
        <v>14</v>
      </c>
      <c r="BL447" t="s">
        <v>593</v>
      </c>
      <c r="BN447">
        <v>2012</v>
      </c>
      <c r="BO447" t="s">
        <v>370</v>
      </c>
      <c r="BP447" t="s">
        <v>359</v>
      </c>
      <c r="BQ447">
        <v>2</v>
      </c>
      <c r="BS447">
        <v>2012</v>
      </c>
      <c r="BT447" t="s">
        <v>370</v>
      </c>
      <c r="BU447">
        <v>30000</v>
      </c>
      <c r="BV447" t="s">
        <v>359</v>
      </c>
      <c r="BW447">
        <v>2</v>
      </c>
      <c r="BY447">
        <v>2012</v>
      </c>
      <c r="BZ447" t="s">
        <v>370</v>
      </c>
      <c r="CA447" t="s">
        <v>359</v>
      </c>
      <c r="CC447">
        <v>2012</v>
      </c>
      <c r="CD447" t="s">
        <v>370</v>
      </c>
      <c r="CE447" t="s">
        <v>361</v>
      </c>
      <c r="CN447" t="s">
        <v>359</v>
      </c>
      <c r="CO447" t="s">
        <v>359</v>
      </c>
      <c r="CP447" t="s">
        <v>375</v>
      </c>
      <c r="CQ447" t="s">
        <v>359</v>
      </c>
      <c r="CR447">
        <v>0</v>
      </c>
      <c r="CS447" t="s">
        <v>359</v>
      </c>
      <c r="CT447" t="s">
        <v>376</v>
      </c>
      <c r="CU447" t="s">
        <v>359</v>
      </c>
      <c r="CV447" t="s">
        <v>375</v>
      </c>
      <c r="CW447" t="s">
        <v>359</v>
      </c>
      <c r="CX447" t="s">
        <v>7011</v>
      </c>
      <c r="CY447" t="s">
        <v>7012</v>
      </c>
      <c r="CZ447" t="s">
        <v>7013</v>
      </c>
      <c r="DA447" t="s">
        <v>7014</v>
      </c>
      <c r="DB447">
        <v>2</v>
      </c>
      <c r="DD447">
        <v>2012</v>
      </c>
      <c r="DE447" t="s">
        <v>622</v>
      </c>
      <c r="DF447" t="s">
        <v>361</v>
      </c>
      <c r="DJ447" t="s">
        <v>359</v>
      </c>
      <c r="DL447" t="s">
        <v>369</v>
      </c>
      <c r="DM447" t="s">
        <v>7015</v>
      </c>
      <c r="DN447" t="s">
        <v>7016</v>
      </c>
    </row>
    <row r="448" spans="1:118" x14ac:dyDescent="0.3">
      <c r="A448" t="s">
        <v>7017</v>
      </c>
      <c r="B448">
        <v>1</v>
      </c>
      <c r="D448" t="s">
        <v>487</v>
      </c>
      <c r="E448" t="s">
        <v>7018</v>
      </c>
      <c r="F448" t="s">
        <v>7019</v>
      </c>
      <c r="G448" t="s">
        <v>490</v>
      </c>
      <c r="H448" t="s">
        <v>7020</v>
      </c>
      <c r="I448">
        <v>2017</v>
      </c>
      <c r="J448" t="s">
        <v>353</v>
      </c>
      <c r="K448" t="s">
        <v>354</v>
      </c>
      <c r="L448" t="s">
        <v>492</v>
      </c>
      <c r="M448" t="s">
        <v>846</v>
      </c>
      <c r="N448" t="s">
        <v>2071</v>
      </c>
      <c r="Q448" t="s">
        <v>848</v>
      </c>
      <c r="R448">
        <v>1316</v>
      </c>
      <c r="T448">
        <v>92</v>
      </c>
      <c r="U448">
        <v>20</v>
      </c>
      <c r="V448">
        <v>72</v>
      </c>
      <c r="W448" t="s">
        <v>359</v>
      </c>
      <c r="X448" t="s">
        <v>394</v>
      </c>
      <c r="Z448">
        <v>2013</v>
      </c>
      <c r="AA448" t="s">
        <v>361</v>
      </c>
      <c r="AC448" t="s">
        <v>362</v>
      </c>
      <c r="AE448">
        <v>3</v>
      </c>
      <c r="AF448" t="s">
        <v>363</v>
      </c>
      <c r="AG448" t="s">
        <v>7021</v>
      </c>
      <c r="AH448" t="s">
        <v>850</v>
      </c>
      <c r="AI448" t="s">
        <v>851</v>
      </c>
      <c r="AJ448" t="s">
        <v>852</v>
      </c>
      <c r="AL448" t="s">
        <v>359</v>
      </c>
      <c r="AM448">
        <v>11</v>
      </c>
      <c r="AN448" t="s">
        <v>359</v>
      </c>
      <c r="AO448">
        <v>1</v>
      </c>
      <c r="AQ448" t="s">
        <v>401</v>
      </c>
      <c r="AR448">
        <v>2013</v>
      </c>
      <c r="AS448" t="s">
        <v>370</v>
      </c>
      <c r="AT448">
        <v>11</v>
      </c>
      <c r="AU448" t="s">
        <v>359</v>
      </c>
      <c r="AV448">
        <v>1</v>
      </c>
      <c r="AX448">
        <v>2013</v>
      </c>
      <c r="AY448" t="s">
        <v>369</v>
      </c>
      <c r="AZ448">
        <v>1000</v>
      </c>
      <c r="BA448" t="s">
        <v>359</v>
      </c>
      <c r="BB448">
        <v>4</v>
      </c>
      <c r="BC448" t="s">
        <v>853</v>
      </c>
      <c r="BD448" t="s">
        <v>854</v>
      </c>
      <c r="BE448" t="s">
        <v>855</v>
      </c>
      <c r="BF448" t="s">
        <v>856</v>
      </c>
      <c r="BH448">
        <v>2013</v>
      </c>
      <c r="BI448" t="s">
        <v>370</v>
      </c>
      <c r="BJ448" t="s">
        <v>359</v>
      </c>
      <c r="BK448">
        <v>6</v>
      </c>
      <c r="BL448" t="s">
        <v>504</v>
      </c>
      <c r="BN448">
        <v>2013</v>
      </c>
      <c r="BO448" t="s">
        <v>369</v>
      </c>
      <c r="BP448" t="s">
        <v>359</v>
      </c>
      <c r="BQ448">
        <v>4</v>
      </c>
      <c r="BS448">
        <v>2013</v>
      </c>
      <c r="BT448" t="s">
        <v>370</v>
      </c>
      <c r="BU448">
        <v>4000</v>
      </c>
      <c r="BV448" t="s">
        <v>361</v>
      </c>
      <c r="CE448" t="s">
        <v>361</v>
      </c>
      <c r="CN448" t="s">
        <v>359</v>
      </c>
      <c r="CO448" t="s">
        <v>359</v>
      </c>
      <c r="CP448" t="s">
        <v>375</v>
      </c>
      <c r="CQ448" t="s">
        <v>359</v>
      </c>
      <c r="CR448">
        <v>0</v>
      </c>
      <c r="CS448" t="s">
        <v>359</v>
      </c>
      <c r="CT448" t="s">
        <v>376</v>
      </c>
      <c r="CU448" t="s">
        <v>359</v>
      </c>
      <c r="CV448" t="s">
        <v>375</v>
      </c>
      <c r="CW448" t="s">
        <v>359</v>
      </c>
      <c r="CX448" t="s">
        <v>7022</v>
      </c>
      <c r="CY448" t="s">
        <v>7023</v>
      </c>
      <c r="CZ448" t="s">
        <v>7024</v>
      </c>
      <c r="DA448" t="s">
        <v>7025</v>
      </c>
      <c r="DB448">
        <v>1</v>
      </c>
      <c r="DC448" t="s">
        <v>7026</v>
      </c>
      <c r="DD448">
        <v>2013</v>
      </c>
      <c r="DE448" t="s">
        <v>622</v>
      </c>
      <c r="DF448" t="s">
        <v>361</v>
      </c>
      <c r="DJ448" t="s">
        <v>359</v>
      </c>
      <c r="DL448" t="s">
        <v>622</v>
      </c>
      <c r="DM448" t="s">
        <v>7027</v>
      </c>
      <c r="DN448" t="s">
        <v>7028</v>
      </c>
    </row>
    <row r="449" spans="1:118" x14ac:dyDescent="0.3">
      <c r="A449" t="s">
        <v>7029</v>
      </c>
      <c r="B449">
        <v>1</v>
      </c>
      <c r="D449" t="s">
        <v>579</v>
      </c>
      <c r="E449" t="s">
        <v>7030</v>
      </c>
      <c r="F449" t="s">
        <v>7031</v>
      </c>
      <c r="G449" t="s">
        <v>914</v>
      </c>
      <c r="H449" t="s">
        <v>7032</v>
      </c>
      <c r="I449">
        <v>2017</v>
      </c>
      <c r="J449" t="s">
        <v>353</v>
      </c>
      <c r="K449" t="s">
        <v>354</v>
      </c>
      <c r="L449" t="s">
        <v>754</v>
      </c>
      <c r="M449" t="s">
        <v>1476</v>
      </c>
      <c r="N449" t="s">
        <v>1292</v>
      </c>
      <c r="Q449" t="s">
        <v>7033</v>
      </c>
      <c r="T449">
        <v>120</v>
      </c>
      <c r="U449">
        <v>80</v>
      </c>
      <c r="V449">
        <v>40</v>
      </c>
      <c r="W449" t="s">
        <v>359</v>
      </c>
      <c r="X449" t="s">
        <v>394</v>
      </c>
      <c r="Z449">
        <v>1998</v>
      </c>
      <c r="AA449" t="s">
        <v>359</v>
      </c>
      <c r="AB449" t="s">
        <v>7034</v>
      </c>
      <c r="AC449" t="s">
        <v>362</v>
      </c>
      <c r="AD449" t="s">
        <v>7035</v>
      </c>
      <c r="AE449">
        <v>1</v>
      </c>
      <c r="AF449" t="s">
        <v>396</v>
      </c>
      <c r="AG449" t="s">
        <v>7036</v>
      </c>
      <c r="AH449" t="s">
        <v>7037</v>
      </c>
      <c r="AI449" t="s">
        <v>7038</v>
      </c>
      <c r="AJ449" t="s">
        <v>7039</v>
      </c>
      <c r="AK449" t="s">
        <v>7040</v>
      </c>
      <c r="AL449" t="s">
        <v>359</v>
      </c>
      <c r="AM449">
        <v>60</v>
      </c>
      <c r="AN449" t="s">
        <v>359</v>
      </c>
      <c r="AO449">
        <v>1</v>
      </c>
      <c r="AQ449" t="s">
        <v>401</v>
      </c>
      <c r="AR449">
        <v>2014</v>
      </c>
      <c r="AS449" t="s">
        <v>622</v>
      </c>
      <c r="AT449">
        <v>60</v>
      </c>
      <c r="AU449" t="s">
        <v>361</v>
      </c>
      <c r="BA449" t="s">
        <v>359</v>
      </c>
      <c r="BB449">
        <v>5</v>
      </c>
      <c r="BC449" t="s">
        <v>7041</v>
      </c>
      <c r="BD449" t="s">
        <v>7042</v>
      </c>
      <c r="BE449" t="s">
        <v>7043</v>
      </c>
      <c r="BF449" t="s">
        <v>7044</v>
      </c>
      <c r="BH449">
        <v>2017</v>
      </c>
      <c r="BI449" t="s">
        <v>370</v>
      </c>
      <c r="BJ449" t="s">
        <v>359</v>
      </c>
      <c r="BK449">
        <v>8</v>
      </c>
      <c r="BL449" t="s">
        <v>805</v>
      </c>
      <c r="BN449">
        <v>2017</v>
      </c>
      <c r="BO449" t="s">
        <v>369</v>
      </c>
      <c r="BP449" t="s">
        <v>361</v>
      </c>
      <c r="BV449" t="s">
        <v>359</v>
      </c>
      <c r="BW449">
        <v>2</v>
      </c>
      <c r="BY449">
        <v>2017</v>
      </c>
      <c r="BZ449" t="s">
        <v>370</v>
      </c>
      <c r="CA449" t="s">
        <v>361</v>
      </c>
      <c r="CE449" t="s">
        <v>361</v>
      </c>
      <c r="CN449" t="s">
        <v>359</v>
      </c>
      <c r="CO449" t="s">
        <v>359</v>
      </c>
      <c r="CP449" t="s">
        <v>375</v>
      </c>
      <c r="CQ449" t="s">
        <v>359</v>
      </c>
      <c r="CR449">
        <v>0</v>
      </c>
      <c r="CS449" t="s">
        <v>359</v>
      </c>
      <c r="CT449" t="s">
        <v>376</v>
      </c>
      <c r="CU449" t="s">
        <v>359</v>
      </c>
      <c r="CV449" t="s">
        <v>375</v>
      </c>
      <c r="CW449" t="s">
        <v>359</v>
      </c>
      <c r="CX449" t="s">
        <v>7045</v>
      </c>
      <c r="CY449" t="s">
        <v>7046</v>
      </c>
      <c r="CZ449" t="s">
        <v>7047</v>
      </c>
      <c r="DA449" t="s">
        <v>7048</v>
      </c>
      <c r="DB449">
        <v>2</v>
      </c>
      <c r="DC449" t="s">
        <v>7049</v>
      </c>
      <c r="DD449">
        <v>2017</v>
      </c>
      <c r="DE449" t="s">
        <v>369</v>
      </c>
      <c r="DF449" t="s">
        <v>361</v>
      </c>
      <c r="DJ449" t="s">
        <v>359</v>
      </c>
      <c r="DL449" t="s">
        <v>369</v>
      </c>
      <c r="DM449" t="s">
        <v>3951</v>
      </c>
      <c r="DN449" t="s">
        <v>7050</v>
      </c>
    </row>
    <row r="450" spans="1:118" x14ac:dyDescent="0.3">
      <c r="A450" t="s">
        <v>7051</v>
      </c>
      <c r="B450">
        <v>1</v>
      </c>
      <c r="D450" t="s">
        <v>579</v>
      </c>
      <c r="E450" t="s">
        <v>7052</v>
      </c>
      <c r="F450" t="s">
        <v>7053</v>
      </c>
      <c r="G450" t="s">
        <v>582</v>
      </c>
      <c r="H450" t="s">
        <v>7054</v>
      </c>
      <c r="I450">
        <v>2017</v>
      </c>
      <c r="J450" t="s">
        <v>353</v>
      </c>
      <c r="K450" t="s">
        <v>354</v>
      </c>
      <c r="L450" t="s">
        <v>355</v>
      </c>
      <c r="M450" t="s">
        <v>356</v>
      </c>
      <c r="N450" t="s">
        <v>7055</v>
      </c>
      <c r="Q450" t="s">
        <v>2093</v>
      </c>
      <c r="R450">
        <v>10234</v>
      </c>
      <c r="T450">
        <v>163</v>
      </c>
      <c r="U450">
        <v>140</v>
      </c>
      <c r="V450">
        <v>23</v>
      </c>
      <c r="W450" t="s">
        <v>359</v>
      </c>
      <c r="X450" t="s">
        <v>360</v>
      </c>
      <c r="Z450">
        <v>2012</v>
      </c>
      <c r="AA450" t="s">
        <v>359</v>
      </c>
      <c r="AB450" t="s">
        <v>7056</v>
      </c>
      <c r="AE450">
        <v>2</v>
      </c>
      <c r="AF450" t="s">
        <v>363</v>
      </c>
      <c r="AG450" t="s">
        <v>2095</v>
      </c>
      <c r="AH450" t="s">
        <v>2096</v>
      </c>
      <c r="AI450" t="s">
        <v>2097</v>
      </c>
      <c r="AJ450" t="s">
        <v>2098</v>
      </c>
      <c r="AL450" t="s">
        <v>359</v>
      </c>
      <c r="AM450">
        <v>0</v>
      </c>
      <c r="AN450" t="s">
        <v>359</v>
      </c>
      <c r="AO450">
        <v>2</v>
      </c>
      <c r="AQ450" t="s">
        <v>401</v>
      </c>
      <c r="AR450">
        <v>2012</v>
      </c>
      <c r="AS450" t="s">
        <v>370</v>
      </c>
      <c r="AT450">
        <v>65</v>
      </c>
      <c r="AU450" t="s">
        <v>359</v>
      </c>
      <c r="AV450">
        <v>2</v>
      </c>
      <c r="AX450">
        <v>2012</v>
      </c>
      <c r="AY450" t="s">
        <v>370</v>
      </c>
      <c r="AZ450">
        <v>12000</v>
      </c>
      <c r="BA450" t="s">
        <v>359</v>
      </c>
      <c r="BB450">
        <v>7</v>
      </c>
      <c r="BC450" t="s">
        <v>371</v>
      </c>
      <c r="BD450" t="s">
        <v>372</v>
      </c>
      <c r="BE450" t="s">
        <v>373</v>
      </c>
      <c r="BF450" t="s">
        <v>374</v>
      </c>
      <c r="BH450">
        <v>2012</v>
      </c>
      <c r="BI450" t="s">
        <v>370</v>
      </c>
      <c r="BJ450" t="s">
        <v>359</v>
      </c>
      <c r="BK450">
        <v>14</v>
      </c>
      <c r="BL450" t="s">
        <v>593</v>
      </c>
      <c r="BN450">
        <v>2012</v>
      </c>
      <c r="BO450" t="s">
        <v>370</v>
      </c>
      <c r="BP450" t="s">
        <v>359</v>
      </c>
      <c r="BQ450">
        <v>2</v>
      </c>
      <c r="BS450">
        <v>2012</v>
      </c>
      <c r="BT450" t="s">
        <v>370</v>
      </c>
      <c r="BU450">
        <v>12000</v>
      </c>
      <c r="BV450" t="s">
        <v>361</v>
      </c>
      <c r="CE450" t="s">
        <v>361</v>
      </c>
      <c r="CN450" t="s">
        <v>359</v>
      </c>
      <c r="CO450" t="s">
        <v>359</v>
      </c>
      <c r="CP450" t="s">
        <v>375</v>
      </c>
      <c r="CQ450" t="s">
        <v>359</v>
      </c>
      <c r="CR450">
        <v>0</v>
      </c>
      <c r="CS450" t="s">
        <v>359</v>
      </c>
      <c r="CT450" t="s">
        <v>376</v>
      </c>
      <c r="CU450" t="s">
        <v>359</v>
      </c>
      <c r="CV450" t="s">
        <v>375</v>
      </c>
      <c r="CW450" t="s">
        <v>359</v>
      </c>
      <c r="CX450" t="s">
        <v>7057</v>
      </c>
      <c r="CY450" t="s">
        <v>7058</v>
      </c>
      <c r="CZ450" t="s">
        <v>7059</v>
      </c>
      <c r="DA450" t="s">
        <v>7060</v>
      </c>
      <c r="DB450">
        <v>1</v>
      </c>
      <c r="DC450" t="s">
        <v>7061</v>
      </c>
      <c r="DD450">
        <v>2012</v>
      </c>
      <c r="DE450" t="s">
        <v>622</v>
      </c>
      <c r="DF450" t="s">
        <v>361</v>
      </c>
      <c r="DJ450" t="s">
        <v>361</v>
      </c>
      <c r="DK450" t="s">
        <v>7062</v>
      </c>
      <c r="DL450" t="s">
        <v>622</v>
      </c>
      <c r="DM450" t="s">
        <v>7063</v>
      </c>
      <c r="DN450" t="s">
        <v>7064</v>
      </c>
    </row>
    <row r="451" spans="1:118" x14ac:dyDescent="0.3">
      <c r="A451" t="s">
        <v>7065</v>
      </c>
      <c r="B451">
        <v>1</v>
      </c>
      <c r="D451" t="s">
        <v>465</v>
      </c>
      <c r="E451" t="s">
        <v>7066</v>
      </c>
      <c r="F451" t="s">
        <v>7067</v>
      </c>
      <c r="G451" t="s">
        <v>468</v>
      </c>
      <c r="H451" t="s">
        <v>7068</v>
      </c>
      <c r="I451">
        <v>2017</v>
      </c>
      <c r="J451" t="s">
        <v>353</v>
      </c>
      <c r="K451" t="s">
        <v>354</v>
      </c>
      <c r="L451" t="s">
        <v>1033</v>
      </c>
      <c r="M451" t="s">
        <v>3784</v>
      </c>
      <c r="N451" t="s">
        <v>5633</v>
      </c>
      <c r="Q451" t="s">
        <v>7069</v>
      </c>
      <c r="R451">
        <v>9577</v>
      </c>
      <c r="T451">
        <v>281</v>
      </c>
      <c r="U451">
        <v>281</v>
      </c>
      <c r="V451">
        <v>0</v>
      </c>
      <c r="W451" t="s">
        <v>359</v>
      </c>
      <c r="X451" t="s">
        <v>360</v>
      </c>
      <c r="Z451">
        <v>2015</v>
      </c>
      <c r="AA451" t="s">
        <v>361</v>
      </c>
      <c r="AC451" t="s">
        <v>362</v>
      </c>
      <c r="AD451" t="s">
        <v>7070</v>
      </c>
      <c r="AE451">
        <v>1</v>
      </c>
      <c r="AF451" t="s">
        <v>363</v>
      </c>
      <c r="AG451" t="s">
        <v>966</v>
      </c>
      <c r="AH451" t="s">
        <v>967</v>
      </c>
      <c r="AI451" t="s">
        <v>968</v>
      </c>
      <c r="AJ451" t="s">
        <v>969</v>
      </c>
      <c r="AL451" t="s">
        <v>359</v>
      </c>
      <c r="AM451">
        <v>40</v>
      </c>
      <c r="AN451" t="s">
        <v>361</v>
      </c>
      <c r="AT451">
        <v>40</v>
      </c>
      <c r="AU451" t="s">
        <v>361</v>
      </c>
      <c r="BA451" t="s">
        <v>361</v>
      </c>
      <c r="BJ451" t="s">
        <v>361</v>
      </c>
      <c r="BP451" t="s">
        <v>361</v>
      </c>
      <c r="BV451" t="s">
        <v>361</v>
      </c>
      <c r="CE451" t="s">
        <v>361</v>
      </c>
      <c r="CN451" t="s">
        <v>359</v>
      </c>
      <c r="CO451" t="s">
        <v>359</v>
      </c>
      <c r="CP451" t="s">
        <v>375</v>
      </c>
      <c r="CQ451" t="s">
        <v>359</v>
      </c>
      <c r="CR451">
        <v>0</v>
      </c>
      <c r="CS451" t="s">
        <v>359</v>
      </c>
      <c r="CT451" t="s">
        <v>376</v>
      </c>
      <c r="CU451" t="s">
        <v>359</v>
      </c>
      <c r="CV451" t="s">
        <v>375</v>
      </c>
      <c r="CW451" t="s">
        <v>359</v>
      </c>
      <c r="CX451" t="s">
        <v>7071</v>
      </c>
      <c r="CY451" t="s">
        <v>7072</v>
      </c>
      <c r="CZ451" t="s">
        <v>7073</v>
      </c>
      <c r="DA451" t="s">
        <v>7074</v>
      </c>
      <c r="DB451">
        <v>1</v>
      </c>
      <c r="DC451" t="s">
        <v>7075</v>
      </c>
      <c r="DD451">
        <v>2015</v>
      </c>
      <c r="DE451" t="s">
        <v>370</v>
      </c>
      <c r="DF451" t="s">
        <v>361</v>
      </c>
      <c r="DJ451" t="s">
        <v>359</v>
      </c>
      <c r="DL451" t="s">
        <v>370</v>
      </c>
      <c r="DM451" t="s">
        <v>7070</v>
      </c>
      <c r="DN451" t="s">
        <v>7076</v>
      </c>
    </row>
    <row r="452" spans="1:118" x14ac:dyDescent="0.3">
      <c r="A452" t="s">
        <v>7077</v>
      </c>
      <c r="B452">
        <v>1</v>
      </c>
      <c r="D452" t="s">
        <v>631</v>
      </c>
      <c r="E452" t="s">
        <v>7078</v>
      </c>
      <c r="F452" t="s">
        <v>7079</v>
      </c>
      <c r="G452" t="s">
        <v>634</v>
      </c>
      <c r="H452" t="s">
        <v>7080</v>
      </c>
      <c r="I452">
        <v>2017</v>
      </c>
      <c r="J452" t="s">
        <v>353</v>
      </c>
      <c r="K452" t="s">
        <v>354</v>
      </c>
      <c r="L452" t="s">
        <v>564</v>
      </c>
      <c r="M452" t="s">
        <v>636</v>
      </c>
      <c r="N452" t="s">
        <v>6306</v>
      </c>
      <c r="Q452" t="s">
        <v>771</v>
      </c>
      <c r="R452">
        <v>6074</v>
      </c>
      <c r="T452">
        <v>111</v>
      </c>
      <c r="U452">
        <v>62</v>
      </c>
      <c r="V452">
        <v>49</v>
      </c>
      <c r="W452" t="s">
        <v>359</v>
      </c>
      <c r="X452" t="s">
        <v>360</v>
      </c>
      <c r="Z452">
        <v>2014</v>
      </c>
      <c r="AA452" t="s">
        <v>359</v>
      </c>
      <c r="AB452" t="s">
        <v>818</v>
      </c>
      <c r="AC452" t="s">
        <v>362</v>
      </c>
      <c r="AE452">
        <v>1</v>
      </c>
      <c r="AF452" t="s">
        <v>363</v>
      </c>
      <c r="AG452" t="s">
        <v>773</v>
      </c>
      <c r="AH452" t="s">
        <v>774</v>
      </c>
      <c r="AI452" t="s">
        <v>775</v>
      </c>
      <c r="AJ452" t="s">
        <v>776</v>
      </c>
      <c r="AL452" t="s">
        <v>359</v>
      </c>
      <c r="AM452">
        <v>4.4400000000000004</v>
      </c>
      <c r="AN452" t="s">
        <v>359</v>
      </c>
      <c r="AO452">
        <v>1</v>
      </c>
      <c r="AQ452" t="s">
        <v>401</v>
      </c>
      <c r="AR452">
        <v>2014</v>
      </c>
      <c r="AS452" t="s">
        <v>370</v>
      </c>
      <c r="AT452">
        <v>4.4400000000000004</v>
      </c>
      <c r="AU452" t="s">
        <v>359</v>
      </c>
      <c r="AV452">
        <v>1</v>
      </c>
      <c r="AX452">
        <v>2014</v>
      </c>
      <c r="AY452" t="s">
        <v>370</v>
      </c>
      <c r="AZ452">
        <v>3000</v>
      </c>
      <c r="BA452" t="s">
        <v>359</v>
      </c>
      <c r="BB452">
        <v>16</v>
      </c>
      <c r="BC452" t="s">
        <v>777</v>
      </c>
      <c r="BD452" t="s">
        <v>778</v>
      </c>
      <c r="BE452" t="s">
        <v>779</v>
      </c>
      <c r="BF452" t="s">
        <v>780</v>
      </c>
      <c r="BH452">
        <v>2014</v>
      </c>
      <c r="BI452" t="s">
        <v>370</v>
      </c>
      <c r="BJ452" t="s">
        <v>359</v>
      </c>
      <c r="BK452">
        <v>8</v>
      </c>
      <c r="BL452" t="s">
        <v>819</v>
      </c>
      <c r="BN452">
        <v>2014</v>
      </c>
      <c r="BO452" t="s">
        <v>369</v>
      </c>
      <c r="BP452" t="s">
        <v>359</v>
      </c>
      <c r="BQ452">
        <v>3</v>
      </c>
      <c r="BS452">
        <v>2014</v>
      </c>
      <c r="BT452" t="s">
        <v>369</v>
      </c>
      <c r="BU452">
        <v>20000</v>
      </c>
      <c r="BV452" t="s">
        <v>359</v>
      </c>
      <c r="BW452">
        <v>1</v>
      </c>
      <c r="BY452">
        <v>2014</v>
      </c>
      <c r="BZ452" t="s">
        <v>369</v>
      </c>
      <c r="CA452" t="s">
        <v>359</v>
      </c>
      <c r="CC452">
        <v>2014</v>
      </c>
      <c r="CD452" t="s">
        <v>370</v>
      </c>
      <c r="CE452" t="s">
        <v>361</v>
      </c>
      <c r="CN452" t="s">
        <v>359</v>
      </c>
      <c r="CO452" t="s">
        <v>359</v>
      </c>
      <c r="CP452" t="s">
        <v>375</v>
      </c>
      <c r="CQ452" t="s">
        <v>359</v>
      </c>
      <c r="CR452">
        <v>0</v>
      </c>
      <c r="CS452" t="s">
        <v>359</v>
      </c>
      <c r="CT452" t="s">
        <v>376</v>
      </c>
      <c r="CU452" t="s">
        <v>359</v>
      </c>
      <c r="CV452" t="s">
        <v>375</v>
      </c>
      <c r="CW452" t="s">
        <v>359</v>
      </c>
      <c r="CX452" t="s">
        <v>7081</v>
      </c>
      <c r="CY452" t="s">
        <v>7082</v>
      </c>
      <c r="CZ452" t="s">
        <v>7083</v>
      </c>
      <c r="DA452" t="s">
        <v>7084</v>
      </c>
      <c r="DB452">
        <v>28</v>
      </c>
      <c r="DC452" t="s">
        <v>7085</v>
      </c>
      <c r="DD452">
        <v>2014</v>
      </c>
      <c r="DE452" t="s">
        <v>370</v>
      </c>
      <c r="DF452" t="s">
        <v>361</v>
      </c>
      <c r="DJ452" t="s">
        <v>359</v>
      </c>
      <c r="DL452" t="s">
        <v>370</v>
      </c>
      <c r="DM452" t="s">
        <v>7086</v>
      </c>
      <c r="DN452" t="s">
        <v>7087</v>
      </c>
    </row>
    <row r="453" spans="1:118" x14ac:dyDescent="0.3">
      <c r="A453" t="s">
        <v>7088</v>
      </c>
      <c r="B453">
        <v>1</v>
      </c>
      <c r="D453" t="s">
        <v>348</v>
      </c>
      <c r="E453" t="s">
        <v>7089</v>
      </c>
      <c r="F453" t="s">
        <v>7090</v>
      </c>
      <c r="G453" t="s">
        <v>351</v>
      </c>
      <c r="H453" t="s">
        <v>7091</v>
      </c>
      <c r="I453">
        <v>2017</v>
      </c>
      <c r="J453" t="s">
        <v>353</v>
      </c>
      <c r="K453" t="s">
        <v>354</v>
      </c>
      <c r="L453" t="s">
        <v>446</v>
      </c>
      <c r="M453" t="s">
        <v>447</v>
      </c>
      <c r="N453" t="s">
        <v>515</v>
      </c>
      <c r="Q453" t="s">
        <v>449</v>
      </c>
      <c r="R453">
        <v>6572</v>
      </c>
      <c r="T453">
        <v>193</v>
      </c>
      <c r="U453">
        <v>193</v>
      </c>
      <c r="V453">
        <v>0</v>
      </c>
      <c r="W453" t="s">
        <v>359</v>
      </c>
      <c r="X453" t="s">
        <v>360</v>
      </c>
      <c r="Z453">
        <v>2009</v>
      </c>
      <c r="AA453" t="s">
        <v>361</v>
      </c>
      <c r="AC453" t="s">
        <v>6335</v>
      </c>
      <c r="AE453">
        <v>3</v>
      </c>
      <c r="AF453" t="s">
        <v>363</v>
      </c>
      <c r="AG453" t="s">
        <v>450</v>
      </c>
      <c r="AH453" t="s">
        <v>451</v>
      </c>
      <c r="AI453" t="s">
        <v>452</v>
      </c>
      <c r="AJ453" t="s">
        <v>453</v>
      </c>
      <c r="AL453" t="s">
        <v>359</v>
      </c>
      <c r="AM453">
        <v>4.5</v>
      </c>
      <c r="AN453" t="s">
        <v>359</v>
      </c>
      <c r="AO453">
        <v>1</v>
      </c>
      <c r="AQ453" t="s">
        <v>368</v>
      </c>
      <c r="AR453">
        <v>2009</v>
      </c>
      <c r="AS453" t="s">
        <v>370</v>
      </c>
      <c r="AT453">
        <v>4.5</v>
      </c>
      <c r="AU453" t="s">
        <v>359</v>
      </c>
      <c r="AV453">
        <v>2</v>
      </c>
      <c r="AX453">
        <v>2009</v>
      </c>
      <c r="AY453" t="s">
        <v>370</v>
      </c>
      <c r="AZ453">
        <v>5000</v>
      </c>
      <c r="BA453" t="s">
        <v>359</v>
      </c>
      <c r="BB453">
        <v>7</v>
      </c>
      <c r="BC453" t="s">
        <v>7092</v>
      </c>
      <c r="BD453" t="s">
        <v>7093</v>
      </c>
      <c r="BE453" t="s">
        <v>7094</v>
      </c>
      <c r="BF453" t="s">
        <v>7095</v>
      </c>
      <c r="BH453">
        <v>2003</v>
      </c>
      <c r="BI453" t="s">
        <v>370</v>
      </c>
      <c r="BJ453" t="s">
        <v>359</v>
      </c>
      <c r="BK453">
        <v>14</v>
      </c>
      <c r="BL453" t="s">
        <v>368</v>
      </c>
      <c r="BN453">
        <v>2003</v>
      </c>
      <c r="BO453" t="s">
        <v>370</v>
      </c>
      <c r="BP453" t="s">
        <v>359</v>
      </c>
      <c r="BQ453">
        <v>2</v>
      </c>
      <c r="BS453">
        <v>2003</v>
      </c>
      <c r="BT453" t="s">
        <v>370</v>
      </c>
      <c r="BU453">
        <v>5000</v>
      </c>
      <c r="BV453" t="s">
        <v>359</v>
      </c>
      <c r="BW453">
        <v>1</v>
      </c>
      <c r="BY453">
        <v>2009</v>
      </c>
      <c r="BZ453" t="s">
        <v>370</v>
      </c>
      <c r="CA453" t="s">
        <v>359</v>
      </c>
      <c r="CC453">
        <v>2009</v>
      </c>
      <c r="CD453" t="s">
        <v>370</v>
      </c>
      <c r="CE453" t="s">
        <v>361</v>
      </c>
      <c r="CN453" t="s">
        <v>359</v>
      </c>
      <c r="CO453" t="s">
        <v>359</v>
      </c>
      <c r="CP453" t="s">
        <v>375</v>
      </c>
      <c r="CQ453" t="s">
        <v>359</v>
      </c>
      <c r="CR453">
        <v>0</v>
      </c>
      <c r="CS453" t="s">
        <v>359</v>
      </c>
      <c r="CT453" t="s">
        <v>376</v>
      </c>
      <c r="CU453" t="s">
        <v>359</v>
      </c>
      <c r="CV453" t="s">
        <v>375</v>
      </c>
      <c r="CW453" t="s">
        <v>359</v>
      </c>
      <c r="CX453" t="s">
        <v>7096</v>
      </c>
      <c r="CY453" t="s">
        <v>7097</v>
      </c>
      <c r="CZ453" t="s">
        <v>7098</v>
      </c>
      <c r="DA453" t="s">
        <v>7099</v>
      </c>
      <c r="DB453">
        <v>1</v>
      </c>
      <c r="DC453" t="s">
        <v>7100</v>
      </c>
      <c r="DD453">
        <v>2012</v>
      </c>
      <c r="DE453" t="s">
        <v>370</v>
      </c>
      <c r="DF453" t="s">
        <v>361</v>
      </c>
      <c r="DJ453" t="s">
        <v>361</v>
      </c>
      <c r="DK453" t="s">
        <v>7101</v>
      </c>
      <c r="DL453" t="s">
        <v>369</v>
      </c>
      <c r="DN453" t="s">
        <v>7102</v>
      </c>
    </row>
    <row r="454" spans="1:118" x14ac:dyDescent="0.3">
      <c r="A454" t="s">
        <v>7103</v>
      </c>
      <c r="B454">
        <v>1</v>
      </c>
      <c r="D454" t="s">
        <v>487</v>
      </c>
      <c r="E454" t="s">
        <v>7104</v>
      </c>
      <c r="F454" t="s">
        <v>7105</v>
      </c>
      <c r="G454" t="s">
        <v>490</v>
      </c>
      <c r="H454" t="s">
        <v>1057</v>
      </c>
      <c r="I454">
        <v>2017</v>
      </c>
      <c r="J454" t="s">
        <v>353</v>
      </c>
      <c r="K454" t="s">
        <v>354</v>
      </c>
      <c r="L454" t="s">
        <v>492</v>
      </c>
      <c r="M454" t="s">
        <v>493</v>
      </c>
      <c r="N454" t="s">
        <v>7106</v>
      </c>
      <c r="Q454" t="s">
        <v>896</v>
      </c>
      <c r="T454">
        <v>99</v>
      </c>
      <c r="U454">
        <v>99</v>
      </c>
      <c r="V454">
        <v>0</v>
      </c>
      <c r="W454" t="s">
        <v>359</v>
      </c>
      <c r="X454" t="s">
        <v>394</v>
      </c>
      <c r="Z454">
        <v>2013</v>
      </c>
      <c r="AA454" t="s">
        <v>359</v>
      </c>
      <c r="AB454" t="s">
        <v>7107</v>
      </c>
      <c r="AC454" t="s">
        <v>362</v>
      </c>
      <c r="AE454">
        <v>1</v>
      </c>
      <c r="AF454" t="s">
        <v>363</v>
      </c>
      <c r="AG454" t="s">
        <v>897</v>
      </c>
      <c r="AH454" t="s">
        <v>898</v>
      </c>
      <c r="AI454" t="s">
        <v>899</v>
      </c>
      <c r="AJ454" t="s">
        <v>900</v>
      </c>
      <c r="AL454" t="s">
        <v>359</v>
      </c>
      <c r="AM454">
        <v>11</v>
      </c>
      <c r="AN454" t="s">
        <v>359</v>
      </c>
      <c r="AO454">
        <v>1</v>
      </c>
      <c r="AQ454" t="s">
        <v>401</v>
      </c>
      <c r="AR454">
        <v>2013</v>
      </c>
      <c r="AS454" t="s">
        <v>370</v>
      </c>
      <c r="AT454">
        <v>11</v>
      </c>
      <c r="AU454" t="s">
        <v>359</v>
      </c>
      <c r="AV454">
        <v>1</v>
      </c>
      <c r="AX454">
        <v>2013</v>
      </c>
      <c r="AY454" t="s">
        <v>370</v>
      </c>
      <c r="AZ454">
        <v>500</v>
      </c>
      <c r="BA454" t="s">
        <v>359</v>
      </c>
      <c r="BB454">
        <v>17</v>
      </c>
      <c r="BC454" t="s">
        <v>897</v>
      </c>
      <c r="BD454" t="s">
        <v>898</v>
      </c>
      <c r="BE454" t="s">
        <v>899</v>
      </c>
      <c r="BF454" t="s">
        <v>900</v>
      </c>
      <c r="BH454">
        <v>2013</v>
      </c>
      <c r="BI454" t="s">
        <v>370</v>
      </c>
      <c r="BJ454" t="s">
        <v>359</v>
      </c>
      <c r="BK454">
        <v>6</v>
      </c>
      <c r="BL454" t="s">
        <v>551</v>
      </c>
      <c r="BN454">
        <v>2013</v>
      </c>
      <c r="BO454" t="s">
        <v>370</v>
      </c>
      <c r="BP454" t="s">
        <v>359</v>
      </c>
      <c r="BQ454">
        <v>4</v>
      </c>
      <c r="BS454">
        <v>2013</v>
      </c>
      <c r="BT454" t="s">
        <v>370</v>
      </c>
      <c r="BU454">
        <v>3500</v>
      </c>
      <c r="BV454" t="s">
        <v>361</v>
      </c>
      <c r="CE454" t="s">
        <v>361</v>
      </c>
      <c r="CN454" t="s">
        <v>359</v>
      </c>
      <c r="CO454" t="s">
        <v>359</v>
      </c>
      <c r="CP454" t="s">
        <v>375</v>
      </c>
      <c r="CQ454" t="s">
        <v>359</v>
      </c>
      <c r="CR454">
        <v>0</v>
      </c>
      <c r="CS454" t="s">
        <v>359</v>
      </c>
      <c r="CT454" t="s">
        <v>376</v>
      </c>
      <c r="CU454" t="s">
        <v>359</v>
      </c>
      <c r="CV454" t="s">
        <v>375</v>
      </c>
      <c r="CW454" t="s">
        <v>359</v>
      </c>
      <c r="CX454" t="s">
        <v>7108</v>
      </c>
      <c r="CY454" t="s">
        <v>7109</v>
      </c>
      <c r="CZ454" t="s">
        <v>7110</v>
      </c>
      <c r="DA454" t="s">
        <v>7111</v>
      </c>
      <c r="DB454">
        <v>1</v>
      </c>
      <c r="DC454" t="s">
        <v>7112</v>
      </c>
      <c r="DD454">
        <v>2013</v>
      </c>
      <c r="DE454" t="s">
        <v>370</v>
      </c>
      <c r="DF454" t="s">
        <v>361</v>
      </c>
      <c r="DJ454" t="s">
        <v>359</v>
      </c>
      <c r="DL454" t="s">
        <v>370</v>
      </c>
      <c r="DN454" t="s">
        <v>7113</v>
      </c>
    </row>
    <row r="455" spans="1:118" x14ac:dyDescent="0.3">
      <c r="A455" t="s">
        <v>7114</v>
      </c>
      <c r="B455">
        <v>1</v>
      </c>
      <c r="D455" t="s">
        <v>465</v>
      </c>
      <c r="E455" t="s">
        <v>7115</v>
      </c>
      <c r="F455" t="s">
        <v>7116</v>
      </c>
      <c r="G455" t="s">
        <v>468</v>
      </c>
      <c r="H455" t="s">
        <v>7117</v>
      </c>
      <c r="I455">
        <v>2017</v>
      </c>
      <c r="J455" t="s">
        <v>353</v>
      </c>
      <c r="K455" t="s">
        <v>354</v>
      </c>
      <c r="L455" t="s">
        <v>1033</v>
      </c>
      <c r="M455" t="s">
        <v>1034</v>
      </c>
      <c r="N455" t="s">
        <v>1476</v>
      </c>
      <c r="Q455" t="s">
        <v>2528</v>
      </c>
      <c r="R455">
        <v>2621</v>
      </c>
      <c r="T455">
        <v>243</v>
      </c>
      <c r="U455">
        <v>243</v>
      </c>
      <c r="V455">
        <v>0</v>
      </c>
      <c r="W455" t="s">
        <v>359</v>
      </c>
      <c r="X455" t="s">
        <v>394</v>
      </c>
      <c r="Z455">
        <v>2016</v>
      </c>
      <c r="AA455" t="s">
        <v>361</v>
      </c>
      <c r="AC455" t="s">
        <v>362</v>
      </c>
      <c r="AD455" t="s">
        <v>2529</v>
      </c>
      <c r="AE455">
        <v>1</v>
      </c>
      <c r="AF455" t="s">
        <v>363</v>
      </c>
      <c r="AG455" t="s">
        <v>2530</v>
      </c>
      <c r="AH455" t="s">
        <v>2531</v>
      </c>
      <c r="AI455" t="s">
        <v>2532</v>
      </c>
      <c r="AJ455" t="s">
        <v>2533</v>
      </c>
      <c r="AL455" t="s">
        <v>359</v>
      </c>
      <c r="AM455">
        <v>40</v>
      </c>
      <c r="AN455" t="s">
        <v>361</v>
      </c>
      <c r="AT455">
        <v>40</v>
      </c>
      <c r="AU455" t="s">
        <v>361</v>
      </c>
      <c r="BA455" t="s">
        <v>361</v>
      </c>
      <c r="BJ455" t="s">
        <v>361</v>
      </c>
      <c r="BP455" t="s">
        <v>361</v>
      </c>
      <c r="BV455" t="s">
        <v>361</v>
      </c>
      <c r="CE455" t="s">
        <v>361</v>
      </c>
      <c r="CN455" t="s">
        <v>359</v>
      </c>
      <c r="CO455" t="s">
        <v>359</v>
      </c>
      <c r="CP455" t="s">
        <v>375</v>
      </c>
      <c r="CQ455" t="s">
        <v>359</v>
      </c>
      <c r="CR455">
        <v>0</v>
      </c>
      <c r="CS455" t="s">
        <v>359</v>
      </c>
      <c r="CT455" t="s">
        <v>376</v>
      </c>
      <c r="CU455" t="s">
        <v>359</v>
      </c>
      <c r="CV455" t="s">
        <v>375</v>
      </c>
      <c r="CW455" t="s">
        <v>359</v>
      </c>
      <c r="CX455" t="s">
        <v>7118</v>
      </c>
      <c r="CY455" t="s">
        <v>7119</v>
      </c>
      <c r="CZ455" t="s">
        <v>7120</v>
      </c>
      <c r="DA455" t="s">
        <v>7121</v>
      </c>
      <c r="DB455">
        <v>2</v>
      </c>
      <c r="DC455" t="s">
        <v>7122</v>
      </c>
      <c r="DD455">
        <v>2016</v>
      </c>
      <c r="DE455" t="s">
        <v>370</v>
      </c>
      <c r="DF455" t="s">
        <v>361</v>
      </c>
      <c r="DJ455" t="s">
        <v>359</v>
      </c>
      <c r="DL455" t="s">
        <v>370</v>
      </c>
      <c r="DM455" t="s">
        <v>2529</v>
      </c>
      <c r="DN455" t="s">
        <v>7123</v>
      </c>
    </row>
    <row r="456" spans="1:118" x14ac:dyDescent="0.3">
      <c r="A456" t="s">
        <v>7124</v>
      </c>
      <c r="B456">
        <v>1</v>
      </c>
      <c r="D456" t="s">
        <v>465</v>
      </c>
      <c r="E456" t="s">
        <v>7125</v>
      </c>
      <c r="F456" t="s">
        <v>7126</v>
      </c>
      <c r="G456" t="s">
        <v>468</v>
      </c>
      <c r="H456" t="s">
        <v>7127</v>
      </c>
      <c r="I456">
        <v>2017</v>
      </c>
      <c r="J456" t="s">
        <v>353</v>
      </c>
      <c r="K456" t="s">
        <v>354</v>
      </c>
      <c r="L456" t="s">
        <v>664</v>
      </c>
      <c r="M456" t="s">
        <v>665</v>
      </c>
      <c r="N456" t="s">
        <v>7128</v>
      </c>
      <c r="Q456" t="s">
        <v>7129</v>
      </c>
      <c r="R456">
        <v>30604</v>
      </c>
      <c r="T456">
        <v>157</v>
      </c>
      <c r="U456">
        <v>157</v>
      </c>
      <c r="V456">
        <v>0</v>
      </c>
      <c r="W456" t="s">
        <v>359</v>
      </c>
      <c r="X456" t="s">
        <v>360</v>
      </c>
      <c r="Z456">
        <v>2012</v>
      </c>
      <c r="AA456" t="s">
        <v>361</v>
      </c>
      <c r="AC456" t="s">
        <v>362</v>
      </c>
      <c r="AD456" t="s">
        <v>711</v>
      </c>
      <c r="AE456">
        <v>2</v>
      </c>
      <c r="AF456" t="s">
        <v>363</v>
      </c>
      <c r="AG456" t="s">
        <v>670</v>
      </c>
      <c r="AH456" t="s">
        <v>671</v>
      </c>
      <c r="AI456" t="s">
        <v>672</v>
      </c>
      <c r="AJ456" t="s">
        <v>673</v>
      </c>
      <c r="AL456" t="s">
        <v>359</v>
      </c>
      <c r="AM456">
        <v>5</v>
      </c>
      <c r="AN456" t="s">
        <v>361</v>
      </c>
      <c r="AT456">
        <v>5</v>
      </c>
      <c r="AU456" t="s">
        <v>361</v>
      </c>
      <c r="BA456" t="s">
        <v>359</v>
      </c>
      <c r="BB456">
        <v>1</v>
      </c>
      <c r="BC456" t="s">
        <v>7130</v>
      </c>
      <c r="BD456" t="s">
        <v>7131</v>
      </c>
      <c r="BE456" t="s">
        <v>7132</v>
      </c>
      <c r="BF456" t="s">
        <v>7133</v>
      </c>
      <c r="BG456" t="s">
        <v>7134</v>
      </c>
      <c r="BH456">
        <v>2017</v>
      </c>
      <c r="BI456" t="s">
        <v>370</v>
      </c>
      <c r="BJ456" t="s">
        <v>361</v>
      </c>
      <c r="BP456" t="s">
        <v>361</v>
      </c>
      <c r="BV456" t="s">
        <v>361</v>
      </c>
      <c r="CE456" t="s">
        <v>361</v>
      </c>
      <c r="CN456" t="s">
        <v>359</v>
      </c>
      <c r="CO456" t="s">
        <v>359</v>
      </c>
      <c r="CP456" t="s">
        <v>375</v>
      </c>
      <c r="CQ456" t="s">
        <v>359</v>
      </c>
      <c r="CR456">
        <v>0</v>
      </c>
      <c r="CS456" t="s">
        <v>359</v>
      </c>
      <c r="CT456" t="s">
        <v>376</v>
      </c>
      <c r="CU456" t="s">
        <v>359</v>
      </c>
      <c r="CV456" t="s">
        <v>375</v>
      </c>
      <c r="CW456" t="s">
        <v>359</v>
      </c>
      <c r="CX456" t="s">
        <v>7135</v>
      </c>
      <c r="CY456" t="s">
        <v>7136</v>
      </c>
      <c r="CZ456" t="s">
        <v>7137</v>
      </c>
      <c r="DA456" t="s">
        <v>7138</v>
      </c>
      <c r="DB456">
        <v>2</v>
      </c>
      <c r="DC456" t="s">
        <v>7139</v>
      </c>
      <c r="DD456">
        <v>2017</v>
      </c>
      <c r="DE456" t="s">
        <v>370</v>
      </c>
      <c r="DF456" t="s">
        <v>361</v>
      </c>
      <c r="DJ456" t="s">
        <v>359</v>
      </c>
      <c r="DL456" t="s">
        <v>370</v>
      </c>
      <c r="DM456" t="s">
        <v>2290</v>
      </c>
      <c r="DN456" t="s">
        <v>7140</v>
      </c>
    </row>
    <row r="457" spans="1:118" x14ac:dyDescent="0.3">
      <c r="A457" t="s">
        <v>7141</v>
      </c>
      <c r="B457">
        <v>1</v>
      </c>
      <c r="D457" t="s">
        <v>385</v>
      </c>
      <c r="E457" t="s">
        <v>7142</v>
      </c>
      <c r="F457" t="s">
        <v>7143</v>
      </c>
      <c r="G457" t="s">
        <v>388</v>
      </c>
      <c r="H457" t="s">
        <v>7144</v>
      </c>
      <c r="I457">
        <v>2017</v>
      </c>
      <c r="J457" t="s">
        <v>353</v>
      </c>
      <c r="K457" t="s">
        <v>354</v>
      </c>
      <c r="L457" t="s">
        <v>584</v>
      </c>
      <c r="M457" t="s">
        <v>585</v>
      </c>
      <c r="N457" t="s">
        <v>584</v>
      </c>
      <c r="Q457" t="s">
        <v>1211</v>
      </c>
      <c r="R457">
        <v>1458</v>
      </c>
      <c r="T457">
        <v>77</v>
      </c>
      <c r="U457">
        <v>70</v>
      </c>
      <c r="V457">
        <v>7</v>
      </c>
      <c r="W457" t="s">
        <v>359</v>
      </c>
      <c r="X457" t="s">
        <v>394</v>
      </c>
      <c r="Z457">
        <v>2005</v>
      </c>
      <c r="AA457" t="s">
        <v>361</v>
      </c>
      <c r="AD457" t="s">
        <v>2462</v>
      </c>
      <c r="AE457">
        <v>1</v>
      </c>
      <c r="AF457" t="s">
        <v>363</v>
      </c>
      <c r="AG457" t="s">
        <v>1213</v>
      </c>
      <c r="AH457" t="s">
        <v>1214</v>
      </c>
      <c r="AI457" t="s">
        <v>7145</v>
      </c>
      <c r="AJ457" t="s">
        <v>1215</v>
      </c>
      <c r="AL457" t="s">
        <v>359</v>
      </c>
      <c r="AM457">
        <v>60</v>
      </c>
      <c r="AN457" t="s">
        <v>359</v>
      </c>
      <c r="AO457">
        <v>1</v>
      </c>
      <c r="AQ457" t="s">
        <v>401</v>
      </c>
      <c r="AR457">
        <v>2005</v>
      </c>
      <c r="AS457" t="s">
        <v>370</v>
      </c>
      <c r="AT457">
        <v>60</v>
      </c>
      <c r="AU457" t="s">
        <v>359</v>
      </c>
      <c r="AV457">
        <v>1</v>
      </c>
      <c r="AX457">
        <v>2005</v>
      </c>
      <c r="AY457" t="s">
        <v>370</v>
      </c>
      <c r="AZ457">
        <v>4500</v>
      </c>
      <c r="BA457" t="s">
        <v>359</v>
      </c>
      <c r="BB457">
        <v>1</v>
      </c>
      <c r="BC457" t="s">
        <v>7146</v>
      </c>
      <c r="BD457" t="s">
        <v>7147</v>
      </c>
      <c r="BE457" t="s">
        <v>7148</v>
      </c>
      <c r="BF457" t="s">
        <v>7149</v>
      </c>
      <c r="BH457">
        <v>2005</v>
      </c>
      <c r="BI457" t="s">
        <v>370</v>
      </c>
      <c r="BJ457" t="s">
        <v>359</v>
      </c>
      <c r="BK457">
        <v>2</v>
      </c>
      <c r="BL457" t="s">
        <v>1253</v>
      </c>
      <c r="BN457">
        <v>2016</v>
      </c>
      <c r="BO457" t="s">
        <v>370</v>
      </c>
      <c r="BP457" t="s">
        <v>361</v>
      </c>
      <c r="BV457" t="s">
        <v>361</v>
      </c>
      <c r="CE457" t="s">
        <v>361</v>
      </c>
      <c r="CN457" t="s">
        <v>359</v>
      </c>
      <c r="CO457" t="s">
        <v>359</v>
      </c>
      <c r="CP457" t="s">
        <v>375</v>
      </c>
      <c r="CQ457" t="s">
        <v>359</v>
      </c>
      <c r="CR457">
        <v>0</v>
      </c>
      <c r="CS457" t="s">
        <v>359</v>
      </c>
      <c r="CT457" t="s">
        <v>376</v>
      </c>
      <c r="CU457" t="s">
        <v>359</v>
      </c>
      <c r="CV457" t="s">
        <v>375</v>
      </c>
      <c r="CW457" t="s">
        <v>359</v>
      </c>
      <c r="CX457" t="s">
        <v>7150</v>
      </c>
      <c r="CY457" t="s">
        <v>7151</v>
      </c>
      <c r="CZ457" t="s">
        <v>7152</v>
      </c>
      <c r="DA457" t="s">
        <v>7153</v>
      </c>
      <c r="DB457">
        <v>2</v>
      </c>
      <c r="DD457">
        <v>2017</v>
      </c>
      <c r="DE457" t="s">
        <v>370</v>
      </c>
      <c r="DF457" t="s">
        <v>361</v>
      </c>
      <c r="DJ457" t="s">
        <v>359</v>
      </c>
      <c r="DL457" t="s">
        <v>369</v>
      </c>
      <c r="DM457" t="s">
        <v>7154</v>
      </c>
      <c r="DN457" t="s">
        <v>7155</v>
      </c>
    </row>
    <row r="458" spans="1:118" x14ac:dyDescent="0.3">
      <c r="A458" t="s">
        <v>7156</v>
      </c>
      <c r="B458">
        <v>1</v>
      </c>
      <c r="D458" t="s">
        <v>579</v>
      </c>
      <c r="E458" t="s">
        <v>7157</v>
      </c>
      <c r="F458" t="s">
        <v>7158</v>
      </c>
      <c r="G458" t="s">
        <v>582</v>
      </c>
      <c r="H458" t="s">
        <v>7159</v>
      </c>
      <c r="I458">
        <v>2017</v>
      </c>
      <c r="J458" t="s">
        <v>353</v>
      </c>
      <c r="K458" t="s">
        <v>354</v>
      </c>
      <c r="L458" t="s">
        <v>355</v>
      </c>
      <c r="M458" t="s">
        <v>1454</v>
      </c>
      <c r="N458" t="s">
        <v>7160</v>
      </c>
      <c r="Q458" t="s">
        <v>2093</v>
      </c>
      <c r="R458">
        <v>10234</v>
      </c>
      <c r="T458">
        <v>129</v>
      </c>
      <c r="U458">
        <v>100</v>
      </c>
      <c r="V458">
        <v>29</v>
      </c>
      <c r="W458" t="s">
        <v>359</v>
      </c>
      <c r="X458" t="s">
        <v>360</v>
      </c>
      <c r="Z458">
        <v>2012</v>
      </c>
      <c r="AA458" t="s">
        <v>359</v>
      </c>
      <c r="AB458" t="s">
        <v>2094</v>
      </c>
      <c r="AC458" t="s">
        <v>587</v>
      </c>
      <c r="AE458">
        <v>2</v>
      </c>
      <c r="AF458" t="s">
        <v>363</v>
      </c>
      <c r="AG458" t="s">
        <v>2095</v>
      </c>
      <c r="AH458" t="s">
        <v>2096</v>
      </c>
      <c r="AI458" t="s">
        <v>2097</v>
      </c>
      <c r="AJ458" t="s">
        <v>2098</v>
      </c>
      <c r="AL458" t="s">
        <v>359</v>
      </c>
      <c r="AM458">
        <v>15</v>
      </c>
      <c r="AN458" t="s">
        <v>359</v>
      </c>
      <c r="AO458">
        <v>2</v>
      </c>
      <c r="AQ458" t="s">
        <v>401</v>
      </c>
      <c r="AR458">
        <v>2012</v>
      </c>
      <c r="AS458" t="s">
        <v>370</v>
      </c>
      <c r="AT458">
        <v>15</v>
      </c>
      <c r="AU458" t="s">
        <v>359</v>
      </c>
      <c r="AV458">
        <v>2</v>
      </c>
      <c r="AX458">
        <v>2012</v>
      </c>
      <c r="AY458" t="s">
        <v>370</v>
      </c>
      <c r="AZ458">
        <v>12000</v>
      </c>
      <c r="BA458" t="s">
        <v>359</v>
      </c>
      <c r="BB458">
        <v>7</v>
      </c>
      <c r="BC458" t="s">
        <v>371</v>
      </c>
      <c r="BD458" t="s">
        <v>372</v>
      </c>
      <c r="BE458" t="s">
        <v>373</v>
      </c>
      <c r="BF458" t="s">
        <v>374</v>
      </c>
      <c r="BH458">
        <v>2012</v>
      </c>
      <c r="BI458" t="s">
        <v>370</v>
      </c>
      <c r="BJ458" t="s">
        <v>359</v>
      </c>
      <c r="BK458">
        <v>14</v>
      </c>
      <c r="BL458" t="s">
        <v>593</v>
      </c>
      <c r="BN458">
        <v>2012</v>
      </c>
      <c r="BO458" t="s">
        <v>370</v>
      </c>
      <c r="BP458" t="s">
        <v>359</v>
      </c>
      <c r="BQ458">
        <v>2</v>
      </c>
      <c r="BS458">
        <v>2012</v>
      </c>
      <c r="BT458" t="s">
        <v>370</v>
      </c>
      <c r="BU458">
        <v>12000</v>
      </c>
      <c r="BV458" t="s">
        <v>361</v>
      </c>
      <c r="CE458" t="s">
        <v>361</v>
      </c>
      <c r="CN458" t="s">
        <v>359</v>
      </c>
      <c r="CO458" t="s">
        <v>359</v>
      </c>
      <c r="CP458" t="s">
        <v>375</v>
      </c>
      <c r="CQ458" t="s">
        <v>359</v>
      </c>
      <c r="CR458">
        <v>0</v>
      </c>
      <c r="CS458" t="s">
        <v>359</v>
      </c>
      <c r="CT458" t="s">
        <v>376</v>
      </c>
      <c r="CU458" t="s">
        <v>359</v>
      </c>
      <c r="CV458" t="s">
        <v>375</v>
      </c>
      <c r="CW458" t="s">
        <v>359</v>
      </c>
      <c r="CX458" t="s">
        <v>7161</v>
      </c>
      <c r="CY458" t="s">
        <v>7162</v>
      </c>
      <c r="CZ458" t="s">
        <v>456</v>
      </c>
      <c r="DA458" t="s">
        <v>7163</v>
      </c>
      <c r="DB458">
        <v>1</v>
      </c>
      <c r="DC458" t="s">
        <v>7164</v>
      </c>
      <c r="DD458">
        <v>2012</v>
      </c>
      <c r="DE458" t="s">
        <v>370</v>
      </c>
      <c r="DF458" t="s">
        <v>361</v>
      </c>
      <c r="DJ458" t="s">
        <v>361</v>
      </c>
      <c r="DK458" t="s">
        <v>7165</v>
      </c>
      <c r="DL458" t="s">
        <v>370</v>
      </c>
      <c r="DM458" t="s">
        <v>7166</v>
      </c>
      <c r="DN458" t="s">
        <v>7167</v>
      </c>
    </row>
    <row r="459" spans="1:118" x14ac:dyDescent="0.3">
      <c r="A459" t="s">
        <v>7168</v>
      </c>
      <c r="B459">
        <v>1</v>
      </c>
      <c r="D459" t="s">
        <v>412</v>
      </c>
      <c r="E459" t="s">
        <v>7169</v>
      </c>
      <c r="F459" t="s">
        <v>7170</v>
      </c>
      <c r="G459" t="s">
        <v>415</v>
      </c>
      <c r="H459" t="s">
        <v>1868</v>
      </c>
      <c r="I459">
        <v>2017</v>
      </c>
      <c r="J459" t="s">
        <v>353</v>
      </c>
      <c r="K459" t="s">
        <v>354</v>
      </c>
      <c r="L459" t="s">
        <v>417</v>
      </c>
      <c r="M459" t="s">
        <v>418</v>
      </c>
      <c r="N459" t="s">
        <v>7171</v>
      </c>
      <c r="Q459" t="s">
        <v>6389</v>
      </c>
      <c r="T459">
        <v>570</v>
      </c>
      <c r="U459">
        <v>520</v>
      </c>
      <c r="V459">
        <v>50</v>
      </c>
      <c r="W459" t="s">
        <v>359</v>
      </c>
      <c r="X459" t="s">
        <v>360</v>
      </c>
      <c r="Z459">
        <v>2015</v>
      </c>
      <c r="AA459" t="s">
        <v>359</v>
      </c>
      <c r="AB459" t="s">
        <v>7172</v>
      </c>
      <c r="AC459" t="s">
        <v>362</v>
      </c>
      <c r="AD459" t="s">
        <v>7173</v>
      </c>
      <c r="AE459">
        <v>2</v>
      </c>
      <c r="AF459" t="s">
        <v>363</v>
      </c>
      <c r="AG459" t="s">
        <v>7174</v>
      </c>
      <c r="AH459" t="s">
        <v>7175</v>
      </c>
      <c r="AI459" t="s">
        <v>7176</v>
      </c>
      <c r="AJ459" t="s">
        <v>7177</v>
      </c>
      <c r="AL459" t="s">
        <v>359</v>
      </c>
      <c r="AM459">
        <v>5</v>
      </c>
      <c r="AN459" t="s">
        <v>359</v>
      </c>
      <c r="AO459">
        <v>1</v>
      </c>
      <c r="AQ459" t="s">
        <v>401</v>
      </c>
      <c r="AR459">
        <v>2015</v>
      </c>
      <c r="AS459" t="s">
        <v>370</v>
      </c>
      <c r="AT459">
        <v>5</v>
      </c>
      <c r="AU459" t="s">
        <v>359</v>
      </c>
      <c r="AV459">
        <v>1</v>
      </c>
      <c r="AX459">
        <v>2015</v>
      </c>
      <c r="AY459" t="s">
        <v>370</v>
      </c>
      <c r="AZ459">
        <v>1200</v>
      </c>
      <c r="BA459" t="s">
        <v>359</v>
      </c>
      <c r="BB459">
        <v>2</v>
      </c>
      <c r="BC459" t="s">
        <v>7178</v>
      </c>
      <c r="BD459" t="s">
        <v>7179</v>
      </c>
      <c r="BE459" t="s">
        <v>7180</v>
      </c>
      <c r="BF459" t="s">
        <v>7181</v>
      </c>
      <c r="BH459">
        <v>2016</v>
      </c>
      <c r="BI459" t="s">
        <v>370</v>
      </c>
      <c r="BJ459" t="s">
        <v>359</v>
      </c>
      <c r="BK459">
        <v>5</v>
      </c>
      <c r="BL459" t="s">
        <v>805</v>
      </c>
      <c r="BN459">
        <v>2016</v>
      </c>
      <c r="BO459" t="s">
        <v>370</v>
      </c>
      <c r="BP459" t="s">
        <v>359</v>
      </c>
      <c r="BQ459">
        <v>1</v>
      </c>
      <c r="BS459">
        <v>2016</v>
      </c>
      <c r="BT459" t="s">
        <v>370</v>
      </c>
      <c r="BU459">
        <v>2300</v>
      </c>
      <c r="BV459" t="s">
        <v>359</v>
      </c>
      <c r="BW459">
        <v>2</v>
      </c>
      <c r="BY459">
        <v>2015</v>
      </c>
      <c r="BZ459" t="s">
        <v>370</v>
      </c>
      <c r="CA459" t="s">
        <v>359</v>
      </c>
      <c r="CC459">
        <v>2015</v>
      </c>
      <c r="CD459" t="s">
        <v>370</v>
      </c>
      <c r="CE459" t="s">
        <v>361</v>
      </c>
      <c r="CN459" t="s">
        <v>359</v>
      </c>
      <c r="CO459" t="s">
        <v>359</v>
      </c>
      <c r="CP459" t="s">
        <v>375</v>
      </c>
      <c r="CQ459" t="s">
        <v>359</v>
      </c>
      <c r="CR459">
        <v>0</v>
      </c>
      <c r="CS459" t="s">
        <v>359</v>
      </c>
      <c r="CT459" t="s">
        <v>376</v>
      </c>
      <c r="CU459" t="s">
        <v>359</v>
      </c>
      <c r="CV459" t="s">
        <v>375</v>
      </c>
      <c r="CW459" t="s">
        <v>359</v>
      </c>
      <c r="CX459" t="s">
        <v>7182</v>
      </c>
      <c r="CY459" t="s">
        <v>7183</v>
      </c>
      <c r="CZ459" t="s">
        <v>7184</v>
      </c>
      <c r="DA459" t="s">
        <v>7185</v>
      </c>
      <c r="DB459">
        <v>4</v>
      </c>
      <c r="DC459" t="s">
        <v>7186</v>
      </c>
      <c r="DD459">
        <v>2016</v>
      </c>
      <c r="DE459" t="s">
        <v>370</v>
      </c>
      <c r="DF459" t="s">
        <v>361</v>
      </c>
      <c r="DJ459" t="s">
        <v>361</v>
      </c>
      <c r="DK459" t="s">
        <v>7187</v>
      </c>
      <c r="DL459" t="s">
        <v>370</v>
      </c>
      <c r="DM459" t="s">
        <v>7188</v>
      </c>
      <c r="DN459" t="s">
        <v>7189</v>
      </c>
    </row>
    <row r="460" spans="1:118" x14ac:dyDescent="0.3">
      <c r="A460" t="s">
        <v>7190</v>
      </c>
      <c r="B460">
        <v>1</v>
      </c>
      <c r="D460" t="s">
        <v>631</v>
      </c>
      <c r="E460" t="s">
        <v>7191</v>
      </c>
      <c r="F460" t="s">
        <v>7192</v>
      </c>
      <c r="G460" t="s">
        <v>634</v>
      </c>
      <c r="H460" t="s">
        <v>7193</v>
      </c>
      <c r="I460">
        <v>2017</v>
      </c>
      <c r="J460" t="s">
        <v>353</v>
      </c>
      <c r="K460" t="s">
        <v>354</v>
      </c>
      <c r="L460" t="s">
        <v>606</v>
      </c>
      <c r="M460" t="s">
        <v>4916</v>
      </c>
      <c r="N460" t="s">
        <v>7194</v>
      </c>
      <c r="Q460" t="s">
        <v>6390</v>
      </c>
      <c r="R460">
        <v>6572</v>
      </c>
      <c r="T460">
        <v>92</v>
      </c>
      <c r="U460">
        <v>47</v>
      </c>
      <c r="V460">
        <v>45</v>
      </c>
      <c r="W460" t="s">
        <v>359</v>
      </c>
      <c r="X460" t="s">
        <v>360</v>
      </c>
      <c r="Z460">
        <v>2007</v>
      </c>
      <c r="AA460" t="s">
        <v>359</v>
      </c>
      <c r="AB460" t="s">
        <v>6391</v>
      </c>
      <c r="AC460" t="s">
        <v>1150</v>
      </c>
      <c r="AE460">
        <v>4</v>
      </c>
      <c r="AF460" t="s">
        <v>363</v>
      </c>
      <c r="AG460" t="s">
        <v>450</v>
      </c>
      <c r="AH460" t="s">
        <v>451</v>
      </c>
      <c r="AI460" t="s">
        <v>452</v>
      </c>
      <c r="AJ460" t="s">
        <v>453</v>
      </c>
      <c r="AL460" t="s">
        <v>361</v>
      </c>
      <c r="AM460">
        <v>6</v>
      </c>
      <c r="AN460" t="s">
        <v>359</v>
      </c>
      <c r="AO460">
        <v>3</v>
      </c>
      <c r="AQ460" t="s">
        <v>6107</v>
      </c>
      <c r="AR460">
        <v>2007</v>
      </c>
      <c r="AS460" t="s">
        <v>370</v>
      </c>
      <c r="AT460">
        <v>6</v>
      </c>
      <c r="AU460" t="s">
        <v>359</v>
      </c>
      <c r="AV460">
        <v>1</v>
      </c>
      <c r="AX460">
        <v>2007</v>
      </c>
      <c r="AY460" t="s">
        <v>370</v>
      </c>
      <c r="AZ460">
        <v>1500</v>
      </c>
      <c r="BA460" t="s">
        <v>359</v>
      </c>
      <c r="BB460">
        <v>25</v>
      </c>
      <c r="BC460" t="s">
        <v>1196</v>
      </c>
      <c r="BD460" t="s">
        <v>1197</v>
      </c>
      <c r="BE460" t="s">
        <v>1198</v>
      </c>
      <c r="BF460" t="s">
        <v>1199</v>
      </c>
      <c r="BH460">
        <v>2007</v>
      </c>
      <c r="BI460" t="s">
        <v>370</v>
      </c>
      <c r="BJ460" t="s">
        <v>359</v>
      </c>
      <c r="BK460">
        <v>20</v>
      </c>
      <c r="BL460" t="s">
        <v>1751</v>
      </c>
      <c r="BN460">
        <v>2007</v>
      </c>
      <c r="BO460" t="s">
        <v>370</v>
      </c>
      <c r="BP460" t="s">
        <v>359</v>
      </c>
      <c r="BQ460">
        <v>4</v>
      </c>
      <c r="BS460">
        <v>2007</v>
      </c>
      <c r="BT460" t="s">
        <v>369</v>
      </c>
      <c r="BU460">
        <v>30000</v>
      </c>
      <c r="BV460" t="s">
        <v>359</v>
      </c>
      <c r="BW460">
        <v>2</v>
      </c>
      <c r="BY460">
        <v>2007</v>
      </c>
      <c r="BZ460" t="s">
        <v>369</v>
      </c>
      <c r="CA460" t="s">
        <v>359</v>
      </c>
      <c r="CC460">
        <v>2007</v>
      </c>
      <c r="CD460" t="s">
        <v>369</v>
      </c>
      <c r="CE460" t="s">
        <v>361</v>
      </c>
      <c r="CN460" t="s">
        <v>359</v>
      </c>
      <c r="CO460" t="s">
        <v>359</v>
      </c>
      <c r="CP460" t="s">
        <v>375</v>
      </c>
      <c r="CQ460" t="s">
        <v>359</v>
      </c>
      <c r="CR460">
        <v>0</v>
      </c>
      <c r="CS460" t="s">
        <v>359</v>
      </c>
      <c r="CT460" t="s">
        <v>376</v>
      </c>
      <c r="CU460" t="s">
        <v>359</v>
      </c>
      <c r="CV460" t="s">
        <v>375</v>
      </c>
      <c r="CW460" t="s">
        <v>359</v>
      </c>
      <c r="CX460" t="s">
        <v>7195</v>
      </c>
      <c r="CY460" t="s">
        <v>7196</v>
      </c>
      <c r="CZ460" t="s">
        <v>7197</v>
      </c>
      <c r="DA460" t="s">
        <v>7198</v>
      </c>
      <c r="DB460">
        <v>47</v>
      </c>
      <c r="DC460" t="s">
        <v>7199</v>
      </c>
      <c r="DD460">
        <v>2007</v>
      </c>
      <c r="DE460" t="s">
        <v>622</v>
      </c>
      <c r="DF460" t="s">
        <v>361</v>
      </c>
      <c r="DJ460" t="s">
        <v>361</v>
      </c>
      <c r="DK460" t="s">
        <v>7200</v>
      </c>
      <c r="DL460" t="s">
        <v>622</v>
      </c>
      <c r="DM460" t="s">
        <v>6398</v>
      </c>
      <c r="DN460" t="s">
        <v>7201</v>
      </c>
    </row>
    <row r="461" spans="1:118" x14ac:dyDescent="0.3">
      <c r="A461" t="s">
        <v>7202</v>
      </c>
      <c r="B461">
        <v>1</v>
      </c>
      <c r="D461" t="s">
        <v>465</v>
      </c>
      <c r="E461" t="s">
        <v>7203</v>
      </c>
      <c r="F461" t="s">
        <v>7204</v>
      </c>
      <c r="G461" t="s">
        <v>468</v>
      </c>
      <c r="H461" t="s">
        <v>4792</v>
      </c>
      <c r="I461">
        <v>2017</v>
      </c>
      <c r="J461" t="s">
        <v>353</v>
      </c>
      <c r="K461" t="s">
        <v>354</v>
      </c>
      <c r="L461" t="s">
        <v>564</v>
      </c>
      <c r="M461" t="s">
        <v>2252</v>
      </c>
      <c r="N461" t="s">
        <v>2253</v>
      </c>
      <c r="Q461" t="s">
        <v>7205</v>
      </c>
      <c r="R461">
        <v>30604</v>
      </c>
      <c r="T461">
        <v>133</v>
      </c>
      <c r="U461">
        <v>133</v>
      </c>
      <c r="V461">
        <v>0</v>
      </c>
      <c r="W461" t="s">
        <v>359</v>
      </c>
      <c r="X461" t="s">
        <v>360</v>
      </c>
      <c r="Z461">
        <v>2015</v>
      </c>
      <c r="AA461" t="s">
        <v>361</v>
      </c>
      <c r="AC461" t="s">
        <v>362</v>
      </c>
      <c r="AD461" t="s">
        <v>7206</v>
      </c>
      <c r="AE461">
        <v>11</v>
      </c>
      <c r="AF461" t="s">
        <v>363</v>
      </c>
      <c r="AG461" t="s">
        <v>670</v>
      </c>
      <c r="AH461" t="s">
        <v>671</v>
      </c>
      <c r="AI461" t="s">
        <v>672</v>
      </c>
      <c r="AJ461" t="s">
        <v>673</v>
      </c>
      <c r="AL461" t="s">
        <v>359</v>
      </c>
      <c r="AM461">
        <v>4</v>
      </c>
      <c r="AN461" t="s">
        <v>361</v>
      </c>
      <c r="AT461">
        <v>4</v>
      </c>
      <c r="AU461" t="s">
        <v>361</v>
      </c>
      <c r="BA461" t="s">
        <v>361</v>
      </c>
      <c r="BJ461" t="s">
        <v>361</v>
      </c>
      <c r="BP461" t="s">
        <v>361</v>
      </c>
      <c r="BV461" t="s">
        <v>361</v>
      </c>
      <c r="CE461" t="s">
        <v>361</v>
      </c>
      <c r="CN461" t="s">
        <v>359</v>
      </c>
      <c r="CO461" t="s">
        <v>359</v>
      </c>
      <c r="CP461" t="s">
        <v>375</v>
      </c>
      <c r="CQ461" t="s">
        <v>359</v>
      </c>
      <c r="CR461">
        <v>0</v>
      </c>
      <c r="CS461" t="s">
        <v>359</v>
      </c>
      <c r="CT461" t="s">
        <v>376</v>
      </c>
      <c r="CU461" t="s">
        <v>359</v>
      </c>
      <c r="CV461" t="s">
        <v>375</v>
      </c>
      <c r="CW461" t="s">
        <v>359</v>
      </c>
      <c r="CX461" t="s">
        <v>7207</v>
      </c>
      <c r="CY461" t="s">
        <v>7208</v>
      </c>
      <c r="CZ461" t="s">
        <v>7209</v>
      </c>
      <c r="DA461" t="s">
        <v>7210</v>
      </c>
      <c r="DB461">
        <v>2</v>
      </c>
      <c r="DC461" t="s">
        <v>7211</v>
      </c>
      <c r="DD461">
        <v>2015</v>
      </c>
      <c r="DE461" t="s">
        <v>370</v>
      </c>
      <c r="DF461" t="s">
        <v>361</v>
      </c>
      <c r="DJ461" t="s">
        <v>359</v>
      </c>
      <c r="DL461" t="s">
        <v>370</v>
      </c>
      <c r="DM461" t="s">
        <v>7206</v>
      </c>
      <c r="DN461" t="s">
        <v>7212</v>
      </c>
    </row>
    <row r="462" spans="1:118" x14ac:dyDescent="0.3">
      <c r="A462" t="s">
        <v>7213</v>
      </c>
      <c r="B462">
        <v>1</v>
      </c>
      <c r="D462" t="s">
        <v>465</v>
      </c>
      <c r="E462" t="s">
        <v>7214</v>
      </c>
      <c r="F462" t="s">
        <v>7215</v>
      </c>
      <c r="G462" t="s">
        <v>468</v>
      </c>
      <c r="H462" t="s">
        <v>7216</v>
      </c>
      <c r="I462">
        <v>2017</v>
      </c>
      <c r="J462" t="s">
        <v>353</v>
      </c>
      <c r="K462" t="s">
        <v>354</v>
      </c>
      <c r="L462" t="s">
        <v>937</v>
      </c>
      <c r="M462" t="s">
        <v>1176</v>
      </c>
      <c r="N462" t="s">
        <v>1805</v>
      </c>
      <c r="Q462" t="s">
        <v>7217</v>
      </c>
      <c r="R462">
        <v>30604</v>
      </c>
      <c r="T462">
        <v>177</v>
      </c>
      <c r="U462">
        <v>177</v>
      </c>
      <c r="V462">
        <v>0</v>
      </c>
      <c r="W462" t="s">
        <v>359</v>
      </c>
      <c r="X462" t="s">
        <v>360</v>
      </c>
      <c r="Z462">
        <v>2015</v>
      </c>
      <c r="AA462" t="s">
        <v>361</v>
      </c>
      <c r="AC462" t="s">
        <v>362</v>
      </c>
      <c r="AD462" t="s">
        <v>7218</v>
      </c>
      <c r="AE462">
        <v>11</v>
      </c>
      <c r="AF462" t="s">
        <v>363</v>
      </c>
      <c r="AG462" t="s">
        <v>670</v>
      </c>
      <c r="AH462" t="s">
        <v>671</v>
      </c>
      <c r="AI462" t="s">
        <v>672</v>
      </c>
      <c r="AJ462" t="s">
        <v>673</v>
      </c>
      <c r="AL462" t="s">
        <v>359</v>
      </c>
      <c r="AM462">
        <v>4</v>
      </c>
      <c r="AN462" t="s">
        <v>361</v>
      </c>
      <c r="AT462">
        <v>4</v>
      </c>
      <c r="AU462" t="s">
        <v>361</v>
      </c>
      <c r="BA462" t="s">
        <v>361</v>
      </c>
      <c r="BJ462" t="s">
        <v>361</v>
      </c>
      <c r="BP462" t="s">
        <v>361</v>
      </c>
      <c r="BV462" t="s">
        <v>361</v>
      </c>
      <c r="CE462" t="s">
        <v>361</v>
      </c>
      <c r="CN462" t="s">
        <v>359</v>
      </c>
      <c r="CO462" t="s">
        <v>359</v>
      </c>
      <c r="CP462" t="s">
        <v>375</v>
      </c>
      <c r="CQ462" t="s">
        <v>359</v>
      </c>
      <c r="CR462">
        <v>0</v>
      </c>
      <c r="CS462" t="s">
        <v>359</v>
      </c>
      <c r="CT462" t="s">
        <v>376</v>
      </c>
      <c r="CU462" t="s">
        <v>359</v>
      </c>
      <c r="CV462" t="s">
        <v>375</v>
      </c>
      <c r="CW462" t="s">
        <v>359</v>
      </c>
      <c r="CX462" t="s">
        <v>7219</v>
      </c>
      <c r="CY462" t="s">
        <v>7220</v>
      </c>
      <c r="CZ462" t="s">
        <v>7221</v>
      </c>
      <c r="DA462" t="s">
        <v>7222</v>
      </c>
      <c r="DB462">
        <v>6</v>
      </c>
      <c r="DC462" t="s">
        <v>7223</v>
      </c>
      <c r="DD462">
        <v>2015</v>
      </c>
      <c r="DE462" t="s">
        <v>370</v>
      </c>
      <c r="DF462" t="s">
        <v>361</v>
      </c>
      <c r="DJ462" t="s">
        <v>359</v>
      </c>
      <c r="DL462" t="s">
        <v>370</v>
      </c>
      <c r="DM462" t="s">
        <v>7218</v>
      </c>
      <c r="DN462" t="s">
        <v>7224</v>
      </c>
    </row>
    <row r="463" spans="1:118" x14ac:dyDescent="0.3">
      <c r="A463" t="s">
        <v>7225</v>
      </c>
      <c r="B463">
        <v>1</v>
      </c>
      <c r="D463" t="s">
        <v>465</v>
      </c>
      <c r="E463" t="s">
        <v>7226</v>
      </c>
      <c r="F463" t="s">
        <v>7227</v>
      </c>
      <c r="G463" t="s">
        <v>468</v>
      </c>
      <c r="H463" t="s">
        <v>1610</v>
      </c>
      <c r="I463">
        <v>2017</v>
      </c>
      <c r="J463" t="s">
        <v>353</v>
      </c>
      <c r="K463" t="s">
        <v>354</v>
      </c>
      <c r="L463" t="s">
        <v>937</v>
      </c>
      <c r="M463" t="s">
        <v>1176</v>
      </c>
      <c r="N463" t="s">
        <v>1805</v>
      </c>
      <c r="Q463" t="s">
        <v>7228</v>
      </c>
      <c r="R463">
        <v>30604</v>
      </c>
      <c r="T463">
        <v>177</v>
      </c>
      <c r="U463">
        <v>177</v>
      </c>
      <c r="V463">
        <v>0</v>
      </c>
      <c r="W463" t="s">
        <v>359</v>
      </c>
      <c r="X463" t="s">
        <v>360</v>
      </c>
      <c r="Z463">
        <v>2015</v>
      </c>
      <c r="AA463" t="s">
        <v>361</v>
      </c>
      <c r="AC463" t="s">
        <v>362</v>
      </c>
      <c r="AD463" t="s">
        <v>7229</v>
      </c>
      <c r="AE463">
        <v>11</v>
      </c>
      <c r="AF463" t="s">
        <v>363</v>
      </c>
      <c r="AG463" t="s">
        <v>670</v>
      </c>
      <c r="AH463" t="s">
        <v>671</v>
      </c>
      <c r="AI463" t="s">
        <v>672</v>
      </c>
      <c r="AJ463" t="s">
        <v>673</v>
      </c>
      <c r="AL463" t="s">
        <v>359</v>
      </c>
      <c r="AM463">
        <v>4</v>
      </c>
      <c r="AN463" t="s">
        <v>361</v>
      </c>
      <c r="AT463">
        <v>4</v>
      </c>
      <c r="AU463" t="s">
        <v>361</v>
      </c>
      <c r="BA463" t="s">
        <v>359</v>
      </c>
      <c r="BB463">
        <v>0</v>
      </c>
      <c r="BC463" t="s">
        <v>7230</v>
      </c>
      <c r="BD463" t="s">
        <v>7231</v>
      </c>
      <c r="BE463" t="s">
        <v>7232</v>
      </c>
      <c r="BF463" t="s">
        <v>7233</v>
      </c>
      <c r="BG463" t="s">
        <v>7234</v>
      </c>
      <c r="BH463">
        <v>2015</v>
      </c>
      <c r="BI463" t="s">
        <v>370</v>
      </c>
      <c r="BJ463" t="s">
        <v>361</v>
      </c>
      <c r="BP463" t="s">
        <v>361</v>
      </c>
      <c r="BV463" t="s">
        <v>361</v>
      </c>
      <c r="CE463" t="s">
        <v>361</v>
      </c>
      <c r="CN463" t="s">
        <v>359</v>
      </c>
      <c r="CO463" t="s">
        <v>359</v>
      </c>
      <c r="CP463" t="s">
        <v>375</v>
      </c>
      <c r="CQ463" t="s">
        <v>359</v>
      </c>
      <c r="CR463">
        <v>0</v>
      </c>
      <c r="CS463" t="s">
        <v>359</v>
      </c>
      <c r="CT463" t="s">
        <v>376</v>
      </c>
      <c r="CU463" t="s">
        <v>359</v>
      </c>
      <c r="CV463" t="s">
        <v>375</v>
      </c>
      <c r="CW463" t="s">
        <v>359</v>
      </c>
      <c r="CX463" t="s">
        <v>7230</v>
      </c>
      <c r="CY463" t="s">
        <v>7231</v>
      </c>
      <c r="CZ463" t="s">
        <v>7232</v>
      </c>
      <c r="DA463" t="s">
        <v>7233</v>
      </c>
      <c r="DB463">
        <v>6</v>
      </c>
      <c r="DD463">
        <v>2015</v>
      </c>
      <c r="DE463" t="s">
        <v>370</v>
      </c>
      <c r="DF463" t="s">
        <v>361</v>
      </c>
      <c r="DJ463" t="s">
        <v>359</v>
      </c>
      <c r="DL463" t="s">
        <v>370</v>
      </c>
      <c r="DM463" t="s">
        <v>7235</v>
      </c>
      <c r="DN463" t="s">
        <v>7236</v>
      </c>
    </row>
    <row r="464" spans="1:118" x14ac:dyDescent="0.3">
      <c r="A464" t="s">
        <v>7237</v>
      </c>
      <c r="B464">
        <v>1</v>
      </c>
      <c r="D464" t="s">
        <v>385</v>
      </c>
      <c r="E464" t="s">
        <v>7238</v>
      </c>
      <c r="F464" t="s">
        <v>7239</v>
      </c>
      <c r="G464" t="s">
        <v>388</v>
      </c>
      <c r="H464" t="s">
        <v>7240</v>
      </c>
      <c r="I464">
        <v>2017</v>
      </c>
      <c r="J464" t="s">
        <v>353</v>
      </c>
      <c r="K464" t="s">
        <v>354</v>
      </c>
      <c r="L464" t="s">
        <v>584</v>
      </c>
      <c r="M464" t="s">
        <v>3672</v>
      </c>
      <c r="N464" t="s">
        <v>7241</v>
      </c>
      <c r="Q464" t="s">
        <v>1840</v>
      </c>
      <c r="R464">
        <v>558</v>
      </c>
      <c r="T464">
        <v>129</v>
      </c>
      <c r="U464">
        <v>120</v>
      </c>
      <c r="V464">
        <v>9</v>
      </c>
      <c r="W464" t="s">
        <v>359</v>
      </c>
      <c r="X464" t="s">
        <v>394</v>
      </c>
      <c r="Z464">
        <v>2009</v>
      </c>
      <c r="AA464" t="s">
        <v>359</v>
      </c>
      <c r="AB464" t="s">
        <v>6379</v>
      </c>
      <c r="AC464" t="s">
        <v>4539</v>
      </c>
      <c r="AD464" t="s">
        <v>6756</v>
      </c>
      <c r="AE464">
        <v>1</v>
      </c>
      <c r="AF464" t="s">
        <v>396</v>
      </c>
      <c r="AG464" t="s">
        <v>1843</v>
      </c>
      <c r="AH464" t="s">
        <v>1844</v>
      </c>
      <c r="AI464" t="s">
        <v>7242</v>
      </c>
      <c r="AJ464" t="s">
        <v>1845</v>
      </c>
      <c r="AK464" t="s">
        <v>7243</v>
      </c>
      <c r="AL464" t="s">
        <v>361</v>
      </c>
      <c r="AM464">
        <v>50</v>
      </c>
      <c r="AN464" t="s">
        <v>359</v>
      </c>
      <c r="AO464">
        <v>1</v>
      </c>
      <c r="AP464" t="s">
        <v>7244</v>
      </c>
      <c r="AQ464" t="s">
        <v>401</v>
      </c>
      <c r="AR464">
        <v>2009</v>
      </c>
      <c r="AS464" t="s">
        <v>370</v>
      </c>
      <c r="AT464">
        <v>50</v>
      </c>
      <c r="AU464" t="s">
        <v>359</v>
      </c>
      <c r="AV464">
        <v>1</v>
      </c>
      <c r="AX464">
        <v>2009</v>
      </c>
      <c r="AY464" t="s">
        <v>369</v>
      </c>
      <c r="AZ464">
        <v>6800</v>
      </c>
      <c r="BA464" t="s">
        <v>359</v>
      </c>
      <c r="BB464">
        <v>3</v>
      </c>
      <c r="BC464" t="s">
        <v>1843</v>
      </c>
      <c r="BD464" t="s">
        <v>1844</v>
      </c>
      <c r="BE464" t="s">
        <v>1846</v>
      </c>
      <c r="BF464" t="s">
        <v>1845</v>
      </c>
      <c r="BH464">
        <v>2009</v>
      </c>
      <c r="BI464" t="s">
        <v>369</v>
      </c>
      <c r="BJ464" t="s">
        <v>361</v>
      </c>
      <c r="BP464" t="s">
        <v>359</v>
      </c>
      <c r="BQ464">
        <v>1</v>
      </c>
      <c r="BS464">
        <v>2009</v>
      </c>
      <c r="BT464" t="s">
        <v>369</v>
      </c>
      <c r="BU464">
        <v>6800</v>
      </c>
      <c r="BV464" t="s">
        <v>361</v>
      </c>
      <c r="CE464" t="s">
        <v>361</v>
      </c>
      <c r="CN464" t="s">
        <v>359</v>
      </c>
      <c r="CO464" t="s">
        <v>359</v>
      </c>
      <c r="CP464" t="s">
        <v>375</v>
      </c>
      <c r="CQ464" t="s">
        <v>359</v>
      </c>
      <c r="CR464">
        <v>0</v>
      </c>
      <c r="CS464" t="s">
        <v>359</v>
      </c>
      <c r="CT464" t="s">
        <v>376</v>
      </c>
      <c r="CU464" t="s">
        <v>359</v>
      </c>
      <c r="CV464" t="s">
        <v>375</v>
      </c>
      <c r="CW464" t="s">
        <v>359</v>
      </c>
      <c r="CX464" t="s">
        <v>7245</v>
      </c>
      <c r="CY464" t="s">
        <v>7246</v>
      </c>
      <c r="CZ464" t="s">
        <v>7247</v>
      </c>
      <c r="DA464" t="s">
        <v>7248</v>
      </c>
      <c r="DB464">
        <v>2</v>
      </c>
      <c r="DC464" t="s">
        <v>7249</v>
      </c>
      <c r="DD464">
        <v>2016</v>
      </c>
      <c r="DE464" t="s">
        <v>370</v>
      </c>
      <c r="DF464" t="s">
        <v>361</v>
      </c>
      <c r="DJ464" t="s">
        <v>359</v>
      </c>
      <c r="DL464" t="s">
        <v>369</v>
      </c>
      <c r="DM464" t="s">
        <v>1852</v>
      </c>
      <c r="DN464" t="s">
        <v>7250</v>
      </c>
    </row>
    <row r="465" spans="1:118" x14ac:dyDescent="0.3">
      <c r="A465" t="s">
        <v>7251</v>
      </c>
      <c r="B465">
        <v>1</v>
      </c>
      <c r="D465" t="s">
        <v>412</v>
      </c>
      <c r="E465" t="s">
        <v>7252</v>
      </c>
      <c r="F465" t="s">
        <v>7253</v>
      </c>
      <c r="G465" t="s">
        <v>415</v>
      </c>
      <c r="H465" t="s">
        <v>3623</v>
      </c>
      <c r="I465">
        <v>2017</v>
      </c>
      <c r="J465" t="s">
        <v>353</v>
      </c>
      <c r="K465" t="s">
        <v>354</v>
      </c>
      <c r="L465" t="s">
        <v>417</v>
      </c>
      <c r="M465" t="s">
        <v>690</v>
      </c>
      <c r="N465" t="s">
        <v>691</v>
      </c>
      <c r="Q465" t="s">
        <v>6702</v>
      </c>
      <c r="R465">
        <v>3456</v>
      </c>
      <c r="T465">
        <v>161</v>
      </c>
      <c r="U465">
        <v>150</v>
      </c>
      <c r="V465">
        <v>11</v>
      </c>
      <c r="W465" t="s">
        <v>359</v>
      </c>
      <c r="X465" t="s">
        <v>394</v>
      </c>
      <c r="Z465">
        <v>2015</v>
      </c>
      <c r="AA465" t="s">
        <v>359</v>
      </c>
      <c r="AB465" t="s">
        <v>7254</v>
      </c>
      <c r="AC465" t="s">
        <v>362</v>
      </c>
      <c r="AD465" t="s">
        <v>7255</v>
      </c>
      <c r="AE465">
        <v>1</v>
      </c>
      <c r="AF465" t="s">
        <v>363</v>
      </c>
      <c r="AG465" t="s">
        <v>2170</v>
      </c>
      <c r="AH465" t="s">
        <v>2171</v>
      </c>
      <c r="AI465" t="s">
        <v>2172</v>
      </c>
      <c r="AJ465" t="s">
        <v>2173</v>
      </c>
      <c r="AL465" t="s">
        <v>359</v>
      </c>
      <c r="AM465">
        <v>120</v>
      </c>
      <c r="AN465" t="s">
        <v>359</v>
      </c>
      <c r="AO465">
        <v>1</v>
      </c>
      <c r="AQ465" t="s">
        <v>401</v>
      </c>
      <c r="AR465">
        <v>2015</v>
      </c>
      <c r="AS465" t="s">
        <v>370</v>
      </c>
      <c r="AT465">
        <v>120</v>
      </c>
      <c r="AU465" t="s">
        <v>359</v>
      </c>
      <c r="AV465">
        <v>2</v>
      </c>
      <c r="AX465">
        <v>2015</v>
      </c>
      <c r="AY465" t="s">
        <v>370</v>
      </c>
      <c r="AZ465">
        <v>10000</v>
      </c>
      <c r="BA465" t="s">
        <v>359</v>
      </c>
      <c r="BB465">
        <v>10</v>
      </c>
      <c r="BC465" t="s">
        <v>2174</v>
      </c>
      <c r="BD465" t="s">
        <v>7256</v>
      </c>
      <c r="BE465" t="s">
        <v>2176</v>
      </c>
      <c r="BF465" t="s">
        <v>2177</v>
      </c>
      <c r="BH465">
        <v>2015</v>
      </c>
      <c r="BI465" t="s">
        <v>370</v>
      </c>
      <c r="BJ465" t="s">
        <v>359</v>
      </c>
      <c r="BK465">
        <v>3</v>
      </c>
      <c r="BL465" t="s">
        <v>805</v>
      </c>
      <c r="BN465">
        <v>2015</v>
      </c>
      <c r="BO465" t="s">
        <v>370</v>
      </c>
      <c r="BP465" t="s">
        <v>359</v>
      </c>
      <c r="BQ465">
        <v>2</v>
      </c>
      <c r="BS465">
        <v>2015</v>
      </c>
      <c r="BT465" t="s">
        <v>370</v>
      </c>
      <c r="BU465">
        <v>10000</v>
      </c>
      <c r="BV465" t="s">
        <v>361</v>
      </c>
      <c r="CE465" t="s">
        <v>361</v>
      </c>
      <c r="CN465" t="s">
        <v>359</v>
      </c>
      <c r="CO465" t="s">
        <v>359</v>
      </c>
      <c r="CP465" t="s">
        <v>375</v>
      </c>
      <c r="CQ465" t="s">
        <v>359</v>
      </c>
      <c r="CR465">
        <v>0</v>
      </c>
      <c r="CS465" t="s">
        <v>359</v>
      </c>
      <c r="CT465" t="s">
        <v>376</v>
      </c>
      <c r="CU465" t="s">
        <v>359</v>
      </c>
      <c r="CV465" t="s">
        <v>375</v>
      </c>
      <c r="CW465" t="s">
        <v>359</v>
      </c>
      <c r="CX465" t="s">
        <v>7257</v>
      </c>
      <c r="CY465" t="s">
        <v>7258</v>
      </c>
      <c r="CZ465" t="s">
        <v>7259</v>
      </c>
      <c r="DA465" t="s">
        <v>7260</v>
      </c>
      <c r="DB465">
        <v>1</v>
      </c>
      <c r="DC465" t="s">
        <v>7261</v>
      </c>
      <c r="DD465">
        <v>2015</v>
      </c>
      <c r="DE465" t="s">
        <v>370</v>
      </c>
      <c r="DF465" t="s">
        <v>361</v>
      </c>
      <c r="DJ465" t="s">
        <v>359</v>
      </c>
      <c r="DL465" t="s">
        <v>370</v>
      </c>
      <c r="DM465" t="s">
        <v>7262</v>
      </c>
      <c r="DN465" t="s">
        <v>7263</v>
      </c>
    </row>
    <row r="466" spans="1:118" x14ac:dyDescent="0.3">
      <c r="A466" t="s">
        <v>7264</v>
      </c>
      <c r="B466">
        <v>1</v>
      </c>
      <c r="D466" t="s">
        <v>631</v>
      </c>
      <c r="E466" t="s">
        <v>7265</v>
      </c>
      <c r="F466" t="s">
        <v>7266</v>
      </c>
      <c r="G466" t="s">
        <v>634</v>
      </c>
      <c r="H466" t="s">
        <v>7267</v>
      </c>
      <c r="I466">
        <v>2017</v>
      </c>
      <c r="J466" t="s">
        <v>353</v>
      </c>
      <c r="K466" t="s">
        <v>354</v>
      </c>
      <c r="L466" t="s">
        <v>666</v>
      </c>
      <c r="M466" t="s">
        <v>1277</v>
      </c>
      <c r="N466" t="s">
        <v>5519</v>
      </c>
      <c r="Q466" t="s">
        <v>7268</v>
      </c>
      <c r="R466">
        <v>26296</v>
      </c>
      <c r="T466">
        <v>120</v>
      </c>
      <c r="U466">
        <v>43</v>
      </c>
      <c r="V466">
        <v>77</v>
      </c>
      <c r="W466" t="s">
        <v>359</v>
      </c>
      <c r="X466" t="s">
        <v>394</v>
      </c>
      <c r="Z466">
        <v>2017</v>
      </c>
      <c r="AA466" t="s">
        <v>361</v>
      </c>
      <c r="AC466" t="s">
        <v>362</v>
      </c>
      <c r="AD466" t="s">
        <v>7269</v>
      </c>
      <c r="AE466">
        <v>1</v>
      </c>
      <c r="AF466" t="s">
        <v>363</v>
      </c>
      <c r="AG466" t="s">
        <v>7270</v>
      </c>
      <c r="AH466" t="s">
        <v>7271</v>
      </c>
      <c r="AI466" t="s">
        <v>7272</v>
      </c>
      <c r="AJ466" t="s">
        <v>7273</v>
      </c>
      <c r="AK466" t="s">
        <v>7274</v>
      </c>
      <c r="AL466" t="s">
        <v>359</v>
      </c>
      <c r="AM466">
        <v>38</v>
      </c>
      <c r="AN466" t="s">
        <v>359</v>
      </c>
      <c r="AO466">
        <v>1</v>
      </c>
      <c r="AP466" t="s">
        <v>7275</v>
      </c>
      <c r="AQ466" t="s">
        <v>401</v>
      </c>
      <c r="AR466">
        <v>2017</v>
      </c>
      <c r="AS466" t="s">
        <v>369</v>
      </c>
      <c r="AT466">
        <v>38</v>
      </c>
      <c r="AU466" t="s">
        <v>361</v>
      </c>
      <c r="BA466" t="s">
        <v>361</v>
      </c>
      <c r="BJ466" t="s">
        <v>361</v>
      </c>
      <c r="BP466" t="s">
        <v>361</v>
      </c>
      <c r="BV466" t="s">
        <v>361</v>
      </c>
      <c r="CE466" t="s">
        <v>361</v>
      </c>
      <c r="CN466" t="s">
        <v>359</v>
      </c>
      <c r="CO466" t="s">
        <v>359</v>
      </c>
      <c r="CP466" t="s">
        <v>375</v>
      </c>
      <c r="CQ466" t="s">
        <v>359</v>
      </c>
      <c r="CR466">
        <v>0</v>
      </c>
      <c r="CS466" t="s">
        <v>359</v>
      </c>
      <c r="CT466" t="s">
        <v>376</v>
      </c>
      <c r="CU466" t="s">
        <v>359</v>
      </c>
      <c r="CV466" t="s">
        <v>375</v>
      </c>
      <c r="CW466" t="s">
        <v>359</v>
      </c>
      <c r="CX466" t="s">
        <v>7276</v>
      </c>
      <c r="CY466" t="s">
        <v>7277</v>
      </c>
      <c r="CZ466" t="s">
        <v>7278</v>
      </c>
      <c r="DA466" t="s">
        <v>7279</v>
      </c>
      <c r="DB466">
        <v>2</v>
      </c>
      <c r="DC466" t="s">
        <v>7280</v>
      </c>
      <c r="DD466">
        <v>2017</v>
      </c>
      <c r="DE466" t="s">
        <v>622</v>
      </c>
      <c r="DF466" t="s">
        <v>361</v>
      </c>
      <c r="DJ466" t="s">
        <v>361</v>
      </c>
      <c r="DK466" t="s">
        <v>7281</v>
      </c>
      <c r="DL466" t="s">
        <v>622</v>
      </c>
      <c r="DN466" t="s">
        <v>7282</v>
      </c>
    </row>
    <row r="467" spans="1:118" x14ac:dyDescent="0.3">
      <c r="A467" t="s">
        <v>7283</v>
      </c>
      <c r="B467">
        <v>1</v>
      </c>
      <c r="D467" t="s">
        <v>385</v>
      </c>
      <c r="E467" t="s">
        <v>7284</v>
      </c>
      <c r="F467" t="s">
        <v>7285</v>
      </c>
      <c r="G467" t="s">
        <v>388</v>
      </c>
      <c r="H467" t="s">
        <v>7286</v>
      </c>
      <c r="I467">
        <v>2017</v>
      </c>
      <c r="J467" t="s">
        <v>353</v>
      </c>
      <c r="K467" t="s">
        <v>354</v>
      </c>
      <c r="L467" t="s">
        <v>355</v>
      </c>
      <c r="M467" t="s">
        <v>2960</v>
      </c>
      <c r="N467" t="s">
        <v>871</v>
      </c>
      <c r="Q467" t="s">
        <v>1909</v>
      </c>
      <c r="R467">
        <v>8295</v>
      </c>
      <c r="T467">
        <v>109</v>
      </c>
      <c r="U467">
        <v>101</v>
      </c>
      <c r="V467">
        <v>8</v>
      </c>
      <c r="W467" t="s">
        <v>359</v>
      </c>
      <c r="X467" t="s">
        <v>360</v>
      </c>
      <c r="Z467">
        <v>2014</v>
      </c>
      <c r="AA467" t="s">
        <v>359</v>
      </c>
      <c r="AB467" t="s">
        <v>7287</v>
      </c>
      <c r="AC467" t="s">
        <v>362</v>
      </c>
      <c r="AD467" t="s">
        <v>7288</v>
      </c>
      <c r="AE467">
        <v>1</v>
      </c>
      <c r="AF467" t="s">
        <v>396</v>
      </c>
      <c r="AG467" t="s">
        <v>875</v>
      </c>
      <c r="AH467" t="s">
        <v>876</v>
      </c>
      <c r="AI467" t="s">
        <v>877</v>
      </c>
      <c r="AJ467" t="s">
        <v>878</v>
      </c>
      <c r="AL467" t="s">
        <v>359</v>
      </c>
      <c r="AM467">
        <v>3</v>
      </c>
      <c r="AN467" t="s">
        <v>359</v>
      </c>
      <c r="AO467">
        <v>1</v>
      </c>
      <c r="AQ467" t="s">
        <v>401</v>
      </c>
      <c r="AR467">
        <v>2014</v>
      </c>
      <c r="AS467" t="s">
        <v>370</v>
      </c>
      <c r="AT467">
        <v>3</v>
      </c>
      <c r="AU467" t="s">
        <v>359</v>
      </c>
      <c r="AV467">
        <v>3</v>
      </c>
      <c r="AX467">
        <v>2014</v>
      </c>
      <c r="AY467" t="s">
        <v>370</v>
      </c>
      <c r="AZ467">
        <v>9000</v>
      </c>
      <c r="BA467" t="s">
        <v>359</v>
      </c>
      <c r="BB467">
        <v>15</v>
      </c>
      <c r="BC467" t="s">
        <v>879</v>
      </c>
      <c r="BD467" t="s">
        <v>1913</v>
      </c>
      <c r="BE467" t="s">
        <v>881</v>
      </c>
      <c r="BF467" t="s">
        <v>1914</v>
      </c>
      <c r="BH467">
        <v>2014</v>
      </c>
      <c r="BI467" t="s">
        <v>370</v>
      </c>
      <c r="BJ467" t="s">
        <v>359</v>
      </c>
      <c r="BK467">
        <v>5</v>
      </c>
      <c r="BL467" t="s">
        <v>1253</v>
      </c>
      <c r="BN467">
        <v>2014</v>
      </c>
      <c r="BO467" t="s">
        <v>370</v>
      </c>
      <c r="BP467" t="s">
        <v>359</v>
      </c>
      <c r="BQ467">
        <v>3</v>
      </c>
      <c r="BS467">
        <v>2014</v>
      </c>
      <c r="BT467" t="s">
        <v>370</v>
      </c>
      <c r="BU467">
        <v>4000</v>
      </c>
      <c r="BV467" t="s">
        <v>359</v>
      </c>
      <c r="BW467">
        <v>2</v>
      </c>
      <c r="BY467">
        <v>2014</v>
      </c>
      <c r="BZ467" t="s">
        <v>370</v>
      </c>
      <c r="CA467" t="s">
        <v>359</v>
      </c>
      <c r="CC467">
        <v>2014</v>
      </c>
      <c r="CD467" t="s">
        <v>370</v>
      </c>
      <c r="CE467" t="s">
        <v>361</v>
      </c>
      <c r="CN467" t="s">
        <v>359</v>
      </c>
      <c r="CO467" t="s">
        <v>359</v>
      </c>
      <c r="CP467" t="s">
        <v>375</v>
      </c>
      <c r="CQ467" t="s">
        <v>359</v>
      </c>
      <c r="CR467">
        <v>0</v>
      </c>
      <c r="CS467" t="s">
        <v>359</v>
      </c>
      <c r="CT467" t="s">
        <v>376</v>
      </c>
      <c r="CU467" t="s">
        <v>359</v>
      </c>
      <c r="CV467" t="s">
        <v>375</v>
      </c>
      <c r="CW467" t="s">
        <v>359</v>
      </c>
      <c r="CX467" t="s">
        <v>7289</v>
      </c>
      <c r="CY467" t="s">
        <v>7290</v>
      </c>
      <c r="CZ467" t="s">
        <v>7291</v>
      </c>
      <c r="DA467" t="s">
        <v>7292</v>
      </c>
      <c r="DB467">
        <v>2</v>
      </c>
      <c r="DC467" t="s">
        <v>7293</v>
      </c>
      <c r="DD467">
        <v>2014</v>
      </c>
      <c r="DE467" t="s">
        <v>622</v>
      </c>
      <c r="DF467" t="s">
        <v>361</v>
      </c>
      <c r="DJ467" t="s">
        <v>359</v>
      </c>
      <c r="DL467" t="s">
        <v>369</v>
      </c>
      <c r="DM467" t="s">
        <v>7294</v>
      </c>
      <c r="DN467" t="s">
        <v>7295</v>
      </c>
    </row>
    <row r="468" spans="1:118" x14ac:dyDescent="0.3">
      <c r="A468" t="s">
        <v>7296</v>
      </c>
      <c r="B468">
        <v>1</v>
      </c>
      <c r="D468" t="s">
        <v>385</v>
      </c>
      <c r="E468" t="s">
        <v>7297</v>
      </c>
      <c r="F468" t="s">
        <v>7298</v>
      </c>
      <c r="G468" t="s">
        <v>388</v>
      </c>
      <c r="H468" t="s">
        <v>7299</v>
      </c>
      <c r="I468">
        <v>2017</v>
      </c>
      <c r="J468" t="s">
        <v>353</v>
      </c>
      <c r="K468" t="s">
        <v>354</v>
      </c>
      <c r="L468" t="s">
        <v>937</v>
      </c>
      <c r="M468" t="s">
        <v>1719</v>
      </c>
      <c r="N468" t="s">
        <v>1569</v>
      </c>
      <c r="Q468" t="s">
        <v>7300</v>
      </c>
      <c r="R468">
        <v>0</v>
      </c>
      <c r="T468">
        <v>115</v>
      </c>
      <c r="U468">
        <v>100</v>
      </c>
      <c r="V468">
        <v>15</v>
      </c>
      <c r="W468" t="s">
        <v>359</v>
      </c>
      <c r="X468" t="s">
        <v>394</v>
      </c>
      <c r="Z468">
        <v>2007</v>
      </c>
      <c r="AA468" t="s">
        <v>361</v>
      </c>
      <c r="AC468" t="s">
        <v>3170</v>
      </c>
      <c r="AD468" t="s">
        <v>7301</v>
      </c>
      <c r="AE468">
        <v>1</v>
      </c>
      <c r="AF468" t="s">
        <v>363</v>
      </c>
      <c r="AG468" t="s">
        <v>3172</v>
      </c>
      <c r="AH468" t="s">
        <v>3173</v>
      </c>
      <c r="AI468" t="s">
        <v>3174</v>
      </c>
      <c r="AJ468" t="s">
        <v>3175</v>
      </c>
      <c r="AK468" t="s">
        <v>7302</v>
      </c>
      <c r="AL468" t="s">
        <v>361</v>
      </c>
      <c r="AM468">
        <v>20</v>
      </c>
      <c r="AN468" t="s">
        <v>359</v>
      </c>
      <c r="AO468">
        <v>1</v>
      </c>
      <c r="AP468" t="s">
        <v>7303</v>
      </c>
      <c r="AQ468" t="s">
        <v>401</v>
      </c>
      <c r="AR468">
        <v>2014</v>
      </c>
      <c r="AS468" t="s">
        <v>370</v>
      </c>
      <c r="AT468">
        <v>20</v>
      </c>
      <c r="AU468" t="s">
        <v>359</v>
      </c>
      <c r="AV468">
        <v>1</v>
      </c>
      <c r="AX468">
        <v>2014</v>
      </c>
      <c r="AY468" t="s">
        <v>370</v>
      </c>
      <c r="AZ468">
        <v>2200</v>
      </c>
      <c r="BA468" t="s">
        <v>359</v>
      </c>
      <c r="BB468">
        <v>3</v>
      </c>
      <c r="BC468" t="s">
        <v>3176</v>
      </c>
      <c r="BD468" t="s">
        <v>3177</v>
      </c>
      <c r="BE468" t="s">
        <v>3178</v>
      </c>
      <c r="BF468" t="s">
        <v>3179</v>
      </c>
      <c r="BH468">
        <v>2007</v>
      </c>
      <c r="BI468" t="s">
        <v>369</v>
      </c>
      <c r="BJ468" t="s">
        <v>361</v>
      </c>
      <c r="BP468" t="s">
        <v>359</v>
      </c>
      <c r="BQ468">
        <v>1</v>
      </c>
      <c r="BS468">
        <v>2007</v>
      </c>
      <c r="BT468" t="s">
        <v>369</v>
      </c>
      <c r="BU468">
        <v>1000</v>
      </c>
      <c r="BV468" t="s">
        <v>361</v>
      </c>
      <c r="CE468" t="s">
        <v>361</v>
      </c>
      <c r="CN468" t="s">
        <v>359</v>
      </c>
      <c r="CO468" t="s">
        <v>359</v>
      </c>
      <c r="CP468" t="s">
        <v>375</v>
      </c>
      <c r="CQ468" t="s">
        <v>359</v>
      </c>
      <c r="CR468">
        <v>0</v>
      </c>
      <c r="CS468" t="s">
        <v>359</v>
      </c>
      <c r="CT468" t="s">
        <v>376</v>
      </c>
      <c r="CU468" t="s">
        <v>359</v>
      </c>
      <c r="CV468" t="s">
        <v>375</v>
      </c>
      <c r="CW468" t="s">
        <v>359</v>
      </c>
      <c r="CX468" t="s">
        <v>7304</v>
      </c>
      <c r="CY468" t="s">
        <v>7305</v>
      </c>
      <c r="CZ468" t="s">
        <v>7306</v>
      </c>
      <c r="DA468" t="s">
        <v>7307</v>
      </c>
      <c r="DB468">
        <v>1</v>
      </c>
      <c r="DC468" t="s">
        <v>7308</v>
      </c>
      <c r="DD468">
        <v>2014</v>
      </c>
      <c r="DE468" t="s">
        <v>370</v>
      </c>
      <c r="DF468" t="s">
        <v>361</v>
      </c>
      <c r="DJ468" t="s">
        <v>359</v>
      </c>
      <c r="DL468" t="s">
        <v>370</v>
      </c>
      <c r="DM468" t="s">
        <v>7309</v>
      </c>
      <c r="DN468" t="s">
        <v>7310</v>
      </c>
    </row>
    <row r="469" spans="1:118" x14ac:dyDescent="0.3">
      <c r="A469" t="s">
        <v>7311</v>
      </c>
      <c r="B469">
        <v>1</v>
      </c>
      <c r="D469" t="s">
        <v>579</v>
      </c>
      <c r="E469" t="s">
        <v>7312</v>
      </c>
      <c r="F469" t="s">
        <v>7313</v>
      </c>
      <c r="G469" t="s">
        <v>582</v>
      </c>
      <c r="H469" t="s">
        <v>7314</v>
      </c>
      <c r="I469">
        <v>2017</v>
      </c>
      <c r="J469" t="s">
        <v>353</v>
      </c>
      <c r="K469" t="s">
        <v>354</v>
      </c>
      <c r="L469" t="s">
        <v>355</v>
      </c>
      <c r="M469" t="s">
        <v>356</v>
      </c>
      <c r="N469" t="s">
        <v>3811</v>
      </c>
      <c r="Q469" t="s">
        <v>2093</v>
      </c>
      <c r="R469">
        <v>10234</v>
      </c>
      <c r="T469">
        <v>92</v>
      </c>
      <c r="U469">
        <v>80</v>
      </c>
      <c r="V469">
        <v>12</v>
      </c>
      <c r="W469" t="s">
        <v>359</v>
      </c>
      <c r="X469" t="s">
        <v>360</v>
      </c>
      <c r="Z469">
        <v>2012</v>
      </c>
      <c r="AA469" t="s">
        <v>361</v>
      </c>
      <c r="AC469" t="s">
        <v>7315</v>
      </c>
      <c r="AD469" t="s">
        <v>7316</v>
      </c>
      <c r="AE469">
        <v>1</v>
      </c>
      <c r="AF469" t="s">
        <v>363</v>
      </c>
      <c r="AG469" t="s">
        <v>2095</v>
      </c>
      <c r="AH469" t="s">
        <v>2096</v>
      </c>
      <c r="AI469" t="s">
        <v>2097</v>
      </c>
      <c r="AJ469" t="s">
        <v>2098</v>
      </c>
      <c r="AL469" t="s">
        <v>359</v>
      </c>
      <c r="AM469">
        <v>45</v>
      </c>
      <c r="AN469" t="s">
        <v>359</v>
      </c>
      <c r="AO469">
        <v>2</v>
      </c>
      <c r="AQ469" t="s">
        <v>401</v>
      </c>
      <c r="AR469">
        <v>2012</v>
      </c>
      <c r="AS469" t="s">
        <v>370</v>
      </c>
      <c r="AT469">
        <v>65</v>
      </c>
      <c r="AU469" t="s">
        <v>359</v>
      </c>
      <c r="AV469">
        <v>2</v>
      </c>
      <c r="AX469">
        <v>2012</v>
      </c>
      <c r="AY469" t="s">
        <v>370</v>
      </c>
      <c r="AZ469">
        <v>30000</v>
      </c>
      <c r="BA469" t="s">
        <v>359</v>
      </c>
      <c r="BB469">
        <v>7</v>
      </c>
      <c r="BC469" t="s">
        <v>371</v>
      </c>
      <c r="BD469" t="s">
        <v>372</v>
      </c>
      <c r="BE469" t="s">
        <v>373</v>
      </c>
      <c r="BF469" t="s">
        <v>374</v>
      </c>
      <c r="BH469">
        <v>2012</v>
      </c>
      <c r="BI469" t="s">
        <v>370</v>
      </c>
      <c r="BJ469" t="s">
        <v>359</v>
      </c>
      <c r="BK469">
        <v>14</v>
      </c>
      <c r="BL469" t="s">
        <v>593</v>
      </c>
      <c r="BN469">
        <v>2012</v>
      </c>
      <c r="BO469" t="s">
        <v>370</v>
      </c>
      <c r="BP469" t="s">
        <v>359</v>
      </c>
      <c r="BQ469">
        <v>2</v>
      </c>
      <c r="BS469">
        <v>2012</v>
      </c>
      <c r="BT469" t="s">
        <v>370</v>
      </c>
      <c r="BU469">
        <v>30000</v>
      </c>
      <c r="BV469" t="s">
        <v>359</v>
      </c>
      <c r="BW469">
        <v>2</v>
      </c>
      <c r="BY469">
        <v>2012</v>
      </c>
      <c r="BZ469" t="s">
        <v>370</v>
      </c>
      <c r="CA469" t="s">
        <v>359</v>
      </c>
      <c r="CC469">
        <v>2012</v>
      </c>
      <c r="CD469" t="s">
        <v>370</v>
      </c>
      <c r="CE469" t="s">
        <v>361</v>
      </c>
      <c r="CN469" t="s">
        <v>359</v>
      </c>
      <c r="CO469" t="s">
        <v>359</v>
      </c>
      <c r="CP469" t="s">
        <v>375</v>
      </c>
      <c r="CQ469" t="s">
        <v>359</v>
      </c>
      <c r="CR469">
        <v>0</v>
      </c>
      <c r="CS469" t="s">
        <v>359</v>
      </c>
      <c r="CT469" t="s">
        <v>376</v>
      </c>
      <c r="CU469" t="s">
        <v>359</v>
      </c>
      <c r="CV469" t="s">
        <v>375</v>
      </c>
      <c r="CW469" t="s">
        <v>359</v>
      </c>
      <c r="CX469" t="s">
        <v>7317</v>
      </c>
      <c r="CY469" t="s">
        <v>7318</v>
      </c>
      <c r="CZ469" t="s">
        <v>7319</v>
      </c>
      <c r="DA469" t="s">
        <v>7320</v>
      </c>
      <c r="DB469">
        <v>1</v>
      </c>
      <c r="DC469" t="s">
        <v>7321</v>
      </c>
      <c r="DD469">
        <v>2012</v>
      </c>
      <c r="DE469" t="s">
        <v>369</v>
      </c>
      <c r="DF469" t="s">
        <v>361</v>
      </c>
      <c r="DJ469" t="s">
        <v>359</v>
      </c>
      <c r="DL469" t="s">
        <v>370</v>
      </c>
      <c r="DM469" t="s">
        <v>7322</v>
      </c>
      <c r="DN469" t="s">
        <v>7323</v>
      </c>
    </row>
    <row r="470" spans="1:118" x14ac:dyDescent="0.3">
      <c r="A470" t="s">
        <v>7324</v>
      </c>
      <c r="B470">
        <v>1</v>
      </c>
      <c r="D470" t="s">
        <v>385</v>
      </c>
      <c r="E470" t="s">
        <v>7325</v>
      </c>
      <c r="F470" t="s">
        <v>7326</v>
      </c>
      <c r="G470" t="s">
        <v>388</v>
      </c>
      <c r="H470" t="s">
        <v>7327</v>
      </c>
      <c r="I470">
        <v>2017</v>
      </c>
      <c r="J470" t="s">
        <v>353</v>
      </c>
      <c r="K470" t="s">
        <v>354</v>
      </c>
      <c r="L470" t="s">
        <v>584</v>
      </c>
      <c r="M470" t="s">
        <v>585</v>
      </c>
      <c r="N470" t="s">
        <v>586</v>
      </c>
      <c r="Q470" t="s">
        <v>1243</v>
      </c>
      <c r="R470">
        <v>1564</v>
      </c>
      <c r="T470">
        <v>173</v>
      </c>
      <c r="U470">
        <v>140</v>
      </c>
      <c r="V470">
        <v>33</v>
      </c>
      <c r="W470" t="s">
        <v>359</v>
      </c>
      <c r="X470" t="s">
        <v>394</v>
      </c>
      <c r="Z470">
        <v>2016</v>
      </c>
      <c r="AA470" t="s">
        <v>361</v>
      </c>
      <c r="AC470" t="s">
        <v>362</v>
      </c>
      <c r="AD470" t="s">
        <v>7328</v>
      </c>
      <c r="AE470">
        <v>1</v>
      </c>
      <c r="AF470" t="s">
        <v>363</v>
      </c>
      <c r="AG470" t="s">
        <v>1245</v>
      </c>
      <c r="AH470" t="s">
        <v>1246</v>
      </c>
      <c r="AI470" t="s">
        <v>1247</v>
      </c>
      <c r="AJ470" t="s">
        <v>1248</v>
      </c>
      <c r="AK470" t="s">
        <v>7329</v>
      </c>
      <c r="AL470" t="s">
        <v>359</v>
      </c>
      <c r="AM470">
        <v>60</v>
      </c>
      <c r="AN470" t="s">
        <v>359</v>
      </c>
      <c r="AO470">
        <v>1</v>
      </c>
      <c r="AP470" t="s">
        <v>7330</v>
      </c>
      <c r="AQ470" t="s">
        <v>401</v>
      </c>
      <c r="AR470">
        <v>2016</v>
      </c>
      <c r="AS470" t="s">
        <v>370</v>
      </c>
      <c r="AT470">
        <v>60</v>
      </c>
      <c r="AU470" t="s">
        <v>359</v>
      </c>
      <c r="AV470">
        <v>1</v>
      </c>
      <c r="AX470">
        <v>2016</v>
      </c>
      <c r="AY470" t="s">
        <v>370</v>
      </c>
      <c r="AZ470">
        <v>4500</v>
      </c>
      <c r="BA470" t="s">
        <v>359</v>
      </c>
      <c r="BB470">
        <v>2</v>
      </c>
      <c r="BC470" t="s">
        <v>1249</v>
      </c>
      <c r="BD470" t="s">
        <v>1250</v>
      </c>
      <c r="BE470" t="s">
        <v>1251</v>
      </c>
      <c r="BF470" t="s">
        <v>1252</v>
      </c>
      <c r="BH470">
        <v>2016</v>
      </c>
      <c r="BI470" t="s">
        <v>370</v>
      </c>
      <c r="BJ470" t="s">
        <v>359</v>
      </c>
      <c r="BK470">
        <v>2</v>
      </c>
      <c r="BL470" t="s">
        <v>1679</v>
      </c>
      <c r="BN470">
        <v>2016</v>
      </c>
      <c r="BO470" t="s">
        <v>370</v>
      </c>
      <c r="BP470" t="s">
        <v>361</v>
      </c>
      <c r="BV470" t="s">
        <v>361</v>
      </c>
      <c r="CE470" t="s">
        <v>361</v>
      </c>
      <c r="CN470" t="s">
        <v>359</v>
      </c>
      <c r="CO470" t="s">
        <v>359</v>
      </c>
      <c r="CP470" t="s">
        <v>375</v>
      </c>
      <c r="CQ470" t="s">
        <v>359</v>
      </c>
      <c r="CR470">
        <v>0</v>
      </c>
      <c r="CS470" t="s">
        <v>359</v>
      </c>
      <c r="CT470" t="s">
        <v>376</v>
      </c>
      <c r="CU470" t="s">
        <v>359</v>
      </c>
      <c r="CV470" t="s">
        <v>375</v>
      </c>
      <c r="CW470" t="s">
        <v>359</v>
      </c>
      <c r="CX470" t="s">
        <v>7331</v>
      </c>
      <c r="CY470" t="s">
        <v>7332</v>
      </c>
      <c r="CZ470" t="s">
        <v>7333</v>
      </c>
      <c r="DA470" t="s">
        <v>7334</v>
      </c>
      <c r="DB470">
        <v>1</v>
      </c>
      <c r="DC470" t="s">
        <v>7335</v>
      </c>
      <c r="DD470">
        <v>2016</v>
      </c>
      <c r="DE470" t="s">
        <v>369</v>
      </c>
      <c r="DF470" t="s">
        <v>361</v>
      </c>
      <c r="DJ470" t="s">
        <v>359</v>
      </c>
      <c r="DL470" t="s">
        <v>369</v>
      </c>
      <c r="DM470" t="s">
        <v>7336</v>
      </c>
      <c r="DN470" t="s">
        <v>7337</v>
      </c>
    </row>
    <row r="471" spans="1:118" x14ac:dyDescent="0.3">
      <c r="A471" t="s">
        <v>7338</v>
      </c>
      <c r="B471">
        <v>1</v>
      </c>
      <c r="D471" t="s">
        <v>579</v>
      </c>
      <c r="E471" t="s">
        <v>7339</v>
      </c>
      <c r="F471" t="s">
        <v>7340</v>
      </c>
      <c r="G471" t="s">
        <v>582</v>
      </c>
      <c r="H471" t="s">
        <v>7341</v>
      </c>
      <c r="I471">
        <v>2017</v>
      </c>
      <c r="J471" t="s">
        <v>353</v>
      </c>
      <c r="K471" t="s">
        <v>354</v>
      </c>
      <c r="L471" t="s">
        <v>355</v>
      </c>
      <c r="M471" t="s">
        <v>2091</v>
      </c>
      <c r="N471" t="s">
        <v>7342</v>
      </c>
      <c r="Q471" t="s">
        <v>2093</v>
      </c>
      <c r="R471">
        <v>10234</v>
      </c>
      <c r="T471">
        <v>148</v>
      </c>
      <c r="U471">
        <v>40</v>
      </c>
      <c r="V471">
        <v>108</v>
      </c>
      <c r="W471" t="s">
        <v>359</v>
      </c>
      <c r="X471" t="s">
        <v>394</v>
      </c>
      <c r="Z471">
        <v>2012</v>
      </c>
      <c r="AA471" t="s">
        <v>359</v>
      </c>
      <c r="AB471" t="s">
        <v>7343</v>
      </c>
      <c r="AC471" t="s">
        <v>7344</v>
      </c>
      <c r="AD471" t="s">
        <v>7345</v>
      </c>
      <c r="AE471">
        <v>2</v>
      </c>
      <c r="AF471" t="s">
        <v>363</v>
      </c>
      <c r="AG471" t="s">
        <v>2095</v>
      </c>
      <c r="AH471" t="s">
        <v>2096</v>
      </c>
      <c r="AI471" t="s">
        <v>2097</v>
      </c>
      <c r="AJ471" t="s">
        <v>2098</v>
      </c>
      <c r="AL471" t="s">
        <v>359</v>
      </c>
      <c r="AM471">
        <v>65</v>
      </c>
      <c r="AN471" t="s">
        <v>359</v>
      </c>
      <c r="AO471">
        <v>2</v>
      </c>
      <c r="AQ471" t="s">
        <v>401</v>
      </c>
      <c r="AR471">
        <v>2012</v>
      </c>
      <c r="AS471" t="s">
        <v>370</v>
      </c>
      <c r="AT471">
        <v>50</v>
      </c>
      <c r="AU471" t="s">
        <v>361</v>
      </c>
      <c r="BA471" t="s">
        <v>359</v>
      </c>
      <c r="BB471">
        <v>7</v>
      </c>
      <c r="BC471" t="s">
        <v>371</v>
      </c>
      <c r="BD471" t="s">
        <v>372</v>
      </c>
      <c r="BE471" t="s">
        <v>373</v>
      </c>
      <c r="BF471" t="s">
        <v>374</v>
      </c>
      <c r="BH471">
        <v>2012</v>
      </c>
      <c r="BI471" t="s">
        <v>370</v>
      </c>
      <c r="BJ471" t="s">
        <v>359</v>
      </c>
      <c r="BK471">
        <v>14</v>
      </c>
      <c r="BL471" t="s">
        <v>1679</v>
      </c>
      <c r="BN471">
        <v>1998</v>
      </c>
      <c r="BO471" t="s">
        <v>370</v>
      </c>
      <c r="BP471" t="s">
        <v>361</v>
      </c>
      <c r="BV471" t="s">
        <v>361</v>
      </c>
      <c r="CE471" t="s">
        <v>361</v>
      </c>
      <c r="CN471" t="s">
        <v>359</v>
      </c>
      <c r="CO471" t="s">
        <v>359</v>
      </c>
      <c r="CP471" t="s">
        <v>375</v>
      </c>
      <c r="CQ471" t="s">
        <v>359</v>
      </c>
      <c r="CR471">
        <v>0</v>
      </c>
      <c r="CS471" t="s">
        <v>359</v>
      </c>
      <c r="CT471" t="s">
        <v>376</v>
      </c>
      <c r="CU471" t="s">
        <v>359</v>
      </c>
      <c r="CV471" t="s">
        <v>375</v>
      </c>
      <c r="CW471" t="s">
        <v>359</v>
      </c>
      <c r="CX471" t="s">
        <v>7346</v>
      </c>
      <c r="CY471" t="s">
        <v>7347</v>
      </c>
      <c r="CZ471" t="s">
        <v>7348</v>
      </c>
      <c r="DA471" t="s">
        <v>7349</v>
      </c>
      <c r="DB471">
        <v>1998</v>
      </c>
      <c r="DC471" t="s">
        <v>7350</v>
      </c>
      <c r="DD471">
        <v>2017</v>
      </c>
      <c r="DE471" t="s">
        <v>370</v>
      </c>
      <c r="DF471" t="s">
        <v>361</v>
      </c>
      <c r="DJ471" t="s">
        <v>359</v>
      </c>
      <c r="DL471" t="s">
        <v>370</v>
      </c>
      <c r="DM471" t="s">
        <v>7351</v>
      </c>
      <c r="DN471" t="s">
        <v>7352</v>
      </c>
    </row>
    <row r="472" spans="1:118" x14ac:dyDescent="0.3">
      <c r="A472" t="s">
        <v>7353</v>
      </c>
      <c r="B472">
        <v>1</v>
      </c>
      <c r="D472" t="s">
        <v>631</v>
      </c>
      <c r="E472" t="s">
        <v>7354</v>
      </c>
      <c r="F472" t="s">
        <v>7355</v>
      </c>
      <c r="G472" t="s">
        <v>634</v>
      </c>
      <c r="H472" t="s">
        <v>7356</v>
      </c>
      <c r="I472">
        <v>2017</v>
      </c>
      <c r="J472" t="s">
        <v>353</v>
      </c>
      <c r="K472" t="s">
        <v>354</v>
      </c>
      <c r="L472" t="s">
        <v>754</v>
      </c>
      <c r="M472" t="s">
        <v>1496</v>
      </c>
      <c r="N472" t="s">
        <v>963</v>
      </c>
      <c r="Q472" t="s">
        <v>756</v>
      </c>
      <c r="R472">
        <v>26296</v>
      </c>
      <c r="T472">
        <v>376</v>
      </c>
      <c r="U472">
        <v>138</v>
      </c>
      <c r="V472">
        <v>238</v>
      </c>
      <c r="W472" t="s">
        <v>359</v>
      </c>
      <c r="X472" t="s">
        <v>360</v>
      </c>
      <c r="Z472">
        <v>1987</v>
      </c>
      <c r="AA472" t="s">
        <v>359</v>
      </c>
      <c r="AB472" t="s">
        <v>757</v>
      </c>
      <c r="AC472" t="s">
        <v>362</v>
      </c>
      <c r="AE472">
        <v>1</v>
      </c>
      <c r="AF472" t="s">
        <v>363</v>
      </c>
      <c r="AG472" t="s">
        <v>731</v>
      </c>
      <c r="AH472" t="s">
        <v>732</v>
      </c>
      <c r="AI472" t="s">
        <v>733</v>
      </c>
      <c r="AJ472" t="s">
        <v>734</v>
      </c>
      <c r="AL472" t="s">
        <v>359</v>
      </c>
      <c r="AM472">
        <v>5</v>
      </c>
      <c r="AN472" t="s">
        <v>359</v>
      </c>
      <c r="AO472">
        <v>1</v>
      </c>
      <c r="AQ472" t="s">
        <v>401</v>
      </c>
      <c r="AR472">
        <v>2007</v>
      </c>
      <c r="AS472" t="s">
        <v>370</v>
      </c>
      <c r="AT472">
        <v>5</v>
      </c>
      <c r="AU472" t="s">
        <v>359</v>
      </c>
      <c r="AV472">
        <v>1</v>
      </c>
      <c r="AX472">
        <v>2016</v>
      </c>
      <c r="AY472" t="s">
        <v>370</v>
      </c>
      <c r="AZ472">
        <v>1900</v>
      </c>
      <c r="BA472" t="s">
        <v>359</v>
      </c>
      <c r="BB472">
        <v>39</v>
      </c>
      <c r="BC472" t="s">
        <v>735</v>
      </c>
      <c r="BD472" t="s">
        <v>736</v>
      </c>
      <c r="BE472" t="s">
        <v>737</v>
      </c>
      <c r="BF472" t="s">
        <v>738</v>
      </c>
      <c r="BH472">
        <v>2016</v>
      </c>
      <c r="BI472" t="s">
        <v>370</v>
      </c>
      <c r="BJ472" t="s">
        <v>359</v>
      </c>
      <c r="BK472">
        <v>17</v>
      </c>
      <c r="BL472" t="s">
        <v>1280</v>
      </c>
      <c r="BN472">
        <v>2016</v>
      </c>
      <c r="BO472" t="s">
        <v>370</v>
      </c>
      <c r="BP472" t="s">
        <v>359</v>
      </c>
      <c r="BQ472">
        <v>6</v>
      </c>
      <c r="BS472">
        <v>2016</v>
      </c>
      <c r="BT472" t="s">
        <v>370</v>
      </c>
      <c r="BU472">
        <v>40000</v>
      </c>
      <c r="BV472" t="s">
        <v>359</v>
      </c>
      <c r="BW472">
        <v>5</v>
      </c>
      <c r="BY472">
        <v>2017</v>
      </c>
      <c r="BZ472" t="s">
        <v>370</v>
      </c>
      <c r="CA472" t="s">
        <v>359</v>
      </c>
      <c r="CC472">
        <v>2016</v>
      </c>
      <c r="CD472" t="s">
        <v>370</v>
      </c>
      <c r="CE472" t="s">
        <v>359</v>
      </c>
      <c r="CG472" t="s">
        <v>740</v>
      </c>
      <c r="CH472">
        <v>2017</v>
      </c>
      <c r="CI472" t="s">
        <v>370</v>
      </c>
      <c r="CJ472" t="s">
        <v>361</v>
      </c>
      <c r="CN472" t="s">
        <v>359</v>
      </c>
      <c r="CO472" t="s">
        <v>359</v>
      </c>
      <c r="CP472" t="s">
        <v>375</v>
      </c>
      <c r="CQ472" t="s">
        <v>359</v>
      </c>
      <c r="CR472">
        <v>0</v>
      </c>
      <c r="CS472" t="s">
        <v>359</v>
      </c>
      <c r="CT472" t="s">
        <v>376</v>
      </c>
      <c r="CU472" t="s">
        <v>359</v>
      </c>
      <c r="CV472" t="s">
        <v>375</v>
      </c>
      <c r="CW472" t="s">
        <v>359</v>
      </c>
      <c r="CX472" t="s">
        <v>7357</v>
      </c>
      <c r="CY472" t="s">
        <v>7358</v>
      </c>
      <c r="CZ472" t="s">
        <v>7359</v>
      </c>
      <c r="DA472" t="s">
        <v>7360</v>
      </c>
      <c r="DB472">
        <v>64</v>
      </c>
      <c r="DC472" t="s">
        <v>7361</v>
      </c>
      <c r="DD472">
        <v>2016</v>
      </c>
      <c r="DE472" t="s">
        <v>370</v>
      </c>
      <c r="DF472" t="s">
        <v>361</v>
      </c>
      <c r="DJ472" t="s">
        <v>359</v>
      </c>
      <c r="DL472" t="s">
        <v>370</v>
      </c>
      <c r="DM472" t="s">
        <v>764</v>
      </c>
      <c r="DN472" t="s">
        <v>7362</v>
      </c>
    </row>
    <row r="473" spans="1:118" x14ac:dyDescent="0.3">
      <c r="A473" t="s">
        <v>7363</v>
      </c>
      <c r="B473">
        <v>1</v>
      </c>
      <c r="D473" t="s">
        <v>465</v>
      </c>
      <c r="E473" t="s">
        <v>7364</v>
      </c>
      <c r="F473" t="s">
        <v>7365</v>
      </c>
      <c r="G473" t="s">
        <v>468</v>
      </c>
      <c r="H473" t="s">
        <v>7366</v>
      </c>
      <c r="I473">
        <v>2017</v>
      </c>
      <c r="J473" t="s">
        <v>353</v>
      </c>
      <c r="K473" t="s">
        <v>354</v>
      </c>
      <c r="L473" t="s">
        <v>470</v>
      </c>
      <c r="M473" t="s">
        <v>471</v>
      </c>
      <c r="N473" t="s">
        <v>472</v>
      </c>
      <c r="Q473" t="s">
        <v>7367</v>
      </c>
      <c r="R473">
        <v>726</v>
      </c>
      <c r="T473">
        <v>89</v>
      </c>
      <c r="U473">
        <v>89</v>
      </c>
      <c r="V473">
        <v>0</v>
      </c>
      <c r="W473" t="s">
        <v>359</v>
      </c>
      <c r="X473" t="s">
        <v>394</v>
      </c>
      <c r="Z473">
        <v>1960</v>
      </c>
      <c r="AA473" t="s">
        <v>361</v>
      </c>
      <c r="AC473" t="s">
        <v>474</v>
      </c>
      <c r="AD473" t="s">
        <v>7368</v>
      </c>
      <c r="AE473">
        <v>1</v>
      </c>
      <c r="AF473" t="s">
        <v>363</v>
      </c>
      <c r="AG473" t="s">
        <v>476</v>
      </c>
      <c r="AH473" t="s">
        <v>477</v>
      </c>
      <c r="AI473" t="s">
        <v>478</v>
      </c>
      <c r="AJ473" t="s">
        <v>479</v>
      </c>
      <c r="AL473" t="s">
        <v>359</v>
      </c>
      <c r="AM473">
        <v>20</v>
      </c>
      <c r="AN473" t="s">
        <v>361</v>
      </c>
      <c r="AT473">
        <v>20</v>
      </c>
      <c r="AU473" t="s">
        <v>361</v>
      </c>
      <c r="BA473" t="s">
        <v>361</v>
      </c>
      <c r="BJ473" t="s">
        <v>361</v>
      </c>
      <c r="BP473" t="s">
        <v>361</v>
      </c>
      <c r="BV473" t="s">
        <v>361</v>
      </c>
      <c r="CE473" t="s">
        <v>361</v>
      </c>
      <c r="CN473" t="s">
        <v>359</v>
      </c>
      <c r="CO473" t="s">
        <v>359</v>
      </c>
      <c r="CP473" t="s">
        <v>375</v>
      </c>
      <c r="CQ473" t="s">
        <v>359</v>
      </c>
      <c r="CR473">
        <v>0</v>
      </c>
      <c r="CS473" t="s">
        <v>359</v>
      </c>
      <c r="CT473" t="s">
        <v>376</v>
      </c>
      <c r="CU473" t="s">
        <v>359</v>
      </c>
      <c r="CV473" t="s">
        <v>375</v>
      </c>
      <c r="CW473" t="s">
        <v>359</v>
      </c>
      <c r="CX473" t="s">
        <v>7369</v>
      </c>
      <c r="CY473" t="s">
        <v>7370</v>
      </c>
      <c r="CZ473" t="s">
        <v>7371</v>
      </c>
      <c r="DA473" t="s">
        <v>7372</v>
      </c>
      <c r="DB473">
        <v>1</v>
      </c>
      <c r="DC473" t="s">
        <v>7373</v>
      </c>
      <c r="DD473">
        <v>1960</v>
      </c>
      <c r="DE473" t="s">
        <v>369</v>
      </c>
      <c r="DF473" t="s">
        <v>361</v>
      </c>
      <c r="DJ473" t="s">
        <v>359</v>
      </c>
      <c r="DL473" t="s">
        <v>369</v>
      </c>
      <c r="DM473" t="s">
        <v>7368</v>
      </c>
      <c r="DN473" t="s">
        <v>7374</v>
      </c>
    </row>
    <row r="474" spans="1:118" x14ac:dyDescent="0.3">
      <c r="A474" t="s">
        <v>7375</v>
      </c>
      <c r="B474">
        <v>1</v>
      </c>
      <c r="D474" t="s">
        <v>465</v>
      </c>
      <c r="E474" t="s">
        <v>7376</v>
      </c>
      <c r="F474" t="s">
        <v>7377</v>
      </c>
      <c r="G474" t="s">
        <v>468</v>
      </c>
      <c r="H474" t="s">
        <v>7378</v>
      </c>
      <c r="I474">
        <v>2017</v>
      </c>
      <c r="J474" t="s">
        <v>353</v>
      </c>
      <c r="K474" t="s">
        <v>354</v>
      </c>
      <c r="L474" t="s">
        <v>1033</v>
      </c>
      <c r="M474" t="s">
        <v>1034</v>
      </c>
      <c r="N474" t="s">
        <v>963</v>
      </c>
      <c r="Q474" t="s">
        <v>7379</v>
      </c>
      <c r="T474">
        <v>181</v>
      </c>
      <c r="U474">
        <v>181</v>
      </c>
      <c r="V474">
        <v>0</v>
      </c>
      <c r="W474" t="s">
        <v>359</v>
      </c>
      <c r="X474" t="s">
        <v>394</v>
      </c>
      <c r="Z474">
        <v>2013</v>
      </c>
      <c r="AA474" t="s">
        <v>361</v>
      </c>
      <c r="AC474" t="s">
        <v>1150</v>
      </c>
      <c r="AD474" t="s">
        <v>7380</v>
      </c>
      <c r="AE474">
        <v>1</v>
      </c>
      <c r="AF474" t="s">
        <v>363</v>
      </c>
      <c r="AG474" t="s">
        <v>1038</v>
      </c>
      <c r="AH474" t="s">
        <v>7381</v>
      </c>
      <c r="AI474" t="s">
        <v>1040</v>
      </c>
      <c r="AJ474" t="s">
        <v>7382</v>
      </c>
      <c r="AK474" t="s">
        <v>7383</v>
      </c>
      <c r="AL474" t="s">
        <v>361</v>
      </c>
      <c r="AM474">
        <v>60</v>
      </c>
      <c r="AN474" t="s">
        <v>359</v>
      </c>
      <c r="AO474">
        <v>1</v>
      </c>
      <c r="AP474" t="s">
        <v>7384</v>
      </c>
      <c r="AQ474" t="s">
        <v>401</v>
      </c>
      <c r="AR474">
        <v>2013</v>
      </c>
      <c r="AS474" t="s">
        <v>370</v>
      </c>
      <c r="AT474">
        <v>60</v>
      </c>
      <c r="AU474" t="s">
        <v>359</v>
      </c>
      <c r="AV474">
        <v>1</v>
      </c>
      <c r="AW474" t="s">
        <v>7385</v>
      </c>
      <c r="AX474">
        <v>2015</v>
      </c>
      <c r="AY474" t="s">
        <v>370</v>
      </c>
      <c r="AZ474">
        <v>800</v>
      </c>
      <c r="BA474" t="s">
        <v>359</v>
      </c>
      <c r="BB474">
        <v>1</v>
      </c>
      <c r="BC474" t="s">
        <v>7386</v>
      </c>
      <c r="BD474" t="s">
        <v>7387</v>
      </c>
      <c r="BE474" t="s">
        <v>7388</v>
      </c>
      <c r="BF474" t="s">
        <v>7389</v>
      </c>
      <c r="BG474" t="s">
        <v>7390</v>
      </c>
      <c r="BH474">
        <v>2013</v>
      </c>
      <c r="BI474" t="s">
        <v>370</v>
      </c>
      <c r="BJ474" t="s">
        <v>361</v>
      </c>
      <c r="BP474" t="s">
        <v>361</v>
      </c>
      <c r="BV474" t="s">
        <v>361</v>
      </c>
      <c r="CE474" t="s">
        <v>361</v>
      </c>
      <c r="CN474" t="s">
        <v>359</v>
      </c>
      <c r="CO474" t="s">
        <v>359</v>
      </c>
      <c r="CP474" t="s">
        <v>375</v>
      </c>
      <c r="CQ474" t="s">
        <v>359</v>
      </c>
      <c r="CR474">
        <v>0</v>
      </c>
      <c r="CS474" t="s">
        <v>359</v>
      </c>
      <c r="CT474" t="s">
        <v>376</v>
      </c>
      <c r="CU474" t="s">
        <v>359</v>
      </c>
      <c r="CV474" t="s">
        <v>375</v>
      </c>
      <c r="CW474" t="s">
        <v>359</v>
      </c>
      <c r="CX474" t="s">
        <v>7391</v>
      </c>
      <c r="CY474" t="s">
        <v>7392</v>
      </c>
      <c r="CZ474" t="s">
        <v>4691</v>
      </c>
      <c r="DA474" t="s">
        <v>7393</v>
      </c>
      <c r="DB474">
        <v>1</v>
      </c>
      <c r="DC474" t="s">
        <v>7394</v>
      </c>
      <c r="DD474">
        <v>2013</v>
      </c>
      <c r="DE474" t="s">
        <v>370</v>
      </c>
      <c r="DF474" t="s">
        <v>361</v>
      </c>
      <c r="DJ474" t="s">
        <v>359</v>
      </c>
      <c r="DL474" t="s">
        <v>370</v>
      </c>
      <c r="DM474" t="s">
        <v>7395</v>
      </c>
      <c r="DN474" t="s">
        <v>7396</v>
      </c>
    </row>
    <row r="475" spans="1:118" x14ac:dyDescent="0.3">
      <c r="A475" t="s">
        <v>7397</v>
      </c>
      <c r="B475">
        <v>1</v>
      </c>
      <c r="D475" t="s">
        <v>465</v>
      </c>
      <c r="E475" t="s">
        <v>7398</v>
      </c>
      <c r="F475" t="s">
        <v>7399</v>
      </c>
      <c r="G475" t="s">
        <v>468</v>
      </c>
      <c r="H475" t="s">
        <v>7400</v>
      </c>
      <c r="I475">
        <v>2017</v>
      </c>
      <c r="J475" t="s">
        <v>353</v>
      </c>
      <c r="K475" t="s">
        <v>354</v>
      </c>
      <c r="L475" t="s">
        <v>664</v>
      </c>
      <c r="M475" t="s">
        <v>665</v>
      </c>
      <c r="N475" t="s">
        <v>666</v>
      </c>
      <c r="Q475" t="s">
        <v>7401</v>
      </c>
      <c r="R475">
        <v>30604</v>
      </c>
      <c r="T475">
        <v>174</v>
      </c>
      <c r="U475">
        <v>174</v>
      </c>
      <c r="V475">
        <v>0</v>
      </c>
      <c r="W475" t="s">
        <v>359</v>
      </c>
      <c r="X475" t="s">
        <v>360</v>
      </c>
      <c r="Z475">
        <v>2012</v>
      </c>
      <c r="AA475" t="s">
        <v>361</v>
      </c>
      <c r="AC475" t="s">
        <v>668</v>
      </c>
      <c r="AD475" t="s">
        <v>684</v>
      </c>
      <c r="AE475">
        <v>11</v>
      </c>
      <c r="AF475" t="s">
        <v>363</v>
      </c>
      <c r="AG475" t="s">
        <v>670</v>
      </c>
      <c r="AH475" t="s">
        <v>671</v>
      </c>
      <c r="AI475" t="s">
        <v>672</v>
      </c>
      <c r="AJ475" t="s">
        <v>673</v>
      </c>
      <c r="AL475" t="s">
        <v>359</v>
      </c>
      <c r="AM475">
        <v>4</v>
      </c>
      <c r="AN475" t="s">
        <v>361</v>
      </c>
      <c r="AT475">
        <v>4</v>
      </c>
      <c r="AU475" t="s">
        <v>361</v>
      </c>
      <c r="BA475" t="s">
        <v>361</v>
      </c>
      <c r="BJ475" t="s">
        <v>361</v>
      </c>
      <c r="BP475" t="s">
        <v>361</v>
      </c>
      <c r="BV475" t="s">
        <v>361</v>
      </c>
      <c r="CE475" t="s">
        <v>361</v>
      </c>
      <c r="CN475" t="s">
        <v>359</v>
      </c>
      <c r="CO475" t="s">
        <v>359</v>
      </c>
      <c r="CP475" t="s">
        <v>375</v>
      </c>
      <c r="CQ475" t="s">
        <v>359</v>
      </c>
      <c r="CR475">
        <v>0</v>
      </c>
      <c r="CS475" t="s">
        <v>359</v>
      </c>
      <c r="CT475" t="s">
        <v>376</v>
      </c>
      <c r="CU475" t="s">
        <v>359</v>
      </c>
      <c r="CV475" t="s">
        <v>375</v>
      </c>
      <c r="CW475" t="s">
        <v>359</v>
      </c>
      <c r="CX475" t="s">
        <v>7402</v>
      </c>
      <c r="CY475" t="s">
        <v>7403</v>
      </c>
      <c r="CZ475" t="s">
        <v>7404</v>
      </c>
      <c r="DA475" t="s">
        <v>7405</v>
      </c>
      <c r="DB475">
        <v>1</v>
      </c>
      <c r="DC475" t="s">
        <v>7406</v>
      </c>
      <c r="DD475">
        <v>2012</v>
      </c>
      <c r="DE475" t="s">
        <v>370</v>
      </c>
      <c r="DF475" t="s">
        <v>361</v>
      </c>
      <c r="DJ475" t="s">
        <v>359</v>
      </c>
      <c r="DL475" t="s">
        <v>369</v>
      </c>
      <c r="DM475" t="s">
        <v>684</v>
      </c>
      <c r="DN475" t="s">
        <v>7407</v>
      </c>
    </row>
    <row r="476" spans="1:118" x14ac:dyDescent="0.3">
      <c r="A476" t="s">
        <v>7408</v>
      </c>
      <c r="B476">
        <v>1</v>
      </c>
      <c r="D476" t="s">
        <v>465</v>
      </c>
      <c r="E476" t="s">
        <v>7409</v>
      </c>
      <c r="F476" t="s">
        <v>7410</v>
      </c>
      <c r="G476" t="s">
        <v>468</v>
      </c>
      <c r="H476" t="s">
        <v>3748</v>
      </c>
      <c r="I476">
        <v>2017</v>
      </c>
      <c r="J476" t="s">
        <v>353</v>
      </c>
      <c r="K476" t="s">
        <v>354</v>
      </c>
      <c r="L476" t="s">
        <v>584</v>
      </c>
      <c r="M476" t="s">
        <v>3602</v>
      </c>
      <c r="N476" t="s">
        <v>7411</v>
      </c>
      <c r="Q476" t="s">
        <v>7412</v>
      </c>
      <c r="R476">
        <v>30604</v>
      </c>
      <c r="T476">
        <v>143</v>
      </c>
      <c r="U476">
        <v>143</v>
      </c>
      <c r="V476">
        <v>0</v>
      </c>
      <c r="W476" t="s">
        <v>359</v>
      </c>
      <c r="X476" t="s">
        <v>360</v>
      </c>
      <c r="Z476">
        <v>2012</v>
      </c>
      <c r="AA476" t="s">
        <v>361</v>
      </c>
      <c r="AC476" t="s">
        <v>362</v>
      </c>
      <c r="AD476" t="s">
        <v>7413</v>
      </c>
      <c r="AE476">
        <v>2</v>
      </c>
      <c r="AF476" t="s">
        <v>363</v>
      </c>
      <c r="AG476" t="s">
        <v>670</v>
      </c>
      <c r="AH476" t="s">
        <v>671</v>
      </c>
      <c r="AI476" t="s">
        <v>672</v>
      </c>
      <c r="AJ476" t="s">
        <v>673</v>
      </c>
      <c r="AL476" t="s">
        <v>359</v>
      </c>
      <c r="AM476">
        <v>4</v>
      </c>
      <c r="AN476" t="s">
        <v>361</v>
      </c>
      <c r="AT476">
        <v>4</v>
      </c>
      <c r="AU476" t="s">
        <v>361</v>
      </c>
      <c r="BA476" t="s">
        <v>359</v>
      </c>
      <c r="BB476">
        <v>1</v>
      </c>
      <c r="BC476" t="s">
        <v>7414</v>
      </c>
      <c r="BD476" t="s">
        <v>7415</v>
      </c>
      <c r="BE476" t="s">
        <v>7176</v>
      </c>
      <c r="BF476" t="s">
        <v>7416</v>
      </c>
      <c r="BG476" t="s">
        <v>7417</v>
      </c>
      <c r="BH476">
        <v>2012</v>
      </c>
      <c r="BI476" t="s">
        <v>369</v>
      </c>
      <c r="BJ476" t="s">
        <v>361</v>
      </c>
      <c r="BP476" t="s">
        <v>361</v>
      </c>
      <c r="BV476" t="s">
        <v>361</v>
      </c>
      <c r="CE476" t="s">
        <v>361</v>
      </c>
      <c r="CN476" t="s">
        <v>359</v>
      </c>
      <c r="CO476" t="s">
        <v>359</v>
      </c>
      <c r="CP476" t="s">
        <v>375</v>
      </c>
      <c r="CQ476" t="s">
        <v>359</v>
      </c>
      <c r="CR476">
        <v>0</v>
      </c>
      <c r="CS476" t="s">
        <v>359</v>
      </c>
      <c r="CT476" t="s">
        <v>376</v>
      </c>
      <c r="CU476" t="s">
        <v>359</v>
      </c>
      <c r="CV476" t="s">
        <v>375</v>
      </c>
      <c r="CW476" t="s">
        <v>359</v>
      </c>
      <c r="CX476" t="s">
        <v>7418</v>
      </c>
      <c r="CY476" t="s">
        <v>7419</v>
      </c>
      <c r="CZ476" t="s">
        <v>7420</v>
      </c>
      <c r="DA476" t="s">
        <v>7421</v>
      </c>
      <c r="DB476">
        <v>2</v>
      </c>
      <c r="DC476" t="s">
        <v>7422</v>
      </c>
      <c r="DD476">
        <v>2012</v>
      </c>
      <c r="DE476" t="s">
        <v>622</v>
      </c>
      <c r="DF476" t="s">
        <v>361</v>
      </c>
      <c r="DJ476" t="s">
        <v>361</v>
      </c>
      <c r="DK476" t="s">
        <v>7413</v>
      </c>
      <c r="DL476" t="s">
        <v>622</v>
      </c>
      <c r="DM476" t="s">
        <v>7413</v>
      </c>
      <c r="DN476" t="s">
        <v>7423</v>
      </c>
    </row>
    <row r="477" spans="1:118" x14ac:dyDescent="0.3">
      <c r="A477" t="s">
        <v>7424</v>
      </c>
      <c r="B477">
        <v>1</v>
      </c>
      <c r="D477" t="s">
        <v>631</v>
      </c>
      <c r="E477" t="s">
        <v>7425</v>
      </c>
      <c r="F477" t="s">
        <v>7426</v>
      </c>
      <c r="G477" t="s">
        <v>634</v>
      </c>
      <c r="H477" t="s">
        <v>7427</v>
      </c>
      <c r="I477">
        <v>2017</v>
      </c>
      <c r="J477" t="s">
        <v>353</v>
      </c>
      <c r="K477" t="s">
        <v>354</v>
      </c>
      <c r="L477" t="s">
        <v>666</v>
      </c>
      <c r="M477" t="s">
        <v>1277</v>
      </c>
      <c r="N477" t="s">
        <v>1278</v>
      </c>
      <c r="Q477" t="s">
        <v>756</v>
      </c>
      <c r="R477">
        <v>26296</v>
      </c>
      <c r="T477">
        <v>144</v>
      </c>
      <c r="U477">
        <v>40</v>
      </c>
      <c r="V477">
        <v>104</v>
      </c>
      <c r="W477" t="s">
        <v>359</v>
      </c>
      <c r="X477" t="s">
        <v>394</v>
      </c>
      <c r="Z477">
        <v>1987</v>
      </c>
      <c r="AA477" t="s">
        <v>359</v>
      </c>
      <c r="AB477" t="s">
        <v>757</v>
      </c>
      <c r="AC477" t="s">
        <v>362</v>
      </c>
      <c r="AE477">
        <v>1</v>
      </c>
      <c r="AF477" t="s">
        <v>363</v>
      </c>
      <c r="AG477" t="s">
        <v>731</v>
      </c>
      <c r="AH477" t="s">
        <v>732</v>
      </c>
      <c r="AI477" t="s">
        <v>733</v>
      </c>
      <c r="AJ477" t="s">
        <v>734</v>
      </c>
      <c r="AL477" t="s">
        <v>359</v>
      </c>
      <c r="AM477">
        <v>5</v>
      </c>
      <c r="AN477" t="s">
        <v>359</v>
      </c>
      <c r="AO477">
        <v>1</v>
      </c>
      <c r="AQ477" t="s">
        <v>401</v>
      </c>
      <c r="AR477">
        <v>2007</v>
      </c>
      <c r="AS477" t="s">
        <v>370</v>
      </c>
      <c r="AT477">
        <v>5</v>
      </c>
      <c r="AU477" t="s">
        <v>359</v>
      </c>
      <c r="AV477">
        <v>1</v>
      </c>
      <c r="AX477">
        <v>2016</v>
      </c>
      <c r="AY477" t="s">
        <v>370</v>
      </c>
      <c r="AZ477">
        <v>1900</v>
      </c>
      <c r="BA477" t="s">
        <v>359</v>
      </c>
      <c r="BB477">
        <v>39</v>
      </c>
      <c r="BC477" t="s">
        <v>7428</v>
      </c>
      <c r="BD477" t="s">
        <v>736</v>
      </c>
      <c r="BE477" t="s">
        <v>737</v>
      </c>
      <c r="BF477" t="s">
        <v>7429</v>
      </c>
      <c r="BH477">
        <v>2016</v>
      </c>
      <c r="BI477" t="s">
        <v>370</v>
      </c>
      <c r="BJ477" t="s">
        <v>359</v>
      </c>
      <c r="BK477">
        <v>17</v>
      </c>
      <c r="BL477" t="s">
        <v>1280</v>
      </c>
      <c r="BN477">
        <v>2016</v>
      </c>
      <c r="BO477" t="s">
        <v>370</v>
      </c>
      <c r="BP477" t="s">
        <v>359</v>
      </c>
      <c r="BQ477">
        <v>6</v>
      </c>
      <c r="BS477">
        <v>2016</v>
      </c>
      <c r="BT477" t="s">
        <v>370</v>
      </c>
      <c r="BU477">
        <v>40000</v>
      </c>
      <c r="BV477" t="s">
        <v>359</v>
      </c>
      <c r="BW477">
        <v>5</v>
      </c>
      <c r="BY477">
        <v>2017</v>
      </c>
      <c r="BZ477" t="s">
        <v>370</v>
      </c>
      <c r="CA477" t="s">
        <v>359</v>
      </c>
      <c r="CC477">
        <v>2016</v>
      </c>
      <c r="CD477" t="s">
        <v>370</v>
      </c>
      <c r="CE477" t="s">
        <v>359</v>
      </c>
      <c r="CG477" t="s">
        <v>740</v>
      </c>
      <c r="CH477">
        <v>2017</v>
      </c>
      <c r="CI477" t="s">
        <v>370</v>
      </c>
      <c r="CJ477" t="s">
        <v>361</v>
      </c>
      <c r="CN477" t="s">
        <v>359</v>
      </c>
      <c r="CO477" t="s">
        <v>359</v>
      </c>
      <c r="CP477" t="s">
        <v>375</v>
      </c>
      <c r="CQ477" t="s">
        <v>359</v>
      </c>
      <c r="CR477">
        <v>0</v>
      </c>
      <c r="CS477" t="s">
        <v>359</v>
      </c>
      <c r="CT477" t="s">
        <v>376</v>
      </c>
      <c r="CU477" t="s">
        <v>359</v>
      </c>
      <c r="CV477" t="s">
        <v>375</v>
      </c>
      <c r="CW477" t="s">
        <v>359</v>
      </c>
      <c r="CX477" t="s">
        <v>7430</v>
      </c>
      <c r="CY477" t="s">
        <v>7431</v>
      </c>
      <c r="CZ477" t="s">
        <v>7432</v>
      </c>
      <c r="DA477" t="s">
        <v>7433</v>
      </c>
      <c r="DB477">
        <v>64</v>
      </c>
      <c r="DC477" t="s">
        <v>7434</v>
      </c>
      <c r="DD477">
        <v>2016</v>
      </c>
      <c r="DE477" t="s">
        <v>370</v>
      </c>
      <c r="DF477" t="s">
        <v>361</v>
      </c>
      <c r="DJ477" t="s">
        <v>359</v>
      </c>
      <c r="DL477" t="s">
        <v>370</v>
      </c>
      <c r="DM477" t="s">
        <v>764</v>
      </c>
      <c r="DN477" t="s">
        <v>7435</v>
      </c>
    </row>
    <row r="478" spans="1:118" x14ac:dyDescent="0.3">
      <c r="A478" t="s">
        <v>7436</v>
      </c>
      <c r="B478">
        <v>1</v>
      </c>
      <c r="D478" t="s">
        <v>348</v>
      </c>
      <c r="E478" t="s">
        <v>7437</v>
      </c>
      <c r="F478" t="s">
        <v>7438</v>
      </c>
      <c r="G478" t="s">
        <v>351</v>
      </c>
      <c r="H478" t="s">
        <v>1525</v>
      </c>
      <c r="I478">
        <v>2017</v>
      </c>
      <c r="J478" t="s">
        <v>353</v>
      </c>
      <c r="K478" t="s">
        <v>354</v>
      </c>
      <c r="L478" t="s">
        <v>996</v>
      </c>
      <c r="M478" t="s">
        <v>997</v>
      </c>
      <c r="N478" t="s">
        <v>6485</v>
      </c>
      <c r="Q478" t="s">
        <v>7439</v>
      </c>
      <c r="R478">
        <v>6572</v>
      </c>
      <c r="T478">
        <v>815</v>
      </c>
      <c r="U478">
        <v>815</v>
      </c>
      <c r="V478">
        <v>0</v>
      </c>
      <c r="W478" t="s">
        <v>359</v>
      </c>
      <c r="X478" t="s">
        <v>360</v>
      </c>
      <c r="Z478">
        <v>2016</v>
      </c>
      <c r="AA478" t="s">
        <v>361</v>
      </c>
      <c r="AC478" t="s">
        <v>362</v>
      </c>
      <c r="AE478">
        <v>2</v>
      </c>
      <c r="AF478" t="s">
        <v>363</v>
      </c>
      <c r="AG478" t="s">
        <v>1001</v>
      </c>
      <c r="AH478" t="s">
        <v>1002</v>
      </c>
      <c r="AI478" t="s">
        <v>1003</v>
      </c>
      <c r="AJ478" t="s">
        <v>1004</v>
      </c>
      <c r="AL478" t="s">
        <v>359</v>
      </c>
      <c r="AM478">
        <v>3</v>
      </c>
      <c r="AN478" t="s">
        <v>359</v>
      </c>
      <c r="AO478">
        <v>1</v>
      </c>
      <c r="AQ478" t="s">
        <v>368</v>
      </c>
      <c r="AR478">
        <v>2016</v>
      </c>
      <c r="AS478" t="s">
        <v>370</v>
      </c>
      <c r="AT478">
        <v>3</v>
      </c>
      <c r="AU478" t="s">
        <v>359</v>
      </c>
      <c r="AV478">
        <v>1</v>
      </c>
      <c r="AX478">
        <v>2016</v>
      </c>
      <c r="AY478" t="s">
        <v>370</v>
      </c>
      <c r="AZ478">
        <v>35000</v>
      </c>
      <c r="BA478" t="s">
        <v>359</v>
      </c>
      <c r="BB478">
        <v>2</v>
      </c>
      <c r="BC478" t="s">
        <v>1005</v>
      </c>
      <c r="BD478" t="s">
        <v>1006</v>
      </c>
      <c r="BE478" t="s">
        <v>1007</v>
      </c>
      <c r="BF478" t="s">
        <v>1008</v>
      </c>
      <c r="BH478">
        <v>2016</v>
      </c>
      <c r="BI478" t="s">
        <v>370</v>
      </c>
      <c r="BJ478" t="s">
        <v>359</v>
      </c>
      <c r="BK478">
        <v>2</v>
      </c>
      <c r="BL478" t="s">
        <v>368</v>
      </c>
      <c r="BN478">
        <v>2016</v>
      </c>
      <c r="BO478" t="s">
        <v>370</v>
      </c>
      <c r="BP478" t="s">
        <v>359</v>
      </c>
      <c r="BQ478">
        <v>1</v>
      </c>
      <c r="BS478">
        <v>2016</v>
      </c>
      <c r="BT478" t="s">
        <v>370</v>
      </c>
      <c r="BU478">
        <v>1000</v>
      </c>
      <c r="BV478" t="s">
        <v>359</v>
      </c>
      <c r="BW478">
        <v>3</v>
      </c>
      <c r="BY478">
        <v>2016</v>
      </c>
      <c r="BZ478" t="s">
        <v>370</v>
      </c>
      <c r="CA478" t="s">
        <v>359</v>
      </c>
      <c r="CC478">
        <v>2016</v>
      </c>
      <c r="CD478" t="s">
        <v>370</v>
      </c>
      <c r="CE478" t="s">
        <v>361</v>
      </c>
      <c r="CN478" t="s">
        <v>359</v>
      </c>
      <c r="CO478" t="s">
        <v>359</v>
      </c>
      <c r="CP478" t="s">
        <v>375</v>
      </c>
      <c r="CQ478" t="s">
        <v>359</v>
      </c>
      <c r="CR478">
        <v>0</v>
      </c>
      <c r="CS478" t="s">
        <v>359</v>
      </c>
      <c r="CT478" t="s">
        <v>376</v>
      </c>
      <c r="CU478" t="s">
        <v>359</v>
      </c>
      <c r="CV478" t="s">
        <v>375</v>
      </c>
      <c r="CW478" t="s">
        <v>359</v>
      </c>
      <c r="CX478" t="s">
        <v>7440</v>
      </c>
      <c r="CY478" t="s">
        <v>7441</v>
      </c>
      <c r="CZ478" t="s">
        <v>7442</v>
      </c>
      <c r="DA478" t="s">
        <v>7443</v>
      </c>
      <c r="DB478">
        <v>1</v>
      </c>
      <c r="DC478" t="s">
        <v>7444</v>
      </c>
      <c r="DD478">
        <v>2016</v>
      </c>
      <c r="DE478" t="s">
        <v>370</v>
      </c>
      <c r="DF478" t="s">
        <v>361</v>
      </c>
      <c r="DJ478" t="s">
        <v>359</v>
      </c>
      <c r="DL478" t="s">
        <v>370</v>
      </c>
      <c r="DN478" t="s">
        <v>7445</v>
      </c>
    </row>
    <row r="479" spans="1:118" x14ac:dyDescent="0.3">
      <c r="A479" t="s">
        <v>7446</v>
      </c>
      <c r="B479">
        <v>1</v>
      </c>
      <c r="D479" t="s">
        <v>412</v>
      </c>
      <c r="E479" t="s">
        <v>7447</v>
      </c>
      <c r="F479" t="s">
        <v>7448</v>
      </c>
      <c r="G479" t="s">
        <v>415</v>
      </c>
      <c r="H479" t="s">
        <v>7449</v>
      </c>
      <c r="I479">
        <v>2017</v>
      </c>
      <c r="J479" t="s">
        <v>353</v>
      </c>
      <c r="K479" t="s">
        <v>354</v>
      </c>
      <c r="L479" t="s">
        <v>584</v>
      </c>
      <c r="M479" t="s">
        <v>3672</v>
      </c>
      <c r="N479" t="s">
        <v>7002</v>
      </c>
      <c r="Q479" t="s">
        <v>420</v>
      </c>
      <c r="R479">
        <v>20456</v>
      </c>
      <c r="T479">
        <v>85</v>
      </c>
      <c r="U479">
        <v>75</v>
      </c>
      <c r="V479">
        <v>10</v>
      </c>
      <c r="W479" t="s">
        <v>359</v>
      </c>
      <c r="X479" t="s">
        <v>394</v>
      </c>
      <c r="Z479">
        <v>2011</v>
      </c>
      <c r="AA479" t="s">
        <v>359</v>
      </c>
      <c r="AB479" t="s">
        <v>3674</v>
      </c>
      <c r="AC479" t="s">
        <v>7450</v>
      </c>
      <c r="AD479" t="s">
        <v>423</v>
      </c>
      <c r="AE479">
        <v>2</v>
      </c>
      <c r="AF479" t="s">
        <v>363</v>
      </c>
      <c r="AG479" t="s">
        <v>424</v>
      </c>
      <c r="AH479" t="s">
        <v>425</v>
      </c>
      <c r="AI479" t="s">
        <v>426</v>
      </c>
      <c r="AJ479" t="s">
        <v>427</v>
      </c>
      <c r="AL479" t="s">
        <v>359</v>
      </c>
      <c r="AM479">
        <v>5</v>
      </c>
      <c r="AN479" t="s">
        <v>359</v>
      </c>
      <c r="AO479">
        <v>1</v>
      </c>
      <c r="AQ479" t="s">
        <v>401</v>
      </c>
      <c r="AR479">
        <v>2015</v>
      </c>
      <c r="AS479" t="s">
        <v>370</v>
      </c>
      <c r="AT479">
        <v>5</v>
      </c>
      <c r="AU479" t="s">
        <v>359</v>
      </c>
      <c r="AV479">
        <v>2</v>
      </c>
      <c r="AX479">
        <v>2015</v>
      </c>
      <c r="AY479" t="s">
        <v>370</v>
      </c>
      <c r="AZ479">
        <v>2100</v>
      </c>
      <c r="BA479" t="s">
        <v>359</v>
      </c>
      <c r="BB479">
        <v>11</v>
      </c>
      <c r="BC479" t="s">
        <v>428</v>
      </c>
      <c r="BD479" t="s">
        <v>429</v>
      </c>
      <c r="BE479" t="s">
        <v>430</v>
      </c>
      <c r="BF479" t="s">
        <v>431</v>
      </c>
      <c r="BH479">
        <v>2011</v>
      </c>
      <c r="BI479" t="s">
        <v>370</v>
      </c>
      <c r="BJ479" t="s">
        <v>359</v>
      </c>
      <c r="BK479">
        <v>15</v>
      </c>
      <c r="BL479" t="s">
        <v>432</v>
      </c>
      <c r="BN479">
        <v>2011</v>
      </c>
      <c r="BO479" t="s">
        <v>370</v>
      </c>
      <c r="BP479" t="s">
        <v>359</v>
      </c>
      <c r="BQ479">
        <v>3</v>
      </c>
      <c r="BS479">
        <v>2011</v>
      </c>
      <c r="BT479" t="s">
        <v>369</v>
      </c>
      <c r="BU479">
        <v>37000</v>
      </c>
      <c r="BV479" t="s">
        <v>361</v>
      </c>
      <c r="CE479" t="s">
        <v>361</v>
      </c>
      <c r="CN479" t="s">
        <v>359</v>
      </c>
      <c r="CO479" t="s">
        <v>359</v>
      </c>
      <c r="CP479" t="s">
        <v>375</v>
      </c>
      <c r="CQ479" t="s">
        <v>359</v>
      </c>
      <c r="CR479">
        <v>0</v>
      </c>
      <c r="CS479" t="s">
        <v>359</v>
      </c>
      <c r="CT479" t="s">
        <v>376</v>
      </c>
      <c r="CU479" t="s">
        <v>359</v>
      </c>
      <c r="CV479" t="s">
        <v>375</v>
      </c>
      <c r="CW479" t="s">
        <v>359</v>
      </c>
      <c r="CX479" t="s">
        <v>7451</v>
      </c>
      <c r="CY479" t="s">
        <v>7452</v>
      </c>
      <c r="CZ479" t="s">
        <v>7453</v>
      </c>
      <c r="DA479" t="s">
        <v>7454</v>
      </c>
      <c r="DB479">
        <v>29</v>
      </c>
      <c r="DC479" t="s">
        <v>7455</v>
      </c>
      <c r="DD479">
        <v>2011</v>
      </c>
      <c r="DE479" t="s">
        <v>370</v>
      </c>
      <c r="DF479" t="s">
        <v>359</v>
      </c>
      <c r="DG479">
        <v>10</v>
      </c>
      <c r="DH479">
        <v>30</v>
      </c>
      <c r="DI479" t="s">
        <v>7456</v>
      </c>
      <c r="DJ479" t="s">
        <v>359</v>
      </c>
      <c r="DL479" t="s">
        <v>369</v>
      </c>
      <c r="DN479" t="s">
        <v>7457</v>
      </c>
    </row>
    <row r="480" spans="1:118" x14ac:dyDescent="0.3">
      <c r="A480" t="s">
        <v>7458</v>
      </c>
      <c r="B480">
        <v>1</v>
      </c>
      <c r="D480" t="s">
        <v>412</v>
      </c>
      <c r="E480" t="s">
        <v>7459</v>
      </c>
      <c r="F480" t="s">
        <v>7460</v>
      </c>
      <c r="G480" t="s">
        <v>415</v>
      </c>
      <c r="H480" t="s">
        <v>1453</v>
      </c>
      <c r="I480">
        <v>2017</v>
      </c>
      <c r="J480" t="s">
        <v>353</v>
      </c>
      <c r="K480" t="s">
        <v>354</v>
      </c>
      <c r="L480" t="s">
        <v>584</v>
      </c>
      <c r="M480" t="s">
        <v>3672</v>
      </c>
      <c r="N480" t="s">
        <v>7002</v>
      </c>
      <c r="Q480" t="s">
        <v>420</v>
      </c>
      <c r="R480">
        <v>20456</v>
      </c>
      <c r="T480">
        <v>75</v>
      </c>
      <c r="U480">
        <v>60</v>
      </c>
      <c r="V480">
        <v>15</v>
      </c>
      <c r="W480" t="s">
        <v>359</v>
      </c>
      <c r="X480" t="s">
        <v>394</v>
      </c>
      <c r="Z480">
        <v>2011</v>
      </c>
      <c r="AA480" t="s">
        <v>359</v>
      </c>
      <c r="AB480" t="s">
        <v>421</v>
      </c>
      <c r="AC480" t="s">
        <v>422</v>
      </c>
      <c r="AD480" t="s">
        <v>423</v>
      </c>
      <c r="AE480">
        <v>2</v>
      </c>
      <c r="AF480" t="s">
        <v>363</v>
      </c>
      <c r="AG480" t="s">
        <v>424</v>
      </c>
      <c r="AH480" t="s">
        <v>425</v>
      </c>
      <c r="AI480" t="s">
        <v>426</v>
      </c>
      <c r="AJ480" t="s">
        <v>427</v>
      </c>
      <c r="AL480" t="s">
        <v>359</v>
      </c>
      <c r="AM480">
        <v>5</v>
      </c>
      <c r="AN480" t="s">
        <v>359</v>
      </c>
      <c r="AO480">
        <v>1</v>
      </c>
      <c r="AQ480" t="s">
        <v>401</v>
      </c>
      <c r="AR480">
        <v>2015</v>
      </c>
      <c r="AS480" t="s">
        <v>370</v>
      </c>
      <c r="AT480">
        <v>5</v>
      </c>
      <c r="AU480" t="s">
        <v>359</v>
      </c>
      <c r="AV480">
        <v>2</v>
      </c>
      <c r="AX480">
        <v>2015</v>
      </c>
      <c r="AY480" t="s">
        <v>369</v>
      </c>
      <c r="AZ480">
        <v>2100</v>
      </c>
      <c r="BA480" t="s">
        <v>359</v>
      </c>
      <c r="BB480">
        <v>11</v>
      </c>
      <c r="BC480" t="s">
        <v>428</v>
      </c>
      <c r="BD480" t="s">
        <v>429</v>
      </c>
      <c r="BE480" t="s">
        <v>430</v>
      </c>
      <c r="BF480" t="s">
        <v>431</v>
      </c>
      <c r="BH480">
        <v>2011</v>
      </c>
      <c r="BI480" t="s">
        <v>370</v>
      </c>
      <c r="BJ480" t="s">
        <v>359</v>
      </c>
      <c r="BK480">
        <v>15</v>
      </c>
      <c r="BL480" t="s">
        <v>432</v>
      </c>
      <c r="BN480">
        <v>2011</v>
      </c>
      <c r="BO480" t="s">
        <v>370</v>
      </c>
      <c r="BP480" t="s">
        <v>359</v>
      </c>
      <c r="BQ480">
        <v>3</v>
      </c>
      <c r="BS480">
        <v>2011</v>
      </c>
      <c r="BT480" t="s">
        <v>369</v>
      </c>
      <c r="BU480">
        <v>37000</v>
      </c>
      <c r="BV480" t="s">
        <v>361</v>
      </c>
      <c r="CE480" t="s">
        <v>361</v>
      </c>
      <c r="CN480" t="s">
        <v>359</v>
      </c>
      <c r="CO480" t="s">
        <v>359</v>
      </c>
      <c r="CP480" t="s">
        <v>375</v>
      </c>
      <c r="CQ480" t="s">
        <v>359</v>
      </c>
      <c r="CR480">
        <v>0</v>
      </c>
      <c r="CS480" t="s">
        <v>359</v>
      </c>
      <c r="CT480" t="s">
        <v>376</v>
      </c>
      <c r="CU480" t="s">
        <v>359</v>
      </c>
      <c r="CV480" t="s">
        <v>375</v>
      </c>
      <c r="CW480" t="s">
        <v>359</v>
      </c>
      <c r="CX480" t="s">
        <v>7461</v>
      </c>
      <c r="CY480" t="s">
        <v>7462</v>
      </c>
      <c r="CZ480" t="s">
        <v>3694</v>
      </c>
      <c r="DA480" t="s">
        <v>7463</v>
      </c>
      <c r="DB480">
        <v>29</v>
      </c>
      <c r="DC480" t="s">
        <v>7464</v>
      </c>
      <c r="DD480">
        <v>2011</v>
      </c>
      <c r="DE480" t="s">
        <v>370</v>
      </c>
      <c r="DF480" t="s">
        <v>361</v>
      </c>
      <c r="DJ480" t="s">
        <v>359</v>
      </c>
      <c r="DL480" t="s">
        <v>369</v>
      </c>
      <c r="DM480" t="s">
        <v>7465</v>
      </c>
      <c r="DN480" t="s">
        <v>7466</v>
      </c>
    </row>
    <row r="481" spans="1:118" x14ac:dyDescent="0.3">
      <c r="A481" t="s">
        <v>7467</v>
      </c>
      <c r="B481">
        <v>1</v>
      </c>
      <c r="D481" t="s">
        <v>559</v>
      </c>
      <c r="E481" t="s">
        <v>7468</v>
      </c>
      <c r="F481" t="s">
        <v>7469</v>
      </c>
      <c r="G481" t="s">
        <v>562</v>
      </c>
      <c r="H481" t="s">
        <v>1621</v>
      </c>
      <c r="I481">
        <v>2017</v>
      </c>
      <c r="J481" t="s">
        <v>353</v>
      </c>
      <c r="K481" t="s">
        <v>354</v>
      </c>
      <c r="L481" t="s">
        <v>754</v>
      </c>
      <c r="M481" t="s">
        <v>1476</v>
      </c>
      <c r="N481" t="s">
        <v>7470</v>
      </c>
      <c r="Q481" t="s">
        <v>1741</v>
      </c>
      <c r="R481">
        <v>26296</v>
      </c>
      <c r="T481">
        <v>247</v>
      </c>
      <c r="U481">
        <v>107</v>
      </c>
      <c r="V481">
        <v>140</v>
      </c>
      <c r="W481" t="s">
        <v>359</v>
      </c>
      <c r="X481" t="s">
        <v>394</v>
      </c>
      <c r="Z481">
        <v>2004</v>
      </c>
      <c r="AA481" t="s">
        <v>359</v>
      </c>
      <c r="AB481" t="s">
        <v>1742</v>
      </c>
      <c r="AE481">
        <v>1</v>
      </c>
      <c r="AF481" t="s">
        <v>396</v>
      </c>
      <c r="AG481" t="s">
        <v>1743</v>
      </c>
      <c r="AH481" t="s">
        <v>1744</v>
      </c>
      <c r="AI481" t="s">
        <v>1745</v>
      </c>
      <c r="AJ481" t="s">
        <v>1746</v>
      </c>
      <c r="AL481" t="s">
        <v>359</v>
      </c>
      <c r="AM481">
        <v>8</v>
      </c>
      <c r="AN481" t="s">
        <v>359</v>
      </c>
      <c r="AO481">
        <v>1</v>
      </c>
      <c r="AQ481" t="s">
        <v>401</v>
      </c>
      <c r="AR481">
        <v>2004</v>
      </c>
      <c r="AS481" t="s">
        <v>369</v>
      </c>
      <c r="AT481">
        <v>8</v>
      </c>
      <c r="AU481" t="s">
        <v>359</v>
      </c>
      <c r="AV481">
        <v>1</v>
      </c>
      <c r="AX481">
        <v>2004</v>
      </c>
      <c r="AY481" t="s">
        <v>369</v>
      </c>
      <c r="AZ481">
        <v>3500</v>
      </c>
      <c r="BA481" t="s">
        <v>359</v>
      </c>
      <c r="BB481">
        <v>6</v>
      </c>
      <c r="BC481" t="s">
        <v>1747</v>
      </c>
      <c r="BD481" t="s">
        <v>1748</v>
      </c>
      <c r="BE481" t="s">
        <v>1749</v>
      </c>
      <c r="BF481" t="s">
        <v>1750</v>
      </c>
      <c r="BH481">
        <v>2004</v>
      </c>
      <c r="BI481" t="s">
        <v>369</v>
      </c>
      <c r="BJ481" t="s">
        <v>359</v>
      </c>
      <c r="BK481">
        <v>4</v>
      </c>
      <c r="BL481" t="s">
        <v>5016</v>
      </c>
      <c r="BN481">
        <v>2004</v>
      </c>
      <c r="BO481" t="s">
        <v>369</v>
      </c>
      <c r="BP481" t="s">
        <v>359</v>
      </c>
      <c r="BQ481">
        <v>2</v>
      </c>
      <c r="BS481">
        <v>2004</v>
      </c>
      <c r="BT481" t="s">
        <v>369</v>
      </c>
      <c r="BU481">
        <v>4500</v>
      </c>
      <c r="BV481" t="s">
        <v>361</v>
      </c>
      <c r="CE481" t="s">
        <v>361</v>
      </c>
      <c r="CN481" t="s">
        <v>359</v>
      </c>
      <c r="CO481" t="s">
        <v>359</v>
      </c>
      <c r="CP481" t="s">
        <v>375</v>
      </c>
      <c r="CQ481" t="s">
        <v>359</v>
      </c>
      <c r="CR481">
        <v>0</v>
      </c>
      <c r="CS481" t="s">
        <v>359</v>
      </c>
      <c r="CT481" t="s">
        <v>376</v>
      </c>
      <c r="CU481" t="s">
        <v>359</v>
      </c>
      <c r="CV481" t="s">
        <v>375</v>
      </c>
      <c r="CW481" t="s">
        <v>359</v>
      </c>
      <c r="CX481" t="s">
        <v>7471</v>
      </c>
      <c r="CY481" t="s">
        <v>7472</v>
      </c>
      <c r="CZ481" t="s">
        <v>7473</v>
      </c>
      <c r="DA481" t="s">
        <v>7474</v>
      </c>
      <c r="DB481">
        <v>12</v>
      </c>
      <c r="DC481" t="s">
        <v>7475</v>
      </c>
      <c r="DD481">
        <v>2007</v>
      </c>
      <c r="DE481" t="s">
        <v>369</v>
      </c>
      <c r="DF481" t="s">
        <v>361</v>
      </c>
      <c r="DJ481" t="s">
        <v>359</v>
      </c>
      <c r="DL481" t="s">
        <v>369</v>
      </c>
      <c r="DM481" t="s">
        <v>1757</v>
      </c>
      <c r="DN481" t="s">
        <v>7476</v>
      </c>
    </row>
    <row r="482" spans="1:118" x14ac:dyDescent="0.3">
      <c r="A482" t="s">
        <v>7477</v>
      </c>
      <c r="B482">
        <v>1</v>
      </c>
      <c r="D482" t="s">
        <v>385</v>
      </c>
      <c r="E482" t="s">
        <v>7478</v>
      </c>
      <c r="F482" t="s">
        <v>7479</v>
      </c>
      <c r="G482" t="s">
        <v>388</v>
      </c>
      <c r="H482" t="s">
        <v>7480</v>
      </c>
      <c r="I482">
        <v>2017</v>
      </c>
      <c r="J482" t="s">
        <v>353</v>
      </c>
      <c r="K482" t="s">
        <v>354</v>
      </c>
      <c r="L482" t="s">
        <v>937</v>
      </c>
      <c r="M482" t="s">
        <v>1719</v>
      </c>
      <c r="N482" t="s">
        <v>419</v>
      </c>
      <c r="Q482" t="s">
        <v>1721</v>
      </c>
      <c r="T482">
        <v>107</v>
      </c>
      <c r="U482">
        <v>100</v>
      </c>
      <c r="V482">
        <v>7</v>
      </c>
      <c r="W482" t="s">
        <v>359</v>
      </c>
      <c r="X482" t="s">
        <v>394</v>
      </c>
      <c r="Z482">
        <v>2014</v>
      </c>
      <c r="AA482" t="s">
        <v>359</v>
      </c>
      <c r="AB482" t="s">
        <v>7481</v>
      </c>
      <c r="AC482" t="s">
        <v>362</v>
      </c>
      <c r="AD482" t="s">
        <v>3081</v>
      </c>
      <c r="AE482">
        <v>1</v>
      </c>
      <c r="AF482" t="s">
        <v>396</v>
      </c>
      <c r="AG482" t="s">
        <v>7482</v>
      </c>
      <c r="AH482" t="s">
        <v>7483</v>
      </c>
      <c r="AI482" t="s">
        <v>7484</v>
      </c>
      <c r="AJ482" t="s">
        <v>7485</v>
      </c>
      <c r="AL482" t="s">
        <v>359</v>
      </c>
      <c r="AM482">
        <v>16</v>
      </c>
      <c r="AN482" t="s">
        <v>359</v>
      </c>
      <c r="AO482">
        <v>1</v>
      </c>
      <c r="AQ482" t="s">
        <v>401</v>
      </c>
      <c r="AR482">
        <v>2017</v>
      </c>
      <c r="AS482" t="s">
        <v>369</v>
      </c>
      <c r="AT482">
        <v>16</v>
      </c>
      <c r="AU482" t="s">
        <v>359</v>
      </c>
      <c r="AV482">
        <v>1</v>
      </c>
      <c r="AX482">
        <v>2014</v>
      </c>
      <c r="AY482" t="s">
        <v>370</v>
      </c>
      <c r="AZ482">
        <v>6800</v>
      </c>
      <c r="BA482" t="s">
        <v>359</v>
      </c>
      <c r="BB482">
        <v>3</v>
      </c>
      <c r="BC482" t="s">
        <v>947</v>
      </c>
      <c r="BD482" t="s">
        <v>1729</v>
      </c>
      <c r="BE482" t="s">
        <v>1730</v>
      </c>
      <c r="BF482" t="s">
        <v>950</v>
      </c>
      <c r="BH482">
        <v>2014</v>
      </c>
      <c r="BI482" t="s">
        <v>370</v>
      </c>
      <c r="BJ482" t="s">
        <v>359</v>
      </c>
      <c r="BK482">
        <v>3</v>
      </c>
      <c r="BL482" t="s">
        <v>805</v>
      </c>
      <c r="BN482">
        <v>2014</v>
      </c>
      <c r="BO482" t="s">
        <v>370</v>
      </c>
      <c r="BP482" t="s">
        <v>359</v>
      </c>
      <c r="BQ482">
        <v>1</v>
      </c>
      <c r="BS482">
        <v>2014</v>
      </c>
      <c r="BT482" t="s">
        <v>370</v>
      </c>
      <c r="BU482">
        <v>1200</v>
      </c>
      <c r="BV482" t="s">
        <v>361</v>
      </c>
      <c r="CE482" t="s">
        <v>361</v>
      </c>
      <c r="CN482" t="s">
        <v>359</v>
      </c>
      <c r="CO482" t="s">
        <v>359</v>
      </c>
      <c r="CP482" t="s">
        <v>375</v>
      </c>
      <c r="CQ482" t="s">
        <v>359</v>
      </c>
      <c r="CR482">
        <v>0</v>
      </c>
      <c r="CS482" t="s">
        <v>359</v>
      </c>
      <c r="CT482" t="s">
        <v>376</v>
      </c>
      <c r="CU482" t="s">
        <v>359</v>
      </c>
      <c r="CV482" t="s">
        <v>375</v>
      </c>
      <c r="CW482" t="s">
        <v>359</v>
      </c>
      <c r="CX482" t="s">
        <v>7486</v>
      </c>
      <c r="CY482" t="s">
        <v>7487</v>
      </c>
      <c r="CZ482" t="s">
        <v>7488</v>
      </c>
      <c r="DA482" t="s">
        <v>7489</v>
      </c>
      <c r="DB482">
        <v>1</v>
      </c>
      <c r="DC482" t="s">
        <v>7490</v>
      </c>
      <c r="DD482">
        <v>2014</v>
      </c>
      <c r="DE482" t="s">
        <v>369</v>
      </c>
      <c r="DF482" t="s">
        <v>361</v>
      </c>
      <c r="DJ482" t="s">
        <v>359</v>
      </c>
      <c r="DL482" t="s">
        <v>370</v>
      </c>
      <c r="DM482" t="s">
        <v>7491</v>
      </c>
      <c r="DN482" t="s">
        <v>7492</v>
      </c>
    </row>
    <row r="483" spans="1:118" x14ac:dyDescent="0.3">
      <c r="A483" t="s">
        <v>7493</v>
      </c>
      <c r="B483">
        <v>1</v>
      </c>
      <c r="D483" t="s">
        <v>559</v>
      </c>
      <c r="E483" t="s">
        <v>7494</v>
      </c>
      <c r="F483" t="s">
        <v>7495</v>
      </c>
      <c r="G483" t="s">
        <v>562</v>
      </c>
      <c r="H483" t="s">
        <v>7496</v>
      </c>
      <c r="I483">
        <v>2017</v>
      </c>
      <c r="J483" t="s">
        <v>353</v>
      </c>
      <c r="K483" t="s">
        <v>354</v>
      </c>
      <c r="L483" t="s">
        <v>666</v>
      </c>
      <c r="M483" t="s">
        <v>1277</v>
      </c>
      <c r="N483" t="s">
        <v>2544</v>
      </c>
      <c r="Q483" t="s">
        <v>729</v>
      </c>
      <c r="R483">
        <v>26296</v>
      </c>
      <c r="T483">
        <v>189</v>
      </c>
      <c r="U483">
        <v>70</v>
      </c>
      <c r="V483">
        <v>119</v>
      </c>
      <c r="W483" t="s">
        <v>359</v>
      </c>
      <c r="X483" t="s">
        <v>360</v>
      </c>
      <c r="Z483">
        <v>1987</v>
      </c>
      <c r="AA483" t="s">
        <v>359</v>
      </c>
      <c r="AB483" t="s">
        <v>730</v>
      </c>
      <c r="AC483" t="s">
        <v>362</v>
      </c>
      <c r="AE483">
        <v>1</v>
      </c>
      <c r="AF483" t="s">
        <v>363</v>
      </c>
      <c r="AG483" t="s">
        <v>731</v>
      </c>
      <c r="AH483" t="s">
        <v>732</v>
      </c>
      <c r="AI483" t="s">
        <v>733</v>
      </c>
      <c r="AJ483" t="s">
        <v>734</v>
      </c>
      <c r="AL483" t="s">
        <v>359</v>
      </c>
      <c r="AM483">
        <v>5</v>
      </c>
      <c r="AN483" t="s">
        <v>359</v>
      </c>
      <c r="AO483">
        <v>1</v>
      </c>
      <c r="AQ483" t="s">
        <v>401</v>
      </c>
      <c r="AR483">
        <v>2007</v>
      </c>
      <c r="AS483" t="s">
        <v>370</v>
      </c>
      <c r="AT483">
        <v>5</v>
      </c>
      <c r="AU483" t="s">
        <v>359</v>
      </c>
      <c r="AV483">
        <v>1</v>
      </c>
      <c r="AX483">
        <v>2016</v>
      </c>
      <c r="AY483" t="s">
        <v>370</v>
      </c>
      <c r="AZ483">
        <v>1900</v>
      </c>
      <c r="BA483" t="s">
        <v>359</v>
      </c>
      <c r="BB483">
        <v>39</v>
      </c>
      <c r="BC483" t="s">
        <v>735</v>
      </c>
      <c r="BD483" t="s">
        <v>736</v>
      </c>
      <c r="BE483" t="s">
        <v>737</v>
      </c>
      <c r="BF483" t="s">
        <v>738</v>
      </c>
      <c r="BH483">
        <v>2016</v>
      </c>
      <c r="BI483" t="s">
        <v>370</v>
      </c>
      <c r="BJ483" t="s">
        <v>359</v>
      </c>
      <c r="BK483">
        <v>17</v>
      </c>
      <c r="BL483" t="s">
        <v>1280</v>
      </c>
      <c r="BN483">
        <v>2016</v>
      </c>
      <c r="BO483" t="s">
        <v>370</v>
      </c>
      <c r="BP483" t="s">
        <v>359</v>
      </c>
      <c r="BQ483">
        <v>6</v>
      </c>
      <c r="BS483">
        <v>2016</v>
      </c>
      <c r="BT483" t="s">
        <v>370</v>
      </c>
      <c r="BU483">
        <v>40000</v>
      </c>
      <c r="BV483" t="s">
        <v>359</v>
      </c>
      <c r="BW483">
        <v>5</v>
      </c>
      <c r="BY483">
        <v>2017</v>
      </c>
      <c r="BZ483" t="s">
        <v>370</v>
      </c>
      <c r="CA483" t="s">
        <v>359</v>
      </c>
      <c r="CC483">
        <v>2016</v>
      </c>
      <c r="CD483" t="s">
        <v>370</v>
      </c>
      <c r="CE483" t="s">
        <v>359</v>
      </c>
      <c r="CG483" t="s">
        <v>740</v>
      </c>
      <c r="CH483">
        <v>2017</v>
      </c>
      <c r="CI483" t="s">
        <v>370</v>
      </c>
      <c r="CJ483" t="s">
        <v>361</v>
      </c>
      <c r="CN483" t="s">
        <v>359</v>
      </c>
      <c r="CO483" t="s">
        <v>359</v>
      </c>
      <c r="CP483" t="s">
        <v>375</v>
      </c>
      <c r="CQ483" t="s">
        <v>359</v>
      </c>
      <c r="CR483">
        <v>0</v>
      </c>
      <c r="CS483" t="s">
        <v>359</v>
      </c>
      <c r="CT483" t="s">
        <v>376</v>
      </c>
      <c r="CU483" t="s">
        <v>359</v>
      </c>
      <c r="CV483" t="s">
        <v>375</v>
      </c>
      <c r="CW483" t="s">
        <v>359</v>
      </c>
      <c r="CX483" t="s">
        <v>7497</v>
      </c>
      <c r="CY483" t="s">
        <v>7498</v>
      </c>
      <c r="CZ483" t="s">
        <v>7499</v>
      </c>
      <c r="DA483" t="s">
        <v>7500</v>
      </c>
      <c r="DB483">
        <v>64</v>
      </c>
      <c r="DC483" t="s">
        <v>7501</v>
      </c>
      <c r="DD483">
        <v>2016</v>
      </c>
      <c r="DE483" t="s">
        <v>370</v>
      </c>
      <c r="DF483" t="s">
        <v>361</v>
      </c>
      <c r="DJ483" t="s">
        <v>359</v>
      </c>
      <c r="DL483" t="s">
        <v>370</v>
      </c>
      <c r="DM483" t="s">
        <v>748</v>
      </c>
      <c r="DN483" t="s">
        <v>7502</v>
      </c>
    </row>
    <row r="484" spans="1:118" x14ac:dyDescent="0.3">
      <c r="A484" t="s">
        <v>7503</v>
      </c>
      <c r="B484">
        <v>1</v>
      </c>
      <c r="D484" t="s">
        <v>412</v>
      </c>
      <c r="E484" t="s">
        <v>7504</v>
      </c>
      <c r="F484" t="s">
        <v>7505</v>
      </c>
      <c r="G484" t="s">
        <v>415</v>
      </c>
      <c r="H484" t="s">
        <v>7506</v>
      </c>
      <c r="I484">
        <v>2017</v>
      </c>
      <c r="J484" t="s">
        <v>353</v>
      </c>
      <c r="K484" t="s">
        <v>354</v>
      </c>
      <c r="L484" t="s">
        <v>417</v>
      </c>
      <c r="M484" t="s">
        <v>690</v>
      </c>
      <c r="N484" t="s">
        <v>6976</v>
      </c>
      <c r="Q484" t="s">
        <v>2167</v>
      </c>
      <c r="R484">
        <v>3456</v>
      </c>
      <c r="T484">
        <v>652</v>
      </c>
      <c r="U484">
        <v>602</v>
      </c>
      <c r="V484">
        <v>50</v>
      </c>
      <c r="W484" t="s">
        <v>359</v>
      </c>
      <c r="X484" t="s">
        <v>394</v>
      </c>
      <c r="Z484">
        <v>2015</v>
      </c>
      <c r="AA484" t="s">
        <v>359</v>
      </c>
      <c r="AB484" t="s">
        <v>7507</v>
      </c>
      <c r="AC484" t="s">
        <v>362</v>
      </c>
      <c r="AE484">
        <v>1</v>
      </c>
      <c r="AF484" t="s">
        <v>363</v>
      </c>
      <c r="AG484" t="s">
        <v>7508</v>
      </c>
      <c r="AH484" t="s">
        <v>2171</v>
      </c>
      <c r="AI484" t="s">
        <v>2172</v>
      </c>
      <c r="AJ484" t="s">
        <v>7509</v>
      </c>
      <c r="AL484" t="s">
        <v>359</v>
      </c>
      <c r="AM484">
        <v>120</v>
      </c>
      <c r="AN484" t="s">
        <v>359</v>
      </c>
      <c r="AO484">
        <v>1</v>
      </c>
      <c r="AQ484" t="s">
        <v>401</v>
      </c>
      <c r="AR484">
        <v>2015</v>
      </c>
      <c r="AS484" t="s">
        <v>370</v>
      </c>
      <c r="AT484">
        <v>120</v>
      </c>
      <c r="AU484" t="s">
        <v>359</v>
      </c>
      <c r="AV484">
        <v>2</v>
      </c>
      <c r="AX484">
        <v>2015</v>
      </c>
      <c r="AY484" t="s">
        <v>370</v>
      </c>
      <c r="AZ484">
        <v>10000</v>
      </c>
      <c r="BA484" t="s">
        <v>359</v>
      </c>
      <c r="BB484">
        <v>10</v>
      </c>
      <c r="BC484" t="s">
        <v>2174</v>
      </c>
      <c r="BD484" t="s">
        <v>2175</v>
      </c>
      <c r="BE484" t="s">
        <v>2176</v>
      </c>
      <c r="BF484" t="s">
        <v>2177</v>
      </c>
      <c r="BH484">
        <v>2015</v>
      </c>
      <c r="BI484" t="s">
        <v>370</v>
      </c>
      <c r="BJ484" t="s">
        <v>359</v>
      </c>
      <c r="BK484">
        <v>3</v>
      </c>
      <c r="BL484" t="s">
        <v>805</v>
      </c>
      <c r="BN484">
        <v>2015</v>
      </c>
      <c r="BO484" t="s">
        <v>370</v>
      </c>
      <c r="BP484" t="s">
        <v>359</v>
      </c>
      <c r="BQ484">
        <v>2</v>
      </c>
      <c r="BS484">
        <v>2015</v>
      </c>
      <c r="BT484" t="s">
        <v>370</v>
      </c>
      <c r="BU484">
        <v>10000</v>
      </c>
      <c r="BV484" t="s">
        <v>361</v>
      </c>
      <c r="CE484" t="s">
        <v>361</v>
      </c>
      <c r="CN484" t="s">
        <v>359</v>
      </c>
      <c r="CO484" t="s">
        <v>359</v>
      </c>
      <c r="CP484" t="s">
        <v>375</v>
      </c>
      <c r="CQ484" t="s">
        <v>359</v>
      </c>
      <c r="CR484">
        <v>0</v>
      </c>
      <c r="CS484" t="s">
        <v>359</v>
      </c>
      <c r="CT484" t="s">
        <v>376</v>
      </c>
      <c r="CU484" t="s">
        <v>359</v>
      </c>
      <c r="CV484" t="s">
        <v>375</v>
      </c>
      <c r="CW484" t="s">
        <v>359</v>
      </c>
      <c r="CX484" t="s">
        <v>7510</v>
      </c>
      <c r="CY484" t="s">
        <v>7511</v>
      </c>
      <c r="CZ484" t="s">
        <v>7512</v>
      </c>
      <c r="DA484" t="s">
        <v>7513</v>
      </c>
      <c r="DB484">
        <v>8</v>
      </c>
      <c r="DC484" t="s">
        <v>7514</v>
      </c>
      <c r="DD484">
        <v>2015</v>
      </c>
      <c r="DE484" t="s">
        <v>370</v>
      </c>
      <c r="DF484" t="s">
        <v>361</v>
      </c>
      <c r="DJ484" t="s">
        <v>359</v>
      </c>
      <c r="DL484" t="s">
        <v>370</v>
      </c>
      <c r="DM484" t="s">
        <v>7515</v>
      </c>
      <c r="DN484" t="s">
        <v>7516</v>
      </c>
    </row>
    <row r="485" spans="1:118" x14ac:dyDescent="0.3">
      <c r="A485" t="s">
        <v>7517</v>
      </c>
      <c r="B485">
        <v>1</v>
      </c>
      <c r="D485" t="s">
        <v>487</v>
      </c>
      <c r="E485" t="s">
        <v>7518</v>
      </c>
      <c r="F485" t="s">
        <v>7519</v>
      </c>
      <c r="G485" t="s">
        <v>490</v>
      </c>
      <c r="H485" t="s">
        <v>7520</v>
      </c>
      <c r="I485">
        <v>2017</v>
      </c>
      <c r="J485" t="s">
        <v>353</v>
      </c>
      <c r="K485" t="s">
        <v>354</v>
      </c>
      <c r="L485" t="s">
        <v>492</v>
      </c>
      <c r="M485" t="s">
        <v>1058</v>
      </c>
      <c r="N485" t="s">
        <v>1611</v>
      </c>
      <c r="Q485" t="s">
        <v>1060</v>
      </c>
      <c r="R485">
        <v>6436</v>
      </c>
      <c r="T485">
        <v>212</v>
      </c>
      <c r="U485">
        <v>60</v>
      </c>
      <c r="V485">
        <v>152</v>
      </c>
      <c r="W485" t="s">
        <v>359</v>
      </c>
      <c r="X485" t="s">
        <v>360</v>
      </c>
      <c r="Z485">
        <v>2013</v>
      </c>
      <c r="AA485" t="s">
        <v>361</v>
      </c>
      <c r="AC485" t="s">
        <v>362</v>
      </c>
      <c r="AE485">
        <v>7</v>
      </c>
      <c r="AF485" t="s">
        <v>363</v>
      </c>
      <c r="AG485" t="s">
        <v>1061</v>
      </c>
      <c r="AH485" t="s">
        <v>1062</v>
      </c>
      <c r="AI485" t="s">
        <v>1063</v>
      </c>
      <c r="AJ485" t="s">
        <v>1064</v>
      </c>
      <c r="AL485" t="s">
        <v>359</v>
      </c>
      <c r="AM485">
        <v>10</v>
      </c>
      <c r="AN485" t="s">
        <v>359</v>
      </c>
      <c r="AO485">
        <v>3</v>
      </c>
      <c r="AQ485" t="s">
        <v>401</v>
      </c>
      <c r="AR485">
        <v>2013</v>
      </c>
      <c r="AS485" t="s">
        <v>370</v>
      </c>
      <c r="AT485">
        <v>10</v>
      </c>
      <c r="AU485" t="s">
        <v>359</v>
      </c>
      <c r="AV485">
        <v>1</v>
      </c>
      <c r="AX485">
        <v>2013</v>
      </c>
      <c r="AY485" t="s">
        <v>370</v>
      </c>
      <c r="AZ485">
        <v>1500</v>
      </c>
      <c r="BA485" t="s">
        <v>359</v>
      </c>
      <c r="BB485">
        <v>20</v>
      </c>
      <c r="BC485" t="s">
        <v>1065</v>
      </c>
      <c r="BD485" t="s">
        <v>1066</v>
      </c>
      <c r="BE485" t="s">
        <v>1067</v>
      </c>
      <c r="BF485" t="s">
        <v>1068</v>
      </c>
      <c r="BH485">
        <v>2013</v>
      </c>
      <c r="BI485" t="s">
        <v>370</v>
      </c>
      <c r="BJ485" t="s">
        <v>359</v>
      </c>
      <c r="BK485">
        <v>25</v>
      </c>
      <c r="BL485" t="s">
        <v>551</v>
      </c>
      <c r="BN485">
        <v>2013</v>
      </c>
      <c r="BO485" t="s">
        <v>370</v>
      </c>
      <c r="BP485" t="s">
        <v>359</v>
      </c>
      <c r="BQ485">
        <v>4</v>
      </c>
      <c r="BS485">
        <v>2013</v>
      </c>
      <c r="BT485" t="s">
        <v>370</v>
      </c>
      <c r="BU485">
        <v>11000</v>
      </c>
      <c r="BV485" t="s">
        <v>359</v>
      </c>
      <c r="BW485">
        <v>2</v>
      </c>
      <c r="BY485">
        <v>2013</v>
      </c>
      <c r="BZ485" t="s">
        <v>369</v>
      </c>
      <c r="CA485" t="s">
        <v>359</v>
      </c>
      <c r="CC485">
        <v>2013</v>
      </c>
      <c r="CD485" t="s">
        <v>370</v>
      </c>
      <c r="CE485" t="s">
        <v>361</v>
      </c>
      <c r="CN485" t="s">
        <v>359</v>
      </c>
      <c r="CO485" t="s">
        <v>359</v>
      </c>
      <c r="CP485" t="s">
        <v>375</v>
      </c>
      <c r="CQ485" t="s">
        <v>359</v>
      </c>
      <c r="CR485">
        <v>0</v>
      </c>
      <c r="CS485" t="s">
        <v>359</v>
      </c>
      <c r="CT485" t="s">
        <v>376</v>
      </c>
      <c r="CU485" t="s">
        <v>359</v>
      </c>
      <c r="CV485" t="s">
        <v>375</v>
      </c>
      <c r="CW485" t="s">
        <v>359</v>
      </c>
      <c r="CX485" t="s">
        <v>7521</v>
      </c>
      <c r="CY485" t="s">
        <v>7522</v>
      </c>
      <c r="CZ485" t="s">
        <v>7523</v>
      </c>
      <c r="DA485" t="s">
        <v>7524</v>
      </c>
      <c r="DB485">
        <v>1</v>
      </c>
      <c r="DC485" t="s">
        <v>7525</v>
      </c>
      <c r="DD485">
        <v>2013</v>
      </c>
      <c r="DE485" t="s">
        <v>370</v>
      </c>
      <c r="DF485" t="s">
        <v>361</v>
      </c>
      <c r="DJ485" t="s">
        <v>359</v>
      </c>
      <c r="DL485" t="s">
        <v>370</v>
      </c>
      <c r="DM485" t="s">
        <v>7526</v>
      </c>
      <c r="DN485" t="s">
        <v>7527</v>
      </c>
    </row>
    <row r="486" spans="1:118" x14ac:dyDescent="0.3">
      <c r="A486" t="s">
        <v>7528</v>
      </c>
      <c r="B486">
        <v>1</v>
      </c>
      <c r="D486" t="s">
        <v>579</v>
      </c>
      <c r="E486" t="s">
        <v>7529</v>
      </c>
      <c r="F486" t="s">
        <v>7530</v>
      </c>
      <c r="G486" t="s">
        <v>914</v>
      </c>
      <c r="H486" t="s">
        <v>7531</v>
      </c>
      <c r="I486">
        <v>2017</v>
      </c>
      <c r="J486" t="s">
        <v>353</v>
      </c>
      <c r="K486" t="s">
        <v>354</v>
      </c>
      <c r="L486" t="s">
        <v>754</v>
      </c>
      <c r="M486" t="s">
        <v>1476</v>
      </c>
      <c r="N486" t="s">
        <v>1292</v>
      </c>
      <c r="T486">
        <v>203</v>
      </c>
      <c r="U486">
        <v>203</v>
      </c>
      <c r="V486">
        <v>0</v>
      </c>
      <c r="W486" t="s">
        <v>359</v>
      </c>
      <c r="X486" t="s">
        <v>360</v>
      </c>
      <c r="Z486">
        <v>1998</v>
      </c>
      <c r="AA486" t="s">
        <v>361</v>
      </c>
      <c r="AC486" t="s">
        <v>362</v>
      </c>
      <c r="AD486" t="s">
        <v>7532</v>
      </c>
      <c r="AE486">
        <v>2</v>
      </c>
      <c r="AF486" t="s">
        <v>363</v>
      </c>
      <c r="AG486" t="s">
        <v>918</v>
      </c>
      <c r="AH486" t="s">
        <v>919</v>
      </c>
      <c r="AI486" t="s">
        <v>920</v>
      </c>
      <c r="AJ486" t="s">
        <v>921</v>
      </c>
      <c r="AL486" t="s">
        <v>359</v>
      </c>
      <c r="AM486">
        <v>20</v>
      </c>
      <c r="AN486" t="s">
        <v>359</v>
      </c>
      <c r="AO486">
        <v>1</v>
      </c>
      <c r="AQ486" t="s">
        <v>401</v>
      </c>
      <c r="AR486">
        <v>2016</v>
      </c>
      <c r="AS486" t="s">
        <v>370</v>
      </c>
      <c r="AT486">
        <v>20</v>
      </c>
      <c r="AU486" t="s">
        <v>359</v>
      </c>
      <c r="AV486">
        <v>2</v>
      </c>
      <c r="AX486">
        <v>2016</v>
      </c>
      <c r="AY486" t="s">
        <v>370</v>
      </c>
      <c r="AZ486">
        <v>5000</v>
      </c>
      <c r="BA486" t="s">
        <v>359</v>
      </c>
      <c r="BB486">
        <v>15</v>
      </c>
      <c r="BC486" t="s">
        <v>922</v>
      </c>
      <c r="BD486" t="s">
        <v>923</v>
      </c>
      <c r="BE486" t="s">
        <v>924</v>
      </c>
      <c r="BF486" t="s">
        <v>925</v>
      </c>
      <c r="BH486">
        <v>2016</v>
      </c>
      <c r="BI486" t="s">
        <v>370</v>
      </c>
      <c r="BJ486" t="s">
        <v>361</v>
      </c>
      <c r="BP486" t="s">
        <v>359</v>
      </c>
      <c r="BQ486">
        <v>2</v>
      </c>
      <c r="BS486">
        <v>2016</v>
      </c>
      <c r="BT486" t="s">
        <v>370</v>
      </c>
      <c r="BU486">
        <v>5000</v>
      </c>
      <c r="BV486" t="s">
        <v>359</v>
      </c>
      <c r="BW486">
        <v>1</v>
      </c>
      <c r="BY486">
        <v>2016</v>
      </c>
      <c r="BZ486" t="s">
        <v>370</v>
      </c>
      <c r="CA486" t="s">
        <v>359</v>
      </c>
      <c r="CC486">
        <v>2016</v>
      </c>
      <c r="CD486" t="s">
        <v>370</v>
      </c>
      <c r="CE486" t="s">
        <v>361</v>
      </c>
      <c r="CN486" t="s">
        <v>359</v>
      </c>
      <c r="CO486" t="s">
        <v>359</v>
      </c>
      <c r="CP486" t="s">
        <v>375</v>
      </c>
      <c r="CQ486" t="s">
        <v>359</v>
      </c>
      <c r="CR486">
        <v>0</v>
      </c>
      <c r="CS486" t="s">
        <v>359</v>
      </c>
      <c r="CT486" t="s">
        <v>376</v>
      </c>
      <c r="CU486" t="s">
        <v>359</v>
      </c>
      <c r="CV486" t="s">
        <v>375</v>
      </c>
      <c r="CW486" t="s">
        <v>359</v>
      </c>
      <c r="CX486" t="s">
        <v>7533</v>
      </c>
      <c r="CY486" t="s">
        <v>7534</v>
      </c>
      <c r="CZ486" t="s">
        <v>7535</v>
      </c>
      <c r="DA486" t="s">
        <v>7536</v>
      </c>
      <c r="DB486">
        <v>1</v>
      </c>
      <c r="DC486" t="s">
        <v>7537</v>
      </c>
      <c r="DD486">
        <v>2016</v>
      </c>
      <c r="DE486" t="s">
        <v>370</v>
      </c>
      <c r="DF486" t="s">
        <v>361</v>
      </c>
      <c r="DJ486" t="s">
        <v>359</v>
      </c>
      <c r="DL486" t="s">
        <v>370</v>
      </c>
      <c r="DN486" t="s">
        <v>7538</v>
      </c>
    </row>
    <row r="487" spans="1:118" x14ac:dyDescent="0.3">
      <c r="A487" t="s">
        <v>7539</v>
      </c>
      <c r="B487">
        <v>1</v>
      </c>
      <c r="D487" t="s">
        <v>385</v>
      </c>
      <c r="E487" t="s">
        <v>7540</v>
      </c>
      <c r="F487" t="s">
        <v>7541</v>
      </c>
      <c r="G487" t="s">
        <v>388</v>
      </c>
      <c r="H487" t="s">
        <v>7542</v>
      </c>
      <c r="I487">
        <v>2017</v>
      </c>
      <c r="J487" t="s">
        <v>353</v>
      </c>
      <c r="K487" t="s">
        <v>354</v>
      </c>
      <c r="L487" t="s">
        <v>584</v>
      </c>
      <c r="M487" t="s">
        <v>585</v>
      </c>
      <c r="N487" t="s">
        <v>419</v>
      </c>
      <c r="Q487" t="s">
        <v>4537</v>
      </c>
      <c r="R487">
        <v>1789</v>
      </c>
      <c r="T487">
        <v>192</v>
      </c>
      <c r="U487">
        <v>180</v>
      </c>
      <c r="V487">
        <v>12</v>
      </c>
      <c r="W487" t="s">
        <v>359</v>
      </c>
      <c r="X487" t="s">
        <v>394</v>
      </c>
      <c r="Z487">
        <v>2016</v>
      </c>
      <c r="AA487" t="s">
        <v>359</v>
      </c>
      <c r="AB487" t="s">
        <v>4538</v>
      </c>
      <c r="AC487" t="s">
        <v>7543</v>
      </c>
      <c r="AD487" t="s">
        <v>7544</v>
      </c>
      <c r="AE487">
        <v>4</v>
      </c>
      <c r="AF487" t="s">
        <v>942</v>
      </c>
      <c r="AG487" t="s">
        <v>4541</v>
      </c>
      <c r="AH487" t="s">
        <v>7545</v>
      </c>
      <c r="AI487" t="s">
        <v>4543</v>
      </c>
      <c r="AJ487" t="s">
        <v>7546</v>
      </c>
      <c r="AL487" t="s">
        <v>359</v>
      </c>
      <c r="AM487">
        <v>45</v>
      </c>
      <c r="AN487" t="s">
        <v>359</v>
      </c>
      <c r="AO487">
        <v>3</v>
      </c>
      <c r="AQ487" t="s">
        <v>401</v>
      </c>
      <c r="AR487">
        <v>2012</v>
      </c>
      <c r="AS487" t="s">
        <v>370</v>
      </c>
      <c r="AT487">
        <v>30</v>
      </c>
      <c r="AU487" t="s">
        <v>359</v>
      </c>
      <c r="AV487">
        <v>1</v>
      </c>
      <c r="AX487">
        <v>2016</v>
      </c>
      <c r="AY487" t="s">
        <v>370</v>
      </c>
      <c r="AZ487">
        <v>6450</v>
      </c>
      <c r="BA487" t="s">
        <v>359</v>
      </c>
      <c r="BB487">
        <v>2</v>
      </c>
      <c r="BC487" t="s">
        <v>2965</v>
      </c>
      <c r="BD487" t="s">
        <v>880</v>
      </c>
      <c r="BE487" t="s">
        <v>2966</v>
      </c>
      <c r="BF487" t="s">
        <v>2967</v>
      </c>
      <c r="BH487">
        <v>2012</v>
      </c>
      <c r="BI487" t="s">
        <v>370</v>
      </c>
      <c r="BJ487" t="s">
        <v>359</v>
      </c>
      <c r="BK487">
        <v>2</v>
      </c>
      <c r="BL487" t="s">
        <v>805</v>
      </c>
      <c r="BN487">
        <v>2016</v>
      </c>
      <c r="BO487" t="s">
        <v>370</v>
      </c>
      <c r="BP487" t="s">
        <v>359</v>
      </c>
      <c r="BQ487">
        <v>1</v>
      </c>
      <c r="BS487">
        <v>2012</v>
      </c>
      <c r="BT487" t="s">
        <v>370</v>
      </c>
      <c r="BU487">
        <v>6450</v>
      </c>
      <c r="BV487" t="s">
        <v>361</v>
      </c>
      <c r="CE487" t="s">
        <v>361</v>
      </c>
      <c r="CN487" t="s">
        <v>359</v>
      </c>
      <c r="CO487" t="s">
        <v>359</v>
      </c>
      <c r="CP487" t="s">
        <v>375</v>
      </c>
      <c r="CQ487" t="s">
        <v>359</v>
      </c>
      <c r="CR487">
        <v>0</v>
      </c>
      <c r="CS487" t="s">
        <v>359</v>
      </c>
      <c r="CT487" t="s">
        <v>376</v>
      </c>
      <c r="CU487" t="s">
        <v>359</v>
      </c>
      <c r="CV487" t="s">
        <v>375</v>
      </c>
      <c r="CW487" t="s">
        <v>359</v>
      </c>
      <c r="CX487" t="s">
        <v>7547</v>
      </c>
      <c r="CY487" t="s">
        <v>7548</v>
      </c>
      <c r="CZ487" t="s">
        <v>7549</v>
      </c>
      <c r="DA487" t="s">
        <v>7550</v>
      </c>
      <c r="DB487">
        <v>2</v>
      </c>
      <c r="DC487" t="s">
        <v>7551</v>
      </c>
      <c r="DD487">
        <v>2017</v>
      </c>
      <c r="DE487" t="s">
        <v>622</v>
      </c>
      <c r="DF487" t="s">
        <v>361</v>
      </c>
      <c r="DJ487" t="s">
        <v>359</v>
      </c>
      <c r="DL487" t="s">
        <v>369</v>
      </c>
      <c r="DM487" t="s">
        <v>7552</v>
      </c>
      <c r="DN487" t="s">
        <v>7553</v>
      </c>
    </row>
    <row r="488" spans="1:118" x14ac:dyDescent="0.3">
      <c r="A488" t="s">
        <v>7554</v>
      </c>
      <c r="B488">
        <v>1</v>
      </c>
      <c r="D488" t="s">
        <v>348</v>
      </c>
      <c r="E488" t="s">
        <v>7555</v>
      </c>
      <c r="F488" t="s">
        <v>7556</v>
      </c>
      <c r="G488" t="s">
        <v>351</v>
      </c>
      <c r="H488" t="s">
        <v>7557</v>
      </c>
      <c r="I488">
        <v>2017</v>
      </c>
      <c r="J488" t="s">
        <v>353</v>
      </c>
      <c r="K488" t="s">
        <v>354</v>
      </c>
      <c r="L488" t="s">
        <v>355</v>
      </c>
      <c r="M488" t="s">
        <v>1454</v>
      </c>
      <c r="N488" t="s">
        <v>6880</v>
      </c>
      <c r="Q488" t="s">
        <v>358</v>
      </c>
      <c r="R488">
        <v>10234</v>
      </c>
      <c r="T488">
        <v>99</v>
      </c>
      <c r="U488">
        <v>99</v>
      </c>
      <c r="V488">
        <v>0</v>
      </c>
      <c r="W488" t="s">
        <v>359</v>
      </c>
      <c r="X488" t="s">
        <v>360</v>
      </c>
      <c r="Z488">
        <v>2012</v>
      </c>
      <c r="AA488" t="s">
        <v>361</v>
      </c>
      <c r="AC488" t="s">
        <v>1150</v>
      </c>
      <c r="AE488">
        <v>1</v>
      </c>
      <c r="AF488" t="s">
        <v>363</v>
      </c>
      <c r="AG488" t="s">
        <v>364</v>
      </c>
      <c r="AH488" t="s">
        <v>365</v>
      </c>
      <c r="AI488" t="s">
        <v>366</v>
      </c>
      <c r="AJ488" t="s">
        <v>367</v>
      </c>
      <c r="AL488" t="s">
        <v>359</v>
      </c>
      <c r="AM488">
        <v>3</v>
      </c>
      <c r="AN488" t="s">
        <v>359</v>
      </c>
      <c r="AO488">
        <v>1</v>
      </c>
      <c r="AQ488" t="s">
        <v>368</v>
      </c>
      <c r="AR488">
        <v>2012</v>
      </c>
      <c r="AS488" t="s">
        <v>370</v>
      </c>
      <c r="AT488">
        <v>3</v>
      </c>
      <c r="AU488" t="s">
        <v>359</v>
      </c>
      <c r="AV488">
        <v>1</v>
      </c>
      <c r="AX488">
        <v>2012</v>
      </c>
      <c r="AY488" t="s">
        <v>370</v>
      </c>
      <c r="AZ488">
        <v>30000</v>
      </c>
      <c r="BA488" t="s">
        <v>359</v>
      </c>
      <c r="BB488">
        <v>7</v>
      </c>
      <c r="BC488" t="s">
        <v>371</v>
      </c>
      <c r="BD488" t="s">
        <v>372</v>
      </c>
      <c r="BE488" t="s">
        <v>373</v>
      </c>
      <c r="BF488" t="s">
        <v>374</v>
      </c>
      <c r="BH488">
        <v>2012</v>
      </c>
      <c r="BI488" t="s">
        <v>370</v>
      </c>
      <c r="BJ488" t="s">
        <v>359</v>
      </c>
      <c r="BK488">
        <v>14</v>
      </c>
      <c r="BL488" t="s">
        <v>368</v>
      </c>
      <c r="BN488">
        <v>2012</v>
      </c>
      <c r="BO488" t="s">
        <v>370</v>
      </c>
      <c r="BP488" t="s">
        <v>359</v>
      </c>
      <c r="BQ488">
        <v>1</v>
      </c>
      <c r="BS488">
        <v>2012</v>
      </c>
      <c r="BT488" t="s">
        <v>370</v>
      </c>
      <c r="BU488">
        <v>30000</v>
      </c>
      <c r="BV488" t="s">
        <v>359</v>
      </c>
      <c r="BW488">
        <v>2</v>
      </c>
      <c r="BY488">
        <v>2012</v>
      </c>
      <c r="BZ488" t="s">
        <v>370</v>
      </c>
      <c r="CA488" t="s">
        <v>359</v>
      </c>
      <c r="CC488">
        <v>2012</v>
      </c>
      <c r="CD488" t="s">
        <v>370</v>
      </c>
      <c r="CE488" t="s">
        <v>361</v>
      </c>
      <c r="CN488" t="s">
        <v>359</v>
      </c>
      <c r="CO488" t="s">
        <v>359</v>
      </c>
      <c r="CP488" t="s">
        <v>375</v>
      </c>
      <c r="CQ488" t="s">
        <v>359</v>
      </c>
      <c r="CR488">
        <v>0</v>
      </c>
      <c r="CS488" t="s">
        <v>359</v>
      </c>
      <c r="CT488" t="s">
        <v>376</v>
      </c>
      <c r="CU488" t="s">
        <v>359</v>
      </c>
      <c r="CV488" t="s">
        <v>375</v>
      </c>
      <c r="CW488" t="s">
        <v>359</v>
      </c>
      <c r="CX488" t="s">
        <v>7558</v>
      </c>
      <c r="CY488" t="s">
        <v>7559</v>
      </c>
      <c r="CZ488" t="s">
        <v>7560</v>
      </c>
      <c r="DA488" t="s">
        <v>7561</v>
      </c>
      <c r="DB488">
        <v>1</v>
      </c>
      <c r="DC488" t="s">
        <v>7562</v>
      </c>
      <c r="DD488">
        <v>2012</v>
      </c>
      <c r="DE488" t="s">
        <v>370</v>
      </c>
      <c r="DF488" t="s">
        <v>361</v>
      </c>
      <c r="DJ488" t="s">
        <v>359</v>
      </c>
      <c r="DL488" t="s">
        <v>370</v>
      </c>
      <c r="DN488" t="s">
        <v>7563</v>
      </c>
    </row>
    <row r="489" spans="1:118" x14ac:dyDescent="0.3">
      <c r="A489" t="s">
        <v>7564</v>
      </c>
      <c r="B489">
        <v>1</v>
      </c>
      <c r="D489" t="s">
        <v>385</v>
      </c>
      <c r="E489" t="s">
        <v>7565</v>
      </c>
      <c r="F489" t="s">
        <v>7566</v>
      </c>
      <c r="G489" t="s">
        <v>388</v>
      </c>
      <c r="H489" t="s">
        <v>7567</v>
      </c>
      <c r="I489">
        <v>2017</v>
      </c>
      <c r="J489" t="s">
        <v>353</v>
      </c>
      <c r="K489" t="s">
        <v>354</v>
      </c>
      <c r="L489" t="s">
        <v>584</v>
      </c>
      <c r="M489" t="s">
        <v>3602</v>
      </c>
      <c r="N489" t="s">
        <v>5900</v>
      </c>
      <c r="Q489" t="s">
        <v>3603</v>
      </c>
      <c r="R489">
        <v>698</v>
      </c>
      <c r="T489">
        <v>136</v>
      </c>
      <c r="U489">
        <v>100</v>
      </c>
      <c r="V489">
        <v>36</v>
      </c>
      <c r="W489" t="s">
        <v>359</v>
      </c>
      <c r="X489" t="s">
        <v>394</v>
      </c>
      <c r="Z489">
        <v>2016</v>
      </c>
      <c r="AA489" t="s">
        <v>359</v>
      </c>
      <c r="AB489" t="s">
        <v>3604</v>
      </c>
      <c r="AC489" t="s">
        <v>362</v>
      </c>
      <c r="AD489" t="s">
        <v>7568</v>
      </c>
      <c r="AE489">
        <v>2</v>
      </c>
      <c r="AF489" t="s">
        <v>396</v>
      </c>
      <c r="AG489" t="s">
        <v>3605</v>
      </c>
      <c r="AH489" t="s">
        <v>3606</v>
      </c>
      <c r="AI489" t="s">
        <v>3607</v>
      </c>
      <c r="AJ489" t="s">
        <v>3608</v>
      </c>
      <c r="AK489" t="s">
        <v>7569</v>
      </c>
      <c r="AL489" t="s">
        <v>359</v>
      </c>
      <c r="AM489">
        <v>10</v>
      </c>
      <c r="AN489" t="s">
        <v>359</v>
      </c>
      <c r="AO489">
        <v>2</v>
      </c>
      <c r="AQ489" t="s">
        <v>1216</v>
      </c>
      <c r="AR489">
        <v>2016</v>
      </c>
      <c r="AS489" t="s">
        <v>370</v>
      </c>
      <c r="AT489">
        <v>10</v>
      </c>
      <c r="AU489" t="s">
        <v>361</v>
      </c>
      <c r="BA489" t="s">
        <v>359</v>
      </c>
      <c r="BB489">
        <v>3</v>
      </c>
      <c r="BC489" t="s">
        <v>7570</v>
      </c>
      <c r="BD489" t="s">
        <v>3610</v>
      </c>
      <c r="BE489" t="s">
        <v>3611</v>
      </c>
      <c r="BF489" t="s">
        <v>3612</v>
      </c>
      <c r="BH489">
        <v>2016</v>
      </c>
      <c r="BI489" t="s">
        <v>370</v>
      </c>
      <c r="BJ489" t="s">
        <v>361</v>
      </c>
      <c r="BP489" t="s">
        <v>361</v>
      </c>
      <c r="BV489" t="s">
        <v>361</v>
      </c>
      <c r="CE489" t="s">
        <v>361</v>
      </c>
      <c r="CN489" t="s">
        <v>359</v>
      </c>
      <c r="CO489" t="s">
        <v>359</v>
      </c>
      <c r="CP489" t="s">
        <v>375</v>
      </c>
      <c r="CQ489" t="s">
        <v>359</v>
      </c>
      <c r="CR489">
        <v>0</v>
      </c>
      <c r="CS489" t="s">
        <v>359</v>
      </c>
      <c r="CT489" t="s">
        <v>376</v>
      </c>
      <c r="CU489" t="s">
        <v>359</v>
      </c>
      <c r="CV489" t="s">
        <v>375</v>
      </c>
      <c r="CW489" t="s">
        <v>359</v>
      </c>
      <c r="CX489" t="s">
        <v>7571</v>
      </c>
      <c r="CY489" t="s">
        <v>7572</v>
      </c>
      <c r="CZ489" t="s">
        <v>7573</v>
      </c>
      <c r="DA489" t="s">
        <v>7574</v>
      </c>
      <c r="DB489">
        <v>2</v>
      </c>
      <c r="DC489" t="s">
        <v>7575</v>
      </c>
      <c r="DD489">
        <v>2016</v>
      </c>
      <c r="DE489" t="s">
        <v>370</v>
      </c>
      <c r="DF489" t="s">
        <v>361</v>
      </c>
      <c r="DJ489" t="s">
        <v>359</v>
      </c>
      <c r="DL489" t="s">
        <v>370</v>
      </c>
      <c r="DM489" t="s">
        <v>984</v>
      </c>
      <c r="DN489" t="s">
        <v>7576</v>
      </c>
    </row>
    <row r="490" spans="1:118" x14ac:dyDescent="0.3">
      <c r="A490" t="s">
        <v>7577</v>
      </c>
      <c r="B490">
        <v>1</v>
      </c>
      <c r="D490" t="s">
        <v>412</v>
      </c>
      <c r="E490" t="s">
        <v>7578</v>
      </c>
      <c r="F490" t="s">
        <v>7579</v>
      </c>
      <c r="G490" t="s">
        <v>415</v>
      </c>
      <c r="H490" t="s">
        <v>4491</v>
      </c>
      <c r="I490">
        <v>2017</v>
      </c>
      <c r="J490" t="s">
        <v>353</v>
      </c>
      <c r="K490" t="s">
        <v>354</v>
      </c>
      <c r="L490" t="s">
        <v>390</v>
      </c>
      <c r="M490" t="s">
        <v>2229</v>
      </c>
      <c r="N490" t="s">
        <v>3673</v>
      </c>
      <c r="Q490" t="s">
        <v>2230</v>
      </c>
      <c r="R490">
        <v>7894</v>
      </c>
      <c r="T490">
        <v>40</v>
      </c>
      <c r="U490">
        <v>40</v>
      </c>
      <c r="V490">
        <v>0</v>
      </c>
      <c r="W490" t="s">
        <v>359</v>
      </c>
      <c r="X490" t="s">
        <v>360</v>
      </c>
      <c r="Z490">
        <v>2015</v>
      </c>
      <c r="AA490" t="s">
        <v>359</v>
      </c>
      <c r="AB490" t="s">
        <v>2231</v>
      </c>
      <c r="AC490" t="s">
        <v>362</v>
      </c>
      <c r="AD490" t="s">
        <v>2232</v>
      </c>
      <c r="AE490">
        <v>5</v>
      </c>
      <c r="AF490" t="s">
        <v>363</v>
      </c>
      <c r="AG490" t="s">
        <v>2233</v>
      </c>
      <c r="AH490" t="s">
        <v>2234</v>
      </c>
      <c r="AI490" t="s">
        <v>2235</v>
      </c>
      <c r="AJ490" t="s">
        <v>2236</v>
      </c>
      <c r="AL490" t="s">
        <v>359</v>
      </c>
      <c r="AM490">
        <v>15</v>
      </c>
      <c r="AN490" t="s">
        <v>359</v>
      </c>
      <c r="AO490">
        <v>5</v>
      </c>
      <c r="AQ490" t="s">
        <v>401</v>
      </c>
      <c r="AR490">
        <v>2015</v>
      </c>
      <c r="AS490" t="s">
        <v>370</v>
      </c>
      <c r="AT490">
        <v>15</v>
      </c>
      <c r="AU490" t="s">
        <v>359</v>
      </c>
      <c r="AV490">
        <v>1</v>
      </c>
      <c r="AX490">
        <v>2015</v>
      </c>
      <c r="AY490" t="s">
        <v>370</v>
      </c>
      <c r="AZ490">
        <v>19000</v>
      </c>
      <c r="BA490" t="s">
        <v>359</v>
      </c>
      <c r="BB490">
        <v>19</v>
      </c>
      <c r="BC490" t="s">
        <v>2237</v>
      </c>
      <c r="BD490" t="s">
        <v>2238</v>
      </c>
      <c r="BE490" t="s">
        <v>2239</v>
      </c>
      <c r="BF490" t="s">
        <v>2240</v>
      </c>
      <c r="BH490">
        <v>2015</v>
      </c>
      <c r="BI490" t="s">
        <v>370</v>
      </c>
      <c r="BJ490" t="s">
        <v>359</v>
      </c>
      <c r="BK490">
        <v>10</v>
      </c>
      <c r="BL490" t="s">
        <v>2477</v>
      </c>
      <c r="BN490">
        <v>2015</v>
      </c>
      <c r="BO490" t="s">
        <v>370</v>
      </c>
      <c r="BP490" t="s">
        <v>359</v>
      </c>
      <c r="BQ490">
        <v>3</v>
      </c>
      <c r="BS490">
        <v>2015</v>
      </c>
      <c r="BT490" t="s">
        <v>370</v>
      </c>
      <c r="BU490">
        <v>19000</v>
      </c>
      <c r="BV490" t="s">
        <v>359</v>
      </c>
      <c r="BW490">
        <v>2</v>
      </c>
      <c r="BY490">
        <v>2016</v>
      </c>
      <c r="BZ490" t="s">
        <v>370</v>
      </c>
      <c r="CA490" t="s">
        <v>359</v>
      </c>
      <c r="CC490">
        <v>2016</v>
      </c>
      <c r="CD490" t="s">
        <v>370</v>
      </c>
      <c r="CE490" t="s">
        <v>361</v>
      </c>
      <c r="CN490" t="s">
        <v>359</v>
      </c>
      <c r="CO490" t="s">
        <v>359</v>
      </c>
      <c r="CP490" t="s">
        <v>375</v>
      </c>
      <c r="CQ490" t="s">
        <v>359</v>
      </c>
      <c r="CR490">
        <v>0</v>
      </c>
      <c r="CS490" t="s">
        <v>359</v>
      </c>
      <c r="CT490" t="s">
        <v>376</v>
      </c>
      <c r="CU490" t="s">
        <v>359</v>
      </c>
      <c r="CV490" t="s">
        <v>375</v>
      </c>
      <c r="CW490" t="s">
        <v>359</v>
      </c>
      <c r="CX490" t="s">
        <v>7580</v>
      </c>
      <c r="CY490" t="s">
        <v>7581</v>
      </c>
      <c r="CZ490" t="s">
        <v>7582</v>
      </c>
      <c r="DA490" t="s">
        <v>7583</v>
      </c>
      <c r="DB490">
        <v>31</v>
      </c>
      <c r="DC490" t="s">
        <v>7584</v>
      </c>
      <c r="DD490">
        <v>2015</v>
      </c>
      <c r="DE490" t="s">
        <v>370</v>
      </c>
      <c r="DF490" t="s">
        <v>361</v>
      </c>
      <c r="DJ490" t="s">
        <v>359</v>
      </c>
      <c r="DL490" t="s">
        <v>370</v>
      </c>
      <c r="DN490" t="s">
        <v>7585</v>
      </c>
    </row>
    <row r="491" spans="1:118" x14ac:dyDescent="0.3">
      <c r="A491" t="s">
        <v>7586</v>
      </c>
      <c r="B491">
        <v>1</v>
      </c>
      <c r="D491" t="s">
        <v>559</v>
      </c>
      <c r="E491" t="s">
        <v>7587</v>
      </c>
      <c r="F491" t="s">
        <v>7588</v>
      </c>
      <c r="G491" t="s">
        <v>562</v>
      </c>
      <c r="H491" t="s">
        <v>3308</v>
      </c>
      <c r="I491">
        <v>2017</v>
      </c>
      <c r="J491" t="s">
        <v>353</v>
      </c>
      <c r="K491" t="s">
        <v>354</v>
      </c>
      <c r="L491" t="s">
        <v>754</v>
      </c>
      <c r="M491" t="s">
        <v>916</v>
      </c>
      <c r="N491" t="s">
        <v>6936</v>
      </c>
      <c r="Q491" t="s">
        <v>1741</v>
      </c>
      <c r="R491">
        <v>26296</v>
      </c>
      <c r="T491">
        <v>178</v>
      </c>
      <c r="U491">
        <v>60</v>
      </c>
      <c r="V491">
        <v>118</v>
      </c>
      <c r="W491" t="s">
        <v>359</v>
      </c>
      <c r="X491" t="s">
        <v>394</v>
      </c>
      <c r="Z491">
        <v>2004</v>
      </c>
      <c r="AA491" t="s">
        <v>359</v>
      </c>
      <c r="AB491" t="s">
        <v>1742</v>
      </c>
      <c r="AE491">
        <v>1</v>
      </c>
      <c r="AF491" t="s">
        <v>363</v>
      </c>
      <c r="AG491" t="s">
        <v>7589</v>
      </c>
      <c r="AH491" t="s">
        <v>1744</v>
      </c>
      <c r="AI491" t="s">
        <v>1745</v>
      </c>
      <c r="AJ491" t="s">
        <v>1746</v>
      </c>
      <c r="AL491" t="s">
        <v>359</v>
      </c>
      <c r="AM491">
        <v>8</v>
      </c>
      <c r="AN491" t="s">
        <v>359</v>
      </c>
      <c r="AO491">
        <v>1</v>
      </c>
      <c r="AQ491" t="s">
        <v>401</v>
      </c>
      <c r="AR491">
        <v>2004</v>
      </c>
      <c r="AS491" t="s">
        <v>369</v>
      </c>
      <c r="AT491">
        <v>8</v>
      </c>
      <c r="AU491" t="s">
        <v>359</v>
      </c>
      <c r="AV491">
        <v>1</v>
      </c>
      <c r="AX491">
        <v>2004</v>
      </c>
      <c r="AY491" t="s">
        <v>369</v>
      </c>
      <c r="AZ491">
        <v>3500</v>
      </c>
      <c r="BA491" t="s">
        <v>359</v>
      </c>
      <c r="BB491">
        <v>6</v>
      </c>
      <c r="BC491" t="s">
        <v>1747</v>
      </c>
      <c r="BD491" t="s">
        <v>1748</v>
      </c>
      <c r="BE491" t="s">
        <v>1749</v>
      </c>
      <c r="BF491" t="s">
        <v>1750</v>
      </c>
      <c r="BH491">
        <v>2004</v>
      </c>
      <c r="BI491" t="s">
        <v>369</v>
      </c>
      <c r="BJ491" t="s">
        <v>359</v>
      </c>
      <c r="BK491">
        <v>4</v>
      </c>
      <c r="BL491" t="s">
        <v>5016</v>
      </c>
      <c r="BN491">
        <v>2004</v>
      </c>
      <c r="BO491" t="s">
        <v>369</v>
      </c>
      <c r="BP491" t="s">
        <v>359</v>
      </c>
      <c r="BQ491">
        <v>2</v>
      </c>
      <c r="BS491">
        <v>2004</v>
      </c>
      <c r="BT491" t="s">
        <v>369</v>
      </c>
      <c r="BU491">
        <v>4500</v>
      </c>
      <c r="BV491" t="s">
        <v>361</v>
      </c>
      <c r="CE491" t="s">
        <v>361</v>
      </c>
      <c r="CN491" t="s">
        <v>359</v>
      </c>
      <c r="CO491" t="s">
        <v>359</v>
      </c>
      <c r="CP491" t="s">
        <v>375</v>
      </c>
      <c r="CQ491" t="s">
        <v>359</v>
      </c>
      <c r="CR491">
        <v>0</v>
      </c>
      <c r="CS491" t="s">
        <v>359</v>
      </c>
      <c r="CT491" t="s">
        <v>376</v>
      </c>
      <c r="CU491" t="s">
        <v>359</v>
      </c>
      <c r="CV491" t="s">
        <v>375</v>
      </c>
      <c r="CW491" t="s">
        <v>359</v>
      </c>
      <c r="CX491" t="s">
        <v>7590</v>
      </c>
      <c r="CY491" t="s">
        <v>7591</v>
      </c>
      <c r="CZ491" t="s">
        <v>7592</v>
      </c>
      <c r="DA491" t="s">
        <v>7593</v>
      </c>
      <c r="DB491">
        <v>12</v>
      </c>
      <c r="DC491" t="s">
        <v>7594</v>
      </c>
      <c r="DD491">
        <v>2004</v>
      </c>
      <c r="DE491" t="s">
        <v>369</v>
      </c>
      <c r="DF491" t="s">
        <v>361</v>
      </c>
      <c r="DJ491" t="s">
        <v>359</v>
      </c>
      <c r="DL491" t="s">
        <v>369</v>
      </c>
      <c r="DM491" t="s">
        <v>1757</v>
      </c>
      <c r="DN491" t="s">
        <v>7595</v>
      </c>
    </row>
    <row r="492" spans="1:118" x14ac:dyDescent="0.3">
      <c r="A492" t="s">
        <v>7596</v>
      </c>
      <c r="B492">
        <v>1</v>
      </c>
      <c r="D492" t="s">
        <v>579</v>
      </c>
      <c r="E492" t="s">
        <v>7597</v>
      </c>
      <c r="F492" t="s">
        <v>7598</v>
      </c>
      <c r="G492" t="s">
        <v>914</v>
      </c>
      <c r="H492" t="s">
        <v>6842</v>
      </c>
      <c r="I492">
        <v>2017</v>
      </c>
      <c r="J492" t="s">
        <v>353</v>
      </c>
      <c r="K492" t="s">
        <v>354</v>
      </c>
      <c r="L492" t="s">
        <v>754</v>
      </c>
      <c r="M492" t="s">
        <v>1476</v>
      </c>
      <c r="N492" t="s">
        <v>1477</v>
      </c>
      <c r="Q492" t="s">
        <v>1478</v>
      </c>
      <c r="R492">
        <v>5544</v>
      </c>
      <c r="T492">
        <v>214</v>
      </c>
      <c r="U492">
        <v>214</v>
      </c>
      <c r="V492">
        <v>0</v>
      </c>
      <c r="W492" t="s">
        <v>359</v>
      </c>
      <c r="X492" t="s">
        <v>360</v>
      </c>
      <c r="Z492">
        <v>1986</v>
      </c>
      <c r="AA492" t="s">
        <v>361</v>
      </c>
      <c r="AD492" t="s">
        <v>7599</v>
      </c>
      <c r="AE492">
        <v>2</v>
      </c>
      <c r="AF492" t="s">
        <v>363</v>
      </c>
      <c r="AG492" t="s">
        <v>918</v>
      </c>
      <c r="AH492" t="s">
        <v>919</v>
      </c>
      <c r="AI492" t="s">
        <v>920</v>
      </c>
      <c r="AJ492" t="s">
        <v>921</v>
      </c>
      <c r="AL492" t="s">
        <v>359</v>
      </c>
      <c r="AM492">
        <v>20</v>
      </c>
      <c r="AN492" t="s">
        <v>359</v>
      </c>
      <c r="AO492">
        <v>1</v>
      </c>
      <c r="AQ492" t="s">
        <v>401</v>
      </c>
      <c r="AR492">
        <v>2016</v>
      </c>
      <c r="AS492" t="s">
        <v>370</v>
      </c>
      <c r="AT492">
        <v>20</v>
      </c>
      <c r="AU492" t="s">
        <v>359</v>
      </c>
      <c r="AV492">
        <v>2</v>
      </c>
      <c r="AX492">
        <v>2016</v>
      </c>
      <c r="AY492" t="s">
        <v>370</v>
      </c>
      <c r="AZ492">
        <v>5000</v>
      </c>
      <c r="BA492" t="s">
        <v>359</v>
      </c>
      <c r="BB492">
        <v>15</v>
      </c>
      <c r="BC492" t="s">
        <v>2491</v>
      </c>
      <c r="BD492" t="s">
        <v>2492</v>
      </c>
      <c r="BE492" t="s">
        <v>2493</v>
      </c>
      <c r="BF492" t="s">
        <v>2494</v>
      </c>
      <c r="BH492">
        <v>2016</v>
      </c>
      <c r="BI492" t="s">
        <v>370</v>
      </c>
      <c r="BJ492" t="s">
        <v>361</v>
      </c>
      <c r="BP492" t="s">
        <v>359</v>
      </c>
      <c r="BQ492">
        <v>2</v>
      </c>
      <c r="BS492">
        <v>2016</v>
      </c>
      <c r="BT492" t="s">
        <v>370</v>
      </c>
      <c r="BU492">
        <v>5000</v>
      </c>
      <c r="BV492" t="s">
        <v>359</v>
      </c>
      <c r="BW492">
        <v>1</v>
      </c>
      <c r="BY492">
        <v>2016</v>
      </c>
      <c r="BZ492" t="s">
        <v>370</v>
      </c>
      <c r="CA492" t="s">
        <v>359</v>
      </c>
      <c r="CC492">
        <v>2016</v>
      </c>
      <c r="CD492" t="s">
        <v>370</v>
      </c>
      <c r="CE492" t="s">
        <v>361</v>
      </c>
      <c r="CN492" t="s">
        <v>359</v>
      </c>
      <c r="CO492" t="s">
        <v>359</v>
      </c>
      <c r="CP492" t="s">
        <v>375</v>
      </c>
      <c r="CQ492" t="s">
        <v>359</v>
      </c>
      <c r="CR492">
        <v>0</v>
      </c>
      <c r="CS492" t="s">
        <v>359</v>
      </c>
      <c r="CT492" t="s">
        <v>376</v>
      </c>
      <c r="CU492" t="s">
        <v>359</v>
      </c>
      <c r="CV492" t="s">
        <v>375</v>
      </c>
      <c r="CW492" t="s">
        <v>359</v>
      </c>
      <c r="CX492" t="s">
        <v>7600</v>
      </c>
      <c r="CY492" t="s">
        <v>7601</v>
      </c>
      <c r="CZ492" t="s">
        <v>7602</v>
      </c>
      <c r="DA492" t="s">
        <v>7603</v>
      </c>
      <c r="DB492">
        <v>1</v>
      </c>
      <c r="DC492" t="s">
        <v>7604</v>
      </c>
      <c r="DD492">
        <v>2016</v>
      </c>
      <c r="DE492" t="s">
        <v>370</v>
      </c>
      <c r="DF492" t="s">
        <v>361</v>
      </c>
      <c r="DJ492" t="s">
        <v>359</v>
      </c>
      <c r="DL492" t="s">
        <v>370</v>
      </c>
      <c r="DM492" t="s">
        <v>1671</v>
      </c>
      <c r="DN492" t="s">
        <v>7605</v>
      </c>
    </row>
    <row r="493" spans="1:118" x14ac:dyDescent="0.3">
      <c r="A493" t="s">
        <v>7606</v>
      </c>
      <c r="B493">
        <v>1</v>
      </c>
      <c r="D493" t="s">
        <v>412</v>
      </c>
      <c r="E493" t="s">
        <v>7607</v>
      </c>
      <c r="F493" t="s">
        <v>7608</v>
      </c>
      <c r="G493" t="s">
        <v>415</v>
      </c>
      <c r="H493" t="s">
        <v>2027</v>
      </c>
      <c r="I493">
        <v>2017</v>
      </c>
      <c r="J493" t="s">
        <v>353</v>
      </c>
      <c r="K493" t="s">
        <v>354</v>
      </c>
      <c r="L493" t="s">
        <v>390</v>
      </c>
      <c r="M493" t="s">
        <v>2837</v>
      </c>
      <c r="N493" t="s">
        <v>7609</v>
      </c>
      <c r="Q493" t="s">
        <v>2230</v>
      </c>
      <c r="R493">
        <v>7894</v>
      </c>
      <c r="T493">
        <v>50</v>
      </c>
      <c r="U493">
        <v>46</v>
      </c>
      <c r="V493">
        <v>4</v>
      </c>
      <c r="W493" t="s">
        <v>359</v>
      </c>
      <c r="X493" t="s">
        <v>360</v>
      </c>
      <c r="Z493">
        <v>2015</v>
      </c>
      <c r="AA493" t="s">
        <v>359</v>
      </c>
      <c r="AB493" t="s">
        <v>2335</v>
      </c>
      <c r="AC493" t="s">
        <v>362</v>
      </c>
      <c r="AD493" t="s">
        <v>2336</v>
      </c>
      <c r="AE493">
        <v>5</v>
      </c>
      <c r="AF493" t="s">
        <v>363</v>
      </c>
      <c r="AG493" t="s">
        <v>2233</v>
      </c>
      <c r="AH493" t="s">
        <v>2234</v>
      </c>
      <c r="AI493" t="s">
        <v>2235</v>
      </c>
      <c r="AJ493" t="s">
        <v>2236</v>
      </c>
      <c r="AL493" t="s">
        <v>359</v>
      </c>
      <c r="AM493">
        <v>15</v>
      </c>
      <c r="AN493" t="s">
        <v>359</v>
      </c>
      <c r="AO493">
        <v>5</v>
      </c>
      <c r="AQ493" t="s">
        <v>401</v>
      </c>
      <c r="AR493">
        <v>2015</v>
      </c>
      <c r="AS493" t="s">
        <v>370</v>
      </c>
      <c r="AT493">
        <v>15</v>
      </c>
      <c r="AU493" t="s">
        <v>359</v>
      </c>
      <c r="AV493">
        <v>1</v>
      </c>
      <c r="AX493">
        <v>2015</v>
      </c>
      <c r="AY493" t="s">
        <v>370</v>
      </c>
      <c r="AZ493">
        <v>720</v>
      </c>
      <c r="BA493" t="s">
        <v>359</v>
      </c>
      <c r="BB493">
        <v>19</v>
      </c>
      <c r="BC493" t="s">
        <v>2237</v>
      </c>
      <c r="BD493" t="s">
        <v>2238</v>
      </c>
      <c r="BE493" t="s">
        <v>2239</v>
      </c>
      <c r="BF493" t="s">
        <v>2240</v>
      </c>
      <c r="BH493">
        <v>2015</v>
      </c>
      <c r="BI493" t="s">
        <v>370</v>
      </c>
      <c r="BJ493" t="s">
        <v>359</v>
      </c>
      <c r="BK493">
        <v>10</v>
      </c>
      <c r="BL493" t="s">
        <v>2477</v>
      </c>
      <c r="BN493">
        <v>2015</v>
      </c>
      <c r="BO493" t="s">
        <v>370</v>
      </c>
      <c r="BP493" t="s">
        <v>359</v>
      </c>
      <c r="BQ493">
        <v>3</v>
      </c>
      <c r="BS493">
        <v>2015</v>
      </c>
      <c r="BT493" t="s">
        <v>370</v>
      </c>
      <c r="BU493">
        <v>19000</v>
      </c>
      <c r="BV493" t="s">
        <v>359</v>
      </c>
      <c r="BW493">
        <v>2</v>
      </c>
      <c r="BY493">
        <v>2016</v>
      </c>
      <c r="BZ493" t="s">
        <v>370</v>
      </c>
      <c r="CA493" t="s">
        <v>359</v>
      </c>
      <c r="CC493">
        <v>2016</v>
      </c>
      <c r="CD493" t="s">
        <v>370</v>
      </c>
      <c r="CE493" t="s">
        <v>361</v>
      </c>
      <c r="CN493" t="s">
        <v>359</v>
      </c>
      <c r="CO493" t="s">
        <v>359</v>
      </c>
      <c r="CP493" t="s">
        <v>375</v>
      </c>
      <c r="CQ493" t="s">
        <v>359</v>
      </c>
      <c r="CR493">
        <v>0</v>
      </c>
      <c r="CS493" t="s">
        <v>359</v>
      </c>
      <c r="CT493" t="s">
        <v>376</v>
      </c>
      <c r="CU493" t="s">
        <v>359</v>
      </c>
      <c r="CV493" t="s">
        <v>375</v>
      </c>
      <c r="CW493" t="s">
        <v>359</v>
      </c>
      <c r="CX493" t="s">
        <v>7610</v>
      </c>
      <c r="CY493" t="s">
        <v>7611</v>
      </c>
      <c r="CZ493" t="s">
        <v>7612</v>
      </c>
      <c r="DA493" t="s">
        <v>7613</v>
      </c>
      <c r="DB493">
        <v>31</v>
      </c>
      <c r="DC493" t="s">
        <v>7614</v>
      </c>
      <c r="DD493">
        <v>2015</v>
      </c>
      <c r="DE493" t="s">
        <v>370</v>
      </c>
      <c r="DF493" t="s">
        <v>361</v>
      </c>
      <c r="DJ493" t="s">
        <v>359</v>
      </c>
      <c r="DL493" t="s">
        <v>370</v>
      </c>
      <c r="DN493" t="s">
        <v>7615</v>
      </c>
    </row>
    <row r="494" spans="1:118" x14ac:dyDescent="0.3">
      <c r="A494" t="s">
        <v>7616</v>
      </c>
      <c r="B494">
        <v>1</v>
      </c>
      <c r="D494" t="s">
        <v>385</v>
      </c>
      <c r="E494" t="s">
        <v>7617</v>
      </c>
      <c r="F494" t="s">
        <v>7618</v>
      </c>
      <c r="G494" t="s">
        <v>388</v>
      </c>
      <c r="H494" t="s">
        <v>7619</v>
      </c>
      <c r="I494">
        <v>2017</v>
      </c>
      <c r="J494" t="s">
        <v>353</v>
      </c>
      <c r="K494" t="s">
        <v>354</v>
      </c>
      <c r="L494" t="s">
        <v>584</v>
      </c>
      <c r="M494" t="s">
        <v>3672</v>
      </c>
      <c r="N494" t="s">
        <v>6843</v>
      </c>
      <c r="Q494" t="s">
        <v>4476</v>
      </c>
      <c r="R494">
        <v>2456</v>
      </c>
      <c r="T494">
        <v>214</v>
      </c>
      <c r="U494">
        <v>200</v>
      </c>
      <c r="V494">
        <v>14</v>
      </c>
      <c r="W494" t="s">
        <v>359</v>
      </c>
      <c r="X494" t="s">
        <v>394</v>
      </c>
      <c r="Z494">
        <v>2016</v>
      </c>
      <c r="AA494" t="s">
        <v>359</v>
      </c>
      <c r="AB494" t="s">
        <v>7620</v>
      </c>
      <c r="AC494" t="s">
        <v>362</v>
      </c>
      <c r="AD494" t="s">
        <v>7621</v>
      </c>
      <c r="AE494">
        <v>1</v>
      </c>
      <c r="AF494" t="s">
        <v>363</v>
      </c>
      <c r="AG494" t="s">
        <v>397</v>
      </c>
      <c r="AH494" t="s">
        <v>5700</v>
      </c>
      <c r="AI494" t="s">
        <v>399</v>
      </c>
      <c r="AJ494" t="s">
        <v>5701</v>
      </c>
      <c r="AL494" t="s">
        <v>359</v>
      </c>
      <c r="AM494">
        <v>15</v>
      </c>
      <c r="AN494" t="s">
        <v>361</v>
      </c>
      <c r="AT494">
        <v>15</v>
      </c>
      <c r="AU494" t="s">
        <v>359</v>
      </c>
      <c r="AV494">
        <v>1</v>
      </c>
      <c r="AX494">
        <v>2016</v>
      </c>
      <c r="AY494" t="s">
        <v>369</v>
      </c>
      <c r="AZ494">
        <v>7200</v>
      </c>
      <c r="BA494" t="s">
        <v>359</v>
      </c>
      <c r="BB494">
        <v>6</v>
      </c>
      <c r="BC494" t="s">
        <v>402</v>
      </c>
      <c r="BD494" t="s">
        <v>403</v>
      </c>
      <c r="BE494" t="s">
        <v>399</v>
      </c>
      <c r="BF494" t="s">
        <v>404</v>
      </c>
      <c r="BH494">
        <v>2016</v>
      </c>
      <c r="BI494" t="s">
        <v>370</v>
      </c>
      <c r="BJ494" t="s">
        <v>361</v>
      </c>
      <c r="BP494" t="s">
        <v>359</v>
      </c>
      <c r="BQ494">
        <v>1</v>
      </c>
      <c r="BS494">
        <v>2016</v>
      </c>
      <c r="BT494" t="s">
        <v>369</v>
      </c>
      <c r="BU494">
        <v>7200</v>
      </c>
      <c r="BV494" t="s">
        <v>361</v>
      </c>
      <c r="CE494" t="s">
        <v>361</v>
      </c>
      <c r="CN494" t="s">
        <v>359</v>
      </c>
      <c r="CO494" t="s">
        <v>359</v>
      </c>
      <c r="CP494" t="s">
        <v>375</v>
      </c>
      <c r="CQ494" t="s">
        <v>359</v>
      </c>
      <c r="CR494">
        <v>0</v>
      </c>
      <c r="CS494" t="s">
        <v>359</v>
      </c>
      <c r="CT494" t="s">
        <v>376</v>
      </c>
      <c r="CU494" t="s">
        <v>359</v>
      </c>
      <c r="CV494" t="s">
        <v>375</v>
      </c>
      <c r="CW494" t="s">
        <v>359</v>
      </c>
      <c r="CX494" t="s">
        <v>7622</v>
      </c>
      <c r="CY494" t="s">
        <v>7623</v>
      </c>
      <c r="CZ494" t="s">
        <v>7624</v>
      </c>
      <c r="DA494" t="s">
        <v>7625</v>
      </c>
      <c r="DB494">
        <v>2</v>
      </c>
      <c r="DC494" t="s">
        <v>7626</v>
      </c>
      <c r="DD494">
        <v>2016</v>
      </c>
      <c r="DE494" t="s">
        <v>622</v>
      </c>
      <c r="DF494" t="s">
        <v>359</v>
      </c>
      <c r="DG494">
        <v>7</v>
      </c>
      <c r="DH494">
        <v>7</v>
      </c>
      <c r="DI494" t="s">
        <v>7627</v>
      </c>
      <c r="DJ494" t="s">
        <v>361</v>
      </c>
      <c r="DK494" t="s">
        <v>7628</v>
      </c>
      <c r="DL494" t="s">
        <v>622</v>
      </c>
      <c r="DM494" t="s">
        <v>7629</v>
      </c>
      <c r="DN494" t="s">
        <v>7630</v>
      </c>
    </row>
    <row r="495" spans="1:118" x14ac:dyDescent="0.3">
      <c r="A495" t="s">
        <v>7631</v>
      </c>
      <c r="B495">
        <v>1</v>
      </c>
      <c r="D495" t="s">
        <v>579</v>
      </c>
      <c r="E495" t="s">
        <v>7632</v>
      </c>
      <c r="F495" t="s">
        <v>7633</v>
      </c>
      <c r="G495" t="s">
        <v>914</v>
      </c>
      <c r="H495" t="s">
        <v>7634</v>
      </c>
      <c r="I495">
        <v>2017</v>
      </c>
      <c r="J495" t="s">
        <v>353</v>
      </c>
      <c r="K495" t="s">
        <v>354</v>
      </c>
      <c r="L495" t="s">
        <v>666</v>
      </c>
      <c r="M495" t="s">
        <v>2121</v>
      </c>
      <c r="N495" t="s">
        <v>607</v>
      </c>
      <c r="Q495" t="s">
        <v>1981</v>
      </c>
      <c r="R495">
        <v>9536</v>
      </c>
      <c r="T495">
        <v>199</v>
      </c>
      <c r="U495">
        <v>195</v>
      </c>
      <c r="V495">
        <v>4</v>
      </c>
      <c r="W495" t="s">
        <v>359</v>
      </c>
      <c r="X495" t="s">
        <v>394</v>
      </c>
      <c r="Z495">
        <v>2001</v>
      </c>
      <c r="AA495" t="s">
        <v>359</v>
      </c>
      <c r="AB495" t="s">
        <v>7635</v>
      </c>
      <c r="AC495" t="s">
        <v>362</v>
      </c>
      <c r="AD495" t="s">
        <v>7636</v>
      </c>
      <c r="AE495">
        <v>3</v>
      </c>
      <c r="AF495" t="s">
        <v>363</v>
      </c>
      <c r="AG495" t="s">
        <v>1984</v>
      </c>
      <c r="AH495" t="s">
        <v>1985</v>
      </c>
      <c r="AI495" t="s">
        <v>1986</v>
      </c>
      <c r="AJ495" t="s">
        <v>1987</v>
      </c>
      <c r="AK495" t="s">
        <v>7637</v>
      </c>
      <c r="AL495" t="s">
        <v>359</v>
      </c>
      <c r="AM495">
        <v>14</v>
      </c>
      <c r="AN495" t="s">
        <v>359</v>
      </c>
      <c r="AO495">
        <v>1</v>
      </c>
      <c r="AP495" t="s">
        <v>7638</v>
      </c>
      <c r="AQ495" t="s">
        <v>401</v>
      </c>
      <c r="AR495">
        <v>2001</v>
      </c>
      <c r="AS495" t="s">
        <v>370</v>
      </c>
      <c r="AT495">
        <v>14</v>
      </c>
      <c r="AU495" t="s">
        <v>359</v>
      </c>
      <c r="AV495">
        <v>1</v>
      </c>
      <c r="AX495">
        <v>2001</v>
      </c>
      <c r="AY495" t="s">
        <v>370</v>
      </c>
      <c r="AZ495">
        <v>1200</v>
      </c>
      <c r="BA495" t="s">
        <v>359</v>
      </c>
      <c r="BB495">
        <v>7</v>
      </c>
      <c r="BG495" t="s">
        <v>7639</v>
      </c>
      <c r="BH495">
        <v>2001</v>
      </c>
      <c r="BI495" t="s">
        <v>370</v>
      </c>
      <c r="BJ495" t="s">
        <v>361</v>
      </c>
      <c r="BP495" t="s">
        <v>359</v>
      </c>
      <c r="BQ495">
        <v>1</v>
      </c>
      <c r="BS495">
        <v>2001</v>
      </c>
      <c r="BT495" t="s">
        <v>370</v>
      </c>
      <c r="BU495">
        <v>1200</v>
      </c>
      <c r="BV495" t="s">
        <v>361</v>
      </c>
      <c r="CE495" t="s">
        <v>361</v>
      </c>
      <c r="CN495" t="s">
        <v>359</v>
      </c>
      <c r="CO495" t="s">
        <v>359</v>
      </c>
      <c r="CP495" t="s">
        <v>375</v>
      </c>
      <c r="CQ495" t="s">
        <v>359</v>
      </c>
      <c r="CR495">
        <v>0</v>
      </c>
      <c r="CS495" t="s">
        <v>359</v>
      </c>
      <c r="CT495" t="s">
        <v>376</v>
      </c>
      <c r="CU495" t="s">
        <v>359</v>
      </c>
      <c r="CV495" t="s">
        <v>375</v>
      </c>
      <c r="CW495" t="s">
        <v>359</v>
      </c>
      <c r="CX495" t="s">
        <v>6203</v>
      </c>
      <c r="CY495" t="s">
        <v>6204</v>
      </c>
      <c r="CZ495" t="s">
        <v>6205</v>
      </c>
      <c r="DA495" t="s">
        <v>6206</v>
      </c>
      <c r="DB495">
        <v>1</v>
      </c>
      <c r="DC495" t="s">
        <v>7640</v>
      </c>
      <c r="DD495">
        <v>2001</v>
      </c>
      <c r="DE495" t="s">
        <v>369</v>
      </c>
      <c r="DF495" t="s">
        <v>361</v>
      </c>
      <c r="DJ495" t="s">
        <v>359</v>
      </c>
      <c r="DL495" t="s">
        <v>370</v>
      </c>
      <c r="DM495" t="s">
        <v>7641</v>
      </c>
      <c r="DN495" t="s">
        <v>7642</v>
      </c>
    </row>
    <row r="496" spans="1:118" x14ac:dyDescent="0.3">
      <c r="A496" t="s">
        <v>7643</v>
      </c>
      <c r="B496">
        <v>1</v>
      </c>
      <c r="D496" t="s">
        <v>385</v>
      </c>
      <c r="E496" t="s">
        <v>7644</v>
      </c>
      <c r="F496" t="s">
        <v>7645</v>
      </c>
      <c r="G496" t="s">
        <v>388</v>
      </c>
      <c r="H496" t="s">
        <v>7646</v>
      </c>
      <c r="I496">
        <v>2017</v>
      </c>
      <c r="J496" t="s">
        <v>353</v>
      </c>
      <c r="K496" t="s">
        <v>354</v>
      </c>
      <c r="L496" t="s">
        <v>937</v>
      </c>
      <c r="M496" t="s">
        <v>938</v>
      </c>
      <c r="N496" t="s">
        <v>939</v>
      </c>
      <c r="Q496" t="s">
        <v>1909</v>
      </c>
      <c r="R496">
        <v>8295</v>
      </c>
      <c r="T496">
        <v>108</v>
      </c>
      <c r="U496">
        <v>102</v>
      </c>
      <c r="V496">
        <v>6</v>
      </c>
      <c r="W496" t="s">
        <v>359</v>
      </c>
      <c r="X496" t="s">
        <v>360</v>
      </c>
      <c r="Z496">
        <v>2014</v>
      </c>
      <c r="AA496" t="s">
        <v>359</v>
      </c>
      <c r="AB496" t="s">
        <v>7647</v>
      </c>
      <c r="AC496" t="s">
        <v>362</v>
      </c>
      <c r="AE496">
        <v>1</v>
      </c>
      <c r="AF496" t="s">
        <v>7648</v>
      </c>
      <c r="AG496" t="s">
        <v>875</v>
      </c>
      <c r="AH496" t="s">
        <v>876</v>
      </c>
      <c r="AI496" t="s">
        <v>4543</v>
      </c>
      <c r="AJ496" t="s">
        <v>878</v>
      </c>
      <c r="AL496" t="s">
        <v>359</v>
      </c>
      <c r="AM496">
        <v>3</v>
      </c>
      <c r="AN496" t="s">
        <v>359</v>
      </c>
      <c r="AO496">
        <v>1</v>
      </c>
      <c r="AQ496" t="s">
        <v>401</v>
      </c>
      <c r="AR496">
        <v>2014</v>
      </c>
      <c r="AS496" t="s">
        <v>370</v>
      </c>
      <c r="AT496">
        <v>3</v>
      </c>
      <c r="AU496" t="s">
        <v>359</v>
      </c>
      <c r="AV496">
        <v>3</v>
      </c>
      <c r="AX496">
        <v>2014</v>
      </c>
      <c r="AY496" t="s">
        <v>370</v>
      </c>
      <c r="AZ496">
        <v>9000</v>
      </c>
      <c r="BA496" t="s">
        <v>359</v>
      </c>
      <c r="BB496">
        <v>15</v>
      </c>
      <c r="BC496" t="s">
        <v>879</v>
      </c>
      <c r="BD496" t="s">
        <v>1913</v>
      </c>
      <c r="BE496" t="s">
        <v>881</v>
      </c>
      <c r="BF496" t="s">
        <v>1914</v>
      </c>
      <c r="BH496">
        <v>2014</v>
      </c>
      <c r="BI496" t="s">
        <v>370</v>
      </c>
      <c r="BJ496" t="s">
        <v>359</v>
      </c>
      <c r="BK496">
        <v>5</v>
      </c>
      <c r="BL496" t="s">
        <v>1253</v>
      </c>
      <c r="BN496">
        <v>2014</v>
      </c>
      <c r="BO496" t="s">
        <v>370</v>
      </c>
      <c r="BP496" t="s">
        <v>359</v>
      </c>
      <c r="BQ496">
        <v>3</v>
      </c>
      <c r="BS496">
        <v>2014</v>
      </c>
      <c r="BT496" t="s">
        <v>370</v>
      </c>
      <c r="BU496">
        <v>9000</v>
      </c>
      <c r="BV496" t="s">
        <v>359</v>
      </c>
      <c r="BW496">
        <v>2</v>
      </c>
      <c r="BY496">
        <v>2014</v>
      </c>
      <c r="BZ496" t="s">
        <v>370</v>
      </c>
      <c r="CA496" t="s">
        <v>359</v>
      </c>
      <c r="CC496">
        <v>2014</v>
      </c>
      <c r="CD496" t="s">
        <v>370</v>
      </c>
      <c r="CE496" t="s">
        <v>361</v>
      </c>
      <c r="CN496" t="s">
        <v>359</v>
      </c>
      <c r="CO496" t="s">
        <v>359</v>
      </c>
      <c r="CP496" t="s">
        <v>375</v>
      </c>
      <c r="CQ496" t="s">
        <v>359</v>
      </c>
      <c r="CR496">
        <v>0</v>
      </c>
      <c r="CS496" t="s">
        <v>359</v>
      </c>
      <c r="CT496" t="s">
        <v>376</v>
      </c>
      <c r="CU496" t="s">
        <v>359</v>
      </c>
      <c r="CV496" t="s">
        <v>375</v>
      </c>
      <c r="CW496" t="s">
        <v>359</v>
      </c>
      <c r="CX496" t="s">
        <v>7649</v>
      </c>
      <c r="CY496" t="s">
        <v>7650</v>
      </c>
      <c r="CZ496" t="s">
        <v>7651</v>
      </c>
      <c r="DA496" t="s">
        <v>7652</v>
      </c>
      <c r="DB496">
        <v>2</v>
      </c>
      <c r="DC496" t="s">
        <v>7653</v>
      </c>
      <c r="DD496">
        <v>2014</v>
      </c>
      <c r="DE496" t="s">
        <v>370</v>
      </c>
      <c r="DF496" t="s">
        <v>361</v>
      </c>
      <c r="DJ496" t="s">
        <v>359</v>
      </c>
      <c r="DL496" t="s">
        <v>370</v>
      </c>
      <c r="DM496" t="s">
        <v>7654</v>
      </c>
      <c r="DN496" t="s">
        <v>7655</v>
      </c>
    </row>
    <row r="497" spans="1:118" x14ac:dyDescent="0.3">
      <c r="A497" t="s">
        <v>7656</v>
      </c>
      <c r="B497">
        <v>1</v>
      </c>
      <c r="D497" t="s">
        <v>385</v>
      </c>
      <c r="E497" t="s">
        <v>7657</v>
      </c>
      <c r="F497" t="s">
        <v>7658</v>
      </c>
      <c r="G497" t="s">
        <v>388</v>
      </c>
      <c r="H497" t="s">
        <v>7659</v>
      </c>
      <c r="I497">
        <v>2017</v>
      </c>
      <c r="J497" t="s">
        <v>353</v>
      </c>
      <c r="K497" t="s">
        <v>354</v>
      </c>
      <c r="L497" t="s">
        <v>937</v>
      </c>
      <c r="M497" t="s">
        <v>940</v>
      </c>
      <c r="N497" t="s">
        <v>7660</v>
      </c>
      <c r="Q497" t="s">
        <v>1178</v>
      </c>
      <c r="R497">
        <v>8295</v>
      </c>
      <c r="T497">
        <v>125</v>
      </c>
      <c r="U497">
        <v>100</v>
      </c>
      <c r="V497">
        <v>25</v>
      </c>
      <c r="W497" t="s">
        <v>359</v>
      </c>
      <c r="X497" t="s">
        <v>360</v>
      </c>
      <c r="Z497">
        <v>2017</v>
      </c>
      <c r="AA497" t="s">
        <v>359</v>
      </c>
      <c r="AB497" t="s">
        <v>7661</v>
      </c>
      <c r="AC497" t="s">
        <v>362</v>
      </c>
      <c r="AE497">
        <v>1</v>
      </c>
      <c r="AF497" t="s">
        <v>363</v>
      </c>
      <c r="AG497" t="s">
        <v>875</v>
      </c>
      <c r="AH497" t="s">
        <v>876</v>
      </c>
      <c r="AI497" t="s">
        <v>877</v>
      </c>
      <c r="AJ497" t="s">
        <v>878</v>
      </c>
      <c r="AL497" t="s">
        <v>359</v>
      </c>
      <c r="AM497">
        <v>3</v>
      </c>
      <c r="AN497" t="s">
        <v>359</v>
      </c>
      <c r="AO497">
        <v>1</v>
      </c>
      <c r="AQ497" t="s">
        <v>401</v>
      </c>
      <c r="AR497">
        <v>2014</v>
      </c>
      <c r="AS497" t="s">
        <v>370</v>
      </c>
      <c r="AT497">
        <v>3</v>
      </c>
      <c r="AU497" t="s">
        <v>359</v>
      </c>
      <c r="AV497">
        <v>3</v>
      </c>
      <c r="AX497">
        <v>2014</v>
      </c>
      <c r="AY497" t="s">
        <v>370</v>
      </c>
      <c r="AZ497">
        <v>9000</v>
      </c>
      <c r="BA497" t="s">
        <v>359</v>
      </c>
      <c r="BB497">
        <v>11</v>
      </c>
      <c r="BC497" t="s">
        <v>879</v>
      </c>
      <c r="BD497" t="s">
        <v>880</v>
      </c>
      <c r="BE497" t="s">
        <v>881</v>
      </c>
      <c r="BF497" t="s">
        <v>882</v>
      </c>
      <c r="BH497">
        <v>2014</v>
      </c>
      <c r="BI497" t="s">
        <v>370</v>
      </c>
      <c r="BJ497" t="s">
        <v>361</v>
      </c>
      <c r="BP497" t="s">
        <v>359</v>
      </c>
      <c r="BQ497">
        <v>3</v>
      </c>
      <c r="BS497">
        <v>2014</v>
      </c>
      <c r="BT497" t="s">
        <v>370</v>
      </c>
      <c r="BU497">
        <v>9000</v>
      </c>
      <c r="BV497" t="s">
        <v>359</v>
      </c>
      <c r="BW497">
        <v>2</v>
      </c>
      <c r="BY497">
        <v>2014</v>
      </c>
      <c r="BZ497" t="s">
        <v>370</v>
      </c>
      <c r="CA497" t="s">
        <v>359</v>
      </c>
      <c r="CC497">
        <v>2014</v>
      </c>
      <c r="CD497" t="s">
        <v>370</v>
      </c>
      <c r="CE497" t="s">
        <v>361</v>
      </c>
      <c r="CN497" t="s">
        <v>359</v>
      </c>
      <c r="CO497" t="s">
        <v>359</v>
      </c>
      <c r="CP497" t="s">
        <v>375</v>
      </c>
      <c r="CQ497" t="s">
        <v>359</v>
      </c>
      <c r="CR497">
        <v>0</v>
      </c>
      <c r="CS497" t="s">
        <v>359</v>
      </c>
      <c r="CT497" t="s">
        <v>376</v>
      </c>
      <c r="CU497" t="s">
        <v>359</v>
      </c>
      <c r="CV497" t="s">
        <v>375</v>
      </c>
      <c r="CW497" t="s">
        <v>359</v>
      </c>
      <c r="CX497" t="s">
        <v>7662</v>
      </c>
      <c r="CY497" t="s">
        <v>7663</v>
      </c>
      <c r="CZ497" t="s">
        <v>5528</v>
      </c>
      <c r="DA497" t="s">
        <v>7664</v>
      </c>
      <c r="DB497">
        <v>1</v>
      </c>
      <c r="DC497" t="s">
        <v>7665</v>
      </c>
      <c r="DD497">
        <v>2017</v>
      </c>
      <c r="DE497" t="s">
        <v>622</v>
      </c>
      <c r="DF497" t="s">
        <v>361</v>
      </c>
      <c r="DJ497" t="s">
        <v>361</v>
      </c>
      <c r="DK497" t="s">
        <v>1185</v>
      </c>
      <c r="DL497" t="s">
        <v>369</v>
      </c>
      <c r="DN497" t="s">
        <v>7666</v>
      </c>
    </row>
    <row r="498" spans="1:118" x14ac:dyDescent="0.3">
      <c r="A498" t="s">
        <v>7667</v>
      </c>
      <c r="B498">
        <v>1</v>
      </c>
      <c r="D498" t="s">
        <v>487</v>
      </c>
      <c r="E498" t="s">
        <v>7668</v>
      </c>
      <c r="F498" t="s">
        <v>7669</v>
      </c>
      <c r="G498" t="s">
        <v>490</v>
      </c>
      <c r="H498" t="s">
        <v>7670</v>
      </c>
      <c r="I498">
        <v>2017</v>
      </c>
      <c r="J498" t="s">
        <v>353</v>
      </c>
      <c r="K498" t="s">
        <v>354</v>
      </c>
      <c r="L498" t="s">
        <v>492</v>
      </c>
      <c r="M498" t="s">
        <v>846</v>
      </c>
      <c r="N498" t="s">
        <v>2210</v>
      </c>
      <c r="Q498" t="s">
        <v>1335</v>
      </c>
      <c r="R498">
        <v>1316</v>
      </c>
      <c r="T498">
        <v>80</v>
      </c>
      <c r="U498">
        <v>50</v>
      </c>
      <c r="V498">
        <v>30</v>
      </c>
      <c r="W498" t="s">
        <v>359</v>
      </c>
      <c r="X498" t="s">
        <v>394</v>
      </c>
      <c r="Z498">
        <v>2013</v>
      </c>
      <c r="AA498" t="s">
        <v>361</v>
      </c>
      <c r="AC498" t="s">
        <v>362</v>
      </c>
      <c r="AE498">
        <v>1</v>
      </c>
      <c r="AF498" t="s">
        <v>363</v>
      </c>
      <c r="AG498" t="s">
        <v>7671</v>
      </c>
      <c r="AH498" t="s">
        <v>1337</v>
      </c>
      <c r="AI498" t="s">
        <v>1338</v>
      </c>
      <c r="AJ498" t="s">
        <v>1339</v>
      </c>
      <c r="AK498" t="s">
        <v>7672</v>
      </c>
      <c r="AL498" t="s">
        <v>359</v>
      </c>
      <c r="AM498">
        <v>12</v>
      </c>
      <c r="AN498" t="s">
        <v>359</v>
      </c>
      <c r="AO498">
        <v>1</v>
      </c>
      <c r="AP498" t="s">
        <v>7673</v>
      </c>
      <c r="AQ498" t="s">
        <v>401</v>
      </c>
      <c r="AR498">
        <v>2013</v>
      </c>
      <c r="AS498" t="s">
        <v>370</v>
      </c>
      <c r="AT498">
        <v>12</v>
      </c>
      <c r="AU498" t="s">
        <v>359</v>
      </c>
      <c r="AV498">
        <v>1</v>
      </c>
      <c r="AW498" t="s">
        <v>7674</v>
      </c>
      <c r="AX498">
        <v>2013</v>
      </c>
      <c r="AY498" t="s">
        <v>370</v>
      </c>
      <c r="AZ498">
        <v>600</v>
      </c>
      <c r="BA498" t="s">
        <v>359</v>
      </c>
      <c r="BB498">
        <v>6</v>
      </c>
      <c r="BC498" t="s">
        <v>7675</v>
      </c>
      <c r="BD498" t="s">
        <v>1341</v>
      </c>
      <c r="BE498" t="s">
        <v>1342</v>
      </c>
      <c r="BF498" t="s">
        <v>1343</v>
      </c>
      <c r="BG498" t="s">
        <v>7676</v>
      </c>
      <c r="BH498">
        <v>2013</v>
      </c>
      <c r="BI498" t="s">
        <v>369</v>
      </c>
      <c r="BJ498" t="s">
        <v>359</v>
      </c>
      <c r="BK498">
        <v>6</v>
      </c>
      <c r="BL498" t="s">
        <v>857</v>
      </c>
      <c r="BM498" t="s">
        <v>7677</v>
      </c>
      <c r="BN498">
        <v>2013</v>
      </c>
      <c r="BO498" t="s">
        <v>370</v>
      </c>
      <c r="BP498" t="s">
        <v>359</v>
      </c>
      <c r="BQ498">
        <v>1</v>
      </c>
      <c r="BR498" t="s">
        <v>7678</v>
      </c>
      <c r="BS498">
        <v>2013</v>
      </c>
      <c r="BT498" t="s">
        <v>370</v>
      </c>
      <c r="BU498">
        <v>6500</v>
      </c>
      <c r="BV498" t="s">
        <v>361</v>
      </c>
      <c r="CE498" t="s">
        <v>361</v>
      </c>
      <c r="CN498" t="s">
        <v>359</v>
      </c>
      <c r="CO498" t="s">
        <v>359</v>
      </c>
      <c r="CP498" t="s">
        <v>375</v>
      </c>
      <c r="CQ498" t="s">
        <v>359</v>
      </c>
      <c r="CR498">
        <v>0</v>
      </c>
      <c r="CS498" t="s">
        <v>359</v>
      </c>
      <c r="CT498" t="s">
        <v>376</v>
      </c>
      <c r="CU498" t="s">
        <v>359</v>
      </c>
      <c r="CV498" t="s">
        <v>375</v>
      </c>
      <c r="CW498" t="s">
        <v>359</v>
      </c>
      <c r="CX498" t="s">
        <v>7679</v>
      </c>
      <c r="CY498" t="s">
        <v>7680</v>
      </c>
      <c r="CZ498" t="s">
        <v>7681</v>
      </c>
      <c r="DA498" t="s">
        <v>7682</v>
      </c>
      <c r="DB498">
        <v>1</v>
      </c>
      <c r="DC498" t="s">
        <v>7683</v>
      </c>
      <c r="DD498">
        <v>2013</v>
      </c>
      <c r="DE498" t="s">
        <v>369</v>
      </c>
      <c r="DF498" t="s">
        <v>361</v>
      </c>
      <c r="DJ498" t="s">
        <v>359</v>
      </c>
      <c r="DL498" t="s">
        <v>370</v>
      </c>
      <c r="DM498" t="s">
        <v>7684</v>
      </c>
      <c r="DN498" t="s">
        <v>7685</v>
      </c>
    </row>
    <row r="499" spans="1:118" x14ac:dyDescent="0.3">
      <c r="A499" t="s">
        <v>7686</v>
      </c>
      <c r="B499">
        <v>1</v>
      </c>
      <c r="D499" t="s">
        <v>412</v>
      </c>
      <c r="E499" t="s">
        <v>7687</v>
      </c>
      <c r="F499" t="s">
        <v>7688</v>
      </c>
      <c r="G499" t="s">
        <v>415</v>
      </c>
      <c r="H499" t="s">
        <v>7689</v>
      </c>
      <c r="I499">
        <v>2017</v>
      </c>
      <c r="J499" t="s">
        <v>353</v>
      </c>
      <c r="K499" t="s">
        <v>354</v>
      </c>
      <c r="L499" t="s">
        <v>417</v>
      </c>
      <c r="M499" t="s">
        <v>418</v>
      </c>
      <c r="N499" t="s">
        <v>419</v>
      </c>
      <c r="Q499" t="s">
        <v>420</v>
      </c>
      <c r="R499">
        <v>20456</v>
      </c>
      <c r="T499">
        <v>50</v>
      </c>
      <c r="U499">
        <v>45</v>
      </c>
      <c r="V499">
        <v>5</v>
      </c>
      <c r="W499" t="s">
        <v>359</v>
      </c>
      <c r="X499" t="s">
        <v>394</v>
      </c>
      <c r="Z499">
        <v>2011</v>
      </c>
      <c r="AA499" t="s">
        <v>359</v>
      </c>
      <c r="AB499" t="s">
        <v>421</v>
      </c>
      <c r="AC499" t="s">
        <v>422</v>
      </c>
      <c r="AE499">
        <v>2</v>
      </c>
      <c r="AF499" t="s">
        <v>363</v>
      </c>
      <c r="AG499" t="s">
        <v>424</v>
      </c>
      <c r="AH499" t="s">
        <v>425</v>
      </c>
      <c r="AI499" t="s">
        <v>426</v>
      </c>
      <c r="AJ499" t="s">
        <v>427</v>
      </c>
      <c r="AL499" t="s">
        <v>359</v>
      </c>
      <c r="AM499">
        <v>5</v>
      </c>
      <c r="AN499" t="s">
        <v>359</v>
      </c>
      <c r="AO499">
        <v>1</v>
      </c>
      <c r="AQ499" t="s">
        <v>401</v>
      </c>
      <c r="AR499">
        <v>2015</v>
      </c>
      <c r="AS499" t="s">
        <v>370</v>
      </c>
      <c r="AT499">
        <v>5</v>
      </c>
      <c r="AU499" t="s">
        <v>359</v>
      </c>
      <c r="AV499">
        <v>2</v>
      </c>
      <c r="AX499">
        <v>2015</v>
      </c>
      <c r="AY499" t="s">
        <v>370</v>
      </c>
      <c r="AZ499">
        <v>2100</v>
      </c>
      <c r="BA499" t="s">
        <v>359</v>
      </c>
      <c r="BB499">
        <v>11</v>
      </c>
      <c r="BC499" t="s">
        <v>428</v>
      </c>
      <c r="BD499" t="s">
        <v>429</v>
      </c>
      <c r="BE499" t="s">
        <v>430</v>
      </c>
      <c r="BF499" t="s">
        <v>431</v>
      </c>
      <c r="BH499">
        <v>2011</v>
      </c>
      <c r="BI499" t="s">
        <v>370</v>
      </c>
      <c r="BJ499" t="s">
        <v>359</v>
      </c>
      <c r="BK499">
        <v>15</v>
      </c>
      <c r="BL499" t="s">
        <v>432</v>
      </c>
      <c r="BN499">
        <v>2011</v>
      </c>
      <c r="BO499" t="s">
        <v>370</v>
      </c>
      <c r="BP499" t="s">
        <v>359</v>
      </c>
      <c r="BQ499">
        <v>3</v>
      </c>
      <c r="BS499">
        <v>2011</v>
      </c>
      <c r="BT499" t="s">
        <v>370</v>
      </c>
      <c r="BU499">
        <v>37000</v>
      </c>
      <c r="BV499" t="s">
        <v>361</v>
      </c>
      <c r="CE499" t="s">
        <v>361</v>
      </c>
      <c r="CN499" t="s">
        <v>359</v>
      </c>
      <c r="CO499" t="s">
        <v>359</v>
      </c>
      <c r="CP499" t="s">
        <v>375</v>
      </c>
      <c r="CQ499" t="s">
        <v>359</v>
      </c>
      <c r="CR499">
        <v>0</v>
      </c>
      <c r="CS499" t="s">
        <v>359</v>
      </c>
      <c r="CT499" t="s">
        <v>376</v>
      </c>
      <c r="CU499" t="s">
        <v>359</v>
      </c>
      <c r="CV499" t="s">
        <v>375</v>
      </c>
      <c r="CW499" t="s">
        <v>359</v>
      </c>
      <c r="CX499" t="s">
        <v>7690</v>
      </c>
      <c r="CY499" t="s">
        <v>7691</v>
      </c>
      <c r="CZ499" t="s">
        <v>7692</v>
      </c>
      <c r="DA499" t="s">
        <v>7693</v>
      </c>
      <c r="DB499">
        <v>29</v>
      </c>
      <c r="DC499" t="s">
        <v>7694</v>
      </c>
      <c r="DD499">
        <v>2011</v>
      </c>
      <c r="DE499" t="s">
        <v>370</v>
      </c>
      <c r="DF499" t="s">
        <v>359</v>
      </c>
      <c r="DG499">
        <v>10</v>
      </c>
      <c r="DH499">
        <v>30</v>
      </c>
      <c r="DI499" t="s">
        <v>7695</v>
      </c>
      <c r="DJ499" t="s">
        <v>361</v>
      </c>
      <c r="DK499" t="s">
        <v>7696</v>
      </c>
      <c r="DL499" t="s">
        <v>369</v>
      </c>
      <c r="DM499" t="s">
        <v>7697</v>
      </c>
      <c r="DN499" t="s">
        <v>7698</v>
      </c>
    </row>
    <row r="500" spans="1:118" x14ac:dyDescent="0.3">
      <c r="A500" t="s">
        <v>7699</v>
      </c>
      <c r="B500">
        <v>1</v>
      </c>
      <c r="D500" t="s">
        <v>465</v>
      </c>
      <c r="E500" t="s">
        <v>7700</v>
      </c>
      <c r="F500" t="s">
        <v>7701</v>
      </c>
      <c r="G500" t="s">
        <v>468</v>
      </c>
      <c r="H500" t="s">
        <v>2282</v>
      </c>
      <c r="I500">
        <v>2017</v>
      </c>
      <c r="J500" t="s">
        <v>353</v>
      </c>
      <c r="K500" t="s">
        <v>354</v>
      </c>
      <c r="L500" t="s">
        <v>470</v>
      </c>
      <c r="M500" t="s">
        <v>2879</v>
      </c>
      <c r="N500" t="s">
        <v>4295</v>
      </c>
      <c r="Q500" t="s">
        <v>7702</v>
      </c>
      <c r="R500">
        <v>9577</v>
      </c>
      <c r="T500">
        <v>130</v>
      </c>
      <c r="U500">
        <v>130</v>
      </c>
      <c r="V500">
        <v>0</v>
      </c>
      <c r="W500" t="s">
        <v>359</v>
      </c>
      <c r="X500" t="s">
        <v>360</v>
      </c>
      <c r="Z500">
        <v>2015</v>
      </c>
      <c r="AA500" t="s">
        <v>361</v>
      </c>
      <c r="AC500" t="s">
        <v>362</v>
      </c>
      <c r="AD500" t="s">
        <v>7703</v>
      </c>
      <c r="AE500">
        <v>8</v>
      </c>
      <c r="AF500" t="s">
        <v>363</v>
      </c>
      <c r="AG500" t="s">
        <v>1101</v>
      </c>
      <c r="AH500" t="s">
        <v>1102</v>
      </c>
      <c r="AI500" t="s">
        <v>1103</v>
      </c>
      <c r="AJ500" t="s">
        <v>1104</v>
      </c>
      <c r="AL500" t="s">
        <v>359</v>
      </c>
      <c r="AM500">
        <v>40</v>
      </c>
      <c r="AN500" t="s">
        <v>359</v>
      </c>
      <c r="AO500">
        <v>8</v>
      </c>
      <c r="AQ500" t="s">
        <v>401</v>
      </c>
      <c r="AR500">
        <v>2015</v>
      </c>
      <c r="AS500" t="s">
        <v>370</v>
      </c>
      <c r="AT500">
        <v>40</v>
      </c>
      <c r="AU500" t="s">
        <v>359</v>
      </c>
      <c r="AV500">
        <v>1</v>
      </c>
      <c r="AX500">
        <v>2015</v>
      </c>
      <c r="AY500" t="s">
        <v>370</v>
      </c>
      <c r="AZ500">
        <v>4000</v>
      </c>
      <c r="BA500" t="s">
        <v>359</v>
      </c>
      <c r="BB500">
        <v>1</v>
      </c>
      <c r="BC500" t="s">
        <v>7704</v>
      </c>
      <c r="BD500" t="s">
        <v>7705</v>
      </c>
      <c r="BE500" t="s">
        <v>7706</v>
      </c>
      <c r="BF500" t="s">
        <v>7707</v>
      </c>
      <c r="BG500" t="s">
        <v>7708</v>
      </c>
      <c r="BH500">
        <v>2015</v>
      </c>
      <c r="BI500" t="s">
        <v>370</v>
      </c>
      <c r="BJ500" t="s">
        <v>361</v>
      </c>
      <c r="BP500" t="s">
        <v>359</v>
      </c>
      <c r="BQ500">
        <v>1</v>
      </c>
      <c r="BS500">
        <v>2015</v>
      </c>
      <c r="BT500" t="s">
        <v>370</v>
      </c>
      <c r="BU500">
        <v>8000</v>
      </c>
      <c r="BV500" t="s">
        <v>359</v>
      </c>
      <c r="BW500">
        <v>2</v>
      </c>
      <c r="BY500">
        <v>2015</v>
      </c>
      <c r="BZ500" t="s">
        <v>370</v>
      </c>
      <c r="CA500" t="s">
        <v>359</v>
      </c>
      <c r="CC500">
        <v>2015</v>
      </c>
      <c r="CD500" t="s">
        <v>370</v>
      </c>
      <c r="CE500" t="s">
        <v>361</v>
      </c>
      <c r="CN500" t="s">
        <v>359</v>
      </c>
      <c r="CO500" t="s">
        <v>359</v>
      </c>
      <c r="CP500" t="s">
        <v>375</v>
      </c>
      <c r="CQ500" t="s">
        <v>359</v>
      </c>
      <c r="CR500">
        <v>0</v>
      </c>
      <c r="CS500" t="s">
        <v>359</v>
      </c>
      <c r="CT500" t="s">
        <v>376</v>
      </c>
      <c r="CU500" t="s">
        <v>359</v>
      </c>
      <c r="CV500" t="s">
        <v>375</v>
      </c>
      <c r="CW500" t="s">
        <v>359</v>
      </c>
      <c r="CX500" t="s">
        <v>7709</v>
      </c>
      <c r="CY500" t="s">
        <v>7710</v>
      </c>
      <c r="CZ500" t="s">
        <v>1575</v>
      </c>
      <c r="DA500" t="s">
        <v>7711</v>
      </c>
      <c r="DB500">
        <v>2</v>
      </c>
      <c r="DC500" t="s">
        <v>7712</v>
      </c>
      <c r="DD500">
        <v>2015</v>
      </c>
      <c r="DE500" t="s">
        <v>370</v>
      </c>
      <c r="DF500" t="s">
        <v>361</v>
      </c>
      <c r="DJ500" t="s">
        <v>359</v>
      </c>
      <c r="DL500" t="s">
        <v>370</v>
      </c>
      <c r="DM500" t="s">
        <v>7713</v>
      </c>
      <c r="DN500" t="s">
        <v>7714</v>
      </c>
    </row>
    <row r="501" spans="1:118" x14ac:dyDescent="0.3">
      <c r="A501" t="s">
        <v>7715</v>
      </c>
      <c r="B501">
        <v>1</v>
      </c>
      <c r="D501" t="s">
        <v>465</v>
      </c>
      <c r="E501" t="s">
        <v>7716</v>
      </c>
      <c r="F501" t="s">
        <v>7717</v>
      </c>
      <c r="G501" t="s">
        <v>468</v>
      </c>
      <c r="H501" t="s">
        <v>7718</v>
      </c>
      <c r="I501">
        <v>2017</v>
      </c>
      <c r="J501" t="s">
        <v>353</v>
      </c>
      <c r="K501" t="s">
        <v>354</v>
      </c>
      <c r="L501" t="s">
        <v>664</v>
      </c>
      <c r="M501" t="s">
        <v>2146</v>
      </c>
      <c r="N501" t="s">
        <v>4681</v>
      </c>
      <c r="Q501" t="s">
        <v>7719</v>
      </c>
      <c r="R501">
        <v>30604</v>
      </c>
      <c r="T501">
        <v>172</v>
      </c>
      <c r="U501">
        <v>172</v>
      </c>
      <c r="V501">
        <v>0</v>
      </c>
      <c r="W501" t="s">
        <v>359</v>
      </c>
      <c r="X501" t="s">
        <v>360</v>
      </c>
      <c r="Z501">
        <v>2012</v>
      </c>
      <c r="AA501" t="s">
        <v>361</v>
      </c>
      <c r="AC501" t="s">
        <v>668</v>
      </c>
      <c r="AD501" t="s">
        <v>7720</v>
      </c>
      <c r="AE501">
        <v>3</v>
      </c>
      <c r="AF501" t="s">
        <v>363</v>
      </c>
      <c r="AG501" t="s">
        <v>7721</v>
      </c>
      <c r="AH501" t="s">
        <v>7722</v>
      </c>
      <c r="AI501" t="s">
        <v>7723</v>
      </c>
      <c r="AJ501" t="s">
        <v>7724</v>
      </c>
      <c r="AK501" t="s">
        <v>7725</v>
      </c>
      <c r="AL501" t="s">
        <v>359</v>
      </c>
      <c r="AM501">
        <v>10</v>
      </c>
      <c r="AN501" t="s">
        <v>359</v>
      </c>
      <c r="AO501">
        <v>2</v>
      </c>
      <c r="AP501" t="s">
        <v>7726</v>
      </c>
      <c r="AQ501" t="s">
        <v>401</v>
      </c>
      <c r="AR501">
        <v>2012</v>
      </c>
      <c r="AS501" t="s">
        <v>370</v>
      </c>
      <c r="AT501">
        <v>10</v>
      </c>
      <c r="AU501" t="s">
        <v>359</v>
      </c>
      <c r="AV501">
        <v>1</v>
      </c>
      <c r="AW501" t="s">
        <v>7727</v>
      </c>
      <c r="AX501">
        <v>2012</v>
      </c>
      <c r="AY501" t="s">
        <v>370</v>
      </c>
      <c r="AZ501">
        <v>200</v>
      </c>
      <c r="BA501" t="s">
        <v>359</v>
      </c>
      <c r="BB501">
        <v>1</v>
      </c>
      <c r="BC501" t="s">
        <v>7728</v>
      </c>
      <c r="BD501" t="s">
        <v>7729</v>
      </c>
      <c r="BE501" t="s">
        <v>7730</v>
      </c>
      <c r="BF501" t="s">
        <v>7731</v>
      </c>
      <c r="BG501" t="s">
        <v>7732</v>
      </c>
      <c r="BH501">
        <v>2012</v>
      </c>
      <c r="BI501" t="s">
        <v>369</v>
      </c>
      <c r="BJ501" t="s">
        <v>359</v>
      </c>
      <c r="BK501">
        <v>2</v>
      </c>
      <c r="BL501" t="s">
        <v>805</v>
      </c>
      <c r="BM501" t="s">
        <v>7733</v>
      </c>
      <c r="BN501">
        <v>2012</v>
      </c>
      <c r="BO501" t="s">
        <v>370</v>
      </c>
      <c r="BP501" t="s">
        <v>359</v>
      </c>
      <c r="BQ501">
        <v>1</v>
      </c>
      <c r="BR501" t="s">
        <v>7734</v>
      </c>
      <c r="BS501">
        <v>2012</v>
      </c>
      <c r="BT501" t="s">
        <v>370</v>
      </c>
      <c r="BU501">
        <v>800</v>
      </c>
      <c r="BV501" t="s">
        <v>359</v>
      </c>
      <c r="BW501">
        <v>2</v>
      </c>
      <c r="BX501" t="s">
        <v>7735</v>
      </c>
      <c r="BY501">
        <v>2012</v>
      </c>
      <c r="BZ501" t="s">
        <v>369</v>
      </c>
      <c r="CA501" t="s">
        <v>359</v>
      </c>
      <c r="CB501" t="s">
        <v>7736</v>
      </c>
      <c r="CC501">
        <v>2012</v>
      </c>
      <c r="CD501" t="s">
        <v>370</v>
      </c>
      <c r="CE501" t="s">
        <v>361</v>
      </c>
      <c r="CN501" t="s">
        <v>359</v>
      </c>
      <c r="CO501" t="s">
        <v>359</v>
      </c>
      <c r="CP501" t="s">
        <v>375</v>
      </c>
      <c r="CQ501" t="s">
        <v>359</v>
      </c>
      <c r="CR501">
        <v>0</v>
      </c>
      <c r="CS501" t="s">
        <v>359</v>
      </c>
      <c r="CT501" t="s">
        <v>376</v>
      </c>
      <c r="CU501" t="s">
        <v>359</v>
      </c>
      <c r="CV501" t="s">
        <v>375</v>
      </c>
      <c r="CW501" t="s">
        <v>359</v>
      </c>
      <c r="CX501" t="s">
        <v>7737</v>
      </c>
      <c r="CY501" t="s">
        <v>7738</v>
      </c>
      <c r="CZ501" t="s">
        <v>7739</v>
      </c>
      <c r="DA501" t="s">
        <v>7740</v>
      </c>
      <c r="DB501">
        <v>1</v>
      </c>
      <c r="DC501" t="s">
        <v>7741</v>
      </c>
      <c r="DD501">
        <v>2012</v>
      </c>
      <c r="DE501" t="s">
        <v>370</v>
      </c>
      <c r="DF501" t="s">
        <v>361</v>
      </c>
      <c r="DJ501" t="s">
        <v>359</v>
      </c>
      <c r="DL501" t="s">
        <v>370</v>
      </c>
      <c r="DM501" t="s">
        <v>7742</v>
      </c>
      <c r="DN501" t="s">
        <v>7743</v>
      </c>
    </row>
    <row r="502" spans="1:118" x14ac:dyDescent="0.3">
      <c r="A502" t="s">
        <v>7744</v>
      </c>
      <c r="B502">
        <v>1</v>
      </c>
      <c r="D502" t="s">
        <v>385</v>
      </c>
      <c r="E502" t="s">
        <v>7745</v>
      </c>
      <c r="F502" t="s">
        <v>7746</v>
      </c>
      <c r="G502" t="s">
        <v>388</v>
      </c>
      <c r="H502" t="s">
        <v>7747</v>
      </c>
      <c r="I502">
        <v>2017</v>
      </c>
      <c r="J502" t="s">
        <v>353</v>
      </c>
      <c r="K502" t="s">
        <v>354</v>
      </c>
      <c r="L502" t="s">
        <v>584</v>
      </c>
      <c r="M502" t="s">
        <v>585</v>
      </c>
      <c r="N502" t="s">
        <v>5958</v>
      </c>
      <c r="Q502" t="s">
        <v>4537</v>
      </c>
      <c r="R502">
        <v>1789</v>
      </c>
      <c r="T502">
        <v>154</v>
      </c>
      <c r="U502">
        <v>130</v>
      </c>
      <c r="V502">
        <v>24</v>
      </c>
      <c r="W502" t="s">
        <v>359</v>
      </c>
      <c r="X502" t="s">
        <v>394</v>
      </c>
      <c r="Z502">
        <v>2016</v>
      </c>
      <c r="AA502" t="s">
        <v>359</v>
      </c>
      <c r="AB502" t="s">
        <v>7748</v>
      </c>
      <c r="AC502" t="s">
        <v>362</v>
      </c>
      <c r="AE502">
        <v>3</v>
      </c>
      <c r="AF502" t="s">
        <v>363</v>
      </c>
      <c r="AG502" t="s">
        <v>4541</v>
      </c>
      <c r="AH502" t="s">
        <v>4542</v>
      </c>
      <c r="AI502" t="s">
        <v>4543</v>
      </c>
      <c r="AJ502" t="s">
        <v>4544</v>
      </c>
      <c r="AL502" t="s">
        <v>359</v>
      </c>
      <c r="AM502">
        <v>30</v>
      </c>
      <c r="AN502" t="s">
        <v>359</v>
      </c>
      <c r="AO502">
        <v>2</v>
      </c>
      <c r="AQ502" t="s">
        <v>401</v>
      </c>
      <c r="AR502">
        <v>2016</v>
      </c>
      <c r="AS502" t="s">
        <v>370</v>
      </c>
      <c r="AT502">
        <v>30</v>
      </c>
      <c r="AU502" t="s">
        <v>359</v>
      </c>
      <c r="AV502">
        <v>1</v>
      </c>
      <c r="AX502">
        <v>2012</v>
      </c>
      <c r="AY502" t="s">
        <v>370</v>
      </c>
      <c r="AZ502">
        <v>6450</v>
      </c>
      <c r="BA502" t="s">
        <v>359</v>
      </c>
      <c r="BB502">
        <v>3</v>
      </c>
      <c r="BC502" t="s">
        <v>7749</v>
      </c>
      <c r="BD502" t="s">
        <v>880</v>
      </c>
      <c r="BE502" t="s">
        <v>7750</v>
      </c>
      <c r="BF502" t="s">
        <v>2967</v>
      </c>
      <c r="BH502">
        <v>2016</v>
      </c>
      <c r="BI502" t="s">
        <v>370</v>
      </c>
      <c r="BJ502" t="s">
        <v>359</v>
      </c>
      <c r="BK502">
        <v>2</v>
      </c>
      <c r="BL502" t="s">
        <v>805</v>
      </c>
      <c r="BN502">
        <v>2016</v>
      </c>
      <c r="BO502" t="s">
        <v>370</v>
      </c>
      <c r="BP502" t="s">
        <v>359</v>
      </c>
      <c r="BQ502">
        <v>1</v>
      </c>
      <c r="BS502">
        <v>2016</v>
      </c>
      <c r="BT502" t="s">
        <v>370</v>
      </c>
      <c r="BU502">
        <v>6450</v>
      </c>
      <c r="BV502" t="s">
        <v>361</v>
      </c>
      <c r="CE502" t="s">
        <v>361</v>
      </c>
      <c r="CN502" t="s">
        <v>359</v>
      </c>
      <c r="CO502" t="s">
        <v>359</v>
      </c>
      <c r="CP502" t="s">
        <v>375</v>
      </c>
      <c r="CQ502" t="s">
        <v>359</v>
      </c>
      <c r="CR502">
        <v>0</v>
      </c>
      <c r="CS502" t="s">
        <v>359</v>
      </c>
      <c r="CT502" t="s">
        <v>376</v>
      </c>
      <c r="CU502" t="s">
        <v>359</v>
      </c>
      <c r="CV502" t="s">
        <v>375</v>
      </c>
      <c r="CW502" t="s">
        <v>359</v>
      </c>
      <c r="CX502" t="s">
        <v>7751</v>
      </c>
      <c r="CY502" t="s">
        <v>7752</v>
      </c>
      <c r="CZ502" t="s">
        <v>7753</v>
      </c>
      <c r="DA502" t="s">
        <v>7754</v>
      </c>
      <c r="DB502">
        <v>2</v>
      </c>
      <c r="DC502" t="s">
        <v>7755</v>
      </c>
      <c r="DD502">
        <v>2017</v>
      </c>
      <c r="DE502" t="s">
        <v>622</v>
      </c>
      <c r="DF502" t="s">
        <v>361</v>
      </c>
      <c r="DJ502" t="s">
        <v>359</v>
      </c>
      <c r="DL502" t="s">
        <v>369</v>
      </c>
      <c r="DN502" t="s">
        <v>7756</v>
      </c>
    </row>
    <row r="503" spans="1:118" x14ac:dyDescent="0.3">
      <c r="A503" t="s">
        <v>7757</v>
      </c>
      <c r="B503">
        <v>1</v>
      </c>
      <c r="D503" t="s">
        <v>412</v>
      </c>
      <c r="E503" t="s">
        <v>7758</v>
      </c>
      <c r="F503" t="s">
        <v>7759</v>
      </c>
      <c r="G503" t="s">
        <v>415</v>
      </c>
      <c r="H503" t="s">
        <v>3623</v>
      </c>
      <c r="I503">
        <v>2017</v>
      </c>
      <c r="J503" t="s">
        <v>353</v>
      </c>
      <c r="K503" t="s">
        <v>354</v>
      </c>
      <c r="L503" t="s">
        <v>417</v>
      </c>
      <c r="M503" t="s">
        <v>1704</v>
      </c>
      <c r="N503" t="s">
        <v>2369</v>
      </c>
      <c r="Q503" t="s">
        <v>420</v>
      </c>
      <c r="R503">
        <v>20456</v>
      </c>
      <c r="T503">
        <v>74</v>
      </c>
      <c r="U503">
        <v>45</v>
      </c>
      <c r="V503">
        <v>29</v>
      </c>
      <c r="W503" t="s">
        <v>359</v>
      </c>
      <c r="X503" t="s">
        <v>394</v>
      </c>
      <c r="Z503">
        <v>2011</v>
      </c>
      <c r="AA503" t="s">
        <v>359</v>
      </c>
      <c r="AB503" t="s">
        <v>421</v>
      </c>
      <c r="AC503" t="s">
        <v>422</v>
      </c>
      <c r="AD503" t="s">
        <v>423</v>
      </c>
      <c r="AE503">
        <v>2</v>
      </c>
      <c r="AF503" t="s">
        <v>363</v>
      </c>
      <c r="AG503" t="s">
        <v>424</v>
      </c>
      <c r="AH503" t="s">
        <v>425</v>
      </c>
      <c r="AI503" t="s">
        <v>426</v>
      </c>
      <c r="AJ503" t="s">
        <v>427</v>
      </c>
      <c r="AL503" t="s">
        <v>359</v>
      </c>
      <c r="AM503">
        <v>5</v>
      </c>
      <c r="AN503" t="s">
        <v>359</v>
      </c>
      <c r="AO503">
        <v>1</v>
      </c>
      <c r="AQ503" t="s">
        <v>401</v>
      </c>
      <c r="AR503">
        <v>2015</v>
      </c>
      <c r="AS503" t="s">
        <v>370</v>
      </c>
      <c r="AT503">
        <v>5</v>
      </c>
      <c r="AU503" t="s">
        <v>359</v>
      </c>
      <c r="AV503">
        <v>2</v>
      </c>
      <c r="AX503">
        <v>2015</v>
      </c>
      <c r="AY503" t="s">
        <v>370</v>
      </c>
      <c r="AZ503">
        <v>2100</v>
      </c>
      <c r="BA503" t="s">
        <v>359</v>
      </c>
      <c r="BB503">
        <v>11</v>
      </c>
      <c r="BC503" t="s">
        <v>428</v>
      </c>
      <c r="BD503" t="s">
        <v>429</v>
      </c>
      <c r="BE503" t="s">
        <v>430</v>
      </c>
      <c r="BF503" t="s">
        <v>431</v>
      </c>
      <c r="BH503">
        <v>2011</v>
      </c>
      <c r="BI503" t="s">
        <v>370</v>
      </c>
      <c r="BJ503" t="s">
        <v>359</v>
      </c>
      <c r="BK503">
        <v>15</v>
      </c>
      <c r="BL503" t="s">
        <v>432</v>
      </c>
      <c r="BN503">
        <v>2011</v>
      </c>
      <c r="BO503" t="s">
        <v>370</v>
      </c>
      <c r="BP503" t="s">
        <v>359</v>
      </c>
      <c r="BQ503">
        <v>3</v>
      </c>
      <c r="BS503">
        <v>2011</v>
      </c>
      <c r="BT503" t="s">
        <v>369</v>
      </c>
      <c r="BU503">
        <v>37000</v>
      </c>
      <c r="BV503" t="s">
        <v>361</v>
      </c>
      <c r="CE503" t="s">
        <v>361</v>
      </c>
      <c r="CN503" t="s">
        <v>359</v>
      </c>
      <c r="CO503" t="s">
        <v>359</v>
      </c>
      <c r="CP503" t="s">
        <v>375</v>
      </c>
      <c r="CQ503" t="s">
        <v>359</v>
      </c>
      <c r="CR503">
        <v>0</v>
      </c>
      <c r="CS503" t="s">
        <v>359</v>
      </c>
      <c r="CT503" t="s">
        <v>376</v>
      </c>
      <c r="CU503" t="s">
        <v>359</v>
      </c>
      <c r="CV503" t="s">
        <v>375</v>
      </c>
      <c r="CW503" t="s">
        <v>359</v>
      </c>
      <c r="CX503" t="s">
        <v>7760</v>
      </c>
      <c r="CY503" t="s">
        <v>7761</v>
      </c>
      <c r="CZ503" t="s">
        <v>7762</v>
      </c>
      <c r="DA503" t="s">
        <v>7763</v>
      </c>
      <c r="DB503">
        <v>29</v>
      </c>
      <c r="DC503" t="s">
        <v>7764</v>
      </c>
      <c r="DD503">
        <v>2011</v>
      </c>
      <c r="DE503" t="s">
        <v>369</v>
      </c>
      <c r="DF503" t="s">
        <v>359</v>
      </c>
      <c r="DG503">
        <v>10</v>
      </c>
      <c r="DH503">
        <v>30</v>
      </c>
      <c r="DI503" t="s">
        <v>1712</v>
      </c>
      <c r="DJ503" t="s">
        <v>361</v>
      </c>
      <c r="DK503" t="s">
        <v>7765</v>
      </c>
      <c r="DL503" t="s">
        <v>369</v>
      </c>
      <c r="DM503" t="s">
        <v>7766</v>
      </c>
      <c r="DN503" t="s">
        <v>7767</v>
      </c>
    </row>
    <row r="504" spans="1:118" x14ac:dyDescent="0.3">
      <c r="A504" t="s">
        <v>7768</v>
      </c>
      <c r="B504">
        <v>1</v>
      </c>
      <c r="D504" t="s">
        <v>465</v>
      </c>
      <c r="E504" t="s">
        <v>7769</v>
      </c>
      <c r="F504" t="s">
        <v>7770</v>
      </c>
      <c r="G504" t="s">
        <v>468</v>
      </c>
      <c r="H504" t="s">
        <v>3646</v>
      </c>
      <c r="I504">
        <v>2017</v>
      </c>
      <c r="J504" t="s">
        <v>353</v>
      </c>
      <c r="K504" t="s">
        <v>354</v>
      </c>
      <c r="L504" t="s">
        <v>1033</v>
      </c>
      <c r="M504" t="s">
        <v>1034</v>
      </c>
      <c r="N504" t="s">
        <v>7771</v>
      </c>
      <c r="Q504" t="s">
        <v>7772</v>
      </c>
      <c r="R504">
        <v>1567</v>
      </c>
      <c r="T504">
        <v>176</v>
      </c>
      <c r="U504">
        <v>176</v>
      </c>
      <c r="V504">
        <v>0</v>
      </c>
      <c r="W504" t="s">
        <v>359</v>
      </c>
      <c r="X504" t="s">
        <v>394</v>
      </c>
      <c r="Z504">
        <v>2010</v>
      </c>
      <c r="AA504" t="s">
        <v>359</v>
      </c>
      <c r="AB504" t="s">
        <v>7773</v>
      </c>
      <c r="AC504" t="s">
        <v>7774</v>
      </c>
      <c r="AD504" t="s">
        <v>7775</v>
      </c>
      <c r="AE504">
        <v>1</v>
      </c>
      <c r="AF504" t="s">
        <v>363</v>
      </c>
      <c r="AG504" t="s">
        <v>7776</v>
      </c>
      <c r="AH504" t="s">
        <v>7777</v>
      </c>
      <c r="AI504" t="s">
        <v>5524</v>
      </c>
      <c r="AJ504" t="s">
        <v>7778</v>
      </c>
      <c r="AK504" t="s">
        <v>7779</v>
      </c>
      <c r="AL504" t="s">
        <v>359</v>
      </c>
      <c r="AM504">
        <v>30</v>
      </c>
      <c r="AN504" t="s">
        <v>361</v>
      </c>
      <c r="AT504">
        <v>30</v>
      </c>
      <c r="AU504" t="s">
        <v>359</v>
      </c>
      <c r="AV504">
        <v>1</v>
      </c>
      <c r="AW504" t="s">
        <v>7780</v>
      </c>
      <c r="AX504">
        <v>2010</v>
      </c>
      <c r="AY504" t="s">
        <v>370</v>
      </c>
      <c r="AZ504">
        <v>100</v>
      </c>
      <c r="BA504" t="s">
        <v>359</v>
      </c>
      <c r="BB504">
        <v>1</v>
      </c>
      <c r="BC504" t="s">
        <v>7781</v>
      </c>
      <c r="BD504" t="s">
        <v>7782</v>
      </c>
      <c r="BE504" t="s">
        <v>7783</v>
      </c>
      <c r="BF504" t="s">
        <v>7784</v>
      </c>
      <c r="BG504" t="s">
        <v>7785</v>
      </c>
      <c r="BH504">
        <v>2010</v>
      </c>
      <c r="BI504" t="s">
        <v>369</v>
      </c>
      <c r="BJ504" t="s">
        <v>361</v>
      </c>
      <c r="BP504" t="s">
        <v>359</v>
      </c>
      <c r="BQ504">
        <v>1</v>
      </c>
      <c r="BR504" t="s">
        <v>7786</v>
      </c>
      <c r="BS504">
        <v>2010</v>
      </c>
      <c r="BT504" t="s">
        <v>370</v>
      </c>
      <c r="BU504">
        <v>1000</v>
      </c>
      <c r="BV504" t="s">
        <v>361</v>
      </c>
      <c r="CE504" t="s">
        <v>361</v>
      </c>
      <c r="CN504" t="s">
        <v>359</v>
      </c>
      <c r="CO504" t="s">
        <v>359</v>
      </c>
      <c r="CP504" t="s">
        <v>375</v>
      </c>
      <c r="CQ504" t="s">
        <v>359</v>
      </c>
      <c r="CR504">
        <v>0</v>
      </c>
      <c r="CS504" t="s">
        <v>359</v>
      </c>
      <c r="CT504" t="s">
        <v>376</v>
      </c>
      <c r="CU504" t="s">
        <v>359</v>
      </c>
      <c r="CV504" t="s">
        <v>375</v>
      </c>
      <c r="CW504" t="s">
        <v>359</v>
      </c>
      <c r="CX504" t="s">
        <v>7787</v>
      </c>
      <c r="CY504" t="s">
        <v>7788</v>
      </c>
      <c r="CZ504" t="s">
        <v>7789</v>
      </c>
      <c r="DA504" t="s">
        <v>7790</v>
      </c>
      <c r="DB504">
        <v>1</v>
      </c>
      <c r="DC504" t="s">
        <v>7791</v>
      </c>
      <c r="DD504">
        <v>2010</v>
      </c>
      <c r="DE504" t="s">
        <v>622</v>
      </c>
      <c r="DF504" t="s">
        <v>361</v>
      </c>
      <c r="DJ504" t="s">
        <v>359</v>
      </c>
      <c r="DL504" t="s">
        <v>622</v>
      </c>
      <c r="DM504" t="s">
        <v>7792</v>
      </c>
      <c r="DN504" t="s">
        <v>7793</v>
      </c>
    </row>
    <row r="505" spans="1:118" x14ac:dyDescent="0.3">
      <c r="A505" t="s">
        <v>7794</v>
      </c>
      <c r="B505">
        <v>1</v>
      </c>
      <c r="D505" t="s">
        <v>579</v>
      </c>
      <c r="E505" t="s">
        <v>7795</v>
      </c>
      <c r="F505" t="s">
        <v>7796</v>
      </c>
      <c r="G505" t="s">
        <v>914</v>
      </c>
      <c r="H505" t="s">
        <v>7797</v>
      </c>
      <c r="I505">
        <v>2017</v>
      </c>
      <c r="J505" t="s">
        <v>353</v>
      </c>
      <c r="K505" t="s">
        <v>354</v>
      </c>
      <c r="L505" t="s">
        <v>754</v>
      </c>
      <c r="M505" t="s">
        <v>1476</v>
      </c>
      <c r="N505" t="s">
        <v>1477</v>
      </c>
      <c r="Q505" t="s">
        <v>1478</v>
      </c>
      <c r="R505">
        <v>5544</v>
      </c>
      <c r="T505">
        <v>214</v>
      </c>
      <c r="U505">
        <v>214</v>
      </c>
      <c r="V505">
        <v>0</v>
      </c>
      <c r="W505" t="s">
        <v>359</v>
      </c>
      <c r="X505" t="s">
        <v>360</v>
      </c>
      <c r="Z505">
        <v>1986</v>
      </c>
      <c r="AA505" t="s">
        <v>359</v>
      </c>
      <c r="AB505" t="s">
        <v>7798</v>
      </c>
      <c r="AC505" t="s">
        <v>362</v>
      </c>
      <c r="AD505" t="s">
        <v>7799</v>
      </c>
      <c r="AE505">
        <v>2</v>
      </c>
      <c r="AF505" t="s">
        <v>363</v>
      </c>
      <c r="AG505" t="s">
        <v>918</v>
      </c>
      <c r="AH505" t="s">
        <v>919</v>
      </c>
      <c r="AI505" t="s">
        <v>920</v>
      </c>
      <c r="AJ505" t="s">
        <v>921</v>
      </c>
      <c r="AL505" t="s">
        <v>359</v>
      </c>
      <c r="AM505">
        <v>20</v>
      </c>
      <c r="AN505" t="s">
        <v>359</v>
      </c>
      <c r="AO505">
        <v>1</v>
      </c>
      <c r="AQ505" t="s">
        <v>401</v>
      </c>
      <c r="AR505">
        <v>2016</v>
      </c>
      <c r="AS505" t="s">
        <v>370</v>
      </c>
      <c r="AT505">
        <v>20</v>
      </c>
      <c r="AU505" t="s">
        <v>359</v>
      </c>
      <c r="AV505">
        <v>2</v>
      </c>
      <c r="AX505">
        <v>2016</v>
      </c>
      <c r="AY505" t="s">
        <v>370</v>
      </c>
      <c r="AZ505">
        <v>5000</v>
      </c>
      <c r="BA505" t="s">
        <v>359</v>
      </c>
      <c r="BB505">
        <v>15</v>
      </c>
      <c r="BC505" t="s">
        <v>922</v>
      </c>
      <c r="BD505" t="s">
        <v>923</v>
      </c>
      <c r="BE505" t="s">
        <v>924</v>
      </c>
      <c r="BF505" t="s">
        <v>925</v>
      </c>
      <c r="BH505">
        <v>2016</v>
      </c>
      <c r="BI505" t="s">
        <v>370</v>
      </c>
      <c r="BJ505" t="s">
        <v>361</v>
      </c>
      <c r="BP505" t="s">
        <v>359</v>
      </c>
      <c r="BQ505">
        <v>1</v>
      </c>
      <c r="BS505">
        <v>2016</v>
      </c>
      <c r="BT505" t="s">
        <v>370</v>
      </c>
      <c r="BU505">
        <v>5000</v>
      </c>
      <c r="BV505" t="s">
        <v>359</v>
      </c>
      <c r="BW505">
        <v>1</v>
      </c>
      <c r="BY505">
        <v>2016</v>
      </c>
      <c r="BZ505" t="s">
        <v>370</v>
      </c>
      <c r="CA505" t="s">
        <v>359</v>
      </c>
      <c r="CC505">
        <v>2016</v>
      </c>
      <c r="CD505" t="s">
        <v>370</v>
      </c>
      <c r="CE505" t="s">
        <v>361</v>
      </c>
      <c r="CN505" t="s">
        <v>359</v>
      </c>
      <c r="CO505" t="s">
        <v>359</v>
      </c>
      <c r="CP505" t="s">
        <v>375</v>
      </c>
      <c r="CQ505" t="s">
        <v>359</v>
      </c>
      <c r="CR505">
        <v>0</v>
      </c>
      <c r="CS505" t="s">
        <v>359</v>
      </c>
      <c r="CT505" t="s">
        <v>376</v>
      </c>
      <c r="CU505" t="s">
        <v>359</v>
      </c>
      <c r="CV505" t="s">
        <v>375</v>
      </c>
      <c r="CW505" t="s">
        <v>359</v>
      </c>
      <c r="CX505" t="s">
        <v>1666</v>
      </c>
      <c r="CY505" t="s">
        <v>1667</v>
      </c>
      <c r="CZ505" t="s">
        <v>1668</v>
      </c>
      <c r="DA505" t="s">
        <v>1669</v>
      </c>
      <c r="DB505">
        <v>21</v>
      </c>
      <c r="DD505">
        <v>2016</v>
      </c>
      <c r="DE505" t="s">
        <v>370</v>
      </c>
      <c r="DF505" t="s">
        <v>361</v>
      </c>
      <c r="DJ505" t="s">
        <v>359</v>
      </c>
      <c r="DL505" t="s">
        <v>370</v>
      </c>
      <c r="DM505" t="s">
        <v>7800</v>
      </c>
      <c r="DN505" t="s">
        <v>7801</v>
      </c>
    </row>
    <row r="506" spans="1:118" x14ac:dyDescent="0.3">
      <c r="A506" t="s">
        <v>7802</v>
      </c>
      <c r="B506">
        <v>1</v>
      </c>
      <c r="D506" t="s">
        <v>465</v>
      </c>
      <c r="E506" t="s">
        <v>7803</v>
      </c>
      <c r="F506" t="s">
        <v>7804</v>
      </c>
      <c r="G506" t="s">
        <v>468</v>
      </c>
      <c r="H506" t="s">
        <v>7805</v>
      </c>
      <c r="I506">
        <v>2017</v>
      </c>
      <c r="J506" t="s">
        <v>353</v>
      </c>
      <c r="K506" t="s">
        <v>354</v>
      </c>
      <c r="L506" t="s">
        <v>470</v>
      </c>
      <c r="M506" t="s">
        <v>471</v>
      </c>
      <c r="N506" t="s">
        <v>3120</v>
      </c>
      <c r="Q506" t="s">
        <v>7806</v>
      </c>
      <c r="R506">
        <v>3015</v>
      </c>
      <c r="T506">
        <v>158</v>
      </c>
      <c r="U506">
        <v>158</v>
      </c>
      <c r="V506">
        <v>0</v>
      </c>
      <c r="W506" t="s">
        <v>359</v>
      </c>
      <c r="X506" t="s">
        <v>394</v>
      </c>
      <c r="Z506">
        <v>2013</v>
      </c>
      <c r="AA506" t="s">
        <v>361</v>
      </c>
      <c r="AC506" t="s">
        <v>474</v>
      </c>
      <c r="AD506" t="s">
        <v>7807</v>
      </c>
      <c r="AE506">
        <v>1</v>
      </c>
      <c r="AF506" t="s">
        <v>363</v>
      </c>
      <c r="AG506" t="s">
        <v>2794</v>
      </c>
      <c r="AH506" t="s">
        <v>2795</v>
      </c>
      <c r="AI506" t="s">
        <v>2796</v>
      </c>
      <c r="AJ506" t="s">
        <v>2797</v>
      </c>
      <c r="AL506" t="s">
        <v>359</v>
      </c>
      <c r="AM506">
        <v>40</v>
      </c>
      <c r="AN506" t="s">
        <v>361</v>
      </c>
      <c r="AT506">
        <v>40</v>
      </c>
      <c r="AU506" t="s">
        <v>361</v>
      </c>
      <c r="BA506" t="s">
        <v>361</v>
      </c>
      <c r="BJ506" t="s">
        <v>361</v>
      </c>
      <c r="BP506" t="s">
        <v>361</v>
      </c>
      <c r="BV506" t="s">
        <v>361</v>
      </c>
      <c r="CE506" t="s">
        <v>361</v>
      </c>
      <c r="CN506" t="s">
        <v>359</v>
      </c>
      <c r="CO506" t="s">
        <v>359</v>
      </c>
      <c r="CP506" t="s">
        <v>375</v>
      </c>
      <c r="CQ506" t="s">
        <v>359</v>
      </c>
      <c r="CR506">
        <v>0</v>
      </c>
      <c r="CS506" t="s">
        <v>359</v>
      </c>
      <c r="CT506" t="s">
        <v>376</v>
      </c>
      <c r="CU506" t="s">
        <v>359</v>
      </c>
      <c r="CV506" t="s">
        <v>375</v>
      </c>
      <c r="CW506" t="s">
        <v>359</v>
      </c>
      <c r="CX506" t="s">
        <v>7808</v>
      </c>
      <c r="CY506" t="s">
        <v>7809</v>
      </c>
      <c r="CZ506" t="s">
        <v>7810</v>
      </c>
      <c r="DA506" t="s">
        <v>7811</v>
      </c>
      <c r="DB506">
        <v>1</v>
      </c>
      <c r="DC506" t="s">
        <v>7812</v>
      </c>
      <c r="DD506">
        <v>2013</v>
      </c>
      <c r="DE506" t="s">
        <v>622</v>
      </c>
      <c r="DF506" t="s">
        <v>361</v>
      </c>
      <c r="DJ506" t="s">
        <v>361</v>
      </c>
      <c r="DK506" t="s">
        <v>7813</v>
      </c>
      <c r="DL506" t="s">
        <v>622</v>
      </c>
      <c r="DM506" t="s">
        <v>7807</v>
      </c>
      <c r="DN506" t="s">
        <v>7814</v>
      </c>
    </row>
    <row r="507" spans="1:118" x14ac:dyDescent="0.3">
      <c r="A507" t="s">
        <v>7815</v>
      </c>
      <c r="B507">
        <v>1</v>
      </c>
      <c r="D507" t="s">
        <v>348</v>
      </c>
      <c r="E507" t="s">
        <v>7816</v>
      </c>
      <c r="F507" t="s">
        <v>7817</v>
      </c>
      <c r="G507" t="s">
        <v>351</v>
      </c>
      <c r="H507" t="s">
        <v>7818</v>
      </c>
      <c r="I507">
        <v>2017</v>
      </c>
      <c r="J507" t="s">
        <v>353</v>
      </c>
      <c r="K507" t="s">
        <v>354</v>
      </c>
      <c r="L507" t="s">
        <v>981</v>
      </c>
      <c r="M507" t="s">
        <v>1291</v>
      </c>
      <c r="N507" t="s">
        <v>5288</v>
      </c>
      <c r="Q507" t="s">
        <v>983</v>
      </c>
      <c r="R507">
        <v>14106</v>
      </c>
      <c r="T507">
        <v>435</v>
      </c>
      <c r="U507">
        <v>435</v>
      </c>
      <c r="V507">
        <v>0</v>
      </c>
      <c r="W507" t="s">
        <v>359</v>
      </c>
      <c r="X507" t="s">
        <v>394</v>
      </c>
      <c r="Z507">
        <v>2003</v>
      </c>
      <c r="AA507" t="s">
        <v>361</v>
      </c>
      <c r="AC507" t="s">
        <v>1150</v>
      </c>
      <c r="AD507" t="s">
        <v>984</v>
      </c>
      <c r="AE507">
        <v>2</v>
      </c>
      <c r="AF507" t="s">
        <v>363</v>
      </c>
      <c r="AG507" t="s">
        <v>519</v>
      </c>
      <c r="AH507" t="s">
        <v>520</v>
      </c>
      <c r="AI507" t="s">
        <v>521</v>
      </c>
      <c r="AJ507" t="s">
        <v>522</v>
      </c>
      <c r="AL507" t="s">
        <v>359</v>
      </c>
      <c r="AM507">
        <v>3.5</v>
      </c>
      <c r="AN507" t="s">
        <v>359</v>
      </c>
      <c r="AO507">
        <v>2</v>
      </c>
      <c r="AQ507" t="s">
        <v>368</v>
      </c>
      <c r="AR507">
        <v>2003</v>
      </c>
      <c r="AS507" t="s">
        <v>370</v>
      </c>
      <c r="AT507">
        <v>3.5</v>
      </c>
      <c r="AU507" t="s">
        <v>359</v>
      </c>
      <c r="AV507">
        <v>1</v>
      </c>
      <c r="AX507">
        <v>2003</v>
      </c>
      <c r="AY507" t="s">
        <v>369</v>
      </c>
      <c r="AZ507">
        <v>8000</v>
      </c>
      <c r="BA507" t="s">
        <v>359</v>
      </c>
      <c r="BB507">
        <v>10</v>
      </c>
      <c r="BC507" t="s">
        <v>523</v>
      </c>
      <c r="BD507" t="s">
        <v>524</v>
      </c>
      <c r="BE507" t="s">
        <v>525</v>
      </c>
      <c r="BF507" t="s">
        <v>526</v>
      </c>
      <c r="BH507">
        <v>2003</v>
      </c>
      <c r="BI507" t="s">
        <v>370</v>
      </c>
      <c r="BJ507" t="s">
        <v>359</v>
      </c>
      <c r="BK507">
        <v>8</v>
      </c>
      <c r="BL507" t="s">
        <v>368</v>
      </c>
      <c r="BM507" t="s">
        <v>7819</v>
      </c>
      <c r="BN507">
        <v>2003</v>
      </c>
      <c r="BO507" t="s">
        <v>370</v>
      </c>
      <c r="BP507" t="s">
        <v>361</v>
      </c>
      <c r="BV507" t="s">
        <v>361</v>
      </c>
      <c r="CE507" t="s">
        <v>361</v>
      </c>
      <c r="CN507" t="s">
        <v>359</v>
      </c>
      <c r="CO507" t="s">
        <v>359</v>
      </c>
      <c r="CP507" t="s">
        <v>375</v>
      </c>
      <c r="CQ507" t="s">
        <v>359</v>
      </c>
      <c r="CR507">
        <v>0</v>
      </c>
      <c r="CS507" t="s">
        <v>359</v>
      </c>
      <c r="CT507" t="s">
        <v>376</v>
      </c>
      <c r="CU507" t="s">
        <v>359</v>
      </c>
      <c r="CV507" t="s">
        <v>375</v>
      </c>
      <c r="CW507" t="s">
        <v>359</v>
      </c>
      <c r="CX507" t="s">
        <v>7820</v>
      </c>
      <c r="CY507" t="s">
        <v>7821</v>
      </c>
      <c r="CZ507" t="s">
        <v>7822</v>
      </c>
      <c r="DA507" t="s">
        <v>7823</v>
      </c>
      <c r="DB507">
        <v>1</v>
      </c>
      <c r="DC507" t="s">
        <v>7824</v>
      </c>
      <c r="DD507">
        <v>2014</v>
      </c>
      <c r="DE507" t="s">
        <v>369</v>
      </c>
      <c r="DF507" t="s">
        <v>361</v>
      </c>
      <c r="DJ507" t="s">
        <v>361</v>
      </c>
      <c r="DK507" t="s">
        <v>1470</v>
      </c>
      <c r="DL507" t="s">
        <v>369</v>
      </c>
      <c r="DN507" t="s">
        <v>7825</v>
      </c>
    </row>
    <row r="508" spans="1:118" x14ac:dyDescent="0.3">
      <c r="A508" t="s">
        <v>7826</v>
      </c>
      <c r="B508">
        <v>1</v>
      </c>
      <c r="D508" t="s">
        <v>412</v>
      </c>
      <c r="E508" t="s">
        <v>7827</v>
      </c>
      <c r="F508" t="s">
        <v>7828</v>
      </c>
      <c r="G508" t="s">
        <v>415</v>
      </c>
      <c r="H508" t="s">
        <v>7829</v>
      </c>
      <c r="I508">
        <v>2017</v>
      </c>
      <c r="J508" t="s">
        <v>353</v>
      </c>
      <c r="K508" t="s">
        <v>354</v>
      </c>
      <c r="L508" t="s">
        <v>417</v>
      </c>
      <c r="M508" t="s">
        <v>418</v>
      </c>
      <c r="N508" t="s">
        <v>7830</v>
      </c>
      <c r="Q508" t="s">
        <v>420</v>
      </c>
      <c r="R508">
        <v>20456</v>
      </c>
      <c r="T508">
        <v>69</v>
      </c>
      <c r="U508">
        <v>59</v>
      </c>
      <c r="V508">
        <v>10</v>
      </c>
      <c r="W508" t="s">
        <v>359</v>
      </c>
      <c r="X508" t="s">
        <v>394</v>
      </c>
      <c r="Z508">
        <v>2011</v>
      </c>
      <c r="AA508" t="s">
        <v>359</v>
      </c>
      <c r="AB508" t="s">
        <v>421</v>
      </c>
      <c r="AC508" t="s">
        <v>422</v>
      </c>
      <c r="AD508" t="s">
        <v>423</v>
      </c>
      <c r="AE508">
        <v>2</v>
      </c>
      <c r="AF508" t="s">
        <v>363</v>
      </c>
      <c r="AG508" t="s">
        <v>424</v>
      </c>
      <c r="AH508" t="s">
        <v>425</v>
      </c>
      <c r="AI508" t="s">
        <v>426</v>
      </c>
      <c r="AJ508" t="s">
        <v>427</v>
      </c>
      <c r="AL508" t="s">
        <v>359</v>
      </c>
      <c r="AM508">
        <v>5</v>
      </c>
      <c r="AN508" t="s">
        <v>359</v>
      </c>
      <c r="AO508">
        <v>1</v>
      </c>
      <c r="AQ508" t="s">
        <v>401</v>
      </c>
      <c r="AR508">
        <v>2015</v>
      </c>
      <c r="AS508" t="s">
        <v>370</v>
      </c>
      <c r="AT508">
        <v>5</v>
      </c>
      <c r="AU508" t="s">
        <v>359</v>
      </c>
      <c r="AV508">
        <v>2</v>
      </c>
      <c r="AX508">
        <v>2015</v>
      </c>
      <c r="AY508" t="s">
        <v>370</v>
      </c>
      <c r="AZ508">
        <v>2100</v>
      </c>
      <c r="BA508" t="s">
        <v>359</v>
      </c>
      <c r="BB508">
        <v>11</v>
      </c>
      <c r="BC508" t="s">
        <v>428</v>
      </c>
      <c r="BD508" t="s">
        <v>429</v>
      </c>
      <c r="BE508" t="s">
        <v>430</v>
      </c>
      <c r="BF508" t="s">
        <v>431</v>
      </c>
      <c r="BH508">
        <v>2011</v>
      </c>
      <c r="BI508" t="s">
        <v>370</v>
      </c>
      <c r="BJ508" t="s">
        <v>359</v>
      </c>
      <c r="BK508">
        <v>15</v>
      </c>
      <c r="BL508" t="s">
        <v>432</v>
      </c>
      <c r="BN508">
        <v>2011</v>
      </c>
      <c r="BO508" t="s">
        <v>370</v>
      </c>
      <c r="BP508" t="s">
        <v>359</v>
      </c>
      <c r="BQ508">
        <v>3</v>
      </c>
      <c r="BS508">
        <v>2011</v>
      </c>
      <c r="BT508" t="s">
        <v>370</v>
      </c>
      <c r="BU508">
        <v>37000</v>
      </c>
      <c r="BV508" t="s">
        <v>361</v>
      </c>
      <c r="CE508" t="s">
        <v>361</v>
      </c>
      <c r="CN508" t="s">
        <v>359</v>
      </c>
      <c r="CO508" t="s">
        <v>359</v>
      </c>
      <c r="CP508" t="s">
        <v>375</v>
      </c>
      <c r="CQ508" t="s">
        <v>359</v>
      </c>
      <c r="CR508">
        <v>0</v>
      </c>
      <c r="CS508" t="s">
        <v>359</v>
      </c>
      <c r="CT508" t="s">
        <v>376</v>
      </c>
      <c r="CU508" t="s">
        <v>359</v>
      </c>
      <c r="CV508" t="s">
        <v>375</v>
      </c>
      <c r="CW508" t="s">
        <v>359</v>
      </c>
      <c r="CX508" t="s">
        <v>7831</v>
      </c>
      <c r="CY508" t="s">
        <v>7832</v>
      </c>
      <c r="CZ508" t="s">
        <v>5594</v>
      </c>
      <c r="DA508" t="s">
        <v>7833</v>
      </c>
      <c r="DB508">
        <v>29</v>
      </c>
      <c r="DC508" t="s">
        <v>7834</v>
      </c>
      <c r="DD508">
        <v>2011</v>
      </c>
      <c r="DE508" t="s">
        <v>369</v>
      </c>
      <c r="DF508" t="s">
        <v>359</v>
      </c>
      <c r="DG508">
        <v>12</v>
      </c>
      <c r="DH508">
        <v>30</v>
      </c>
      <c r="DI508" t="s">
        <v>7835</v>
      </c>
      <c r="DJ508" t="s">
        <v>361</v>
      </c>
      <c r="DK508" t="s">
        <v>7836</v>
      </c>
      <c r="DL508" t="s">
        <v>369</v>
      </c>
      <c r="DM508" t="s">
        <v>7837</v>
      </c>
      <c r="DN508" t="s">
        <v>7838</v>
      </c>
    </row>
    <row r="509" spans="1:118" x14ac:dyDescent="0.3">
      <c r="A509" t="s">
        <v>7839</v>
      </c>
      <c r="B509">
        <v>1</v>
      </c>
      <c r="D509" t="s">
        <v>487</v>
      </c>
      <c r="E509" t="s">
        <v>7840</v>
      </c>
      <c r="F509" t="s">
        <v>7841</v>
      </c>
      <c r="G509" t="s">
        <v>490</v>
      </c>
      <c r="H509" t="s">
        <v>7842</v>
      </c>
      <c r="I509">
        <v>2017</v>
      </c>
      <c r="J509" t="s">
        <v>353</v>
      </c>
      <c r="K509" t="s">
        <v>354</v>
      </c>
      <c r="L509" t="s">
        <v>537</v>
      </c>
      <c r="M509" t="s">
        <v>963</v>
      </c>
      <c r="N509" t="s">
        <v>607</v>
      </c>
      <c r="Q509" t="s">
        <v>1896</v>
      </c>
      <c r="R509">
        <v>10452</v>
      </c>
      <c r="T509">
        <v>191</v>
      </c>
      <c r="U509">
        <v>80</v>
      </c>
      <c r="V509">
        <v>111</v>
      </c>
      <c r="W509" t="s">
        <v>359</v>
      </c>
      <c r="X509" t="s">
        <v>394</v>
      </c>
      <c r="Z509">
        <v>2001</v>
      </c>
      <c r="AA509" t="s">
        <v>359</v>
      </c>
      <c r="AB509" t="s">
        <v>5591</v>
      </c>
      <c r="AC509" t="s">
        <v>542</v>
      </c>
      <c r="AE509">
        <v>6</v>
      </c>
      <c r="AF509" t="s">
        <v>363</v>
      </c>
      <c r="AG509" t="s">
        <v>543</v>
      </c>
      <c r="AH509" t="s">
        <v>544</v>
      </c>
      <c r="AI509" t="s">
        <v>545</v>
      </c>
      <c r="AJ509" t="s">
        <v>546</v>
      </c>
      <c r="AL509" t="s">
        <v>359</v>
      </c>
      <c r="AM509">
        <v>5</v>
      </c>
      <c r="AN509" t="s">
        <v>359</v>
      </c>
      <c r="AO509">
        <v>3</v>
      </c>
      <c r="AQ509" t="s">
        <v>401</v>
      </c>
      <c r="AR509">
        <v>1989</v>
      </c>
      <c r="AS509" t="s">
        <v>369</v>
      </c>
      <c r="AT509">
        <v>5</v>
      </c>
      <c r="AU509" t="s">
        <v>359</v>
      </c>
      <c r="AV509">
        <v>1</v>
      </c>
      <c r="AX509">
        <v>1989</v>
      </c>
      <c r="AY509" t="s">
        <v>369</v>
      </c>
      <c r="AZ509">
        <v>8000</v>
      </c>
      <c r="BA509" t="s">
        <v>359</v>
      </c>
      <c r="BB509">
        <v>4</v>
      </c>
      <c r="BC509" t="s">
        <v>547</v>
      </c>
      <c r="BD509" t="s">
        <v>548</v>
      </c>
      <c r="BE509" t="s">
        <v>549</v>
      </c>
      <c r="BF509" t="s">
        <v>550</v>
      </c>
      <c r="BH509">
        <v>1989</v>
      </c>
      <c r="BI509" t="s">
        <v>370</v>
      </c>
      <c r="BJ509" t="s">
        <v>359</v>
      </c>
      <c r="BK509">
        <v>18</v>
      </c>
      <c r="BL509" t="s">
        <v>551</v>
      </c>
      <c r="BN509">
        <v>1989</v>
      </c>
      <c r="BO509" t="s">
        <v>369</v>
      </c>
      <c r="BP509" t="s">
        <v>359</v>
      </c>
      <c r="BQ509">
        <v>2</v>
      </c>
      <c r="BS509">
        <v>1989</v>
      </c>
      <c r="BT509" t="s">
        <v>369</v>
      </c>
      <c r="BU509">
        <v>15000</v>
      </c>
      <c r="BV509" t="s">
        <v>361</v>
      </c>
      <c r="CE509" t="s">
        <v>361</v>
      </c>
      <c r="CN509" t="s">
        <v>359</v>
      </c>
      <c r="CO509" t="s">
        <v>359</v>
      </c>
      <c r="CP509" t="s">
        <v>375</v>
      </c>
      <c r="CQ509" t="s">
        <v>359</v>
      </c>
      <c r="CR509">
        <v>0</v>
      </c>
      <c r="CS509" t="s">
        <v>359</v>
      </c>
      <c r="CT509" t="s">
        <v>376</v>
      </c>
      <c r="CU509" t="s">
        <v>359</v>
      </c>
      <c r="CV509" t="s">
        <v>375</v>
      </c>
      <c r="CW509" t="s">
        <v>359</v>
      </c>
      <c r="CX509" t="s">
        <v>7843</v>
      </c>
      <c r="CY509" t="s">
        <v>7844</v>
      </c>
      <c r="CZ509" t="s">
        <v>7845</v>
      </c>
      <c r="DA509" t="s">
        <v>7846</v>
      </c>
      <c r="DB509">
        <v>2</v>
      </c>
      <c r="DC509" t="s">
        <v>7847</v>
      </c>
      <c r="DD509">
        <v>2015</v>
      </c>
      <c r="DE509" t="s">
        <v>370</v>
      </c>
      <c r="DF509" t="s">
        <v>361</v>
      </c>
      <c r="DJ509" t="s">
        <v>359</v>
      </c>
      <c r="DL509" t="s">
        <v>369</v>
      </c>
      <c r="DN509" t="s">
        <v>7848</v>
      </c>
    </row>
    <row r="510" spans="1:118" x14ac:dyDescent="0.3">
      <c r="A510" t="s">
        <v>7849</v>
      </c>
      <c r="B510">
        <v>1</v>
      </c>
      <c r="D510" t="s">
        <v>487</v>
      </c>
      <c r="E510" t="s">
        <v>7850</v>
      </c>
      <c r="F510" t="s">
        <v>7851</v>
      </c>
      <c r="G510" t="s">
        <v>490</v>
      </c>
      <c r="H510" t="s">
        <v>7852</v>
      </c>
      <c r="I510">
        <v>2017</v>
      </c>
      <c r="J510" t="s">
        <v>353</v>
      </c>
      <c r="K510" t="s">
        <v>354</v>
      </c>
      <c r="L510" t="s">
        <v>537</v>
      </c>
      <c r="M510" t="s">
        <v>963</v>
      </c>
      <c r="N510" t="s">
        <v>831</v>
      </c>
      <c r="Q510" t="s">
        <v>1896</v>
      </c>
      <c r="R510">
        <v>10452</v>
      </c>
      <c r="T510">
        <v>122</v>
      </c>
      <c r="U510">
        <v>70</v>
      </c>
      <c r="V510">
        <v>52</v>
      </c>
      <c r="W510" t="s">
        <v>359</v>
      </c>
      <c r="X510" t="s">
        <v>394</v>
      </c>
      <c r="Z510">
        <v>2001</v>
      </c>
      <c r="AA510" t="s">
        <v>361</v>
      </c>
      <c r="AC510" t="s">
        <v>542</v>
      </c>
      <c r="AE510">
        <v>6</v>
      </c>
      <c r="AF510" t="s">
        <v>363</v>
      </c>
      <c r="AG510" t="s">
        <v>543</v>
      </c>
      <c r="AH510" t="s">
        <v>544</v>
      </c>
      <c r="AI510" t="s">
        <v>545</v>
      </c>
      <c r="AJ510" t="s">
        <v>546</v>
      </c>
      <c r="AL510" t="s">
        <v>359</v>
      </c>
      <c r="AM510">
        <v>5</v>
      </c>
      <c r="AN510" t="s">
        <v>359</v>
      </c>
      <c r="AO510">
        <v>3</v>
      </c>
      <c r="AQ510" t="s">
        <v>401</v>
      </c>
      <c r="AR510">
        <v>1989</v>
      </c>
      <c r="AS510" t="s">
        <v>369</v>
      </c>
      <c r="AT510">
        <v>5</v>
      </c>
      <c r="AU510" t="s">
        <v>359</v>
      </c>
      <c r="AV510">
        <v>1</v>
      </c>
      <c r="AX510">
        <v>1989</v>
      </c>
      <c r="AY510" t="s">
        <v>369</v>
      </c>
      <c r="AZ510">
        <v>8000</v>
      </c>
      <c r="BA510" t="s">
        <v>359</v>
      </c>
      <c r="BB510">
        <v>4</v>
      </c>
      <c r="BC510" t="s">
        <v>547</v>
      </c>
      <c r="BD510" t="s">
        <v>548</v>
      </c>
      <c r="BE510" t="s">
        <v>549</v>
      </c>
      <c r="BF510" t="s">
        <v>550</v>
      </c>
      <c r="BH510">
        <v>1989</v>
      </c>
      <c r="BI510" t="s">
        <v>370</v>
      </c>
      <c r="BJ510" t="s">
        <v>359</v>
      </c>
      <c r="BK510">
        <v>18</v>
      </c>
      <c r="BL510" t="s">
        <v>551</v>
      </c>
      <c r="BN510">
        <v>1989</v>
      </c>
      <c r="BO510" t="s">
        <v>369</v>
      </c>
      <c r="BP510" t="s">
        <v>359</v>
      </c>
      <c r="BQ510">
        <v>2</v>
      </c>
      <c r="BS510">
        <v>1989</v>
      </c>
      <c r="BT510" t="s">
        <v>369</v>
      </c>
      <c r="BU510">
        <v>15000</v>
      </c>
      <c r="BV510" t="s">
        <v>361</v>
      </c>
      <c r="CE510" t="s">
        <v>361</v>
      </c>
      <c r="CN510" t="s">
        <v>359</v>
      </c>
      <c r="CO510" t="s">
        <v>359</v>
      </c>
      <c r="CP510" t="s">
        <v>375</v>
      </c>
      <c r="CQ510" t="s">
        <v>359</v>
      </c>
      <c r="CR510">
        <v>0</v>
      </c>
      <c r="CS510" t="s">
        <v>359</v>
      </c>
      <c r="CT510" t="s">
        <v>376</v>
      </c>
      <c r="CU510" t="s">
        <v>359</v>
      </c>
      <c r="CV510" t="s">
        <v>375</v>
      </c>
      <c r="CW510" t="s">
        <v>359</v>
      </c>
      <c r="CX510" t="s">
        <v>7853</v>
      </c>
      <c r="CY510" t="s">
        <v>7854</v>
      </c>
      <c r="CZ510" t="s">
        <v>7855</v>
      </c>
      <c r="DA510" t="s">
        <v>7856</v>
      </c>
      <c r="DB510">
        <v>1</v>
      </c>
      <c r="DC510" t="s">
        <v>7857</v>
      </c>
      <c r="DD510">
        <v>1989</v>
      </c>
      <c r="DE510" t="s">
        <v>369</v>
      </c>
      <c r="DF510" t="s">
        <v>361</v>
      </c>
      <c r="DJ510" t="s">
        <v>359</v>
      </c>
      <c r="DL510" t="s">
        <v>369</v>
      </c>
      <c r="DM510" t="s">
        <v>7858</v>
      </c>
      <c r="DN510" t="s">
        <v>7859</v>
      </c>
    </row>
    <row r="511" spans="1:118" x14ac:dyDescent="0.3">
      <c r="A511" t="s">
        <v>7860</v>
      </c>
      <c r="B511">
        <v>1</v>
      </c>
      <c r="D511" t="s">
        <v>385</v>
      </c>
      <c r="E511" t="s">
        <v>7861</v>
      </c>
      <c r="F511" t="s">
        <v>7862</v>
      </c>
      <c r="G511" t="s">
        <v>388</v>
      </c>
      <c r="H511" t="s">
        <v>7863</v>
      </c>
      <c r="I511">
        <v>2017</v>
      </c>
      <c r="J511" t="s">
        <v>353</v>
      </c>
      <c r="K511" t="s">
        <v>354</v>
      </c>
      <c r="L511" t="s">
        <v>584</v>
      </c>
      <c r="M511" t="s">
        <v>585</v>
      </c>
      <c r="N511" t="s">
        <v>584</v>
      </c>
      <c r="Q511" t="s">
        <v>1211</v>
      </c>
      <c r="R511">
        <v>1458</v>
      </c>
      <c r="T511">
        <v>77</v>
      </c>
      <c r="U511">
        <v>70</v>
      </c>
      <c r="V511">
        <v>7</v>
      </c>
      <c r="W511" t="s">
        <v>359</v>
      </c>
      <c r="X511" t="s">
        <v>394</v>
      </c>
      <c r="Z511">
        <v>2005</v>
      </c>
      <c r="AA511" t="s">
        <v>361</v>
      </c>
      <c r="AC511" t="s">
        <v>362</v>
      </c>
      <c r="AD511" t="s">
        <v>7864</v>
      </c>
      <c r="AE511">
        <v>1</v>
      </c>
      <c r="AF511" t="s">
        <v>363</v>
      </c>
      <c r="AG511" t="s">
        <v>1213</v>
      </c>
      <c r="AH511" t="s">
        <v>1214</v>
      </c>
      <c r="AI511" t="s">
        <v>7145</v>
      </c>
      <c r="AJ511" t="s">
        <v>1215</v>
      </c>
      <c r="AL511" t="s">
        <v>359</v>
      </c>
      <c r="AM511">
        <v>75</v>
      </c>
      <c r="AN511" t="s">
        <v>359</v>
      </c>
      <c r="AO511">
        <v>1</v>
      </c>
      <c r="AQ511" t="s">
        <v>401</v>
      </c>
      <c r="AR511">
        <v>2005</v>
      </c>
      <c r="AS511" t="s">
        <v>370</v>
      </c>
      <c r="AT511">
        <v>75</v>
      </c>
      <c r="AU511" t="s">
        <v>361</v>
      </c>
      <c r="BA511" t="s">
        <v>361</v>
      </c>
      <c r="BJ511" t="s">
        <v>361</v>
      </c>
      <c r="BP511" t="s">
        <v>361</v>
      </c>
      <c r="BV511" t="s">
        <v>361</v>
      </c>
      <c r="CE511" t="s">
        <v>361</v>
      </c>
      <c r="CN511" t="s">
        <v>359</v>
      </c>
      <c r="CO511" t="s">
        <v>359</v>
      </c>
      <c r="CP511" t="s">
        <v>375</v>
      </c>
      <c r="CQ511" t="s">
        <v>359</v>
      </c>
      <c r="CR511">
        <v>0</v>
      </c>
      <c r="CS511" t="s">
        <v>359</v>
      </c>
      <c r="CT511" t="s">
        <v>376</v>
      </c>
      <c r="CU511" t="s">
        <v>359</v>
      </c>
      <c r="CV511" t="s">
        <v>375</v>
      </c>
      <c r="CW511" t="s">
        <v>359</v>
      </c>
      <c r="CX511" t="s">
        <v>7865</v>
      </c>
      <c r="CY511" t="s">
        <v>7866</v>
      </c>
      <c r="CZ511" t="s">
        <v>7867</v>
      </c>
      <c r="DA511" t="s">
        <v>7868</v>
      </c>
      <c r="DB511">
        <v>2</v>
      </c>
      <c r="DD511">
        <v>2005</v>
      </c>
      <c r="DE511" t="s">
        <v>370</v>
      </c>
      <c r="DF511" t="s">
        <v>361</v>
      </c>
      <c r="DJ511" t="s">
        <v>359</v>
      </c>
      <c r="DL511" t="s">
        <v>369</v>
      </c>
      <c r="DM511" t="s">
        <v>7869</v>
      </c>
      <c r="DN511" t="s">
        <v>7870</v>
      </c>
    </row>
    <row r="512" spans="1:118" x14ac:dyDescent="0.3">
      <c r="A512" t="s">
        <v>7871</v>
      </c>
      <c r="B512">
        <v>1</v>
      </c>
      <c r="D512" t="s">
        <v>487</v>
      </c>
      <c r="E512" t="s">
        <v>7872</v>
      </c>
      <c r="F512" t="s">
        <v>7873</v>
      </c>
      <c r="G512" t="s">
        <v>490</v>
      </c>
      <c r="H512" t="s">
        <v>3783</v>
      </c>
      <c r="I512">
        <v>2017</v>
      </c>
      <c r="J512" t="s">
        <v>353</v>
      </c>
      <c r="K512" t="s">
        <v>354</v>
      </c>
      <c r="L512" t="s">
        <v>492</v>
      </c>
      <c r="M512" t="s">
        <v>1058</v>
      </c>
      <c r="N512" t="s">
        <v>392</v>
      </c>
      <c r="Q512" t="s">
        <v>1060</v>
      </c>
      <c r="R512">
        <v>6436</v>
      </c>
      <c r="T512">
        <v>354</v>
      </c>
      <c r="U512">
        <v>45</v>
      </c>
      <c r="V512">
        <v>309</v>
      </c>
      <c r="W512" t="s">
        <v>359</v>
      </c>
      <c r="X512" t="s">
        <v>360</v>
      </c>
      <c r="Z512">
        <v>2013</v>
      </c>
      <c r="AA512" t="s">
        <v>361</v>
      </c>
      <c r="AC512" t="s">
        <v>362</v>
      </c>
      <c r="AE512">
        <v>7</v>
      </c>
      <c r="AF512" t="s">
        <v>363</v>
      </c>
      <c r="AG512" t="s">
        <v>1061</v>
      </c>
      <c r="AH512" t="s">
        <v>1062</v>
      </c>
      <c r="AI512" t="s">
        <v>1063</v>
      </c>
      <c r="AJ512" t="s">
        <v>1064</v>
      </c>
      <c r="AL512" t="s">
        <v>359</v>
      </c>
      <c r="AM512">
        <v>10</v>
      </c>
      <c r="AN512" t="s">
        <v>359</v>
      </c>
      <c r="AO512">
        <v>3</v>
      </c>
      <c r="AQ512" t="s">
        <v>401</v>
      </c>
      <c r="AR512">
        <v>2013</v>
      </c>
      <c r="AS512" t="s">
        <v>370</v>
      </c>
      <c r="AT512">
        <v>10</v>
      </c>
      <c r="AU512" t="s">
        <v>359</v>
      </c>
      <c r="AV512">
        <v>1</v>
      </c>
      <c r="AX512">
        <v>2013</v>
      </c>
      <c r="AY512" t="s">
        <v>370</v>
      </c>
      <c r="AZ512">
        <v>1500</v>
      </c>
      <c r="BA512" t="s">
        <v>359</v>
      </c>
      <c r="BB512">
        <v>20</v>
      </c>
      <c r="BC512" t="s">
        <v>1065</v>
      </c>
      <c r="BD512" t="s">
        <v>1066</v>
      </c>
      <c r="BE512" t="s">
        <v>1067</v>
      </c>
      <c r="BF512" t="s">
        <v>1068</v>
      </c>
      <c r="BH512">
        <v>2013</v>
      </c>
      <c r="BI512" t="s">
        <v>370</v>
      </c>
      <c r="BJ512" t="s">
        <v>359</v>
      </c>
      <c r="BK512">
        <v>25</v>
      </c>
      <c r="BL512" t="s">
        <v>551</v>
      </c>
      <c r="BN512">
        <v>2013</v>
      </c>
      <c r="BO512" t="s">
        <v>370</v>
      </c>
      <c r="BP512" t="s">
        <v>359</v>
      </c>
      <c r="BQ512">
        <v>4</v>
      </c>
      <c r="BS512">
        <v>2013</v>
      </c>
      <c r="BT512" t="s">
        <v>370</v>
      </c>
      <c r="BU512">
        <v>11000</v>
      </c>
      <c r="BV512" t="s">
        <v>359</v>
      </c>
      <c r="BW512">
        <v>2</v>
      </c>
      <c r="BY512">
        <v>2013</v>
      </c>
      <c r="BZ512" t="s">
        <v>369</v>
      </c>
      <c r="CA512" t="s">
        <v>359</v>
      </c>
      <c r="CC512">
        <v>2013</v>
      </c>
      <c r="CD512" t="s">
        <v>370</v>
      </c>
      <c r="CE512" t="s">
        <v>361</v>
      </c>
      <c r="CN512" t="s">
        <v>359</v>
      </c>
      <c r="CO512" t="s">
        <v>359</v>
      </c>
      <c r="CP512" t="s">
        <v>375</v>
      </c>
      <c r="CQ512" t="s">
        <v>359</v>
      </c>
      <c r="CR512">
        <v>0</v>
      </c>
      <c r="CS512" t="s">
        <v>359</v>
      </c>
      <c r="CT512" t="s">
        <v>376</v>
      </c>
      <c r="CU512" t="s">
        <v>359</v>
      </c>
      <c r="CV512" t="s">
        <v>375</v>
      </c>
      <c r="CW512" t="s">
        <v>359</v>
      </c>
      <c r="CX512" t="s">
        <v>7874</v>
      </c>
      <c r="CY512" t="s">
        <v>7875</v>
      </c>
      <c r="CZ512" t="s">
        <v>7876</v>
      </c>
      <c r="DA512" t="s">
        <v>7877</v>
      </c>
      <c r="DB512">
        <v>1</v>
      </c>
      <c r="DC512" t="s">
        <v>7878</v>
      </c>
      <c r="DD512">
        <v>2013</v>
      </c>
      <c r="DE512" t="s">
        <v>622</v>
      </c>
      <c r="DF512" t="s">
        <v>361</v>
      </c>
      <c r="DJ512" t="s">
        <v>359</v>
      </c>
      <c r="DL512" t="s">
        <v>369</v>
      </c>
      <c r="DM512" t="s">
        <v>7879</v>
      </c>
      <c r="DN512" t="s">
        <v>7880</v>
      </c>
    </row>
    <row r="513" spans="1:118" x14ac:dyDescent="0.3">
      <c r="A513" t="s">
        <v>7881</v>
      </c>
      <c r="B513">
        <v>1</v>
      </c>
      <c r="D513" t="s">
        <v>465</v>
      </c>
      <c r="E513" t="s">
        <v>7882</v>
      </c>
      <c r="F513" t="s">
        <v>7883</v>
      </c>
      <c r="G513" t="s">
        <v>468</v>
      </c>
      <c r="H513" t="s">
        <v>7884</v>
      </c>
      <c r="I513">
        <v>2017</v>
      </c>
      <c r="J513" t="s">
        <v>353</v>
      </c>
      <c r="K513" t="s">
        <v>354</v>
      </c>
      <c r="L513" t="s">
        <v>664</v>
      </c>
      <c r="M513" t="s">
        <v>709</v>
      </c>
      <c r="N513" t="s">
        <v>7885</v>
      </c>
      <c r="Q513" t="s">
        <v>7886</v>
      </c>
      <c r="R513">
        <v>30604</v>
      </c>
      <c r="T513">
        <v>139</v>
      </c>
      <c r="U513">
        <v>139</v>
      </c>
      <c r="V513">
        <v>0</v>
      </c>
      <c r="W513" t="s">
        <v>359</v>
      </c>
      <c r="X513" t="s">
        <v>360</v>
      </c>
      <c r="Z513">
        <v>2015</v>
      </c>
      <c r="AA513" t="s">
        <v>361</v>
      </c>
      <c r="AC513" t="s">
        <v>362</v>
      </c>
      <c r="AD513" t="s">
        <v>7887</v>
      </c>
      <c r="AE513">
        <v>11</v>
      </c>
      <c r="AF513" t="s">
        <v>363</v>
      </c>
      <c r="AG513" t="s">
        <v>670</v>
      </c>
      <c r="AH513" t="s">
        <v>671</v>
      </c>
      <c r="AI513" t="s">
        <v>672</v>
      </c>
      <c r="AJ513" t="s">
        <v>673</v>
      </c>
      <c r="AL513" t="s">
        <v>359</v>
      </c>
      <c r="AM513">
        <v>4</v>
      </c>
      <c r="AN513" t="s">
        <v>361</v>
      </c>
      <c r="AT513">
        <v>4</v>
      </c>
      <c r="AU513" t="s">
        <v>361</v>
      </c>
      <c r="BA513" t="s">
        <v>359</v>
      </c>
      <c r="BB513">
        <v>1</v>
      </c>
      <c r="BC513" t="s">
        <v>7888</v>
      </c>
      <c r="BD513" t="s">
        <v>7889</v>
      </c>
      <c r="BE513" t="s">
        <v>7890</v>
      </c>
      <c r="BF513" t="s">
        <v>7891</v>
      </c>
      <c r="BG513" t="s">
        <v>7892</v>
      </c>
      <c r="BH513">
        <v>2015</v>
      </c>
      <c r="BI513" t="s">
        <v>370</v>
      </c>
      <c r="BJ513" t="s">
        <v>361</v>
      </c>
      <c r="BP513" t="s">
        <v>361</v>
      </c>
      <c r="BV513" t="s">
        <v>361</v>
      </c>
      <c r="CE513" t="s">
        <v>361</v>
      </c>
      <c r="CN513" t="s">
        <v>359</v>
      </c>
      <c r="CO513" t="s">
        <v>359</v>
      </c>
      <c r="CP513" t="s">
        <v>375</v>
      </c>
      <c r="CQ513" t="s">
        <v>359</v>
      </c>
      <c r="CR513">
        <v>0</v>
      </c>
      <c r="CS513" t="s">
        <v>359</v>
      </c>
      <c r="CT513" t="s">
        <v>376</v>
      </c>
      <c r="CU513" t="s">
        <v>359</v>
      </c>
      <c r="CV513" t="s">
        <v>375</v>
      </c>
      <c r="CW513" t="s">
        <v>359</v>
      </c>
      <c r="CX513" t="s">
        <v>7893</v>
      </c>
      <c r="CY513" t="s">
        <v>7894</v>
      </c>
      <c r="CZ513" t="s">
        <v>7895</v>
      </c>
      <c r="DA513" t="s">
        <v>7896</v>
      </c>
      <c r="DB513">
        <v>2015</v>
      </c>
      <c r="DC513" t="s">
        <v>7897</v>
      </c>
      <c r="DD513">
        <v>2015</v>
      </c>
      <c r="DE513" t="s">
        <v>370</v>
      </c>
      <c r="DF513" t="s">
        <v>361</v>
      </c>
      <c r="DJ513" t="s">
        <v>359</v>
      </c>
      <c r="DL513" t="s">
        <v>370</v>
      </c>
      <c r="DM513" t="s">
        <v>7887</v>
      </c>
      <c r="DN513" t="s">
        <v>7898</v>
      </c>
    </row>
    <row r="514" spans="1:118" x14ac:dyDescent="0.3">
      <c r="A514" t="s">
        <v>7899</v>
      </c>
      <c r="B514">
        <v>1</v>
      </c>
      <c r="D514" t="s">
        <v>465</v>
      </c>
      <c r="E514" t="s">
        <v>7900</v>
      </c>
      <c r="F514" t="s">
        <v>7901</v>
      </c>
      <c r="G514" t="s">
        <v>468</v>
      </c>
      <c r="H514" t="s">
        <v>3457</v>
      </c>
      <c r="I514">
        <v>2017</v>
      </c>
      <c r="J514" t="s">
        <v>353</v>
      </c>
      <c r="K514" t="s">
        <v>354</v>
      </c>
      <c r="L514" t="s">
        <v>664</v>
      </c>
      <c r="M514" t="s">
        <v>665</v>
      </c>
      <c r="N514" t="s">
        <v>7128</v>
      </c>
      <c r="Q514" t="s">
        <v>7902</v>
      </c>
      <c r="R514">
        <v>30604</v>
      </c>
      <c r="T514">
        <v>157</v>
      </c>
      <c r="U514">
        <v>157</v>
      </c>
      <c r="V514">
        <v>0</v>
      </c>
      <c r="W514" t="s">
        <v>359</v>
      </c>
      <c r="X514" t="s">
        <v>360</v>
      </c>
      <c r="Z514">
        <v>2017</v>
      </c>
      <c r="AA514" t="s">
        <v>361</v>
      </c>
      <c r="AC514" t="s">
        <v>362</v>
      </c>
      <c r="AD514" t="s">
        <v>711</v>
      </c>
      <c r="AE514">
        <v>2</v>
      </c>
      <c r="AF514" t="s">
        <v>363</v>
      </c>
      <c r="AG514" t="s">
        <v>670</v>
      </c>
      <c r="AH514" t="s">
        <v>671</v>
      </c>
      <c r="AI514" t="s">
        <v>672</v>
      </c>
      <c r="AJ514" t="s">
        <v>673</v>
      </c>
      <c r="AL514" t="s">
        <v>359</v>
      </c>
      <c r="AM514">
        <v>5</v>
      </c>
      <c r="AN514" t="s">
        <v>361</v>
      </c>
      <c r="AT514">
        <v>5</v>
      </c>
      <c r="AU514" t="s">
        <v>361</v>
      </c>
      <c r="BA514" t="s">
        <v>359</v>
      </c>
      <c r="BB514">
        <v>1</v>
      </c>
      <c r="BC514" t="s">
        <v>7903</v>
      </c>
      <c r="BD514" t="s">
        <v>7904</v>
      </c>
      <c r="BE514" t="s">
        <v>7905</v>
      </c>
      <c r="BF514" t="s">
        <v>7906</v>
      </c>
      <c r="BG514" t="s">
        <v>7907</v>
      </c>
      <c r="BH514">
        <v>2017</v>
      </c>
      <c r="BI514" t="s">
        <v>370</v>
      </c>
      <c r="BJ514" t="s">
        <v>361</v>
      </c>
      <c r="BP514" t="s">
        <v>361</v>
      </c>
      <c r="BV514" t="s">
        <v>361</v>
      </c>
      <c r="CE514" t="s">
        <v>361</v>
      </c>
      <c r="CN514" t="s">
        <v>359</v>
      </c>
      <c r="CO514" t="s">
        <v>359</v>
      </c>
      <c r="CP514" t="s">
        <v>375</v>
      </c>
      <c r="CQ514" t="s">
        <v>359</v>
      </c>
      <c r="CR514">
        <v>0</v>
      </c>
      <c r="CS514" t="s">
        <v>359</v>
      </c>
      <c r="CT514" t="s">
        <v>376</v>
      </c>
      <c r="CU514" t="s">
        <v>359</v>
      </c>
      <c r="CV514" t="s">
        <v>375</v>
      </c>
      <c r="CW514" t="s">
        <v>359</v>
      </c>
      <c r="CX514" t="s">
        <v>7908</v>
      </c>
      <c r="CY514" t="s">
        <v>7909</v>
      </c>
      <c r="CZ514" t="s">
        <v>7910</v>
      </c>
      <c r="DA514" t="s">
        <v>7911</v>
      </c>
      <c r="DB514">
        <v>2</v>
      </c>
      <c r="DC514" t="s">
        <v>7912</v>
      </c>
      <c r="DD514">
        <v>2017</v>
      </c>
      <c r="DE514" t="s">
        <v>370</v>
      </c>
      <c r="DF514" t="s">
        <v>361</v>
      </c>
      <c r="DJ514" t="s">
        <v>359</v>
      </c>
      <c r="DL514" t="s">
        <v>370</v>
      </c>
      <c r="DM514" t="s">
        <v>2290</v>
      </c>
      <c r="DN514" t="s">
        <v>7913</v>
      </c>
    </row>
    <row r="515" spans="1:118" x14ac:dyDescent="0.3">
      <c r="A515" t="s">
        <v>7914</v>
      </c>
      <c r="B515">
        <v>1</v>
      </c>
      <c r="D515" t="s">
        <v>385</v>
      </c>
      <c r="E515" t="s">
        <v>7915</v>
      </c>
      <c r="F515" t="s">
        <v>7916</v>
      </c>
      <c r="G515" t="s">
        <v>388</v>
      </c>
      <c r="H515" t="s">
        <v>7917</v>
      </c>
      <c r="I515">
        <v>2017</v>
      </c>
      <c r="J515" t="s">
        <v>353</v>
      </c>
      <c r="K515" t="s">
        <v>354</v>
      </c>
      <c r="L515" t="s">
        <v>390</v>
      </c>
      <c r="M515" t="s">
        <v>391</v>
      </c>
      <c r="N515" t="s">
        <v>4857</v>
      </c>
      <c r="Q515" t="s">
        <v>393</v>
      </c>
      <c r="T515">
        <v>151</v>
      </c>
      <c r="U515">
        <v>151</v>
      </c>
      <c r="V515">
        <v>0</v>
      </c>
      <c r="W515" t="s">
        <v>359</v>
      </c>
      <c r="X515" t="s">
        <v>394</v>
      </c>
      <c r="Z515">
        <v>2016</v>
      </c>
      <c r="AA515" t="s">
        <v>359</v>
      </c>
      <c r="AB515" t="s">
        <v>7918</v>
      </c>
      <c r="AC515" t="s">
        <v>362</v>
      </c>
      <c r="AD515" t="s">
        <v>3081</v>
      </c>
      <c r="AE515">
        <v>1</v>
      </c>
      <c r="AF515" t="s">
        <v>396</v>
      </c>
      <c r="AG515" t="s">
        <v>397</v>
      </c>
      <c r="AH515" t="s">
        <v>403</v>
      </c>
      <c r="AI515" t="s">
        <v>399</v>
      </c>
      <c r="AJ515" t="s">
        <v>4859</v>
      </c>
      <c r="AL515" t="s">
        <v>359</v>
      </c>
      <c r="AM515">
        <v>15</v>
      </c>
      <c r="AN515" t="s">
        <v>359</v>
      </c>
      <c r="AO515">
        <v>1</v>
      </c>
      <c r="AQ515" t="s">
        <v>401</v>
      </c>
      <c r="AR515">
        <v>2016</v>
      </c>
      <c r="AS515" t="s">
        <v>370</v>
      </c>
      <c r="AT515">
        <v>15</v>
      </c>
      <c r="AU515" t="s">
        <v>359</v>
      </c>
      <c r="AV515">
        <v>1</v>
      </c>
      <c r="AX515">
        <v>2016</v>
      </c>
      <c r="AY515" t="s">
        <v>370</v>
      </c>
      <c r="AZ515">
        <v>7000</v>
      </c>
      <c r="BA515" t="s">
        <v>359</v>
      </c>
      <c r="BB515">
        <v>3</v>
      </c>
      <c r="BC515" t="s">
        <v>7919</v>
      </c>
      <c r="BD515" t="s">
        <v>7920</v>
      </c>
      <c r="BE515" t="s">
        <v>7921</v>
      </c>
      <c r="BF515" t="s">
        <v>7922</v>
      </c>
      <c r="BG515" t="s">
        <v>7923</v>
      </c>
      <c r="BH515">
        <v>2016</v>
      </c>
      <c r="BI515" t="s">
        <v>370</v>
      </c>
      <c r="BJ515" t="s">
        <v>361</v>
      </c>
      <c r="BP515" t="s">
        <v>361</v>
      </c>
      <c r="BV515" t="s">
        <v>361</v>
      </c>
      <c r="CE515" t="s">
        <v>361</v>
      </c>
      <c r="CN515" t="s">
        <v>359</v>
      </c>
      <c r="CO515" t="s">
        <v>359</v>
      </c>
      <c r="CP515" t="s">
        <v>375</v>
      </c>
      <c r="CQ515" t="s">
        <v>359</v>
      </c>
      <c r="CR515">
        <v>0</v>
      </c>
      <c r="CS515" t="s">
        <v>359</v>
      </c>
      <c r="CT515" t="s">
        <v>376</v>
      </c>
      <c r="CU515" t="s">
        <v>359</v>
      </c>
      <c r="CV515" t="s">
        <v>375</v>
      </c>
      <c r="CW515" t="s">
        <v>359</v>
      </c>
      <c r="CX515" t="s">
        <v>7924</v>
      </c>
      <c r="CY515" t="s">
        <v>7925</v>
      </c>
      <c r="CZ515" t="s">
        <v>7926</v>
      </c>
      <c r="DA515" t="s">
        <v>7927</v>
      </c>
      <c r="DB515">
        <v>2</v>
      </c>
      <c r="DC515" t="s">
        <v>7928</v>
      </c>
      <c r="DD515">
        <v>2016</v>
      </c>
      <c r="DE515" t="s">
        <v>370</v>
      </c>
      <c r="DF515" t="s">
        <v>361</v>
      </c>
      <c r="DJ515" t="s">
        <v>359</v>
      </c>
      <c r="DL515" t="s">
        <v>370</v>
      </c>
      <c r="DM515" t="s">
        <v>7929</v>
      </c>
      <c r="DN515" t="s">
        <v>7930</v>
      </c>
    </row>
    <row r="516" spans="1:118" x14ac:dyDescent="0.3">
      <c r="A516" t="s">
        <v>7931</v>
      </c>
      <c r="B516">
        <v>1</v>
      </c>
      <c r="D516" t="s">
        <v>465</v>
      </c>
      <c r="E516" t="s">
        <v>7932</v>
      </c>
      <c r="F516" t="s">
        <v>7933</v>
      </c>
      <c r="G516" t="s">
        <v>468</v>
      </c>
      <c r="H516" t="s">
        <v>3836</v>
      </c>
      <c r="I516">
        <v>2017</v>
      </c>
      <c r="J516" t="s">
        <v>353</v>
      </c>
      <c r="K516" t="s">
        <v>354</v>
      </c>
      <c r="L516" t="s">
        <v>1033</v>
      </c>
      <c r="M516" t="s">
        <v>3784</v>
      </c>
      <c r="N516" t="s">
        <v>5633</v>
      </c>
      <c r="Q516" t="s">
        <v>7934</v>
      </c>
      <c r="R516">
        <v>9577</v>
      </c>
      <c r="T516">
        <v>281</v>
      </c>
      <c r="U516">
        <v>281</v>
      </c>
      <c r="V516">
        <v>0</v>
      </c>
      <c r="W516" t="s">
        <v>359</v>
      </c>
      <c r="X516" t="s">
        <v>360</v>
      </c>
      <c r="Z516">
        <v>2015</v>
      </c>
      <c r="AA516" t="s">
        <v>361</v>
      </c>
      <c r="AC516" t="s">
        <v>362</v>
      </c>
      <c r="AD516" t="s">
        <v>7935</v>
      </c>
      <c r="AE516">
        <v>1</v>
      </c>
      <c r="AF516" t="s">
        <v>363</v>
      </c>
      <c r="AG516" t="s">
        <v>966</v>
      </c>
      <c r="AH516" t="s">
        <v>967</v>
      </c>
      <c r="AI516" t="s">
        <v>968</v>
      </c>
      <c r="AJ516" t="s">
        <v>969</v>
      </c>
      <c r="AL516" t="s">
        <v>359</v>
      </c>
      <c r="AM516">
        <v>40</v>
      </c>
      <c r="AN516" t="s">
        <v>361</v>
      </c>
      <c r="AT516">
        <v>40</v>
      </c>
      <c r="AU516" t="s">
        <v>361</v>
      </c>
      <c r="BA516" t="s">
        <v>361</v>
      </c>
      <c r="BJ516" t="s">
        <v>361</v>
      </c>
      <c r="BP516" t="s">
        <v>361</v>
      </c>
      <c r="BV516" t="s">
        <v>361</v>
      </c>
      <c r="CE516" t="s">
        <v>361</v>
      </c>
      <c r="CN516" t="s">
        <v>359</v>
      </c>
      <c r="CO516" t="s">
        <v>359</v>
      </c>
      <c r="CP516" t="s">
        <v>375</v>
      </c>
      <c r="CQ516" t="s">
        <v>359</v>
      </c>
      <c r="CR516">
        <v>0</v>
      </c>
      <c r="CS516" t="s">
        <v>359</v>
      </c>
      <c r="CT516" t="s">
        <v>376</v>
      </c>
      <c r="CU516" t="s">
        <v>359</v>
      </c>
      <c r="CV516" t="s">
        <v>375</v>
      </c>
      <c r="CW516" t="s">
        <v>359</v>
      </c>
      <c r="CX516" t="s">
        <v>7936</v>
      </c>
      <c r="CY516" t="s">
        <v>7937</v>
      </c>
      <c r="CZ516" t="s">
        <v>7938</v>
      </c>
      <c r="DA516" t="s">
        <v>7939</v>
      </c>
      <c r="DB516">
        <v>1</v>
      </c>
      <c r="DC516" t="s">
        <v>7940</v>
      </c>
      <c r="DD516">
        <v>2015</v>
      </c>
      <c r="DE516" t="s">
        <v>370</v>
      </c>
      <c r="DF516" t="s">
        <v>361</v>
      </c>
      <c r="DJ516" t="s">
        <v>359</v>
      </c>
      <c r="DL516" t="s">
        <v>369</v>
      </c>
      <c r="DM516" t="s">
        <v>7935</v>
      </c>
      <c r="DN516" t="s">
        <v>7941</v>
      </c>
    </row>
    <row r="517" spans="1:118" x14ac:dyDescent="0.3">
      <c r="A517" t="s">
        <v>7942</v>
      </c>
      <c r="B517">
        <v>1</v>
      </c>
      <c r="D517" t="s">
        <v>348</v>
      </c>
      <c r="E517" t="s">
        <v>7943</v>
      </c>
      <c r="F517" t="s">
        <v>7944</v>
      </c>
      <c r="G517" t="s">
        <v>351</v>
      </c>
      <c r="H517" t="s">
        <v>7945</v>
      </c>
      <c r="I517">
        <v>2017</v>
      </c>
      <c r="J517" t="s">
        <v>353</v>
      </c>
      <c r="K517" t="s">
        <v>354</v>
      </c>
      <c r="L517" t="s">
        <v>446</v>
      </c>
      <c r="M517" t="s">
        <v>447</v>
      </c>
      <c r="N517" t="s">
        <v>448</v>
      </c>
      <c r="Q517" t="s">
        <v>449</v>
      </c>
      <c r="R517">
        <v>6572</v>
      </c>
      <c r="T517">
        <v>197</v>
      </c>
      <c r="U517">
        <v>197</v>
      </c>
      <c r="V517">
        <v>0</v>
      </c>
      <c r="W517" t="s">
        <v>359</v>
      </c>
      <c r="X517" t="s">
        <v>360</v>
      </c>
      <c r="Z517">
        <v>2012</v>
      </c>
      <c r="AA517" t="s">
        <v>361</v>
      </c>
      <c r="AC517" t="s">
        <v>362</v>
      </c>
      <c r="AE517">
        <v>3</v>
      </c>
      <c r="AF517" t="s">
        <v>363</v>
      </c>
      <c r="AG517" t="s">
        <v>450</v>
      </c>
      <c r="AH517" t="s">
        <v>451</v>
      </c>
      <c r="AI517" t="s">
        <v>452</v>
      </c>
      <c r="AJ517" t="s">
        <v>453</v>
      </c>
      <c r="AL517" t="s">
        <v>359</v>
      </c>
      <c r="AM517">
        <v>4.5</v>
      </c>
      <c r="AN517" t="s">
        <v>359</v>
      </c>
      <c r="AO517">
        <v>1</v>
      </c>
      <c r="AQ517" t="s">
        <v>368</v>
      </c>
      <c r="AR517">
        <v>2009</v>
      </c>
      <c r="AS517" t="s">
        <v>370</v>
      </c>
      <c r="AT517">
        <v>4.5</v>
      </c>
      <c r="AU517" t="s">
        <v>359</v>
      </c>
      <c r="AV517">
        <v>2</v>
      </c>
      <c r="AX517">
        <v>2009</v>
      </c>
      <c r="AY517" t="s">
        <v>370</v>
      </c>
      <c r="AZ517">
        <v>5000</v>
      </c>
      <c r="BA517" t="s">
        <v>359</v>
      </c>
      <c r="BB517">
        <v>7</v>
      </c>
      <c r="BC517" t="s">
        <v>7092</v>
      </c>
      <c r="BD517" t="s">
        <v>7093</v>
      </c>
      <c r="BE517" t="s">
        <v>7094</v>
      </c>
      <c r="BF517" t="s">
        <v>7095</v>
      </c>
      <c r="BG517" t="s">
        <v>7946</v>
      </c>
      <c r="BH517">
        <v>2012</v>
      </c>
      <c r="BI517" t="s">
        <v>370</v>
      </c>
      <c r="BJ517" t="s">
        <v>359</v>
      </c>
      <c r="BK517">
        <v>14</v>
      </c>
      <c r="BL517" t="s">
        <v>368</v>
      </c>
      <c r="BM517" t="s">
        <v>7947</v>
      </c>
      <c r="BN517">
        <v>2012</v>
      </c>
      <c r="BO517" t="s">
        <v>370</v>
      </c>
      <c r="BP517" t="s">
        <v>359</v>
      </c>
      <c r="BQ517">
        <v>2</v>
      </c>
      <c r="BS517">
        <v>2012</v>
      </c>
      <c r="BT517" t="s">
        <v>370</v>
      </c>
      <c r="BU517">
        <v>5000</v>
      </c>
      <c r="BV517" t="s">
        <v>359</v>
      </c>
      <c r="BW517">
        <v>1</v>
      </c>
      <c r="BY517">
        <v>2009</v>
      </c>
      <c r="BZ517" t="s">
        <v>370</v>
      </c>
      <c r="CA517" t="s">
        <v>359</v>
      </c>
      <c r="CC517">
        <v>2009</v>
      </c>
      <c r="CD517" t="s">
        <v>370</v>
      </c>
      <c r="CE517" t="s">
        <v>361</v>
      </c>
      <c r="CN517" t="s">
        <v>359</v>
      </c>
      <c r="CO517" t="s">
        <v>359</v>
      </c>
      <c r="CP517" t="s">
        <v>375</v>
      </c>
      <c r="CQ517" t="s">
        <v>359</v>
      </c>
      <c r="CR517">
        <v>0</v>
      </c>
      <c r="CS517" t="s">
        <v>359</v>
      </c>
      <c r="CT517" t="s">
        <v>376</v>
      </c>
      <c r="CU517" t="s">
        <v>359</v>
      </c>
      <c r="CV517" t="s">
        <v>375</v>
      </c>
      <c r="CW517" t="s">
        <v>359</v>
      </c>
      <c r="CX517" t="s">
        <v>7948</v>
      </c>
      <c r="CY517" t="s">
        <v>7949</v>
      </c>
      <c r="CZ517" t="s">
        <v>7950</v>
      </c>
      <c r="DA517" t="s">
        <v>7951</v>
      </c>
      <c r="DB517">
        <v>1</v>
      </c>
      <c r="DC517" t="s">
        <v>7952</v>
      </c>
      <c r="DD517">
        <v>2012</v>
      </c>
      <c r="DE517" t="s">
        <v>622</v>
      </c>
      <c r="DF517" t="s">
        <v>361</v>
      </c>
      <c r="DJ517" t="s">
        <v>361</v>
      </c>
      <c r="DK517" t="s">
        <v>1470</v>
      </c>
      <c r="DL517" t="s">
        <v>622</v>
      </c>
      <c r="DN517" t="s">
        <v>7953</v>
      </c>
    </row>
    <row r="518" spans="1:118" x14ac:dyDescent="0.3">
      <c r="A518" t="s">
        <v>7954</v>
      </c>
      <c r="B518">
        <v>1</v>
      </c>
      <c r="D518" t="s">
        <v>348</v>
      </c>
      <c r="E518" t="s">
        <v>7955</v>
      </c>
      <c r="F518" t="s">
        <v>7956</v>
      </c>
      <c r="G518" t="s">
        <v>351</v>
      </c>
      <c r="H518" t="s">
        <v>5865</v>
      </c>
      <c r="I518">
        <v>2017</v>
      </c>
      <c r="J518" t="s">
        <v>353</v>
      </c>
      <c r="K518" t="s">
        <v>354</v>
      </c>
      <c r="L518" t="s">
        <v>981</v>
      </c>
      <c r="M518" t="s">
        <v>1291</v>
      </c>
      <c r="N518" t="s">
        <v>6512</v>
      </c>
      <c r="Q518" t="s">
        <v>983</v>
      </c>
      <c r="R518">
        <v>14106</v>
      </c>
      <c r="T518">
        <v>565</v>
      </c>
      <c r="U518">
        <v>565</v>
      </c>
      <c r="V518">
        <v>0</v>
      </c>
      <c r="W518" t="s">
        <v>359</v>
      </c>
      <c r="X518" t="s">
        <v>394</v>
      </c>
      <c r="Z518">
        <v>2003</v>
      </c>
      <c r="AA518" t="s">
        <v>361</v>
      </c>
      <c r="AC518" t="s">
        <v>1150</v>
      </c>
      <c r="AE518">
        <v>2</v>
      </c>
      <c r="AF518" t="s">
        <v>363</v>
      </c>
      <c r="AG518" t="s">
        <v>519</v>
      </c>
      <c r="AH518" t="s">
        <v>520</v>
      </c>
      <c r="AI518" t="s">
        <v>521</v>
      </c>
      <c r="AJ518" t="s">
        <v>522</v>
      </c>
      <c r="AL518" t="s">
        <v>359</v>
      </c>
      <c r="AM518">
        <v>3.5</v>
      </c>
      <c r="AN518" t="s">
        <v>359</v>
      </c>
      <c r="AO518">
        <v>2</v>
      </c>
      <c r="AQ518" t="s">
        <v>368</v>
      </c>
      <c r="AR518">
        <v>2003</v>
      </c>
      <c r="AS518" t="s">
        <v>370</v>
      </c>
      <c r="AT518">
        <v>3.5</v>
      </c>
      <c r="AU518" t="s">
        <v>359</v>
      </c>
      <c r="AV518">
        <v>1</v>
      </c>
      <c r="AX518">
        <v>2003</v>
      </c>
      <c r="AY518" t="s">
        <v>370</v>
      </c>
      <c r="AZ518">
        <v>8000</v>
      </c>
      <c r="BA518" t="s">
        <v>359</v>
      </c>
      <c r="BB518">
        <v>20</v>
      </c>
      <c r="BC518" t="s">
        <v>7957</v>
      </c>
      <c r="BD518" t="s">
        <v>7958</v>
      </c>
      <c r="BE518" t="s">
        <v>7959</v>
      </c>
      <c r="BF518" t="s">
        <v>7960</v>
      </c>
      <c r="BG518" t="s">
        <v>7961</v>
      </c>
      <c r="BH518">
        <v>2003</v>
      </c>
      <c r="BI518" t="s">
        <v>369</v>
      </c>
      <c r="BJ518" t="s">
        <v>359</v>
      </c>
      <c r="BK518">
        <v>16</v>
      </c>
      <c r="BL518" t="s">
        <v>368</v>
      </c>
      <c r="BM518" t="s">
        <v>7962</v>
      </c>
      <c r="BN518">
        <v>2003</v>
      </c>
      <c r="BO518" t="s">
        <v>369</v>
      </c>
      <c r="BP518" t="s">
        <v>361</v>
      </c>
      <c r="BV518" t="s">
        <v>361</v>
      </c>
      <c r="CE518" t="s">
        <v>361</v>
      </c>
      <c r="CN518" t="s">
        <v>359</v>
      </c>
      <c r="CO518" t="s">
        <v>359</v>
      </c>
      <c r="CP518" t="s">
        <v>375</v>
      </c>
      <c r="CQ518" t="s">
        <v>359</v>
      </c>
      <c r="CR518">
        <v>0</v>
      </c>
      <c r="CS518" t="s">
        <v>359</v>
      </c>
      <c r="CT518" t="s">
        <v>376</v>
      </c>
      <c r="CU518" t="s">
        <v>359</v>
      </c>
      <c r="CV518" t="s">
        <v>375</v>
      </c>
      <c r="CW518" t="s">
        <v>359</v>
      </c>
      <c r="CX518" t="s">
        <v>7963</v>
      </c>
      <c r="CY518" t="s">
        <v>7964</v>
      </c>
      <c r="CZ518" t="s">
        <v>502</v>
      </c>
      <c r="DA518" t="s">
        <v>7965</v>
      </c>
      <c r="DB518">
        <v>1</v>
      </c>
      <c r="DC518" t="s">
        <v>7966</v>
      </c>
      <c r="DD518">
        <v>2003</v>
      </c>
      <c r="DE518" t="s">
        <v>370</v>
      </c>
      <c r="DF518" t="s">
        <v>361</v>
      </c>
      <c r="DJ518" t="s">
        <v>361</v>
      </c>
      <c r="DK518" t="s">
        <v>1972</v>
      </c>
      <c r="DL518" t="s">
        <v>370</v>
      </c>
      <c r="DN518" t="s">
        <v>7967</v>
      </c>
    </row>
    <row r="519" spans="1:118" x14ac:dyDescent="0.3">
      <c r="A519" t="s">
        <v>7968</v>
      </c>
      <c r="B519">
        <v>1</v>
      </c>
      <c r="D519" t="s">
        <v>579</v>
      </c>
      <c r="E519" t="s">
        <v>7969</v>
      </c>
      <c r="F519" t="s">
        <v>7970</v>
      </c>
      <c r="G519" t="s">
        <v>914</v>
      </c>
      <c r="H519" t="s">
        <v>7971</v>
      </c>
      <c r="I519">
        <v>2017</v>
      </c>
      <c r="J519" t="s">
        <v>353</v>
      </c>
      <c r="K519" t="s">
        <v>354</v>
      </c>
      <c r="L519" t="s">
        <v>754</v>
      </c>
      <c r="M519" t="s">
        <v>1264</v>
      </c>
      <c r="N519" t="s">
        <v>6133</v>
      </c>
      <c r="Q519" t="s">
        <v>1478</v>
      </c>
      <c r="R519">
        <v>5544</v>
      </c>
      <c r="T519">
        <v>118</v>
      </c>
      <c r="U519">
        <v>118</v>
      </c>
      <c r="V519">
        <v>0</v>
      </c>
      <c r="W519" t="s">
        <v>359</v>
      </c>
      <c r="X519" t="s">
        <v>360</v>
      </c>
      <c r="Z519">
        <v>1997</v>
      </c>
      <c r="AA519" t="s">
        <v>359</v>
      </c>
      <c r="AB519" t="s">
        <v>7972</v>
      </c>
      <c r="AC519" t="s">
        <v>362</v>
      </c>
      <c r="AE519">
        <v>2</v>
      </c>
      <c r="AF519" t="s">
        <v>363</v>
      </c>
      <c r="AG519" t="s">
        <v>918</v>
      </c>
      <c r="AH519" t="s">
        <v>919</v>
      </c>
      <c r="AI519" t="s">
        <v>920</v>
      </c>
      <c r="AJ519" t="s">
        <v>921</v>
      </c>
      <c r="AL519" t="s">
        <v>359</v>
      </c>
      <c r="AM519">
        <v>20</v>
      </c>
      <c r="AN519" t="s">
        <v>359</v>
      </c>
      <c r="AO519">
        <v>15</v>
      </c>
      <c r="AQ519" t="s">
        <v>401</v>
      </c>
      <c r="AR519">
        <v>2016</v>
      </c>
      <c r="AS519" t="s">
        <v>370</v>
      </c>
      <c r="AT519">
        <v>20</v>
      </c>
      <c r="AU519" t="s">
        <v>359</v>
      </c>
      <c r="AV519">
        <v>2</v>
      </c>
      <c r="AX519">
        <v>2016</v>
      </c>
      <c r="AY519" t="s">
        <v>370</v>
      </c>
      <c r="AZ519">
        <v>5000</v>
      </c>
      <c r="BA519" t="s">
        <v>359</v>
      </c>
      <c r="BB519">
        <v>15</v>
      </c>
      <c r="BC519" t="s">
        <v>922</v>
      </c>
      <c r="BD519" t="s">
        <v>1661</v>
      </c>
      <c r="BE519" t="s">
        <v>924</v>
      </c>
      <c r="BF519" t="s">
        <v>925</v>
      </c>
      <c r="BH519">
        <v>2016</v>
      </c>
      <c r="BI519" t="s">
        <v>370</v>
      </c>
      <c r="BJ519" t="s">
        <v>361</v>
      </c>
      <c r="BP519" t="s">
        <v>359</v>
      </c>
      <c r="BQ519">
        <v>2</v>
      </c>
      <c r="BS519">
        <v>2016</v>
      </c>
      <c r="BT519" t="s">
        <v>370</v>
      </c>
      <c r="BU519">
        <v>5000</v>
      </c>
      <c r="BV519" t="s">
        <v>359</v>
      </c>
      <c r="BW519">
        <v>1</v>
      </c>
      <c r="BY519">
        <v>2016</v>
      </c>
      <c r="BZ519" t="s">
        <v>370</v>
      </c>
      <c r="CA519" t="s">
        <v>359</v>
      </c>
      <c r="CC519">
        <v>2016</v>
      </c>
      <c r="CD519" t="s">
        <v>370</v>
      </c>
      <c r="CE519" t="s">
        <v>361</v>
      </c>
      <c r="CN519" t="s">
        <v>359</v>
      </c>
      <c r="CO519" t="s">
        <v>359</v>
      </c>
      <c r="CP519" t="s">
        <v>375</v>
      </c>
      <c r="CQ519" t="s">
        <v>359</v>
      </c>
      <c r="CR519">
        <v>0</v>
      </c>
      <c r="CS519" t="s">
        <v>359</v>
      </c>
      <c r="CT519" t="s">
        <v>376</v>
      </c>
      <c r="CU519" t="s">
        <v>359</v>
      </c>
      <c r="CV519" t="s">
        <v>375</v>
      </c>
      <c r="CW519" t="s">
        <v>359</v>
      </c>
      <c r="CX519" t="s">
        <v>7973</v>
      </c>
      <c r="CY519" t="s">
        <v>7974</v>
      </c>
      <c r="CZ519" t="s">
        <v>7975</v>
      </c>
      <c r="DA519" t="s">
        <v>7976</v>
      </c>
      <c r="DB519">
        <v>1</v>
      </c>
      <c r="DC519" t="s">
        <v>7977</v>
      </c>
      <c r="DD519">
        <v>2016</v>
      </c>
      <c r="DE519" t="s">
        <v>370</v>
      </c>
      <c r="DF519" t="s">
        <v>361</v>
      </c>
      <c r="DJ519" t="s">
        <v>359</v>
      </c>
      <c r="DL519" t="s">
        <v>370</v>
      </c>
      <c r="DN519" t="s">
        <v>7978</v>
      </c>
    </row>
    <row r="520" spans="1:118" x14ac:dyDescent="0.3">
      <c r="A520" t="s">
        <v>7979</v>
      </c>
      <c r="B520">
        <v>1</v>
      </c>
      <c r="D520" t="s">
        <v>631</v>
      </c>
      <c r="E520" t="s">
        <v>7980</v>
      </c>
      <c r="F520" t="s">
        <v>7981</v>
      </c>
      <c r="G520" t="s">
        <v>634</v>
      </c>
      <c r="H520" t="s">
        <v>7982</v>
      </c>
      <c r="I520">
        <v>2017</v>
      </c>
      <c r="J520" t="s">
        <v>353</v>
      </c>
      <c r="K520" t="s">
        <v>354</v>
      </c>
      <c r="L520" t="s">
        <v>754</v>
      </c>
      <c r="M520" t="s">
        <v>607</v>
      </c>
      <c r="N520" t="s">
        <v>1476</v>
      </c>
      <c r="Q520" t="s">
        <v>756</v>
      </c>
      <c r="R520">
        <v>26296</v>
      </c>
      <c r="T520">
        <v>176</v>
      </c>
      <c r="U520">
        <v>95</v>
      </c>
      <c r="V520">
        <v>81</v>
      </c>
      <c r="W520" t="s">
        <v>359</v>
      </c>
      <c r="X520" t="s">
        <v>360</v>
      </c>
      <c r="Z520">
        <v>1987</v>
      </c>
      <c r="AA520" t="s">
        <v>359</v>
      </c>
      <c r="AB520" t="s">
        <v>757</v>
      </c>
      <c r="AC520" t="s">
        <v>7983</v>
      </c>
      <c r="AE520">
        <v>1</v>
      </c>
      <c r="AF520" t="s">
        <v>363</v>
      </c>
      <c r="AG520" t="s">
        <v>731</v>
      </c>
      <c r="AH520" t="s">
        <v>732</v>
      </c>
      <c r="AI520" t="s">
        <v>733</v>
      </c>
      <c r="AJ520" t="s">
        <v>734</v>
      </c>
      <c r="AL520" t="s">
        <v>359</v>
      </c>
      <c r="AM520">
        <v>5</v>
      </c>
      <c r="AN520" t="s">
        <v>359</v>
      </c>
      <c r="AO520">
        <v>1</v>
      </c>
      <c r="AQ520" t="s">
        <v>401</v>
      </c>
      <c r="AR520">
        <v>2017</v>
      </c>
      <c r="AS520" t="s">
        <v>370</v>
      </c>
      <c r="AT520">
        <v>5</v>
      </c>
      <c r="AU520" t="s">
        <v>359</v>
      </c>
      <c r="AV520">
        <v>1</v>
      </c>
      <c r="AX520">
        <v>2016</v>
      </c>
      <c r="AY520" t="s">
        <v>370</v>
      </c>
      <c r="AZ520">
        <v>1900</v>
      </c>
      <c r="BA520" t="s">
        <v>359</v>
      </c>
      <c r="BB520">
        <v>39</v>
      </c>
      <c r="BC520" t="s">
        <v>735</v>
      </c>
      <c r="BD520" t="s">
        <v>736</v>
      </c>
      <c r="BE520" t="s">
        <v>737</v>
      </c>
      <c r="BF520" t="s">
        <v>738</v>
      </c>
      <c r="BH520">
        <v>2016</v>
      </c>
      <c r="BI520" t="s">
        <v>370</v>
      </c>
      <c r="BJ520" t="s">
        <v>359</v>
      </c>
      <c r="BK520">
        <v>17</v>
      </c>
      <c r="BL520" t="s">
        <v>1280</v>
      </c>
      <c r="BN520">
        <v>2016</v>
      </c>
      <c r="BO520" t="s">
        <v>370</v>
      </c>
      <c r="BP520" t="s">
        <v>359</v>
      </c>
      <c r="BQ520">
        <v>6</v>
      </c>
      <c r="BS520">
        <v>2016</v>
      </c>
      <c r="BT520" t="s">
        <v>370</v>
      </c>
      <c r="BU520">
        <v>40000</v>
      </c>
      <c r="BV520" t="s">
        <v>359</v>
      </c>
      <c r="BW520">
        <v>5</v>
      </c>
      <c r="BY520">
        <v>2017</v>
      </c>
      <c r="BZ520" t="s">
        <v>370</v>
      </c>
      <c r="CA520" t="s">
        <v>359</v>
      </c>
      <c r="CC520">
        <v>2016</v>
      </c>
      <c r="CD520" t="s">
        <v>370</v>
      </c>
      <c r="CE520" t="s">
        <v>359</v>
      </c>
      <c r="CG520" t="s">
        <v>740</v>
      </c>
      <c r="CH520">
        <v>2017</v>
      </c>
      <c r="CI520" t="s">
        <v>370</v>
      </c>
      <c r="CJ520" t="s">
        <v>361</v>
      </c>
      <c r="CN520" t="s">
        <v>359</v>
      </c>
      <c r="CO520" t="s">
        <v>359</v>
      </c>
      <c r="CP520" t="s">
        <v>375</v>
      </c>
      <c r="CQ520" t="s">
        <v>359</v>
      </c>
      <c r="CR520">
        <v>0</v>
      </c>
      <c r="CS520" t="s">
        <v>359</v>
      </c>
      <c r="CT520" t="s">
        <v>376</v>
      </c>
      <c r="CU520" t="s">
        <v>359</v>
      </c>
      <c r="CV520" t="s">
        <v>375</v>
      </c>
      <c r="CW520" t="s">
        <v>359</v>
      </c>
      <c r="CX520" t="s">
        <v>7984</v>
      </c>
      <c r="CY520" t="s">
        <v>7985</v>
      </c>
      <c r="CZ520" t="s">
        <v>7986</v>
      </c>
      <c r="DA520" t="s">
        <v>7987</v>
      </c>
      <c r="DB520">
        <v>64</v>
      </c>
      <c r="DC520" t="s">
        <v>7988</v>
      </c>
      <c r="DD520">
        <v>2016</v>
      </c>
      <c r="DE520" t="s">
        <v>370</v>
      </c>
      <c r="DF520" t="s">
        <v>361</v>
      </c>
      <c r="DJ520" t="s">
        <v>359</v>
      </c>
      <c r="DL520" t="s">
        <v>370</v>
      </c>
      <c r="DM520" t="s">
        <v>764</v>
      </c>
      <c r="DN520" t="s">
        <v>7989</v>
      </c>
    </row>
    <row r="521" spans="1:118" x14ac:dyDescent="0.3">
      <c r="A521" t="s">
        <v>7990</v>
      </c>
      <c r="B521">
        <v>1</v>
      </c>
      <c r="D521" t="s">
        <v>465</v>
      </c>
      <c r="E521" t="s">
        <v>7991</v>
      </c>
      <c r="F521" t="s">
        <v>7992</v>
      </c>
      <c r="G521" t="s">
        <v>468</v>
      </c>
      <c r="H521" t="s">
        <v>3890</v>
      </c>
      <c r="I521">
        <v>2017</v>
      </c>
      <c r="J521" t="s">
        <v>353</v>
      </c>
      <c r="K521" t="s">
        <v>354</v>
      </c>
      <c r="L521" t="s">
        <v>664</v>
      </c>
      <c r="M521" t="s">
        <v>665</v>
      </c>
      <c r="N521" t="s">
        <v>666</v>
      </c>
      <c r="Q521" t="s">
        <v>7993</v>
      </c>
      <c r="R521">
        <v>30604</v>
      </c>
      <c r="T521">
        <v>174</v>
      </c>
      <c r="U521">
        <v>174</v>
      </c>
      <c r="V521">
        <v>0</v>
      </c>
      <c r="W521" t="s">
        <v>359</v>
      </c>
      <c r="X521" t="s">
        <v>360</v>
      </c>
      <c r="Z521">
        <v>2012</v>
      </c>
      <c r="AA521" t="s">
        <v>361</v>
      </c>
      <c r="AC521" t="s">
        <v>362</v>
      </c>
      <c r="AD521" t="s">
        <v>7994</v>
      </c>
      <c r="AE521">
        <v>11</v>
      </c>
      <c r="AF521" t="s">
        <v>363</v>
      </c>
      <c r="AG521" t="s">
        <v>670</v>
      </c>
      <c r="AH521" t="s">
        <v>671</v>
      </c>
      <c r="AI521" t="s">
        <v>672</v>
      </c>
      <c r="AJ521" t="s">
        <v>673</v>
      </c>
      <c r="AL521" t="s">
        <v>359</v>
      </c>
      <c r="AM521">
        <v>4</v>
      </c>
      <c r="AN521" t="s">
        <v>361</v>
      </c>
      <c r="AT521">
        <v>4</v>
      </c>
      <c r="AU521" t="s">
        <v>361</v>
      </c>
      <c r="BA521" t="s">
        <v>359</v>
      </c>
      <c r="BB521">
        <v>1</v>
      </c>
      <c r="BC521" t="s">
        <v>7995</v>
      </c>
      <c r="BD521" t="s">
        <v>7996</v>
      </c>
      <c r="BE521" t="s">
        <v>7706</v>
      </c>
      <c r="BF521" t="s">
        <v>7997</v>
      </c>
      <c r="BG521" t="s">
        <v>7998</v>
      </c>
      <c r="BH521">
        <v>2015</v>
      </c>
      <c r="BI521" t="s">
        <v>370</v>
      </c>
      <c r="BJ521" t="s">
        <v>359</v>
      </c>
      <c r="BK521">
        <v>1</v>
      </c>
      <c r="BL521" t="s">
        <v>805</v>
      </c>
      <c r="BM521" t="s">
        <v>7999</v>
      </c>
      <c r="BN521">
        <v>2015</v>
      </c>
      <c r="BO521" t="s">
        <v>370</v>
      </c>
      <c r="BP521" t="s">
        <v>359</v>
      </c>
      <c r="BQ521">
        <v>2</v>
      </c>
      <c r="BR521" t="s">
        <v>8000</v>
      </c>
      <c r="BS521">
        <v>2015</v>
      </c>
      <c r="BT521" t="s">
        <v>370</v>
      </c>
      <c r="BU521">
        <v>1000</v>
      </c>
      <c r="BV521" t="s">
        <v>361</v>
      </c>
      <c r="CE521" t="s">
        <v>361</v>
      </c>
      <c r="CN521" t="s">
        <v>359</v>
      </c>
      <c r="CO521" t="s">
        <v>359</v>
      </c>
      <c r="CP521" t="s">
        <v>375</v>
      </c>
      <c r="CQ521" t="s">
        <v>359</v>
      </c>
      <c r="CR521">
        <v>0</v>
      </c>
      <c r="CS521" t="s">
        <v>359</v>
      </c>
      <c r="CT521" t="s">
        <v>376</v>
      </c>
      <c r="CU521" t="s">
        <v>359</v>
      </c>
      <c r="CV521" t="s">
        <v>375</v>
      </c>
      <c r="CW521" t="s">
        <v>359</v>
      </c>
      <c r="CX521" t="s">
        <v>8001</v>
      </c>
      <c r="CY521" t="s">
        <v>8002</v>
      </c>
      <c r="CZ521" t="s">
        <v>8003</v>
      </c>
      <c r="DA521" t="s">
        <v>8004</v>
      </c>
      <c r="DB521">
        <v>2</v>
      </c>
      <c r="DC521" t="s">
        <v>8005</v>
      </c>
      <c r="DD521">
        <v>2015</v>
      </c>
      <c r="DE521" t="s">
        <v>370</v>
      </c>
      <c r="DF521" t="s">
        <v>361</v>
      </c>
      <c r="DJ521" t="s">
        <v>359</v>
      </c>
      <c r="DL521" t="s">
        <v>370</v>
      </c>
      <c r="DM521" t="s">
        <v>8006</v>
      </c>
      <c r="DN521" t="s">
        <v>8007</v>
      </c>
    </row>
    <row r="522" spans="1:118" x14ac:dyDescent="0.3">
      <c r="A522" t="s">
        <v>8008</v>
      </c>
      <c r="B522">
        <v>1</v>
      </c>
      <c r="D522" t="s">
        <v>487</v>
      </c>
      <c r="E522" t="s">
        <v>8009</v>
      </c>
      <c r="F522" t="s">
        <v>8010</v>
      </c>
      <c r="G522" t="s">
        <v>490</v>
      </c>
      <c r="H522" t="s">
        <v>961</v>
      </c>
      <c r="I522">
        <v>2017</v>
      </c>
      <c r="J522" t="s">
        <v>353</v>
      </c>
      <c r="K522" t="s">
        <v>354</v>
      </c>
      <c r="L522" t="s">
        <v>537</v>
      </c>
      <c r="M522" t="s">
        <v>690</v>
      </c>
      <c r="N522" t="s">
        <v>3141</v>
      </c>
      <c r="Q522" t="s">
        <v>1121</v>
      </c>
      <c r="T522">
        <v>420</v>
      </c>
      <c r="U522">
        <v>420</v>
      </c>
      <c r="V522">
        <v>0</v>
      </c>
      <c r="W522" t="s">
        <v>359</v>
      </c>
      <c r="X522" t="s">
        <v>360</v>
      </c>
      <c r="Z522">
        <v>2015</v>
      </c>
      <c r="AA522" t="s">
        <v>359</v>
      </c>
      <c r="AB522" t="s">
        <v>1122</v>
      </c>
      <c r="AC522" t="s">
        <v>362</v>
      </c>
      <c r="AD522" t="s">
        <v>8011</v>
      </c>
      <c r="AE522">
        <v>2</v>
      </c>
      <c r="AF522" t="s">
        <v>363</v>
      </c>
      <c r="AG522" t="s">
        <v>1123</v>
      </c>
      <c r="AH522" t="s">
        <v>425</v>
      </c>
      <c r="AI522" t="s">
        <v>426</v>
      </c>
      <c r="AJ522" t="s">
        <v>427</v>
      </c>
      <c r="AL522" t="s">
        <v>359</v>
      </c>
      <c r="AM522">
        <v>5</v>
      </c>
      <c r="AN522" t="s">
        <v>359</v>
      </c>
      <c r="AO522">
        <v>1</v>
      </c>
      <c r="AQ522" t="s">
        <v>401</v>
      </c>
      <c r="AR522">
        <v>2015</v>
      </c>
      <c r="AS522" t="s">
        <v>370</v>
      </c>
      <c r="AT522">
        <v>5</v>
      </c>
      <c r="AU522" t="s">
        <v>359</v>
      </c>
      <c r="AV522">
        <v>1</v>
      </c>
      <c r="AX522">
        <v>2015</v>
      </c>
      <c r="AY522" t="s">
        <v>370</v>
      </c>
      <c r="AZ522">
        <v>1000</v>
      </c>
      <c r="BA522" t="s">
        <v>359</v>
      </c>
      <c r="BB522">
        <v>7</v>
      </c>
      <c r="BC522" t="s">
        <v>1124</v>
      </c>
      <c r="BD522" t="s">
        <v>3142</v>
      </c>
      <c r="BE522" t="s">
        <v>1126</v>
      </c>
      <c r="BF522" t="s">
        <v>3143</v>
      </c>
      <c r="BH522">
        <v>2015</v>
      </c>
      <c r="BI522" t="s">
        <v>370</v>
      </c>
      <c r="BJ522" t="s">
        <v>359</v>
      </c>
      <c r="BK522">
        <v>8</v>
      </c>
      <c r="BL522" t="s">
        <v>1402</v>
      </c>
      <c r="BN522">
        <v>2015</v>
      </c>
      <c r="BO522" t="s">
        <v>370</v>
      </c>
      <c r="BP522" t="s">
        <v>359</v>
      </c>
      <c r="BQ522">
        <v>3</v>
      </c>
      <c r="BS522">
        <v>2015</v>
      </c>
      <c r="BT522" t="s">
        <v>370</v>
      </c>
      <c r="BU522">
        <v>6000</v>
      </c>
      <c r="BV522" t="s">
        <v>359</v>
      </c>
      <c r="BW522">
        <v>2</v>
      </c>
      <c r="BY522">
        <v>2015</v>
      </c>
      <c r="BZ522" t="s">
        <v>370</v>
      </c>
      <c r="CA522" t="s">
        <v>359</v>
      </c>
      <c r="CC522">
        <v>2015</v>
      </c>
      <c r="CD522" t="s">
        <v>370</v>
      </c>
      <c r="CE522" t="s">
        <v>361</v>
      </c>
      <c r="CN522" t="s">
        <v>359</v>
      </c>
      <c r="CO522" t="s">
        <v>359</v>
      </c>
      <c r="CP522" t="s">
        <v>375</v>
      </c>
      <c r="CQ522" t="s">
        <v>359</v>
      </c>
      <c r="CR522">
        <v>0</v>
      </c>
      <c r="CS522" t="s">
        <v>359</v>
      </c>
      <c r="CT522" t="s">
        <v>376</v>
      </c>
      <c r="CU522" t="s">
        <v>359</v>
      </c>
      <c r="CV522" t="s">
        <v>375</v>
      </c>
      <c r="CW522" t="s">
        <v>359</v>
      </c>
      <c r="CX522" t="s">
        <v>8012</v>
      </c>
      <c r="CY522" t="s">
        <v>8013</v>
      </c>
      <c r="CZ522" t="s">
        <v>8014</v>
      </c>
      <c r="DA522" t="s">
        <v>8015</v>
      </c>
      <c r="DB522">
        <v>3</v>
      </c>
      <c r="DC522" t="s">
        <v>8016</v>
      </c>
      <c r="DD522">
        <v>2015</v>
      </c>
      <c r="DE522" t="s">
        <v>370</v>
      </c>
      <c r="DF522" t="s">
        <v>361</v>
      </c>
      <c r="DJ522" t="s">
        <v>359</v>
      </c>
      <c r="DL522" t="s">
        <v>370</v>
      </c>
      <c r="DN522" t="s">
        <v>8017</v>
      </c>
    </row>
    <row r="523" spans="1:118" x14ac:dyDescent="0.3">
      <c r="A523" t="s">
        <v>8018</v>
      </c>
      <c r="B523">
        <v>1</v>
      </c>
      <c r="D523" t="s">
        <v>465</v>
      </c>
      <c r="E523" t="s">
        <v>8019</v>
      </c>
      <c r="F523" t="s">
        <v>8020</v>
      </c>
      <c r="G523" t="s">
        <v>468</v>
      </c>
      <c r="H523" t="s">
        <v>8021</v>
      </c>
      <c r="I523">
        <v>2017</v>
      </c>
      <c r="J523" t="s">
        <v>353</v>
      </c>
      <c r="K523" t="s">
        <v>354</v>
      </c>
      <c r="L523" t="s">
        <v>664</v>
      </c>
      <c r="M523" t="s">
        <v>4155</v>
      </c>
      <c r="N523" t="s">
        <v>494</v>
      </c>
      <c r="Q523" t="s">
        <v>8022</v>
      </c>
      <c r="R523">
        <v>30604</v>
      </c>
      <c r="T523">
        <v>149</v>
      </c>
      <c r="U523">
        <v>149</v>
      </c>
      <c r="V523">
        <v>0</v>
      </c>
      <c r="W523" t="s">
        <v>359</v>
      </c>
      <c r="X523" t="s">
        <v>360</v>
      </c>
      <c r="Z523">
        <v>2017</v>
      </c>
      <c r="AA523" t="s">
        <v>361</v>
      </c>
      <c r="AC523" t="s">
        <v>362</v>
      </c>
      <c r="AD523" t="s">
        <v>8023</v>
      </c>
      <c r="AE523">
        <v>11</v>
      </c>
      <c r="AF523" t="s">
        <v>363</v>
      </c>
      <c r="AG523" t="s">
        <v>670</v>
      </c>
      <c r="AH523" t="s">
        <v>671</v>
      </c>
      <c r="AI523" t="s">
        <v>672</v>
      </c>
      <c r="AJ523" t="s">
        <v>673</v>
      </c>
      <c r="AL523" t="s">
        <v>359</v>
      </c>
      <c r="AM523">
        <v>4</v>
      </c>
      <c r="AN523" t="s">
        <v>361</v>
      </c>
      <c r="AT523">
        <v>4</v>
      </c>
      <c r="AU523" t="s">
        <v>361</v>
      </c>
      <c r="BA523" t="s">
        <v>361</v>
      </c>
      <c r="BJ523" t="s">
        <v>361</v>
      </c>
      <c r="BP523" t="s">
        <v>361</v>
      </c>
      <c r="BV523" t="s">
        <v>361</v>
      </c>
      <c r="CE523" t="s">
        <v>361</v>
      </c>
      <c r="CN523" t="s">
        <v>359</v>
      </c>
      <c r="CO523" t="s">
        <v>359</v>
      </c>
      <c r="CP523" t="s">
        <v>375</v>
      </c>
      <c r="CQ523" t="s">
        <v>359</v>
      </c>
      <c r="CR523">
        <v>0</v>
      </c>
      <c r="CS523" t="s">
        <v>359</v>
      </c>
      <c r="CT523" t="s">
        <v>376</v>
      </c>
      <c r="CU523" t="s">
        <v>359</v>
      </c>
      <c r="CV523" t="s">
        <v>375</v>
      </c>
      <c r="CW523" t="s">
        <v>359</v>
      </c>
      <c r="CX523" t="s">
        <v>8024</v>
      </c>
      <c r="CY523" t="s">
        <v>8025</v>
      </c>
      <c r="CZ523" t="s">
        <v>8026</v>
      </c>
      <c r="DA523" t="s">
        <v>8027</v>
      </c>
      <c r="DB523">
        <v>2</v>
      </c>
      <c r="DC523" t="s">
        <v>8028</v>
      </c>
      <c r="DD523">
        <v>2017</v>
      </c>
      <c r="DE523" t="s">
        <v>370</v>
      </c>
      <c r="DF523" t="s">
        <v>361</v>
      </c>
      <c r="DJ523" t="s">
        <v>361</v>
      </c>
      <c r="DK523" t="s">
        <v>8029</v>
      </c>
      <c r="DL523" t="s">
        <v>622</v>
      </c>
      <c r="DM523" t="s">
        <v>8029</v>
      </c>
      <c r="DN523" t="s">
        <v>8030</v>
      </c>
    </row>
    <row r="524" spans="1:118" x14ac:dyDescent="0.3">
      <c r="A524" t="s">
        <v>8031</v>
      </c>
      <c r="B524">
        <v>1</v>
      </c>
      <c r="D524" t="s">
        <v>385</v>
      </c>
      <c r="E524" t="s">
        <v>8032</v>
      </c>
      <c r="F524" t="s">
        <v>8033</v>
      </c>
      <c r="G524" t="s">
        <v>388</v>
      </c>
      <c r="H524" t="s">
        <v>4380</v>
      </c>
      <c r="I524">
        <v>2017</v>
      </c>
      <c r="J524" t="s">
        <v>353</v>
      </c>
      <c r="K524" t="s">
        <v>354</v>
      </c>
      <c r="L524" t="s">
        <v>584</v>
      </c>
      <c r="M524" t="s">
        <v>3672</v>
      </c>
      <c r="N524" t="s">
        <v>6843</v>
      </c>
      <c r="Q524" t="s">
        <v>4476</v>
      </c>
      <c r="R524">
        <v>2456</v>
      </c>
      <c r="T524">
        <v>214</v>
      </c>
      <c r="U524">
        <v>185</v>
      </c>
      <c r="V524">
        <v>29</v>
      </c>
      <c r="W524" t="s">
        <v>359</v>
      </c>
      <c r="X524" t="s">
        <v>394</v>
      </c>
      <c r="Z524">
        <v>2017</v>
      </c>
      <c r="AA524" t="s">
        <v>359</v>
      </c>
      <c r="AB524" t="s">
        <v>6844</v>
      </c>
      <c r="AC524" t="s">
        <v>362</v>
      </c>
      <c r="AE524">
        <v>1</v>
      </c>
      <c r="AF524" t="s">
        <v>363</v>
      </c>
      <c r="AG524" t="s">
        <v>402</v>
      </c>
      <c r="AH524" t="s">
        <v>403</v>
      </c>
      <c r="AI524" t="s">
        <v>399</v>
      </c>
      <c r="AJ524" t="s">
        <v>404</v>
      </c>
      <c r="AL524" t="s">
        <v>359</v>
      </c>
      <c r="AM524">
        <v>15</v>
      </c>
      <c r="AN524" t="s">
        <v>359</v>
      </c>
      <c r="AO524">
        <v>1</v>
      </c>
      <c r="AQ524" t="s">
        <v>401</v>
      </c>
      <c r="AR524">
        <v>2016</v>
      </c>
      <c r="AS524" t="s">
        <v>370</v>
      </c>
      <c r="AT524">
        <v>15</v>
      </c>
      <c r="AU524" t="s">
        <v>359</v>
      </c>
      <c r="AV524">
        <v>2</v>
      </c>
      <c r="AX524">
        <v>2016</v>
      </c>
      <c r="AY524" t="s">
        <v>369</v>
      </c>
      <c r="AZ524">
        <v>7200</v>
      </c>
      <c r="BA524" t="s">
        <v>359</v>
      </c>
      <c r="BB524">
        <v>6</v>
      </c>
      <c r="BC524" t="s">
        <v>402</v>
      </c>
      <c r="BD524" t="s">
        <v>403</v>
      </c>
      <c r="BE524" t="s">
        <v>399</v>
      </c>
      <c r="BF524" t="s">
        <v>404</v>
      </c>
      <c r="BH524">
        <v>2016</v>
      </c>
      <c r="BI524" t="s">
        <v>370</v>
      </c>
      <c r="BJ524" t="s">
        <v>361</v>
      </c>
      <c r="BP524" t="s">
        <v>361</v>
      </c>
      <c r="BV524" t="s">
        <v>361</v>
      </c>
      <c r="CE524" t="s">
        <v>361</v>
      </c>
      <c r="CN524" t="s">
        <v>359</v>
      </c>
      <c r="CO524" t="s">
        <v>359</v>
      </c>
      <c r="CP524" t="s">
        <v>375</v>
      </c>
      <c r="CQ524" t="s">
        <v>359</v>
      </c>
      <c r="CR524">
        <v>0</v>
      </c>
      <c r="CS524" t="s">
        <v>359</v>
      </c>
      <c r="CT524" t="s">
        <v>376</v>
      </c>
      <c r="CU524" t="s">
        <v>359</v>
      </c>
      <c r="CV524" t="s">
        <v>375</v>
      </c>
      <c r="CW524" t="s">
        <v>359</v>
      </c>
      <c r="CX524" t="s">
        <v>8034</v>
      </c>
      <c r="CY524" t="s">
        <v>8035</v>
      </c>
      <c r="CZ524" t="s">
        <v>8036</v>
      </c>
      <c r="DA524" t="s">
        <v>8037</v>
      </c>
      <c r="DB524">
        <v>2</v>
      </c>
      <c r="DC524" t="s">
        <v>8038</v>
      </c>
      <c r="DD524">
        <v>2017</v>
      </c>
      <c r="DE524" t="s">
        <v>622</v>
      </c>
      <c r="DF524" t="s">
        <v>361</v>
      </c>
      <c r="DJ524" t="s">
        <v>361</v>
      </c>
      <c r="DK524" t="s">
        <v>8039</v>
      </c>
      <c r="DL524" t="s">
        <v>369</v>
      </c>
      <c r="DM524" t="s">
        <v>8040</v>
      </c>
      <c r="DN524" t="s">
        <v>8041</v>
      </c>
    </row>
    <row r="525" spans="1:118" x14ac:dyDescent="0.3">
      <c r="A525" t="s">
        <v>8042</v>
      </c>
      <c r="B525">
        <v>1</v>
      </c>
      <c r="D525" t="s">
        <v>559</v>
      </c>
      <c r="E525" t="s">
        <v>8043</v>
      </c>
      <c r="F525" t="s">
        <v>8044</v>
      </c>
      <c r="G525" t="s">
        <v>562</v>
      </c>
      <c r="H525" t="s">
        <v>7267</v>
      </c>
      <c r="I525">
        <v>2017</v>
      </c>
      <c r="J525" t="s">
        <v>353</v>
      </c>
      <c r="K525" t="s">
        <v>354</v>
      </c>
      <c r="L525" t="s">
        <v>564</v>
      </c>
      <c r="M525" t="s">
        <v>565</v>
      </c>
      <c r="N525" t="s">
        <v>565</v>
      </c>
      <c r="R525">
        <v>510</v>
      </c>
      <c r="T525">
        <v>186</v>
      </c>
      <c r="U525">
        <v>38</v>
      </c>
      <c r="V525">
        <v>148</v>
      </c>
      <c r="W525" t="s">
        <v>359</v>
      </c>
      <c r="X525" t="s">
        <v>360</v>
      </c>
      <c r="Z525">
        <v>2014</v>
      </c>
      <c r="AA525" t="s">
        <v>359</v>
      </c>
      <c r="AB525" t="s">
        <v>1553</v>
      </c>
      <c r="AE525">
        <v>1</v>
      </c>
      <c r="AF525" t="s">
        <v>363</v>
      </c>
      <c r="AG525" t="s">
        <v>773</v>
      </c>
      <c r="AH525" t="s">
        <v>8045</v>
      </c>
      <c r="AI525" t="s">
        <v>775</v>
      </c>
      <c r="AJ525" t="s">
        <v>776</v>
      </c>
      <c r="AL525" t="s">
        <v>359</v>
      </c>
      <c r="AM525">
        <v>4.4400000000000004</v>
      </c>
      <c r="AN525" t="s">
        <v>359</v>
      </c>
      <c r="AO525">
        <v>1</v>
      </c>
      <c r="AQ525" t="s">
        <v>401</v>
      </c>
      <c r="AR525">
        <v>2014</v>
      </c>
      <c r="AS525" t="s">
        <v>370</v>
      </c>
      <c r="AT525">
        <v>4.4400000000000004</v>
      </c>
      <c r="AU525" t="s">
        <v>359</v>
      </c>
      <c r="AV525">
        <v>1</v>
      </c>
      <c r="AX525">
        <v>2014</v>
      </c>
      <c r="AY525" t="s">
        <v>370</v>
      </c>
      <c r="AZ525">
        <v>3000</v>
      </c>
      <c r="BA525" t="s">
        <v>359</v>
      </c>
      <c r="BB525">
        <v>16</v>
      </c>
      <c r="BC525" t="s">
        <v>777</v>
      </c>
      <c r="BD525" t="s">
        <v>778</v>
      </c>
      <c r="BE525" t="s">
        <v>779</v>
      </c>
      <c r="BF525" t="s">
        <v>780</v>
      </c>
      <c r="BH525">
        <v>2014</v>
      </c>
      <c r="BI525" t="s">
        <v>370</v>
      </c>
      <c r="BJ525" t="s">
        <v>359</v>
      </c>
      <c r="BK525">
        <v>8</v>
      </c>
      <c r="BL525" t="s">
        <v>805</v>
      </c>
      <c r="BN525">
        <v>2014</v>
      </c>
      <c r="BO525" t="s">
        <v>369</v>
      </c>
      <c r="BP525" t="s">
        <v>359</v>
      </c>
      <c r="BQ525">
        <v>3</v>
      </c>
      <c r="BS525">
        <v>2014</v>
      </c>
      <c r="BT525" t="s">
        <v>369</v>
      </c>
      <c r="BU525">
        <v>20000</v>
      </c>
      <c r="BV525" t="s">
        <v>359</v>
      </c>
      <c r="BW525">
        <v>2</v>
      </c>
      <c r="BY525">
        <v>2014</v>
      </c>
      <c r="BZ525" t="s">
        <v>369</v>
      </c>
      <c r="CA525" t="s">
        <v>359</v>
      </c>
      <c r="CC525">
        <v>2014</v>
      </c>
      <c r="CD525" t="s">
        <v>370</v>
      </c>
      <c r="CE525" t="s">
        <v>361</v>
      </c>
      <c r="CN525" t="s">
        <v>359</v>
      </c>
      <c r="CO525" t="s">
        <v>359</v>
      </c>
      <c r="CP525" t="s">
        <v>375</v>
      </c>
      <c r="CQ525" t="s">
        <v>359</v>
      </c>
      <c r="CR525">
        <v>0</v>
      </c>
      <c r="CS525" t="s">
        <v>359</v>
      </c>
      <c r="CT525" t="s">
        <v>376</v>
      </c>
      <c r="CU525" t="s">
        <v>359</v>
      </c>
      <c r="CV525" t="s">
        <v>375</v>
      </c>
      <c r="CW525" t="s">
        <v>359</v>
      </c>
      <c r="CX525" t="s">
        <v>8046</v>
      </c>
      <c r="CY525" t="s">
        <v>8047</v>
      </c>
      <c r="CZ525" t="s">
        <v>8048</v>
      </c>
      <c r="DA525" t="s">
        <v>8049</v>
      </c>
      <c r="DB525">
        <v>28</v>
      </c>
      <c r="DC525" t="s">
        <v>8050</v>
      </c>
      <c r="DD525">
        <v>2014</v>
      </c>
      <c r="DE525" t="s">
        <v>622</v>
      </c>
      <c r="DF525" t="s">
        <v>359</v>
      </c>
      <c r="DG525">
        <v>8</v>
      </c>
      <c r="DH525">
        <v>30</v>
      </c>
      <c r="DI525" t="s">
        <v>8051</v>
      </c>
      <c r="DJ525" t="s">
        <v>361</v>
      </c>
      <c r="DK525" t="s">
        <v>8052</v>
      </c>
      <c r="DL525" t="s">
        <v>622</v>
      </c>
      <c r="DM525" t="s">
        <v>1563</v>
      </c>
      <c r="DN525" t="s">
        <v>8053</v>
      </c>
    </row>
    <row r="526" spans="1:118" x14ac:dyDescent="0.3">
      <c r="A526" t="s">
        <v>8054</v>
      </c>
      <c r="B526">
        <v>1</v>
      </c>
      <c r="D526" t="s">
        <v>559</v>
      </c>
      <c r="E526" t="s">
        <v>8055</v>
      </c>
      <c r="F526" t="s">
        <v>8056</v>
      </c>
      <c r="G526" t="s">
        <v>562</v>
      </c>
      <c r="H526" t="s">
        <v>4282</v>
      </c>
      <c r="I526">
        <v>2017</v>
      </c>
      <c r="J526" t="s">
        <v>353</v>
      </c>
      <c r="K526" t="s">
        <v>354</v>
      </c>
      <c r="L526" t="s">
        <v>666</v>
      </c>
      <c r="M526" t="s">
        <v>392</v>
      </c>
      <c r="N526" t="s">
        <v>3811</v>
      </c>
      <c r="Q526" t="s">
        <v>729</v>
      </c>
      <c r="R526">
        <v>26296</v>
      </c>
      <c r="T526">
        <v>134</v>
      </c>
      <c r="U526">
        <v>134</v>
      </c>
      <c r="V526">
        <v>0</v>
      </c>
      <c r="W526" t="s">
        <v>359</v>
      </c>
      <c r="X526" t="s">
        <v>360</v>
      </c>
      <c r="Z526">
        <v>1987</v>
      </c>
      <c r="AA526" t="s">
        <v>359</v>
      </c>
      <c r="AB526" t="s">
        <v>730</v>
      </c>
      <c r="AC526" t="s">
        <v>362</v>
      </c>
      <c r="AE526">
        <v>1</v>
      </c>
      <c r="AF526" t="s">
        <v>363</v>
      </c>
      <c r="AG526" t="s">
        <v>731</v>
      </c>
      <c r="AH526" t="s">
        <v>732</v>
      </c>
      <c r="AI526" t="s">
        <v>733</v>
      </c>
      <c r="AJ526" t="s">
        <v>734</v>
      </c>
      <c r="AL526" t="s">
        <v>359</v>
      </c>
      <c r="AM526">
        <v>5</v>
      </c>
      <c r="AN526" t="s">
        <v>359</v>
      </c>
      <c r="AO526">
        <v>1</v>
      </c>
      <c r="AQ526" t="s">
        <v>401</v>
      </c>
      <c r="AR526">
        <v>2007</v>
      </c>
      <c r="AS526" t="s">
        <v>370</v>
      </c>
      <c r="AT526">
        <v>5</v>
      </c>
      <c r="AU526" t="s">
        <v>359</v>
      </c>
      <c r="AV526">
        <v>1</v>
      </c>
      <c r="AX526">
        <v>2016</v>
      </c>
      <c r="AY526" t="s">
        <v>370</v>
      </c>
      <c r="AZ526">
        <v>1900</v>
      </c>
      <c r="BA526" t="s">
        <v>359</v>
      </c>
      <c r="BB526">
        <v>39</v>
      </c>
      <c r="BC526" t="s">
        <v>735</v>
      </c>
      <c r="BD526" t="s">
        <v>736</v>
      </c>
      <c r="BE526" t="s">
        <v>737</v>
      </c>
      <c r="BF526" t="s">
        <v>738</v>
      </c>
      <c r="BH526">
        <v>2016</v>
      </c>
      <c r="BI526" t="s">
        <v>370</v>
      </c>
      <c r="BJ526" t="s">
        <v>359</v>
      </c>
      <c r="BK526">
        <v>17</v>
      </c>
      <c r="BL526" t="s">
        <v>2930</v>
      </c>
      <c r="BN526">
        <v>2016</v>
      </c>
      <c r="BO526" t="s">
        <v>370</v>
      </c>
      <c r="BP526" t="s">
        <v>359</v>
      </c>
      <c r="BQ526">
        <v>6</v>
      </c>
      <c r="BS526">
        <v>2016</v>
      </c>
      <c r="BT526" t="s">
        <v>370</v>
      </c>
      <c r="BU526">
        <v>40000</v>
      </c>
      <c r="BV526" t="s">
        <v>359</v>
      </c>
      <c r="BW526">
        <v>5</v>
      </c>
      <c r="BY526">
        <v>2017</v>
      </c>
      <c r="BZ526" t="s">
        <v>370</v>
      </c>
      <c r="CA526" t="s">
        <v>359</v>
      </c>
      <c r="CC526">
        <v>2016</v>
      </c>
      <c r="CD526" t="s">
        <v>370</v>
      </c>
      <c r="CE526" t="s">
        <v>359</v>
      </c>
      <c r="CG526" t="s">
        <v>740</v>
      </c>
      <c r="CH526">
        <v>2017</v>
      </c>
      <c r="CI526" t="s">
        <v>370</v>
      </c>
      <c r="CJ526" t="s">
        <v>361</v>
      </c>
      <c r="CN526" t="s">
        <v>359</v>
      </c>
      <c r="CO526" t="s">
        <v>359</v>
      </c>
      <c r="CP526" t="s">
        <v>375</v>
      </c>
      <c r="CQ526" t="s">
        <v>359</v>
      </c>
      <c r="CR526">
        <v>0</v>
      </c>
      <c r="CS526" t="s">
        <v>359</v>
      </c>
      <c r="CT526" t="s">
        <v>376</v>
      </c>
      <c r="CU526" t="s">
        <v>359</v>
      </c>
      <c r="CV526" t="s">
        <v>375</v>
      </c>
      <c r="CW526" t="s">
        <v>359</v>
      </c>
      <c r="CX526" t="s">
        <v>8057</v>
      </c>
      <c r="CY526" t="s">
        <v>8058</v>
      </c>
      <c r="CZ526" t="s">
        <v>8059</v>
      </c>
      <c r="DA526" t="s">
        <v>8060</v>
      </c>
      <c r="DB526">
        <v>64</v>
      </c>
      <c r="DC526" t="s">
        <v>8061</v>
      </c>
      <c r="DD526">
        <v>2016</v>
      </c>
      <c r="DE526" t="s">
        <v>622</v>
      </c>
      <c r="DF526" t="s">
        <v>361</v>
      </c>
      <c r="DJ526" t="s">
        <v>361</v>
      </c>
      <c r="DK526" t="s">
        <v>8062</v>
      </c>
      <c r="DL526" t="s">
        <v>622</v>
      </c>
      <c r="DM526" t="s">
        <v>748</v>
      </c>
      <c r="DN526" t="s">
        <v>8063</v>
      </c>
    </row>
    <row r="527" spans="1:118" x14ac:dyDescent="0.3">
      <c r="A527" t="s">
        <v>8064</v>
      </c>
      <c r="B527">
        <v>1</v>
      </c>
      <c r="D527" t="s">
        <v>465</v>
      </c>
      <c r="E527" t="s">
        <v>8065</v>
      </c>
      <c r="F527" t="s">
        <v>8066</v>
      </c>
      <c r="G527" t="s">
        <v>468</v>
      </c>
      <c r="H527" t="s">
        <v>6855</v>
      </c>
      <c r="I527">
        <v>2017</v>
      </c>
      <c r="J527" t="s">
        <v>353</v>
      </c>
      <c r="K527" t="s">
        <v>354</v>
      </c>
      <c r="L527" t="s">
        <v>470</v>
      </c>
      <c r="M527" t="s">
        <v>471</v>
      </c>
      <c r="N527" t="s">
        <v>419</v>
      </c>
      <c r="Q527" t="s">
        <v>8067</v>
      </c>
      <c r="R527">
        <v>893</v>
      </c>
      <c r="T527">
        <v>79</v>
      </c>
      <c r="U527">
        <v>79</v>
      </c>
      <c r="V527">
        <v>0</v>
      </c>
      <c r="W527" t="s">
        <v>359</v>
      </c>
      <c r="X527" t="s">
        <v>394</v>
      </c>
      <c r="Z527">
        <v>2013</v>
      </c>
      <c r="AA527" t="s">
        <v>361</v>
      </c>
      <c r="AC527" t="s">
        <v>362</v>
      </c>
      <c r="AD527" t="s">
        <v>8068</v>
      </c>
      <c r="AE527">
        <v>1</v>
      </c>
      <c r="AF527" t="s">
        <v>363</v>
      </c>
      <c r="AG527" t="s">
        <v>1625</v>
      </c>
      <c r="AH527" t="s">
        <v>1626</v>
      </c>
      <c r="AI527" t="s">
        <v>1627</v>
      </c>
      <c r="AJ527" t="s">
        <v>1628</v>
      </c>
      <c r="AL527" t="s">
        <v>359</v>
      </c>
      <c r="AM527">
        <v>50</v>
      </c>
      <c r="AN527" t="s">
        <v>361</v>
      </c>
      <c r="AT527">
        <v>50</v>
      </c>
      <c r="AU527" t="s">
        <v>361</v>
      </c>
      <c r="BA527" t="s">
        <v>361</v>
      </c>
      <c r="BJ527" t="s">
        <v>361</v>
      </c>
      <c r="BP527" t="s">
        <v>361</v>
      </c>
      <c r="BV527" t="s">
        <v>361</v>
      </c>
      <c r="CE527" t="s">
        <v>361</v>
      </c>
      <c r="CN527" t="s">
        <v>359</v>
      </c>
      <c r="CO527" t="s">
        <v>359</v>
      </c>
      <c r="CP527" t="s">
        <v>375</v>
      </c>
      <c r="CQ527" t="s">
        <v>359</v>
      </c>
      <c r="CR527">
        <v>0</v>
      </c>
      <c r="CS527" t="s">
        <v>359</v>
      </c>
      <c r="CT527" t="s">
        <v>376</v>
      </c>
      <c r="CU527" t="s">
        <v>359</v>
      </c>
      <c r="CV527" t="s">
        <v>375</v>
      </c>
      <c r="CW527" t="s">
        <v>359</v>
      </c>
      <c r="CX527" t="s">
        <v>8069</v>
      </c>
      <c r="CY527" t="s">
        <v>8070</v>
      </c>
      <c r="CZ527" t="s">
        <v>8071</v>
      </c>
      <c r="DA527" t="s">
        <v>8072</v>
      </c>
      <c r="DB527">
        <v>0</v>
      </c>
      <c r="DC527" t="s">
        <v>8073</v>
      </c>
      <c r="DD527">
        <v>2013</v>
      </c>
      <c r="DE527" t="s">
        <v>622</v>
      </c>
      <c r="DF527" t="s">
        <v>361</v>
      </c>
      <c r="DJ527" t="s">
        <v>361</v>
      </c>
      <c r="DK527" t="s">
        <v>8068</v>
      </c>
      <c r="DL527" t="s">
        <v>622</v>
      </c>
      <c r="DM527" t="s">
        <v>8068</v>
      </c>
      <c r="DN527" t="s">
        <v>8074</v>
      </c>
    </row>
    <row r="528" spans="1:118" x14ac:dyDescent="0.3">
      <c r="A528" t="s">
        <v>8075</v>
      </c>
      <c r="B528">
        <v>1</v>
      </c>
      <c r="D528" t="s">
        <v>559</v>
      </c>
      <c r="E528" t="s">
        <v>8076</v>
      </c>
      <c r="F528" t="s">
        <v>8077</v>
      </c>
      <c r="G528" t="s">
        <v>562</v>
      </c>
      <c r="H528" t="s">
        <v>8078</v>
      </c>
      <c r="I528">
        <v>2017</v>
      </c>
      <c r="J528" t="s">
        <v>353</v>
      </c>
      <c r="K528" t="s">
        <v>354</v>
      </c>
      <c r="L528" t="s">
        <v>564</v>
      </c>
      <c r="M528" t="s">
        <v>565</v>
      </c>
      <c r="N528" t="s">
        <v>8079</v>
      </c>
      <c r="Q528" t="s">
        <v>1552</v>
      </c>
      <c r="R528">
        <v>6074</v>
      </c>
      <c r="T528">
        <v>176</v>
      </c>
      <c r="U528">
        <v>100</v>
      </c>
      <c r="V528">
        <v>76</v>
      </c>
      <c r="W528" t="s">
        <v>359</v>
      </c>
      <c r="X528" t="s">
        <v>360</v>
      </c>
      <c r="Z528">
        <v>2014</v>
      </c>
      <c r="AA528" t="s">
        <v>359</v>
      </c>
      <c r="AB528" t="s">
        <v>1553</v>
      </c>
      <c r="AC528" t="s">
        <v>362</v>
      </c>
      <c r="AE528">
        <v>1</v>
      </c>
      <c r="AF528" t="s">
        <v>363</v>
      </c>
      <c r="AG528" t="s">
        <v>773</v>
      </c>
      <c r="AH528" t="s">
        <v>774</v>
      </c>
      <c r="AI528" t="s">
        <v>775</v>
      </c>
      <c r="AJ528" t="s">
        <v>776</v>
      </c>
      <c r="AL528" t="s">
        <v>359</v>
      </c>
      <c r="AM528">
        <v>4.4400000000000004</v>
      </c>
      <c r="AN528" t="s">
        <v>359</v>
      </c>
      <c r="AO528">
        <v>1</v>
      </c>
      <c r="AQ528" t="s">
        <v>401</v>
      </c>
      <c r="AR528">
        <v>2014</v>
      </c>
      <c r="AS528" t="s">
        <v>370</v>
      </c>
      <c r="AT528">
        <v>4.4400000000000004</v>
      </c>
      <c r="AU528" t="s">
        <v>359</v>
      </c>
      <c r="AV528">
        <v>1</v>
      </c>
      <c r="AX528">
        <v>2014</v>
      </c>
      <c r="AY528" t="s">
        <v>370</v>
      </c>
      <c r="AZ528">
        <v>3000</v>
      </c>
      <c r="BA528" t="s">
        <v>359</v>
      </c>
      <c r="BB528">
        <v>16</v>
      </c>
      <c r="BC528" t="s">
        <v>777</v>
      </c>
      <c r="BD528" t="s">
        <v>778</v>
      </c>
      <c r="BE528" t="s">
        <v>779</v>
      </c>
      <c r="BF528" t="s">
        <v>780</v>
      </c>
      <c r="BH528">
        <v>2014</v>
      </c>
      <c r="BI528" t="s">
        <v>370</v>
      </c>
      <c r="BJ528" t="s">
        <v>359</v>
      </c>
      <c r="BK528">
        <v>8</v>
      </c>
      <c r="BL528" t="s">
        <v>1555</v>
      </c>
      <c r="BN528">
        <v>2014</v>
      </c>
      <c r="BO528" t="s">
        <v>369</v>
      </c>
      <c r="BP528" t="s">
        <v>359</v>
      </c>
      <c r="BQ528">
        <v>3</v>
      </c>
      <c r="BS528">
        <v>2014</v>
      </c>
      <c r="BT528" t="s">
        <v>369</v>
      </c>
      <c r="BU528">
        <v>20000</v>
      </c>
      <c r="BV528" t="s">
        <v>359</v>
      </c>
      <c r="BW528">
        <v>2</v>
      </c>
      <c r="BY528">
        <v>2014</v>
      </c>
      <c r="BZ528" t="s">
        <v>369</v>
      </c>
      <c r="CA528" t="s">
        <v>359</v>
      </c>
      <c r="CC528">
        <v>2014</v>
      </c>
      <c r="CD528" t="s">
        <v>370</v>
      </c>
      <c r="CE528" t="s">
        <v>361</v>
      </c>
      <c r="CN528" t="s">
        <v>359</v>
      </c>
      <c r="CO528" t="s">
        <v>359</v>
      </c>
      <c r="CP528" t="s">
        <v>375</v>
      </c>
      <c r="CQ528" t="s">
        <v>359</v>
      </c>
      <c r="CR528">
        <v>0</v>
      </c>
      <c r="CS528" t="s">
        <v>359</v>
      </c>
      <c r="CT528" t="s">
        <v>376</v>
      </c>
      <c r="CU528" t="s">
        <v>359</v>
      </c>
      <c r="CV528" t="s">
        <v>375</v>
      </c>
      <c r="CW528" t="s">
        <v>359</v>
      </c>
      <c r="CX528" t="s">
        <v>8080</v>
      </c>
      <c r="CY528" t="s">
        <v>8081</v>
      </c>
      <c r="CZ528" t="s">
        <v>8082</v>
      </c>
      <c r="DA528" t="s">
        <v>8083</v>
      </c>
      <c r="DB528">
        <v>28</v>
      </c>
      <c r="DC528" t="s">
        <v>8084</v>
      </c>
      <c r="DD528">
        <v>2014</v>
      </c>
      <c r="DE528" t="s">
        <v>622</v>
      </c>
      <c r="DF528" t="s">
        <v>359</v>
      </c>
      <c r="DG528">
        <v>8</v>
      </c>
      <c r="DH528">
        <v>30</v>
      </c>
      <c r="DI528" t="s">
        <v>8085</v>
      </c>
      <c r="DJ528" t="s">
        <v>361</v>
      </c>
      <c r="DK528" t="s">
        <v>8086</v>
      </c>
      <c r="DL528" t="s">
        <v>622</v>
      </c>
      <c r="DM528" t="s">
        <v>1563</v>
      </c>
      <c r="DN528" t="s">
        <v>8087</v>
      </c>
    </row>
    <row r="529" spans="1:118" x14ac:dyDescent="0.3">
      <c r="A529" t="s">
        <v>8088</v>
      </c>
      <c r="B529">
        <v>1</v>
      </c>
      <c r="D529" t="s">
        <v>348</v>
      </c>
      <c r="E529" t="s">
        <v>8089</v>
      </c>
      <c r="F529" t="s">
        <v>8090</v>
      </c>
      <c r="G529" t="s">
        <v>351</v>
      </c>
      <c r="H529" t="s">
        <v>4258</v>
      </c>
      <c r="I529">
        <v>2017</v>
      </c>
      <c r="J529" t="s">
        <v>353</v>
      </c>
      <c r="K529" t="s">
        <v>354</v>
      </c>
      <c r="L529" t="s">
        <v>981</v>
      </c>
      <c r="M529" t="s">
        <v>1291</v>
      </c>
      <c r="N529" t="s">
        <v>8091</v>
      </c>
      <c r="Q529" t="s">
        <v>983</v>
      </c>
      <c r="R529">
        <v>14106</v>
      </c>
      <c r="T529">
        <v>305</v>
      </c>
      <c r="U529">
        <v>0</v>
      </c>
      <c r="V529">
        <v>305</v>
      </c>
      <c r="W529" t="s">
        <v>359</v>
      </c>
      <c r="X529" t="s">
        <v>360</v>
      </c>
      <c r="Z529">
        <v>2014</v>
      </c>
      <c r="AA529" t="s">
        <v>361</v>
      </c>
      <c r="AC529" t="s">
        <v>362</v>
      </c>
      <c r="AD529" t="s">
        <v>1194</v>
      </c>
      <c r="AE529">
        <v>3</v>
      </c>
      <c r="AF529" t="s">
        <v>363</v>
      </c>
      <c r="AG529" t="s">
        <v>450</v>
      </c>
      <c r="AH529" t="s">
        <v>451</v>
      </c>
      <c r="AI529" t="s">
        <v>452</v>
      </c>
      <c r="AJ529" t="s">
        <v>453</v>
      </c>
      <c r="AL529" t="s">
        <v>359</v>
      </c>
      <c r="AM529">
        <v>4.5</v>
      </c>
      <c r="AN529" t="s">
        <v>359</v>
      </c>
      <c r="AO529">
        <v>3</v>
      </c>
      <c r="AQ529" t="s">
        <v>368</v>
      </c>
      <c r="AR529">
        <v>2009</v>
      </c>
      <c r="AS529" t="s">
        <v>370</v>
      </c>
      <c r="AT529">
        <v>4.5</v>
      </c>
      <c r="AU529" t="s">
        <v>359</v>
      </c>
      <c r="AV529">
        <v>2</v>
      </c>
      <c r="AX529">
        <v>2009</v>
      </c>
      <c r="AY529" t="s">
        <v>370</v>
      </c>
      <c r="AZ529">
        <v>3000</v>
      </c>
      <c r="BA529" t="s">
        <v>359</v>
      </c>
      <c r="BB529">
        <v>3</v>
      </c>
      <c r="BC529" t="s">
        <v>3543</v>
      </c>
      <c r="BD529" t="s">
        <v>3544</v>
      </c>
      <c r="BE529" t="s">
        <v>3545</v>
      </c>
      <c r="BF529" t="s">
        <v>3546</v>
      </c>
      <c r="BH529">
        <v>2014</v>
      </c>
      <c r="BI529" t="s">
        <v>622</v>
      </c>
      <c r="BJ529" t="s">
        <v>359</v>
      </c>
      <c r="BK529">
        <v>8</v>
      </c>
      <c r="BL529" t="s">
        <v>368</v>
      </c>
      <c r="BN529">
        <v>2014</v>
      </c>
      <c r="BO529" t="s">
        <v>622</v>
      </c>
      <c r="BP529" t="s">
        <v>359</v>
      </c>
      <c r="BQ529">
        <v>2</v>
      </c>
      <c r="BS529">
        <v>2014</v>
      </c>
      <c r="BT529" t="s">
        <v>622</v>
      </c>
      <c r="BU529">
        <v>3000</v>
      </c>
      <c r="BV529" t="s">
        <v>359</v>
      </c>
      <c r="BW529">
        <v>1</v>
      </c>
      <c r="BY529">
        <v>2009</v>
      </c>
      <c r="BZ529" t="s">
        <v>370</v>
      </c>
      <c r="CA529" t="s">
        <v>359</v>
      </c>
      <c r="CC529">
        <v>2009</v>
      </c>
      <c r="CD529" t="s">
        <v>622</v>
      </c>
      <c r="CE529" t="s">
        <v>361</v>
      </c>
      <c r="CN529" t="s">
        <v>359</v>
      </c>
      <c r="CO529" t="s">
        <v>359</v>
      </c>
      <c r="CP529" t="s">
        <v>375</v>
      </c>
      <c r="CQ529" t="s">
        <v>359</v>
      </c>
      <c r="CR529">
        <v>0</v>
      </c>
      <c r="CS529" t="s">
        <v>359</v>
      </c>
      <c r="CT529" t="s">
        <v>376</v>
      </c>
      <c r="CU529" t="s">
        <v>359</v>
      </c>
      <c r="CV529" t="s">
        <v>375</v>
      </c>
      <c r="CW529" t="s">
        <v>359</v>
      </c>
      <c r="CX529" t="s">
        <v>8092</v>
      </c>
      <c r="CY529" t="s">
        <v>8093</v>
      </c>
      <c r="CZ529" t="s">
        <v>8094</v>
      </c>
      <c r="DA529" t="s">
        <v>8095</v>
      </c>
      <c r="DB529">
        <v>1</v>
      </c>
      <c r="DC529" t="s">
        <v>8096</v>
      </c>
      <c r="DD529">
        <v>2014</v>
      </c>
      <c r="DE529" t="s">
        <v>622</v>
      </c>
      <c r="DF529" t="s">
        <v>359</v>
      </c>
      <c r="DG529">
        <v>365</v>
      </c>
      <c r="DH529">
        <v>0</v>
      </c>
      <c r="DI529" t="s">
        <v>3553</v>
      </c>
      <c r="DJ529" t="s">
        <v>361</v>
      </c>
      <c r="DK529" t="s">
        <v>3553</v>
      </c>
      <c r="DL529" t="s">
        <v>622</v>
      </c>
      <c r="DM529" t="s">
        <v>3553</v>
      </c>
      <c r="DN529" t="s">
        <v>8097</v>
      </c>
    </row>
    <row r="530" spans="1:118" x14ac:dyDescent="0.3">
      <c r="A530" t="s">
        <v>8098</v>
      </c>
      <c r="B530">
        <v>1</v>
      </c>
      <c r="D530" t="s">
        <v>465</v>
      </c>
      <c r="E530" t="s">
        <v>8099</v>
      </c>
      <c r="F530" t="s">
        <v>8100</v>
      </c>
      <c r="G530" t="s">
        <v>468</v>
      </c>
      <c r="H530" t="s">
        <v>3836</v>
      </c>
      <c r="I530">
        <v>2017</v>
      </c>
      <c r="J530" t="s">
        <v>353</v>
      </c>
      <c r="K530" t="s">
        <v>354</v>
      </c>
      <c r="L530" t="s">
        <v>664</v>
      </c>
      <c r="M530" t="s">
        <v>831</v>
      </c>
      <c r="N530" t="s">
        <v>8101</v>
      </c>
      <c r="Q530" t="s">
        <v>8102</v>
      </c>
      <c r="R530">
        <v>30604</v>
      </c>
      <c r="T530">
        <v>127</v>
      </c>
      <c r="U530">
        <v>127</v>
      </c>
      <c r="V530">
        <v>0</v>
      </c>
      <c r="W530" t="s">
        <v>359</v>
      </c>
      <c r="X530" t="s">
        <v>360</v>
      </c>
      <c r="Z530">
        <v>2015</v>
      </c>
      <c r="AA530" t="s">
        <v>361</v>
      </c>
      <c r="AC530" t="s">
        <v>362</v>
      </c>
      <c r="AD530" t="s">
        <v>8103</v>
      </c>
      <c r="AE530">
        <v>11</v>
      </c>
      <c r="AF530" t="s">
        <v>363</v>
      </c>
      <c r="AG530" t="s">
        <v>670</v>
      </c>
      <c r="AH530" t="s">
        <v>671</v>
      </c>
      <c r="AI530" t="s">
        <v>672</v>
      </c>
      <c r="AJ530" t="s">
        <v>673</v>
      </c>
      <c r="AL530" t="s">
        <v>359</v>
      </c>
      <c r="AM530">
        <v>4</v>
      </c>
      <c r="AN530" t="s">
        <v>361</v>
      </c>
      <c r="AT530">
        <v>4</v>
      </c>
      <c r="AU530" t="s">
        <v>361</v>
      </c>
      <c r="BA530" t="s">
        <v>361</v>
      </c>
      <c r="BJ530" t="s">
        <v>361</v>
      </c>
      <c r="BP530" t="s">
        <v>361</v>
      </c>
      <c r="BV530" t="s">
        <v>361</v>
      </c>
      <c r="CE530" t="s">
        <v>361</v>
      </c>
      <c r="CN530" t="s">
        <v>359</v>
      </c>
      <c r="CO530" t="s">
        <v>359</v>
      </c>
      <c r="CP530" t="s">
        <v>375</v>
      </c>
      <c r="CQ530" t="s">
        <v>359</v>
      </c>
      <c r="CR530">
        <v>0</v>
      </c>
      <c r="CS530" t="s">
        <v>359</v>
      </c>
      <c r="CT530" t="s">
        <v>376</v>
      </c>
      <c r="CU530" t="s">
        <v>359</v>
      </c>
      <c r="CV530" t="s">
        <v>375</v>
      </c>
      <c r="CW530" t="s">
        <v>359</v>
      </c>
      <c r="CX530" t="s">
        <v>8104</v>
      </c>
      <c r="CY530" t="s">
        <v>8105</v>
      </c>
      <c r="CZ530" t="s">
        <v>8106</v>
      </c>
      <c r="DA530" t="s">
        <v>8107</v>
      </c>
      <c r="DB530">
        <v>2</v>
      </c>
      <c r="DC530" t="s">
        <v>8108</v>
      </c>
      <c r="DD530">
        <v>2015</v>
      </c>
      <c r="DE530" t="s">
        <v>370</v>
      </c>
      <c r="DF530" t="s">
        <v>361</v>
      </c>
      <c r="DJ530" t="s">
        <v>359</v>
      </c>
      <c r="DL530" t="s">
        <v>370</v>
      </c>
      <c r="DM530" t="s">
        <v>8103</v>
      </c>
      <c r="DN530" t="s">
        <v>8109</v>
      </c>
    </row>
    <row r="531" spans="1:118" x14ac:dyDescent="0.3">
      <c r="A531" t="s">
        <v>8110</v>
      </c>
      <c r="B531">
        <v>1</v>
      </c>
      <c r="D531" t="s">
        <v>465</v>
      </c>
      <c r="E531" t="s">
        <v>8111</v>
      </c>
      <c r="F531" t="s">
        <v>8112</v>
      </c>
      <c r="G531" t="s">
        <v>468</v>
      </c>
      <c r="H531" t="s">
        <v>8113</v>
      </c>
      <c r="I531">
        <v>2017</v>
      </c>
      <c r="J531" t="s">
        <v>353</v>
      </c>
      <c r="K531" t="s">
        <v>354</v>
      </c>
      <c r="L531" t="s">
        <v>1033</v>
      </c>
      <c r="M531" t="s">
        <v>3784</v>
      </c>
      <c r="N531" t="s">
        <v>3870</v>
      </c>
      <c r="Q531" t="s">
        <v>8114</v>
      </c>
      <c r="T531">
        <v>129</v>
      </c>
      <c r="U531">
        <v>129</v>
      </c>
      <c r="V531">
        <v>0</v>
      </c>
      <c r="W531" t="s">
        <v>359</v>
      </c>
      <c r="X531" t="s">
        <v>394</v>
      </c>
      <c r="Z531">
        <v>2015</v>
      </c>
      <c r="AA531" t="s">
        <v>361</v>
      </c>
      <c r="AC531" t="s">
        <v>362</v>
      </c>
      <c r="AD531" t="s">
        <v>3872</v>
      </c>
      <c r="AE531">
        <v>2</v>
      </c>
      <c r="AF531" t="s">
        <v>363</v>
      </c>
      <c r="AG531" t="s">
        <v>3873</v>
      </c>
      <c r="AH531" t="s">
        <v>3874</v>
      </c>
      <c r="AI531" t="s">
        <v>3875</v>
      </c>
      <c r="AJ531" t="s">
        <v>3876</v>
      </c>
      <c r="AL531" t="s">
        <v>359</v>
      </c>
      <c r="AM531">
        <v>50</v>
      </c>
      <c r="AN531" t="s">
        <v>361</v>
      </c>
      <c r="AT531">
        <v>50</v>
      </c>
      <c r="AU531" t="s">
        <v>361</v>
      </c>
      <c r="BA531" t="s">
        <v>361</v>
      </c>
      <c r="BJ531" t="s">
        <v>359</v>
      </c>
      <c r="BK531">
        <v>1</v>
      </c>
      <c r="BL531" t="s">
        <v>8115</v>
      </c>
      <c r="BM531" t="s">
        <v>8116</v>
      </c>
      <c r="BN531">
        <v>2015</v>
      </c>
      <c r="BO531" t="s">
        <v>622</v>
      </c>
      <c r="BP531" t="s">
        <v>361</v>
      </c>
      <c r="BV531" t="s">
        <v>361</v>
      </c>
      <c r="CE531" t="s">
        <v>361</v>
      </c>
      <c r="CN531" t="s">
        <v>359</v>
      </c>
      <c r="CO531" t="s">
        <v>359</v>
      </c>
      <c r="CP531" t="s">
        <v>375</v>
      </c>
      <c r="CQ531" t="s">
        <v>359</v>
      </c>
      <c r="CR531">
        <v>0</v>
      </c>
      <c r="CS531" t="s">
        <v>359</v>
      </c>
      <c r="CT531" t="s">
        <v>376</v>
      </c>
      <c r="CU531" t="s">
        <v>359</v>
      </c>
      <c r="CV531" t="s">
        <v>375</v>
      </c>
      <c r="CW531" t="s">
        <v>359</v>
      </c>
      <c r="CX531" t="s">
        <v>8117</v>
      </c>
      <c r="CY531" t="s">
        <v>8118</v>
      </c>
      <c r="CZ531" t="s">
        <v>8119</v>
      </c>
      <c r="DA531" t="s">
        <v>8120</v>
      </c>
      <c r="DB531">
        <v>1</v>
      </c>
      <c r="DC531" t="s">
        <v>8121</v>
      </c>
      <c r="DD531">
        <v>2015</v>
      </c>
      <c r="DE531" t="s">
        <v>622</v>
      </c>
      <c r="DF531" t="s">
        <v>361</v>
      </c>
      <c r="DJ531" t="s">
        <v>361</v>
      </c>
      <c r="DK531" t="s">
        <v>3884</v>
      </c>
      <c r="DL531" t="s">
        <v>622</v>
      </c>
      <c r="DM531" t="s">
        <v>8122</v>
      </c>
      <c r="DN531" t="s">
        <v>8123</v>
      </c>
    </row>
    <row r="532" spans="1:118" x14ac:dyDescent="0.3">
      <c r="A532" t="s">
        <v>8124</v>
      </c>
      <c r="B532">
        <v>1</v>
      </c>
      <c r="D532" t="s">
        <v>579</v>
      </c>
      <c r="E532" t="s">
        <v>8125</v>
      </c>
      <c r="F532" t="s">
        <v>8126</v>
      </c>
      <c r="G532" t="s">
        <v>914</v>
      </c>
      <c r="H532" t="s">
        <v>8127</v>
      </c>
      <c r="I532">
        <v>2017</v>
      </c>
      <c r="J532" t="s">
        <v>353</v>
      </c>
      <c r="K532" t="s">
        <v>354</v>
      </c>
      <c r="L532" t="s">
        <v>754</v>
      </c>
      <c r="M532" t="s">
        <v>1264</v>
      </c>
      <c r="N532" t="s">
        <v>6133</v>
      </c>
      <c r="R532">
        <v>5544</v>
      </c>
      <c r="T532">
        <v>118</v>
      </c>
      <c r="U532">
        <v>118</v>
      </c>
      <c r="V532">
        <v>0</v>
      </c>
      <c r="W532" t="s">
        <v>359</v>
      </c>
      <c r="X532" t="s">
        <v>360</v>
      </c>
      <c r="Z532">
        <v>1998</v>
      </c>
      <c r="AA532" t="s">
        <v>361</v>
      </c>
      <c r="AC532" t="s">
        <v>362</v>
      </c>
      <c r="AE532">
        <v>1</v>
      </c>
      <c r="AF532" t="s">
        <v>363</v>
      </c>
      <c r="AG532" t="s">
        <v>918</v>
      </c>
      <c r="AH532" t="s">
        <v>919</v>
      </c>
      <c r="AI532" t="s">
        <v>920</v>
      </c>
      <c r="AJ532" t="s">
        <v>921</v>
      </c>
      <c r="AL532" t="s">
        <v>359</v>
      </c>
      <c r="AM532">
        <v>20</v>
      </c>
      <c r="AN532" t="s">
        <v>359</v>
      </c>
      <c r="AO532">
        <v>1</v>
      </c>
      <c r="AQ532" t="s">
        <v>401</v>
      </c>
      <c r="AR532">
        <v>2016</v>
      </c>
      <c r="AS532" t="s">
        <v>370</v>
      </c>
      <c r="AT532">
        <v>20</v>
      </c>
      <c r="AU532" t="s">
        <v>359</v>
      </c>
      <c r="AV532">
        <v>2</v>
      </c>
      <c r="AX532">
        <v>2016</v>
      </c>
      <c r="AY532" t="s">
        <v>370</v>
      </c>
      <c r="AZ532">
        <v>5000</v>
      </c>
      <c r="BA532" t="s">
        <v>359</v>
      </c>
      <c r="BB532">
        <v>15</v>
      </c>
      <c r="BC532" t="s">
        <v>922</v>
      </c>
      <c r="BD532" t="s">
        <v>923</v>
      </c>
      <c r="BE532" t="s">
        <v>924</v>
      </c>
      <c r="BF532" t="s">
        <v>925</v>
      </c>
      <c r="BH532">
        <v>2016</v>
      </c>
      <c r="BI532" t="s">
        <v>370</v>
      </c>
      <c r="BJ532" t="s">
        <v>361</v>
      </c>
      <c r="BP532" t="s">
        <v>359</v>
      </c>
      <c r="BQ532">
        <v>2</v>
      </c>
      <c r="BS532">
        <v>2016</v>
      </c>
      <c r="BT532" t="s">
        <v>370</v>
      </c>
      <c r="BU532">
        <v>5000</v>
      </c>
      <c r="BV532" t="s">
        <v>359</v>
      </c>
      <c r="BW532">
        <v>1</v>
      </c>
      <c r="BY532">
        <v>2016</v>
      </c>
      <c r="BZ532" t="s">
        <v>370</v>
      </c>
      <c r="CA532" t="s">
        <v>359</v>
      </c>
      <c r="CC532">
        <v>2016</v>
      </c>
      <c r="CD532" t="s">
        <v>370</v>
      </c>
      <c r="CE532" t="s">
        <v>361</v>
      </c>
      <c r="CN532" t="s">
        <v>359</v>
      </c>
      <c r="CO532" t="s">
        <v>359</v>
      </c>
      <c r="CP532" t="s">
        <v>375</v>
      </c>
      <c r="CQ532" t="s">
        <v>359</v>
      </c>
      <c r="CR532">
        <v>0</v>
      </c>
      <c r="CS532" t="s">
        <v>359</v>
      </c>
      <c r="CT532" t="s">
        <v>376</v>
      </c>
      <c r="CU532" t="s">
        <v>359</v>
      </c>
      <c r="CV532" t="s">
        <v>375</v>
      </c>
      <c r="CW532" t="s">
        <v>359</v>
      </c>
      <c r="CX532" t="s">
        <v>8128</v>
      </c>
      <c r="CY532" t="s">
        <v>8129</v>
      </c>
      <c r="CZ532" t="s">
        <v>8130</v>
      </c>
      <c r="DA532" t="s">
        <v>8131</v>
      </c>
      <c r="DB532">
        <v>2</v>
      </c>
      <c r="DC532" t="s">
        <v>8132</v>
      </c>
      <c r="DD532">
        <v>2016</v>
      </c>
      <c r="DE532" t="s">
        <v>370</v>
      </c>
      <c r="DF532" t="s">
        <v>361</v>
      </c>
      <c r="DJ532" t="s">
        <v>359</v>
      </c>
      <c r="DL532" t="s">
        <v>370</v>
      </c>
      <c r="DN532" t="s">
        <v>8133</v>
      </c>
    </row>
    <row r="533" spans="1:118" x14ac:dyDescent="0.3">
      <c r="A533" t="s">
        <v>8134</v>
      </c>
      <c r="B533">
        <v>1</v>
      </c>
      <c r="D533" t="s">
        <v>487</v>
      </c>
      <c r="E533" t="s">
        <v>8135</v>
      </c>
      <c r="F533" t="s">
        <v>8136</v>
      </c>
      <c r="G533" t="s">
        <v>490</v>
      </c>
      <c r="H533" t="s">
        <v>8137</v>
      </c>
      <c r="I533">
        <v>2017</v>
      </c>
      <c r="J533" t="s">
        <v>353</v>
      </c>
      <c r="K533" t="s">
        <v>354</v>
      </c>
      <c r="L533" t="s">
        <v>492</v>
      </c>
      <c r="M533" t="s">
        <v>1333</v>
      </c>
      <c r="N533" t="s">
        <v>391</v>
      </c>
      <c r="Q533" t="s">
        <v>495</v>
      </c>
      <c r="R533">
        <v>2297</v>
      </c>
      <c r="T533">
        <v>188</v>
      </c>
      <c r="U533">
        <v>35</v>
      </c>
      <c r="V533">
        <v>153</v>
      </c>
      <c r="W533" t="s">
        <v>359</v>
      </c>
      <c r="X533" t="s">
        <v>394</v>
      </c>
      <c r="Z533">
        <v>2013</v>
      </c>
      <c r="AA533" t="s">
        <v>361</v>
      </c>
      <c r="AC533" t="s">
        <v>362</v>
      </c>
      <c r="AE533">
        <v>1</v>
      </c>
      <c r="AF533" t="s">
        <v>363</v>
      </c>
      <c r="AG533" t="s">
        <v>496</v>
      </c>
      <c r="AH533" t="s">
        <v>497</v>
      </c>
      <c r="AI533" t="s">
        <v>498</v>
      </c>
      <c r="AJ533" t="s">
        <v>499</v>
      </c>
      <c r="AL533" t="s">
        <v>359</v>
      </c>
      <c r="AM533">
        <v>13</v>
      </c>
      <c r="AN533" t="s">
        <v>359</v>
      </c>
      <c r="AO533">
        <v>1</v>
      </c>
      <c r="AQ533" t="s">
        <v>401</v>
      </c>
      <c r="AR533">
        <v>2013</v>
      </c>
      <c r="AS533" t="s">
        <v>370</v>
      </c>
      <c r="AT533">
        <v>13</v>
      </c>
      <c r="AU533" t="s">
        <v>359</v>
      </c>
      <c r="AV533">
        <v>1</v>
      </c>
      <c r="AX533">
        <v>2013</v>
      </c>
      <c r="AY533" t="s">
        <v>370</v>
      </c>
      <c r="AZ533">
        <v>30</v>
      </c>
      <c r="BA533" t="s">
        <v>359</v>
      </c>
      <c r="BB533">
        <v>6</v>
      </c>
      <c r="BC533" t="s">
        <v>500</v>
      </c>
      <c r="BD533" t="s">
        <v>501</v>
      </c>
      <c r="BE533" t="s">
        <v>502</v>
      </c>
      <c r="BF533" t="s">
        <v>503</v>
      </c>
      <c r="BH533">
        <v>2013</v>
      </c>
      <c r="BI533" t="s">
        <v>369</v>
      </c>
      <c r="BJ533" t="s">
        <v>359</v>
      </c>
      <c r="BK533">
        <v>10</v>
      </c>
      <c r="BL533" t="s">
        <v>504</v>
      </c>
      <c r="BN533">
        <v>2013</v>
      </c>
      <c r="BO533" t="s">
        <v>370</v>
      </c>
      <c r="BP533" t="s">
        <v>359</v>
      </c>
      <c r="BQ533">
        <v>2</v>
      </c>
      <c r="BS533">
        <v>2013</v>
      </c>
      <c r="BT533" t="s">
        <v>370</v>
      </c>
      <c r="BU533">
        <v>7000</v>
      </c>
      <c r="BV533" t="s">
        <v>361</v>
      </c>
      <c r="CE533" t="s">
        <v>361</v>
      </c>
      <c r="CN533" t="s">
        <v>359</v>
      </c>
      <c r="CO533" t="s">
        <v>359</v>
      </c>
      <c r="CP533" t="s">
        <v>375</v>
      </c>
      <c r="CQ533" t="s">
        <v>359</v>
      </c>
      <c r="CR533">
        <v>0</v>
      </c>
      <c r="CS533" t="s">
        <v>359</v>
      </c>
      <c r="CT533" t="s">
        <v>376</v>
      </c>
      <c r="CU533" t="s">
        <v>359</v>
      </c>
      <c r="CV533" t="s">
        <v>375</v>
      </c>
      <c r="CW533" t="s">
        <v>359</v>
      </c>
      <c r="CX533" t="s">
        <v>8138</v>
      </c>
      <c r="CY533" t="s">
        <v>8139</v>
      </c>
      <c r="CZ533" t="s">
        <v>8140</v>
      </c>
      <c r="DA533" t="s">
        <v>8141</v>
      </c>
      <c r="DB533">
        <v>1</v>
      </c>
      <c r="DC533" t="s">
        <v>8142</v>
      </c>
      <c r="DD533">
        <v>2013</v>
      </c>
      <c r="DE533" t="s">
        <v>370</v>
      </c>
      <c r="DF533" t="s">
        <v>361</v>
      </c>
      <c r="DJ533" t="s">
        <v>359</v>
      </c>
      <c r="DL533" t="s">
        <v>370</v>
      </c>
      <c r="DN533" t="s">
        <v>8143</v>
      </c>
    </row>
    <row r="534" spans="1:118" x14ac:dyDescent="0.3">
      <c r="A534" t="s">
        <v>8144</v>
      </c>
      <c r="B534">
        <v>1</v>
      </c>
      <c r="D534" t="s">
        <v>348</v>
      </c>
      <c r="E534" t="s">
        <v>8145</v>
      </c>
      <c r="F534" t="s">
        <v>8146</v>
      </c>
      <c r="G534" t="s">
        <v>351</v>
      </c>
      <c r="H534" t="s">
        <v>8147</v>
      </c>
      <c r="I534">
        <v>2017</v>
      </c>
      <c r="J534" t="s">
        <v>353</v>
      </c>
      <c r="K534" t="s">
        <v>354</v>
      </c>
      <c r="L534" t="s">
        <v>446</v>
      </c>
      <c r="M534" t="s">
        <v>447</v>
      </c>
      <c r="N534" t="s">
        <v>515</v>
      </c>
      <c r="Q534" t="s">
        <v>1164</v>
      </c>
      <c r="R534">
        <v>14106</v>
      </c>
      <c r="T534">
        <v>193</v>
      </c>
      <c r="U534">
        <v>193</v>
      </c>
      <c r="V534">
        <v>0</v>
      </c>
      <c r="W534" t="s">
        <v>359</v>
      </c>
      <c r="X534" t="s">
        <v>394</v>
      </c>
      <c r="Z534">
        <v>2003</v>
      </c>
      <c r="AA534" t="s">
        <v>361</v>
      </c>
      <c r="AC534" t="s">
        <v>1150</v>
      </c>
      <c r="AE534">
        <v>2</v>
      </c>
      <c r="AF534" t="s">
        <v>363</v>
      </c>
      <c r="AG534" t="s">
        <v>519</v>
      </c>
      <c r="AH534" t="s">
        <v>520</v>
      </c>
      <c r="AI534" t="s">
        <v>521</v>
      </c>
      <c r="AJ534" t="s">
        <v>522</v>
      </c>
      <c r="AL534" t="s">
        <v>359</v>
      </c>
      <c r="AM534">
        <v>3</v>
      </c>
      <c r="AN534" t="s">
        <v>359</v>
      </c>
      <c r="AO534">
        <v>1</v>
      </c>
      <c r="AQ534" t="s">
        <v>368</v>
      </c>
      <c r="AR534">
        <v>2003</v>
      </c>
      <c r="AS534" t="s">
        <v>370</v>
      </c>
      <c r="AT534">
        <v>3</v>
      </c>
      <c r="AU534" t="s">
        <v>359</v>
      </c>
      <c r="AV534">
        <v>2</v>
      </c>
      <c r="AX534">
        <v>2003</v>
      </c>
      <c r="AY534" t="s">
        <v>370</v>
      </c>
      <c r="AZ534">
        <v>35000</v>
      </c>
      <c r="BA534" t="s">
        <v>359</v>
      </c>
      <c r="BB534">
        <v>7</v>
      </c>
      <c r="BC534" t="s">
        <v>2383</v>
      </c>
      <c r="BD534" t="s">
        <v>1085</v>
      </c>
      <c r="BE534" t="s">
        <v>1086</v>
      </c>
      <c r="BF534" t="s">
        <v>1087</v>
      </c>
      <c r="BH534">
        <v>2003</v>
      </c>
      <c r="BI534" t="s">
        <v>370</v>
      </c>
      <c r="BJ534" t="s">
        <v>359</v>
      </c>
      <c r="BK534">
        <v>12</v>
      </c>
      <c r="BL534" t="s">
        <v>368</v>
      </c>
      <c r="BN534">
        <v>2003</v>
      </c>
      <c r="BO534" t="s">
        <v>370</v>
      </c>
      <c r="BP534" t="s">
        <v>359</v>
      </c>
      <c r="BQ534">
        <v>2</v>
      </c>
      <c r="BS534">
        <v>2003</v>
      </c>
      <c r="BT534" t="s">
        <v>370</v>
      </c>
      <c r="BU534">
        <v>35000</v>
      </c>
      <c r="BV534" t="s">
        <v>361</v>
      </c>
      <c r="CE534" t="s">
        <v>361</v>
      </c>
      <c r="CN534" t="s">
        <v>359</v>
      </c>
      <c r="CO534" t="s">
        <v>359</v>
      </c>
      <c r="CP534" t="s">
        <v>375</v>
      </c>
      <c r="CQ534" t="s">
        <v>359</v>
      </c>
      <c r="CR534">
        <v>0</v>
      </c>
      <c r="CS534" t="s">
        <v>359</v>
      </c>
      <c r="CT534" t="s">
        <v>376</v>
      </c>
      <c r="CU534" t="s">
        <v>359</v>
      </c>
      <c r="CV534" t="s">
        <v>375</v>
      </c>
      <c r="CW534" t="s">
        <v>359</v>
      </c>
      <c r="CX534" t="s">
        <v>8148</v>
      </c>
      <c r="CY534" t="s">
        <v>8149</v>
      </c>
      <c r="CZ534" t="s">
        <v>8150</v>
      </c>
      <c r="DA534" t="s">
        <v>8151</v>
      </c>
      <c r="DB534">
        <v>1</v>
      </c>
      <c r="DC534" t="s">
        <v>8152</v>
      </c>
      <c r="DD534">
        <v>2003</v>
      </c>
      <c r="DE534" t="s">
        <v>622</v>
      </c>
      <c r="DF534" t="s">
        <v>361</v>
      </c>
      <c r="DJ534" t="s">
        <v>361</v>
      </c>
      <c r="DK534" t="s">
        <v>3553</v>
      </c>
      <c r="DL534" t="s">
        <v>369</v>
      </c>
      <c r="DN534" t="s">
        <v>8153</v>
      </c>
    </row>
    <row r="535" spans="1:118" x14ac:dyDescent="0.3">
      <c r="A535" t="s">
        <v>8154</v>
      </c>
      <c r="B535">
        <v>1</v>
      </c>
      <c r="D535" t="s">
        <v>385</v>
      </c>
      <c r="E535" t="s">
        <v>8155</v>
      </c>
      <c r="F535" t="s">
        <v>8156</v>
      </c>
      <c r="G535" t="s">
        <v>388</v>
      </c>
      <c r="H535" t="s">
        <v>8157</v>
      </c>
      <c r="I535">
        <v>2017</v>
      </c>
      <c r="J535" t="s">
        <v>353</v>
      </c>
      <c r="K535" t="s">
        <v>354</v>
      </c>
      <c r="L535" t="s">
        <v>937</v>
      </c>
      <c r="M535" t="s">
        <v>938</v>
      </c>
      <c r="N535" t="s">
        <v>8158</v>
      </c>
      <c r="Q535" t="s">
        <v>1909</v>
      </c>
      <c r="R535">
        <v>8295</v>
      </c>
      <c r="T535">
        <v>141</v>
      </c>
      <c r="U535">
        <v>102</v>
      </c>
      <c r="V535">
        <v>39</v>
      </c>
      <c r="W535" t="s">
        <v>359</v>
      </c>
      <c r="X535" t="s">
        <v>360</v>
      </c>
      <c r="Z535">
        <v>2014</v>
      </c>
      <c r="AA535" t="s">
        <v>359</v>
      </c>
      <c r="AB535" t="s">
        <v>8159</v>
      </c>
      <c r="AE535">
        <v>1</v>
      </c>
      <c r="AF535" t="s">
        <v>363</v>
      </c>
      <c r="AG535" t="s">
        <v>875</v>
      </c>
      <c r="AH535" t="s">
        <v>876</v>
      </c>
      <c r="AI535" t="s">
        <v>877</v>
      </c>
      <c r="AJ535" t="s">
        <v>878</v>
      </c>
      <c r="AL535" t="s">
        <v>359</v>
      </c>
      <c r="AM535">
        <v>3</v>
      </c>
      <c r="AN535" t="s">
        <v>359</v>
      </c>
      <c r="AO535">
        <v>1</v>
      </c>
      <c r="AQ535" t="s">
        <v>401</v>
      </c>
      <c r="AR535">
        <v>2014</v>
      </c>
      <c r="AS535" t="s">
        <v>370</v>
      </c>
      <c r="AT535">
        <v>3</v>
      </c>
      <c r="AU535" t="s">
        <v>359</v>
      </c>
      <c r="AV535">
        <v>3</v>
      </c>
      <c r="AX535">
        <v>2014</v>
      </c>
      <c r="AY535" t="s">
        <v>370</v>
      </c>
      <c r="AZ535">
        <v>9000</v>
      </c>
      <c r="BA535" t="s">
        <v>359</v>
      </c>
      <c r="BB535">
        <v>11</v>
      </c>
      <c r="BC535" t="s">
        <v>879</v>
      </c>
      <c r="BD535" t="s">
        <v>8160</v>
      </c>
      <c r="BE535" t="s">
        <v>881</v>
      </c>
      <c r="BF535" t="s">
        <v>882</v>
      </c>
      <c r="BH535">
        <v>2014</v>
      </c>
      <c r="BI535" t="s">
        <v>370</v>
      </c>
      <c r="BJ535" t="s">
        <v>361</v>
      </c>
      <c r="BP535" t="s">
        <v>359</v>
      </c>
      <c r="BQ535">
        <v>3</v>
      </c>
      <c r="BS535">
        <v>2014</v>
      </c>
      <c r="BT535" t="s">
        <v>370</v>
      </c>
      <c r="BU535">
        <v>9000</v>
      </c>
      <c r="BV535" t="s">
        <v>359</v>
      </c>
      <c r="BW535">
        <v>2</v>
      </c>
      <c r="BY535">
        <v>2014</v>
      </c>
      <c r="BZ535" t="s">
        <v>370</v>
      </c>
      <c r="CA535" t="s">
        <v>359</v>
      </c>
      <c r="CC535">
        <v>2014</v>
      </c>
      <c r="CD535" t="s">
        <v>370</v>
      </c>
      <c r="CE535" t="s">
        <v>361</v>
      </c>
      <c r="CN535" t="s">
        <v>359</v>
      </c>
      <c r="CO535" t="s">
        <v>359</v>
      </c>
      <c r="CP535" t="s">
        <v>375</v>
      </c>
      <c r="CQ535" t="s">
        <v>359</v>
      </c>
      <c r="CR535">
        <v>0</v>
      </c>
      <c r="CS535" t="s">
        <v>359</v>
      </c>
      <c r="CT535" t="s">
        <v>376</v>
      </c>
      <c r="CU535" t="s">
        <v>359</v>
      </c>
      <c r="CV535" t="s">
        <v>375</v>
      </c>
      <c r="CW535" t="s">
        <v>359</v>
      </c>
      <c r="CX535" t="s">
        <v>8161</v>
      </c>
      <c r="CY535" t="s">
        <v>8162</v>
      </c>
      <c r="CZ535" t="s">
        <v>8163</v>
      </c>
      <c r="DA535" t="s">
        <v>8164</v>
      </c>
      <c r="DB535">
        <v>2</v>
      </c>
      <c r="DC535" t="s">
        <v>8165</v>
      </c>
      <c r="DD535">
        <v>2014</v>
      </c>
      <c r="DE535" t="s">
        <v>370</v>
      </c>
      <c r="DF535" t="s">
        <v>361</v>
      </c>
      <c r="DJ535" t="s">
        <v>361</v>
      </c>
      <c r="DK535" t="s">
        <v>2642</v>
      </c>
      <c r="DL535" t="s">
        <v>370</v>
      </c>
      <c r="DN535" t="s">
        <v>8166</v>
      </c>
    </row>
    <row r="536" spans="1:118" x14ac:dyDescent="0.3">
      <c r="A536" t="s">
        <v>8167</v>
      </c>
      <c r="B536">
        <v>1</v>
      </c>
      <c r="D536" t="s">
        <v>465</v>
      </c>
      <c r="E536" t="s">
        <v>8168</v>
      </c>
      <c r="F536" t="s">
        <v>8169</v>
      </c>
      <c r="G536" t="s">
        <v>468</v>
      </c>
      <c r="H536" t="s">
        <v>8170</v>
      </c>
      <c r="I536">
        <v>2017</v>
      </c>
      <c r="J536" t="s">
        <v>353</v>
      </c>
      <c r="K536" t="s">
        <v>354</v>
      </c>
      <c r="L536" t="s">
        <v>564</v>
      </c>
      <c r="M536" t="s">
        <v>2252</v>
      </c>
      <c r="N536" t="s">
        <v>2253</v>
      </c>
      <c r="Q536" t="s">
        <v>8171</v>
      </c>
      <c r="R536">
        <v>30604</v>
      </c>
      <c r="T536">
        <v>133</v>
      </c>
      <c r="U536">
        <v>133</v>
      </c>
      <c r="V536">
        <v>0</v>
      </c>
      <c r="W536" t="s">
        <v>359</v>
      </c>
      <c r="X536" t="s">
        <v>360</v>
      </c>
      <c r="Z536">
        <v>2015</v>
      </c>
      <c r="AA536" t="s">
        <v>361</v>
      </c>
      <c r="AC536" t="s">
        <v>362</v>
      </c>
      <c r="AD536" t="s">
        <v>8172</v>
      </c>
      <c r="AE536">
        <v>11</v>
      </c>
      <c r="AF536" t="s">
        <v>363</v>
      </c>
      <c r="AG536" t="s">
        <v>670</v>
      </c>
      <c r="AH536" t="s">
        <v>671</v>
      </c>
      <c r="AI536" t="s">
        <v>672</v>
      </c>
      <c r="AJ536" t="s">
        <v>673</v>
      </c>
      <c r="AL536" t="s">
        <v>359</v>
      </c>
      <c r="AM536">
        <v>4</v>
      </c>
      <c r="AN536" t="s">
        <v>361</v>
      </c>
      <c r="AT536">
        <v>4</v>
      </c>
      <c r="AU536" t="s">
        <v>361</v>
      </c>
      <c r="BA536" t="s">
        <v>359</v>
      </c>
      <c r="BB536">
        <v>1</v>
      </c>
      <c r="BC536" t="s">
        <v>8173</v>
      </c>
      <c r="BD536" t="s">
        <v>8174</v>
      </c>
      <c r="BE536" t="s">
        <v>8175</v>
      </c>
      <c r="BF536" t="s">
        <v>8176</v>
      </c>
      <c r="BG536" t="s">
        <v>8177</v>
      </c>
      <c r="BH536">
        <v>2015</v>
      </c>
      <c r="BI536" t="s">
        <v>370</v>
      </c>
      <c r="BJ536" t="s">
        <v>361</v>
      </c>
      <c r="BP536" t="s">
        <v>361</v>
      </c>
      <c r="BV536" t="s">
        <v>361</v>
      </c>
      <c r="CE536" t="s">
        <v>361</v>
      </c>
      <c r="CN536" t="s">
        <v>359</v>
      </c>
      <c r="CO536" t="s">
        <v>359</v>
      </c>
      <c r="CP536" t="s">
        <v>375</v>
      </c>
      <c r="CQ536" t="s">
        <v>359</v>
      </c>
      <c r="CR536">
        <v>0</v>
      </c>
      <c r="CS536" t="s">
        <v>359</v>
      </c>
      <c r="CT536" t="s">
        <v>376</v>
      </c>
      <c r="CU536" t="s">
        <v>359</v>
      </c>
      <c r="CV536" t="s">
        <v>375</v>
      </c>
      <c r="CW536" t="s">
        <v>359</v>
      </c>
      <c r="CX536" t="s">
        <v>8178</v>
      </c>
      <c r="CY536" t="s">
        <v>8179</v>
      </c>
      <c r="CZ536" t="s">
        <v>2032</v>
      </c>
      <c r="DA536" t="s">
        <v>8180</v>
      </c>
      <c r="DB536">
        <v>3</v>
      </c>
      <c r="DC536" t="s">
        <v>8181</v>
      </c>
      <c r="DD536">
        <v>2015</v>
      </c>
      <c r="DE536" t="s">
        <v>370</v>
      </c>
      <c r="DF536" t="s">
        <v>361</v>
      </c>
      <c r="DJ536" t="s">
        <v>359</v>
      </c>
      <c r="DL536" t="s">
        <v>370</v>
      </c>
      <c r="DM536" t="s">
        <v>8172</v>
      </c>
      <c r="DN536" t="s">
        <v>8182</v>
      </c>
    </row>
    <row r="537" spans="1:118" x14ac:dyDescent="0.3">
      <c r="A537" t="s">
        <v>8183</v>
      </c>
      <c r="B537">
        <v>1</v>
      </c>
      <c r="D537" t="s">
        <v>487</v>
      </c>
      <c r="E537" t="s">
        <v>8184</v>
      </c>
      <c r="F537" t="s">
        <v>8185</v>
      </c>
      <c r="G537" t="s">
        <v>490</v>
      </c>
      <c r="H537" t="s">
        <v>8186</v>
      </c>
      <c r="I537">
        <v>2017</v>
      </c>
      <c r="J537" t="s">
        <v>353</v>
      </c>
      <c r="K537" t="s">
        <v>354</v>
      </c>
      <c r="L537" t="s">
        <v>446</v>
      </c>
      <c r="M537" t="s">
        <v>1079</v>
      </c>
      <c r="N537" t="s">
        <v>870</v>
      </c>
      <c r="Q537" t="s">
        <v>8187</v>
      </c>
      <c r="R537">
        <v>14106</v>
      </c>
      <c r="T537">
        <v>200</v>
      </c>
      <c r="U537">
        <v>200</v>
      </c>
      <c r="V537">
        <v>0</v>
      </c>
      <c r="W537" t="s">
        <v>359</v>
      </c>
      <c r="X537" t="s">
        <v>394</v>
      </c>
      <c r="Z537">
        <v>2003</v>
      </c>
      <c r="AA537" t="s">
        <v>359</v>
      </c>
      <c r="AB537" t="s">
        <v>1081</v>
      </c>
      <c r="AC537" t="s">
        <v>1150</v>
      </c>
      <c r="AD537" t="s">
        <v>8188</v>
      </c>
      <c r="AE537">
        <v>2</v>
      </c>
      <c r="AF537" t="s">
        <v>363</v>
      </c>
      <c r="AG537" t="s">
        <v>1083</v>
      </c>
      <c r="AH537" t="s">
        <v>520</v>
      </c>
      <c r="AI537" t="s">
        <v>521</v>
      </c>
      <c r="AJ537" t="s">
        <v>522</v>
      </c>
      <c r="AL537" t="s">
        <v>359</v>
      </c>
      <c r="AM537">
        <v>3</v>
      </c>
      <c r="AN537" t="s">
        <v>359</v>
      </c>
      <c r="AO537">
        <v>1</v>
      </c>
      <c r="AQ537" t="s">
        <v>401</v>
      </c>
      <c r="AR537">
        <v>2003</v>
      </c>
      <c r="AS537" t="s">
        <v>370</v>
      </c>
      <c r="AT537">
        <v>3</v>
      </c>
      <c r="AU537" t="s">
        <v>359</v>
      </c>
      <c r="AV537">
        <v>2</v>
      </c>
      <c r="AX537">
        <v>2003</v>
      </c>
      <c r="AY537" t="s">
        <v>370</v>
      </c>
      <c r="AZ537">
        <v>35000</v>
      </c>
      <c r="BA537" t="s">
        <v>359</v>
      </c>
      <c r="BB537">
        <v>7</v>
      </c>
      <c r="BC537" t="s">
        <v>1084</v>
      </c>
      <c r="BD537" t="s">
        <v>1085</v>
      </c>
      <c r="BE537" t="s">
        <v>1086</v>
      </c>
      <c r="BF537" t="s">
        <v>1087</v>
      </c>
      <c r="BH537">
        <v>2003</v>
      </c>
      <c r="BI537" t="s">
        <v>370</v>
      </c>
      <c r="BJ537" t="s">
        <v>359</v>
      </c>
      <c r="BK537">
        <v>12</v>
      </c>
      <c r="BL537" t="s">
        <v>1088</v>
      </c>
      <c r="BN537">
        <v>2003</v>
      </c>
      <c r="BO537" t="s">
        <v>370</v>
      </c>
      <c r="BP537" t="s">
        <v>359</v>
      </c>
      <c r="BQ537">
        <v>2</v>
      </c>
      <c r="BS537">
        <v>2003</v>
      </c>
      <c r="BT537" t="s">
        <v>370</v>
      </c>
      <c r="BU537">
        <v>35000</v>
      </c>
      <c r="BV537" t="s">
        <v>361</v>
      </c>
      <c r="CE537" t="s">
        <v>361</v>
      </c>
      <c r="CN537" t="s">
        <v>359</v>
      </c>
      <c r="CO537" t="s">
        <v>359</v>
      </c>
      <c r="CP537" t="s">
        <v>375</v>
      </c>
      <c r="CQ537" t="s">
        <v>359</v>
      </c>
      <c r="CR537">
        <v>0</v>
      </c>
      <c r="CS537" t="s">
        <v>359</v>
      </c>
      <c r="CT537" t="s">
        <v>376</v>
      </c>
      <c r="CU537" t="s">
        <v>359</v>
      </c>
      <c r="CV537" t="s">
        <v>375</v>
      </c>
      <c r="CW537" t="s">
        <v>359</v>
      </c>
      <c r="CX537" t="s">
        <v>8189</v>
      </c>
      <c r="CY537" t="s">
        <v>8190</v>
      </c>
      <c r="CZ537" t="s">
        <v>8191</v>
      </c>
      <c r="DA537" t="s">
        <v>8192</v>
      </c>
      <c r="DB537">
        <v>1</v>
      </c>
      <c r="DC537" t="s">
        <v>8193</v>
      </c>
      <c r="DD537">
        <v>2003</v>
      </c>
      <c r="DE537" t="s">
        <v>370</v>
      </c>
      <c r="DF537" t="s">
        <v>361</v>
      </c>
      <c r="DJ537" t="s">
        <v>359</v>
      </c>
      <c r="DL537" t="s">
        <v>370</v>
      </c>
      <c r="DN537" t="s">
        <v>8194</v>
      </c>
    </row>
    <row r="538" spans="1:118" x14ac:dyDescent="0.3">
      <c r="A538" t="s">
        <v>8195</v>
      </c>
      <c r="B538">
        <v>1</v>
      </c>
      <c r="D538" t="s">
        <v>412</v>
      </c>
      <c r="E538" t="s">
        <v>8196</v>
      </c>
      <c r="F538" t="s">
        <v>8197</v>
      </c>
      <c r="G538" t="s">
        <v>415</v>
      </c>
      <c r="H538" t="s">
        <v>6154</v>
      </c>
      <c r="I538">
        <v>2017</v>
      </c>
      <c r="J538" t="s">
        <v>353</v>
      </c>
      <c r="K538" t="s">
        <v>354</v>
      </c>
      <c r="L538" t="s">
        <v>390</v>
      </c>
      <c r="M538" t="s">
        <v>2229</v>
      </c>
      <c r="N538" t="s">
        <v>8198</v>
      </c>
      <c r="Q538" t="s">
        <v>2230</v>
      </c>
      <c r="R538">
        <v>7894</v>
      </c>
      <c r="T538">
        <v>75</v>
      </c>
      <c r="U538">
        <v>70</v>
      </c>
      <c r="V538">
        <v>5</v>
      </c>
      <c r="W538" t="s">
        <v>359</v>
      </c>
      <c r="X538" t="s">
        <v>360</v>
      </c>
      <c r="Z538">
        <v>2015</v>
      </c>
      <c r="AA538" t="s">
        <v>359</v>
      </c>
      <c r="AB538" t="s">
        <v>2335</v>
      </c>
      <c r="AC538" t="s">
        <v>362</v>
      </c>
      <c r="AD538" t="s">
        <v>2336</v>
      </c>
      <c r="AE538">
        <v>5</v>
      </c>
      <c r="AF538" t="s">
        <v>363</v>
      </c>
      <c r="AG538" t="s">
        <v>2233</v>
      </c>
      <c r="AH538" t="s">
        <v>2234</v>
      </c>
      <c r="AI538" t="s">
        <v>2235</v>
      </c>
      <c r="AJ538" t="s">
        <v>2236</v>
      </c>
      <c r="AL538" t="s">
        <v>359</v>
      </c>
      <c r="AM538">
        <v>15</v>
      </c>
      <c r="AN538" t="s">
        <v>359</v>
      </c>
      <c r="AO538">
        <v>10</v>
      </c>
      <c r="AQ538" t="s">
        <v>401</v>
      </c>
      <c r="AR538">
        <v>2015</v>
      </c>
      <c r="AS538" t="s">
        <v>370</v>
      </c>
      <c r="AT538">
        <v>15</v>
      </c>
      <c r="AU538" t="s">
        <v>359</v>
      </c>
      <c r="AV538">
        <v>1</v>
      </c>
      <c r="AX538">
        <v>2015</v>
      </c>
      <c r="AY538" t="s">
        <v>370</v>
      </c>
      <c r="AZ538">
        <v>720</v>
      </c>
      <c r="BA538" t="s">
        <v>359</v>
      </c>
      <c r="BB538">
        <v>19</v>
      </c>
      <c r="BC538" t="s">
        <v>2237</v>
      </c>
      <c r="BD538" t="s">
        <v>2238</v>
      </c>
      <c r="BE538" t="s">
        <v>2239</v>
      </c>
      <c r="BF538" t="s">
        <v>2240</v>
      </c>
      <c r="BH538">
        <v>2015</v>
      </c>
      <c r="BI538" t="s">
        <v>370</v>
      </c>
      <c r="BJ538" t="s">
        <v>359</v>
      </c>
      <c r="BK538">
        <v>10</v>
      </c>
      <c r="BL538" t="s">
        <v>2477</v>
      </c>
      <c r="BN538">
        <v>2015</v>
      </c>
      <c r="BO538" t="s">
        <v>370</v>
      </c>
      <c r="BP538" t="s">
        <v>359</v>
      </c>
      <c r="BQ538">
        <v>3</v>
      </c>
      <c r="BS538">
        <v>2015</v>
      </c>
      <c r="BT538" t="s">
        <v>370</v>
      </c>
      <c r="BU538">
        <v>19000</v>
      </c>
      <c r="BV538" t="s">
        <v>359</v>
      </c>
      <c r="BW538">
        <v>2</v>
      </c>
      <c r="BY538">
        <v>2016</v>
      </c>
      <c r="BZ538" t="s">
        <v>370</v>
      </c>
      <c r="CA538" t="s">
        <v>359</v>
      </c>
      <c r="CC538">
        <v>2016</v>
      </c>
      <c r="CD538" t="s">
        <v>370</v>
      </c>
      <c r="CE538" t="s">
        <v>361</v>
      </c>
      <c r="CN538" t="s">
        <v>359</v>
      </c>
      <c r="CO538" t="s">
        <v>359</v>
      </c>
      <c r="CP538" t="s">
        <v>375</v>
      </c>
      <c r="CQ538" t="s">
        <v>359</v>
      </c>
      <c r="CR538">
        <v>0</v>
      </c>
      <c r="CS538" t="s">
        <v>359</v>
      </c>
      <c r="CT538" t="s">
        <v>376</v>
      </c>
      <c r="CU538" t="s">
        <v>359</v>
      </c>
      <c r="CV538" t="s">
        <v>375</v>
      </c>
      <c r="CW538" t="s">
        <v>359</v>
      </c>
      <c r="CX538" t="s">
        <v>8199</v>
      </c>
      <c r="CY538" t="s">
        <v>8200</v>
      </c>
      <c r="CZ538" t="s">
        <v>2260</v>
      </c>
      <c r="DA538" t="s">
        <v>8201</v>
      </c>
      <c r="DB538">
        <v>31</v>
      </c>
      <c r="DC538" t="s">
        <v>8202</v>
      </c>
      <c r="DD538">
        <v>2015</v>
      </c>
      <c r="DE538" t="s">
        <v>370</v>
      </c>
      <c r="DF538" t="s">
        <v>361</v>
      </c>
      <c r="DJ538" t="s">
        <v>359</v>
      </c>
      <c r="DL538" t="s">
        <v>370</v>
      </c>
      <c r="DN538" t="s">
        <v>8203</v>
      </c>
    </row>
    <row r="539" spans="1:118" x14ac:dyDescent="0.3">
      <c r="A539" t="s">
        <v>8204</v>
      </c>
      <c r="B539">
        <v>1</v>
      </c>
      <c r="D539" t="s">
        <v>559</v>
      </c>
      <c r="E539" t="s">
        <v>8205</v>
      </c>
      <c r="F539" t="s">
        <v>8206</v>
      </c>
      <c r="G539" t="s">
        <v>562</v>
      </c>
      <c r="H539" t="s">
        <v>8207</v>
      </c>
      <c r="I539">
        <v>2017</v>
      </c>
      <c r="J539" t="s">
        <v>353</v>
      </c>
      <c r="K539" t="s">
        <v>354</v>
      </c>
      <c r="L539" t="s">
        <v>606</v>
      </c>
      <c r="M539" t="s">
        <v>793</v>
      </c>
      <c r="N539" t="s">
        <v>2408</v>
      </c>
      <c r="Q539" t="s">
        <v>2409</v>
      </c>
      <c r="R539">
        <v>8284</v>
      </c>
      <c r="T539">
        <v>123</v>
      </c>
      <c r="U539">
        <v>38</v>
      </c>
      <c r="V539">
        <v>85</v>
      </c>
      <c r="W539" t="s">
        <v>359</v>
      </c>
      <c r="X539" t="s">
        <v>360</v>
      </c>
      <c r="Z539">
        <v>2014</v>
      </c>
      <c r="AA539" t="s">
        <v>359</v>
      </c>
      <c r="AB539" t="s">
        <v>8208</v>
      </c>
      <c r="AC539" t="s">
        <v>362</v>
      </c>
      <c r="AE539">
        <v>4</v>
      </c>
      <c r="AF539" t="s">
        <v>363</v>
      </c>
      <c r="AG539" t="s">
        <v>2411</v>
      </c>
      <c r="AH539" t="s">
        <v>2412</v>
      </c>
      <c r="AI539" t="s">
        <v>2413</v>
      </c>
      <c r="AJ539" t="s">
        <v>2414</v>
      </c>
      <c r="AL539" t="s">
        <v>359</v>
      </c>
      <c r="AM539">
        <v>4</v>
      </c>
      <c r="AN539" t="s">
        <v>359</v>
      </c>
      <c r="AO539">
        <v>5</v>
      </c>
      <c r="AQ539" t="s">
        <v>2415</v>
      </c>
      <c r="AR539">
        <v>2014</v>
      </c>
      <c r="AS539" t="s">
        <v>369</v>
      </c>
      <c r="AT539">
        <v>4</v>
      </c>
      <c r="AU539" t="s">
        <v>359</v>
      </c>
      <c r="AV539">
        <v>2</v>
      </c>
      <c r="AX539">
        <v>2014</v>
      </c>
      <c r="AY539" t="s">
        <v>370</v>
      </c>
      <c r="AZ539">
        <v>8000</v>
      </c>
      <c r="BA539" t="s">
        <v>359</v>
      </c>
      <c r="BB539">
        <v>13</v>
      </c>
      <c r="BC539" t="s">
        <v>2416</v>
      </c>
      <c r="BD539" t="s">
        <v>2417</v>
      </c>
      <c r="BE539" t="s">
        <v>2418</v>
      </c>
      <c r="BF539" t="s">
        <v>2419</v>
      </c>
      <c r="BH539">
        <v>2014</v>
      </c>
      <c r="BI539" t="s">
        <v>370</v>
      </c>
      <c r="BJ539" t="s">
        <v>361</v>
      </c>
      <c r="BP539" t="s">
        <v>359</v>
      </c>
      <c r="BQ539">
        <v>2</v>
      </c>
      <c r="BS539">
        <v>2014</v>
      </c>
      <c r="BT539" t="s">
        <v>370</v>
      </c>
      <c r="BU539">
        <v>7000</v>
      </c>
      <c r="BV539" t="s">
        <v>359</v>
      </c>
      <c r="BW539">
        <v>2</v>
      </c>
      <c r="BY539">
        <v>2014</v>
      </c>
      <c r="BZ539" t="s">
        <v>369</v>
      </c>
      <c r="CA539" t="s">
        <v>359</v>
      </c>
      <c r="CC539">
        <v>2014</v>
      </c>
      <c r="CD539" t="s">
        <v>370</v>
      </c>
      <c r="CE539" t="s">
        <v>361</v>
      </c>
      <c r="CN539" t="s">
        <v>359</v>
      </c>
      <c r="CO539" t="s">
        <v>359</v>
      </c>
      <c r="CP539" t="s">
        <v>375</v>
      </c>
      <c r="CQ539" t="s">
        <v>359</v>
      </c>
      <c r="CR539">
        <v>0</v>
      </c>
      <c r="CS539" t="s">
        <v>359</v>
      </c>
      <c r="CT539" t="s">
        <v>376</v>
      </c>
      <c r="CU539" t="s">
        <v>359</v>
      </c>
      <c r="CV539" t="s">
        <v>375</v>
      </c>
      <c r="CW539" t="s">
        <v>359</v>
      </c>
      <c r="CX539" t="s">
        <v>8209</v>
      </c>
      <c r="CY539" t="s">
        <v>8210</v>
      </c>
      <c r="CZ539" t="s">
        <v>8211</v>
      </c>
      <c r="DA539" t="s">
        <v>8212</v>
      </c>
      <c r="DB539">
        <v>17</v>
      </c>
      <c r="DC539" t="s">
        <v>8213</v>
      </c>
      <c r="DD539">
        <v>2014</v>
      </c>
      <c r="DE539" t="s">
        <v>370</v>
      </c>
      <c r="DF539" t="s">
        <v>361</v>
      </c>
      <c r="DJ539" t="s">
        <v>359</v>
      </c>
      <c r="DL539" t="s">
        <v>370</v>
      </c>
      <c r="DM539" t="s">
        <v>8214</v>
      </c>
      <c r="DN539" t="s">
        <v>8215</v>
      </c>
    </row>
    <row r="540" spans="1:118" x14ac:dyDescent="0.3">
      <c r="A540" t="s">
        <v>8216</v>
      </c>
      <c r="B540">
        <v>1</v>
      </c>
      <c r="D540" t="s">
        <v>348</v>
      </c>
      <c r="E540" t="s">
        <v>8217</v>
      </c>
      <c r="F540" t="s">
        <v>8218</v>
      </c>
      <c r="G540" t="s">
        <v>351</v>
      </c>
      <c r="H540" t="s">
        <v>845</v>
      </c>
      <c r="I540">
        <v>2017</v>
      </c>
      <c r="J540" t="s">
        <v>353</v>
      </c>
      <c r="K540" t="s">
        <v>354</v>
      </c>
      <c r="L540" t="s">
        <v>981</v>
      </c>
      <c r="M540" t="s">
        <v>1291</v>
      </c>
      <c r="N540" t="s">
        <v>8219</v>
      </c>
      <c r="Q540" t="s">
        <v>983</v>
      </c>
      <c r="R540">
        <v>14106</v>
      </c>
      <c r="T540">
        <v>525</v>
      </c>
      <c r="U540">
        <v>525</v>
      </c>
      <c r="V540">
        <v>0</v>
      </c>
      <c r="W540" t="s">
        <v>359</v>
      </c>
      <c r="X540" t="s">
        <v>394</v>
      </c>
      <c r="Z540">
        <v>2003</v>
      </c>
      <c r="AA540" t="s">
        <v>361</v>
      </c>
      <c r="AC540" t="s">
        <v>1150</v>
      </c>
      <c r="AD540" t="s">
        <v>984</v>
      </c>
      <c r="AE540">
        <v>2</v>
      </c>
      <c r="AF540" t="s">
        <v>363</v>
      </c>
      <c r="AG540" t="s">
        <v>519</v>
      </c>
      <c r="AH540" t="s">
        <v>520</v>
      </c>
      <c r="AI540" t="s">
        <v>521</v>
      </c>
      <c r="AJ540" t="s">
        <v>522</v>
      </c>
      <c r="AL540" t="s">
        <v>359</v>
      </c>
      <c r="AM540">
        <v>3.5</v>
      </c>
      <c r="AN540" t="s">
        <v>359</v>
      </c>
      <c r="AO540">
        <v>2</v>
      </c>
      <c r="AQ540" t="s">
        <v>368</v>
      </c>
      <c r="AR540">
        <v>2003</v>
      </c>
      <c r="AS540" t="s">
        <v>370</v>
      </c>
      <c r="AT540">
        <v>3.5</v>
      </c>
      <c r="AU540" t="s">
        <v>359</v>
      </c>
      <c r="AV540">
        <v>1</v>
      </c>
      <c r="AX540">
        <v>2003</v>
      </c>
      <c r="AY540" t="s">
        <v>370</v>
      </c>
      <c r="AZ540">
        <v>8000</v>
      </c>
      <c r="BA540" t="s">
        <v>359</v>
      </c>
      <c r="BB540">
        <v>10</v>
      </c>
      <c r="BC540" t="s">
        <v>523</v>
      </c>
      <c r="BD540" t="s">
        <v>524</v>
      </c>
      <c r="BE540" t="s">
        <v>525</v>
      </c>
      <c r="BF540" t="s">
        <v>526</v>
      </c>
      <c r="BH540">
        <v>2014</v>
      </c>
      <c r="BI540" t="s">
        <v>370</v>
      </c>
      <c r="BJ540" t="s">
        <v>359</v>
      </c>
      <c r="BK540">
        <v>8</v>
      </c>
      <c r="BL540" t="s">
        <v>368</v>
      </c>
      <c r="BN540">
        <v>2014</v>
      </c>
      <c r="BO540" t="s">
        <v>370</v>
      </c>
      <c r="BP540" t="s">
        <v>361</v>
      </c>
      <c r="BV540" t="s">
        <v>361</v>
      </c>
      <c r="CE540" t="s">
        <v>361</v>
      </c>
      <c r="CN540" t="s">
        <v>359</v>
      </c>
      <c r="CO540" t="s">
        <v>359</v>
      </c>
      <c r="CP540" t="s">
        <v>375</v>
      </c>
      <c r="CQ540" t="s">
        <v>359</v>
      </c>
      <c r="CR540">
        <v>0</v>
      </c>
      <c r="CS540" t="s">
        <v>359</v>
      </c>
      <c r="CT540" t="s">
        <v>376</v>
      </c>
      <c r="CU540" t="s">
        <v>359</v>
      </c>
      <c r="CV540" t="s">
        <v>375</v>
      </c>
      <c r="CW540" t="s">
        <v>359</v>
      </c>
      <c r="CX540" t="s">
        <v>8220</v>
      </c>
      <c r="CY540" t="s">
        <v>8221</v>
      </c>
      <c r="CZ540" t="s">
        <v>8222</v>
      </c>
      <c r="DA540" t="s">
        <v>8223</v>
      </c>
      <c r="DB540">
        <v>1</v>
      </c>
      <c r="DC540" t="s">
        <v>8224</v>
      </c>
      <c r="DD540">
        <v>2014</v>
      </c>
      <c r="DE540" t="s">
        <v>369</v>
      </c>
      <c r="DF540" t="s">
        <v>361</v>
      </c>
      <c r="DJ540" t="s">
        <v>361</v>
      </c>
      <c r="DK540" t="s">
        <v>8225</v>
      </c>
      <c r="DL540" t="s">
        <v>369</v>
      </c>
      <c r="DN540" t="s">
        <v>8226</v>
      </c>
    </row>
    <row r="541" spans="1:118" x14ac:dyDescent="0.3">
      <c r="A541" t="s">
        <v>8227</v>
      </c>
      <c r="B541">
        <v>1</v>
      </c>
      <c r="D541" t="s">
        <v>559</v>
      </c>
      <c r="E541" t="s">
        <v>8228</v>
      </c>
      <c r="F541" t="s">
        <v>8229</v>
      </c>
      <c r="G541" t="s">
        <v>562</v>
      </c>
      <c r="H541" t="s">
        <v>8230</v>
      </c>
      <c r="I541">
        <v>2017</v>
      </c>
      <c r="J541" t="s">
        <v>353</v>
      </c>
      <c r="K541" t="s">
        <v>354</v>
      </c>
      <c r="L541" t="s">
        <v>666</v>
      </c>
      <c r="M541" t="s">
        <v>1277</v>
      </c>
      <c r="N541" t="s">
        <v>2544</v>
      </c>
      <c r="Q541" t="s">
        <v>729</v>
      </c>
      <c r="R541">
        <v>26296</v>
      </c>
      <c r="T541">
        <v>189</v>
      </c>
      <c r="U541">
        <v>79</v>
      </c>
      <c r="V541">
        <v>110</v>
      </c>
      <c r="W541" t="s">
        <v>359</v>
      </c>
      <c r="X541" t="s">
        <v>360</v>
      </c>
      <c r="Z541">
        <v>1987</v>
      </c>
      <c r="AA541" t="s">
        <v>359</v>
      </c>
      <c r="AB541" t="s">
        <v>730</v>
      </c>
      <c r="AC541" t="s">
        <v>362</v>
      </c>
      <c r="AE541">
        <v>1</v>
      </c>
      <c r="AF541" t="s">
        <v>363</v>
      </c>
      <c r="AG541" t="s">
        <v>731</v>
      </c>
      <c r="AH541" t="s">
        <v>732</v>
      </c>
      <c r="AI541" t="s">
        <v>733</v>
      </c>
      <c r="AJ541" t="s">
        <v>734</v>
      </c>
      <c r="AL541" t="s">
        <v>359</v>
      </c>
      <c r="AM541">
        <v>5</v>
      </c>
      <c r="AN541" t="s">
        <v>359</v>
      </c>
      <c r="AO541">
        <v>1</v>
      </c>
      <c r="AQ541" t="s">
        <v>401</v>
      </c>
      <c r="AR541">
        <v>2007</v>
      </c>
      <c r="AS541" t="s">
        <v>370</v>
      </c>
      <c r="AT541">
        <v>5</v>
      </c>
      <c r="AU541" t="s">
        <v>359</v>
      </c>
      <c r="AV541">
        <v>1</v>
      </c>
      <c r="AX541">
        <v>2016</v>
      </c>
      <c r="AY541" t="s">
        <v>370</v>
      </c>
      <c r="AZ541">
        <v>1900</v>
      </c>
      <c r="BA541" t="s">
        <v>359</v>
      </c>
      <c r="BB541">
        <v>39</v>
      </c>
      <c r="BC541" t="s">
        <v>735</v>
      </c>
      <c r="BD541" t="s">
        <v>736</v>
      </c>
      <c r="BE541" t="s">
        <v>737</v>
      </c>
      <c r="BF541" t="s">
        <v>738</v>
      </c>
      <c r="BH541">
        <v>2016</v>
      </c>
      <c r="BI541" t="s">
        <v>370</v>
      </c>
      <c r="BJ541" t="s">
        <v>359</v>
      </c>
      <c r="BK541">
        <v>17</v>
      </c>
      <c r="BL541" t="s">
        <v>2930</v>
      </c>
      <c r="BN541">
        <v>2016</v>
      </c>
      <c r="BO541" t="s">
        <v>370</v>
      </c>
      <c r="BP541" t="s">
        <v>359</v>
      </c>
      <c r="BQ541">
        <v>6</v>
      </c>
      <c r="BS541">
        <v>2016</v>
      </c>
      <c r="BT541" t="s">
        <v>370</v>
      </c>
      <c r="BU541">
        <v>40000</v>
      </c>
      <c r="BV541" t="s">
        <v>359</v>
      </c>
      <c r="BW541">
        <v>5</v>
      </c>
      <c r="BY541">
        <v>2017</v>
      </c>
      <c r="BZ541" t="s">
        <v>370</v>
      </c>
      <c r="CA541" t="s">
        <v>359</v>
      </c>
      <c r="CC541">
        <v>2016</v>
      </c>
      <c r="CD541" t="s">
        <v>370</v>
      </c>
      <c r="CE541" t="s">
        <v>359</v>
      </c>
      <c r="CG541" t="s">
        <v>740</v>
      </c>
      <c r="CH541">
        <v>2017</v>
      </c>
      <c r="CI541" t="s">
        <v>370</v>
      </c>
      <c r="CJ541" t="s">
        <v>361</v>
      </c>
      <c r="CN541" t="s">
        <v>359</v>
      </c>
      <c r="CO541" t="s">
        <v>359</v>
      </c>
      <c r="CP541" t="s">
        <v>375</v>
      </c>
      <c r="CQ541" t="s">
        <v>359</v>
      </c>
      <c r="CR541">
        <v>0</v>
      </c>
      <c r="CS541" t="s">
        <v>359</v>
      </c>
      <c r="CT541" t="s">
        <v>376</v>
      </c>
      <c r="CU541" t="s">
        <v>359</v>
      </c>
      <c r="CV541" t="s">
        <v>375</v>
      </c>
      <c r="CW541" t="s">
        <v>359</v>
      </c>
      <c r="CX541" t="s">
        <v>8231</v>
      </c>
      <c r="CY541" t="s">
        <v>8232</v>
      </c>
      <c r="CZ541" t="s">
        <v>8233</v>
      </c>
      <c r="DA541" t="s">
        <v>8234</v>
      </c>
      <c r="DB541">
        <v>64</v>
      </c>
      <c r="DC541" t="s">
        <v>8235</v>
      </c>
      <c r="DD541">
        <v>2016</v>
      </c>
      <c r="DE541" t="s">
        <v>370</v>
      </c>
      <c r="DF541" t="s">
        <v>361</v>
      </c>
      <c r="DJ541" t="s">
        <v>359</v>
      </c>
      <c r="DL541" t="s">
        <v>370</v>
      </c>
      <c r="DM541" t="s">
        <v>748</v>
      </c>
      <c r="DN541" t="s">
        <v>8236</v>
      </c>
    </row>
    <row r="542" spans="1:118" x14ac:dyDescent="0.3">
      <c r="A542" t="s">
        <v>8237</v>
      </c>
      <c r="B542">
        <v>1</v>
      </c>
      <c r="D542" t="s">
        <v>465</v>
      </c>
      <c r="E542" t="s">
        <v>8238</v>
      </c>
      <c r="F542" t="s">
        <v>8239</v>
      </c>
      <c r="G542" t="s">
        <v>468</v>
      </c>
      <c r="H542" t="s">
        <v>1795</v>
      </c>
      <c r="I542">
        <v>2017</v>
      </c>
      <c r="J542" t="s">
        <v>353</v>
      </c>
      <c r="K542" t="s">
        <v>354</v>
      </c>
      <c r="L542" t="s">
        <v>664</v>
      </c>
      <c r="M542" t="s">
        <v>665</v>
      </c>
      <c r="N542" t="s">
        <v>2911</v>
      </c>
      <c r="Q542" t="s">
        <v>8240</v>
      </c>
      <c r="R542">
        <v>30604</v>
      </c>
      <c r="T542">
        <v>178</v>
      </c>
      <c r="U542">
        <v>178</v>
      </c>
      <c r="V542">
        <v>0</v>
      </c>
      <c r="W542" t="s">
        <v>359</v>
      </c>
      <c r="X542" t="s">
        <v>360</v>
      </c>
      <c r="Z542">
        <v>2012</v>
      </c>
      <c r="AA542" t="s">
        <v>361</v>
      </c>
      <c r="AC542" t="s">
        <v>668</v>
      </c>
      <c r="AD542" t="s">
        <v>8241</v>
      </c>
      <c r="AE542">
        <v>11</v>
      </c>
      <c r="AF542" t="s">
        <v>363</v>
      </c>
      <c r="AG542" t="s">
        <v>670</v>
      </c>
      <c r="AH542" t="s">
        <v>671</v>
      </c>
      <c r="AI542" t="s">
        <v>672</v>
      </c>
      <c r="AJ542" t="s">
        <v>673</v>
      </c>
      <c r="AL542" t="s">
        <v>359</v>
      </c>
      <c r="AM542">
        <v>4</v>
      </c>
      <c r="AN542" t="s">
        <v>361</v>
      </c>
      <c r="AT542">
        <v>4</v>
      </c>
      <c r="AU542" t="s">
        <v>361</v>
      </c>
      <c r="BA542" t="s">
        <v>359</v>
      </c>
      <c r="BB542">
        <v>1</v>
      </c>
      <c r="BC542" t="s">
        <v>8242</v>
      </c>
      <c r="BD542" t="s">
        <v>8243</v>
      </c>
      <c r="BE542" t="s">
        <v>8244</v>
      </c>
      <c r="BF542" t="s">
        <v>8245</v>
      </c>
      <c r="BG542" t="s">
        <v>8246</v>
      </c>
      <c r="BH542">
        <v>2012</v>
      </c>
      <c r="BI542" t="s">
        <v>370</v>
      </c>
      <c r="BJ542" t="s">
        <v>361</v>
      </c>
      <c r="BP542" t="s">
        <v>361</v>
      </c>
      <c r="BV542" t="s">
        <v>361</v>
      </c>
      <c r="CE542" t="s">
        <v>361</v>
      </c>
      <c r="CN542" t="s">
        <v>359</v>
      </c>
      <c r="CO542" t="s">
        <v>359</v>
      </c>
      <c r="CP542" t="s">
        <v>375</v>
      </c>
      <c r="CQ542" t="s">
        <v>359</v>
      </c>
      <c r="CR542">
        <v>0</v>
      </c>
      <c r="CS542" t="s">
        <v>359</v>
      </c>
      <c r="CT542" t="s">
        <v>376</v>
      </c>
      <c r="CU542" t="s">
        <v>359</v>
      </c>
      <c r="CV542" t="s">
        <v>375</v>
      </c>
      <c r="CW542" t="s">
        <v>359</v>
      </c>
      <c r="CX542" t="s">
        <v>8247</v>
      </c>
      <c r="CY542" t="s">
        <v>8248</v>
      </c>
      <c r="CZ542" t="s">
        <v>8249</v>
      </c>
      <c r="DA542" t="s">
        <v>8250</v>
      </c>
      <c r="DB542">
        <v>1</v>
      </c>
      <c r="DC542" t="s">
        <v>8251</v>
      </c>
      <c r="DD542">
        <v>2012</v>
      </c>
      <c r="DE542" t="s">
        <v>370</v>
      </c>
      <c r="DF542" t="s">
        <v>361</v>
      </c>
      <c r="DJ542" t="s">
        <v>359</v>
      </c>
      <c r="DL542" t="s">
        <v>370</v>
      </c>
      <c r="DM542" t="s">
        <v>8241</v>
      </c>
      <c r="DN542" t="s">
        <v>8252</v>
      </c>
    </row>
    <row r="543" spans="1:118" x14ac:dyDescent="0.3">
      <c r="A543" t="s">
        <v>8253</v>
      </c>
      <c r="B543">
        <v>1</v>
      </c>
      <c r="D543" t="s">
        <v>412</v>
      </c>
      <c r="E543" t="s">
        <v>8254</v>
      </c>
      <c r="F543" t="s">
        <v>8255</v>
      </c>
      <c r="G543" t="s">
        <v>415</v>
      </c>
      <c r="H543" t="s">
        <v>6119</v>
      </c>
      <c r="I543">
        <v>2017</v>
      </c>
      <c r="J543" t="s">
        <v>353</v>
      </c>
      <c r="K543" t="s">
        <v>354</v>
      </c>
      <c r="L543" t="s">
        <v>390</v>
      </c>
      <c r="M543" t="s">
        <v>2229</v>
      </c>
      <c r="N543" t="s">
        <v>3658</v>
      </c>
      <c r="Q543" t="s">
        <v>420</v>
      </c>
      <c r="R543">
        <v>20456</v>
      </c>
      <c r="T543">
        <v>80</v>
      </c>
      <c r="U543">
        <v>30</v>
      </c>
      <c r="V543">
        <v>50</v>
      </c>
      <c r="W543" t="s">
        <v>359</v>
      </c>
      <c r="X543" t="s">
        <v>394</v>
      </c>
      <c r="Z543">
        <v>2011</v>
      </c>
      <c r="AA543" t="s">
        <v>359</v>
      </c>
      <c r="AB543" t="s">
        <v>1642</v>
      </c>
      <c r="AC543" t="s">
        <v>422</v>
      </c>
      <c r="AD543" t="s">
        <v>1643</v>
      </c>
      <c r="AE543">
        <v>2</v>
      </c>
      <c r="AF543" t="s">
        <v>363</v>
      </c>
      <c r="AG543" t="s">
        <v>424</v>
      </c>
      <c r="AH543" t="s">
        <v>425</v>
      </c>
      <c r="AI543" t="s">
        <v>426</v>
      </c>
      <c r="AJ543" t="s">
        <v>427</v>
      </c>
      <c r="AL543" t="s">
        <v>359</v>
      </c>
      <c r="AM543">
        <v>5</v>
      </c>
      <c r="AN543" t="s">
        <v>359</v>
      </c>
      <c r="AO543">
        <v>1</v>
      </c>
      <c r="AQ543" t="s">
        <v>401</v>
      </c>
      <c r="AR543">
        <v>2015</v>
      </c>
      <c r="AS543" t="s">
        <v>369</v>
      </c>
      <c r="AT543">
        <v>5</v>
      </c>
      <c r="AU543" t="s">
        <v>359</v>
      </c>
      <c r="AV543">
        <v>2</v>
      </c>
      <c r="AX543">
        <v>2015</v>
      </c>
      <c r="AY543" t="s">
        <v>370</v>
      </c>
      <c r="AZ543">
        <v>2100</v>
      </c>
      <c r="BA543" t="s">
        <v>359</v>
      </c>
      <c r="BB543">
        <v>11</v>
      </c>
      <c r="BC543" t="s">
        <v>428</v>
      </c>
      <c r="BD543" t="s">
        <v>429</v>
      </c>
      <c r="BE543" t="s">
        <v>430</v>
      </c>
      <c r="BF543" t="s">
        <v>431</v>
      </c>
      <c r="BH543">
        <v>2011</v>
      </c>
      <c r="BI543" t="s">
        <v>370</v>
      </c>
      <c r="BJ543" t="s">
        <v>359</v>
      </c>
      <c r="BK543">
        <v>15</v>
      </c>
      <c r="BL543" t="s">
        <v>432</v>
      </c>
      <c r="BN543">
        <v>2011</v>
      </c>
      <c r="BO543" t="s">
        <v>370</v>
      </c>
      <c r="BP543" t="s">
        <v>359</v>
      </c>
      <c r="BQ543">
        <v>3</v>
      </c>
      <c r="BS543">
        <v>2011</v>
      </c>
      <c r="BT543" t="s">
        <v>369</v>
      </c>
      <c r="BU543">
        <v>37000</v>
      </c>
      <c r="BV543" t="s">
        <v>361</v>
      </c>
      <c r="CE543" t="s">
        <v>361</v>
      </c>
      <c r="CN543" t="s">
        <v>359</v>
      </c>
      <c r="CO543" t="s">
        <v>359</v>
      </c>
      <c r="CP543" t="s">
        <v>375</v>
      </c>
      <c r="CQ543" t="s">
        <v>359</v>
      </c>
      <c r="CR543">
        <v>0</v>
      </c>
      <c r="CS543" t="s">
        <v>359</v>
      </c>
      <c r="CT543" t="s">
        <v>376</v>
      </c>
      <c r="CU543" t="s">
        <v>359</v>
      </c>
      <c r="CV543" t="s">
        <v>375</v>
      </c>
      <c r="CW543" t="s">
        <v>359</v>
      </c>
      <c r="CX543" t="s">
        <v>8256</v>
      </c>
      <c r="CY543" t="s">
        <v>8257</v>
      </c>
      <c r="CZ543" t="s">
        <v>8258</v>
      </c>
      <c r="DA543" t="s">
        <v>8259</v>
      </c>
      <c r="DB543">
        <v>29</v>
      </c>
      <c r="DC543" t="s">
        <v>8260</v>
      </c>
      <c r="DD543">
        <v>2011</v>
      </c>
      <c r="DE543" t="s">
        <v>369</v>
      </c>
      <c r="DF543" t="s">
        <v>359</v>
      </c>
      <c r="DG543">
        <v>10</v>
      </c>
      <c r="DH543">
        <v>30</v>
      </c>
      <c r="DI543" t="s">
        <v>8261</v>
      </c>
      <c r="DJ543" t="s">
        <v>361</v>
      </c>
      <c r="DK543" t="s">
        <v>8262</v>
      </c>
      <c r="DL543" t="s">
        <v>369</v>
      </c>
      <c r="DM543" t="s">
        <v>8263</v>
      </c>
      <c r="DN543" t="s">
        <v>8264</v>
      </c>
    </row>
    <row r="544" spans="1:118" x14ac:dyDescent="0.3">
      <c r="A544" t="s">
        <v>8265</v>
      </c>
      <c r="B544">
        <v>1</v>
      </c>
      <c r="D544" t="s">
        <v>579</v>
      </c>
      <c r="E544" t="s">
        <v>8266</v>
      </c>
      <c r="F544" t="s">
        <v>8267</v>
      </c>
      <c r="G544" t="s">
        <v>914</v>
      </c>
      <c r="H544" t="s">
        <v>8268</v>
      </c>
      <c r="I544">
        <v>2017</v>
      </c>
      <c r="J544" t="s">
        <v>353</v>
      </c>
      <c r="K544" t="s">
        <v>354</v>
      </c>
      <c r="L544" t="s">
        <v>754</v>
      </c>
      <c r="M544" t="s">
        <v>1476</v>
      </c>
      <c r="N544" t="s">
        <v>1477</v>
      </c>
      <c r="Q544" t="s">
        <v>1478</v>
      </c>
      <c r="R544">
        <v>5544</v>
      </c>
      <c r="T544">
        <v>214</v>
      </c>
      <c r="U544">
        <v>214</v>
      </c>
      <c r="V544">
        <v>0</v>
      </c>
      <c r="W544" t="s">
        <v>359</v>
      </c>
      <c r="X544" t="s">
        <v>360</v>
      </c>
      <c r="Z544">
        <v>1998</v>
      </c>
      <c r="AA544" t="s">
        <v>361</v>
      </c>
      <c r="AC544" t="s">
        <v>362</v>
      </c>
      <c r="AD544" t="s">
        <v>2462</v>
      </c>
      <c r="AE544">
        <v>2</v>
      </c>
      <c r="AF544" t="s">
        <v>363</v>
      </c>
      <c r="AG544" t="s">
        <v>918</v>
      </c>
      <c r="AH544" t="s">
        <v>919</v>
      </c>
      <c r="AI544" t="s">
        <v>920</v>
      </c>
      <c r="AJ544" t="s">
        <v>921</v>
      </c>
      <c r="AL544" t="s">
        <v>359</v>
      </c>
      <c r="AM544">
        <v>20</v>
      </c>
      <c r="AN544" t="s">
        <v>359</v>
      </c>
      <c r="AO544">
        <v>2</v>
      </c>
      <c r="AQ544" t="s">
        <v>401</v>
      </c>
      <c r="AR544">
        <v>2016</v>
      </c>
      <c r="AS544" t="s">
        <v>370</v>
      </c>
      <c r="AT544">
        <v>20</v>
      </c>
      <c r="AU544" t="s">
        <v>359</v>
      </c>
      <c r="AV544">
        <v>2</v>
      </c>
      <c r="AX544">
        <v>2016</v>
      </c>
      <c r="AY544" t="s">
        <v>370</v>
      </c>
      <c r="AZ544">
        <v>5000</v>
      </c>
      <c r="BA544" t="s">
        <v>359</v>
      </c>
      <c r="BB544">
        <v>15</v>
      </c>
      <c r="BC544" t="s">
        <v>922</v>
      </c>
      <c r="BD544" t="s">
        <v>1661</v>
      </c>
      <c r="BE544" t="s">
        <v>924</v>
      </c>
      <c r="BF544" t="s">
        <v>925</v>
      </c>
      <c r="BH544">
        <v>2016</v>
      </c>
      <c r="BI544" t="s">
        <v>370</v>
      </c>
      <c r="BJ544" t="s">
        <v>361</v>
      </c>
      <c r="BP544" t="s">
        <v>359</v>
      </c>
      <c r="BQ544">
        <v>2</v>
      </c>
      <c r="BS544">
        <v>2016</v>
      </c>
      <c r="BT544" t="s">
        <v>370</v>
      </c>
      <c r="BU544">
        <v>5000</v>
      </c>
      <c r="BV544" t="s">
        <v>359</v>
      </c>
      <c r="BW544">
        <v>1</v>
      </c>
      <c r="BY544">
        <v>2016</v>
      </c>
      <c r="BZ544" t="s">
        <v>370</v>
      </c>
      <c r="CA544" t="s">
        <v>359</v>
      </c>
      <c r="CC544">
        <v>2016</v>
      </c>
      <c r="CD544" t="s">
        <v>370</v>
      </c>
      <c r="CE544" t="s">
        <v>361</v>
      </c>
      <c r="CN544" t="s">
        <v>359</v>
      </c>
      <c r="CO544" t="s">
        <v>359</v>
      </c>
      <c r="CP544" t="s">
        <v>375</v>
      </c>
      <c r="CQ544" t="s">
        <v>359</v>
      </c>
      <c r="CR544">
        <v>0</v>
      </c>
      <c r="CS544" t="s">
        <v>359</v>
      </c>
      <c r="CT544" t="s">
        <v>376</v>
      </c>
      <c r="CU544" t="s">
        <v>359</v>
      </c>
      <c r="CV544" t="s">
        <v>375</v>
      </c>
      <c r="CW544" t="s">
        <v>359</v>
      </c>
      <c r="CX544" t="s">
        <v>8269</v>
      </c>
      <c r="CY544" t="s">
        <v>8270</v>
      </c>
      <c r="CZ544" t="s">
        <v>8271</v>
      </c>
      <c r="DA544" t="s">
        <v>8272</v>
      </c>
      <c r="DB544">
        <v>1</v>
      </c>
      <c r="DC544" t="s">
        <v>8273</v>
      </c>
      <c r="DD544">
        <v>2016</v>
      </c>
      <c r="DE544" t="s">
        <v>370</v>
      </c>
      <c r="DF544" t="s">
        <v>361</v>
      </c>
      <c r="DJ544" t="s">
        <v>359</v>
      </c>
      <c r="DL544" t="s">
        <v>370</v>
      </c>
      <c r="DM544" t="s">
        <v>8274</v>
      </c>
      <c r="DN544" t="s">
        <v>8275</v>
      </c>
    </row>
    <row r="545" spans="1:118" x14ac:dyDescent="0.3">
      <c r="A545" t="s">
        <v>8276</v>
      </c>
      <c r="B545">
        <v>1</v>
      </c>
      <c r="D545" t="s">
        <v>465</v>
      </c>
      <c r="E545" t="s">
        <v>8277</v>
      </c>
      <c r="F545" t="s">
        <v>8278</v>
      </c>
      <c r="G545" t="s">
        <v>468</v>
      </c>
      <c r="H545" t="s">
        <v>2334</v>
      </c>
      <c r="I545">
        <v>2017</v>
      </c>
      <c r="J545" t="s">
        <v>353</v>
      </c>
      <c r="K545" t="s">
        <v>354</v>
      </c>
      <c r="L545" t="s">
        <v>1033</v>
      </c>
      <c r="M545" t="s">
        <v>3784</v>
      </c>
      <c r="N545" t="s">
        <v>8279</v>
      </c>
      <c r="Q545" t="s">
        <v>8280</v>
      </c>
      <c r="T545">
        <v>200</v>
      </c>
      <c r="U545">
        <v>200</v>
      </c>
      <c r="V545">
        <v>0</v>
      </c>
      <c r="W545" t="s">
        <v>359</v>
      </c>
      <c r="X545" t="s">
        <v>394</v>
      </c>
      <c r="Z545">
        <v>2015</v>
      </c>
      <c r="AA545" t="s">
        <v>359</v>
      </c>
      <c r="AB545" t="s">
        <v>8281</v>
      </c>
      <c r="AC545" t="s">
        <v>8282</v>
      </c>
      <c r="AD545" t="s">
        <v>8283</v>
      </c>
      <c r="AE545">
        <v>1</v>
      </c>
      <c r="AF545" t="s">
        <v>363</v>
      </c>
      <c r="AG545" t="s">
        <v>3873</v>
      </c>
      <c r="AH545" t="s">
        <v>3874</v>
      </c>
      <c r="AI545" t="s">
        <v>3875</v>
      </c>
      <c r="AJ545" t="s">
        <v>3876</v>
      </c>
      <c r="AK545" t="s">
        <v>8284</v>
      </c>
      <c r="AL545" t="s">
        <v>359</v>
      </c>
      <c r="AM545">
        <v>50</v>
      </c>
      <c r="AN545" t="s">
        <v>361</v>
      </c>
      <c r="AT545">
        <v>50</v>
      </c>
      <c r="AU545" t="s">
        <v>359</v>
      </c>
      <c r="AV545">
        <v>1</v>
      </c>
      <c r="AW545" t="s">
        <v>8285</v>
      </c>
      <c r="AX545">
        <v>2015</v>
      </c>
      <c r="AY545" t="s">
        <v>370</v>
      </c>
      <c r="AZ545">
        <v>100</v>
      </c>
      <c r="BA545" t="s">
        <v>359</v>
      </c>
      <c r="BB545">
        <v>1</v>
      </c>
      <c r="BC545" t="s">
        <v>8286</v>
      </c>
      <c r="BD545" t="s">
        <v>8287</v>
      </c>
      <c r="BE545" t="s">
        <v>8288</v>
      </c>
      <c r="BF545" t="s">
        <v>8289</v>
      </c>
      <c r="BG545" t="s">
        <v>8290</v>
      </c>
      <c r="BH545">
        <v>2015</v>
      </c>
      <c r="BI545" t="s">
        <v>370</v>
      </c>
      <c r="BJ545" t="s">
        <v>361</v>
      </c>
      <c r="BP545" t="s">
        <v>361</v>
      </c>
      <c r="BV545" t="s">
        <v>361</v>
      </c>
      <c r="CE545" t="s">
        <v>361</v>
      </c>
      <c r="CN545" t="s">
        <v>359</v>
      </c>
      <c r="CO545" t="s">
        <v>359</v>
      </c>
      <c r="CP545" t="s">
        <v>375</v>
      </c>
      <c r="CQ545" t="s">
        <v>359</v>
      </c>
      <c r="CR545">
        <v>0</v>
      </c>
      <c r="CS545" t="s">
        <v>359</v>
      </c>
      <c r="CT545" t="s">
        <v>376</v>
      </c>
      <c r="CU545" t="s">
        <v>359</v>
      </c>
      <c r="CV545" t="s">
        <v>375</v>
      </c>
      <c r="CW545" t="s">
        <v>359</v>
      </c>
      <c r="CX545" t="s">
        <v>8291</v>
      </c>
      <c r="CY545" t="s">
        <v>8292</v>
      </c>
      <c r="CZ545" t="s">
        <v>8293</v>
      </c>
      <c r="DA545" t="s">
        <v>8294</v>
      </c>
      <c r="DB545">
        <v>1</v>
      </c>
      <c r="DC545" t="s">
        <v>8295</v>
      </c>
      <c r="DD545">
        <v>2015</v>
      </c>
      <c r="DE545" t="s">
        <v>370</v>
      </c>
      <c r="DF545" t="s">
        <v>361</v>
      </c>
      <c r="DJ545" t="s">
        <v>359</v>
      </c>
      <c r="DL545" t="s">
        <v>370</v>
      </c>
      <c r="DM545" t="s">
        <v>8296</v>
      </c>
      <c r="DN545" t="s">
        <v>8297</v>
      </c>
    </row>
    <row r="546" spans="1:118" x14ac:dyDescent="0.3">
      <c r="A546" t="s">
        <v>8298</v>
      </c>
      <c r="B546">
        <v>1</v>
      </c>
      <c r="D546" t="s">
        <v>385</v>
      </c>
      <c r="E546" t="s">
        <v>8299</v>
      </c>
      <c r="F546" t="s">
        <v>8300</v>
      </c>
      <c r="G546" t="s">
        <v>388</v>
      </c>
      <c r="H546" t="s">
        <v>8301</v>
      </c>
      <c r="I546">
        <v>2017</v>
      </c>
      <c r="J546" t="s">
        <v>353</v>
      </c>
      <c r="K546" t="s">
        <v>354</v>
      </c>
      <c r="L546" t="s">
        <v>584</v>
      </c>
      <c r="M546" t="s">
        <v>585</v>
      </c>
      <c r="N546" t="s">
        <v>584</v>
      </c>
      <c r="Q546" t="s">
        <v>1211</v>
      </c>
      <c r="R546">
        <v>1458</v>
      </c>
      <c r="T546">
        <v>229</v>
      </c>
      <c r="U546">
        <v>190</v>
      </c>
      <c r="V546">
        <v>39</v>
      </c>
      <c r="W546" t="s">
        <v>359</v>
      </c>
      <c r="X546" t="s">
        <v>394</v>
      </c>
      <c r="Z546">
        <v>2016</v>
      </c>
      <c r="AA546" t="s">
        <v>361</v>
      </c>
      <c r="AC546" t="s">
        <v>362</v>
      </c>
      <c r="AD546" t="s">
        <v>2462</v>
      </c>
      <c r="AE546">
        <v>1</v>
      </c>
      <c r="AF546" t="s">
        <v>396</v>
      </c>
      <c r="AG546" t="s">
        <v>8302</v>
      </c>
      <c r="AH546" t="s">
        <v>8303</v>
      </c>
      <c r="AI546" t="s">
        <v>8304</v>
      </c>
      <c r="AJ546" t="s">
        <v>8305</v>
      </c>
      <c r="AL546" t="s">
        <v>359</v>
      </c>
      <c r="AM546">
        <v>75</v>
      </c>
      <c r="AN546" t="s">
        <v>359</v>
      </c>
      <c r="AO546">
        <v>1</v>
      </c>
      <c r="AQ546" t="s">
        <v>401</v>
      </c>
      <c r="AR546">
        <v>2017</v>
      </c>
      <c r="AS546" t="s">
        <v>370</v>
      </c>
      <c r="AT546">
        <v>75</v>
      </c>
      <c r="AU546" t="s">
        <v>359</v>
      </c>
      <c r="AV546">
        <v>1</v>
      </c>
      <c r="AX546">
        <v>2016</v>
      </c>
      <c r="AY546" t="s">
        <v>370</v>
      </c>
      <c r="AZ546">
        <v>3000</v>
      </c>
      <c r="BA546" t="s">
        <v>359</v>
      </c>
      <c r="BB546">
        <v>1</v>
      </c>
      <c r="BC546" t="s">
        <v>8306</v>
      </c>
      <c r="BD546" t="s">
        <v>8307</v>
      </c>
      <c r="BE546" t="s">
        <v>8308</v>
      </c>
      <c r="BF546" t="s">
        <v>8309</v>
      </c>
      <c r="BG546" t="s">
        <v>8310</v>
      </c>
      <c r="BH546">
        <v>2016</v>
      </c>
      <c r="BI546" t="s">
        <v>370</v>
      </c>
      <c r="BJ546" t="s">
        <v>359</v>
      </c>
      <c r="BK546">
        <v>1</v>
      </c>
      <c r="BL546" t="s">
        <v>1253</v>
      </c>
      <c r="BN546">
        <v>2016</v>
      </c>
      <c r="BO546" t="s">
        <v>370</v>
      </c>
      <c r="BP546" t="s">
        <v>361</v>
      </c>
      <c r="BV546" t="s">
        <v>361</v>
      </c>
      <c r="CE546" t="s">
        <v>361</v>
      </c>
      <c r="CN546" t="s">
        <v>359</v>
      </c>
      <c r="CO546" t="s">
        <v>359</v>
      </c>
      <c r="CP546" t="s">
        <v>375</v>
      </c>
      <c r="CQ546" t="s">
        <v>359</v>
      </c>
      <c r="CR546">
        <v>0</v>
      </c>
      <c r="CS546" t="s">
        <v>359</v>
      </c>
      <c r="CT546" t="s">
        <v>376</v>
      </c>
      <c r="CU546" t="s">
        <v>359</v>
      </c>
      <c r="CV546" t="s">
        <v>375</v>
      </c>
      <c r="CW546" t="s">
        <v>359</v>
      </c>
      <c r="CX546" t="s">
        <v>8311</v>
      </c>
      <c r="CY546" t="s">
        <v>8312</v>
      </c>
      <c r="CZ546" t="s">
        <v>8313</v>
      </c>
      <c r="DA546" t="s">
        <v>7153</v>
      </c>
      <c r="DB546">
        <v>2</v>
      </c>
      <c r="DC546" t="s">
        <v>8314</v>
      </c>
      <c r="DD546">
        <v>2016</v>
      </c>
      <c r="DE546" t="s">
        <v>370</v>
      </c>
      <c r="DF546" t="s">
        <v>361</v>
      </c>
      <c r="DJ546" t="s">
        <v>359</v>
      </c>
      <c r="DL546" t="s">
        <v>370</v>
      </c>
      <c r="DM546" t="s">
        <v>8315</v>
      </c>
      <c r="DN546" t="s">
        <v>8316</v>
      </c>
    </row>
    <row r="547" spans="1:118" x14ac:dyDescent="0.3">
      <c r="A547" t="s">
        <v>8317</v>
      </c>
      <c r="B547">
        <v>1</v>
      </c>
      <c r="D547" t="s">
        <v>487</v>
      </c>
      <c r="E547" t="s">
        <v>8318</v>
      </c>
      <c r="F547" t="s">
        <v>8319</v>
      </c>
      <c r="G547" t="s">
        <v>490</v>
      </c>
      <c r="H547" t="s">
        <v>4680</v>
      </c>
      <c r="I547">
        <v>2017</v>
      </c>
      <c r="J547" t="s">
        <v>353</v>
      </c>
      <c r="K547" t="s">
        <v>354</v>
      </c>
      <c r="L547" t="s">
        <v>492</v>
      </c>
      <c r="M547" t="s">
        <v>1058</v>
      </c>
      <c r="N547" t="s">
        <v>1476</v>
      </c>
      <c r="Q547" t="s">
        <v>1060</v>
      </c>
      <c r="R547">
        <v>6436</v>
      </c>
      <c r="T547">
        <v>233</v>
      </c>
      <c r="U547">
        <v>89</v>
      </c>
      <c r="V547">
        <v>144</v>
      </c>
      <c r="W547" t="s">
        <v>359</v>
      </c>
      <c r="X547" t="s">
        <v>360</v>
      </c>
      <c r="Z547">
        <v>2013</v>
      </c>
      <c r="AA547" t="s">
        <v>359</v>
      </c>
      <c r="AB547" t="s">
        <v>8320</v>
      </c>
      <c r="AC547" t="s">
        <v>362</v>
      </c>
      <c r="AE547">
        <v>7</v>
      </c>
      <c r="AF547" t="s">
        <v>363</v>
      </c>
      <c r="AG547" t="s">
        <v>1061</v>
      </c>
      <c r="AH547" t="s">
        <v>1062</v>
      </c>
      <c r="AI547" t="s">
        <v>1063</v>
      </c>
      <c r="AJ547" t="s">
        <v>1064</v>
      </c>
      <c r="AL547" t="s">
        <v>359</v>
      </c>
      <c r="AM547">
        <v>10</v>
      </c>
      <c r="AN547" t="s">
        <v>359</v>
      </c>
      <c r="AO547">
        <v>3</v>
      </c>
      <c r="AQ547" t="s">
        <v>401</v>
      </c>
      <c r="AR547">
        <v>2013</v>
      </c>
      <c r="AS547" t="s">
        <v>370</v>
      </c>
      <c r="AT547">
        <v>10</v>
      </c>
      <c r="AU547" t="s">
        <v>359</v>
      </c>
      <c r="AV547">
        <v>1</v>
      </c>
      <c r="AX547">
        <v>2013</v>
      </c>
      <c r="AY547" t="s">
        <v>370</v>
      </c>
      <c r="AZ547">
        <v>1500</v>
      </c>
      <c r="BA547" t="s">
        <v>359</v>
      </c>
      <c r="BB547">
        <v>20</v>
      </c>
      <c r="BC547" t="s">
        <v>1065</v>
      </c>
      <c r="BD547" t="s">
        <v>1066</v>
      </c>
      <c r="BE547" t="s">
        <v>1067</v>
      </c>
      <c r="BF547" t="s">
        <v>1068</v>
      </c>
      <c r="BH547">
        <v>2013</v>
      </c>
      <c r="BI547" t="s">
        <v>370</v>
      </c>
      <c r="BJ547" t="s">
        <v>359</v>
      </c>
      <c r="BK547">
        <v>25</v>
      </c>
      <c r="BL547" t="s">
        <v>551</v>
      </c>
      <c r="BN547">
        <v>2013</v>
      </c>
      <c r="BO547" t="s">
        <v>370</v>
      </c>
      <c r="BP547" t="s">
        <v>359</v>
      </c>
      <c r="BQ547">
        <v>4</v>
      </c>
      <c r="BS547">
        <v>2013</v>
      </c>
      <c r="BT547" t="s">
        <v>370</v>
      </c>
      <c r="BU547">
        <v>11000</v>
      </c>
      <c r="BV547" t="s">
        <v>359</v>
      </c>
      <c r="BW547">
        <v>2</v>
      </c>
      <c r="BY547">
        <v>2013</v>
      </c>
      <c r="BZ547" t="s">
        <v>369</v>
      </c>
      <c r="CA547" t="s">
        <v>359</v>
      </c>
      <c r="CC547">
        <v>2013</v>
      </c>
      <c r="CD547" t="s">
        <v>370</v>
      </c>
      <c r="CE547" t="s">
        <v>361</v>
      </c>
      <c r="CN547" t="s">
        <v>359</v>
      </c>
      <c r="CO547" t="s">
        <v>359</v>
      </c>
      <c r="CP547" t="s">
        <v>375</v>
      </c>
      <c r="CQ547" t="s">
        <v>359</v>
      </c>
      <c r="CR547">
        <v>0</v>
      </c>
      <c r="CS547" t="s">
        <v>359</v>
      </c>
      <c r="CT547" t="s">
        <v>376</v>
      </c>
      <c r="CU547" t="s">
        <v>359</v>
      </c>
      <c r="CV547" t="s">
        <v>375</v>
      </c>
      <c r="CW547" t="s">
        <v>359</v>
      </c>
      <c r="CX547" t="s">
        <v>8321</v>
      </c>
      <c r="CY547" t="s">
        <v>8322</v>
      </c>
      <c r="CZ547" t="s">
        <v>8323</v>
      </c>
      <c r="DA547" t="s">
        <v>8324</v>
      </c>
      <c r="DB547">
        <v>1</v>
      </c>
      <c r="DC547" t="s">
        <v>8325</v>
      </c>
      <c r="DD547">
        <v>2013</v>
      </c>
      <c r="DE547" t="s">
        <v>370</v>
      </c>
      <c r="DF547" t="s">
        <v>361</v>
      </c>
      <c r="DJ547" t="s">
        <v>359</v>
      </c>
      <c r="DL547" t="s">
        <v>369</v>
      </c>
      <c r="DN547" t="s">
        <v>8326</v>
      </c>
    </row>
    <row r="548" spans="1:118" x14ac:dyDescent="0.3">
      <c r="A548" t="s">
        <v>8327</v>
      </c>
      <c r="B548">
        <v>1</v>
      </c>
      <c r="D548" t="s">
        <v>385</v>
      </c>
      <c r="E548" t="s">
        <v>8328</v>
      </c>
      <c r="F548" t="s">
        <v>8329</v>
      </c>
      <c r="G548" t="s">
        <v>388</v>
      </c>
      <c r="H548" t="s">
        <v>8330</v>
      </c>
      <c r="I548">
        <v>2017</v>
      </c>
      <c r="J548" t="s">
        <v>353</v>
      </c>
      <c r="K548" t="s">
        <v>354</v>
      </c>
      <c r="L548" t="s">
        <v>937</v>
      </c>
      <c r="M548" t="s">
        <v>938</v>
      </c>
      <c r="N548" t="s">
        <v>8331</v>
      </c>
      <c r="Q548" t="s">
        <v>872</v>
      </c>
      <c r="T548">
        <v>162</v>
      </c>
      <c r="U548">
        <v>120</v>
      </c>
      <c r="V548">
        <v>42</v>
      </c>
      <c r="W548" t="s">
        <v>359</v>
      </c>
      <c r="X548" t="s">
        <v>394</v>
      </c>
      <c r="Z548">
        <v>2012</v>
      </c>
      <c r="AA548" t="s">
        <v>361</v>
      </c>
      <c r="AC548" t="s">
        <v>8332</v>
      </c>
      <c r="AD548" t="s">
        <v>8333</v>
      </c>
      <c r="AE548">
        <v>1</v>
      </c>
      <c r="AF548" t="s">
        <v>363</v>
      </c>
      <c r="AG548" t="s">
        <v>875</v>
      </c>
      <c r="AH548" t="s">
        <v>876</v>
      </c>
      <c r="AI548" t="s">
        <v>877</v>
      </c>
      <c r="AJ548" t="s">
        <v>878</v>
      </c>
      <c r="AL548" t="s">
        <v>359</v>
      </c>
      <c r="AM548">
        <v>30</v>
      </c>
      <c r="AN548" t="s">
        <v>359</v>
      </c>
      <c r="AO548">
        <v>1</v>
      </c>
      <c r="AQ548" t="s">
        <v>401</v>
      </c>
      <c r="AR548">
        <v>2012</v>
      </c>
      <c r="AS548" t="s">
        <v>370</v>
      </c>
      <c r="AT548">
        <v>30</v>
      </c>
      <c r="AU548" t="s">
        <v>359</v>
      </c>
      <c r="AV548">
        <v>1</v>
      </c>
      <c r="AX548">
        <v>2012</v>
      </c>
      <c r="AY548" t="s">
        <v>370</v>
      </c>
      <c r="AZ548">
        <v>4500</v>
      </c>
      <c r="BA548" t="s">
        <v>361</v>
      </c>
      <c r="BJ548" t="s">
        <v>361</v>
      </c>
      <c r="BP548" t="s">
        <v>359</v>
      </c>
      <c r="BQ548">
        <v>1</v>
      </c>
      <c r="BS548">
        <v>2012</v>
      </c>
      <c r="BT548" t="s">
        <v>370</v>
      </c>
      <c r="BU548">
        <v>4500</v>
      </c>
      <c r="BV548" t="s">
        <v>361</v>
      </c>
      <c r="CE548" t="s">
        <v>361</v>
      </c>
      <c r="CN548" t="s">
        <v>359</v>
      </c>
      <c r="CO548" t="s">
        <v>359</v>
      </c>
      <c r="CP548" t="s">
        <v>375</v>
      </c>
      <c r="CQ548" t="s">
        <v>359</v>
      </c>
      <c r="CR548">
        <v>0</v>
      </c>
      <c r="CS548" t="s">
        <v>359</v>
      </c>
      <c r="CT548" t="s">
        <v>376</v>
      </c>
      <c r="CU548" t="s">
        <v>359</v>
      </c>
      <c r="CV548" t="s">
        <v>375</v>
      </c>
      <c r="CW548" t="s">
        <v>359</v>
      </c>
      <c r="CX548" t="s">
        <v>8334</v>
      </c>
      <c r="CY548" t="s">
        <v>8335</v>
      </c>
      <c r="CZ548" t="s">
        <v>8336</v>
      </c>
      <c r="DA548" t="s">
        <v>8337</v>
      </c>
      <c r="DB548">
        <v>1</v>
      </c>
      <c r="DC548" t="s">
        <v>8338</v>
      </c>
      <c r="DD548">
        <v>2012</v>
      </c>
      <c r="DE548" t="s">
        <v>370</v>
      </c>
      <c r="DF548" t="s">
        <v>361</v>
      </c>
      <c r="DJ548" t="s">
        <v>359</v>
      </c>
      <c r="DL548" t="s">
        <v>370</v>
      </c>
      <c r="DM548" t="s">
        <v>8339</v>
      </c>
      <c r="DN548" t="s">
        <v>8340</v>
      </c>
    </row>
    <row r="549" spans="1:118" x14ac:dyDescent="0.3">
      <c r="A549" t="s">
        <v>8341</v>
      </c>
      <c r="B549">
        <v>1</v>
      </c>
      <c r="D549" t="s">
        <v>465</v>
      </c>
      <c r="E549" t="s">
        <v>8342</v>
      </c>
      <c r="F549" t="s">
        <v>8343</v>
      </c>
      <c r="G549" t="s">
        <v>468</v>
      </c>
      <c r="H549" t="s">
        <v>8344</v>
      </c>
      <c r="I549">
        <v>2017</v>
      </c>
      <c r="J549" t="s">
        <v>353</v>
      </c>
      <c r="K549" t="s">
        <v>354</v>
      </c>
      <c r="L549" t="s">
        <v>664</v>
      </c>
      <c r="M549" t="s">
        <v>665</v>
      </c>
      <c r="N549" t="s">
        <v>8345</v>
      </c>
      <c r="Q549" t="s">
        <v>8346</v>
      </c>
      <c r="R549">
        <v>30604</v>
      </c>
      <c r="T549">
        <v>161</v>
      </c>
      <c r="U549">
        <v>161</v>
      </c>
      <c r="V549">
        <v>0</v>
      </c>
      <c r="W549" t="s">
        <v>359</v>
      </c>
      <c r="X549" t="s">
        <v>360</v>
      </c>
      <c r="Z549">
        <v>2017</v>
      </c>
      <c r="AA549" t="s">
        <v>361</v>
      </c>
      <c r="AC549" t="s">
        <v>362</v>
      </c>
      <c r="AD549" t="s">
        <v>8347</v>
      </c>
      <c r="AE549">
        <v>2</v>
      </c>
      <c r="AF549" t="s">
        <v>363</v>
      </c>
      <c r="AG549" t="s">
        <v>670</v>
      </c>
      <c r="AH549" t="s">
        <v>671</v>
      </c>
      <c r="AI549" t="s">
        <v>672</v>
      </c>
      <c r="AJ549" t="s">
        <v>673</v>
      </c>
      <c r="AL549" t="s">
        <v>359</v>
      </c>
      <c r="AM549">
        <v>5</v>
      </c>
      <c r="AN549" t="s">
        <v>361</v>
      </c>
      <c r="AT549">
        <v>5</v>
      </c>
      <c r="AU549" t="s">
        <v>361</v>
      </c>
      <c r="BA549" t="s">
        <v>361</v>
      </c>
      <c r="BJ549" t="s">
        <v>361</v>
      </c>
      <c r="BP549" t="s">
        <v>361</v>
      </c>
      <c r="BV549" t="s">
        <v>361</v>
      </c>
      <c r="CE549" t="s">
        <v>361</v>
      </c>
      <c r="CN549" t="s">
        <v>359</v>
      </c>
      <c r="CO549" t="s">
        <v>359</v>
      </c>
      <c r="CP549" t="s">
        <v>375</v>
      </c>
      <c r="CQ549" t="s">
        <v>359</v>
      </c>
      <c r="CR549">
        <v>0</v>
      </c>
      <c r="CS549" t="s">
        <v>359</v>
      </c>
      <c r="CT549" t="s">
        <v>376</v>
      </c>
      <c r="CU549" t="s">
        <v>359</v>
      </c>
      <c r="CV549" t="s">
        <v>375</v>
      </c>
      <c r="CW549" t="s">
        <v>359</v>
      </c>
      <c r="CX549" t="s">
        <v>8348</v>
      </c>
      <c r="CY549" t="s">
        <v>8349</v>
      </c>
      <c r="CZ549" t="s">
        <v>8350</v>
      </c>
      <c r="DA549" t="s">
        <v>8351</v>
      </c>
      <c r="DB549">
        <v>2</v>
      </c>
      <c r="DC549" t="s">
        <v>8352</v>
      </c>
      <c r="DD549">
        <v>2017</v>
      </c>
      <c r="DE549" t="s">
        <v>622</v>
      </c>
      <c r="DF549" t="s">
        <v>361</v>
      </c>
      <c r="DJ549" t="s">
        <v>361</v>
      </c>
      <c r="DK549" t="s">
        <v>8353</v>
      </c>
      <c r="DL549" t="s">
        <v>622</v>
      </c>
      <c r="DM549" t="s">
        <v>8347</v>
      </c>
      <c r="DN549" t="s">
        <v>8354</v>
      </c>
    </row>
    <row r="550" spans="1:118" x14ac:dyDescent="0.3">
      <c r="A550" t="s">
        <v>8355</v>
      </c>
      <c r="B550">
        <v>1</v>
      </c>
      <c r="D550" t="s">
        <v>465</v>
      </c>
      <c r="E550" t="s">
        <v>8356</v>
      </c>
      <c r="F550" t="s">
        <v>8357</v>
      </c>
      <c r="G550" t="s">
        <v>468</v>
      </c>
      <c r="H550" t="s">
        <v>8358</v>
      </c>
      <c r="I550">
        <v>2017</v>
      </c>
      <c r="J550" t="s">
        <v>353</v>
      </c>
      <c r="K550" t="s">
        <v>354</v>
      </c>
      <c r="L550" t="s">
        <v>470</v>
      </c>
      <c r="M550" t="s">
        <v>471</v>
      </c>
      <c r="N550" t="s">
        <v>8359</v>
      </c>
      <c r="Q550" t="s">
        <v>8360</v>
      </c>
      <c r="R550">
        <v>9577</v>
      </c>
      <c r="T550">
        <v>68</v>
      </c>
      <c r="U550">
        <v>68</v>
      </c>
      <c r="V550">
        <v>0</v>
      </c>
      <c r="W550" t="s">
        <v>359</v>
      </c>
      <c r="X550" t="s">
        <v>360</v>
      </c>
      <c r="Z550">
        <v>2015</v>
      </c>
      <c r="AA550" t="s">
        <v>361</v>
      </c>
      <c r="AC550" t="s">
        <v>362</v>
      </c>
      <c r="AD550" t="s">
        <v>8361</v>
      </c>
      <c r="AE550">
        <v>10</v>
      </c>
      <c r="AF550" t="s">
        <v>363</v>
      </c>
      <c r="AG550" t="s">
        <v>8362</v>
      </c>
      <c r="AH550" t="s">
        <v>8363</v>
      </c>
      <c r="AI550" t="s">
        <v>1103</v>
      </c>
      <c r="AJ550" t="s">
        <v>1104</v>
      </c>
      <c r="AL550" t="s">
        <v>359</v>
      </c>
      <c r="AM550">
        <v>40</v>
      </c>
      <c r="AN550" t="s">
        <v>359</v>
      </c>
      <c r="AO550">
        <v>8</v>
      </c>
      <c r="AQ550" t="s">
        <v>401</v>
      </c>
      <c r="AR550">
        <v>2015</v>
      </c>
      <c r="AS550" t="s">
        <v>370</v>
      </c>
      <c r="AT550">
        <v>70</v>
      </c>
      <c r="AU550" t="s">
        <v>359</v>
      </c>
      <c r="AV550">
        <v>1</v>
      </c>
      <c r="AX550">
        <v>2015</v>
      </c>
      <c r="AY550" t="s">
        <v>370</v>
      </c>
      <c r="AZ550">
        <v>4000</v>
      </c>
      <c r="BA550" t="s">
        <v>359</v>
      </c>
      <c r="BB550">
        <v>1</v>
      </c>
      <c r="BC550" t="s">
        <v>8364</v>
      </c>
      <c r="BD550" t="s">
        <v>8365</v>
      </c>
      <c r="BE550" t="s">
        <v>8366</v>
      </c>
      <c r="BF550" t="s">
        <v>8367</v>
      </c>
      <c r="BG550" t="s">
        <v>8368</v>
      </c>
      <c r="BH550">
        <v>2015</v>
      </c>
      <c r="BI550" t="s">
        <v>370</v>
      </c>
      <c r="BJ550" t="s">
        <v>361</v>
      </c>
      <c r="BP550" t="s">
        <v>359</v>
      </c>
      <c r="BQ550">
        <v>3</v>
      </c>
      <c r="BS550">
        <v>2015</v>
      </c>
      <c r="BT550" t="s">
        <v>370</v>
      </c>
      <c r="BU550">
        <v>8000</v>
      </c>
      <c r="BV550" t="s">
        <v>359</v>
      </c>
      <c r="BW550">
        <v>2</v>
      </c>
      <c r="BY550">
        <v>2015</v>
      </c>
      <c r="BZ550" t="s">
        <v>370</v>
      </c>
      <c r="CA550" t="s">
        <v>359</v>
      </c>
      <c r="CC550">
        <v>2015</v>
      </c>
      <c r="CD550" t="s">
        <v>370</v>
      </c>
      <c r="CE550" t="s">
        <v>361</v>
      </c>
      <c r="CN550" t="s">
        <v>359</v>
      </c>
      <c r="CO550" t="s">
        <v>359</v>
      </c>
      <c r="CP550" t="s">
        <v>375</v>
      </c>
      <c r="CQ550" t="s">
        <v>359</v>
      </c>
      <c r="CR550">
        <v>0</v>
      </c>
      <c r="CS550" t="s">
        <v>359</v>
      </c>
      <c r="CT550" t="s">
        <v>376</v>
      </c>
      <c r="CU550" t="s">
        <v>359</v>
      </c>
      <c r="CV550" t="s">
        <v>375</v>
      </c>
      <c r="CW550" t="s">
        <v>359</v>
      </c>
      <c r="CX550" t="s">
        <v>8369</v>
      </c>
      <c r="CY550" t="s">
        <v>8370</v>
      </c>
      <c r="CZ550" t="s">
        <v>8371</v>
      </c>
      <c r="DA550" t="s">
        <v>8372</v>
      </c>
      <c r="DB550">
        <v>2</v>
      </c>
      <c r="DC550" t="s">
        <v>8373</v>
      </c>
      <c r="DD550">
        <v>2015</v>
      </c>
      <c r="DE550" t="s">
        <v>370</v>
      </c>
      <c r="DF550" t="s">
        <v>361</v>
      </c>
      <c r="DJ550" t="s">
        <v>359</v>
      </c>
      <c r="DL550" t="s">
        <v>370</v>
      </c>
      <c r="DM550" t="s">
        <v>8374</v>
      </c>
      <c r="DN550" t="s">
        <v>8375</v>
      </c>
    </row>
    <row r="551" spans="1:118" x14ac:dyDescent="0.3">
      <c r="A551" t="s">
        <v>8376</v>
      </c>
      <c r="B551">
        <v>1</v>
      </c>
      <c r="D551" t="s">
        <v>631</v>
      </c>
      <c r="E551" t="s">
        <v>8377</v>
      </c>
      <c r="F551" t="s">
        <v>8378</v>
      </c>
      <c r="G551" t="s">
        <v>634</v>
      </c>
      <c r="H551" t="s">
        <v>3760</v>
      </c>
      <c r="I551">
        <v>2017</v>
      </c>
      <c r="J551" t="s">
        <v>353</v>
      </c>
      <c r="K551" t="s">
        <v>354</v>
      </c>
      <c r="L551" t="s">
        <v>564</v>
      </c>
      <c r="M551" t="s">
        <v>636</v>
      </c>
      <c r="N551" t="s">
        <v>6306</v>
      </c>
      <c r="Q551" t="s">
        <v>771</v>
      </c>
      <c r="R551">
        <v>6074</v>
      </c>
      <c r="T551">
        <v>111</v>
      </c>
      <c r="U551">
        <v>49</v>
      </c>
      <c r="V551">
        <v>62</v>
      </c>
      <c r="W551" t="s">
        <v>359</v>
      </c>
      <c r="X551" t="s">
        <v>360</v>
      </c>
      <c r="Z551">
        <v>2014</v>
      </c>
      <c r="AA551" t="s">
        <v>359</v>
      </c>
      <c r="AB551" t="s">
        <v>8379</v>
      </c>
      <c r="AC551" t="s">
        <v>362</v>
      </c>
      <c r="AE551">
        <v>1</v>
      </c>
      <c r="AF551" t="s">
        <v>363</v>
      </c>
      <c r="AG551" t="s">
        <v>773</v>
      </c>
      <c r="AH551" t="s">
        <v>8380</v>
      </c>
      <c r="AI551" t="s">
        <v>775</v>
      </c>
      <c r="AJ551" t="s">
        <v>776</v>
      </c>
      <c r="AL551" t="s">
        <v>359</v>
      </c>
      <c r="AM551">
        <v>4.4400000000000004</v>
      </c>
      <c r="AN551" t="s">
        <v>359</v>
      </c>
      <c r="AO551">
        <v>1</v>
      </c>
      <c r="AQ551" t="s">
        <v>401</v>
      </c>
      <c r="AR551">
        <v>2014</v>
      </c>
      <c r="AS551" t="s">
        <v>370</v>
      </c>
      <c r="AT551">
        <v>4.4400000000000004</v>
      </c>
      <c r="AU551" t="s">
        <v>359</v>
      </c>
      <c r="AV551">
        <v>1</v>
      </c>
      <c r="AX551">
        <v>2014</v>
      </c>
      <c r="AY551" t="s">
        <v>370</v>
      </c>
      <c r="AZ551">
        <v>3000</v>
      </c>
      <c r="BA551" t="s">
        <v>359</v>
      </c>
      <c r="BB551">
        <v>16</v>
      </c>
      <c r="BC551" t="s">
        <v>777</v>
      </c>
      <c r="BD551" t="s">
        <v>778</v>
      </c>
      <c r="BE551" t="s">
        <v>779</v>
      </c>
      <c r="BF551" t="s">
        <v>780</v>
      </c>
      <c r="BH551">
        <v>2014</v>
      </c>
      <c r="BI551" t="s">
        <v>370</v>
      </c>
      <c r="BJ551" t="s">
        <v>359</v>
      </c>
      <c r="BK551">
        <v>8</v>
      </c>
      <c r="BL551" t="s">
        <v>819</v>
      </c>
      <c r="BN551">
        <v>2014</v>
      </c>
      <c r="BO551" t="s">
        <v>369</v>
      </c>
      <c r="BP551" t="s">
        <v>359</v>
      </c>
      <c r="BQ551">
        <v>3</v>
      </c>
      <c r="BS551">
        <v>2014</v>
      </c>
      <c r="BT551" t="s">
        <v>369</v>
      </c>
      <c r="BU551">
        <v>20000</v>
      </c>
      <c r="BV551" t="s">
        <v>359</v>
      </c>
      <c r="BW551">
        <v>1</v>
      </c>
      <c r="BY551">
        <v>2014</v>
      </c>
      <c r="BZ551" t="s">
        <v>369</v>
      </c>
      <c r="CA551" t="s">
        <v>359</v>
      </c>
      <c r="CC551">
        <v>2014</v>
      </c>
      <c r="CD551" t="s">
        <v>370</v>
      </c>
      <c r="CE551" t="s">
        <v>361</v>
      </c>
      <c r="CN551" t="s">
        <v>359</v>
      </c>
      <c r="CO551" t="s">
        <v>359</v>
      </c>
      <c r="CP551" t="s">
        <v>375</v>
      </c>
      <c r="CQ551" t="s">
        <v>359</v>
      </c>
      <c r="CR551">
        <v>0</v>
      </c>
      <c r="CS551" t="s">
        <v>359</v>
      </c>
      <c r="CT551" t="s">
        <v>376</v>
      </c>
      <c r="CU551" t="s">
        <v>359</v>
      </c>
      <c r="CV551" t="s">
        <v>375</v>
      </c>
      <c r="CW551" t="s">
        <v>359</v>
      </c>
      <c r="CX551" t="s">
        <v>8381</v>
      </c>
      <c r="CY551" t="s">
        <v>8382</v>
      </c>
      <c r="CZ551" t="s">
        <v>8383</v>
      </c>
      <c r="DA551" t="s">
        <v>8384</v>
      </c>
      <c r="DB551">
        <v>28</v>
      </c>
      <c r="DC551" t="s">
        <v>8385</v>
      </c>
      <c r="DD551">
        <v>2014</v>
      </c>
      <c r="DE551" t="s">
        <v>622</v>
      </c>
      <c r="DF551" t="s">
        <v>361</v>
      </c>
      <c r="DJ551" t="s">
        <v>359</v>
      </c>
      <c r="DL551" t="s">
        <v>369</v>
      </c>
      <c r="DM551" t="s">
        <v>8386</v>
      </c>
      <c r="DN551" t="s">
        <v>8387</v>
      </c>
    </row>
    <row r="552" spans="1:118" x14ac:dyDescent="0.3">
      <c r="A552" t="s">
        <v>8388</v>
      </c>
      <c r="B552">
        <v>1</v>
      </c>
      <c r="D552" t="s">
        <v>348</v>
      </c>
      <c r="E552" t="s">
        <v>8389</v>
      </c>
      <c r="F552" t="s">
        <v>8390</v>
      </c>
      <c r="G552" t="s">
        <v>351</v>
      </c>
      <c r="H552" t="s">
        <v>8391</v>
      </c>
      <c r="I552">
        <v>2017</v>
      </c>
      <c r="J552" t="s">
        <v>353</v>
      </c>
      <c r="K552" t="s">
        <v>354</v>
      </c>
      <c r="L552" t="s">
        <v>981</v>
      </c>
      <c r="M552" t="s">
        <v>831</v>
      </c>
      <c r="N552" t="s">
        <v>982</v>
      </c>
      <c r="Q552" t="s">
        <v>983</v>
      </c>
      <c r="R552">
        <v>14106</v>
      </c>
      <c r="T552">
        <v>520</v>
      </c>
      <c r="U552">
        <v>520</v>
      </c>
      <c r="V552">
        <v>0</v>
      </c>
      <c r="W552" t="s">
        <v>359</v>
      </c>
      <c r="X552" t="s">
        <v>360</v>
      </c>
      <c r="Z552">
        <v>2012</v>
      </c>
      <c r="AA552" t="s">
        <v>361</v>
      </c>
      <c r="AC552" t="s">
        <v>362</v>
      </c>
      <c r="AD552" t="s">
        <v>984</v>
      </c>
      <c r="AE552">
        <v>3</v>
      </c>
      <c r="AF552" t="s">
        <v>363</v>
      </c>
      <c r="AG552" t="s">
        <v>450</v>
      </c>
      <c r="AH552" t="s">
        <v>451</v>
      </c>
      <c r="AI552" t="s">
        <v>452</v>
      </c>
      <c r="AJ552" t="s">
        <v>453</v>
      </c>
      <c r="AL552" t="s">
        <v>359</v>
      </c>
      <c r="AM552">
        <v>4.5</v>
      </c>
      <c r="AN552" t="s">
        <v>359</v>
      </c>
      <c r="AO552">
        <v>3</v>
      </c>
      <c r="AQ552" t="s">
        <v>368</v>
      </c>
      <c r="AR552">
        <v>2009</v>
      </c>
      <c r="AS552" t="s">
        <v>370</v>
      </c>
      <c r="AT552">
        <v>4.5</v>
      </c>
      <c r="AU552" t="s">
        <v>359</v>
      </c>
      <c r="AV552">
        <v>2</v>
      </c>
      <c r="AX552">
        <v>2012</v>
      </c>
      <c r="AY552" t="s">
        <v>370</v>
      </c>
      <c r="AZ552">
        <v>5000</v>
      </c>
      <c r="BA552" t="s">
        <v>359</v>
      </c>
      <c r="BB552">
        <v>16</v>
      </c>
      <c r="BC552" t="s">
        <v>454</v>
      </c>
      <c r="BD552" t="s">
        <v>455</v>
      </c>
      <c r="BE552" t="s">
        <v>456</v>
      </c>
      <c r="BF552" t="s">
        <v>457</v>
      </c>
      <c r="BH552">
        <v>2012</v>
      </c>
      <c r="BI552" t="s">
        <v>370</v>
      </c>
      <c r="BJ552" t="s">
        <v>359</v>
      </c>
      <c r="BK552">
        <v>8</v>
      </c>
      <c r="BL552" t="s">
        <v>368</v>
      </c>
      <c r="BN552">
        <v>2012</v>
      </c>
      <c r="BO552" t="s">
        <v>370</v>
      </c>
      <c r="BP552" t="s">
        <v>359</v>
      </c>
      <c r="BQ552">
        <v>2</v>
      </c>
      <c r="BS552">
        <v>2012</v>
      </c>
      <c r="BT552" t="s">
        <v>370</v>
      </c>
      <c r="BU552">
        <v>5000</v>
      </c>
      <c r="BV552" t="s">
        <v>359</v>
      </c>
      <c r="BW552">
        <v>1</v>
      </c>
      <c r="BY552">
        <v>2009</v>
      </c>
      <c r="BZ552" t="s">
        <v>370</v>
      </c>
      <c r="CA552" t="s">
        <v>359</v>
      </c>
      <c r="CC552">
        <v>2009</v>
      </c>
      <c r="CD552" t="s">
        <v>370</v>
      </c>
      <c r="CE552" t="s">
        <v>361</v>
      </c>
      <c r="CN552" t="s">
        <v>359</v>
      </c>
      <c r="CO552" t="s">
        <v>359</v>
      </c>
      <c r="CP552" t="s">
        <v>375</v>
      </c>
      <c r="CQ552" t="s">
        <v>359</v>
      </c>
      <c r="CR552">
        <v>0</v>
      </c>
      <c r="CS552" t="s">
        <v>359</v>
      </c>
      <c r="CT552" t="s">
        <v>376</v>
      </c>
      <c r="CU552" t="s">
        <v>359</v>
      </c>
      <c r="CV552" t="s">
        <v>375</v>
      </c>
      <c r="CW552" t="s">
        <v>359</v>
      </c>
      <c r="CX552" t="s">
        <v>8392</v>
      </c>
      <c r="CY552" t="s">
        <v>8393</v>
      </c>
      <c r="CZ552" t="s">
        <v>8394</v>
      </c>
      <c r="DA552" t="s">
        <v>8395</v>
      </c>
      <c r="DB552">
        <v>1</v>
      </c>
      <c r="DC552" t="s">
        <v>8396</v>
      </c>
      <c r="DD552">
        <v>2012</v>
      </c>
      <c r="DE552" t="s">
        <v>370</v>
      </c>
      <c r="DF552" t="s">
        <v>361</v>
      </c>
      <c r="DJ552" t="s">
        <v>359</v>
      </c>
      <c r="DL552" t="s">
        <v>370</v>
      </c>
      <c r="DM552" t="s">
        <v>984</v>
      </c>
      <c r="DN552" t="s">
        <v>8397</v>
      </c>
    </row>
    <row r="553" spans="1:118" x14ac:dyDescent="0.3">
      <c r="A553" t="s">
        <v>8398</v>
      </c>
      <c r="B553">
        <v>1</v>
      </c>
      <c r="D553" t="s">
        <v>487</v>
      </c>
      <c r="E553" t="s">
        <v>8399</v>
      </c>
      <c r="F553" t="s">
        <v>8400</v>
      </c>
      <c r="G553" t="s">
        <v>490</v>
      </c>
      <c r="H553" t="s">
        <v>3869</v>
      </c>
      <c r="I553">
        <v>2017</v>
      </c>
      <c r="J553" t="s">
        <v>353</v>
      </c>
      <c r="K553" t="s">
        <v>354</v>
      </c>
      <c r="L553" t="s">
        <v>492</v>
      </c>
      <c r="M553" t="s">
        <v>1333</v>
      </c>
      <c r="N553" t="s">
        <v>1334</v>
      </c>
      <c r="Q553" t="s">
        <v>495</v>
      </c>
      <c r="R553">
        <v>2297</v>
      </c>
      <c r="T553">
        <v>205</v>
      </c>
      <c r="U553">
        <v>110</v>
      </c>
      <c r="V553">
        <v>95</v>
      </c>
      <c r="W553" t="s">
        <v>359</v>
      </c>
      <c r="X553" t="s">
        <v>394</v>
      </c>
      <c r="Z553">
        <v>2013</v>
      </c>
      <c r="AA553" t="s">
        <v>361</v>
      </c>
      <c r="AC553" t="s">
        <v>362</v>
      </c>
      <c r="AE553">
        <v>1</v>
      </c>
      <c r="AF553" t="s">
        <v>363</v>
      </c>
      <c r="AG553" t="s">
        <v>496</v>
      </c>
      <c r="AH553" t="s">
        <v>497</v>
      </c>
      <c r="AI553" t="s">
        <v>498</v>
      </c>
      <c r="AJ553" t="s">
        <v>499</v>
      </c>
      <c r="AL553" t="s">
        <v>359</v>
      </c>
      <c r="AM553">
        <v>13</v>
      </c>
      <c r="AN553" t="s">
        <v>359</v>
      </c>
      <c r="AO553">
        <v>1</v>
      </c>
      <c r="AQ553" t="s">
        <v>401</v>
      </c>
      <c r="AR553">
        <v>2013</v>
      </c>
      <c r="AS553" t="s">
        <v>370</v>
      </c>
      <c r="AT553">
        <v>13</v>
      </c>
      <c r="AU553" t="s">
        <v>359</v>
      </c>
      <c r="AV553">
        <v>1</v>
      </c>
      <c r="AX553">
        <v>2013</v>
      </c>
      <c r="AY553" t="s">
        <v>370</v>
      </c>
      <c r="AZ553">
        <v>30</v>
      </c>
      <c r="BA553" t="s">
        <v>359</v>
      </c>
      <c r="BB553">
        <v>6</v>
      </c>
      <c r="BC553" t="s">
        <v>500</v>
      </c>
      <c r="BD553" t="s">
        <v>501</v>
      </c>
      <c r="BE553" t="s">
        <v>502</v>
      </c>
      <c r="BF553" t="s">
        <v>503</v>
      </c>
      <c r="BH553">
        <v>2013</v>
      </c>
      <c r="BI553" t="s">
        <v>369</v>
      </c>
      <c r="BJ553" t="s">
        <v>359</v>
      </c>
      <c r="BK553">
        <v>10</v>
      </c>
      <c r="BL553" t="s">
        <v>504</v>
      </c>
      <c r="BN553">
        <v>2013</v>
      </c>
      <c r="BO553" t="s">
        <v>370</v>
      </c>
      <c r="BP553" t="s">
        <v>359</v>
      </c>
      <c r="BQ553">
        <v>2</v>
      </c>
      <c r="BS553">
        <v>2013</v>
      </c>
      <c r="BT553" t="s">
        <v>370</v>
      </c>
      <c r="BU553">
        <v>7000</v>
      </c>
      <c r="BV553" t="s">
        <v>361</v>
      </c>
      <c r="CE553" t="s">
        <v>361</v>
      </c>
      <c r="CN553" t="s">
        <v>359</v>
      </c>
      <c r="CO553" t="s">
        <v>359</v>
      </c>
      <c r="CP553" t="s">
        <v>375</v>
      </c>
      <c r="CQ553" t="s">
        <v>359</v>
      </c>
      <c r="CR553">
        <v>0</v>
      </c>
      <c r="CS553" t="s">
        <v>359</v>
      </c>
      <c r="CT553" t="s">
        <v>376</v>
      </c>
      <c r="CU553" t="s">
        <v>359</v>
      </c>
      <c r="CV553" t="s">
        <v>375</v>
      </c>
      <c r="CW553" t="s">
        <v>359</v>
      </c>
      <c r="CX553" t="s">
        <v>8401</v>
      </c>
      <c r="CY553" t="s">
        <v>8402</v>
      </c>
      <c r="CZ553" t="s">
        <v>8403</v>
      </c>
      <c r="DA553" t="s">
        <v>8404</v>
      </c>
      <c r="DB553">
        <v>1</v>
      </c>
      <c r="DC553" t="s">
        <v>8405</v>
      </c>
      <c r="DD553">
        <v>2013</v>
      </c>
      <c r="DE553" t="s">
        <v>370</v>
      </c>
      <c r="DF553" t="s">
        <v>361</v>
      </c>
      <c r="DJ553" t="s">
        <v>359</v>
      </c>
      <c r="DL553" t="s">
        <v>370</v>
      </c>
      <c r="DN553" t="s">
        <v>8406</v>
      </c>
    </row>
    <row r="554" spans="1:118" x14ac:dyDescent="0.3">
      <c r="A554" t="s">
        <v>8407</v>
      </c>
      <c r="B554">
        <v>1</v>
      </c>
      <c r="D554" t="s">
        <v>348</v>
      </c>
      <c r="E554" t="s">
        <v>8408</v>
      </c>
      <c r="F554" t="s">
        <v>8409</v>
      </c>
      <c r="G554" t="s">
        <v>351</v>
      </c>
      <c r="H554" t="s">
        <v>5203</v>
      </c>
      <c r="I554">
        <v>2017</v>
      </c>
      <c r="J554" t="s">
        <v>353</v>
      </c>
      <c r="K554" t="s">
        <v>354</v>
      </c>
      <c r="L554" t="s">
        <v>981</v>
      </c>
      <c r="M554" t="s">
        <v>1291</v>
      </c>
      <c r="N554" t="s">
        <v>1292</v>
      </c>
      <c r="Q554" t="s">
        <v>983</v>
      </c>
      <c r="R554">
        <v>14106</v>
      </c>
      <c r="T554">
        <v>550</v>
      </c>
      <c r="U554">
        <v>550</v>
      </c>
      <c r="V554">
        <v>0</v>
      </c>
      <c r="W554" t="s">
        <v>359</v>
      </c>
      <c r="X554" t="s">
        <v>360</v>
      </c>
      <c r="Z554">
        <v>2012</v>
      </c>
      <c r="AA554" t="s">
        <v>359</v>
      </c>
      <c r="AB554" t="s">
        <v>8410</v>
      </c>
      <c r="AC554" t="s">
        <v>362</v>
      </c>
      <c r="AD554" t="s">
        <v>1194</v>
      </c>
      <c r="AE554">
        <v>3</v>
      </c>
      <c r="AF554" t="s">
        <v>363</v>
      </c>
      <c r="AG554" t="s">
        <v>450</v>
      </c>
      <c r="AH554" t="s">
        <v>451</v>
      </c>
      <c r="AI554" t="s">
        <v>452</v>
      </c>
      <c r="AJ554" t="s">
        <v>453</v>
      </c>
      <c r="AL554" t="s">
        <v>359</v>
      </c>
      <c r="AM554">
        <v>4.5</v>
      </c>
      <c r="AN554" t="s">
        <v>359</v>
      </c>
      <c r="AO554">
        <v>3</v>
      </c>
      <c r="AQ554" t="s">
        <v>368</v>
      </c>
      <c r="AR554">
        <v>2009</v>
      </c>
      <c r="AS554" t="s">
        <v>370</v>
      </c>
      <c r="AT554">
        <v>4.5</v>
      </c>
      <c r="AU554" t="s">
        <v>359</v>
      </c>
      <c r="AV554">
        <v>2</v>
      </c>
      <c r="AX554">
        <v>2012</v>
      </c>
      <c r="AY554" t="s">
        <v>370</v>
      </c>
      <c r="AZ554">
        <v>5000</v>
      </c>
      <c r="BA554" t="s">
        <v>359</v>
      </c>
      <c r="BB554">
        <v>16</v>
      </c>
      <c r="BC554" t="s">
        <v>454</v>
      </c>
      <c r="BD554" t="s">
        <v>455</v>
      </c>
      <c r="BE554" t="s">
        <v>456</v>
      </c>
      <c r="BF554" t="s">
        <v>457</v>
      </c>
      <c r="BH554">
        <v>2012</v>
      </c>
      <c r="BI554" t="s">
        <v>370</v>
      </c>
      <c r="BJ554" t="s">
        <v>359</v>
      </c>
      <c r="BK554">
        <v>23</v>
      </c>
      <c r="BL554" t="s">
        <v>368</v>
      </c>
      <c r="BN554">
        <v>2012</v>
      </c>
      <c r="BO554" t="s">
        <v>370</v>
      </c>
      <c r="BP554" t="s">
        <v>359</v>
      </c>
      <c r="BQ554">
        <v>2</v>
      </c>
      <c r="BS554">
        <v>2012</v>
      </c>
      <c r="BT554" t="s">
        <v>370</v>
      </c>
      <c r="BU554">
        <v>5000</v>
      </c>
      <c r="BV554" t="s">
        <v>359</v>
      </c>
      <c r="BW554">
        <v>1</v>
      </c>
      <c r="BY554">
        <v>2009</v>
      </c>
      <c r="BZ554" t="s">
        <v>370</v>
      </c>
      <c r="CA554" t="s">
        <v>359</v>
      </c>
      <c r="CC554">
        <v>2009</v>
      </c>
      <c r="CD554" t="s">
        <v>370</v>
      </c>
      <c r="CE554" t="s">
        <v>361</v>
      </c>
      <c r="CN554" t="s">
        <v>359</v>
      </c>
      <c r="CO554" t="s">
        <v>359</v>
      </c>
      <c r="CP554" t="s">
        <v>375</v>
      </c>
      <c r="CQ554" t="s">
        <v>359</v>
      </c>
      <c r="CR554">
        <v>0</v>
      </c>
      <c r="CS554" t="s">
        <v>359</v>
      </c>
      <c r="CT554" t="s">
        <v>376</v>
      </c>
      <c r="CU554" t="s">
        <v>359</v>
      </c>
      <c r="CV554" t="s">
        <v>375</v>
      </c>
      <c r="CW554" t="s">
        <v>359</v>
      </c>
      <c r="CX554" t="s">
        <v>8411</v>
      </c>
      <c r="CY554" t="s">
        <v>8412</v>
      </c>
      <c r="CZ554" t="s">
        <v>6619</v>
      </c>
      <c r="DA554" t="s">
        <v>8413</v>
      </c>
      <c r="DB554">
        <v>1</v>
      </c>
      <c r="DC554" t="s">
        <v>8414</v>
      </c>
      <c r="DD554">
        <v>2012</v>
      </c>
      <c r="DE554" t="s">
        <v>370</v>
      </c>
      <c r="DF554" t="s">
        <v>361</v>
      </c>
      <c r="DJ554" t="s">
        <v>361</v>
      </c>
      <c r="DK554" t="s">
        <v>2642</v>
      </c>
      <c r="DL554" t="s">
        <v>370</v>
      </c>
      <c r="DM554" t="s">
        <v>1186</v>
      </c>
      <c r="DN554" t="s">
        <v>8415</v>
      </c>
    </row>
    <row r="555" spans="1:118" x14ac:dyDescent="0.3">
      <c r="A555" t="s">
        <v>8416</v>
      </c>
      <c r="B555">
        <v>1</v>
      </c>
      <c r="D555" t="s">
        <v>412</v>
      </c>
      <c r="E555" t="s">
        <v>8417</v>
      </c>
      <c r="F555" t="s">
        <v>8418</v>
      </c>
      <c r="G555" t="s">
        <v>415</v>
      </c>
      <c r="H555" t="s">
        <v>8419</v>
      </c>
      <c r="I555">
        <v>2017</v>
      </c>
      <c r="J555" t="s">
        <v>353</v>
      </c>
      <c r="K555" t="s">
        <v>354</v>
      </c>
      <c r="L555" t="s">
        <v>417</v>
      </c>
      <c r="M555" t="s">
        <v>690</v>
      </c>
      <c r="N555" t="s">
        <v>8420</v>
      </c>
      <c r="Q555" t="s">
        <v>8421</v>
      </c>
      <c r="T555">
        <v>150</v>
      </c>
      <c r="U555">
        <v>100</v>
      </c>
      <c r="V555">
        <v>50</v>
      </c>
      <c r="W555" t="s">
        <v>359</v>
      </c>
      <c r="X555" t="s">
        <v>394</v>
      </c>
      <c r="Z555">
        <v>2015</v>
      </c>
      <c r="AA555" t="s">
        <v>361</v>
      </c>
      <c r="AC555" t="s">
        <v>362</v>
      </c>
      <c r="AD555" t="s">
        <v>8422</v>
      </c>
      <c r="AE555">
        <v>1</v>
      </c>
      <c r="AF555" t="s">
        <v>363</v>
      </c>
      <c r="AG555" t="s">
        <v>8423</v>
      </c>
      <c r="AH555" t="s">
        <v>8424</v>
      </c>
      <c r="AI555" t="s">
        <v>8425</v>
      </c>
      <c r="AJ555" t="s">
        <v>8426</v>
      </c>
      <c r="AL555" t="s">
        <v>359</v>
      </c>
      <c r="AM555">
        <v>150</v>
      </c>
      <c r="AN555" t="s">
        <v>359</v>
      </c>
      <c r="AO555">
        <v>1</v>
      </c>
      <c r="AQ555" t="s">
        <v>401</v>
      </c>
      <c r="AR555">
        <v>2015</v>
      </c>
      <c r="AS555" t="s">
        <v>370</v>
      </c>
      <c r="AT555">
        <v>150</v>
      </c>
      <c r="AU555" t="s">
        <v>359</v>
      </c>
      <c r="AV555">
        <v>1</v>
      </c>
      <c r="AX555">
        <v>2015</v>
      </c>
      <c r="AY555" t="s">
        <v>370</v>
      </c>
      <c r="AZ555">
        <v>1200</v>
      </c>
      <c r="BA555" t="s">
        <v>359</v>
      </c>
      <c r="BB555">
        <v>1</v>
      </c>
      <c r="BC555" t="s">
        <v>8427</v>
      </c>
      <c r="BD555" t="s">
        <v>8428</v>
      </c>
      <c r="BE555" t="s">
        <v>8429</v>
      </c>
      <c r="BF555" t="s">
        <v>8430</v>
      </c>
      <c r="BH555">
        <v>2015</v>
      </c>
      <c r="BI555" t="s">
        <v>370</v>
      </c>
      <c r="BJ555" t="s">
        <v>359</v>
      </c>
      <c r="BK555">
        <v>1</v>
      </c>
      <c r="BL555" t="s">
        <v>805</v>
      </c>
      <c r="BN555">
        <v>2015</v>
      </c>
      <c r="BO555" t="s">
        <v>370</v>
      </c>
      <c r="BP555" t="s">
        <v>359</v>
      </c>
      <c r="BQ555">
        <v>1</v>
      </c>
      <c r="BS555">
        <v>2015</v>
      </c>
      <c r="BT555" t="s">
        <v>370</v>
      </c>
      <c r="BU555">
        <v>1200</v>
      </c>
      <c r="BV555" t="s">
        <v>361</v>
      </c>
      <c r="CE555" t="s">
        <v>361</v>
      </c>
      <c r="CN555" t="s">
        <v>359</v>
      </c>
      <c r="CO555" t="s">
        <v>359</v>
      </c>
      <c r="CP555" t="s">
        <v>375</v>
      </c>
      <c r="CQ555" t="s">
        <v>359</v>
      </c>
      <c r="CR555">
        <v>0</v>
      </c>
      <c r="CS555" t="s">
        <v>359</v>
      </c>
      <c r="CT555" t="s">
        <v>376</v>
      </c>
      <c r="CU555" t="s">
        <v>359</v>
      </c>
      <c r="CV555" t="s">
        <v>375</v>
      </c>
      <c r="CW555" t="s">
        <v>359</v>
      </c>
      <c r="CX555" t="s">
        <v>8431</v>
      </c>
      <c r="CY555" t="s">
        <v>8432</v>
      </c>
      <c r="CZ555" t="s">
        <v>8433</v>
      </c>
      <c r="DA555" t="s">
        <v>8434</v>
      </c>
      <c r="DB555">
        <v>2</v>
      </c>
      <c r="DC555" t="s">
        <v>8435</v>
      </c>
      <c r="DD555">
        <v>2015</v>
      </c>
      <c r="DE555" t="s">
        <v>370</v>
      </c>
      <c r="DF555" t="s">
        <v>361</v>
      </c>
      <c r="DJ555" t="s">
        <v>359</v>
      </c>
      <c r="DL555" t="s">
        <v>370</v>
      </c>
      <c r="DM555" t="s">
        <v>8436</v>
      </c>
      <c r="DN555" t="s">
        <v>8437</v>
      </c>
    </row>
    <row r="556" spans="1:118" x14ac:dyDescent="0.3">
      <c r="A556" t="s">
        <v>8438</v>
      </c>
      <c r="B556">
        <v>1</v>
      </c>
      <c r="D556" t="s">
        <v>465</v>
      </c>
      <c r="E556" t="s">
        <v>8439</v>
      </c>
      <c r="F556" t="s">
        <v>8440</v>
      </c>
      <c r="G556" t="s">
        <v>468</v>
      </c>
      <c r="H556" t="s">
        <v>8441</v>
      </c>
      <c r="I556">
        <v>2017</v>
      </c>
      <c r="J556" t="s">
        <v>353</v>
      </c>
      <c r="K556" t="s">
        <v>354</v>
      </c>
      <c r="L556" t="s">
        <v>937</v>
      </c>
      <c r="M556" t="s">
        <v>847</v>
      </c>
      <c r="N556" t="s">
        <v>1476</v>
      </c>
      <c r="Q556" t="s">
        <v>8442</v>
      </c>
      <c r="R556">
        <v>30604</v>
      </c>
      <c r="T556">
        <v>121</v>
      </c>
      <c r="U556">
        <v>121</v>
      </c>
      <c r="V556">
        <v>0</v>
      </c>
      <c r="W556" t="s">
        <v>359</v>
      </c>
      <c r="X556" t="s">
        <v>360</v>
      </c>
      <c r="Z556">
        <v>2017</v>
      </c>
      <c r="AA556" t="s">
        <v>361</v>
      </c>
      <c r="AC556" t="s">
        <v>362</v>
      </c>
      <c r="AD556" t="s">
        <v>8443</v>
      </c>
      <c r="AE556">
        <v>2</v>
      </c>
      <c r="AF556" t="s">
        <v>363</v>
      </c>
      <c r="AG556" t="s">
        <v>670</v>
      </c>
      <c r="AH556" t="s">
        <v>671</v>
      </c>
      <c r="AI556" t="s">
        <v>672</v>
      </c>
      <c r="AJ556" t="s">
        <v>673</v>
      </c>
      <c r="AL556" t="s">
        <v>359</v>
      </c>
      <c r="AM556">
        <v>4</v>
      </c>
      <c r="AN556" t="s">
        <v>361</v>
      </c>
      <c r="AT556">
        <v>4</v>
      </c>
      <c r="AU556" t="s">
        <v>361</v>
      </c>
      <c r="BA556" t="s">
        <v>361</v>
      </c>
      <c r="BJ556" t="s">
        <v>361</v>
      </c>
      <c r="BP556" t="s">
        <v>361</v>
      </c>
      <c r="BV556" t="s">
        <v>361</v>
      </c>
      <c r="CE556" t="s">
        <v>361</v>
      </c>
      <c r="CN556" t="s">
        <v>359</v>
      </c>
      <c r="CO556" t="s">
        <v>359</v>
      </c>
      <c r="CP556" t="s">
        <v>375</v>
      </c>
      <c r="CQ556" t="s">
        <v>359</v>
      </c>
      <c r="CR556">
        <v>0</v>
      </c>
      <c r="CS556" t="s">
        <v>359</v>
      </c>
      <c r="CT556" t="s">
        <v>376</v>
      </c>
      <c r="CU556" t="s">
        <v>359</v>
      </c>
      <c r="CV556" t="s">
        <v>375</v>
      </c>
      <c r="CW556" t="s">
        <v>359</v>
      </c>
      <c r="CX556" t="s">
        <v>8444</v>
      </c>
      <c r="CY556" t="s">
        <v>8445</v>
      </c>
      <c r="CZ556" t="s">
        <v>8446</v>
      </c>
      <c r="DA556" t="s">
        <v>8447</v>
      </c>
      <c r="DB556">
        <v>2</v>
      </c>
      <c r="DC556" t="s">
        <v>8448</v>
      </c>
      <c r="DD556">
        <v>2017</v>
      </c>
      <c r="DE556" t="s">
        <v>622</v>
      </c>
      <c r="DF556" t="s">
        <v>361</v>
      </c>
      <c r="DJ556" t="s">
        <v>361</v>
      </c>
      <c r="DK556" t="s">
        <v>8449</v>
      </c>
      <c r="DL556" t="s">
        <v>622</v>
      </c>
      <c r="DM556" t="s">
        <v>8449</v>
      </c>
      <c r="DN556" t="s">
        <v>8450</v>
      </c>
    </row>
    <row r="557" spans="1:118" x14ac:dyDescent="0.3">
      <c r="A557" t="s">
        <v>8451</v>
      </c>
      <c r="B557">
        <v>1</v>
      </c>
      <c r="D557" t="s">
        <v>412</v>
      </c>
      <c r="E557" t="s">
        <v>8452</v>
      </c>
      <c r="F557" t="s">
        <v>8453</v>
      </c>
      <c r="G557" t="s">
        <v>415</v>
      </c>
      <c r="H557" t="s">
        <v>8454</v>
      </c>
      <c r="I557">
        <v>2017</v>
      </c>
      <c r="J557" t="s">
        <v>353</v>
      </c>
      <c r="K557" t="s">
        <v>354</v>
      </c>
      <c r="L557" t="s">
        <v>417</v>
      </c>
      <c r="M557" t="s">
        <v>418</v>
      </c>
      <c r="N557" t="s">
        <v>419</v>
      </c>
      <c r="Q557" t="s">
        <v>420</v>
      </c>
      <c r="R557">
        <v>20456</v>
      </c>
      <c r="T557">
        <v>50</v>
      </c>
      <c r="U557">
        <v>5</v>
      </c>
      <c r="V557">
        <v>45</v>
      </c>
      <c r="W557" t="s">
        <v>359</v>
      </c>
      <c r="X557" t="s">
        <v>394</v>
      </c>
      <c r="Z557">
        <v>2011</v>
      </c>
      <c r="AA557" t="s">
        <v>359</v>
      </c>
      <c r="AB557" t="s">
        <v>421</v>
      </c>
      <c r="AC557" t="s">
        <v>422</v>
      </c>
      <c r="AD557" t="s">
        <v>423</v>
      </c>
      <c r="AE557">
        <v>2</v>
      </c>
      <c r="AF557" t="s">
        <v>363</v>
      </c>
      <c r="AG557" t="s">
        <v>424</v>
      </c>
      <c r="AH557" t="s">
        <v>425</v>
      </c>
      <c r="AI557" t="s">
        <v>426</v>
      </c>
      <c r="AJ557" t="s">
        <v>427</v>
      </c>
      <c r="AL557" t="s">
        <v>359</v>
      </c>
      <c r="AM557">
        <v>5</v>
      </c>
      <c r="AN557" t="s">
        <v>359</v>
      </c>
      <c r="AO557">
        <v>1</v>
      </c>
      <c r="AQ557" t="s">
        <v>401</v>
      </c>
      <c r="AR557">
        <v>2015</v>
      </c>
      <c r="AS557" t="s">
        <v>370</v>
      </c>
      <c r="AT557">
        <v>5</v>
      </c>
      <c r="AU557" t="s">
        <v>359</v>
      </c>
      <c r="AV557">
        <v>2</v>
      </c>
      <c r="AX557">
        <v>2015</v>
      </c>
      <c r="AY557" t="s">
        <v>370</v>
      </c>
      <c r="AZ557">
        <v>2100</v>
      </c>
      <c r="BA557" t="s">
        <v>359</v>
      </c>
      <c r="BB557">
        <v>11</v>
      </c>
      <c r="BC557" t="s">
        <v>428</v>
      </c>
      <c r="BD557" t="s">
        <v>429</v>
      </c>
      <c r="BE557" t="s">
        <v>430</v>
      </c>
      <c r="BF557" t="s">
        <v>431</v>
      </c>
      <c r="BH557">
        <v>2011</v>
      </c>
      <c r="BI557" t="s">
        <v>370</v>
      </c>
      <c r="BJ557" t="s">
        <v>359</v>
      </c>
      <c r="BK557">
        <v>15</v>
      </c>
      <c r="BL557" t="s">
        <v>432</v>
      </c>
      <c r="BN557">
        <v>2011</v>
      </c>
      <c r="BO557" t="s">
        <v>370</v>
      </c>
      <c r="BP557" t="s">
        <v>359</v>
      </c>
      <c r="BQ557">
        <v>3</v>
      </c>
      <c r="BS557">
        <v>2011</v>
      </c>
      <c r="BT557" t="s">
        <v>369</v>
      </c>
      <c r="BU557">
        <v>37000</v>
      </c>
      <c r="BV557" t="s">
        <v>361</v>
      </c>
      <c r="CE557" t="s">
        <v>361</v>
      </c>
      <c r="CN557" t="s">
        <v>359</v>
      </c>
      <c r="CO557" t="s">
        <v>359</v>
      </c>
      <c r="CP557" t="s">
        <v>375</v>
      </c>
      <c r="CQ557" t="s">
        <v>359</v>
      </c>
      <c r="CR557">
        <v>0</v>
      </c>
      <c r="CS557" t="s">
        <v>359</v>
      </c>
      <c r="CT557" t="s">
        <v>376</v>
      </c>
      <c r="CU557" t="s">
        <v>359</v>
      </c>
      <c r="CV557" t="s">
        <v>375</v>
      </c>
      <c r="CW557" t="s">
        <v>359</v>
      </c>
      <c r="CX557" t="s">
        <v>8455</v>
      </c>
      <c r="CY557" t="s">
        <v>8456</v>
      </c>
      <c r="CZ557" t="s">
        <v>8457</v>
      </c>
      <c r="DA557" t="s">
        <v>8458</v>
      </c>
      <c r="DB557">
        <v>29</v>
      </c>
      <c r="DC557" t="s">
        <v>8459</v>
      </c>
      <c r="DD557">
        <v>2011</v>
      </c>
      <c r="DE557" t="s">
        <v>369</v>
      </c>
      <c r="DF557" t="s">
        <v>359</v>
      </c>
      <c r="DG557">
        <v>10</v>
      </c>
      <c r="DH557">
        <v>30</v>
      </c>
      <c r="DI557" t="s">
        <v>8460</v>
      </c>
      <c r="DJ557" t="s">
        <v>361</v>
      </c>
      <c r="DK557" t="s">
        <v>8461</v>
      </c>
      <c r="DL557" t="s">
        <v>369</v>
      </c>
      <c r="DM557" t="s">
        <v>8462</v>
      </c>
      <c r="DN557" t="s">
        <v>8463</v>
      </c>
    </row>
    <row r="558" spans="1:118" x14ac:dyDescent="0.3">
      <c r="A558" t="s">
        <v>8464</v>
      </c>
      <c r="B558">
        <v>1</v>
      </c>
      <c r="D558" t="s">
        <v>579</v>
      </c>
      <c r="E558" t="s">
        <v>8465</v>
      </c>
      <c r="F558" t="s">
        <v>8466</v>
      </c>
      <c r="G558" t="s">
        <v>914</v>
      </c>
      <c r="H558" t="s">
        <v>8467</v>
      </c>
      <c r="I558">
        <v>2017</v>
      </c>
      <c r="J558" t="s">
        <v>353</v>
      </c>
      <c r="K558" t="s">
        <v>354</v>
      </c>
      <c r="L558" t="s">
        <v>754</v>
      </c>
      <c r="M558" t="s">
        <v>916</v>
      </c>
      <c r="N558" t="s">
        <v>1526</v>
      </c>
      <c r="R558">
        <v>6740</v>
      </c>
      <c r="T558">
        <v>130</v>
      </c>
      <c r="U558">
        <v>130</v>
      </c>
      <c r="V558">
        <v>0</v>
      </c>
      <c r="W558" t="s">
        <v>359</v>
      </c>
      <c r="X558" t="s">
        <v>360</v>
      </c>
      <c r="Z558">
        <v>1998</v>
      </c>
      <c r="AA558" t="s">
        <v>361</v>
      </c>
      <c r="AC558" t="s">
        <v>362</v>
      </c>
      <c r="AE558">
        <v>2</v>
      </c>
      <c r="AF558" t="s">
        <v>363</v>
      </c>
      <c r="AG558" t="s">
        <v>918</v>
      </c>
      <c r="AH558" t="s">
        <v>919</v>
      </c>
      <c r="AI558" t="s">
        <v>920</v>
      </c>
      <c r="AJ558" t="s">
        <v>921</v>
      </c>
      <c r="AL558" t="s">
        <v>359</v>
      </c>
      <c r="AM558">
        <v>20</v>
      </c>
      <c r="AN558" t="s">
        <v>359</v>
      </c>
      <c r="AO558">
        <v>1</v>
      </c>
      <c r="AQ558" t="s">
        <v>401</v>
      </c>
      <c r="AR558">
        <v>2016</v>
      </c>
      <c r="AS558" t="s">
        <v>370</v>
      </c>
      <c r="AT558">
        <v>20</v>
      </c>
      <c r="AU558" t="s">
        <v>359</v>
      </c>
      <c r="AV558">
        <v>2</v>
      </c>
      <c r="AX558">
        <v>2016</v>
      </c>
      <c r="AY558" t="s">
        <v>370</v>
      </c>
      <c r="AZ558">
        <v>5000</v>
      </c>
      <c r="BA558" t="s">
        <v>359</v>
      </c>
      <c r="BB558">
        <v>15</v>
      </c>
      <c r="BC558" t="s">
        <v>922</v>
      </c>
      <c r="BD558" t="s">
        <v>923</v>
      </c>
      <c r="BE558" t="s">
        <v>924</v>
      </c>
      <c r="BF558" t="s">
        <v>925</v>
      </c>
      <c r="BH558">
        <v>2016</v>
      </c>
      <c r="BI558" t="s">
        <v>370</v>
      </c>
      <c r="BJ558" t="s">
        <v>361</v>
      </c>
      <c r="BP558" t="s">
        <v>359</v>
      </c>
      <c r="BQ558">
        <v>2</v>
      </c>
      <c r="BS558">
        <v>2016</v>
      </c>
      <c r="BT558" t="s">
        <v>370</v>
      </c>
      <c r="BU558">
        <v>5000</v>
      </c>
      <c r="BV558" t="s">
        <v>359</v>
      </c>
      <c r="BW558">
        <v>1</v>
      </c>
      <c r="BY558">
        <v>2016</v>
      </c>
      <c r="BZ558" t="s">
        <v>370</v>
      </c>
      <c r="CA558" t="s">
        <v>359</v>
      </c>
      <c r="CC558">
        <v>2016</v>
      </c>
      <c r="CD558" t="s">
        <v>370</v>
      </c>
      <c r="CE558" t="s">
        <v>361</v>
      </c>
      <c r="CN558" t="s">
        <v>359</v>
      </c>
      <c r="CO558" t="s">
        <v>359</v>
      </c>
      <c r="CP558" t="s">
        <v>375</v>
      </c>
      <c r="CQ558" t="s">
        <v>359</v>
      </c>
      <c r="CR558">
        <v>0</v>
      </c>
      <c r="CS558" t="s">
        <v>359</v>
      </c>
      <c r="CT558" t="s">
        <v>376</v>
      </c>
      <c r="CU558" t="s">
        <v>359</v>
      </c>
      <c r="CV558" t="s">
        <v>375</v>
      </c>
      <c r="CW558" t="s">
        <v>359</v>
      </c>
      <c r="CX558" t="s">
        <v>8468</v>
      </c>
      <c r="CY558" t="s">
        <v>8469</v>
      </c>
      <c r="CZ558" t="s">
        <v>8470</v>
      </c>
      <c r="DA558" t="s">
        <v>8471</v>
      </c>
      <c r="DB558">
        <v>2</v>
      </c>
      <c r="DC558" t="s">
        <v>8472</v>
      </c>
      <c r="DD558">
        <v>2016</v>
      </c>
      <c r="DE558" t="s">
        <v>370</v>
      </c>
      <c r="DF558" t="s">
        <v>361</v>
      </c>
      <c r="DJ558" t="s">
        <v>359</v>
      </c>
      <c r="DL558" t="s">
        <v>370</v>
      </c>
      <c r="DN558" t="s">
        <v>8473</v>
      </c>
    </row>
    <row r="559" spans="1:118" x14ac:dyDescent="0.3">
      <c r="A559" t="s">
        <v>8474</v>
      </c>
      <c r="B559">
        <v>1</v>
      </c>
      <c r="D559" t="s">
        <v>412</v>
      </c>
      <c r="E559" t="s">
        <v>8475</v>
      </c>
      <c r="F559" t="s">
        <v>8476</v>
      </c>
      <c r="G559" t="s">
        <v>415</v>
      </c>
      <c r="H559" t="s">
        <v>8477</v>
      </c>
      <c r="I559">
        <v>2017</v>
      </c>
      <c r="J559" t="s">
        <v>353</v>
      </c>
      <c r="K559" t="s">
        <v>354</v>
      </c>
      <c r="L559" t="s">
        <v>390</v>
      </c>
      <c r="M559" t="s">
        <v>2229</v>
      </c>
      <c r="N559" t="s">
        <v>3673</v>
      </c>
      <c r="Q559" t="s">
        <v>2230</v>
      </c>
      <c r="R559">
        <v>7894</v>
      </c>
      <c r="T559">
        <v>35</v>
      </c>
      <c r="U559">
        <v>35</v>
      </c>
      <c r="V559">
        <v>0</v>
      </c>
      <c r="W559" t="s">
        <v>359</v>
      </c>
      <c r="X559" t="s">
        <v>360</v>
      </c>
      <c r="Z559">
        <v>2015</v>
      </c>
      <c r="AA559" t="s">
        <v>359</v>
      </c>
      <c r="AB559" t="s">
        <v>2231</v>
      </c>
      <c r="AC559" t="s">
        <v>362</v>
      </c>
      <c r="AD559" t="s">
        <v>2232</v>
      </c>
      <c r="AE559">
        <v>5</v>
      </c>
      <c r="AF559" t="s">
        <v>363</v>
      </c>
      <c r="AG559" t="s">
        <v>2233</v>
      </c>
      <c r="AH559" t="s">
        <v>2234</v>
      </c>
      <c r="AI559" t="s">
        <v>2235</v>
      </c>
      <c r="AJ559" t="s">
        <v>2236</v>
      </c>
      <c r="AL559" t="s">
        <v>359</v>
      </c>
      <c r="AM559">
        <v>15</v>
      </c>
      <c r="AN559" t="s">
        <v>359</v>
      </c>
      <c r="AO559">
        <v>5</v>
      </c>
      <c r="AQ559" t="s">
        <v>401</v>
      </c>
      <c r="AR559">
        <v>2015</v>
      </c>
      <c r="AS559" t="s">
        <v>370</v>
      </c>
      <c r="AT559">
        <v>15</v>
      </c>
      <c r="AU559" t="s">
        <v>359</v>
      </c>
      <c r="AV559">
        <v>1</v>
      </c>
      <c r="AX559">
        <v>2015</v>
      </c>
      <c r="AY559" t="s">
        <v>370</v>
      </c>
      <c r="AZ559">
        <v>720</v>
      </c>
      <c r="BA559" t="s">
        <v>359</v>
      </c>
      <c r="BB559">
        <v>19</v>
      </c>
      <c r="BC559" t="s">
        <v>2237</v>
      </c>
      <c r="BD559" t="s">
        <v>2238</v>
      </c>
      <c r="BE559" t="s">
        <v>2239</v>
      </c>
      <c r="BF559" t="s">
        <v>2240</v>
      </c>
      <c r="BH559">
        <v>2015</v>
      </c>
      <c r="BI559" t="s">
        <v>370</v>
      </c>
      <c r="BJ559" t="s">
        <v>359</v>
      </c>
      <c r="BK559">
        <v>10</v>
      </c>
      <c r="BL559" t="s">
        <v>2477</v>
      </c>
      <c r="BN559">
        <v>2015</v>
      </c>
      <c r="BO559" t="s">
        <v>369</v>
      </c>
      <c r="BP559" t="s">
        <v>359</v>
      </c>
      <c r="BQ559">
        <v>1</v>
      </c>
      <c r="BS559">
        <v>2015</v>
      </c>
      <c r="BT559" t="s">
        <v>370</v>
      </c>
      <c r="BU559">
        <v>720</v>
      </c>
      <c r="BV559" t="s">
        <v>359</v>
      </c>
      <c r="BW559">
        <v>2</v>
      </c>
      <c r="BY559">
        <v>2016</v>
      </c>
      <c r="BZ559" t="s">
        <v>370</v>
      </c>
      <c r="CA559" t="s">
        <v>359</v>
      </c>
      <c r="CC559">
        <v>2016</v>
      </c>
      <c r="CD559" t="s">
        <v>370</v>
      </c>
      <c r="CE559" t="s">
        <v>361</v>
      </c>
      <c r="CN559" t="s">
        <v>359</v>
      </c>
      <c r="CO559" t="s">
        <v>359</v>
      </c>
      <c r="CP559" t="s">
        <v>375</v>
      </c>
      <c r="CQ559" t="s">
        <v>359</v>
      </c>
      <c r="CR559">
        <v>0</v>
      </c>
      <c r="CS559" t="s">
        <v>359</v>
      </c>
      <c r="CT559" t="s">
        <v>376</v>
      </c>
      <c r="CU559" t="s">
        <v>359</v>
      </c>
      <c r="CV559" t="s">
        <v>375</v>
      </c>
      <c r="CW559" t="s">
        <v>359</v>
      </c>
      <c r="CX559" t="s">
        <v>8478</v>
      </c>
      <c r="CY559" t="s">
        <v>8479</v>
      </c>
      <c r="CZ559" t="s">
        <v>8480</v>
      </c>
      <c r="DA559" t="s">
        <v>8481</v>
      </c>
      <c r="DB559">
        <v>31</v>
      </c>
      <c r="DC559" t="s">
        <v>8482</v>
      </c>
      <c r="DD559">
        <v>2015</v>
      </c>
      <c r="DE559" t="s">
        <v>370</v>
      </c>
      <c r="DF559" t="s">
        <v>361</v>
      </c>
      <c r="DJ559" t="s">
        <v>359</v>
      </c>
      <c r="DL559" t="s">
        <v>370</v>
      </c>
      <c r="DM559" t="s">
        <v>8483</v>
      </c>
      <c r="DN559" t="s">
        <v>8484</v>
      </c>
    </row>
    <row r="560" spans="1:118" x14ac:dyDescent="0.3">
      <c r="A560" t="s">
        <v>8485</v>
      </c>
      <c r="B560">
        <v>1</v>
      </c>
      <c r="D560" t="s">
        <v>412</v>
      </c>
      <c r="E560" t="s">
        <v>8486</v>
      </c>
      <c r="F560" t="s">
        <v>8487</v>
      </c>
      <c r="G560" t="s">
        <v>415</v>
      </c>
      <c r="H560" t="s">
        <v>4270</v>
      </c>
      <c r="I560">
        <v>2017</v>
      </c>
      <c r="J560" t="s">
        <v>353</v>
      </c>
      <c r="K560" t="s">
        <v>354</v>
      </c>
      <c r="L560" t="s">
        <v>390</v>
      </c>
      <c r="M560" t="s">
        <v>2837</v>
      </c>
      <c r="N560" t="s">
        <v>7609</v>
      </c>
      <c r="Q560" t="s">
        <v>2230</v>
      </c>
      <c r="R560">
        <v>7894</v>
      </c>
      <c r="T560">
        <v>800</v>
      </c>
      <c r="U560">
        <v>800</v>
      </c>
      <c r="V560">
        <v>0</v>
      </c>
      <c r="W560" t="s">
        <v>359</v>
      </c>
      <c r="X560" t="s">
        <v>360</v>
      </c>
      <c r="Z560">
        <v>2015</v>
      </c>
      <c r="AA560" t="s">
        <v>359</v>
      </c>
      <c r="AB560" t="s">
        <v>2335</v>
      </c>
      <c r="AC560" t="s">
        <v>362</v>
      </c>
      <c r="AD560" t="s">
        <v>2336</v>
      </c>
      <c r="AE560">
        <v>5</v>
      </c>
      <c r="AF560" t="s">
        <v>363</v>
      </c>
      <c r="AG560" t="s">
        <v>2233</v>
      </c>
      <c r="AH560" t="s">
        <v>2234</v>
      </c>
      <c r="AI560" t="s">
        <v>2235</v>
      </c>
      <c r="AJ560" t="s">
        <v>2236</v>
      </c>
      <c r="AL560" t="s">
        <v>359</v>
      </c>
      <c r="AM560">
        <v>15</v>
      </c>
      <c r="AN560" t="s">
        <v>359</v>
      </c>
      <c r="AO560">
        <v>5</v>
      </c>
      <c r="AQ560" t="s">
        <v>401</v>
      </c>
      <c r="AR560">
        <v>2015</v>
      </c>
      <c r="AS560" t="s">
        <v>370</v>
      </c>
      <c r="AT560">
        <v>15</v>
      </c>
      <c r="AU560" t="s">
        <v>359</v>
      </c>
      <c r="AV560">
        <v>1</v>
      </c>
      <c r="AX560">
        <v>2015</v>
      </c>
      <c r="AY560" t="s">
        <v>370</v>
      </c>
      <c r="AZ560">
        <v>720</v>
      </c>
      <c r="BA560" t="s">
        <v>359</v>
      </c>
      <c r="BB560">
        <v>19</v>
      </c>
      <c r="BC560" t="s">
        <v>2237</v>
      </c>
      <c r="BD560" t="s">
        <v>2238</v>
      </c>
      <c r="BE560" t="s">
        <v>2239</v>
      </c>
      <c r="BF560" t="s">
        <v>2240</v>
      </c>
      <c r="BH560">
        <v>2015</v>
      </c>
      <c r="BI560" t="s">
        <v>370</v>
      </c>
      <c r="BJ560" t="s">
        <v>359</v>
      </c>
      <c r="BK560">
        <v>10</v>
      </c>
      <c r="BL560" t="s">
        <v>2477</v>
      </c>
      <c r="BN560">
        <v>2015</v>
      </c>
      <c r="BO560" t="s">
        <v>370</v>
      </c>
      <c r="BP560" t="s">
        <v>359</v>
      </c>
      <c r="BQ560">
        <v>3</v>
      </c>
      <c r="BS560">
        <v>2015</v>
      </c>
      <c r="BT560" t="s">
        <v>370</v>
      </c>
      <c r="BU560">
        <v>19000</v>
      </c>
      <c r="BV560" t="s">
        <v>359</v>
      </c>
      <c r="BW560">
        <v>2</v>
      </c>
      <c r="BY560">
        <v>2016</v>
      </c>
      <c r="BZ560" t="s">
        <v>370</v>
      </c>
      <c r="CA560" t="s">
        <v>359</v>
      </c>
      <c r="CC560">
        <v>2016</v>
      </c>
      <c r="CD560" t="s">
        <v>370</v>
      </c>
      <c r="CE560" t="s">
        <v>361</v>
      </c>
      <c r="CN560" t="s">
        <v>359</v>
      </c>
      <c r="CO560" t="s">
        <v>359</v>
      </c>
      <c r="CP560" t="s">
        <v>375</v>
      </c>
      <c r="CQ560" t="s">
        <v>359</v>
      </c>
      <c r="CR560">
        <v>0</v>
      </c>
      <c r="CS560" t="s">
        <v>359</v>
      </c>
      <c r="CT560" t="s">
        <v>376</v>
      </c>
      <c r="CU560" t="s">
        <v>359</v>
      </c>
      <c r="CV560" t="s">
        <v>375</v>
      </c>
      <c r="CW560" t="s">
        <v>359</v>
      </c>
      <c r="CX560" t="s">
        <v>8488</v>
      </c>
      <c r="CY560" t="s">
        <v>8489</v>
      </c>
      <c r="CZ560" t="s">
        <v>8490</v>
      </c>
      <c r="DA560" t="s">
        <v>8491</v>
      </c>
      <c r="DB560">
        <v>31</v>
      </c>
      <c r="DC560" t="s">
        <v>8492</v>
      </c>
      <c r="DD560">
        <v>2015</v>
      </c>
      <c r="DE560" t="s">
        <v>370</v>
      </c>
      <c r="DF560" t="s">
        <v>361</v>
      </c>
      <c r="DJ560" t="s">
        <v>359</v>
      </c>
      <c r="DL560" t="s">
        <v>370</v>
      </c>
      <c r="DM560" t="s">
        <v>8493</v>
      </c>
      <c r="DN560" t="s">
        <v>8494</v>
      </c>
    </row>
    <row r="561" spans="1:118" x14ac:dyDescent="0.3">
      <c r="A561" t="s">
        <v>8495</v>
      </c>
      <c r="B561">
        <v>1</v>
      </c>
      <c r="D561" t="s">
        <v>631</v>
      </c>
      <c r="E561" t="s">
        <v>8496</v>
      </c>
      <c r="F561" t="s">
        <v>8497</v>
      </c>
      <c r="G561" t="s">
        <v>634</v>
      </c>
      <c r="H561" t="s">
        <v>8498</v>
      </c>
      <c r="I561">
        <v>2017</v>
      </c>
      <c r="J561" t="s">
        <v>353</v>
      </c>
      <c r="K561" t="s">
        <v>354</v>
      </c>
      <c r="L561" t="s">
        <v>564</v>
      </c>
      <c r="M561" t="s">
        <v>636</v>
      </c>
      <c r="N561" t="s">
        <v>637</v>
      </c>
      <c r="Q561" t="s">
        <v>638</v>
      </c>
      <c r="R561">
        <v>1309</v>
      </c>
      <c r="T561">
        <v>184</v>
      </c>
      <c r="U561">
        <v>58</v>
      </c>
      <c r="V561">
        <v>126</v>
      </c>
      <c r="W561" t="s">
        <v>359</v>
      </c>
      <c r="X561" t="s">
        <v>394</v>
      </c>
      <c r="Z561">
        <v>2003</v>
      </c>
      <c r="AA561" t="s">
        <v>359</v>
      </c>
      <c r="AB561" t="s">
        <v>639</v>
      </c>
      <c r="AC561" t="s">
        <v>640</v>
      </c>
      <c r="AD561" t="s">
        <v>641</v>
      </c>
      <c r="AE561">
        <v>1</v>
      </c>
      <c r="AF561" t="s">
        <v>363</v>
      </c>
      <c r="AG561" t="s">
        <v>642</v>
      </c>
      <c r="AH561" t="s">
        <v>643</v>
      </c>
      <c r="AI561" t="s">
        <v>644</v>
      </c>
      <c r="AJ561" t="s">
        <v>645</v>
      </c>
      <c r="AL561" t="s">
        <v>359</v>
      </c>
      <c r="AM561">
        <v>25</v>
      </c>
      <c r="AN561" t="s">
        <v>359</v>
      </c>
      <c r="AO561">
        <v>1</v>
      </c>
      <c r="AQ561" t="s">
        <v>401</v>
      </c>
      <c r="AR561">
        <v>2016</v>
      </c>
      <c r="AS561" t="s">
        <v>370</v>
      </c>
      <c r="AT561">
        <v>25</v>
      </c>
      <c r="AU561" t="s">
        <v>359</v>
      </c>
      <c r="AV561">
        <v>2</v>
      </c>
      <c r="AX561">
        <v>2016</v>
      </c>
      <c r="AY561" t="s">
        <v>370</v>
      </c>
      <c r="AZ561">
        <v>700</v>
      </c>
      <c r="BA561" t="s">
        <v>359</v>
      </c>
      <c r="BB561">
        <v>2</v>
      </c>
      <c r="BC561" t="s">
        <v>648</v>
      </c>
      <c r="BD561" t="s">
        <v>8499</v>
      </c>
      <c r="BE561" t="s">
        <v>650</v>
      </c>
      <c r="BF561" t="s">
        <v>651</v>
      </c>
      <c r="BH561">
        <v>2003</v>
      </c>
      <c r="BI561" t="s">
        <v>370</v>
      </c>
      <c r="BJ561" t="s">
        <v>361</v>
      </c>
      <c r="BP561" t="s">
        <v>359</v>
      </c>
      <c r="BQ561">
        <v>2</v>
      </c>
      <c r="BS561">
        <v>2003</v>
      </c>
      <c r="BT561" t="s">
        <v>370</v>
      </c>
      <c r="BU561">
        <v>680</v>
      </c>
      <c r="BV561" t="s">
        <v>361</v>
      </c>
      <c r="CE561" t="s">
        <v>361</v>
      </c>
      <c r="CN561" t="s">
        <v>359</v>
      </c>
      <c r="CO561" t="s">
        <v>359</v>
      </c>
      <c r="CP561" t="s">
        <v>375</v>
      </c>
      <c r="CQ561" t="s">
        <v>359</v>
      </c>
      <c r="CR561">
        <v>0</v>
      </c>
      <c r="CS561" t="s">
        <v>359</v>
      </c>
      <c r="CT561" t="s">
        <v>376</v>
      </c>
      <c r="CU561" t="s">
        <v>359</v>
      </c>
      <c r="CV561" t="s">
        <v>375</v>
      </c>
      <c r="CW561" t="s">
        <v>359</v>
      </c>
      <c r="CX561" t="s">
        <v>8500</v>
      </c>
      <c r="CY561" t="s">
        <v>8501</v>
      </c>
      <c r="CZ561" t="s">
        <v>8502</v>
      </c>
      <c r="DA561" t="s">
        <v>8503</v>
      </c>
      <c r="DB561">
        <v>4</v>
      </c>
      <c r="DC561" t="s">
        <v>8504</v>
      </c>
      <c r="DD561">
        <v>2003</v>
      </c>
      <c r="DE561" t="s">
        <v>622</v>
      </c>
      <c r="DF561" t="s">
        <v>361</v>
      </c>
      <c r="DJ561" t="s">
        <v>359</v>
      </c>
      <c r="DL561" t="s">
        <v>369</v>
      </c>
      <c r="DM561" t="s">
        <v>6996</v>
      </c>
      <c r="DN561" t="s">
        <v>8505</v>
      </c>
    </row>
    <row r="562" spans="1:118" x14ac:dyDescent="0.3">
      <c r="A562" t="s">
        <v>8506</v>
      </c>
      <c r="B562">
        <v>1</v>
      </c>
      <c r="D562" t="s">
        <v>465</v>
      </c>
      <c r="E562" t="s">
        <v>8507</v>
      </c>
      <c r="F562" t="s">
        <v>8508</v>
      </c>
      <c r="G562" t="s">
        <v>468</v>
      </c>
      <c r="H562" t="s">
        <v>8509</v>
      </c>
      <c r="I562">
        <v>2017</v>
      </c>
      <c r="J562" t="s">
        <v>353</v>
      </c>
      <c r="K562" t="s">
        <v>354</v>
      </c>
      <c r="L562" t="s">
        <v>664</v>
      </c>
      <c r="M562" t="s">
        <v>709</v>
      </c>
      <c r="N562" t="s">
        <v>709</v>
      </c>
      <c r="Q562" t="s">
        <v>8510</v>
      </c>
      <c r="R562">
        <v>30604</v>
      </c>
      <c r="T562">
        <v>115</v>
      </c>
      <c r="U562">
        <v>115</v>
      </c>
      <c r="V562">
        <v>0</v>
      </c>
      <c r="W562" t="s">
        <v>359</v>
      </c>
      <c r="X562" t="s">
        <v>360</v>
      </c>
      <c r="Z562">
        <v>2012</v>
      </c>
      <c r="AA562" t="s">
        <v>361</v>
      </c>
      <c r="AC562" t="s">
        <v>362</v>
      </c>
      <c r="AD562" t="s">
        <v>8511</v>
      </c>
      <c r="AE562">
        <v>2</v>
      </c>
      <c r="AF562" t="s">
        <v>363</v>
      </c>
      <c r="AG562" t="s">
        <v>670</v>
      </c>
      <c r="AH562" t="s">
        <v>671</v>
      </c>
      <c r="AI562" t="s">
        <v>672</v>
      </c>
      <c r="AJ562" t="s">
        <v>673</v>
      </c>
      <c r="AL562" t="s">
        <v>359</v>
      </c>
      <c r="AM562">
        <v>5</v>
      </c>
      <c r="AN562" t="s">
        <v>361</v>
      </c>
      <c r="AT562">
        <v>5</v>
      </c>
      <c r="AU562" t="s">
        <v>361</v>
      </c>
      <c r="BA562" t="s">
        <v>359</v>
      </c>
      <c r="BB562">
        <v>1</v>
      </c>
      <c r="BC562" t="s">
        <v>8512</v>
      </c>
      <c r="BD562" t="s">
        <v>8513</v>
      </c>
      <c r="BE562" t="s">
        <v>8514</v>
      </c>
      <c r="BF562" t="s">
        <v>8515</v>
      </c>
      <c r="BG562" t="s">
        <v>8516</v>
      </c>
      <c r="BH562">
        <v>2012</v>
      </c>
      <c r="BI562" t="s">
        <v>369</v>
      </c>
      <c r="BJ562" t="s">
        <v>361</v>
      </c>
      <c r="BP562" t="s">
        <v>361</v>
      </c>
      <c r="BV562" t="s">
        <v>361</v>
      </c>
      <c r="CE562" t="s">
        <v>361</v>
      </c>
      <c r="CN562" t="s">
        <v>359</v>
      </c>
      <c r="CO562" t="s">
        <v>359</v>
      </c>
      <c r="CP562" t="s">
        <v>375</v>
      </c>
      <c r="CQ562" t="s">
        <v>359</v>
      </c>
      <c r="CR562">
        <v>0</v>
      </c>
      <c r="CS562" t="s">
        <v>359</v>
      </c>
      <c r="CT562" t="s">
        <v>376</v>
      </c>
      <c r="CU562" t="s">
        <v>359</v>
      </c>
      <c r="CV562" t="s">
        <v>375</v>
      </c>
      <c r="CW562" t="s">
        <v>359</v>
      </c>
      <c r="CX562" t="s">
        <v>8517</v>
      </c>
      <c r="CY562" t="s">
        <v>8518</v>
      </c>
      <c r="CZ562" t="s">
        <v>8519</v>
      </c>
      <c r="DA562" t="s">
        <v>8520</v>
      </c>
      <c r="DB562">
        <v>2</v>
      </c>
      <c r="DC562" t="s">
        <v>8521</v>
      </c>
      <c r="DD562">
        <v>2012</v>
      </c>
      <c r="DE562" t="s">
        <v>369</v>
      </c>
      <c r="DF562" t="s">
        <v>361</v>
      </c>
      <c r="DJ562" t="s">
        <v>359</v>
      </c>
      <c r="DL562" t="s">
        <v>369</v>
      </c>
      <c r="DM562" t="s">
        <v>8511</v>
      </c>
      <c r="DN562" t="s">
        <v>8522</v>
      </c>
    </row>
    <row r="563" spans="1:118" x14ac:dyDescent="0.3">
      <c r="A563" t="s">
        <v>8523</v>
      </c>
      <c r="B563">
        <v>1</v>
      </c>
      <c r="D563" t="s">
        <v>487</v>
      </c>
      <c r="E563" t="s">
        <v>8524</v>
      </c>
      <c r="F563" t="s">
        <v>8525</v>
      </c>
      <c r="G563" t="s">
        <v>490</v>
      </c>
      <c r="H563" t="s">
        <v>8526</v>
      </c>
      <c r="I563">
        <v>2017</v>
      </c>
      <c r="J563" t="s">
        <v>353</v>
      </c>
      <c r="K563" t="s">
        <v>354</v>
      </c>
      <c r="L563" t="s">
        <v>492</v>
      </c>
      <c r="M563" t="s">
        <v>493</v>
      </c>
      <c r="N563" t="s">
        <v>2979</v>
      </c>
      <c r="Q563" t="s">
        <v>495</v>
      </c>
      <c r="R563">
        <v>2297</v>
      </c>
      <c r="T563">
        <v>120</v>
      </c>
      <c r="U563">
        <v>25</v>
      </c>
      <c r="V563">
        <v>95</v>
      </c>
      <c r="W563" t="s">
        <v>359</v>
      </c>
      <c r="X563" t="s">
        <v>394</v>
      </c>
      <c r="Z563">
        <v>2013</v>
      </c>
      <c r="AA563" t="s">
        <v>361</v>
      </c>
      <c r="AC563" t="s">
        <v>362</v>
      </c>
      <c r="AE563">
        <v>1</v>
      </c>
      <c r="AF563" t="s">
        <v>363</v>
      </c>
      <c r="AG563" t="s">
        <v>496</v>
      </c>
      <c r="AH563" t="s">
        <v>497</v>
      </c>
      <c r="AI563" t="s">
        <v>498</v>
      </c>
      <c r="AJ563" t="s">
        <v>499</v>
      </c>
      <c r="AL563" t="s">
        <v>359</v>
      </c>
      <c r="AM563">
        <v>13</v>
      </c>
      <c r="AN563" t="s">
        <v>359</v>
      </c>
      <c r="AO563">
        <v>1</v>
      </c>
      <c r="AQ563" t="s">
        <v>401</v>
      </c>
      <c r="AR563">
        <v>2013</v>
      </c>
      <c r="AS563" t="s">
        <v>370</v>
      </c>
      <c r="AT563">
        <v>13</v>
      </c>
      <c r="AU563" t="s">
        <v>359</v>
      </c>
      <c r="AV563">
        <v>1</v>
      </c>
      <c r="AX563">
        <v>2013</v>
      </c>
      <c r="AY563" t="s">
        <v>370</v>
      </c>
      <c r="AZ563">
        <v>30</v>
      </c>
      <c r="BA563" t="s">
        <v>359</v>
      </c>
      <c r="BB563">
        <v>6</v>
      </c>
      <c r="BC563" t="s">
        <v>500</v>
      </c>
      <c r="BD563" t="s">
        <v>501</v>
      </c>
      <c r="BE563" t="s">
        <v>502</v>
      </c>
      <c r="BF563" t="s">
        <v>503</v>
      </c>
      <c r="BH563">
        <v>2013</v>
      </c>
      <c r="BI563" t="s">
        <v>369</v>
      </c>
      <c r="BJ563" t="s">
        <v>359</v>
      </c>
      <c r="BK563">
        <v>10</v>
      </c>
      <c r="BL563" t="s">
        <v>504</v>
      </c>
      <c r="BN563">
        <v>2013</v>
      </c>
      <c r="BO563" t="s">
        <v>370</v>
      </c>
      <c r="BP563" t="s">
        <v>359</v>
      </c>
      <c r="BQ563">
        <v>2</v>
      </c>
      <c r="BS563">
        <v>2013</v>
      </c>
      <c r="BT563" t="s">
        <v>370</v>
      </c>
      <c r="BU563">
        <v>7000</v>
      </c>
      <c r="BV563" t="s">
        <v>361</v>
      </c>
      <c r="CE563" t="s">
        <v>361</v>
      </c>
      <c r="CN563" t="s">
        <v>359</v>
      </c>
      <c r="CO563" t="s">
        <v>359</v>
      </c>
      <c r="CP563" t="s">
        <v>375</v>
      </c>
      <c r="CQ563" t="s">
        <v>359</v>
      </c>
      <c r="CR563">
        <v>0</v>
      </c>
      <c r="CS563" t="s">
        <v>359</v>
      </c>
      <c r="CT563" t="s">
        <v>376</v>
      </c>
      <c r="CU563" t="s">
        <v>359</v>
      </c>
      <c r="CV563" t="s">
        <v>375</v>
      </c>
      <c r="CW563" t="s">
        <v>359</v>
      </c>
      <c r="CX563" t="s">
        <v>8527</v>
      </c>
      <c r="CY563" t="s">
        <v>8528</v>
      </c>
      <c r="CZ563" t="s">
        <v>8529</v>
      </c>
      <c r="DA563" t="s">
        <v>8530</v>
      </c>
      <c r="DB563">
        <v>1</v>
      </c>
      <c r="DC563" t="s">
        <v>8531</v>
      </c>
      <c r="DD563">
        <v>2013</v>
      </c>
      <c r="DE563" t="s">
        <v>370</v>
      </c>
      <c r="DF563" t="s">
        <v>361</v>
      </c>
      <c r="DJ563" t="s">
        <v>359</v>
      </c>
      <c r="DL563" t="s">
        <v>370</v>
      </c>
      <c r="DN563" t="s">
        <v>8532</v>
      </c>
    </row>
    <row r="564" spans="1:118" x14ac:dyDescent="0.3">
      <c r="A564" t="s">
        <v>8533</v>
      </c>
      <c r="B564">
        <v>1</v>
      </c>
      <c r="D564" t="s">
        <v>487</v>
      </c>
      <c r="E564" t="s">
        <v>8534</v>
      </c>
      <c r="F564" t="s">
        <v>8535</v>
      </c>
      <c r="G564" t="s">
        <v>490</v>
      </c>
      <c r="H564" t="s">
        <v>7020</v>
      </c>
      <c r="I564">
        <v>2017</v>
      </c>
      <c r="J564" t="s">
        <v>353</v>
      </c>
      <c r="K564" t="s">
        <v>354</v>
      </c>
      <c r="L564" t="s">
        <v>537</v>
      </c>
      <c r="M564" t="s">
        <v>963</v>
      </c>
      <c r="N564" t="s">
        <v>419</v>
      </c>
      <c r="Q564" t="s">
        <v>1121</v>
      </c>
      <c r="T564">
        <v>144</v>
      </c>
      <c r="U564">
        <v>80</v>
      </c>
      <c r="V564">
        <v>64</v>
      </c>
      <c r="W564" t="s">
        <v>359</v>
      </c>
      <c r="X564" t="s">
        <v>360</v>
      </c>
      <c r="Z564">
        <v>2015</v>
      </c>
      <c r="AA564" t="s">
        <v>359</v>
      </c>
      <c r="AB564" t="s">
        <v>1122</v>
      </c>
      <c r="AC564" t="s">
        <v>362</v>
      </c>
      <c r="AE564">
        <v>2</v>
      </c>
      <c r="AF564" t="s">
        <v>363</v>
      </c>
      <c r="AG564" t="s">
        <v>1123</v>
      </c>
      <c r="AH564" t="s">
        <v>425</v>
      </c>
      <c r="AI564" t="s">
        <v>426</v>
      </c>
      <c r="AJ564" t="s">
        <v>427</v>
      </c>
      <c r="AL564" t="s">
        <v>359</v>
      </c>
      <c r="AM564">
        <v>5</v>
      </c>
      <c r="AN564" t="s">
        <v>359</v>
      </c>
      <c r="AO564">
        <v>1</v>
      </c>
      <c r="AQ564" t="s">
        <v>401</v>
      </c>
      <c r="AR564">
        <v>2015</v>
      </c>
      <c r="AS564" t="s">
        <v>370</v>
      </c>
      <c r="AT564">
        <v>5</v>
      </c>
      <c r="AU564" t="s">
        <v>359</v>
      </c>
      <c r="AV564">
        <v>1</v>
      </c>
      <c r="AX564">
        <v>2015</v>
      </c>
      <c r="AY564" t="s">
        <v>370</v>
      </c>
      <c r="AZ564">
        <v>1000</v>
      </c>
      <c r="BA564" t="s">
        <v>359</v>
      </c>
      <c r="BB564">
        <v>7</v>
      </c>
      <c r="BC564" t="s">
        <v>1124</v>
      </c>
      <c r="BD564" t="s">
        <v>3142</v>
      </c>
      <c r="BE564" t="s">
        <v>1126</v>
      </c>
      <c r="BF564" t="s">
        <v>3143</v>
      </c>
      <c r="BH564">
        <v>2015</v>
      </c>
      <c r="BI564" t="s">
        <v>370</v>
      </c>
      <c r="BJ564" t="s">
        <v>359</v>
      </c>
      <c r="BK564">
        <v>8</v>
      </c>
      <c r="BL564" t="s">
        <v>1402</v>
      </c>
      <c r="BN564">
        <v>2015</v>
      </c>
      <c r="BO564" t="s">
        <v>370</v>
      </c>
      <c r="BP564" t="s">
        <v>359</v>
      </c>
      <c r="BQ564">
        <v>3</v>
      </c>
      <c r="BS564">
        <v>2015</v>
      </c>
      <c r="BT564" t="s">
        <v>370</v>
      </c>
      <c r="BU564">
        <v>6000</v>
      </c>
      <c r="BV564" t="s">
        <v>359</v>
      </c>
      <c r="BW564">
        <v>2</v>
      </c>
      <c r="BY564">
        <v>2015</v>
      </c>
      <c r="BZ564" t="s">
        <v>370</v>
      </c>
      <c r="CA564" t="s">
        <v>359</v>
      </c>
      <c r="CC564">
        <v>2015</v>
      </c>
      <c r="CD564" t="s">
        <v>370</v>
      </c>
      <c r="CE564" t="s">
        <v>361</v>
      </c>
      <c r="CN564" t="s">
        <v>359</v>
      </c>
      <c r="CO564" t="s">
        <v>359</v>
      </c>
      <c r="CP564" t="s">
        <v>375</v>
      </c>
      <c r="CQ564" t="s">
        <v>359</v>
      </c>
      <c r="CR564">
        <v>0</v>
      </c>
      <c r="CS564" t="s">
        <v>359</v>
      </c>
      <c r="CT564" t="s">
        <v>376</v>
      </c>
      <c r="CU564" t="s">
        <v>359</v>
      </c>
      <c r="CV564" t="s">
        <v>375</v>
      </c>
      <c r="CW564" t="s">
        <v>359</v>
      </c>
      <c r="CX564" t="s">
        <v>8536</v>
      </c>
      <c r="CY564" t="s">
        <v>8537</v>
      </c>
      <c r="CZ564" t="s">
        <v>8538</v>
      </c>
      <c r="DA564" t="s">
        <v>8539</v>
      </c>
      <c r="DB564">
        <v>2</v>
      </c>
      <c r="DC564" t="s">
        <v>8540</v>
      </c>
      <c r="DD564">
        <v>2015</v>
      </c>
      <c r="DE564" t="s">
        <v>370</v>
      </c>
      <c r="DF564" t="s">
        <v>361</v>
      </c>
      <c r="DJ564" t="s">
        <v>359</v>
      </c>
      <c r="DL564" t="s">
        <v>370</v>
      </c>
      <c r="DN564" t="s">
        <v>8541</v>
      </c>
    </row>
    <row r="565" spans="1:118" x14ac:dyDescent="0.3">
      <c r="A565" t="s">
        <v>8542</v>
      </c>
      <c r="B565">
        <v>1</v>
      </c>
      <c r="D565" t="s">
        <v>559</v>
      </c>
      <c r="E565" t="s">
        <v>8543</v>
      </c>
      <c r="F565" t="s">
        <v>8544</v>
      </c>
      <c r="G565" t="s">
        <v>562</v>
      </c>
      <c r="H565" t="s">
        <v>8545</v>
      </c>
      <c r="I565">
        <v>2017</v>
      </c>
      <c r="J565" t="s">
        <v>353</v>
      </c>
      <c r="K565" t="s">
        <v>354</v>
      </c>
      <c r="L565" t="s">
        <v>606</v>
      </c>
      <c r="M565" t="s">
        <v>607</v>
      </c>
      <c r="N565" t="s">
        <v>3995</v>
      </c>
      <c r="Q565" t="s">
        <v>2579</v>
      </c>
      <c r="R565">
        <v>8284</v>
      </c>
      <c r="T565">
        <v>122</v>
      </c>
      <c r="U565">
        <v>30</v>
      </c>
      <c r="V565">
        <v>92</v>
      </c>
      <c r="W565" t="s">
        <v>359</v>
      </c>
      <c r="X565" t="s">
        <v>360</v>
      </c>
      <c r="Z565">
        <v>2014</v>
      </c>
      <c r="AA565" t="s">
        <v>359</v>
      </c>
      <c r="AB565" t="s">
        <v>8546</v>
      </c>
      <c r="AC565" t="s">
        <v>362</v>
      </c>
      <c r="AE565">
        <v>4</v>
      </c>
      <c r="AF565" t="s">
        <v>363</v>
      </c>
      <c r="AG565" t="s">
        <v>2411</v>
      </c>
      <c r="AH565" t="s">
        <v>2412</v>
      </c>
      <c r="AI565" t="s">
        <v>2413</v>
      </c>
      <c r="AJ565" t="s">
        <v>2414</v>
      </c>
      <c r="AL565" t="s">
        <v>359</v>
      </c>
      <c r="AM565">
        <v>4</v>
      </c>
      <c r="AN565" t="s">
        <v>359</v>
      </c>
      <c r="AO565">
        <v>5</v>
      </c>
      <c r="AQ565" t="s">
        <v>2415</v>
      </c>
      <c r="AR565">
        <v>2014</v>
      </c>
      <c r="AS565" t="s">
        <v>370</v>
      </c>
      <c r="AT565">
        <v>4</v>
      </c>
      <c r="AU565" t="s">
        <v>359</v>
      </c>
      <c r="AV565">
        <v>2</v>
      </c>
      <c r="AX565">
        <v>2014</v>
      </c>
      <c r="AY565" t="s">
        <v>370</v>
      </c>
      <c r="AZ565">
        <v>8000</v>
      </c>
      <c r="BA565" t="s">
        <v>359</v>
      </c>
      <c r="BB565">
        <v>13</v>
      </c>
      <c r="BC565" t="s">
        <v>2416</v>
      </c>
      <c r="BD565" t="s">
        <v>2417</v>
      </c>
      <c r="BE565" t="s">
        <v>2418</v>
      </c>
      <c r="BF565" t="s">
        <v>2419</v>
      </c>
      <c r="BH565">
        <v>2014</v>
      </c>
      <c r="BI565" t="s">
        <v>370</v>
      </c>
      <c r="BJ565" t="s">
        <v>361</v>
      </c>
      <c r="BP565" t="s">
        <v>359</v>
      </c>
      <c r="BQ565">
        <v>2</v>
      </c>
      <c r="BS565">
        <v>2014</v>
      </c>
      <c r="BT565" t="s">
        <v>370</v>
      </c>
      <c r="BU565">
        <v>7000</v>
      </c>
      <c r="BV565" t="s">
        <v>359</v>
      </c>
      <c r="BW565">
        <v>2</v>
      </c>
      <c r="BY565">
        <v>2014</v>
      </c>
      <c r="BZ565" t="s">
        <v>369</v>
      </c>
      <c r="CA565" t="s">
        <v>359</v>
      </c>
      <c r="CC565">
        <v>2014</v>
      </c>
      <c r="CD565" t="s">
        <v>370</v>
      </c>
      <c r="CE565" t="s">
        <v>361</v>
      </c>
      <c r="CN565" t="s">
        <v>359</v>
      </c>
      <c r="CO565" t="s">
        <v>359</v>
      </c>
      <c r="CP565" t="s">
        <v>375</v>
      </c>
      <c r="CQ565" t="s">
        <v>359</v>
      </c>
      <c r="CR565">
        <v>0</v>
      </c>
      <c r="CS565" t="s">
        <v>359</v>
      </c>
      <c r="CT565" t="s">
        <v>376</v>
      </c>
      <c r="CU565" t="s">
        <v>359</v>
      </c>
      <c r="CV565" t="s">
        <v>375</v>
      </c>
      <c r="CW565" t="s">
        <v>359</v>
      </c>
      <c r="CX565" t="s">
        <v>8547</v>
      </c>
      <c r="CY565" t="s">
        <v>8548</v>
      </c>
      <c r="CZ565" t="s">
        <v>8549</v>
      </c>
      <c r="DA565" t="s">
        <v>8550</v>
      </c>
      <c r="DB565">
        <v>17</v>
      </c>
      <c r="DC565" t="s">
        <v>8551</v>
      </c>
      <c r="DD565">
        <v>2014</v>
      </c>
      <c r="DE565" t="s">
        <v>370</v>
      </c>
      <c r="DF565" t="s">
        <v>361</v>
      </c>
      <c r="DJ565" t="s">
        <v>359</v>
      </c>
      <c r="DL565" t="s">
        <v>370</v>
      </c>
      <c r="DM565" t="s">
        <v>8552</v>
      </c>
      <c r="DN565" t="s">
        <v>8553</v>
      </c>
    </row>
    <row r="566" spans="1:118" x14ac:dyDescent="0.3">
      <c r="A566" t="s">
        <v>8554</v>
      </c>
      <c r="B566">
        <v>1</v>
      </c>
      <c r="D566" t="s">
        <v>385</v>
      </c>
      <c r="E566" t="s">
        <v>8555</v>
      </c>
      <c r="F566" t="s">
        <v>8556</v>
      </c>
      <c r="G566" t="s">
        <v>388</v>
      </c>
      <c r="H566" t="s">
        <v>8557</v>
      </c>
      <c r="I566">
        <v>2017</v>
      </c>
      <c r="J566" t="s">
        <v>353</v>
      </c>
      <c r="K566" t="s">
        <v>354</v>
      </c>
      <c r="L566" t="s">
        <v>584</v>
      </c>
      <c r="M566" t="s">
        <v>3602</v>
      </c>
      <c r="N566" t="s">
        <v>7055</v>
      </c>
      <c r="Q566" t="s">
        <v>3603</v>
      </c>
      <c r="R566">
        <v>698</v>
      </c>
      <c r="T566">
        <v>141</v>
      </c>
      <c r="U566">
        <v>135</v>
      </c>
      <c r="V566">
        <v>6</v>
      </c>
      <c r="W566" t="s">
        <v>359</v>
      </c>
      <c r="X566" t="s">
        <v>394</v>
      </c>
      <c r="Z566">
        <v>2016</v>
      </c>
      <c r="AA566" t="s">
        <v>359</v>
      </c>
      <c r="AB566" t="s">
        <v>3604</v>
      </c>
      <c r="AC566" t="s">
        <v>362</v>
      </c>
      <c r="AD566" t="s">
        <v>6845</v>
      </c>
      <c r="AE566">
        <v>2</v>
      </c>
      <c r="AF566" t="s">
        <v>363</v>
      </c>
      <c r="AG566" t="s">
        <v>3605</v>
      </c>
      <c r="AH566" t="s">
        <v>3606</v>
      </c>
      <c r="AI566" t="s">
        <v>3607</v>
      </c>
      <c r="AJ566" t="s">
        <v>3608</v>
      </c>
      <c r="AL566" t="s">
        <v>359</v>
      </c>
      <c r="AM566">
        <v>10</v>
      </c>
      <c r="AN566" t="s">
        <v>359</v>
      </c>
      <c r="AO566">
        <v>2</v>
      </c>
      <c r="AQ566" t="s">
        <v>401</v>
      </c>
      <c r="AR566">
        <v>2016</v>
      </c>
      <c r="AS566" t="s">
        <v>370</v>
      </c>
      <c r="AT566">
        <v>10</v>
      </c>
      <c r="AU566" t="s">
        <v>359</v>
      </c>
      <c r="AV566">
        <v>1</v>
      </c>
      <c r="AX566">
        <v>2016</v>
      </c>
      <c r="AY566" t="s">
        <v>370</v>
      </c>
      <c r="AZ566">
        <v>8600</v>
      </c>
      <c r="BA566" t="s">
        <v>359</v>
      </c>
      <c r="BB566">
        <v>3</v>
      </c>
      <c r="BC566" t="s">
        <v>3609</v>
      </c>
      <c r="BD566" t="s">
        <v>3610</v>
      </c>
      <c r="BE566" t="s">
        <v>3611</v>
      </c>
      <c r="BF566" t="s">
        <v>3612</v>
      </c>
      <c r="BH566">
        <v>2016</v>
      </c>
      <c r="BI566" t="s">
        <v>370</v>
      </c>
      <c r="BJ566" t="s">
        <v>361</v>
      </c>
      <c r="BP566" t="s">
        <v>361</v>
      </c>
      <c r="BV566" t="s">
        <v>361</v>
      </c>
      <c r="CE566" t="s">
        <v>361</v>
      </c>
      <c r="CN566" t="s">
        <v>359</v>
      </c>
      <c r="CO566" t="s">
        <v>359</v>
      </c>
      <c r="CP566" t="s">
        <v>375</v>
      </c>
      <c r="CQ566" t="s">
        <v>359</v>
      </c>
      <c r="CR566">
        <v>0</v>
      </c>
      <c r="CS566" t="s">
        <v>359</v>
      </c>
      <c r="CT566" t="s">
        <v>376</v>
      </c>
      <c r="CU566" t="s">
        <v>359</v>
      </c>
      <c r="CV566" t="s">
        <v>375</v>
      </c>
      <c r="CW566" t="s">
        <v>359</v>
      </c>
      <c r="CX566" t="s">
        <v>8558</v>
      </c>
      <c r="CY566" t="s">
        <v>8559</v>
      </c>
      <c r="CZ566" t="s">
        <v>8560</v>
      </c>
      <c r="DA566" t="s">
        <v>8561</v>
      </c>
      <c r="DB566">
        <v>2</v>
      </c>
      <c r="DC566" t="s">
        <v>8562</v>
      </c>
      <c r="DD566">
        <v>2016</v>
      </c>
      <c r="DE566" t="s">
        <v>370</v>
      </c>
      <c r="DF566" t="s">
        <v>361</v>
      </c>
      <c r="DJ566" t="s">
        <v>359</v>
      </c>
      <c r="DL566" t="s">
        <v>370</v>
      </c>
      <c r="DM566" t="s">
        <v>8563</v>
      </c>
      <c r="DN566" t="s">
        <v>8564</v>
      </c>
    </row>
    <row r="567" spans="1:118" x14ac:dyDescent="0.3">
      <c r="A567" t="s">
        <v>8565</v>
      </c>
      <c r="B567">
        <v>1</v>
      </c>
      <c r="D567" t="s">
        <v>412</v>
      </c>
      <c r="E567" t="s">
        <v>8566</v>
      </c>
      <c r="F567" t="s">
        <v>8567</v>
      </c>
      <c r="G567" t="s">
        <v>415</v>
      </c>
      <c r="H567" t="s">
        <v>8568</v>
      </c>
      <c r="I567">
        <v>2017</v>
      </c>
      <c r="J567" t="s">
        <v>353</v>
      </c>
      <c r="K567" t="s">
        <v>354</v>
      </c>
      <c r="L567" t="s">
        <v>390</v>
      </c>
      <c r="M567" t="s">
        <v>2837</v>
      </c>
      <c r="N567" t="s">
        <v>2990</v>
      </c>
      <c r="Q567" t="s">
        <v>2230</v>
      </c>
      <c r="R567">
        <v>7894</v>
      </c>
      <c r="T567">
        <v>80</v>
      </c>
      <c r="U567">
        <v>70</v>
      </c>
      <c r="V567">
        <v>10</v>
      </c>
      <c r="W567" t="s">
        <v>359</v>
      </c>
      <c r="X567" t="s">
        <v>360</v>
      </c>
      <c r="Z567">
        <v>2015</v>
      </c>
      <c r="AA567" t="s">
        <v>359</v>
      </c>
      <c r="AB567" t="s">
        <v>2231</v>
      </c>
      <c r="AC567" t="s">
        <v>362</v>
      </c>
      <c r="AD567" t="s">
        <v>2232</v>
      </c>
      <c r="AE567">
        <v>5</v>
      </c>
      <c r="AF567" t="s">
        <v>363</v>
      </c>
      <c r="AG567" t="s">
        <v>2233</v>
      </c>
      <c r="AH567" t="s">
        <v>2234</v>
      </c>
      <c r="AI567" t="s">
        <v>2235</v>
      </c>
      <c r="AJ567" t="s">
        <v>2236</v>
      </c>
      <c r="AL567" t="s">
        <v>359</v>
      </c>
      <c r="AM567">
        <v>15</v>
      </c>
      <c r="AN567" t="s">
        <v>359</v>
      </c>
      <c r="AO567">
        <v>5</v>
      </c>
      <c r="AQ567" t="s">
        <v>401</v>
      </c>
      <c r="AR567">
        <v>2015</v>
      </c>
      <c r="AS567" t="s">
        <v>370</v>
      </c>
      <c r="AT567">
        <v>15</v>
      </c>
      <c r="AU567" t="s">
        <v>359</v>
      </c>
      <c r="AV567">
        <v>1</v>
      </c>
      <c r="AX567">
        <v>2015</v>
      </c>
      <c r="AY567" t="s">
        <v>370</v>
      </c>
      <c r="AZ567">
        <v>720</v>
      </c>
      <c r="BA567" t="s">
        <v>359</v>
      </c>
      <c r="BB567">
        <v>19</v>
      </c>
      <c r="BC567" t="s">
        <v>2237</v>
      </c>
      <c r="BD567" t="s">
        <v>2238</v>
      </c>
      <c r="BE567" t="s">
        <v>2239</v>
      </c>
      <c r="BF567" t="s">
        <v>2240</v>
      </c>
      <c r="BH567">
        <v>2015</v>
      </c>
      <c r="BI567" t="s">
        <v>370</v>
      </c>
      <c r="BJ567" t="s">
        <v>359</v>
      </c>
      <c r="BK567">
        <v>10</v>
      </c>
      <c r="BL567" t="s">
        <v>2477</v>
      </c>
      <c r="BN567">
        <v>2015</v>
      </c>
      <c r="BO567" t="s">
        <v>370</v>
      </c>
      <c r="BP567" t="s">
        <v>359</v>
      </c>
      <c r="BQ567">
        <v>3</v>
      </c>
      <c r="BS567">
        <v>2015</v>
      </c>
      <c r="BT567" t="s">
        <v>370</v>
      </c>
      <c r="BU567">
        <v>19000</v>
      </c>
      <c r="BV567" t="s">
        <v>359</v>
      </c>
      <c r="BW567">
        <v>2</v>
      </c>
      <c r="BY567">
        <v>2016</v>
      </c>
      <c r="BZ567" t="s">
        <v>370</v>
      </c>
      <c r="CA567" t="s">
        <v>359</v>
      </c>
      <c r="CC567">
        <v>2016</v>
      </c>
      <c r="CD567" t="s">
        <v>370</v>
      </c>
      <c r="CE567" t="s">
        <v>361</v>
      </c>
      <c r="CN567" t="s">
        <v>359</v>
      </c>
      <c r="CO567" t="s">
        <v>359</v>
      </c>
      <c r="CP567" t="s">
        <v>375</v>
      </c>
      <c r="CQ567" t="s">
        <v>359</v>
      </c>
      <c r="CR567">
        <v>0</v>
      </c>
      <c r="CS567" t="s">
        <v>359</v>
      </c>
      <c r="CT567" t="s">
        <v>376</v>
      </c>
      <c r="CU567" t="s">
        <v>359</v>
      </c>
      <c r="CV567" t="s">
        <v>375</v>
      </c>
      <c r="CW567" t="s">
        <v>359</v>
      </c>
      <c r="CX567" t="s">
        <v>8569</v>
      </c>
      <c r="CY567" t="s">
        <v>8570</v>
      </c>
      <c r="CZ567" t="s">
        <v>8571</v>
      </c>
      <c r="DA567" t="s">
        <v>8572</v>
      </c>
      <c r="DB567">
        <v>31</v>
      </c>
      <c r="DC567" t="s">
        <v>8573</v>
      </c>
      <c r="DD567">
        <v>2015</v>
      </c>
      <c r="DE567" t="s">
        <v>370</v>
      </c>
      <c r="DF567" t="s">
        <v>361</v>
      </c>
      <c r="DJ567" t="s">
        <v>359</v>
      </c>
      <c r="DL567" t="s">
        <v>370</v>
      </c>
      <c r="DM567" t="s">
        <v>8574</v>
      </c>
      <c r="DN567" t="s">
        <v>8575</v>
      </c>
    </row>
    <row r="568" spans="1:118" x14ac:dyDescent="0.3">
      <c r="A568" t="s">
        <v>8576</v>
      </c>
      <c r="B568">
        <v>1</v>
      </c>
      <c r="D568" t="s">
        <v>559</v>
      </c>
      <c r="E568" t="s">
        <v>8577</v>
      </c>
      <c r="F568" t="s">
        <v>8578</v>
      </c>
      <c r="G568" t="s">
        <v>562</v>
      </c>
      <c r="H568" t="s">
        <v>1353</v>
      </c>
      <c r="I568">
        <v>2017</v>
      </c>
      <c r="J568" t="s">
        <v>353</v>
      </c>
      <c r="K568" t="s">
        <v>354</v>
      </c>
      <c r="L568" t="s">
        <v>564</v>
      </c>
      <c r="M568" t="s">
        <v>565</v>
      </c>
      <c r="N568" t="s">
        <v>566</v>
      </c>
      <c r="Q568" t="s">
        <v>4952</v>
      </c>
      <c r="R568">
        <v>1232</v>
      </c>
      <c r="T568">
        <v>110</v>
      </c>
      <c r="U568">
        <v>60</v>
      </c>
      <c r="V568">
        <v>50</v>
      </c>
      <c r="W568" t="s">
        <v>359</v>
      </c>
      <c r="X568" t="s">
        <v>394</v>
      </c>
      <c r="Z568">
        <v>2016</v>
      </c>
      <c r="AA568" t="s">
        <v>361</v>
      </c>
      <c r="AC568" t="s">
        <v>362</v>
      </c>
      <c r="AD568" t="s">
        <v>8579</v>
      </c>
      <c r="AE568">
        <v>2</v>
      </c>
      <c r="AF568" t="s">
        <v>363</v>
      </c>
      <c r="AG568" t="s">
        <v>8580</v>
      </c>
      <c r="AH568" t="s">
        <v>569</v>
      </c>
      <c r="AI568" t="s">
        <v>570</v>
      </c>
      <c r="AJ568" t="s">
        <v>571</v>
      </c>
      <c r="AL568" t="s">
        <v>359</v>
      </c>
      <c r="AM568">
        <v>45</v>
      </c>
      <c r="AN568" t="s">
        <v>359</v>
      </c>
      <c r="AO568">
        <v>2</v>
      </c>
      <c r="AQ568" t="s">
        <v>4936</v>
      </c>
      <c r="AR568">
        <v>2016</v>
      </c>
      <c r="AS568" t="s">
        <v>370</v>
      </c>
      <c r="AT568">
        <v>45</v>
      </c>
      <c r="AU568" t="s">
        <v>359</v>
      </c>
      <c r="AV568">
        <v>1</v>
      </c>
      <c r="AX568">
        <v>2016</v>
      </c>
      <c r="AY568" t="s">
        <v>370</v>
      </c>
      <c r="AZ568">
        <v>1500</v>
      </c>
      <c r="BA568" t="s">
        <v>361</v>
      </c>
      <c r="BJ568" t="s">
        <v>359</v>
      </c>
      <c r="BK568">
        <v>1</v>
      </c>
      <c r="BL568" t="s">
        <v>4958</v>
      </c>
      <c r="BN568">
        <v>2016</v>
      </c>
      <c r="BO568" t="s">
        <v>370</v>
      </c>
      <c r="BP568" t="s">
        <v>359</v>
      </c>
      <c r="BQ568">
        <v>1</v>
      </c>
      <c r="BS568">
        <v>2016</v>
      </c>
      <c r="BT568" t="s">
        <v>370</v>
      </c>
      <c r="BU568">
        <v>1000</v>
      </c>
      <c r="BV568" t="s">
        <v>361</v>
      </c>
      <c r="CE568" t="s">
        <v>361</v>
      </c>
      <c r="CN568" t="s">
        <v>359</v>
      </c>
      <c r="CO568" t="s">
        <v>359</v>
      </c>
      <c r="CP568" t="s">
        <v>375</v>
      </c>
      <c r="CQ568" t="s">
        <v>359</v>
      </c>
      <c r="CR568">
        <v>0</v>
      </c>
      <c r="CS568" t="s">
        <v>359</v>
      </c>
      <c r="CT568" t="s">
        <v>376</v>
      </c>
      <c r="CU568" t="s">
        <v>359</v>
      </c>
      <c r="CV568" t="s">
        <v>375</v>
      </c>
      <c r="CW568" t="s">
        <v>359</v>
      </c>
      <c r="CX568" t="s">
        <v>8581</v>
      </c>
      <c r="CY568" t="s">
        <v>8582</v>
      </c>
      <c r="CZ568" t="s">
        <v>8583</v>
      </c>
      <c r="DA568" t="s">
        <v>8584</v>
      </c>
      <c r="DB568">
        <v>1</v>
      </c>
      <c r="DC568" t="s">
        <v>8585</v>
      </c>
      <c r="DD568">
        <v>1998</v>
      </c>
      <c r="DE568" t="s">
        <v>622</v>
      </c>
      <c r="DF568" t="s">
        <v>361</v>
      </c>
      <c r="DJ568" t="s">
        <v>361</v>
      </c>
      <c r="DK568" t="s">
        <v>8586</v>
      </c>
      <c r="DL568" t="s">
        <v>622</v>
      </c>
      <c r="DM568" t="s">
        <v>8587</v>
      </c>
      <c r="DN568" t="s">
        <v>8588</v>
      </c>
    </row>
    <row r="569" spans="1:118" x14ac:dyDescent="0.3">
      <c r="A569" t="s">
        <v>8589</v>
      </c>
      <c r="B569">
        <v>1</v>
      </c>
      <c r="D569" t="s">
        <v>487</v>
      </c>
      <c r="E569" t="s">
        <v>8590</v>
      </c>
      <c r="F569" t="s">
        <v>8591</v>
      </c>
      <c r="G569" t="s">
        <v>490</v>
      </c>
      <c r="H569" t="s">
        <v>8592</v>
      </c>
      <c r="I569">
        <v>2017</v>
      </c>
      <c r="J569" t="s">
        <v>353</v>
      </c>
      <c r="K569" t="s">
        <v>354</v>
      </c>
      <c r="L569" t="s">
        <v>492</v>
      </c>
      <c r="M569" t="s">
        <v>1333</v>
      </c>
      <c r="N569" t="s">
        <v>1334</v>
      </c>
      <c r="Q569" t="s">
        <v>896</v>
      </c>
      <c r="T569">
        <v>205</v>
      </c>
      <c r="U569">
        <v>120</v>
      </c>
      <c r="V569">
        <v>85</v>
      </c>
      <c r="W569" t="s">
        <v>359</v>
      </c>
      <c r="X569" t="s">
        <v>394</v>
      </c>
      <c r="Z569">
        <v>2013</v>
      </c>
      <c r="AA569" t="s">
        <v>361</v>
      </c>
      <c r="AC569" t="s">
        <v>362</v>
      </c>
      <c r="AE569">
        <v>1</v>
      </c>
      <c r="AF569" t="s">
        <v>363</v>
      </c>
      <c r="AG569" t="s">
        <v>897</v>
      </c>
      <c r="AH569" t="s">
        <v>898</v>
      </c>
      <c r="AI569" t="s">
        <v>899</v>
      </c>
      <c r="AJ569" t="s">
        <v>900</v>
      </c>
      <c r="AL569" t="s">
        <v>359</v>
      </c>
      <c r="AM569">
        <v>11</v>
      </c>
      <c r="AN569" t="s">
        <v>359</v>
      </c>
      <c r="AO569">
        <v>1</v>
      </c>
      <c r="AQ569" t="s">
        <v>401</v>
      </c>
      <c r="AR569">
        <v>2013</v>
      </c>
      <c r="AS569" t="s">
        <v>370</v>
      </c>
      <c r="AT569">
        <v>11</v>
      </c>
      <c r="AU569" t="s">
        <v>359</v>
      </c>
      <c r="AV569">
        <v>1</v>
      </c>
      <c r="AX569">
        <v>2013</v>
      </c>
      <c r="AY569" t="s">
        <v>370</v>
      </c>
      <c r="AZ569">
        <v>500</v>
      </c>
      <c r="BA569" t="s">
        <v>359</v>
      </c>
      <c r="BB569">
        <v>17</v>
      </c>
      <c r="BC569" t="s">
        <v>901</v>
      </c>
      <c r="BD569" t="s">
        <v>902</v>
      </c>
      <c r="BE569" t="s">
        <v>903</v>
      </c>
      <c r="BF569" t="s">
        <v>904</v>
      </c>
      <c r="BH569">
        <v>2013</v>
      </c>
      <c r="BI569" t="s">
        <v>370</v>
      </c>
      <c r="BJ569" t="s">
        <v>359</v>
      </c>
      <c r="BK569">
        <v>6</v>
      </c>
      <c r="BL569" t="s">
        <v>551</v>
      </c>
      <c r="BN569">
        <v>2013</v>
      </c>
      <c r="BO569" t="s">
        <v>370</v>
      </c>
      <c r="BP569" t="s">
        <v>359</v>
      </c>
      <c r="BQ569">
        <v>2</v>
      </c>
      <c r="BS569">
        <v>2013</v>
      </c>
      <c r="BT569" t="s">
        <v>370</v>
      </c>
      <c r="BU569">
        <v>3500</v>
      </c>
      <c r="BV569" t="s">
        <v>361</v>
      </c>
      <c r="CE569" t="s">
        <v>361</v>
      </c>
      <c r="CN569" t="s">
        <v>359</v>
      </c>
      <c r="CO569" t="s">
        <v>359</v>
      </c>
      <c r="CP569" t="s">
        <v>375</v>
      </c>
      <c r="CQ569" t="s">
        <v>359</v>
      </c>
      <c r="CR569">
        <v>0</v>
      </c>
      <c r="CS569" t="s">
        <v>359</v>
      </c>
      <c r="CT569" t="s">
        <v>376</v>
      </c>
      <c r="CU569" t="s">
        <v>359</v>
      </c>
      <c r="CV569" t="s">
        <v>375</v>
      </c>
      <c r="CW569" t="s">
        <v>359</v>
      </c>
      <c r="CX569" t="s">
        <v>8593</v>
      </c>
      <c r="CY569" t="s">
        <v>8594</v>
      </c>
      <c r="CZ569" t="s">
        <v>8595</v>
      </c>
      <c r="DA569" t="s">
        <v>8596</v>
      </c>
      <c r="DB569">
        <v>1</v>
      </c>
      <c r="DC569" t="s">
        <v>8597</v>
      </c>
      <c r="DD569">
        <v>2013</v>
      </c>
      <c r="DE569" t="s">
        <v>370</v>
      </c>
      <c r="DF569" t="s">
        <v>361</v>
      </c>
      <c r="DJ569" t="s">
        <v>359</v>
      </c>
      <c r="DL569" t="s">
        <v>370</v>
      </c>
      <c r="DN569" t="s">
        <v>8598</v>
      </c>
    </row>
    <row r="570" spans="1:118" x14ac:dyDescent="0.3">
      <c r="A570" t="s">
        <v>8599</v>
      </c>
      <c r="B570">
        <v>1</v>
      </c>
      <c r="D570" t="s">
        <v>348</v>
      </c>
      <c r="E570" t="s">
        <v>8600</v>
      </c>
      <c r="F570" t="s">
        <v>8601</v>
      </c>
      <c r="G570" t="s">
        <v>351</v>
      </c>
      <c r="H570" t="s">
        <v>8602</v>
      </c>
      <c r="I570">
        <v>2017</v>
      </c>
      <c r="J570" t="s">
        <v>353</v>
      </c>
      <c r="K570" t="s">
        <v>354</v>
      </c>
      <c r="L570" t="s">
        <v>355</v>
      </c>
      <c r="M570" t="s">
        <v>1476</v>
      </c>
      <c r="N570" t="s">
        <v>8603</v>
      </c>
      <c r="Q570" t="s">
        <v>8604</v>
      </c>
      <c r="T570">
        <v>148</v>
      </c>
      <c r="U570">
        <v>148</v>
      </c>
      <c r="V570">
        <v>0</v>
      </c>
      <c r="W570" t="s">
        <v>359</v>
      </c>
      <c r="X570" t="s">
        <v>394</v>
      </c>
      <c r="Z570">
        <v>2000</v>
      </c>
      <c r="AA570" t="s">
        <v>361</v>
      </c>
      <c r="AC570" t="s">
        <v>1150</v>
      </c>
      <c r="AE570">
        <v>2</v>
      </c>
      <c r="AF570" t="s">
        <v>363</v>
      </c>
      <c r="AG570" t="s">
        <v>8605</v>
      </c>
      <c r="AH570" t="s">
        <v>8606</v>
      </c>
      <c r="AI570" t="s">
        <v>7319</v>
      </c>
      <c r="AJ570" t="s">
        <v>8607</v>
      </c>
      <c r="AL570" t="s">
        <v>359</v>
      </c>
      <c r="AM570">
        <v>5</v>
      </c>
      <c r="AN570" t="s">
        <v>359</v>
      </c>
      <c r="AO570">
        <v>1</v>
      </c>
      <c r="AQ570" t="s">
        <v>368</v>
      </c>
      <c r="AR570">
        <v>2003</v>
      </c>
      <c r="AS570" t="s">
        <v>370</v>
      </c>
      <c r="AT570">
        <v>5</v>
      </c>
      <c r="AU570" t="s">
        <v>359</v>
      </c>
      <c r="AV570">
        <v>1</v>
      </c>
      <c r="AX570">
        <v>2003</v>
      </c>
      <c r="AY570" t="s">
        <v>370</v>
      </c>
      <c r="AZ570">
        <v>30000</v>
      </c>
      <c r="BA570" t="s">
        <v>359</v>
      </c>
      <c r="BB570">
        <v>7</v>
      </c>
      <c r="BC570" t="s">
        <v>8605</v>
      </c>
      <c r="BD570" t="s">
        <v>8606</v>
      </c>
      <c r="BE570" t="s">
        <v>7319</v>
      </c>
      <c r="BF570" t="s">
        <v>8607</v>
      </c>
      <c r="BG570" t="s">
        <v>8608</v>
      </c>
      <c r="BH570">
        <v>2003</v>
      </c>
      <c r="BI570" t="s">
        <v>370</v>
      </c>
      <c r="BJ570" t="s">
        <v>359</v>
      </c>
      <c r="BK570">
        <v>14</v>
      </c>
      <c r="BL570" t="s">
        <v>368</v>
      </c>
      <c r="BN570">
        <v>2003</v>
      </c>
      <c r="BO570" t="s">
        <v>370</v>
      </c>
      <c r="BP570" t="s">
        <v>359</v>
      </c>
      <c r="BQ570">
        <v>1</v>
      </c>
      <c r="BS570">
        <v>2003</v>
      </c>
      <c r="BT570" t="s">
        <v>370</v>
      </c>
      <c r="BU570">
        <v>30000</v>
      </c>
      <c r="BV570" t="s">
        <v>361</v>
      </c>
      <c r="CE570" t="s">
        <v>361</v>
      </c>
      <c r="CN570" t="s">
        <v>359</v>
      </c>
      <c r="CO570" t="s">
        <v>359</v>
      </c>
      <c r="CP570" t="s">
        <v>375</v>
      </c>
      <c r="CQ570" t="s">
        <v>359</v>
      </c>
      <c r="CR570">
        <v>0</v>
      </c>
      <c r="CS570" t="s">
        <v>359</v>
      </c>
      <c r="CT570" t="s">
        <v>376</v>
      </c>
      <c r="CU570" t="s">
        <v>359</v>
      </c>
      <c r="CV570" t="s">
        <v>375</v>
      </c>
      <c r="CW570" t="s">
        <v>359</v>
      </c>
      <c r="CX570" t="s">
        <v>8609</v>
      </c>
      <c r="CY570" t="s">
        <v>8610</v>
      </c>
      <c r="CZ570" t="s">
        <v>8611</v>
      </c>
      <c r="DA570" t="s">
        <v>8612</v>
      </c>
      <c r="DB570">
        <v>1</v>
      </c>
      <c r="DC570" t="s">
        <v>8613</v>
      </c>
      <c r="DD570">
        <v>2003</v>
      </c>
      <c r="DE570" t="s">
        <v>370</v>
      </c>
      <c r="DF570" t="s">
        <v>361</v>
      </c>
      <c r="DJ570" t="s">
        <v>359</v>
      </c>
      <c r="DL570" t="s">
        <v>370</v>
      </c>
      <c r="DM570" t="s">
        <v>8339</v>
      </c>
      <c r="DN570" t="s">
        <v>8614</v>
      </c>
    </row>
    <row r="571" spans="1:118" x14ac:dyDescent="0.3">
      <c r="A571" t="s">
        <v>8615</v>
      </c>
      <c r="B571">
        <v>1</v>
      </c>
      <c r="D571" t="s">
        <v>487</v>
      </c>
      <c r="E571" t="s">
        <v>8616</v>
      </c>
      <c r="F571" t="s">
        <v>8617</v>
      </c>
      <c r="G571" t="s">
        <v>490</v>
      </c>
      <c r="H571" t="s">
        <v>8618</v>
      </c>
      <c r="I571">
        <v>2017</v>
      </c>
      <c r="J571" t="s">
        <v>353</v>
      </c>
      <c r="K571" t="s">
        <v>354</v>
      </c>
      <c r="L571" t="s">
        <v>492</v>
      </c>
      <c r="M571" t="s">
        <v>1058</v>
      </c>
      <c r="N571" t="s">
        <v>6558</v>
      </c>
      <c r="Q571" t="s">
        <v>1060</v>
      </c>
      <c r="R571">
        <v>6436</v>
      </c>
      <c r="T571">
        <v>217</v>
      </c>
      <c r="U571">
        <v>82</v>
      </c>
      <c r="V571">
        <v>135</v>
      </c>
      <c r="W571" t="s">
        <v>359</v>
      </c>
      <c r="X571" t="s">
        <v>360</v>
      </c>
      <c r="Z571">
        <v>2013</v>
      </c>
      <c r="AA571" t="s">
        <v>361</v>
      </c>
      <c r="AC571" t="s">
        <v>362</v>
      </c>
      <c r="AE571">
        <v>7</v>
      </c>
      <c r="AF571" t="s">
        <v>363</v>
      </c>
      <c r="AG571" t="s">
        <v>1061</v>
      </c>
      <c r="AH571" t="s">
        <v>1062</v>
      </c>
      <c r="AI571" t="s">
        <v>1063</v>
      </c>
      <c r="AJ571" t="s">
        <v>1064</v>
      </c>
      <c r="AL571" t="s">
        <v>359</v>
      </c>
      <c r="AM571">
        <v>10</v>
      </c>
      <c r="AN571" t="s">
        <v>359</v>
      </c>
      <c r="AO571">
        <v>3</v>
      </c>
      <c r="AQ571" t="s">
        <v>401</v>
      </c>
      <c r="AR571">
        <v>2013</v>
      </c>
      <c r="AS571" t="s">
        <v>370</v>
      </c>
      <c r="AT571">
        <v>10</v>
      </c>
      <c r="AU571" t="s">
        <v>359</v>
      </c>
      <c r="AV571">
        <v>1</v>
      </c>
      <c r="AX571">
        <v>2013</v>
      </c>
      <c r="AY571" t="s">
        <v>370</v>
      </c>
      <c r="AZ571">
        <v>1500</v>
      </c>
      <c r="BA571" t="s">
        <v>359</v>
      </c>
      <c r="BB571">
        <v>20</v>
      </c>
      <c r="BC571" t="s">
        <v>1065</v>
      </c>
      <c r="BD571" t="s">
        <v>1066</v>
      </c>
      <c r="BE571" t="s">
        <v>1067</v>
      </c>
      <c r="BF571" t="s">
        <v>1068</v>
      </c>
      <c r="BH571">
        <v>2013</v>
      </c>
      <c r="BI571" t="s">
        <v>370</v>
      </c>
      <c r="BJ571" t="s">
        <v>359</v>
      </c>
      <c r="BK571">
        <v>25</v>
      </c>
      <c r="BL571" t="s">
        <v>551</v>
      </c>
      <c r="BN571">
        <v>2013</v>
      </c>
      <c r="BO571" t="s">
        <v>370</v>
      </c>
      <c r="BP571" t="s">
        <v>359</v>
      </c>
      <c r="BQ571">
        <v>4</v>
      </c>
      <c r="BS571">
        <v>2013</v>
      </c>
      <c r="BT571" t="s">
        <v>370</v>
      </c>
      <c r="BU571">
        <v>11000</v>
      </c>
      <c r="BV571" t="s">
        <v>359</v>
      </c>
      <c r="BW571">
        <v>2</v>
      </c>
      <c r="BY571">
        <v>2013</v>
      </c>
      <c r="BZ571" t="s">
        <v>369</v>
      </c>
      <c r="CA571" t="s">
        <v>359</v>
      </c>
      <c r="CC571">
        <v>2013</v>
      </c>
      <c r="CD571" t="s">
        <v>370</v>
      </c>
      <c r="CE571" t="s">
        <v>361</v>
      </c>
      <c r="CN571" t="s">
        <v>359</v>
      </c>
      <c r="CO571" t="s">
        <v>359</v>
      </c>
      <c r="CP571" t="s">
        <v>375</v>
      </c>
      <c r="CQ571" t="s">
        <v>359</v>
      </c>
      <c r="CR571">
        <v>0</v>
      </c>
      <c r="CS571" t="s">
        <v>359</v>
      </c>
      <c r="CT571" t="s">
        <v>376</v>
      </c>
      <c r="CU571" t="s">
        <v>359</v>
      </c>
      <c r="CV571" t="s">
        <v>375</v>
      </c>
      <c r="CW571" t="s">
        <v>359</v>
      </c>
      <c r="CX571" t="s">
        <v>8619</v>
      </c>
      <c r="CY571" t="s">
        <v>8620</v>
      </c>
      <c r="CZ571" t="s">
        <v>8621</v>
      </c>
      <c r="DA571" t="s">
        <v>8622</v>
      </c>
      <c r="DB571">
        <v>1</v>
      </c>
      <c r="DC571" t="s">
        <v>8623</v>
      </c>
      <c r="DD571">
        <v>2013</v>
      </c>
      <c r="DE571" t="s">
        <v>622</v>
      </c>
      <c r="DF571" t="s">
        <v>361</v>
      </c>
      <c r="DJ571" t="s">
        <v>359</v>
      </c>
      <c r="DL571" t="s">
        <v>369</v>
      </c>
      <c r="DM571" t="s">
        <v>8624</v>
      </c>
      <c r="DN571" t="s">
        <v>8625</v>
      </c>
    </row>
    <row r="572" spans="1:118" x14ac:dyDescent="0.3">
      <c r="A572" t="s">
        <v>8626</v>
      </c>
      <c r="B572">
        <v>1</v>
      </c>
      <c r="D572" t="s">
        <v>487</v>
      </c>
      <c r="E572" t="s">
        <v>8627</v>
      </c>
      <c r="F572" t="s">
        <v>8628</v>
      </c>
      <c r="G572" t="s">
        <v>490</v>
      </c>
      <c r="H572" t="s">
        <v>8629</v>
      </c>
      <c r="I572">
        <v>2017</v>
      </c>
      <c r="J572" t="s">
        <v>353</v>
      </c>
      <c r="K572" t="s">
        <v>354</v>
      </c>
      <c r="L572" t="s">
        <v>537</v>
      </c>
      <c r="M572" t="s">
        <v>690</v>
      </c>
      <c r="N572" t="s">
        <v>2003</v>
      </c>
      <c r="Q572" t="s">
        <v>6014</v>
      </c>
      <c r="T572">
        <v>168</v>
      </c>
      <c r="U572">
        <v>70</v>
      </c>
      <c r="V572">
        <v>98</v>
      </c>
      <c r="W572" t="s">
        <v>359</v>
      </c>
      <c r="X572" t="s">
        <v>360</v>
      </c>
      <c r="Z572">
        <v>2015</v>
      </c>
      <c r="AA572" t="s">
        <v>359</v>
      </c>
      <c r="AB572" t="s">
        <v>1122</v>
      </c>
      <c r="AC572" t="s">
        <v>362</v>
      </c>
      <c r="AE572">
        <v>2</v>
      </c>
      <c r="AF572" t="s">
        <v>363</v>
      </c>
      <c r="AG572" t="s">
        <v>1123</v>
      </c>
      <c r="AH572" t="s">
        <v>425</v>
      </c>
      <c r="AI572" t="s">
        <v>426</v>
      </c>
      <c r="AJ572" t="s">
        <v>427</v>
      </c>
      <c r="AL572" t="s">
        <v>359</v>
      </c>
      <c r="AM572">
        <v>5</v>
      </c>
      <c r="AN572" t="s">
        <v>359</v>
      </c>
      <c r="AO572">
        <v>1</v>
      </c>
      <c r="AQ572" t="s">
        <v>401</v>
      </c>
      <c r="AR572">
        <v>2015</v>
      </c>
      <c r="AS572" t="s">
        <v>370</v>
      </c>
      <c r="AT572">
        <v>5</v>
      </c>
      <c r="AU572" t="s">
        <v>359</v>
      </c>
      <c r="AV572">
        <v>1</v>
      </c>
      <c r="AX572">
        <v>2015</v>
      </c>
      <c r="AY572" t="s">
        <v>370</v>
      </c>
      <c r="AZ572">
        <v>1000</v>
      </c>
      <c r="BA572" t="s">
        <v>359</v>
      </c>
      <c r="BB572">
        <v>7</v>
      </c>
      <c r="BC572" t="s">
        <v>1124</v>
      </c>
      <c r="BD572" t="s">
        <v>3142</v>
      </c>
      <c r="BE572" t="s">
        <v>1126</v>
      </c>
      <c r="BF572" t="s">
        <v>3143</v>
      </c>
      <c r="BH572">
        <v>2015</v>
      </c>
      <c r="BI572" t="s">
        <v>370</v>
      </c>
      <c r="BJ572" t="s">
        <v>359</v>
      </c>
      <c r="BK572">
        <v>18</v>
      </c>
      <c r="BL572" t="s">
        <v>8630</v>
      </c>
      <c r="BN572">
        <v>2015</v>
      </c>
      <c r="BO572" t="s">
        <v>370</v>
      </c>
      <c r="BP572" t="s">
        <v>359</v>
      </c>
      <c r="BQ572">
        <v>3</v>
      </c>
      <c r="BS572">
        <v>2015</v>
      </c>
      <c r="BT572" t="s">
        <v>370</v>
      </c>
      <c r="BU572">
        <v>6000</v>
      </c>
      <c r="BV572" t="s">
        <v>359</v>
      </c>
      <c r="BW572">
        <v>2</v>
      </c>
      <c r="BY572">
        <v>2015</v>
      </c>
      <c r="BZ572" t="s">
        <v>370</v>
      </c>
      <c r="CA572" t="s">
        <v>359</v>
      </c>
      <c r="CC572">
        <v>2015</v>
      </c>
      <c r="CD572" t="s">
        <v>370</v>
      </c>
      <c r="CE572" t="s">
        <v>361</v>
      </c>
      <c r="CN572" t="s">
        <v>359</v>
      </c>
      <c r="CO572" t="s">
        <v>359</v>
      </c>
      <c r="CP572" t="s">
        <v>375</v>
      </c>
      <c r="CQ572" t="s">
        <v>359</v>
      </c>
      <c r="CR572">
        <v>0</v>
      </c>
      <c r="CS572" t="s">
        <v>359</v>
      </c>
      <c r="CT572" t="s">
        <v>376</v>
      </c>
      <c r="CU572" t="s">
        <v>359</v>
      </c>
      <c r="CV572" t="s">
        <v>375</v>
      </c>
      <c r="CW572" t="s">
        <v>359</v>
      </c>
      <c r="CX572" t="s">
        <v>8631</v>
      </c>
      <c r="CY572" t="s">
        <v>8632</v>
      </c>
      <c r="CZ572" t="s">
        <v>8633</v>
      </c>
      <c r="DA572" t="s">
        <v>8634</v>
      </c>
      <c r="DB572">
        <v>2</v>
      </c>
      <c r="DC572" t="s">
        <v>8635</v>
      </c>
      <c r="DD572">
        <v>2015</v>
      </c>
      <c r="DE572" t="s">
        <v>370</v>
      </c>
      <c r="DF572" t="s">
        <v>361</v>
      </c>
      <c r="DJ572" t="s">
        <v>359</v>
      </c>
      <c r="DL572" t="s">
        <v>370</v>
      </c>
      <c r="DN572" t="s">
        <v>8636</v>
      </c>
    </row>
    <row r="573" spans="1:118" x14ac:dyDescent="0.3">
      <c r="A573" t="s">
        <v>8637</v>
      </c>
      <c r="B573">
        <v>1</v>
      </c>
      <c r="D573" t="s">
        <v>412</v>
      </c>
      <c r="E573" t="s">
        <v>8638</v>
      </c>
      <c r="F573" t="s">
        <v>8639</v>
      </c>
      <c r="G573" t="s">
        <v>415</v>
      </c>
      <c r="H573" t="s">
        <v>8640</v>
      </c>
      <c r="I573">
        <v>2017</v>
      </c>
      <c r="J573" t="s">
        <v>353</v>
      </c>
      <c r="K573" t="s">
        <v>354</v>
      </c>
      <c r="L573" t="s">
        <v>417</v>
      </c>
      <c r="M573" t="s">
        <v>418</v>
      </c>
      <c r="N573" t="s">
        <v>8641</v>
      </c>
      <c r="Q573" t="s">
        <v>8642</v>
      </c>
      <c r="T573">
        <v>2785</v>
      </c>
      <c r="U573">
        <v>1450</v>
      </c>
      <c r="V573">
        <v>1335</v>
      </c>
      <c r="W573" t="s">
        <v>359</v>
      </c>
      <c r="X573" t="s">
        <v>394</v>
      </c>
      <c r="Z573">
        <v>2011</v>
      </c>
      <c r="AA573" t="s">
        <v>359</v>
      </c>
      <c r="AB573" t="s">
        <v>421</v>
      </c>
      <c r="AC573" t="s">
        <v>422</v>
      </c>
      <c r="AD573" t="s">
        <v>423</v>
      </c>
      <c r="AE573">
        <v>2</v>
      </c>
      <c r="AF573" t="s">
        <v>363</v>
      </c>
      <c r="AG573" t="s">
        <v>424</v>
      </c>
      <c r="AH573" t="s">
        <v>425</v>
      </c>
      <c r="AI573" t="s">
        <v>426</v>
      </c>
      <c r="AJ573" t="s">
        <v>427</v>
      </c>
      <c r="AK573" t="s">
        <v>8643</v>
      </c>
      <c r="AL573" t="s">
        <v>359</v>
      </c>
      <c r="AM573">
        <v>5</v>
      </c>
      <c r="AN573" t="s">
        <v>359</v>
      </c>
      <c r="AO573">
        <v>1</v>
      </c>
      <c r="AP573" t="s">
        <v>8644</v>
      </c>
      <c r="AQ573" t="s">
        <v>401</v>
      </c>
      <c r="AR573">
        <v>2015</v>
      </c>
      <c r="AS573" t="s">
        <v>370</v>
      </c>
      <c r="AT573">
        <v>5</v>
      </c>
      <c r="AU573" t="s">
        <v>359</v>
      </c>
      <c r="AV573">
        <v>2</v>
      </c>
      <c r="AW573" t="s">
        <v>8645</v>
      </c>
      <c r="AX573">
        <v>2015</v>
      </c>
      <c r="AY573" t="s">
        <v>370</v>
      </c>
      <c r="AZ573">
        <v>2100</v>
      </c>
      <c r="BA573" t="s">
        <v>359</v>
      </c>
      <c r="BB573">
        <v>11</v>
      </c>
      <c r="BC573" t="s">
        <v>428</v>
      </c>
      <c r="BD573" t="s">
        <v>429</v>
      </c>
      <c r="BE573" t="s">
        <v>430</v>
      </c>
      <c r="BF573" t="s">
        <v>431</v>
      </c>
      <c r="BG573" t="s">
        <v>8646</v>
      </c>
      <c r="BH573">
        <v>2011</v>
      </c>
      <c r="BI573" t="s">
        <v>370</v>
      </c>
      <c r="BJ573" t="s">
        <v>359</v>
      </c>
      <c r="BK573">
        <v>15</v>
      </c>
      <c r="BL573" t="s">
        <v>805</v>
      </c>
      <c r="BM573" t="s">
        <v>8647</v>
      </c>
      <c r="BN573">
        <v>2011</v>
      </c>
      <c r="BO573" t="s">
        <v>370</v>
      </c>
      <c r="BP573" t="s">
        <v>359</v>
      </c>
      <c r="BQ573">
        <v>3</v>
      </c>
      <c r="BS573">
        <v>2011</v>
      </c>
      <c r="BT573" t="s">
        <v>369</v>
      </c>
      <c r="BU573">
        <v>37000</v>
      </c>
      <c r="BV573" t="s">
        <v>361</v>
      </c>
      <c r="CE573" t="s">
        <v>361</v>
      </c>
      <c r="CN573" t="s">
        <v>359</v>
      </c>
      <c r="CO573" t="s">
        <v>359</v>
      </c>
      <c r="CP573" t="s">
        <v>375</v>
      </c>
      <c r="CQ573" t="s">
        <v>359</v>
      </c>
      <c r="CR573">
        <v>0</v>
      </c>
      <c r="CS573" t="s">
        <v>359</v>
      </c>
      <c r="CT573" t="s">
        <v>376</v>
      </c>
      <c r="CU573" t="s">
        <v>359</v>
      </c>
      <c r="CV573" t="s">
        <v>375</v>
      </c>
      <c r="CW573" t="s">
        <v>359</v>
      </c>
      <c r="CX573" t="s">
        <v>8648</v>
      </c>
      <c r="CY573" t="s">
        <v>8649</v>
      </c>
      <c r="CZ573" t="s">
        <v>8650</v>
      </c>
      <c r="DA573" t="s">
        <v>8651</v>
      </c>
      <c r="DB573">
        <v>29</v>
      </c>
      <c r="DC573" t="s">
        <v>8652</v>
      </c>
      <c r="DD573">
        <v>2011</v>
      </c>
      <c r="DE573" t="s">
        <v>370</v>
      </c>
      <c r="DF573" t="s">
        <v>359</v>
      </c>
      <c r="DG573">
        <v>10</v>
      </c>
      <c r="DH573">
        <v>30</v>
      </c>
      <c r="DI573" t="s">
        <v>8653</v>
      </c>
      <c r="DJ573" t="s">
        <v>359</v>
      </c>
      <c r="DL573" t="s">
        <v>369</v>
      </c>
      <c r="DM573" t="s">
        <v>8654</v>
      </c>
      <c r="DN573" t="s">
        <v>8655</v>
      </c>
    </row>
    <row r="574" spans="1:118" x14ac:dyDescent="0.3">
      <c r="A574" t="s">
        <v>8656</v>
      </c>
      <c r="B574">
        <v>1</v>
      </c>
      <c r="D574" t="s">
        <v>579</v>
      </c>
      <c r="E574" t="s">
        <v>8657</v>
      </c>
      <c r="F574" t="s">
        <v>8658</v>
      </c>
      <c r="G574" t="s">
        <v>914</v>
      </c>
      <c r="H574" t="s">
        <v>8659</v>
      </c>
      <c r="I574">
        <v>2017</v>
      </c>
      <c r="J574" t="s">
        <v>353</v>
      </c>
      <c r="K574" t="s">
        <v>354</v>
      </c>
      <c r="L574" t="s">
        <v>666</v>
      </c>
      <c r="M574" t="s">
        <v>1979</v>
      </c>
      <c r="N574" t="s">
        <v>831</v>
      </c>
      <c r="Q574" t="s">
        <v>1981</v>
      </c>
      <c r="R574">
        <v>9536</v>
      </c>
      <c r="T574">
        <v>193</v>
      </c>
      <c r="U574">
        <v>193</v>
      </c>
      <c r="V574">
        <v>0</v>
      </c>
      <c r="W574" t="s">
        <v>359</v>
      </c>
      <c r="X574" t="s">
        <v>394</v>
      </c>
      <c r="Z574">
        <v>2001</v>
      </c>
      <c r="AA574" t="s">
        <v>359</v>
      </c>
      <c r="AB574" t="s">
        <v>8660</v>
      </c>
      <c r="AC574" t="s">
        <v>362</v>
      </c>
      <c r="AD574" t="s">
        <v>5744</v>
      </c>
      <c r="AE574">
        <v>3</v>
      </c>
      <c r="AF574" t="s">
        <v>363</v>
      </c>
      <c r="AG574" t="s">
        <v>1984</v>
      </c>
      <c r="AH574" t="s">
        <v>1985</v>
      </c>
      <c r="AI574" t="s">
        <v>1986</v>
      </c>
      <c r="AJ574" t="s">
        <v>1987</v>
      </c>
      <c r="AL574" t="s">
        <v>359</v>
      </c>
      <c r="AM574">
        <v>14</v>
      </c>
      <c r="AN574" t="s">
        <v>359</v>
      </c>
      <c r="AO574">
        <v>1</v>
      </c>
      <c r="AQ574" t="s">
        <v>401</v>
      </c>
      <c r="AR574">
        <v>2001</v>
      </c>
      <c r="AS574" t="s">
        <v>370</v>
      </c>
      <c r="AT574">
        <v>14</v>
      </c>
      <c r="AU574" t="s">
        <v>359</v>
      </c>
      <c r="AV574">
        <v>1</v>
      </c>
      <c r="AX574">
        <v>2001</v>
      </c>
      <c r="AY574" t="s">
        <v>370</v>
      </c>
      <c r="AZ574">
        <v>12000</v>
      </c>
      <c r="BA574" t="s">
        <v>359</v>
      </c>
      <c r="BB574">
        <v>7</v>
      </c>
      <c r="BC574" t="s">
        <v>1988</v>
      </c>
      <c r="BD574" t="s">
        <v>1989</v>
      </c>
      <c r="BE574" t="s">
        <v>1990</v>
      </c>
      <c r="BF574" t="s">
        <v>1991</v>
      </c>
      <c r="BH574">
        <v>2001</v>
      </c>
      <c r="BI574" t="s">
        <v>370</v>
      </c>
      <c r="BJ574" t="s">
        <v>361</v>
      </c>
      <c r="BP574" t="s">
        <v>359</v>
      </c>
      <c r="BQ574">
        <v>1</v>
      </c>
      <c r="BS574">
        <v>2001</v>
      </c>
      <c r="BT574" t="s">
        <v>370</v>
      </c>
      <c r="BU574">
        <v>12000</v>
      </c>
      <c r="BV574" t="s">
        <v>361</v>
      </c>
      <c r="CE574" t="s">
        <v>361</v>
      </c>
      <c r="CN574" t="s">
        <v>359</v>
      </c>
      <c r="CO574" t="s">
        <v>359</v>
      </c>
      <c r="CP574" t="s">
        <v>375</v>
      </c>
      <c r="CQ574" t="s">
        <v>359</v>
      </c>
      <c r="CR574">
        <v>0</v>
      </c>
      <c r="CS574" t="s">
        <v>359</v>
      </c>
      <c r="CT574" t="s">
        <v>376</v>
      </c>
      <c r="CU574" t="s">
        <v>359</v>
      </c>
      <c r="CV574" t="s">
        <v>375</v>
      </c>
      <c r="CW574" t="s">
        <v>359</v>
      </c>
      <c r="CX574" t="s">
        <v>8661</v>
      </c>
      <c r="CY574" t="s">
        <v>8662</v>
      </c>
      <c r="CZ574" t="s">
        <v>8663</v>
      </c>
      <c r="DA574" t="s">
        <v>8664</v>
      </c>
      <c r="DB574">
        <v>1</v>
      </c>
      <c r="DC574" t="s">
        <v>8665</v>
      </c>
      <c r="DD574">
        <v>2001</v>
      </c>
      <c r="DE574" t="s">
        <v>370</v>
      </c>
      <c r="DF574" t="s">
        <v>361</v>
      </c>
      <c r="DJ574" t="s">
        <v>359</v>
      </c>
      <c r="DL574" t="s">
        <v>370</v>
      </c>
      <c r="DM574" t="s">
        <v>8666</v>
      </c>
      <c r="DN574" t="s">
        <v>8667</v>
      </c>
    </row>
    <row r="575" spans="1:118" x14ac:dyDescent="0.3">
      <c r="A575" t="s">
        <v>8668</v>
      </c>
      <c r="B575">
        <v>1</v>
      </c>
      <c r="D575" t="s">
        <v>487</v>
      </c>
      <c r="E575" t="s">
        <v>8669</v>
      </c>
      <c r="F575" t="s">
        <v>8670</v>
      </c>
      <c r="G575" t="s">
        <v>490</v>
      </c>
      <c r="H575" t="s">
        <v>8671</v>
      </c>
      <c r="I575">
        <v>2017</v>
      </c>
      <c r="J575" t="s">
        <v>353</v>
      </c>
      <c r="K575" t="s">
        <v>354</v>
      </c>
      <c r="L575" t="s">
        <v>492</v>
      </c>
      <c r="M575" t="s">
        <v>894</v>
      </c>
      <c r="N575" t="s">
        <v>8672</v>
      </c>
      <c r="Q575" t="s">
        <v>896</v>
      </c>
      <c r="T575">
        <v>180</v>
      </c>
      <c r="U575">
        <v>180</v>
      </c>
      <c r="V575">
        <v>0</v>
      </c>
      <c r="W575" t="s">
        <v>359</v>
      </c>
      <c r="X575" t="s">
        <v>394</v>
      </c>
      <c r="Z575">
        <v>2013</v>
      </c>
      <c r="AA575" t="s">
        <v>359</v>
      </c>
      <c r="AB575" t="s">
        <v>3025</v>
      </c>
      <c r="AC575" t="s">
        <v>362</v>
      </c>
      <c r="AE575">
        <v>1</v>
      </c>
      <c r="AF575" t="s">
        <v>363</v>
      </c>
      <c r="AG575" t="s">
        <v>897</v>
      </c>
      <c r="AH575" t="s">
        <v>898</v>
      </c>
      <c r="AI575" t="s">
        <v>899</v>
      </c>
      <c r="AJ575" t="s">
        <v>900</v>
      </c>
      <c r="AL575" t="s">
        <v>359</v>
      </c>
      <c r="AM575">
        <v>11</v>
      </c>
      <c r="AN575" t="s">
        <v>359</v>
      </c>
      <c r="AO575">
        <v>1</v>
      </c>
      <c r="AQ575" t="s">
        <v>401</v>
      </c>
      <c r="AR575">
        <v>2013</v>
      </c>
      <c r="AS575" t="s">
        <v>370</v>
      </c>
      <c r="AT575">
        <v>11</v>
      </c>
      <c r="AU575" t="s">
        <v>359</v>
      </c>
      <c r="AV575">
        <v>1</v>
      </c>
      <c r="AX575">
        <v>2013</v>
      </c>
      <c r="AY575" t="s">
        <v>370</v>
      </c>
      <c r="AZ575">
        <v>500</v>
      </c>
      <c r="BA575" t="s">
        <v>359</v>
      </c>
      <c r="BB575">
        <v>17</v>
      </c>
      <c r="BC575" t="s">
        <v>901</v>
      </c>
      <c r="BD575" t="s">
        <v>902</v>
      </c>
      <c r="BE575" t="s">
        <v>903</v>
      </c>
      <c r="BF575" t="s">
        <v>904</v>
      </c>
      <c r="BH575">
        <v>2013</v>
      </c>
      <c r="BI575" t="s">
        <v>370</v>
      </c>
      <c r="BJ575" t="s">
        <v>359</v>
      </c>
      <c r="BK575">
        <v>6</v>
      </c>
      <c r="BL575" t="s">
        <v>551</v>
      </c>
      <c r="BN575">
        <v>2013</v>
      </c>
      <c r="BO575" t="s">
        <v>370</v>
      </c>
      <c r="BP575" t="s">
        <v>359</v>
      </c>
      <c r="BQ575">
        <v>2</v>
      </c>
      <c r="BS575">
        <v>2013</v>
      </c>
      <c r="BT575" t="s">
        <v>370</v>
      </c>
      <c r="BU575">
        <v>10000</v>
      </c>
      <c r="BV575" t="s">
        <v>361</v>
      </c>
      <c r="CE575" t="s">
        <v>361</v>
      </c>
      <c r="CN575" t="s">
        <v>359</v>
      </c>
      <c r="CO575" t="s">
        <v>359</v>
      </c>
      <c r="CP575" t="s">
        <v>375</v>
      </c>
      <c r="CQ575" t="s">
        <v>359</v>
      </c>
      <c r="CR575">
        <v>0</v>
      </c>
      <c r="CS575" t="s">
        <v>359</v>
      </c>
      <c r="CT575" t="s">
        <v>376</v>
      </c>
      <c r="CU575" t="s">
        <v>359</v>
      </c>
      <c r="CV575" t="s">
        <v>375</v>
      </c>
      <c r="CW575" t="s">
        <v>359</v>
      </c>
      <c r="CX575" t="s">
        <v>8673</v>
      </c>
      <c r="CY575" t="s">
        <v>8674</v>
      </c>
      <c r="CZ575" t="s">
        <v>8675</v>
      </c>
      <c r="DA575" t="s">
        <v>8676</v>
      </c>
      <c r="DB575">
        <v>1</v>
      </c>
      <c r="DC575" t="s">
        <v>8677</v>
      </c>
      <c r="DD575">
        <v>2013</v>
      </c>
      <c r="DE575" t="s">
        <v>370</v>
      </c>
      <c r="DF575" t="s">
        <v>361</v>
      </c>
      <c r="DJ575" t="s">
        <v>359</v>
      </c>
      <c r="DL575" t="s">
        <v>370</v>
      </c>
      <c r="DM575" t="s">
        <v>8678</v>
      </c>
      <c r="DN575" t="s">
        <v>8679</v>
      </c>
    </row>
    <row r="576" spans="1:118" x14ac:dyDescent="0.3">
      <c r="A576" t="s">
        <v>8680</v>
      </c>
      <c r="B576">
        <v>1</v>
      </c>
      <c r="D576" t="s">
        <v>487</v>
      </c>
      <c r="E576" t="s">
        <v>8681</v>
      </c>
      <c r="F576" t="s">
        <v>8682</v>
      </c>
      <c r="G576" t="s">
        <v>490</v>
      </c>
      <c r="H576" t="s">
        <v>8683</v>
      </c>
      <c r="I576">
        <v>2017</v>
      </c>
      <c r="J576" t="s">
        <v>353</v>
      </c>
      <c r="K576" t="s">
        <v>354</v>
      </c>
      <c r="L576" t="s">
        <v>492</v>
      </c>
      <c r="M576" t="s">
        <v>846</v>
      </c>
      <c r="N576" t="s">
        <v>3837</v>
      </c>
      <c r="Q576" t="s">
        <v>2072</v>
      </c>
      <c r="T576">
        <v>94</v>
      </c>
      <c r="U576">
        <v>25</v>
      </c>
      <c r="V576">
        <v>69</v>
      </c>
      <c r="W576" t="s">
        <v>359</v>
      </c>
      <c r="X576" t="s">
        <v>394</v>
      </c>
      <c r="Z576">
        <v>2013</v>
      </c>
      <c r="AA576" t="s">
        <v>361</v>
      </c>
      <c r="AC576" t="s">
        <v>362</v>
      </c>
      <c r="AE576">
        <v>1</v>
      </c>
      <c r="AF576" t="s">
        <v>363</v>
      </c>
      <c r="AG576" t="s">
        <v>2073</v>
      </c>
      <c r="AH576" t="s">
        <v>2074</v>
      </c>
      <c r="AI576" t="s">
        <v>2075</v>
      </c>
      <c r="AJ576" t="s">
        <v>2076</v>
      </c>
      <c r="AL576" t="s">
        <v>359</v>
      </c>
      <c r="AM576">
        <v>25</v>
      </c>
      <c r="AN576" t="s">
        <v>361</v>
      </c>
      <c r="AT576">
        <v>25</v>
      </c>
      <c r="AU576" t="s">
        <v>359</v>
      </c>
      <c r="AV576">
        <v>1</v>
      </c>
      <c r="AX576">
        <v>2013</v>
      </c>
      <c r="AY576" t="s">
        <v>370</v>
      </c>
      <c r="AZ576">
        <v>800</v>
      </c>
      <c r="BA576" t="s">
        <v>359</v>
      </c>
      <c r="BB576">
        <v>3</v>
      </c>
      <c r="BC576" t="s">
        <v>2077</v>
      </c>
      <c r="BD576" t="s">
        <v>2078</v>
      </c>
      <c r="BE576" t="s">
        <v>368</v>
      </c>
      <c r="BF576" t="s">
        <v>2079</v>
      </c>
      <c r="BH576">
        <v>2013</v>
      </c>
      <c r="BI576" t="s">
        <v>369</v>
      </c>
      <c r="BJ576" t="s">
        <v>359</v>
      </c>
      <c r="BK576">
        <v>9</v>
      </c>
      <c r="BL576" t="s">
        <v>857</v>
      </c>
      <c r="BN576">
        <v>2013</v>
      </c>
      <c r="BO576" t="s">
        <v>370</v>
      </c>
      <c r="BP576" t="s">
        <v>359</v>
      </c>
      <c r="BQ576">
        <v>1</v>
      </c>
      <c r="BS576">
        <v>2013</v>
      </c>
      <c r="BT576" t="s">
        <v>370</v>
      </c>
      <c r="BU576">
        <v>7500</v>
      </c>
      <c r="BV576" t="s">
        <v>361</v>
      </c>
      <c r="CE576" t="s">
        <v>361</v>
      </c>
      <c r="CN576" t="s">
        <v>359</v>
      </c>
      <c r="CO576" t="s">
        <v>359</v>
      </c>
      <c r="CP576" t="s">
        <v>375</v>
      </c>
      <c r="CQ576" t="s">
        <v>359</v>
      </c>
      <c r="CR576">
        <v>0</v>
      </c>
      <c r="CS576" t="s">
        <v>359</v>
      </c>
      <c r="CT576" t="s">
        <v>376</v>
      </c>
      <c r="CU576" t="s">
        <v>359</v>
      </c>
      <c r="CV576" t="s">
        <v>375</v>
      </c>
      <c r="CW576" t="s">
        <v>359</v>
      </c>
      <c r="CX576" t="s">
        <v>8684</v>
      </c>
      <c r="CY576" t="s">
        <v>8685</v>
      </c>
      <c r="CZ576" t="s">
        <v>8686</v>
      </c>
      <c r="DA576" t="s">
        <v>8687</v>
      </c>
      <c r="DB576">
        <v>1</v>
      </c>
      <c r="DC576" t="s">
        <v>8688</v>
      </c>
      <c r="DD576">
        <v>2013</v>
      </c>
      <c r="DE576" t="s">
        <v>370</v>
      </c>
      <c r="DF576" t="s">
        <v>359</v>
      </c>
      <c r="DG576">
        <v>1</v>
      </c>
      <c r="DH576">
        <v>3</v>
      </c>
      <c r="DI576" t="s">
        <v>2085</v>
      </c>
      <c r="DJ576" t="s">
        <v>359</v>
      </c>
      <c r="DL576" t="s">
        <v>369</v>
      </c>
      <c r="DN576" t="s">
        <v>8689</v>
      </c>
    </row>
    <row r="577" spans="1:118" x14ac:dyDescent="0.3">
      <c r="A577" t="s">
        <v>8690</v>
      </c>
      <c r="B577">
        <v>1</v>
      </c>
      <c r="D577" t="s">
        <v>465</v>
      </c>
      <c r="E577" t="s">
        <v>8691</v>
      </c>
      <c r="F577" t="s">
        <v>8692</v>
      </c>
      <c r="G577" t="s">
        <v>468</v>
      </c>
      <c r="H577" t="s">
        <v>2381</v>
      </c>
      <c r="I577">
        <v>2017</v>
      </c>
      <c r="J577" t="s">
        <v>353</v>
      </c>
      <c r="K577" t="s">
        <v>354</v>
      </c>
      <c r="L577" t="s">
        <v>664</v>
      </c>
      <c r="M577" t="s">
        <v>665</v>
      </c>
      <c r="N577" t="s">
        <v>2283</v>
      </c>
      <c r="Q577" t="s">
        <v>8693</v>
      </c>
      <c r="R577">
        <v>30604</v>
      </c>
      <c r="T577">
        <v>169</v>
      </c>
      <c r="U577">
        <v>169</v>
      </c>
      <c r="V577">
        <v>0</v>
      </c>
      <c r="W577" t="s">
        <v>359</v>
      </c>
      <c r="X577" t="s">
        <v>360</v>
      </c>
      <c r="Z577">
        <v>2017</v>
      </c>
      <c r="AA577" t="s">
        <v>361</v>
      </c>
      <c r="AC577" t="s">
        <v>362</v>
      </c>
      <c r="AD577" t="s">
        <v>711</v>
      </c>
      <c r="AE577">
        <v>2</v>
      </c>
      <c r="AF577" t="s">
        <v>363</v>
      </c>
      <c r="AG577" t="s">
        <v>670</v>
      </c>
      <c r="AH577" t="s">
        <v>671</v>
      </c>
      <c r="AI577" t="s">
        <v>672</v>
      </c>
      <c r="AJ577" t="s">
        <v>673</v>
      </c>
      <c r="AL577" t="s">
        <v>359</v>
      </c>
      <c r="AM577">
        <v>5</v>
      </c>
      <c r="AN577" t="s">
        <v>361</v>
      </c>
      <c r="AT577">
        <v>5</v>
      </c>
      <c r="AU577" t="s">
        <v>361</v>
      </c>
      <c r="BA577" t="s">
        <v>359</v>
      </c>
      <c r="BB577">
        <v>1</v>
      </c>
      <c r="BC577" t="s">
        <v>8694</v>
      </c>
      <c r="BD577" t="s">
        <v>8695</v>
      </c>
      <c r="BE577" t="s">
        <v>8696</v>
      </c>
      <c r="BF577" t="s">
        <v>8697</v>
      </c>
      <c r="BG577" t="s">
        <v>8698</v>
      </c>
      <c r="BH577">
        <v>2017</v>
      </c>
      <c r="BI577" t="s">
        <v>370</v>
      </c>
      <c r="BJ577" t="s">
        <v>359</v>
      </c>
      <c r="BK577">
        <v>1</v>
      </c>
      <c r="BL577" t="s">
        <v>1253</v>
      </c>
      <c r="BM577" t="s">
        <v>8699</v>
      </c>
      <c r="BN577">
        <v>2017</v>
      </c>
      <c r="BO577" t="s">
        <v>370</v>
      </c>
      <c r="BP577" t="s">
        <v>359</v>
      </c>
      <c r="BQ577">
        <v>1</v>
      </c>
      <c r="BR577" t="s">
        <v>8700</v>
      </c>
      <c r="BS577">
        <v>2017</v>
      </c>
      <c r="BT577" t="s">
        <v>370</v>
      </c>
      <c r="BU577">
        <v>100</v>
      </c>
      <c r="BV577" t="s">
        <v>361</v>
      </c>
      <c r="CE577" t="s">
        <v>361</v>
      </c>
      <c r="CN577" t="s">
        <v>359</v>
      </c>
      <c r="CO577" t="s">
        <v>359</v>
      </c>
      <c r="CP577" t="s">
        <v>375</v>
      </c>
      <c r="CQ577" t="s">
        <v>359</v>
      </c>
      <c r="CR577">
        <v>0</v>
      </c>
      <c r="CS577" t="s">
        <v>359</v>
      </c>
      <c r="CT577" t="s">
        <v>376</v>
      </c>
      <c r="CU577" t="s">
        <v>359</v>
      </c>
      <c r="CV577" t="s">
        <v>375</v>
      </c>
      <c r="CW577" t="s">
        <v>359</v>
      </c>
      <c r="CX577" t="s">
        <v>8701</v>
      </c>
      <c r="CY577" t="s">
        <v>8702</v>
      </c>
      <c r="CZ577" t="s">
        <v>8703</v>
      </c>
      <c r="DA577" t="s">
        <v>8704</v>
      </c>
      <c r="DB577">
        <v>2</v>
      </c>
      <c r="DC577" t="s">
        <v>8705</v>
      </c>
      <c r="DD577">
        <v>2017</v>
      </c>
      <c r="DE577" t="s">
        <v>370</v>
      </c>
      <c r="DF577" t="s">
        <v>361</v>
      </c>
      <c r="DJ577" t="s">
        <v>359</v>
      </c>
      <c r="DL577" t="s">
        <v>370</v>
      </c>
      <c r="DM577" t="s">
        <v>2290</v>
      </c>
      <c r="DN577" t="s">
        <v>8706</v>
      </c>
    </row>
    <row r="578" spans="1:118" x14ac:dyDescent="0.3">
      <c r="A578" t="s">
        <v>8707</v>
      </c>
      <c r="B578">
        <v>1</v>
      </c>
      <c r="D578" t="s">
        <v>487</v>
      </c>
      <c r="E578" t="s">
        <v>8708</v>
      </c>
      <c r="F578" t="s">
        <v>8709</v>
      </c>
      <c r="G578" t="s">
        <v>490</v>
      </c>
      <c r="H578" t="s">
        <v>8391</v>
      </c>
      <c r="I578">
        <v>2017</v>
      </c>
      <c r="J578" t="s">
        <v>353</v>
      </c>
      <c r="K578" t="s">
        <v>354</v>
      </c>
      <c r="L578" t="s">
        <v>492</v>
      </c>
      <c r="M578" t="s">
        <v>1333</v>
      </c>
      <c r="N578" t="s">
        <v>1882</v>
      </c>
      <c r="Q578" t="s">
        <v>1335</v>
      </c>
      <c r="R578">
        <v>1316</v>
      </c>
      <c r="T578">
        <v>360</v>
      </c>
      <c r="U578">
        <v>360</v>
      </c>
      <c r="V578">
        <v>0</v>
      </c>
      <c r="W578" t="s">
        <v>359</v>
      </c>
      <c r="X578" t="s">
        <v>394</v>
      </c>
      <c r="Z578">
        <v>2013</v>
      </c>
      <c r="AA578" t="s">
        <v>361</v>
      </c>
      <c r="AC578" t="s">
        <v>362</v>
      </c>
      <c r="AE578">
        <v>2</v>
      </c>
      <c r="AF578" t="s">
        <v>363</v>
      </c>
      <c r="AG578" t="s">
        <v>1336</v>
      </c>
      <c r="AH578" t="s">
        <v>1337</v>
      </c>
      <c r="AI578" t="s">
        <v>1338</v>
      </c>
      <c r="AJ578" t="s">
        <v>1339</v>
      </c>
      <c r="AL578" t="s">
        <v>359</v>
      </c>
      <c r="AM578">
        <v>12</v>
      </c>
      <c r="AN578" t="s">
        <v>359</v>
      </c>
      <c r="AO578">
        <v>1</v>
      </c>
      <c r="AQ578" t="s">
        <v>401</v>
      </c>
      <c r="AR578">
        <v>2013</v>
      </c>
      <c r="AS578" t="s">
        <v>370</v>
      </c>
      <c r="AT578">
        <v>12</v>
      </c>
      <c r="AU578" t="s">
        <v>359</v>
      </c>
      <c r="AV578">
        <v>1</v>
      </c>
      <c r="AX578">
        <v>2013</v>
      </c>
      <c r="AY578" t="s">
        <v>370</v>
      </c>
      <c r="AZ578">
        <v>600</v>
      </c>
      <c r="BA578" t="s">
        <v>359</v>
      </c>
      <c r="BB578">
        <v>6</v>
      </c>
      <c r="BC578" t="s">
        <v>1340</v>
      </c>
      <c r="BD578" t="s">
        <v>1341</v>
      </c>
      <c r="BE578" t="s">
        <v>1342</v>
      </c>
      <c r="BF578" t="s">
        <v>1343</v>
      </c>
      <c r="BH578">
        <v>2013</v>
      </c>
      <c r="BI578" t="s">
        <v>369</v>
      </c>
      <c r="BJ578" t="s">
        <v>359</v>
      </c>
      <c r="BK578">
        <v>6</v>
      </c>
      <c r="BL578" t="s">
        <v>4744</v>
      </c>
      <c r="BN578">
        <v>2013</v>
      </c>
      <c r="BO578" t="s">
        <v>370</v>
      </c>
      <c r="BP578" t="s">
        <v>359</v>
      </c>
      <c r="BQ578">
        <v>1</v>
      </c>
      <c r="BS578">
        <v>2013</v>
      </c>
      <c r="BT578" t="s">
        <v>370</v>
      </c>
      <c r="BU578">
        <v>6500</v>
      </c>
      <c r="BV578" t="s">
        <v>361</v>
      </c>
      <c r="CE578" t="s">
        <v>361</v>
      </c>
      <c r="CN578" t="s">
        <v>359</v>
      </c>
      <c r="CO578" t="s">
        <v>359</v>
      </c>
      <c r="CP578" t="s">
        <v>375</v>
      </c>
      <c r="CQ578" t="s">
        <v>359</v>
      </c>
      <c r="CR578">
        <v>0</v>
      </c>
      <c r="CS578" t="s">
        <v>359</v>
      </c>
      <c r="CT578" t="s">
        <v>376</v>
      </c>
      <c r="CU578" t="s">
        <v>359</v>
      </c>
      <c r="CV578" t="s">
        <v>375</v>
      </c>
      <c r="CW578" t="s">
        <v>359</v>
      </c>
      <c r="CX578" t="s">
        <v>8710</v>
      </c>
      <c r="CY578" t="s">
        <v>8711</v>
      </c>
      <c r="CZ578" t="s">
        <v>8712</v>
      </c>
      <c r="DA578" t="s">
        <v>8713</v>
      </c>
      <c r="DB578">
        <v>1</v>
      </c>
      <c r="DC578" t="s">
        <v>8714</v>
      </c>
      <c r="DD578">
        <v>2013</v>
      </c>
      <c r="DE578" t="s">
        <v>370</v>
      </c>
      <c r="DF578" t="s">
        <v>361</v>
      </c>
      <c r="DJ578" t="s">
        <v>359</v>
      </c>
      <c r="DL578" t="s">
        <v>370</v>
      </c>
      <c r="DN578" t="s">
        <v>8715</v>
      </c>
    </row>
    <row r="579" spans="1:118" x14ac:dyDescent="0.3">
      <c r="A579" t="s">
        <v>8716</v>
      </c>
      <c r="B579">
        <v>1</v>
      </c>
      <c r="D579" t="s">
        <v>487</v>
      </c>
      <c r="E579" t="s">
        <v>8717</v>
      </c>
      <c r="F579" t="s">
        <v>8718</v>
      </c>
      <c r="G579" t="s">
        <v>490</v>
      </c>
      <c r="H579" t="s">
        <v>8719</v>
      </c>
      <c r="I579">
        <v>2017</v>
      </c>
      <c r="J579" t="s">
        <v>353</v>
      </c>
      <c r="K579" t="s">
        <v>354</v>
      </c>
      <c r="L579" t="s">
        <v>537</v>
      </c>
      <c r="M579" t="s">
        <v>690</v>
      </c>
      <c r="N579" t="s">
        <v>3141</v>
      </c>
      <c r="Q579" t="s">
        <v>1121</v>
      </c>
      <c r="T579">
        <v>184</v>
      </c>
      <c r="U579">
        <v>60</v>
      </c>
      <c r="V579">
        <v>124</v>
      </c>
      <c r="W579" t="s">
        <v>359</v>
      </c>
      <c r="X579" t="s">
        <v>360</v>
      </c>
      <c r="Z579">
        <v>2015</v>
      </c>
      <c r="AA579" t="s">
        <v>359</v>
      </c>
      <c r="AB579" t="s">
        <v>1122</v>
      </c>
      <c r="AC579" t="s">
        <v>362</v>
      </c>
      <c r="AE579">
        <v>2</v>
      </c>
      <c r="AF579" t="s">
        <v>363</v>
      </c>
      <c r="AG579" t="s">
        <v>1123</v>
      </c>
      <c r="AH579" t="s">
        <v>425</v>
      </c>
      <c r="AI579" t="s">
        <v>426</v>
      </c>
      <c r="AJ579" t="s">
        <v>427</v>
      </c>
      <c r="AL579" t="s">
        <v>359</v>
      </c>
      <c r="AM579">
        <v>5</v>
      </c>
      <c r="AN579" t="s">
        <v>359</v>
      </c>
      <c r="AO579">
        <v>1</v>
      </c>
      <c r="AQ579" t="s">
        <v>401</v>
      </c>
      <c r="AR579">
        <v>2015</v>
      </c>
      <c r="AS579" t="s">
        <v>370</v>
      </c>
      <c r="AT579">
        <v>5</v>
      </c>
      <c r="AU579" t="s">
        <v>359</v>
      </c>
      <c r="AV579">
        <v>1</v>
      </c>
      <c r="AX579">
        <v>2015</v>
      </c>
      <c r="AY579" t="s">
        <v>370</v>
      </c>
      <c r="AZ579">
        <v>1000</v>
      </c>
      <c r="BA579" t="s">
        <v>359</v>
      </c>
      <c r="BB579">
        <v>7</v>
      </c>
      <c r="BC579" t="s">
        <v>1124</v>
      </c>
      <c r="BD579" t="s">
        <v>3142</v>
      </c>
      <c r="BE579" t="s">
        <v>1126</v>
      </c>
      <c r="BF579" t="s">
        <v>3143</v>
      </c>
      <c r="BH579">
        <v>2015</v>
      </c>
      <c r="BI579" t="s">
        <v>370</v>
      </c>
      <c r="BJ579" t="s">
        <v>359</v>
      </c>
      <c r="BK579">
        <v>8</v>
      </c>
      <c r="BL579" t="s">
        <v>1402</v>
      </c>
      <c r="BN579">
        <v>2015</v>
      </c>
      <c r="BO579" t="s">
        <v>370</v>
      </c>
      <c r="BP579" t="s">
        <v>359</v>
      </c>
      <c r="BQ579">
        <v>3</v>
      </c>
      <c r="BS579">
        <v>2015</v>
      </c>
      <c r="BT579" t="s">
        <v>370</v>
      </c>
      <c r="BU579">
        <v>6000</v>
      </c>
      <c r="BV579" t="s">
        <v>359</v>
      </c>
      <c r="BW579">
        <v>2</v>
      </c>
      <c r="BY579">
        <v>2015</v>
      </c>
      <c r="BZ579" t="s">
        <v>370</v>
      </c>
      <c r="CA579" t="s">
        <v>359</v>
      </c>
      <c r="CC579">
        <v>2015</v>
      </c>
      <c r="CD579" t="s">
        <v>370</v>
      </c>
      <c r="CE579" t="s">
        <v>361</v>
      </c>
      <c r="CN579" t="s">
        <v>359</v>
      </c>
      <c r="CO579" t="s">
        <v>359</v>
      </c>
      <c r="CP579" t="s">
        <v>375</v>
      </c>
      <c r="CQ579" t="s">
        <v>359</v>
      </c>
      <c r="CR579">
        <v>0</v>
      </c>
      <c r="CS579" t="s">
        <v>359</v>
      </c>
      <c r="CT579" t="s">
        <v>376</v>
      </c>
      <c r="CU579" t="s">
        <v>359</v>
      </c>
      <c r="CV579" t="s">
        <v>375</v>
      </c>
      <c r="CW579" t="s">
        <v>359</v>
      </c>
      <c r="CX579" t="s">
        <v>8720</v>
      </c>
      <c r="CY579" t="s">
        <v>8721</v>
      </c>
      <c r="CZ579" t="s">
        <v>8722</v>
      </c>
      <c r="DA579" t="s">
        <v>8723</v>
      </c>
      <c r="DB579">
        <v>2</v>
      </c>
      <c r="DC579" t="s">
        <v>8724</v>
      </c>
      <c r="DD579">
        <v>2015</v>
      </c>
      <c r="DE579" t="s">
        <v>370</v>
      </c>
      <c r="DF579" t="s">
        <v>361</v>
      </c>
      <c r="DJ579" t="s">
        <v>359</v>
      </c>
      <c r="DL579" t="s">
        <v>370</v>
      </c>
      <c r="DN579" t="s">
        <v>8725</v>
      </c>
    </row>
    <row r="580" spans="1:118" x14ac:dyDescent="0.3">
      <c r="A580" t="s">
        <v>8726</v>
      </c>
      <c r="B580">
        <v>1</v>
      </c>
      <c r="D580" t="s">
        <v>559</v>
      </c>
      <c r="E580" t="s">
        <v>8727</v>
      </c>
      <c r="F580" t="s">
        <v>8728</v>
      </c>
      <c r="G580" t="s">
        <v>562</v>
      </c>
      <c r="H580" t="s">
        <v>8729</v>
      </c>
      <c r="I580">
        <v>2017</v>
      </c>
      <c r="J580" t="s">
        <v>353</v>
      </c>
      <c r="K580" t="s">
        <v>354</v>
      </c>
      <c r="L580" t="s">
        <v>564</v>
      </c>
      <c r="M580" t="s">
        <v>565</v>
      </c>
      <c r="N580" t="s">
        <v>4059</v>
      </c>
      <c r="Q580" t="s">
        <v>4059</v>
      </c>
      <c r="R580">
        <v>934</v>
      </c>
      <c r="T580">
        <v>156</v>
      </c>
      <c r="U580">
        <v>54</v>
      </c>
      <c r="V580">
        <v>102</v>
      </c>
      <c r="W580" t="s">
        <v>359</v>
      </c>
      <c r="X580" t="s">
        <v>394</v>
      </c>
      <c r="Z580">
        <v>2016</v>
      </c>
      <c r="AA580" t="s">
        <v>361</v>
      </c>
      <c r="AC580" t="s">
        <v>362</v>
      </c>
      <c r="AD580" t="s">
        <v>8730</v>
      </c>
      <c r="AE580">
        <v>2</v>
      </c>
      <c r="AF580" t="s">
        <v>363</v>
      </c>
      <c r="AG580" t="s">
        <v>4060</v>
      </c>
      <c r="AH580" t="s">
        <v>4061</v>
      </c>
      <c r="AI580" t="s">
        <v>4062</v>
      </c>
      <c r="AJ580" t="s">
        <v>4063</v>
      </c>
      <c r="AK580" t="s">
        <v>8731</v>
      </c>
      <c r="AL580" t="s">
        <v>359</v>
      </c>
      <c r="AM580">
        <v>60</v>
      </c>
      <c r="AN580" t="s">
        <v>359</v>
      </c>
      <c r="AO580">
        <v>2</v>
      </c>
      <c r="AP580" t="s">
        <v>8732</v>
      </c>
      <c r="AQ580" t="s">
        <v>2415</v>
      </c>
      <c r="AR580">
        <v>2016</v>
      </c>
      <c r="AS580" t="s">
        <v>370</v>
      </c>
      <c r="AT580">
        <v>60</v>
      </c>
      <c r="AU580" t="s">
        <v>359</v>
      </c>
      <c r="AV580">
        <v>1</v>
      </c>
      <c r="AX580">
        <v>2016</v>
      </c>
      <c r="AY580" t="s">
        <v>370</v>
      </c>
      <c r="AZ580">
        <v>700</v>
      </c>
      <c r="BA580" t="s">
        <v>359</v>
      </c>
      <c r="BB580">
        <v>1</v>
      </c>
      <c r="BC580" t="s">
        <v>4064</v>
      </c>
      <c r="BD580" t="s">
        <v>4065</v>
      </c>
      <c r="BE580" t="s">
        <v>4066</v>
      </c>
      <c r="BF580" t="s">
        <v>4067</v>
      </c>
      <c r="BG580" t="s">
        <v>8733</v>
      </c>
      <c r="BH580">
        <v>2016</v>
      </c>
      <c r="BI580" t="s">
        <v>369</v>
      </c>
      <c r="BJ580" t="s">
        <v>361</v>
      </c>
      <c r="BP580" t="s">
        <v>359</v>
      </c>
      <c r="BQ580">
        <v>1</v>
      </c>
      <c r="BS580">
        <v>2016</v>
      </c>
      <c r="BT580" t="s">
        <v>369</v>
      </c>
      <c r="BU580">
        <v>350</v>
      </c>
      <c r="BV580" t="s">
        <v>361</v>
      </c>
      <c r="CE580" t="s">
        <v>361</v>
      </c>
      <c r="CN580" t="s">
        <v>359</v>
      </c>
      <c r="CO580" t="s">
        <v>359</v>
      </c>
      <c r="CP580" t="s">
        <v>375</v>
      </c>
      <c r="CQ580" t="s">
        <v>359</v>
      </c>
      <c r="CR580">
        <v>0</v>
      </c>
      <c r="CS580" t="s">
        <v>359</v>
      </c>
      <c r="CT580" t="s">
        <v>376</v>
      </c>
      <c r="CU580" t="s">
        <v>359</v>
      </c>
      <c r="CV580" t="s">
        <v>375</v>
      </c>
      <c r="CW580" t="s">
        <v>359</v>
      </c>
      <c r="CX580" t="s">
        <v>8734</v>
      </c>
      <c r="CY580" t="s">
        <v>8735</v>
      </c>
      <c r="CZ580" t="s">
        <v>8736</v>
      </c>
      <c r="DA580" t="s">
        <v>8737</v>
      </c>
      <c r="DB580">
        <v>3</v>
      </c>
      <c r="DC580" t="s">
        <v>8738</v>
      </c>
      <c r="DD580">
        <v>2016</v>
      </c>
      <c r="DE580" t="s">
        <v>370</v>
      </c>
      <c r="DF580" t="s">
        <v>361</v>
      </c>
      <c r="DJ580" t="s">
        <v>359</v>
      </c>
      <c r="DL580" t="s">
        <v>370</v>
      </c>
      <c r="DM580" t="s">
        <v>8739</v>
      </c>
      <c r="DN580" t="s">
        <v>8740</v>
      </c>
    </row>
    <row r="581" spans="1:118" x14ac:dyDescent="0.3">
      <c r="A581" t="s">
        <v>8741</v>
      </c>
      <c r="B581">
        <v>1</v>
      </c>
      <c r="D581" t="s">
        <v>487</v>
      </c>
      <c r="E581" t="s">
        <v>8742</v>
      </c>
      <c r="F581" t="s">
        <v>8743</v>
      </c>
      <c r="G581" t="s">
        <v>490</v>
      </c>
      <c r="H581" t="s">
        <v>6879</v>
      </c>
      <c r="I581">
        <v>2017</v>
      </c>
      <c r="J581" t="s">
        <v>353</v>
      </c>
      <c r="K581" t="s">
        <v>354</v>
      </c>
      <c r="L581" t="s">
        <v>492</v>
      </c>
      <c r="M581" t="s">
        <v>1333</v>
      </c>
      <c r="N581" t="s">
        <v>3014</v>
      </c>
      <c r="Q581" t="s">
        <v>495</v>
      </c>
      <c r="R581">
        <v>2297</v>
      </c>
      <c r="T581">
        <v>300</v>
      </c>
      <c r="U581">
        <v>300</v>
      </c>
      <c r="V581">
        <v>0</v>
      </c>
      <c r="W581" t="s">
        <v>359</v>
      </c>
      <c r="X581" t="s">
        <v>394</v>
      </c>
      <c r="Z581">
        <v>2013</v>
      </c>
      <c r="AA581" t="s">
        <v>361</v>
      </c>
      <c r="AC581" t="s">
        <v>362</v>
      </c>
      <c r="AE581">
        <v>1</v>
      </c>
      <c r="AF581" t="s">
        <v>363</v>
      </c>
      <c r="AG581" t="s">
        <v>496</v>
      </c>
      <c r="AH581" t="s">
        <v>497</v>
      </c>
      <c r="AI581" t="s">
        <v>498</v>
      </c>
      <c r="AJ581" t="s">
        <v>499</v>
      </c>
      <c r="AL581" t="s">
        <v>359</v>
      </c>
      <c r="AM581">
        <v>13</v>
      </c>
      <c r="AN581" t="s">
        <v>359</v>
      </c>
      <c r="AO581">
        <v>1</v>
      </c>
      <c r="AQ581" t="s">
        <v>401</v>
      </c>
      <c r="AR581">
        <v>2013</v>
      </c>
      <c r="AS581" t="s">
        <v>370</v>
      </c>
      <c r="AT581">
        <v>13</v>
      </c>
      <c r="AU581" t="s">
        <v>359</v>
      </c>
      <c r="AV581">
        <v>1</v>
      </c>
      <c r="AX581">
        <v>2013</v>
      </c>
      <c r="AY581" t="s">
        <v>370</v>
      </c>
      <c r="AZ581">
        <v>30</v>
      </c>
      <c r="BA581" t="s">
        <v>359</v>
      </c>
      <c r="BB581">
        <v>6</v>
      </c>
      <c r="BC581" t="s">
        <v>500</v>
      </c>
      <c r="BD581" t="s">
        <v>501</v>
      </c>
      <c r="BE581" t="s">
        <v>502</v>
      </c>
      <c r="BF581" t="s">
        <v>503</v>
      </c>
      <c r="BH581">
        <v>2013</v>
      </c>
      <c r="BI581" t="s">
        <v>369</v>
      </c>
      <c r="BJ581" t="s">
        <v>359</v>
      </c>
      <c r="BK581">
        <v>10</v>
      </c>
      <c r="BL581" t="s">
        <v>504</v>
      </c>
      <c r="BN581">
        <v>2013</v>
      </c>
      <c r="BO581" t="s">
        <v>370</v>
      </c>
      <c r="BP581" t="s">
        <v>359</v>
      </c>
      <c r="BQ581">
        <v>2</v>
      </c>
      <c r="BS581">
        <v>2013</v>
      </c>
      <c r="BT581" t="s">
        <v>370</v>
      </c>
      <c r="BU581">
        <v>7000</v>
      </c>
      <c r="BV581" t="s">
        <v>361</v>
      </c>
      <c r="CE581" t="s">
        <v>361</v>
      </c>
      <c r="CN581" t="s">
        <v>359</v>
      </c>
      <c r="CO581" t="s">
        <v>359</v>
      </c>
      <c r="CP581" t="s">
        <v>375</v>
      </c>
      <c r="CQ581" t="s">
        <v>359</v>
      </c>
      <c r="CR581">
        <v>0</v>
      </c>
      <c r="CS581" t="s">
        <v>359</v>
      </c>
      <c r="CT581" t="s">
        <v>376</v>
      </c>
      <c r="CU581" t="s">
        <v>359</v>
      </c>
      <c r="CV581" t="s">
        <v>375</v>
      </c>
      <c r="CW581" t="s">
        <v>359</v>
      </c>
      <c r="CX581" t="s">
        <v>8744</v>
      </c>
      <c r="CY581" t="s">
        <v>8745</v>
      </c>
      <c r="CZ581" t="s">
        <v>8746</v>
      </c>
      <c r="DA581" t="s">
        <v>8747</v>
      </c>
      <c r="DB581">
        <v>1</v>
      </c>
      <c r="DC581" t="s">
        <v>8748</v>
      </c>
      <c r="DD581">
        <v>2013</v>
      </c>
      <c r="DE581" t="s">
        <v>370</v>
      </c>
      <c r="DF581" t="s">
        <v>361</v>
      </c>
      <c r="DJ581" t="s">
        <v>359</v>
      </c>
      <c r="DL581" t="s">
        <v>370</v>
      </c>
      <c r="DM581" t="s">
        <v>8749</v>
      </c>
      <c r="DN581" t="s">
        <v>8750</v>
      </c>
    </row>
    <row r="582" spans="1:118" x14ac:dyDescent="0.3">
      <c r="A582" t="s">
        <v>8751</v>
      </c>
      <c r="B582">
        <v>1</v>
      </c>
      <c r="D582" t="s">
        <v>559</v>
      </c>
      <c r="E582" t="s">
        <v>8752</v>
      </c>
      <c r="F582" t="s">
        <v>8753</v>
      </c>
      <c r="G582" t="s">
        <v>562</v>
      </c>
      <c r="H582" t="s">
        <v>8754</v>
      </c>
      <c r="I582">
        <v>2017</v>
      </c>
      <c r="J582" t="s">
        <v>353</v>
      </c>
      <c r="K582" t="s">
        <v>354</v>
      </c>
      <c r="L582" t="s">
        <v>564</v>
      </c>
      <c r="M582" t="s">
        <v>565</v>
      </c>
      <c r="N582" t="s">
        <v>8755</v>
      </c>
      <c r="R582">
        <v>510</v>
      </c>
      <c r="T582">
        <v>188</v>
      </c>
      <c r="U582">
        <v>80</v>
      </c>
      <c r="V582">
        <v>108</v>
      </c>
      <c r="W582" t="s">
        <v>359</v>
      </c>
      <c r="X582" t="s">
        <v>394</v>
      </c>
      <c r="Z582">
        <v>2004</v>
      </c>
      <c r="AA582" t="s">
        <v>361</v>
      </c>
      <c r="AE582">
        <v>2</v>
      </c>
      <c r="AF582" t="s">
        <v>363</v>
      </c>
      <c r="AG582" t="s">
        <v>8756</v>
      </c>
      <c r="AH582" t="s">
        <v>8757</v>
      </c>
      <c r="AI582" t="s">
        <v>8758</v>
      </c>
      <c r="AJ582" t="s">
        <v>8759</v>
      </c>
      <c r="AL582" t="s">
        <v>359</v>
      </c>
      <c r="AM582">
        <v>180</v>
      </c>
      <c r="AN582" t="s">
        <v>359</v>
      </c>
      <c r="AO582">
        <v>1</v>
      </c>
      <c r="AQ582" t="s">
        <v>401</v>
      </c>
      <c r="AR582">
        <v>2016</v>
      </c>
      <c r="AS582" t="s">
        <v>370</v>
      </c>
      <c r="AT582">
        <v>180</v>
      </c>
      <c r="AU582" t="s">
        <v>359</v>
      </c>
      <c r="AV582">
        <v>1</v>
      </c>
      <c r="AX582">
        <v>2016</v>
      </c>
      <c r="AY582" t="s">
        <v>370</v>
      </c>
      <c r="AZ582">
        <v>1000</v>
      </c>
      <c r="BA582" t="s">
        <v>359</v>
      </c>
      <c r="BB582">
        <v>1</v>
      </c>
      <c r="BC582" t="s">
        <v>8760</v>
      </c>
      <c r="BD582" t="s">
        <v>5065</v>
      </c>
      <c r="BE582" t="s">
        <v>5066</v>
      </c>
      <c r="BF582" t="s">
        <v>5067</v>
      </c>
      <c r="BH582">
        <v>2003</v>
      </c>
      <c r="BI582" t="s">
        <v>370</v>
      </c>
      <c r="BJ582" t="s">
        <v>361</v>
      </c>
      <c r="BP582" t="s">
        <v>361</v>
      </c>
      <c r="BV582" t="s">
        <v>361</v>
      </c>
      <c r="CE582" t="s">
        <v>361</v>
      </c>
      <c r="CN582" t="s">
        <v>359</v>
      </c>
      <c r="CO582" t="s">
        <v>359</v>
      </c>
      <c r="CP582" t="s">
        <v>375</v>
      </c>
      <c r="CQ582" t="s">
        <v>359</v>
      </c>
      <c r="CR582">
        <v>0</v>
      </c>
      <c r="CS582" t="s">
        <v>359</v>
      </c>
      <c r="CT582" t="s">
        <v>376</v>
      </c>
      <c r="CU582" t="s">
        <v>359</v>
      </c>
      <c r="CV582" t="s">
        <v>375</v>
      </c>
      <c r="CW582" t="s">
        <v>359</v>
      </c>
      <c r="CX582" t="s">
        <v>8761</v>
      </c>
      <c r="CY582" t="s">
        <v>8762</v>
      </c>
      <c r="CZ582" t="s">
        <v>8763</v>
      </c>
      <c r="DA582" t="s">
        <v>8764</v>
      </c>
      <c r="DB582">
        <v>2004</v>
      </c>
      <c r="DC582" t="s">
        <v>8765</v>
      </c>
      <c r="DD582">
        <v>2004</v>
      </c>
      <c r="DE582" t="s">
        <v>370</v>
      </c>
      <c r="DF582" t="s">
        <v>361</v>
      </c>
      <c r="DJ582" t="s">
        <v>359</v>
      </c>
      <c r="DL582" t="s">
        <v>369</v>
      </c>
      <c r="DN582" t="s">
        <v>8766</v>
      </c>
    </row>
    <row r="583" spans="1:118" x14ac:dyDescent="0.3">
      <c r="A583" t="s">
        <v>8767</v>
      </c>
      <c r="B583">
        <v>1</v>
      </c>
      <c r="D583" t="s">
        <v>487</v>
      </c>
      <c r="E583" t="s">
        <v>8768</v>
      </c>
      <c r="F583" t="s">
        <v>8769</v>
      </c>
      <c r="G583" t="s">
        <v>490</v>
      </c>
      <c r="H583" t="s">
        <v>8770</v>
      </c>
      <c r="I583">
        <v>2017</v>
      </c>
      <c r="J583" t="s">
        <v>353</v>
      </c>
      <c r="K583" t="s">
        <v>354</v>
      </c>
      <c r="L583" t="s">
        <v>537</v>
      </c>
      <c r="M583" t="s">
        <v>538</v>
      </c>
      <c r="N583" t="s">
        <v>8771</v>
      </c>
      <c r="Q583" t="s">
        <v>1121</v>
      </c>
      <c r="T583">
        <v>105</v>
      </c>
      <c r="U583">
        <v>60</v>
      </c>
      <c r="V583">
        <v>45</v>
      </c>
      <c r="W583" t="s">
        <v>359</v>
      </c>
      <c r="X583" t="s">
        <v>360</v>
      </c>
      <c r="Z583">
        <v>2015</v>
      </c>
      <c r="AA583" t="s">
        <v>359</v>
      </c>
      <c r="AB583" t="s">
        <v>8772</v>
      </c>
      <c r="AC583" t="s">
        <v>362</v>
      </c>
      <c r="AE583">
        <v>1</v>
      </c>
      <c r="AF583" t="s">
        <v>363</v>
      </c>
      <c r="AG583" t="s">
        <v>1123</v>
      </c>
      <c r="AH583" t="s">
        <v>425</v>
      </c>
      <c r="AI583" t="s">
        <v>426</v>
      </c>
      <c r="AJ583" t="s">
        <v>427</v>
      </c>
      <c r="AL583" t="s">
        <v>359</v>
      </c>
      <c r="AM583">
        <v>5</v>
      </c>
      <c r="AN583" t="s">
        <v>359</v>
      </c>
      <c r="AO583">
        <v>1</v>
      </c>
      <c r="AQ583" t="s">
        <v>401</v>
      </c>
      <c r="AR583">
        <v>2015</v>
      </c>
      <c r="AS583" t="s">
        <v>370</v>
      </c>
      <c r="AT583">
        <v>5</v>
      </c>
      <c r="AU583" t="s">
        <v>359</v>
      </c>
      <c r="AV583">
        <v>1</v>
      </c>
      <c r="AX583">
        <v>2015</v>
      </c>
      <c r="AY583" t="s">
        <v>370</v>
      </c>
      <c r="AZ583">
        <v>1000</v>
      </c>
      <c r="BA583" t="s">
        <v>359</v>
      </c>
      <c r="BB583">
        <v>7</v>
      </c>
      <c r="BC583" t="s">
        <v>1124</v>
      </c>
      <c r="BD583" t="s">
        <v>3142</v>
      </c>
      <c r="BE583" t="s">
        <v>1126</v>
      </c>
      <c r="BF583" t="s">
        <v>3143</v>
      </c>
      <c r="BH583">
        <v>2015</v>
      </c>
      <c r="BI583" t="s">
        <v>370</v>
      </c>
      <c r="BJ583" t="s">
        <v>359</v>
      </c>
      <c r="BK583">
        <v>8</v>
      </c>
      <c r="BL583" t="s">
        <v>1402</v>
      </c>
      <c r="BN583">
        <v>2015</v>
      </c>
      <c r="BO583" t="s">
        <v>370</v>
      </c>
      <c r="BP583" t="s">
        <v>359</v>
      </c>
      <c r="BQ583">
        <v>3</v>
      </c>
      <c r="BS583">
        <v>2015</v>
      </c>
      <c r="BT583" t="s">
        <v>370</v>
      </c>
      <c r="BU583">
        <v>6000</v>
      </c>
      <c r="BV583" t="s">
        <v>359</v>
      </c>
      <c r="BW583">
        <v>2</v>
      </c>
      <c r="BY583">
        <v>2015</v>
      </c>
      <c r="BZ583" t="s">
        <v>370</v>
      </c>
      <c r="CA583" t="s">
        <v>359</v>
      </c>
      <c r="CC583">
        <v>2015</v>
      </c>
      <c r="CD583" t="s">
        <v>370</v>
      </c>
      <c r="CE583" t="s">
        <v>361</v>
      </c>
      <c r="CN583" t="s">
        <v>359</v>
      </c>
      <c r="CO583" t="s">
        <v>359</v>
      </c>
      <c r="CP583" t="s">
        <v>375</v>
      </c>
      <c r="CQ583" t="s">
        <v>359</v>
      </c>
      <c r="CR583">
        <v>0</v>
      </c>
      <c r="CS583" t="s">
        <v>359</v>
      </c>
      <c r="CT583" t="s">
        <v>376</v>
      </c>
      <c r="CU583" t="s">
        <v>359</v>
      </c>
      <c r="CV583" t="s">
        <v>375</v>
      </c>
      <c r="CW583" t="s">
        <v>359</v>
      </c>
      <c r="CX583" t="s">
        <v>8773</v>
      </c>
      <c r="CY583" t="s">
        <v>8774</v>
      </c>
      <c r="CZ583" t="s">
        <v>8775</v>
      </c>
      <c r="DA583" t="s">
        <v>8776</v>
      </c>
      <c r="DB583">
        <v>2</v>
      </c>
      <c r="DC583" t="s">
        <v>8777</v>
      </c>
      <c r="DD583">
        <v>2015</v>
      </c>
      <c r="DE583" t="s">
        <v>370</v>
      </c>
      <c r="DF583" t="s">
        <v>361</v>
      </c>
      <c r="DJ583" t="s">
        <v>359</v>
      </c>
      <c r="DL583" t="s">
        <v>370</v>
      </c>
      <c r="DN583" t="s">
        <v>8778</v>
      </c>
    </row>
    <row r="584" spans="1:118" x14ac:dyDescent="0.3">
      <c r="A584" t="s">
        <v>8779</v>
      </c>
      <c r="B584">
        <v>1</v>
      </c>
      <c r="D584" t="s">
        <v>579</v>
      </c>
      <c r="E584" t="s">
        <v>8780</v>
      </c>
      <c r="F584" t="s">
        <v>8781</v>
      </c>
      <c r="G584" t="s">
        <v>582</v>
      </c>
      <c r="H584" t="s">
        <v>8782</v>
      </c>
      <c r="I584">
        <v>2017</v>
      </c>
      <c r="J584" t="s">
        <v>353</v>
      </c>
      <c r="K584" t="s">
        <v>354</v>
      </c>
      <c r="L584" t="s">
        <v>355</v>
      </c>
      <c r="M584" t="s">
        <v>2091</v>
      </c>
      <c r="N584" t="s">
        <v>2092</v>
      </c>
      <c r="Q584" t="s">
        <v>2093</v>
      </c>
      <c r="R584">
        <v>10234</v>
      </c>
      <c r="T584">
        <v>132</v>
      </c>
      <c r="U584">
        <v>100</v>
      </c>
      <c r="V584">
        <v>32</v>
      </c>
      <c r="W584" t="s">
        <v>359</v>
      </c>
      <c r="X584" t="s">
        <v>360</v>
      </c>
      <c r="Z584">
        <v>2012</v>
      </c>
      <c r="AA584" t="s">
        <v>359</v>
      </c>
      <c r="AB584" t="s">
        <v>2094</v>
      </c>
      <c r="AC584" t="s">
        <v>587</v>
      </c>
      <c r="AD584" t="s">
        <v>8783</v>
      </c>
      <c r="AE584">
        <v>2</v>
      </c>
      <c r="AF584" t="s">
        <v>363</v>
      </c>
      <c r="AG584" t="s">
        <v>2095</v>
      </c>
      <c r="AH584" t="s">
        <v>2096</v>
      </c>
      <c r="AI584" t="s">
        <v>2097</v>
      </c>
      <c r="AJ584" t="s">
        <v>2098</v>
      </c>
      <c r="AL584" t="s">
        <v>359</v>
      </c>
      <c r="AM584">
        <v>65</v>
      </c>
      <c r="AN584" t="s">
        <v>359</v>
      </c>
      <c r="AO584">
        <v>2</v>
      </c>
      <c r="AQ584" t="s">
        <v>401</v>
      </c>
      <c r="AR584">
        <v>2012</v>
      </c>
      <c r="AS584" t="s">
        <v>370</v>
      </c>
      <c r="AT584">
        <v>65</v>
      </c>
      <c r="AU584" t="s">
        <v>359</v>
      </c>
      <c r="AV584">
        <v>2</v>
      </c>
      <c r="AX584">
        <v>2012</v>
      </c>
      <c r="AY584" t="s">
        <v>370</v>
      </c>
      <c r="AZ584">
        <v>30000</v>
      </c>
      <c r="BA584" t="s">
        <v>359</v>
      </c>
      <c r="BB584">
        <v>7</v>
      </c>
      <c r="BC584" t="s">
        <v>371</v>
      </c>
      <c r="BD584" t="s">
        <v>372</v>
      </c>
      <c r="BE584" t="s">
        <v>373</v>
      </c>
      <c r="BF584" t="s">
        <v>374</v>
      </c>
      <c r="BH584">
        <v>2012</v>
      </c>
      <c r="BI584" t="s">
        <v>370</v>
      </c>
      <c r="BJ584" t="s">
        <v>359</v>
      </c>
      <c r="BK584">
        <v>14</v>
      </c>
      <c r="BL584" t="s">
        <v>8784</v>
      </c>
      <c r="BN584">
        <v>2012</v>
      </c>
      <c r="BO584" t="s">
        <v>370</v>
      </c>
      <c r="BP584" t="s">
        <v>359</v>
      </c>
      <c r="BQ584">
        <v>2</v>
      </c>
      <c r="BS584">
        <v>2012</v>
      </c>
      <c r="BT584" t="s">
        <v>370</v>
      </c>
      <c r="BU584">
        <v>30000</v>
      </c>
      <c r="BV584" t="s">
        <v>359</v>
      </c>
      <c r="BW584">
        <v>2</v>
      </c>
      <c r="BY584">
        <v>2012</v>
      </c>
      <c r="BZ584" t="s">
        <v>370</v>
      </c>
      <c r="CA584" t="s">
        <v>359</v>
      </c>
      <c r="CC584">
        <v>2012</v>
      </c>
      <c r="CD584" t="s">
        <v>370</v>
      </c>
      <c r="CE584" t="s">
        <v>361</v>
      </c>
      <c r="CN584" t="s">
        <v>359</v>
      </c>
      <c r="CO584" t="s">
        <v>359</v>
      </c>
      <c r="CP584" t="s">
        <v>375</v>
      </c>
      <c r="CQ584" t="s">
        <v>359</v>
      </c>
      <c r="CR584">
        <v>0</v>
      </c>
      <c r="CS584" t="s">
        <v>359</v>
      </c>
      <c r="CT584" t="s">
        <v>376</v>
      </c>
      <c r="CU584" t="s">
        <v>359</v>
      </c>
      <c r="CV584" t="s">
        <v>375</v>
      </c>
      <c r="CW584" t="s">
        <v>359</v>
      </c>
      <c r="CX584" t="s">
        <v>8785</v>
      </c>
      <c r="CY584" t="s">
        <v>8786</v>
      </c>
      <c r="CZ584" t="s">
        <v>8787</v>
      </c>
      <c r="DA584" t="s">
        <v>8788</v>
      </c>
      <c r="DB584">
        <v>1</v>
      </c>
      <c r="DC584" t="s">
        <v>8789</v>
      </c>
      <c r="DD584">
        <v>2012</v>
      </c>
      <c r="DE584" t="s">
        <v>370</v>
      </c>
      <c r="DF584" t="s">
        <v>361</v>
      </c>
      <c r="DJ584" t="s">
        <v>359</v>
      </c>
      <c r="DL584" t="s">
        <v>370</v>
      </c>
      <c r="DM584" t="s">
        <v>8790</v>
      </c>
      <c r="DN584" t="s">
        <v>8791</v>
      </c>
    </row>
    <row r="585" spans="1:118" x14ac:dyDescent="0.3">
      <c r="A585" t="s">
        <v>8792</v>
      </c>
      <c r="B585">
        <v>1</v>
      </c>
      <c r="D585" t="s">
        <v>412</v>
      </c>
      <c r="E585" t="s">
        <v>8793</v>
      </c>
      <c r="F585" t="s">
        <v>8794</v>
      </c>
      <c r="G585" t="s">
        <v>415</v>
      </c>
      <c r="H585" t="s">
        <v>8795</v>
      </c>
      <c r="I585">
        <v>2017</v>
      </c>
      <c r="J585" t="s">
        <v>353</v>
      </c>
      <c r="K585" t="s">
        <v>354</v>
      </c>
      <c r="L585" t="s">
        <v>584</v>
      </c>
      <c r="M585" t="s">
        <v>3672</v>
      </c>
      <c r="N585" t="s">
        <v>3673</v>
      </c>
      <c r="Q585" t="s">
        <v>420</v>
      </c>
      <c r="R585">
        <v>20456</v>
      </c>
      <c r="T585">
        <v>50</v>
      </c>
      <c r="U585">
        <v>45</v>
      </c>
      <c r="V585">
        <v>5</v>
      </c>
      <c r="W585" t="s">
        <v>359</v>
      </c>
      <c r="X585" t="s">
        <v>394</v>
      </c>
      <c r="Z585">
        <v>2011</v>
      </c>
      <c r="AA585" t="s">
        <v>359</v>
      </c>
      <c r="AB585" t="s">
        <v>421</v>
      </c>
      <c r="AC585" t="s">
        <v>422</v>
      </c>
      <c r="AD585" t="s">
        <v>423</v>
      </c>
      <c r="AE585">
        <v>2</v>
      </c>
      <c r="AF585" t="s">
        <v>363</v>
      </c>
      <c r="AG585" t="s">
        <v>8796</v>
      </c>
      <c r="AH585" t="s">
        <v>425</v>
      </c>
      <c r="AI585" t="s">
        <v>426</v>
      </c>
      <c r="AJ585" t="s">
        <v>427</v>
      </c>
      <c r="AL585" t="s">
        <v>359</v>
      </c>
      <c r="AM585">
        <v>5</v>
      </c>
      <c r="AN585" t="s">
        <v>359</v>
      </c>
      <c r="AO585">
        <v>1</v>
      </c>
      <c r="AQ585" t="s">
        <v>401</v>
      </c>
      <c r="AR585">
        <v>2015</v>
      </c>
      <c r="AS585" t="s">
        <v>369</v>
      </c>
      <c r="AT585">
        <v>5</v>
      </c>
      <c r="AU585" t="s">
        <v>359</v>
      </c>
      <c r="AV585">
        <v>2</v>
      </c>
      <c r="AX585">
        <v>2015</v>
      </c>
      <c r="AY585" t="s">
        <v>370</v>
      </c>
      <c r="AZ585">
        <v>2100</v>
      </c>
      <c r="BA585" t="s">
        <v>359</v>
      </c>
      <c r="BB585">
        <v>11</v>
      </c>
      <c r="BC585" t="s">
        <v>428</v>
      </c>
      <c r="BD585" t="s">
        <v>429</v>
      </c>
      <c r="BE585" t="s">
        <v>430</v>
      </c>
      <c r="BF585" t="s">
        <v>431</v>
      </c>
      <c r="BH585">
        <v>2011</v>
      </c>
      <c r="BI585" t="s">
        <v>370</v>
      </c>
      <c r="BJ585" t="s">
        <v>359</v>
      </c>
      <c r="BK585">
        <v>15</v>
      </c>
      <c r="BL585" t="s">
        <v>432</v>
      </c>
      <c r="BN585">
        <v>2011</v>
      </c>
      <c r="BO585" t="s">
        <v>370</v>
      </c>
      <c r="BP585" t="s">
        <v>359</v>
      </c>
      <c r="BQ585">
        <v>3</v>
      </c>
      <c r="BS585">
        <v>2011</v>
      </c>
      <c r="BT585" t="s">
        <v>369</v>
      </c>
      <c r="BU585">
        <v>37000</v>
      </c>
      <c r="BV585" t="s">
        <v>361</v>
      </c>
      <c r="CE585" t="s">
        <v>361</v>
      </c>
      <c r="CN585" t="s">
        <v>359</v>
      </c>
      <c r="CO585" t="s">
        <v>359</v>
      </c>
      <c r="CP585" t="s">
        <v>375</v>
      </c>
      <c r="CQ585" t="s">
        <v>359</v>
      </c>
      <c r="CR585">
        <v>0</v>
      </c>
      <c r="CS585" t="s">
        <v>359</v>
      </c>
      <c r="CT585" t="s">
        <v>376</v>
      </c>
      <c r="CU585" t="s">
        <v>359</v>
      </c>
      <c r="CV585" t="s">
        <v>375</v>
      </c>
      <c r="CW585" t="s">
        <v>359</v>
      </c>
      <c r="CX585" t="s">
        <v>8797</v>
      </c>
      <c r="CY585" t="s">
        <v>8798</v>
      </c>
      <c r="CZ585" t="s">
        <v>2653</v>
      </c>
      <c r="DA585" t="s">
        <v>8799</v>
      </c>
      <c r="DB585">
        <v>29</v>
      </c>
      <c r="DC585" t="s">
        <v>8800</v>
      </c>
      <c r="DD585">
        <v>2011</v>
      </c>
      <c r="DE585" t="s">
        <v>370</v>
      </c>
      <c r="DF585" t="s">
        <v>361</v>
      </c>
      <c r="DJ585" t="s">
        <v>359</v>
      </c>
      <c r="DL585" t="s">
        <v>369</v>
      </c>
      <c r="DM585" t="s">
        <v>8801</v>
      </c>
      <c r="DN585" t="s">
        <v>8802</v>
      </c>
    </row>
    <row r="586" spans="1:118" x14ac:dyDescent="0.3">
      <c r="A586" t="s">
        <v>8803</v>
      </c>
      <c r="B586">
        <v>1</v>
      </c>
      <c r="D586" t="s">
        <v>385</v>
      </c>
      <c r="E586" t="s">
        <v>8804</v>
      </c>
      <c r="F586" t="s">
        <v>8805</v>
      </c>
      <c r="G586" t="s">
        <v>388</v>
      </c>
      <c r="H586" t="s">
        <v>8806</v>
      </c>
      <c r="I586">
        <v>2017</v>
      </c>
      <c r="J586" t="s">
        <v>353</v>
      </c>
      <c r="K586" t="s">
        <v>354</v>
      </c>
      <c r="L586" t="s">
        <v>937</v>
      </c>
      <c r="M586" t="s">
        <v>940</v>
      </c>
      <c r="N586" t="s">
        <v>6090</v>
      </c>
      <c r="Q586" t="s">
        <v>940</v>
      </c>
      <c r="T586">
        <v>105</v>
      </c>
      <c r="U586">
        <v>100</v>
      </c>
      <c r="V586">
        <v>5</v>
      </c>
      <c r="W586" t="s">
        <v>359</v>
      </c>
      <c r="X586" t="s">
        <v>394</v>
      </c>
      <c r="Z586">
        <v>2014</v>
      </c>
      <c r="AA586" t="s">
        <v>359</v>
      </c>
      <c r="AB586" t="s">
        <v>4080</v>
      </c>
      <c r="AC586" t="s">
        <v>362</v>
      </c>
      <c r="AE586">
        <v>2</v>
      </c>
      <c r="AF586" t="s">
        <v>363</v>
      </c>
      <c r="AG586" t="s">
        <v>943</v>
      </c>
      <c r="AH586" t="s">
        <v>944</v>
      </c>
      <c r="AI586" t="s">
        <v>945</v>
      </c>
      <c r="AJ586" t="s">
        <v>946</v>
      </c>
      <c r="AL586" t="s">
        <v>359</v>
      </c>
      <c r="AM586">
        <v>30</v>
      </c>
      <c r="AN586" t="s">
        <v>359</v>
      </c>
      <c r="AO586">
        <v>2</v>
      </c>
      <c r="AQ586" t="s">
        <v>401</v>
      </c>
      <c r="AR586">
        <v>2014</v>
      </c>
      <c r="AS586" t="s">
        <v>370</v>
      </c>
      <c r="AT586">
        <v>30</v>
      </c>
      <c r="AU586" t="s">
        <v>359</v>
      </c>
      <c r="AV586">
        <v>1</v>
      </c>
      <c r="AX586">
        <v>2014</v>
      </c>
      <c r="AY586" t="s">
        <v>370</v>
      </c>
      <c r="AZ586">
        <v>6300</v>
      </c>
      <c r="BA586" t="s">
        <v>359</v>
      </c>
      <c r="BB586">
        <v>5</v>
      </c>
      <c r="BC586" t="s">
        <v>947</v>
      </c>
      <c r="BD586" t="s">
        <v>948</v>
      </c>
      <c r="BE586" t="s">
        <v>949</v>
      </c>
      <c r="BF586" t="s">
        <v>950</v>
      </c>
      <c r="BG586" t="s">
        <v>8807</v>
      </c>
      <c r="BH586">
        <v>2014</v>
      </c>
      <c r="BI586" t="s">
        <v>370</v>
      </c>
      <c r="BJ586" t="s">
        <v>361</v>
      </c>
      <c r="BP586" t="s">
        <v>361</v>
      </c>
      <c r="BV586" t="s">
        <v>361</v>
      </c>
      <c r="CE586" t="s">
        <v>361</v>
      </c>
      <c r="CN586" t="s">
        <v>359</v>
      </c>
      <c r="CO586" t="s">
        <v>359</v>
      </c>
      <c r="CP586" t="s">
        <v>375</v>
      </c>
      <c r="CQ586" t="s">
        <v>359</v>
      </c>
      <c r="CR586">
        <v>0</v>
      </c>
      <c r="CS586" t="s">
        <v>359</v>
      </c>
      <c r="CT586" t="s">
        <v>376</v>
      </c>
      <c r="CU586" t="s">
        <v>359</v>
      </c>
      <c r="CV586" t="s">
        <v>375</v>
      </c>
      <c r="CW586" t="s">
        <v>359</v>
      </c>
      <c r="CX586" t="s">
        <v>947</v>
      </c>
      <c r="CY586" t="s">
        <v>8808</v>
      </c>
      <c r="CZ586" t="s">
        <v>8809</v>
      </c>
      <c r="DA586" t="s">
        <v>950</v>
      </c>
      <c r="DB586">
        <v>1</v>
      </c>
      <c r="DD586">
        <v>2014</v>
      </c>
      <c r="DE586" t="s">
        <v>370</v>
      </c>
      <c r="DF586" t="s">
        <v>361</v>
      </c>
      <c r="DJ586" t="s">
        <v>359</v>
      </c>
      <c r="DL586" t="s">
        <v>370</v>
      </c>
      <c r="DN586" t="s">
        <v>8810</v>
      </c>
    </row>
    <row r="587" spans="1:118" x14ac:dyDescent="0.3">
      <c r="A587" t="s">
        <v>8811</v>
      </c>
      <c r="B587">
        <v>1</v>
      </c>
      <c r="D587" t="s">
        <v>631</v>
      </c>
      <c r="E587" t="s">
        <v>8812</v>
      </c>
      <c r="F587" t="s">
        <v>8813</v>
      </c>
      <c r="G587" t="s">
        <v>634</v>
      </c>
      <c r="H587" t="s">
        <v>8814</v>
      </c>
      <c r="I587">
        <v>2017</v>
      </c>
      <c r="J587" t="s">
        <v>353</v>
      </c>
      <c r="K587" t="s">
        <v>354</v>
      </c>
      <c r="L587" t="s">
        <v>754</v>
      </c>
      <c r="M587" t="s">
        <v>607</v>
      </c>
      <c r="N587" t="s">
        <v>8815</v>
      </c>
      <c r="Q587" t="s">
        <v>756</v>
      </c>
      <c r="R587">
        <v>26296</v>
      </c>
      <c r="T587">
        <v>196</v>
      </c>
      <c r="U587">
        <v>106</v>
      </c>
      <c r="V587">
        <v>90</v>
      </c>
      <c r="W587" t="s">
        <v>359</v>
      </c>
      <c r="X587" t="s">
        <v>360</v>
      </c>
      <c r="Z587">
        <v>1987</v>
      </c>
      <c r="AA587" t="s">
        <v>359</v>
      </c>
      <c r="AB587" t="s">
        <v>757</v>
      </c>
      <c r="AC587" t="s">
        <v>362</v>
      </c>
      <c r="AE587">
        <v>1</v>
      </c>
      <c r="AF587" t="s">
        <v>363</v>
      </c>
      <c r="AG587" t="s">
        <v>731</v>
      </c>
      <c r="AH587" t="s">
        <v>732</v>
      </c>
      <c r="AI587" t="s">
        <v>733</v>
      </c>
      <c r="AJ587" t="s">
        <v>734</v>
      </c>
      <c r="AL587" t="s">
        <v>359</v>
      </c>
      <c r="AM587">
        <v>5</v>
      </c>
      <c r="AN587" t="s">
        <v>359</v>
      </c>
      <c r="AO587">
        <v>1</v>
      </c>
      <c r="AQ587" t="s">
        <v>401</v>
      </c>
      <c r="AR587">
        <v>2007</v>
      </c>
      <c r="AS587" t="s">
        <v>370</v>
      </c>
      <c r="AT587">
        <v>5</v>
      </c>
      <c r="AU587" t="s">
        <v>359</v>
      </c>
      <c r="AV587">
        <v>1</v>
      </c>
      <c r="AX587">
        <v>2016</v>
      </c>
      <c r="AY587" t="s">
        <v>370</v>
      </c>
      <c r="AZ587">
        <v>1900</v>
      </c>
      <c r="BA587" t="s">
        <v>359</v>
      </c>
      <c r="BB587">
        <v>39</v>
      </c>
      <c r="BC587" t="s">
        <v>735</v>
      </c>
      <c r="BD587" t="s">
        <v>736</v>
      </c>
      <c r="BE587" t="s">
        <v>737</v>
      </c>
      <c r="BF587" t="s">
        <v>738</v>
      </c>
      <c r="BH587">
        <v>2016</v>
      </c>
      <c r="BI587" t="s">
        <v>370</v>
      </c>
      <c r="BJ587" t="s">
        <v>359</v>
      </c>
      <c r="BK587">
        <v>17</v>
      </c>
      <c r="BL587" t="s">
        <v>1280</v>
      </c>
      <c r="BN587">
        <v>2016</v>
      </c>
      <c r="BO587" t="s">
        <v>370</v>
      </c>
      <c r="BP587" t="s">
        <v>359</v>
      </c>
      <c r="BQ587">
        <v>6</v>
      </c>
      <c r="BS587">
        <v>2016</v>
      </c>
      <c r="BT587" t="s">
        <v>370</v>
      </c>
      <c r="BU587">
        <v>40000</v>
      </c>
      <c r="BV587" t="s">
        <v>359</v>
      </c>
      <c r="BW587">
        <v>5</v>
      </c>
      <c r="BY587">
        <v>2017</v>
      </c>
      <c r="BZ587" t="s">
        <v>370</v>
      </c>
      <c r="CA587" t="s">
        <v>359</v>
      </c>
      <c r="CC587">
        <v>2016</v>
      </c>
      <c r="CD587" t="s">
        <v>370</v>
      </c>
      <c r="CE587" t="s">
        <v>359</v>
      </c>
      <c r="CG587" t="s">
        <v>740</v>
      </c>
      <c r="CH587">
        <v>2017</v>
      </c>
      <c r="CI587" t="s">
        <v>370</v>
      </c>
      <c r="CJ587" t="s">
        <v>361</v>
      </c>
      <c r="CN587" t="s">
        <v>359</v>
      </c>
      <c r="CO587" t="s">
        <v>359</v>
      </c>
      <c r="CP587" t="s">
        <v>375</v>
      </c>
      <c r="CQ587" t="s">
        <v>359</v>
      </c>
      <c r="CR587">
        <v>0</v>
      </c>
      <c r="CS587" t="s">
        <v>359</v>
      </c>
      <c r="CT587" t="s">
        <v>376</v>
      </c>
      <c r="CU587" t="s">
        <v>359</v>
      </c>
      <c r="CV587" t="s">
        <v>375</v>
      </c>
      <c r="CW587" t="s">
        <v>359</v>
      </c>
      <c r="CX587" t="s">
        <v>8816</v>
      </c>
      <c r="CY587" t="s">
        <v>8817</v>
      </c>
      <c r="CZ587" t="s">
        <v>8818</v>
      </c>
      <c r="DA587" t="s">
        <v>8819</v>
      </c>
      <c r="DB587">
        <v>64</v>
      </c>
      <c r="DC587" t="s">
        <v>8820</v>
      </c>
      <c r="DD587">
        <v>2016</v>
      </c>
      <c r="DE587" t="s">
        <v>370</v>
      </c>
      <c r="DF587" t="s">
        <v>361</v>
      </c>
      <c r="DJ587" t="s">
        <v>359</v>
      </c>
      <c r="DL587" t="s">
        <v>370</v>
      </c>
      <c r="DM587" t="s">
        <v>764</v>
      </c>
      <c r="DN587" t="s">
        <v>8821</v>
      </c>
    </row>
    <row r="588" spans="1:118" x14ac:dyDescent="0.3">
      <c r="A588" t="s">
        <v>8822</v>
      </c>
      <c r="B588">
        <v>1</v>
      </c>
      <c r="D588" t="s">
        <v>385</v>
      </c>
      <c r="E588" t="s">
        <v>8823</v>
      </c>
      <c r="F588" t="s">
        <v>8824</v>
      </c>
      <c r="G588" t="s">
        <v>388</v>
      </c>
      <c r="H588" t="s">
        <v>8825</v>
      </c>
      <c r="I588">
        <v>2017</v>
      </c>
      <c r="J588" t="s">
        <v>353</v>
      </c>
      <c r="K588" t="s">
        <v>354</v>
      </c>
      <c r="L588" t="s">
        <v>937</v>
      </c>
      <c r="M588" t="s">
        <v>1907</v>
      </c>
      <c r="N588" t="s">
        <v>6306</v>
      </c>
      <c r="Q588" t="s">
        <v>1909</v>
      </c>
      <c r="R588">
        <v>8295</v>
      </c>
      <c r="T588">
        <v>158</v>
      </c>
      <c r="U588">
        <v>150</v>
      </c>
      <c r="V588">
        <v>8</v>
      </c>
      <c r="W588" t="s">
        <v>359</v>
      </c>
      <c r="X588" t="s">
        <v>360</v>
      </c>
      <c r="Z588">
        <v>2014</v>
      </c>
      <c r="AA588" t="s">
        <v>359</v>
      </c>
      <c r="AB588" t="s">
        <v>8826</v>
      </c>
      <c r="AC588" t="s">
        <v>362</v>
      </c>
      <c r="AD588" t="s">
        <v>8827</v>
      </c>
      <c r="AE588">
        <v>2</v>
      </c>
      <c r="AF588" t="s">
        <v>396</v>
      </c>
      <c r="AG588" t="s">
        <v>875</v>
      </c>
      <c r="AH588" t="s">
        <v>876</v>
      </c>
      <c r="AI588" t="s">
        <v>877</v>
      </c>
      <c r="AJ588" t="s">
        <v>878</v>
      </c>
      <c r="AL588" t="s">
        <v>359</v>
      </c>
      <c r="AM588">
        <v>3</v>
      </c>
      <c r="AN588" t="s">
        <v>359</v>
      </c>
      <c r="AO588">
        <v>1</v>
      </c>
      <c r="AQ588" t="s">
        <v>401</v>
      </c>
      <c r="AR588">
        <v>2014</v>
      </c>
      <c r="AS588" t="s">
        <v>370</v>
      </c>
      <c r="AT588">
        <v>3</v>
      </c>
      <c r="AU588" t="s">
        <v>359</v>
      </c>
      <c r="AV588">
        <v>3</v>
      </c>
      <c r="AX588">
        <v>2014</v>
      </c>
      <c r="AY588" t="s">
        <v>370</v>
      </c>
      <c r="AZ588">
        <v>9000</v>
      </c>
      <c r="BA588" t="s">
        <v>359</v>
      </c>
      <c r="BB588">
        <v>15</v>
      </c>
      <c r="BC588" t="s">
        <v>2965</v>
      </c>
      <c r="BD588" t="s">
        <v>880</v>
      </c>
      <c r="BE588" t="s">
        <v>2966</v>
      </c>
      <c r="BF588" t="s">
        <v>2967</v>
      </c>
      <c r="BH588">
        <v>2014</v>
      </c>
      <c r="BI588" t="s">
        <v>370</v>
      </c>
      <c r="BJ588" t="s">
        <v>359</v>
      </c>
      <c r="BK588">
        <v>5</v>
      </c>
      <c r="BL588" t="s">
        <v>1253</v>
      </c>
      <c r="BN588">
        <v>2014</v>
      </c>
      <c r="BO588" t="s">
        <v>370</v>
      </c>
      <c r="BP588" t="s">
        <v>359</v>
      </c>
      <c r="BQ588">
        <v>3</v>
      </c>
      <c r="BS588">
        <v>2014</v>
      </c>
      <c r="BT588" t="s">
        <v>370</v>
      </c>
      <c r="BU588">
        <v>9000</v>
      </c>
      <c r="BV588" t="s">
        <v>359</v>
      </c>
      <c r="BW588">
        <v>2</v>
      </c>
      <c r="BY588">
        <v>2014</v>
      </c>
      <c r="BZ588" t="s">
        <v>370</v>
      </c>
      <c r="CA588" t="s">
        <v>359</v>
      </c>
      <c r="CC588">
        <v>2014</v>
      </c>
      <c r="CD588" t="s">
        <v>370</v>
      </c>
      <c r="CE588" t="s">
        <v>361</v>
      </c>
      <c r="CN588" t="s">
        <v>359</v>
      </c>
      <c r="CO588" t="s">
        <v>359</v>
      </c>
      <c r="CP588" t="s">
        <v>375</v>
      </c>
      <c r="CQ588" t="s">
        <v>359</v>
      </c>
      <c r="CR588">
        <v>0</v>
      </c>
      <c r="CS588" t="s">
        <v>359</v>
      </c>
      <c r="CT588" t="s">
        <v>376</v>
      </c>
      <c r="CU588" t="s">
        <v>359</v>
      </c>
      <c r="CV588" t="s">
        <v>375</v>
      </c>
      <c r="CW588" t="s">
        <v>359</v>
      </c>
      <c r="CX588" t="s">
        <v>8828</v>
      </c>
      <c r="CY588" t="s">
        <v>8829</v>
      </c>
      <c r="CZ588" t="s">
        <v>8830</v>
      </c>
      <c r="DA588" t="s">
        <v>8831</v>
      </c>
      <c r="DB588">
        <v>2</v>
      </c>
      <c r="DC588" t="s">
        <v>8832</v>
      </c>
      <c r="DD588">
        <v>2014</v>
      </c>
      <c r="DE588" t="s">
        <v>622</v>
      </c>
      <c r="DF588" t="s">
        <v>361</v>
      </c>
      <c r="DJ588" t="s">
        <v>361</v>
      </c>
      <c r="DK588" t="s">
        <v>8833</v>
      </c>
      <c r="DL588" t="s">
        <v>369</v>
      </c>
      <c r="DM588" t="s">
        <v>2963</v>
      </c>
      <c r="DN588" t="s">
        <v>8834</v>
      </c>
    </row>
    <row r="589" spans="1:118" x14ac:dyDescent="0.3">
      <c r="A589" t="s">
        <v>8835</v>
      </c>
      <c r="B589">
        <v>1</v>
      </c>
      <c r="D589" t="s">
        <v>559</v>
      </c>
      <c r="E589" t="s">
        <v>8836</v>
      </c>
      <c r="F589" t="s">
        <v>8837</v>
      </c>
      <c r="G589" t="s">
        <v>562</v>
      </c>
      <c r="H589" t="s">
        <v>1610</v>
      </c>
      <c r="I589">
        <v>2017</v>
      </c>
      <c r="J589" t="s">
        <v>353</v>
      </c>
      <c r="K589" t="s">
        <v>354</v>
      </c>
      <c r="L589" t="s">
        <v>564</v>
      </c>
      <c r="M589" t="s">
        <v>636</v>
      </c>
      <c r="N589" t="s">
        <v>868</v>
      </c>
      <c r="Q589" t="s">
        <v>1552</v>
      </c>
      <c r="R589">
        <v>6074</v>
      </c>
      <c r="T589">
        <v>141</v>
      </c>
      <c r="U589">
        <v>41</v>
      </c>
      <c r="V589">
        <v>100</v>
      </c>
      <c r="W589" t="s">
        <v>359</v>
      </c>
      <c r="X589" t="s">
        <v>360</v>
      </c>
      <c r="Z589">
        <v>2014</v>
      </c>
      <c r="AA589" t="s">
        <v>359</v>
      </c>
      <c r="AB589" t="s">
        <v>1553</v>
      </c>
      <c r="AE589">
        <v>1</v>
      </c>
      <c r="AF589" t="s">
        <v>363</v>
      </c>
      <c r="AG589" t="s">
        <v>773</v>
      </c>
      <c r="AH589" t="s">
        <v>774</v>
      </c>
      <c r="AI589" t="s">
        <v>775</v>
      </c>
      <c r="AJ589" t="s">
        <v>776</v>
      </c>
      <c r="AL589" t="s">
        <v>359</v>
      </c>
      <c r="AM589">
        <v>4.4400000000000004</v>
      </c>
      <c r="AN589" t="s">
        <v>359</v>
      </c>
      <c r="AO589">
        <v>1</v>
      </c>
      <c r="AQ589" t="s">
        <v>401</v>
      </c>
      <c r="AR589">
        <v>2014</v>
      </c>
      <c r="AS589" t="s">
        <v>370</v>
      </c>
      <c r="AT589">
        <v>4.4400000000000004</v>
      </c>
      <c r="AU589" t="s">
        <v>359</v>
      </c>
      <c r="AV589">
        <v>1</v>
      </c>
      <c r="AX589">
        <v>2014</v>
      </c>
      <c r="AY589" t="s">
        <v>370</v>
      </c>
      <c r="AZ589">
        <v>3000</v>
      </c>
      <c r="BA589" t="s">
        <v>359</v>
      </c>
      <c r="BB589">
        <v>16</v>
      </c>
      <c r="BC589" t="s">
        <v>777</v>
      </c>
      <c r="BD589" t="s">
        <v>778</v>
      </c>
      <c r="BE589" t="s">
        <v>779</v>
      </c>
      <c r="BF589" t="s">
        <v>780</v>
      </c>
      <c r="BH589">
        <v>2014</v>
      </c>
      <c r="BI589" t="s">
        <v>370</v>
      </c>
      <c r="BJ589" t="s">
        <v>359</v>
      </c>
      <c r="BK589">
        <v>8</v>
      </c>
      <c r="BL589" t="s">
        <v>805</v>
      </c>
      <c r="BN589">
        <v>2014</v>
      </c>
      <c r="BO589" t="s">
        <v>369</v>
      </c>
      <c r="BP589" t="s">
        <v>359</v>
      </c>
      <c r="BQ589">
        <v>3</v>
      </c>
      <c r="BS589">
        <v>2014</v>
      </c>
      <c r="BT589" t="s">
        <v>369</v>
      </c>
      <c r="BU589">
        <v>20000</v>
      </c>
      <c r="BV589" t="s">
        <v>359</v>
      </c>
      <c r="BW589">
        <v>2</v>
      </c>
      <c r="BY589">
        <v>2014</v>
      </c>
      <c r="BZ589" t="s">
        <v>369</v>
      </c>
      <c r="CA589" t="s">
        <v>359</v>
      </c>
      <c r="CC589">
        <v>2014</v>
      </c>
      <c r="CD589" t="s">
        <v>370</v>
      </c>
      <c r="CE589" t="s">
        <v>361</v>
      </c>
      <c r="CN589" t="s">
        <v>359</v>
      </c>
      <c r="CO589" t="s">
        <v>359</v>
      </c>
      <c r="CP589" t="s">
        <v>375</v>
      </c>
      <c r="CQ589" t="s">
        <v>359</v>
      </c>
      <c r="CR589">
        <v>0</v>
      </c>
      <c r="CS589" t="s">
        <v>359</v>
      </c>
      <c r="CT589" t="s">
        <v>376</v>
      </c>
      <c r="CU589" t="s">
        <v>359</v>
      </c>
      <c r="CV589" t="s">
        <v>375</v>
      </c>
      <c r="CW589" t="s">
        <v>359</v>
      </c>
      <c r="CX589" t="s">
        <v>8838</v>
      </c>
      <c r="CY589" t="s">
        <v>8839</v>
      </c>
      <c r="CZ589" t="s">
        <v>8840</v>
      </c>
      <c r="DA589" t="s">
        <v>8841</v>
      </c>
      <c r="DB589">
        <v>28</v>
      </c>
      <c r="DC589" t="s">
        <v>8842</v>
      </c>
      <c r="DD589">
        <v>2014</v>
      </c>
      <c r="DE589" t="s">
        <v>622</v>
      </c>
      <c r="DF589" t="s">
        <v>361</v>
      </c>
      <c r="DJ589" t="s">
        <v>361</v>
      </c>
      <c r="DK589" t="s">
        <v>8843</v>
      </c>
      <c r="DL589" t="s">
        <v>622</v>
      </c>
      <c r="DM589" t="s">
        <v>1563</v>
      </c>
      <c r="DN589" t="s">
        <v>8844</v>
      </c>
    </row>
    <row r="590" spans="1:118" x14ac:dyDescent="0.3">
      <c r="A590" t="s">
        <v>8845</v>
      </c>
      <c r="B590">
        <v>1</v>
      </c>
      <c r="D590" t="s">
        <v>487</v>
      </c>
      <c r="E590" t="s">
        <v>8846</v>
      </c>
      <c r="F590" t="s">
        <v>8847</v>
      </c>
      <c r="G590" t="s">
        <v>490</v>
      </c>
      <c r="H590" t="s">
        <v>2282</v>
      </c>
      <c r="I590">
        <v>2017</v>
      </c>
      <c r="J590" t="s">
        <v>353</v>
      </c>
      <c r="K590" t="s">
        <v>354</v>
      </c>
      <c r="L590" t="s">
        <v>492</v>
      </c>
      <c r="M590" t="s">
        <v>1058</v>
      </c>
      <c r="N590" t="s">
        <v>392</v>
      </c>
      <c r="Q590" t="s">
        <v>1060</v>
      </c>
      <c r="R590">
        <v>6436</v>
      </c>
      <c r="T590">
        <v>354</v>
      </c>
      <c r="U590">
        <v>89</v>
      </c>
      <c r="V590">
        <v>265</v>
      </c>
      <c r="W590" t="s">
        <v>359</v>
      </c>
      <c r="X590" t="s">
        <v>360</v>
      </c>
      <c r="Z590">
        <v>2013</v>
      </c>
      <c r="AA590" t="s">
        <v>361</v>
      </c>
      <c r="AC590" t="s">
        <v>362</v>
      </c>
      <c r="AE590">
        <v>7</v>
      </c>
      <c r="AF590" t="s">
        <v>363</v>
      </c>
      <c r="AG590" t="s">
        <v>1061</v>
      </c>
      <c r="AH590" t="s">
        <v>1062</v>
      </c>
      <c r="AI590" t="s">
        <v>1063</v>
      </c>
      <c r="AJ590" t="s">
        <v>1064</v>
      </c>
      <c r="AL590" t="s">
        <v>359</v>
      </c>
      <c r="AM590">
        <v>10</v>
      </c>
      <c r="AN590" t="s">
        <v>359</v>
      </c>
      <c r="AO590">
        <v>3</v>
      </c>
      <c r="AQ590" t="s">
        <v>401</v>
      </c>
      <c r="AR590">
        <v>2013</v>
      </c>
      <c r="AS590" t="s">
        <v>370</v>
      </c>
      <c r="AT590">
        <v>10</v>
      </c>
      <c r="AU590" t="s">
        <v>359</v>
      </c>
      <c r="AV590">
        <v>1</v>
      </c>
      <c r="AX590">
        <v>2013</v>
      </c>
      <c r="AY590" t="s">
        <v>370</v>
      </c>
      <c r="AZ590">
        <v>1500</v>
      </c>
      <c r="BA590" t="s">
        <v>359</v>
      </c>
      <c r="BB590">
        <v>20</v>
      </c>
      <c r="BC590" t="s">
        <v>1065</v>
      </c>
      <c r="BD590" t="s">
        <v>1066</v>
      </c>
      <c r="BE590" t="s">
        <v>1067</v>
      </c>
      <c r="BF590" t="s">
        <v>1068</v>
      </c>
      <c r="BH590">
        <v>2013</v>
      </c>
      <c r="BI590" t="s">
        <v>370</v>
      </c>
      <c r="BJ590" t="s">
        <v>359</v>
      </c>
      <c r="BK590">
        <v>25</v>
      </c>
      <c r="BL590" t="s">
        <v>1402</v>
      </c>
      <c r="BN590">
        <v>2013</v>
      </c>
      <c r="BO590" t="s">
        <v>370</v>
      </c>
      <c r="BP590" t="s">
        <v>359</v>
      </c>
      <c r="BQ590">
        <v>4</v>
      </c>
      <c r="BS590">
        <v>2013</v>
      </c>
      <c r="BT590" t="s">
        <v>370</v>
      </c>
      <c r="BU590">
        <v>11000</v>
      </c>
      <c r="BV590" t="s">
        <v>359</v>
      </c>
      <c r="BW590">
        <v>2</v>
      </c>
      <c r="BY590">
        <v>2013</v>
      </c>
      <c r="BZ590" t="s">
        <v>369</v>
      </c>
      <c r="CA590" t="s">
        <v>359</v>
      </c>
      <c r="CC590">
        <v>2013</v>
      </c>
      <c r="CD590" t="s">
        <v>370</v>
      </c>
      <c r="CE590" t="s">
        <v>361</v>
      </c>
      <c r="CN590" t="s">
        <v>359</v>
      </c>
      <c r="CO590" t="s">
        <v>359</v>
      </c>
      <c r="CP590" t="s">
        <v>375</v>
      </c>
      <c r="CQ590" t="s">
        <v>359</v>
      </c>
      <c r="CR590">
        <v>0</v>
      </c>
      <c r="CS590" t="s">
        <v>359</v>
      </c>
      <c r="CT590" t="s">
        <v>376</v>
      </c>
      <c r="CU590" t="s">
        <v>359</v>
      </c>
      <c r="CV590" t="s">
        <v>375</v>
      </c>
      <c r="CW590" t="s">
        <v>359</v>
      </c>
      <c r="CX590" t="s">
        <v>8848</v>
      </c>
      <c r="CY590" t="s">
        <v>8849</v>
      </c>
      <c r="CZ590" t="s">
        <v>8850</v>
      </c>
      <c r="DA590" t="s">
        <v>8851</v>
      </c>
      <c r="DB590">
        <v>1</v>
      </c>
      <c r="DC590" t="s">
        <v>8852</v>
      </c>
      <c r="DD590">
        <v>2013</v>
      </c>
      <c r="DE590" t="s">
        <v>370</v>
      </c>
      <c r="DF590" t="s">
        <v>361</v>
      </c>
      <c r="DJ590" t="s">
        <v>359</v>
      </c>
      <c r="DL590" t="s">
        <v>369</v>
      </c>
      <c r="DN590" t="s">
        <v>8853</v>
      </c>
    </row>
    <row r="591" spans="1:118" x14ac:dyDescent="0.3">
      <c r="A591" t="s">
        <v>8854</v>
      </c>
      <c r="B591">
        <v>1</v>
      </c>
      <c r="D591" t="s">
        <v>487</v>
      </c>
      <c r="E591" t="s">
        <v>8855</v>
      </c>
      <c r="F591" t="s">
        <v>8856</v>
      </c>
      <c r="G591" t="s">
        <v>490</v>
      </c>
      <c r="H591" t="s">
        <v>4391</v>
      </c>
      <c r="I591">
        <v>2017</v>
      </c>
      <c r="J591" t="s">
        <v>353</v>
      </c>
      <c r="K591" t="s">
        <v>354</v>
      </c>
      <c r="L591" t="s">
        <v>492</v>
      </c>
      <c r="M591" t="s">
        <v>1333</v>
      </c>
      <c r="N591" t="s">
        <v>8857</v>
      </c>
      <c r="Q591" t="s">
        <v>8858</v>
      </c>
      <c r="T591">
        <v>130</v>
      </c>
      <c r="U591">
        <v>50</v>
      </c>
      <c r="V591">
        <v>80</v>
      </c>
      <c r="W591" t="s">
        <v>359</v>
      </c>
      <c r="X591" t="s">
        <v>394</v>
      </c>
      <c r="Z591">
        <v>2013</v>
      </c>
      <c r="AA591" t="s">
        <v>361</v>
      </c>
      <c r="AC591" t="s">
        <v>362</v>
      </c>
      <c r="AE591">
        <v>1</v>
      </c>
      <c r="AF591" t="s">
        <v>363</v>
      </c>
      <c r="AG591" t="s">
        <v>496</v>
      </c>
      <c r="AH591" t="s">
        <v>497</v>
      </c>
      <c r="AI591" t="s">
        <v>498</v>
      </c>
      <c r="AJ591" t="s">
        <v>499</v>
      </c>
      <c r="AL591" t="s">
        <v>359</v>
      </c>
      <c r="AM591">
        <v>13</v>
      </c>
      <c r="AN591" t="s">
        <v>359</v>
      </c>
      <c r="AO591">
        <v>1</v>
      </c>
      <c r="AQ591" t="s">
        <v>401</v>
      </c>
      <c r="AR591">
        <v>2013</v>
      </c>
      <c r="AS591" t="s">
        <v>370</v>
      </c>
      <c r="AT591">
        <v>13</v>
      </c>
      <c r="AU591" t="s">
        <v>359</v>
      </c>
      <c r="AV591">
        <v>1</v>
      </c>
      <c r="AX591">
        <v>2013</v>
      </c>
      <c r="AY591" t="s">
        <v>370</v>
      </c>
      <c r="AZ591">
        <v>38</v>
      </c>
      <c r="BA591" t="s">
        <v>359</v>
      </c>
      <c r="BB591">
        <v>6</v>
      </c>
      <c r="BC591" t="s">
        <v>500</v>
      </c>
      <c r="BD591" t="s">
        <v>501</v>
      </c>
      <c r="BE591" t="s">
        <v>502</v>
      </c>
      <c r="BF591" t="s">
        <v>503</v>
      </c>
      <c r="BH591">
        <v>2013</v>
      </c>
      <c r="BI591" t="s">
        <v>369</v>
      </c>
      <c r="BJ591" t="s">
        <v>359</v>
      </c>
      <c r="BK591">
        <v>10</v>
      </c>
      <c r="BL591" t="s">
        <v>857</v>
      </c>
      <c r="BN591">
        <v>2013</v>
      </c>
      <c r="BO591" t="s">
        <v>370</v>
      </c>
      <c r="BP591" t="s">
        <v>359</v>
      </c>
      <c r="BQ591">
        <v>2</v>
      </c>
      <c r="BS591">
        <v>2013</v>
      </c>
      <c r="BT591" t="s">
        <v>370</v>
      </c>
      <c r="BU591">
        <v>7000</v>
      </c>
      <c r="BV591" t="s">
        <v>361</v>
      </c>
      <c r="CE591" t="s">
        <v>361</v>
      </c>
      <c r="CN591" t="s">
        <v>359</v>
      </c>
      <c r="CO591" t="s">
        <v>359</v>
      </c>
      <c r="CP591" t="s">
        <v>375</v>
      </c>
      <c r="CQ591" t="s">
        <v>359</v>
      </c>
      <c r="CR591">
        <v>0</v>
      </c>
      <c r="CS591" t="s">
        <v>359</v>
      </c>
      <c r="CT591" t="s">
        <v>376</v>
      </c>
      <c r="CU591" t="s">
        <v>359</v>
      </c>
      <c r="CV591" t="s">
        <v>375</v>
      </c>
      <c r="CW591" t="s">
        <v>359</v>
      </c>
      <c r="CX591" t="s">
        <v>8859</v>
      </c>
      <c r="CY591" t="s">
        <v>8860</v>
      </c>
      <c r="CZ591" t="s">
        <v>8861</v>
      </c>
      <c r="DA591" t="s">
        <v>8862</v>
      </c>
      <c r="DB591">
        <v>1</v>
      </c>
      <c r="DC591" t="s">
        <v>8863</v>
      </c>
      <c r="DD591">
        <v>2013</v>
      </c>
      <c r="DE591" t="s">
        <v>370</v>
      </c>
      <c r="DF591" t="s">
        <v>361</v>
      </c>
      <c r="DJ591" t="s">
        <v>359</v>
      </c>
      <c r="DL591" t="s">
        <v>370</v>
      </c>
      <c r="DN591" t="s">
        <v>8864</v>
      </c>
    </row>
    <row r="592" spans="1:118" x14ac:dyDescent="0.3">
      <c r="A592" t="s">
        <v>8865</v>
      </c>
      <c r="B592">
        <v>1</v>
      </c>
      <c r="D592" t="s">
        <v>412</v>
      </c>
      <c r="E592" t="s">
        <v>8866</v>
      </c>
      <c r="F592" t="s">
        <v>8867</v>
      </c>
      <c r="G592" t="s">
        <v>415</v>
      </c>
      <c r="H592" t="s">
        <v>8868</v>
      </c>
      <c r="I592">
        <v>2017</v>
      </c>
      <c r="J592" t="s">
        <v>353</v>
      </c>
      <c r="K592" t="s">
        <v>354</v>
      </c>
      <c r="L592" t="s">
        <v>417</v>
      </c>
      <c r="M592" t="s">
        <v>690</v>
      </c>
      <c r="N592" t="s">
        <v>6976</v>
      </c>
      <c r="Q592" t="s">
        <v>6702</v>
      </c>
      <c r="R592">
        <v>3456</v>
      </c>
      <c r="T592">
        <v>652</v>
      </c>
      <c r="U592">
        <v>602</v>
      </c>
      <c r="V592">
        <v>50</v>
      </c>
      <c r="W592" t="s">
        <v>359</v>
      </c>
      <c r="X592" t="s">
        <v>394</v>
      </c>
      <c r="Z592">
        <v>2015</v>
      </c>
      <c r="AA592" t="s">
        <v>359</v>
      </c>
      <c r="AB592" t="s">
        <v>8869</v>
      </c>
      <c r="AC592" t="s">
        <v>362</v>
      </c>
      <c r="AE592">
        <v>1</v>
      </c>
      <c r="AF592" t="s">
        <v>363</v>
      </c>
      <c r="AG592" t="s">
        <v>2170</v>
      </c>
      <c r="AH592" t="s">
        <v>2171</v>
      </c>
      <c r="AI592" t="s">
        <v>2172</v>
      </c>
      <c r="AJ592" t="s">
        <v>2173</v>
      </c>
      <c r="AL592" t="s">
        <v>359</v>
      </c>
      <c r="AM592">
        <v>120</v>
      </c>
      <c r="AN592" t="s">
        <v>359</v>
      </c>
      <c r="AO592">
        <v>1</v>
      </c>
      <c r="AQ592" t="s">
        <v>401</v>
      </c>
      <c r="AR592">
        <v>2015</v>
      </c>
      <c r="AS592" t="s">
        <v>370</v>
      </c>
      <c r="AT592">
        <v>120</v>
      </c>
      <c r="AU592" t="s">
        <v>359</v>
      </c>
      <c r="AV592">
        <v>2</v>
      </c>
      <c r="AX592">
        <v>2015</v>
      </c>
      <c r="AY592" t="s">
        <v>370</v>
      </c>
      <c r="AZ592">
        <v>10000</v>
      </c>
      <c r="BA592" t="s">
        <v>359</v>
      </c>
      <c r="BB592">
        <v>10</v>
      </c>
      <c r="BC592" t="s">
        <v>2174</v>
      </c>
      <c r="BD592" t="s">
        <v>2175</v>
      </c>
      <c r="BE592" t="s">
        <v>2176</v>
      </c>
      <c r="BF592" t="s">
        <v>2177</v>
      </c>
      <c r="BH592">
        <v>2015</v>
      </c>
      <c r="BI592" t="s">
        <v>370</v>
      </c>
      <c r="BJ592" t="s">
        <v>359</v>
      </c>
      <c r="BK592">
        <v>3</v>
      </c>
      <c r="BL592" t="s">
        <v>805</v>
      </c>
      <c r="BN592">
        <v>2015</v>
      </c>
      <c r="BO592" t="s">
        <v>370</v>
      </c>
      <c r="BP592" t="s">
        <v>359</v>
      </c>
      <c r="BQ592">
        <v>2</v>
      </c>
      <c r="BS592">
        <v>2015</v>
      </c>
      <c r="BT592" t="s">
        <v>370</v>
      </c>
      <c r="BU592">
        <v>10000</v>
      </c>
      <c r="BV592" t="s">
        <v>361</v>
      </c>
      <c r="CE592" t="s">
        <v>361</v>
      </c>
      <c r="CN592" t="s">
        <v>359</v>
      </c>
      <c r="CO592" t="s">
        <v>359</v>
      </c>
      <c r="CP592" t="s">
        <v>375</v>
      </c>
      <c r="CQ592" t="s">
        <v>359</v>
      </c>
      <c r="CR592">
        <v>0</v>
      </c>
      <c r="CS592" t="s">
        <v>359</v>
      </c>
      <c r="CT592" t="s">
        <v>376</v>
      </c>
      <c r="CU592" t="s">
        <v>359</v>
      </c>
      <c r="CV592" t="s">
        <v>375</v>
      </c>
      <c r="CW592" t="s">
        <v>359</v>
      </c>
      <c r="CX592" t="s">
        <v>8870</v>
      </c>
      <c r="CY592" t="s">
        <v>8871</v>
      </c>
      <c r="CZ592" t="s">
        <v>8872</v>
      </c>
      <c r="DA592" t="s">
        <v>8873</v>
      </c>
      <c r="DB592">
        <v>8</v>
      </c>
      <c r="DC592" t="s">
        <v>8874</v>
      </c>
      <c r="DD592">
        <v>2015</v>
      </c>
      <c r="DE592" t="s">
        <v>370</v>
      </c>
      <c r="DF592" t="s">
        <v>361</v>
      </c>
      <c r="DJ592" t="s">
        <v>359</v>
      </c>
      <c r="DL592" t="s">
        <v>370</v>
      </c>
      <c r="DM592" t="s">
        <v>8875</v>
      </c>
      <c r="DN592" t="s">
        <v>8876</v>
      </c>
    </row>
    <row r="593" spans="1:118" x14ac:dyDescent="0.3">
      <c r="A593" t="s">
        <v>8877</v>
      </c>
      <c r="B593">
        <v>1</v>
      </c>
      <c r="D593" t="s">
        <v>487</v>
      </c>
      <c r="E593" t="s">
        <v>8878</v>
      </c>
      <c r="F593" t="s">
        <v>8879</v>
      </c>
      <c r="G593" t="s">
        <v>490</v>
      </c>
      <c r="H593" t="s">
        <v>2978</v>
      </c>
      <c r="I593">
        <v>2017</v>
      </c>
      <c r="J593" t="s">
        <v>353</v>
      </c>
      <c r="K593" t="s">
        <v>354</v>
      </c>
      <c r="L593" t="s">
        <v>537</v>
      </c>
      <c r="M593" t="s">
        <v>1894</v>
      </c>
      <c r="N593" t="s">
        <v>4340</v>
      </c>
      <c r="Q593" t="s">
        <v>540</v>
      </c>
      <c r="R593">
        <v>10452</v>
      </c>
      <c r="T593">
        <v>168</v>
      </c>
      <c r="U593">
        <v>60</v>
      </c>
      <c r="V593">
        <v>108</v>
      </c>
      <c r="W593" t="s">
        <v>359</v>
      </c>
      <c r="X593" t="s">
        <v>394</v>
      </c>
      <c r="Z593">
        <v>2001</v>
      </c>
      <c r="AA593" t="s">
        <v>361</v>
      </c>
      <c r="AC593" t="s">
        <v>542</v>
      </c>
      <c r="AE593">
        <v>6</v>
      </c>
      <c r="AF593" t="s">
        <v>363</v>
      </c>
      <c r="AG593" t="s">
        <v>543</v>
      </c>
      <c r="AH593" t="s">
        <v>544</v>
      </c>
      <c r="AI593" t="s">
        <v>545</v>
      </c>
      <c r="AJ593" t="s">
        <v>546</v>
      </c>
      <c r="AL593" t="s">
        <v>359</v>
      </c>
      <c r="AM593">
        <v>5</v>
      </c>
      <c r="AN593" t="s">
        <v>359</v>
      </c>
      <c r="AO593">
        <v>3</v>
      </c>
      <c r="AQ593" t="s">
        <v>401</v>
      </c>
      <c r="AR593">
        <v>1989</v>
      </c>
      <c r="AS593" t="s">
        <v>369</v>
      </c>
      <c r="AT593">
        <v>5</v>
      </c>
      <c r="AU593" t="s">
        <v>359</v>
      </c>
      <c r="AV593">
        <v>1</v>
      </c>
      <c r="AX593">
        <v>1989</v>
      </c>
      <c r="AY593" t="s">
        <v>369</v>
      </c>
      <c r="AZ593">
        <v>8000</v>
      </c>
      <c r="BA593" t="s">
        <v>359</v>
      </c>
      <c r="BB593">
        <v>4</v>
      </c>
      <c r="BC593" t="s">
        <v>547</v>
      </c>
      <c r="BD593" t="s">
        <v>548</v>
      </c>
      <c r="BE593" t="s">
        <v>549</v>
      </c>
      <c r="BF593" t="s">
        <v>550</v>
      </c>
      <c r="BH593">
        <v>1989</v>
      </c>
      <c r="BI593" t="s">
        <v>370</v>
      </c>
      <c r="BJ593" t="s">
        <v>359</v>
      </c>
      <c r="BK593">
        <v>18</v>
      </c>
      <c r="BL593" t="s">
        <v>551</v>
      </c>
      <c r="BN593">
        <v>1989</v>
      </c>
      <c r="BO593" t="s">
        <v>369</v>
      </c>
      <c r="BP593" t="s">
        <v>359</v>
      </c>
      <c r="BQ593">
        <v>2</v>
      </c>
      <c r="BS593">
        <v>1989</v>
      </c>
      <c r="BT593" t="s">
        <v>369</v>
      </c>
      <c r="BU593">
        <v>15000</v>
      </c>
      <c r="BV593" t="s">
        <v>361</v>
      </c>
      <c r="CE593" t="s">
        <v>361</v>
      </c>
      <c r="CN593" t="s">
        <v>359</v>
      </c>
      <c r="CO593" t="s">
        <v>359</v>
      </c>
      <c r="CP593" t="s">
        <v>375</v>
      </c>
      <c r="CQ593" t="s">
        <v>359</v>
      </c>
      <c r="CR593">
        <v>0</v>
      </c>
      <c r="CS593" t="s">
        <v>359</v>
      </c>
      <c r="CT593" t="s">
        <v>376</v>
      </c>
      <c r="CU593" t="s">
        <v>359</v>
      </c>
      <c r="CV593" t="s">
        <v>375</v>
      </c>
      <c r="CW593" t="s">
        <v>359</v>
      </c>
      <c r="CX593" t="s">
        <v>8880</v>
      </c>
      <c r="CY593" t="s">
        <v>8881</v>
      </c>
      <c r="CZ593" t="s">
        <v>8882</v>
      </c>
      <c r="DA593" t="s">
        <v>8883</v>
      </c>
      <c r="DB593">
        <v>1</v>
      </c>
      <c r="DC593" t="s">
        <v>8884</v>
      </c>
      <c r="DD593">
        <v>2001</v>
      </c>
      <c r="DE593" t="s">
        <v>622</v>
      </c>
      <c r="DF593" t="s">
        <v>361</v>
      </c>
      <c r="DJ593" t="s">
        <v>359</v>
      </c>
      <c r="DL593" t="s">
        <v>369</v>
      </c>
      <c r="DN593" t="s">
        <v>8885</v>
      </c>
    </row>
    <row r="594" spans="1:118" x14ac:dyDescent="0.3">
      <c r="A594" t="s">
        <v>8886</v>
      </c>
      <c r="B594">
        <v>1</v>
      </c>
      <c r="D594" t="s">
        <v>385</v>
      </c>
      <c r="E594" t="s">
        <v>8887</v>
      </c>
      <c r="F594" t="s">
        <v>8888</v>
      </c>
      <c r="G594" t="s">
        <v>388</v>
      </c>
      <c r="H594" t="s">
        <v>4454</v>
      </c>
      <c r="I594">
        <v>2017</v>
      </c>
      <c r="J594" t="s">
        <v>353</v>
      </c>
      <c r="K594" t="s">
        <v>354</v>
      </c>
      <c r="L594" t="s">
        <v>584</v>
      </c>
      <c r="M594" t="s">
        <v>3672</v>
      </c>
      <c r="N594" t="s">
        <v>6843</v>
      </c>
      <c r="Q594" t="s">
        <v>4476</v>
      </c>
      <c r="R594">
        <v>2456</v>
      </c>
      <c r="T594">
        <v>214</v>
      </c>
      <c r="U594">
        <v>200</v>
      </c>
      <c r="V594">
        <v>14</v>
      </c>
      <c r="W594" t="s">
        <v>359</v>
      </c>
      <c r="X594" t="s">
        <v>394</v>
      </c>
      <c r="Z594">
        <v>2017</v>
      </c>
      <c r="AA594" t="s">
        <v>359</v>
      </c>
      <c r="AB594" t="s">
        <v>8889</v>
      </c>
      <c r="AC594" t="s">
        <v>362</v>
      </c>
      <c r="AD594" t="s">
        <v>8890</v>
      </c>
      <c r="AE594">
        <v>1</v>
      </c>
      <c r="AF594" t="s">
        <v>363</v>
      </c>
      <c r="AG594" t="s">
        <v>397</v>
      </c>
      <c r="AH594" t="s">
        <v>5700</v>
      </c>
      <c r="AI594" t="s">
        <v>399</v>
      </c>
      <c r="AJ594" t="s">
        <v>5701</v>
      </c>
      <c r="AL594" t="s">
        <v>359</v>
      </c>
      <c r="AM594">
        <v>15</v>
      </c>
      <c r="AN594" t="s">
        <v>359</v>
      </c>
      <c r="AO594">
        <v>1</v>
      </c>
      <c r="AQ594" t="s">
        <v>401</v>
      </c>
      <c r="AR594">
        <v>2016</v>
      </c>
      <c r="AS594" t="s">
        <v>370</v>
      </c>
      <c r="AT594">
        <v>15</v>
      </c>
      <c r="AU594" t="s">
        <v>359</v>
      </c>
      <c r="AV594">
        <v>2</v>
      </c>
      <c r="AX594">
        <v>2016</v>
      </c>
      <c r="AY594" t="s">
        <v>369</v>
      </c>
      <c r="AZ594">
        <v>7200</v>
      </c>
      <c r="BA594" t="s">
        <v>359</v>
      </c>
      <c r="BB594">
        <v>6</v>
      </c>
      <c r="BC594" t="s">
        <v>402</v>
      </c>
      <c r="BD594" t="s">
        <v>403</v>
      </c>
      <c r="BE594" t="s">
        <v>399</v>
      </c>
      <c r="BF594" t="s">
        <v>404</v>
      </c>
      <c r="BH594">
        <v>2016</v>
      </c>
      <c r="BI594" t="s">
        <v>370</v>
      </c>
      <c r="BJ594" t="s">
        <v>361</v>
      </c>
      <c r="BP594" t="s">
        <v>359</v>
      </c>
      <c r="BQ594">
        <v>2</v>
      </c>
      <c r="BS594">
        <v>2016</v>
      </c>
      <c r="BT594" t="s">
        <v>369</v>
      </c>
      <c r="BU594">
        <v>7200</v>
      </c>
      <c r="BV594" t="s">
        <v>361</v>
      </c>
      <c r="CE594" t="s">
        <v>361</v>
      </c>
      <c r="CN594" t="s">
        <v>359</v>
      </c>
      <c r="CO594" t="s">
        <v>359</v>
      </c>
      <c r="CP594" t="s">
        <v>375</v>
      </c>
      <c r="CQ594" t="s">
        <v>359</v>
      </c>
      <c r="CR594">
        <v>0</v>
      </c>
      <c r="CS594" t="s">
        <v>359</v>
      </c>
      <c r="CT594" t="s">
        <v>376</v>
      </c>
      <c r="CU594" t="s">
        <v>359</v>
      </c>
      <c r="CV594" t="s">
        <v>375</v>
      </c>
      <c r="CW594" t="s">
        <v>359</v>
      </c>
      <c r="CX594" t="s">
        <v>8891</v>
      </c>
      <c r="CY594" t="s">
        <v>8892</v>
      </c>
      <c r="CZ594" t="s">
        <v>8893</v>
      </c>
      <c r="DA594" t="s">
        <v>8894</v>
      </c>
      <c r="DB594">
        <v>2</v>
      </c>
      <c r="DC594" t="s">
        <v>8895</v>
      </c>
      <c r="DD594">
        <v>2017</v>
      </c>
      <c r="DE594" t="s">
        <v>622</v>
      </c>
      <c r="DF594" t="s">
        <v>359</v>
      </c>
      <c r="DG594">
        <v>7</v>
      </c>
      <c r="DH594">
        <v>7</v>
      </c>
      <c r="DI594" t="s">
        <v>8896</v>
      </c>
      <c r="DJ594" t="s">
        <v>361</v>
      </c>
      <c r="DK594" t="s">
        <v>8897</v>
      </c>
      <c r="DL594" t="s">
        <v>369</v>
      </c>
      <c r="DM594" t="s">
        <v>8898</v>
      </c>
      <c r="DN594" t="s">
        <v>8899</v>
      </c>
    </row>
    <row r="595" spans="1:118" x14ac:dyDescent="0.3">
      <c r="A595" t="s">
        <v>8900</v>
      </c>
      <c r="B595">
        <v>1</v>
      </c>
      <c r="D595" t="s">
        <v>465</v>
      </c>
      <c r="E595" t="s">
        <v>8901</v>
      </c>
      <c r="F595" t="s">
        <v>8902</v>
      </c>
      <c r="G595" t="s">
        <v>468</v>
      </c>
      <c r="H595" t="s">
        <v>1804</v>
      </c>
      <c r="I595">
        <v>2017</v>
      </c>
      <c r="J595" t="s">
        <v>353</v>
      </c>
      <c r="K595" t="s">
        <v>354</v>
      </c>
      <c r="L595" t="s">
        <v>470</v>
      </c>
      <c r="M595" t="s">
        <v>1569</v>
      </c>
      <c r="N595" t="s">
        <v>793</v>
      </c>
      <c r="Q595" t="s">
        <v>8903</v>
      </c>
      <c r="R595">
        <v>1255</v>
      </c>
      <c r="T595">
        <v>250</v>
      </c>
      <c r="U595">
        <v>250</v>
      </c>
      <c r="V595">
        <v>0</v>
      </c>
      <c r="W595" t="s">
        <v>359</v>
      </c>
      <c r="X595" t="s">
        <v>394</v>
      </c>
      <c r="Z595">
        <v>2015</v>
      </c>
      <c r="AA595" t="s">
        <v>361</v>
      </c>
      <c r="AC595" t="s">
        <v>362</v>
      </c>
      <c r="AD595" t="s">
        <v>8904</v>
      </c>
      <c r="AE595">
        <v>2</v>
      </c>
      <c r="AF595" t="s">
        <v>363</v>
      </c>
      <c r="AG595" t="s">
        <v>2030</v>
      </c>
      <c r="AH595" t="s">
        <v>2031</v>
      </c>
      <c r="AI595" t="s">
        <v>2032</v>
      </c>
      <c r="AJ595" t="s">
        <v>2033</v>
      </c>
      <c r="AL595" t="s">
        <v>359</v>
      </c>
      <c r="AM595">
        <v>40</v>
      </c>
      <c r="AN595" t="s">
        <v>361</v>
      </c>
      <c r="AT595">
        <v>40</v>
      </c>
      <c r="AU595" t="s">
        <v>361</v>
      </c>
      <c r="BA595" t="s">
        <v>361</v>
      </c>
      <c r="BJ595" t="s">
        <v>361</v>
      </c>
      <c r="BP595" t="s">
        <v>361</v>
      </c>
      <c r="BV595" t="s">
        <v>361</v>
      </c>
      <c r="CE595" t="s">
        <v>361</v>
      </c>
      <c r="CN595" t="s">
        <v>359</v>
      </c>
      <c r="CO595" t="s">
        <v>359</v>
      </c>
      <c r="CP595" t="s">
        <v>375</v>
      </c>
      <c r="CQ595" t="s">
        <v>359</v>
      </c>
      <c r="CR595">
        <v>0</v>
      </c>
      <c r="CS595" t="s">
        <v>359</v>
      </c>
      <c r="CT595" t="s">
        <v>376</v>
      </c>
      <c r="CU595" t="s">
        <v>359</v>
      </c>
      <c r="CV595" t="s">
        <v>375</v>
      </c>
      <c r="CW595" t="s">
        <v>359</v>
      </c>
      <c r="CX595" t="s">
        <v>8905</v>
      </c>
      <c r="CY595" t="s">
        <v>8906</v>
      </c>
      <c r="CZ595" t="s">
        <v>5492</v>
      </c>
      <c r="DA595" t="s">
        <v>8907</v>
      </c>
      <c r="DB595">
        <v>2</v>
      </c>
      <c r="DC595" t="s">
        <v>8908</v>
      </c>
      <c r="DD595">
        <v>2015</v>
      </c>
      <c r="DE595" t="s">
        <v>370</v>
      </c>
      <c r="DF595" t="s">
        <v>361</v>
      </c>
      <c r="DJ595" t="s">
        <v>359</v>
      </c>
      <c r="DL595" t="s">
        <v>370</v>
      </c>
      <c r="DM595" t="s">
        <v>8904</v>
      </c>
      <c r="DN595" t="s">
        <v>8909</v>
      </c>
    </row>
    <row r="596" spans="1:118" x14ac:dyDescent="0.3">
      <c r="A596" t="s">
        <v>8910</v>
      </c>
      <c r="B596">
        <v>1</v>
      </c>
      <c r="D596" t="s">
        <v>487</v>
      </c>
      <c r="E596" t="s">
        <v>8911</v>
      </c>
      <c r="F596" t="s">
        <v>8912</v>
      </c>
      <c r="G596" t="s">
        <v>490</v>
      </c>
      <c r="H596" t="s">
        <v>7945</v>
      </c>
      <c r="I596">
        <v>2017</v>
      </c>
      <c r="J596" t="s">
        <v>353</v>
      </c>
      <c r="K596" t="s">
        <v>354</v>
      </c>
      <c r="L596" t="s">
        <v>492</v>
      </c>
      <c r="M596" t="s">
        <v>1058</v>
      </c>
      <c r="N596" t="s">
        <v>392</v>
      </c>
      <c r="Q596" t="s">
        <v>1060</v>
      </c>
      <c r="R596">
        <v>6436</v>
      </c>
      <c r="T596">
        <v>354</v>
      </c>
      <c r="U596">
        <v>30</v>
      </c>
      <c r="V596">
        <v>324</v>
      </c>
      <c r="W596" t="s">
        <v>359</v>
      </c>
      <c r="X596" t="s">
        <v>360</v>
      </c>
      <c r="Z596">
        <v>2013</v>
      </c>
      <c r="AA596" t="s">
        <v>361</v>
      </c>
      <c r="AC596" t="s">
        <v>362</v>
      </c>
      <c r="AE596">
        <v>7</v>
      </c>
      <c r="AF596" t="s">
        <v>363</v>
      </c>
      <c r="AG596" t="s">
        <v>1061</v>
      </c>
      <c r="AH596" t="s">
        <v>1062</v>
      </c>
      <c r="AI596" t="s">
        <v>1063</v>
      </c>
      <c r="AJ596" t="s">
        <v>1064</v>
      </c>
      <c r="AL596" t="s">
        <v>359</v>
      </c>
      <c r="AM596">
        <v>10</v>
      </c>
      <c r="AN596" t="s">
        <v>359</v>
      </c>
      <c r="AO596">
        <v>3</v>
      </c>
      <c r="AQ596" t="s">
        <v>401</v>
      </c>
      <c r="AR596">
        <v>2013</v>
      </c>
      <c r="AS596" t="s">
        <v>370</v>
      </c>
      <c r="AT596">
        <v>10</v>
      </c>
      <c r="AU596" t="s">
        <v>359</v>
      </c>
      <c r="AV596">
        <v>1</v>
      </c>
      <c r="AX596">
        <v>2013</v>
      </c>
      <c r="AY596" t="s">
        <v>370</v>
      </c>
      <c r="AZ596">
        <v>1500</v>
      </c>
      <c r="BA596" t="s">
        <v>359</v>
      </c>
      <c r="BB596">
        <v>20</v>
      </c>
      <c r="BC596" t="s">
        <v>1065</v>
      </c>
      <c r="BD596" t="s">
        <v>1066</v>
      </c>
      <c r="BE596" t="s">
        <v>1067</v>
      </c>
      <c r="BF596" t="s">
        <v>1068</v>
      </c>
      <c r="BH596">
        <v>2013</v>
      </c>
      <c r="BI596" t="s">
        <v>369</v>
      </c>
      <c r="BJ596" t="s">
        <v>359</v>
      </c>
      <c r="BK596">
        <v>25</v>
      </c>
      <c r="BL596" t="s">
        <v>551</v>
      </c>
      <c r="BN596">
        <v>2013</v>
      </c>
      <c r="BO596" t="s">
        <v>370</v>
      </c>
      <c r="BP596" t="s">
        <v>359</v>
      </c>
      <c r="BQ596">
        <v>4</v>
      </c>
      <c r="BS596">
        <v>2013</v>
      </c>
      <c r="BT596" t="s">
        <v>370</v>
      </c>
      <c r="BU596">
        <v>11000</v>
      </c>
      <c r="BV596" t="s">
        <v>359</v>
      </c>
      <c r="BW596">
        <v>2</v>
      </c>
      <c r="BY596">
        <v>2013</v>
      </c>
      <c r="BZ596" t="s">
        <v>369</v>
      </c>
      <c r="CA596" t="s">
        <v>359</v>
      </c>
      <c r="CC596">
        <v>2013</v>
      </c>
      <c r="CD596" t="s">
        <v>370</v>
      </c>
      <c r="CE596" t="s">
        <v>361</v>
      </c>
      <c r="CN596" t="s">
        <v>359</v>
      </c>
      <c r="CO596" t="s">
        <v>359</v>
      </c>
      <c r="CP596" t="s">
        <v>375</v>
      </c>
      <c r="CQ596" t="s">
        <v>359</v>
      </c>
      <c r="CR596">
        <v>0</v>
      </c>
      <c r="CS596" t="s">
        <v>359</v>
      </c>
      <c r="CT596" t="s">
        <v>376</v>
      </c>
      <c r="CU596" t="s">
        <v>359</v>
      </c>
      <c r="CV596" t="s">
        <v>375</v>
      </c>
      <c r="CW596" t="s">
        <v>359</v>
      </c>
      <c r="CX596" t="s">
        <v>8913</v>
      </c>
      <c r="CY596" t="s">
        <v>8914</v>
      </c>
      <c r="CZ596" t="s">
        <v>8915</v>
      </c>
      <c r="DA596" t="s">
        <v>8916</v>
      </c>
      <c r="DB596">
        <v>1</v>
      </c>
      <c r="DC596" t="s">
        <v>8917</v>
      </c>
      <c r="DD596">
        <v>2013</v>
      </c>
      <c r="DE596" t="s">
        <v>622</v>
      </c>
      <c r="DF596" t="s">
        <v>361</v>
      </c>
      <c r="DJ596" t="s">
        <v>359</v>
      </c>
      <c r="DL596" t="s">
        <v>369</v>
      </c>
      <c r="DM596" t="s">
        <v>8918</v>
      </c>
      <c r="DN596" t="s">
        <v>8919</v>
      </c>
    </row>
    <row r="597" spans="1:118" x14ac:dyDescent="0.3">
      <c r="A597" t="s">
        <v>8920</v>
      </c>
      <c r="B597">
        <v>1</v>
      </c>
      <c r="D597" t="s">
        <v>348</v>
      </c>
      <c r="E597" t="s">
        <v>8921</v>
      </c>
      <c r="F597" t="s">
        <v>8922</v>
      </c>
      <c r="G597" t="s">
        <v>351</v>
      </c>
      <c r="H597" t="s">
        <v>8923</v>
      </c>
      <c r="I597">
        <v>2017</v>
      </c>
      <c r="J597" t="s">
        <v>353</v>
      </c>
      <c r="K597" t="s">
        <v>354</v>
      </c>
      <c r="L597" t="s">
        <v>355</v>
      </c>
      <c r="M597" t="s">
        <v>1454</v>
      </c>
      <c r="N597" t="s">
        <v>1455</v>
      </c>
      <c r="Q597" t="s">
        <v>358</v>
      </c>
      <c r="R597">
        <v>10234</v>
      </c>
      <c r="T597">
        <v>610</v>
      </c>
      <c r="U597">
        <v>610</v>
      </c>
      <c r="V597">
        <v>0</v>
      </c>
      <c r="W597" t="s">
        <v>359</v>
      </c>
      <c r="X597" t="s">
        <v>360</v>
      </c>
      <c r="Z597">
        <v>2012</v>
      </c>
      <c r="AA597" t="s">
        <v>361</v>
      </c>
      <c r="AC597" t="s">
        <v>362</v>
      </c>
      <c r="AE597">
        <v>1</v>
      </c>
      <c r="AF597" t="s">
        <v>363</v>
      </c>
      <c r="AG597" t="s">
        <v>364</v>
      </c>
      <c r="AH597" t="s">
        <v>365</v>
      </c>
      <c r="AI597" t="s">
        <v>366</v>
      </c>
      <c r="AJ597" t="s">
        <v>367</v>
      </c>
      <c r="AL597" t="s">
        <v>359</v>
      </c>
      <c r="AM597">
        <v>3</v>
      </c>
      <c r="AN597" t="s">
        <v>359</v>
      </c>
      <c r="AO597">
        <v>1</v>
      </c>
      <c r="AQ597" t="s">
        <v>368</v>
      </c>
      <c r="AR597">
        <v>2012</v>
      </c>
      <c r="AS597" t="s">
        <v>370</v>
      </c>
      <c r="AT597">
        <v>3</v>
      </c>
      <c r="AU597" t="s">
        <v>359</v>
      </c>
      <c r="AV597">
        <v>1</v>
      </c>
      <c r="AX597">
        <v>2012</v>
      </c>
      <c r="AY597" t="s">
        <v>370</v>
      </c>
      <c r="AZ597">
        <v>30000</v>
      </c>
      <c r="BA597" t="s">
        <v>359</v>
      </c>
      <c r="BB597">
        <v>7</v>
      </c>
      <c r="BC597" t="s">
        <v>371</v>
      </c>
      <c r="BD597" t="s">
        <v>372</v>
      </c>
      <c r="BE597" t="s">
        <v>373</v>
      </c>
      <c r="BF597" t="s">
        <v>374</v>
      </c>
      <c r="BH597">
        <v>2012</v>
      </c>
      <c r="BI597" t="s">
        <v>370</v>
      </c>
      <c r="BJ597" t="s">
        <v>359</v>
      </c>
      <c r="BK597">
        <v>14</v>
      </c>
      <c r="BL597" t="s">
        <v>368</v>
      </c>
      <c r="BM597" t="s">
        <v>8924</v>
      </c>
      <c r="BN597">
        <v>2012</v>
      </c>
      <c r="BO597" t="s">
        <v>370</v>
      </c>
      <c r="BP597" t="s">
        <v>359</v>
      </c>
      <c r="BQ597">
        <v>1</v>
      </c>
      <c r="BS597">
        <v>2012</v>
      </c>
      <c r="BT597" t="s">
        <v>370</v>
      </c>
      <c r="BU597">
        <v>30000</v>
      </c>
      <c r="BV597" t="s">
        <v>359</v>
      </c>
      <c r="BW597">
        <v>2</v>
      </c>
      <c r="BY597">
        <v>2012</v>
      </c>
      <c r="BZ597" t="s">
        <v>369</v>
      </c>
      <c r="CA597" t="s">
        <v>359</v>
      </c>
      <c r="CC597">
        <v>2012</v>
      </c>
      <c r="CD597" t="s">
        <v>370</v>
      </c>
      <c r="CE597" t="s">
        <v>361</v>
      </c>
      <c r="CN597" t="s">
        <v>359</v>
      </c>
      <c r="CO597" t="s">
        <v>359</v>
      </c>
      <c r="CP597" t="s">
        <v>375</v>
      </c>
      <c r="CQ597" t="s">
        <v>359</v>
      </c>
      <c r="CR597">
        <v>0</v>
      </c>
      <c r="CS597" t="s">
        <v>359</v>
      </c>
      <c r="CT597" t="s">
        <v>376</v>
      </c>
      <c r="CU597" t="s">
        <v>359</v>
      </c>
      <c r="CV597" t="s">
        <v>375</v>
      </c>
      <c r="CW597" t="s">
        <v>359</v>
      </c>
      <c r="CX597" t="s">
        <v>8925</v>
      </c>
      <c r="CY597" t="s">
        <v>8926</v>
      </c>
      <c r="CZ597" t="s">
        <v>8927</v>
      </c>
      <c r="DA597" t="s">
        <v>8928</v>
      </c>
      <c r="DB597">
        <v>1</v>
      </c>
      <c r="DC597" t="s">
        <v>8929</v>
      </c>
      <c r="DD597">
        <v>2012</v>
      </c>
      <c r="DE597" t="s">
        <v>370</v>
      </c>
      <c r="DF597" t="s">
        <v>361</v>
      </c>
      <c r="DJ597" t="s">
        <v>359</v>
      </c>
      <c r="DL597" t="s">
        <v>370</v>
      </c>
      <c r="DM597" t="s">
        <v>8930</v>
      </c>
      <c r="DN597" t="s">
        <v>8931</v>
      </c>
    </row>
    <row r="598" spans="1:118" x14ac:dyDescent="0.3">
      <c r="A598" t="s">
        <v>8932</v>
      </c>
      <c r="B598">
        <v>1</v>
      </c>
      <c r="D598" t="s">
        <v>579</v>
      </c>
      <c r="E598" t="s">
        <v>8933</v>
      </c>
      <c r="F598" t="s">
        <v>8934</v>
      </c>
      <c r="G598" t="s">
        <v>914</v>
      </c>
      <c r="H598" t="s">
        <v>8935</v>
      </c>
      <c r="I598">
        <v>2017</v>
      </c>
      <c r="J598" t="s">
        <v>353</v>
      </c>
      <c r="K598" t="s">
        <v>354</v>
      </c>
      <c r="L598" t="s">
        <v>754</v>
      </c>
      <c r="M598" t="s">
        <v>1476</v>
      </c>
      <c r="N598" t="s">
        <v>1292</v>
      </c>
      <c r="Q598" t="s">
        <v>1478</v>
      </c>
      <c r="R598">
        <v>5544</v>
      </c>
      <c r="T598">
        <v>203</v>
      </c>
      <c r="U598">
        <v>203</v>
      </c>
      <c r="V598">
        <v>0</v>
      </c>
      <c r="W598" t="s">
        <v>359</v>
      </c>
      <c r="X598" t="s">
        <v>360</v>
      </c>
      <c r="Z598">
        <v>1986</v>
      </c>
      <c r="AA598" t="s">
        <v>361</v>
      </c>
      <c r="AE598">
        <v>2</v>
      </c>
      <c r="AF598" t="s">
        <v>363</v>
      </c>
      <c r="AG598" t="s">
        <v>918</v>
      </c>
      <c r="AH598" t="s">
        <v>919</v>
      </c>
      <c r="AI598" t="s">
        <v>920</v>
      </c>
      <c r="AJ598" t="s">
        <v>921</v>
      </c>
      <c r="AL598" t="s">
        <v>359</v>
      </c>
      <c r="AM598">
        <v>20</v>
      </c>
      <c r="AN598" t="s">
        <v>359</v>
      </c>
      <c r="AO598">
        <v>1</v>
      </c>
      <c r="AQ598" t="s">
        <v>401</v>
      </c>
      <c r="AR598">
        <v>2016</v>
      </c>
      <c r="AS598" t="s">
        <v>370</v>
      </c>
      <c r="AT598">
        <v>20</v>
      </c>
      <c r="AU598" t="s">
        <v>359</v>
      </c>
      <c r="AV598">
        <v>1</v>
      </c>
      <c r="AX598">
        <v>2016</v>
      </c>
      <c r="AY598" t="s">
        <v>370</v>
      </c>
      <c r="AZ598">
        <v>5000</v>
      </c>
      <c r="BA598" t="s">
        <v>359</v>
      </c>
      <c r="BB598">
        <v>15</v>
      </c>
      <c r="BC598" t="s">
        <v>922</v>
      </c>
      <c r="BD598" t="s">
        <v>923</v>
      </c>
      <c r="BE598" t="s">
        <v>924</v>
      </c>
      <c r="BF598" t="s">
        <v>925</v>
      </c>
      <c r="BH598">
        <v>2016</v>
      </c>
      <c r="BI598" t="s">
        <v>370</v>
      </c>
      <c r="BJ598" t="s">
        <v>361</v>
      </c>
      <c r="BP598" t="s">
        <v>359</v>
      </c>
      <c r="BQ598">
        <v>2</v>
      </c>
      <c r="BS598">
        <v>2016</v>
      </c>
      <c r="BT598" t="s">
        <v>370</v>
      </c>
      <c r="BU598">
        <v>5000</v>
      </c>
      <c r="BV598" t="s">
        <v>359</v>
      </c>
      <c r="BW598">
        <v>1</v>
      </c>
      <c r="BY598">
        <v>2016</v>
      </c>
      <c r="BZ598" t="s">
        <v>370</v>
      </c>
      <c r="CA598" t="s">
        <v>359</v>
      </c>
      <c r="CC598">
        <v>2016</v>
      </c>
      <c r="CD598" t="s">
        <v>370</v>
      </c>
      <c r="CE598" t="s">
        <v>361</v>
      </c>
      <c r="CN598" t="s">
        <v>359</v>
      </c>
      <c r="CO598" t="s">
        <v>359</v>
      </c>
      <c r="CP598" t="s">
        <v>375</v>
      </c>
      <c r="CQ598" t="s">
        <v>359</v>
      </c>
      <c r="CR598">
        <v>0</v>
      </c>
      <c r="CS598" t="s">
        <v>359</v>
      </c>
      <c r="CT598" t="s">
        <v>376</v>
      </c>
      <c r="CU598" t="s">
        <v>359</v>
      </c>
      <c r="CV598" t="s">
        <v>375</v>
      </c>
      <c r="CW598" t="s">
        <v>359</v>
      </c>
      <c r="CX598" t="s">
        <v>8936</v>
      </c>
      <c r="CY598" t="s">
        <v>8937</v>
      </c>
      <c r="CZ598" t="s">
        <v>8938</v>
      </c>
      <c r="DA598" t="s">
        <v>8939</v>
      </c>
      <c r="DB598">
        <v>1</v>
      </c>
      <c r="DC598" t="s">
        <v>8940</v>
      </c>
      <c r="DD598">
        <v>2016</v>
      </c>
      <c r="DE598" t="s">
        <v>370</v>
      </c>
      <c r="DF598" t="s">
        <v>361</v>
      </c>
      <c r="DJ598" t="s">
        <v>359</v>
      </c>
      <c r="DL598" t="s">
        <v>370</v>
      </c>
      <c r="DN598" t="s">
        <v>8941</v>
      </c>
    </row>
    <row r="599" spans="1:118" x14ac:dyDescent="0.3">
      <c r="A599" t="s">
        <v>8942</v>
      </c>
      <c r="B599">
        <v>1</v>
      </c>
      <c r="D599" t="s">
        <v>465</v>
      </c>
      <c r="E599" t="s">
        <v>8943</v>
      </c>
      <c r="F599" t="s">
        <v>8944</v>
      </c>
      <c r="G599" t="s">
        <v>468</v>
      </c>
      <c r="H599" t="s">
        <v>8945</v>
      </c>
      <c r="I599">
        <v>2017</v>
      </c>
      <c r="J599" t="s">
        <v>353</v>
      </c>
      <c r="K599" t="s">
        <v>354</v>
      </c>
      <c r="L599" t="s">
        <v>937</v>
      </c>
      <c r="M599" t="s">
        <v>1176</v>
      </c>
      <c r="N599" t="s">
        <v>1805</v>
      </c>
      <c r="Q599" t="s">
        <v>8946</v>
      </c>
      <c r="R599">
        <v>30604</v>
      </c>
      <c r="T599">
        <v>177</v>
      </c>
      <c r="U599">
        <v>177</v>
      </c>
      <c r="V599">
        <v>0</v>
      </c>
      <c r="W599" t="s">
        <v>359</v>
      </c>
      <c r="X599" t="s">
        <v>360</v>
      </c>
      <c r="Z599">
        <v>2015</v>
      </c>
      <c r="AA599" t="s">
        <v>361</v>
      </c>
      <c r="AC599" t="s">
        <v>362</v>
      </c>
      <c r="AD599" t="s">
        <v>8947</v>
      </c>
      <c r="AE599">
        <v>11</v>
      </c>
      <c r="AF599" t="s">
        <v>363</v>
      </c>
      <c r="AG599" t="s">
        <v>670</v>
      </c>
      <c r="AH599" t="s">
        <v>671</v>
      </c>
      <c r="AI599" t="s">
        <v>672</v>
      </c>
      <c r="AJ599" t="s">
        <v>673</v>
      </c>
      <c r="AL599" t="s">
        <v>359</v>
      </c>
      <c r="AM599">
        <v>4</v>
      </c>
      <c r="AN599" t="s">
        <v>361</v>
      </c>
      <c r="AT599">
        <v>4</v>
      </c>
      <c r="AU599" t="s">
        <v>361</v>
      </c>
      <c r="BA599" t="s">
        <v>359</v>
      </c>
      <c r="BB599">
        <v>1</v>
      </c>
      <c r="BC599" t="s">
        <v>8948</v>
      </c>
      <c r="BD599" t="s">
        <v>8949</v>
      </c>
      <c r="BE599" t="s">
        <v>8950</v>
      </c>
      <c r="BF599" t="s">
        <v>8951</v>
      </c>
      <c r="BG599" t="s">
        <v>8952</v>
      </c>
      <c r="BH599">
        <v>2015</v>
      </c>
      <c r="BI599" t="s">
        <v>370</v>
      </c>
      <c r="BJ599" t="s">
        <v>361</v>
      </c>
      <c r="BP599" t="s">
        <v>361</v>
      </c>
      <c r="BV599" t="s">
        <v>361</v>
      </c>
      <c r="CE599" t="s">
        <v>361</v>
      </c>
      <c r="CN599" t="s">
        <v>359</v>
      </c>
      <c r="CO599" t="s">
        <v>359</v>
      </c>
      <c r="CP599" t="s">
        <v>375</v>
      </c>
      <c r="CQ599" t="s">
        <v>359</v>
      </c>
      <c r="CR599">
        <v>0</v>
      </c>
      <c r="CS599" t="s">
        <v>359</v>
      </c>
      <c r="CT599" t="s">
        <v>376</v>
      </c>
      <c r="CU599" t="s">
        <v>359</v>
      </c>
      <c r="CV599" t="s">
        <v>375</v>
      </c>
      <c r="CW599" t="s">
        <v>359</v>
      </c>
      <c r="CX599" t="s">
        <v>8953</v>
      </c>
      <c r="CY599" t="s">
        <v>8954</v>
      </c>
      <c r="CZ599" t="s">
        <v>5249</v>
      </c>
      <c r="DA599" t="s">
        <v>8955</v>
      </c>
      <c r="DB599">
        <v>2</v>
      </c>
      <c r="DC599" t="s">
        <v>8956</v>
      </c>
      <c r="DD599">
        <v>2015</v>
      </c>
      <c r="DE599" t="s">
        <v>370</v>
      </c>
      <c r="DF599" t="s">
        <v>361</v>
      </c>
      <c r="DJ599" t="s">
        <v>359</v>
      </c>
      <c r="DL599" t="s">
        <v>370</v>
      </c>
      <c r="DM599" t="s">
        <v>8947</v>
      </c>
      <c r="DN599" t="s">
        <v>8957</v>
      </c>
    </row>
    <row r="600" spans="1:118" x14ac:dyDescent="0.3">
      <c r="A600" t="s">
        <v>8958</v>
      </c>
      <c r="B600">
        <v>1</v>
      </c>
      <c r="D600" t="s">
        <v>559</v>
      </c>
      <c r="E600" t="s">
        <v>8959</v>
      </c>
      <c r="F600" t="s">
        <v>8960</v>
      </c>
      <c r="G600" t="s">
        <v>562</v>
      </c>
      <c r="H600" t="s">
        <v>8961</v>
      </c>
      <c r="I600">
        <v>2017</v>
      </c>
      <c r="J600" t="s">
        <v>353</v>
      </c>
      <c r="K600" t="s">
        <v>354</v>
      </c>
      <c r="L600" t="s">
        <v>1033</v>
      </c>
      <c r="M600" t="s">
        <v>3784</v>
      </c>
      <c r="N600" t="s">
        <v>3870</v>
      </c>
      <c r="Q600" t="s">
        <v>609</v>
      </c>
      <c r="T600">
        <v>198</v>
      </c>
      <c r="U600">
        <v>100</v>
      </c>
      <c r="V600">
        <v>98</v>
      </c>
      <c r="W600" t="s">
        <v>359</v>
      </c>
      <c r="X600" t="s">
        <v>394</v>
      </c>
      <c r="Z600">
        <v>2014</v>
      </c>
      <c r="AA600" t="s">
        <v>359</v>
      </c>
      <c r="AB600" t="s">
        <v>610</v>
      </c>
      <c r="AC600" t="s">
        <v>362</v>
      </c>
      <c r="AE600">
        <v>1</v>
      </c>
      <c r="AF600" t="s">
        <v>363</v>
      </c>
      <c r="AG600" t="s">
        <v>611</v>
      </c>
      <c r="AH600" t="s">
        <v>612</v>
      </c>
      <c r="AI600" t="s">
        <v>613</v>
      </c>
      <c r="AJ600" t="s">
        <v>614</v>
      </c>
      <c r="AL600" t="s">
        <v>359</v>
      </c>
      <c r="AM600">
        <v>20</v>
      </c>
      <c r="AN600" t="s">
        <v>359</v>
      </c>
      <c r="AO600">
        <v>1</v>
      </c>
      <c r="AQ600" t="s">
        <v>401</v>
      </c>
      <c r="AR600">
        <v>2014</v>
      </c>
      <c r="AS600" t="s">
        <v>369</v>
      </c>
      <c r="AT600">
        <v>20</v>
      </c>
      <c r="AU600" t="s">
        <v>359</v>
      </c>
      <c r="AV600">
        <v>1</v>
      </c>
      <c r="AX600">
        <v>2014</v>
      </c>
      <c r="AY600" t="s">
        <v>369</v>
      </c>
      <c r="AZ600">
        <v>400</v>
      </c>
      <c r="BA600" t="s">
        <v>359</v>
      </c>
      <c r="BB600">
        <v>3</v>
      </c>
      <c r="BC600" t="s">
        <v>617</v>
      </c>
      <c r="BD600" t="s">
        <v>618</v>
      </c>
      <c r="BE600" t="s">
        <v>619</v>
      </c>
      <c r="BF600" t="s">
        <v>620</v>
      </c>
      <c r="BH600">
        <v>2014</v>
      </c>
      <c r="BI600" t="s">
        <v>370</v>
      </c>
      <c r="BJ600" t="s">
        <v>361</v>
      </c>
      <c r="BP600" t="s">
        <v>359</v>
      </c>
      <c r="BQ600">
        <v>2</v>
      </c>
      <c r="BS600">
        <v>2014</v>
      </c>
      <c r="BT600" t="s">
        <v>622</v>
      </c>
      <c r="BU600">
        <v>800</v>
      </c>
      <c r="BV600" t="s">
        <v>361</v>
      </c>
      <c r="CE600" t="s">
        <v>361</v>
      </c>
      <c r="CN600" t="s">
        <v>359</v>
      </c>
      <c r="CO600" t="s">
        <v>359</v>
      </c>
      <c r="CP600" t="s">
        <v>375</v>
      </c>
      <c r="CQ600" t="s">
        <v>359</v>
      </c>
      <c r="CR600">
        <v>0</v>
      </c>
      <c r="CS600" t="s">
        <v>359</v>
      </c>
      <c r="CT600" t="s">
        <v>376</v>
      </c>
      <c r="CU600" t="s">
        <v>359</v>
      </c>
      <c r="CV600" t="s">
        <v>375</v>
      </c>
      <c r="CW600" t="s">
        <v>359</v>
      </c>
      <c r="CX600" t="s">
        <v>8962</v>
      </c>
      <c r="CY600" t="s">
        <v>8963</v>
      </c>
      <c r="CZ600" t="s">
        <v>2661</v>
      </c>
      <c r="DA600" t="s">
        <v>8964</v>
      </c>
      <c r="DB600">
        <v>5</v>
      </c>
      <c r="DC600" t="s">
        <v>8965</v>
      </c>
      <c r="DD600">
        <v>2014</v>
      </c>
      <c r="DE600" t="s">
        <v>622</v>
      </c>
      <c r="DF600" t="s">
        <v>359</v>
      </c>
      <c r="DG600">
        <v>5</v>
      </c>
      <c r="DH600">
        <v>30</v>
      </c>
      <c r="DI600" t="s">
        <v>8966</v>
      </c>
      <c r="DJ600" t="s">
        <v>361</v>
      </c>
      <c r="DK600" t="s">
        <v>8967</v>
      </c>
      <c r="DL600" t="s">
        <v>622</v>
      </c>
      <c r="DM600" t="s">
        <v>8968</v>
      </c>
      <c r="DN600" t="s">
        <v>8969</v>
      </c>
    </row>
    <row r="601" spans="1:118" x14ac:dyDescent="0.3">
      <c r="A601" t="s">
        <v>8970</v>
      </c>
      <c r="B601">
        <v>1</v>
      </c>
      <c r="D601" t="s">
        <v>348</v>
      </c>
      <c r="E601" t="s">
        <v>8971</v>
      </c>
      <c r="F601" t="s">
        <v>8972</v>
      </c>
      <c r="G601" t="s">
        <v>351</v>
      </c>
      <c r="H601" t="s">
        <v>8973</v>
      </c>
      <c r="I601">
        <v>2017</v>
      </c>
      <c r="J601" t="s">
        <v>353</v>
      </c>
      <c r="K601" t="s">
        <v>354</v>
      </c>
      <c r="L601" t="s">
        <v>446</v>
      </c>
      <c r="M601" t="s">
        <v>1079</v>
      </c>
      <c r="N601" t="s">
        <v>8974</v>
      </c>
      <c r="Q601" t="s">
        <v>1164</v>
      </c>
      <c r="R601">
        <v>14106</v>
      </c>
      <c r="T601">
        <v>184</v>
      </c>
      <c r="U601">
        <v>184</v>
      </c>
      <c r="V601">
        <v>0</v>
      </c>
      <c r="W601" t="s">
        <v>359</v>
      </c>
      <c r="X601" t="s">
        <v>394</v>
      </c>
      <c r="Z601">
        <v>2003</v>
      </c>
      <c r="AA601" t="s">
        <v>361</v>
      </c>
      <c r="AC601" t="s">
        <v>1150</v>
      </c>
      <c r="AE601">
        <v>2</v>
      </c>
      <c r="AF601" t="s">
        <v>363</v>
      </c>
      <c r="AG601" t="s">
        <v>519</v>
      </c>
      <c r="AH601" t="s">
        <v>520</v>
      </c>
      <c r="AI601" t="s">
        <v>521</v>
      </c>
      <c r="AJ601" t="s">
        <v>522</v>
      </c>
      <c r="AL601" t="s">
        <v>359</v>
      </c>
      <c r="AM601">
        <v>3</v>
      </c>
      <c r="AN601" t="s">
        <v>359</v>
      </c>
      <c r="AO601">
        <v>1</v>
      </c>
      <c r="AQ601" t="s">
        <v>368</v>
      </c>
      <c r="AR601">
        <v>2003</v>
      </c>
      <c r="AS601" t="s">
        <v>370</v>
      </c>
      <c r="AT601">
        <v>3</v>
      </c>
      <c r="AU601" t="s">
        <v>359</v>
      </c>
      <c r="AV601">
        <v>2</v>
      </c>
      <c r="AX601">
        <v>2003</v>
      </c>
      <c r="AY601" t="s">
        <v>370</v>
      </c>
      <c r="AZ601">
        <v>35000</v>
      </c>
      <c r="BA601" t="s">
        <v>359</v>
      </c>
      <c r="BB601">
        <v>7</v>
      </c>
      <c r="BC601" t="s">
        <v>2383</v>
      </c>
      <c r="BD601" t="s">
        <v>1085</v>
      </c>
      <c r="BE601" t="s">
        <v>1086</v>
      </c>
      <c r="BF601" t="s">
        <v>1087</v>
      </c>
      <c r="BH601">
        <v>2003</v>
      </c>
      <c r="BI601" t="s">
        <v>370</v>
      </c>
      <c r="BJ601" t="s">
        <v>359</v>
      </c>
      <c r="BK601">
        <v>12</v>
      </c>
      <c r="BL601" t="s">
        <v>368</v>
      </c>
      <c r="BM601" t="s">
        <v>8975</v>
      </c>
      <c r="BN601">
        <v>2003</v>
      </c>
      <c r="BO601" t="s">
        <v>370</v>
      </c>
      <c r="BP601" t="s">
        <v>359</v>
      </c>
      <c r="BQ601">
        <v>2</v>
      </c>
      <c r="BS601">
        <v>2003</v>
      </c>
      <c r="BT601" t="s">
        <v>370</v>
      </c>
      <c r="BU601">
        <v>35000</v>
      </c>
      <c r="BV601" t="s">
        <v>361</v>
      </c>
      <c r="CE601" t="s">
        <v>361</v>
      </c>
      <c r="CN601" t="s">
        <v>359</v>
      </c>
      <c r="CO601" t="s">
        <v>359</v>
      </c>
      <c r="CP601" t="s">
        <v>375</v>
      </c>
      <c r="CQ601" t="s">
        <v>359</v>
      </c>
      <c r="CR601">
        <v>0</v>
      </c>
      <c r="CS601" t="s">
        <v>359</v>
      </c>
      <c r="CT601" t="s">
        <v>376</v>
      </c>
      <c r="CU601" t="s">
        <v>359</v>
      </c>
      <c r="CV601" t="s">
        <v>375</v>
      </c>
      <c r="CW601" t="s">
        <v>359</v>
      </c>
      <c r="CX601" t="s">
        <v>8976</v>
      </c>
      <c r="CY601" t="s">
        <v>8977</v>
      </c>
      <c r="CZ601" t="s">
        <v>8978</v>
      </c>
      <c r="DA601" t="s">
        <v>8979</v>
      </c>
      <c r="DB601">
        <v>1</v>
      </c>
      <c r="DC601" t="s">
        <v>8980</v>
      </c>
      <c r="DD601">
        <v>2003</v>
      </c>
      <c r="DE601" t="s">
        <v>370</v>
      </c>
      <c r="DF601" t="s">
        <v>361</v>
      </c>
      <c r="DJ601" t="s">
        <v>359</v>
      </c>
      <c r="DL601" t="s">
        <v>370</v>
      </c>
      <c r="DN601" t="s">
        <v>8981</v>
      </c>
    </row>
    <row r="602" spans="1:118" x14ac:dyDescent="0.3">
      <c r="A602" t="s">
        <v>8982</v>
      </c>
      <c r="B602">
        <v>1</v>
      </c>
      <c r="D602" t="s">
        <v>465</v>
      </c>
      <c r="E602" t="s">
        <v>8983</v>
      </c>
      <c r="F602" t="s">
        <v>8984</v>
      </c>
      <c r="G602" t="s">
        <v>468</v>
      </c>
      <c r="H602" t="s">
        <v>4318</v>
      </c>
      <c r="I602">
        <v>2017</v>
      </c>
      <c r="J602" t="s">
        <v>353</v>
      </c>
      <c r="K602" t="s">
        <v>354</v>
      </c>
      <c r="L602" t="s">
        <v>664</v>
      </c>
      <c r="M602" t="s">
        <v>665</v>
      </c>
      <c r="N602" t="s">
        <v>7128</v>
      </c>
      <c r="Q602" t="s">
        <v>8985</v>
      </c>
      <c r="R602">
        <v>30604</v>
      </c>
      <c r="T602">
        <v>157</v>
      </c>
      <c r="U602">
        <v>157</v>
      </c>
      <c r="V602">
        <v>0</v>
      </c>
      <c r="W602" t="s">
        <v>359</v>
      </c>
      <c r="X602" t="s">
        <v>360</v>
      </c>
      <c r="Z602">
        <v>2012</v>
      </c>
      <c r="AA602" t="s">
        <v>359</v>
      </c>
      <c r="AB602" t="s">
        <v>8986</v>
      </c>
      <c r="AE602">
        <v>2</v>
      </c>
      <c r="AF602" t="s">
        <v>363</v>
      </c>
      <c r="AG602" t="s">
        <v>670</v>
      </c>
      <c r="AH602" t="s">
        <v>671</v>
      </c>
      <c r="AI602" t="s">
        <v>672</v>
      </c>
      <c r="AJ602" t="s">
        <v>673</v>
      </c>
      <c r="AL602" t="s">
        <v>359</v>
      </c>
      <c r="AM602">
        <v>5</v>
      </c>
      <c r="AN602" t="s">
        <v>361</v>
      </c>
      <c r="AT602">
        <v>5</v>
      </c>
      <c r="AU602" t="s">
        <v>361</v>
      </c>
      <c r="BA602" t="s">
        <v>361</v>
      </c>
      <c r="BJ602" t="s">
        <v>361</v>
      </c>
      <c r="BP602" t="s">
        <v>361</v>
      </c>
      <c r="BV602" t="s">
        <v>361</v>
      </c>
      <c r="CE602" t="s">
        <v>361</v>
      </c>
      <c r="CN602" t="s">
        <v>359</v>
      </c>
      <c r="CO602" t="s">
        <v>359</v>
      </c>
      <c r="CP602" t="s">
        <v>375</v>
      </c>
      <c r="CQ602" t="s">
        <v>359</v>
      </c>
      <c r="CR602">
        <v>0</v>
      </c>
      <c r="CS602" t="s">
        <v>359</v>
      </c>
      <c r="CT602" t="s">
        <v>376</v>
      </c>
      <c r="CU602" t="s">
        <v>359</v>
      </c>
      <c r="CV602" t="s">
        <v>375</v>
      </c>
      <c r="CW602" t="s">
        <v>359</v>
      </c>
      <c r="CX602" t="s">
        <v>8987</v>
      </c>
      <c r="CY602" t="s">
        <v>8988</v>
      </c>
      <c r="CZ602" t="s">
        <v>8989</v>
      </c>
      <c r="DA602" t="s">
        <v>8990</v>
      </c>
      <c r="DB602">
        <v>2</v>
      </c>
      <c r="DC602" t="s">
        <v>8991</v>
      </c>
      <c r="DD602">
        <v>2012</v>
      </c>
      <c r="DE602" t="s">
        <v>369</v>
      </c>
      <c r="DF602" t="s">
        <v>361</v>
      </c>
      <c r="DJ602" t="s">
        <v>359</v>
      </c>
      <c r="DL602" t="s">
        <v>369</v>
      </c>
      <c r="DM602" t="s">
        <v>2290</v>
      </c>
      <c r="DN602" t="s">
        <v>8992</v>
      </c>
    </row>
    <row r="603" spans="1:118" x14ac:dyDescent="0.3">
      <c r="A603" t="s">
        <v>8993</v>
      </c>
      <c r="B603">
        <v>1</v>
      </c>
      <c r="D603" t="s">
        <v>631</v>
      </c>
      <c r="E603" t="s">
        <v>8994</v>
      </c>
      <c r="F603" t="s">
        <v>8995</v>
      </c>
      <c r="G603" t="s">
        <v>634</v>
      </c>
      <c r="H603" t="s">
        <v>8996</v>
      </c>
      <c r="I603">
        <v>2017</v>
      </c>
      <c r="J603" t="s">
        <v>353</v>
      </c>
      <c r="K603" t="s">
        <v>354</v>
      </c>
      <c r="L603" t="s">
        <v>754</v>
      </c>
      <c r="M603" t="s">
        <v>607</v>
      </c>
      <c r="N603" t="s">
        <v>1476</v>
      </c>
      <c r="Q603" t="s">
        <v>756</v>
      </c>
      <c r="R603">
        <v>26296</v>
      </c>
      <c r="T603">
        <v>176</v>
      </c>
      <c r="U603">
        <v>81</v>
      </c>
      <c r="V603">
        <v>95</v>
      </c>
      <c r="W603" t="s">
        <v>359</v>
      </c>
      <c r="X603" t="s">
        <v>360</v>
      </c>
      <c r="Z603">
        <v>1987</v>
      </c>
      <c r="AA603" t="s">
        <v>359</v>
      </c>
      <c r="AB603" t="s">
        <v>757</v>
      </c>
      <c r="AC603" t="s">
        <v>362</v>
      </c>
      <c r="AE603">
        <v>1</v>
      </c>
      <c r="AF603" t="s">
        <v>363</v>
      </c>
      <c r="AG603" t="s">
        <v>731</v>
      </c>
      <c r="AH603" t="s">
        <v>732</v>
      </c>
      <c r="AI603" t="s">
        <v>733</v>
      </c>
      <c r="AJ603" t="s">
        <v>734</v>
      </c>
      <c r="AL603" t="s">
        <v>359</v>
      </c>
      <c r="AM603">
        <v>5</v>
      </c>
      <c r="AN603" t="s">
        <v>359</v>
      </c>
      <c r="AO603">
        <v>1</v>
      </c>
      <c r="AQ603" t="s">
        <v>401</v>
      </c>
      <c r="AR603">
        <v>2007</v>
      </c>
      <c r="AS603" t="s">
        <v>370</v>
      </c>
      <c r="AT603">
        <v>5</v>
      </c>
      <c r="AU603" t="s">
        <v>359</v>
      </c>
      <c r="AV603">
        <v>1</v>
      </c>
      <c r="AX603">
        <v>2016</v>
      </c>
      <c r="AY603" t="s">
        <v>370</v>
      </c>
      <c r="AZ603">
        <v>1900</v>
      </c>
      <c r="BA603" t="s">
        <v>359</v>
      </c>
      <c r="BB603">
        <v>39</v>
      </c>
      <c r="BC603" t="s">
        <v>731</v>
      </c>
      <c r="BD603" t="s">
        <v>732</v>
      </c>
      <c r="BE603" t="s">
        <v>8997</v>
      </c>
      <c r="BF603" t="s">
        <v>734</v>
      </c>
      <c r="BH603">
        <v>2016</v>
      </c>
      <c r="BI603" t="s">
        <v>370</v>
      </c>
      <c r="BJ603" t="s">
        <v>359</v>
      </c>
      <c r="BK603">
        <v>17</v>
      </c>
      <c r="BL603" t="s">
        <v>739</v>
      </c>
      <c r="BN603">
        <v>2016</v>
      </c>
      <c r="BO603" t="s">
        <v>370</v>
      </c>
      <c r="BP603" t="s">
        <v>359</v>
      </c>
      <c r="BQ603">
        <v>6</v>
      </c>
      <c r="BS603">
        <v>2016</v>
      </c>
      <c r="BT603" t="s">
        <v>370</v>
      </c>
      <c r="BU603">
        <v>40000</v>
      </c>
      <c r="BV603" t="s">
        <v>359</v>
      </c>
      <c r="BW603">
        <v>5</v>
      </c>
      <c r="BY603">
        <v>2017</v>
      </c>
      <c r="BZ603" t="s">
        <v>370</v>
      </c>
      <c r="CA603" t="s">
        <v>359</v>
      </c>
      <c r="CC603">
        <v>2016</v>
      </c>
      <c r="CD603" t="s">
        <v>370</v>
      </c>
      <c r="CE603" t="s">
        <v>359</v>
      </c>
      <c r="CG603" t="s">
        <v>740</v>
      </c>
      <c r="CH603">
        <v>2017</v>
      </c>
      <c r="CI603" t="s">
        <v>370</v>
      </c>
      <c r="CJ603" t="s">
        <v>361</v>
      </c>
      <c r="CN603" t="s">
        <v>359</v>
      </c>
      <c r="CO603" t="s">
        <v>359</v>
      </c>
      <c r="CP603" t="s">
        <v>375</v>
      </c>
      <c r="CQ603" t="s">
        <v>359</v>
      </c>
      <c r="CR603">
        <v>0</v>
      </c>
      <c r="CS603" t="s">
        <v>359</v>
      </c>
      <c r="CT603" t="s">
        <v>376</v>
      </c>
      <c r="CU603" t="s">
        <v>359</v>
      </c>
      <c r="CV603" t="s">
        <v>375</v>
      </c>
      <c r="CW603" t="s">
        <v>359</v>
      </c>
      <c r="CX603" t="s">
        <v>8998</v>
      </c>
      <c r="CY603" t="s">
        <v>8999</v>
      </c>
      <c r="CZ603" t="s">
        <v>9000</v>
      </c>
      <c r="DA603" t="s">
        <v>9001</v>
      </c>
      <c r="DB603">
        <v>64</v>
      </c>
      <c r="DC603" t="s">
        <v>9002</v>
      </c>
      <c r="DD603">
        <v>2016</v>
      </c>
      <c r="DE603" t="s">
        <v>370</v>
      </c>
      <c r="DF603" t="s">
        <v>361</v>
      </c>
      <c r="DJ603" t="s">
        <v>359</v>
      </c>
      <c r="DL603" t="s">
        <v>370</v>
      </c>
      <c r="DM603" t="s">
        <v>764</v>
      </c>
      <c r="DN603" t="s">
        <v>9003</v>
      </c>
    </row>
    <row r="604" spans="1:118" x14ac:dyDescent="0.3">
      <c r="A604" t="s">
        <v>9004</v>
      </c>
      <c r="B604">
        <v>1</v>
      </c>
      <c r="D604" t="s">
        <v>465</v>
      </c>
      <c r="E604" t="s">
        <v>9005</v>
      </c>
      <c r="F604" t="s">
        <v>9006</v>
      </c>
      <c r="G604" t="s">
        <v>468</v>
      </c>
      <c r="H604" t="s">
        <v>9007</v>
      </c>
      <c r="I604">
        <v>2017</v>
      </c>
      <c r="J604" t="s">
        <v>353</v>
      </c>
      <c r="K604" t="s">
        <v>354</v>
      </c>
      <c r="L604" t="s">
        <v>1033</v>
      </c>
      <c r="M604" t="s">
        <v>3784</v>
      </c>
      <c r="N604" t="s">
        <v>9008</v>
      </c>
      <c r="Q604" t="s">
        <v>9009</v>
      </c>
      <c r="T604">
        <v>169</v>
      </c>
      <c r="U604">
        <v>169</v>
      </c>
      <c r="V604">
        <v>0</v>
      </c>
      <c r="W604" t="s">
        <v>359</v>
      </c>
      <c r="X604" t="s">
        <v>394</v>
      </c>
      <c r="Z604">
        <v>2010</v>
      </c>
      <c r="AA604" t="s">
        <v>361</v>
      </c>
      <c r="AC604" t="s">
        <v>9010</v>
      </c>
      <c r="AD604" t="s">
        <v>9011</v>
      </c>
      <c r="AE604">
        <v>1</v>
      </c>
      <c r="AF604" t="s">
        <v>363</v>
      </c>
      <c r="AG604" t="s">
        <v>9012</v>
      </c>
      <c r="AH604" t="s">
        <v>9013</v>
      </c>
      <c r="AI604" t="s">
        <v>2418</v>
      </c>
      <c r="AJ604" t="s">
        <v>9014</v>
      </c>
      <c r="AK604" t="s">
        <v>9015</v>
      </c>
      <c r="AL604" t="s">
        <v>359</v>
      </c>
      <c r="AM604">
        <v>0</v>
      </c>
      <c r="AN604" t="s">
        <v>361</v>
      </c>
      <c r="AT604">
        <v>0</v>
      </c>
      <c r="AU604" t="s">
        <v>359</v>
      </c>
      <c r="AV604">
        <v>1</v>
      </c>
      <c r="AW604" t="s">
        <v>9016</v>
      </c>
      <c r="AX604">
        <v>2010</v>
      </c>
      <c r="AY604" t="s">
        <v>622</v>
      </c>
      <c r="AZ604">
        <v>100</v>
      </c>
      <c r="BA604" t="s">
        <v>359</v>
      </c>
      <c r="BB604">
        <v>1</v>
      </c>
      <c r="BC604" t="s">
        <v>9017</v>
      </c>
      <c r="BD604" t="s">
        <v>9018</v>
      </c>
      <c r="BE604" t="s">
        <v>9019</v>
      </c>
      <c r="BF604" t="s">
        <v>9020</v>
      </c>
      <c r="BG604" t="s">
        <v>9021</v>
      </c>
      <c r="BH604">
        <v>2010</v>
      </c>
      <c r="BI604" t="s">
        <v>622</v>
      </c>
      <c r="BJ604" t="s">
        <v>361</v>
      </c>
      <c r="BP604" t="s">
        <v>361</v>
      </c>
      <c r="BV604" t="s">
        <v>361</v>
      </c>
      <c r="CE604" t="s">
        <v>361</v>
      </c>
      <c r="CN604" t="s">
        <v>359</v>
      </c>
      <c r="CO604" t="s">
        <v>359</v>
      </c>
      <c r="CP604" t="s">
        <v>375</v>
      </c>
      <c r="CQ604" t="s">
        <v>359</v>
      </c>
      <c r="CR604">
        <v>0</v>
      </c>
      <c r="CS604" t="s">
        <v>359</v>
      </c>
      <c r="CT604" t="s">
        <v>376</v>
      </c>
      <c r="CU604" t="s">
        <v>359</v>
      </c>
      <c r="CV604" t="s">
        <v>375</v>
      </c>
      <c r="CW604" t="s">
        <v>359</v>
      </c>
      <c r="CX604" t="s">
        <v>9022</v>
      </c>
      <c r="CY604" t="s">
        <v>9023</v>
      </c>
      <c r="CZ604" t="s">
        <v>9024</v>
      </c>
      <c r="DA604" t="s">
        <v>9025</v>
      </c>
      <c r="DB604">
        <v>0</v>
      </c>
      <c r="DC604" t="s">
        <v>9026</v>
      </c>
      <c r="DD604">
        <v>2010</v>
      </c>
      <c r="DE604" t="s">
        <v>622</v>
      </c>
      <c r="DF604" t="s">
        <v>361</v>
      </c>
      <c r="DJ604" t="s">
        <v>361</v>
      </c>
      <c r="DK604" t="s">
        <v>9011</v>
      </c>
      <c r="DL604" t="s">
        <v>622</v>
      </c>
      <c r="DM604" t="s">
        <v>9011</v>
      </c>
      <c r="DN604" t="s">
        <v>9027</v>
      </c>
    </row>
    <row r="605" spans="1:118" x14ac:dyDescent="0.3">
      <c r="A605" t="s">
        <v>9028</v>
      </c>
      <c r="B605">
        <v>1</v>
      </c>
      <c r="D605" t="s">
        <v>465</v>
      </c>
      <c r="E605" t="s">
        <v>9029</v>
      </c>
      <c r="F605" t="s">
        <v>9030</v>
      </c>
      <c r="G605" t="s">
        <v>468</v>
      </c>
      <c r="H605" t="s">
        <v>3363</v>
      </c>
      <c r="I605">
        <v>2017</v>
      </c>
      <c r="J605" t="s">
        <v>353</v>
      </c>
      <c r="K605" t="s">
        <v>354</v>
      </c>
      <c r="L605" t="s">
        <v>664</v>
      </c>
      <c r="M605" t="s">
        <v>665</v>
      </c>
      <c r="N605" t="s">
        <v>2911</v>
      </c>
      <c r="Q605" t="s">
        <v>9031</v>
      </c>
      <c r="R605">
        <v>30604</v>
      </c>
      <c r="T605">
        <v>178</v>
      </c>
      <c r="U605">
        <v>178</v>
      </c>
      <c r="V605">
        <v>0</v>
      </c>
      <c r="W605" t="s">
        <v>359</v>
      </c>
      <c r="X605" t="s">
        <v>360</v>
      </c>
      <c r="Z605">
        <v>2012</v>
      </c>
      <c r="AA605" t="s">
        <v>361</v>
      </c>
      <c r="AC605" t="s">
        <v>668</v>
      </c>
      <c r="AD605" t="s">
        <v>2913</v>
      </c>
      <c r="AE605">
        <v>11</v>
      </c>
      <c r="AF605" t="s">
        <v>363</v>
      </c>
      <c r="AG605" t="s">
        <v>670</v>
      </c>
      <c r="AH605" t="s">
        <v>671</v>
      </c>
      <c r="AI605" t="s">
        <v>672</v>
      </c>
      <c r="AJ605" t="s">
        <v>673</v>
      </c>
      <c r="AL605" t="s">
        <v>359</v>
      </c>
      <c r="AM605">
        <v>4</v>
      </c>
      <c r="AN605" t="s">
        <v>361</v>
      </c>
      <c r="AT605">
        <v>4</v>
      </c>
      <c r="AU605" t="s">
        <v>361</v>
      </c>
      <c r="BA605" t="s">
        <v>359</v>
      </c>
      <c r="BB605">
        <v>1</v>
      </c>
      <c r="BC605" t="s">
        <v>9032</v>
      </c>
      <c r="BD605" t="s">
        <v>9033</v>
      </c>
      <c r="BE605" t="s">
        <v>2519</v>
      </c>
      <c r="BF605" t="s">
        <v>9034</v>
      </c>
      <c r="BG605" t="s">
        <v>9035</v>
      </c>
      <c r="BH605">
        <v>2012</v>
      </c>
      <c r="BI605" t="s">
        <v>370</v>
      </c>
      <c r="BJ605" t="s">
        <v>361</v>
      </c>
      <c r="BP605" t="s">
        <v>361</v>
      </c>
      <c r="BV605" t="s">
        <v>361</v>
      </c>
      <c r="CE605" t="s">
        <v>361</v>
      </c>
      <c r="CN605" t="s">
        <v>359</v>
      </c>
      <c r="CO605" t="s">
        <v>359</v>
      </c>
      <c r="CP605" t="s">
        <v>375</v>
      </c>
      <c r="CQ605" t="s">
        <v>359</v>
      </c>
      <c r="CR605">
        <v>0</v>
      </c>
      <c r="CS605" t="s">
        <v>359</v>
      </c>
      <c r="CT605" t="s">
        <v>376</v>
      </c>
      <c r="CU605" t="s">
        <v>359</v>
      </c>
      <c r="CV605" t="s">
        <v>375</v>
      </c>
      <c r="CW605" t="s">
        <v>359</v>
      </c>
      <c r="CX605" t="s">
        <v>9036</v>
      </c>
      <c r="CY605" t="s">
        <v>9037</v>
      </c>
      <c r="CZ605" t="s">
        <v>9038</v>
      </c>
      <c r="DA605" t="s">
        <v>9039</v>
      </c>
      <c r="DB605">
        <v>1</v>
      </c>
      <c r="DC605" t="s">
        <v>9040</v>
      </c>
      <c r="DD605">
        <v>2012</v>
      </c>
      <c r="DE605" t="s">
        <v>370</v>
      </c>
      <c r="DF605" t="s">
        <v>361</v>
      </c>
      <c r="DJ605" t="s">
        <v>359</v>
      </c>
      <c r="DL605" t="s">
        <v>370</v>
      </c>
      <c r="DM605" t="s">
        <v>2913</v>
      </c>
      <c r="DN605" t="s">
        <v>9041</v>
      </c>
    </row>
    <row r="606" spans="1:118" x14ac:dyDescent="0.3">
      <c r="A606" t="s">
        <v>9042</v>
      </c>
      <c r="B606">
        <v>1</v>
      </c>
      <c r="D606" t="s">
        <v>412</v>
      </c>
      <c r="E606" t="s">
        <v>9043</v>
      </c>
      <c r="F606" t="s">
        <v>9044</v>
      </c>
      <c r="G606" t="s">
        <v>415</v>
      </c>
      <c r="H606" t="s">
        <v>9045</v>
      </c>
      <c r="I606">
        <v>2017</v>
      </c>
      <c r="J606" t="s">
        <v>353</v>
      </c>
      <c r="K606" t="s">
        <v>354</v>
      </c>
      <c r="L606" t="s">
        <v>417</v>
      </c>
      <c r="M606" t="s">
        <v>690</v>
      </c>
      <c r="N606" t="s">
        <v>9046</v>
      </c>
      <c r="Q606" t="s">
        <v>6702</v>
      </c>
      <c r="R606">
        <v>3456</v>
      </c>
      <c r="T606">
        <v>652</v>
      </c>
      <c r="U606">
        <v>602</v>
      </c>
      <c r="V606">
        <v>50</v>
      </c>
      <c r="W606" t="s">
        <v>359</v>
      </c>
      <c r="X606" t="s">
        <v>394</v>
      </c>
      <c r="Z606">
        <v>2015</v>
      </c>
      <c r="AA606" t="s">
        <v>359</v>
      </c>
      <c r="AB606" t="s">
        <v>9047</v>
      </c>
      <c r="AC606" t="s">
        <v>362</v>
      </c>
      <c r="AD606" t="s">
        <v>9048</v>
      </c>
      <c r="AE606">
        <v>1</v>
      </c>
      <c r="AF606" t="s">
        <v>363</v>
      </c>
      <c r="AG606" t="s">
        <v>9049</v>
      </c>
      <c r="AH606" t="s">
        <v>2171</v>
      </c>
      <c r="AI606" t="s">
        <v>2172</v>
      </c>
      <c r="AJ606" t="s">
        <v>2173</v>
      </c>
      <c r="AK606" t="s">
        <v>9050</v>
      </c>
      <c r="AL606" t="s">
        <v>359</v>
      </c>
      <c r="AM606">
        <v>120</v>
      </c>
      <c r="AN606" t="s">
        <v>359</v>
      </c>
      <c r="AO606">
        <v>1</v>
      </c>
      <c r="AP606" t="s">
        <v>9051</v>
      </c>
      <c r="AQ606" t="s">
        <v>401</v>
      </c>
      <c r="AR606">
        <v>2015</v>
      </c>
      <c r="AS606" t="s">
        <v>370</v>
      </c>
      <c r="AT606">
        <v>120</v>
      </c>
      <c r="AU606" t="s">
        <v>359</v>
      </c>
      <c r="AV606">
        <v>1</v>
      </c>
      <c r="AW606" t="s">
        <v>9052</v>
      </c>
      <c r="AX606">
        <v>2015</v>
      </c>
      <c r="AY606" t="s">
        <v>370</v>
      </c>
      <c r="AZ606">
        <v>10000</v>
      </c>
      <c r="BA606" t="s">
        <v>359</v>
      </c>
      <c r="BB606">
        <v>10</v>
      </c>
      <c r="BC606" t="s">
        <v>2174</v>
      </c>
      <c r="BD606" t="s">
        <v>2175</v>
      </c>
      <c r="BE606" t="s">
        <v>2176</v>
      </c>
      <c r="BF606" t="s">
        <v>2177</v>
      </c>
      <c r="BG606" t="s">
        <v>9053</v>
      </c>
      <c r="BH606">
        <v>2015</v>
      </c>
      <c r="BI606" t="s">
        <v>370</v>
      </c>
      <c r="BJ606" t="s">
        <v>359</v>
      </c>
      <c r="BK606">
        <v>3</v>
      </c>
      <c r="BL606" t="s">
        <v>805</v>
      </c>
      <c r="BM606" t="s">
        <v>9054</v>
      </c>
      <c r="BN606">
        <v>2015</v>
      </c>
      <c r="BO606" t="s">
        <v>370</v>
      </c>
      <c r="BP606" t="s">
        <v>359</v>
      </c>
      <c r="BQ606">
        <v>2</v>
      </c>
      <c r="BS606">
        <v>2015</v>
      </c>
      <c r="BT606" t="s">
        <v>370</v>
      </c>
      <c r="BU606">
        <v>10000</v>
      </c>
      <c r="BV606" t="s">
        <v>361</v>
      </c>
      <c r="CE606" t="s">
        <v>361</v>
      </c>
      <c r="CN606" t="s">
        <v>359</v>
      </c>
      <c r="CO606" t="s">
        <v>359</v>
      </c>
      <c r="CP606" t="s">
        <v>375</v>
      </c>
      <c r="CQ606" t="s">
        <v>359</v>
      </c>
      <c r="CR606">
        <v>0</v>
      </c>
      <c r="CS606" t="s">
        <v>359</v>
      </c>
      <c r="CT606" t="s">
        <v>376</v>
      </c>
      <c r="CU606" t="s">
        <v>359</v>
      </c>
      <c r="CV606" t="s">
        <v>375</v>
      </c>
      <c r="CW606" t="s">
        <v>359</v>
      </c>
      <c r="CX606" t="s">
        <v>9055</v>
      </c>
      <c r="CY606" t="s">
        <v>9056</v>
      </c>
      <c r="CZ606" t="s">
        <v>9057</v>
      </c>
      <c r="DA606" t="s">
        <v>9058</v>
      </c>
      <c r="DB606">
        <v>8</v>
      </c>
      <c r="DC606" t="s">
        <v>9059</v>
      </c>
      <c r="DD606">
        <v>2015</v>
      </c>
      <c r="DE606" t="s">
        <v>369</v>
      </c>
      <c r="DF606" t="s">
        <v>361</v>
      </c>
      <c r="DJ606" t="s">
        <v>359</v>
      </c>
      <c r="DL606" t="s">
        <v>370</v>
      </c>
      <c r="DM606" t="s">
        <v>9060</v>
      </c>
      <c r="DN606" t="s">
        <v>9061</v>
      </c>
    </row>
    <row r="607" spans="1:118" x14ac:dyDescent="0.3">
      <c r="A607" t="s">
        <v>9062</v>
      </c>
      <c r="B607">
        <v>1</v>
      </c>
      <c r="D607" t="s">
        <v>465</v>
      </c>
      <c r="E607" t="s">
        <v>9063</v>
      </c>
      <c r="F607" t="s">
        <v>9064</v>
      </c>
      <c r="G607" t="s">
        <v>468</v>
      </c>
      <c r="H607" t="s">
        <v>1412</v>
      </c>
      <c r="I607">
        <v>2017</v>
      </c>
      <c r="J607" t="s">
        <v>353</v>
      </c>
      <c r="K607" t="s">
        <v>354</v>
      </c>
      <c r="L607" t="s">
        <v>664</v>
      </c>
      <c r="M607" t="s">
        <v>709</v>
      </c>
      <c r="N607" t="s">
        <v>709</v>
      </c>
      <c r="Q607" t="s">
        <v>9065</v>
      </c>
      <c r="R607">
        <v>30604</v>
      </c>
      <c r="T607">
        <v>115</v>
      </c>
      <c r="U607">
        <v>115</v>
      </c>
      <c r="V607">
        <v>0</v>
      </c>
      <c r="W607" t="s">
        <v>359</v>
      </c>
      <c r="X607" t="s">
        <v>360</v>
      </c>
      <c r="Z607">
        <v>2012</v>
      </c>
      <c r="AA607" t="s">
        <v>361</v>
      </c>
      <c r="AC607" t="s">
        <v>362</v>
      </c>
      <c r="AD607" t="s">
        <v>711</v>
      </c>
      <c r="AE607">
        <v>2</v>
      </c>
      <c r="AF607" t="s">
        <v>363</v>
      </c>
      <c r="AG607" t="s">
        <v>670</v>
      </c>
      <c r="AH607" t="s">
        <v>671</v>
      </c>
      <c r="AI607" t="s">
        <v>672</v>
      </c>
      <c r="AJ607" t="s">
        <v>673</v>
      </c>
      <c r="AL607" t="s">
        <v>359</v>
      </c>
      <c r="AM607">
        <v>5</v>
      </c>
      <c r="AN607" t="s">
        <v>361</v>
      </c>
      <c r="AT607">
        <v>5</v>
      </c>
      <c r="AU607" t="s">
        <v>361</v>
      </c>
      <c r="BA607" t="s">
        <v>359</v>
      </c>
      <c r="BB607">
        <v>1</v>
      </c>
      <c r="BC607" t="s">
        <v>9066</v>
      </c>
      <c r="BD607" t="s">
        <v>9067</v>
      </c>
      <c r="BE607" t="s">
        <v>9068</v>
      </c>
      <c r="BF607" t="s">
        <v>9069</v>
      </c>
      <c r="BG607" t="s">
        <v>9070</v>
      </c>
      <c r="BH607">
        <v>2012</v>
      </c>
      <c r="BI607" t="s">
        <v>370</v>
      </c>
      <c r="BJ607" t="s">
        <v>361</v>
      </c>
      <c r="BP607" t="s">
        <v>359</v>
      </c>
      <c r="BQ607">
        <v>1</v>
      </c>
      <c r="BR607" t="s">
        <v>9071</v>
      </c>
      <c r="BS607">
        <v>2012</v>
      </c>
      <c r="BT607" t="s">
        <v>370</v>
      </c>
      <c r="BU607">
        <v>100</v>
      </c>
      <c r="BV607" t="s">
        <v>361</v>
      </c>
      <c r="CE607" t="s">
        <v>361</v>
      </c>
      <c r="CN607" t="s">
        <v>359</v>
      </c>
      <c r="CO607" t="s">
        <v>359</v>
      </c>
      <c r="CP607" t="s">
        <v>375</v>
      </c>
      <c r="CQ607" t="s">
        <v>359</v>
      </c>
      <c r="CR607">
        <v>0</v>
      </c>
      <c r="CS607" t="s">
        <v>359</v>
      </c>
      <c r="CT607" t="s">
        <v>376</v>
      </c>
      <c r="CU607" t="s">
        <v>359</v>
      </c>
      <c r="CV607" t="s">
        <v>375</v>
      </c>
      <c r="CW607" t="s">
        <v>359</v>
      </c>
      <c r="CX607" t="s">
        <v>9072</v>
      </c>
      <c r="CY607" t="s">
        <v>9073</v>
      </c>
      <c r="CZ607" t="s">
        <v>9074</v>
      </c>
      <c r="DA607" t="s">
        <v>9075</v>
      </c>
      <c r="DB607">
        <v>6</v>
      </c>
      <c r="DC607" t="s">
        <v>9076</v>
      </c>
      <c r="DD607">
        <v>2012</v>
      </c>
      <c r="DE607" t="s">
        <v>370</v>
      </c>
      <c r="DF607" t="s">
        <v>361</v>
      </c>
      <c r="DJ607" t="s">
        <v>359</v>
      </c>
      <c r="DL607" t="s">
        <v>370</v>
      </c>
      <c r="DM607" t="s">
        <v>711</v>
      </c>
      <c r="DN607" t="s">
        <v>9077</v>
      </c>
    </row>
    <row r="608" spans="1:118" x14ac:dyDescent="0.3">
      <c r="A608" t="s">
        <v>9078</v>
      </c>
      <c r="B608">
        <v>1</v>
      </c>
      <c r="D608" t="s">
        <v>465</v>
      </c>
      <c r="E608" t="s">
        <v>9079</v>
      </c>
      <c r="F608" t="s">
        <v>9080</v>
      </c>
      <c r="G608" t="s">
        <v>468</v>
      </c>
      <c r="H608" t="s">
        <v>9081</v>
      </c>
      <c r="I608">
        <v>2017</v>
      </c>
      <c r="J608" t="s">
        <v>353</v>
      </c>
      <c r="K608" t="s">
        <v>354</v>
      </c>
      <c r="L608" t="s">
        <v>664</v>
      </c>
      <c r="M608" t="s">
        <v>709</v>
      </c>
      <c r="N608" t="s">
        <v>419</v>
      </c>
      <c r="Q608" t="s">
        <v>9082</v>
      </c>
      <c r="R608">
        <v>30604</v>
      </c>
      <c r="T608">
        <v>160</v>
      </c>
      <c r="U608">
        <v>160</v>
      </c>
      <c r="V608">
        <v>0</v>
      </c>
      <c r="W608" t="s">
        <v>359</v>
      </c>
      <c r="X608" t="s">
        <v>360</v>
      </c>
      <c r="Z608">
        <v>2017</v>
      </c>
      <c r="AA608" t="s">
        <v>361</v>
      </c>
      <c r="AC608" t="s">
        <v>362</v>
      </c>
      <c r="AE608">
        <v>2</v>
      </c>
      <c r="AF608" t="s">
        <v>363</v>
      </c>
      <c r="AG608" t="s">
        <v>670</v>
      </c>
      <c r="AH608" t="s">
        <v>671</v>
      </c>
      <c r="AI608" t="s">
        <v>672</v>
      </c>
      <c r="AJ608" t="s">
        <v>673</v>
      </c>
      <c r="AL608" t="s">
        <v>359</v>
      </c>
      <c r="AM608">
        <v>5</v>
      </c>
      <c r="AN608" t="s">
        <v>361</v>
      </c>
      <c r="AT608">
        <v>5</v>
      </c>
      <c r="AU608" t="s">
        <v>361</v>
      </c>
      <c r="BA608" t="s">
        <v>361</v>
      </c>
      <c r="BJ608" t="s">
        <v>361</v>
      </c>
      <c r="BP608" t="s">
        <v>361</v>
      </c>
      <c r="BV608" t="s">
        <v>361</v>
      </c>
      <c r="CE608" t="s">
        <v>361</v>
      </c>
      <c r="CN608" t="s">
        <v>359</v>
      </c>
      <c r="CO608" t="s">
        <v>359</v>
      </c>
      <c r="CP608" t="s">
        <v>375</v>
      </c>
      <c r="CQ608" t="s">
        <v>359</v>
      </c>
      <c r="CR608">
        <v>0</v>
      </c>
      <c r="CS608" t="s">
        <v>359</v>
      </c>
      <c r="CT608" t="s">
        <v>376</v>
      </c>
      <c r="CU608" t="s">
        <v>359</v>
      </c>
      <c r="CV608" t="s">
        <v>375</v>
      </c>
      <c r="CW608" t="s">
        <v>359</v>
      </c>
      <c r="CX608" t="s">
        <v>9083</v>
      </c>
      <c r="CY608" t="s">
        <v>9084</v>
      </c>
      <c r="CZ608" t="s">
        <v>9085</v>
      </c>
      <c r="DA608" t="s">
        <v>9086</v>
      </c>
      <c r="DB608">
        <v>2</v>
      </c>
      <c r="DC608" t="s">
        <v>9087</v>
      </c>
      <c r="DD608">
        <v>2017</v>
      </c>
      <c r="DE608" t="s">
        <v>370</v>
      </c>
      <c r="DF608" t="s">
        <v>361</v>
      </c>
      <c r="DJ608" t="s">
        <v>359</v>
      </c>
      <c r="DL608" t="s">
        <v>370</v>
      </c>
      <c r="DM608" t="s">
        <v>2290</v>
      </c>
      <c r="DN608" t="s">
        <v>9088</v>
      </c>
    </row>
    <row r="609" spans="1:118" x14ac:dyDescent="0.3">
      <c r="A609" t="s">
        <v>9089</v>
      </c>
      <c r="B609">
        <v>1</v>
      </c>
      <c r="D609" t="s">
        <v>631</v>
      </c>
      <c r="E609" t="s">
        <v>9090</v>
      </c>
      <c r="F609" t="s">
        <v>9091</v>
      </c>
      <c r="G609" t="s">
        <v>634</v>
      </c>
      <c r="H609" t="s">
        <v>9092</v>
      </c>
      <c r="I609">
        <v>2017</v>
      </c>
      <c r="J609" t="s">
        <v>353</v>
      </c>
      <c r="K609" t="s">
        <v>354</v>
      </c>
      <c r="L609" t="s">
        <v>754</v>
      </c>
      <c r="M609" t="s">
        <v>607</v>
      </c>
      <c r="N609" t="s">
        <v>1611</v>
      </c>
      <c r="Q609" t="s">
        <v>756</v>
      </c>
      <c r="R609">
        <v>26296</v>
      </c>
      <c r="T609">
        <v>135</v>
      </c>
      <c r="U609">
        <v>135</v>
      </c>
      <c r="V609">
        <v>0</v>
      </c>
      <c r="W609" t="s">
        <v>359</v>
      </c>
      <c r="X609" t="s">
        <v>360</v>
      </c>
      <c r="Z609">
        <v>1987</v>
      </c>
      <c r="AA609" t="s">
        <v>359</v>
      </c>
      <c r="AB609" t="s">
        <v>757</v>
      </c>
      <c r="AC609" t="s">
        <v>362</v>
      </c>
      <c r="AE609">
        <v>1</v>
      </c>
      <c r="AF609" t="s">
        <v>363</v>
      </c>
      <c r="AG609" t="s">
        <v>2199</v>
      </c>
      <c r="AH609" t="s">
        <v>732</v>
      </c>
      <c r="AI609" t="s">
        <v>733</v>
      </c>
      <c r="AJ609" t="s">
        <v>734</v>
      </c>
      <c r="AL609" t="s">
        <v>359</v>
      </c>
      <c r="AM609">
        <v>5</v>
      </c>
      <c r="AN609" t="s">
        <v>359</v>
      </c>
      <c r="AO609">
        <v>1</v>
      </c>
      <c r="AQ609" t="s">
        <v>401</v>
      </c>
      <c r="AR609">
        <v>2007</v>
      </c>
      <c r="AS609" t="s">
        <v>370</v>
      </c>
      <c r="AT609">
        <v>5</v>
      </c>
      <c r="AU609" t="s">
        <v>359</v>
      </c>
      <c r="AV609">
        <v>1</v>
      </c>
      <c r="AX609">
        <v>2016</v>
      </c>
      <c r="AY609" t="s">
        <v>370</v>
      </c>
      <c r="AZ609">
        <v>1900</v>
      </c>
      <c r="BA609" t="s">
        <v>359</v>
      </c>
      <c r="BB609">
        <v>39</v>
      </c>
      <c r="BC609" t="s">
        <v>9093</v>
      </c>
      <c r="BD609" t="s">
        <v>736</v>
      </c>
      <c r="BE609" t="s">
        <v>737</v>
      </c>
      <c r="BF609" t="s">
        <v>738</v>
      </c>
      <c r="BH609">
        <v>2016</v>
      </c>
      <c r="BI609" t="s">
        <v>370</v>
      </c>
      <c r="BJ609" t="s">
        <v>359</v>
      </c>
      <c r="BK609">
        <v>17</v>
      </c>
      <c r="BL609" t="s">
        <v>1280</v>
      </c>
      <c r="BN609">
        <v>2016</v>
      </c>
      <c r="BO609" t="s">
        <v>370</v>
      </c>
      <c r="BP609" t="s">
        <v>359</v>
      </c>
      <c r="BQ609">
        <v>6</v>
      </c>
      <c r="BS609">
        <v>2016</v>
      </c>
      <c r="BT609" t="s">
        <v>370</v>
      </c>
      <c r="BU609">
        <v>40000</v>
      </c>
      <c r="BV609" t="s">
        <v>359</v>
      </c>
      <c r="BW609">
        <v>5</v>
      </c>
      <c r="BY609">
        <v>2017</v>
      </c>
      <c r="BZ609" t="s">
        <v>370</v>
      </c>
      <c r="CA609" t="s">
        <v>359</v>
      </c>
      <c r="CC609">
        <v>2016</v>
      </c>
      <c r="CD609" t="s">
        <v>370</v>
      </c>
      <c r="CE609" t="s">
        <v>359</v>
      </c>
      <c r="CG609" t="s">
        <v>740</v>
      </c>
      <c r="CH609">
        <v>2017</v>
      </c>
      <c r="CI609" t="s">
        <v>370</v>
      </c>
      <c r="CJ609" t="s">
        <v>361</v>
      </c>
      <c r="CN609" t="s">
        <v>359</v>
      </c>
      <c r="CO609" t="s">
        <v>359</v>
      </c>
      <c r="CP609" t="s">
        <v>375</v>
      </c>
      <c r="CQ609" t="s">
        <v>359</v>
      </c>
      <c r="CR609">
        <v>0</v>
      </c>
      <c r="CS609" t="s">
        <v>359</v>
      </c>
      <c r="CT609" t="s">
        <v>376</v>
      </c>
      <c r="CU609" t="s">
        <v>359</v>
      </c>
      <c r="CV609" t="s">
        <v>375</v>
      </c>
      <c r="CW609" t="s">
        <v>359</v>
      </c>
      <c r="CX609" t="s">
        <v>9094</v>
      </c>
      <c r="CY609" t="s">
        <v>9095</v>
      </c>
      <c r="CZ609" t="s">
        <v>9096</v>
      </c>
      <c r="DA609" t="s">
        <v>9097</v>
      </c>
      <c r="DB609">
        <v>64</v>
      </c>
      <c r="DC609" t="s">
        <v>9098</v>
      </c>
      <c r="DD609">
        <v>2016</v>
      </c>
      <c r="DE609" t="s">
        <v>370</v>
      </c>
      <c r="DF609" t="s">
        <v>361</v>
      </c>
      <c r="DJ609" t="s">
        <v>359</v>
      </c>
      <c r="DL609" t="s">
        <v>370</v>
      </c>
      <c r="DM609" t="s">
        <v>764</v>
      </c>
      <c r="DN609" t="s">
        <v>9099</v>
      </c>
    </row>
    <row r="610" spans="1:118" x14ac:dyDescent="0.3">
      <c r="A610" t="s">
        <v>9100</v>
      </c>
      <c r="B610">
        <v>1</v>
      </c>
      <c r="D610" t="s">
        <v>579</v>
      </c>
      <c r="E610" t="s">
        <v>9101</v>
      </c>
      <c r="F610" t="s">
        <v>9102</v>
      </c>
      <c r="G610" t="s">
        <v>582</v>
      </c>
      <c r="H610" t="s">
        <v>9103</v>
      </c>
      <c r="I610">
        <v>2017</v>
      </c>
      <c r="J610" t="s">
        <v>353</v>
      </c>
      <c r="K610" t="s">
        <v>354</v>
      </c>
      <c r="L610" t="s">
        <v>355</v>
      </c>
      <c r="M610" t="s">
        <v>1454</v>
      </c>
      <c r="N610" t="s">
        <v>9104</v>
      </c>
      <c r="Q610" t="s">
        <v>9105</v>
      </c>
      <c r="T610">
        <v>141</v>
      </c>
      <c r="U610">
        <v>120</v>
      </c>
      <c r="V610">
        <v>21</v>
      </c>
      <c r="W610" t="s">
        <v>359</v>
      </c>
      <c r="X610" t="s">
        <v>360</v>
      </c>
      <c r="Z610">
        <v>2012</v>
      </c>
      <c r="AA610" t="s">
        <v>359</v>
      </c>
      <c r="AB610" t="s">
        <v>9106</v>
      </c>
      <c r="AC610" t="s">
        <v>587</v>
      </c>
      <c r="AE610">
        <v>2</v>
      </c>
      <c r="AF610" t="s">
        <v>363</v>
      </c>
      <c r="AG610" t="s">
        <v>2095</v>
      </c>
      <c r="AH610" t="s">
        <v>2096</v>
      </c>
      <c r="AI610" t="s">
        <v>2097</v>
      </c>
      <c r="AJ610" t="s">
        <v>2098</v>
      </c>
      <c r="AL610" t="s">
        <v>359</v>
      </c>
      <c r="AM610">
        <v>15</v>
      </c>
      <c r="AN610" t="s">
        <v>359</v>
      </c>
      <c r="AO610">
        <v>2</v>
      </c>
      <c r="AQ610" t="s">
        <v>401</v>
      </c>
      <c r="AR610">
        <v>2012</v>
      </c>
      <c r="AS610" t="s">
        <v>370</v>
      </c>
      <c r="AT610">
        <v>15</v>
      </c>
      <c r="AU610" t="s">
        <v>361</v>
      </c>
      <c r="BA610" t="s">
        <v>359</v>
      </c>
      <c r="BB610">
        <v>7</v>
      </c>
      <c r="BC610" t="s">
        <v>371</v>
      </c>
      <c r="BD610" t="s">
        <v>372</v>
      </c>
      <c r="BE610" t="s">
        <v>373</v>
      </c>
      <c r="BF610" t="s">
        <v>374</v>
      </c>
      <c r="BH610">
        <v>2012</v>
      </c>
      <c r="BI610" t="s">
        <v>370</v>
      </c>
      <c r="BJ610" t="s">
        <v>359</v>
      </c>
      <c r="BK610">
        <v>14</v>
      </c>
      <c r="BL610" t="s">
        <v>9107</v>
      </c>
      <c r="BN610">
        <v>1998</v>
      </c>
      <c r="BO610" t="s">
        <v>370</v>
      </c>
      <c r="BP610" t="s">
        <v>359</v>
      </c>
      <c r="BQ610">
        <v>2</v>
      </c>
      <c r="BS610">
        <v>2012</v>
      </c>
      <c r="BT610" t="s">
        <v>370</v>
      </c>
      <c r="BU610">
        <v>30000</v>
      </c>
      <c r="BV610" t="s">
        <v>361</v>
      </c>
      <c r="CE610" t="s">
        <v>361</v>
      </c>
      <c r="CN610" t="s">
        <v>359</v>
      </c>
      <c r="CO610" t="s">
        <v>359</v>
      </c>
      <c r="CP610" t="s">
        <v>375</v>
      </c>
      <c r="CQ610" t="s">
        <v>359</v>
      </c>
      <c r="CR610">
        <v>0</v>
      </c>
      <c r="CS610" t="s">
        <v>359</v>
      </c>
      <c r="CT610" t="s">
        <v>376</v>
      </c>
      <c r="CU610" t="s">
        <v>359</v>
      </c>
      <c r="CV610" t="s">
        <v>375</v>
      </c>
      <c r="CW610" t="s">
        <v>359</v>
      </c>
      <c r="CX610" t="s">
        <v>9108</v>
      </c>
      <c r="CY610" t="s">
        <v>9109</v>
      </c>
      <c r="CZ610" t="s">
        <v>6312</v>
      </c>
      <c r="DA610" t="s">
        <v>9110</v>
      </c>
      <c r="DB610">
        <v>1</v>
      </c>
      <c r="DC610" t="s">
        <v>9111</v>
      </c>
      <c r="DD610">
        <v>1998</v>
      </c>
      <c r="DE610" t="s">
        <v>370</v>
      </c>
      <c r="DF610" t="s">
        <v>359</v>
      </c>
      <c r="DG610">
        <v>1</v>
      </c>
      <c r="DH610">
        <v>3</v>
      </c>
      <c r="DI610" t="s">
        <v>9112</v>
      </c>
      <c r="DJ610" t="s">
        <v>361</v>
      </c>
      <c r="DK610" t="s">
        <v>9113</v>
      </c>
      <c r="DL610" t="s">
        <v>370</v>
      </c>
      <c r="DN610" t="s">
        <v>9114</v>
      </c>
    </row>
    <row r="611" spans="1:118" x14ac:dyDescent="0.3">
      <c r="A611" t="s">
        <v>9115</v>
      </c>
      <c r="B611">
        <v>1</v>
      </c>
      <c r="D611" t="s">
        <v>465</v>
      </c>
      <c r="E611" t="s">
        <v>9116</v>
      </c>
      <c r="F611" t="s">
        <v>9117</v>
      </c>
      <c r="G611" t="s">
        <v>468</v>
      </c>
      <c r="H611" t="s">
        <v>9118</v>
      </c>
      <c r="I611">
        <v>2017</v>
      </c>
      <c r="J611" t="s">
        <v>353</v>
      </c>
      <c r="K611" t="s">
        <v>354</v>
      </c>
      <c r="L611" t="s">
        <v>470</v>
      </c>
      <c r="M611" t="s">
        <v>1098</v>
      </c>
      <c r="N611" t="s">
        <v>6348</v>
      </c>
      <c r="Q611" t="s">
        <v>9119</v>
      </c>
      <c r="T611">
        <v>205</v>
      </c>
      <c r="U611">
        <v>205</v>
      </c>
      <c r="V611">
        <v>0</v>
      </c>
      <c r="W611" t="s">
        <v>359</v>
      </c>
      <c r="X611" t="s">
        <v>394</v>
      </c>
      <c r="Z611">
        <v>2002</v>
      </c>
      <c r="AA611" t="s">
        <v>361</v>
      </c>
      <c r="AC611" t="s">
        <v>1415</v>
      </c>
      <c r="AD611" t="s">
        <v>9120</v>
      </c>
      <c r="AE611">
        <v>1</v>
      </c>
      <c r="AF611" t="s">
        <v>363</v>
      </c>
      <c r="AG611" t="s">
        <v>1417</v>
      </c>
      <c r="AH611" t="s">
        <v>1418</v>
      </c>
      <c r="AI611" t="s">
        <v>1419</v>
      </c>
      <c r="AJ611" t="s">
        <v>1420</v>
      </c>
      <c r="AL611" t="s">
        <v>359</v>
      </c>
      <c r="AM611">
        <v>18</v>
      </c>
      <c r="AN611" t="s">
        <v>361</v>
      </c>
      <c r="AT611">
        <v>18</v>
      </c>
      <c r="AU611" t="s">
        <v>361</v>
      </c>
      <c r="BA611" t="s">
        <v>361</v>
      </c>
      <c r="BJ611" t="s">
        <v>361</v>
      </c>
      <c r="BP611" t="s">
        <v>361</v>
      </c>
      <c r="BV611" t="s">
        <v>361</v>
      </c>
      <c r="CE611" t="s">
        <v>361</v>
      </c>
      <c r="CN611" t="s">
        <v>359</v>
      </c>
      <c r="CO611" t="s">
        <v>359</v>
      </c>
      <c r="CP611" t="s">
        <v>375</v>
      </c>
      <c r="CQ611" t="s">
        <v>359</v>
      </c>
      <c r="CR611">
        <v>0</v>
      </c>
      <c r="CS611" t="s">
        <v>359</v>
      </c>
      <c r="CT611" t="s">
        <v>376</v>
      </c>
      <c r="CU611" t="s">
        <v>359</v>
      </c>
      <c r="CV611" t="s">
        <v>375</v>
      </c>
      <c r="CW611" t="s">
        <v>359</v>
      </c>
      <c r="CX611" t="s">
        <v>9121</v>
      </c>
      <c r="CY611" t="s">
        <v>9122</v>
      </c>
      <c r="CZ611" t="s">
        <v>2158</v>
      </c>
      <c r="DA611" t="s">
        <v>9123</v>
      </c>
      <c r="DB611">
        <v>1</v>
      </c>
      <c r="DC611" t="s">
        <v>9124</v>
      </c>
      <c r="DD611">
        <v>2002</v>
      </c>
      <c r="DE611" t="s">
        <v>370</v>
      </c>
      <c r="DF611" t="s">
        <v>361</v>
      </c>
      <c r="DJ611" t="s">
        <v>359</v>
      </c>
      <c r="DL611" t="s">
        <v>370</v>
      </c>
      <c r="DM611" t="s">
        <v>9120</v>
      </c>
      <c r="DN611" t="s">
        <v>9125</v>
      </c>
    </row>
    <row r="612" spans="1:118" x14ac:dyDescent="0.3">
      <c r="A612" t="s">
        <v>9126</v>
      </c>
      <c r="B612">
        <v>1</v>
      </c>
      <c r="D612" t="s">
        <v>579</v>
      </c>
      <c r="E612" t="s">
        <v>9127</v>
      </c>
      <c r="F612" t="s">
        <v>9128</v>
      </c>
      <c r="G612" t="s">
        <v>914</v>
      </c>
      <c r="H612" t="s">
        <v>9129</v>
      </c>
      <c r="I612">
        <v>2017</v>
      </c>
      <c r="J612" t="s">
        <v>353</v>
      </c>
      <c r="K612" t="s">
        <v>354</v>
      </c>
      <c r="L612" t="s">
        <v>754</v>
      </c>
      <c r="M612" t="s">
        <v>1264</v>
      </c>
      <c r="N612" t="s">
        <v>690</v>
      </c>
      <c r="Q612" t="s">
        <v>1478</v>
      </c>
      <c r="R612">
        <v>5544</v>
      </c>
      <c r="T612">
        <v>173</v>
      </c>
      <c r="U612">
        <v>173</v>
      </c>
      <c r="V612">
        <v>0</v>
      </c>
      <c r="W612" t="s">
        <v>359</v>
      </c>
      <c r="X612" t="s">
        <v>360</v>
      </c>
      <c r="Z612">
        <v>1998</v>
      </c>
      <c r="AA612" t="s">
        <v>361</v>
      </c>
      <c r="AE612">
        <v>2</v>
      </c>
      <c r="AF612" t="s">
        <v>363</v>
      </c>
      <c r="AG612" t="s">
        <v>918</v>
      </c>
      <c r="AH612" t="s">
        <v>919</v>
      </c>
      <c r="AI612" t="s">
        <v>920</v>
      </c>
      <c r="AJ612" t="s">
        <v>921</v>
      </c>
      <c r="AL612" t="s">
        <v>359</v>
      </c>
      <c r="AM612">
        <v>20</v>
      </c>
      <c r="AN612" t="s">
        <v>359</v>
      </c>
      <c r="AO612">
        <v>1</v>
      </c>
      <c r="AQ612" t="s">
        <v>401</v>
      </c>
      <c r="AR612">
        <v>2016</v>
      </c>
      <c r="AS612" t="s">
        <v>370</v>
      </c>
      <c r="AT612">
        <v>20</v>
      </c>
      <c r="AU612" t="s">
        <v>359</v>
      </c>
      <c r="AV612">
        <v>1</v>
      </c>
      <c r="AX612">
        <v>2016</v>
      </c>
      <c r="AY612" t="s">
        <v>370</v>
      </c>
      <c r="AZ612">
        <v>5000</v>
      </c>
      <c r="BA612" t="s">
        <v>359</v>
      </c>
      <c r="BB612">
        <v>15</v>
      </c>
      <c r="BC612" t="s">
        <v>922</v>
      </c>
      <c r="BD612" t="s">
        <v>923</v>
      </c>
      <c r="BE612" t="s">
        <v>924</v>
      </c>
      <c r="BF612" t="s">
        <v>925</v>
      </c>
      <c r="BH612">
        <v>2016</v>
      </c>
      <c r="BI612" t="s">
        <v>370</v>
      </c>
      <c r="BJ612" t="s">
        <v>361</v>
      </c>
      <c r="BP612" t="s">
        <v>359</v>
      </c>
      <c r="BQ612">
        <v>2</v>
      </c>
      <c r="BS612">
        <v>2016</v>
      </c>
      <c r="BT612" t="s">
        <v>370</v>
      </c>
      <c r="BU612">
        <v>5000</v>
      </c>
      <c r="BV612" t="s">
        <v>359</v>
      </c>
      <c r="BW612">
        <v>1</v>
      </c>
      <c r="BY612">
        <v>2016</v>
      </c>
      <c r="BZ612" t="s">
        <v>370</v>
      </c>
      <c r="CA612" t="s">
        <v>359</v>
      </c>
      <c r="CC612">
        <v>2016</v>
      </c>
      <c r="CD612" t="s">
        <v>370</v>
      </c>
      <c r="CE612" t="s">
        <v>361</v>
      </c>
      <c r="CN612" t="s">
        <v>359</v>
      </c>
      <c r="CO612" t="s">
        <v>359</v>
      </c>
      <c r="CP612" t="s">
        <v>375</v>
      </c>
      <c r="CQ612" t="s">
        <v>359</v>
      </c>
      <c r="CR612">
        <v>0</v>
      </c>
      <c r="CS612" t="s">
        <v>359</v>
      </c>
      <c r="CT612" t="s">
        <v>376</v>
      </c>
      <c r="CU612" t="s">
        <v>359</v>
      </c>
      <c r="CV612" t="s">
        <v>375</v>
      </c>
      <c r="CW612" t="s">
        <v>359</v>
      </c>
      <c r="CX612" t="s">
        <v>9130</v>
      </c>
      <c r="CY612" t="s">
        <v>9131</v>
      </c>
      <c r="CZ612" t="s">
        <v>9132</v>
      </c>
      <c r="DA612" t="s">
        <v>9133</v>
      </c>
      <c r="DB612">
        <v>2</v>
      </c>
      <c r="DC612" t="s">
        <v>9134</v>
      </c>
      <c r="DD612">
        <v>2016</v>
      </c>
      <c r="DE612" t="s">
        <v>370</v>
      </c>
      <c r="DF612" t="s">
        <v>361</v>
      </c>
      <c r="DJ612" t="s">
        <v>359</v>
      </c>
      <c r="DL612" t="s">
        <v>370</v>
      </c>
      <c r="DN612" t="s">
        <v>9135</v>
      </c>
    </row>
    <row r="613" spans="1:118" x14ac:dyDescent="0.3">
      <c r="A613" t="s">
        <v>9136</v>
      </c>
      <c r="B613">
        <v>1</v>
      </c>
      <c r="D613" t="s">
        <v>412</v>
      </c>
      <c r="E613" t="s">
        <v>9137</v>
      </c>
      <c r="F613" t="s">
        <v>9138</v>
      </c>
      <c r="G613" t="s">
        <v>415</v>
      </c>
      <c r="H613" t="s">
        <v>6154</v>
      </c>
      <c r="I613">
        <v>2017</v>
      </c>
      <c r="J613" t="s">
        <v>353</v>
      </c>
      <c r="K613" t="s">
        <v>354</v>
      </c>
      <c r="L613" t="s">
        <v>390</v>
      </c>
      <c r="M613" t="s">
        <v>2229</v>
      </c>
      <c r="N613" t="s">
        <v>6716</v>
      </c>
      <c r="Q613" t="s">
        <v>2230</v>
      </c>
      <c r="R613">
        <v>7894</v>
      </c>
      <c r="T613">
        <v>75</v>
      </c>
      <c r="U613">
        <v>70</v>
      </c>
      <c r="V613">
        <v>5</v>
      </c>
      <c r="W613" t="s">
        <v>359</v>
      </c>
      <c r="X613" t="s">
        <v>360</v>
      </c>
      <c r="Z613">
        <v>2015</v>
      </c>
      <c r="AA613" t="s">
        <v>359</v>
      </c>
      <c r="AB613" t="s">
        <v>2231</v>
      </c>
      <c r="AC613" t="s">
        <v>362</v>
      </c>
      <c r="AD613" t="s">
        <v>2232</v>
      </c>
      <c r="AE613">
        <v>5</v>
      </c>
      <c r="AF613" t="s">
        <v>363</v>
      </c>
      <c r="AG613" t="s">
        <v>2233</v>
      </c>
      <c r="AH613" t="s">
        <v>2234</v>
      </c>
      <c r="AI613" t="s">
        <v>2235</v>
      </c>
      <c r="AJ613" t="s">
        <v>2236</v>
      </c>
      <c r="AL613" t="s">
        <v>359</v>
      </c>
      <c r="AM613">
        <v>15</v>
      </c>
      <c r="AN613" t="s">
        <v>359</v>
      </c>
      <c r="AO613">
        <v>5</v>
      </c>
      <c r="AQ613" t="s">
        <v>401</v>
      </c>
      <c r="AR613">
        <v>2015</v>
      </c>
      <c r="AS613" t="s">
        <v>370</v>
      </c>
      <c r="AT613">
        <v>15</v>
      </c>
      <c r="AU613" t="s">
        <v>359</v>
      </c>
      <c r="AV613">
        <v>1</v>
      </c>
      <c r="AX613">
        <v>2015</v>
      </c>
      <c r="AY613" t="s">
        <v>370</v>
      </c>
      <c r="AZ613">
        <v>720</v>
      </c>
      <c r="BA613" t="s">
        <v>359</v>
      </c>
      <c r="BB613">
        <v>19</v>
      </c>
      <c r="BC613" t="s">
        <v>2237</v>
      </c>
      <c r="BD613" t="s">
        <v>2238</v>
      </c>
      <c r="BE613" t="s">
        <v>2239</v>
      </c>
      <c r="BF613" t="s">
        <v>2240</v>
      </c>
      <c r="BH613">
        <v>2015</v>
      </c>
      <c r="BI613" t="s">
        <v>370</v>
      </c>
      <c r="BJ613" t="s">
        <v>359</v>
      </c>
      <c r="BK613">
        <v>10</v>
      </c>
      <c r="BL613" t="s">
        <v>2477</v>
      </c>
      <c r="BN613">
        <v>2015</v>
      </c>
      <c r="BO613" t="s">
        <v>370</v>
      </c>
      <c r="BP613" t="s">
        <v>359</v>
      </c>
      <c r="BQ613">
        <v>3</v>
      </c>
      <c r="BS613">
        <v>2015</v>
      </c>
      <c r="BT613" t="s">
        <v>370</v>
      </c>
      <c r="BU613">
        <v>19000</v>
      </c>
      <c r="BV613" t="s">
        <v>359</v>
      </c>
      <c r="BW613">
        <v>2</v>
      </c>
      <c r="BY613">
        <v>2016</v>
      </c>
      <c r="BZ613" t="s">
        <v>370</v>
      </c>
      <c r="CA613" t="s">
        <v>359</v>
      </c>
      <c r="CC613">
        <v>2016</v>
      </c>
      <c r="CD613" t="s">
        <v>370</v>
      </c>
      <c r="CE613" t="s">
        <v>361</v>
      </c>
      <c r="CN613" t="s">
        <v>359</v>
      </c>
      <c r="CO613" t="s">
        <v>359</v>
      </c>
      <c r="CP613" t="s">
        <v>375</v>
      </c>
      <c r="CQ613" t="s">
        <v>359</v>
      </c>
      <c r="CR613">
        <v>0</v>
      </c>
      <c r="CS613" t="s">
        <v>359</v>
      </c>
      <c r="CT613" t="s">
        <v>376</v>
      </c>
      <c r="CU613" t="s">
        <v>359</v>
      </c>
      <c r="CV613" t="s">
        <v>375</v>
      </c>
      <c r="CW613" t="s">
        <v>359</v>
      </c>
      <c r="CX613" t="s">
        <v>9139</v>
      </c>
      <c r="CY613" t="s">
        <v>9140</v>
      </c>
      <c r="CZ613" t="s">
        <v>9141</v>
      </c>
      <c r="DA613" t="s">
        <v>9142</v>
      </c>
      <c r="DB613">
        <v>31</v>
      </c>
      <c r="DC613" t="s">
        <v>9143</v>
      </c>
      <c r="DD613">
        <v>2015</v>
      </c>
      <c r="DE613" t="s">
        <v>370</v>
      </c>
      <c r="DF613" t="s">
        <v>361</v>
      </c>
      <c r="DJ613" t="s">
        <v>359</v>
      </c>
      <c r="DL613" t="s">
        <v>370</v>
      </c>
      <c r="DM613" t="s">
        <v>9144</v>
      </c>
      <c r="DN613" t="s">
        <v>9145</v>
      </c>
    </row>
    <row r="614" spans="1:118" x14ac:dyDescent="0.3">
      <c r="A614" t="s">
        <v>9146</v>
      </c>
      <c r="B614">
        <v>1</v>
      </c>
      <c r="D614" t="s">
        <v>487</v>
      </c>
      <c r="E614" t="s">
        <v>9147</v>
      </c>
      <c r="F614" t="s">
        <v>9148</v>
      </c>
      <c r="G614" t="s">
        <v>490</v>
      </c>
      <c r="H614" t="s">
        <v>4792</v>
      </c>
      <c r="I614">
        <v>2017</v>
      </c>
      <c r="J614" t="s">
        <v>353</v>
      </c>
      <c r="K614" t="s">
        <v>354</v>
      </c>
      <c r="L614" t="s">
        <v>1033</v>
      </c>
      <c r="M614" t="s">
        <v>3784</v>
      </c>
      <c r="N614" t="s">
        <v>5633</v>
      </c>
      <c r="Q614" t="s">
        <v>1060</v>
      </c>
      <c r="R614">
        <v>6436</v>
      </c>
      <c r="T614">
        <v>281</v>
      </c>
      <c r="U614">
        <v>50</v>
      </c>
      <c r="V614">
        <v>231</v>
      </c>
      <c r="W614" t="s">
        <v>359</v>
      </c>
      <c r="X614" t="s">
        <v>360</v>
      </c>
      <c r="Z614">
        <v>2013</v>
      </c>
      <c r="AA614" t="s">
        <v>361</v>
      </c>
      <c r="AC614" t="s">
        <v>362</v>
      </c>
      <c r="AE614">
        <v>7</v>
      </c>
      <c r="AF614" t="s">
        <v>363</v>
      </c>
      <c r="AG614" t="s">
        <v>1061</v>
      </c>
      <c r="AH614" t="s">
        <v>1062</v>
      </c>
      <c r="AI614" t="s">
        <v>1063</v>
      </c>
      <c r="AJ614" t="s">
        <v>1064</v>
      </c>
      <c r="AL614" t="s">
        <v>359</v>
      </c>
      <c r="AM614">
        <v>10</v>
      </c>
      <c r="AN614" t="s">
        <v>359</v>
      </c>
      <c r="AO614">
        <v>3</v>
      </c>
      <c r="AQ614" t="s">
        <v>401</v>
      </c>
      <c r="AR614">
        <v>2013</v>
      </c>
      <c r="AS614" t="s">
        <v>370</v>
      </c>
      <c r="AT614">
        <v>10</v>
      </c>
      <c r="AU614" t="s">
        <v>359</v>
      </c>
      <c r="AV614">
        <v>1</v>
      </c>
      <c r="AX614">
        <v>2013</v>
      </c>
      <c r="AY614" t="s">
        <v>370</v>
      </c>
      <c r="AZ614">
        <v>1500</v>
      </c>
      <c r="BA614" t="s">
        <v>359</v>
      </c>
      <c r="BB614">
        <v>28</v>
      </c>
      <c r="BC614" t="s">
        <v>1065</v>
      </c>
      <c r="BD614" t="s">
        <v>1066</v>
      </c>
      <c r="BE614" t="s">
        <v>1067</v>
      </c>
      <c r="BF614" t="s">
        <v>1068</v>
      </c>
      <c r="BH614">
        <v>2013</v>
      </c>
      <c r="BI614" t="s">
        <v>370</v>
      </c>
      <c r="BJ614" t="s">
        <v>359</v>
      </c>
      <c r="BK614">
        <v>25</v>
      </c>
      <c r="BL614" t="s">
        <v>9149</v>
      </c>
      <c r="BN614">
        <v>2013</v>
      </c>
      <c r="BO614" t="s">
        <v>370</v>
      </c>
      <c r="BP614" t="s">
        <v>359</v>
      </c>
      <c r="BQ614">
        <v>4</v>
      </c>
      <c r="BS614">
        <v>2013</v>
      </c>
      <c r="BT614" t="s">
        <v>370</v>
      </c>
      <c r="BU614">
        <v>11000</v>
      </c>
      <c r="BV614" t="s">
        <v>359</v>
      </c>
      <c r="BW614">
        <v>2</v>
      </c>
      <c r="BY614">
        <v>2013</v>
      </c>
      <c r="BZ614" t="s">
        <v>369</v>
      </c>
      <c r="CA614" t="s">
        <v>359</v>
      </c>
      <c r="CC614">
        <v>2013</v>
      </c>
      <c r="CD614" t="s">
        <v>370</v>
      </c>
      <c r="CE614" t="s">
        <v>361</v>
      </c>
      <c r="CN614" t="s">
        <v>359</v>
      </c>
      <c r="CO614" t="s">
        <v>359</v>
      </c>
      <c r="CP614" t="s">
        <v>375</v>
      </c>
      <c r="CQ614" t="s">
        <v>359</v>
      </c>
      <c r="CR614">
        <v>0</v>
      </c>
      <c r="CS614" t="s">
        <v>359</v>
      </c>
      <c r="CT614" t="s">
        <v>376</v>
      </c>
      <c r="CU614" t="s">
        <v>359</v>
      </c>
      <c r="CV614" t="s">
        <v>375</v>
      </c>
      <c r="CW614" t="s">
        <v>359</v>
      </c>
      <c r="CX614" t="s">
        <v>9150</v>
      </c>
      <c r="CY614" t="s">
        <v>9151</v>
      </c>
      <c r="CZ614" t="s">
        <v>9152</v>
      </c>
      <c r="DA614" t="s">
        <v>9153</v>
      </c>
      <c r="DB614">
        <v>1</v>
      </c>
      <c r="DC614" t="s">
        <v>9154</v>
      </c>
      <c r="DD614">
        <v>2013</v>
      </c>
      <c r="DE614" t="s">
        <v>622</v>
      </c>
      <c r="DF614" t="s">
        <v>361</v>
      </c>
      <c r="DJ614" t="s">
        <v>359</v>
      </c>
      <c r="DL614" t="s">
        <v>369</v>
      </c>
      <c r="DM614" t="s">
        <v>7879</v>
      </c>
      <c r="DN614" t="s">
        <v>9155</v>
      </c>
    </row>
    <row r="615" spans="1:118" x14ac:dyDescent="0.3">
      <c r="A615" t="s">
        <v>9156</v>
      </c>
      <c r="B615">
        <v>1</v>
      </c>
      <c r="D615" t="s">
        <v>385</v>
      </c>
      <c r="E615" t="s">
        <v>9157</v>
      </c>
      <c r="F615" t="s">
        <v>9158</v>
      </c>
      <c r="G615" t="s">
        <v>388</v>
      </c>
      <c r="H615" t="s">
        <v>9159</v>
      </c>
      <c r="I615">
        <v>2017</v>
      </c>
      <c r="J615" t="s">
        <v>353</v>
      </c>
      <c r="K615" t="s">
        <v>354</v>
      </c>
      <c r="L615" t="s">
        <v>937</v>
      </c>
      <c r="M615" t="s">
        <v>1907</v>
      </c>
      <c r="N615" t="s">
        <v>1908</v>
      </c>
      <c r="Q615" t="s">
        <v>1909</v>
      </c>
      <c r="R615">
        <v>8295</v>
      </c>
      <c r="T615">
        <v>130</v>
      </c>
      <c r="U615">
        <v>126</v>
      </c>
      <c r="V615">
        <v>4</v>
      </c>
      <c r="W615" t="s">
        <v>359</v>
      </c>
      <c r="X615" t="s">
        <v>360</v>
      </c>
      <c r="Z615">
        <v>2014</v>
      </c>
      <c r="AA615" t="s">
        <v>359</v>
      </c>
      <c r="AB615" t="s">
        <v>7287</v>
      </c>
      <c r="AC615" t="s">
        <v>362</v>
      </c>
      <c r="AD615" t="s">
        <v>6308</v>
      </c>
      <c r="AE615">
        <v>1</v>
      </c>
      <c r="AF615" t="s">
        <v>396</v>
      </c>
      <c r="AG615" t="s">
        <v>875</v>
      </c>
      <c r="AH615" t="s">
        <v>876</v>
      </c>
      <c r="AI615" t="s">
        <v>877</v>
      </c>
      <c r="AJ615" t="s">
        <v>878</v>
      </c>
      <c r="AL615" t="s">
        <v>359</v>
      </c>
      <c r="AM615">
        <v>3</v>
      </c>
      <c r="AN615" t="s">
        <v>359</v>
      </c>
      <c r="AO615">
        <v>1</v>
      </c>
      <c r="AQ615" t="s">
        <v>401</v>
      </c>
      <c r="AR615">
        <v>2014</v>
      </c>
      <c r="AS615" t="s">
        <v>370</v>
      </c>
      <c r="AT615">
        <v>3</v>
      </c>
      <c r="AU615" t="s">
        <v>359</v>
      </c>
      <c r="AV615">
        <v>3</v>
      </c>
      <c r="AX615">
        <v>2014</v>
      </c>
      <c r="AY615" t="s">
        <v>370</v>
      </c>
      <c r="AZ615">
        <v>9000</v>
      </c>
      <c r="BA615" t="s">
        <v>359</v>
      </c>
      <c r="BB615">
        <v>15</v>
      </c>
      <c r="BC615" t="s">
        <v>879</v>
      </c>
      <c r="BD615" t="s">
        <v>1913</v>
      </c>
      <c r="BE615" t="s">
        <v>881</v>
      </c>
      <c r="BF615" t="s">
        <v>1914</v>
      </c>
      <c r="BH615">
        <v>2014</v>
      </c>
      <c r="BI615" t="s">
        <v>370</v>
      </c>
      <c r="BJ615" t="s">
        <v>361</v>
      </c>
      <c r="BP615" t="s">
        <v>359</v>
      </c>
      <c r="BQ615">
        <v>3</v>
      </c>
      <c r="BS615">
        <v>2014</v>
      </c>
      <c r="BT615" t="s">
        <v>370</v>
      </c>
      <c r="BU615">
        <v>9000</v>
      </c>
      <c r="BV615" t="s">
        <v>359</v>
      </c>
      <c r="BW615">
        <v>2</v>
      </c>
      <c r="BY615">
        <v>2014</v>
      </c>
      <c r="BZ615" t="s">
        <v>370</v>
      </c>
      <c r="CA615" t="s">
        <v>359</v>
      </c>
      <c r="CC615">
        <v>2014</v>
      </c>
      <c r="CD615" t="s">
        <v>370</v>
      </c>
      <c r="CE615" t="s">
        <v>361</v>
      </c>
      <c r="CN615" t="s">
        <v>359</v>
      </c>
      <c r="CO615" t="s">
        <v>359</v>
      </c>
      <c r="CP615" t="s">
        <v>375</v>
      </c>
      <c r="CQ615" t="s">
        <v>359</v>
      </c>
      <c r="CR615">
        <v>0</v>
      </c>
      <c r="CS615" t="s">
        <v>359</v>
      </c>
      <c r="CT615" t="s">
        <v>376</v>
      </c>
      <c r="CU615" t="s">
        <v>359</v>
      </c>
      <c r="CV615" t="s">
        <v>375</v>
      </c>
      <c r="CW615" t="s">
        <v>359</v>
      </c>
      <c r="CX615" t="s">
        <v>9160</v>
      </c>
      <c r="CY615" t="s">
        <v>9161</v>
      </c>
      <c r="CZ615" t="s">
        <v>9162</v>
      </c>
      <c r="DA615" t="s">
        <v>9163</v>
      </c>
      <c r="DB615">
        <v>2</v>
      </c>
      <c r="DC615" t="s">
        <v>9164</v>
      </c>
      <c r="DD615">
        <v>2014</v>
      </c>
      <c r="DE615" t="s">
        <v>370</v>
      </c>
      <c r="DF615" t="s">
        <v>361</v>
      </c>
      <c r="DJ615" t="s">
        <v>359</v>
      </c>
      <c r="DL615" t="s">
        <v>370</v>
      </c>
      <c r="DM615" t="s">
        <v>9165</v>
      </c>
      <c r="DN615" t="s">
        <v>9166</v>
      </c>
    </row>
    <row r="616" spans="1:118" x14ac:dyDescent="0.3">
      <c r="A616" t="s">
        <v>9167</v>
      </c>
      <c r="B616">
        <v>1</v>
      </c>
      <c r="D616" t="s">
        <v>412</v>
      </c>
      <c r="E616" t="s">
        <v>9168</v>
      </c>
      <c r="F616" t="s">
        <v>9169</v>
      </c>
      <c r="G616" t="s">
        <v>415</v>
      </c>
      <c r="H616" t="s">
        <v>9170</v>
      </c>
      <c r="I616">
        <v>2017</v>
      </c>
      <c r="J616" t="s">
        <v>353</v>
      </c>
      <c r="K616" t="s">
        <v>354</v>
      </c>
      <c r="L616" t="s">
        <v>390</v>
      </c>
      <c r="M616" t="s">
        <v>1640</v>
      </c>
      <c r="N616" t="s">
        <v>3400</v>
      </c>
      <c r="Q616" t="s">
        <v>420</v>
      </c>
      <c r="R616">
        <v>20456</v>
      </c>
      <c r="T616">
        <v>45</v>
      </c>
      <c r="U616">
        <v>40</v>
      </c>
      <c r="V616">
        <v>5</v>
      </c>
      <c r="W616" t="s">
        <v>359</v>
      </c>
      <c r="X616" t="s">
        <v>394</v>
      </c>
      <c r="Z616">
        <v>2011</v>
      </c>
      <c r="AA616" t="s">
        <v>359</v>
      </c>
      <c r="AB616" t="s">
        <v>1642</v>
      </c>
      <c r="AC616" t="s">
        <v>422</v>
      </c>
      <c r="AE616">
        <v>2</v>
      </c>
      <c r="AF616" t="s">
        <v>363</v>
      </c>
      <c r="AG616" t="s">
        <v>9171</v>
      </c>
      <c r="AH616" t="s">
        <v>425</v>
      </c>
      <c r="AI616" t="s">
        <v>426</v>
      </c>
      <c r="AJ616" t="s">
        <v>427</v>
      </c>
      <c r="AL616" t="s">
        <v>359</v>
      </c>
      <c r="AM616">
        <v>5</v>
      </c>
      <c r="AN616" t="s">
        <v>359</v>
      </c>
      <c r="AO616">
        <v>1</v>
      </c>
      <c r="AQ616" t="s">
        <v>401</v>
      </c>
      <c r="AR616">
        <v>2015</v>
      </c>
      <c r="AS616" t="s">
        <v>370</v>
      </c>
      <c r="AT616">
        <v>5</v>
      </c>
      <c r="AU616" t="s">
        <v>359</v>
      </c>
      <c r="AV616">
        <v>2</v>
      </c>
      <c r="AX616">
        <v>2015</v>
      </c>
      <c r="AY616" t="s">
        <v>370</v>
      </c>
      <c r="AZ616">
        <v>2100</v>
      </c>
      <c r="BA616" t="s">
        <v>359</v>
      </c>
      <c r="BB616">
        <v>11</v>
      </c>
      <c r="BC616" t="s">
        <v>428</v>
      </c>
      <c r="BD616" t="s">
        <v>429</v>
      </c>
      <c r="BE616" t="s">
        <v>430</v>
      </c>
      <c r="BF616" t="s">
        <v>431</v>
      </c>
      <c r="BH616">
        <v>2011</v>
      </c>
      <c r="BI616" t="s">
        <v>370</v>
      </c>
      <c r="BJ616" t="s">
        <v>359</v>
      </c>
      <c r="BK616">
        <v>15</v>
      </c>
      <c r="BL616" t="s">
        <v>432</v>
      </c>
      <c r="BN616">
        <v>2011</v>
      </c>
      <c r="BO616" t="s">
        <v>370</v>
      </c>
      <c r="BP616" t="s">
        <v>359</v>
      </c>
      <c r="BQ616">
        <v>3</v>
      </c>
      <c r="BS616">
        <v>2011</v>
      </c>
      <c r="BT616" t="s">
        <v>369</v>
      </c>
      <c r="BU616">
        <v>37000</v>
      </c>
      <c r="BV616" t="s">
        <v>361</v>
      </c>
      <c r="CE616" t="s">
        <v>361</v>
      </c>
      <c r="CN616" t="s">
        <v>359</v>
      </c>
      <c r="CO616" t="s">
        <v>359</v>
      </c>
      <c r="CP616" t="s">
        <v>375</v>
      </c>
      <c r="CQ616" t="s">
        <v>359</v>
      </c>
      <c r="CR616">
        <v>0</v>
      </c>
      <c r="CS616" t="s">
        <v>359</v>
      </c>
      <c r="CT616" t="s">
        <v>376</v>
      </c>
      <c r="CU616" t="s">
        <v>359</v>
      </c>
      <c r="CV616" t="s">
        <v>375</v>
      </c>
      <c r="CW616" t="s">
        <v>359</v>
      </c>
      <c r="CX616" t="s">
        <v>9172</v>
      </c>
      <c r="CY616" t="s">
        <v>9173</v>
      </c>
      <c r="CZ616" t="s">
        <v>9174</v>
      </c>
      <c r="DA616" t="s">
        <v>9175</v>
      </c>
      <c r="DB616">
        <v>29</v>
      </c>
      <c r="DC616" t="s">
        <v>9176</v>
      </c>
      <c r="DD616">
        <v>2011</v>
      </c>
      <c r="DE616" t="s">
        <v>369</v>
      </c>
      <c r="DF616" t="s">
        <v>359</v>
      </c>
      <c r="DG616">
        <v>10</v>
      </c>
      <c r="DH616">
        <v>22</v>
      </c>
      <c r="DI616" t="s">
        <v>3777</v>
      </c>
      <c r="DJ616" t="s">
        <v>361</v>
      </c>
      <c r="DK616" t="s">
        <v>9177</v>
      </c>
      <c r="DL616" t="s">
        <v>369</v>
      </c>
      <c r="DM616" t="s">
        <v>9178</v>
      </c>
      <c r="DN616" t="s">
        <v>9179</v>
      </c>
    </row>
    <row r="617" spans="1:118" x14ac:dyDescent="0.3">
      <c r="A617" t="s">
        <v>9180</v>
      </c>
      <c r="B617">
        <v>1</v>
      </c>
      <c r="D617" t="s">
        <v>487</v>
      </c>
      <c r="E617" t="s">
        <v>9181</v>
      </c>
      <c r="F617" t="s">
        <v>9182</v>
      </c>
      <c r="G617" t="s">
        <v>490</v>
      </c>
      <c r="H617" t="s">
        <v>9183</v>
      </c>
      <c r="I617">
        <v>2017</v>
      </c>
      <c r="J617" t="s">
        <v>353</v>
      </c>
      <c r="K617" t="s">
        <v>354</v>
      </c>
      <c r="L617" t="s">
        <v>446</v>
      </c>
      <c r="M617" t="s">
        <v>2808</v>
      </c>
      <c r="N617" t="s">
        <v>962</v>
      </c>
      <c r="Q617" t="s">
        <v>983</v>
      </c>
      <c r="R617">
        <v>14106</v>
      </c>
      <c r="T617">
        <v>200</v>
      </c>
      <c r="U617">
        <v>20</v>
      </c>
      <c r="V617">
        <v>180</v>
      </c>
      <c r="W617" t="s">
        <v>359</v>
      </c>
      <c r="X617" t="s">
        <v>394</v>
      </c>
      <c r="Z617">
        <v>2003</v>
      </c>
      <c r="AA617" t="s">
        <v>359</v>
      </c>
      <c r="AB617" t="s">
        <v>9184</v>
      </c>
      <c r="AC617" t="s">
        <v>640</v>
      </c>
      <c r="AE617">
        <v>2</v>
      </c>
      <c r="AF617" t="s">
        <v>363</v>
      </c>
      <c r="AG617" t="s">
        <v>1083</v>
      </c>
      <c r="AH617" t="s">
        <v>520</v>
      </c>
      <c r="AI617" t="s">
        <v>521</v>
      </c>
      <c r="AJ617" t="s">
        <v>522</v>
      </c>
      <c r="AL617" t="s">
        <v>359</v>
      </c>
      <c r="AM617">
        <v>3</v>
      </c>
      <c r="AN617" t="s">
        <v>359</v>
      </c>
      <c r="AO617">
        <v>1</v>
      </c>
      <c r="AQ617" t="s">
        <v>401</v>
      </c>
      <c r="AR617">
        <v>2003</v>
      </c>
      <c r="AS617" t="s">
        <v>370</v>
      </c>
      <c r="AT617">
        <v>3</v>
      </c>
      <c r="AU617" t="s">
        <v>359</v>
      </c>
      <c r="AV617">
        <v>2</v>
      </c>
      <c r="AX617">
        <v>2003</v>
      </c>
      <c r="AY617" t="s">
        <v>370</v>
      </c>
      <c r="AZ617">
        <v>35000</v>
      </c>
      <c r="BA617" t="s">
        <v>359</v>
      </c>
      <c r="BB617">
        <v>7</v>
      </c>
      <c r="BC617" t="s">
        <v>1084</v>
      </c>
      <c r="BD617" t="s">
        <v>1085</v>
      </c>
      <c r="BE617" t="s">
        <v>1086</v>
      </c>
      <c r="BF617" t="s">
        <v>1087</v>
      </c>
      <c r="BH617">
        <v>2003</v>
      </c>
      <c r="BI617" t="s">
        <v>370</v>
      </c>
      <c r="BJ617" t="s">
        <v>359</v>
      </c>
      <c r="BK617">
        <v>12</v>
      </c>
      <c r="BL617" t="s">
        <v>1679</v>
      </c>
      <c r="BN617">
        <v>2003</v>
      </c>
      <c r="BO617" t="s">
        <v>370</v>
      </c>
      <c r="BP617" t="s">
        <v>359</v>
      </c>
      <c r="BQ617">
        <v>2</v>
      </c>
      <c r="BS617">
        <v>2003</v>
      </c>
      <c r="BT617" t="s">
        <v>370</v>
      </c>
      <c r="BU617">
        <v>3500</v>
      </c>
      <c r="BV617" t="s">
        <v>361</v>
      </c>
      <c r="CE617" t="s">
        <v>361</v>
      </c>
      <c r="CN617" t="s">
        <v>359</v>
      </c>
      <c r="CO617" t="s">
        <v>359</v>
      </c>
      <c r="CP617" t="s">
        <v>375</v>
      </c>
      <c r="CQ617" t="s">
        <v>359</v>
      </c>
      <c r="CR617">
        <v>0</v>
      </c>
      <c r="CS617" t="s">
        <v>359</v>
      </c>
      <c r="CT617" t="s">
        <v>376</v>
      </c>
      <c r="CU617" t="s">
        <v>359</v>
      </c>
      <c r="CV617" t="s">
        <v>375</v>
      </c>
      <c r="CW617" t="s">
        <v>359</v>
      </c>
      <c r="CX617" t="s">
        <v>9185</v>
      </c>
      <c r="CY617" t="s">
        <v>9186</v>
      </c>
      <c r="CZ617" t="s">
        <v>9187</v>
      </c>
      <c r="DA617" t="s">
        <v>9188</v>
      </c>
      <c r="DB617">
        <v>1</v>
      </c>
      <c r="DC617" t="s">
        <v>9189</v>
      </c>
      <c r="DD617">
        <v>2003</v>
      </c>
      <c r="DE617" t="s">
        <v>370</v>
      </c>
      <c r="DF617" t="s">
        <v>361</v>
      </c>
      <c r="DJ617" t="s">
        <v>359</v>
      </c>
      <c r="DL617" t="s">
        <v>370</v>
      </c>
      <c r="DN617" t="s">
        <v>9190</v>
      </c>
    </row>
    <row r="618" spans="1:118" x14ac:dyDescent="0.3">
      <c r="A618" t="s">
        <v>9191</v>
      </c>
      <c r="B618">
        <v>1</v>
      </c>
      <c r="D618" t="s">
        <v>579</v>
      </c>
      <c r="E618" t="s">
        <v>9192</v>
      </c>
      <c r="F618" t="s">
        <v>9193</v>
      </c>
      <c r="G618" t="s">
        <v>914</v>
      </c>
      <c r="H618" t="s">
        <v>1057</v>
      </c>
      <c r="I618">
        <v>2017</v>
      </c>
      <c r="J618" t="s">
        <v>353</v>
      </c>
      <c r="K618" t="s">
        <v>354</v>
      </c>
      <c r="L618" t="s">
        <v>754</v>
      </c>
      <c r="M618" t="s">
        <v>1264</v>
      </c>
      <c r="N618" t="s">
        <v>607</v>
      </c>
      <c r="T618">
        <v>119</v>
      </c>
      <c r="U618">
        <v>119</v>
      </c>
      <c r="V618">
        <v>0</v>
      </c>
      <c r="W618" t="s">
        <v>359</v>
      </c>
      <c r="X618" t="s">
        <v>360</v>
      </c>
      <c r="Z618">
        <v>1998</v>
      </c>
      <c r="AA618" t="s">
        <v>361</v>
      </c>
      <c r="AC618" t="s">
        <v>362</v>
      </c>
      <c r="AE618">
        <v>2</v>
      </c>
      <c r="AF618" t="s">
        <v>363</v>
      </c>
      <c r="AG618" t="s">
        <v>918</v>
      </c>
      <c r="AH618" t="s">
        <v>919</v>
      </c>
      <c r="AI618" t="s">
        <v>920</v>
      </c>
      <c r="AJ618" t="s">
        <v>921</v>
      </c>
      <c r="AL618" t="s">
        <v>359</v>
      </c>
      <c r="AM618">
        <v>20</v>
      </c>
      <c r="AN618" t="s">
        <v>359</v>
      </c>
      <c r="AO618">
        <v>1</v>
      </c>
      <c r="AQ618" t="s">
        <v>401</v>
      </c>
      <c r="AR618">
        <v>2016</v>
      </c>
      <c r="AS618" t="s">
        <v>370</v>
      </c>
      <c r="AT618">
        <v>20</v>
      </c>
      <c r="AU618" t="s">
        <v>359</v>
      </c>
      <c r="AV618">
        <v>2</v>
      </c>
      <c r="AX618">
        <v>2016</v>
      </c>
      <c r="AY618" t="s">
        <v>370</v>
      </c>
      <c r="AZ618">
        <v>5000</v>
      </c>
      <c r="BA618" t="s">
        <v>359</v>
      </c>
      <c r="BB618">
        <v>15</v>
      </c>
      <c r="BC618" t="s">
        <v>918</v>
      </c>
      <c r="BD618" t="s">
        <v>919</v>
      </c>
      <c r="BE618" t="s">
        <v>920</v>
      </c>
      <c r="BF618" t="s">
        <v>921</v>
      </c>
      <c r="BH618">
        <v>2016</v>
      </c>
      <c r="BI618" t="s">
        <v>370</v>
      </c>
      <c r="BJ618" t="s">
        <v>361</v>
      </c>
      <c r="BP618" t="s">
        <v>359</v>
      </c>
      <c r="BQ618">
        <v>2</v>
      </c>
      <c r="BS618">
        <v>2016</v>
      </c>
      <c r="BT618" t="s">
        <v>370</v>
      </c>
      <c r="BU618">
        <v>5000</v>
      </c>
      <c r="BV618" t="s">
        <v>359</v>
      </c>
      <c r="BW618">
        <v>1</v>
      </c>
      <c r="BY618">
        <v>2016</v>
      </c>
      <c r="BZ618" t="s">
        <v>370</v>
      </c>
      <c r="CA618" t="s">
        <v>359</v>
      </c>
      <c r="CC618">
        <v>2016</v>
      </c>
      <c r="CD618" t="s">
        <v>370</v>
      </c>
      <c r="CE618" t="s">
        <v>361</v>
      </c>
      <c r="CN618" t="s">
        <v>359</v>
      </c>
      <c r="CO618" t="s">
        <v>359</v>
      </c>
      <c r="CP618" t="s">
        <v>375</v>
      </c>
      <c r="CQ618" t="s">
        <v>359</v>
      </c>
      <c r="CR618">
        <v>0</v>
      </c>
      <c r="CS618" t="s">
        <v>359</v>
      </c>
      <c r="CT618" t="s">
        <v>376</v>
      </c>
      <c r="CU618" t="s">
        <v>359</v>
      </c>
      <c r="CV618" t="s">
        <v>375</v>
      </c>
      <c r="CW618" t="s">
        <v>359</v>
      </c>
      <c r="CX618" t="s">
        <v>9194</v>
      </c>
      <c r="CY618" t="s">
        <v>9195</v>
      </c>
      <c r="CZ618" t="s">
        <v>1614</v>
      </c>
      <c r="DA618" t="s">
        <v>9196</v>
      </c>
      <c r="DB618">
        <v>2</v>
      </c>
      <c r="DC618" t="s">
        <v>9197</v>
      </c>
      <c r="DD618">
        <v>2016</v>
      </c>
      <c r="DE618" t="s">
        <v>370</v>
      </c>
      <c r="DF618" t="s">
        <v>361</v>
      </c>
      <c r="DJ618" t="s">
        <v>359</v>
      </c>
      <c r="DL618" t="s">
        <v>370</v>
      </c>
      <c r="DN618" t="s">
        <v>9198</v>
      </c>
    </row>
    <row r="619" spans="1:118" x14ac:dyDescent="0.3">
      <c r="A619" t="s">
        <v>9199</v>
      </c>
      <c r="B619">
        <v>1</v>
      </c>
      <c r="D619" t="s">
        <v>487</v>
      </c>
      <c r="E619" t="s">
        <v>9200</v>
      </c>
      <c r="F619" t="s">
        <v>9201</v>
      </c>
      <c r="G619" t="s">
        <v>490</v>
      </c>
      <c r="H619" t="s">
        <v>3494</v>
      </c>
      <c r="I619">
        <v>2017</v>
      </c>
      <c r="J619" t="s">
        <v>353</v>
      </c>
      <c r="K619" t="s">
        <v>354</v>
      </c>
      <c r="L619" t="s">
        <v>492</v>
      </c>
      <c r="M619" t="s">
        <v>846</v>
      </c>
      <c r="N619" t="s">
        <v>2210</v>
      </c>
      <c r="Q619" t="s">
        <v>1335</v>
      </c>
      <c r="R619">
        <v>1316</v>
      </c>
      <c r="T619">
        <v>80</v>
      </c>
      <c r="U619">
        <v>35</v>
      </c>
      <c r="V619">
        <v>45</v>
      </c>
      <c r="W619" t="s">
        <v>359</v>
      </c>
      <c r="X619" t="s">
        <v>394</v>
      </c>
      <c r="Z619">
        <v>2013</v>
      </c>
      <c r="AA619" t="s">
        <v>361</v>
      </c>
      <c r="AC619" t="s">
        <v>362</v>
      </c>
      <c r="AE619">
        <v>2</v>
      </c>
      <c r="AF619" t="s">
        <v>363</v>
      </c>
      <c r="AG619" t="s">
        <v>1336</v>
      </c>
      <c r="AH619" t="s">
        <v>1337</v>
      </c>
      <c r="AI619" t="s">
        <v>1338</v>
      </c>
      <c r="AJ619" t="s">
        <v>1339</v>
      </c>
      <c r="AL619" t="s">
        <v>359</v>
      </c>
      <c r="AM619">
        <v>12</v>
      </c>
      <c r="AN619" t="s">
        <v>359</v>
      </c>
      <c r="AO619">
        <v>1</v>
      </c>
      <c r="AQ619" t="s">
        <v>401</v>
      </c>
      <c r="AR619">
        <v>2013</v>
      </c>
      <c r="AS619" t="s">
        <v>370</v>
      </c>
      <c r="AT619">
        <v>12</v>
      </c>
      <c r="AU619" t="s">
        <v>359</v>
      </c>
      <c r="AV619">
        <v>1</v>
      </c>
      <c r="AX619">
        <v>2013</v>
      </c>
      <c r="AY619" t="s">
        <v>370</v>
      </c>
      <c r="AZ619">
        <v>600</v>
      </c>
      <c r="BA619" t="s">
        <v>359</v>
      </c>
      <c r="BB619">
        <v>6</v>
      </c>
      <c r="BC619" t="s">
        <v>1340</v>
      </c>
      <c r="BD619" t="s">
        <v>1341</v>
      </c>
      <c r="BE619" t="s">
        <v>1342</v>
      </c>
      <c r="BF619" t="s">
        <v>1343</v>
      </c>
      <c r="BH619">
        <v>2013</v>
      </c>
      <c r="BI619" t="s">
        <v>369</v>
      </c>
      <c r="BJ619" t="s">
        <v>359</v>
      </c>
      <c r="BK619">
        <v>6</v>
      </c>
      <c r="BL619" t="s">
        <v>504</v>
      </c>
      <c r="BN619">
        <v>2013</v>
      </c>
      <c r="BO619" t="s">
        <v>370</v>
      </c>
      <c r="BP619" t="s">
        <v>359</v>
      </c>
      <c r="BQ619">
        <v>2</v>
      </c>
      <c r="BS619">
        <v>2013</v>
      </c>
      <c r="BT619" t="s">
        <v>370</v>
      </c>
      <c r="BU619">
        <v>6500</v>
      </c>
      <c r="BV619" t="s">
        <v>361</v>
      </c>
      <c r="CE619" t="s">
        <v>361</v>
      </c>
      <c r="CN619" t="s">
        <v>359</v>
      </c>
      <c r="CO619" t="s">
        <v>359</v>
      </c>
      <c r="CP619" t="s">
        <v>375</v>
      </c>
      <c r="CQ619" t="s">
        <v>359</v>
      </c>
      <c r="CR619">
        <v>0</v>
      </c>
      <c r="CS619" t="s">
        <v>359</v>
      </c>
      <c r="CT619" t="s">
        <v>376</v>
      </c>
      <c r="CU619" t="s">
        <v>359</v>
      </c>
      <c r="CV619" t="s">
        <v>375</v>
      </c>
      <c r="CW619" t="s">
        <v>359</v>
      </c>
      <c r="CX619" t="s">
        <v>9202</v>
      </c>
      <c r="CY619" t="s">
        <v>9203</v>
      </c>
      <c r="CZ619" t="s">
        <v>733</v>
      </c>
      <c r="DA619" t="s">
        <v>9204</v>
      </c>
      <c r="DB619">
        <v>1</v>
      </c>
      <c r="DC619" t="s">
        <v>9205</v>
      </c>
      <c r="DD619">
        <v>2013</v>
      </c>
      <c r="DE619" t="s">
        <v>370</v>
      </c>
      <c r="DF619" t="s">
        <v>361</v>
      </c>
      <c r="DJ619" t="s">
        <v>359</v>
      </c>
      <c r="DL619" t="s">
        <v>370</v>
      </c>
      <c r="DN619" t="s">
        <v>9206</v>
      </c>
    </row>
    <row r="620" spans="1:118" x14ac:dyDescent="0.3">
      <c r="A620" t="s">
        <v>9207</v>
      </c>
      <c r="B620">
        <v>1</v>
      </c>
      <c r="D620" t="s">
        <v>631</v>
      </c>
      <c r="E620" t="s">
        <v>9208</v>
      </c>
      <c r="F620" t="s">
        <v>9209</v>
      </c>
      <c r="G620" t="s">
        <v>634</v>
      </c>
      <c r="H620" t="s">
        <v>9210</v>
      </c>
      <c r="I620">
        <v>2017</v>
      </c>
      <c r="J620" t="s">
        <v>353</v>
      </c>
      <c r="K620" t="s">
        <v>354</v>
      </c>
      <c r="L620" t="s">
        <v>564</v>
      </c>
      <c r="M620" t="s">
        <v>2505</v>
      </c>
      <c r="N620" t="s">
        <v>4059</v>
      </c>
      <c r="Q620" t="s">
        <v>9211</v>
      </c>
      <c r="R620">
        <v>934</v>
      </c>
      <c r="T620">
        <v>69</v>
      </c>
      <c r="U620">
        <v>69</v>
      </c>
      <c r="V620">
        <v>0</v>
      </c>
      <c r="W620" t="s">
        <v>359</v>
      </c>
      <c r="X620" t="s">
        <v>394</v>
      </c>
      <c r="Z620">
        <v>2016</v>
      </c>
      <c r="AA620" t="s">
        <v>361</v>
      </c>
      <c r="AC620" t="s">
        <v>362</v>
      </c>
      <c r="AD620" t="s">
        <v>9212</v>
      </c>
      <c r="AE620">
        <v>2</v>
      </c>
      <c r="AF620" t="s">
        <v>363</v>
      </c>
      <c r="AG620" t="s">
        <v>9213</v>
      </c>
      <c r="AH620" t="s">
        <v>9214</v>
      </c>
      <c r="AI620" t="s">
        <v>9215</v>
      </c>
      <c r="AJ620" t="s">
        <v>9216</v>
      </c>
      <c r="AK620" t="s">
        <v>9217</v>
      </c>
      <c r="AL620" t="s">
        <v>359</v>
      </c>
      <c r="AM620">
        <v>3</v>
      </c>
      <c r="AN620" t="s">
        <v>359</v>
      </c>
      <c r="AO620">
        <v>1</v>
      </c>
      <c r="AP620" t="s">
        <v>9218</v>
      </c>
      <c r="AQ620" t="s">
        <v>9219</v>
      </c>
      <c r="AR620">
        <v>2009</v>
      </c>
      <c r="AS620" t="s">
        <v>369</v>
      </c>
      <c r="AT620">
        <v>3</v>
      </c>
      <c r="AU620" t="s">
        <v>359</v>
      </c>
      <c r="AV620">
        <v>1</v>
      </c>
      <c r="AW620" t="s">
        <v>9220</v>
      </c>
      <c r="AX620">
        <v>2016</v>
      </c>
      <c r="AY620" t="s">
        <v>370</v>
      </c>
      <c r="AZ620">
        <v>600</v>
      </c>
      <c r="BA620" t="s">
        <v>359</v>
      </c>
      <c r="BB620">
        <v>1</v>
      </c>
      <c r="BC620" t="s">
        <v>9221</v>
      </c>
      <c r="BD620" t="s">
        <v>9222</v>
      </c>
      <c r="BE620" t="s">
        <v>9223</v>
      </c>
      <c r="BF620" t="s">
        <v>9224</v>
      </c>
      <c r="BG620" t="s">
        <v>9225</v>
      </c>
      <c r="BH620">
        <v>2016</v>
      </c>
      <c r="BI620" t="s">
        <v>370</v>
      </c>
      <c r="BJ620" t="s">
        <v>359</v>
      </c>
      <c r="BK620">
        <v>1</v>
      </c>
      <c r="BL620" t="s">
        <v>9226</v>
      </c>
      <c r="BN620">
        <v>2016</v>
      </c>
      <c r="BO620" t="s">
        <v>370</v>
      </c>
      <c r="BP620" t="s">
        <v>359</v>
      </c>
      <c r="BQ620">
        <v>1</v>
      </c>
      <c r="BS620">
        <v>2016</v>
      </c>
      <c r="BT620" t="s">
        <v>622</v>
      </c>
      <c r="BU620">
        <v>100</v>
      </c>
      <c r="BV620" t="s">
        <v>361</v>
      </c>
      <c r="CE620" t="s">
        <v>361</v>
      </c>
      <c r="CN620" t="s">
        <v>359</v>
      </c>
      <c r="CO620" t="s">
        <v>359</v>
      </c>
      <c r="CP620" t="s">
        <v>375</v>
      </c>
      <c r="CQ620" t="s">
        <v>359</v>
      </c>
      <c r="CR620">
        <v>0</v>
      </c>
      <c r="CS620" t="s">
        <v>359</v>
      </c>
      <c r="CT620" t="s">
        <v>376</v>
      </c>
      <c r="CU620" t="s">
        <v>359</v>
      </c>
      <c r="CV620" t="s">
        <v>375</v>
      </c>
      <c r="CW620" t="s">
        <v>359</v>
      </c>
      <c r="CX620" t="s">
        <v>9227</v>
      </c>
      <c r="CY620" t="s">
        <v>9228</v>
      </c>
      <c r="CZ620" t="s">
        <v>9229</v>
      </c>
      <c r="DA620" t="s">
        <v>9230</v>
      </c>
      <c r="DB620">
        <v>1</v>
      </c>
      <c r="DC620" t="s">
        <v>9231</v>
      </c>
      <c r="DD620">
        <v>2016</v>
      </c>
      <c r="DE620" t="s">
        <v>370</v>
      </c>
      <c r="DF620" t="s">
        <v>361</v>
      </c>
      <c r="DJ620" t="s">
        <v>361</v>
      </c>
      <c r="DK620" t="s">
        <v>4053</v>
      </c>
      <c r="DL620" t="s">
        <v>622</v>
      </c>
      <c r="DM620" t="s">
        <v>1687</v>
      </c>
      <c r="DN620" t="s">
        <v>9232</v>
      </c>
    </row>
    <row r="621" spans="1:118" x14ac:dyDescent="0.3">
      <c r="A621" t="s">
        <v>9233</v>
      </c>
      <c r="B621">
        <v>1</v>
      </c>
      <c r="D621" t="s">
        <v>385</v>
      </c>
      <c r="E621" t="s">
        <v>9234</v>
      </c>
      <c r="F621" t="s">
        <v>9235</v>
      </c>
      <c r="G621" t="s">
        <v>388</v>
      </c>
      <c r="H621" t="s">
        <v>9236</v>
      </c>
      <c r="I621">
        <v>2017</v>
      </c>
      <c r="J621" t="s">
        <v>353</v>
      </c>
      <c r="K621" t="s">
        <v>354</v>
      </c>
      <c r="L621" t="s">
        <v>584</v>
      </c>
      <c r="M621" t="s">
        <v>585</v>
      </c>
      <c r="N621" t="s">
        <v>1839</v>
      </c>
      <c r="Q621" t="s">
        <v>1840</v>
      </c>
      <c r="R621">
        <v>558</v>
      </c>
      <c r="T621">
        <v>223</v>
      </c>
      <c r="U621">
        <v>200</v>
      </c>
      <c r="V621">
        <v>23</v>
      </c>
      <c r="W621" t="s">
        <v>359</v>
      </c>
      <c r="X621" t="s">
        <v>394</v>
      </c>
      <c r="Z621">
        <v>2009</v>
      </c>
      <c r="AA621" t="s">
        <v>359</v>
      </c>
      <c r="AB621" t="s">
        <v>9237</v>
      </c>
      <c r="AC621" t="s">
        <v>9238</v>
      </c>
      <c r="AE621">
        <v>1</v>
      </c>
      <c r="AF621" t="s">
        <v>396</v>
      </c>
      <c r="AG621" t="s">
        <v>1843</v>
      </c>
      <c r="AH621" t="s">
        <v>1844</v>
      </c>
      <c r="AI621" t="s">
        <v>368</v>
      </c>
      <c r="AJ621" t="s">
        <v>1845</v>
      </c>
      <c r="AL621" t="s">
        <v>359</v>
      </c>
      <c r="AM621">
        <v>50</v>
      </c>
      <c r="AN621" t="s">
        <v>359</v>
      </c>
      <c r="AO621">
        <v>1</v>
      </c>
      <c r="AQ621" t="s">
        <v>401</v>
      </c>
      <c r="AR621">
        <v>2009</v>
      </c>
      <c r="AS621" t="s">
        <v>369</v>
      </c>
      <c r="AT621">
        <v>50</v>
      </c>
      <c r="AU621" t="s">
        <v>359</v>
      </c>
      <c r="AV621">
        <v>1</v>
      </c>
      <c r="AX621">
        <v>2009</v>
      </c>
      <c r="AY621" t="s">
        <v>369</v>
      </c>
      <c r="AZ621">
        <v>6800</v>
      </c>
      <c r="BA621" t="s">
        <v>359</v>
      </c>
      <c r="BB621">
        <v>3</v>
      </c>
      <c r="BC621" t="s">
        <v>1843</v>
      </c>
      <c r="BD621" t="s">
        <v>1844</v>
      </c>
      <c r="BE621" t="s">
        <v>1846</v>
      </c>
      <c r="BF621" t="s">
        <v>1845</v>
      </c>
      <c r="BH621">
        <v>2009</v>
      </c>
      <c r="BI621" t="s">
        <v>369</v>
      </c>
      <c r="BJ621" t="s">
        <v>361</v>
      </c>
      <c r="BP621" t="s">
        <v>359</v>
      </c>
      <c r="BQ621">
        <v>1</v>
      </c>
      <c r="BS621">
        <v>2009</v>
      </c>
      <c r="BT621" t="s">
        <v>369</v>
      </c>
      <c r="BU621">
        <v>6800</v>
      </c>
      <c r="BV621" t="s">
        <v>361</v>
      </c>
      <c r="CE621" t="s">
        <v>361</v>
      </c>
      <c r="CN621" t="s">
        <v>359</v>
      </c>
      <c r="CO621" t="s">
        <v>359</v>
      </c>
      <c r="CP621" t="s">
        <v>375</v>
      </c>
      <c r="CQ621" t="s">
        <v>359</v>
      </c>
      <c r="CR621">
        <v>0</v>
      </c>
      <c r="CS621" t="s">
        <v>359</v>
      </c>
      <c r="CT621" t="s">
        <v>376</v>
      </c>
      <c r="CU621" t="s">
        <v>359</v>
      </c>
      <c r="CV621" t="s">
        <v>375</v>
      </c>
      <c r="CW621" t="s">
        <v>359</v>
      </c>
      <c r="CX621" t="s">
        <v>9239</v>
      </c>
      <c r="CY621" t="s">
        <v>9240</v>
      </c>
      <c r="CZ621" t="s">
        <v>9241</v>
      </c>
      <c r="DA621" t="s">
        <v>9242</v>
      </c>
      <c r="DB621">
        <v>2</v>
      </c>
      <c r="DC621" t="s">
        <v>9243</v>
      </c>
      <c r="DD621">
        <v>2009</v>
      </c>
      <c r="DE621" t="s">
        <v>370</v>
      </c>
      <c r="DF621" t="s">
        <v>361</v>
      </c>
      <c r="DJ621" t="s">
        <v>359</v>
      </c>
      <c r="DL621" t="s">
        <v>369</v>
      </c>
      <c r="DM621" t="s">
        <v>9244</v>
      </c>
      <c r="DN621" t="s">
        <v>9245</v>
      </c>
    </row>
    <row r="622" spans="1:118" x14ac:dyDescent="0.3">
      <c r="A622" t="s">
        <v>9246</v>
      </c>
      <c r="B622">
        <v>1</v>
      </c>
      <c r="D622" t="s">
        <v>487</v>
      </c>
      <c r="E622" t="s">
        <v>9247</v>
      </c>
      <c r="F622" t="s">
        <v>9248</v>
      </c>
      <c r="G622" t="s">
        <v>490</v>
      </c>
      <c r="H622" t="s">
        <v>1401</v>
      </c>
      <c r="I622">
        <v>2017</v>
      </c>
      <c r="J622" t="s">
        <v>353</v>
      </c>
      <c r="K622" t="s">
        <v>354</v>
      </c>
      <c r="L622" t="s">
        <v>492</v>
      </c>
      <c r="M622" t="s">
        <v>894</v>
      </c>
      <c r="N622" t="s">
        <v>9249</v>
      </c>
      <c r="Q622" t="s">
        <v>896</v>
      </c>
      <c r="T622">
        <v>149</v>
      </c>
      <c r="U622">
        <v>62</v>
      </c>
      <c r="V622">
        <v>87</v>
      </c>
      <c r="W622" t="s">
        <v>359</v>
      </c>
      <c r="X622" t="s">
        <v>394</v>
      </c>
      <c r="Z622">
        <v>2013</v>
      </c>
      <c r="AA622" t="s">
        <v>361</v>
      </c>
      <c r="AC622" t="s">
        <v>362</v>
      </c>
      <c r="AE622">
        <v>1</v>
      </c>
      <c r="AF622" t="s">
        <v>363</v>
      </c>
      <c r="AG622" t="s">
        <v>897</v>
      </c>
      <c r="AH622" t="s">
        <v>898</v>
      </c>
      <c r="AI622" t="s">
        <v>899</v>
      </c>
      <c r="AJ622" t="s">
        <v>900</v>
      </c>
      <c r="AL622" t="s">
        <v>359</v>
      </c>
      <c r="AM622">
        <v>11</v>
      </c>
      <c r="AN622" t="s">
        <v>359</v>
      </c>
      <c r="AO622">
        <v>1</v>
      </c>
      <c r="AQ622" t="s">
        <v>401</v>
      </c>
      <c r="AR622">
        <v>2013</v>
      </c>
      <c r="AS622" t="s">
        <v>370</v>
      </c>
      <c r="AT622">
        <v>11</v>
      </c>
      <c r="AU622" t="s">
        <v>359</v>
      </c>
      <c r="AV622">
        <v>1</v>
      </c>
      <c r="AX622">
        <v>2013</v>
      </c>
      <c r="AY622" t="s">
        <v>369</v>
      </c>
      <c r="AZ622">
        <v>500</v>
      </c>
      <c r="BA622" t="s">
        <v>359</v>
      </c>
      <c r="BB622">
        <v>17</v>
      </c>
      <c r="BC622" t="s">
        <v>901</v>
      </c>
      <c r="BD622" t="s">
        <v>902</v>
      </c>
      <c r="BE622" t="s">
        <v>903</v>
      </c>
      <c r="BF622" t="s">
        <v>904</v>
      </c>
      <c r="BH622">
        <v>2013</v>
      </c>
      <c r="BI622" t="s">
        <v>370</v>
      </c>
      <c r="BJ622" t="s">
        <v>359</v>
      </c>
      <c r="BK622">
        <v>6</v>
      </c>
      <c r="BL622" t="s">
        <v>805</v>
      </c>
      <c r="BN622">
        <v>2013</v>
      </c>
      <c r="BO622" t="s">
        <v>370</v>
      </c>
      <c r="BP622" t="s">
        <v>359</v>
      </c>
      <c r="BQ622">
        <v>2</v>
      </c>
      <c r="BS622">
        <v>2013</v>
      </c>
      <c r="BT622" t="s">
        <v>370</v>
      </c>
      <c r="BU622">
        <v>3500</v>
      </c>
      <c r="BV622" t="s">
        <v>361</v>
      </c>
      <c r="CE622" t="s">
        <v>361</v>
      </c>
      <c r="CN622" t="s">
        <v>359</v>
      </c>
      <c r="CO622" t="s">
        <v>359</v>
      </c>
      <c r="CP622" t="s">
        <v>375</v>
      </c>
      <c r="CQ622" t="s">
        <v>359</v>
      </c>
      <c r="CR622">
        <v>0</v>
      </c>
      <c r="CS622" t="s">
        <v>359</v>
      </c>
      <c r="CT622" t="s">
        <v>376</v>
      </c>
      <c r="CU622" t="s">
        <v>359</v>
      </c>
      <c r="CV622" t="s">
        <v>375</v>
      </c>
      <c r="CW622" t="s">
        <v>359</v>
      </c>
      <c r="CX622" t="s">
        <v>9250</v>
      </c>
      <c r="CY622" t="s">
        <v>9251</v>
      </c>
      <c r="CZ622" t="s">
        <v>9252</v>
      </c>
      <c r="DA622" t="s">
        <v>9253</v>
      </c>
      <c r="DB622">
        <v>1</v>
      </c>
      <c r="DC622" t="s">
        <v>9254</v>
      </c>
      <c r="DD622">
        <v>2013</v>
      </c>
      <c r="DE622" t="s">
        <v>370</v>
      </c>
      <c r="DF622" t="s">
        <v>361</v>
      </c>
      <c r="DJ622" t="s">
        <v>359</v>
      </c>
      <c r="DL622" t="s">
        <v>370</v>
      </c>
      <c r="DN622" t="s">
        <v>9255</v>
      </c>
    </row>
    <row r="623" spans="1:118" x14ac:dyDescent="0.3">
      <c r="A623" t="s">
        <v>9256</v>
      </c>
      <c r="B623">
        <v>1</v>
      </c>
      <c r="D623" t="s">
        <v>487</v>
      </c>
      <c r="E623" t="s">
        <v>9257</v>
      </c>
      <c r="F623" t="s">
        <v>9258</v>
      </c>
      <c r="G623" t="s">
        <v>490</v>
      </c>
      <c r="H623" t="s">
        <v>5882</v>
      </c>
      <c r="I623">
        <v>2017</v>
      </c>
      <c r="J623" t="s">
        <v>353</v>
      </c>
      <c r="K623" t="s">
        <v>354</v>
      </c>
      <c r="L623" t="s">
        <v>492</v>
      </c>
      <c r="M623" t="s">
        <v>1058</v>
      </c>
      <c r="N623" t="s">
        <v>6558</v>
      </c>
      <c r="Q623" t="s">
        <v>1060</v>
      </c>
      <c r="R623">
        <v>6436</v>
      </c>
      <c r="T623">
        <v>217</v>
      </c>
      <c r="U623">
        <v>180</v>
      </c>
      <c r="V623">
        <v>37</v>
      </c>
      <c r="W623" t="s">
        <v>359</v>
      </c>
      <c r="X623" t="s">
        <v>360</v>
      </c>
      <c r="Z623">
        <v>2013</v>
      </c>
      <c r="AA623" t="s">
        <v>361</v>
      </c>
      <c r="AC623" t="s">
        <v>362</v>
      </c>
      <c r="AE623">
        <v>7</v>
      </c>
      <c r="AF623" t="s">
        <v>363</v>
      </c>
      <c r="AG623" t="s">
        <v>1061</v>
      </c>
      <c r="AH623" t="s">
        <v>1062</v>
      </c>
      <c r="AI623" t="s">
        <v>1063</v>
      </c>
      <c r="AJ623" t="s">
        <v>1064</v>
      </c>
      <c r="AL623" t="s">
        <v>359</v>
      </c>
      <c r="AM623">
        <v>10</v>
      </c>
      <c r="AN623" t="s">
        <v>359</v>
      </c>
      <c r="AO623">
        <v>3</v>
      </c>
      <c r="AQ623" t="s">
        <v>401</v>
      </c>
      <c r="AR623">
        <v>2013</v>
      </c>
      <c r="AS623" t="s">
        <v>370</v>
      </c>
      <c r="AT623">
        <v>10</v>
      </c>
      <c r="AU623" t="s">
        <v>359</v>
      </c>
      <c r="AV623">
        <v>1</v>
      </c>
      <c r="AX623">
        <v>2013</v>
      </c>
      <c r="AY623" t="s">
        <v>370</v>
      </c>
      <c r="AZ623">
        <v>1500</v>
      </c>
      <c r="BA623" t="s">
        <v>359</v>
      </c>
      <c r="BB623">
        <v>20</v>
      </c>
      <c r="BC623" t="s">
        <v>1065</v>
      </c>
      <c r="BD623" t="s">
        <v>1066</v>
      </c>
      <c r="BE623" t="s">
        <v>1067</v>
      </c>
      <c r="BF623" t="s">
        <v>1068</v>
      </c>
      <c r="BH623">
        <v>2013</v>
      </c>
      <c r="BI623" t="s">
        <v>370</v>
      </c>
      <c r="BJ623" t="s">
        <v>359</v>
      </c>
      <c r="BK623">
        <v>25</v>
      </c>
      <c r="BL623" t="s">
        <v>551</v>
      </c>
      <c r="BN623">
        <v>2013</v>
      </c>
      <c r="BO623" t="s">
        <v>370</v>
      </c>
      <c r="BP623" t="s">
        <v>359</v>
      </c>
      <c r="BQ623">
        <v>4</v>
      </c>
      <c r="BS623">
        <v>2013</v>
      </c>
      <c r="BT623" t="s">
        <v>370</v>
      </c>
      <c r="BU623">
        <v>11000</v>
      </c>
      <c r="BV623" t="s">
        <v>359</v>
      </c>
      <c r="BW623">
        <v>2</v>
      </c>
      <c r="BY623">
        <v>2013</v>
      </c>
      <c r="BZ623" t="s">
        <v>369</v>
      </c>
      <c r="CA623" t="s">
        <v>359</v>
      </c>
      <c r="CC623">
        <v>2013</v>
      </c>
      <c r="CD623" t="s">
        <v>370</v>
      </c>
      <c r="CE623" t="s">
        <v>361</v>
      </c>
      <c r="CN623" t="s">
        <v>359</v>
      </c>
      <c r="CO623" t="s">
        <v>359</v>
      </c>
      <c r="CP623" t="s">
        <v>375</v>
      </c>
      <c r="CQ623" t="s">
        <v>359</v>
      </c>
      <c r="CR623">
        <v>0</v>
      </c>
      <c r="CS623" t="s">
        <v>359</v>
      </c>
      <c r="CT623" t="s">
        <v>376</v>
      </c>
      <c r="CU623" t="s">
        <v>359</v>
      </c>
      <c r="CV623" t="s">
        <v>375</v>
      </c>
      <c r="CW623" t="s">
        <v>359</v>
      </c>
      <c r="CX623" t="s">
        <v>9259</v>
      </c>
      <c r="CY623" t="s">
        <v>9260</v>
      </c>
      <c r="CZ623" t="s">
        <v>9261</v>
      </c>
      <c r="DA623" t="s">
        <v>9262</v>
      </c>
      <c r="DB623">
        <v>1</v>
      </c>
      <c r="DC623" t="s">
        <v>9263</v>
      </c>
      <c r="DD623">
        <v>2013</v>
      </c>
      <c r="DE623" t="s">
        <v>370</v>
      </c>
      <c r="DF623" t="s">
        <v>361</v>
      </c>
      <c r="DJ623" t="s">
        <v>359</v>
      </c>
      <c r="DL623" t="s">
        <v>369</v>
      </c>
      <c r="DN623" t="s">
        <v>9264</v>
      </c>
    </row>
    <row r="624" spans="1:118" x14ac:dyDescent="0.3">
      <c r="A624" t="s">
        <v>9265</v>
      </c>
      <c r="B624">
        <v>1</v>
      </c>
      <c r="D624" t="s">
        <v>412</v>
      </c>
      <c r="E624" t="s">
        <v>9266</v>
      </c>
      <c r="F624" t="s">
        <v>9267</v>
      </c>
      <c r="G624" t="s">
        <v>415</v>
      </c>
      <c r="H624" t="s">
        <v>9268</v>
      </c>
      <c r="I624">
        <v>2017</v>
      </c>
      <c r="J624" t="s">
        <v>353</v>
      </c>
      <c r="K624" t="s">
        <v>354</v>
      </c>
      <c r="L624" t="s">
        <v>390</v>
      </c>
      <c r="M624" t="s">
        <v>2229</v>
      </c>
      <c r="N624" t="s">
        <v>9269</v>
      </c>
      <c r="Q624" t="s">
        <v>2230</v>
      </c>
      <c r="R624">
        <v>7894</v>
      </c>
      <c r="T624">
        <v>100</v>
      </c>
      <c r="U624">
        <v>95</v>
      </c>
      <c r="V624">
        <v>5</v>
      </c>
      <c r="W624" t="s">
        <v>359</v>
      </c>
      <c r="X624" t="s">
        <v>360</v>
      </c>
      <c r="Z624">
        <v>2015</v>
      </c>
      <c r="AA624" t="s">
        <v>359</v>
      </c>
      <c r="AB624" t="s">
        <v>2231</v>
      </c>
      <c r="AC624" t="s">
        <v>362</v>
      </c>
      <c r="AD624" t="s">
        <v>2232</v>
      </c>
      <c r="AE624">
        <v>5</v>
      </c>
      <c r="AF624" t="s">
        <v>363</v>
      </c>
      <c r="AG624" t="s">
        <v>2233</v>
      </c>
      <c r="AH624" t="s">
        <v>2234</v>
      </c>
      <c r="AI624" t="s">
        <v>2235</v>
      </c>
      <c r="AJ624" t="s">
        <v>2236</v>
      </c>
      <c r="AL624" t="s">
        <v>359</v>
      </c>
      <c r="AM624">
        <v>15</v>
      </c>
      <c r="AN624" t="s">
        <v>359</v>
      </c>
      <c r="AO624">
        <v>5</v>
      </c>
      <c r="AQ624" t="s">
        <v>401</v>
      </c>
      <c r="AR624">
        <v>2015</v>
      </c>
      <c r="AS624" t="s">
        <v>370</v>
      </c>
      <c r="AT624">
        <v>15</v>
      </c>
      <c r="AU624" t="s">
        <v>359</v>
      </c>
      <c r="AV624">
        <v>1</v>
      </c>
      <c r="AX624">
        <v>2015</v>
      </c>
      <c r="AY624" t="s">
        <v>370</v>
      </c>
      <c r="AZ624">
        <v>720</v>
      </c>
      <c r="BA624" t="s">
        <v>359</v>
      </c>
      <c r="BB624">
        <v>19</v>
      </c>
      <c r="BC624" t="s">
        <v>2237</v>
      </c>
      <c r="BD624" t="s">
        <v>2238</v>
      </c>
      <c r="BE624" t="s">
        <v>2239</v>
      </c>
      <c r="BF624" t="s">
        <v>2240</v>
      </c>
      <c r="BH624">
        <v>2015</v>
      </c>
      <c r="BI624" t="s">
        <v>370</v>
      </c>
      <c r="BJ624" t="s">
        <v>359</v>
      </c>
      <c r="BK624">
        <v>10</v>
      </c>
      <c r="BL624" t="s">
        <v>2477</v>
      </c>
      <c r="BN624">
        <v>2015</v>
      </c>
      <c r="BO624" t="s">
        <v>370</v>
      </c>
      <c r="BP624" t="s">
        <v>359</v>
      </c>
      <c r="BQ624">
        <v>3</v>
      </c>
      <c r="BS624">
        <v>2015</v>
      </c>
      <c r="BT624" t="s">
        <v>370</v>
      </c>
      <c r="BU624">
        <v>19000</v>
      </c>
      <c r="BV624" t="s">
        <v>359</v>
      </c>
      <c r="BW624">
        <v>2</v>
      </c>
      <c r="BY624">
        <v>2016</v>
      </c>
      <c r="BZ624" t="s">
        <v>370</v>
      </c>
      <c r="CA624" t="s">
        <v>359</v>
      </c>
      <c r="CC624">
        <v>2016</v>
      </c>
      <c r="CD624" t="s">
        <v>370</v>
      </c>
      <c r="CE624" t="s">
        <v>361</v>
      </c>
      <c r="CN624" t="s">
        <v>359</v>
      </c>
      <c r="CO624" t="s">
        <v>359</v>
      </c>
      <c r="CP624" t="s">
        <v>375</v>
      </c>
      <c r="CQ624" t="s">
        <v>359</v>
      </c>
      <c r="CR624">
        <v>0</v>
      </c>
      <c r="CS624" t="s">
        <v>359</v>
      </c>
      <c r="CT624" t="s">
        <v>376</v>
      </c>
      <c r="CU624" t="s">
        <v>359</v>
      </c>
      <c r="CV624" t="s">
        <v>375</v>
      </c>
      <c r="CW624" t="s">
        <v>359</v>
      </c>
      <c r="CX624" t="s">
        <v>9270</v>
      </c>
      <c r="CY624" t="s">
        <v>9271</v>
      </c>
      <c r="CZ624" t="s">
        <v>9272</v>
      </c>
      <c r="DA624" t="s">
        <v>9273</v>
      </c>
      <c r="DB624">
        <v>31</v>
      </c>
      <c r="DC624" t="s">
        <v>9274</v>
      </c>
      <c r="DD624">
        <v>2015</v>
      </c>
      <c r="DE624" t="s">
        <v>370</v>
      </c>
      <c r="DF624" t="s">
        <v>361</v>
      </c>
      <c r="DJ624" t="s">
        <v>359</v>
      </c>
      <c r="DL624" t="s">
        <v>370</v>
      </c>
      <c r="DM624" t="s">
        <v>9275</v>
      </c>
      <c r="DN624" t="s">
        <v>9276</v>
      </c>
    </row>
    <row r="625" spans="1:118" x14ac:dyDescent="0.3">
      <c r="A625" t="s">
        <v>9277</v>
      </c>
      <c r="B625">
        <v>1</v>
      </c>
      <c r="D625" t="s">
        <v>465</v>
      </c>
      <c r="E625" t="s">
        <v>9278</v>
      </c>
      <c r="F625" t="s">
        <v>9279</v>
      </c>
      <c r="G625" t="s">
        <v>468</v>
      </c>
      <c r="H625" t="s">
        <v>6062</v>
      </c>
      <c r="I625">
        <v>2017</v>
      </c>
      <c r="J625" t="s">
        <v>353</v>
      </c>
      <c r="K625" t="s">
        <v>354</v>
      </c>
      <c r="L625" t="s">
        <v>1033</v>
      </c>
      <c r="M625" t="s">
        <v>831</v>
      </c>
      <c r="N625" t="s">
        <v>2849</v>
      </c>
      <c r="Q625" t="s">
        <v>9280</v>
      </c>
      <c r="R625">
        <v>1259</v>
      </c>
      <c r="T625">
        <v>157</v>
      </c>
      <c r="U625">
        <v>157</v>
      </c>
      <c r="V625">
        <v>0</v>
      </c>
      <c r="W625" t="s">
        <v>359</v>
      </c>
      <c r="X625" t="s">
        <v>394</v>
      </c>
      <c r="Z625">
        <v>2013</v>
      </c>
      <c r="AA625" t="s">
        <v>361</v>
      </c>
      <c r="AC625" t="s">
        <v>668</v>
      </c>
      <c r="AD625" t="s">
        <v>9281</v>
      </c>
      <c r="AE625">
        <v>2</v>
      </c>
      <c r="AF625" t="s">
        <v>363</v>
      </c>
      <c r="AG625" t="s">
        <v>2852</v>
      </c>
      <c r="AH625" t="s">
        <v>2853</v>
      </c>
      <c r="AI625" t="s">
        <v>2854</v>
      </c>
      <c r="AJ625" t="s">
        <v>2855</v>
      </c>
      <c r="AL625" t="s">
        <v>359</v>
      </c>
      <c r="AM625">
        <v>20</v>
      </c>
      <c r="AN625" t="s">
        <v>361</v>
      </c>
      <c r="AT625">
        <v>20</v>
      </c>
      <c r="AU625" t="s">
        <v>361</v>
      </c>
      <c r="BA625" t="s">
        <v>361</v>
      </c>
      <c r="BJ625" t="s">
        <v>361</v>
      </c>
      <c r="BP625" t="s">
        <v>361</v>
      </c>
      <c r="BV625" t="s">
        <v>361</v>
      </c>
      <c r="CE625" t="s">
        <v>361</v>
      </c>
      <c r="CN625" t="s">
        <v>359</v>
      </c>
      <c r="CO625" t="s">
        <v>359</v>
      </c>
      <c r="CP625" t="s">
        <v>375</v>
      </c>
      <c r="CQ625" t="s">
        <v>359</v>
      </c>
      <c r="CR625">
        <v>0</v>
      </c>
      <c r="CS625" t="s">
        <v>359</v>
      </c>
      <c r="CT625" t="s">
        <v>376</v>
      </c>
      <c r="CU625" t="s">
        <v>359</v>
      </c>
      <c r="CV625" t="s">
        <v>375</v>
      </c>
      <c r="CW625" t="s">
        <v>359</v>
      </c>
      <c r="CX625" t="s">
        <v>9282</v>
      </c>
      <c r="CY625" t="s">
        <v>9283</v>
      </c>
      <c r="CZ625" t="s">
        <v>9284</v>
      </c>
      <c r="DA625" t="s">
        <v>9285</v>
      </c>
      <c r="DB625">
        <v>1</v>
      </c>
      <c r="DC625" t="s">
        <v>9286</v>
      </c>
      <c r="DD625">
        <v>2013</v>
      </c>
      <c r="DE625" t="s">
        <v>370</v>
      </c>
      <c r="DF625" t="s">
        <v>361</v>
      </c>
      <c r="DJ625" t="s">
        <v>359</v>
      </c>
      <c r="DL625" t="s">
        <v>370</v>
      </c>
      <c r="DM625" t="s">
        <v>9281</v>
      </c>
      <c r="DN625" t="s">
        <v>9287</v>
      </c>
    </row>
    <row r="626" spans="1:118" x14ac:dyDescent="0.3">
      <c r="A626" t="s">
        <v>9288</v>
      </c>
      <c r="B626">
        <v>1</v>
      </c>
      <c r="D626" t="s">
        <v>412</v>
      </c>
      <c r="E626" t="s">
        <v>9289</v>
      </c>
      <c r="F626" t="s">
        <v>9290</v>
      </c>
      <c r="G626" t="s">
        <v>415</v>
      </c>
      <c r="H626" t="s">
        <v>9291</v>
      </c>
      <c r="I626">
        <v>2017</v>
      </c>
      <c r="J626" t="s">
        <v>353</v>
      </c>
      <c r="K626" t="s">
        <v>354</v>
      </c>
      <c r="L626" t="s">
        <v>417</v>
      </c>
      <c r="M626" t="s">
        <v>418</v>
      </c>
      <c r="N626" t="s">
        <v>9292</v>
      </c>
      <c r="Q626" t="s">
        <v>6389</v>
      </c>
      <c r="T626">
        <v>570</v>
      </c>
      <c r="U626">
        <v>520</v>
      </c>
      <c r="V626">
        <v>50</v>
      </c>
      <c r="W626" t="s">
        <v>359</v>
      </c>
      <c r="X626" t="s">
        <v>360</v>
      </c>
      <c r="Z626">
        <v>2016</v>
      </c>
      <c r="AA626" t="s">
        <v>359</v>
      </c>
      <c r="AB626" t="s">
        <v>9293</v>
      </c>
      <c r="AC626" t="s">
        <v>362</v>
      </c>
      <c r="AD626" t="s">
        <v>9294</v>
      </c>
      <c r="AE626">
        <v>2</v>
      </c>
      <c r="AF626" t="s">
        <v>363</v>
      </c>
      <c r="AG626" t="s">
        <v>9295</v>
      </c>
      <c r="AH626" t="s">
        <v>7175</v>
      </c>
      <c r="AI626" t="s">
        <v>7176</v>
      </c>
      <c r="AJ626" t="s">
        <v>7177</v>
      </c>
      <c r="AL626" t="s">
        <v>359</v>
      </c>
      <c r="AM626">
        <v>5</v>
      </c>
      <c r="AN626" t="s">
        <v>359</v>
      </c>
      <c r="AO626">
        <v>1</v>
      </c>
      <c r="AQ626" t="s">
        <v>401</v>
      </c>
      <c r="AR626">
        <v>2015</v>
      </c>
      <c r="AS626" t="s">
        <v>370</v>
      </c>
      <c r="AT626">
        <v>5</v>
      </c>
      <c r="AU626" t="s">
        <v>359</v>
      </c>
      <c r="AV626">
        <v>1</v>
      </c>
      <c r="AX626">
        <v>2015</v>
      </c>
      <c r="AY626" t="s">
        <v>370</v>
      </c>
      <c r="AZ626">
        <v>1200</v>
      </c>
      <c r="BA626" t="s">
        <v>359</v>
      </c>
      <c r="BB626">
        <v>2</v>
      </c>
      <c r="BC626" t="s">
        <v>7178</v>
      </c>
      <c r="BD626" t="s">
        <v>9296</v>
      </c>
      <c r="BE626" t="s">
        <v>7180</v>
      </c>
      <c r="BF626" t="s">
        <v>7181</v>
      </c>
      <c r="BH626">
        <v>2015</v>
      </c>
      <c r="BI626" t="s">
        <v>370</v>
      </c>
      <c r="BJ626" t="s">
        <v>359</v>
      </c>
      <c r="BK626">
        <v>5</v>
      </c>
      <c r="BL626" t="s">
        <v>805</v>
      </c>
      <c r="BN626">
        <v>2015</v>
      </c>
      <c r="BO626" t="s">
        <v>370</v>
      </c>
      <c r="BP626" t="s">
        <v>359</v>
      </c>
      <c r="BQ626">
        <v>1</v>
      </c>
      <c r="BS626">
        <v>2016</v>
      </c>
      <c r="BT626" t="s">
        <v>370</v>
      </c>
      <c r="BU626">
        <v>2300</v>
      </c>
      <c r="BV626" t="s">
        <v>359</v>
      </c>
      <c r="BW626">
        <v>2</v>
      </c>
      <c r="BY626">
        <v>2015</v>
      </c>
      <c r="BZ626" t="s">
        <v>370</v>
      </c>
      <c r="CA626" t="s">
        <v>359</v>
      </c>
      <c r="CC626">
        <v>2015</v>
      </c>
      <c r="CD626" t="s">
        <v>370</v>
      </c>
      <c r="CE626" t="s">
        <v>361</v>
      </c>
      <c r="CN626" t="s">
        <v>359</v>
      </c>
      <c r="CO626" t="s">
        <v>359</v>
      </c>
      <c r="CP626" t="s">
        <v>375</v>
      </c>
      <c r="CQ626" t="s">
        <v>359</v>
      </c>
      <c r="CR626">
        <v>0</v>
      </c>
      <c r="CS626" t="s">
        <v>359</v>
      </c>
      <c r="CT626" t="s">
        <v>376</v>
      </c>
      <c r="CU626" t="s">
        <v>359</v>
      </c>
      <c r="CV626" t="s">
        <v>375</v>
      </c>
      <c r="CW626" t="s">
        <v>359</v>
      </c>
      <c r="CX626" t="s">
        <v>9297</v>
      </c>
      <c r="CY626" t="s">
        <v>9298</v>
      </c>
      <c r="CZ626" t="s">
        <v>9299</v>
      </c>
      <c r="DA626" t="s">
        <v>9300</v>
      </c>
      <c r="DB626">
        <v>4</v>
      </c>
      <c r="DC626" t="s">
        <v>9301</v>
      </c>
      <c r="DD626">
        <v>2016</v>
      </c>
      <c r="DE626" t="s">
        <v>370</v>
      </c>
      <c r="DF626" t="s">
        <v>361</v>
      </c>
      <c r="DJ626" t="s">
        <v>361</v>
      </c>
      <c r="DK626" t="s">
        <v>9302</v>
      </c>
      <c r="DL626" t="s">
        <v>370</v>
      </c>
      <c r="DM626" t="s">
        <v>9303</v>
      </c>
      <c r="DN626" t="s">
        <v>9304</v>
      </c>
    </row>
    <row r="627" spans="1:118" x14ac:dyDescent="0.3">
      <c r="A627" t="s">
        <v>9305</v>
      </c>
      <c r="B627">
        <v>1</v>
      </c>
      <c r="D627" t="s">
        <v>348</v>
      </c>
      <c r="E627" t="s">
        <v>9306</v>
      </c>
      <c r="F627" t="s">
        <v>9307</v>
      </c>
      <c r="G627" t="s">
        <v>351</v>
      </c>
      <c r="H627" t="s">
        <v>8170</v>
      </c>
      <c r="I627">
        <v>2017</v>
      </c>
      <c r="J627" t="s">
        <v>353</v>
      </c>
      <c r="K627" t="s">
        <v>354</v>
      </c>
      <c r="L627" t="s">
        <v>981</v>
      </c>
      <c r="M627" t="s">
        <v>1231</v>
      </c>
      <c r="N627" t="s">
        <v>1805</v>
      </c>
      <c r="Q627" t="s">
        <v>983</v>
      </c>
      <c r="R627">
        <v>14106</v>
      </c>
      <c r="T627">
        <v>495</v>
      </c>
      <c r="U627">
        <v>495</v>
      </c>
      <c r="V627">
        <v>0</v>
      </c>
      <c r="W627" t="s">
        <v>359</v>
      </c>
      <c r="X627" t="s">
        <v>360</v>
      </c>
      <c r="Z627">
        <v>2012</v>
      </c>
      <c r="AA627" t="s">
        <v>361</v>
      </c>
      <c r="AC627" t="s">
        <v>362</v>
      </c>
      <c r="AD627" t="s">
        <v>1194</v>
      </c>
      <c r="AE627">
        <v>3</v>
      </c>
      <c r="AF627" t="s">
        <v>363</v>
      </c>
      <c r="AG627" t="s">
        <v>450</v>
      </c>
      <c r="AH627" t="s">
        <v>451</v>
      </c>
      <c r="AI627" t="s">
        <v>452</v>
      </c>
      <c r="AJ627" t="s">
        <v>453</v>
      </c>
      <c r="AL627" t="s">
        <v>359</v>
      </c>
      <c r="AM627">
        <v>4.5</v>
      </c>
      <c r="AN627" t="s">
        <v>359</v>
      </c>
      <c r="AO627">
        <v>3</v>
      </c>
      <c r="AQ627" t="s">
        <v>368</v>
      </c>
      <c r="AR627">
        <v>2009</v>
      </c>
      <c r="AS627" t="s">
        <v>370</v>
      </c>
      <c r="AT627">
        <v>4.5</v>
      </c>
      <c r="AU627" t="s">
        <v>359</v>
      </c>
      <c r="AV627">
        <v>2</v>
      </c>
      <c r="AX627">
        <v>2012</v>
      </c>
      <c r="AY627" t="s">
        <v>370</v>
      </c>
      <c r="AZ627">
        <v>5000</v>
      </c>
      <c r="BA627" t="s">
        <v>359</v>
      </c>
      <c r="BB627">
        <v>16</v>
      </c>
      <c r="BC627" t="s">
        <v>454</v>
      </c>
      <c r="BD627" t="s">
        <v>455</v>
      </c>
      <c r="BE627" t="s">
        <v>456</v>
      </c>
      <c r="BF627" t="s">
        <v>457</v>
      </c>
      <c r="BH627">
        <v>2012</v>
      </c>
      <c r="BI627" t="s">
        <v>370</v>
      </c>
      <c r="BJ627" t="s">
        <v>359</v>
      </c>
      <c r="BK627">
        <v>8</v>
      </c>
      <c r="BL627" t="s">
        <v>368</v>
      </c>
      <c r="BM627" t="s">
        <v>9308</v>
      </c>
      <c r="BN627">
        <v>2012</v>
      </c>
      <c r="BO627" t="s">
        <v>370</v>
      </c>
      <c r="BP627" t="s">
        <v>359</v>
      </c>
      <c r="BQ627">
        <v>2</v>
      </c>
      <c r="BS627">
        <v>2012</v>
      </c>
      <c r="BT627" t="s">
        <v>370</v>
      </c>
      <c r="BU627">
        <v>5000</v>
      </c>
      <c r="BV627" t="s">
        <v>359</v>
      </c>
      <c r="BW627">
        <v>1</v>
      </c>
      <c r="BY627">
        <v>2009</v>
      </c>
      <c r="BZ627" t="s">
        <v>370</v>
      </c>
      <c r="CA627" t="s">
        <v>359</v>
      </c>
      <c r="CC627">
        <v>2009</v>
      </c>
      <c r="CD627" t="s">
        <v>370</v>
      </c>
      <c r="CE627" t="s">
        <v>361</v>
      </c>
      <c r="CN627" t="s">
        <v>359</v>
      </c>
      <c r="CO627" t="s">
        <v>359</v>
      </c>
      <c r="CP627" t="s">
        <v>375</v>
      </c>
      <c r="CQ627" t="s">
        <v>359</v>
      </c>
      <c r="CR627">
        <v>0</v>
      </c>
      <c r="CS627" t="s">
        <v>359</v>
      </c>
      <c r="CT627" t="s">
        <v>376</v>
      </c>
      <c r="CU627" t="s">
        <v>359</v>
      </c>
      <c r="CV627" t="s">
        <v>375</v>
      </c>
      <c r="CW627" t="s">
        <v>359</v>
      </c>
      <c r="CX627" t="s">
        <v>9309</v>
      </c>
      <c r="CY627" t="s">
        <v>9310</v>
      </c>
      <c r="CZ627" t="s">
        <v>9311</v>
      </c>
      <c r="DA627" t="s">
        <v>9312</v>
      </c>
      <c r="DB627">
        <v>1</v>
      </c>
      <c r="DC627" t="s">
        <v>9313</v>
      </c>
      <c r="DD627">
        <v>2012</v>
      </c>
      <c r="DE627" t="s">
        <v>370</v>
      </c>
      <c r="DF627" t="s">
        <v>361</v>
      </c>
      <c r="DJ627" t="s">
        <v>359</v>
      </c>
      <c r="DL627" t="s">
        <v>370</v>
      </c>
      <c r="DM627" t="s">
        <v>1186</v>
      </c>
      <c r="DN627" t="s">
        <v>9314</v>
      </c>
    </row>
    <row r="628" spans="1:118" x14ac:dyDescent="0.3">
      <c r="A628" t="s">
        <v>9315</v>
      </c>
      <c r="B628">
        <v>1</v>
      </c>
      <c r="D628" t="s">
        <v>559</v>
      </c>
      <c r="E628" t="s">
        <v>9316</v>
      </c>
      <c r="F628" t="s">
        <v>9317</v>
      </c>
      <c r="G628" t="s">
        <v>562</v>
      </c>
      <c r="H628" t="s">
        <v>9318</v>
      </c>
      <c r="I628">
        <v>2017</v>
      </c>
      <c r="J628" t="s">
        <v>353</v>
      </c>
      <c r="K628" t="s">
        <v>354</v>
      </c>
      <c r="L628" t="s">
        <v>606</v>
      </c>
      <c r="M628" t="s">
        <v>607</v>
      </c>
      <c r="N628" t="s">
        <v>608</v>
      </c>
      <c r="Q628" t="s">
        <v>609</v>
      </c>
      <c r="T628">
        <v>131</v>
      </c>
      <c r="U628">
        <v>43</v>
      </c>
      <c r="V628">
        <v>88</v>
      </c>
      <c r="W628" t="s">
        <v>359</v>
      </c>
      <c r="X628" t="s">
        <v>394</v>
      </c>
      <c r="Z628">
        <v>2014</v>
      </c>
      <c r="AA628" t="s">
        <v>359</v>
      </c>
      <c r="AB628" t="s">
        <v>610</v>
      </c>
      <c r="AC628" t="s">
        <v>362</v>
      </c>
      <c r="AE628">
        <v>1</v>
      </c>
      <c r="AF628" t="s">
        <v>363</v>
      </c>
      <c r="AG628" t="s">
        <v>611</v>
      </c>
      <c r="AH628" t="s">
        <v>612</v>
      </c>
      <c r="AI628" t="s">
        <v>613</v>
      </c>
      <c r="AJ628" t="s">
        <v>614</v>
      </c>
      <c r="AL628" t="s">
        <v>359</v>
      </c>
      <c r="AM628">
        <v>20</v>
      </c>
      <c r="AN628" t="s">
        <v>359</v>
      </c>
      <c r="AO628">
        <v>1</v>
      </c>
      <c r="AQ628" t="s">
        <v>401</v>
      </c>
      <c r="AR628">
        <v>2014</v>
      </c>
      <c r="AS628" t="s">
        <v>622</v>
      </c>
      <c r="AT628">
        <v>20</v>
      </c>
      <c r="AU628" t="s">
        <v>359</v>
      </c>
      <c r="AV628">
        <v>2</v>
      </c>
      <c r="AX628">
        <v>2014</v>
      </c>
      <c r="AY628" t="s">
        <v>369</v>
      </c>
      <c r="AZ628">
        <v>400</v>
      </c>
      <c r="BA628" t="s">
        <v>359</v>
      </c>
      <c r="BB628">
        <v>3</v>
      </c>
      <c r="BC628" t="s">
        <v>617</v>
      </c>
      <c r="BD628" t="s">
        <v>9319</v>
      </c>
      <c r="BE628" t="s">
        <v>619</v>
      </c>
      <c r="BF628" t="s">
        <v>620</v>
      </c>
      <c r="BH628">
        <v>2014</v>
      </c>
      <c r="BI628" t="s">
        <v>370</v>
      </c>
      <c r="BJ628" t="s">
        <v>361</v>
      </c>
      <c r="BP628" t="s">
        <v>359</v>
      </c>
      <c r="BQ628">
        <v>2</v>
      </c>
      <c r="BR628" t="s">
        <v>9320</v>
      </c>
      <c r="BS628">
        <v>2014</v>
      </c>
      <c r="BT628" t="s">
        <v>622</v>
      </c>
      <c r="BU628">
        <v>800</v>
      </c>
      <c r="BV628" t="s">
        <v>361</v>
      </c>
      <c r="CE628" t="s">
        <v>361</v>
      </c>
      <c r="CN628" t="s">
        <v>359</v>
      </c>
      <c r="CO628" t="s">
        <v>359</v>
      </c>
      <c r="CP628" t="s">
        <v>375</v>
      </c>
      <c r="CQ628" t="s">
        <v>359</v>
      </c>
      <c r="CR628">
        <v>0</v>
      </c>
      <c r="CS628" t="s">
        <v>359</v>
      </c>
      <c r="CT628" t="s">
        <v>376</v>
      </c>
      <c r="CU628" t="s">
        <v>359</v>
      </c>
      <c r="CV628" t="s">
        <v>375</v>
      </c>
      <c r="CW628" t="s">
        <v>359</v>
      </c>
      <c r="CX628" t="s">
        <v>9321</v>
      </c>
      <c r="CY628" t="s">
        <v>9322</v>
      </c>
      <c r="CZ628" t="s">
        <v>9323</v>
      </c>
      <c r="DA628" t="s">
        <v>9324</v>
      </c>
      <c r="DB628">
        <v>5</v>
      </c>
      <c r="DC628" t="s">
        <v>9325</v>
      </c>
      <c r="DD628">
        <v>2014</v>
      </c>
      <c r="DE628" t="s">
        <v>622</v>
      </c>
      <c r="DF628" t="s">
        <v>359</v>
      </c>
      <c r="DG628">
        <v>5</v>
      </c>
      <c r="DH628">
        <v>30</v>
      </c>
      <c r="DI628" t="s">
        <v>9326</v>
      </c>
      <c r="DJ628" t="s">
        <v>361</v>
      </c>
      <c r="DK628" t="s">
        <v>9327</v>
      </c>
      <c r="DL628" t="s">
        <v>622</v>
      </c>
      <c r="DM628" t="s">
        <v>9328</v>
      </c>
      <c r="DN628" t="s">
        <v>9329</v>
      </c>
    </row>
    <row r="629" spans="1:118" x14ac:dyDescent="0.3">
      <c r="A629" t="s">
        <v>9330</v>
      </c>
      <c r="B629">
        <v>1</v>
      </c>
      <c r="D629" t="s">
        <v>579</v>
      </c>
      <c r="E629" t="s">
        <v>9331</v>
      </c>
      <c r="F629" t="s">
        <v>9332</v>
      </c>
      <c r="G629" t="s">
        <v>914</v>
      </c>
      <c r="H629" t="s">
        <v>9333</v>
      </c>
      <c r="I629">
        <v>2017</v>
      </c>
      <c r="J629" t="s">
        <v>353</v>
      </c>
      <c r="K629" t="s">
        <v>354</v>
      </c>
      <c r="L629" t="s">
        <v>754</v>
      </c>
      <c r="M629" t="s">
        <v>1476</v>
      </c>
      <c r="N629" t="s">
        <v>9334</v>
      </c>
      <c r="T629">
        <v>229</v>
      </c>
      <c r="U629">
        <v>229</v>
      </c>
      <c r="V629">
        <v>0</v>
      </c>
      <c r="W629" t="s">
        <v>359</v>
      </c>
      <c r="X629" t="s">
        <v>360</v>
      </c>
      <c r="Z629">
        <v>1998</v>
      </c>
      <c r="AA629" t="s">
        <v>361</v>
      </c>
      <c r="AE629">
        <v>2</v>
      </c>
      <c r="AF629" t="s">
        <v>363</v>
      </c>
      <c r="AG629" t="s">
        <v>918</v>
      </c>
      <c r="AH629" t="s">
        <v>919</v>
      </c>
      <c r="AI629" t="s">
        <v>920</v>
      </c>
      <c r="AJ629" t="s">
        <v>921</v>
      </c>
      <c r="AL629" t="s">
        <v>359</v>
      </c>
      <c r="AM629">
        <v>20</v>
      </c>
      <c r="AN629" t="s">
        <v>359</v>
      </c>
      <c r="AO629">
        <v>1</v>
      </c>
      <c r="AQ629" t="s">
        <v>401</v>
      </c>
      <c r="AR629">
        <v>2016</v>
      </c>
      <c r="AS629" t="s">
        <v>370</v>
      </c>
      <c r="AT629">
        <v>20</v>
      </c>
      <c r="AU629" t="s">
        <v>359</v>
      </c>
      <c r="AV629">
        <v>2</v>
      </c>
      <c r="AX629">
        <v>2016</v>
      </c>
      <c r="AY629" t="s">
        <v>370</v>
      </c>
      <c r="AZ629">
        <v>5000</v>
      </c>
      <c r="BA629" t="s">
        <v>359</v>
      </c>
      <c r="BB629">
        <v>15</v>
      </c>
      <c r="BC629" t="s">
        <v>922</v>
      </c>
      <c r="BD629" t="s">
        <v>923</v>
      </c>
      <c r="BE629" t="s">
        <v>924</v>
      </c>
      <c r="BF629" t="s">
        <v>925</v>
      </c>
      <c r="BH629">
        <v>2016</v>
      </c>
      <c r="BI629" t="s">
        <v>370</v>
      </c>
      <c r="BJ629" t="s">
        <v>361</v>
      </c>
      <c r="BP629" t="s">
        <v>359</v>
      </c>
      <c r="BQ629">
        <v>2</v>
      </c>
      <c r="BS629">
        <v>2016</v>
      </c>
      <c r="BT629" t="s">
        <v>370</v>
      </c>
      <c r="BU629">
        <v>5000</v>
      </c>
      <c r="BV629" t="s">
        <v>359</v>
      </c>
      <c r="BW629">
        <v>1</v>
      </c>
      <c r="BY629">
        <v>2016</v>
      </c>
      <c r="BZ629" t="s">
        <v>370</v>
      </c>
      <c r="CA629" t="s">
        <v>359</v>
      </c>
      <c r="CC629">
        <v>2016</v>
      </c>
      <c r="CD629" t="s">
        <v>370</v>
      </c>
      <c r="CE629" t="s">
        <v>361</v>
      </c>
      <c r="CN629" t="s">
        <v>359</v>
      </c>
      <c r="CO629" t="s">
        <v>359</v>
      </c>
      <c r="CP629" t="s">
        <v>375</v>
      </c>
      <c r="CQ629" t="s">
        <v>359</v>
      </c>
      <c r="CR629">
        <v>0</v>
      </c>
      <c r="CS629" t="s">
        <v>359</v>
      </c>
      <c r="CT629" t="s">
        <v>376</v>
      </c>
      <c r="CU629" t="s">
        <v>359</v>
      </c>
      <c r="CV629" t="s">
        <v>375</v>
      </c>
      <c r="CW629" t="s">
        <v>359</v>
      </c>
      <c r="CX629" t="s">
        <v>9335</v>
      </c>
      <c r="CY629" t="s">
        <v>9336</v>
      </c>
      <c r="CZ629" t="s">
        <v>9337</v>
      </c>
      <c r="DA629" t="s">
        <v>9338</v>
      </c>
      <c r="DB629">
        <v>2</v>
      </c>
      <c r="DC629" t="s">
        <v>9339</v>
      </c>
      <c r="DD629">
        <v>2016</v>
      </c>
      <c r="DE629" t="s">
        <v>370</v>
      </c>
      <c r="DF629" t="s">
        <v>361</v>
      </c>
      <c r="DJ629" t="s">
        <v>359</v>
      </c>
      <c r="DL629" t="s">
        <v>370</v>
      </c>
      <c r="DN629" t="s">
        <v>9340</v>
      </c>
    </row>
    <row r="630" spans="1:118" x14ac:dyDescent="0.3">
      <c r="A630" t="s">
        <v>9341</v>
      </c>
      <c r="B630">
        <v>1</v>
      </c>
      <c r="D630" t="s">
        <v>559</v>
      </c>
      <c r="E630" t="s">
        <v>9342</v>
      </c>
      <c r="F630" t="s">
        <v>9343</v>
      </c>
      <c r="G630" t="s">
        <v>562</v>
      </c>
      <c r="H630" t="s">
        <v>9344</v>
      </c>
      <c r="I630">
        <v>2017</v>
      </c>
      <c r="J630" t="s">
        <v>353</v>
      </c>
      <c r="K630" t="s">
        <v>354</v>
      </c>
      <c r="L630" t="s">
        <v>666</v>
      </c>
      <c r="M630" t="s">
        <v>2121</v>
      </c>
      <c r="N630" t="s">
        <v>607</v>
      </c>
      <c r="Q630" t="s">
        <v>729</v>
      </c>
      <c r="R630">
        <v>26296</v>
      </c>
      <c r="T630">
        <v>199</v>
      </c>
      <c r="U630">
        <v>98</v>
      </c>
      <c r="V630">
        <v>101</v>
      </c>
      <c r="W630" t="s">
        <v>359</v>
      </c>
      <c r="X630" t="s">
        <v>360</v>
      </c>
      <c r="Z630">
        <v>1987</v>
      </c>
      <c r="AA630" t="s">
        <v>359</v>
      </c>
      <c r="AB630" t="s">
        <v>730</v>
      </c>
      <c r="AC630" t="s">
        <v>362</v>
      </c>
      <c r="AE630">
        <v>1</v>
      </c>
      <c r="AF630" t="s">
        <v>363</v>
      </c>
      <c r="AG630" t="s">
        <v>9345</v>
      </c>
      <c r="AH630" t="s">
        <v>732</v>
      </c>
      <c r="AI630" t="s">
        <v>733</v>
      </c>
      <c r="AJ630" t="s">
        <v>734</v>
      </c>
      <c r="AL630" t="s">
        <v>359</v>
      </c>
      <c r="AM630">
        <v>5</v>
      </c>
      <c r="AN630" t="s">
        <v>359</v>
      </c>
      <c r="AO630">
        <v>1</v>
      </c>
      <c r="AQ630" t="s">
        <v>401</v>
      </c>
      <c r="AR630">
        <v>2007</v>
      </c>
      <c r="AS630" t="s">
        <v>370</v>
      </c>
      <c r="AT630">
        <v>5</v>
      </c>
      <c r="AU630" t="s">
        <v>359</v>
      </c>
      <c r="AV630">
        <v>1</v>
      </c>
      <c r="AX630">
        <v>2016</v>
      </c>
      <c r="AY630" t="s">
        <v>370</v>
      </c>
      <c r="AZ630">
        <v>1900</v>
      </c>
      <c r="BA630" t="s">
        <v>359</v>
      </c>
      <c r="BB630">
        <v>39</v>
      </c>
      <c r="BC630" t="s">
        <v>735</v>
      </c>
      <c r="BD630" t="s">
        <v>736</v>
      </c>
      <c r="BE630" t="s">
        <v>737</v>
      </c>
      <c r="BF630" t="s">
        <v>738</v>
      </c>
      <c r="BH630">
        <v>2016</v>
      </c>
      <c r="BI630" t="s">
        <v>370</v>
      </c>
      <c r="BJ630" t="s">
        <v>359</v>
      </c>
      <c r="BK630">
        <v>17</v>
      </c>
      <c r="BL630" t="s">
        <v>739</v>
      </c>
      <c r="BN630">
        <v>2016</v>
      </c>
      <c r="BO630" t="s">
        <v>370</v>
      </c>
      <c r="BP630" t="s">
        <v>359</v>
      </c>
      <c r="BQ630">
        <v>6</v>
      </c>
      <c r="BS630">
        <v>2016</v>
      </c>
      <c r="BT630" t="s">
        <v>370</v>
      </c>
      <c r="BU630">
        <v>40000</v>
      </c>
      <c r="BV630" t="s">
        <v>359</v>
      </c>
      <c r="BW630">
        <v>5</v>
      </c>
      <c r="BY630">
        <v>2017</v>
      </c>
      <c r="BZ630" t="s">
        <v>370</v>
      </c>
      <c r="CA630" t="s">
        <v>359</v>
      </c>
      <c r="CC630">
        <v>2016</v>
      </c>
      <c r="CD630" t="s">
        <v>370</v>
      </c>
      <c r="CE630" t="s">
        <v>359</v>
      </c>
      <c r="CG630" t="s">
        <v>740</v>
      </c>
      <c r="CH630">
        <v>2017</v>
      </c>
      <c r="CI630" t="s">
        <v>370</v>
      </c>
      <c r="CJ630" t="s">
        <v>361</v>
      </c>
      <c r="CN630" t="s">
        <v>359</v>
      </c>
      <c r="CO630" t="s">
        <v>359</v>
      </c>
      <c r="CP630" t="s">
        <v>375</v>
      </c>
      <c r="CQ630" t="s">
        <v>359</v>
      </c>
      <c r="CR630">
        <v>0</v>
      </c>
      <c r="CS630" t="s">
        <v>359</v>
      </c>
      <c r="CT630" t="s">
        <v>376</v>
      </c>
      <c r="CU630" t="s">
        <v>359</v>
      </c>
      <c r="CV630" t="s">
        <v>375</v>
      </c>
      <c r="CW630" t="s">
        <v>359</v>
      </c>
      <c r="CX630" t="s">
        <v>9346</v>
      </c>
      <c r="CY630" t="s">
        <v>9347</v>
      </c>
      <c r="CZ630" t="s">
        <v>9348</v>
      </c>
      <c r="DA630" t="s">
        <v>9349</v>
      </c>
      <c r="DB630">
        <v>64</v>
      </c>
      <c r="DC630" t="s">
        <v>9350</v>
      </c>
      <c r="DD630">
        <v>2016</v>
      </c>
      <c r="DE630" t="s">
        <v>370</v>
      </c>
      <c r="DF630" t="s">
        <v>361</v>
      </c>
      <c r="DJ630" t="s">
        <v>359</v>
      </c>
      <c r="DL630" t="s">
        <v>370</v>
      </c>
      <c r="DM630" t="s">
        <v>748</v>
      </c>
      <c r="DN630" t="s">
        <v>9351</v>
      </c>
    </row>
    <row r="631" spans="1:118" x14ac:dyDescent="0.3">
      <c r="A631" t="s">
        <v>9352</v>
      </c>
      <c r="B631">
        <v>1</v>
      </c>
      <c r="D631" t="s">
        <v>559</v>
      </c>
      <c r="E631" t="s">
        <v>9353</v>
      </c>
      <c r="F631" t="s">
        <v>9354</v>
      </c>
      <c r="G631" t="s">
        <v>562</v>
      </c>
      <c r="H631" t="s">
        <v>9355</v>
      </c>
      <c r="I631">
        <v>2017</v>
      </c>
      <c r="J631" t="s">
        <v>353</v>
      </c>
      <c r="K631" t="s">
        <v>354</v>
      </c>
      <c r="L631" t="s">
        <v>666</v>
      </c>
      <c r="M631" t="s">
        <v>1979</v>
      </c>
      <c r="N631" t="s">
        <v>982</v>
      </c>
      <c r="Q631" t="s">
        <v>2122</v>
      </c>
      <c r="R631">
        <v>7108</v>
      </c>
      <c r="T631">
        <v>154</v>
      </c>
      <c r="U631">
        <v>154</v>
      </c>
      <c r="V631">
        <v>0</v>
      </c>
      <c r="W631" t="s">
        <v>359</v>
      </c>
      <c r="X631" t="s">
        <v>394</v>
      </c>
      <c r="Z631">
        <v>2004</v>
      </c>
      <c r="AA631" t="s">
        <v>359</v>
      </c>
      <c r="AB631" t="s">
        <v>9356</v>
      </c>
      <c r="AE631">
        <v>2</v>
      </c>
      <c r="AF631" t="s">
        <v>363</v>
      </c>
      <c r="AG631" t="s">
        <v>2123</v>
      </c>
      <c r="AH631" t="s">
        <v>2124</v>
      </c>
      <c r="AI631" t="s">
        <v>2125</v>
      </c>
      <c r="AJ631" t="s">
        <v>2126</v>
      </c>
      <c r="AL631" t="s">
        <v>359</v>
      </c>
      <c r="AM631">
        <v>9</v>
      </c>
      <c r="AN631" t="s">
        <v>361</v>
      </c>
      <c r="AT631">
        <v>9</v>
      </c>
      <c r="AU631" t="s">
        <v>361</v>
      </c>
      <c r="BA631" t="s">
        <v>359</v>
      </c>
      <c r="BB631">
        <v>2</v>
      </c>
      <c r="BC631" t="s">
        <v>2128</v>
      </c>
      <c r="BD631" t="s">
        <v>2129</v>
      </c>
      <c r="BE631" t="s">
        <v>2130</v>
      </c>
      <c r="BF631" t="s">
        <v>2131</v>
      </c>
      <c r="BH631">
        <v>2004</v>
      </c>
      <c r="BI631" t="s">
        <v>370</v>
      </c>
      <c r="BJ631" t="s">
        <v>361</v>
      </c>
      <c r="BP631" t="s">
        <v>359</v>
      </c>
      <c r="BQ631">
        <v>1</v>
      </c>
      <c r="BS631">
        <v>2004</v>
      </c>
      <c r="BT631" t="s">
        <v>369</v>
      </c>
      <c r="BU631">
        <v>4000</v>
      </c>
      <c r="BV631" t="s">
        <v>361</v>
      </c>
      <c r="CE631" t="s">
        <v>361</v>
      </c>
      <c r="CN631" t="s">
        <v>359</v>
      </c>
      <c r="CO631" t="s">
        <v>359</v>
      </c>
      <c r="CP631" t="s">
        <v>375</v>
      </c>
      <c r="CQ631" t="s">
        <v>359</v>
      </c>
      <c r="CR631">
        <v>0</v>
      </c>
      <c r="CS631" t="s">
        <v>359</v>
      </c>
      <c r="CT631" t="s">
        <v>376</v>
      </c>
      <c r="CU631" t="s">
        <v>359</v>
      </c>
      <c r="CV631" t="s">
        <v>375</v>
      </c>
      <c r="CW631" t="s">
        <v>359</v>
      </c>
      <c r="CX631" t="s">
        <v>9357</v>
      </c>
      <c r="CY631" t="s">
        <v>9358</v>
      </c>
      <c r="CZ631" t="s">
        <v>9359</v>
      </c>
      <c r="DA631" t="s">
        <v>9360</v>
      </c>
      <c r="DB631">
        <v>2</v>
      </c>
      <c r="DC631" t="s">
        <v>9361</v>
      </c>
      <c r="DD631">
        <v>2004</v>
      </c>
      <c r="DE631" t="s">
        <v>370</v>
      </c>
      <c r="DF631" t="s">
        <v>361</v>
      </c>
      <c r="DJ631" t="s">
        <v>359</v>
      </c>
      <c r="DL631" t="s">
        <v>370</v>
      </c>
      <c r="DM631" t="s">
        <v>2140</v>
      </c>
      <c r="DN631" t="s">
        <v>9362</v>
      </c>
    </row>
    <row r="632" spans="1:118" x14ac:dyDescent="0.3">
      <c r="A632" t="s">
        <v>9363</v>
      </c>
      <c r="B632">
        <v>1</v>
      </c>
      <c r="D632" t="s">
        <v>465</v>
      </c>
      <c r="E632" t="s">
        <v>9364</v>
      </c>
      <c r="F632" t="s">
        <v>9365</v>
      </c>
      <c r="G632" t="s">
        <v>468</v>
      </c>
      <c r="H632" t="s">
        <v>9366</v>
      </c>
      <c r="I632">
        <v>2017</v>
      </c>
      <c r="J632" t="s">
        <v>353</v>
      </c>
      <c r="K632" t="s">
        <v>354</v>
      </c>
      <c r="L632" t="s">
        <v>584</v>
      </c>
      <c r="M632" t="s">
        <v>3602</v>
      </c>
      <c r="N632" t="s">
        <v>5187</v>
      </c>
      <c r="Q632" t="s">
        <v>9367</v>
      </c>
      <c r="R632">
        <v>3015</v>
      </c>
      <c r="T632">
        <v>101</v>
      </c>
      <c r="U632">
        <v>101</v>
      </c>
      <c r="V632">
        <v>0</v>
      </c>
      <c r="W632" t="s">
        <v>359</v>
      </c>
      <c r="X632" t="s">
        <v>394</v>
      </c>
      <c r="Z632">
        <v>2013</v>
      </c>
      <c r="AA632" t="s">
        <v>361</v>
      </c>
      <c r="AC632" t="s">
        <v>668</v>
      </c>
      <c r="AD632" t="s">
        <v>9368</v>
      </c>
      <c r="AE632">
        <v>1</v>
      </c>
      <c r="AF632" t="s">
        <v>363</v>
      </c>
      <c r="AG632" t="s">
        <v>2794</v>
      </c>
      <c r="AH632" t="s">
        <v>2795</v>
      </c>
      <c r="AI632" t="s">
        <v>2796</v>
      </c>
      <c r="AJ632" t="s">
        <v>2797</v>
      </c>
      <c r="AL632" t="s">
        <v>359</v>
      </c>
      <c r="AM632">
        <v>40</v>
      </c>
      <c r="AN632" t="s">
        <v>361</v>
      </c>
      <c r="AT632">
        <v>40</v>
      </c>
      <c r="AU632" t="s">
        <v>361</v>
      </c>
      <c r="BA632" t="s">
        <v>359</v>
      </c>
      <c r="BB632">
        <v>1</v>
      </c>
      <c r="BC632" t="s">
        <v>9369</v>
      </c>
      <c r="BD632" t="s">
        <v>9370</v>
      </c>
      <c r="BE632" t="s">
        <v>9371</v>
      </c>
      <c r="BF632" t="s">
        <v>9372</v>
      </c>
      <c r="BG632" t="s">
        <v>9373</v>
      </c>
      <c r="BH632">
        <v>2013</v>
      </c>
      <c r="BI632" t="s">
        <v>370</v>
      </c>
      <c r="BJ632" t="s">
        <v>361</v>
      </c>
      <c r="BP632" t="s">
        <v>361</v>
      </c>
      <c r="BV632" t="s">
        <v>361</v>
      </c>
      <c r="CE632" t="s">
        <v>361</v>
      </c>
      <c r="CN632" t="s">
        <v>359</v>
      </c>
      <c r="CO632" t="s">
        <v>359</v>
      </c>
      <c r="CP632" t="s">
        <v>375</v>
      </c>
      <c r="CQ632" t="s">
        <v>359</v>
      </c>
      <c r="CR632">
        <v>0</v>
      </c>
      <c r="CS632" t="s">
        <v>359</v>
      </c>
      <c r="CT632" t="s">
        <v>376</v>
      </c>
      <c r="CU632" t="s">
        <v>359</v>
      </c>
      <c r="CV632" t="s">
        <v>375</v>
      </c>
      <c r="CW632" t="s">
        <v>359</v>
      </c>
      <c r="CX632" t="s">
        <v>9374</v>
      </c>
      <c r="CY632" t="s">
        <v>9375</v>
      </c>
      <c r="CZ632" t="s">
        <v>9376</v>
      </c>
      <c r="DA632" t="s">
        <v>9377</v>
      </c>
      <c r="DB632">
        <v>1</v>
      </c>
      <c r="DC632" t="s">
        <v>9378</v>
      </c>
      <c r="DD632">
        <v>2013</v>
      </c>
      <c r="DE632" t="s">
        <v>370</v>
      </c>
      <c r="DF632" t="s">
        <v>361</v>
      </c>
      <c r="DJ632" t="s">
        <v>359</v>
      </c>
      <c r="DL632" t="s">
        <v>370</v>
      </c>
      <c r="DM632" t="s">
        <v>9379</v>
      </c>
      <c r="DN632" t="s">
        <v>9380</v>
      </c>
    </row>
    <row r="633" spans="1:118" x14ac:dyDescent="0.3">
      <c r="A633" t="s">
        <v>9381</v>
      </c>
      <c r="B633">
        <v>1</v>
      </c>
      <c r="D633" t="s">
        <v>487</v>
      </c>
      <c r="E633" t="s">
        <v>9382</v>
      </c>
      <c r="F633" t="s">
        <v>9383</v>
      </c>
      <c r="G633" t="s">
        <v>490</v>
      </c>
      <c r="H633" t="s">
        <v>1857</v>
      </c>
      <c r="I633">
        <v>2017</v>
      </c>
      <c r="J633" t="s">
        <v>353</v>
      </c>
      <c r="K633" t="s">
        <v>354</v>
      </c>
      <c r="L633" t="s">
        <v>492</v>
      </c>
      <c r="M633" t="s">
        <v>894</v>
      </c>
      <c r="N633" t="s">
        <v>5603</v>
      </c>
      <c r="Q633" t="s">
        <v>5604</v>
      </c>
      <c r="T633">
        <v>139</v>
      </c>
      <c r="U633">
        <v>20</v>
      </c>
      <c r="V633">
        <v>119</v>
      </c>
      <c r="W633" t="s">
        <v>359</v>
      </c>
      <c r="X633" t="s">
        <v>394</v>
      </c>
      <c r="Z633">
        <v>2013</v>
      </c>
      <c r="AA633" t="s">
        <v>361</v>
      </c>
      <c r="AC633" t="s">
        <v>362</v>
      </c>
      <c r="AE633">
        <v>1</v>
      </c>
      <c r="AF633" t="s">
        <v>363</v>
      </c>
      <c r="AG633" t="s">
        <v>9384</v>
      </c>
      <c r="AH633" t="s">
        <v>898</v>
      </c>
      <c r="AI633" t="s">
        <v>899</v>
      </c>
      <c r="AJ633" t="s">
        <v>900</v>
      </c>
      <c r="AK633" t="s">
        <v>9385</v>
      </c>
      <c r="AL633" t="s">
        <v>359</v>
      </c>
      <c r="AM633">
        <v>11</v>
      </c>
      <c r="AN633" t="s">
        <v>359</v>
      </c>
      <c r="AO633">
        <v>1</v>
      </c>
      <c r="AP633" t="s">
        <v>9386</v>
      </c>
      <c r="AQ633" t="s">
        <v>401</v>
      </c>
      <c r="AR633">
        <v>2013</v>
      </c>
      <c r="AS633" t="s">
        <v>370</v>
      </c>
      <c r="AT633">
        <v>11</v>
      </c>
      <c r="AU633" t="s">
        <v>359</v>
      </c>
      <c r="AV633">
        <v>1</v>
      </c>
      <c r="AW633" t="s">
        <v>9387</v>
      </c>
      <c r="AX633">
        <v>2013</v>
      </c>
      <c r="AY633" t="s">
        <v>370</v>
      </c>
      <c r="AZ633">
        <v>500</v>
      </c>
      <c r="BA633" t="s">
        <v>359</v>
      </c>
      <c r="BB633">
        <v>17</v>
      </c>
      <c r="BC633" t="s">
        <v>9388</v>
      </c>
      <c r="BD633" t="s">
        <v>902</v>
      </c>
      <c r="BE633" t="s">
        <v>903</v>
      </c>
      <c r="BF633" t="s">
        <v>904</v>
      </c>
      <c r="BG633" t="s">
        <v>9389</v>
      </c>
      <c r="BH633">
        <v>2013</v>
      </c>
      <c r="BI633" t="s">
        <v>370</v>
      </c>
      <c r="BJ633" t="s">
        <v>359</v>
      </c>
      <c r="BK633">
        <v>6</v>
      </c>
      <c r="BL633" t="s">
        <v>551</v>
      </c>
      <c r="BM633" t="s">
        <v>9390</v>
      </c>
      <c r="BN633">
        <v>2013</v>
      </c>
      <c r="BO633" t="s">
        <v>370</v>
      </c>
      <c r="BP633" t="s">
        <v>359</v>
      </c>
      <c r="BQ633">
        <v>2</v>
      </c>
      <c r="BR633" t="s">
        <v>9391</v>
      </c>
      <c r="BS633">
        <v>2013</v>
      </c>
      <c r="BT633" t="s">
        <v>370</v>
      </c>
      <c r="BU633">
        <v>3500</v>
      </c>
      <c r="BV633" t="s">
        <v>361</v>
      </c>
      <c r="CE633" t="s">
        <v>361</v>
      </c>
      <c r="CN633" t="s">
        <v>359</v>
      </c>
      <c r="CO633" t="s">
        <v>359</v>
      </c>
      <c r="CP633" t="s">
        <v>375</v>
      </c>
      <c r="CQ633" t="s">
        <v>359</v>
      </c>
      <c r="CR633">
        <v>0</v>
      </c>
      <c r="CS633" t="s">
        <v>359</v>
      </c>
      <c r="CT633" t="s">
        <v>376</v>
      </c>
      <c r="CU633" t="s">
        <v>359</v>
      </c>
      <c r="CV633" t="s">
        <v>375</v>
      </c>
      <c r="CW633" t="s">
        <v>359</v>
      </c>
      <c r="CX633" t="s">
        <v>9392</v>
      </c>
      <c r="CY633" t="s">
        <v>9393</v>
      </c>
      <c r="CZ633" t="s">
        <v>9394</v>
      </c>
      <c r="DA633" t="s">
        <v>9395</v>
      </c>
      <c r="DB633">
        <v>1</v>
      </c>
      <c r="DC633" t="s">
        <v>9396</v>
      </c>
      <c r="DD633">
        <v>2013</v>
      </c>
      <c r="DE633" t="s">
        <v>369</v>
      </c>
      <c r="DF633" t="s">
        <v>361</v>
      </c>
      <c r="DJ633" t="s">
        <v>359</v>
      </c>
      <c r="DL633" t="s">
        <v>370</v>
      </c>
      <c r="DN633" t="s">
        <v>9397</v>
      </c>
    </row>
    <row r="634" spans="1:118" x14ac:dyDescent="0.3">
      <c r="A634" t="s">
        <v>9398</v>
      </c>
      <c r="B634">
        <v>1</v>
      </c>
      <c r="D634" t="s">
        <v>348</v>
      </c>
      <c r="E634" t="s">
        <v>9399</v>
      </c>
      <c r="F634" t="s">
        <v>9400</v>
      </c>
      <c r="G634" t="s">
        <v>351</v>
      </c>
      <c r="H634" t="s">
        <v>9401</v>
      </c>
      <c r="I634">
        <v>2017</v>
      </c>
      <c r="J634" t="s">
        <v>353</v>
      </c>
      <c r="K634" t="s">
        <v>354</v>
      </c>
      <c r="L634" t="s">
        <v>981</v>
      </c>
      <c r="M634" t="s">
        <v>1291</v>
      </c>
      <c r="N634" t="s">
        <v>4102</v>
      </c>
      <c r="Q634" t="s">
        <v>983</v>
      </c>
      <c r="R634">
        <v>14106</v>
      </c>
      <c r="T634">
        <v>605</v>
      </c>
      <c r="U634">
        <v>605</v>
      </c>
      <c r="V634">
        <v>0</v>
      </c>
      <c r="W634" t="s">
        <v>359</v>
      </c>
      <c r="X634" t="s">
        <v>360</v>
      </c>
      <c r="Z634">
        <v>2012</v>
      </c>
      <c r="AA634" t="s">
        <v>361</v>
      </c>
      <c r="AC634" t="s">
        <v>362</v>
      </c>
      <c r="AD634" t="s">
        <v>984</v>
      </c>
      <c r="AE634">
        <v>3</v>
      </c>
      <c r="AF634" t="s">
        <v>363</v>
      </c>
      <c r="AG634" t="s">
        <v>450</v>
      </c>
      <c r="AH634" t="s">
        <v>451</v>
      </c>
      <c r="AI634" t="s">
        <v>452</v>
      </c>
      <c r="AJ634" t="s">
        <v>453</v>
      </c>
      <c r="AL634" t="s">
        <v>359</v>
      </c>
      <c r="AM634">
        <v>4.5</v>
      </c>
      <c r="AN634" t="s">
        <v>359</v>
      </c>
      <c r="AO634">
        <v>3</v>
      </c>
      <c r="AQ634" t="s">
        <v>368</v>
      </c>
      <c r="AR634">
        <v>2009</v>
      </c>
      <c r="AS634" t="s">
        <v>370</v>
      </c>
      <c r="AT634">
        <v>4.5</v>
      </c>
      <c r="AU634" t="s">
        <v>359</v>
      </c>
      <c r="AV634">
        <v>2</v>
      </c>
      <c r="AX634">
        <v>2012</v>
      </c>
      <c r="AY634" t="s">
        <v>370</v>
      </c>
      <c r="AZ634">
        <v>5000</v>
      </c>
      <c r="BA634" t="s">
        <v>359</v>
      </c>
      <c r="BB634">
        <v>16</v>
      </c>
      <c r="BC634" t="s">
        <v>454</v>
      </c>
      <c r="BD634" t="s">
        <v>455</v>
      </c>
      <c r="BE634" t="s">
        <v>456</v>
      </c>
      <c r="BF634" t="s">
        <v>457</v>
      </c>
      <c r="BH634">
        <v>2012</v>
      </c>
      <c r="BI634" t="s">
        <v>370</v>
      </c>
      <c r="BJ634" t="s">
        <v>359</v>
      </c>
      <c r="BK634">
        <v>8</v>
      </c>
      <c r="BL634" t="s">
        <v>368</v>
      </c>
      <c r="BN634">
        <v>2012</v>
      </c>
      <c r="BO634" t="s">
        <v>370</v>
      </c>
      <c r="BP634" t="s">
        <v>359</v>
      </c>
      <c r="BQ634">
        <v>2</v>
      </c>
      <c r="BS634">
        <v>2012</v>
      </c>
      <c r="BT634" t="s">
        <v>370</v>
      </c>
      <c r="BU634">
        <v>5000</v>
      </c>
      <c r="BV634" t="s">
        <v>359</v>
      </c>
      <c r="BW634">
        <v>1</v>
      </c>
      <c r="BY634">
        <v>2009</v>
      </c>
      <c r="BZ634" t="s">
        <v>370</v>
      </c>
      <c r="CA634" t="s">
        <v>359</v>
      </c>
      <c r="CC634">
        <v>2009</v>
      </c>
      <c r="CD634" t="s">
        <v>370</v>
      </c>
      <c r="CE634" t="s">
        <v>361</v>
      </c>
      <c r="CN634" t="s">
        <v>359</v>
      </c>
      <c r="CO634" t="s">
        <v>359</v>
      </c>
      <c r="CP634" t="s">
        <v>375</v>
      </c>
      <c r="CQ634" t="s">
        <v>359</v>
      </c>
      <c r="CR634">
        <v>0</v>
      </c>
      <c r="CS634" t="s">
        <v>359</v>
      </c>
      <c r="CT634" t="s">
        <v>376</v>
      </c>
      <c r="CU634" t="s">
        <v>359</v>
      </c>
      <c r="CV634" t="s">
        <v>375</v>
      </c>
      <c r="CW634" t="s">
        <v>359</v>
      </c>
      <c r="CX634" t="s">
        <v>9402</v>
      </c>
      <c r="CY634" t="s">
        <v>9403</v>
      </c>
      <c r="CZ634" t="s">
        <v>6471</v>
      </c>
      <c r="DA634" t="s">
        <v>9404</v>
      </c>
      <c r="DB634">
        <v>1</v>
      </c>
      <c r="DC634" t="s">
        <v>9405</v>
      </c>
      <c r="DD634">
        <v>2012</v>
      </c>
      <c r="DE634" t="s">
        <v>370</v>
      </c>
      <c r="DF634" t="s">
        <v>361</v>
      </c>
      <c r="DJ634" t="s">
        <v>361</v>
      </c>
      <c r="DK634" t="s">
        <v>2642</v>
      </c>
      <c r="DL634" t="s">
        <v>370</v>
      </c>
      <c r="DM634" t="s">
        <v>984</v>
      </c>
      <c r="DN634" t="s">
        <v>9406</v>
      </c>
    </row>
    <row r="635" spans="1:118" x14ac:dyDescent="0.3">
      <c r="A635" t="s">
        <v>9407</v>
      </c>
      <c r="B635">
        <v>1</v>
      </c>
      <c r="D635" t="s">
        <v>559</v>
      </c>
      <c r="E635" t="s">
        <v>9408</v>
      </c>
      <c r="F635" t="s">
        <v>9409</v>
      </c>
      <c r="G635" t="s">
        <v>562</v>
      </c>
      <c r="H635" t="s">
        <v>5712</v>
      </c>
      <c r="I635">
        <v>2017</v>
      </c>
      <c r="J635" t="s">
        <v>353</v>
      </c>
      <c r="K635" t="s">
        <v>354</v>
      </c>
      <c r="L635" t="s">
        <v>606</v>
      </c>
      <c r="M635" t="s">
        <v>793</v>
      </c>
      <c r="N635" t="s">
        <v>2408</v>
      </c>
      <c r="Q635" t="s">
        <v>609</v>
      </c>
      <c r="T635">
        <v>123</v>
      </c>
      <c r="U635">
        <v>44</v>
      </c>
      <c r="V635">
        <v>79</v>
      </c>
      <c r="W635" t="s">
        <v>359</v>
      </c>
      <c r="X635" t="s">
        <v>394</v>
      </c>
      <c r="Z635">
        <v>2014</v>
      </c>
      <c r="AA635" t="s">
        <v>361</v>
      </c>
      <c r="AE635">
        <v>1</v>
      </c>
      <c r="AF635" t="s">
        <v>363</v>
      </c>
      <c r="AG635" t="s">
        <v>9410</v>
      </c>
      <c r="AH635" t="s">
        <v>612</v>
      </c>
      <c r="AI635" t="s">
        <v>613</v>
      </c>
      <c r="AJ635" t="s">
        <v>614</v>
      </c>
      <c r="AL635" t="s">
        <v>359</v>
      </c>
      <c r="AM635">
        <v>20</v>
      </c>
      <c r="AN635" t="s">
        <v>359</v>
      </c>
      <c r="AO635">
        <v>1</v>
      </c>
      <c r="AQ635" t="s">
        <v>401</v>
      </c>
      <c r="AR635">
        <v>2014</v>
      </c>
      <c r="AS635" t="s">
        <v>369</v>
      </c>
      <c r="AT635">
        <v>20</v>
      </c>
      <c r="AU635" t="s">
        <v>359</v>
      </c>
      <c r="AV635">
        <v>1</v>
      </c>
      <c r="AX635">
        <v>2014</v>
      </c>
      <c r="AY635" t="s">
        <v>369</v>
      </c>
      <c r="AZ635">
        <v>400</v>
      </c>
      <c r="BA635" t="s">
        <v>359</v>
      </c>
      <c r="BB635">
        <v>3</v>
      </c>
      <c r="BC635" t="s">
        <v>617</v>
      </c>
      <c r="BD635" t="s">
        <v>618</v>
      </c>
      <c r="BE635" t="s">
        <v>619</v>
      </c>
      <c r="BF635" t="s">
        <v>620</v>
      </c>
      <c r="BH635">
        <v>2017</v>
      </c>
      <c r="BI635" t="s">
        <v>370</v>
      </c>
      <c r="BJ635" t="s">
        <v>361</v>
      </c>
      <c r="BP635" t="s">
        <v>359</v>
      </c>
      <c r="BQ635">
        <v>2</v>
      </c>
      <c r="BS635">
        <v>2014</v>
      </c>
      <c r="BT635" t="s">
        <v>622</v>
      </c>
      <c r="BU635">
        <v>800</v>
      </c>
      <c r="BV635" t="s">
        <v>361</v>
      </c>
      <c r="CE635" t="s">
        <v>361</v>
      </c>
      <c r="CN635" t="s">
        <v>359</v>
      </c>
      <c r="CO635" t="s">
        <v>359</v>
      </c>
      <c r="CP635" t="s">
        <v>375</v>
      </c>
      <c r="CQ635" t="s">
        <v>359</v>
      </c>
      <c r="CR635">
        <v>0</v>
      </c>
      <c r="CS635" t="s">
        <v>359</v>
      </c>
      <c r="CT635" t="s">
        <v>376</v>
      </c>
      <c r="CU635" t="s">
        <v>359</v>
      </c>
      <c r="CV635" t="s">
        <v>375</v>
      </c>
      <c r="CW635" t="s">
        <v>359</v>
      </c>
      <c r="CX635" t="s">
        <v>9411</v>
      </c>
      <c r="CY635" t="s">
        <v>9412</v>
      </c>
      <c r="CZ635" t="s">
        <v>9413</v>
      </c>
      <c r="DA635" t="s">
        <v>9414</v>
      </c>
      <c r="DB635">
        <v>5</v>
      </c>
      <c r="DC635" t="s">
        <v>9415</v>
      </c>
      <c r="DD635">
        <v>2014</v>
      </c>
      <c r="DE635" t="s">
        <v>369</v>
      </c>
      <c r="DF635" t="s">
        <v>359</v>
      </c>
      <c r="DG635">
        <v>5</v>
      </c>
      <c r="DH635">
        <v>30</v>
      </c>
      <c r="DI635" t="s">
        <v>9416</v>
      </c>
      <c r="DJ635" t="s">
        <v>361</v>
      </c>
      <c r="DK635" t="s">
        <v>9417</v>
      </c>
      <c r="DL635" t="s">
        <v>622</v>
      </c>
      <c r="DM635" t="s">
        <v>9418</v>
      </c>
      <c r="DN635" t="s">
        <v>9419</v>
      </c>
    </row>
    <row r="636" spans="1:118" x14ac:dyDescent="0.3">
      <c r="A636" t="s">
        <v>9420</v>
      </c>
      <c r="B636">
        <v>1</v>
      </c>
      <c r="D636" t="s">
        <v>631</v>
      </c>
      <c r="E636" t="s">
        <v>9421</v>
      </c>
      <c r="F636" t="s">
        <v>9422</v>
      </c>
      <c r="G636" t="s">
        <v>634</v>
      </c>
      <c r="H636" t="s">
        <v>9423</v>
      </c>
      <c r="I636">
        <v>2017</v>
      </c>
      <c r="J636" t="s">
        <v>353</v>
      </c>
      <c r="K636" t="s">
        <v>354</v>
      </c>
      <c r="L636" t="s">
        <v>606</v>
      </c>
      <c r="M636" t="s">
        <v>4916</v>
      </c>
      <c r="N636" t="s">
        <v>4917</v>
      </c>
      <c r="Q636" t="s">
        <v>2579</v>
      </c>
      <c r="R636">
        <v>8284</v>
      </c>
      <c r="T636">
        <v>74</v>
      </c>
      <c r="U636">
        <v>39</v>
      </c>
      <c r="V636">
        <v>35</v>
      </c>
      <c r="W636" t="s">
        <v>359</v>
      </c>
      <c r="X636" t="s">
        <v>360</v>
      </c>
      <c r="Z636">
        <v>2014</v>
      </c>
      <c r="AA636" t="s">
        <v>359</v>
      </c>
      <c r="AB636" t="s">
        <v>9424</v>
      </c>
      <c r="AC636" t="s">
        <v>362</v>
      </c>
      <c r="AD636" t="s">
        <v>2581</v>
      </c>
      <c r="AE636">
        <v>4</v>
      </c>
      <c r="AF636" t="s">
        <v>363</v>
      </c>
      <c r="AG636" t="s">
        <v>9425</v>
      </c>
      <c r="AH636" t="s">
        <v>2412</v>
      </c>
      <c r="AI636" t="s">
        <v>2413</v>
      </c>
      <c r="AJ636" t="s">
        <v>2414</v>
      </c>
      <c r="AL636" t="s">
        <v>359</v>
      </c>
      <c r="AM636">
        <v>4</v>
      </c>
      <c r="AN636" t="s">
        <v>359</v>
      </c>
      <c r="AO636">
        <v>5</v>
      </c>
      <c r="AQ636" t="s">
        <v>2582</v>
      </c>
      <c r="AR636">
        <v>2014</v>
      </c>
      <c r="AS636" t="s">
        <v>370</v>
      </c>
      <c r="AT636">
        <v>4</v>
      </c>
      <c r="AU636" t="s">
        <v>359</v>
      </c>
      <c r="AV636">
        <v>2</v>
      </c>
      <c r="AX636">
        <v>2014</v>
      </c>
      <c r="AY636" t="s">
        <v>370</v>
      </c>
      <c r="AZ636">
        <v>8000</v>
      </c>
      <c r="BA636" t="s">
        <v>359</v>
      </c>
      <c r="BB636">
        <v>13</v>
      </c>
      <c r="BC636" t="s">
        <v>2583</v>
      </c>
      <c r="BD636" t="s">
        <v>2584</v>
      </c>
      <c r="BE636" t="s">
        <v>2585</v>
      </c>
      <c r="BF636" t="s">
        <v>2586</v>
      </c>
      <c r="BH636">
        <v>2014</v>
      </c>
      <c r="BI636" t="s">
        <v>370</v>
      </c>
      <c r="BJ636" t="s">
        <v>361</v>
      </c>
      <c r="BP636" t="s">
        <v>359</v>
      </c>
      <c r="BQ636">
        <v>2</v>
      </c>
      <c r="BS636">
        <v>2014</v>
      </c>
      <c r="BT636" t="s">
        <v>370</v>
      </c>
      <c r="BU636">
        <v>7000</v>
      </c>
      <c r="BV636" t="s">
        <v>359</v>
      </c>
      <c r="BW636">
        <v>4</v>
      </c>
      <c r="BY636">
        <v>2014</v>
      </c>
      <c r="BZ636" t="s">
        <v>369</v>
      </c>
      <c r="CA636" t="s">
        <v>359</v>
      </c>
      <c r="CC636">
        <v>2014</v>
      </c>
      <c r="CD636" t="s">
        <v>370</v>
      </c>
      <c r="CE636" t="s">
        <v>361</v>
      </c>
      <c r="CN636" t="s">
        <v>359</v>
      </c>
      <c r="CO636" t="s">
        <v>359</v>
      </c>
      <c r="CP636" t="s">
        <v>375</v>
      </c>
      <c r="CQ636" t="s">
        <v>359</v>
      </c>
      <c r="CR636">
        <v>0</v>
      </c>
      <c r="CS636" t="s">
        <v>359</v>
      </c>
      <c r="CT636" t="s">
        <v>376</v>
      </c>
      <c r="CU636" t="s">
        <v>359</v>
      </c>
      <c r="CV636" t="s">
        <v>375</v>
      </c>
      <c r="CW636" t="s">
        <v>359</v>
      </c>
      <c r="CX636" t="s">
        <v>9426</v>
      </c>
      <c r="CY636" t="s">
        <v>9427</v>
      </c>
      <c r="CZ636" t="s">
        <v>9428</v>
      </c>
      <c r="DA636" t="s">
        <v>9429</v>
      </c>
      <c r="DB636">
        <v>17</v>
      </c>
      <c r="DC636" t="s">
        <v>9430</v>
      </c>
      <c r="DD636">
        <v>2014</v>
      </c>
      <c r="DE636" t="s">
        <v>370</v>
      </c>
      <c r="DF636" t="s">
        <v>359</v>
      </c>
      <c r="DG636">
        <v>1</v>
      </c>
      <c r="DH636">
        <v>10</v>
      </c>
      <c r="DI636" t="s">
        <v>5032</v>
      </c>
      <c r="DJ636" t="s">
        <v>359</v>
      </c>
      <c r="DL636" t="s">
        <v>370</v>
      </c>
      <c r="DM636" t="s">
        <v>9431</v>
      </c>
      <c r="DN636" t="s">
        <v>9432</v>
      </c>
    </row>
    <row r="637" spans="1:118" x14ac:dyDescent="0.3">
      <c r="A637" t="s">
        <v>9433</v>
      </c>
      <c r="B637">
        <v>1</v>
      </c>
      <c r="D637" t="s">
        <v>385</v>
      </c>
      <c r="E637" t="s">
        <v>9434</v>
      </c>
      <c r="F637" t="s">
        <v>9435</v>
      </c>
      <c r="G637" t="s">
        <v>388</v>
      </c>
      <c r="H637" t="s">
        <v>9436</v>
      </c>
      <c r="I637">
        <v>2017</v>
      </c>
      <c r="J637" t="s">
        <v>353</v>
      </c>
      <c r="K637" t="s">
        <v>354</v>
      </c>
      <c r="L637" t="s">
        <v>584</v>
      </c>
      <c r="M637" t="s">
        <v>3602</v>
      </c>
      <c r="N637" t="s">
        <v>5900</v>
      </c>
      <c r="Q637" t="s">
        <v>3603</v>
      </c>
      <c r="R637">
        <v>698</v>
      </c>
      <c r="T637">
        <v>116</v>
      </c>
      <c r="U637">
        <v>113</v>
      </c>
      <c r="V637">
        <v>3</v>
      </c>
      <c r="W637" t="s">
        <v>359</v>
      </c>
      <c r="X637" t="s">
        <v>394</v>
      </c>
      <c r="Z637">
        <v>2016</v>
      </c>
      <c r="AA637" t="s">
        <v>359</v>
      </c>
      <c r="AB637" t="s">
        <v>3604</v>
      </c>
      <c r="AC637" t="s">
        <v>362</v>
      </c>
      <c r="AD637" t="s">
        <v>9437</v>
      </c>
      <c r="AE637">
        <v>2</v>
      </c>
      <c r="AF637" t="s">
        <v>363</v>
      </c>
      <c r="AG637" t="s">
        <v>3605</v>
      </c>
      <c r="AH637" t="s">
        <v>3606</v>
      </c>
      <c r="AI637" t="s">
        <v>3607</v>
      </c>
      <c r="AJ637" t="s">
        <v>3608</v>
      </c>
      <c r="AL637" t="s">
        <v>359</v>
      </c>
      <c r="AM637">
        <v>15</v>
      </c>
      <c r="AN637" t="s">
        <v>359</v>
      </c>
      <c r="AO637">
        <v>2</v>
      </c>
      <c r="AQ637" t="s">
        <v>401</v>
      </c>
      <c r="AR637">
        <v>2016</v>
      </c>
      <c r="AS637" t="s">
        <v>370</v>
      </c>
      <c r="AT637">
        <v>10</v>
      </c>
      <c r="AU637" t="s">
        <v>359</v>
      </c>
      <c r="AV637">
        <v>1</v>
      </c>
      <c r="AX637">
        <v>2016</v>
      </c>
      <c r="AY637" t="s">
        <v>370</v>
      </c>
      <c r="AZ637">
        <v>8600</v>
      </c>
      <c r="BA637" t="s">
        <v>359</v>
      </c>
      <c r="BB637">
        <v>3</v>
      </c>
      <c r="BC637" t="s">
        <v>3609</v>
      </c>
      <c r="BD637" t="s">
        <v>3610</v>
      </c>
      <c r="BE637" t="s">
        <v>368</v>
      </c>
      <c r="BF637" t="s">
        <v>3612</v>
      </c>
      <c r="BH637">
        <v>2016</v>
      </c>
      <c r="BI637" t="s">
        <v>370</v>
      </c>
      <c r="BJ637" t="s">
        <v>361</v>
      </c>
      <c r="BP637" t="s">
        <v>361</v>
      </c>
      <c r="BV637" t="s">
        <v>361</v>
      </c>
      <c r="CE637" t="s">
        <v>361</v>
      </c>
      <c r="CN637" t="s">
        <v>359</v>
      </c>
      <c r="CO637" t="s">
        <v>359</v>
      </c>
      <c r="CP637" t="s">
        <v>375</v>
      </c>
      <c r="CQ637" t="s">
        <v>359</v>
      </c>
      <c r="CR637">
        <v>0</v>
      </c>
      <c r="CS637" t="s">
        <v>359</v>
      </c>
      <c r="CT637" t="s">
        <v>376</v>
      </c>
      <c r="CU637" t="s">
        <v>359</v>
      </c>
      <c r="CV637" t="s">
        <v>375</v>
      </c>
      <c r="CW637" t="s">
        <v>359</v>
      </c>
      <c r="CX637" t="s">
        <v>9438</v>
      </c>
      <c r="CY637" t="s">
        <v>9439</v>
      </c>
      <c r="CZ637" t="s">
        <v>9440</v>
      </c>
      <c r="DA637" t="s">
        <v>9441</v>
      </c>
      <c r="DB637">
        <v>2</v>
      </c>
      <c r="DC637" t="s">
        <v>9442</v>
      </c>
      <c r="DD637">
        <v>2016</v>
      </c>
      <c r="DE637" t="s">
        <v>370</v>
      </c>
      <c r="DF637" t="s">
        <v>361</v>
      </c>
      <c r="DJ637" t="s">
        <v>359</v>
      </c>
      <c r="DL637" t="s">
        <v>370</v>
      </c>
      <c r="DN637" t="s">
        <v>9443</v>
      </c>
    </row>
    <row r="638" spans="1:118" x14ac:dyDescent="0.3">
      <c r="A638" t="s">
        <v>9444</v>
      </c>
      <c r="B638">
        <v>1</v>
      </c>
      <c r="D638" t="s">
        <v>412</v>
      </c>
      <c r="E638" t="s">
        <v>9445</v>
      </c>
      <c r="F638" t="s">
        <v>9446</v>
      </c>
      <c r="G638" t="s">
        <v>415</v>
      </c>
      <c r="H638" t="s">
        <v>8996</v>
      </c>
      <c r="I638">
        <v>2017</v>
      </c>
      <c r="J638" t="s">
        <v>353</v>
      </c>
      <c r="K638" t="s">
        <v>354</v>
      </c>
      <c r="L638" t="s">
        <v>996</v>
      </c>
      <c r="M638" t="s">
        <v>3275</v>
      </c>
      <c r="N638" t="s">
        <v>1098</v>
      </c>
      <c r="Q638" t="s">
        <v>9447</v>
      </c>
      <c r="R638">
        <v>0</v>
      </c>
      <c r="T638">
        <v>76</v>
      </c>
      <c r="U638">
        <v>66</v>
      </c>
      <c r="V638">
        <v>10</v>
      </c>
      <c r="W638" t="s">
        <v>359</v>
      </c>
      <c r="X638" t="s">
        <v>394</v>
      </c>
      <c r="Z638">
        <v>2009</v>
      </c>
      <c r="AA638" t="s">
        <v>361</v>
      </c>
      <c r="AC638" t="s">
        <v>3279</v>
      </c>
      <c r="AE638">
        <v>1</v>
      </c>
      <c r="AF638" t="s">
        <v>363</v>
      </c>
      <c r="AG638" t="s">
        <v>9448</v>
      </c>
      <c r="AH638" t="s">
        <v>9449</v>
      </c>
      <c r="AI638" t="s">
        <v>6872</v>
      </c>
      <c r="AJ638" t="s">
        <v>9450</v>
      </c>
      <c r="AL638" t="s">
        <v>359</v>
      </c>
      <c r="AM638">
        <v>1.2</v>
      </c>
      <c r="AN638" t="s">
        <v>359</v>
      </c>
      <c r="AO638">
        <v>1</v>
      </c>
      <c r="AQ638" t="s">
        <v>401</v>
      </c>
      <c r="AR638">
        <v>2009</v>
      </c>
      <c r="AS638" t="s">
        <v>370</v>
      </c>
      <c r="AT638">
        <v>1.2</v>
      </c>
      <c r="AU638" t="s">
        <v>359</v>
      </c>
      <c r="AV638">
        <v>1</v>
      </c>
      <c r="AX638">
        <v>2009</v>
      </c>
      <c r="AY638" t="s">
        <v>370</v>
      </c>
      <c r="AZ638">
        <v>1200</v>
      </c>
      <c r="BA638" t="s">
        <v>359</v>
      </c>
      <c r="BB638">
        <v>1</v>
      </c>
      <c r="BC638" t="s">
        <v>9451</v>
      </c>
      <c r="BD638" t="s">
        <v>9452</v>
      </c>
      <c r="BE638" t="s">
        <v>9453</v>
      </c>
      <c r="BF638" t="s">
        <v>9454</v>
      </c>
      <c r="BG638" t="s">
        <v>9455</v>
      </c>
      <c r="BH638">
        <v>2009</v>
      </c>
      <c r="BI638" t="s">
        <v>370</v>
      </c>
      <c r="BJ638" t="s">
        <v>359</v>
      </c>
      <c r="BK638">
        <v>2</v>
      </c>
      <c r="BL638" t="s">
        <v>432</v>
      </c>
      <c r="BN638">
        <v>2009</v>
      </c>
      <c r="BO638" t="s">
        <v>370</v>
      </c>
      <c r="BP638" t="s">
        <v>359</v>
      </c>
      <c r="BQ638">
        <v>1</v>
      </c>
      <c r="BS638">
        <v>2009</v>
      </c>
      <c r="BT638" t="s">
        <v>370</v>
      </c>
      <c r="BU638">
        <v>900</v>
      </c>
      <c r="BV638" t="s">
        <v>361</v>
      </c>
      <c r="CE638" t="s">
        <v>361</v>
      </c>
      <c r="CN638" t="s">
        <v>359</v>
      </c>
      <c r="CO638" t="s">
        <v>359</v>
      </c>
      <c r="CP638" t="s">
        <v>375</v>
      </c>
      <c r="CQ638" t="s">
        <v>359</v>
      </c>
      <c r="CR638">
        <v>0</v>
      </c>
      <c r="CS638" t="s">
        <v>359</v>
      </c>
      <c r="CT638" t="s">
        <v>376</v>
      </c>
      <c r="CU638" t="s">
        <v>359</v>
      </c>
      <c r="CV638" t="s">
        <v>375</v>
      </c>
      <c r="CW638" t="s">
        <v>359</v>
      </c>
      <c r="CX638" t="s">
        <v>9456</v>
      </c>
      <c r="CY638" t="s">
        <v>9457</v>
      </c>
      <c r="CZ638" t="s">
        <v>9458</v>
      </c>
      <c r="DA638" t="s">
        <v>9459</v>
      </c>
      <c r="DB638">
        <v>2</v>
      </c>
      <c r="DC638" t="s">
        <v>9460</v>
      </c>
      <c r="DD638">
        <v>2009</v>
      </c>
      <c r="DE638" t="s">
        <v>370</v>
      </c>
      <c r="DF638" t="s">
        <v>361</v>
      </c>
      <c r="DJ638" t="s">
        <v>359</v>
      </c>
      <c r="DL638" t="s">
        <v>370</v>
      </c>
      <c r="DN638" t="s">
        <v>9461</v>
      </c>
    </row>
    <row r="639" spans="1:118" x14ac:dyDescent="0.3">
      <c r="A639" t="s">
        <v>9462</v>
      </c>
      <c r="B639">
        <v>1</v>
      </c>
      <c r="D639" t="s">
        <v>385</v>
      </c>
      <c r="E639" t="s">
        <v>9463</v>
      </c>
      <c r="F639" t="s">
        <v>9464</v>
      </c>
      <c r="G639" t="s">
        <v>388</v>
      </c>
      <c r="H639" t="s">
        <v>9465</v>
      </c>
      <c r="I639">
        <v>2017</v>
      </c>
      <c r="J639" t="s">
        <v>353</v>
      </c>
      <c r="K639" t="s">
        <v>354</v>
      </c>
      <c r="L639" t="s">
        <v>937</v>
      </c>
      <c r="M639" t="s">
        <v>938</v>
      </c>
      <c r="N639" t="s">
        <v>9466</v>
      </c>
      <c r="Q639" t="s">
        <v>1909</v>
      </c>
      <c r="R639">
        <v>8295</v>
      </c>
      <c r="T639">
        <v>209</v>
      </c>
      <c r="U639">
        <v>200</v>
      </c>
      <c r="V639">
        <v>9</v>
      </c>
      <c r="W639" t="s">
        <v>359</v>
      </c>
      <c r="X639" t="s">
        <v>360</v>
      </c>
      <c r="Z639">
        <v>2014</v>
      </c>
      <c r="AA639" t="s">
        <v>359</v>
      </c>
      <c r="AB639" t="s">
        <v>7647</v>
      </c>
      <c r="AC639" t="s">
        <v>362</v>
      </c>
      <c r="AE639">
        <v>1</v>
      </c>
      <c r="AF639" t="s">
        <v>396</v>
      </c>
      <c r="AG639" t="s">
        <v>875</v>
      </c>
      <c r="AH639" t="s">
        <v>876</v>
      </c>
      <c r="AI639" t="s">
        <v>877</v>
      </c>
      <c r="AJ639" t="s">
        <v>878</v>
      </c>
      <c r="AL639" t="s">
        <v>359</v>
      </c>
      <c r="AM639">
        <v>3</v>
      </c>
      <c r="AN639" t="s">
        <v>359</v>
      </c>
      <c r="AO639">
        <v>1</v>
      </c>
      <c r="AQ639" t="s">
        <v>401</v>
      </c>
      <c r="AR639">
        <v>2014</v>
      </c>
      <c r="AS639" t="s">
        <v>370</v>
      </c>
      <c r="AT639">
        <v>3</v>
      </c>
      <c r="AU639" t="s">
        <v>359</v>
      </c>
      <c r="AV639">
        <v>3</v>
      </c>
      <c r="AX639">
        <v>2014</v>
      </c>
      <c r="AY639" t="s">
        <v>370</v>
      </c>
      <c r="AZ639">
        <v>9000</v>
      </c>
      <c r="BA639" t="s">
        <v>359</v>
      </c>
      <c r="BB639">
        <v>15</v>
      </c>
      <c r="BC639" t="s">
        <v>879</v>
      </c>
      <c r="BD639" t="s">
        <v>880</v>
      </c>
      <c r="BE639" t="s">
        <v>881</v>
      </c>
      <c r="BF639" t="s">
        <v>882</v>
      </c>
      <c r="BH639">
        <v>2014</v>
      </c>
      <c r="BI639" t="s">
        <v>370</v>
      </c>
      <c r="BJ639" t="s">
        <v>359</v>
      </c>
      <c r="BK639">
        <v>5</v>
      </c>
      <c r="BL639" t="s">
        <v>1253</v>
      </c>
      <c r="BN639">
        <v>2014</v>
      </c>
      <c r="BO639" t="s">
        <v>370</v>
      </c>
      <c r="BP639" t="s">
        <v>359</v>
      </c>
      <c r="BQ639">
        <v>3</v>
      </c>
      <c r="BS639">
        <v>2014</v>
      </c>
      <c r="BT639" t="s">
        <v>370</v>
      </c>
      <c r="BU639">
        <v>9000</v>
      </c>
      <c r="BV639" t="s">
        <v>359</v>
      </c>
      <c r="BW639">
        <v>2</v>
      </c>
      <c r="BY639">
        <v>2014</v>
      </c>
      <c r="BZ639" t="s">
        <v>370</v>
      </c>
      <c r="CA639" t="s">
        <v>359</v>
      </c>
      <c r="CC639">
        <v>2014</v>
      </c>
      <c r="CD639" t="s">
        <v>370</v>
      </c>
      <c r="CE639" t="s">
        <v>361</v>
      </c>
      <c r="CN639" t="s">
        <v>359</v>
      </c>
      <c r="CO639" t="s">
        <v>359</v>
      </c>
      <c r="CP639" t="s">
        <v>375</v>
      </c>
      <c r="CQ639" t="s">
        <v>359</v>
      </c>
      <c r="CR639">
        <v>0</v>
      </c>
      <c r="CS639" t="s">
        <v>359</v>
      </c>
      <c r="CT639" t="s">
        <v>376</v>
      </c>
      <c r="CU639" t="s">
        <v>359</v>
      </c>
      <c r="CV639" t="s">
        <v>375</v>
      </c>
      <c r="CW639" t="s">
        <v>359</v>
      </c>
      <c r="CX639" t="s">
        <v>9467</v>
      </c>
      <c r="CY639" t="s">
        <v>9468</v>
      </c>
      <c r="CZ639" t="s">
        <v>4672</v>
      </c>
      <c r="DA639" t="s">
        <v>9469</v>
      </c>
      <c r="DB639">
        <v>2</v>
      </c>
      <c r="DC639" t="s">
        <v>9470</v>
      </c>
      <c r="DD639">
        <v>2014</v>
      </c>
      <c r="DE639" t="s">
        <v>370</v>
      </c>
      <c r="DF639" t="s">
        <v>361</v>
      </c>
      <c r="DJ639" t="s">
        <v>359</v>
      </c>
      <c r="DL639" t="s">
        <v>370</v>
      </c>
      <c r="DN639" t="s">
        <v>9471</v>
      </c>
    </row>
    <row r="640" spans="1:118" x14ac:dyDescent="0.3">
      <c r="A640" t="s">
        <v>9472</v>
      </c>
      <c r="B640">
        <v>1</v>
      </c>
      <c r="D640" t="s">
        <v>465</v>
      </c>
      <c r="E640" t="s">
        <v>9473</v>
      </c>
      <c r="F640" t="s">
        <v>9474</v>
      </c>
      <c r="G640" t="s">
        <v>468</v>
      </c>
      <c r="H640" t="s">
        <v>9475</v>
      </c>
      <c r="I640">
        <v>2017</v>
      </c>
      <c r="J640" t="s">
        <v>353</v>
      </c>
      <c r="K640" t="s">
        <v>354</v>
      </c>
      <c r="L640" t="s">
        <v>664</v>
      </c>
      <c r="M640" t="s">
        <v>709</v>
      </c>
      <c r="N640" t="s">
        <v>419</v>
      </c>
      <c r="Q640" t="s">
        <v>9082</v>
      </c>
      <c r="R640">
        <v>30604</v>
      </c>
      <c r="T640">
        <v>160</v>
      </c>
      <c r="U640">
        <v>160</v>
      </c>
      <c r="V640">
        <v>0</v>
      </c>
      <c r="W640" t="s">
        <v>359</v>
      </c>
      <c r="X640" t="s">
        <v>360</v>
      </c>
      <c r="Z640">
        <v>2017</v>
      </c>
      <c r="AA640" t="s">
        <v>361</v>
      </c>
      <c r="AC640" t="s">
        <v>362</v>
      </c>
      <c r="AD640" t="s">
        <v>2290</v>
      </c>
      <c r="AE640">
        <v>2</v>
      </c>
      <c r="AF640" t="s">
        <v>363</v>
      </c>
      <c r="AG640" t="s">
        <v>670</v>
      </c>
      <c r="AH640" t="s">
        <v>671</v>
      </c>
      <c r="AI640" t="s">
        <v>672</v>
      </c>
      <c r="AJ640" t="s">
        <v>673</v>
      </c>
      <c r="AL640" t="s">
        <v>359</v>
      </c>
      <c r="AM640">
        <v>5</v>
      </c>
      <c r="AN640" t="s">
        <v>361</v>
      </c>
      <c r="AT640">
        <v>5</v>
      </c>
      <c r="AU640" t="s">
        <v>361</v>
      </c>
      <c r="BA640" t="s">
        <v>359</v>
      </c>
      <c r="BB640">
        <v>1</v>
      </c>
      <c r="BC640" t="s">
        <v>9476</v>
      </c>
      <c r="BD640" t="s">
        <v>9477</v>
      </c>
      <c r="BE640" t="s">
        <v>9478</v>
      </c>
      <c r="BF640" t="s">
        <v>9479</v>
      </c>
      <c r="BG640" t="s">
        <v>9480</v>
      </c>
      <c r="BH640">
        <v>2017</v>
      </c>
      <c r="BI640" t="s">
        <v>370</v>
      </c>
      <c r="BJ640" t="s">
        <v>361</v>
      </c>
      <c r="BP640" t="s">
        <v>361</v>
      </c>
      <c r="BV640" t="s">
        <v>361</v>
      </c>
      <c r="CE640" t="s">
        <v>361</v>
      </c>
      <c r="CN640" t="s">
        <v>359</v>
      </c>
      <c r="CO640" t="s">
        <v>359</v>
      </c>
      <c r="CP640" t="s">
        <v>375</v>
      </c>
      <c r="CQ640" t="s">
        <v>359</v>
      </c>
      <c r="CR640">
        <v>0</v>
      </c>
      <c r="CS640" t="s">
        <v>359</v>
      </c>
      <c r="CT640" t="s">
        <v>376</v>
      </c>
      <c r="CU640" t="s">
        <v>359</v>
      </c>
      <c r="CV640" t="s">
        <v>375</v>
      </c>
      <c r="CW640" t="s">
        <v>359</v>
      </c>
      <c r="CX640" t="s">
        <v>9481</v>
      </c>
      <c r="CY640" t="s">
        <v>9482</v>
      </c>
      <c r="CZ640" t="s">
        <v>9483</v>
      </c>
      <c r="DA640" t="s">
        <v>9484</v>
      </c>
      <c r="DB640">
        <v>1</v>
      </c>
      <c r="DC640" t="s">
        <v>9485</v>
      </c>
      <c r="DD640">
        <v>2017</v>
      </c>
      <c r="DE640" t="s">
        <v>369</v>
      </c>
      <c r="DF640" t="s">
        <v>361</v>
      </c>
      <c r="DJ640" t="s">
        <v>359</v>
      </c>
      <c r="DL640" t="s">
        <v>370</v>
      </c>
      <c r="DM640" t="s">
        <v>2290</v>
      </c>
      <c r="DN640" t="s">
        <v>9486</v>
      </c>
    </row>
    <row r="641" spans="1:118" x14ac:dyDescent="0.3">
      <c r="A641" t="s">
        <v>9487</v>
      </c>
      <c r="B641">
        <v>1</v>
      </c>
      <c r="D641" t="s">
        <v>487</v>
      </c>
      <c r="E641" t="s">
        <v>9488</v>
      </c>
      <c r="F641" t="s">
        <v>9489</v>
      </c>
      <c r="G641" t="s">
        <v>490</v>
      </c>
      <c r="H641" t="s">
        <v>9490</v>
      </c>
      <c r="I641">
        <v>2017</v>
      </c>
      <c r="J641" t="s">
        <v>353</v>
      </c>
      <c r="K641" t="s">
        <v>354</v>
      </c>
      <c r="L641" t="s">
        <v>492</v>
      </c>
      <c r="M641" t="s">
        <v>1058</v>
      </c>
      <c r="N641" t="s">
        <v>8320</v>
      </c>
      <c r="Q641" t="s">
        <v>1060</v>
      </c>
      <c r="R641">
        <v>6436</v>
      </c>
      <c r="T641">
        <v>127</v>
      </c>
      <c r="U641">
        <v>127</v>
      </c>
      <c r="V641">
        <v>0</v>
      </c>
      <c r="W641" t="s">
        <v>359</v>
      </c>
      <c r="X641" t="s">
        <v>360</v>
      </c>
      <c r="Z641">
        <v>2013</v>
      </c>
      <c r="AA641" t="s">
        <v>359</v>
      </c>
      <c r="AB641" t="s">
        <v>9491</v>
      </c>
      <c r="AC641" t="s">
        <v>362</v>
      </c>
      <c r="AE641">
        <v>7</v>
      </c>
      <c r="AF641" t="s">
        <v>363</v>
      </c>
      <c r="AG641" t="s">
        <v>1061</v>
      </c>
      <c r="AH641" t="s">
        <v>1062</v>
      </c>
      <c r="AI641" t="s">
        <v>1063</v>
      </c>
      <c r="AJ641" t="s">
        <v>1064</v>
      </c>
      <c r="AL641" t="s">
        <v>359</v>
      </c>
      <c r="AM641">
        <v>10</v>
      </c>
      <c r="AN641" t="s">
        <v>359</v>
      </c>
      <c r="AO641">
        <v>3</v>
      </c>
      <c r="AQ641" t="s">
        <v>401</v>
      </c>
      <c r="AR641">
        <v>2013</v>
      </c>
      <c r="AS641" t="s">
        <v>370</v>
      </c>
      <c r="AT641">
        <v>10</v>
      </c>
      <c r="AU641" t="s">
        <v>359</v>
      </c>
      <c r="AV641">
        <v>1</v>
      </c>
      <c r="AX641">
        <v>2013</v>
      </c>
      <c r="AY641" t="s">
        <v>370</v>
      </c>
      <c r="AZ641">
        <v>1500</v>
      </c>
      <c r="BA641" t="s">
        <v>359</v>
      </c>
      <c r="BB641">
        <v>20</v>
      </c>
      <c r="BC641" t="s">
        <v>1065</v>
      </c>
      <c r="BD641" t="s">
        <v>1066</v>
      </c>
      <c r="BE641" t="s">
        <v>1067</v>
      </c>
      <c r="BF641" t="s">
        <v>1068</v>
      </c>
      <c r="BH641">
        <v>2013</v>
      </c>
      <c r="BI641" t="s">
        <v>370</v>
      </c>
      <c r="BJ641" t="s">
        <v>359</v>
      </c>
      <c r="BK641">
        <v>25</v>
      </c>
      <c r="BL641" t="s">
        <v>551</v>
      </c>
      <c r="BN641">
        <v>2013</v>
      </c>
      <c r="BO641" t="s">
        <v>370</v>
      </c>
      <c r="BP641" t="s">
        <v>359</v>
      </c>
      <c r="BQ641">
        <v>4</v>
      </c>
      <c r="BS641">
        <v>2013</v>
      </c>
      <c r="BT641" t="s">
        <v>370</v>
      </c>
      <c r="BU641">
        <v>11000</v>
      </c>
      <c r="BV641" t="s">
        <v>359</v>
      </c>
      <c r="BW641">
        <v>2</v>
      </c>
      <c r="BY641">
        <v>2013</v>
      </c>
      <c r="BZ641" t="s">
        <v>369</v>
      </c>
      <c r="CA641" t="s">
        <v>359</v>
      </c>
      <c r="CC641">
        <v>2013</v>
      </c>
      <c r="CD641" t="s">
        <v>370</v>
      </c>
      <c r="CE641" t="s">
        <v>361</v>
      </c>
      <c r="CN641" t="s">
        <v>359</v>
      </c>
      <c r="CO641" t="s">
        <v>359</v>
      </c>
      <c r="CP641" t="s">
        <v>375</v>
      </c>
      <c r="CQ641" t="s">
        <v>359</v>
      </c>
      <c r="CR641">
        <v>0</v>
      </c>
      <c r="CS641" t="s">
        <v>359</v>
      </c>
      <c r="CT641" t="s">
        <v>376</v>
      </c>
      <c r="CU641" t="s">
        <v>359</v>
      </c>
      <c r="CV641" t="s">
        <v>375</v>
      </c>
      <c r="CW641" t="s">
        <v>359</v>
      </c>
      <c r="CX641" t="s">
        <v>9492</v>
      </c>
      <c r="CY641" t="s">
        <v>9493</v>
      </c>
      <c r="CZ641" t="s">
        <v>8809</v>
      </c>
      <c r="DA641" t="s">
        <v>9494</v>
      </c>
      <c r="DB641">
        <v>1</v>
      </c>
      <c r="DC641" t="s">
        <v>9495</v>
      </c>
      <c r="DD641">
        <v>2013</v>
      </c>
      <c r="DE641" t="s">
        <v>370</v>
      </c>
      <c r="DF641" t="s">
        <v>361</v>
      </c>
      <c r="DJ641" t="s">
        <v>359</v>
      </c>
      <c r="DL641" t="s">
        <v>369</v>
      </c>
      <c r="DN641" t="s">
        <v>9496</v>
      </c>
    </row>
    <row r="642" spans="1:118" x14ac:dyDescent="0.3">
      <c r="A642" t="s">
        <v>9497</v>
      </c>
      <c r="B642">
        <v>1</v>
      </c>
      <c r="D642" t="s">
        <v>465</v>
      </c>
      <c r="E642" t="s">
        <v>9498</v>
      </c>
      <c r="F642" t="s">
        <v>9499</v>
      </c>
      <c r="G642" t="s">
        <v>468</v>
      </c>
      <c r="H642" t="s">
        <v>3119</v>
      </c>
      <c r="I642">
        <v>2017</v>
      </c>
      <c r="J642" t="s">
        <v>353</v>
      </c>
      <c r="K642" t="s">
        <v>354</v>
      </c>
      <c r="L642" t="s">
        <v>470</v>
      </c>
      <c r="M642" t="s">
        <v>471</v>
      </c>
      <c r="N642" t="s">
        <v>1908</v>
      </c>
      <c r="Q642" t="s">
        <v>9500</v>
      </c>
      <c r="T642">
        <v>105</v>
      </c>
      <c r="U642">
        <v>105</v>
      </c>
      <c r="V642">
        <v>0</v>
      </c>
      <c r="W642" t="s">
        <v>359</v>
      </c>
      <c r="X642" t="s">
        <v>394</v>
      </c>
      <c r="Z642">
        <v>2007</v>
      </c>
      <c r="AA642" t="s">
        <v>359</v>
      </c>
      <c r="AB642" t="s">
        <v>9501</v>
      </c>
      <c r="AC642" t="s">
        <v>9502</v>
      </c>
      <c r="AD642" t="s">
        <v>9503</v>
      </c>
      <c r="AE642">
        <v>1</v>
      </c>
      <c r="AF642" t="s">
        <v>363</v>
      </c>
      <c r="AG642" t="s">
        <v>4436</v>
      </c>
      <c r="AH642" t="s">
        <v>4437</v>
      </c>
      <c r="AI642" t="s">
        <v>4438</v>
      </c>
      <c r="AJ642" t="s">
        <v>4439</v>
      </c>
      <c r="AL642" t="s">
        <v>359</v>
      </c>
      <c r="AM642">
        <v>40</v>
      </c>
      <c r="AN642" t="s">
        <v>361</v>
      </c>
      <c r="AT642">
        <v>40</v>
      </c>
      <c r="AU642" t="s">
        <v>361</v>
      </c>
      <c r="BA642" t="s">
        <v>361</v>
      </c>
      <c r="BJ642" t="s">
        <v>361</v>
      </c>
      <c r="BP642" t="s">
        <v>361</v>
      </c>
      <c r="BV642" t="s">
        <v>361</v>
      </c>
      <c r="CE642" t="s">
        <v>361</v>
      </c>
      <c r="CN642" t="s">
        <v>359</v>
      </c>
      <c r="CO642" t="s">
        <v>359</v>
      </c>
      <c r="CP642" t="s">
        <v>375</v>
      </c>
      <c r="CQ642" t="s">
        <v>359</v>
      </c>
      <c r="CR642">
        <v>0</v>
      </c>
      <c r="CS642" t="s">
        <v>359</v>
      </c>
      <c r="CT642" t="s">
        <v>376</v>
      </c>
      <c r="CU642" t="s">
        <v>359</v>
      </c>
      <c r="CV642" t="s">
        <v>375</v>
      </c>
      <c r="CW642" t="s">
        <v>359</v>
      </c>
      <c r="CX642" t="s">
        <v>9504</v>
      </c>
      <c r="CY642" t="s">
        <v>9505</v>
      </c>
      <c r="CZ642" t="s">
        <v>9506</v>
      </c>
      <c r="DA642" t="s">
        <v>9507</v>
      </c>
      <c r="DB642">
        <v>3</v>
      </c>
      <c r="DC642" t="s">
        <v>9508</v>
      </c>
      <c r="DD642">
        <v>2010</v>
      </c>
      <c r="DE642" t="s">
        <v>370</v>
      </c>
      <c r="DF642" t="s">
        <v>361</v>
      </c>
      <c r="DJ642" t="s">
        <v>359</v>
      </c>
      <c r="DL642" t="s">
        <v>370</v>
      </c>
      <c r="DM642" t="s">
        <v>9503</v>
      </c>
      <c r="DN642" t="s">
        <v>9509</v>
      </c>
    </row>
    <row r="643" spans="1:118" x14ac:dyDescent="0.3">
      <c r="A643" t="s">
        <v>9510</v>
      </c>
      <c r="B643">
        <v>1</v>
      </c>
      <c r="D643" t="s">
        <v>385</v>
      </c>
      <c r="E643" t="s">
        <v>9511</v>
      </c>
      <c r="F643" t="s">
        <v>9512</v>
      </c>
      <c r="G643" t="s">
        <v>388</v>
      </c>
      <c r="H643" t="s">
        <v>9513</v>
      </c>
      <c r="I643">
        <v>2017</v>
      </c>
      <c r="J643" t="s">
        <v>353</v>
      </c>
      <c r="K643" t="s">
        <v>354</v>
      </c>
      <c r="L643" t="s">
        <v>937</v>
      </c>
      <c r="M643" t="s">
        <v>1907</v>
      </c>
      <c r="N643" t="s">
        <v>2566</v>
      </c>
      <c r="Q643" t="s">
        <v>1909</v>
      </c>
      <c r="R643">
        <v>8295</v>
      </c>
      <c r="T643">
        <v>128</v>
      </c>
      <c r="U643">
        <v>125</v>
      </c>
      <c r="V643">
        <v>3</v>
      </c>
      <c r="W643" t="s">
        <v>359</v>
      </c>
      <c r="X643" t="s">
        <v>360</v>
      </c>
      <c r="Z643">
        <v>2014</v>
      </c>
      <c r="AA643" t="s">
        <v>359</v>
      </c>
      <c r="AB643" t="s">
        <v>9514</v>
      </c>
      <c r="AC643" t="s">
        <v>362</v>
      </c>
      <c r="AE643">
        <v>2</v>
      </c>
      <c r="AF643" t="s">
        <v>396</v>
      </c>
      <c r="AG643" t="s">
        <v>875</v>
      </c>
      <c r="AH643" t="s">
        <v>876</v>
      </c>
      <c r="AI643" t="s">
        <v>877</v>
      </c>
      <c r="AJ643" t="s">
        <v>878</v>
      </c>
      <c r="AK643" t="s">
        <v>9515</v>
      </c>
      <c r="AL643" t="s">
        <v>361</v>
      </c>
      <c r="AM643">
        <v>3</v>
      </c>
      <c r="AN643" t="s">
        <v>359</v>
      </c>
      <c r="AO643">
        <v>3</v>
      </c>
      <c r="AP643" t="s">
        <v>9516</v>
      </c>
      <c r="AQ643" t="s">
        <v>401</v>
      </c>
      <c r="AR643">
        <v>2014</v>
      </c>
      <c r="AS643" t="s">
        <v>370</v>
      </c>
      <c r="AT643">
        <v>3</v>
      </c>
      <c r="AU643" t="s">
        <v>359</v>
      </c>
      <c r="AV643">
        <v>3</v>
      </c>
      <c r="AX643">
        <v>2014</v>
      </c>
      <c r="AY643" t="s">
        <v>370</v>
      </c>
      <c r="AZ643">
        <v>4000</v>
      </c>
      <c r="BA643" t="s">
        <v>359</v>
      </c>
      <c r="BB643">
        <v>15</v>
      </c>
      <c r="BC643" t="s">
        <v>879</v>
      </c>
      <c r="BD643" t="s">
        <v>1913</v>
      </c>
      <c r="BE643" t="s">
        <v>881</v>
      </c>
      <c r="BF643" t="s">
        <v>1914</v>
      </c>
      <c r="BG643" t="s">
        <v>9517</v>
      </c>
      <c r="BH643">
        <v>2014</v>
      </c>
      <c r="BI643" t="s">
        <v>370</v>
      </c>
      <c r="BJ643" t="s">
        <v>359</v>
      </c>
      <c r="BK643">
        <v>5</v>
      </c>
      <c r="BL643" t="s">
        <v>1253</v>
      </c>
      <c r="BN643">
        <v>2014</v>
      </c>
      <c r="BO643" t="s">
        <v>370</v>
      </c>
      <c r="BP643" t="s">
        <v>359</v>
      </c>
      <c r="BQ643">
        <v>3</v>
      </c>
      <c r="BS643">
        <v>2014</v>
      </c>
      <c r="BT643" t="s">
        <v>370</v>
      </c>
      <c r="BU643">
        <v>4000</v>
      </c>
      <c r="BV643" t="s">
        <v>359</v>
      </c>
      <c r="BW643">
        <v>2</v>
      </c>
      <c r="BX643" t="s">
        <v>9518</v>
      </c>
      <c r="BY643">
        <v>2014</v>
      </c>
      <c r="BZ643" t="s">
        <v>370</v>
      </c>
      <c r="CA643" t="s">
        <v>361</v>
      </c>
      <c r="CE643" t="s">
        <v>361</v>
      </c>
      <c r="CN643" t="s">
        <v>359</v>
      </c>
      <c r="CO643" t="s">
        <v>359</v>
      </c>
      <c r="CP643" t="s">
        <v>375</v>
      </c>
      <c r="CQ643" t="s">
        <v>359</v>
      </c>
      <c r="CR643">
        <v>0</v>
      </c>
      <c r="CS643" t="s">
        <v>359</v>
      </c>
      <c r="CT643" t="s">
        <v>376</v>
      </c>
      <c r="CU643" t="s">
        <v>359</v>
      </c>
      <c r="CV643" t="s">
        <v>375</v>
      </c>
      <c r="CW643" t="s">
        <v>359</v>
      </c>
      <c r="CX643" t="s">
        <v>9519</v>
      </c>
      <c r="CY643" t="s">
        <v>9520</v>
      </c>
      <c r="CZ643" t="s">
        <v>4197</v>
      </c>
      <c r="DA643" t="s">
        <v>9521</v>
      </c>
      <c r="DB643">
        <v>1</v>
      </c>
      <c r="DC643" t="s">
        <v>9522</v>
      </c>
      <c r="DD643">
        <v>2014</v>
      </c>
      <c r="DE643" t="s">
        <v>370</v>
      </c>
      <c r="DF643" t="s">
        <v>361</v>
      </c>
      <c r="DJ643" t="s">
        <v>359</v>
      </c>
      <c r="DL643" t="s">
        <v>370</v>
      </c>
      <c r="DM643" t="s">
        <v>1186</v>
      </c>
      <c r="DN643" t="s">
        <v>9523</v>
      </c>
    </row>
    <row r="644" spans="1:118" x14ac:dyDescent="0.3">
      <c r="A644" t="s">
        <v>9524</v>
      </c>
      <c r="B644">
        <v>1</v>
      </c>
      <c r="D644" t="s">
        <v>559</v>
      </c>
      <c r="E644" t="s">
        <v>9525</v>
      </c>
      <c r="F644" t="s">
        <v>9526</v>
      </c>
      <c r="G644" t="s">
        <v>562</v>
      </c>
      <c r="H644" t="s">
        <v>7506</v>
      </c>
      <c r="I644">
        <v>2017</v>
      </c>
      <c r="J644" t="s">
        <v>353</v>
      </c>
      <c r="K644" t="s">
        <v>354</v>
      </c>
      <c r="L644" t="s">
        <v>666</v>
      </c>
      <c r="M644" t="s">
        <v>1277</v>
      </c>
      <c r="N644" t="s">
        <v>9527</v>
      </c>
      <c r="Q644" t="s">
        <v>729</v>
      </c>
      <c r="R644">
        <v>26296</v>
      </c>
      <c r="T644">
        <v>221</v>
      </c>
      <c r="U644">
        <v>121</v>
      </c>
      <c r="V644">
        <v>100</v>
      </c>
      <c r="W644" t="s">
        <v>359</v>
      </c>
      <c r="X644" t="s">
        <v>360</v>
      </c>
      <c r="Z644">
        <v>1987</v>
      </c>
      <c r="AA644" t="s">
        <v>359</v>
      </c>
      <c r="AB644" t="s">
        <v>730</v>
      </c>
      <c r="AC644" t="s">
        <v>362</v>
      </c>
      <c r="AE644">
        <v>1</v>
      </c>
      <c r="AF644" t="s">
        <v>363</v>
      </c>
      <c r="AG644" t="s">
        <v>9528</v>
      </c>
      <c r="AH644" t="s">
        <v>9529</v>
      </c>
      <c r="AI644" t="s">
        <v>733</v>
      </c>
      <c r="AJ644" t="s">
        <v>734</v>
      </c>
      <c r="AL644" t="s">
        <v>359</v>
      </c>
      <c r="AM644">
        <v>5</v>
      </c>
      <c r="AN644" t="s">
        <v>359</v>
      </c>
      <c r="AO644">
        <v>1</v>
      </c>
      <c r="AQ644" t="s">
        <v>401</v>
      </c>
      <c r="AR644">
        <v>2007</v>
      </c>
      <c r="AS644" t="s">
        <v>370</v>
      </c>
      <c r="AT644">
        <v>5</v>
      </c>
      <c r="AU644" t="s">
        <v>359</v>
      </c>
      <c r="AV644">
        <v>1</v>
      </c>
      <c r="AX644">
        <v>2016</v>
      </c>
      <c r="AY644" t="s">
        <v>370</v>
      </c>
      <c r="AZ644">
        <v>1900</v>
      </c>
      <c r="BA644" t="s">
        <v>359</v>
      </c>
      <c r="BB644">
        <v>39</v>
      </c>
      <c r="BC644" t="s">
        <v>735</v>
      </c>
      <c r="BD644" t="s">
        <v>736</v>
      </c>
      <c r="BE644" t="s">
        <v>737</v>
      </c>
      <c r="BF644" t="s">
        <v>738</v>
      </c>
      <c r="BH644">
        <v>2016</v>
      </c>
      <c r="BI644" t="s">
        <v>370</v>
      </c>
      <c r="BJ644" t="s">
        <v>359</v>
      </c>
      <c r="BK644">
        <v>17</v>
      </c>
      <c r="BL644" t="s">
        <v>1280</v>
      </c>
      <c r="BN644">
        <v>2016</v>
      </c>
      <c r="BO644" t="s">
        <v>370</v>
      </c>
      <c r="BP644" t="s">
        <v>359</v>
      </c>
      <c r="BQ644">
        <v>6</v>
      </c>
      <c r="BS644">
        <v>2016</v>
      </c>
      <c r="BT644" t="s">
        <v>370</v>
      </c>
      <c r="BU644">
        <v>40000</v>
      </c>
      <c r="BV644" t="s">
        <v>359</v>
      </c>
      <c r="BW644">
        <v>5</v>
      </c>
      <c r="BY644">
        <v>2017</v>
      </c>
      <c r="BZ644" t="s">
        <v>370</v>
      </c>
      <c r="CA644" t="s">
        <v>359</v>
      </c>
      <c r="CC644">
        <v>2016</v>
      </c>
      <c r="CD644" t="s">
        <v>370</v>
      </c>
      <c r="CE644" t="s">
        <v>359</v>
      </c>
      <c r="CG644" t="s">
        <v>740</v>
      </c>
      <c r="CH644">
        <v>2017</v>
      </c>
      <c r="CI644" t="s">
        <v>370</v>
      </c>
      <c r="CJ644" t="s">
        <v>361</v>
      </c>
      <c r="CN644" t="s">
        <v>359</v>
      </c>
      <c r="CO644" t="s">
        <v>359</v>
      </c>
      <c r="CP644" t="s">
        <v>375</v>
      </c>
      <c r="CQ644" t="s">
        <v>359</v>
      </c>
      <c r="CR644">
        <v>0</v>
      </c>
      <c r="CS644" t="s">
        <v>359</v>
      </c>
      <c r="CT644" t="s">
        <v>376</v>
      </c>
      <c r="CU644" t="s">
        <v>359</v>
      </c>
      <c r="CV644" t="s">
        <v>375</v>
      </c>
      <c r="CW644" t="s">
        <v>359</v>
      </c>
      <c r="CX644" t="s">
        <v>9530</v>
      </c>
      <c r="CY644" t="s">
        <v>9531</v>
      </c>
      <c r="CZ644" t="s">
        <v>9532</v>
      </c>
      <c r="DA644" t="s">
        <v>9533</v>
      </c>
      <c r="DB644">
        <v>64</v>
      </c>
      <c r="DC644" t="s">
        <v>9534</v>
      </c>
      <c r="DD644">
        <v>2016</v>
      </c>
      <c r="DE644" t="s">
        <v>370</v>
      </c>
      <c r="DF644" t="s">
        <v>361</v>
      </c>
      <c r="DJ644" t="s">
        <v>359</v>
      </c>
      <c r="DL644" t="s">
        <v>370</v>
      </c>
      <c r="DM644" t="s">
        <v>748</v>
      </c>
      <c r="DN644" t="s">
        <v>9535</v>
      </c>
    </row>
    <row r="645" spans="1:118" x14ac:dyDescent="0.3">
      <c r="A645" t="s">
        <v>9536</v>
      </c>
      <c r="B645">
        <v>1</v>
      </c>
      <c r="D645" t="s">
        <v>385</v>
      </c>
      <c r="E645" t="s">
        <v>9537</v>
      </c>
      <c r="F645" t="s">
        <v>9538</v>
      </c>
      <c r="G645" t="s">
        <v>388</v>
      </c>
      <c r="H645" t="s">
        <v>9539</v>
      </c>
      <c r="I645">
        <v>2017</v>
      </c>
      <c r="J645" t="s">
        <v>353</v>
      </c>
      <c r="K645" t="s">
        <v>354</v>
      </c>
      <c r="L645" t="s">
        <v>584</v>
      </c>
      <c r="M645" t="s">
        <v>585</v>
      </c>
      <c r="N645" t="s">
        <v>419</v>
      </c>
      <c r="Q645" t="s">
        <v>4537</v>
      </c>
      <c r="R645">
        <v>1789</v>
      </c>
      <c r="T645">
        <v>192</v>
      </c>
      <c r="U645">
        <v>180</v>
      </c>
      <c r="V645">
        <v>12</v>
      </c>
      <c r="W645" t="s">
        <v>359</v>
      </c>
      <c r="X645" t="s">
        <v>394</v>
      </c>
      <c r="Z645">
        <v>2012</v>
      </c>
      <c r="AA645" t="s">
        <v>359</v>
      </c>
      <c r="AB645" t="s">
        <v>4538</v>
      </c>
      <c r="AC645" t="s">
        <v>4539</v>
      </c>
      <c r="AE645">
        <v>3</v>
      </c>
      <c r="AF645" t="s">
        <v>942</v>
      </c>
      <c r="AG645" t="s">
        <v>4541</v>
      </c>
      <c r="AH645" t="s">
        <v>4542</v>
      </c>
      <c r="AI645" t="s">
        <v>4543</v>
      </c>
      <c r="AJ645" t="s">
        <v>4544</v>
      </c>
      <c r="AL645" t="s">
        <v>359</v>
      </c>
      <c r="AM645">
        <v>30</v>
      </c>
      <c r="AN645" t="s">
        <v>359</v>
      </c>
      <c r="AO645">
        <v>2</v>
      </c>
      <c r="AQ645" t="s">
        <v>401</v>
      </c>
      <c r="AR645">
        <v>2012</v>
      </c>
      <c r="AS645" t="s">
        <v>370</v>
      </c>
      <c r="AT645">
        <v>30</v>
      </c>
      <c r="AU645" t="s">
        <v>359</v>
      </c>
      <c r="AV645">
        <v>1</v>
      </c>
      <c r="AX645">
        <v>2016</v>
      </c>
      <c r="AY645" t="s">
        <v>370</v>
      </c>
      <c r="AZ645">
        <v>6450</v>
      </c>
      <c r="BA645" t="s">
        <v>359</v>
      </c>
      <c r="BB645">
        <v>2</v>
      </c>
      <c r="BC645" t="s">
        <v>2965</v>
      </c>
      <c r="BD645" t="s">
        <v>9540</v>
      </c>
      <c r="BE645" t="s">
        <v>2966</v>
      </c>
      <c r="BF645" t="s">
        <v>9541</v>
      </c>
      <c r="BH645">
        <v>2012</v>
      </c>
      <c r="BI645" t="s">
        <v>370</v>
      </c>
      <c r="BJ645" t="s">
        <v>359</v>
      </c>
      <c r="BK645">
        <v>2</v>
      </c>
      <c r="BL645" t="s">
        <v>805</v>
      </c>
      <c r="BN645">
        <v>2012</v>
      </c>
      <c r="BO645" t="s">
        <v>370</v>
      </c>
      <c r="BP645" t="s">
        <v>359</v>
      </c>
      <c r="BQ645">
        <v>1</v>
      </c>
      <c r="BS645">
        <v>2016</v>
      </c>
      <c r="BT645" t="s">
        <v>370</v>
      </c>
      <c r="BU645">
        <v>6450</v>
      </c>
      <c r="BV645" t="s">
        <v>361</v>
      </c>
      <c r="CE645" t="s">
        <v>361</v>
      </c>
      <c r="CN645" t="s">
        <v>359</v>
      </c>
      <c r="CO645" t="s">
        <v>359</v>
      </c>
      <c r="CP645" t="s">
        <v>375</v>
      </c>
      <c r="CQ645" t="s">
        <v>359</v>
      </c>
      <c r="CR645">
        <v>0</v>
      </c>
      <c r="CS645" t="s">
        <v>359</v>
      </c>
      <c r="CT645" t="s">
        <v>376</v>
      </c>
      <c r="CU645" t="s">
        <v>359</v>
      </c>
      <c r="CV645" t="s">
        <v>375</v>
      </c>
      <c r="CW645" t="s">
        <v>359</v>
      </c>
      <c r="CX645" t="s">
        <v>4541</v>
      </c>
      <c r="CY645" t="s">
        <v>4542</v>
      </c>
      <c r="CZ645" t="s">
        <v>4543</v>
      </c>
      <c r="DA645" t="s">
        <v>4544</v>
      </c>
      <c r="DB645">
        <v>1</v>
      </c>
      <c r="DD645">
        <v>2012</v>
      </c>
      <c r="DE645" t="s">
        <v>370</v>
      </c>
      <c r="DF645" t="s">
        <v>361</v>
      </c>
      <c r="DJ645" t="s">
        <v>359</v>
      </c>
      <c r="DL645" t="s">
        <v>370</v>
      </c>
      <c r="DM645" t="s">
        <v>3081</v>
      </c>
      <c r="DN645" t="s">
        <v>9542</v>
      </c>
    </row>
    <row r="646" spans="1:118" x14ac:dyDescent="0.3">
      <c r="A646" t="s">
        <v>9543</v>
      </c>
      <c r="B646">
        <v>1</v>
      </c>
      <c r="D646" t="s">
        <v>465</v>
      </c>
      <c r="E646" t="s">
        <v>9544</v>
      </c>
      <c r="F646" t="s">
        <v>9545</v>
      </c>
      <c r="G646" t="s">
        <v>468</v>
      </c>
      <c r="H646" t="s">
        <v>9546</v>
      </c>
      <c r="I646">
        <v>2017</v>
      </c>
      <c r="J646" t="s">
        <v>353</v>
      </c>
      <c r="K646" t="s">
        <v>354</v>
      </c>
      <c r="L646" t="s">
        <v>664</v>
      </c>
      <c r="M646" t="s">
        <v>709</v>
      </c>
      <c r="N646" t="s">
        <v>709</v>
      </c>
      <c r="Q646" t="s">
        <v>9547</v>
      </c>
      <c r="R646">
        <v>30604</v>
      </c>
      <c r="T646">
        <v>115</v>
      </c>
      <c r="U646">
        <v>115</v>
      </c>
      <c r="V646">
        <v>0</v>
      </c>
      <c r="W646" t="s">
        <v>359</v>
      </c>
      <c r="X646" t="s">
        <v>360</v>
      </c>
      <c r="Z646">
        <v>2012</v>
      </c>
      <c r="AA646" t="s">
        <v>361</v>
      </c>
      <c r="AC646" t="s">
        <v>362</v>
      </c>
      <c r="AD646" t="s">
        <v>711</v>
      </c>
      <c r="AE646">
        <v>2</v>
      </c>
      <c r="AF646" t="s">
        <v>363</v>
      </c>
      <c r="AG646" t="s">
        <v>670</v>
      </c>
      <c r="AH646" t="s">
        <v>671</v>
      </c>
      <c r="AI646" t="s">
        <v>672</v>
      </c>
      <c r="AJ646" t="s">
        <v>673</v>
      </c>
      <c r="AL646" t="s">
        <v>359</v>
      </c>
      <c r="AM646">
        <v>5</v>
      </c>
      <c r="AN646" t="s">
        <v>361</v>
      </c>
      <c r="AT646">
        <v>5</v>
      </c>
      <c r="AU646" t="s">
        <v>361</v>
      </c>
      <c r="BA646" t="s">
        <v>359</v>
      </c>
      <c r="BB646">
        <v>1</v>
      </c>
      <c r="BC646" t="s">
        <v>9548</v>
      </c>
      <c r="BD646" t="s">
        <v>9549</v>
      </c>
      <c r="BE646" t="s">
        <v>9550</v>
      </c>
      <c r="BF646" t="s">
        <v>9551</v>
      </c>
      <c r="BG646" t="s">
        <v>9552</v>
      </c>
      <c r="BH646">
        <v>2012</v>
      </c>
      <c r="BI646" t="s">
        <v>370</v>
      </c>
      <c r="BJ646" t="s">
        <v>361</v>
      </c>
      <c r="BP646" t="s">
        <v>359</v>
      </c>
      <c r="BQ646">
        <v>1</v>
      </c>
      <c r="BR646" t="s">
        <v>9553</v>
      </c>
      <c r="BS646">
        <v>2012</v>
      </c>
      <c r="BT646" t="s">
        <v>370</v>
      </c>
      <c r="BU646">
        <v>100</v>
      </c>
      <c r="BV646" t="s">
        <v>361</v>
      </c>
      <c r="CE646" t="s">
        <v>361</v>
      </c>
      <c r="CN646" t="s">
        <v>359</v>
      </c>
      <c r="CO646" t="s">
        <v>359</v>
      </c>
      <c r="CP646" t="s">
        <v>375</v>
      </c>
      <c r="CQ646" t="s">
        <v>359</v>
      </c>
      <c r="CR646">
        <v>0</v>
      </c>
      <c r="CS646" t="s">
        <v>359</v>
      </c>
      <c r="CT646" t="s">
        <v>376</v>
      </c>
      <c r="CU646" t="s">
        <v>359</v>
      </c>
      <c r="CV646" t="s">
        <v>375</v>
      </c>
      <c r="CW646" t="s">
        <v>359</v>
      </c>
      <c r="CX646" t="s">
        <v>9554</v>
      </c>
      <c r="CY646" t="s">
        <v>9555</v>
      </c>
      <c r="CZ646" t="s">
        <v>9556</v>
      </c>
      <c r="DA646" t="s">
        <v>9557</v>
      </c>
      <c r="DB646">
        <v>6</v>
      </c>
      <c r="DC646" t="s">
        <v>9558</v>
      </c>
      <c r="DD646">
        <v>2012</v>
      </c>
      <c r="DE646" t="s">
        <v>370</v>
      </c>
      <c r="DF646" t="s">
        <v>361</v>
      </c>
      <c r="DJ646" t="s">
        <v>359</v>
      </c>
      <c r="DL646" t="s">
        <v>370</v>
      </c>
      <c r="DM646" t="s">
        <v>2290</v>
      </c>
      <c r="DN646" t="s">
        <v>9559</v>
      </c>
    </row>
    <row r="647" spans="1:118" x14ac:dyDescent="0.3">
      <c r="A647" t="s">
        <v>9560</v>
      </c>
      <c r="B647">
        <v>1</v>
      </c>
      <c r="D647" t="s">
        <v>631</v>
      </c>
      <c r="E647" t="s">
        <v>9561</v>
      </c>
      <c r="F647" t="s">
        <v>9562</v>
      </c>
      <c r="G647" t="s">
        <v>634</v>
      </c>
      <c r="H647" t="s">
        <v>6454</v>
      </c>
      <c r="I647">
        <v>2017</v>
      </c>
      <c r="J647" t="s">
        <v>353</v>
      </c>
      <c r="K647" t="s">
        <v>354</v>
      </c>
      <c r="L647" t="s">
        <v>754</v>
      </c>
      <c r="M647" t="s">
        <v>1496</v>
      </c>
      <c r="N647" t="s">
        <v>1278</v>
      </c>
      <c r="Q647" t="s">
        <v>756</v>
      </c>
      <c r="R647">
        <v>26296</v>
      </c>
      <c r="T647">
        <v>325</v>
      </c>
      <c r="U647">
        <v>58</v>
      </c>
      <c r="V647">
        <v>267</v>
      </c>
      <c r="W647" t="s">
        <v>359</v>
      </c>
      <c r="X647" t="s">
        <v>360</v>
      </c>
      <c r="Z647">
        <v>1987</v>
      </c>
      <c r="AA647" t="s">
        <v>359</v>
      </c>
      <c r="AB647" t="s">
        <v>757</v>
      </c>
      <c r="AC647" t="s">
        <v>362</v>
      </c>
      <c r="AE647">
        <v>1</v>
      </c>
      <c r="AF647" t="s">
        <v>363</v>
      </c>
      <c r="AG647" t="s">
        <v>731</v>
      </c>
      <c r="AH647" t="s">
        <v>732</v>
      </c>
      <c r="AI647" t="s">
        <v>733</v>
      </c>
      <c r="AJ647" t="s">
        <v>734</v>
      </c>
      <c r="AL647" t="s">
        <v>359</v>
      </c>
      <c r="AM647">
        <v>5</v>
      </c>
      <c r="AN647" t="s">
        <v>359</v>
      </c>
      <c r="AO647">
        <v>1</v>
      </c>
      <c r="AQ647" t="s">
        <v>401</v>
      </c>
      <c r="AR647">
        <v>2007</v>
      </c>
      <c r="AS647" t="s">
        <v>370</v>
      </c>
      <c r="AT647">
        <v>5</v>
      </c>
      <c r="AU647" t="s">
        <v>359</v>
      </c>
      <c r="AV647">
        <v>1</v>
      </c>
      <c r="AX647">
        <v>2016</v>
      </c>
      <c r="AY647" t="s">
        <v>370</v>
      </c>
      <c r="AZ647">
        <v>1900</v>
      </c>
      <c r="BA647" t="s">
        <v>359</v>
      </c>
      <c r="BB647">
        <v>39</v>
      </c>
      <c r="BC647" t="s">
        <v>735</v>
      </c>
      <c r="BD647" t="s">
        <v>736</v>
      </c>
      <c r="BE647" t="s">
        <v>737</v>
      </c>
      <c r="BF647" t="s">
        <v>738</v>
      </c>
      <c r="BH647">
        <v>2016</v>
      </c>
      <c r="BI647" t="s">
        <v>370</v>
      </c>
      <c r="BJ647" t="s">
        <v>359</v>
      </c>
      <c r="BK647">
        <v>17</v>
      </c>
      <c r="BL647" t="s">
        <v>1280</v>
      </c>
      <c r="BN647">
        <v>2016</v>
      </c>
      <c r="BO647" t="s">
        <v>370</v>
      </c>
      <c r="BP647" t="s">
        <v>359</v>
      </c>
      <c r="BQ647">
        <v>6</v>
      </c>
      <c r="BS647">
        <v>2016</v>
      </c>
      <c r="BT647" t="s">
        <v>370</v>
      </c>
      <c r="BU647">
        <v>40000</v>
      </c>
      <c r="BV647" t="s">
        <v>359</v>
      </c>
      <c r="BW647">
        <v>5</v>
      </c>
      <c r="BY647">
        <v>2016</v>
      </c>
      <c r="BZ647" t="s">
        <v>370</v>
      </c>
      <c r="CA647" t="s">
        <v>359</v>
      </c>
      <c r="CC647">
        <v>2016</v>
      </c>
      <c r="CD647" t="s">
        <v>370</v>
      </c>
      <c r="CE647" t="s">
        <v>359</v>
      </c>
      <c r="CG647" t="s">
        <v>740</v>
      </c>
      <c r="CH647">
        <v>2017</v>
      </c>
      <c r="CI647" t="s">
        <v>370</v>
      </c>
      <c r="CJ647" t="s">
        <v>361</v>
      </c>
      <c r="CN647" t="s">
        <v>359</v>
      </c>
      <c r="CO647" t="s">
        <v>359</v>
      </c>
      <c r="CP647" t="s">
        <v>375</v>
      </c>
      <c r="CQ647" t="s">
        <v>359</v>
      </c>
      <c r="CR647">
        <v>0</v>
      </c>
      <c r="CS647" t="s">
        <v>359</v>
      </c>
      <c r="CT647" t="s">
        <v>376</v>
      </c>
      <c r="CU647" t="s">
        <v>359</v>
      </c>
      <c r="CV647" t="s">
        <v>375</v>
      </c>
      <c r="CW647" t="s">
        <v>359</v>
      </c>
      <c r="CX647" t="s">
        <v>9563</v>
      </c>
      <c r="CY647" t="s">
        <v>9564</v>
      </c>
      <c r="CZ647" t="s">
        <v>9565</v>
      </c>
      <c r="DA647" t="s">
        <v>9566</v>
      </c>
      <c r="DB647">
        <v>64</v>
      </c>
      <c r="DC647" t="s">
        <v>9567</v>
      </c>
      <c r="DD647">
        <v>2016</v>
      </c>
      <c r="DE647" t="s">
        <v>370</v>
      </c>
      <c r="DF647" t="s">
        <v>361</v>
      </c>
      <c r="DJ647" t="s">
        <v>359</v>
      </c>
      <c r="DL647" t="s">
        <v>370</v>
      </c>
      <c r="DM647" t="s">
        <v>764</v>
      </c>
      <c r="DN647" t="s">
        <v>9568</v>
      </c>
    </row>
    <row r="648" spans="1:118" x14ac:dyDescent="0.3">
      <c r="A648" t="s">
        <v>9569</v>
      </c>
      <c r="B648">
        <v>1</v>
      </c>
      <c r="D648" t="s">
        <v>385</v>
      </c>
      <c r="E648" t="s">
        <v>9570</v>
      </c>
      <c r="F648" t="s">
        <v>9571</v>
      </c>
      <c r="G648" t="s">
        <v>388</v>
      </c>
      <c r="H648" t="s">
        <v>9572</v>
      </c>
      <c r="I648">
        <v>2017</v>
      </c>
      <c r="J648" t="s">
        <v>353</v>
      </c>
      <c r="K648" t="s">
        <v>354</v>
      </c>
      <c r="L648" t="s">
        <v>584</v>
      </c>
      <c r="M648" t="s">
        <v>585</v>
      </c>
      <c r="N648" t="s">
        <v>9573</v>
      </c>
      <c r="Q648" t="s">
        <v>1840</v>
      </c>
      <c r="R648">
        <v>558</v>
      </c>
      <c r="T648">
        <v>178</v>
      </c>
      <c r="U648">
        <v>150</v>
      </c>
      <c r="V648">
        <v>28</v>
      </c>
      <c r="W648" t="s">
        <v>359</v>
      </c>
      <c r="X648" t="s">
        <v>394</v>
      </c>
      <c r="Z648">
        <v>2009</v>
      </c>
      <c r="AA648" t="s">
        <v>359</v>
      </c>
      <c r="AB648" t="s">
        <v>9574</v>
      </c>
      <c r="AC648" t="s">
        <v>9575</v>
      </c>
      <c r="AD648" t="s">
        <v>9576</v>
      </c>
      <c r="AE648">
        <v>1</v>
      </c>
      <c r="AF648" t="s">
        <v>363</v>
      </c>
      <c r="AG648" t="s">
        <v>1843</v>
      </c>
      <c r="AH648" t="s">
        <v>1844</v>
      </c>
      <c r="AI648" t="s">
        <v>368</v>
      </c>
      <c r="AJ648" t="s">
        <v>1845</v>
      </c>
      <c r="AL648" t="s">
        <v>361</v>
      </c>
      <c r="AM648">
        <v>50</v>
      </c>
      <c r="AN648" t="s">
        <v>359</v>
      </c>
      <c r="AO648">
        <v>1</v>
      </c>
      <c r="AQ648" t="s">
        <v>401</v>
      </c>
      <c r="AR648">
        <v>2009</v>
      </c>
      <c r="AS648" t="s">
        <v>369</v>
      </c>
      <c r="AT648">
        <v>50</v>
      </c>
      <c r="AU648" t="s">
        <v>359</v>
      </c>
      <c r="AV648">
        <v>1</v>
      </c>
      <c r="AX648">
        <v>2009</v>
      </c>
      <c r="AY648" t="s">
        <v>369</v>
      </c>
      <c r="AZ648">
        <v>6800</v>
      </c>
      <c r="BA648" t="s">
        <v>359</v>
      </c>
      <c r="BB648">
        <v>2</v>
      </c>
      <c r="BC648" t="s">
        <v>9577</v>
      </c>
      <c r="BD648" t="s">
        <v>9578</v>
      </c>
      <c r="BE648" t="s">
        <v>9579</v>
      </c>
      <c r="BF648" t="s">
        <v>9580</v>
      </c>
      <c r="BG648" t="s">
        <v>9581</v>
      </c>
      <c r="BH648">
        <v>2009</v>
      </c>
      <c r="BI648" t="s">
        <v>369</v>
      </c>
      <c r="BJ648" t="s">
        <v>361</v>
      </c>
      <c r="BP648" t="s">
        <v>359</v>
      </c>
      <c r="BQ648">
        <v>1</v>
      </c>
      <c r="BS648">
        <v>2009</v>
      </c>
      <c r="BT648" t="s">
        <v>369</v>
      </c>
      <c r="BU648">
        <v>6800</v>
      </c>
      <c r="BV648" t="s">
        <v>361</v>
      </c>
      <c r="CE648" t="s">
        <v>361</v>
      </c>
      <c r="CN648" t="s">
        <v>359</v>
      </c>
      <c r="CO648" t="s">
        <v>359</v>
      </c>
      <c r="CP648" t="s">
        <v>375</v>
      </c>
      <c r="CQ648" t="s">
        <v>359</v>
      </c>
      <c r="CR648">
        <v>0</v>
      </c>
      <c r="CS648" t="s">
        <v>359</v>
      </c>
      <c r="CT648" t="s">
        <v>376</v>
      </c>
      <c r="CU648" t="s">
        <v>359</v>
      </c>
      <c r="CV648" t="s">
        <v>375</v>
      </c>
      <c r="CW648" t="s">
        <v>359</v>
      </c>
      <c r="CX648" t="s">
        <v>9582</v>
      </c>
      <c r="CY648" t="s">
        <v>9583</v>
      </c>
      <c r="CZ648" t="s">
        <v>9584</v>
      </c>
      <c r="DA648" t="s">
        <v>9585</v>
      </c>
      <c r="DB648">
        <v>1</v>
      </c>
      <c r="DC648" t="s">
        <v>9586</v>
      </c>
      <c r="DD648">
        <v>2009</v>
      </c>
      <c r="DE648" t="s">
        <v>369</v>
      </c>
      <c r="DF648" t="s">
        <v>361</v>
      </c>
      <c r="DJ648" t="s">
        <v>359</v>
      </c>
      <c r="DL648" t="s">
        <v>369</v>
      </c>
      <c r="DN648" t="s">
        <v>9587</v>
      </c>
    </row>
    <row r="649" spans="1:118" x14ac:dyDescent="0.3">
      <c r="A649" t="s">
        <v>9588</v>
      </c>
      <c r="B649">
        <v>1</v>
      </c>
      <c r="D649" t="s">
        <v>385</v>
      </c>
      <c r="E649" t="s">
        <v>9589</v>
      </c>
      <c r="F649" t="s">
        <v>9590</v>
      </c>
      <c r="G649" t="s">
        <v>388</v>
      </c>
      <c r="H649" t="s">
        <v>9591</v>
      </c>
      <c r="I649">
        <v>2017</v>
      </c>
      <c r="J649" t="s">
        <v>353</v>
      </c>
      <c r="K649" t="s">
        <v>354</v>
      </c>
      <c r="L649" t="s">
        <v>937</v>
      </c>
      <c r="M649" t="s">
        <v>1719</v>
      </c>
      <c r="N649" t="s">
        <v>5989</v>
      </c>
      <c r="Q649" t="s">
        <v>3168</v>
      </c>
      <c r="R649">
        <v>0</v>
      </c>
      <c r="T649">
        <v>114</v>
      </c>
      <c r="U649">
        <v>100</v>
      </c>
      <c r="V649">
        <v>14</v>
      </c>
      <c r="W649" t="s">
        <v>359</v>
      </c>
      <c r="X649" t="s">
        <v>394</v>
      </c>
      <c r="Z649">
        <v>2007</v>
      </c>
      <c r="AA649" t="s">
        <v>359</v>
      </c>
      <c r="AB649" t="s">
        <v>3944</v>
      </c>
      <c r="AC649" t="s">
        <v>362</v>
      </c>
      <c r="AE649">
        <v>1</v>
      </c>
      <c r="AF649" t="s">
        <v>9592</v>
      </c>
      <c r="AG649" t="s">
        <v>1724</v>
      </c>
      <c r="AH649" t="s">
        <v>1725</v>
      </c>
      <c r="AI649" t="s">
        <v>1726</v>
      </c>
      <c r="AJ649" t="s">
        <v>1727</v>
      </c>
      <c r="AK649" t="s">
        <v>9593</v>
      </c>
      <c r="AL649" t="s">
        <v>361</v>
      </c>
      <c r="AM649">
        <v>20</v>
      </c>
      <c r="AN649" t="s">
        <v>359</v>
      </c>
      <c r="AO649">
        <v>1</v>
      </c>
      <c r="AP649" t="s">
        <v>9594</v>
      </c>
      <c r="AQ649" t="s">
        <v>401</v>
      </c>
      <c r="AR649">
        <v>2014</v>
      </c>
      <c r="AS649" t="s">
        <v>370</v>
      </c>
      <c r="AT649">
        <v>20</v>
      </c>
      <c r="AU649" t="s">
        <v>359</v>
      </c>
      <c r="AV649">
        <v>1</v>
      </c>
      <c r="AX649">
        <v>2007</v>
      </c>
      <c r="AY649" t="s">
        <v>369</v>
      </c>
      <c r="AZ649">
        <v>2200</v>
      </c>
      <c r="BA649" t="s">
        <v>359</v>
      </c>
      <c r="BB649">
        <v>3</v>
      </c>
      <c r="BC649" t="s">
        <v>3176</v>
      </c>
      <c r="BD649" t="s">
        <v>3177</v>
      </c>
      <c r="BE649" t="s">
        <v>3178</v>
      </c>
      <c r="BF649" t="s">
        <v>3179</v>
      </c>
      <c r="BH649">
        <v>2007</v>
      </c>
      <c r="BI649" t="s">
        <v>369</v>
      </c>
      <c r="BJ649" t="s">
        <v>361</v>
      </c>
      <c r="BP649" t="s">
        <v>361</v>
      </c>
      <c r="BV649" t="s">
        <v>361</v>
      </c>
      <c r="CE649" t="s">
        <v>361</v>
      </c>
      <c r="CN649" t="s">
        <v>359</v>
      </c>
      <c r="CO649" t="s">
        <v>359</v>
      </c>
      <c r="CP649" t="s">
        <v>375</v>
      </c>
      <c r="CQ649" t="s">
        <v>359</v>
      </c>
      <c r="CR649">
        <v>0</v>
      </c>
      <c r="CS649" t="s">
        <v>359</v>
      </c>
      <c r="CT649" t="s">
        <v>376</v>
      </c>
      <c r="CU649" t="s">
        <v>359</v>
      </c>
      <c r="CV649" t="s">
        <v>375</v>
      </c>
      <c r="CW649" t="s">
        <v>359</v>
      </c>
      <c r="CX649" t="s">
        <v>9595</v>
      </c>
      <c r="CY649" t="s">
        <v>9596</v>
      </c>
      <c r="CZ649" t="s">
        <v>9597</v>
      </c>
      <c r="DA649" t="s">
        <v>9598</v>
      </c>
      <c r="DB649">
        <v>1</v>
      </c>
      <c r="DC649" t="s">
        <v>9599</v>
      </c>
      <c r="DD649">
        <v>2014</v>
      </c>
      <c r="DE649" t="s">
        <v>370</v>
      </c>
      <c r="DF649" t="s">
        <v>361</v>
      </c>
      <c r="DJ649" t="s">
        <v>359</v>
      </c>
      <c r="DL649" t="s">
        <v>369</v>
      </c>
      <c r="DN649" t="s">
        <v>9600</v>
      </c>
    </row>
    <row r="650" spans="1:118" x14ac:dyDescent="0.3">
      <c r="A650" t="s">
        <v>9601</v>
      </c>
      <c r="B650">
        <v>1</v>
      </c>
      <c r="D650" t="s">
        <v>559</v>
      </c>
      <c r="E650" t="s">
        <v>9602</v>
      </c>
      <c r="F650" t="s">
        <v>9603</v>
      </c>
      <c r="G650" t="s">
        <v>562</v>
      </c>
      <c r="H650" t="s">
        <v>9604</v>
      </c>
      <c r="I650">
        <v>2017</v>
      </c>
      <c r="J650" t="s">
        <v>353</v>
      </c>
      <c r="K650" t="s">
        <v>354</v>
      </c>
      <c r="L650" t="s">
        <v>564</v>
      </c>
      <c r="M650" t="s">
        <v>565</v>
      </c>
      <c r="N650" t="s">
        <v>5052</v>
      </c>
      <c r="R650">
        <v>510</v>
      </c>
      <c r="T650">
        <v>120</v>
      </c>
      <c r="U650">
        <v>40</v>
      </c>
      <c r="V650">
        <v>80</v>
      </c>
      <c r="W650" t="s">
        <v>359</v>
      </c>
      <c r="X650" t="s">
        <v>394</v>
      </c>
      <c r="Z650">
        <v>2007</v>
      </c>
      <c r="AA650" t="s">
        <v>361</v>
      </c>
      <c r="AE650">
        <v>2</v>
      </c>
      <c r="AF650" t="s">
        <v>363</v>
      </c>
      <c r="AG650" t="s">
        <v>8756</v>
      </c>
      <c r="AH650" t="s">
        <v>8757</v>
      </c>
      <c r="AI650" t="s">
        <v>8758</v>
      </c>
      <c r="AJ650" t="s">
        <v>8759</v>
      </c>
      <c r="AK650" t="s">
        <v>9605</v>
      </c>
      <c r="AL650" t="s">
        <v>359</v>
      </c>
      <c r="AM650">
        <v>180</v>
      </c>
      <c r="AN650" t="s">
        <v>359</v>
      </c>
      <c r="AO650">
        <v>1</v>
      </c>
      <c r="AP650" t="s">
        <v>9606</v>
      </c>
      <c r="AQ650" t="s">
        <v>401</v>
      </c>
      <c r="AR650">
        <v>2007</v>
      </c>
      <c r="AS650" t="s">
        <v>370</v>
      </c>
      <c r="AT650">
        <v>180</v>
      </c>
      <c r="AU650" t="s">
        <v>359</v>
      </c>
      <c r="AV650">
        <v>1</v>
      </c>
      <c r="AX650">
        <v>2007</v>
      </c>
      <c r="AY650" t="s">
        <v>370</v>
      </c>
      <c r="AZ650">
        <v>1000</v>
      </c>
      <c r="BA650" t="s">
        <v>359</v>
      </c>
      <c r="BB650">
        <v>1</v>
      </c>
      <c r="BC650" t="s">
        <v>5064</v>
      </c>
      <c r="BD650" t="s">
        <v>5065</v>
      </c>
      <c r="BE650" t="s">
        <v>5066</v>
      </c>
      <c r="BF650" t="s">
        <v>5067</v>
      </c>
      <c r="BH650">
        <v>1997</v>
      </c>
      <c r="BI650" t="s">
        <v>369</v>
      </c>
      <c r="BJ650" t="s">
        <v>361</v>
      </c>
      <c r="BP650" t="s">
        <v>361</v>
      </c>
      <c r="BV650" t="s">
        <v>361</v>
      </c>
      <c r="CE650" t="s">
        <v>361</v>
      </c>
      <c r="CN650" t="s">
        <v>359</v>
      </c>
      <c r="CO650" t="s">
        <v>359</v>
      </c>
      <c r="CP650" t="s">
        <v>375</v>
      </c>
      <c r="CQ650" t="s">
        <v>359</v>
      </c>
      <c r="CR650">
        <v>0</v>
      </c>
      <c r="CS650" t="s">
        <v>359</v>
      </c>
      <c r="CT650" t="s">
        <v>376</v>
      </c>
      <c r="CU650" t="s">
        <v>359</v>
      </c>
      <c r="CV650" t="s">
        <v>375</v>
      </c>
      <c r="CW650" t="s">
        <v>359</v>
      </c>
      <c r="CX650" t="s">
        <v>9607</v>
      </c>
      <c r="CY650" t="s">
        <v>9608</v>
      </c>
      <c r="CZ650" t="s">
        <v>9609</v>
      </c>
      <c r="DA650" t="s">
        <v>9610</v>
      </c>
      <c r="DB650">
        <v>1</v>
      </c>
      <c r="DC650" t="s">
        <v>9611</v>
      </c>
      <c r="DD650">
        <v>2007</v>
      </c>
      <c r="DE650" t="s">
        <v>370</v>
      </c>
      <c r="DF650" t="s">
        <v>361</v>
      </c>
      <c r="DJ650" t="s">
        <v>359</v>
      </c>
      <c r="DL650" t="s">
        <v>370</v>
      </c>
      <c r="DN650" t="s">
        <v>9612</v>
      </c>
    </row>
    <row r="651" spans="1:118" x14ac:dyDescent="0.3">
      <c r="A651" t="s">
        <v>9613</v>
      </c>
      <c r="B651">
        <v>1</v>
      </c>
      <c r="D651" t="s">
        <v>348</v>
      </c>
      <c r="E651" t="s">
        <v>9614</v>
      </c>
      <c r="F651" t="s">
        <v>9615</v>
      </c>
      <c r="G651" t="s">
        <v>351</v>
      </c>
      <c r="H651" t="s">
        <v>9616</v>
      </c>
      <c r="I651">
        <v>2017</v>
      </c>
      <c r="J651" t="s">
        <v>353</v>
      </c>
      <c r="K651" t="s">
        <v>354</v>
      </c>
      <c r="L651" t="s">
        <v>981</v>
      </c>
      <c r="M651" t="s">
        <v>831</v>
      </c>
      <c r="N651" t="s">
        <v>9617</v>
      </c>
      <c r="Q651" t="s">
        <v>1164</v>
      </c>
      <c r="R651">
        <v>14106</v>
      </c>
      <c r="T651">
        <v>79</v>
      </c>
      <c r="U651">
        <v>79</v>
      </c>
      <c r="V651">
        <v>0</v>
      </c>
      <c r="W651" t="s">
        <v>359</v>
      </c>
      <c r="X651" t="s">
        <v>394</v>
      </c>
      <c r="Z651">
        <v>2003</v>
      </c>
      <c r="AA651" t="s">
        <v>361</v>
      </c>
      <c r="AC651" t="s">
        <v>1150</v>
      </c>
      <c r="AE651">
        <v>2</v>
      </c>
      <c r="AF651" t="s">
        <v>363</v>
      </c>
      <c r="AG651" t="s">
        <v>519</v>
      </c>
      <c r="AH651" t="s">
        <v>520</v>
      </c>
      <c r="AI651" t="s">
        <v>521</v>
      </c>
      <c r="AJ651" t="s">
        <v>522</v>
      </c>
      <c r="AL651" t="s">
        <v>359</v>
      </c>
      <c r="AM651">
        <v>3</v>
      </c>
      <c r="AN651" t="s">
        <v>359</v>
      </c>
      <c r="AO651">
        <v>1</v>
      </c>
      <c r="AQ651" t="s">
        <v>368</v>
      </c>
      <c r="AR651">
        <v>2003</v>
      </c>
      <c r="AS651" t="s">
        <v>370</v>
      </c>
      <c r="AT651">
        <v>3</v>
      </c>
      <c r="AU651" t="s">
        <v>359</v>
      </c>
      <c r="AV651">
        <v>2</v>
      </c>
      <c r="AX651">
        <v>2003</v>
      </c>
      <c r="AY651" t="s">
        <v>370</v>
      </c>
      <c r="AZ651">
        <v>35000</v>
      </c>
      <c r="BA651" t="s">
        <v>359</v>
      </c>
      <c r="BB651">
        <v>7</v>
      </c>
      <c r="BC651" t="s">
        <v>523</v>
      </c>
      <c r="BD651" t="s">
        <v>524</v>
      </c>
      <c r="BE651" t="s">
        <v>525</v>
      </c>
      <c r="BF651" t="s">
        <v>526</v>
      </c>
      <c r="BH651">
        <v>2003</v>
      </c>
      <c r="BI651" t="s">
        <v>370</v>
      </c>
      <c r="BJ651" t="s">
        <v>359</v>
      </c>
      <c r="BK651">
        <v>12</v>
      </c>
      <c r="BL651" t="s">
        <v>368</v>
      </c>
      <c r="BN651">
        <v>2003</v>
      </c>
      <c r="BO651" t="s">
        <v>370</v>
      </c>
      <c r="BP651" t="s">
        <v>359</v>
      </c>
      <c r="BQ651">
        <v>2</v>
      </c>
      <c r="BS651">
        <v>2003</v>
      </c>
      <c r="BT651" t="s">
        <v>370</v>
      </c>
      <c r="BU651">
        <v>35000</v>
      </c>
      <c r="BV651" t="s">
        <v>361</v>
      </c>
      <c r="CE651" t="s">
        <v>361</v>
      </c>
      <c r="CN651" t="s">
        <v>359</v>
      </c>
      <c r="CO651" t="s">
        <v>359</v>
      </c>
      <c r="CP651" t="s">
        <v>375</v>
      </c>
      <c r="CQ651" t="s">
        <v>359</v>
      </c>
      <c r="CR651">
        <v>0</v>
      </c>
      <c r="CS651" t="s">
        <v>359</v>
      </c>
      <c r="CT651" t="s">
        <v>376</v>
      </c>
      <c r="CU651" t="s">
        <v>359</v>
      </c>
      <c r="CV651" t="s">
        <v>375</v>
      </c>
      <c r="CW651" t="s">
        <v>359</v>
      </c>
      <c r="CX651" t="s">
        <v>9618</v>
      </c>
      <c r="CY651" t="s">
        <v>9619</v>
      </c>
      <c r="CZ651" t="s">
        <v>9620</v>
      </c>
      <c r="DA651" t="s">
        <v>9621</v>
      </c>
      <c r="DB651">
        <v>1</v>
      </c>
      <c r="DC651" t="s">
        <v>9622</v>
      </c>
      <c r="DD651">
        <v>2003</v>
      </c>
      <c r="DE651" t="s">
        <v>622</v>
      </c>
      <c r="DF651" t="s">
        <v>361</v>
      </c>
      <c r="DJ651" t="s">
        <v>361</v>
      </c>
      <c r="DK651" t="s">
        <v>9623</v>
      </c>
      <c r="DL651" t="s">
        <v>369</v>
      </c>
      <c r="DN651" t="s">
        <v>9624</v>
      </c>
    </row>
    <row r="652" spans="1:118" x14ac:dyDescent="0.3">
      <c r="A652" t="s">
        <v>9625</v>
      </c>
      <c r="B652">
        <v>1</v>
      </c>
      <c r="D652" t="s">
        <v>385</v>
      </c>
      <c r="E652" t="s">
        <v>9626</v>
      </c>
      <c r="F652" t="s">
        <v>9627</v>
      </c>
      <c r="G652" t="s">
        <v>388</v>
      </c>
      <c r="H652" t="s">
        <v>9628</v>
      </c>
      <c r="I652">
        <v>2017</v>
      </c>
      <c r="J652" t="s">
        <v>353</v>
      </c>
      <c r="K652" t="s">
        <v>354</v>
      </c>
      <c r="L652" t="s">
        <v>937</v>
      </c>
      <c r="M652" t="s">
        <v>1907</v>
      </c>
      <c r="N652" t="s">
        <v>770</v>
      </c>
      <c r="Q652" t="s">
        <v>1909</v>
      </c>
      <c r="R652">
        <v>8295</v>
      </c>
      <c r="T652">
        <v>169</v>
      </c>
      <c r="U652">
        <v>160</v>
      </c>
      <c r="V652">
        <v>9</v>
      </c>
      <c r="W652" t="s">
        <v>359</v>
      </c>
      <c r="X652" t="s">
        <v>360</v>
      </c>
      <c r="Z652">
        <v>2014</v>
      </c>
      <c r="AA652" t="s">
        <v>359</v>
      </c>
      <c r="AB652" t="s">
        <v>7287</v>
      </c>
      <c r="AC652" t="s">
        <v>362</v>
      </c>
      <c r="AD652" t="s">
        <v>9629</v>
      </c>
      <c r="AE652">
        <v>3</v>
      </c>
      <c r="AF652" t="s">
        <v>396</v>
      </c>
      <c r="AG652" t="s">
        <v>875</v>
      </c>
      <c r="AH652" t="s">
        <v>876</v>
      </c>
      <c r="AI652" t="s">
        <v>877</v>
      </c>
      <c r="AJ652" t="s">
        <v>878</v>
      </c>
      <c r="AL652" t="s">
        <v>359</v>
      </c>
      <c r="AM652">
        <v>3</v>
      </c>
      <c r="AN652" t="s">
        <v>359</v>
      </c>
      <c r="AO652">
        <v>1</v>
      </c>
      <c r="AQ652" t="s">
        <v>401</v>
      </c>
      <c r="AR652">
        <v>2014</v>
      </c>
      <c r="AS652" t="s">
        <v>370</v>
      </c>
      <c r="AT652">
        <v>3</v>
      </c>
      <c r="AU652" t="s">
        <v>359</v>
      </c>
      <c r="AV652">
        <v>3</v>
      </c>
      <c r="AX652">
        <v>2014</v>
      </c>
      <c r="AY652" t="s">
        <v>370</v>
      </c>
      <c r="AZ652">
        <v>9000</v>
      </c>
      <c r="BA652" t="s">
        <v>359</v>
      </c>
      <c r="BB652">
        <v>15</v>
      </c>
      <c r="BC652" t="s">
        <v>2965</v>
      </c>
      <c r="BD652" t="s">
        <v>1913</v>
      </c>
      <c r="BE652" t="s">
        <v>881</v>
      </c>
      <c r="BF652" t="s">
        <v>6309</v>
      </c>
      <c r="BH652">
        <v>2014</v>
      </c>
      <c r="BI652" t="s">
        <v>370</v>
      </c>
      <c r="BJ652" t="s">
        <v>359</v>
      </c>
      <c r="BK652">
        <v>5</v>
      </c>
      <c r="BL652" t="s">
        <v>805</v>
      </c>
      <c r="BM652" t="s">
        <v>9630</v>
      </c>
      <c r="BN652">
        <v>2014</v>
      </c>
      <c r="BO652" t="s">
        <v>370</v>
      </c>
      <c r="BP652" t="s">
        <v>359</v>
      </c>
      <c r="BQ652">
        <v>3</v>
      </c>
      <c r="BS652">
        <v>2014</v>
      </c>
      <c r="BT652" t="s">
        <v>370</v>
      </c>
      <c r="BU652">
        <v>9000</v>
      </c>
      <c r="BV652" t="s">
        <v>359</v>
      </c>
      <c r="BW652">
        <v>2</v>
      </c>
      <c r="BY652">
        <v>2014</v>
      </c>
      <c r="BZ652" t="s">
        <v>370</v>
      </c>
      <c r="CA652" t="s">
        <v>359</v>
      </c>
      <c r="CC652">
        <v>2014</v>
      </c>
      <c r="CD652" t="s">
        <v>370</v>
      </c>
      <c r="CE652" t="s">
        <v>361</v>
      </c>
      <c r="CN652" t="s">
        <v>359</v>
      </c>
      <c r="CO652" t="s">
        <v>359</v>
      </c>
      <c r="CP652" t="s">
        <v>375</v>
      </c>
      <c r="CQ652" t="s">
        <v>359</v>
      </c>
      <c r="CR652">
        <v>0</v>
      </c>
      <c r="CS652" t="s">
        <v>359</v>
      </c>
      <c r="CT652" t="s">
        <v>376</v>
      </c>
      <c r="CU652" t="s">
        <v>359</v>
      </c>
      <c r="CV652" t="s">
        <v>375</v>
      </c>
      <c r="CW652" t="s">
        <v>359</v>
      </c>
      <c r="CX652" t="s">
        <v>9631</v>
      </c>
      <c r="CY652" t="s">
        <v>9632</v>
      </c>
      <c r="CZ652" t="s">
        <v>9633</v>
      </c>
      <c r="DA652" t="s">
        <v>9634</v>
      </c>
      <c r="DB652">
        <v>2014</v>
      </c>
      <c r="DC652" t="s">
        <v>9635</v>
      </c>
      <c r="DD652">
        <v>2014</v>
      </c>
      <c r="DE652" t="s">
        <v>370</v>
      </c>
      <c r="DF652" t="s">
        <v>361</v>
      </c>
      <c r="DJ652" t="s">
        <v>359</v>
      </c>
      <c r="DL652" t="s">
        <v>369</v>
      </c>
      <c r="DM652" t="s">
        <v>9636</v>
      </c>
      <c r="DN652" t="s">
        <v>9637</v>
      </c>
    </row>
    <row r="653" spans="1:118" x14ac:dyDescent="0.3">
      <c r="A653" t="s">
        <v>9638</v>
      </c>
      <c r="B653">
        <v>1</v>
      </c>
      <c r="D653" t="s">
        <v>465</v>
      </c>
      <c r="E653" t="s">
        <v>9639</v>
      </c>
      <c r="F653" t="s">
        <v>9640</v>
      </c>
      <c r="G653" t="s">
        <v>468</v>
      </c>
      <c r="H653" t="s">
        <v>7366</v>
      </c>
      <c r="I653">
        <v>2017</v>
      </c>
      <c r="J653" t="s">
        <v>353</v>
      </c>
      <c r="K653" t="s">
        <v>354</v>
      </c>
      <c r="L653" t="s">
        <v>1033</v>
      </c>
      <c r="M653" t="s">
        <v>3784</v>
      </c>
      <c r="N653" t="s">
        <v>8279</v>
      </c>
      <c r="Q653" t="s">
        <v>9641</v>
      </c>
      <c r="T653">
        <v>129</v>
      </c>
      <c r="U653">
        <v>129</v>
      </c>
      <c r="V653">
        <v>0</v>
      </c>
      <c r="W653" t="s">
        <v>359</v>
      </c>
      <c r="X653" t="s">
        <v>394</v>
      </c>
      <c r="Z653">
        <v>2015</v>
      </c>
      <c r="AA653" t="s">
        <v>361</v>
      </c>
      <c r="AC653" t="s">
        <v>9642</v>
      </c>
      <c r="AD653" t="s">
        <v>8283</v>
      </c>
      <c r="AE653">
        <v>1</v>
      </c>
      <c r="AF653" t="s">
        <v>363</v>
      </c>
      <c r="AG653" t="s">
        <v>9643</v>
      </c>
      <c r="AH653" t="s">
        <v>3874</v>
      </c>
      <c r="AI653" t="s">
        <v>3875</v>
      </c>
      <c r="AJ653" t="s">
        <v>3876</v>
      </c>
      <c r="AL653" t="s">
        <v>359</v>
      </c>
      <c r="AM653">
        <v>50</v>
      </c>
      <c r="AN653" t="s">
        <v>361</v>
      </c>
      <c r="AT653">
        <v>50</v>
      </c>
      <c r="AU653" t="s">
        <v>361</v>
      </c>
      <c r="BA653" t="s">
        <v>361</v>
      </c>
      <c r="BJ653" t="s">
        <v>361</v>
      </c>
      <c r="BP653" t="s">
        <v>361</v>
      </c>
      <c r="BV653" t="s">
        <v>361</v>
      </c>
      <c r="CE653" t="s">
        <v>361</v>
      </c>
      <c r="CN653" t="s">
        <v>359</v>
      </c>
      <c r="CO653" t="s">
        <v>359</v>
      </c>
      <c r="CP653" t="s">
        <v>375</v>
      </c>
      <c r="CQ653" t="s">
        <v>359</v>
      </c>
      <c r="CR653">
        <v>0</v>
      </c>
      <c r="CS653" t="s">
        <v>359</v>
      </c>
      <c r="CT653" t="s">
        <v>376</v>
      </c>
      <c r="CU653" t="s">
        <v>359</v>
      </c>
      <c r="CV653" t="s">
        <v>375</v>
      </c>
      <c r="CW653" t="s">
        <v>359</v>
      </c>
      <c r="CX653" t="s">
        <v>9644</v>
      </c>
      <c r="CY653" t="s">
        <v>9645</v>
      </c>
      <c r="CZ653" t="s">
        <v>1342</v>
      </c>
      <c r="DA653" t="s">
        <v>9646</v>
      </c>
      <c r="DB653">
        <v>1</v>
      </c>
      <c r="DC653" t="s">
        <v>9647</v>
      </c>
      <c r="DD653">
        <v>2015</v>
      </c>
      <c r="DE653" t="s">
        <v>370</v>
      </c>
      <c r="DF653" t="s">
        <v>361</v>
      </c>
      <c r="DJ653" t="s">
        <v>359</v>
      </c>
      <c r="DL653" t="s">
        <v>370</v>
      </c>
      <c r="DM653" t="s">
        <v>8283</v>
      </c>
      <c r="DN653" t="s">
        <v>9648</v>
      </c>
    </row>
    <row r="654" spans="1:118" x14ac:dyDescent="0.3">
      <c r="A654" t="s">
        <v>9649</v>
      </c>
      <c r="B654">
        <v>1</v>
      </c>
      <c r="D654" t="s">
        <v>385</v>
      </c>
      <c r="E654" t="s">
        <v>9650</v>
      </c>
      <c r="F654" t="s">
        <v>9651</v>
      </c>
      <c r="G654" t="s">
        <v>388</v>
      </c>
      <c r="H654" t="s">
        <v>9652</v>
      </c>
      <c r="I654">
        <v>2017</v>
      </c>
      <c r="J654" t="s">
        <v>353</v>
      </c>
      <c r="K654" t="s">
        <v>354</v>
      </c>
      <c r="L654" t="s">
        <v>584</v>
      </c>
      <c r="M654" t="s">
        <v>3672</v>
      </c>
      <c r="N654" t="s">
        <v>6843</v>
      </c>
      <c r="Q654" t="s">
        <v>4476</v>
      </c>
      <c r="R654">
        <v>2456</v>
      </c>
      <c r="T654">
        <v>214</v>
      </c>
      <c r="U654">
        <v>200</v>
      </c>
      <c r="V654">
        <v>14</v>
      </c>
      <c r="W654" t="s">
        <v>359</v>
      </c>
      <c r="X654" t="s">
        <v>394</v>
      </c>
      <c r="Z654">
        <v>2014</v>
      </c>
      <c r="AA654" t="s">
        <v>359</v>
      </c>
      <c r="AB654" t="s">
        <v>7620</v>
      </c>
      <c r="AC654" t="s">
        <v>362</v>
      </c>
      <c r="AD654" t="s">
        <v>9653</v>
      </c>
      <c r="AE654">
        <v>1</v>
      </c>
      <c r="AF654" t="s">
        <v>363</v>
      </c>
      <c r="AG654" t="s">
        <v>9654</v>
      </c>
      <c r="AH654" t="s">
        <v>9655</v>
      </c>
      <c r="AI654" t="s">
        <v>8893</v>
      </c>
      <c r="AJ654" t="s">
        <v>9656</v>
      </c>
      <c r="AL654" t="s">
        <v>359</v>
      </c>
      <c r="AM654">
        <v>15</v>
      </c>
      <c r="AN654" t="s">
        <v>359</v>
      </c>
      <c r="AO654">
        <v>1</v>
      </c>
      <c r="AQ654" t="s">
        <v>401</v>
      </c>
      <c r="AR654">
        <v>2016</v>
      </c>
      <c r="AS654" t="s">
        <v>370</v>
      </c>
      <c r="AT654">
        <v>15</v>
      </c>
      <c r="AU654" t="s">
        <v>359</v>
      </c>
      <c r="AV654">
        <v>1</v>
      </c>
      <c r="AX654">
        <v>2016</v>
      </c>
      <c r="AY654" t="s">
        <v>370</v>
      </c>
      <c r="AZ654">
        <v>7200</v>
      </c>
      <c r="BA654" t="s">
        <v>359</v>
      </c>
      <c r="BB654">
        <v>6</v>
      </c>
      <c r="BC654" t="s">
        <v>402</v>
      </c>
      <c r="BD654" t="s">
        <v>403</v>
      </c>
      <c r="BE654" t="s">
        <v>399</v>
      </c>
      <c r="BF654" t="s">
        <v>404</v>
      </c>
      <c r="BH654">
        <v>2016</v>
      </c>
      <c r="BI654" t="s">
        <v>370</v>
      </c>
      <c r="BJ654" t="s">
        <v>361</v>
      </c>
      <c r="BP654" t="s">
        <v>359</v>
      </c>
      <c r="BQ654">
        <v>1</v>
      </c>
      <c r="BS654">
        <v>2016</v>
      </c>
      <c r="BT654" t="s">
        <v>369</v>
      </c>
      <c r="BU654">
        <v>7200</v>
      </c>
      <c r="BV654" t="s">
        <v>361</v>
      </c>
      <c r="CE654" t="s">
        <v>361</v>
      </c>
      <c r="CN654" t="s">
        <v>359</v>
      </c>
      <c r="CO654" t="s">
        <v>359</v>
      </c>
      <c r="CP654" t="s">
        <v>375</v>
      </c>
      <c r="CQ654" t="s">
        <v>359</v>
      </c>
      <c r="CR654">
        <v>0</v>
      </c>
      <c r="CS654" t="s">
        <v>359</v>
      </c>
      <c r="CT654" t="s">
        <v>376</v>
      </c>
      <c r="CU654" t="s">
        <v>359</v>
      </c>
      <c r="CV654" t="s">
        <v>375</v>
      </c>
      <c r="CW654" t="s">
        <v>359</v>
      </c>
      <c r="CX654" t="s">
        <v>9657</v>
      </c>
      <c r="CY654" t="s">
        <v>9658</v>
      </c>
      <c r="CZ654" t="s">
        <v>9659</v>
      </c>
      <c r="DA654" t="s">
        <v>9660</v>
      </c>
      <c r="DB654">
        <v>2</v>
      </c>
      <c r="DC654" t="s">
        <v>9661</v>
      </c>
      <c r="DD654">
        <v>2016</v>
      </c>
      <c r="DE654" t="s">
        <v>370</v>
      </c>
      <c r="DF654" t="s">
        <v>359</v>
      </c>
      <c r="DG654">
        <v>6</v>
      </c>
      <c r="DH654">
        <v>7</v>
      </c>
      <c r="DI654" t="s">
        <v>9662</v>
      </c>
      <c r="DJ654" t="s">
        <v>361</v>
      </c>
      <c r="DK654" t="s">
        <v>9663</v>
      </c>
      <c r="DL654" t="s">
        <v>369</v>
      </c>
      <c r="DM654" t="s">
        <v>9664</v>
      </c>
      <c r="DN654" t="s">
        <v>9665</v>
      </c>
    </row>
    <row r="655" spans="1:118" x14ac:dyDescent="0.3">
      <c r="A655" t="s">
        <v>9666</v>
      </c>
      <c r="B655">
        <v>1</v>
      </c>
      <c r="D655" t="s">
        <v>631</v>
      </c>
      <c r="E655" t="s">
        <v>9667</v>
      </c>
      <c r="F655" t="s">
        <v>9668</v>
      </c>
      <c r="G655" t="s">
        <v>634</v>
      </c>
      <c r="H655" t="s">
        <v>5712</v>
      </c>
      <c r="I655">
        <v>2017</v>
      </c>
      <c r="J655" t="s">
        <v>353</v>
      </c>
      <c r="K655" t="s">
        <v>354</v>
      </c>
      <c r="L655" t="s">
        <v>606</v>
      </c>
      <c r="M655" t="s">
        <v>4916</v>
      </c>
      <c r="N655" t="s">
        <v>3386</v>
      </c>
      <c r="Q655" t="s">
        <v>2648</v>
      </c>
      <c r="T655">
        <v>84</v>
      </c>
      <c r="U655">
        <v>84</v>
      </c>
      <c r="V655">
        <v>0</v>
      </c>
      <c r="W655" t="s">
        <v>359</v>
      </c>
      <c r="X655" t="s">
        <v>394</v>
      </c>
      <c r="Z655">
        <v>2014</v>
      </c>
      <c r="AA655" t="s">
        <v>359</v>
      </c>
      <c r="AB655" t="s">
        <v>3386</v>
      </c>
      <c r="AC655" t="s">
        <v>362</v>
      </c>
      <c r="AD655" t="s">
        <v>2650</v>
      </c>
      <c r="AE655">
        <v>1</v>
      </c>
      <c r="AF655" t="s">
        <v>363</v>
      </c>
      <c r="AG655" t="s">
        <v>2651</v>
      </c>
      <c r="AH655" t="s">
        <v>2652</v>
      </c>
      <c r="AI655" t="s">
        <v>2653</v>
      </c>
      <c r="AJ655" t="s">
        <v>2654</v>
      </c>
      <c r="AL655" t="s">
        <v>361</v>
      </c>
      <c r="AM655">
        <v>28</v>
      </c>
      <c r="AN655" t="s">
        <v>359</v>
      </c>
      <c r="AO655">
        <v>1</v>
      </c>
      <c r="AQ655" t="s">
        <v>401</v>
      </c>
      <c r="AR655">
        <v>2014</v>
      </c>
      <c r="AS655" t="s">
        <v>369</v>
      </c>
      <c r="AT655">
        <v>28</v>
      </c>
      <c r="AU655" t="s">
        <v>359</v>
      </c>
      <c r="AV655">
        <v>1</v>
      </c>
      <c r="AX655">
        <v>2014</v>
      </c>
      <c r="AY655" t="s">
        <v>370</v>
      </c>
      <c r="AZ655">
        <v>700</v>
      </c>
      <c r="BA655" t="s">
        <v>359</v>
      </c>
      <c r="BB655">
        <v>2</v>
      </c>
      <c r="BC655" t="s">
        <v>2655</v>
      </c>
      <c r="BD655" t="s">
        <v>2656</v>
      </c>
      <c r="BE655" t="s">
        <v>2657</v>
      </c>
      <c r="BF655" t="s">
        <v>2658</v>
      </c>
      <c r="BH655">
        <v>2014</v>
      </c>
      <c r="BI655" t="s">
        <v>370</v>
      </c>
      <c r="BJ655" t="s">
        <v>361</v>
      </c>
      <c r="BP655" t="s">
        <v>359</v>
      </c>
      <c r="BQ655">
        <v>1</v>
      </c>
      <c r="BS655">
        <v>2014</v>
      </c>
      <c r="BT655" t="s">
        <v>370</v>
      </c>
      <c r="BU655">
        <v>4000</v>
      </c>
      <c r="BV655" t="s">
        <v>361</v>
      </c>
      <c r="CE655" t="s">
        <v>361</v>
      </c>
      <c r="CN655" t="s">
        <v>359</v>
      </c>
      <c r="CO655" t="s">
        <v>359</v>
      </c>
      <c r="CP655" t="s">
        <v>375</v>
      </c>
      <c r="CQ655" t="s">
        <v>359</v>
      </c>
      <c r="CR655">
        <v>0</v>
      </c>
      <c r="CS655" t="s">
        <v>359</v>
      </c>
      <c r="CT655" t="s">
        <v>376</v>
      </c>
      <c r="CU655" t="s">
        <v>359</v>
      </c>
      <c r="CV655" t="s">
        <v>375</v>
      </c>
      <c r="CW655" t="s">
        <v>359</v>
      </c>
      <c r="CX655" t="s">
        <v>9669</v>
      </c>
      <c r="CY655" t="s">
        <v>9670</v>
      </c>
      <c r="CZ655" t="s">
        <v>9671</v>
      </c>
      <c r="DA655" t="s">
        <v>9672</v>
      </c>
      <c r="DB655">
        <v>4</v>
      </c>
      <c r="DC655" t="s">
        <v>9673</v>
      </c>
      <c r="DD655">
        <v>2014</v>
      </c>
      <c r="DE655" t="s">
        <v>370</v>
      </c>
      <c r="DF655" t="s">
        <v>361</v>
      </c>
      <c r="DJ655" t="s">
        <v>359</v>
      </c>
      <c r="DL655" t="s">
        <v>369</v>
      </c>
      <c r="DM655" t="s">
        <v>2664</v>
      </c>
      <c r="DN655" t="s">
        <v>9674</v>
      </c>
    </row>
    <row r="656" spans="1:118" x14ac:dyDescent="0.3">
      <c r="A656" t="s">
        <v>9675</v>
      </c>
      <c r="B656">
        <v>1</v>
      </c>
      <c r="D656" t="s">
        <v>631</v>
      </c>
      <c r="E656" t="s">
        <v>9676</v>
      </c>
      <c r="F656" t="s">
        <v>9677</v>
      </c>
      <c r="G656" t="s">
        <v>634</v>
      </c>
      <c r="H656" t="s">
        <v>9678</v>
      </c>
      <c r="I656">
        <v>2017</v>
      </c>
      <c r="J656" t="s">
        <v>353</v>
      </c>
      <c r="K656" t="s">
        <v>354</v>
      </c>
      <c r="L656" t="s">
        <v>606</v>
      </c>
      <c r="M656" t="s">
        <v>2577</v>
      </c>
      <c r="N656" t="s">
        <v>5143</v>
      </c>
      <c r="Q656" t="s">
        <v>2579</v>
      </c>
      <c r="R656">
        <v>8284</v>
      </c>
      <c r="T656">
        <v>100</v>
      </c>
      <c r="U656">
        <v>39</v>
      </c>
      <c r="V656">
        <v>61</v>
      </c>
      <c r="W656" t="s">
        <v>359</v>
      </c>
      <c r="X656" t="s">
        <v>360</v>
      </c>
      <c r="Z656">
        <v>2014</v>
      </c>
      <c r="AA656" t="s">
        <v>359</v>
      </c>
      <c r="AB656" t="s">
        <v>9679</v>
      </c>
      <c r="AC656" t="s">
        <v>362</v>
      </c>
      <c r="AD656" t="s">
        <v>2581</v>
      </c>
      <c r="AE656">
        <v>4</v>
      </c>
      <c r="AF656" t="s">
        <v>363</v>
      </c>
      <c r="AG656" t="s">
        <v>2411</v>
      </c>
      <c r="AH656" t="s">
        <v>2412</v>
      </c>
      <c r="AI656" t="s">
        <v>2413</v>
      </c>
      <c r="AJ656" t="s">
        <v>2414</v>
      </c>
      <c r="AL656" t="s">
        <v>359</v>
      </c>
      <c r="AM656">
        <v>4</v>
      </c>
      <c r="AN656" t="s">
        <v>359</v>
      </c>
      <c r="AO656">
        <v>5</v>
      </c>
      <c r="AQ656" t="s">
        <v>2582</v>
      </c>
      <c r="AR656">
        <v>2014</v>
      </c>
      <c r="AS656" t="s">
        <v>370</v>
      </c>
      <c r="AT656">
        <v>4</v>
      </c>
      <c r="AU656" t="s">
        <v>359</v>
      </c>
      <c r="AV656">
        <v>2</v>
      </c>
      <c r="AX656">
        <v>2014</v>
      </c>
      <c r="AY656" t="s">
        <v>370</v>
      </c>
      <c r="AZ656">
        <v>8000</v>
      </c>
      <c r="BA656" t="s">
        <v>359</v>
      </c>
      <c r="BB656">
        <v>13</v>
      </c>
      <c r="BC656" t="s">
        <v>2583</v>
      </c>
      <c r="BD656" t="s">
        <v>2584</v>
      </c>
      <c r="BE656" t="s">
        <v>2585</v>
      </c>
      <c r="BF656" t="s">
        <v>2586</v>
      </c>
      <c r="BH656">
        <v>2014</v>
      </c>
      <c r="BI656" t="s">
        <v>370</v>
      </c>
      <c r="BJ656" t="s">
        <v>361</v>
      </c>
      <c r="BP656" t="s">
        <v>359</v>
      </c>
      <c r="BQ656">
        <v>2</v>
      </c>
      <c r="BS656">
        <v>2014</v>
      </c>
      <c r="BT656" t="s">
        <v>370</v>
      </c>
      <c r="BU656">
        <v>7000</v>
      </c>
      <c r="BV656" t="s">
        <v>359</v>
      </c>
      <c r="BW656">
        <v>4</v>
      </c>
      <c r="BY656">
        <v>2014</v>
      </c>
      <c r="BZ656" t="s">
        <v>369</v>
      </c>
      <c r="CA656" t="s">
        <v>359</v>
      </c>
      <c r="CC656">
        <v>2014</v>
      </c>
      <c r="CD656" t="s">
        <v>370</v>
      </c>
      <c r="CE656" t="s">
        <v>361</v>
      </c>
      <c r="CN656" t="s">
        <v>359</v>
      </c>
      <c r="CO656" t="s">
        <v>359</v>
      </c>
      <c r="CP656" t="s">
        <v>375</v>
      </c>
      <c r="CQ656" t="s">
        <v>359</v>
      </c>
      <c r="CR656">
        <v>0</v>
      </c>
      <c r="CS656" t="s">
        <v>359</v>
      </c>
      <c r="CT656" t="s">
        <v>376</v>
      </c>
      <c r="CU656" t="s">
        <v>359</v>
      </c>
      <c r="CV656" t="s">
        <v>375</v>
      </c>
      <c r="CW656" t="s">
        <v>359</v>
      </c>
      <c r="CX656" t="s">
        <v>9680</v>
      </c>
      <c r="CY656" t="s">
        <v>9681</v>
      </c>
      <c r="CZ656" t="s">
        <v>9682</v>
      </c>
      <c r="DA656" t="s">
        <v>9683</v>
      </c>
      <c r="DB656">
        <v>17</v>
      </c>
      <c r="DC656" t="s">
        <v>9684</v>
      </c>
      <c r="DD656">
        <v>2014</v>
      </c>
      <c r="DE656" t="s">
        <v>370</v>
      </c>
      <c r="DF656" t="s">
        <v>359</v>
      </c>
      <c r="DG656">
        <v>1</v>
      </c>
      <c r="DH656">
        <v>10</v>
      </c>
      <c r="DI656" t="s">
        <v>2592</v>
      </c>
      <c r="DJ656" t="s">
        <v>359</v>
      </c>
      <c r="DL656" t="s">
        <v>370</v>
      </c>
      <c r="DM656" t="s">
        <v>9685</v>
      </c>
      <c r="DN656" t="s">
        <v>9686</v>
      </c>
    </row>
    <row r="657" spans="1:118" x14ac:dyDescent="0.3">
      <c r="A657" t="s">
        <v>9687</v>
      </c>
      <c r="B657">
        <v>1</v>
      </c>
      <c r="D657" t="s">
        <v>465</v>
      </c>
      <c r="E657" t="s">
        <v>9688</v>
      </c>
      <c r="F657" t="s">
        <v>9689</v>
      </c>
      <c r="G657" t="s">
        <v>468</v>
      </c>
      <c r="H657" t="s">
        <v>5882</v>
      </c>
      <c r="I657">
        <v>2017</v>
      </c>
      <c r="J657" t="s">
        <v>353</v>
      </c>
      <c r="K657" t="s">
        <v>354</v>
      </c>
      <c r="L657" t="s">
        <v>664</v>
      </c>
      <c r="M657" t="s">
        <v>4155</v>
      </c>
      <c r="N657" t="s">
        <v>9690</v>
      </c>
      <c r="Q657" t="s">
        <v>9691</v>
      </c>
      <c r="R657">
        <v>30604</v>
      </c>
      <c r="T657">
        <v>161</v>
      </c>
      <c r="U657">
        <v>161</v>
      </c>
      <c r="V657">
        <v>0</v>
      </c>
      <c r="W657" t="s">
        <v>359</v>
      </c>
      <c r="X657" t="s">
        <v>360</v>
      </c>
      <c r="Z657">
        <v>2017</v>
      </c>
      <c r="AA657" t="s">
        <v>361</v>
      </c>
      <c r="AC657" t="s">
        <v>362</v>
      </c>
      <c r="AD657" t="s">
        <v>9692</v>
      </c>
      <c r="AE657">
        <v>2</v>
      </c>
      <c r="AF657" t="s">
        <v>363</v>
      </c>
      <c r="AG657" t="s">
        <v>670</v>
      </c>
      <c r="AH657" t="s">
        <v>671</v>
      </c>
      <c r="AI657" t="s">
        <v>672</v>
      </c>
      <c r="AJ657" t="s">
        <v>673</v>
      </c>
      <c r="AL657" t="s">
        <v>359</v>
      </c>
      <c r="AM657">
        <v>4</v>
      </c>
      <c r="AN657" t="s">
        <v>361</v>
      </c>
      <c r="AT657">
        <v>4</v>
      </c>
      <c r="AU657" t="s">
        <v>361</v>
      </c>
      <c r="BA657" t="s">
        <v>359</v>
      </c>
      <c r="BB657">
        <v>1</v>
      </c>
      <c r="BC657" t="s">
        <v>9693</v>
      </c>
      <c r="BD657" t="s">
        <v>9694</v>
      </c>
      <c r="BE657" t="s">
        <v>9695</v>
      </c>
      <c r="BF657" t="s">
        <v>9696</v>
      </c>
      <c r="BG657" t="s">
        <v>9697</v>
      </c>
      <c r="BH657">
        <v>2017</v>
      </c>
      <c r="BI657" t="s">
        <v>622</v>
      </c>
      <c r="BJ657" t="s">
        <v>361</v>
      </c>
      <c r="BP657" t="s">
        <v>361</v>
      </c>
      <c r="BV657" t="s">
        <v>361</v>
      </c>
      <c r="CE657" t="s">
        <v>361</v>
      </c>
      <c r="CN657" t="s">
        <v>359</v>
      </c>
      <c r="CO657" t="s">
        <v>359</v>
      </c>
      <c r="CP657" t="s">
        <v>375</v>
      </c>
      <c r="CQ657" t="s">
        <v>359</v>
      </c>
      <c r="CR657">
        <v>0</v>
      </c>
      <c r="CS657" t="s">
        <v>359</v>
      </c>
      <c r="CT657" t="s">
        <v>376</v>
      </c>
      <c r="CU657" t="s">
        <v>359</v>
      </c>
      <c r="CV657" t="s">
        <v>375</v>
      </c>
      <c r="CW657" t="s">
        <v>359</v>
      </c>
      <c r="CX657" t="s">
        <v>9698</v>
      </c>
      <c r="CY657" t="s">
        <v>9699</v>
      </c>
      <c r="CZ657" t="s">
        <v>9700</v>
      </c>
      <c r="DA657" t="s">
        <v>9701</v>
      </c>
      <c r="DB657">
        <v>2</v>
      </c>
      <c r="DC657" t="s">
        <v>9702</v>
      </c>
      <c r="DD657">
        <v>2017</v>
      </c>
      <c r="DE657" t="s">
        <v>622</v>
      </c>
      <c r="DF657" t="s">
        <v>361</v>
      </c>
      <c r="DJ657" t="s">
        <v>361</v>
      </c>
      <c r="DK657" t="s">
        <v>9692</v>
      </c>
      <c r="DL657" t="s">
        <v>622</v>
      </c>
      <c r="DM657" t="s">
        <v>9692</v>
      </c>
      <c r="DN657" t="s">
        <v>9703</v>
      </c>
    </row>
    <row r="658" spans="1:118" x14ac:dyDescent="0.3">
      <c r="A658" t="s">
        <v>9704</v>
      </c>
      <c r="B658">
        <v>1</v>
      </c>
      <c r="D658" t="s">
        <v>631</v>
      </c>
      <c r="E658" t="s">
        <v>9705</v>
      </c>
      <c r="F658" t="s">
        <v>9706</v>
      </c>
      <c r="G658" t="s">
        <v>634</v>
      </c>
      <c r="H658" t="s">
        <v>7531</v>
      </c>
      <c r="I658">
        <v>2017</v>
      </c>
      <c r="J658" t="s">
        <v>353</v>
      </c>
      <c r="K658" t="s">
        <v>354</v>
      </c>
      <c r="L658" t="s">
        <v>606</v>
      </c>
      <c r="M658" t="s">
        <v>793</v>
      </c>
      <c r="N658" t="s">
        <v>1719</v>
      </c>
      <c r="Q658" t="s">
        <v>2648</v>
      </c>
      <c r="T658">
        <v>122</v>
      </c>
      <c r="U658">
        <v>38</v>
      </c>
      <c r="V658">
        <v>84</v>
      </c>
      <c r="W658" t="s">
        <v>359</v>
      </c>
      <c r="X658" t="s">
        <v>394</v>
      </c>
      <c r="Z658">
        <v>2014</v>
      </c>
      <c r="AA658" t="s">
        <v>359</v>
      </c>
      <c r="AB658" t="s">
        <v>3386</v>
      </c>
      <c r="AC658" t="s">
        <v>362</v>
      </c>
      <c r="AD658" t="s">
        <v>9707</v>
      </c>
      <c r="AE658">
        <v>1</v>
      </c>
      <c r="AF658" t="s">
        <v>363</v>
      </c>
      <c r="AG658" t="s">
        <v>2651</v>
      </c>
      <c r="AH658" t="s">
        <v>9708</v>
      </c>
      <c r="AI658" t="s">
        <v>6355</v>
      </c>
      <c r="AJ658" t="s">
        <v>2654</v>
      </c>
      <c r="AL658" t="s">
        <v>361</v>
      </c>
      <c r="AM658">
        <v>28</v>
      </c>
      <c r="AN658" t="s">
        <v>359</v>
      </c>
      <c r="AO658">
        <v>1</v>
      </c>
      <c r="AQ658" t="s">
        <v>401</v>
      </c>
      <c r="AR658">
        <v>2014</v>
      </c>
      <c r="AS658" t="s">
        <v>369</v>
      </c>
      <c r="AT658">
        <v>28</v>
      </c>
      <c r="AU658" t="s">
        <v>359</v>
      </c>
      <c r="AV658">
        <v>1</v>
      </c>
      <c r="AX658">
        <v>2014</v>
      </c>
      <c r="AY658" t="s">
        <v>370</v>
      </c>
      <c r="AZ658">
        <v>700</v>
      </c>
      <c r="BA658" t="s">
        <v>359</v>
      </c>
      <c r="BB658">
        <v>2</v>
      </c>
      <c r="BC658" t="s">
        <v>9709</v>
      </c>
      <c r="BD658" t="s">
        <v>9710</v>
      </c>
      <c r="BE658" t="s">
        <v>9711</v>
      </c>
      <c r="BF658" t="s">
        <v>9712</v>
      </c>
      <c r="BH658">
        <v>2014</v>
      </c>
      <c r="BI658" t="s">
        <v>370</v>
      </c>
      <c r="BJ658" t="s">
        <v>361</v>
      </c>
      <c r="BP658" t="s">
        <v>359</v>
      </c>
      <c r="BQ658">
        <v>1</v>
      </c>
      <c r="BS658">
        <v>2014</v>
      </c>
      <c r="BT658" t="s">
        <v>370</v>
      </c>
      <c r="BU658">
        <v>4000</v>
      </c>
      <c r="BV658" t="s">
        <v>361</v>
      </c>
      <c r="CE658" t="s">
        <v>361</v>
      </c>
      <c r="CN658" t="s">
        <v>359</v>
      </c>
      <c r="CO658" t="s">
        <v>359</v>
      </c>
      <c r="CP658" t="s">
        <v>375</v>
      </c>
      <c r="CQ658" t="s">
        <v>359</v>
      </c>
      <c r="CR658">
        <v>0</v>
      </c>
      <c r="CS658" t="s">
        <v>359</v>
      </c>
      <c r="CT658" t="s">
        <v>376</v>
      </c>
      <c r="CU658" t="s">
        <v>359</v>
      </c>
      <c r="CV658" t="s">
        <v>375</v>
      </c>
      <c r="CW658" t="s">
        <v>359</v>
      </c>
      <c r="CX658" t="s">
        <v>9713</v>
      </c>
      <c r="CY658" t="s">
        <v>9714</v>
      </c>
      <c r="CZ658" t="s">
        <v>9715</v>
      </c>
      <c r="DA658" t="s">
        <v>9716</v>
      </c>
      <c r="DB658">
        <v>4</v>
      </c>
      <c r="DC658" t="s">
        <v>9717</v>
      </c>
      <c r="DD658">
        <v>2014</v>
      </c>
      <c r="DE658" t="s">
        <v>369</v>
      </c>
      <c r="DF658" t="s">
        <v>361</v>
      </c>
      <c r="DJ658" t="s">
        <v>359</v>
      </c>
      <c r="DL658" t="s">
        <v>369</v>
      </c>
      <c r="DM658" t="s">
        <v>2664</v>
      </c>
      <c r="DN658" t="s">
        <v>9718</v>
      </c>
    </row>
    <row r="659" spans="1:118" x14ac:dyDescent="0.3">
      <c r="A659" t="s">
        <v>9719</v>
      </c>
      <c r="B659">
        <v>1</v>
      </c>
      <c r="D659" t="s">
        <v>465</v>
      </c>
      <c r="E659" t="s">
        <v>9720</v>
      </c>
      <c r="F659" t="s">
        <v>9721</v>
      </c>
      <c r="G659" t="s">
        <v>468</v>
      </c>
      <c r="H659" t="s">
        <v>4631</v>
      </c>
      <c r="I659">
        <v>2017</v>
      </c>
      <c r="J659" t="s">
        <v>353</v>
      </c>
      <c r="K659" t="s">
        <v>354</v>
      </c>
      <c r="L659" t="s">
        <v>470</v>
      </c>
      <c r="M659" t="s">
        <v>1569</v>
      </c>
      <c r="N659" t="s">
        <v>2791</v>
      </c>
      <c r="Q659" t="s">
        <v>9722</v>
      </c>
      <c r="T659">
        <v>172</v>
      </c>
      <c r="U659">
        <v>172</v>
      </c>
      <c r="V659">
        <v>0</v>
      </c>
      <c r="W659" t="s">
        <v>359</v>
      </c>
      <c r="X659" t="s">
        <v>394</v>
      </c>
      <c r="Z659">
        <v>2013</v>
      </c>
      <c r="AA659" t="s">
        <v>361</v>
      </c>
      <c r="AC659" t="s">
        <v>668</v>
      </c>
      <c r="AD659" t="s">
        <v>9723</v>
      </c>
      <c r="AE659">
        <v>1</v>
      </c>
      <c r="AF659" t="s">
        <v>363</v>
      </c>
      <c r="AG659" t="s">
        <v>2794</v>
      </c>
      <c r="AH659" t="s">
        <v>2795</v>
      </c>
      <c r="AI659" t="s">
        <v>2796</v>
      </c>
      <c r="AJ659" t="s">
        <v>2797</v>
      </c>
      <c r="AL659" t="s">
        <v>359</v>
      </c>
      <c r="AM659">
        <v>40</v>
      </c>
      <c r="AN659" t="s">
        <v>361</v>
      </c>
      <c r="AT659">
        <v>40</v>
      </c>
      <c r="AU659" t="s">
        <v>361</v>
      </c>
      <c r="BA659" t="s">
        <v>361</v>
      </c>
      <c r="BJ659" t="s">
        <v>361</v>
      </c>
      <c r="BP659" t="s">
        <v>361</v>
      </c>
      <c r="BV659" t="s">
        <v>361</v>
      </c>
      <c r="CE659" t="s">
        <v>361</v>
      </c>
      <c r="CN659" t="s">
        <v>359</v>
      </c>
      <c r="CO659" t="s">
        <v>359</v>
      </c>
      <c r="CP659" t="s">
        <v>375</v>
      </c>
      <c r="CQ659" t="s">
        <v>359</v>
      </c>
      <c r="CR659">
        <v>0</v>
      </c>
      <c r="CS659" t="s">
        <v>359</v>
      </c>
      <c r="CT659" t="s">
        <v>376</v>
      </c>
      <c r="CU659" t="s">
        <v>359</v>
      </c>
      <c r="CV659" t="s">
        <v>375</v>
      </c>
      <c r="CW659" t="s">
        <v>359</v>
      </c>
      <c r="CX659" t="s">
        <v>9724</v>
      </c>
      <c r="CY659" t="s">
        <v>9725</v>
      </c>
      <c r="CZ659" t="s">
        <v>9726</v>
      </c>
      <c r="DA659" t="s">
        <v>9727</v>
      </c>
      <c r="DB659">
        <v>1</v>
      </c>
      <c r="DC659" t="s">
        <v>9728</v>
      </c>
      <c r="DD659">
        <v>2015</v>
      </c>
      <c r="DE659" t="s">
        <v>369</v>
      </c>
      <c r="DF659" t="s">
        <v>361</v>
      </c>
      <c r="DJ659" t="s">
        <v>359</v>
      </c>
      <c r="DL659" t="s">
        <v>369</v>
      </c>
      <c r="DM659" t="s">
        <v>9729</v>
      </c>
      <c r="DN659" t="s">
        <v>9730</v>
      </c>
    </row>
    <row r="660" spans="1:118" x14ac:dyDescent="0.3">
      <c r="A660" t="s">
        <v>9731</v>
      </c>
      <c r="B660">
        <v>1</v>
      </c>
      <c r="D660" t="s">
        <v>465</v>
      </c>
      <c r="E660" t="s">
        <v>9732</v>
      </c>
      <c r="F660" t="s">
        <v>9733</v>
      </c>
      <c r="G660" t="s">
        <v>468</v>
      </c>
      <c r="H660" t="s">
        <v>3290</v>
      </c>
      <c r="I660">
        <v>2017</v>
      </c>
      <c r="J660" t="s">
        <v>353</v>
      </c>
      <c r="K660" t="s">
        <v>354</v>
      </c>
      <c r="L660" t="s">
        <v>1033</v>
      </c>
      <c r="M660" t="s">
        <v>1034</v>
      </c>
      <c r="N660" t="s">
        <v>1035</v>
      </c>
      <c r="Q660" t="s">
        <v>9734</v>
      </c>
      <c r="R660">
        <v>1567</v>
      </c>
      <c r="T660">
        <v>250</v>
      </c>
      <c r="U660">
        <v>250</v>
      </c>
      <c r="V660">
        <v>0</v>
      </c>
      <c r="W660" t="s">
        <v>359</v>
      </c>
      <c r="X660" t="s">
        <v>394</v>
      </c>
      <c r="Z660">
        <v>2008</v>
      </c>
      <c r="AA660" t="s">
        <v>361</v>
      </c>
      <c r="AC660" t="s">
        <v>668</v>
      </c>
      <c r="AE660">
        <v>1</v>
      </c>
      <c r="AF660" t="s">
        <v>363</v>
      </c>
      <c r="AG660" t="s">
        <v>9735</v>
      </c>
      <c r="AH660" t="s">
        <v>9736</v>
      </c>
      <c r="AI660" t="s">
        <v>9737</v>
      </c>
      <c r="AJ660" t="s">
        <v>9738</v>
      </c>
      <c r="AL660" t="s">
        <v>359</v>
      </c>
      <c r="AM660">
        <v>40</v>
      </c>
      <c r="AN660" t="s">
        <v>359</v>
      </c>
      <c r="AO660">
        <v>1</v>
      </c>
      <c r="AQ660" t="s">
        <v>401</v>
      </c>
      <c r="AR660">
        <v>2006</v>
      </c>
      <c r="AS660" t="s">
        <v>370</v>
      </c>
      <c r="AT660">
        <v>40</v>
      </c>
      <c r="AU660" t="s">
        <v>359</v>
      </c>
      <c r="AV660">
        <v>1</v>
      </c>
      <c r="AX660">
        <v>2006</v>
      </c>
      <c r="AY660" t="s">
        <v>370</v>
      </c>
      <c r="AZ660">
        <v>100</v>
      </c>
      <c r="BA660" t="s">
        <v>361</v>
      </c>
      <c r="BJ660" t="s">
        <v>361</v>
      </c>
      <c r="BP660" t="s">
        <v>361</v>
      </c>
      <c r="BV660" t="s">
        <v>361</v>
      </c>
      <c r="CE660" t="s">
        <v>361</v>
      </c>
      <c r="CN660" t="s">
        <v>359</v>
      </c>
      <c r="CO660" t="s">
        <v>359</v>
      </c>
      <c r="CP660" t="s">
        <v>375</v>
      </c>
      <c r="CQ660" t="s">
        <v>359</v>
      </c>
      <c r="CR660">
        <v>0</v>
      </c>
      <c r="CS660" t="s">
        <v>359</v>
      </c>
      <c r="CT660" t="s">
        <v>376</v>
      </c>
      <c r="CU660" t="s">
        <v>359</v>
      </c>
      <c r="CV660" t="s">
        <v>375</v>
      </c>
      <c r="CW660" t="s">
        <v>359</v>
      </c>
      <c r="CX660" t="s">
        <v>9739</v>
      </c>
      <c r="CY660" t="s">
        <v>9740</v>
      </c>
      <c r="CZ660" t="s">
        <v>9741</v>
      </c>
      <c r="DA660" t="s">
        <v>9742</v>
      </c>
      <c r="DB660">
        <v>1</v>
      </c>
      <c r="DC660" t="s">
        <v>9743</v>
      </c>
      <c r="DD660">
        <v>2008</v>
      </c>
      <c r="DE660" t="s">
        <v>370</v>
      </c>
      <c r="DF660" t="s">
        <v>361</v>
      </c>
      <c r="DJ660" t="s">
        <v>361</v>
      </c>
      <c r="DK660" t="s">
        <v>9744</v>
      </c>
      <c r="DL660" t="s">
        <v>622</v>
      </c>
      <c r="DM660" t="s">
        <v>9745</v>
      </c>
      <c r="DN660" t="s">
        <v>9746</v>
      </c>
    </row>
    <row r="661" spans="1:118" x14ac:dyDescent="0.3">
      <c r="A661" t="s">
        <v>9747</v>
      </c>
      <c r="B661">
        <v>1</v>
      </c>
      <c r="D661" t="s">
        <v>465</v>
      </c>
      <c r="E661" t="s">
        <v>9748</v>
      </c>
      <c r="F661" t="s">
        <v>9749</v>
      </c>
      <c r="G661" t="s">
        <v>468</v>
      </c>
      <c r="H661" t="s">
        <v>9750</v>
      </c>
      <c r="I661">
        <v>2017</v>
      </c>
      <c r="J661" t="s">
        <v>353</v>
      </c>
      <c r="K661" t="s">
        <v>354</v>
      </c>
      <c r="L661" t="s">
        <v>1033</v>
      </c>
      <c r="M661" t="s">
        <v>1034</v>
      </c>
      <c r="N661" t="s">
        <v>1035</v>
      </c>
      <c r="Q661" t="s">
        <v>9751</v>
      </c>
      <c r="R661">
        <v>1567</v>
      </c>
      <c r="T661">
        <v>250</v>
      </c>
      <c r="U661">
        <v>250</v>
      </c>
      <c r="V661">
        <v>0</v>
      </c>
      <c r="W661" t="s">
        <v>359</v>
      </c>
      <c r="X661" t="s">
        <v>394</v>
      </c>
      <c r="Z661">
        <v>2006</v>
      </c>
      <c r="AA661" t="s">
        <v>361</v>
      </c>
      <c r="AC661" t="s">
        <v>668</v>
      </c>
      <c r="AD661" t="s">
        <v>9752</v>
      </c>
      <c r="AE661">
        <v>1</v>
      </c>
      <c r="AF661" t="s">
        <v>363</v>
      </c>
      <c r="AG661" t="s">
        <v>9735</v>
      </c>
      <c r="AH661" t="s">
        <v>9736</v>
      </c>
      <c r="AI661" t="s">
        <v>9737</v>
      </c>
      <c r="AJ661" t="s">
        <v>9738</v>
      </c>
      <c r="AL661" t="s">
        <v>359</v>
      </c>
      <c r="AM661">
        <v>40</v>
      </c>
      <c r="AN661" t="s">
        <v>361</v>
      </c>
      <c r="AT661">
        <v>40</v>
      </c>
      <c r="AU661" t="s">
        <v>361</v>
      </c>
      <c r="BA661" t="s">
        <v>359</v>
      </c>
      <c r="BB661">
        <v>1</v>
      </c>
      <c r="BC661" t="s">
        <v>9753</v>
      </c>
      <c r="BD661" t="s">
        <v>9754</v>
      </c>
      <c r="BE661" t="s">
        <v>1990</v>
      </c>
      <c r="BF661" t="s">
        <v>9755</v>
      </c>
      <c r="BG661" t="s">
        <v>9756</v>
      </c>
      <c r="BH661">
        <v>2006</v>
      </c>
      <c r="BI661" t="s">
        <v>369</v>
      </c>
      <c r="BJ661" t="s">
        <v>361</v>
      </c>
      <c r="BP661" t="s">
        <v>361</v>
      </c>
      <c r="BV661" t="s">
        <v>361</v>
      </c>
      <c r="CE661" t="s">
        <v>361</v>
      </c>
      <c r="CN661" t="s">
        <v>359</v>
      </c>
      <c r="CO661" t="s">
        <v>359</v>
      </c>
      <c r="CP661" t="s">
        <v>375</v>
      </c>
      <c r="CQ661" t="s">
        <v>359</v>
      </c>
      <c r="CR661">
        <v>0</v>
      </c>
      <c r="CS661" t="s">
        <v>359</v>
      </c>
      <c r="CT661" t="s">
        <v>376</v>
      </c>
      <c r="CU661" t="s">
        <v>359</v>
      </c>
      <c r="CV661" t="s">
        <v>375</v>
      </c>
      <c r="CW661" t="s">
        <v>359</v>
      </c>
      <c r="CX661" t="s">
        <v>9757</v>
      </c>
      <c r="CY661" t="s">
        <v>9758</v>
      </c>
      <c r="CZ661" t="s">
        <v>9759</v>
      </c>
      <c r="DA661" t="s">
        <v>9760</v>
      </c>
      <c r="DB661">
        <v>1</v>
      </c>
      <c r="DC661" t="s">
        <v>9761</v>
      </c>
      <c r="DD661">
        <v>2006</v>
      </c>
      <c r="DE661" t="s">
        <v>622</v>
      </c>
      <c r="DF661" t="s">
        <v>361</v>
      </c>
      <c r="DJ661" t="s">
        <v>361</v>
      </c>
      <c r="DK661" t="s">
        <v>9752</v>
      </c>
      <c r="DL661" t="s">
        <v>622</v>
      </c>
      <c r="DM661" t="s">
        <v>9752</v>
      </c>
      <c r="DN661" t="s">
        <v>9762</v>
      </c>
    </row>
    <row r="662" spans="1:118" x14ac:dyDescent="0.3">
      <c r="A662" t="s">
        <v>9763</v>
      </c>
      <c r="B662">
        <v>1</v>
      </c>
      <c r="D662" t="s">
        <v>631</v>
      </c>
      <c r="E662" t="s">
        <v>9764</v>
      </c>
      <c r="F662" t="s">
        <v>9765</v>
      </c>
      <c r="G662" t="s">
        <v>634</v>
      </c>
      <c r="H662" t="s">
        <v>9766</v>
      </c>
      <c r="I662">
        <v>2017</v>
      </c>
      <c r="J662" t="s">
        <v>353</v>
      </c>
      <c r="K662" t="s">
        <v>354</v>
      </c>
      <c r="L662" t="s">
        <v>754</v>
      </c>
      <c r="M662" t="s">
        <v>1476</v>
      </c>
      <c r="N662" t="s">
        <v>7470</v>
      </c>
      <c r="Q662" t="s">
        <v>4351</v>
      </c>
      <c r="R662">
        <v>26296</v>
      </c>
      <c r="T662">
        <v>247</v>
      </c>
      <c r="U662">
        <v>140</v>
      </c>
      <c r="V662">
        <v>107</v>
      </c>
      <c r="W662" t="s">
        <v>359</v>
      </c>
      <c r="X662" t="s">
        <v>394</v>
      </c>
      <c r="Z662">
        <v>1987</v>
      </c>
      <c r="AA662" t="s">
        <v>359</v>
      </c>
      <c r="AB662" t="s">
        <v>4352</v>
      </c>
      <c r="AE662">
        <v>1</v>
      </c>
      <c r="AF662" t="s">
        <v>363</v>
      </c>
      <c r="AG662" t="s">
        <v>9767</v>
      </c>
      <c r="AH662" t="s">
        <v>1744</v>
      </c>
      <c r="AI662" t="s">
        <v>1745</v>
      </c>
      <c r="AJ662" t="s">
        <v>1746</v>
      </c>
      <c r="AL662" t="s">
        <v>359</v>
      </c>
      <c r="AM662">
        <v>8</v>
      </c>
      <c r="AN662" t="s">
        <v>359</v>
      </c>
      <c r="AO662">
        <v>1</v>
      </c>
      <c r="AQ662" t="s">
        <v>401</v>
      </c>
      <c r="AR662">
        <v>2004</v>
      </c>
      <c r="AS662" t="s">
        <v>369</v>
      </c>
      <c r="AT662">
        <v>8</v>
      </c>
      <c r="AU662" t="s">
        <v>359</v>
      </c>
      <c r="AV662">
        <v>1</v>
      </c>
      <c r="AX662">
        <v>2004</v>
      </c>
      <c r="AY662" t="s">
        <v>369</v>
      </c>
      <c r="AZ662">
        <v>3500</v>
      </c>
      <c r="BA662" t="s">
        <v>359</v>
      </c>
      <c r="BB662">
        <v>6</v>
      </c>
      <c r="BC662" t="s">
        <v>1747</v>
      </c>
      <c r="BD662" t="s">
        <v>4353</v>
      </c>
      <c r="BE662" t="s">
        <v>1749</v>
      </c>
      <c r="BF662" t="s">
        <v>4354</v>
      </c>
      <c r="BH662">
        <v>2004</v>
      </c>
      <c r="BI662" t="s">
        <v>369</v>
      </c>
      <c r="BJ662" t="s">
        <v>359</v>
      </c>
      <c r="BK662">
        <v>4</v>
      </c>
      <c r="BL662" t="s">
        <v>4355</v>
      </c>
      <c r="BN662">
        <v>2004</v>
      </c>
      <c r="BO662" t="s">
        <v>369</v>
      </c>
      <c r="BP662" t="s">
        <v>359</v>
      </c>
      <c r="BQ662">
        <v>2</v>
      </c>
      <c r="BS662">
        <v>2004</v>
      </c>
      <c r="BT662" t="s">
        <v>369</v>
      </c>
      <c r="BU662">
        <v>4500</v>
      </c>
      <c r="BV662" t="s">
        <v>361</v>
      </c>
      <c r="CE662" t="s">
        <v>361</v>
      </c>
      <c r="CN662" t="s">
        <v>359</v>
      </c>
      <c r="CO662" t="s">
        <v>359</v>
      </c>
      <c r="CP662" t="s">
        <v>375</v>
      </c>
      <c r="CQ662" t="s">
        <v>359</v>
      </c>
      <c r="CR662">
        <v>0</v>
      </c>
      <c r="CS662" t="s">
        <v>359</v>
      </c>
      <c r="CT662" t="s">
        <v>376</v>
      </c>
      <c r="CU662" t="s">
        <v>359</v>
      </c>
      <c r="CV662" t="s">
        <v>375</v>
      </c>
      <c r="CW662" t="s">
        <v>359</v>
      </c>
      <c r="CX662" t="s">
        <v>9768</v>
      </c>
      <c r="CY662" t="s">
        <v>9769</v>
      </c>
      <c r="CZ662" t="s">
        <v>9770</v>
      </c>
      <c r="DA662" t="s">
        <v>9771</v>
      </c>
      <c r="DB662">
        <v>12</v>
      </c>
      <c r="DC662" t="s">
        <v>9772</v>
      </c>
      <c r="DD662">
        <v>2004</v>
      </c>
      <c r="DE662" t="s">
        <v>370</v>
      </c>
      <c r="DF662" t="s">
        <v>361</v>
      </c>
      <c r="DJ662" t="s">
        <v>359</v>
      </c>
      <c r="DL662" t="s">
        <v>369</v>
      </c>
      <c r="DM662" t="s">
        <v>4361</v>
      </c>
      <c r="DN662" t="s">
        <v>9773</v>
      </c>
    </row>
    <row r="663" spans="1:118" x14ac:dyDescent="0.3">
      <c r="A663" t="s">
        <v>9774</v>
      </c>
      <c r="B663">
        <v>1</v>
      </c>
      <c r="D663" t="s">
        <v>465</v>
      </c>
      <c r="E663" t="s">
        <v>9775</v>
      </c>
      <c r="F663" t="s">
        <v>9776</v>
      </c>
      <c r="G663" t="s">
        <v>468</v>
      </c>
      <c r="H663" t="s">
        <v>9777</v>
      </c>
      <c r="I663">
        <v>2017</v>
      </c>
      <c r="J663" t="s">
        <v>353</v>
      </c>
      <c r="K663" t="s">
        <v>354</v>
      </c>
      <c r="L663" t="s">
        <v>470</v>
      </c>
      <c r="M663" t="s">
        <v>2879</v>
      </c>
      <c r="N663" t="s">
        <v>3238</v>
      </c>
      <c r="Q663" t="s">
        <v>9778</v>
      </c>
      <c r="R663">
        <v>567</v>
      </c>
      <c r="T663">
        <v>116</v>
      </c>
      <c r="U663">
        <v>116</v>
      </c>
      <c r="V663">
        <v>0</v>
      </c>
      <c r="W663" t="s">
        <v>359</v>
      </c>
      <c r="X663" t="s">
        <v>394</v>
      </c>
      <c r="Z663">
        <v>2013</v>
      </c>
      <c r="AA663" t="s">
        <v>361</v>
      </c>
      <c r="AC663" t="s">
        <v>362</v>
      </c>
      <c r="AD663" t="s">
        <v>9779</v>
      </c>
      <c r="AE663">
        <v>2</v>
      </c>
      <c r="AF663" t="s">
        <v>363</v>
      </c>
      <c r="AG663" t="s">
        <v>9780</v>
      </c>
      <c r="AH663" t="s">
        <v>9781</v>
      </c>
      <c r="AI663" t="s">
        <v>3639</v>
      </c>
      <c r="AJ663" t="s">
        <v>9782</v>
      </c>
      <c r="AL663" t="s">
        <v>359</v>
      </c>
      <c r="AM663">
        <v>40</v>
      </c>
      <c r="AN663" t="s">
        <v>361</v>
      </c>
      <c r="AT663">
        <v>40</v>
      </c>
      <c r="AU663" t="s">
        <v>361</v>
      </c>
      <c r="BA663" t="s">
        <v>361</v>
      </c>
      <c r="BJ663" t="s">
        <v>361</v>
      </c>
      <c r="BP663" t="s">
        <v>361</v>
      </c>
      <c r="BV663" t="s">
        <v>361</v>
      </c>
      <c r="CE663" t="s">
        <v>361</v>
      </c>
      <c r="CN663" t="s">
        <v>359</v>
      </c>
      <c r="CO663" t="s">
        <v>359</v>
      </c>
      <c r="CP663" t="s">
        <v>375</v>
      </c>
      <c r="CQ663" t="s">
        <v>359</v>
      </c>
      <c r="CR663">
        <v>0</v>
      </c>
      <c r="CS663" t="s">
        <v>359</v>
      </c>
      <c r="CT663" t="s">
        <v>376</v>
      </c>
      <c r="CU663" t="s">
        <v>359</v>
      </c>
      <c r="CV663" t="s">
        <v>375</v>
      </c>
      <c r="CW663" t="s">
        <v>359</v>
      </c>
      <c r="CX663" t="s">
        <v>9783</v>
      </c>
      <c r="CY663" t="s">
        <v>9784</v>
      </c>
      <c r="CZ663" t="s">
        <v>9785</v>
      </c>
      <c r="DA663" t="s">
        <v>9786</v>
      </c>
      <c r="DB663">
        <v>1</v>
      </c>
      <c r="DC663" t="s">
        <v>9787</v>
      </c>
      <c r="DD663">
        <v>2013</v>
      </c>
      <c r="DE663" t="s">
        <v>370</v>
      </c>
      <c r="DF663" t="s">
        <v>361</v>
      </c>
      <c r="DJ663" t="s">
        <v>359</v>
      </c>
      <c r="DL663" t="s">
        <v>370</v>
      </c>
      <c r="DM663" t="s">
        <v>9779</v>
      </c>
      <c r="DN663" t="s">
        <v>9788</v>
      </c>
    </row>
    <row r="664" spans="1:118" x14ac:dyDescent="0.3">
      <c r="A664" t="s">
        <v>9789</v>
      </c>
      <c r="B664">
        <v>1</v>
      </c>
      <c r="D664" t="s">
        <v>465</v>
      </c>
      <c r="E664" t="s">
        <v>9790</v>
      </c>
      <c r="F664" t="s">
        <v>9791</v>
      </c>
      <c r="G664" t="s">
        <v>468</v>
      </c>
      <c r="H664" t="s">
        <v>9792</v>
      </c>
      <c r="I664">
        <v>2017</v>
      </c>
      <c r="J664" t="s">
        <v>353</v>
      </c>
      <c r="K664" t="s">
        <v>354</v>
      </c>
      <c r="L664" t="s">
        <v>664</v>
      </c>
      <c r="M664" t="s">
        <v>4155</v>
      </c>
      <c r="N664" t="s">
        <v>1476</v>
      </c>
      <c r="Q664" t="s">
        <v>9793</v>
      </c>
      <c r="R664">
        <v>30604</v>
      </c>
      <c r="T664">
        <v>154</v>
      </c>
      <c r="U664">
        <v>154</v>
      </c>
      <c r="V664">
        <v>0</v>
      </c>
      <c r="W664" t="s">
        <v>359</v>
      </c>
      <c r="X664" t="s">
        <v>360</v>
      </c>
      <c r="Z664">
        <v>2012</v>
      </c>
      <c r="AA664" t="s">
        <v>359</v>
      </c>
      <c r="AB664" t="s">
        <v>9794</v>
      </c>
      <c r="AC664" t="s">
        <v>362</v>
      </c>
      <c r="AD664" t="s">
        <v>9795</v>
      </c>
      <c r="AE664">
        <v>2</v>
      </c>
      <c r="AF664" t="s">
        <v>363</v>
      </c>
      <c r="AG664" t="s">
        <v>670</v>
      </c>
      <c r="AH664" t="s">
        <v>671</v>
      </c>
      <c r="AI664" t="s">
        <v>672</v>
      </c>
      <c r="AJ664" t="s">
        <v>673</v>
      </c>
      <c r="AL664" t="s">
        <v>359</v>
      </c>
      <c r="AM664">
        <v>5</v>
      </c>
      <c r="AN664" t="s">
        <v>361</v>
      </c>
      <c r="AT664">
        <v>5</v>
      </c>
      <c r="AU664" t="s">
        <v>361</v>
      </c>
      <c r="BA664" t="s">
        <v>361</v>
      </c>
      <c r="BJ664" t="s">
        <v>361</v>
      </c>
      <c r="BP664" t="s">
        <v>361</v>
      </c>
      <c r="BV664" t="s">
        <v>361</v>
      </c>
      <c r="CE664" t="s">
        <v>361</v>
      </c>
      <c r="CN664" t="s">
        <v>359</v>
      </c>
      <c r="CO664" t="s">
        <v>359</v>
      </c>
      <c r="CP664" t="s">
        <v>375</v>
      </c>
      <c r="CQ664" t="s">
        <v>359</v>
      </c>
      <c r="CR664">
        <v>0</v>
      </c>
      <c r="CS664" t="s">
        <v>359</v>
      </c>
      <c r="CT664" t="s">
        <v>376</v>
      </c>
      <c r="CU664" t="s">
        <v>359</v>
      </c>
      <c r="CV664" t="s">
        <v>375</v>
      </c>
      <c r="CW664" t="s">
        <v>359</v>
      </c>
      <c r="CX664" t="s">
        <v>9796</v>
      </c>
      <c r="CY664" t="s">
        <v>9797</v>
      </c>
      <c r="CZ664" t="s">
        <v>9798</v>
      </c>
      <c r="DA664" t="s">
        <v>9799</v>
      </c>
      <c r="DB664">
        <v>2</v>
      </c>
      <c r="DC664" t="s">
        <v>9800</v>
      </c>
      <c r="DD664">
        <v>2012</v>
      </c>
      <c r="DE664" t="s">
        <v>370</v>
      </c>
      <c r="DF664" t="s">
        <v>361</v>
      </c>
      <c r="DJ664" t="s">
        <v>359</v>
      </c>
      <c r="DL664" t="s">
        <v>370</v>
      </c>
      <c r="DM664" t="s">
        <v>9795</v>
      </c>
      <c r="DN664" t="s">
        <v>9801</v>
      </c>
    </row>
    <row r="665" spans="1:118" x14ac:dyDescent="0.3">
      <c r="A665" t="s">
        <v>9802</v>
      </c>
      <c r="B665">
        <v>1</v>
      </c>
      <c r="D665" t="s">
        <v>348</v>
      </c>
      <c r="E665" t="s">
        <v>9803</v>
      </c>
      <c r="F665" t="s">
        <v>9804</v>
      </c>
      <c r="G665" t="s">
        <v>351</v>
      </c>
      <c r="H665" t="s">
        <v>9805</v>
      </c>
      <c r="I665">
        <v>2017</v>
      </c>
      <c r="J665" t="s">
        <v>353</v>
      </c>
      <c r="K665" t="s">
        <v>354</v>
      </c>
      <c r="L665" t="s">
        <v>996</v>
      </c>
      <c r="M665" t="s">
        <v>997</v>
      </c>
      <c r="N665" t="s">
        <v>9806</v>
      </c>
      <c r="Q665" t="s">
        <v>375</v>
      </c>
      <c r="R665">
        <v>6572</v>
      </c>
      <c r="T665">
        <v>780</v>
      </c>
      <c r="U665">
        <v>0</v>
      </c>
      <c r="V665">
        <v>780</v>
      </c>
      <c r="W665" t="s">
        <v>359</v>
      </c>
      <c r="X665" t="s">
        <v>360</v>
      </c>
      <c r="Z665">
        <v>2014</v>
      </c>
      <c r="AA665" t="s">
        <v>361</v>
      </c>
      <c r="AC665" t="s">
        <v>362</v>
      </c>
      <c r="AD665" t="s">
        <v>9807</v>
      </c>
      <c r="AE665">
        <v>3</v>
      </c>
      <c r="AF665" t="s">
        <v>363</v>
      </c>
      <c r="AG665" t="s">
        <v>450</v>
      </c>
      <c r="AH665" t="s">
        <v>451</v>
      </c>
      <c r="AI665" t="s">
        <v>452</v>
      </c>
      <c r="AJ665" t="s">
        <v>453</v>
      </c>
      <c r="AL665" t="s">
        <v>359</v>
      </c>
      <c r="AM665">
        <v>4.5</v>
      </c>
      <c r="AN665" t="s">
        <v>359</v>
      </c>
      <c r="AO665">
        <v>3</v>
      </c>
      <c r="AQ665" t="s">
        <v>401</v>
      </c>
      <c r="AR665">
        <v>2009</v>
      </c>
      <c r="AS665" t="s">
        <v>370</v>
      </c>
      <c r="AT665">
        <v>4.5</v>
      </c>
      <c r="AU665" t="s">
        <v>359</v>
      </c>
      <c r="AV665">
        <v>2</v>
      </c>
      <c r="AX665">
        <v>2014</v>
      </c>
      <c r="AY665" t="s">
        <v>622</v>
      </c>
      <c r="AZ665">
        <v>3000</v>
      </c>
      <c r="BA665" t="s">
        <v>359</v>
      </c>
      <c r="BB665">
        <v>2</v>
      </c>
      <c r="BC665" t="s">
        <v>3543</v>
      </c>
      <c r="BD665" t="s">
        <v>3544</v>
      </c>
      <c r="BE665" t="s">
        <v>3545</v>
      </c>
      <c r="BF665" t="s">
        <v>3546</v>
      </c>
      <c r="BH665">
        <v>2014</v>
      </c>
      <c r="BI665" t="s">
        <v>622</v>
      </c>
      <c r="BJ665" t="s">
        <v>359</v>
      </c>
      <c r="BK665">
        <v>8</v>
      </c>
      <c r="BL665" t="s">
        <v>368</v>
      </c>
      <c r="BN665">
        <v>2014</v>
      </c>
      <c r="BO665" t="s">
        <v>622</v>
      </c>
      <c r="BP665" t="s">
        <v>359</v>
      </c>
      <c r="BQ665">
        <v>2</v>
      </c>
      <c r="BS665">
        <v>2014</v>
      </c>
      <c r="BT665" t="s">
        <v>622</v>
      </c>
      <c r="BU665">
        <v>3000</v>
      </c>
      <c r="BV665" t="s">
        <v>359</v>
      </c>
      <c r="BW665">
        <v>1</v>
      </c>
      <c r="BY665">
        <v>2009</v>
      </c>
      <c r="BZ665" t="s">
        <v>370</v>
      </c>
      <c r="CA665" t="s">
        <v>359</v>
      </c>
      <c r="CC665">
        <v>2009</v>
      </c>
      <c r="CD665" t="s">
        <v>370</v>
      </c>
      <c r="CE665" t="s">
        <v>361</v>
      </c>
      <c r="CN665" t="s">
        <v>359</v>
      </c>
      <c r="CO665" t="s">
        <v>359</v>
      </c>
      <c r="CP665" t="s">
        <v>375</v>
      </c>
      <c r="CQ665" t="s">
        <v>359</v>
      </c>
      <c r="CR665">
        <v>0</v>
      </c>
      <c r="CS665" t="s">
        <v>359</v>
      </c>
      <c r="CT665" t="s">
        <v>376</v>
      </c>
      <c r="CU665" t="s">
        <v>359</v>
      </c>
      <c r="CV665" t="s">
        <v>375</v>
      </c>
      <c r="CW665" t="s">
        <v>359</v>
      </c>
      <c r="CX665" t="s">
        <v>9808</v>
      </c>
      <c r="CY665" t="s">
        <v>9809</v>
      </c>
      <c r="CZ665" t="s">
        <v>9810</v>
      </c>
      <c r="DA665" t="s">
        <v>9811</v>
      </c>
      <c r="DB665">
        <v>1</v>
      </c>
      <c r="DC665" t="s">
        <v>9812</v>
      </c>
      <c r="DD665">
        <v>2014</v>
      </c>
      <c r="DE665" t="s">
        <v>622</v>
      </c>
      <c r="DF665" t="s">
        <v>359</v>
      </c>
      <c r="DG665">
        <v>365</v>
      </c>
      <c r="DH665">
        <v>0</v>
      </c>
      <c r="DI665" t="s">
        <v>3553</v>
      </c>
      <c r="DJ665" t="s">
        <v>361</v>
      </c>
      <c r="DK665" t="s">
        <v>3553</v>
      </c>
      <c r="DL665" t="s">
        <v>622</v>
      </c>
      <c r="DM665" t="s">
        <v>5973</v>
      </c>
      <c r="DN665" t="s">
        <v>9813</v>
      </c>
    </row>
    <row r="666" spans="1:118" x14ac:dyDescent="0.3">
      <c r="A666" t="s">
        <v>9814</v>
      </c>
      <c r="B666">
        <v>1</v>
      </c>
      <c r="D666" t="s">
        <v>487</v>
      </c>
      <c r="E666" t="s">
        <v>9815</v>
      </c>
      <c r="F666" t="s">
        <v>9816</v>
      </c>
      <c r="G666" t="s">
        <v>490</v>
      </c>
      <c r="H666" t="s">
        <v>9792</v>
      </c>
      <c r="I666">
        <v>2017</v>
      </c>
      <c r="J666" t="s">
        <v>353</v>
      </c>
      <c r="K666" t="s">
        <v>354</v>
      </c>
      <c r="L666" t="s">
        <v>537</v>
      </c>
      <c r="M666" t="s">
        <v>538</v>
      </c>
      <c r="N666" t="s">
        <v>539</v>
      </c>
      <c r="Q666" t="s">
        <v>1121</v>
      </c>
      <c r="T666">
        <v>143</v>
      </c>
      <c r="U666">
        <v>80</v>
      </c>
      <c r="V666">
        <v>63</v>
      </c>
      <c r="W666" t="s">
        <v>359</v>
      </c>
      <c r="X666" t="s">
        <v>360</v>
      </c>
      <c r="Z666">
        <v>2015</v>
      </c>
      <c r="AA666" t="s">
        <v>359</v>
      </c>
      <c r="AB666" t="s">
        <v>1122</v>
      </c>
      <c r="AC666" t="s">
        <v>362</v>
      </c>
      <c r="AE666">
        <v>2</v>
      </c>
      <c r="AF666" t="s">
        <v>363</v>
      </c>
      <c r="AG666" t="s">
        <v>1123</v>
      </c>
      <c r="AH666" t="s">
        <v>425</v>
      </c>
      <c r="AI666" t="s">
        <v>426</v>
      </c>
      <c r="AJ666" t="s">
        <v>427</v>
      </c>
      <c r="AL666" t="s">
        <v>359</v>
      </c>
      <c r="AM666">
        <v>5</v>
      </c>
      <c r="AN666" t="s">
        <v>359</v>
      </c>
      <c r="AO666">
        <v>1</v>
      </c>
      <c r="AQ666" t="s">
        <v>401</v>
      </c>
      <c r="AR666">
        <v>2015</v>
      </c>
      <c r="AS666" t="s">
        <v>370</v>
      </c>
      <c r="AT666">
        <v>5</v>
      </c>
      <c r="AU666" t="s">
        <v>359</v>
      </c>
      <c r="AV666">
        <v>1</v>
      </c>
      <c r="AX666">
        <v>2015</v>
      </c>
      <c r="AY666" t="s">
        <v>370</v>
      </c>
      <c r="AZ666">
        <v>1000</v>
      </c>
      <c r="BA666" t="s">
        <v>359</v>
      </c>
      <c r="BB666">
        <v>7</v>
      </c>
      <c r="BC666" t="s">
        <v>1124</v>
      </c>
      <c r="BD666" t="s">
        <v>3142</v>
      </c>
      <c r="BE666" t="s">
        <v>1126</v>
      </c>
      <c r="BF666" t="s">
        <v>3143</v>
      </c>
      <c r="BH666">
        <v>2015</v>
      </c>
      <c r="BI666" t="s">
        <v>370</v>
      </c>
      <c r="BJ666" t="s">
        <v>359</v>
      </c>
      <c r="BK666">
        <v>8</v>
      </c>
      <c r="BL666" t="s">
        <v>9817</v>
      </c>
      <c r="BN666">
        <v>2015</v>
      </c>
      <c r="BO666" t="s">
        <v>370</v>
      </c>
      <c r="BP666" t="s">
        <v>359</v>
      </c>
      <c r="BQ666">
        <v>3</v>
      </c>
      <c r="BS666">
        <v>2015</v>
      </c>
      <c r="BT666" t="s">
        <v>370</v>
      </c>
      <c r="BU666">
        <v>6000</v>
      </c>
      <c r="BV666" t="s">
        <v>359</v>
      </c>
      <c r="BW666">
        <v>2</v>
      </c>
      <c r="BY666">
        <v>2015</v>
      </c>
      <c r="BZ666" t="s">
        <v>370</v>
      </c>
      <c r="CA666" t="s">
        <v>359</v>
      </c>
      <c r="CC666">
        <v>2015</v>
      </c>
      <c r="CD666" t="s">
        <v>370</v>
      </c>
      <c r="CE666" t="s">
        <v>361</v>
      </c>
      <c r="CN666" t="s">
        <v>359</v>
      </c>
      <c r="CO666" t="s">
        <v>359</v>
      </c>
      <c r="CP666" t="s">
        <v>375</v>
      </c>
      <c r="CQ666" t="s">
        <v>359</v>
      </c>
      <c r="CR666">
        <v>0</v>
      </c>
      <c r="CS666" t="s">
        <v>359</v>
      </c>
      <c r="CT666" t="s">
        <v>376</v>
      </c>
      <c r="CU666" t="s">
        <v>359</v>
      </c>
      <c r="CV666" t="s">
        <v>375</v>
      </c>
      <c r="CW666" t="s">
        <v>359</v>
      </c>
      <c r="CX666" t="s">
        <v>9818</v>
      </c>
      <c r="CY666" t="s">
        <v>9819</v>
      </c>
      <c r="CZ666" t="s">
        <v>924</v>
      </c>
      <c r="DA666" t="s">
        <v>9820</v>
      </c>
      <c r="DB666">
        <v>2</v>
      </c>
      <c r="DC666" t="s">
        <v>9821</v>
      </c>
      <c r="DD666">
        <v>2015</v>
      </c>
      <c r="DE666" t="s">
        <v>370</v>
      </c>
      <c r="DF666" t="s">
        <v>361</v>
      </c>
      <c r="DJ666" t="s">
        <v>359</v>
      </c>
      <c r="DL666" t="s">
        <v>370</v>
      </c>
      <c r="DN666" t="s">
        <v>9822</v>
      </c>
    </row>
    <row r="667" spans="1:118" x14ac:dyDescent="0.3">
      <c r="A667" t="s">
        <v>9823</v>
      </c>
      <c r="B667">
        <v>1</v>
      </c>
      <c r="D667" t="s">
        <v>631</v>
      </c>
      <c r="E667" t="s">
        <v>9824</v>
      </c>
      <c r="F667" t="s">
        <v>9825</v>
      </c>
      <c r="G667" t="s">
        <v>634</v>
      </c>
      <c r="H667" t="s">
        <v>4868</v>
      </c>
      <c r="I667">
        <v>2017</v>
      </c>
      <c r="J667" t="s">
        <v>353</v>
      </c>
      <c r="K667" t="s">
        <v>354</v>
      </c>
      <c r="L667" t="s">
        <v>754</v>
      </c>
      <c r="M667" t="s">
        <v>1496</v>
      </c>
      <c r="N667" t="s">
        <v>1278</v>
      </c>
      <c r="Q667" t="s">
        <v>756</v>
      </c>
      <c r="R667">
        <v>26296</v>
      </c>
      <c r="T667">
        <v>325</v>
      </c>
      <c r="U667">
        <v>69</v>
      </c>
      <c r="V667">
        <v>256</v>
      </c>
      <c r="W667" t="s">
        <v>359</v>
      </c>
      <c r="X667" t="s">
        <v>360</v>
      </c>
      <c r="Z667">
        <v>1987</v>
      </c>
      <c r="AA667" t="s">
        <v>359</v>
      </c>
      <c r="AB667" t="s">
        <v>757</v>
      </c>
      <c r="AC667" t="s">
        <v>362</v>
      </c>
      <c r="AE667">
        <v>1</v>
      </c>
      <c r="AF667" t="s">
        <v>363</v>
      </c>
      <c r="AG667" t="s">
        <v>731</v>
      </c>
      <c r="AH667" t="s">
        <v>732</v>
      </c>
      <c r="AI667" t="s">
        <v>733</v>
      </c>
      <c r="AJ667" t="s">
        <v>734</v>
      </c>
      <c r="AL667" t="s">
        <v>359</v>
      </c>
      <c r="AM667">
        <v>5</v>
      </c>
      <c r="AN667" t="s">
        <v>359</v>
      </c>
      <c r="AO667">
        <v>1</v>
      </c>
      <c r="AQ667" t="s">
        <v>401</v>
      </c>
      <c r="AR667">
        <v>2007</v>
      </c>
      <c r="AS667" t="s">
        <v>370</v>
      </c>
      <c r="AT667">
        <v>5</v>
      </c>
      <c r="AU667" t="s">
        <v>359</v>
      </c>
      <c r="AV667">
        <v>1</v>
      </c>
      <c r="AX667">
        <v>2016</v>
      </c>
      <c r="AY667" t="s">
        <v>370</v>
      </c>
      <c r="AZ667">
        <v>1900</v>
      </c>
      <c r="BA667" t="s">
        <v>359</v>
      </c>
      <c r="BB667">
        <v>39</v>
      </c>
      <c r="BC667" t="s">
        <v>735</v>
      </c>
      <c r="BD667" t="s">
        <v>736</v>
      </c>
      <c r="BE667" t="s">
        <v>737</v>
      </c>
      <c r="BF667" t="s">
        <v>738</v>
      </c>
      <c r="BH667">
        <v>2016</v>
      </c>
      <c r="BI667" t="s">
        <v>370</v>
      </c>
      <c r="BJ667" t="s">
        <v>359</v>
      </c>
      <c r="BK667">
        <v>17</v>
      </c>
      <c r="BL667" t="s">
        <v>1280</v>
      </c>
      <c r="BN667">
        <v>2016</v>
      </c>
      <c r="BO667" t="s">
        <v>370</v>
      </c>
      <c r="BP667" t="s">
        <v>359</v>
      </c>
      <c r="BQ667">
        <v>6</v>
      </c>
      <c r="BS667">
        <v>2016</v>
      </c>
      <c r="BT667" t="s">
        <v>370</v>
      </c>
      <c r="BU667">
        <v>40000</v>
      </c>
      <c r="BV667" t="s">
        <v>359</v>
      </c>
      <c r="BW667">
        <v>5</v>
      </c>
      <c r="BY667">
        <v>2017</v>
      </c>
      <c r="BZ667" t="s">
        <v>370</v>
      </c>
      <c r="CA667" t="s">
        <v>359</v>
      </c>
      <c r="CC667">
        <v>2016</v>
      </c>
      <c r="CD667" t="s">
        <v>370</v>
      </c>
      <c r="CE667" t="s">
        <v>359</v>
      </c>
      <c r="CG667" t="s">
        <v>740</v>
      </c>
      <c r="CH667">
        <v>2017</v>
      </c>
      <c r="CI667" t="s">
        <v>370</v>
      </c>
      <c r="CJ667" t="s">
        <v>361</v>
      </c>
      <c r="CN667" t="s">
        <v>359</v>
      </c>
      <c r="CO667" t="s">
        <v>359</v>
      </c>
      <c r="CP667" t="s">
        <v>375</v>
      </c>
      <c r="CQ667" t="s">
        <v>359</v>
      </c>
      <c r="CR667">
        <v>0</v>
      </c>
      <c r="CS667" t="s">
        <v>359</v>
      </c>
      <c r="CT667" t="s">
        <v>376</v>
      </c>
      <c r="CU667" t="s">
        <v>359</v>
      </c>
      <c r="CV667" t="s">
        <v>375</v>
      </c>
      <c r="CW667" t="s">
        <v>359</v>
      </c>
      <c r="CX667" t="s">
        <v>9826</v>
      </c>
      <c r="CY667" t="s">
        <v>9827</v>
      </c>
      <c r="CZ667" t="s">
        <v>7845</v>
      </c>
      <c r="DA667" t="s">
        <v>9828</v>
      </c>
      <c r="DB667">
        <v>64</v>
      </c>
      <c r="DC667" t="s">
        <v>9829</v>
      </c>
      <c r="DD667">
        <v>2015</v>
      </c>
      <c r="DE667" t="s">
        <v>369</v>
      </c>
      <c r="DF667" t="s">
        <v>361</v>
      </c>
      <c r="DJ667" t="s">
        <v>359</v>
      </c>
      <c r="DL667" t="s">
        <v>370</v>
      </c>
      <c r="DM667" t="s">
        <v>764</v>
      </c>
      <c r="DN667" t="s">
        <v>9830</v>
      </c>
    </row>
    <row r="668" spans="1:118" x14ac:dyDescent="0.3">
      <c r="A668" t="s">
        <v>9831</v>
      </c>
      <c r="B668">
        <v>1</v>
      </c>
      <c r="D668" t="s">
        <v>465</v>
      </c>
      <c r="E668" t="s">
        <v>9832</v>
      </c>
      <c r="F668" t="s">
        <v>9833</v>
      </c>
      <c r="G668" t="s">
        <v>468</v>
      </c>
      <c r="H668" t="s">
        <v>9834</v>
      </c>
      <c r="I668">
        <v>2017</v>
      </c>
      <c r="J668" t="s">
        <v>353</v>
      </c>
      <c r="K668" t="s">
        <v>354</v>
      </c>
      <c r="L668" t="s">
        <v>937</v>
      </c>
      <c r="M668" t="s">
        <v>1176</v>
      </c>
      <c r="N668" t="s">
        <v>1805</v>
      </c>
      <c r="Q668" t="s">
        <v>9835</v>
      </c>
      <c r="R668">
        <v>30604</v>
      </c>
      <c r="T668">
        <v>177</v>
      </c>
      <c r="U668">
        <v>177</v>
      </c>
      <c r="V668">
        <v>0</v>
      </c>
      <c r="W668" t="s">
        <v>359</v>
      </c>
      <c r="X668" t="s">
        <v>360</v>
      </c>
      <c r="Z668">
        <v>2015</v>
      </c>
      <c r="AA668" t="s">
        <v>361</v>
      </c>
      <c r="AC668" t="s">
        <v>362</v>
      </c>
      <c r="AD668" t="s">
        <v>9836</v>
      </c>
      <c r="AE668">
        <v>11</v>
      </c>
      <c r="AF668" t="s">
        <v>363</v>
      </c>
      <c r="AG668" t="s">
        <v>670</v>
      </c>
      <c r="AH668" t="s">
        <v>671</v>
      </c>
      <c r="AI668" t="s">
        <v>672</v>
      </c>
      <c r="AJ668" t="s">
        <v>673</v>
      </c>
      <c r="AL668" t="s">
        <v>359</v>
      </c>
      <c r="AM668">
        <v>4</v>
      </c>
      <c r="AN668" t="s">
        <v>361</v>
      </c>
      <c r="AT668">
        <v>4</v>
      </c>
      <c r="AU668" t="s">
        <v>361</v>
      </c>
      <c r="BA668" t="s">
        <v>361</v>
      </c>
      <c r="BJ668" t="s">
        <v>361</v>
      </c>
      <c r="BP668" t="s">
        <v>361</v>
      </c>
      <c r="BV668" t="s">
        <v>361</v>
      </c>
      <c r="CE668" t="s">
        <v>361</v>
      </c>
      <c r="CN668" t="s">
        <v>359</v>
      </c>
      <c r="CO668" t="s">
        <v>359</v>
      </c>
      <c r="CP668" t="s">
        <v>375</v>
      </c>
      <c r="CQ668" t="s">
        <v>359</v>
      </c>
      <c r="CR668">
        <v>0</v>
      </c>
      <c r="CS668" t="s">
        <v>359</v>
      </c>
      <c r="CT668" t="s">
        <v>376</v>
      </c>
      <c r="CU668" t="s">
        <v>359</v>
      </c>
      <c r="CV668" t="s">
        <v>375</v>
      </c>
      <c r="CW668" t="s">
        <v>359</v>
      </c>
      <c r="CX668" t="s">
        <v>9837</v>
      </c>
      <c r="CY668" t="s">
        <v>9838</v>
      </c>
      <c r="CZ668" t="s">
        <v>9839</v>
      </c>
      <c r="DA668" t="s">
        <v>9840</v>
      </c>
      <c r="DB668">
        <v>2</v>
      </c>
      <c r="DC668" t="s">
        <v>9841</v>
      </c>
      <c r="DD668">
        <v>2015</v>
      </c>
      <c r="DE668" t="s">
        <v>370</v>
      </c>
      <c r="DF668" t="s">
        <v>361</v>
      </c>
      <c r="DJ668" t="s">
        <v>359</v>
      </c>
      <c r="DL668" t="s">
        <v>370</v>
      </c>
      <c r="DM668" t="s">
        <v>9836</v>
      </c>
      <c r="DN668" t="s">
        <v>9842</v>
      </c>
    </row>
    <row r="669" spans="1:118" x14ac:dyDescent="0.3">
      <c r="A669" t="s">
        <v>9843</v>
      </c>
      <c r="B669">
        <v>1</v>
      </c>
      <c r="D669" t="s">
        <v>579</v>
      </c>
      <c r="E669" t="s">
        <v>9844</v>
      </c>
      <c r="F669" t="s">
        <v>9845</v>
      </c>
      <c r="G669" t="s">
        <v>582</v>
      </c>
      <c r="H669" t="s">
        <v>9846</v>
      </c>
      <c r="I669">
        <v>2017</v>
      </c>
      <c r="J669" t="s">
        <v>353</v>
      </c>
      <c r="K669" t="s">
        <v>354</v>
      </c>
      <c r="L669" t="s">
        <v>355</v>
      </c>
      <c r="M669" t="s">
        <v>356</v>
      </c>
      <c r="N669" t="s">
        <v>7055</v>
      </c>
      <c r="Q669" t="s">
        <v>2093</v>
      </c>
      <c r="R669">
        <v>10234</v>
      </c>
      <c r="T669">
        <v>163</v>
      </c>
      <c r="U669">
        <v>130</v>
      </c>
      <c r="V669">
        <v>33</v>
      </c>
      <c r="W669" t="s">
        <v>359</v>
      </c>
      <c r="X669" t="s">
        <v>394</v>
      </c>
      <c r="Z669">
        <v>2012</v>
      </c>
      <c r="AA669" t="s">
        <v>359</v>
      </c>
      <c r="AB669" t="s">
        <v>2094</v>
      </c>
      <c r="AC669" t="s">
        <v>9847</v>
      </c>
      <c r="AD669" t="s">
        <v>8783</v>
      </c>
      <c r="AE669">
        <v>2</v>
      </c>
      <c r="AF669" t="s">
        <v>363</v>
      </c>
      <c r="AG669" t="s">
        <v>2095</v>
      </c>
      <c r="AH669" t="s">
        <v>2096</v>
      </c>
      <c r="AI669" t="s">
        <v>2097</v>
      </c>
      <c r="AJ669" t="s">
        <v>2098</v>
      </c>
      <c r="AL669" t="s">
        <v>359</v>
      </c>
      <c r="AM669">
        <v>65</v>
      </c>
      <c r="AN669" t="s">
        <v>359</v>
      </c>
      <c r="AO669">
        <v>2</v>
      </c>
      <c r="AQ669" t="s">
        <v>401</v>
      </c>
      <c r="AR669">
        <v>2012</v>
      </c>
      <c r="AS669" t="s">
        <v>370</v>
      </c>
      <c r="AT669">
        <v>65</v>
      </c>
      <c r="AU669" t="s">
        <v>359</v>
      </c>
      <c r="AV669">
        <v>2</v>
      </c>
      <c r="AX669">
        <v>2012</v>
      </c>
      <c r="AY669" t="s">
        <v>370</v>
      </c>
      <c r="AZ669">
        <v>30000</v>
      </c>
      <c r="BA669" t="s">
        <v>359</v>
      </c>
      <c r="BB669">
        <v>7</v>
      </c>
      <c r="BC669" t="s">
        <v>371</v>
      </c>
      <c r="BD669" t="s">
        <v>372</v>
      </c>
      <c r="BE669" t="s">
        <v>373</v>
      </c>
      <c r="BF669" t="s">
        <v>374</v>
      </c>
      <c r="BH669">
        <v>2012</v>
      </c>
      <c r="BI669" t="s">
        <v>370</v>
      </c>
      <c r="BJ669" t="s">
        <v>359</v>
      </c>
      <c r="BK669">
        <v>14</v>
      </c>
      <c r="BL669" t="s">
        <v>593</v>
      </c>
      <c r="BN669">
        <v>2012</v>
      </c>
      <c r="BO669" t="s">
        <v>370</v>
      </c>
      <c r="BP669" t="s">
        <v>359</v>
      </c>
      <c r="BQ669">
        <v>2</v>
      </c>
      <c r="BS669">
        <v>2012</v>
      </c>
      <c r="BT669" t="s">
        <v>370</v>
      </c>
      <c r="BU669">
        <v>30000</v>
      </c>
      <c r="BV669" t="s">
        <v>359</v>
      </c>
      <c r="BW669">
        <v>2</v>
      </c>
      <c r="BY669">
        <v>2012</v>
      </c>
      <c r="BZ669" t="s">
        <v>370</v>
      </c>
      <c r="CA669" t="s">
        <v>359</v>
      </c>
      <c r="CC669">
        <v>2012</v>
      </c>
      <c r="CD669" t="s">
        <v>370</v>
      </c>
      <c r="CE669" t="s">
        <v>361</v>
      </c>
      <c r="CN669" t="s">
        <v>359</v>
      </c>
      <c r="CO669" t="s">
        <v>359</v>
      </c>
      <c r="CP669" t="s">
        <v>375</v>
      </c>
      <c r="CQ669" t="s">
        <v>359</v>
      </c>
      <c r="CR669">
        <v>0</v>
      </c>
      <c r="CS669" t="s">
        <v>359</v>
      </c>
      <c r="CT669" t="s">
        <v>376</v>
      </c>
      <c r="CU669" t="s">
        <v>359</v>
      </c>
      <c r="CV669" t="s">
        <v>375</v>
      </c>
      <c r="CW669" t="s">
        <v>359</v>
      </c>
      <c r="CX669" t="s">
        <v>9848</v>
      </c>
      <c r="CY669" t="s">
        <v>9849</v>
      </c>
      <c r="CZ669" t="s">
        <v>9850</v>
      </c>
      <c r="DA669" t="s">
        <v>9851</v>
      </c>
      <c r="DB669">
        <v>1</v>
      </c>
      <c r="DC669" t="s">
        <v>9852</v>
      </c>
      <c r="DD669">
        <v>2012</v>
      </c>
      <c r="DE669" t="s">
        <v>369</v>
      </c>
      <c r="DF669" t="s">
        <v>361</v>
      </c>
      <c r="DJ669" t="s">
        <v>359</v>
      </c>
      <c r="DL669" t="s">
        <v>370</v>
      </c>
      <c r="DN669" t="s">
        <v>9853</v>
      </c>
    </row>
    <row r="670" spans="1:118" x14ac:dyDescent="0.3">
      <c r="A670" t="s">
        <v>9854</v>
      </c>
      <c r="B670">
        <v>1</v>
      </c>
      <c r="D670" t="s">
        <v>348</v>
      </c>
      <c r="E670" t="s">
        <v>9855</v>
      </c>
      <c r="F670" t="s">
        <v>9856</v>
      </c>
      <c r="G670" t="s">
        <v>351</v>
      </c>
      <c r="H670" t="s">
        <v>5382</v>
      </c>
      <c r="I670">
        <v>2017</v>
      </c>
      <c r="J670" t="s">
        <v>353</v>
      </c>
      <c r="K670" t="s">
        <v>354</v>
      </c>
      <c r="L670" t="s">
        <v>446</v>
      </c>
      <c r="M670" t="s">
        <v>1079</v>
      </c>
      <c r="N670" t="s">
        <v>9857</v>
      </c>
      <c r="Q670" t="s">
        <v>1164</v>
      </c>
      <c r="R670">
        <v>14106</v>
      </c>
      <c r="T670">
        <v>276</v>
      </c>
      <c r="U670">
        <v>276</v>
      </c>
      <c r="V670">
        <v>0</v>
      </c>
      <c r="W670" t="s">
        <v>359</v>
      </c>
      <c r="X670" t="s">
        <v>394</v>
      </c>
      <c r="Z670">
        <v>2003</v>
      </c>
      <c r="AA670" t="s">
        <v>361</v>
      </c>
      <c r="AC670" t="s">
        <v>1150</v>
      </c>
      <c r="AE670">
        <v>2</v>
      </c>
      <c r="AF670" t="s">
        <v>363</v>
      </c>
      <c r="AG670" t="s">
        <v>519</v>
      </c>
      <c r="AH670" t="s">
        <v>9858</v>
      </c>
      <c r="AI670" t="s">
        <v>521</v>
      </c>
      <c r="AJ670" t="s">
        <v>522</v>
      </c>
      <c r="AL670" t="s">
        <v>359</v>
      </c>
      <c r="AM670">
        <v>3</v>
      </c>
      <c r="AN670" t="s">
        <v>359</v>
      </c>
      <c r="AO670">
        <v>1</v>
      </c>
      <c r="AQ670" t="s">
        <v>368</v>
      </c>
      <c r="AR670">
        <v>2003</v>
      </c>
      <c r="AS670" t="s">
        <v>370</v>
      </c>
      <c r="AT670">
        <v>3</v>
      </c>
      <c r="AU670" t="s">
        <v>359</v>
      </c>
      <c r="AV670">
        <v>2</v>
      </c>
      <c r="AX670">
        <v>2003</v>
      </c>
      <c r="AY670" t="s">
        <v>370</v>
      </c>
      <c r="AZ670">
        <v>35000</v>
      </c>
      <c r="BA670" t="s">
        <v>359</v>
      </c>
      <c r="BB670">
        <v>7</v>
      </c>
      <c r="BC670" t="s">
        <v>2383</v>
      </c>
      <c r="BD670" t="s">
        <v>1085</v>
      </c>
      <c r="BE670" t="s">
        <v>1086</v>
      </c>
      <c r="BF670" t="s">
        <v>1087</v>
      </c>
      <c r="BH670">
        <v>2003</v>
      </c>
      <c r="BI670" t="s">
        <v>370</v>
      </c>
      <c r="BJ670" t="s">
        <v>359</v>
      </c>
      <c r="BK670">
        <v>12</v>
      </c>
      <c r="BL670" t="s">
        <v>368</v>
      </c>
      <c r="BN670">
        <v>2003</v>
      </c>
      <c r="BO670" t="s">
        <v>370</v>
      </c>
      <c r="BP670" t="s">
        <v>359</v>
      </c>
      <c r="BQ670">
        <v>2</v>
      </c>
      <c r="BS670">
        <v>2003</v>
      </c>
      <c r="BT670" t="s">
        <v>370</v>
      </c>
      <c r="BU670">
        <v>35000</v>
      </c>
      <c r="BV670" t="s">
        <v>361</v>
      </c>
      <c r="CE670" t="s">
        <v>361</v>
      </c>
      <c r="CN670" t="s">
        <v>359</v>
      </c>
      <c r="CO670" t="s">
        <v>359</v>
      </c>
      <c r="CP670" t="s">
        <v>375</v>
      </c>
      <c r="CQ670" t="s">
        <v>359</v>
      </c>
      <c r="CR670">
        <v>0</v>
      </c>
      <c r="CS670" t="s">
        <v>359</v>
      </c>
      <c r="CT670" t="s">
        <v>376</v>
      </c>
      <c r="CU670" t="s">
        <v>359</v>
      </c>
      <c r="CV670" t="s">
        <v>375</v>
      </c>
      <c r="CW670" t="s">
        <v>359</v>
      </c>
      <c r="CX670" t="s">
        <v>9859</v>
      </c>
      <c r="CY670" t="s">
        <v>9860</v>
      </c>
      <c r="CZ670" t="s">
        <v>9861</v>
      </c>
      <c r="DA670" t="s">
        <v>9862</v>
      </c>
      <c r="DB670">
        <v>1</v>
      </c>
      <c r="DC670" t="s">
        <v>9863</v>
      </c>
      <c r="DD670">
        <v>2003</v>
      </c>
      <c r="DE670" t="s">
        <v>370</v>
      </c>
      <c r="DF670" t="s">
        <v>361</v>
      </c>
      <c r="DJ670" t="s">
        <v>359</v>
      </c>
      <c r="DL670" t="s">
        <v>370</v>
      </c>
      <c r="DN670" t="s">
        <v>9864</v>
      </c>
    </row>
    <row r="671" spans="1:118" x14ac:dyDescent="0.3">
      <c r="A671" t="s">
        <v>9865</v>
      </c>
      <c r="B671">
        <v>1</v>
      </c>
      <c r="D671" t="s">
        <v>487</v>
      </c>
      <c r="E671" t="s">
        <v>9866</v>
      </c>
      <c r="F671" t="s">
        <v>9867</v>
      </c>
      <c r="G671" t="s">
        <v>490</v>
      </c>
      <c r="H671" t="s">
        <v>9868</v>
      </c>
      <c r="I671">
        <v>2017</v>
      </c>
      <c r="J671" t="s">
        <v>353</v>
      </c>
      <c r="K671" t="s">
        <v>354</v>
      </c>
      <c r="L671" t="s">
        <v>537</v>
      </c>
      <c r="M671" t="s">
        <v>538</v>
      </c>
      <c r="N671" t="s">
        <v>4869</v>
      </c>
      <c r="Q671" t="s">
        <v>1121</v>
      </c>
      <c r="T671">
        <v>118</v>
      </c>
      <c r="U671">
        <v>60</v>
      </c>
      <c r="V671">
        <v>58</v>
      </c>
      <c r="W671" t="s">
        <v>359</v>
      </c>
      <c r="X671" t="s">
        <v>360</v>
      </c>
      <c r="Z671">
        <v>2015</v>
      </c>
      <c r="AA671" t="s">
        <v>359</v>
      </c>
      <c r="AB671" t="s">
        <v>9869</v>
      </c>
      <c r="AC671" t="s">
        <v>362</v>
      </c>
      <c r="AE671">
        <v>2</v>
      </c>
      <c r="AF671" t="s">
        <v>363</v>
      </c>
      <c r="AG671" t="s">
        <v>1123</v>
      </c>
      <c r="AH671" t="s">
        <v>425</v>
      </c>
      <c r="AI671" t="s">
        <v>426</v>
      </c>
      <c r="AJ671" t="s">
        <v>427</v>
      </c>
      <c r="AL671" t="s">
        <v>359</v>
      </c>
      <c r="AM671">
        <v>5</v>
      </c>
      <c r="AN671" t="s">
        <v>359</v>
      </c>
      <c r="AO671">
        <v>1</v>
      </c>
      <c r="AQ671" t="s">
        <v>401</v>
      </c>
      <c r="AR671">
        <v>2015</v>
      </c>
      <c r="AS671" t="s">
        <v>370</v>
      </c>
      <c r="AT671">
        <v>5</v>
      </c>
      <c r="AU671" t="s">
        <v>359</v>
      </c>
      <c r="AV671">
        <v>1</v>
      </c>
      <c r="AX671">
        <v>2015</v>
      </c>
      <c r="AY671" t="s">
        <v>370</v>
      </c>
      <c r="AZ671">
        <v>6000</v>
      </c>
      <c r="BA671" t="s">
        <v>359</v>
      </c>
      <c r="BB671">
        <v>7</v>
      </c>
      <c r="BC671" t="s">
        <v>1124</v>
      </c>
      <c r="BD671" t="s">
        <v>3142</v>
      </c>
      <c r="BE671" t="s">
        <v>1126</v>
      </c>
      <c r="BF671" t="s">
        <v>3143</v>
      </c>
      <c r="BH671">
        <v>2015</v>
      </c>
      <c r="BI671" t="s">
        <v>370</v>
      </c>
      <c r="BJ671" t="s">
        <v>359</v>
      </c>
      <c r="BK671">
        <v>8</v>
      </c>
      <c r="BL671" t="s">
        <v>1402</v>
      </c>
      <c r="BN671">
        <v>2015</v>
      </c>
      <c r="BO671" t="s">
        <v>370</v>
      </c>
      <c r="BP671" t="s">
        <v>359</v>
      </c>
      <c r="BQ671">
        <v>3</v>
      </c>
      <c r="BS671">
        <v>2015</v>
      </c>
      <c r="BT671" t="s">
        <v>370</v>
      </c>
      <c r="BU671">
        <v>6000</v>
      </c>
      <c r="BV671" t="s">
        <v>359</v>
      </c>
      <c r="BW671">
        <v>2</v>
      </c>
      <c r="BY671">
        <v>2015</v>
      </c>
      <c r="BZ671" t="s">
        <v>370</v>
      </c>
      <c r="CA671" t="s">
        <v>359</v>
      </c>
      <c r="CC671">
        <v>2015</v>
      </c>
      <c r="CD671" t="s">
        <v>370</v>
      </c>
      <c r="CE671" t="s">
        <v>361</v>
      </c>
      <c r="CN671" t="s">
        <v>359</v>
      </c>
      <c r="CO671" t="s">
        <v>359</v>
      </c>
      <c r="CP671" t="s">
        <v>375</v>
      </c>
      <c r="CQ671" t="s">
        <v>359</v>
      </c>
      <c r="CR671">
        <v>0</v>
      </c>
      <c r="CS671" t="s">
        <v>359</v>
      </c>
      <c r="CT671" t="s">
        <v>376</v>
      </c>
      <c r="CU671" t="s">
        <v>359</v>
      </c>
      <c r="CV671" t="s">
        <v>375</v>
      </c>
      <c r="CW671" t="s">
        <v>359</v>
      </c>
      <c r="CX671" t="s">
        <v>9870</v>
      </c>
      <c r="CY671" t="s">
        <v>9871</v>
      </c>
      <c r="CZ671" t="s">
        <v>9872</v>
      </c>
      <c r="DA671" t="s">
        <v>9873</v>
      </c>
      <c r="DB671">
        <v>2</v>
      </c>
      <c r="DC671" t="s">
        <v>9874</v>
      </c>
      <c r="DD671">
        <v>2015</v>
      </c>
      <c r="DE671" t="s">
        <v>370</v>
      </c>
      <c r="DF671" t="s">
        <v>361</v>
      </c>
      <c r="DJ671" t="s">
        <v>359</v>
      </c>
      <c r="DL671" t="s">
        <v>370</v>
      </c>
      <c r="DN671" t="s">
        <v>9875</v>
      </c>
    </row>
    <row r="672" spans="1:118" x14ac:dyDescent="0.3">
      <c r="A672" t="s">
        <v>9876</v>
      </c>
      <c r="B672">
        <v>1</v>
      </c>
      <c r="D672" t="s">
        <v>465</v>
      </c>
      <c r="E672" t="s">
        <v>9877</v>
      </c>
      <c r="F672" t="s">
        <v>9878</v>
      </c>
      <c r="G672" t="s">
        <v>468</v>
      </c>
      <c r="H672" t="s">
        <v>4555</v>
      </c>
      <c r="I672">
        <v>2017</v>
      </c>
      <c r="J672" t="s">
        <v>353</v>
      </c>
      <c r="K672" t="s">
        <v>354</v>
      </c>
      <c r="L672" t="s">
        <v>470</v>
      </c>
      <c r="M672" t="s">
        <v>962</v>
      </c>
      <c r="N672" t="s">
        <v>1019</v>
      </c>
      <c r="Q672" t="s">
        <v>9879</v>
      </c>
      <c r="T672">
        <v>154</v>
      </c>
      <c r="U672">
        <v>154</v>
      </c>
      <c r="V672">
        <v>0</v>
      </c>
      <c r="W672" t="s">
        <v>359</v>
      </c>
      <c r="X672" t="s">
        <v>394</v>
      </c>
      <c r="Z672">
        <v>2017</v>
      </c>
      <c r="AA672" t="s">
        <v>359</v>
      </c>
      <c r="AB672" t="s">
        <v>9880</v>
      </c>
      <c r="AC672" t="s">
        <v>362</v>
      </c>
      <c r="AD672" t="s">
        <v>9881</v>
      </c>
      <c r="AE672">
        <v>1</v>
      </c>
      <c r="AF672" t="s">
        <v>363</v>
      </c>
      <c r="AG672" t="s">
        <v>966</v>
      </c>
      <c r="AH672" t="s">
        <v>967</v>
      </c>
      <c r="AI672" t="s">
        <v>968</v>
      </c>
      <c r="AJ672" t="s">
        <v>969</v>
      </c>
      <c r="AK672" t="s">
        <v>9882</v>
      </c>
      <c r="AL672" t="s">
        <v>359</v>
      </c>
      <c r="AM672">
        <v>40</v>
      </c>
      <c r="AN672" t="s">
        <v>359</v>
      </c>
      <c r="AO672">
        <v>1</v>
      </c>
      <c r="AP672" t="s">
        <v>9883</v>
      </c>
      <c r="AQ672" t="s">
        <v>401</v>
      </c>
      <c r="AR672">
        <v>2017</v>
      </c>
      <c r="AS672" t="s">
        <v>370</v>
      </c>
      <c r="AT672">
        <v>40</v>
      </c>
      <c r="AU672" t="s">
        <v>359</v>
      </c>
      <c r="AV672">
        <v>1</v>
      </c>
      <c r="AW672" t="s">
        <v>9884</v>
      </c>
      <c r="AX672">
        <v>2017</v>
      </c>
      <c r="AY672" t="s">
        <v>370</v>
      </c>
      <c r="AZ672">
        <v>100</v>
      </c>
      <c r="BA672" t="s">
        <v>359</v>
      </c>
      <c r="BB672">
        <v>1</v>
      </c>
      <c r="BC672" t="s">
        <v>9885</v>
      </c>
      <c r="BD672" t="s">
        <v>9886</v>
      </c>
      <c r="BE672" t="s">
        <v>9887</v>
      </c>
      <c r="BF672" t="s">
        <v>9888</v>
      </c>
      <c r="BG672" t="s">
        <v>9889</v>
      </c>
      <c r="BH672">
        <v>2017</v>
      </c>
      <c r="BI672" t="s">
        <v>370</v>
      </c>
      <c r="BJ672" t="s">
        <v>361</v>
      </c>
      <c r="BP672" t="s">
        <v>359</v>
      </c>
      <c r="BQ672">
        <v>2</v>
      </c>
      <c r="BR672" t="s">
        <v>9890</v>
      </c>
      <c r="BS672">
        <v>2017</v>
      </c>
      <c r="BT672" t="s">
        <v>370</v>
      </c>
      <c r="BU672">
        <v>4000</v>
      </c>
      <c r="BV672" t="s">
        <v>361</v>
      </c>
      <c r="CE672" t="s">
        <v>361</v>
      </c>
      <c r="CN672" t="s">
        <v>359</v>
      </c>
      <c r="CO672" t="s">
        <v>359</v>
      </c>
      <c r="CP672" t="s">
        <v>375</v>
      </c>
      <c r="CQ672" t="s">
        <v>359</v>
      </c>
      <c r="CR672">
        <v>0</v>
      </c>
      <c r="CS672" t="s">
        <v>359</v>
      </c>
      <c r="CT672" t="s">
        <v>376</v>
      </c>
      <c r="CU672" t="s">
        <v>359</v>
      </c>
      <c r="CV672" t="s">
        <v>375</v>
      </c>
      <c r="CW672" t="s">
        <v>359</v>
      </c>
      <c r="CX672" t="s">
        <v>9891</v>
      </c>
      <c r="CY672" t="s">
        <v>9892</v>
      </c>
      <c r="CZ672" t="s">
        <v>9893</v>
      </c>
      <c r="DA672" t="s">
        <v>9894</v>
      </c>
      <c r="DB672">
        <v>1</v>
      </c>
      <c r="DC672" t="s">
        <v>9895</v>
      </c>
      <c r="DD672">
        <v>2017</v>
      </c>
      <c r="DE672" t="s">
        <v>370</v>
      </c>
      <c r="DF672" t="s">
        <v>361</v>
      </c>
      <c r="DJ672" t="s">
        <v>359</v>
      </c>
      <c r="DL672" t="s">
        <v>370</v>
      </c>
      <c r="DM672" t="s">
        <v>9896</v>
      </c>
      <c r="DN672" t="s">
        <v>9897</v>
      </c>
    </row>
    <row r="673" spans="1:118" x14ac:dyDescent="0.3">
      <c r="A673" t="s">
        <v>9898</v>
      </c>
      <c r="B673">
        <v>1</v>
      </c>
      <c r="D673" t="s">
        <v>559</v>
      </c>
      <c r="E673" t="s">
        <v>9899</v>
      </c>
      <c r="F673" t="s">
        <v>9900</v>
      </c>
      <c r="G673" t="s">
        <v>562</v>
      </c>
      <c r="H673" t="s">
        <v>9901</v>
      </c>
      <c r="I673">
        <v>2017</v>
      </c>
      <c r="J673" t="s">
        <v>353</v>
      </c>
      <c r="K673" t="s">
        <v>354</v>
      </c>
      <c r="L673" t="s">
        <v>564</v>
      </c>
      <c r="M673" t="s">
        <v>565</v>
      </c>
      <c r="N673" t="s">
        <v>1551</v>
      </c>
      <c r="Q673" t="s">
        <v>9902</v>
      </c>
      <c r="R673">
        <v>6074</v>
      </c>
      <c r="T673">
        <v>25</v>
      </c>
      <c r="U673">
        <v>25</v>
      </c>
      <c r="V673">
        <v>0</v>
      </c>
      <c r="W673" t="s">
        <v>359</v>
      </c>
      <c r="X673" t="s">
        <v>360</v>
      </c>
      <c r="Z673">
        <v>2014</v>
      </c>
      <c r="AA673" t="s">
        <v>361</v>
      </c>
      <c r="AC673" t="s">
        <v>9847</v>
      </c>
      <c r="AE673">
        <v>1</v>
      </c>
      <c r="AF673" t="s">
        <v>363</v>
      </c>
      <c r="AG673" t="s">
        <v>773</v>
      </c>
      <c r="AH673" t="s">
        <v>774</v>
      </c>
      <c r="AI673" t="s">
        <v>775</v>
      </c>
      <c r="AJ673" t="s">
        <v>776</v>
      </c>
      <c r="AL673" t="s">
        <v>359</v>
      </c>
      <c r="AM673">
        <v>4.8</v>
      </c>
      <c r="AN673" t="s">
        <v>359</v>
      </c>
      <c r="AO673">
        <v>1</v>
      </c>
      <c r="AQ673" t="s">
        <v>401</v>
      </c>
      <c r="AR673">
        <v>2014</v>
      </c>
      <c r="AS673" t="s">
        <v>370</v>
      </c>
      <c r="AT673">
        <v>4.8</v>
      </c>
      <c r="AU673" t="s">
        <v>359</v>
      </c>
      <c r="AV673">
        <v>1</v>
      </c>
      <c r="AX673">
        <v>2014</v>
      </c>
      <c r="AY673" t="s">
        <v>370</v>
      </c>
      <c r="AZ673">
        <v>3000</v>
      </c>
      <c r="BA673" t="s">
        <v>359</v>
      </c>
      <c r="BB673">
        <v>16</v>
      </c>
      <c r="BC673" t="s">
        <v>777</v>
      </c>
      <c r="BD673" t="s">
        <v>778</v>
      </c>
      <c r="BE673" t="s">
        <v>779</v>
      </c>
      <c r="BF673" t="s">
        <v>780</v>
      </c>
      <c r="BH673">
        <v>2014</v>
      </c>
      <c r="BI673" t="s">
        <v>370</v>
      </c>
      <c r="BJ673" t="s">
        <v>359</v>
      </c>
      <c r="BK673">
        <v>8</v>
      </c>
      <c r="BL673" t="s">
        <v>4355</v>
      </c>
      <c r="BN673">
        <v>2014</v>
      </c>
      <c r="BO673" t="s">
        <v>369</v>
      </c>
      <c r="BP673" t="s">
        <v>359</v>
      </c>
      <c r="BQ673">
        <v>3</v>
      </c>
      <c r="BS673">
        <v>2014</v>
      </c>
      <c r="BT673" t="s">
        <v>369</v>
      </c>
      <c r="BU673">
        <v>20000</v>
      </c>
      <c r="BV673" t="s">
        <v>359</v>
      </c>
      <c r="BW673">
        <v>1</v>
      </c>
      <c r="BY673">
        <v>2014</v>
      </c>
      <c r="BZ673" t="s">
        <v>369</v>
      </c>
      <c r="CA673" t="s">
        <v>359</v>
      </c>
      <c r="CC673">
        <v>2014</v>
      </c>
      <c r="CD673" t="s">
        <v>370</v>
      </c>
      <c r="CE673" t="s">
        <v>361</v>
      </c>
      <c r="CN673" t="s">
        <v>359</v>
      </c>
      <c r="CO673" t="s">
        <v>359</v>
      </c>
      <c r="CP673" t="s">
        <v>375</v>
      </c>
      <c r="CQ673" t="s">
        <v>359</v>
      </c>
      <c r="CR673">
        <v>0</v>
      </c>
      <c r="CS673" t="s">
        <v>359</v>
      </c>
      <c r="CT673" t="s">
        <v>376</v>
      </c>
      <c r="CU673" t="s">
        <v>359</v>
      </c>
      <c r="CV673" t="s">
        <v>375</v>
      </c>
      <c r="CW673" t="s">
        <v>359</v>
      </c>
      <c r="CX673" t="s">
        <v>9903</v>
      </c>
      <c r="CY673" t="s">
        <v>9904</v>
      </c>
      <c r="CZ673" t="s">
        <v>2446</v>
      </c>
      <c r="DA673" t="s">
        <v>9905</v>
      </c>
      <c r="DB673">
        <v>1</v>
      </c>
      <c r="DC673" t="s">
        <v>9906</v>
      </c>
      <c r="DD673">
        <v>2014</v>
      </c>
      <c r="DE673" t="s">
        <v>369</v>
      </c>
      <c r="DF673" t="s">
        <v>361</v>
      </c>
      <c r="DJ673" t="s">
        <v>361</v>
      </c>
      <c r="DK673" t="s">
        <v>9907</v>
      </c>
      <c r="DL673" t="s">
        <v>369</v>
      </c>
      <c r="DN673" t="s">
        <v>9908</v>
      </c>
    </row>
    <row r="674" spans="1:118" x14ac:dyDescent="0.3">
      <c r="A674" t="s">
        <v>9909</v>
      </c>
      <c r="B674">
        <v>1</v>
      </c>
      <c r="D674" t="s">
        <v>412</v>
      </c>
      <c r="E674" t="s">
        <v>9910</v>
      </c>
      <c r="F674" t="s">
        <v>9911</v>
      </c>
      <c r="G674" t="s">
        <v>415</v>
      </c>
      <c r="H674" t="s">
        <v>9912</v>
      </c>
      <c r="I674">
        <v>2017</v>
      </c>
      <c r="J674" t="s">
        <v>353</v>
      </c>
      <c r="K674" t="s">
        <v>354</v>
      </c>
      <c r="L674" t="s">
        <v>996</v>
      </c>
      <c r="M674" t="s">
        <v>1192</v>
      </c>
      <c r="N674" t="s">
        <v>4271</v>
      </c>
      <c r="Q674" t="s">
        <v>3277</v>
      </c>
      <c r="R674">
        <v>6572</v>
      </c>
      <c r="T674">
        <v>70</v>
      </c>
      <c r="U674">
        <v>60</v>
      </c>
      <c r="V674">
        <v>10</v>
      </c>
      <c r="W674" t="s">
        <v>359</v>
      </c>
      <c r="X674" t="s">
        <v>360</v>
      </c>
      <c r="Z674">
        <v>2009</v>
      </c>
      <c r="AA674" t="s">
        <v>359</v>
      </c>
      <c r="AB674" t="s">
        <v>3278</v>
      </c>
      <c r="AC674" t="s">
        <v>3279</v>
      </c>
      <c r="AE674">
        <v>3</v>
      </c>
      <c r="AF674" t="s">
        <v>363</v>
      </c>
      <c r="AG674" t="s">
        <v>3280</v>
      </c>
      <c r="AH674" t="s">
        <v>451</v>
      </c>
      <c r="AI674" t="s">
        <v>452</v>
      </c>
      <c r="AJ674" t="s">
        <v>453</v>
      </c>
      <c r="AL674" t="s">
        <v>359</v>
      </c>
      <c r="AM674">
        <v>4.5</v>
      </c>
      <c r="AN674" t="s">
        <v>359</v>
      </c>
      <c r="AO674">
        <v>3</v>
      </c>
      <c r="AQ674" t="s">
        <v>401</v>
      </c>
      <c r="AR674">
        <v>2009</v>
      </c>
      <c r="AS674" t="s">
        <v>370</v>
      </c>
      <c r="AT674">
        <v>4.5</v>
      </c>
      <c r="AU674" t="s">
        <v>359</v>
      </c>
      <c r="AV674">
        <v>2</v>
      </c>
      <c r="AX674">
        <v>2009</v>
      </c>
      <c r="AY674" t="s">
        <v>370</v>
      </c>
      <c r="AZ674">
        <v>5000</v>
      </c>
      <c r="BA674" t="s">
        <v>359</v>
      </c>
      <c r="BB674">
        <v>7</v>
      </c>
      <c r="BC674" t="s">
        <v>454</v>
      </c>
      <c r="BD674" t="s">
        <v>455</v>
      </c>
      <c r="BE674" t="s">
        <v>456</v>
      </c>
      <c r="BF674" t="s">
        <v>457</v>
      </c>
      <c r="BH674">
        <v>2009</v>
      </c>
      <c r="BI674" t="s">
        <v>370</v>
      </c>
      <c r="BJ674" t="s">
        <v>359</v>
      </c>
      <c r="BK674">
        <v>14</v>
      </c>
      <c r="BL674" t="s">
        <v>432</v>
      </c>
      <c r="BN674">
        <v>2009</v>
      </c>
      <c r="BO674" t="s">
        <v>370</v>
      </c>
      <c r="BP674" t="s">
        <v>359</v>
      </c>
      <c r="BQ674">
        <v>2</v>
      </c>
      <c r="BS674">
        <v>2009</v>
      </c>
      <c r="BT674" t="s">
        <v>370</v>
      </c>
      <c r="BU674">
        <v>5000</v>
      </c>
      <c r="BV674" t="s">
        <v>359</v>
      </c>
      <c r="BW674">
        <v>1</v>
      </c>
      <c r="BY674">
        <v>2012</v>
      </c>
      <c r="BZ674" t="s">
        <v>370</v>
      </c>
      <c r="CA674" t="s">
        <v>359</v>
      </c>
      <c r="CC674">
        <v>2012</v>
      </c>
      <c r="CD674" t="s">
        <v>370</v>
      </c>
      <c r="CE674" t="s">
        <v>361</v>
      </c>
      <c r="CN674" t="s">
        <v>359</v>
      </c>
      <c r="CO674" t="s">
        <v>359</v>
      </c>
      <c r="CP674" t="s">
        <v>375</v>
      </c>
      <c r="CQ674" t="s">
        <v>359</v>
      </c>
      <c r="CR674">
        <v>0</v>
      </c>
      <c r="CS674" t="s">
        <v>359</v>
      </c>
      <c r="CT674" t="s">
        <v>376</v>
      </c>
      <c r="CU674" t="s">
        <v>359</v>
      </c>
      <c r="CV674" t="s">
        <v>375</v>
      </c>
      <c r="CW674" t="s">
        <v>359</v>
      </c>
      <c r="CX674" t="s">
        <v>9913</v>
      </c>
      <c r="CY674" t="s">
        <v>9914</v>
      </c>
      <c r="CZ674" t="s">
        <v>9915</v>
      </c>
      <c r="DA674" t="s">
        <v>9916</v>
      </c>
      <c r="DB674">
        <v>1</v>
      </c>
      <c r="DC674" t="s">
        <v>9917</v>
      </c>
      <c r="DD674">
        <v>2012</v>
      </c>
      <c r="DE674" t="s">
        <v>370</v>
      </c>
      <c r="DF674" t="s">
        <v>361</v>
      </c>
      <c r="DJ674" t="s">
        <v>359</v>
      </c>
      <c r="DL674" t="s">
        <v>370</v>
      </c>
      <c r="DN674" t="s">
        <v>9918</v>
      </c>
    </row>
    <row r="675" spans="1:118" x14ac:dyDescent="0.3">
      <c r="A675" t="s">
        <v>9919</v>
      </c>
      <c r="B675">
        <v>1</v>
      </c>
      <c r="D675" t="s">
        <v>465</v>
      </c>
      <c r="E675" t="s">
        <v>9920</v>
      </c>
      <c r="F675" t="s">
        <v>9921</v>
      </c>
      <c r="G675" t="s">
        <v>468</v>
      </c>
      <c r="H675" t="s">
        <v>9922</v>
      </c>
      <c r="I675">
        <v>2017</v>
      </c>
      <c r="J675" t="s">
        <v>353</v>
      </c>
      <c r="K675" t="s">
        <v>354</v>
      </c>
      <c r="L675" t="s">
        <v>1033</v>
      </c>
      <c r="M675" t="s">
        <v>831</v>
      </c>
      <c r="N675" t="s">
        <v>2849</v>
      </c>
      <c r="Q675" t="s">
        <v>9923</v>
      </c>
      <c r="R675">
        <v>1259</v>
      </c>
      <c r="T675">
        <v>157</v>
      </c>
      <c r="U675">
        <v>157</v>
      </c>
      <c r="V675">
        <v>0</v>
      </c>
      <c r="W675" t="s">
        <v>359</v>
      </c>
      <c r="X675" t="s">
        <v>394</v>
      </c>
      <c r="Z675">
        <v>2013</v>
      </c>
      <c r="AA675" t="s">
        <v>361</v>
      </c>
      <c r="AC675" t="s">
        <v>668</v>
      </c>
      <c r="AD675" t="s">
        <v>2851</v>
      </c>
      <c r="AE675">
        <v>1</v>
      </c>
      <c r="AF675" t="s">
        <v>363</v>
      </c>
      <c r="AG675" t="s">
        <v>2852</v>
      </c>
      <c r="AH675" t="s">
        <v>2853</v>
      </c>
      <c r="AI675" t="s">
        <v>2854</v>
      </c>
      <c r="AJ675" t="s">
        <v>2855</v>
      </c>
      <c r="AL675" t="s">
        <v>359</v>
      </c>
      <c r="AM675">
        <v>20</v>
      </c>
      <c r="AN675" t="s">
        <v>361</v>
      </c>
      <c r="AT675">
        <v>20</v>
      </c>
      <c r="AU675" t="s">
        <v>361</v>
      </c>
      <c r="BA675" t="s">
        <v>359</v>
      </c>
      <c r="BB675">
        <v>1</v>
      </c>
      <c r="BC675" t="s">
        <v>9924</v>
      </c>
      <c r="BD675" t="s">
        <v>9925</v>
      </c>
      <c r="BE675" t="s">
        <v>9926</v>
      </c>
      <c r="BF675" t="s">
        <v>9927</v>
      </c>
      <c r="BG675" t="s">
        <v>9928</v>
      </c>
      <c r="BH675">
        <v>2013</v>
      </c>
      <c r="BI675" t="s">
        <v>370</v>
      </c>
      <c r="BJ675" t="s">
        <v>361</v>
      </c>
      <c r="BP675" t="s">
        <v>361</v>
      </c>
      <c r="BV675" t="s">
        <v>361</v>
      </c>
      <c r="CE675" t="s">
        <v>361</v>
      </c>
      <c r="CN675" t="s">
        <v>359</v>
      </c>
      <c r="CO675" t="s">
        <v>359</v>
      </c>
      <c r="CP675" t="s">
        <v>375</v>
      </c>
      <c r="CQ675" t="s">
        <v>359</v>
      </c>
      <c r="CR675">
        <v>0</v>
      </c>
      <c r="CS675" t="s">
        <v>359</v>
      </c>
      <c r="CT675" t="s">
        <v>376</v>
      </c>
      <c r="CU675" t="s">
        <v>359</v>
      </c>
      <c r="CV675" t="s">
        <v>375</v>
      </c>
      <c r="CW675" t="s">
        <v>359</v>
      </c>
      <c r="CX675" t="s">
        <v>9929</v>
      </c>
      <c r="CY675" t="s">
        <v>9930</v>
      </c>
      <c r="CZ675" t="s">
        <v>9931</v>
      </c>
      <c r="DA675" t="s">
        <v>9932</v>
      </c>
      <c r="DB675">
        <v>1</v>
      </c>
      <c r="DC675" t="s">
        <v>9933</v>
      </c>
      <c r="DD675">
        <v>2013</v>
      </c>
      <c r="DE675" t="s">
        <v>370</v>
      </c>
      <c r="DF675" t="s">
        <v>361</v>
      </c>
      <c r="DJ675" t="s">
        <v>359</v>
      </c>
      <c r="DL675" t="s">
        <v>370</v>
      </c>
      <c r="DM675" t="s">
        <v>2851</v>
      </c>
      <c r="DN675" t="s">
        <v>9934</v>
      </c>
    </row>
    <row r="676" spans="1:118" x14ac:dyDescent="0.3">
      <c r="A676" t="s">
        <v>9935</v>
      </c>
      <c r="B676">
        <v>1</v>
      </c>
      <c r="D676" t="s">
        <v>465</v>
      </c>
      <c r="E676" t="s">
        <v>9936</v>
      </c>
      <c r="F676" t="s">
        <v>9937</v>
      </c>
      <c r="G676" t="s">
        <v>468</v>
      </c>
      <c r="H676" t="s">
        <v>9938</v>
      </c>
      <c r="I676">
        <v>2017</v>
      </c>
      <c r="J676" t="s">
        <v>353</v>
      </c>
      <c r="K676" t="s">
        <v>354</v>
      </c>
      <c r="L676" t="s">
        <v>470</v>
      </c>
      <c r="M676" t="s">
        <v>471</v>
      </c>
      <c r="N676" t="s">
        <v>3518</v>
      </c>
      <c r="Q676" t="s">
        <v>9939</v>
      </c>
      <c r="R676">
        <v>9577</v>
      </c>
      <c r="T676">
        <v>109</v>
      </c>
      <c r="U676">
        <v>109</v>
      </c>
      <c r="V676">
        <v>0</v>
      </c>
      <c r="W676" t="s">
        <v>359</v>
      </c>
      <c r="X676" t="s">
        <v>394</v>
      </c>
      <c r="Z676">
        <v>2015</v>
      </c>
      <c r="AA676" t="s">
        <v>361</v>
      </c>
      <c r="AC676" t="s">
        <v>9940</v>
      </c>
      <c r="AD676" t="s">
        <v>9941</v>
      </c>
      <c r="AE676">
        <v>1</v>
      </c>
      <c r="AF676" t="s">
        <v>363</v>
      </c>
      <c r="AG676" t="s">
        <v>9942</v>
      </c>
      <c r="AH676" t="s">
        <v>9943</v>
      </c>
      <c r="AI676" t="s">
        <v>9944</v>
      </c>
      <c r="AJ676" t="s">
        <v>9945</v>
      </c>
      <c r="AL676" t="s">
        <v>359</v>
      </c>
      <c r="AM676">
        <v>40</v>
      </c>
      <c r="AN676" t="s">
        <v>361</v>
      </c>
      <c r="AT676">
        <v>40</v>
      </c>
      <c r="AU676" t="s">
        <v>361</v>
      </c>
      <c r="BA676" t="s">
        <v>359</v>
      </c>
      <c r="BB676">
        <v>1</v>
      </c>
      <c r="BC676" t="s">
        <v>9946</v>
      </c>
      <c r="BD676" t="s">
        <v>9947</v>
      </c>
      <c r="BE676" t="s">
        <v>9948</v>
      </c>
      <c r="BF676" t="s">
        <v>9949</v>
      </c>
      <c r="BG676" t="s">
        <v>9950</v>
      </c>
      <c r="BH676">
        <v>2015</v>
      </c>
      <c r="BI676" t="s">
        <v>370</v>
      </c>
      <c r="BJ676" t="s">
        <v>361</v>
      </c>
      <c r="BP676" t="s">
        <v>361</v>
      </c>
      <c r="BV676" t="s">
        <v>361</v>
      </c>
      <c r="CE676" t="s">
        <v>361</v>
      </c>
      <c r="CN676" t="s">
        <v>359</v>
      </c>
      <c r="CO676" t="s">
        <v>359</v>
      </c>
      <c r="CP676" t="s">
        <v>375</v>
      </c>
      <c r="CQ676" t="s">
        <v>359</v>
      </c>
      <c r="CR676">
        <v>0</v>
      </c>
      <c r="CS676" t="s">
        <v>359</v>
      </c>
      <c r="CT676" t="s">
        <v>376</v>
      </c>
      <c r="CU676" t="s">
        <v>359</v>
      </c>
      <c r="CV676" t="s">
        <v>375</v>
      </c>
      <c r="CW676" t="s">
        <v>359</v>
      </c>
      <c r="CX676" t="s">
        <v>9951</v>
      </c>
      <c r="CY676" t="s">
        <v>9952</v>
      </c>
      <c r="CZ676" t="s">
        <v>9953</v>
      </c>
      <c r="DA676" t="s">
        <v>9954</v>
      </c>
      <c r="DB676">
        <v>1</v>
      </c>
      <c r="DD676">
        <v>2015</v>
      </c>
      <c r="DE676" t="s">
        <v>370</v>
      </c>
      <c r="DF676" t="s">
        <v>361</v>
      </c>
      <c r="DJ676" t="s">
        <v>359</v>
      </c>
      <c r="DL676" t="s">
        <v>370</v>
      </c>
      <c r="DM676" t="s">
        <v>9941</v>
      </c>
      <c r="DN676" t="s">
        <v>9955</v>
      </c>
    </row>
    <row r="677" spans="1:118" x14ac:dyDescent="0.3">
      <c r="A677" t="s">
        <v>9956</v>
      </c>
      <c r="B677">
        <v>1</v>
      </c>
      <c r="D677" t="s">
        <v>465</v>
      </c>
      <c r="E677" t="s">
        <v>9957</v>
      </c>
      <c r="F677" t="s">
        <v>9958</v>
      </c>
      <c r="G677" t="s">
        <v>468</v>
      </c>
      <c r="H677" t="s">
        <v>5270</v>
      </c>
      <c r="I677">
        <v>2017</v>
      </c>
      <c r="J677" t="s">
        <v>353</v>
      </c>
      <c r="K677" t="s">
        <v>354</v>
      </c>
      <c r="L677" t="s">
        <v>470</v>
      </c>
      <c r="M677" t="s">
        <v>962</v>
      </c>
      <c r="N677" t="s">
        <v>1019</v>
      </c>
      <c r="Q677" t="s">
        <v>9959</v>
      </c>
      <c r="R677">
        <v>30604</v>
      </c>
      <c r="T677">
        <v>154</v>
      </c>
      <c r="U677">
        <v>154</v>
      </c>
      <c r="V677">
        <v>0</v>
      </c>
      <c r="W677" t="s">
        <v>359</v>
      </c>
      <c r="X677" t="s">
        <v>360</v>
      </c>
      <c r="Z677">
        <v>2012</v>
      </c>
      <c r="AA677" t="s">
        <v>361</v>
      </c>
      <c r="AC677" t="s">
        <v>668</v>
      </c>
      <c r="AD677" t="s">
        <v>9960</v>
      </c>
      <c r="AE677">
        <v>11</v>
      </c>
      <c r="AF677" t="s">
        <v>363</v>
      </c>
      <c r="AG677" t="s">
        <v>670</v>
      </c>
      <c r="AH677" t="s">
        <v>671</v>
      </c>
      <c r="AI677" t="s">
        <v>672</v>
      </c>
      <c r="AJ677" t="s">
        <v>673</v>
      </c>
      <c r="AL677" t="s">
        <v>359</v>
      </c>
      <c r="AM677">
        <v>4</v>
      </c>
      <c r="AN677" t="s">
        <v>361</v>
      </c>
      <c r="AT677">
        <v>4</v>
      </c>
      <c r="AU677" t="s">
        <v>361</v>
      </c>
      <c r="BA677" t="s">
        <v>361</v>
      </c>
      <c r="BJ677" t="s">
        <v>361</v>
      </c>
      <c r="BP677" t="s">
        <v>361</v>
      </c>
      <c r="BV677" t="s">
        <v>361</v>
      </c>
      <c r="CE677" t="s">
        <v>361</v>
      </c>
      <c r="CN677" t="s">
        <v>359</v>
      </c>
      <c r="CO677" t="s">
        <v>359</v>
      </c>
      <c r="CP677" t="s">
        <v>375</v>
      </c>
      <c r="CQ677" t="s">
        <v>359</v>
      </c>
      <c r="CR677">
        <v>0</v>
      </c>
      <c r="CS677" t="s">
        <v>359</v>
      </c>
      <c r="CT677" t="s">
        <v>376</v>
      </c>
      <c r="CU677" t="s">
        <v>359</v>
      </c>
      <c r="CV677" t="s">
        <v>375</v>
      </c>
      <c r="CW677" t="s">
        <v>359</v>
      </c>
      <c r="CX677" t="s">
        <v>9961</v>
      </c>
      <c r="CY677" t="s">
        <v>9962</v>
      </c>
      <c r="CZ677" t="s">
        <v>9963</v>
      </c>
      <c r="DA677" t="s">
        <v>9964</v>
      </c>
      <c r="DB677">
        <v>1</v>
      </c>
      <c r="DC677" t="s">
        <v>9965</v>
      </c>
      <c r="DD677">
        <v>2012</v>
      </c>
      <c r="DE677" t="s">
        <v>622</v>
      </c>
      <c r="DF677" t="s">
        <v>361</v>
      </c>
      <c r="DJ677" t="s">
        <v>361</v>
      </c>
      <c r="DK677" t="s">
        <v>9960</v>
      </c>
      <c r="DL677" t="s">
        <v>622</v>
      </c>
      <c r="DM677" t="s">
        <v>9960</v>
      </c>
      <c r="DN677" t="s">
        <v>9966</v>
      </c>
    </row>
    <row r="678" spans="1:118" x14ac:dyDescent="0.3">
      <c r="A678" t="s">
        <v>9967</v>
      </c>
      <c r="B678">
        <v>1</v>
      </c>
      <c r="D678" t="s">
        <v>487</v>
      </c>
      <c r="E678" t="s">
        <v>9968</v>
      </c>
      <c r="F678" t="s">
        <v>9969</v>
      </c>
      <c r="G678" t="s">
        <v>490</v>
      </c>
      <c r="H678" t="s">
        <v>9970</v>
      </c>
      <c r="I678">
        <v>2017</v>
      </c>
      <c r="J678" t="s">
        <v>353</v>
      </c>
      <c r="K678" t="s">
        <v>354</v>
      </c>
      <c r="L678" t="s">
        <v>492</v>
      </c>
      <c r="M678" t="s">
        <v>1058</v>
      </c>
      <c r="N678" t="s">
        <v>1611</v>
      </c>
      <c r="Q678" t="s">
        <v>1060</v>
      </c>
      <c r="R678">
        <v>6436</v>
      </c>
      <c r="T678">
        <v>212</v>
      </c>
      <c r="U678">
        <v>112</v>
      </c>
      <c r="V678">
        <v>100</v>
      </c>
      <c r="W678" t="s">
        <v>359</v>
      </c>
      <c r="X678" t="s">
        <v>360</v>
      </c>
      <c r="Z678">
        <v>2013</v>
      </c>
      <c r="AA678" t="s">
        <v>361</v>
      </c>
      <c r="AC678" t="s">
        <v>362</v>
      </c>
      <c r="AE678">
        <v>7</v>
      </c>
      <c r="AF678" t="s">
        <v>363</v>
      </c>
      <c r="AG678" t="s">
        <v>1061</v>
      </c>
      <c r="AH678" t="s">
        <v>1062</v>
      </c>
      <c r="AI678" t="s">
        <v>1063</v>
      </c>
      <c r="AJ678" t="s">
        <v>1064</v>
      </c>
      <c r="AL678" t="s">
        <v>359</v>
      </c>
      <c r="AM678">
        <v>10</v>
      </c>
      <c r="AN678" t="s">
        <v>359</v>
      </c>
      <c r="AO678">
        <v>3</v>
      </c>
      <c r="AQ678" t="s">
        <v>401</v>
      </c>
      <c r="AR678">
        <v>2013</v>
      </c>
      <c r="AS678" t="s">
        <v>370</v>
      </c>
      <c r="AT678">
        <v>10</v>
      </c>
      <c r="AU678" t="s">
        <v>359</v>
      </c>
      <c r="AV678">
        <v>1</v>
      </c>
      <c r="AX678">
        <v>2013</v>
      </c>
      <c r="AY678" t="s">
        <v>370</v>
      </c>
      <c r="AZ678">
        <v>1500</v>
      </c>
      <c r="BA678" t="s">
        <v>359</v>
      </c>
      <c r="BB678">
        <v>20</v>
      </c>
      <c r="BC678" t="s">
        <v>1065</v>
      </c>
      <c r="BD678" t="s">
        <v>1066</v>
      </c>
      <c r="BE678" t="s">
        <v>1067</v>
      </c>
      <c r="BF678" t="s">
        <v>1068</v>
      </c>
      <c r="BH678">
        <v>2013</v>
      </c>
      <c r="BI678" t="s">
        <v>370</v>
      </c>
      <c r="BJ678" t="s">
        <v>359</v>
      </c>
      <c r="BK678">
        <v>25</v>
      </c>
      <c r="BL678" t="s">
        <v>551</v>
      </c>
      <c r="BN678">
        <v>2013</v>
      </c>
      <c r="BO678" t="s">
        <v>370</v>
      </c>
      <c r="BP678" t="s">
        <v>359</v>
      </c>
      <c r="BQ678">
        <v>4</v>
      </c>
      <c r="BS678">
        <v>2013</v>
      </c>
      <c r="BT678" t="s">
        <v>370</v>
      </c>
      <c r="BU678">
        <v>11000</v>
      </c>
      <c r="BV678" t="s">
        <v>359</v>
      </c>
      <c r="BW678">
        <v>2</v>
      </c>
      <c r="BY678">
        <v>2013</v>
      </c>
      <c r="BZ678" t="s">
        <v>369</v>
      </c>
      <c r="CA678" t="s">
        <v>359</v>
      </c>
      <c r="CC678">
        <v>2013</v>
      </c>
      <c r="CD678" t="s">
        <v>370</v>
      </c>
      <c r="CE678" t="s">
        <v>361</v>
      </c>
      <c r="CN678" t="s">
        <v>359</v>
      </c>
      <c r="CO678" t="s">
        <v>359</v>
      </c>
      <c r="CP678" t="s">
        <v>375</v>
      </c>
      <c r="CQ678" t="s">
        <v>359</v>
      </c>
      <c r="CR678">
        <v>0</v>
      </c>
      <c r="CS678" t="s">
        <v>359</v>
      </c>
      <c r="CT678" t="s">
        <v>376</v>
      </c>
      <c r="CU678" t="s">
        <v>359</v>
      </c>
      <c r="CV678" t="s">
        <v>375</v>
      </c>
      <c r="CW678" t="s">
        <v>359</v>
      </c>
      <c r="CX678" t="s">
        <v>9971</v>
      </c>
      <c r="CY678" t="s">
        <v>9972</v>
      </c>
      <c r="CZ678" t="s">
        <v>9973</v>
      </c>
      <c r="DA678" t="s">
        <v>9974</v>
      </c>
      <c r="DB678">
        <v>1</v>
      </c>
      <c r="DC678" t="s">
        <v>9975</v>
      </c>
      <c r="DD678">
        <v>2013</v>
      </c>
      <c r="DE678" t="s">
        <v>370</v>
      </c>
      <c r="DF678" t="s">
        <v>361</v>
      </c>
      <c r="DJ678" t="s">
        <v>359</v>
      </c>
      <c r="DL678" t="s">
        <v>369</v>
      </c>
      <c r="DM678" t="s">
        <v>9976</v>
      </c>
      <c r="DN678" t="s">
        <v>9977</v>
      </c>
    </row>
    <row r="679" spans="1:118" x14ac:dyDescent="0.3">
      <c r="A679" t="s">
        <v>9978</v>
      </c>
      <c r="B679">
        <v>1</v>
      </c>
      <c r="D679" t="s">
        <v>465</v>
      </c>
      <c r="E679" t="s">
        <v>9979</v>
      </c>
      <c r="F679" t="s">
        <v>9980</v>
      </c>
      <c r="G679" t="s">
        <v>468</v>
      </c>
      <c r="H679" t="s">
        <v>9981</v>
      </c>
      <c r="I679">
        <v>2017</v>
      </c>
      <c r="J679" t="s">
        <v>353</v>
      </c>
      <c r="K679" t="s">
        <v>354</v>
      </c>
      <c r="L679" t="s">
        <v>664</v>
      </c>
      <c r="M679" t="s">
        <v>665</v>
      </c>
      <c r="N679" t="s">
        <v>666</v>
      </c>
      <c r="Q679" t="s">
        <v>9982</v>
      </c>
      <c r="R679">
        <v>30604</v>
      </c>
      <c r="T679">
        <v>174</v>
      </c>
      <c r="U679">
        <v>174</v>
      </c>
      <c r="V679">
        <v>0</v>
      </c>
      <c r="W679" t="s">
        <v>359</v>
      </c>
      <c r="X679" t="s">
        <v>360</v>
      </c>
      <c r="Z679">
        <v>2012</v>
      </c>
      <c r="AA679" t="s">
        <v>361</v>
      </c>
      <c r="AC679" t="s">
        <v>362</v>
      </c>
      <c r="AD679" t="s">
        <v>9983</v>
      </c>
      <c r="AE679">
        <v>11</v>
      </c>
      <c r="AF679" t="s">
        <v>363</v>
      </c>
      <c r="AG679" t="s">
        <v>670</v>
      </c>
      <c r="AH679" t="s">
        <v>671</v>
      </c>
      <c r="AI679" t="s">
        <v>672</v>
      </c>
      <c r="AJ679" t="s">
        <v>673</v>
      </c>
      <c r="AL679" t="s">
        <v>359</v>
      </c>
      <c r="AM679">
        <v>4</v>
      </c>
      <c r="AN679" t="s">
        <v>361</v>
      </c>
      <c r="AT679">
        <v>4</v>
      </c>
      <c r="AU679" t="s">
        <v>361</v>
      </c>
      <c r="BA679" t="s">
        <v>361</v>
      </c>
      <c r="BJ679" t="s">
        <v>361</v>
      </c>
      <c r="BP679" t="s">
        <v>361</v>
      </c>
      <c r="BV679" t="s">
        <v>361</v>
      </c>
      <c r="CE679" t="s">
        <v>361</v>
      </c>
      <c r="CN679" t="s">
        <v>359</v>
      </c>
      <c r="CO679" t="s">
        <v>359</v>
      </c>
      <c r="CP679" t="s">
        <v>375</v>
      </c>
      <c r="CQ679" t="s">
        <v>359</v>
      </c>
      <c r="CR679">
        <v>0</v>
      </c>
      <c r="CS679" t="s">
        <v>359</v>
      </c>
      <c r="CT679" t="s">
        <v>376</v>
      </c>
      <c r="CU679" t="s">
        <v>359</v>
      </c>
      <c r="CV679" t="s">
        <v>375</v>
      </c>
      <c r="CW679" t="s">
        <v>359</v>
      </c>
      <c r="CX679" t="s">
        <v>9984</v>
      </c>
      <c r="CY679" t="s">
        <v>9985</v>
      </c>
      <c r="CZ679" t="s">
        <v>9986</v>
      </c>
      <c r="DA679" t="s">
        <v>9987</v>
      </c>
      <c r="DB679">
        <v>0</v>
      </c>
      <c r="DC679" t="s">
        <v>9988</v>
      </c>
      <c r="DD679">
        <v>2012</v>
      </c>
      <c r="DE679" t="s">
        <v>622</v>
      </c>
      <c r="DF679" t="s">
        <v>361</v>
      </c>
      <c r="DJ679" t="s">
        <v>361</v>
      </c>
      <c r="DK679" t="s">
        <v>9989</v>
      </c>
      <c r="DL679" t="s">
        <v>622</v>
      </c>
      <c r="DM679" t="s">
        <v>9983</v>
      </c>
      <c r="DN679" t="s">
        <v>9990</v>
      </c>
    </row>
    <row r="680" spans="1:118" x14ac:dyDescent="0.3">
      <c r="A680" t="s">
        <v>9991</v>
      </c>
      <c r="B680">
        <v>1</v>
      </c>
      <c r="D680" t="s">
        <v>559</v>
      </c>
      <c r="E680" t="s">
        <v>9992</v>
      </c>
      <c r="F680" t="s">
        <v>9993</v>
      </c>
      <c r="G680" t="s">
        <v>562</v>
      </c>
      <c r="H680" t="s">
        <v>9994</v>
      </c>
      <c r="I680">
        <v>2017</v>
      </c>
      <c r="J680" t="s">
        <v>353</v>
      </c>
      <c r="K680" t="s">
        <v>354</v>
      </c>
      <c r="L680" t="s">
        <v>754</v>
      </c>
      <c r="M680" t="s">
        <v>916</v>
      </c>
      <c r="N680" t="s">
        <v>6936</v>
      </c>
      <c r="Q680" t="s">
        <v>1741</v>
      </c>
      <c r="R680">
        <v>26296</v>
      </c>
      <c r="T680">
        <v>178</v>
      </c>
      <c r="U680">
        <v>126</v>
      </c>
      <c r="V680">
        <v>52</v>
      </c>
      <c r="W680" t="s">
        <v>359</v>
      </c>
      <c r="X680" t="s">
        <v>394</v>
      </c>
      <c r="Z680">
        <v>2004</v>
      </c>
      <c r="AA680" t="s">
        <v>359</v>
      </c>
      <c r="AB680" t="s">
        <v>1742</v>
      </c>
      <c r="AE680">
        <v>1</v>
      </c>
      <c r="AF680" t="s">
        <v>363</v>
      </c>
      <c r="AG680" t="s">
        <v>1743</v>
      </c>
      <c r="AH680" t="s">
        <v>9995</v>
      </c>
      <c r="AI680" t="s">
        <v>1745</v>
      </c>
      <c r="AJ680" t="s">
        <v>1746</v>
      </c>
      <c r="AL680" t="s">
        <v>359</v>
      </c>
      <c r="AM680">
        <v>8</v>
      </c>
      <c r="AN680" t="s">
        <v>359</v>
      </c>
      <c r="AO680">
        <v>1</v>
      </c>
      <c r="AQ680" t="s">
        <v>401</v>
      </c>
      <c r="AR680">
        <v>2004</v>
      </c>
      <c r="AS680" t="s">
        <v>369</v>
      </c>
      <c r="AT680">
        <v>8</v>
      </c>
      <c r="AU680" t="s">
        <v>359</v>
      </c>
      <c r="AV680">
        <v>1</v>
      </c>
      <c r="AX680">
        <v>2004</v>
      </c>
      <c r="AY680" t="s">
        <v>369</v>
      </c>
      <c r="AZ680">
        <v>3500</v>
      </c>
      <c r="BA680" t="s">
        <v>359</v>
      </c>
      <c r="BB680">
        <v>6</v>
      </c>
      <c r="BC680" t="s">
        <v>1747</v>
      </c>
      <c r="BD680" t="s">
        <v>1748</v>
      </c>
      <c r="BE680" t="s">
        <v>1749</v>
      </c>
      <c r="BF680" t="s">
        <v>1750</v>
      </c>
      <c r="BH680">
        <v>2004</v>
      </c>
      <c r="BI680" t="s">
        <v>369</v>
      </c>
      <c r="BJ680" t="s">
        <v>359</v>
      </c>
      <c r="BK680">
        <v>4</v>
      </c>
      <c r="BL680" t="s">
        <v>1751</v>
      </c>
      <c r="BN680">
        <v>2004</v>
      </c>
      <c r="BO680" t="s">
        <v>369</v>
      </c>
      <c r="BP680" t="s">
        <v>359</v>
      </c>
      <c r="BQ680">
        <v>2</v>
      </c>
      <c r="BS680">
        <v>2004</v>
      </c>
      <c r="BT680" t="s">
        <v>369</v>
      </c>
      <c r="BU680">
        <v>4500</v>
      </c>
      <c r="BV680" t="s">
        <v>361</v>
      </c>
      <c r="CE680" t="s">
        <v>361</v>
      </c>
      <c r="CN680" t="s">
        <v>359</v>
      </c>
      <c r="CO680" t="s">
        <v>359</v>
      </c>
      <c r="CP680" t="s">
        <v>375</v>
      </c>
      <c r="CQ680" t="s">
        <v>359</v>
      </c>
      <c r="CR680">
        <v>0</v>
      </c>
      <c r="CS680" t="s">
        <v>359</v>
      </c>
      <c r="CT680" t="s">
        <v>376</v>
      </c>
      <c r="CU680" t="s">
        <v>359</v>
      </c>
      <c r="CV680" t="s">
        <v>375</v>
      </c>
      <c r="CW680" t="s">
        <v>359</v>
      </c>
      <c r="CX680" t="s">
        <v>9996</v>
      </c>
      <c r="CY680" t="s">
        <v>9997</v>
      </c>
      <c r="CZ680" t="s">
        <v>9998</v>
      </c>
      <c r="DA680" t="s">
        <v>9999</v>
      </c>
      <c r="DB680">
        <v>12</v>
      </c>
      <c r="DC680" t="s">
        <v>10000</v>
      </c>
      <c r="DD680">
        <v>2004</v>
      </c>
      <c r="DE680" t="s">
        <v>369</v>
      </c>
      <c r="DF680" t="s">
        <v>361</v>
      </c>
      <c r="DJ680" t="s">
        <v>361</v>
      </c>
      <c r="DK680" t="s">
        <v>10001</v>
      </c>
      <c r="DL680" t="s">
        <v>622</v>
      </c>
      <c r="DM680" t="s">
        <v>1757</v>
      </c>
      <c r="DN680" t="s">
        <v>10002</v>
      </c>
    </row>
    <row r="681" spans="1:118" x14ac:dyDescent="0.3">
      <c r="A681" t="s">
        <v>10003</v>
      </c>
      <c r="B681">
        <v>1</v>
      </c>
      <c r="D681" t="s">
        <v>631</v>
      </c>
      <c r="E681" t="s">
        <v>10004</v>
      </c>
      <c r="F681" t="s">
        <v>10005</v>
      </c>
      <c r="G681" t="s">
        <v>634</v>
      </c>
      <c r="H681" t="s">
        <v>10006</v>
      </c>
      <c r="I681">
        <v>2017</v>
      </c>
      <c r="J681" t="s">
        <v>353</v>
      </c>
      <c r="K681" t="s">
        <v>354</v>
      </c>
      <c r="L681" t="s">
        <v>666</v>
      </c>
      <c r="M681" t="s">
        <v>1277</v>
      </c>
      <c r="N681" t="s">
        <v>1278</v>
      </c>
      <c r="Q681" t="s">
        <v>756</v>
      </c>
      <c r="R681">
        <v>26296</v>
      </c>
      <c r="T681">
        <v>144</v>
      </c>
      <c r="U681">
        <v>56</v>
      </c>
      <c r="V681">
        <v>88</v>
      </c>
      <c r="W681" t="s">
        <v>359</v>
      </c>
      <c r="X681" t="s">
        <v>360</v>
      </c>
      <c r="Z681">
        <v>1987</v>
      </c>
      <c r="AA681" t="s">
        <v>359</v>
      </c>
      <c r="AB681" t="s">
        <v>757</v>
      </c>
      <c r="AC681" t="s">
        <v>362</v>
      </c>
      <c r="AE681">
        <v>1</v>
      </c>
      <c r="AF681" t="s">
        <v>363</v>
      </c>
      <c r="AG681" t="s">
        <v>731</v>
      </c>
      <c r="AH681" t="s">
        <v>732</v>
      </c>
      <c r="AI681" t="s">
        <v>733</v>
      </c>
      <c r="AJ681" t="s">
        <v>734</v>
      </c>
      <c r="AL681" t="s">
        <v>359</v>
      </c>
      <c r="AM681">
        <v>5</v>
      </c>
      <c r="AN681" t="s">
        <v>359</v>
      </c>
      <c r="AO681">
        <v>1</v>
      </c>
      <c r="AQ681" t="s">
        <v>401</v>
      </c>
      <c r="AR681">
        <v>2007</v>
      </c>
      <c r="AS681" t="s">
        <v>370</v>
      </c>
      <c r="AT681">
        <v>5</v>
      </c>
      <c r="AU681" t="s">
        <v>359</v>
      </c>
      <c r="AV681">
        <v>1</v>
      </c>
      <c r="AX681">
        <v>2016</v>
      </c>
      <c r="AY681" t="s">
        <v>370</v>
      </c>
      <c r="AZ681">
        <v>1900</v>
      </c>
      <c r="BA681" t="s">
        <v>359</v>
      </c>
      <c r="BB681">
        <v>39</v>
      </c>
      <c r="BC681" t="s">
        <v>735</v>
      </c>
      <c r="BD681" t="s">
        <v>736</v>
      </c>
      <c r="BE681" t="s">
        <v>737</v>
      </c>
      <c r="BF681" t="s">
        <v>738</v>
      </c>
      <c r="BH681">
        <v>2016</v>
      </c>
      <c r="BI681" t="s">
        <v>370</v>
      </c>
      <c r="BJ681" t="s">
        <v>359</v>
      </c>
      <c r="BK681">
        <v>17</v>
      </c>
      <c r="BL681" t="s">
        <v>1280</v>
      </c>
      <c r="BN681">
        <v>2016</v>
      </c>
      <c r="BO681" t="s">
        <v>370</v>
      </c>
      <c r="BP681" t="s">
        <v>359</v>
      </c>
      <c r="BQ681">
        <v>6</v>
      </c>
      <c r="BS681">
        <v>2016</v>
      </c>
      <c r="BT681" t="s">
        <v>370</v>
      </c>
      <c r="BU681">
        <v>40000</v>
      </c>
      <c r="BV681" t="s">
        <v>359</v>
      </c>
      <c r="BW681">
        <v>5</v>
      </c>
      <c r="BY681">
        <v>2017</v>
      </c>
      <c r="BZ681" t="s">
        <v>370</v>
      </c>
      <c r="CA681" t="s">
        <v>359</v>
      </c>
      <c r="CC681">
        <v>2016</v>
      </c>
      <c r="CD681" t="s">
        <v>370</v>
      </c>
      <c r="CE681" t="s">
        <v>359</v>
      </c>
      <c r="CG681" t="s">
        <v>740</v>
      </c>
      <c r="CH681">
        <v>2017</v>
      </c>
      <c r="CI681" t="s">
        <v>370</v>
      </c>
      <c r="CJ681" t="s">
        <v>361</v>
      </c>
      <c r="CN681" t="s">
        <v>359</v>
      </c>
      <c r="CO681" t="s">
        <v>359</v>
      </c>
      <c r="CP681" t="s">
        <v>375</v>
      </c>
      <c r="CQ681" t="s">
        <v>359</v>
      </c>
      <c r="CR681">
        <v>0</v>
      </c>
      <c r="CS681" t="s">
        <v>359</v>
      </c>
      <c r="CT681" t="s">
        <v>376</v>
      </c>
      <c r="CU681" t="s">
        <v>359</v>
      </c>
      <c r="CV681" t="s">
        <v>375</v>
      </c>
      <c r="CW681" t="s">
        <v>359</v>
      </c>
      <c r="CX681" t="s">
        <v>10007</v>
      </c>
      <c r="CY681" t="s">
        <v>10008</v>
      </c>
      <c r="CZ681" t="s">
        <v>10009</v>
      </c>
      <c r="DA681" t="s">
        <v>10010</v>
      </c>
      <c r="DB681">
        <v>64</v>
      </c>
      <c r="DC681" t="s">
        <v>10011</v>
      </c>
      <c r="DD681">
        <v>2016</v>
      </c>
      <c r="DE681" t="s">
        <v>370</v>
      </c>
      <c r="DF681" t="s">
        <v>361</v>
      </c>
      <c r="DJ681" t="s">
        <v>359</v>
      </c>
      <c r="DL681" t="s">
        <v>370</v>
      </c>
      <c r="DM681" t="s">
        <v>764</v>
      </c>
      <c r="DN681" t="s">
        <v>10012</v>
      </c>
    </row>
    <row r="682" spans="1:118" x14ac:dyDescent="0.3">
      <c r="A682" t="s">
        <v>10013</v>
      </c>
      <c r="B682">
        <v>1</v>
      </c>
      <c r="D682" t="s">
        <v>348</v>
      </c>
      <c r="E682" t="s">
        <v>10014</v>
      </c>
      <c r="F682" t="s">
        <v>10015</v>
      </c>
      <c r="G682" t="s">
        <v>351</v>
      </c>
      <c r="H682" t="s">
        <v>10016</v>
      </c>
      <c r="I682">
        <v>2017</v>
      </c>
      <c r="J682" t="s">
        <v>353</v>
      </c>
      <c r="K682" t="s">
        <v>354</v>
      </c>
      <c r="L682" t="s">
        <v>446</v>
      </c>
      <c r="M682" t="s">
        <v>1079</v>
      </c>
      <c r="N682" t="s">
        <v>10017</v>
      </c>
      <c r="Q682" t="s">
        <v>1164</v>
      </c>
      <c r="R682">
        <v>14106</v>
      </c>
      <c r="T682">
        <v>186</v>
      </c>
      <c r="U682">
        <v>186</v>
      </c>
      <c r="V682">
        <v>0</v>
      </c>
      <c r="W682" t="s">
        <v>359</v>
      </c>
      <c r="X682" t="s">
        <v>394</v>
      </c>
      <c r="Z682">
        <v>2003</v>
      </c>
      <c r="AA682" t="s">
        <v>361</v>
      </c>
      <c r="AC682" t="s">
        <v>1150</v>
      </c>
      <c r="AE682">
        <v>2</v>
      </c>
      <c r="AF682" t="s">
        <v>363</v>
      </c>
      <c r="AG682" t="s">
        <v>519</v>
      </c>
      <c r="AH682" t="s">
        <v>520</v>
      </c>
      <c r="AI682" t="s">
        <v>521</v>
      </c>
      <c r="AJ682" t="s">
        <v>522</v>
      </c>
      <c r="AL682" t="s">
        <v>359</v>
      </c>
      <c r="AM682">
        <v>3</v>
      </c>
      <c r="AN682" t="s">
        <v>359</v>
      </c>
      <c r="AO682">
        <v>1</v>
      </c>
      <c r="AQ682" t="s">
        <v>368</v>
      </c>
      <c r="AR682">
        <v>2003</v>
      </c>
      <c r="AS682" t="s">
        <v>370</v>
      </c>
      <c r="AT682">
        <v>3</v>
      </c>
      <c r="AU682" t="s">
        <v>359</v>
      </c>
      <c r="AV682">
        <v>2</v>
      </c>
      <c r="AX682">
        <v>2003</v>
      </c>
      <c r="AY682" t="s">
        <v>370</v>
      </c>
      <c r="AZ682">
        <v>35000</v>
      </c>
      <c r="BA682" t="s">
        <v>359</v>
      </c>
      <c r="BB682">
        <v>7</v>
      </c>
      <c r="BC682" t="s">
        <v>2383</v>
      </c>
      <c r="BD682" t="s">
        <v>1085</v>
      </c>
      <c r="BE682" t="s">
        <v>1086</v>
      </c>
      <c r="BF682" t="s">
        <v>1087</v>
      </c>
      <c r="BH682">
        <v>2003</v>
      </c>
      <c r="BI682" t="s">
        <v>370</v>
      </c>
      <c r="BJ682" t="s">
        <v>359</v>
      </c>
      <c r="BK682">
        <v>12</v>
      </c>
      <c r="BL682" t="s">
        <v>368</v>
      </c>
      <c r="BN682">
        <v>2003</v>
      </c>
      <c r="BO682" t="s">
        <v>370</v>
      </c>
      <c r="BP682" t="s">
        <v>359</v>
      </c>
      <c r="BQ682">
        <v>2</v>
      </c>
      <c r="BS682">
        <v>2003</v>
      </c>
      <c r="BT682" t="s">
        <v>370</v>
      </c>
      <c r="BU682">
        <v>35000</v>
      </c>
      <c r="BV682" t="s">
        <v>361</v>
      </c>
      <c r="CE682" t="s">
        <v>361</v>
      </c>
      <c r="CN682" t="s">
        <v>359</v>
      </c>
      <c r="CO682" t="s">
        <v>359</v>
      </c>
      <c r="CP682" t="s">
        <v>375</v>
      </c>
      <c r="CQ682" t="s">
        <v>359</v>
      </c>
      <c r="CR682">
        <v>0</v>
      </c>
      <c r="CS682" t="s">
        <v>359</v>
      </c>
      <c r="CT682" t="s">
        <v>376</v>
      </c>
      <c r="CU682" t="s">
        <v>359</v>
      </c>
      <c r="CV682" t="s">
        <v>375</v>
      </c>
      <c r="CW682" t="s">
        <v>359</v>
      </c>
      <c r="CX682" t="s">
        <v>10018</v>
      </c>
      <c r="CY682" t="s">
        <v>10019</v>
      </c>
      <c r="CZ682" t="s">
        <v>10020</v>
      </c>
      <c r="DA682" t="s">
        <v>10021</v>
      </c>
      <c r="DB682">
        <v>1</v>
      </c>
      <c r="DC682" t="s">
        <v>10022</v>
      </c>
      <c r="DD682">
        <v>2003</v>
      </c>
      <c r="DE682" t="s">
        <v>622</v>
      </c>
      <c r="DF682" t="s">
        <v>361</v>
      </c>
      <c r="DJ682" t="s">
        <v>359</v>
      </c>
      <c r="DL682" t="s">
        <v>369</v>
      </c>
      <c r="DN682" t="s">
        <v>10023</v>
      </c>
    </row>
    <row r="683" spans="1:118" x14ac:dyDescent="0.3">
      <c r="A683" t="s">
        <v>10024</v>
      </c>
      <c r="B683">
        <v>1</v>
      </c>
      <c r="D683" t="s">
        <v>348</v>
      </c>
      <c r="E683" t="s">
        <v>10025</v>
      </c>
      <c r="F683" t="s">
        <v>10026</v>
      </c>
      <c r="G683" t="s">
        <v>351</v>
      </c>
      <c r="H683" t="s">
        <v>5310</v>
      </c>
      <c r="I683">
        <v>2017</v>
      </c>
      <c r="J683" t="s">
        <v>353</v>
      </c>
      <c r="K683" t="s">
        <v>354</v>
      </c>
      <c r="L683" t="s">
        <v>981</v>
      </c>
      <c r="M683" t="s">
        <v>1291</v>
      </c>
      <c r="N683" t="s">
        <v>5288</v>
      </c>
      <c r="Q683" t="s">
        <v>983</v>
      </c>
      <c r="R683">
        <v>14106</v>
      </c>
      <c r="T683">
        <v>435</v>
      </c>
      <c r="U683">
        <v>435</v>
      </c>
      <c r="V683">
        <v>0</v>
      </c>
      <c r="W683" t="s">
        <v>359</v>
      </c>
      <c r="X683" t="s">
        <v>394</v>
      </c>
      <c r="Z683">
        <v>2003</v>
      </c>
      <c r="AA683" t="s">
        <v>361</v>
      </c>
      <c r="AC683" t="s">
        <v>1150</v>
      </c>
      <c r="AE683">
        <v>2</v>
      </c>
      <c r="AF683" t="s">
        <v>363</v>
      </c>
      <c r="AG683" t="s">
        <v>519</v>
      </c>
      <c r="AH683" t="s">
        <v>520</v>
      </c>
      <c r="AI683" t="s">
        <v>521</v>
      </c>
      <c r="AJ683" t="s">
        <v>522</v>
      </c>
      <c r="AL683" t="s">
        <v>359</v>
      </c>
      <c r="AM683">
        <v>3.5</v>
      </c>
      <c r="AN683" t="s">
        <v>359</v>
      </c>
      <c r="AO683">
        <v>2</v>
      </c>
      <c r="AQ683" t="s">
        <v>368</v>
      </c>
      <c r="AR683">
        <v>2003</v>
      </c>
      <c r="AS683" t="s">
        <v>370</v>
      </c>
      <c r="AT683">
        <v>3.5</v>
      </c>
      <c r="AU683" t="s">
        <v>359</v>
      </c>
      <c r="AV683">
        <v>1</v>
      </c>
      <c r="AX683">
        <v>2003</v>
      </c>
      <c r="AY683" t="s">
        <v>370</v>
      </c>
      <c r="AZ683">
        <v>8000</v>
      </c>
      <c r="BA683" t="s">
        <v>359</v>
      </c>
      <c r="BB683">
        <v>10</v>
      </c>
      <c r="BC683" t="s">
        <v>523</v>
      </c>
      <c r="BD683" t="s">
        <v>524</v>
      </c>
      <c r="BE683" t="s">
        <v>525</v>
      </c>
      <c r="BF683" t="s">
        <v>526</v>
      </c>
      <c r="BH683">
        <v>2014</v>
      </c>
      <c r="BI683" t="s">
        <v>370</v>
      </c>
      <c r="BJ683" t="s">
        <v>359</v>
      </c>
      <c r="BK683">
        <v>8</v>
      </c>
      <c r="BL683" t="s">
        <v>368</v>
      </c>
      <c r="BN683">
        <v>2014</v>
      </c>
      <c r="BO683" t="s">
        <v>370</v>
      </c>
      <c r="BP683" t="s">
        <v>361</v>
      </c>
      <c r="BV683" t="s">
        <v>361</v>
      </c>
      <c r="CE683" t="s">
        <v>361</v>
      </c>
      <c r="CN683" t="s">
        <v>359</v>
      </c>
      <c r="CO683" t="s">
        <v>359</v>
      </c>
      <c r="CP683" t="s">
        <v>375</v>
      </c>
      <c r="CQ683" t="s">
        <v>359</v>
      </c>
      <c r="CR683">
        <v>0</v>
      </c>
      <c r="CS683" t="s">
        <v>359</v>
      </c>
      <c r="CT683" t="s">
        <v>376</v>
      </c>
      <c r="CU683" t="s">
        <v>359</v>
      </c>
      <c r="CV683" t="s">
        <v>375</v>
      </c>
      <c r="CW683" t="s">
        <v>359</v>
      </c>
      <c r="CX683" t="s">
        <v>10027</v>
      </c>
      <c r="CY683" t="s">
        <v>10028</v>
      </c>
      <c r="CZ683" t="s">
        <v>4939</v>
      </c>
      <c r="DA683" t="s">
        <v>10029</v>
      </c>
      <c r="DB683">
        <v>1</v>
      </c>
      <c r="DC683" t="s">
        <v>10030</v>
      </c>
      <c r="DD683">
        <v>2014</v>
      </c>
      <c r="DE683" t="s">
        <v>369</v>
      </c>
      <c r="DF683" t="s">
        <v>361</v>
      </c>
      <c r="DJ683" t="s">
        <v>361</v>
      </c>
      <c r="DK683" t="s">
        <v>1972</v>
      </c>
      <c r="DL683" t="s">
        <v>370</v>
      </c>
      <c r="DN683" t="s">
        <v>10031</v>
      </c>
    </row>
    <row r="684" spans="1:118" x14ac:dyDescent="0.3">
      <c r="A684" t="s">
        <v>10032</v>
      </c>
      <c r="B684">
        <v>1</v>
      </c>
      <c r="D684" t="s">
        <v>348</v>
      </c>
      <c r="E684" t="s">
        <v>10033</v>
      </c>
      <c r="F684" t="s">
        <v>10034</v>
      </c>
      <c r="G684" t="s">
        <v>351</v>
      </c>
      <c r="H684" t="s">
        <v>8795</v>
      </c>
      <c r="I684">
        <v>2017</v>
      </c>
      <c r="J684" t="s">
        <v>353</v>
      </c>
      <c r="K684" t="s">
        <v>354</v>
      </c>
      <c r="L684" t="s">
        <v>981</v>
      </c>
      <c r="M684" t="s">
        <v>1291</v>
      </c>
      <c r="N684" t="s">
        <v>10035</v>
      </c>
      <c r="Q684" t="s">
        <v>983</v>
      </c>
      <c r="R684">
        <v>14106</v>
      </c>
      <c r="T684">
        <v>500</v>
      </c>
      <c r="U684">
        <v>500</v>
      </c>
      <c r="V684">
        <v>0</v>
      </c>
      <c r="W684" t="s">
        <v>359</v>
      </c>
      <c r="X684" t="s">
        <v>394</v>
      </c>
      <c r="Z684">
        <v>2014</v>
      </c>
      <c r="AA684" t="s">
        <v>361</v>
      </c>
      <c r="AC684" t="s">
        <v>362</v>
      </c>
      <c r="AD684" t="s">
        <v>984</v>
      </c>
      <c r="AE684">
        <v>2</v>
      </c>
      <c r="AF684" t="s">
        <v>363</v>
      </c>
      <c r="AG684" t="s">
        <v>519</v>
      </c>
      <c r="AH684" t="s">
        <v>520</v>
      </c>
      <c r="AI684" t="s">
        <v>521</v>
      </c>
      <c r="AJ684" t="s">
        <v>522</v>
      </c>
      <c r="AL684" t="s">
        <v>359</v>
      </c>
      <c r="AM684">
        <v>3.5</v>
      </c>
      <c r="AN684" t="s">
        <v>359</v>
      </c>
      <c r="AO684">
        <v>2</v>
      </c>
      <c r="AQ684" t="s">
        <v>368</v>
      </c>
      <c r="AR684">
        <v>2003</v>
      </c>
      <c r="AS684" t="s">
        <v>370</v>
      </c>
      <c r="AT684">
        <v>3.5</v>
      </c>
      <c r="AU684" t="s">
        <v>359</v>
      </c>
      <c r="AV684">
        <v>1</v>
      </c>
      <c r="AX684">
        <v>2014</v>
      </c>
      <c r="AY684" t="s">
        <v>370</v>
      </c>
      <c r="AZ684">
        <v>8000</v>
      </c>
      <c r="BA684" t="s">
        <v>359</v>
      </c>
      <c r="BB684">
        <v>20</v>
      </c>
      <c r="BC684" t="s">
        <v>1962</v>
      </c>
      <c r="BD684" t="s">
        <v>1963</v>
      </c>
      <c r="BE684" t="s">
        <v>1964</v>
      </c>
      <c r="BF684" t="s">
        <v>1965</v>
      </c>
      <c r="BH684">
        <v>2003</v>
      </c>
      <c r="BI684" t="s">
        <v>370</v>
      </c>
      <c r="BJ684" t="s">
        <v>359</v>
      </c>
      <c r="BK684">
        <v>16</v>
      </c>
      <c r="BL684" t="s">
        <v>368</v>
      </c>
      <c r="BN684">
        <v>2014</v>
      </c>
      <c r="BO684" t="s">
        <v>370</v>
      </c>
      <c r="BP684" t="s">
        <v>361</v>
      </c>
      <c r="BV684" t="s">
        <v>361</v>
      </c>
      <c r="CE684" t="s">
        <v>361</v>
      </c>
      <c r="CN684" t="s">
        <v>359</v>
      </c>
      <c r="CO684" t="s">
        <v>359</v>
      </c>
      <c r="CP684" t="s">
        <v>375</v>
      </c>
      <c r="CQ684" t="s">
        <v>359</v>
      </c>
      <c r="CR684">
        <v>0</v>
      </c>
      <c r="CS684" t="s">
        <v>359</v>
      </c>
      <c r="CT684" t="s">
        <v>376</v>
      </c>
      <c r="CU684" t="s">
        <v>359</v>
      </c>
      <c r="CV684" t="s">
        <v>375</v>
      </c>
      <c r="CW684" t="s">
        <v>359</v>
      </c>
      <c r="CX684" t="s">
        <v>10036</v>
      </c>
      <c r="CY684" t="s">
        <v>10037</v>
      </c>
      <c r="CZ684" t="s">
        <v>10038</v>
      </c>
      <c r="DA684" t="s">
        <v>10039</v>
      </c>
      <c r="DB684">
        <v>1</v>
      </c>
      <c r="DC684" t="s">
        <v>10040</v>
      </c>
      <c r="DD684">
        <v>2014</v>
      </c>
      <c r="DE684" t="s">
        <v>622</v>
      </c>
      <c r="DF684" t="s">
        <v>359</v>
      </c>
      <c r="DG684">
        <v>5</v>
      </c>
      <c r="DH684">
        <v>25</v>
      </c>
      <c r="DI684" t="s">
        <v>10041</v>
      </c>
      <c r="DJ684" t="s">
        <v>361</v>
      </c>
      <c r="DK684" t="s">
        <v>1470</v>
      </c>
      <c r="DL684" t="s">
        <v>622</v>
      </c>
      <c r="DM684" t="s">
        <v>3553</v>
      </c>
      <c r="DN684" t="s">
        <v>10042</v>
      </c>
    </row>
    <row r="685" spans="1:118" x14ac:dyDescent="0.3">
      <c r="A685" t="s">
        <v>10043</v>
      </c>
      <c r="B685">
        <v>1</v>
      </c>
      <c r="D685" t="s">
        <v>579</v>
      </c>
      <c r="E685" t="s">
        <v>10044</v>
      </c>
      <c r="F685" t="s">
        <v>10045</v>
      </c>
      <c r="G685" t="s">
        <v>10046</v>
      </c>
      <c r="H685" t="s">
        <v>10047</v>
      </c>
      <c r="I685">
        <v>2017</v>
      </c>
      <c r="J685" t="s">
        <v>353</v>
      </c>
      <c r="K685" t="s">
        <v>354</v>
      </c>
      <c r="L685" t="s">
        <v>666</v>
      </c>
      <c r="M685" t="s">
        <v>1277</v>
      </c>
      <c r="N685" t="s">
        <v>5519</v>
      </c>
      <c r="R685">
        <v>26296</v>
      </c>
      <c r="T685">
        <v>120</v>
      </c>
      <c r="U685">
        <v>120</v>
      </c>
      <c r="V685">
        <v>0</v>
      </c>
      <c r="W685" t="s">
        <v>359</v>
      </c>
      <c r="X685" t="s">
        <v>360</v>
      </c>
      <c r="Z685">
        <v>2016</v>
      </c>
      <c r="AA685" t="s">
        <v>359</v>
      </c>
      <c r="AB685" t="s">
        <v>9527</v>
      </c>
      <c r="AC685" t="s">
        <v>362</v>
      </c>
      <c r="AE685">
        <v>2</v>
      </c>
      <c r="AF685" t="s">
        <v>9592</v>
      </c>
      <c r="AG685" t="s">
        <v>10048</v>
      </c>
      <c r="AH685" t="s">
        <v>10049</v>
      </c>
      <c r="AI685" t="s">
        <v>10050</v>
      </c>
      <c r="AJ685" t="s">
        <v>10051</v>
      </c>
      <c r="AK685" t="s">
        <v>10052</v>
      </c>
      <c r="AL685" t="s">
        <v>359</v>
      </c>
      <c r="AM685">
        <v>3.2</v>
      </c>
      <c r="AN685" t="s">
        <v>359</v>
      </c>
      <c r="AO685">
        <v>2</v>
      </c>
      <c r="AQ685" t="s">
        <v>401</v>
      </c>
      <c r="AR685">
        <v>2016</v>
      </c>
      <c r="AS685" t="s">
        <v>370</v>
      </c>
      <c r="AT685">
        <v>3.2</v>
      </c>
      <c r="AU685" t="s">
        <v>359</v>
      </c>
      <c r="AV685">
        <v>2</v>
      </c>
      <c r="AX685">
        <v>2016</v>
      </c>
      <c r="AY685" t="s">
        <v>370</v>
      </c>
      <c r="AZ685">
        <v>5300</v>
      </c>
      <c r="BA685" t="s">
        <v>359</v>
      </c>
      <c r="BB685">
        <v>24</v>
      </c>
      <c r="BC685" t="s">
        <v>10053</v>
      </c>
      <c r="BD685" t="s">
        <v>10054</v>
      </c>
      <c r="BE685" t="s">
        <v>10055</v>
      </c>
      <c r="BF685" t="s">
        <v>10056</v>
      </c>
      <c r="BH685">
        <v>2016</v>
      </c>
      <c r="BI685" t="s">
        <v>370</v>
      </c>
      <c r="BJ685" t="s">
        <v>359</v>
      </c>
      <c r="BK685">
        <v>2</v>
      </c>
      <c r="BL685" t="s">
        <v>805</v>
      </c>
      <c r="BN685">
        <v>2016</v>
      </c>
      <c r="BO685" t="s">
        <v>370</v>
      </c>
      <c r="BP685" t="s">
        <v>359</v>
      </c>
      <c r="BQ685">
        <v>2</v>
      </c>
      <c r="BS685">
        <v>2016</v>
      </c>
      <c r="BT685" t="s">
        <v>370</v>
      </c>
      <c r="BU685">
        <v>17200</v>
      </c>
      <c r="BV685" t="s">
        <v>359</v>
      </c>
      <c r="BW685">
        <v>2</v>
      </c>
      <c r="BY685">
        <v>2016</v>
      </c>
      <c r="BZ685" t="s">
        <v>370</v>
      </c>
      <c r="CA685" t="s">
        <v>359</v>
      </c>
      <c r="CC685">
        <v>2016</v>
      </c>
      <c r="CD685" t="s">
        <v>370</v>
      </c>
      <c r="CE685" t="s">
        <v>361</v>
      </c>
      <c r="CN685" t="s">
        <v>359</v>
      </c>
      <c r="CO685" t="s">
        <v>359</v>
      </c>
      <c r="CP685" t="s">
        <v>375</v>
      </c>
      <c r="CQ685" t="s">
        <v>359</v>
      </c>
      <c r="CR685">
        <v>0</v>
      </c>
      <c r="CS685" t="s">
        <v>359</v>
      </c>
      <c r="CT685" t="s">
        <v>376</v>
      </c>
      <c r="CU685" t="s">
        <v>359</v>
      </c>
      <c r="CV685" t="s">
        <v>375</v>
      </c>
      <c r="CW685" t="s">
        <v>359</v>
      </c>
      <c r="CX685" t="s">
        <v>10057</v>
      </c>
      <c r="CY685" t="s">
        <v>10058</v>
      </c>
      <c r="CZ685" t="s">
        <v>10059</v>
      </c>
      <c r="DA685" t="s">
        <v>10060</v>
      </c>
      <c r="DB685">
        <v>32</v>
      </c>
      <c r="DD685">
        <v>2016</v>
      </c>
      <c r="DE685" t="s">
        <v>370</v>
      </c>
      <c r="DF685" t="s">
        <v>361</v>
      </c>
      <c r="DJ685" t="s">
        <v>359</v>
      </c>
      <c r="DL685" t="s">
        <v>370</v>
      </c>
      <c r="DN685" t="s">
        <v>10061</v>
      </c>
    </row>
    <row r="686" spans="1:118" x14ac:dyDescent="0.3">
      <c r="A686" t="s">
        <v>10062</v>
      </c>
      <c r="B686">
        <v>1</v>
      </c>
      <c r="D686" t="s">
        <v>559</v>
      </c>
      <c r="E686" t="s">
        <v>10063</v>
      </c>
      <c r="F686" t="s">
        <v>10064</v>
      </c>
      <c r="G686" t="s">
        <v>562</v>
      </c>
      <c r="H686" t="s">
        <v>10065</v>
      </c>
      <c r="I686">
        <v>2017</v>
      </c>
      <c r="J686" t="s">
        <v>353</v>
      </c>
      <c r="K686" t="s">
        <v>354</v>
      </c>
      <c r="L686" t="s">
        <v>754</v>
      </c>
      <c r="M686" t="s">
        <v>916</v>
      </c>
      <c r="N686" t="s">
        <v>3070</v>
      </c>
      <c r="Q686" t="s">
        <v>1741</v>
      </c>
      <c r="R686">
        <v>26296</v>
      </c>
      <c r="T686">
        <v>175</v>
      </c>
      <c r="U686">
        <v>54</v>
      </c>
      <c r="V686">
        <v>121</v>
      </c>
      <c r="W686" t="s">
        <v>359</v>
      </c>
      <c r="X686" t="s">
        <v>394</v>
      </c>
      <c r="Z686">
        <v>2004</v>
      </c>
      <c r="AA686" t="s">
        <v>359</v>
      </c>
      <c r="AB686" t="s">
        <v>1742</v>
      </c>
      <c r="AE686">
        <v>1</v>
      </c>
      <c r="AF686" t="s">
        <v>363</v>
      </c>
      <c r="AG686" t="s">
        <v>1743</v>
      </c>
      <c r="AH686" t="s">
        <v>1744</v>
      </c>
      <c r="AI686" t="s">
        <v>1745</v>
      </c>
      <c r="AJ686" t="s">
        <v>1746</v>
      </c>
      <c r="AL686" t="s">
        <v>359</v>
      </c>
      <c r="AM686">
        <v>8</v>
      </c>
      <c r="AN686" t="s">
        <v>359</v>
      </c>
      <c r="AO686">
        <v>1</v>
      </c>
      <c r="AQ686" t="s">
        <v>401</v>
      </c>
      <c r="AR686">
        <v>2004</v>
      </c>
      <c r="AS686" t="s">
        <v>369</v>
      </c>
      <c r="AT686">
        <v>8</v>
      </c>
      <c r="AU686" t="s">
        <v>359</v>
      </c>
      <c r="AV686">
        <v>1</v>
      </c>
      <c r="AX686">
        <v>2004</v>
      </c>
      <c r="AY686" t="s">
        <v>369</v>
      </c>
      <c r="AZ686">
        <v>3500</v>
      </c>
      <c r="BA686" t="s">
        <v>359</v>
      </c>
      <c r="BB686">
        <v>6</v>
      </c>
      <c r="BC686" t="s">
        <v>1747</v>
      </c>
      <c r="BD686" t="s">
        <v>1748</v>
      </c>
      <c r="BE686" t="s">
        <v>1749</v>
      </c>
      <c r="BF686" t="s">
        <v>1750</v>
      </c>
      <c r="BH686">
        <v>2004</v>
      </c>
      <c r="BI686" t="s">
        <v>369</v>
      </c>
      <c r="BJ686" t="s">
        <v>359</v>
      </c>
      <c r="BK686">
        <v>4</v>
      </c>
      <c r="BL686" t="s">
        <v>1751</v>
      </c>
      <c r="BN686">
        <v>2004</v>
      </c>
      <c r="BO686" t="s">
        <v>369</v>
      </c>
      <c r="BP686" t="s">
        <v>359</v>
      </c>
      <c r="BQ686">
        <v>2</v>
      </c>
      <c r="BS686">
        <v>2004</v>
      </c>
      <c r="BT686" t="s">
        <v>369</v>
      </c>
      <c r="BU686">
        <v>4500</v>
      </c>
      <c r="BV686" t="s">
        <v>361</v>
      </c>
      <c r="CE686" t="s">
        <v>361</v>
      </c>
      <c r="CN686" t="s">
        <v>359</v>
      </c>
      <c r="CO686" t="s">
        <v>359</v>
      </c>
      <c r="CP686" t="s">
        <v>375</v>
      </c>
      <c r="CQ686" t="s">
        <v>359</v>
      </c>
      <c r="CR686">
        <v>0</v>
      </c>
      <c r="CS686" t="s">
        <v>359</v>
      </c>
      <c r="CT686" t="s">
        <v>376</v>
      </c>
      <c r="CU686" t="s">
        <v>359</v>
      </c>
      <c r="CV686" t="s">
        <v>375</v>
      </c>
      <c r="CW686" t="s">
        <v>359</v>
      </c>
      <c r="CX686" t="s">
        <v>10066</v>
      </c>
      <c r="CY686" t="s">
        <v>10067</v>
      </c>
      <c r="CZ686" t="s">
        <v>10068</v>
      </c>
      <c r="DA686" t="s">
        <v>10069</v>
      </c>
      <c r="DB686">
        <v>12</v>
      </c>
      <c r="DC686" t="s">
        <v>10070</v>
      </c>
      <c r="DD686">
        <v>2004</v>
      </c>
      <c r="DE686" t="s">
        <v>369</v>
      </c>
      <c r="DF686" t="s">
        <v>361</v>
      </c>
      <c r="DJ686" t="s">
        <v>359</v>
      </c>
      <c r="DL686" t="s">
        <v>369</v>
      </c>
      <c r="DM686" t="s">
        <v>1757</v>
      </c>
      <c r="DN686" t="s">
        <v>10071</v>
      </c>
    </row>
    <row r="687" spans="1:118" x14ac:dyDescent="0.3">
      <c r="A687" t="s">
        <v>10072</v>
      </c>
      <c r="B687">
        <v>1</v>
      </c>
      <c r="D687" t="s">
        <v>348</v>
      </c>
      <c r="E687" t="s">
        <v>10073</v>
      </c>
      <c r="F687" t="s">
        <v>10074</v>
      </c>
      <c r="G687" t="s">
        <v>351</v>
      </c>
      <c r="H687" t="s">
        <v>2393</v>
      </c>
      <c r="I687">
        <v>2017</v>
      </c>
      <c r="J687" t="s">
        <v>353</v>
      </c>
      <c r="K687" t="s">
        <v>354</v>
      </c>
      <c r="L687" t="s">
        <v>981</v>
      </c>
      <c r="M687" t="s">
        <v>831</v>
      </c>
      <c r="N687" t="s">
        <v>10075</v>
      </c>
      <c r="Q687" t="s">
        <v>983</v>
      </c>
      <c r="R687">
        <v>14106</v>
      </c>
      <c r="T687">
        <v>445</v>
      </c>
      <c r="U687">
        <v>445</v>
      </c>
      <c r="V687">
        <v>0</v>
      </c>
      <c r="W687" t="s">
        <v>359</v>
      </c>
      <c r="X687" t="s">
        <v>360</v>
      </c>
      <c r="Z687">
        <v>2012</v>
      </c>
      <c r="AA687" t="s">
        <v>361</v>
      </c>
      <c r="AC687" t="s">
        <v>362</v>
      </c>
      <c r="AD687" t="s">
        <v>984</v>
      </c>
      <c r="AE687">
        <v>3</v>
      </c>
      <c r="AF687" t="s">
        <v>363</v>
      </c>
      <c r="AG687" t="s">
        <v>10076</v>
      </c>
      <c r="AH687" t="s">
        <v>451</v>
      </c>
      <c r="AI687" t="s">
        <v>452</v>
      </c>
      <c r="AJ687" t="s">
        <v>453</v>
      </c>
      <c r="AL687" t="s">
        <v>359</v>
      </c>
      <c r="AM687">
        <v>4.5</v>
      </c>
      <c r="AN687" t="s">
        <v>359</v>
      </c>
      <c r="AO687">
        <v>3</v>
      </c>
      <c r="AQ687" t="s">
        <v>368</v>
      </c>
      <c r="AR687">
        <v>2009</v>
      </c>
      <c r="AS687" t="s">
        <v>370</v>
      </c>
      <c r="AT687">
        <v>4.5</v>
      </c>
      <c r="AU687" t="s">
        <v>359</v>
      </c>
      <c r="AV687">
        <v>2</v>
      </c>
      <c r="AX687">
        <v>2012</v>
      </c>
      <c r="AY687" t="s">
        <v>370</v>
      </c>
      <c r="AZ687">
        <v>5000</v>
      </c>
      <c r="BA687" t="s">
        <v>359</v>
      </c>
      <c r="BB687">
        <v>16</v>
      </c>
      <c r="BC687" t="s">
        <v>454</v>
      </c>
      <c r="BD687" t="s">
        <v>455</v>
      </c>
      <c r="BE687" t="s">
        <v>456</v>
      </c>
      <c r="BF687" t="s">
        <v>457</v>
      </c>
      <c r="BH687">
        <v>2012</v>
      </c>
      <c r="BI687" t="s">
        <v>370</v>
      </c>
      <c r="BJ687" t="s">
        <v>359</v>
      </c>
      <c r="BK687">
        <v>8</v>
      </c>
      <c r="BL687" t="s">
        <v>368</v>
      </c>
      <c r="BN687">
        <v>2012</v>
      </c>
      <c r="BO687" t="s">
        <v>370</v>
      </c>
      <c r="BP687" t="s">
        <v>359</v>
      </c>
      <c r="BQ687">
        <v>2</v>
      </c>
      <c r="BS687">
        <v>2012</v>
      </c>
      <c r="BT687" t="s">
        <v>370</v>
      </c>
      <c r="BU687">
        <v>5000</v>
      </c>
      <c r="BV687" t="s">
        <v>359</v>
      </c>
      <c r="BW687">
        <v>1</v>
      </c>
      <c r="BY687">
        <v>2009</v>
      </c>
      <c r="BZ687" t="s">
        <v>370</v>
      </c>
      <c r="CA687" t="s">
        <v>359</v>
      </c>
      <c r="CC687">
        <v>2009</v>
      </c>
      <c r="CD687" t="s">
        <v>370</v>
      </c>
      <c r="CE687" t="s">
        <v>361</v>
      </c>
      <c r="CN687" t="s">
        <v>359</v>
      </c>
      <c r="CO687" t="s">
        <v>359</v>
      </c>
      <c r="CP687" t="s">
        <v>375</v>
      </c>
      <c r="CQ687" t="s">
        <v>359</v>
      </c>
      <c r="CR687">
        <v>0</v>
      </c>
      <c r="CS687" t="s">
        <v>359</v>
      </c>
      <c r="CT687" t="s">
        <v>376</v>
      </c>
      <c r="CU687" t="s">
        <v>359</v>
      </c>
      <c r="CV687" t="s">
        <v>375</v>
      </c>
      <c r="CW687" t="s">
        <v>359</v>
      </c>
      <c r="CX687" t="s">
        <v>10077</v>
      </c>
      <c r="CY687" t="s">
        <v>10078</v>
      </c>
      <c r="CZ687" t="s">
        <v>10079</v>
      </c>
      <c r="DA687" t="s">
        <v>10080</v>
      </c>
      <c r="DB687">
        <v>1</v>
      </c>
      <c r="DC687" t="s">
        <v>10081</v>
      </c>
      <c r="DD687">
        <v>2012</v>
      </c>
      <c r="DE687" t="s">
        <v>622</v>
      </c>
      <c r="DF687" t="s">
        <v>361</v>
      </c>
      <c r="DJ687" t="s">
        <v>361</v>
      </c>
      <c r="DK687" t="s">
        <v>4053</v>
      </c>
      <c r="DL687" t="s">
        <v>369</v>
      </c>
      <c r="DM687" t="s">
        <v>10082</v>
      </c>
      <c r="DN687" t="s">
        <v>10083</v>
      </c>
    </row>
    <row r="688" spans="1:118" x14ac:dyDescent="0.3">
      <c r="A688" t="s">
        <v>10084</v>
      </c>
      <c r="B688">
        <v>1</v>
      </c>
      <c r="D688" t="s">
        <v>487</v>
      </c>
      <c r="E688" t="s">
        <v>10085</v>
      </c>
      <c r="F688" t="s">
        <v>10086</v>
      </c>
      <c r="G688" t="s">
        <v>490</v>
      </c>
      <c r="H688" t="s">
        <v>3363</v>
      </c>
      <c r="I688">
        <v>2017</v>
      </c>
      <c r="J688" t="s">
        <v>353</v>
      </c>
      <c r="K688" t="s">
        <v>354</v>
      </c>
      <c r="L688" t="s">
        <v>492</v>
      </c>
      <c r="M688" t="s">
        <v>1333</v>
      </c>
      <c r="N688" t="s">
        <v>8857</v>
      </c>
      <c r="Q688" t="s">
        <v>4826</v>
      </c>
      <c r="R688">
        <v>2297</v>
      </c>
      <c r="T688">
        <v>130</v>
      </c>
      <c r="U688">
        <v>52</v>
      </c>
      <c r="V688">
        <v>78</v>
      </c>
      <c r="W688" t="s">
        <v>359</v>
      </c>
      <c r="X688" t="s">
        <v>394</v>
      </c>
      <c r="Z688">
        <v>2013</v>
      </c>
      <c r="AA688" t="s">
        <v>361</v>
      </c>
      <c r="AC688" t="s">
        <v>362</v>
      </c>
      <c r="AE688">
        <v>1</v>
      </c>
      <c r="AF688" t="s">
        <v>363</v>
      </c>
      <c r="AG688" t="s">
        <v>496</v>
      </c>
      <c r="AH688" t="s">
        <v>497</v>
      </c>
      <c r="AI688" t="s">
        <v>498</v>
      </c>
      <c r="AJ688" t="s">
        <v>499</v>
      </c>
      <c r="AL688" t="s">
        <v>359</v>
      </c>
      <c r="AM688">
        <v>13</v>
      </c>
      <c r="AN688" t="s">
        <v>359</v>
      </c>
      <c r="AO688">
        <v>1</v>
      </c>
      <c r="AQ688" t="s">
        <v>401</v>
      </c>
      <c r="AR688">
        <v>2013</v>
      </c>
      <c r="AS688" t="s">
        <v>370</v>
      </c>
      <c r="AT688">
        <v>13</v>
      </c>
      <c r="AU688" t="s">
        <v>359</v>
      </c>
      <c r="AV688">
        <v>1</v>
      </c>
      <c r="AX688">
        <v>2013</v>
      </c>
      <c r="AY688" t="s">
        <v>370</v>
      </c>
      <c r="AZ688">
        <v>30</v>
      </c>
      <c r="BA688" t="s">
        <v>359</v>
      </c>
      <c r="BB688">
        <v>6</v>
      </c>
      <c r="BC688" t="s">
        <v>500</v>
      </c>
      <c r="BD688" t="s">
        <v>501</v>
      </c>
      <c r="BE688" t="s">
        <v>502</v>
      </c>
      <c r="BF688" t="s">
        <v>503</v>
      </c>
      <c r="BH688">
        <v>2013</v>
      </c>
      <c r="BI688" t="s">
        <v>369</v>
      </c>
      <c r="BJ688" t="s">
        <v>359</v>
      </c>
      <c r="BK688">
        <v>10</v>
      </c>
      <c r="BL688" t="s">
        <v>857</v>
      </c>
      <c r="BN688">
        <v>2013</v>
      </c>
      <c r="BO688" t="s">
        <v>370</v>
      </c>
      <c r="BP688" t="s">
        <v>359</v>
      </c>
      <c r="BQ688">
        <v>2</v>
      </c>
      <c r="BS688">
        <v>2013</v>
      </c>
      <c r="BT688" t="s">
        <v>370</v>
      </c>
      <c r="BU688">
        <v>7000</v>
      </c>
      <c r="BV688" t="s">
        <v>361</v>
      </c>
      <c r="CE688" t="s">
        <v>361</v>
      </c>
      <c r="CN688" t="s">
        <v>359</v>
      </c>
      <c r="CO688" t="s">
        <v>359</v>
      </c>
      <c r="CP688" t="s">
        <v>375</v>
      </c>
      <c r="CQ688" t="s">
        <v>359</v>
      </c>
      <c r="CR688">
        <v>0</v>
      </c>
      <c r="CS688" t="s">
        <v>359</v>
      </c>
      <c r="CT688" t="s">
        <v>376</v>
      </c>
      <c r="CU688" t="s">
        <v>359</v>
      </c>
      <c r="CV688" t="s">
        <v>375</v>
      </c>
      <c r="CW688" t="s">
        <v>359</v>
      </c>
      <c r="CX688" t="s">
        <v>10087</v>
      </c>
      <c r="CY688" t="s">
        <v>10088</v>
      </c>
      <c r="CZ688" t="s">
        <v>10089</v>
      </c>
      <c r="DA688" t="s">
        <v>10090</v>
      </c>
      <c r="DB688">
        <v>1</v>
      </c>
      <c r="DC688" t="s">
        <v>10091</v>
      </c>
      <c r="DD688">
        <v>2013</v>
      </c>
      <c r="DE688" t="s">
        <v>369</v>
      </c>
      <c r="DF688" t="s">
        <v>361</v>
      </c>
      <c r="DJ688" t="s">
        <v>359</v>
      </c>
      <c r="DL688" t="s">
        <v>370</v>
      </c>
      <c r="DM688" t="s">
        <v>10092</v>
      </c>
      <c r="DN688" t="s">
        <v>10093</v>
      </c>
    </row>
    <row r="689" spans="1:118" x14ac:dyDescent="0.3">
      <c r="A689" t="s">
        <v>10094</v>
      </c>
      <c r="B689">
        <v>1</v>
      </c>
      <c r="D689" t="s">
        <v>631</v>
      </c>
      <c r="E689" t="s">
        <v>10095</v>
      </c>
      <c r="F689" t="s">
        <v>10096</v>
      </c>
      <c r="G689" t="s">
        <v>634</v>
      </c>
      <c r="H689" t="s">
        <v>10097</v>
      </c>
      <c r="I689">
        <v>2017</v>
      </c>
      <c r="J689" t="s">
        <v>353</v>
      </c>
      <c r="K689" t="s">
        <v>354</v>
      </c>
      <c r="L689" t="s">
        <v>606</v>
      </c>
      <c r="M689" t="s">
        <v>793</v>
      </c>
      <c r="N689" t="s">
        <v>7268</v>
      </c>
      <c r="Q689" t="s">
        <v>10098</v>
      </c>
      <c r="T689">
        <v>99</v>
      </c>
      <c r="U689">
        <v>39</v>
      </c>
      <c r="V689">
        <v>60</v>
      </c>
      <c r="W689" t="s">
        <v>359</v>
      </c>
      <c r="X689" t="s">
        <v>394</v>
      </c>
      <c r="Z689">
        <v>2014</v>
      </c>
      <c r="AA689" t="s">
        <v>361</v>
      </c>
      <c r="AC689" t="s">
        <v>362</v>
      </c>
      <c r="AE689">
        <v>1</v>
      </c>
      <c r="AF689" t="s">
        <v>363</v>
      </c>
      <c r="AG689" t="s">
        <v>10099</v>
      </c>
      <c r="AH689" t="s">
        <v>10100</v>
      </c>
      <c r="AI689" t="s">
        <v>10101</v>
      </c>
      <c r="AJ689" t="s">
        <v>10102</v>
      </c>
      <c r="AK689" t="s">
        <v>10103</v>
      </c>
      <c r="AL689" t="s">
        <v>359</v>
      </c>
      <c r="AM689">
        <v>45</v>
      </c>
      <c r="AN689" t="s">
        <v>359</v>
      </c>
      <c r="AO689">
        <v>1</v>
      </c>
      <c r="AP689" t="s">
        <v>10104</v>
      </c>
      <c r="AQ689" t="s">
        <v>401</v>
      </c>
      <c r="AR689">
        <v>2014</v>
      </c>
      <c r="AS689" t="s">
        <v>370</v>
      </c>
      <c r="AT689">
        <v>30</v>
      </c>
      <c r="AU689" t="s">
        <v>359</v>
      </c>
      <c r="AV689">
        <v>1</v>
      </c>
      <c r="AW689" t="s">
        <v>10105</v>
      </c>
      <c r="AX689">
        <v>2014</v>
      </c>
      <c r="AY689" t="s">
        <v>370</v>
      </c>
      <c r="AZ689">
        <v>1500</v>
      </c>
      <c r="BA689" t="s">
        <v>359</v>
      </c>
      <c r="BB689">
        <v>1</v>
      </c>
      <c r="BC689" t="s">
        <v>10106</v>
      </c>
      <c r="BD689" t="s">
        <v>10107</v>
      </c>
      <c r="BE689" t="s">
        <v>10108</v>
      </c>
      <c r="BF689" t="s">
        <v>10109</v>
      </c>
      <c r="BG689" t="s">
        <v>10110</v>
      </c>
      <c r="BH689">
        <v>2014</v>
      </c>
      <c r="BI689" t="s">
        <v>370</v>
      </c>
      <c r="BJ689" t="s">
        <v>361</v>
      </c>
      <c r="BP689" t="s">
        <v>359</v>
      </c>
      <c r="BQ689">
        <v>1</v>
      </c>
      <c r="BS689">
        <v>2014</v>
      </c>
      <c r="BT689" t="s">
        <v>370</v>
      </c>
      <c r="BU689">
        <v>200</v>
      </c>
      <c r="BV689" t="s">
        <v>361</v>
      </c>
      <c r="CE689" t="s">
        <v>361</v>
      </c>
      <c r="CN689" t="s">
        <v>359</v>
      </c>
      <c r="CO689" t="s">
        <v>359</v>
      </c>
      <c r="CP689" t="s">
        <v>375</v>
      </c>
      <c r="CQ689" t="s">
        <v>359</v>
      </c>
      <c r="CR689">
        <v>0</v>
      </c>
      <c r="CS689" t="s">
        <v>359</v>
      </c>
      <c r="CT689" t="s">
        <v>376</v>
      </c>
      <c r="CU689" t="s">
        <v>359</v>
      </c>
      <c r="CV689" t="s">
        <v>375</v>
      </c>
      <c r="CW689" t="s">
        <v>359</v>
      </c>
      <c r="CX689" t="s">
        <v>10111</v>
      </c>
      <c r="CY689" t="s">
        <v>10112</v>
      </c>
      <c r="CZ689" t="s">
        <v>10113</v>
      </c>
      <c r="DA689" t="s">
        <v>10114</v>
      </c>
      <c r="DB689">
        <v>2</v>
      </c>
      <c r="DC689" t="s">
        <v>10115</v>
      </c>
      <c r="DD689">
        <v>2014</v>
      </c>
      <c r="DE689" t="s">
        <v>369</v>
      </c>
      <c r="DF689" t="s">
        <v>361</v>
      </c>
      <c r="DJ689" t="s">
        <v>359</v>
      </c>
      <c r="DL689" t="s">
        <v>370</v>
      </c>
      <c r="DM689" t="s">
        <v>2522</v>
      </c>
      <c r="DN689" t="s">
        <v>10116</v>
      </c>
    </row>
    <row r="690" spans="1:118" x14ac:dyDescent="0.3">
      <c r="A690" t="s">
        <v>10117</v>
      </c>
      <c r="B690">
        <v>1</v>
      </c>
      <c r="D690" t="s">
        <v>559</v>
      </c>
      <c r="E690" t="s">
        <v>10118</v>
      </c>
      <c r="F690" t="s">
        <v>10119</v>
      </c>
      <c r="G690" t="s">
        <v>562</v>
      </c>
      <c r="H690" t="s">
        <v>10120</v>
      </c>
      <c r="I690">
        <v>2017</v>
      </c>
      <c r="J690" t="s">
        <v>353</v>
      </c>
      <c r="K690" t="s">
        <v>354</v>
      </c>
      <c r="L690" t="s">
        <v>666</v>
      </c>
      <c r="M690" t="s">
        <v>1979</v>
      </c>
      <c r="N690" t="s">
        <v>2779</v>
      </c>
      <c r="Q690" t="s">
        <v>729</v>
      </c>
      <c r="R690">
        <v>26296</v>
      </c>
      <c r="T690">
        <v>140</v>
      </c>
      <c r="U690">
        <v>29</v>
      </c>
      <c r="V690">
        <v>111</v>
      </c>
      <c r="W690" t="s">
        <v>359</v>
      </c>
      <c r="X690" t="s">
        <v>360</v>
      </c>
      <c r="Z690">
        <v>1987</v>
      </c>
      <c r="AA690" t="s">
        <v>359</v>
      </c>
      <c r="AB690" t="s">
        <v>730</v>
      </c>
      <c r="AC690" t="s">
        <v>362</v>
      </c>
      <c r="AE690">
        <v>1</v>
      </c>
      <c r="AF690" t="s">
        <v>363</v>
      </c>
      <c r="AG690" t="s">
        <v>731</v>
      </c>
      <c r="AH690" t="s">
        <v>732</v>
      </c>
      <c r="AI690" t="s">
        <v>733</v>
      </c>
      <c r="AJ690" t="s">
        <v>734</v>
      </c>
      <c r="AL690" t="s">
        <v>359</v>
      </c>
      <c r="AM690">
        <v>5</v>
      </c>
      <c r="AN690" t="s">
        <v>359</v>
      </c>
      <c r="AO690">
        <v>1</v>
      </c>
      <c r="AQ690" t="s">
        <v>401</v>
      </c>
      <c r="AR690">
        <v>2007</v>
      </c>
      <c r="AS690" t="s">
        <v>370</v>
      </c>
      <c r="AT690">
        <v>5</v>
      </c>
      <c r="AU690" t="s">
        <v>359</v>
      </c>
      <c r="AV690">
        <v>1</v>
      </c>
      <c r="AX690">
        <v>2016</v>
      </c>
      <c r="AY690" t="s">
        <v>370</v>
      </c>
      <c r="AZ690">
        <v>1900</v>
      </c>
      <c r="BA690" t="s">
        <v>359</v>
      </c>
      <c r="BB690">
        <v>39</v>
      </c>
      <c r="BC690" t="s">
        <v>735</v>
      </c>
      <c r="BD690" t="s">
        <v>736</v>
      </c>
      <c r="BE690" t="s">
        <v>737</v>
      </c>
      <c r="BF690" t="s">
        <v>738</v>
      </c>
      <c r="BH690">
        <v>2016</v>
      </c>
      <c r="BI690" t="s">
        <v>370</v>
      </c>
      <c r="BJ690" t="s">
        <v>359</v>
      </c>
      <c r="BK690">
        <v>17</v>
      </c>
      <c r="BL690" t="s">
        <v>1280</v>
      </c>
      <c r="BN690">
        <v>2016</v>
      </c>
      <c r="BO690" t="s">
        <v>370</v>
      </c>
      <c r="BP690" t="s">
        <v>359</v>
      </c>
      <c r="BQ690">
        <v>6</v>
      </c>
      <c r="BS690">
        <v>2016</v>
      </c>
      <c r="BT690" t="s">
        <v>370</v>
      </c>
      <c r="BU690">
        <v>40000</v>
      </c>
      <c r="BV690" t="s">
        <v>359</v>
      </c>
      <c r="BW690">
        <v>5</v>
      </c>
      <c r="BY690">
        <v>2017</v>
      </c>
      <c r="BZ690" t="s">
        <v>370</v>
      </c>
      <c r="CA690" t="s">
        <v>359</v>
      </c>
      <c r="CC690">
        <v>2016</v>
      </c>
      <c r="CD690" t="s">
        <v>370</v>
      </c>
      <c r="CE690" t="s">
        <v>359</v>
      </c>
      <c r="CG690" t="s">
        <v>740</v>
      </c>
      <c r="CH690">
        <v>2017</v>
      </c>
      <c r="CI690" t="s">
        <v>370</v>
      </c>
      <c r="CJ690" t="s">
        <v>361</v>
      </c>
      <c r="CN690" t="s">
        <v>359</v>
      </c>
      <c r="CO690" t="s">
        <v>359</v>
      </c>
      <c r="CP690" t="s">
        <v>375</v>
      </c>
      <c r="CQ690" t="s">
        <v>359</v>
      </c>
      <c r="CR690">
        <v>0</v>
      </c>
      <c r="CS690" t="s">
        <v>359</v>
      </c>
      <c r="CT690" t="s">
        <v>376</v>
      </c>
      <c r="CU690" t="s">
        <v>359</v>
      </c>
      <c r="CV690" t="s">
        <v>375</v>
      </c>
      <c r="CW690" t="s">
        <v>359</v>
      </c>
      <c r="CX690" t="s">
        <v>10121</v>
      </c>
      <c r="CY690" t="s">
        <v>10122</v>
      </c>
      <c r="CZ690" t="s">
        <v>10123</v>
      </c>
      <c r="DA690" t="s">
        <v>10124</v>
      </c>
      <c r="DB690">
        <v>64</v>
      </c>
      <c r="DC690" t="s">
        <v>10125</v>
      </c>
      <c r="DD690">
        <v>2016</v>
      </c>
      <c r="DE690" t="s">
        <v>370</v>
      </c>
      <c r="DF690" t="s">
        <v>361</v>
      </c>
      <c r="DJ690" t="s">
        <v>359</v>
      </c>
      <c r="DL690" t="s">
        <v>370</v>
      </c>
      <c r="DM690" t="s">
        <v>748</v>
      </c>
      <c r="DN690" t="s">
        <v>10126</v>
      </c>
    </row>
    <row r="691" spans="1:118" x14ac:dyDescent="0.3">
      <c r="A691" t="s">
        <v>10127</v>
      </c>
      <c r="B691">
        <v>1</v>
      </c>
      <c r="D691" t="s">
        <v>412</v>
      </c>
      <c r="E691" t="s">
        <v>10128</v>
      </c>
      <c r="F691" t="s">
        <v>10129</v>
      </c>
      <c r="G691" t="s">
        <v>415</v>
      </c>
      <c r="H691" t="s">
        <v>10130</v>
      </c>
      <c r="I691">
        <v>2017</v>
      </c>
      <c r="J691" t="s">
        <v>353</v>
      </c>
      <c r="K691" t="s">
        <v>354</v>
      </c>
      <c r="L691" t="s">
        <v>390</v>
      </c>
      <c r="M691" t="s">
        <v>2837</v>
      </c>
      <c r="N691" t="s">
        <v>3201</v>
      </c>
      <c r="Q691" t="s">
        <v>2230</v>
      </c>
      <c r="R691">
        <v>7894</v>
      </c>
      <c r="T691">
        <v>80</v>
      </c>
      <c r="U691">
        <v>70</v>
      </c>
      <c r="V691">
        <v>10</v>
      </c>
      <c r="W691" t="s">
        <v>359</v>
      </c>
      <c r="X691" t="s">
        <v>360</v>
      </c>
      <c r="Z691">
        <v>2015</v>
      </c>
      <c r="AA691" t="s">
        <v>359</v>
      </c>
      <c r="AB691" t="s">
        <v>2231</v>
      </c>
      <c r="AC691" t="s">
        <v>362</v>
      </c>
      <c r="AD691" t="s">
        <v>2232</v>
      </c>
      <c r="AE691">
        <v>5</v>
      </c>
      <c r="AF691" t="s">
        <v>363</v>
      </c>
      <c r="AG691" t="s">
        <v>2233</v>
      </c>
      <c r="AH691" t="s">
        <v>2234</v>
      </c>
      <c r="AI691" t="s">
        <v>2235</v>
      </c>
      <c r="AJ691" t="s">
        <v>2236</v>
      </c>
      <c r="AL691" t="s">
        <v>359</v>
      </c>
      <c r="AM691">
        <v>15</v>
      </c>
      <c r="AN691" t="s">
        <v>359</v>
      </c>
      <c r="AO691">
        <v>5</v>
      </c>
      <c r="AQ691" t="s">
        <v>401</v>
      </c>
      <c r="AR691">
        <v>2015</v>
      </c>
      <c r="AS691" t="s">
        <v>370</v>
      </c>
      <c r="AT691">
        <v>15</v>
      </c>
      <c r="AU691" t="s">
        <v>359</v>
      </c>
      <c r="AV691">
        <v>1</v>
      </c>
      <c r="AX691">
        <v>2015</v>
      </c>
      <c r="AY691" t="s">
        <v>370</v>
      </c>
      <c r="AZ691">
        <v>720</v>
      </c>
      <c r="BA691" t="s">
        <v>359</v>
      </c>
      <c r="BB691">
        <v>19</v>
      </c>
      <c r="BC691" t="s">
        <v>2237</v>
      </c>
      <c r="BD691" t="s">
        <v>2238</v>
      </c>
      <c r="BE691" t="s">
        <v>2239</v>
      </c>
      <c r="BF691" t="s">
        <v>2240</v>
      </c>
      <c r="BH691">
        <v>2015</v>
      </c>
      <c r="BI691" t="s">
        <v>370</v>
      </c>
      <c r="BJ691" t="s">
        <v>359</v>
      </c>
      <c r="BK691">
        <v>2015</v>
      </c>
      <c r="BL691" t="s">
        <v>2477</v>
      </c>
      <c r="BN691">
        <v>2015</v>
      </c>
      <c r="BO691" t="s">
        <v>370</v>
      </c>
      <c r="BP691" t="s">
        <v>359</v>
      </c>
      <c r="BQ691">
        <v>3</v>
      </c>
      <c r="BS691">
        <v>2015</v>
      </c>
      <c r="BT691" t="s">
        <v>370</v>
      </c>
      <c r="BU691">
        <v>19000</v>
      </c>
      <c r="BV691" t="s">
        <v>359</v>
      </c>
      <c r="BW691">
        <v>2</v>
      </c>
      <c r="BY691">
        <v>2016</v>
      </c>
      <c r="BZ691" t="s">
        <v>370</v>
      </c>
      <c r="CA691" t="s">
        <v>359</v>
      </c>
      <c r="CC691">
        <v>2016</v>
      </c>
      <c r="CD691" t="s">
        <v>370</v>
      </c>
      <c r="CE691" t="s">
        <v>361</v>
      </c>
      <c r="CN691" t="s">
        <v>359</v>
      </c>
      <c r="CO691" t="s">
        <v>359</v>
      </c>
      <c r="CP691" t="s">
        <v>375</v>
      </c>
      <c r="CQ691" t="s">
        <v>359</v>
      </c>
      <c r="CR691">
        <v>0</v>
      </c>
      <c r="CS691" t="s">
        <v>359</v>
      </c>
      <c r="CT691" t="s">
        <v>376</v>
      </c>
      <c r="CU691" t="s">
        <v>359</v>
      </c>
      <c r="CV691" t="s">
        <v>375</v>
      </c>
      <c r="CW691" t="s">
        <v>359</v>
      </c>
      <c r="CX691" t="s">
        <v>10131</v>
      </c>
      <c r="CY691" t="s">
        <v>10132</v>
      </c>
      <c r="CZ691" t="s">
        <v>7560</v>
      </c>
      <c r="DA691" t="s">
        <v>10133</v>
      </c>
      <c r="DB691">
        <v>31</v>
      </c>
      <c r="DC691" t="s">
        <v>10134</v>
      </c>
      <c r="DD691">
        <v>2015</v>
      </c>
      <c r="DE691" t="s">
        <v>370</v>
      </c>
      <c r="DF691" t="s">
        <v>361</v>
      </c>
      <c r="DJ691" t="s">
        <v>359</v>
      </c>
      <c r="DL691" t="s">
        <v>370</v>
      </c>
      <c r="DM691" t="s">
        <v>10135</v>
      </c>
      <c r="DN691" t="s">
        <v>10136</v>
      </c>
    </row>
    <row r="692" spans="1:118" x14ac:dyDescent="0.3">
      <c r="A692" t="s">
        <v>10137</v>
      </c>
      <c r="B692">
        <v>1</v>
      </c>
      <c r="D692" t="s">
        <v>385</v>
      </c>
      <c r="E692" t="s">
        <v>10138</v>
      </c>
      <c r="F692" t="s">
        <v>10139</v>
      </c>
      <c r="G692" t="s">
        <v>388</v>
      </c>
      <c r="H692" t="s">
        <v>10140</v>
      </c>
      <c r="I692">
        <v>2017</v>
      </c>
      <c r="J692" t="s">
        <v>353</v>
      </c>
      <c r="K692" t="s">
        <v>354</v>
      </c>
      <c r="L692" t="s">
        <v>937</v>
      </c>
      <c r="M692" t="s">
        <v>1719</v>
      </c>
      <c r="N692" t="s">
        <v>2711</v>
      </c>
      <c r="Q692" t="s">
        <v>1721</v>
      </c>
      <c r="T692">
        <v>151</v>
      </c>
      <c r="U692">
        <v>140</v>
      </c>
      <c r="V692">
        <v>11</v>
      </c>
      <c r="W692" t="s">
        <v>359</v>
      </c>
      <c r="X692" t="s">
        <v>394</v>
      </c>
      <c r="Z692">
        <v>2014</v>
      </c>
      <c r="AA692" t="s">
        <v>359</v>
      </c>
      <c r="AB692" t="s">
        <v>10141</v>
      </c>
      <c r="AC692" t="s">
        <v>362</v>
      </c>
      <c r="AE692">
        <v>1</v>
      </c>
      <c r="AF692" t="s">
        <v>363</v>
      </c>
      <c r="AG692" t="s">
        <v>1724</v>
      </c>
      <c r="AH692" t="s">
        <v>1725</v>
      </c>
      <c r="AI692" t="s">
        <v>1726</v>
      </c>
      <c r="AJ692" t="s">
        <v>1727</v>
      </c>
      <c r="AL692" t="s">
        <v>359</v>
      </c>
      <c r="AM692">
        <v>16</v>
      </c>
      <c r="AN692" t="s">
        <v>359</v>
      </c>
      <c r="AO692">
        <v>1</v>
      </c>
      <c r="AQ692" t="s">
        <v>401</v>
      </c>
      <c r="AR692">
        <v>2014</v>
      </c>
      <c r="AS692" t="s">
        <v>370</v>
      </c>
      <c r="AT692">
        <v>16</v>
      </c>
      <c r="AU692" t="s">
        <v>359</v>
      </c>
      <c r="AV692">
        <v>1</v>
      </c>
      <c r="AX692">
        <v>2014</v>
      </c>
      <c r="AY692" t="s">
        <v>370</v>
      </c>
      <c r="AZ692">
        <v>6800</v>
      </c>
      <c r="BA692" t="s">
        <v>359</v>
      </c>
      <c r="BB692">
        <v>3</v>
      </c>
      <c r="BC692" t="s">
        <v>10142</v>
      </c>
      <c r="BD692" t="s">
        <v>10143</v>
      </c>
      <c r="BE692" t="s">
        <v>10144</v>
      </c>
      <c r="BF692" t="s">
        <v>10145</v>
      </c>
      <c r="BH692">
        <v>20114</v>
      </c>
      <c r="BI692" t="s">
        <v>369</v>
      </c>
      <c r="BJ692" t="s">
        <v>359</v>
      </c>
      <c r="BK692">
        <v>3</v>
      </c>
      <c r="BL692" t="s">
        <v>805</v>
      </c>
      <c r="BN692">
        <v>2014</v>
      </c>
      <c r="BO692" t="s">
        <v>370</v>
      </c>
      <c r="BP692" t="s">
        <v>359</v>
      </c>
      <c r="BQ692">
        <v>1</v>
      </c>
      <c r="BS692">
        <v>2014</v>
      </c>
      <c r="BT692" t="s">
        <v>370</v>
      </c>
      <c r="BU692">
        <v>1200</v>
      </c>
      <c r="BV692" t="s">
        <v>361</v>
      </c>
      <c r="CE692" t="s">
        <v>361</v>
      </c>
      <c r="CN692" t="s">
        <v>359</v>
      </c>
      <c r="CO692" t="s">
        <v>359</v>
      </c>
      <c r="CP692" t="s">
        <v>375</v>
      </c>
      <c r="CQ692" t="s">
        <v>359</v>
      </c>
      <c r="CR692">
        <v>0</v>
      </c>
      <c r="CS692" t="s">
        <v>359</v>
      </c>
      <c r="CT692" t="s">
        <v>376</v>
      </c>
      <c r="CU692" t="s">
        <v>359</v>
      </c>
      <c r="CV692" t="s">
        <v>375</v>
      </c>
      <c r="CW692" t="s">
        <v>359</v>
      </c>
      <c r="CX692" t="s">
        <v>10146</v>
      </c>
      <c r="CY692" t="s">
        <v>10147</v>
      </c>
      <c r="CZ692" t="s">
        <v>10148</v>
      </c>
      <c r="DA692" t="s">
        <v>10149</v>
      </c>
      <c r="DB692">
        <v>1</v>
      </c>
      <c r="DC692" t="s">
        <v>10150</v>
      </c>
      <c r="DD692">
        <v>2014</v>
      </c>
      <c r="DE692" t="s">
        <v>370</v>
      </c>
      <c r="DF692" t="s">
        <v>361</v>
      </c>
      <c r="DJ692" t="s">
        <v>359</v>
      </c>
      <c r="DL692" t="s">
        <v>369</v>
      </c>
      <c r="DM692" t="s">
        <v>10151</v>
      </c>
      <c r="DN692" t="s">
        <v>10152</v>
      </c>
    </row>
    <row r="693" spans="1:118" x14ac:dyDescent="0.3">
      <c r="A693" t="s">
        <v>10153</v>
      </c>
      <c r="B693">
        <v>1</v>
      </c>
      <c r="D693" t="s">
        <v>465</v>
      </c>
      <c r="E693" t="s">
        <v>10154</v>
      </c>
      <c r="F693" t="s">
        <v>10155</v>
      </c>
      <c r="G693" t="s">
        <v>468</v>
      </c>
      <c r="H693" t="s">
        <v>4792</v>
      </c>
      <c r="I693">
        <v>2017</v>
      </c>
      <c r="J693" t="s">
        <v>353</v>
      </c>
      <c r="K693" t="s">
        <v>354</v>
      </c>
      <c r="L693" t="s">
        <v>584</v>
      </c>
      <c r="M693" t="s">
        <v>3602</v>
      </c>
      <c r="N693" t="s">
        <v>7411</v>
      </c>
      <c r="Q693" t="s">
        <v>10156</v>
      </c>
      <c r="R693">
        <v>30604</v>
      </c>
      <c r="T693">
        <v>143</v>
      </c>
      <c r="U693">
        <v>143</v>
      </c>
      <c r="V693">
        <v>0</v>
      </c>
      <c r="W693" t="s">
        <v>359</v>
      </c>
      <c r="X693" t="s">
        <v>360</v>
      </c>
      <c r="Z693">
        <v>2012</v>
      </c>
      <c r="AA693" t="s">
        <v>361</v>
      </c>
      <c r="AC693" t="s">
        <v>362</v>
      </c>
      <c r="AD693" t="s">
        <v>10157</v>
      </c>
      <c r="AE693">
        <v>2</v>
      </c>
      <c r="AF693" t="s">
        <v>363</v>
      </c>
      <c r="AG693" t="s">
        <v>670</v>
      </c>
      <c r="AH693" t="s">
        <v>671</v>
      </c>
      <c r="AI693" t="s">
        <v>672</v>
      </c>
      <c r="AJ693" t="s">
        <v>673</v>
      </c>
      <c r="AL693" t="s">
        <v>359</v>
      </c>
      <c r="AM693">
        <v>4</v>
      </c>
      <c r="AN693" t="s">
        <v>361</v>
      </c>
      <c r="AT693">
        <v>4</v>
      </c>
      <c r="AU693" t="s">
        <v>361</v>
      </c>
      <c r="BA693" t="s">
        <v>361</v>
      </c>
      <c r="BJ693" t="s">
        <v>361</v>
      </c>
      <c r="BP693" t="s">
        <v>361</v>
      </c>
      <c r="BV693" t="s">
        <v>361</v>
      </c>
      <c r="CE693" t="s">
        <v>361</v>
      </c>
      <c r="CN693" t="s">
        <v>359</v>
      </c>
      <c r="CO693" t="s">
        <v>359</v>
      </c>
      <c r="CP693" t="s">
        <v>375</v>
      </c>
      <c r="CQ693" t="s">
        <v>359</v>
      </c>
      <c r="CR693">
        <v>0</v>
      </c>
      <c r="CS693" t="s">
        <v>359</v>
      </c>
      <c r="CT693" t="s">
        <v>376</v>
      </c>
      <c r="CU693" t="s">
        <v>359</v>
      </c>
      <c r="CV693" t="s">
        <v>375</v>
      </c>
      <c r="CW693" t="s">
        <v>359</v>
      </c>
      <c r="CX693" t="s">
        <v>10158</v>
      </c>
      <c r="CY693" t="s">
        <v>10159</v>
      </c>
      <c r="CZ693" t="s">
        <v>10160</v>
      </c>
      <c r="DA693" t="s">
        <v>10161</v>
      </c>
      <c r="DB693">
        <v>2</v>
      </c>
      <c r="DC693" t="s">
        <v>10162</v>
      </c>
      <c r="DD693">
        <v>2012</v>
      </c>
      <c r="DE693" t="s">
        <v>370</v>
      </c>
      <c r="DF693" t="s">
        <v>361</v>
      </c>
      <c r="DJ693" t="s">
        <v>359</v>
      </c>
      <c r="DL693" t="s">
        <v>370</v>
      </c>
      <c r="DM693" t="s">
        <v>10157</v>
      </c>
      <c r="DN693" t="s">
        <v>10163</v>
      </c>
    </row>
    <row r="694" spans="1:118" x14ac:dyDescent="0.3">
      <c r="A694" t="s">
        <v>10164</v>
      </c>
      <c r="B694">
        <v>1</v>
      </c>
      <c r="D694" t="s">
        <v>465</v>
      </c>
      <c r="E694" t="s">
        <v>10165</v>
      </c>
      <c r="F694" t="s">
        <v>10166</v>
      </c>
      <c r="G694" t="s">
        <v>468</v>
      </c>
      <c r="H694" t="s">
        <v>5310</v>
      </c>
      <c r="I694">
        <v>2017</v>
      </c>
      <c r="J694" t="s">
        <v>353</v>
      </c>
      <c r="K694" t="s">
        <v>354</v>
      </c>
      <c r="L694" t="s">
        <v>937</v>
      </c>
      <c r="M694" t="s">
        <v>1364</v>
      </c>
      <c r="N694" t="s">
        <v>793</v>
      </c>
      <c r="Q694" t="s">
        <v>10167</v>
      </c>
      <c r="R694">
        <v>30604</v>
      </c>
      <c r="T694">
        <v>138</v>
      </c>
      <c r="U694">
        <v>138</v>
      </c>
      <c r="V694">
        <v>0</v>
      </c>
      <c r="W694" t="s">
        <v>359</v>
      </c>
      <c r="X694" t="s">
        <v>360</v>
      </c>
      <c r="Z694">
        <v>2015</v>
      </c>
      <c r="AA694" t="s">
        <v>361</v>
      </c>
      <c r="AC694" t="s">
        <v>362</v>
      </c>
      <c r="AD694" t="s">
        <v>10168</v>
      </c>
      <c r="AE694">
        <v>11</v>
      </c>
      <c r="AF694" t="s">
        <v>363</v>
      </c>
      <c r="AG694" t="s">
        <v>670</v>
      </c>
      <c r="AH694" t="s">
        <v>671</v>
      </c>
      <c r="AI694" t="s">
        <v>672</v>
      </c>
      <c r="AJ694" t="s">
        <v>673</v>
      </c>
      <c r="AL694" t="s">
        <v>359</v>
      </c>
      <c r="AM694">
        <v>4</v>
      </c>
      <c r="AN694" t="s">
        <v>361</v>
      </c>
      <c r="AT694">
        <v>4</v>
      </c>
      <c r="AU694" t="s">
        <v>361</v>
      </c>
      <c r="BA694" t="s">
        <v>359</v>
      </c>
      <c r="BB694">
        <v>1</v>
      </c>
      <c r="BC694" t="s">
        <v>10169</v>
      </c>
      <c r="BD694" t="s">
        <v>10170</v>
      </c>
      <c r="BE694" t="s">
        <v>10171</v>
      </c>
      <c r="BF694" t="s">
        <v>10172</v>
      </c>
      <c r="BG694" t="s">
        <v>10173</v>
      </c>
      <c r="BH694">
        <v>2015</v>
      </c>
      <c r="BI694" t="s">
        <v>370</v>
      </c>
      <c r="BJ694" t="s">
        <v>361</v>
      </c>
      <c r="BP694" t="s">
        <v>361</v>
      </c>
      <c r="BV694" t="s">
        <v>361</v>
      </c>
      <c r="CE694" t="s">
        <v>361</v>
      </c>
      <c r="CN694" t="s">
        <v>359</v>
      </c>
      <c r="CO694" t="s">
        <v>359</v>
      </c>
      <c r="CP694" t="s">
        <v>375</v>
      </c>
      <c r="CQ694" t="s">
        <v>359</v>
      </c>
      <c r="CR694">
        <v>0</v>
      </c>
      <c r="CS694" t="s">
        <v>359</v>
      </c>
      <c r="CT694" t="s">
        <v>376</v>
      </c>
      <c r="CU694" t="s">
        <v>359</v>
      </c>
      <c r="CV694" t="s">
        <v>375</v>
      </c>
      <c r="CW694" t="s">
        <v>359</v>
      </c>
      <c r="CX694" t="s">
        <v>10174</v>
      </c>
      <c r="CY694" t="s">
        <v>10175</v>
      </c>
      <c r="CZ694" t="s">
        <v>10176</v>
      </c>
      <c r="DA694" t="s">
        <v>10177</v>
      </c>
      <c r="DB694">
        <v>2</v>
      </c>
      <c r="DC694" t="s">
        <v>10178</v>
      </c>
      <c r="DD694">
        <v>2015</v>
      </c>
      <c r="DE694" t="s">
        <v>370</v>
      </c>
      <c r="DF694" t="s">
        <v>361</v>
      </c>
      <c r="DJ694" t="s">
        <v>359</v>
      </c>
      <c r="DL694" t="s">
        <v>370</v>
      </c>
      <c r="DM694" t="s">
        <v>10168</v>
      </c>
      <c r="DN694" t="s">
        <v>10179</v>
      </c>
    </row>
    <row r="695" spans="1:118" x14ac:dyDescent="0.3">
      <c r="A695" t="s">
        <v>10180</v>
      </c>
      <c r="B695">
        <v>1</v>
      </c>
      <c r="D695" t="s">
        <v>348</v>
      </c>
      <c r="E695" t="s">
        <v>10181</v>
      </c>
      <c r="F695" t="s">
        <v>10182</v>
      </c>
      <c r="G695" t="s">
        <v>351</v>
      </c>
      <c r="H695" t="s">
        <v>10183</v>
      </c>
      <c r="I695">
        <v>2017</v>
      </c>
      <c r="J695" t="s">
        <v>353</v>
      </c>
      <c r="K695" t="s">
        <v>354</v>
      </c>
      <c r="L695" t="s">
        <v>981</v>
      </c>
      <c r="M695" t="s">
        <v>1291</v>
      </c>
      <c r="N695" t="s">
        <v>419</v>
      </c>
      <c r="Q695" t="s">
        <v>983</v>
      </c>
      <c r="R695">
        <v>14106</v>
      </c>
      <c r="T695">
        <v>365</v>
      </c>
      <c r="U695">
        <v>365</v>
      </c>
      <c r="V695">
        <v>0</v>
      </c>
      <c r="W695" t="s">
        <v>359</v>
      </c>
      <c r="X695" t="s">
        <v>394</v>
      </c>
      <c r="Z695">
        <v>2003</v>
      </c>
      <c r="AA695" t="s">
        <v>361</v>
      </c>
      <c r="AC695" t="s">
        <v>1150</v>
      </c>
      <c r="AD695" t="s">
        <v>984</v>
      </c>
      <c r="AE695">
        <v>2</v>
      </c>
      <c r="AF695" t="s">
        <v>363</v>
      </c>
      <c r="AG695" t="s">
        <v>519</v>
      </c>
      <c r="AH695" t="s">
        <v>520</v>
      </c>
      <c r="AI695" t="s">
        <v>521</v>
      </c>
      <c r="AJ695" t="s">
        <v>522</v>
      </c>
      <c r="AL695" t="s">
        <v>359</v>
      </c>
      <c r="AM695">
        <v>3.5</v>
      </c>
      <c r="AN695" t="s">
        <v>359</v>
      </c>
      <c r="AO695">
        <v>2</v>
      </c>
      <c r="AQ695" t="s">
        <v>368</v>
      </c>
      <c r="AR695">
        <v>2003</v>
      </c>
      <c r="AS695" t="s">
        <v>370</v>
      </c>
      <c r="AT695">
        <v>3.5</v>
      </c>
      <c r="AU695" t="s">
        <v>359</v>
      </c>
      <c r="AV695">
        <v>1</v>
      </c>
      <c r="AX695">
        <v>2014</v>
      </c>
      <c r="AY695" t="s">
        <v>370</v>
      </c>
      <c r="AZ695">
        <v>8000</v>
      </c>
      <c r="BA695" t="s">
        <v>359</v>
      </c>
      <c r="BB695">
        <v>10</v>
      </c>
      <c r="BC695" t="s">
        <v>523</v>
      </c>
      <c r="BD695" t="s">
        <v>524</v>
      </c>
      <c r="BE695" t="s">
        <v>525</v>
      </c>
      <c r="BF695" t="s">
        <v>526</v>
      </c>
      <c r="BG695" t="s">
        <v>10184</v>
      </c>
      <c r="BH695">
        <v>2003</v>
      </c>
      <c r="BI695" t="s">
        <v>369</v>
      </c>
      <c r="BJ695" t="s">
        <v>359</v>
      </c>
      <c r="BK695">
        <v>8</v>
      </c>
      <c r="BL695" t="s">
        <v>368</v>
      </c>
      <c r="BM695" t="s">
        <v>10185</v>
      </c>
      <c r="BN695">
        <v>2003</v>
      </c>
      <c r="BO695" t="s">
        <v>370</v>
      </c>
      <c r="BP695" t="s">
        <v>361</v>
      </c>
      <c r="BV695" t="s">
        <v>361</v>
      </c>
      <c r="CE695" t="s">
        <v>361</v>
      </c>
      <c r="CN695" t="s">
        <v>359</v>
      </c>
      <c r="CO695" t="s">
        <v>359</v>
      </c>
      <c r="CP695" t="s">
        <v>375</v>
      </c>
      <c r="CQ695" t="s">
        <v>359</v>
      </c>
      <c r="CR695">
        <v>0</v>
      </c>
      <c r="CS695" t="s">
        <v>359</v>
      </c>
      <c r="CT695" t="s">
        <v>376</v>
      </c>
      <c r="CU695" t="s">
        <v>359</v>
      </c>
      <c r="CV695" t="s">
        <v>375</v>
      </c>
      <c r="CW695" t="s">
        <v>359</v>
      </c>
      <c r="CX695" t="s">
        <v>10186</v>
      </c>
      <c r="CY695" t="s">
        <v>10187</v>
      </c>
      <c r="CZ695" t="s">
        <v>10188</v>
      </c>
      <c r="DA695" t="s">
        <v>10189</v>
      </c>
      <c r="DB695">
        <v>1</v>
      </c>
      <c r="DC695" t="s">
        <v>10190</v>
      </c>
      <c r="DD695">
        <v>2014</v>
      </c>
      <c r="DE695" t="s">
        <v>369</v>
      </c>
      <c r="DF695" t="s">
        <v>361</v>
      </c>
      <c r="DJ695" t="s">
        <v>361</v>
      </c>
      <c r="DK695" t="s">
        <v>10191</v>
      </c>
      <c r="DL695" t="s">
        <v>369</v>
      </c>
      <c r="DM695" t="s">
        <v>10192</v>
      </c>
      <c r="DN695" t="s">
        <v>10193</v>
      </c>
    </row>
    <row r="696" spans="1:118" x14ac:dyDescent="0.3">
      <c r="A696" t="s">
        <v>10194</v>
      </c>
      <c r="B696">
        <v>1</v>
      </c>
      <c r="D696" t="s">
        <v>487</v>
      </c>
      <c r="E696" t="s">
        <v>10195</v>
      </c>
      <c r="F696" t="s">
        <v>10196</v>
      </c>
      <c r="G696" t="s">
        <v>490</v>
      </c>
      <c r="H696" t="s">
        <v>10197</v>
      </c>
      <c r="I696">
        <v>2017</v>
      </c>
      <c r="J696" t="s">
        <v>353</v>
      </c>
      <c r="K696" t="s">
        <v>354</v>
      </c>
      <c r="L696" t="s">
        <v>492</v>
      </c>
      <c r="M696" t="s">
        <v>894</v>
      </c>
      <c r="N696" t="s">
        <v>3848</v>
      </c>
      <c r="Q696" t="s">
        <v>896</v>
      </c>
      <c r="T696">
        <v>256</v>
      </c>
      <c r="U696">
        <v>120</v>
      </c>
      <c r="V696">
        <v>136</v>
      </c>
      <c r="W696" t="s">
        <v>359</v>
      </c>
      <c r="X696" t="s">
        <v>394</v>
      </c>
      <c r="Z696">
        <v>2013</v>
      </c>
      <c r="AA696" t="s">
        <v>361</v>
      </c>
      <c r="AC696" t="s">
        <v>362</v>
      </c>
      <c r="AE696">
        <v>1</v>
      </c>
      <c r="AF696" t="s">
        <v>363</v>
      </c>
      <c r="AG696" t="s">
        <v>897</v>
      </c>
      <c r="AH696" t="s">
        <v>898</v>
      </c>
      <c r="AI696" t="s">
        <v>899</v>
      </c>
      <c r="AJ696" t="s">
        <v>900</v>
      </c>
      <c r="AL696" t="s">
        <v>359</v>
      </c>
      <c r="AM696">
        <v>11</v>
      </c>
      <c r="AN696" t="s">
        <v>359</v>
      </c>
      <c r="AO696">
        <v>1</v>
      </c>
      <c r="AQ696" t="s">
        <v>401</v>
      </c>
      <c r="AR696">
        <v>2013</v>
      </c>
      <c r="AS696" t="s">
        <v>370</v>
      </c>
      <c r="AT696">
        <v>11</v>
      </c>
      <c r="AU696" t="s">
        <v>359</v>
      </c>
      <c r="AV696">
        <v>500</v>
      </c>
      <c r="AX696">
        <v>2013</v>
      </c>
      <c r="AY696" t="s">
        <v>370</v>
      </c>
      <c r="AZ696">
        <v>500</v>
      </c>
      <c r="BA696" t="s">
        <v>359</v>
      </c>
      <c r="BB696">
        <v>17</v>
      </c>
      <c r="BC696" t="s">
        <v>901</v>
      </c>
      <c r="BD696" t="s">
        <v>902</v>
      </c>
      <c r="BE696" t="s">
        <v>903</v>
      </c>
      <c r="BF696" t="s">
        <v>904</v>
      </c>
      <c r="BH696">
        <v>2013</v>
      </c>
      <c r="BI696" t="s">
        <v>370</v>
      </c>
      <c r="BJ696" t="s">
        <v>359</v>
      </c>
      <c r="BK696">
        <v>6</v>
      </c>
      <c r="BL696" t="s">
        <v>551</v>
      </c>
      <c r="BN696">
        <v>2013</v>
      </c>
      <c r="BO696" t="s">
        <v>370</v>
      </c>
      <c r="BP696" t="s">
        <v>359</v>
      </c>
      <c r="BQ696">
        <v>2</v>
      </c>
      <c r="BS696">
        <v>2013</v>
      </c>
      <c r="BT696" t="s">
        <v>370</v>
      </c>
      <c r="BU696">
        <v>10000</v>
      </c>
      <c r="BV696" t="s">
        <v>361</v>
      </c>
      <c r="CE696" t="s">
        <v>361</v>
      </c>
      <c r="CN696" t="s">
        <v>359</v>
      </c>
      <c r="CO696" t="s">
        <v>359</v>
      </c>
      <c r="CP696" t="s">
        <v>375</v>
      </c>
      <c r="CQ696" t="s">
        <v>359</v>
      </c>
      <c r="CR696">
        <v>0</v>
      </c>
      <c r="CS696" t="s">
        <v>359</v>
      </c>
      <c r="CT696" t="s">
        <v>376</v>
      </c>
      <c r="CU696" t="s">
        <v>359</v>
      </c>
      <c r="CV696" t="s">
        <v>375</v>
      </c>
      <c r="CW696" t="s">
        <v>359</v>
      </c>
      <c r="CX696" t="s">
        <v>10198</v>
      </c>
      <c r="CY696" t="s">
        <v>10199</v>
      </c>
      <c r="CZ696" t="s">
        <v>10200</v>
      </c>
      <c r="DA696" t="s">
        <v>10201</v>
      </c>
      <c r="DB696">
        <v>1</v>
      </c>
      <c r="DC696" t="s">
        <v>10202</v>
      </c>
      <c r="DD696">
        <v>2013</v>
      </c>
      <c r="DE696" t="s">
        <v>370</v>
      </c>
      <c r="DF696" t="s">
        <v>361</v>
      </c>
      <c r="DJ696" t="s">
        <v>359</v>
      </c>
      <c r="DL696" t="s">
        <v>370</v>
      </c>
      <c r="DN696" t="s">
        <v>10203</v>
      </c>
    </row>
    <row r="697" spans="1:118" x14ac:dyDescent="0.3">
      <c r="A697" t="s">
        <v>10204</v>
      </c>
      <c r="B697">
        <v>1</v>
      </c>
      <c r="D697" t="s">
        <v>385</v>
      </c>
      <c r="E697" t="s">
        <v>10205</v>
      </c>
      <c r="F697" t="s">
        <v>10206</v>
      </c>
      <c r="G697" t="s">
        <v>388</v>
      </c>
      <c r="H697" t="s">
        <v>10207</v>
      </c>
      <c r="I697">
        <v>2017</v>
      </c>
      <c r="J697" t="s">
        <v>353</v>
      </c>
      <c r="K697" t="s">
        <v>354</v>
      </c>
      <c r="L697" t="s">
        <v>584</v>
      </c>
      <c r="M697" t="s">
        <v>585</v>
      </c>
      <c r="N697" t="s">
        <v>9573</v>
      </c>
      <c r="Q697" t="s">
        <v>1840</v>
      </c>
      <c r="R697">
        <v>558</v>
      </c>
      <c r="T697">
        <v>178</v>
      </c>
      <c r="U697">
        <v>150</v>
      </c>
      <c r="V697">
        <v>28</v>
      </c>
      <c r="W697" t="s">
        <v>359</v>
      </c>
      <c r="X697" t="s">
        <v>394</v>
      </c>
      <c r="Z697">
        <v>2009</v>
      </c>
      <c r="AA697" t="s">
        <v>359</v>
      </c>
      <c r="AB697" t="s">
        <v>10208</v>
      </c>
      <c r="AC697" t="s">
        <v>362</v>
      </c>
      <c r="AE697">
        <v>1</v>
      </c>
      <c r="AF697" t="s">
        <v>363</v>
      </c>
      <c r="AG697" t="s">
        <v>1843</v>
      </c>
      <c r="AH697" t="s">
        <v>1844</v>
      </c>
      <c r="AI697" t="s">
        <v>7242</v>
      </c>
      <c r="AJ697" t="s">
        <v>1845</v>
      </c>
      <c r="AL697" t="s">
        <v>361</v>
      </c>
      <c r="AM697">
        <v>60</v>
      </c>
      <c r="AN697" t="s">
        <v>359</v>
      </c>
      <c r="AO697">
        <v>1</v>
      </c>
      <c r="AQ697" t="s">
        <v>401</v>
      </c>
      <c r="AR697">
        <v>2009</v>
      </c>
      <c r="AS697" t="s">
        <v>370</v>
      </c>
      <c r="AT697">
        <v>50</v>
      </c>
      <c r="AU697" t="s">
        <v>359</v>
      </c>
      <c r="AV697">
        <v>1</v>
      </c>
      <c r="AX697">
        <v>2009</v>
      </c>
      <c r="AY697" t="s">
        <v>369</v>
      </c>
      <c r="AZ697">
        <v>6800</v>
      </c>
      <c r="BA697" t="s">
        <v>359</v>
      </c>
      <c r="BB697">
        <v>3</v>
      </c>
      <c r="BC697" t="s">
        <v>1843</v>
      </c>
      <c r="BD697" t="s">
        <v>1844</v>
      </c>
      <c r="BE697" t="s">
        <v>1846</v>
      </c>
      <c r="BF697" t="s">
        <v>1845</v>
      </c>
      <c r="BH697">
        <v>2009</v>
      </c>
      <c r="BI697" t="s">
        <v>369</v>
      </c>
      <c r="BJ697" t="s">
        <v>361</v>
      </c>
      <c r="BP697" t="s">
        <v>359</v>
      </c>
      <c r="BQ697">
        <v>1</v>
      </c>
      <c r="BS697">
        <v>2009</v>
      </c>
      <c r="BT697" t="s">
        <v>369</v>
      </c>
      <c r="BU697">
        <v>6800</v>
      </c>
      <c r="BV697" t="s">
        <v>361</v>
      </c>
      <c r="CE697" t="s">
        <v>361</v>
      </c>
      <c r="CN697" t="s">
        <v>359</v>
      </c>
      <c r="CO697" t="s">
        <v>359</v>
      </c>
      <c r="CP697" t="s">
        <v>375</v>
      </c>
      <c r="CQ697" t="s">
        <v>359</v>
      </c>
      <c r="CR697">
        <v>0</v>
      </c>
      <c r="CS697" t="s">
        <v>359</v>
      </c>
      <c r="CT697" t="s">
        <v>376</v>
      </c>
      <c r="CU697" t="s">
        <v>359</v>
      </c>
      <c r="CV697" t="s">
        <v>375</v>
      </c>
      <c r="CW697" t="s">
        <v>359</v>
      </c>
      <c r="CX697" t="s">
        <v>10209</v>
      </c>
      <c r="CY697" t="s">
        <v>10210</v>
      </c>
      <c r="CZ697" t="s">
        <v>10211</v>
      </c>
      <c r="DA697" t="s">
        <v>10212</v>
      </c>
      <c r="DB697">
        <v>1</v>
      </c>
      <c r="DC697" t="s">
        <v>10213</v>
      </c>
      <c r="DD697">
        <v>2009</v>
      </c>
      <c r="DE697" t="s">
        <v>369</v>
      </c>
      <c r="DF697" t="s">
        <v>361</v>
      </c>
      <c r="DJ697" t="s">
        <v>359</v>
      </c>
      <c r="DL697" t="s">
        <v>369</v>
      </c>
      <c r="DM697" t="s">
        <v>10214</v>
      </c>
      <c r="DN697" t="s">
        <v>10215</v>
      </c>
    </row>
    <row r="698" spans="1:118" x14ac:dyDescent="0.3">
      <c r="A698" t="s">
        <v>10216</v>
      </c>
      <c r="B698">
        <v>1</v>
      </c>
      <c r="D698" t="s">
        <v>579</v>
      </c>
      <c r="E698" t="s">
        <v>10217</v>
      </c>
      <c r="F698" t="s">
        <v>10218</v>
      </c>
      <c r="G698" t="s">
        <v>914</v>
      </c>
      <c r="H698" t="s">
        <v>1621</v>
      </c>
      <c r="I698">
        <v>2017</v>
      </c>
      <c r="J698" t="s">
        <v>353</v>
      </c>
      <c r="K698" t="s">
        <v>354</v>
      </c>
      <c r="L698" t="s">
        <v>754</v>
      </c>
      <c r="M698" t="s">
        <v>1476</v>
      </c>
      <c r="N698" t="s">
        <v>1292</v>
      </c>
      <c r="T698">
        <v>203</v>
      </c>
      <c r="U698">
        <v>203</v>
      </c>
      <c r="V698">
        <v>0</v>
      </c>
      <c r="W698" t="s">
        <v>359</v>
      </c>
      <c r="X698" t="s">
        <v>360</v>
      </c>
      <c r="Z698">
        <v>1998</v>
      </c>
      <c r="AA698" t="s">
        <v>361</v>
      </c>
      <c r="AC698" t="s">
        <v>362</v>
      </c>
      <c r="AE698">
        <v>2</v>
      </c>
      <c r="AF698" t="s">
        <v>363</v>
      </c>
      <c r="AG698" t="s">
        <v>918</v>
      </c>
      <c r="AH698" t="s">
        <v>919</v>
      </c>
      <c r="AI698" t="s">
        <v>920</v>
      </c>
      <c r="AJ698" t="s">
        <v>921</v>
      </c>
      <c r="AL698" t="s">
        <v>359</v>
      </c>
      <c r="AM698">
        <v>20</v>
      </c>
      <c r="AN698" t="s">
        <v>359</v>
      </c>
      <c r="AO698">
        <v>1</v>
      </c>
      <c r="AQ698" t="s">
        <v>401</v>
      </c>
      <c r="AR698">
        <v>2016</v>
      </c>
      <c r="AS698" t="s">
        <v>370</v>
      </c>
      <c r="AT698">
        <v>20</v>
      </c>
      <c r="AU698" t="s">
        <v>359</v>
      </c>
      <c r="AV698">
        <v>2</v>
      </c>
      <c r="AX698">
        <v>2016</v>
      </c>
      <c r="AY698" t="s">
        <v>370</v>
      </c>
      <c r="AZ698">
        <v>5000</v>
      </c>
      <c r="BA698" t="s">
        <v>359</v>
      </c>
      <c r="BB698">
        <v>15</v>
      </c>
      <c r="BC698" t="s">
        <v>922</v>
      </c>
      <c r="BD698" t="s">
        <v>923</v>
      </c>
      <c r="BE698" t="s">
        <v>924</v>
      </c>
      <c r="BF698" t="s">
        <v>925</v>
      </c>
      <c r="BH698">
        <v>2016</v>
      </c>
      <c r="BI698" t="s">
        <v>370</v>
      </c>
      <c r="BJ698" t="s">
        <v>361</v>
      </c>
      <c r="BP698" t="s">
        <v>359</v>
      </c>
      <c r="BQ698">
        <v>1</v>
      </c>
      <c r="BS698">
        <v>2016</v>
      </c>
      <c r="BT698" t="s">
        <v>370</v>
      </c>
      <c r="BU698">
        <v>5000</v>
      </c>
      <c r="BV698" t="s">
        <v>359</v>
      </c>
      <c r="BW698">
        <v>1</v>
      </c>
      <c r="BY698">
        <v>2016</v>
      </c>
      <c r="BZ698" t="s">
        <v>370</v>
      </c>
      <c r="CA698" t="s">
        <v>359</v>
      </c>
      <c r="CC698">
        <v>2016</v>
      </c>
      <c r="CD698" t="s">
        <v>370</v>
      </c>
      <c r="CE698" t="s">
        <v>361</v>
      </c>
      <c r="CN698" t="s">
        <v>359</v>
      </c>
      <c r="CO698" t="s">
        <v>359</v>
      </c>
      <c r="CP698" t="s">
        <v>375</v>
      </c>
      <c r="CQ698" t="s">
        <v>359</v>
      </c>
      <c r="CR698">
        <v>0</v>
      </c>
      <c r="CS698" t="s">
        <v>359</v>
      </c>
      <c r="CT698" t="s">
        <v>376</v>
      </c>
      <c r="CU698" t="s">
        <v>359</v>
      </c>
      <c r="CV698" t="s">
        <v>375</v>
      </c>
      <c r="CW698" t="s">
        <v>359</v>
      </c>
      <c r="CX698" t="s">
        <v>10219</v>
      </c>
      <c r="CY698" t="s">
        <v>10220</v>
      </c>
      <c r="CZ698" t="s">
        <v>10221</v>
      </c>
      <c r="DA698" t="s">
        <v>10222</v>
      </c>
      <c r="DB698">
        <v>2</v>
      </c>
      <c r="DC698" t="s">
        <v>10223</v>
      </c>
      <c r="DD698">
        <v>2016</v>
      </c>
      <c r="DE698" t="s">
        <v>370</v>
      </c>
      <c r="DF698" t="s">
        <v>361</v>
      </c>
      <c r="DJ698" t="s">
        <v>359</v>
      </c>
      <c r="DL698" t="s">
        <v>370</v>
      </c>
      <c r="DN698" t="s">
        <v>10224</v>
      </c>
    </row>
    <row r="699" spans="1:118" x14ac:dyDescent="0.3">
      <c r="A699" t="s">
        <v>10225</v>
      </c>
      <c r="B699">
        <v>1</v>
      </c>
      <c r="D699" t="s">
        <v>487</v>
      </c>
      <c r="E699" t="s">
        <v>10226</v>
      </c>
      <c r="F699" t="s">
        <v>10227</v>
      </c>
      <c r="G699" t="s">
        <v>490</v>
      </c>
      <c r="H699" t="s">
        <v>5712</v>
      </c>
      <c r="I699">
        <v>2017</v>
      </c>
      <c r="J699" t="s">
        <v>353</v>
      </c>
      <c r="K699" t="s">
        <v>354</v>
      </c>
      <c r="L699" t="s">
        <v>492</v>
      </c>
      <c r="M699" t="s">
        <v>846</v>
      </c>
      <c r="N699" t="s">
        <v>3837</v>
      </c>
      <c r="Q699" t="s">
        <v>4743</v>
      </c>
      <c r="T699">
        <v>94</v>
      </c>
      <c r="U699">
        <v>30</v>
      </c>
      <c r="V699">
        <v>64</v>
      </c>
      <c r="W699" t="s">
        <v>359</v>
      </c>
      <c r="X699" t="s">
        <v>394</v>
      </c>
      <c r="Z699">
        <v>2013</v>
      </c>
      <c r="AA699" t="s">
        <v>359</v>
      </c>
      <c r="AB699" t="s">
        <v>846</v>
      </c>
      <c r="AC699" t="s">
        <v>362</v>
      </c>
      <c r="AE699">
        <v>1</v>
      </c>
      <c r="AF699" t="s">
        <v>363</v>
      </c>
      <c r="AG699" t="s">
        <v>2073</v>
      </c>
      <c r="AH699" t="s">
        <v>2074</v>
      </c>
      <c r="AI699" t="s">
        <v>2075</v>
      </c>
      <c r="AJ699" t="s">
        <v>2076</v>
      </c>
      <c r="AL699" t="s">
        <v>359</v>
      </c>
      <c r="AM699">
        <v>25</v>
      </c>
      <c r="AN699" t="s">
        <v>361</v>
      </c>
      <c r="AT699">
        <v>25</v>
      </c>
      <c r="AU699" t="s">
        <v>359</v>
      </c>
      <c r="AV699">
        <v>1</v>
      </c>
      <c r="AX699">
        <v>2013</v>
      </c>
      <c r="AY699" t="s">
        <v>370</v>
      </c>
      <c r="AZ699">
        <v>800</v>
      </c>
      <c r="BA699" t="s">
        <v>359</v>
      </c>
      <c r="BB699">
        <v>3</v>
      </c>
      <c r="BC699" t="s">
        <v>2077</v>
      </c>
      <c r="BD699" t="s">
        <v>2078</v>
      </c>
      <c r="BE699" t="s">
        <v>4284</v>
      </c>
      <c r="BF699" t="s">
        <v>2079</v>
      </c>
      <c r="BH699">
        <v>2013</v>
      </c>
      <c r="BI699" t="s">
        <v>369</v>
      </c>
      <c r="BJ699" t="s">
        <v>359</v>
      </c>
      <c r="BK699">
        <v>9</v>
      </c>
      <c r="BL699" t="s">
        <v>857</v>
      </c>
      <c r="BN699">
        <v>2013</v>
      </c>
      <c r="BO699" t="s">
        <v>370</v>
      </c>
      <c r="BP699" t="s">
        <v>359</v>
      </c>
      <c r="BQ699">
        <v>1</v>
      </c>
      <c r="BS699">
        <v>2013</v>
      </c>
      <c r="BT699" t="s">
        <v>370</v>
      </c>
      <c r="BU699">
        <v>7500</v>
      </c>
      <c r="BV699" t="s">
        <v>361</v>
      </c>
      <c r="CE699" t="s">
        <v>361</v>
      </c>
      <c r="CN699" t="s">
        <v>359</v>
      </c>
      <c r="CO699" t="s">
        <v>359</v>
      </c>
      <c r="CP699" t="s">
        <v>375</v>
      </c>
      <c r="CQ699" t="s">
        <v>359</v>
      </c>
      <c r="CR699">
        <v>0</v>
      </c>
      <c r="CS699" t="s">
        <v>359</v>
      </c>
      <c r="CT699" t="s">
        <v>376</v>
      </c>
      <c r="CU699" t="s">
        <v>359</v>
      </c>
      <c r="CV699" t="s">
        <v>375</v>
      </c>
      <c r="CW699" t="s">
        <v>359</v>
      </c>
      <c r="CX699" t="s">
        <v>10228</v>
      </c>
      <c r="CY699" t="s">
        <v>10229</v>
      </c>
      <c r="CZ699" t="s">
        <v>10230</v>
      </c>
      <c r="DA699" t="s">
        <v>10231</v>
      </c>
      <c r="DB699">
        <v>1</v>
      </c>
      <c r="DC699" t="s">
        <v>10232</v>
      </c>
      <c r="DD699">
        <v>2013</v>
      </c>
      <c r="DE699" t="s">
        <v>370</v>
      </c>
      <c r="DF699" t="s">
        <v>359</v>
      </c>
      <c r="DG699">
        <v>1</v>
      </c>
      <c r="DH699">
        <v>3</v>
      </c>
      <c r="DI699" t="s">
        <v>2085</v>
      </c>
      <c r="DJ699" t="s">
        <v>359</v>
      </c>
      <c r="DL699" t="s">
        <v>369</v>
      </c>
      <c r="DN699" t="s">
        <v>10233</v>
      </c>
    </row>
    <row r="700" spans="1:118" x14ac:dyDescent="0.3">
      <c r="A700" t="s">
        <v>10234</v>
      </c>
      <c r="B700">
        <v>1</v>
      </c>
      <c r="D700" t="s">
        <v>348</v>
      </c>
      <c r="E700" t="s">
        <v>10235</v>
      </c>
      <c r="F700" t="s">
        <v>10236</v>
      </c>
      <c r="G700" t="s">
        <v>351</v>
      </c>
      <c r="H700" t="s">
        <v>10237</v>
      </c>
      <c r="I700">
        <v>2017</v>
      </c>
      <c r="J700" t="s">
        <v>353</v>
      </c>
      <c r="K700" t="s">
        <v>354</v>
      </c>
      <c r="L700" t="s">
        <v>996</v>
      </c>
      <c r="M700" t="s">
        <v>997</v>
      </c>
      <c r="N700" t="s">
        <v>3541</v>
      </c>
      <c r="Q700" t="s">
        <v>375</v>
      </c>
      <c r="R700">
        <v>6572</v>
      </c>
      <c r="T700">
        <v>1125</v>
      </c>
      <c r="U700">
        <v>1125</v>
      </c>
      <c r="V700">
        <v>0</v>
      </c>
      <c r="W700" t="s">
        <v>359</v>
      </c>
      <c r="X700" t="s">
        <v>360</v>
      </c>
      <c r="Z700">
        <v>2016</v>
      </c>
      <c r="AA700" t="s">
        <v>361</v>
      </c>
      <c r="AC700" t="s">
        <v>362</v>
      </c>
      <c r="AE700">
        <v>2</v>
      </c>
      <c r="AF700" t="s">
        <v>363</v>
      </c>
      <c r="AG700" t="s">
        <v>1001</v>
      </c>
      <c r="AH700" t="s">
        <v>1002</v>
      </c>
      <c r="AI700" t="s">
        <v>1003</v>
      </c>
      <c r="AJ700" t="s">
        <v>1004</v>
      </c>
      <c r="AL700" t="s">
        <v>359</v>
      </c>
      <c r="AM700">
        <v>3</v>
      </c>
      <c r="AN700" t="s">
        <v>359</v>
      </c>
      <c r="AO700">
        <v>1</v>
      </c>
      <c r="AQ700" t="s">
        <v>368</v>
      </c>
      <c r="AR700">
        <v>2016</v>
      </c>
      <c r="AS700" t="s">
        <v>370</v>
      </c>
      <c r="AT700">
        <v>3</v>
      </c>
      <c r="AU700" t="s">
        <v>359</v>
      </c>
      <c r="AV700">
        <v>1</v>
      </c>
      <c r="AX700">
        <v>2016</v>
      </c>
      <c r="AY700" t="s">
        <v>370</v>
      </c>
      <c r="AZ700">
        <v>35000</v>
      </c>
      <c r="BA700" t="s">
        <v>359</v>
      </c>
      <c r="BB700">
        <v>3</v>
      </c>
      <c r="BC700" t="s">
        <v>6077</v>
      </c>
      <c r="BD700" t="s">
        <v>6078</v>
      </c>
      <c r="BE700" t="s">
        <v>6079</v>
      </c>
      <c r="BF700" t="s">
        <v>6080</v>
      </c>
      <c r="BG700" t="s">
        <v>10238</v>
      </c>
      <c r="BH700">
        <v>2016</v>
      </c>
      <c r="BI700" t="s">
        <v>370</v>
      </c>
      <c r="BJ700" t="s">
        <v>359</v>
      </c>
      <c r="BK700">
        <v>6</v>
      </c>
      <c r="BL700" t="s">
        <v>368</v>
      </c>
      <c r="BN700">
        <v>2016</v>
      </c>
      <c r="BO700" t="s">
        <v>370</v>
      </c>
      <c r="BP700" t="s">
        <v>359</v>
      </c>
      <c r="BQ700">
        <v>1</v>
      </c>
      <c r="BS700">
        <v>2016</v>
      </c>
      <c r="BT700" t="s">
        <v>370</v>
      </c>
      <c r="BU700">
        <v>35000</v>
      </c>
      <c r="BV700" t="s">
        <v>359</v>
      </c>
      <c r="BW700">
        <v>3</v>
      </c>
      <c r="BY700">
        <v>2016</v>
      </c>
      <c r="BZ700" t="s">
        <v>370</v>
      </c>
      <c r="CA700" t="s">
        <v>359</v>
      </c>
      <c r="CC700">
        <v>2016</v>
      </c>
      <c r="CD700" t="s">
        <v>370</v>
      </c>
      <c r="CE700" t="s">
        <v>361</v>
      </c>
      <c r="CN700" t="s">
        <v>359</v>
      </c>
      <c r="CO700" t="s">
        <v>359</v>
      </c>
      <c r="CP700" t="s">
        <v>375</v>
      </c>
      <c r="CQ700" t="s">
        <v>359</v>
      </c>
      <c r="CR700">
        <v>0</v>
      </c>
      <c r="CS700" t="s">
        <v>359</v>
      </c>
      <c r="CT700" t="s">
        <v>376</v>
      </c>
      <c r="CU700" t="s">
        <v>359</v>
      </c>
      <c r="CV700" t="s">
        <v>375</v>
      </c>
      <c r="CW700" t="s">
        <v>359</v>
      </c>
      <c r="CX700" t="s">
        <v>10239</v>
      </c>
      <c r="CY700" t="s">
        <v>10240</v>
      </c>
      <c r="CZ700" t="s">
        <v>10241</v>
      </c>
      <c r="DA700" t="s">
        <v>10242</v>
      </c>
      <c r="DB700">
        <v>1</v>
      </c>
      <c r="DC700" t="s">
        <v>10243</v>
      </c>
      <c r="DD700">
        <v>2016</v>
      </c>
      <c r="DE700" t="s">
        <v>370</v>
      </c>
      <c r="DF700" t="s">
        <v>361</v>
      </c>
      <c r="DJ700" t="s">
        <v>361</v>
      </c>
      <c r="DK700" t="s">
        <v>2642</v>
      </c>
      <c r="DL700" t="s">
        <v>370</v>
      </c>
      <c r="DN700" t="s">
        <v>10244</v>
      </c>
    </row>
    <row r="701" spans="1:118" x14ac:dyDescent="0.3">
      <c r="A701" t="s">
        <v>10245</v>
      </c>
      <c r="B701">
        <v>1</v>
      </c>
      <c r="D701" t="s">
        <v>465</v>
      </c>
      <c r="E701" t="s">
        <v>10246</v>
      </c>
      <c r="F701" t="s">
        <v>10247</v>
      </c>
      <c r="G701" t="s">
        <v>468</v>
      </c>
      <c r="H701" t="s">
        <v>6879</v>
      </c>
      <c r="I701">
        <v>2017</v>
      </c>
      <c r="J701" t="s">
        <v>353</v>
      </c>
      <c r="K701" t="s">
        <v>354</v>
      </c>
      <c r="L701" t="s">
        <v>664</v>
      </c>
      <c r="M701" t="s">
        <v>4155</v>
      </c>
      <c r="N701" t="s">
        <v>8974</v>
      </c>
      <c r="Q701" t="s">
        <v>10248</v>
      </c>
      <c r="R701">
        <v>30604</v>
      </c>
      <c r="T701">
        <v>157</v>
      </c>
      <c r="U701">
        <v>157</v>
      </c>
      <c r="V701">
        <v>0</v>
      </c>
      <c r="W701" t="s">
        <v>359</v>
      </c>
      <c r="X701" t="s">
        <v>360</v>
      </c>
      <c r="Z701">
        <v>2015</v>
      </c>
      <c r="AA701" t="s">
        <v>361</v>
      </c>
      <c r="AC701" t="s">
        <v>362</v>
      </c>
      <c r="AD701" t="s">
        <v>10249</v>
      </c>
      <c r="AE701">
        <v>11</v>
      </c>
      <c r="AF701" t="s">
        <v>363</v>
      </c>
      <c r="AG701" t="s">
        <v>670</v>
      </c>
      <c r="AH701" t="s">
        <v>671</v>
      </c>
      <c r="AI701" t="s">
        <v>672</v>
      </c>
      <c r="AJ701" t="s">
        <v>673</v>
      </c>
      <c r="AL701" t="s">
        <v>359</v>
      </c>
      <c r="AM701">
        <v>4</v>
      </c>
      <c r="AN701" t="s">
        <v>361</v>
      </c>
      <c r="AT701">
        <v>4</v>
      </c>
      <c r="AU701" t="s">
        <v>361</v>
      </c>
      <c r="BA701" t="s">
        <v>359</v>
      </c>
      <c r="BB701">
        <v>1</v>
      </c>
      <c r="BC701" t="s">
        <v>10250</v>
      </c>
      <c r="BD701" t="s">
        <v>10251</v>
      </c>
      <c r="BE701" t="s">
        <v>10252</v>
      </c>
      <c r="BF701" t="s">
        <v>10253</v>
      </c>
      <c r="BG701" t="s">
        <v>10254</v>
      </c>
      <c r="BH701">
        <v>2012</v>
      </c>
      <c r="BI701" t="s">
        <v>370</v>
      </c>
      <c r="BJ701" t="s">
        <v>361</v>
      </c>
      <c r="BP701" t="s">
        <v>359</v>
      </c>
      <c r="BQ701">
        <v>2</v>
      </c>
      <c r="BR701" t="s">
        <v>10255</v>
      </c>
      <c r="BS701">
        <v>2015</v>
      </c>
      <c r="BT701" t="s">
        <v>370</v>
      </c>
      <c r="BU701">
        <v>2000</v>
      </c>
      <c r="BV701" t="s">
        <v>361</v>
      </c>
      <c r="CE701" t="s">
        <v>361</v>
      </c>
      <c r="CN701" t="s">
        <v>359</v>
      </c>
      <c r="CO701" t="s">
        <v>359</v>
      </c>
      <c r="CP701" t="s">
        <v>375</v>
      </c>
      <c r="CQ701" t="s">
        <v>359</v>
      </c>
      <c r="CR701">
        <v>0</v>
      </c>
      <c r="CS701" t="s">
        <v>359</v>
      </c>
      <c r="CT701" t="s">
        <v>376</v>
      </c>
      <c r="CU701" t="s">
        <v>359</v>
      </c>
      <c r="CV701" t="s">
        <v>375</v>
      </c>
      <c r="CW701" t="s">
        <v>359</v>
      </c>
      <c r="CX701" t="s">
        <v>10256</v>
      </c>
      <c r="CY701" t="s">
        <v>10257</v>
      </c>
      <c r="CZ701" t="s">
        <v>10258</v>
      </c>
      <c r="DA701" t="s">
        <v>10259</v>
      </c>
      <c r="DB701">
        <v>2</v>
      </c>
      <c r="DC701" t="s">
        <v>10260</v>
      </c>
      <c r="DD701">
        <v>2015</v>
      </c>
      <c r="DE701" t="s">
        <v>370</v>
      </c>
      <c r="DF701" t="s">
        <v>361</v>
      </c>
      <c r="DJ701" t="s">
        <v>359</v>
      </c>
      <c r="DL701" t="s">
        <v>370</v>
      </c>
      <c r="DM701" t="s">
        <v>10249</v>
      </c>
      <c r="DN701" t="s">
        <v>10261</v>
      </c>
    </row>
    <row r="702" spans="1:118" x14ac:dyDescent="0.3">
      <c r="A702" t="s">
        <v>10262</v>
      </c>
      <c r="B702">
        <v>1</v>
      </c>
      <c r="D702" t="s">
        <v>412</v>
      </c>
      <c r="E702" t="s">
        <v>10263</v>
      </c>
      <c r="F702" t="s">
        <v>10264</v>
      </c>
      <c r="G702" t="s">
        <v>415</v>
      </c>
      <c r="H702" t="s">
        <v>10016</v>
      </c>
      <c r="I702">
        <v>2017</v>
      </c>
      <c r="J702" t="s">
        <v>353</v>
      </c>
      <c r="K702" t="s">
        <v>354</v>
      </c>
      <c r="L702" t="s">
        <v>390</v>
      </c>
      <c r="M702" t="s">
        <v>2229</v>
      </c>
      <c r="N702" t="s">
        <v>8359</v>
      </c>
      <c r="Q702" t="s">
        <v>2230</v>
      </c>
      <c r="R702">
        <v>7894</v>
      </c>
      <c r="T702">
        <v>45</v>
      </c>
      <c r="U702">
        <v>40</v>
      </c>
      <c r="V702">
        <v>5</v>
      </c>
      <c r="W702" t="s">
        <v>359</v>
      </c>
      <c r="X702" t="s">
        <v>360</v>
      </c>
      <c r="Z702">
        <v>2015</v>
      </c>
      <c r="AA702" t="s">
        <v>359</v>
      </c>
      <c r="AB702" t="s">
        <v>2231</v>
      </c>
      <c r="AC702" t="s">
        <v>362</v>
      </c>
      <c r="AD702" t="s">
        <v>2232</v>
      </c>
      <c r="AE702">
        <v>5</v>
      </c>
      <c r="AF702" t="s">
        <v>363</v>
      </c>
      <c r="AG702" t="s">
        <v>2233</v>
      </c>
      <c r="AH702" t="s">
        <v>2234</v>
      </c>
      <c r="AI702" t="s">
        <v>2235</v>
      </c>
      <c r="AJ702" t="s">
        <v>2236</v>
      </c>
      <c r="AL702" t="s">
        <v>359</v>
      </c>
      <c r="AM702">
        <v>15</v>
      </c>
      <c r="AN702" t="s">
        <v>359</v>
      </c>
      <c r="AO702">
        <v>5</v>
      </c>
      <c r="AQ702" t="s">
        <v>401</v>
      </c>
      <c r="AR702">
        <v>2015</v>
      </c>
      <c r="AS702" t="s">
        <v>370</v>
      </c>
      <c r="AT702">
        <v>15</v>
      </c>
      <c r="AU702" t="s">
        <v>359</v>
      </c>
      <c r="AV702">
        <v>1</v>
      </c>
      <c r="AX702">
        <v>2015</v>
      </c>
      <c r="AY702" t="s">
        <v>369</v>
      </c>
      <c r="AZ702">
        <v>720</v>
      </c>
      <c r="BA702" t="s">
        <v>359</v>
      </c>
      <c r="BB702">
        <v>19</v>
      </c>
      <c r="BC702" t="s">
        <v>2237</v>
      </c>
      <c r="BD702" t="s">
        <v>2238</v>
      </c>
      <c r="BE702" t="s">
        <v>2239</v>
      </c>
      <c r="BF702" t="s">
        <v>2240</v>
      </c>
      <c r="BH702">
        <v>2015</v>
      </c>
      <c r="BI702" t="s">
        <v>370</v>
      </c>
      <c r="BJ702" t="s">
        <v>359</v>
      </c>
      <c r="BK702">
        <v>10</v>
      </c>
      <c r="BL702" t="s">
        <v>2477</v>
      </c>
      <c r="BN702">
        <v>2015</v>
      </c>
      <c r="BO702" t="s">
        <v>370</v>
      </c>
      <c r="BP702" t="s">
        <v>359</v>
      </c>
      <c r="BQ702">
        <v>3</v>
      </c>
      <c r="BS702">
        <v>2015</v>
      </c>
      <c r="BT702" t="s">
        <v>370</v>
      </c>
      <c r="BU702">
        <v>19000</v>
      </c>
      <c r="BV702" t="s">
        <v>359</v>
      </c>
      <c r="BW702">
        <v>2</v>
      </c>
      <c r="BY702">
        <v>2016</v>
      </c>
      <c r="BZ702" t="s">
        <v>370</v>
      </c>
      <c r="CA702" t="s">
        <v>359</v>
      </c>
      <c r="CC702">
        <v>2015</v>
      </c>
      <c r="CD702" t="s">
        <v>370</v>
      </c>
      <c r="CE702" t="s">
        <v>361</v>
      </c>
      <c r="CN702" t="s">
        <v>359</v>
      </c>
      <c r="CO702" t="s">
        <v>359</v>
      </c>
      <c r="CP702" t="s">
        <v>375</v>
      </c>
      <c r="CQ702" t="s">
        <v>359</v>
      </c>
      <c r="CR702">
        <v>0</v>
      </c>
      <c r="CS702" t="s">
        <v>359</v>
      </c>
      <c r="CT702" t="s">
        <v>376</v>
      </c>
      <c r="CU702" t="s">
        <v>359</v>
      </c>
      <c r="CV702" t="s">
        <v>375</v>
      </c>
      <c r="CW702" t="s">
        <v>359</v>
      </c>
      <c r="CX702" t="s">
        <v>10265</v>
      </c>
      <c r="CY702" t="s">
        <v>10266</v>
      </c>
      <c r="CZ702" t="s">
        <v>10267</v>
      </c>
      <c r="DA702" t="s">
        <v>10268</v>
      </c>
      <c r="DB702">
        <v>31</v>
      </c>
      <c r="DC702" t="s">
        <v>10269</v>
      </c>
      <c r="DD702">
        <v>2015</v>
      </c>
      <c r="DE702" t="s">
        <v>370</v>
      </c>
      <c r="DF702" t="s">
        <v>361</v>
      </c>
      <c r="DJ702" t="s">
        <v>359</v>
      </c>
      <c r="DL702" t="s">
        <v>370</v>
      </c>
      <c r="DM702" t="s">
        <v>10270</v>
      </c>
      <c r="DN702" t="s">
        <v>10271</v>
      </c>
    </row>
    <row r="703" spans="1:118" x14ac:dyDescent="0.3">
      <c r="A703" t="s">
        <v>10272</v>
      </c>
      <c r="B703">
        <v>1</v>
      </c>
      <c r="D703" t="s">
        <v>385</v>
      </c>
      <c r="E703" t="s">
        <v>10273</v>
      </c>
      <c r="F703" t="s">
        <v>10274</v>
      </c>
      <c r="G703" t="s">
        <v>388</v>
      </c>
      <c r="H703" t="s">
        <v>10275</v>
      </c>
      <c r="I703">
        <v>2017</v>
      </c>
      <c r="J703" t="s">
        <v>353</v>
      </c>
      <c r="K703" t="s">
        <v>354</v>
      </c>
      <c r="L703" t="s">
        <v>355</v>
      </c>
      <c r="M703" t="s">
        <v>2960</v>
      </c>
      <c r="N703" t="s">
        <v>10276</v>
      </c>
      <c r="Q703" t="s">
        <v>1909</v>
      </c>
      <c r="R703">
        <v>8295</v>
      </c>
      <c r="T703">
        <v>129</v>
      </c>
      <c r="U703">
        <v>122</v>
      </c>
      <c r="V703">
        <v>7</v>
      </c>
      <c r="W703" t="s">
        <v>359</v>
      </c>
      <c r="X703" t="s">
        <v>360</v>
      </c>
      <c r="Z703">
        <v>2014</v>
      </c>
      <c r="AA703" t="s">
        <v>359</v>
      </c>
      <c r="AB703" t="s">
        <v>7287</v>
      </c>
      <c r="AC703" t="s">
        <v>362</v>
      </c>
      <c r="AD703" t="s">
        <v>10277</v>
      </c>
      <c r="AE703">
        <v>1</v>
      </c>
      <c r="AF703" t="s">
        <v>396</v>
      </c>
      <c r="AG703" t="s">
        <v>875</v>
      </c>
      <c r="AH703" t="s">
        <v>876</v>
      </c>
      <c r="AI703" t="s">
        <v>877</v>
      </c>
      <c r="AJ703" t="s">
        <v>878</v>
      </c>
      <c r="AL703" t="s">
        <v>359</v>
      </c>
      <c r="AM703">
        <v>3</v>
      </c>
      <c r="AN703" t="s">
        <v>359</v>
      </c>
      <c r="AO703">
        <v>3</v>
      </c>
      <c r="AQ703" t="s">
        <v>401</v>
      </c>
      <c r="AR703">
        <v>2014</v>
      </c>
      <c r="AS703" t="s">
        <v>370</v>
      </c>
      <c r="AT703">
        <v>3</v>
      </c>
      <c r="AU703" t="s">
        <v>359</v>
      </c>
      <c r="AV703">
        <v>3</v>
      </c>
      <c r="AX703">
        <v>2014</v>
      </c>
      <c r="AY703" t="s">
        <v>370</v>
      </c>
      <c r="AZ703">
        <v>9000</v>
      </c>
      <c r="BA703" t="s">
        <v>359</v>
      </c>
      <c r="BB703">
        <v>15</v>
      </c>
      <c r="BC703" t="s">
        <v>879</v>
      </c>
      <c r="BD703" t="s">
        <v>1913</v>
      </c>
      <c r="BE703" t="s">
        <v>881</v>
      </c>
      <c r="BF703" t="s">
        <v>1914</v>
      </c>
      <c r="BH703">
        <v>2014</v>
      </c>
      <c r="BI703" t="s">
        <v>370</v>
      </c>
      <c r="BJ703" t="s">
        <v>359</v>
      </c>
      <c r="BK703">
        <v>4</v>
      </c>
      <c r="BL703" t="s">
        <v>1679</v>
      </c>
      <c r="BN703">
        <v>2014</v>
      </c>
      <c r="BO703" t="s">
        <v>370</v>
      </c>
      <c r="BP703" t="s">
        <v>359</v>
      </c>
      <c r="BQ703">
        <v>3</v>
      </c>
      <c r="BS703">
        <v>2014</v>
      </c>
      <c r="BT703" t="s">
        <v>370</v>
      </c>
      <c r="BU703">
        <v>4000</v>
      </c>
      <c r="BV703" t="s">
        <v>359</v>
      </c>
      <c r="BW703">
        <v>2</v>
      </c>
      <c r="BY703">
        <v>2014</v>
      </c>
      <c r="BZ703" t="s">
        <v>370</v>
      </c>
      <c r="CA703" t="s">
        <v>359</v>
      </c>
      <c r="CC703">
        <v>2014</v>
      </c>
      <c r="CD703" t="s">
        <v>370</v>
      </c>
      <c r="CE703" t="s">
        <v>361</v>
      </c>
      <c r="CN703" t="s">
        <v>359</v>
      </c>
      <c r="CO703" t="s">
        <v>359</v>
      </c>
      <c r="CP703" t="s">
        <v>375</v>
      </c>
      <c r="CQ703" t="s">
        <v>359</v>
      </c>
      <c r="CR703">
        <v>0</v>
      </c>
      <c r="CS703" t="s">
        <v>359</v>
      </c>
      <c r="CT703" t="s">
        <v>376</v>
      </c>
      <c r="CU703" t="s">
        <v>359</v>
      </c>
      <c r="CV703" t="s">
        <v>375</v>
      </c>
      <c r="CW703" t="s">
        <v>359</v>
      </c>
      <c r="CX703" t="s">
        <v>10278</v>
      </c>
      <c r="CY703" t="s">
        <v>10279</v>
      </c>
      <c r="CZ703" t="s">
        <v>10280</v>
      </c>
      <c r="DA703" t="s">
        <v>10281</v>
      </c>
      <c r="DB703">
        <v>2</v>
      </c>
      <c r="DC703" t="s">
        <v>10282</v>
      </c>
      <c r="DD703">
        <v>2014</v>
      </c>
      <c r="DE703" t="s">
        <v>369</v>
      </c>
      <c r="DF703" t="s">
        <v>361</v>
      </c>
      <c r="DJ703" t="s">
        <v>359</v>
      </c>
      <c r="DL703" t="s">
        <v>370</v>
      </c>
      <c r="DM703" t="s">
        <v>10283</v>
      </c>
      <c r="DN703" t="s">
        <v>10284</v>
      </c>
    </row>
    <row r="704" spans="1:118" x14ac:dyDescent="0.3">
      <c r="A704" t="s">
        <v>10285</v>
      </c>
      <c r="B704">
        <v>1</v>
      </c>
      <c r="D704" t="s">
        <v>348</v>
      </c>
      <c r="E704" t="s">
        <v>10286</v>
      </c>
      <c r="F704" t="s">
        <v>10287</v>
      </c>
      <c r="G704" t="s">
        <v>351</v>
      </c>
      <c r="H704" t="s">
        <v>1506</v>
      </c>
      <c r="I704">
        <v>2017</v>
      </c>
      <c r="J704" t="s">
        <v>353</v>
      </c>
      <c r="K704" t="s">
        <v>354</v>
      </c>
      <c r="L704" t="s">
        <v>355</v>
      </c>
      <c r="M704" t="s">
        <v>356</v>
      </c>
      <c r="N704" t="s">
        <v>357</v>
      </c>
      <c r="Q704" t="s">
        <v>358</v>
      </c>
      <c r="R704">
        <v>10234</v>
      </c>
      <c r="T704">
        <v>173</v>
      </c>
      <c r="U704">
        <v>173</v>
      </c>
      <c r="V704">
        <v>0</v>
      </c>
      <c r="W704" t="s">
        <v>359</v>
      </c>
      <c r="X704" t="s">
        <v>360</v>
      </c>
      <c r="Z704">
        <v>2012</v>
      </c>
      <c r="AA704" t="s">
        <v>361</v>
      </c>
      <c r="AC704" t="s">
        <v>362</v>
      </c>
      <c r="AE704">
        <v>1</v>
      </c>
      <c r="AF704" t="s">
        <v>363</v>
      </c>
      <c r="AG704" t="s">
        <v>364</v>
      </c>
      <c r="AH704" t="s">
        <v>365</v>
      </c>
      <c r="AI704" t="s">
        <v>366</v>
      </c>
      <c r="AJ704" t="s">
        <v>367</v>
      </c>
      <c r="AL704" t="s">
        <v>359</v>
      </c>
      <c r="AM704">
        <v>3</v>
      </c>
      <c r="AN704" t="s">
        <v>359</v>
      </c>
      <c r="AO704">
        <v>1</v>
      </c>
      <c r="AQ704" t="s">
        <v>368</v>
      </c>
      <c r="AR704">
        <v>2012</v>
      </c>
      <c r="AS704" t="s">
        <v>370</v>
      </c>
      <c r="AT704">
        <v>3</v>
      </c>
      <c r="AU704" t="s">
        <v>359</v>
      </c>
      <c r="AV704">
        <v>1</v>
      </c>
      <c r="AX704">
        <v>2012</v>
      </c>
      <c r="AY704" t="s">
        <v>370</v>
      </c>
      <c r="AZ704">
        <v>30000</v>
      </c>
      <c r="BA704" t="s">
        <v>359</v>
      </c>
      <c r="BB704">
        <v>7</v>
      </c>
      <c r="BC704" t="s">
        <v>371</v>
      </c>
      <c r="BD704" t="s">
        <v>372</v>
      </c>
      <c r="BE704" t="s">
        <v>373</v>
      </c>
      <c r="BF704" t="s">
        <v>374</v>
      </c>
      <c r="BH704">
        <v>2012</v>
      </c>
      <c r="BI704" t="s">
        <v>370</v>
      </c>
      <c r="BJ704" t="s">
        <v>359</v>
      </c>
      <c r="BK704">
        <v>14</v>
      </c>
      <c r="BL704" t="s">
        <v>368</v>
      </c>
      <c r="BM704" t="s">
        <v>10288</v>
      </c>
      <c r="BN704">
        <v>2012</v>
      </c>
      <c r="BO704" t="s">
        <v>369</v>
      </c>
      <c r="BP704" t="s">
        <v>359</v>
      </c>
      <c r="BQ704">
        <v>1</v>
      </c>
      <c r="BS704">
        <v>2012</v>
      </c>
      <c r="BT704" t="s">
        <v>370</v>
      </c>
      <c r="BU704">
        <v>30000</v>
      </c>
      <c r="BV704" t="s">
        <v>359</v>
      </c>
      <c r="BW704">
        <v>2</v>
      </c>
      <c r="BY704">
        <v>2012</v>
      </c>
      <c r="BZ704" t="s">
        <v>369</v>
      </c>
      <c r="CA704" t="s">
        <v>359</v>
      </c>
      <c r="CC704">
        <v>2012</v>
      </c>
      <c r="CD704" t="s">
        <v>370</v>
      </c>
      <c r="CE704" t="s">
        <v>361</v>
      </c>
      <c r="CN704" t="s">
        <v>359</v>
      </c>
      <c r="CO704" t="s">
        <v>359</v>
      </c>
      <c r="CP704" t="s">
        <v>375</v>
      </c>
      <c r="CQ704" t="s">
        <v>359</v>
      </c>
      <c r="CR704">
        <v>0</v>
      </c>
      <c r="CS704" t="s">
        <v>359</v>
      </c>
      <c r="CT704" t="s">
        <v>376</v>
      </c>
      <c r="CU704" t="s">
        <v>359</v>
      </c>
      <c r="CV704" t="s">
        <v>375</v>
      </c>
      <c r="CW704" t="s">
        <v>359</v>
      </c>
      <c r="CX704" t="s">
        <v>10289</v>
      </c>
      <c r="CY704" t="s">
        <v>10290</v>
      </c>
      <c r="CZ704" t="s">
        <v>10291</v>
      </c>
      <c r="DA704" t="s">
        <v>10292</v>
      </c>
      <c r="DB704">
        <v>1</v>
      </c>
      <c r="DD704">
        <v>2012</v>
      </c>
      <c r="DE704" t="s">
        <v>369</v>
      </c>
      <c r="DF704" t="s">
        <v>361</v>
      </c>
      <c r="DJ704" t="s">
        <v>361</v>
      </c>
      <c r="DK704" t="s">
        <v>4053</v>
      </c>
      <c r="DL704" t="s">
        <v>369</v>
      </c>
      <c r="DN704" t="s">
        <v>10293</v>
      </c>
    </row>
    <row r="705" spans="1:118" x14ac:dyDescent="0.3">
      <c r="A705" t="s">
        <v>10294</v>
      </c>
      <c r="B705">
        <v>1</v>
      </c>
      <c r="D705" t="s">
        <v>465</v>
      </c>
      <c r="E705" t="s">
        <v>10295</v>
      </c>
      <c r="F705" t="s">
        <v>10296</v>
      </c>
      <c r="G705" t="s">
        <v>468</v>
      </c>
      <c r="H705" t="s">
        <v>10297</v>
      </c>
      <c r="I705">
        <v>2017</v>
      </c>
      <c r="J705" t="s">
        <v>353</v>
      </c>
      <c r="K705" t="s">
        <v>354</v>
      </c>
      <c r="L705" t="s">
        <v>470</v>
      </c>
      <c r="M705" t="s">
        <v>1569</v>
      </c>
      <c r="N705" t="s">
        <v>3658</v>
      </c>
      <c r="Q705" t="s">
        <v>10298</v>
      </c>
      <c r="R705">
        <v>1255</v>
      </c>
      <c r="T705">
        <v>127</v>
      </c>
      <c r="U705">
        <v>127</v>
      </c>
      <c r="V705">
        <v>0</v>
      </c>
      <c r="W705" t="s">
        <v>359</v>
      </c>
      <c r="X705" t="s">
        <v>394</v>
      </c>
      <c r="Z705">
        <v>2015</v>
      </c>
      <c r="AA705" t="s">
        <v>361</v>
      </c>
      <c r="AC705" t="s">
        <v>668</v>
      </c>
      <c r="AD705" t="s">
        <v>2044</v>
      </c>
      <c r="AE705">
        <v>1</v>
      </c>
      <c r="AF705" t="s">
        <v>363</v>
      </c>
      <c r="AG705" t="s">
        <v>3893</v>
      </c>
      <c r="AH705" t="s">
        <v>3894</v>
      </c>
      <c r="AI705" t="s">
        <v>3895</v>
      </c>
      <c r="AJ705" t="s">
        <v>3896</v>
      </c>
      <c r="AL705" t="s">
        <v>359</v>
      </c>
      <c r="AM705">
        <v>30</v>
      </c>
      <c r="AN705" t="s">
        <v>361</v>
      </c>
      <c r="AT705">
        <v>30</v>
      </c>
      <c r="AU705" t="s">
        <v>361</v>
      </c>
      <c r="BA705" t="s">
        <v>359</v>
      </c>
      <c r="BB705">
        <v>1</v>
      </c>
      <c r="BC705" t="s">
        <v>10299</v>
      </c>
      <c r="BD705" t="s">
        <v>10300</v>
      </c>
      <c r="BE705" t="s">
        <v>10301</v>
      </c>
      <c r="BF705" t="s">
        <v>10302</v>
      </c>
      <c r="BG705" t="s">
        <v>10303</v>
      </c>
      <c r="BH705">
        <v>2015</v>
      </c>
      <c r="BI705" t="s">
        <v>370</v>
      </c>
      <c r="BJ705" t="s">
        <v>361</v>
      </c>
      <c r="BP705" t="s">
        <v>361</v>
      </c>
      <c r="BV705" t="s">
        <v>361</v>
      </c>
      <c r="CE705" t="s">
        <v>361</v>
      </c>
      <c r="CN705" t="s">
        <v>359</v>
      </c>
      <c r="CO705" t="s">
        <v>359</v>
      </c>
      <c r="CP705" t="s">
        <v>375</v>
      </c>
      <c r="CQ705" t="s">
        <v>359</v>
      </c>
      <c r="CR705">
        <v>0</v>
      </c>
      <c r="CS705" t="s">
        <v>359</v>
      </c>
      <c r="CT705" t="s">
        <v>376</v>
      </c>
      <c r="CU705" t="s">
        <v>359</v>
      </c>
      <c r="CV705" t="s">
        <v>375</v>
      </c>
      <c r="CW705" t="s">
        <v>359</v>
      </c>
      <c r="CX705" t="s">
        <v>10304</v>
      </c>
      <c r="CY705" t="s">
        <v>10305</v>
      </c>
      <c r="CZ705" t="s">
        <v>3230</v>
      </c>
      <c r="DA705" t="s">
        <v>10306</v>
      </c>
      <c r="DB705">
        <v>1</v>
      </c>
      <c r="DC705" t="s">
        <v>10307</v>
      </c>
      <c r="DD705">
        <v>2015</v>
      </c>
      <c r="DE705" t="s">
        <v>370</v>
      </c>
      <c r="DF705" t="s">
        <v>361</v>
      </c>
      <c r="DJ705" t="s">
        <v>359</v>
      </c>
      <c r="DL705" t="s">
        <v>370</v>
      </c>
      <c r="DM705" t="s">
        <v>10308</v>
      </c>
      <c r="DN705" t="s">
        <v>10309</v>
      </c>
    </row>
    <row r="706" spans="1:118" x14ac:dyDescent="0.3">
      <c r="A706" t="s">
        <v>10310</v>
      </c>
      <c r="B706">
        <v>1</v>
      </c>
      <c r="D706" t="s">
        <v>412</v>
      </c>
      <c r="E706" t="s">
        <v>10311</v>
      </c>
      <c r="F706" t="s">
        <v>10312</v>
      </c>
      <c r="G706" t="s">
        <v>415</v>
      </c>
      <c r="H706" t="s">
        <v>10313</v>
      </c>
      <c r="I706">
        <v>2017</v>
      </c>
      <c r="J706" t="s">
        <v>353</v>
      </c>
      <c r="K706" t="s">
        <v>354</v>
      </c>
      <c r="L706" t="s">
        <v>417</v>
      </c>
      <c r="M706" t="s">
        <v>418</v>
      </c>
      <c r="N706" t="s">
        <v>8641</v>
      </c>
      <c r="Q706" t="s">
        <v>6389</v>
      </c>
      <c r="T706">
        <v>570</v>
      </c>
      <c r="U706">
        <v>520</v>
      </c>
      <c r="V706">
        <v>50</v>
      </c>
      <c r="W706" t="s">
        <v>359</v>
      </c>
      <c r="X706" t="s">
        <v>360</v>
      </c>
      <c r="Z706">
        <v>2015</v>
      </c>
      <c r="AA706" t="s">
        <v>359</v>
      </c>
      <c r="AB706" t="s">
        <v>10314</v>
      </c>
      <c r="AC706" t="s">
        <v>362</v>
      </c>
      <c r="AD706" t="s">
        <v>10315</v>
      </c>
      <c r="AE706">
        <v>2</v>
      </c>
      <c r="AF706" t="s">
        <v>363</v>
      </c>
      <c r="AG706" t="s">
        <v>9295</v>
      </c>
      <c r="AH706" t="s">
        <v>7175</v>
      </c>
      <c r="AI706" t="s">
        <v>7176</v>
      </c>
      <c r="AJ706" t="s">
        <v>7177</v>
      </c>
      <c r="AL706" t="s">
        <v>359</v>
      </c>
      <c r="AM706">
        <v>5</v>
      </c>
      <c r="AN706" t="s">
        <v>359</v>
      </c>
      <c r="AO706">
        <v>1</v>
      </c>
      <c r="AQ706" t="s">
        <v>401</v>
      </c>
      <c r="AR706">
        <v>2015</v>
      </c>
      <c r="AS706" t="s">
        <v>370</v>
      </c>
      <c r="AT706">
        <v>5</v>
      </c>
      <c r="AU706" t="s">
        <v>359</v>
      </c>
      <c r="AV706">
        <v>1</v>
      </c>
      <c r="AX706">
        <v>2015</v>
      </c>
      <c r="AY706" t="s">
        <v>370</v>
      </c>
      <c r="AZ706">
        <v>1200</v>
      </c>
      <c r="BA706" t="s">
        <v>359</v>
      </c>
      <c r="BB706">
        <v>2</v>
      </c>
      <c r="BC706" t="s">
        <v>10316</v>
      </c>
      <c r="BD706" t="s">
        <v>7179</v>
      </c>
      <c r="BE706" t="s">
        <v>7180</v>
      </c>
      <c r="BF706" t="s">
        <v>7181</v>
      </c>
      <c r="BH706">
        <v>2015</v>
      </c>
      <c r="BI706" t="s">
        <v>370</v>
      </c>
      <c r="BJ706" t="s">
        <v>359</v>
      </c>
      <c r="BK706">
        <v>5</v>
      </c>
      <c r="BL706" t="s">
        <v>805</v>
      </c>
      <c r="BN706">
        <v>2015</v>
      </c>
      <c r="BO706" t="s">
        <v>370</v>
      </c>
      <c r="BP706" t="s">
        <v>359</v>
      </c>
      <c r="BQ706">
        <v>1</v>
      </c>
      <c r="BS706">
        <v>2016</v>
      </c>
      <c r="BT706" t="s">
        <v>370</v>
      </c>
      <c r="BU706">
        <v>2300</v>
      </c>
      <c r="BV706" t="s">
        <v>359</v>
      </c>
      <c r="BW706">
        <v>2</v>
      </c>
      <c r="BY706">
        <v>2015</v>
      </c>
      <c r="BZ706" t="s">
        <v>370</v>
      </c>
      <c r="CA706" t="s">
        <v>359</v>
      </c>
      <c r="CC706">
        <v>2015</v>
      </c>
      <c r="CD706" t="s">
        <v>370</v>
      </c>
      <c r="CE706" t="s">
        <v>361</v>
      </c>
      <c r="CN706" t="s">
        <v>359</v>
      </c>
      <c r="CO706" t="s">
        <v>359</v>
      </c>
      <c r="CP706" t="s">
        <v>375</v>
      </c>
      <c r="CQ706" t="s">
        <v>359</v>
      </c>
      <c r="CR706">
        <v>0</v>
      </c>
      <c r="CS706" t="s">
        <v>359</v>
      </c>
      <c r="CT706" t="s">
        <v>376</v>
      </c>
      <c r="CU706" t="s">
        <v>359</v>
      </c>
      <c r="CV706" t="s">
        <v>375</v>
      </c>
      <c r="CW706" t="s">
        <v>359</v>
      </c>
      <c r="CX706" t="s">
        <v>10317</v>
      </c>
      <c r="CY706" t="s">
        <v>10318</v>
      </c>
      <c r="CZ706" t="s">
        <v>3417</v>
      </c>
      <c r="DA706" t="s">
        <v>10319</v>
      </c>
      <c r="DB706">
        <v>4</v>
      </c>
      <c r="DC706" t="s">
        <v>10320</v>
      </c>
      <c r="DD706">
        <v>2015</v>
      </c>
      <c r="DE706" t="s">
        <v>370</v>
      </c>
      <c r="DF706" t="s">
        <v>361</v>
      </c>
      <c r="DJ706" t="s">
        <v>359</v>
      </c>
      <c r="DL706" t="s">
        <v>370</v>
      </c>
      <c r="DM706" t="s">
        <v>10321</v>
      </c>
      <c r="DN706" t="s">
        <v>10322</v>
      </c>
    </row>
    <row r="707" spans="1:118" x14ac:dyDescent="0.3">
      <c r="A707" t="s">
        <v>10323</v>
      </c>
      <c r="B707">
        <v>1</v>
      </c>
      <c r="D707" t="s">
        <v>412</v>
      </c>
      <c r="E707" t="s">
        <v>10324</v>
      </c>
      <c r="F707" t="s">
        <v>10325</v>
      </c>
      <c r="G707" t="s">
        <v>415</v>
      </c>
      <c r="H707" t="s">
        <v>10326</v>
      </c>
      <c r="I707">
        <v>2017</v>
      </c>
      <c r="J707" t="s">
        <v>353</v>
      </c>
      <c r="K707" t="s">
        <v>354</v>
      </c>
      <c r="L707" t="s">
        <v>390</v>
      </c>
      <c r="M707" t="s">
        <v>2229</v>
      </c>
      <c r="N707" t="s">
        <v>9269</v>
      </c>
      <c r="Q707" t="s">
        <v>2230</v>
      </c>
      <c r="R707">
        <v>7894</v>
      </c>
      <c r="T707">
        <v>30</v>
      </c>
      <c r="U707">
        <v>25</v>
      </c>
      <c r="V707">
        <v>5</v>
      </c>
      <c r="W707" t="s">
        <v>359</v>
      </c>
      <c r="X707" t="s">
        <v>360</v>
      </c>
      <c r="Z707">
        <v>2015</v>
      </c>
      <c r="AA707" t="s">
        <v>359</v>
      </c>
      <c r="AB707" t="s">
        <v>2231</v>
      </c>
      <c r="AC707" t="s">
        <v>362</v>
      </c>
      <c r="AD707" t="s">
        <v>2232</v>
      </c>
      <c r="AE707">
        <v>5</v>
      </c>
      <c r="AF707" t="s">
        <v>363</v>
      </c>
      <c r="AG707" t="s">
        <v>2233</v>
      </c>
      <c r="AH707" t="s">
        <v>2234</v>
      </c>
      <c r="AI707" t="s">
        <v>2235</v>
      </c>
      <c r="AJ707" t="s">
        <v>2236</v>
      </c>
      <c r="AL707" t="s">
        <v>359</v>
      </c>
      <c r="AM707">
        <v>15</v>
      </c>
      <c r="AN707" t="s">
        <v>359</v>
      </c>
      <c r="AO707">
        <v>5</v>
      </c>
      <c r="AQ707" t="s">
        <v>401</v>
      </c>
      <c r="AR707">
        <v>2015</v>
      </c>
      <c r="AS707" t="s">
        <v>370</v>
      </c>
      <c r="AT707">
        <v>15</v>
      </c>
      <c r="AU707" t="s">
        <v>359</v>
      </c>
      <c r="AV707">
        <v>1</v>
      </c>
      <c r="AX707">
        <v>2015</v>
      </c>
      <c r="AY707" t="s">
        <v>370</v>
      </c>
      <c r="AZ707">
        <v>720</v>
      </c>
      <c r="BA707" t="s">
        <v>359</v>
      </c>
      <c r="BB707">
        <v>19</v>
      </c>
      <c r="BC707" t="s">
        <v>2237</v>
      </c>
      <c r="BD707" t="s">
        <v>2238</v>
      </c>
      <c r="BE707" t="s">
        <v>2239</v>
      </c>
      <c r="BF707" t="s">
        <v>2240</v>
      </c>
      <c r="BH707">
        <v>2015</v>
      </c>
      <c r="BI707" t="s">
        <v>370</v>
      </c>
      <c r="BJ707" t="s">
        <v>359</v>
      </c>
      <c r="BK707">
        <v>10</v>
      </c>
      <c r="BL707" t="s">
        <v>2477</v>
      </c>
      <c r="BN707">
        <v>2015</v>
      </c>
      <c r="BO707" t="s">
        <v>370</v>
      </c>
      <c r="BP707" t="s">
        <v>359</v>
      </c>
      <c r="BQ707">
        <v>3</v>
      </c>
      <c r="BS707">
        <v>2015</v>
      </c>
      <c r="BT707" t="s">
        <v>370</v>
      </c>
      <c r="BU707">
        <v>19000</v>
      </c>
      <c r="BV707" t="s">
        <v>359</v>
      </c>
      <c r="BW707">
        <v>2</v>
      </c>
      <c r="BY707">
        <v>2016</v>
      </c>
      <c r="BZ707" t="s">
        <v>370</v>
      </c>
      <c r="CA707" t="s">
        <v>359</v>
      </c>
      <c r="CC707">
        <v>2016</v>
      </c>
      <c r="CD707" t="s">
        <v>370</v>
      </c>
      <c r="CE707" t="s">
        <v>361</v>
      </c>
      <c r="CN707" t="s">
        <v>359</v>
      </c>
      <c r="CO707" t="s">
        <v>359</v>
      </c>
      <c r="CP707" t="s">
        <v>375</v>
      </c>
      <c r="CQ707" t="s">
        <v>359</v>
      </c>
      <c r="CR707">
        <v>0</v>
      </c>
      <c r="CS707" t="s">
        <v>359</v>
      </c>
      <c r="CT707" t="s">
        <v>376</v>
      </c>
      <c r="CU707" t="s">
        <v>359</v>
      </c>
      <c r="CV707" t="s">
        <v>375</v>
      </c>
      <c r="CW707" t="s">
        <v>359</v>
      </c>
      <c r="CX707" t="s">
        <v>10327</v>
      </c>
      <c r="CY707" t="s">
        <v>10328</v>
      </c>
      <c r="CZ707" t="s">
        <v>10329</v>
      </c>
      <c r="DA707" t="s">
        <v>10330</v>
      </c>
      <c r="DB707">
        <v>31</v>
      </c>
      <c r="DC707" t="s">
        <v>10331</v>
      </c>
      <c r="DD707">
        <v>2015</v>
      </c>
      <c r="DE707" t="s">
        <v>370</v>
      </c>
      <c r="DF707" t="s">
        <v>361</v>
      </c>
      <c r="DJ707" t="s">
        <v>359</v>
      </c>
      <c r="DL707" t="s">
        <v>370</v>
      </c>
      <c r="DM707" t="s">
        <v>10332</v>
      </c>
      <c r="DN707" t="s">
        <v>10333</v>
      </c>
    </row>
    <row r="708" spans="1:118" x14ac:dyDescent="0.3">
      <c r="A708" t="s">
        <v>10334</v>
      </c>
      <c r="B708">
        <v>1</v>
      </c>
      <c r="D708" t="s">
        <v>465</v>
      </c>
      <c r="E708" t="s">
        <v>10335</v>
      </c>
      <c r="F708" t="s">
        <v>10336</v>
      </c>
      <c r="G708" t="s">
        <v>468</v>
      </c>
      <c r="H708" t="s">
        <v>10337</v>
      </c>
      <c r="I708">
        <v>2017</v>
      </c>
      <c r="J708" t="s">
        <v>353</v>
      </c>
      <c r="K708" t="s">
        <v>354</v>
      </c>
      <c r="L708" t="s">
        <v>664</v>
      </c>
      <c r="M708" t="s">
        <v>4155</v>
      </c>
      <c r="N708" t="s">
        <v>419</v>
      </c>
      <c r="Q708" t="s">
        <v>10338</v>
      </c>
      <c r="R708">
        <v>30604</v>
      </c>
      <c r="T708">
        <v>170</v>
      </c>
      <c r="U708">
        <v>170</v>
      </c>
      <c r="V708">
        <v>0</v>
      </c>
      <c r="W708" t="s">
        <v>359</v>
      </c>
      <c r="X708" t="s">
        <v>360</v>
      </c>
      <c r="Z708">
        <v>2012</v>
      </c>
      <c r="AA708" t="s">
        <v>361</v>
      </c>
      <c r="AC708" t="s">
        <v>362</v>
      </c>
      <c r="AD708" t="s">
        <v>3590</v>
      </c>
      <c r="AE708">
        <v>11</v>
      </c>
      <c r="AF708" t="s">
        <v>363</v>
      </c>
      <c r="AG708" t="s">
        <v>670</v>
      </c>
      <c r="AH708" t="s">
        <v>671</v>
      </c>
      <c r="AI708" t="s">
        <v>672</v>
      </c>
      <c r="AJ708" t="s">
        <v>673</v>
      </c>
      <c r="AL708" t="s">
        <v>359</v>
      </c>
      <c r="AM708">
        <v>4</v>
      </c>
      <c r="AN708" t="s">
        <v>361</v>
      </c>
      <c r="AT708">
        <v>4</v>
      </c>
      <c r="AU708" t="s">
        <v>361</v>
      </c>
      <c r="BA708" t="s">
        <v>361</v>
      </c>
      <c r="BJ708" t="s">
        <v>361</v>
      </c>
      <c r="BP708" t="s">
        <v>361</v>
      </c>
      <c r="BV708" t="s">
        <v>361</v>
      </c>
      <c r="CE708" t="s">
        <v>361</v>
      </c>
      <c r="CN708" t="s">
        <v>359</v>
      </c>
      <c r="CO708" t="s">
        <v>359</v>
      </c>
      <c r="CP708" t="s">
        <v>375</v>
      </c>
      <c r="CQ708" t="s">
        <v>359</v>
      </c>
      <c r="CR708">
        <v>0</v>
      </c>
      <c r="CS708" t="s">
        <v>359</v>
      </c>
      <c r="CT708" t="s">
        <v>376</v>
      </c>
      <c r="CU708" t="s">
        <v>359</v>
      </c>
      <c r="CV708" t="s">
        <v>375</v>
      </c>
      <c r="CW708" t="s">
        <v>359</v>
      </c>
      <c r="CX708" t="s">
        <v>10339</v>
      </c>
      <c r="CY708" t="s">
        <v>10340</v>
      </c>
      <c r="CZ708" t="s">
        <v>10341</v>
      </c>
      <c r="DA708" t="s">
        <v>10342</v>
      </c>
      <c r="DB708">
        <v>2</v>
      </c>
      <c r="DC708" t="s">
        <v>10343</v>
      </c>
      <c r="DD708">
        <v>2012</v>
      </c>
      <c r="DE708" t="s">
        <v>370</v>
      </c>
      <c r="DF708" t="s">
        <v>361</v>
      </c>
      <c r="DJ708" t="s">
        <v>359</v>
      </c>
      <c r="DL708" t="s">
        <v>370</v>
      </c>
      <c r="DM708" t="s">
        <v>3590</v>
      </c>
      <c r="DN708" t="s">
        <v>10344</v>
      </c>
    </row>
    <row r="709" spans="1:118" x14ac:dyDescent="0.3">
      <c r="A709" t="s">
        <v>10345</v>
      </c>
      <c r="B709">
        <v>1</v>
      </c>
      <c r="D709" t="s">
        <v>348</v>
      </c>
      <c r="E709" t="s">
        <v>10346</v>
      </c>
      <c r="F709" t="s">
        <v>10347</v>
      </c>
      <c r="G709" t="s">
        <v>351</v>
      </c>
      <c r="H709" t="s">
        <v>2598</v>
      </c>
      <c r="I709">
        <v>2017</v>
      </c>
      <c r="J709" t="s">
        <v>353</v>
      </c>
      <c r="K709" t="s">
        <v>354</v>
      </c>
      <c r="L709" t="s">
        <v>981</v>
      </c>
      <c r="M709" t="s">
        <v>1231</v>
      </c>
      <c r="N709" t="s">
        <v>4733</v>
      </c>
      <c r="Q709" t="s">
        <v>983</v>
      </c>
      <c r="R709">
        <v>14106</v>
      </c>
      <c r="T709">
        <v>440</v>
      </c>
      <c r="U709">
        <v>440</v>
      </c>
      <c r="V709">
        <v>0</v>
      </c>
      <c r="W709" t="s">
        <v>359</v>
      </c>
      <c r="X709" t="s">
        <v>360</v>
      </c>
      <c r="Z709">
        <v>2012</v>
      </c>
      <c r="AA709" t="s">
        <v>361</v>
      </c>
      <c r="AC709" t="s">
        <v>362</v>
      </c>
      <c r="AD709" t="s">
        <v>984</v>
      </c>
      <c r="AE709">
        <v>3</v>
      </c>
      <c r="AF709" t="s">
        <v>363</v>
      </c>
      <c r="AG709" t="s">
        <v>450</v>
      </c>
      <c r="AH709" t="s">
        <v>451</v>
      </c>
      <c r="AI709" t="s">
        <v>452</v>
      </c>
      <c r="AJ709" t="s">
        <v>453</v>
      </c>
      <c r="AL709" t="s">
        <v>359</v>
      </c>
      <c r="AM709">
        <v>4.5</v>
      </c>
      <c r="AN709" t="s">
        <v>359</v>
      </c>
      <c r="AO709">
        <v>3</v>
      </c>
      <c r="AQ709" t="s">
        <v>368</v>
      </c>
      <c r="AR709">
        <v>2009</v>
      </c>
      <c r="AS709" t="s">
        <v>370</v>
      </c>
      <c r="AT709">
        <v>4.5</v>
      </c>
      <c r="AU709" t="s">
        <v>359</v>
      </c>
      <c r="AV709">
        <v>2</v>
      </c>
      <c r="AX709">
        <v>2012</v>
      </c>
      <c r="AY709" t="s">
        <v>370</v>
      </c>
      <c r="AZ709">
        <v>5000</v>
      </c>
      <c r="BA709" t="s">
        <v>359</v>
      </c>
      <c r="BB709">
        <v>16</v>
      </c>
      <c r="BC709" t="s">
        <v>454</v>
      </c>
      <c r="BD709" t="s">
        <v>455</v>
      </c>
      <c r="BE709" t="s">
        <v>456</v>
      </c>
      <c r="BF709" t="s">
        <v>457</v>
      </c>
      <c r="BH709">
        <v>2012</v>
      </c>
      <c r="BI709" t="s">
        <v>370</v>
      </c>
      <c r="BJ709" t="s">
        <v>359</v>
      </c>
      <c r="BK709">
        <v>8</v>
      </c>
      <c r="BL709" t="s">
        <v>368</v>
      </c>
      <c r="BN709">
        <v>2012</v>
      </c>
      <c r="BO709" t="s">
        <v>370</v>
      </c>
      <c r="BP709" t="s">
        <v>359</v>
      </c>
      <c r="BQ709">
        <v>2</v>
      </c>
      <c r="BS709">
        <v>2012</v>
      </c>
      <c r="BT709" t="s">
        <v>370</v>
      </c>
      <c r="BU709">
        <v>5000</v>
      </c>
      <c r="BV709" t="s">
        <v>359</v>
      </c>
      <c r="BW709">
        <v>1</v>
      </c>
      <c r="BY709">
        <v>2009</v>
      </c>
      <c r="BZ709" t="s">
        <v>370</v>
      </c>
      <c r="CA709" t="s">
        <v>359</v>
      </c>
      <c r="CC709">
        <v>2012</v>
      </c>
      <c r="CD709" t="s">
        <v>370</v>
      </c>
      <c r="CE709" t="s">
        <v>361</v>
      </c>
      <c r="CN709" t="s">
        <v>359</v>
      </c>
      <c r="CO709" t="s">
        <v>359</v>
      </c>
      <c r="CP709" t="s">
        <v>375</v>
      </c>
      <c r="CQ709" t="s">
        <v>359</v>
      </c>
      <c r="CR709">
        <v>0</v>
      </c>
      <c r="CS709" t="s">
        <v>359</v>
      </c>
      <c r="CT709" t="s">
        <v>376</v>
      </c>
      <c r="CU709" t="s">
        <v>359</v>
      </c>
      <c r="CV709" t="s">
        <v>375</v>
      </c>
      <c r="CW709" t="s">
        <v>359</v>
      </c>
      <c r="CX709" t="s">
        <v>10348</v>
      </c>
      <c r="CY709" t="s">
        <v>10349</v>
      </c>
      <c r="CZ709" t="s">
        <v>10350</v>
      </c>
      <c r="DA709" t="s">
        <v>10351</v>
      </c>
      <c r="DB709">
        <v>1</v>
      </c>
      <c r="DC709" t="s">
        <v>10352</v>
      </c>
      <c r="DD709">
        <v>2012</v>
      </c>
      <c r="DE709" t="s">
        <v>370</v>
      </c>
      <c r="DF709" t="s">
        <v>361</v>
      </c>
      <c r="DJ709" t="s">
        <v>361</v>
      </c>
      <c r="DK709" t="s">
        <v>2642</v>
      </c>
      <c r="DL709" t="s">
        <v>370</v>
      </c>
      <c r="DM709" t="s">
        <v>984</v>
      </c>
      <c r="DN709" t="s">
        <v>10353</v>
      </c>
    </row>
    <row r="710" spans="1:118" x14ac:dyDescent="0.3">
      <c r="A710" t="s">
        <v>10354</v>
      </c>
      <c r="B710">
        <v>1</v>
      </c>
      <c r="D710" t="s">
        <v>385</v>
      </c>
      <c r="E710" t="s">
        <v>10355</v>
      </c>
      <c r="F710" t="s">
        <v>10356</v>
      </c>
      <c r="G710" t="s">
        <v>388</v>
      </c>
      <c r="H710" t="s">
        <v>10357</v>
      </c>
      <c r="I710">
        <v>2017</v>
      </c>
      <c r="J710" t="s">
        <v>353</v>
      </c>
      <c r="K710" t="s">
        <v>354</v>
      </c>
      <c r="L710" t="s">
        <v>937</v>
      </c>
      <c r="M710" t="s">
        <v>1719</v>
      </c>
      <c r="N710" t="s">
        <v>2711</v>
      </c>
      <c r="Q710" t="s">
        <v>10358</v>
      </c>
      <c r="R710">
        <v>0</v>
      </c>
      <c r="T710">
        <v>151</v>
      </c>
      <c r="U710">
        <v>105</v>
      </c>
      <c r="V710">
        <v>46</v>
      </c>
      <c r="W710" t="s">
        <v>359</v>
      </c>
      <c r="X710" t="s">
        <v>394</v>
      </c>
      <c r="Z710">
        <v>2014</v>
      </c>
      <c r="AA710" t="s">
        <v>359</v>
      </c>
      <c r="AB710" t="s">
        <v>10359</v>
      </c>
      <c r="AC710" t="s">
        <v>362</v>
      </c>
      <c r="AE710">
        <v>1</v>
      </c>
      <c r="AF710" t="s">
        <v>363</v>
      </c>
      <c r="AG710" t="s">
        <v>875</v>
      </c>
      <c r="AH710" t="s">
        <v>876</v>
      </c>
      <c r="AI710" t="s">
        <v>877</v>
      </c>
      <c r="AJ710" t="s">
        <v>878</v>
      </c>
      <c r="AL710" t="s">
        <v>359</v>
      </c>
      <c r="AM710">
        <v>3</v>
      </c>
      <c r="AN710" t="s">
        <v>359</v>
      </c>
      <c r="AO710">
        <v>1</v>
      </c>
      <c r="AQ710" t="s">
        <v>401</v>
      </c>
      <c r="AR710">
        <v>2014</v>
      </c>
      <c r="AS710" t="s">
        <v>370</v>
      </c>
      <c r="AT710">
        <v>3</v>
      </c>
      <c r="AU710" t="s">
        <v>359</v>
      </c>
      <c r="AV710">
        <v>3</v>
      </c>
      <c r="AX710">
        <v>2014</v>
      </c>
      <c r="AY710" t="s">
        <v>370</v>
      </c>
      <c r="AZ710">
        <v>9000</v>
      </c>
      <c r="BA710" t="s">
        <v>359</v>
      </c>
      <c r="BB710">
        <v>11</v>
      </c>
      <c r="BC710" t="s">
        <v>879</v>
      </c>
      <c r="BD710" t="s">
        <v>880</v>
      </c>
      <c r="BE710" t="s">
        <v>881</v>
      </c>
      <c r="BF710" t="s">
        <v>882</v>
      </c>
      <c r="BH710">
        <v>2014</v>
      </c>
      <c r="BI710" t="s">
        <v>370</v>
      </c>
      <c r="BJ710" t="s">
        <v>361</v>
      </c>
      <c r="BP710" t="s">
        <v>359</v>
      </c>
      <c r="BQ710">
        <v>32</v>
      </c>
      <c r="BS710">
        <v>2014</v>
      </c>
      <c r="BT710" t="s">
        <v>370</v>
      </c>
      <c r="BU710">
        <v>9000</v>
      </c>
      <c r="BV710" t="s">
        <v>359</v>
      </c>
      <c r="BW710">
        <v>2</v>
      </c>
      <c r="BY710">
        <v>2014</v>
      </c>
      <c r="BZ710" t="s">
        <v>370</v>
      </c>
      <c r="CA710" t="s">
        <v>359</v>
      </c>
      <c r="CC710">
        <v>2014</v>
      </c>
      <c r="CD710" t="s">
        <v>370</v>
      </c>
      <c r="CE710" t="s">
        <v>361</v>
      </c>
      <c r="CN710" t="s">
        <v>359</v>
      </c>
      <c r="CO710" t="s">
        <v>359</v>
      </c>
      <c r="CP710" t="s">
        <v>375</v>
      </c>
      <c r="CQ710" t="s">
        <v>359</v>
      </c>
      <c r="CR710">
        <v>0</v>
      </c>
      <c r="CS710" t="s">
        <v>359</v>
      </c>
      <c r="CT710" t="s">
        <v>376</v>
      </c>
      <c r="CU710" t="s">
        <v>359</v>
      </c>
      <c r="CV710" t="s">
        <v>375</v>
      </c>
      <c r="CW710" t="s">
        <v>359</v>
      </c>
      <c r="CX710" t="s">
        <v>10360</v>
      </c>
      <c r="CY710" t="s">
        <v>10361</v>
      </c>
      <c r="CZ710" t="s">
        <v>10362</v>
      </c>
      <c r="DA710" t="s">
        <v>10363</v>
      </c>
      <c r="DB710">
        <v>1</v>
      </c>
      <c r="DC710" t="s">
        <v>10364</v>
      </c>
      <c r="DD710">
        <v>2014</v>
      </c>
      <c r="DE710" t="s">
        <v>370</v>
      </c>
      <c r="DF710" t="s">
        <v>361</v>
      </c>
      <c r="DJ710" t="s">
        <v>359</v>
      </c>
      <c r="DL710" t="s">
        <v>370</v>
      </c>
      <c r="DM710" t="s">
        <v>1186</v>
      </c>
      <c r="DN710" t="s">
        <v>10365</v>
      </c>
    </row>
    <row r="711" spans="1:118" x14ac:dyDescent="0.3">
      <c r="A711" t="s">
        <v>10366</v>
      </c>
      <c r="B711">
        <v>1</v>
      </c>
      <c r="D711" t="s">
        <v>465</v>
      </c>
      <c r="E711" t="s">
        <v>10367</v>
      </c>
      <c r="F711" t="s">
        <v>10368</v>
      </c>
      <c r="G711" t="s">
        <v>468</v>
      </c>
      <c r="H711" t="s">
        <v>10369</v>
      </c>
      <c r="I711">
        <v>2017</v>
      </c>
      <c r="J711" t="s">
        <v>353</v>
      </c>
      <c r="K711" t="s">
        <v>354</v>
      </c>
      <c r="L711" t="s">
        <v>1033</v>
      </c>
      <c r="M711" t="s">
        <v>1034</v>
      </c>
      <c r="N711" t="s">
        <v>963</v>
      </c>
      <c r="Q711" t="s">
        <v>10370</v>
      </c>
      <c r="R711">
        <v>2621</v>
      </c>
      <c r="T711">
        <v>243</v>
      </c>
      <c r="U711">
        <v>243</v>
      </c>
      <c r="V711">
        <v>0</v>
      </c>
      <c r="W711" t="s">
        <v>359</v>
      </c>
      <c r="X711" t="s">
        <v>394</v>
      </c>
      <c r="Z711">
        <v>2015</v>
      </c>
      <c r="AA711" t="s">
        <v>361</v>
      </c>
      <c r="AC711" t="s">
        <v>668</v>
      </c>
      <c r="AD711" t="s">
        <v>10371</v>
      </c>
      <c r="AE711">
        <v>1</v>
      </c>
      <c r="AF711" t="s">
        <v>363</v>
      </c>
      <c r="AG711" t="s">
        <v>2530</v>
      </c>
      <c r="AH711" t="s">
        <v>2531</v>
      </c>
      <c r="AI711" t="s">
        <v>2532</v>
      </c>
      <c r="AJ711" t="s">
        <v>2533</v>
      </c>
      <c r="AK711" t="s">
        <v>10372</v>
      </c>
      <c r="AL711" t="s">
        <v>359</v>
      </c>
      <c r="AM711">
        <v>40</v>
      </c>
      <c r="AN711" t="s">
        <v>359</v>
      </c>
      <c r="AO711">
        <v>1</v>
      </c>
      <c r="AP711" t="s">
        <v>10373</v>
      </c>
      <c r="AQ711" t="s">
        <v>401</v>
      </c>
      <c r="AR711">
        <v>2015</v>
      </c>
      <c r="AS711" t="s">
        <v>370</v>
      </c>
      <c r="AT711">
        <v>40</v>
      </c>
      <c r="AU711" t="s">
        <v>359</v>
      </c>
      <c r="AV711">
        <v>1</v>
      </c>
      <c r="AW711" t="s">
        <v>10374</v>
      </c>
      <c r="AX711">
        <v>2015</v>
      </c>
      <c r="AY711" t="s">
        <v>370</v>
      </c>
      <c r="AZ711">
        <v>100</v>
      </c>
      <c r="BA711" t="s">
        <v>359</v>
      </c>
      <c r="BB711">
        <v>1</v>
      </c>
      <c r="BC711" t="s">
        <v>10375</v>
      </c>
      <c r="BD711" t="s">
        <v>10376</v>
      </c>
      <c r="BE711" t="s">
        <v>10377</v>
      </c>
      <c r="BF711" t="s">
        <v>10378</v>
      </c>
      <c r="BG711" t="s">
        <v>10379</v>
      </c>
      <c r="BH711">
        <v>2015</v>
      </c>
      <c r="BI711" t="s">
        <v>370</v>
      </c>
      <c r="BJ711" t="s">
        <v>359</v>
      </c>
      <c r="BK711">
        <v>1</v>
      </c>
      <c r="BL711" t="s">
        <v>805</v>
      </c>
      <c r="BM711" t="s">
        <v>10380</v>
      </c>
      <c r="BN711">
        <v>2015</v>
      </c>
      <c r="BO711" t="s">
        <v>370</v>
      </c>
      <c r="BP711" t="s">
        <v>361</v>
      </c>
      <c r="BV711" t="s">
        <v>361</v>
      </c>
      <c r="CE711" t="s">
        <v>361</v>
      </c>
      <c r="CN711" t="s">
        <v>359</v>
      </c>
      <c r="CO711" t="s">
        <v>359</v>
      </c>
      <c r="CP711" t="s">
        <v>375</v>
      </c>
      <c r="CQ711" t="s">
        <v>359</v>
      </c>
      <c r="CR711">
        <v>0</v>
      </c>
      <c r="CS711" t="s">
        <v>359</v>
      </c>
      <c r="CT711" t="s">
        <v>376</v>
      </c>
      <c r="CU711" t="s">
        <v>359</v>
      </c>
      <c r="CV711" t="s">
        <v>375</v>
      </c>
      <c r="CW711" t="s">
        <v>359</v>
      </c>
      <c r="CX711" t="s">
        <v>10381</v>
      </c>
      <c r="CY711" t="s">
        <v>10382</v>
      </c>
      <c r="CZ711" t="s">
        <v>10079</v>
      </c>
      <c r="DA711" t="s">
        <v>10383</v>
      </c>
      <c r="DB711">
        <v>1</v>
      </c>
      <c r="DC711" t="s">
        <v>10384</v>
      </c>
      <c r="DD711">
        <v>2015</v>
      </c>
      <c r="DE711" t="s">
        <v>370</v>
      </c>
      <c r="DF711" t="s">
        <v>361</v>
      </c>
      <c r="DJ711" t="s">
        <v>359</v>
      </c>
      <c r="DL711" t="s">
        <v>370</v>
      </c>
      <c r="DM711" t="s">
        <v>10385</v>
      </c>
      <c r="DN711" t="s">
        <v>10386</v>
      </c>
    </row>
    <row r="712" spans="1:118" x14ac:dyDescent="0.3">
      <c r="A712" t="s">
        <v>10387</v>
      </c>
      <c r="B712">
        <v>1</v>
      </c>
      <c r="D712" t="s">
        <v>465</v>
      </c>
      <c r="E712" t="s">
        <v>10388</v>
      </c>
      <c r="F712" t="s">
        <v>10389</v>
      </c>
      <c r="G712" t="s">
        <v>468</v>
      </c>
      <c r="H712" t="s">
        <v>10390</v>
      </c>
      <c r="I712">
        <v>2017</v>
      </c>
      <c r="J712" t="s">
        <v>353</v>
      </c>
      <c r="K712" t="s">
        <v>354</v>
      </c>
      <c r="L712" t="s">
        <v>470</v>
      </c>
      <c r="M712" t="s">
        <v>962</v>
      </c>
      <c r="N712" t="s">
        <v>770</v>
      </c>
      <c r="Q712" t="s">
        <v>10391</v>
      </c>
      <c r="R712">
        <v>30604</v>
      </c>
      <c r="T712">
        <v>118</v>
      </c>
      <c r="U712">
        <v>118</v>
      </c>
      <c r="V712">
        <v>0</v>
      </c>
      <c r="W712" t="s">
        <v>359</v>
      </c>
      <c r="X712" t="s">
        <v>360</v>
      </c>
      <c r="Z712">
        <v>2012</v>
      </c>
      <c r="AA712" t="s">
        <v>361</v>
      </c>
      <c r="AC712" t="s">
        <v>668</v>
      </c>
      <c r="AD712" t="s">
        <v>3060</v>
      </c>
      <c r="AE712">
        <v>11</v>
      </c>
      <c r="AF712" t="s">
        <v>363</v>
      </c>
      <c r="AG712" t="s">
        <v>670</v>
      </c>
      <c r="AH712" t="s">
        <v>671</v>
      </c>
      <c r="AI712" t="s">
        <v>672</v>
      </c>
      <c r="AJ712" t="s">
        <v>673</v>
      </c>
      <c r="AL712" t="s">
        <v>359</v>
      </c>
      <c r="AM712">
        <v>4</v>
      </c>
      <c r="AN712" t="s">
        <v>361</v>
      </c>
      <c r="AT712">
        <v>4</v>
      </c>
      <c r="AU712" t="s">
        <v>361</v>
      </c>
      <c r="BA712" t="s">
        <v>359</v>
      </c>
      <c r="BB712">
        <v>1</v>
      </c>
      <c r="BC712" t="s">
        <v>10392</v>
      </c>
      <c r="BD712" t="s">
        <v>10393</v>
      </c>
      <c r="BE712" t="s">
        <v>10394</v>
      </c>
      <c r="BF712" t="s">
        <v>10395</v>
      </c>
      <c r="BG712" t="s">
        <v>10396</v>
      </c>
      <c r="BH712">
        <v>2012</v>
      </c>
      <c r="BI712" t="s">
        <v>370</v>
      </c>
      <c r="BJ712" t="s">
        <v>361</v>
      </c>
      <c r="BP712" t="s">
        <v>361</v>
      </c>
      <c r="BV712" t="s">
        <v>361</v>
      </c>
      <c r="CE712" t="s">
        <v>361</v>
      </c>
      <c r="CN712" t="s">
        <v>359</v>
      </c>
      <c r="CO712" t="s">
        <v>359</v>
      </c>
      <c r="CP712" t="s">
        <v>375</v>
      </c>
      <c r="CQ712" t="s">
        <v>359</v>
      </c>
      <c r="CR712">
        <v>0</v>
      </c>
      <c r="CS712" t="s">
        <v>359</v>
      </c>
      <c r="CT712" t="s">
        <v>376</v>
      </c>
      <c r="CU712" t="s">
        <v>359</v>
      </c>
      <c r="CV712" t="s">
        <v>375</v>
      </c>
      <c r="CW712" t="s">
        <v>359</v>
      </c>
      <c r="CX712" t="s">
        <v>10397</v>
      </c>
      <c r="CY712" t="s">
        <v>10398</v>
      </c>
      <c r="CZ712" t="s">
        <v>10399</v>
      </c>
      <c r="DA712" t="s">
        <v>10400</v>
      </c>
      <c r="DB712">
        <v>2</v>
      </c>
      <c r="DC712" t="s">
        <v>10401</v>
      </c>
      <c r="DD712">
        <v>2012</v>
      </c>
      <c r="DE712" t="s">
        <v>370</v>
      </c>
      <c r="DF712" t="s">
        <v>361</v>
      </c>
      <c r="DJ712" t="s">
        <v>359</v>
      </c>
      <c r="DL712" t="s">
        <v>370</v>
      </c>
      <c r="DM712" t="s">
        <v>10402</v>
      </c>
      <c r="DN712" t="s">
        <v>10403</v>
      </c>
    </row>
    <row r="713" spans="1:118" x14ac:dyDescent="0.3">
      <c r="A713" t="s">
        <v>10404</v>
      </c>
      <c r="B713">
        <v>1</v>
      </c>
      <c r="D713" t="s">
        <v>487</v>
      </c>
      <c r="E713" t="s">
        <v>10405</v>
      </c>
      <c r="F713" t="s">
        <v>10406</v>
      </c>
      <c r="G713" t="s">
        <v>490</v>
      </c>
      <c r="H713" t="s">
        <v>10407</v>
      </c>
      <c r="I713">
        <v>2017</v>
      </c>
      <c r="J713" t="s">
        <v>353</v>
      </c>
      <c r="K713" t="s">
        <v>354</v>
      </c>
      <c r="L713" t="s">
        <v>537</v>
      </c>
      <c r="M713" t="s">
        <v>963</v>
      </c>
      <c r="N713" t="s">
        <v>5900</v>
      </c>
      <c r="Q713" t="s">
        <v>1896</v>
      </c>
      <c r="R713">
        <v>10452</v>
      </c>
      <c r="T713">
        <v>187</v>
      </c>
      <c r="U713">
        <v>95</v>
      </c>
      <c r="V713">
        <v>92</v>
      </c>
      <c r="W713" t="s">
        <v>359</v>
      </c>
      <c r="X713" t="s">
        <v>394</v>
      </c>
      <c r="Z713">
        <v>1989</v>
      </c>
      <c r="AA713" t="s">
        <v>361</v>
      </c>
      <c r="AC713" t="s">
        <v>10408</v>
      </c>
      <c r="AE713">
        <v>6</v>
      </c>
      <c r="AF713" t="s">
        <v>363</v>
      </c>
      <c r="AG713" t="s">
        <v>543</v>
      </c>
      <c r="AH713" t="s">
        <v>544</v>
      </c>
      <c r="AI713" t="s">
        <v>545</v>
      </c>
      <c r="AJ713" t="s">
        <v>546</v>
      </c>
      <c r="AL713" t="s">
        <v>359</v>
      </c>
      <c r="AM713">
        <v>5</v>
      </c>
      <c r="AN713" t="s">
        <v>359</v>
      </c>
      <c r="AO713">
        <v>3</v>
      </c>
      <c r="AQ713" t="s">
        <v>401</v>
      </c>
      <c r="AR713">
        <v>1989</v>
      </c>
      <c r="AS713" t="s">
        <v>369</v>
      </c>
      <c r="AT713">
        <v>5</v>
      </c>
      <c r="AU713" t="s">
        <v>359</v>
      </c>
      <c r="AV713">
        <v>1</v>
      </c>
      <c r="AX713">
        <v>1989</v>
      </c>
      <c r="AY713" t="s">
        <v>369</v>
      </c>
      <c r="AZ713">
        <v>8000</v>
      </c>
      <c r="BA713" t="s">
        <v>359</v>
      </c>
      <c r="BB713">
        <v>4</v>
      </c>
      <c r="BC713" t="s">
        <v>547</v>
      </c>
      <c r="BD713" t="s">
        <v>548</v>
      </c>
      <c r="BE713" t="s">
        <v>549</v>
      </c>
      <c r="BF713" t="s">
        <v>550</v>
      </c>
      <c r="BH713">
        <v>1989</v>
      </c>
      <c r="BI713" t="s">
        <v>370</v>
      </c>
      <c r="BJ713" t="s">
        <v>359</v>
      </c>
      <c r="BK713">
        <v>18</v>
      </c>
      <c r="BL713" t="s">
        <v>551</v>
      </c>
      <c r="BN713">
        <v>1989</v>
      </c>
      <c r="BO713" t="s">
        <v>369</v>
      </c>
      <c r="BP713" t="s">
        <v>359</v>
      </c>
      <c r="BQ713">
        <v>2</v>
      </c>
      <c r="BS713">
        <v>1989</v>
      </c>
      <c r="BT713" t="s">
        <v>369</v>
      </c>
      <c r="BU713">
        <v>15000</v>
      </c>
      <c r="BV713" t="s">
        <v>361</v>
      </c>
      <c r="CE713" t="s">
        <v>361</v>
      </c>
      <c r="CN713" t="s">
        <v>359</v>
      </c>
      <c r="CO713" t="s">
        <v>359</v>
      </c>
      <c r="CP713" t="s">
        <v>375</v>
      </c>
      <c r="CQ713" t="s">
        <v>359</v>
      </c>
      <c r="CR713">
        <v>0</v>
      </c>
      <c r="CS713" t="s">
        <v>359</v>
      </c>
      <c r="CT713" t="s">
        <v>376</v>
      </c>
      <c r="CU713" t="s">
        <v>359</v>
      </c>
      <c r="CV713" t="s">
        <v>375</v>
      </c>
      <c r="CW713" t="s">
        <v>359</v>
      </c>
      <c r="CX713" t="s">
        <v>10409</v>
      </c>
      <c r="CY713" t="s">
        <v>10410</v>
      </c>
      <c r="CZ713" t="s">
        <v>5594</v>
      </c>
      <c r="DA713" t="s">
        <v>10411</v>
      </c>
      <c r="DB713">
        <v>2</v>
      </c>
      <c r="DC713" t="s">
        <v>10412</v>
      </c>
      <c r="DD713">
        <v>2015</v>
      </c>
      <c r="DE713" t="s">
        <v>370</v>
      </c>
      <c r="DF713" t="s">
        <v>361</v>
      </c>
      <c r="DJ713" t="s">
        <v>359</v>
      </c>
      <c r="DL713" t="s">
        <v>370</v>
      </c>
      <c r="DN713" t="s">
        <v>10413</v>
      </c>
    </row>
    <row r="714" spans="1:118" x14ac:dyDescent="0.3">
      <c r="A714" t="s">
        <v>10414</v>
      </c>
      <c r="B714">
        <v>1</v>
      </c>
      <c r="D714" t="s">
        <v>559</v>
      </c>
      <c r="E714" t="s">
        <v>10415</v>
      </c>
      <c r="F714" t="s">
        <v>10416</v>
      </c>
      <c r="G714" t="s">
        <v>562</v>
      </c>
      <c r="H714" t="s">
        <v>10417</v>
      </c>
      <c r="I714">
        <v>2017</v>
      </c>
      <c r="J714" t="s">
        <v>353</v>
      </c>
      <c r="K714" t="s">
        <v>354</v>
      </c>
      <c r="L714" t="s">
        <v>564</v>
      </c>
      <c r="M714" t="s">
        <v>565</v>
      </c>
      <c r="N714" t="s">
        <v>566</v>
      </c>
      <c r="Q714" t="s">
        <v>4952</v>
      </c>
      <c r="R714">
        <v>1232</v>
      </c>
      <c r="T714">
        <v>110</v>
      </c>
      <c r="U714">
        <v>50</v>
      </c>
      <c r="V714">
        <v>60</v>
      </c>
      <c r="W714" t="s">
        <v>359</v>
      </c>
      <c r="X714" t="s">
        <v>394</v>
      </c>
      <c r="Z714">
        <v>2016</v>
      </c>
      <c r="AA714" t="s">
        <v>361</v>
      </c>
      <c r="AC714" t="s">
        <v>362</v>
      </c>
      <c r="AD714" t="s">
        <v>10418</v>
      </c>
      <c r="AE714">
        <v>2</v>
      </c>
      <c r="AF714" t="s">
        <v>363</v>
      </c>
      <c r="AG714" t="s">
        <v>568</v>
      </c>
      <c r="AH714" t="s">
        <v>569</v>
      </c>
      <c r="AI714" t="s">
        <v>570</v>
      </c>
      <c r="AJ714" t="s">
        <v>571</v>
      </c>
      <c r="AL714" t="s">
        <v>359</v>
      </c>
      <c r="AM714">
        <v>45</v>
      </c>
      <c r="AN714" t="s">
        <v>359</v>
      </c>
      <c r="AO714">
        <v>2</v>
      </c>
      <c r="AQ714" t="s">
        <v>4936</v>
      </c>
      <c r="AR714">
        <v>2016</v>
      </c>
      <c r="AS714" t="s">
        <v>370</v>
      </c>
      <c r="AT714">
        <v>45</v>
      </c>
      <c r="AU714" t="s">
        <v>359</v>
      </c>
      <c r="AV714">
        <v>1</v>
      </c>
      <c r="AX714">
        <v>2016</v>
      </c>
      <c r="AY714" t="s">
        <v>370</v>
      </c>
      <c r="AZ714">
        <v>1500</v>
      </c>
      <c r="BA714" t="s">
        <v>361</v>
      </c>
      <c r="BC714" t="s">
        <v>368</v>
      </c>
      <c r="BD714" t="s">
        <v>368</v>
      </c>
      <c r="BE714" t="s">
        <v>368</v>
      </c>
      <c r="BF714" t="s">
        <v>368</v>
      </c>
      <c r="BJ714" t="s">
        <v>359</v>
      </c>
      <c r="BK714">
        <v>1</v>
      </c>
      <c r="BL714" t="s">
        <v>4958</v>
      </c>
      <c r="BN714">
        <v>2016</v>
      </c>
      <c r="BO714" t="s">
        <v>370</v>
      </c>
      <c r="BP714" t="s">
        <v>359</v>
      </c>
      <c r="BQ714">
        <v>1</v>
      </c>
      <c r="BS714">
        <v>2016</v>
      </c>
      <c r="BT714" t="s">
        <v>370</v>
      </c>
      <c r="BU714">
        <v>1000</v>
      </c>
      <c r="BV714" t="s">
        <v>361</v>
      </c>
      <c r="CE714" t="s">
        <v>361</v>
      </c>
      <c r="CN714" t="s">
        <v>359</v>
      </c>
      <c r="CO714" t="s">
        <v>359</v>
      </c>
      <c r="CP714" t="s">
        <v>375</v>
      </c>
      <c r="CQ714" t="s">
        <v>359</v>
      </c>
      <c r="CR714">
        <v>0</v>
      </c>
      <c r="CS714" t="s">
        <v>359</v>
      </c>
      <c r="CT714" t="s">
        <v>376</v>
      </c>
      <c r="CU714" t="s">
        <v>359</v>
      </c>
      <c r="CV714" t="s">
        <v>375</v>
      </c>
      <c r="CW714" t="s">
        <v>359</v>
      </c>
      <c r="CX714" t="s">
        <v>10419</v>
      </c>
      <c r="CY714" t="s">
        <v>10420</v>
      </c>
      <c r="CZ714" t="s">
        <v>10421</v>
      </c>
      <c r="DA714" t="s">
        <v>10422</v>
      </c>
      <c r="DB714">
        <v>2</v>
      </c>
      <c r="DC714" t="s">
        <v>10423</v>
      </c>
      <c r="DD714">
        <v>2016</v>
      </c>
      <c r="DE714" t="s">
        <v>370</v>
      </c>
      <c r="DF714" t="s">
        <v>361</v>
      </c>
      <c r="DJ714" t="s">
        <v>359</v>
      </c>
      <c r="DL714" t="s">
        <v>370</v>
      </c>
      <c r="DM714" t="s">
        <v>10424</v>
      </c>
      <c r="DN714" t="s">
        <v>10425</v>
      </c>
    </row>
    <row r="715" spans="1:118" x14ac:dyDescent="0.3">
      <c r="A715" t="s">
        <v>10426</v>
      </c>
      <c r="B715">
        <v>1</v>
      </c>
      <c r="D715" t="s">
        <v>412</v>
      </c>
      <c r="E715" t="s">
        <v>10427</v>
      </c>
      <c r="F715" t="s">
        <v>10428</v>
      </c>
      <c r="G715" t="s">
        <v>415</v>
      </c>
      <c r="H715" t="s">
        <v>8557</v>
      </c>
      <c r="I715">
        <v>2017</v>
      </c>
      <c r="J715" t="s">
        <v>353</v>
      </c>
      <c r="K715" t="s">
        <v>354</v>
      </c>
      <c r="L715" t="s">
        <v>390</v>
      </c>
      <c r="M715" t="s">
        <v>1640</v>
      </c>
      <c r="N715" t="s">
        <v>1641</v>
      </c>
      <c r="Q715" t="s">
        <v>420</v>
      </c>
      <c r="R715">
        <v>20456</v>
      </c>
      <c r="T715">
        <v>200</v>
      </c>
      <c r="U715">
        <v>180</v>
      </c>
      <c r="V715">
        <v>20</v>
      </c>
      <c r="W715" t="s">
        <v>359</v>
      </c>
      <c r="X715" t="s">
        <v>394</v>
      </c>
      <c r="Z715">
        <v>2011</v>
      </c>
      <c r="AA715" t="s">
        <v>359</v>
      </c>
      <c r="AB715" t="s">
        <v>1642</v>
      </c>
      <c r="AC715" t="s">
        <v>422</v>
      </c>
      <c r="AD715" t="s">
        <v>1643</v>
      </c>
      <c r="AE715">
        <v>2</v>
      </c>
      <c r="AF715" t="s">
        <v>363</v>
      </c>
      <c r="AG715" t="s">
        <v>424</v>
      </c>
      <c r="AH715" t="s">
        <v>425</v>
      </c>
      <c r="AI715" t="s">
        <v>426</v>
      </c>
      <c r="AJ715" t="s">
        <v>427</v>
      </c>
      <c r="AL715" t="s">
        <v>359</v>
      </c>
      <c r="AM715">
        <v>5</v>
      </c>
      <c r="AN715" t="s">
        <v>359</v>
      </c>
      <c r="AO715">
        <v>1</v>
      </c>
      <c r="AQ715" t="s">
        <v>401</v>
      </c>
      <c r="AR715">
        <v>2015</v>
      </c>
      <c r="AS715" t="s">
        <v>370</v>
      </c>
      <c r="AT715">
        <v>5</v>
      </c>
      <c r="AU715" t="s">
        <v>359</v>
      </c>
      <c r="AV715">
        <v>2</v>
      </c>
      <c r="AX715">
        <v>2015</v>
      </c>
      <c r="AY715" t="s">
        <v>370</v>
      </c>
      <c r="AZ715">
        <v>2100</v>
      </c>
      <c r="BA715" t="s">
        <v>359</v>
      </c>
      <c r="BB715">
        <v>11</v>
      </c>
      <c r="BC715" t="s">
        <v>428</v>
      </c>
      <c r="BD715" t="s">
        <v>429</v>
      </c>
      <c r="BE715" t="s">
        <v>430</v>
      </c>
      <c r="BF715" t="s">
        <v>431</v>
      </c>
      <c r="BH715">
        <v>2011</v>
      </c>
      <c r="BI715" t="s">
        <v>370</v>
      </c>
      <c r="BJ715" t="s">
        <v>359</v>
      </c>
      <c r="BK715">
        <v>15</v>
      </c>
      <c r="BL715" t="s">
        <v>432</v>
      </c>
      <c r="BN715">
        <v>2011</v>
      </c>
      <c r="BO715" t="s">
        <v>370</v>
      </c>
      <c r="BP715" t="s">
        <v>359</v>
      </c>
      <c r="BQ715">
        <v>3</v>
      </c>
      <c r="BS715">
        <v>2011</v>
      </c>
      <c r="BT715" t="s">
        <v>369</v>
      </c>
      <c r="BU715">
        <v>37000</v>
      </c>
      <c r="BV715" t="s">
        <v>361</v>
      </c>
      <c r="CE715" t="s">
        <v>361</v>
      </c>
      <c r="CN715" t="s">
        <v>359</v>
      </c>
      <c r="CO715" t="s">
        <v>359</v>
      </c>
      <c r="CP715" t="s">
        <v>375</v>
      </c>
      <c r="CQ715" t="s">
        <v>359</v>
      </c>
      <c r="CR715">
        <v>0</v>
      </c>
      <c r="CS715" t="s">
        <v>359</v>
      </c>
      <c r="CT715" t="s">
        <v>376</v>
      </c>
      <c r="CU715" t="s">
        <v>359</v>
      </c>
      <c r="CV715" t="s">
        <v>375</v>
      </c>
      <c r="CW715" t="s">
        <v>359</v>
      </c>
      <c r="CX715" t="s">
        <v>10429</v>
      </c>
      <c r="CY715" t="s">
        <v>10430</v>
      </c>
      <c r="CZ715" t="s">
        <v>5948</v>
      </c>
      <c r="DA715" t="s">
        <v>10431</v>
      </c>
      <c r="DB715">
        <v>29</v>
      </c>
      <c r="DC715" t="s">
        <v>10432</v>
      </c>
      <c r="DD715">
        <v>2011</v>
      </c>
      <c r="DE715" t="s">
        <v>369</v>
      </c>
      <c r="DF715" t="s">
        <v>359</v>
      </c>
      <c r="DG715">
        <v>12</v>
      </c>
      <c r="DH715">
        <v>25</v>
      </c>
      <c r="DI715" t="s">
        <v>3777</v>
      </c>
      <c r="DJ715" t="s">
        <v>361</v>
      </c>
      <c r="DK715" t="s">
        <v>8262</v>
      </c>
      <c r="DL715" t="s">
        <v>369</v>
      </c>
      <c r="DM715" t="s">
        <v>10433</v>
      </c>
      <c r="DN715" t="s">
        <v>10434</v>
      </c>
    </row>
    <row r="716" spans="1:118" x14ac:dyDescent="0.3">
      <c r="A716" t="s">
        <v>10435</v>
      </c>
      <c r="B716">
        <v>1</v>
      </c>
      <c r="D716" t="s">
        <v>465</v>
      </c>
      <c r="E716" t="s">
        <v>10436</v>
      </c>
      <c r="F716" t="s">
        <v>10437</v>
      </c>
      <c r="G716" t="s">
        <v>468</v>
      </c>
      <c r="H716" t="s">
        <v>5919</v>
      </c>
      <c r="I716">
        <v>2017</v>
      </c>
      <c r="J716" t="s">
        <v>353</v>
      </c>
      <c r="K716" t="s">
        <v>354</v>
      </c>
      <c r="L716" t="s">
        <v>1033</v>
      </c>
      <c r="M716" t="s">
        <v>831</v>
      </c>
      <c r="N716" t="s">
        <v>2849</v>
      </c>
      <c r="Q716" t="s">
        <v>10438</v>
      </c>
      <c r="R716">
        <v>1259</v>
      </c>
      <c r="T716">
        <v>200</v>
      </c>
      <c r="U716">
        <v>200</v>
      </c>
      <c r="V716">
        <v>0</v>
      </c>
      <c r="W716" t="s">
        <v>359</v>
      </c>
      <c r="X716" t="s">
        <v>394</v>
      </c>
      <c r="Z716">
        <v>2015</v>
      </c>
      <c r="AA716" t="s">
        <v>359</v>
      </c>
      <c r="AB716" t="s">
        <v>10439</v>
      </c>
      <c r="AC716" t="s">
        <v>668</v>
      </c>
      <c r="AD716" t="s">
        <v>10440</v>
      </c>
      <c r="AE716">
        <v>1</v>
      </c>
      <c r="AF716" t="s">
        <v>363</v>
      </c>
      <c r="AG716" t="s">
        <v>10441</v>
      </c>
      <c r="AH716" t="s">
        <v>10442</v>
      </c>
      <c r="AI716" t="s">
        <v>10443</v>
      </c>
      <c r="AJ716" t="s">
        <v>10444</v>
      </c>
      <c r="AK716" t="s">
        <v>10445</v>
      </c>
      <c r="AL716" t="s">
        <v>359</v>
      </c>
      <c r="AM716">
        <v>20</v>
      </c>
      <c r="AN716" t="s">
        <v>359</v>
      </c>
      <c r="AO716">
        <v>1</v>
      </c>
      <c r="AP716" t="s">
        <v>10446</v>
      </c>
      <c r="AQ716" t="s">
        <v>401</v>
      </c>
      <c r="AR716">
        <v>2015</v>
      </c>
      <c r="AS716" t="s">
        <v>370</v>
      </c>
      <c r="AT716">
        <v>20</v>
      </c>
      <c r="AU716" t="s">
        <v>359</v>
      </c>
      <c r="AV716">
        <v>1</v>
      </c>
      <c r="AW716" t="s">
        <v>10447</v>
      </c>
      <c r="AX716">
        <v>2015</v>
      </c>
      <c r="AY716" t="s">
        <v>370</v>
      </c>
      <c r="AZ716">
        <v>100</v>
      </c>
      <c r="BA716" t="s">
        <v>359</v>
      </c>
      <c r="BB716">
        <v>1</v>
      </c>
      <c r="BC716" t="s">
        <v>10448</v>
      </c>
      <c r="BD716" t="s">
        <v>10449</v>
      </c>
      <c r="BE716" t="s">
        <v>2589</v>
      </c>
      <c r="BF716" t="s">
        <v>10450</v>
      </c>
      <c r="BG716" t="s">
        <v>10451</v>
      </c>
      <c r="BH716">
        <v>2015</v>
      </c>
      <c r="BI716" t="s">
        <v>370</v>
      </c>
      <c r="BJ716" t="s">
        <v>361</v>
      </c>
      <c r="BP716" t="s">
        <v>361</v>
      </c>
      <c r="BV716" t="s">
        <v>361</v>
      </c>
      <c r="CE716" t="s">
        <v>361</v>
      </c>
      <c r="CN716" t="s">
        <v>359</v>
      </c>
      <c r="CO716" t="s">
        <v>359</v>
      </c>
      <c r="CP716" t="s">
        <v>375</v>
      </c>
      <c r="CQ716" t="s">
        <v>359</v>
      </c>
      <c r="CR716">
        <v>0</v>
      </c>
      <c r="CS716" t="s">
        <v>359</v>
      </c>
      <c r="CT716" t="s">
        <v>376</v>
      </c>
      <c r="CU716" t="s">
        <v>359</v>
      </c>
      <c r="CV716" t="s">
        <v>375</v>
      </c>
      <c r="CW716" t="s">
        <v>359</v>
      </c>
      <c r="CX716" t="s">
        <v>10452</v>
      </c>
      <c r="CY716" t="s">
        <v>10453</v>
      </c>
      <c r="CZ716" t="s">
        <v>10454</v>
      </c>
      <c r="DA716" t="s">
        <v>10455</v>
      </c>
      <c r="DB716">
        <v>1</v>
      </c>
      <c r="DC716" t="s">
        <v>10456</v>
      </c>
      <c r="DD716">
        <v>2015</v>
      </c>
      <c r="DE716" t="s">
        <v>370</v>
      </c>
      <c r="DF716" t="s">
        <v>361</v>
      </c>
      <c r="DJ716" t="s">
        <v>359</v>
      </c>
      <c r="DL716" t="s">
        <v>370</v>
      </c>
      <c r="DM716" t="s">
        <v>10440</v>
      </c>
      <c r="DN716" t="s">
        <v>10457</v>
      </c>
    </row>
    <row r="717" spans="1:118" x14ac:dyDescent="0.3">
      <c r="A717" t="s">
        <v>10458</v>
      </c>
      <c r="B717">
        <v>1</v>
      </c>
      <c r="D717" t="s">
        <v>487</v>
      </c>
      <c r="E717" t="s">
        <v>10459</v>
      </c>
      <c r="F717" t="s">
        <v>10460</v>
      </c>
      <c r="G717" t="s">
        <v>490</v>
      </c>
      <c r="H717" t="s">
        <v>4318</v>
      </c>
      <c r="I717">
        <v>2017</v>
      </c>
      <c r="J717" t="s">
        <v>353</v>
      </c>
      <c r="K717" t="s">
        <v>354</v>
      </c>
      <c r="L717" t="s">
        <v>492</v>
      </c>
      <c r="M717" t="s">
        <v>1058</v>
      </c>
      <c r="N717" t="s">
        <v>1059</v>
      </c>
      <c r="Q717" t="s">
        <v>1060</v>
      </c>
      <c r="R717">
        <v>6436</v>
      </c>
      <c r="T717">
        <v>165</v>
      </c>
      <c r="U717">
        <v>20</v>
      </c>
      <c r="V717">
        <v>145</v>
      </c>
      <c r="W717" t="s">
        <v>359</v>
      </c>
      <c r="X717" t="s">
        <v>360</v>
      </c>
      <c r="Z717">
        <v>2013</v>
      </c>
      <c r="AA717" t="s">
        <v>361</v>
      </c>
      <c r="AC717" t="s">
        <v>362</v>
      </c>
      <c r="AE717">
        <v>7</v>
      </c>
      <c r="AF717" t="s">
        <v>363</v>
      </c>
      <c r="AG717" t="s">
        <v>1061</v>
      </c>
      <c r="AH717" t="s">
        <v>1062</v>
      </c>
      <c r="AI717" t="s">
        <v>1063</v>
      </c>
      <c r="AJ717" t="s">
        <v>1064</v>
      </c>
      <c r="AL717" t="s">
        <v>359</v>
      </c>
      <c r="AM717">
        <v>10</v>
      </c>
      <c r="AN717" t="s">
        <v>359</v>
      </c>
      <c r="AO717">
        <v>3</v>
      </c>
      <c r="AQ717" t="s">
        <v>401</v>
      </c>
      <c r="AR717">
        <v>2013</v>
      </c>
      <c r="AS717" t="s">
        <v>370</v>
      </c>
      <c r="AT717">
        <v>10</v>
      </c>
      <c r="AU717" t="s">
        <v>359</v>
      </c>
      <c r="AV717">
        <v>1</v>
      </c>
      <c r="AX717">
        <v>2013</v>
      </c>
      <c r="AY717" t="s">
        <v>370</v>
      </c>
      <c r="AZ717">
        <v>1500</v>
      </c>
      <c r="BA717" t="s">
        <v>359</v>
      </c>
      <c r="BB717">
        <v>20</v>
      </c>
      <c r="BC717" t="s">
        <v>1065</v>
      </c>
      <c r="BD717" t="s">
        <v>1066</v>
      </c>
      <c r="BE717" t="s">
        <v>1067</v>
      </c>
      <c r="BF717" t="s">
        <v>1068</v>
      </c>
      <c r="BH717">
        <v>2013</v>
      </c>
      <c r="BI717" t="s">
        <v>370</v>
      </c>
      <c r="BJ717" t="s">
        <v>359</v>
      </c>
      <c r="BK717">
        <v>25</v>
      </c>
      <c r="BL717" t="s">
        <v>1402</v>
      </c>
      <c r="BN717">
        <v>2013</v>
      </c>
      <c r="BO717" t="s">
        <v>370</v>
      </c>
      <c r="BP717" t="s">
        <v>359</v>
      </c>
      <c r="BQ717">
        <v>4</v>
      </c>
      <c r="BS717">
        <v>2013</v>
      </c>
      <c r="BT717" t="s">
        <v>370</v>
      </c>
      <c r="BU717">
        <v>11000</v>
      </c>
      <c r="BV717" t="s">
        <v>359</v>
      </c>
      <c r="BW717">
        <v>2</v>
      </c>
      <c r="BY717">
        <v>2013</v>
      </c>
      <c r="BZ717" t="s">
        <v>369</v>
      </c>
      <c r="CA717" t="s">
        <v>359</v>
      </c>
      <c r="CC717">
        <v>2013</v>
      </c>
      <c r="CD717" t="s">
        <v>370</v>
      </c>
      <c r="CE717" t="s">
        <v>361</v>
      </c>
      <c r="CN717" t="s">
        <v>359</v>
      </c>
      <c r="CO717" t="s">
        <v>359</v>
      </c>
      <c r="CP717" t="s">
        <v>375</v>
      </c>
      <c r="CQ717" t="s">
        <v>359</v>
      </c>
      <c r="CR717">
        <v>0</v>
      </c>
      <c r="CS717" t="s">
        <v>359</v>
      </c>
      <c r="CT717" t="s">
        <v>376</v>
      </c>
      <c r="CU717" t="s">
        <v>359</v>
      </c>
      <c r="CV717" t="s">
        <v>375</v>
      </c>
      <c r="CW717" t="s">
        <v>359</v>
      </c>
      <c r="CX717" t="s">
        <v>10461</v>
      </c>
      <c r="CY717" t="s">
        <v>10462</v>
      </c>
      <c r="CZ717" t="s">
        <v>10463</v>
      </c>
      <c r="DA717" t="s">
        <v>10464</v>
      </c>
      <c r="DB717">
        <v>1</v>
      </c>
      <c r="DC717" t="s">
        <v>10465</v>
      </c>
      <c r="DD717">
        <v>2013</v>
      </c>
      <c r="DE717" t="s">
        <v>370</v>
      </c>
      <c r="DF717" t="s">
        <v>361</v>
      </c>
      <c r="DJ717" t="s">
        <v>359</v>
      </c>
      <c r="DL717" t="s">
        <v>369</v>
      </c>
      <c r="DN717" t="s">
        <v>10466</v>
      </c>
    </row>
    <row r="718" spans="1:118" x14ac:dyDescent="0.3">
      <c r="A718" t="s">
        <v>10467</v>
      </c>
      <c r="B718">
        <v>1</v>
      </c>
      <c r="D718" t="s">
        <v>487</v>
      </c>
      <c r="E718" t="s">
        <v>10468</v>
      </c>
      <c r="F718" t="s">
        <v>10469</v>
      </c>
      <c r="G718" t="s">
        <v>490</v>
      </c>
      <c r="H718" t="s">
        <v>2165</v>
      </c>
      <c r="I718">
        <v>2017</v>
      </c>
      <c r="J718" t="s">
        <v>353</v>
      </c>
      <c r="K718" t="s">
        <v>354</v>
      </c>
      <c r="L718" t="s">
        <v>492</v>
      </c>
      <c r="M718" t="s">
        <v>846</v>
      </c>
      <c r="N718" t="s">
        <v>846</v>
      </c>
      <c r="Q718" t="s">
        <v>2072</v>
      </c>
      <c r="T718">
        <v>132</v>
      </c>
      <c r="U718">
        <v>45</v>
      </c>
      <c r="V718">
        <v>87</v>
      </c>
      <c r="W718" t="s">
        <v>359</v>
      </c>
      <c r="X718" t="s">
        <v>394</v>
      </c>
      <c r="Z718">
        <v>2013</v>
      </c>
      <c r="AA718" t="s">
        <v>361</v>
      </c>
      <c r="AC718" t="s">
        <v>362</v>
      </c>
      <c r="AE718">
        <v>1</v>
      </c>
      <c r="AF718" t="s">
        <v>363</v>
      </c>
      <c r="AG718" t="s">
        <v>2073</v>
      </c>
      <c r="AH718" t="s">
        <v>2074</v>
      </c>
      <c r="AI718" t="s">
        <v>2075</v>
      </c>
      <c r="AJ718" t="s">
        <v>2076</v>
      </c>
      <c r="AL718" t="s">
        <v>359</v>
      </c>
      <c r="AM718">
        <v>25</v>
      </c>
      <c r="AN718" t="s">
        <v>361</v>
      </c>
      <c r="AT718">
        <v>25</v>
      </c>
      <c r="AU718" t="s">
        <v>359</v>
      </c>
      <c r="AV718">
        <v>1</v>
      </c>
      <c r="AX718">
        <v>2013</v>
      </c>
      <c r="AY718" t="s">
        <v>370</v>
      </c>
      <c r="AZ718">
        <v>800</v>
      </c>
      <c r="BA718" t="s">
        <v>359</v>
      </c>
      <c r="BB718">
        <v>3</v>
      </c>
      <c r="BC718" t="s">
        <v>2077</v>
      </c>
      <c r="BD718" t="s">
        <v>2078</v>
      </c>
      <c r="BE718" t="s">
        <v>4284</v>
      </c>
      <c r="BF718" t="s">
        <v>2079</v>
      </c>
      <c r="BH718">
        <v>2013</v>
      </c>
      <c r="BI718" t="s">
        <v>369</v>
      </c>
      <c r="BJ718" t="s">
        <v>359</v>
      </c>
      <c r="BK718">
        <v>9</v>
      </c>
      <c r="BL718" t="s">
        <v>857</v>
      </c>
      <c r="BN718">
        <v>2013</v>
      </c>
      <c r="BO718" t="s">
        <v>370</v>
      </c>
      <c r="BP718" t="s">
        <v>359</v>
      </c>
      <c r="BQ718">
        <v>1</v>
      </c>
      <c r="BS718">
        <v>2013</v>
      </c>
      <c r="BT718" t="s">
        <v>370</v>
      </c>
      <c r="BU718">
        <v>7500</v>
      </c>
      <c r="BV718" t="s">
        <v>361</v>
      </c>
      <c r="CE718" t="s">
        <v>361</v>
      </c>
      <c r="CN718" t="s">
        <v>359</v>
      </c>
      <c r="CO718" t="s">
        <v>359</v>
      </c>
      <c r="CP718" t="s">
        <v>375</v>
      </c>
      <c r="CQ718" t="s">
        <v>359</v>
      </c>
      <c r="CR718">
        <v>0</v>
      </c>
      <c r="CS718" t="s">
        <v>359</v>
      </c>
      <c r="CT718" t="s">
        <v>376</v>
      </c>
      <c r="CU718" t="s">
        <v>359</v>
      </c>
      <c r="CV718" t="s">
        <v>375</v>
      </c>
      <c r="CW718" t="s">
        <v>359</v>
      </c>
      <c r="CX718" t="s">
        <v>10470</v>
      </c>
      <c r="CY718" t="s">
        <v>10471</v>
      </c>
      <c r="CZ718" t="s">
        <v>10472</v>
      </c>
      <c r="DA718" t="s">
        <v>10473</v>
      </c>
      <c r="DB718">
        <v>1</v>
      </c>
      <c r="DC718" t="s">
        <v>10474</v>
      </c>
      <c r="DD718">
        <v>2013</v>
      </c>
      <c r="DE718" t="s">
        <v>370</v>
      </c>
      <c r="DF718" t="s">
        <v>359</v>
      </c>
      <c r="DG718">
        <v>1</v>
      </c>
      <c r="DH718">
        <v>3</v>
      </c>
      <c r="DI718" t="s">
        <v>2085</v>
      </c>
      <c r="DJ718" t="s">
        <v>359</v>
      </c>
      <c r="DL718" t="s">
        <v>369</v>
      </c>
      <c r="DN718" t="s">
        <v>10475</v>
      </c>
    </row>
    <row r="719" spans="1:118" x14ac:dyDescent="0.3">
      <c r="A719" t="s">
        <v>10476</v>
      </c>
      <c r="B719">
        <v>1</v>
      </c>
      <c r="D719" t="s">
        <v>487</v>
      </c>
      <c r="E719" t="s">
        <v>10477</v>
      </c>
      <c r="F719" t="s">
        <v>10478</v>
      </c>
      <c r="G719" t="s">
        <v>490</v>
      </c>
      <c r="H719" t="s">
        <v>10369</v>
      </c>
      <c r="I719">
        <v>2017</v>
      </c>
      <c r="J719" t="s">
        <v>353</v>
      </c>
      <c r="K719" t="s">
        <v>354</v>
      </c>
      <c r="L719" t="s">
        <v>492</v>
      </c>
      <c r="M719" t="s">
        <v>846</v>
      </c>
      <c r="N719" t="s">
        <v>10479</v>
      </c>
      <c r="Q719" t="s">
        <v>2072</v>
      </c>
      <c r="T719">
        <v>135</v>
      </c>
      <c r="U719">
        <v>60</v>
      </c>
      <c r="V719">
        <v>75</v>
      </c>
      <c r="W719" t="s">
        <v>359</v>
      </c>
      <c r="X719" t="s">
        <v>394</v>
      </c>
      <c r="Z719">
        <v>2013</v>
      </c>
      <c r="AA719" t="s">
        <v>361</v>
      </c>
      <c r="AC719" t="s">
        <v>362</v>
      </c>
      <c r="AE719">
        <v>1</v>
      </c>
      <c r="AF719" t="s">
        <v>363</v>
      </c>
      <c r="AG719" t="s">
        <v>2073</v>
      </c>
      <c r="AH719" t="s">
        <v>2074</v>
      </c>
      <c r="AI719" t="s">
        <v>2075</v>
      </c>
      <c r="AJ719" t="s">
        <v>2076</v>
      </c>
      <c r="AL719" t="s">
        <v>359</v>
      </c>
      <c r="AM719">
        <v>25</v>
      </c>
      <c r="AN719" t="s">
        <v>361</v>
      </c>
      <c r="AT719">
        <v>25</v>
      </c>
      <c r="AU719" t="s">
        <v>359</v>
      </c>
      <c r="AV719">
        <v>1</v>
      </c>
      <c r="AX719">
        <v>2013</v>
      </c>
      <c r="AY719" t="s">
        <v>370</v>
      </c>
      <c r="AZ719">
        <v>800</v>
      </c>
      <c r="BA719" t="s">
        <v>359</v>
      </c>
      <c r="BB719">
        <v>3</v>
      </c>
      <c r="BC719" t="s">
        <v>2077</v>
      </c>
      <c r="BD719" t="s">
        <v>2078</v>
      </c>
      <c r="BE719" t="s">
        <v>368</v>
      </c>
      <c r="BF719" t="s">
        <v>2079</v>
      </c>
      <c r="BH719">
        <v>2013</v>
      </c>
      <c r="BI719" t="s">
        <v>369</v>
      </c>
      <c r="BJ719" t="s">
        <v>359</v>
      </c>
      <c r="BK719">
        <v>9</v>
      </c>
      <c r="BL719" t="s">
        <v>857</v>
      </c>
      <c r="BN719">
        <v>2013</v>
      </c>
      <c r="BO719" t="s">
        <v>370</v>
      </c>
      <c r="BP719" t="s">
        <v>359</v>
      </c>
      <c r="BQ719">
        <v>1</v>
      </c>
      <c r="BS719">
        <v>2013</v>
      </c>
      <c r="BT719" t="s">
        <v>370</v>
      </c>
      <c r="BU719">
        <v>7500</v>
      </c>
      <c r="BV719" t="s">
        <v>361</v>
      </c>
      <c r="CE719" t="s">
        <v>361</v>
      </c>
      <c r="CN719" t="s">
        <v>359</v>
      </c>
      <c r="CO719" t="s">
        <v>359</v>
      </c>
      <c r="CP719" t="s">
        <v>375</v>
      </c>
      <c r="CQ719" t="s">
        <v>359</v>
      </c>
      <c r="CR719">
        <v>0</v>
      </c>
      <c r="CS719" t="s">
        <v>359</v>
      </c>
      <c r="CT719" t="s">
        <v>376</v>
      </c>
      <c r="CU719" t="s">
        <v>359</v>
      </c>
      <c r="CV719" t="s">
        <v>375</v>
      </c>
      <c r="CW719" t="s">
        <v>359</v>
      </c>
      <c r="CX719" t="s">
        <v>10480</v>
      </c>
      <c r="CY719" t="s">
        <v>10481</v>
      </c>
      <c r="CZ719" t="s">
        <v>10482</v>
      </c>
      <c r="DA719" t="s">
        <v>10483</v>
      </c>
      <c r="DB719">
        <v>1</v>
      </c>
      <c r="DC719" t="s">
        <v>10484</v>
      </c>
      <c r="DD719">
        <v>2013</v>
      </c>
      <c r="DE719" t="s">
        <v>370</v>
      </c>
      <c r="DF719" t="s">
        <v>359</v>
      </c>
      <c r="DG719">
        <v>1</v>
      </c>
      <c r="DH719">
        <v>3</v>
      </c>
      <c r="DI719" t="s">
        <v>2085</v>
      </c>
      <c r="DJ719" t="s">
        <v>359</v>
      </c>
      <c r="DL719" t="s">
        <v>369</v>
      </c>
      <c r="DN719" t="s">
        <v>10485</v>
      </c>
    </row>
    <row r="720" spans="1:118" x14ac:dyDescent="0.3">
      <c r="A720" t="s">
        <v>10486</v>
      </c>
      <c r="B720">
        <v>1</v>
      </c>
      <c r="D720" t="s">
        <v>385</v>
      </c>
      <c r="E720" t="s">
        <v>10487</v>
      </c>
      <c r="F720" t="s">
        <v>10488</v>
      </c>
      <c r="G720" t="s">
        <v>388</v>
      </c>
      <c r="H720" t="s">
        <v>5754</v>
      </c>
      <c r="I720">
        <v>2017</v>
      </c>
      <c r="J720" t="s">
        <v>353</v>
      </c>
      <c r="K720" t="s">
        <v>354</v>
      </c>
      <c r="L720" t="s">
        <v>584</v>
      </c>
      <c r="M720" t="s">
        <v>3602</v>
      </c>
      <c r="N720" t="s">
        <v>10489</v>
      </c>
      <c r="Q720" t="s">
        <v>4476</v>
      </c>
      <c r="R720">
        <v>2456</v>
      </c>
      <c r="T720">
        <v>170</v>
      </c>
      <c r="U720">
        <v>150</v>
      </c>
      <c r="V720">
        <v>20</v>
      </c>
      <c r="W720" t="s">
        <v>359</v>
      </c>
      <c r="X720" t="s">
        <v>394</v>
      </c>
      <c r="Z720">
        <v>2014</v>
      </c>
      <c r="AA720" t="s">
        <v>361</v>
      </c>
      <c r="AC720" t="s">
        <v>362</v>
      </c>
      <c r="AD720" t="s">
        <v>10490</v>
      </c>
      <c r="AE720">
        <v>1</v>
      </c>
      <c r="AF720" t="s">
        <v>363</v>
      </c>
      <c r="AG720" t="s">
        <v>10491</v>
      </c>
      <c r="AH720" t="s">
        <v>10492</v>
      </c>
      <c r="AI720" t="s">
        <v>10493</v>
      </c>
      <c r="AJ720" t="s">
        <v>10494</v>
      </c>
      <c r="AK720" t="s">
        <v>10495</v>
      </c>
      <c r="AL720" t="s">
        <v>361</v>
      </c>
      <c r="AM720">
        <v>65</v>
      </c>
      <c r="AN720" t="s">
        <v>361</v>
      </c>
      <c r="AT720">
        <v>75</v>
      </c>
      <c r="AU720" t="s">
        <v>361</v>
      </c>
      <c r="BA720" t="s">
        <v>361</v>
      </c>
      <c r="BJ720" t="s">
        <v>361</v>
      </c>
      <c r="BP720" t="s">
        <v>361</v>
      </c>
      <c r="BV720" t="s">
        <v>361</v>
      </c>
      <c r="CE720" t="s">
        <v>361</v>
      </c>
      <c r="CN720" t="s">
        <v>359</v>
      </c>
      <c r="CO720" t="s">
        <v>359</v>
      </c>
      <c r="CP720" t="s">
        <v>375</v>
      </c>
      <c r="CQ720" t="s">
        <v>359</v>
      </c>
      <c r="CR720">
        <v>0</v>
      </c>
      <c r="CS720" t="s">
        <v>359</v>
      </c>
      <c r="CT720" t="s">
        <v>376</v>
      </c>
      <c r="CU720" t="s">
        <v>359</v>
      </c>
      <c r="CV720" t="s">
        <v>375</v>
      </c>
      <c r="CW720" t="s">
        <v>359</v>
      </c>
      <c r="CX720" t="s">
        <v>10496</v>
      </c>
      <c r="CY720" t="s">
        <v>10497</v>
      </c>
      <c r="CZ720" t="s">
        <v>10211</v>
      </c>
      <c r="DA720" t="s">
        <v>10498</v>
      </c>
      <c r="DB720">
        <v>1</v>
      </c>
      <c r="DC720" t="s">
        <v>10499</v>
      </c>
      <c r="DD720">
        <v>1978</v>
      </c>
      <c r="DE720" t="s">
        <v>369</v>
      </c>
      <c r="DF720" t="s">
        <v>361</v>
      </c>
      <c r="DJ720" t="s">
        <v>359</v>
      </c>
      <c r="DL720" t="s">
        <v>369</v>
      </c>
      <c r="DM720" t="s">
        <v>10500</v>
      </c>
      <c r="DN720" t="s">
        <v>10501</v>
      </c>
    </row>
    <row r="721" spans="1:118" x14ac:dyDescent="0.3">
      <c r="A721" t="s">
        <v>10502</v>
      </c>
      <c r="B721">
        <v>1</v>
      </c>
      <c r="D721" t="s">
        <v>412</v>
      </c>
      <c r="E721" t="s">
        <v>10503</v>
      </c>
      <c r="F721" t="s">
        <v>10504</v>
      </c>
      <c r="G721" t="s">
        <v>415</v>
      </c>
      <c r="H721" t="s">
        <v>10505</v>
      </c>
      <c r="I721">
        <v>2017</v>
      </c>
      <c r="J721" t="s">
        <v>353</v>
      </c>
      <c r="K721" t="s">
        <v>868</v>
      </c>
      <c r="L721" t="s">
        <v>10506</v>
      </c>
      <c r="M721" t="s">
        <v>2565</v>
      </c>
      <c r="N721" t="s">
        <v>2003</v>
      </c>
      <c r="Q721" t="s">
        <v>2230</v>
      </c>
      <c r="R721">
        <v>7894</v>
      </c>
      <c r="T721">
        <v>30</v>
      </c>
      <c r="U721">
        <v>20</v>
      </c>
      <c r="V721">
        <v>10</v>
      </c>
      <c r="W721" t="s">
        <v>359</v>
      </c>
      <c r="X721" t="s">
        <v>360</v>
      </c>
      <c r="Z721">
        <v>2015</v>
      </c>
      <c r="AA721" t="s">
        <v>359</v>
      </c>
      <c r="AB721" t="s">
        <v>2231</v>
      </c>
      <c r="AC721" t="s">
        <v>362</v>
      </c>
      <c r="AD721" t="s">
        <v>2232</v>
      </c>
      <c r="AE721">
        <v>5</v>
      </c>
      <c r="AF721" t="s">
        <v>363</v>
      </c>
      <c r="AG721" t="s">
        <v>2233</v>
      </c>
      <c r="AH721" t="s">
        <v>2234</v>
      </c>
      <c r="AI721" t="s">
        <v>2235</v>
      </c>
      <c r="AJ721" t="s">
        <v>2236</v>
      </c>
      <c r="AK721" t="s">
        <v>10507</v>
      </c>
      <c r="AL721" t="s">
        <v>359</v>
      </c>
      <c r="AM721">
        <v>15</v>
      </c>
      <c r="AN721" t="s">
        <v>359</v>
      </c>
      <c r="AO721">
        <v>5</v>
      </c>
      <c r="AP721" t="s">
        <v>10508</v>
      </c>
      <c r="AQ721" t="s">
        <v>401</v>
      </c>
      <c r="AR721">
        <v>2015</v>
      </c>
      <c r="AS721" t="s">
        <v>370</v>
      </c>
      <c r="AT721">
        <v>15</v>
      </c>
      <c r="AU721" t="s">
        <v>359</v>
      </c>
      <c r="AV721">
        <v>1</v>
      </c>
      <c r="AW721" t="s">
        <v>10509</v>
      </c>
      <c r="AX721">
        <v>2015</v>
      </c>
      <c r="AY721" t="s">
        <v>370</v>
      </c>
      <c r="AZ721">
        <v>720</v>
      </c>
      <c r="BA721" t="s">
        <v>359</v>
      </c>
      <c r="BB721">
        <v>19</v>
      </c>
      <c r="BC721" t="s">
        <v>2237</v>
      </c>
      <c r="BD721" t="s">
        <v>2238</v>
      </c>
      <c r="BE721" t="s">
        <v>2239</v>
      </c>
      <c r="BF721" t="s">
        <v>2240</v>
      </c>
      <c r="BG721" t="s">
        <v>10510</v>
      </c>
      <c r="BH721">
        <v>2015</v>
      </c>
      <c r="BI721" t="s">
        <v>370</v>
      </c>
      <c r="BJ721" t="s">
        <v>359</v>
      </c>
      <c r="BK721">
        <v>10</v>
      </c>
      <c r="BL721" t="s">
        <v>2477</v>
      </c>
      <c r="BM721" t="s">
        <v>10511</v>
      </c>
      <c r="BN721">
        <v>2015</v>
      </c>
      <c r="BO721" t="s">
        <v>370</v>
      </c>
      <c r="BP721" t="s">
        <v>359</v>
      </c>
      <c r="BQ721">
        <v>3</v>
      </c>
      <c r="BR721" t="s">
        <v>10512</v>
      </c>
      <c r="BS721">
        <v>2015</v>
      </c>
      <c r="BT721" t="s">
        <v>370</v>
      </c>
      <c r="BU721">
        <v>19000</v>
      </c>
      <c r="BV721" t="s">
        <v>359</v>
      </c>
      <c r="BW721">
        <v>2</v>
      </c>
      <c r="BX721" t="s">
        <v>10513</v>
      </c>
      <c r="BY721">
        <v>2016</v>
      </c>
      <c r="BZ721" t="s">
        <v>370</v>
      </c>
      <c r="CA721" t="s">
        <v>359</v>
      </c>
      <c r="CB721" t="s">
        <v>10514</v>
      </c>
      <c r="CC721">
        <v>2016</v>
      </c>
      <c r="CD721" t="s">
        <v>370</v>
      </c>
      <c r="CE721" t="s">
        <v>361</v>
      </c>
      <c r="CN721" t="s">
        <v>359</v>
      </c>
      <c r="CO721" t="s">
        <v>359</v>
      </c>
      <c r="CP721" t="s">
        <v>375</v>
      </c>
      <c r="CQ721" t="s">
        <v>359</v>
      </c>
      <c r="CR721">
        <v>0</v>
      </c>
      <c r="CS721" t="s">
        <v>359</v>
      </c>
      <c r="CT721" t="s">
        <v>376</v>
      </c>
      <c r="CU721" t="s">
        <v>359</v>
      </c>
      <c r="CV721" t="s">
        <v>375</v>
      </c>
      <c r="CW721" t="s">
        <v>359</v>
      </c>
      <c r="CX721" t="s">
        <v>10515</v>
      </c>
      <c r="CY721" t="s">
        <v>10516</v>
      </c>
      <c r="CZ721" t="s">
        <v>10517</v>
      </c>
      <c r="DA721" t="s">
        <v>10518</v>
      </c>
      <c r="DB721">
        <v>31</v>
      </c>
      <c r="DC721" t="s">
        <v>10519</v>
      </c>
      <c r="DD721">
        <v>2015</v>
      </c>
      <c r="DE721" t="s">
        <v>370</v>
      </c>
      <c r="DF721" t="s">
        <v>361</v>
      </c>
      <c r="DJ721" t="s">
        <v>359</v>
      </c>
      <c r="DL721" t="s">
        <v>370</v>
      </c>
      <c r="DM721" t="s">
        <v>10520</v>
      </c>
      <c r="DN721" t="s">
        <v>10521</v>
      </c>
    </row>
    <row r="722" spans="1:118" x14ac:dyDescent="0.3">
      <c r="A722" t="s">
        <v>10522</v>
      </c>
      <c r="B722">
        <v>1</v>
      </c>
      <c r="D722" t="s">
        <v>385</v>
      </c>
      <c r="E722" t="s">
        <v>10523</v>
      </c>
      <c r="F722" t="s">
        <v>10524</v>
      </c>
      <c r="G722" t="s">
        <v>388</v>
      </c>
      <c r="H722" t="s">
        <v>10525</v>
      </c>
      <c r="I722">
        <v>2017</v>
      </c>
      <c r="J722" t="s">
        <v>353</v>
      </c>
      <c r="K722" t="s">
        <v>354</v>
      </c>
      <c r="L722" t="s">
        <v>937</v>
      </c>
      <c r="M722" t="s">
        <v>1719</v>
      </c>
      <c r="N722" t="s">
        <v>2711</v>
      </c>
      <c r="Q722" t="s">
        <v>10358</v>
      </c>
      <c r="R722">
        <v>0</v>
      </c>
      <c r="T722">
        <v>151</v>
      </c>
      <c r="U722">
        <v>100</v>
      </c>
      <c r="V722">
        <v>51</v>
      </c>
      <c r="W722" t="s">
        <v>359</v>
      </c>
      <c r="X722" t="s">
        <v>394</v>
      </c>
      <c r="Z722">
        <v>2014</v>
      </c>
      <c r="AA722" t="s">
        <v>359</v>
      </c>
      <c r="AB722" t="s">
        <v>10526</v>
      </c>
      <c r="AC722" t="s">
        <v>362</v>
      </c>
      <c r="AE722">
        <v>1</v>
      </c>
      <c r="AF722" t="s">
        <v>363</v>
      </c>
      <c r="AG722" t="s">
        <v>875</v>
      </c>
      <c r="AH722" t="s">
        <v>876</v>
      </c>
      <c r="AI722" t="s">
        <v>877</v>
      </c>
      <c r="AJ722" t="s">
        <v>878</v>
      </c>
      <c r="AL722" t="s">
        <v>359</v>
      </c>
      <c r="AM722">
        <v>3</v>
      </c>
      <c r="AN722" t="s">
        <v>359</v>
      </c>
      <c r="AO722">
        <v>1</v>
      </c>
      <c r="AQ722" t="s">
        <v>401</v>
      </c>
      <c r="AR722">
        <v>2014</v>
      </c>
      <c r="AS722" t="s">
        <v>370</v>
      </c>
      <c r="AT722">
        <v>3</v>
      </c>
      <c r="AU722" t="s">
        <v>359</v>
      </c>
      <c r="AV722">
        <v>3</v>
      </c>
      <c r="AX722">
        <v>2014</v>
      </c>
      <c r="AY722" t="s">
        <v>370</v>
      </c>
      <c r="AZ722">
        <v>9000</v>
      </c>
      <c r="BA722" t="s">
        <v>359</v>
      </c>
      <c r="BB722">
        <v>11</v>
      </c>
      <c r="BC722" t="s">
        <v>879</v>
      </c>
      <c r="BD722" t="s">
        <v>880</v>
      </c>
      <c r="BE722" t="s">
        <v>881</v>
      </c>
      <c r="BF722" t="s">
        <v>882</v>
      </c>
      <c r="BH722">
        <v>2014</v>
      </c>
      <c r="BI722" t="s">
        <v>370</v>
      </c>
      <c r="BJ722" t="s">
        <v>361</v>
      </c>
      <c r="BP722" t="s">
        <v>359</v>
      </c>
      <c r="BQ722">
        <v>3</v>
      </c>
      <c r="BS722">
        <v>2014</v>
      </c>
      <c r="BT722" t="s">
        <v>370</v>
      </c>
      <c r="BU722">
        <v>9000</v>
      </c>
      <c r="BV722" t="s">
        <v>359</v>
      </c>
      <c r="BW722">
        <v>2</v>
      </c>
      <c r="BY722">
        <v>2014</v>
      </c>
      <c r="BZ722" t="s">
        <v>370</v>
      </c>
      <c r="CA722" t="s">
        <v>359</v>
      </c>
      <c r="CC722">
        <v>2014</v>
      </c>
      <c r="CD722" t="s">
        <v>370</v>
      </c>
      <c r="CE722" t="s">
        <v>361</v>
      </c>
      <c r="CN722" t="s">
        <v>359</v>
      </c>
      <c r="CO722" t="s">
        <v>359</v>
      </c>
      <c r="CP722" t="s">
        <v>375</v>
      </c>
      <c r="CQ722" t="s">
        <v>359</v>
      </c>
      <c r="CR722">
        <v>0</v>
      </c>
      <c r="CS722" t="s">
        <v>359</v>
      </c>
      <c r="CT722" t="s">
        <v>376</v>
      </c>
      <c r="CU722" t="s">
        <v>359</v>
      </c>
      <c r="CV722" t="s">
        <v>375</v>
      </c>
      <c r="CW722" t="s">
        <v>359</v>
      </c>
      <c r="CX722" t="s">
        <v>10527</v>
      </c>
      <c r="CY722" t="s">
        <v>10528</v>
      </c>
      <c r="CZ722" t="s">
        <v>10529</v>
      </c>
      <c r="DA722" t="s">
        <v>10530</v>
      </c>
      <c r="DB722">
        <v>2</v>
      </c>
      <c r="DC722" t="s">
        <v>10531</v>
      </c>
      <c r="DD722">
        <v>2014</v>
      </c>
      <c r="DE722" t="s">
        <v>370</v>
      </c>
      <c r="DF722" t="s">
        <v>361</v>
      </c>
      <c r="DJ722" t="s">
        <v>359</v>
      </c>
      <c r="DL722" t="s">
        <v>370</v>
      </c>
      <c r="DM722" t="s">
        <v>1186</v>
      </c>
      <c r="DN722" t="s">
        <v>10532</v>
      </c>
    </row>
    <row r="723" spans="1:118" x14ac:dyDescent="0.3">
      <c r="A723" t="s">
        <v>10533</v>
      </c>
      <c r="B723">
        <v>1</v>
      </c>
      <c r="D723" t="s">
        <v>465</v>
      </c>
      <c r="E723" t="s">
        <v>10534</v>
      </c>
      <c r="F723" t="s">
        <v>10535</v>
      </c>
      <c r="G723" t="s">
        <v>468</v>
      </c>
      <c r="H723" t="s">
        <v>5015</v>
      </c>
      <c r="I723">
        <v>2017</v>
      </c>
      <c r="J723" t="s">
        <v>353</v>
      </c>
      <c r="K723" t="s">
        <v>354</v>
      </c>
      <c r="L723" t="s">
        <v>470</v>
      </c>
      <c r="M723" t="s">
        <v>471</v>
      </c>
      <c r="N723" t="s">
        <v>1622</v>
      </c>
      <c r="Q723" t="s">
        <v>10536</v>
      </c>
      <c r="R723">
        <v>726</v>
      </c>
      <c r="T723">
        <v>118</v>
      </c>
      <c r="U723">
        <v>118</v>
      </c>
      <c r="V723">
        <v>0</v>
      </c>
      <c r="W723" t="s">
        <v>359</v>
      </c>
      <c r="X723" t="s">
        <v>394</v>
      </c>
      <c r="Z723">
        <v>1960</v>
      </c>
      <c r="AA723" t="s">
        <v>361</v>
      </c>
      <c r="AC723" t="s">
        <v>1150</v>
      </c>
      <c r="AD723" t="s">
        <v>10537</v>
      </c>
      <c r="AE723">
        <v>1</v>
      </c>
      <c r="AF723" t="s">
        <v>363</v>
      </c>
      <c r="AG723" t="s">
        <v>476</v>
      </c>
      <c r="AH723" t="s">
        <v>477</v>
      </c>
      <c r="AI723" t="s">
        <v>478</v>
      </c>
      <c r="AJ723" t="s">
        <v>479</v>
      </c>
      <c r="AL723" t="s">
        <v>359</v>
      </c>
      <c r="AM723">
        <v>20</v>
      </c>
      <c r="AN723" t="s">
        <v>361</v>
      </c>
      <c r="AT723">
        <v>20</v>
      </c>
      <c r="AU723" t="s">
        <v>361</v>
      </c>
      <c r="BA723" t="s">
        <v>361</v>
      </c>
      <c r="BJ723" t="s">
        <v>361</v>
      </c>
      <c r="BP723" t="s">
        <v>361</v>
      </c>
      <c r="BV723" t="s">
        <v>361</v>
      </c>
      <c r="CE723" t="s">
        <v>361</v>
      </c>
      <c r="CN723" t="s">
        <v>359</v>
      </c>
      <c r="CO723" t="s">
        <v>359</v>
      </c>
      <c r="CP723" t="s">
        <v>375</v>
      </c>
      <c r="CQ723" t="s">
        <v>359</v>
      </c>
      <c r="CR723">
        <v>0</v>
      </c>
      <c r="CS723" t="s">
        <v>359</v>
      </c>
      <c r="CT723" t="s">
        <v>376</v>
      </c>
      <c r="CU723" t="s">
        <v>359</v>
      </c>
      <c r="CV723" t="s">
        <v>375</v>
      </c>
      <c r="CW723" t="s">
        <v>359</v>
      </c>
      <c r="CX723" t="s">
        <v>10538</v>
      </c>
      <c r="CY723" t="s">
        <v>10539</v>
      </c>
      <c r="CZ723" t="s">
        <v>10540</v>
      </c>
      <c r="DA723" t="s">
        <v>10541</v>
      </c>
      <c r="DB723">
        <v>1</v>
      </c>
      <c r="DC723" t="s">
        <v>10542</v>
      </c>
      <c r="DD723">
        <v>1960</v>
      </c>
      <c r="DE723" t="s">
        <v>369</v>
      </c>
      <c r="DF723" t="s">
        <v>361</v>
      </c>
      <c r="DJ723" t="s">
        <v>359</v>
      </c>
      <c r="DL723" t="s">
        <v>369</v>
      </c>
      <c r="DM723" t="s">
        <v>10537</v>
      </c>
      <c r="DN723" t="s">
        <v>10543</v>
      </c>
    </row>
    <row r="724" spans="1:118" x14ac:dyDescent="0.3">
      <c r="A724" t="s">
        <v>10544</v>
      </c>
      <c r="B724">
        <v>1</v>
      </c>
      <c r="D724" t="s">
        <v>412</v>
      </c>
      <c r="E724" t="s">
        <v>10545</v>
      </c>
      <c r="F724" t="s">
        <v>10546</v>
      </c>
      <c r="G724" t="s">
        <v>415</v>
      </c>
      <c r="H724" t="s">
        <v>10547</v>
      </c>
      <c r="I724">
        <v>2017</v>
      </c>
      <c r="J724" t="s">
        <v>353</v>
      </c>
      <c r="K724" t="s">
        <v>354</v>
      </c>
      <c r="L724" t="s">
        <v>390</v>
      </c>
      <c r="M724" t="s">
        <v>2229</v>
      </c>
      <c r="N724" t="s">
        <v>3673</v>
      </c>
      <c r="Q724" t="s">
        <v>2230</v>
      </c>
      <c r="R724">
        <v>7894</v>
      </c>
      <c r="T724">
        <v>40</v>
      </c>
      <c r="U724">
        <v>35</v>
      </c>
      <c r="V724">
        <v>5</v>
      </c>
      <c r="W724" t="s">
        <v>359</v>
      </c>
      <c r="X724" t="s">
        <v>360</v>
      </c>
      <c r="Z724">
        <v>2015</v>
      </c>
      <c r="AA724" t="s">
        <v>359</v>
      </c>
      <c r="AB724" t="s">
        <v>2231</v>
      </c>
      <c r="AC724" t="s">
        <v>362</v>
      </c>
      <c r="AD724" t="s">
        <v>2232</v>
      </c>
      <c r="AE724">
        <v>5</v>
      </c>
      <c r="AF724" t="s">
        <v>363</v>
      </c>
      <c r="AG724" t="s">
        <v>2233</v>
      </c>
      <c r="AH724" t="s">
        <v>2234</v>
      </c>
      <c r="AI724" t="s">
        <v>2235</v>
      </c>
      <c r="AJ724" t="s">
        <v>2236</v>
      </c>
      <c r="AL724" t="s">
        <v>359</v>
      </c>
      <c r="AM724">
        <v>15</v>
      </c>
      <c r="AN724" t="s">
        <v>359</v>
      </c>
      <c r="AO724">
        <v>5</v>
      </c>
      <c r="AQ724" t="s">
        <v>401</v>
      </c>
      <c r="AR724">
        <v>2015</v>
      </c>
      <c r="AS724" t="s">
        <v>370</v>
      </c>
      <c r="AT724">
        <v>15</v>
      </c>
      <c r="AU724" t="s">
        <v>359</v>
      </c>
      <c r="AV724">
        <v>1</v>
      </c>
      <c r="AX724">
        <v>2015</v>
      </c>
      <c r="AY724" t="s">
        <v>370</v>
      </c>
      <c r="AZ724">
        <v>720</v>
      </c>
      <c r="BA724" t="s">
        <v>359</v>
      </c>
      <c r="BB724">
        <v>19</v>
      </c>
      <c r="BC724" t="s">
        <v>2237</v>
      </c>
      <c r="BD724" t="s">
        <v>2238</v>
      </c>
      <c r="BE724" t="s">
        <v>2239</v>
      </c>
      <c r="BF724" t="s">
        <v>2240</v>
      </c>
      <c r="BH724">
        <v>2015</v>
      </c>
      <c r="BI724" t="s">
        <v>370</v>
      </c>
      <c r="BJ724" t="s">
        <v>359</v>
      </c>
      <c r="BK724">
        <v>10</v>
      </c>
      <c r="BL724" t="s">
        <v>2477</v>
      </c>
      <c r="BN724">
        <v>2015</v>
      </c>
      <c r="BO724" t="s">
        <v>370</v>
      </c>
      <c r="BP724" t="s">
        <v>359</v>
      </c>
      <c r="BQ724">
        <v>3</v>
      </c>
      <c r="BS724">
        <v>2015</v>
      </c>
      <c r="BT724" t="s">
        <v>370</v>
      </c>
      <c r="BU724">
        <v>19000</v>
      </c>
      <c r="BV724" t="s">
        <v>359</v>
      </c>
      <c r="BW724">
        <v>2</v>
      </c>
      <c r="BY724">
        <v>2016</v>
      </c>
      <c r="BZ724" t="s">
        <v>370</v>
      </c>
      <c r="CA724" t="s">
        <v>359</v>
      </c>
      <c r="CC724">
        <v>2016</v>
      </c>
      <c r="CD724" t="s">
        <v>370</v>
      </c>
      <c r="CE724" t="s">
        <v>361</v>
      </c>
      <c r="CN724" t="s">
        <v>359</v>
      </c>
      <c r="CO724" t="s">
        <v>359</v>
      </c>
      <c r="CP724" t="s">
        <v>375</v>
      </c>
      <c r="CQ724" t="s">
        <v>359</v>
      </c>
      <c r="CR724">
        <v>0</v>
      </c>
      <c r="CS724" t="s">
        <v>359</v>
      </c>
      <c r="CT724" t="s">
        <v>376</v>
      </c>
      <c r="CU724" t="s">
        <v>359</v>
      </c>
      <c r="CV724" t="s">
        <v>375</v>
      </c>
      <c r="CW724" t="s">
        <v>359</v>
      </c>
      <c r="CX724" t="s">
        <v>10548</v>
      </c>
      <c r="CY724" t="s">
        <v>10549</v>
      </c>
      <c r="CZ724" t="s">
        <v>6784</v>
      </c>
      <c r="DA724" t="s">
        <v>10550</v>
      </c>
      <c r="DB724">
        <v>31</v>
      </c>
      <c r="DC724" t="s">
        <v>10551</v>
      </c>
      <c r="DD724">
        <v>2015</v>
      </c>
      <c r="DE724" t="s">
        <v>370</v>
      </c>
      <c r="DF724" t="s">
        <v>361</v>
      </c>
      <c r="DJ724" t="s">
        <v>359</v>
      </c>
      <c r="DL724" t="s">
        <v>370</v>
      </c>
      <c r="DM724" t="s">
        <v>10552</v>
      </c>
      <c r="DN724" t="s">
        <v>10553</v>
      </c>
    </row>
    <row r="725" spans="1:118" x14ac:dyDescent="0.3">
      <c r="A725" t="s">
        <v>10554</v>
      </c>
      <c r="B725">
        <v>1</v>
      </c>
      <c r="D725" t="s">
        <v>559</v>
      </c>
      <c r="E725" t="s">
        <v>10555</v>
      </c>
      <c r="F725" t="s">
        <v>10556</v>
      </c>
      <c r="G725" t="s">
        <v>562</v>
      </c>
      <c r="H725" t="s">
        <v>893</v>
      </c>
      <c r="I725">
        <v>2017</v>
      </c>
      <c r="J725" t="s">
        <v>353</v>
      </c>
      <c r="K725" t="s">
        <v>354</v>
      </c>
      <c r="L725" t="s">
        <v>666</v>
      </c>
      <c r="M725" t="s">
        <v>2121</v>
      </c>
      <c r="N725" t="s">
        <v>2929</v>
      </c>
      <c r="Q725" t="s">
        <v>729</v>
      </c>
      <c r="R725">
        <v>26296</v>
      </c>
      <c r="T725">
        <v>155</v>
      </c>
      <c r="U725">
        <v>43</v>
      </c>
      <c r="V725">
        <v>112</v>
      </c>
      <c r="W725" t="s">
        <v>359</v>
      </c>
      <c r="X725" t="s">
        <v>360</v>
      </c>
      <c r="Z725">
        <v>1987</v>
      </c>
      <c r="AA725" t="s">
        <v>359</v>
      </c>
      <c r="AB725" t="s">
        <v>730</v>
      </c>
      <c r="AC725" t="s">
        <v>362</v>
      </c>
      <c r="AE725">
        <v>1</v>
      </c>
      <c r="AF725" t="s">
        <v>363</v>
      </c>
      <c r="AG725" t="s">
        <v>731</v>
      </c>
      <c r="AH725" t="s">
        <v>732</v>
      </c>
      <c r="AI725" t="s">
        <v>733</v>
      </c>
      <c r="AJ725" t="s">
        <v>734</v>
      </c>
      <c r="AL725" t="s">
        <v>359</v>
      </c>
      <c r="AM725">
        <v>5</v>
      </c>
      <c r="AN725" t="s">
        <v>359</v>
      </c>
      <c r="AO725">
        <v>1</v>
      </c>
      <c r="AQ725" t="s">
        <v>401</v>
      </c>
      <c r="AR725">
        <v>2007</v>
      </c>
      <c r="AS725" t="s">
        <v>370</v>
      </c>
      <c r="AT725">
        <v>5</v>
      </c>
      <c r="AU725" t="s">
        <v>359</v>
      </c>
      <c r="AV725">
        <v>1</v>
      </c>
      <c r="AX725">
        <v>2016</v>
      </c>
      <c r="AY725" t="s">
        <v>370</v>
      </c>
      <c r="AZ725">
        <v>1900</v>
      </c>
      <c r="BA725" t="s">
        <v>359</v>
      </c>
      <c r="BB725">
        <v>39</v>
      </c>
      <c r="BC725" t="s">
        <v>735</v>
      </c>
      <c r="BD725" t="s">
        <v>736</v>
      </c>
      <c r="BE725" t="s">
        <v>737</v>
      </c>
      <c r="BF725" t="s">
        <v>738</v>
      </c>
      <c r="BH725">
        <v>2016</v>
      </c>
      <c r="BI725" t="s">
        <v>370</v>
      </c>
      <c r="BJ725" t="s">
        <v>359</v>
      </c>
      <c r="BK725">
        <v>17</v>
      </c>
      <c r="BL725" t="s">
        <v>10557</v>
      </c>
      <c r="BN725">
        <v>2016</v>
      </c>
      <c r="BO725" t="s">
        <v>370</v>
      </c>
      <c r="BP725" t="s">
        <v>359</v>
      </c>
      <c r="BQ725">
        <v>6</v>
      </c>
      <c r="BS725">
        <v>2016</v>
      </c>
      <c r="BT725" t="s">
        <v>370</v>
      </c>
      <c r="BU725">
        <v>40000</v>
      </c>
      <c r="BV725" t="s">
        <v>359</v>
      </c>
      <c r="BW725">
        <v>5</v>
      </c>
      <c r="BY725">
        <v>2016</v>
      </c>
      <c r="BZ725" t="s">
        <v>370</v>
      </c>
      <c r="CA725" t="s">
        <v>359</v>
      </c>
      <c r="CC725">
        <v>2016</v>
      </c>
      <c r="CD725" t="s">
        <v>370</v>
      </c>
      <c r="CE725" t="s">
        <v>359</v>
      </c>
      <c r="CG725" t="s">
        <v>740</v>
      </c>
      <c r="CH725">
        <v>2017</v>
      </c>
      <c r="CI725" t="s">
        <v>370</v>
      </c>
      <c r="CJ725" t="s">
        <v>361</v>
      </c>
      <c r="CN725" t="s">
        <v>359</v>
      </c>
      <c r="CO725" t="s">
        <v>359</v>
      </c>
      <c r="CP725" t="s">
        <v>375</v>
      </c>
      <c r="CQ725" t="s">
        <v>359</v>
      </c>
      <c r="CR725">
        <v>0</v>
      </c>
      <c r="CS725" t="s">
        <v>359</v>
      </c>
      <c r="CT725" t="s">
        <v>376</v>
      </c>
      <c r="CU725" t="s">
        <v>359</v>
      </c>
      <c r="CV725" t="s">
        <v>375</v>
      </c>
      <c r="CW725" t="s">
        <v>359</v>
      </c>
      <c r="CX725" t="s">
        <v>10558</v>
      </c>
      <c r="CY725" t="s">
        <v>10559</v>
      </c>
      <c r="CZ725" t="s">
        <v>10560</v>
      </c>
      <c r="DA725" t="s">
        <v>10561</v>
      </c>
      <c r="DB725">
        <v>64</v>
      </c>
      <c r="DC725" t="s">
        <v>10562</v>
      </c>
      <c r="DD725">
        <v>2016</v>
      </c>
      <c r="DE725" t="s">
        <v>370</v>
      </c>
      <c r="DF725" t="s">
        <v>361</v>
      </c>
      <c r="DJ725" t="s">
        <v>359</v>
      </c>
      <c r="DL725" t="s">
        <v>370</v>
      </c>
      <c r="DM725" t="s">
        <v>748</v>
      </c>
      <c r="DN725" t="s">
        <v>10563</v>
      </c>
    </row>
    <row r="726" spans="1:118" x14ac:dyDescent="0.3">
      <c r="A726" t="s">
        <v>10564</v>
      </c>
      <c r="B726">
        <v>1</v>
      </c>
      <c r="D726" t="s">
        <v>465</v>
      </c>
      <c r="E726" t="s">
        <v>10565</v>
      </c>
      <c r="F726" t="s">
        <v>10566</v>
      </c>
      <c r="G726" t="s">
        <v>468</v>
      </c>
      <c r="H726" t="s">
        <v>10567</v>
      </c>
      <c r="I726">
        <v>2017</v>
      </c>
      <c r="J726" t="s">
        <v>353</v>
      </c>
      <c r="K726" t="s">
        <v>354</v>
      </c>
      <c r="L726" t="s">
        <v>1033</v>
      </c>
      <c r="M726" t="s">
        <v>831</v>
      </c>
      <c r="N726" t="s">
        <v>419</v>
      </c>
      <c r="Q726" t="s">
        <v>10568</v>
      </c>
      <c r="R726">
        <v>1259</v>
      </c>
      <c r="T726">
        <v>109</v>
      </c>
      <c r="U726">
        <v>109</v>
      </c>
      <c r="V726">
        <v>0</v>
      </c>
      <c r="W726" t="s">
        <v>359</v>
      </c>
      <c r="X726" t="s">
        <v>394</v>
      </c>
      <c r="Z726">
        <v>2013</v>
      </c>
      <c r="AA726" t="s">
        <v>361</v>
      </c>
      <c r="AC726" t="s">
        <v>362</v>
      </c>
      <c r="AD726" t="s">
        <v>10569</v>
      </c>
      <c r="AE726">
        <v>2</v>
      </c>
      <c r="AF726" t="s">
        <v>363</v>
      </c>
      <c r="AG726" t="s">
        <v>2852</v>
      </c>
      <c r="AH726" t="s">
        <v>2853</v>
      </c>
      <c r="AI726" t="s">
        <v>2854</v>
      </c>
      <c r="AJ726" t="s">
        <v>2855</v>
      </c>
      <c r="AL726" t="s">
        <v>359</v>
      </c>
      <c r="AM726">
        <v>40</v>
      </c>
      <c r="AN726" t="s">
        <v>361</v>
      </c>
      <c r="AT726">
        <v>40</v>
      </c>
      <c r="AU726" t="s">
        <v>361</v>
      </c>
      <c r="BA726" t="s">
        <v>361</v>
      </c>
      <c r="BJ726" t="s">
        <v>361</v>
      </c>
      <c r="BP726" t="s">
        <v>361</v>
      </c>
      <c r="BV726" t="s">
        <v>361</v>
      </c>
      <c r="CE726" t="s">
        <v>361</v>
      </c>
      <c r="CN726" t="s">
        <v>359</v>
      </c>
      <c r="CO726" t="s">
        <v>359</v>
      </c>
      <c r="CP726" t="s">
        <v>375</v>
      </c>
      <c r="CQ726" t="s">
        <v>359</v>
      </c>
      <c r="CR726">
        <v>0</v>
      </c>
      <c r="CS726" t="s">
        <v>359</v>
      </c>
      <c r="CT726" t="s">
        <v>376</v>
      </c>
      <c r="CU726" t="s">
        <v>359</v>
      </c>
      <c r="CV726" t="s">
        <v>375</v>
      </c>
      <c r="CW726" t="s">
        <v>359</v>
      </c>
      <c r="CX726" t="s">
        <v>10570</v>
      </c>
      <c r="CY726" t="s">
        <v>10571</v>
      </c>
      <c r="CZ726" t="s">
        <v>10572</v>
      </c>
      <c r="DA726" t="s">
        <v>10573</v>
      </c>
      <c r="DB726">
        <v>2</v>
      </c>
      <c r="DC726" t="s">
        <v>10574</v>
      </c>
      <c r="DD726">
        <v>2013</v>
      </c>
      <c r="DE726" t="s">
        <v>622</v>
      </c>
      <c r="DF726" t="s">
        <v>361</v>
      </c>
      <c r="DJ726" t="s">
        <v>361</v>
      </c>
      <c r="DK726" t="s">
        <v>10569</v>
      </c>
      <c r="DL726" t="s">
        <v>622</v>
      </c>
      <c r="DM726" t="s">
        <v>10569</v>
      </c>
      <c r="DN726" t="s">
        <v>10575</v>
      </c>
    </row>
    <row r="727" spans="1:118" x14ac:dyDescent="0.3">
      <c r="A727" t="s">
        <v>10576</v>
      </c>
      <c r="B727">
        <v>1</v>
      </c>
      <c r="D727" t="s">
        <v>559</v>
      </c>
      <c r="E727" t="s">
        <v>10577</v>
      </c>
      <c r="F727" t="s">
        <v>10578</v>
      </c>
      <c r="G727" t="s">
        <v>562</v>
      </c>
      <c r="H727" t="s">
        <v>10579</v>
      </c>
      <c r="I727">
        <v>2017</v>
      </c>
      <c r="J727" t="s">
        <v>353</v>
      </c>
      <c r="K727" t="s">
        <v>354</v>
      </c>
      <c r="L727" t="s">
        <v>564</v>
      </c>
      <c r="M727" t="s">
        <v>2316</v>
      </c>
      <c r="N727" t="s">
        <v>2317</v>
      </c>
      <c r="Q727" t="s">
        <v>1552</v>
      </c>
      <c r="R727">
        <v>6074</v>
      </c>
      <c r="T727">
        <v>52</v>
      </c>
      <c r="U727">
        <v>52</v>
      </c>
      <c r="V727">
        <v>0</v>
      </c>
      <c r="W727" t="s">
        <v>359</v>
      </c>
      <c r="X727" t="s">
        <v>360</v>
      </c>
      <c r="Z727">
        <v>2014</v>
      </c>
      <c r="AA727" t="s">
        <v>359</v>
      </c>
      <c r="AB727" t="s">
        <v>10580</v>
      </c>
      <c r="AC727" t="s">
        <v>362</v>
      </c>
      <c r="AE727">
        <v>1</v>
      </c>
      <c r="AF727" t="s">
        <v>363</v>
      </c>
      <c r="AG727" t="s">
        <v>773</v>
      </c>
      <c r="AH727" t="s">
        <v>774</v>
      </c>
      <c r="AI727" t="s">
        <v>775</v>
      </c>
      <c r="AJ727" t="s">
        <v>776</v>
      </c>
      <c r="AL727" t="s">
        <v>359</v>
      </c>
      <c r="AM727">
        <v>4.4400000000000004</v>
      </c>
      <c r="AN727" t="s">
        <v>359</v>
      </c>
      <c r="AO727">
        <v>1</v>
      </c>
      <c r="AQ727" t="s">
        <v>401</v>
      </c>
      <c r="AR727">
        <v>2014</v>
      </c>
      <c r="AS727" t="s">
        <v>370</v>
      </c>
      <c r="AT727">
        <v>4.4400000000000004</v>
      </c>
      <c r="AU727" t="s">
        <v>359</v>
      </c>
      <c r="AV727">
        <v>1</v>
      </c>
      <c r="AX727">
        <v>2014</v>
      </c>
      <c r="AY727" t="s">
        <v>370</v>
      </c>
      <c r="AZ727">
        <v>3000</v>
      </c>
      <c r="BA727" t="s">
        <v>359</v>
      </c>
      <c r="BB727">
        <v>16</v>
      </c>
      <c r="BC727" t="s">
        <v>777</v>
      </c>
      <c r="BD727" t="s">
        <v>778</v>
      </c>
      <c r="BE727" t="s">
        <v>779</v>
      </c>
      <c r="BF727" t="s">
        <v>780</v>
      </c>
      <c r="BH727">
        <v>2014</v>
      </c>
      <c r="BI727" t="s">
        <v>370</v>
      </c>
      <c r="BJ727" t="s">
        <v>359</v>
      </c>
      <c r="BK727">
        <v>8</v>
      </c>
      <c r="BL727" t="s">
        <v>805</v>
      </c>
      <c r="BN727">
        <v>2014</v>
      </c>
      <c r="BO727" t="s">
        <v>369</v>
      </c>
      <c r="BP727" t="s">
        <v>359</v>
      </c>
      <c r="BQ727">
        <v>3</v>
      </c>
      <c r="BS727">
        <v>2014</v>
      </c>
      <c r="BT727" t="s">
        <v>369</v>
      </c>
      <c r="BU727">
        <v>20000</v>
      </c>
      <c r="BV727" t="s">
        <v>359</v>
      </c>
      <c r="BW727">
        <v>2</v>
      </c>
      <c r="BY727">
        <v>2014</v>
      </c>
      <c r="BZ727" t="s">
        <v>369</v>
      </c>
      <c r="CA727" t="s">
        <v>359</v>
      </c>
      <c r="CC727">
        <v>2014</v>
      </c>
      <c r="CD727" t="s">
        <v>370</v>
      </c>
      <c r="CE727" t="s">
        <v>361</v>
      </c>
      <c r="CN727" t="s">
        <v>359</v>
      </c>
      <c r="CO727" t="s">
        <v>359</v>
      </c>
      <c r="CP727" t="s">
        <v>375</v>
      </c>
      <c r="CQ727" t="s">
        <v>359</v>
      </c>
      <c r="CR727">
        <v>0</v>
      </c>
      <c r="CS727" t="s">
        <v>359</v>
      </c>
      <c r="CT727" t="s">
        <v>376</v>
      </c>
      <c r="CU727" t="s">
        <v>359</v>
      </c>
      <c r="CV727" t="s">
        <v>375</v>
      </c>
      <c r="CW727" t="s">
        <v>359</v>
      </c>
      <c r="CX727" t="s">
        <v>10581</v>
      </c>
      <c r="CY727" t="s">
        <v>10582</v>
      </c>
      <c r="CZ727" t="s">
        <v>10583</v>
      </c>
      <c r="DA727" t="s">
        <v>10584</v>
      </c>
      <c r="DB727">
        <v>28</v>
      </c>
      <c r="DC727" t="s">
        <v>10585</v>
      </c>
      <c r="DD727">
        <v>2014</v>
      </c>
      <c r="DE727" t="s">
        <v>622</v>
      </c>
      <c r="DF727" t="s">
        <v>359</v>
      </c>
      <c r="DG727">
        <v>8</v>
      </c>
      <c r="DH727">
        <v>30</v>
      </c>
      <c r="DI727" t="s">
        <v>10586</v>
      </c>
      <c r="DJ727" t="s">
        <v>361</v>
      </c>
      <c r="DK727" t="s">
        <v>10586</v>
      </c>
      <c r="DL727" t="s">
        <v>622</v>
      </c>
      <c r="DM727" t="s">
        <v>1563</v>
      </c>
      <c r="DN727" t="s">
        <v>10587</v>
      </c>
    </row>
    <row r="728" spans="1:118" x14ac:dyDescent="0.3">
      <c r="A728" t="s">
        <v>10588</v>
      </c>
      <c r="B728">
        <v>1</v>
      </c>
      <c r="D728" t="s">
        <v>465</v>
      </c>
      <c r="E728" t="s">
        <v>10589</v>
      </c>
      <c r="F728" t="s">
        <v>10590</v>
      </c>
      <c r="G728" t="s">
        <v>468</v>
      </c>
      <c r="H728" t="s">
        <v>9081</v>
      </c>
      <c r="I728">
        <v>2017</v>
      </c>
      <c r="J728" t="s">
        <v>353</v>
      </c>
      <c r="K728" t="s">
        <v>354</v>
      </c>
      <c r="L728" t="s">
        <v>664</v>
      </c>
      <c r="M728" t="s">
        <v>2146</v>
      </c>
      <c r="N728" t="s">
        <v>4681</v>
      </c>
      <c r="Q728" t="s">
        <v>10591</v>
      </c>
      <c r="R728">
        <v>30604</v>
      </c>
      <c r="T728">
        <v>172</v>
      </c>
      <c r="U728">
        <v>172</v>
      </c>
      <c r="V728">
        <v>0</v>
      </c>
      <c r="W728" t="s">
        <v>359</v>
      </c>
      <c r="X728" t="s">
        <v>360</v>
      </c>
      <c r="Z728">
        <v>2017</v>
      </c>
      <c r="AA728" t="s">
        <v>359</v>
      </c>
      <c r="AB728" t="s">
        <v>10592</v>
      </c>
      <c r="AC728" t="s">
        <v>362</v>
      </c>
      <c r="AD728" t="s">
        <v>835</v>
      </c>
      <c r="AE728">
        <v>2</v>
      </c>
      <c r="AF728" t="s">
        <v>363</v>
      </c>
      <c r="AG728" t="s">
        <v>670</v>
      </c>
      <c r="AH728" t="s">
        <v>671</v>
      </c>
      <c r="AI728" t="s">
        <v>672</v>
      </c>
      <c r="AJ728" t="s">
        <v>673</v>
      </c>
      <c r="AL728" t="s">
        <v>359</v>
      </c>
      <c r="AM728">
        <v>5</v>
      </c>
      <c r="AN728" t="s">
        <v>361</v>
      </c>
      <c r="AT728">
        <v>5</v>
      </c>
      <c r="AU728" t="s">
        <v>361</v>
      </c>
      <c r="BA728" t="s">
        <v>361</v>
      </c>
      <c r="BJ728" t="s">
        <v>361</v>
      </c>
      <c r="BP728" t="s">
        <v>361</v>
      </c>
      <c r="BV728" t="s">
        <v>361</v>
      </c>
      <c r="CE728" t="s">
        <v>361</v>
      </c>
      <c r="CN728" t="s">
        <v>359</v>
      </c>
      <c r="CO728" t="s">
        <v>359</v>
      </c>
      <c r="CP728" t="s">
        <v>375</v>
      </c>
      <c r="CQ728" t="s">
        <v>359</v>
      </c>
      <c r="CR728">
        <v>0</v>
      </c>
      <c r="CS728" t="s">
        <v>359</v>
      </c>
      <c r="CT728" t="s">
        <v>376</v>
      </c>
      <c r="CU728" t="s">
        <v>359</v>
      </c>
      <c r="CV728" t="s">
        <v>375</v>
      </c>
      <c r="CW728" t="s">
        <v>359</v>
      </c>
      <c r="CX728" t="s">
        <v>10593</v>
      </c>
      <c r="CY728" t="s">
        <v>10594</v>
      </c>
      <c r="CZ728" t="s">
        <v>10595</v>
      </c>
      <c r="DA728" t="s">
        <v>10596</v>
      </c>
      <c r="DB728">
        <v>2</v>
      </c>
      <c r="DC728" t="s">
        <v>10597</v>
      </c>
      <c r="DD728">
        <v>2017</v>
      </c>
      <c r="DE728" t="s">
        <v>370</v>
      </c>
      <c r="DF728" t="s">
        <v>361</v>
      </c>
      <c r="DJ728" t="s">
        <v>359</v>
      </c>
      <c r="DL728" t="s">
        <v>370</v>
      </c>
      <c r="DM728" t="s">
        <v>835</v>
      </c>
      <c r="DN728" t="s">
        <v>10598</v>
      </c>
    </row>
    <row r="729" spans="1:118" x14ac:dyDescent="0.3">
      <c r="A729" t="s">
        <v>10599</v>
      </c>
      <c r="B729">
        <v>1</v>
      </c>
      <c r="D729" t="s">
        <v>465</v>
      </c>
      <c r="E729" t="s">
        <v>10600</v>
      </c>
      <c r="F729" t="s">
        <v>10601</v>
      </c>
      <c r="G729" t="s">
        <v>468</v>
      </c>
      <c r="H729" t="s">
        <v>10602</v>
      </c>
      <c r="I729">
        <v>2017</v>
      </c>
      <c r="J729" t="s">
        <v>353</v>
      </c>
      <c r="K729" t="s">
        <v>354</v>
      </c>
      <c r="L729" t="s">
        <v>470</v>
      </c>
      <c r="M729" t="s">
        <v>1569</v>
      </c>
      <c r="N729" t="s">
        <v>5541</v>
      </c>
      <c r="Q729" t="s">
        <v>10603</v>
      </c>
      <c r="R729">
        <v>3015</v>
      </c>
      <c r="T729">
        <v>169</v>
      </c>
      <c r="U729">
        <v>169</v>
      </c>
      <c r="V729">
        <v>0</v>
      </c>
      <c r="W729" t="s">
        <v>359</v>
      </c>
      <c r="X729" t="s">
        <v>394</v>
      </c>
      <c r="Z729">
        <v>2013</v>
      </c>
      <c r="AA729" t="s">
        <v>361</v>
      </c>
      <c r="AC729" t="s">
        <v>668</v>
      </c>
      <c r="AD729" t="s">
        <v>10604</v>
      </c>
      <c r="AE729">
        <v>1</v>
      </c>
      <c r="AF729" t="s">
        <v>363</v>
      </c>
      <c r="AG729" t="s">
        <v>2794</v>
      </c>
      <c r="AH729" t="s">
        <v>2795</v>
      </c>
      <c r="AI729" t="s">
        <v>2796</v>
      </c>
      <c r="AJ729" t="s">
        <v>2797</v>
      </c>
      <c r="AL729" t="s">
        <v>359</v>
      </c>
      <c r="AM729">
        <v>40</v>
      </c>
      <c r="AN729" t="s">
        <v>361</v>
      </c>
      <c r="AT729">
        <v>40</v>
      </c>
      <c r="AU729" t="s">
        <v>361</v>
      </c>
      <c r="BA729" t="s">
        <v>359</v>
      </c>
      <c r="BB729">
        <v>1</v>
      </c>
      <c r="BC729" t="s">
        <v>10605</v>
      </c>
      <c r="BD729" t="s">
        <v>10606</v>
      </c>
      <c r="BE729" t="s">
        <v>10607</v>
      </c>
      <c r="BF729" t="s">
        <v>10608</v>
      </c>
      <c r="BG729" t="s">
        <v>10609</v>
      </c>
      <c r="BH729">
        <v>2013</v>
      </c>
      <c r="BI729" t="s">
        <v>370</v>
      </c>
      <c r="BJ729" t="s">
        <v>361</v>
      </c>
      <c r="BP729" t="s">
        <v>361</v>
      </c>
      <c r="BV729" t="s">
        <v>361</v>
      </c>
      <c r="CE729" t="s">
        <v>361</v>
      </c>
      <c r="CN729" t="s">
        <v>359</v>
      </c>
      <c r="CO729" t="s">
        <v>359</v>
      </c>
      <c r="CP729" t="s">
        <v>375</v>
      </c>
      <c r="CQ729" t="s">
        <v>359</v>
      </c>
      <c r="CR729">
        <v>0</v>
      </c>
      <c r="CS729" t="s">
        <v>359</v>
      </c>
      <c r="CT729" t="s">
        <v>376</v>
      </c>
      <c r="CU729" t="s">
        <v>359</v>
      </c>
      <c r="CV729" t="s">
        <v>375</v>
      </c>
      <c r="CW729" t="s">
        <v>359</v>
      </c>
      <c r="CX729" t="s">
        <v>10610</v>
      </c>
      <c r="CY729" t="s">
        <v>10611</v>
      </c>
      <c r="CZ729" t="s">
        <v>10421</v>
      </c>
      <c r="DA729" t="s">
        <v>10612</v>
      </c>
      <c r="DB729">
        <v>1</v>
      </c>
      <c r="DC729" t="s">
        <v>10613</v>
      </c>
      <c r="DD729">
        <v>2013</v>
      </c>
      <c r="DE729" t="s">
        <v>370</v>
      </c>
      <c r="DF729" t="s">
        <v>361</v>
      </c>
      <c r="DJ729" t="s">
        <v>359</v>
      </c>
      <c r="DL729" t="s">
        <v>370</v>
      </c>
      <c r="DM729" t="s">
        <v>10614</v>
      </c>
      <c r="DN729" t="s">
        <v>10615</v>
      </c>
    </row>
    <row r="730" spans="1:118" x14ac:dyDescent="0.3">
      <c r="A730" t="s">
        <v>10616</v>
      </c>
      <c r="B730">
        <v>1</v>
      </c>
      <c r="D730" t="s">
        <v>487</v>
      </c>
      <c r="E730" t="s">
        <v>10617</v>
      </c>
      <c r="F730" t="s">
        <v>10618</v>
      </c>
      <c r="G730" t="s">
        <v>490</v>
      </c>
      <c r="H730" t="s">
        <v>10619</v>
      </c>
      <c r="I730">
        <v>2017</v>
      </c>
      <c r="J730" t="s">
        <v>353</v>
      </c>
      <c r="K730" t="s">
        <v>354</v>
      </c>
      <c r="L730" t="s">
        <v>492</v>
      </c>
      <c r="M730" t="s">
        <v>894</v>
      </c>
      <c r="N730" t="s">
        <v>9249</v>
      </c>
      <c r="Q730" t="s">
        <v>896</v>
      </c>
      <c r="T730">
        <v>149</v>
      </c>
      <c r="U730">
        <v>38</v>
      </c>
      <c r="V730">
        <v>111</v>
      </c>
      <c r="W730" t="s">
        <v>359</v>
      </c>
      <c r="X730" t="s">
        <v>394</v>
      </c>
      <c r="Z730">
        <v>2013</v>
      </c>
      <c r="AA730" t="s">
        <v>361</v>
      </c>
      <c r="AC730" t="s">
        <v>362</v>
      </c>
      <c r="AE730">
        <v>1</v>
      </c>
      <c r="AF730" t="s">
        <v>363</v>
      </c>
      <c r="AG730" t="s">
        <v>897</v>
      </c>
      <c r="AH730" t="s">
        <v>898</v>
      </c>
      <c r="AI730" t="s">
        <v>899</v>
      </c>
      <c r="AJ730" t="s">
        <v>900</v>
      </c>
      <c r="AL730" t="s">
        <v>359</v>
      </c>
      <c r="AM730">
        <v>11</v>
      </c>
      <c r="AN730" t="s">
        <v>359</v>
      </c>
      <c r="AO730">
        <v>1</v>
      </c>
      <c r="AQ730" t="s">
        <v>401</v>
      </c>
      <c r="AR730">
        <v>2013</v>
      </c>
      <c r="AS730" t="s">
        <v>370</v>
      </c>
      <c r="AT730">
        <v>11</v>
      </c>
      <c r="AU730" t="s">
        <v>359</v>
      </c>
      <c r="AV730">
        <v>1</v>
      </c>
      <c r="AX730">
        <v>2013</v>
      </c>
      <c r="AY730" t="s">
        <v>370</v>
      </c>
      <c r="AZ730">
        <v>500</v>
      </c>
      <c r="BA730" t="s">
        <v>359</v>
      </c>
      <c r="BB730">
        <v>17</v>
      </c>
      <c r="BC730" t="s">
        <v>901</v>
      </c>
      <c r="BD730" t="s">
        <v>902</v>
      </c>
      <c r="BE730" t="s">
        <v>903</v>
      </c>
      <c r="BF730" t="s">
        <v>904</v>
      </c>
      <c r="BH730">
        <v>2013</v>
      </c>
      <c r="BI730" t="s">
        <v>370</v>
      </c>
      <c r="BJ730" t="s">
        <v>359</v>
      </c>
      <c r="BK730">
        <v>6</v>
      </c>
      <c r="BL730" t="s">
        <v>805</v>
      </c>
      <c r="BN730">
        <v>2013</v>
      </c>
      <c r="BO730" t="s">
        <v>370</v>
      </c>
      <c r="BP730" t="s">
        <v>359</v>
      </c>
      <c r="BQ730">
        <v>2</v>
      </c>
      <c r="BS730">
        <v>2013</v>
      </c>
      <c r="BT730" t="s">
        <v>370</v>
      </c>
      <c r="BU730">
        <v>3500</v>
      </c>
      <c r="BV730" t="s">
        <v>361</v>
      </c>
      <c r="CE730" t="s">
        <v>361</v>
      </c>
      <c r="CN730" t="s">
        <v>359</v>
      </c>
      <c r="CO730" t="s">
        <v>359</v>
      </c>
      <c r="CP730" t="s">
        <v>375</v>
      </c>
      <c r="CQ730" t="s">
        <v>359</v>
      </c>
      <c r="CR730">
        <v>0</v>
      </c>
      <c r="CS730" t="s">
        <v>359</v>
      </c>
      <c r="CT730" t="s">
        <v>376</v>
      </c>
      <c r="CU730" t="s">
        <v>359</v>
      </c>
      <c r="CV730" t="s">
        <v>375</v>
      </c>
      <c r="CW730" t="s">
        <v>359</v>
      </c>
      <c r="CX730" t="s">
        <v>10620</v>
      </c>
      <c r="CY730" t="s">
        <v>10621</v>
      </c>
      <c r="CZ730" t="s">
        <v>5457</v>
      </c>
      <c r="DA730" t="s">
        <v>10622</v>
      </c>
      <c r="DB730">
        <v>1</v>
      </c>
      <c r="DC730" t="s">
        <v>10623</v>
      </c>
      <c r="DD730">
        <v>2013</v>
      </c>
      <c r="DE730" t="s">
        <v>370</v>
      </c>
      <c r="DF730" t="s">
        <v>361</v>
      </c>
      <c r="DJ730" t="s">
        <v>359</v>
      </c>
      <c r="DL730" t="s">
        <v>370</v>
      </c>
      <c r="DN730" t="s">
        <v>10624</v>
      </c>
    </row>
    <row r="731" spans="1:118" x14ac:dyDescent="0.3">
      <c r="A731" t="s">
        <v>10625</v>
      </c>
      <c r="B731">
        <v>1</v>
      </c>
      <c r="D731" t="s">
        <v>631</v>
      </c>
      <c r="E731" t="s">
        <v>10626</v>
      </c>
      <c r="F731" t="s">
        <v>10627</v>
      </c>
      <c r="G731" t="s">
        <v>634</v>
      </c>
      <c r="H731" t="s">
        <v>10628</v>
      </c>
      <c r="I731">
        <v>2017</v>
      </c>
      <c r="J731" t="s">
        <v>353</v>
      </c>
      <c r="K731" t="s">
        <v>354</v>
      </c>
      <c r="L731" t="s">
        <v>754</v>
      </c>
      <c r="M731" t="s">
        <v>916</v>
      </c>
      <c r="N731" t="s">
        <v>10629</v>
      </c>
      <c r="Q731" t="s">
        <v>4351</v>
      </c>
      <c r="R731">
        <v>26296</v>
      </c>
      <c r="T731">
        <v>220</v>
      </c>
      <c r="U731">
        <v>220</v>
      </c>
      <c r="V731">
        <v>0</v>
      </c>
      <c r="W731" t="s">
        <v>359</v>
      </c>
      <c r="X731" t="s">
        <v>394</v>
      </c>
      <c r="Z731">
        <v>2004</v>
      </c>
      <c r="AA731" t="s">
        <v>359</v>
      </c>
      <c r="AB731" t="s">
        <v>4352</v>
      </c>
      <c r="AE731">
        <v>1</v>
      </c>
      <c r="AF731" t="s">
        <v>363</v>
      </c>
      <c r="AG731" t="s">
        <v>1743</v>
      </c>
      <c r="AH731" t="s">
        <v>1744</v>
      </c>
      <c r="AI731" t="s">
        <v>1745</v>
      </c>
      <c r="AJ731" t="s">
        <v>1746</v>
      </c>
      <c r="AL731" t="s">
        <v>359</v>
      </c>
      <c r="AM731">
        <v>8</v>
      </c>
      <c r="AN731" t="s">
        <v>359</v>
      </c>
      <c r="AO731">
        <v>1</v>
      </c>
      <c r="AQ731" t="s">
        <v>401</v>
      </c>
      <c r="AR731">
        <v>2004</v>
      </c>
      <c r="AS731" t="s">
        <v>369</v>
      </c>
      <c r="AT731">
        <v>8</v>
      </c>
      <c r="AU731" t="s">
        <v>359</v>
      </c>
      <c r="AV731">
        <v>1</v>
      </c>
      <c r="AX731">
        <v>2004</v>
      </c>
      <c r="AY731" t="s">
        <v>369</v>
      </c>
      <c r="AZ731">
        <v>3500</v>
      </c>
      <c r="BA731" t="s">
        <v>359</v>
      </c>
      <c r="BB731">
        <v>6</v>
      </c>
      <c r="BC731" t="s">
        <v>1747</v>
      </c>
      <c r="BD731" t="s">
        <v>4353</v>
      </c>
      <c r="BE731" t="s">
        <v>1749</v>
      </c>
      <c r="BF731" t="s">
        <v>4354</v>
      </c>
      <c r="BH731">
        <v>2004</v>
      </c>
      <c r="BI731" t="s">
        <v>369</v>
      </c>
      <c r="BJ731" t="s">
        <v>359</v>
      </c>
      <c r="BK731">
        <v>4</v>
      </c>
      <c r="BL731" t="s">
        <v>4355</v>
      </c>
      <c r="BN731">
        <v>2004</v>
      </c>
      <c r="BO731" t="s">
        <v>369</v>
      </c>
      <c r="BP731" t="s">
        <v>359</v>
      </c>
      <c r="BQ731">
        <v>2</v>
      </c>
      <c r="BS731">
        <v>2004</v>
      </c>
      <c r="BT731" t="s">
        <v>369</v>
      </c>
      <c r="BU731">
        <v>4500</v>
      </c>
      <c r="BV731" t="s">
        <v>361</v>
      </c>
      <c r="CE731" t="s">
        <v>361</v>
      </c>
      <c r="CN731" t="s">
        <v>359</v>
      </c>
      <c r="CO731" t="s">
        <v>359</v>
      </c>
      <c r="CP731" t="s">
        <v>375</v>
      </c>
      <c r="CQ731" t="s">
        <v>359</v>
      </c>
      <c r="CR731">
        <v>0</v>
      </c>
      <c r="CS731" t="s">
        <v>359</v>
      </c>
      <c r="CT731" t="s">
        <v>376</v>
      </c>
      <c r="CU731" t="s">
        <v>359</v>
      </c>
      <c r="CV731" t="s">
        <v>375</v>
      </c>
      <c r="CW731" t="s">
        <v>359</v>
      </c>
      <c r="CX731" t="s">
        <v>10630</v>
      </c>
      <c r="CY731" t="s">
        <v>10631</v>
      </c>
      <c r="CZ731" t="s">
        <v>10632</v>
      </c>
      <c r="DA731" t="s">
        <v>10633</v>
      </c>
      <c r="DB731">
        <v>12</v>
      </c>
      <c r="DC731" t="s">
        <v>10634</v>
      </c>
      <c r="DD731">
        <v>2004</v>
      </c>
      <c r="DE731" t="s">
        <v>370</v>
      </c>
      <c r="DF731" t="s">
        <v>361</v>
      </c>
      <c r="DJ731" t="s">
        <v>359</v>
      </c>
      <c r="DL731" t="s">
        <v>369</v>
      </c>
      <c r="DM731" t="s">
        <v>4361</v>
      </c>
      <c r="DN731" t="s">
        <v>10635</v>
      </c>
    </row>
    <row r="732" spans="1:118" x14ac:dyDescent="0.3">
      <c r="A732" t="s">
        <v>10636</v>
      </c>
      <c r="B732">
        <v>1</v>
      </c>
      <c r="D732" t="s">
        <v>465</v>
      </c>
      <c r="E732" t="s">
        <v>10637</v>
      </c>
      <c r="F732" t="s">
        <v>10638</v>
      </c>
      <c r="G732" t="s">
        <v>468</v>
      </c>
      <c r="H732" t="s">
        <v>6511</v>
      </c>
      <c r="I732">
        <v>2017</v>
      </c>
      <c r="J732" t="s">
        <v>353</v>
      </c>
      <c r="K732" t="s">
        <v>354</v>
      </c>
      <c r="L732" t="s">
        <v>564</v>
      </c>
      <c r="M732" t="s">
        <v>565</v>
      </c>
      <c r="N732" t="s">
        <v>8755</v>
      </c>
      <c r="Q732" t="s">
        <v>10639</v>
      </c>
      <c r="R732">
        <v>1567</v>
      </c>
      <c r="T732">
        <v>188</v>
      </c>
      <c r="U732">
        <v>188</v>
      </c>
      <c r="V732">
        <v>0</v>
      </c>
      <c r="W732" t="s">
        <v>359</v>
      </c>
      <c r="X732" t="s">
        <v>394</v>
      </c>
      <c r="Z732">
        <v>2006</v>
      </c>
      <c r="AA732" t="s">
        <v>361</v>
      </c>
      <c r="AC732" t="s">
        <v>668</v>
      </c>
      <c r="AD732" t="s">
        <v>10640</v>
      </c>
      <c r="AE732">
        <v>1</v>
      </c>
      <c r="AF732" t="s">
        <v>363</v>
      </c>
      <c r="AG732" t="s">
        <v>9735</v>
      </c>
      <c r="AH732" t="s">
        <v>9736</v>
      </c>
      <c r="AI732" t="s">
        <v>9737</v>
      </c>
      <c r="AJ732" t="s">
        <v>9738</v>
      </c>
      <c r="AL732" t="s">
        <v>359</v>
      </c>
      <c r="AM732">
        <v>40</v>
      </c>
      <c r="AN732" t="s">
        <v>359</v>
      </c>
      <c r="AO732">
        <v>1</v>
      </c>
      <c r="AQ732" t="s">
        <v>401</v>
      </c>
      <c r="AR732">
        <v>2006</v>
      </c>
      <c r="AS732" t="s">
        <v>370</v>
      </c>
      <c r="AT732">
        <v>40</v>
      </c>
      <c r="AU732" t="s">
        <v>359</v>
      </c>
      <c r="AV732">
        <v>1</v>
      </c>
      <c r="AX732">
        <v>2006</v>
      </c>
      <c r="AY732" t="s">
        <v>370</v>
      </c>
      <c r="AZ732">
        <v>100</v>
      </c>
      <c r="BA732" t="s">
        <v>361</v>
      </c>
      <c r="BJ732" t="s">
        <v>361</v>
      </c>
      <c r="BP732" t="s">
        <v>361</v>
      </c>
      <c r="BV732" t="s">
        <v>361</v>
      </c>
      <c r="CE732" t="s">
        <v>361</v>
      </c>
      <c r="CN732" t="s">
        <v>359</v>
      </c>
      <c r="CO732" t="s">
        <v>359</v>
      </c>
      <c r="CP732" t="s">
        <v>375</v>
      </c>
      <c r="CQ732" t="s">
        <v>359</v>
      </c>
      <c r="CR732">
        <v>0</v>
      </c>
      <c r="CS732" t="s">
        <v>359</v>
      </c>
      <c r="CT732" t="s">
        <v>376</v>
      </c>
      <c r="CU732" t="s">
        <v>359</v>
      </c>
      <c r="CV732" t="s">
        <v>375</v>
      </c>
      <c r="CW732" t="s">
        <v>359</v>
      </c>
      <c r="CX732" t="s">
        <v>10641</v>
      </c>
      <c r="CY732" t="s">
        <v>10642</v>
      </c>
      <c r="CZ732" t="s">
        <v>1049</v>
      </c>
      <c r="DA732" t="s">
        <v>10643</v>
      </c>
      <c r="DB732">
        <v>1</v>
      </c>
      <c r="DC732" t="s">
        <v>10644</v>
      </c>
      <c r="DD732">
        <v>2006</v>
      </c>
      <c r="DE732" t="s">
        <v>369</v>
      </c>
      <c r="DF732" t="s">
        <v>361</v>
      </c>
      <c r="DJ732" t="s">
        <v>361</v>
      </c>
      <c r="DK732" t="s">
        <v>10645</v>
      </c>
      <c r="DL732" t="s">
        <v>369</v>
      </c>
      <c r="DM732" t="s">
        <v>10645</v>
      </c>
      <c r="DN732" t="s">
        <v>10646</v>
      </c>
    </row>
    <row r="733" spans="1:118" x14ac:dyDescent="0.3">
      <c r="A733" t="s">
        <v>10647</v>
      </c>
      <c r="B733">
        <v>1</v>
      </c>
      <c r="D733" t="s">
        <v>385</v>
      </c>
      <c r="E733" t="s">
        <v>10648</v>
      </c>
      <c r="F733" t="s">
        <v>10649</v>
      </c>
      <c r="G733" t="s">
        <v>388</v>
      </c>
      <c r="H733" t="s">
        <v>10650</v>
      </c>
      <c r="I733">
        <v>2017</v>
      </c>
      <c r="J733" t="s">
        <v>353</v>
      </c>
      <c r="K733" t="s">
        <v>354</v>
      </c>
      <c r="L733" t="s">
        <v>937</v>
      </c>
      <c r="M733" t="s">
        <v>1176</v>
      </c>
      <c r="N733" t="s">
        <v>870</v>
      </c>
      <c r="Q733" t="s">
        <v>1178</v>
      </c>
      <c r="R733">
        <v>8295</v>
      </c>
      <c r="T733">
        <v>173</v>
      </c>
      <c r="U733">
        <v>120</v>
      </c>
      <c r="V733">
        <v>53</v>
      </c>
      <c r="W733" t="s">
        <v>359</v>
      </c>
      <c r="X733" t="s">
        <v>360</v>
      </c>
      <c r="Z733">
        <v>2014</v>
      </c>
      <c r="AA733" t="s">
        <v>359</v>
      </c>
      <c r="AB733" t="s">
        <v>10651</v>
      </c>
      <c r="AC733" t="s">
        <v>362</v>
      </c>
      <c r="AD733" t="s">
        <v>5973</v>
      </c>
      <c r="AE733">
        <v>2</v>
      </c>
      <c r="AF733" t="s">
        <v>363</v>
      </c>
      <c r="AG733" t="s">
        <v>943</v>
      </c>
      <c r="AH733" t="s">
        <v>944</v>
      </c>
      <c r="AI733" t="s">
        <v>945</v>
      </c>
      <c r="AJ733" t="s">
        <v>946</v>
      </c>
      <c r="AL733" t="s">
        <v>359</v>
      </c>
      <c r="AM733">
        <v>30</v>
      </c>
      <c r="AN733" t="s">
        <v>359</v>
      </c>
      <c r="AO733">
        <v>1</v>
      </c>
      <c r="AQ733" t="s">
        <v>401</v>
      </c>
      <c r="AR733">
        <v>2014</v>
      </c>
      <c r="AS733" t="s">
        <v>370</v>
      </c>
      <c r="AT733">
        <v>30</v>
      </c>
      <c r="AU733" t="s">
        <v>359</v>
      </c>
      <c r="AV733">
        <v>1</v>
      </c>
      <c r="AX733">
        <v>2014</v>
      </c>
      <c r="AY733" t="s">
        <v>370</v>
      </c>
      <c r="AZ733">
        <v>6700</v>
      </c>
      <c r="BA733" t="s">
        <v>359</v>
      </c>
      <c r="BB733">
        <v>5</v>
      </c>
      <c r="BC733" t="s">
        <v>947</v>
      </c>
      <c r="BD733" t="s">
        <v>10652</v>
      </c>
      <c r="BE733" t="s">
        <v>368</v>
      </c>
      <c r="BF733" t="s">
        <v>950</v>
      </c>
      <c r="BH733">
        <v>2014</v>
      </c>
      <c r="BI733" t="s">
        <v>370</v>
      </c>
      <c r="BJ733" t="s">
        <v>361</v>
      </c>
      <c r="BP733" t="s">
        <v>361</v>
      </c>
      <c r="BV733" t="s">
        <v>361</v>
      </c>
      <c r="CE733" t="s">
        <v>361</v>
      </c>
      <c r="CN733" t="s">
        <v>359</v>
      </c>
      <c r="CO733" t="s">
        <v>359</v>
      </c>
      <c r="CP733" t="s">
        <v>375</v>
      </c>
      <c r="CQ733" t="s">
        <v>359</v>
      </c>
      <c r="CR733">
        <v>0</v>
      </c>
      <c r="CS733" t="s">
        <v>359</v>
      </c>
      <c r="CT733" t="s">
        <v>376</v>
      </c>
      <c r="CU733" t="s">
        <v>359</v>
      </c>
      <c r="CV733" t="s">
        <v>375</v>
      </c>
      <c r="CW733" t="s">
        <v>359</v>
      </c>
      <c r="CX733" t="s">
        <v>10653</v>
      </c>
      <c r="CY733" t="s">
        <v>10654</v>
      </c>
      <c r="CZ733" t="s">
        <v>10655</v>
      </c>
      <c r="DA733" t="s">
        <v>10656</v>
      </c>
      <c r="DB733">
        <v>2</v>
      </c>
      <c r="DC733" t="s">
        <v>10657</v>
      </c>
      <c r="DD733">
        <v>2017</v>
      </c>
      <c r="DE733" t="s">
        <v>622</v>
      </c>
      <c r="DF733" t="s">
        <v>361</v>
      </c>
      <c r="DJ733" t="s">
        <v>359</v>
      </c>
      <c r="DL733" t="s">
        <v>369</v>
      </c>
      <c r="DN733" t="s">
        <v>10658</v>
      </c>
    </row>
    <row r="734" spans="1:118" x14ac:dyDescent="0.3">
      <c r="A734" t="s">
        <v>10659</v>
      </c>
      <c r="B734">
        <v>1</v>
      </c>
      <c r="D734" t="s">
        <v>579</v>
      </c>
      <c r="E734" t="s">
        <v>10660</v>
      </c>
      <c r="F734" t="s">
        <v>10661</v>
      </c>
      <c r="G734" t="s">
        <v>582</v>
      </c>
      <c r="H734" t="s">
        <v>10662</v>
      </c>
      <c r="I734">
        <v>2017</v>
      </c>
      <c r="J734" t="s">
        <v>353</v>
      </c>
      <c r="K734" t="s">
        <v>354</v>
      </c>
      <c r="L734" t="s">
        <v>355</v>
      </c>
      <c r="M734" t="s">
        <v>1454</v>
      </c>
      <c r="N734" t="s">
        <v>7160</v>
      </c>
      <c r="Q734" t="s">
        <v>2093</v>
      </c>
      <c r="R734">
        <v>10234</v>
      </c>
      <c r="T734">
        <v>129</v>
      </c>
      <c r="U734">
        <v>100</v>
      </c>
      <c r="V734">
        <v>29</v>
      </c>
      <c r="W734" t="s">
        <v>359</v>
      </c>
      <c r="X734" t="s">
        <v>360</v>
      </c>
      <c r="Z734">
        <v>2012</v>
      </c>
      <c r="AA734" t="s">
        <v>361</v>
      </c>
      <c r="AC734" t="s">
        <v>587</v>
      </c>
      <c r="AE734">
        <v>2</v>
      </c>
      <c r="AF734" t="s">
        <v>363</v>
      </c>
      <c r="AG734" t="s">
        <v>10663</v>
      </c>
      <c r="AH734" t="s">
        <v>10664</v>
      </c>
      <c r="AI734" t="s">
        <v>2097</v>
      </c>
      <c r="AJ734" t="s">
        <v>2098</v>
      </c>
      <c r="AL734" t="s">
        <v>359</v>
      </c>
      <c r="AM734">
        <v>30</v>
      </c>
      <c r="AN734" t="s">
        <v>359</v>
      </c>
      <c r="AO734">
        <v>2</v>
      </c>
      <c r="AQ734" t="s">
        <v>401</v>
      </c>
      <c r="AR734">
        <v>2012</v>
      </c>
      <c r="AS734" t="s">
        <v>370</v>
      </c>
      <c r="AT734">
        <v>20</v>
      </c>
      <c r="AU734" t="s">
        <v>359</v>
      </c>
      <c r="AV734">
        <v>2</v>
      </c>
      <c r="AX734">
        <v>2012</v>
      </c>
      <c r="AY734" t="s">
        <v>370</v>
      </c>
      <c r="AZ734">
        <v>30000</v>
      </c>
      <c r="BA734" t="s">
        <v>359</v>
      </c>
      <c r="BB734">
        <v>7</v>
      </c>
      <c r="BC734" t="s">
        <v>371</v>
      </c>
      <c r="BD734" t="s">
        <v>372</v>
      </c>
      <c r="BE734" t="s">
        <v>373</v>
      </c>
      <c r="BF734" t="s">
        <v>374</v>
      </c>
      <c r="BH734">
        <v>2012</v>
      </c>
      <c r="BI734" t="s">
        <v>370</v>
      </c>
      <c r="BJ734" t="s">
        <v>359</v>
      </c>
      <c r="BK734">
        <v>14</v>
      </c>
      <c r="BL734" t="s">
        <v>593</v>
      </c>
      <c r="BN734">
        <v>2012</v>
      </c>
      <c r="BO734" t="s">
        <v>370</v>
      </c>
      <c r="BP734" t="s">
        <v>359</v>
      </c>
      <c r="BQ734">
        <v>2</v>
      </c>
      <c r="BS734">
        <v>2012</v>
      </c>
      <c r="BT734" t="s">
        <v>370</v>
      </c>
      <c r="BU734">
        <v>30000</v>
      </c>
      <c r="BV734" t="s">
        <v>359</v>
      </c>
      <c r="BW734">
        <v>2</v>
      </c>
      <c r="BY734">
        <v>2012</v>
      </c>
      <c r="BZ734" t="s">
        <v>370</v>
      </c>
      <c r="CA734" t="s">
        <v>359</v>
      </c>
      <c r="CC734">
        <v>2012</v>
      </c>
      <c r="CD734" t="s">
        <v>370</v>
      </c>
      <c r="CE734" t="s">
        <v>361</v>
      </c>
      <c r="CN734" t="s">
        <v>359</v>
      </c>
      <c r="CO734" t="s">
        <v>359</v>
      </c>
      <c r="CP734" t="s">
        <v>375</v>
      </c>
      <c r="CQ734" t="s">
        <v>359</v>
      </c>
      <c r="CR734">
        <v>0</v>
      </c>
      <c r="CS734" t="s">
        <v>359</v>
      </c>
      <c r="CT734" t="s">
        <v>376</v>
      </c>
      <c r="CU734" t="s">
        <v>359</v>
      </c>
      <c r="CV734" t="s">
        <v>375</v>
      </c>
      <c r="CW734" t="s">
        <v>359</v>
      </c>
      <c r="CX734" t="s">
        <v>10665</v>
      </c>
      <c r="CY734" t="s">
        <v>10666</v>
      </c>
      <c r="CZ734" t="s">
        <v>10667</v>
      </c>
      <c r="DA734" t="s">
        <v>10668</v>
      </c>
      <c r="DB734">
        <v>1</v>
      </c>
      <c r="DC734" t="s">
        <v>10669</v>
      </c>
      <c r="DD734">
        <v>2012</v>
      </c>
      <c r="DE734" t="s">
        <v>370</v>
      </c>
      <c r="DF734" t="s">
        <v>361</v>
      </c>
      <c r="DJ734" t="s">
        <v>359</v>
      </c>
      <c r="DL734" t="s">
        <v>370</v>
      </c>
      <c r="DN734" t="s">
        <v>10670</v>
      </c>
    </row>
    <row r="735" spans="1:118" x14ac:dyDescent="0.3">
      <c r="A735" t="s">
        <v>10671</v>
      </c>
      <c r="B735">
        <v>1</v>
      </c>
      <c r="D735" t="s">
        <v>412</v>
      </c>
      <c r="E735" t="s">
        <v>10672</v>
      </c>
      <c r="F735" t="s">
        <v>10673</v>
      </c>
      <c r="G735" t="s">
        <v>415</v>
      </c>
      <c r="H735" t="s">
        <v>10674</v>
      </c>
      <c r="I735">
        <v>2017</v>
      </c>
      <c r="J735" t="s">
        <v>353</v>
      </c>
      <c r="K735" t="s">
        <v>354</v>
      </c>
      <c r="L735" t="s">
        <v>390</v>
      </c>
      <c r="M735" t="s">
        <v>2229</v>
      </c>
      <c r="N735" t="s">
        <v>10675</v>
      </c>
      <c r="Q735" t="s">
        <v>2230</v>
      </c>
      <c r="R735">
        <v>7894</v>
      </c>
      <c r="T735">
        <v>60</v>
      </c>
      <c r="U735">
        <v>55</v>
      </c>
      <c r="V735">
        <v>5</v>
      </c>
      <c r="W735" t="s">
        <v>359</v>
      </c>
      <c r="X735" t="s">
        <v>360</v>
      </c>
      <c r="Z735">
        <v>2015</v>
      </c>
      <c r="AA735" t="s">
        <v>359</v>
      </c>
      <c r="AB735" t="s">
        <v>2231</v>
      </c>
      <c r="AC735" t="s">
        <v>362</v>
      </c>
      <c r="AD735" t="s">
        <v>2232</v>
      </c>
      <c r="AE735">
        <v>5</v>
      </c>
      <c r="AF735" t="s">
        <v>363</v>
      </c>
      <c r="AG735" t="s">
        <v>2233</v>
      </c>
      <c r="AH735" t="s">
        <v>2234</v>
      </c>
      <c r="AI735" t="s">
        <v>2235</v>
      </c>
      <c r="AJ735" t="s">
        <v>2236</v>
      </c>
      <c r="AL735" t="s">
        <v>359</v>
      </c>
      <c r="AM735">
        <v>15</v>
      </c>
      <c r="AN735" t="s">
        <v>359</v>
      </c>
      <c r="AO735">
        <v>5</v>
      </c>
      <c r="AQ735" t="s">
        <v>401</v>
      </c>
      <c r="AR735">
        <v>2015</v>
      </c>
      <c r="AS735" t="s">
        <v>370</v>
      </c>
      <c r="AT735">
        <v>15</v>
      </c>
      <c r="AU735" t="s">
        <v>359</v>
      </c>
      <c r="AV735">
        <v>1</v>
      </c>
      <c r="AX735">
        <v>2015</v>
      </c>
      <c r="AY735" t="s">
        <v>370</v>
      </c>
      <c r="AZ735">
        <v>720</v>
      </c>
      <c r="BA735" t="s">
        <v>359</v>
      </c>
      <c r="BB735">
        <v>19</v>
      </c>
      <c r="BC735" t="s">
        <v>2237</v>
      </c>
      <c r="BD735" t="s">
        <v>2238</v>
      </c>
      <c r="BE735" t="s">
        <v>2239</v>
      </c>
      <c r="BF735" t="s">
        <v>2240</v>
      </c>
      <c r="BH735">
        <v>2015</v>
      </c>
      <c r="BI735" t="s">
        <v>370</v>
      </c>
      <c r="BJ735" t="s">
        <v>359</v>
      </c>
      <c r="BK735">
        <v>10</v>
      </c>
      <c r="BL735" t="s">
        <v>2477</v>
      </c>
      <c r="BN735">
        <v>2015</v>
      </c>
      <c r="BO735" t="s">
        <v>370</v>
      </c>
      <c r="BP735" t="s">
        <v>359</v>
      </c>
      <c r="BQ735">
        <v>3</v>
      </c>
      <c r="BS735">
        <v>2015</v>
      </c>
      <c r="BT735" t="s">
        <v>370</v>
      </c>
      <c r="BU735">
        <v>19000</v>
      </c>
      <c r="BV735" t="s">
        <v>359</v>
      </c>
      <c r="BW735">
        <v>2</v>
      </c>
      <c r="BY735">
        <v>2016</v>
      </c>
      <c r="BZ735" t="s">
        <v>370</v>
      </c>
      <c r="CA735" t="s">
        <v>359</v>
      </c>
      <c r="CC735">
        <v>2016</v>
      </c>
      <c r="CD735" t="s">
        <v>370</v>
      </c>
      <c r="CE735" t="s">
        <v>361</v>
      </c>
      <c r="CN735" t="s">
        <v>359</v>
      </c>
      <c r="CO735" t="s">
        <v>359</v>
      </c>
      <c r="CP735" t="s">
        <v>375</v>
      </c>
      <c r="CQ735" t="s">
        <v>359</v>
      </c>
      <c r="CR735">
        <v>0</v>
      </c>
      <c r="CS735" t="s">
        <v>359</v>
      </c>
      <c r="CT735" t="s">
        <v>376</v>
      </c>
      <c r="CU735" t="s">
        <v>359</v>
      </c>
      <c r="CV735" t="s">
        <v>375</v>
      </c>
      <c r="CW735" t="s">
        <v>359</v>
      </c>
      <c r="CX735" t="s">
        <v>10676</v>
      </c>
      <c r="CY735" t="s">
        <v>10677</v>
      </c>
      <c r="CZ735" t="s">
        <v>10678</v>
      </c>
      <c r="DA735" t="s">
        <v>10679</v>
      </c>
      <c r="DB735">
        <v>31</v>
      </c>
      <c r="DC735" t="s">
        <v>10680</v>
      </c>
      <c r="DD735">
        <v>2015</v>
      </c>
      <c r="DE735" t="s">
        <v>370</v>
      </c>
      <c r="DF735" t="s">
        <v>361</v>
      </c>
      <c r="DJ735" t="s">
        <v>359</v>
      </c>
      <c r="DL735" t="s">
        <v>370</v>
      </c>
      <c r="DM735" t="s">
        <v>10681</v>
      </c>
      <c r="DN735" t="s">
        <v>10682</v>
      </c>
    </row>
    <row r="736" spans="1:118" x14ac:dyDescent="0.3">
      <c r="A736" t="s">
        <v>10683</v>
      </c>
      <c r="B736">
        <v>1</v>
      </c>
      <c r="D736" t="s">
        <v>631</v>
      </c>
      <c r="E736" t="s">
        <v>10684</v>
      </c>
      <c r="F736" t="s">
        <v>10685</v>
      </c>
      <c r="G736" t="s">
        <v>634</v>
      </c>
      <c r="H736" t="s">
        <v>10686</v>
      </c>
      <c r="I736">
        <v>2017</v>
      </c>
      <c r="J736" t="s">
        <v>353</v>
      </c>
      <c r="K736" t="s">
        <v>354</v>
      </c>
      <c r="L736" t="s">
        <v>564</v>
      </c>
      <c r="M736" t="s">
        <v>636</v>
      </c>
      <c r="N736" t="s">
        <v>4889</v>
      </c>
      <c r="Q736" t="s">
        <v>771</v>
      </c>
      <c r="R736">
        <v>6074</v>
      </c>
      <c r="T736">
        <v>146</v>
      </c>
      <c r="U736">
        <v>46</v>
      </c>
      <c r="V736">
        <v>100</v>
      </c>
      <c r="W736" t="s">
        <v>359</v>
      </c>
      <c r="X736" t="s">
        <v>360</v>
      </c>
      <c r="Z736">
        <v>2014</v>
      </c>
      <c r="AA736" t="s">
        <v>359</v>
      </c>
      <c r="AB736" t="s">
        <v>818</v>
      </c>
      <c r="AC736" t="s">
        <v>362</v>
      </c>
      <c r="AE736">
        <v>1</v>
      </c>
      <c r="AF736" t="s">
        <v>363</v>
      </c>
      <c r="AG736" t="s">
        <v>773</v>
      </c>
      <c r="AH736" t="s">
        <v>774</v>
      </c>
      <c r="AI736" t="s">
        <v>775</v>
      </c>
      <c r="AJ736" t="s">
        <v>776</v>
      </c>
      <c r="AL736" t="s">
        <v>359</v>
      </c>
      <c r="AM736">
        <v>4.4400000000000004</v>
      </c>
      <c r="AN736" t="s">
        <v>359</v>
      </c>
      <c r="AO736">
        <v>1</v>
      </c>
      <c r="AQ736" t="s">
        <v>401</v>
      </c>
      <c r="AR736">
        <v>2014</v>
      </c>
      <c r="AS736" t="s">
        <v>370</v>
      </c>
      <c r="AT736">
        <v>4.4400000000000004</v>
      </c>
      <c r="AU736" t="s">
        <v>359</v>
      </c>
      <c r="AV736">
        <v>1</v>
      </c>
      <c r="AX736">
        <v>2014</v>
      </c>
      <c r="AY736" t="s">
        <v>370</v>
      </c>
      <c r="AZ736">
        <v>3000</v>
      </c>
      <c r="BA736" t="s">
        <v>359</v>
      </c>
      <c r="BB736">
        <v>16</v>
      </c>
      <c r="BC736" t="s">
        <v>777</v>
      </c>
      <c r="BD736" t="s">
        <v>778</v>
      </c>
      <c r="BE736" t="s">
        <v>779</v>
      </c>
      <c r="BF736" t="s">
        <v>780</v>
      </c>
      <c r="BH736">
        <v>2014</v>
      </c>
      <c r="BI736" t="s">
        <v>370</v>
      </c>
      <c r="BJ736" t="s">
        <v>359</v>
      </c>
      <c r="BK736">
        <v>8</v>
      </c>
      <c r="BL736" t="s">
        <v>819</v>
      </c>
      <c r="BN736">
        <v>2014</v>
      </c>
      <c r="BO736" t="s">
        <v>370</v>
      </c>
      <c r="BP736" t="s">
        <v>359</v>
      </c>
      <c r="BQ736">
        <v>3</v>
      </c>
      <c r="BS736">
        <v>2014</v>
      </c>
      <c r="BT736" t="s">
        <v>369</v>
      </c>
      <c r="BU736">
        <v>20000</v>
      </c>
      <c r="BV736" t="s">
        <v>359</v>
      </c>
      <c r="BW736">
        <v>1</v>
      </c>
      <c r="BY736">
        <v>2014</v>
      </c>
      <c r="BZ736" t="s">
        <v>369</v>
      </c>
      <c r="CA736" t="s">
        <v>359</v>
      </c>
      <c r="CC736">
        <v>2014</v>
      </c>
      <c r="CD736" t="s">
        <v>370</v>
      </c>
      <c r="CE736" t="s">
        <v>361</v>
      </c>
      <c r="CN736" t="s">
        <v>359</v>
      </c>
      <c r="CO736" t="s">
        <v>359</v>
      </c>
      <c r="CP736" t="s">
        <v>375</v>
      </c>
      <c r="CQ736" t="s">
        <v>359</v>
      </c>
      <c r="CR736">
        <v>0</v>
      </c>
      <c r="CS736" t="s">
        <v>359</v>
      </c>
      <c r="CT736" t="s">
        <v>376</v>
      </c>
      <c r="CU736" t="s">
        <v>359</v>
      </c>
      <c r="CV736" t="s">
        <v>375</v>
      </c>
      <c r="CW736" t="s">
        <v>359</v>
      </c>
      <c r="CX736" t="s">
        <v>10687</v>
      </c>
      <c r="CY736" t="s">
        <v>10688</v>
      </c>
      <c r="CZ736" t="s">
        <v>2886</v>
      </c>
      <c r="DA736" t="s">
        <v>10689</v>
      </c>
      <c r="DB736">
        <v>28</v>
      </c>
      <c r="DC736" t="s">
        <v>10690</v>
      </c>
      <c r="DD736">
        <v>2014</v>
      </c>
      <c r="DE736" t="s">
        <v>370</v>
      </c>
      <c r="DF736" t="s">
        <v>361</v>
      </c>
      <c r="DJ736" t="s">
        <v>359</v>
      </c>
      <c r="DL736" t="s">
        <v>370</v>
      </c>
      <c r="DM736" t="s">
        <v>10691</v>
      </c>
      <c r="DN736" t="s">
        <v>10692</v>
      </c>
    </row>
    <row r="737" spans="1:118" x14ac:dyDescent="0.3">
      <c r="A737" t="s">
        <v>10693</v>
      </c>
      <c r="B737">
        <v>1</v>
      </c>
      <c r="D737" t="s">
        <v>465</v>
      </c>
      <c r="E737" t="s">
        <v>10694</v>
      </c>
      <c r="F737" t="s">
        <v>10695</v>
      </c>
      <c r="G737" t="s">
        <v>468</v>
      </c>
      <c r="H737" t="s">
        <v>2251</v>
      </c>
      <c r="I737">
        <v>2017</v>
      </c>
      <c r="J737" t="s">
        <v>353</v>
      </c>
      <c r="K737" t="s">
        <v>354</v>
      </c>
      <c r="L737" t="s">
        <v>1033</v>
      </c>
      <c r="M737" t="s">
        <v>3784</v>
      </c>
      <c r="N737" t="s">
        <v>3870</v>
      </c>
      <c r="Q737" t="s">
        <v>10696</v>
      </c>
      <c r="T737">
        <v>129</v>
      </c>
      <c r="U737">
        <v>129</v>
      </c>
      <c r="V737">
        <v>0</v>
      </c>
      <c r="W737" t="s">
        <v>359</v>
      </c>
      <c r="X737" t="s">
        <v>394</v>
      </c>
      <c r="Z737">
        <v>2015</v>
      </c>
      <c r="AA737" t="s">
        <v>359</v>
      </c>
      <c r="AB737" t="s">
        <v>10697</v>
      </c>
      <c r="AC737" t="s">
        <v>362</v>
      </c>
      <c r="AD737" t="s">
        <v>3872</v>
      </c>
      <c r="AE737">
        <v>1</v>
      </c>
      <c r="AF737" t="s">
        <v>363</v>
      </c>
      <c r="AG737" t="s">
        <v>3873</v>
      </c>
      <c r="AH737" t="s">
        <v>10698</v>
      </c>
      <c r="AI737" t="s">
        <v>3875</v>
      </c>
      <c r="AJ737" t="s">
        <v>3876</v>
      </c>
      <c r="AL737" t="s">
        <v>359</v>
      </c>
      <c r="AM737">
        <v>50</v>
      </c>
      <c r="AN737" t="s">
        <v>361</v>
      </c>
      <c r="AT737">
        <v>50</v>
      </c>
      <c r="AU737" t="s">
        <v>361</v>
      </c>
      <c r="BA737" t="s">
        <v>361</v>
      </c>
      <c r="BJ737" t="s">
        <v>361</v>
      </c>
      <c r="BP737" t="s">
        <v>361</v>
      </c>
      <c r="BV737" t="s">
        <v>361</v>
      </c>
      <c r="CE737" t="s">
        <v>361</v>
      </c>
      <c r="CN737" t="s">
        <v>359</v>
      </c>
      <c r="CO737" t="s">
        <v>359</v>
      </c>
      <c r="CP737" t="s">
        <v>375</v>
      </c>
      <c r="CQ737" t="s">
        <v>359</v>
      </c>
      <c r="CR737">
        <v>0</v>
      </c>
      <c r="CS737" t="s">
        <v>359</v>
      </c>
      <c r="CT737" t="s">
        <v>376</v>
      </c>
      <c r="CU737" t="s">
        <v>359</v>
      </c>
      <c r="CV737" t="s">
        <v>375</v>
      </c>
      <c r="CW737" t="s">
        <v>359</v>
      </c>
      <c r="CX737" t="s">
        <v>10699</v>
      </c>
      <c r="CY737" t="s">
        <v>10700</v>
      </c>
      <c r="CZ737" t="s">
        <v>10701</v>
      </c>
      <c r="DA737" t="s">
        <v>10702</v>
      </c>
      <c r="DB737">
        <v>1</v>
      </c>
      <c r="DC737" t="s">
        <v>10703</v>
      </c>
      <c r="DD737">
        <v>2015</v>
      </c>
      <c r="DE737" t="s">
        <v>622</v>
      </c>
      <c r="DF737" t="s">
        <v>361</v>
      </c>
      <c r="DJ737" t="s">
        <v>361</v>
      </c>
      <c r="DK737" t="s">
        <v>3884</v>
      </c>
      <c r="DL737" t="s">
        <v>622</v>
      </c>
      <c r="DM737" t="s">
        <v>3872</v>
      </c>
      <c r="DN737" t="s">
        <v>10704</v>
      </c>
    </row>
    <row r="738" spans="1:118" x14ac:dyDescent="0.3">
      <c r="A738" t="s">
        <v>10705</v>
      </c>
      <c r="B738">
        <v>1</v>
      </c>
      <c r="D738" t="s">
        <v>487</v>
      </c>
      <c r="E738" t="s">
        <v>10706</v>
      </c>
      <c r="F738" t="s">
        <v>10707</v>
      </c>
      <c r="G738" t="s">
        <v>490</v>
      </c>
      <c r="H738" t="s">
        <v>10708</v>
      </c>
      <c r="I738">
        <v>2017</v>
      </c>
      <c r="J738" t="s">
        <v>353</v>
      </c>
      <c r="K738" t="s">
        <v>354</v>
      </c>
      <c r="L738" t="s">
        <v>492</v>
      </c>
      <c r="M738" t="s">
        <v>846</v>
      </c>
      <c r="N738" t="s">
        <v>10709</v>
      </c>
      <c r="Q738" t="s">
        <v>2072</v>
      </c>
      <c r="T738">
        <v>97</v>
      </c>
      <c r="U738">
        <v>40</v>
      </c>
      <c r="V738">
        <v>57</v>
      </c>
      <c r="W738" t="s">
        <v>359</v>
      </c>
      <c r="X738" t="s">
        <v>394</v>
      </c>
      <c r="Z738">
        <v>2013</v>
      </c>
      <c r="AA738" t="s">
        <v>361</v>
      </c>
      <c r="AC738" t="s">
        <v>362</v>
      </c>
      <c r="AE738">
        <v>1</v>
      </c>
      <c r="AF738" t="s">
        <v>363</v>
      </c>
      <c r="AG738" t="s">
        <v>2073</v>
      </c>
      <c r="AH738" t="s">
        <v>2074</v>
      </c>
      <c r="AI738" t="s">
        <v>2075</v>
      </c>
      <c r="AJ738" t="s">
        <v>2076</v>
      </c>
      <c r="AL738" t="s">
        <v>359</v>
      </c>
      <c r="AM738">
        <v>25</v>
      </c>
      <c r="AN738" t="s">
        <v>361</v>
      </c>
      <c r="AT738">
        <v>25</v>
      </c>
      <c r="AU738" t="s">
        <v>359</v>
      </c>
      <c r="AV738">
        <v>1</v>
      </c>
      <c r="AX738">
        <v>2013</v>
      </c>
      <c r="AY738" t="s">
        <v>370</v>
      </c>
      <c r="AZ738">
        <v>800</v>
      </c>
      <c r="BA738" t="s">
        <v>359</v>
      </c>
      <c r="BB738">
        <v>3</v>
      </c>
      <c r="BC738" t="s">
        <v>2077</v>
      </c>
      <c r="BD738" t="s">
        <v>2078</v>
      </c>
      <c r="BE738" t="s">
        <v>4284</v>
      </c>
      <c r="BF738" t="s">
        <v>2079</v>
      </c>
      <c r="BH738">
        <v>2013</v>
      </c>
      <c r="BI738" t="s">
        <v>369</v>
      </c>
      <c r="BJ738" t="s">
        <v>359</v>
      </c>
      <c r="BK738">
        <v>9</v>
      </c>
      <c r="BL738" t="s">
        <v>857</v>
      </c>
      <c r="BN738">
        <v>2013</v>
      </c>
      <c r="BO738" t="s">
        <v>370</v>
      </c>
      <c r="BP738" t="s">
        <v>359</v>
      </c>
      <c r="BQ738">
        <v>1</v>
      </c>
      <c r="BS738">
        <v>2013</v>
      </c>
      <c r="BT738" t="s">
        <v>370</v>
      </c>
      <c r="BU738">
        <v>7500</v>
      </c>
      <c r="BV738" t="s">
        <v>361</v>
      </c>
      <c r="CE738" t="s">
        <v>361</v>
      </c>
      <c r="CN738" t="s">
        <v>359</v>
      </c>
      <c r="CO738" t="s">
        <v>359</v>
      </c>
      <c r="CP738" t="s">
        <v>375</v>
      </c>
      <c r="CQ738" t="s">
        <v>359</v>
      </c>
      <c r="CR738">
        <v>0</v>
      </c>
      <c r="CS738" t="s">
        <v>359</v>
      </c>
      <c r="CT738" t="s">
        <v>376</v>
      </c>
      <c r="CU738" t="s">
        <v>359</v>
      </c>
      <c r="CV738" t="s">
        <v>375</v>
      </c>
      <c r="CW738" t="s">
        <v>359</v>
      </c>
      <c r="CX738" t="s">
        <v>10710</v>
      </c>
      <c r="CY738" t="s">
        <v>10711</v>
      </c>
      <c r="CZ738" t="s">
        <v>10712</v>
      </c>
      <c r="DA738" t="s">
        <v>10713</v>
      </c>
      <c r="DB738">
        <v>1</v>
      </c>
      <c r="DC738" t="s">
        <v>10714</v>
      </c>
      <c r="DD738">
        <v>2013</v>
      </c>
      <c r="DE738" t="s">
        <v>370</v>
      </c>
      <c r="DF738" t="s">
        <v>359</v>
      </c>
      <c r="DG738">
        <v>1</v>
      </c>
      <c r="DH738">
        <v>3</v>
      </c>
      <c r="DI738" t="s">
        <v>2085</v>
      </c>
      <c r="DJ738" t="s">
        <v>359</v>
      </c>
      <c r="DL738" t="s">
        <v>369</v>
      </c>
      <c r="DN738" t="s">
        <v>10715</v>
      </c>
    </row>
    <row r="739" spans="1:118" x14ac:dyDescent="0.3">
      <c r="A739" t="s">
        <v>10716</v>
      </c>
      <c r="B739">
        <v>1</v>
      </c>
      <c r="D739" t="s">
        <v>487</v>
      </c>
      <c r="E739" t="s">
        <v>10717</v>
      </c>
      <c r="F739" t="s">
        <v>10718</v>
      </c>
      <c r="G739" t="s">
        <v>490</v>
      </c>
      <c r="H739" t="s">
        <v>10719</v>
      </c>
      <c r="I739">
        <v>2017</v>
      </c>
      <c r="J739" t="s">
        <v>353</v>
      </c>
      <c r="K739" t="s">
        <v>354</v>
      </c>
      <c r="L739" t="s">
        <v>537</v>
      </c>
      <c r="M739" t="s">
        <v>1894</v>
      </c>
      <c r="N739" t="s">
        <v>1895</v>
      </c>
      <c r="Q739" t="s">
        <v>1896</v>
      </c>
      <c r="R739">
        <v>10452</v>
      </c>
      <c r="T739">
        <v>119</v>
      </c>
      <c r="U739">
        <v>60</v>
      </c>
      <c r="V739">
        <v>59</v>
      </c>
      <c r="W739" t="s">
        <v>359</v>
      </c>
      <c r="X739" t="s">
        <v>394</v>
      </c>
      <c r="Z739">
        <v>2001</v>
      </c>
      <c r="AA739" t="s">
        <v>361</v>
      </c>
      <c r="AC739" t="s">
        <v>542</v>
      </c>
      <c r="AE739">
        <v>6</v>
      </c>
      <c r="AF739" t="s">
        <v>363</v>
      </c>
      <c r="AG739" t="s">
        <v>543</v>
      </c>
      <c r="AH739" t="s">
        <v>544</v>
      </c>
      <c r="AI739" t="s">
        <v>545</v>
      </c>
      <c r="AJ739" t="s">
        <v>546</v>
      </c>
      <c r="AL739" t="s">
        <v>359</v>
      </c>
      <c r="AM739">
        <v>5</v>
      </c>
      <c r="AN739" t="s">
        <v>359</v>
      </c>
      <c r="AO739">
        <v>3</v>
      </c>
      <c r="AQ739" t="s">
        <v>401</v>
      </c>
      <c r="AR739">
        <v>1989</v>
      </c>
      <c r="AS739" t="s">
        <v>369</v>
      </c>
      <c r="AT739">
        <v>5</v>
      </c>
      <c r="AU739" t="s">
        <v>359</v>
      </c>
      <c r="AV739">
        <v>1</v>
      </c>
      <c r="AX739">
        <v>1989</v>
      </c>
      <c r="AY739" t="s">
        <v>369</v>
      </c>
      <c r="AZ739">
        <v>8000</v>
      </c>
      <c r="BA739" t="s">
        <v>359</v>
      </c>
      <c r="BB739">
        <v>4</v>
      </c>
      <c r="BC739" t="s">
        <v>547</v>
      </c>
      <c r="BD739" t="s">
        <v>10720</v>
      </c>
      <c r="BE739" t="s">
        <v>549</v>
      </c>
      <c r="BF739" t="s">
        <v>10721</v>
      </c>
      <c r="BH739">
        <v>1989</v>
      </c>
      <c r="BI739" t="s">
        <v>370</v>
      </c>
      <c r="BJ739" t="s">
        <v>359</v>
      </c>
      <c r="BK739">
        <v>18</v>
      </c>
      <c r="BL739" t="s">
        <v>551</v>
      </c>
      <c r="BN739">
        <v>1989</v>
      </c>
      <c r="BO739" t="s">
        <v>369</v>
      </c>
      <c r="BP739" t="s">
        <v>359</v>
      </c>
      <c r="BQ739">
        <v>2</v>
      </c>
      <c r="BS739">
        <v>1989</v>
      </c>
      <c r="BT739" t="s">
        <v>369</v>
      </c>
      <c r="BU739">
        <v>15000</v>
      </c>
      <c r="BV739" t="s">
        <v>361</v>
      </c>
      <c r="CE739" t="s">
        <v>361</v>
      </c>
      <c r="CN739" t="s">
        <v>359</v>
      </c>
      <c r="CO739" t="s">
        <v>359</v>
      </c>
      <c r="CP739" t="s">
        <v>375</v>
      </c>
      <c r="CQ739" t="s">
        <v>359</v>
      </c>
      <c r="CR739">
        <v>0</v>
      </c>
      <c r="CS739" t="s">
        <v>359</v>
      </c>
      <c r="CT739" t="s">
        <v>376</v>
      </c>
      <c r="CU739" t="s">
        <v>359</v>
      </c>
      <c r="CV739" t="s">
        <v>375</v>
      </c>
      <c r="CW739" t="s">
        <v>359</v>
      </c>
      <c r="CX739" t="s">
        <v>10722</v>
      </c>
      <c r="CY739" t="s">
        <v>10723</v>
      </c>
      <c r="CZ739" t="s">
        <v>5657</v>
      </c>
      <c r="DA739" t="s">
        <v>10724</v>
      </c>
      <c r="DB739">
        <v>2</v>
      </c>
      <c r="DC739" t="s">
        <v>10725</v>
      </c>
      <c r="DD739">
        <v>2015</v>
      </c>
      <c r="DE739" t="s">
        <v>370</v>
      </c>
      <c r="DF739" t="s">
        <v>361</v>
      </c>
      <c r="DJ739" t="s">
        <v>359</v>
      </c>
      <c r="DL739" t="s">
        <v>369</v>
      </c>
      <c r="DN739" t="s">
        <v>10726</v>
      </c>
    </row>
    <row r="740" spans="1:118" x14ac:dyDescent="0.3">
      <c r="A740" t="s">
        <v>10727</v>
      </c>
      <c r="B740">
        <v>1</v>
      </c>
      <c r="D740" t="s">
        <v>385</v>
      </c>
      <c r="E740" t="s">
        <v>10728</v>
      </c>
      <c r="F740" t="s">
        <v>10729</v>
      </c>
      <c r="G740" t="s">
        <v>388</v>
      </c>
      <c r="H740" t="s">
        <v>10730</v>
      </c>
      <c r="I740">
        <v>2017</v>
      </c>
      <c r="J740" t="s">
        <v>353</v>
      </c>
      <c r="K740" t="s">
        <v>354</v>
      </c>
      <c r="L740" t="s">
        <v>937</v>
      </c>
      <c r="M740" t="s">
        <v>940</v>
      </c>
      <c r="N740" t="s">
        <v>6090</v>
      </c>
      <c r="Q740" t="s">
        <v>940</v>
      </c>
      <c r="T740">
        <v>105</v>
      </c>
      <c r="U740">
        <v>100</v>
      </c>
      <c r="V740">
        <v>5</v>
      </c>
      <c r="W740" t="s">
        <v>359</v>
      </c>
      <c r="X740" t="s">
        <v>394</v>
      </c>
      <c r="Z740">
        <v>2014</v>
      </c>
      <c r="AA740" t="s">
        <v>359</v>
      </c>
      <c r="AB740" t="s">
        <v>4080</v>
      </c>
      <c r="AC740" t="s">
        <v>362</v>
      </c>
      <c r="AE740">
        <v>2</v>
      </c>
      <c r="AF740" t="s">
        <v>363</v>
      </c>
      <c r="AG740" t="s">
        <v>943</v>
      </c>
      <c r="AH740" t="s">
        <v>944</v>
      </c>
      <c r="AI740" t="s">
        <v>4081</v>
      </c>
      <c r="AJ740" t="s">
        <v>946</v>
      </c>
      <c r="AL740" t="s">
        <v>359</v>
      </c>
      <c r="AM740">
        <v>30</v>
      </c>
      <c r="AN740" t="s">
        <v>359</v>
      </c>
      <c r="AO740">
        <v>2</v>
      </c>
      <c r="AQ740" t="s">
        <v>401</v>
      </c>
      <c r="AR740">
        <v>2014</v>
      </c>
      <c r="AS740" t="s">
        <v>370</v>
      </c>
      <c r="AT740">
        <v>30</v>
      </c>
      <c r="AU740" t="s">
        <v>359</v>
      </c>
      <c r="AV740">
        <v>1</v>
      </c>
      <c r="AX740">
        <v>2014</v>
      </c>
      <c r="AY740" t="s">
        <v>370</v>
      </c>
      <c r="AZ740">
        <v>6300</v>
      </c>
      <c r="BA740" t="s">
        <v>359</v>
      </c>
      <c r="BB740">
        <v>5</v>
      </c>
      <c r="BC740" t="s">
        <v>947</v>
      </c>
      <c r="BD740" t="s">
        <v>948</v>
      </c>
      <c r="BE740" t="s">
        <v>949</v>
      </c>
      <c r="BF740" t="s">
        <v>950</v>
      </c>
      <c r="BH740">
        <v>2014</v>
      </c>
      <c r="BI740" t="s">
        <v>370</v>
      </c>
      <c r="BJ740" t="s">
        <v>359</v>
      </c>
      <c r="BK740">
        <v>8</v>
      </c>
      <c r="BL740" t="s">
        <v>805</v>
      </c>
      <c r="BN740">
        <v>2014</v>
      </c>
      <c r="BO740" t="s">
        <v>370</v>
      </c>
      <c r="BP740" t="s">
        <v>361</v>
      </c>
      <c r="BV740" t="s">
        <v>361</v>
      </c>
      <c r="CE740" t="s">
        <v>361</v>
      </c>
      <c r="CN740" t="s">
        <v>359</v>
      </c>
      <c r="CO740" t="s">
        <v>359</v>
      </c>
      <c r="CP740" t="s">
        <v>375</v>
      </c>
      <c r="CQ740" t="s">
        <v>359</v>
      </c>
      <c r="CR740">
        <v>0</v>
      </c>
      <c r="CS740" t="s">
        <v>359</v>
      </c>
      <c r="CT740" t="s">
        <v>376</v>
      </c>
      <c r="CU740" t="s">
        <v>359</v>
      </c>
      <c r="CV740" t="s">
        <v>375</v>
      </c>
      <c r="CW740" t="s">
        <v>359</v>
      </c>
      <c r="CX740" t="s">
        <v>10731</v>
      </c>
      <c r="CY740" t="s">
        <v>10732</v>
      </c>
      <c r="CZ740" t="s">
        <v>10733</v>
      </c>
      <c r="DA740" t="s">
        <v>10734</v>
      </c>
      <c r="DB740">
        <v>2</v>
      </c>
      <c r="DC740" t="s">
        <v>10735</v>
      </c>
      <c r="DD740">
        <v>2014</v>
      </c>
      <c r="DE740" t="s">
        <v>369</v>
      </c>
      <c r="DF740" t="s">
        <v>361</v>
      </c>
      <c r="DJ740" t="s">
        <v>359</v>
      </c>
      <c r="DL740" t="s">
        <v>370</v>
      </c>
      <c r="DN740" t="s">
        <v>10736</v>
      </c>
    </row>
    <row r="741" spans="1:118" x14ac:dyDescent="0.3">
      <c r="A741" t="s">
        <v>10737</v>
      </c>
      <c r="B741">
        <v>1</v>
      </c>
      <c r="D741" t="s">
        <v>631</v>
      </c>
      <c r="E741" t="s">
        <v>10738</v>
      </c>
      <c r="F741" t="s">
        <v>10739</v>
      </c>
      <c r="G741" t="s">
        <v>634</v>
      </c>
      <c r="H741" t="s">
        <v>10740</v>
      </c>
      <c r="I741">
        <v>2017</v>
      </c>
      <c r="J741" t="s">
        <v>353</v>
      </c>
      <c r="K741" t="s">
        <v>354</v>
      </c>
      <c r="L741" t="s">
        <v>564</v>
      </c>
      <c r="M741" t="s">
        <v>2505</v>
      </c>
      <c r="N741" t="s">
        <v>770</v>
      </c>
      <c r="Q741" t="s">
        <v>10741</v>
      </c>
      <c r="T741">
        <v>118</v>
      </c>
      <c r="U741">
        <v>68</v>
      </c>
      <c r="V741">
        <v>50</v>
      </c>
      <c r="W741" t="s">
        <v>359</v>
      </c>
      <c r="X741" t="s">
        <v>394</v>
      </c>
      <c r="Z741">
        <v>2008</v>
      </c>
      <c r="AA741" t="s">
        <v>359</v>
      </c>
      <c r="AB741" t="s">
        <v>2506</v>
      </c>
      <c r="AC741" t="s">
        <v>2508</v>
      </c>
      <c r="AE741">
        <v>1</v>
      </c>
      <c r="AF741" t="s">
        <v>363</v>
      </c>
      <c r="AG741" t="s">
        <v>2509</v>
      </c>
      <c r="AH741" t="s">
        <v>2510</v>
      </c>
      <c r="AI741" t="s">
        <v>2511</v>
      </c>
      <c r="AJ741" t="s">
        <v>2512</v>
      </c>
      <c r="AK741" t="s">
        <v>10742</v>
      </c>
      <c r="AL741" t="s">
        <v>359</v>
      </c>
      <c r="AM741">
        <v>40</v>
      </c>
      <c r="AN741" t="s">
        <v>359</v>
      </c>
      <c r="AO741">
        <v>1</v>
      </c>
      <c r="AP741" t="s">
        <v>10743</v>
      </c>
      <c r="AQ741" t="s">
        <v>401</v>
      </c>
      <c r="AR741">
        <v>2008</v>
      </c>
      <c r="AS741" t="s">
        <v>370</v>
      </c>
      <c r="AT741">
        <v>40</v>
      </c>
      <c r="AU741" t="s">
        <v>359</v>
      </c>
      <c r="AV741">
        <v>1</v>
      </c>
      <c r="AW741" t="s">
        <v>10744</v>
      </c>
      <c r="AX741">
        <v>2008</v>
      </c>
      <c r="AY741" t="s">
        <v>370</v>
      </c>
      <c r="AZ741">
        <v>700</v>
      </c>
      <c r="BA741" t="s">
        <v>359</v>
      </c>
      <c r="BB741">
        <v>2</v>
      </c>
      <c r="BC741" t="s">
        <v>2513</v>
      </c>
      <c r="BD741" t="s">
        <v>2514</v>
      </c>
      <c r="BE741" t="s">
        <v>2515</v>
      </c>
      <c r="BF741" t="s">
        <v>2516</v>
      </c>
      <c r="BG741" t="s">
        <v>10745</v>
      </c>
      <c r="BH741">
        <v>2008</v>
      </c>
      <c r="BI741" t="s">
        <v>370</v>
      </c>
      <c r="BJ741" t="s">
        <v>361</v>
      </c>
      <c r="BP741" t="s">
        <v>359</v>
      </c>
      <c r="BQ741">
        <v>1</v>
      </c>
      <c r="BS741">
        <v>2008</v>
      </c>
      <c r="BT741" t="s">
        <v>370</v>
      </c>
      <c r="BU741">
        <v>500</v>
      </c>
      <c r="BV741" t="s">
        <v>361</v>
      </c>
      <c r="CE741" t="s">
        <v>361</v>
      </c>
      <c r="CN741" t="s">
        <v>359</v>
      </c>
      <c r="CO741" t="s">
        <v>359</v>
      </c>
      <c r="CP741" t="s">
        <v>375</v>
      </c>
      <c r="CQ741" t="s">
        <v>359</v>
      </c>
      <c r="CR741">
        <v>0</v>
      </c>
      <c r="CS741" t="s">
        <v>359</v>
      </c>
      <c r="CT741" t="s">
        <v>376</v>
      </c>
      <c r="CU741" t="s">
        <v>359</v>
      </c>
      <c r="CV741" t="s">
        <v>375</v>
      </c>
      <c r="CW741" t="s">
        <v>359</v>
      </c>
      <c r="CX741" t="s">
        <v>10746</v>
      </c>
      <c r="CY741" t="s">
        <v>10747</v>
      </c>
      <c r="CZ741" t="s">
        <v>10748</v>
      </c>
      <c r="DA741" t="s">
        <v>10749</v>
      </c>
      <c r="DB741">
        <v>3</v>
      </c>
      <c r="DC741" t="s">
        <v>10750</v>
      </c>
      <c r="DD741">
        <v>2008</v>
      </c>
      <c r="DE741" t="s">
        <v>369</v>
      </c>
      <c r="DF741" t="s">
        <v>361</v>
      </c>
      <c r="DJ741" t="s">
        <v>359</v>
      </c>
      <c r="DL741" t="s">
        <v>370</v>
      </c>
      <c r="DM741" t="s">
        <v>2522</v>
      </c>
      <c r="DN741" t="s">
        <v>10751</v>
      </c>
    </row>
    <row r="742" spans="1:118" x14ac:dyDescent="0.3">
      <c r="A742" t="s">
        <v>10752</v>
      </c>
      <c r="B742">
        <v>1</v>
      </c>
      <c r="D742" t="s">
        <v>465</v>
      </c>
      <c r="E742" t="s">
        <v>10753</v>
      </c>
      <c r="F742" t="s">
        <v>10754</v>
      </c>
      <c r="G742" t="s">
        <v>468</v>
      </c>
      <c r="H742" t="s">
        <v>10755</v>
      </c>
      <c r="I742">
        <v>2017</v>
      </c>
      <c r="J742" t="s">
        <v>353</v>
      </c>
      <c r="K742" t="s">
        <v>354</v>
      </c>
      <c r="L742" t="s">
        <v>664</v>
      </c>
      <c r="M742" t="s">
        <v>4155</v>
      </c>
      <c r="N742" t="s">
        <v>419</v>
      </c>
      <c r="Q742" t="s">
        <v>10756</v>
      </c>
      <c r="R742">
        <v>30604</v>
      </c>
      <c r="T742">
        <v>170</v>
      </c>
      <c r="U742">
        <v>170</v>
      </c>
      <c r="V742">
        <v>0</v>
      </c>
      <c r="W742" t="s">
        <v>359</v>
      </c>
      <c r="X742" t="s">
        <v>360</v>
      </c>
      <c r="Z742">
        <v>2012</v>
      </c>
      <c r="AA742" t="s">
        <v>361</v>
      </c>
      <c r="AC742" t="s">
        <v>362</v>
      </c>
      <c r="AD742" t="s">
        <v>3590</v>
      </c>
      <c r="AE742">
        <v>11</v>
      </c>
      <c r="AF742" t="s">
        <v>363</v>
      </c>
      <c r="AG742" t="s">
        <v>670</v>
      </c>
      <c r="AH742" t="s">
        <v>671</v>
      </c>
      <c r="AI742" t="s">
        <v>672</v>
      </c>
      <c r="AJ742" t="s">
        <v>673</v>
      </c>
      <c r="AL742" t="s">
        <v>359</v>
      </c>
      <c r="AM742">
        <v>4</v>
      </c>
      <c r="AN742" t="s">
        <v>361</v>
      </c>
      <c r="AT742">
        <v>4</v>
      </c>
      <c r="AU742" t="s">
        <v>361</v>
      </c>
      <c r="BA742" t="s">
        <v>361</v>
      </c>
      <c r="BJ742" t="s">
        <v>361</v>
      </c>
      <c r="BP742" t="s">
        <v>361</v>
      </c>
      <c r="BV742" t="s">
        <v>361</v>
      </c>
      <c r="CE742" t="s">
        <v>361</v>
      </c>
      <c r="CN742" t="s">
        <v>359</v>
      </c>
      <c r="CO742" t="s">
        <v>359</v>
      </c>
      <c r="CP742" t="s">
        <v>375</v>
      </c>
      <c r="CQ742" t="s">
        <v>359</v>
      </c>
      <c r="CR742">
        <v>0</v>
      </c>
      <c r="CS742" t="s">
        <v>359</v>
      </c>
      <c r="CT742" t="s">
        <v>376</v>
      </c>
      <c r="CU742" t="s">
        <v>359</v>
      </c>
      <c r="CV742" t="s">
        <v>375</v>
      </c>
      <c r="CW742" t="s">
        <v>359</v>
      </c>
      <c r="CX742" t="s">
        <v>10757</v>
      </c>
      <c r="CY742" t="s">
        <v>10758</v>
      </c>
      <c r="CZ742" t="s">
        <v>10759</v>
      </c>
      <c r="DA742" t="s">
        <v>10760</v>
      </c>
      <c r="DB742">
        <v>2</v>
      </c>
      <c r="DC742" t="s">
        <v>10761</v>
      </c>
      <c r="DD742">
        <v>2012</v>
      </c>
      <c r="DE742" t="s">
        <v>370</v>
      </c>
      <c r="DF742" t="s">
        <v>361</v>
      </c>
      <c r="DJ742" t="s">
        <v>359</v>
      </c>
      <c r="DL742" t="s">
        <v>370</v>
      </c>
      <c r="DM742" t="s">
        <v>3590</v>
      </c>
      <c r="DN742" t="s">
        <v>10762</v>
      </c>
    </row>
    <row r="743" spans="1:118" x14ac:dyDescent="0.3">
      <c r="A743" t="s">
        <v>10763</v>
      </c>
      <c r="B743">
        <v>1</v>
      </c>
      <c r="D743" t="s">
        <v>487</v>
      </c>
      <c r="E743" t="s">
        <v>10764</v>
      </c>
      <c r="F743" t="s">
        <v>10765</v>
      </c>
      <c r="G743" t="s">
        <v>490</v>
      </c>
      <c r="H743" t="s">
        <v>10766</v>
      </c>
      <c r="I743">
        <v>2017</v>
      </c>
      <c r="J743" t="s">
        <v>353</v>
      </c>
      <c r="K743" t="s">
        <v>354</v>
      </c>
      <c r="L743" t="s">
        <v>1033</v>
      </c>
      <c r="M743" t="s">
        <v>3784</v>
      </c>
      <c r="N743" t="s">
        <v>5633</v>
      </c>
      <c r="Q743" t="s">
        <v>1060</v>
      </c>
      <c r="R743">
        <v>6436</v>
      </c>
      <c r="T743">
        <v>281</v>
      </c>
      <c r="U743">
        <v>50</v>
      </c>
      <c r="V743">
        <v>231</v>
      </c>
      <c r="W743" t="s">
        <v>359</v>
      </c>
      <c r="X743" t="s">
        <v>360</v>
      </c>
      <c r="Z743">
        <v>2013</v>
      </c>
      <c r="AA743" t="s">
        <v>361</v>
      </c>
      <c r="AC743" t="s">
        <v>362</v>
      </c>
      <c r="AE743">
        <v>7</v>
      </c>
      <c r="AF743" t="s">
        <v>363</v>
      </c>
      <c r="AG743" t="s">
        <v>1061</v>
      </c>
      <c r="AH743" t="s">
        <v>1062</v>
      </c>
      <c r="AI743" t="s">
        <v>1063</v>
      </c>
      <c r="AJ743" t="s">
        <v>1064</v>
      </c>
      <c r="AL743" t="s">
        <v>359</v>
      </c>
      <c r="AM743">
        <v>10</v>
      </c>
      <c r="AN743" t="s">
        <v>359</v>
      </c>
      <c r="AO743">
        <v>3</v>
      </c>
      <c r="AQ743" t="s">
        <v>401</v>
      </c>
      <c r="AR743">
        <v>2013</v>
      </c>
      <c r="AS743" t="s">
        <v>370</v>
      </c>
      <c r="AT743">
        <v>10</v>
      </c>
      <c r="AU743" t="s">
        <v>359</v>
      </c>
      <c r="AV743">
        <v>1</v>
      </c>
      <c r="AX743">
        <v>2013</v>
      </c>
      <c r="AY743" t="s">
        <v>370</v>
      </c>
      <c r="AZ743">
        <v>1500</v>
      </c>
      <c r="BA743" t="s">
        <v>359</v>
      </c>
      <c r="BB743">
        <v>20</v>
      </c>
      <c r="BC743" t="s">
        <v>1065</v>
      </c>
      <c r="BD743" t="s">
        <v>1066</v>
      </c>
      <c r="BE743" t="s">
        <v>1067</v>
      </c>
      <c r="BF743" t="s">
        <v>1068</v>
      </c>
      <c r="BH743">
        <v>2013</v>
      </c>
      <c r="BI743" t="s">
        <v>370</v>
      </c>
      <c r="BJ743" t="s">
        <v>359</v>
      </c>
      <c r="BK743">
        <v>25</v>
      </c>
      <c r="BL743" t="s">
        <v>1402</v>
      </c>
      <c r="BN743">
        <v>2013</v>
      </c>
      <c r="BO743" t="s">
        <v>370</v>
      </c>
      <c r="BP743" t="s">
        <v>359</v>
      </c>
      <c r="BQ743">
        <v>4</v>
      </c>
      <c r="BS743">
        <v>2013</v>
      </c>
      <c r="BT743" t="s">
        <v>370</v>
      </c>
      <c r="BU743">
        <v>11000</v>
      </c>
      <c r="BV743" t="s">
        <v>359</v>
      </c>
      <c r="BW743">
        <v>2</v>
      </c>
      <c r="BY743">
        <v>2013</v>
      </c>
      <c r="BZ743" t="s">
        <v>369</v>
      </c>
      <c r="CA743" t="s">
        <v>359</v>
      </c>
      <c r="CC743">
        <v>2013</v>
      </c>
      <c r="CD743" t="s">
        <v>370</v>
      </c>
      <c r="CE743" t="s">
        <v>361</v>
      </c>
      <c r="CN743" t="s">
        <v>359</v>
      </c>
      <c r="CO743" t="s">
        <v>359</v>
      </c>
      <c r="CP743" t="s">
        <v>375</v>
      </c>
      <c r="CQ743" t="s">
        <v>359</v>
      </c>
      <c r="CR743">
        <v>0</v>
      </c>
      <c r="CS743" t="s">
        <v>359</v>
      </c>
      <c r="CT743" t="s">
        <v>376</v>
      </c>
      <c r="CU743" t="s">
        <v>359</v>
      </c>
      <c r="CV743" t="s">
        <v>375</v>
      </c>
      <c r="CW743" t="s">
        <v>359</v>
      </c>
      <c r="CX743" t="s">
        <v>10767</v>
      </c>
      <c r="CY743" t="s">
        <v>10768</v>
      </c>
      <c r="CZ743" t="s">
        <v>10769</v>
      </c>
      <c r="DA743" t="s">
        <v>10770</v>
      </c>
      <c r="DB743">
        <v>1</v>
      </c>
      <c r="DC743" t="s">
        <v>10771</v>
      </c>
      <c r="DD743">
        <v>2013</v>
      </c>
      <c r="DE743" t="s">
        <v>370</v>
      </c>
      <c r="DF743" t="s">
        <v>361</v>
      </c>
      <c r="DJ743" t="s">
        <v>359</v>
      </c>
      <c r="DL743" t="s">
        <v>369</v>
      </c>
      <c r="DN743" t="s">
        <v>10772</v>
      </c>
    </row>
    <row r="744" spans="1:118" x14ac:dyDescent="0.3">
      <c r="A744" t="s">
        <v>10773</v>
      </c>
      <c r="B744">
        <v>1</v>
      </c>
      <c r="D744" t="s">
        <v>465</v>
      </c>
      <c r="E744" t="s">
        <v>10774</v>
      </c>
      <c r="F744" t="s">
        <v>10775</v>
      </c>
      <c r="G744" t="s">
        <v>468</v>
      </c>
      <c r="H744" t="s">
        <v>10776</v>
      </c>
      <c r="I744">
        <v>2017</v>
      </c>
      <c r="J744" t="s">
        <v>353</v>
      </c>
      <c r="K744" t="s">
        <v>354</v>
      </c>
      <c r="L744" t="s">
        <v>470</v>
      </c>
      <c r="M744" t="s">
        <v>2879</v>
      </c>
      <c r="N744" t="s">
        <v>2879</v>
      </c>
      <c r="Q744" t="s">
        <v>10777</v>
      </c>
      <c r="R744">
        <v>844</v>
      </c>
      <c r="T744">
        <v>119</v>
      </c>
      <c r="U744">
        <v>119</v>
      </c>
      <c r="V744">
        <v>0</v>
      </c>
      <c r="W744" t="s">
        <v>359</v>
      </c>
      <c r="X744" t="s">
        <v>394</v>
      </c>
      <c r="Z744">
        <v>2010</v>
      </c>
      <c r="AA744" t="s">
        <v>361</v>
      </c>
      <c r="AC744" t="s">
        <v>3310</v>
      </c>
      <c r="AD744" t="s">
        <v>10778</v>
      </c>
      <c r="AE744">
        <v>1</v>
      </c>
      <c r="AF744" t="s">
        <v>363</v>
      </c>
      <c r="AG744" t="s">
        <v>3312</v>
      </c>
      <c r="AH744" t="s">
        <v>3313</v>
      </c>
      <c r="AI744" t="s">
        <v>3314</v>
      </c>
      <c r="AJ744" t="s">
        <v>3315</v>
      </c>
      <c r="AL744" t="s">
        <v>359</v>
      </c>
      <c r="AM744">
        <v>30</v>
      </c>
      <c r="AN744" t="s">
        <v>361</v>
      </c>
      <c r="AT744">
        <v>30</v>
      </c>
      <c r="AU744" t="s">
        <v>361</v>
      </c>
      <c r="BA744" t="s">
        <v>361</v>
      </c>
      <c r="BJ744" t="s">
        <v>361</v>
      </c>
      <c r="BP744" t="s">
        <v>361</v>
      </c>
      <c r="BV744" t="s">
        <v>361</v>
      </c>
      <c r="CE744" t="s">
        <v>361</v>
      </c>
      <c r="CN744" t="s">
        <v>359</v>
      </c>
      <c r="CO744" t="s">
        <v>359</v>
      </c>
      <c r="CP744" t="s">
        <v>375</v>
      </c>
      <c r="CQ744" t="s">
        <v>359</v>
      </c>
      <c r="CR744">
        <v>0</v>
      </c>
      <c r="CS744" t="s">
        <v>359</v>
      </c>
      <c r="CT744" t="s">
        <v>376</v>
      </c>
      <c r="CU744" t="s">
        <v>359</v>
      </c>
      <c r="CV744" t="s">
        <v>375</v>
      </c>
      <c r="CW744" t="s">
        <v>359</v>
      </c>
      <c r="CX744" t="s">
        <v>10779</v>
      </c>
      <c r="CY744" t="s">
        <v>10780</v>
      </c>
      <c r="CZ744" t="s">
        <v>10781</v>
      </c>
      <c r="DA744" t="s">
        <v>10782</v>
      </c>
      <c r="DB744">
        <v>1</v>
      </c>
      <c r="DC744" t="s">
        <v>10783</v>
      </c>
      <c r="DD744">
        <v>2010</v>
      </c>
      <c r="DE744" t="s">
        <v>622</v>
      </c>
      <c r="DF744" t="s">
        <v>361</v>
      </c>
      <c r="DJ744" t="s">
        <v>361</v>
      </c>
      <c r="DK744" t="s">
        <v>10778</v>
      </c>
      <c r="DL744" t="s">
        <v>622</v>
      </c>
      <c r="DM744" t="s">
        <v>10778</v>
      </c>
      <c r="DN744" t="s">
        <v>10784</v>
      </c>
    </row>
    <row r="745" spans="1:118" x14ac:dyDescent="0.3">
      <c r="A745" t="s">
        <v>10785</v>
      </c>
      <c r="B745">
        <v>1</v>
      </c>
      <c r="D745" t="s">
        <v>487</v>
      </c>
      <c r="E745" t="s">
        <v>10786</v>
      </c>
      <c r="F745" t="s">
        <v>10787</v>
      </c>
      <c r="G745" t="s">
        <v>490</v>
      </c>
      <c r="H745" t="s">
        <v>10788</v>
      </c>
      <c r="I745">
        <v>2017</v>
      </c>
      <c r="J745" t="s">
        <v>353</v>
      </c>
      <c r="K745" t="s">
        <v>354</v>
      </c>
      <c r="L745" t="s">
        <v>537</v>
      </c>
      <c r="M745" t="s">
        <v>538</v>
      </c>
      <c r="N745" t="s">
        <v>3859</v>
      </c>
      <c r="Q745" t="s">
        <v>1121</v>
      </c>
      <c r="T745">
        <v>139</v>
      </c>
      <c r="U745">
        <v>50</v>
      </c>
      <c r="V745">
        <v>89</v>
      </c>
      <c r="W745" t="s">
        <v>359</v>
      </c>
      <c r="X745" t="s">
        <v>360</v>
      </c>
      <c r="Z745">
        <v>2015</v>
      </c>
      <c r="AA745" t="s">
        <v>359</v>
      </c>
      <c r="AB745" t="s">
        <v>1122</v>
      </c>
      <c r="AC745" t="s">
        <v>362</v>
      </c>
      <c r="AE745">
        <v>2</v>
      </c>
      <c r="AF745" t="s">
        <v>363</v>
      </c>
      <c r="AG745" t="s">
        <v>1123</v>
      </c>
      <c r="AH745" t="s">
        <v>425</v>
      </c>
      <c r="AI745" t="s">
        <v>426</v>
      </c>
      <c r="AJ745" t="s">
        <v>427</v>
      </c>
      <c r="AL745" t="s">
        <v>359</v>
      </c>
      <c r="AM745">
        <v>5</v>
      </c>
      <c r="AN745" t="s">
        <v>359</v>
      </c>
      <c r="AO745">
        <v>1</v>
      </c>
      <c r="AQ745" t="s">
        <v>401</v>
      </c>
      <c r="AR745">
        <v>2015</v>
      </c>
      <c r="AS745" t="s">
        <v>370</v>
      </c>
      <c r="AT745">
        <v>5</v>
      </c>
      <c r="AU745" t="s">
        <v>359</v>
      </c>
      <c r="AV745">
        <v>1</v>
      </c>
      <c r="AX745">
        <v>2015</v>
      </c>
      <c r="AY745" t="s">
        <v>370</v>
      </c>
      <c r="AZ745">
        <v>1000</v>
      </c>
      <c r="BA745" t="s">
        <v>359</v>
      </c>
      <c r="BB745">
        <v>7</v>
      </c>
      <c r="BC745" t="s">
        <v>1124</v>
      </c>
      <c r="BD745" t="s">
        <v>3142</v>
      </c>
      <c r="BE745" t="s">
        <v>1126</v>
      </c>
      <c r="BF745" t="s">
        <v>3143</v>
      </c>
      <c r="BH745">
        <v>2015</v>
      </c>
      <c r="BI745" t="s">
        <v>370</v>
      </c>
      <c r="BJ745" t="s">
        <v>359</v>
      </c>
      <c r="BK745">
        <v>8</v>
      </c>
      <c r="BL745" t="s">
        <v>6815</v>
      </c>
      <c r="BN745">
        <v>2015</v>
      </c>
      <c r="BO745" t="s">
        <v>370</v>
      </c>
      <c r="BP745" t="s">
        <v>359</v>
      </c>
      <c r="BQ745">
        <v>3</v>
      </c>
      <c r="BS745">
        <v>2015</v>
      </c>
      <c r="BT745" t="s">
        <v>370</v>
      </c>
      <c r="BU745">
        <v>6000</v>
      </c>
      <c r="BV745" t="s">
        <v>359</v>
      </c>
      <c r="BW745">
        <v>2</v>
      </c>
      <c r="BY745">
        <v>2015</v>
      </c>
      <c r="BZ745" t="s">
        <v>370</v>
      </c>
      <c r="CA745" t="s">
        <v>359</v>
      </c>
      <c r="CC745">
        <v>2015</v>
      </c>
      <c r="CD745" t="s">
        <v>370</v>
      </c>
      <c r="CE745" t="s">
        <v>361</v>
      </c>
      <c r="CN745" t="s">
        <v>359</v>
      </c>
      <c r="CO745" t="s">
        <v>359</v>
      </c>
      <c r="CP745" t="s">
        <v>375</v>
      </c>
      <c r="CQ745" t="s">
        <v>359</v>
      </c>
      <c r="CR745">
        <v>0</v>
      </c>
      <c r="CS745" t="s">
        <v>359</v>
      </c>
      <c r="CT745" t="s">
        <v>376</v>
      </c>
      <c r="CU745" t="s">
        <v>359</v>
      </c>
      <c r="CV745" t="s">
        <v>375</v>
      </c>
      <c r="CW745" t="s">
        <v>359</v>
      </c>
      <c r="CX745" t="s">
        <v>10789</v>
      </c>
      <c r="CY745" t="s">
        <v>10790</v>
      </c>
      <c r="CZ745" t="s">
        <v>10791</v>
      </c>
      <c r="DA745" t="s">
        <v>10792</v>
      </c>
      <c r="DB745">
        <v>2</v>
      </c>
      <c r="DC745" t="s">
        <v>10793</v>
      </c>
      <c r="DD745">
        <v>2015</v>
      </c>
      <c r="DE745" t="s">
        <v>370</v>
      </c>
      <c r="DF745" t="s">
        <v>361</v>
      </c>
      <c r="DJ745" t="s">
        <v>359</v>
      </c>
      <c r="DL745" t="s">
        <v>370</v>
      </c>
      <c r="DN745" t="s">
        <v>10794</v>
      </c>
    </row>
    <row r="746" spans="1:118" x14ac:dyDescent="0.3">
      <c r="A746" t="s">
        <v>10795</v>
      </c>
      <c r="B746">
        <v>1</v>
      </c>
      <c r="D746" t="s">
        <v>348</v>
      </c>
      <c r="E746" t="s">
        <v>10796</v>
      </c>
      <c r="F746" t="s">
        <v>10797</v>
      </c>
      <c r="G746" t="s">
        <v>351</v>
      </c>
      <c r="H746" t="s">
        <v>3890</v>
      </c>
      <c r="I746">
        <v>2017</v>
      </c>
      <c r="J746" t="s">
        <v>353</v>
      </c>
      <c r="K746" t="s">
        <v>354</v>
      </c>
      <c r="L746" t="s">
        <v>996</v>
      </c>
      <c r="M746" t="s">
        <v>997</v>
      </c>
      <c r="N746" t="s">
        <v>1476</v>
      </c>
      <c r="Q746" t="s">
        <v>10798</v>
      </c>
      <c r="R746">
        <v>6572</v>
      </c>
      <c r="T746">
        <v>1165</v>
      </c>
      <c r="U746">
        <v>1165</v>
      </c>
      <c r="V746">
        <v>0</v>
      </c>
      <c r="W746" t="s">
        <v>359</v>
      </c>
      <c r="X746" t="s">
        <v>360</v>
      </c>
      <c r="Z746">
        <v>2016</v>
      </c>
      <c r="AA746" t="s">
        <v>361</v>
      </c>
      <c r="AC746" t="s">
        <v>362</v>
      </c>
      <c r="AE746">
        <v>3</v>
      </c>
      <c r="AF746" t="s">
        <v>363</v>
      </c>
      <c r="AG746" t="s">
        <v>1001</v>
      </c>
      <c r="AH746" t="s">
        <v>10799</v>
      </c>
      <c r="AI746" t="s">
        <v>1003</v>
      </c>
      <c r="AJ746" t="s">
        <v>1004</v>
      </c>
      <c r="AL746" t="s">
        <v>359</v>
      </c>
      <c r="AM746">
        <v>3</v>
      </c>
      <c r="AN746" t="s">
        <v>359</v>
      </c>
      <c r="AO746">
        <v>1</v>
      </c>
      <c r="AQ746" t="s">
        <v>368</v>
      </c>
      <c r="AR746">
        <v>2016</v>
      </c>
      <c r="AS746" t="s">
        <v>370</v>
      </c>
      <c r="AT746">
        <v>3</v>
      </c>
      <c r="AU746" t="s">
        <v>359</v>
      </c>
      <c r="AV746">
        <v>1</v>
      </c>
      <c r="AX746">
        <v>2016</v>
      </c>
      <c r="AY746" t="s">
        <v>370</v>
      </c>
      <c r="AZ746">
        <v>35000</v>
      </c>
      <c r="BA746" t="s">
        <v>359</v>
      </c>
      <c r="BB746">
        <v>10</v>
      </c>
      <c r="BC746" t="s">
        <v>6077</v>
      </c>
      <c r="BD746" t="s">
        <v>6078</v>
      </c>
      <c r="BE746" t="s">
        <v>6079</v>
      </c>
      <c r="BF746" t="s">
        <v>6080</v>
      </c>
      <c r="BH746">
        <v>2016</v>
      </c>
      <c r="BI746" t="s">
        <v>370</v>
      </c>
      <c r="BJ746" t="s">
        <v>359</v>
      </c>
      <c r="BK746">
        <v>8</v>
      </c>
      <c r="BL746" t="s">
        <v>368</v>
      </c>
      <c r="BN746">
        <v>2016</v>
      </c>
      <c r="BO746" t="s">
        <v>370</v>
      </c>
      <c r="BP746" t="s">
        <v>359</v>
      </c>
      <c r="BQ746">
        <v>1</v>
      </c>
      <c r="BS746">
        <v>2016</v>
      </c>
      <c r="BT746" t="s">
        <v>370</v>
      </c>
      <c r="BU746">
        <v>1000</v>
      </c>
      <c r="BV746" t="s">
        <v>359</v>
      </c>
      <c r="BW746">
        <v>3</v>
      </c>
      <c r="BY746">
        <v>2016</v>
      </c>
      <c r="BZ746" t="s">
        <v>370</v>
      </c>
      <c r="CA746" t="s">
        <v>359</v>
      </c>
      <c r="CC746">
        <v>2016</v>
      </c>
      <c r="CD746" t="s">
        <v>370</v>
      </c>
      <c r="CE746" t="s">
        <v>361</v>
      </c>
      <c r="CN746" t="s">
        <v>359</v>
      </c>
      <c r="CO746" t="s">
        <v>359</v>
      </c>
      <c r="CP746" t="s">
        <v>375</v>
      </c>
      <c r="CQ746" t="s">
        <v>359</v>
      </c>
      <c r="CR746">
        <v>0</v>
      </c>
      <c r="CS746" t="s">
        <v>359</v>
      </c>
      <c r="CT746" t="s">
        <v>376</v>
      </c>
      <c r="CU746" t="s">
        <v>359</v>
      </c>
      <c r="CV746" t="s">
        <v>375</v>
      </c>
      <c r="CW746" t="s">
        <v>359</v>
      </c>
      <c r="CX746" t="s">
        <v>10800</v>
      </c>
      <c r="CY746" t="s">
        <v>10801</v>
      </c>
      <c r="CZ746" t="s">
        <v>10802</v>
      </c>
      <c r="DA746" t="s">
        <v>10803</v>
      </c>
      <c r="DB746">
        <v>1</v>
      </c>
      <c r="DC746" t="s">
        <v>10804</v>
      </c>
      <c r="DD746">
        <v>2016</v>
      </c>
      <c r="DE746" t="s">
        <v>370</v>
      </c>
      <c r="DF746" t="s">
        <v>361</v>
      </c>
      <c r="DJ746" t="s">
        <v>359</v>
      </c>
      <c r="DL746" t="s">
        <v>370</v>
      </c>
      <c r="DN746" t="s">
        <v>10805</v>
      </c>
    </row>
    <row r="747" spans="1:118" x14ac:dyDescent="0.3">
      <c r="A747" t="s">
        <v>10806</v>
      </c>
      <c r="B747">
        <v>1</v>
      </c>
      <c r="D747" t="s">
        <v>465</v>
      </c>
      <c r="E747" t="s">
        <v>10807</v>
      </c>
      <c r="F747" t="s">
        <v>10808</v>
      </c>
      <c r="G747" t="s">
        <v>468</v>
      </c>
      <c r="H747" t="s">
        <v>3001</v>
      </c>
      <c r="I747">
        <v>2017</v>
      </c>
      <c r="J747" t="s">
        <v>353</v>
      </c>
      <c r="K747" t="s">
        <v>354</v>
      </c>
      <c r="L747" t="s">
        <v>937</v>
      </c>
      <c r="M747" t="s">
        <v>1176</v>
      </c>
      <c r="N747" t="s">
        <v>1805</v>
      </c>
      <c r="Q747" t="s">
        <v>10809</v>
      </c>
      <c r="R747">
        <v>30604</v>
      </c>
      <c r="T747">
        <v>177</v>
      </c>
      <c r="U747">
        <v>177</v>
      </c>
      <c r="V747">
        <v>0</v>
      </c>
      <c r="W747" t="s">
        <v>359</v>
      </c>
      <c r="X747" t="s">
        <v>360</v>
      </c>
      <c r="Z747">
        <v>2015</v>
      </c>
      <c r="AA747" t="s">
        <v>361</v>
      </c>
      <c r="AC747" t="s">
        <v>362</v>
      </c>
      <c r="AD747" t="s">
        <v>10810</v>
      </c>
      <c r="AE747">
        <v>11</v>
      </c>
      <c r="AF747" t="s">
        <v>363</v>
      </c>
      <c r="AG747" t="s">
        <v>670</v>
      </c>
      <c r="AH747" t="s">
        <v>671</v>
      </c>
      <c r="AI747" t="s">
        <v>672</v>
      </c>
      <c r="AJ747" t="s">
        <v>673</v>
      </c>
      <c r="AL747" t="s">
        <v>359</v>
      </c>
      <c r="AM747">
        <v>4</v>
      </c>
      <c r="AN747" t="s">
        <v>361</v>
      </c>
      <c r="AT747">
        <v>4</v>
      </c>
      <c r="AU747" t="s">
        <v>361</v>
      </c>
      <c r="BA747" t="s">
        <v>361</v>
      </c>
      <c r="BJ747" t="s">
        <v>361</v>
      </c>
      <c r="BP747" t="s">
        <v>361</v>
      </c>
      <c r="BV747" t="s">
        <v>361</v>
      </c>
      <c r="CE747" t="s">
        <v>361</v>
      </c>
      <c r="CN747" t="s">
        <v>359</v>
      </c>
      <c r="CO747" t="s">
        <v>359</v>
      </c>
      <c r="CP747" t="s">
        <v>375</v>
      </c>
      <c r="CQ747" t="s">
        <v>359</v>
      </c>
      <c r="CR747">
        <v>0</v>
      </c>
      <c r="CS747" t="s">
        <v>359</v>
      </c>
      <c r="CT747" t="s">
        <v>376</v>
      </c>
      <c r="CU747" t="s">
        <v>359</v>
      </c>
      <c r="CV747" t="s">
        <v>375</v>
      </c>
      <c r="CW747" t="s">
        <v>359</v>
      </c>
      <c r="CX747" t="s">
        <v>10811</v>
      </c>
      <c r="CY747" t="s">
        <v>10812</v>
      </c>
      <c r="CZ747" t="s">
        <v>10813</v>
      </c>
      <c r="DA747" t="s">
        <v>10814</v>
      </c>
      <c r="DB747">
        <v>2</v>
      </c>
      <c r="DC747" t="s">
        <v>10815</v>
      </c>
      <c r="DD747">
        <v>2015</v>
      </c>
      <c r="DE747" t="s">
        <v>369</v>
      </c>
      <c r="DF747" t="s">
        <v>361</v>
      </c>
      <c r="DJ747" t="s">
        <v>359</v>
      </c>
      <c r="DL747" t="s">
        <v>369</v>
      </c>
      <c r="DM747" t="s">
        <v>10810</v>
      </c>
      <c r="DN747" t="s">
        <v>10816</v>
      </c>
    </row>
    <row r="748" spans="1:118" x14ac:dyDescent="0.3">
      <c r="A748" t="s">
        <v>10817</v>
      </c>
      <c r="B748">
        <v>1</v>
      </c>
      <c r="D748" t="s">
        <v>465</v>
      </c>
      <c r="E748" t="s">
        <v>10818</v>
      </c>
      <c r="F748" t="s">
        <v>10819</v>
      </c>
      <c r="G748" t="s">
        <v>468</v>
      </c>
      <c r="H748" t="s">
        <v>10820</v>
      </c>
      <c r="I748">
        <v>2017</v>
      </c>
      <c r="J748" t="s">
        <v>353</v>
      </c>
      <c r="K748" t="s">
        <v>354</v>
      </c>
      <c r="L748" t="s">
        <v>937</v>
      </c>
      <c r="M748" t="s">
        <v>847</v>
      </c>
      <c r="N748" t="s">
        <v>1314</v>
      </c>
      <c r="Q748" t="s">
        <v>10821</v>
      </c>
      <c r="R748">
        <v>30604</v>
      </c>
      <c r="T748">
        <v>165</v>
      </c>
      <c r="U748">
        <v>165</v>
      </c>
      <c r="V748">
        <v>0</v>
      </c>
      <c r="W748" t="s">
        <v>359</v>
      </c>
      <c r="X748" t="s">
        <v>360</v>
      </c>
      <c r="Z748">
        <v>2015</v>
      </c>
      <c r="AA748" t="s">
        <v>361</v>
      </c>
      <c r="AC748" t="s">
        <v>362</v>
      </c>
      <c r="AD748" t="s">
        <v>10822</v>
      </c>
      <c r="AE748">
        <v>11</v>
      </c>
      <c r="AF748" t="s">
        <v>363</v>
      </c>
      <c r="AG748" t="s">
        <v>670</v>
      </c>
      <c r="AH748" t="s">
        <v>671</v>
      </c>
      <c r="AI748" t="s">
        <v>672</v>
      </c>
      <c r="AJ748" t="s">
        <v>673</v>
      </c>
      <c r="AL748" t="s">
        <v>359</v>
      </c>
      <c r="AM748">
        <v>4</v>
      </c>
      <c r="AN748" t="s">
        <v>361</v>
      </c>
      <c r="AT748">
        <v>4</v>
      </c>
      <c r="AU748" t="s">
        <v>361</v>
      </c>
      <c r="BA748" t="s">
        <v>361</v>
      </c>
      <c r="BJ748" t="s">
        <v>361</v>
      </c>
      <c r="BP748" t="s">
        <v>361</v>
      </c>
      <c r="BV748" t="s">
        <v>361</v>
      </c>
      <c r="CE748" t="s">
        <v>361</v>
      </c>
      <c r="CN748" t="s">
        <v>359</v>
      </c>
      <c r="CO748" t="s">
        <v>359</v>
      </c>
      <c r="CP748" t="s">
        <v>375</v>
      </c>
      <c r="CQ748" t="s">
        <v>359</v>
      </c>
      <c r="CR748">
        <v>0</v>
      </c>
      <c r="CS748" t="s">
        <v>359</v>
      </c>
      <c r="CT748" t="s">
        <v>376</v>
      </c>
      <c r="CU748" t="s">
        <v>359</v>
      </c>
      <c r="CV748" t="s">
        <v>375</v>
      </c>
      <c r="CW748" t="s">
        <v>359</v>
      </c>
      <c r="CX748" t="s">
        <v>10823</v>
      </c>
      <c r="CY748" t="s">
        <v>10824</v>
      </c>
      <c r="CZ748" t="s">
        <v>10825</v>
      </c>
      <c r="DA748" t="s">
        <v>10826</v>
      </c>
      <c r="DB748">
        <v>2</v>
      </c>
      <c r="DC748" t="s">
        <v>10827</v>
      </c>
      <c r="DD748">
        <v>2015</v>
      </c>
      <c r="DE748" t="s">
        <v>369</v>
      </c>
      <c r="DF748" t="s">
        <v>361</v>
      </c>
      <c r="DJ748" t="s">
        <v>359</v>
      </c>
      <c r="DL748" t="s">
        <v>370</v>
      </c>
      <c r="DM748" t="s">
        <v>10828</v>
      </c>
      <c r="DN748" t="s">
        <v>10829</v>
      </c>
    </row>
    <row r="749" spans="1:118" x14ac:dyDescent="0.3">
      <c r="A749" t="s">
        <v>10830</v>
      </c>
      <c r="B749">
        <v>1</v>
      </c>
      <c r="D749" t="s">
        <v>465</v>
      </c>
      <c r="E749" t="s">
        <v>10831</v>
      </c>
      <c r="F749" t="s">
        <v>10832</v>
      </c>
      <c r="G749" t="s">
        <v>468</v>
      </c>
      <c r="H749" t="s">
        <v>1149</v>
      </c>
      <c r="I749">
        <v>2017</v>
      </c>
      <c r="J749" t="s">
        <v>353</v>
      </c>
      <c r="K749" t="s">
        <v>354</v>
      </c>
      <c r="L749" t="s">
        <v>1033</v>
      </c>
      <c r="M749" t="s">
        <v>1034</v>
      </c>
      <c r="N749" t="s">
        <v>1476</v>
      </c>
      <c r="Q749" t="s">
        <v>10833</v>
      </c>
      <c r="R749">
        <v>2621</v>
      </c>
      <c r="T749">
        <v>243</v>
      </c>
      <c r="U749">
        <v>243</v>
      </c>
      <c r="V749">
        <v>0</v>
      </c>
      <c r="W749" t="s">
        <v>359</v>
      </c>
      <c r="X749" t="s">
        <v>394</v>
      </c>
      <c r="Z749">
        <v>2016</v>
      </c>
      <c r="AA749" t="s">
        <v>361</v>
      </c>
      <c r="AC749" t="s">
        <v>362</v>
      </c>
      <c r="AD749" t="s">
        <v>2529</v>
      </c>
      <c r="AE749">
        <v>1</v>
      </c>
      <c r="AF749" t="s">
        <v>363</v>
      </c>
      <c r="AG749" t="s">
        <v>2530</v>
      </c>
      <c r="AH749" t="s">
        <v>2531</v>
      </c>
      <c r="AI749" t="s">
        <v>2532</v>
      </c>
      <c r="AJ749" t="s">
        <v>2533</v>
      </c>
      <c r="AL749" t="s">
        <v>359</v>
      </c>
      <c r="AM749">
        <v>40</v>
      </c>
      <c r="AN749" t="s">
        <v>361</v>
      </c>
      <c r="AT749">
        <v>40</v>
      </c>
      <c r="AU749" t="s">
        <v>361</v>
      </c>
      <c r="BA749" t="s">
        <v>359</v>
      </c>
      <c r="BB749">
        <v>1</v>
      </c>
      <c r="BC749" t="s">
        <v>10834</v>
      </c>
      <c r="BD749" t="s">
        <v>10835</v>
      </c>
      <c r="BE749" t="s">
        <v>10836</v>
      </c>
      <c r="BF749" t="s">
        <v>10837</v>
      </c>
      <c r="BG749" t="s">
        <v>10838</v>
      </c>
      <c r="BH749">
        <v>2016</v>
      </c>
      <c r="BI749" t="s">
        <v>370</v>
      </c>
      <c r="BJ749" t="s">
        <v>361</v>
      </c>
      <c r="BP749" t="s">
        <v>361</v>
      </c>
      <c r="BV749" t="s">
        <v>361</v>
      </c>
      <c r="CE749" t="s">
        <v>361</v>
      </c>
      <c r="CN749" t="s">
        <v>359</v>
      </c>
      <c r="CO749" t="s">
        <v>359</v>
      </c>
      <c r="CP749" t="s">
        <v>375</v>
      </c>
      <c r="CQ749" t="s">
        <v>359</v>
      </c>
      <c r="CR749">
        <v>0</v>
      </c>
      <c r="CS749" t="s">
        <v>359</v>
      </c>
      <c r="CT749" t="s">
        <v>376</v>
      </c>
      <c r="CU749" t="s">
        <v>359</v>
      </c>
      <c r="CV749" t="s">
        <v>375</v>
      </c>
      <c r="CW749" t="s">
        <v>359</v>
      </c>
      <c r="CX749" t="s">
        <v>10839</v>
      </c>
      <c r="CY749" t="s">
        <v>10840</v>
      </c>
      <c r="CZ749" t="s">
        <v>10841</v>
      </c>
      <c r="DA749" t="s">
        <v>10842</v>
      </c>
      <c r="DB749">
        <v>2</v>
      </c>
      <c r="DC749" t="s">
        <v>10843</v>
      </c>
      <c r="DD749">
        <v>2016</v>
      </c>
      <c r="DE749" t="s">
        <v>370</v>
      </c>
      <c r="DF749" t="s">
        <v>361</v>
      </c>
      <c r="DJ749" t="s">
        <v>359</v>
      </c>
      <c r="DL749" t="s">
        <v>370</v>
      </c>
      <c r="DM749" t="s">
        <v>2529</v>
      </c>
      <c r="DN749" t="s">
        <v>10844</v>
      </c>
    </row>
    <row r="750" spans="1:118" x14ac:dyDescent="0.3">
      <c r="A750" t="s">
        <v>10845</v>
      </c>
      <c r="B750">
        <v>1</v>
      </c>
      <c r="D750" t="s">
        <v>465</v>
      </c>
      <c r="E750" t="s">
        <v>10846</v>
      </c>
      <c r="F750" t="s">
        <v>10847</v>
      </c>
      <c r="G750" t="s">
        <v>468</v>
      </c>
      <c r="H750" t="s">
        <v>10848</v>
      </c>
      <c r="I750">
        <v>2017</v>
      </c>
      <c r="J750" t="s">
        <v>353</v>
      </c>
      <c r="K750" t="s">
        <v>354</v>
      </c>
      <c r="L750" t="s">
        <v>1033</v>
      </c>
      <c r="M750" t="s">
        <v>1034</v>
      </c>
      <c r="N750" t="s">
        <v>7771</v>
      </c>
      <c r="Q750" t="s">
        <v>10849</v>
      </c>
      <c r="R750">
        <v>1567</v>
      </c>
      <c r="T750">
        <v>176</v>
      </c>
      <c r="U750">
        <v>176</v>
      </c>
      <c r="V750">
        <v>0</v>
      </c>
      <c r="W750" t="s">
        <v>359</v>
      </c>
      <c r="X750" t="s">
        <v>394</v>
      </c>
      <c r="Z750">
        <v>2006</v>
      </c>
      <c r="AA750" t="s">
        <v>361</v>
      </c>
      <c r="AC750" t="s">
        <v>668</v>
      </c>
      <c r="AD750" t="s">
        <v>10850</v>
      </c>
      <c r="AE750">
        <v>2</v>
      </c>
      <c r="AF750" t="s">
        <v>363</v>
      </c>
      <c r="AG750" t="s">
        <v>9735</v>
      </c>
      <c r="AH750" t="s">
        <v>9736</v>
      </c>
      <c r="AI750" t="s">
        <v>9737</v>
      </c>
      <c r="AJ750" t="s">
        <v>9738</v>
      </c>
      <c r="AK750" t="s">
        <v>10851</v>
      </c>
      <c r="AL750" t="s">
        <v>359</v>
      </c>
      <c r="AM750">
        <v>40</v>
      </c>
      <c r="AN750" t="s">
        <v>359</v>
      </c>
      <c r="AO750">
        <v>1</v>
      </c>
      <c r="AP750" t="s">
        <v>10852</v>
      </c>
      <c r="AQ750" t="s">
        <v>401</v>
      </c>
      <c r="AR750">
        <v>2006</v>
      </c>
      <c r="AS750" t="s">
        <v>370</v>
      </c>
      <c r="AT750">
        <v>40</v>
      </c>
      <c r="AU750" t="s">
        <v>359</v>
      </c>
      <c r="AV750">
        <v>1</v>
      </c>
      <c r="AW750" t="s">
        <v>10853</v>
      </c>
      <c r="AX750">
        <v>2006</v>
      </c>
      <c r="AY750" t="s">
        <v>370</v>
      </c>
      <c r="AZ750">
        <v>100</v>
      </c>
      <c r="BA750" t="s">
        <v>359</v>
      </c>
      <c r="BB750">
        <v>1</v>
      </c>
      <c r="BC750" t="s">
        <v>10854</v>
      </c>
      <c r="BD750" t="s">
        <v>10855</v>
      </c>
      <c r="BE750" t="s">
        <v>10856</v>
      </c>
      <c r="BF750" t="s">
        <v>10857</v>
      </c>
      <c r="BG750" t="s">
        <v>10858</v>
      </c>
      <c r="BH750">
        <v>2006</v>
      </c>
      <c r="BI750" t="s">
        <v>370</v>
      </c>
      <c r="BJ750" t="s">
        <v>361</v>
      </c>
      <c r="BP750" t="s">
        <v>359</v>
      </c>
      <c r="BQ750">
        <v>1</v>
      </c>
      <c r="BR750" t="s">
        <v>10859</v>
      </c>
      <c r="BS750">
        <v>2006</v>
      </c>
      <c r="BT750" t="s">
        <v>370</v>
      </c>
      <c r="BU750">
        <v>1000</v>
      </c>
      <c r="BV750" t="s">
        <v>361</v>
      </c>
      <c r="CE750" t="s">
        <v>361</v>
      </c>
      <c r="CN750" t="s">
        <v>359</v>
      </c>
      <c r="CO750" t="s">
        <v>359</v>
      </c>
      <c r="CP750" t="s">
        <v>375</v>
      </c>
      <c r="CQ750" t="s">
        <v>359</v>
      </c>
      <c r="CR750">
        <v>0</v>
      </c>
      <c r="CS750" t="s">
        <v>359</v>
      </c>
      <c r="CT750" t="s">
        <v>376</v>
      </c>
      <c r="CU750" t="s">
        <v>359</v>
      </c>
      <c r="CV750" t="s">
        <v>375</v>
      </c>
      <c r="CW750" t="s">
        <v>359</v>
      </c>
      <c r="CX750" t="s">
        <v>10860</v>
      </c>
      <c r="CY750" t="s">
        <v>10861</v>
      </c>
      <c r="CZ750" t="s">
        <v>10862</v>
      </c>
      <c r="DA750" t="s">
        <v>10863</v>
      </c>
      <c r="DB750">
        <v>1</v>
      </c>
      <c r="DC750" t="s">
        <v>10864</v>
      </c>
      <c r="DD750">
        <v>2006</v>
      </c>
      <c r="DE750" t="s">
        <v>370</v>
      </c>
      <c r="DF750" t="s">
        <v>361</v>
      </c>
      <c r="DJ750" t="s">
        <v>359</v>
      </c>
      <c r="DL750" t="s">
        <v>370</v>
      </c>
      <c r="DM750" t="s">
        <v>10865</v>
      </c>
      <c r="DN750" t="s">
        <v>10866</v>
      </c>
    </row>
    <row r="751" spans="1:118" x14ac:dyDescent="0.3">
      <c r="A751" t="s">
        <v>10867</v>
      </c>
      <c r="B751">
        <v>1</v>
      </c>
      <c r="D751" t="s">
        <v>465</v>
      </c>
      <c r="E751" t="s">
        <v>10868</v>
      </c>
      <c r="F751" t="s">
        <v>10869</v>
      </c>
      <c r="G751" t="s">
        <v>468</v>
      </c>
      <c r="H751" t="s">
        <v>10870</v>
      </c>
      <c r="I751">
        <v>2017</v>
      </c>
      <c r="J751" t="s">
        <v>353</v>
      </c>
      <c r="K751" t="s">
        <v>354</v>
      </c>
      <c r="L751" t="s">
        <v>470</v>
      </c>
      <c r="M751" t="s">
        <v>1098</v>
      </c>
      <c r="N751" t="s">
        <v>6348</v>
      </c>
      <c r="Q751" t="s">
        <v>10871</v>
      </c>
      <c r="T751">
        <v>205</v>
      </c>
      <c r="U751">
        <v>205</v>
      </c>
      <c r="V751">
        <v>0</v>
      </c>
      <c r="W751" t="s">
        <v>359</v>
      </c>
      <c r="X751" t="s">
        <v>394</v>
      </c>
      <c r="Z751">
        <v>2002</v>
      </c>
      <c r="AA751" t="s">
        <v>361</v>
      </c>
      <c r="AC751" t="s">
        <v>1415</v>
      </c>
      <c r="AD751" t="s">
        <v>10872</v>
      </c>
      <c r="AE751">
        <v>1</v>
      </c>
      <c r="AF751" t="s">
        <v>363</v>
      </c>
      <c r="AG751" t="s">
        <v>10873</v>
      </c>
      <c r="AH751" t="s">
        <v>1418</v>
      </c>
      <c r="AI751" t="s">
        <v>1419</v>
      </c>
      <c r="AJ751" t="s">
        <v>1420</v>
      </c>
      <c r="AL751" t="s">
        <v>359</v>
      </c>
      <c r="AM751">
        <v>18</v>
      </c>
      <c r="AN751" t="s">
        <v>361</v>
      </c>
      <c r="AT751">
        <v>18</v>
      </c>
      <c r="AU751" t="s">
        <v>361</v>
      </c>
      <c r="BA751" t="s">
        <v>361</v>
      </c>
      <c r="BJ751" t="s">
        <v>361</v>
      </c>
      <c r="BP751" t="s">
        <v>361</v>
      </c>
      <c r="BV751" t="s">
        <v>361</v>
      </c>
      <c r="CE751" t="s">
        <v>361</v>
      </c>
      <c r="CN751" t="s">
        <v>359</v>
      </c>
      <c r="CO751" t="s">
        <v>359</v>
      </c>
      <c r="CP751" t="s">
        <v>375</v>
      </c>
      <c r="CQ751" t="s">
        <v>359</v>
      </c>
      <c r="CR751">
        <v>0</v>
      </c>
      <c r="CS751" t="s">
        <v>359</v>
      </c>
      <c r="CT751" t="s">
        <v>376</v>
      </c>
      <c r="CU751" t="s">
        <v>359</v>
      </c>
      <c r="CV751" t="s">
        <v>375</v>
      </c>
      <c r="CW751" t="s">
        <v>359</v>
      </c>
      <c r="CX751" t="s">
        <v>10874</v>
      </c>
      <c r="CY751" t="s">
        <v>10875</v>
      </c>
      <c r="CZ751" t="s">
        <v>10876</v>
      </c>
      <c r="DA751" t="s">
        <v>10877</v>
      </c>
      <c r="DB751">
        <v>1</v>
      </c>
      <c r="DC751" t="s">
        <v>10878</v>
      </c>
      <c r="DD751">
        <v>2002</v>
      </c>
      <c r="DE751" t="s">
        <v>369</v>
      </c>
      <c r="DF751" t="s">
        <v>361</v>
      </c>
      <c r="DJ751" t="s">
        <v>359</v>
      </c>
      <c r="DL751" t="s">
        <v>369</v>
      </c>
      <c r="DM751" t="s">
        <v>10872</v>
      </c>
      <c r="DN751" t="s">
        <v>10879</v>
      </c>
    </row>
    <row r="752" spans="1:118" x14ac:dyDescent="0.3">
      <c r="A752" t="s">
        <v>10880</v>
      </c>
      <c r="B752">
        <v>1</v>
      </c>
      <c r="D752" t="s">
        <v>465</v>
      </c>
      <c r="E752" t="s">
        <v>10881</v>
      </c>
      <c r="F752" t="s">
        <v>10882</v>
      </c>
      <c r="G752" t="s">
        <v>468</v>
      </c>
      <c r="H752" t="s">
        <v>8113</v>
      </c>
      <c r="I752">
        <v>2017</v>
      </c>
      <c r="J752" t="s">
        <v>353</v>
      </c>
      <c r="K752" t="s">
        <v>354</v>
      </c>
      <c r="L752" t="s">
        <v>470</v>
      </c>
      <c r="M752" t="s">
        <v>1569</v>
      </c>
      <c r="N752" t="s">
        <v>10883</v>
      </c>
      <c r="Q752" t="s">
        <v>10884</v>
      </c>
      <c r="R752">
        <v>30604</v>
      </c>
      <c r="T752">
        <v>120</v>
      </c>
      <c r="U752">
        <v>120</v>
      </c>
      <c r="V752">
        <v>0</v>
      </c>
      <c r="W752" t="s">
        <v>359</v>
      </c>
      <c r="X752" t="s">
        <v>360</v>
      </c>
      <c r="Z752">
        <v>2012</v>
      </c>
      <c r="AA752" t="s">
        <v>359</v>
      </c>
      <c r="AB752" t="s">
        <v>10885</v>
      </c>
      <c r="AC752" t="s">
        <v>362</v>
      </c>
      <c r="AD752" t="s">
        <v>10886</v>
      </c>
      <c r="AE752">
        <v>2</v>
      </c>
      <c r="AF752" t="s">
        <v>363</v>
      </c>
      <c r="AG752" t="s">
        <v>670</v>
      </c>
      <c r="AH752" t="s">
        <v>671</v>
      </c>
      <c r="AI752" t="s">
        <v>672</v>
      </c>
      <c r="AJ752" t="s">
        <v>673</v>
      </c>
      <c r="AL752" t="s">
        <v>359</v>
      </c>
      <c r="AM752">
        <v>4</v>
      </c>
      <c r="AN752" t="s">
        <v>361</v>
      </c>
      <c r="AT752">
        <v>4</v>
      </c>
      <c r="AU752" t="s">
        <v>361</v>
      </c>
      <c r="BA752" t="s">
        <v>359</v>
      </c>
      <c r="BB752">
        <v>1</v>
      </c>
      <c r="BC752" t="s">
        <v>10887</v>
      </c>
      <c r="BD752" t="s">
        <v>10888</v>
      </c>
      <c r="BE752" t="s">
        <v>9299</v>
      </c>
      <c r="BF752" t="s">
        <v>10889</v>
      </c>
      <c r="BG752" t="s">
        <v>10890</v>
      </c>
      <c r="BH752">
        <v>2012</v>
      </c>
      <c r="BI752" t="s">
        <v>370</v>
      </c>
      <c r="BJ752" t="s">
        <v>361</v>
      </c>
      <c r="BP752" t="s">
        <v>361</v>
      </c>
      <c r="BV752" t="s">
        <v>361</v>
      </c>
      <c r="CE752" t="s">
        <v>361</v>
      </c>
      <c r="CN752" t="s">
        <v>359</v>
      </c>
      <c r="CO752" t="s">
        <v>359</v>
      </c>
      <c r="CP752" t="s">
        <v>375</v>
      </c>
      <c r="CQ752" t="s">
        <v>359</v>
      </c>
      <c r="CR752">
        <v>0</v>
      </c>
      <c r="CS752" t="s">
        <v>359</v>
      </c>
      <c r="CT752" t="s">
        <v>376</v>
      </c>
      <c r="CU752" t="s">
        <v>359</v>
      </c>
      <c r="CV752" t="s">
        <v>375</v>
      </c>
      <c r="CW752" t="s">
        <v>359</v>
      </c>
      <c r="CX752" t="s">
        <v>10891</v>
      </c>
      <c r="CY752" t="s">
        <v>10892</v>
      </c>
      <c r="CZ752" t="s">
        <v>10893</v>
      </c>
      <c r="DA752" t="s">
        <v>10894</v>
      </c>
      <c r="DB752">
        <v>1</v>
      </c>
      <c r="DC752" t="s">
        <v>10895</v>
      </c>
      <c r="DD752">
        <v>2012</v>
      </c>
      <c r="DE752" t="s">
        <v>370</v>
      </c>
      <c r="DF752" t="s">
        <v>361</v>
      </c>
      <c r="DJ752" t="s">
        <v>359</v>
      </c>
      <c r="DL752" t="s">
        <v>370</v>
      </c>
      <c r="DM752" t="s">
        <v>10886</v>
      </c>
      <c r="DN752" t="s">
        <v>10896</v>
      </c>
    </row>
    <row r="753" spans="1:118" x14ac:dyDescent="0.3">
      <c r="A753" t="s">
        <v>10897</v>
      </c>
      <c r="B753">
        <v>1</v>
      </c>
      <c r="D753" t="s">
        <v>385</v>
      </c>
      <c r="E753" t="s">
        <v>10898</v>
      </c>
      <c r="F753" t="s">
        <v>10899</v>
      </c>
      <c r="G753" t="s">
        <v>388</v>
      </c>
      <c r="H753" t="s">
        <v>10900</v>
      </c>
      <c r="I753">
        <v>2017</v>
      </c>
      <c r="J753" t="s">
        <v>353</v>
      </c>
      <c r="K753" t="s">
        <v>354</v>
      </c>
      <c r="L753" t="s">
        <v>584</v>
      </c>
      <c r="M753" t="s">
        <v>3602</v>
      </c>
      <c r="N753" t="s">
        <v>1588</v>
      </c>
      <c r="Q753" t="s">
        <v>2296</v>
      </c>
      <c r="R753">
        <v>1012</v>
      </c>
      <c r="T753">
        <v>121</v>
      </c>
      <c r="U753">
        <v>65</v>
      </c>
      <c r="V753">
        <v>56</v>
      </c>
      <c r="W753" t="s">
        <v>359</v>
      </c>
      <c r="X753" t="s">
        <v>394</v>
      </c>
      <c r="Z753">
        <v>2016</v>
      </c>
      <c r="AA753" t="s">
        <v>361</v>
      </c>
      <c r="AC753" t="s">
        <v>362</v>
      </c>
      <c r="AD753" t="s">
        <v>2462</v>
      </c>
      <c r="AE753">
        <v>2</v>
      </c>
      <c r="AF753" t="s">
        <v>363</v>
      </c>
      <c r="AG753" t="s">
        <v>10901</v>
      </c>
      <c r="AH753" t="s">
        <v>10902</v>
      </c>
      <c r="AI753" t="s">
        <v>10903</v>
      </c>
      <c r="AJ753" t="s">
        <v>10904</v>
      </c>
      <c r="AL753" t="s">
        <v>359</v>
      </c>
      <c r="AM753">
        <v>20</v>
      </c>
      <c r="AN753" t="s">
        <v>359</v>
      </c>
      <c r="AO753">
        <v>1</v>
      </c>
      <c r="AQ753" t="s">
        <v>401</v>
      </c>
      <c r="AR753">
        <v>2016</v>
      </c>
      <c r="AS753" t="s">
        <v>370</v>
      </c>
      <c r="AT753">
        <v>20</v>
      </c>
      <c r="AU753" t="s">
        <v>359</v>
      </c>
      <c r="AV753">
        <v>1</v>
      </c>
      <c r="AX753">
        <v>2016</v>
      </c>
      <c r="AY753" t="s">
        <v>370</v>
      </c>
      <c r="AZ753">
        <v>2500</v>
      </c>
      <c r="BA753" t="s">
        <v>359</v>
      </c>
      <c r="BB753">
        <v>1</v>
      </c>
      <c r="BC753" t="s">
        <v>10905</v>
      </c>
      <c r="BD753" t="s">
        <v>10906</v>
      </c>
      <c r="BE753" t="s">
        <v>10907</v>
      </c>
      <c r="BF753" t="s">
        <v>10908</v>
      </c>
      <c r="BH753">
        <v>2016</v>
      </c>
      <c r="BI753" t="s">
        <v>370</v>
      </c>
      <c r="BJ753" t="s">
        <v>361</v>
      </c>
      <c r="BP753" t="s">
        <v>361</v>
      </c>
      <c r="BV753" t="s">
        <v>361</v>
      </c>
      <c r="CE753" t="s">
        <v>361</v>
      </c>
      <c r="CN753" t="s">
        <v>359</v>
      </c>
      <c r="CO753" t="s">
        <v>359</v>
      </c>
      <c r="CP753" t="s">
        <v>375</v>
      </c>
      <c r="CQ753" t="s">
        <v>359</v>
      </c>
      <c r="CR753">
        <v>0</v>
      </c>
      <c r="CS753" t="s">
        <v>359</v>
      </c>
      <c r="CT753" t="s">
        <v>376</v>
      </c>
      <c r="CU753" t="s">
        <v>359</v>
      </c>
      <c r="CV753" t="s">
        <v>375</v>
      </c>
      <c r="CW753" t="s">
        <v>359</v>
      </c>
      <c r="CX753" t="s">
        <v>10909</v>
      </c>
      <c r="CY753" t="s">
        <v>10910</v>
      </c>
      <c r="CZ753" t="s">
        <v>2551</v>
      </c>
      <c r="DA753" t="s">
        <v>10911</v>
      </c>
      <c r="DB753">
        <v>2</v>
      </c>
      <c r="DD753">
        <v>2017</v>
      </c>
      <c r="DE753" t="s">
        <v>622</v>
      </c>
      <c r="DF753" t="s">
        <v>359</v>
      </c>
      <c r="DG753">
        <v>7</v>
      </c>
      <c r="DH753">
        <v>7</v>
      </c>
      <c r="DI753" t="s">
        <v>10912</v>
      </c>
      <c r="DJ753" t="s">
        <v>361</v>
      </c>
      <c r="DK753" t="s">
        <v>10913</v>
      </c>
      <c r="DL753" t="s">
        <v>369</v>
      </c>
      <c r="DM753" t="s">
        <v>10914</v>
      </c>
      <c r="DN753" t="s">
        <v>10915</v>
      </c>
    </row>
    <row r="754" spans="1:118" x14ac:dyDescent="0.3">
      <c r="A754" t="s">
        <v>10916</v>
      </c>
      <c r="B754">
        <v>1</v>
      </c>
      <c r="D754" t="s">
        <v>559</v>
      </c>
      <c r="E754" t="s">
        <v>10917</v>
      </c>
      <c r="F754" t="s">
        <v>10918</v>
      </c>
      <c r="G754" t="s">
        <v>562</v>
      </c>
      <c r="H754" t="s">
        <v>10919</v>
      </c>
      <c r="I754">
        <v>2017</v>
      </c>
      <c r="J754" t="s">
        <v>353</v>
      </c>
      <c r="K754" t="s">
        <v>354</v>
      </c>
      <c r="L754" t="s">
        <v>606</v>
      </c>
      <c r="M754" t="s">
        <v>793</v>
      </c>
      <c r="N754" t="s">
        <v>419</v>
      </c>
      <c r="Q754" t="s">
        <v>2579</v>
      </c>
      <c r="R754">
        <v>8284</v>
      </c>
      <c r="T754">
        <v>117</v>
      </c>
      <c r="U754">
        <v>30</v>
      </c>
      <c r="V754">
        <v>87</v>
      </c>
      <c r="W754" t="s">
        <v>359</v>
      </c>
      <c r="X754" t="s">
        <v>360</v>
      </c>
      <c r="Z754">
        <v>2014</v>
      </c>
      <c r="AA754" t="s">
        <v>359</v>
      </c>
      <c r="AB754" t="s">
        <v>3996</v>
      </c>
      <c r="AC754" t="s">
        <v>362</v>
      </c>
      <c r="AD754" t="s">
        <v>10920</v>
      </c>
      <c r="AE754">
        <v>4</v>
      </c>
      <c r="AF754" t="s">
        <v>363</v>
      </c>
      <c r="AG754" t="s">
        <v>2411</v>
      </c>
      <c r="AH754" t="s">
        <v>2412</v>
      </c>
      <c r="AI754" t="s">
        <v>2413</v>
      </c>
      <c r="AJ754" t="s">
        <v>2414</v>
      </c>
      <c r="AL754" t="s">
        <v>359</v>
      </c>
      <c r="AM754">
        <v>4</v>
      </c>
      <c r="AN754" t="s">
        <v>359</v>
      </c>
      <c r="AO754">
        <v>5</v>
      </c>
      <c r="AQ754" t="s">
        <v>2415</v>
      </c>
      <c r="AR754">
        <v>2014</v>
      </c>
      <c r="AS754" t="s">
        <v>369</v>
      </c>
      <c r="AT754">
        <v>4</v>
      </c>
      <c r="AU754" t="s">
        <v>359</v>
      </c>
      <c r="AV754">
        <v>2</v>
      </c>
      <c r="AX754">
        <v>2014</v>
      </c>
      <c r="AY754" t="s">
        <v>370</v>
      </c>
      <c r="AZ754">
        <v>8000</v>
      </c>
      <c r="BA754" t="s">
        <v>359</v>
      </c>
      <c r="BB754">
        <v>13</v>
      </c>
      <c r="BC754" t="s">
        <v>2416</v>
      </c>
      <c r="BD754" t="s">
        <v>2417</v>
      </c>
      <c r="BE754" t="s">
        <v>2413</v>
      </c>
      <c r="BF754" t="s">
        <v>2419</v>
      </c>
      <c r="BH754">
        <v>2014</v>
      </c>
      <c r="BI754" t="s">
        <v>370</v>
      </c>
      <c r="BJ754" t="s">
        <v>361</v>
      </c>
      <c r="BP754" t="s">
        <v>359</v>
      </c>
      <c r="BQ754">
        <v>2</v>
      </c>
      <c r="BS754">
        <v>2014</v>
      </c>
      <c r="BT754" t="s">
        <v>370</v>
      </c>
      <c r="BU754">
        <v>7000</v>
      </c>
      <c r="BV754" t="s">
        <v>359</v>
      </c>
      <c r="BW754">
        <v>2</v>
      </c>
      <c r="BY754">
        <v>2014</v>
      </c>
      <c r="BZ754" t="s">
        <v>369</v>
      </c>
      <c r="CA754" t="s">
        <v>359</v>
      </c>
      <c r="CC754">
        <v>2014</v>
      </c>
      <c r="CD754" t="s">
        <v>370</v>
      </c>
      <c r="CE754" t="s">
        <v>361</v>
      </c>
      <c r="CN754" t="s">
        <v>359</v>
      </c>
      <c r="CO754" t="s">
        <v>359</v>
      </c>
      <c r="CP754" t="s">
        <v>375</v>
      </c>
      <c r="CQ754" t="s">
        <v>359</v>
      </c>
      <c r="CR754">
        <v>0</v>
      </c>
      <c r="CS754" t="s">
        <v>359</v>
      </c>
      <c r="CT754" t="s">
        <v>376</v>
      </c>
      <c r="CU754" t="s">
        <v>359</v>
      </c>
      <c r="CV754" t="s">
        <v>375</v>
      </c>
      <c r="CW754" t="s">
        <v>359</v>
      </c>
      <c r="CX754" t="s">
        <v>10921</v>
      </c>
      <c r="CY754" t="s">
        <v>10922</v>
      </c>
      <c r="CZ754" t="s">
        <v>10923</v>
      </c>
      <c r="DA754" t="s">
        <v>10924</v>
      </c>
      <c r="DB754">
        <v>17</v>
      </c>
      <c r="DC754" t="s">
        <v>10925</v>
      </c>
      <c r="DD754">
        <v>2014</v>
      </c>
      <c r="DE754" t="s">
        <v>370</v>
      </c>
      <c r="DF754" t="s">
        <v>361</v>
      </c>
      <c r="DJ754" t="s">
        <v>359</v>
      </c>
      <c r="DL754" t="s">
        <v>370</v>
      </c>
      <c r="DM754" t="s">
        <v>10926</v>
      </c>
      <c r="DN754" t="s">
        <v>10927</v>
      </c>
    </row>
    <row r="755" spans="1:118" x14ac:dyDescent="0.3">
      <c r="A755" t="s">
        <v>10928</v>
      </c>
      <c r="B755">
        <v>1</v>
      </c>
      <c r="D755" t="s">
        <v>487</v>
      </c>
      <c r="E755" t="s">
        <v>10929</v>
      </c>
      <c r="F755" t="s">
        <v>10930</v>
      </c>
      <c r="G755" t="s">
        <v>490</v>
      </c>
      <c r="H755" t="s">
        <v>5614</v>
      </c>
      <c r="I755">
        <v>2017</v>
      </c>
      <c r="J755" t="s">
        <v>353</v>
      </c>
      <c r="K755" t="s">
        <v>354</v>
      </c>
      <c r="L755" t="s">
        <v>537</v>
      </c>
      <c r="M755" t="s">
        <v>538</v>
      </c>
      <c r="N755" t="s">
        <v>4869</v>
      </c>
      <c r="Q755" t="s">
        <v>1121</v>
      </c>
      <c r="T755">
        <v>118</v>
      </c>
      <c r="U755">
        <v>60</v>
      </c>
      <c r="V755">
        <v>58</v>
      </c>
      <c r="W755" t="s">
        <v>359</v>
      </c>
      <c r="X755" t="s">
        <v>360</v>
      </c>
      <c r="Z755">
        <v>2015</v>
      </c>
      <c r="AA755" t="s">
        <v>359</v>
      </c>
      <c r="AB755" t="s">
        <v>1122</v>
      </c>
      <c r="AC755" t="s">
        <v>362</v>
      </c>
      <c r="AE755">
        <v>2</v>
      </c>
      <c r="AF755" t="s">
        <v>363</v>
      </c>
      <c r="AG755" t="s">
        <v>1123</v>
      </c>
      <c r="AH755" t="s">
        <v>425</v>
      </c>
      <c r="AI755" t="s">
        <v>426</v>
      </c>
      <c r="AJ755" t="s">
        <v>427</v>
      </c>
      <c r="AL755" t="s">
        <v>359</v>
      </c>
      <c r="AM755">
        <v>5</v>
      </c>
      <c r="AN755" t="s">
        <v>359</v>
      </c>
      <c r="AO755">
        <v>1</v>
      </c>
      <c r="AQ755" t="s">
        <v>401</v>
      </c>
      <c r="AR755">
        <v>2015</v>
      </c>
      <c r="AS755" t="s">
        <v>370</v>
      </c>
      <c r="AT755">
        <v>5</v>
      </c>
      <c r="AU755" t="s">
        <v>359</v>
      </c>
      <c r="AV755">
        <v>1</v>
      </c>
      <c r="AX755">
        <v>2015</v>
      </c>
      <c r="AY755" t="s">
        <v>370</v>
      </c>
      <c r="AZ755">
        <v>1000</v>
      </c>
      <c r="BA755" t="s">
        <v>359</v>
      </c>
      <c r="BB755">
        <v>7</v>
      </c>
      <c r="BC755" t="s">
        <v>1124</v>
      </c>
      <c r="BD755" t="s">
        <v>3142</v>
      </c>
      <c r="BE755" t="s">
        <v>1126</v>
      </c>
      <c r="BF755" t="s">
        <v>3143</v>
      </c>
      <c r="BH755">
        <v>2015</v>
      </c>
      <c r="BI755" t="s">
        <v>370</v>
      </c>
      <c r="BJ755" t="s">
        <v>359</v>
      </c>
      <c r="BK755">
        <v>8</v>
      </c>
      <c r="BL755" t="s">
        <v>1402</v>
      </c>
      <c r="BN755">
        <v>2015</v>
      </c>
      <c r="BO755" t="s">
        <v>370</v>
      </c>
      <c r="BP755" t="s">
        <v>359</v>
      </c>
      <c r="BQ755">
        <v>3</v>
      </c>
      <c r="BS755">
        <v>2015</v>
      </c>
      <c r="BT755" t="s">
        <v>370</v>
      </c>
      <c r="BU755">
        <v>6000</v>
      </c>
      <c r="BV755" t="s">
        <v>359</v>
      </c>
      <c r="BW755">
        <v>2</v>
      </c>
      <c r="BY755">
        <v>2015</v>
      </c>
      <c r="BZ755" t="s">
        <v>370</v>
      </c>
      <c r="CA755" t="s">
        <v>359</v>
      </c>
      <c r="CC755">
        <v>2015</v>
      </c>
      <c r="CD755" t="s">
        <v>370</v>
      </c>
      <c r="CE755" t="s">
        <v>361</v>
      </c>
      <c r="CN755" t="s">
        <v>359</v>
      </c>
      <c r="CO755" t="s">
        <v>359</v>
      </c>
      <c r="CP755" t="s">
        <v>375</v>
      </c>
      <c r="CQ755" t="s">
        <v>359</v>
      </c>
      <c r="CR755">
        <v>0</v>
      </c>
      <c r="CS755" t="s">
        <v>359</v>
      </c>
      <c r="CT755" t="s">
        <v>376</v>
      </c>
      <c r="CU755" t="s">
        <v>359</v>
      </c>
      <c r="CV755" t="s">
        <v>375</v>
      </c>
      <c r="CW755" t="s">
        <v>359</v>
      </c>
      <c r="CX755" t="s">
        <v>10931</v>
      </c>
      <c r="CY755" t="s">
        <v>10932</v>
      </c>
      <c r="CZ755" t="s">
        <v>10933</v>
      </c>
      <c r="DA755" t="s">
        <v>10934</v>
      </c>
      <c r="DB755">
        <v>3</v>
      </c>
      <c r="DC755" t="s">
        <v>10935</v>
      </c>
      <c r="DD755">
        <v>2015</v>
      </c>
      <c r="DE755" t="s">
        <v>370</v>
      </c>
      <c r="DF755" t="s">
        <v>361</v>
      </c>
      <c r="DJ755" t="s">
        <v>359</v>
      </c>
      <c r="DL755" t="s">
        <v>370</v>
      </c>
      <c r="DN755" t="s">
        <v>10936</v>
      </c>
    </row>
    <row r="756" spans="1:118" x14ac:dyDescent="0.3">
      <c r="A756" t="s">
        <v>10937</v>
      </c>
      <c r="B756">
        <v>1</v>
      </c>
      <c r="D756" t="s">
        <v>348</v>
      </c>
      <c r="E756" t="s">
        <v>10938</v>
      </c>
      <c r="F756" t="s">
        <v>10939</v>
      </c>
      <c r="G756" t="s">
        <v>351</v>
      </c>
      <c r="H756" t="s">
        <v>8147</v>
      </c>
      <c r="I756">
        <v>2017</v>
      </c>
      <c r="J756" t="s">
        <v>353</v>
      </c>
      <c r="K756" t="s">
        <v>354</v>
      </c>
      <c r="L756" t="s">
        <v>446</v>
      </c>
      <c r="M756" t="s">
        <v>2808</v>
      </c>
      <c r="N756" t="s">
        <v>2809</v>
      </c>
      <c r="Q756" t="s">
        <v>1164</v>
      </c>
      <c r="R756">
        <v>14106</v>
      </c>
      <c r="T756">
        <v>182</v>
      </c>
      <c r="U756">
        <v>182</v>
      </c>
      <c r="V756">
        <v>0</v>
      </c>
      <c r="W756" t="s">
        <v>359</v>
      </c>
      <c r="X756" t="s">
        <v>394</v>
      </c>
      <c r="Z756">
        <v>2003</v>
      </c>
      <c r="AA756" t="s">
        <v>361</v>
      </c>
      <c r="AC756" t="s">
        <v>1150</v>
      </c>
      <c r="AE756">
        <v>2</v>
      </c>
      <c r="AF756" t="s">
        <v>363</v>
      </c>
      <c r="AG756" t="s">
        <v>519</v>
      </c>
      <c r="AH756" t="s">
        <v>520</v>
      </c>
      <c r="AI756" t="s">
        <v>521</v>
      </c>
      <c r="AJ756" t="s">
        <v>522</v>
      </c>
      <c r="AL756" t="s">
        <v>359</v>
      </c>
      <c r="AM756">
        <v>3</v>
      </c>
      <c r="AN756" t="s">
        <v>359</v>
      </c>
      <c r="AO756">
        <v>1</v>
      </c>
      <c r="AQ756" t="s">
        <v>368</v>
      </c>
      <c r="AR756">
        <v>2003</v>
      </c>
      <c r="AS756" t="s">
        <v>370</v>
      </c>
      <c r="AT756">
        <v>3</v>
      </c>
      <c r="AU756" t="s">
        <v>359</v>
      </c>
      <c r="AV756">
        <v>2</v>
      </c>
      <c r="AX756">
        <v>2003</v>
      </c>
      <c r="AY756" t="s">
        <v>370</v>
      </c>
      <c r="AZ756">
        <v>35000</v>
      </c>
      <c r="BA756" t="s">
        <v>359</v>
      </c>
      <c r="BB756">
        <v>7</v>
      </c>
      <c r="BC756" t="s">
        <v>2383</v>
      </c>
      <c r="BD756" t="s">
        <v>1085</v>
      </c>
      <c r="BE756" t="s">
        <v>1086</v>
      </c>
      <c r="BF756" t="s">
        <v>1087</v>
      </c>
      <c r="BH756">
        <v>2003</v>
      </c>
      <c r="BI756" t="s">
        <v>370</v>
      </c>
      <c r="BJ756" t="s">
        <v>359</v>
      </c>
      <c r="BK756">
        <v>12</v>
      </c>
      <c r="BL756" t="s">
        <v>368</v>
      </c>
      <c r="BM756" t="s">
        <v>10940</v>
      </c>
      <c r="BN756">
        <v>2003</v>
      </c>
      <c r="BO756" t="s">
        <v>370</v>
      </c>
      <c r="BP756" t="s">
        <v>359</v>
      </c>
      <c r="BQ756">
        <v>2</v>
      </c>
      <c r="BS756">
        <v>2003</v>
      </c>
      <c r="BT756" t="s">
        <v>370</v>
      </c>
      <c r="BU756">
        <v>35000</v>
      </c>
      <c r="BV756" t="s">
        <v>361</v>
      </c>
      <c r="CE756" t="s">
        <v>361</v>
      </c>
      <c r="CN756" t="s">
        <v>359</v>
      </c>
      <c r="CO756" t="s">
        <v>359</v>
      </c>
      <c r="CP756" t="s">
        <v>375</v>
      </c>
      <c r="CQ756" t="s">
        <v>359</v>
      </c>
      <c r="CR756">
        <v>0</v>
      </c>
      <c r="CS756" t="s">
        <v>359</v>
      </c>
      <c r="CT756" t="s">
        <v>376</v>
      </c>
      <c r="CU756" t="s">
        <v>359</v>
      </c>
      <c r="CV756" t="s">
        <v>375</v>
      </c>
      <c r="CW756" t="s">
        <v>359</v>
      </c>
      <c r="CX756" t="s">
        <v>10941</v>
      </c>
      <c r="CY756" t="s">
        <v>10942</v>
      </c>
      <c r="CZ756" t="s">
        <v>10943</v>
      </c>
      <c r="DA756" t="s">
        <v>10944</v>
      </c>
      <c r="DB756">
        <v>1</v>
      </c>
      <c r="DC756" t="s">
        <v>10945</v>
      </c>
      <c r="DD756">
        <v>2003</v>
      </c>
      <c r="DE756" t="s">
        <v>370</v>
      </c>
      <c r="DF756" t="s">
        <v>361</v>
      </c>
      <c r="DJ756" t="s">
        <v>359</v>
      </c>
      <c r="DL756" t="s">
        <v>370</v>
      </c>
      <c r="DN756" t="s">
        <v>10946</v>
      </c>
    </row>
    <row r="757" spans="1:118" x14ac:dyDescent="0.3">
      <c r="A757" t="s">
        <v>10947</v>
      </c>
      <c r="B757">
        <v>1</v>
      </c>
      <c r="D757" t="s">
        <v>348</v>
      </c>
      <c r="E757" t="s">
        <v>10948</v>
      </c>
      <c r="F757" t="s">
        <v>10949</v>
      </c>
      <c r="G757" t="s">
        <v>351</v>
      </c>
      <c r="H757" t="s">
        <v>10950</v>
      </c>
      <c r="I757">
        <v>2017</v>
      </c>
      <c r="J757" t="s">
        <v>353</v>
      </c>
      <c r="K757" t="s">
        <v>354</v>
      </c>
      <c r="L757" t="s">
        <v>446</v>
      </c>
      <c r="M757" t="s">
        <v>447</v>
      </c>
      <c r="N757" t="s">
        <v>2461</v>
      </c>
      <c r="Q757" t="s">
        <v>1164</v>
      </c>
      <c r="R757">
        <v>14106</v>
      </c>
      <c r="T757">
        <v>168</v>
      </c>
      <c r="U757">
        <v>168</v>
      </c>
      <c r="V757">
        <v>0</v>
      </c>
      <c r="W757" t="s">
        <v>359</v>
      </c>
      <c r="X757" t="s">
        <v>394</v>
      </c>
      <c r="Z757">
        <v>2003</v>
      </c>
      <c r="AA757" t="s">
        <v>361</v>
      </c>
      <c r="AC757" t="s">
        <v>1150</v>
      </c>
      <c r="AE757">
        <v>2</v>
      </c>
      <c r="AF757" t="s">
        <v>363</v>
      </c>
      <c r="AG757" t="s">
        <v>519</v>
      </c>
      <c r="AH757" t="s">
        <v>520</v>
      </c>
      <c r="AI757" t="s">
        <v>521</v>
      </c>
      <c r="AJ757" t="s">
        <v>522</v>
      </c>
      <c r="AL757" t="s">
        <v>359</v>
      </c>
      <c r="AM757">
        <v>3</v>
      </c>
      <c r="AN757" t="s">
        <v>359</v>
      </c>
      <c r="AO757">
        <v>1</v>
      </c>
      <c r="AQ757" t="s">
        <v>368</v>
      </c>
      <c r="AR757">
        <v>2003</v>
      </c>
      <c r="AS757" t="s">
        <v>370</v>
      </c>
      <c r="AT757">
        <v>3</v>
      </c>
      <c r="AU757" t="s">
        <v>359</v>
      </c>
      <c r="AV757">
        <v>2</v>
      </c>
      <c r="AX757">
        <v>2003</v>
      </c>
      <c r="AY757" t="s">
        <v>370</v>
      </c>
      <c r="AZ757">
        <v>35000</v>
      </c>
      <c r="BA757" t="s">
        <v>359</v>
      </c>
      <c r="BB757">
        <v>7</v>
      </c>
      <c r="BC757" t="s">
        <v>523</v>
      </c>
      <c r="BD757" t="s">
        <v>10951</v>
      </c>
      <c r="BE757" t="s">
        <v>525</v>
      </c>
      <c r="BF757" t="s">
        <v>2811</v>
      </c>
      <c r="BH757">
        <v>2003</v>
      </c>
      <c r="BI757" t="s">
        <v>370</v>
      </c>
      <c r="BJ757" t="s">
        <v>359</v>
      </c>
      <c r="BK757">
        <v>14</v>
      </c>
      <c r="BL757" t="s">
        <v>368</v>
      </c>
      <c r="BN757">
        <v>2003</v>
      </c>
      <c r="BO757" t="s">
        <v>370</v>
      </c>
      <c r="BP757" t="s">
        <v>359</v>
      </c>
      <c r="BQ757">
        <v>1</v>
      </c>
      <c r="BS757">
        <v>2003</v>
      </c>
      <c r="BT757" t="s">
        <v>370</v>
      </c>
      <c r="BU757">
        <v>35000</v>
      </c>
      <c r="BV757" t="s">
        <v>361</v>
      </c>
      <c r="CE757" t="s">
        <v>361</v>
      </c>
      <c r="CN757" t="s">
        <v>359</v>
      </c>
      <c r="CO757" t="s">
        <v>359</v>
      </c>
      <c r="CP757" t="s">
        <v>375</v>
      </c>
      <c r="CQ757" t="s">
        <v>359</v>
      </c>
      <c r="CR757">
        <v>0</v>
      </c>
      <c r="CS757" t="s">
        <v>359</v>
      </c>
      <c r="CT757" t="s">
        <v>376</v>
      </c>
      <c r="CU757" t="s">
        <v>359</v>
      </c>
      <c r="CV757" t="s">
        <v>375</v>
      </c>
      <c r="CW757" t="s">
        <v>359</v>
      </c>
      <c r="CX757" t="s">
        <v>10952</v>
      </c>
      <c r="CY757" t="s">
        <v>10953</v>
      </c>
      <c r="CZ757" t="s">
        <v>1140</v>
      </c>
      <c r="DA757" t="s">
        <v>10954</v>
      </c>
      <c r="DB757">
        <v>1</v>
      </c>
      <c r="DC757" t="s">
        <v>10955</v>
      </c>
      <c r="DD757">
        <v>2003</v>
      </c>
      <c r="DE757" t="s">
        <v>370</v>
      </c>
      <c r="DF757" t="s">
        <v>361</v>
      </c>
      <c r="DJ757" t="s">
        <v>359</v>
      </c>
      <c r="DL757" t="s">
        <v>370</v>
      </c>
      <c r="DN757" t="s">
        <v>10956</v>
      </c>
    </row>
    <row r="758" spans="1:118" x14ac:dyDescent="0.3">
      <c r="A758" t="s">
        <v>10957</v>
      </c>
      <c r="B758">
        <v>1</v>
      </c>
      <c r="D758" t="s">
        <v>385</v>
      </c>
      <c r="E758" t="s">
        <v>10958</v>
      </c>
      <c r="F758" t="s">
        <v>10959</v>
      </c>
      <c r="G758" t="s">
        <v>388</v>
      </c>
      <c r="H758" t="s">
        <v>10960</v>
      </c>
      <c r="I758">
        <v>2017</v>
      </c>
      <c r="J758" t="s">
        <v>353</v>
      </c>
      <c r="K758" t="s">
        <v>354</v>
      </c>
      <c r="L758" t="s">
        <v>584</v>
      </c>
      <c r="M758" t="s">
        <v>3672</v>
      </c>
      <c r="N758" t="s">
        <v>1413</v>
      </c>
      <c r="Q758" t="s">
        <v>4476</v>
      </c>
      <c r="R758">
        <v>2456</v>
      </c>
      <c r="T758">
        <v>104</v>
      </c>
      <c r="U758">
        <v>80</v>
      </c>
      <c r="V758">
        <v>24</v>
      </c>
      <c r="W758" t="s">
        <v>359</v>
      </c>
      <c r="X758" t="s">
        <v>394</v>
      </c>
      <c r="Z758">
        <v>1980</v>
      </c>
      <c r="AA758" t="s">
        <v>359</v>
      </c>
      <c r="AB758" t="s">
        <v>10961</v>
      </c>
      <c r="AC758" t="s">
        <v>362</v>
      </c>
      <c r="AD758" t="s">
        <v>2462</v>
      </c>
      <c r="AE758">
        <v>1</v>
      </c>
      <c r="AF758" t="s">
        <v>363</v>
      </c>
      <c r="AG758" t="s">
        <v>10962</v>
      </c>
      <c r="AH758" t="s">
        <v>3173</v>
      </c>
      <c r="AI758" t="s">
        <v>3174</v>
      </c>
      <c r="AJ758" t="s">
        <v>10963</v>
      </c>
      <c r="AL758" t="s">
        <v>361</v>
      </c>
      <c r="AM758">
        <v>70</v>
      </c>
      <c r="AN758" t="s">
        <v>359</v>
      </c>
      <c r="AO758">
        <v>1</v>
      </c>
      <c r="AQ758" t="s">
        <v>401</v>
      </c>
      <c r="AR758">
        <v>1985</v>
      </c>
      <c r="AS758" t="s">
        <v>370</v>
      </c>
      <c r="AT758">
        <v>60</v>
      </c>
      <c r="AU758" t="s">
        <v>359</v>
      </c>
      <c r="AV758">
        <v>1</v>
      </c>
      <c r="AX758">
        <v>2014</v>
      </c>
      <c r="AY758" t="s">
        <v>370</v>
      </c>
      <c r="AZ758">
        <v>5000</v>
      </c>
      <c r="BA758" t="s">
        <v>359</v>
      </c>
      <c r="BB758">
        <v>2</v>
      </c>
      <c r="BC758" t="s">
        <v>3176</v>
      </c>
      <c r="BD758" t="s">
        <v>3177</v>
      </c>
      <c r="BE758" t="s">
        <v>3178</v>
      </c>
      <c r="BF758" t="s">
        <v>3179</v>
      </c>
      <c r="BH758">
        <v>2014</v>
      </c>
      <c r="BI758" t="s">
        <v>369</v>
      </c>
      <c r="BJ758" t="s">
        <v>361</v>
      </c>
      <c r="BP758" t="s">
        <v>361</v>
      </c>
      <c r="BV758" t="s">
        <v>361</v>
      </c>
      <c r="CE758" t="s">
        <v>361</v>
      </c>
      <c r="CN758" t="s">
        <v>359</v>
      </c>
      <c r="CO758" t="s">
        <v>359</v>
      </c>
      <c r="CP758" t="s">
        <v>375</v>
      </c>
      <c r="CQ758" t="s">
        <v>359</v>
      </c>
      <c r="CR758">
        <v>0</v>
      </c>
      <c r="CS758" t="s">
        <v>359</v>
      </c>
      <c r="CT758" t="s">
        <v>376</v>
      </c>
      <c r="CU758" t="s">
        <v>359</v>
      </c>
      <c r="CV758" t="s">
        <v>375</v>
      </c>
      <c r="CW758" t="s">
        <v>359</v>
      </c>
      <c r="CX758" t="s">
        <v>10964</v>
      </c>
      <c r="CY758" t="s">
        <v>10965</v>
      </c>
      <c r="CZ758" t="s">
        <v>10966</v>
      </c>
      <c r="DA758" t="s">
        <v>10967</v>
      </c>
      <c r="DB758">
        <v>2</v>
      </c>
      <c r="DC758" t="s">
        <v>10968</v>
      </c>
      <c r="DD758">
        <v>2014</v>
      </c>
      <c r="DE758" t="s">
        <v>370</v>
      </c>
      <c r="DF758" t="s">
        <v>359</v>
      </c>
      <c r="DG758">
        <v>2</v>
      </c>
      <c r="DH758">
        <v>2</v>
      </c>
      <c r="DI758" t="s">
        <v>10969</v>
      </c>
      <c r="DJ758" t="s">
        <v>361</v>
      </c>
      <c r="DK758" t="s">
        <v>1470</v>
      </c>
      <c r="DL758" t="s">
        <v>369</v>
      </c>
      <c r="DN758" t="s">
        <v>10970</v>
      </c>
    </row>
    <row r="759" spans="1:118" x14ac:dyDescent="0.3">
      <c r="A759" t="s">
        <v>10971</v>
      </c>
      <c r="B759">
        <v>1</v>
      </c>
      <c r="D759" t="s">
        <v>385</v>
      </c>
      <c r="E759" t="s">
        <v>10972</v>
      </c>
      <c r="F759" t="s">
        <v>10973</v>
      </c>
      <c r="G759" t="s">
        <v>388</v>
      </c>
      <c r="H759" t="s">
        <v>10974</v>
      </c>
      <c r="I759">
        <v>2017</v>
      </c>
      <c r="J759" t="s">
        <v>353</v>
      </c>
      <c r="K759" t="s">
        <v>354</v>
      </c>
      <c r="L759" t="s">
        <v>937</v>
      </c>
      <c r="M759" t="s">
        <v>1176</v>
      </c>
      <c r="N759" t="s">
        <v>691</v>
      </c>
      <c r="Q759" t="s">
        <v>1909</v>
      </c>
      <c r="R759">
        <v>8295</v>
      </c>
      <c r="T759">
        <v>136</v>
      </c>
      <c r="U759">
        <v>100</v>
      </c>
      <c r="V759">
        <v>36</v>
      </c>
      <c r="W759" t="s">
        <v>359</v>
      </c>
      <c r="X759" t="s">
        <v>360</v>
      </c>
      <c r="Z759">
        <v>2017</v>
      </c>
      <c r="AA759" t="s">
        <v>361</v>
      </c>
      <c r="AC759" t="s">
        <v>362</v>
      </c>
      <c r="AD759" t="s">
        <v>10975</v>
      </c>
      <c r="AE759">
        <v>1</v>
      </c>
      <c r="AF759" t="s">
        <v>363</v>
      </c>
      <c r="AG759" t="s">
        <v>875</v>
      </c>
      <c r="AH759" t="s">
        <v>876</v>
      </c>
      <c r="AI759" t="s">
        <v>877</v>
      </c>
      <c r="AJ759" t="s">
        <v>878</v>
      </c>
      <c r="AL759" t="s">
        <v>359</v>
      </c>
      <c r="AM759">
        <v>3</v>
      </c>
      <c r="AN759" t="s">
        <v>359</v>
      </c>
      <c r="AO759">
        <v>1</v>
      </c>
      <c r="AQ759" t="s">
        <v>401</v>
      </c>
      <c r="AR759">
        <v>2014</v>
      </c>
      <c r="AS759" t="s">
        <v>370</v>
      </c>
      <c r="AT759">
        <v>3</v>
      </c>
      <c r="AU759" t="s">
        <v>359</v>
      </c>
      <c r="AV759">
        <v>3</v>
      </c>
      <c r="AX759">
        <v>2014</v>
      </c>
      <c r="AY759" t="s">
        <v>370</v>
      </c>
      <c r="AZ759">
        <v>9000</v>
      </c>
      <c r="BA759" t="s">
        <v>359</v>
      </c>
      <c r="BB759">
        <v>11</v>
      </c>
      <c r="BC759" t="s">
        <v>10976</v>
      </c>
      <c r="BD759" t="s">
        <v>880</v>
      </c>
      <c r="BE759" t="s">
        <v>881</v>
      </c>
      <c r="BF759" t="s">
        <v>10977</v>
      </c>
      <c r="BH759">
        <v>2014</v>
      </c>
      <c r="BI759" t="s">
        <v>370</v>
      </c>
      <c r="BJ759" t="s">
        <v>361</v>
      </c>
      <c r="BP759" t="s">
        <v>359</v>
      </c>
      <c r="BQ759">
        <v>3</v>
      </c>
      <c r="BS759">
        <v>2014</v>
      </c>
      <c r="BT759" t="s">
        <v>370</v>
      </c>
      <c r="BU759">
        <v>9000</v>
      </c>
      <c r="BV759" t="s">
        <v>359</v>
      </c>
      <c r="BW759">
        <v>2</v>
      </c>
      <c r="BY759">
        <v>2014</v>
      </c>
      <c r="BZ759" t="s">
        <v>370</v>
      </c>
      <c r="CA759" t="s">
        <v>359</v>
      </c>
      <c r="CC759">
        <v>2014</v>
      </c>
      <c r="CD759" t="s">
        <v>370</v>
      </c>
      <c r="CE759" t="s">
        <v>361</v>
      </c>
      <c r="CN759" t="s">
        <v>359</v>
      </c>
      <c r="CO759" t="s">
        <v>359</v>
      </c>
      <c r="CP759" t="s">
        <v>375</v>
      </c>
      <c r="CQ759" t="s">
        <v>359</v>
      </c>
      <c r="CR759">
        <v>0</v>
      </c>
      <c r="CS759" t="s">
        <v>359</v>
      </c>
      <c r="CT759" t="s">
        <v>376</v>
      </c>
      <c r="CU759" t="s">
        <v>359</v>
      </c>
      <c r="CV759" t="s">
        <v>375</v>
      </c>
      <c r="CW759" t="s">
        <v>359</v>
      </c>
      <c r="CX759" t="s">
        <v>10978</v>
      </c>
      <c r="CY759" t="s">
        <v>10979</v>
      </c>
      <c r="CZ759" t="s">
        <v>9311</v>
      </c>
      <c r="DA759" t="s">
        <v>10980</v>
      </c>
      <c r="DB759">
        <v>2</v>
      </c>
      <c r="DC759" t="s">
        <v>10981</v>
      </c>
      <c r="DD759">
        <v>2014</v>
      </c>
      <c r="DE759" t="s">
        <v>622</v>
      </c>
      <c r="DF759" t="s">
        <v>361</v>
      </c>
      <c r="DJ759" t="s">
        <v>359</v>
      </c>
      <c r="DL759" t="s">
        <v>369</v>
      </c>
      <c r="DN759" t="s">
        <v>10982</v>
      </c>
    </row>
    <row r="760" spans="1:118" x14ac:dyDescent="0.3">
      <c r="A760" t="s">
        <v>10983</v>
      </c>
      <c r="B760">
        <v>1</v>
      </c>
      <c r="D760" t="s">
        <v>412</v>
      </c>
      <c r="E760" t="s">
        <v>10984</v>
      </c>
      <c r="F760" t="s">
        <v>10985</v>
      </c>
      <c r="G760" t="s">
        <v>415</v>
      </c>
      <c r="H760" t="s">
        <v>10986</v>
      </c>
      <c r="I760">
        <v>2017</v>
      </c>
      <c r="J760" t="s">
        <v>353</v>
      </c>
      <c r="K760" t="s">
        <v>354</v>
      </c>
      <c r="L760" t="s">
        <v>417</v>
      </c>
      <c r="M760" t="s">
        <v>690</v>
      </c>
      <c r="N760" t="s">
        <v>8420</v>
      </c>
      <c r="Q760" t="s">
        <v>8421</v>
      </c>
      <c r="T760">
        <v>150</v>
      </c>
      <c r="U760">
        <v>100</v>
      </c>
      <c r="V760">
        <v>50</v>
      </c>
      <c r="W760" t="s">
        <v>359</v>
      </c>
      <c r="X760" t="s">
        <v>394</v>
      </c>
      <c r="Z760">
        <v>2015</v>
      </c>
      <c r="AA760" t="s">
        <v>361</v>
      </c>
      <c r="AC760" t="s">
        <v>362</v>
      </c>
      <c r="AD760" t="s">
        <v>10987</v>
      </c>
      <c r="AE760">
        <v>1</v>
      </c>
      <c r="AF760" t="s">
        <v>363</v>
      </c>
      <c r="AG760" t="s">
        <v>8423</v>
      </c>
      <c r="AH760" t="s">
        <v>8424</v>
      </c>
      <c r="AI760" t="s">
        <v>8425</v>
      </c>
      <c r="AJ760" t="s">
        <v>8426</v>
      </c>
      <c r="AK760" t="s">
        <v>10988</v>
      </c>
      <c r="AL760" t="s">
        <v>359</v>
      </c>
      <c r="AM760">
        <v>150</v>
      </c>
      <c r="AN760" t="s">
        <v>359</v>
      </c>
      <c r="AO760">
        <v>1</v>
      </c>
      <c r="AP760" t="s">
        <v>10989</v>
      </c>
      <c r="AQ760" t="s">
        <v>401</v>
      </c>
      <c r="AR760">
        <v>2015</v>
      </c>
      <c r="AS760" t="s">
        <v>370</v>
      </c>
      <c r="AT760">
        <v>150</v>
      </c>
      <c r="AU760" t="s">
        <v>359</v>
      </c>
      <c r="AV760">
        <v>1</v>
      </c>
      <c r="AW760" t="s">
        <v>10990</v>
      </c>
      <c r="AX760">
        <v>2015</v>
      </c>
      <c r="AY760" t="s">
        <v>370</v>
      </c>
      <c r="AZ760">
        <v>1200</v>
      </c>
      <c r="BA760" t="s">
        <v>359</v>
      </c>
      <c r="BB760">
        <v>1</v>
      </c>
      <c r="BC760" t="s">
        <v>8427</v>
      </c>
      <c r="BD760" t="s">
        <v>8428</v>
      </c>
      <c r="BE760" t="s">
        <v>8429</v>
      </c>
      <c r="BF760" t="s">
        <v>8430</v>
      </c>
      <c r="BG760" t="s">
        <v>10991</v>
      </c>
      <c r="BH760">
        <v>2015</v>
      </c>
      <c r="BI760" t="s">
        <v>370</v>
      </c>
      <c r="BJ760" t="s">
        <v>359</v>
      </c>
      <c r="BK760">
        <v>1</v>
      </c>
      <c r="BL760" t="s">
        <v>805</v>
      </c>
      <c r="BM760" t="s">
        <v>10992</v>
      </c>
      <c r="BN760">
        <v>2015</v>
      </c>
      <c r="BO760" t="s">
        <v>370</v>
      </c>
      <c r="BP760" t="s">
        <v>359</v>
      </c>
      <c r="BQ760">
        <v>1</v>
      </c>
      <c r="BS760">
        <v>2015</v>
      </c>
      <c r="BT760" t="s">
        <v>370</v>
      </c>
      <c r="BU760">
        <v>1200</v>
      </c>
      <c r="BV760" t="s">
        <v>361</v>
      </c>
      <c r="CE760" t="s">
        <v>361</v>
      </c>
      <c r="CN760" t="s">
        <v>359</v>
      </c>
      <c r="CO760" t="s">
        <v>359</v>
      </c>
      <c r="CP760" t="s">
        <v>375</v>
      </c>
      <c r="CQ760" t="s">
        <v>359</v>
      </c>
      <c r="CR760">
        <v>0</v>
      </c>
      <c r="CS760" t="s">
        <v>359</v>
      </c>
      <c r="CT760" t="s">
        <v>376</v>
      </c>
      <c r="CU760" t="s">
        <v>359</v>
      </c>
      <c r="CV760" t="s">
        <v>375</v>
      </c>
      <c r="CW760" t="s">
        <v>359</v>
      </c>
      <c r="CX760" t="s">
        <v>10993</v>
      </c>
      <c r="CY760" t="s">
        <v>10994</v>
      </c>
      <c r="CZ760" t="s">
        <v>10995</v>
      </c>
      <c r="DA760" t="s">
        <v>10996</v>
      </c>
      <c r="DB760">
        <v>2</v>
      </c>
      <c r="DC760" t="s">
        <v>10997</v>
      </c>
      <c r="DD760">
        <v>2015</v>
      </c>
      <c r="DE760" t="s">
        <v>370</v>
      </c>
      <c r="DF760" t="s">
        <v>361</v>
      </c>
      <c r="DJ760" t="s">
        <v>359</v>
      </c>
      <c r="DL760" t="s">
        <v>370</v>
      </c>
      <c r="DM760" t="s">
        <v>10998</v>
      </c>
      <c r="DN760" t="s">
        <v>10999</v>
      </c>
    </row>
    <row r="761" spans="1:118" x14ac:dyDescent="0.3">
      <c r="A761" t="s">
        <v>11000</v>
      </c>
      <c r="B761">
        <v>1</v>
      </c>
      <c r="D761" t="s">
        <v>348</v>
      </c>
      <c r="E761" t="s">
        <v>11001</v>
      </c>
      <c r="F761" t="s">
        <v>11002</v>
      </c>
      <c r="G761" t="s">
        <v>351</v>
      </c>
      <c r="H761" t="s">
        <v>11003</v>
      </c>
      <c r="I761">
        <v>2017</v>
      </c>
      <c r="J761" t="s">
        <v>353</v>
      </c>
      <c r="K761" t="s">
        <v>354</v>
      </c>
      <c r="L761" t="s">
        <v>996</v>
      </c>
      <c r="M761" t="s">
        <v>3275</v>
      </c>
      <c r="N761" t="s">
        <v>494</v>
      </c>
      <c r="Q761" t="s">
        <v>11004</v>
      </c>
      <c r="R761">
        <v>0</v>
      </c>
      <c r="T761">
        <v>127</v>
      </c>
      <c r="U761">
        <v>127</v>
      </c>
      <c r="V761">
        <v>0</v>
      </c>
      <c r="W761" t="s">
        <v>359</v>
      </c>
      <c r="X761" t="s">
        <v>394</v>
      </c>
      <c r="Z761">
        <v>2003</v>
      </c>
      <c r="AA761" t="s">
        <v>361</v>
      </c>
      <c r="AC761" t="s">
        <v>1150</v>
      </c>
      <c r="AE761">
        <v>2</v>
      </c>
      <c r="AF761" t="s">
        <v>363</v>
      </c>
      <c r="AG761" t="s">
        <v>11005</v>
      </c>
      <c r="AH761" t="s">
        <v>11006</v>
      </c>
      <c r="AI761" t="s">
        <v>11007</v>
      </c>
      <c r="AJ761" t="s">
        <v>11008</v>
      </c>
      <c r="AK761" t="s">
        <v>11009</v>
      </c>
      <c r="AL761" t="s">
        <v>361</v>
      </c>
      <c r="AM761">
        <v>50</v>
      </c>
      <c r="AN761" t="s">
        <v>359</v>
      </c>
      <c r="AO761">
        <v>1</v>
      </c>
      <c r="AQ761" t="s">
        <v>368</v>
      </c>
      <c r="AR761">
        <v>2003</v>
      </c>
      <c r="AS761" t="s">
        <v>370</v>
      </c>
      <c r="AT761">
        <v>20</v>
      </c>
      <c r="AU761" t="s">
        <v>359</v>
      </c>
      <c r="AV761">
        <v>2</v>
      </c>
      <c r="AX761">
        <v>2011</v>
      </c>
      <c r="AY761" t="s">
        <v>370</v>
      </c>
      <c r="AZ761">
        <v>30000</v>
      </c>
      <c r="BA761" t="s">
        <v>359</v>
      </c>
      <c r="BB761">
        <v>5</v>
      </c>
      <c r="BC761" t="s">
        <v>11005</v>
      </c>
      <c r="BD761" t="s">
        <v>11006</v>
      </c>
      <c r="BE761" t="s">
        <v>11007</v>
      </c>
      <c r="BF761" t="s">
        <v>11008</v>
      </c>
      <c r="BH761">
        <v>2003</v>
      </c>
      <c r="BI761" t="s">
        <v>369</v>
      </c>
      <c r="BJ761" t="s">
        <v>359</v>
      </c>
      <c r="BK761">
        <v>6</v>
      </c>
      <c r="BL761" t="s">
        <v>368</v>
      </c>
      <c r="BM761" t="s">
        <v>11010</v>
      </c>
      <c r="BN761">
        <v>2003</v>
      </c>
      <c r="BO761" t="s">
        <v>622</v>
      </c>
      <c r="BP761" t="s">
        <v>359</v>
      </c>
      <c r="BQ761">
        <v>1</v>
      </c>
      <c r="BS761">
        <v>2011</v>
      </c>
      <c r="BT761" t="s">
        <v>370</v>
      </c>
      <c r="BU761">
        <v>30000</v>
      </c>
      <c r="BV761" t="s">
        <v>361</v>
      </c>
      <c r="CE761" t="s">
        <v>361</v>
      </c>
      <c r="CN761" t="s">
        <v>359</v>
      </c>
      <c r="CO761" t="s">
        <v>359</v>
      </c>
      <c r="CP761" t="s">
        <v>375</v>
      </c>
      <c r="CQ761" t="s">
        <v>359</v>
      </c>
      <c r="CR761">
        <v>0</v>
      </c>
      <c r="CS761" t="s">
        <v>359</v>
      </c>
      <c r="CT761" t="s">
        <v>376</v>
      </c>
      <c r="CU761" t="s">
        <v>359</v>
      </c>
      <c r="CV761" t="s">
        <v>375</v>
      </c>
      <c r="CW761" t="s">
        <v>359</v>
      </c>
      <c r="CX761" t="s">
        <v>11005</v>
      </c>
      <c r="CY761" t="s">
        <v>11006</v>
      </c>
      <c r="CZ761" t="s">
        <v>11007</v>
      </c>
      <c r="DA761" t="s">
        <v>11008</v>
      </c>
      <c r="DB761">
        <v>1</v>
      </c>
      <c r="DC761" t="s">
        <v>11011</v>
      </c>
      <c r="DD761">
        <v>2003</v>
      </c>
      <c r="DE761" t="s">
        <v>370</v>
      </c>
      <c r="DF761" t="s">
        <v>361</v>
      </c>
      <c r="DJ761" t="s">
        <v>361</v>
      </c>
      <c r="DK761" t="s">
        <v>1470</v>
      </c>
      <c r="DL761" t="s">
        <v>622</v>
      </c>
      <c r="DN761" t="s">
        <v>11012</v>
      </c>
    </row>
    <row r="762" spans="1:118" x14ac:dyDescent="0.3">
      <c r="A762" t="s">
        <v>11013</v>
      </c>
      <c r="B762">
        <v>1</v>
      </c>
      <c r="D762" t="s">
        <v>487</v>
      </c>
      <c r="E762" t="s">
        <v>11014</v>
      </c>
      <c r="F762" t="s">
        <v>11015</v>
      </c>
      <c r="G762" t="s">
        <v>490</v>
      </c>
      <c r="H762" t="s">
        <v>11016</v>
      </c>
      <c r="I762">
        <v>2017</v>
      </c>
      <c r="J762" t="s">
        <v>353</v>
      </c>
      <c r="K762" t="s">
        <v>354</v>
      </c>
      <c r="L762" t="s">
        <v>492</v>
      </c>
      <c r="M762" t="s">
        <v>1058</v>
      </c>
      <c r="N762" t="s">
        <v>9491</v>
      </c>
      <c r="Q762" t="s">
        <v>1060</v>
      </c>
      <c r="R762">
        <v>6436</v>
      </c>
      <c r="T762">
        <v>140</v>
      </c>
      <c r="U762">
        <v>40</v>
      </c>
      <c r="V762">
        <v>100</v>
      </c>
      <c r="W762" t="s">
        <v>359</v>
      </c>
      <c r="X762" t="s">
        <v>360</v>
      </c>
      <c r="Z762">
        <v>2013</v>
      </c>
      <c r="AA762" t="s">
        <v>361</v>
      </c>
      <c r="AC762" t="s">
        <v>362</v>
      </c>
      <c r="AD762" t="s">
        <v>11017</v>
      </c>
      <c r="AE762">
        <v>7</v>
      </c>
      <c r="AF762" t="s">
        <v>363</v>
      </c>
      <c r="AG762" t="s">
        <v>1061</v>
      </c>
      <c r="AH762" t="s">
        <v>1062</v>
      </c>
      <c r="AI762" t="s">
        <v>1063</v>
      </c>
      <c r="AJ762" t="s">
        <v>1064</v>
      </c>
      <c r="AL762" t="s">
        <v>359</v>
      </c>
      <c r="AM762">
        <v>10</v>
      </c>
      <c r="AN762" t="s">
        <v>359</v>
      </c>
      <c r="AO762">
        <v>3</v>
      </c>
      <c r="AQ762" t="s">
        <v>401</v>
      </c>
      <c r="AR762">
        <v>2013</v>
      </c>
      <c r="AS762" t="s">
        <v>370</v>
      </c>
      <c r="AT762">
        <v>10</v>
      </c>
      <c r="AU762" t="s">
        <v>359</v>
      </c>
      <c r="AV762">
        <v>1</v>
      </c>
      <c r="AX762">
        <v>2013</v>
      </c>
      <c r="AY762" t="s">
        <v>370</v>
      </c>
      <c r="AZ762">
        <v>1500</v>
      </c>
      <c r="BA762" t="s">
        <v>359</v>
      </c>
      <c r="BB762">
        <v>20</v>
      </c>
      <c r="BC762" t="s">
        <v>1065</v>
      </c>
      <c r="BD762" t="s">
        <v>1066</v>
      </c>
      <c r="BE762" t="s">
        <v>1067</v>
      </c>
      <c r="BF762" t="s">
        <v>1068</v>
      </c>
      <c r="BH762">
        <v>2013</v>
      </c>
      <c r="BI762" t="s">
        <v>370</v>
      </c>
      <c r="BJ762" t="s">
        <v>359</v>
      </c>
      <c r="BK762">
        <v>25</v>
      </c>
      <c r="BL762" t="s">
        <v>551</v>
      </c>
      <c r="BN762">
        <v>2013</v>
      </c>
      <c r="BO762" t="s">
        <v>370</v>
      </c>
      <c r="BP762" t="s">
        <v>359</v>
      </c>
      <c r="BQ762">
        <v>4</v>
      </c>
      <c r="BS762">
        <v>2013</v>
      </c>
      <c r="BT762" t="s">
        <v>370</v>
      </c>
      <c r="BU762">
        <v>11000</v>
      </c>
      <c r="BV762" t="s">
        <v>359</v>
      </c>
      <c r="BW762">
        <v>2</v>
      </c>
      <c r="BY762">
        <v>2013</v>
      </c>
      <c r="BZ762" t="s">
        <v>369</v>
      </c>
      <c r="CA762" t="s">
        <v>359</v>
      </c>
      <c r="CC762">
        <v>2013</v>
      </c>
      <c r="CD762" t="s">
        <v>370</v>
      </c>
      <c r="CE762" t="s">
        <v>361</v>
      </c>
      <c r="CN762" t="s">
        <v>359</v>
      </c>
      <c r="CO762" t="s">
        <v>359</v>
      </c>
      <c r="CP762" t="s">
        <v>375</v>
      </c>
      <c r="CQ762" t="s">
        <v>359</v>
      </c>
      <c r="CR762">
        <v>0</v>
      </c>
      <c r="CS762" t="s">
        <v>359</v>
      </c>
      <c r="CT762" t="s">
        <v>376</v>
      </c>
      <c r="CU762" t="s">
        <v>359</v>
      </c>
      <c r="CV762" t="s">
        <v>375</v>
      </c>
      <c r="CW762" t="s">
        <v>359</v>
      </c>
      <c r="CX762" t="s">
        <v>11018</v>
      </c>
      <c r="CY762" t="s">
        <v>11019</v>
      </c>
      <c r="CZ762" t="s">
        <v>11020</v>
      </c>
      <c r="DA762" t="s">
        <v>11021</v>
      </c>
      <c r="DB762">
        <v>1</v>
      </c>
      <c r="DC762" t="s">
        <v>11022</v>
      </c>
      <c r="DD762">
        <v>2013</v>
      </c>
      <c r="DE762" t="s">
        <v>370</v>
      </c>
      <c r="DF762" t="s">
        <v>361</v>
      </c>
      <c r="DJ762" t="s">
        <v>359</v>
      </c>
      <c r="DL762" t="s">
        <v>369</v>
      </c>
      <c r="DN762" t="s">
        <v>11023</v>
      </c>
    </row>
    <row r="763" spans="1:118" x14ac:dyDescent="0.3">
      <c r="A763" t="s">
        <v>11024</v>
      </c>
      <c r="B763">
        <v>1</v>
      </c>
      <c r="D763" t="s">
        <v>465</v>
      </c>
      <c r="E763" t="s">
        <v>11025</v>
      </c>
      <c r="F763" t="s">
        <v>11026</v>
      </c>
      <c r="G763" t="s">
        <v>468</v>
      </c>
      <c r="H763" t="s">
        <v>11027</v>
      </c>
      <c r="I763">
        <v>2017</v>
      </c>
      <c r="J763" t="s">
        <v>353</v>
      </c>
      <c r="K763" t="s">
        <v>354</v>
      </c>
      <c r="L763" t="s">
        <v>470</v>
      </c>
      <c r="M763" t="s">
        <v>471</v>
      </c>
      <c r="N763" t="s">
        <v>1622</v>
      </c>
      <c r="Q763" t="s">
        <v>11028</v>
      </c>
      <c r="R763">
        <v>726</v>
      </c>
      <c r="T763">
        <v>118</v>
      </c>
      <c r="U763">
        <v>118</v>
      </c>
      <c r="V763">
        <v>0</v>
      </c>
      <c r="W763" t="s">
        <v>359</v>
      </c>
      <c r="X763" t="s">
        <v>394</v>
      </c>
      <c r="Z763">
        <v>1960</v>
      </c>
      <c r="AA763" t="s">
        <v>361</v>
      </c>
      <c r="AC763" t="s">
        <v>1150</v>
      </c>
      <c r="AD763" t="s">
        <v>11029</v>
      </c>
      <c r="AE763">
        <v>1</v>
      </c>
      <c r="AF763" t="s">
        <v>363</v>
      </c>
      <c r="AG763" t="s">
        <v>476</v>
      </c>
      <c r="AH763" t="s">
        <v>477</v>
      </c>
      <c r="AI763" t="s">
        <v>478</v>
      </c>
      <c r="AJ763" t="s">
        <v>479</v>
      </c>
      <c r="AL763" t="s">
        <v>359</v>
      </c>
      <c r="AM763">
        <v>20</v>
      </c>
      <c r="AN763" t="s">
        <v>361</v>
      </c>
      <c r="AT763">
        <v>20</v>
      </c>
      <c r="AU763" t="s">
        <v>361</v>
      </c>
      <c r="BA763" t="s">
        <v>361</v>
      </c>
      <c r="BJ763" t="s">
        <v>361</v>
      </c>
      <c r="BP763" t="s">
        <v>361</v>
      </c>
      <c r="BV763" t="s">
        <v>361</v>
      </c>
      <c r="CE763" t="s">
        <v>361</v>
      </c>
      <c r="CN763" t="s">
        <v>359</v>
      </c>
      <c r="CO763" t="s">
        <v>359</v>
      </c>
      <c r="CP763" t="s">
        <v>375</v>
      </c>
      <c r="CQ763" t="s">
        <v>359</v>
      </c>
      <c r="CR763">
        <v>0</v>
      </c>
      <c r="CS763" t="s">
        <v>359</v>
      </c>
      <c r="CT763" t="s">
        <v>376</v>
      </c>
      <c r="CU763" t="s">
        <v>359</v>
      </c>
      <c r="CV763" t="s">
        <v>375</v>
      </c>
      <c r="CW763" t="s">
        <v>359</v>
      </c>
      <c r="CX763" t="s">
        <v>11030</v>
      </c>
      <c r="CY763" t="s">
        <v>11031</v>
      </c>
      <c r="CZ763" t="s">
        <v>11032</v>
      </c>
      <c r="DA763" t="s">
        <v>11033</v>
      </c>
      <c r="DB763">
        <v>0</v>
      </c>
      <c r="DC763" t="s">
        <v>11034</v>
      </c>
      <c r="DD763">
        <v>1960</v>
      </c>
      <c r="DE763" t="s">
        <v>622</v>
      </c>
      <c r="DF763" t="s">
        <v>361</v>
      </c>
      <c r="DJ763" t="s">
        <v>361</v>
      </c>
      <c r="DK763" t="s">
        <v>11035</v>
      </c>
      <c r="DL763" t="s">
        <v>622</v>
      </c>
      <c r="DM763" t="s">
        <v>11029</v>
      </c>
      <c r="DN763" t="s">
        <v>11036</v>
      </c>
    </row>
    <row r="764" spans="1:118" x14ac:dyDescent="0.3">
      <c r="A764" t="s">
        <v>11037</v>
      </c>
      <c r="B764">
        <v>1</v>
      </c>
      <c r="D764" t="s">
        <v>465</v>
      </c>
      <c r="E764" t="s">
        <v>11038</v>
      </c>
      <c r="F764" t="s">
        <v>11039</v>
      </c>
      <c r="G764" t="s">
        <v>468</v>
      </c>
      <c r="H764" t="s">
        <v>6601</v>
      </c>
      <c r="I764">
        <v>2017</v>
      </c>
      <c r="J764" t="s">
        <v>353</v>
      </c>
      <c r="K764" t="s">
        <v>354</v>
      </c>
      <c r="L764" t="s">
        <v>664</v>
      </c>
      <c r="M764" t="s">
        <v>831</v>
      </c>
      <c r="N764" t="s">
        <v>3576</v>
      </c>
      <c r="Q764" t="s">
        <v>11040</v>
      </c>
      <c r="R764">
        <v>30604</v>
      </c>
      <c r="T764">
        <v>169</v>
      </c>
      <c r="U764">
        <v>169</v>
      </c>
      <c r="V764">
        <v>0</v>
      </c>
      <c r="W764" t="s">
        <v>359</v>
      </c>
      <c r="X764" t="s">
        <v>360</v>
      </c>
      <c r="Z764">
        <v>2015</v>
      </c>
      <c r="AA764" t="s">
        <v>361</v>
      </c>
      <c r="AC764" t="s">
        <v>362</v>
      </c>
      <c r="AD764" t="s">
        <v>11041</v>
      </c>
      <c r="AE764">
        <v>11</v>
      </c>
      <c r="AF764" t="s">
        <v>363</v>
      </c>
      <c r="AG764" t="s">
        <v>670</v>
      </c>
      <c r="AH764" t="s">
        <v>671</v>
      </c>
      <c r="AI764" t="s">
        <v>672</v>
      </c>
      <c r="AJ764" t="s">
        <v>673</v>
      </c>
      <c r="AL764" t="s">
        <v>359</v>
      </c>
      <c r="AM764">
        <v>4</v>
      </c>
      <c r="AN764" t="s">
        <v>361</v>
      </c>
      <c r="AT764">
        <v>4</v>
      </c>
      <c r="AU764" t="s">
        <v>361</v>
      </c>
      <c r="BA764" t="s">
        <v>359</v>
      </c>
      <c r="BB764">
        <v>1</v>
      </c>
      <c r="BC764" t="s">
        <v>11042</v>
      </c>
      <c r="BD764" t="s">
        <v>11043</v>
      </c>
      <c r="BE764" t="s">
        <v>11044</v>
      </c>
      <c r="BF764" t="s">
        <v>11045</v>
      </c>
      <c r="BG764" t="s">
        <v>11046</v>
      </c>
      <c r="BH764">
        <v>2015</v>
      </c>
      <c r="BI764" t="s">
        <v>370</v>
      </c>
      <c r="BJ764" t="s">
        <v>361</v>
      </c>
      <c r="BP764" t="s">
        <v>361</v>
      </c>
      <c r="BV764" t="s">
        <v>361</v>
      </c>
      <c r="CE764" t="s">
        <v>361</v>
      </c>
      <c r="CN764" t="s">
        <v>359</v>
      </c>
      <c r="CO764" t="s">
        <v>359</v>
      </c>
      <c r="CP764" t="s">
        <v>375</v>
      </c>
      <c r="CQ764" t="s">
        <v>359</v>
      </c>
      <c r="CR764">
        <v>0</v>
      </c>
      <c r="CS764" t="s">
        <v>359</v>
      </c>
      <c r="CT764" t="s">
        <v>376</v>
      </c>
      <c r="CU764" t="s">
        <v>359</v>
      </c>
      <c r="CV764" t="s">
        <v>375</v>
      </c>
      <c r="CW764" t="s">
        <v>359</v>
      </c>
      <c r="CX764" t="s">
        <v>11047</v>
      </c>
      <c r="CY764" t="s">
        <v>11048</v>
      </c>
      <c r="CZ764" t="s">
        <v>11049</v>
      </c>
      <c r="DA764" t="s">
        <v>11050</v>
      </c>
      <c r="DB764">
        <v>6</v>
      </c>
      <c r="DC764" t="s">
        <v>11051</v>
      </c>
      <c r="DD764">
        <v>2015</v>
      </c>
      <c r="DE764" t="s">
        <v>370</v>
      </c>
      <c r="DF764" t="s">
        <v>361</v>
      </c>
      <c r="DJ764" t="s">
        <v>359</v>
      </c>
      <c r="DL764" t="s">
        <v>370</v>
      </c>
      <c r="DM764" t="s">
        <v>11052</v>
      </c>
      <c r="DN764" t="s">
        <v>11053</v>
      </c>
    </row>
    <row r="765" spans="1:118" x14ac:dyDescent="0.3">
      <c r="A765" t="s">
        <v>11054</v>
      </c>
      <c r="B765">
        <v>1</v>
      </c>
      <c r="D765" t="s">
        <v>412</v>
      </c>
      <c r="E765" t="s">
        <v>11055</v>
      </c>
      <c r="F765" t="s">
        <v>11056</v>
      </c>
      <c r="G765" t="s">
        <v>415</v>
      </c>
      <c r="H765" t="s">
        <v>11057</v>
      </c>
      <c r="I765">
        <v>2017</v>
      </c>
      <c r="J765" t="s">
        <v>353</v>
      </c>
      <c r="K765" t="s">
        <v>354</v>
      </c>
      <c r="L765" t="s">
        <v>390</v>
      </c>
      <c r="M765" t="s">
        <v>2229</v>
      </c>
      <c r="N765" t="s">
        <v>10675</v>
      </c>
      <c r="Q765" t="s">
        <v>2230</v>
      </c>
      <c r="R765">
        <v>7894</v>
      </c>
      <c r="T765">
        <v>40</v>
      </c>
      <c r="U765">
        <v>35</v>
      </c>
      <c r="V765">
        <v>5</v>
      </c>
      <c r="W765" t="s">
        <v>359</v>
      </c>
      <c r="X765" t="s">
        <v>360</v>
      </c>
      <c r="Z765">
        <v>2015</v>
      </c>
      <c r="AA765" t="s">
        <v>359</v>
      </c>
      <c r="AB765" t="s">
        <v>2231</v>
      </c>
      <c r="AC765" t="s">
        <v>362</v>
      </c>
      <c r="AD765" t="s">
        <v>2232</v>
      </c>
      <c r="AE765">
        <v>5</v>
      </c>
      <c r="AF765" t="s">
        <v>363</v>
      </c>
      <c r="AG765" t="s">
        <v>2233</v>
      </c>
      <c r="AH765" t="s">
        <v>2234</v>
      </c>
      <c r="AI765" t="s">
        <v>2235</v>
      </c>
      <c r="AJ765" t="s">
        <v>2236</v>
      </c>
      <c r="AL765" t="s">
        <v>359</v>
      </c>
      <c r="AM765">
        <v>15</v>
      </c>
      <c r="AN765" t="s">
        <v>359</v>
      </c>
      <c r="AO765">
        <v>5</v>
      </c>
      <c r="AQ765" t="s">
        <v>401</v>
      </c>
      <c r="AR765">
        <v>2015</v>
      </c>
      <c r="AS765" t="s">
        <v>370</v>
      </c>
      <c r="AT765">
        <v>15</v>
      </c>
      <c r="AU765" t="s">
        <v>359</v>
      </c>
      <c r="AV765">
        <v>1</v>
      </c>
      <c r="AX765">
        <v>2015</v>
      </c>
      <c r="AY765" t="s">
        <v>370</v>
      </c>
      <c r="AZ765">
        <v>720</v>
      </c>
      <c r="BA765" t="s">
        <v>359</v>
      </c>
      <c r="BB765">
        <v>19</v>
      </c>
      <c r="BC765" t="s">
        <v>11058</v>
      </c>
      <c r="BD765" t="s">
        <v>11059</v>
      </c>
      <c r="BE765" t="s">
        <v>11060</v>
      </c>
      <c r="BF765" t="s">
        <v>11061</v>
      </c>
      <c r="BG765" t="s">
        <v>11062</v>
      </c>
      <c r="BH765">
        <v>2015</v>
      </c>
      <c r="BI765" t="s">
        <v>370</v>
      </c>
      <c r="BJ765" t="s">
        <v>359</v>
      </c>
      <c r="BK765">
        <v>10</v>
      </c>
      <c r="BL765" t="s">
        <v>2477</v>
      </c>
      <c r="BN765">
        <v>2015</v>
      </c>
      <c r="BO765" t="s">
        <v>370</v>
      </c>
      <c r="BP765" t="s">
        <v>359</v>
      </c>
      <c r="BQ765">
        <v>3</v>
      </c>
      <c r="BS765">
        <v>2015</v>
      </c>
      <c r="BT765" t="s">
        <v>370</v>
      </c>
      <c r="BU765">
        <v>19000</v>
      </c>
      <c r="BV765" t="s">
        <v>359</v>
      </c>
      <c r="BW765">
        <v>2</v>
      </c>
      <c r="BY765">
        <v>2016</v>
      </c>
      <c r="BZ765" t="s">
        <v>370</v>
      </c>
      <c r="CA765" t="s">
        <v>359</v>
      </c>
      <c r="CC765">
        <v>2016</v>
      </c>
      <c r="CD765" t="s">
        <v>370</v>
      </c>
      <c r="CE765" t="s">
        <v>361</v>
      </c>
      <c r="CN765" t="s">
        <v>359</v>
      </c>
      <c r="CO765" t="s">
        <v>359</v>
      </c>
      <c r="CP765" t="s">
        <v>375</v>
      </c>
      <c r="CQ765" t="s">
        <v>359</v>
      </c>
      <c r="CR765">
        <v>0</v>
      </c>
      <c r="CS765" t="s">
        <v>359</v>
      </c>
      <c r="CT765" t="s">
        <v>376</v>
      </c>
      <c r="CU765" t="s">
        <v>359</v>
      </c>
      <c r="CV765" t="s">
        <v>375</v>
      </c>
      <c r="CW765" t="s">
        <v>359</v>
      </c>
      <c r="CX765" t="s">
        <v>11063</v>
      </c>
      <c r="CY765" t="s">
        <v>11064</v>
      </c>
      <c r="CZ765" t="s">
        <v>11065</v>
      </c>
      <c r="DA765" t="s">
        <v>11066</v>
      </c>
      <c r="DB765">
        <v>31</v>
      </c>
      <c r="DC765" t="s">
        <v>11067</v>
      </c>
      <c r="DD765">
        <v>2015</v>
      </c>
      <c r="DE765" t="s">
        <v>370</v>
      </c>
      <c r="DF765" t="s">
        <v>361</v>
      </c>
      <c r="DJ765" t="s">
        <v>361</v>
      </c>
      <c r="DK765" t="s">
        <v>11068</v>
      </c>
      <c r="DL765" t="s">
        <v>369</v>
      </c>
      <c r="DM765" t="s">
        <v>11069</v>
      </c>
      <c r="DN765" t="s">
        <v>11070</v>
      </c>
    </row>
    <row r="766" spans="1:118" x14ac:dyDescent="0.3">
      <c r="A766" t="s">
        <v>11071</v>
      </c>
      <c r="B766">
        <v>1</v>
      </c>
      <c r="D766" t="s">
        <v>465</v>
      </c>
      <c r="E766" t="s">
        <v>11072</v>
      </c>
      <c r="F766" t="s">
        <v>11073</v>
      </c>
      <c r="G766" t="s">
        <v>468</v>
      </c>
      <c r="H766" t="s">
        <v>6591</v>
      </c>
      <c r="I766">
        <v>2017</v>
      </c>
      <c r="J766" t="s">
        <v>353</v>
      </c>
      <c r="K766" t="s">
        <v>354</v>
      </c>
      <c r="L766" t="s">
        <v>1033</v>
      </c>
      <c r="M766" t="s">
        <v>3784</v>
      </c>
      <c r="N766" t="s">
        <v>5852</v>
      </c>
      <c r="Q766" t="s">
        <v>11074</v>
      </c>
      <c r="R766">
        <v>9577</v>
      </c>
      <c r="T766">
        <v>219</v>
      </c>
      <c r="U766">
        <v>219</v>
      </c>
      <c r="V766">
        <v>0</v>
      </c>
      <c r="W766" t="s">
        <v>359</v>
      </c>
      <c r="X766" t="s">
        <v>360</v>
      </c>
      <c r="Z766">
        <v>2015</v>
      </c>
      <c r="AA766" t="s">
        <v>361</v>
      </c>
      <c r="AC766" t="s">
        <v>362</v>
      </c>
      <c r="AD766" t="s">
        <v>11075</v>
      </c>
      <c r="AE766">
        <v>1</v>
      </c>
      <c r="AF766" t="s">
        <v>363</v>
      </c>
      <c r="AG766" t="s">
        <v>1101</v>
      </c>
      <c r="AH766" t="s">
        <v>1102</v>
      </c>
      <c r="AI766" t="s">
        <v>1103</v>
      </c>
      <c r="AJ766" t="s">
        <v>1104</v>
      </c>
      <c r="AL766" t="s">
        <v>359</v>
      </c>
      <c r="AM766">
        <v>40</v>
      </c>
      <c r="AN766" t="s">
        <v>361</v>
      </c>
      <c r="AT766">
        <v>40</v>
      </c>
      <c r="AU766" t="s">
        <v>361</v>
      </c>
      <c r="BA766" t="s">
        <v>361</v>
      </c>
      <c r="BJ766" t="s">
        <v>361</v>
      </c>
      <c r="BP766" t="s">
        <v>361</v>
      </c>
      <c r="BV766" t="s">
        <v>361</v>
      </c>
      <c r="CE766" t="s">
        <v>361</v>
      </c>
      <c r="CN766" t="s">
        <v>359</v>
      </c>
      <c r="CO766" t="s">
        <v>359</v>
      </c>
      <c r="CP766" t="s">
        <v>375</v>
      </c>
      <c r="CQ766" t="s">
        <v>359</v>
      </c>
      <c r="CR766">
        <v>0</v>
      </c>
      <c r="CS766" t="s">
        <v>359</v>
      </c>
      <c r="CT766" t="s">
        <v>376</v>
      </c>
      <c r="CU766" t="s">
        <v>359</v>
      </c>
      <c r="CV766" t="s">
        <v>375</v>
      </c>
      <c r="CW766" t="s">
        <v>359</v>
      </c>
      <c r="CX766" t="s">
        <v>11076</v>
      </c>
      <c r="CY766" t="s">
        <v>11077</v>
      </c>
      <c r="CZ766" t="s">
        <v>11078</v>
      </c>
      <c r="DA766" t="s">
        <v>11079</v>
      </c>
      <c r="DB766">
        <v>1</v>
      </c>
      <c r="DC766" t="s">
        <v>11080</v>
      </c>
      <c r="DD766">
        <v>2015</v>
      </c>
      <c r="DE766" t="s">
        <v>370</v>
      </c>
      <c r="DF766" t="s">
        <v>361</v>
      </c>
      <c r="DJ766" t="s">
        <v>359</v>
      </c>
      <c r="DL766" t="s">
        <v>370</v>
      </c>
      <c r="DM766" t="s">
        <v>11075</v>
      </c>
      <c r="DN766" t="s">
        <v>11081</v>
      </c>
    </row>
    <row r="767" spans="1:118" x14ac:dyDescent="0.3">
      <c r="A767" t="s">
        <v>11082</v>
      </c>
      <c r="B767">
        <v>1</v>
      </c>
      <c r="D767" t="s">
        <v>385</v>
      </c>
      <c r="E767" t="s">
        <v>11083</v>
      </c>
      <c r="F767" t="s">
        <v>11084</v>
      </c>
      <c r="G767" t="s">
        <v>388</v>
      </c>
      <c r="H767" t="s">
        <v>3167</v>
      </c>
      <c r="I767">
        <v>2017</v>
      </c>
      <c r="J767" t="s">
        <v>353</v>
      </c>
      <c r="K767" t="s">
        <v>354</v>
      </c>
      <c r="L767" t="s">
        <v>584</v>
      </c>
      <c r="M767" t="s">
        <v>585</v>
      </c>
      <c r="N767" t="s">
        <v>584</v>
      </c>
      <c r="Q767" t="s">
        <v>2296</v>
      </c>
      <c r="R767">
        <v>1012</v>
      </c>
      <c r="T767">
        <v>229</v>
      </c>
      <c r="U767">
        <v>229</v>
      </c>
      <c r="V767">
        <v>0</v>
      </c>
      <c r="W767" t="s">
        <v>359</v>
      </c>
      <c r="X767" t="s">
        <v>394</v>
      </c>
      <c r="Z767">
        <v>2009</v>
      </c>
      <c r="AA767" t="s">
        <v>361</v>
      </c>
      <c r="AC767" t="s">
        <v>4539</v>
      </c>
      <c r="AD767" t="s">
        <v>11085</v>
      </c>
      <c r="AE767">
        <v>2</v>
      </c>
      <c r="AF767" t="s">
        <v>396</v>
      </c>
      <c r="AG767" t="s">
        <v>4195</v>
      </c>
      <c r="AH767" t="s">
        <v>4196</v>
      </c>
      <c r="AI767" t="s">
        <v>4197</v>
      </c>
      <c r="AJ767" t="s">
        <v>4198</v>
      </c>
      <c r="AL767" t="s">
        <v>359</v>
      </c>
      <c r="AM767">
        <v>45</v>
      </c>
      <c r="AN767" t="s">
        <v>359</v>
      </c>
      <c r="AO767">
        <v>1</v>
      </c>
      <c r="AQ767" t="s">
        <v>401</v>
      </c>
      <c r="AR767">
        <v>2016</v>
      </c>
      <c r="AS767" t="s">
        <v>370</v>
      </c>
      <c r="AT767">
        <v>45</v>
      </c>
      <c r="AU767" t="s">
        <v>359</v>
      </c>
      <c r="AV767">
        <v>1</v>
      </c>
      <c r="AX767">
        <v>2016</v>
      </c>
      <c r="AY767" t="s">
        <v>370</v>
      </c>
      <c r="AZ767">
        <v>2500</v>
      </c>
      <c r="BA767" t="s">
        <v>359</v>
      </c>
      <c r="BB767">
        <v>2</v>
      </c>
      <c r="BC767" t="s">
        <v>4332</v>
      </c>
      <c r="BD767" t="s">
        <v>3693</v>
      </c>
      <c r="BE767" t="s">
        <v>3694</v>
      </c>
      <c r="BF767" t="s">
        <v>3695</v>
      </c>
      <c r="BH767">
        <v>2009</v>
      </c>
      <c r="BI767" t="s">
        <v>369</v>
      </c>
      <c r="BJ767" t="s">
        <v>361</v>
      </c>
      <c r="BP767" t="s">
        <v>359</v>
      </c>
      <c r="BQ767">
        <v>2</v>
      </c>
      <c r="BS767">
        <v>2009</v>
      </c>
      <c r="BT767" t="s">
        <v>369</v>
      </c>
      <c r="BU767">
        <v>3000</v>
      </c>
      <c r="BV767" t="s">
        <v>361</v>
      </c>
      <c r="CE767" t="s">
        <v>361</v>
      </c>
      <c r="CN767" t="s">
        <v>359</v>
      </c>
      <c r="CO767" t="s">
        <v>359</v>
      </c>
      <c r="CP767" t="s">
        <v>375</v>
      </c>
      <c r="CQ767" t="s">
        <v>359</v>
      </c>
      <c r="CR767">
        <v>0</v>
      </c>
      <c r="CS767" t="s">
        <v>359</v>
      </c>
      <c r="CT767" t="s">
        <v>376</v>
      </c>
      <c r="CU767" t="s">
        <v>359</v>
      </c>
      <c r="CV767" t="s">
        <v>375</v>
      </c>
      <c r="CW767" t="s">
        <v>359</v>
      </c>
      <c r="CX767" t="s">
        <v>2305</v>
      </c>
      <c r="CY767" t="s">
        <v>2306</v>
      </c>
      <c r="CZ767" t="s">
        <v>2307</v>
      </c>
      <c r="DA767" t="s">
        <v>2308</v>
      </c>
      <c r="DB767">
        <v>1</v>
      </c>
      <c r="DD767">
        <v>2016</v>
      </c>
      <c r="DE767" t="s">
        <v>370</v>
      </c>
      <c r="DF767" t="s">
        <v>361</v>
      </c>
      <c r="DJ767" t="s">
        <v>359</v>
      </c>
      <c r="DL767" t="s">
        <v>369</v>
      </c>
      <c r="DM767" t="s">
        <v>11086</v>
      </c>
      <c r="DN767" t="s">
        <v>11087</v>
      </c>
    </row>
    <row r="768" spans="1:118" x14ac:dyDescent="0.3">
      <c r="A768" t="s">
        <v>11088</v>
      </c>
      <c r="B768">
        <v>1</v>
      </c>
      <c r="D768" t="s">
        <v>487</v>
      </c>
      <c r="E768" t="s">
        <v>11089</v>
      </c>
      <c r="F768" t="s">
        <v>11090</v>
      </c>
      <c r="G768" t="s">
        <v>490</v>
      </c>
      <c r="H768" t="s">
        <v>1639</v>
      </c>
      <c r="I768">
        <v>2017</v>
      </c>
      <c r="J768" t="s">
        <v>353</v>
      </c>
      <c r="K768" t="s">
        <v>354</v>
      </c>
      <c r="L768" t="s">
        <v>537</v>
      </c>
      <c r="M768" t="s">
        <v>963</v>
      </c>
      <c r="N768" t="s">
        <v>5591</v>
      </c>
      <c r="Q768" t="s">
        <v>1896</v>
      </c>
      <c r="R768">
        <v>10452</v>
      </c>
      <c r="T768">
        <v>146</v>
      </c>
      <c r="U768">
        <v>120</v>
      </c>
      <c r="V768">
        <v>26</v>
      </c>
      <c r="W768" t="s">
        <v>359</v>
      </c>
      <c r="X768" t="s">
        <v>394</v>
      </c>
      <c r="Z768">
        <v>2001</v>
      </c>
      <c r="AA768" t="s">
        <v>359</v>
      </c>
      <c r="AB768" t="s">
        <v>607</v>
      </c>
      <c r="AC768" t="s">
        <v>542</v>
      </c>
      <c r="AE768">
        <v>6</v>
      </c>
      <c r="AF768" t="s">
        <v>363</v>
      </c>
      <c r="AG768" t="s">
        <v>543</v>
      </c>
      <c r="AH768" t="s">
        <v>544</v>
      </c>
      <c r="AI768" t="s">
        <v>545</v>
      </c>
      <c r="AJ768" t="s">
        <v>546</v>
      </c>
      <c r="AL768" t="s">
        <v>359</v>
      </c>
      <c r="AM768">
        <v>5</v>
      </c>
      <c r="AN768" t="s">
        <v>359</v>
      </c>
      <c r="AO768">
        <v>3</v>
      </c>
      <c r="AQ768" t="s">
        <v>401</v>
      </c>
      <c r="AR768">
        <v>1989</v>
      </c>
      <c r="AS768" t="s">
        <v>369</v>
      </c>
      <c r="AT768">
        <v>5</v>
      </c>
      <c r="AU768" t="s">
        <v>359</v>
      </c>
      <c r="AV768">
        <v>1</v>
      </c>
      <c r="AX768">
        <v>1989</v>
      </c>
      <c r="AY768" t="s">
        <v>369</v>
      </c>
      <c r="AZ768">
        <v>8000</v>
      </c>
      <c r="BA768" t="s">
        <v>359</v>
      </c>
      <c r="BB768">
        <v>4</v>
      </c>
      <c r="BC768" t="s">
        <v>547</v>
      </c>
      <c r="BD768" t="s">
        <v>548</v>
      </c>
      <c r="BE768" t="s">
        <v>549</v>
      </c>
      <c r="BF768" t="s">
        <v>550</v>
      </c>
      <c r="BH768">
        <v>1989</v>
      </c>
      <c r="BI768" t="s">
        <v>370</v>
      </c>
      <c r="BJ768" t="s">
        <v>359</v>
      </c>
      <c r="BK768">
        <v>18</v>
      </c>
      <c r="BL768" t="s">
        <v>551</v>
      </c>
      <c r="BN768">
        <v>1989</v>
      </c>
      <c r="BO768" t="s">
        <v>369</v>
      </c>
      <c r="BP768" t="s">
        <v>359</v>
      </c>
      <c r="BQ768">
        <v>2</v>
      </c>
      <c r="BS768">
        <v>1989</v>
      </c>
      <c r="BT768" t="s">
        <v>369</v>
      </c>
      <c r="BU768">
        <v>15000</v>
      </c>
      <c r="BV768" t="s">
        <v>361</v>
      </c>
      <c r="CE768" t="s">
        <v>361</v>
      </c>
      <c r="CN768" t="s">
        <v>359</v>
      </c>
      <c r="CO768" t="s">
        <v>359</v>
      </c>
      <c r="CP768" t="s">
        <v>375</v>
      </c>
      <c r="CQ768" t="s">
        <v>359</v>
      </c>
      <c r="CR768">
        <v>0</v>
      </c>
      <c r="CS768" t="s">
        <v>359</v>
      </c>
      <c r="CT768" t="s">
        <v>376</v>
      </c>
      <c r="CU768" t="s">
        <v>359</v>
      </c>
      <c r="CV768" t="s">
        <v>375</v>
      </c>
      <c r="CW768" t="s">
        <v>359</v>
      </c>
      <c r="CX768" t="s">
        <v>11091</v>
      </c>
      <c r="CY768" t="s">
        <v>11092</v>
      </c>
      <c r="CZ768" t="s">
        <v>11093</v>
      </c>
      <c r="DA768" t="s">
        <v>11094</v>
      </c>
      <c r="DB768">
        <v>2</v>
      </c>
      <c r="DC768" t="s">
        <v>11095</v>
      </c>
      <c r="DD768">
        <v>2015</v>
      </c>
      <c r="DE768" t="s">
        <v>370</v>
      </c>
      <c r="DF768" t="s">
        <v>361</v>
      </c>
      <c r="DJ768" t="s">
        <v>359</v>
      </c>
      <c r="DL768" t="s">
        <v>369</v>
      </c>
      <c r="DM768" t="s">
        <v>11096</v>
      </c>
      <c r="DN768" t="s">
        <v>11097</v>
      </c>
    </row>
    <row r="769" spans="1:118" x14ac:dyDescent="0.3">
      <c r="A769" t="s">
        <v>11098</v>
      </c>
      <c r="B769">
        <v>1</v>
      </c>
      <c r="D769" t="s">
        <v>631</v>
      </c>
      <c r="E769" t="s">
        <v>11099</v>
      </c>
      <c r="F769" t="s">
        <v>11100</v>
      </c>
      <c r="G769" t="s">
        <v>634</v>
      </c>
      <c r="H769" t="s">
        <v>11101</v>
      </c>
      <c r="I769">
        <v>2017</v>
      </c>
      <c r="J769" t="s">
        <v>353</v>
      </c>
      <c r="K769" t="s">
        <v>354</v>
      </c>
      <c r="L769" t="s">
        <v>606</v>
      </c>
      <c r="M769" t="s">
        <v>793</v>
      </c>
      <c r="N769" t="s">
        <v>7268</v>
      </c>
      <c r="Q769" t="s">
        <v>10098</v>
      </c>
      <c r="T769">
        <v>99</v>
      </c>
      <c r="U769">
        <v>50</v>
      </c>
      <c r="V769">
        <v>49</v>
      </c>
      <c r="W769" t="s">
        <v>359</v>
      </c>
      <c r="X769" t="s">
        <v>394</v>
      </c>
      <c r="Z769">
        <v>2014</v>
      </c>
      <c r="AA769" t="s">
        <v>361</v>
      </c>
      <c r="AC769" t="s">
        <v>362</v>
      </c>
      <c r="AE769">
        <v>1</v>
      </c>
      <c r="AF769" t="s">
        <v>363</v>
      </c>
      <c r="AG769" t="s">
        <v>11102</v>
      </c>
      <c r="AH769" t="s">
        <v>10100</v>
      </c>
      <c r="AI769" t="s">
        <v>10101</v>
      </c>
      <c r="AJ769" t="s">
        <v>10102</v>
      </c>
      <c r="AL769" t="s">
        <v>359</v>
      </c>
      <c r="AM769">
        <v>30</v>
      </c>
      <c r="AN769" t="s">
        <v>359</v>
      </c>
      <c r="AO769">
        <v>1</v>
      </c>
      <c r="AQ769" t="s">
        <v>401</v>
      </c>
      <c r="AR769">
        <v>2014</v>
      </c>
      <c r="AS769" t="s">
        <v>370</v>
      </c>
      <c r="AT769">
        <v>30</v>
      </c>
      <c r="AU769" t="s">
        <v>359</v>
      </c>
      <c r="AV769">
        <v>1</v>
      </c>
      <c r="AX769">
        <v>2014</v>
      </c>
      <c r="AY769" t="s">
        <v>370</v>
      </c>
      <c r="AZ769">
        <v>1500</v>
      </c>
      <c r="BA769" t="s">
        <v>359</v>
      </c>
      <c r="BB769">
        <v>1</v>
      </c>
      <c r="BC769" t="s">
        <v>10106</v>
      </c>
      <c r="BD769" t="s">
        <v>10107</v>
      </c>
      <c r="BE769" t="s">
        <v>10108</v>
      </c>
      <c r="BF769" t="s">
        <v>10109</v>
      </c>
      <c r="BH769">
        <v>2014</v>
      </c>
      <c r="BI769" t="s">
        <v>370</v>
      </c>
      <c r="BJ769" t="s">
        <v>361</v>
      </c>
      <c r="BP769" t="s">
        <v>359</v>
      </c>
      <c r="BQ769">
        <v>1</v>
      </c>
      <c r="BS769">
        <v>2014</v>
      </c>
      <c r="BT769" t="s">
        <v>370</v>
      </c>
      <c r="BU769">
        <v>200</v>
      </c>
      <c r="BV769" t="s">
        <v>361</v>
      </c>
      <c r="CE769" t="s">
        <v>361</v>
      </c>
      <c r="CN769" t="s">
        <v>359</v>
      </c>
      <c r="CO769" t="s">
        <v>359</v>
      </c>
      <c r="CP769" t="s">
        <v>375</v>
      </c>
      <c r="CQ769" t="s">
        <v>359</v>
      </c>
      <c r="CR769">
        <v>0</v>
      </c>
      <c r="CS769" t="s">
        <v>359</v>
      </c>
      <c r="CT769" t="s">
        <v>376</v>
      </c>
      <c r="CU769" t="s">
        <v>359</v>
      </c>
      <c r="CV769" t="s">
        <v>375</v>
      </c>
      <c r="CW769" t="s">
        <v>359</v>
      </c>
      <c r="CX769" t="s">
        <v>11103</v>
      </c>
      <c r="CY769" t="s">
        <v>11104</v>
      </c>
      <c r="CZ769" t="s">
        <v>11105</v>
      </c>
      <c r="DA769" t="s">
        <v>11106</v>
      </c>
      <c r="DB769">
        <v>2</v>
      </c>
      <c r="DC769" t="s">
        <v>11107</v>
      </c>
      <c r="DD769">
        <v>2014</v>
      </c>
      <c r="DE769" t="s">
        <v>370</v>
      </c>
      <c r="DF769" t="s">
        <v>361</v>
      </c>
      <c r="DJ769" t="s">
        <v>359</v>
      </c>
      <c r="DL769" t="s">
        <v>370</v>
      </c>
      <c r="DM769" t="s">
        <v>11108</v>
      </c>
      <c r="DN769" t="s">
        <v>11109</v>
      </c>
    </row>
    <row r="770" spans="1:118" x14ac:dyDescent="0.3">
      <c r="A770" t="s">
        <v>11110</v>
      </c>
      <c r="B770">
        <v>1</v>
      </c>
      <c r="D770" t="s">
        <v>487</v>
      </c>
      <c r="E770" t="s">
        <v>11111</v>
      </c>
      <c r="F770" t="s">
        <v>11112</v>
      </c>
      <c r="G770" t="s">
        <v>490</v>
      </c>
      <c r="H770" t="s">
        <v>4021</v>
      </c>
      <c r="I770">
        <v>2017</v>
      </c>
      <c r="J770" t="s">
        <v>353</v>
      </c>
      <c r="K770" t="s">
        <v>354</v>
      </c>
      <c r="L770" t="s">
        <v>492</v>
      </c>
      <c r="M770" t="s">
        <v>1333</v>
      </c>
      <c r="N770" t="s">
        <v>391</v>
      </c>
      <c r="Q770" t="s">
        <v>1335</v>
      </c>
      <c r="R770">
        <v>1316</v>
      </c>
      <c r="T770">
        <v>188</v>
      </c>
      <c r="U770">
        <v>20</v>
      </c>
      <c r="V770">
        <v>168</v>
      </c>
      <c r="W770" t="s">
        <v>359</v>
      </c>
      <c r="X770" t="s">
        <v>394</v>
      </c>
      <c r="Z770">
        <v>2013</v>
      </c>
      <c r="AA770" t="s">
        <v>361</v>
      </c>
      <c r="AC770" t="s">
        <v>362</v>
      </c>
      <c r="AE770">
        <v>2</v>
      </c>
      <c r="AF770" t="s">
        <v>363</v>
      </c>
      <c r="AG770" t="s">
        <v>11113</v>
      </c>
      <c r="AH770" t="s">
        <v>1337</v>
      </c>
      <c r="AI770" t="s">
        <v>1338</v>
      </c>
      <c r="AJ770" t="s">
        <v>11114</v>
      </c>
      <c r="AL770" t="s">
        <v>359</v>
      </c>
      <c r="AM770">
        <v>12</v>
      </c>
      <c r="AN770" t="s">
        <v>359</v>
      </c>
      <c r="AO770">
        <v>1</v>
      </c>
      <c r="AQ770" t="s">
        <v>401</v>
      </c>
      <c r="AR770">
        <v>2013</v>
      </c>
      <c r="AS770" t="s">
        <v>370</v>
      </c>
      <c r="AT770">
        <v>12</v>
      </c>
      <c r="AU770" t="s">
        <v>359</v>
      </c>
      <c r="AV770">
        <v>1</v>
      </c>
      <c r="AX770">
        <v>2013</v>
      </c>
      <c r="AY770" t="s">
        <v>370</v>
      </c>
      <c r="AZ770">
        <v>600</v>
      </c>
      <c r="BA770" t="s">
        <v>359</v>
      </c>
      <c r="BB770">
        <v>6</v>
      </c>
      <c r="BC770" t="s">
        <v>1340</v>
      </c>
      <c r="BD770" t="s">
        <v>1341</v>
      </c>
      <c r="BE770" t="s">
        <v>1342</v>
      </c>
      <c r="BF770" t="s">
        <v>1343</v>
      </c>
      <c r="BH770">
        <v>2013</v>
      </c>
      <c r="BI770" t="s">
        <v>369</v>
      </c>
      <c r="BJ770" t="s">
        <v>359</v>
      </c>
      <c r="BK770">
        <v>6</v>
      </c>
      <c r="BL770" t="s">
        <v>504</v>
      </c>
      <c r="BN770">
        <v>2013</v>
      </c>
      <c r="BO770" t="s">
        <v>370</v>
      </c>
      <c r="BP770" t="s">
        <v>359</v>
      </c>
      <c r="BQ770">
        <v>1</v>
      </c>
      <c r="BS770">
        <v>2013</v>
      </c>
      <c r="BT770" t="s">
        <v>370</v>
      </c>
      <c r="BU770">
        <v>6500</v>
      </c>
      <c r="BV770" t="s">
        <v>361</v>
      </c>
      <c r="CE770" t="s">
        <v>361</v>
      </c>
      <c r="CN770" t="s">
        <v>359</v>
      </c>
      <c r="CO770" t="s">
        <v>359</v>
      </c>
      <c r="CP770" t="s">
        <v>375</v>
      </c>
      <c r="CQ770" t="s">
        <v>359</v>
      </c>
      <c r="CR770">
        <v>0</v>
      </c>
      <c r="CS770" t="s">
        <v>359</v>
      </c>
      <c r="CT770" t="s">
        <v>376</v>
      </c>
      <c r="CU770" t="s">
        <v>359</v>
      </c>
      <c r="CV770" t="s">
        <v>375</v>
      </c>
      <c r="CW770" t="s">
        <v>359</v>
      </c>
      <c r="CX770" t="s">
        <v>11115</v>
      </c>
      <c r="CY770" t="s">
        <v>11116</v>
      </c>
      <c r="CZ770" t="s">
        <v>11117</v>
      </c>
      <c r="DA770" t="s">
        <v>11118</v>
      </c>
      <c r="DB770">
        <v>1</v>
      </c>
      <c r="DC770" t="s">
        <v>11119</v>
      </c>
      <c r="DD770">
        <v>2013</v>
      </c>
      <c r="DE770" t="s">
        <v>370</v>
      </c>
      <c r="DF770" t="s">
        <v>361</v>
      </c>
      <c r="DJ770" t="s">
        <v>359</v>
      </c>
      <c r="DL770" t="s">
        <v>370</v>
      </c>
      <c r="DN770" t="s">
        <v>11120</v>
      </c>
    </row>
    <row r="771" spans="1:118" x14ac:dyDescent="0.3">
      <c r="A771" t="s">
        <v>11121</v>
      </c>
      <c r="B771">
        <v>1</v>
      </c>
      <c r="D771" t="s">
        <v>465</v>
      </c>
      <c r="E771" t="s">
        <v>11122</v>
      </c>
      <c r="F771" t="s">
        <v>11123</v>
      </c>
      <c r="G771" t="s">
        <v>468</v>
      </c>
      <c r="H771" t="s">
        <v>469</v>
      </c>
      <c r="I771">
        <v>2017</v>
      </c>
      <c r="J771" t="s">
        <v>353</v>
      </c>
      <c r="K771" t="s">
        <v>354</v>
      </c>
      <c r="L771" t="s">
        <v>664</v>
      </c>
      <c r="M771" t="s">
        <v>665</v>
      </c>
      <c r="N771" t="s">
        <v>7128</v>
      </c>
      <c r="Q771" t="s">
        <v>11124</v>
      </c>
      <c r="R771">
        <v>30604</v>
      </c>
      <c r="T771">
        <v>157</v>
      </c>
      <c r="U771">
        <v>157</v>
      </c>
      <c r="V771">
        <v>0</v>
      </c>
      <c r="W771" t="s">
        <v>359</v>
      </c>
      <c r="X771" t="s">
        <v>360</v>
      </c>
      <c r="Z771">
        <v>2017</v>
      </c>
      <c r="AA771" t="s">
        <v>361</v>
      </c>
      <c r="AE771">
        <v>2</v>
      </c>
      <c r="AF771" t="s">
        <v>363</v>
      </c>
      <c r="AG771" t="s">
        <v>670</v>
      </c>
      <c r="AH771" t="s">
        <v>671</v>
      </c>
      <c r="AI771" t="s">
        <v>672</v>
      </c>
      <c r="AJ771" t="s">
        <v>673</v>
      </c>
      <c r="AL771" t="s">
        <v>359</v>
      </c>
      <c r="AM771">
        <v>5</v>
      </c>
      <c r="AN771" t="s">
        <v>361</v>
      </c>
      <c r="AT771">
        <v>5</v>
      </c>
      <c r="AU771" t="s">
        <v>361</v>
      </c>
      <c r="BA771" t="s">
        <v>359</v>
      </c>
      <c r="BB771">
        <v>1</v>
      </c>
      <c r="BC771" t="s">
        <v>11125</v>
      </c>
      <c r="BD771" t="s">
        <v>11126</v>
      </c>
      <c r="BE771" t="s">
        <v>11127</v>
      </c>
      <c r="BF771" t="s">
        <v>11128</v>
      </c>
      <c r="BG771" t="s">
        <v>11129</v>
      </c>
      <c r="BH771">
        <v>2017</v>
      </c>
      <c r="BI771" t="s">
        <v>370</v>
      </c>
      <c r="BJ771" t="s">
        <v>361</v>
      </c>
      <c r="BP771" t="s">
        <v>359</v>
      </c>
      <c r="BQ771">
        <v>1</v>
      </c>
      <c r="BR771" t="s">
        <v>11130</v>
      </c>
      <c r="BS771">
        <v>2017</v>
      </c>
      <c r="BT771" t="s">
        <v>370</v>
      </c>
      <c r="BU771">
        <v>100</v>
      </c>
      <c r="BV771" t="s">
        <v>361</v>
      </c>
      <c r="CE771" t="s">
        <v>361</v>
      </c>
      <c r="CN771" t="s">
        <v>359</v>
      </c>
      <c r="CO771" t="s">
        <v>359</v>
      </c>
      <c r="CP771" t="s">
        <v>375</v>
      </c>
      <c r="CQ771" t="s">
        <v>359</v>
      </c>
      <c r="CR771">
        <v>0</v>
      </c>
      <c r="CS771" t="s">
        <v>359</v>
      </c>
      <c r="CT771" t="s">
        <v>376</v>
      </c>
      <c r="CU771" t="s">
        <v>359</v>
      </c>
      <c r="CV771" t="s">
        <v>375</v>
      </c>
      <c r="CW771" t="s">
        <v>359</v>
      </c>
      <c r="CX771" t="s">
        <v>11131</v>
      </c>
      <c r="CY771" t="s">
        <v>11132</v>
      </c>
      <c r="CZ771" t="s">
        <v>11133</v>
      </c>
      <c r="DA771" t="s">
        <v>11134</v>
      </c>
      <c r="DB771">
        <v>2</v>
      </c>
      <c r="DC771" t="s">
        <v>11135</v>
      </c>
      <c r="DD771">
        <v>2017</v>
      </c>
      <c r="DE771" t="s">
        <v>370</v>
      </c>
      <c r="DF771" t="s">
        <v>361</v>
      </c>
      <c r="DJ771" t="s">
        <v>359</v>
      </c>
      <c r="DL771" t="s">
        <v>370</v>
      </c>
      <c r="DM771" t="s">
        <v>2290</v>
      </c>
      <c r="DN771" t="s">
        <v>11136</v>
      </c>
    </row>
    <row r="772" spans="1:118" x14ac:dyDescent="0.3">
      <c r="A772" t="s">
        <v>11137</v>
      </c>
      <c r="B772">
        <v>1</v>
      </c>
      <c r="D772" t="s">
        <v>579</v>
      </c>
      <c r="E772" t="s">
        <v>11138</v>
      </c>
      <c r="F772" t="s">
        <v>11139</v>
      </c>
      <c r="G772" t="s">
        <v>914</v>
      </c>
      <c r="H772" t="s">
        <v>11140</v>
      </c>
      <c r="I772">
        <v>2017</v>
      </c>
      <c r="J772" t="s">
        <v>353</v>
      </c>
      <c r="K772" t="s">
        <v>354</v>
      </c>
      <c r="L772" t="s">
        <v>754</v>
      </c>
      <c r="M772" t="s">
        <v>1476</v>
      </c>
      <c r="N772" t="s">
        <v>9334</v>
      </c>
      <c r="T772">
        <v>229</v>
      </c>
      <c r="U772">
        <v>229</v>
      </c>
      <c r="V772">
        <v>0</v>
      </c>
      <c r="W772" t="s">
        <v>359</v>
      </c>
      <c r="X772" t="s">
        <v>360</v>
      </c>
      <c r="Z772">
        <v>1998</v>
      </c>
      <c r="AA772" t="s">
        <v>359</v>
      </c>
      <c r="AB772" t="s">
        <v>11141</v>
      </c>
      <c r="AC772" t="s">
        <v>362</v>
      </c>
      <c r="AD772" t="s">
        <v>11142</v>
      </c>
      <c r="AE772">
        <v>2</v>
      </c>
      <c r="AF772" t="s">
        <v>363</v>
      </c>
      <c r="AG772" t="s">
        <v>918</v>
      </c>
      <c r="AH772" t="s">
        <v>919</v>
      </c>
      <c r="AI772" t="s">
        <v>920</v>
      </c>
      <c r="AJ772" t="s">
        <v>921</v>
      </c>
      <c r="AL772" t="s">
        <v>359</v>
      </c>
      <c r="AM772">
        <v>20</v>
      </c>
      <c r="AN772" t="s">
        <v>359</v>
      </c>
      <c r="AO772">
        <v>1</v>
      </c>
      <c r="AQ772" t="s">
        <v>401</v>
      </c>
      <c r="AR772">
        <v>2016</v>
      </c>
      <c r="AS772" t="s">
        <v>370</v>
      </c>
      <c r="AT772">
        <v>20</v>
      </c>
      <c r="AU772" t="s">
        <v>359</v>
      </c>
      <c r="AV772">
        <v>2</v>
      </c>
      <c r="AX772">
        <v>2016</v>
      </c>
      <c r="AY772" t="s">
        <v>370</v>
      </c>
      <c r="AZ772">
        <v>5000</v>
      </c>
      <c r="BA772" t="s">
        <v>359</v>
      </c>
      <c r="BB772">
        <v>15</v>
      </c>
      <c r="BC772" t="s">
        <v>922</v>
      </c>
      <c r="BD772" t="s">
        <v>923</v>
      </c>
      <c r="BE772" t="s">
        <v>924</v>
      </c>
      <c r="BF772" t="s">
        <v>925</v>
      </c>
      <c r="BH772">
        <v>2016</v>
      </c>
      <c r="BI772" t="s">
        <v>370</v>
      </c>
      <c r="BJ772" t="s">
        <v>361</v>
      </c>
      <c r="BP772" t="s">
        <v>359</v>
      </c>
      <c r="BQ772">
        <v>2</v>
      </c>
      <c r="BS772">
        <v>2016</v>
      </c>
      <c r="BT772" t="s">
        <v>370</v>
      </c>
      <c r="BU772">
        <v>5000</v>
      </c>
      <c r="BV772" t="s">
        <v>359</v>
      </c>
      <c r="BW772">
        <v>1</v>
      </c>
      <c r="BY772">
        <v>2016</v>
      </c>
      <c r="BZ772" t="s">
        <v>370</v>
      </c>
      <c r="CA772" t="s">
        <v>359</v>
      </c>
      <c r="CC772">
        <v>2016</v>
      </c>
      <c r="CD772" t="s">
        <v>370</v>
      </c>
      <c r="CE772" t="s">
        <v>361</v>
      </c>
      <c r="CN772" t="s">
        <v>359</v>
      </c>
      <c r="CO772" t="s">
        <v>359</v>
      </c>
      <c r="CP772" t="s">
        <v>375</v>
      </c>
      <c r="CQ772" t="s">
        <v>359</v>
      </c>
      <c r="CR772">
        <v>0</v>
      </c>
      <c r="CS772" t="s">
        <v>359</v>
      </c>
      <c r="CT772" t="s">
        <v>376</v>
      </c>
      <c r="CU772" t="s">
        <v>359</v>
      </c>
      <c r="CV772" t="s">
        <v>375</v>
      </c>
      <c r="CW772" t="s">
        <v>359</v>
      </c>
      <c r="CX772" t="s">
        <v>11143</v>
      </c>
      <c r="CY772" t="s">
        <v>11144</v>
      </c>
      <c r="CZ772" t="s">
        <v>11145</v>
      </c>
      <c r="DA772" t="s">
        <v>11146</v>
      </c>
      <c r="DB772">
        <v>2</v>
      </c>
      <c r="DC772" t="s">
        <v>11147</v>
      </c>
      <c r="DD772">
        <v>2016</v>
      </c>
      <c r="DE772" t="s">
        <v>370</v>
      </c>
      <c r="DF772" t="s">
        <v>361</v>
      </c>
      <c r="DJ772" t="s">
        <v>359</v>
      </c>
      <c r="DL772" t="s">
        <v>370</v>
      </c>
      <c r="DN772" t="s">
        <v>11148</v>
      </c>
    </row>
    <row r="773" spans="1:118" x14ac:dyDescent="0.3">
      <c r="A773" t="s">
        <v>11149</v>
      </c>
      <c r="B773">
        <v>1</v>
      </c>
      <c r="D773" t="s">
        <v>385</v>
      </c>
      <c r="E773" t="s">
        <v>11150</v>
      </c>
      <c r="F773" t="s">
        <v>11151</v>
      </c>
      <c r="G773" t="s">
        <v>388</v>
      </c>
      <c r="H773" t="s">
        <v>11152</v>
      </c>
      <c r="I773">
        <v>2017</v>
      </c>
      <c r="J773" t="s">
        <v>353</v>
      </c>
      <c r="K773" t="s">
        <v>354</v>
      </c>
      <c r="L773" t="s">
        <v>584</v>
      </c>
      <c r="M773" t="s">
        <v>585</v>
      </c>
      <c r="N773" t="s">
        <v>419</v>
      </c>
      <c r="Q773" t="s">
        <v>4537</v>
      </c>
      <c r="R773">
        <v>1789</v>
      </c>
      <c r="T773">
        <v>192</v>
      </c>
      <c r="U773">
        <v>100</v>
      </c>
      <c r="V773">
        <v>92</v>
      </c>
      <c r="W773" t="s">
        <v>359</v>
      </c>
      <c r="X773" t="s">
        <v>394</v>
      </c>
      <c r="Z773">
        <v>2017</v>
      </c>
      <c r="AA773" t="s">
        <v>359</v>
      </c>
      <c r="AB773" t="s">
        <v>4538</v>
      </c>
      <c r="AC773" t="s">
        <v>11153</v>
      </c>
      <c r="AD773" t="s">
        <v>11154</v>
      </c>
      <c r="AE773">
        <v>3</v>
      </c>
      <c r="AF773" t="s">
        <v>363</v>
      </c>
      <c r="AG773" t="s">
        <v>11155</v>
      </c>
      <c r="AH773" t="s">
        <v>11156</v>
      </c>
      <c r="AI773" t="s">
        <v>10463</v>
      </c>
      <c r="AJ773" t="s">
        <v>11157</v>
      </c>
      <c r="AL773" t="s">
        <v>359</v>
      </c>
      <c r="AM773">
        <v>120</v>
      </c>
      <c r="AN773" t="s">
        <v>359</v>
      </c>
      <c r="AO773">
        <v>2</v>
      </c>
      <c r="AQ773" t="s">
        <v>401</v>
      </c>
      <c r="AR773">
        <v>2017</v>
      </c>
      <c r="AS773" t="s">
        <v>370</v>
      </c>
      <c r="AT773">
        <v>120</v>
      </c>
      <c r="AU773" t="s">
        <v>361</v>
      </c>
      <c r="AX773">
        <v>2016</v>
      </c>
      <c r="AY773" t="s">
        <v>370</v>
      </c>
      <c r="AZ773">
        <v>6450</v>
      </c>
      <c r="BA773" t="s">
        <v>361</v>
      </c>
      <c r="BJ773" t="s">
        <v>361</v>
      </c>
      <c r="BP773" t="s">
        <v>361</v>
      </c>
      <c r="BV773" t="s">
        <v>361</v>
      </c>
      <c r="CE773" t="s">
        <v>361</v>
      </c>
      <c r="CN773" t="s">
        <v>359</v>
      </c>
      <c r="CO773" t="s">
        <v>359</v>
      </c>
      <c r="CP773" t="s">
        <v>375</v>
      </c>
      <c r="CQ773" t="s">
        <v>359</v>
      </c>
      <c r="CR773">
        <v>0</v>
      </c>
      <c r="CS773" t="s">
        <v>359</v>
      </c>
      <c r="CT773" t="s">
        <v>376</v>
      </c>
      <c r="CU773" t="s">
        <v>359</v>
      </c>
      <c r="CV773" t="s">
        <v>375</v>
      </c>
      <c r="CW773" t="s">
        <v>359</v>
      </c>
      <c r="CX773" t="s">
        <v>11158</v>
      </c>
      <c r="CY773" t="s">
        <v>11159</v>
      </c>
      <c r="CZ773" t="s">
        <v>11160</v>
      </c>
      <c r="DA773" t="s">
        <v>11161</v>
      </c>
      <c r="DB773">
        <v>1</v>
      </c>
      <c r="DD773">
        <v>2017</v>
      </c>
      <c r="DE773" t="s">
        <v>370</v>
      </c>
      <c r="DF773" t="s">
        <v>361</v>
      </c>
      <c r="DJ773" t="s">
        <v>359</v>
      </c>
      <c r="DL773" t="s">
        <v>369</v>
      </c>
      <c r="DM773" t="s">
        <v>11162</v>
      </c>
      <c r="DN773" t="s">
        <v>11163</v>
      </c>
    </row>
    <row r="774" spans="1:118" x14ac:dyDescent="0.3">
      <c r="A774" t="s">
        <v>11164</v>
      </c>
      <c r="B774">
        <v>1</v>
      </c>
      <c r="D774" t="s">
        <v>465</v>
      </c>
      <c r="E774" t="s">
        <v>11165</v>
      </c>
      <c r="F774" t="s">
        <v>11166</v>
      </c>
      <c r="G774" t="s">
        <v>468</v>
      </c>
      <c r="H774" t="s">
        <v>11167</v>
      </c>
      <c r="I774">
        <v>2017</v>
      </c>
      <c r="J774" t="s">
        <v>353</v>
      </c>
      <c r="K774" t="s">
        <v>354</v>
      </c>
      <c r="L774" t="s">
        <v>664</v>
      </c>
      <c r="M774" t="s">
        <v>831</v>
      </c>
      <c r="N774" t="s">
        <v>4793</v>
      </c>
      <c r="Q774" t="s">
        <v>11168</v>
      </c>
      <c r="R774">
        <v>30604</v>
      </c>
      <c r="T774">
        <v>109</v>
      </c>
      <c r="U774">
        <v>109</v>
      </c>
      <c r="V774">
        <v>0</v>
      </c>
      <c r="W774" t="s">
        <v>359</v>
      </c>
      <c r="X774" t="s">
        <v>360</v>
      </c>
      <c r="Z774">
        <v>2012</v>
      </c>
      <c r="AA774" t="s">
        <v>359</v>
      </c>
      <c r="AB774" t="s">
        <v>11169</v>
      </c>
      <c r="AC774" t="s">
        <v>362</v>
      </c>
      <c r="AD774" t="s">
        <v>711</v>
      </c>
      <c r="AE774">
        <v>2</v>
      </c>
      <c r="AF774" t="s">
        <v>363</v>
      </c>
      <c r="AG774" t="s">
        <v>670</v>
      </c>
      <c r="AH774" t="s">
        <v>671</v>
      </c>
      <c r="AI774" t="s">
        <v>672</v>
      </c>
      <c r="AJ774" t="s">
        <v>673</v>
      </c>
      <c r="AL774" t="s">
        <v>359</v>
      </c>
      <c r="AM774">
        <v>5</v>
      </c>
      <c r="AN774" t="s">
        <v>361</v>
      </c>
      <c r="AT774">
        <v>5</v>
      </c>
      <c r="AU774" t="s">
        <v>361</v>
      </c>
      <c r="BA774" t="s">
        <v>361</v>
      </c>
      <c r="BJ774" t="s">
        <v>361</v>
      </c>
      <c r="BP774" t="s">
        <v>361</v>
      </c>
      <c r="BV774" t="s">
        <v>361</v>
      </c>
      <c r="CE774" t="s">
        <v>361</v>
      </c>
      <c r="CN774" t="s">
        <v>359</v>
      </c>
      <c r="CO774" t="s">
        <v>359</v>
      </c>
      <c r="CP774" t="s">
        <v>375</v>
      </c>
      <c r="CQ774" t="s">
        <v>359</v>
      </c>
      <c r="CR774">
        <v>0</v>
      </c>
      <c r="CS774" t="s">
        <v>359</v>
      </c>
      <c r="CT774" t="s">
        <v>376</v>
      </c>
      <c r="CU774" t="s">
        <v>359</v>
      </c>
      <c r="CV774" t="s">
        <v>375</v>
      </c>
      <c r="CW774" t="s">
        <v>359</v>
      </c>
      <c r="CX774" t="s">
        <v>11170</v>
      </c>
      <c r="CY774" t="s">
        <v>11171</v>
      </c>
      <c r="CZ774" t="s">
        <v>11172</v>
      </c>
      <c r="DA774" t="s">
        <v>11173</v>
      </c>
      <c r="DB774">
        <v>2</v>
      </c>
      <c r="DC774" t="s">
        <v>11174</v>
      </c>
      <c r="DD774">
        <v>2012</v>
      </c>
      <c r="DE774" t="s">
        <v>370</v>
      </c>
      <c r="DF774" t="s">
        <v>361</v>
      </c>
      <c r="DJ774" t="s">
        <v>359</v>
      </c>
      <c r="DL774" t="s">
        <v>370</v>
      </c>
      <c r="DM774" t="s">
        <v>835</v>
      </c>
      <c r="DN774" t="s">
        <v>11175</v>
      </c>
    </row>
    <row r="775" spans="1:118" x14ac:dyDescent="0.3">
      <c r="A775" t="s">
        <v>11176</v>
      </c>
      <c r="B775">
        <v>1</v>
      </c>
      <c r="D775" t="s">
        <v>412</v>
      </c>
      <c r="E775" t="s">
        <v>11177</v>
      </c>
      <c r="F775" t="s">
        <v>11178</v>
      </c>
      <c r="G775" t="s">
        <v>415</v>
      </c>
      <c r="H775" t="s">
        <v>7506</v>
      </c>
      <c r="I775">
        <v>2017</v>
      </c>
      <c r="J775" t="s">
        <v>353</v>
      </c>
      <c r="K775" t="s">
        <v>354</v>
      </c>
      <c r="L775" t="s">
        <v>390</v>
      </c>
      <c r="M775" t="s">
        <v>2229</v>
      </c>
      <c r="N775" t="s">
        <v>9269</v>
      </c>
      <c r="Q775" t="s">
        <v>2230</v>
      </c>
      <c r="R775">
        <v>7894</v>
      </c>
      <c r="T775">
        <v>70</v>
      </c>
      <c r="U775">
        <v>65</v>
      </c>
      <c r="V775">
        <v>5</v>
      </c>
      <c r="W775" t="s">
        <v>359</v>
      </c>
      <c r="X775" t="s">
        <v>360</v>
      </c>
      <c r="Z775">
        <v>2015</v>
      </c>
      <c r="AA775" t="s">
        <v>359</v>
      </c>
      <c r="AB775" t="s">
        <v>2231</v>
      </c>
      <c r="AC775" t="s">
        <v>362</v>
      </c>
      <c r="AD775" t="s">
        <v>2232</v>
      </c>
      <c r="AE775">
        <v>5</v>
      </c>
      <c r="AF775" t="s">
        <v>363</v>
      </c>
      <c r="AG775" t="s">
        <v>2233</v>
      </c>
      <c r="AH775" t="s">
        <v>2234</v>
      </c>
      <c r="AI775" t="s">
        <v>2235</v>
      </c>
      <c r="AJ775" t="s">
        <v>2236</v>
      </c>
      <c r="AL775" t="s">
        <v>359</v>
      </c>
      <c r="AM775">
        <v>15</v>
      </c>
      <c r="AN775" t="s">
        <v>359</v>
      </c>
      <c r="AO775">
        <v>5</v>
      </c>
      <c r="AQ775" t="s">
        <v>401</v>
      </c>
      <c r="AR775">
        <v>2015</v>
      </c>
      <c r="AS775" t="s">
        <v>370</v>
      </c>
      <c r="AT775">
        <v>15</v>
      </c>
      <c r="AU775" t="s">
        <v>359</v>
      </c>
      <c r="AV775">
        <v>1</v>
      </c>
      <c r="AX775">
        <v>2015</v>
      </c>
      <c r="AY775" t="s">
        <v>370</v>
      </c>
      <c r="AZ775">
        <v>720</v>
      </c>
      <c r="BA775" t="s">
        <v>359</v>
      </c>
      <c r="BB775">
        <v>19</v>
      </c>
      <c r="BC775" t="s">
        <v>2237</v>
      </c>
      <c r="BD775" t="s">
        <v>2238</v>
      </c>
      <c r="BE775" t="s">
        <v>2239</v>
      </c>
      <c r="BF775" t="s">
        <v>2240</v>
      </c>
      <c r="BH775">
        <v>2015</v>
      </c>
      <c r="BI775" t="s">
        <v>370</v>
      </c>
      <c r="BJ775" t="s">
        <v>359</v>
      </c>
      <c r="BK775">
        <v>10</v>
      </c>
      <c r="BL775" t="s">
        <v>2477</v>
      </c>
      <c r="BN775">
        <v>2015</v>
      </c>
      <c r="BO775" t="s">
        <v>370</v>
      </c>
      <c r="BP775" t="s">
        <v>359</v>
      </c>
      <c r="BQ775">
        <v>3</v>
      </c>
      <c r="BS775">
        <v>2015</v>
      </c>
      <c r="BT775" t="s">
        <v>370</v>
      </c>
      <c r="BU775">
        <v>19000</v>
      </c>
      <c r="BV775" t="s">
        <v>359</v>
      </c>
      <c r="BW775">
        <v>2</v>
      </c>
      <c r="BY775">
        <v>2016</v>
      </c>
      <c r="BZ775" t="s">
        <v>370</v>
      </c>
      <c r="CA775" t="s">
        <v>359</v>
      </c>
      <c r="CC775">
        <v>2016</v>
      </c>
      <c r="CD775" t="s">
        <v>370</v>
      </c>
      <c r="CE775" t="s">
        <v>361</v>
      </c>
      <c r="CN775" t="s">
        <v>359</v>
      </c>
      <c r="CO775" t="s">
        <v>359</v>
      </c>
      <c r="CP775" t="s">
        <v>375</v>
      </c>
      <c r="CQ775" t="s">
        <v>359</v>
      </c>
      <c r="CR775">
        <v>0</v>
      </c>
      <c r="CS775" t="s">
        <v>359</v>
      </c>
      <c r="CT775" t="s">
        <v>376</v>
      </c>
      <c r="CU775" t="s">
        <v>359</v>
      </c>
      <c r="CV775" t="s">
        <v>375</v>
      </c>
      <c r="CW775" t="s">
        <v>359</v>
      </c>
      <c r="CX775" t="s">
        <v>11179</v>
      </c>
      <c r="CY775" t="s">
        <v>11180</v>
      </c>
      <c r="CZ775" t="s">
        <v>11181</v>
      </c>
      <c r="DA775" t="s">
        <v>11182</v>
      </c>
      <c r="DB775">
        <v>31</v>
      </c>
      <c r="DC775" t="s">
        <v>11183</v>
      </c>
      <c r="DD775">
        <v>2015</v>
      </c>
      <c r="DE775" t="s">
        <v>370</v>
      </c>
      <c r="DF775" t="s">
        <v>361</v>
      </c>
      <c r="DJ775" t="s">
        <v>359</v>
      </c>
      <c r="DL775" t="s">
        <v>370</v>
      </c>
      <c r="DM775" t="s">
        <v>11184</v>
      </c>
      <c r="DN775" t="s">
        <v>11185</v>
      </c>
    </row>
    <row r="776" spans="1:118" x14ac:dyDescent="0.3">
      <c r="A776" t="s">
        <v>11186</v>
      </c>
      <c r="B776">
        <v>1</v>
      </c>
      <c r="D776" t="s">
        <v>465</v>
      </c>
      <c r="E776" t="s">
        <v>11187</v>
      </c>
      <c r="F776" t="s">
        <v>11188</v>
      </c>
      <c r="G776" t="s">
        <v>468</v>
      </c>
      <c r="H776" t="s">
        <v>11189</v>
      </c>
      <c r="I776">
        <v>2017</v>
      </c>
      <c r="J776" t="s">
        <v>353</v>
      </c>
      <c r="K776" t="s">
        <v>354</v>
      </c>
      <c r="L776" t="s">
        <v>664</v>
      </c>
      <c r="M776" t="s">
        <v>665</v>
      </c>
      <c r="N776" t="s">
        <v>2283</v>
      </c>
      <c r="Q776" t="s">
        <v>11190</v>
      </c>
      <c r="R776">
        <v>30604</v>
      </c>
      <c r="T776">
        <v>169</v>
      </c>
      <c r="U776">
        <v>169</v>
      </c>
      <c r="V776">
        <v>0</v>
      </c>
      <c r="W776" t="s">
        <v>359</v>
      </c>
      <c r="X776" t="s">
        <v>360</v>
      </c>
      <c r="Z776">
        <v>2012</v>
      </c>
      <c r="AA776" t="s">
        <v>361</v>
      </c>
      <c r="AC776" t="s">
        <v>362</v>
      </c>
      <c r="AD776" t="s">
        <v>3590</v>
      </c>
      <c r="AE776">
        <v>11</v>
      </c>
      <c r="AF776" t="s">
        <v>363</v>
      </c>
      <c r="AG776" t="s">
        <v>670</v>
      </c>
      <c r="AH776" t="s">
        <v>671</v>
      </c>
      <c r="AI776" t="s">
        <v>672</v>
      </c>
      <c r="AJ776" t="s">
        <v>673</v>
      </c>
      <c r="AL776" t="s">
        <v>359</v>
      </c>
      <c r="AM776">
        <v>4</v>
      </c>
      <c r="AN776" t="s">
        <v>361</v>
      </c>
      <c r="AT776">
        <v>4</v>
      </c>
      <c r="AU776" t="s">
        <v>361</v>
      </c>
      <c r="BA776" t="s">
        <v>361</v>
      </c>
      <c r="BJ776" t="s">
        <v>361</v>
      </c>
      <c r="BP776" t="s">
        <v>361</v>
      </c>
      <c r="BV776" t="s">
        <v>361</v>
      </c>
      <c r="CE776" t="s">
        <v>361</v>
      </c>
      <c r="CN776" t="s">
        <v>359</v>
      </c>
      <c r="CO776" t="s">
        <v>359</v>
      </c>
      <c r="CP776" t="s">
        <v>375</v>
      </c>
      <c r="CQ776" t="s">
        <v>359</v>
      </c>
      <c r="CR776">
        <v>0</v>
      </c>
      <c r="CS776" t="s">
        <v>359</v>
      </c>
      <c r="CT776" t="s">
        <v>376</v>
      </c>
      <c r="CU776" t="s">
        <v>359</v>
      </c>
      <c r="CV776" t="s">
        <v>375</v>
      </c>
      <c r="CW776" t="s">
        <v>359</v>
      </c>
      <c r="CX776" t="s">
        <v>11191</v>
      </c>
      <c r="CY776" t="s">
        <v>11192</v>
      </c>
      <c r="CZ776" t="s">
        <v>6830</v>
      </c>
      <c r="DA776" t="s">
        <v>11193</v>
      </c>
      <c r="DB776">
        <v>5</v>
      </c>
      <c r="DC776" t="s">
        <v>11194</v>
      </c>
      <c r="DD776">
        <v>2012</v>
      </c>
      <c r="DE776" t="s">
        <v>370</v>
      </c>
      <c r="DF776" t="s">
        <v>361</v>
      </c>
      <c r="DJ776" t="s">
        <v>359</v>
      </c>
      <c r="DL776" t="s">
        <v>370</v>
      </c>
      <c r="DM776" t="s">
        <v>3590</v>
      </c>
      <c r="DN776" t="s">
        <v>11195</v>
      </c>
    </row>
    <row r="777" spans="1:118" x14ac:dyDescent="0.3">
      <c r="A777" t="s">
        <v>11196</v>
      </c>
      <c r="B777">
        <v>1</v>
      </c>
      <c r="D777" t="s">
        <v>559</v>
      </c>
      <c r="E777" t="s">
        <v>11197</v>
      </c>
      <c r="F777" t="s">
        <v>11198</v>
      </c>
      <c r="G777" t="s">
        <v>562</v>
      </c>
      <c r="H777" t="s">
        <v>11199</v>
      </c>
      <c r="I777">
        <v>2017</v>
      </c>
      <c r="J777" t="s">
        <v>353</v>
      </c>
      <c r="K777" t="s">
        <v>354</v>
      </c>
      <c r="L777" t="s">
        <v>564</v>
      </c>
      <c r="M777" t="s">
        <v>565</v>
      </c>
      <c r="N777" t="s">
        <v>8079</v>
      </c>
      <c r="Q777" t="s">
        <v>1552</v>
      </c>
      <c r="R777">
        <v>6074</v>
      </c>
      <c r="T777">
        <v>76</v>
      </c>
      <c r="U777">
        <v>76</v>
      </c>
      <c r="V777">
        <v>0</v>
      </c>
      <c r="W777" t="s">
        <v>359</v>
      </c>
      <c r="X777" t="s">
        <v>360</v>
      </c>
      <c r="Z777">
        <v>2014</v>
      </c>
      <c r="AA777" t="s">
        <v>359</v>
      </c>
      <c r="AB777" t="s">
        <v>1553</v>
      </c>
      <c r="AE777">
        <v>1</v>
      </c>
      <c r="AF777" t="s">
        <v>363</v>
      </c>
      <c r="AG777" t="s">
        <v>773</v>
      </c>
      <c r="AH777" t="s">
        <v>774</v>
      </c>
      <c r="AI777" t="s">
        <v>775</v>
      </c>
      <c r="AJ777" t="s">
        <v>776</v>
      </c>
      <c r="AL777" t="s">
        <v>359</v>
      </c>
      <c r="AM777">
        <v>4.4400000000000004</v>
      </c>
      <c r="AN777" t="s">
        <v>359</v>
      </c>
      <c r="AO777">
        <v>1</v>
      </c>
      <c r="AQ777" t="s">
        <v>401</v>
      </c>
      <c r="AR777">
        <v>2014</v>
      </c>
      <c r="AS777" t="s">
        <v>370</v>
      </c>
      <c r="AT777">
        <v>4.4400000000000004</v>
      </c>
      <c r="AU777" t="s">
        <v>359</v>
      </c>
      <c r="AV777">
        <v>1</v>
      </c>
      <c r="AX777">
        <v>2014</v>
      </c>
      <c r="AY777" t="s">
        <v>370</v>
      </c>
      <c r="AZ777">
        <v>3000</v>
      </c>
      <c r="BA777" t="s">
        <v>359</v>
      </c>
      <c r="BB777">
        <v>16</v>
      </c>
      <c r="BC777" t="s">
        <v>777</v>
      </c>
      <c r="BD777" t="s">
        <v>778</v>
      </c>
      <c r="BE777" t="s">
        <v>779</v>
      </c>
      <c r="BF777" t="s">
        <v>780</v>
      </c>
      <c r="BH777">
        <v>2014</v>
      </c>
      <c r="BI777" t="s">
        <v>370</v>
      </c>
      <c r="BJ777" t="s">
        <v>359</v>
      </c>
      <c r="BK777">
        <v>8</v>
      </c>
      <c r="BL777" t="s">
        <v>805</v>
      </c>
      <c r="BN777">
        <v>2014</v>
      </c>
      <c r="BO777" t="s">
        <v>369</v>
      </c>
      <c r="BP777" t="s">
        <v>359</v>
      </c>
      <c r="BQ777">
        <v>3</v>
      </c>
      <c r="BS777">
        <v>2014</v>
      </c>
      <c r="BT777" t="s">
        <v>369</v>
      </c>
      <c r="BU777">
        <v>20000</v>
      </c>
      <c r="BV777" t="s">
        <v>359</v>
      </c>
      <c r="BW777">
        <v>2</v>
      </c>
      <c r="BY777">
        <v>2014</v>
      </c>
      <c r="BZ777" t="s">
        <v>369</v>
      </c>
      <c r="CA777" t="s">
        <v>359</v>
      </c>
      <c r="CC777">
        <v>2014</v>
      </c>
      <c r="CD777" t="s">
        <v>370</v>
      </c>
      <c r="CE777" t="s">
        <v>361</v>
      </c>
      <c r="CN777" t="s">
        <v>359</v>
      </c>
      <c r="CO777" t="s">
        <v>359</v>
      </c>
      <c r="CP777" t="s">
        <v>375</v>
      </c>
      <c r="CQ777" t="s">
        <v>359</v>
      </c>
      <c r="CR777">
        <v>0</v>
      </c>
      <c r="CS777" t="s">
        <v>359</v>
      </c>
      <c r="CT777" t="s">
        <v>376</v>
      </c>
      <c r="CU777" t="s">
        <v>359</v>
      </c>
      <c r="CV777" t="s">
        <v>375</v>
      </c>
      <c r="CW777" t="s">
        <v>359</v>
      </c>
      <c r="CX777" t="s">
        <v>11200</v>
      </c>
      <c r="CY777" t="s">
        <v>11201</v>
      </c>
      <c r="CZ777" t="s">
        <v>11202</v>
      </c>
      <c r="DA777" t="s">
        <v>11203</v>
      </c>
      <c r="DB777">
        <v>28</v>
      </c>
      <c r="DC777" t="s">
        <v>11204</v>
      </c>
      <c r="DD777">
        <v>2014</v>
      </c>
      <c r="DE777" t="s">
        <v>622</v>
      </c>
      <c r="DF777" t="s">
        <v>359</v>
      </c>
      <c r="DG777">
        <v>8</v>
      </c>
      <c r="DH777">
        <v>30</v>
      </c>
      <c r="DI777" t="s">
        <v>10586</v>
      </c>
      <c r="DJ777" t="s">
        <v>361</v>
      </c>
      <c r="DK777" t="s">
        <v>11205</v>
      </c>
      <c r="DL777" t="s">
        <v>622</v>
      </c>
      <c r="DM777" t="s">
        <v>1563</v>
      </c>
      <c r="DN777" t="s">
        <v>11206</v>
      </c>
    </row>
    <row r="778" spans="1:118" x14ac:dyDescent="0.3">
      <c r="A778" t="s">
        <v>11207</v>
      </c>
      <c r="B778">
        <v>1</v>
      </c>
      <c r="D778" t="s">
        <v>412</v>
      </c>
      <c r="E778" t="s">
        <v>11208</v>
      </c>
      <c r="F778" t="s">
        <v>11209</v>
      </c>
      <c r="G778" t="s">
        <v>415</v>
      </c>
      <c r="H778" t="s">
        <v>11210</v>
      </c>
      <c r="I778">
        <v>2017</v>
      </c>
      <c r="J778" t="s">
        <v>353</v>
      </c>
      <c r="K778" t="s">
        <v>354</v>
      </c>
      <c r="L778" t="s">
        <v>390</v>
      </c>
      <c r="M778" t="s">
        <v>1640</v>
      </c>
      <c r="N778" t="s">
        <v>3400</v>
      </c>
      <c r="Q778" t="s">
        <v>420</v>
      </c>
      <c r="R778">
        <v>20456</v>
      </c>
      <c r="T778">
        <v>70</v>
      </c>
      <c r="U778">
        <v>30</v>
      </c>
      <c r="V778">
        <v>40</v>
      </c>
      <c r="W778" t="s">
        <v>359</v>
      </c>
      <c r="X778" t="s">
        <v>394</v>
      </c>
      <c r="Z778">
        <v>2011</v>
      </c>
      <c r="AA778" t="s">
        <v>359</v>
      </c>
      <c r="AB778" t="s">
        <v>1642</v>
      </c>
      <c r="AC778" t="s">
        <v>422</v>
      </c>
      <c r="AD778" t="s">
        <v>1643</v>
      </c>
      <c r="AE778">
        <v>2</v>
      </c>
      <c r="AF778" t="s">
        <v>363</v>
      </c>
      <c r="AG778" t="s">
        <v>424</v>
      </c>
      <c r="AH778" t="s">
        <v>425</v>
      </c>
      <c r="AI778" t="s">
        <v>426</v>
      </c>
      <c r="AJ778" t="s">
        <v>427</v>
      </c>
      <c r="AL778" t="s">
        <v>359</v>
      </c>
      <c r="AM778">
        <v>5</v>
      </c>
      <c r="AN778" t="s">
        <v>359</v>
      </c>
      <c r="AO778">
        <v>1</v>
      </c>
      <c r="AQ778" t="s">
        <v>401</v>
      </c>
      <c r="AR778">
        <v>2015</v>
      </c>
      <c r="AS778" t="s">
        <v>370</v>
      </c>
      <c r="AT778">
        <v>5</v>
      </c>
      <c r="AU778" t="s">
        <v>359</v>
      </c>
      <c r="AV778">
        <v>2</v>
      </c>
      <c r="AX778">
        <v>2015</v>
      </c>
      <c r="AY778" t="s">
        <v>370</v>
      </c>
      <c r="AZ778">
        <v>2100</v>
      </c>
      <c r="BA778" t="s">
        <v>359</v>
      </c>
      <c r="BB778">
        <v>11</v>
      </c>
      <c r="BC778" t="s">
        <v>428</v>
      </c>
      <c r="BD778" t="s">
        <v>429</v>
      </c>
      <c r="BE778" t="s">
        <v>430</v>
      </c>
      <c r="BF778" t="s">
        <v>431</v>
      </c>
      <c r="BH778">
        <v>2011</v>
      </c>
      <c r="BI778" t="s">
        <v>370</v>
      </c>
      <c r="BJ778" t="s">
        <v>359</v>
      </c>
      <c r="BK778">
        <v>15</v>
      </c>
      <c r="BL778" t="s">
        <v>432</v>
      </c>
      <c r="BN778">
        <v>2011</v>
      </c>
      <c r="BO778" t="s">
        <v>370</v>
      </c>
      <c r="BP778" t="s">
        <v>359</v>
      </c>
      <c r="BQ778">
        <v>3</v>
      </c>
      <c r="BS778">
        <v>2011</v>
      </c>
      <c r="BT778" t="s">
        <v>369</v>
      </c>
      <c r="BU778">
        <v>37000</v>
      </c>
      <c r="BV778" t="s">
        <v>361</v>
      </c>
      <c r="CE778" t="s">
        <v>361</v>
      </c>
      <c r="CN778" t="s">
        <v>359</v>
      </c>
      <c r="CO778" t="s">
        <v>359</v>
      </c>
      <c r="CP778" t="s">
        <v>375</v>
      </c>
      <c r="CQ778" t="s">
        <v>359</v>
      </c>
      <c r="CR778">
        <v>0</v>
      </c>
      <c r="CS778" t="s">
        <v>359</v>
      </c>
      <c r="CT778" t="s">
        <v>376</v>
      </c>
      <c r="CU778" t="s">
        <v>359</v>
      </c>
      <c r="CV778" t="s">
        <v>375</v>
      </c>
      <c r="CW778" t="s">
        <v>359</v>
      </c>
      <c r="CX778" t="s">
        <v>11211</v>
      </c>
      <c r="CY778" t="s">
        <v>11212</v>
      </c>
      <c r="CZ778" t="s">
        <v>11213</v>
      </c>
      <c r="DA778" t="s">
        <v>11214</v>
      </c>
      <c r="DB778">
        <v>29</v>
      </c>
      <c r="DC778" t="s">
        <v>11215</v>
      </c>
      <c r="DD778">
        <v>2011</v>
      </c>
      <c r="DE778" t="s">
        <v>370</v>
      </c>
      <c r="DF778" t="s">
        <v>359</v>
      </c>
      <c r="DG778">
        <v>10</v>
      </c>
      <c r="DH778">
        <v>25</v>
      </c>
      <c r="DI778" t="s">
        <v>3777</v>
      </c>
      <c r="DJ778" t="s">
        <v>361</v>
      </c>
      <c r="DK778" t="s">
        <v>11216</v>
      </c>
      <c r="DL778" t="s">
        <v>369</v>
      </c>
      <c r="DM778" t="s">
        <v>11217</v>
      </c>
      <c r="DN778" t="s">
        <v>11218</v>
      </c>
    </row>
    <row r="779" spans="1:118" x14ac:dyDescent="0.3">
      <c r="A779" t="s">
        <v>11219</v>
      </c>
      <c r="B779">
        <v>1</v>
      </c>
      <c r="D779" t="s">
        <v>487</v>
      </c>
      <c r="E779" t="s">
        <v>11220</v>
      </c>
      <c r="F779" t="s">
        <v>11221</v>
      </c>
      <c r="G779" t="s">
        <v>490</v>
      </c>
      <c r="H779" t="s">
        <v>11222</v>
      </c>
      <c r="I779">
        <v>2017</v>
      </c>
      <c r="J779" t="s">
        <v>353</v>
      </c>
      <c r="K779" t="s">
        <v>354</v>
      </c>
      <c r="L779" t="s">
        <v>492</v>
      </c>
      <c r="M779" t="s">
        <v>1333</v>
      </c>
      <c r="N779" t="s">
        <v>2346</v>
      </c>
      <c r="Q779" t="s">
        <v>495</v>
      </c>
      <c r="R779">
        <v>2297</v>
      </c>
      <c r="T779">
        <v>97</v>
      </c>
      <c r="U779">
        <v>45</v>
      </c>
      <c r="V779">
        <v>52</v>
      </c>
      <c r="W779" t="s">
        <v>359</v>
      </c>
      <c r="X779" t="s">
        <v>394</v>
      </c>
      <c r="Z779">
        <v>2013</v>
      </c>
      <c r="AA779" t="s">
        <v>361</v>
      </c>
      <c r="AC779" t="s">
        <v>362</v>
      </c>
      <c r="AE779">
        <v>1</v>
      </c>
      <c r="AF779" t="s">
        <v>363</v>
      </c>
      <c r="AG779" t="s">
        <v>496</v>
      </c>
      <c r="AH779" t="s">
        <v>497</v>
      </c>
      <c r="AI779" t="s">
        <v>498</v>
      </c>
      <c r="AJ779" t="s">
        <v>499</v>
      </c>
      <c r="AL779" t="s">
        <v>359</v>
      </c>
      <c r="AM779">
        <v>13</v>
      </c>
      <c r="AN779" t="s">
        <v>359</v>
      </c>
      <c r="AO779">
        <v>1</v>
      </c>
      <c r="AQ779" t="s">
        <v>401</v>
      </c>
      <c r="AR779">
        <v>2013</v>
      </c>
      <c r="AS779" t="s">
        <v>370</v>
      </c>
      <c r="AT779">
        <v>13</v>
      </c>
      <c r="AU779" t="s">
        <v>359</v>
      </c>
      <c r="AV779">
        <v>1</v>
      </c>
      <c r="AX779">
        <v>2013</v>
      </c>
      <c r="AY779" t="s">
        <v>370</v>
      </c>
      <c r="AZ779">
        <v>30</v>
      </c>
      <c r="BA779" t="s">
        <v>359</v>
      </c>
      <c r="BB779">
        <v>6</v>
      </c>
      <c r="BC779" t="s">
        <v>500</v>
      </c>
      <c r="BD779" t="s">
        <v>501</v>
      </c>
      <c r="BE779" t="s">
        <v>502</v>
      </c>
      <c r="BF779" t="s">
        <v>503</v>
      </c>
      <c r="BH779">
        <v>2013</v>
      </c>
      <c r="BI779" t="s">
        <v>369</v>
      </c>
      <c r="BJ779" t="s">
        <v>359</v>
      </c>
      <c r="BK779">
        <v>10</v>
      </c>
      <c r="BL779" t="s">
        <v>504</v>
      </c>
      <c r="BN779">
        <v>2013</v>
      </c>
      <c r="BO779" t="s">
        <v>370</v>
      </c>
      <c r="BP779" t="s">
        <v>359</v>
      </c>
      <c r="BQ779">
        <v>2</v>
      </c>
      <c r="BS779">
        <v>2013</v>
      </c>
      <c r="BT779" t="s">
        <v>370</v>
      </c>
      <c r="BU779">
        <v>7000</v>
      </c>
      <c r="BV779" t="s">
        <v>361</v>
      </c>
      <c r="CE779" t="s">
        <v>361</v>
      </c>
      <c r="CN779" t="s">
        <v>359</v>
      </c>
      <c r="CO779" t="s">
        <v>359</v>
      </c>
      <c r="CP779" t="s">
        <v>375</v>
      </c>
      <c r="CQ779" t="s">
        <v>359</v>
      </c>
      <c r="CR779">
        <v>0</v>
      </c>
      <c r="CS779" t="s">
        <v>359</v>
      </c>
      <c r="CT779" t="s">
        <v>376</v>
      </c>
      <c r="CU779" t="s">
        <v>359</v>
      </c>
      <c r="CV779" t="s">
        <v>375</v>
      </c>
      <c r="CW779" t="s">
        <v>359</v>
      </c>
      <c r="CX779" t="s">
        <v>11223</v>
      </c>
      <c r="CY779" t="s">
        <v>11224</v>
      </c>
      <c r="CZ779" t="s">
        <v>11225</v>
      </c>
      <c r="DA779" t="s">
        <v>11226</v>
      </c>
      <c r="DB779">
        <v>1</v>
      </c>
      <c r="DC779" t="s">
        <v>11227</v>
      </c>
      <c r="DD779">
        <v>2013</v>
      </c>
      <c r="DE779" t="s">
        <v>370</v>
      </c>
      <c r="DF779" t="s">
        <v>361</v>
      </c>
      <c r="DJ779" t="s">
        <v>359</v>
      </c>
      <c r="DL779" t="s">
        <v>370</v>
      </c>
      <c r="DN779" t="s">
        <v>11228</v>
      </c>
    </row>
    <row r="780" spans="1:118" x14ac:dyDescent="0.3">
      <c r="A780" t="s">
        <v>11229</v>
      </c>
      <c r="B780">
        <v>1</v>
      </c>
      <c r="D780" t="s">
        <v>412</v>
      </c>
      <c r="E780" t="s">
        <v>11230</v>
      </c>
      <c r="F780" t="s">
        <v>11231</v>
      </c>
      <c r="G780" t="s">
        <v>415</v>
      </c>
      <c r="H780" t="s">
        <v>11232</v>
      </c>
      <c r="I780">
        <v>2017</v>
      </c>
      <c r="J780" t="s">
        <v>353</v>
      </c>
      <c r="K780" t="s">
        <v>354</v>
      </c>
      <c r="L780" t="s">
        <v>996</v>
      </c>
      <c r="M780" t="s">
        <v>1192</v>
      </c>
      <c r="N780" t="s">
        <v>11233</v>
      </c>
      <c r="Q780" t="s">
        <v>3277</v>
      </c>
      <c r="R780">
        <v>6572</v>
      </c>
      <c r="T780">
        <v>98</v>
      </c>
      <c r="U780">
        <v>90</v>
      </c>
      <c r="V780">
        <v>8</v>
      </c>
      <c r="W780" t="s">
        <v>359</v>
      </c>
      <c r="X780" t="s">
        <v>360</v>
      </c>
      <c r="Z780">
        <v>2009</v>
      </c>
      <c r="AA780" t="s">
        <v>359</v>
      </c>
      <c r="AB780" t="s">
        <v>3278</v>
      </c>
      <c r="AC780" t="s">
        <v>3279</v>
      </c>
      <c r="AE780">
        <v>3</v>
      </c>
      <c r="AF780" t="s">
        <v>363</v>
      </c>
      <c r="AG780" t="s">
        <v>11234</v>
      </c>
      <c r="AH780" t="s">
        <v>11235</v>
      </c>
      <c r="AI780" t="s">
        <v>452</v>
      </c>
      <c r="AJ780" t="s">
        <v>453</v>
      </c>
      <c r="AL780" t="s">
        <v>359</v>
      </c>
      <c r="AM780">
        <v>4.5</v>
      </c>
      <c r="AN780" t="s">
        <v>359</v>
      </c>
      <c r="AO780">
        <v>3</v>
      </c>
      <c r="AQ780" t="s">
        <v>401</v>
      </c>
      <c r="AR780">
        <v>2012</v>
      </c>
      <c r="AS780" t="s">
        <v>370</v>
      </c>
      <c r="AT780">
        <v>4.5</v>
      </c>
      <c r="AU780" t="s">
        <v>359</v>
      </c>
      <c r="AV780">
        <v>2</v>
      </c>
      <c r="AX780">
        <v>2009</v>
      </c>
      <c r="AY780" t="s">
        <v>370</v>
      </c>
      <c r="AZ780">
        <v>5000</v>
      </c>
      <c r="BA780" t="s">
        <v>359</v>
      </c>
      <c r="BB780">
        <v>7</v>
      </c>
      <c r="BC780" t="s">
        <v>454</v>
      </c>
      <c r="BD780" t="s">
        <v>455</v>
      </c>
      <c r="BE780" t="s">
        <v>456</v>
      </c>
      <c r="BF780" t="s">
        <v>457</v>
      </c>
      <c r="BH780">
        <v>2009</v>
      </c>
      <c r="BI780" t="s">
        <v>370</v>
      </c>
      <c r="BJ780" t="s">
        <v>359</v>
      </c>
      <c r="BK780">
        <v>14</v>
      </c>
      <c r="BL780" t="s">
        <v>432</v>
      </c>
      <c r="BN780">
        <v>2009</v>
      </c>
      <c r="BO780" t="s">
        <v>370</v>
      </c>
      <c r="BP780" t="s">
        <v>359</v>
      </c>
      <c r="BQ780">
        <v>2</v>
      </c>
      <c r="BS780">
        <v>2009</v>
      </c>
      <c r="BT780" t="s">
        <v>370</v>
      </c>
      <c r="BU780">
        <v>5000</v>
      </c>
      <c r="BV780" t="s">
        <v>359</v>
      </c>
      <c r="BW780">
        <v>1</v>
      </c>
      <c r="BY780">
        <v>2012</v>
      </c>
      <c r="BZ780" t="s">
        <v>370</v>
      </c>
      <c r="CA780" t="s">
        <v>359</v>
      </c>
      <c r="CC780">
        <v>2012</v>
      </c>
      <c r="CD780" t="s">
        <v>370</v>
      </c>
      <c r="CE780" t="s">
        <v>361</v>
      </c>
      <c r="CN780" t="s">
        <v>359</v>
      </c>
      <c r="CO780" t="s">
        <v>359</v>
      </c>
      <c r="CP780" t="s">
        <v>375</v>
      </c>
      <c r="CQ780" t="s">
        <v>359</v>
      </c>
      <c r="CR780">
        <v>0</v>
      </c>
      <c r="CS780" t="s">
        <v>359</v>
      </c>
      <c r="CT780" t="s">
        <v>376</v>
      </c>
      <c r="CU780" t="s">
        <v>359</v>
      </c>
      <c r="CV780" t="s">
        <v>375</v>
      </c>
      <c r="CW780" t="s">
        <v>359</v>
      </c>
      <c r="CX780" t="s">
        <v>11236</v>
      </c>
      <c r="CY780" t="s">
        <v>11237</v>
      </c>
      <c r="CZ780" t="s">
        <v>11238</v>
      </c>
      <c r="DA780" t="s">
        <v>11239</v>
      </c>
      <c r="DB780">
        <v>1</v>
      </c>
      <c r="DC780" t="s">
        <v>11240</v>
      </c>
      <c r="DD780">
        <v>2012</v>
      </c>
      <c r="DE780" t="s">
        <v>370</v>
      </c>
      <c r="DF780" t="s">
        <v>361</v>
      </c>
      <c r="DJ780" t="s">
        <v>359</v>
      </c>
      <c r="DL780" t="s">
        <v>370</v>
      </c>
      <c r="DN780" t="s">
        <v>11241</v>
      </c>
    </row>
    <row r="781" spans="1:118" x14ac:dyDescent="0.3">
      <c r="A781" t="s">
        <v>11242</v>
      </c>
      <c r="B781">
        <v>1</v>
      </c>
      <c r="D781" t="s">
        <v>385</v>
      </c>
      <c r="E781" t="s">
        <v>11243</v>
      </c>
      <c r="F781" t="s">
        <v>11244</v>
      </c>
      <c r="G781" t="s">
        <v>388</v>
      </c>
      <c r="H781" t="s">
        <v>11245</v>
      </c>
      <c r="I781">
        <v>2017</v>
      </c>
      <c r="J781" t="s">
        <v>353</v>
      </c>
      <c r="K781" t="s">
        <v>354</v>
      </c>
      <c r="L781" t="s">
        <v>937</v>
      </c>
      <c r="M781" t="s">
        <v>940</v>
      </c>
      <c r="N781" t="s">
        <v>3715</v>
      </c>
      <c r="Q781" t="s">
        <v>3716</v>
      </c>
      <c r="T781">
        <v>155</v>
      </c>
      <c r="U781">
        <v>130</v>
      </c>
      <c r="V781">
        <v>25</v>
      </c>
      <c r="W781" t="s">
        <v>359</v>
      </c>
      <c r="X781" t="s">
        <v>394</v>
      </c>
      <c r="Z781">
        <v>2014</v>
      </c>
      <c r="AA781" t="s">
        <v>359</v>
      </c>
      <c r="AB781" t="s">
        <v>11246</v>
      </c>
      <c r="AC781" t="s">
        <v>362</v>
      </c>
      <c r="AE781">
        <v>2</v>
      </c>
      <c r="AF781" t="s">
        <v>363</v>
      </c>
      <c r="AG781" t="s">
        <v>943</v>
      </c>
      <c r="AH781" t="s">
        <v>944</v>
      </c>
      <c r="AI781" t="s">
        <v>945</v>
      </c>
      <c r="AJ781" t="s">
        <v>946</v>
      </c>
      <c r="AL781" t="s">
        <v>359</v>
      </c>
      <c r="AM781">
        <v>30</v>
      </c>
      <c r="AN781" t="s">
        <v>359</v>
      </c>
      <c r="AO781">
        <v>1</v>
      </c>
      <c r="AQ781" t="s">
        <v>401</v>
      </c>
      <c r="AR781">
        <v>2014</v>
      </c>
      <c r="AS781" t="s">
        <v>370</v>
      </c>
      <c r="AT781">
        <v>30</v>
      </c>
      <c r="AU781" t="s">
        <v>359</v>
      </c>
      <c r="AV781">
        <v>1</v>
      </c>
      <c r="AX781">
        <v>2014</v>
      </c>
      <c r="AY781" t="s">
        <v>370</v>
      </c>
      <c r="AZ781">
        <v>6700</v>
      </c>
      <c r="BA781" t="s">
        <v>359</v>
      </c>
      <c r="BB781">
        <v>5</v>
      </c>
      <c r="BC781" t="s">
        <v>943</v>
      </c>
      <c r="BD781" t="s">
        <v>944</v>
      </c>
      <c r="BE781" t="s">
        <v>945</v>
      </c>
      <c r="BF781" t="s">
        <v>946</v>
      </c>
      <c r="BH781">
        <v>2014</v>
      </c>
      <c r="BI781" t="s">
        <v>370</v>
      </c>
      <c r="BJ781" t="s">
        <v>361</v>
      </c>
      <c r="BP781" t="s">
        <v>359</v>
      </c>
      <c r="BQ781">
        <v>1</v>
      </c>
      <c r="BS781">
        <v>2014</v>
      </c>
      <c r="BT781" t="s">
        <v>370</v>
      </c>
      <c r="BU781">
        <v>6700</v>
      </c>
      <c r="BV781" t="s">
        <v>361</v>
      </c>
      <c r="CE781" t="s">
        <v>361</v>
      </c>
      <c r="CN781" t="s">
        <v>359</v>
      </c>
      <c r="CO781" t="s">
        <v>359</v>
      </c>
      <c r="CP781" t="s">
        <v>375</v>
      </c>
      <c r="CQ781" t="s">
        <v>359</v>
      </c>
      <c r="CR781">
        <v>0</v>
      </c>
      <c r="CS781" t="s">
        <v>359</v>
      </c>
      <c r="CT781" t="s">
        <v>376</v>
      </c>
      <c r="CU781" t="s">
        <v>359</v>
      </c>
      <c r="CV781" t="s">
        <v>375</v>
      </c>
      <c r="CW781" t="s">
        <v>359</v>
      </c>
      <c r="CX781" t="s">
        <v>11247</v>
      </c>
      <c r="CY781" t="s">
        <v>11248</v>
      </c>
      <c r="CZ781" t="s">
        <v>11249</v>
      </c>
      <c r="DA781" t="s">
        <v>950</v>
      </c>
      <c r="DB781">
        <v>1</v>
      </c>
      <c r="DD781">
        <v>2014</v>
      </c>
      <c r="DE781" t="s">
        <v>370</v>
      </c>
      <c r="DF781" t="s">
        <v>361</v>
      </c>
      <c r="DJ781" t="s">
        <v>359</v>
      </c>
      <c r="DL781" t="s">
        <v>370</v>
      </c>
      <c r="DN781" t="s">
        <v>11250</v>
      </c>
    </row>
    <row r="782" spans="1:118" x14ac:dyDescent="0.3">
      <c r="A782" t="s">
        <v>11251</v>
      </c>
      <c r="B782">
        <v>1</v>
      </c>
      <c r="D782" t="s">
        <v>465</v>
      </c>
      <c r="E782" t="s">
        <v>11252</v>
      </c>
      <c r="F782" t="s">
        <v>11253</v>
      </c>
      <c r="G782" t="s">
        <v>468</v>
      </c>
      <c r="H782" t="s">
        <v>11254</v>
      </c>
      <c r="I782">
        <v>2017</v>
      </c>
      <c r="J782" t="s">
        <v>353</v>
      </c>
      <c r="K782" t="s">
        <v>354</v>
      </c>
      <c r="L782" t="s">
        <v>937</v>
      </c>
      <c r="M782" t="s">
        <v>847</v>
      </c>
      <c r="N782" t="s">
        <v>2431</v>
      </c>
      <c r="Q782" t="s">
        <v>11255</v>
      </c>
      <c r="R782">
        <v>30604</v>
      </c>
      <c r="T782">
        <v>175</v>
      </c>
      <c r="U782">
        <v>175</v>
      </c>
      <c r="V782">
        <v>0</v>
      </c>
      <c r="W782" t="s">
        <v>359</v>
      </c>
      <c r="X782" t="s">
        <v>360</v>
      </c>
      <c r="Z782">
        <v>2017</v>
      </c>
      <c r="AA782" t="s">
        <v>361</v>
      </c>
      <c r="AC782" t="s">
        <v>362</v>
      </c>
      <c r="AD782" t="s">
        <v>8443</v>
      </c>
      <c r="AE782">
        <v>2</v>
      </c>
      <c r="AF782" t="s">
        <v>363</v>
      </c>
      <c r="AG782" t="s">
        <v>670</v>
      </c>
      <c r="AH782" t="s">
        <v>671</v>
      </c>
      <c r="AI782" t="s">
        <v>672</v>
      </c>
      <c r="AJ782" t="s">
        <v>673</v>
      </c>
      <c r="AL782" t="s">
        <v>359</v>
      </c>
      <c r="AM782">
        <v>4</v>
      </c>
      <c r="AN782" t="s">
        <v>361</v>
      </c>
      <c r="AT782">
        <v>4</v>
      </c>
      <c r="AU782" t="s">
        <v>361</v>
      </c>
      <c r="BA782" t="s">
        <v>359</v>
      </c>
      <c r="BB782">
        <v>1</v>
      </c>
      <c r="BC782" t="s">
        <v>11256</v>
      </c>
      <c r="BD782" t="s">
        <v>11257</v>
      </c>
      <c r="BE782" t="s">
        <v>11258</v>
      </c>
      <c r="BF782" t="s">
        <v>11259</v>
      </c>
      <c r="BG782" t="s">
        <v>11260</v>
      </c>
      <c r="BH782">
        <v>2017</v>
      </c>
      <c r="BI782" t="s">
        <v>370</v>
      </c>
      <c r="BJ782" t="s">
        <v>361</v>
      </c>
      <c r="BP782" t="s">
        <v>361</v>
      </c>
      <c r="BV782" t="s">
        <v>361</v>
      </c>
      <c r="CE782" t="s">
        <v>361</v>
      </c>
      <c r="CN782" t="s">
        <v>359</v>
      </c>
      <c r="CO782" t="s">
        <v>359</v>
      </c>
      <c r="CP782" t="s">
        <v>375</v>
      </c>
      <c r="CQ782" t="s">
        <v>359</v>
      </c>
      <c r="CR782">
        <v>0</v>
      </c>
      <c r="CS782" t="s">
        <v>359</v>
      </c>
      <c r="CT782" t="s">
        <v>376</v>
      </c>
      <c r="CU782" t="s">
        <v>359</v>
      </c>
      <c r="CV782" t="s">
        <v>375</v>
      </c>
      <c r="CW782" t="s">
        <v>359</v>
      </c>
      <c r="CX782" t="s">
        <v>11261</v>
      </c>
      <c r="CY782" t="s">
        <v>11262</v>
      </c>
      <c r="CZ782" t="s">
        <v>3957</v>
      </c>
      <c r="DA782" t="s">
        <v>11263</v>
      </c>
      <c r="DB782">
        <v>2</v>
      </c>
      <c r="DC782" t="s">
        <v>11264</v>
      </c>
      <c r="DD782">
        <v>2017</v>
      </c>
      <c r="DE782" t="s">
        <v>622</v>
      </c>
      <c r="DF782" t="s">
        <v>361</v>
      </c>
      <c r="DJ782" t="s">
        <v>361</v>
      </c>
      <c r="DK782" t="s">
        <v>11265</v>
      </c>
      <c r="DL782" t="s">
        <v>622</v>
      </c>
      <c r="DM782" t="s">
        <v>9692</v>
      </c>
      <c r="DN782" t="s">
        <v>11266</v>
      </c>
    </row>
    <row r="783" spans="1:118" x14ac:dyDescent="0.3">
      <c r="A783" t="s">
        <v>11267</v>
      </c>
      <c r="B783">
        <v>1</v>
      </c>
      <c r="D783" t="s">
        <v>487</v>
      </c>
      <c r="E783" t="s">
        <v>11268</v>
      </c>
      <c r="F783" t="s">
        <v>11269</v>
      </c>
      <c r="G783" t="s">
        <v>490</v>
      </c>
      <c r="H783" t="s">
        <v>5371</v>
      </c>
      <c r="I783">
        <v>2017</v>
      </c>
      <c r="J783" t="s">
        <v>353</v>
      </c>
      <c r="K783" t="s">
        <v>354</v>
      </c>
      <c r="L783" t="s">
        <v>492</v>
      </c>
      <c r="M783" t="s">
        <v>894</v>
      </c>
      <c r="N783" t="s">
        <v>3333</v>
      </c>
      <c r="Q783" t="s">
        <v>896</v>
      </c>
      <c r="T783">
        <v>119</v>
      </c>
      <c r="U783">
        <v>35</v>
      </c>
      <c r="V783">
        <v>84</v>
      </c>
      <c r="W783" t="s">
        <v>359</v>
      </c>
      <c r="X783" t="s">
        <v>394</v>
      </c>
      <c r="Z783">
        <v>2013</v>
      </c>
      <c r="AA783" t="s">
        <v>361</v>
      </c>
      <c r="AC783" t="s">
        <v>362</v>
      </c>
      <c r="AE783">
        <v>1</v>
      </c>
      <c r="AF783" t="s">
        <v>363</v>
      </c>
      <c r="AG783" t="s">
        <v>897</v>
      </c>
      <c r="AH783" t="s">
        <v>898</v>
      </c>
      <c r="AI783" t="s">
        <v>899</v>
      </c>
      <c r="AJ783" t="s">
        <v>900</v>
      </c>
      <c r="AL783" t="s">
        <v>359</v>
      </c>
      <c r="AM783">
        <v>11</v>
      </c>
      <c r="AN783" t="s">
        <v>359</v>
      </c>
      <c r="AO783">
        <v>1</v>
      </c>
      <c r="AQ783" t="s">
        <v>401</v>
      </c>
      <c r="AR783">
        <v>2013</v>
      </c>
      <c r="AS783" t="s">
        <v>370</v>
      </c>
      <c r="AT783">
        <v>11</v>
      </c>
      <c r="AU783" t="s">
        <v>359</v>
      </c>
      <c r="AV783">
        <v>1</v>
      </c>
      <c r="AX783">
        <v>2013</v>
      </c>
      <c r="AY783" t="s">
        <v>370</v>
      </c>
      <c r="AZ783">
        <v>500</v>
      </c>
      <c r="BA783" t="s">
        <v>359</v>
      </c>
      <c r="BB783">
        <v>17</v>
      </c>
      <c r="BC783" t="s">
        <v>901</v>
      </c>
      <c r="BD783" t="s">
        <v>902</v>
      </c>
      <c r="BE783" t="s">
        <v>903</v>
      </c>
      <c r="BF783" t="s">
        <v>904</v>
      </c>
      <c r="BH783">
        <v>2013</v>
      </c>
      <c r="BI783" t="s">
        <v>370</v>
      </c>
      <c r="BJ783" t="s">
        <v>359</v>
      </c>
      <c r="BK783">
        <v>6</v>
      </c>
      <c r="BL783" t="s">
        <v>551</v>
      </c>
      <c r="BN783">
        <v>2013</v>
      </c>
      <c r="BO783" t="s">
        <v>370</v>
      </c>
      <c r="BP783" t="s">
        <v>359</v>
      </c>
      <c r="BQ783">
        <v>2</v>
      </c>
      <c r="BS783">
        <v>2013</v>
      </c>
      <c r="BT783" t="s">
        <v>370</v>
      </c>
      <c r="BU783">
        <v>3500</v>
      </c>
      <c r="BV783" t="s">
        <v>361</v>
      </c>
      <c r="CE783" t="s">
        <v>361</v>
      </c>
      <c r="CN783" t="s">
        <v>359</v>
      </c>
      <c r="CO783" t="s">
        <v>359</v>
      </c>
      <c r="CP783" t="s">
        <v>375</v>
      </c>
      <c r="CQ783" t="s">
        <v>359</v>
      </c>
      <c r="CR783">
        <v>0</v>
      </c>
      <c r="CS783" t="s">
        <v>359</v>
      </c>
      <c r="CT783" t="s">
        <v>376</v>
      </c>
      <c r="CU783" t="s">
        <v>359</v>
      </c>
      <c r="CV783" t="s">
        <v>375</v>
      </c>
      <c r="CW783" t="s">
        <v>359</v>
      </c>
      <c r="CX783" t="s">
        <v>11270</v>
      </c>
      <c r="CY783" t="s">
        <v>11271</v>
      </c>
      <c r="CZ783" t="s">
        <v>11272</v>
      </c>
      <c r="DA783" t="s">
        <v>11273</v>
      </c>
      <c r="DB783">
        <v>1</v>
      </c>
      <c r="DC783" t="s">
        <v>11274</v>
      </c>
      <c r="DD783">
        <v>2013</v>
      </c>
      <c r="DE783" t="s">
        <v>370</v>
      </c>
      <c r="DF783" t="s">
        <v>361</v>
      </c>
      <c r="DJ783" t="s">
        <v>359</v>
      </c>
      <c r="DL783" t="s">
        <v>370</v>
      </c>
      <c r="DN783" t="s">
        <v>11275</v>
      </c>
    </row>
    <row r="784" spans="1:118" x14ac:dyDescent="0.3">
      <c r="A784" t="s">
        <v>11276</v>
      </c>
      <c r="B784">
        <v>1</v>
      </c>
      <c r="D784" t="s">
        <v>465</v>
      </c>
      <c r="E784" t="s">
        <v>11277</v>
      </c>
      <c r="F784" t="s">
        <v>11278</v>
      </c>
      <c r="G784" t="s">
        <v>468</v>
      </c>
      <c r="H784" t="s">
        <v>11279</v>
      </c>
      <c r="I784">
        <v>2017</v>
      </c>
      <c r="J784" t="s">
        <v>353</v>
      </c>
      <c r="K784" t="s">
        <v>354</v>
      </c>
      <c r="L784" t="s">
        <v>664</v>
      </c>
      <c r="M784" t="s">
        <v>831</v>
      </c>
      <c r="N784" t="s">
        <v>3576</v>
      </c>
      <c r="Q784" t="s">
        <v>11280</v>
      </c>
      <c r="R784">
        <v>30604</v>
      </c>
      <c r="T784">
        <v>169</v>
      </c>
      <c r="U784">
        <v>169</v>
      </c>
      <c r="V784">
        <v>0</v>
      </c>
      <c r="W784" t="s">
        <v>359</v>
      </c>
      <c r="X784" t="s">
        <v>360</v>
      </c>
      <c r="Z784">
        <v>2015</v>
      </c>
      <c r="AA784" t="s">
        <v>361</v>
      </c>
      <c r="AC784" t="s">
        <v>362</v>
      </c>
      <c r="AD784" t="s">
        <v>11281</v>
      </c>
      <c r="AE784">
        <v>11</v>
      </c>
      <c r="AF784" t="s">
        <v>363</v>
      </c>
      <c r="AG784" t="s">
        <v>670</v>
      </c>
      <c r="AH784" t="s">
        <v>671</v>
      </c>
      <c r="AI784" t="s">
        <v>672</v>
      </c>
      <c r="AJ784" t="s">
        <v>673</v>
      </c>
      <c r="AL784" t="s">
        <v>359</v>
      </c>
      <c r="AM784">
        <v>4</v>
      </c>
      <c r="AN784" t="s">
        <v>361</v>
      </c>
      <c r="AT784">
        <v>4</v>
      </c>
      <c r="AU784" t="s">
        <v>361</v>
      </c>
      <c r="BA784" t="s">
        <v>361</v>
      </c>
      <c r="BJ784" t="s">
        <v>361</v>
      </c>
      <c r="BP784" t="s">
        <v>361</v>
      </c>
      <c r="BV784" t="s">
        <v>361</v>
      </c>
      <c r="CE784" t="s">
        <v>361</v>
      </c>
      <c r="CN784" t="s">
        <v>359</v>
      </c>
      <c r="CO784" t="s">
        <v>359</v>
      </c>
      <c r="CP784" t="s">
        <v>375</v>
      </c>
      <c r="CQ784" t="s">
        <v>359</v>
      </c>
      <c r="CR784">
        <v>0</v>
      </c>
      <c r="CS784" t="s">
        <v>359</v>
      </c>
      <c r="CT784" t="s">
        <v>376</v>
      </c>
      <c r="CU784" t="s">
        <v>359</v>
      </c>
      <c r="CV784" t="s">
        <v>375</v>
      </c>
      <c r="CW784" t="s">
        <v>359</v>
      </c>
      <c r="CX784" t="s">
        <v>11282</v>
      </c>
      <c r="CY784" t="s">
        <v>11283</v>
      </c>
      <c r="CZ784" t="s">
        <v>8950</v>
      </c>
      <c r="DA784" t="s">
        <v>11284</v>
      </c>
      <c r="DB784">
        <v>3</v>
      </c>
      <c r="DC784" t="s">
        <v>11285</v>
      </c>
      <c r="DD784">
        <v>2015</v>
      </c>
      <c r="DE784" t="s">
        <v>370</v>
      </c>
      <c r="DF784" t="s">
        <v>361</v>
      </c>
      <c r="DJ784" t="s">
        <v>359</v>
      </c>
      <c r="DL784" t="s">
        <v>370</v>
      </c>
      <c r="DM784" t="s">
        <v>11281</v>
      </c>
      <c r="DN784" t="s">
        <v>11286</v>
      </c>
    </row>
    <row r="785" spans="1:118" x14ac:dyDescent="0.3">
      <c r="A785" t="s">
        <v>11287</v>
      </c>
      <c r="B785">
        <v>1</v>
      </c>
      <c r="D785" t="s">
        <v>412</v>
      </c>
      <c r="E785" t="s">
        <v>11288</v>
      </c>
      <c r="F785" t="s">
        <v>11289</v>
      </c>
      <c r="G785" t="s">
        <v>415</v>
      </c>
      <c r="H785" t="s">
        <v>10369</v>
      </c>
      <c r="I785">
        <v>2017</v>
      </c>
      <c r="J785" t="s">
        <v>353</v>
      </c>
      <c r="K785" t="s">
        <v>354</v>
      </c>
      <c r="L785" t="s">
        <v>417</v>
      </c>
      <c r="M785" t="s">
        <v>1704</v>
      </c>
      <c r="N785" t="s">
        <v>1705</v>
      </c>
      <c r="Q785" t="s">
        <v>420</v>
      </c>
      <c r="R785">
        <v>20456</v>
      </c>
      <c r="T785">
        <v>50</v>
      </c>
      <c r="U785">
        <v>45</v>
      </c>
      <c r="V785">
        <v>5</v>
      </c>
      <c r="W785" t="s">
        <v>359</v>
      </c>
      <c r="X785" t="s">
        <v>394</v>
      </c>
      <c r="Z785">
        <v>2011</v>
      </c>
      <c r="AA785" t="s">
        <v>359</v>
      </c>
      <c r="AB785" t="s">
        <v>421</v>
      </c>
      <c r="AC785" t="s">
        <v>422</v>
      </c>
      <c r="AD785" t="s">
        <v>423</v>
      </c>
      <c r="AE785">
        <v>2</v>
      </c>
      <c r="AF785" t="s">
        <v>363</v>
      </c>
      <c r="AG785" t="s">
        <v>424</v>
      </c>
      <c r="AH785" t="s">
        <v>425</v>
      </c>
      <c r="AI785" t="s">
        <v>426</v>
      </c>
      <c r="AJ785" t="s">
        <v>427</v>
      </c>
      <c r="AL785" t="s">
        <v>359</v>
      </c>
      <c r="AM785">
        <v>5</v>
      </c>
      <c r="AN785" t="s">
        <v>359</v>
      </c>
      <c r="AO785">
        <v>1</v>
      </c>
      <c r="AQ785" t="s">
        <v>401</v>
      </c>
      <c r="AR785">
        <v>2015</v>
      </c>
      <c r="AS785" t="s">
        <v>370</v>
      </c>
      <c r="AT785">
        <v>5</v>
      </c>
      <c r="AU785" t="s">
        <v>359</v>
      </c>
      <c r="AV785">
        <v>2</v>
      </c>
      <c r="AX785">
        <v>2015</v>
      </c>
      <c r="AY785" t="s">
        <v>370</v>
      </c>
      <c r="AZ785">
        <v>2100</v>
      </c>
      <c r="BA785" t="s">
        <v>359</v>
      </c>
      <c r="BB785">
        <v>11</v>
      </c>
      <c r="BC785" t="s">
        <v>428</v>
      </c>
      <c r="BD785" t="s">
        <v>429</v>
      </c>
      <c r="BE785" t="s">
        <v>430</v>
      </c>
      <c r="BF785" t="s">
        <v>431</v>
      </c>
      <c r="BH785">
        <v>2011</v>
      </c>
      <c r="BI785" t="s">
        <v>370</v>
      </c>
      <c r="BJ785" t="s">
        <v>359</v>
      </c>
      <c r="BK785">
        <v>15</v>
      </c>
      <c r="BL785" t="s">
        <v>432</v>
      </c>
      <c r="BN785">
        <v>2011</v>
      </c>
      <c r="BO785" t="s">
        <v>370</v>
      </c>
      <c r="BP785" t="s">
        <v>359</v>
      </c>
      <c r="BQ785">
        <v>3</v>
      </c>
      <c r="BS785">
        <v>2011</v>
      </c>
      <c r="BT785" t="s">
        <v>369</v>
      </c>
      <c r="BU785">
        <v>37000</v>
      </c>
      <c r="BV785" t="s">
        <v>361</v>
      </c>
      <c r="CE785" t="s">
        <v>361</v>
      </c>
      <c r="CN785" t="s">
        <v>359</v>
      </c>
      <c r="CO785" t="s">
        <v>359</v>
      </c>
      <c r="CP785" t="s">
        <v>375</v>
      </c>
      <c r="CQ785" t="s">
        <v>359</v>
      </c>
      <c r="CR785">
        <v>0</v>
      </c>
      <c r="CS785" t="s">
        <v>359</v>
      </c>
      <c r="CT785" t="s">
        <v>376</v>
      </c>
      <c r="CU785" t="s">
        <v>359</v>
      </c>
      <c r="CV785" t="s">
        <v>375</v>
      </c>
      <c r="CW785" t="s">
        <v>359</v>
      </c>
      <c r="CX785" t="s">
        <v>11290</v>
      </c>
      <c r="CY785" t="s">
        <v>11291</v>
      </c>
      <c r="CZ785" t="s">
        <v>11292</v>
      </c>
      <c r="DA785" t="s">
        <v>11293</v>
      </c>
      <c r="DB785">
        <v>29</v>
      </c>
      <c r="DC785" t="s">
        <v>11294</v>
      </c>
      <c r="DD785">
        <v>2011</v>
      </c>
      <c r="DE785" t="s">
        <v>370</v>
      </c>
      <c r="DF785" t="s">
        <v>359</v>
      </c>
      <c r="DG785">
        <v>10</v>
      </c>
      <c r="DH785">
        <v>30</v>
      </c>
      <c r="DI785" t="s">
        <v>11295</v>
      </c>
      <c r="DJ785" t="s">
        <v>359</v>
      </c>
      <c r="DL785" t="s">
        <v>369</v>
      </c>
      <c r="DM785" t="s">
        <v>11296</v>
      </c>
      <c r="DN785" t="s">
        <v>11297</v>
      </c>
    </row>
    <row r="786" spans="1:118" x14ac:dyDescent="0.3">
      <c r="A786" t="s">
        <v>11298</v>
      </c>
      <c r="B786">
        <v>1</v>
      </c>
      <c r="D786" t="s">
        <v>412</v>
      </c>
      <c r="E786" t="s">
        <v>11299</v>
      </c>
      <c r="F786" t="s">
        <v>11300</v>
      </c>
      <c r="G786" t="s">
        <v>415</v>
      </c>
      <c r="H786" t="s">
        <v>11301</v>
      </c>
      <c r="I786">
        <v>2017</v>
      </c>
      <c r="J786" t="s">
        <v>353</v>
      </c>
      <c r="K786" t="s">
        <v>354</v>
      </c>
      <c r="L786" t="s">
        <v>390</v>
      </c>
      <c r="M786" t="s">
        <v>2229</v>
      </c>
      <c r="N786" t="s">
        <v>541</v>
      </c>
      <c r="Q786" t="s">
        <v>2230</v>
      </c>
      <c r="R786">
        <v>7894</v>
      </c>
      <c r="T786">
        <v>70</v>
      </c>
      <c r="U786">
        <v>65</v>
      </c>
      <c r="V786">
        <v>5</v>
      </c>
      <c r="W786" t="s">
        <v>359</v>
      </c>
      <c r="X786" t="s">
        <v>360</v>
      </c>
      <c r="Z786">
        <v>2015</v>
      </c>
      <c r="AA786" t="s">
        <v>359</v>
      </c>
      <c r="AB786" t="s">
        <v>2231</v>
      </c>
      <c r="AC786" t="s">
        <v>362</v>
      </c>
      <c r="AD786" t="s">
        <v>2232</v>
      </c>
      <c r="AE786">
        <v>5</v>
      </c>
      <c r="AF786" t="s">
        <v>363</v>
      </c>
      <c r="AG786" t="s">
        <v>2233</v>
      </c>
      <c r="AH786" t="s">
        <v>2234</v>
      </c>
      <c r="AI786" t="s">
        <v>2235</v>
      </c>
      <c r="AJ786" t="s">
        <v>2236</v>
      </c>
      <c r="AL786" t="s">
        <v>359</v>
      </c>
      <c r="AM786">
        <v>15</v>
      </c>
      <c r="AN786" t="s">
        <v>359</v>
      </c>
      <c r="AO786">
        <v>5</v>
      </c>
      <c r="AQ786" t="s">
        <v>401</v>
      </c>
      <c r="AR786">
        <v>2015</v>
      </c>
      <c r="AS786" t="s">
        <v>370</v>
      </c>
      <c r="AT786">
        <v>15</v>
      </c>
      <c r="AU786" t="s">
        <v>359</v>
      </c>
      <c r="AV786">
        <v>1</v>
      </c>
      <c r="AX786">
        <v>2015</v>
      </c>
      <c r="AY786" t="s">
        <v>370</v>
      </c>
      <c r="AZ786">
        <v>720</v>
      </c>
      <c r="BA786" t="s">
        <v>359</v>
      </c>
      <c r="BB786">
        <v>19</v>
      </c>
      <c r="BC786" t="s">
        <v>11058</v>
      </c>
      <c r="BD786" t="s">
        <v>11059</v>
      </c>
      <c r="BE786" t="s">
        <v>11060</v>
      </c>
      <c r="BF786" t="s">
        <v>11061</v>
      </c>
      <c r="BH786">
        <v>2015</v>
      </c>
      <c r="BI786" t="s">
        <v>622</v>
      </c>
      <c r="BJ786" t="s">
        <v>359</v>
      </c>
      <c r="BK786">
        <v>10</v>
      </c>
      <c r="BL786" t="s">
        <v>2477</v>
      </c>
      <c r="BN786">
        <v>2015</v>
      </c>
      <c r="BO786" t="s">
        <v>370</v>
      </c>
      <c r="BP786" t="s">
        <v>359</v>
      </c>
      <c r="BQ786">
        <v>3</v>
      </c>
      <c r="BS786">
        <v>2015</v>
      </c>
      <c r="BT786" t="s">
        <v>370</v>
      </c>
      <c r="BU786">
        <v>19000</v>
      </c>
      <c r="BV786" t="s">
        <v>359</v>
      </c>
      <c r="BW786">
        <v>2</v>
      </c>
      <c r="BY786">
        <v>2016</v>
      </c>
      <c r="BZ786" t="s">
        <v>370</v>
      </c>
      <c r="CA786" t="s">
        <v>359</v>
      </c>
      <c r="CC786">
        <v>2016</v>
      </c>
      <c r="CD786" t="s">
        <v>370</v>
      </c>
      <c r="CE786" t="s">
        <v>361</v>
      </c>
      <c r="CN786" t="s">
        <v>359</v>
      </c>
      <c r="CO786" t="s">
        <v>359</v>
      </c>
      <c r="CP786" t="s">
        <v>375</v>
      </c>
      <c r="CQ786" t="s">
        <v>359</v>
      </c>
      <c r="CR786">
        <v>0</v>
      </c>
      <c r="CS786" t="s">
        <v>359</v>
      </c>
      <c r="CT786" t="s">
        <v>376</v>
      </c>
      <c r="CU786" t="s">
        <v>359</v>
      </c>
      <c r="CV786" t="s">
        <v>375</v>
      </c>
      <c r="CW786" t="s">
        <v>359</v>
      </c>
      <c r="CX786" t="s">
        <v>11302</v>
      </c>
      <c r="CY786" t="s">
        <v>11303</v>
      </c>
      <c r="CZ786" t="s">
        <v>11304</v>
      </c>
      <c r="DA786" t="s">
        <v>11305</v>
      </c>
      <c r="DB786">
        <v>31</v>
      </c>
      <c r="DC786" t="s">
        <v>11306</v>
      </c>
      <c r="DD786">
        <v>2015</v>
      </c>
      <c r="DE786" t="s">
        <v>370</v>
      </c>
      <c r="DF786" t="s">
        <v>361</v>
      </c>
      <c r="DJ786" t="s">
        <v>361</v>
      </c>
      <c r="DK786" t="s">
        <v>11068</v>
      </c>
      <c r="DL786" t="s">
        <v>369</v>
      </c>
      <c r="DM786" t="s">
        <v>11307</v>
      </c>
      <c r="DN786" t="s">
        <v>11308</v>
      </c>
    </row>
    <row r="787" spans="1:118" x14ac:dyDescent="0.3">
      <c r="A787" t="s">
        <v>11309</v>
      </c>
      <c r="B787">
        <v>1</v>
      </c>
      <c r="D787" t="s">
        <v>385</v>
      </c>
      <c r="E787" t="s">
        <v>11310</v>
      </c>
      <c r="F787" t="s">
        <v>11311</v>
      </c>
      <c r="G787" t="s">
        <v>388</v>
      </c>
      <c r="H787" t="s">
        <v>11312</v>
      </c>
      <c r="I787">
        <v>2017</v>
      </c>
      <c r="J787" t="s">
        <v>353</v>
      </c>
      <c r="K787" t="s">
        <v>354</v>
      </c>
      <c r="L787" t="s">
        <v>584</v>
      </c>
      <c r="M787" t="s">
        <v>585</v>
      </c>
      <c r="N787" t="s">
        <v>419</v>
      </c>
      <c r="Q787" t="s">
        <v>4537</v>
      </c>
      <c r="R787">
        <v>1789</v>
      </c>
      <c r="T787">
        <v>192</v>
      </c>
      <c r="U787">
        <v>100</v>
      </c>
      <c r="V787">
        <v>92</v>
      </c>
      <c r="W787" t="s">
        <v>359</v>
      </c>
      <c r="X787" t="s">
        <v>394</v>
      </c>
      <c r="Z787">
        <v>2012</v>
      </c>
      <c r="AA787" t="s">
        <v>359</v>
      </c>
      <c r="AB787" t="s">
        <v>5958</v>
      </c>
      <c r="AC787" t="s">
        <v>4539</v>
      </c>
      <c r="AD787" t="s">
        <v>2462</v>
      </c>
      <c r="AE787">
        <v>3</v>
      </c>
      <c r="AF787" t="s">
        <v>363</v>
      </c>
      <c r="AG787" t="s">
        <v>5960</v>
      </c>
      <c r="AH787" t="s">
        <v>5961</v>
      </c>
      <c r="AI787" t="s">
        <v>5962</v>
      </c>
      <c r="AJ787" t="s">
        <v>5963</v>
      </c>
      <c r="AL787" t="s">
        <v>359</v>
      </c>
      <c r="AM787">
        <v>40</v>
      </c>
      <c r="AN787" t="s">
        <v>359</v>
      </c>
      <c r="AO787">
        <v>2</v>
      </c>
      <c r="AQ787" t="s">
        <v>401</v>
      </c>
      <c r="AR787">
        <v>2012</v>
      </c>
      <c r="AS787" t="s">
        <v>370</v>
      </c>
      <c r="AT787">
        <v>40</v>
      </c>
      <c r="AU787" t="s">
        <v>359</v>
      </c>
      <c r="AV787">
        <v>2</v>
      </c>
      <c r="AX787">
        <v>2012</v>
      </c>
      <c r="AY787" t="s">
        <v>370</v>
      </c>
      <c r="AZ787">
        <v>6450</v>
      </c>
      <c r="BA787" t="s">
        <v>359</v>
      </c>
      <c r="BB787">
        <v>3</v>
      </c>
      <c r="BC787" t="s">
        <v>11313</v>
      </c>
      <c r="BD787" t="s">
        <v>11314</v>
      </c>
      <c r="BE787" t="s">
        <v>11315</v>
      </c>
      <c r="BF787" t="s">
        <v>11316</v>
      </c>
      <c r="BH787">
        <v>2012</v>
      </c>
      <c r="BI787" t="s">
        <v>370</v>
      </c>
      <c r="BJ787" t="s">
        <v>359</v>
      </c>
      <c r="BK787">
        <v>3</v>
      </c>
      <c r="BL787" t="s">
        <v>805</v>
      </c>
      <c r="BN787">
        <v>2012</v>
      </c>
      <c r="BO787" t="s">
        <v>370</v>
      </c>
      <c r="BP787" t="s">
        <v>359</v>
      </c>
      <c r="BQ787">
        <v>2</v>
      </c>
      <c r="BS787">
        <v>2012</v>
      </c>
      <c r="BT787" t="s">
        <v>369</v>
      </c>
      <c r="BU787">
        <v>6800</v>
      </c>
      <c r="BV787" t="s">
        <v>361</v>
      </c>
      <c r="CE787" t="s">
        <v>361</v>
      </c>
      <c r="CN787" t="s">
        <v>359</v>
      </c>
      <c r="CO787" t="s">
        <v>359</v>
      </c>
      <c r="CP787" t="s">
        <v>375</v>
      </c>
      <c r="CQ787" t="s">
        <v>359</v>
      </c>
      <c r="CR787">
        <v>0</v>
      </c>
      <c r="CS787" t="s">
        <v>359</v>
      </c>
      <c r="CT787" t="s">
        <v>376</v>
      </c>
      <c r="CU787" t="s">
        <v>359</v>
      </c>
      <c r="CV787" t="s">
        <v>375</v>
      </c>
      <c r="CW787" t="s">
        <v>359</v>
      </c>
      <c r="CX787" t="s">
        <v>11317</v>
      </c>
      <c r="CY787" t="s">
        <v>11318</v>
      </c>
      <c r="CZ787" t="s">
        <v>7926</v>
      </c>
      <c r="DA787" t="s">
        <v>11319</v>
      </c>
      <c r="DB787">
        <v>1</v>
      </c>
      <c r="DD787">
        <v>2012</v>
      </c>
      <c r="DE787" t="s">
        <v>622</v>
      </c>
      <c r="DF787" t="s">
        <v>359</v>
      </c>
      <c r="DG787">
        <v>365</v>
      </c>
      <c r="DH787">
        <v>0</v>
      </c>
      <c r="DI787" t="s">
        <v>11320</v>
      </c>
      <c r="DJ787" t="s">
        <v>361</v>
      </c>
      <c r="DK787" t="s">
        <v>11321</v>
      </c>
      <c r="DL787" t="s">
        <v>369</v>
      </c>
      <c r="DM787" t="s">
        <v>11162</v>
      </c>
      <c r="DN787" t="s">
        <v>11322</v>
      </c>
    </row>
    <row r="788" spans="1:118" x14ac:dyDescent="0.3">
      <c r="A788" t="s">
        <v>11323</v>
      </c>
      <c r="B788">
        <v>1</v>
      </c>
      <c r="D788" t="s">
        <v>465</v>
      </c>
      <c r="E788" t="s">
        <v>11324</v>
      </c>
      <c r="F788" t="s">
        <v>11325</v>
      </c>
      <c r="G788" t="s">
        <v>468</v>
      </c>
      <c r="H788" t="s">
        <v>11326</v>
      </c>
      <c r="I788">
        <v>2017</v>
      </c>
      <c r="J788" t="s">
        <v>353</v>
      </c>
      <c r="K788" t="s">
        <v>354</v>
      </c>
      <c r="L788" t="s">
        <v>664</v>
      </c>
      <c r="M788" t="s">
        <v>4155</v>
      </c>
      <c r="N788" t="s">
        <v>494</v>
      </c>
      <c r="Q788" t="s">
        <v>11327</v>
      </c>
      <c r="R788">
        <v>30604</v>
      </c>
      <c r="T788">
        <v>149</v>
      </c>
      <c r="U788">
        <v>149</v>
      </c>
      <c r="V788">
        <v>0</v>
      </c>
      <c r="W788" t="s">
        <v>359</v>
      </c>
      <c r="X788" t="s">
        <v>360</v>
      </c>
      <c r="Z788">
        <v>2017</v>
      </c>
      <c r="AA788" t="s">
        <v>361</v>
      </c>
      <c r="AC788" t="s">
        <v>362</v>
      </c>
      <c r="AD788" t="s">
        <v>3590</v>
      </c>
      <c r="AE788">
        <v>11</v>
      </c>
      <c r="AF788" t="s">
        <v>363</v>
      </c>
      <c r="AG788" t="s">
        <v>670</v>
      </c>
      <c r="AH788" t="s">
        <v>671</v>
      </c>
      <c r="AI788" t="s">
        <v>672</v>
      </c>
      <c r="AJ788" t="s">
        <v>673</v>
      </c>
      <c r="AL788" t="s">
        <v>359</v>
      </c>
      <c r="AM788">
        <v>4</v>
      </c>
      <c r="AN788" t="s">
        <v>361</v>
      </c>
      <c r="AT788">
        <v>4</v>
      </c>
      <c r="AU788" t="s">
        <v>361</v>
      </c>
      <c r="BA788" t="s">
        <v>359</v>
      </c>
      <c r="BB788">
        <v>1</v>
      </c>
      <c r="BC788" t="s">
        <v>11328</v>
      </c>
      <c r="BD788" t="s">
        <v>11329</v>
      </c>
      <c r="BE788" t="s">
        <v>11330</v>
      </c>
      <c r="BF788" t="s">
        <v>11331</v>
      </c>
      <c r="BG788" t="s">
        <v>11332</v>
      </c>
      <c r="BH788">
        <v>2017</v>
      </c>
      <c r="BI788" t="s">
        <v>370</v>
      </c>
      <c r="BJ788" t="s">
        <v>361</v>
      </c>
      <c r="BP788" t="s">
        <v>361</v>
      </c>
      <c r="BV788" t="s">
        <v>361</v>
      </c>
      <c r="CE788" t="s">
        <v>361</v>
      </c>
      <c r="CN788" t="s">
        <v>359</v>
      </c>
      <c r="CO788" t="s">
        <v>359</v>
      </c>
      <c r="CP788" t="s">
        <v>375</v>
      </c>
      <c r="CQ788" t="s">
        <v>359</v>
      </c>
      <c r="CR788">
        <v>0</v>
      </c>
      <c r="CS788" t="s">
        <v>359</v>
      </c>
      <c r="CT788" t="s">
        <v>376</v>
      </c>
      <c r="CU788" t="s">
        <v>359</v>
      </c>
      <c r="CV788" t="s">
        <v>375</v>
      </c>
      <c r="CW788" t="s">
        <v>359</v>
      </c>
      <c r="CX788" t="s">
        <v>11333</v>
      </c>
      <c r="CY788" t="s">
        <v>11334</v>
      </c>
      <c r="CZ788" t="s">
        <v>11335</v>
      </c>
      <c r="DA788" t="s">
        <v>11336</v>
      </c>
      <c r="DB788">
        <v>2</v>
      </c>
      <c r="DC788" t="s">
        <v>11337</v>
      </c>
      <c r="DD788">
        <v>2017</v>
      </c>
      <c r="DE788" t="s">
        <v>370</v>
      </c>
      <c r="DF788" t="s">
        <v>361</v>
      </c>
      <c r="DJ788" t="s">
        <v>359</v>
      </c>
      <c r="DL788" t="s">
        <v>370</v>
      </c>
      <c r="DM788" t="s">
        <v>11338</v>
      </c>
      <c r="DN788" t="s">
        <v>11339</v>
      </c>
    </row>
    <row r="789" spans="1:118" x14ac:dyDescent="0.3">
      <c r="A789" t="s">
        <v>11340</v>
      </c>
      <c r="B789">
        <v>1</v>
      </c>
      <c r="D789" t="s">
        <v>412</v>
      </c>
      <c r="E789" t="s">
        <v>11341</v>
      </c>
      <c r="F789" t="s">
        <v>11342</v>
      </c>
      <c r="G789" t="s">
        <v>415</v>
      </c>
      <c r="H789" t="s">
        <v>11343</v>
      </c>
      <c r="I789">
        <v>2017</v>
      </c>
      <c r="J789" t="s">
        <v>353</v>
      </c>
      <c r="K789" t="s">
        <v>354</v>
      </c>
      <c r="L789" t="s">
        <v>584</v>
      </c>
      <c r="M789" t="s">
        <v>3672</v>
      </c>
      <c r="N789" t="s">
        <v>7002</v>
      </c>
      <c r="Q789" t="s">
        <v>420</v>
      </c>
      <c r="R789">
        <v>20456</v>
      </c>
      <c r="T789">
        <v>100</v>
      </c>
      <c r="U789">
        <v>90</v>
      </c>
      <c r="V789">
        <v>10</v>
      </c>
      <c r="W789" t="s">
        <v>359</v>
      </c>
      <c r="X789" t="s">
        <v>394</v>
      </c>
      <c r="Z789">
        <v>2011</v>
      </c>
      <c r="AA789" t="s">
        <v>359</v>
      </c>
      <c r="AB789" t="s">
        <v>3674</v>
      </c>
      <c r="AC789" t="s">
        <v>422</v>
      </c>
      <c r="AD789" t="s">
        <v>423</v>
      </c>
      <c r="AE789">
        <v>2</v>
      </c>
      <c r="AF789" t="s">
        <v>363</v>
      </c>
      <c r="AG789" t="s">
        <v>424</v>
      </c>
      <c r="AH789" t="s">
        <v>425</v>
      </c>
      <c r="AI789" t="s">
        <v>426</v>
      </c>
      <c r="AJ789" t="s">
        <v>427</v>
      </c>
      <c r="AL789" t="s">
        <v>359</v>
      </c>
      <c r="AM789">
        <v>5</v>
      </c>
      <c r="AN789" t="s">
        <v>359</v>
      </c>
      <c r="AO789">
        <v>1</v>
      </c>
      <c r="AQ789" t="s">
        <v>401</v>
      </c>
      <c r="AR789">
        <v>2015</v>
      </c>
      <c r="AS789" t="s">
        <v>370</v>
      </c>
      <c r="AT789">
        <v>5</v>
      </c>
      <c r="AU789" t="s">
        <v>359</v>
      </c>
      <c r="AV789">
        <v>2</v>
      </c>
      <c r="AX789">
        <v>2015</v>
      </c>
      <c r="AY789" t="s">
        <v>370</v>
      </c>
      <c r="AZ789">
        <v>2100</v>
      </c>
      <c r="BA789" t="s">
        <v>359</v>
      </c>
      <c r="BB789">
        <v>11</v>
      </c>
      <c r="BC789" t="s">
        <v>428</v>
      </c>
      <c r="BD789" t="s">
        <v>429</v>
      </c>
      <c r="BE789" t="s">
        <v>430</v>
      </c>
      <c r="BF789" t="s">
        <v>431</v>
      </c>
      <c r="BH789">
        <v>2011</v>
      </c>
      <c r="BI789" t="s">
        <v>370</v>
      </c>
      <c r="BJ789" t="s">
        <v>359</v>
      </c>
      <c r="BK789">
        <v>15</v>
      </c>
      <c r="BL789" t="s">
        <v>432</v>
      </c>
      <c r="BN789">
        <v>2011</v>
      </c>
      <c r="BO789" t="s">
        <v>370</v>
      </c>
      <c r="BP789" t="s">
        <v>359</v>
      </c>
      <c r="BQ789">
        <v>3</v>
      </c>
      <c r="BS789">
        <v>2011</v>
      </c>
      <c r="BT789" t="s">
        <v>369</v>
      </c>
      <c r="BU789">
        <v>37000</v>
      </c>
      <c r="BV789" t="s">
        <v>361</v>
      </c>
      <c r="CE789" t="s">
        <v>361</v>
      </c>
      <c r="CN789" t="s">
        <v>359</v>
      </c>
      <c r="CO789" t="s">
        <v>359</v>
      </c>
      <c r="CP789" t="s">
        <v>375</v>
      </c>
      <c r="CQ789" t="s">
        <v>359</v>
      </c>
      <c r="CR789">
        <v>0</v>
      </c>
      <c r="CS789" t="s">
        <v>359</v>
      </c>
      <c r="CT789" t="s">
        <v>376</v>
      </c>
      <c r="CU789" t="s">
        <v>359</v>
      </c>
      <c r="CV789" t="s">
        <v>375</v>
      </c>
      <c r="CW789" t="s">
        <v>359</v>
      </c>
      <c r="CX789" t="s">
        <v>11344</v>
      </c>
      <c r="CY789" t="s">
        <v>11345</v>
      </c>
      <c r="CZ789" t="s">
        <v>11346</v>
      </c>
      <c r="DA789" t="s">
        <v>11347</v>
      </c>
      <c r="DB789">
        <v>29</v>
      </c>
      <c r="DC789" t="s">
        <v>11348</v>
      </c>
      <c r="DD789">
        <v>2011</v>
      </c>
      <c r="DE789" t="s">
        <v>370</v>
      </c>
      <c r="DF789" t="s">
        <v>359</v>
      </c>
      <c r="DG789">
        <v>7</v>
      </c>
      <c r="DH789">
        <v>30</v>
      </c>
      <c r="DI789" t="s">
        <v>1712</v>
      </c>
      <c r="DJ789" t="s">
        <v>359</v>
      </c>
      <c r="DL789" t="s">
        <v>369</v>
      </c>
      <c r="DM789" t="s">
        <v>11349</v>
      </c>
      <c r="DN789" t="s">
        <v>11350</v>
      </c>
    </row>
    <row r="790" spans="1:118" x14ac:dyDescent="0.3">
      <c r="A790" t="s">
        <v>11351</v>
      </c>
      <c r="B790">
        <v>1</v>
      </c>
      <c r="D790" t="s">
        <v>465</v>
      </c>
      <c r="E790" t="s">
        <v>11352</v>
      </c>
      <c r="F790" t="s">
        <v>11353</v>
      </c>
      <c r="G790" t="s">
        <v>468</v>
      </c>
      <c r="H790" t="s">
        <v>4008</v>
      </c>
      <c r="I790">
        <v>2017</v>
      </c>
      <c r="J790" t="s">
        <v>353</v>
      </c>
      <c r="K790" t="s">
        <v>354</v>
      </c>
      <c r="L790" t="s">
        <v>664</v>
      </c>
      <c r="M790" t="s">
        <v>709</v>
      </c>
      <c r="N790" t="s">
        <v>831</v>
      </c>
      <c r="Q790" t="s">
        <v>11354</v>
      </c>
      <c r="R790">
        <v>30604</v>
      </c>
      <c r="T790">
        <v>100</v>
      </c>
      <c r="U790">
        <v>100</v>
      </c>
      <c r="V790">
        <v>0</v>
      </c>
      <c r="W790" t="s">
        <v>359</v>
      </c>
      <c r="X790" t="s">
        <v>360</v>
      </c>
      <c r="Z790">
        <v>2012</v>
      </c>
      <c r="AA790" t="s">
        <v>361</v>
      </c>
      <c r="AC790" t="s">
        <v>362</v>
      </c>
      <c r="AD790" t="s">
        <v>2290</v>
      </c>
      <c r="AE790">
        <v>2</v>
      </c>
      <c r="AF790" t="s">
        <v>363</v>
      </c>
      <c r="AG790" t="s">
        <v>670</v>
      </c>
      <c r="AH790" t="s">
        <v>671</v>
      </c>
      <c r="AI790" t="s">
        <v>672</v>
      </c>
      <c r="AJ790" t="s">
        <v>673</v>
      </c>
      <c r="AL790" t="s">
        <v>359</v>
      </c>
      <c r="AM790">
        <v>5</v>
      </c>
      <c r="AN790" t="s">
        <v>361</v>
      </c>
      <c r="AT790">
        <v>5</v>
      </c>
      <c r="AU790" t="s">
        <v>361</v>
      </c>
      <c r="BA790" t="s">
        <v>361</v>
      </c>
      <c r="BJ790" t="s">
        <v>359</v>
      </c>
      <c r="BK790">
        <v>1</v>
      </c>
      <c r="BL790" t="s">
        <v>805</v>
      </c>
      <c r="BM790" t="s">
        <v>11355</v>
      </c>
      <c r="BN790">
        <v>2012</v>
      </c>
      <c r="BO790" t="s">
        <v>370</v>
      </c>
      <c r="BP790" t="s">
        <v>361</v>
      </c>
      <c r="BV790" t="s">
        <v>361</v>
      </c>
      <c r="CE790" t="s">
        <v>361</v>
      </c>
      <c r="CN790" t="s">
        <v>359</v>
      </c>
      <c r="CO790" t="s">
        <v>359</v>
      </c>
      <c r="CP790" t="s">
        <v>375</v>
      </c>
      <c r="CQ790" t="s">
        <v>359</v>
      </c>
      <c r="CR790">
        <v>0</v>
      </c>
      <c r="CS790" t="s">
        <v>359</v>
      </c>
      <c r="CT790" t="s">
        <v>376</v>
      </c>
      <c r="CU790" t="s">
        <v>359</v>
      </c>
      <c r="CV790" t="s">
        <v>375</v>
      </c>
      <c r="CW790" t="s">
        <v>359</v>
      </c>
      <c r="CX790" t="s">
        <v>11356</v>
      </c>
      <c r="CY790" t="s">
        <v>11357</v>
      </c>
      <c r="CZ790" t="s">
        <v>11358</v>
      </c>
      <c r="DA790" t="s">
        <v>11359</v>
      </c>
      <c r="DB790">
        <v>2</v>
      </c>
      <c r="DC790" t="s">
        <v>11360</v>
      </c>
      <c r="DD790">
        <v>2012</v>
      </c>
      <c r="DE790" t="s">
        <v>370</v>
      </c>
      <c r="DF790" t="s">
        <v>361</v>
      </c>
      <c r="DJ790" t="s">
        <v>359</v>
      </c>
      <c r="DL790" t="s">
        <v>370</v>
      </c>
      <c r="DM790" t="s">
        <v>2290</v>
      </c>
      <c r="DN790" t="s">
        <v>11361</v>
      </c>
    </row>
    <row r="791" spans="1:118" x14ac:dyDescent="0.3">
      <c r="A791" t="s">
        <v>11362</v>
      </c>
      <c r="B791">
        <v>1</v>
      </c>
      <c r="D791" t="s">
        <v>559</v>
      </c>
      <c r="E791" t="s">
        <v>11363</v>
      </c>
      <c r="F791" t="s">
        <v>11364</v>
      </c>
      <c r="G791" t="s">
        <v>562</v>
      </c>
      <c r="H791" t="s">
        <v>11365</v>
      </c>
      <c r="I791">
        <v>2017</v>
      </c>
      <c r="J791" t="s">
        <v>353</v>
      </c>
      <c r="K791" t="s">
        <v>354</v>
      </c>
      <c r="L791" t="s">
        <v>564</v>
      </c>
      <c r="M791" t="s">
        <v>565</v>
      </c>
      <c r="N791" t="s">
        <v>5578</v>
      </c>
      <c r="Q791" t="s">
        <v>1552</v>
      </c>
      <c r="R791">
        <v>6074</v>
      </c>
      <c r="T791">
        <v>55</v>
      </c>
      <c r="U791">
        <v>55</v>
      </c>
      <c r="V791">
        <v>0</v>
      </c>
      <c r="W791" t="s">
        <v>359</v>
      </c>
      <c r="X791" t="s">
        <v>360</v>
      </c>
      <c r="Z791">
        <v>2014</v>
      </c>
      <c r="AA791" t="s">
        <v>359</v>
      </c>
      <c r="AB791" t="s">
        <v>1553</v>
      </c>
      <c r="AC791" t="s">
        <v>1554</v>
      </c>
      <c r="AE791">
        <v>1</v>
      </c>
      <c r="AF791" t="s">
        <v>363</v>
      </c>
      <c r="AG791" t="s">
        <v>773</v>
      </c>
      <c r="AH791" t="s">
        <v>774</v>
      </c>
      <c r="AI791" t="s">
        <v>775</v>
      </c>
      <c r="AJ791" t="s">
        <v>776</v>
      </c>
      <c r="AL791" t="s">
        <v>359</v>
      </c>
      <c r="AM791">
        <v>4.4400000000000004</v>
      </c>
      <c r="AN791" t="s">
        <v>359</v>
      </c>
      <c r="AO791">
        <v>1</v>
      </c>
      <c r="AQ791" t="s">
        <v>401</v>
      </c>
      <c r="AR791">
        <v>2014</v>
      </c>
      <c r="AS791" t="s">
        <v>370</v>
      </c>
      <c r="AT791">
        <v>4.4400000000000004</v>
      </c>
      <c r="AU791" t="s">
        <v>359</v>
      </c>
      <c r="AV791">
        <v>1</v>
      </c>
      <c r="AX791">
        <v>2014</v>
      </c>
      <c r="AY791" t="s">
        <v>370</v>
      </c>
      <c r="AZ791">
        <v>3000</v>
      </c>
      <c r="BA791" t="s">
        <v>359</v>
      </c>
      <c r="BB791">
        <v>16</v>
      </c>
      <c r="BC791" t="s">
        <v>777</v>
      </c>
      <c r="BD791" t="s">
        <v>11366</v>
      </c>
      <c r="BE791" t="s">
        <v>779</v>
      </c>
      <c r="BF791" t="s">
        <v>11367</v>
      </c>
      <c r="BH791">
        <v>2014</v>
      </c>
      <c r="BI791" t="s">
        <v>370</v>
      </c>
      <c r="BJ791" t="s">
        <v>359</v>
      </c>
      <c r="BK791">
        <v>8</v>
      </c>
      <c r="BL791" t="s">
        <v>1555</v>
      </c>
      <c r="BN791">
        <v>2014</v>
      </c>
      <c r="BO791" t="s">
        <v>369</v>
      </c>
      <c r="BP791" t="s">
        <v>359</v>
      </c>
      <c r="BQ791">
        <v>3</v>
      </c>
      <c r="BS791">
        <v>2014</v>
      </c>
      <c r="BT791" t="s">
        <v>369</v>
      </c>
      <c r="BU791">
        <v>20000</v>
      </c>
      <c r="BV791" t="s">
        <v>359</v>
      </c>
      <c r="BW791">
        <v>2</v>
      </c>
      <c r="BY791">
        <v>2014</v>
      </c>
      <c r="BZ791" t="s">
        <v>369</v>
      </c>
      <c r="CA791" t="s">
        <v>359</v>
      </c>
      <c r="CC791">
        <v>2014</v>
      </c>
      <c r="CD791" t="s">
        <v>370</v>
      </c>
      <c r="CE791" t="s">
        <v>361</v>
      </c>
      <c r="CN791" t="s">
        <v>359</v>
      </c>
      <c r="CO791" t="s">
        <v>359</v>
      </c>
      <c r="CP791" t="s">
        <v>375</v>
      </c>
      <c r="CQ791" t="s">
        <v>359</v>
      </c>
      <c r="CR791">
        <v>0</v>
      </c>
      <c r="CS791" t="s">
        <v>359</v>
      </c>
      <c r="CT791" t="s">
        <v>376</v>
      </c>
      <c r="CU791" t="s">
        <v>359</v>
      </c>
      <c r="CV791" t="s">
        <v>375</v>
      </c>
      <c r="CW791" t="s">
        <v>359</v>
      </c>
      <c r="CX791" t="s">
        <v>11368</v>
      </c>
      <c r="CY791" t="s">
        <v>11369</v>
      </c>
      <c r="CZ791" t="s">
        <v>7132</v>
      </c>
      <c r="DA791" t="s">
        <v>11370</v>
      </c>
      <c r="DB791">
        <v>28</v>
      </c>
      <c r="DC791" t="s">
        <v>11371</v>
      </c>
      <c r="DD791">
        <v>2014</v>
      </c>
      <c r="DE791" t="s">
        <v>622</v>
      </c>
      <c r="DF791" t="s">
        <v>359</v>
      </c>
      <c r="DG791">
        <v>8</v>
      </c>
      <c r="DH791">
        <v>30</v>
      </c>
      <c r="DI791" t="s">
        <v>8086</v>
      </c>
      <c r="DJ791" t="s">
        <v>361</v>
      </c>
      <c r="DK791" t="s">
        <v>11372</v>
      </c>
      <c r="DL791" t="s">
        <v>622</v>
      </c>
      <c r="DM791" t="s">
        <v>1563</v>
      </c>
      <c r="DN791" t="s">
        <v>11373</v>
      </c>
    </row>
    <row r="792" spans="1:118" x14ac:dyDescent="0.3">
      <c r="A792" t="s">
        <v>11374</v>
      </c>
      <c r="B792">
        <v>1</v>
      </c>
      <c r="D792" t="s">
        <v>559</v>
      </c>
      <c r="E792" t="s">
        <v>11375</v>
      </c>
      <c r="F792" t="s">
        <v>11376</v>
      </c>
      <c r="G792" t="s">
        <v>562</v>
      </c>
      <c r="H792" t="s">
        <v>6545</v>
      </c>
      <c r="I792">
        <v>2017</v>
      </c>
      <c r="J792" t="s">
        <v>353</v>
      </c>
      <c r="K792" t="s">
        <v>354</v>
      </c>
      <c r="L792" t="s">
        <v>564</v>
      </c>
      <c r="M792" t="s">
        <v>636</v>
      </c>
      <c r="N792" t="s">
        <v>868</v>
      </c>
      <c r="Q792" t="s">
        <v>1552</v>
      </c>
      <c r="R792">
        <v>6074</v>
      </c>
      <c r="T792">
        <v>141</v>
      </c>
      <c r="U792">
        <v>35</v>
      </c>
      <c r="V792">
        <v>106</v>
      </c>
      <c r="W792" t="s">
        <v>359</v>
      </c>
      <c r="X792" t="s">
        <v>360</v>
      </c>
      <c r="Z792">
        <v>2014</v>
      </c>
      <c r="AA792" t="s">
        <v>359</v>
      </c>
      <c r="AB792" t="s">
        <v>1553</v>
      </c>
      <c r="AE792">
        <v>1</v>
      </c>
      <c r="AF792" t="s">
        <v>363</v>
      </c>
      <c r="AG792" t="s">
        <v>11377</v>
      </c>
      <c r="AH792" t="s">
        <v>2269</v>
      </c>
      <c r="AI792" t="s">
        <v>775</v>
      </c>
      <c r="AJ792" t="s">
        <v>11378</v>
      </c>
      <c r="AL792" t="s">
        <v>359</v>
      </c>
      <c r="AM792">
        <v>4.4400000000000004</v>
      </c>
      <c r="AN792" t="s">
        <v>359</v>
      </c>
      <c r="AO792">
        <v>1</v>
      </c>
      <c r="AQ792" t="s">
        <v>401</v>
      </c>
      <c r="AR792">
        <v>2014</v>
      </c>
      <c r="AS792" t="s">
        <v>370</v>
      </c>
      <c r="AT792">
        <v>4.4400000000000004</v>
      </c>
      <c r="AU792" t="s">
        <v>359</v>
      </c>
      <c r="AV792">
        <v>1</v>
      </c>
      <c r="AX792">
        <v>2014</v>
      </c>
      <c r="AY792" t="s">
        <v>370</v>
      </c>
      <c r="AZ792">
        <v>3000</v>
      </c>
      <c r="BA792" t="s">
        <v>359</v>
      </c>
      <c r="BB792">
        <v>16</v>
      </c>
      <c r="BC792" t="s">
        <v>11379</v>
      </c>
      <c r="BD792" t="s">
        <v>778</v>
      </c>
      <c r="BE792" t="s">
        <v>779</v>
      </c>
      <c r="BF792" t="s">
        <v>780</v>
      </c>
      <c r="BH792">
        <v>2014</v>
      </c>
      <c r="BI792" t="s">
        <v>370</v>
      </c>
      <c r="BJ792" t="s">
        <v>359</v>
      </c>
      <c r="BK792">
        <v>8</v>
      </c>
      <c r="BL792" t="s">
        <v>1555</v>
      </c>
      <c r="BN792">
        <v>2014</v>
      </c>
      <c r="BO792" t="s">
        <v>369</v>
      </c>
      <c r="BP792" t="s">
        <v>359</v>
      </c>
      <c r="BQ792">
        <v>3</v>
      </c>
      <c r="BS792">
        <v>2014</v>
      </c>
      <c r="BT792" t="s">
        <v>369</v>
      </c>
      <c r="BU792">
        <v>20000</v>
      </c>
      <c r="BV792" t="s">
        <v>359</v>
      </c>
      <c r="BW792">
        <v>2</v>
      </c>
      <c r="BY792">
        <v>2014</v>
      </c>
      <c r="BZ792" t="s">
        <v>369</v>
      </c>
      <c r="CA792" t="s">
        <v>359</v>
      </c>
      <c r="CC792">
        <v>2014</v>
      </c>
      <c r="CD792" t="s">
        <v>370</v>
      </c>
      <c r="CE792" t="s">
        <v>361</v>
      </c>
      <c r="CN792" t="s">
        <v>359</v>
      </c>
      <c r="CO792" t="s">
        <v>359</v>
      </c>
      <c r="CP792" t="s">
        <v>375</v>
      </c>
      <c r="CQ792" t="s">
        <v>359</v>
      </c>
      <c r="CR792">
        <v>0</v>
      </c>
      <c r="CS792" t="s">
        <v>359</v>
      </c>
      <c r="CT792" t="s">
        <v>376</v>
      </c>
      <c r="CU792" t="s">
        <v>359</v>
      </c>
      <c r="CV792" t="s">
        <v>375</v>
      </c>
      <c r="CW792" t="s">
        <v>359</v>
      </c>
      <c r="CX792" t="s">
        <v>11380</v>
      </c>
      <c r="CY792" t="s">
        <v>11381</v>
      </c>
      <c r="CZ792" t="s">
        <v>9872</v>
      </c>
      <c r="DA792" t="s">
        <v>11382</v>
      </c>
      <c r="DB792">
        <v>28</v>
      </c>
      <c r="DC792" t="s">
        <v>11383</v>
      </c>
      <c r="DD792">
        <v>2014</v>
      </c>
      <c r="DE792" t="s">
        <v>622</v>
      </c>
      <c r="DF792" t="s">
        <v>359</v>
      </c>
      <c r="DG792">
        <v>8</v>
      </c>
      <c r="DH792">
        <v>30</v>
      </c>
      <c r="DI792" t="s">
        <v>10586</v>
      </c>
      <c r="DJ792" t="s">
        <v>361</v>
      </c>
      <c r="DK792" t="s">
        <v>10586</v>
      </c>
      <c r="DL792" t="s">
        <v>622</v>
      </c>
      <c r="DM792" t="s">
        <v>1563</v>
      </c>
      <c r="DN792" t="s">
        <v>11384</v>
      </c>
    </row>
    <row r="793" spans="1:118" x14ac:dyDescent="0.3">
      <c r="A793" t="s">
        <v>11385</v>
      </c>
      <c r="B793">
        <v>1</v>
      </c>
      <c r="D793" t="s">
        <v>465</v>
      </c>
      <c r="E793" t="s">
        <v>11386</v>
      </c>
      <c r="F793" t="s">
        <v>11387</v>
      </c>
      <c r="G793" t="s">
        <v>468</v>
      </c>
      <c r="H793" t="s">
        <v>11279</v>
      </c>
      <c r="I793">
        <v>2017</v>
      </c>
      <c r="J793" t="s">
        <v>353</v>
      </c>
      <c r="K793" t="s">
        <v>354</v>
      </c>
      <c r="L793" t="s">
        <v>584</v>
      </c>
      <c r="M793" t="s">
        <v>3602</v>
      </c>
      <c r="N793" t="s">
        <v>5187</v>
      </c>
      <c r="Q793" t="s">
        <v>11388</v>
      </c>
      <c r="R793">
        <v>3015</v>
      </c>
      <c r="T793">
        <v>101</v>
      </c>
      <c r="U793">
        <v>101</v>
      </c>
      <c r="V793">
        <v>0</v>
      </c>
      <c r="W793" t="s">
        <v>359</v>
      </c>
      <c r="X793" t="s">
        <v>394</v>
      </c>
      <c r="Z793">
        <v>2013</v>
      </c>
      <c r="AA793" t="s">
        <v>361</v>
      </c>
      <c r="AC793" t="s">
        <v>668</v>
      </c>
      <c r="AD793" t="s">
        <v>11389</v>
      </c>
      <c r="AE793">
        <v>1</v>
      </c>
      <c r="AF793" t="s">
        <v>363</v>
      </c>
      <c r="AG793" t="s">
        <v>2794</v>
      </c>
      <c r="AH793" t="s">
        <v>2795</v>
      </c>
      <c r="AI793" t="s">
        <v>2796</v>
      </c>
      <c r="AJ793" t="s">
        <v>2797</v>
      </c>
      <c r="AL793" t="s">
        <v>359</v>
      </c>
      <c r="AM793">
        <v>40</v>
      </c>
      <c r="AN793" t="s">
        <v>361</v>
      </c>
      <c r="AT793">
        <v>40</v>
      </c>
      <c r="AU793" t="s">
        <v>361</v>
      </c>
      <c r="BA793" t="s">
        <v>361</v>
      </c>
      <c r="BJ793" t="s">
        <v>361</v>
      </c>
      <c r="BP793" t="s">
        <v>361</v>
      </c>
      <c r="BV793" t="s">
        <v>361</v>
      </c>
      <c r="CE793" t="s">
        <v>361</v>
      </c>
      <c r="CN793" t="s">
        <v>359</v>
      </c>
      <c r="CO793" t="s">
        <v>359</v>
      </c>
      <c r="CP793" t="s">
        <v>375</v>
      </c>
      <c r="CQ793" t="s">
        <v>359</v>
      </c>
      <c r="CR793">
        <v>0</v>
      </c>
      <c r="CS793" t="s">
        <v>359</v>
      </c>
      <c r="CT793" t="s">
        <v>376</v>
      </c>
      <c r="CU793" t="s">
        <v>359</v>
      </c>
      <c r="CV793" t="s">
        <v>375</v>
      </c>
      <c r="CW793" t="s">
        <v>359</v>
      </c>
      <c r="CX793" t="s">
        <v>11390</v>
      </c>
      <c r="CY793" t="s">
        <v>11391</v>
      </c>
      <c r="CZ793" t="s">
        <v>7348</v>
      </c>
      <c r="DA793" t="s">
        <v>11392</v>
      </c>
      <c r="DB793">
        <v>1</v>
      </c>
      <c r="DC793" t="s">
        <v>11393</v>
      </c>
      <c r="DD793">
        <v>2013</v>
      </c>
      <c r="DE793" t="s">
        <v>370</v>
      </c>
      <c r="DF793" t="s">
        <v>361</v>
      </c>
      <c r="DJ793" t="s">
        <v>359</v>
      </c>
      <c r="DL793" t="s">
        <v>370</v>
      </c>
      <c r="DM793" t="s">
        <v>2029</v>
      </c>
      <c r="DN793" t="s">
        <v>11394</v>
      </c>
    </row>
    <row r="794" spans="1:118" x14ac:dyDescent="0.3">
      <c r="A794" t="s">
        <v>11395</v>
      </c>
      <c r="B794">
        <v>1</v>
      </c>
      <c r="D794" t="s">
        <v>465</v>
      </c>
      <c r="E794" t="s">
        <v>11396</v>
      </c>
      <c r="F794" t="s">
        <v>11397</v>
      </c>
      <c r="G794" t="s">
        <v>468</v>
      </c>
      <c r="H794" t="s">
        <v>11398</v>
      </c>
      <c r="I794">
        <v>2017</v>
      </c>
      <c r="J794" t="s">
        <v>353</v>
      </c>
      <c r="K794" t="s">
        <v>354</v>
      </c>
      <c r="L794" t="s">
        <v>1033</v>
      </c>
      <c r="M794" t="s">
        <v>3784</v>
      </c>
      <c r="N794" t="s">
        <v>5633</v>
      </c>
      <c r="Q794" t="s">
        <v>11399</v>
      </c>
      <c r="R794">
        <v>9577</v>
      </c>
      <c r="T794">
        <v>281</v>
      </c>
      <c r="U794">
        <v>281</v>
      </c>
      <c r="V794">
        <v>0</v>
      </c>
      <c r="W794" t="s">
        <v>359</v>
      </c>
      <c r="X794" t="s">
        <v>360</v>
      </c>
      <c r="Z794">
        <v>2015</v>
      </c>
      <c r="AA794" t="s">
        <v>361</v>
      </c>
      <c r="AC794" t="s">
        <v>362</v>
      </c>
      <c r="AD794" t="s">
        <v>11400</v>
      </c>
      <c r="AE794">
        <v>1</v>
      </c>
      <c r="AF794" t="s">
        <v>363</v>
      </c>
      <c r="AG794" t="s">
        <v>1101</v>
      </c>
      <c r="AH794" t="s">
        <v>11401</v>
      </c>
      <c r="AI794" t="s">
        <v>1103</v>
      </c>
      <c r="AJ794" t="s">
        <v>1104</v>
      </c>
      <c r="AL794" t="s">
        <v>359</v>
      </c>
      <c r="AM794">
        <v>40</v>
      </c>
      <c r="AN794" t="s">
        <v>361</v>
      </c>
      <c r="AT794">
        <v>40</v>
      </c>
      <c r="AU794" t="s">
        <v>361</v>
      </c>
      <c r="BA794" t="s">
        <v>359</v>
      </c>
      <c r="BB794">
        <v>1</v>
      </c>
      <c r="BC794" t="s">
        <v>11402</v>
      </c>
      <c r="BD794" t="s">
        <v>11403</v>
      </c>
      <c r="BE794" t="s">
        <v>11404</v>
      </c>
      <c r="BF794" t="s">
        <v>11405</v>
      </c>
      <c r="BG794" t="s">
        <v>11406</v>
      </c>
      <c r="BH794">
        <v>2015</v>
      </c>
      <c r="BI794" t="s">
        <v>370</v>
      </c>
      <c r="BJ794" t="s">
        <v>361</v>
      </c>
      <c r="BP794" t="s">
        <v>361</v>
      </c>
      <c r="BV794" t="s">
        <v>361</v>
      </c>
      <c r="CE794" t="s">
        <v>361</v>
      </c>
      <c r="CN794" t="s">
        <v>359</v>
      </c>
      <c r="CO794" t="s">
        <v>359</v>
      </c>
      <c r="CP794" t="s">
        <v>375</v>
      </c>
      <c r="CQ794" t="s">
        <v>359</v>
      </c>
      <c r="CR794">
        <v>0</v>
      </c>
      <c r="CS794" t="s">
        <v>359</v>
      </c>
      <c r="CT794" t="s">
        <v>376</v>
      </c>
      <c r="CU794" t="s">
        <v>359</v>
      </c>
      <c r="CV794" t="s">
        <v>375</v>
      </c>
      <c r="CW794" t="s">
        <v>359</v>
      </c>
      <c r="CX794" t="s">
        <v>11407</v>
      </c>
      <c r="CY794" t="s">
        <v>11408</v>
      </c>
      <c r="CZ794" t="s">
        <v>2235</v>
      </c>
      <c r="DA794" t="s">
        <v>11409</v>
      </c>
      <c r="DB794">
        <v>2</v>
      </c>
      <c r="DC794" t="s">
        <v>11410</v>
      </c>
      <c r="DD794">
        <v>2015</v>
      </c>
      <c r="DE794" t="s">
        <v>370</v>
      </c>
      <c r="DF794" t="s">
        <v>361</v>
      </c>
      <c r="DJ794" t="s">
        <v>359</v>
      </c>
      <c r="DL794" t="s">
        <v>370</v>
      </c>
      <c r="DM794" t="s">
        <v>11400</v>
      </c>
      <c r="DN794" t="s">
        <v>11411</v>
      </c>
    </row>
    <row r="795" spans="1:118" x14ac:dyDescent="0.3">
      <c r="A795" t="s">
        <v>11412</v>
      </c>
      <c r="B795">
        <v>1</v>
      </c>
      <c r="D795" t="s">
        <v>487</v>
      </c>
      <c r="E795" t="s">
        <v>11413</v>
      </c>
      <c r="F795" t="s">
        <v>11414</v>
      </c>
      <c r="G795" t="s">
        <v>490</v>
      </c>
      <c r="H795" t="s">
        <v>8973</v>
      </c>
      <c r="I795">
        <v>2017</v>
      </c>
      <c r="J795" t="s">
        <v>353</v>
      </c>
      <c r="K795" t="s">
        <v>354</v>
      </c>
      <c r="L795" t="s">
        <v>537</v>
      </c>
      <c r="M795" t="s">
        <v>690</v>
      </c>
      <c r="N795" t="s">
        <v>2003</v>
      </c>
      <c r="Q795" t="s">
        <v>6014</v>
      </c>
      <c r="T795">
        <v>160</v>
      </c>
      <c r="U795">
        <v>80</v>
      </c>
      <c r="V795">
        <v>80</v>
      </c>
      <c r="W795" t="s">
        <v>359</v>
      </c>
      <c r="X795" t="s">
        <v>360</v>
      </c>
      <c r="Z795">
        <v>2015</v>
      </c>
      <c r="AA795" t="s">
        <v>359</v>
      </c>
      <c r="AB795" t="s">
        <v>1122</v>
      </c>
      <c r="AC795" t="s">
        <v>362</v>
      </c>
      <c r="AE795">
        <v>2</v>
      </c>
      <c r="AF795" t="s">
        <v>363</v>
      </c>
      <c r="AG795" t="s">
        <v>1123</v>
      </c>
      <c r="AH795" t="s">
        <v>11415</v>
      </c>
      <c r="AI795" t="s">
        <v>426</v>
      </c>
      <c r="AJ795" t="s">
        <v>427</v>
      </c>
      <c r="AL795" t="s">
        <v>359</v>
      </c>
      <c r="AM795">
        <v>5</v>
      </c>
      <c r="AN795" t="s">
        <v>359</v>
      </c>
      <c r="AO795">
        <v>1</v>
      </c>
      <c r="AQ795" t="s">
        <v>401</v>
      </c>
      <c r="AR795">
        <v>2015</v>
      </c>
      <c r="AS795" t="s">
        <v>370</v>
      </c>
      <c r="AT795">
        <v>5</v>
      </c>
      <c r="AU795" t="s">
        <v>359</v>
      </c>
      <c r="AV795">
        <v>1</v>
      </c>
      <c r="AX795">
        <v>2015</v>
      </c>
      <c r="AY795" t="s">
        <v>370</v>
      </c>
      <c r="AZ795">
        <v>1000</v>
      </c>
      <c r="BA795" t="s">
        <v>359</v>
      </c>
      <c r="BB795">
        <v>7</v>
      </c>
      <c r="BC795" t="s">
        <v>1124</v>
      </c>
      <c r="BD795" t="s">
        <v>3142</v>
      </c>
      <c r="BE795" t="s">
        <v>1126</v>
      </c>
      <c r="BF795" t="s">
        <v>3143</v>
      </c>
      <c r="BH795">
        <v>2015</v>
      </c>
      <c r="BI795" t="s">
        <v>370</v>
      </c>
      <c r="BJ795" t="s">
        <v>359</v>
      </c>
      <c r="BK795">
        <v>7</v>
      </c>
      <c r="BL795" t="s">
        <v>1402</v>
      </c>
      <c r="BN795">
        <v>2015</v>
      </c>
      <c r="BO795" t="s">
        <v>370</v>
      </c>
      <c r="BP795" t="s">
        <v>359</v>
      </c>
      <c r="BQ795">
        <v>3</v>
      </c>
      <c r="BS795">
        <v>2015</v>
      </c>
      <c r="BT795" t="s">
        <v>370</v>
      </c>
      <c r="BU795">
        <v>6000</v>
      </c>
      <c r="BV795" t="s">
        <v>359</v>
      </c>
      <c r="BW795">
        <v>2</v>
      </c>
      <c r="BY795">
        <v>2015</v>
      </c>
      <c r="BZ795" t="s">
        <v>370</v>
      </c>
      <c r="CA795" t="s">
        <v>359</v>
      </c>
      <c r="CC795">
        <v>2015</v>
      </c>
      <c r="CD795" t="s">
        <v>370</v>
      </c>
      <c r="CE795" t="s">
        <v>361</v>
      </c>
      <c r="CN795" t="s">
        <v>359</v>
      </c>
      <c r="CO795" t="s">
        <v>359</v>
      </c>
      <c r="CP795" t="s">
        <v>375</v>
      </c>
      <c r="CQ795" t="s">
        <v>359</v>
      </c>
      <c r="CR795">
        <v>0</v>
      </c>
      <c r="CS795" t="s">
        <v>359</v>
      </c>
      <c r="CT795" t="s">
        <v>376</v>
      </c>
      <c r="CU795" t="s">
        <v>359</v>
      </c>
      <c r="CV795" t="s">
        <v>375</v>
      </c>
      <c r="CW795" t="s">
        <v>359</v>
      </c>
      <c r="CX795" t="s">
        <v>11416</v>
      </c>
      <c r="CY795" t="s">
        <v>11417</v>
      </c>
      <c r="CZ795" t="s">
        <v>11418</v>
      </c>
      <c r="DA795" t="s">
        <v>11419</v>
      </c>
      <c r="DB795">
        <v>2</v>
      </c>
      <c r="DC795" t="s">
        <v>11420</v>
      </c>
      <c r="DD795">
        <v>2015</v>
      </c>
      <c r="DE795" t="s">
        <v>370</v>
      </c>
      <c r="DF795" t="s">
        <v>361</v>
      </c>
      <c r="DJ795" t="s">
        <v>359</v>
      </c>
      <c r="DL795" t="s">
        <v>370</v>
      </c>
      <c r="DN795" t="s">
        <v>11421</v>
      </c>
    </row>
    <row r="796" spans="1:118" x14ac:dyDescent="0.3">
      <c r="A796" t="s">
        <v>11422</v>
      </c>
      <c r="B796">
        <v>1</v>
      </c>
      <c r="D796" t="s">
        <v>631</v>
      </c>
      <c r="E796" t="s">
        <v>11423</v>
      </c>
      <c r="F796" t="s">
        <v>11424</v>
      </c>
      <c r="G796" t="s">
        <v>634</v>
      </c>
      <c r="H796" t="s">
        <v>11425</v>
      </c>
      <c r="I796">
        <v>2017</v>
      </c>
      <c r="J796" t="s">
        <v>353</v>
      </c>
      <c r="K796" t="s">
        <v>354</v>
      </c>
      <c r="L796" t="s">
        <v>754</v>
      </c>
      <c r="M796" t="s">
        <v>1496</v>
      </c>
      <c r="N796" t="s">
        <v>4525</v>
      </c>
      <c r="Q796" t="s">
        <v>756</v>
      </c>
      <c r="R796">
        <v>26296</v>
      </c>
      <c r="T796">
        <v>284</v>
      </c>
      <c r="U796">
        <v>146</v>
      </c>
      <c r="V796">
        <v>138</v>
      </c>
      <c r="W796" t="s">
        <v>359</v>
      </c>
      <c r="X796" t="s">
        <v>360</v>
      </c>
      <c r="Z796">
        <v>1987</v>
      </c>
      <c r="AA796" t="s">
        <v>359</v>
      </c>
      <c r="AB796" t="s">
        <v>757</v>
      </c>
      <c r="AC796" t="s">
        <v>362</v>
      </c>
      <c r="AE796">
        <v>1</v>
      </c>
      <c r="AF796" t="s">
        <v>363</v>
      </c>
      <c r="AG796" t="s">
        <v>731</v>
      </c>
      <c r="AH796" t="s">
        <v>732</v>
      </c>
      <c r="AI796" t="s">
        <v>733</v>
      </c>
      <c r="AJ796" t="s">
        <v>734</v>
      </c>
      <c r="AL796" t="s">
        <v>359</v>
      </c>
      <c r="AM796">
        <v>5</v>
      </c>
      <c r="AN796" t="s">
        <v>359</v>
      </c>
      <c r="AO796">
        <v>1</v>
      </c>
      <c r="AQ796" t="s">
        <v>401</v>
      </c>
      <c r="AR796">
        <v>2007</v>
      </c>
      <c r="AS796" t="s">
        <v>370</v>
      </c>
      <c r="AT796">
        <v>5</v>
      </c>
      <c r="AU796" t="s">
        <v>359</v>
      </c>
      <c r="AV796">
        <v>1</v>
      </c>
      <c r="AX796">
        <v>2016</v>
      </c>
      <c r="AY796" t="s">
        <v>370</v>
      </c>
      <c r="AZ796">
        <v>1900</v>
      </c>
      <c r="BA796" t="s">
        <v>359</v>
      </c>
      <c r="BB796">
        <v>39</v>
      </c>
      <c r="BC796" t="s">
        <v>731</v>
      </c>
      <c r="BD796" t="s">
        <v>732</v>
      </c>
      <c r="BE796" t="s">
        <v>733</v>
      </c>
      <c r="BF796" t="s">
        <v>734</v>
      </c>
      <c r="BH796">
        <v>2016</v>
      </c>
      <c r="BI796" t="s">
        <v>370</v>
      </c>
      <c r="BJ796" t="s">
        <v>359</v>
      </c>
      <c r="BK796">
        <v>17</v>
      </c>
      <c r="BL796" t="s">
        <v>739</v>
      </c>
      <c r="BN796">
        <v>2016</v>
      </c>
      <c r="BO796" t="s">
        <v>370</v>
      </c>
      <c r="BP796" t="s">
        <v>359</v>
      </c>
      <c r="BQ796">
        <v>6</v>
      </c>
      <c r="BS796">
        <v>2016</v>
      </c>
      <c r="BT796" t="s">
        <v>370</v>
      </c>
      <c r="BU796">
        <v>40000</v>
      </c>
      <c r="BV796" t="s">
        <v>359</v>
      </c>
      <c r="BW796">
        <v>5</v>
      </c>
      <c r="BY796">
        <v>2017</v>
      </c>
      <c r="BZ796" t="s">
        <v>370</v>
      </c>
      <c r="CA796" t="s">
        <v>359</v>
      </c>
      <c r="CC796">
        <v>2016</v>
      </c>
      <c r="CD796" t="s">
        <v>370</v>
      </c>
      <c r="CE796" t="s">
        <v>359</v>
      </c>
      <c r="CG796" t="s">
        <v>740</v>
      </c>
      <c r="CH796">
        <v>2017</v>
      </c>
      <c r="CI796" t="s">
        <v>370</v>
      </c>
      <c r="CJ796" t="s">
        <v>361</v>
      </c>
      <c r="CN796" t="s">
        <v>359</v>
      </c>
      <c r="CO796" t="s">
        <v>359</v>
      </c>
      <c r="CP796" t="s">
        <v>375</v>
      </c>
      <c r="CQ796" t="s">
        <v>359</v>
      </c>
      <c r="CR796">
        <v>0</v>
      </c>
      <c r="CS796" t="s">
        <v>359</v>
      </c>
      <c r="CT796" t="s">
        <v>376</v>
      </c>
      <c r="CU796" t="s">
        <v>359</v>
      </c>
      <c r="CV796" t="s">
        <v>375</v>
      </c>
      <c r="CW796" t="s">
        <v>359</v>
      </c>
      <c r="CX796" t="s">
        <v>11426</v>
      </c>
      <c r="CY796" t="s">
        <v>11427</v>
      </c>
      <c r="CZ796" t="s">
        <v>11428</v>
      </c>
      <c r="DA796" t="s">
        <v>11429</v>
      </c>
      <c r="DB796">
        <v>64</v>
      </c>
      <c r="DC796" t="s">
        <v>11430</v>
      </c>
      <c r="DD796">
        <v>2016</v>
      </c>
      <c r="DE796" t="s">
        <v>370</v>
      </c>
      <c r="DF796" t="s">
        <v>361</v>
      </c>
      <c r="DJ796" t="s">
        <v>359</v>
      </c>
      <c r="DL796" t="s">
        <v>370</v>
      </c>
      <c r="DM796" t="s">
        <v>764</v>
      </c>
      <c r="DN796" t="s">
        <v>11431</v>
      </c>
    </row>
    <row r="797" spans="1:118" x14ac:dyDescent="0.3">
      <c r="A797" t="s">
        <v>11432</v>
      </c>
      <c r="B797">
        <v>1</v>
      </c>
      <c r="D797" t="s">
        <v>465</v>
      </c>
      <c r="E797" t="s">
        <v>11433</v>
      </c>
      <c r="F797" t="s">
        <v>11434</v>
      </c>
      <c r="G797" t="s">
        <v>468</v>
      </c>
      <c r="H797" t="s">
        <v>11435</v>
      </c>
      <c r="I797">
        <v>2017</v>
      </c>
      <c r="J797" t="s">
        <v>353</v>
      </c>
      <c r="K797" t="s">
        <v>354</v>
      </c>
      <c r="L797" t="s">
        <v>1033</v>
      </c>
      <c r="M797" t="s">
        <v>831</v>
      </c>
      <c r="N797" t="s">
        <v>419</v>
      </c>
      <c r="Q797" t="s">
        <v>11436</v>
      </c>
      <c r="R797">
        <v>1259</v>
      </c>
      <c r="T797">
        <v>109</v>
      </c>
      <c r="U797">
        <v>109</v>
      </c>
      <c r="V797">
        <v>0</v>
      </c>
      <c r="W797" t="s">
        <v>359</v>
      </c>
      <c r="X797" t="s">
        <v>394</v>
      </c>
      <c r="Z797">
        <v>2013</v>
      </c>
      <c r="AA797" t="s">
        <v>361</v>
      </c>
      <c r="AC797" t="s">
        <v>362</v>
      </c>
      <c r="AD797" t="s">
        <v>11437</v>
      </c>
      <c r="AE797">
        <v>2</v>
      </c>
      <c r="AF797" t="s">
        <v>363</v>
      </c>
      <c r="AG797" t="s">
        <v>2852</v>
      </c>
      <c r="AH797" t="s">
        <v>2853</v>
      </c>
      <c r="AI797" t="s">
        <v>2854</v>
      </c>
      <c r="AJ797" t="s">
        <v>2855</v>
      </c>
      <c r="AL797" t="s">
        <v>359</v>
      </c>
      <c r="AM797">
        <v>40</v>
      </c>
      <c r="AN797" t="s">
        <v>361</v>
      </c>
      <c r="AT797">
        <v>40</v>
      </c>
      <c r="AU797" t="s">
        <v>361</v>
      </c>
      <c r="BA797" t="s">
        <v>361</v>
      </c>
      <c r="BJ797" t="s">
        <v>361</v>
      </c>
      <c r="BP797" t="s">
        <v>361</v>
      </c>
      <c r="BV797" t="s">
        <v>361</v>
      </c>
      <c r="CE797" t="s">
        <v>361</v>
      </c>
      <c r="CN797" t="s">
        <v>359</v>
      </c>
      <c r="CO797" t="s">
        <v>359</v>
      </c>
      <c r="CP797" t="s">
        <v>375</v>
      </c>
      <c r="CQ797" t="s">
        <v>359</v>
      </c>
      <c r="CR797">
        <v>0</v>
      </c>
      <c r="CS797" t="s">
        <v>359</v>
      </c>
      <c r="CT797" t="s">
        <v>376</v>
      </c>
      <c r="CU797" t="s">
        <v>359</v>
      </c>
      <c r="CV797" t="s">
        <v>375</v>
      </c>
      <c r="CW797" t="s">
        <v>359</v>
      </c>
      <c r="CX797" t="s">
        <v>11438</v>
      </c>
      <c r="CY797" t="s">
        <v>11439</v>
      </c>
      <c r="CZ797" t="s">
        <v>11440</v>
      </c>
      <c r="DA797" t="s">
        <v>11441</v>
      </c>
      <c r="DB797">
        <v>2</v>
      </c>
      <c r="DC797" t="s">
        <v>11442</v>
      </c>
      <c r="DD797">
        <v>2013</v>
      </c>
      <c r="DE797" t="s">
        <v>622</v>
      </c>
      <c r="DF797" t="s">
        <v>361</v>
      </c>
      <c r="DJ797" t="s">
        <v>361</v>
      </c>
      <c r="DK797" t="s">
        <v>11437</v>
      </c>
      <c r="DL797" t="s">
        <v>622</v>
      </c>
      <c r="DM797" t="s">
        <v>11437</v>
      </c>
      <c r="DN797" t="s">
        <v>11443</v>
      </c>
    </row>
    <row r="798" spans="1:118" x14ac:dyDescent="0.3">
      <c r="A798" t="s">
        <v>11444</v>
      </c>
      <c r="B798">
        <v>1</v>
      </c>
      <c r="D798" t="s">
        <v>348</v>
      </c>
      <c r="E798" t="s">
        <v>11445</v>
      </c>
      <c r="F798" t="s">
        <v>11446</v>
      </c>
      <c r="G798" t="s">
        <v>351</v>
      </c>
      <c r="H798" t="s">
        <v>1018</v>
      </c>
      <c r="I798">
        <v>2017</v>
      </c>
      <c r="J798" t="s">
        <v>353</v>
      </c>
      <c r="K798" t="s">
        <v>354</v>
      </c>
      <c r="L798" t="s">
        <v>996</v>
      </c>
      <c r="M798" t="s">
        <v>3275</v>
      </c>
      <c r="N798" t="s">
        <v>11447</v>
      </c>
      <c r="R798">
        <v>0</v>
      </c>
      <c r="T798">
        <v>98</v>
      </c>
      <c r="U798">
        <v>98</v>
      </c>
      <c r="V798">
        <v>0</v>
      </c>
      <c r="W798" t="s">
        <v>359</v>
      </c>
      <c r="X798" t="s">
        <v>394</v>
      </c>
      <c r="Z798">
        <v>2003</v>
      </c>
      <c r="AA798" t="s">
        <v>361</v>
      </c>
      <c r="AC798" t="s">
        <v>1150</v>
      </c>
      <c r="AE798">
        <v>1</v>
      </c>
      <c r="AF798" t="s">
        <v>363</v>
      </c>
      <c r="AG798" t="s">
        <v>11005</v>
      </c>
      <c r="AH798" t="s">
        <v>11006</v>
      </c>
      <c r="AI798" t="s">
        <v>11007</v>
      </c>
      <c r="AJ798" t="s">
        <v>11008</v>
      </c>
      <c r="AL798" t="s">
        <v>359</v>
      </c>
      <c r="AM798">
        <v>50</v>
      </c>
      <c r="AN798" t="s">
        <v>359</v>
      </c>
      <c r="AO798">
        <v>1</v>
      </c>
      <c r="AQ798" t="s">
        <v>368</v>
      </c>
      <c r="AR798">
        <v>2011</v>
      </c>
      <c r="AS798" t="s">
        <v>369</v>
      </c>
      <c r="AT798">
        <v>50</v>
      </c>
      <c r="AU798" t="s">
        <v>359</v>
      </c>
      <c r="AV798">
        <v>2</v>
      </c>
      <c r="AX798">
        <v>2011</v>
      </c>
      <c r="AY798" t="s">
        <v>370</v>
      </c>
      <c r="AZ798">
        <v>30000</v>
      </c>
      <c r="BA798" t="s">
        <v>359</v>
      </c>
      <c r="BB798">
        <v>5</v>
      </c>
      <c r="BC798" t="s">
        <v>11005</v>
      </c>
      <c r="BD798" t="s">
        <v>11006</v>
      </c>
      <c r="BE798" t="s">
        <v>11007</v>
      </c>
      <c r="BF798" t="s">
        <v>11008</v>
      </c>
      <c r="BH798">
        <v>2011</v>
      </c>
      <c r="BI798" t="s">
        <v>370</v>
      </c>
      <c r="BJ798" t="s">
        <v>359</v>
      </c>
      <c r="BK798">
        <v>6</v>
      </c>
      <c r="BL798" t="s">
        <v>368</v>
      </c>
      <c r="BN798">
        <v>2011</v>
      </c>
      <c r="BO798" t="s">
        <v>370</v>
      </c>
      <c r="BP798" t="s">
        <v>359</v>
      </c>
      <c r="BQ798">
        <v>1</v>
      </c>
      <c r="BS798">
        <v>2011</v>
      </c>
      <c r="BT798" t="s">
        <v>370</v>
      </c>
      <c r="BU798">
        <v>30000</v>
      </c>
      <c r="BV798" t="s">
        <v>361</v>
      </c>
      <c r="CE798" t="s">
        <v>361</v>
      </c>
      <c r="CN798" t="s">
        <v>359</v>
      </c>
      <c r="CO798" t="s">
        <v>359</v>
      </c>
      <c r="CP798" t="s">
        <v>375</v>
      </c>
      <c r="CQ798" t="s">
        <v>359</v>
      </c>
      <c r="CR798">
        <v>0</v>
      </c>
      <c r="CS798" t="s">
        <v>359</v>
      </c>
      <c r="CT798" t="s">
        <v>376</v>
      </c>
      <c r="CU798" t="s">
        <v>359</v>
      </c>
      <c r="CV798" t="s">
        <v>375</v>
      </c>
      <c r="CW798" t="s">
        <v>359</v>
      </c>
      <c r="CX798" t="s">
        <v>11448</v>
      </c>
      <c r="CY798" t="s">
        <v>11449</v>
      </c>
      <c r="CZ798" t="s">
        <v>10148</v>
      </c>
      <c r="DA798" t="s">
        <v>11450</v>
      </c>
      <c r="DB798">
        <v>1</v>
      </c>
      <c r="DC798" t="s">
        <v>11451</v>
      </c>
      <c r="DD798">
        <v>2003</v>
      </c>
      <c r="DE798" t="s">
        <v>369</v>
      </c>
      <c r="DF798" t="s">
        <v>361</v>
      </c>
      <c r="DJ798" t="s">
        <v>359</v>
      </c>
      <c r="DL798" t="s">
        <v>370</v>
      </c>
      <c r="DN798" t="s">
        <v>11452</v>
      </c>
    </row>
    <row r="799" spans="1:118" x14ac:dyDescent="0.3">
      <c r="A799" t="s">
        <v>11453</v>
      </c>
      <c r="B799">
        <v>1</v>
      </c>
      <c r="D799" t="s">
        <v>631</v>
      </c>
      <c r="E799" t="s">
        <v>11454</v>
      </c>
      <c r="F799" t="s">
        <v>11455</v>
      </c>
      <c r="G799" t="s">
        <v>634</v>
      </c>
      <c r="H799" t="s">
        <v>6691</v>
      </c>
      <c r="I799">
        <v>2017</v>
      </c>
      <c r="J799" t="s">
        <v>353</v>
      </c>
      <c r="K799" t="s">
        <v>354</v>
      </c>
      <c r="L799" t="s">
        <v>564</v>
      </c>
      <c r="M799" t="s">
        <v>636</v>
      </c>
      <c r="N799" t="s">
        <v>637</v>
      </c>
      <c r="Q799" t="s">
        <v>771</v>
      </c>
      <c r="R799">
        <v>6074</v>
      </c>
      <c r="T799">
        <v>184</v>
      </c>
      <c r="U799">
        <v>39</v>
      </c>
      <c r="V799">
        <v>145</v>
      </c>
      <c r="W799" t="s">
        <v>359</v>
      </c>
      <c r="X799" t="s">
        <v>360</v>
      </c>
      <c r="Z799">
        <v>2014</v>
      </c>
      <c r="AA799" t="s">
        <v>359</v>
      </c>
      <c r="AB799" t="s">
        <v>11456</v>
      </c>
      <c r="AC799" t="s">
        <v>362</v>
      </c>
      <c r="AE799">
        <v>1</v>
      </c>
      <c r="AF799" t="s">
        <v>363</v>
      </c>
      <c r="AG799" t="s">
        <v>773</v>
      </c>
      <c r="AH799" t="s">
        <v>774</v>
      </c>
      <c r="AI799" t="s">
        <v>775</v>
      </c>
      <c r="AJ799" t="s">
        <v>776</v>
      </c>
      <c r="AL799" t="s">
        <v>359</v>
      </c>
      <c r="AM799">
        <v>4.4400000000000004</v>
      </c>
      <c r="AN799" t="s">
        <v>359</v>
      </c>
      <c r="AO799">
        <v>1</v>
      </c>
      <c r="AQ799" t="s">
        <v>401</v>
      </c>
      <c r="AR799">
        <v>2014</v>
      </c>
      <c r="AS799" t="s">
        <v>370</v>
      </c>
      <c r="AT799">
        <v>4.4400000000000004</v>
      </c>
      <c r="AU799" t="s">
        <v>359</v>
      </c>
      <c r="AV799">
        <v>1</v>
      </c>
      <c r="AX799">
        <v>2014</v>
      </c>
      <c r="AY799" t="s">
        <v>370</v>
      </c>
      <c r="AZ799">
        <v>3000</v>
      </c>
      <c r="BA799" t="s">
        <v>359</v>
      </c>
      <c r="BB799">
        <v>16</v>
      </c>
      <c r="BC799" t="s">
        <v>777</v>
      </c>
      <c r="BD799" t="s">
        <v>778</v>
      </c>
      <c r="BE799" t="s">
        <v>779</v>
      </c>
      <c r="BF799" t="s">
        <v>780</v>
      </c>
      <c r="BH799">
        <v>2014</v>
      </c>
      <c r="BI799" t="s">
        <v>370</v>
      </c>
      <c r="BJ799" t="s">
        <v>359</v>
      </c>
      <c r="BK799">
        <v>8</v>
      </c>
      <c r="BL799" t="s">
        <v>819</v>
      </c>
      <c r="BN799">
        <v>2014</v>
      </c>
      <c r="BO799" t="s">
        <v>369</v>
      </c>
      <c r="BP799" t="s">
        <v>359</v>
      </c>
      <c r="BQ799">
        <v>3</v>
      </c>
      <c r="BS799">
        <v>2014</v>
      </c>
      <c r="BT799" t="s">
        <v>369</v>
      </c>
      <c r="BU799">
        <v>20000</v>
      </c>
      <c r="BV799" t="s">
        <v>359</v>
      </c>
      <c r="BW799">
        <v>1</v>
      </c>
      <c r="BY799">
        <v>2014</v>
      </c>
      <c r="BZ799" t="s">
        <v>369</v>
      </c>
      <c r="CA799" t="s">
        <v>359</v>
      </c>
      <c r="CC799">
        <v>2014</v>
      </c>
      <c r="CD799" t="s">
        <v>370</v>
      </c>
      <c r="CE799" t="s">
        <v>361</v>
      </c>
      <c r="CN799" t="s">
        <v>359</v>
      </c>
      <c r="CO799" t="s">
        <v>359</v>
      </c>
      <c r="CP799" t="s">
        <v>375</v>
      </c>
      <c r="CQ799" t="s">
        <v>359</v>
      </c>
      <c r="CR799">
        <v>0</v>
      </c>
      <c r="CS799" t="s">
        <v>359</v>
      </c>
      <c r="CT799" t="s">
        <v>376</v>
      </c>
      <c r="CU799" t="s">
        <v>359</v>
      </c>
      <c r="CV799" t="s">
        <v>375</v>
      </c>
      <c r="CW799" t="s">
        <v>359</v>
      </c>
      <c r="CX799" t="s">
        <v>11457</v>
      </c>
      <c r="CY799" t="s">
        <v>11458</v>
      </c>
      <c r="CZ799" t="s">
        <v>11459</v>
      </c>
      <c r="DA799" t="s">
        <v>11460</v>
      </c>
      <c r="DB799">
        <v>28</v>
      </c>
      <c r="DC799" t="s">
        <v>11461</v>
      </c>
      <c r="DD799">
        <v>2014</v>
      </c>
      <c r="DE799" t="s">
        <v>370</v>
      </c>
      <c r="DF799" t="s">
        <v>361</v>
      </c>
      <c r="DJ799" t="s">
        <v>359</v>
      </c>
      <c r="DL799" t="s">
        <v>370</v>
      </c>
      <c r="DM799" t="s">
        <v>11462</v>
      </c>
      <c r="DN799" t="s">
        <v>11463</v>
      </c>
    </row>
    <row r="800" spans="1:118" x14ac:dyDescent="0.3">
      <c r="A800" t="s">
        <v>11464</v>
      </c>
      <c r="B800">
        <v>1</v>
      </c>
      <c r="D800" t="s">
        <v>487</v>
      </c>
      <c r="E800" t="s">
        <v>11465</v>
      </c>
      <c r="F800" t="s">
        <v>11466</v>
      </c>
      <c r="G800" t="s">
        <v>490</v>
      </c>
      <c r="H800" t="s">
        <v>9912</v>
      </c>
      <c r="I800">
        <v>2017</v>
      </c>
      <c r="J800" t="s">
        <v>353</v>
      </c>
      <c r="K800" t="s">
        <v>354</v>
      </c>
      <c r="L800" t="s">
        <v>492</v>
      </c>
      <c r="M800" t="s">
        <v>1333</v>
      </c>
      <c r="N800" t="s">
        <v>391</v>
      </c>
      <c r="Q800" t="s">
        <v>1335</v>
      </c>
      <c r="R800">
        <v>1316</v>
      </c>
      <c r="T800">
        <v>188</v>
      </c>
      <c r="U800">
        <v>30</v>
      </c>
      <c r="V800">
        <v>158</v>
      </c>
      <c r="W800" t="s">
        <v>359</v>
      </c>
      <c r="X800" t="s">
        <v>394</v>
      </c>
      <c r="Z800">
        <v>2013</v>
      </c>
      <c r="AA800" t="s">
        <v>361</v>
      </c>
      <c r="AC800" t="s">
        <v>362</v>
      </c>
      <c r="AE800">
        <v>2</v>
      </c>
      <c r="AF800" t="s">
        <v>363</v>
      </c>
      <c r="AG800" t="s">
        <v>1336</v>
      </c>
      <c r="AH800" t="s">
        <v>1337</v>
      </c>
      <c r="AI800" t="s">
        <v>1338</v>
      </c>
      <c r="AJ800" t="s">
        <v>1339</v>
      </c>
      <c r="AL800" t="s">
        <v>359</v>
      </c>
      <c r="AM800">
        <v>12</v>
      </c>
      <c r="AN800" t="s">
        <v>359</v>
      </c>
      <c r="AO800">
        <v>1</v>
      </c>
      <c r="AQ800" t="s">
        <v>401</v>
      </c>
      <c r="AR800">
        <v>2013</v>
      </c>
      <c r="AS800" t="s">
        <v>370</v>
      </c>
      <c r="AT800">
        <v>12</v>
      </c>
      <c r="AU800" t="s">
        <v>359</v>
      </c>
      <c r="AV800">
        <v>1</v>
      </c>
      <c r="AX800">
        <v>2013</v>
      </c>
      <c r="AY800" t="s">
        <v>370</v>
      </c>
      <c r="AZ800">
        <v>600</v>
      </c>
      <c r="BA800" t="s">
        <v>359</v>
      </c>
      <c r="BB800">
        <v>6</v>
      </c>
      <c r="BC800" t="s">
        <v>1340</v>
      </c>
      <c r="BD800" t="s">
        <v>1341</v>
      </c>
      <c r="BE800" t="s">
        <v>1342</v>
      </c>
      <c r="BF800" t="s">
        <v>1343</v>
      </c>
      <c r="BH800">
        <v>2013</v>
      </c>
      <c r="BI800" t="s">
        <v>369</v>
      </c>
      <c r="BJ800" t="s">
        <v>359</v>
      </c>
      <c r="BK800">
        <v>6</v>
      </c>
      <c r="BL800" t="s">
        <v>857</v>
      </c>
      <c r="BN800">
        <v>2013</v>
      </c>
      <c r="BO800" t="s">
        <v>370</v>
      </c>
      <c r="BP800" t="s">
        <v>359</v>
      </c>
      <c r="BQ800">
        <v>1</v>
      </c>
      <c r="BS800">
        <v>2013</v>
      </c>
      <c r="BT800" t="s">
        <v>370</v>
      </c>
      <c r="BU800">
        <v>6500</v>
      </c>
      <c r="BV800" t="s">
        <v>361</v>
      </c>
      <c r="CE800" t="s">
        <v>361</v>
      </c>
      <c r="CN800" t="s">
        <v>359</v>
      </c>
      <c r="CO800" t="s">
        <v>359</v>
      </c>
      <c r="CP800" t="s">
        <v>375</v>
      </c>
      <c r="CQ800" t="s">
        <v>359</v>
      </c>
      <c r="CR800">
        <v>0</v>
      </c>
      <c r="CS800" t="s">
        <v>359</v>
      </c>
      <c r="CT800" t="s">
        <v>376</v>
      </c>
      <c r="CU800" t="s">
        <v>359</v>
      </c>
      <c r="CV800" t="s">
        <v>375</v>
      </c>
      <c r="CW800" t="s">
        <v>359</v>
      </c>
      <c r="CX800" t="s">
        <v>11467</v>
      </c>
      <c r="CY800" t="s">
        <v>11468</v>
      </c>
      <c r="CZ800" t="s">
        <v>11469</v>
      </c>
      <c r="DA800" t="s">
        <v>11470</v>
      </c>
      <c r="DB800">
        <v>1</v>
      </c>
      <c r="DC800" t="s">
        <v>11471</v>
      </c>
      <c r="DD800">
        <v>2013</v>
      </c>
      <c r="DE800" t="s">
        <v>370</v>
      </c>
      <c r="DF800" t="s">
        <v>361</v>
      </c>
      <c r="DJ800" t="s">
        <v>359</v>
      </c>
      <c r="DL800" t="s">
        <v>370</v>
      </c>
      <c r="DN800" t="s">
        <v>11472</v>
      </c>
    </row>
    <row r="801" spans="1:118" x14ac:dyDescent="0.3">
      <c r="A801" t="s">
        <v>11473</v>
      </c>
      <c r="B801">
        <v>1</v>
      </c>
      <c r="D801" t="s">
        <v>385</v>
      </c>
      <c r="E801" t="s">
        <v>11474</v>
      </c>
      <c r="F801" t="s">
        <v>11475</v>
      </c>
      <c r="G801" t="s">
        <v>388</v>
      </c>
      <c r="H801" t="s">
        <v>11476</v>
      </c>
      <c r="I801">
        <v>2017</v>
      </c>
      <c r="J801" t="s">
        <v>353</v>
      </c>
      <c r="K801" t="s">
        <v>354</v>
      </c>
      <c r="L801" t="s">
        <v>584</v>
      </c>
      <c r="M801" t="s">
        <v>3672</v>
      </c>
      <c r="N801" t="s">
        <v>7241</v>
      </c>
      <c r="Q801" t="s">
        <v>1840</v>
      </c>
      <c r="R801">
        <v>558</v>
      </c>
      <c r="T801">
        <v>129</v>
      </c>
      <c r="U801">
        <v>120</v>
      </c>
      <c r="V801">
        <v>9</v>
      </c>
      <c r="W801" t="s">
        <v>359</v>
      </c>
      <c r="X801" t="s">
        <v>394</v>
      </c>
      <c r="Z801">
        <v>2009</v>
      </c>
      <c r="AA801" t="s">
        <v>359</v>
      </c>
      <c r="AB801" t="s">
        <v>3686</v>
      </c>
      <c r="AC801" t="s">
        <v>3170</v>
      </c>
      <c r="AD801" t="s">
        <v>11477</v>
      </c>
      <c r="AE801">
        <v>1</v>
      </c>
      <c r="AF801" t="s">
        <v>11478</v>
      </c>
      <c r="AG801" t="s">
        <v>3688</v>
      </c>
      <c r="AH801" t="s">
        <v>6380</v>
      </c>
      <c r="AI801" t="s">
        <v>3690</v>
      </c>
      <c r="AJ801" t="s">
        <v>3691</v>
      </c>
      <c r="AL801" t="s">
        <v>361</v>
      </c>
      <c r="AM801">
        <v>20</v>
      </c>
      <c r="AN801" t="s">
        <v>359</v>
      </c>
      <c r="AO801">
        <v>1</v>
      </c>
      <c r="AQ801" t="s">
        <v>401</v>
      </c>
      <c r="AR801">
        <v>2009</v>
      </c>
      <c r="AS801" t="s">
        <v>370</v>
      </c>
      <c r="AT801">
        <v>20</v>
      </c>
      <c r="AU801" t="s">
        <v>359</v>
      </c>
      <c r="AV801">
        <v>2</v>
      </c>
      <c r="AX801">
        <v>2009</v>
      </c>
      <c r="AY801" t="s">
        <v>369</v>
      </c>
      <c r="AZ801">
        <v>3000</v>
      </c>
      <c r="BA801" t="s">
        <v>359</v>
      </c>
      <c r="BB801">
        <v>3</v>
      </c>
      <c r="BC801" t="s">
        <v>3692</v>
      </c>
      <c r="BD801" t="s">
        <v>3693</v>
      </c>
      <c r="BE801" t="s">
        <v>3694</v>
      </c>
      <c r="BF801" t="s">
        <v>3695</v>
      </c>
      <c r="BH801">
        <v>2009</v>
      </c>
      <c r="BI801" t="s">
        <v>369</v>
      </c>
      <c r="BJ801" t="s">
        <v>361</v>
      </c>
      <c r="BP801" t="s">
        <v>359</v>
      </c>
      <c r="BQ801">
        <v>2</v>
      </c>
      <c r="BS801">
        <v>2009</v>
      </c>
      <c r="BT801" t="s">
        <v>369</v>
      </c>
      <c r="BU801">
        <v>3000</v>
      </c>
      <c r="BV801" t="s">
        <v>361</v>
      </c>
      <c r="CE801" t="s">
        <v>361</v>
      </c>
      <c r="CN801" t="s">
        <v>359</v>
      </c>
      <c r="CO801" t="s">
        <v>359</v>
      </c>
      <c r="CP801" t="s">
        <v>375</v>
      </c>
      <c r="CQ801" t="s">
        <v>359</v>
      </c>
      <c r="CR801">
        <v>0</v>
      </c>
      <c r="CS801" t="s">
        <v>359</v>
      </c>
      <c r="CT801" t="s">
        <v>376</v>
      </c>
      <c r="CU801" t="s">
        <v>359</v>
      </c>
      <c r="CV801" t="s">
        <v>375</v>
      </c>
      <c r="CW801" t="s">
        <v>359</v>
      </c>
      <c r="CX801" t="s">
        <v>11479</v>
      </c>
      <c r="CY801" t="s">
        <v>11480</v>
      </c>
      <c r="CZ801" t="s">
        <v>11481</v>
      </c>
      <c r="DA801" t="s">
        <v>11482</v>
      </c>
      <c r="DB801">
        <v>1</v>
      </c>
      <c r="DD801">
        <v>2009</v>
      </c>
      <c r="DE801" t="s">
        <v>369</v>
      </c>
      <c r="DF801" t="s">
        <v>359</v>
      </c>
      <c r="DG801">
        <v>4</v>
      </c>
      <c r="DH801">
        <v>2</v>
      </c>
      <c r="DI801" t="s">
        <v>11483</v>
      </c>
      <c r="DJ801" t="s">
        <v>359</v>
      </c>
      <c r="DL801" t="s">
        <v>369</v>
      </c>
      <c r="DM801" t="s">
        <v>3951</v>
      </c>
      <c r="DN801" t="s">
        <v>11484</v>
      </c>
    </row>
    <row r="802" spans="1:118" x14ac:dyDescent="0.3">
      <c r="A802" t="s">
        <v>11485</v>
      </c>
      <c r="B802">
        <v>1</v>
      </c>
      <c r="D802" t="s">
        <v>385</v>
      </c>
      <c r="E802" t="s">
        <v>11486</v>
      </c>
      <c r="F802" t="s">
        <v>11487</v>
      </c>
      <c r="G802" t="s">
        <v>388</v>
      </c>
      <c r="H802" t="s">
        <v>11488</v>
      </c>
      <c r="I802">
        <v>2017</v>
      </c>
      <c r="J802" t="s">
        <v>353</v>
      </c>
      <c r="K802" t="s">
        <v>354</v>
      </c>
      <c r="L802" t="s">
        <v>937</v>
      </c>
      <c r="M802" t="s">
        <v>938</v>
      </c>
      <c r="N802" t="s">
        <v>2003</v>
      </c>
      <c r="Q802" t="s">
        <v>1178</v>
      </c>
      <c r="R802">
        <v>8295</v>
      </c>
      <c r="T802">
        <v>169</v>
      </c>
      <c r="U802">
        <v>120</v>
      </c>
      <c r="V802">
        <v>49</v>
      </c>
      <c r="W802" t="s">
        <v>359</v>
      </c>
      <c r="X802" t="s">
        <v>360</v>
      </c>
      <c r="Z802">
        <v>2014</v>
      </c>
      <c r="AA802" t="s">
        <v>359</v>
      </c>
      <c r="AB802" t="s">
        <v>11489</v>
      </c>
      <c r="AC802" t="s">
        <v>362</v>
      </c>
      <c r="AD802" t="s">
        <v>6845</v>
      </c>
      <c r="AE802">
        <v>1</v>
      </c>
      <c r="AF802" t="s">
        <v>363</v>
      </c>
      <c r="AG802" t="s">
        <v>875</v>
      </c>
      <c r="AH802" t="s">
        <v>876</v>
      </c>
      <c r="AI802" t="s">
        <v>877</v>
      </c>
      <c r="AJ802" t="s">
        <v>878</v>
      </c>
      <c r="AL802" t="s">
        <v>359</v>
      </c>
      <c r="AM802">
        <v>3</v>
      </c>
      <c r="AN802" t="s">
        <v>359</v>
      </c>
      <c r="AO802">
        <v>1</v>
      </c>
      <c r="AQ802" t="s">
        <v>401</v>
      </c>
      <c r="AR802">
        <v>2014</v>
      </c>
      <c r="AS802" t="s">
        <v>370</v>
      </c>
      <c r="AT802">
        <v>3</v>
      </c>
      <c r="AU802" t="s">
        <v>359</v>
      </c>
      <c r="AV802">
        <v>2</v>
      </c>
      <c r="AX802">
        <v>2014</v>
      </c>
      <c r="AY802" t="s">
        <v>370</v>
      </c>
      <c r="AZ802">
        <v>4200</v>
      </c>
      <c r="BA802" t="s">
        <v>359</v>
      </c>
      <c r="BB802">
        <v>11</v>
      </c>
      <c r="BC802" t="s">
        <v>879</v>
      </c>
      <c r="BD802" t="s">
        <v>880</v>
      </c>
      <c r="BE802" t="s">
        <v>881</v>
      </c>
      <c r="BF802" t="s">
        <v>882</v>
      </c>
      <c r="BH802">
        <v>2014</v>
      </c>
      <c r="BI802" t="s">
        <v>370</v>
      </c>
      <c r="BJ802" t="s">
        <v>361</v>
      </c>
      <c r="BP802" t="s">
        <v>359</v>
      </c>
      <c r="BQ802">
        <v>3</v>
      </c>
      <c r="BS802">
        <v>2014</v>
      </c>
      <c r="BT802" t="s">
        <v>370</v>
      </c>
      <c r="BU802">
        <v>4200</v>
      </c>
      <c r="BV802" t="s">
        <v>359</v>
      </c>
      <c r="BW802">
        <v>2</v>
      </c>
      <c r="BY802">
        <v>2014</v>
      </c>
      <c r="BZ802" t="s">
        <v>370</v>
      </c>
      <c r="CA802" t="s">
        <v>359</v>
      </c>
      <c r="CC802">
        <v>2014</v>
      </c>
      <c r="CD802" t="s">
        <v>370</v>
      </c>
      <c r="CE802" t="s">
        <v>361</v>
      </c>
      <c r="CN802" t="s">
        <v>359</v>
      </c>
      <c r="CO802" t="s">
        <v>359</v>
      </c>
      <c r="CP802" t="s">
        <v>375</v>
      </c>
      <c r="CQ802" t="s">
        <v>359</v>
      </c>
      <c r="CR802">
        <v>0</v>
      </c>
      <c r="CS802" t="s">
        <v>359</v>
      </c>
      <c r="CT802" t="s">
        <v>376</v>
      </c>
      <c r="CU802" t="s">
        <v>359</v>
      </c>
      <c r="CV802" t="s">
        <v>375</v>
      </c>
      <c r="CW802" t="s">
        <v>359</v>
      </c>
      <c r="CX802" t="s">
        <v>11490</v>
      </c>
      <c r="CY802" t="s">
        <v>11491</v>
      </c>
      <c r="CZ802" t="s">
        <v>11492</v>
      </c>
      <c r="DA802" t="s">
        <v>11493</v>
      </c>
      <c r="DB802">
        <v>2</v>
      </c>
      <c r="DC802" t="s">
        <v>11494</v>
      </c>
      <c r="DD802">
        <v>2017</v>
      </c>
      <c r="DE802" t="s">
        <v>622</v>
      </c>
      <c r="DF802" t="s">
        <v>361</v>
      </c>
      <c r="DJ802" t="s">
        <v>361</v>
      </c>
      <c r="DK802" t="s">
        <v>1185</v>
      </c>
      <c r="DL802" t="s">
        <v>369</v>
      </c>
      <c r="DM802" t="s">
        <v>11495</v>
      </c>
      <c r="DN802" t="s">
        <v>11496</v>
      </c>
    </row>
    <row r="803" spans="1:118" x14ac:dyDescent="0.3">
      <c r="A803" t="s">
        <v>11497</v>
      </c>
      <c r="B803">
        <v>1</v>
      </c>
      <c r="D803" t="s">
        <v>348</v>
      </c>
      <c r="E803" t="s">
        <v>11498</v>
      </c>
      <c r="F803" t="s">
        <v>11499</v>
      </c>
      <c r="G803" t="s">
        <v>351</v>
      </c>
      <c r="H803" t="s">
        <v>5614</v>
      </c>
      <c r="I803">
        <v>2017</v>
      </c>
      <c r="J803" t="s">
        <v>353</v>
      </c>
      <c r="K803" t="s">
        <v>354</v>
      </c>
      <c r="L803" t="s">
        <v>996</v>
      </c>
      <c r="M803" t="s">
        <v>3275</v>
      </c>
      <c r="N803" t="s">
        <v>608</v>
      </c>
      <c r="Q803" t="s">
        <v>11500</v>
      </c>
      <c r="R803">
        <v>0</v>
      </c>
      <c r="T803">
        <v>137</v>
      </c>
      <c r="U803">
        <v>137</v>
      </c>
      <c r="V803">
        <v>0</v>
      </c>
      <c r="W803" t="s">
        <v>359</v>
      </c>
      <c r="X803" t="s">
        <v>394</v>
      </c>
      <c r="Z803">
        <v>2003</v>
      </c>
      <c r="AA803" t="s">
        <v>361</v>
      </c>
      <c r="AC803" t="s">
        <v>1150</v>
      </c>
      <c r="AE803">
        <v>1</v>
      </c>
      <c r="AF803" t="s">
        <v>363</v>
      </c>
      <c r="AG803" t="s">
        <v>11005</v>
      </c>
      <c r="AH803" t="s">
        <v>11006</v>
      </c>
      <c r="AI803" t="s">
        <v>11007</v>
      </c>
      <c r="AJ803" t="s">
        <v>11008</v>
      </c>
      <c r="AL803" t="s">
        <v>359</v>
      </c>
      <c r="AM803">
        <v>50</v>
      </c>
      <c r="AN803" t="s">
        <v>359</v>
      </c>
      <c r="AO803">
        <v>1</v>
      </c>
      <c r="AQ803" t="s">
        <v>368</v>
      </c>
      <c r="AR803">
        <v>2003</v>
      </c>
      <c r="AS803" t="s">
        <v>370</v>
      </c>
      <c r="AT803">
        <v>50</v>
      </c>
      <c r="AU803" t="s">
        <v>359</v>
      </c>
      <c r="AV803">
        <v>2</v>
      </c>
      <c r="AX803">
        <v>2003</v>
      </c>
      <c r="AY803" t="s">
        <v>370</v>
      </c>
      <c r="AZ803">
        <v>30000</v>
      </c>
      <c r="BA803" t="s">
        <v>359</v>
      </c>
      <c r="BB803">
        <v>5</v>
      </c>
      <c r="BC803" t="s">
        <v>11501</v>
      </c>
      <c r="BD803" t="s">
        <v>11502</v>
      </c>
      <c r="BE803" t="s">
        <v>11503</v>
      </c>
      <c r="BF803" t="s">
        <v>11504</v>
      </c>
      <c r="BG803" t="s">
        <v>11505</v>
      </c>
      <c r="BH803">
        <v>2003</v>
      </c>
      <c r="BI803" t="s">
        <v>370</v>
      </c>
      <c r="BJ803" t="s">
        <v>359</v>
      </c>
      <c r="BK803">
        <v>6</v>
      </c>
      <c r="BL803" t="s">
        <v>368</v>
      </c>
      <c r="BN803">
        <v>2003</v>
      </c>
      <c r="BO803" t="s">
        <v>370</v>
      </c>
      <c r="BP803" t="s">
        <v>359</v>
      </c>
      <c r="BQ803">
        <v>1</v>
      </c>
      <c r="BS803">
        <v>2003</v>
      </c>
      <c r="BT803" t="s">
        <v>370</v>
      </c>
      <c r="BU803">
        <v>30000</v>
      </c>
      <c r="BV803" t="s">
        <v>361</v>
      </c>
      <c r="CE803" t="s">
        <v>361</v>
      </c>
      <c r="CN803" t="s">
        <v>359</v>
      </c>
      <c r="CO803" t="s">
        <v>359</v>
      </c>
      <c r="CP803" t="s">
        <v>375</v>
      </c>
      <c r="CQ803" t="s">
        <v>359</v>
      </c>
      <c r="CR803">
        <v>0</v>
      </c>
      <c r="CS803" t="s">
        <v>359</v>
      </c>
      <c r="CT803" t="s">
        <v>376</v>
      </c>
      <c r="CU803" t="s">
        <v>359</v>
      </c>
      <c r="CV803" t="s">
        <v>375</v>
      </c>
      <c r="CW803" t="s">
        <v>359</v>
      </c>
      <c r="CX803" t="s">
        <v>11506</v>
      </c>
      <c r="CY803" t="s">
        <v>11507</v>
      </c>
      <c r="CZ803" t="s">
        <v>11508</v>
      </c>
      <c r="DA803" t="s">
        <v>11509</v>
      </c>
      <c r="DB803">
        <v>1</v>
      </c>
      <c r="DC803" t="s">
        <v>11510</v>
      </c>
      <c r="DD803">
        <v>2003</v>
      </c>
      <c r="DE803" t="s">
        <v>622</v>
      </c>
      <c r="DF803" t="s">
        <v>361</v>
      </c>
      <c r="DJ803" t="s">
        <v>359</v>
      </c>
      <c r="DL803" t="s">
        <v>369</v>
      </c>
      <c r="DN803" t="s">
        <v>11511</v>
      </c>
    </row>
    <row r="804" spans="1:118" x14ac:dyDescent="0.3">
      <c r="A804" t="s">
        <v>11512</v>
      </c>
      <c r="B804">
        <v>1</v>
      </c>
      <c r="D804" t="s">
        <v>412</v>
      </c>
      <c r="E804" t="s">
        <v>11513</v>
      </c>
      <c r="F804" t="s">
        <v>11514</v>
      </c>
      <c r="G804" t="s">
        <v>415</v>
      </c>
      <c r="H804" t="s">
        <v>8719</v>
      </c>
      <c r="I804">
        <v>2017</v>
      </c>
      <c r="J804" t="s">
        <v>353</v>
      </c>
      <c r="K804" t="s">
        <v>354</v>
      </c>
      <c r="L804" t="s">
        <v>390</v>
      </c>
      <c r="M804" t="s">
        <v>2837</v>
      </c>
      <c r="N804" t="s">
        <v>7609</v>
      </c>
      <c r="Q804" t="s">
        <v>2230</v>
      </c>
      <c r="R804">
        <v>7894</v>
      </c>
      <c r="T804">
        <v>90</v>
      </c>
      <c r="U804">
        <v>80</v>
      </c>
      <c r="V804">
        <v>10</v>
      </c>
      <c r="W804" t="s">
        <v>359</v>
      </c>
      <c r="X804" t="s">
        <v>360</v>
      </c>
      <c r="Z804">
        <v>2015</v>
      </c>
      <c r="AA804" t="s">
        <v>359</v>
      </c>
      <c r="AB804" t="s">
        <v>2231</v>
      </c>
      <c r="AC804" t="s">
        <v>362</v>
      </c>
      <c r="AD804" t="s">
        <v>2232</v>
      </c>
      <c r="AE804">
        <v>5</v>
      </c>
      <c r="AF804" t="s">
        <v>363</v>
      </c>
      <c r="AG804" t="s">
        <v>2233</v>
      </c>
      <c r="AH804" t="s">
        <v>2234</v>
      </c>
      <c r="AI804" t="s">
        <v>2235</v>
      </c>
      <c r="AJ804" t="s">
        <v>2236</v>
      </c>
      <c r="AL804" t="s">
        <v>359</v>
      </c>
      <c r="AM804">
        <v>15</v>
      </c>
      <c r="AN804" t="s">
        <v>359</v>
      </c>
      <c r="AO804">
        <v>5</v>
      </c>
      <c r="AQ804" t="s">
        <v>401</v>
      </c>
      <c r="AR804">
        <v>2015</v>
      </c>
      <c r="AS804" t="s">
        <v>370</v>
      </c>
      <c r="AT804">
        <v>15</v>
      </c>
      <c r="AU804" t="s">
        <v>359</v>
      </c>
      <c r="AV804">
        <v>1</v>
      </c>
      <c r="AX804">
        <v>2015</v>
      </c>
      <c r="AY804" t="s">
        <v>370</v>
      </c>
      <c r="AZ804">
        <v>720</v>
      </c>
      <c r="BA804" t="s">
        <v>359</v>
      </c>
      <c r="BB804">
        <v>19</v>
      </c>
      <c r="BC804" t="s">
        <v>2237</v>
      </c>
      <c r="BD804" t="s">
        <v>2238</v>
      </c>
      <c r="BE804" t="s">
        <v>2239</v>
      </c>
      <c r="BF804" t="s">
        <v>2240</v>
      </c>
      <c r="BH804">
        <v>2015</v>
      </c>
      <c r="BI804" t="s">
        <v>370</v>
      </c>
      <c r="BJ804" t="s">
        <v>359</v>
      </c>
      <c r="BK804">
        <v>10</v>
      </c>
      <c r="BL804" t="s">
        <v>2477</v>
      </c>
      <c r="BN804">
        <v>2015</v>
      </c>
      <c r="BO804" t="s">
        <v>370</v>
      </c>
      <c r="BP804" t="s">
        <v>359</v>
      </c>
      <c r="BQ804">
        <v>3</v>
      </c>
      <c r="BS804">
        <v>2015</v>
      </c>
      <c r="BT804" t="s">
        <v>370</v>
      </c>
      <c r="BU804">
        <v>19000</v>
      </c>
      <c r="BV804" t="s">
        <v>359</v>
      </c>
      <c r="BW804">
        <v>2</v>
      </c>
      <c r="BY804">
        <v>2015</v>
      </c>
      <c r="BZ804" t="s">
        <v>370</v>
      </c>
      <c r="CA804" t="s">
        <v>359</v>
      </c>
      <c r="CC804">
        <v>2015</v>
      </c>
      <c r="CD804" t="s">
        <v>370</v>
      </c>
      <c r="CE804" t="s">
        <v>361</v>
      </c>
      <c r="CN804" t="s">
        <v>359</v>
      </c>
      <c r="CO804" t="s">
        <v>359</v>
      </c>
      <c r="CP804" t="s">
        <v>375</v>
      </c>
      <c r="CQ804" t="s">
        <v>359</v>
      </c>
      <c r="CR804">
        <v>0</v>
      </c>
      <c r="CS804" t="s">
        <v>359</v>
      </c>
      <c r="CT804" t="s">
        <v>376</v>
      </c>
      <c r="CU804" t="s">
        <v>359</v>
      </c>
      <c r="CV804" t="s">
        <v>375</v>
      </c>
      <c r="CW804" t="s">
        <v>359</v>
      </c>
      <c r="CX804" t="s">
        <v>11515</v>
      </c>
      <c r="CY804" t="s">
        <v>11516</v>
      </c>
      <c r="CZ804" t="s">
        <v>11517</v>
      </c>
      <c r="DA804" t="s">
        <v>11518</v>
      </c>
      <c r="DB804">
        <v>31</v>
      </c>
      <c r="DC804" t="s">
        <v>11519</v>
      </c>
      <c r="DD804">
        <v>2015</v>
      </c>
      <c r="DE804" t="s">
        <v>370</v>
      </c>
      <c r="DF804" t="s">
        <v>361</v>
      </c>
      <c r="DJ804" t="s">
        <v>359</v>
      </c>
      <c r="DL804" t="s">
        <v>370</v>
      </c>
      <c r="DM804" t="s">
        <v>11520</v>
      </c>
      <c r="DN804" t="s">
        <v>11521</v>
      </c>
    </row>
    <row r="805" spans="1:118" x14ac:dyDescent="0.3">
      <c r="A805" t="s">
        <v>11522</v>
      </c>
      <c r="B805">
        <v>1</v>
      </c>
      <c r="D805" t="s">
        <v>348</v>
      </c>
      <c r="E805" t="s">
        <v>11523</v>
      </c>
      <c r="F805" t="s">
        <v>11524</v>
      </c>
      <c r="G805" t="s">
        <v>351</v>
      </c>
      <c r="H805" t="s">
        <v>3093</v>
      </c>
      <c r="I805">
        <v>2017</v>
      </c>
      <c r="J805" t="s">
        <v>353</v>
      </c>
      <c r="K805" t="s">
        <v>354</v>
      </c>
      <c r="L805" t="s">
        <v>996</v>
      </c>
      <c r="M805" t="s">
        <v>3275</v>
      </c>
      <c r="N805" t="s">
        <v>608</v>
      </c>
      <c r="Q805" t="s">
        <v>11004</v>
      </c>
      <c r="R805">
        <v>0</v>
      </c>
      <c r="T805">
        <v>137</v>
      </c>
      <c r="U805">
        <v>137</v>
      </c>
      <c r="V805">
        <v>0</v>
      </c>
      <c r="W805" t="s">
        <v>359</v>
      </c>
      <c r="X805" t="s">
        <v>394</v>
      </c>
      <c r="Z805">
        <v>2003</v>
      </c>
      <c r="AA805" t="s">
        <v>359</v>
      </c>
      <c r="AB805" t="s">
        <v>11525</v>
      </c>
      <c r="AC805" t="s">
        <v>1150</v>
      </c>
      <c r="AE805">
        <v>2</v>
      </c>
      <c r="AF805" t="s">
        <v>363</v>
      </c>
      <c r="AG805" t="s">
        <v>11005</v>
      </c>
      <c r="AH805" t="s">
        <v>11006</v>
      </c>
      <c r="AI805" t="s">
        <v>11007</v>
      </c>
      <c r="AJ805" t="s">
        <v>11008</v>
      </c>
      <c r="AL805" t="s">
        <v>359</v>
      </c>
      <c r="AM805">
        <v>120</v>
      </c>
      <c r="AN805" t="s">
        <v>359</v>
      </c>
      <c r="AO805">
        <v>1</v>
      </c>
      <c r="AQ805" t="s">
        <v>368</v>
      </c>
      <c r="AR805">
        <v>2003</v>
      </c>
      <c r="AS805" t="s">
        <v>370</v>
      </c>
      <c r="AT805">
        <v>120</v>
      </c>
      <c r="AU805" t="s">
        <v>359</v>
      </c>
      <c r="AV805">
        <v>2</v>
      </c>
      <c r="AX805">
        <v>2003</v>
      </c>
      <c r="AY805" t="s">
        <v>370</v>
      </c>
      <c r="AZ805">
        <v>30000</v>
      </c>
      <c r="BA805" t="s">
        <v>359</v>
      </c>
      <c r="BB805">
        <v>5</v>
      </c>
      <c r="BC805" t="s">
        <v>11526</v>
      </c>
      <c r="BD805" t="s">
        <v>11527</v>
      </c>
      <c r="BE805" t="s">
        <v>11528</v>
      </c>
      <c r="BF805" t="s">
        <v>11529</v>
      </c>
      <c r="BG805" t="s">
        <v>11530</v>
      </c>
      <c r="BH805">
        <v>2003</v>
      </c>
      <c r="BI805" t="s">
        <v>369</v>
      </c>
      <c r="BJ805" t="s">
        <v>359</v>
      </c>
      <c r="BK805">
        <v>14</v>
      </c>
      <c r="BL805" t="s">
        <v>368</v>
      </c>
      <c r="BN805">
        <v>2003</v>
      </c>
      <c r="BO805" t="s">
        <v>370</v>
      </c>
      <c r="BP805" t="s">
        <v>359</v>
      </c>
      <c r="BQ805">
        <v>1</v>
      </c>
      <c r="BS805">
        <v>2003</v>
      </c>
      <c r="BT805" t="s">
        <v>370</v>
      </c>
      <c r="BU805">
        <v>30000</v>
      </c>
      <c r="BV805" t="s">
        <v>361</v>
      </c>
      <c r="CE805" t="s">
        <v>361</v>
      </c>
      <c r="CN805" t="s">
        <v>359</v>
      </c>
      <c r="CO805" t="s">
        <v>359</v>
      </c>
      <c r="CP805" t="s">
        <v>375</v>
      </c>
      <c r="CQ805" t="s">
        <v>359</v>
      </c>
      <c r="CR805">
        <v>0</v>
      </c>
      <c r="CS805" t="s">
        <v>359</v>
      </c>
      <c r="CT805" t="s">
        <v>376</v>
      </c>
      <c r="CU805" t="s">
        <v>359</v>
      </c>
      <c r="CV805" t="s">
        <v>375</v>
      </c>
      <c r="CW805" t="s">
        <v>359</v>
      </c>
      <c r="CX805" t="s">
        <v>11531</v>
      </c>
      <c r="CY805" t="s">
        <v>11532</v>
      </c>
      <c r="CZ805" t="s">
        <v>11533</v>
      </c>
      <c r="DA805" t="s">
        <v>11534</v>
      </c>
      <c r="DB805">
        <v>1</v>
      </c>
      <c r="DC805" t="s">
        <v>11535</v>
      </c>
      <c r="DD805">
        <v>2003</v>
      </c>
      <c r="DE805" t="s">
        <v>370</v>
      </c>
      <c r="DF805" t="s">
        <v>361</v>
      </c>
      <c r="DJ805" t="s">
        <v>359</v>
      </c>
      <c r="DL805" t="s">
        <v>369</v>
      </c>
      <c r="DN805" t="s">
        <v>11536</v>
      </c>
    </row>
    <row r="806" spans="1:118" x14ac:dyDescent="0.3">
      <c r="A806" t="s">
        <v>11537</v>
      </c>
      <c r="B806">
        <v>1</v>
      </c>
      <c r="D806" t="s">
        <v>559</v>
      </c>
      <c r="E806" t="s">
        <v>11538</v>
      </c>
      <c r="F806" t="s">
        <v>11539</v>
      </c>
      <c r="G806" t="s">
        <v>562</v>
      </c>
      <c r="H806" t="s">
        <v>11540</v>
      </c>
      <c r="I806">
        <v>2017</v>
      </c>
      <c r="J806" t="s">
        <v>353</v>
      </c>
      <c r="K806" t="s">
        <v>354</v>
      </c>
      <c r="L806" t="s">
        <v>666</v>
      </c>
      <c r="M806" t="s">
        <v>1277</v>
      </c>
      <c r="N806" t="s">
        <v>9527</v>
      </c>
      <c r="Q806" t="s">
        <v>729</v>
      </c>
      <c r="R806">
        <v>26296</v>
      </c>
      <c r="T806">
        <v>221</v>
      </c>
      <c r="U806">
        <v>100</v>
      </c>
      <c r="V806">
        <v>121</v>
      </c>
      <c r="W806" t="s">
        <v>359</v>
      </c>
      <c r="X806" t="s">
        <v>360</v>
      </c>
      <c r="Z806">
        <v>1987</v>
      </c>
      <c r="AA806" t="s">
        <v>359</v>
      </c>
      <c r="AB806" t="s">
        <v>730</v>
      </c>
      <c r="AC806" t="s">
        <v>362</v>
      </c>
      <c r="AE806">
        <v>1</v>
      </c>
      <c r="AF806" t="s">
        <v>363</v>
      </c>
      <c r="AG806" t="s">
        <v>731</v>
      </c>
      <c r="AH806" t="s">
        <v>732</v>
      </c>
      <c r="AI806" t="s">
        <v>733</v>
      </c>
      <c r="AJ806" t="s">
        <v>734</v>
      </c>
      <c r="AL806" t="s">
        <v>359</v>
      </c>
      <c r="AM806">
        <v>5</v>
      </c>
      <c r="AN806" t="s">
        <v>359</v>
      </c>
      <c r="AO806">
        <v>1</v>
      </c>
      <c r="AQ806" t="s">
        <v>401</v>
      </c>
      <c r="AR806">
        <v>2007</v>
      </c>
      <c r="AS806" t="s">
        <v>370</v>
      </c>
      <c r="AT806">
        <v>5</v>
      </c>
      <c r="AU806" t="s">
        <v>359</v>
      </c>
      <c r="AV806">
        <v>1</v>
      </c>
      <c r="AX806">
        <v>2016</v>
      </c>
      <c r="AY806" t="s">
        <v>370</v>
      </c>
      <c r="AZ806">
        <v>1900</v>
      </c>
      <c r="BA806" t="s">
        <v>359</v>
      </c>
      <c r="BB806">
        <v>39</v>
      </c>
      <c r="BC806" t="s">
        <v>735</v>
      </c>
      <c r="BD806" t="s">
        <v>736</v>
      </c>
      <c r="BE806" t="s">
        <v>737</v>
      </c>
      <c r="BF806" t="s">
        <v>738</v>
      </c>
      <c r="BH806">
        <v>2016</v>
      </c>
      <c r="BI806" t="s">
        <v>370</v>
      </c>
      <c r="BJ806" t="s">
        <v>359</v>
      </c>
      <c r="BK806">
        <v>17</v>
      </c>
      <c r="BL806" t="s">
        <v>2930</v>
      </c>
      <c r="BN806">
        <v>2016</v>
      </c>
      <c r="BO806" t="s">
        <v>370</v>
      </c>
      <c r="BP806" t="s">
        <v>359</v>
      </c>
      <c r="BQ806">
        <v>6</v>
      </c>
      <c r="BS806">
        <v>2016</v>
      </c>
      <c r="BT806" t="s">
        <v>370</v>
      </c>
      <c r="BU806">
        <v>40000</v>
      </c>
      <c r="BV806" t="s">
        <v>359</v>
      </c>
      <c r="BW806">
        <v>5</v>
      </c>
      <c r="BY806">
        <v>2017</v>
      </c>
      <c r="BZ806" t="s">
        <v>370</v>
      </c>
      <c r="CA806" t="s">
        <v>359</v>
      </c>
      <c r="CC806">
        <v>2016</v>
      </c>
      <c r="CD806" t="s">
        <v>370</v>
      </c>
      <c r="CE806" t="s">
        <v>359</v>
      </c>
      <c r="CG806" t="s">
        <v>740</v>
      </c>
      <c r="CH806">
        <v>2017</v>
      </c>
      <c r="CI806" t="s">
        <v>370</v>
      </c>
      <c r="CJ806" t="s">
        <v>361</v>
      </c>
      <c r="CN806" t="s">
        <v>359</v>
      </c>
      <c r="CO806" t="s">
        <v>359</v>
      </c>
      <c r="CP806" t="s">
        <v>375</v>
      </c>
      <c r="CQ806" t="s">
        <v>359</v>
      </c>
      <c r="CR806">
        <v>0</v>
      </c>
      <c r="CS806" t="s">
        <v>359</v>
      </c>
      <c r="CT806" t="s">
        <v>376</v>
      </c>
      <c r="CU806" t="s">
        <v>359</v>
      </c>
      <c r="CV806" t="s">
        <v>375</v>
      </c>
      <c r="CW806" t="s">
        <v>359</v>
      </c>
      <c r="CX806" t="s">
        <v>11541</v>
      </c>
      <c r="CY806" t="s">
        <v>11542</v>
      </c>
      <c r="CZ806" t="s">
        <v>11543</v>
      </c>
      <c r="DA806" t="s">
        <v>11544</v>
      </c>
      <c r="DB806">
        <v>64</v>
      </c>
      <c r="DC806" t="s">
        <v>11545</v>
      </c>
      <c r="DD806">
        <v>2016</v>
      </c>
      <c r="DE806" t="s">
        <v>370</v>
      </c>
      <c r="DF806" t="s">
        <v>361</v>
      </c>
      <c r="DJ806" t="s">
        <v>359</v>
      </c>
      <c r="DL806" t="s">
        <v>370</v>
      </c>
      <c r="DM806" t="s">
        <v>748</v>
      </c>
      <c r="DN806" t="s">
        <v>11546</v>
      </c>
    </row>
    <row r="807" spans="1:118" x14ac:dyDescent="0.3">
      <c r="A807" t="s">
        <v>11547</v>
      </c>
      <c r="B807">
        <v>1</v>
      </c>
      <c r="D807" t="s">
        <v>465</v>
      </c>
      <c r="E807" t="s">
        <v>11548</v>
      </c>
      <c r="F807" t="s">
        <v>11549</v>
      </c>
      <c r="G807" t="s">
        <v>468</v>
      </c>
      <c r="H807" t="s">
        <v>11550</v>
      </c>
      <c r="I807">
        <v>2017</v>
      </c>
      <c r="J807" t="s">
        <v>353</v>
      </c>
      <c r="K807" t="s">
        <v>354</v>
      </c>
      <c r="L807" t="s">
        <v>470</v>
      </c>
      <c r="M807" t="s">
        <v>1098</v>
      </c>
      <c r="N807" t="s">
        <v>1908</v>
      </c>
      <c r="Q807" t="s">
        <v>11551</v>
      </c>
      <c r="R807">
        <v>9577</v>
      </c>
      <c r="T807">
        <v>228</v>
      </c>
      <c r="U807">
        <v>228</v>
      </c>
      <c r="V807">
        <v>0</v>
      </c>
      <c r="W807" t="s">
        <v>359</v>
      </c>
      <c r="X807" t="s">
        <v>360</v>
      </c>
      <c r="Z807">
        <v>2015</v>
      </c>
      <c r="AA807" t="s">
        <v>361</v>
      </c>
      <c r="AC807" t="s">
        <v>362</v>
      </c>
      <c r="AD807" t="s">
        <v>11552</v>
      </c>
      <c r="AE807">
        <v>1</v>
      </c>
      <c r="AF807" t="s">
        <v>363</v>
      </c>
      <c r="AG807" t="s">
        <v>11553</v>
      </c>
      <c r="AH807" t="s">
        <v>11554</v>
      </c>
      <c r="AI807" t="s">
        <v>11555</v>
      </c>
      <c r="AJ807" t="s">
        <v>11556</v>
      </c>
      <c r="AK807" t="s">
        <v>11557</v>
      </c>
      <c r="AL807" t="s">
        <v>359</v>
      </c>
      <c r="AM807">
        <v>20</v>
      </c>
      <c r="AN807" t="s">
        <v>359</v>
      </c>
      <c r="AO807">
        <v>1</v>
      </c>
      <c r="AP807" t="s">
        <v>11558</v>
      </c>
      <c r="AQ807" t="s">
        <v>401</v>
      </c>
      <c r="AR807">
        <v>2015</v>
      </c>
      <c r="AS807" t="s">
        <v>370</v>
      </c>
      <c r="AT807">
        <v>20</v>
      </c>
      <c r="AU807" t="s">
        <v>359</v>
      </c>
      <c r="AV807">
        <v>1</v>
      </c>
      <c r="AX807">
        <v>2015</v>
      </c>
      <c r="AY807" t="s">
        <v>370</v>
      </c>
      <c r="AZ807">
        <v>400</v>
      </c>
      <c r="BA807" t="s">
        <v>359</v>
      </c>
      <c r="BB807">
        <v>2</v>
      </c>
      <c r="BC807" t="s">
        <v>11559</v>
      </c>
      <c r="BD807" t="s">
        <v>11560</v>
      </c>
      <c r="BE807" t="s">
        <v>2993</v>
      </c>
      <c r="BF807" t="s">
        <v>11561</v>
      </c>
      <c r="BG807" t="s">
        <v>11562</v>
      </c>
      <c r="BH807">
        <v>2015</v>
      </c>
      <c r="BI807" t="s">
        <v>370</v>
      </c>
      <c r="BJ807" t="s">
        <v>359</v>
      </c>
      <c r="BK807">
        <v>1</v>
      </c>
      <c r="BL807" t="s">
        <v>805</v>
      </c>
      <c r="BM807" t="s">
        <v>11563</v>
      </c>
      <c r="BN807">
        <v>2015</v>
      </c>
      <c r="BO807" t="s">
        <v>370</v>
      </c>
      <c r="BP807" t="s">
        <v>361</v>
      </c>
      <c r="BV807" t="s">
        <v>361</v>
      </c>
      <c r="CE807" t="s">
        <v>361</v>
      </c>
      <c r="CN807" t="s">
        <v>359</v>
      </c>
      <c r="CO807" t="s">
        <v>359</v>
      </c>
      <c r="CP807" t="s">
        <v>375</v>
      </c>
      <c r="CQ807" t="s">
        <v>359</v>
      </c>
      <c r="CR807">
        <v>0</v>
      </c>
      <c r="CS807" t="s">
        <v>359</v>
      </c>
      <c r="CT807" t="s">
        <v>376</v>
      </c>
      <c r="CU807" t="s">
        <v>359</v>
      </c>
      <c r="CV807" t="s">
        <v>375</v>
      </c>
      <c r="CW807" t="s">
        <v>359</v>
      </c>
      <c r="CX807" t="s">
        <v>11564</v>
      </c>
      <c r="CY807" t="s">
        <v>11565</v>
      </c>
      <c r="CZ807" t="s">
        <v>10176</v>
      </c>
      <c r="DA807" t="s">
        <v>11566</v>
      </c>
      <c r="DB807">
        <v>1</v>
      </c>
      <c r="DC807" t="s">
        <v>11567</v>
      </c>
      <c r="DD807">
        <v>2015</v>
      </c>
      <c r="DE807" t="s">
        <v>370</v>
      </c>
      <c r="DF807" t="s">
        <v>361</v>
      </c>
      <c r="DJ807" t="s">
        <v>361</v>
      </c>
      <c r="DK807" t="s">
        <v>11568</v>
      </c>
      <c r="DL807" t="s">
        <v>370</v>
      </c>
      <c r="DM807" t="s">
        <v>11569</v>
      </c>
      <c r="DN807" t="s">
        <v>11570</v>
      </c>
    </row>
    <row r="808" spans="1:118" x14ac:dyDescent="0.3">
      <c r="A808" t="s">
        <v>11571</v>
      </c>
      <c r="B808">
        <v>1</v>
      </c>
      <c r="D808" t="s">
        <v>348</v>
      </c>
      <c r="E808" t="s">
        <v>11572</v>
      </c>
      <c r="F808" t="s">
        <v>11573</v>
      </c>
      <c r="G808" t="s">
        <v>351</v>
      </c>
      <c r="H808" t="s">
        <v>4578</v>
      </c>
      <c r="I808">
        <v>2017</v>
      </c>
      <c r="J808" t="s">
        <v>353</v>
      </c>
      <c r="K808" t="s">
        <v>354</v>
      </c>
      <c r="L808" t="s">
        <v>446</v>
      </c>
      <c r="M808" t="s">
        <v>447</v>
      </c>
      <c r="N808" t="s">
        <v>11574</v>
      </c>
      <c r="Q808" t="s">
        <v>1164</v>
      </c>
      <c r="R808">
        <v>14106</v>
      </c>
      <c r="T808">
        <v>1025</v>
      </c>
      <c r="U808">
        <v>1025</v>
      </c>
      <c r="V808">
        <v>0</v>
      </c>
      <c r="W808" t="s">
        <v>359</v>
      </c>
      <c r="X808" t="s">
        <v>394</v>
      </c>
      <c r="Z808">
        <v>2003</v>
      </c>
      <c r="AA808" t="s">
        <v>361</v>
      </c>
      <c r="AC808" t="s">
        <v>1150</v>
      </c>
      <c r="AE808">
        <v>2</v>
      </c>
      <c r="AF808" t="s">
        <v>363</v>
      </c>
      <c r="AG808" t="s">
        <v>519</v>
      </c>
      <c r="AH808" t="s">
        <v>520</v>
      </c>
      <c r="AI808" t="s">
        <v>521</v>
      </c>
      <c r="AJ808" t="s">
        <v>522</v>
      </c>
      <c r="AL808" t="s">
        <v>359</v>
      </c>
      <c r="AM808">
        <v>3</v>
      </c>
      <c r="AN808" t="s">
        <v>359</v>
      </c>
      <c r="AO808">
        <v>1</v>
      </c>
      <c r="AQ808" t="s">
        <v>368</v>
      </c>
      <c r="AR808">
        <v>2003</v>
      </c>
      <c r="AS808" t="s">
        <v>370</v>
      </c>
      <c r="AT808">
        <v>3</v>
      </c>
      <c r="AU808" t="s">
        <v>359</v>
      </c>
      <c r="AV808">
        <v>2</v>
      </c>
      <c r="AX808">
        <v>2003</v>
      </c>
      <c r="AY808" t="s">
        <v>370</v>
      </c>
      <c r="AZ808">
        <v>35000</v>
      </c>
      <c r="BA808" t="s">
        <v>359</v>
      </c>
      <c r="BB808">
        <v>7</v>
      </c>
      <c r="BC808" t="s">
        <v>2383</v>
      </c>
      <c r="BD808" t="s">
        <v>1085</v>
      </c>
      <c r="BE808" t="s">
        <v>1086</v>
      </c>
      <c r="BF808" t="s">
        <v>1087</v>
      </c>
      <c r="BH808">
        <v>2003</v>
      </c>
      <c r="BI808" t="s">
        <v>370</v>
      </c>
      <c r="BJ808" t="s">
        <v>359</v>
      </c>
      <c r="BK808">
        <v>12</v>
      </c>
      <c r="BL808" t="s">
        <v>368</v>
      </c>
      <c r="BN808">
        <v>2003</v>
      </c>
      <c r="BO808" t="s">
        <v>370</v>
      </c>
      <c r="BP808" t="s">
        <v>359</v>
      </c>
      <c r="BQ808">
        <v>2</v>
      </c>
      <c r="BS808">
        <v>2003</v>
      </c>
      <c r="BT808" t="s">
        <v>370</v>
      </c>
      <c r="BU808">
        <v>35000</v>
      </c>
      <c r="BV808" t="s">
        <v>361</v>
      </c>
      <c r="CE808" t="s">
        <v>361</v>
      </c>
      <c r="CN808" t="s">
        <v>359</v>
      </c>
      <c r="CO808" t="s">
        <v>359</v>
      </c>
      <c r="CP808" t="s">
        <v>375</v>
      </c>
      <c r="CQ808" t="s">
        <v>359</v>
      </c>
      <c r="CR808">
        <v>0</v>
      </c>
      <c r="CS808" t="s">
        <v>359</v>
      </c>
      <c r="CT808" t="s">
        <v>376</v>
      </c>
      <c r="CU808" t="s">
        <v>359</v>
      </c>
      <c r="CV808" t="s">
        <v>375</v>
      </c>
      <c r="CW808" t="s">
        <v>359</v>
      </c>
      <c r="CX808" t="s">
        <v>11575</v>
      </c>
      <c r="CY808" t="s">
        <v>11576</v>
      </c>
      <c r="CZ808" t="s">
        <v>1223</v>
      </c>
      <c r="DA808" t="s">
        <v>11577</v>
      </c>
      <c r="DB808">
        <v>1</v>
      </c>
      <c r="DC808" t="s">
        <v>11578</v>
      </c>
      <c r="DD808">
        <v>2013</v>
      </c>
      <c r="DE808" t="s">
        <v>370</v>
      </c>
      <c r="DF808" t="s">
        <v>361</v>
      </c>
      <c r="DJ808" t="s">
        <v>359</v>
      </c>
      <c r="DL808" t="s">
        <v>370</v>
      </c>
      <c r="DN808" t="s">
        <v>11579</v>
      </c>
    </row>
    <row r="809" spans="1:118" x14ac:dyDescent="0.3">
      <c r="A809" t="s">
        <v>11580</v>
      </c>
      <c r="B809">
        <v>1</v>
      </c>
      <c r="D809" t="s">
        <v>465</v>
      </c>
      <c r="E809" t="s">
        <v>11581</v>
      </c>
      <c r="F809" t="s">
        <v>11582</v>
      </c>
      <c r="G809" t="s">
        <v>468</v>
      </c>
      <c r="H809" t="s">
        <v>2145</v>
      </c>
      <c r="I809">
        <v>2017</v>
      </c>
      <c r="J809" t="s">
        <v>353</v>
      </c>
      <c r="K809" t="s">
        <v>354</v>
      </c>
      <c r="L809" t="s">
        <v>470</v>
      </c>
      <c r="M809" t="s">
        <v>1569</v>
      </c>
      <c r="N809" t="s">
        <v>472</v>
      </c>
      <c r="Q809" t="s">
        <v>11583</v>
      </c>
      <c r="T809">
        <v>110</v>
      </c>
      <c r="U809">
        <v>110</v>
      </c>
      <c r="V809">
        <v>0</v>
      </c>
      <c r="W809" t="s">
        <v>359</v>
      </c>
      <c r="X809" t="s">
        <v>394</v>
      </c>
      <c r="Z809">
        <v>2013</v>
      </c>
      <c r="AA809" t="s">
        <v>361</v>
      </c>
      <c r="AC809" t="s">
        <v>11584</v>
      </c>
      <c r="AD809" t="s">
        <v>11585</v>
      </c>
      <c r="AE809">
        <v>1</v>
      </c>
      <c r="AF809" t="s">
        <v>363</v>
      </c>
      <c r="AG809" t="s">
        <v>3893</v>
      </c>
      <c r="AH809" t="s">
        <v>3894</v>
      </c>
      <c r="AI809" t="s">
        <v>3895</v>
      </c>
      <c r="AJ809" t="s">
        <v>3896</v>
      </c>
      <c r="AL809" t="s">
        <v>359</v>
      </c>
      <c r="AM809">
        <v>40</v>
      </c>
      <c r="AN809" t="s">
        <v>361</v>
      </c>
      <c r="AT809">
        <v>40</v>
      </c>
      <c r="AU809" t="s">
        <v>361</v>
      </c>
      <c r="BA809" t="s">
        <v>361</v>
      </c>
      <c r="BJ809" t="s">
        <v>361</v>
      </c>
      <c r="BP809" t="s">
        <v>361</v>
      </c>
      <c r="BV809" t="s">
        <v>361</v>
      </c>
      <c r="CE809" t="s">
        <v>361</v>
      </c>
      <c r="CN809" t="s">
        <v>359</v>
      </c>
      <c r="CO809" t="s">
        <v>359</v>
      </c>
      <c r="CP809" t="s">
        <v>375</v>
      </c>
      <c r="CQ809" t="s">
        <v>359</v>
      </c>
      <c r="CR809">
        <v>0</v>
      </c>
      <c r="CS809" t="s">
        <v>359</v>
      </c>
      <c r="CT809" t="s">
        <v>376</v>
      </c>
      <c r="CU809" t="s">
        <v>359</v>
      </c>
      <c r="CV809" t="s">
        <v>375</v>
      </c>
      <c r="CW809" t="s">
        <v>359</v>
      </c>
      <c r="CX809" t="s">
        <v>11586</v>
      </c>
      <c r="CY809" t="s">
        <v>11587</v>
      </c>
      <c r="CZ809" t="s">
        <v>11588</v>
      </c>
      <c r="DA809" t="s">
        <v>11589</v>
      </c>
      <c r="DB809">
        <v>1</v>
      </c>
      <c r="DC809" t="s">
        <v>11590</v>
      </c>
      <c r="DD809">
        <v>2013</v>
      </c>
      <c r="DE809" t="s">
        <v>622</v>
      </c>
      <c r="DF809" t="s">
        <v>361</v>
      </c>
      <c r="DJ809" t="s">
        <v>361</v>
      </c>
      <c r="DK809" t="s">
        <v>11591</v>
      </c>
      <c r="DL809" t="s">
        <v>622</v>
      </c>
      <c r="DM809" t="s">
        <v>11592</v>
      </c>
      <c r="DN809" t="s">
        <v>11593</v>
      </c>
    </row>
    <row r="810" spans="1:118" x14ac:dyDescent="0.3">
      <c r="A810" t="s">
        <v>11594</v>
      </c>
      <c r="B810">
        <v>1</v>
      </c>
      <c r="D810" t="s">
        <v>631</v>
      </c>
      <c r="E810" t="s">
        <v>11595</v>
      </c>
      <c r="F810" t="s">
        <v>11596</v>
      </c>
      <c r="G810" t="s">
        <v>634</v>
      </c>
      <c r="H810" t="s">
        <v>11597</v>
      </c>
      <c r="I810">
        <v>2017</v>
      </c>
      <c r="J810" t="s">
        <v>353</v>
      </c>
      <c r="K810" t="s">
        <v>354</v>
      </c>
      <c r="L810" t="s">
        <v>606</v>
      </c>
      <c r="M810" t="s">
        <v>2577</v>
      </c>
      <c r="N810" t="s">
        <v>5143</v>
      </c>
      <c r="Q810" t="s">
        <v>2579</v>
      </c>
      <c r="R810">
        <v>8284</v>
      </c>
      <c r="T810">
        <v>100</v>
      </c>
      <c r="U810">
        <v>31</v>
      </c>
      <c r="V810">
        <v>69</v>
      </c>
      <c r="W810" t="s">
        <v>359</v>
      </c>
      <c r="X810" t="s">
        <v>360</v>
      </c>
      <c r="Z810">
        <v>2014</v>
      </c>
      <c r="AA810" t="s">
        <v>359</v>
      </c>
      <c r="AB810" t="s">
        <v>11598</v>
      </c>
      <c r="AC810" t="s">
        <v>362</v>
      </c>
      <c r="AD810" t="s">
        <v>2581</v>
      </c>
      <c r="AE810">
        <v>4</v>
      </c>
      <c r="AF810" t="s">
        <v>363</v>
      </c>
      <c r="AG810" t="s">
        <v>11599</v>
      </c>
      <c r="AH810" t="s">
        <v>11600</v>
      </c>
      <c r="AI810" t="s">
        <v>11601</v>
      </c>
      <c r="AJ810" t="s">
        <v>11602</v>
      </c>
      <c r="AK810" t="s">
        <v>11603</v>
      </c>
      <c r="AL810" t="s">
        <v>361</v>
      </c>
      <c r="AM810">
        <v>4</v>
      </c>
      <c r="AN810" t="s">
        <v>359</v>
      </c>
      <c r="AO810">
        <v>5</v>
      </c>
      <c r="AQ810" t="s">
        <v>2582</v>
      </c>
      <c r="AR810">
        <v>2014</v>
      </c>
      <c r="AS810" t="s">
        <v>370</v>
      </c>
      <c r="AT810">
        <v>4</v>
      </c>
      <c r="AU810" t="s">
        <v>359</v>
      </c>
      <c r="AV810">
        <v>2</v>
      </c>
      <c r="AX810">
        <v>2014</v>
      </c>
      <c r="AY810" t="s">
        <v>370</v>
      </c>
      <c r="AZ810">
        <v>8000</v>
      </c>
      <c r="BA810" t="s">
        <v>359</v>
      </c>
      <c r="BB810">
        <v>13</v>
      </c>
      <c r="BC810" t="s">
        <v>2583</v>
      </c>
      <c r="BD810" t="s">
        <v>2584</v>
      </c>
      <c r="BE810" t="s">
        <v>2585</v>
      </c>
      <c r="BF810" t="s">
        <v>2586</v>
      </c>
      <c r="BG810" t="s">
        <v>11604</v>
      </c>
      <c r="BH810">
        <v>2014</v>
      </c>
      <c r="BI810" t="s">
        <v>370</v>
      </c>
      <c r="BJ810" t="s">
        <v>361</v>
      </c>
      <c r="BP810" t="s">
        <v>359</v>
      </c>
      <c r="BQ810">
        <v>2</v>
      </c>
      <c r="BS810">
        <v>2014</v>
      </c>
      <c r="BT810" t="s">
        <v>370</v>
      </c>
      <c r="BU810">
        <v>7000</v>
      </c>
      <c r="BV810" t="s">
        <v>359</v>
      </c>
      <c r="BW810">
        <v>4</v>
      </c>
      <c r="BX810" t="s">
        <v>11605</v>
      </c>
      <c r="BY810">
        <v>2014</v>
      </c>
      <c r="BZ810" t="s">
        <v>369</v>
      </c>
      <c r="CA810" t="s">
        <v>359</v>
      </c>
      <c r="CB810" t="s">
        <v>11606</v>
      </c>
      <c r="CC810">
        <v>2014</v>
      </c>
      <c r="CD810" t="s">
        <v>370</v>
      </c>
      <c r="CE810" t="s">
        <v>361</v>
      </c>
      <c r="CN810" t="s">
        <v>359</v>
      </c>
      <c r="CO810" t="s">
        <v>359</v>
      </c>
      <c r="CP810" t="s">
        <v>375</v>
      </c>
      <c r="CQ810" t="s">
        <v>359</v>
      </c>
      <c r="CR810">
        <v>0</v>
      </c>
      <c r="CS810" t="s">
        <v>359</v>
      </c>
      <c r="CT810" t="s">
        <v>376</v>
      </c>
      <c r="CU810" t="s">
        <v>359</v>
      </c>
      <c r="CV810" t="s">
        <v>375</v>
      </c>
      <c r="CW810" t="s">
        <v>359</v>
      </c>
      <c r="CX810" t="s">
        <v>11607</v>
      </c>
      <c r="CY810" t="s">
        <v>11608</v>
      </c>
      <c r="CZ810" t="s">
        <v>3146</v>
      </c>
      <c r="DA810" t="s">
        <v>11609</v>
      </c>
      <c r="DB810">
        <v>17</v>
      </c>
      <c r="DC810" t="s">
        <v>11610</v>
      </c>
      <c r="DD810">
        <v>2014</v>
      </c>
      <c r="DE810" t="s">
        <v>369</v>
      </c>
      <c r="DF810" t="s">
        <v>359</v>
      </c>
      <c r="DG810">
        <v>1</v>
      </c>
      <c r="DH810">
        <v>10</v>
      </c>
      <c r="DI810" t="s">
        <v>2592</v>
      </c>
      <c r="DJ810" t="s">
        <v>359</v>
      </c>
      <c r="DL810" t="s">
        <v>370</v>
      </c>
      <c r="DM810" t="s">
        <v>11611</v>
      </c>
      <c r="DN810" t="s">
        <v>11612</v>
      </c>
    </row>
    <row r="811" spans="1:118" x14ac:dyDescent="0.3">
      <c r="A811" t="s">
        <v>11613</v>
      </c>
      <c r="B811">
        <v>1</v>
      </c>
      <c r="D811" t="s">
        <v>465</v>
      </c>
      <c r="E811" t="s">
        <v>11614</v>
      </c>
      <c r="F811" t="s">
        <v>11615</v>
      </c>
      <c r="G811" t="s">
        <v>468</v>
      </c>
      <c r="H811" t="s">
        <v>3824</v>
      </c>
      <c r="I811">
        <v>2017</v>
      </c>
      <c r="J811" t="s">
        <v>353</v>
      </c>
      <c r="K811" t="s">
        <v>354</v>
      </c>
      <c r="L811" t="s">
        <v>470</v>
      </c>
      <c r="M811" t="s">
        <v>471</v>
      </c>
      <c r="N811" t="s">
        <v>3518</v>
      </c>
      <c r="Q811" t="s">
        <v>11616</v>
      </c>
      <c r="R811">
        <v>893</v>
      </c>
      <c r="T811">
        <v>109</v>
      </c>
      <c r="U811">
        <v>109</v>
      </c>
      <c r="V811">
        <v>0</v>
      </c>
      <c r="W811" t="s">
        <v>359</v>
      </c>
      <c r="X811" t="s">
        <v>394</v>
      </c>
      <c r="Z811">
        <v>2013</v>
      </c>
      <c r="AA811" t="s">
        <v>359</v>
      </c>
      <c r="AB811" t="s">
        <v>11617</v>
      </c>
      <c r="AC811" t="s">
        <v>362</v>
      </c>
      <c r="AD811" t="s">
        <v>11618</v>
      </c>
      <c r="AE811">
        <v>1</v>
      </c>
      <c r="AF811" t="s">
        <v>363</v>
      </c>
      <c r="AG811" t="s">
        <v>1625</v>
      </c>
      <c r="AH811" t="s">
        <v>1626</v>
      </c>
      <c r="AI811" t="s">
        <v>1627</v>
      </c>
      <c r="AJ811" t="s">
        <v>1628</v>
      </c>
      <c r="AL811" t="s">
        <v>359</v>
      </c>
      <c r="AM811">
        <v>50</v>
      </c>
      <c r="AN811" t="s">
        <v>361</v>
      </c>
      <c r="AT811">
        <v>50</v>
      </c>
      <c r="AU811" t="s">
        <v>361</v>
      </c>
      <c r="BA811" t="s">
        <v>361</v>
      </c>
      <c r="BJ811" t="s">
        <v>361</v>
      </c>
      <c r="BP811" t="s">
        <v>361</v>
      </c>
      <c r="BV811" t="s">
        <v>361</v>
      </c>
      <c r="CE811" t="s">
        <v>361</v>
      </c>
      <c r="CN811" t="s">
        <v>359</v>
      </c>
      <c r="CO811" t="s">
        <v>359</v>
      </c>
      <c r="CP811" t="s">
        <v>375</v>
      </c>
      <c r="CQ811" t="s">
        <v>359</v>
      </c>
      <c r="CR811">
        <v>0</v>
      </c>
      <c r="CS811" t="s">
        <v>359</v>
      </c>
      <c r="CT811" t="s">
        <v>376</v>
      </c>
      <c r="CU811" t="s">
        <v>359</v>
      </c>
      <c r="CV811" t="s">
        <v>375</v>
      </c>
      <c r="CW811" t="s">
        <v>359</v>
      </c>
      <c r="CX811" t="s">
        <v>11619</v>
      </c>
      <c r="CY811" t="s">
        <v>11620</v>
      </c>
      <c r="CZ811" t="s">
        <v>11621</v>
      </c>
      <c r="DA811" t="s">
        <v>11622</v>
      </c>
      <c r="DB811">
        <v>1</v>
      </c>
      <c r="DC811" t="s">
        <v>11623</v>
      </c>
      <c r="DD811">
        <v>2013</v>
      </c>
      <c r="DE811" t="s">
        <v>370</v>
      </c>
      <c r="DF811" t="s">
        <v>361</v>
      </c>
      <c r="DJ811" t="s">
        <v>359</v>
      </c>
      <c r="DL811" t="s">
        <v>370</v>
      </c>
      <c r="DM811" t="s">
        <v>11618</v>
      </c>
      <c r="DN811" t="s">
        <v>11624</v>
      </c>
    </row>
    <row r="812" spans="1:118" x14ac:dyDescent="0.3">
      <c r="A812" t="s">
        <v>11625</v>
      </c>
      <c r="B812">
        <v>1</v>
      </c>
      <c r="D812" t="s">
        <v>465</v>
      </c>
      <c r="E812" t="s">
        <v>11626</v>
      </c>
      <c r="F812" t="s">
        <v>11627</v>
      </c>
      <c r="G812" t="s">
        <v>468</v>
      </c>
      <c r="H812" t="s">
        <v>2836</v>
      </c>
      <c r="I812">
        <v>2017</v>
      </c>
      <c r="J812" t="s">
        <v>353</v>
      </c>
      <c r="K812" t="s">
        <v>354</v>
      </c>
      <c r="L812" t="s">
        <v>470</v>
      </c>
      <c r="M812" t="s">
        <v>1569</v>
      </c>
      <c r="N812" t="s">
        <v>5271</v>
      </c>
      <c r="Q812" t="s">
        <v>11628</v>
      </c>
      <c r="R812">
        <v>30604</v>
      </c>
      <c r="T812">
        <v>120</v>
      </c>
      <c r="U812">
        <v>120</v>
      </c>
      <c r="V812">
        <v>0</v>
      </c>
      <c r="W812" t="s">
        <v>359</v>
      </c>
      <c r="X812" t="s">
        <v>360</v>
      </c>
      <c r="Z812">
        <v>2012</v>
      </c>
      <c r="AA812" t="s">
        <v>361</v>
      </c>
      <c r="AC812" t="s">
        <v>362</v>
      </c>
      <c r="AD812" t="s">
        <v>11629</v>
      </c>
      <c r="AE812">
        <v>2</v>
      </c>
      <c r="AF812" t="s">
        <v>363</v>
      </c>
      <c r="AG812" t="s">
        <v>670</v>
      </c>
      <c r="AH812" t="s">
        <v>671</v>
      </c>
      <c r="AI812" t="s">
        <v>672</v>
      </c>
      <c r="AJ812" t="s">
        <v>673</v>
      </c>
      <c r="AL812" t="s">
        <v>359</v>
      </c>
      <c r="AM812">
        <v>4</v>
      </c>
      <c r="AN812" t="s">
        <v>361</v>
      </c>
      <c r="AT812">
        <v>4</v>
      </c>
      <c r="AU812" t="s">
        <v>361</v>
      </c>
      <c r="BA812" t="s">
        <v>361</v>
      </c>
      <c r="BJ812" t="s">
        <v>361</v>
      </c>
      <c r="BP812" t="s">
        <v>361</v>
      </c>
      <c r="BV812" t="s">
        <v>361</v>
      </c>
      <c r="CE812" t="s">
        <v>361</v>
      </c>
      <c r="CN812" t="s">
        <v>359</v>
      </c>
      <c r="CO812" t="s">
        <v>359</v>
      </c>
      <c r="CP812" t="s">
        <v>375</v>
      </c>
      <c r="CQ812" t="s">
        <v>359</v>
      </c>
      <c r="CR812">
        <v>0</v>
      </c>
      <c r="CS812" t="s">
        <v>359</v>
      </c>
      <c r="CT812" t="s">
        <v>376</v>
      </c>
      <c r="CU812" t="s">
        <v>359</v>
      </c>
      <c r="CV812" t="s">
        <v>375</v>
      </c>
      <c r="CW812" t="s">
        <v>359</v>
      </c>
      <c r="CX812" t="s">
        <v>11630</v>
      </c>
      <c r="CY812" t="s">
        <v>11631</v>
      </c>
      <c r="CZ812" t="s">
        <v>11632</v>
      </c>
      <c r="DA812" t="s">
        <v>11633</v>
      </c>
      <c r="DB812">
        <v>2</v>
      </c>
      <c r="DC812" t="s">
        <v>11634</v>
      </c>
      <c r="DD812">
        <v>2012</v>
      </c>
      <c r="DE812" t="s">
        <v>370</v>
      </c>
      <c r="DF812" t="s">
        <v>361</v>
      </c>
      <c r="DJ812" t="s">
        <v>359</v>
      </c>
      <c r="DL812" t="s">
        <v>370</v>
      </c>
      <c r="DM812" t="s">
        <v>11629</v>
      </c>
      <c r="DN812" t="s">
        <v>11635</v>
      </c>
    </row>
    <row r="813" spans="1:118" x14ac:dyDescent="0.3">
      <c r="A813" t="s">
        <v>11636</v>
      </c>
      <c r="B813">
        <v>1</v>
      </c>
      <c r="D813" t="s">
        <v>348</v>
      </c>
      <c r="E813" t="s">
        <v>11637</v>
      </c>
      <c r="F813" t="s">
        <v>11638</v>
      </c>
      <c r="G813" t="s">
        <v>351</v>
      </c>
      <c r="H813" t="s">
        <v>11639</v>
      </c>
      <c r="I813">
        <v>2017</v>
      </c>
      <c r="J813" t="s">
        <v>353</v>
      </c>
      <c r="K813" t="s">
        <v>354</v>
      </c>
      <c r="L813" t="s">
        <v>446</v>
      </c>
      <c r="M813" t="s">
        <v>447</v>
      </c>
      <c r="N813" t="s">
        <v>448</v>
      </c>
      <c r="Q813" t="s">
        <v>1164</v>
      </c>
      <c r="R813">
        <v>14106</v>
      </c>
      <c r="T813">
        <v>197</v>
      </c>
      <c r="U813">
        <v>197</v>
      </c>
      <c r="V813">
        <v>0</v>
      </c>
      <c r="W813" t="s">
        <v>359</v>
      </c>
      <c r="X813" t="s">
        <v>394</v>
      </c>
      <c r="Z813">
        <v>2003</v>
      </c>
      <c r="AA813" t="s">
        <v>359</v>
      </c>
      <c r="AB813" t="s">
        <v>11640</v>
      </c>
      <c r="AC813" t="s">
        <v>1150</v>
      </c>
      <c r="AE813">
        <v>2</v>
      </c>
      <c r="AF813" t="s">
        <v>363</v>
      </c>
      <c r="AG813" t="s">
        <v>519</v>
      </c>
      <c r="AH813" t="s">
        <v>520</v>
      </c>
      <c r="AI813" t="s">
        <v>521</v>
      </c>
      <c r="AJ813" t="s">
        <v>522</v>
      </c>
      <c r="AL813" t="s">
        <v>359</v>
      </c>
      <c r="AM813">
        <v>3</v>
      </c>
      <c r="AN813" t="s">
        <v>359</v>
      </c>
      <c r="AO813">
        <v>1</v>
      </c>
      <c r="AQ813" t="s">
        <v>368</v>
      </c>
      <c r="AR813">
        <v>2003</v>
      </c>
      <c r="AS813" t="s">
        <v>370</v>
      </c>
      <c r="AT813">
        <v>3</v>
      </c>
      <c r="AU813" t="s">
        <v>359</v>
      </c>
      <c r="AV813">
        <v>2</v>
      </c>
      <c r="AX813">
        <v>2003</v>
      </c>
      <c r="AY813" t="s">
        <v>370</v>
      </c>
      <c r="AZ813">
        <v>35000</v>
      </c>
      <c r="BA813" t="s">
        <v>359</v>
      </c>
      <c r="BB813">
        <v>7</v>
      </c>
      <c r="BC813" t="s">
        <v>523</v>
      </c>
      <c r="BD813" t="s">
        <v>2810</v>
      </c>
      <c r="BE813" t="s">
        <v>525</v>
      </c>
      <c r="BF813" t="s">
        <v>2811</v>
      </c>
      <c r="BH813">
        <v>2003</v>
      </c>
      <c r="BI813" t="s">
        <v>370</v>
      </c>
      <c r="BJ813" t="s">
        <v>359</v>
      </c>
      <c r="BK813">
        <v>14</v>
      </c>
      <c r="BL813" t="s">
        <v>368</v>
      </c>
      <c r="BN813">
        <v>2003</v>
      </c>
      <c r="BO813" t="s">
        <v>370</v>
      </c>
      <c r="BP813" t="s">
        <v>359</v>
      </c>
      <c r="BQ813">
        <v>1</v>
      </c>
      <c r="BS813">
        <v>2003</v>
      </c>
      <c r="BT813" t="s">
        <v>370</v>
      </c>
      <c r="BU813">
        <v>35000</v>
      </c>
      <c r="BV813" t="s">
        <v>361</v>
      </c>
      <c r="CE813" t="s">
        <v>361</v>
      </c>
      <c r="CN813" t="s">
        <v>359</v>
      </c>
      <c r="CO813" t="s">
        <v>359</v>
      </c>
      <c r="CP813" t="s">
        <v>375</v>
      </c>
      <c r="CQ813" t="s">
        <v>359</v>
      </c>
      <c r="CR813">
        <v>0</v>
      </c>
      <c r="CS813" t="s">
        <v>359</v>
      </c>
      <c r="CT813" t="s">
        <v>376</v>
      </c>
      <c r="CU813" t="s">
        <v>359</v>
      </c>
      <c r="CV813" t="s">
        <v>375</v>
      </c>
      <c r="CW813" t="s">
        <v>359</v>
      </c>
      <c r="CX813" t="s">
        <v>11641</v>
      </c>
      <c r="CY813" t="s">
        <v>11642</v>
      </c>
      <c r="CZ813" t="s">
        <v>11643</v>
      </c>
      <c r="DA813" t="s">
        <v>11644</v>
      </c>
      <c r="DB813">
        <v>1</v>
      </c>
      <c r="DC813" t="s">
        <v>11645</v>
      </c>
      <c r="DD813">
        <v>2003</v>
      </c>
      <c r="DE813" t="s">
        <v>370</v>
      </c>
      <c r="DF813" t="s">
        <v>361</v>
      </c>
      <c r="DJ813" t="s">
        <v>359</v>
      </c>
      <c r="DL813" t="s">
        <v>370</v>
      </c>
      <c r="DN813" t="s">
        <v>11646</v>
      </c>
    </row>
    <row r="814" spans="1:118" x14ac:dyDescent="0.3">
      <c r="A814" t="s">
        <v>11647</v>
      </c>
      <c r="B814">
        <v>1</v>
      </c>
      <c r="D814" t="s">
        <v>348</v>
      </c>
      <c r="E814" t="s">
        <v>11648</v>
      </c>
      <c r="F814" t="s">
        <v>11649</v>
      </c>
      <c r="G814" t="s">
        <v>351</v>
      </c>
      <c r="H814" t="s">
        <v>8358</v>
      </c>
      <c r="I814">
        <v>2017</v>
      </c>
      <c r="J814" t="s">
        <v>353</v>
      </c>
      <c r="K814" t="s">
        <v>354</v>
      </c>
      <c r="L814" t="s">
        <v>981</v>
      </c>
      <c r="M814" t="s">
        <v>831</v>
      </c>
      <c r="N814" t="s">
        <v>2050</v>
      </c>
      <c r="Q814" t="s">
        <v>983</v>
      </c>
      <c r="R814">
        <v>14106</v>
      </c>
      <c r="T814">
        <v>505</v>
      </c>
      <c r="U814">
        <v>505</v>
      </c>
      <c r="V814">
        <v>0</v>
      </c>
      <c r="W814" t="s">
        <v>359</v>
      </c>
      <c r="X814" t="s">
        <v>360</v>
      </c>
      <c r="Z814">
        <v>2012</v>
      </c>
      <c r="AA814" t="s">
        <v>361</v>
      </c>
      <c r="AC814" t="s">
        <v>362</v>
      </c>
      <c r="AD814" t="s">
        <v>984</v>
      </c>
      <c r="AE814">
        <v>3</v>
      </c>
      <c r="AF814" t="s">
        <v>363</v>
      </c>
      <c r="AG814" t="s">
        <v>450</v>
      </c>
      <c r="AH814" t="s">
        <v>451</v>
      </c>
      <c r="AI814" t="s">
        <v>452</v>
      </c>
      <c r="AJ814" t="s">
        <v>453</v>
      </c>
      <c r="AL814" t="s">
        <v>359</v>
      </c>
      <c r="AM814">
        <v>4.5</v>
      </c>
      <c r="AN814" t="s">
        <v>359</v>
      </c>
      <c r="AO814">
        <v>3</v>
      </c>
      <c r="AQ814" t="s">
        <v>368</v>
      </c>
      <c r="AR814">
        <v>2009</v>
      </c>
      <c r="AS814" t="s">
        <v>370</v>
      </c>
      <c r="AT814">
        <v>4.5</v>
      </c>
      <c r="AU814" t="s">
        <v>359</v>
      </c>
      <c r="AV814">
        <v>2</v>
      </c>
      <c r="AX814">
        <v>2012</v>
      </c>
      <c r="AY814" t="s">
        <v>370</v>
      </c>
      <c r="AZ814">
        <v>5000</v>
      </c>
      <c r="BA814" t="s">
        <v>359</v>
      </c>
      <c r="BB814">
        <v>16</v>
      </c>
      <c r="BC814" t="s">
        <v>454</v>
      </c>
      <c r="BD814" t="s">
        <v>455</v>
      </c>
      <c r="BE814" t="s">
        <v>456</v>
      </c>
      <c r="BF814" t="s">
        <v>457</v>
      </c>
      <c r="BH814">
        <v>2012</v>
      </c>
      <c r="BI814" t="s">
        <v>370</v>
      </c>
      <c r="BJ814" t="s">
        <v>359</v>
      </c>
      <c r="BK814">
        <v>8</v>
      </c>
      <c r="BL814" t="s">
        <v>368</v>
      </c>
      <c r="BM814" t="s">
        <v>11650</v>
      </c>
      <c r="BN814">
        <v>2012</v>
      </c>
      <c r="BO814" t="s">
        <v>370</v>
      </c>
      <c r="BP814" t="s">
        <v>359</v>
      </c>
      <c r="BQ814">
        <v>2</v>
      </c>
      <c r="BS814">
        <v>2012</v>
      </c>
      <c r="BT814" t="s">
        <v>370</v>
      </c>
      <c r="BU814">
        <v>5000</v>
      </c>
      <c r="BV814" t="s">
        <v>359</v>
      </c>
      <c r="BW814">
        <v>1</v>
      </c>
      <c r="BY814">
        <v>2009</v>
      </c>
      <c r="BZ814" t="s">
        <v>370</v>
      </c>
      <c r="CA814" t="s">
        <v>359</v>
      </c>
      <c r="CC814">
        <v>2009</v>
      </c>
      <c r="CD814" t="s">
        <v>370</v>
      </c>
      <c r="CE814" t="s">
        <v>361</v>
      </c>
      <c r="CN814" t="s">
        <v>359</v>
      </c>
      <c r="CO814" t="s">
        <v>359</v>
      </c>
      <c r="CP814" t="s">
        <v>375</v>
      </c>
      <c r="CQ814" t="s">
        <v>359</v>
      </c>
      <c r="CR814">
        <v>0</v>
      </c>
      <c r="CS814" t="s">
        <v>359</v>
      </c>
      <c r="CT814" t="s">
        <v>376</v>
      </c>
      <c r="CU814" t="s">
        <v>359</v>
      </c>
      <c r="CV814" t="s">
        <v>375</v>
      </c>
      <c r="CW814" t="s">
        <v>359</v>
      </c>
      <c r="CX814" t="s">
        <v>11651</v>
      </c>
      <c r="CY814" t="s">
        <v>11652</v>
      </c>
      <c r="CZ814" t="s">
        <v>11653</v>
      </c>
      <c r="DA814" t="s">
        <v>11654</v>
      </c>
      <c r="DB814">
        <v>1</v>
      </c>
      <c r="DC814" t="s">
        <v>11655</v>
      </c>
      <c r="DD814">
        <v>2012</v>
      </c>
      <c r="DE814" t="s">
        <v>370</v>
      </c>
      <c r="DF814" t="s">
        <v>361</v>
      </c>
      <c r="DJ814" t="s">
        <v>361</v>
      </c>
      <c r="DK814" t="s">
        <v>2642</v>
      </c>
      <c r="DL814" t="s">
        <v>370</v>
      </c>
      <c r="DM814" t="s">
        <v>984</v>
      </c>
      <c r="DN814" t="s">
        <v>11656</v>
      </c>
    </row>
    <row r="815" spans="1:118" x14ac:dyDescent="0.3">
      <c r="A815" t="s">
        <v>11657</v>
      </c>
      <c r="B815">
        <v>1</v>
      </c>
      <c r="D815" t="s">
        <v>559</v>
      </c>
      <c r="E815" t="s">
        <v>11658</v>
      </c>
      <c r="F815" t="s">
        <v>11659</v>
      </c>
      <c r="G815" t="s">
        <v>562</v>
      </c>
      <c r="H815" t="s">
        <v>11660</v>
      </c>
      <c r="I815">
        <v>2017</v>
      </c>
      <c r="J815" t="s">
        <v>353</v>
      </c>
      <c r="K815" t="s">
        <v>354</v>
      </c>
      <c r="L815" t="s">
        <v>666</v>
      </c>
      <c r="M815" t="s">
        <v>2121</v>
      </c>
      <c r="N815" t="s">
        <v>2443</v>
      </c>
      <c r="Q815" t="s">
        <v>729</v>
      </c>
      <c r="R815">
        <v>26296</v>
      </c>
      <c r="T815">
        <v>136</v>
      </c>
      <c r="U815">
        <v>136</v>
      </c>
      <c r="V815">
        <v>0</v>
      </c>
      <c r="W815" t="s">
        <v>359</v>
      </c>
      <c r="X815" t="s">
        <v>360</v>
      </c>
      <c r="Z815">
        <v>1987</v>
      </c>
      <c r="AA815" t="s">
        <v>359</v>
      </c>
      <c r="AB815" t="s">
        <v>730</v>
      </c>
      <c r="AC815" t="s">
        <v>362</v>
      </c>
      <c r="AE815">
        <v>1</v>
      </c>
      <c r="AF815" t="s">
        <v>363</v>
      </c>
      <c r="AG815" t="s">
        <v>731</v>
      </c>
      <c r="AH815" t="s">
        <v>732</v>
      </c>
      <c r="AI815" t="s">
        <v>733</v>
      </c>
      <c r="AJ815" t="s">
        <v>734</v>
      </c>
      <c r="AK815" t="s">
        <v>11661</v>
      </c>
      <c r="AL815" t="s">
        <v>359</v>
      </c>
      <c r="AM815">
        <v>5</v>
      </c>
      <c r="AN815" t="s">
        <v>359</v>
      </c>
      <c r="AO815">
        <v>1</v>
      </c>
      <c r="AP815" t="s">
        <v>11662</v>
      </c>
      <c r="AQ815" t="s">
        <v>401</v>
      </c>
      <c r="AR815">
        <v>2007</v>
      </c>
      <c r="AS815" t="s">
        <v>370</v>
      </c>
      <c r="AT815">
        <v>5</v>
      </c>
      <c r="AU815" t="s">
        <v>359</v>
      </c>
      <c r="AV815">
        <v>1</v>
      </c>
      <c r="AX815">
        <v>2016</v>
      </c>
      <c r="AY815" t="s">
        <v>370</v>
      </c>
      <c r="AZ815">
        <v>1900</v>
      </c>
      <c r="BA815" t="s">
        <v>359</v>
      </c>
      <c r="BB815">
        <v>39</v>
      </c>
      <c r="BC815" t="s">
        <v>735</v>
      </c>
      <c r="BD815" t="s">
        <v>736</v>
      </c>
      <c r="BE815" t="s">
        <v>737</v>
      </c>
      <c r="BF815" t="s">
        <v>738</v>
      </c>
      <c r="BG815" t="s">
        <v>11663</v>
      </c>
      <c r="BH815">
        <v>2016</v>
      </c>
      <c r="BI815" t="s">
        <v>370</v>
      </c>
      <c r="BJ815" t="s">
        <v>359</v>
      </c>
      <c r="BK815">
        <v>17</v>
      </c>
      <c r="BL815" t="s">
        <v>11664</v>
      </c>
      <c r="BM815" t="s">
        <v>11665</v>
      </c>
      <c r="BN815">
        <v>2016</v>
      </c>
      <c r="BO815" t="s">
        <v>370</v>
      </c>
      <c r="BP815" t="s">
        <v>359</v>
      </c>
      <c r="BQ815">
        <v>6</v>
      </c>
      <c r="BS815">
        <v>2016</v>
      </c>
      <c r="BT815" t="s">
        <v>370</v>
      </c>
      <c r="BU815">
        <v>40000</v>
      </c>
      <c r="BV815" t="s">
        <v>359</v>
      </c>
      <c r="BW815">
        <v>5</v>
      </c>
      <c r="BX815" t="s">
        <v>11666</v>
      </c>
      <c r="BY815">
        <v>2017</v>
      </c>
      <c r="BZ815" t="s">
        <v>370</v>
      </c>
      <c r="CA815" t="s">
        <v>359</v>
      </c>
      <c r="CB815" t="s">
        <v>11667</v>
      </c>
      <c r="CC815">
        <v>2016</v>
      </c>
      <c r="CD815" t="s">
        <v>370</v>
      </c>
      <c r="CE815" t="s">
        <v>359</v>
      </c>
      <c r="CG815" t="s">
        <v>740</v>
      </c>
      <c r="CH815">
        <v>2017</v>
      </c>
      <c r="CI815" t="s">
        <v>370</v>
      </c>
      <c r="CJ815" t="s">
        <v>361</v>
      </c>
      <c r="CN815" t="s">
        <v>359</v>
      </c>
      <c r="CO815" t="s">
        <v>359</v>
      </c>
      <c r="CP815" t="s">
        <v>375</v>
      </c>
      <c r="CQ815" t="s">
        <v>359</v>
      </c>
      <c r="CR815">
        <v>0</v>
      </c>
      <c r="CS815" t="s">
        <v>359</v>
      </c>
      <c r="CT815" t="s">
        <v>376</v>
      </c>
      <c r="CU815" t="s">
        <v>359</v>
      </c>
      <c r="CV815" t="s">
        <v>375</v>
      </c>
      <c r="CW815" t="s">
        <v>359</v>
      </c>
      <c r="CX815" t="s">
        <v>11668</v>
      </c>
      <c r="CY815" t="s">
        <v>11669</v>
      </c>
      <c r="CZ815" t="s">
        <v>11670</v>
      </c>
      <c r="DA815" t="s">
        <v>11671</v>
      </c>
      <c r="DB815">
        <v>64</v>
      </c>
      <c r="DC815" t="s">
        <v>11672</v>
      </c>
      <c r="DD815">
        <v>2016</v>
      </c>
      <c r="DE815" t="s">
        <v>370</v>
      </c>
      <c r="DF815" t="s">
        <v>361</v>
      </c>
      <c r="DJ815" t="s">
        <v>359</v>
      </c>
      <c r="DL815" t="s">
        <v>370</v>
      </c>
      <c r="DM815" t="s">
        <v>748</v>
      </c>
      <c r="DN815" t="s">
        <v>11673</v>
      </c>
    </row>
    <row r="816" spans="1:118" x14ac:dyDescent="0.3">
      <c r="A816" t="s">
        <v>11674</v>
      </c>
      <c r="B816">
        <v>1</v>
      </c>
      <c r="D816" t="s">
        <v>465</v>
      </c>
      <c r="E816" t="s">
        <v>11675</v>
      </c>
      <c r="F816" t="s">
        <v>11676</v>
      </c>
      <c r="G816" t="s">
        <v>468</v>
      </c>
      <c r="H816" t="s">
        <v>2251</v>
      </c>
      <c r="I816">
        <v>2017</v>
      </c>
      <c r="J816" t="s">
        <v>353</v>
      </c>
      <c r="K816" t="s">
        <v>354</v>
      </c>
      <c r="L816" t="s">
        <v>937</v>
      </c>
      <c r="M816" t="s">
        <v>1176</v>
      </c>
      <c r="N816" t="s">
        <v>1805</v>
      </c>
      <c r="Q816" t="s">
        <v>11677</v>
      </c>
      <c r="R816">
        <v>30604</v>
      </c>
      <c r="T816">
        <v>177</v>
      </c>
      <c r="U816">
        <v>177</v>
      </c>
      <c r="V816">
        <v>0</v>
      </c>
      <c r="W816" t="s">
        <v>359</v>
      </c>
      <c r="X816" t="s">
        <v>360</v>
      </c>
      <c r="Z816">
        <v>2015</v>
      </c>
      <c r="AA816" t="s">
        <v>361</v>
      </c>
      <c r="AC816" t="s">
        <v>362</v>
      </c>
      <c r="AD816" t="s">
        <v>11678</v>
      </c>
      <c r="AE816">
        <v>11</v>
      </c>
      <c r="AF816" t="s">
        <v>363</v>
      </c>
      <c r="AG816" t="s">
        <v>670</v>
      </c>
      <c r="AH816" t="s">
        <v>671</v>
      </c>
      <c r="AI816" t="s">
        <v>672</v>
      </c>
      <c r="AJ816" t="s">
        <v>673</v>
      </c>
      <c r="AL816" t="s">
        <v>359</v>
      </c>
      <c r="AM816">
        <v>4</v>
      </c>
      <c r="AN816" t="s">
        <v>361</v>
      </c>
      <c r="AT816">
        <v>4</v>
      </c>
      <c r="AU816" t="s">
        <v>361</v>
      </c>
      <c r="BA816" t="s">
        <v>361</v>
      </c>
      <c r="BJ816" t="s">
        <v>361</v>
      </c>
      <c r="BP816" t="s">
        <v>361</v>
      </c>
      <c r="BV816" t="s">
        <v>361</v>
      </c>
      <c r="CE816" t="s">
        <v>361</v>
      </c>
      <c r="CN816" t="s">
        <v>359</v>
      </c>
      <c r="CO816" t="s">
        <v>359</v>
      </c>
      <c r="CP816" t="s">
        <v>375</v>
      </c>
      <c r="CQ816" t="s">
        <v>359</v>
      </c>
      <c r="CR816">
        <v>0</v>
      </c>
      <c r="CS816" t="s">
        <v>359</v>
      </c>
      <c r="CT816" t="s">
        <v>376</v>
      </c>
      <c r="CU816" t="s">
        <v>359</v>
      </c>
      <c r="CV816" t="s">
        <v>375</v>
      </c>
      <c r="CW816" t="s">
        <v>359</v>
      </c>
      <c r="CX816" t="s">
        <v>11679</v>
      </c>
      <c r="CY816" t="s">
        <v>11680</v>
      </c>
      <c r="CZ816" t="s">
        <v>11681</v>
      </c>
      <c r="DA816" t="s">
        <v>11682</v>
      </c>
      <c r="DB816">
        <v>6</v>
      </c>
      <c r="DC816" t="s">
        <v>11683</v>
      </c>
      <c r="DD816">
        <v>2015</v>
      </c>
      <c r="DE816" t="s">
        <v>370</v>
      </c>
      <c r="DF816" t="s">
        <v>361</v>
      </c>
      <c r="DJ816" t="s">
        <v>359</v>
      </c>
      <c r="DL816" t="s">
        <v>370</v>
      </c>
      <c r="DM816" t="s">
        <v>11678</v>
      </c>
      <c r="DN816" t="s">
        <v>11684</v>
      </c>
    </row>
    <row r="817" spans="1:118" x14ac:dyDescent="0.3">
      <c r="A817" t="s">
        <v>11685</v>
      </c>
      <c r="B817">
        <v>1</v>
      </c>
      <c r="D817" t="s">
        <v>465</v>
      </c>
      <c r="E817" t="s">
        <v>11686</v>
      </c>
      <c r="F817" t="s">
        <v>11687</v>
      </c>
      <c r="G817" t="s">
        <v>468</v>
      </c>
      <c r="H817" t="s">
        <v>11688</v>
      </c>
      <c r="I817">
        <v>2017</v>
      </c>
      <c r="J817" t="s">
        <v>353</v>
      </c>
      <c r="K817" t="s">
        <v>354</v>
      </c>
      <c r="L817" t="s">
        <v>937</v>
      </c>
      <c r="M817" t="s">
        <v>847</v>
      </c>
      <c r="N817" t="s">
        <v>1476</v>
      </c>
      <c r="Q817" t="s">
        <v>11689</v>
      </c>
      <c r="R817">
        <v>30604</v>
      </c>
      <c r="T817">
        <v>121</v>
      </c>
      <c r="U817">
        <v>121</v>
      </c>
      <c r="V817">
        <v>0</v>
      </c>
      <c r="W817" t="s">
        <v>359</v>
      </c>
      <c r="X817" t="s">
        <v>360</v>
      </c>
      <c r="Z817">
        <v>2017</v>
      </c>
      <c r="AA817" t="s">
        <v>361</v>
      </c>
      <c r="AC817" t="s">
        <v>362</v>
      </c>
      <c r="AD817" t="s">
        <v>9692</v>
      </c>
      <c r="AE817">
        <v>2</v>
      </c>
      <c r="AF817" t="s">
        <v>363</v>
      </c>
      <c r="AG817" t="s">
        <v>670</v>
      </c>
      <c r="AH817" t="s">
        <v>671</v>
      </c>
      <c r="AI817" t="s">
        <v>672</v>
      </c>
      <c r="AJ817" t="s">
        <v>673</v>
      </c>
      <c r="AL817" t="s">
        <v>359</v>
      </c>
      <c r="AM817">
        <v>4</v>
      </c>
      <c r="AN817" t="s">
        <v>361</v>
      </c>
      <c r="AT817">
        <v>4</v>
      </c>
      <c r="AU817" t="s">
        <v>361</v>
      </c>
      <c r="BA817" t="s">
        <v>359</v>
      </c>
      <c r="BB817">
        <v>1</v>
      </c>
      <c r="BC817" t="s">
        <v>11690</v>
      </c>
      <c r="BD817" t="s">
        <v>11691</v>
      </c>
      <c r="BE817" t="s">
        <v>11692</v>
      </c>
      <c r="BF817" t="s">
        <v>11693</v>
      </c>
      <c r="BG817" t="s">
        <v>11694</v>
      </c>
      <c r="BH817">
        <v>2017</v>
      </c>
      <c r="BI817" t="s">
        <v>622</v>
      </c>
      <c r="BJ817" t="s">
        <v>361</v>
      </c>
      <c r="BP817" t="s">
        <v>361</v>
      </c>
      <c r="BV817" t="s">
        <v>361</v>
      </c>
      <c r="CE817" t="s">
        <v>361</v>
      </c>
      <c r="CN817" t="s">
        <v>359</v>
      </c>
      <c r="CO817" t="s">
        <v>359</v>
      </c>
      <c r="CP817" t="s">
        <v>375</v>
      </c>
      <c r="CQ817" t="s">
        <v>359</v>
      </c>
      <c r="CR817">
        <v>0</v>
      </c>
      <c r="CS817" t="s">
        <v>359</v>
      </c>
      <c r="CT817" t="s">
        <v>376</v>
      </c>
      <c r="CU817" t="s">
        <v>359</v>
      </c>
      <c r="CV817" t="s">
        <v>375</v>
      </c>
      <c r="CW817" t="s">
        <v>359</v>
      </c>
      <c r="CX817" t="s">
        <v>11695</v>
      </c>
      <c r="CY817" t="s">
        <v>11696</v>
      </c>
      <c r="CZ817" t="s">
        <v>11697</v>
      </c>
      <c r="DA817" t="s">
        <v>11698</v>
      </c>
      <c r="DB817">
        <v>2</v>
      </c>
      <c r="DC817" t="s">
        <v>11699</v>
      </c>
      <c r="DD817">
        <v>2017</v>
      </c>
      <c r="DE817" t="s">
        <v>622</v>
      </c>
      <c r="DF817" t="s">
        <v>361</v>
      </c>
      <c r="DJ817" t="s">
        <v>361</v>
      </c>
      <c r="DK817" t="s">
        <v>11700</v>
      </c>
      <c r="DL817" t="s">
        <v>622</v>
      </c>
      <c r="DM817" t="s">
        <v>9692</v>
      </c>
      <c r="DN817" t="s">
        <v>11701</v>
      </c>
    </row>
    <row r="818" spans="1:118" x14ac:dyDescent="0.3">
      <c r="A818" t="s">
        <v>11702</v>
      </c>
      <c r="B818">
        <v>1</v>
      </c>
      <c r="D818" t="s">
        <v>465</v>
      </c>
      <c r="E818" t="s">
        <v>11703</v>
      </c>
      <c r="F818" t="s">
        <v>11704</v>
      </c>
      <c r="G818" t="s">
        <v>468</v>
      </c>
      <c r="H818" t="s">
        <v>11705</v>
      </c>
      <c r="I818">
        <v>2017</v>
      </c>
      <c r="J818" t="s">
        <v>353</v>
      </c>
      <c r="K818" t="s">
        <v>354</v>
      </c>
      <c r="L818" t="s">
        <v>470</v>
      </c>
      <c r="M818" t="s">
        <v>1098</v>
      </c>
      <c r="N818" t="s">
        <v>2617</v>
      </c>
      <c r="Q818" t="s">
        <v>11706</v>
      </c>
      <c r="R818">
        <v>9577</v>
      </c>
      <c r="T818">
        <v>129</v>
      </c>
      <c r="U818">
        <v>129</v>
      </c>
      <c r="V818">
        <v>0</v>
      </c>
      <c r="W818" t="s">
        <v>359</v>
      </c>
      <c r="X818" t="s">
        <v>360</v>
      </c>
      <c r="Z818">
        <v>2015</v>
      </c>
      <c r="AA818" t="s">
        <v>359</v>
      </c>
      <c r="AB818" t="s">
        <v>11707</v>
      </c>
      <c r="AC818" t="s">
        <v>362</v>
      </c>
      <c r="AD818" t="s">
        <v>11708</v>
      </c>
      <c r="AE818">
        <v>10</v>
      </c>
      <c r="AF818" t="s">
        <v>363</v>
      </c>
      <c r="AG818" t="s">
        <v>11709</v>
      </c>
      <c r="AH818" t="s">
        <v>1102</v>
      </c>
      <c r="AI818" t="s">
        <v>1103</v>
      </c>
      <c r="AJ818" t="s">
        <v>1104</v>
      </c>
      <c r="AL818" t="s">
        <v>359</v>
      </c>
      <c r="AM818">
        <v>40</v>
      </c>
      <c r="AN818" t="s">
        <v>361</v>
      </c>
      <c r="AT818">
        <v>40</v>
      </c>
      <c r="AU818" t="s">
        <v>361</v>
      </c>
      <c r="BA818" t="s">
        <v>361</v>
      </c>
      <c r="BJ818" t="s">
        <v>361</v>
      </c>
      <c r="BP818" t="s">
        <v>361</v>
      </c>
      <c r="BV818" t="s">
        <v>361</v>
      </c>
      <c r="CE818" t="s">
        <v>361</v>
      </c>
      <c r="CN818" t="s">
        <v>359</v>
      </c>
      <c r="CO818" t="s">
        <v>359</v>
      </c>
      <c r="CP818" t="s">
        <v>375</v>
      </c>
      <c r="CQ818" t="s">
        <v>359</v>
      </c>
      <c r="CR818">
        <v>0</v>
      </c>
      <c r="CS818" t="s">
        <v>359</v>
      </c>
      <c r="CT818" t="s">
        <v>376</v>
      </c>
      <c r="CU818" t="s">
        <v>359</v>
      </c>
      <c r="CV818" t="s">
        <v>375</v>
      </c>
      <c r="CW818" t="s">
        <v>359</v>
      </c>
      <c r="CX818" t="s">
        <v>11710</v>
      </c>
      <c r="CY818" t="s">
        <v>11711</v>
      </c>
      <c r="CZ818" t="s">
        <v>11712</v>
      </c>
      <c r="DA818" t="s">
        <v>11713</v>
      </c>
      <c r="DB818">
        <v>1</v>
      </c>
      <c r="DC818" t="s">
        <v>11714</v>
      </c>
      <c r="DD818">
        <v>2015</v>
      </c>
      <c r="DE818" t="s">
        <v>370</v>
      </c>
      <c r="DF818" t="s">
        <v>361</v>
      </c>
      <c r="DJ818" t="s">
        <v>359</v>
      </c>
      <c r="DL818" t="s">
        <v>370</v>
      </c>
      <c r="DM818" t="s">
        <v>11708</v>
      </c>
      <c r="DN818" t="s">
        <v>11715</v>
      </c>
    </row>
    <row r="819" spans="1:118" x14ac:dyDescent="0.3">
      <c r="A819" t="s">
        <v>11716</v>
      </c>
      <c r="B819">
        <v>1</v>
      </c>
      <c r="D819" t="s">
        <v>465</v>
      </c>
      <c r="E819" t="s">
        <v>11717</v>
      </c>
      <c r="F819" t="s">
        <v>11718</v>
      </c>
      <c r="G819" t="s">
        <v>468</v>
      </c>
      <c r="H819" t="s">
        <v>4641</v>
      </c>
      <c r="I819">
        <v>2017</v>
      </c>
      <c r="J819" t="s">
        <v>353</v>
      </c>
      <c r="K819" t="s">
        <v>354</v>
      </c>
      <c r="L819" t="s">
        <v>470</v>
      </c>
      <c r="M819" t="s">
        <v>471</v>
      </c>
      <c r="N819" t="s">
        <v>3518</v>
      </c>
      <c r="Q819" t="s">
        <v>11719</v>
      </c>
      <c r="R819">
        <v>9577</v>
      </c>
      <c r="T819">
        <v>109</v>
      </c>
      <c r="U819">
        <v>109</v>
      </c>
      <c r="V819">
        <v>0</v>
      </c>
      <c r="W819" t="s">
        <v>359</v>
      </c>
      <c r="X819" t="s">
        <v>394</v>
      </c>
      <c r="Z819">
        <v>2015</v>
      </c>
      <c r="AA819" t="s">
        <v>361</v>
      </c>
      <c r="AC819" t="s">
        <v>1538</v>
      </c>
      <c r="AD819" t="s">
        <v>9941</v>
      </c>
      <c r="AE819">
        <v>1</v>
      </c>
      <c r="AF819" t="s">
        <v>363</v>
      </c>
      <c r="AG819" t="s">
        <v>11720</v>
      </c>
      <c r="AH819" t="s">
        <v>9943</v>
      </c>
      <c r="AI819" t="s">
        <v>9944</v>
      </c>
      <c r="AJ819" t="s">
        <v>11721</v>
      </c>
      <c r="AK819" t="s">
        <v>11722</v>
      </c>
      <c r="AL819" t="s">
        <v>359</v>
      </c>
      <c r="AM819">
        <v>40</v>
      </c>
      <c r="AN819" t="s">
        <v>359</v>
      </c>
      <c r="AO819">
        <v>1</v>
      </c>
      <c r="AP819" t="s">
        <v>11723</v>
      </c>
      <c r="AQ819" t="s">
        <v>401</v>
      </c>
      <c r="AR819">
        <v>2015</v>
      </c>
      <c r="AS819" t="s">
        <v>370</v>
      </c>
      <c r="AT819">
        <v>40</v>
      </c>
      <c r="AU819" t="s">
        <v>359</v>
      </c>
      <c r="AV819">
        <v>1</v>
      </c>
      <c r="AW819" t="s">
        <v>11724</v>
      </c>
      <c r="AX819">
        <v>2015</v>
      </c>
      <c r="AY819" t="s">
        <v>370</v>
      </c>
      <c r="AZ819">
        <v>5</v>
      </c>
      <c r="BA819" t="s">
        <v>359</v>
      </c>
      <c r="BB819">
        <v>1</v>
      </c>
      <c r="BC819" t="s">
        <v>11725</v>
      </c>
      <c r="BD819" t="s">
        <v>11726</v>
      </c>
      <c r="BE819" t="s">
        <v>11727</v>
      </c>
      <c r="BF819" t="s">
        <v>11728</v>
      </c>
      <c r="BG819" t="s">
        <v>11729</v>
      </c>
      <c r="BH819">
        <v>2015</v>
      </c>
      <c r="BI819" t="s">
        <v>370</v>
      </c>
      <c r="BJ819" t="s">
        <v>359</v>
      </c>
      <c r="BK819">
        <v>1</v>
      </c>
      <c r="BL819" t="s">
        <v>805</v>
      </c>
      <c r="BM819" t="s">
        <v>11730</v>
      </c>
      <c r="BN819">
        <v>2015</v>
      </c>
      <c r="BO819" t="s">
        <v>370</v>
      </c>
      <c r="BP819" t="s">
        <v>359</v>
      </c>
      <c r="BQ819">
        <v>1</v>
      </c>
      <c r="BS819">
        <v>2015</v>
      </c>
      <c r="BT819" t="s">
        <v>370</v>
      </c>
      <c r="BU819">
        <v>500</v>
      </c>
      <c r="BV819" t="s">
        <v>361</v>
      </c>
      <c r="CE819" t="s">
        <v>361</v>
      </c>
      <c r="CN819" t="s">
        <v>359</v>
      </c>
      <c r="CO819" t="s">
        <v>359</v>
      </c>
      <c r="CP819" t="s">
        <v>375</v>
      </c>
      <c r="CQ819" t="s">
        <v>359</v>
      </c>
      <c r="CR819">
        <v>0</v>
      </c>
      <c r="CS819" t="s">
        <v>359</v>
      </c>
      <c r="CT819" t="s">
        <v>376</v>
      </c>
      <c r="CU819" t="s">
        <v>359</v>
      </c>
      <c r="CV819" t="s">
        <v>375</v>
      </c>
      <c r="CW819" t="s">
        <v>359</v>
      </c>
      <c r="CX819" t="s">
        <v>11731</v>
      </c>
      <c r="CY819" t="s">
        <v>11732</v>
      </c>
      <c r="CZ819" t="s">
        <v>11733</v>
      </c>
      <c r="DA819" t="s">
        <v>11734</v>
      </c>
      <c r="DB819">
        <v>1</v>
      </c>
      <c r="DC819" t="s">
        <v>11735</v>
      </c>
      <c r="DD819">
        <v>2015</v>
      </c>
      <c r="DE819" t="s">
        <v>370</v>
      </c>
      <c r="DF819" t="s">
        <v>361</v>
      </c>
      <c r="DJ819" t="s">
        <v>359</v>
      </c>
      <c r="DL819" t="s">
        <v>370</v>
      </c>
      <c r="DM819" t="s">
        <v>9941</v>
      </c>
      <c r="DN819" t="s">
        <v>11736</v>
      </c>
    </row>
    <row r="820" spans="1:118" x14ac:dyDescent="0.3">
      <c r="A820" t="s">
        <v>11737</v>
      </c>
      <c r="B820">
        <v>1</v>
      </c>
      <c r="D820" t="s">
        <v>579</v>
      </c>
      <c r="E820" t="s">
        <v>11738</v>
      </c>
      <c r="F820" t="s">
        <v>11739</v>
      </c>
      <c r="G820" t="s">
        <v>582</v>
      </c>
      <c r="H820" t="s">
        <v>11740</v>
      </c>
      <c r="I820">
        <v>2017</v>
      </c>
      <c r="J820" t="s">
        <v>353</v>
      </c>
      <c r="K820" t="s">
        <v>354</v>
      </c>
      <c r="L820" t="s">
        <v>355</v>
      </c>
      <c r="M820" t="s">
        <v>356</v>
      </c>
      <c r="N820" t="s">
        <v>7055</v>
      </c>
      <c r="Q820" t="s">
        <v>2093</v>
      </c>
      <c r="R820">
        <v>10234</v>
      </c>
      <c r="T820">
        <v>163</v>
      </c>
      <c r="U820">
        <v>140</v>
      </c>
      <c r="V820">
        <v>23</v>
      </c>
      <c r="W820" t="s">
        <v>359</v>
      </c>
      <c r="X820" t="s">
        <v>360</v>
      </c>
      <c r="Z820">
        <v>2012</v>
      </c>
      <c r="AA820" t="s">
        <v>359</v>
      </c>
      <c r="AB820" t="s">
        <v>2094</v>
      </c>
      <c r="AC820" t="s">
        <v>587</v>
      </c>
      <c r="AD820" t="s">
        <v>11741</v>
      </c>
      <c r="AE820">
        <v>2</v>
      </c>
      <c r="AF820" t="s">
        <v>363</v>
      </c>
      <c r="AG820" t="s">
        <v>2095</v>
      </c>
      <c r="AH820" t="s">
        <v>2096</v>
      </c>
      <c r="AI820" t="s">
        <v>2097</v>
      </c>
      <c r="AJ820" t="s">
        <v>2098</v>
      </c>
      <c r="AL820" t="s">
        <v>359</v>
      </c>
      <c r="AM820">
        <v>15</v>
      </c>
      <c r="AN820" t="s">
        <v>359</v>
      </c>
      <c r="AO820">
        <v>2</v>
      </c>
      <c r="AQ820" t="s">
        <v>401</v>
      </c>
      <c r="AR820">
        <v>2012</v>
      </c>
      <c r="AS820" t="s">
        <v>370</v>
      </c>
      <c r="AT820">
        <v>65</v>
      </c>
      <c r="AU820" t="s">
        <v>359</v>
      </c>
      <c r="AV820">
        <v>2</v>
      </c>
      <c r="AX820">
        <v>2012</v>
      </c>
      <c r="AY820" t="s">
        <v>370</v>
      </c>
      <c r="AZ820">
        <v>12000</v>
      </c>
      <c r="BA820" t="s">
        <v>359</v>
      </c>
      <c r="BB820">
        <v>7</v>
      </c>
      <c r="BC820" t="s">
        <v>371</v>
      </c>
      <c r="BD820" t="s">
        <v>372</v>
      </c>
      <c r="BE820" t="s">
        <v>373</v>
      </c>
      <c r="BF820" t="s">
        <v>374</v>
      </c>
      <c r="BH820">
        <v>2012</v>
      </c>
      <c r="BI820" t="s">
        <v>370</v>
      </c>
      <c r="BJ820" t="s">
        <v>359</v>
      </c>
      <c r="BK820">
        <v>14</v>
      </c>
      <c r="BL820" t="s">
        <v>593</v>
      </c>
      <c r="BN820">
        <v>2012</v>
      </c>
      <c r="BO820" t="s">
        <v>370</v>
      </c>
      <c r="BP820" t="s">
        <v>361</v>
      </c>
      <c r="BV820" t="s">
        <v>361</v>
      </c>
      <c r="CE820" t="s">
        <v>361</v>
      </c>
      <c r="CN820" t="s">
        <v>359</v>
      </c>
      <c r="CO820" t="s">
        <v>359</v>
      </c>
      <c r="CP820" t="s">
        <v>375</v>
      </c>
      <c r="CQ820" t="s">
        <v>359</v>
      </c>
      <c r="CR820">
        <v>0</v>
      </c>
      <c r="CS820" t="s">
        <v>359</v>
      </c>
      <c r="CT820" t="s">
        <v>376</v>
      </c>
      <c r="CU820" t="s">
        <v>359</v>
      </c>
      <c r="CV820" t="s">
        <v>375</v>
      </c>
      <c r="CW820" t="s">
        <v>359</v>
      </c>
      <c r="CX820" t="s">
        <v>11742</v>
      </c>
      <c r="CY820" t="s">
        <v>11743</v>
      </c>
      <c r="CZ820" t="s">
        <v>11744</v>
      </c>
      <c r="DA820" t="s">
        <v>11745</v>
      </c>
      <c r="DB820">
        <v>1</v>
      </c>
      <c r="DC820" t="s">
        <v>11746</v>
      </c>
      <c r="DD820">
        <v>2012</v>
      </c>
      <c r="DE820" t="s">
        <v>370</v>
      </c>
      <c r="DF820" t="s">
        <v>361</v>
      </c>
      <c r="DJ820" t="s">
        <v>359</v>
      </c>
      <c r="DL820" t="s">
        <v>370</v>
      </c>
      <c r="DN820" t="s">
        <v>11747</v>
      </c>
    </row>
    <row r="821" spans="1:118" x14ac:dyDescent="0.3">
      <c r="A821" t="s">
        <v>11748</v>
      </c>
      <c r="B821">
        <v>1</v>
      </c>
      <c r="D821" t="s">
        <v>465</v>
      </c>
      <c r="E821" t="s">
        <v>11749</v>
      </c>
      <c r="F821" t="s">
        <v>11750</v>
      </c>
      <c r="G821" t="s">
        <v>468</v>
      </c>
      <c r="H821" t="s">
        <v>6663</v>
      </c>
      <c r="I821">
        <v>2017</v>
      </c>
      <c r="J821" t="s">
        <v>353</v>
      </c>
      <c r="K821" t="s">
        <v>354</v>
      </c>
      <c r="L821" t="s">
        <v>470</v>
      </c>
      <c r="M821" t="s">
        <v>1098</v>
      </c>
      <c r="N821" t="s">
        <v>1908</v>
      </c>
      <c r="Q821" t="s">
        <v>11751</v>
      </c>
      <c r="R821">
        <v>9577</v>
      </c>
      <c r="T821">
        <v>228</v>
      </c>
      <c r="U821">
        <v>228</v>
      </c>
      <c r="V821">
        <v>0</v>
      </c>
      <c r="W821" t="s">
        <v>359</v>
      </c>
      <c r="X821" t="s">
        <v>360</v>
      </c>
      <c r="Z821">
        <v>2015</v>
      </c>
      <c r="AA821" t="s">
        <v>361</v>
      </c>
      <c r="AC821" t="s">
        <v>362</v>
      </c>
      <c r="AD821" t="s">
        <v>11752</v>
      </c>
      <c r="AE821">
        <v>8</v>
      </c>
      <c r="AF821" t="s">
        <v>363</v>
      </c>
      <c r="AG821" t="s">
        <v>11753</v>
      </c>
      <c r="AH821" t="s">
        <v>1102</v>
      </c>
      <c r="AI821" t="s">
        <v>11754</v>
      </c>
      <c r="AJ821" t="s">
        <v>1104</v>
      </c>
      <c r="AL821" t="s">
        <v>359</v>
      </c>
      <c r="AM821">
        <v>40</v>
      </c>
      <c r="AN821" t="s">
        <v>359</v>
      </c>
      <c r="AO821">
        <v>8</v>
      </c>
      <c r="AQ821" t="s">
        <v>401</v>
      </c>
      <c r="AR821">
        <v>2017</v>
      </c>
      <c r="AS821" t="s">
        <v>370</v>
      </c>
      <c r="AT821">
        <v>40</v>
      </c>
      <c r="AU821" t="s">
        <v>359</v>
      </c>
      <c r="AV821">
        <v>1</v>
      </c>
      <c r="AX821">
        <v>2015</v>
      </c>
      <c r="AY821" t="s">
        <v>370</v>
      </c>
      <c r="AZ821">
        <v>2000</v>
      </c>
      <c r="BA821" t="s">
        <v>359</v>
      </c>
      <c r="BB821">
        <v>1</v>
      </c>
      <c r="BC821" t="s">
        <v>11755</v>
      </c>
      <c r="BD821" t="s">
        <v>11756</v>
      </c>
      <c r="BE821" t="s">
        <v>11757</v>
      </c>
      <c r="BF821" t="s">
        <v>11758</v>
      </c>
      <c r="BG821" t="s">
        <v>11759</v>
      </c>
      <c r="BH821">
        <v>2015</v>
      </c>
      <c r="BI821" t="s">
        <v>370</v>
      </c>
      <c r="BJ821" t="s">
        <v>361</v>
      </c>
      <c r="BP821" t="s">
        <v>359</v>
      </c>
      <c r="BQ821">
        <v>1</v>
      </c>
      <c r="BS821">
        <v>2015</v>
      </c>
      <c r="BT821" t="s">
        <v>370</v>
      </c>
      <c r="BU821">
        <v>2000</v>
      </c>
      <c r="BV821" t="s">
        <v>361</v>
      </c>
      <c r="CE821" t="s">
        <v>361</v>
      </c>
      <c r="CN821" t="s">
        <v>359</v>
      </c>
      <c r="CO821" t="s">
        <v>359</v>
      </c>
      <c r="CP821" t="s">
        <v>375</v>
      </c>
      <c r="CQ821" t="s">
        <v>359</v>
      </c>
      <c r="CR821">
        <v>0</v>
      </c>
      <c r="CS821" t="s">
        <v>359</v>
      </c>
      <c r="CT821" t="s">
        <v>376</v>
      </c>
      <c r="CU821" t="s">
        <v>359</v>
      </c>
      <c r="CV821" t="s">
        <v>375</v>
      </c>
      <c r="CW821" t="s">
        <v>359</v>
      </c>
      <c r="CX821" t="s">
        <v>11760</v>
      </c>
      <c r="CY821" t="s">
        <v>11761</v>
      </c>
      <c r="CZ821" t="s">
        <v>11762</v>
      </c>
      <c r="DA821" t="s">
        <v>11763</v>
      </c>
      <c r="DB821">
        <v>1</v>
      </c>
      <c r="DC821" t="s">
        <v>11764</v>
      </c>
      <c r="DD821">
        <v>2015</v>
      </c>
      <c r="DE821" t="s">
        <v>370</v>
      </c>
      <c r="DF821" t="s">
        <v>361</v>
      </c>
      <c r="DJ821" t="s">
        <v>359</v>
      </c>
      <c r="DL821" t="s">
        <v>370</v>
      </c>
      <c r="DM821" t="s">
        <v>11765</v>
      </c>
      <c r="DN821" t="s">
        <v>11766</v>
      </c>
    </row>
    <row r="822" spans="1:118" x14ac:dyDescent="0.3">
      <c r="A822" t="s">
        <v>11767</v>
      </c>
      <c r="B822">
        <v>1</v>
      </c>
      <c r="D822" t="s">
        <v>412</v>
      </c>
      <c r="E822" t="s">
        <v>11768</v>
      </c>
      <c r="F822" t="s">
        <v>11769</v>
      </c>
      <c r="G822" t="s">
        <v>415</v>
      </c>
      <c r="H822" t="s">
        <v>11770</v>
      </c>
      <c r="I822">
        <v>2017</v>
      </c>
      <c r="J822" t="s">
        <v>353</v>
      </c>
      <c r="K822" t="s">
        <v>354</v>
      </c>
      <c r="L822" t="s">
        <v>417</v>
      </c>
      <c r="M822" t="s">
        <v>418</v>
      </c>
      <c r="N822" t="s">
        <v>9292</v>
      </c>
      <c r="Q822" t="s">
        <v>6389</v>
      </c>
      <c r="T822">
        <v>570</v>
      </c>
      <c r="U822">
        <v>520</v>
      </c>
      <c r="V822">
        <v>50</v>
      </c>
      <c r="W822" t="s">
        <v>359</v>
      </c>
      <c r="X822" t="s">
        <v>360</v>
      </c>
      <c r="Z822">
        <v>2015</v>
      </c>
      <c r="AA822" t="s">
        <v>359</v>
      </c>
      <c r="AB822" t="s">
        <v>11771</v>
      </c>
      <c r="AC822" t="s">
        <v>362</v>
      </c>
      <c r="AD822" t="s">
        <v>11772</v>
      </c>
      <c r="AE822">
        <v>2</v>
      </c>
      <c r="AF822" t="s">
        <v>363</v>
      </c>
      <c r="AG822" t="s">
        <v>7174</v>
      </c>
      <c r="AH822" t="s">
        <v>7175</v>
      </c>
      <c r="AI822" t="s">
        <v>7176</v>
      </c>
      <c r="AJ822" t="s">
        <v>7177</v>
      </c>
      <c r="AK822" t="s">
        <v>11773</v>
      </c>
      <c r="AL822" t="s">
        <v>359</v>
      </c>
      <c r="AM822">
        <v>5</v>
      </c>
      <c r="AN822" t="s">
        <v>359</v>
      </c>
      <c r="AO822">
        <v>1</v>
      </c>
      <c r="AP822" t="s">
        <v>11774</v>
      </c>
      <c r="AQ822" t="s">
        <v>401</v>
      </c>
      <c r="AR822">
        <v>2015</v>
      </c>
      <c r="AS822" t="s">
        <v>370</v>
      </c>
      <c r="AT822">
        <v>5</v>
      </c>
      <c r="AU822" t="s">
        <v>359</v>
      </c>
      <c r="AV822">
        <v>2</v>
      </c>
      <c r="AW822" t="s">
        <v>11775</v>
      </c>
      <c r="AX822">
        <v>2015</v>
      </c>
      <c r="AY822" t="s">
        <v>370</v>
      </c>
      <c r="AZ822">
        <v>1200</v>
      </c>
      <c r="BA822" t="s">
        <v>359</v>
      </c>
      <c r="BB822">
        <v>2</v>
      </c>
      <c r="BC822" t="s">
        <v>7178</v>
      </c>
      <c r="BD822" t="s">
        <v>7179</v>
      </c>
      <c r="BE822" t="s">
        <v>7180</v>
      </c>
      <c r="BF822" t="s">
        <v>7181</v>
      </c>
      <c r="BG822" t="s">
        <v>11776</v>
      </c>
      <c r="BH822">
        <v>2015</v>
      </c>
      <c r="BI822" t="s">
        <v>370</v>
      </c>
      <c r="BJ822" t="s">
        <v>359</v>
      </c>
      <c r="BK822">
        <v>5</v>
      </c>
      <c r="BL822" t="s">
        <v>805</v>
      </c>
      <c r="BM822" t="s">
        <v>11777</v>
      </c>
      <c r="BN822">
        <v>2015</v>
      </c>
      <c r="BO822" t="s">
        <v>370</v>
      </c>
      <c r="BP822" t="s">
        <v>359</v>
      </c>
      <c r="BQ822">
        <v>1</v>
      </c>
      <c r="BS822">
        <v>2016</v>
      </c>
      <c r="BT822" t="s">
        <v>370</v>
      </c>
      <c r="BU822">
        <v>2300</v>
      </c>
      <c r="BV822" t="s">
        <v>359</v>
      </c>
      <c r="BW822">
        <v>2</v>
      </c>
      <c r="BX822" t="s">
        <v>11778</v>
      </c>
      <c r="BY822">
        <v>2015</v>
      </c>
      <c r="BZ822" t="s">
        <v>370</v>
      </c>
      <c r="CA822" t="s">
        <v>359</v>
      </c>
      <c r="CB822" t="s">
        <v>11779</v>
      </c>
      <c r="CC822">
        <v>2015</v>
      </c>
      <c r="CD822" t="s">
        <v>370</v>
      </c>
      <c r="CE822" t="s">
        <v>361</v>
      </c>
      <c r="CN822" t="s">
        <v>359</v>
      </c>
      <c r="CO822" t="s">
        <v>359</v>
      </c>
      <c r="CP822" t="s">
        <v>375</v>
      </c>
      <c r="CQ822" t="s">
        <v>359</v>
      </c>
      <c r="CR822">
        <v>0</v>
      </c>
      <c r="CS822" t="s">
        <v>359</v>
      </c>
      <c r="CT822" t="s">
        <v>376</v>
      </c>
      <c r="CU822" t="s">
        <v>359</v>
      </c>
      <c r="CV822" t="s">
        <v>375</v>
      </c>
      <c r="CW822" t="s">
        <v>359</v>
      </c>
      <c r="CX822" t="s">
        <v>11780</v>
      </c>
      <c r="CY822" t="s">
        <v>11781</v>
      </c>
      <c r="CZ822" t="s">
        <v>11782</v>
      </c>
      <c r="DA822" t="s">
        <v>11783</v>
      </c>
      <c r="DB822">
        <v>4</v>
      </c>
      <c r="DC822" t="s">
        <v>11784</v>
      </c>
      <c r="DD822">
        <v>2015</v>
      </c>
      <c r="DE822" t="s">
        <v>370</v>
      </c>
      <c r="DF822" t="s">
        <v>361</v>
      </c>
      <c r="DJ822" t="s">
        <v>359</v>
      </c>
      <c r="DL822" t="s">
        <v>370</v>
      </c>
      <c r="DM822" t="s">
        <v>11785</v>
      </c>
      <c r="DN822" t="s">
        <v>11786</v>
      </c>
    </row>
    <row r="823" spans="1:118" x14ac:dyDescent="0.3">
      <c r="A823" t="s">
        <v>11787</v>
      </c>
      <c r="B823">
        <v>1</v>
      </c>
      <c r="D823" t="s">
        <v>487</v>
      </c>
      <c r="E823" t="s">
        <v>11788</v>
      </c>
      <c r="F823" t="s">
        <v>11789</v>
      </c>
      <c r="G823" t="s">
        <v>490</v>
      </c>
      <c r="H823" t="s">
        <v>3024</v>
      </c>
      <c r="I823">
        <v>2017</v>
      </c>
      <c r="J823" t="s">
        <v>353</v>
      </c>
      <c r="K823" t="s">
        <v>354</v>
      </c>
      <c r="L823" t="s">
        <v>492</v>
      </c>
      <c r="M823" t="s">
        <v>1333</v>
      </c>
      <c r="N823" t="s">
        <v>1925</v>
      </c>
      <c r="Q823" t="s">
        <v>1335</v>
      </c>
      <c r="R823">
        <v>1316</v>
      </c>
      <c r="T823">
        <v>132</v>
      </c>
      <c r="U823">
        <v>50</v>
      </c>
      <c r="V823">
        <v>82</v>
      </c>
      <c r="W823" t="s">
        <v>359</v>
      </c>
      <c r="X823" t="s">
        <v>394</v>
      </c>
      <c r="Z823">
        <v>2013</v>
      </c>
      <c r="AA823" t="s">
        <v>361</v>
      </c>
      <c r="AC823" t="s">
        <v>362</v>
      </c>
      <c r="AE823">
        <v>2</v>
      </c>
      <c r="AF823" t="s">
        <v>363</v>
      </c>
      <c r="AG823" t="s">
        <v>1336</v>
      </c>
      <c r="AH823" t="s">
        <v>1337</v>
      </c>
      <c r="AI823" t="s">
        <v>1338</v>
      </c>
      <c r="AJ823" t="s">
        <v>1339</v>
      </c>
      <c r="AL823" t="s">
        <v>359</v>
      </c>
      <c r="AM823">
        <v>12</v>
      </c>
      <c r="AN823" t="s">
        <v>359</v>
      </c>
      <c r="AO823">
        <v>1</v>
      </c>
      <c r="AQ823" t="s">
        <v>401</v>
      </c>
      <c r="AR823">
        <v>2013</v>
      </c>
      <c r="AS823" t="s">
        <v>370</v>
      </c>
      <c r="AT823">
        <v>12</v>
      </c>
      <c r="AU823" t="s">
        <v>359</v>
      </c>
      <c r="AV823">
        <v>1</v>
      </c>
      <c r="AX823">
        <v>2013</v>
      </c>
      <c r="AY823" t="s">
        <v>370</v>
      </c>
      <c r="AZ823">
        <v>600</v>
      </c>
      <c r="BA823" t="s">
        <v>359</v>
      </c>
      <c r="BB823">
        <v>6</v>
      </c>
      <c r="BC823" t="s">
        <v>1336</v>
      </c>
      <c r="BD823" t="s">
        <v>1337</v>
      </c>
      <c r="BE823" t="s">
        <v>1338</v>
      </c>
      <c r="BF823" t="s">
        <v>1339</v>
      </c>
      <c r="BH823">
        <v>2013</v>
      </c>
      <c r="BI823" t="s">
        <v>369</v>
      </c>
      <c r="BJ823" t="s">
        <v>359</v>
      </c>
      <c r="BK823">
        <v>6</v>
      </c>
      <c r="BL823" t="s">
        <v>857</v>
      </c>
      <c r="BN823">
        <v>2013</v>
      </c>
      <c r="BO823" t="s">
        <v>370</v>
      </c>
      <c r="BP823" t="s">
        <v>359</v>
      </c>
      <c r="BQ823">
        <v>1</v>
      </c>
      <c r="BS823">
        <v>2013</v>
      </c>
      <c r="BT823" t="s">
        <v>370</v>
      </c>
      <c r="BU823">
        <v>6500</v>
      </c>
      <c r="BV823" t="s">
        <v>361</v>
      </c>
      <c r="CE823" t="s">
        <v>361</v>
      </c>
      <c r="CN823" t="s">
        <v>359</v>
      </c>
      <c r="CO823" t="s">
        <v>359</v>
      </c>
      <c r="CP823" t="s">
        <v>375</v>
      </c>
      <c r="CQ823" t="s">
        <v>359</v>
      </c>
      <c r="CR823">
        <v>0</v>
      </c>
      <c r="CS823" t="s">
        <v>359</v>
      </c>
      <c r="CT823" t="s">
        <v>376</v>
      </c>
      <c r="CU823" t="s">
        <v>359</v>
      </c>
      <c r="CV823" t="s">
        <v>375</v>
      </c>
      <c r="CW823" t="s">
        <v>359</v>
      </c>
      <c r="CX823" t="s">
        <v>11790</v>
      </c>
      <c r="CY823" t="s">
        <v>11791</v>
      </c>
      <c r="CZ823" t="s">
        <v>11792</v>
      </c>
      <c r="DA823" t="s">
        <v>11793</v>
      </c>
      <c r="DB823">
        <v>1</v>
      </c>
      <c r="DC823" t="s">
        <v>11794</v>
      </c>
      <c r="DD823">
        <v>2013</v>
      </c>
      <c r="DE823" t="s">
        <v>370</v>
      </c>
      <c r="DF823" t="s">
        <v>361</v>
      </c>
      <c r="DJ823" t="s">
        <v>359</v>
      </c>
      <c r="DL823" t="s">
        <v>370</v>
      </c>
      <c r="DN823" t="s">
        <v>11795</v>
      </c>
    </row>
    <row r="824" spans="1:118" x14ac:dyDescent="0.3">
      <c r="A824" t="s">
        <v>11796</v>
      </c>
      <c r="B824">
        <v>1</v>
      </c>
      <c r="D824" t="s">
        <v>631</v>
      </c>
      <c r="E824" t="s">
        <v>11797</v>
      </c>
      <c r="F824" t="s">
        <v>11798</v>
      </c>
      <c r="G824" t="s">
        <v>634</v>
      </c>
      <c r="H824" t="s">
        <v>11799</v>
      </c>
      <c r="I824">
        <v>2017</v>
      </c>
      <c r="J824" t="s">
        <v>353</v>
      </c>
      <c r="K824" t="s">
        <v>354</v>
      </c>
      <c r="L824" t="s">
        <v>606</v>
      </c>
      <c r="M824" t="s">
        <v>2577</v>
      </c>
      <c r="N824" t="s">
        <v>5143</v>
      </c>
      <c r="Q824" t="s">
        <v>2579</v>
      </c>
      <c r="R824">
        <v>8284</v>
      </c>
      <c r="T824">
        <v>100</v>
      </c>
      <c r="U824">
        <v>30</v>
      </c>
      <c r="V824">
        <v>70</v>
      </c>
      <c r="W824" t="s">
        <v>359</v>
      </c>
      <c r="X824" t="s">
        <v>360</v>
      </c>
      <c r="Z824">
        <v>2014</v>
      </c>
      <c r="AA824" t="s">
        <v>359</v>
      </c>
      <c r="AB824" t="s">
        <v>3483</v>
      </c>
      <c r="AC824" t="s">
        <v>362</v>
      </c>
      <c r="AD824" t="s">
        <v>11800</v>
      </c>
      <c r="AE824">
        <v>4</v>
      </c>
      <c r="AF824" t="s">
        <v>363</v>
      </c>
      <c r="AG824" t="s">
        <v>11801</v>
      </c>
      <c r="AH824" t="s">
        <v>2412</v>
      </c>
      <c r="AI824" t="s">
        <v>2413</v>
      </c>
      <c r="AJ824" t="s">
        <v>2414</v>
      </c>
      <c r="AL824" t="s">
        <v>361</v>
      </c>
      <c r="AM824">
        <v>4</v>
      </c>
      <c r="AN824" t="s">
        <v>359</v>
      </c>
      <c r="AO824">
        <v>5</v>
      </c>
      <c r="AQ824" t="s">
        <v>2582</v>
      </c>
      <c r="AR824">
        <v>2014</v>
      </c>
      <c r="AS824" t="s">
        <v>370</v>
      </c>
      <c r="AT824">
        <v>4</v>
      </c>
      <c r="AU824" t="s">
        <v>359</v>
      </c>
      <c r="AV824">
        <v>2</v>
      </c>
      <c r="AX824">
        <v>2014</v>
      </c>
      <c r="AY824" t="s">
        <v>370</v>
      </c>
      <c r="AZ824">
        <v>8000</v>
      </c>
      <c r="BA824" t="s">
        <v>359</v>
      </c>
      <c r="BB824">
        <v>13</v>
      </c>
      <c r="BC824" t="s">
        <v>2583</v>
      </c>
      <c r="BD824" t="s">
        <v>2584</v>
      </c>
      <c r="BE824" t="s">
        <v>2585</v>
      </c>
      <c r="BF824" t="s">
        <v>2586</v>
      </c>
      <c r="BH824">
        <v>2014</v>
      </c>
      <c r="BI824" t="s">
        <v>370</v>
      </c>
      <c r="BJ824" t="s">
        <v>361</v>
      </c>
      <c r="BP824" t="s">
        <v>359</v>
      </c>
      <c r="BQ824">
        <v>2</v>
      </c>
      <c r="BS824">
        <v>2014</v>
      </c>
      <c r="BT824" t="s">
        <v>370</v>
      </c>
      <c r="BU824">
        <v>7000</v>
      </c>
      <c r="BV824" t="s">
        <v>359</v>
      </c>
      <c r="BW824">
        <v>4</v>
      </c>
      <c r="BY824">
        <v>2014</v>
      </c>
      <c r="BZ824" t="s">
        <v>369</v>
      </c>
      <c r="CA824" t="s">
        <v>359</v>
      </c>
      <c r="CC824">
        <v>2014</v>
      </c>
      <c r="CD824" t="s">
        <v>370</v>
      </c>
      <c r="CE824" t="s">
        <v>361</v>
      </c>
      <c r="CN824" t="s">
        <v>359</v>
      </c>
      <c r="CO824" t="s">
        <v>359</v>
      </c>
      <c r="CP824" t="s">
        <v>375</v>
      </c>
      <c r="CQ824" t="s">
        <v>359</v>
      </c>
      <c r="CR824">
        <v>0</v>
      </c>
      <c r="CS824" t="s">
        <v>359</v>
      </c>
      <c r="CT824" t="s">
        <v>376</v>
      </c>
      <c r="CU824" t="s">
        <v>359</v>
      </c>
      <c r="CV824" t="s">
        <v>375</v>
      </c>
      <c r="CW824" t="s">
        <v>359</v>
      </c>
      <c r="CX824" t="s">
        <v>11802</v>
      </c>
      <c r="CY824" t="s">
        <v>11803</v>
      </c>
      <c r="CZ824" t="s">
        <v>11804</v>
      </c>
      <c r="DA824" t="s">
        <v>11805</v>
      </c>
      <c r="DB824">
        <v>17</v>
      </c>
      <c r="DC824" t="s">
        <v>11806</v>
      </c>
      <c r="DD824">
        <v>2014</v>
      </c>
      <c r="DE824" t="s">
        <v>370</v>
      </c>
      <c r="DF824" t="s">
        <v>359</v>
      </c>
      <c r="DG824">
        <v>1</v>
      </c>
      <c r="DH824">
        <v>10</v>
      </c>
      <c r="DI824" t="s">
        <v>2592</v>
      </c>
      <c r="DJ824" t="s">
        <v>359</v>
      </c>
      <c r="DL824" t="s">
        <v>370</v>
      </c>
      <c r="DM824" t="s">
        <v>11807</v>
      </c>
      <c r="DN824" t="s">
        <v>11808</v>
      </c>
    </row>
    <row r="825" spans="1:118" x14ac:dyDescent="0.3">
      <c r="A825" t="s">
        <v>11809</v>
      </c>
      <c r="B825">
        <v>1</v>
      </c>
      <c r="D825" t="s">
        <v>631</v>
      </c>
      <c r="E825" t="s">
        <v>11810</v>
      </c>
      <c r="F825" t="s">
        <v>11811</v>
      </c>
      <c r="G825" t="s">
        <v>634</v>
      </c>
      <c r="H825" t="s">
        <v>8782</v>
      </c>
      <c r="I825">
        <v>2017</v>
      </c>
      <c r="J825" t="s">
        <v>353</v>
      </c>
      <c r="K825" t="s">
        <v>354</v>
      </c>
      <c r="L825" t="s">
        <v>564</v>
      </c>
      <c r="M825" t="s">
        <v>636</v>
      </c>
      <c r="N825" t="s">
        <v>4889</v>
      </c>
      <c r="Q825" t="s">
        <v>771</v>
      </c>
      <c r="R825">
        <v>6074</v>
      </c>
      <c r="T825">
        <v>146</v>
      </c>
      <c r="U825">
        <v>52</v>
      </c>
      <c r="V825">
        <v>94</v>
      </c>
      <c r="W825" t="s">
        <v>359</v>
      </c>
      <c r="X825" t="s">
        <v>360</v>
      </c>
      <c r="Z825">
        <v>2014</v>
      </c>
      <c r="AA825" t="s">
        <v>359</v>
      </c>
      <c r="AB825" t="s">
        <v>818</v>
      </c>
      <c r="AC825" t="s">
        <v>362</v>
      </c>
      <c r="AE825">
        <v>1</v>
      </c>
      <c r="AF825" t="s">
        <v>363</v>
      </c>
      <c r="AG825" t="s">
        <v>773</v>
      </c>
      <c r="AH825" t="s">
        <v>2269</v>
      </c>
      <c r="AI825" t="s">
        <v>775</v>
      </c>
      <c r="AJ825" t="s">
        <v>776</v>
      </c>
      <c r="AL825" t="s">
        <v>359</v>
      </c>
      <c r="AM825">
        <v>4.4400000000000004</v>
      </c>
      <c r="AN825" t="s">
        <v>359</v>
      </c>
      <c r="AO825">
        <v>1</v>
      </c>
      <c r="AQ825" t="s">
        <v>401</v>
      </c>
      <c r="AR825">
        <v>2014</v>
      </c>
      <c r="AS825" t="s">
        <v>370</v>
      </c>
      <c r="AT825">
        <v>4.4400000000000004</v>
      </c>
      <c r="AU825" t="s">
        <v>359</v>
      </c>
      <c r="AV825">
        <v>1</v>
      </c>
      <c r="AX825">
        <v>2014</v>
      </c>
      <c r="AY825" t="s">
        <v>370</v>
      </c>
      <c r="AZ825">
        <v>3000</v>
      </c>
      <c r="BA825" t="s">
        <v>359</v>
      </c>
      <c r="BB825">
        <v>16</v>
      </c>
      <c r="BC825" t="s">
        <v>777</v>
      </c>
      <c r="BD825" t="s">
        <v>778</v>
      </c>
      <c r="BE825" t="s">
        <v>779</v>
      </c>
      <c r="BF825" t="s">
        <v>780</v>
      </c>
      <c r="BH825">
        <v>2014</v>
      </c>
      <c r="BI825" t="s">
        <v>370</v>
      </c>
      <c r="BJ825" t="s">
        <v>359</v>
      </c>
      <c r="BK825">
        <v>8</v>
      </c>
      <c r="BL825" t="s">
        <v>819</v>
      </c>
      <c r="BN825">
        <v>2014</v>
      </c>
      <c r="BO825" t="s">
        <v>369</v>
      </c>
      <c r="BP825" t="s">
        <v>359</v>
      </c>
      <c r="BQ825">
        <v>3</v>
      </c>
      <c r="BS825">
        <v>2014</v>
      </c>
      <c r="BT825" t="s">
        <v>369</v>
      </c>
      <c r="BU825">
        <v>20000</v>
      </c>
      <c r="BV825" t="s">
        <v>359</v>
      </c>
      <c r="BW825">
        <v>1</v>
      </c>
      <c r="BY825">
        <v>2014</v>
      </c>
      <c r="BZ825" t="s">
        <v>369</v>
      </c>
      <c r="CA825" t="s">
        <v>359</v>
      </c>
      <c r="CC825">
        <v>2014</v>
      </c>
      <c r="CD825" t="s">
        <v>370</v>
      </c>
      <c r="CE825" t="s">
        <v>361</v>
      </c>
      <c r="CN825" t="s">
        <v>359</v>
      </c>
      <c r="CO825" t="s">
        <v>359</v>
      </c>
      <c r="CP825" t="s">
        <v>375</v>
      </c>
      <c r="CQ825" t="s">
        <v>359</v>
      </c>
      <c r="CR825">
        <v>0</v>
      </c>
      <c r="CS825" t="s">
        <v>359</v>
      </c>
      <c r="CT825" t="s">
        <v>376</v>
      </c>
      <c r="CU825" t="s">
        <v>359</v>
      </c>
      <c r="CV825" t="s">
        <v>375</v>
      </c>
      <c r="CW825" t="s">
        <v>359</v>
      </c>
      <c r="CX825" t="s">
        <v>11812</v>
      </c>
      <c r="CY825" t="s">
        <v>11813</v>
      </c>
      <c r="CZ825" t="s">
        <v>11814</v>
      </c>
      <c r="DA825" t="s">
        <v>11815</v>
      </c>
      <c r="DB825">
        <v>28</v>
      </c>
      <c r="DC825" t="s">
        <v>11816</v>
      </c>
      <c r="DD825">
        <v>2014</v>
      </c>
      <c r="DE825" t="s">
        <v>370</v>
      </c>
      <c r="DF825" t="s">
        <v>361</v>
      </c>
      <c r="DJ825" t="s">
        <v>359</v>
      </c>
      <c r="DL825" t="s">
        <v>369</v>
      </c>
      <c r="DM825" t="s">
        <v>5439</v>
      </c>
      <c r="DN825" t="s">
        <v>11817</v>
      </c>
    </row>
    <row r="826" spans="1:118" x14ac:dyDescent="0.3">
      <c r="A826" t="s">
        <v>11818</v>
      </c>
      <c r="B826">
        <v>1</v>
      </c>
      <c r="D826" t="s">
        <v>385</v>
      </c>
      <c r="E826" t="s">
        <v>11819</v>
      </c>
      <c r="F826" t="s">
        <v>11820</v>
      </c>
      <c r="G826" t="s">
        <v>388</v>
      </c>
      <c r="H826" t="s">
        <v>11821</v>
      </c>
      <c r="I826">
        <v>2017</v>
      </c>
      <c r="J826" t="s">
        <v>353</v>
      </c>
      <c r="K826" t="s">
        <v>354</v>
      </c>
      <c r="L826" t="s">
        <v>584</v>
      </c>
      <c r="M826" t="s">
        <v>3602</v>
      </c>
      <c r="N826" t="s">
        <v>5900</v>
      </c>
      <c r="Q826" t="s">
        <v>3603</v>
      </c>
      <c r="R826">
        <v>698</v>
      </c>
      <c r="T826">
        <v>136</v>
      </c>
      <c r="U826">
        <v>101</v>
      </c>
      <c r="V826">
        <v>35</v>
      </c>
      <c r="W826" t="s">
        <v>359</v>
      </c>
      <c r="X826" t="s">
        <v>394</v>
      </c>
      <c r="Z826">
        <v>2016</v>
      </c>
      <c r="AA826" t="s">
        <v>359</v>
      </c>
      <c r="AB826" t="s">
        <v>3604</v>
      </c>
      <c r="AC826" t="s">
        <v>362</v>
      </c>
      <c r="AD826" t="s">
        <v>11822</v>
      </c>
      <c r="AE826">
        <v>2</v>
      </c>
      <c r="AF826" t="s">
        <v>396</v>
      </c>
      <c r="AG826" t="s">
        <v>3605</v>
      </c>
      <c r="AH826" t="s">
        <v>11823</v>
      </c>
      <c r="AI826" t="s">
        <v>3611</v>
      </c>
      <c r="AJ826" t="s">
        <v>11824</v>
      </c>
      <c r="AL826" t="s">
        <v>359</v>
      </c>
      <c r="AM826">
        <v>10</v>
      </c>
      <c r="AN826" t="s">
        <v>359</v>
      </c>
      <c r="AO826">
        <v>2</v>
      </c>
      <c r="AQ826" t="s">
        <v>401</v>
      </c>
      <c r="AR826">
        <v>2016</v>
      </c>
      <c r="AS826" t="s">
        <v>370</v>
      </c>
      <c r="AT826">
        <v>10</v>
      </c>
      <c r="AU826" t="s">
        <v>359</v>
      </c>
      <c r="AV826">
        <v>1</v>
      </c>
      <c r="AX826">
        <v>2016</v>
      </c>
      <c r="AY826" t="s">
        <v>370</v>
      </c>
      <c r="AZ826">
        <v>8600</v>
      </c>
      <c r="BA826" t="s">
        <v>359</v>
      </c>
      <c r="BB826">
        <v>3</v>
      </c>
      <c r="BC826" t="s">
        <v>3609</v>
      </c>
      <c r="BD826" t="s">
        <v>3610</v>
      </c>
      <c r="BE826" t="s">
        <v>3611</v>
      </c>
      <c r="BF826" t="s">
        <v>3612</v>
      </c>
      <c r="BG826" t="s">
        <v>11825</v>
      </c>
      <c r="BH826">
        <v>2016</v>
      </c>
      <c r="BI826" t="s">
        <v>370</v>
      </c>
      <c r="BJ826" t="s">
        <v>361</v>
      </c>
      <c r="BP826" t="s">
        <v>361</v>
      </c>
      <c r="BV826" t="s">
        <v>361</v>
      </c>
      <c r="CE826" t="s">
        <v>361</v>
      </c>
      <c r="CN826" t="s">
        <v>359</v>
      </c>
      <c r="CO826" t="s">
        <v>359</v>
      </c>
      <c r="CP826" t="s">
        <v>375</v>
      </c>
      <c r="CQ826" t="s">
        <v>359</v>
      </c>
      <c r="CR826">
        <v>0</v>
      </c>
      <c r="CS826" t="s">
        <v>359</v>
      </c>
      <c r="CT826" t="s">
        <v>376</v>
      </c>
      <c r="CU826" t="s">
        <v>359</v>
      </c>
      <c r="CV826" t="s">
        <v>375</v>
      </c>
      <c r="CW826" t="s">
        <v>359</v>
      </c>
      <c r="CX826" t="s">
        <v>11826</v>
      </c>
      <c r="CY826" t="s">
        <v>11827</v>
      </c>
      <c r="CZ826" t="s">
        <v>4070</v>
      </c>
      <c r="DA826" t="s">
        <v>11828</v>
      </c>
      <c r="DB826">
        <v>2</v>
      </c>
      <c r="DC826" t="s">
        <v>11829</v>
      </c>
      <c r="DD826">
        <v>2016</v>
      </c>
      <c r="DE826" t="s">
        <v>370</v>
      </c>
      <c r="DF826" t="s">
        <v>361</v>
      </c>
      <c r="DJ826" t="s">
        <v>359</v>
      </c>
      <c r="DL826" t="s">
        <v>370</v>
      </c>
      <c r="DM826" t="s">
        <v>8827</v>
      </c>
      <c r="DN826" t="s">
        <v>11830</v>
      </c>
    </row>
    <row r="827" spans="1:118" x14ac:dyDescent="0.3">
      <c r="A827" t="s">
        <v>11831</v>
      </c>
      <c r="B827">
        <v>1</v>
      </c>
      <c r="D827" t="s">
        <v>631</v>
      </c>
      <c r="E827" t="s">
        <v>11832</v>
      </c>
      <c r="F827" t="s">
        <v>11833</v>
      </c>
      <c r="G827" t="s">
        <v>634</v>
      </c>
      <c r="H827" t="s">
        <v>11834</v>
      </c>
      <c r="I827">
        <v>2017</v>
      </c>
      <c r="J827" t="s">
        <v>353</v>
      </c>
      <c r="K827" t="s">
        <v>354</v>
      </c>
      <c r="L827" t="s">
        <v>564</v>
      </c>
      <c r="M827" t="s">
        <v>565</v>
      </c>
      <c r="N827" t="s">
        <v>1869</v>
      </c>
      <c r="R827">
        <v>510</v>
      </c>
      <c r="T827">
        <v>30</v>
      </c>
      <c r="U827">
        <v>30</v>
      </c>
      <c r="V827">
        <v>0</v>
      </c>
      <c r="W827" t="s">
        <v>359</v>
      </c>
      <c r="X827" t="s">
        <v>394</v>
      </c>
      <c r="Z827">
        <v>2015</v>
      </c>
      <c r="AA827" t="s">
        <v>361</v>
      </c>
      <c r="AC827" t="s">
        <v>1554</v>
      </c>
      <c r="AD827" t="s">
        <v>370</v>
      </c>
      <c r="AE827">
        <v>1</v>
      </c>
      <c r="AF827" t="s">
        <v>363</v>
      </c>
      <c r="AG827" t="s">
        <v>11835</v>
      </c>
      <c r="AH827" t="s">
        <v>11836</v>
      </c>
      <c r="AI827" t="s">
        <v>11837</v>
      </c>
      <c r="AJ827" t="s">
        <v>11838</v>
      </c>
      <c r="AK827" t="s">
        <v>11839</v>
      </c>
      <c r="AL827" t="s">
        <v>359</v>
      </c>
      <c r="AM827">
        <v>14</v>
      </c>
      <c r="AN827" t="s">
        <v>359</v>
      </c>
      <c r="AO827">
        <v>5</v>
      </c>
      <c r="AP827" t="s">
        <v>11840</v>
      </c>
      <c r="AQ827" t="s">
        <v>401</v>
      </c>
      <c r="AR827">
        <v>2015</v>
      </c>
      <c r="AS827" t="s">
        <v>370</v>
      </c>
      <c r="AT827">
        <v>20</v>
      </c>
      <c r="AU827" t="s">
        <v>359</v>
      </c>
      <c r="AV827">
        <v>1</v>
      </c>
      <c r="AW827" t="s">
        <v>11841</v>
      </c>
      <c r="AX827">
        <v>2015</v>
      </c>
      <c r="AY827" t="s">
        <v>370</v>
      </c>
      <c r="AZ827">
        <v>1500</v>
      </c>
      <c r="BA827" t="s">
        <v>359</v>
      </c>
      <c r="BB827">
        <v>1</v>
      </c>
      <c r="BC827" t="s">
        <v>11842</v>
      </c>
      <c r="BD827" t="s">
        <v>11843</v>
      </c>
      <c r="BE827" t="s">
        <v>11844</v>
      </c>
      <c r="BF827" t="s">
        <v>11845</v>
      </c>
      <c r="BG827" t="s">
        <v>11846</v>
      </c>
      <c r="BH827">
        <v>2015</v>
      </c>
      <c r="BI827" t="s">
        <v>370</v>
      </c>
      <c r="BJ827" t="s">
        <v>359</v>
      </c>
      <c r="BK827">
        <v>3</v>
      </c>
      <c r="BL827" t="s">
        <v>11847</v>
      </c>
      <c r="BM827" t="s">
        <v>11848</v>
      </c>
      <c r="BN827">
        <v>2015</v>
      </c>
      <c r="BO827" t="s">
        <v>370</v>
      </c>
      <c r="BP827" t="s">
        <v>359</v>
      </c>
      <c r="BQ827">
        <v>2</v>
      </c>
      <c r="BR827" t="s">
        <v>11849</v>
      </c>
      <c r="BS827">
        <v>2015</v>
      </c>
      <c r="BT827" t="s">
        <v>370</v>
      </c>
      <c r="BU827">
        <v>500</v>
      </c>
      <c r="BV827" t="s">
        <v>361</v>
      </c>
      <c r="CE827" t="s">
        <v>361</v>
      </c>
      <c r="CN827" t="s">
        <v>359</v>
      </c>
      <c r="CO827" t="s">
        <v>359</v>
      </c>
      <c r="CP827" t="s">
        <v>375</v>
      </c>
      <c r="CQ827" t="s">
        <v>359</v>
      </c>
      <c r="CR827">
        <v>0</v>
      </c>
      <c r="CS827" t="s">
        <v>359</v>
      </c>
      <c r="CT827" t="s">
        <v>376</v>
      </c>
      <c r="CU827" t="s">
        <v>359</v>
      </c>
      <c r="CV827" t="s">
        <v>375</v>
      </c>
      <c r="CW827" t="s">
        <v>359</v>
      </c>
      <c r="CX827" t="s">
        <v>11850</v>
      </c>
      <c r="CY827" t="s">
        <v>11851</v>
      </c>
      <c r="CZ827" t="s">
        <v>11852</v>
      </c>
      <c r="DA827" t="s">
        <v>11853</v>
      </c>
      <c r="DB827">
        <v>5</v>
      </c>
      <c r="DC827" t="s">
        <v>11854</v>
      </c>
      <c r="DD827">
        <v>2015</v>
      </c>
      <c r="DE827" t="s">
        <v>370</v>
      </c>
      <c r="DF827" t="s">
        <v>359</v>
      </c>
      <c r="DG827">
        <v>1</v>
      </c>
      <c r="DH827">
        <v>1</v>
      </c>
      <c r="DI827" t="s">
        <v>11855</v>
      </c>
      <c r="DJ827" t="s">
        <v>359</v>
      </c>
      <c r="DL827" t="s">
        <v>370</v>
      </c>
      <c r="DN827" t="s">
        <v>11856</v>
      </c>
    </row>
    <row r="828" spans="1:118" x14ac:dyDescent="0.3">
      <c r="A828" t="s">
        <v>11857</v>
      </c>
      <c r="B828">
        <v>1</v>
      </c>
      <c r="D828" t="s">
        <v>465</v>
      </c>
      <c r="E828" t="s">
        <v>11858</v>
      </c>
      <c r="F828" t="s">
        <v>11859</v>
      </c>
      <c r="G828" t="s">
        <v>468</v>
      </c>
      <c r="H828" t="s">
        <v>11860</v>
      </c>
      <c r="I828">
        <v>2017</v>
      </c>
      <c r="J828" t="s">
        <v>353</v>
      </c>
      <c r="K828" t="s">
        <v>354</v>
      </c>
      <c r="L828" t="s">
        <v>664</v>
      </c>
      <c r="M828" t="s">
        <v>709</v>
      </c>
      <c r="N828" t="s">
        <v>7885</v>
      </c>
      <c r="Q828" t="s">
        <v>11861</v>
      </c>
      <c r="R828">
        <v>30604</v>
      </c>
      <c r="T828">
        <v>139</v>
      </c>
      <c r="U828">
        <v>139</v>
      </c>
      <c r="V828">
        <v>0</v>
      </c>
      <c r="W828" t="s">
        <v>359</v>
      </c>
      <c r="X828" t="s">
        <v>360</v>
      </c>
      <c r="Z828">
        <v>2012</v>
      </c>
      <c r="AA828" t="s">
        <v>361</v>
      </c>
      <c r="AC828" t="s">
        <v>362</v>
      </c>
      <c r="AD828" t="s">
        <v>11862</v>
      </c>
      <c r="AE828">
        <v>2</v>
      </c>
      <c r="AF828" t="s">
        <v>363</v>
      </c>
      <c r="AG828" t="s">
        <v>670</v>
      </c>
      <c r="AH828" t="s">
        <v>671</v>
      </c>
      <c r="AI828" t="s">
        <v>672</v>
      </c>
      <c r="AJ828" t="s">
        <v>673</v>
      </c>
      <c r="AL828" t="s">
        <v>359</v>
      </c>
      <c r="AM828">
        <v>5</v>
      </c>
      <c r="AN828" t="s">
        <v>361</v>
      </c>
      <c r="AT828">
        <v>5</v>
      </c>
      <c r="AU828" t="s">
        <v>361</v>
      </c>
      <c r="BA828" t="s">
        <v>361</v>
      </c>
      <c r="BJ828" t="s">
        <v>361</v>
      </c>
      <c r="BP828" t="s">
        <v>361</v>
      </c>
      <c r="BV828" t="s">
        <v>361</v>
      </c>
      <c r="CE828" t="s">
        <v>361</v>
      </c>
      <c r="CN828" t="s">
        <v>359</v>
      </c>
      <c r="CO828" t="s">
        <v>359</v>
      </c>
      <c r="CP828" t="s">
        <v>375</v>
      </c>
      <c r="CQ828" t="s">
        <v>359</v>
      </c>
      <c r="CR828">
        <v>0</v>
      </c>
      <c r="CS828" t="s">
        <v>359</v>
      </c>
      <c r="CT828" t="s">
        <v>376</v>
      </c>
      <c r="CU828" t="s">
        <v>359</v>
      </c>
      <c r="CV828" t="s">
        <v>375</v>
      </c>
      <c r="CW828" t="s">
        <v>359</v>
      </c>
      <c r="CX828" t="s">
        <v>11863</v>
      </c>
      <c r="CY828" t="s">
        <v>11864</v>
      </c>
      <c r="CZ828" t="s">
        <v>11865</v>
      </c>
      <c r="DA828" t="s">
        <v>11866</v>
      </c>
      <c r="DB828">
        <v>2</v>
      </c>
      <c r="DC828" t="s">
        <v>11867</v>
      </c>
      <c r="DD828">
        <v>2012</v>
      </c>
      <c r="DE828" t="s">
        <v>370</v>
      </c>
      <c r="DF828" t="s">
        <v>361</v>
      </c>
      <c r="DJ828" t="s">
        <v>359</v>
      </c>
      <c r="DL828" t="s">
        <v>370</v>
      </c>
      <c r="DM828" t="s">
        <v>11862</v>
      </c>
      <c r="DN828" t="s">
        <v>11868</v>
      </c>
    </row>
    <row r="829" spans="1:118" x14ac:dyDescent="0.3">
      <c r="A829" t="s">
        <v>11869</v>
      </c>
      <c r="B829">
        <v>1</v>
      </c>
      <c r="D829" t="s">
        <v>465</v>
      </c>
      <c r="E829" t="s">
        <v>11870</v>
      </c>
      <c r="F829" t="s">
        <v>11871</v>
      </c>
      <c r="G829" t="s">
        <v>468</v>
      </c>
      <c r="H829" t="s">
        <v>11872</v>
      </c>
      <c r="I829">
        <v>2017</v>
      </c>
      <c r="J829" t="s">
        <v>353</v>
      </c>
      <c r="K829" t="s">
        <v>354</v>
      </c>
      <c r="L829" t="s">
        <v>470</v>
      </c>
      <c r="M829" t="s">
        <v>471</v>
      </c>
      <c r="N829" t="s">
        <v>472</v>
      </c>
      <c r="Q829" t="s">
        <v>11873</v>
      </c>
      <c r="R829">
        <v>893</v>
      </c>
      <c r="T829">
        <v>89</v>
      </c>
      <c r="U829">
        <v>89</v>
      </c>
      <c r="V829">
        <v>0</v>
      </c>
      <c r="W829" t="s">
        <v>359</v>
      </c>
      <c r="X829" t="s">
        <v>394</v>
      </c>
      <c r="Z829">
        <v>2013</v>
      </c>
      <c r="AA829" t="s">
        <v>361</v>
      </c>
      <c r="AC829" t="s">
        <v>362</v>
      </c>
      <c r="AD829" t="s">
        <v>11874</v>
      </c>
      <c r="AE829">
        <v>1</v>
      </c>
      <c r="AF829" t="s">
        <v>363</v>
      </c>
      <c r="AG829" t="s">
        <v>1625</v>
      </c>
      <c r="AH829" t="s">
        <v>1626</v>
      </c>
      <c r="AI829" t="s">
        <v>1627</v>
      </c>
      <c r="AJ829" t="s">
        <v>1628</v>
      </c>
      <c r="AL829" t="s">
        <v>359</v>
      </c>
      <c r="AM829">
        <v>50</v>
      </c>
      <c r="AN829" t="s">
        <v>361</v>
      </c>
      <c r="AT829">
        <v>50</v>
      </c>
      <c r="AU829" t="s">
        <v>361</v>
      </c>
      <c r="BA829" t="s">
        <v>361</v>
      </c>
      <c r="BJ829" t="s">
        <v>361</v>
      </c>
      <c r="BP829" t="s">
        <v>361</v>
      </c>
      <c r="BV829" t="s">
        <v>361</v>
      </c>
      <c r="CE829" t="s">
        <v>361</v>
      </c>
      <c r="CN829" t="s">
        <v>359</v>
      </c>
      <c r="CO829" t="s">
        <v>359</v>
      </c>
      <c r="CP829" t="s">
        <v>375</v>
      </c>
      <c r="CQ829" t="s">
        <v>359</v>
      </c>
      <c r="CR829">
        <v>0</v>
      </c>
      <c r="CS829" t="s">
        <v>359</v>
      </c>
      <c r="CT829" t="s">
        <v>376</v>
      </c>
      <c r="CU829" t="s">
        <v>359</v>
      </c>
      <c r="CV829" t="s">
        <v>375</v>
      </c>
      <c r="CW829" t="s">
        <v>359</v>
      </c>
      <c r="CX829" t="s">
        <v>11875</v>
      </c>
      <c r="CY829" t="s">
        <v>11876</v>
      </c>
      <c r="CZ829" t="s">
        <v>1529</v>
      </c>
      <c r="DA829" t="s">
        <v>11877</v>
      </c>
      <c r="DB829">
        <v>1</v>
      </c>
      <c r="DC829" t="s">
        <v>11878</v>
      </c>
      <c r="DD829">
        <v>2013</v>
      </c>
      <c r="DE829" t="s">
        <v>370</v>
      </c>
      <c r="DF829" t="s">
        <v>361</v>
      </c>
      <c r="DJ829" t="s">
        <v>359</v>
      </c>
      <c r="DL829" t="s">
        <v>370</v>
      </c>
      <c r="DM829" t="s">
        <v>11874</v>
      </c>
      <c r="DN829" t="s">
        <v>11879</v>
      </c>
    </row>
    <row r="830" spans="1:118" x14ac:dyDescent="0.3">
      <c r="A830" t="s">
        <v>11880</v>
      </c>
      <c r="B830">
        <v>1</v>
      </c>
      <c r="D830" t="s">
        <v>465</v>
      </c>
      <c r="E830" t="s">
        <v>11881</v>
      </c>
      <c r="F830" t="s">
        <v>11882</v>
      </c>
      <c r="G830" t="s">
        <v>468</v>
      </c>
      <c r="H830" t="s">
        <v>11883</v>
      </c>
      <c r="I830">
        <v>2017</v>
      </c>
      <c r="J830" t="s">
        <v>353</v>
      </c>
      <c r="K830" t="s">
        <v>354</v>
      </c>
      <c r="L830" t="s">
        <v>664</v>
      </c>
      <c r="M830" t="s">
        <v>831</v>
      </c>
      <c r="N830" t="s">
        <v>11884</v>
      </c>
      <c r="Q830" t="s">
        <v>11885</v>
      </c>
      <c r="R830">
        <v>30604</v>
      </c>
      <c r="T830">
        <v>141</v>
      </c>
      <c r="U830">
        <v>141</v>
      </c>
      <c r="V830">
        <v>0</v>
      </c>
      <c r="W830" t="s">
        <v>359</v>
      </c>
      <c r="X830" t="s">
        <v>360</v>
      </c>
      <c r="Z830">
        <v>2015</v>
      </c>
      <c r="AA830" t="s">
        <v>361</v>
      </c>
      <c r="AC830" t="s">
        <v>362</v>
      </c>
      <c r="AD830" t="s">
        <v>11886</v>
      </c>
      <c r="AE830">
        <v>11</v>
      </c>
      <c r="AF830" t="s">
        <v>363</v>
      </c>
      <c r="AG830" t="s">
        <v>670</v>
      </c>
      <c r="AH830" t="s">
        <v>671</v>
      </c>
      <c r="AI830" t="s">
        <v>672</v>
      </c>
      <c r="AJ830" t="s">
        <v>673</v>
      </c>
      <c r="AL830" t="s">
        <v>359</v>
      </c>
      <c r="AM830">
        <v>4</v>
      </c>
      <c r="AN830" t="s">
        <v>361</v>
      </c>
      <c r="AT830">
        <v>4</v>
      </c>
      <c r="AU830" t="s">
        <v>361</v>
      </c>
      <c r="BA830" t="s">
        <v>361</v>
      </c>
      <c r="BJ830" t="s">
        <v>361</v>
      </c>
      <c r="BP830" t="s">
        <v>361</v>
      </c>
      <c r="BV830" t="s">
        <v>361</v>
      </c>
      <c r="CE830" t="s">
        <v>361</v>
      </c>
      <c r="CN830" t="s">
        <v>359</v>
      </c>
      <c r="CO830" t="s">
        <v>359</v>
      </c>
      <c r="CP830" t="s">
        <v>375</v>
      </c>
      <c r="CQ830" t="s">
        <v>359</v>
      </c>
      <c r="CR830">
        <v>0</v>
      </c>
      <c r="CS830" t="s">
        <v>359</v>
      </c>
      <c r="CT830" t="s">
        <v>376</v>
      </c>
      <c r="CU830" t="s">
        <v>359</v>
      </c>
      <c r="CV830" t="s">
        <v>375</v>
      </c>
      <c r="CW830" t="s">
        <v>359</v>
      </c>
      <c r="CX830" t="s">
        <v>11887</v>
      </c>
      <c r="CY830" t="s">
        <v>11888</v>
      </c>
      <c r="CZ830" t="s">
        <v>11889</v>
      </c>
      <c r="DA830" t="s">
        <v>11890</v>
      </c>
      <c r="DB830">
        <v>2</v>
      </c>
      <c r="DC830" t="s">
        <v>11891</v>
      </c>
      <c r="DD830">
        <v>2015</v>
      </c>
      <c r="DE830" t="s">
        <v>369</v>
      </c>
      <c r="DF830" t="s">
        <v>361</v>
      </c>
      <c r="DJ830" t="s">
        <v>359</v>
      </c>
      <c r="DL830" t="s">
        <v>369</v>
      </c>
      <c r="DM830" t="s">
        <v>11886</v>
      </c>
      <c r="DN830" t="s">
        <v>11892</v>
      </c>
    </row>
    <row r="831" spans="1:118" x14ac:dyDescent="0.3">
      <c r="A831" t="s">
        <v>11893</v>
      </c>
      <c r="B831">
        <v>1</v>
      </c>
      <c r="D831" t="s">
        <v>385</v>
      </c>
      <c r="E831" t="s">
        <v>11894</v>
      </c>
      <c r="F831" t="s">
        <v>11895</v>
      </c>
      <c r="G831" t="s">
        <v>388</v>
      </c>
      <c r="H831" t="s">
        <v>11896</v>
      </c>
      <c r="I831">
        <v>2017</v>
      </c>
      <c r="J831" t="s">
        <v>353</v>
      </c>
      <c r="K831" t="s">
        <v>354</v>
      </c>
      <c r="L831" t="s">
        <v>584</v>
      </c>
      <c r="M831" t="s">
        <v>585</v>
      </c>
      <c r="N831" t="s">
        <v>419</v>
      </c>
      <c r="Q831" t="s">
        <v>4537</v>
      </c>
      <c r="R831">
        <v>1789</v>
      </c>
      <c r="T831">
        <v>192</v>
      </c>
      <c r="U831">
        <v>100</v>
      </c>
      <c r="V831">
        <v>92</v>
      </c>
      <c r="W831" t="s">
        <v>359</v>
      </c>
      <c r="X831" t="s">
        <v>394</v>
      </c>
      <c r="Z831">
        <v>2012</v>
      </c>
      <c r="AA831" t="s">
        <v>359</v>
      </c>
      <c r="AB831" t="s">
        <v>4538</v>
      </c>
      <c r="AC831" t="s">
        <v>11153</v>
      </c>
      <c r="AD831" t="s">
        <v>11897</v>
      </c>
      <c r="AE831">
        <v>3</v>
      </c>
      <c r="AF831" t="s">
        <v>363</v>
      </c>
      <c r="AG831" t="s">
        <v>11898</v>
      </c>
      <c r="AH831" t="s">
        <v>11899</v>
      </c>
      <c r="AI831" t="s">
        <v>5962</v>
      </c>
      <c r="AJ831" t="s">
        <v>11900</v>
      </c>
      <c r="AL831" t="s">
        <v>359</v>
      </c>
      <c r="AM831">
        <v>60</v>
      </c>
      <c r="AN831" t="s">
        <v>359</v>
      </c>
      <c r="AO831">
        <v>2</v>
      </c>
      <c r="AQ831" t="s">
        <v>401</v>
      </c>
      <c r="AR831">
        <v>2012</v>
      </c>
      <c r="AS831" t="s">
        <v>370</v>
      </c>
      <c r="AT831">
        <v>60</v>
      </c>
      <c r="AU831" t="s">
        <v>359</v>
      </c>
      <c r="AV831">
        <v>2</v>
      </c>
      <c r="AX831">
        <v>2012</v>
      </c>
      <c r="AY831" t="s">
        <v>370</v>
      </c>
      <c r="AZ831">
        <v>6450</v>
      </c>
      <c r="BA831" t="s">
        <v>361</v>
      </c>
      <c r="BJ831" t="s">
        <v>361</v>
      </c>
      <c r="BP831" t="s">
        <v>359</v>
      </c>
      <c r="BQ831">
        <v>1</v>
      </c>
      <c r="BS831">
        <v>2012</v>
      </c>
      <c r="BT831" t="s">
        <v>370</v>
      </c>
      <c r="BU831">
        <v>4000</v>
      </c>
      <c r="BV831" t="s">
        <v>361</v>
      </c>
      <c r="CE831" t="s">
        <v>361</v>
      </c>
      <c r="CN831" t="s">
        <v>359</v>
      </c>
      <c r="CO831" t="s">
        <v>359</v>
      </c>
      <c r="CP831" t="s">
        <v>375</v>
      </c>
      <c r="CQ831" t="s">
        <v>359</v>
      </c>
      <c r="CR831">
        <v>0</v>
      </c>
      <c r="CS831" t="s">
        <v>359</v>
      </c>
      <c r="CT831" t="s">
        <v>376</v>
      </c>
      <c r="CU831" t="s">
        <v>359</v>
      </c>
      <c r="CV831" t="s">
        <v>375</v>
      </c>
      <c r="CW831" t="s">
        <v>359</v>
      </c>
      <c r="CX831" t="s">
        <v>11901</v>
      </c>
      <c r="CY831" t="s">
        <v>11902</v>
      </c>
      <c r="CZ831" t="s">
        <v>11903</v>
      </c>
      <c r="DA831" t="s">
        <v>11904</v>
      </c>
      <c r="DB831">
        <v>1</v>
      </c>
      <c r="DD831">
        <v>2012</v>
      </c>
      <c r="DE831" t="s">
        <v>370</v>
      </c>
      <c r="DF831" t="s">
        <v>361</v>
      </c>
      <c r="DJ831" t="s">
        <v>359</v>
      </c>
      <c r="DL831" t="s">
        <v>370</v>
      </c>
      <c r="DM831" t="s">
        <v>11905</v>
      </c>
      <c r="DN831" t="s">
        <v>11906</v>
      </c>
    </row>
    <row r="832" spans="1:118" x14ac:dyDescent="0.3">
      <c r="A832" t="s">
        <v>11907</v>
      </c>
      <c r="B832">
        <v>1</v>
      </c>
      <c r="D832" t="s">
        <v>487</v>
      </c>
      <c r="E832" t="s">
        <v>11908</v>
      </c>
      <c r="F832" t="s">
        <v>11909</v>
      </c>
      <c r="G832" t="s">
        <v>490</v>
      </c>
      <c r="H832" t="s">
        <v>11910</v>
      </c>
      <c r="I832">
        <v>2017</v>
      </c>
      <c r="J832" t="s">
        <v>353</v>
      </c>
      <c r="K832" t="s">
        <v>354</v>
      </c>
      <c r="L832" t="s">
        <v>537</v>
      </c>
      <c r="M832" t="s">
        <v>963</v>
      </c>
      <c r="N832" t="s">
        <v>5900</v>
      </c>
      <c r="Q832" t="s">
        <v>1896</v>
      </c>
      <c r="R832">
        <v>10452</v>
      </c>
      <c r="T832">
        <v>187</v>
      </c>
      <c r="U832">
        <v>60</v>
      </c>
      <c r="V832">
        <v>127</v>
      </c>
      <c r="W832" t="s">
        <v>359</v>
      </c>
      <c r="X832" t="s">
        <v>394</v>
      </c>
      <c r="Z832">
        <v>2001</v>
      </c>
      <c r="AA832" t="s">
        <v>361</v>
      </c>
      <c r="AC832" t="s">
        <v>542</v>
      </c>
      <c r="AE832">
        <v>6</v>
      </c>
      <c r="AF832" t="s">
        <v>363</v>
      </c>
      <c r="AG832" t="s">
        <v>543</v>
      </c>
      <c r="AH832" t="s">
        <v>544</v>
      </c>
      <c r="AI832" t="s">
        <v>545</v>
      </c>
      <c r="AJ832" t="s">
        <v>546</v>
      </c>
      <c r="AL832" t="s">
        <v>359</v>
      </c>
      <c r="AM832">
        <v>5</v>
      </c>
      <c r="AN832" t="s">
        <v>359</v>
      </c>
      <c r="AO832">
        <v>3</v>
      </c>
      <c r="AQ832" t="s">
        <v>401</v>
      </c>
      <c r="AR832">
        <v>1989</v>
      </c>
      <c r="AS832" t="s">
        <v>369</v>
      </c>
      <c r="AT832">
        <v>5</v>
      </c>
      <c r="AU832" t="s">
        <v>359</v>
      </c>
      <c r="AV832">
        <v>1</v>
      </c>
      <c r="AX832">
        <v>1989</v>
      </c>
      <c r="AY832" t="s">
        <v>369</v>
      </c>
      <c r="AZ832">
        <v>8000</v>
      </c>
      <c r="BA832" t="s">
        <v>359</v>
      </c>
      <c r="BB832">
        <v>4</v>
      </c>
      <c r="BC832" t="s">
        <v>547</v>
      </c>
      <c r="BD832" t="s">
        <v>548</v>
      </c>
      <c r="BE832" t="s">
        <v>549</v>
      </c>
      <c r="BF832" t="s">
        <v>550</v>
      </c>
      <c r="BH832">
        <v>1989</v>
      </c>
      <c r="BI832" t="s">
        <v>370</v>
      </c>
      <c r="BJ832" t="s">
        <v>359</v>
      </c>
      <c r="BK832">
        <v>18</v>
      </c>
      <c r="BL832" t="s">
        <v>551</v>
      </c>
      <c r="BN832">
        <v>1989</v>
      </c>
      <c r="BO832" t="s">
        <v>369</v>
      </c>
      <c r="BP832" t="s">
        <v>359</v>
      </c>
      <c r="BQ832">
        <v>2</v>
      </c>
      <c r="BS832">
        <v>1989</v>
      </c>
      <c r="BT832" t="s">
        <v>369</v>
      </c>
      <c r="BU832">
        <v>15000</v>
      </c>
      <c r="BV832" t="s">
        <v>361</v>
      </c>
      <c r="CE832" t="s">
        <v>361</v>
      </c>
      <c r="CN832" t="s">
        <v>359</v>
      </c>
      <c r="CO832" t="s">
        <v>359</v>
      </c>
      <c r="CP832" t="s">
        <v>375</v>
      </c>
      <c r="CQ832" t="s">
        <v>359</v>
      </c>
      <c r="CR832">
        <v>0</v>
      </c>
      <c r="CS832" t="s">
        <v>359</v>
      </c>
      <c r="CT832" t="s">
        <v>376</v>
      </c>
      <c r="CU832" t="s">
        <v>359</v>
      </c>
      <c r="CV832" t="s">
        <v>375</v>
      </c>
      <c r="CW832" t="s">
        <v>359</v>
      </c>
      <c r="CX832" t="s">
        <v>11911</v>
      </c>
      <c r="CY832" t="s">
        <v>11912</v>
      </c>
      <c r="CZ832" t="s">
        <v>3426</v>
      </c>
      <c r="DA832" t="s">
        <v>11913</v>
      </c>
      <c r="DB832">
        <v>1</v>
      </c>
      <c r="DC832" t="s">
        <v>11914</v>
      </c>
      <c r="DD832">
        <v>1989</v>
      </c>
      <c r="DE832" t="s">
        <v>369</v>
      </c>
      <c r="DF832" t="s">
        <v>361</v>
      </c>
      <c r="DJ832" t="s">
        <v>359</v>
      </c>
      <c r="DL832" t="s">
        <v>369</v>
      </c>
      <c r="DN832" t="s">
        <v>11915</v>
      </c>
    </row>
    <row r="833" spans="1:118" x14ac:dyDescent="0.3">
      <c r="A833" t="s">
        <v>11916</v>
      </c>
      <c r="B833">
        <v>1</v>
      </c>
      <c r="D833" t="s">
        <v>385</v>
      </c>
      <c r="E833" t="s">
        <v>11917</v>
      </c>
      <c r="F833" t="s">
        <v>11918</v>
      </c>
      <c r="G833" t="s">
        <v>388</v>
      </c>
      <c r="H833" t="s">
        <v>5697</v>
      </c>
      <c r="I833">
        <v>2017</v>
      </c>
      <c r="J833" t="s">
        <v>353</v>
      </c>
      <c r="K833" t="s">
        <v>354</v>
      </c>
      <c r="L833" t="s">
        <v>584</v>
      </c>
      <c r="M833" t="s">
        <v>585</v>
      </c>
      <c r="N833" t="s">
        <v>9573</v>
      </c>
      <c r="Q833" t="s">
        <v>1840</v>
      </c>
      <c r="R833">
        <v>558</v>
      </c>
      <c r="T833">
        <v>178</v>
      </c>
      <c r="U833">
        <v>150</v>
      </c>
      <c r="V833">
        <v>28</v>
      </c>
      <c r="W833" t="s">
        <v>359</v>
      </c>
      <c r="X833" t="s">
        <v>394</v>
      </c>
      <c r="Z833">
        <v>2009</v>
      </c>
      <c r="AA833" t="s">
        <v>359</v>
      </c>
      <c r="AB833" t="s">
        <v>9574</v>
      </c>
      <c r="AC833" t="s">
        <v>11919</v>
      </c>
      <c r="AD833" t="s">
        <v>11920</v>
      </c>
      <c r="AE833">
        <v>1</v>
      </c>
      <c r="AF833" t="s">
        <v>396</v>
      </c>
      <c r="AG833" t="s">
        <v>1843</v>
      </c>
      <c r="AH833" t="s">
        <v>1844</v>
      </c>
      <c r="AI833" t="s">
        <v>7242</v>
      </c>
      <c r="AJ833" t="s">
        <v>1845</v>
      </c>
      <c r="AL833" t="s">
        <v>361</v>
      </c>
      <c r="AM833">
        <v>60</v>
      </c>
      <c r="AN833" t="s">
        <v>359</v>
      </c>
      <c r="AO833">
        <v>1</v>
      </c>
      <c r="AQ833" t="s">
        <v>401</v>
      </c>
      <c r="AR833">
        <v>2009</v>
      </c>
      <c r="AS833" t="s">
        <v>370</v>
      </c>
      <c r="AT833">
        <v>50</v>
      </c>
      <c r="AU833" t="s">
        <v>359</v>
      </c>
      <c r="AV833">
        <v>2</v>
      </c>
      <c r="AX833">
        <v>2009</v>
      </c>
      <c r="AY833" t="s">
        <v>369</v>
      </c>
      <c r="AZ833">
        <v>6200</v>
      </c>
      <c r="BA833" t="s">
        <v>359</v>
      </c>
      <c r="BB833">
        <v>1</v>
      </c>
      <c r="BC833" t="s">
        <v>1843</v>
      </c>
      <c r="BD833" t="s">
        <v>1844</v>
      </c>
      <c r="BE833" t="s">
        <v>1846</v>
      </c>
      <c r="BF833" t="s">
        <v>1845</v>
      </c>
      <c r="BH833">
        <v>2009</v>
      </c>
      <c r="BI833" t="s">
        <v>369</v>
      </c>
      <c r="BJ833" t="s">
        <v>361</v>
      </c>
      <c r="BP833" t="s">
        <v>361</v>
      </c>
      <c r="BV833" t="s">
        <v>361</v>
      </c>
      <c r="CE833" t="s">
        <v>361</v>
      </c>
      <c r="CN833" t="s">
        <v>359</v>
      </c>
      <c r="CO833" t="s">
        <v>359</v>
      </c>
      <c r="CP833" t="s">
        <v>375</v>
      </c>
      <c r="CQ833" t="s">
        <v>359</v>
      </c>
      <c r="CR833">
        <v>0</v>
      </c>
      <c r="CS833" t="s">
        <v>359</v>
      </c>
      <c r="CT833" t="s">
        <v>376</v>
      </c>
      <c r="CU833" t="s">
        <v>359</v>
      </c>
      <c r="CV833" t="s">
        <v>375</v>
      </c>
      <c r="CW833" t="s">
        <v>359</v>
      </c>
      <c r="CX833" t="s">
        <v>11921</v>
      </c>
      <c r="CY833" t="s">
        <v>11922</v>
      </c>
      <c r="CZ833" t="s">
        <v>11923</v>
      </c>
      <c r="DA833" t="s">
        <v>11924</v>
      </c>
      <c r="DB833">
        <v>1</v>
      </c>
      <c r="DC833" t="s">
        <v>11925</v>
      </c>
      <c r="DD833">
        <v>2009</v>
      </c>
      <c r="DE833" t="s">
        <v>369</v>
      </c>
      <c r="DF833" t="s">
        <v>361</v>
      </c>
      <c r="DJ833" t="s">
        <v>359</v>
      </c>
      <c r="DL833" t="s">
        <v>369</v>
      </c>
      <c r="DM833" t="s">
        <v>11926</v>
      </c>
      <c r="DN833" t="s">
        <v>11927</v>
      </c>
    </row>
    <row r="834" spans="1:118" x14ac:dyDescent="0.3">
      <c r="A834" t="s">
        <v>11928</v>
      </c>
      <c r="B834">
        <v>1</v>
      </c>
      <c r="D834" t="s">
        <v>412</v>
      </c>
      <c r="E834" t="s">
        <v>11929</v>
      </c>
      <c r="F834" t="s">
        <v>11930</v>
      </c>
      <c r="G834" t="s">
        <v>415</v>
      </c>
      <c r="H834" t="s">
        <v>11931</v>
      </c>
      <c r="I834">
        <v>2017</v>
      </c>
      <c r="J834" t="s">
        <v>353</v>
      </c>
      <c r="K834" t="s">
        <v>354</v>
      </c>
      <c r="L834" t="s">
        <v>417</v>
      </c>
      <c r="M834" t="s">
        <v>418</v>
      </c>
      <c r="N834" t="s">
        <v>7830</v>
      </c>
      <c r="Q834" t="s">
        <v>420</v>
      </c>
      <c r="R834">
        <v>20456</v>
      </c>
      <c r="T834">
        <v>50</v>
      </c>
      <c r="U834">
        <v>26</v>
      </c>
      <c r="V834">
        <v>24</v>
      </c>
      <c r="W834" t="s">
        <v>359</v>
      </c>
      <c r="X834" t="s">
        <v>394</v>
      </c>
      <c r="Z834">
        <v>2011</v>
      </c>
      <c r="AA834" t="s">
        <v>359</v>
      </c>
      <c r="AB834" t="s">
        <v>3674</v>
      </c>
      <c r="AC834" t="s">
        <v>422</v>
      </c>
      <c r="AD834" t="s">
        <v>423</v>
      </c>
      <c r="AE834">
        <v>2</v>
      </c>
      <c r="AF834" t="s">
        <v>363</v>
      </c>
      <c r="AG834" t="s">
        <v>424</v>
      </c>
      <c r="AH834" t="s">
        <v>425</v>
      </c>
      <c r="AI834" t="s">
        <v>426</v>
      </c>
      <c r="AJ834" t="s">
        <v>427</v>
      </c>
      <c r="AL834" t="s">
        <v>359</v>
      </c>
      <c r="AM834">
        <v>5</v>
      </c>
      <c r="AN834" t="s">
        <v>359</v>
      </c>
      <c r="AO834">
        <v>1</v>
      </c>
      <c r="AQ834" t="s">
        <v>401</v>
      </c>
      <c r="AR834">
        <v>2015</v>
      </c>
      <c r="AS834" t="s">
        <v>370</v>
      </c>
      <c r="AT834">
        <v>5</v>
      </c>
      <c r="AU834" t="s">
        <v>359</v>
      </c>
      <c r="AV834">
        <v>2</v>
      </c>
      <c r="AX834">
        <v>2015</v>
      </c>
      <c r="AY834" t="s">
        <v>370</v>
      </c>
      <c r="AZ834">
        <v>2100</v>
      </c>
      <c r="BA834" t="s">
        <v>359</v>
      </c>
      <c r="BB834">
        <v>11</v>
      </c>
      <c r="BC834" t="s">
        <v>428</v>
      </c>
      <c r="BD834" t="s">
        <v>429</v>
      </c>
      <c r="BE834" t="s">
        <v>430</v>
      </c>
      <c r="BF834" t="s">
        <v>431</v>
      </c>
      <c r="BH834">
        <v>2011</v>
      </c>
      <c r="BI834" t="s">
        <v>370</v>
      </c>
      <c r="BJ834" t="s">
        <v>359</v>
      </c>
      <c r="BK834">
        <v>15</v>
      </c>
      <c r="BL834" t="s">
        <v>432</v>
      </c>
      <c r="BN834">
        <v>2011</v>
      </c>
      <c r="BO834" t="s">
        <v>370</v>
      </c>
      <c r="BP834" t="s">
        <v>359</v>
      </c>
      <c r="BQ834">
        <v>3</v>
      </c>
      <c r="BS834">
        <v>2011</v>
      </c>
      <c r="BT834" t="s">
        <v>369</v>
      </c>
      <c r="BU834">
        <v>37000</v>
      </c>
      <c r="BV834" t="s">
        <v>361</v>
      </c>
      <c r="CE834" t="s">
        <v>361</v>
      </c>
      <c r="CN834" t="s">
        <v>359</v>
      </c>
      <c r="CO834" t="s">
        <v>359</v>
      </c>
      <c r="CP834" t="s">
        <v>375</v>
      </c>
      <c r="CQ834" t="s">
        <v>359</v>
      </c>
      <c r="CR834">
        <v>0</v>
      </c>
      <c r="CS834" t="s">
        <v>359</v>
      </c>
      <c r="CT834" t="s">
        <v>376</v>
      </c>
      <c r="CU834" t="s">
        <v>359</v>
      </c>
      <c r="CV834" t="s">
        <v>375</v>
      </c>
      <c r="CW834" t="s">
        <v>359</v>
      </c>
      <c r="CX834" t="s">
        <v>11932</v>
      </c>
      <c r="CY834" t="s">
        <v>11933</v>
      </c>
      <c r="CZ834" t="s">
        <v>11934</v>
      </c>
      <c r="DA834" t="s">
        <v>11935</v>
      </c>
      <c r="DB834">
        <v>29</v>
      </c>
      <c r="DC834" t="s">
        <v>11936</v>
      </c>
      <c r="DD834">
        <v>2011</v>
      </c>
      <c r="DE834" t="s">
        <v>369</v>
      </c>
      <c r="DF834" t="s">
        <v>359</v>
      </c>
      <c r="DG834">
        <v>7</v>
      </c>
      <c r="DH834">
        <v>30</v>
      </c>
      <c r="DI834" t="s">
        <v>1712</v>
      </c>
      <c r="DJ834" t="s">
        <v>361</v>
      </c>
      <c r="DK834" t="s">
        <v>11937</v>
      </c>
      <c r="DL834" t="s">
        <v>369</v>
      </c>
      <c r="DM834" t="s">
        <v>11938</v>
      </c>
      <c r="DN834" t="s">
        <v>11939</v>
      </c>
    </row>
    <row r="835" spans="1:118" x14ac:dyDescent="0.3">
      <c r="A835" t="s">
        <v>11940</v>
      </c>
      <c r="B835">
        <v>1</v>
      </c>
      <c r="D835" t="s">
        <v>559</v>
      </c>
      <c r="E835" t="s">
        <v>11941</v>
      </c>
      <c r="F835" t="s">
        <v>11942</v>
      </c>
      <c r="G835" t="s">
        <v>562</v>
      </c>
      <c r="H835" t="s">
        <v>11943</v>
      </c>
      <c r="I835">
        <v>2017</v>
      </c>
      <c r="J835" t="s">
        <v>353</v>
      </c>
      <c r="K835" t="s">
        <v>354</v>
      </c>
      <c r="L835" t="s">
        <v>666</v>
      </c>
      <c r="M835" t="s">
        <v>1979</v>
      </c>
      <c r="N835" t="s">
        <v>963</v>
      </c>
      <c r="Q835" t="s">
        <v>729</v>
      </c>
      <c r="R835">
        <v>26296</v>
      </c>
      <c r="T835">
        <v>148</v>
      </c>
      <c r="U835">
        <v>78</v>
      </c>
      <c r="V835">
        <v>70</v>
      </c>
      <c r="W835" t="s">
        <v>359</v>
      </c>
      <c r="X835" t="s">
        <v>360</v>
      </c>
      <c r="Z835">
        <v>1987</v>
      </c>
      <c r="AA835" t="s">
        <v>359</v>
      </c>
      <c r="AB835" t="s">
        <v>730</v>
      </c>
      <c r="AC835" t="s">
        <v>362</v>
      </c>
      <c r="AE835">
        <v>1</v>
      </c>
      <c r="AF835" t="s">
        <v>363</v>
      </c>
      <c r="AG835" t="s">
        <v>731</v>
      </c>
      <c r="AH835" t="s">
        <v>732</v>
      </c>
      <c r="AI835" t="s">
        <v>733</v>
      </c>
      <c r="AJ835" t="s">
        <v>734</v>
      </c>
      <c r="AL835" t="s">
        <v>359</v>
      </c>
      <c r="AM835">
        <v>5</v>
      </c>
      <c r="AN835" t="s">
        <v>359</v>
      </c>
      <c r="AO835">
        <v>1</v>
      </c>
      <c r="AQ835" t="s">
        <v>401</v>
      </c>
      <c r="AR835">
        <v>2007</v>
      </c>
      <c r="AS835" t="s">
        <v>370</v>
      </c>
      <c r="AT835">
        <v>5</v>
      </c>
      <c r="AU835" t="s">
        <v>359</v>
      </c>
      <c r="AV835">
        <v>1</v>
      </c>
      <c r="AX835">
        <v>2016</v>
      </c>
      <c r="AY835" t="s">
        <v>370</v>
      </c>
      <c r="AZ835">
        <v>1900</v>
      </c>
      <c r="BA835" t="s">
        <v>359</v>
      </c>
      <c r="BB835">
        <v>39</v>
      </c>
      <c r="BC835" t="s">
        <v>735</v>
      </c>
      <c r="BD835" t="s">
        <v>11944</v>
      </c>
      <c r="BE835" t="s">
        <v>737</v>
      </c>
      <c r="BF835" t="s">
        <v>738</v>
      </c>
      <c r="BH835">
        <v>2016</v>
      </c>
      <c r="BI835" t="s">
        <v>370</v>
      </c>
      <c r="BJ835" t="s">
        <v>359</v>
      </c>
      <c r="BK835">
        <v>17</v>
      </c>
      <c r="BL835" t="s">
        <v>2930</v>
      </c>
      <c r="BN835">
        <v>2016</v>
      </c>
      <c r="BO835" t="s">
        <v>370</v>
      </c>
      <c r="BP835" t="s">
        <v>359</v>
      </c>
      <c r="BQ835">
        <v>6</v>
      </c>
      <c r="BS835">
        <v>2016</v>
      </c>
      <c r="BT835" t="s">
        <v>370</v>
      </c>
      <c r="BU835">
        <v>40000</v>
      </c>
      <c r="BV835" t="s">
        <v>359</v>
      </c>
      <c r="BW835">
        <v>5</v>
      </c>
      <c r="BY835">
        <v>2017</v>
      </c>
      <c r="BZ835" t="s">
        <v>370</v>
      </c>
      <c r="CA835" t="s">
        <v>359</v>
      </c>
      <c r="CC835">
        <v>2016</v>
      </c>
      <c r="CD835" t="s">
        <v>370</v>
      </c>
      <c r="CE835" t="s">
        <v>359</v>
      </c>
      <c r="CG835" t="s">
        <v>740</v>
      </c>
      <c r="CH835">
        <v>2017</v>
      </c>
      <c r="CI835" t="s">
        <v>370</v>
      </c>
      <c r="CJ835" t="s">
        <v>361</v>
      </c>
      <c r="CN835" t="s">
        <v>359</v>
      </c>
      <c r="CO835" t="s">
        <v>359</v>
      </c>
      <c r="CP835" t="s">
        <v>375</v>
      </c>
      <c r="CQ835" t="s">
        <v>359</v>
      </c>
      <c r="CR835">
        <v>0</v>
      </c>
      <c r="CS835" t="s">
        <v>359</v>
      </c>
      <c r="CT835" t="s">
        <v>376</v>
      </c>
      <c r="CU835" t="s">
        <v>359</v>
      </c>
      <c r="CV835" t="s">
        <v>375</v>
      </c>
      <c r="CW835" t="s">
        <v>359</v>
      </c>
      <c r="CX835" t="s">
        <v>11945</v>
      </c>
      <c r="CY835" t="s">
        <v>11946</v>
      </c>
      <c r="CZ835" t="s">
        <v>11947</v>
      </c>
      <c r="DA835" t="s">
        <v>11948</v>
      </c>
      <c r="DB835">
        <v>64</v>
      </c>
      <c r="DC835" t="s">
        <v>11949</v>
      </c>
      <c r="DD835">
        <v>2016</v>
      </c>
      <c r="DE835" t="s">
        <v>370</v>
      </c>
      <c r="DF835" t="s">
        <v>361</v>
      </c>
      <c r="DJ835" t="s">
        <v>359</v>
      </c>
      <c r="DL835" t="s">
        <v>370</v>
      </c>
      <c r="DM835" t="s">
        <v>748</v>
      </c>
      <c r="DN835" t="s">
        <v>11950</v>
      </c>
    </row>
    <row r="836" spans="1:118" x14ac:dyDescent="0.3">
      <c r="A836" t="s">
        <v>11951</v>
      </c>
      <c r="B836">
        <v>1</v>
      </c>
      <c r="D836" t="s">
        <v>559</v>
      </c>
      <c r="E836" t="s">
        <v>11952</v>
      </c>
      <c r="F836" t="s">
        <v>11953</v>
      </c>
      <c r="G836" t="s">
        <v>562</v>
      </c>
      <c r="H836" t="s">
        <v>11954</v>
      </c>
      <c r="I836">
        <v>2017</v>
      </c>
      <c r="J836" t="s">
        <v>353</v>
      </c>
      <c r="K836" t="s">
        <v>354</v>
      </c>
      <c r="L836" t="s">
        <v>666</v>
      </c>
      <c r="M836" t="s">
        <v>1979</v>
      </c>
      <c r="N836" t="s">
        <v>2779</v>
      </c>
      <c r="Q836" t="s">
        <v>729</v>
      </c>
      <c r="R836">
        <v>26296</v>
      </c>
      <c r="T836">
        <v>140</v>
      </c>
      <c r="U836">
        <v>32</v>
      </c>
      <c r="V836">
        <v>108</v>
      </c>
      <c r="W836" t="s">
        <v>359</v>
      </c>
      <c r="X836" t="s">
        <v>360</v>
      </c>
      <c r="Z836">
        <v>1987</v>
      </c>
      <c r="AA836" t="s">
        <v>359</v>
      </c>
      <c r="AB836" t="s">
        <v>730</v>
      </c>
      <c r="AC836" t="s">
        <v>362</v>
      </c>
      <c r="AE836">
        <v>1</v>
      </c>
      <c r="AF836" t="s">
        <v>363</v>
      </c>
      <c r="AG836" t="s">
        <v>731</v>
      </c>
      <c r="AH836" t="s">
        <v>732</v>
      </c>
      <c r="AI836" t="s">
        <v>733</v>
      </c>
      <c r="AJ836" t="s">
        <v>734</v>
      </c>
      <c r="AL836" t="s">
        <v>359</v>
      </c>
      <c r="AM836">
        <v>5</v>
      </c>
      <c r="AN836" t="s">
        <v>359</v>
      </c>
      <c r="AO836">
        <v>1</v>
      </c>
      <c r="AQ836" t="s">
        <v>401</v>
      </c>
      <c r="AR836">
        <v>2007</v>
      </c>
      <c r="AS836" t="s">
        <v>370</v>
      </c>
      <c r="AT836">
        <v>5</v>
      </c>
      <c r="AU836" t="s">
        <v>359</v>
      </c>
      <c r="AV836">
        <v>1</v>
      </c>
      <c r="AX836">
        <v>2016</v>
      </c>
      <c r="AY836" t="s">
        <v>370</v>
      </c>
      <c r="AZ836">
        <v>1900</v>
      </c>
      <c r="BA836" t="s">
        <v>359</v>
      </c>
      <c r="BB836">
        <v>39</v>
      </c>
      <c r="BC836" t="s">
        <v>735</v>
      </c>
      <c r="BD836" t="s">
        <v>736</v>
      </c>
      <c r="BE836" t="s">
        <v>737</v>
      </c>
      <c r="BF836" t="s">
        <v>738</v>
      </c>
      <c r="BH836">
        <v>2016</v>
      </c>
      <c r="BI836" t="s">
        <v>370</v>
      </c>
      <c r="BJ836" t="s">
        <v>359</v>
      </c>
      <c r="BK836">
        <v>17</v>
      </c>
      <c r="BL836" t="s">
        <v>2900</v>
      </c>
      <c r="BN836">
        <v>2016</v>
      </c>
      <c r="BO836" t="s">
        <v>370</v>
      </c>
      <c r="BP836" t="s">
        <v>359</v>
      </c>
      <c r="BQ836">
        <v>6</v>
      </c>
      <c r="BS836">
        <v>2016</v>
      </c>
      <c r="BT836" t="s">
        <v>370</v>
      </c>
      <c r="BU836">
        <v>40000</v>
      </c>
      <c r="BV836" t="s">
        <v>359</v>
      </c>
      <c r="BW836">
        <v>5</v>
      </c>
      <c r="BY836">
        <v>2017</v>
      </c>
      <c r="BZ836" t="s">
        <v>370</v>
      </c>
      <c r="CA836" t="s">
        <v>359</v>
      </c>
      <c r="CC836">
        <v>2016</v>
      </c>
      <c r="CD836" t="s">
        <v>370</v>
      </c>
      <c r="CE836" t="s">
        <v>359</v>
      </c>
      <c r="CG836" t="s">
        <v>740</v>
      </c>
      <c r="CH836">
        <v>2017</v>
      </c>
      <c r="CI836" t="s">
        <v>370</v>
      </c>
      <c r="CJ836" t="s">
        <v>361</v>
      </c>
      <c r="CN836" t="s">
        <v>359</v>
      </c>
      <c r="CO836" t="s">
        <v>359</v>
      </c>
      <c r="CP836" t="s">
        <v>375</v>
      </c>
      <c r="CQ836" t="s">
        <v>359</v>
      </c>
      <c r="CR836">
        <v>0</v>
      </c>
      <c r="CS836" t="s">
        <v>359</v>
      </c>
      <c r="CT836" t="s">
        <v>376</v>
      </c>
      <c r="CU836" t="s">
        <v>359</v>
      </c>
      <c r="CV836" t="s">
        <v>375</v>
      </c>
      <c r="CW836" t="s">
        <v>359</v>
      </c>
      <c r="CX836" t="s">
        <v>11955</v>
      </c>
      <c r="CY836" t="s">
        <v>11956</v>
      </c>
      <c r="CZ836" t="s">
        <v>11957</v>
      </c>
      <c r="DA836" t="s">
        <v>11958</v>
      </c>
      <c r="DB836">
        <v>64</v>
      </c>
      <c r="DC836" t="s">
        <v>11959</v>
      </c>
      <c r="DD836">
        <v>2016</v>
      </c>
      <c r="DE836" t="s">
        <v>370</v>
      </c>
      <c r="DF836" t="s">
        <v>361</v>
      </c>
      <c r="DJ836" t="s">
        <v>359</v>
      </c>
      <c r="DL836" t="s">
        <v>370</v>
      </c>
      <c r="DM836" t="s">
        <v>748</v>
      </c>
      <c r="DN836" t="s">
        <v>11960</v>
      </c>
    </row>
    <row r="837" spans="1:118" x14ac:dyDescent="0.3">
      <c r="A837" t="s">
        <v>11961</v>
      </c>
      <c r="B837">
        <v>1</v>
      </c>
      <c r="D837" t="s">
        <v>465</v>
      </c>
      <c r="E837" t="s">
        <v>11962</v>
      </c>
      <c r="F837" t="s">
        <v>11963</v>
      </c>
      <c r="G837" t="s">
        <v>468</v>
      </c>
      <c r="H837" t="s">
        <v>11964</v>
      </c>
      <c r="I837">
        <v>2017</v>
      </c>
      <c r="J837" t="s">
        <v>353</v>
      </c>
      <c r="K837" t="s">
        <v>354</v>
      </c>
      <c r="L837" t="s">
        <v>664</v>
      </c>
      <c r="M837" t="s">
        <v>665</v>
      </c>
      <c r="N837" t="s">
        <v>2283</v>
      </c>
      <c r="Q837" t="s">
        <v>11965</v>
      </c>
      <c r="R837">
        <v>30604</v>
      </c>
      <c r="T837">
        <v>169</v>
      </c>
      <c r="U837">
        <v>169</v>
      </c>
      <c r="V837">
        <v>0</v>
      </c>
      <c r="W837" t="s">
        <v>359</v>
      </c>
      <c r="X837" t="s">
        <v>360</v>
      </c>
      <c r="Z837">
        <v>2012</v>
      </c>
      <c r="AA837" t="s">
        <v>361</v>
      </c>
      <c r="AC837" t="s">
        <v>362</v>
      </c>
      <c r="AD837" t="s">
        <v>3590</v>
      </c>
      <c r="AE837">
        <v>11</v>
      </c>
      <c r="AF837" t="s">
        <v>363</v>
      </c>
      <c r="AG837" t="s">
        <v>670</v>
      </c>
      <c r="AH837" t="s">
        <v>671</v>
      </c>
      <c r="AI837" t="s">
        <v>672</v>
      </c>
      <c r="AJ837" t="s">
        <v>673</v>
      </c>
      <c r="AL837" t="s">
        <v>359</v>
      </c>
      <c r="AM837">
        <v>4</v>
      </c>
      <c r="AN837" t="s">
        <v>361</v>
      </c>
      <c r="AT837">
        <v>4</v>
      </c>
      <c r="AU837" t="s">
        <v>361</v>
      </c>
      <c r="BA837" t="s">
        <v>359</v>
      </c>
      <c r="BB837">
        <v>1</v>
      </c>
      <c r="BC837" t="s">
        <v>11966</v>
      </c>
      <c r="BD837" t="s">
        <v>11967</v>
      </c>
      <c r="BE837" t="s">
        <v>11968</v>
      </c>
      <c r="BF837" t="s">
        <v>11969</v>
      </c>
      <c r="BG837" t="s">
        <v>11970</v>
      </c>
      <c r="BH837">
        <v>2015</v>
      </c>
      <c r="BI837" t="s">
        <v>370</v>
      </c>
      <c r="BJ837" t="s">
        <v>361</v>
      </c>
      <c r="BP837" t="s">
        <v>361</v>
      </c>
      <c r="BV837" t="s">
        <v>361</v>
      </c>
      <c r="CE837" t="s">
        <v>361</v>
      </c>
      <c r="CN837" t="s">
        <v>359</v>
      </c>
      <c r="CO837" t="s">
        <v>359</v>
      </c>
      <c r="CP837" t="s">
        <v>375</v>
      </c>
      <c r="CQ837" t="s">
        <v>359</v>
      </c>
      <c r="CR837">
        <v>0</v>
      </c>
      <c r="CS837" t="s">
        <v>359</v>
      </c>
      <c r="CT837" t="s">
        <v>376</v>
      </c>
      <c r="CU837" t="s">
        <v>359</v>
      </c>
      <c r="CV837" t="s">
        <v>375</v>
      </c>
      <c r="CW837" t="s">
        <v>359</v>
      </c>
      <c r="CX837" t="s">
        <v>11971</v>
      </c>
      <c r="CY837" t="s">
        <v>11972</v>
      </c>
      <c r="CZ837" t="s">
        <v>11973</v>
      </c>
      <c r="DA837" t="s">
        <v>11974</v>
      </c>
      <c r="DB837">
        <v>2</v>
      </c>
      <c r="DC837" t="s">
        <v>11975</v>
      </c>
      <c r="DD837">
        <v>2015</v>
      </c>
      <c r="DE837" t="s">
        <v>370</v>
      </c>
      <c r="DF837" t="s">
        <v>361</v>
      </c>
      <c r="DJ837" t="s">
        <v>359</v>
      </c>
      <c r="DL837" t="s">
        <v>370</v>
      </c>
      <c r="DM837" t="s">
        <v>3590</v>
      </c>
      <c r="DN837" t="s">
        <v>11976</v>
      </c>
    </row>
    <row r="838" spans="1:118" x14ac:dyDescent="0.3">
      <c r="A838" t="s">
        <v>11977</v>
      </c>
      <c r="B838">
        <v>1</v>
      </c>
      <c r="D838" t="s">
        <v>631</v>
      </c>
      <c r="E838" t="s">
        <v>11978</v>
      </c>
      <c r="F838" t="s">
        <v>11979</v>
      </c>
      <c r="G838" t="s">
        <v>634</v>
      </c>
      <c r="H838" t="s">
        <v>10326</v>
      </c>
      <c r="I838">
        <v>2017</v>
      </c>
      <c r="J838" t="s">
        <v>353</v>
      </c>
      <c r="K838" t="s">
        <v>354</v>
      </c>
      <c r="L838" t="s">
        <v>754</v>
      </c>
      <c r="M838" t="s">
        <v>1496</v>
      </c>
      <c r="N838" t="s">
        <v>963</v>
      </c>
      <c r="Q838" t="s">
        <v>756</v>
      </c>
      <c r="R838">
        <v>26296</v>
      </c>
      <c r="T838">
        <v>376</v>
      </c>
      <c r="U838">
        <v>115</v>
      </c>
      <c r="V838">
        <v>261</v>
      </c>
      <c r="W838" t="s">
        <v>359</v>
      </c>
      <c r="X838" t="s">
        <v>360</v>
      </c>
      <c r="Z838">
        <v>1987</v>
      </c>
      <c r="AA838" t="s">
        <v>359</v>
      </c>
      <c r="AB838" t="s">
        <v>757</v>
      </c>
      <c r="AC838" t="s">
        <v>362</v>
      </c>
      <c r="AE838">
        <v>1</v>
      </c>
      <c r="AF838" t="s">
        <v>363</v>
      </c>
      <c r="AG838" t="s">
        <v>731</v>
      </c>
      <c r="AH838" t="s">
        <v>732</v>
      </c>
      <c r="AI838" t="s">
        <v>733</v>
      </c>
      <c r="AJ838" t="s">
        <v>734</v>
      </c>
      <c r="AL838" t="s">
        <v>359</v>
      </c>
      <c r="AM838">
        <v>5</v>
      </c>
      <c r="AN838" t="s">
        <v>359</v>
      </c>
      <c r="AO838">
        <v>1</v>
      </c>
      <c r="AQ838" t="s">
        <v>401</v>
      </c>
      <c r="AR838">
        <v>2007</v>
      </c>
      <c r="AS838" t="s">
        <v>370</v>
      </c>
      <c r="AT838">
        <v>5</v>
      </c>
      <c r="AU838" t="s">
        <v>359</v>
      </c>
      <c r="AV838">
        <v>1</v>
      </c>
      <c r="AX838">
        <v>2016</v>
      </c>
      <c r="AY838" t="s">
        <v>370</v>
      </c>
      <c r="AZ838">
        <v>1900</v>
      </c>
      <c r="BA838" t="s">
        <v>359</v>
      </c>
      <c r="BB838">
        <v>39</v>
      </c>
      <c r="BC838" t="s">
        <v>735</v>
      </c>
      <c r="BD838" t="s">
        <v>736</v>
      </c>
      <c r="BE838" t="s">
        <v>737</v>
      </c>
      <c r="BF838" t="s">
        <v>738</v>
      </c>
      <c r="BH838">
        <v>2016</v>
      </c>
      <c r="BI838" t="s">
        <v>370</v>
      </c>
      <c r="BJ838" t="s">
        <v>359</v>
      </c>
      <c r="BK838">
        <v>17</v>
      </c>
      <c r="BL838" t="s">
        <v>1280</v>
      </c>
      <c r="BN838">
        <v>2016</v>
      </c>
      <c r="BO838" t="s">
        <v>370</v>
      </c>
      <c r="BP838" t="s">
        <v>359</v>
      </c>
      <c r="BQ838">
        <v>6</v>
      </c>
      <c r="BS838">
        <v>2016</v>
      </c>
      <c r="BT838" t="s">
        <v>370</v>
      </c>
      <c r="BU838">
        <v>40000</v>
      </c>
      <c r="BV838" t="s">
        <v>359</v>
      </c>
      <c r="BW838">
        <v>5</v>
      </c>
      <c r="BY838">
        <v>2017</v>
      </c>
      <c r="BZ838" t="s">
        <v>370</v>
      </c>
      <c r="CA838" t="s">
        <v>359</v>
      </c>
      <c r="CC838">
        <v>2016</v>
      </c>
      <c r="CD838" t="s">
        <v>370</v>
      </c>
      <c r="CE838" t="s">
        <v>359</v>
      </c>
      <c r="CG838" t="s">
        <v>740</v>
      </c>
      <c r="CH838">
        <v>2017</v>
      </c>
      <c r="CI838" t="s">
        <v>370</v>
      </c>
      <c r="CJ838" t="s">
        <v>361</v>
      </c>
      <c r="CN838" t="s">
        <v>359</v>
      </c>
      <c r="CO838" t="s">
        <v>359</v>
      </c>
      <c r="CP838" t="s">
        <v>375</v>
      </c>
      <c r="CQ838" t="s">
        <v>359</v>
      </c>
      <c r="CR838">
        <v>0</v>
      </c>
      <c r="CS838" t="s">
        <v>359</v>
      </c>
      <c r="CT838" t="s">
        <v>376</v>
      </c>
      <c r="CU838" t="s">
        <v>359</v>
      </c>
      <c r="CV838" t="s">
        <v>375</v>
      </c>
      <c r="CW838" t="s">
        <v>359</v>
      </c>
      <c r="CX838" t="s">
        <v>11980</v>
      </c>
      <c r="CY838" t="s">
        <v>11981</v>
      </c>
      <c r="CZ838" t="s">
        <v>11982</v>
      </c>
      <c r="DA838" t="s">
        <v>11983</v>
      </c>
      <c r="DB838">
        <v>64</v>
      </c>
      <c r="DC838" t="s">
        <v>11984</v>
      </c>
      <c r="DD838">
        <v>2016</v>
      </c>
      <c r="DE838" t="s">
        <v>370</v>
      </c>
      <c r="DF838" t="s">
        <v>361</v>
      </c>
      <c r="DJ838" t="s">
        <v>359</v>
      </c>
      <c r="DL838" t="s">
        <v>370</v>
      </c>
      <c r="DM838" t="s">
        <v>764</v>
      </c>
      <c r="DN838" t="s">
        <v>11985</v>
      </c>
    </row>
    <row r="839" spans="1:118" x14ac:dyDescent="0.3">
      <c r="A839" t="s">
        <v>11986</v>
      </c>
      <c r="B839">
        <v>1</v>
      </c>
      <c r="D839" t="s">
        <v>412</v>
      </c>
      <c r="E839" t="s">
        <v>11987</v>
      </c>
      <c r="F839" t="s">
        <v>11988</v>
      </c>
      <c r="G839" t="s">
        <v>415</v>
      </c>
      <c r="H839" t="s">
        <v>9604</v>
      </c>
      <c r="I839">
        <v>2017</v>
      </c>
      <c r="J839" t="s">
        <v>353</v>
      </c>
      <c r="K839" t="s">
        <v>354</v>
      </c>
      <c r="L839" t="s">
        <v>390</v>
      </c>
      <c r="M839" t="s">
        <v>2229</v>
      </c>
      <c r="N839" t="s">
        <v>8198</v>
      </c>
      <c r="Q839" t="s">
        <v>2230</v>
      </c>
      <c r="R839">
        <v>7894</v>
      </c>
      <c r="T839">
        <v>125</v>
      </c>
      <c r="U839">
        <v>120</v>
      </c>
      <c r="V839">
        <v>5</v>
      </c>
      <c r="W839" t="s">
        <v>359</v>
      </c>
      <c r="X839" t="s">
        <v>360</v>
      </c>
      <c r="Z839">
        <v>2015</v>
      </c>
      <c r="AA839" t="s">
        <v>359</v>
      </c>
      <c r="AB839" t="s">
        <v>2335</v>
      </c>
      <c r="AC839" t="s">
        <v>362</v>
      </c>
      <c r="AD839" t="s">
        <v>2336</v>
      </c>
      <c r="AE839">
        <v>5</v>
      </c>
      <c r="AF839" t="s">
        <v>363</v>
      </c>
      <c r="AG839" t="s">
        <v>2233</v>
      </c>
      <c r="AH839" t="s">
        <v>2234</v>
      </c>
      <c r="AI839" t="s">
        <v>2235</v>
      </c>
      <c r="AJ839" t="s">
        <v>2236</v>
      </c>
      <c r="AL839" t="s">
        <v>359</v>
      </c>
      <c r="AM839">
        <v>15</v>
      </c>
      <c r="AN839" t="s">
        <v>359</v>
      </c>
      <c r="AO839">
        <v>10</v>
      </c>
      <c r="AQ839" t="s">
        <v>401</v>
      </c>
      <c r="AR839">
        <v>2015</v>
      </c>
      <c r="AS839" t="s">
        <v>370</v>
      </c>
      <c r="AT839">
        <v>15</v>
      </c>
      <c r="AU839" t="s">
        <v>359</v>
      </c>
      <c r="AV839">
        <v>1</v>
      </c>
      <c r="AX839">
        <v>2015</v>
      </c>
      <c r="AY839" t="s">
        <v>370</v>
      </c>
      <c r="AZ839">
        <v>720</v>
      </c>
      <c r="BA839" t="s">
        <v>359</v>
      </c>
      <c r="BB839">
        <v>19</v>
      </c>
      <c r="BC839" t="s">
        <v>2237</v>
      </c>
      <c r="BD839" t="s">
        <v>2238</v>
      </c>
      <c r="BE839" t="s">
        <v>2239</v>
      </c>
      <c r="BF839" t="s">
        <v>2240</v>
      </c>
      <c r="BH839">
        <v>2015</v>
      </c>
      <c r="BI839" t="s">
        <v>370</v>
      </c>
      <c r="BJ839" t="s">
        <v>359</v>
      </c>
      <c r="BK839">
        <v>10</v>
      </c>
      <c r="BL839" t="s">
        <v>432</v>
      </c>
      <c r="BN839">
        <v>2015</v>
      </c>
      <c r="BO839" t="s">
        <v>370</v>
      </c>
      <c r="BP839" t="s">
        <v>359</v>
      </c>
      <c r="BQ839">
        <v>3</v>
      </c>
      <c r="BS839">
        <v>2015</v>
      </c>
      <c r="BT839" t="s">
        <v>370</v>
      </c>
      <c r="BU839">
        <v>19000</v>
      </c>
      <c r="BV839" t="s">
        <v>359</v>
      </c>
      <c r="BW839">
        <v>2</v>
      </c>
      <c r="BY839">
        <v>2016</v>
      </c>
      <c r="BZ839" t="s">
        <v>370</v>
      </c>
      <c r="CA839" t="s">
        <v>359</v>
      </c>
      <c r="CC839">
        <v>2016</v>
      </c>
      <c r="CD839" t="s">
        <v>370</v>
      </c>
      <c r="CE839" t="s">
        <v>361</v>
      </c>
      <c r="CN839" t="s">
        <v>359</v>
      </c>
      <c r="CO839" t="s">
        <v>359</v>
      </c>
      <c r="CP839" t="s">
        <v>375</v>
      </c>
      <c r="CQ839" t="s">
        <v>359</v>
      </c>
      <c r="CR839">
        <v>0</v>
      </c>
      <c r="CS839" t="s">
        <v>359</v>
      </c>
      <c r="CT839" t="s">
        <v>376</v>
      </c>
      <c r="CU839" t="s">
        <v>359</v>
      </c>
      <c r="CV839" t="s">
        <v>375</v>
      </c>
      <c r="CW839" t="s">
        <v>359</v>
      </c>
      <c r="CX839" t="s">
        <v>11989</v>
      </c>
      <c r="CY839" t="s">
        <v>11990</v>
      </c>
      <c r="CZ839" t="s">
        <v>11991</v>
      </c>
      <c r="DA839" t="s">
        <v>11992</v>
      </c>
      <c r="DB839">
        <v>31</v>
      </c>
      <c r="DC839" t="s">
        <v>11993</v>
      </c>
      <c r="DD839">
        <v>2015</v>
      </c>
      <c r="DE839" t="s">
        <v>370</v>
      </c>
      <c r="DF839" t="s">
        <v>361</v>
      </c>
      <c r="DJ839" t="s">
        <v>359</v>
      </c>
      <c r="DL839" t="s">
        <v>370</v>
      </c>
      <c r="DM839" t="s">
        <v>11994</v>
      </c>
      <c r="DN839" t="s">
        <v>11995</v>
      </c>
    </row>
    <row r="840" spans="1:118" x14ac:dyDescent="0.3">
      <c r="A840" t="s">
        <v>11996</v>
      </c>
      <c r="B840">
        <v>1</v>
      </c>
      <c r="D840" t="s">
        <v>385</v>
      </c>
      <c r="E840" t="s">
        <v>11997</v>
      </c>
      <c r="F840" t="s">
        <v>11998</v>
      </c>
      <c r="G840" t="s">
        <v>388</v>
      </c>
      <c r="H840" t="s">
        <v>11999</v>
      </c>
      <c r="I840">
        <v>2017</v>
      </c>
      <c r="J840" t="s">
        <v>353</v>
      </c>
      <c r="K840" t="s">
        <v>354</v>
      </c>
      <c r="L840" t="s">
        <v>937</v>
      </c>
      <c r="M840" t="s">
        <v>940</v>
      </c>
      <c r="N840" t="s">
        <v>419</v>
      </c>
      <c r="Q840" t="s">
        <v>940</v>
      </c>
      <c r="T840">
        <v>112</v>
      </c>
      <c r="U840">
        <v>100</v>
      </c>
      <c r="V840">
        <v>12</v>
      </c>
      <c r="W840" t="s">
        <v>359</v>
      </c>
      <c r="X840" t="s">
        <v>394</v>
      </c>
      <c r="Z840">
        <v>2014</v>
      </c>
      <c r="AA840" t="s">
        <v>359</v>
      </c>
      <c r="AB840" t="s">
        <v>12000</v>
      </c>
      <c r="AC840" t="s">
        <v>362</v>
      </c>
      <c r="AE840">
        <v>2</v>
      </c>
      <c r="AF840" t="s">
        <v>363</v>
      </c>
      <c r="AG840" t="s">
        <v>943</v>
      </c>
      <c r="AH840" t="s">
        <v>944</v>
      </c>
      <c r="AI840" t="s">
        <v>945</v>
      </c>
      <c r="AJ840" t="s">
        <v>946</v>
      </c>
      <c r="AL840" t="s">
        <v>359</v>
      </c>
      <c r="AM840">
        <v>30</v>
      </c>
      <c r="AN840" t="s">
        <v>359</v>
      </c>
      <c r="AO840">
        <v>1</v>
      </c>
      <c r="AQ840" t="s">
        <v>401</v>
      </c>
      <c r="AR840">
        <v>2014</v>
      </c>
      <c r="AS840" t="s">
        <v>370</v>
      </c>
      <c r="AT840">
        <v>30</v>
      </c>
      <c r="AU840" t="s">
        <v>359</v>
      </c>
      <c r="AV840">
        <v>1</v>
      </c>
      <c r="AX840">
        <v>2014</v>
      </c>
      <c r="AY840" t="s">
        <v>370</v>
      </c>
      <c r="AZ840">
        <v>6700</v>
      </c>
      <c r="BA840" t="s">
        <v>359</v>
      </c>
      <c r="BB840">
        <v>5</v>
      </c>
      <c r="BC840" t="s">
        <v>947</v>
      </c>
      <c r="BD840" t="s">
        <v>948</v>
      </c>
      <c r="BE840" t="s">
        <v>949</v>
      </c>
      <c r="BF840" t="s">
        <v>950</v>
      </c>
      <c r="BH840">
        <v>2014</v>
      </c>
      <c r="BI840" t="s">
        <v>370</v>
      </c>
      <c r="BJ840" t="s">
        <v>361</v>
      </c>
      <c r="BP840" t="s">
        <v>361</v>
      </c>
      <c r="BV840" t="s">
        <v>361</v>
      </c>
      <c r="CE840" t="s">
        <v>361</v>
      </c>
      <c r="CN840" t="s">
        <v>359</v>
      </c>
      <c r="CO840" t="s">
        <v>359</v>
      </c>
      <c r="CP840" t="s">
        <v>375</v>
      </c>
      <c r="CQ840" t="s">
        <v>359</v>
      </c>
      <c r="CR840">
        <v>0</v>
      </c>
      <c r="CS840" t="s">
        <v>359</v>
      </c>
      <c r="CT840" t="s">
        <v>376</v>
      </c>
      <c r="CU840" t="s">
        <v>359</v>
      </c>
      <c r="CV840" t="s">
        <v>375</v>
      </c>
      <c r="CW840" t="s">
        <v>359</v>
      </c>
      <c r="CX840" t="s">
        <v>12001</v>
      </c>
      <c r="CY840" t="s">
        <v>12002</v>
      </c>
      <c r="CZ840" t="s">
        <v>12003</v>
      </c>
      <c r="DA840" t="s">
        <v>12004</v>
      </c>
      <c r="DB840">
        <v>1</v>
      </c>
      <c r="DC840" t="s">
        <v>12005</v>
      </c>
      <c r="DD840">
        <v>2014</v>
      </c>
      <c r="DE840" t="s">
        <v>370</v>
      </c>
      <c r="DF840" t="s">
        <v>361</v>
      </c>
      <c r="DJ840" t="s">
        <v>359</v>
      </c>
      <c r="DL840" t="s">
        <v>370</v>
      </c>
      <c r="DM840" t="s">
        <v>7568</v>
      </c>
      <c r="DN840" t="s">
        <v>12006</v>
      </c>
    </row>
    <row r="841" spans="1:118" x14ac:dyDescent="0.3">
      <c r="A841" t="s">
        <v>12007</v>
      </c>
      <c r="B841">
        <v>1</v>
      </c>
      <c r="D841" t="s">
        <v>487</v>
      </c>
      <c r="E841" t="s">
        <v>12008</v>
      </c>
      <c r="F841" t="s">
        <v>12009</v>
      </c>
      <c r="G841" t="s">
        <v>490</v>
      </c>
      <c r="H841" t="s">
        <v>1795</v>
      </c>
      <c r="I841">
        <v>2017</v>
      </c>
      <c r="J841" t="s">
        <v>353</v>
      </c>
      <c r="K841" t="s">
        <v>354</v>
      </c>
      <c r="L841" t="s">
        <v>492</v>
      </c>
      <c r="M841" t="s">
        <v>894</v>
      </c>
      <c r="N841" t="s">
        <v>5603</v>
      </c>
      <c r="Q841" t="s">
        <v>5604</v>
      </c>
      <c r="T841">
        <v>139</v>
      </c>
      <c r="U841">
        <v>37</v>
      </c>
      <c r="V841">
        <v>102</v>
      </c>
      <c r="W841" t="s">
        <v>359</v>
      </c>
      <c r="X841" t="s">
        <v>394</v>
      </c>
      <c r="Z841">
        <v>2013</v>
      </c>
      <c r="AA841" t="s">
        <v>361</v>
      </c>
      <c r="AC841" t="s">
        <v>362</v>
      </c>
      <c r="AE841">
        <v>1</v>
      </c>
      <c r="AF841" t="s">
        <v>363</v>
      </c>
      <c r="AG841" t="s">
        <v>897</v>
      </c>
      <c r="AH841" t="s">
        <v>898</v>
      </c>
      <c r="AI841" t="s">
        <v>899</v>
      </c>
      <c r="AJ841" t="s">
        <v>900</v>
      </c>
      <c r="AL841" t="s">
        <v>359</v>
      </c>
      <c r="AM841">
        <v>11</v>
      </c>
      <c r="AN841" t="s">
        <v>359</v>
      </c>
      <c r="AO841">
        <v>1</v>
      </c>
      <c r="AQ841" t="s">
        <v>401</v>
      </c>
      <c r="AR841">
        <v>2013</v>
      </c>
      <c r="AS841" t="s">
        <v>370</v>
      </c>
      <c r="AT841">
        <v>11</v>
      </c>
      <c r="AU841" t="s">
        <v>359</v>
      </c>
      <c r="AV841">
        <v>1</v>
      </c>
      <c r="AX841">
        <v>2013</v>
      </c>
      <c r="AY841" t="s">
        <v>370</v>
      </c>
      <c r="AZ841">
        <v>500</v>
      </c>
      <c r="BA841" t="s">
        <v>359</v>
      </c>
      <c r="BB841">
        <v>17</v>
      </c>
      <c r="BC841" t="s">
        <v>901</v>
      </c>
      <c r="BD841" t="s">
        <v>902</v>
      </c>
      <c r="BE841" t="s">
        <v>903</v>
      </c>
      <c r="BF841" t="s">
        <v>904</v>
      </c>
      <c r="BH841">
        <v>2013</v>
      </c>
      <c r="BI841" t="s">
        <v>370</v>
      </c>
      <c r="BJ841" t="s">
        <v>359</v>
      </c>
      <c r="BK841">
        <v>6</v>
      </c>
      <c r="BL841" t="s">
        <v>551</v>
      </c>
      <c r="BN841">
        <v>2013</v>
      </c>
      <c r="BO841" t="s">
        <v>370</v>
      </c>
      <c r="BP841" t="s">
        <v>359</v>
      </c>
      <c r="BQ841">
        <v>2</v>
      </c>
      <c r="BS841">
        <v>2013</v>
      </c>
      <c r="BT841" t="s">
        <v>370</v>
      </c>
      <c r="BU841">
        <v>3500</v>
      </c>
      <c r="BV841" t="s">
        <v>361</v>
      </c>
      <c r="CE841" t="s">
        <v>361</v>
      </c>
      <c r="CN841" t="s">
        <v>359</v>
      </c>
      <c r="CO841" t="s">
        <v>359</v>
      </c>
      <c r="CP841" t="s">
        <v>375</v>
      </c>
      <c r="CQ841" t="s">
        <v>359</v>
      </c>
      <c r="CR841">
        <v>0</v>
      </c>
      <c r="CS841" t="s">
        <v>359</v>
      </c>
      <c r="CT841" t="s">
        <v>376</v>
      </c>
      <c r="CU841" t="s">
        <v>359</v>
      </c>
      <c r="CV841" t="s">
        <v>375</v>
      </c>
      <c r="CW841" t="s">
        <v>359</v>
      </c>
      <c r="CX841" t="s">
        <v>12010</v>
      </c>
      <c r="CY841" t="s">
        <v>12011</v>
      </c>
      <c r="CZ841" t="s">
        <v>12012</v>
      </c>
      <c r="DA841" t="s">
        <v>12013</v>
      </c>
      <c r="DB841">
        <v>1</v>
      </c>
      <c r="DC841" t="s">
        <v>12014</v>
      </c>
      <c r="DD841">
        <v>2013</v>
      </c>
      <c r="DE841" t="s">
        <v>370</v>
      </c>
      <c r="DF841" t="s">
        <v>361</v>
      </c>
      <c r="DJ841" t="s">
        <v>359</v>
      </c>
      <c r="DL841" t="s">
        <v>370</v>
      </c>
      <c r="DN841" t="s">
        <v>12015</v>
      </c>
    </row>
    <row r="842" spans="1:118" x14ac:dyDescent="0.3">
      <c r="A842" t="s">
        <v>12016</v>
      </c>
      <c r="B842">
        <v>1</v>
      </c>
      <c r="D842" t="s">
        <v>412</v>
      </c>
      <c r="E842" t="s">
        <v>12017</v>
      </c>
      <c r="F842" t="s">
        <v>12018</v>
      </c>
      <c r="G842" t="s">
        <v>415</v>
      </c>
      <c r="H842" t="s">
        <v>727</v>
      </c>
      <c r="I842">
        <v>2017</v>
      </c>
      <c r="J842" t="s">
        <v>353</v>
      </c>
      <c r="K842" t="s">
        <v>354</v>
      </c>
      <c r="L842" t="s">
        <v>390</v>
      </c>
      <c r="M842" t="s">
        <v>1640</v>
      </c>
      <c r="N842" t="s">
        <v>1641</v>
      </c>
      <c r="Q842" t="s">
        <v>420</v>
      </c>
      <c r="R842">
        <v>20456</v>
      </c>
      <c r="T842">
        <v>780</v>
      </c>
      <c r="U842">
        <v>780</v>
      </c>
      <c r="V842">
        <v>0</v>
      </c>
      <c r="W842" t="s">
        <v>359</v>
      </c>
      <c r="X842" t="s">
        <v>394</v>
      </c>
      <c r="Z842">
        <v>2011</v>
      </c>
      <c r="AA842" t="s">
        <v>359</v>
      </c>
      <c r="AB842" t="s">
        <v>1642</v>
      </c>
      <c r="AC842" t="s">
        <v>422</v>
      </c>
      <c r="AD842" t="s">
        <v>1643</v>
      </c>
      <c r="AE842">
        <v>2</v>
      </c>
      <c r="AF842" t="s">
        <v>363</v>
      </c>
      <c r="AG842" t="s">
        <v>424</v>
      </c>
      <c r="AH842" t="s">
        <v>425</v>
      </c>
      <c r="AI842" t="s">
        <v>426</v>
      </c>
      <c r="AJ842" t="s">
        <v>427</v>
      </c>
      <c r="AL842" t="s">
        <v>359</v>
      </c>
      <c r="AM842">
        <v>5</v>
      </c>
      <c r="AN842" t="s">
        <v>359</v>
      </c>
      <c r="AO842">
        <v>1</v>
      </c>
      <c r="AQ842" t="s">
        <v>401</v>
      </c>
      <c r="AR842">
        <v>2015</v>
      </c>
      <c r="AS842" t="s">
        <v>370</v>
      </c>
      <c r="AT842">
        <v>5</v>
      </c>
      <c r="AU842" t="s">
        <v>359</v>
      </c>
      <c r="AV842">
        <v>2</v>
      </c>
      <c r="AX842">
        <v>2015</v>
      </c>
      <c r="AY842" t="s">
        <v>370</v>
      </c>
      <c r="AZ842">
        <v>2100</v>
      </c>
      <c r="BA842" t="s">
        <v>359</v>
      </c>
      <c r="BB842">
        <v>11</v>
      </c>
      <c r="BC842" t="s">
        <v>428</v>
      </c>
      <c r="BD842" t="s">
        <v>430</v>
      </c>
      <c r="BE842" t="s">
        <v>430</v>
      </c>
      <c r="BF842" t="s">
        <v>12019</v>
      </c>
      <c r="BH842">
        <v>2011</v>
      </c>
      <c r="BI842" t="s">
        <v>370</v>
      </c>
      <c r="BJ842" t="s">
        <v>359</v>
      </c>
      <c r="BK842">
        <v>15</v>
      </c>
      <c r="BL842" t="s">
        <v>432</v>
      </c>
      <c r="BN842">
        <v>2011</v>
      </c>
      <c r="BO842" t="s">
        <v>370</v>
      </c>
      <c r="BP842" t="s">
        <v>359</v>
      </c>
      <c r="BQ842">
        <v>3</v>
      </c>
      <c r="BS842">
        <v>2011</v>
      </c>
      <c r="BT842" t="s">
        <v>369</v>
      </c>
      <c r="BU842">
        <v>37000</v>
      </c>
      <c r="BV842" t="s">
        <v>361</v>
      </c>
      <c r="CE842" t="s">
        <v>361</v>
      </c>
      <c r="CN842" t="s">
        <v>359</v>
      </c>
      <c r="CO842" t="s">
        <v>359</v>
      </c>
      <c r="CP842" t="s">
        <v>375</v>
      </c>
      <c r="CQ842" t="s">
        <v>359</v>
      </c>
      <c r="CR842">
        <v>0</v>
      </c>
      <c r="CS842" t="s">
        <v>359</v>
      </c>
      <c r="CT842" t="s">
        <v>376</v>
      </c>
      <c r="CU842" t="s">
        <v>359</v>
      </c>
      <c r="CV842" t="s">
        <v>375</v>
      </c>
      <c r="CW842" t="s">
        <v>359</v>
      </c>
      <c r="CX842" t="s">
        <v>12020</v>
      </c>
      <c r="CY842" t="s">
        <v>12021</v>
      </c>
      <c r="CZ842" t="s">
        <v>8502</v>
      </c>
      <c r="DA842" t="s">
        <v>12022</v>
      </c>
      <c r="DB842">
        <v>29</v>
      </c>
      <c r="DC842" t="s">
        <v>12023</v>
      </c>
      <c r="DD842">
        <v>2011</v>
      </c>
      <c r="DE842" t="s">
        <v>370</v>
      </c>
      <c r="DF842" t="s">
        <v>359</v>
      </c>
      <c r="DG842">
        <v>15</v>
      </c>
      <c r="DH842">
        <v>20</v>
      </c>
      <c r="DI842" t="s">
        <v>12024</v>
      </c>
      <c r="DJ842" t="s">
        <v>359</v>
      </c>
      <c r="DL842" t="s">
        <v>369</v>
      </c>
      <c r="DM842" t="s">
        <v>12025</v>
      </c>
      <c r="DN842" t="s">
        <v>12026</v>
      </c>
    </row>
    <row r="843" spans="1:118" x14ac:dyDescent="0.3">
      <c r="A843" t="s">
        <v>12027</v>
      </c>
      <c r="B843">
        <v>1</v>
      </c>
      <c r="D843" t="s">
        <v>348</v>
      </c>
      <c r="E843" t="s">
        <v>12028</v>
      </c>
      <c r="F843" t="s">
        <v>12029</v>
      </c>
      <c r="G843" t="s">
        <v>351</v>
      </c>
      <c r="H843" t="s">
        <v>10960</v>
      </c>
      <c r="I843">
        <v>2017</v>
      </c>
      <c r="J843" t="s">
        <v>353</v>
      </c>
      <c r="K843" t="s">
        <v>354</v>
      </c>
      <c r="L843" t="s">
        <v>996</v>
      </c>
      <c r="M843" t="s">
        <v>997</v>
      </c>
      <c r="N843" t="s">
        <v>7885</v>
      </c>
      <c r="Q843" t="s">
        <v>375</v>
      </c>
      <c r="R843">
        <v>6572</v>
      </c>
      <c r="T843">
        <v>850</v>
      </c>
      <c r="U843">
        <v>850</v>
      </c>
      <c r="V843">
        <v>0</v>
      </c>
      <c r="W843" t="s">
        <v>359</v>
      </c>
      <c r="X843" t="s">
        <v>360</v>
      </c>
      <c r="Z843">
        <v>2014</v>
      </c>
      <c r="AA843" t="s">
        <v>361</v>
      </c>
      <c r="AC843" t="s">
        <v>362</v>
      </c>
      <c r="AD843" t="s">
        <v>12030</v>
      </c>
      <c r="AE843">
        <v>3</v>
      </c>
      <c r="AF843" t="s">
        <v>363</v>
      </c>
      <c r="AG843" t="s">
        <v>450</v>
      </c>
      <c r="AH843" t="s">
        <v>451</v>
      </c>
      <c r="AI843" t="s">
        <v>452</v>
      </c>
      <c r="AJ843" t="s">
        <v>453</v>
      </c>
      <c r="AL843" t="s">
        <v>359</v>
      </c>
      <c r="AM843">
        <v>4.5</v>
      </c>
      <c r="AN843" t="s">
        <v>359</v>
      </c>
      <c r="AO843">
        <v>3</v>
      </c>
      <c r="AQ843" t="s">
        <v>368</v>
      </c>
      <c r="AR843">
        <v>2009</v>
      </c>
      <c r="AS843" t="s">
        <v>370</v>
      </c>
      <c r="AT843">
        <v>4.5</v>
      </c>
      <c r="AU843" t="s">
        <v>359</v>
      </c>
      <c r="AV843">
        <v>2</v>
      </c>
      <c r="AX843">
        <v>2009</v>
      </c>
      <c r="AY843" t="s">
        <v>370</v>
      </c>
      <c r="AZ843">
        <v>5000</v>
      </c>
      <c r="BA843" t="s">
        <v>359</v>
      </c>
      <c r="BB843">
        <v>2</v>
      </c>
      <c r="BC843" t="s">
        <v>3543</v>
      </c>
      <c r="BD843" t="s">
        <v>3544</v>
      </c>
      <c r="BE843" t="s">
        <v>3545</v>
      </c>
      <c r="BF843" t="s">
        <v>3546</v>
      </c>
      <c r="BG843" t="s">
        <v>12031</v>
      </c>
      <c r="BH843">
        <v>2014</v>
      </c>
      <c r="BI843" t="s">
        <v>622</v>
      </c>
      <c r="BJ843" t="s">
        <v>359</v>
      </c>
      <c r="BK843">
        <v>8</v>
      </c>
      <c r="BL843" t="s">
        <v>1253</v>
      </c>
      <c r="BM843" t="s">
        <v>12032</v>
      </c>
      <c r="BN843">
        <v>2014</v>
      </c>
      <c r="BO843" t="s">
        <v>622</v>
      </c>
      <c r="BP843" t="s">
        <v>359</v>
      </c>
      <c r="BQ843">
        <v>2</v>
      </c>
      <c r="BS843">
        <v>2014</v>
      </c>
      <c r="BT843" t="s">
        <v>622</v>
      </c>
      <c r="BU843">
        <v>3000</v>
      </c>
      <c r="BV843" t="s">
        <v>359</v>
      </c>
      <c r="BW843">
        <v>1</v>
      </c>
      <c r="BY843">
        <v>2009</v>
      </c>
      <c r="BZ843" t="s">
        <v>370</v>
      </c>
      <c r="CA843" t="s">
        <v>359</v>
      </c>
      <c r="CC843">
        <v>2009</v>
      </c>
      <c r="CD843" t="s">
        <v>370</v>
      </c>
      <c r="CE843" t="s">
        <v>361</v>
      </c>
      <c r="CN843" t="s">
        <v>359</v>
      </c>
      <c r="CO843" t="s">
        <v>359</v>
      </c>
      <c r="CP843" t="s">
        <v>375</v>
      </c>
      <c r="CQ843" t="s">
        <v>359</v>
      </c>
      <c r="CR843">
        <v>0</v>
      </c>
      <c r="CS843" t="s">
        <v>359</v>
      </c>
      <c r="CT843" t="s">
        <v>376</v>
      </c>
      <c r="CU843" t="s">
        <v>359</v>
      </c>
      <c r="CV843" t="s">
        <v>375</v>
      </c>
      <c r="CW843" t="s">
        <v>359</v>
      </c>
      <c r="CX843" t="s">
        <v>12033</v>
      </c>
      <c r="CY843" t="s">
        <v>12034</v>
      </c>
      <c r="CZ843" t="s">
        <v>12035</v>
      </c>
      <c r="DA843" t="s">
        <v>12036</v>
      </c>
      <c r="DB843">
        <v>1</v>
      </c>
      <c r="DC843" t="s">
        <v>12037</v>
      </c>
      <c r="DD843">
        <v>2014</v>
      </c>
      <c r="DE843" t="s">
        <v>622</v>
      </c>
      <c r="DF843" t="s">
        <v>359</v>
      </c>
      <c r="DG843">
        <v>365</v>
      </c>
      <c r="DH843">
        <v>0</v>
      </c>
      <c r="DI843" t="s">
        <v>3552</v>
      </c>
      <c r="DJ843" t="s">
        <v>361</v>
      </c>
      <c r="DK843" t="s">
        <v>12038</v>
      </c>
      <c r="DL843" t="s">
        <v>622</v>
      </c>
      <c r="DM843" t="s">
        <v>12039</v>
      </c>
      <c r="DN843" t="s">
        <v>12040</v>
      </c>
    </row>
    <row r="844" spans="1:118" x14ac:dyDescent="0.3">
      <c r="A844" t="s">
        <v>12041</v>
      </c>
      <c r="B844">
        <v>1</v>
      </c>
      <c r="D844" t="s">
        <v>465</v>
      </c>
      <c r="E844" t="s">
        <v>12042</v>
      </c>
      <c r="F844" t="s">
        <v>12043</v>
      </c>
      <c r="G844" t="s">
        <v>468</v>
      </c>
      <c r="H844" t="s">
        <v>9604</v>
      </c>
      <c r="I844">
        <v>2017</v>
      </c>
      <c r="J844" t="s">
        <v>353</v>
      </c>
      <c r="K844" t="s">
        <v>354</v>
      </c>
      <c r="L844" t="s">
        <v>470</v>
      </c>
      <c r="M844" t="s">
        <v>2879</v>
      </c>
      <c r="N844" t="s">
        <v>690</v>
      </c>
      <c r="Q844" t="s">
        <v>12044</v>
      </c>
      <c r="R844">
        <v>9577</v>
      </c>
      <c r="T844">
        <v>90</v>
      </c>
      <c r="U844">
        <v>90</v>
      </c>
      <c r="V844">
        <v>0</v>
      </c>
      <c r="W844" t="s">
        <v>359</v>
      </c>
      <c r="X844" t="s">
        <v>360</v>
      </c>
      <c r="Z844">
        <v>2015</v>
      </c>
      <c r="AA844" t="s">
        <v>361</v>
      </c>
      <c r="AC844" t="s">
        <v>362</v>
      </c>
      <c r="AD844" t="s">
        <v>12045</v>
      </c>
      <c r="AE844">
        <v>10</v>
      </c>
      <c r="AF844" t="s">
        <v>363</v>
      </c>
      <c r="AG844" t="s">
        <v>1101</v>
      </c>
      <c r="AH844" t="s">
        <v>1511</v>
      </c>
      <c r="AI844" t="s">
        <v>1103</v>
      </c>
      <c r="AJ844" t="s">
        <v>2672</v>
      </c>
      <c r="AL844" t="s">
        <v>359</v>
      </c>
      <c r="AM844">
        <v>40</v>
      </c>
      <c r="AN844" t="s">
        <v>359</v>
      </c>
      <c r="AO844">
        <v>8</v>
      </c>
      <c r="AQ844" t="s">
        <v>401</v>
      </c>
      <c r="AR844">
        <v>2015</v>
      </c>
      <c r="AS844" t="s">
        <v>370</v>
      </c>
      <c r="AT844">
        <v>40</v>
      </c>
      <c r="AU844" t="s">
        <v>359</v>
      </c>
      <c r="AV844">
        <v>1</v>
      </c>
      <c r="AX844">
        <v>2015</v>
      </c>
      <c r="AY844" t="s">
        <v>370</v>
      </c>
      <c r="AZ844">
        <v>4000</v>
      </c>
      <c r="BA844" t="s">
        <v>359</v>
      </c>
      <c r="BB844">
        <v>1</v>
      </c>
      <c r="BC844" t="s">
        <v>12046</v>
      </c>
      <c r="BD844" t="s">
        <v>12047</v>
      </c>
      <c r="BE844" t="s">
        <v>12048</v>
      </c>
      <c r="BF844" t="s">
        <v>12049</v>
      </c>
      <c r="BG844" t="s">
        <v>12050</v>
      </c>
      <c r="BH844">
        <v>2015</v>
      </c>
      <c r="BI844" t="s">
        <v>370</v>
      </c>
      <c r="BJ844" t="s">
        <v>361</v>
      </c>
      <c r="BP844" t="s">
        <v>359</v>
      </c>
      <c r="BQ844">
        <v>1</v>
      </c>
      <c r="BS844">
        <v>2015</v>
      </c>
      <c r="BT844" t="s">
        <v>370</v>
      </c>
      <c r="BU844">
        <v>8000</v>
      </c>
      <c r="BV844" t="s">
        <v>359</v>
      </c>
      <c r="BW844">
        <v>2</v>
      </c>
      <c r="BY844">
        <v>2015</v>
      </c>
      <c r="BZ844" t="s">
        <v>370</v>
      </c>
      <c r="CA844" t="s">
        <v>359</v>
      </c>
      <c r="CC844">
        <v>2015</v>
      </c>
      <c r="CD844" t="s">
        <v>370</v>
      </c>
      <c r="CE844" t="s">
        <v>361</v>
      </c>
      <c r="CN844" t="s">
        <v>359</v>
      </c>
      <c r="CO844" t="s">
        <v>359</v>
      </c>
      <c r="CP844" t="s">
        <v>375</v>
      </c>
      <c r="CQ844" t="s">
        <v>359</v>
      </c>
      <c r="CR844">
        <v>0</v>
      </c>
      <c r="CS844" t="s">
        <v>359</v>
      </c>
      <c r="CT844" t="s">
        <v>376</v>
      </c>
      <c r="CU844" t="s">
        <v>359</v>
      </c>
      <c r="CV844" t="s">
        <v>375</v>
      </c>
      <c r="CW844" t="s">
        <v>359</v>
      </c>
      <c r="CX844" t="s">
        <v>12051</v>
      </c>
      <c r="CY844" t="s">
        <v>12052</v>
      </c>
      <c r="CZ844" t="s">
        <v>12053</v>
      </c>
      <c r="DA844" t="s">
        <v>12054</v>
      </c>
      <c r="DB844">
        <v>2</v>
      </c>
      <c r="DC844" t="s">
        <v>12055</v>
      </c>
      <c r="DD844">
        <v>2015</v>
      </c>
      <c r="DE844" t="s">
        <v>370</v>
      </c>
      <c r="DF844" t="s">
        <v>361</v>
      </c>
      <c r="DJ844" t="s">
        <v>359</v>
      </c>
      <c r="DL844" t="s">
        <v>370</v>
      </c>
      <c r="DM844" t="s">
        <v>12056</v>
      </c>
      <c r="DN844" t="s">
        <v>12057</v>
      </c>
    </row>
    <row r="845" spans="1:118" x14ac:dyDescent="0.3">
      <c r="A845" t="s">
        <v>12058</v>
      </c>
      <c r="B845">
        <v>1</v>
      </c>
      <c r="D845" t="s">
        <v>385</v>
      </c>
      <c r="E845" t="s">
        <v>12059</v>
      </c>
      <c r="F845" t="s">
        <v>12060</v>
      </c>
      <c r="G845" t="s">
        <v>388</v>
      </c>
      <c r="H845" t="s">
        <v>5723</v>
      </c>
      <c r="I845">
        <v>2017</v>
      </c>
      <c r="J845" t="s">
        <v>353</v>
      </c>
      <c r="K845" t="s">
        <v>354</v>
      </c>
      <c r="L845" t="s">
        <v>584</v>
      </c>
      <c r="M845" t="s">
        <v>585</v>
      </c>
      <c r="N845" t="s">
        <v>419</v>
      </c>
      <c r="Q845" t="s">
        <v>4537</v>
      </c>
      <c r="R845">
        <v>1789</v>
      </c>
      <c r="T845">
        <v>192</v>
      </c>
      <c r="U845">
        <v>180</v>
      </c>
      <c r="V845">
        <v>12</v>
      </c>
      <c r="W845" t="s">
        <v>359</v>
      </c>
      <c r="X845" t="s">
        <v>394</v>
      </c>
      <c r="Z845">
        <v>2012</v>
      </c>
      <c r="AA845" t="s">
        <v>359</v>
      </c>
      <c r="AB845" t="s">
        <v>12061</v>
      </c>
      <c r="AC845" t="s">
        <v>4539</v>
      </c>
      <c r="AD845" t="s">
        <v>12062</v>
      </c>
      <c r="AE845">
        <v>2</v>
      </c>
      <c r="AF845" t="s">
        <v>942</v>
      </c>
      <c r="AG845" t="s">
        <v>4541</v>
      </c>
      <c r="AH845" t="s">
        <v>4542</v>
      </c>
      <c r="AI845" t="s">
        <v>4543</v>
      </c>
      <c r="AJ845" t="s">
        <v>4544</v>
      </c>
      <c r="AK845" t="s">
        <v>12063</v>
      </c>
      <c r="AL845" t="s">
        <v>359</v>
      </c>
      <c r="AM845">
        <v>60</v>
      </c>
      <c r="AN845" t="s">
        <v>359</v>
      </c>
      <c r="AO845">
        <v>2</v>
      </c>
      <c r="AP845" t="s">
        <v>12064</v>
      </c>
      <c r="AQ845" t="s">
        <v>401</v>
      </c>
      <c r="AR845">
        <v>2016</v>
      </c>
      <c r="AS845" t="s">
        <v>370</v>
      </c>
      <c r="AT845">
        <v>45</v>
      </c>
      <c r="AU845" t="s">
        <v>359</v>
      </c>
      <c r="AV845">
        <v>2</v>
      </c>
      <c r="AX845">
        <v>2016</v>
      </c>
      <c r="AY845" t="s">
        <v>370</v>
      </c>
      <c r="AZ845">
        <v>6450</v>
      </c>
      <c r="BA845" t="s">
        <v>359</v>
      </c>
      <c r="BB845">
        <v>3</v>
      </c>
      <c r="BC845" t="s">
        <v>2965</v>
      </c>
      <c r="BD845" t="s">
        <v>880</v>
      </c>
      <c r="BE845" t="s">
        <v>2966</v>
      </c>
      <c r="BF845" t="s">
        <v>2967</v>
      </c>
      <c r="BH845">
        <v>2016</v>
      </c>
      <c r="BI845" t="s">
        <v>370</v>
      </c>
      <c r="BJ845" t="s">
        <v>359</v>
      </c>
      <c r="BK845">
        <v>1</v>
      </c>
      <c r="BL845" t="s">
        <v>805</v>
      </c>
      <c r="BN845">
        <v>2016</v>
      </c>
      <c r="BO845" t="s">
        <v>370</v>
      </c>
      <c r="BP845" t="s">
        <v>359</v>
      </c>
      <c r="BQ845">
        <v>2</v>
      </c>
      <c r="BS845">
        <v>2016</v>
      </c>
      <c r="BT845" t="s">
        <v>370</v>
      </c>
      <c r="BU845">
        <v>4500</v>
      </c>
      <c r="BV845" t="s">
        <v>361</v>
      </c>
      <c r="CE845" t="s">
        <v>361</v>
      </c>
      <c r="CN845" t="s">
        <v>359</v>
      </c>
      <c r="CO845" t="s">
        <v>359</v>
      </c>
      <c r="CP845" t="s">
        <v>375</v>
      </c>
      <c r="CQ845" t="s">
        <v>359</v>
      </c>
      <c r="CR845">
        <v>0</v>
      </c>
      <c r="CS845" t="s">
        <v>359</v>
      </c>
      <c r="CT845" t="s">
        <v>376</v>
      </c>
      <c r="CU845" t="s">
        <v>359</v>
      </c>
      <c r="CV845" t="s">
        <v>375</v>
      </c>
      <c r="CW845" t="s">
        <v>359</v>
      </c>
      <c r="CX845" t="s">
        <v>12065</v>
      </c>
      <c r="CY845" t="s">
        <v>12066</v>
      </c>
      <c r="CZ845" t="s">
        <v>4612</v>
      </c>
      <c r="DA845" t="s">
        <v>12067</v>
      </c>
      <c r="DB845">
        <v>1</v>
      </c>
      <c r="DC845" t="s">
        <v>12068</v>
      </c>
      <c r="DD845">
        <v>2016</v>
      </c>
      <c r="DE845" t="s">
        <v>369</v>
      </c>
      <c r="DF845" t="s">
        <v>361</v>
      </c>
      <c r="DJ845" t="s">
        <v>359</v>
      </c>
      <c r="DL845" t="s">
        <v>370</v>
      </c>
      <c r="DN845" t="s">
        <v>12069</v>
      </c>
    </row>
    <row r="846" spans="1:118" x14ac:dyDescent="0.3">
      <c r="A846" t="s">
        <v>12070</v>
      </c>
      <c r="B846">
        <v>1</v>
      </c>
      <c r="D846" t="s">
        <v>465</v>
      </c>
      <c r="E846" t="s">
        <v>12071</v>
      </c>
      <c r="F846" t="s">
        <v>12072</v>
      </c>
      <c r="G846" t="s">
        <v>468</v>
      </c>
      <c r="H846" t="s">
        <v>12073</v>
      </c>
      <c r="I846">
        <v>2017</v>
      </c>
      <c r="J846" t="s">
        <v>353</v>
      </c>
      <c r="K846" t="s">
        <v>354</v>
      </c>
      <c r="L846" t="s">
        <v>664</v>
      </c>
      <c r="M846" t="s">
        <v>665</v>
      </c>
      <c r="N846" t="s">
        <v>2283</v>
      </c>
      <c r="Q846" t="s">
        <v>12074</v>
      </c>
      <c r="R846">
        <v>30604</v>
      </c>
      <c r="T846">
        <v>169</v>
      </c>
      <c r="U846">
        <v>169</v>
      </c>
      <c r="V846">
        <v>0</v>
      </c>
      <c r="W846" t="s">
        <v>359</v>
      </c>
      <c r="X846" t="s">
        <v>360</v>
      </c>
      <c r="Z846">
        <v>2012</v>
      </c>
      <c r="AA846" t="s">
        <v>361</v>
      </c>
      <c r="AC846" t="s">
        <v>362</v>
      </c>
      <c r="AD846" t="s">
        <v>3590</v>
      </c>
      <c r="AE846">
        <v>11</v>
      </c>
      <c r="AF846" t="s">
        <v>363</v>
      </c>
      <c r="AG846" t="s">
        <v>670</v>
      </c>
      <c r="AH846" t="s">
        <v>671</v>
      </c>
      <c r="AI846" t="s">
        <v>672</v>
      </c>
      <c r="AJ846" t="s">
        <v>673</v>
      </c>
      <c r="AL846" t="s">
        <v>359</v>
      </c>
      <c r="AM846">
        <v>4</v>
      </c>
      <c r="AN846" t="s">
        <v>361</v>
      </c>
      <c r="AT846">
        <v>4</v>
      </c>
      <c r="AU846" t="s">
        <v>361</v>
      </c>
      <c r="BA846" t="s">
        <v>361</v>
      </c>
      <c r="BJ846" t="s">
        <v>361</v>
      </c>
      <c r="BP846" t="s">
        <v>361</v>
      </c>
      <c r="BV846" t="s">
        <v>361</v>
      </c>
      <c r="CE846" t="s">
        <v>361</v>
      </c>
      <c r="CN846" t="s">
        <v>359</v>
      </c>
      <c r="CO846" t="s">
        <v>359</v>
      </c>
      <c r="CP846" t="s">
        <v>375</v>
      </c>
      <c r="CQ846" t="s">
        <v>359</v>
      </c>
      <c r="CR846">
        <v>0</v>
      </c>
      <c r="CS846" t="s">
        <v>359</v>
      </c>
      <c r="CT846" t="s">
        <v>376</v>
      </c>
      <c r="CU846" t="s">
        <v>359</v>
      </c>
      <c r="CV846" t="s">
        <v>375</v>
      </c>
      <c r="CW846" t="s">
        <v>359</v>
      </c>
      <c r="CX846" t="s">
        <v>12075</v>
      </c>
      <c r="CY846" t="s">
        <v>12076</v>
      </c>
      <c r="CZ846" t="s">
        <v>12077</v>
      </c>
      <c r="DA846" t="s">
        <v>12078</v>
      </c>
      <c r="DB846">
        <v>2</v>
      </c>
      <c r="DC846" t="s">
        <v>12079</v>
      </c>
      <c r="DD846">
        <v>2012</v>
      </c>
      <c r="DE846" t="s">
        <v>370</v>
      </c>
      <c r="DF846" t="s">
        <v>361</v>
      </c>
      <c r="DJ846" t="s">
        <v>359</v>
      </c>
      <c r="DL846" t="s">
        <v>370</v>
      </c>
      <c r="DM846" t="s">
        <v>3590</v>
      </c>
      <c r="DN846" t="s">
        <v>12080</v>
      </c>
    </row>
    <row r="847" spans="1:118" x14ac:dyDescent="0.3">
      <c r="A847" t="s">
        <v>12081</v>
      </c>
      <c r="B847">
        <v>1</v>
      </c>
      <c r="D847" t="s">
        <v>348</v>
      </c>
      <c r="E847" t="s">
        <v>12082</v>
      </c>
      <c r="F847" t="s">
        <v>12083</v>
      </c>
      <c r="G847" t="s">
        <v>351</v>
      </c>
      <c r="H847" t="s">
        <v>7449</v>
      </c>
      <c r="I847">
        <v>2017</v>
      </c>
      <c r="J847" t="s">
        <v>353</v>
      </c>
      <c r="K847" t="s">
        <v>354</v>
      </c>
      <c r="L847" t="s">
        <v>446</v>
      </c>
      <c r="M847" t="s">
        <v>2808</v>
      </c>
      <c r="N847" t="s">
        <v>2809</v>
      </c>
      <c r="Q847" t="s">
        <v>1164</v>
      </c>
      <c r="R847">
        <v>14106</v>
      </c>
      <c r="T847">
        <v>182</v>
      </c>
      <c r="U847">
        <v>182</v>
      </c>
      <c r="V847">
        <v>0</v>
      </c>
      <c r="W847" t="s">
        <v>359</v>
      </c>
      <c r="X847" t="s">
        <v>394</v>
      </c>
      <c r="Z847">
        <v>2014</v>
      </c>
      <c r="AA847" t="s">
        <v>361</v>
      </c>
      <c r="AC847" t="s">
        <v>362</v>
      </c>
      <c r="AE847">
        <v>2</v>
      </c>
      <c r="AF847" t="s">
        <v>363</v>
      </c>
      <c r="AG847" t="s">
        <v>519</v>
      </c>
      <c r="AH847" t="s">
        <v>520</v>
      </c>
      <c r="AI847" t="s">
        <v>521</v>
      </c>
      <c r="AJ847" t="s">
        <v>522</v>
      </c>
      <c r="AL847" t="s">
        <v>359</v>
      </c>
      <c r="AM847">
        <v>3</v>
      </c>
      <c r="AN847" t="s">
        <v>359</v>
      </c>
      <c r="AO847">
        <v>1</v>
      </c>
      <c r="AQ847" t="s">
        <v>368</v>
      </c>
      <c r="AR847">
        <v>2003</v>
      </c>
      <c r="AS847" t="s">
        <v>370</v>
      </c>
      <c r="AT847">
        <v>3</v>
      </c>
      <c r="AU847" t="s">
        <v>359</v>
      </c>
      <c r="AV847">
        <v>2</v>
      </c>
      <c r="AX847">
        <v>2003</v>
      </c>
      <c r="AY847" t="s">
        <v>370</v>
      </c>
      <c r="AZ847">
        <v>35000</v>
      </c>
      <c r="BA847" t="s">
        <v>359</v>
      </c>
      <c r="BB847">
        <v>7</v>
      </c>
      <c r="BC847" t="s">
        <v>523</v>
      </c>
      <c r="BD847" t="s">
        <v>2810</v>
      </c>
      <c r="BE847" t="s">
        <v>525</v>
      </c>
      <c r="BF847" t="s">
        <v>2811</v>
      </c>
      <c r="BH847">
        <v>2003</v>
      </c>
      <c r="BI847" t="s">
        <v>370</v>
      </c>
      <c r="BJ847" t="s">
        <v>359</v>
      </c>
      <c r="BK847">
        <v>14</v>
      </c>
      <c r="BL847" t="s">
        <v>368</v>
      </c>
      <c r="BN847">
        <v>2003</v>
      </c>
      <c r="BO847" t="s">
        <v>370</v>
      </c>
      <c r="BP847" t="s">
        <v>359</v>
      </c>
      <c r="BQ847">
        <v>1</v>
      </c>
      <c r="BS847">
        <v>2003</v>
      </c>
      <c r="BT847" t="s">
        <v>370</v>
      </c>
      <c r="BU847">
        <v>35000</v>
      </c>
      <c r="BV847" t="s">
        <v>361</v>
      </c>
      <c r="CE847" t="s">
        <v>361</v>
      </c>
      <c r="CN847" t="s">
        <v>359</v>
      </c>
      <c r="CO847" t="s">
        <v>359</v>
      </c>
      <c r="CP847" t="s">
        <v>375</v>
      </c>
      <c r="CQ847" t="s">
        <v>359</v>
      </c>
      <c r="CR847">
        <v>0</v>
      </c>
      <c r="CS847" t="s">
        <v>359</v>
      </c>
      <c r="CT847" t="s">
        <v>376</v>
      </c>
      <c r="CU847" t="s">
        <v>359</v>
      </c>
      <c r="CV847" t="s">
        <v>375</v>
      </c>
      <c r="CW847" t="s">
        <v>359</v>
      </c>
      <c r="CX847" t="s">
        <v>12084</v>
      </c>
      <c r="CY847" t="s">
        <v>12085</v>
      </c>
      <c r="CZ847" t="s">
        <v>12086</v>
      </c>
      <c r="DA847" t="s">
        <v>12087</v>
      </c>
      <c r="DB847">
        <v>1</v>
      </c>
      <c r="DC847" t="s">
        <v>12088</v>
      </c>
      <c r="DD847">
        <v>2014</v>
      </c>
      <c r="DE847" t="s">
        <v>370</v>
      </c>
      <c r="DF847" t="s">
        <v>361</v>
      </c>
      <c r="DJ847" t="s">
        <v>359</v>
      </c>
      <c r="DL847" t="s">
        <v>370</v>
      </c>
      <c r="DN847" t="s">
        <v>12089</v>
      </c>
    </row>
    <row r="848" spans="1:118" x14ac:dyDescent="0.3">
      <c r="A848" t="s">
        <v>12090</v>
      </c>
      <c r="B848">
        <v>1</v>
      </c>
      <c r="D848" t="s">
        <v>559</v>
      </c>
      <c r="E848" t="s">
        <v>12091</v>
      </c>
      <c r="F848" t="s">
        <v>12092</v>
      </c>
      <c r="G848" t="s">
        <v>562</v>
      </c>
      <c r="H848" t="s">
        <v>6924</v>
      </c>
      <c r="I848">
        <v>2017</v>
      </c>
      <c r="J848" t="s">
        <v>353</v>
      </c>
      <c r="K848" t="s">
        <v>354</v>
      </c>
      <c r="L848" t="s">
        <v>564</v>
      </c>
      <c r="M848" t="s">
        <v>565</v>
      </c>
      <c r="N848" t="s">
        <v>1551</v>
      </c>
      <c r="Q848" t="s">
        <v>9902</v>
      </c>
      <c r="R848">
        <v>6074</v>
      </c>
      <c r="T848">
        <v>40</v>
      </c>
      <c r="U848">
        <v>40</v>
      </c>
      <c r="V848">
        <v>0</v>
      </c>
      <c r="W848" t="s">
        <v>359</v>
      </c>
      <c r="X848" t="s">
        <v>360</v>
      </c>
      <c r="Z848">
        <v>2014</v>
      </c>
      <c r="AA848" t="s">
        <v>361</v>
      </c>
      <c r="AC848" t="s">
        <v>9847</v>
      </c>
      <c r="AE848">
        <v>1</v>
      </c>
      <c r="AF848" t="s">
        <v>363</v>
      </c>
      <c r="AG848" t="s">
        <v>773</v>
      </c>
      <c r="AH848" t="s">
        <v>774</v>
      </c>
      <c r="AI848" t="s">
        <v>775</v>
      </c>
      <c r="AJ848" t="s">
        <v>776</v>
      </c>
      <c r="AL848" t="s">
        <v>359</v>
      </c>
      <c r="AM848">
        <v>4.8</v>
      </c>
      <c r="AN848" t="s">
        <v>359</v>
      </c>
      <c r="AO848">
        <v>1</v>
      </c>
      <c r="AQ848" t="s">
        <v>401</v>
      </c>
      <c r="AR848">
        <v>2014</v>
      </c>
      <c r="AS848" t="s">
        <v>370</v>
      </c>
      <c r="AT848">
        <v>4.8</v>
      </c>
      <c r="AU848" t="s">
        <v>359</v>
      </c>
      <c r="AV848">
        <v>1</v>
      </c>
      <c r="AX848">
        <v>2014</v>
      </c>
      <c r="AY848" t="s">
        <v>369</v>
      </c>
      <c r="AZ848">
        <v>3000</v>
      </c>
      <c r="BA848" t="s">
        <v>359</v>
      </c>
      <c r="BB848">
        <v>16</v>
      </c>
      <c r="BC848" t="s">
        <v>777</v>
      </c>
      <c r="BD848" t="s">
        <v>778</v>
      </c>
      <c r="BE848" t="s">
        <v>779</v>
      </c>
      <c r="BF848" t="s">
        <v>780</v>
      </c>
      <c r="BH848">
        <v>2014</v>
      </c>
      <c r="BI848" t="s">
        <v>370</v>
      </c>
      <c r="BJ848" t="s">
        <v>359</v>
      </c>
      <c r="BK848">
        <v>8</v>
      </c>
      <c r="BL848" t="s">
        <v>5016</v>
      </c>
      <c r="BN848">
        <v>2014</v>
      </c>
      <c r="BO848" t="s">
        <v>370</v>
      </c>
      <c r="BP848" t="s">
        <v>359</v>
      </c>
      <c r="BQ848">
        <v>3</v>
      </c>
      <c r="BS848">
        <v>2014</v>
      </c>
      <c r="BT848" t="s">
        <v>369</v>
      </c>
      <c r="BU848">
        <v>20000</v>
      </c>
      <c r="BV848" t="s">
        <v>359</v>
      </c>
      <c r="BW848">
        <v>1</v>
      </c>
      <c r="BY848">
        <v>2014</v>
      </c>
      <c r="BZ848" t="s">
        <v>369</v>
      </c>
      <c r="CA848" t="s">
        <v>359</v>
      </c>
      <c r="CC848">
        <v>2014</v>
      </c>
      <c r="CD848" t="s">
        <v>369</v>
      </c>
      <c r="CE848" t="s">
        <v>361</v>
      </c>
      <c r="CN848" t="s">
        <v>359</v>
      </c>
      <c r="CO848" t="s">
        <v>359</v>
      </c>
      <c r="CP848" t="s">
        <v>375</v>
      </c>
      <c r="CQ848" t="s">
        <v>359</v>
      </c>
      <c r="CR848">
        <v>0</v>
      </c>
      <c r="CS848" t="s">
        <v>359</v>
      </c>
      <c r="CT848" t="s">
        <v>376</v>
      </c>
      <c r="CU848" t="s">
        <v>359</v>
      </c>
      <c r="CV848" t="s">
        <v>375</v>
      </c>
      <c r="CW848" t="s">
        <v>359</v>
      </c>
      <c r="CX848" t="s">
        <v>12093</v>
      </c>
      <c r="CY848" t="s">
        <v>12094</v>
      </c>
      <c r="CZ848" t="s">
        <v>12095</v>
      </c>
      <c r="DA848" t="s">
        <v>12096</v>
      </c>
      <c r="DB848">
        <v>1</v>
      </c>
      <c r="DC848" t="s">
        <v>12097</v>
      </c>
      <c r="DD848">
        <v>2014</v>
      </c>
      <c r="DE848" t="s">
        <v>622</v>
      </c>
      <c r="DF848" t="s">
        <v>359</v>
      </c>
      <c r="DG848">
        <v>6</v>
      </c>
      <c r="DH848">
        <v>30</v>
      </c>
      <c r="DI848" t="s">
        <v>12098</v>
      </c>
      <c r="DJ848" t="s">
        <v>361</v>
      </c>
      <c r="DK848" t="s">
        <v>12099</v>
      </c>
      <c r="DL848" t="s">
        <v>622</v>
      </c>
      <c r="DN848" t="s">
        <v>12100</v>
      </c>
    </row>
    <row r="849" spans="1:118" x14ac:dyDescent="0.3">
      <c r="A849" t="s">
        <v>12101</v>
      </c>
      <c r="B849">
        <v>1</v>
      </c>
      <c r="D849" t="s">
        <v>385</v>
      </c>
      <c r="E849" t="s">
        <v>12102</v>
      </c>
      <c r="F849" t="s">
        <v>12103</v>
      </c>
      <c r="G849" t="s">
        <v>388</v>
      </c>
      <c r="H849" t="s">
        <v>12104</v>
      </c>
      <c r="I849">
        <v>2017</v>
      </c>
      <c r="J849" t="s">
        <v>353</v>
      </c>
      <c r="K849" t="s">
        <v>354</v>
      </c>
      <c r="L849" t="s">
        <v>584</v>
      </c>
      <c r="M849" t="s">
        <v>3672</v>
      </c>
      <c r="N849" t="s">
        <v>4329</v>
      </c>
      <c r="Q849" t="s">
        <v>4476</v>
      </c>
      <c r="R849">
        <v>2456</v>
      </c>
      <c r="T849">
        <v>214</v>
      </c>
      <c r="U849">
        <v>200</v>
      </c>
      <c r="V849">
        <v>14</v>
      </c>
      <c r="W849" t="s">
        <v>359</v>
      </c>
      <c r="X849" t="s">
        <v>394</v>
      </c>
      <c r="Z849">
        <v>2016</v>
      </c>
      <c r="AA849" t="s">
        <v>359</v>
      </c>
      <c r="AB849" t="s">
        <v>12105</v>
      </c>
      <c r="AC849" t="s">
        <v>362</v>
      </c>
      <c r="AE849">
        <v>1</v>
      </c>
      <c r="AF849" t="s">
        <v>363</v>
      </c>
      <c r="AG849" t="s">
        <v>397</v>
      </c>
      <c r="AH849" t="s">
        <v>5700</v>
      </c>
      <c r="AI849" t="s">
        <v>399</v>
      </c>
      <c r="AJ849" t="s">
        <v>5701</v>
      </c>
      <c r="AL849" t="s">
        <v>359</v>
      </c>
      <c r="AM849">
        <v>15</v>
      </c>
      <c r="AN849" t="s">
        <v>361</v>
      </c>
      <c r="AT849">
        <v>15</v>
      </c>
      <c r="AU849" t="s">
        <v>359</v>
      </c>
      <c r="AV849">
        <v>1</v>
      </c>
      <c r="AX849">
        <v>2016</v>
      </c>
      <c r="AY849" t="s">
        <v>369</v>
      </c>
      <c r="AZ849">
        <v>7200</v>
      </c>
      <c r="BA849" t="s">
        <v>359</v>
      </c>
      <c r="BB849">
        <v>6</v>
      </c>
      <c r="BC849" t="s">
        <v>402</v>
      </c>
      <c r="BD849" t="s">
        <v>403</v>
      </c>
      <c r="BE849" t="s">
        <v>399</v>
      </c>
      <c r="BF849" t="s">
        <v>404</v>
      </c>
      <c r="BH849">
        <v>2016</v>
      </c>
      <c r="BI849" t="s">
        <v>370</v>
      </c>
      <c r="BJ849" t="s">
        <v>361</v>
      </c>
      <c r="BP849" t="s">
        <v>361</v>
      </c>
      <c r="BV849" t="s">
        <v>361</v>
      </c>
      <c r="CE849" t="s">
        <v>361</v>
      </c>
      <c r="CN849" t="s">
        <v>359</v>
      </c>
      <c r="CO849" t="s">
        <v>359</v>
      </c>
      <c r="CP849" t="s">
        <v>375</v>
      </c>
      <c r="CQ849" t="s">
        <v>359</v>
      </c>
      <c r="CR849">
        <v>0</v>
      </c>
      <c r="CS849" t="s">
        <v>359</v>
      </c>
      <c r="CT849" t="s">
        <v>376</v>
      </c>
      <c r="CU849" t="s">
        <v>359</v>
      </c>
      <c r="CV849" t="s">
        <v>375</v>
      </c>
      <c r="CW849" t="s">
        <v>359</v>
      </c>
      <c r="CX849" t="s">
        <v>12106</v>
      </c>
      <c r="CY849" t="s">
        <v>12107</v>
      </c>
      <c r="CZ849" t="s">
        <v>12108</v>
      </c>
      <c r="DA849" t="s">
        <v>12109</v>
      </c>
      <c r="DB849">
        <v>2</v>
      </c>
      <c r="DC849" t="s">
        <v>12110</v>
      </c>
      <c r="DD849">
        <v>2016</v>
      </c>
      <c r="DE849" t="s">
        <v>622</v>
      </c>
      <c r="DF849" t="s">
        <v>361</v>
      </c>
      <c r="DJ849" t="s">
        <v>361</v>
      </c>
      <c r="DK849" t="s">
        <v>12111</v>
      </c>
      <c r="DL849" t="s">
        <v>622</v>
      </c>
      <c r="DM849" t="s">
        <v>12112</v>
      </c>
      <c r="DN849" t="s">
        <v>12113</v>
      </c>
    </row>
    <row r="850" spans="1:118" x14ac:dyDescent="0.3">
      <c r="A850" t="s">
        <v>12114</v>
      </c>
      <c r="B850">
        <v>1</v>
      </c>
      <c r="D850" t="s">
        <v>465</v>
      </c>
      <c r="E850" t="s">
        <v>12115</v>
      </c>
      <c r="F850" t="s">
        <v>12116</v>
      </c>
      <c r="G850" t="s">
        <v>468</v>
      </c>
      <c r="H850" t="s">
        <v>9912</v>
      </c>
      <c r="I850">
        <v>2017</v>
      </c>
      <c r="J850" t="s">
        <v>353</v>
      </c>
      <c r="K850" t="s">
        <v>354</v>
      </c>
      <c r="L850" t="s">
        <v>470</v>
      </c>
      <c r="M850" t="s">
        <v>1098</v>
      </c>
      <c r="N850" t="s">
        <v>1908</v>
      </c>
      <c r="Q850" t="s">
        <v>12117</v>
      </c>
      <c r="R850">
        <v>844</v>
      </c>
      <c r="T850">
        <v>228</v>
      </c>
      <c r="U850">
        <v>228</v>
      </c>
      <c r="V850">
        <v>0</v>
      </c>
      <c r="W850" t="s">
        <v>359</v>
      </c>
      <c r="X850" t="s">
        <v>394</v>
      </c>
      <c r="Z850">
        <v>2010</v>
      </c>
      <c r="AA850" t="s">
        <v>361</v>
      </c>
      <c r="AC850" t="s">
        <v>3310</v>
      </c>
      <c r="AD850" t="s">
        <v>12118</v>
      </c>
      <c r="AE850">
        <v>1</v>
      </c>
      <c r="AF850" t="s">
        <v>363</v>
      </c>
      <c r="AG850" t="s">
        <v>3312</v>
      </c>
      <c r="AH850" t="s">
        <v>3313</v>
      </c>
      <c r="AI850" t="s">
        <v>3314</v>
      </c>
      <c r="AJ850" t="s">
        <v>3315</v>
      </c>
      <c r="AL850" t="s">
        <v>359</v>
      </c>
      <c r="AM850">
        <v>30</v>
      </c>
      <c r="AN850" t="s">
        <v>361</v>
      </c>
      <c r="AT850">
        <v>30</v>
      </c>
      <c r="AU850" t="s">
        <v>361</v>
      </c>
      <c r="BA850" t="s">
        <v>361</v>
      </c>
      <c r="BJ850" t="s">
        <v>361</v>
      </c>
      <c r="BP850" t="s">
        <v>361</v>
      </c>
      <c r="BV850" t="s">
        <v>361</v>
      </c>
      <c r="CE850" t="s">
        <v>361</v>
      </c>
      <c r="CN850" t="s">
        <v>359</v>
      </c>
      <c r="CO850" t="s">
        <v>359</v>
      </c>
      <c r="CP850" t="s">
        <v>375</v>
      </c>
      <c r="CQ850" t="s">
        <v>359</v>
      </c>
      <c r="CR850">
        <v>0</v>
      </c>
      <c r="CS850" t="s">
        <v>359</v>
      </c>
      <c r="CT850" t="s">
        <v>376</v>
      </c>
      <c r="CU850" t="s">
        <v>359</v>
      </c>
      <c r="CV850" t="s">
        <v>375</v>
      </c>
      <c r="CW850" t="s">
        <v>359</v>
      </c>
      <c r="CX850" t="s">
        <v>12119</v>
      </c>
      <c r="CY850" t="s">
        <v>12120</v>
      </c>
      <c r="CZ850" t="s">
        <v>12121</v>
      </c>
      <c r="DA850" t="s">
        <v>12122</v>
      </c>
      <c r="DB850">
        <v>1</v>
      </c>
      <c r="DC850" t="s">
        <v>12123</v>
      </c>
      <c r="DD850">
        <v>2010</v>
      </c>
      <c r="DE850" t="s">
        <v>370</v>
      </c>
      <c r="DF850" t="s">
        <v>361</v>
      </c>
      <c r="DJ850" t="s">
        <v>359</v>
      </c>
      <c r="DL850" t="s">
        <v>370</v>
      </c>
      <c r="DM850" t="s">
        <v>12118</v>
      </c>
      <c r="DN850" t="s">
        <v>12124</v>
      </c>
    </row>
    <row r="851" spans="1:118" x14ac:dyDescent="0.3">
      <c r="A851" t="s">
        <v>12125</v>
      </c>
      <c r="B851">
        <v>1</v>
      </c>
      <c r="D851" t="s">
        <v>487</v>
      </c>
      <c r="E851" t="s">
        <v>12126</v>
      </c>
      <c r="F851" t="s">
        <v>12127</v>
      </c>
      <c r="G851" t="s">
        <v>490</v>
      </c>
      <c r="H851" t="s">
        <v>12128</v>
      </c>
      <c r="I851">
        <v>2017</v>
      </c>
      <c r="J851" t="s">
        <v>353</v>
      </c>
      <c r="K851" t="s">
        <v>354</v>
      </c>
      <c r="L851" t="s">
        <v>537</v>
      </c>
      <c r="M851" t="s">
        <v>963</v>
      </c>
      <c r="N851" t="s">
        <v>419</v>
      </c>
      <c r="Q851" t="s">
        <v>1896</v>
      </c>
      <c r="R851">
        <v>10452</v>
      </c>
      <c r="T851">
        <v>144</v>
      </c>
      <c r="U851">
        <v>60</v>
      </c>
      <c r="V851">
        <v>84</v>
      </c>
      <c r="W851" t="s">
        <v>359</v>
      </c>
      <c r="X851" t="s">
        <v>394</v>
      </c>
      <c r="Z851">
        <v>2001</v>
      </c>
      <c r="AA851" t="s">
        <v>361</v>
      </c>
      <c r="AC851" t="s">
        <v>542</v>
      </c>
      <c r="AE851">
        <v>6</v>
      </c>
      <c r="AF851" t="s">
        <v>363</v>
      </c>
      <c r="AG851" t="s">
        <v>543</v>
      </c>
      <c r="AH851" t="s">
        <v>544</v>
      </c>
      <c r="AI851" t="s">
        <v>545</v>
      </c>
      <c r="AJ851" t="s">
        <v>546</v>
      </c>
      <c r="AL851" t="s">
        <v>359</v>
      </c>
      <c r="AM851">
        <v>5</v>
      </c>
      <c r="AN851" t="s">
        <v>359</v>
      </c>
      <c r="AO851">
        <v>3</v>
      </c>
      <c r="AQ851" t="s">
        <v>401</v>
      </c>
      <c r="AR851">
        <v>1989</v>
      </c>
      <c r="AS851" t="s">
        <v>369</v>
      </c>
      <c r="AT851">
        <v>5</v>
      </c>
      <c r="AU851" t="s">
        <v>359</v>
      </c>
      <c r="AV851">
        <v>1</v>
      </c>
      <c r="AX851">
        <v>1989</v>
      </c>
      <c r="AY851" t="s">
        <v>369</v>
      </c>
      <c r="AZ851">
        <v>8000</v>
      </c>
      <c r="BA851" t="s">
        <v>359</v>
      </c>
      <c r="BB851">
        <v>4</v>
      </c>
      <c r="BC851" t="s">
        <v>547</v>
      </c>
      <c r="BD851" t="s">
        <v>548</v>
      </c>
      <c r="BE851" t="s">
        <v>549</v>
      </c>
      <c r="BF851" t="s">
        <v>550</v>
      </c>
      <c r="BH851">
        <v>1989</v>
      </c>
      <c r="BI851" t="s">
        <v>370</v>
      </c>
      <c r="BJ851" t="s">
        <v>359</v>
      </c>
      <c r="BK851">
        <v>18</v>
      </c>
      <c r="BL851" t="s">
        <v>5040</v>
      </c>
      <c r="BN851">
        <v>1989</v>
      </c>
      <c r="BO851" t="s">
        <v>369</v>
      </c>
      <c r="BP851" t="s">
        <v>359</v>
      </c>
      <c r="BQ851">
        <v>2</v>
      </c>
      <c r="BS851">
        <v>1989</v>
      </c>
      <c r="BT851" t="s">
        <v>369</v>
      </c>
      <c r="BU851">
        <v>15000</v>
      </c>
      <c r="BV851" t="s">
        <v>361</v>
      </c>
      <c r="CE851" t="s">
        <v>361</v>
      </c>
      <c r="CN851" t="s">
        <v>359</v>
      </c>
      <c r="CO851" t="s">
        <v>359</v>
      </c>
      <c r="CP851" t="s">
        <v>375</v>
      </c>
      <c r="CQ851" t="s">
        <v>359</v>
      </c>
      <c r="CR851">
        <v>0</v>
      </c>
      <c r="CS851" t="s">
        <v>359</v>
      </c>
      <c r="CT851" t="s">
        <v>376</v>
      </c>
      <c r="CU851" t="s">
        <v>359</v>
      </c>
      <c r="CV851" t="s">
        <v>375</v>
      </c>
      <c r="CW851" t="s">
        <v>359</v>
      </c>
      <c r="CX851" t="s">
        <v>12129</v>
      </c>
      <c r="CY851" t="s">
        <v>12130</v>
      </c>
      <c r="CZ851" t="s">
        <v>12131</v>
      </c>
      <c r="DA851" t="s">
        <v>12132</v>
      </c>
      <c r="DB851">
        <v>1</v>
      </c>
      <c r="DC851" t="s">
        <v>12133</v>
      </c>
      <c r="DD851">
        <v>1989</v>
      </c>
      <c r="DE851" t="s">
        <v>622</v>
      </c>
      <c r="DF851" t="s">
        <v>361</v>
      </c>
      <c r="DJ851" t="s">
        <v>359</v>
      </c>
      <c r="DL851" t="s">
        <v>369</v>
      </c>
      <c r="DM851" t="s">
        <v>12134</v>
      </c>
      <c r="DN851" t="s">
        <v>12135</v>
      </c>
    </row>
    <row r="852" spans="1:118" x14ac:dyDescent="0.3">
      <c r="A852" t="s">
        <v>12136</v>
      </c>
      <c r="B852">
        <v>1</v>
      </c>
      <c r="D852" t="s">
        <v>631</v>
      </c>
      <c r="E852" t="s">
        <v>12137</v>
      </c>
      <c r="F852" t="s">
        <v>12138</v>
      </c>
      <c r="G852" t="s">
        <v>634</v>
      </c>
      <c r="H852" t="s">
        <v>12139</v>
      </c>
      <c r="I852">
        <v>2017</v>
      </c>
      <c r="J852" t="s">
        <v>353</v>
      </c>
      <c r="K852" t="s">
        <v>354</v>
      </c>
      <c r="L852" t="s">
        <v>606</v>
      </c>
      <c r="M852" t="s">
        <v>4916</v>
      </c>
      <c r="N852" t="s">
        <v>7194</v>
      </c>
      <c r="Q852" t="s">
        <v>6390</v>
      </c>
      <c r="R852">
        <v>6572</v>
      </c>
      <c r="T852">
        <v>92</v>
      </c>
      <c r="U852">
        <v>45</v>
      </c>
      <c r="V852">
        <v>47</v>
      </c>
      <c r="W852" t="s">
        <v>359</v>
      </c>
      <c r="X852" t="s">
        <v>360</v>
      </c>
      <c r="Z852">
        <v>2007</v>
      </c>
      <c r="AA852" t="s">
        <v>359</v>
      </c>
      <c r="AB852" t="s">
        <v>6391</v>
      </c>
      <c r="AC852" t="s">
        <v>1150</v>
      </c>
      <c r="AE852">
        <v>4</v>
      </c>
      <c r="AF852" t="s">
        <v>12140</v>
      </c>
      <c r="AG852" t="s">
        <v>450</v>
      </c>
      <c r="AH852" t="s">
        <v>451</v>
      </c>
      <c r="AI852" t="s">
        <v>452</v>
      </c>
      <c r="AJ852" t="s">
        <v>453</v>
      </c>
      <c r="AL852" t="s">
        <v>361</v>
      </c>
      <c r="AM852">
        <v>6</v>
      </c>
      <c r="AN852" t="s">
        <v>359</v>
      </c>
      <c r="AO852">
        <v>3</v>
      </c>
      <c r="AQ852" t="s">
        <v>6107</v>
      </c>
      <c r="AR852">
        <v>2007</v>
      </c>
      <c r="AS852" t="s">
        <v>370</v>
      </c>
      <c r="AT852">
        <v>6</v>
      </c>
      <c r="AU852" t="s">
        <v>359</v>
      </c>
      <c r="AV852">
        <v>1</v>
      </c>
      <c r="AX852">
        <v>2007</v>
      </c>
      <c r="AY852" t="s">
        <v>370</v>
      </c>
      <c r="AZ852">
        <v>1500</v>
      </c>
      <c r="BA852" t="s">
        <v>359</v>
      </c>
      <c r="BB852">
        <v>25</v>
      </c>
      <c r="BC852" t="s">
        <v>1196</v>
      </c>
      <c r="BD852" t="s">
        <v>1197</v>
      </c>
      <c r="BE852" t="s">
        <v>1198</v>
      </c>
      <c r="BF852" t="s">
        <v>1199</v>
      </c>
      <c r="BH852">
        <v>2007</v>
      </c>
      <c r="BI852" t="s">
        <v>370</v>
      </c>
      <c r="BJ852" t="s">
        <v>359</v>
      </c>
      <c r="BK852">
        <v>20</v>
      </c>
      <c r="BL852" t="s">
        <v>1751</v>
      </c>
      <c r="BN852">
        <v>2007</v>
      </c>
      <c r="BO852" t="s">
        <v>370</v>
      </c>
      <c r="BP852" t="s">
        <v>359</v>
      </c>
      <c r="BQ852">
        <v>4</v>
      </c>
      <c r="BS852">
        <v>2007</v>
      </c>
      <c r="BT852" t="s">
        <v>369</v>
      </c>
      <c r="BU852">
        <v>30000</v>
      </c>
      <c r="BV852" t="s">
        <v>359</v>
      </c>
      <c r="BW852">
        <v>2</v>
      </c>
      <c r="BY852">
        <v>2007</v>
      </c>
      <c r="BZ852" t="s">
        <v>369</v>
      </c>
      <c r="CA852" t="s">
        <v>359</v>
      </c>
      <c r="CC852">
        <v>2007</v>
      </c>
      <c r="CD852" t="s">
        <v>369</v>
      </c>
      <c r="CE852" t="s">
        <v>361</v>
      </c>
      <c r="CN852" t="s">
        <v>359</v>
      </c>
      <c r="CO852" t="s">
        <v>359</v>
      </c>
      <c r="CP852" t="s">
        <v>375</v>
      </c>
      <c r="CQ852" t="s">
        <v>359</v>
      </c>
      <c r="CR852">
        <v>0</v>
      </c>
      <c r="CS852" t="s">
        <v>359</v>
      </c>
      <c r="CT852" t="s">
        <v>376</v>
      </c>
      <c r="CU852" t="s">
        <v>359</v>
      </c>
      <c r="CV852" t="s">
        <v>375</v>
      </c>
      <c r="CW852" t="s">
        <v>359</v>
      </c>
      <c r="CX852" t="s">
        <v>12141</v>
      </c>
      <c r="CY852" t="s">
        <v>12142</v>
      </c>
      <c r="CZ852" t="s">
        <v>12143</v>
      </c>
      <c r="DA852" t="s">
        <v>12144</v>
      </c>
      <c r="DB852">
        <v>47</v>
      </c>
      <c r="DC852" t="s">
        <v>12145</v>
      </c>
      <c r="DD852">
        <v>2007</v>
      </c>
      <c r="DE852" t="s">
        <v>622</v>
      </c>
      <c r="DF852" t="s">
        <v>361</v>
      </c>
      <c r="DJ852" t="s">
        <v>361</v>
      </c>
      <c r="DK852" t="s">
        <v>12146</v>
      </c>
      <c r="DL852" t="s">
        <v>622</v>
      </c>
      <c r="DM852" t="s">
        <v>6398</v>
      </c>
      <c r="DN852" t="s">
        <v>12147</v>
      </c>
    </row>
    <row r="853" spans="1:118" x14ac:dyDescent="0.3">
      <c r="A853" t="s">
        <v>12148</v>
      </c>
      <c r="B853">
        <v>1</v>
      </c>
      <c r="D853" t="s">
        <v>559</v>
      </c>
      <c r="E853" t="s">
        <v>12149</v>
      </c>
      <c r="F853" t="s">
        <v>12150</v>
      </c>
      <c r="G853" t="s">
        <v>562</v>
      </c>
      <c r="H853" t="s">
        <v>12151</v>
      </c>
      <c r="I853">
        <v>2017</v>
      </c>
      <c r="J853" t="s">
        <v>353</v>
      </c>
      <c r="K853" t="s">
        <v>354</v>
      </c>
      <c r="L853" t="s">
        <v>606</v>
      </c>
      <c r="M853" t="s">
        <v>607</v>
      </c>
      <c r="N853" t="s">
        <v>12152</v>
      </c>
      <c r="Q853" t="s">
        <v>2409</v>
      </c>
      <c r="R853">
        <v>8284</v>
      </c>
      <c r="T853">
        <v>57</v>
      </c>
      <c r="U853">
        <v>57</v>
      </c>
      <c r="V853">
        <v>0</v>
      </c>
      <c r="W853" t="s">
        <v>359</v>
      </c>
      <c r="X853" t="s">
        <v>360</v>
      </c>
      <c r="Z853">
        <v>2014</v>
      </c>
      <c r="AA853" t="s">
        <v>359</v>
      </c>
      <c r="AB853" t="s">
        <v>12153</v>
      </c>
      <c r="AC853" t="s">
        <v>362</v>
      </c>
      <c r="AD853" t="s">
        <v>12154</v>
      </c>
      <c r="AE853">
        <v>4</v>
      </c>
      <c r="AF853" t="s">
        <v>363</v>
      </c>
      <c r="AG853" t="s">
        <v>2411</v>
      </c>
      <c r="AH853" t="s">
        <v>2412</v>
      </c>
      <c r="AI853" t="s">
        <v>2413</v>
      </c>
      <c r="AJ853" t="s">
        <v>2414</v>
      </c>
      <c r="AL853" t="s">
        <v>359</v>
      </c>
      <c r="AM853">
        <v>4</v>
      </c>
      <c r="AN853" t="s">
        <v>359</v>
      </c>
      <c r="AO853">
        <v>5</v>
      </c>
      <c r="AQ853" t="s">
        <v>2415</v>
      </c>
      <c r="AR853">
        <v>2014</v>
      </c>
      <c r="AS853" t="s">
        <v>369</v>
      </c>
      <c r="AT853">
        <v>4</v>
      </c>
      <c r="AU853" t="s">
        <v>359</v>
      </c>
      <c r="AV853">
        <v>2</v>
      </c>
      <c r="AX853">
        <v>2014</v>
      </c>
      <c r="AY853" t="s">
        <v>370</v>
      </c>
      <c r="AZ853">
        <v>8000</v>
      </c>
      <c r="BA853" t="s">
        <v>359</v>
      </c>
      <c r="BB853">
        <v>13</v>
      </c>
      <c r="BC853" t="s">
        <v>2416</v>
      </c>
      <c r="BD853" t="s">
        <v>2417</v>
      </c>
      <c r="BE853" t="s">
        <v>2418</v>
      </c>
      <c r="BF853" t="s">
        <v>2419</v>
      </c>
      <c r="BH853">
        <v>2014</v>
      </c>
      <c r="BI853" t="s">
        <v>370</v>
      </c>
      <c r="BJ853" t="s">
        <v>361</v>
      </c>
      <c r="BP853" t="s">
        <v>359</v>
      </c>
      <c r="BQ853">
        <v>2</v>
      </c>
      <c r="BS853">
        <v>2014</v>
      </c>
      <c r="BT853" t="s">
        <v>370</v>
      </c>
      <c r="BU853">
        <v>7000</v>
      </c>
      <c r="BV853" t="s">
        <v>359</v>
      </c>
      <c r="BW853">
        <v>2</v>
      </c>
      <c r="BY853">
        <v>2014</v>
      </c>
      <c r="BZ853" t="s">
        <v>369</v>
      </c>
      <c r="CA853" t="s">
        <v>359</v>
      </c>
      <c r="CC853">
        <v>2014</v>
      </c>
      <c r="CD853" t="s">
        <v>370</v>
      </c>
      <c r="CE853" t="s">
        <v>361</v>
      </c>
      <c r="CN853" t="s">
        <v>359</v>
      </c>
      <c r="CO853" t="s">
        <v>359</v>
      </c>
      <c r="CP853" t="s">
        <v>375</v>
      </c>
      <c r="CQ853" t="s">
        <v>359</v>
      </c>
      <c r="CR853">
        <v>0</v>
      </c>
      <c r="CS853" t="s">
        <v>359</v>
      </c>
      <c r="CT853" t="s">
        <v>376</v>
      </c>
      <c r="CU853" t="s">
        <v>359</v>
      </c>
      <c r="CV853" t="s">
        <v>375</v>
      </c>
      <c r="CW853" t="s">
        <v>359</v>
      </c>
      <c r="CX853" t="s">
        <v>12155</v>
      </c>
      <c r="CY853" t="s">
        <v>12156</v>
      </c>
      <c r="CZ853" t="s">
        <v>12157</v>
      </c>
      <c r="DA853" t="s">
        <v>12158</v>
      </c>
      <c r="DB853">
        <v>17</v>
      </c>
      <c r="DC853" t="s">
        <v>12159</v>
      </c>
      <c r="DD853">
        <v>2014</v>
      </c>
      <c r="DE853" t="s">
        <v>370</v>
      </c>
      <c r="DF853" t="s">
        <v>361</v>
      </c>
      <c r="DJ853" t="s">
        <v>359</v>
      </c>
      <c r="DL853" t="s">
        <v>370</v>
      </c>
      <c r="DM853" t="s">
        <v>12160</v>
      </c>
      <c r="DN853" t="s">
        <v>12161</v>
      </c>
    </row>
    <row r="854" spans="1:118" x14ac:dyDescent="0.3">
      <c r="A854" t="s">
        <v>12162</v>
      </c>
      <c r="B854">
        <v>1</v>
      </c>
      <c r="D854" t="s">
        <v>385</v>
      </c>
      <c r="E854" t="s">
        <v>12163</v>
      </c>
      <c r="F854" t="s">
        <v>12164</v>
      </c>
      <c r="G854" t="s">
        <v>388</v>
      </c>
      <c r="H854" t="s">
        <v>12165</v>
      </c>
      <c r="I854">
        <v>2017</v>
      </c>
      <c r="J854" t="s">
        <v>353</v>
      </c>
      <c r="K854" t="s">
        <v>354</v>
      </c>
      <c r="L854" t="s">
        <v>937</v>
      </c>
      <c r="M854" t="s">
        <v>938</v>
      </c>
      <c r="N854" t="s">
        <v>8331</v>
      </c>
      <c r="Q854" t="s">
        <v>12166</v>
      </c>
      <c r="T854">
        <v>162</v>
      </c>
      <c r="U854">
        <v>120</v>
      </c>
      <c r="V854">
        <v>42</v>
      </c>
      <c r="W854" t="s">
        <v>359</v>
      </c>
      <c r="X854" t="s">
        <v>394</v>
      </c>
      <c r="Z854">
        <v>2012</v>
      </c>
      <c r="AA854" t="s">
        <v>361</v>
      </c>
      <c r="AC854" t="s">
        <v>873</v>
      </c>
      <c r="AD854" t="s">
        <v>12167</v>
      </c>
      <c r="AE854">
        <v>1</v>
      </c>
      <c r="AF854" t="s">
        <v>363</v>
      </c>
      <c r="AG854" t="s">
        <v>875</v>
      </c>
      <c r="AH854" t="s">
        <v>876</v>
      </c>
      <c r="AI854" t="s">
        <v>12168</v>
      </c>
      <c r="AJ854" t="s">
        <v>878</v>
      </c>
      <c r="AL854" t="s">
        <v>359</v>
      </c>
      <c r="AM854">
        <v>30</v>
      </c>
      <c r="AN854" t="s">
        <v>359</v>
      </c>
      <c r="AO854">
        <v>1</v>
      </c>
      <c r="AQ854" t="s">
        <v>401</v>
      </c>
      <c r="AR854">
        <v>2012</v>
      </c>
      <c r="AS854" t="s">
        <v>370</v>
      </c>
      <c r="AT854">
        <v>30</v>
      </c>
      <c r="AU854" t="s">
        <v>359</v>
      </c>
      <c r="AV854">
        <v>1</v>
      </c>
      <c r="AX854">
        <v>2012</v>
      </c>
      <c r="AY854" t="s">
        <v>370</v>
      </c>
      <c r="AZ854">
        <v>4500</v>
      </c>
      <c r="BA854" t="s">
        <v>359</v>
      </c>
      <c r="BB854">
        <v>4</v>
      </c>
      <c r="BC854" t="s">
        <v>879</v>
      </c>
      <c r="BD854" t="s">
        <v>880</v>
      </c>
      <c r="BE854" t="s">
        <v>881</v>
      </c>
      <c r="BF854" t="s">
        <v>882</v>
      </c>
      <c r="BH854">
        <v>2012</v>
      </c>
      <c r="BI854" t="s">
        <v>370</v>
      </c>
      <c r="BJ854" t="s">
        <v>361</v>
      </c>
      <c r="BP854" t="s">
        <v>361</v>
      </c>
      <c r="BV854" t="s">
        <v>361</v>
      </c>
      <c r="CE854" t="s">
        <v>361</v>
      </c>
      <c r="CN854" t="s">
        <v>359</v>
      </c>
      <c r="CO854" t="s">
        <v>359</v>
      </c>
      <c r="CP854" t="s">
        <v>375</v>
      </c>
      <c r="CQ854" t="s">
        <v>359</v>
      </c>
      <c r="CR854">
        <v>0</v>
      </c>
      <c r="CS854" t="s">
        <v>359</v>
      </c>
      <c r="CT854" t="s">
        <v>376</v>
      </c>
      <c r="CU854" t="s">
        <v>359</v>
      </c>
      <c r="CV854" t="s">
        <v>375</v>
      </c>
      <c r="CW854" t="s">
        <v>359</v>
      </c>
      <c r="CX854" t="s">
        <v>12169</v>
      </c>
      <c r="CY854" t="s">
        <v>12170</v>
      </c>
      <c r="CZ854" t="s">
        <v>12171</v>
      </c>
      <c r="DA854" t="s">
        <v>12172</v>
      </c>
      <c r="DB854">
        <v>1</v>
      </c>
      <c r="DC854" t="s">
        <v>12173</v>
      </c>
      <c r="DD854">
        <v>2012</v>
      </c>
      <c r="DE854" t="s">
        <v>370</v>
      </c>
      <c r="DF854" t="s">
        <v>361</v>
      </c>
      <c r="DJ854" t="s">
        <v>359</v>
      </c>
      <c r="DL854" t="s">
        <v>370</v>
      </c>
      <c r="DM854" t="s">
        <v>8339</v>
      </c>
      <c r="DN854" t="s">
        <v>12174</v>
      </c>
    </row>
    <row r="855" spans="1:118" x14ac:dyDescent="0.3">
      <c r="A855" t="s">
        <v>12175</v>
      </c>
      <c r="B855">
        <v>1</v>
      </c>
      <c r="D855" t="s">
        <v>412</v>
      </c>
      <c r="E855" t="s">
        <v>12176</v>
      </c>
      <c r="F855" t="s">
        <v>12177</v>
      </c>
      <c r="G855" t="s">
        <v>415</v>
      </c>
      <c r="H855" t="s">
        <v>3916</v>
      </c>
      <c r="I855">
        <v>2017</v>
      </c>
      <c r="J855" t="s">
        <v>353</v>
      </c>
      <c r="K855" t="s">
        <v>354</v>
      </c>
      <c r="L855" t="s">
        <v>417</v>
      </c>
      <c r="M855" t="s">
        <v>1704</v>
      </c>
      <c r="N855" t="s">
        <v>2369</v>
      </c>
      <c r="Q855" t="s">
        <v>420</v>
      </c>
      <c r="R855">
        <v>20456</v>
      </c>
      <c r="T855">
        <v>75</v>
      </c>
      <c r="U855">
        <v>35</v>
      </c>
      <c r="V855">
        <v>40</v>
      </c>
      <c r="W855" t="s">
        <v>359</v>
      </c>
      <c r="X855" t="s">
        <v>394</v>
      </c>
      <c r="Z855">
        <v>2011</v>
      </c>
      <c r="AA855" t="s">
        <v>359</v>
      </c>
      <c r="AB855" t="s">
        <v>421</v>
      </c>
      <c r="AC855" t="s">
        <v>422</v>
      </c>
      <c r="AD855" t="s">
        <v>423</v>
      </c>
      <c r="AE855">
        <v>2</v>
      </c>
      <c r="AF855" t="s">
        <v>363</v>
      </c>
      <c r="AG855" t="s">
        <v>424</v>
      </c>
      <c r="AH855" t="s">
        <v>425</v>
      </c>
      <c r="AI855" t="s">
        <v>426</v>
      </c>
      <c r="AJ855" t="s">
        <v>427</v>
      </c>
      <c r="AL855" t="s">
        <v>359</v>
      </c>
      <c r="AM855">
        <v>5</v>
      </c>
      <c r="AN855" t="s">
        <v>359</v>
      </c>
      <c r="AO855">
        <v>1</v>
      </c>
      <c r="AQ855" t="s">
        <v>401</v>
      </c>
      <c r="AR855">
        <v>2011</v>
      </c>
      <c r="AS855" t="s">
        <v>370</v>
      </c>
      <c r="AT855">
        <v>5</v>
      </c>
      <c r="AU855" t="s">
        <v>359</v>
      </c>
      <c r="AV855">
        <v>2</v>
      </c>
      <c r="AX855">
        <v>2015</v>
      </c>
      <c r="AY855" t="s">
        <v>370</v>
      </c>
      <c r="AZ855">
        <v>2100</v>
      </c>
      <c r="BA855" t="s">
        <v>359</v>
      </c>
      <c r="BB855">
        <v>11</v>
      </c>
      <c r="BC855" t="s">
        <v>428</v>
      </c>
      <c r="BD855" t="s">
        <v>429</v>
      </c>
      <c r="BE855" t="s">
        <v>430</v>
      </c>
      <c r="BF855" t="s">
        <v>431</v>
      </c>
      <c r="BH855">
        <v>2011</v>
      </c>
      <c r="BI855" t="s">
        <v>370</v>
      </c>
      <c r="BJ855" t="s">
        <v>359</v>
      </c>
      <c r="BK855">
        <v>15</v>
      </c>
      <c r="BL855" t="s">
        <v>432</v>
      </c>
      <c r="BN855">
        <v>2011</v>
      </c>
      <c r="BO855" t="s">
        <v>370</v>
      </c>
      <c r="BP855" t="s">
        <v>359</v>
      </c>
      <c r="BQ855">
        <v>3</v>
      </c>
      <c r="BS855">
        <v>2011</v>
      </c>
      <c r="BT855" t="s">
        <v>370</v>
      </c>
      <c r="BU855">
        <v>37000</v>
      </c>
      <c r="BV855" t="s">
        <v>361</v>
      </c>
      <c r="CE855" t="s">
        <v>361</v>
      </c>
      <c r="CN855" t="s">
        <v>359</v>
      </c>
      <c r="CO855" t="s">
        <v>359</v>
      </c>
      <c r="CP855" t="s">
        <v>375</v>
      </c>
      <c r="CQ855" t="s">
        <v>359</v>
      </c>
      <c r="CR855">
        <v>0</v>
      </c>
      <c r="CS855" t="s">
        <v>359</v>
      </c>
      <c r="CT855" t="s">
        <v>376</v>
      </c>
      <c r="CU855" t="s">
        <v>359</v>
      </c>
      <c r="CV855" t="s">
        <v>375</v>
      </c>
      <c r="CW855" t="s">
        <v>359</v>
      </c>
      <c r="CX855" t="s">
        <v>12178</v>
      </c>
      <c r="CY855" t="s">
        <v>12179</v>
      </c>
      <c r="CZ855" t="s">
        <v>12180</v>
      </c>
      <c r="DA855" t="s">
        <v>12181</v>
      </c>
      <c r="DB855">
        <v>29</v>
      </c>
      <c r="DC855" t="s">
        <v>12182</v>
      </c>
      <c r="DD855">
        <v>2011</v>
      </c>
      <c r="DE855" t="s">
        <v>370</v>
      </c>
      <c r="DF855" t="s">
        <v>361</v>
      </c>
      <c r="DJ855" t="s">
        <v>361</v>
      </c>
      <c r="DK855" t="s">
        <v>12183</v>
      </c>
      <c r="DL855" t="s">
        <v>369</v>
      </c>
      <c r="DM855" t="s">
        <v>12184</v>
      </c>
      <c r="DN855" t="s">
        <v>12185</v>
      </c>
    </row>
    <row r="856" spans="1:118" x14ac:dyDescent="0.3">
      <c r="A856" t="s">
        <v>12186</v>
      </c>
      <c r="B856">
        <v>1</v>
      </c>
      <c r="D856" t="s">
        <v>385</v>
      </c>
      <c r="E856" t="s">
        <v>12187</v>
      </c>
      <c r="F856" t="s">
        <v>12188</v>
      </c>
      <c r="G856" t="s">
        <v>388</v>
      </c>
      <c r="H856" t="s">
        <v>12189</v>
      </c>
      <c r="I856">
        <v>2017</v>
      </c>
      <c r="J856" t="s">
        <v>353</v>
      </c>
      <c r="K856" t="s">
        <v>354</v>
      </c>
      <c r="L856" t="s">
        <v>937</v>
      </c>
      <c r="M856" t="s">
        <v>938</v>
      </c>
      <c r="N856" t="s">
        <v>8158</v>
      </c>
      <c r="Q856" t="s">
        <v>1178</v>
      </c>
      <c r="R856">
        <v>8295</v>
      </c>
      <c r="T856">
        <v>141</v>
      </c>
      <c r="U856">
        <v>100</v>
      </c>
      <c r="V856">
        <v>41</v>
      </c>
      <c r="W856" t="s">
        <v>359</v>
      </c>
      <c r="X856" t="s">
        <v>360</v>
      </c>
      <c r="Z856">
        <v>2014</v>
      </c>
      <c r="AA856" t="s">
        <v>359</v>
      </c>
      <c r="AB856" t="s">
        <v>8159</v>
      </c>
      <c r="AC856" t="s">
        <v>362</v>
      </c>
      <c r="AE856">
        <v>1</v>
      </c>
      <c r="AF856" t="s">
        <v>363</v>
      </c>
      <c r="AG856" t="s">
        <v>875</v>
      </c>
      <c r="AH856" t="s">
        <v>876</v>
      </c>
      <c r="AI856" t="s">
        <v>877</v>
      </c>
      <c r="AJ856" t="s">
        <v>878</v>
      </c>
      <c r="AL856" t="s">
        <v>359</v>
      </c>
      <c r="AM856">
        <v>3</v>
      </c>
      <c r="AN856" t="s">
        <v>359</v>
      </c>
      <c r="AO856">
        <v>1</v>
      </c>
      <c r="AQ856" t="s">
        <v>401</v>
      </c>
      <c r="AR856">
        <v>2017</v>
      </c>
      <c r="AS856" t="s">
        <v>370</v>
      </c>
      <c r="AT856">
        <v>3</v>
      </c>
      <c r="AU856" t="s">
        <v>359</v>
      </c>
      <c r="AV856">
        <v>3</v>
      </c>
      <c r="AX856">
        <v>2014</v>
      </c>
      <c r="AY856" t="s">
        <v>370</v>
      </c>
      <c r="AZ856">
        <v>9000</v>
      </c>
      <c r="BA856" t="s">
        <v>359</v>
      </c>
      <c r="BB856">
        <v>11</v>
      </c>
      <c r="BC856" t="s">
        <v>879</v>
      </c>
      <c r="BD856" t="s">
        <v>880</v>
      </c>
      <c r="BE856" t="s">
        <v>881</v>
      </c>
      <c r="BF856" t="s">
        <v>882</v>
      </c>
      <c r="BH856">
        <v>2014</v>
      </c>
      <c r="BI856" t="s">
        <v>370</v>
      </c>
      <c r="BJ856" t="s">
        <v>361</v>
      </c>
      <c r="BP856" t="s">
        <v>359</v>
      </c>
      <c r="BQ856">
        <v>3</v>
      </c>
      <c r="BS856">
        <v>2014</v>
      </c>
      <c r="BT856" t="s">
        <v>370</v>
      </c>
      <c r="BU856">
        <v>9000</v>
      </c>
      <c r="BV856" t="s">
        <v>361</v>
      </c>
      <c r="CE856" t="s">
        <v>361</v>
      </c>
      <c r="CN856" t="s">
        <v>359</v>
      </c>
      <c r="CO856" t="s">
        <v>359</v>
      </c>
      <c r="CP856" t="s">
        <v>375</v>
      </c>
      <c r="CQ856" t="s">
        <v>359</v>
      </c>
      <c r="CR856">
        <v>0</v>
      </c>
      <c r="CS856" t="s">
        <v>359</v>
      </c>
      <c r="CT856" t="s">
        <v>376</v>
      </c>
      <c r="CU856" t="s">
        <v>359</v>
      </c>
      <c r="CV856" t="s">
        <v>375</v>
      </c>
      <c r="CW856" t="s">
        <v>359</v>
      </c>
      <c r="CX856" t="s">
        <v>12190</v>
      </c>
      <c r="CY856" t="s">
        <v>12191</v>
      </c>
      <c r="CZ856" t="s">
        <v>12192</v>
      </c>
      <c r="DA856" t="s">
        <v>12193</v>
      </c>
      <c r="DB856">
        <v>1</v>
      </c>
      <c r="DC856" t="s">
        <v>12194</v>
      </c>
      <c r="DD856">
        <v>2014</v>
      </c>
      <c r="DE856" t="s">
        <v>369</v>
      </c>
      <c r="DF856" t="s">
        <v>361</v>
      </c>
      <c r="DJ856" t="s">
        <v>359</v>
      </c>
      <c r="DL856" t="s">
        <v>370</v>
      </c>
      <c r="DM856" t="s">
        <v>1186</v>
      </c>
      <c r="DN856" t="s">
        <v>12195</v>
      </c>
    </row>
    <row r="857" spans="1:118" x14ac:dyDescent="0.3">
      <c r="A857" t="s">
        <v>12196</v>
      </c>
      <c r="B857">
        <v>1</v>
      </c>
      <c r="D857" t="s">
        <v>385</v>
      </c>
      <c r="E857" t="s">
        <v>12197</v>
      </c>
      <c r="F857" t="s">
        <v>12198</v>
      </c>
      <c r="G857" t="s">
        <v>388</v>
      </c>
      <c r="H857" t="s">
        <v>12199</v>
      </c>
      <c r="I857">
        <v>2017</v>
      </c>
      <c r="J857" t="s">
        <v>353</v>
      </c>
      <c r="K857" t="s">
        <v>354</v>
      </c>
      <c r="L857" t="s">
        <v>584</v>
      </c>
      <c r="M857" t="s">
        <v>585</v>
      </c>
      <c r="N857" t="s">
        <v>584</v>
      </c>
      <c r="Q857" t="s">
        <v>2296</v>
      </c>
      <c r="R857">
        <v>1012</v>
      </c>
      <c r="T857">
        <v>229</v>
      </c>
      <c r="U857">
        <v>229</v>
      </c>
      <c r="V857">
        <v>0</v>
      </c>
      <c r="W857" t="s">
        <v>359</v>
      </c>
      <c r="X857" t="s">
        <v>394</v>
      </c>
      <c r="Z857">
        <v>2016</v>
      </c>
      <c r="AA857" t="s">
        <v>361</v>
      </c>
      <c r="AC857" t="s">
        <v>362</v>
      </c>
      <c r="AD857" t="s">
        <v>12200</v>
      </c>
      <c r="AE857">
        <v>2</v>
      </c>
      <c r="AF857" t="s">
        <v>363</v>
      </c>
      <c r="AG857" t="s">
        <v>4195</v>
      </c>
      <c r="AH857" t="s">
        <v>4196</v>
      </c>
      <c r="AI857" t="s">
        <v>368</v>
      </c>
      <c r="AJ857" t="s">
        <v>4198</v>
      </c>
      <c r="AL857" t="s">
        <v>359</v>
      </c>
      <c r="AM857">
        <v>45</v>
      </c>
      <c r="AN857" t="s">
        <v>359</v>
      </c>
      <c r="AO857">
        <v>1</v>
      </c>
      <c r="AQ857" t="s">
        <v>401</v>
      </c>
      <c r="AR857">
        <v>2017</v>
      </c>
      <c r="AS857" t="s">
        <v>370</v>
      </c>
      <c r="AT857">
        <v>45</v>
      </c>
      <c r="AU857" t="s">
        <v>359</v>
      </c>
      <c r="AV857">
        <v>1</v>
      </c>
      <c r="AX857">
        <v>2017</v>
      </c>
      <c r="AY857" t="s">
        <v>370</v>
      </c>
      <c r="AZ857">
        <v>2500</v>
      </c>
      <c r="BA857" t="s">
        <v>359</v>
      </c>
      <c r="BB857">
        <v>1</v>
      </c>
      <c r="BC857" t="s">
        <v>4332</v>
      </c>
      <c r="BD857" t="s">
        <v>3693</v>
      </c>
      <c r="BE857" t="s">
        <v>3694</v>
      </c>
      <c r="BF857" t="s">
        <v>3695</v>
      </c>
      <c r="BH857">
        <v>2016</v>
      </c>
      <c r="BI857" t="s">
        <v>370</v>
      </c>
      <c r="BJ857" t="s">
        <v>359</v>
      </c>
      <c r="BK857">
        <v>3</v>
      </c>
      <c r="BL857" t="s">
        <v>805</v>
      </c>
      <c r="BN857">
        <v>2016</v>
      </c>
      <c r="BO857" t="s">
        <v>370</v>
      </c>
      <c r="BP857" t="s">
        <v>361</v>
      </c>
      <c r="BV857" t="s">
        <v>361</v>
      </c>
      <c r="CE857" t="s">
        <v>361</v>
      </c>
      <c r="CN857" t="s">
        <v>359</v>
      </c>
      <c r="CO857" t="s">
        <v>359</v>
      </c>
      <c r="CP857" t="s">
        <v>375</v>
      </c>
      <c r="CQ857" t="s">
        <v>359</v>
      </c>
      <c r="CR857">
        <v>0</v>
      </c>
      <c r="CS857" t="s">
        <v>359</v>
      </c>
      <c r="CT857" t="s">
        <v>376</v>
      </c>
      <c r="CU857" t="s">
        <v>359</v>
      </c>
      <c r="CV857" t="s">
        <v>375</v>
      </c>
      <c r="CW857" t="s">
        <v>359</v>
      </c>
      <c r="CX857" t="s">
        <v>2305</v>
      </c>
      <c r="CY857" t="s">
        <v>2306</v>
      </c>
      <c r="CZ857" t="s">
        <v>2307</v>
      </c>
      <c r="DA857" t="s">
        <v>2308</v>
      </c>
      <c r="DB857">
        <v>1</v>
      </c>
      <c r="DD857">
        <v>2016</v>
      </c>
      <c r="DE857" t="s">
        <v>370</v>
      </c>
      <c r="DF857" t="s">
        <v>361</v>
      </c>
      <c r="DJ857" t="s">
        <v>359</v>
      </c>
      <c r="DL857" t="s">
        <v>370</v>
      </c>
      <c r="DM857" t="s">
        <v>12201</v>
      </c>
      <c r="DN857" t="s">
        <v>12202</v>
      </c>
    </row>
    <row r="858" spans="1:118" x14ac:dyDescent="0.3">
      <c r="A858" t="s">
        <v>12203</v>
      </c>
      <c r="B858">
        <v>1</v>
      </c>
      <c r="D858" t="s">
        <v>465</v>
      </c>
      <c r="E858" t="s">
        <v>12204</v>
      </c>
      <c r="F858" t="s">
        <v>12205</v>
      </c>
      <c r="G858" t="s">
        <v>468</v>
      </c>
      <c r="H858" t="s">
        <v>12206</v>
      </c>
      <c r="I858">
        <v>2017</v>
      </c>
      <c r="J858" t="s">
        <v>353</v>
      </c>
      <c r="K858" t="s">
        <v>354</v>
      </c>
      <c r="L858" t="s">
        <v>1033</v>
      </c>
      <c r="M858" t="s">
        <v>3784</v>
      </c>
      <c r="N858" t="s">
        <v>9008</v>
      </c>
      <c r="Q858" t="s">
        <v>12207</v>
      </c>
      <c r="R858">
        <v>9577</v>
      </c>
      <c r="T858">
        <v>169</v>
      </c>
      <c r="U858">
        <v>169</v>
      </c>
      <c r="V858">
        <v>0</v>
      </c>
      <c r="W858" t="s">
        <v>359</v>
      </c>
      <c r="X858" t="s">
        <v>360</v>
      </c>
      <c r="Z858">
        <v>2015</v>
      </c>
      <c r="AA858" t="s">
        <v>361</v>
      </c>
      <c r="AC858" t="s">
        <v>362</v>
      </c>
      <c r="AD858" t="s">
        <v>3060</v>
      </c>
      <c r="AE858">
        <v>10</v>
      </c>
      <c r="AF858" t="s">
        <v>363</v>
      </c>
      <c r="AG858" t="s">
        <v>1101</v>
      </c>
      <c r="AH858" t="s">
        <v>1102</v>
      </c>
      <c r="AI858" t="s">
        <v>1103</v>
      </c>
      <c r="AJ858" t="s">
        <v>1104</v>
      </c>
      <c r="AL858" t="s">
        <v>359</v>
      </c>
      <c r="AM858">
        <v>40</v>
      </c>
      <c r="AN858" t="s">
        <v>361</v>
      </c>
      <c r="AT858">
        <v>40</v>
      </c>
      <c r="AU858" t="s">
        <v>361</v>
      </c>
      <c r="BA858" t="s">
        <v>361</v>
      </c>
      <c r="BJ858" t="s">
        <v>361</v>
      </c>
      <c r="BP858" t="s">
        <v>361</v>
      </c>
      <c r="BV858" t="s">
        <v>361</v>
      </c>
      <c r="CE858" t="s">
        <v>361</v>
      </c>
      <c r="CN858" t="s">
        <v>359</v>
      </c>
      <c r="CO858" t="s">
        <v>359</v>
      </c>
      <c r="CP858" t="s">
        <v>375</v>
      </c>
      <c r="CQ858" t="s">
        <v>359</v>
      </c>
      <c r="CR858">
        <v>0</v>
      </c>
      <c r="CS858" t="s">
        <v>359</v>
      </c>
      <c r="CT858" t="s">
        <v>376</v>
      </c>
      <c r="CU858" t="s">
        <v>359</v>
      </c>
      <c r="CV858" t="s">
        <v>375</v>
      </c>
      <c r="CW858" t="s">
        <v>359</v>
      </c>
      <c r="CX858" t="s">
        <v>12208</v>
      </c>
      <c r="CY858" t="s">
        <v>12209</v>
      </c>
      <c r="CZ858" t="s">
        <v>12210</v>
      </c>
      <c r="DA858" t="s">
        <v>12211</v>
      </c>
      <c r="DB858">
        <v>2</v>
      </c>
      <c r="DC858" t="s">
        <v>12212</v>
      </c>
      <c r="DD858">
        <v>2015</v>
      </c>
      <c r="DE858" t="s">
        <v>370</v>
      </c>
      <c r="DF858" t="s">
        <v>361</v>
      </c>
      <c r="DJ858" t="s">
        <v>359</v>
      </c>
      <c r="DL858" t="s">
        <v>370</v>
      </c>
      <c r="DM858" t="s">
        <v>3060</v>
      </c>
      <c r="DN858" t="s">
        <v>12213</v>
      </c>
    </row>
    <row r="859" spans="1:118" x14ac:dyDescent="0.3">
      <c r="A859" t="s">
        <v>12214</v>
      </c>
      <c r="B859">
        <v>1</v>
      </c>
      <c r="D859" t="s">
        <v>487</v>
      </c>
      <c r="E859" t="s">
        <v>12215</v>
      </c>
      <c r="F859" t="s">
        <v>12216</v>
      </c>
      <c r="G859" t="s">
        <v>490</v>
      </c>
      <c r="H859" t="s">
        <v>12217</v>
      </c>
      <c r="I859">
        <v>2017</v>
      </c>
      <c r="J859" t="s">
        <v>353</v>
      </c>
      <c r="K859" t="s">
        <v>354</v>
      </c>
      <c r="L859" t="s">
        <v>492</v>
      </c>
      <c r="M859" t="s">
        <v>846</v>
      </c>
      <c r="N859" t="s">
        <v>10709</v>
      </c>
      <c r="Q859" t="s">
        <v>848</v>
      </c>
      <c r="R859">
        <v>1316</v>
      </c>
      <c r="T859">
        <v>97</v>
      </c>
      <c r="U859">
        <v>35</v>
      </c>
      <c r="V859">
        <v>62</v>
      </c>
      <c r="W859" t="s">
        <v>359</v>
      </c>
      <c r="X859" t="s">
        <v>394</v>
      </c>
      <c r="Z859">
        <v>2013</v>
      </c>
      <c r="AA859" t="s">
        <v>361</v>
      </c>
      <c r="AC859" t="s">
        <v>362</v>
      </c>
      <c r="AE859">
        <v>3</v>
      </c>
      <c r="AF859" t="s">
        <v>363</v>
      </c>
      <c r="AG859" t="s">
        <v>849</v>
      </c>
      <c r="AH859" t="s">
        <v>850</v>
      </c>
      <c r="AI859" t="s">
        <v>851</v>
      </c>
      <c r="AJ859" t="s">
        <v>852</v>
      </c>
      <c r="AL859" t="s">
        <v>359</v>
      </c>
      <c r="AM859">
        <v>11</v>
      </c>
      <c r="AN859" t="s">
        <v>359</v>
      </c>
      <c r="AO859">
        <v>1</v>
      </c>
      <c r="AQ859" t="s">
        <v>401</v>
      </c>
      <c r="AR859">
        <v>2013</v>
      </c>
      <c r="AS859" t="s">
        <v>370</v>
      </c>
      <c r="AT859">
        <v>11</v>
      </c>
      <c r="AU859" t="s">
        <v>359</v>
      </c>
      <c r="AV859">
        <v>1</v>
      </c>
      <c r="AX859">
        <v>2013</v>
      </c>
      <c r="AY859" t="s">
        <v>369</v>
      </c>
      <c r="AZ859">
        <v>11</v>
      </c>
      <c r="BA859" t="s">
        <v>359</v>
      </c>
      <c r="BB859">
        <v>1</v>
      </c>
      <c r="BC859" t="s">
        <v>853</v>
      </c>
      <c r="BD859" t="s">
        <v>854</v>
      </c>
      <c r="BE859" t="s">
        <v>855</v>
      </c>
      <c r="BF859" t="s">
        <v>856</v>
      </c>
      <c r="BH859">
        <v>2013</v>
      </c>
      <c r="BI859" t="s">
        <v>370</v>
      </c>
      <c r="BJ859" t="s">
        <v>359</v>
      </c>
      <c r="BK859">
        <v>6</v>
      </c>
      <c r="BL859" t="s">
        <v>857</v>
      </c>
      <c r="BN859">
        <v>2013</v>
      </c>
      <c r="BO859" t="s">
        <v>369</v>
      </c>
      <c r="BP859" t="s">
        <v>359</v>
      </c>
      <c r="BQ859">
        <v>1</v>
      </c>
      <c r="BS859">
        <v>2013</v>
      </c>
      <c r="BT859" t="s">
        <v>370</v>
      </c>
      <c r="BU859">
        <v>4000</v>
      </c>
      <c r="BV859" t="s">
        <v>361</v>
      </c>
      <c r="CE859" t="s">
        <v>361</v>
      </c>
      <c r="CN859" t="s">
        <v>359</v>
      </c>
      <c r="CO859" t="s">
        <v>359</v>
      </c>
      <c r="CP859" t="s">
        <v>375</v>
      </c>
      <c r="CQ859" t="s">
        <v>359</v>
      </c>
      <c r="CR859">
        <v>0</v>
      </c>
      <c r="CS859" t="s">
        <v>359</v>
      </c>
      <c r="CT859" t="s">
        <v>376</v>
      </c>
      <c r="CU859" t="s">
        <v>359</v>
      </c>
      <c r="CV859" t="s">
        <v>375</v>
      </c>
      <c r="CW859" t="s">
        <v>359</v>
      </c>
      <c r="CX859" t="s">
        <v>12218</v>
      </c>
      <c r="CY859" t="s">
        <v>12219</v>
      </c>
      <c r="CZ859" t="s">
        <v>12220</v>
      </c>
      <c r="DA859" t="s">
        <v>12221</v>
      </c>
      <c r="DB859">
        <v>1</v>
      </c>
      <c r="DC859" t="s">
        <v>12222</v>
      </c>
      <c r="DD859">
        <v>2013</v>
      </c>
      <c r="DE859" t="s">
        <v>370</v>
      </c>
      <c r="DF859" t="s">
        <v>361</v>
      </c>
      <c r="DJ859" t="s">
        <v>359</v>
      </c>
      <c r="DL859" t="s">
        <v>370</v>
      </c>
      <c r="DN859" t="s">
        <v>12223</v>
      </c>
    </row>
    <row r="860" spans="1:118" x14ac:dyDescent="0.3">
      <c r="A860" t="s">
        <v>12224</v>
      </c>
      <c r="B860">
        <v>1</v>
      </c>
      <c r="D860" t="s">
        <v>412</v>
      </c>
      <c r="E860" t="s">
        <v>12225</v>
      </c>
      <c r="F860" t="s">
        <v>12226</v>
      </c>
      <c r="G860" t="s">
        <v>415</v>
      </c>
      <c r="H860" t="s">
        <v>1313</v>
      </c>
      <c r="I860">
        <v>2017</v>
      </c>
      <c r="J860" t="s">
        <v>353</v>
      </c>
      <c r="K860" t="s">
        <v>354</v>
      </c>
      <c r="L860" t="s">
        <v>996</v>
      </c>
      <c r="M860" t="s">
        <v>3275</v>
      </c>
      <c r="N860" t="s">
        <v>1098</v>
      </c>
      <c r="Q860" t="s">
        <v>9447</v>
      </c>
      <c r="R860">
        <v>0</v>
      </c>
      <c r="T860">
        <v>45</v>
      </c>
      <c r="U860">
        <v>40</v>
      </c>
      <c r="V860">
        <v>5</v>
      </c>
      <c r="W860" t="s">
        <v>359</v>
      </c>
      <c r="X860" t="s">
        <v>394</v>
      </c>
      <c r="Z860">
        <v>2009</v>
      </c>
      <c r="AA860" t="s">
        <v>361</v>
      </c>
      <c r="AC860" t="s">
        <v>3279</v>
      </c>
      <c r="AE860">
        <v>1</v>
      </c>
      <c r="AF860" t="s">
        <v>363</v>
      </c>
      <c r="AG860" t="s">
        <v>9448</v>
      </c>
      <c r="AH860" t="s">
        <v>9449</v>
      </c>
      <c r="AI860" t="s">
        <v>6872</v>
      </c>
      <c r="AJ860" t="s">
        <v>9450</v>
      </c>
      <c r="AL860" t="s">
        <v>359</v>
      </c>
      <c r="AM860">
        <v>1.2</v>
      </c>
      <c r="AN860" t="s">
        <v>359</v>
      </c>
      <c r="AO860">
        <v>1</v>
      </c>
      <c r="AQ860" t="s">
        <v>401</v>
      </c>
      <c r="AR860">
        <v>2009</v>
      </c>
      <c r="AS860" t="s">
        <v>370</v>
      </c>
      <c r="AT860">
        <v>1.2</v>
      </c>
      <c r="AU860" t="s">
        <v>359</v>
      </c>
      <c r="AV860">
        <v>1</v>
      </c>
      <c r="AX860">
        <v>2009</v>
      </c>
      <c r="AY860" t="s">
        <v>370</v>
      </c>
      <c r="AZ860">
        <v>1200</v>
      </c>
      <c r="BA860" t="s">
        <v>359</v>
      </c>
      <c r="BB860">
        <v>1</v>
      </c>
      <c r="BC860" t="s">
        <v>9451</v>
      </c>
      <c r="BD860" t="s">
        <v>9452</v>
      </c>
      <c r="BE860" t="s">
        <v>9453</v>
      </c>
      <c r="BF860" t="s">
        <v>9454</v>
      </c>
      <c r="BH860">
        <v>2009</v>
      </c>
      <c r="BI860" t="s">
        <v>370</v>
      </c>
      <c r="BJ860" t="s">
        <v>359</v>
      </c>
      <c r="BK860">
        <v>2</v>
      </c>
      <c r="BL860" t="s">
        <v>432</v>
      </c>
      <c r="BN860">
        <v>2009</v>
      </c>
      <c r="BO860" t="s">
        <v>370</v>
      </c>
      <c r="BP860" t="s">
        <v>359</v>
      </c>
      <c r="BQ860">
        <v>1</v>
      </c>
      <c r="BS860">
        <v>2009</v>
      </c>
      <c r="BT860" t="s">
        <v>370</v>
      </c>
      <c r="BU860">
        <v>900</v>
      </c>
      <c r="BV860" t="s">
        <v>361</v>
      </c>
      <c r="CE860" t="s">
        <v>361</v>
      </c>
      <c r="CN860" t="s">
        <v>359</v>
      </c>
      <c r="CO860" t="s">
        <v>359</v>
      </c>
      <c r="CP860" t="s">
        <v>375</v>
      </c>
      <c r="CQ860" t="s">
        <v>359</v>
      </c>
      <c r="CR860">
        <v>0</v>
      </c>
      <c r="CS860" t="s">
        <v>359</v>
      </c>
      <c r="CT860" t="s">
        <v>376</v>
      </c>
      <c r="CU860" t="s">
        <v>359</v>
      </c>
      <c r="CV860" t="s">
        <v>375</v>
      </c>
      <c r="CW860" t="s">
        <v>359</v>
      </c>
      <c r="CX860" t="s">
        <v>12227</v>
      </c>
      <c r="CY860" t="s">
        <v>12228</v>
      </c>
      <c r="CZ860" t="s">
        <v>12229</v>
      </c>
      <c r="DA860" t="s">
        <v>12230</v>
      </c>
      <c r="DB860">
        <v>2</v>
      </c>
      <c r="DC860" t="s">
        <v>12231</v>
      </c>
      <c r="DD860">
        <v>2009</v>
      </c>
      <c r="DE860" t="s">
        <v>370</v>
      </c>
      <c r="DF860" t="s">
        <v>361</v>
      </c>
      <c r="DJ860" t="s">
        <v>359</v>
      </c>
      <c r="DL860" t="s">
        <v>370</v>
      </c>
      <c r="DN860" t="s">
        <v>12232</v>
      </c>
    </row>
    <row r="861" spans="1:118" x14ac:dyDescent="0.3">
      <c r="A861" t="s">
        <v>12233</v>
      </c>
      <c r="B861">
        <v>1</v>
      </c>
      <c r="D861" t="s">
        <v>412</v>
      </c>
      <c r="E861" t="s">
        <v>12234</v>
      </c>
      <c r="F861" t="s">
        <v>12235</v>
      </c>
      <c r="G861" t="s">
        <v>415</v>
      </c>
      <c r="H861" t="s">
        <v>12236</v>
      </c>
      <c r="I861">
        <v>2017</v>
      </c>
      <c r="J861" t="s">
        <v>353</v>
      </c>
      <c r="K861" t="s">
        <v>354</v>
      </c>
      <c r="L861" t="s">
        <v>390</v>
      </c>
      <c r="M861" t="s">
        <v>1640</v>
      </c>
      <c r="N861" t="s">
        <v>1641</v>
      </c>
      <c r="Q861" t="s">
        <v>420</v>
      </c>
      <c r="R861">
        <v>20456</v>
      </c>
      <c r="T861">
        <v>1200</v>
      </c>
      <c r="U861">
        <v>1200</v>
      </c>
      <c r="V861">
        <v>0</v>
      </c>
      <c r="W861" t="s">
        <v>359</v>
      </c>
      <c r="X861" t="s">
        <v>394</v>
      </c>
      <c r="Z861">
        <v>2011</v>
      </c>
      <c r="AA861" t="s">
        <v>359</v>
      </c>
      <c r="AB861" t="s">
        <v>1642</v>
      </c>
      <c r="AC861" t="s">
        <v>422</v>
      </c>
      <c r="AD861" t="s">
        <v>1643</v>
      </c>
      <c r="AE861">
        <v>2</v>
      </c>
      <c r="AF861" t="s">
        <v>363</v>
      </c>
      <c r="AG861" t="s">
        <v>424</v>
      </c>
      <c r="AH861" t="s">
        <v>425</v>
      </c>
      <c r="AI861" t="s">
        <v>426</v>
      </c>
      <c r="AJ861" t="s">
        <v>427</v>
      </c>
      <c r="AL861" t="s">
        <v>359</v>
      </c>
      <c r="AM861">
        <v>5</v>
      </c>
      <c r="AN861" t="s">
        <v>359</v>
      </c>
      <c r="AO861">
        <v>1</v>
      </c>
      <c r="AQ861" t="s">
        <v>401</v>
      </c>
      <c r="AR861">
        <v>2015</v>
      </c>
      <c r="AS861" t="s">
        <v>370</v>
      </c>
      <c r="AT861">
        <v>5</v>
      </c>
      <c r="AU861" t="s">
        <v>359</v>
      </c>
      <c r="AV861">
        <v>2</v>
      </c>
      <c r="AX861">
        <v>2015</v>
      </c>
      <c r="AY861" t="s">
        <v>370</v>
      </c>
      <c r="AZ861">
        <v>2100</v>
      </c>
      <c r="BA861" t="s">
        <v>359</v>
      </c>
      <c r="BB861">
        <v>11</v>
      </c>
      <c r="BC861" t="s">
        <v>428</v>
      </c>
      <c r="BD861" t="s">
        <v>429</v>
      </c>
      <c r="BE861" t="s">
        <v>430</v>
      </c>
      <c r="BF861" t="s">
        <v>431</v>
      </c>
      <c r="BH861">
        <v>2011</v>
      </c>
      <c r="BI861" t="s">
        <v>370</v>
      </c>
      <c r="BJ861" t="s">
        <v>359</v>
      </c>
      <c r="BK861">
        <v>15</v>
      </c>
      <c r="BL861" t="s">
        <v>432</v>
      </c>
      <c r="BN861">
        <v>2011</v>
      </c>
      <c r="BO861" t="s">
        <v>370</v>
      </c>
      <c r="BP861" t="s">
        <v>359</v>
      </c>
      <c r="BQ861">
        <v>3</v>
      </c>
      <c r="BS861">
        <v>2011</v>
      </c>
      <c r="BT861" t="s">
        <v>369</v>
      </c>
      <c r="BU861">
        <v>37000</v>
      </c>
      <c r="BV861" t="s">
        <v>361</v>
      </c>
      <c r="CE861" t="s">
        <v>361</v>
      </c>
      <c r="CN861" t="s">
        <v>359</v>
      </c>
      <c r="CO861" t="s">
        <v>359</v>
      </c>
      <c r="CP861" t="s">
        <v>375</v>
      </c>
      <c r="CQ861" t="s">
        <v>359</v>
      </c>
      <c r="CR861">
        <v>0</v>
      </c>
      <c r="CS861" t="s">
        <v>359</v>
      </c>
      <c r="CT861" t="s">
        <v>376</v>
      </c>
      <c r="CU861" t="s">
        <v>359</v>
      </c>
      <c r="CV861" t="s">
        <v>375</v>
      </c>
      <c r="CW861" t="s">
        <v>359</v>
      </c>
      <c r="CX861" t="s">
        <v>12237</v>
      </c>
      <c r="CY861" t="s">
        <v>12238</v>
      </c>
      <c r="CZ861" t="s">
        <v>12239</v>
      </c>
      <c r="DA861" t="s">
        <v>12240</v>
      </c>
      <c r="DB861">
        <v>29</v>
      </c>
      <c r="DC861" t="s">
        <v>12241</v>
      </c>
      <c r="DD861">
        <v>2011</v>
      </c>
      <c r="DE861" t="s">
        <v>369</v>
      </c>
      <c r="DF861" t="s">
        <v>359</v>
      </c>
      <c r="DG861">
        <v>10</v>
      </c>
      <c r="DH861">
        <v>22</v>
      </c>
      <c r="DI861" t="s">
        <v>12242</v>
      </c>
      <c r="DJ861" t="s">
        <v>359</v>
      </c>
      <c r="DL861" t="s">
        <v>369</v>
      </c>
      <c r="DM861" t="s">
        <v>12243</v>
      </c>
      <c r="DN861" t="s">
        <v>12244</v>
      </c>
    </row>
    <row r="862" spans="1:118" x14ac:dyDescent="0.3">
      <c r="A862" t="s">
        <v>12245</v>
      </c>
      <c r="B862">
        <v>1</v>
      </c>
      <c r="D862" t="s">
        <v>487</v>
      </c>
      <c r="E862" t="s">
        <v>12246</v>
      </c>
      <c r="F862" t="s">
        <v>12247</v>
      </c>
      <c r="G862" t="s">
        <v>490</v>
      </c>
      <c r="H862" t="s">
        <v>7842</v>
      </c>
      <c r="I862">
        <v>2017</v>
      </c>
      <c r="J862" t="s">
        <v>353</v>
      </c>
      <c r="K862" t="s">
        <v>354</v>
      </c>
      <c r="L862" t="s">
        <v>537</v>
      </c>
      <c r="M862" t="s">
        <v>690</v>
      </c>
      <c r="N862" t="s">
        <v>3141</v>
      </c>
      <c r="Q862" t="s">
        <v>1121</v>
      </c>
      <c r="T862">
        <v>184</v>
      </c>
      <c r="U862">
        <v>60</v>
      </c>
      <c r="V862">
        <v>124</v>
      </c>
      <c r="W862" t="s">
        <v>359</v>
      </c>
      <c r="X862" t="s">
        <v>360</v>
      </c>
      <c r="Z862">
        <v>2015</v>
      </c>
      <c r="AA862" t="s">
        <v>359</v>
      </c>
      <c r="AB862" t="s">
        <v>1122</v>
      </c>
      <c r="AC862" t="s">
        <v>362</v>
      </c>
      <c r="AE862">
        <v>2</v>
      </c>
      <c r="AF862" t="s">
        <v>363</v>
      </c>
      <c r="AG862" t="s">
        <v>1123</v>
      </c>
      <c r="AH862" t="s">
        <v>425</v>
      </c>
      <c r="AI862" t="s">
        <v>426</v>
      </c>
      <c r="AJ862" t="s">
        <v>427</v>
      </c>
      <c r="AL862" t="s">
        <v>359</v>
      </c>
      <c r="AM862">
        <v>5</v>
      </c>
      <c r="AN862" t="s">
        <v>359</v>
      </c>
      <c r="AO862">
        <v>1</v>
      </c>
      <c r="AQ862" t="s">
        <v>401</v>
      </c>
      <c r="AR862">
        <v>2015</v>
      </c>
      <c r="AS862" t="s">
        <v>370</v>
      </c>
      <c r="AT862">
        <v>5</v>
      </c>
      <c r="AU862" t="s">
        <v>359</v>
      </c>
      <c r="AV862">
        <v>1</v>
      </c>
      <c r="AX862">
        <v>2015</v>
      </c>
      <c r="AY862" t="s">
        <v>370</v>
      </c>
      <c r="AZ862">
        <v>1000</v>
      </c>
      <c r="BA862" t="s">
        <v>359</v>
      </c>
      <c r="BB862">
        <v>7</v>
      </c>
      <c r="BC862" t="s">
        <v>1124</v>
      </c>
      <c r="BD862" t="s">
        <v>3142</v>
      </c>
      <c r="BE862" t="s">
        <v>1126</v>
      </c>
      <c r="BF862" t="s">
        <v>3143</v>
      </c>
      <c r="BH862">
        <v>2015</v>
      </c>
      <c r="BI862" t="s">
        <v>370</v>
      </c>
      <c r="BJ862" t="s">
        <v>359</v>
      </c>
      <c r="BK862">
        <v>8</v>
      </c>
      <c r="BL862" t="s">
        <v>1402</v>
      </c>
      <c r="BN862">
        <v>2015</v>
      </c>
      <c r="BO862" t="s">
        <v>370</v>
      </c>
      <c r="BP862" t="s">
        <v>359</v>
      </c>
      <c r="BQ862">
        <v>3</v>
      </c>
      <c r="BS862">
        <v>2015</v>
      </c>
      <c r="BT862" t="s">
        <v>370</v>
      </c>
      <c r="BU862">
        <v>6000</v>
      </c>
      <c r="BV862" t="s">
        <v>359</v>
      </c>
      <c r="BW862">
        <v>2</v>
      </c>
      <c r="BY862">
        <v>2015</v>
      </c>
      <c r="BZ862" t="s">
        <v>370</v>
      </c>
      <c r="CA862" t="s">
        <v>359</v>
      </c>
      <c r="CC862">
        <v>2015</v>
      </c>
      <c r="CD862" t="s">
        <v>370</v>
      </c>
      <c r="CE862" t="s">
        <v>361</v>
      </c>
      <c r="CN862" t="s">
        <v>359</v>
      </c>
      <c r="CO862" t="s">
        <v>359</v>
      </c>
      <c r="CP862" t="s">
        <v>375</v>
      </c>
      <c r="CQ862" t="s">
        <v>359</v>
      </c>
      <c r="CR862">
        <v>0</v>
      </c>
      <c r="CS862" t="s">
        <v>359</v>
      </c>
      <c r="CT862" t="s">
        <v>376</v>
      </c>
      <c r="CU862" t="s">
        <v>359</v>
      </c>
      <c r="CV862" t="s">
        <v>375</v>
      </c>
      <c r="CW862" t="s">
        <v>359</v>
      </c>
      <c r="CX862" t="s">
        <v>12248</v>
      </c>
      <c r="CY862" t="s">
        <v>12249</v>
      </c>
      <c r="CZ862" t="s">
        <v>12250</v>
      </c>
      <c r="DA862" t="s">
        <v>12251</v>
      </c>
      <c r="DB862">
        <v>2</v>
      </c>
      <c r="DC862" t="s">
        <v>12252</v>
      </c>
      <c r="DD862">
        <v>2015</v>
      </c>
      <c r="DE862" t="s">
        <v>370</v>
      </c>
      <c r="DF862" t="s">
        <v>361</v>
      </c>
      <c r="DJ862" t="s">
        <v>359</v>
      </c>
      <c r="DL862" t="s">
        <v>370</v>
      </c>
      <c r="DN862" t="s">
        <v>12253</v>
      </c>
    </row>
    <row r="863" spans="1:118" x14ac:dyDescent="0.3">
      <c r="A863" t="s">
        <v>12254</v>
      </c>
      <c r="B863">
        <v>1</v>
      </c>
      <c r="D863" t="s">
        <v>559</v>
      </c>
      <c r="E863" t="s">
        <v>12255</v>
      </c>
      <c r="F863" t="s">
        <v>12256</v>
      </c>
      <c r="G863" t="s">
        <v>562</v>
      </c>
      <c r="H863" t="s">
        <v>12257</v>
      </c>
      <c r="I863">
        <v>2017</v>
      </c>
      <c r="J863" t="s">
        <v>353</v>
      </c>
      <c r="K863" t="s">
        <v>354</v>
      </c>
      <c r="L863" t="s">
        <v>564</v>
      </c>
      <c r="M863" t="s">
        <v>565</v>
      </c>
      <c r="N863" t="s">
        <v>1869</v>
      </c>
      <c r="Q863" t="s">
        <v>1869</v>
      </c>
      <c r="R863">
        <v>911</v>
      </c>
      <c r="T863">
        <v>19</v>
      </c>
      <c r="U863">
        <v>19</v>
      </c>
      <c r="V863">
        <v>0</v>
      </c>
      <c r="W863" t="s">
        <v>359</v>
      </c>
      <c r="X863" t="s">
        <v>394</v>
      </c>
      <c r="Z863">
        <v>1997</v>
      </c>
      <c r="AA863" t="s">
        <v>361</v>
      </c>
      <c r="AC863" t="s">
        <v>362</v>
      </c>
      <c r="AD863" t="s">
        <v>12258</v>
      </c>
      <c r="AE863">
        <v>2</v>
      </c>
      <c r="AF863" t="s">
        <v>363</v>
      </c>
      <c r="AG863" t="s">
        <v>5075</v>
      </c>
      <c r="AH863" t="s">
        <v>4933</v>
      </c>
      <c r="AI863" t="s">
        <v>5076</v>
      </c>
      <c r="AJ863" t="s">
        <v>5077</v>
      </c>
      <c r="AK863" t="s">
        <v>12259</v>
      </c>
      <c r="AL863" t="s">
        <v>359</v>
      </c>
      <c r="AM863">
        <v>30</v>
      </c>
      <c r="AN863" t="s">
        <v>359</v>
      </c>
      <c r="AO863">
        <v>2</v>
      </c>
      <c r="AP863" t="s">
        <v>12260</v>
      </c>
      <c r="AQ863" t="s">
        <v>6190</v>
      </c>
      <c r="AR863">
        <v>2016</v>
      </c>
      <c r="AS863" t="s">
        <v>370</v>
      </c>
      <c r="AT863">
        <v>30</v>
      </c>
      <c r="AU863" t="s">
        <v>359</v>
      </c>
      <c r="AV863">
        <v>1</v>
      </c>
      <c r="AW863" t="s">
        <v>12261</v>
      </c>
      <c r="AX863">
        <v>2016</v>
      </c>
      <c r="AY863" t="s">
        <v>370</v>
      </c>
      <c r="AZ863">
        <v>700</v>
      </c>
      <c r="BA863" t="s">
        <v>359</v>
      </c>
      <c r="BB863">
        <v>1</v>
      </c>
      <c r="BC863" t="s">
        <v>4937</v>
      </c>
      <c r="BD863" t="s">
        <v>4938</v>
      </c>
      <c r="BE863" t="s">
        <v>4939</v>
      </c>
      <c r="BF863" t="s">
        <v>4940</v>
      </c>
      <c r="BG863" t="s">
        <v>12262</v>
      </c>
      <c r="BH863">
        <v>2016</v>
      </c>
      <c r="BI863" t="s">
        <v>370</v>
      </c>
      <c r="BJ863" t="s">
        <v>359</v>
      </c>
      <c r="BK863">
        <v>2</v>
      </c>
      <c r="BL863" t="s">
        <v>12263</v>
      </c>
      <c r="BM863" t="s">
        <v>12264</v>
      </c>
      <c r="BN863">
        <v>2016</v>
      </c>
      <c r="BO863" t="s">
        <v>370</v>
      </c>
      <c r="BP863" t="s">
        <v>359</v>
      </c>
      <c r="BQ863">
        <v>2</v>
      </c>
      <c r="BS863">
        <v>2016</v>
      </c>
      <c r="BT863" t="s">
        <v>370</v>
      </c>
      <c r="BU863">
        <v>800</v>
      </c>
      <c r="BV863" t="s">
        <v>361</v>
      </c>
      <c r="CE863" t="s">
        <v>361</v>
      </c>
      <c r="CN863" t="s">
        <v>359</v>
      </c>
      <c r="CO863" t="s">
        <v>359</v>
      </c>
      <c r="CP863" t="s">
        <v>375</v>
      </c>
      <c r="CQ863" t="s">
        <v>359</v>
      </c>
      <c r="CR863">
        <v>0</v>
      </c>
      <c r="CS863" t="s">
        <v>359</v>
      </c>
      <c r="CT863" t="s">
        <v>376</v>
      </c>
      <c r="CU863" t="s">
        <v>359</v>
      </c>
      <c r="CV863" t="s">
        <v>375</v>
      </c>
      <c r="CW863" t="s">
        <v>359</v>
      </c>
      <c r="CX863" t="s">
        <v>12265</v>
      </c>
      <c r="CY863" t="s">
        <v>12266</v>
      </c>
      <c r="CZ863" t="s">
        <v>12267</v>
      </c>
      <c r="DA863" t="s">
        <v>12268</v>
      </c>
      <c r="DB863">
        <v>5</v>
      </c>
      <c r="DC863" t="s">
        <v>12269</v>
      </c>
      <c r="DD863">
        <v>1997</v>
      </c>
      <c r="DE863" t="s">
        <v>370</v>
      </c>
      <c r="DF863" t="s">
        <v>361</v>
      </c>
      <c r="DJ863" t="s">
        <v>359</v>
      </c>
      <c r="DL863" t="s">
        <v>370</v>
      </c>
      <c r="DM863" t="s">
        <v>12270</v>
      </c>
      <c r="DN863" t="s">
        <v>12271</v>
      </c>
    </row>
    <row r="864" spans="1:118" x14ac:dyDescent="0.3">
      <c r="A864" t="s">
        <v>12272</v>
      </c>
      <c r="B864">
        <v>1</v>
      </c>
      <c r="D864" t="s">
        <v>385</v>
      </c>
      <c r="E864" t="s">
        <v>12273</v>
      </c>
      <c r="F864" t="s">
        <v>12274</v>
      </c>
      <c r="G864" t="s">
        <v>388</v>
      </c>
      <c r="H864" t="s">
        <v>7689</v>
      </c>
      <c r="I864">
        <v>2017</v>
      </c>
      <c r="J864" t="s">
        <v>353</v>
      </c>
      <c r="K864" t="s">
        <v>354</v>
      </c>
      <c r="L864" t="s">
        <v>937</v>
      </c>
      <c r="M864" t="s">
        <v>1907</v>
      </c>
      <c r="N864" t="s">
        <v>6306</v>
      </c>
      <c r="Q864" t="s">
        <v>1909</v>
      </c>
      <c r="R864">
        <v>8295</v>
      </c>
      <c r="T864">
        <v>158</v>
      </c>
      <c r="U864">
        <v>152</v>
      </c>
      <c r="V864">
        <v>6</v>
      </c>
      <c r="W864" t="s">
        <v>359</v>
      </c>
      <c r="X864" t="s">
        <v>360</v>
      </c>
      <c r="Z864">
        <v>2014</v>
      </c>
      <c r="AA864" t="s">
        <v>359</v>
      </c>
      <c r="AB864" t="s">
        <v>12275</v>
      </c>
      <c r="AC864" t="s">
        <v>362</v>
      </c>
      <c r="AD864" t="s">
        <v>12276</v>
      </c>
      <c r="AE864">
        <v>1</v>
      </c>
      <c r="AF864" t="s">
        <v>396</v>
      </c>
      <c r="AG864" t="s">
        <v>875</v>
      </c>
      <c r="AH864" t="s">
        <v>876</v>
      </c>
      <c r="AI864" t="s">
        <v>877</v>
      </c>
      <c r="AJ864" t="s">
        <v>878</v>
      </c>
      <c r="AL864" t="s">
        <v>359</v>
      </c>
      <c r="AM864">
        <v>3</v>
      </c>
      <c r="AN864" t="s">
        <v>359</v>
      </c>
      <c r="AO864">
        <v>1</v>
      </c>
      <c r="AQ864" t="s">
        <v>401</v>
      </c>
      <c r="AR864">
        <v>2014</v>
      </c>
      <c r="AS864" t="s">
        <v>370</v>
      </c>
      <c r="AT864">
        <v>3</v>
      </c>
      <c r="AU864" t="s">
        <v>359</v>
      </c>
      <c r="AV864">
        <v>3</v>
      </c>
      <c r="AX864">
        <v>2014</v>
      </c>
      <c r="AY864" t="s">
        <v>370</v>
      </c>
      <c r="AZ864">
        <v>9000</v>
      </c>
      <c r="BA864" t="s">
        <v>359</v>
      </c>
      <c r="BB864">
        <v>15</v>
      </c>
      <c r="BC864" t="s">
        <v>879</v>
      </c>
      <c r="BD864" t="s">
        <v>880</v>
      </c>
      <c r="BE864" t="s">
        <v>881</v>
      </c>
      <c r="BF864" t="s">
        <v>882</v>
      </c>
      <c r="BH864">
        <v>2014</v>
      </c>
      <c r="BI864" t="s">
        <v>370</v>
      </c>
      <c r="BJ864" t="s">
        <v>361</v>
      </c>
      <c r="BP864" t="s">
        <v>359</v>
      </c>
      <c r="BQ864">
        <v>3</v>
      </c>
      <c r="BS864">
        <v>2014</v>
      </c>
      <c r="BT864" t="s">
        <v>370</v>
      </c>
      <c r="BU864">
        <v>9000</v>
      </c>
      <c r="BV864" t="s">
        <v>361</v>
      </c>
      <c r="CE864" t="s">
        <v>361</v>
      </c>
      <c r="CN864" t="s">
        <v>359</v>
      </c>
      <c r="CO864" t="s">
        <v>359</v>
      </c>
      <c r="CP864" t="s">
        <v>375</v>
      </c>
      <c r="CQ864" t="s">
        <v>359</v>
      </c>
      <c r="CR864">
        <v>0</v>
      </c>
      <c r="CS864" t="s">
        <v>359</v>
      </c>
      <c r="CT864" t="s">
        <v>376</v>
      </c>
      <c r="CU864" t="s">
        <v>359</v>
      </c>
      <c r="CV864" t="s">
        <v>375</v>
      </c>
      <c r="CW864" t="s">
        <v>359</v>
      </c>
      <c r="CX864" t="s">
        <v>12277</v>
      </c>
      <c r="CY864" t="s">
        <v>12278</v>
      </c>
      <c r="CZ864" t="s">
        <v>12131</v>
      </c>
      <c r="DA864" t="s">
        <v>12279</v>
      </c>
      <c r="DB864">
        <v>2</v>
      </c>
      <c r="DC864" t="s">
        <v>12280</v>
      </c>
      <c r="DD864">
        <v>2014</v>
      </c>
      <c r="DE864" t="s">
        <v>370</v>
      </c>
      <c r="DF864" t="s">
        <v>361</v>
      </c>
      <c r="DJ864" t="s">
        <v>359</v>
      </c>
      <c r="DL864" t="s">
        <v>370</v>
      </c>
      <c r="DN864" t="s">
        <v>12281</v>
      </c>
    </row>
    <row r="865" spans="1:118" x14ac:dyDescent="0.3">
      <c r="A865" t="s">
        <v>12282</v>
      </c>
      <c r="B865">
        <v>1</v>
      </c>
      <c r="D865" t="s">
        <v>487</v>
      </c>
      <c r="E865" t="s">
        <v>12283</v>
      </c>
      <c r="F865" t="s">
        <v>12284</v>
      </c>
      <c r="G865" t="s">
        <v>490</v>
      </c>
      <c r="H865" t="s">
        <v>12285</v>
      </c>
      <c r="I865">
        <v>2017</v>
      </c>
      <c r="J865" t="s">
        <v>353</v>
      </c>
      <c r="K865" t="s">
        <v>354</v>
      </c>
      <c r="L865" t="s">
        <v>446</v>
      </c>
      <c r="M865" t="s">
        <v>1079</v>
      </c>
      <c r="N865" t="s">
        <v>10017</v>
      </c>
      <c r="Q865" t="s">
        <v>8187</v>
      </c>
      <c r="R865">
        <v>14106</v>
      </c>
      <c r="T865">
        <v>186</v>
      </c>
      <c r="U865">
        <v>30</v>
      </c>
      <c r="V865">
        <v>156</v>
      </c>
      <c r="W865" t="s">
        <v>359</v>
      </c>
      <c r="X865" t="s">
        <v>394</v>
      </c>
      <c r="Z865">
        <v>2003</v>
      </c>
      <c r="AA865" t="s">
        <v>359</v>
      </c>
      <c r="AB865" t="s">
        <v>12286</v>
      </c>
      <c r="AC865" t="s">
        <v>1150</v>
      </c>
      <c r="AD865" t="s">
        <v>12287</v>
      </c>
      <c r="AE865">
        <v>2</v>
      </c>
      <c r="AF865" t="s">
        <v>363</v>
      </c>
      <c r="AG865" t="s">
        <v>1083</v>
      </c>
      <c r="AH865" t="s">
        <v>520</v>
      </c>
      <c r="AI865" t="s">
        <v>521</v>
      </c>
      <c r="AJ865" t="s">
        <v>522</v>
      </c>
      <c r="AL865" t="s">
        <v>359</v>
      </c>
      <c r="AM865">
        <v>3</v>
      </c>
      <c r="AN865" t="s">
        <v>359</v>
      </c>
      <c r="AO865">
        <v>1</v>
      </c>
      <c r="AQ865" t="s">
        <v>401</v>
      </c>
      <c r="AR865">
        <v>2003</v>
      </c>
      <c r="AS865" t="s">
        <v>370</v>
      </c>
      <c r="AT865">
        <v>3</v>
      </c>
      <c r="AU865" t="s">
        <v>359</v>
      </c>
      <c r="AV865">
        <v>2</v>
      </c>
      <c r="AX865">
        <v>2003</v>
      </c>
      <c r="AY865" t="s">
        <v>370</v>
      </c>
      <c r="AZ865">
        <v>35000</v>
      </c>
      <c r="BA865" t="s">
        <v>359</v>
      </c>
      <c r="BB865">
        <v>7</v>
      </c>
      <c r="BC865" t="s">
        <v>1084</v>
      </c>
      <c r="BD865" t="s">
        <v>1085</v>
      </c>
      <c r="BE865" t="s">
        <v>1086</v>
      </c>
      <c r="BF865" t="s">
        <v>1087</v>
      </c>
      <c r="BH865">
        <v>2003</v>
      </c>
      <c r="BI865" t="s">
        <v>370</v>
      </c>
      <c r="BJ865" t="s">
        <v>359</v>
      </c>
      <c r="BK865">
        <v>12</v>
      </c>
      <c r="BL865" t="s">
        <v>1088</v>
      </c>
      <c r="BN865">
        <v>2003</v>
      </c>
      <c r="BO865" t="s">
        <v>370</v>
      </c>
      <c r="BP865" t="s">
        <v>359</v>
      </c>
      <c r="BQ865">
        <v>2</v>
      </c>
      <c r="BS865">
        <v>2003</v>
      </c>
      <c r="BT865" t="s">
        <v>370</v>
      </c>
      <c r="BU865">
        <v>35000</v>
      </c>
      <c r="BV865" t="s">
        <v>361</v>
      </c>
      <c r="CE865" t="s">
        <v>361</v>
      </c>
      <c r="CN865" t="s">
        <v>359</v>
      </c>
      <c r="CO865" t="s">
        <v>359</v>
      </c>
      <c r="CP865" t="s">
        <v>375</v>
      </c>
      <c r="CQ865" t="s">
        <v>359</v>
      </c>
      <c r="CR865">
        <v>0</v>
      </c>
      <c r="CS865" t="s">
        <v>359</v>
      </c>
      <c r="CT865" t="s">
        <v>376</v>
      </c>
      <c r="CU865" t="s">
        <v>359</v>
      </c>
      <c r="CV865" t="s">
        <v>375</v>
      </c>
      <c r="CW865" t="s">
        <v>359</v>
      </c>
      <c r="CX865" t="s">
        <v>12288</v>
      </c>
      <c r="CY865" t="s">
        <v>12289</v>
      </c>
      <c r="CZ865" t="s">
        <v>12290</v>
      </c>
      <c r="DA865" t="s">
        <v>12291</v>
      </c>
      <c r="DB865">
        <v>3</v>
      </c>
      <c r="DC865" t="s">
        <v>12292</v>
      </c>
      <c r="DD865">
        <v>2003</v>
      </c>
      <c r="DE865" t="s">
        <v>622</v>
      </c>
      <c r="DF865" t="s">
        <v>361</v>
      </c>
      <c r="DJ865" t="s">
        <v>359</v>
      </c>
      <c r="DL865" t="s">
        <v>369</v>
      </c>
      <c r="DN865" t="s">
        <v>12293</v>
      </c>
    </row>
    <row r="866" spans="1:118" x14ac:dyDescent="0.3">
      <c r="A866" t="s">
        <v>12294</v>
      </c>
      <c r="B866">
        <v>1</v>
      </c>
      <c r="D866" t="s">
        <v>465</v>
      </c>
      <c r="E866" t="s">
        <v>12295</v>
      </c>
      <c r="F866" t="s">
        <v>12296</v>
      </c>
      <c r="G866" t="s">
        <v>468</v>
      </c>
      <c r="H866" t="s">
        <v>6738</v>
      </c>
      <c r="I866">
        <v>2017</v>
      </c>
      <c r="J866" t="s">
        <v>353</v>
      </c>
      <c r="K866" t="s">
        <v>354</v>
      </c>
      <c r="L866" t="s">
        <v>664</v>
      </c>
      <c r="M866" t="s">
        <v>665</v>
      </c>
      <c r="N866" t="s">
        <v>666</v>
      </c>
      <c r="Q866" t="s">
        <v>12297</v>
      </c>
      <c r="R866">
        <v>30604</v>
      </c>
      <c r="T866">
        <v>174</v>
      </c>
      <c r="U866">
        <v>174</v>
      </c>
      <c r="V866">
        <v>0</v>
      </c>
      <c r="W866" t="s">
        <v>359</v>
      </c>
      <c r="X866" t="s">
        <v>360</v>
      </c>
      <c r="Z866">
        <v>2015</v>
      </c>
      <c r="AA866" t="s">
        <v>361</v>
      </c>
      <c r="AC866" t="s">
        <v>362</v>
      </c>
      <c r="AD866" t="s">
        <v>12298</v>
      </c>
      <c r="AE866">
        <v>11</v>
      </c>
      <c r="AF866" t="s">
        <v>363</v>
      </c>
      <c r="AG866" t="s">
        <v>670</v>
      </c>
      <c r="AH866" t="s">
        <v>671</v>
      </c>
      <c r="AI866" t="s">
        <v>672</v>
      </c>
      <c r="AJ866" t="s">
        <v>673</v>
      </c>
      <c r="AL866" t="s">
        <v>359</v>
      </c>
      <c r="AM866">
        <v>4</v>
      </c>
      <c r="AN866" t="s">
        <v>361</v>
      </c>
      <c r="AT866">
        <v>4</v>
      </c>
      <c r="AU866" t="s">
        <v>361</v>
      </c>
      <c r="BA866" t="s">
        <v>359</v>
      </c>
      <c r="BB866">
        <v>1</v>
      </c>
      <c r="BC866" t="s">
        <v>12299</v>
      </c>
      <c r="BD866" t="s">
        <v>12300</v>
      </c>
      <c r="BE866" t="s">
        <v>12301</v>
      </c>
      <c r="BF866" t="s">
        <v>12302</v>
      </c>
      <c r="BG866" t="s">
        <v>12303</v>
      </c>
      <c r="BH866">
        <v>2015</v>
      </c>
      <c r="BI866" t="s">
        <v>370</v>
      </c>
      <c r="BJ866" t="s">
        <v>361</v>
      </c>
      <c r="BP866" t="s">
        <v>361</v>
      </c>
      <c r="BV866" t="s">
        <v>361</v>
      </c>
      <c r="CE866" t="s">
        <v>361</v>
      </c>
      <c r="CN866" t="s">
        <v>359</v>
      </c>
      <c r="CO866" t="s">
        <v>359</v>
      </c>
      <c r="CP866" t="s">
        <v>375</v>
      </c>
      <c r="CQ866" t="s">
        <v>359</v>
      </c>
      <c r="CR866">
        <v>0</v>
      </c>
      <c r="CS866" t="s">
        <v>359</v>
      </c>
      <c r="CT866" t="s">
        <v>376</v>
      </c>
      <c r="CU866" t="s">
        <v>359</v>
      </c>
      <c r="CV866" t="s">
        <v>375</v>
      </c>
      <c r="CW866" t="s">
        <v>359</v>
      </c>
      <c r="CX866" t="s">
        <v>12304</v>
      </c>
      <c r="CY866" t="s">
        <v>12305</v>
      </c>
      <c r="CZ866" t="s">
        <v>12306</v>
      </c>
      <c r="DA866" t="s">
        <v>12307</v>
      </c>
      <c r="DB866">
        <v>2</v>
      </c>
      <c r="DC866" t="s">
        <v>12308</v>
      </c>
      <c r="DD866">
        <v>2015</v>
      </c>
      <c r="DE866" t="s">
        <v>370</v>
      </c>
      <c r="DF866" t="s">
        <v>361</v>
      </c>
      <c r="DJ866" t="s">
        <v>359</v>
      </c>
      <c r="DL866" t="s">
        <v>370</v>
      </c>
      <c r="DM866" t="s">
        <v>12298</v>
      </c>
      <c r="DN866" t="s">
        <v>12309</v>
      </c>
    </row>
    <row r="867" spans="1:118" x14ac:dyDescent="0.3">
      <c r="A867" t="s">
        <v>12310</v>
      </c>
      <c r="B867">
        <v>1</v>
      </c>
      <c r="D867" t="s">
        <v>559</v>
      </c>
      <c r="E867" t="s">
        <v>12311</v>
      </c>
      <c r="F867" t="s">
        <v>12312</v>
      </c>
      <c r="G867" t="s">
        <v>562</v>
      </c>
      <c r="H867" t="s">
        <v>9401</v>
      </c>
      <c r="I867">
        <v>2017</v>
      </c>
      <c r="J867" t="s">
        <v>353</v>
      </c>
      <c r="K867" t="s">
        <v>354</v>
      </c>
      <c r="L867" t="s">
        <v>564</v>
      </c>
      <c r="M867" t="s">
        <v>565</v>
      </c>
      <c r="N867" t="s">
        <v>565</v>
      </c>
      <c r="R867">
        <v>510</v>
      </c>
      <c r="T867">
        <v>186</v>
      </c>
      <c r="U867">
        <v>52</v>
      </c>
      <c r="V867">
        <v>134</v>
      </c>
      <c r="W867" t="s">
        <v>359</v>
      </c>
      <c r="X867" t="s">
        <v>360</v>
      </c>
      <c r="Z867">
        <v>2014</v>
      </c>
      <c r="AA867" t="s">
        <v>359</v>
      </c>
      <c r="AB867" t="s">
        <v>1553</v>
      </c>
      <c r="AE867">
        <v>1</v>
      </c>
      <c r="AF867" t="s">
        <v>363</v>
      </c>
      <c r="AG867" t="s">
        <v>773</v>
      </c>
      <c r="AH867" t="s">
        <v>774</v>
      </c>
      <c r="AI867" t="s">
        <v>775</v>
      </c>
      <c r="AJ867" t="s">
        <v>776</v>
      </c>
      <c r="AL867" t="s">
        <v>359</v>
      </c>
      <c r="AM867">
        <v>4.4400000000000004</v>
      </c>
      <c r="AN867" t="s">
        <v>359</v>
      </c>
      <c r="AO867">
        <v>1</v>
      </c>
      <c r="AQ867" t="s">
        <v>401</v>
      </c>
      <c r="AR867">
        <v>2014</v>
      </c>
      <c r="AS867" t="s">
        <v>370</v>
      </c>
      <c r="AT867">
        <v>4.4400000000000004</v>
      </c>
      <c r="AU867" t="s">
        <v>359</v>
      </c>
      <c r="AV867">
        <v>1</v>
      </c>
      <c r="AX867">
        <v>2014</v>
      </c>
      <c r="AY867" t="s">
        <v>370</v>
      </c>
      <c r="AZ867">
        <v>3000</v>
      </c>
      <c r="BA867" t="s">
        <v>359</v>
      </c>
      <c r="BB867">
        <v>16</v>
      </c>
      <c r="BC867" t="s">
        <v>777</v>
      </c>
      <c r="BD867" t="s">
        <v>778</v>
      </c>
      <c r="BE867" t="s">
        <v>779</v>
      </c>
      <c r="BF867" t="s">
        <v>780</v>
      </c>
      <c r="BH867">
        <v>2014</v>
      </c>
      <c r="BI867" t="s">
        <v>370</v>
      </c>
      <c r="BJ867" t="s">
        <v>359</v>
      </c>
      <c r="BK867">
        <v>8</v>
      </c>
      <c r="BL867" t="s">
        <v>805</v>
      </c>
      <c r="BN867">
        <v>2014</v>
      </c>
      <c r="BO867" t="s">
        <v>369</v>
      </c>
      <c r="BP867" t="s">
        <v>359</v>
      </c>
      <c r="BQ867">
        <v>3</v>
      </c>
      <c r="BS867">
        <v>2014</v>
      </c>
      <c r="BT867" t="s">
        <v>369</v>
      </c>
      <c r="BU867">
        <v>20000</v>
      </c>
      <c r="BV867" t="s">
        <v>359</v>
      </c>
      <c r="BW867">
        <v>2</v>
      </c>
      <c r="BY867">
        <v>2014</v>
      </c>
      <c r="BZ867" t="s">
        <v>369</v>
      </c>
      <c r="CA867" t="s">
        <v>359</v>
      </c>
      <c r="CC867">
        <v>2014</v>
      </c>
      <c r="CD867" t="s">
        <v>370</v>
      </c>
      <c r="CE867" t="s">
        <v>361</v>
      </c>
      <c r="CN867" t="s">
        <v>359</v>
      </c>
      <c r="CO867" t="s">
        <v>359</v>
      </c>
      <c r="CP867" t="s">
        <v>375</v>
      </c>
      <c r="CQ867" t="s">
        <v>359</v>
      </c>
      <c r="CR867">
        <v>0</v>
      </c>
      <c r="CS867" t="s">
        <v>359</v>
      </c>
      <c r="CT867" t="s">
        <v>376</v>
      </c>
      <c r="CU867" t="s">
        <v>359</v>
      </c>
      <c r="CV867" t="s">
        <v>375</v>
      </c>
      <c r="CW867" t="s">
        <v>359</v>
      </c>
      <c r="CX867" t="s">
        <v>12313</v>
      </c>
      <c r="CY867" t="s">
        <v>12314</v>
      </c>
      <c r="CZ867" t="s">
        <v>12315</v>
      </c>
      <c r="DA867" t="s">
        <v>12316</v>
      </c>
      <c r="DB867">
        <v>28</v>
      </c>
      <c r="DC867" t="s">
        <v>12317</v>
      </c>
      <c r="DD867">
        <v>2014</v>
      </c>
      <c r="DE867" t="s">
        <v>622</v>
      </c>
      <c r="DF867" t="s">
        <v>359</v>
      </c>
      <c r="DG867">
        <v>8</v>
      </c>
      <c r="DH867">
        <v>30</v>
      </c>
      <c r="DI867" t="s">
        <v>8051</v>
      </c>
      <c r="DJ867" t="s">
        <v>361</v>
      </c>
      <c r="DK867" t="s">
        <v>6632</v>
      </c>
      <c r="DL867" t="s">
        <v>622</v>
      </c>
      <c r="DM867" t="s">
        <v>1563</v>
      </c>
      <c r="DN867" t="s">
        <v>12318</v>
      </c>
    </row>
    <row r="868" spans="1:118" x14ac:dyDescent="0.3">
      <c r="A868" t="s">
        <v>12319</v>
      </c>
      <c r="B868">
        <v>1</v>
      </c>
      <c r="D868" t="s">
        <v>579</v>
      </c>
      <c r="E868" t="s">
        <v>12320</v>
      </c>
      <c r="F868" t="s">
        <v>12321</v>
      </c>
      <c r="G868" t="s">
        <v>914</v>
      </c>
      <c r="H868" t="s">
        <v>12322</v>
      </c>
      <c r="I868">
        <v>2017</v>
      </c>
      <c r="J868" t="s">
        <v>353</v>
      </c>
      <c r="K868" t="s">
        <v>354</v>
      </c>
      <c r="L868" t="s">
        <v>754</v>
      </c>
      <c r="M868" t="s">
        <v>1476</v>
      </c>
      <c r="N868" t="s">
        <v>1477</v>
      </c>
      <c r="T868">
        <v>214</v>
      </c>
      <c r="U868">
        <v>214</v>
      </c>
      <c r="V868">
        <v>0</v>
      </c>
      <c r="W868" t="s">
        <v>359</v>
      </c>
      <c r="X868" t="s">
        <v>360</v>
      </c>
      <c r="Z868">
        <v>1998</v>
      </c>
      <c r="AA868" t="s">
        <v>359</v>
      </c>
      <c r="AB868" t="s">
        <v>12323</v>
      </c>
      <c r="AC868" t="s">
        <v>362</v>
      </c>
      <c r="AE868">
        <v>2</v>
      </c>
      <c r="AF868" t="s">
        <v>363</v>
      </c>
      <c r="AG868" t="s">
        <v>918</v>
      </c>
      <c r="AH868" t="s">
        <v>919</v>
      </c>
      <c r="AI868" t="s">
        <v>920</v>
      </c>
      <c r="AJ868" t="s">
        <v>921</v>
      </c>
      <c r="AL868" t="s">
        <v>359</v>
      </c>
      <c r="AM868">
        <v>20</v>
      </c>
      <c r="AN868" t="s">
        <v>359</v>
      </c>
      <c r="AO868">
        <v>1</v>
      </c>
      <c r="AQ868" t="s">
        <v>401</v>
      </c>
      <c r="AR868">
        <v>2016</v>
      </c>
      <c r="AS868" t="s">
        <v>370</v>
      </c>
      <c r="AT868">
        <v>20</v>
      </c>
      <c r="AU868" t="s">
        <v>359</v>
      </c>
      <c r="AV868">
        <v>2</v>
      </c>
      <c r="AX868">
        <v>2016</v>
      </c>
      <c r="AY868" t="s">
        <v>370</v>
      </c>
      <c r="AZ868">
        <v>5000</v>
      </c>
      <c r="BA868" t="s">
        <v>359</v>
      </c>
      <c r="BB868">
        <v>15</v>
      </c>
      <c r="BC868" t="s">
        <v>922</v>
      </c>
      <c r="BD868" t="s">
        <v>923</v>
      </c>
      <c r="BE868" t="s">
        <v>924</v>
      </c>
      <c r="BF868" t="s">
        <v>925</v>
      </c>
      <c r="BH868">
        <v>2016</v>
      </c>
      <c r="BI868" t="s">
        <v>370</v>
      </c>
      <c r="BJ868" t="s">
        <v>361</v>
      </c>
      <c r="BP868" t="s">
        <v>359</v>
      </c>
      <c r="BQ868">
        <v>2</v>
      </c>
      <c r="BS868">
        <v>2016</v>
      </c>
      <c r="BT868" t="s">
        <v>370</v>
      </c>
      <c r="BU868">
        <v>5000</v>
      </c>
      <c r="BV868" t="s">
        <v>359</v>
      </c>
      <c r="BW868">
        <v>1</v>
      </c>
      <c r="BY868">
        <v>2016</v>
      </c>
      <c r="BZ868" t="s">
        <v>370</v>
      </c>
      <c r="CA868" t="s">
        <v>359</v>
      </c>
      <c r="CC868">
        <v>2016</v>
      </c>
      <c r="CD868" t="s">
        <v>370</v>
      </c>
      <c r="CE868" t="s">
        <v>361</v>
      </c>
      <c r="CN868" t="s">
        <v>359</v>
      </c>
      <c r="CO868" t="s">
        <v>359</v>
      </c>
      <c r="CP868" t="s">
        <v>375</v>
      </c>
      <c r="CQ868" t="s">
        <v>359</v>
      </c>
      <c r="CR868">
        <v>0</v>
      </c>
      <c r="CS868" t="s">
        <v>359</v>
      </c>
      <c r="CT868" t="s">
        <v>376</v>
      </c>
      <c r="CU868" t="s">
        <v>359</v>
      </c>
      <c r="CV868" t="s">
        <v>375</v>
      </c>
      <c r="CW868" t="s">
        <v>359</v>
      </c>
      <c r="CX868" t="s">
        <v>12324</v>
      </c>
      <c r="CY868" t="s">
        <v>12325</v>
      </c>
      <c r="CZ868" t="s">
        <v>12326</v>
      </c>
      <c r="DA868" t="s">
        <v>12327</v>
      </c>
      <c r="DB868">
        <v>2</v>
      </c>
      <c r="DC868" t="s">
        <v>12328</v>
      </c>
      <c r="DD868">
        <v>2016</v>
      </c>
      <c r="DE868" t="s">
        <v>370</v>
      </c>
      <c r="DF868" t="s">
        <v>361</v>
      </c>
      <c r="DJ868" t="s">
        <v>359</v>
      </c>
      <c r="DL868" t="s">
        <v>370</v>
      </c>
      <c r="DN868" t="s">
        <v>12329</v>
      </c>
    </row>
    <row r="869" spans="1:118" x14ac:dyDescent="0.3">
      <c r="A869" t="s">
        <v>12330</v>
      </c>
      <c r="B869">
        <v>1</v>
      </c>
      <c r="D869" t="s">
        <v>487</v>
      </c>
      <c r="E869" t="s">
        <v>12331</v>
      </c>
      <c r="F869" t="s">
        <v>12332</v>
      </c>
      <c r="G869" t="s">
        <v>490</v>
      </c>
      <c r="H869" t="s">
        <v>12333</v>
      </c>
      <c r="I869">
        <v>2017</v>
      </c>
      <c r="J869" t="s">
        <v>353</v>
      </c>
      <c r="K869" t="s">
        <v>354</v>
      </c>
      <c r="L869" t="s">
        <v>1033</v>
      </c>
      <c r="M869" t="s">
        <v>831</v>
      </c>
      <c r="N869" t="s">
        <v>3970</v>
      </c>
      <c r="Q869" t="s">
        <v>2072</v>
      </c>
      <c r="T869">
        <v>113</v>
      </c>
      <c r="U869">
        <v>35</v>
      </c>
      <c r="V869">
        <v>78</v>
      </c>
      <c r="W869" t="s">
        <v>359</v>
      </c>
      <c r="X869" t="s">
        <v>394</v>
      </c>
      <c r="Z869">
        <v>2013</v>
      </c>
      <c r="AA869" t="s">
        <v>361</v>
      </c>
      <c r="AC869" t="s">
        <v>362</v>
      </c>
      <c r="AE869">
        <v>1</v>
      </c>
      <c r="AF869" t="s">
        <v>363</v>
      </c>
      <c r="AG869" t="s">
        <v>12334</v>
      </c>
      <c r="AH869" t="s">
        <v>2074</v>
      </c>
      <c r="AI869" t="s">
        <v>2075</v>
      </c>
      <c r="AJ869" t="s">
        <v>2076</v>
      </c>
      <c r="AK869" t="s">
        <v>12335</v>
      </c>
      <c r="AL869" t="s">
        <v>359</v>
      </c>
      <c r="AM869">
        <v>25</v>
      </c>
      <c r="AN869" t="s">
        <v>359</v>
      </c>
      <c r="AO869">
        <v>1</v>
      </c>
      <c r="AP869" t="s">
        <v>12336</v>
      </c>
      <c r="AQ869" t="s">
        <v>401</v>
      </c>
      <c r="AR869">
        <v>2017</v>
      </c>
      <c r="AS869" t="s">
        <v>622</v>
      </c>
      <c r="AT869">
        <v>25</v>
      </c>
      <c r="AU869" t="s">
        <v>359</v>
      </c>
      <c r="AV869">
        <v>1</v>
      </c>
      <c r="AW869" t="s">
        <v>12337</v>
      </c>
      <c r="AX869">
        <v>2013</v>
      </c>
      <c r="AY869" t="s">
        <v>370</v>
      </c>
      <c r="AZ869">
        <v>800</v>
      </c>
      <c r="BA869" t="s">
        <v>359</v>
      </c>
      <c r="BB869">
        <v>3</v>
      </c>
      <c r="BC869" t="s">
        <v>12338</v>
      </c>
      <c r="BD869" t="s">
        <v>2078</v>
      </c>
      <c r="BE869" t="s">
        <v>4284</v>
      </c>
      <c r="BF869" t="s">
        <v>2079</v>
      </c>
      <c r="BG869" t="s">
        <v>12339</v>
      </c>
      <c r="BH869">
        <v>2013</v>
      </c>
      <c r="BI869" t="s">
        <v>369</v>
      </c>
      <c r="BJ869" t="s">
        <v>359</v>
      </c>
      <c r="BK869">
        <v>9</v>
      </c>
      <c r="BL869" t="s">
        <v>504</v>
      </c>
      <c r="BM869" t="s">
        <v>12340</v>
      </c>
      <c r="BN869">
        <v>2013</v>
      </c>
      <c r="BO869" t="s">
        <v>370</v>
      </c>
      <c r="BP869" t="s">
        <v>359</v>
      </c>
      <c r="BQ869">
        <v>1</v>
      </c>
      <c r="BR869" t="s">
        <v>12341</v>
      </c>
      <c r="BS869">
        <v>2013</v>
      </c>
      <c r="BT869" t="s">
        <v>370</v>
      </c>
      <c r="BU869">
        <v>7500</v>
      </c>
      <c r="BV869" t="s">
        <v>361</v>
      </c>
      <c r="CE869" t="s">
        <v>361</v>
      </c>
      <c r="CN869" t="s">
        <v>359</v>
      </c>
      <c r="CO869" t="s">
        <v>359</v>
      </c>
      <c r="CP869" t="s">
        <v>375</v>
      </c>
      <c r="CQ869" t="s">
        <v>359</v>
      </c>
      <c r="CR869">
        <v>0</v>
      </c>
      <c r="CS869" t="s">
        <v>359</v>
      </c>
      <c r="CT869" t="s">
        <v>376</v>
      </c>
      <c r="CU869" t="s">
        <v>359</v>
      </c>
      <c r="CV869" t="s">
        <v>375</v>
      </c>
      <c r="CW869" t="s">
        <v>359</v>
      </c>
      <c r="CX869" t="s">
        <v>12342</v>
      </c>
      <c r="CY869" t="s">
        <v>12343</v>
      </c>
      <c r="CZ869" t="s">
        <v>12344</v>
      </c>
      <c r="DA869" t="s">
        <v>12345</v>
      </c>
      <c r="DB869">
        <v>1</v>
      </c>
      <c r="DC869" t="s">
        <v>12346</v>
      </c>
      <c r="DD869">
        <v>2013</v>
      </c>
      <c r="DE869" t="s">
        <v>622</v>
      </c>
      <c r="DF869" t="s">
        <v>361</v>
      </c>
      <c r="DJ869" t="s">
        <v>359</v>
      </c>
      <c r="DL869" t="s">
        <v>369</v>
      </c>
      <c r="DM869" t="s">
        <v>12347</v>
      </c>
      <c r="DN869" t="s">
        <v>12348</v>
      </c>
    </row>
    <row r="870" spans="1:118" x14ac:dyDescent="0.3">
      <c r="A870" t="s">
        <v>12349</v>
      </c>
      <c r="B870">
        <v>1</v>
      </c>
      <c r="D870" t="s">
        <v>348</v>
      </c>
      <c r="E870" t="s">
        <v>12350</v>
      </c>
      <c r="F870" t="s">
        <v>12351</v>
      </c>
      <c r="G870" t="s">
        <v>351</v>
      </c>
      <c r="H870" t="s">
        <v>5840</v>
      </c>
      <c r="I870">
        <v>2017</v>
      </c>
      <c r="J870" t="s">
        <v>353</v>
      </c>
      <c r="K870" t="s">
        <v>354</v>
      </c>
      <c r="L870" t="s">
        <v>446</v>
      </c>
      <c r="M870" t="s">
        <v>2808</v>
      </c>
      <c r="N870" t="s">
        <v>962</v>
      </c>
      <c r="Q870" t="s">
        <v>1164</v>
      </c>
      <c r="R870">
        <v>14106</v>
      </c>
      <c r="T870">
        <v>200</v>
      </c>
      <c r="U870">
        <v>200</v>
      </c>
      <c r="V870">
        <v>0</v>
      </c>
      <c r="W870" t="s">
        <v>359</v>
      </c>
      <c r="X870" t="s">
        <v>394</v>
      </c>
      <c r="Z870">
        <v>2003</v>
      </c>
      <c r="AA870" t="s">
        <v>361</v>
      </c>
      <c r="AC870" t="s">
        <v>1150</v>
      </c>
      <c r="AE870">
        <v>2</v>
      </c>
      <c r="AF870" t="s">
        <v>363</v>
      </c>
      <c r="AG870" t="s">
        <v>519</v>
      </c>
      <c r="AH870" t="s">
        <v>520</v>
      </c>
      <c r="AI870" t="s">
        <v>521</v>
      </c>
      <c r="AJ870" t="s">
        <v>522</v>
      </c>
      <c r="AL870" t="s">
        <v>359</v>
      </c>
      <c r="AM870">
        <v>3</v>
      </c>
      <c r="AN870" t="s">
        <v>359</v>
      </c>
      <c r="AO870">
        <v>1</v>
      </c>
      <c r="AQ870" t="s">
        <v>368</v>
      </c>
      <c r="AR870">
        <v>2003</v>
      </c>
      <c r="AS870" t="s">
        <v>370</v>
      </c>
      <c r="AT870">
        <v>3</v>
      </c>
      <c r="AU870" t="s">
        <v>359</v>
      </c>
      <c r="AV870">
        <v>2</v>
      </c>
      <c r="AX870">
        <v>2003</v>
      </c>
      <c r="AY870" t="s">
        <v>370</v>
      </c>
      <c r="AZ870">
        <v>35000</v>
      </c>
      <c r="BA870" t="s">
        <v>359</v>
      </c>
      <c r="BB870">
        <v>7</v>
      </c>
      <c r="BC870" t="s">
        <v>2383</v>
      </c>
      <c r="BD870" t="s">
        <v>1085</v>
      </c>
      <c r="BE870" t="s">
        <v>1086</v>
      </c>
      <c r="BF870" t="s">
        <v>1087</v>
      </c>
      <c r="BH870">
        <v>2003</v>
      </c>
      <c r="BI870" t="s">
        <v>370</v>
      </c>
      <c r="BJ870" t="s">
        <v>359</v>
      </c>
      <c r="BK870">
        <v>12</v>
      </c>
      <c r="BL870" t="s">
        <v>368</v>
      </c>
      <c r="BN870">
        <v>2003</v>
      </c>
      <c r="BO870" t="s">
        <v>370</v>
      </c>
      <c r="BP870" t="s">
        <v>359</v>
      </c>
      <c r="BQ870">
        <v>2</v>
      </c>
      <c r="BS870">
        <v>2003</v>
      </c>
      <c r="BT870" t="s">
        <v>370</v>
      </c>
      <c r="BU870">
        <v>35000</v>
      </c>
      <c r="BV870" t="s">
        <v>361</v>
      </c>
      <c r="CE870" t="s">
        <v>361</v>
      </c>
      <c r="CN870" t="s">
        <v>359</v>
      </c>
      <c r="CO870" t="s">
        <v>359</v>
      </c>
      <c r="CP870" t="s">
        <v>375</v>
      </c>
      <c r="CQ870" t="s">
        <v>359</v>
      </c>
      <c r="CR870">
        <v>0</v>
      </c>
      <c r="CS870" t="s">
        <v>359</v>
      </c>
      <c r="CT870" t="s">
        <v>376</v>
      </c>
      <c r="CU870" t="s">
        <v>359</v>
      </c>
      <c r="CV870" t="s">
        <v>375</v>
      </c>
      <c r="CW870" t="s">
        <v>359</v>
      </c>
      <c r="CX870" t="s">
        <v>12352</v>
      </c>
      <c r="CY870" t="s">
        <v>12353</v>
      </c>
      <c r="CZ870" t="s">
        <v>12354</v>
      </c>
      <c r="DA870" t="s">
        <v>12355</v>
      </c>
      <c r="DB870">
        <v>1</v>
      </c>
      <c r="DC870" t="s">
        <v>12356</v>
      </c>
      <c r="DD870">
        <v>2003</v>
      </c>
      <c r="DE870" t="s">
        <v>370</v>
      </c>
      <c r="DF870" t="s">
        <v>361</v>
      </c>
      <c r="DJ870" t="s">
        <v>359</v>
      </c>
      <c r="DL870" t="s">
        <v>370</v>
      </c>
      <c r="DN870" t="s">
        <v>12357</v>
      </c>
    </row>
    <row r="871" spans="1:118" x14ac:dyDescent="0.3">
      <c r="A871" t="s">
        <v>12358</v>
      </c>
      <c r="B871">
        <v>1</v>
      </c>
      <c r="D871" t="s">
        <v>465</v>
      </c>
      <c r="E871" t="s">
        <v>12359</v>
      </c>
      <c r="F871" t="s">
        <v>12360</v>
      </c>
      <c r="G871" t="s">
        <v>468</v>
      </c>
      <c r="H871" t="s">
        <v>5840</v>
      </c>
      <c r="I871">
        <v>2017</v>
      </c>
      <c r="J871" t="s">
        <v>353</v>
      </c>
      <c r="K871" t="s">
        <v>354</v>
      </c>
      <c r="L871" t="s">
        <v>664</v>
      </c>
      <c r="M871" t="s">
        <v>709</v>
      </c>
      <c r="N871" t="s">
        <v>7885</v>
      </c>
      <c r="Q871" t="s">
        <v>12361</v>
      </c>
      <c r="R871">
        <v>30604</v>
      </c>
      <c r="T871">
        <v>139</v>
      </c>
      <c r="U871">
        <v>139</v>
      </c>
      <c r="V871">
        <v>0</v>
      </c>
      <c r="W871" t="s">
        <v>359</v>
      </c>
      <c r="X871" t="s">
        <v>360</v>
      </c>
      <c r="Z871">
        <v>2012</v>
      </c>
      <c r="AA871" t="s">
        <v>361</v>
      </c>
      <c r="AC871" t="s">
        <v>362</v>
      </c>
      <c r="AD871" t="s">
        <v>12362</v>
      </c>
      <c r="AE871">
        <v>2</v>
      </c>
      <c r="AF871" t="s">
        <v>363</v>
      </c>
      <c r="AG871" t="s">
        <v>670</v>
      </c>
      <c r="AH871" t="s">
        <v>671</v>
      </c>
      <c r="AI871" t="s">
        <v>12363</v>
      </c>
      <c r="AJ871" t="s">
        <v>673</v>
      </c>
      <c r="AL871" t="s">
        <v>359</v>
      </c>
      <c r="AM871">
        <v>5</v>
      </c>
      <c r="AN871" t="s">
        <v>361</v>
      </c>
      <c r="AT871">
        <v>5</v>
      </c>
      <c r="AU871" t="s">
        <v>361</v>
      </c>
      <c r="BA871" t="s">
        <v>361</v>
      </c>
      <c r="BJ871" t="s">
        <v>361</v>
      </c>
      <c r="BP871" t="s">
        <v>361</v>
      </c>
      <c r="BV871" t="s">
        <v>361</v>
      </c>
      <c r="CE871" t="s">
        <v>361</v>
      </c>
      <c r="CN871" t="s">
        <v>359</v>
      </c>
      <c r="CO871" t="s">
        <v>359</v>
      </c>
      <c r="CP871" t="s">
        <v>375</v>
      </c>
      <c r="CQ871" t="s">
        <v>359</v>
      </c>
      <c r="CR871">
        <v>0</v>
      </c>
      <c r="CS871" t="s">
        <v>359</v>
      </c>
      <c r="CT871" t="s">
        <v>376</v>
      </c>
      <c r="CU871" t="s">
        <v>359</v>
      </c>
      <c r="CV871" t="s">
        <v>375</v>
      </c>
      <c r="CW871" t="s">
        <v>359</v>
      </c>
      <c r="CX871" t="s">
        <v>12364</v>
      </c>
      <c r="CY871" t="s">
        <v>12365</v>
      </c>
      <c r="CZ871" t="s">
        <v>12366</v>
      </c>
      <c r="DA871" t="s">
        <v>12367</v>
      </c>
      <c r="DB871">
        <v>5</v>
      </c>
      <c r="DC871" t="s">
        <v>12368</v>
      </c>
      <c r="DD871">
        <v>2012</v>
      </c>
      <c r="DE871" t="s">
        <v>369</v>
      </c>
      <c r="DF871" t="s">
        <v>361</v>
      </c>
      <c r="DJ871" t="s">
        <v>359</v>
      </c>
      <c r="DL871" t="s">
        <v>369</v>
      </c>
      <c r="DM871" t="s">
        <v>12369</v>
      </c>
      <c r="DN871" t="s">
        <v>12370</v>
      </c>
    </row>
    <row r="872" spans="1:118" x14ac:dyDescent="0.3">
      <c r="A872" t="s">
        <v>12371</v>
      </c>
      <c r="B872">
        <v>1</v>
      </c>
      <c r="D872" t="s">
        <v>412</v>
      </c>
      <c r="E872" t="s">
        <v>12372</v>
      </c>
      <c r="F872" t="s">
        <v>12373</v>
      </c>
      <c r="G872" t="s">
        <v>415</v>
      </c>
      <c r="H872" t="s">
        <v>8945</v>
      </c>
      <c r="I872">
        <v>2017</v>
      </c>
      <c r="J872" t="s">
        <v>353</v>
      </c>
      <c r="K872" t="s">
        <v>354</v>
      </c>
      <c r="L872" t="s">
        <v>390</v>
      </c>
      <c r="M872" t="s">
        <v>2229</v>
      </c>
      <c r="N872" t="s">
        <v>541</v>
      </c>
      <c r="Q872" t="s">
        <v>2230</v>
      </c>
      <c r="R872">
        <v>7894</v>
      </c>
      <c r="T872">
        <v>70</v>
      </c>
      <c r="U872">
        <v>65</v>
      </c>
      <c r="V872">
        <v>5</v>
      </c>
      <c r="W872" t="s">
        <v>359</v>
      </c>
      <c r="X872" t="s">
        <v>360</v>
      </c>
      <c r="Z872">
        <v>2015</v>
      </c>
      <c r="AA872" t="s">
        <v>359</v>
      </c>
      <c r="AB872" t="s">
        <v>2231</v>
      </c>
      <c r="AC872" t="s">
        <v>362</v>
      </c>
      <c r="AD872" t="s">
        <v>2232</v>
      </c>
      <c r="AE872">
        <v>5</v>
      </c>
      <c r="AF872" t="s">
        <v>363</v>
      </c>
      <c r="AG872" t="s">
        <v>2233</v>
      </c>
      <c r="AH872" t="s">
        <v>2234</v>
      </c>
      <c r="AI872" t="s">
        <v>2235</v>
      </c>
      <c r="AJ872" t="s">
        <v>2236</v>
      </c>
      <c r="AL872" t="s">
        <v>359</v>
      </c>
      <c r="AM872">
        <v>15</v>
      </c>
      <c r="AN872" t="s">
        <v>359</v>
      </c>
      <c r="AO872">
        <v>5</v>
      </c>
      <c r="AQ872" t="s">
        <v>401</v>
      </c>
      <c r="AR872">
        <v>2015</v>
      </c>
      <c r="AS872" t="s">
        <v>370</v>
      </c>
      <c r="AT872">
        <v>15</v>
      </c>
      <c r="AU872" t="s">
        <v>359</v>
      </c>
      <c r="AV872">
        <v>1</v>
      </c>
      <c r="AX872">
        <v>2015</v>
      </c>
      <c r="AY872" t="s">
        <v>370</v>
      </c>
      <c r="AZ872">
        <v>720</v>
      </c>
      <c r="BA872" t="s">
        <v>359</v>
      </c>
      <c r="BB872">
        <v>19</v>
      </c>
      <c r="BC872" t="s">
        <v>2237</v>
      </c>
      <c r="BD872" t="s">
        <v>2238</v>
      </c>
      <c r="BE872" t="s">
        <v>2239</v>
      </c>
      <c r="BF872" t="s">
        <v>2240</v>
      </c>
      <c r="BH872">
        <v>2015</v>
      </c>
      <c r="BI872" t="s">
        <v>370</v>
      </c>
      <c r="BJ872" t="s">
        <v>359</v>
      </c>
      <c r="BK872">
        <v>10</v>
      </c>
      <c r="BL872" t="s">
        <v>2477</v>
      </c>
      <c r="BN872">
        <v>2015</v>
      </c>
      <c r="BO872" t="s">
        <v>370</v>
      </c>
      <c r="BP872" t="s">
        <v>359</v>
      </c>
      <c r="BQ872">
        <v>3</v>
      </c>
      <c r="BS872">
        <v>2015</v>
      </c>
      <c r="BT872" t="s">
        <v>370</v>
      </c>
      <c r="BU872">
        <v>19000</v>
      </c>
      <c r="BV872" t="s">
        <v>359</v>
      </c>
      <c r="BW872">
        <v>2</v>
      </c>
      <c r="BY872">
        <v>2016</v>
      </c>
      <c r="BZ872" t="s">
        <v>370</v>
      </c>
      <c r="CA872" t="s">
        <v>359</v>
      </c>
      <c r="CC872">
        <v>2016</v>
      </c>
      <c r="CD872" t="s">
        <v>370</v>
      </c>
      <c r="CE872" t="s">
        <v>361</v>
      </c>
      <c r="CN872" t="s">
        <v>359</v>
      </c>
      <c r="CO872" t="s">
        <v>359</v>
      </c>
      <c r="CP872" t="s">
        <v>375</v>
      </c>
      <c r="CQ872" t="s">
        <v>359</v>
      </c>
      <c r="CR872">
        <v>0</v>
      </c>
      <c r="CS872" t="s">
        <v>359</v>
      </c>
      <c r="CT872" t="s">
        <v>376</v>
      </c>
      <c r="CU872" t="s">
        <v>359</v>
      </c>
      <c r="CV872" t="s">
        <v>375</v>
      </c>
      <c r="CW872" t="s">
        <v>359</v>
      </c>
      <c r="CX872" t="s">
        <v>12374</v>
      </c>
      <c r="CY872" t="s">
        <v>12375</v>
      </c>
      <c r="CZ872" t="s">
        <v>12376</v>
      </c>
      <c r="DA872" t="s">
        <v>12377</v>
      </c>
      <c r="DB872">
        <v>31</v>
      </c>
      <c r="DC872" t="s">
        <v>12378</v>
      </c>
      <c r="DD872">
        <v>2015</v>
      </c>
      <c r="DE872" t="s">
        <v>370</v>
      </c>
      <c r="DF872" t="s">
        <v>361</v>
      </c>
      <c r="DJ872" t="s">
        <v>359</v>
      </c>
      <c r="DL872" t="s">
        <v>370</v>
      </c>
      <c r="DM872" t="s">
        <v>12379</v>
      </c>
      <c r="DN872" t="s">
        <v>12380</v>
      </c>
    </row>
    <row r="873" spans="1:118" x14ac:dyDescent="0.3">
      <c r="A873" t="s">
        <v>12381</v>
      </c>
      <c r="B873">
        <v>1</v>
      </c>
      <c r="D873" t="s">
        <v>348</v>
      </c>
      <c r="E873" t="s">
        <v>12382</v>
      </c>
      <c r="F873" t="s">
        <v>12383</v>
      </c>
      <c r="G873" t="s">
        <v>351</v>
      </c>
      <c r="H873" t="s">
        <v>12384</v>
      </c>
      <c r="I873">
        <v>2017</v>
      </c>
      <c r="J873" t="s">
        <v>353</v>
      </c>
      <c r="K873" t="s">
        <v>354</v>
      </c>
      <c r="L873" t="s">
        <v>355</v>
      </c>
      <c r="M873" t="s">
        <v>1476</v>
      </c>
      <c r="N873" t="s">
        <v>8603</v>
      </c>
      <c r="Q873" t="s">
        <v>358</v>
      </c>
      <c r="R873">
        <v>10234</v>
      </c>
      <c r="T873">
        <v>148</v>
      </c>
      <c r="U873">
        <v>148</v>
      </c>
      <c r="V873">
        <v>0</v>
      </c>
      <c r="W873" t="s">
        <v>359</v>
      </c>
      <c r="X873" t="s">
        <v>394</v>
      </c>
      <c r="Z873">
        <v>2012</v>
      </c>
      <c r="AA873" t="s">
        <v>361</v>
      </c>
      <c r="AC873" t="s">
        <v>362</v>
      </c>
      <c r="AE873">
        <v>1</v>
      </c>
      <c r="AF873" t="s">
        <v>363</v>
      </c>
      <c r="AG873" t="s">
        <v>364</v>
      </c>
      <c r="AH873" t="s">
        <v>365</v>
      </c>
      <c r="AI873" t="s">
        <v>366</v>
      </c>
      <c r="AJ873" t="s">
        <v>367</v>
      </c>
      <c r="AL873" t="s">
        <v>359</v>
      </c>
      <c r="AM873">
        <v>3</v>
      </c>
      <c r="AN873" t="s">
        <v>359</v>
      </c>
      <c r="AO873">
        <v>1</v>
      </c>
      <c r="AQ873" t="s">
        <v>368</v>
      </c>
      <c r="AR873">
        <v>2012</v>
      </c>
      <c r="AS873" t="s">
        <v>370</v>
      </c>
      <c r="AT873">
        <v>3</v>
      </c>
      <c r="AU873" t="s">
        <v>359</v>
      </c>
      <c r="AV873">
        <v>1</v>
      </c>
      <c r="AX873">
        <v>2012</v>
      </c>
      <c r="AY873" t="s">
        <v>370</v>
      </c>
      <c r="AZ873">
        <v>30000</v>
      </c>
      <c r="BA873" t="s">
        <v>359</v>
      </c>
      <c r="BB873">
        <v>7</v>
      </c>
      <c r="BC873" t="s">
        <v>371</v>
      </c>
      <c r="BD873" t="s">
        <v>372</v>
      </c>
      <c r="BE873" t="s">
        <v>373</v>
      </c>
      <c r="BF873" t="s">
        <v>374</v>
      </c>
      <c r="BH873">
        <v>2012</v>
      </c>
      <c r="BI873" t="s">
        <v>370</v>
      </c>
      <c r="BJ873" t="s">
        <v>359</v>
      </c>
      <c r="BK873">
        <v>14</v>
      </c>
      <c r="BL873" t="s">
        <v>368</v>
      </c>
      <c r="BN873">
        <v>2012</v>
      </c>
      <c r="BO873" t="s">
        <v>370</v>
      </c>
      <c r="BP873" t="s">
        <v>359</v>
      </c>
      <c r="BQ873">
        <v>1</v>
      </c>
      <c r="BS873">
        <v>2012</v>
      </c>
      <c r="BT873" t="s">
        <v>370</v>
      </c>
      <c r="BU873">
        <v>30000</v>
      </c>
      <c r="BV873" t="s">
        <v>359</v>
      </c>
      <c r="BW873">
        <v>2</v>
      </c>
      <c r="BY873">
        <v>2012</v>
      </c>
      <c r="BZ873" t="s">
        <v>370</v>
      </c>
      <c r="CA873" t="s">
        <v>359</v>
      </c>
      <c r="CC873">
        <v>2012</v>
      </c>
      <c r="CD873" t="s">
        <v>370</v>
      </c>
      <c r="CE873" t="s">
        <v>361</v>
      </c>
      <c r="CN873" t="s">
        <v>359</v>
      </c>
      <c r="CO873" t="s">
        <v>359</v>
      </c>
      <c r="CP873" t="s">
        <v>375</v>
      </c>
      <c r="CQ873" t="s">
        <v>359</v>
      </c>
      <c r="CR873">
        <v>0</v>
      </c>
      <c r="CS873" t="s">
        <v>359</v>
      </c>
      <c r="CT873" t="s">
        <v>376</v>
      </c>
      <c r="CU873" t="s">
        <v>359</v>
      </c>
      <c r="CV873" t="s">
        <v>375</v>
      </c>
      <c r="CW873" t="s">
        <v>359</v>
      </c>
      <c r="CX873" t="s">
        <v>12385</v>
      </c>
      <c r="CY873" t="s">
        <v>12386</v>
      </c>
      <c r="CZ873" t="s">
        <v>4468</v>
      </c>
      <c r="DA873" t="s">
        <v>12387</v>
      </c>
      <c r="DB873">
        <v>1</v>
      </c>
      <c r="DC873" t="s">
        <v>12388</v>
      </c>
      <c r="DD873">
        <v>2012</v>
      </c>
      <c r="DE873" t="s">
        <v>370</v>
      </c>
      <c r="DF873" t="s">
        <v>361</v>
      </c>
      <c r="DJ873" t="s">
        <v>359</v>
      </c>
      <c r="DL873" t="s">
        <v>370</v>
      </c>
      <c r="DN873" t="s">
        <v>12389</v>
      </c>
    </row>
    <row r="874" spans="1:118" x14ac:dyDescent="0.3">
      <c r="A874" t="s">
        <v>12390</v>
      </c>
      <c r="B874">
        <v>1</v>
      </c>
      <c r="D874" t="s">
        <v>465</v>
      </c>
      <c r="E874" t="s">
        <v>12391</v>
      </c>
      <c r="F874" t="s">
        <v>12392</v>
      </c>
      <c r="G874" t="s">
        <v>468</v>
      </c>
      <c r="H874" t="s">
        <v>12393</v>
      </c>
      <c r="I874">
        <v>2017</v>
      </c>
      <c r="J874" t="s">
        <v>353</v>
      </c>
      <c r="K874" t="s">
        <v>354</v>
      </c>
      <c r="L874" t="s">
        <v>664</v>
      </c>
      <c r="M874" t="s">
        <v>4155</v>
      </c>
      <c r="N874" t="s">
        <v>8974</v>
      </c>
      <c r="Q874" t="s">
        <v>12394</v>
      </c>
      <c r="R874">
        <v>30604</v>
      </c>
      <c r="T874">
        <v>157</v>
      </c>
      <c r="U874">
        <v>157</v>
      </c>
      <c r="V874">
        <v>0</v>
      </c>
      <c r="W874" t="s">
        <v>359</v>
      </c>
      <c r="X874" t="s">
        <v>360</v>
      </c>
      <c r="Z874">
        <v>2012</v>
      </c>
      <c r="AA874" t="s">
        <v>361</v>
      </c>
      <c r="AC874" t="s">
        <v>362</v>
      </c>
      <c r="AD874" t="s">
        <v>12395</v>
      </c>
      <c r="AE874">
        <v>11</v>
      </c>
      <c r="AF874" t="s">
        <v>363</v>
      </c>
      <c r="AG874" t="s">
        <v>670</v>
      </c>
      <c r="AH874" t="s">
        <v>671</v>
      </c>
      <c r="AI874" t="s">
        <v>672</v>
      </c>
      <c r="AJ874" t="s">
        <v>673</v>
      </c>
      <c r="AL874" t="s">
        <v>359</v>
      </c>
      <c r="AM874">
        <v>4</v>
      </c>
      <c r="AN874" t="s">
        <v>361</v>
      </c>
      <c r="AT874">
        <v>4</v>
      </c>
      <c r="AU874" t="s">
        <v>361</v>
      </c>
      <c r="BA874" t="s">
        <v>361</v>
      </c>
      <c r="BJ874" t="s">
        <v>361</v>
      </c>
      <c r="BP874" t="s">
        <v>361</v>
      </c>
      <c r="BV874" t="s">
        <v>361</v>
      </c>
      <c r="CE874" t="s">
        <v>361</v>
      </c>
      <c r="CN874" t="s">
        <v>359</v>
      </c>
      <c r="CO874" t="s">
        <v>359</v>
      </c>
      <c r="CP874" t="s">
        <v>375</v>
      </c>
      <c r="CQ874" t="s">
        <v>359</v>
      </c>
      <c r="CR874">
        <v>0</v>
      </c>
      <c r="CS874" t="s">
        <v>359</v>
      </c>
      <c r="CT874" t="s">
        <v>376</v>
      </c>
      <c r="CU874" t="s">
        <v>359</v>
      </c>
      <c r="CV874" t="s">
        <v>375</v>
      </c>
      <c r="CW874" t="s">
        <v>359</v>
      </c>
      <c r="CX874" t="s">
        <v>12396</v>
      </c>
      <c r="CY874" t="s">
        <v>12397</v>
      </c>
      <c r="CZ874" t="s">
        <v>12398</v>
      </c>
      <c r="DA874" t="s">
        <v>12399</v>
      </c>
      <c r="DB874">
        <v>4</v>
      </c>
      <c r="DC874" t="s">
        <v>12400</v>
      </c>
      <c r="DD874">
        <v>2012</v>
      </c>
      <c r="DE874" t="s">
        <v>370</v>
      </c>
      <c r="DF874" t="s">
        <v>361</v>
      </c>
      <c r="DJ874" t="s">
        <v>359</v>
      </c>
      <c r="DL874" t="s">
        <v>370</v>
      </c>
      <c r="DM874" t="s">
        <v>12395</v>
      </c>
      <c r="DN874" t="s">
        <v>12401</v>
      </c>
    </row>
    <row r="875" spans="1:118" x14ac:dyDescent="0.3">
      <c r="A875" t="s">
        <v>12402</v>
      </c>
      <c r="B875">
        <v>1</v>
      </c>
      <c r="D875" t="s">
        <v>487</v>
      </c>
      <c r="E875" t="s">
        <v>12403</v>
      </c>
      <c r="F875" t="s">
        <v>12404</v>
      </c>
      <c r="G875" t="s">
        <v>490</v>
      </c>
      <c r="H875" t="s">
        <v>12405</v>
      </c>
      <c r="I875">
        <v>2017</v>
      </c>
      <c r="J875" t="s">
        <v>353</v>
      </c>
      <c r="K875" t="s">
        <v>354</v>
      </c>
      <c r="L875" t="s">
        <v>492</v>
      </c>
      <c r="M875" t="s">
        <v>1058</v>
      </c>
      <c r="N875" t="s">
        <v>1476</v>
      </c>
      <c r="Q875" t="s">
        <v>1060</v>
      </c>
      <c r="R875">
        <v>6436</v>
      </c>
      <c r="T875">
        <v>233</v>
      </c>
      <c r="U875">
        <v>120</v>
      </c>
      <c r="V875">
        <v>113</v>
      </c>
      <c r="W875" t="s">
        <v>359</v>
      </c>
      <c r="X875" t="s">
        <v>360</v>
      </c>
      <c r="Z875">
        <v>2013</v>
      </c>
      <c r="AA875" t="s">
        <v>361</v>
      </c>
      <c r="AC875" t="s">
        <v>362</v>
      </c>
      <c r="AE875">
        <v>7</v>
      </c>
      <c r="AF875" t="s">
        <v>363</v>
      </c>
      <c r="AG875" t="s">
        <v>1061</v>
      </c>
      <c r="AH875" t="s">
        <v>1062</v>
      </c>
      <c r="AI875" t="s">
        <v>1063</v>
      </c>
      <c r="AJ875" t="s">
        <v>1064</v>
      </c>
      <c r="AL875" t="s">
        <v>359</v>
      </c>
      <c r="AM875">
        <v>10</v>
      </c>
      <c r="AN875" t="s">
        <v>359</v>
      </c>
      <c r="AO875">
        <v>3</v>
      </c>
      <c r="AQ875" t="s">
        <v>401</v>
      </c>
      <c r="AR875">
        <v>2013</v>
      </c>
      <c r="AS875" t="s">
        <v>370</v>
      </c>
      <c r="AT875">
        <v>10</v>
      </c>
      <c r="AU875" t="s">
        <v>359</v>
      </c>
      <c r="AV875">
        <v>1</v>
      </c>
      <c r="AX875">
        <v>2013</v>
      </c>
      <c r="AY875" t="s">
        <v>370</v>
      </c>
      <c r="AZ875">
        <v>1500</v>
      </c>
      <c r="BA875" t="s">
        <v>359</v>
      </c>
      <c r="BB875">
        <v>20</v>
      </c>
      <c r="BC875" t="s">
        <v>1065</v>
      </c>
      <c r="BD875" t="s">
        <v>1066</v>
      </c>
      <c r="BE875" t="s">
        <v>1067</v>
      </c>
      <c r="BF875" t="s">
        <v>1068</v>
      </c>
      <c r="BH875">
        <v>2013</v>
      </c>
      <c r="BI875" t="s">
        <v>370</v>
      </c>
      <c r="BJ875" t="s">
        <v>359</v>
      </c>
      <c r="BK875">
        <v>25</v>
      </c>
      <c r="BL875" t="s">
        <v>551</v>
      </c>
      <c r="BN875">
        <v>2013</v>
      </c>
      <c r="BO875" t="s">
        <v>370</v>
      </c>
      <c r="BP875" t="s">
        <v>359</v>
      </c>
      <c r="BQ875">
        <v>4</v>
      </c>
      <c r="BS875">
        <v>2013</v>
      </c>
      <c r="BT875" t="s">
        <v>370</v>
      </c>
      <c r="BU875">
        <v>11000</v>
      </c>
      <c r="BV875" t="s">
        <v>359</v>
      </c>
      <c r="BW875">
        <v>2</v>
      </c>
      <c r="BY875">
        <v>2013</v>
      </c>
      <c r="BZ875" t="s">
        <v>369</v>
      </c>
      <c r="CA875" t="s">
        <v>359</v>
      </c>
      <c r="CC875">
        <v>2013</v>
      </c>
      <c r="CD875" t="s">
        <v>370</v>
      </c>
      <c r="CE875" t="s">
        <v>361</v>
      </c>
      <c r="CN875" t="s">
        <v>359</v>
      </c>
      <c r="CO875" t="s">
        <v>359</v>
      </c>
      <c r="CP875" t="s">
        <v>375</v>
      </c>
      <c r="CQ875" t="s">
        <v>359</v>
      </c>
      <c r="CR875">
        <v>0</v>
      </c>
      <c r="CS875" t="s">
        <v>359</v>
      </c>
      <c r="CT875" t="s">
        <v>376</v>
      </c>
      <c r="CU875" t="s">
        <v>359</v>
      </c>
      <c r="CV875" t="s">
        <v>375</v>
      </c>
      <c r="CW875" t="s">
        <v>359</v>
      </c>
      <c r="CX875" t="s">
        <v>12406</v>
      </c>
      <c r="CY875" t="s">
        <v>12407</v>
      </c>
      <c r="CZ875" t="s">
        <v>12408</v>
      </c>
      <c r="DA875" t="s">
        <v>12409</v>
      </c>
      <c r="DB875">
        <v>1</v>
      </c>
      <c r="DC875" t="s">
        <v>12410</v>
      </c>
      <c r="DD875">
        <v>2013</v>
      </c>
      <c r="DE875" t="s">
        <v>370</v>
      </c>
      <c r="DF875" t="s">
        <v>361</v>
      </c>
      <c r="DJ875" t="s">
        <v>359</v>
      </c>
      <c r="DL875" t="s">
        <v>370</v>
      </c>
      <c r="DM875" t="s">
        <v>12411</v>
      </c>
      <c r="DN875" t="s">
        <v>12412</v>
      </c>
    </row>
    <row r="876" spans="1:118" x14ac:dyDescent="0.3">
      <c r="A876" t="s">
        <v>12413</v>
      </c>
      <c r="B876">
        <v>1</v>
      </c>
      <c r="D876" t="s">
        <v>559</v>
      </c>
      <c r="E876" t="s">
        <v>12414</v>
      </c>
      <c r="F876" t="s">
        <v>12415</v>
      </c>
      <c r="G876" t="s">
        <v>562</v>
      </c>
      <c r="H876" t="s">
        <v>12416</v>
      </c>
      <c r="I876">
        <v>2017</v>
      </c>
      <c r="J876" t="s">
        <v>353</v>
      </c>
      <c r="K876" t="s">
        <v>354</v>
      </c>
      <c r="L876" t="s">
        <v>564</v>
      </c>
      <c r="M876" t="s">
        <v>565</v>
      </c>
      <c r="N876" t="s">
        <v>12417</v>
      </c>
      <c r="Q876" t="s">
        <v>1552</v>
      </c>
      <c r="R876">
        <v>6074</v>
      </c>
      <c r="T876">
        <v>100</v>
      </c>
      <c r="U876">
        <v>100</v>
      </c>
      <c r="V876">
        <v>0</v>
      </c>
      <c r="W876" t="s">
        <v>359</v>
      </c>
      <c r="X876" t="s">
        <v>360</v>
      </c>
      <c r="Z876">
        <v>2014</v>
      </c>
      <c r="AA876" t="s">
        <v>359</v>
      </c>
      <c r="AB876" t="s">
        <v>12418</v>
      </c>
      <c r="AC876" t="s">
        <v>362</v>
      </c>
      <c r="AE876">
        <v>1</v>
      </c>
      <c r="AF876" t="s">
        <v>363</v>
      </c>
      <c r="AG876" t="s">
        <v>773</v>
      </c>
      <c r="AH876" t="s">
        <v>774</v>
      </c>
      <c r="AI876" t="s">
        <v>775</v>
      </c>
      <c r="AJ876" t="s">
        <v>776</v>
      </c>
      <c r="AL876" t="s">
        <v>359</v>
      </c>
      <c r="AM876">
        <v>4.4400000000000004</v>
      </c>
      <c r="AN876" t="s">
        <v>359</v>
      </c>
      <c r="AO876">
        <v>1</v>
      </c>
      <c r="AQ876" t="s">
        <v>401</v>
      </c>
      <c r="AR876">
        <v>2014</v>
      </c>
      <c r="AS876" t="s">
        <v>370</v>
      </c>
      <c r="AT876">
        <v>4.4400000000000004</v>
      </c>
      <c r="AU876" t="s">
        <v>359</v>
      </c>
      <c r="AV876">
        <v>1</v>
      </c>
      <c r="AX876">
        <v>2014</v>
      </c>
      <c r="AY876" t="s">
        <v>370</v>
      </c>
      <c r="AZ876">
        <v>3000</v>
      </c>
      <c r="BA876" t="s">
        <v>359</v>
      </c>
      <c r="BB876">
        <v>16</v>
      </c>
      <c r="BC876" t="s">
        <v>777</v>
      </c>
      <c r="BD876" t="s">
        <v>12419</v>
      </c>
      <c r="BE876" t="s">
        <v>779</v>
      </c>
      <c r="BF876" t="s">
        <v>780</v>
      </c>
      <c r="BH876">
        <v>2014</v>
      </c>
      <c r="BI876" t="s">
        <v>370</v>
      </c>
      <c r="BJ876" t="s">
        <v>359</v>
      </c>
      <c r="BK876">
        <v>8</v>
      </c>
      <c r="BL876" t="s">
        <v>1555</v>
      </c>
      <c r="BN876">
        <v>2014</v>
      </c>
      <c r="BO876" t="s">
        <v>369</v>
      </c>
      <c r="BP876" t="s">
        <v>359</v>
      </c>
      <c r="BQ876">
        <v>3</v>
      </c>
      <c r="BS876">
        <v>2014</v>
      </c>
      <c r="BT876" t="s">
        <v>369</v>
      </c>
      <c r="BU876">
        <v>20000</v>
      </c>
      <c r="BV876" t="s">
        <v>359</v>
      </c>
      <c r="BW876">
        <v>2</v>
      </c>
      <c r="BY876">
        <v>2014</v>
      </c>
      <c r="BZ876" t="s">
        <v>369</v>
      </c>
      <c r="CA876" t="s">
        <v>359</v>
      </c>
      <c r="CC876">
        <v>2014</v>
      </c>
      <c r="CD876" t="s">
        <v>370</v>
      </c>
      <c r="CE876" t="s">
        <v>361</v>
      </c>
      <c r="CN876" t="s">
        <v>359</v>
      </c>
      <c r="CO876" t="s">
        <v>359</v>
      </c>
      <c r="CP876" t="s">
        <v>375</v>
      </c>
      <c r="CQ876" t="s">
        <v>359</v>
      </c>
      <c r="CR876">
        <v>0</v>
      </c>
      <c r="CS876" t="s">
        <v>359</v>
      </c>
      <c r="CT876" t="s">
        <v>376</v>
      </c>
      <c r="CU876" t="s">
        <v>359</v>
      </c>
      <c r="CV876" t="s">
        <v>375</v>
      </c>
      <c r="CW876" t="s">
        <v>359</v>
      </c>
      <c r="CX876" t="s">
        <v>12420</v>
      </c>
      <c r="CY876" t="s">
        <v>12421</v>
      </c>
      <c r="CZ876" t="s">
        <v>12422</v>
      </c>
      <c r="DA876" t="s">
        <v>12423</v>
      </c>
      <c r="DB876">
        <v>28</v>
      </c>
      <c r="DC876" t="s">
        <v>12424</v>
      </c>
      <c r="DD876">
        <v>2014</v>
      </c>
      <c r="DE876" t="s">
        <v>370</v>
      </c>
      <c r="DF876" t="s">
        <v>361</v>
      </c>
      <c r="DJ876" t="s">
        <v>359</v>
      </c>
      <c r="DL876" t="s">
        <v>370</v>
      </c>
      <c r="DM876" t="s">
        <v>1563</v>
      </c>
      <c r="DN876" t="s">
        <v>12425</v>
      </c>
    </row>
    <row r="877" spans="1:118" x14ac:dyDescent="0.3">
      <c r="A877" t="s">
        <v>12426</v>
      </c>
      <c r="B877">
        <v>1</v>
      </c>
      <c r="D877" t="s">
        <v>631</v>
      </c>
      <c r="E877" t="s">
        <v>12427</v>
      </c>
      <c r="F877" t="s">
        <v>12428</v>
      </c>
      <c r="G877" t="s">
        <v>634</v>
      </c>
      <c r="H877" t="s">
        <v>12429</v>
      </c>
      <c r="I877">
        <v>2017</v>
      </c>
      <c r="J877" t="s">
        <v>353</v>
      </c>
      <c r="K877" t="s">
        <v>354</v>
      </c>
      <c r="L877" t="s">
        <v>564</v>
      </c>
      <c r="M877" t="s">
        <v>636</v>
      </c>
      <c r="N877" t="s">
        <v>817</v>
      </c>
      <c r="Q877" t="s">
        <v>771</v>
      </c>
      <c r="R877">
        <v>6074</v>
      </c>
      <c r="T877">
        <v>135</v>
      </c>
      <c r="U877">
        <v>25</v>
      </c>
      <c r="V877">
        <v>110</v>
      </c>
      <c r="W877" t="s">
        <v>359</v>
      </c>
      <c r="X877" t="s">
        <v>360</v>
      </c>
      <c r="Z877">
        <v>2014</v>
      </c>
      <c r="AA877" t="s">
        <v>361</v>
      </c>
      <c r="AC877" t="s">
        <v>12430</v>
      </c>
      <c r="AE877">
        <v>1</v>
      </c>
      <c r="AF877" t="s">
        <v>363</v>
      </c>
      <c r="AG877" t="s">
        <v>773</v>
      </c>
      <c r="AH877" t="s">
        <v>2269</v>
      </c>
      <c r="AI877" t="s">
        <v>775</v>
      </c>
      <c r="AJ877" t="s">
        <v>776</v>
      </c>
      <c r="AL877" t="s">
        <v>359</v>
      </c>
      <c r="AM877">
        <v>4.4400000000000004</v>
      </c>
      <c r="AN877" t="s">
        <v>359</v>
      </c>
      <c r="AO877">
        <v>1</v>
      </c>
      <c r="AQ877" t="s">
        <v>401</v>
      </c>
      <c r="AR877">
        <v>2014</v>
      </c>
      <c r="AS877" t="s">
        <v>370</v>
      </c>
      <c r="AT877">
        <v>4.4400000000000004</v>
      </c>
      <c r="AU877" t="s">
        <v>359</v>
      </c>
      <c r="AV877">
        <v>1</v>
      </c>
      <c r="AX877">
        <v>2014</v>
      </c>
      <c r="AY877" t="s">
        <v>370</v>
      </c>
      <c r="AZ877">
        <v>3000</v>
      </c>
      <c r="BA877" t="s">
        <v>359</v>
      </c>
      <c r="BB877">
        <v>16</v>
      </c>
      <c r="BC877" t="s">
        <v>777</v>
      </c>
      <c r="BD877" t="s">
        <v>2270</v>
      </c>
      <c r="BE877" t="s">
        <v>779</v>
      </c>
      <c r="BF877" t="s">
        <v>2271</v>
      </c>
      <c r="BH877">
        <v>2014</v>
      </c>
      <c r="BI877" t="s">
        <v>370</v>
      </c>
      <c r="BJ877" t="s">
        <v>359</v>
      </c>
      <c r="BK877">
        <v>8</v>
      </c>
      <c r="BL877" t="s">
        <v>2272</v>
      </c>
      <c r="BN877">
        <v>2014</v>
      </c>
      <c r="BO877" t="s">
        <v>369</v>
      </c>
      <c r="BP877" t="s">
        <v>359</v>
      </c>
      <c r="BQ877">
        <v>3</v>
      </c>
      <c r="BS877">
        <v>2014</v>
      </c>
      <c r="BT877" t="s">
        <v>369</v>
      </c>
      <c r="BU877">
        <v>20000</v>
      </c>
      <c r="BV877" t="s">
        <v>359</v>
      </c>
      <c r="BW877">
        <v>1</v>
      </c>
      <c r="BY877">
        <v>2014</v>
      </c>
      <c r="BZ877" t="s">
        <v>369</v>
      </c>
      <c r="CA877" t="s">
        <v>359</v>
      </c>
      <c r="CC877">
        <v>2014</v>
      </c>
      <c r="CD877" t="s">
        <v>370</v>
      </c>
      <c r="CE877" t="s">
        <v>361</v>
      </c>
      <c r="CN877" t="s">
        <v>359</v>
      </c>
      <c r="CO877" t="s">
        <v>359</v>
      </c>
      <c r="CP877" t="s">
        <v>375</v>
      </c>
      <c r="CQ877" t="s">
        <v>359</v>
      </c>
      <c r="CR877">
        <v>0</v>
      </c>
      <c r="CS877" t="s">
        <v>359</v>
      </c>
      <c r="CT877" t="s">
        <v>376</v>
      </c>
      <c r="CU877" t="s">
        <v>359</v>
      </c>
      <c r="CV877" t="s">
        <v>375</v>
      </c>
      <c r="CW877" t="s">
        <v>359</v>
      </c>
      <c r="CX877" t="s">
        <v>12431</v>
      </c>
      <c r="CY877" t="s">
        <v>12432</v>
      </c>
      <c r="CZ877" t="s">
        <v>12433</v>
      </c>
      <c r="DA877" t="s">
        <v>12434</v>
      </c>
      <c r="DB877">
        <v>28</v>
      </c>
      <c r="DC877" t="s">
        <v>12435</v>
      </c>
      <c r="DD877">
        <v>2014</v>
      </c>
      <c r="DE877" t="s">
        <v>370</v>
      </c>
      <c r="DF877" t="s">
        <v>361</v>
      </c>
      <c r="DJ877" t="s">
        <v>359</v>
      </c>
      <c r="DL877" t="s">
        <v>370</v>
      </c>
      <c r="DN877" t="s">
        <v>12436</v>
      </c>
    </row>
    <row r="878" spans="1:118" x14ac:dyDescent="0.3">
      <c r="A878" t="s">
        <v>12437</v>
      </c>
      <c r="B878">
        <v>1</v>
      </c>
      <c r="D878" t="s">
        <v>631</v>
      </c>
      <c r="E878" t="s">
        <v>12438</v>
      </c>
      <c r="F878" t="s">
        <v>12439</v>
      </c>
      <c r="G878" t="s">
        <v>634</v>
      </c>
      <c r="H878" t="s">
        <v>12440</v>
      </c>
      <c r="I878">
        <v>2017</v>
      </c>
      <c r="J878" t="s">
        <v>353</v>
      </c>
      <c r="K878" t="s">
        <v>354</v>
      </c>
      <c r="L878" t="s">
        <v>564</v>
      </c>
      <c r="M878" t="s">
        <v>2505</v>
      </c>
      <c r="N878" t="s">
        <v>2229</v>
      </c>
      <c r="Q878" t="s">
        <v>5324</v>
      </c>
      <c r="T878">
        <v>155</v>
      </c>
      <c r="U878">
        <v>47</v>
      </c>
      <c r="V878">
        <v>108</v>
      </c>
      <c r="W878" t="s">
        <v>359</v>
      </c>
      <c r="X878" t="s">
        <v>394</v>
      </c>
      <c r="Z878">
        <v>2016</v>
      </c>
      <c r="AA878" t="s">
        <v>359</v>
      </c>
      <c r="AB878" t="s">
        <v>12441</v>
      </c>
      <c r="AC878" t="s">
        <v>362</v>
      </c>
      <c r="AE878">
        <v>3</v>
      </c>
      <c r="AF878" t="s">
        <v>363</v>
      </c>
      <c r="AG878" t="s">
        <v>5326</v>
      </c>
      <c r="AH878" t="s">
        <v>5327</v>
      </c>
      <c r="AI878" t="s">
        <v>5328</v>
      </c>
      <c r="AJ878" t="s">
        <v>5329</v>
      </c>
      <c r="AL878" t="s">
        <v>359</v>
      </c>
      <c r="AM878">
        <v>17</v>
      </c>
      <c r="AN878" t="s">
        <v>359</v>
      </c>
      <c r="AO878">
        <v>4</v>
      </c>
      <c r="AQ878" t="s">
        <v>6107</v>
      </c>
      <c r="AR878">
        <v>2016</v>
      </c>
      <c r="AS878" t="s">
        <v>370</v>
      </c>
      <c r="AT878">
        <v>17</v>
      </c>
      <c r="AU878" t="s">
        <v>359</v>
      </c>
      <c r="AV878">
        <v>1</v>
      </c>
      <c r="AX878">
        <v>2016</v>
      </c>
      <c r="AY878" t="s">
        <v>370</v>
      </c>
      <c r="AZ878">
        <v>4300</v>
      </c>
      <c r="BA878" t="s">
        <v>359</v>
      </c>
      <c r="BB878">
        <v>1</v>
      </c>
      <c r="BC878" t="s">
        <v>6256</v>
      </c>
      <c r="BD878" t="s">
        <v>12442</v>
      </c>
      <c r="BE878" t="s">
        <v>5332</v>
      </c>
      <c r="BF878" t="s">
        <v>5333</v>
      </c>
      <c r="BH878">
        <v>2016</v>
      </c>
      <c r="BI878" t="s">
        <v>370</v>
      </c>
      <c r="BJ878" t="s">
        <v>359</v>
      </c>
      <c r="BK878">
        <v>2</v>
      </c>
      <c r="BL878" t="s">
        <v>5334</v>
      </c>
      <c r="BN878">
        <v>2016</v>
      </c>
      <c r="BO878" t="s">
        <v>370</v>
      </c>
      <c r="BP878" t="s">
        <v>359</v>
      </c>
      <c r="BQ878">
        <v>1</v>
      </c>
      <c r="BS878">
        <v>2016</v>
      </c>
      <c r="BT878" t="s">
        <v>370</v>
      </c>
      <c r="BU878">
        <v>1800</v>
      </c>
      <c r="BV878" t="s">
        <v>361</v>
      </c>
      <c r="CE878" t="s">
        <v>361</v>
      </c>
      <c r="CN878" t="s">
        <v>359</v>
      </c>
      <c r="CO878" t="s">
        <v>359</v>
      </c>
      <c r="CP878" t="s">
        <v>375</v>
      </c>
      <c r="CQ878" t="s">
        <v>359</v>
      </c>
      <c r="CR878">
        <v>0</v>
      </c>
      <c r="CS878" t="s">
        <v>359</v>
      </c>
      <c r="CT878" t="s">
        <v>376</v>
      </c>
      <c r="CU878" t="s">
        <v>359</v>
      </c>
      <c r="CV878" t="s">
        <v>375</v>
      </c>
      <c r="CW878" t="s">
        <v>359</v>
      </c>
      <c r="CX878" t="s">
        <v>12443</v>
      </c>
      <c r="CY878" t="s">
        <v>12444</v>
      </c>
      <c r="CZ878" t="s">
        <v>12445</v>
      </c>
      <c r="DA878" t="s">
        <v>12446</v>
      </c>
      <c r="DB878">
        <v>4</v>
      </c>
      <c r="DC878" t="s">
        <v>12447</v>
      </c>
      <c r="DD878">
        <v>2016</v>
      </c>
      <c r="DE878" t="s">
        <v>370</v>
      </c>
      <c r="DF878" t="s">
        <v>361</v>
      </c>
      <c r="DJ878" t="s">
        <v>359</v>
      </c>
      <c r="DL878" t="s">
        <v>370</v>
      </c>
      <c r="DN878" t="s">
        <v>12448</v>
      </c>
    </row>
    <row r="879" spans="1:118" x14ac:dyDescent="0.3">
      <c r="A879" t="s">
        <v>12449</v>
      </c>
      <c r="B879">
        <v>1</v>
      </c>
      <c r="D879" t="s">
        <v>465</v>
      </c>
      <c r="E879" t="s">
        <v>12450</v>
      </c>
      <c r="F879" t="s">
        <v>12451</v>
      </c>
      <c r="G879" t="s">
        <v>468</v>
      </c>
      <c r="H879" t="s">
        <v>5840</v>
      </c>
      <c r="I879">
        <v>2017</v>
      </c>
      <c r="J879" t="s">
        <v>353</v>
      </c>
      <c r="K879" t="s">
        <v>354</v>
      </c>
      <c r="L879" t="s">
        <v>470</v>
      </c>
      <c r="M879" t="s">
        <v>1569</v>
      </c>
      <c r="N879" t="s">
        <v>5541</v>
      </c>
      <c r="Q879" t="s">
        <v>12452</v>
      </c>
      <c r="R879">
        <v>30604</v>
      </c>
      <c r="T879">
        <v>165</v>
      </c>
      <c r="U879">
        <v>165</v>
      </c>
      <c r="V879">
        <v>0</v>
      </c>
      <c r="W879" t="s">
        <v>359</v>
      </c>
      <c r="X879" t="s">
        <v>360</v>
      </c>
      <c r="Z879">
        <v>2012</v>
      </c>
      <c r="AA879" t="s">
        <v>361</v>
      </c>
      <c r="AC879" t="s">
        <v>362</v>
      </c>
      <c r="AD879" t="s">
        <v>12453</v>
      </c>
      <c r="AE879">
        <v>2</v>
      </c>
      <c r="AF879" t="s">
        <v>363</v>
      </c>
      <c r="AG879" t="s">
        <v>670</v>
      </c>
      <c r="AH879" t="s">
        <v>12454</v>
      </c>
      <c r="AI879" t="s">
        <v>672</v>
      </c>
      <c r="AJ879" t="s">
        <v>12455</v>
      </c>
      <c r="AL879" t="s">
        <v>359</v>
      </c>
      <c r="AM879">
        <v>4</v>
      </c>
      <c r="AN879" t="s">
        <v>361</v>
      </c>
      <c r="AT879">
        <v>4</v>
      </c>
      <c r="AU879" t="s">
        <v>361</v>
      </c>
      <c r="BA879" t="s">
        <v>361</v>
      </c>
      <c r="BJ879" t="s">
        <v>361</v>
      </c>
      <c r="BP879" t="s">
        <v>361</v>
      </c>
      <c r="BV879" t="s">
        <v>361</v>
      </c>
      <c r="CE879" t="s">
        <v>361</v>
      </c>
      <c r="CN879" t="s">
        <v>359</v>
      </c>
      <c r="CO879" t="s">
        <v>359</v>
      </c>
      <c r="CP879" t="s">
        <v>375</v>
      </c>
      <c r="CQ879" t="s">
        <v>359</v>
      </c>
      <c r="CR879">
        <v>0</v>
      </c>
      <c r="CS879" t="s">
        <v>359</v>
      </c>
      <c r="CT879" t="s">
        <v>376</v>
      </c>
      <c r="CU879" t="s">
        <v>359</v>
      </c>
      <c r="CV879" t="s">
        <v>375</v>
      </c>
      <c r="CW879" t="s">
        <v>359</v>
      </c>
      <c r="CX879" t="s">
        <v>12456</v>
      </c>
      <c r="CY879" t="s">
        <v>12457</v>
      </c>
      <c r="CZ879" t="s">
        <v>12458</v>
      </c>
      <c r="DA879" t="s">
        <v>12459</v>
      </c>
      <c r="DB879">
        <v>2</v>
      </c>
      <c r="DC879" t="s">
        <v>12460</v>
      </c>
      <c r="DD879">
        <v>2012</v>
      </c>
      <c r="DE879" t="s">
        <v>370</v>
      </c>
      <c r="DF879" t="s">
        <v>361</v>
      </c>
      <c r="DJ879" t="s">
        <v>359</v>
      </c>
      <c r="DL879" t="s">
        <v>370</v>
      </c>
      <c r="DM879" t="s">
        <v>12453</v>
      </c>
      <c r="DN879" t="s">
        <v>12461</v>
      </c>
    </row>
    <row r="880" spans="1:118" x14ac:dyDescent="0.3">
      <c r="A880" t="s">
        <v>12462</v>
      </c>
      <c r="B880">
        <v>1</v>
      </c>
      <c r="D880" t="s">
        <v>559</v>
      </c>
      <c r="E880" t="s">
        <v>12463</v>
      </c>
      <c r="F880" t="s">
        <v>12464</v>
      </c>
      <c r="G880" t="s">
        <v>562</v>
      </c>
      <c r="H880" t="s">
        <v>12465</v>
      </c>
      <c r="I880">
        <v>2017</v>
      </c>
      <c r="J880" t="s">
        <v>353</v>
      </c>
      <c r="K880" t="s">
        <v>354</v>
      </c>
      <c r="L880" t="s">
        <v>606</v>
      </c>
      <c r="M880" t="s">
        <v>607</v>
      </c>
      <c r="N880" t="s">
        <v>3995</v>
      </c>
      <c r="Q880" t="s">
        <v>2579</v>
      </c>
      <c r="R880">
        <v>8284</v>
      </c>
      <c r="T880">
        <v>122</v>
      </c>
      <c r="U880">
        <v>32</v>
      </c>
      <c r="V880">
        <v>90</v>
      </c>
      <c r="W880" t="s">
        <v>359</v>
      </c>
      <c r="X880" t="s">
        <v>360</v>
      </c>
      <c r="Z880">
        <v>2014</v>
      </c>
      <c r="AA880" t="s">
        <v>359</v>
      </c>
      <c r="AB880" t="s">
        <v>12466</v>
      </c>
      <c r="AC880" t="s">
        <v>362</v>
      </c>
      <c r="AE880">
        <v>4</v>
      </c>
      <c r="AF880" t="s">
        <v>363</v>
      </c>
      <c r="AG880" t="s">
        <v>2411</v>
      </c>
      <c r="AH880" t="s">
        <v>12467</v>
      </c>
      <c r="AI880" t="s">
        <v>2413</v>
      </c>
      <c r="AJ880" t="s">
        <v>2414</v>
      </c>
      <c r="AL880" t="s">
        <v>359</v>
      </c>
      <c r="AM880">
        <v>4</v>
      </c>
      <c r="AN880" t="s">
        <v>359</v>
      </c>
      <c r="AO880">
        <v>5</v>
      </c>
      <c r="AQ880" t="s">
        <v>2415</v>
      </c>
      <c r="AR880">
        <v>2014</v>
      </c>
      <c r="AS880" t="s">
        <v>369</v>
      </c>
      <c r="AT880">
        <v>4</v>
      </c>
      <c r="AU880" t="s">
        <v>359</v>
      </c>
      <c r="AV880">
        <v>2</v>
      </c>
      <c r="AX880">
        <v>2014</v>
      </c>
      <c r="AY880" t="s">
        <v>370</v>
      </c>
      <c r="AZ880">
        <v>8000</v>
      </c>
      <c r="BA880" t="s">
        <v>359</v>
      </c>
      <c r="BB880">
        <v>13</v>
      </c>
      <c r="BC880" t="s">
        <v>2416</v>
      </c>
      <c r="BD880" t="s">
        <v>2417</v>
      </c>
      <c r="BE880" t="s">
        <v>368</v>
      </c>
      <c r="BF880" t="s">
        <v>2419</v>
      </c>
      <c r="BH880">
        <v>2014</v>
      </c>
      <c r="BI880" t="s">
        <v>370</v>
      </c>
      <c r="BJ880" t="s">
        <v>361</v>
      </c>
      <c r="BP880" t="s">
        <v>359</v>
      </c>
      <c r="BQ880">
        <v>2</v>
      </c>
      <c r="BS880">
        <v>2014</v>
      </c>
      <c r="BT880" t="s">
        <v>370</v>
      </c>
      <c r="BU880">
        <v>7000</v>
      </c>
      <c r="BV880" t="s">
        <v>359</v>
      </c>
      <c r="BW880">
        <v>2</v>
      </c>
      <c r="BY880">
        <v>2014</v>
      </c>
      <c r="BZ880" t="s">
        <v>369</v>
      </c>
      <c r="CA880" t="s">
        <v>359</v>
      </c>
      <c r="CC880">
        <v>2014</v>
      </c>
      <c r="CD880" t="s">
        <v>370</v>
      </c>
      <c r="CE880" t="s">
        <v>361</v>
      </c>
      <c r="CN880" t="s">
        <v>359</v>
      </c>
      <c r="CO880" t="s">
        <v>359</v>
      </c>
      <c r="CP880" t="s">
        <v>375</v>
      </c>
      <c r="CQ880" t="s">
        <v>359</v>
      </c>
      <c r="CR880">
        <v>0</v>
      </c>
      <c r="CS880" t="s">
        <v>359</v>
      </c>
      <c r="CT880" t="s">
        <v>376</v>
      </c>
      <c r="CU880" t="s">
        <v>359</v>
      </c>
      <c r="CV880" t="s">
        <v>375</v>
      </c>
      <c r="CW880" t="s">
        <v>359</v>
      </c>
      <c r="CX880" t="s">
        <v>12468</v>
      </c>
      <c r="CY880" t="s">
        <v>12469</v>
      </c>
      <c r="CZ880" t="s">
        <v>12470</v>
      </c>
      <c r="DA880" t="s">
        <v>12471</v>
      </c>
      <c r="DB880">
        <v>17</v>
      </c>
      <c r="DC880" t="s">
        <v>12472</v>
      </c>
      <c r="DD880">
        <v>2014</v>
      </c>
      <c r="DE880" t="s">
        <v>370</v>
      </c>
      <c r="DF880" t="s">
        <v>361</v>
      </c>
      <c r="DJ880" t="s">
        <v>361</v>
      </c>
      <c r="DK880" t="s">
        <v>12473</v>
      </c>
      <c r="DL880" t="s">
        <v>622</v>
      </c>
      <c r="DM880" t="s">
        <v>12474</v>
      </c>
      <c r="DN880" t="s">
        <v>12475</v>
      </c>
    </row>
    <row r="881" spans="1:118" x14ac:dyDescent="0.3">
      <c r="A881" t="s">
        <v>12476</v>
      </c>
      <c r="B881">
        <v>1</v>
      </c>
      <c r="D881" t="s">
        <v>631</v>
      </c>
      <c r="E881" t="s">
        <v>12477</v>
      </c>
      <c r="F881" t="s">
        <v>12478</v>
      </c>
      <c r="G881" t="s">
        <v>634</v>
      </c>
      <c r="H881" t="s">
        <v>12479</v>
      </c>
      <c r="I881">
        <v>2017</v>
      </c>
      <c r="J881" t="s">
        <v>353</v>
      </c>
      <c r="K881" t="s">
        <v>354</v>
      </c>
      <c r="L881" t="s">
        <v>564</v>
      </c>
      <c r="M881" t="s">
        <v>636</v>
      </c>
      <c r="N881" t="s">
        <v>817</v>
      </c>
      <c r="Q881" t="s">
        <v>771</v>
      </c>
      <c r="R881">
        <v>6074</v>
      </c>
      <c r="T881">
        <v>135</v>
      </c>
      <c r="U881">
        <v>28</v>
      </c>
      <c r="V881">
        <v>107</v>
      </c>
      <c r="W881" t="s">
        <v>359</v>
      </c>
      <c r="X881" t="s">
        <v>360</v>
      </c>
      <c r="Z881">
        <v>2014</v>
      </c>
      <c r="AA881" t="s">
        <v>361</v>
      </c>
      <c r="AC881" t="s">
        <v>2268</v>
      </c>
      <c r="AE881">
        <v>1</v>
      </c>
      <c r="AF881" t="s">
        <v>363</v>
      </c>
      <c r="AG881" t="s">
        <v>773</v>
      </c>
      <c r="AH881" t="s">
        <v>2269</v>
      </c>
      <c r="AI881" t="s">
        <v>775</v>
      </c>
      <c r="AJ881" t="s">
        <v>776</v>
      </c>
      <c r="AL881" t="s">
        <v>359</v>
      </c>
      <c r="AM881">
        <v>4.4400000000000004</v>
      </c>
      <c r="AN881" t="s">
        <v>359</v>
      </c>
      <c r="AO881">
        <v>1</v>
      </c>
      <c r="AQ881" t="s">
        <v>401</v>
      </c>
      <c r="AR881">
        <v>2014</v>
      </c>
      <c r="AS881" t="s">
        <v>370</v>
      </c>
      <c r="AT881">
        <v>4.4400000000000004</v>
      </c>
      <c r="AU881" t="s">
        <v>359</v>
      </c>
      <c r="AV881">
        <v>1</v>
      </c>
      <c r="AX881">
        <v>2014</v>
      </c>
      <c r="AY881" t="s">
        <v>370</v>
      </c>
      <c r="AZ881">
        <v>3000</v>
      </c>
      <c r="BA881" t="s">
        <v>359</v>
      </c>
      <c r="BB881">
        <v>16</v>
      </c>
      <c r="BC881" t="s">
        <v>777</v>
      </c>
      <c r="BD881" t="s">
        <v>2270</v>
      </c>
      <c r="BE881" t="s">
        <v>779</v>
      </c>
      <c r="BF881" t="s">
        <v>2271</v>
      </c>
      <c r="BH881">
        <v>2014</v>
      </c>
      <c r="BI881" t="s">
        <v>370</v>
      </c>
      <c r="BJ881" t="s">
        <v>359</v>
      </c>
      <c r="BK881">
        <v>8</v>
      </c>
      <c r="BL881" t="s">
        <v>2272</v>
      </c>
      <c r="BN881">
        <v>2014</v>
      </c>
      <c r="BO881" t="s">
        <v>369</v>
      </c>
      <c r="BP881" t="s">
        <v>359</v>
      </c>
      <c r="BQ881">
        <v>3</v>
      </c>
      <c r="BS881">
        <v>2014</v>
      </c>
      <c r="BT881" t="s">
        <v>369</v>
      </c>
      <c r="BU881">
        <v>20000</v>
      </c>
      <c r="BV881" t="s">
        <v>359</v>
      </c>
      <c r="BW881">
        <v>1</v>
      </c>
      <c r="BY881">
        <v>2014</v>
      </c>
      <c r="BZ881" t="s">
        <v>369</v>
      </c>
      <c r="CA881" t="s">
        <v>359</v>
      </c>
      <c r="CC881">
        <v>2014</v>
      </c>
      <c r="CD881" t="s">
        <v>370</v>
      </c>
      <c r="CE881" t="s">
        <v>361</v>
      </c>
      <c r="CN881" t="s">
        <v>359</v>
      </c>
      <c r="CO881" t="s">
        <v>359</v>
      </c>
      <c r="CP881" t="s">
        <v>375</v>
      </c>
      <c r="CQ881" t="s">
        <v>359</v>
      </c>
      <c r="CR881">
        <v>0</v>
      </c>
      <c r="CS881" t="s">
        <v>359</v>
      </c>
      <c r="CT881" t="s">
        <v>376</v>
      </c>
      <c r="CU881" t="s">
        <v>359</v>
      </c>
      <c r="CV881" t="s">
        <v>375</v>
      </c>
      <c r="CW881" t="s">
        <v>359</v>
      </c>
      <c r="CX881" t="s">
        <v>12480</v>
      </c>
      <c r="CY881" t="s">
        <v>12481</v>
      </c>
      <c r="CZ881" t="s">
        <v>12482</v>
      </c>
      <c r="DA881" t="s">
        <v>12483</v>
      </c>
      <c r="DB881">
        <v>28</v>
      </c>
      <c r="DC881" t="s">
        <v>12484</v>
      </c>
      <c r="DD881">
        <v>2014</v>
      </c>
      <c r="DE881" t="s">
        <v>370</v>
      </c>
      <c r="DF881" t="s">
        <v>361</v>
      </c>
      <c r="DJ881" t="s">
        <v>359</v>
      </c>
      <c r="DL881" t="s">
        <v>370</v>
      </c>
      <c r="DN881" t="s">
        <v>12485</v>
      </c>
    </row>
    <row r="882" spans="1:118" x14ac:dyDescent="0.3">
      <c r="A882" t="s">
        <v>12486</v>
      </c>
      <c r="B882">
        <v>1</v>
      </c>
      <c r="D882" t="s">
        <v>579</v>
      </c>
      <c r="E882" t="s">
        <v>12487</v>
      </c>
      <c r="F882" t="s">
        <v>12488</v>
      </c>
      <c r="G882" t="s">
        <v>914</v>
      </c>
      <c r="H882" t="s">
        <v>12489</v>
      </c>
      <c r="I882">
        <v>2017</v>
      </c>
      <c r="J882" t="s">
        <v>353</v>
      </c>
      <c r="K882" t="s">
        <v>354</v>
      </c>
      <c r="L882" t="s">
        <v>754</v>
      </c>
      <c r="M882" t="s">
        <v>1476</v>
      </c>
      <c r="N882" t="s">
        <v>1477</v>
      </c>
      <c r="Q882" t="s">
        <v>1478</v>
      </c>
      <c r="R882">
        <v>5544</v>
      </c>
      <c r="T882">
        <v>203</v>
      </c>
      <c r="U882">
        <v>203</v>
      </c>
      <c r="V882">
        <v>0</v>
      </c>
      <c r="W882" t="s">
        <v>359</v>
      </c>
      <c r="X882" t="s">
        <v>394</v>
      </c>
      <c r="Z882">
        <v>1998</v>
      </c>
      <c r="AA882" t="s">
        <v>359</v>
      </c>
      <c r="AB882" t="s">
        <v>12490</v>
      </c>
      <c r="AC882" t="s">
        <v>362</v>
      </c>
      <c r="AD882" t="s">
        <v>1479</v>
      </c>
      <c r="AE882">
        <v>2</v>
      </c>
      <c r="AF882" t="s">
        <v>363</v>
      </c>
      <c r="AG882" t="s">
        <v>918</v>
      </c>
      <c r="AH882" t="s">
        <v>919</v>
      </c>
      <c r="AI882" t="s">
        <v>920</v>
      </c>
      <c r="AJ882" t="s">
        <v>921</v>
      </c>
      <c r="AL882" t="s">
        <v>359</v>
      </c>
      <c r="AM882">
        <v>20</v>
      </c>
      <c r="AN882" t="s">
        <v>359</v>
      </c>
      <c r="AO882">
        <v>1</v>
      </c>
      <c r="AQ882" t="s">
        <v>401</v>
      </c>
      <c r="AR882">
        <v>2016</v>
      </c>
      <c r="AS882" t="s">
        <v>370</v>
      </c>
      <c r="AT882">
        <v>20</v>
      </c>
      <c r="AU882" t="s">
        <v>359</v>
      </c>
      <c r="AV882">
        <v>2</v>
      </c>
      <c r="AX882">
        <v>2016</v>
      </c>
      <c r="AY882" t="s">
        <v>370</v>
      </c>
      <c r="AZ882">
        <v>5000</v>
      </c>
      <c r="BA882" t="s">
        <v>359</v>
      </c>
      <c r="BB882">
        <v>15</v>
      </c>
      <c r="BC882" t="s">
        <v>922</v>
      </c>
      <c r="BD882" t="s">
        <v>923</v>
      </c>
      <c r="BE882" t="s">
        <v>924</v>
      </c>
      <c r="BF882" t="s">
        <v>925</v>
      </c>
      <c r="BH882">
        <v>2016</v>
      </c>
      <c r="BI882" t="s">
        <v>370</v>
      </c>
      <c r="BJ882" t="s">
        <v>361</v>
      </c>
      <c r="BP882" t="s">
        <v>359</v>
      </c>
      <c r="BQ882">
        <v>2</v>
      </c>
      <c r="BS882">
        <v>2016</v>
      </c>
      <c r="BT882" t="s">
        <v>370</v>
      </c>
      <c r="BU882">
        <v>5000</v>
      </c>
      <c r="BV882" t="s">
        <v>359</v>
      </c>
      <c r="BW882">
        <v>1</v>
      </c>
      <c r="BY882">
        <v>2016</v>
      </c>
      <c r="BZ882" t="s">
        <v>370</v>
      </c>
      <c r="CA882" t="s">
        <v>359</v>
      </c>
      <c r="CC882">
        <v>2016</v>
      </c>
      <c r="CD882" t="s">
        <v>370</v>
      </c>
      <c r="CE882" t="s">
        <v>361</v>
      </c>
      <c r="CN882" t="s">
        <v>359</v>
      </c>
      <c r="CO882" t="s">
        <v>359</v>
      </c>
      <c r="CP882" t="s">
        <v>375</v>
      </c>
      <c r="CQ882" t="s">
        <v>359</v>
      </c>
      <c r="CR882">
        <v>0</v>
      </c>
      <c r="CS882" t="s">
        <v>359</v>
      </c>
      <c r="CT882" t="s">
        <v>376</v>
      </c>
      <c r="CU882" t="s">
        <v>359</v>
      </c>
      <c r="CV882" t="s">
        <v>375</v>
      </c>
      <c r="CW882" t="s">
        <v>359</v>
      </c>
      <c r="CX882" t="s">
        <v>12491</v>
      </c>
      <c r="CY882" t="s">
        <v>12492</v>
      </c>
      <c r="CZ882" t="s">
        <v>12493</v>
      </c>
      <c r="DA882" t="s">
        <v>12494</v>
      </c>
      <c r="DB882">
        <v>1</v>
      </c>
      <c r="DC882" t="s">
        <v>12495</v>
      </c>
      <c r="DD882">
        <v>2016</v>
      </c>
      <c r="DE882" t="s">
        <v>370</v>
      </c>
      <c r="DF882" t="s">
        <v>361</v>
      </c>
      <c r="DJ882" t="s">
        <v>359</v>
      </c>
      <c r="DL882" t="s">
        <v>370</v>
      </c>
      <c r="DM882" t="s">
        <v>1186</v>
      </c>
      <c r="DN882" t="s">
        <v>12496</v>
      </c>
    </row>
    <row r="883" spans="1:118" x14ac:dyDescent="0.3">
      <c r="A883" t="s">
        <v>12497</v>
      </c>
      <c r="B883">
        <v>1</v>
      </c>
      <c r="D883" t="s">
        <v>465</v>
      </c>
      <c r="E883" t="s">
        <v>12498</v>
      </c>
      <c r="F883" t="s">
        <v>12499</v>
      </c>
      <c r="G883" t="s">
        <v>468</v>
      </c>
      <c r="H883" t="s">
        <v>1057</v>
      </c>
      <c r="I883">
        <v>2017</v>
      </c>
      <c r="J883" t="s">
        <v>353</v>
      </c>
      <c r="K883" t="s">
        <v>354</v>
      </c>
      <c r="L883" t="s">
        <v>664</v>
      </c>
      <c r="M883" t="s">
        <v>2146</v>
      </c>
      <c r="N883" t="s">
        <v>3761</v>
      </c>
      <c r="Q883" t="s">
        <v>12500</v>
      </c>
      <c r="R883">
        <v>30604</v>
      </c>
      <c r="T883">
        <v>142</v>
      </c>
      <c r="U883">
        <v>142</v>
      </c>
      <c r="V883">
        <v>0</v>
      </c>
      <c r="W883" t="s">
        <v>359</v>
      </c>
      <c r="X883" t="s">
        <v>360</v>
      </c>
      <c r="Z883">
        <v>2017</v>
      </c>
      <c r="AA883" t="s">
        <v>359</v>
      </c>
      <c r="AB883" t="s">
        <v>12501</v>
      </c>
      <c r="AC883" t="s">
        <v>362</v>
      </c>
      <c r="AD883" t="s">
        <v>4465</v>
      </c>
      <c r="AE883">
        <v>2</v>
      </c>
      <c r="AF883" t="s">
        <v>363</v>
      </c>
      <c r="AG883" t="s">
        <v>670</v>
      </c>
      <c r="AH883" t="s">
        <v>671</v>
      </c>
      <c r="AI883" t="s">
        <v>672</v>
      </c>
      <c r="AJ883" t="s">
        <v>673</v>
      </c>
      <c r="AL883" t="s">
        <v>359</v>
      </c>
      <c r="AM883">
        <v>5</v>
      </c>
      <c r="AN883" t="s">
        <v>361</v>
      </c>
      <c r="AT883">
        <v>5</v>
      </c>
      <c r="AU883" t="s">
        <v>359</v>
      </c>
      <c r="AV883">
        <v>1</v>
      </c>
      <c r="AW883" t="s">
        <v>12502</v>
      </c>
      <c r="AX883">
        <v>2017</v>
      </c>
      <c r="AY883" t="s">
        <v>370</v>
      </c>
      <c r="AZ883">
        <v>500</v>
      </c>
      <c r="BA883" t="s">
        <v>359</v>
      </c>
      <c r="BB883">
        <v>1</v>
      </c>
      <c r="BC883" t="s">
        <v>12503</v>
      </c>
      <c r="BD883" t="s">
        <v>12504</v>
      </c>
      <c r="BE883" t="s">
        <v>12505</v>
      </c>
      <c r="BF883" t="s">
        <v>12506</v>
      </c>
      <c r="BG883" t="s">
        <v>12507</v>
      </c>
      <c r="BH883">
        <v>2017</v>
      </c>
      <c r="BI883" t="s">
        <v>370</v>
      </c>
      <c r="BJ883" t="s">
        <v>361</v>
      </c>
      <c r="BP883" t="s">
        <v>359</v>
      </c>
      <c r="BQ883">
        <v>1</v>
      </c>
      <c r="BR883" t="s">
        <v>12508</v>
      </c>
      <c r="BS883">
        <v>2017</v>
      </c>
      <c r="BT883" t="s">
        <v>370</v>
      </c>
      <c r="BU883">
        <v>500</v>
      </c>
      <c r="BV883" t="s">
        <v>361</v>
      </c>
      <c r="CE883" t="s">
        <v>361</v>
      </c>
      <c r="CN883" t="s">
        <v>359</v>
      </c>
      <c r="CO883" t="s">
        <v>359</v>
      </c>
      <c r="CP883" t="s">
        <v>375</v>
      </c>
      <c r="CQ883" t="s">
        <v>359</v>
      </c>
      <c r="CR883">
        <v>0</v>
      </c>
      <c r="CS883" t="s">
        <v>359</v>
      </c>
      <c r="CT883" t="s">
        <v>376</v>
      </c>
      <c r="CU883" t="s">
        <v>359</v>
      </c>
      <c r="CV883" t="s">
        <v>375</v>
      </c>
      <c r="CW883" t="s">
        <v>359</v>
      </c>
      <c r="CX883" t="s">
        <v>12509</v>
      </c>
      <c r="CY883" t="s">
        <v>12510</v>
      </c>
      <c r="CZ883" t="s">
        <v>12511</v>
      </c>
      <c r="DA883" t="s">
        <v>12512</v>
      </c>
      <c r="DB883">
        <v>2</v>
      </c>
      <c r="DC883" t="s">
        <v>12513</v>
      </c>
      <c r="DD883">
        <v>2017</v>
      </c>
      <c r="DE883" t="s">
        <v>622</v>
      </c>
      <c r="DF883" t="s">
        <v>361</v>
      </c>
      <c r="DJ883" t="s">
        <v>361</v>
      </c>
      <c r="DK883" t="s">
        <v>4465</v>
      </c>
      <c r="DL883" t="s">
        <v>622</v>
      </c>
      <c r="DM883" t="s">
        <v>4465</v>
      </c>
      <c r="DN883" t="s">
        <v>12514</v>
      </c>
    </row>
    <row r="884" spans="1:118" x14ac:dyDescent="0.3">
      <c r="A884" t="s">
        <v>12515</v>
      </c>
      <c r="B884">
        <v>1</v>
      </c>
      <c r="D884" t="s">
        <v>348</v>
      </c>
      <c r="E884" t="s">
        <v>12516</v>
      </c>
      <c r="F884" t="s">
        <v>12517</v>
      </c>
      <c r="G884" t="s">
        <v>351</v>
      </c>
      <c r="H884" t="s">
        <v>2060</v>
      </c>
      <c r="I884">
        <v>2017</v>
      </c>
      <c r="J884" t="s">
        <v>353</v>
      </c>
      <c r="K884" t="s">
        <v>354</v>
      </c>
      <c r="L884" t="s">
        <v>981</v>
      </c>
      <c r="M884" t="s">
        <v>1291</v>
      </c>
      <c r="N884" t="s">
        <v>1476</v>
      </c>
      <c r="Q884" t="s">
        <v>983</v>
      </c>
      <c r="R884">
        <v>14106</v>
      </c>
      <c r="T884">
        <v>380</v>
      </c>
      <c r="U884">
        <v>0</v>
      </c>
      <c r="V884">
        <v>380</v>
      </c>
      <c r="W884" t="s">
        <v>359</v>
      </c>
      <c r="X884" t="s">
        <v>360</v>
      </c>
      <c r="Z884">
        <v>2009</v>
      </c>
      <c r="AA884" t="s">
        <v>361</v>
      </c>
      <c r="AC884" t="s">
        <v>362</v>
      </c>
      <c r="AD884" t="s">
        <v>12518</v>
      </c>
      <c r="AE884">
        <v>3</v>
      </c>
      <c r="AF884" t="s">
        <v>363</v>
      </c>
      <c r="AG884" t="s">
        <v>450</v>
      </c>
      <c r="AH884" t="s">
        <v>451</v>
      </c>
      <c r="AI884" t="s">
        <v>452</v>
      </c>
      <c r="AJ884" t="s">
        <v>453</v>
      </c>
      <c r="AL884" t="s">
        <v>359</v>
      </c>
      <c r="AM884">
        <v>4.5</v>
      </c>
      <c r="AN884" t="s">
        <v>359</v>
      </c>
      <c r="AO884">
        <v>3</v>
      </c>
      <c r="AQ884" t="s">
        <v>368</v>
      </c>
      <c r="AR884">
        <v>2009</v>
      </c>
      <c r="AS884" t="s">
        <v>370</v>
      </c>
      <c r="AT884">
        <v>4.5</v>
      </c>
      <c r="AU884" t="s">
        <v>359</v>
      </c>
      <c r="AV884">
        <v>2</v>
      </c>
      <c r="AX884">
        <v>2009</v>
      </c>
      <c r="AY884" t="s">
        <v>370</v>
      </c>
      <c r="AZ884">
        <v>3000</v>
      </c>
      <c r="BA884" t="s">
        <v>359</v>
      </c>
      <c r="BB884">
        <v>3</v>
      </c>
      <c r="BC884" t="s">
        <v>3543</v>
      </c>
      <c r="BD884" t="s">
        <v>3544</v>
      </c>
      <c r="BE884" t="s">
        <v>3545</v>
      </c>
      <c r="BF884" t="s">
        <v>3546</v>
      </c>
      <c r="BH884">
        <v>2014</v>
      </c>
      <c r="BI884" t="s">
        <v>622</v>
      </c>
      <c r="BJ884" t="s">
        <v>359</v>
      </c>
      <c r="BK884">
        <v>8</v>
      </c>
      <c r="BL884" t="s">
        <v>368</v>
      </c>
      <c r="BN884">
        <v>2014</v>
      </c>
      <c r="BO884" t="s">
        <v>622</v>
      </c>
      <c r="BP884" t="s">
        <v>359</v>
      </c>
      <c r="BQ884">
        <v>2</v>
      </c>
      <c r="BS884">
        <v>2014</v>
      </c>
      <c r="BT884" t="s">
        <v>622</v>
      </c>
      <c r="BU884">
        <v>3000</v>
      </c>
      <c r="BV884" t="s">
        <v>359</v>
      </c>
      <c r="BW884">
        <v>1</v>
      </c>
      <c r="BY884">
        <v>2009</v>
      </c>
      <c r="BZ884" t="s">
        <v>370</v>
      </c>
      <c r="CA884" t="s">
        <v>359</v>
      </c>
      <c r="CC884">
        <v>2009</v>
      </c>
      <c r="CD884" t="s">
        <v>370</v>
      </c>
      <c r="CE884" t="s">
        <v>361</v>
      </c>
      <c r="CN884" t="s">
        <v>359</v>
      </c>
      <c r="CO884" t="s">
        <v>359</v>
      </c>
      <c r="CP884" t="s">
        <v>375</v>
      </c>
      <c r="CQ884" t="s">
        <v>359</v>
      </c>
      <c r="CR884">
        <v>0</v>
      </c>
      <c r="CS884" t="s">
        <v>359</v>
      </c>
      <c r="CT884" t="s">
        <v>376</v>
      </c>
      <c r="CU884" t="s">
        <v>359</v>
      </c>
      <c r="CV884" t="s">
        <v>375</v>
      </c>
      <c r="CW884" t="s">
        <v>359</v>
      </c>
      <c r="CX884" t="s">
        <v>12519</v>
      </c>
      <c r="CY884" t="s">
        <v>12520</v>
      </c>
      <c r="CZ884" t="s">
        <v>12521</v>
      </c>
      <c r="DA884" t="s">
        <v>12522</v>
      </c>
      <c r="DB884">
        <v>1</v>
      </c>
      <c r="DC884" t="s">
        <v>12523</v>
      </c>
      <c r="DD884">
        <v>2014</v>
      </c>
      <c r="DE884" t="s">
        <v>622</v>
      </c>
      <c r="DF884" t="s">
        <v>359</v>
      </c>
      <c r="DG884">
        <v>365</v>
      </c>
      <c r="DH884">
        <v>0</v>
      </c>
      <c r="DI884" t="s">
        <v>12524</v>
      </c>
      <c r="DJ884" t="s">
        <v>361</v>
      </c>
      <c r="DK884" t="s">
        <v>6809</v>
      </c>
      <c r="DL884" t="s">
        <v>622</v>
      </c>
      <c r="DM884" t="s">
        <v>12524</v>
      </c>
      <c r="DN884" t="s">
        <v>12525</v>
      </c>
    </row>
    <row r="885" spans="1:118" x14ac:dyDescent="0.3">
      <c r="A885" t="s">
        <v>12526</v>
      </c>
      <c r="B885">
        <v>1</v>
      </c>
      <c r="D885" t="s">
        <v>487</v>
      </c>
      <c r="E885" t="s">
        <v>12527</v>
      </c>
      <c r="F885" t="s">
        <v>12528</v>
      </c>
      <c r="G885" t="s">
        <v>490</v>
      </c>
      <c r="H885" t="s">
        <v>6347</v>
      </c>
      <c r="I885">
        <v>2017</v>
      </c>
      <c r="J885" t="s">
        <v>353</v>
      </c>
      <c r="K885" t="s">
        <v>354</v>
      </c>
      <c r="L885" t="s">
        <v>537</v>
      </c>
      <c r="M885" t="s">
        <v>538</v>
      </c>
      <c r="N885" t="s">
        <v>3859</v>
      </c>
      <c r="Q885" t="s">
        <v>1121</v>
      </c>
      <c r="T885">
        <v>139</v>
      </c>
      <c r="U885">
        <v>50</v>
      </c>
      <c r="V885">
        <v>89</v>
      </c>
      <c r="W885" t="s">
        <v>359</v>
      </c>
      <c r="X885" t="s">
        <v>360</v>
      </c>
      <c r="Z885">
        <v>2015</v>
      </c>
      <c r="AA885" t="s">
        <v>359</v>
      </c>
      <c r="AB885" t="s">
        <v>1122</v>
      </c>
      <c r="AC885" t="s">
        <v>362</v>
      </c>
      <c r="AE885">
        <v>2</v>
      </c>
      <c r="AF885" t="s">
        <v>363</v>
      </c>
      <c r="AG885" t="s">
        <v>1123</v>
      </c>
      <c r="AH885" t="s">
        <v>425</v>
      </c>
      <c r="AI885" t="s">
        <v>426</v>
      </c>
      <c r="AJ885" t="s">
        <v>427</v>
      </c>
      <c r="AL885" t="s">
        <v>359</v>
      </c>
      <c r="AM885">
        <v>5</v>
      </c>
      <c r="AN885" t="s">
        <v>359</v>
      </c>
      <c r="AO885">
        <v>1</v>
      </c>
      <c r="AQ885" t="s">
        <v>401</v>
      </c>
      <c r="AR885">
        <v>2015</v>
      </c>
      <c r="AS885" t="s">
        <v>370</v>
      </c>
      <c r="AT885">
        <v>5</v>
      </c>
      <c r="AU885" t="s">
        <v>359</v>
      </c>
      <c r="AV885">
        <v>1</v>
      </c>
      <c r="AX885">
        <v>2015</v>
      </c>
      <c r="AY885" t="s">
        <v>370</v>
      </c>
      <c r="AZ885">
        <v>1000</v>
      </c>
      <c r="BA885" t="s">
        <v>359</v>
      </c>
      <c r="BB885">
        <v>7</v>
      </c>
      <c r="BC885" t="s">
        <v>1124</v>
      </c>
      <c r="BD885" t="s">
        <v>3142</v>
      </c>
      <c r="BE885" t="s">
        <v>1126</v>
      </c>
      <c r="BF885" t="s">
        <v>3143</v>
      </c>
      <c r="BH885">
        <v>2015</v>
      </c>
      <c r="BI885" t="s">
        <v>370</v>
      </c>
      <c r="BJ885" t="s">
        <v>359</v>
      </c>
      <c r="BK885">
        <v>8</v>
      </c>
      <c r="BL885" t="s">
        <v>1402</v>
      </c>
      <c r="BN885">
        <v>2015</v>
      </c>
      <c r="BO885" t="s">
        <v>370</v>
      </c>
      <c r="BP885" t="s">
        <v>359</v>
      </c>
      <c r="BQ885">
        <v>3</v>
      </c>
      <c r="BS885">
        <v>2015</v>
      </c>
      <c r="BT885" t="s">
        <v>370</v>
      </c>
      <c r="BU885">
        <v>6000</v>
      </c>
      <c r="BV885" t="s">
        <v>359</v>
      </c>
      <c r="BW885">
        <v>2</v>
      </c>
      <c r="BY885">
        <v>2015</v>
      </c>
      <c r="BZ885" t="s">
        <v>370</v>
      </c>
      <c r="CA885" t="s">
        <v>359</v>
      </c>
      <c r="CC885">
        <v>2015</v>
      </c>
      <c r="CD885" t="s">
        <v>370</v>
      </c>
      <c r="CE885" t="s">
        <v>361</v>
      </c>
      <c r="CN885" t="s">
        <v>359</v>
      </c>
      <c r="CO885" t="s">
        <v>359</v>
      </c>
      <c r="CP885" t="s">
        <v>375</v>
      </c>
      <c r="CQ885" t="s">
        <v>359</v>
      </c>
      <c r="CR885">
        <v>0</v>
      </c>
      <c r="CS885" t="s">
        <v>359</v>
      </c>
      <c r="CT885" t="s">
        <v>376</v>
      </c>
      <c r="CU885" t="s">
        <v>359</v>
      </c>
      <c r="CV885" t="s">
        <v>375</v>
      </c>
      <c r="CW885" t="s">
        <v>359</v>
      </c>
      <c r="CX885" t="s">
        <v>12529</v>
      </c>
      <c r="CY885" t="s">
        <v>12530</v>
      </c>
      <c r="CZ885" t="s">
        <v>7651</v>
      </c>
      <c r="DA885" t="s">
        <v>12531</v>
      </c>
      <c r="DB885">
        <v>2</v>
      </c>
      <c r="DC885" t="s">
        <v>12532</v>
      </c>
      <c r="DD885">
        <v>2015</v>
      </c>
      <c r="DE885" t="s">
        <v>370</v>
      </c>
      <c r="DF885" t="s">
        <v>361</v>
      </c>
      <c r="DJ885" t="s">
        <v>359</v>
      </c>
      <c r="DL885" t="s">
        <v>370</v>
      </c>
      <c r="DN885" t="s">
        <v>12533</v>
      </c>
    </row>
    <row r="886" spans="1:118" x14ac:dyDescent="0.3">
      <c r="A886" t="s">
        <v>12534</v>
      </c>
      <c r="B886">
        <v>1</v>
      </c>
      <c r="D886" t="s">
        <v>348</v>
      </c>
      <c r="E886" t="s">
        <v>12535</v>
      </c>
      <c r="F886" t="s">
        <v>12536</v>
      </c>
      <c r="G886" t="s">
        <v>351</v>
      </c>
      <c r="H886" t="s">
        <v>9766</v>
      </c>
      <c r="I886">
        <v>2017</v>
      </c>
      <c r="J886" t="s">
        <v>353</v>
      </c>
      <c r="K886" t="s">
        <v>354</v>
      </c>
      <c r="L886" t="s">
        <v>996</v>
      </c>
      <c r="M886" t="s">
        <v>997</v>
      </c>
      <c r="N886" t="s">
        <v>3541</v>
      </c>
      <c r="Q886" t="s">
        <v>375</v>
      </c>
      <c r="R886">
        <v>6572</v>
      </c>
      <c r="T886">
        <v>1125</v>
      </c>
      <c r="U886">
        <v>0</v>
      </c>
      <c r="V886">
        <v>1125</v>
      </c>
      <c r="W886" t="s">
        <v>359</v>
      </c>
      <c r="X886" t="s">
        <v>360</v>
      </c>
      <c r="Z886">
        <v>2014</v>
      </c>
      <c r="AA886" t="s">
        <v>361</v>
      </c>
      <c r="AC886" t="s">
        <v>362</v>
      </c>
      <c r="AD886" t="s">
        <v>12518</v>
      </c>
      <c r="AE886">
        <v>3</v>
      </c>
      <c r="AF886" t="s">
        <v>363</v>
      </c>
      <c r="AG886" t="s">
        <v>450</v>
      </c>
      <c r="AH886" t="s">
        <v>451</v>
      </c>
      <c r="AI886" t="s">
        <v>452</v>
      </c>
      <c r="AJ886" t="s">
        <v>453</v>
      </c>
      <c r="AL886" t="s">
        <v>359</v>
      </c>
      <c r="AM886">
        <v>4.5</v>
      </c>
      <c r="AN886" t="s">
        <v>359</v>
      </c>
      <c r="AO886">
        <v>3</v>
      </c>
      <c r="AQ886" t="s">
        <v>368</v>
      </c>
      <c r="AR886">
        <v>2009</v>
      </c>
      <c r="AS886" t="s">
        <v>370</v>
      </c>
      <c r="AT886">
        <v>4.5</v>
      </c>
      <c r="AU886" t="s">
        <v>359</v>
      </c>
      <c r="AV886">
        <v>2</v>
      </c>
      <c r="AX886">
        <v>2009</v>
      </c>
      <c r="AY886" t="s">
        <v>370</v>
      </c>
      <c r="AZ886">
        <v>3000</v>
      </c>
      <c r="BA886" t="s">
        <v>359</v>
      </c>
      <c r="BB886">
        <v>3</v>
      </c>
      <c r="BC886" t="s">
        <v>3543</v>
      </c>
      <c r="BD886" t="s">
        <v>3544</v>
      </c>
      <c r="BE886" t="s">
        <v>3545</v>
      </c>
      <c r="BF886" t="s">
        <v>3546</v>
      </c>
      <c r="BH886">
        <v>2014</v>
      </c>
      <c r="BI886" t="s">
        <v>622</v>
      </c>
      <c r="BJ886" t="s">
        <v>359</v>
      </c>
      <c r="BK886">
        <v>8</v>
      </c>
      <c r="BL886" t="s">
        <v>368</v>
      </c>
      <c r="BN886">
        <v>2014</v>
      </c>
      <c r="BO886" t="s">
        <v>622</v>
      </c>
      <c r="BP886" t="s">
        <v>359</v>
      </c>
      <c r="BQ886">
        <v>2</v>
      </c>
      <c r="BS886">
        <v>2014</v>
      </c>
      <c r="BT886" t="s">
        <v>622</v>
      </c>
      <c r="BU886">
        <v>3000</v>
      </c>
      <c r="BV886" t="s">
        <v>359</v>
      </c>
      <c r="BW886">
        <v>1</v>
      </c>
      <c r="BY886">
        <v>2009</v>
      </c>
      <c r="BZ886" t="s">
        <v>370</v>
      </c>
      <c r="CA886" t="s">
        <v>359</v>
      </c>
      <c r="CC886">
        <v>2009</v>
      </c>
      <c r="CD886" t="s">
        <v>370</v>
      </c>
      <c r="CE886" t="s">
        <v>361</v>
      </c>
      <c r="CN886" t="s">
        <v>359</v>
      </c>
      <c r="CO886" t="s">
        <v>359</v>
      </c>
      <c r="CP886" t="s">
        <v>375</v>
      </c>
      <c r="CQ886" t="s">
        <v>359</v>
      </c>
      <c r="CR886">
        <v>0</v>
      </c>
      <c r="CS886" t="s">
        <v>359</v>
      </c>
      <c r="CT886" t="s">
        <v>376</v>
      </c>
      <c r="CU886" t="s">
        <v>359</v>
      </c>
      <c r="CV886" t="s">
        <v>375</v>
      </c>
      <c r="CW886" t="s">
        <v>359</v>
      </c>
      <c r="CX886" t="s">
        <v>12537</v>
      </c>
      <c r="CY886" t="s">
        <v>12538</v>
      </c>
      <c r="CZ886" t="s">
        <v>12539</v>
      </c>
      <c r="DA886" t="s">
        <v>12540</v>
      </c>
      <c r="DB886">
        <v>1</v>
      </c>
      <c r="DC886" t="s">
        <v>12541</v>
      </c>
      <c r="DD886">
        <v>2014</v>
      </c>
      <c r="DE886" t="s">
        <v>622</v>
      </c>
      <c r="DF886" t="s">
        <v>359</v>
      </c>
      <c r="DG886">
        <v>365</v>
      </c>
      <c r="DH886">
        <v>0</v>
      </c>
      <c r="DI886" t="s">
        <v>3553</v>
      </c>
      <c r="DJ886" t="s">
        <v>361</v>
      </c>
      <c r="DK886" t="s">
        <v>6809</v>
      </c>
      <c r="DL886" t="s">
        <v>622</v>
      </c>
      <c r="DM886" t="s">
        <v>3553</v>
      </c>
      <c r="DN886" t="s">
        <v>12542</v>
      </c>
    </row>
    <row r="887" spans="1:118" x14ac:dyDescent="0.3">
      <c r="A887" t="s">
        <v>12543</v>
      </c>
      <c r="B887">
        <v>1</v>
      </c>
      <c r="D887" t="s">
        <v>631</v>
      </c>
      <c r="E887" t="s">
        <v>12544</v>
      </c>
      <c r="F887" t="s">
        <v>12545</v>
      </c>
      <c r="G887" t="s">
        <v>634</v>
      </c>
      <c r="H887" t="s">
        <v>12546</v>
      </c>
      <c r="I887">
        <v>2017</v>
      </c>
      <c r="J887" t="s">
        <v>353</v>
      </c>
      <c r="K887" t="s">
        <v>354</v>
      </c>
      <c r="L887" t="s">
        <v>564</v>
      </c>
      <c r="M887" t="s">
        <v>636</v>
      </c>
      <c r="N887" t="s">
        <v>4889</v>
      </c>
      <c r="Q887" t="s">
        <v>771</v>
      </c>
      <c r="R887">
        <v>6074</v>
      </c>
      <c r="T887">
        <v>146</v>
      </c>
      <c r="U887">
        <v>48</v>
      </c>
      <c r="V887">
        <v>98</v>
      </c>
      <c r="W887" t="s">
        <v>359</v>
      </c>
      <c r="X887" t="s">
        <v>360</v>
      </c>
      <c r="Z887">
        <v>2014</v>
      </c>
      <c r="AA887" t="s">
        <v>359</v>
      </c>
      <c r="AB887" t="s">
        <v>818</v>
      </c>
      <c r="AC887" t="s">
        <v>362</v>
      </c>
      <c r="AE887">
        <v>1</v>
      </c>
      <c r="AF887" t="s">
        <v>363</v>
      </c>
      <c r="AG887" t="s">
        <v>773</v>
      </c>
      <c r="AH887" t="s">
        <v>12547</v>
      </c>
      <c r="AI887" t="s">
        <v>775</v>
      </c>
      <c r="AJ887" t="s">
        <v>12548</v>
      </c>
      <c r="AL887" t="s">
        <v>359</v>
      </c>
      <c r="AM887">
        <v>4.4400000000000004</v>
      </c>
      <c r="AN887" t="s">
        <v>359</v>
      </c>
      <c r="AO887">
        <v>1</v>
      </c>
      <c r="AQ887" t="s">
        <v>401</v>
      </c>
      <c r="AR887">
        <v>2014</v>
      </c>
      <c r="AS887" t="s">
        <v>370</v>
      </c>
      <c r="AT887">
        <v>4.4400000000000004</v>
      </c>
      <c r="AU887" t="s">
        <v>359</v>
      </c>
      <c r="AV887">
        <v>1</v>
      </c>
      <c r="AX887">
        <v>2014</v>
      </c>
      <c r="AY887" t="s">
        <v>370</v>
      </c>
      <c r="AZ887">
        <v>3000</v>
      </c>
      <c r="BA887" t="s">
        <v>359</v>
      </c>
      <c r="BB887">
        <v>16</v>
      </c>
      <c r="BC887" t="s">
        <v>777</v>
      </c>
      <c r="BD887" t="s">
        <v>778</v>
      </c>
      <c r="BE887" t="s">
        <v>779</v>
      </c>
      <c r="BF887" t="s">
        <v>780</v>
      </c>
      <c r="BH887">
        <v>2014</v>
      </c>
      <c r="BI887" t="s">
        <v>370</v>
      </c>
      <c r="BJ887" t="s">
        <v>359</v>
      </c>
      <c r="BK887">
        <v>8</v>
      </c>
      <c r="BL887" t="s">
        <v>819</v>
      </c>
      <c r="BN887">
        <v>2014</v>
      </c>
      <c r="BO887" t="s">
        <v>369</v>
      </c>
      <c r="BP887" t="s">
        <v>359</v>
      </c>
      <c r="BQ887">
        <v>3</v>
      </c>
      <c r="BS887">
        <v>2014</v>
      </c>
      <c r="BT887" t="s">
        <v>369</v>
      </c>
      <c r="BU887">
        <v>20000</v>
      </c>
      <c r="BV887" t="s">
        <v>359</v>
      </c>
      <c r="BW887">
        <v>1</v>
      </c>
      <c r="BY887">
        <v>2014</v>
      </c>
      <c r="BZ887" t="s">
        <v>369</v>
      </c>
      <c r="CA887" t="s">
        <v>359</v>
      </c>
      <c r="CC887">
        <v>2014</v>
      </c>
      <c r="CD887" t="s">
        <v>370</v>
      </c>
      <c r="CE887" t="s">
        <v>361</v>
      </c>
      <c r="CN887" t="s">
        <v>359</v>
      </c>
      <c r="CO887" t="s">
        <v>359</v>
      </c>
      <c r="CP887" t="s">
        <v>375</v>
      </c>
      <c r="CQ887" t="s">
        <v>359</v>
      </c>
      <c r="CR887">
        <v>0</v>
      </c>
      <c r="CS887" t="s">
        <v>359</v>
      </c>
      <c r="CT887" t="s">
        <v>376</v>
      </c>
      <c r="CU887" t="s">
        <v>359</v>
      </c>
      <c r="CV887" t="s">
        <v>375</v>
      </c>
      <c r="CW887" t="s">
        <v>359</v>
      </c>
      <c r="CX887" t="s">
        <v>12549</v>
      </c>
      <c r="CY887" t="s">
        <v>12550</v>
      </c>
      <c r="CZ887" t="s">
        <v>12551</v>
      </c>
      <c r="DA887" t="s">
        <v>12552</v>
      </c>
      <c r="DB887">
        <v>28</v>
      </c>
      <c r="DC887" t="s">
        <v>12553</v>
      </c>
      <c r="DD887">
        <v>2014</v>
      </c>
      <c r="DE887" t="s">
        <v>370</v>
      </c>
      <c r="DF887" t="s">
        <v>361</v>
      </c>
      <c r="DJ887" t="s">
        <v>359</v>
      </c>
      <c r="DL887" t="s">
        <v>370</v>
      </c>
      <c r="DM887" t="s">
        <v>12554</v>
      </c>
      <c r="DN887" t="s">
        <v>12555</v>
      </c>
    </row>
    <row r="888" spans="1:118" x14ac:dyDescent="0.3">
      <c r="A888" t="s">
        <v>12556</v>
      </c>
      <c r="B888">
        <v>1</v>
      </c>
      <c r="D888" t="s">
        <v>487</v>
      </c>
      <c r="E888" t="s">
        <v>12557</v>
      </c>
      <c r="F888" t="s">
        <v>12558</v>
      </c>
      <c r="G888" t="s">
        <v>490</v>
      </c>
      <c r="H888" t="s">
        <v>3140</v>
      </c>
      <c r="I888">
        <v>2017</v>
      </c>
      <c r="J888" t="s">
        <v>353</v>
      </c>
      <c r="K888" t="s">
        <v>354</v>
      </c>
      <c r="L888" t="s">
        <v>537</v>
      </c>
      <c r="M888" t="s">
        <v>690</v>
      </c>
      <c r="N888" t="s">
        <v>3014</v>
      </c>
      <c r="Q888" t="s">
        <v>6014</v>
      </c>
      <c r="T888">
        <v>189</v>
      </c>
      <c r="U888">
        <v>60</v>
      </c>
      <c r="V888">
        <v>129</v>
      </c>
      <c r="W888" t="s">
        <v>359</v>
      </c>
      <c r="X888" t="s">
        <v>394</v>
      </c>
      <c r="Z888">
        <v>2015</v>
      </c>
      <c r="AA888" t="s">
        <v>359</v>
      </c>
      <c r="AB888" t="s">
        <v>1122</v>
      </c>
      <c r="AC888" t="s">
        <v>362</v>
      </c>
      <c r="AE888">
        <v>2</v>
      </c>
      <c r="AF888" t="s">
        <v>363</v>
      </c>
      <c r="AG888" t="s">
        <v>1123</v>
      </c>
      <c r="AH888" t="s">
        <v>425</v>
      </c>
      <c r="AI888" t="s">
        <v>426</v>
      </c>
      <c r="AJ888" t="s">
        <v>427</v>
      </c>
      <c r="AL888" t="s">
        <v>359</v>
      </c>
      <c r="AM888">
        <v>5</v>
      </c>
      <c r="AN888" t="s">
        <v>359</v>
      </c>
      <c r="AO888">
        <v>1</v>
      </c>
      <c r="AQ888" t="s">
        <v>401</v>
      </c>
      <c r="AR888">
        <v>2015</v>
      </c>
      <c r="AS888" t="s">
        <v>370</v>
      </c>
      <c r="AT888">
        <v>5</v>
      </c>
      <c r="AU888" t="s">
        <v>359</v>
      </c>
      <c r="AV888">
        <v>1</v>
      </c>
      <c r="AX888">
        <v>2015</v>
      </c>
      <c r="AY888" t="s">
        <v>370</v>
      </c>
      <c r="AZ888">
        <v>1000</v>
      </c>
      <c r="BA888" t="s">
        <v>359</v>
      </c>
      <c r="BB888">
        <v>7</v>
      </c>
      <c r="BC888" t="s">
        <v>1124</v>
      </c>
      <c r="BD888" t="s">
        <v>12559</v>
      </c>
      <c r="BE888" t="s">
        <v>1126</v>
      </c>
      <c r="BF888" t="s">
        <v>3143</v>
      </c>
      <c r="BH888">
        <v>2015</v>
      </c>
      <c r="BI888" t="s">
        <v>370</v>
      </c>
      <c r="BJ888" t="s">
        <v>359</v>
      </c>
      <c r="BK888">
        <v>8</v>
      </c>
      <c r="BL888" t="s">
        <v>1402</v>
      </c>
      <c r="BN888">
        <v>2015</v>
      </c>
      <c r="BO888" t="s">
        <v>370</v>
      </c>
      <c r="BP888" t="s">
        <v>359</v>
      </c>
      <c r="BQ888">
        <v>3</v>
      </c>
      <c r="BS888">
        <v>2015</v>
      </c>
      <c r="BT888" t="s">
        <v>370</v>
      </c>
      <c r="BU888">
        <v>6000</v>
      </c>
      <c r="BV888" t="s">
        <v>359</v>
      </c>
      <c r="BW888">
        <v>2</v>
      </c>
      <c r="BY888">
        <v>2015</v>
      </c>
      <c r="BZ888" t="s">
        <v>370</v>
      </c>
      <c r="CA888" t="s">
        <v>359</v>
      </c>
      <c r="CC888">
        <v>2015</v>
      </c>
      <c r="CD888" t="s">
        <v>370</v>
      </c>
      <c r="CE888" t="s">
        <v>361</v>
      </c>
      <c r="CN888" t="s">
        <v>359</v>
      </c>
      <c r="CO888" t="s">
        <v>359</v>
      </c>
      <c r="CP888" t="s">
        <v>375</v>
      </c>
      <c r="CQ888" t="s">
        <v>359</v>
      </c>
      <c r="CR888">
        <v>0</v>
      </c>
      <c r="CS888" t="s">
        <v>359</v>
      </c>
      <c r="CT888" t="s">
        <v>376</v>
      </c>
      <c r="CU888" t="s">
        <v>359</v>
      </c>
      <c r="CV888" t="s">
        <v>375</v>
      </c>
      <c r="CW888" t="s">
        <v>359</v>
      </c>
      <c r="CX888" t="s">
        <v>12560</v>
      </c>
      <c r="CY888" t="s">
        <v>12561</v>
      </c>
      <c r="CZ888" t="s">
        <v>7132</v>
      </c>
      <c r="DA888" t="s">
        <v>12562</v>
      </c>
      <c r="DB888">
        <v>2</v>
      </c>
      <c r="DC888" t="s">
        <v>12563</v>
      </c>
      <c r="DD888">
        <v>2015</v>
      </c>
      <c r="DE888" t="s">
        <v>370</v>
      </c>
      <c r="DF888" t="s">
        <v>361</v>
      </c>
      <c r="DJ888" t="s">
        <v>359</v>
      </c>
      <c r="DL888" t="s">
        <v>370</v>
      </c>
      <c r="DN888" t="s">
        <v>12564</v>
      </c>
    </row>
    <row r="889" spans="1:118" x14ac:dyDescent="0.3">
      <c r="A889" t="s">
        <v>12565</v>
      </c>
      <c r="B889">
        <v>1</v>
      </c>
      <c r="D889" t="s">
        <v>465</v>
      </c>
      <c r="E889" t="s">
        <v>12566</v>
      </c>
      <c r="F889" t="s">
        <v>12567</v>
      </c>
      <c r="G889" t="s">
        <v>468</v>
      </c>
      <c r="H889" t="s">
        <v>6879</v>
      </c>
      <c r="I889">
        <v>2017</v>
      </c>
      <c r="J889" t="s">
        <v>353</v>
      </c>
      <c r="K889" t="s">
        <v>354</v>
      </c>
      <c r="L889" t="s">
        <v>470</v>
      </c>
      <c r="M889" t="s">
        <v>1569</v>
      </c>
      <c r="N889" t="s">
        <v>472</v>
      </c>
      <c r="Q889" t="s">
        <v>12568</v>
      </c>
      <c r="T889">
        <v>110</v>
      </c>
      <c r="U889">
        <v>110</v>
      </c>
      <c r="V889">
        <v>0</v>
      </c>
      <c r="W889" t="s">
        <v>359</v>
      </c>
      <c r="X889" t="s">
        <v>394</v>
      </c>
      <c r="Z889">
        <v>2013</v>
      </c>
      <c r="AA889" t="s">
        <v>361</v>
      </c>
      <c r="AC889" t="s">
        <v>12569</v>
      </c>
      <c r="AD889" t="s">
        <v>12570</v>
      </c>
      <c r="AE889">
        <v>1</v>
      </c>
      <c r="AF889" t="s">
        <v>363</v>
      </c>
      <c r="AG889" t="s">
        <v>3893</v>
      </c>
      <c r="AH889" t="s">
        <v>3894</v>
      </c>
      <c r="AI889" t="s">
        <v>3895</v>
      </c>
      <c r="AJ889" t="s">
        <v>3896</v>
      </c>
      <c r="AL889" t="s">
        <v>359</v>
      </c>
      <c r="AM889">
        <v>40</v>
      </c>
      <c r="AN889" t="s">
        <v>361</v>
      </c>
      <c r="AT889">
        <v>40</v>
      </c>
      <c r="AU889" t="s">
        <v>361</v>
      </c>
      <c r="BA889" t="s">
        <v>361</v>
      </c>
      <c r="BJ889" t="s">
        <v>361</v>
      </c>
      <c r="BP889" t="s">
        <v>361</v>
      </c>
      <c r="BV889" t="s">
        <v>361</v>
      </c>
      <c r="CE889" t="s">
        <v>361</v>
      </c>
      <c r="CN889" t="s">
        <v>359</v>
      </c>
      <c r="CO889" t="s">
        <v>359</v>
      </c>
      <c r="CP889" t="s">
        <v>375</v>
      </c>
      <c r="CQ889" t="s">
        <v>359</v>
      </c>
      <c r="CR889">
        <v>0</v>
      </c>
      <c r="CS889" t="s">
        <v>359</v>
      </c>
      <c r="CT889" t="s">
        <v>376</v>
      </c>
      <c r="CU889" t="s">
        <v>359</v>
      </c>
      <c r="CV889" t="s">
        <v>375</v>
      </c>
      <c r="CW889" t="s">
        <v>359</v>
      </c>
      <c r="CX889" t="s">
        <v>12571</v>
      </c>
      <c r="CY889" t="s">
        <v>12572</v>
      </c>
      <c r="CZ889" t="s">
        <v>7624</v>
      </c>
      <c r="DA889" t="s">
        <v>12573</v>
      </c>
      <c r="DB889">
        <v>1</v>
      </c>
      <c r="DC889" t="s">
        <v>12574</v>
      </c>
      <c r="DD889">
        <v>2013</v>
      </c>
      <c r="DE889" t="s">
        <v>370</v>
      </c>
      <c r="DF889" t="s">
        <v>361</v>
      </c>
      <c r="DJ889" t="s">
        <v>359</v>
      </c>
      <c r="DL889" t="s">
        <v>370</v>
      </c>
      <c r="DM889" t="s">
        <v>2044</v>
      </c>
      <c r="DN889" t="s">
        <v>12575</v>
      </c>
    </row>
    <row r="890" spans="1:118" x14ac:dyDescent="0.3">
      <c r="A890" t="s">
        <v>12576</v>
      </c>
      <c r="B890">
        <v>1</v>
      </c>
      <c r="D890" t="s">
        <v>348</v>
      </c>
      <c r="E890" t="s">
        <v>12577</v>
      </c>
      <c r="F890" t="s">
        <v>12578</v>
      </c>
      <c r="G890" t="s">
        <v>351</v>
      </c>
      <c r="H890" t="s">
        <v>7842</v>
      </c>
      <c r="I890">
        <v>2017</v>
      </c>
      <c r="J890" t="s">
        <v>353</v>
      </c>
      <c r="K890" t="s">
        <v>354</v>
      </c>
      <c r="L890" t="s">
        <v>981</v>
      </c>
      <c r="M890" t="s">
        <v>1291</v>
      </c>
      <c r="N890" t="s">
        <v>8603</v>
      </c>
      <c r="Q890" t="s">
        <v>983</v>
      </c>
      <c r="R890">
        <v>14106</v>
      </c>
      <c r="T890">
        <v>390</v>
      </c>
      <c r="U890">
        <v>0</v>
      </c>
      <c r="V890">
        <v>390</v>
      </c>
      <c r="W890" t="s">
        <v>359</v>
      </c>
      <c r="X890" t="s">
        <v>360</v>
      </c>
      <c r="Z890">
        <v>2014</v>
      </c>
      <c r="AA890" t="s">
        <v>361</v>
      </c>
      <c r="AC890" t="s">
        <v>362</v>
      </c>
      <c r="AD890" t="s">
        <v>12518</v>
      </c>
      <c r="AE890">
        <v>3</v>
      </c>
      <c r="AF890" t="s">
        <v>363</v>
      </c>
      <c r="AG890" t="s">
        <v>450</v>
      </c>
      <c r="AH890" t="s">
        <v>451</v>
      </c>
      <c r="AI890" t="s">
        <v>452</v>
      </c>
      <c r="AJ890" t="s">
        <v>453</v>
      </c>
      <c r="AL890" t="s">
        <v>359</v>
      </c>
      <c r="AM890">
        <v>4.5</v>
      </c>
      <c r="AN890" t="s">
        <v>359</v>
      </c>
      <c r="AO890">
        <v>3</v>
      </c>
      <c r="AQ890" t="s">
        <v>368</v>
      </c>
      <c r="AR890">
        <v>2009</v>
      </c>
      <c r="AS890" t="s">
        <v>370</v>
      </c>
      <c r="AT890">
        <v>4.5</v>
      </c>
      <c r="AU890" t="s">
        <v>359</v>
      </c>
      <c r="AV890">
        <v>2</v>
      </c>
      <c r="AX890">
        <v>2009</v>
      </c>
      <c r="AY890" t="s">
        <v>370</v>
      </c>
      <c r="AZ890">
        <v>3000</v>
      </c>
      <c r="BA890" t="s">
        <v>359</v>
      </c>
      <c r="BB890">
        <v>3</v>
      </c>
      <c r="BC890" t="s">
        <v>3543</v>
      </c>
      <c r="BD890" t="s">
        <v>3544</v>
      </c>
      <c r="BE890" t="s">
        <v>3545</v>
      </c>
      <c r="BF890" t="s">
        <v>3546</v>
      </c>
      <c r="BH890">
        <v>2014</v>
      </c>
      <c r="BI890" t="s">
        <v>622</v>
      </c>
      <c r="BJ890" t="s">
        <v>359</v>
      </c>
      <c r="BK890">
        <v>8</v>
      </c>
      <c r="BL890" t="s">
        <v>368</v>
      </c>
      <c r="BN890">
        <v>2014</v>
      </c>
      <c r="BO890" t="s">
        <v>622</v>
      </c>
      <c r="BP890" t="s">
        <v>359</v>
      </c>
      <c r="BQ890">
        <v>2</v>
      </c>
      <c r="BS890">
        <v>2014</v>
      </c>
      <c r="BT890" t="s">
        <v>622</v>
      </c>
      <c r="BU890">
        <v>3000</v>
      </c>
      <c r="BV890" t="s">
        <v>359</v>
      </c>
      <c r="BW890">
        <v>1</v>
      </c>
      <c r="BY890">
        <v>2009</v>
      </c>
      <c r="BZ890" t="s">
        <v>370</v>
      </c>
      <c r="CA890" t="s">
        <v>359</v>
      </c>
      <c r="CC890">
        <v>2009</v>
      </c>
      <c r="CD890" t="s">
        <v>370</v>
      </c>
      <c r="CE890" t="s">
        <v>361</v>
      </c>
      <c r="CN890" t="s">
        <v>359</v>
      </c>
      <c r="CO890" t="s">
        <v>359</v>
      </c>
      <c r="CP890" t="s">
        <v>375</v>
      </c>
      <c r="CQ890" t="s">
        <v>359</v>
      </c>
      <c r="CR890">
        <v>0</v>
      </c>
      <c r="CS890" t="s">
        <v>359</v>
      </c>
      <c r="CT890" t="s">
        <v>376</v>
      </c>
      <c r="CU890" t="s">
        <v>359</v>
      </c>
      <c r="CV890" t="s">
        <v>375</v>
      </c>
      <c r="CW890" t="s">
        <v>359</v>
      </c>
      <c r="CX890" t="s">
        <v>12579</v>
      </c>
      <c r="CY890" t="s">
        <v>12580</v>
      </c>
      <c r="CZ890" t="s">
        <v>12581</v>
      </c>
      <c r="DA890" t="s">
        <v>12582</v>
      </c>
      <c r="DB890">
        <v>1</v>
      </c>
      <c r="DC890" t="s">
        <v>12583</v>
      </c>
      <c r="DD890">
        <v>2014</v>
      </c>
      <c r="DE890" t="s">
        <v>622</v>
      </c>
      <c r="DF890" t="s">
        <v>359</v>
      </c>
      <c r="DG890">
        <v>365</v>
      </c>
      <c r="DH890">
        <v>0</v>
      </c>
      <c r="DI890" t="s">
        <v>3553</v>
      </c>
      <c r="DJ890" t="s">
        <v>361</v>
      </c>
      <c r="DK890" t="s">
        <v>6809</v>
      </c>
      <c r="DL890" t="s">
        <v>622</v>
      </c>
      <c r="DM890" t="s">
        <v>12524</v>
      </c>
      <c r="DN890" t="s">
        <v>12584</v>
      </c>
    </row>
    <row r="891" spans="1:118" x14ac:dyDescent="0.3">
      <c r="A891" t="s">
        <v>12585</v>
      </c>
      <c r="B891">
        <v>1</v>
      </c>
      <c r="D891" t="s">
        <v>465</v>
      </c>
      <c r="E891" t="s">
        <v>12586</v>
      </c>
      <c r="F891" t="s">
        <v>12587</v>
      </c>
      <c r="G891" t="s">
        <v>468</v>
      </c>
      <c r="H891" t="s">
        <v>10197</v>
      </c>
      <c r="I891">
        <v>2017</v>
      </c>
      <c r="J891" t="s">
        <v>353</v>
      </c>
      <c r="K891" t="s">
        <v>354</v>
      </c>
      <c r="L891" t="s">
        <v>664</v>
      </c>
      <c r="M891" t="s">
        <v>831</v>
      </c>
      <c r="N891" t="s">
        <v>11884</v>
      </c>
      <c r="Q891" t="s">
        <v>12588</v>
      </c>
      <c r="R891">
        <v>30604</v>
      </c>
      <c r="T891">
        <v>141</v>
      </c>
      <c r="U891">
        <v>141</v>
      </c>
      <c r="V891">
        <v>0</v>
      </c>
      <c r="W891" t="s">
        <v>359</v>
      </c>
      <c r="X891" t="s">
        <v>360</v>
      </c>
      <c r="Z891">
        <v>2015</v>
      </c>
      <c r="AA891" t="s">
        <v>361</v>
      </c>
      <c r="AC891" t="s">
        <v>362</v>
      </c>
      <c r="AD891" t="s">
        <v>12589</v>
      </c>
      <c r="AE891">
        <v>11</v>
      </c>
      <c r="AF891" t="s">
        <v>363</v>
      </c>
      <c r="AG891" t="s">
        <v>670</v>
      </c>
      <c r="AH891" t="s">
        <v>671</v>
      </c>
      <c r="AI891" t="s">
        <v>672</v>
      </c>
      <c r="AJ891" t="s">
        <v>673</v>
      </c>
      <c r="AL891" t="s">
        <v>359</v>
      </c>
      <c r="AM891">
        <v>4</v>
      </c>
      <c r="AN891" t="s">
        <v>361</v>
      </c>
      <c r="AT891">
        <v>4</v>
      </c>
      <c r="AU891" t="s">
        <v>361</v>
      </c>
      <c r="BA891" t="s">
        <v>361</v>
      </c>
      <c r="BJ891" t="s">
        <v>361</v>
      </c>
      <c r="BP891" t="s">
        <v>361</v>
      </c>
      <c r="BV891" t="s">
        <v>361</v>
      </c>
      <c r="CE891" t="s">
        <v>361</v>
      </c>
      <c r="CN891" t="s">
        <v>359</v>
      </c>
      <c r="CO891" t="s">
        <v>359</v>
      </c>
      <c r="CP891" t="s">
        <v>375</v>
      </c>
      <c r="CQ891" t="s">
        <v>359</v>
      </c>
      <c r="CR891">
        <v>0</v>
      </c>
      <c r="CS891" t="s">
        <v>359</v>
      </c>
      <c r="CT891" t="s">
        <v>376</v>
      </c>
      <c r="CU891" t="s">
        <v>359</v>
      </c>
      <c r="CV891" t="s">
        <v>375</v>
      </c>
      <c r="CW891" t="s">
        <v>359</v>
      </c>
      <c r="CX891" t="s">
        <v>12590</v>
      </c>
      <c r="CY891" t="s">
        <v>12591</v>
      </c>
      <c r="CZ891" t="s">
        <v>12592</v>
      </c>
      <c r="DA891" t="s">
        <v>12593</v>
      </c>
      <c r="DB891">
        <v>2</v>
      </c>
      <c r="DC891" t="s">
        <v>12594</v>
      </c>
      <c r="DD891">
        <v>2015</v>
      </c>
      <c r="DE891" t="s">
        <v>370</v>
      </c>
      <c r="DF891" t="s">
        <v>361</v>
      </c>
      <c r="DJ891" t="s">
        <v>359</v>
      </c>
      <c r="DL891" t="s">
        <v>370</v>
      </c>
      <c r="DM891" t="s">
        <v>12589</v>
      </c>
      <c r="DN891" t="s">
        <v>12595</v>
      </c>
    </row>
    <row r="892" spans="1:118" x14ac:dyDescent="0.3">
      <c r="A892" t="s">
        <v>12596</v>
      </c>
      <c r="B892">
        <v>1</v>
      </c>
      <c r="D892" t="s">
        <v>487</v>
      </c>
      <c r="E892" t="s">
        <v>12597</v>
      </c>
      <c r="F892" t="s">
        <v>12598</v>
      </c>
      <c r="G892" t="s">
        <v>490</v>
      </c>
      <c r="H892" t="s">
        <v>12599</v>
      </c>
      <c r="I892">
        <v>2017</v>
      </c>
      <c r="J892" t="s">
        <v>353</v>
      </c>
      <c r="K892" t="s">
        <v>354</v>
      </c>
      <c r="L892" t="s">
        <v>492</v>
      </c>
      <c r="M892" t="s">
        <v>493</v>
      </c>
      <c r="N892" t="s">
        <v>5039</v>
      </c>
      <c r="Q892" t="s">
        <v>896</v>
      </c>
      <c r="T892">
        <v>181</v>
      </c>
      <c r="U892">
        <v>106</v>
      </c>
      <c r="V892">
        <v>75</v>
      </c>
      <c r="W892" t="s">
        <v>359</v>
      </c>
      <c r="X892" t="s">
        <v>394</v>
      </c>
      <c r="Z892">
        <v>2013</v>
      </c>
      <c r="AA892" t="s">
        <v>361</v>
      </c>
      <c r="AC892" t="s">
        <v>362</v>
      </c>
      <c r="AE892">
        <v>1</v>
      </c>
      <c r="AF892" t="s">
        <v>363</v>
      </c>
      <c r="AG892" t="s">
        <v>897</v>
      </c>
      <c r="AH892" t="s">
        <v>898</v>
      </c>
      <c r="AI892" t="s">
        <v>899</v>
      </c>
      <c r="AJ892" t="s">
        <v>900</v>
      </c>
      <c r="AL892" t="s">
        <v>359</v>
      </c>
      <c r="AM892">
        <v>11</v>
      </c>
      <c r="AN892" t="s">
        <v>359</v>
      </c>
      <c r="AO892">
        <v>1</v>
      </c>
      <c r="AQ892" t="s">
        <v>401</v>
      </c>
      <c r="AR892">
        <v>2013</v>
      </c>
      <c r="AS892" t="s">
        <v>370</v>
      </c>
      <c r="AT892">
        <v>11</v>
      </c>
      <c r="AU892" t="s">
        <v>359</v>
      </c>
      <c r="AV892">
        <v>1</v>
      </c>
      <c r="AX892">
        <v>2013</v>
      </c>
      <c r="AY892" t="s">
        <v>370</v>
      </c>
      <c r="AZ892">
        <v>500</v>
      </c>
      <c r="BA892" t="s">
        <v>359</v>
      </c>
      <c r="BB892">
        <v>17</v>
      </c>
      <c r="BC892" t="s">
        <v>901</v>
      </c>
      <c r="BD892" t="s">
        <v>902</v>
      </c>
      <c r="BE892" t="s">
        <v>903</v>
      </c>
      <c r="BF892" t="s">
        <v>904</v>
      </c>
      <c r="BH892">
        <v>2013</v>
      </c>
      <c r="BI892" t="s">
        <v>370</v>
      </c>
      <c r="BJ892" t="s">
        <v>359</v>
      </c>
      <c r="BK892">
        <v>6</v>
      </c>
      <c r="BL892" t="s">
        <v>551</v>
      </c>
      <c r="BN892">
        <v>2013</v>
      </c>
      <c r="BO892" t="s">
        <v>370</v>
      </c>
      <c r="BP892" t="s">
        <v>359</v>
      </c>
      <c r="BQ892">
        <v>2</v>
      </c>
      <c r="BS892">
        <v>2013</v>
      </c>
      <c r="BT892" t="s">
        <v>370</v>
      </c>
      <c r="BU892">
        <v>3500</v>
      </c>
      <c r="BV892" t="s">
        <v>361</v>
      </c>
      <c r="CE892" t="s">
        <v>361</v>
      </c>
      <c r="CN892" t="s">
        <v>359</v>
      </c>
      <c r="CO892" t="s">
        <v>359</v>
      </c>
      <c r="CP892" t="s">
        <v>375</v>
      </c>
      <c r="CQ892" t="s">
        <v>359</v>
      </c>
      <c r="CR892">
        <v>0</v>
      </c>
      <c r="CS892" t="s">
        <v>359</v>
      </c>
      <c r="CT892" t="s">
        <v>376</v>
      </c>
      <c r="CU892" t="s">
        <v>359</v>
      </c>
      <c r="CV892" t="s">
        <v>375</v>
      </c>
      <c r="CW892" t="s">
        <v>359</v>
      </c>
      <c r="CX892" t="s">
        <v>12600</v>
      </c>
      <c r="CY892" t="s">
        <v>12601</v>
      </c>
      <c r="CZ892" t="s">
        <v>12602</v>
      </c>
      <c r="DA892" t="s">
        <v>12603</v>
      </c>
      <c r="DB892">
        <v>1</v>
      </c>
      <c r="DC892" t="s">
        <v>12604</v>
      </c>
      <c r="DD892">
        <v>2013</v>
      </c>
      <c r="DE892" t="s">
        <v>370</v>
      </c>
      <c r="DF892" t="s">
        <v>361</v>
      </c>
      <c r="DJ892" t="s">
        <v>359</v>
      </c>
      <c r="DL892" t="s">
        <v>370</v>
      </c>
      <c r="DN892" t="s">
        <v>12605</v>
      </c>
    </row>
    <row r="893" spans="1:118" x14ac:dyDescent="0.3">
      <c r="A893" t="s">
        <v>12606</v>
      </c>
      <c r="B893">
        <v>1</v>
      </c>
      <c r="D893" t="s">
        <v>385</v>
      </c>
      <c r="E893" t="s">
        <v>12607</v>
      </c>
      <c r="F893" t="s">
        <v>12608</v>
      </c>
      <c r="G893" t="s">
        <v>388</v>
      </c>
      <c r="H893" t="s">
        <v>9318</v>
      </c>
      <c r="I893">
        <v>2017</v>
      </c>
      <c r="J893" t="s">
        <v>353</v>
      </c>
      <c r="K893" t="s">
        <v>354</v>
      </c>
      <c r="L893" t="s">
        <v>584</v>
      </c>
      <c r="M893" t="s">
        <v>585</v>
      </c>
      <c r="N893" t="s">
        <v>584</v>
      </c>
      <c r="Q893" t="s">
        <v>1211</v>
      </c>
      <c r="R893">
        <v>1458</v>
      </c>
      <c r="T893">
        <v>229</v>
      </c>
      <c r="U893">
        <v>200</v>
      </c>
      <c r="V893">
        <v>29</v>
      </c>
      <c r="W893" t="s">
        <v>359</v>
      </c>
      <c r="X893" t="s">
        <v>394</v>
      </c>
      <c r="Z893">
        <v>2014</v>
      </c>
      <c r="AA893" t="s">
        <v>361</v>
      </c>
      <c r="AC893" t="s">
        <v>362</v>
      </c>
      <c r="AD893" t="s">
        <v>12609</v>
      </c>
      <c r="AE893">
        <v>2</v>
      </c>
      <c r="AF893" t="s">
        <v>396</v>
      </c>
      <c r="AG893" t="s">
        <v>8302</v>
      </c>
      <c r="AH893" t="s">
        <v>8303</v>
      </c>
      <c r="AI893" t="s">
        <v>8304</v>
      </c>
      <c r="AJ893" t="s">
        <v>8305</v>
      </c>
      <c r="AK893" t="s">
        <v>12610</v>
      </c>
      <c r="AL893" t="s">
        <v>361</v>
      </c>
      <c r="AM893">
        <v>75</v>
      </c>
      <c r="AN893" t="s">
        <v>359</v>
      </c>
      <c r="AO893">
        <v>1</v>
      </c>
      <c r="AP893" t="s">
        <v>12611</v>
      </c>
      <c r="AQ893" t="s">
        <v>401</v>
      </c>
      <c r="AR893">
        <v>2014</v>
      </c>
      <c r="AS893" t="s">
        <v>369</v>
      </c>
      <c r="AT893">
        <v>75</v>
      </c>
      <c r="AU893" t="s">
        <v>359</v>
      </c>
      <c r="AV893">
        <v>1</v>
      </c>
      <c r="AX893">
        <v>2016</v>
      </c>
      <c r="AY893" t="s">
        <v>369</v>
      </c>
      <c r="AZ893">
        <v>4280</v>
      </c>
      <c r="BA893" t="s">
        <v>359</v>
      </c>
      <c r="BB893">
        <v>1</v>
      </c>
      <c r="BC893" t="s">
        <v>8306</v>
      </c>
      <c r="BD893" t="s">
        <v>8307</v>
      </c>
      <c r="BE893" t="s">
        <v>8308</v>
      </c>
      <c r="BF893" t="s">
        <v>8309</v>
      </c>
      <c r="BH893">
        <v>2012</v>
      </c>
      <c r="BI893" t="s">
        <v>370</v>
      </c>
      <c r="BJ893" t="s">
        <v>359</v>
      </c>
      <c r="BK893">
        <v>1</v>
      </c>
      <c r="BL893" t="s">
        <v>1253</v>
      </c>
      <c r="BN893">
        <v>2016</v>
      </c>
      <c r="BO893" t="s">
        <v>370</v>
      </c>
      <c r="BP893" t="s">
        <v>361</v>
      </c>
      <c r="BV893" t="s">
        <v>361</v>
      </c>
      <c r="CE893" t="s">
        <v>361</v>
      </c>
      <c r="CN893" t="s">
        <v>359</v>
      </c>
      <c r="CO893" t="s">
        <v>359</v>
      </c>
      <c r="CP893" t="s">
        <v>375</v>
      </c>
      <c r="CQ893" t="s">
        <v>359</v>
      </c>
      <c r="CR893">
        <v>0</v>
      </c>
      <c r="CS893" t="s">
        <v>359</v>
      </c>
      <c r="CT893" t="s">
        <v>376</v>
      </c>
      <c r="CU893" t="s">
        <v>359</v>
      </c>
      <c r="CV893" t="s">
        <v>375</v>
      </c>
      <c r="CW893" t="s">
        <v>359</v>
      </c>
      <c r="CX893" t="s">
        <v>12612</v>
      </c>
      <c r="CY893" t="s">
        <v>12613</v>
      </c>
      <c r="CZ893" t="s">
        <v>12614</v>
      </c>
      <c r="DA893" t="s">
        <v>12615</v>
      </c>
      <c r="DB893">
        <v>2</v>
      </c>
      <c r="DC893" t="s">
        <v>12616</v>
      </c>
      <c r="DD893">
        <v>2016</v>
      </c>
      <c r="DE893" t="s">
        <v>370</v>
      </c>
      <c r="DF893" t="s">
        <v>361</v>
      </c>
      <c r="DJ893" t="s">
        <v>361</v>
      </c>
      <c r="DK893" t="s">
        <v>12617</v>
      </c>
      <c r="DL893" t="s">
        <v>369</v>
      </c>
      <c r="DM893" t="s">
        <v>12618</v>
      </c>
      <c r="DN893" t="s">
        <v>12619</v>
      </c>
    </row>
    <row r="894" spans="1:118" x14ac:dyDescent="0.3">
      <c r="A894" t="s">
        <v>12620</v>
      </c>
      <c r="B894">
        <v>1</v>
      </c>
      <c r="D894" t="s">
        <v>348</v>
      </c>
      <c r="E894" t="s">
        <v>12621</v>
      </c>
      <c r="F894" t="s">
        <v>12622</v>
      </c>
      <c r="G894" t="s">
        <v>351</v>
      </c>
      <c r="H894" t="s">
        <v>2744</v>
      </c>
      <c r="I894">
        <v>2017</v>
      </c>
      <c r="J894" t="s">
        <v>353</v>
      </c>
      <c r="K894" t="s">
        <v>354</v>
      </c>
      <c r="L894" t="s">
        <v>996</v>
      </c>
      <c r="M894" t="s">
        <v>1192</v>
      </c>
      <c r="N894" t="s">
        <v>1908</v>
      </c>
      <c r="Q894" t="s">
        <v>375</v>
      </c>
      <c r="R894">
        <v>14106</v>
      </c>
      <c r="T894">
        <v>975</v>
      </c>
      <c r="U894">
        <v>975</v>
      </c>
      <c r="V894">
        <v>0</v>
      </c>
      <c r="W894" t="s">
        <v>359</v>
      </c>
      <c r="X894" t="s">
        <v>360</v>
      </c>
      <c r="Z894">
        <v>2009</v>
      </c>
      <c r="AA894" t="s">
        <v>361</v>
      </c>
      <c r="AC894" t="s">
        <v>6335</v>
      </c>
      <c r="AD894" t="s">
        <v>1194</v>
      </c>
      <c r="AE894">
        <v>3</v>
      </c>
      <c r="AF894" t="s">
        <v>363</v>
      </c>
      <c r="AG894" t="s">
        <v>450</v>
      </c>
      <c r="AH894" t="s">
        <v>451</v>
      </c>
      <c r="AI894" t="s">
        <v>452</v>
      </c>
      <c r="AJ894" t="s">
        <v>453</v>
      </c>
      <c r="AL894" t="s">
        <v>359</v>
      </c>
      <c r="AM894">
        <v>4.5</v>
      </c>
      <c r="AN894" t="s">
        <v>359</v>
      </c>
      <c r="AO894">
        <v>3</v>
      </c>
      <c r="AQ894" t="s">
        <v>368</v>
      </c>
      <c r="AR894">
        <v>2009</v>
      </c>
      <c r="AS894" t="s">
        <v>370</v>
      </c>
      <c r="AT894">
        <v>4.5</v>
      </c>
      <c r="AU894" t="s">
        <v>359</v>
      </c>
      <c r="AV894">
        <v>2</v>
      </c>
      <c r="AX894">
        <v>2009</v>
      </c>
      <c r="AY894" t="s">
        <v>370</v>
      </c>
      <c r="AZ894">
        <v>5000</v>
      </c>
      <c r="BA894" t="s">
        <v>359</v>
      </c>
      <c r="BB894">
        <v>16</v>
      </c>
      <c r="BC894" t="s">
        <v>1196</v>
      </c>
      <c r="BD894" t="s">
        <v>1197</v>
      </c>
      <c r="BE894" t="s">
        <v>1198</v>
      </c>
      <c r="BF894" t="s">
        <v>1199</v>
      </c>
      <c r="BG894" t="s">
        <v>12623</v>
      </c>
      <c r="BH894">
        <v>2009</v>
      </c>
      <c r="BI894" t="s">
        <v>370</v>
      </c>
      <c r="BJ894" t="s">
        <v>359</v>
      </c>
      <c r="BK894">
        <v>23</v>
      </c>
      <c r="BL894" t="s">
        <v>368</v>
      </c>
      <c r="BM894" t="s">
        <v>12624</v>
      </c>
      <c r="BN894">
        <v>2009</v>
      </c>
      <c r="BO894" t="s">
        <v>370</v>
      </c>
      <c r="BP894" t="s">
        <v>359</v>
      </c>
      <c r="BQ894">
        <v>2</v>
      </c>
      <c r="BS894">
        <v>2009</v>
      </c>
      <c r="BT894" t="s">
        <v>370</v>
      </c>
      <c r="BU894">
        <v>5000</v>
      </c>
      <c r="BV894" t="s">
        <v>359</v>
      </c>
      <c r="BW894">
        <v>1</v>
      </c>
      <c r="BY894">
        <v>2009</v>
      </c>
      <c r="BZ894" t="s">
        <v>370</v>
      </c>
      <c r="CA894" t="s">
        <v>359</v>
      </c>
      <c r="CC894">
        <v>2009</v>
      </c>
      <c r="CD894" t="s">
        <v>370</v>
      </c>
      <c r="CE894" t="s">
        <v>361</v>
      </c>
      <c r="CN894" t="s">
        <v>359</v>
      </c>
      <c r="CO894" t="s">
        <v>359</v>
      </c>
      <c r="CP894" t="s">
        <v>375</v>
      </c>
      <c r="CQ894" t="s">
        <v>359</v>
      </c>
      <c r="CR894">
        <v>0</v>
      </c>
      <c r="CS894" t="s">
        <v>359</v>
      </c>
      <c r="CT894" t="s">
        <v>376</v>
      </c>
      <c r="CU894" t="s">
        <v>359</v>
      </c>
      <c r="CV894" t="s">
        <v>375</v>
      </c>
      <c r="CW894" t="s">
        <v>359</v>
      </c>
      <c r="CX894" t="s">
        <v>12625</v>
      </c>
      <c r="CY894" t="s">
        <v>12626</v>
      </c>
      <c r="CZ894" t="s">
        <v>12627</v>
      </c>
      <c r="DA894" t="s">
        <v>12628</v>
      </c>
      <c r="DB894">
        <v>1</v>
      </c>
      <c r="DC894" t="s">
        <v>12629</v>
      </c>
      <c r="DD894">
        <v>2009</v>
      </c>
      <c r="DE894" t="s">
        <v>370</v>
      </c>
      <c r="DF894" t="s">
        <v>361</v>
      </c>
      <c r="DJ894" t="s">
        <v>361</v>
      </c>
      <c r="DK894" t="s">
        <v>2642</v>
      </c>
      <c r="DL894" t="s">
        <v>370</v>
      </c>
      <c r="DM894" t="s">
        <v>1186</v>
      </c>
      <c r="DN894" t="s">
        <v>12630</v>
      </c>
    </row>
    <row r="895" spans="1:118" x14ac:dyDescent="0.3">
      <c r="A895" t="s">
        <v>12631</v>
      </c>
      <c r="B895">
        <v>1</v>
      </c>
      <c r="D895" t="s">
        <v>579</v>
      </c>
      <c r="E895" t="s">
        <v>12632</v>
      </c>
      <c r="F895" t="s">
        <v>12633</v>
      </c>
      <c r="G895" t="s">
        <v>582</v>
      </c>
      <c r="H895" t="s">
        <v>12165</v>
      </c>
      <c r="I895">
        <v>2017</v>
      </c>
      <c r="J895" t="s">
        <v>353</v>
      </c>
      <c r="K895" t="s">
        <v>354</v>
      </c>
      <c r="L895" t="s">
        <v>355</v>
      </c>
      <c r="M895" t="s">
        <v>2565</v>
      </c>
      <c r="N895" t="s">
        <v>3470</v>
      </c>
      <c r="Q895" t="s">
        <v>2093</v>
      </c>
      <c r="R895">
        <v>10234</v>
      </c>
      <c r="T895">
        <v>150</v>
      </c>
      <c r="U895">
        <v>100</v>
      </c>
      <c r="V895">
        <v>50</v>
      </c>
      <c r="W895" t="s">
        <v>359</v>
      </c>
      <c r="X895" t="s">
        <v>360</v>
      </c>
      <c r="Z895">
        <v>2012</v>
      </c>
      <c r="AA895" t="s">
        <v>359</v>
      </c>
      <c r="AB895" t="s">
        <v>2094</v>
      </c>
      <c r="AC895" t="s">
        <v>587</v>
      </c>
      <c r="AE895">
        <v>2</v>
      </c>
      <c r="AF895" t="s">
        <v>363</v>
      </c>
      <c r="AG895" t="s">
        <v>12634</v>
      </c>
      <c r="AH895" t="s">
        <v>2096</v>
      </c>
      <c r="AI895" t="s">
        <v>2097</v>
      </c>
      <c r="AJ895" t="s">
        <v>2098</v>
      </c>
      <c r="AL895" t="s">
        <v>359</v>
      </c>
      <c r="AM895">
        <v>65</v>
      </c>
      <c r="AN895" t="s">
        <v>359</v>
      </c>
      <c r="AO895">
        <v>2</v>
      </c>
      <c r="AQ895" t="s">
        <v>401</v>
      </c>
      <c r="AR895">
        <v>2012</v>
      </c>
      <c r="AS895" t="s">
        <v>370</v>
      </c>
      <c r="AT895">
        <v>65</v>
      </c>
      <c r="AU895" t="s">
        <v>359</v>
      </c>
      <c r="AV895">
        <v>2</v>
      </c>
      <c r="AX895">
        <v>2012</v>
      </c>
      <c r="AY895" t="s">
        <v>370</v>
      </c>
      <c r="AZ895">
        <v>30000</v>
      </c>
      <c r="BA895" t="s">
        <v>359</v>
      </c>
      <c r="BB895">
        <v>7</v>
      </c>
      <c r="BC895" t="s">
        <v>371</v>
      </c>
      <c r="BD895" t="s">
        <v>372</v>
      </c>
      <c r="BE895" t="s">
        <v>373</v>
      </c>
      <c r="BF895" t="s">
        <v>374</v>
      </c>
      <c r="BH895">
        <v>2012</v>
      </c>
      <c r="BI895" t="s">
        <v>370</v>
      </c>
      <c r="BJ895" t="s">
        <v>359</v>
      </c>
      <c r="BK895">
        <v>14</v>
      </c>
      <c r="BL895" t="s">
        <v>593</v>
      </c>
      <c r="BN895">
        <v>2012</v>
      </c>
      <c r="BO895" t="s">
        <v>370</v>
      </c>
      <c r="BP895" t="s">
        <v>359</v>
      </c>
      <c r="BQ895">
        <v>2</v>
      </c>
      <c r="BS895">
        <v>2012</v>
      </c>
      <c r="BT895" t="s">
        <v>370</v>
      </c>
      <c r="BU895">
        <v>30000</v>
      </c>
      <c r="BV895" t="s">
        <v>359</v>
      </c>
      <c r="BW895">
        <v>2</v>
      </c>
      <c r="BY895">
        <v>2012</v>
      </c>
      <c r="BZ895" t="s">
        <v>370</v>
      </c>
      <c r="CA895" t="s">
        <v>359</v>
      </c>
      <c r="CC895">
        <v>2012</v>
      </c>
      <c r="CD895" t="s">
        <v>370</v>
      </c>
      <c r="CE895" t="s">
        <v>361</v>
      </c>
      <c r="CN895" t="s">
        <v>359</v>
      </c>
      <c r="CO895" t="s">
        <v>359</v>
      </c>
      <c r="CP895" t="s">
        <v>375</v>
      </c>
      <c r="CQ895" t="s">
        <v>359</v>
      </c>
      <c r="CR895">
        <v>0</v>
      </c>
      <c r="CS895" t="s">
        <v>359</v>
      </c>
      <c r="CT895" t="s">
        <v>376</v>
      </c>
      <c r="CU895" t="s">
        <v>359</v>
      </c>
      <c r="CV895" t="s">
        <v>375</v>
      </c>
      <c r="CW895" t="s">
        <v>359</v>
      </c>
      <c r="CX895" t="s">
        <v>12635</v>
      </c>
      <c r="CY895" t="s">
        <v>12636</v>
      </c>
      <c r="CZ895" t="s">
        <v>12637</v>
      </c>
      <c r="DA895" t="s">
        <v>12638</v>
      </c>
      <c r="DB895">
        <v>1</v>
      </c>
      <c r="DC895" t="s">
        <v>12639</v>
      </c>
      <c r="DD895">
        <v>2012</v>
      </c>
      <c r="DE895" t="s">
        <v>369</v>
      </c>
      <c r="DF895" t="s">
        <v>361</v>
      </c>
      <c r="DJ895" t="s">
        <v>359</v>
      </c>
      <c r="DL895" t="s">
        <v>370</v>
      </c>
      <c r="DM895" t="s">
        <v>12640</v>
      </c>
      <c r="DN895" t="s">
        <v>12641</v>
      </c>
    </row>
    <row r="896" spans="1:118" x14ac:dyDescent="0.3">
      <c r="A896" t="s">
        <v>12642</v>
      </c>
      <c r="B896">
        <v>1</v>
      </c>
      <c r="D896" t="s">
        <v>487</v>
      </c>
      <c r="E896" t="s">
        <v>12643</v>
      </c>
      <c r="F896" t="s">
        <v>12644</v>
      </c>
      <c r="G896" t="s">
        <v>490</v>
      </c>
      <c r="H896" t="s">
        <v>12645</v>
      </c>
      <c r="I896">
        <v>2017</v>
      </c>
      <c r="J896" t="s">
        <v>353</v>
      </c>
      <c r="K896" t="s">
        <v>354</v>
      </c>
      <c r="L896" t="s">
        <v>446</v>
      </c>
      <c r="M896" t="s">
        <v>1079</v>
      </c>
      <c r="N896" t="s">
        <v>870</v>
      </c>
      <c r="Q896" t="s">
        <v>983</v>
      </c>
      <c r="R896">
        <v>14106</v>
      </c>
      <c r="T896">
        <v>229</v>
      </c>
      <c r="U896">
        <v>229</v>
      </c>
      <c r="V896">
        <v>0</v>
      </c>
      <c r="W896" t="s">
        <v>359</v>
      </c>
      <c r="X896" t="s">
        <v>394</v>
      </c>
      <c r="Z896">
        <v>2003</v>
      </c>
      <c r="AA896" t="s">
        <v>359</v>
      </c>
      <c r="AB896" t="s">
        <v>12646</v>
      </c>
      <c r="AC896" t="s">
        <v>1150</v>
      </c>
      <c r="AE896">
        <v>2</v>
      </c>
      <c r="AF896" t="s">
        <v>363</v>
      </c>
      <c r="AG896" t="s">
        <v>1083</v>
      </c>
      <c r="AH896" t="s">
        <v>520</v>
      </c>
      <c r="AI896" t="s">
        <v>521</v>
      </c>
      <c r="AJ896" t="s">
        <v>522</v>
      </c>
      <c r="AL896" t="s">
        <v>359</v>
      </c>
      <c r="AM896">
        <v>3</v>
      </c>
      <c r="AN896" t="s">
        <v>359</v>
      </c>
      <c r="AO896">
        <v>1</v>
      </c>
      <c r="AQ896" t="s">
        <v>401</v>
      </c>
      <c r="AR896">
        <v>2003</v>
      </c>
      <c r="AS896" t="s">
        <v>370</v>
      </c>
      <c r="AT896">
        <v>3</v>
      </c>
      <c r="AU896" t="s">
        <v>359</v>
      </c>
      <c r="AV896">
        <v>2</v>
      </c>
      <c r="AX896">
        <v>2003</v>
      </c>
      <c r="AY896" t="s">
        <v>370</v>
      </c>
      <c r="AZ896">
        <v>35000</v>
      </c>
      <c r="BA896" t="s">
        <v>359</v>
      </c>
      <c r="BB896">
        <v>7</v>
      </c>
      <c r="BC896" t="s">
        <v>1084</v>
      </c>
      <c r="BD896" t="s">
        <v>1085</v>
      </c>
      <c r="BE896" t="s">
        <v>1086</v>
      </c>
      <c r="BF896" t="s">
        <v>1087</v>
      </c>
      <c r="BH896">
        <v>2003</v>
      </c>
      <c r="BI896" t="s">
        <v>370</v>
      </c>
      <c r="BJ896" t="s">
        <v>359</v>
      </c>
      <c r="BK896">
        <v>12</v>
      </c>
      <c r="BL896" t="s">
        <v>1253</v>
      </c>
      <c r="BN896">
        <v>2003</v>
      </c>
      <c r="BO896" t="s">
        <v>370</v>
      </c>
      <c r="BP896" t="s">
        <v>359</v>
      </c>
      <c r="BQ896">
        <v>2</v>
      </c>
      <c r="BS896">
        <v>2003</v>
      </c>
      <c r="BT896" t="s">
        <v>370</v>
      </c>
      <c r="BU896">
        <v>35000</v>
      </c>
      <c r="BV896" t="s">
        <v>361</v>
      </c>
      <c r="CE896" t="s">
        <v>361</v>
      </c>
      <c r="CN896" t="s">
        <v>359</v>
      </c>
      <c r="CO896" t="s">
        <v>359</v>
      </c>
      <c r="CP896" t="s">
        <v>375</v>
      </c>
      <c r="CQ896" t="s">
        <v>359</v>
      </c>
      <c r="CR896">
        <v>0</v>
      </c>
      <c r="CS896" t="s">
        <v>359</v>
      </c>
      <c r="CT896" t="s">
        <v>376</v>
      </c>
      <c r="CU896" t="s">
        <v>359</v>
      </c>
      <c r="CV896" t="s">
        <v>375</v>
      </c>
      <c r="CW896" t="s">
        <v>359</v>
      </c>
      <c r="CX896" t="s">
        <v>12647</v>
      </c>
      <c r="CY896" t="s">
        <v>12648</v>
      </c>
      <c r="CZ896" t="s">
        <v>12649</v>
      </c>
      <c r="DA896" t="s">
        <v>12650</v>
      </c>
      <c r="DB896">
        <v>3</v>
      </c>
      <c r="DC896" t="s">
        <v>12651</v>
      </c>
      <c r="DD896">
        <v>2003</v>
      </c>
      <c r="DE896" t="s">
        <v>370</v>
      </c>
      <c r="DF896" t="s">
        <v>361</v>
      </c>
      <c r="DJ896" t="s">
        <v>359</v>
      </c>
      <c r="DL896" t="s">
        <v>370</v>
      </c>
      <c r="DN896" t="s">
        <v>12652</v>
      </c>
    </row>
    <row r="897" spans="1:118" x14ac:dyDescent="0.3">
      <c r="A897" t="s">
        <v>12653</v>
      </c>
      <c r="B897">
        <v>1</v>
      </c>
      <c r="D897" t="s">
        <v>465</v>
      </c>
      <c r="E897" t="s">
        <v>12654</v>
      </c>
      <c r="F897" t="s">
        <v>12655</v>
      </c>
      <c r="G897" t="s">
        <v>468</v>
      </c>
      <c r="H897" t="s">
        <v>12656</v>
      </c>
      <c r="I897">
        <v>2017</v>
      </c>
      <c r="J897" t="s">
        <v>353</v>
      </c>
      <c r="K897" t="s">
        <v>354</v>
      </c>
      <c r="L897" t="s">
        <v>470</v>
      </c>
      <c r="M897" t="s">
        <v>471</v>
      </c>
      <c r="N897" t="s">
        <v>1507</v>
      </c>
      <c r="Q897" t="s">
        <v>11616</v>
      </c>
      <c r="R897">
        <v>893</v>
      </c>
      <c r="T897">
        <v>92</v>
      </c>
      <c r="U897">
        <v>92</v>
      </c>
      <c r="V897">
        <v>0</v>
      </c>
      <c r="W897" t="s">
        <v>359</v>
      </c>
      <c r="X897" t="s">
        <v>394</v>
      </c>
      <c r="Z897">
        <v>2013</v>
      </c>
      <c r="AA897" t="s">
        <v>359</v>
      </c>
      <c r="AB897" t="s">
        <v>12657</v>
      </c>
      <c r="AC897" t="s">
        <v>362</v>
      </c>
      <c r="AD897" t="s">
        <v>12658</v>
      </c>
      <c r="AE897">
        <v>1</v>
      </c>
      <c r="AF897" t="s">
        <v>363</v>
      </c>
      <c r="AG897" t="s">
        <v>1625</v>
      </c>
      <c r="AH897" t="s">
        <v>1626</v>
      </c>
      <c r="AI897" t="s">
        <v>1627</v>
      </c>
      <c r="AJ897" t="s">
        <v>1628</v>
      </c>
      <c r="AL897" t="s">
        <v>359</v>
      </c>
      <c r="AM897">
        <v>50</v>
      </c>
      <c r="AN897" t="s">
        <v>361</v>
      </c>
      <c r="AT897">
        <v>50</v>
      </c>
      <c r="AU897" t="s">
        <v>361</v>
      </c>
      <c r="BA897" t="s">
        <v>361</v>
      </c>
      <c r="BJ897" t="s">
        <v>361</v>
      </c>
      <c r="BP897" t="s">
        <v>361</v>
      </c>
      <c r="BV897" t="s">
        <v>361</v>
      </c>
      <c r="CE897" t="s">
        <v>361</v>
      </c>
      <c r="CN897" t="s">
        <v>359</v>
      </c>
      <c r="CO897" t="s">
        <v>359</v>
      </c>
      <c r="CP897" t="s">
        <v>375</v>
      </c>
      <c r="CQ897" t="s">
        <v>359</v>
      </c>
      <c r="CR897">
        <v>0</v>
      </c>
      <c r="CS897" t="s">
        <v>359</v>
      </c>
      <c r="CT897" t="s">
        <v>376</v>
      </c>
      <c r="CU897" t="s">
        <v>359</v>
      </c>
      <c r="CV897" t="s">
        <v>375</v>
      </c>
      <c r="CW897" t="s">
        <v>359</v>
      </c>
      <c r="CX897" t="s">
        <v>12659</v>
      </c>
      <c r="CY897" t="s">
        <v>12660</v>
      </c>
      <c r="CZ897" t="s">
        <v>12661</v>
      </c>
      <c r="DA897" t="s">
        <v>12662</v>
      </c>
      <c r="DB897">
        <v>1</v>
      </c>
      <c r="DC897" t="s">
        <v>12663</v>
      </c>
      <c r="DD897">
        <v>2013</v>
      </c>
      <c r="DE897" t="s">
        <v>370</v>
      </c>
      <c r="DF897" t="s">
        <v>361</v>
      </c>
      <c r="DJ897" t="s">
        <v>359</v>
      </c>
      <c r="DL897" t="s">
        <v>370</v>
      </c>
      <c r="DM897" t="s">
        <v>12658</v>
      </c>
      <c r="DN897" t="s">
        <v>12664</v>
      </c>
    </row>
    <row r="898" spans="1:118" x14ac:dyDescent="0.3">
      <c r="A898" t="s">
        <v>12665</v>
      </c>
      <c r="B898">
        <v>1</v>
      </c>
      <c r="D898" t="s">
        <v>465</v>
      </c>
      <c r="E898" t="s">
        <v>12666</v>
      </c>
      <c r="F898" t="s">
        <v>12667</v>
      </c>
      <c r="G898" t="s">
        <v>468</v>
      </c>
      <c r="H898" t="s">
        <v>980</v>
      </c>
      <c r="I898">
        <v>2017</v>
      </c>
      <c r="J898" t="s">
        <v>353</v>
      </c>
      <c r="K898" t="s">
        <v>354</v>
      </c>
      <c r="L898" t="s">
        <v>1033</v>
      </c>
      <c r="M898" t="s">
        <v>831</v>
      </c>
      <c r="N898" t="s">
        <v>2849</v>
      </c>
      <c r="Q898" t="s">
        <v>12668</v>
      </c>
      <c r="R898">
        <v>1259</v>
      </c>
      <c r="T898">
        <v>157</v>
      </c>
      <c r="U898">
        <v>157</v>
      </c>
      <c r="V898">
        <v>0</v>
      </c>
      <c r="W898" t="s">
        <v>359</v>
      </c>
      <c r="X898" t="s">
        <v>394</v>
      </c>
      <c r="Z898">
        <v>2015</v>
      </c>
      <c r="AA898" t="s">
        <v>361</v>
      </c>
      <c r="AC898" t="s">
        <v>668</v>
      </c>
      <c r="AD898" t="s">
        <v>12669</v>
      </c>
      <c r="AE898">
        <v>2</v>
      </c>
      <c r="AF898" t="s">
        <v>363</v>
      </c>
      <c r="AG898" t="s">
        <v>2852</v>
      </c>
      <c r="AH898" t="s">
        <v>2853</v>
      </c>
      <c r="AI898" t="s">
        <v>12670</v>
      </c>
      <c r="AJ898" t="s">
        <v>2855</v>
      </c>
      <c r="AL898" t="s">
        <v>359</v>
      </c>
      <c r="AM898">
        <v>20</v>
      </c>
      <c r="AN898" t="s">
        <v>361</v>
      </c>
      <c r="AT898">
        <v>20</v>
      </c>
      <c r="AU898" t="s">
        <v>361</v>
      </c>
      <c r="BA898" t="s">
        <v>359</v>
      </c>
      <c r="BB898">
        <v>1</v>
      </c>
      <c r="BC898" t="s">
        <v>12671</v>
      </c>
      <c r="BD898" t="s">
        <v>12672</v>
      </c>
      <c r="BE898" t="s">
        <v>12673</v>
      </c>
      <c r="BF898" t="s">
        <v>12674</v>
      </c>
      <c r="BG898" t="s">
        <v>12675</v>
      </c>
      <c r="BH898">
        <v>2013</v>
      </c>
      <c r="BI898" t="s">
        <v>370</v>
      </c>
      <c r="BJ898" t="s">
        <v>361</v>
      </c>
      <c r="BP898" t="s">
        <v>361</v>
      </c>
      <c r="BV898" t="s">
        <v>361</v>
      </c>
      <c r="CE898" t="s">
        <v>361</v>
      </c>
      <c r="CN898" t="s">
        <v>359</v>
      </c>
      <c r="CO898" t="s">
        <v>359</v>
      </c>
      <c r="CP898" t="s">
        <v>375</v>
      </c>
      <c r="CQ898" t="s">
        <v>359</v>
      </c>
      <c r="CR898">
        <v>0</v>
      </c>
      <c r="CS898" t="s">
        <v>359</v>
      </c>
      <c r="CT898" t="s">
        <v>376</v>
      </c>
      <c r="CU898" t="s">
        <v>359</v>
      </c>
      <c r="CV898" t="s">
        <v>375</v>
      </c>
      <c r="CW898" t="s">
        <v>359</v>
      </c>
      <c r="CX898" t="s">
        <v>12676</v>
      </c>
      <c r="CY898" t="s">
        <v>12677</v>
      </c>
      <c r="CZ898" t="s">
        <v>8433</v>
      </c>
      <c r="DA898" t="s">
        <v>12678</v>
      </c>
      <c r="DB898">
        <v>1</v>
      </c>
      <c r="DC898" t="s">
        <v>12679</v>
      </c>
      <c r="DD898">
        <v>2013</v>
      </c>
      <c r="DE898" t="s">
        <v>370</v>
      </c>
      <c r="DF898" t="s">
        <v>361</v>
      </c>
      <c r="DJ898" t="s">
        <v>359</v>
      </c>
      <c r="DL898" t="s">
        <v>370</v>
      </c>
      <c r="DM898" t="s">
        <v>12680</v>
      </c>
      <c r="DN898" t="s">
        <v>12681</v>
      </c>
    </row>
    <row r="899" spans="1:118" x14ac:dyDescent="0.3">
      <c r="A899" t="s">
        <v>12682</v>
      </c>
      <c r="B899">
        <v>1</v>
      </c>
      <c r="D899" t="s">
        <v>348</v>
      </c>
      <c r="E899" t="s">
        <v>12683</v>
      </c>
      <c r="F899" t="s">
        <v>12684</v>
      </c>
      <c r="G899" t="s">
        <v>351</v>
      </c>
      <c r="H899" t="s">
        <v>5865</v>
      </c>
      <c r="I899">
        <v>2017</v>
      </c>
      <c r="J899" t="s">
        <v>353</v>
      </c>
      <c r="K899" t="s">
        <v>354</v>
      </c>
      <c r="L899" t="s">
        <v>981</v>
      </c>
      <c r="M899" t="s">
        <v>1291</v>
      </c>
      <c r="N899" t="s">
        <v>8219</v>
      </c>
      <c r="Q899" t="s">
        <v>1164</v>
      </c>
      <c r="R899">
        <v>14106</v>
      </c>
      <c r="T899">
        <v>105</v>
      </c>
      <c r="U899">
        <v>105</v>
      </c>
      <c r="V899">
        <v>0</v>
      </c>
      <c r="W899" t="s">
        <v>359</v>
      </c>
      <c r="X899" t="s">
        <v>394</v>
      </c>
      <c r="Z899">
        <v>2003</v>
      </c>
      <c r="AA899" t="s">
        <v>361</v>
      </c>
      <c r="AC899" t="s">
        <v>362</v>
      </c>
      <c r="AE899">
        <v>2</v>
      </c>
      <c r="AF899" t="s">
        <v>363</v>
      </c>
      <c r="AG899" t="s">
        <v>519</v>
      </c>
      <c r="AH899" t="s">
        <v>520</v>
      </c>
      <c r="AI899" t="s">
        <v>521</v>
      </c>
      <c r="AJ899" t="s">
        <v>522</v>
      </c>
      <c r="AL899" t="s">
        <v>359</v>
      </c>
      <c r="AM899">
        <v>3</v>
      </c>
      <c r="AN899" t="s">
        <v>359</v>
      </c>
      <c r="AO899">
        <v>1</v>
      </c>
      <c r="AQ899" t="s">
        <v>368</v>
      </c>
      <c r="AR899">
        <v>2003</v>
      </c>
      <c r="AS899" t="s">
        <v>370</v>
      </c>
      <c r="AT899">
        <v>3</v>
      </c>
      <c r="AU899" t="s">
        <v>359</v>
      </c>
      <c r="AV899">
        <v>2</v>
      </c>
      <c r="AX899">
        <v>2003</v>
      </c>
      <c r="AY899" t="s">
        <v>370</v>
      </c>
      <c r="AZ899">
        <v>35000</v>
      </c>
      <c r="BA899" t="s">
        <v>359</v>
      </c>
      <c r="BB899">
        <v>7</v>
      </c>
      <c r="BC899" t="s">
        <v>523</v>
      </c>
      <c r="BD899" t="s">
        <v>2810</v>
      </c>
      <c r="BE899" t="s">
        <v>525</v>
      </c>
      <c r="BF899" t="s">
        <v>2811</v>
      </c>
      <c r="BH899">
        <v>2003</v>
      </c>
      <c r="BI899" t="s">
        <v>370</v>
      </c>
      <c r="BJ899" t="s">
        <v>359</v>
      </c>
      <c r="BK899">
        <v>14</v>
      </c>
      <c r="BL899" t="s">
        <v>368</v>
      </c>
      <c r="BN899">
        <v>2003</v>
      </c>
      <c r="BO899" t="s">
        <v>370</v>
      </c>
      <c r="BP899" t="s">
        <v>359</v>
      </c>
      <c r="BQ899">
        <v>1</v>
      </c>
      <c r="BS899">
        <v>2003</v>
      </c>
      <c r="BT899" t="s">
        <v>370</v>
      </c>
      <c r="BU899">
        <v>35000</v>
      </c>
      <c r="BV899" t="s">
        <v>361</v>
      </c>
      <c r="CE899" t="s">
        <v>361</v>
      </c>
      <c r="CN899" t="s">
        <v>359</v>
      </c>
      <c r="CO899" t="s">
        <v>359</v>
      </c>
      <c r="CP899" t="s">
        <v>375</v>
      </c>
      <c r="CQ899" t="s">
        <v>359</v>
      </c>
      <c r="CR899">
        <v>0</v>
      </c>
      <c r="CS899" t="s">
        <v>359</v>
      </c>
      <c r="CT899" t="s">
        <v>376</v>
      </c>
      <c r="CU899" t="s">
        <v>359</v>
      </c>
      <c r="CV899" t="s">
        <v>375</v>
      </c>
      <c r="CW899" t="s">
        <v>359</v>
      </c>
      <c r="CX899" t="s">
        <v>12685</v>
      </c>
      <c r="CY899" t="s">
        <v>12686</v>
      </c>
      <c r="CZ899" t="s">
        <v>12687</v>
      </c>
      <c r="DA899" t="s">
        <v>12688</v>
      </c>
      <c r="DB899">
        <v>1</v>
      </c>
      <c r="DC899" t="s">
        <v>12689</v>
      </c>
      <c r="DD899">
        <v>2013</v>
      </c>
      <c r="DE899" t="s">
        <v>370</v>
      </c>
      <c r="DF899" t="s">
        <v>361</v>
      </c>
      <c r="DJ899" t="s">
        <v>359</v>
      </c>
      <c r="DL899" t="s">
        <v>370</v>
      </c>
      <c r="DN899" t="s">
        <v>12690</v>
      </c>
    </row>
    <row r="900" spans="1:118" x14ac:dyDescent="0.3">
      <c r="A900" t="s">
        <v>12691</v>
      </c>
      <c r="B900">
        <v>1</v>
      </c>
      <c r="D900" t="s">
        <v>385</v>
      </c>
      <c r="E900" t="s">
        <v>12692</v>
      </c>
      <c r="F900" t="s">
        <v>12693</v>
      </c>
      <c r="G900" t="s">
        <v>388</v>
      </c>
      <c r="H900" t="s">
        <v>8477</v>
      </c>
      <c r="I900">
        <v>2017</v>
      </c>
      <c r="J900" t="s">
        <v>353</v>
      </c>
      <c r="K900" t="s">
        <v>354</v>
      </c>
      <c r="L900" t="s">
        <v>584</v>
      </c>
      <c r="M900" t="s">
        <v>3602</v>
      </c>
      <c r="N900" t="s">
        <v>7055</v>
      </c>
      <c r="Q900" t="s">
        <v>3603</v>
      </c>
      <c r="R900">
        <v>698</v>
      </c>
      <c r="T900">
        <v>141</v>
      </c>
      <c r="U900">
        <v>135</v>
      </c>
      <c r="V900">
        <v>6</v>
      </c>
      <c r="W900" t="s">
        <v>359</v>
      </c>
      <c r="X900" t="s">
        <v>394</v>
      </c>
      <c r="Z900">
        <v>2017</v>
      </c>
      <c r="AA900" t="s">
        <v>359</v>
      </c>
      <c r="AB900" t="s">
        <v>3604</v>
      </c>
      <c r="AC900" t="s">
        <v>362</v>
      </c>
      <c r="AD900" t="s">
        <v>12694</v>
      </c>
      <c r="AE900">
        <v>2</v>
      </c>
      <c r="AF900" t="s">
        <v>363</v>
      </c>
      <c r="AG900" t="s">
        <v>3605</v>
      </c>
      <c r="AH900" t="s">
        <v>3606</v>
      </c>
      <c r="AI900" t="s">
        <v>3607</v>
      </c>
      <c r="AJ900" t="s">
        <v>3608</v>
      </c>
      <c r="AL900" t="s">
        <v>359</v>
      </c>
      <c r="AM900">
        <v>10</v>
      </c>
      <c r="AN900" t="s">
        <v>359</v>
      </c>
      <c r="AO900">
        <v>2</v>
      </c>
      <c r="AQ900" t="s">
        <v>401</v>
      </c>
      <c r="AR900">
        <v>2016</v>
      </c>
      <c r="AS900" t="s">
        <v>370</v>
      </c>
      <c r="AT900">
        <v>10</v>
      </c>
      <c r="AU900" t="s">
        <v>359</v>
      </c>
      <c r="AV900">
        <v>1</v>
      </c>
      <c r="AX900">
        <v>2016</v>
      </c>
      <c r="AY900" t="s">
        <v>370</v>
      </c>
      <c r="AZ900">
        <v>8600</v>
      </c>
      <c r="BA900" t="s">
        <v>359</v>
      </c>
      <c r="BB900">
        <v>3</v>
      </c>
      <c r="BC900" t="s">
        <v>3609</v>
      </c>
      <c r="BD900" t="s">
        <v>3610</v>
      </c>
      <c r="BE900" t="s">
        <v>3611</v>
      </c>
      <c r="BF900" t="s">
        <v>3612</v>
      </c>
      <c r="BH900">
        <v>2016</v>
      </c>
      <c r="BI900" t="s">
        <v>370</v>
      </c>
      <c r="BJ900" t="s">
        <v>361</v>
      </c>
      <c r="BP900" t="s">
        <v>361</v>
      </c>
      <c r="BV900" t="s">
        <v>361</v>
      </c>
      <c r="CE900" t="s">
        <v>361</v>
      </c>
      <c r="CN900" t="s">
        <v>359</v>
      </c>
      <c r="CO900" t="s">
        <v>359</v>
      </c>
      <c r="CP900" t="s">
        <v>375</v>
      </c>
      <c r="CQ900" t="s">
        <v>359</v>
      </c>
      <c r="CR900">
        <v>0</v>
      </c>
      <c r="CS900" t="s">
        <v>359</v>
      </c>
      <c r="CT900" t="s">
        <v>376</v>
      </c>
      <c r="CU900" t="s">
        <v>359</v>
      </c>
      <c r="CV900" t="s">
        <v>375</v>
      </c>
      <c r="CW900" t="s">
        <v>359</v>
      </c>
      <c r="CX900" t="s">
        <v>12695</v>
      </c>
      <c r="CY900" t="s">
        <v>12696</v>
      </c>
      <c r="CZ900" t="s">
        <v>12697</v>
      </c>
      <c r="DA900" t="s">
        <v>12698</v>
      </c>
      <c r="DB900">
        <v>2</v>
      </c>
      <c r="DC900" t="s">
        <v>12699</v>
      </c>
      <c r="DD900">
        <v>2016</v>
      </c>
      <c r="DE900" t="s">
        <v>370</v>
      </c>
      <c r="DF900" t="s">
        <v>361</v>
      </c>
      <c r="DJ900" t="s">
        <v>359</v>
      </c>
      <c r="DL900" t="s">
        <v>370</v>
      </c>
      <c r="DM900" t="s">
        <v>1186</v>
      </c>
      <c r="DN900" t="s">
        <v>12700</v>
      </c>
    </row>
    <row r="901" spans="1:118" x14ac:dyDescent="0.3">
      <c r="A901" t="s">
        <v>12701</v>
      </c>
      <c r="B901">
        <v>1</v>
      </c>
      <c r="D901" t="s">
        <v>348</v>
      </c>
      <c r="E901" t="s">
        <v>12702</v>
      </c>
      <c r="F901" t="s">
        <v>12703</v>
      </c>
      <c r="G901" t="s">
        <v>351</v>
      </c>
      <c r="H901" t="s">
        <v>4294</v>
      </c>
      <c r="I901">
        <v>2017</v>
      </c>
      <c r="J901" t="s">
        <v>353</v>
      </c>
      <c r="K901" t="s">
        <v>354</v>
      </c>
      <c r="L901" t="s">
        <v>981</v>
      </c>
      <c r="M901" t="s">
        <v>1231</v>
      </c>
      <c r="N901" t="s">
        <v>5665</v>
      </c>
      <c r="Q901" t="s">
        <v>983</v>
      </c>
      <c r="R901">
        <v>14106</v>
      </c>
      <c r="T901">
        <v>400</v>
      </c>
      <c r="U901">
        <v>400</v>
      </c>
      <c r="V901">
        <v>0</v>
      </c>
      <c r="W901" t="s">
        <v>359</v>
      </c>
      <c r="X901" t="s">
        <v>360</v>
      </c>
      <c r="Z901">
        <v>2012</v>
      </c>
      <c r="AA901" t="s">
        <v>361</v>
      </c>
      <c r="AC901" t="s">
        <v>362</v>
      </c>
      <c r="AD901" t="s">
        <v>984</v>
      </c>
      <c r="AE901">
        <v>3</v>
      </c>
      <c r="AF901" t="s">
        <v>363</v>
      </c>
      <c r="AG901" t="s">
        <v>450</v>
      </c>
      <c r="AH901" t="s">
        <v>451</v>
      </c>
      <c r="AI901" t="s">
        <v>452</v>
      </c>
      <c r="AJ901" t="s">
        <v>453</v>
      </c>
      <c r="AL901" t="s">
        <v>359</v>
      </c>
      <c r="AM901">
        <v>4.5</v>
      </c>
      <c r="AN901" t="s">
        <v>359</v>
      </c>
      <c r="AO901">
        <v>3</v>
      </c>
      <c r="AQ901" t="s">
        <v>368</v>
      </c>
      <c r="AR901">
        <v>2009</v>
      </c>
      <c r="AS901" t="s">
        <v>370</v>
      </c>
      <c r="AT901">
        <v>4.5</v>
      </c>
      <c r="AU901" t="s">
        <v>359</v>
      </c>
      <c r="AV901">
        <v>2</v>
      </c>
      <c r="AX901">
        <v>2012</v>
      </c>
      <c r="AY901" t="s">
        <v>370</v>
      </c>
      <c r="AZ901">
        <v>5000</v>
      </c>
      <c r="BA901" t="s">
        <v>359</v>
      </c>
      <c r="BB901">
        <v>16</v>
      </c>
      <c r="BC901" t="s">
        <v>454</v>
      </c>
      <c r="BD901" t="s">
        <v>455</v>
      </c>
      <c r="BE901" t="s">
        <v>456</v>
      </c>
      <c r="BF901" t="s">
        <v>457</v>
      </c>
      <c r="BH901">
        <v>2012</v>
      </c>
      <c r="BI901" t="s">
        <v>370</v>
      </c>
      <c r="BJ901" t="s">
        <v>359</v>
      </c>
      <c r="BK901">
        <v>8</v>
      </c>
      <c r="BL901" t="s">
        <v>368</v>
      </c>
      <c r="BN901">
        <v>2012</v>
      </c>
      <c r="BO901" t="s">
        <v>370</v>
      </c>
      <c r="BP901" t="s">
        <v>359</v>
      </c>
      <c r="BQ901">
        <v>2</v>
      </c>
      <c r="BS901">
        <v>2012</v>
      </c>
      <c r="BT901" t="s">
        <v>370</v>
      </c>
      <c r="BU901">
        <v>5000</v>
      </c>
      <c r="BV901" t="s">
        <v>359</v>
      </c>
      <c r="BW901">
        <v>1</v>
      </c>
      <c r="BY901">
        <v>2009</v>
      </c>
      <c r="BZ901" t="s">
        <v>370</v>
      </c>
      <c r="CA901" t="s">
        <v>359</v>
      </c>
      <c r="CC901">
        <v>2009</v>
      </c>
      <c r="CD901" t="s">
        <v>370</v>
      </c>
      <c r="CE901" t="s">
        <v>361</v>
      </c>
      <c r="CN901" t="s">
        <v>359</v>
      </c>
      <c r="CO901" t="s">
        <v>359</v>
      </c>
      <c r="CP901" t="s">
        <v>375</v>
      </c>
      <c r="CQ901" t="s">
        <v>359</v>
      </c>
      <c r="CR901">
        <v>0</v>
      </c>
      <c r="CS901" t="s">
        <v>359</v>
      </c>
      <c r="CT901" t="s">
        <v>376</v>
      </c>
      <c r="CU901" t="s">
        <v>359</v>
      </c>
      <c r="CV901" t="s">
        <v>375</v>
      </c>
      <c r="CW901" t="s">
        <v>359</v>
      </c>
      <c r="CX901" t="s">
        <v>12704</v>
      </c>
      <c r="CY901" t="s">
        <v>12705</v>
      </c>
      <c r="CZ901" t="s">
        <v>12706</v>
      </c>
      <c r="DA901" t="s">
        <v>12707</v>
      </c>
      <c r="DB901">
        <v>1</v>
      </c>
      <c r="DC901" t="s">
        <v>12708</v>
      </c>
      <c r="DD901">
        <v>2012</v>
      </c>
      <c r="DE901" t="s">
        <v>370</v>
      </c>
      <c r="DF901" t="s">
        <v>361</v>
      </c>
      <c r="DJ901" t="s">
        <v>359</v>
      </c>
      <c r="DL901" t="s">
        <v>370</v>
      </c>
      <c r="DM901" t="s">
        <v>984</v>
      </c>
      <c r="DN901" t="s">
        <v>12709</v>
      </c>
    </row>
    <row r="902" spans="1:118" x14ac:dyDescent="0.3">
      <c r="A902" t="s">
        <v>12710</v>
      </c>
      <c r="B902">
        <v>1</v>
      </c>
      <c r="D902" t="s">
        <v>348</v>
      </c>
      <c r="E902" t="s">
        <v>12711</v>
      </c>
      <c r="F902" t="s">
        <v>12712</v>
      </c>
      <c r="G902" t="s">
        <v>351</v>
      </c>
      <c r="H902" t="s">
        <v>8973</v>
      </c>
      <c r="I902">
        <v>2017</v>
      </c>
      <c r="J902" t="s">
        <v>353</v>
      </c>
      <c r="K902" t="s">
        <v>354</v>
      </c>
      <c r="L902" t="s">
        <v>446</v>
      </c>
      <c r="M902" t="s">
        <v>2808</v>
      </c>
      <c r="N902" t="s">
        <v>962</v>
      </c>
      <c r="Q902" t="s">
        <v>1164</v>
      </c>
      <c r="R902">
        <v>14106</v>
      </c>
      <c r="T902">
        <v>200</v>
      </c>
      <c r="U902">
        <v>200</v>
      </c>
      <c r="V902">
        <v>0</v>
      </c>
      <c r="W902" t="s">
        <v>359</v>
      </c>
      <c r="X902" t="s">
        <v>394</v>
      </c>
      <c r="Z902">
        <v>2003</v>
      </c>
      <c r="AA902" t="s">
        <v>361</v>
      </c>
      <c r="AC902" t="s">
        <v>1150</v>
      </c>
      <c r="AE902">
        <v>2</v>
      </c>
      <c r="AF902" t="s">
        <v>363</v>
      </c>
      <c r="AG902" t="s">
        <v>519</v>
      </c>
      <c r="AH902" t="s">
        <v>520</v>
      </c>
      <c r="AI902" t="s">
        <v>521</v>
      </c>
      <c r="AJ902" t="s">
        <v>522</v>
      </c>
      <c r="AL902" t="s">
        <v>359</v>
      </c>
      <c r="AM902">
        <v>3</v>
      </c>
      <c r="AN902" t="s">
        <v>359</v>
      </c>
      <c r="AO902">
        <v>1</v>
      </c>
      <c r="AQ902" t="s">
        <v>368</v>
      </c>
      <c r="AR902">
        <v>2003</v>
      </c>
      <c r="AS902" t="s">
        <v>370</v>
      </c>
      <c r="AT902">
        <v>3</v>
      </c>
      <c r="AU902" t="s">
        <v>359</v>
      </c>
      <c r="AV902">
        <v>2</v>
      </c>
      <c r="AX902">
        <v>2003</v>
      </c>
      <c r="AY902" t="s">
        <v>370</v>
      </c>
      <c r="AZ902">
        <v>35000</v>
      </c>
      <c r="BA902" t="s">
        <v>359</v>
      </c>
      <c r="BB902">
        <v>7</v>
      </c>
      <c r="BC902" t="s">
        <v>2383</v>
      </c>
      <c r="BD902" t="s">
        <v>1085</v>
      </c>
      <c r="BE902" t="s">
        <v>1086</v>
      </c>
      <c r="BF902" t="s">
        <v>1087</v>
      </c>
      <c r="BH902">
        <v>2003</v>
      </c>
      <c r="BI902" t="s">
        <v>370</v>
      </c>
      <c r="BJ902" t="s">
        <v>359</v>
      </c>
      <c r="BK902">
        <v>12</v>
      </c>
      <c r="BL902" t="s">
        <v>368</v>
      </c>
      <c r="BM902" t="s">
        <v>12713</v>
      </c>
      <c r="BN902">
        <v>2003</v>
      </c>
      <c r="BO902" t="s">
        <v>370</v>
      </c>
      <c r="BP902" t="s">
        <v>359</v>
      </c>
      <c r="BQ902">
        <v>2</v>
      </c>
      <c r="BS902">
        <v>2003</v>
      </c>
      <c r="BT902" t="s">
        <v>370</v>
      </c>
      <c r="BU902">
        <v>35000</v>
      </c>
      <c r="BV902" t="s">
        <v>361</v>
      </c>
      <c r="CE902" t="s">
        <v>361</v>
      </c>
      <c r="CN902" t="s">
        <v>359</v>
      </c>
      <c r="CO902" t="s">
        <v>359</v>
      </c>
      <c r="CP902" t="s">
        <v>375</v>
      </c>
      <c r="CQ902" t="s">
        <v>359</v>
      </c>
      <c r="CR902">
        <v>0</v>
      </c>
      <c r="CS902" t="s">
        <v>359</v>
      </c>
      <c r="CT902" t="s">
        <v>376</v>
      </c>
      <c r="CU902" t="s">
        <v>359</v>
      </c>
      <c r="CV902" t="s">
        <v>375</v>
      </c>
      <c r="CW902" t="s">
        <v>359</v>
      </c>
      <c r="CX902" t="s">
        <v>12714</v>
      </c>
      <c r="CY902" t="s">
        <v>12715</v>
      </c>
      <c r="CZ902" t="s">
        <v>12716</v>
      </c>
      <c r="DA902" t="s">
        <v>12717</v>
      </c>
      <c r="DB902">
        <v>1</v>
      </c>
      <c r="DC902" t="s">
        <v>12718</v>
      </c>
      <c r="DD902">
        <v>2003</v>
      </c>
      <c r="DE902" t="s">
        <v>370</v>
      </c>
      <c r="DF902" t="s">
        <v>361</v>
      </c>
      <c r="DJ902" t="s">
        <v>359</v>
      </c>
      <c r="DL902" t="s">
        <v>370</v>
      </c>
      <c r="DN902" t="s">
        <v>12719</v>
      </c>
    </row>
    <row r="903" spans="1:118" x14ac:dyDescent="0.3">
      <c r="A903" t="s">
        <v>12720</v>
      </c>
      <c r="B903">
        <v>1</v>
      </c>
      <c r="D903" t="s">
        <v>385</v>
      </c>
      <c r="E903" t="s">
        <v>12721</v>
      </c>
      <c r="F903" t="s">
        <v>12722</v>
      </c>
      <c r="G903" t="s">
        <v>388</v>
      </c>
      <c r="H903" t="s">
        <v>12723</v>
      </c>
      <c r="I903">
        <v>2017</v>
      </c>
      <c r="J903" t="s">
        <v>353</v>
      </c>
      <c r="K903" t="s">
        <v>354</v>
      </c>
      <c r="L903" t="s">
        <v>937</v>
      </c>
      <c r="M903" t="s">
        <v>1719</v>
      </c>
      <c r="N903" t="s">
        <v>5989</v>
      </c>
      <c r="Q903" t="s">
        <v>5990</v>
      </c>
      <c r="R903">
        <v>0</v>
      </c>
      <c r="T903">
        <v>114</v>
      </c>
      <c r="U903">
        <v>100</v>
      </c>
      <c r="V903">
        <v>14</v>
      </c>
      <c r="W903" t="s">
        <v>359</v>
      </c>
      <c r="X903" t="s">
        <v>394</v>
      </c>
      <c r="Z903">
        <v>2007</v>
      </c>
      <c r="AA903" t="s">
        <v>359</v>
      </c>
      <c r="AB903" t="s">
        <v>3944</v>
      </c>
      <c r="AC903" t="s">
        <v>12724</v>
      </c>
      <c r="AD903" t="s">
        <v>12725</v>
      </c>
      <c r="AE903">
        <v>1</v>
      </c>
      <c r="AF903" t="s">
        <v>396</v>
      </c>
      <c r="AG903" t="s">
        <v>3172</v>
      </c>
      <c r="AH903" t="s">
        <v>3173</v>
      </c>
      <c r="AI903" t="s">
        <v>3174</v>
      </c>
      <c r="AJ903" t="s">
        <v>3175</v>
      </c>
      <c r="AL903" t="s">
        <v>361</v>
      </c>
      <c r="AM903">
        <v>20</v>
      </c>
      <c r="AN903" t="s">
        <v>359</v>
      </c>
      <c r="AO903">
        <v>1</v>
      </c>
      <c r="AQ903" t="s">
        <v>401</v>
      </c>
      <c r="AR903">
        <v>2014</v>
      </c>
      <c r="AS903" t="s">
        <v>369</v>
      </c>
      <c r="AT903">
        <v>20</v>
      </c>
      <c r="AU903" t="s">
        <v>359</v>
      </c>
      <c r="AV903">
        <v>1</v>
      </c>
      <c r="AX903">
        <v>2007</v>
      </c>
      <c r="AY903" t="s">
        <v>369</v>
      </c>
      <c r="AZ903">
        <v>2200</v>
      </c>
      <c r="BA903" t="s">
        <v>359</v>
      </c>
      <c r="BB903">
        <v>3</v>
      </c>
      <c r="BC903" t="s">
        <v>3176</v>
      </c>
      <c r="BD903" t="s">
        <v>3177</v>
      </c>
      <c r="BE903" t="s">
        <v>3178</v>
      </c>
      <c r="BF903" t="s">
        <v>3179</v>
      </c>
      <c r="BH903">
        <v>2007</v>
      </c>
      <c r="BI903" t="s">
        <v>369</v>
      </c>
      <c r="BJ903" t="s">
        <v>361</v>
      </c>
      <c r="BP903" t="s">
        <v>361</v>
      </c>
      <c r="BV903" t="s">
        <v>361</v>
      </c>
      <c r="CE903" t="s">
        <v>361</v>
      </c>
      <c r="CN903" t="s">
        <v>359</v>
      </c>
      <c r="CO903" t="s">
        <v>359</v>
      </c>
      <c r="CP903" t="s">
        <v>375</v>
      </c>
      <c r="CQ903" t="s">
        <v>359</v>
      </c>
      <c r="CR903">
        <v>0</v>
      </c>
      <c r="CS903" t="s">
        <v>359</v>
      </c>
      <c r="CT903" t="s">
        <v>376</v>
      </c>
      <c r="CU903" t="s">
        <v>359</v>
      </c>
      <c r="CV903" t="s">
        <v>375</v>
      </c>
      <c r="CW903" t="s">
        <v>359</v>
      </c>
      <c r="CX903" t="s">
        <v>12726</v>
      </c>
      <c r="CY903" t="s">
        <v>12727</v>
      </c>
      <c r="CZ903" t="s">
        <v>12728</v>
      </c>
      <c r="DA903" t="s">
        <v>12729</v>
      </c>
      <c r="DB903">
        <v>1</v>
      </c>
      <c r="DC903" t="s">
        <v>12730</v>
      </c>
      <c r="DD903">
        <v>2014</v>
      </c>
      <c r="DE903" t="s">
        <v>370</v>
      </c>
      <c r="DF903" t="s">
        <v>361</v>
      </c>
      <c r="DJ903" t="s">
        <v>359</v>
      </c>
      <c r="DL903" t="s">
        <v>370</v>
      </c>
      <c r="DN903" t="s">
        <v>12731</v>
      </c>
    </row>
    <row r="904" spans="1:118" x14ac:dyDescent="0.3">
      <c r="A904" t="s">
        <v>12732</v>
      </c>
      <c r="B904">
        <v>1</v>
      </c>
      <c r="D904" t="s">
        <v>385</v>
      </c>
      <c r="E904" t="s">
        <v>12733</v>
      </c>
      <c r="F904" t="s">
        <v>12734</v>
      </c>
      <c r="G904" t="s">
        <v>388</v>
      </c>
      <c r="H904" t="s">
        <v>12735</v>
      </c>
      <c r="I904">
        <v>2017</v>
      </c>
      <c r="J904" t="s">
        <v>353</v>
      </c>
      <c r="K904" t="s">
        <v>354</v>
      </c>
      <c r="L904" t="s">
        <v>937</v>
      </c>
      <c r="M904" t="s">
        <v>940</v>
      </c>
      <c r="N904" t="s">
        <v>6090</v>
      </c>
      <c r="Q904" t="s">
        <v>940</v>
      </c>
      <c r="T904">
        <v>105</v>
      </c>
      <c r="U904">
        <v>100</v>
      </c>
      <c r="V904">
        <v>5</v>
      </c>
      <c r="W904" t="s">
        <v>359</v>
      </c>
      <c r="X904" t="s">
        <v>394</v>
      </c>
      <c r="Z904">
        <v>2014</v>
      </c>
      <c r="AA904" t="s">
        <v>359</v>
      </c>
      <c r="AB904" t="s">
        <v>941</v>
      </c>
      <c r="AC904" t="s">
        <v>362</v>
      </c>
      <c r="AD904" t="s">
        <v>12736</v>
      </c>
      <c r="AE904">
        <v>2</v>
      </c>
      <c r="AF904" t="s">
        <v>363</v>
      </c>
      <c r="AG904" t="s">
        <v>943</v>
      </c>
      <c r="AH904" t="s">
        <v>944</v>
      </c>
      <c r="AI904" t="s">
        <v>4081</v>
      </c>
      <c r="AJ904" t="s">
        <v>946</v>
      </c>
      <c r="AK904" t="s">
        <v>12737</v>
      </c>
      <c r="AL904" t="s">
        <v>359</v>
      </c>
      <c r="AM904">
        <v>30</v>
      </c>
      <c r="AN904" t="s">
        <v>359</v>
      </c>
      <c r="AO904">
        <v>1</v>
      </c>
      <c r="AQ904" t="s">
        <v>401</v>
      </c>
      <c r="AR904">
        <v>2014</v>
      </c>
      <c r="AS904" t="s">
        <v>370</v>
      </c>
      <c r="AT904">
        <v>30</v>
      </c>
      <c r="AU904" t="s">
        <v>359</v>
      </c>
      <c r="AV904">
        <v>1</v>
      </c>
      <c r="AX904">
        <v>2014</v>
      </c>
      <c r="AY904" t="s">
        <v>370</v>
      </c>
      <c r="AZ904">
        <v>6700</v>
      </c>
      <c r="BA904" t="s">
        <v>359</v>
      </c>
      <c r="BB904">
        <v>5</v>
      </c>
      <c r="BC904" t="s">
        <v>947</v>
      </c>
      <c r="BD904" t="s">
        <v>948</v>
      </c>
      <c r="BE904" t="s">
        <v>949</v>
      </c>
      <c r="BF904" t="s">
        <v>950</v>
      </c>
      <c r="BH904">
        <v>2014</v>
      </c>
      <c r="BI904" t="s">
        <v>370</v>
      </c>
      <c r="BJ904" t="s">
        <v>361</v>
      </c>
      <c r="BP904" t="s">
        <v>361</v>
      </c>
      <c r="BV904" t="s">
        <v>361</v>
      </c>
      <c r="CE904" t="s">
        <v>361</v>
      </c>
      <c r="CN904" t="s">
        <v>359</v>
      </c>
      <c r="CO904" t="s">
        <v>359</v>
      </c>
      <c r="CP904" t="s">
        <v>375</v>
      </c>
      <c r="CQ904" t="s">
        <v>359</v>
      </c>
      <c r="CR904">
        <v>0</v>
      </c>
      <c r="CS904" t="s">
        <v>359</v>
      </c>
      <c r="CT904" t="s">
        <v>376</v>
      </c>
      <c r="CU904" t="s">
        <v>359</v>
      </c>
      <c r="CV904" t="s">
        <v>375</v>
      </c>
      <c r="CW904" t="s">
        <v>359</v>
      </c>
      <c r="CX904" t="s">
        <v>12738</v>
      </c>
      <c r="CY904" t="s">
        <v>12739</v>
      </c>
      <c r="CZ904" t="s">
        <v>12740</v>
      </c>
      <c r="DA904" t="s">
        <v>12741</v>
      </c>
      <c r="DB904">
        <v>1</v>
      </c>
      <c r="DC904" t="s">
        <v>12742</v>
      </c>
      <c r="DD904">
        <v>2014</v>
      </c>
      <c r="DE904" t="s">
        <v>370</v>
      </c>
      <c r="DF904" t="s">
        <v>361</v>
      </c>
      <c r="DJ904" t="s">
        <v>359</v>
      </c>
      <c r="DL904" t="s">
        <v>370</v>
      </c>
      <c r="DN904" t="s">
        <v>12743</v>
      </c>
    </row>
    <row r="905" spans="1:118" x14ac:dyDescent="0.3">
      <c r="A905" t="s">
        <v>12744</v>
      </c>
      <c r="B905">
        <v>1</v>
      </c>
      <c r="D905" t="s">
        <v>559</v>
      </c>
      <c r="E905" t="s">
        <v>12745</v>
      </c>
      <c r="F905" t="s">
        <v>12746</v>
      </c>
      <c r="G905" t="s">
        <v>562</v>
      </c>
      <c r="H905" t="s">
        <v>11872</v>
      </c>
      <c r="I905">
        <v>2017</v>
      </c>
      <c r="J905" t="s">
        <v>353</v>
      </c>
      <c r="K905" t="s">
        <v>354</v>
      </c>
      <c r="L905" t="s">
        <v>564</v>
      </c>
      <c r="M905" t="s">
        <v>565</v>
      </c>
      <c r="N905" t="s">
        <v>565</v>
      </c>
      <c r="Q905" t="s">
        <v>1552</v>
      </c>
      <c r="R905">
        <v>6074</v>
      </c>
      <c r="T905">
        <v>186</v>
      </c>
      <c r="U905">
        <v>22</v>
      </c>
      <c r="V905">
        <v>164</v>
      </c>
      <c r="W905" t="s">
        <v>359</v>
      </c>
      <c r="X905" t="s">
        <v>360</v>
      </c>
      <c r="Z905">
        <v>2014</v>
      </c>
      <c r="AA905" t="s">
        <v>359</v>
      </c>
      <c r="AB905" t="s">
        <v>1553</v>
      </c>
      <c r="AE905">
        <v>1</v>
      </c>
      <c r="AF905" t="s">
        <v>363</v>
      </c>
      <c r="AG905" t="s">
        <v>773</v>
      </c>
      <c r="AH905" t="s">
        <v>774</v>
      </c>
      <c r="AI905" t="s">
        <v>775</v>
      </c>
      <c r="AJ905" t="s">
        <v>776</v>
      </c>
      <c r="AL905" t="s">
        <v>359</v>
      </c>
      <c r="AM905">
        <v>4.4400000000000004</v>
      </c>
      <c r="AN905" t="s">
        <v>359</v>
      </c>
      <c r="AO905">
        <v>1</v>
      </c>
      <c r="AQ905" t="s">
        <v>401</v>
      </c>
      <c r="AR905">
        <v>2014</v>
      </c>
      <c r="AS905" t="s">
        <v>370</v>
      </c>
      <c r="AT905">
        <v>4.4400000000000004</v>
      </c>
      <c r="AU905" t="s">
        <v>359</v>
      </c>
      <c r="AV905">
        <v>1</v>
      </c>
      <c r="AX905">
        <v>2014</v>
      </c>
      <c r="AY905" t="s">
        <v>370</v>
      </c>
      <c r="AZ905">
        <v>3000</v>
      </c>
      <c r="BA905" t="s">
        <v>359</v>
      </c>
      <c r="BB905">
        <v>16</v>
      </c>
      <c r="BC905" t="s">
        <v>777</v>
      </c>
      <c r="BD905" t="s">
        <v>778</v>
      </c>
      <c r="BE905" t="s">
        <v>779</v>
      </c>
      <c r="BF905" t="s">
        <v>780</v>
      </c>
      <c r="BH905">
        <v>2014</v>
      </c>
      <c r="BI905" t="s">
        <v>370</v>
      </c>
      <c r="BJ905" t="s">
        <v>359</v>
      </c>
      <c r="BK905">
        <v>8</v>
      </c>
      <c r="BL905" t="s">
        <v>805</v>
      </c>
      <c r="BN905">
        <v>2014</v>
      </c>
      <c r="BO905" t="s">
        <v>369</v>
      </c>
      <c r="BP905" t="s">
        <v>359</v>
      </c>
      <c r="BQ905">
        <v>3</v>
      </c>
      <c r="BS905">
        <v>2014</v>
      </c>
      <c r="BT905" t="s">
        <v>369</v>
      </c>
      <c r="BU905">
        <v>20000</v>
      </c>
      <c r="BV905" t="s">
        <v>359</v>
      </c>
      <c r="BW905">
        <v>2</v>
      </c>
      <c r="BY905">
        <v>2014</v>
      </c>
      <c r="BZ905" t="s">
        <v>369</v>
      </c>
      <c r="CA905" t="s">
        <v>359</v>
      </c>
      <c r="CC905">
        <v>2014</v>
      </c>
      <c r="CD905" t="s">
        <v>370</v>
      </c>
      <c r="CE905" t="s">
        <v>361</v>
      </c>
      <c r="CN905" t="s">
        <v>359</v>
      </c>
      <c r="CO905" t="s">
        <v>359</v>
      </c>
      <c r="CP905" t="s">
        <v>375</v>
      </c>
      <c r="CQ905" t="s">
        <v>359</v>
      </c>
      <c r="CR905">
        <v>0</v>
      </c>
      <c r="CS905" t="s">
        <v>359</v>
      </c>
      <c r="CT905" t="s">
        <v>376</v>
      </c>
      <c r="CU905" t="s">
        <v>359</v>
      </c>
      <c r="CV905" t="s">
        <v>375</v>
      </c>
      <c r="CW905" t="s">
        <v>359</v>
      </c>
      <c r="CX905" t="s">
        <v>12747</v>
      </c>
      <c r="CY905" t="s">
        <v>12748</v>
      </c>
      <c r="CZ905" t="s">
        <v>12749</v>
      </c>
      <c r="DA905" t="s">
        <v>12750</v>
      </c>
      <c r="DB905">
        <v>28</v>
      </c>
      <c r="DC905" t="s">
        <v>12751</v>
      </c>
      <c r="DD905">
        <v>2014</v>
      </c>
      <c r="DE905" t="s">
        <v>622</v>
      </c>
      <c r="DF905" t="s">
        <v>359</v>
      </c>
      <c r="DG905">
        <v>8</v>
      </c>
      <c r="DH905">
        <v>30</v>
      </c>
      <c r="DI905" t="s">
        <v>12752</v>
      </c>
      <c r="DJ905" t="s">
        <v>361</v>
      </c>
      <c r="DK905" t="s">
        <v>10586</v>
      </c>
      <c r="DL905" t="s">
        <v>622</v>
      </c>
      <c r="DM905" t="s">
        <v>1563</v>
      </c>
      <c r="DN905" t="s">
        <v>12753</v>
      </c>
    </row>
    <row r="906" spans="1:118" x14ac:dyDescent="0.3">
      <c r="A906" t="s">
        <v>12754</v>
      </c>
      <c r="B906">
        <v>1</v>
      </c>
      <c r="D906" t="s">
        <v>412</v>
      </c>
      <c r="E906" t="s">
        <v>12755</v>
      </c>
      <c r="F906" t="s">
        <v>12756</v>
      </c>
      <c r="G906" t="s">
        <v>415</v>
      </c>
      <c r="H906" t="s">
        <v>12757</v>
      </c>
      <c r="I906">
        <v>2017</v>
      </c>
      <c r="J906" t="s">
        <v>353</v>
      </c>
      <c r="K906" t="s">
        <v>354</v>
      </c>
      <c r="L906" t="s">
        <v>417</v>
      </c>
      <c r="M906" t="s">
        <v>690</v>
      </c>
      <c r="N906" t="s">
        <v>691</v>
      </c>
      <c r="Q906" t="s">
        <v>2167</v>
      </c>
      <c r="R906">
        <v>3456</v>
      </c>
      <c r="T906">
        <v>161</v>
      </c>
      <c r="U906">
        <v>150</v>
      </c>
      <c r="V906">
        <v>11</v>
      </c>
      <c r="W906" t="s">
        <v>359</v>
      </c>
      <c r="X906" t="s">
        <v>394</v>
      </c>
      <c r="Z906">
        <v>2015</v>
      </c>
      <c r="AA906" t="s">
        <v>359</v>
      </c>
      <c r="AB906" t="s">
        <v>7254</v>
      </c>
      <c r="AC906" t="s">
        <v>362</v>
      </c>
      <c r="AD906" t="s">
        <v>12758</v>
      </c>
      <c r="AE906">
        <v>1</v>
      </c>
      <c r="AF906" t="s">
        <v>363</v>
      </c>
      <c r="AG906" t="s">
        <v>2170</v>
      </c>
      <c r="AH906" t="s">
        <v>2171</v>
      </c>
      <c r="AI906" t="s">
        <v>2172</v>
      </c>
      <c r="AJ906" t="s">
        <v>2173</v>
      </c>
      <c r="AL906" t="s">
        <v>359</v>
      </c>
      <c r="AM906">
        <v>120</v>
      </c>
      <c r="AN906" t="s">
        <v>359</v>
      </c>
      <c r="AO906">
        <v>1</v>
      </c>
      <c r="AQ906" t="s">
        <v>401</v>
      </c>
      <c r="AR906">
        <v>2015</v>
      </c>
      <c r="AS906" t="s">
        <v>370</v>
      </c>
      <c r="AT906">
        <v>120</v>
      </c>
      <c r="AU906" t="s">
        <v>359</v>
      </c>
      <c r="AV906">
        <v>2</v>
      </c>
      <c r="AX906">
        <v>2015</v>
      </c>
      <c r="AY906" t="s">
        <v>370</v>
      </c>
      <c r="AZ906">
        <v>10000</v>
      </c>
      <c r="BA906" t="s">
        <v>359</v>
      </c>
      <c r="BB906">
        <v>10</v>
      </c>
      <c r="BC906" t="s">
        <v>2174</v>
      </c>
      <c r="BD906" t="s">
        <v>2175</v>
      </c>
      <c r="BE906" t="s">
        <v>2176</v>
      </c>
      <c r="BF906" t="s">
        <v>2177</v>
      </c>
      <c r="BH906">
        <v>2015</v>
      </c>
      <c r="BI906" t="s">
        <v>370</v>
      </c>
      <c r="BJ906" t="s">
        <v>359</v>
      </c>
      <c r="BK906">
        <v>3</v>
      </c>
      <c r="BL906" t="s">
        <v>805</v>
      </c>
      <c r="BN906">
        <v>2015</v>
      </c>
      <c r="BO906" t="s">
        <v>370</v>
      </c>
      <c r="BP906" t="s">
        <v>359</v>
      </c>
      <c r="BQ906">
        <v>2</v>
      </c>
      <c r="BS906">
        <v>2015</v>
      </c>
      <c r="BT906" t="s">
        <v>370</v>
      </c>
      <c r="BU906">
        <v>10000</v>
      </c>
      <c r="BV906" t="s">
        <v>361</v>
      </c>
      <c r="CE906" t="s">
        <v>361</v>
      </c>
      <c r="CN906" t="s">
        <v>359</v>
      </c>
      <c r="CO906" t="s">
        <v>359</v>
      </c>
      <c r="CP906" t="s">
        <v>375</v>
      </c>
      <c r="CQ906" t="s">
        <v>359</v>
      </c>
      <c r="CR906">
        <v>0</v>
      </c>
      <c r="CS906" t="s">
        <v>359</v>
      </c>
      <c r="CT906" t="s">
        <v>376</v>
      </c>
      <c r="CU906" t="s">
        <v>359</v>
      </c>
      <c r="CV906" t="s">
        <v>375</v>
      </c>
      <c r="CW906" t="s">
        <v>359</v>
      </c>
      <c r="CX906" t="s">
        <v>12759</v>
      </c>
      <c r="CY906" t="s">
        <v>12760</v>
      </c>
      <c r="CZ906" t="s">
        <v>12761</v>
      </c>
      <c r="DA906" t="s">
        <v>12762</v>
      </c>
      <c r="DB906">
        <v>1</v>
      </c>
      <c r="DC906" t="s">
        <v>12763</v>
      </c>
      <c r="DD906">
        <v>2015</v>
      </c>
      <c r="DE906" t="s">
        <v>370</v>
      </c>
      <c r="DF906" t="s">
        <v>361</v>
      </c>
      <c r="DJ906" t="s">
        <v>359</v>
      </c>
      <c r="DL906" t="s">
        <v>370</v>
      </c>
      <c r="DM906" t="s">
        <v>12764</v>
      </c>
      <c r="DN906" t="s">
        <v>12765</v>
      </c>
    </row>
    <row r="907" spans="1:118" x14ac:dyDescent="0.3">
      <c r="A907" t="s">
        <v>12766</v>
      </c>
      <c r="B907">
        <v>1</v>
      </c>
      <c r="D907" t="s">
        <v>631</v>
      </c>
      <c r="E907" t="s">
        <v>12767</v>
      </c>
      <c r="F907" t="s">
        <v>12768</v>
      </c>
      <c r="G907" t="s">
        <v>634</v>
      </c>
      <c r="H907" t="s">
        <v>1191</v>
      </c>
      <c r="I907">
        <v>2017</v>
      </c>
      <c r="J907" t="s">
        <v>353</v>
      </c>
      <c r="K907" t="s">
        <v>354</v>
      </c>
      <c r="L907" t="s">
        <v>564</v>
      </c>
      <c r="M907" t="s">
        <v>2505</v>
      </c>
      <c r="N907" t="s">
        <v>2229</v>
      </c>
      <c r="Q907" t="s">
        <v>638</v>
      </c>
      <c r="R907">
        <v>1309</v>
      </c>
      <c r="T907">
        <v>155</v>
      </c>
      <c r="U907">
        <v>53</v>
      </c>
      <c r="V907">
        <v>102</v>
      </c>
      <c r="W907" t="s">
        <v>359</v>
      </c>
      <c r="X907" t="s">
        <v>394</v>
      </c>
      <c r="Z907">
        <v>2003</v>
      </c>
      <c r="AA907" t="s">
        <v>359</v>
      </c>
      <c r="AB907" t="s">
        <v>639</v>
      </c>
      <c r="AC907" t="s">
        <v>640</v>
      </c>
      <c r="AD907" t="s">
        <v>641</v>
      </c>
      <c r="AE907">
        <v>1</v>
      </c>
      <c r="AF907" t="s">
        <v>363</v>
      </c>
      <c r="AG907" t="s">
        <v>648</v>
      </c>
      <c r="AH907" t="s">
        <v>649</v>
      </c>
      <c r="AI907" t="s">
        <v>650</v>
      </c>
      <c r="AJ907" t="s">
        <v>651</v>
      </c>
      <c r="AL907" t="s">
        <v>359</v>
      </c>
      <c r="AM907">
        <v>25</v>
      </c>
      <c r="AN907" t="s">
        <v>359</v>
      </c>
      <c r="AO907">
        <v>1</v>
      </c>
      <c r="AQ907" t="s">
        <v>401</v>
      </c>
      <c r="AR907">
        <v>2016</v>
      </c>
      <c r="AS907" t="s">
        <v>370</v>
      </c>
      <c r="AT907">
        <v>25</v>
      </c>
      <c r="AU907" t="s">
        <v>359</v>
      </c>
      <c r="AV907">
        <v>2</v>
      </c>
      <c r="AX907">
        <v>2016</v>
      </c>
      <c r="AY907" t="s">
        <v>370</v>
      </c>
      <c r="AZ907">
        <v>700</v>
      </c>
      <c r="BA907" t="s">
        <v>359</v>
      </c>
      <c r="BB907">
        <v>2</v>
      </c>
      <c r="BC907" t="s">
        <v>12769</v>
      </c>
      <c r="BD907" t="s">
        <v>649</v>
      </c>
      <c r="BE907" t="s">
        <v>650</v>
      </c>
      <c r="BF907" t="s">
        <v>651</v>
      </c>
      <c r="BH907">
        <v>2003</v>
      </c>
      <c r="BI907" t="s">
        <v>370</v>
      </c>
      <c r="BJ907" t="s">
        <v>361</v>
      </c>
      <c r="BP907" t="s">
        <v>359</v>
      </c>
      <c r="BQ907">
        <v>2</v>
      </c>
      <c r="BS907">
        <v>2003</v>
      </c>
      <c r="BT907" t="s">
        <v>370</v>
      </c>
      <c r="BU907">
        <v>680</v>
      </c>
      <c r="BV907" t="s">
        <v>361</v>
      </c>
      <c r="CE907" t="s">
        <v>361</v>
      </c>
      <c r="CN907" t="s">
        <v>359</v>
      </c>
      <c r="CO907" t="s">
        <v>359</v>
      </c>
      <c r="CP907" t="s">
        <v>375</v>
      </c>
      <c r="CQ907" t="s">
        <v>359</v>
      </c>
      <c r="CR907">
        <v>0</v>
      </c>
      <c r="CS907" t="s">
        <v>359</v>
      </c>
      <c r="CT907" t="s">
        <v>376</v>
      </c>
      <c r="CU907" t="s">
        <v>359</v>
      </c>
      <c r="CV907" t="s">
        <v>375</v>
      </c>
      <c r="CW907" t="s">
        <v>359</v>
      </c>
      <c r="CX907" t="s">
        <v>12770</v>
      </c>
      <c r="CY907" t="s">
        <v>12771</v>
      </c>
      <c r="CZ907" t="s">
        <v>1733</v>
      </c>
      <c r="DA907" t="s">
        <v>12772</v>
      </c>
      <c r="DB907">
        <v>4</v>
      </c>
      <c r="DC907" t="s">
        <v>12773</v>
      </c>
      <c r="DD907">
        <v>2003</v>
      </c>
      <c r="DE907" t="s">
        <v>369</v>
      </c>
      <c r="DF907" t="s">
        <v>361</v>
      </c>
      <c r="DJ907" t="s">
        <v>359</v>
      </c>
      <c r="DL907" t="s">
        <v>370</v>
      </c>
      <c r="DM907" t="s">
        <v>6996</v>
      </c>
      <c r="DN907" t="s">
        <v>12774</v>
      </c>
    </row>
    <row r="908" spans="1:118" x14ac:dyDescent="0.3">
      <c r="A908" t="s">
        <v>12775</v>
      </c>
      <c r="B908">
        <v>1</v>
      </c>
      <c r="D908" t="s">
        <v>465</v>
      </c>
      <c r="E908" t="s">
        <v>12776</v>
      </c>
      <c r="F908" t="s">
        <v>12777</v>
      </c>
      <c r="G908" t="s">
        <v>468</v>
      </c>
      <c r="H908" t="s">
        <v>4391</v>
      </c>
      <c r="I908">
        <v>2017</v>
      </c>
      <c r="J908" t="s">
        <v>353</v>
      </c>
      <c r="K908" t="s">
        <v>354</v>
      </c>
      <c r="L908" t="s">
        <v>937</v>
      </c>
      <c r="M908" t="s">
        <v>1176</v>
      </c>
      <c r="N908" t="s">
        <v>1805</v>
      </c>
      <c r="Q908" t="s">
        <v>12778</v>
      </c>
      <c r="R908">
        <v>30604</v>
      </c>
      <c r="T908">
        <v>177</v>
      </c>
      <c r="U908">
        <v>177</v>
      </c>
      <c r="V908">
        <v>0</v>
      </c>
      <c r="W908" t="s">
        <v>359</v>
      </c>
      <c r="X908" t="s">
        <v>360</v>
      </c>
      <c r="Z908">
        <v>2015</v>
      </c>
      <c r="AA908" t="s">
        <v>361</v>
      </c>
      <c r="AD908" t="s">
        <v>12779</v>
      </c>
      <c r="AE908">
        <v>11</v>
      </c>
      <c r="AF908" t="s">
        <v>363</v>
      </c>
      <c r="AG908" t="s">
        <v>670</v>
      </c>
      <c r="AH908" t="s">
        <v>671</v>
      </c>
      <c r="AI908" t="s">
        <v>672</v>
      </c>
      <c r="AJ908" t="s">
        <v>673</v>
      </c>
      <c r="AL908" t="s">
        <v>359</v>
      </c>
      <c r="AM908">
        <v>4</v>
      </c>
      <c r="AN908" t="s">
        <v>361</v>
      </c>
      <c r="AT908">
        <v>4</v>
      </c>
      <c r="AU908" t="s">
        <v>361</v>
      </c>
      <c r="BA908" t="s">
        <v>361</v>
      </c>
      <c r="BJ908" t="s">
        <v>361</v>
      </c>
      <c r="BP908" t="s">
        <v>361</v>
      </c>
      <c r="BV908" t="s">
        <v>361</v>
      </c>
      <c r="CE908" t="s">
        <v>361</v>
      </c>
      <c r="CN908" t="s">
        <v>359</v>
      </c>
      <c r="CO908" t="s">
        <v>359</v>
      </c>
      <c r="CP908" t="s">
        <v>375</v>
      </c>
      <c r="CQ908" t="s">
        <v>359</v>
      </c>
      <c r="CR908">
        <v>0</v>
      </c>
      <c r="CS908" t="s">
        <v>359</v>
      </c>
      <c r="CT908" t="s">
        <v>376</v>
      </c>
      <c r="CU908" t="s">
        <v>359</v>
      </c>
      <c r="CV908" t="s">
        <v>375</v>
      </c>
      <c r="CW908" t="s">
        <v>359</v>
      </c>
      <c r="CX908" t="s">
        <v>12780</v>
      </c>
      <c r="CY908" t="s">
        <v>12781</v>
      </c>
      <c r="CZ908" t="s">
        <v>12782</v>
      </c>
      <c r="DA908" t="s">
        <v>12783</v>
      </c>
      <c r="DB908">
        <v>2</v>
      </c>
      <c r="DC908" t="s">
        <v>12784</v>
      </c>
      <c r="DD908">
        <v>2015</v>
      </c>
      <c r="DE908" t="s">
        <v>370</v>
      </c>
      <c r="DF908" t="s">
        <v>361</v>
      </c>
      <c r="DJ908" t="s">
        <v>359</v>
      </c>
      <c r="DL908" t="s">
        <v>370</v>
      </c>
      <c r="DM908" t="s">
        <v>12785</v>
      </c>
      <c r="DN908" t="s">
        <v>12786</v>
      </c>
    </row>
    <row r="909" spans="1:118" x14ac:dyDescent="0.3">
      <c r="A909" t="s">
        <v>12787</v>
      </c>
      <c r="B909">
        <v>1</v>
      </c>
      <c r="D909" t="s">
        <v>348</v>
      </c>
      <c r="E909" t="s">
        <v>12788</v>
      </c>
      <c r="F909" t="s">
        <v>12789</v>
      </c>
      <c r="G909" t="s">
        <v>351</v>
      </c>
      <c r="H909" t="s">
        <v>7818</v>
      </c>
      <c r="I909">
        <v>2017</v>
      </c>
      <c r="J909" t="s">
        <v>353</v>
      </c>
      <c r="K909" t="s">
        <v>354</v>
      </c>
      <c r="L909" t="s">
        <v>355</v>
      </c>
      <c r="M909" t="s">
        <v>1454</v>
      </c>
      <c r="N909" t="s">
        <v>9104</v>
      </c>
      <c r="Q909" t="s">
        <v>358</v>
      </c>
      <c r="R909">
        <v>10234</v>
      </c>
      <c r="T909">
        <v>141</v>
      </c>
      <c r="U909">
        <v>141</v>
      </c>
      <c r="V909">
        <v>0</v>
      </c>
      <c r="W909" t="s">
        <v>359</v>
      </c>
      <c r="X909" t="s">
        <v>360</v>
      </c>
      <c r="Z909">
        <v>2012</v>
      </c>
      <c r="AA909" t="s">
        <v>361</v>
      </c>
      <c r="AC909" t="s">
        <v>362</v>
      </c>
      <c r="AE909">
        <v>1</v>
      </c>
      <c r="AF909" t="s">
        <v>363</v>
      </c>
      <c r="AG909" t="s">
        <v>364</v>
      </c>
      <c r="AH909" t="s">
        <v>365</v>
      </c>
      <c r="AI909" t="s">
        <v>12790</v>
      </c>
      <c r="AJ909" t="s">
        <v>367</v>
      </c>
      <c r="AL909" t="s">
        <v>359</v>
      </c>
      <c r="AM909">
        <v>3</v>
      </c>
      <c r="AN909" t="s">
        <v>359</v>
      </c>
      <c r="AO909">
        <v>1</v>
      </c>
      <c r="AQ909" t="s">
        <v>368</v>
      </c>
      <c r="AR909">
        <v>2012</v>
      </c>
      <c r="AS909" t="s">
        <v>370</v>
      </c>
      <c r="AT909">
        <v>3</v>
      </c>
      <c r="AU909" t="s">
        <v>359</v>
      </c>
      <c r="AV909">
        <v>1</v>
      </c>
      <c r="AX909">
        <v>2012</v>
      </c>
      <c r="AY909" t="s">
        <v>370</v>
      </c>
      <c r="AZ909">
        <v>30000</v>
      </c>
      <c r="BA909" t="s">
        <v>359</v>
      </c>
      <c r="BB909">
        <v>7</v>
      </c>
      <c r="BC909" t="s">
        <v>371</v>
      </c>
      <c r="BD909" t="s">
        <v>372</v>
      </c>
      <c r="BE909" t="s">
        <v>373</v>
      </c>
      <c r="BF909" t="s">
        <v>374</v>
      </c>
      <c r="BH909">
        <v>2012</v>
      </c>
      <c r="BI909" t="s">
        <v>370</v>
      </c>
      <c r="BJ909" t="s">
        <v>359</v>
      </c>
      <c r="BK909">
        <v>14</v>
      </c>
      <c r="BL909" t="s">
        <v>368</v>
      </c>
      <c r="BN909">
        <v>2012</v>
      </c>
      <c r="BO909" t="s">
        <v>370</v>
      </c>
      <c r="BP909" t="s">
        <v>359</v>
      </c>
      <c r="BQ909">
        <v>1</v>
      </c>
      <c r="BS909">
        <v>2012</v>
      </c>
      <c r="BT909" t="s">
        <v>370</v>
      </c>
      <c r="BU909">
        <v>30000</v>
      </c>
      <c r="BV909" t="s">
        <v>359</v>
      </c>
      <c r="BW909">
        <v>2</v>
      </c>
      <c r="BY909">
        <v>2012</v>
      </c>
      <c r="BZ909" t="s">
        <v>370</v>
      </c>
      <c r="CA909" t="s">
        <v>359</v>
      </c>
      <c r="CC909">
        <v>2012</v>
      </c>
      <c r="CD909" t="s">
        <v>370</v>
      </c>
      <c r="CE909" t="s">
        <v>361</v>
      </c>
      <c r="CN909" t="s">
        <v>359</v>
      </c>
      <c r="CO909" t="s">
        <v>359</v>
      </c>
      <c r="CP909" t="s">
        <v>375</v>
      </c>
      <c r="CQ909" t="s">
        <v>359</v>
      </c>
      <c r="CR909">
        <v>0</v>
      </c>
      <c r="CS909" t="s">
        <v>359</v>
      </c>
      <c r="CT909" t="s">
        <v>376</v>
      </c>
      <c r="CU909" t="s">
        <v>359</v>
      </c>
      <c r="CV909" t="s">
        <v>375</v>
      </c>
      <c r="CW909" t="s">
        <v>359</v>
      </c>
      <c r="CX909" t="s">
        <v>12791</v>
      </c>
      <c r="CY909" t="s">
        <v>12792</v>
      </c>
      <c r="CZ909" t="s">
        <v>12793</v>
      </c>
      <c r="DA909" t="s">
        <v>12794</v>
      </c>
      <c r="DB909">
        <v>1</v>
      </c>
      <c r="DC909" t="s">
        <v>12795</v>
      </c>
      <c r="DD909">
        <v>2012</v>
      </c>
      <c r="DE909" t="s">
        <v>370</v>
      </c>
      <c r="DF909" t="s">
        <v>361</v>
      </c>
      <c r="DJ909" t="s">
        <v>359</v>
      </c>
      <c r="DL909" t="s">
        <v>370</v>
      </c>
      <c r="DN909" t="s">
        <v>12796</v>
      </c>
    </row>
    <row r="910" spans="1:118" x14ac:dyDescent="0.3">
      <c r="A910" t="s">
        <v>12797</v>
      </c>
      <c r="B910">
        <v>1</v>
      </c>
      <c r="D910" t="s">
        <v>487</v>
      </c>
      <c r="E910" t="s">
        <v>12798</v>
      </c>
      <c r="F910" t="s">
        <v>12799</v>
      </c>
      <c r="G910" t="s">
        <v>490</v>
      </c>
      <c r="H910" t="s">
        <v>12800</v>
      </c>
      <c r="I910">
        <v>2017</v>
      </c>
      <c r="J910" t="s">
        <v>353</v>
      </c>
      <c r="K910" t="s">
        <v>354</v>
      </c>
      <c r="L910" t="s">
        <v>537</v>
      </c>
      <c r="M910" t="s">
        <v>1894</v>
      </c>
      <c r="N910" t="s">
        <v>5222</v>
      </c>
      <c r="Q910" t="s">
        <v>1896</v>
      </c>
      <c r="R910">
        <v>10452</v>
      </c>
      <c r="T910">
        <v>131</v>
      </c>
      <c r="U910">
        <v>60</v>
      </c>
      <c r="V910">
        <v>71</v>
      </c>
      <c r="W910" t="s">
        <v>359</v>
      </c>
      <c r="X910" t="s">
        <v>394</v>
      </c>
      <c r="Z910">
        <v>2001</v>
      </c>
      <c r="AA910" t="s">
        <v>359</v>
      </c>
      <c r="AB910" t="s">
        <v>1895</v>
      </c>
      <c r="AC910" t="s">
        <v>542</v>
      </c>
      <c r="AD910" t="s">
        <v>12801</v>
      </c>
      <c r="AE910">
        <v>6</v>
      </c>
      <c r="AF910" t="s">
        <v>363</v>
      </c>
      <c r="AG910" t="s">
        <v>12802</v>
      </c>
      <c r="AH910" t="s">
        <v>544</v>
      </c>
      <c r="AI910" t="s">
        <v>545</v>
      </c>
      <c r="AJ910" t="s">
        <v>546</v>
      </c>
      <c r="AK910" t="s">
        <v>12803</v>
      </c>
      <c r="AL910" t="s">
        <v>359</v>
      </c>
      <c r="AM910">
        <v>5</v>
      </c>
      <c r="AN910" t="s">
        <v>359</v>
      </c>
      <c r="AO910">
        <v>3</v>
      </c>
      <c r="AP910" t="s">
        <v>12804</v>
      </c>
      <c r="AQ910" t="s">
        <v>401</v>
      </c>
      <c r="AR910">
        <v>1989</v>
      </c>
      <c r="AS910" t="s">
        <v>369</v>
      </c>
      <c r="AT910">
        <v>5</v>
      </c>
      <c r="AU910" t="s">
        <v>359</v>
      </c>
      <c r="AV910">
        <v>1</v>
      </c>
      <c r="AW910" t="s">
        <v>12805</v>
      </c>
      <c r="AX910">
        <v>1985</v>
      </c>
      <c r="AY910" t="s">
        <v>369</v>
      </c>
      <c r="AZ910">
        <v>8000</v>
      </c>
      <c r="BA910" t="s">
        <v>359</v>
      </c>
      <c r="BB910">
        <v>4</v>
      </c>
      <c r="BC910" t="s">
        <v>12806</v>
      </c>
      <c r="BD910" t="s">
        <v>548</v>
      </c>
      <c r="BE910" t="s">
        <v>549</v>
      </c>
      <c r="BF910" t="s">
        <v>550</v>
      </c>
      <c r="BG910" t="s">
        <v>12807</v>
      </c>
      <c r="BH910">
        <v>1985</v>
      </c>
      <c r="BI910" t="s">
        <v>370</v>
      </c>
      <c r="BJ910" t="s">
        <v>359</v>
      </c>
      <c r="BK910">
        <v>18</v>
      </c>
      <c r="BL910" t="s">
        <v>551</v>
      </c>
      <c r="BM910" t="s">
        <v>12808</v>
      </c>
      <c r="BN910">
        <v>2015</v>
      </c>
      <c r="BO910" t="s">
        <v>369</v>
      </c>
      <c r="BP910" t="s">
        <v>359</v>
      </c>
      <c r="BQ910">
        <v>2</v>
      </c>
      <c r="BR910" t="s">
        <v>12809</v>
      </c>
      <c r="BS910">
        <v>1989</v>
      </c>
      <c r="BT910" t="s">
        <v>369</v>
      </c>
      <c r="BU910">
        <v>15000</v>
      </c>
      <c r="BV910" t="s">
        <v>361</v>
      </c>
      <c r="CE910" t="s">
        <v>361</v>
      </c>
      <c r="CN910" t="s">
        <v>359</v>
      </c>
      <c r="CO910" t="s">
        <v>359</v>
      </c>
      <c r="CP910" t="s">
        <v>375</v>
      </c>
      <c r="CQ910" t="s">
        <v>359</v>
      </c>
      <c r="CR910">
        <v>0</v>
      </c>
      <c r="CS910" t="s">
        <v>359</v>
      </c>
      <c r="CT910" t="s">
        <v>376</v>
      </c>
      <c r="CU910" t="s">
        <v>359</v>
      </c>
      <c r="CV910" t="s">
        <v>375</v>
      </c>
      <c r="CW910" t="s">
        <v>359</v>
      </c>
      <c r="CX910" t="s">
        <v>12810</v>
      </c>
      <c r="CY910" t="s">
        <v>12811</v>
      </c>
      <c r="CZ910" t="s">
        <v>12812</v>
      </c>
      <c r="DA910" t="s">
        <v>12813</v>
      </c>
      <c r="DB910">
        <v>2</v>
      </c>
      <c r="DC910" t="s">
        <v>12814</v>
      </c>
      <c r="DD910">
        <v>2015</v>
      </c>
      <c r="DE910" t="s">
        <v>370</v>
      </c>
      <c r="DF910" t="s">
        <v>361</v>
      </c>
      <c r="DJ910" t="s">
        <v>359</v>
      </c>
      <c r="DL910" t="s">
        <v>369</v>
      </c>
      <c r="DM910" t="s">
        <v>12815</v>
      </c>
      <c r="DN910" t="s">
        <v>12816</v>
      </c>
    </row>
    <row r="911" spans="1:118" x14ac:dyDescent="0.3">
      <c r="A911" t="s">
        <v>12817</v>
      </c>
      <c r="B911">
        <v>1</v>
      </c>
      <c r="D911" t="s">
        <v>465</v>
      </c>
      <c r="E911" t="s">
        <v>12818</v>
      </c>
      <c r="F911" t="s">
        <v>12819</v>
      </c>
      <c r="G911" t="s">
        <v>468</v>
      </c>
      <c r="H911" t="s">
        <v>12820</v>
      </c>
      <c r="I911">
        <v>2017</v>
      </c>
      <c r="J911" t="s">
        <v>353</v>
      </c>
      <c r="K911" t="s">
        <v>354</v>
      </c>
      <c r="L911" t="s">
        <v>470</v>
      </c>
      <c r="M911" t="s">
        <v>1098</v>
      </c>
      <c r="N911" t="s">
        <v>2617</v>
      </c>
      <c r="Q911" t="s">
        <v>12821</v>
      </c>
      <c r="T911">
        <v>129</v>
      </c>
      <c r="U911">
        <v>1</v>
      </c>
      <c r="V911">
        <v>128</v>
      </c>
      <c r="W911" t="s">
        <v>359</v>
      </c>
      <c r="X911" t="s">
        <v>394</v>
      </c>
      <c r="Z911">
        <v>2004</v>
      </c>
      <c r="AA911" t="s">
        <v>361</v>
      </c>
      <c r="AC911" t="s">
        <v>12822</v>
      </c>
      <c r="AD911" t="s">
        <v>12823</v>
      </c>
      <c r="AE911">
        <v>1</v>
      </c>
      <c r="AF911" t="s">
        <v>363</v>
      </c>
      <c r="AG911" t="s">
        <v>12824</v>
      </c>
      <c r="AH911" t="s">
        <v>12825</v>
      </c>
      <c r="AI911" t="s">
        <v>12826</v>
      </c>
      <c r="AJ911" t="s">
        <v>12827</v>
      </c>
      <c r="AL911" t="s">
        <v>359</v>
      </c>
      <c r="AM911">
        <v>60</v>
      </c>
      <c r="AN911" t="s">
        <v>361</v>
      </c>
      <c r="AT911">
        <v>60</v>
      </c>
      <c r="AU911" t="s">
        <v>361</v>
      </c>
      <c r="BA911" t="s">
        <v>361</v>
      </c>
      <c r="BJ911" t="s">
        <v>361</v>
      </c>
      <c r="BP911" t="s">
        <v>361</v>
      </c>
      <c r="BV911" t="s">
        <v>361</v>
      </c>
      <c r="CE911" t="s">
        <v>361</v>
      </c>
      <c r="CN911" t="s">
        <v>359</v>
      </c>
      <c r="CO911" t="s">
        <v>359</v>
      </c>
      <c r="CP911" t="s">
        <v>375</v>
      </c>
      <c r="CQ911" t="s">
        <v>359</v>
      </c>
      <c r="CR911">
        <v>0</v>
      </c>
      <c r="CS911" t="s">
        <v>359</v>
      </c>
      <c r="CT911" t="s">
        <v>376</v>
      </c>
      <c r="CU911" t="s">
        <v>359</v>
      </c>
      <c r="CV911" t="s">
        <v>375</v>
      </c>
      <c r="CW911" t="s">
        <v>359</v>
      </c>
      <c r="CX911" t="s">
        <v>12828</v>
      </c>
      <c r="CY911" t="s">
        <v>12829</v>
      </c>
      <c r="CZ911" t="s">
        <v>12830</v>
      </c>
      <c r="DA911" t="s">
        <v>12831</v>
      </c>
      <c r="DB911">
        <v>1</v>
      </c>
      <c r="DC911" t="s">
        <v>12832</v>
      </c>
      <c r="DD911">
        <v>2004</v>
      </c>
      <c r="DE911" t="s">
        <v>370</v>
      </c>
      <c r="DF911" t="s">
        <v>361</v>
      </c>
      <c r="DJ911" t="s">
        <v>359</v>
      </c>
      <c r="DL911" t="s">
        <v>370</v>
      </c>
      <c r="DM911" t="s">
        <v>12823</v>
      </c>
      <c r="DN911" t="s">
        <v>12833</v>
      </c>
    </row>
    <row r="912" spans="1:118" x14ac:dyDescent="0.3">
      <c r="A912" t="s">
        <v>12834</v>
      </c>
      <c r="B912">
        <v>1</v>
      </c>
      <c r="D912" t="s">
        <v>465</v>
      </c>
      <c r="E912" t="s">
        <v>12835</v>
      </c>
      <c r="F912" t="s">
        <v>12836</v>
      </c>
      <c r="G912" t="s">
        <v>468</v>
      </c>
      <c r="H912" t="s">
        <v>11705</v>
      </c>
      <c r="I912">
        <v>2017</v>
      </c>
      <c r="J912" t="s">
        <v>353</v>
      </c>
      <c r="K912" t="s">
        <v>354</v>
      </c>
      <c r="L912" t="s">
        <v>470</v>
      </c>
      <c r="M912" t="s">
        <v>1569</v>
      </c>
      <c r="N912" t="s">
        <v>1570</v>
      </c>
      <c r="Q912" t="s">
        <v>12837</v>
      </c>
      <c r="R912">
        <v>30604</v>
      </c>
      <c r="T912">
        <v>134</v>
      </c>
      <c r="U912">
        <v>134</v>
      </c>
      <c r="V912">
        <v>0</v>
      </c>
      <c r="W912" t="s">
        <v>359</v>
      </c>
      <c r="X912" t="s">
        <v>360</v>
      </c>
      <c r="Z912">
        <v>2012</v>
      </c>
      <c r="AA912" t="s">
        <v>361</v>
      </c>
      <c r="AC912" t="s">
        <v>668</v>
      </c>
      <c r="AD912" t="s">
        <v>3060</v>
      </c>
      <c r="AE912">
        <v>11</v>
      </c>
      <c r="AF912" t="s">
        <v>363</v>
      </c>
      <c r="AG912" t="s">
        <v>1038</v>
      </c>
      <c r="AH912" t="s">
        <v>7381</v>
      </c>
      <c r="AI912" t="s">
        <v>1040</v>
      </c>
      <c r="AJ912" t="s">
        <v>7382</v>
      </c>
      <c r="AL912" t="s">
        <v>359</v>
      </c>
      <c r="AM912">
        <v>4</v>
      </c>
      <c r="AN912" t="s">
        <v>361</v>
      </c>
      <c r="AT912">
        <v>4</v>
      </c>
      <c r="AU912" t="s">
        <v>361</v>
      </c>
      <c r="BA912" t="s">
        <v>361</v>
      </c>
      <c r="BJ912" t="s">
        <v>361</v>
      </c>
      <c r="BP912" t="s">
        <v>361</v>
      </c>
      <c r="BV912" t="s">
        <v>361</v>
      </c>
      <c r="CE912" t="s">
        <v>361</v>
      </c>
      <c r="CN912" t="s">
        <v>359</v>
      </c>
      <c r="CO912" t="s">
        <v>359</v>
      </c>
      <c r="CP912" t="s">
        <v>375</v>
      </c>
      <c r="CQ912" t="s">
        <v>359</v>
      </c>
      <c r="CR912">
        <v>0</v>
      </c>
      <c r="CS912" t="s">
        <v>359</v>
      </c>
      <c r="CT912" t="s">
        <v>376</v>
      </c>
      <c r="CU912" t="s">
        <v>359</v>
      </c>
      <c r="CV912" t="s">
        <v>375</v>
      </c>
      <c r="CW912" t="s">
        <v>359</v>
      </c>
      <c r="CX912" t="s">
        <v>3096</v>
      </c>
      <c r="CY912" t="s">
        <v>3097</v>
      </c>
      <c r="CZ912" t="s">
        <v>3098</v>
      </c>
      <c r="DA912" t="s">
        <v>3099</v>
      </c>
      <c r="DB912">
        <v>1</v>
      </c>
      <c r="DC912" t="s">
        <v>12838</v>
      </c>
      <c r="DD912">
        <v>2012</v>
      </c>
      <c r="DE912" t="s">
        <v>370</v>
      </c>
      <c r="DF912" t="s">
        <v>361</v>
      </c>
      <c r="DJ912" t="s">
        <v>359</v>
      </c>
      <c r="DL912" t="s">
        <v>370</v>
      </c>
      <c r="DM912" t="s">
        <v>3060</v>
      </c>
      <c r="DN912" t="s">
        <v>12839</v>
      </c>
    </row>
    <row r="913" spans="1:118" x14ac:dyDescent="0.3">
      <c r="A913" t="s">
        <v>12840</v>
      </c>
      <c r="B913">
        <v>1</v>
      </c>
      <c r="D913" t="s">
        <v>465</v>
      </c>
      <c r="E913" t="s">
        <v>12841</v>
      </c>
      <c r="F913" t="s">
        <v>12842</v>
      </c>
      <c r="G913" t="s">
        <v>468</v>
      </c>
      <c r="H913" t="s">
        <v>12843</v>
      </c>
      <c r="I913">
        <v>2017</v>
      </c>
      <c r="J913" t="s">
        <v>353</v>
      </c>
      <c r="K913" t="s">
        <v>354</v>
      </c>
      <c r="L913" t="s">
        <v>564</v>
      </c>
      <c r="M913" t="s">
        <v>2252</v>
      </c>
      <c r="N913" t="s">
        <v>2253</v>
      </c>
      <c r="Q913" t="s">
        <v>12844</v>
      </c>
      <c r="R913">
        <v>30604</v>
      </c>
      <c r="T913">
        <v>133</v>
      </c>
      <c r="U913">
        <v>133</v>
      </c>
      <c r="V913">
        <v>0</v>
      </c>
      <c r="W913" t="s">
        <v>359</v>
      </c>
      <c r="X913" t="s">
        <v>360</v>
      </c>
      <c r="Z913">
        <v>2015</v>
      </c>
      <c r="AA913" t="s">
        <v>361</v>
      </c>
      <c r="AC913" t="s">
        <v>362</v>
      </c>
      <c r="AD913" t="s">
        <v>12845</v>
      </c>
      <c r="AE913">
        <v>11</v>
      </c>
      <c r="AF913" t="s">
        <v>363</v>
      </c>
      <c r="AG913" t="s">
        <v>670</v>
      </c>
      <c r="AH913" t="s">
        <v>671</v>
      </c>
      <c r="AI913" t="s">
        <v>672</v>
      </c>
      <c r="AJ913" t="s">
        <v>673</v>
      </c>
      <c r="AL913" t="s">
        <v>359</v>
      </c>
      <c r="AM913">
        <v>4</v>
      </c>
      <c r="AN913" t="s">
        <v>361</v>
      </c>
      <c r="AT913">
        <v>4</v>
      </c>
      <c r="AU913" t="s">
        <v>361</v>
      </c>
      <c r="BA913" t="s">
        <v>361</v>
      </c>
      <c r="BJ913" t="s">
        <v>361</v>
      </c>
      <c r="BP913" t="s">
        <v>361</v>
      </c>
      <c r="BV913" t="s">
        <v>361</v>
      </c>
      <c r="CE913" t="s">
        <v>361</v>
      </c>
      <c r="CN913" t="s">
        <v>359</v>
      </c>
      <c r="CO913" t="s">
        <v>359</v>
      </c>
      <c r="CP913" t="s">
        <v>375</v>
      </c>
      <c r="CQ913" t="s">
        <v>359</v>
      </c>
      <c r="CR913">
        <v>0</v>
      </c>
      <c r="CS913" t="s">
        <v>359</v>
      </c>
      <c r="CT913" t="s">
        <v>376</v>
      </c>
      <c r="CU913" t="s">
        <v>359</v>
      </c>
      <c r="CV913" t="s">
        <v>375</v>
      </c>
      <c r="CW913" t="s">
        <v>359</v>
      </c>
      <c r="CX913" t="s">
        <v>12846</v>
      </c>
      <c r="CY913" t="s">
        <v>12847</v>
      </c>
      <c r="CZ913" t="s">
        <v>12848</v>
      </c>
      <c r="DA913" t="s">
        <v>12849</v>
      </c>
      <c r="DB913">
        <v>2</v>
      </c>
      <c r="DC913" t="s">
        <v>12850</v>
      </c>
      <c r="DD913">
        <v>2015</v>
      </c>
      <c r="DE913" t="s">
        <v>370</v>
      </c>
      <c r="DF913" t="s">
        <v>361</v>
      </c>
      <c r="DJ913" t="s">
        <v>359</v>
      </c>
      <c r="DL913" t="s">
        <v>370</v>
      </c>
      <c r="DM913" t="s">
        <v>12845</v>
      </c>
      <c r="DN913" t="s">
        <v>12851</v>
      </c>
    </row>
    <row r="914" spans="1:118" x14ac:dyDescent="0.3">
      <c r="A914" t="s">
        <v>12852</v>
      </c>
      <c r="B914">
        <v>1</v>
      </c>
      <c r="D914" t="s">
        <v>348</v>
      </c>
      <c r="E914" t="s">
        <v>12853</v>
      </c>
      <c r="F914" t="s">
        <v>12854</v>
      </c>
      <c r="G914" t="s">
        <v>351</v>
      </c>
      <c r="H914" t="s">
        <v>3140</v>
      </c>
      <c r="I914">
        <v>2017</v>
      </c>
      <c r="J914" t="s">
        <v>353</v>
      </c>
      <c r="K914" t="s">
        <v>354</v>
      </c>
      <c r="L914" t="s">
        <v>981</v>
      </c>
      <c r="M914" t="s">
        <v>1231</v>
      </c>
      <c r="N914" t="s">
        <v>1805</v>
      </c>
      <c r="Q914" t="s">
        <v>983</v>
      </c>
      <c r="R914">
        <v>14106</v>
      </c>
      <c r="T914">
        <v>495</v>
      </c>
      <c r="U914">
        <v>495</v>
      </c>
      <c r="V914">
        <v>0</v>
      </c>
      <c r="W914" t="s">
        <v>359</v>
      </c>
      <c r="X914" t="s">
        <v>360</v>
      </c>
      <c r="Z914">
        <v>2012</v>
      </c>
      <c r="AA914" t="s">
        <v>361</v>
      </c>
      <c r="AC914" t="s">
        <v>362</v>
      </c>
      <c r="AD914" t="s">
        <v>1194</v>
      </c>
      <c r="AE914">
        <v>3</v>
      </c>
      <c r="AF914" t="s">
        <v>363</v>
      </c>
      <c r="AG914" t="s">
        <v>450</v>
      </c>
      <c r="AH914" t="s">
        <v>451</v>
      </c>
      <c r="AI914" t="s">
        <v>452</v>
      </c>
      <c r="AJ914" t="s">
        <v>453</v>
      </c>
      <c r="AL914" t="s">
        <v>359</v>
      </c>
      <c r="AM914">
        <v>4.5</v>
      </c>
      <c r="AN914" t="s">
        <v>359</v>
      </c>
      <c r="AO914">
        <v>3</v>
      </c>
      <c r="AQ914" t="s">
        <v>368</v>
      </c>
      <c r="AR914">
        <v>2009</v>
      </c>
      <c r="AS914" t="s">
        <v>370</v>
      </c>
      <c r="AT914">
        <v>4.5</v>
      </c>
      <c r="AU914" t="s">
        <v>359</v>
      </c>
      <c r="AV914">
        <v>2</v>
      </c>
      <c r="AX914">
        <v>2012</v>
      </c>
      <c r="AY914" t="s">
        <v>370</v>
      </c>
      <c r="AZ914">
        <v>5000</v>
      </c>
      <c r="BA914" t="s">
        <v>359</v>
      </c>
      <c r="BB914">
        <v>16</v>
      </c>
      <c r="BC914" t="s">
        <v>454</v>
      </c>
      <c r="BD914" t="s">
        <v>455</v>
      </c>
      <c r="BE914" t="s">
        <v>456</v>
      </c>
      <c r="BF914" t="s">
        <v>457</v>
      </c>
      <c r="BH914">
        <v>2012</v>
      </c>
      <c r="BI914" t="s">
        <v>370</v>
      </c>
      <c r="BJ914" t="s">
        <v>359</v>
      </c>
      <c r="BK914">
        <v>8</v>
      </c>
      <c r="BL914" t="s">
        <v>368</v>
      </c>
      <c r="BN914">
        <v>2012</v>
      </c>
      <c r="BO914" t="s">
        <v>370</v>
      </c>
      <c r="BP914" t="s">
        <v>359</v>
      </c>
      <c r="BQ914">
        <v>2</v>
      </c>
      <c r="BS914">
        <v>2012</v>
      </c>
      <c r="BT914" t="s">
        <v>370</v>
      </c>
      <c r="BU914">
        <v>5000</v>
      </c>
      <c r="BV914" t="s">
        <v>359</v>
      </c>
      <c r="BW914">
        <v>1</v>
      </c>
      <c r="BY914">
        <v>2009</v>
      </c>
      <c r="BZ914" t="s">
        <v>370</v>
      </c>
      <c r="CA914" t="s">
        <v>359</v>
      </c>
      <c r="CC914">
        <v>2009</v>
      </c>
      <c r="CD914" t="s">
        <v>370</v>
      </c>
      <c r="CE914" t="s">
        <v>361</v>
      </c>
      <c r="CN914" t="s">
        <v>359</v>
      </c>
      <c r="CO914" t="s">
        <v>359</v>
      </c>
      <c r="CP914" t="s">
        <v>375</v>
      </c>
      <c r="CQ914" t="s">
        <v>359</v>
      </c>
      <c r="CR914">
        <v>0</v>
      </c>
      <c r="CS914" t="s">
        <v>359</v>
      </c>
      <c r="CT914" t="s">
        <v>376</v>
      </c>
      <c r="CU914" t="s">
        <v>359</v>
      </c>
      <c r="CV914" t="s">
        <v>375</v>
      </c>
      <c r="CW914" t="s">
        <v>359</v>
      </c>
      <c r="CX914" t="s">
        <v>12855</v>
      </c>
      <c r="CY914" t="s">
        <v>12856</v>
      </c>
      <c r="CZ914" t="s">
        <v>12857</v>
      </c>
      <c r="DA914" t="s">
        <v>12858</v>
      </c>
      <c r="DB914">
        <v>1</v>
      </c>
      <c r="DC914" t="s">
        <v>12859</v>
      </c>
      <c r="DD914">
        <v>2012</v>
      </c>
      <c r="DE914" t="s">
        <v>370</v>
      </c>
      <c r="DF914" t="s">
        <v>361</v>
      </c>
      <c r="DJ914" t="s">
        <v>361</v>
      </c>
      <c r="DK914" t="s">
        <v>2642</v>
      </c>
      <c r="DL914" t="s">
        <v>370</v>
      </c>
      <c r="DM914" t="s">
        <v>984</v>
      </c>
      <c r="DN914" t="s">
        <v>12860</v>
      </c>
    </row>
    <row r="915" spans="1:118" x14ac:dyDescent="0.3">
      <c r="A915" t="s">
        <v>12861</v>
      </c>
      <c r="B915">
        <v>1</v>
      </c>
      <c r="D915" t="s">
        <v>487</v>
      </c>
      <c r="E915" t="s">
        <v>12862</v>
      </c>
      <c r="F915" t="s">
        <v>12863</v>
      </c>
      <c r="G915" t="s">
        <v>490</v>
      </c>
      <c r="H915" t="s">
        <v>12864</v>
      </c>
      <c r="I915">
        <v>2017</v>
      </c>
      <c r="J915" t="s">
        <v>353</v>
      </c>
      <c r="K915" t="s">
        <v>354</v>
      </c>
      <c r="L915" t="s">
        <v>492</v>
      </c>
      <c r="M915" t="s">
        <v>894</v>
      </c>
      <c r="N915" t="s">
        <v>894</v>
      </c>
      <c r="Q915" t="s">
        <v>896</v>
      </c>
      <c r="T915">
        <v>160</v>
      </c>
      <c r="U915">
        <v>160</v>
      </c>
      <c r="V915">
        <v>0</v>
      </c>
      <c r="W915" t="s">
        <v>359</v>
      </c>
      <c r="X915" t="s">
        <v>394</v>
      </c>
      <c r="Z915">
        <v>2013</v>
      </c>
      <c r="AA915" t="s">
        <v>361</v>
      </c>
      <c r="AC915" t="s">
        <v>362</v>
      </c>
      <c r="AE915">
        <v>1</v>
      </c>
      <c r="AF915" t="s">
        <v>363</v>
      </c>
      <c r="AG915" t="s">
        <v>897</v>
      </c>
      <c r="AH915" t="s">
        <v>12865</v>
      </c>
      <c r="AI915" t="s">
        <v>899</v>
      </c>
      <c r="AJ915" t="s">
        <v>12866</v>
      </c>
      <c r="AL915" t="s">
        <v>359</v>
      </c>
      <c r="AM915">
        <v>11</v>
      </c>
      <c r="AN915" t="s">
        <v>359</v>
      </c>
      <c r="AO915">
        <v>1</v>
      </c>
      <c r="AQ915" t="s">
        <v>401</v>
      </c>
      <c r="AR915">
        <v>2013</v>
      </c>
      <c r="AS915" t="s">
        <v>370</v>
      </c>
      <c r="AT915">
        <v>11</v>
      </c>
      <c r="AU915" t="s">
        <v>359</v>
      </c>
      <c r="AV915">
        <v>1</v>
      </c>
      <c r="AX915">
        <v>2013</v>
      </c>
      <c r="AY915" t="s">
        <v>370</v>
      </c>
      <c r="AZ915">
        <v>500</v>
      </c>
      <c r="BA915" t="s">
        <v>359</v>
      </c>
      <c r="BB915">
        <v>17</v>
      </c>
      <c r="BC915" t="s">
        <v>901</v>
      </c>
      <c r="BD915" t="s">
        <v>902</v>
      </c>
      <c r="BE915" t="s">
        <v>903</v>
      </c>
      <c r="BF915" t="s">
        <v>904</v>
      </c>
      <c r="BH915">
        <v>2013</v>
      </c>
      <c r="BI915" t="s">
        <v>370</v>
      </c>
      <c r="BJ915" t="s">
        <v>359</v>
      </c>
      <c r="BK915">
        <v>6</v>
      </c>
      <c r="BL915" t="s">
        <v>551</v>
      </c>
      <c r="BN915">
        <v>2013</v>
      </c>
      <c r="BO915" t="s">
        <v>370</v>
      </c>
      <c r="BP915" t="s">
        <v>359</v>
      </c>
      <c r="BQ915">
        <v>2</v>
      </c>
      <c r="BS915">
        <v>2013</v>
      </c>
      <c r="BT915" t="s">
        <v>370</v>
      </c>
      <c r="BU915">
        <v>3500</v>
      </c>
      <c r="BV915" t="s">
        <v>361</v>
      </c>
      <c r="CE915" t="s">
        <v>361</v>
      </c>
      <c r="CN915" t="s">
        <v>359</v>
      </c>
      <c r="CO915" t="s">
        <v>359</v>
      </c>
      <c r="CP915" t="s">
        <v>375</v>
      </c>
      <c r="CQ915" t="s">
        <v>359</v>
      </c>
      <c r="CR915">
        <v>0</v>
      </c>
      <c r="CS915" t="s">
        <v>359</v>
      </c>
      <c r="CT915" t="s">
        <v>376</v>
      </c>
      <c r="CU915" t="s">
        <v>359</v>
      </c>
      <c r="CV915" t="s">
        <v>375</v>
      </c>
      <c r="CW915" t="s">
        <v>359</v>
      </c>
      <c r="CX915" t="s">
        <v>12867</v>
      </c>
      <c r="CY915" t="s">
        <v>12868</v>
      </c>
      <c r="CZ915" t="s">
        <v>12869</v>
      </c>
      <c r="DA915" t="s">
        <v>12870</v>
      </c>
      <c r="DB915">
        <v>1</v>
      </c>
      <c r="DC915" t="s">
        <v>12871</v>
      </c>
      <c r="DD915">
        <v>2013</v>
      </c>
      <c r="DE915" t="s">
        <v>370</v>
      </c>
      <c r="DF915" t="s">
        <v>361</v>
      </c>
      <c r="DJ915" t="s">
        <v>359</v>
      </c>
      <c r="DL915" t="s">
        <v>370</v>
      </c>
      <c r="DM915" t="s">
        <v>12872</v>
      </c>
      <c r="DN915" t="s">
        <v>12873</v>
      </c>
    </row>
    <row r="916" spans="1:118" x14ac:dyDescent="0.3">
      <c r="A916" t="s">
        <v>12874</v>
      </c>
      <c r="B916">
        <v>1</v>
      </c>
      <c r="D916" t="s">
        <v>631</v>
      </c>
      <c r="E916" t="s">
        <v>12875</v>
      </c>
      <c r="F916" t="s">
        <v>12876</v>
      </c>
      <c r="G916" t="s">
        <v>634</v>
      </c>
      <c r="H916" t="s">
        <v>12877</v>
      </c>
      <c r="I916">
        <v>2017</v>
      </c>
      <c r="J916" t="s">
        <v>353</v>
      </c>
      <c r="K916" t="s">
        <v>354</v>
      </c>
      <c r="L916" t="s">
        <v>754</v>
      </c>
      <c r="M916" t="s">
        <v>916</v>
      </c>
      <c r="N916" t="s">
        <v>6936</v>
      </c>
      <c r="Q916" t="s">
        <v>4351</v>
      </c>
      <c r="R916">
        <v>26296</v>
      </c>
      <c r="T916">
        <v>220</v>
      </c>
      <c r="U916">
        <v>54</v>
      </c>
      <c r="V916">
        <v>166</v>
      </c>
      <c r="W916" t="s">
        <v>359</v>
      </c>
      <c r="X916" t="s">
        <v>394</v>
      </c>
      <c r="Z916">
        <v>2004</v>
      </c>
      <c r="AA916" t="s">
        <v>359</v>
      </c>
      <c r="AB916" t="s">
        <v>4352</v>
      </c>
      <c r="AE916">
        <v>1</v>
      </c>
      <c r="AF916" t="s">
        <v>363</v>
      </c>
      <c r="AG916" t="s">
        <v>1743</v>
      </c>
      <c r="AH916" t="s">
        <v>1744</v>
      </c>
      <c r="AI916" t="s">
        <v>1745</v>
      </c>
      <c r="AJ916" t="s">
        <v>1746</v>
      </c>
      <c r="AL916" t="s">
        <v>359</v>
      </c>
      <c r="AM916">
        <v>8</v>
      </c>
      <c r="AN916" t="s">
        <v>359</v>
      </c>
      <c r="AO916">
        <v>1</v>
      </c>
      <c r="AQ916" t="s">
        <v>401</v>
      </c>
      <c r="AR916">
        <v>2004</v>
      </c>
      <c r="AS916" t="s">
        <v>369</v>
      </c>
      <c r="AT916">
        <v>8</v>
      </c>
      <c r="AU916" t="s">
        <v>359</v>
      </c>
      <c r="AV916">
        <v>1</v>
      </c>
      <c r="AX916">
        <v>2004</v>
      </c>
      <c r="AY916" t="s">
        <v>369</v>
      </c>
      <c r="AZ916">
        <v>3500</v>
      </c>
      <c r="BA916" t="s">
        <v>359</v>
      </c>
      <c r="BB916">
        <v>6</v>
      </c>
      <c r="BC916" t="s">
        <v>12878</v>
      </c>
      <c r="BD916" t="s">
        <v>4353</v>
      </c>
      <c r="BE916" t="s">
        <v>1749</v>
      </c>
      <c r="BF916" t="s">
        <v>4354</v>
      </c>
      <c r="BH916">
        <v>2004</v>
      </c>
      <c r="BI916" t="s">
        <v>369</v>
      </c>
      <c r="BJ916" t="s">
        <v>359</v>
      </c>
      <c r="BK916">
        <v>4</v>
      </c>
      <c r="BL916" t="s">
        <v>4355</v>
      </c>
      <c r="BN916">
        <v>2004</v>
      </c>
      <c r="BO916" t="s">
        <v>369</v>
      </c>
      <c r="BP916" t="s">
        <v>359</v>
      </c>
      <c r="BQ916">
        <v>2</v>
      </c>
      <c r="BS916">
        <v>2004</v>
      </c>
      <c r="BT916" t="s">
        <v>369</v>
      </c>
      <c r="BU916">
        <v>4500</v>
      </c>
      <c r="BV916" t="s">
        <v>361</v>
      </c>
      <c r="CE916" t="s">
        <v>361</v>
      </c>
      <c r="CN916" t="s">
        <v>359</v>
      </c>
      <c r="CO916" t="s">
        <v>359</v>
      </c>
      <c r="CP916" t="s">
        <v>375</v>
      </c>
      <c r="CQ916" t="s">
        <v>359</v>
      </c>
      <c r="CR916">
        <v>0</v>
      </c>
      <c r="CS916" t="s">
        <v>359</v>
      </c>
      <c r="CT916" t="s">
        <v>376</v>
      </c>
      <c r="CU916" t="s">
        <v>359</v>
      </c>
      <c r="CV916" t="s">
        <v>375</v>
      </c>
      <c r="CW916" t="s">
        <v>359</v>
      </c>
      <c r="CX916" t="s">
        <v>12879</v>
      </c>
      <c r="CY916" t="s">
        <v>12880</v>
      </c>
      <c r="CZ916" t="s">
        <v>12881</v>
      </c>
      <c r="DA916" t="s">
        <v>12882</v>
      </c>
      <c r="DB916">
        <v>12</v>
      </c>
      <c r="DC916" t="s">
        <v>12883</v>
      </c>
      <c r="DD916">
        <v>2004</v>
      </c>
      <c r="DE916" t="s">
        <v>369</v>
      </c>
      <c r="DF916" t="s">
        <v>361</v>
      </c>
      <c r="DJ916" t="s">
        <v>359</v>
      </c>
      <c r="DL916" t="s">
        <v>369</v>
      </c>
      <c r="DM916" t="s">
        <v>4361</v>
      </c>
      <c r="DN916" t="s">
        <v>12884</v>
      </c>
    </row>
    <row r="917" spans="1:118" x14ac:dyDescent="0.3">
      <c r="A917" t="s">
        <v>12885</v>
      </c>
      <c r="B917">
        <v>1</v>
      </c>
      <c r="D917" t="s">
        <v>487</v>
      </c>
      <c r="E917" t="s">
        <v>12886</v>
      </c>
      <c r="F917" t="s">
        <v>12887</v>
      </c>
      <c r="G917" t="s">
        <v>490</v>
      </c>
      <c r="H917" t="s">
        <v>4421</v>
      </c>
      <c r="I917">
        <v>2017</v>
      </c>
      <c r="J917" t="s">
        <v>353</v>
      </c>
      <c r="K917" t="s">
        <v>354</v>
      </c>
      <c r="L917" t="s">
        <v>492</v>
      </c>
      <c r="M917" t="s">
        <v>1058</v>
      </c>
      <c r="N917" t="s">
        <v>1059</v>
      </c>
      <c r="Q917" t="s">
        <v>1060</v>
      </c>
      <c r="R917">
        <v>6436</v>
      </c>
      <c r="T917">
        <v>165</v>
      </c>
      <c r="U917">
        <v>35</v>
      </c>
      <c r="V917">
        <v>130</v>
      </c>
      <c r="W917" t="s">
        <v>359</v>
      </c>
      <c r="X917" t="s">
        <v>360</v>
      </c>
      <c r="Z917">
        <v>2013</v>
      </c>
      <c r="AA917" t="s">
        <v>361</v>
      </c>
      <c r="AC917" t="s">
        <v>362</v>
      </c>
      <c r="AE917">
        <v>7</v>
      </c>
      <c r="AF917" t="s">
        <v>363</v>
      </c>
      <c r="AG917" t="s">
        <v>1061</v>
      </c>
      <c r="AH917" t="s">
        <v>1062</v>
      </c>
      <c r="AI917" t="s">
        <v>1063</v>
      </c>
      <c r="AJ917" t="s">
        <v>1064</v>
      </c>
      <c r="AL917" t="s">
        <v>359</v>
      </c>
      <c r="AM917">
        <v>10</v>
      </c>
      <c r="AN917" t="s">
        <v>359</v>
      </c>
      <c r="AO917">
        <v>3</v>
      </c>
      <c r="AQ917" t="s">
        <v>401</v>
      </c>
      <c r="AR917">
        <v>2013</v>
      </c>
      <c r="AS917" t="s">
        <v>370</v>
      </c>
      <c r="AT917">
        <v>10</v>
      </c>
      <c r="AU917" t="s">
        <v>359</v>
      </c>
      <c r="AV917">
        <v>1</v>
      </c>
      <c r="AX917">
        <v>2013</v>
      </c>
      <c r="AY917" t="s">
        <v>370</v>
      </c>
      <c r="AZ917">
        <v>1500</v>
      </c>
      <c r="BA917" t="s">
        <v>359</v>
      </c>
      <c r="BB917">
        <v>20</v>
      </c>
      <c r="BC917" t="s">
        <v>1065</v>
      </c>
      <c r="BD917" t="s">
        <v>1066</v>
      </c>
      <c r="BE917" t="s">
        <v>1067</v>
      </c>
      <c r="BF917" t="s">
        <v>1068</v>
      </c>
      <c r="BH917">
        <v>2013</v>
      </c>
      <c r="BI917" t="s">
        <v>370</v>
      </c>
      <c r="BJ917" t="s">
        <v>359</v>
      </c>
      <c r="BK917">
        <v>25</v>
      </c>
      <c r="BL917" t="s">
        <v>551</v>
      </c>
      <c r="BN917">
        <v>2013</v>
      </c>
      <c r="BO917" t="s">
        <v>370</v>
      </c>
      <c r="BP917" t="s">
        <v>359</v>
      </c>
      <c r="BQ917">
        <v>4</v>
      </c>
      <c r="BS917">
        <v>2013</v>
      </c>
      <c r="BT917" t="s">
        <v>370</v>
      </c>
      <c r="BU917">
        <v>11000</v>
      </c>
      <c r="BV917" t="s">
        <v>359</v>
      </c>
      <c r="BW917">
        <v>2</v>
      </c>
      <c r="BY917">
        <v>2013</v>
      </c>
      <c r="BZ917" t="s">
        <v>369</v>
      </c>
      <c r="CA917" t="s">
        <v>359</v>
      </c>
      <c r="CC917">
        <v>2013</v>
      </c>
      <c r="CD917" t="s">
        <v>370</v>
      </c>
      <c r="CE917" t="s">
        <v>361</v>
      </c>
      <c r="CN917" t="s">
        <v>359</v>
      </c>
      <c r="CO917" t="s">
        <v>359</v>
      </c>
      <c r="CP917" t="s">
        <v>375</v>
      </c>
      <c r="CQ917" t="s">
        <v>359</v>
      </c>
      <c r="CR917">
        <v>0</v>
      </c>
      <c r="CS917" t="s">
        <v>359</v>
      </c>
      <c r="CT917" t="s">
        <v>376</v>
      </c>
      <c r="CU917" t="s">
        <v>359</v>
      </c>
      <c r="CV917" t="s">
        <v>375</v>
      </c>
      <c r="CW917" t="s">
        <v>359</v>
      </c>
      <c r="CX917" t="s">
        <v>12888</v>
      </c>
      <c r="CY917" t="s">
        <v>12889</v>
      </c>
      <c r="CZ917" t="s">
        <v>12890</v>
      </c>
      <c r="DA917" t="s">
        <v>12891</v>
      </c>
      <c r="DB917">
        <v>1</v>
      </c>
      <c r="DC917" t="s">
        <v>12892</v>
      </c>
      <c r="DD917">
        <v>2013</v>
      </c>
      <c r="DE917" t="s">
        <v>370</v>
      </c>
      <c r="DF917" t="s">
        <v>361</v>
      </c>
      <c r="DJ917" t="s">
        <v>359</v>
      </c>
      <c r="DL917" t="s">
        <v>369</v>
      </c>
      <c r="DN917" t="s">
        <v>12893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38"/>
  <sheetViews>
    <sheetView workbookViewId="0">
      <selection activeCell="C22" sqref="C22"/>
    </sheetView>
  </sheetViews>
  <sheetFormatPr defaultColWidth="9.109375" defaultRowHeight="14.4" x14ac:dyDescent="0.3"/>
  <cols>
    <col min="1" max="1" width="39.6640625" style="18" bestFit="1" customWidth="1"/>
    <col min="2" max="2" width="23.44140625" style="18" bestFit="1" customWidth="1"/>
    <col min="3" max="3" width="22.6640625" style="18" bestFit="1" customWidth="1"/>
    <col min="4" max="4" width="16.44140625" style="18" customWidth="1"/>
    <col min="5" max="5" width="30.33203125" style="18" bestFit="1" customWidth="1"/>
    <col min="6" max="16384" width="9.109375" style="18"/>
  </cols>
  <sheetData>
    <row r="1" spans="1:2" x14ac:dyDescent="0.3">
      <c r="A1" s="3" t="s">
        <v>83</v>
      </c>
      <c r="B1" s="3" t="s">
        <v>9</v>
      </c>
    </row>
    <row r="2" spans="1:2" x14ac:dyDescent="0.3">
      <c r="A2" s="16" t="s">
        <v>29</v>
      </c>
      <c r="B2" s="19">
        <v>20</v>
      </c>
    </row>
    <row r="3" spans="1:2" x14ac:dyDescent="0.3">
      <c r="A3" s="16" t="s">
        <v>15</v>
      </c>
      <c r="B3" s="19">
        <v>30</v>
      </c>
    </row>
    <row r="4" spans="1:2" x14ac:dyDescent="0.3">
      <c r="A4" s="16" t="s">
        <v>16</v>
      </c>
      <c r="B4" s="19">
        <v>20</v>
      </c>
    </row>
    <row r="5" spans="1:2" x14ac:dyDescent="0.3">
      <c r="A5" s="16" t="s">
        <v>8</v>
      </c>
      <c r="B5" s="19">
        <v>30</v>
      </c>
    </row>
    <row r="6" spans="1:2" ht="28.8" x14ac:dyDescent="0.3">
      <c r="A6" s="16" t="s">
        <v>123</v>
      </c>
      <c r="B6" s="19">
        <v>20</v>
      </c>
    </row>
    <row r="7" spans="1:2" x14ac:dyDescent="0.3">
      <c r="A7" s="16" t="s">
        <v>85</v>
      </c>
      <c r="B7" s="19">
        <v>30</v>
      </c>
    </row>
    <row r="8" spans="1:2" x14ac:dyDescent="0.3">
      <c r="A8" s="16" t="s">
        <v>122</v>
      </c>
      <c r="B8" s="19">
        <v>7</v>
      </c>
    </row>
    <row r="9" spans="1:2" x14ac:dyDescent="0.3">
      <c r="A9" s="16" t="s">
        <v>87</v>
      </c>
      <c r="B9" s="19">
        <v>20</v>
      </c>
    </row>
    <row r="10" spans="1:2" x14ac:dyDescent="0.3">
      <c r="A10" s="16" t="s">
        <v>103</v>
      </c>
      <c r="B10" s="19">
        <v>10</v>
      </c>
    </row>
    <row r="11" spans="1:2" x14ac:dyDescent="0.3">
      <c r="A11" s="16" t="s">
        <v>155</v>
      </c>
      <c r="B11" s="19">
        <v>10</v>
      </c>
    </row>
    <row r="12" spans="1:2" x14ac:dyDescent="0.3">
      <c r="A12" s="16" t="s">
        <v>86</v>
      </c>
      <c r="B12" s="19">
        <v>20</v>
      </c>
    </row>
    <row r="15" spans="1:2" x14ac:dyDescent="0.3">
      <c r="A15" s="5" t="s">
        <v>56</v>
      </c>
      <c r="B15" s="5" t="s">
        <v>33</v>
      </c>
    </row>
    <row r="16" spans="1:2" x14ac:dyDescent="0.3">
      <c r="A16" s="20" t="s">
        <v>57</v>
      </c>
      <c r="B16" s="2">
        <v>55</v>
      </c>
    </row>
    <row r="17" spans="1:2" x14ac:dyDescent="0.3">
      <c r="A17" s="20" t="s">
        <v>58</v>
      </c>
      <c r="B17" s="2">
        <v>75</v>
      </c>
    </row>
    <row r="18" spans="1:2" x14ac:dyDescent="0.3">
      <c r="A18" s="21" t="s">
        <v>84</v>
      </c>
      <c r="B18" s="2">
        <v>75</v>
      </c>
    </row>
    <row r="19" spans="1:2" x14ac:dyDescent="0.3">
      <c r="A19" s="20" t="s">
        <v>18</v>
      </c>
      <c r="B19" s="2">
        <v>50</v>
      </c>
    </row>
    <row r="20" spans="1:2" x14ac:dyDescent="0.3">
      <c r="A20" s="20" t="s">
        <v>59</v>
      </c>
      <c r="B20" s="2">
        <v>50</v>
      </c>
    </row>
    <row r="21" spans="1:2" x14ac:dyDescent="0.3">
      <c r="A21" s="20" t="s">
        <v>60</v>
      </c>
      <c r="B21" s="2">
        <v>80</v>
      </c>
    </row>
    <row r="22" spans="1:2" x14ac:dyDescent="0.3">
      <c r="A22" s="21" t="s">
        <v>168</v>
      </c>
      <c r="B22" s="2">
        <v>27</v>
      </c>
    </row>
    <row r="23" spans="1:2" x14ac:dyDescent="0.3">
      <c r="A23" s="21" t="s">
        <v>169</v>
      </c>
      <c r="B23" s="2">
        <v>40</v>
      </c>
    </row>
    <row r="24" spans="1:2" x14ac:dyDescent="0.3">
      <c r="A24" s="20" t="s">
        <v>61</v>
      </c>
      <c r="B24" s="2">
        <v>20</v>
      </c>
    </row>
    <row r="25" spans="1:2" x14ac:dyDescent="0.3">
      <c r="A25" s="20" t="s">
        <v>62</v>
      </c>
      <c r="B25" s="2">
        <v>20</v>
      </c>
    </row>
    <row r="26" spans="1:2" x14ac:dyDescent="0.3">
      <c r="A26" s="29"/>
      <c r="B26" s="1"/>
    </row>
    <row r="28" spans="1:2" ht="28.8" x14ac:dyDescent="0.3">
      <c r="A28" s="5" t="s">
        <v>241</v>
      </c>
      <c r="B28" s="5" t="s">
        <v>242</v>
      </c>
    </row>
    <row r="29" spans="1:2" x14ac:dyDescent="0.3">
      <c r="A29" s="2" t="s">
        <v>57</v>
      </c>
      <c r="B29" s="2">
        <v>250</v>
      </c>
    </row>
    <row r="30" spans="1:2" x14ac:dyDescent="0.3">
      <c r="A30" s="2" t="s">
        <v>58</v>
      </c>
      <c r="B30" s="2"/>
    </row>
    <row r="31" spans="1:2" x14ac:dyDescent="0.3">
      <c r="A31" s="2" t="s">
        <v>243</v>
      </c>
      <c r="B31" s="2"/>
    </row>
    <row r="32" spans="1:2" x14ac:dyDescent="0.3">
      <c r="A32" s="2" t="s">
        <v>18</v>
      </c>
      <c r="B32" s="2"/>
    </row>
    <row r="33" spans="1:2" x14ac:dyDescent="0.3">
      <c r="A33" s="2" t="s">
        <v>59</v>
      </c>
      <c r="B33" s="2">
        <v>50</v>
      </c>
    </row>
    <row r="34" spans="1:2" x14ac:dyDescent="0.3">
      <c r="A34" s="2" t="s">
        <v>60</v>
      </c>
      <c r="B34" s="2">
        <v>60</v>
      </c>
    </row>
    <row r="35" spans="1:2" x14ac:dyDescent="0.3">
      <c r="A35" s="2" t="s">
        <v>169</v>
      </c>
      <c r="B35" s="2">
        <v>250</v>
      </c>
    </row>
    <row r="36" spans="1:2" x14ac:dyDescent="0.3">
      <c r="A36" s="2" t="s">
        <v>244</v>
      </c>
      <c r="B36" s="2">
        <v>250</v>
      </c>
    </row>
    <row r="37" spans="1:2" x14ac:dyDescent="0.3">
      <c r="A37" s="2" t="s">
        <v>61</v>
      </c>
      <c r="B37" s="2">
        <v>300</v>
      </c>
    </row>
    <row r="38" spans="1:2" x14ac:dyDescent="0.3">
      <c r="A38" s="2" t="s">
        <v>62</v>
      </c>
      <c r="B38" s="2">
        <v>300</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24D05B5C30FE49BA7266EF667B3EEF" ma:contentTypeVersion="2" ma:contentTypeDescription="Create a new document." ma:contentTypeScope="" ma:versionID="ff68123d2adab3bab0ac81b258582aad">
  <xsd:schema xmlns:xsd="http://www.w3.org/2001/XMLSchema" xmlns:xs="http://www.w3.org/2001/XMLSchema" xmlns:p="http://schemas.microsoft.com/office/2006/metadata/properties" xmlns:ns2="8027a4ba-16cf-4522-acc8-91757458b620" targetNamespace="http://schemas.microsoft.com/office/2006/metadata/properties" ma:root="true" ma:fieldsID="3ce8b8c9625dcf4ad2c5660c5d761416" ns2:_="">
    <xsd:import namespace="8027a4ba-16cf-4522-acc8-91757458b62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27a4ba-16cf-4522-acc8-91757458b62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FAD9C2-5BD5-4ACD-B418-9FAA7C5ED7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27a4ba-16cf-4522-acc8-91757458b6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D460A0-6A5C-4CC0-B4B5-62AF381ADBEC}">
  <ds:schemaRefs>
    <ds:schemaRef ds:uri="http://schemas.microsoft.com/sharepoint/v3/contenttype/forms"/>
  </ds:schemaRefs>
</ds:datastoreItem>
</file>

<file path=customXml/itemProps3.xml><?xml version="1.0" encoding="utf-8"?>
<ds:datastoreItem xmlns:ds="http://schemas.openxmlformats.org/officeDocument/2006/customXml" ds:itemID="{9A2FE70E-22DB-442D-8307-CEBDEBBD015F}">
  <ds:schemaRefs>
    <ds:schemaRef ds:uri="http://www.w3.org/XML/1998/namespace"/>
    <ds:schemaRef ds:uri="8027a4ba-16cf-4522-acc8-91757458b620"/>
    <ds:schemaRef ds:uri="http://schemas.microsoft.com/office/2006/metadata/properties"/>
    <ds:schemaRef ds:uri="http://schemas.microsoft.com/office/2006/documentManagement/types"/>
    <ds:schemaRef ds:uri="http://purl.org/dc/terms/"/>
    <ds:schemaRef ds:uri="http://purl.org/dc/elements/1.1/"/>
    <ds:schemaRef ds:uri="http://purl.org/dc/dcmitype/"/>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89</vt:i4>
      </vt:variant>
    </vt:vector>
  </HeadingPairs>
  <TitlesOfParts>
    <vt:vector size="95" baseType="lpstr">
      <vt:lpstr>Workbook Instructions</vt:lpstr>
      <vt:lpstr>Summary</vt:lpstr>
      <vt:lpstr>Asset Registry</vt:lpstr>
      <vt:lpstr>Details and Calculations</vt:lpstr>
      <vt:lpstr>Raw Data</vt:lpstr>
      <vt:lpstr>Reference Sheet</vt:lpstr>
      <vt:lpstr>Bacteria_Result</vt:lpstr>
      <vt:lpstr>Collection_Date</vt:lpstr>
      <vt:lpstr>Construction_Date_Concrete_Structures</vt:lpstr>
      <vt:lpstr>Construction_Date_Conduction_Line</vt:lpstr>
      <vt:lpstr>Construction_Date_Distribution_Network</vt:lpstr>
      <vt:lpstr>Construction_Date_Intake</vt:lpstr>
      <vt:lpstr>Construction_Date_Kiosk</vt:lpstr>
      <vt:lpstr>Construction_Date_Pump</vt:lpstr>
      <vt:lpstr>Construction_Date_Pump_House</vt:lpstr>
      <vt:lpstr>Construction_Date_Storage_Tank</vt:lpstr>
      <vt:lpstr>Construction_Date_Treatment_Equipt</vt:lpstr>
      <vt:lpstr>Construction_Date_Treatment_Housing</vt:lpstr>
      <vt:lpstr>Construction_Funder</vt:lpstr>
      <vt:lpstr>E_Coli_Result</vt:lpstr>
      <vt:lpstr>Geo_Level_1</vt:lpstr>
      <vt:lpstr>Geo_Level_2</vt:lpstr>
      <vt:lpstr>Geo_Level_3</vt:lpstr>
      <vt:lpstr>Geo_Level_4</vt:lpstr>
      <vt:lpstr>Geo_Level_5</vt:lpstr>
      <vt:lpstr>Geo_Level_6</vt:lpstr>
      <vt:lpstr>Geo_Level_7</vt:lpstr>
      <vt:lpstr>Gov_Standard_Number_Users</vt:lpstr>
      <vt:lpstr>Gov_Standards_Quantity</vt:lpstr>
      <vt:lpstr>Improved_Water_Point</vt:lpstr>
      <vt:lpstr>Length_Conduction_Line</vt:lpstr>
      <vt:lpstr>Length_Distribution_Network</vt:lpstr>
      <vt:lpstr>Number__Of_Days_Broken</vt:lpstr>
      <vt:lpstr>Number_Of_Concrete_Structures</vt:lpstr>
      <vt:lpstr>Number_Of_Conduction_Lines</vt:lpstr>
      <vt:lpstr>Number_Of_Distribution_Networks</vt:lpstr>
      <vt:lpstr>Number_Of_Intakes</vt:lpstr>
      <vt:lpstr>Number_Of_Kiosks</vt:lpstr>
      <vt:lpstr>Number_Of_Pumps</vt:lpstr>
      <vt:lpstr>Number_of_Sources</vt:lpstr>
      <vt:lpstr>Number_Of_Storage_Tanks</vt:lpstr>
      <vt:lpstr>Number_Times_Broken</vt:lpstr>
      <vt:lpstr>Other_Water_Quality_Result</vt:lpstr>
      <vt:lpstr>Out_Of_Service_Or_Broken</vt:lpstr>
      <vt:lpstr>Overall_Water_Point_Rating</vt:lpstr>
      <vt:lpstr>People_Using_System</vt:lpstr>
      <vt:lpstr>Physical_State_Concrete_Structures</vt:lpstr>
      <vt:lpstr>Physical_State_Conduction_Line</vt:lpstr>
      <vt:lpstr>Physical_State_Distribution_Network</vt:lpstr>
      <vt:lpstr>Physical_State_Intake</vt:lpstr>
      <vt:lpstr>Physical_State_Kiosk</vt:lpstr>
      <vt:lpstr>Physical_State_Pump</vt:lpstr>
      <vt:lpstr>Physical_State_Pump_House</vt:lpstr>
      <vt:lpstr>Physical_State_Storage_Tank</vt:lpstr>
      <vt:lpstr>Physical_State_Treatment_Equipt</vt:lpstr>
      <vt:lpstr>Physical_State_Treatment_Housing</vt:lpstr>
      <vt:lpstr>Presence_Conduction_Line</vt:lpstr>
      <vt:lpstr>Presence_Distribution_Network</vt:lpstr>
      <vt:lpstr>Presence_Intake</vt:lpstr>
      <vt:lpstr>Presence_Kiosk</vt:lpstr>
      <vt:lpstr>Presence_Other_Concrete_Structures</vt:lpstr>
      <vt:lpstr>Presence_Pump</vt:lpstr>
      <vt:lpstr>Presence_Pump_House</vt:lpstr>
      <vt:lpstr>Presence_Storage_Tank</vt:lpstr>
      <vt:lpstr>Presence_Treatment_Equipment</vt:lpstr>
      <vt:lpstr>Presence_Treatment_Housing_Structure</vt:lpstr>
      <vt:lpstr>Reference_Conduction_Line</vt:lpstr>
      <vt:lpstr>Reference_Distribution_Network</vt:lpstr>
      <vt:lpstr>Reference_Intake</vt:lpstr>
      <vt:lpstr>Reference_Kiosk</vt:lpstr>
      <vt:lpstr>Reference_Other_Concrete_Structures</vt:lpstr>
      <vt:lpstr>Reference_Pump</vt:lpstr>
      <vt:lpstr>Reference_Pump_House</vt:lpstr>
      <vt:lpstr>Reference_Storage_Tank</vt:lpstr>
      <vt:lpstr>Reference_Treatment_Equipment</vt:lpstr>
      <vt:lpstr>Reference_Treatment_Housing_Structure</vt:lpstr>
      <vt:lpstr>Reference_Well</vt:lpstr>
      <vt:lpstr>Residual_Chlorine_Result</vt:lpstr>
      <vt:lpstr>Seconds_To_Fill_20Liters</vt:lpstr>
      <vt:lpstr>Source_Protected</vt:lpstr>
      <vt:lpstr>Source_Type</vt:lpstr>
      <vt:lpstr>Summary</vt:lpstr>
      <vt:lpstr>Total_Families_In_Community</vt:lpstr>
      <vt:lpstr>Total_Families_With_Access</vt:lpstr>
      <vt:lpstr>Total_Families_Without_Access</vt:lpstr>
      <vt:lpstr>Turbidity_Result</vt:lpstr>
      <vt:lpstr>Type_Concrete_Structures</vt:lpstr>
      <vt:lpstr>Type_Intake_Structure</vt:lpstr>
      <vt:lpstr>Type_Of_Water_Point_System</vt:lpstr>
      <vt:lpstr>Type_Treatment_Facility</vt:lpstr>
      <vt:lpstr>Type_Unimproved_Source</vt:lpstr>
      <vt:lpstr>Unique_ID_Water_Point</vt:lpstr>
      <vt:lpstr>Water_Available</vt:lpstr>
      <vt:lpstr>Water_System_Construction_Date</vt:lpstr>
      <vt:lpstr>Year_Data_Was_Collected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Keri Kugler</dc:creator>
  <cp:lastModifiedBy>Bruce Uwonkunda</cp:lastModifiedBy>
  <dcterms:created xsi:type="dcterms:W3CDTF">2015-12-08T18:11:39Z</dcterms:created>
  <dcterms:modified xsi:type="dcterms:W3CDTF">2017-12-19T09:15:38Z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44d6b141cb1646bcb01fc5383715877b</vt:lpwstr>
  </property>
  <property fmtid="{D5CDD505-2E9C-101B-9397-08002B2CF9AE}" pid="3" name="ContentTypeId">
    <vt:lpwstr>0x010100B524D05B5C30FE49BA7266EF667B3EEF</vt:lpwstr>
  </property>
</Properties>
</file>